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triumeconcom.sharepoint.com/sites/0614-CascadeWA2024RateCase/Shared Documents/General/Workpapers/Amen Workpapers Delivered 3292024/"/>
    </mc:Choice>
  </mc:AlternateContent>
  <xr:revisionPtr revIDLastSave="1266" documentId="8_{D44D1117-BBE2-4584-9C8A-385878EE2945}" xr6:coauthVersionLast="47" xr6:coauthVersionMax="47" xr10:uidLastSave="{39200A29-6C5D-484B-A04E-77FAA5859D20}"/>
  <bookViews>
    <workbookView xWindow="-103" yWindow="-103" windowWidth="33120" windowHeight="18000" xr2:uid="{BB5455A3-5FDD-403D-BD1C-9662624356DC}"/>
  </bookViews>
  <sheets>
    <sheet name="Contents" sheetId="484" r:id="rId1"/>
    <sheet name="General Inputs" sheetId="1" r:id="rId2"/>
    <sheet name="Input-Func_Class" sheetId="3" r:id="rId3"/>
    <sheet name="Input-Ext Allocators" sheetId="491" r:id="rId4"/>
    <sheet name="Input-Accounts" sheetId="2" r:id="rId5"/>
    <sheet name="Functionalization" sheetId="6" r:id="rId6"/>
    <sheet name="Classification" sheetId="8" r:id="rId7"/>
    <sheet name="GasSupply_Dem" sheetId="618" r:id="rId8"/>
    <sheet name="GasSupply_Comm" sheetId="617" r:id="rId9"/>
    <sheet name="Trans_Dem" sheetId="616" r:id="rId10"/>
    <sheet name="Trans_Comm" sheetId="615" r:id="rId11"/>
    <sheet name="Dist_Dem" sheetId="614" r:id="rId12"/>
    <sheet name="Dist_Comm" sheetId="613" r:id="rId13"/>
    <sheet name="Dist_Cust" sheetId="612" r:id="rId14"/>
    <sheet name="DemandTotal" sheetId="60" r:id="rId15"/>
    <sheet name="CommodityTotal" sheetId="61" r:id="rId16"/>
    <sheet name="CustomerTotal" sheetId="460" r:id="rId17"/>
    <sheet name="GrandTotal" sheetId="65" r:id="rId18"/>
    <sheet name="Summary" sheetId="589" r:id="rId19"/>
    <sheet name="Rate Spread" sheetId="590" r:id="rId20"/>
    <sheet name="Internal Alloc" sheetId="486" r:id="rId21"/>
    <sheet name="UnitCost" sheetId="281" r:id="rId22"/>
    <sheet name="B - COS Results" sheetId="620" r:id="rId23"/>
    <sheet name="C-COS Allocation Factors" sheetId="621" r:id="rId24"/>
    <sheet name="E-Summary of Results" sheetId="622" r:id="rId25"/>
    <sheet name="COS Transfer File" sheetId="625" r:id="rId26"/>
    <sheet name="ErrorCheck" sheetId="390" r:id="rId27"/>
    <sheet name="Required Sheets" sheetId="68" r:id="rId28"/>
    <sheet name="Index To External Links" sheetId="619" r:id="rId29"/>
  </sheets>
  <externalReferences>
    <externalReference r:id="rId30"/>
  </externalReferences>
  <definedNames>
    <definedName name="_xlnm._FilterDatabase" localSheetId="6">Classification!$A$6:$BB$311</definedName>
    <definedName name="_xlnm._FilterDatabase" localSheetId="5">Functionalization!$A$6:$R$308</definedName>
    <definedName name="Alloc_Factor_Name">'Input-Ext Allocators'!$B$8:$B$63</definedName>
    <definedName name="Check_Limit">'General Inputs'!$D$32</definedName>
    <definedName name="Class_Factor_Names">'Input-Func_Class'!$B$23:$B$28</definedName>
    <definedName name="Func_Factor_Name">'Input-Func_Class'!$B$9:$B$20</definedName>
    <definedName name="_xlnm.Print_Area" localSheetId="22">'B - COS Results'!$A$1:$L$363</definedName>
    <definedName name="_xlnm.Print_Area" localSheetId="6">Classification!$A$1:$AD$290</definedName>
    <definedName name="_xlnm.Print_Area" localSheetId="15">CommodityTotal!$A$1:$M$267</definedName>
    <definedName name="_xlnm.Print_Area" localSheetId="16">CustomerTotal!$A$1:$M$267</definedName>
    <definedName name="_xlnm.Print_Area" localSheetId="14">DemandTotal!$A$1:$M$267</definedName>
    <definedName name="_xlnm.Print_Area" localSheetId="12">Dist_Comm!$A$1:$M$290</definedName>
    <definedName name="_xlnm.Print_Area" localSheetId="13">Dist_Cust!$A$1:$M$290</definedName>
    <definedName name="_xlnm.Print_Area" localSheetId="11">Dist_Dem!$A$1:$M$290</definedName>
    <definedName name="_xlnm.Print_Area" localSheetId="26">ErrorCheck!$A$1:$I$15</definedName>
    <definedName name="_xlnm.Print_Area" localSheetId="24">'E-Summary of Results'!$C$1:$K$31</definedName>
    <definedName name="_xlnm.Print_Area" localSheetId="5">Functionalization!$A$1:$R$290</definedName>
    <definedName name="_xlnm.Print_Area" localSheetId="8">GasSupply_Comm!$A$1:$M$290</definedName>
    <definedName name="_xlnm.Print_Area" localSheetId="7">GasSupply_Dem!$A$1:$M$290</definedName>
    <definedName name="_xlnm.Print_Area" localSheetId="1">'General Inputs'!$A$1:$R$39</definedName>
    <definedName name="_xlnm.Print_Area" localSheetId="17">GrandTotal!$A$1:$M$315</definedName>
    <definedName name="_xlnm.Print_Area" localSheetId="4">'Input-Accounts'!$A$1:$J$320</definedName>
    <definedName name="_xlnm.Print_Area" localSheetId="2">'Input-Func_Class'!$A$1:$R$80</definedName>
    <definedName name="_xlnm.Print_Area" localSheetId="20">'Internal Alloc'!$A$1:$M$54</definedName>
    <definedName name="_xlnm.Print_Area" localSheetId="19">'Rate Spread'!$A$1:$M$64</definedName>
    <definedName name="_xlnm.Print_Area" localSheetId="27">'Required Sheets'!$A$1:$N$37</definedName>
    <definedName name="_xlnm.Print_Area" localSheetId="18">Summary!$A$1:$M$86</definedName>
    <definedName name="_xlnm.Print_Area" localSheetId="10">Trans_Comm!$A$1:$M$290</definedName>
    <definedName name="_xlnm.Print_Area" localSheetId="9">Trans_Dem!$A$1:$M$290</definedName>
    <definedName name="_xlnm.Print_Area" localSheetId="21">UnitCost!$A$2:$M$165</definedName>
    <definedName name="_xlnm.Print_Titles" localSheetId="6">Classification!$A:$D,Classification!$1:$6</definedName>
    <definedName name="_xlnm.Print_Titles" localSheetId="15">CommodityTotal!$A:$D,CommodityTotal!$1:$6</definedName>
    <definedName name="_xlnm.Print_Titles" localSheetId="16">CustomerTotal!$A:$D,CustomerTotal!$1:$6</definedName>
    <definedName name="_xlnm.Print_Titles" localSheetId="14">DemandTotal!$A:$D,DemandTotal!$1:$6</definedName>
    <definedName name="_xlnm.Print_Titles" localSheetId="12">Dist_Comm!$A:$D,Dist_Comm!$1:$6</definedName>
    <definedName name="_xlnm.Print_Titles" localSheetId="13">Dist_Cust!$A:$D,Dist_Cust!$1:$6</definedName>
    <definedName name="_xlnm.Print_Titles" localSheetId="11">Dist_Dem!$A:$D,Dist_Dem!$1:$6</definedName>
    <definedName name="_xlnm.Print_Titles" localSheetId="5">Functionalization!$A:$D,Functionalization!$1:$6</definedName>
    <definedName name="_xlnm.Print_Titles" localSheetId="8">GasSupply_Comm!$A:$D,GasSupply_Comm!$1:$6</definedName>
    <definedName name="_xlnm.Print_Titles" localSheetId="7">GasSupply_Dem!$A:$D,GasSupply_Dem!$1:$6</definedName>
    <definedName name="_xlnm.Print_Titles" localSheetId="17">GrandTotal!$A:$D,GrandTotal!$1:$6</definedName>
    <definedName name="_xlnm.Print_Titles" localSheetId="4">'Input-Accounts'!$1:$6</definedName>
    <definedName name="_xlnm.Print_Titles" localSheetId="20">'Internal Alloc'!$1:$6</definedName>
    <definedName name="_xlnm.Print_Titles" localSheetId="18">Summary!$1:$6</definedName>
    <definedName name="_xlnm.Print_Titles" localSheetId="10">Trans_Comm!$A:$D,Trans_Comm!$1:$6</definedName>
    <definedName name="_xlnm.Print_Titles" localSheetId="9">Trans_Dem!$A:$D,Trans_Dem!$1:$6</definedName>
    <definedName name="_xlnm.Print_Titles" localSheetId="21">UnitCost!$1:$7</definedName>
    <definedName name="ROR_System">'General Inputs'!$D$19</definedName>
    <definedName name="TOTALCustomerSheets">OFFSET('Required Sheets'!$I$24:$I$35,,,12-COUNTBLANK('Required Sheets'!$I$24:$I$35))</definedName>
    <definedName name="TOTALDemandSheets">OFFSET('Required Sheets'!$G$24:$G$35,,,12-COUNTBLANK('Required Sheets'!$G$24:$G$35))</definedName>
    <definedName name="TOTALDemStart">'Required Sheets'!$G$24</definedName>
    <definedName name="TOTALECSheets">OFFSET('Required Sheets'!$H$24:$H$35,,,12-COUNTBLANK('Required Sheets'!$H$24:$H$35))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9" i="484" l="1"/>
  <c r="C30" i="484"/>
  <c r="C31" i="484"/>
  <c r="C33" i="484"/>
  <c r="A7" i="625"/>
  <c r="A8" i="625"/>
  <c r="A9" i="625"/>
  <c r="A10" i="625"/>
  <c r="A11" i="625"/>
  <c r="D11" i="625"/>
  <c r="A12" i="625"/>
  <c r="D12" i="625"/>
  <c r="A13" i="625"/>
  <c r="D13" i="625"/>
  <c r="B14" i="625"/>
  <c r="A14" i="625" s="1"/>
  <c r="D14" i="625"/>
  <c r="A15" i="625"/>
  <c r="A16" i="625"/>
  <c r="A17" i="625"/>
  <c r="A18" i="625"/>
  <c r="A19" i="625"/>
  <c r="B21" i="625"/>
  <c r="A36" i="625" s="1"/>
  <c r="D21" i="625"/>
  <c r="A22" i="625"/>
  <c r="D24" i="625"/>
  <c r="D25" i="625"/>
  <c r="D26" i="625"/>
  <c r="D28" i="625"/>
  <c r="B30" i="625"/>
  <c r="A30" i="625" s="1"/>
  <c r="D30" i="625"/>
  <c r="A31" i="625"/>
  <c r="D33" i="625"/>
  <c r="D34" i="625"/>
  <c r="D35" i="625"/>
  <c r="D44" i="625" s="1"/>
  <c r="D36" i="625"/>
  <c r="D37" i="625"/>
  <c r="D38" i="625"/>
  <c r="D39" i="625"/>
  <c r="D40" i="625"/>
  <c r="D42" i="625"/>
  <c r="D43" i="625"/>
  <c r="A44" i="625"/>
  <c r="B44" i="625"/>
  <c r="A45" i="625"/>
  <c r="D47" i="625"/>
  <c r="D48" i="625"/>
  <c r="D57" i="625" s="1"/>
  <c r="D49" i="625"/>
  <c r="D50" i="625"/>
  <c r="D51" i="625"/>
  <c r="D52" i="625"/>
  <c r="D53" i="625"/>
  <c r="D54" i="625"/>
  <c r="D55" i="625"/>
  <c r="D56" i="625"/>
  <c r="B57" i="625"/>
  <c r="A58" i="625"/>
  <c r="B59" i="625"/>
  <c r="A59" i="625" s="1"/>
  <c r="A60" i="625"/>
  <c r="B62" i="625"/>
  <c r="B63" i="625"/>
  <c r="A63" i="625" s="1"/>
  <c r="C63" i="625"/>
  <c r="D63" i="625"/>
  <c r="D66" i="625" s="1"/>
  <c r="B64" i="625"/>
  <c r="C64" i="625"/>
  <c r="D64" i="625"/>
  <c r="B65" i="625"/>
  <c r="A65" i="625" s="1"/>
  <c r="C65" i="625"/>
  <c r="D65" i="625"/>
  <c r="B66" i="625"/>
  <c r="A67" i="625"/>
  <c r="B68" i="625"/>
  <c r="A68" i="625" s="1"/>
  <c r="B69" i="625"/>
  <c r="C69" i="625"/>
  <c r="B70" i="625"/>
  <c r="C70" i="625"/>
  <c r="B71" i="625"/>
  <c r="A71" i="625" s="1"/>
  <c r="C71" i="625"/>
  <c r="A72" i="625"/>
  <c r="B72" i="625"/>
  <c r="C72" i="625"/>
  <c r="D73" i="625"/>
  <c r="A74" i="625"/>
  <c r="B75" i="625"/>
  <c r="B82" i="625" s="1"/>
  <c r="B76" i="625"/>
  <c r="C76" i="625"/>
  <c r="D76" i="625"/>
  <c r="B77" i="625"/>
  <c r="C77" i="625"/>
  <c r="D77" i="625"/>
  <c r="D82" i="625" s="1"/>
  <c r="B78" i="625"/>
  <c r="C78" i="625"/>
  <c r="D78" i="625"/>
  <c r="B79" i="625"/>
  <c r="C79" i="625"/>
  <c r="D80" i="625"/>
  <c r="B81" i="625"/>
  <c r="C81" i="625"/>
  <c r="A83" i="625"/>
  <c r="B85" i="625"/>
  <c r="C85" i="625"/>
  <c r="D85" i="625"/>
  <c r="B86" i="625"/>
  <c r="C86" i="625"/>
  <c r="D86" i="625"/>
  <c r="D96" i="625" s="1"/>
  <c r="B87" i="625"/>
  <c r="C87" i="625"/>
  <c r="D87" i="625"/>
  <c r="D88" i="625"/>
  <c r="B89" i="625"/>
  <c r="C89" i="625"/>
  <c r="D89" i="625"/>
  <c r="B90" i="625"/>
  <c r="C90" i="625"/>
  <c r="D90" i="625"/>
  <c r="B91" i="625"/>
  <c r="C91" i="625"/>
  <c r="D91" i="625"/>
  <c r="B92" i="625"/>
  <c r="C92" i="625"/>
  <c r="D92" i="625"/>
  <c r="B93" i="625"/>
  <c r="C93" i="625"/>
  <c r="B94" i="625"/>
  <c r="C94" i="625"/>
  <c r="D94" i="625"/>
  <c r="B95" i="625"/>
  <c r="C95" i="625"/>
  <c r="D95" i="625"/>
  <c r="B96" i="625"/>
  <c r="A97" i="625"/>
  <c r="B98" i="625"/>
  <c r="B99" i="625"/>
  <c r="C99" i="625"/>
  <c r="D99" i="625"/>
  <c r="B100" i="625"/>
  <c r="C100" i="625"/>
  <c r="D100" i="625"/>
  <c r="D109" i="625" s="1"/>
  <c r="B101" i="625"/>
  <c r="C101" i="625"/>
  <c r="D101" i="625"/>
  <c r="B102" i="625"/>
  <c r="C102" i="625"/>
  <c r="D102" i="625"/>
  <c r="B103" i="625"/>
  <c r="C103" i="625"/>
  <c r="D103" i="625"/>
  <c r="B104" i="625"/>
  <c r="C104" i="625"/>
  <c r="D104" i="625"/>
  <c r="D105" i="625"/>
  <c r="B106" i="625"/>
  <c r="C106" i="625"/>
  <c r="D106" i="625"/>
  <c r="B107" i="625"/>
  <c r="C107" i="625"/>
  <c r="D107" i="625"/>
  <c r="B108" i="625"/>
  <c r="C108" i="625"/>
  <c r="D108" i="625"/>
  <c r="B109" i="625"/>
  <c r="A110" i="625"/>
  <c r="B111" i="625"/>
  <c r="A112" i="625"/>
  <c r="A116" i="625"/>
  <c r="B118" i="625"/>
  <c r="D118" i="625"/>
  <c r="H118" i="625"/>
  <c r="A119" i="625"/>
  <c r="B120" i="625"/>
  <c r="A121" i="625"/>
  <c r="B126" i="625"/>
  <c r="D126" i="625"/>
  <c r="A127" i="625"/>
  <c r="E129" i="625"/>
  <c r="E133" i="625" s="1"/>
  <c r="E130" i="625"/>
  <c r="E131" i="625"/>
  <c r="E132" i="625"/>
  <c r="B133" i="625"/>
  <c r="D133" i="625"/>
  <c r="A134" i="625"/>
  <c r="E136" i="625"/>
  <c r="E137" i="625"/>
  <c r="E138" i="625"/>
  <c r="E139" i="625"/>
  <c r="E140" i="625"/>
  <c r="E141" i="625"/>
  <c r="E142" i="625"/>
  <c r="B143" i="625"/>
  <c r="D143" i="625"/>
  <c r="D185" i="625" s="1"/>
  <c r="E143" i="625"/>
  <c r="A144" i="625"/>
  <c r="E146" i="625"/>
  <c r="E147" i="625"/>
  <c r="E148" i="625"/>
  <c r="E149" i="625" s="1"/>
  <c r="B149" i="625"/>
  <c r="D149" i="625"/>
  <c r="A150" i="625"/>
  <c r="E152" i="625"/>
  <c r="E153" i="625"/>
  <c r="E154" i="625"/>
  <c r="B155" i="625"/>
  <c r="D155" i="625"/>
  <c r="E155" i="625"/>
  <c r="A156" i="625"/>
  <c r="E160" i="625"/>
  <c r="E161" i="625"/>
  <c r="E163" i="625"/>
  <c r="E164" i="625"/>
  <c r="E165" i="625"/>
  <c r="E168" i="625"/>
  <c r="E169" i="625"/>
  <c r="B170" i="625"/>
  <c r="D170" i="625"/>
  <c r="A171" i="625"/>
  <c r="Q172" i="625"/>
  <c r="E125" i="625" s="1"/>
  <c r="Q173" i="625"/>
  <c r="Q202" i="625" s="1"/>
  <c r="E174" i="625"/>
  <c r="Q174" i="625"/>
  <c r="E159" i="625" s="1"/>
  <c r="Q175" i="625"/>
  <c r="E176" i="625"/>
  <c r="Q176" i="625"/>
  <c r="E177" i="625"/>
  <c r="Q177" i="625"/>
  <c r="E162" i="625" s="1"/>
  <c r="Q178" i="625"/>
  <c r="Q179" i="625"/>
  <c r="E180" i="625"/>
  <c r="Q180" i="625"/>
  <c r="Q181" i="625"/>
  <c r="E166" i="625" s="1"/>
  <c r="Q182" i="625"/>
  <c r="E167" i="625" s="1"/>
  <c r="B183" i="625"/>
  <c r="D183" i="625"/>
  <c r="Q183" i="625"/>
  <c r="E173" i="625" s="1"/>
  <c r="A184" i="625"/>
  <c r="Q184" i="625"/>
  <c r="E175" i="625" s="1"/>
  <c r="B185" i="625"/>
  <c r="Q185" i="625"/>
  <c r="A186" i="625"/>
  <c r="Q186" i="625"/>
  <c r="Q187" i="625"/>
  <c r="E178" i="625" s="1"/>
  <c r="Q188" i="625"/>
  <c r="E179" i="625" s="1"/>
  <c r="E189" i="625"/>
  <c r="Q189" i="625"/>
  <c r="Q190" i="625"/>
  <c r="E181" i="625" s="1"/>
  <c r="E191" i="625"/>
  <c r="Q191" i="625"/>
  <c r="E182" i="625" s="1"/>
  <c r="E192" i="625"/>
  <c r="Q192" i="625"/>
  <c r="E193" i="625"/>
  <c r="Q193" i="625"/>
  <c r="E190" i="625" s="1"/>
  <c r="E194" i="625" s="1"/>
  <c r="B194" i="625"/>
  <c r="D194" i="625"/>
  <c r="Q194" i="625"/>
  <c r="A195" i="625"/>
  <c r="Q195" i="625"/>
  <c r="E198" i="625" s="1"/>
  <c r="E201" i="625" s="1"/>
  <c r="Q196" i="625"/>
  <c r="E197" i="625"/>
  <c r="Q197" i="625"/>
  <c r="Q198" i="625"/>
  <c r="E199" i="625"/>
  <c r="Q199" i="625"/>
  <c r="E200" i="625"/>
  <c r="Q200" i="625"/>
  <c r="B201" i="625"/>
  <c r="D201" i="625"/>
  <c r="D210" i="625" s="1"/>
  <c r="Q201" i="625"/>
  <c r="A202" i="625"/>
  <c r="J202" i="625"/>
  <c r="K202" i="625"/>
  <c r="L202" i="625"/>
  <c r="M202" i="625"/>
  <c r="N202" i="625"/>
  <c r="O202" i="625"/>
  <c r="P202" i="625"/>
  <c r="E204" i="625"/>
  <c r="E205" i="625"/>
  <c r="E208" i="625" s="1"/>
  <c r="E206" i="625"/>
  <c r="E207" i="625"/>
  <c r="B208" i="625"/>
  <c r="D208" i="625"/>
  <c r="A209" i="625"/>
  <c r="B210" i="625"/>
  <c r="A211" i="625"/>
  <c r="B224" i="625"/>
  <c r="D224" i="625"/>
  <c r="A225" i="625"/>
  <c r="B226" i="625"/>
  <c r="A227" i="625"/>
  <c r="B230" i="625"/>
  <c r="B231" i="625"/>
  <c r="C231" i="625"/>
  <c r="B232" i="625"/>
  <c r="C232" i="625"/>
  <c r="B233" i="625"/>
  <c r="C233" i="625"/>
  <c r="B234" i="625"/>
  <c r="D234" i="625"/>
  <c r="A235" i="625"/>
  <c r="B236" i="625"/>
  <c r="B237" i="625"/>
  <c r="C237" i="625"/>
  <c r="B238" i="625"/>
  <c r="C238" i="625"/>
  <c r="B239" i="625"/>
  <c r="C239" i="625"/>
  <c r="B240" i="625"/>
  <c r="C240" i="625"/>
  <c r="D241" i="625"/>
  <c r="A242" i="625"/>
  <c r="B243" i="625"/>
  <c r="B244" i="625"/>
  <c r="C244" i="625"/>
  <c r="C245" i="625"/>
  <c r="B246" i="625"/>
  <c r="C246" i="625"/>
  <c r="B247" i="625"/>
  <c r="C247" i="625"/>
  <c r="C248" i="625"/>
  <c r="B249" i="625"/>
  <c r="C249" i="625"/>
  <c r="B250" i="625"/>
  <c r="D250" i="625"/>
  <c r="A251" i="625"/>
  <c r="B252" i="625"/>
  <c r="B253" i="625"/>
  <c r="C253" i="625"/>
  <c r="B254" i="625"/>
  <c r="C254" i="625"/>
  <c r="B255" i="625"/>
  <c r="C255" i="625"/>
  <c r="C256" i="625"/>
  <c r="B257" i="625"/>
  <c r="C257" i="625"/>
  <c r="B258" i="625"/>
  <c r="C258" i="625"/>
  <c r="B259" i="625"/>
  <c r="C259" i="625"/>
  <c r="B260" i="625"/>
  <c r="C260" i="625"/>
  <c r="B261" i="625"/>
  <c r="C261" i="625"/>
  <c r="B262" i="625"/>
  <c r="C262" i="625"/>
  <c r="B263" i="625"/>
  <c r="D263" i="625"/>
  <c r="D278" i="625" s="1"/>
  <c r="H278" i="625" s="1"/>
  <c r="A264" i="625"/>
  <c r="B265" i="625"/>
  <c r="B266" i="625"/>
  <c r="C266" i="625"/>
  <c r="B267" i="625"/>
  <c r="C267" i="625"/>
  <c r="B268" i="625"/>
  <c r="C268" i="625"/>
  <c r="B269" i="625"/>
  <c r="C269" i="625"/>
  <c r="B270" i="625"/>
  <c r="C270" i="625"/>
  <c r="B271" i="625"/>
  <c r="C271" i="625"/>
  <c r="C272" i="625"/>
  <c r="B273" i="625"/>
  <c r="C273" i="625"/>
  <c r="B274" i="625"/>
  <c r="C274" i="625"/>
  <c r="B275" i="625"/>
  <c r="C275" i="625"/>
  <c r="B276" i="625"/>
  <c r="D276" i="625"/>
  <c r="A277" i="625"/>
  <c r="B278" i="625"/>
  <c r="A279" i="625"/>
  <c r="B283" i="625"/>
  <c r="D283" i="625"/>
  <c r="H283" i="625"/>
  <c r="A284" i="625"/>
  <c r="B287" i="625"/>
  <c r="D287" i="625"/>
  <c r="H287" i="625"/>
  <c r="A288" i="625"/>
  <c r="B294" i="625"/>
  <c r="D294" i="625"/>
  <c r="D296" i="625" s="1"/>
  <c r="H296" i="625" s="1"/>
  <c r="H294" i="625"/>
  <c r="A295" i="625"/>
  <c r="B296" i="625"/>
  <c r="G296" i="625"/>
  <c r="A297" i="625"/>
  <c r="B302" i="625"/>
  <c r="D302" i="625"/>
  <c r="H302" i="625"/>
  <c r="A303" i="625"/>
  <c r="A305" i="625"/>
  <c r="B314" i="625"/>
  <c r="H314" i="625"/>
  <c r="E183" i="625" l="1"/>
  <c r="A234" i="625"/>
  <c r="E126" i="625"/>
  <c r="A92" i="625"/>
  <c r="A86" i="625"/>
  <c r="D307" i="625"/>
  <c r="H307" i="625" s="1"/>
  <c r="A118" i="625"/>
  <c r="A267" i="625"/>
  <c r="A258" i="625"/>
  <c r="A82" i="625"/>
  <c r="A294" i="625"/>
  <c r="A149" i="625"/>
  <c r="A104" i="625"/>
  <c r="D120" i="625"/>
  <c r="H120" i="625" s="1"/>
  <c r="A278" i="625"/>
  <c r="E210" i="625"/>
  <c r="B241" i="625"/>
  <c r="A241" i="625" s="1"/>
  <c r="G210" i="625"/>
  <c r="A193" i="625"/>
  <c r="A69" i="625"/>
  <c r="D59" i="625"/>
  <c r="H59" i="625" s="1"/>
  <c r="A56" i="625"/>
  <c r="A52" i="625"/>
  <c r="A48" i="625"/>
  <c r="A39" i="625"/>
  <c r="A35" i="625"/>
  <c r="A21" i="625"/>
  <c r="A26" i="625"/>
  <c r="A307" i="625"/>
  <c r="A245" i="625"/>
  <c r="A198" i="625"/>
  <c r="A190" i="625"/>
  <c r="A139" i="625"/>
  <c r="A131" i="625"/>
  <c r="A43" i="625"/>
  <c r="A25" i="625"/>
  <c r="A20" i="625"/>
  <c r="D111" i="625"/>
  <c r="H111" i="625" s="1"/>
  <c r="A55" i="625"/>
  <c r="A51" i="625"/>
  <c r="A47" i="625"/>
  <c r="A38" i="625"/>
  <c r="A34" i="625"/>
  <c r="A29" i="625"/>
  <c r="E158" i="625"/>
  <c r="E170" i="625" s="1"/>
  <c r="A292" i="625"/>
  <c r="A281" i="625"/>
  <c r="D226" i="625"/>
  <c r="A222" i="625"/>
  <c r="A207" i="625"/>
  <c r="A176" i="625"/>
  <c r="A166" i="625"/>
  <c r="A146" i="625"/>
  <c r="A138" i="625"/>
  <c r="A130" i="625"/>
  <c r="A126" i="625"/>
  <c r="B73" i="625"/>
  <c r="A109" i="625" s="1"/>
  <c r="A46" i="625"/>
  <c r="A42" i="625"/>
  <c r="A24" i="625"/>
  <c r="A300" i="625"/>
  <c r="A259" i="625"/>
  <c r="A231" i="625"/>
  <c r="A221" i="625"/>
  <c r="A213" i="625"/>
  <c r="A197" i="625"/>
  <c r="A181" i="625"/>
  <c r="A157" i="625"/>
  <c r="A145" i="625"/>
  <c r="A106" i="625"/>
  <c r="A94" i="625"/>
  <c r="A62" i="625"/>
  <c r="A54" i="625"/>
  <c r="A50" i="625"/>
  <c r="A41" i="625"/>
  <c r="A37" i="625"/>
  <c r="A33" i="625"/>
  <c r="A28" i="625"/>
  <c r="A23" i="625"/>
  <c r="A286" i="625"/>
  <c r="A256" i="625"/>
  <c r="A308" i="625"/>
  <c r="A304" i="625"/>
  <c r="A290" i="625"/>
  <c r="A220" i="625"/>
  <c r="A206" i="625"/>
  <c r="A178" i="625"/>
  <c r="A169" i="625"/>
  <c r="A161" i="625"/>
  <c r="A141" i="625"/>
  <c r="A133" i="625"/>
  <c r="A129" i="625"/>
  <c r="A125" i="625"/>
  <c r="A115" i="625"/>
  <c r="A85" i="625"/>
  <c r="A70" i="625"/>
  <c r="A61" i="625"/>
  <c r="A32" i="625"/>
  <c r="A27" i="625"/>
  <c r="A128" i="625"/>
  <c r="A114" i="625"/>
  <c r="A103" i="625"/>
  <c r="A101" i="625"/>
  <c r="A99" i="625"/>
  <c r="A78" i="625"/>
  <c r="A66" i="625"/>
  <c r="A64" i="625"/>
  <c r="A57" i="625"/>
  <c r="A53" i="625"/>
  <c r="A49" i="625"/>
  <c r="A40" i="625"/>
  <c r="A192" i="625" l="1"/>
  <c r="A301" i="625"/>
  <c r="A147" i="625"/>
  <c r="A204" i="625"/>
  <c r="A217" i="625"/>
  <c r="A107" i="625"/>
  <c r="A185" i="625"/>
  <c r="A100" i="625"/>
  <c r="A243" i="625"/>
  <c r="A95" i="625"/>
  <c r="A287" i="625"/>
  <c r="A105" i="625"/>
  <c r="A81" i="625"/>
  <c r="A137" i="625"/>
  <c r="A212" i="625"/>
  <c r="A265" i="625"/>
  <c r="A173" i="625"/>
  <c r="A240" i="625"/>
  <c r="A142" i="625"/>
  <c r="A200" i="625"/>
  <c r="A310" i="625"/>
  <c r="A159" i="625"/>
  <c r="A216" i="625"/>
  <c r="A228" i="625"/>
  <c r="A111" i="625"/>
  <c r="A224" i="625"/>
  <c r="A201" i="625"/>
  <c r="A262" i="625"/>
  <c r="A208" i="625"/>
  <c r="A309" i="625"/>
  <c r="A163" i="625"/>
  <c r="A306" i="625"/>
  <c r="A75" i="625"/>
  <c r="A155" i="625"/>
  <c r="A194" i="625"/>
  <c r="A232" i="625"/>
  <c r="A143" i="625"/>
  <c r="A263" i="625"/>
  <c r="A271" i="625"/>
  <c r="A226" i="625"/>
  <c r="A90" i="625"/>
  <c r="A76" i="625"/>
  <c r="A124" i="625"/>
  <c r="A87" i="625"/>
  <c r="A153" i="625"/>
  <c r="A285" i="625"/>
  <c r="A296" i="625"/>
  <c r="A189" i="625"/>
  <c r="A268" i="625"/>
  <c r="A154" i="625"/>
  <c r="A214" i="625"/>
  <c r="A167" i="625"/>
  <c r="A312" i="625"/>
  <c r="A122" i="625"/>
  <c r="A248" i="625"/>
  <c r="A236" i="625"/>
  <c r="A237" i="625"/>
  <c r="A170" i="625"/>
  <c r="A79" i="625"/>
  <c r="A77" i="625"/>
  <c r="A244" i="625"/>
  <c r="A280" i="625"/>
  <c r="A188" i="625"/>
  <c r="A238" i="625"/>
  <c r="A254" i="625"/>
  <c r="A266" i="625"/>
  <c r="A293" i="625"/>
  <c r="A183" i="625"/>
  <c r="A191" i="625"/>
  <c r="A199" i="625"/>
  <c r="A219" i="625"/>
  <c r="A233" i="625"/>
  <c r="A261" i="625"/>
  <c r="A289" i="625"/>
  <c r="A73" i="625"/>
  <c r="A203" i="625"/>
  <c r="A282" i="625"/>
  <c r="A229" i="625"/>
  <c r="A249" i="625"/>
  <c r="A270" i="625"/>
  <c r="A298" i="625"/>
  <c r="A215" i="625"/>
  <c r="A223" i="625"/>
  <c r="A257" i="625"/>
  <c r="A311" i="625"/>
  <c r="A205" i="625"/>
  <c r="A218" i="625"/>
  <c r="A179" i="625"/>
  <c r="A302" i="625"/>
  <c r="A175" i="625"/>
  <c r="A91" i="625"/>
  <c r="A93" i="625"/>
  <c r="A113" i="625"/>
  <c r="A132" i="625"/>
  <c r="A140" i="625"/>
  <c r="A152" i="625"/>
  <c r="A164" i="625"/>
  <c r="A172" i="625"/>
  <c r="A196" i="625"/>
  <c r="A230" i="625"/>
  <c r="A246" i="625"/>
  <c r="A80" i="625"/>
  <c r="A89" i="625"/>
  <c r="A123" i="625"/>
  <c r="A136" i="625"/>
  <c r="A148" i="625"/>
  <c r="A160" i="625"/>
  <c r="A168" i="625"/>
  <c r="A180" i="625"/>
  <c r="A273" i="625"/>
  <c r="A158" i="625"/>
  <c r="A174" i="625"/>
  <c r="A177" i="625"/>
  <c r="A135" i="625"/>
  <c r="A272" i="625"/>
  <c r="A260" i="625"/>
  <c r="A274" i="625"/>
  <c r="A247" i="625"/>
  <c r="A253" i="625"/>
  <c r="A102" i="625"/>
  <c r="A239" i="625"/>
  <c r="A276" i="625"/>
  <c r="A84" i="625"/>
  <c r="A120" i="625"/>
  <c r="A165" i="625"/>
  <c r="A299" i="625"/>
  <c r="A96" i="625"/>
  <c r="A210" i="625"/>
  <c r="A291" i="625"/>
  <c r="A117" i="625"/>
  <c r="A162" i="625"/>
  <c r="H226" i="625"/>
  <c r="D304" i="625"/>
  <c r="H304" i="625" s="1"/>
  <c r="A88" i="625"/>
  <c r="A182" i="625"/>
  <c r="A187" i="625"/>
  <c r="A151" i="625"/>
  <c r="A313" i="625"/>
  <c r="A269" i="625"/>
  <c r="A98" i="625"/>
  <c r="A252" i="625"/>
  <c r="A275" i="625"/>
  <c r="A108" i="625"/>
  <c r="A314" i="625"/>
  <c r="A250" i="625"/>
  <c r="E185" i="625"/>
  <c r="H210" i="625" s="1"/>
  <c r="A255" i="625"/>
  <c r="O312" i="2" l="1"/>
  <c r="O309" i="2"/>
  <c r="O308" i="2"/>
  <c r="O252" i="2"/>
  <c r="O251" i="2"/>
  <c r="O250" i="2"/>
  <c r="O249" i="2"/>
  <c r="O245" i="2"/>
  <c r="O244" i="2"/>
  <c r="O235" i="2"/>
  <c r="O234" i="2"/>
  <c r="O233" i="2"/>
  <c r="O232" i="2"/>
  <c r="O231" i="2"/>
  <c r="O230" i="2"/>
  <c r="O229" i="2"/>
  <c r="O228" i="2"/>
  <c r="O227" i="2"/>
  <c r="O226" i="2"/>
  <c r="O222" i="2"/>
  <c r="O221" i="2"/>
  <c r="O220" i="2"/>
  <c r="O219" i="2"/>
  <c r="O218" i="2"/>
  <c r="O217" i="2"/>
  <c r="O216" i="2"/>
  <c r="O215" i="2"/>
  <c r="O214" i="2"/>
  <c r="O213" i="2"/>
  <c r="O209" i="2"/>
  <c r="O208" i="2"/>
  <c r="O207" i="2"/>
  <c r="O206" i="2"/>
  <c r="O205" i="2"/>
  <c r="O204" i="2"/>
  <c r="O200" i="2"/>
  <c r="O199" i="2"/>
  <c r="O198" i="2"/>
  <c r="O190" i="2"/>
  <c r="O189" i="2"/>
  <c r="O188" i="2"/>
  <c r="O186" i="2"/>
  <c r="O185" i="2"/>
  <c r="O184" i="2"/>
  <c r="O183" i="2"/>
  <c r="O182" i="2"/>
  <c r="O181" i="2"/>
  <c r="O180" i="2"/>
  <c r="R174" i="2"/>
  <c r="O174" i="2"/>
  <c r="R173" i="2"/>
  <c r="O173" i="2"/>
  <c r="R172" i="2"/>
  <c r="O172" i="2"/>
  <c r="R171" i="2"/>
  <c r="O171" i="2"/>
  <c r="R167" i="2"/>
  <c r="O167" i="2"/>
  <c r="R166" i="2"/>
  <c r="O166" i="2"/>
  <c r="R165" i="2"/>
  <c r="O165" i="2"/>
  <c r="R164" i="2"/>
  <c r="O164" i="2"/>
  <c r="R160" i="2"/>
  <c r="O160" i="2"/>
  <c r="R159" i="2"/>
  <c r="O159" i="2"/>
  <c r="R158" i="2"/>
  <c r="O158" i="2"/>
  <c r="R157" i="2"/>
  <c r="O157" i="2"/>
  <c r="R156" i="2"/>
  <c r="O156" i="2"/>
  <c r="R149" i="2"/>
  <c r="O149" i="2"/>
  <c r="R148" i="2"/>
  <c r="O148" i="2"/>
  <c r="R147" i="2"/>
  <c r="O147" i="2"/>
  <c r="R146" i="2"/>
  <c r="O146" i="2"/>
  <c r="R145" i="2"/>
  <c r="O145" i="2"/>
  <c r="R144" i="2"/>
  <c r="O144" i="2"/>
  <c r="R143" i="2"/>
  <c r="O143" i="2"/>
  <c r="R142" i="2"/>
  <c r="O142" i="2"/>
  <c r="R141" i="2"/>
  <c r="O141" i="2"/>
  <c r="R140" i="2"/>
  <c r="O140" i="2"/>
  <c r="R136" i="2"/>
  <c r="O136" i="2"/>
  <c r="R135" i="2"/>
  <c r="O135" i="2"/>
  <c r="R134" i="2"/>
  <c r="O134" i="2"/>
  <c r="R133" i="2"/>
  <c r="O133" i="2"/>
  <c r="R132" i="2"/>
  <c r="O132" i="2"/>
  <c r="R131" i="2"/>
  <c r="O131" i="2"/>
  <c r="R130" i="2"/>
  <c r="O130" i="2"/>
  <c r="R129" i="2"/>
  <c r="O129" i="2"/>
  <c r="R128" i="2"/>
  <c r="O128" i="2"/>
  <c r="R127" i="2"/>
  <c r="O127" i="2"/>
  <c r="R126" i="2"/>
  <c r="O126" i="2"/>
  <c r="R121" i="2"/>
  <c r="O121" i="2"/>
  <c r="O113" i="2"/>
  <c r="O111" i="2"/>
  <c r="O110" i="2"/>
  <c r="O104" i="2"/>
  <c r="O103" i="2"/>
  <c r="O102" i="2"/>
  <c r="O101" i="2"/>
  <c r="O100" i="2"/>
  <c r="O99" i="2"/>
  <c r="O98" i="2"/>
  <c r="O97" i="2"/>
  <c r="O96" i="2"/>
  <c r="O95" i="2"/>
  <c r="O91" i="2"/>
  <c r="O90" i="2"/>
  <c r="O89" i="2"/>
  <c r="O88" i="2"/>
  <c r="O87" i="2"/>
  <c r="O86" i="2"/>
  <c r="O85" i="2"/>
  <c r="O84" i="2"/>
  <c r="O83" i="2"/>
  <c r="O82" i="2"/>
  <c r="O78" i="2"/>
  <c r="O77" i="2"/>
  <c r="O76" i="2"/>
  <c r="O75" i="2"/>
  <c r="O74" i="2"/>
  <c r="O73" i="2"/>
  <c r="O69" i="2"/>
  <c r="O68" i="2"/>
  <c r="O67" i="2"/>
  <c r="O60" i="2"/>
  <c r="O59" i="2"/>
  <c r="O58" i="2"/>
  <c r="O57" i="2"/>
  <c r="O56" i="2"/>
  <c r="O55" i="2"/>
  <c r="O54" i="2"/>
  <c r="O53" i="2"/>
  <c r="O52" i="2"/>
  <c r="O51" i="2"/>
  <c r="O47" i="2"/>
  <c r="O46" i="2"/>
  <c r="O45" i="2"/>
  <c r="O43" i="2"/>
  <c r="O42" i="2"/>
  <c r="O41" i="2"/>
  <c r="O40" i="2"/>
  <c r="O30" i="2"/>
  <c r="O29" i="2"/>
  <c r="O25" i="2"/>
  <c r="O24" i="2"/>
  <c r="O23" i="2"/>
  <c r="O21" i="2"/>
  <c r="O20" i="2"/>
  <c r="O19" i="2"/>
  <c r="O12" i="2"/>
  <c r="O11" i="2"/>
  <c r="E60" i="3"/>
  <c r="E48" i="3"/>
  <c r="E28" i="1"/>
  <c r="E27" i="1"/>
  <c r="E26" i="1"/>
  <c r="E25" i="1"/>
  <c r="D59" i="3" l="1"/>
  <c r="D58" i="3"/>
  <c r="D57" i="3"/>
  <c r="D47" i="3"/>
  <c r="D46" i="3"/>
  <c r="D45" i="3"/>
  <c r="D44" i="3"/>
  <c r="D43" i="3"/>
  <c r="D42" i="3"/>
  <c r="D41" i="3"/>
  <c r="D40" i="3"/>
  <c r="D51" i="3"/>
  <c r="D39" i="3"/>
  <c r="D38" i="3"/>
  <c r="D311" i="2"/>
  <c r="D310" i="2"/>
  <c r="J57" i="491"/>
  <c r="I57" i="491"/>
  <c r="H57" i="491"/>
  <c r="G57" i="491"/>
  <c r="F57" i="491"/>
  <c r="E57" i="491"/>
  <c r="D57" i="491"/>
  <c r="J56" i="491"/>
  <c r="I56" i="491"/>
  <c r="H56" i="491"/>
  <c r="G56" i="491"/>
  <c r="F56" i="491"/>
  <c r="E56" i="491"/>
  <c r="D56" i="491"/>
  <c r="J55" i="491"/>
  <c r="I55" i="491"/>
  <c r="H55" i="491"/>
  <c r="G55" i="491"/>
  <c r="F55" i="491"/>
  <c r="E55" i="491"/>
  <c r="D55" i="491"/>
  <c r="J54" i="491"/>
  <c r="I54" i="491"/>
  <c r="H54" i="491"/>
  <c r="G54" i="491"/>
  <c r="F54" i="491"/>
  <c r="E54" i="491"/>
  <c r="D54" i="491"/>
  <c r="J53" i="491"/>
  <c r="I53" i="491"/>
  <c r="H53" i="491"/>
  <c r="G53" i="491"/>
  <c r="F53" i="491"/>
  <c r="E53" i="491"/>
  <c r="D53" i="491"/>
  <c r="J52" i="491"/>
  <c r="I52" i="491"/>
  <c r="H52" i="491"/>
  <c r="G52" i="491"/>
  <c r="F52" i="491"/>
  <c r="E52" i="491"/>
  <c r="D52" i="491"/>
  <c r="J51" i="491"/>
  <c r="I51" i="491"/>
  <c r="H51" i="491"/>
  <c r="G51" i="491"/>
  <c r="F51" i="491"/>
  <c r="E51" i="491"/>
  <c r="D51" i="491"/>
  <c r="J50" i="491"/>
  <c r="I50" i="491"/>
  <c r="H50" i="491"/>
  <c r="G50" i="491"/>
  <c r="F50" i="491"/>
  <c r="E50" i="491"/>
  <c r="D50" i="491"/>
  <c r="J49" i="491"/>
  <c r="I49" i="491"/>
  <c r="H49" i="491"/>
  <c r="G49" i="491"/>
  <c r="F49" i="491"/>
  <c r="E49" i="491"/>
  <c r="D49" i="491"/>
  <c r="J48" i="491"/>
  <c r="I48" i="491"/>
  <c r="H48" i="491"/>
  <c r="G48" i="491"/>
  <c r="F48" i="491"/>
  <c r="E48" i="491"/>
  <c r="D48" i="491"/>
  <c r="J47" i="491"/>
  <c r="I47" i="491"/>
  <c r="H47" i="491"/>
  <c r="G47" i="491"/>
  <c r="F47" i="491"/>
  <c r="E47" i="491"/>
  <c r="D47" i="491"/>
  <c r="J46" i="491"/>
  <c r="I46" i="491"/>
  <c r="H46" i="491"/>
  <c r="G46" i="491"/>
  <c r="F46" i="491"/>
  <c r="E46" i="491"/>
  <c r="D46" i="491"/>
  <c r="J45" i="491"/>
  <c r="I45" i="491"/>
  <c r="H45" i="491"/>
  <c r="G45" i="491"/>
  <c r="F45" i="491"/>
  <c r="E45" i="491"/>
  <c r="D45" i="491"/>
  <c r="J44" i="491"/>
  <c r="I44" i="491"/>
  <c r="H44" i="491"/>
  <c r="G44" i="491"/>
  <c r="F44" i="491"/>
  <c r="E44" i="491"/>
  <c r="D44" i="491"/>
  <c r="J43" i="491"/>
  <c r="I43" i="491"/>
  <c r="H43" i="491"/>
  <c r="G43" i="491"/>
  <c r="F43" i="491"/>
  <c r="E43" i="491"/>
  <c r="D43" i="491"/>
  <c r="J42" i="491"/>
  <c r="I42" i="491"/>
  <c r="H42" i="491"/>
  <c r="G42" i="491"/>
  <c r="F42" i="491"/>
  <c r="E42" i="491"/>
  <c r="D42" i="491"/>
  <c r="J41" i="491"/>
  <c r="I41" i="491"/>
  <c r="H41" i="491"/>
  <c r="G41" i="491"/>
  <c r="F41" i="491"/>
  <c r="E41" i="491"/>
  <c r="D41" i="491"/>
  <c r="J39" i="491"/>
  <c r="I39" i="491"/>
  <c r="H39" i="491"/>
  <c r="G39" i="491"/>
  <c r="F39" i="491"/>
  <c r="E39" i="491"/>
  <c r="D39" i="491"/>
  <c r="J38" i="491"/>
  <c r="I38" i="491"/>
  <c r="H38" i="491"/>
  <c r="G38" i="491"/>
  <c r="F38" i="491"/>
  <c r="E38" i="491"/>
  <c r="D38" i="491"/>
  <c r="J37" i="491"/>
  <c r="I37" i="491"/>
  <c r="H37" i="491"/>
  <c r="G37" i="491"/>
  <c r="F37" i="491"/>
  <c r="E37" i="491"/>
  <c r="D37" i="491"/>
  <c r="J36" i="491"/>
  <c r="I36" i="491"/>
  <c r="H36" i="491"/>
  <c r="G36" i="491"/>
  <c r="F36" i="491"/>
  <c r="E36" i="491"/>
  <c r="D36" i="491"/>
  <c r="J35" i="491"/>
  <c r="I35" i="491"/>
  <c r="H35" i="491"/>
  <c r="G35" i="491"/>
  <c r="F35" i="491"/>
  <c r="E35" i="491"/>
  <c r="D35" i="491"/>
  <c r="J34" i="491"/>
  <c r="I34" i="491"/>
  <c r="H34" i="491"/>
  <c r="G34" i="491"/>
  <c r="F34" i="491"/>
  <c r="E34" i="491"/>
  <c r="D34" i="491"/>
  <c r="J33" i="491"/>
  <c r="I33" i="491"/>
  <c r="H33" i="491"/>
  <c r="G33" i="491"/>
  <c r="F33" i="491"/>
  <c r="E33" i="491"/>
  <c r="D33" i="491"/>
  <c r="J32" i="491"/>
  <c r="I32" i="491"/>
  <c r="H32" i="491"/>
  <c r="G32" i="491"/>
  <c r="F32" i="491"/>
  <c r="E32" i="491"/>
  <c r="D32" i="491"/>
  <c r="J31" i="491"/>
  <c r="I31" i="491"/>
  <c r="H31" i="491"/>
  <c r="G31" i="491"/>
  <c r="F31" i="491"/>
  <c r="E31" i="491"/>
  <c r="D31" i="491"/>
  <c r="J30" i="491"/>
  <c r="I30" i="491"/>
  <c r="H30" i="491"/>
  <c r="G30" i="491"/>
  <c r="F30" i="491"/>
  <c r="E30" i="491"/>
  <c r="D30" i="491"/>
  <c r="J29" i="491"/>
  <c r="I29" i="491"/>
  <c r="H29" i="491"/>
  <c r="G29" i="491"/>
  <c r="F29" i="491"/>
  <c r="E29" i="491"/>
  <c r="D29" i="491"/>
  <c r="J27" i="491"/>
  <c r="I27" i="491"/>
  <c r="H27" i="491"/>
  <c r="G27" i="491"/>
  <c r="F27" i="491"/>
  <c r="E27" i="491"/>
  <c r="D27" i="491"/>
  <c r="J26" i="491"/>
  <c r="I26" i="491"/>
  <c r="H26" i="491"/>
  <c r="G26" i="491"/>
  <c r="F26" i="491"/>
  <c r="E26" i="491"/>
  <c r="D26" i="491"/>
  <c r="J25" i="491"/>
  <c r="I25" i="491"/>
  <c r="H25" i="491"/>
  <c r="G25" i="491"/>
  <c r="F25" i="491"/>
  <c r="E25" i="491"/>
  <c r="D25" i="491"/>
  <c r="J24" i="491"/>
  <c r="I24" i="491"/>
  <c r="H24" i="491"/>
  <c r="G24" i="491"/>
  <c r="F24" i="491"/>
  <c r="E24" i="491"/>
  <c r="D24" i="491"/>
  <c r="J23" i="491"/>
  <c r="I23" i="491"/>
  <c r="H23" i="491"/>
  <c r="G23" i="491"/>
  <c r="F23" i="491"/>
  <c r="E23" i="491"/>
  <c r="D23" i="491"/>
  <c r="J22" i="491"/>
  <c r="I22" i="491"/>
  <c r="H22" i="491"/>
  <c r="G22" i="491"/>
  <c r="F22" i="491"/>
  <c r="E22" i="491"/>
  <c r="D22" i="491"/>
  <c r="J21" i="491"/>
  <c r="I21" i="491"/>
  <c r="H21" i="491"/>
  <c r="G21" i="491"/>
  <c r="F21" i="491"/>
  <c r="E21" i="491"/>
  <c r="D21" i="491"/>
  <c r="J20" i="491"/>
  <c r="I20" i="491"/>
  <c r="H20" i="491"/>
  <c r="G20" i="491"/>
  <c r="F20" i="491"/>
  <c r="E20" i="491"/>
  <c r="D20" i="491"/>
  <c r="J19" i="491"/>
  <c r="I19" i="491"/>
  <c r="H19" i="491"/>
  <c r="G19" i="491"/>
  <c r="F19" i="491"/>
  <c r="E19" i="491"/>
  <c r="D19" i="491"/>
  <c r="J18" i="491"/>
  <c r="I18" i="491"/>
  <c r="H18" i="491"/>
  <c r="G18" i="491"/>
  <c r="F18" i="491"/>
  <c r="E18" i="491"/>
  <c r="D18" i="491"/>
  <c r="J17" i="491"/>
  <c r="I17" i="491"/>
  <c r="H17" i="491"/>
  <c r="G17" i="491"/>
  <c r="F17" i="491"/>
  <c r="E17" i="491"/>
  <c r="D17" i="491"/>
  <c r="J16" i="491"/>
  <c r="I16" i="491"/>
  <c r="H16" i="491"/>
  <c r="G16" i="491"/>
  <c r="F16" i="491"/>
  <c r="E16" i="491"/>
  <c r="D16" i="491"/>
  <c r="J15" i="491"/>
  <c r="I15" i="491"/>
  <c r="H15" i="491"/>
  <c r="G15" i="491"/>
  <c r="F15" i="491"/>
  <c r="E15" i="491"/>
  <c r="D15" i="491"/>
  <c r="J14" i="491"/>
  <c r="I14" i="491"/>
  <c r="H14" i="491"/>
  <c r="G14" i="491"/>
  <c r="F14" i="491"/>
  <c r="E14" i="491"/>
  <c r="D14" i="491"/>
  <c r="J13" i="491"/>
  <c r="I13" i="491"/>
  <c r="H13" i="491"/>
  <c r="G13" i="491"/>
  <c r="F13" i="491"/>
  <c r="E13" i="491"/>
  <c r="D13" i="491"/>
  <c r="J12" i="491"/>
  <c r="I12" i="491"/>
  <c r="H12" i="491"/>
  <c r="G12" i="491"/>
  <c r="F12" i="491"/>
  <c r="E12" i="491"/>
  <c r="D12" i="491"/>
  <c r="J11" i="491"/>
  <c r="I11" i="491"/>
  <c r="H11" i="491"/>
  <c r="G11" i="491"/>
  <c r="F11" i="491"/>
  <c r="E11" i="491"/>
  <c r="D11" i="491"/>
  <c r="J10" i="491"/>
  <c r="I10" i="491"/>
  <c r="H10" i="491"/>
  <c r="G10" i="491"/>
  <c r="F10" i="491"/>
  <c r="E10" i="491"/>
  <c r="D10" i="491"/>
  <c r="D54" i="3"/>
  <c r="E27" i="3"/>
  <c r="E26" i="3"/>
  <c r="D37" i="1"/>
  <c r="D36" i="1"/>
  <c r="D35" i="1"/>
  <c r="AB113" i="65"/>
  <c r="AB112" i="65"/>
  <c r="AB111" i="65"/>
  <c r="AB110" i="65"/>
  <c r="AB69" i="65"/>
  <c r="O318" i="620"/>
  <c r="AB68" i="65"/>
  <c r="O26" i="620"/>
  <c r="O25" i="620"/>
  <c r="O24" i="620"/>
  <c r="O20" i="620"/>
  <c r="O12" i="620"/>
  <c r="P27" i="620"/>
  <c r="AB251" i="65" l="1"/>
  <c r="AB252" i="65"/>
  <c r="AB250" i="65"/>
  <c r="O216" i="620"/>
  <c r="O217" i="620"/>
  <c r="O218" i="620"/>
  <c r="O215" i="620"/>
  <c r="O214" i="620"/>
  <c r="AB249" i="65" s="1"/>
  <c r="O213" i="620"/>
  <c r="AB246" i="65" s="1"/>
  <c r="O202" i="620"/>
  <c r="AB201" i="65" s="1"/>
  <c r="O200" i="620"/>
  <c r="O199" i="620"/>
  <c r="AB236" i="65" s="1"/>
  <c r="O198" i="620"/>
  <c r="AB223" i="65" s="1"/>
  <c r="O197" i="620"/>
  <c r="AB210" i="65" s="1"/>
  <c r="O196" i="620"/>
  <c r="O195" i="620"/>
  <c r="AB188" i="65"/>
  <c r="AB189" i="65"/>
  <c r="AB190" i="65"/>
  <c r="AB187" i="65"/>
  <c r="AB186" i="65"/>
  <c r="AB183" i="65"/>
  <c r="AB184" i="65"/>
  <c r="AB185" i="65"/>
  <c r="AB182" i="65"/>
  <c r="AB181" i="65"/>
  <c r="AB180" i="65"/>
  <c r="AB172" i="65"/>
  <c r="AB165" i="65"/>
  <c r="AB166" i="65"/>
  <c r="AB167" i="65"/>
  <c r="AB164" i="65"/>
  <c r="AB157" i="65"/>
  <c r="AB158" i="65"/>
  <c r="AB159" i="65"/>
  <c r="AB160" i="65"/>
  <c r="AB156" i="65"/>
  <c r="AB141" i="65"/>
  <c r="AB142" i="65"/>
  <c r="AB143" i="65"/>
  <c r="AB144" i="65"/>
  <c r="AB145" i="65"/>
  <c r="AB146" i="65"/>
  <c r="AB147" i="65"/>
  <c r="AB148" i="65"/>
  <c r="AB149" i="65"/>
  <c r="AB140" i="65"/>
  <c r="AB130" i="65"/>
  <c r="AB131" i="65"/>
  <c r="AB132" i="65"/>
  <c r="AB133" i="65"/>
  <c r="AB134" i="65"/>
  <c r="AB135" i="65"/>
  <c r="AB136" i="65"/>
  <c r="AB129" i="65"/>
  <c r="AB128" i="65"/>
  <c r="AB127" i="65"/>
  <c r="AB126" i="65"/>
  <c r="AB121" i="65"/>
  <c r="O313" i="620"/>
  <c r="O314" i="620"/>
  <c r="AB79" i="65" s="1"/>
  <c r="O315" i="620"/>
  <c r="AB92" i="65" s="1"/>
  <c r="O316" i="620"/>
  <c r="AB105" i="65" s="1"/>
  <c r="O312" i="620"/>
  <c r="AB52" i="65"/>
  <c r="AB53" i="65"/>
  <c r="AB54" i="65"/>
  <c r="AB55" i="65"/>
  <c r="AB56" i="65"/>
  <c r="AB57" i="65"/>
  <c r="AB58" i="65"/>
  <c r="AB59" i="65"/>
  <c r="AB60" i="65"/>
  <c r="AB51" i="65"/>
  <c r="AB47" i="65"/>
  <c r="AB46" i="65"/>
  <c r="AB45" i="65"/>
  <c r="AB41" i="65"/>
  <c r="AB42" i="65"/>
  <c r="AB43" i="65"/>
  <c r="AB44" i="65" s="1"/>
  <c r="AB40" i="65"/>
  <c r="AB30" i="65"/>
  <c r="AB31" i="65"/>
  <c r="AB32" i="65" s="1"/>
  <c r="AB33" i="65" s="1"/>
  <c r="AB34" i="65" s="1"/>
  <c r="AB35" i="65" s="1"/>
  <c r="AB36" i="65" s="1"/>
  <c r="AB37" i="65" s="1"/>
  <c r="AB38" i="65" s="1"/>
  <c r="AB39" i="65" s="1"/>
  <c r="AB29" i="65"/>
  <c r="AB25" i="65"/>
  <c r="AB24" i="65"/>
  <c r="AB23" i="65"/>
  <c r="AB22" i="65"/>
  <c r="AB21" i="65"/>
  <c r="AB20" i="65"/>
  <c r="AB19" i="65"/>
  <c r="AB13" i="65"/>
  <c r="AB14" i="65" s="1"/>
  <c r="AB12" i="65"/>
  <c r="AB11" i="65"/>
  <c r="AB15" i="65" l="1"/>
  <c r="K97" i="620"/>
  <c r="G56" i="620"/>
  <c r="H35" i="620"/>
  <c r="H15" i="620"/>
  <c r="E108" i="620"/>
  <c r="J19" i="620"/>
  <c r="J6" i="620"/>
  <c r="J87" i="620"/>
  <c r="H66" i="620"/>
  <c r="K37" i="620"/>
  <c r="K30" i="620"/>
  <c r="E22" i="620"/>
  <c r="K7" i="620"/>
  <c r="I75" i="620"/>
  <c r="F39" i="620"/>
  <c r="G34" i="620"/>
  <c r="J29" i="620"/>
  <c r="I18" i="620"/>
  <c r="J4" i="620"/>
  <c r="G129" i="620"/>
  <c r="H40" i="620"/>
  <c r="F33" i="620"/>
  <c r="F23" i="620"/>
  <c r="E10" i="620"/>
  <c r="F118" i="620"/>
  <c r="I36" i="620"/>
  <c r="G14" i="620"/>
  <c r="E223" i="620"/>
  <c r="F47" i="620"/>
  <c r="E32" i="620"/>
  <c r="I302" i="620"/>
  <c r="K4" i="620"/>
  <c r="K6" i="620"/>
  <c r="E8" i="620"/>
  <c r="F10" i="620"/>
  <c r="H14" i="620"/>
  <c r="I15" i="620"/>
  <c r="J18" i="620"/>
  <c r="K19" i="620"/>
  <c r="F22" i="620"/>
  <c r="G23" i="620"/>
  <c r="K29" i="620"/>
  <c r="E31" i="620"/>
  <c r="F32" i="620"/>
  <c r="G33" i="620"/>
  <c r="H34" i="620"/>
  <c r="I35" i="620"/>
  <c r="J36" i="620"/>
  <c r="E38" i="620"/>
  <c r="G39" i="620"/>
  <c r="I40" i="620"/>
  <c r="G48" i="620"/>
  <c r="H57" i="620"/>
  <c r="I67" i="620"/>
  <c r="J76" i="620"/>
  <c r="K88" i="620"/>
  <c r="E99" i="620"/>
  <c r="F109" i="620"/>
  <c r="G119" i="620"/>
  <c r="H130" i="620"/>
  <c r="F241" i="620"/>
  <c r="E5" i="620"/>
  <c r="E7" i="620"/>
  <c r="F8" i="620"/>
  <c r="G10" i="620"/>
  <c r="I14" i="620"/>
  <c r="J15" i="620"/>
  <c r="K18" i="620"/>
  <c r="E21" i="620"/>
  <c r="G22" i="620"/>
  <c r="H23" i="620"/>
  <c r="E30" i="620"/>
  <c r="F31" i="620"/>
  <c r="G32" i="620"/>
  <c r="H33" i="620"/>
  <c r="I34" i="620"/>
  <c r="J35" i="620"/>
  <c r="K36" i="620"/>
  <c r="F38" i="620"/>
  <c r="H39" i="620"/>
  <c r="J40" i="620"/>
  <c r="H49" i="620"/>
  <c r="I58" i="620"/>
  <c r="J68" i="620"/>
  <c r="K77" i="620"/>
  <c r="E90" i="620"/>
  <c r="F100" i="620"/>
  <c r="G111" i="620"/>
  <c r="H122" i="620"/>
  <c r="I131" i="620"/>
  <c r="G268" i="620"/>
  <c r="E6" i="620"/>
  <c r="F7" i="620"/>
  <c r="G8" i="620"/>
  <c r="H10" i="620"/>
  <c r="J14" i="620"/>
  <c r="K15" i="620"/>
  <c r="E19" i="620"/>
  <c r="G21" i="620"/>
  <c r="H22" i="620"/>
  <c r="I23" i="620"/>
  <c r="E29" i="620"/>
  <c r="F30" i="620"/>
  <c r="G31" i="620"/>
  <c r="H32" i="620"/>
  <c r="I33" i="620"/>
  <c r="J34" i="620"/>
  <c r="K35" i="620"/>
  <c r="E37" i="620"/>
  <c r="G38" i="620"/>
  <c r="I39" i="620"/>
  <c r="H41" i="620"/>
  <c r="I50" i="620"/>
  <c r="J60" i="620"/>
  <c r="K69" i="620"/>
  <c r="E82" i="620"/>
  <c r="F91" i="620"/>
  <c r="G101" i="620"/>
  <c r="H112" i="620"/>
  <c r="I123" i="620"/>
  <c r="J132" i="620"/>
  <c r="H292" i="620"/>
  <c r="F6" i="620"/>
  <c r="G7" i="620"/>
  <c r="H8" i="620"/>
  <c r="I10" i="620"/>
  <c r="K14" i="620"/>
  <c r="E18" i="620"/>
  <c r="F19" i="620"/>
  <c r="H21" i="620"/>
  <c r="I22" i="620"/>
  <c r="J23" i="620"/>
  <c r="F29" i="620"/>
  <c r="G30" i="620"/>
  <c r="H31" i="620"/>
  <c r="I32" i="620"/>
  <c r="J33" i="620"/>
  <c r="K34" i="620"/>
  <c r="E36" i="620"/>
  <c r="F37" i="620"/>
  <c r="H38" i="620"/>
  <c r="K39" i="620"/>
  <c r="I42" i="620"/>
  <c r="J51" i="620"/>
  <c r="K61" i="620"/>
  <c r="E71" i="620"/>
  <c r="F83" i="620"/>
  <c r="G92" i="620"/>
  <c r="H102" i="620"/>
  <c r="I113" i="620"/>
  <c r="J124" i="620"/>
  <c r="K134" i="620"/>
  <c r="F21" i="620"/>
  <c r="I353" i="620"/>
  <c r="H352" i="620"/>
  <c r="F350" i="620"/>
  <c r="E349" i="620"/>
  <c r="K345" i="620"/>
  <c r="J344" i="620"/>
  <c r="I343" i="620"/>
  <c r="H342" i="620"/>
  <c r="G341" i="620"/>
  <c r="F339" i="620"/>
  <c r="E338" i="620"/>
  <c r="K334" i="620"/>
  <c r="K335" i="620" s="1"/>
  <c r="J331" i="620"/>
  <c r="I330" i="620"/>
  <c r="H329" i="620"/>
  <c r="G328" i="620"/>
  <c r="F326" i="620"/>
  <c r="F327" i="620" s="1"/>
  <c r="E324" i="620"/>
  <c r="K321" i="620"/>
  <c r="J320" i="620"/>
  <c r="I319" i="620"/>
  <c r="G313" i="620"/>
  <c r="I304" i="620"/>
  <c r="I305" i="620" s="1"/>
  <c r="H302" i="620"/>
  <c r="G301" i="620"/>
  <c r="F300" i="620"/>
  <c r="E299" i="620"/>
  <c r="K296" i="620"/>
  <c r="J295" i="620"/>
  <c r="I294" i="620"/>
  <c r="H293" i="620"/>
  <c r="G292" i="620"/>
  <c r="F290" i="620"/>
  <c r="F291" i="620" s="1"/>
  <c r="E288" i="620"/>
  <c r="K286" i="620"/>
  <c r="J285" i="620"/>
  <c r="I284" i="620"/>
  <c r="H281" i="620"/>
  <c r="G269" i="620"/>
  <c r="F268" i="620"/>
  <c r="E266" i="620"/>
  <c r="K254" i="620"/>
  <c r="J248" i="620"/>
  <c r="I245" i="620"/>
  <c r="H244" i="620"/>
  <c r="G243" i="620"/>
  <c r="F242" i="620"/>
  <c r="E241" i="620"/>
  <c r="K239" i="620"/>
  <c r="J238" i="620"/>
  <c r="I237" i="620"/>
  <c r="H236" i="620"/>
  <c r="G235" i="620"/>
  <c r="F234" i="620"/>
  <c r="E224" i="620"/>
  <c r="K222" i="620"/>
  <c r="J221" i="620"/>
  <c r="I220" i="620"/>
  <c r="H215" i="620"/>
  <c r="G211" i="620"/>
  <c r="G212" i="620" s="1"/>
  <c r="F209" i="620"/>
  <c r="E208" i="620"/>
  <c r="K206" i="620"/>
  <c r="J205" i="620"/>
  <c r="I204" i="620"/>
  <c r="H203" i="620"/>
  <c r="G200" i="620"/>
  <c r="F196" i="620"/>
  <c r="E195" i="620"/>
  <c r="K187" i="620"/>
  <c r="J182" i="620"/>
  <c r="I146" i="620"/>
  <c r="H140" i="620"/>
  <c r="G139" i="620"/>
  <c r="F138" i="620"/>
  <c r="E137" i="620"/>
  <c r="H353" i="620"/>
  <c r="G352" i="620"/>
  <c r="E350" i="620"/>
  <c r="K347" i="620"/>
  <c r="K348" i="620" s="1"/>
  <c r="J345" i="620"/>
  <c r="I344" i="620"/>
  <c r="H343" i="620"/>
  <c r="G342" i="620"/>
  <c r="F341" i="620"/>
  <c r="E339" i="620"/>
  <c r="K337" i="620"/>
  <c r="J334" i="620"/>
  <c r="J335" i="620" s="1"/>
  <c r="I331" i="620"/>
  <c r="H330" i="620"/>
  <c r="G329" i="620"/>
  <c r="F328" i="620"/>
  <c r="E326" i="620"/>
  <c r="K322" i="620"/>
  <c r="J321" i="620"/>
  <c r="I320" i="620"/>
  <c r="H319" i="620"/>
  <c r="F313" i="620"/>
  <c r="H304" i="620"/>
  <c r="H305" i="620" s="1"/>
  <c r="G302" i="620"/>
  <c r="F301" i="620"/>
  <c r="E300" i="620"/>
  <c r="K298" i="620"/>
  <c r="J296" i="620"/>
  <c r="I295" i="620"/>
  <c r="H294" i="620"/>
  <c r="G293" i="620"/>
  <c r="F292" i="620"/>
  <c r="E290" i="620"/>
  <c r="K287" i="620"/>
  <c r="J286" i="620"/>
  <c r="I285" i="620"/>
  <c r="H284" i="620"/>
  <c r="G281" i="620"/>
  <c r="F269" i="620"/>
  <c r="E268" i="620"/>
  <c r="K264" i="620"/>
  <c r="J254" i="620"/>
  <c r="I248" i="620"/>
  <c r="H245" i="620"/>
  <c r="G244" i="620"/>
  <c r="F243" i="620"/>
  <c r="E242" i="620"/>
  <c r="K240" i="620"/>
  <c r="J239" i="620"/>
  <c r="I238" i="620"/>
  <c r="H237" i="620"/>
  <c r="G236" i="620"/>
  <c r="F235" i="620"/>
  <c r="E234" i="620"/>
  <c r="K223" i="620"/>
  <c r="J222" i="620"/>
  <c r="I221" i="620"/>
  <c r="H220" i="620"/>
  <c r="G215" i="620"/>
  <c r="F211" i="620"/>
  <c r="F212" i="620" s="1"/>
  <c r="E209" i="620"/>
  <c r="K207" i="620"/>
  <c r="J206" i="620"/>
  <c r="I205" i="620"/>
  <c r="H204" i="620"/>
  <c r="G203" i="620"/>
  <c r="F200" i="620"/>
  <c r="E196" i="620"/>
  <c r="K189" i="620"/>
  <c r="J187" i="620"/>
  <c r="I182" i="620"/>
  <c r="H146" i="620"/>
  <c r="G140" i="620"/>
  <c r="F139" i="620"/>
  <c r="E138" i="620"/>
  <c r="K136" i="620"/>
  <c r="G353" i="620"/>
  <c r="F352" i="620"/>
  <c r="K349" i="620"/>
  <c r="J347" i="620"/>
  <c r="J348" i="620" s="1"/>
  <c r="I345" i="620"/>
  <c r="H344" i="620"/>
  <c r="G343" i="620"/>
  <c r="F342" i="620"/>
  <c r="E341" i="620"/>
  <c r="K338" i="620"/>
  <c r="J337" i="620"/>
  <c r="I334" i="620"/>
  <c r="I335" i="620" s="1"/>
  <c r="H331" i="620"/>
  <c r="G330" i="620"/>
  <c r="F329" i="620"/>
  <c r="E328" i="620"/>
  <c r="K324" i="620"/>
  <c r="K325" i="620" s="1"/>
  <c r="J322" i="620"/>
  <c r="I321" i="620"/>
  <c r="H320" i="620"/>
  <c r="G319" i="620"/>
  <c r="E313" i="620"/>
  <c r="G304" i="620"/>
  <c r="G305" i="620" s="1"/>
  <c r="F302" i="620"/>
  <c r="E301" i="620"/>
  <c r="K299" i="620"/>
  <c r="J298" i="620"/>
  <c r="I296" i="620"/>
  <c r="H295" i="620"/>
  <c r="G294" i="620"/>
  <c r="F293" i="620"/>
  <c r="E292" i="620"/>
  <c r="K288" i="620"/>
  <c r="J287" i="620"/>
  <c r="I286" i="620"/>
  <c r="H285" i="620"/>
  <c r="G284" i="620"/>
  <c r="F281" i="620"/>
  <c r="E269" i="620"/>
  <c r="K266" i="620"/>
  <c r="J264" i="620"/>
  <c r="I254" i="620"/>
  <c r="H248" i="620"/>
  <c r="G245" i="620"/>
  <c r="F244" i="620"/>
  <c r="E243" i="620"/>
  <c r="K241" i="620"/>
  <c r="J240" i="620"/>
  <c r="I239" i="620"/>
  <c r="H238" i="620"/>
  <c r="G237" i="620"/>
  <c r="F236" i="620"/>
  <c r="E235" i="620"/>
  <c r="K224" i="620"/>
  <c r="J223" i="620"/>
  <c r="I222" i="620"/>
  <c r="H221" i="620"/>
  <c r="G220" i="620"/>
  <c r="F215" i="620"/>
  <c r="E211" i="620"/>
  <c r="K208" i="620"/>
  <c r="J207" i="620"/>
  <c r="I206" i="620"/>
  <c r="H205" i="620"/>
  <c r="G204" i="620"/>
  <c r="F203" i="620"/>
  <c r="E200" i="620"/>
  <c r="K195" i="620"/>
  <c r="J189" i="620"/>
  <c r="I187" i="620"/>
  <c r="H182" i="620"/>
  <c r="G146" i="620"/>
  <c r="F140" i="620"/>
  <c r="E139" i="620"/>
  <c r="K137" i="620"/>
  <c r="J136" i="620"/>
  <c r="F353" i="620"/>
  <c r="E352" i="620"/>
  <c r="K350" i="620"/>
  <c r="J349" i="620"/>
  <c r="I347" i="620"/>
  <c r="I348" i="620" s="1"/>
  <c r="H345" i="620"/>
  <c r="G344" i="620"/>
  <c r="F343" i="620"/>
  <c r="E342" i="620"/>
  <c r="K339" i="620"/>
  <c r="J338" i="620"/>
  <c r="I337" i="620"/>
  <c r="H334" i="620"/>
  <c r="H335" i="620" s="1"/>
  <c r="G331" i="620"/>
  <c r="F330" i="620"/>
  <c r="E329" i="620"/>
  <c r="K326" i="620"/>
  <c r="K327" i="620" s="1"/>
  <c r="J324" i="620"/>
  <c r="J325" i="620" s="1"/>
  <c r="I322" i="620"/>
  <c r="H321" i="620"/>
  <c r="G320" i="620"/>
  <c r="F319" i="620"/>
  <c r="F304" i="620"/>
  <c r="F305" i="620" s="1"/>
  <c r="E302" i="620"/>
  <c r="K300" i="620"/>
  <c r="J299" i="620"/>
  <c r="I298" i="620"/>
  <c r="H296" i="620"/>
  <c r="G295" i="620"/>
  <c r="F294" i="620"/>
  <c r="E293" i="620"/>
  <c r="K290" i="620"/>
  <c r="K291" i="620" s="1"/>
  <c r="J288" i="620"/>
  <c r="I287" i="620"/>
  <c r="H286" i="620"/>
  <c r="G285" i="620"/>
  <c r="F284" i="620"/>
  <c r="E281" i="620"/>
  <c r="K268" i="620"/>
  <c r="J266" i="620"/>
  <c r="I264" i="620"/>
  <c r="H254" i="620"/>
  <c r="G248" i="620"/>
  <c r="F245" i="620"/>
  <c r="E244" i="620"/>
  <c r="K242" i="620"/>
  <c r="J241" i="620"/>
  <c r="I240" i="620"/>
  <c r="H239" i="620"/>
  <c r="G238" i="620"/>
  <c r="F237" i="620"/>
  <c r="E236" i="620"/>
  <c r="K234" i="620"/>
  <c r="J224" i="620"/>
  <c r="I223" i="620"/>
  <c r="H222" i="620"/>
  <c r="G221" i="620"/>
  <c r="F220" i="620"/>
  <c r="E215" i="620"/>
  <c r="K209" i="620"/>
  <c r="J208" i="620"/>
  <c r="I207" i="620"/>
  <c r="H206" i="620"/>
  <c r="G205" i="620"/>
  <c r="F204" i="620"/>
  <c r="E203" i="620"/>
  <c r="K196" i="620"/>
  <c r="J195" i="620"/>
  <c r="I189" i="620"/>
  <c r="H187" i="620"/>
  <c r="G182" i="620"/>
  <c r="F146" i="620"/>
  <c r="E140" i="620"/>
  <c r="K138" i="620"/>
  <c r="J137" i="620"/>
  <c r="I136" i="620"/>
  <c r="E353" i="620"/>
  <c r="J350" i="620"/>
  <c r="I349" i="620"/>
  <c r="H347" i="620"/>
  <c r="H348" i="620" s="1"/>
  <c r="G345" i="620"/>
  <c r="F344" i="620"/>
  <c r="E343" i="620"/>
  <c r="K341" i="620"/>
  <c r="J339" i="620"/>
  <c r="I338" i="620"/>
  <c r="H337" i="620"/>
  <c r="G334" i="620"/>
  <c r="G335" i="620" s="1"/>
  <c r="F331" i="620"/>
  <c r="E330" i="620"/>
  <c r="K328" i="620"/>
  <c r="J326" i="620"/>
  <c r="J327" i="620" s="1"/>
  <c r="I324" i="620"/>
  <c r="I325" i="620" s="1"/>
  <c r="H322" i="620"/>
  <c r="G321" i="620"/>
  <c r="F320" i="620"/>
  <c r="E319" i="620"/>
  <c r="K313" i="620"/>
  <c r="E304" i="620"/>
  <c r="K301" i="620"/>
  <c r="J300" i="620"/>
  <c r="I299" i="620"/>
  <c r="H298" i="620"/>
  <c r="G296" i="620"/>
  <c r="F295" i="620"/>
  <c r="E294" i="620"/>
  <c r="K292" i="620"/>
  <c r="J290" i="620"/>
  <c r="J291" i="620" s="1"/>
  <c r="I288" i="620"/>
  <c r="H287" i="620"/>
  <c r="G286" i="620"/>
  <c r="F285" i="620"/>
  <c r="E284" i="620"/>
  <c r="K269" i="620"/>
  <c r="J268" i="620"/>
  <c r="I266" i="620"/>
  <c r="H264" i="620"/>
  <c r="G254" i="620"/>
  <c r="F248" i="620"/>
  <c r="E245" i="620"/>
  <c r="K243" i="620"/>
  <c r="J242" i="620"/>
  <c r="I241" i="620"/>
  <c r="H240" i="620"/>
  <c r="G239" i="620"/>
  <c r="F238" i="620"/>
  <c r="E237" i="620"/>
  <c r="K235" i="620"/>
  <c r="J234" i="620"/>
  <c r="I224" i="620"/>
  <c r="H223" i="620"/>
  <c r="G222" i="620"/>
  <c r="F221" i="620"/>
  <c r="E220" i="620"/>
  <c r="K211" i="620"/>
  <c r="K212" i="620" s="1"/>
  <c r="J209" i="620"/>
  <c r="I208" i="620"/>
  <c r="H207" i="620"/>
  <c r="G206" i="620"/>
  <c r="F205" i="620"/>
  <c r="E204" i="620"/>
  <c r="K200" i="620"/>
  <c r="J196" i="620"/>
  <c r="I195" i="620"/>
  <c r="H189" i="620"/>
  <c r="G187" i="620"/>
  <c r="F182" i="620"/>
  <c r="E146" i="620"/>
  <c r="K139" i="620"/>
  <c r="J138" i="620"/>
  <c r="I137" i="620"/>
  <c r="K352" i="620"/>
  <c r="I350" i="620"/>
  <c r="H349" i="620"/>
  <c r="G347" i="620"/>
  <c r="G348" i="620" s="1"/>
  <c r="F345" i="620"/>
  <c r="E344" i="620"/>
  <c r="K342" i="620"/>
  <c r="J341" i="620"/>
  <c r="I339" i="620"/>
  <c r="H338" i="620"/>
  <c r="G337" i="620"/>
  <c r="F334" i="620"/>
  <c r="F335" i="620" s="1"/>
  <c r="E331" i="620"/>
  <c r="K329" i="620"/>
  <c r="J328" i="620"/>
  <c r="I326" i="620"/>
  <c r="I327" i="620" s="1"/>
  <c r="H324" i="620"/>
  <c r="H325" i="620" s="1"/>
  <c r="G322" i="620"/>
  <c r="F321" i="620"/>
  <c r="E320" i="620"/>
  <c r="J313" i="620"/>
  <c r="K302" i="620"/>
  <c r="J301" i="620"/>
  <c r="I300" i="620"/>
  <c r="H299" i="620"/>
  <c r="G298" i="620"/>
  <c r="F296" i="620"/>
  <c r="E295" i="620"/>
  <c r="K293" i="620"/>
  <c r="J292" i="620"/>
  <c r="I290" i="620"/>
  <c r="I291" i="620" s="1"/>
  <c r="H288" i="620"/>
  <c r="G287" i="620"/>
  <c r="F286" i="620"/>
  <c r="E285" i="620"/>
  <c r="K281" i="620"/>
  <c r="J269" i="620"/>
  <c r="I268" i="620"/>
  <c r="H266" i="620"/>
  <c r="G264" i="620"/>
  <c r="F254" i="620"/>
  <c r="E248" i="620"/>
  <c r="K244" i="620"/>
  <c r="J243" i="620"/>
  <c r="I242" i="620"/>
  <c r="H241" i="620"/>
  <c r="G240" i="620"/>
  <c r="F239" i="620"/>
  <c r="E238" i="620"/>
  <c r="K236" i="620"/>
  <c r="J235" i="620"/>
  <c r="I234" i="620"/>
  <c r="H224" i="620"/>
  <c r="G223" i="620"/>
  <c r="F222" i="620"/>
  <c r="E221" i="620"/>
  <c r="K215" i="620"/>
  <c r="J211" i="620"/>
  <c r="J212" i="620" s="1"/>
  <c r="I209" i="620"/>
  <c r="H208" i="620"/>
  <c r="G207" i="620"/>
  <c r="F206" i="620"/>
  <c r="E205" i="620"/>
  <c r="K203" i="620"/>
  <c r="J200" i="620"/>
  <c r="I196" i="620"/>
  <c r="H195" i="620"/>
  <c r="G189" i="620"/>
  <c r="F187" i="620"/>
  <c r="E182" i="620"/>
  <c r="K140" i="620"/>
  <c r="J139" i="620"/>
  <c r="I138" i="620"/>
  <c r="H137" i="620"/>
  <c r="K353" i="620"/>
  <c r="J352" i="620"/>
  <c r="H350" i="620"/>
  <c r="G349" i="620"/>
  <c r="F347" i="620"/>
  <c r="F348" i="620" s="1"/>
  <c r="E345" i="620"/>
  <c r="K343" i="620"/>
  <c r="J342" i="620"/>
  <c r="I341" i="620"/>
  <c r="H339" i="620"/>
  <c r="G338" i="620"/>
  <c r="F337" i="620"/>
  <c r="E334" i="620"/>
  <c r="K330" i="620"/>
  <c r="J329" i="620"/>
  <c r="I328" i="620"/>
  <c r="H326" i="620"/>
  <c r="H327" i="620" s="1"/>
  <c r="G324" i="620"/>
  <c r="G325" i="620" s="1"/>
  <c r="F322" i="620"/>
  <c r="E321" i="620"/>
  <c r="K319" i="620"/>
  <c r="I313" i="620"/>
  <c r="K304" i="620"/>
  <c r="K305" i="620" s="1"/>
  <c r="J302" i="620"/>
  <c r="I301" i="620"/>
  <c r="H300" i="620"/>
  <c r="G299" i="620"/>
  <c r="F298" i="620"/>
  <c r="E296" i="620"/>
  <c r="K294" i="620"/>
  <c r="J293" i="620"/>
  <c r="I292" i="620"/>
  <c r="H290" i="620"/>
  <c r="H291" i="620" s="1"/>
  <c r="G288" i="620"/>
  <c r="F287" i="620"/>
  <c r="E286" i="620"/>
  <c r="K284" i="620"/>
  <c r="J281" i="620"/>
  <c r="I269" i="620"/>
  <c r="H268" i="620"/>
  <c r="G266" i="620"/>
  <c r="F264" i="620"/>
  <c r="E254" i="620"/>
  <c r="K245" i="620"/>
  <c r="J244" i="620"/>
  <c r="I243" i="620"/>
  <c r="H242" i="620"/>
  <c r="G241" i="620"/>
  <c r="F240" i="620"/>
  <c r="E239" i="620"/>
  <c r="K237" i="620"/>
  <c r="J236" i="620"/>
  <c r="I235" i="620"/>
  <c r="H234" i="620"/>
  <c r="G224" i="620"/>
  <c r="F223" i="620"/>
  <c r="E222" i="620"/>
  <c r="K220" i="620"/>
  <c r="J215" i="620"/>
  <c r="I211" i="620"/>
  <c r="I212" i="620" s="1"/>
  <c r="H209" i="620"/>
  <c r="G208" i="620"/>
  <c r="F207" i="620"/>
  <c r="E206" i="620"/>
  <c r="K204" i="620"/>
  <c r="J203" i="620"/>
  <c r="I200" i="620"/>
  <c r="H196" i="620"/>
  <c r="G195" i="620"/>
  <c r="F189" i="620"/>
  <c r="E187" i="620"/>
  <c r="K146" i="620"/>
  <c r="J140" i="620"/>
  <c r="I139" i="620"/>
  <c r="H138" i="620"/>
  <c r="G137" i="620"/>
  <c r="K344" i="620"/>
  <c r="J330" i="620"/>
  <c r="H301" i="620"/>
  <c r="G290" i="620"/>
  <c r="G291" i="620" s="1"/>
  <c r="F266" i="620"/>
  <c r="E240" i="620"/>
  <c r="K221" i="620"/>
  <c r="J204" i="620"/>
  <c r="I140" i="620"/>
  <c r="K135" i="620"/>
  <c r="J134" i="620"/>
  <c r="I132" i="620"/>
  <c r="H131" i="620"/>
  <c r="G130" i="620"/>
  <c r="F129" i="620"/>
  <c r="E128" i="620"/>
  <c r="K126" i="620"/>
  <c r="J125" i="620"/>
  <c r="I124" i="620"/>
  <c r="H123" i="620"/>
  <c r="G122" i="620"/>
  <c r="F119" i="620"/>
  <c r="E118" i="620"/>
  <c r="K116" i="620"/>
  <c r="J115" i="620"/>
  <c r="I114" i="620"/>
  <c r="H113" i="620"/>
  <c r="G112" i="620"/>
  <c r="F111" i="620"/>
  <c r="E109" i="620"/>
  <c r="K107" i="620"/>
  <c r="J106" i="620"/>
  <c r="I105" i="620"/>
  <c r="H104" i="620"/>
  <c r="G102" i="620"/>
  <c r="F101" i="620"/>
  <c r="E100" i="620"/>
  <c r="K98" i="620"/>
  <c r="J97" i="620"/>
  <c r="I96" i="620"/>
  <c r="H95" i="620"/>
  <c r="G93" i="620"/>
  <c r="F92" i="620"/>
  <c r="E91" i="620"/>
  <c r="K89" i="620"/>
  <c r="J88" i="620"/>
  <c r="I87" i="620"/>
  <c r="H86" i="620"/>
  <c r="G85" i="620"/>
  <c r="F84" i="620"/>
  <c r="E83" i="620"/>
  <c r="K81" i="620"/>
  <c r="J77" i="620"/>
  <c r="I76" i="620"/>
  <c r="H75" i="620"/>
  <c r="G74" i="620"/>
  <c r="F73" i="620"/>
  <c r="E72" i="620"/>
  <c r="K70" i="620"/>
  <c r="J69" i="620"/>
  <c r="I68" i="620"/>
  <c r="H67" i="620"/>
  <c r="G66" i="620"/>
  <c r="F65" i="620"/>
  <c r="E64" i="620"/>
  <c r="K62" i="620"/>
  <c r="J61" i="620"/>
  <c r="I60" i="620"/>
  <c r="H58" i="620"/>
  <c r="G57" i="620"/>
  <c r="F56" i="620"/>
  <c r="E55" i="620"/>
  <c r="K53" i="620"/>
  <c r="J52" i="620"/>
  <c r="I51" i="620"/>
  <c r="H50" i="620"/>
  <c r="G49" i="620"/>
  <c r="F48" i="620"/>
  <c r="E47" i="620"/>
  <c r="K45" i="620"/>
  <c r="J44" i="620"/>
  <c r="I43" i="620"/>
  <c r="H42" i="620"/>
  <c r="G41" i="620"/>
  <c r="J343" i="620"/>
  <c r="I329" i="620"/>
  <c r="H313" i="620"/>
  <c r="G300" i="620"/>
  <c r="F288" i="620"/>
  <c r="E264" i="620"/>
  <c r="K238" i="620"/>
  <c r="J220" i="620"/>
  <c r="I203" i="620"/>
  <c r="H139" i="620"/>
  <c r="J135" i="620"/>
  <c r="I134" i="620"/>
  <c r="H132" i="620"/>
  <c r="G131" i="620"/>
  <c r="F130" i="620"/>
  <c r="E129" i="620"/>
  <c r="K127" i="620"/>
  <c r="J126" i="620"/>
  <c r="I125" i="620"/>
  <c r="H124" i="620"/>
  <c r="G123" i="620"/>
  <c r="F122" i="620"/>
  <c r="E119" i="620"/>
  <c r="K117" i="620"/>
  <c r="J116" i="620"/>
  <c r="I115" i="620"/>
  <c r="H114" i="620"/>
  <c r="G113" i="620"/>
  <c r="F112" i="620"/>
  <c r="E111" i="620"/>
  <c r="K108" i="620"/>
  <c r="J107" i="620"/>
  <c r="I106" i="620"/>
  <c r="H105" i="620"/>
  <c r="G104" i="620"/>
  <c r="F102" i="620"/>
  <c r="E101" i="620"/>
  <c r="K99" i="620"/>
  <c r="J98" i="620"/>
  <c r="I97" i="620"/>
  <c r="H96" i="620"/>
  <c r="G95" i="620"/>
  <c r="F93" i="620"/>
  <c r="E92" i="620"/>
  <c r="K90" i="620"/>
  <c r="J89" i="620"/>
  <c r="I88" i="620"/>
  <c r="H87" i="620"/>
  <c r="G86" i="620"/>
  <c r="F85" i="620"/>
  <c r="E84" i="620"/>
  <c r="K82" i="620"/>
  <c r="J81" i="620"/>
  <c r="I77" i="620"/>
  <c r="H76" i="620"/>
  <c r="G75" i="620"/>
  <c r="F74" i="620"/>
  <c r="E73" i="620"/>
  <c r="K71" i="620"/>
  <c r="J70" i="620"/>
  <c r="I69" i="620"/>
  <c r="H68" i="620"/>
  <c r="G67" i="620"/>
  <c r="F66" i="620"/>
  <c r="E65" i="620"/>
  <c r="K63" i="620"/>
  <c r="J62" i="620"/>
  <c r="I61" i="620"/>
  <c r="H60" i="620"/>
  <c r="G58" i="620"/>
  <c r="F57" i="620"/>
  <c r="E56" i="620"/>
  <c r="K54" i="620"/>
  <c r="J53" i="620"/>
  <c r="I52" i="620"/>
  <c r="H51" i="620"/>
  <c r="G50" i="620"/>
  <c r="F49" i="620"/>
  <c r="E48" i="620"/>
  <c r="K46" i="620"/>
  <c r="J45" i="620"/>
  <c r="I44" i="620"/>
  <c r="H43" i="620"/>
  <c r="G42" i="620"/>
  <c r="F41" i="620"/>
  <c r="J353" i="620"/>
  <c r="I342" i="620"/>
  <c r="H328" i="620"/>
  <c r="H332" i="620" s="1"/>
  <c r="F299" i="620"/>
  <c r="E287" i="620"/>
  <c r="K248" i="620"/>
  <c r="J237" i="620"/>
  <c r="I215" i="620"/>
  <c r="H200" i="620"/>
  <c r="G138" i="620"/>
  <c r="I135" i="620"/>
  <c r="H134" i="620"/>
  <c r="G132" i="620"/>
  <c r="F131" i="620"/>
  <c r="E130" i="620"/>
  <c r="K128" i="620"/>
  <c r="J127" i="620"/>
  <c r="I126" i="620"/>
  <c r="H125" i="620"/>
  <c r="G124" i="620"/>
  <c r="F123" i="620"/>
  <c r="E122" i="620"/>
  <c r="K118" i="620"/>
  <c r="J117" i="620"/>
  <c r="I116" i="620"/>
  <c r="H115" i="620"/>
  <c r="G114" i="620"/>
  <c r="F113" i="620"/>
  <c r="E112" i="620"/>
  <c r="K109" i="620"/>
  <c r="J108" i="620"/>
  <c r="I107" i="620"/>
  <c r="H106" i="620"/>
  <c r="G105" i="620"/>
  <c r="F104" i="620"/>
  <c r="E102" i="620"/>
  <c r="K100" i="620"/>
  <c r="J99" i="620"/>
  <c r="I98" i="620"/>
  <c r="H97" i="620"/>
  <c r="G96" i="620"/>
  <c r="F95" i="620"/>
  <c r="E93" i="620"/>
  <c r="K91" i="620"/>
  <c r="J90" i="620"/>
  <c r="I89" i="620"/>
  <c r="H88" i="620"/>
  <c r="G87" i="620"/>
  <c r="F86" i="620"/>
  <c r="E85" i="620"/>
  <c r="K83" i="620"/>
  <c r="J82" i="620"/>
  <c r="I81" i="620"/>
  <c r="H77" i="620"/>
  <c r="G76" i="620"/>
  <c r="F75" i="620"/>
  <c r="E74" i="620"/>
  <c r="K72" i="620"/>
  <c r="J71" i="620"/>
  <c r="I70" i="620"/>
  <c r="H69" i="620"/>
  <c r="G68" i="620"/>
  <c r="F67" i="620"/>
  <c r="E66" i="620"/>
  <c r="K64" i="620"/>
  <c r="J63" i="620"/>
  <c r="I62" i="620"/>
  <c r="H61" i="620"/>
  <c r="G60" i="620"/>
  <c r="F58" i="620"/>
  <c r="E57" i="620"/>
  <c r="K55" i="620"/>
  <c r="J54" i="620"/>
  <c r="I53" i="620"/>
  <c r="H52" i="620"/>
  <c r="G51" i="620"/>
  <c r="F50" i="620"/>
  <c r="E49" i="620"/>
  <c r="K47" i="620"/>
  <c r="J46" i="620"/>
  <c r="I45" i="620"/>
  <c r="H44" i="620"/>
  <c r="G43" i="620"/>
  <c r="F42" i="620"/>
  <c r="E41" i="620"/>
  <c r="I352" i="620"/>
  <c r="H341" i="620"/>
  <c r="G326" i="620"/>
  <c r="G327" i="620" s="1"/>
  <c r="E298" i="620"/>
  <c r="K285" i="620"/>
  <c r="J245" i="620"/>
  <c r="I236" i="620"/>
  <c r="H211" i="620"/>
  <c r="H212" i="620" s="1"/>
  <c r="G196" i="620"/>
  <c r="F137" i="620"/>
  <c r="H135" i="620"/>
  <c r="G134" i="620"/>
  <c r="F132" i="620"/>
  <c r="E131" i="620"/>
  <c r="K129" i="620"/>
  <c r="J128" i="620"/>
  <c r="I127" i="620"/>
  <c r="H126" i="620"/>
  <c r="G125" i="620"/>
  <c r="F124" i="620"/>
  <c r="E123" i="620"/>
  <c r="K119" i="620"/>
  <c r="J118" i="620"/>
  <c r="I117" i="620"/>
  <c r="H116" i="620"/>
  <c r="G115" i="620"/>
  <c r="F114" i="620"/>
  <c r="E113" i="620"/>
  <c r="K111" i="620"/>
  <c r="J109" i="620"/>
  <c r="I108" i="620"/>
  <c r="H107" i="620"/>
  <c r="G106" i="620"/>
  <c r="F105" i="620"/>
  <c r="E104" i="620"/>
  <c r="K101" i="620"/>
  <c r="J100" i="620"/>
  <c r="I99" i="620"/>
  <c r="H98" i="620"/>
  <c r="G97" i="620"/>
  <c r="F96" i="620"/>
  <c r="E95" i="620"/>
  <c r="K92" i="620"/>
  <c r="J91" i="620"/>
  <c r="I90" i="620"/>
  <c r="H89" i="620"/>
  <c r="G88" i="620"/>
  <c r="F87" i="620"/>
  <c r="E86" i="620"/>
  <c r="K84" i="620"/>
  <c r="J83" i="620"/>
  <c r="I82" i="620"/>
  <c r="H81" i="620"/>
  <c r="G77" i="620"/>
  <c r="F76" i="620"/>
  <c r="E75" i="620"/>
  <c r="K73" i="620"/>
  <c r="J72" i="620"/>
  <c r="I71" i="620"/>
  <c r="H70" i="620"/>
  <c r="G69" i="620"/>
  <c r="F68" i="620"/>
  <c r="E67" i="620"/>
  <c r="K65" i="620"/>
  <c r="J64" i="620"/>
  <c r="I63" i="620"/>
  <c r="H62" i="620"/>
  <c r="G61" i="620"/>
  <c r="F60" i="620"/>
  <c r="E58" i="620"/>
  <c r="K56" i="620"/>
  <c r="J55" i="620"/>
  <c r="I54" i="620"/>
  <c r="H53" i="620"/>
  <c r="G52" i="620"/>
  <c r="F51" i="620"/>
  <c r="E50" i="620"/>
  <c r="K48" i="620"/>
  <c r="J47" i="620"/>
  <c r="I46" i="620"/>
  <c r="H45" i="620"/>
  <c r="G44" i="620"/>
  <c r="F43" i="620"/>
  <c r="E42" i="620"/>
  <c r="K40" i="620"/>
  <c r="J39" i="620"/>
  <c r="I38" i="620"/>
  <c r="H37" i="620"/>
  <c r="G339" i="620"/>
  <c r="F324" i="620"/>
  <c r="F325" i="620" s="1"/>
  <c r="K295" i="620"/>
  <c r="J284" i="620"/>
  <c r="I244" i="620"/>
  <c r="H235" i="620"/>
  <c r="G209" i="620"/>
  <c r="F195" i="620"/>
  <c r="H136" i="620"/>
  <c r="G135" i="620"/>
  <c r="F134" i="620"/>
  <c r="E132" i="620"/>
  <c r="K130" i="620"/>
  <c r="J129" i="620"/>
  <c r="I128" i="620"/>
  <c r="H127" i="620"/>
  <c r="G126" i="620"/>
  <c r="F125" i="620"/>
  <c r="E124" i="620"/>
  <c r="K122" i="620"/>
  <c r="J119" i="620"/>
  <c r="I118" i="620"/>
  <c r="H117" i="620"/>
  <c r="G116" i="620"/>
  <c r="F115" i="620"/>
  <c r="E114" i="620"/>
  <c r="K112" i="620"/>
  <c r="J111" i="620"/>
  <c r="I109" i="620"/>
  <c r="H108" i="620"/>
  <c r="G107" i="620"/>
  <c r="F106" i="620"/>
  <c r="E105" i="620"/>
  <c r="K102" i="620"/>
  <c r="J101" i="620"/>
  <c r="I100" i="620"/>
  <c r="H99" i="620"/>
  <c r="G98" i="620"/>
  <c r="F97" i="620"/>
  <c r="E96" i="620"/>
  <c r="K93" i="620"/>
  <c r="J92" i="620"/>
  <c r="I91" i="620"/>
  <c r="H90" i="620"/>
  <c r="G89" i="620"/>
  <c r="F88" i="620"/>
  <c r="E87" i="620"/>
  <c r="K85" i="620"/>
  <c r="J84" i="620"/>
  <c r="I83" i="620"/>
  <c r="H82" i="620"/>
  <c r="G81" i="620"/>
  <c r="F77" i="620"/>
  <c r="E76" i="620"/>
  <c r="K74" i="620"/>
  <c r="J73" i="620"/>
  <c r="I72" i="620"/>
  <c r="H71" i="620"/>
  <c r="G70" i="620"/>
  <c r="F69" i="620"/>
  <c r="E68" i="620"/>
  <c r="K66" i="620"/>
  <c r="J65" i="620"/>
  <c r="I64" i="620"/>
  <c r="H63" i="620"/>
  <c r="G62" i="620"/>
  <c r="F61" i="620"/>
  <c r="E60" i="620"/>
  <c r="K57" i="620"/>
  <c r="J56" i="620"/>
  <c r="I55" i="620"/>
  <c r="H54" i="620"/>
  <c r="G53" i="620"/>
  <c r="F52" i="620"/>
  <c r="E51" i="620"/>
  <c r="K49" i="620"/>
  <c r="J48" i="620"/>
  <c r="I47" i="620"/>
  <c r="H46" i="620"/>
  <c r="G45" i="620"/>
  <c r="F44" i="620"/>
  <c r="E43" i="620"/>
  <c r="K41" i="620"/>
  <c r="G350" i="620"/>
  <c r="F338" i="620"/>
  <c r="E322" i="620"/>
  <c r="J294" i="620"/>
  <c r="I281" i="620"/>
  <c r="H243" i="620"/>
  <c r="G234" i="620"/>
  <c r="F208" i="620"/>
  <c r="E189" i="620"/>
  <c r="G136" i="620"/>
  <c r="F135" i="620"/>
  <c r="E134" i="620"/>
  <c r="K131" i="620"/>
  <c r="J130" i="620"/>
  <c r="I129" i="620"/>
  <c r="H128" i="620"/>
  <c r="G127" i="620"/>
  <c r="F126" i="620"/>
  <c r="E125" i="620"/>
  <c r="K123" i="620"/>
  <c r="J122" i="620"/>
  <c r="I119" i="620"/>
  <c r="H118" i="620"/>
  <c r="G117" i="620"/>
  <c r="F116" i="620"/>
  <c r="E115" i="620"/>
  <c r="K113" i="620"/>
  <c r="J112" i="620"/>
  <c r="I111" i="620"/>
  <c r="H109" i="620"/>
  <c r="G108" i="620"/>
  <c r="F107" i="620"/>
  <c r="E106" i="620"/>
  <c r="K104" i="620"/>
  <c r="J102" i="620"/>
  <c r="I101" i="620"/>
  <c r="H100" i="620"/>
  <c r="G99" i="620"/>
  <c r="F98" i="620"/>
  <c r="E97" i="620"/>
  <c r="K95" i="620"/>
  <c r="J93" i="620"/>
  <c r="I92" i="620"/>
  <c r="H91" i="620"/>
  <c r="G90" i="620"/>
  <c r="F89" i="620"/>
  <c r="E88" i="620"/>
  <c r="K86" i="620"/>
  <c r="J85" i="620"/>
  <c r="I84" i="620"/>
  <c r="H83" i="620"/>
  <c r="G82" i="620"/>
  <c r="F81" i="620"/>
  <c r="E77" i="620"/>
  <c r="K75" i="620"/>
  <c r="J74" i="620"/>
  <c r="I73" i="620"/>
  <c r="H72" i="620"/>
  <c r="G71" i="620"/>
  <c r="F70" i="620"/>
  <c r="E69" i="620"/>
  <c r="K67" i="620"/>
  <c r="J66" i="620"/>
  <c r="I65" i="620"/>
  <c r="H64" i="620"/>
  <c r="G63" i="620"/>
  <c r="F62" i="620"/>
  <c r="E61" i="620"/>
  <c r="K58" i="620"/>
  <c r="J57" i="620"/>
  <c r="I56" i="620"/>
  <c r="H55" i="620"/>
  <c r="G54" i="620"/>
  <c r="F53" i="620"/>
  <c r="E52" i="620"/>
  <c r="K50" i="620"/>
  <c r="J49" i="620"/>
  <c r="I48" i="620"/>
  <c r="H47" i="620"/>
  <c r="G46" i="620"/>
  <c r="F45" i="620"/>
  <c r="E44" i="620"/>
  <c r="K42" i="620"/>
  <c r="J41" i="620"/>
  <c r="F349" i="620"/>
  <c r="E337" i="620"/>
  <c r="K320" i="620"/>
  <c r="J304" i="620"/>
  <c r="J305" i="620" s="1"/>
  <c r="I293" i="620"/>
  <c r="H269" i="620"/>
  <c r="G242" i="620"/>
  <c r="F224" i="620"/>
  <c r="E207" i="620"/>
  <c r="K182" i="620"/>
  <c r="F136" i="620"/>
  <c r="E135" i="620"/>
  <c r="K132" i="620"/>
  <c r="J131" i="620"/>
  <c r="I130" i="620"/>
  <c r="H129" i="620"/>
  <c r="G128" i="620"/>
  <c r="F127" i="620"/>
  <c r="E126" i="620"/>
  <c r="K124" i="620"/>
  <c r="J123" i="620"/>
  <c r="I122" i="620"/>
  <c r="H119" i="620"/>
  <c r="G118" i="620"/>
  <c r="F117" i="620"/>
  <c r="E116" i="620"/>
  <c r="K114" i="620"/>
  <c r="J113" i="620"/>
  <c r="I112" i="620"/>
  <c r="H111" i="620"/>
  <c r="G109" i="620"/>
  <c r="F108" i="620"/>
  <c r="E107" i="620"/>
  <c r="K105" i="620"/>
  <c r="J104" i="620"/>
  <c r="I102" i="620"/>
  <c r="H101" i="620"/>
  <c r="G100" i="620"/>
  <c r="F99" i="620"/>
  <c r="E98" i="620"/>
  <c r="K96" i="620"/>
  <c r="J95" i="620"/>
  <c r="I93" i="620"/>
  <c r="H92" i="620"/>
  <c r="G91" i="620"/>
  <c r="F90" i="620"/>
  <c r="E89" i="620"/>
  <c r="K87" i="620"/>
  <c r="J86" i="620"/>
  <c r="I85" i="620"/>
  <c r="H84" i="620"/>
  <c r="G83" i="620"/>
  <c r="F82" i="620"/>
  <c r="E81" i="620"/>
  <c r="K76" i="620"/>
  <c r="J75" i="620"/>
  <c r="I74" i="620"/>
  <c r="H73" i="620"/>
  <c r="G72" i="620"/>
  <c r="F71" i="620"/>
  <c r="E70" i="620"/>
  <c r="K68" i="620"/>
  <c r="J67" i="620"/>
  <c r="I66" i="620"/>
  <c r="H65" i="620"/>
  <c r="G64" i="620"/>
  <c r="F63" i="620"/>
  <c r="E62" i="620"/>
  <c r="K60" i="620"/>
  <c r="J58" i="620"/>
  <c r="I57" i="620"/>
  <c r="H56" i="620"/>
  <c r="G55" i="620"/>
  <c r="F54" i="620"/>
  <c r="E53" i="620"/>
  <c r="K51" i="620"/>
  <c r="J50" i="620"/>
  <c r="I49" i="620"/>
  <c r="H48" i="620"/>
  <c r="G47" i="620"/>
  <c r="F46" i="620"/>
  <c r="E45" i="620"/>
  <c r="K43" i="620"/>
  <c r="J42" i="620"/>
  <c r="I41" i="620"/>
  <c r="G4" i="620"/>
  <c r="G6" i="620"/>
  <c r="H7" i="620"/>
  <c r="I8" i="620"/>
  <c r="J10" i="620"/>
  <c r="E15" i="620"/>
  <c r="F18" i="620"/>
  <c r="G19" i="620"/>
  <c r="I21" i="620"/>
  <c r="J22" i="620"/>
  <c r="K23" i="620"/>
  <c r="G29" i="620"/>
  <c r="H30" i="620"/>
  <c r="I31" i="620"/>
  <c r="J32" i="620"/>
  <c r="K33" i="620"/>
  <c r="E35" i="620"/>
  <c r="F36" i="620"/>
  <c r="G37" i="620"/>
  <c r="J38" i="620"/>
  <c r="E40" i="620"/>
  <c r="J43" i="620"/>
  <c r="K52" i="620"/>
  <c r="E63" i="620"/>
  <c r="F72" i="620"/>
  <c r="G84" i="620"/>
  <c r="H93" i="620"/>
  <c r="I104" i="620"/>
  <c r="J114" i="620"/>
  <c r="K125" i="620"/>
  <c r="E136" i="620"/>
  <c r="J319" i="620"/>
  <c r="H4" i="620"/>
  <c r="H6" i="620"/>
  <c r="I7" i="620"/>
  <c r="J8" i="620"/>
  <c r="K10" i="620"/>
  <c r="E14" i="620"/>
  <c r="F15" i="620"/>
  <c r="G18" i="620"/>
  <c r="H19" i="620"/>
  <c r="J21" i="620"/>
  <c r="K22" i="620"/>
  <c r="H29" i="620"/>
  <c r="I30" i="620"/>
  <c r="J31" i="620"/>
  <c r="K32" i="620"/>
  <c r="E34" i="620"/>
  <c r="F35" i="620"/>
  <c r="G36" i="620"/>
  <c r="I37" i="620"/>
  <c r="K38" i="620"/>
  <c r="F40" i="620"/>
  <c r="K44" i="620"/>
  <c r="E54" i="620"/>
  <c r="F64" i="620"/>
  <c r="G73" i="620"/>
  <c r="H85" i="620"/>
  <c r="I95" i="620"/>
  <c r="J105" i="620"/>
  <c r="K115" i="620"/>
  <c r="E127" i="620"/>
  <c r="J146" i="620"/>
  <c r="K331" i="620"/>
  <c r="I4" i="620"/>
  <c r="I6" i="620"/>
  <c r="J7" i="620"/>
  <c r="K8" i="620"/>
  <c r="F14" i="620"/>
  <c r="G15" i="620"/>
  <c r="H18" i="620"/>
  <c r="I19" i="620"/>
  <c r="K21" i="620"/>
  <c r="E23" i="620"/>
  <c r="I29" i="620"/>
  <c r="J30" i="620"/>
  <c r="K31" i="620"/>
  <c r="E33" i="620"/>
  <c r="F34" i="620"/>
  <c r="G35" i="620"/>
  <c r="H36" i="620"/>
  <c r="J37" i="620"/>
  <c r="E39" i="620"/>
  <c r="G40" i="620"/>
  <c r="E46" i="620"/>
  <c r="F55" i="620"/>
  <c r="G65" i="620"/>
  <c r="H74" i="620"/>
  <c r="I86" i="620"/>
  <c r="J96" i="620"/>
  <c r="K106" i="620"/>
  <c r="E117" i="620"/>
  <c r="F128" i="620"/>
  <c r="K205" i="620"/>
  <c r="E347" i="620"/>
  <c r="F332" i="620"/>
  <c r="O29" i="620"/>
  <c r="O30" i="620"/>
  <c r="O31" i="620"/>
  <c r="O32" i="620"/>
  <c r="O33" i="620"/>
  <c r="O34" i="620"/>
  <c r="O35" i="620"/>
  <c r="O36" i="620"/>
  <c r="O37" i="620"/>
  <c r="O38" i="620"/>
  <c r="O39" i="620"/>
  <c r="O40" i="620"/>
  <c r="O41" i="620"/>
  <c r="O42" i="620"/>
  <c r="O43" i="620"/>
  <c r="O44" i="620"/>
  <c r="O45" i="620"/>
  <c r="O46" i="620"/>
  <c r="O47" i="620"/>
  <c r="O48" i="620"/>
  <c r="O49" i="620"/>
  <c r="O50" i="620"/>
  <c r="O51" i="620"/>
  <c r="O52" i="620"/>
  <c r="O53" i="620"/>
  <c r="O54" i="620"/>
  <c r="O55" i="620"/>
  <c r="O56" i="620"/>
  <c r="O57" i="620"/>
  <c r="O58" i="620"/>
  <c r="O59" i="620"/>
  <c r="O60" i="620"/>
  <c r="O61" i="620"/>
  <c r="O62" i="620"/>
  <c r="O63" i="620"/>
  <c r="O64" i="620"/>
  <c r="O65" i="620"/>
  <c r="O66" i="620"/>
  <c r="O67" i="620"/>
  <c r="O68" i="620"/>
  <c r="O69" i="620"/>
  <c r="O70" i="620"/>
  <c r="O71" i="620"/>
  <c r="O72" i="620"/>
  <c r="O73" i="620"/>
  <c r="O74" i="620"/>
  <c r="O75" i="620"/>
  <c r="O76" i="620"/>
  <c r="O77" i="620"/>
  <c r="O78" i="620"/>
  <c r="O79" i="620"/>
  <c r="O80" i="620"/>
  <c r="O81" i="620"/>
  <c r="O82" i="620"/>
  <c r="O83" i="620"/>
  <c r="O84" i="620"/>
  <c r="O85" i="620"/>
  <c r="O86" i="620"/>
  <c r="O87" i="620"/>
  <c r="O88" i="620"/>
  <c r="O89" i="620"/>
  <c r="O90" i="620"/>
  <c r="O91" i="620"/>
  <c r="O92" i="620"/>
  <c r="O93" i="620"/>
  <c r="O94" i="620"/>
  <c r="O95" i="620"/>
  <c r="O96" i="620"/>
  <c r="O97" i="620"/>
  <c r="O98" i="620"/>
  <c r="O99" i="620"/>
  <c r="O100" i="620"/>
  <c r="O101" i="620"/>
  <c r="O102" i="620"/>
  <c r="O103" i="620"/>
  <c r="O104" i="620"/>
  <c r="O105" i="620"/>
  <c r="O106" i="620"/>
  <c r="O107" i="620"/>
  <c r="O108" i="620"/>
  <c r="O109" i="620"/>
  <c r="O110" i="620"/>
  <c r="O111" i="620"/>
  <c r="O112" i="620"/>
  <c r="O113" i="620"/>
  <c r="O114" i="620"/>
  <c r="O115" i="620"/>
  <c r="O116" i="620"/>
  <c r="O117" i="620"/>
  <c r="O118" i="620"/>
  <c r="O119" i="620"/>
  <c r="O120" i="620"/>
  <c r="O121" i="620"/>
  <c r="O122" i="620"/>
  <c r="O123" i="620"/>
  <c r="O124" i="620"/>
  <c r="O125" i="620"/>
  <c r="O126" i="620"/>
  <c r="O127" i="620"/>
  <c r="O128" i="620"/>
  <c r="O129" i="620"/>
  <c r="O130" i="620"/>
  <c r="O131" i="620"/>
  <c r="O132" i="620"/>
  <c r="O133" i="620"/>
  <c r="O134" i="620"/>
  <c r="O135" i="620"/>
  <c r="O136" i="620"/>
  <c r="O137" i="620"/>
  <c r="O138" i="620"/>
  <c r="O139" i="620"/>
  <c r="O140" i="620"/>
  <c r="O141" i="620"/>
  <c r="O142" i="620"/>
  <c r="O143" i="620"/>
  <c r="O144" i="620"/>
  <c r="O145" i="620"/>
  <c r="O146" i="620"/>
  <c r="O147" i="620"/>
  <c r="O148" i="620"/>
  <c r="O149" i="620"/>
  <c r="O150" i="620"/>
  <c r="O151" i="620"/>
  <c r="O152" i="620"/>
  <c r="O153" i="620"/>
  <c r="O154" i="620"/>
  <c r="O155" i="620"/>
  <c r="O156" i="620"/>
  <c r="O157" i="620"/>
  <c r="O158" i="620"/>
  <c r="O159" i="620"/>
  <c r="O160" i="620"/>
  <c r="O161" i="620"/>
  <c r="O162" i="620"/>
  <c r="O163" i="620"/>
  <c r="O164" i="620"/>
  <c r="O165" i="620"/>
  <c r="O166" i="620"/>
  <c r="O167" i="620"/>
  <c r="O168" i="620"/>
  <c r="O169" i="620"/>
  <c r="O170" i="620"/>
  <c r="O171" i="620"/>
  <c r="O172" i="620"/>
  <c r="O173" i="620"/>
  <c r="O174" i="620"/>
  <c r="O175" i="620"/>
  <c r="O176" i="620"/>
  <c r="O177" i="620"/>
  <c r="O178" i="620"/>
  <c r="O179" i="620"/>
  <c r="O180" i="620"/>
  <c r="O181" i="620"/>
  <c r="O182" i="620"/>
  <c r="O183" i="620"/>
  <c r="O184" i="620"/>
  <c r="O185" i="620"/>
  <c r="O186" i="620"/>
  <c r="O187" i="620"/>
  <c r="O188" i="620"/>
  <c r="O189" i="620"/>
  <c r="O190" i="620"/>
  <c r="O191" i="620"/>
  <c r="O192" i="620"/>
  <c r="O193" i="620"/>
  <c r="O194" i="620"/>
  <c r="O201" i="620"/>
  <c r="O203" i="620"/>
  <c r="O204" i="620"/>
  <c r="O205" i="620"/>
  <c r="O206" i="620"/>
  <c r="O207" i="620"/>
  <c r="O208" i="620"/>
  <c r="O209" i="620"/>
  <c r="O210" i="620"/>
  <c r="O211" i="620"/>
  <c r="O212" i="620"/>
  <c r="O219" i="620"/>
  <c r="O220" i="620"/>
  <c r="O221" i="620"/>
  <c r="O222" i="620"/>
  <c r="O223" i="620"/>
  <c r="O224" i="620"/>
  <c r="O225" i="620"/>
  <c r="O226" i="620"/>
  <c r="O227" i="620"/>
  <c r="O228" i="620"/>
  <c r="O229" i="620"/>
  <c r="O230" i="620"/>
  <c r="O231" i="620"/>
  <c r="O232" i="620"/>
  <c r="O233" i="620"/>
  <c r="O234" i="620"/>
  <c r="O235" i="620"/>
  <c r="O236" i="620"/>
  <c r="O237" i="620"/>
  <c r="O238" i="620"/>
  <c r="O239" i="620"/>
  <c r="O240" i="620"/>
  <c r="O241" i="620"/>
  <c r="O242" i="620"/>
  <c r="O243" i="620"/>
  <c r="O244" i="620"/>
  <c r="O245" i="620"/>
  <c r="O246" i="620"/>
  <c r="O247" i="620"/>
  <c r="O248" i="620"/>
  <c r="O249" i="620"/>
  <c r="O250" i="620"/>
  <c r="O251" i="620"/>
  <c r="O252" i="620"/>
  <c r="O253" i="620"/>
  <c r="O254" i="620"/>
  <c r="O255" i="620"/>
  <c r="O256" i="620"/>
  <c r="O257" i="620"/>
  <c r="O258" i="620"/>
  <c r="O259" i="620"/>
  <c r="O260" i="620"/>
  <c r="O261" i="620"/>
  <c r="O262" i="620"/>
  <c r="O263" i="620"/>
  <c r="O264" i="620"/>
  <c r="O265" i="620"/>
  <c r="O266" i="620"/>
  <c r="O267" i="620"/>
  <c r="O268" i="620"/>
  <c r="O269" i="620"/>
  <c r="O270" i="620"/>
  <c r="O271" i="620"/>
  <c r="O272" i="620"/>
  <c r="O273" i="620"/>
  <c r="O274" i="620"/>
  <c r="O275" i="620"/>
  <c r="O276" i="620"/>
  <c r="O277" i="620"/>
  <c r="O278" i="620"/>
  <c r="O279" i="620"/>
  <c r="O280" i="620"/>
  <c r="O281" i="620"/>
  <c r="O282" i="620"/>
  <c r="O283" i="620"/>
  <c r="O284" i="620"/>
  <c r="O285" i="620"/>
  <c r="O286" i="620"/>
  <c r="O287" i="620"/>
  <c r="O288" i="620"/>
  <c r="O289" i="620"/>
  <c r="O290" i="620"/>
  <c r="O291" i="620"/>
  <c r="O292" i="620"/>
  <c r="O293" i="620"/>
  <c r="O294" i="620"/>
  <c r="O295" i="620"/>
  <c r="O296" i="620"/>
  <c r="O297" i="620"/>
  <c r="O298" i="620"/>
  <c r="O299" i="620"/>
  <c r="O300" i="620"/>
  <c r="O301" i="620"/>
  <c r="O302" i="620"/>
  <c r="O303" i="620"/>
  <c r="O304" i="620"/>
  <c r="O305" i="620"/>
  <c r="O306" i="620"/>
  <c r="O307" i="620"/>
  <c r="O308" i="620"/>
  <c r="O309" i="620"/>
  <c r="O310" i="620"/>
  <c r="O311" i="620"/>
  <c r="O317" i="620"/>
  <c r="O319" i="620"/>
  <c r="O320" i="620"/>
  <c r="O321" i="620"/>
  <c r="O322" i="620"/>
  <c r="O323" i="620"/>
  <c r="O324" i="620"/>
  <c r="O325" i="620"/>
  <c r="O326" i="620"/>
  <c r="O327" i="620"/>
  <c r="O328" i="620"/>
  <c r="O329" i="620"/>
  <c r="O330" i="620"/>
  <c r="O331" i="620"/>
  <c r="O332" i="620"/>
  <c r="O333" i="620"/>
  <c r="O334" i="620"/>
  <c r="O335" i="620"/>
  <c r="O336" i="620"/>
  <c r="O337" i="620"/>
  <c r="O338" i="620"/>
  <c r="O339" i="620"/>
  <c r="O340" i="620"/>
  <c r="O341" i="620"/>
  <c r="O342" i="620"/>
  <c r="O343" i="620"/>
  <c r="O344" i="620"/>
  <c r="O345" i="620"/>
  <c r="O346" i="620"/>
  <c r="O347" i="620"/>
  <c r="O348" i="620"/>
  <c r="O349" i="620"/>
  <c r="O350" i="620"/>
  <c r="O351" i="620"/>
  <c r="O352" i="620"/>
  <c r="O353" i="620"/>
  <c r="O354" i="620"/>
  <c r="O355" i="620"/>
  <c r="O356" i="620"/>
  <c r="O357" i="620"/>
  <c r="O358" i="620"/>
  <c r="O359" i="620"/>
  <c r="L343" i="620" l="1"/>
  <c r="L339" i="620"/>
  <c r="J297" i="620"/>
  <c r="L33" i="620"/>
  <c r="H303" i="620"/>
  <c r="L196" i="620"/>
  <c r="L244" i="620"/>
  <c r="G332" i="620"/>
  <c r="L330" i="620"/>
  <c r="G303" i="620"/>
  <c r="H340" i="620"/>
  <c r="H346" i="620"/>
  <c r="L299" i="620"/>
  <c r="K340" i="620"/>
  <c r="L137" i="620"/>
  <c r="L237" i="620"/>
  <c r="L248" i="620"/>
  <c r="L286" i="620"/>
  <c r="G346" i="620"/>
  <c r="L195" i="620"/>
  <c r="L209" i="620"/>
  <c r="L235" i="620"/>
  <c r="L245" i="620"/>
  <c r="L296" i="620"/>
  <c r="L205" i="620"/>
  <c r="L345" i="620"/>
  <c r="L203" i="620"/>
  <c r="L221" i="620"/>
  <c r="L298" i="620"/>
  <c r="L206" i="620"/>
  <c r="L223" i="620"/>
  <c r="L241" i="620"/>
  <c r="L268" i="620"/>
  <c r="L211" i="620"/>
  <c r="L208" i="620"/>
  <c r="L295" i="620"/>
  <c r="L334" i="620"/>
  <c r="L189" i="620"/>
  <c r="L200" i="620"/>
  <c r="L65" i="620"/>
  <c r="L139" i="620"/>
  <c r="L254" i="620"/>
  <c r="L288" i="620"/>
  <c r="L300" i="620"/>
  <c r="L337" i="620"/>
  <c r="L140" i="620"/>
  <c r="L290" i="620"/>
  <c r="L301" i="620"/>
  <c r="L96" i="620"/>
  <c r="L86" i="620"/>
  <c r="L240" i="620"/>
  <c r="L347" i="620"/>
  <c r="L322" i="620"/>
  <c r="F246" i="620"/>
  <c r="L264" i="620"/>
  <c r="G289" i="620"/>
  <c r="L146" i="620"/>
  <c r="L122" i="620"/>
  <c r="J289" i="620"/>
  <c r="K289" i="620"/>
  <c r="L138" i="620"/>
  <c r="L39" i="620"/>
  <c r="J120" i="620"/>
  <c r="L88" i="620"/>
  <c r="L108" i="620"/>
  <c r="L52" i="620"/>
  <c r="L135" i="620"/>
  <c r="L81" i="620"/>
  <c r="F120" i="620"/>
  <c r="L72" i="620"/>
  <c r="L302" i="620"/>
  <c r="I346" i="620"/>
  <c r="L352" i="620"/>
  <c r="G225" i="620"/>
  <c r="J332" i="620"/>
  <c r="K346" i="620"/>
  <c r="L294" i="620"/>
  <c r="F346" i="620"/>
  <c r="K246" i="620"/>
  <c r="L281" i="620"/>
  <c r="L329" i="620"/>
  <c r="L222" i="620"/>
  <c r="L292" i="620"/>
  <c r="I103" i="620"/>
  <c r="L45" i="620"/>
  <c r="L116" i="620"/>
  <c r="H225" i="620"/>
  <c r="L284" i="620"/>
  <c r="L23" i="620"/>
  <c r="L76" i="620"/>
  <c r="L266" i="620"/>
  <c r="L324" i="620"/>
  <c r="L32" i="620"/>
  <c r="L60" i="620"/>
  <c r="L132" i="620"/>
  <c r="L115" i="620"/>
  <c r="L204" i="620"/>
  <c r="J246" i="620"/>
  <c r="F303" i="620"/>
  <c r="L350" i="620"/>
  <c r="L43" i="620"/>
  <c r="L326" i="620"/>
  <c r="G94" i="620"/>
  <c r="L102" i="620"/>
  <c r="G120" i="620"/>
  <c r="L42" i="620"/>
  <c r="L51" i="620"/>
  <c r="L113" i="620"/>
  <c r="L124" i="620"/>
  <c r="L8" i="620"/>
  <c r="L104" i="620"/>
  <c r="L38" i="620"/>
  <c r="K110" i="620"/>
  <c r="F133" i="620"/>
  <c r="L182" i="620"/>
  <c r="L57" i="620"/>
  <c r="G103" i="620"/>
  <c r="H110" i="620"/>
  <c r="H246" i="620"/>
  <c r="I332" i="620"/>
  <c r="J346" i="620"/>
  <c r="L187" i="620"/>
  <c r="I246" i="620"/>
  <c r="L269" i="620"/>
  <c r="K297" i="620"/>
  <c r="L313" i="620"/>
  <c r="L236" i="620"/>
  <c r="L285" i="620"/>
  <c r="L234" i="620"/>
  <c r="L114" i="620"/>
  <c r="L304" i="620"/>
  <c r="L344" i="620"/>
  <c r="L341" i="620"/>
  <c r="K225" i="620"/>
  <c r="F225" i="620"/>
  <c r="L19" i="620"/>
  <c r="L22" i="620"/>
  <c r="L321" i="620"/>
  <c r="G340" i="620"/>
  <c r="L220" i="620"/>
  <c r="L238" i="620"/>
  <c r="I303" i="620"/>
  <c r="L55" i="620"/>
  <c r="L46" i="620"/>
  <c r="L56" i="620"/>
  <c r="L129" i="620"/>
  <c r="J225" i="620"/>
  <c r="L68" i="620"/>
  <c r="L111" i="620"/>
  <c r="H133" i="620"/>
  <c r="L215" i="620"/>
  <c r="F289" i="620"/>
  <c r="L353" i="620"/>
  <c r="L239" i="620"/>
  <c r="L107" i="620"/>
  <c r="L207" i="620"/>
  <c r="L69" i="620"/>
  <c r="L74" i="620"/>
  <c r="L47" i="620"/>
  <c r="L66" i="620"/>
  <c r="L75" i="620"/>
  <c r="L87" i="620"/>
  <c r="L98" i="620"/>
  <c r="F110" i="620"/>
  <c r="L118" i="620"/>
  <c r="L34" i="620"/>
  <c r="F103" i="620"/>
  <c r="L242" i="620"/>
  <c r="L62" i="620"/>
  <c r="L125" i="620"/>
  <c r="K332" i="620"/>
  <c r="L342" i="620"/>
  <c r="L287" i="620"/>
  <c r="H120" i="620"/>
  <c r="L243" i="620"/>
  <c r="L14" i="620"/>
  <c r="L112" i="620"/>
  <c r="I297" i="620"/>
  <c r="L338" i="620"/>
  <c r="I94" i="620"/>
  <c r="L117" i="620"/>
  <c r="L109" i="620"/>
  <c r="L328" i="620"/>
  <c r="I59" i="620"/>
  <c r="H59" i="620"/>
  <c r="L40" i="620"/>
  <c r="L30" i="620"/>
  <c r="L15" i="620"/>
  <c r="L53" i="620"/>
  <c r="L126" i="620"/>
  <c r="L320" i="620"/>
  <c r="L127" i="620"/>
  <c r="I110" i="620"/>
  <c r="L85" i="620"/>
  <c r="L36" i="620"/>
  <c r="L37" i="620"/>
  <c r="L128" i="620"/>
  <c r="L49" i="620"/>
  <c r="L58" i="620"/>
  <c r="F94" i="620"/>
  <c r="L90" i="620"/>
  <c r="L100" i="620"/>
  <c r="I120" i="620"/>
  <c r="J133" i="620"/>
  <c r="L131" i="620"/>
  <c r="L84" i="620"/>
  <c r="L105" i="620"/>
  <c r="G133" i="620"/>
  <c r="J94" i="620"/>
  <c r="L61" i="620"/>
  <c r="K133" i="620"/>
  <c r="L134" i="620"/>
  <c r="L97" i="620"/>
  <c r="L35" i="620"/>
  <c r="L83" i="620"/>
  <c r="G246" i="620"/>
  <c r="L82" i="620"/>
  <c r="L63" i="620"/>
  <c r="K59" i="620"/>
  <c r="L21" i="620"/>
  <c r="L7" i="620"/>
  <c r="K94" i="620"/>
  <c r="L89" i="620"/>
  <c r="L119" i="620"/>
  <c r="L71" i="620"/>
  <c r="L44" i="620"/>
  <c r="L31" i="620"/>
  <c r="L136" i="620"/>
  <c r="L70" i="620"/>
  <c r="L91" i="620"/>
  <c r="L101" i="620"/>
  <c r="L54" i="620"/>
  <c r="L64" i="620"/>
  <c r="L73" i="620"/>
  <c r="K103" i="620"/>
  <c r="L106" i="620"/>
  <c r="L48" i="620"/>
  <c r="L77" i="620"/>
  <c r="L99" i="620"/>
  <c r="L130" i="620"/>
  <c r="L67" i="620"/>
  <c r="H103" i="620"/>
  <c r="L41" i="620"/>
  <c r="L50" i="620"/>
  <c r="L123" i="620"/>
  <c r="L93" i="620"/>
  <c r="G110" i="620"/>
  <c r="I133" i="620"/>
  <c r="G59" i="620"/>
  <c r="L92" i="620"/>
  <c r="L224" i="620"/>
  <c r="K120" i="620"/>
  <c r="F59" i="620"/>
  <c r="L18" i="620"/>
  <c r="L10" i="620"/>
  <c r="J110" i="620"/>
  <c r="J59" i="620"/>
  <c r="L6" i="620"/>
  <c r="L95" i="620"/>
  <c r="J103" i="620"/>
  <c r="L319" i="620"/>
  <c r="H289" i="620"/>
  <c r="I225" i="620"/>
  <c r="L331" i="620"/>
  <c r="J340" i="620"/>
  <c r="K303" i="620"/>
  <c r="G297" i="620"/>
  <c r="L349" i="620"/>
  <c r="L29" i="620"/>
  <c r="F340" i="620"/>
  <c r="H94" i="620"/>
  <c r="L293" i="620"/>
  <c r="H297" i="620"/>
  <c r="I340" i="620"/>
  <c r="J303" i="620"/>
  <c r="F297" i="620"/>
  <c r="I289" i="620"/>
  <c r="G121" i="620" l="1"/>
  <c r="H121" i="620"/>
  <c r="F121" i="620"/>
  <c r="I121" i="620"/>
  <c r="K121" i="620"/>
  <c r="J121" i="620"/>
  <c r="D30" i="621"/>
  <c r="D31" i="621"/>
  <c r="D32" i="621"/>
  <c r="D33" i="621"/>
  <c r="D34" i="621"/>
  <c r="D35" i="621"/>
  <c r="D36" i="621"/>
  <c r="D37" i="621"/>
  <c r="D38" i="621"/>
  <c r="D39" i="621"/>
  <c r="D40" i="621"/>
  <c r="D41" i="621"/>
  <c r="D42" i="621"/>
  <c r="D43" i="621"/>
  <c r="D44" i="621"/>
  <c r="D45" i="621"/>
  <c r="D2" i="621"/>
  <c r="D3" i="621"/>
  <c r="D4" i="621"/>
  <c r="D5" i="621"/>
  <c r="D6" i="621"/>
  <c r="D7" i="621"/>
  <c r="D8" i="621"/>
  <c r="D9" i="621"/>
  <c r="D10" i="621"/>
  <c r="D11" i="621"/>
  <c r="D12" i="621"/>
  <c r="D13" i="621"/>
  <c r="D14" i="621"/>
  <c r="D15" i="621"/>
  <c r="D16" i="621"/>
  <c r="D17" i="621"/>
  <c r="D18" i="621"/>
  <c r="D19" i="621"/>
  <c r="D20" i="621"/>
  <c r="D21" i="621"/>
  <c r="D22" i="621"/>
  <c r="D23" i="621"/>
  <c r="D24" i="621"/>
  <c r="D25" i="621"/>
  <c r="D26" i="621"/>
  <c r="D27" i="621"/>
  <c r="D28" i="621"/>
  <c r="D29" i="621"/>
  <c r="E7" i="622"/>
  <c r="F7" i="622"/>
  <c r="G7" i="622"/>
  <c r="H7" i="622"/>
  <c r="I7" i="622"/>
  <c r="J7" i="622"/>
  <c r="K7" i="622" l="1"/>
  <c r="D7" i="622"/>
  <c r="E348" i="620"/>
  <c r="E335" i="620"/>
  <c r="E327" i="620"/>
  <c r="E325" i="620"/>
  <c r="E305" i="620"/>
  <c r="E291" i="620"/>
  <c r="E212" i="620"/>
  <c r="F8" i="484"/>
  <c r="E59" i="620" l="1"/>
  <c r="E120" i="620"/>
  <c r="E297" i="620"/>
  <c r="E332" i="620"/>
  <c r="E346" i="620"/>
  <c r="E303" i="620"/>
  <c r="E340" i="620"/>
  <c r="E94" i="620"/>
  <c r="E133" i="620"/>
  <c r="E225" i="620"/>
  <c r="E246" i="620"/>
  <c r="E103" i="620"/>
  <c r="E110" i="620"/>
  <c r="E289" i="620"/>
  <c r="D10" i="484"/>
  <c r="E121" i="620" l="1"/>
  <c r="F34" i="3"/>
  <c r="E34" i="3"/>
  <c r="F33" i="3"/>
  <c r="E33" i="3"/>
  <c r="N27" i="621"/>
  <c r="M27" i="621"/>
  <c r="L27" i="621"/>
  <c r="K27" i="621"/>
  <c r="J27" i="621"/>
  <c r="I27" i="621"/>
  <c r="H27" i="621"/>
  <c r="N18" i="621"/>
  <c r="M18" i="621"/>
  <c r="L18" i="621"/>
  <c r="K18" i="621"/>
  <c r="J18" i="621"/>
  <c r="I18" i="621"/>
  <c r="H18" i="621"/>
  <c r="N16" i="621"/>
  <c r="M16" i="621"/>
  <c r="L16" i="621"/>
  <c r="K16" i="621"/>
  <c r="J16" i="621"/>
  <c r="I16" i="621"/>
  <c r="H16" i="621"/>
  <c r="N15" i="621"/>
  <c r="M15" i="621"/>
  <c r="L15" i="621"/>
  <c r="K15" i="621"/>
  <c r="J15" i="621"/>
  <c r="I15" i="621"/>
  <c r="H15" i="621"/>
  <c r="N13" i="621"/>
  <c r="M13" i="621"/>
  <c r="L13" i="621"/>
  <c r="K13" i="621"/>
  <c r="J13" i="621"/>
  <c r="I13" i="621"/>
  <c r="H13" i="621"/>
  <c r="N12" i="621"/>
  <c r="M12" i="621"/>
  <c r="L12" i="621"/>
  <c r="K12" i="621"/>
  <c r="J12" i="621"/>
  <c r="I12" i="621"/>
  <c r="H12" i="621"/>
  <c r="C306" i="618"/>
  <c r="B306" i="618"/>
  <c r="E305" i="618"/>
  <c r="C305" i="618"/>
  <c r="B305" i="618"/>
  <c r="E304" i="618"/>
  <c r="C304" i="618"/>
  <c r="B304" i="618"/>
  <c r="E303" i="618"/>
  <c r="C303" i="618"/>
  <c r="B303" i="618"/>
  <c r="E302" i="618"/>
  <c r="C302" i="618"/>
  <c r="B302" i="618"/>
  <c r="E301" i="618"/>
  <c r="C301" i="618"/>
  <c r="B301" i="618"/>
  <c r="E300" i="618"/>
  <c r="C300" i="618"/>
  <c r="B300" i="618"/>
  <c r="E299" i="618"/>
  <c r="C299" i="618"/>
  <c r="B299" i="618"/>
  <c r="E298" i="618"/>
  <c r="C298" i="618"/>
  <c r="B298" i="618"/>
  <c r="E297" i="618"/>
  <c r="C297" i="618"/>
  <c r="B297" i="618"/>
  <c r="E296" i="618"/>
  <c r="C296" i="618"/>
  <c r="B296" i="618"/>
  <c r="E295" i="618"/>
  <c r="C295" i="618"/>
  <c r="B295" i="618"/>
  <c r="E294" i="618"/>
  <c r="C294" i="618"/>
  <c r="B294" i="618"/>
  <c r="E293" i="618"/>
  <c r="C293" i="618"/>
  <c r="B293" i="618"/>
  <c r="E292" i="618"/>
  <c r="C292" i="618"/>
  <c r="B292" i="618"/>
  <c r="E291" i="618"/>
  <c r="C291" i="618"/>
  <c r="B291" i="618"/>
  <c r="E290" i="618"/>
  <c r="C290" i="618"/>
  <c r="B290" i="618"/>
  <c r="E289" i="618"/>
  <c r="C289" i="618"/>
  <c r="B289" i="618"/>
  <c r="E288" i="618"/>
  <c r="C288" i="618"/>
  <c r="B288" i="618"/>
  <c r="C287" i="618"/>
  <c r="B287" i="618"/>
  <c r="C286" i="618"/>
  <c r="B286" i="618"/>
  <c r="C285" i="618"/>
  <c r="B285" i="618"/>
  <c r="C284" i="618"/>
  <c r="B284" i="618"/>
  <c r="C283" i="618"/>
  <c r="B283" i="618"/>
  <c r="C282" i="618"/>
  <c r="B282" i="618"/>
  <c r="C281" i="618"/>
  <c r="B281" i="618"/>
  <c r="C280" i="618"/>
  <c r="B280" i="618"/>
  <c r="C279" i="618"/>
  <c r="B279" i="618"/>
  <c r="C278" i="618"/>
  <c r="B278" i="618"/>
  <c r="C277" i="618"/>
  <c r="B277" i="618"/>
  <c r="C276" i="618"/>
  <c r="B276" i="618"/>
  <c r="C275" i="618"/>
  <c r="B275" i="618"/>
  <c r="C274" i="618"/>
  <c r="B274" i="618"/>
  <c r="C273" i="618"/>
  <c r="B273" i="618"/>
  <c r="C272" i="618"/>
  <c r="B272" i="618"/>
  <c r="C271" i="618"/>
  <c r="B271" i="618"/>
  <c r="C270" i="618"/>
  <c r="B270" i="618"/>
  <c r="E269" i="618"/>
  <c r="C269" i="618"/>
  <c r="B269" i="618"/>
  <c r="E268" i="618"/>
  <c r="C268" i="618"/>
  <c r="B268" i="618"/>
  <c r="E267" i="618"/>
  <c r="C267" i="618"/>
  <c r="B267" i="618"/>
  <c r="C266" i="618"/>
  <c r="B266" i="618"/>
  <c r="C265" i="618"/>
  <c r="B265" i="618"/>
  <c r="C264" i="618"/>
  <c r="B264" i="618"/>
  <c r="C263" i="618"/>
  <c r="B263" i="618"/>
  <c r="C262" i="618"/>
  <c r="B262" i="618"/>
  <c r="C261" i="618"/>
  <c r="B261" i="618"/>
  <c r="C260" i="618"/>
  <c r="B260" i="618"/>
  <c r="C259" i="618"/>
  <c r="B259" i="618"/>
  <c r="C258" i="618"/>
  <c r="B258" i="618"/>
  <c r="C257" i="618"/>
  <c r="B257" i="618"/>
  <c r="C256" i="618"/>
  <c r="B256" i="618"/>
  <c r="C255" i="618"/>
  <c r="B255" i="618"/>
  <c r="C254" i="618"/>
  <c r="B254" i="618"/>
  <c r="C253" i="618"/>
  <c r="B253" i="618"/>
  <c r="C252" i="618"/>
  <c r="B252" i="618"/>
  <c r="C251" i="618"/>
  <c r="B251" i="618"/>
  <c r="C250" i="618"/>
  <c r="B250" i="618"/>
  <c r="C249" i="618"/>
  <c r="B249" i="618"/>
  <c r="C248" i="618"/>
  <c r="B248" i="618"/>
  <c r="C247" i="618"/>
  <c r="B247" i="618"/>
  <c r="C246" i="618"/>
  <c r="B246" i="618"/>
  <c r="C245" i="618"/>
  <c r="B245" i="618"/>
  <c r="C244" i="618"/>
  <c r="B244" i="618"/>
  <c r="C243" i="618"/>
  <c r="B243" i="618"/>
  <c r="C242" i="618"/>
  <c r="B242" i="618"/>
  <c r="C241" i="618"/>
  <c r="B241" i="618"/>
  <c r="C240" i="618"/>
  <c r="B240" i="618"/>
  <c r="C239" i="618"/>
  <c r="B239" i="618"/>
  <c r="C238" i="618"/>
  <c r="B238" i="618"/>
  <c r="C237" i="618"/>
  <c r="B237" i="618"/>
  <c r="C236" i="618"/>
  <c r="B236" i="618"/>
  <c r="C235" i="618"/>
  <c r="B235" i="618"/>
  <c r="C234" i="618"/>
  <c r="B234" i="618"/>
  <c r="C233" i="618"/>
  <c r="B233" i="618"/>
  <c r="C232" i="618"/>
  <c r="B232" i="618"/>
  <c r="C231" i="618"/>
  <c r="B231" i="618"/>
  <c r="C230" i="618"/>
  <c r="B230" i="618"/>
  <c r="C229" i="618"/>
  <c r="B229" i="618"/>
  <c r="C228" i="618"/>
  <c r="B228" i="618"/>
  <c r="C227" i="618"/>
  <c r="B227" i="618"/>
  <c r="C226" i="618"/>
  <c r="B226" i="618"/>
  <c r="C225" i="618"/>
  <c r="B225" i="618"/>
  <c r="C224" i="618"/>
  <c r="B224" i="618"/>
  <c r="C223" i="618"/>
  <c r="C222" i="618"/>
  <c r="B222" i="618"/>
  <c r="C221" i="618"/>
  <c r="B221" i="618"/>
  <c r="C220" i="618"/>
  <c r="B220" i="618"/>
  <c r="C219" i="618"/>
  <c r="B219" i="618"/>
  <c r="C218" i="618"/>
  <c r="B218" i="618"/>
  <c r="C217" i="618"/>
  <c r="B217" i="618"/>
  <c r="C216" i="618"/>
  <c r="B216" i="618"/>
  <c r="C215" i="618"/>
  <c r="B215" i="618"/>
  <c r="C214" i="618"/>
  <c r="B214" i="618"/>
  <c r="C213" i="618"/>
  <c r="B213" i="618"/>
  <c r="E212" i="618"/>
  <c r="C212" i="618"/>
  <c r="E211" i="618"/>
  <c r="C211" i="618"/>
  <c r="B211" i="618"/>
  <c r="C210" i="618"/>
  <c r="B210" i="618"/>
  <c r="C209" i="618"/>
  <c r="B209" i="618"/>
  <c r="C208" i="618"/>
  <c r="B208" i="618"/>
  <c r="C207" i="618"/>
  <c r="B207" i="618"/>
  <c r="C206" i="618"/>
  <c r="B206" i="618"/>
  <c r="C205" i="618"/>
  <c r="B205" i="618"/>
  <c r="C204" i="618"/>
  <c r="B204" i="618"/>
  <c r="C203" i="618"/>
  <c r="B203" i="618"/>
  <c r="C202" i="618"/>
  <c r="B202" i="618"/>
  <c r="C201" i="618"/>
  <c r="B201" i="618"/>
  <c r="C200" i="618"/>
  <c r="B200" i="618"/>
  <c r="C199" i="618"/>
  <c r="B199" i="618"/>
  <c r="C198" i="618"/>
  <c r="B198" i="618"/>
  <c r="C197" i="618"/>
  <c r="B197" i="618"/>
  <c r="C196" i="618"/>
  <c r="B196" i="618"/>
  <c r="C195" i="618"/>
  <c r="B195" i="618"/>
  <c r="C194" i="618"/>
  <c r="B194" i="618"/>
  <c r="C193" i="618"/>
  <c r="B193" i="618"/>
  <c r="C192" i="618"/>
  <c r="B192" i="618"/>
  <c r="C191" i="618"/>
  <c r="B191" i="618"/>
  <c r="C190" i="618"/>
  <c r="B190" i="618"/>
  <c r="C189" i="618"/>
  <c r="B189" i="618"/>
  <c r="C188" i="618"/>
  <c r="B188" i="618"/>
  <c r="C187" i="618"/>
  <c r="B187" i="618"/>
  <c r="C186" i="618"/>
  <c r="B186" i="618"/>
  <c r="C185" i="618"/>
  <c r="B185" i="618"/>
  <c r="C184" i="618"/>
  <c r="B184" i="618"/>
  <c r="C183" i="618"/>
  <c r="B183" i="618"/>
  <c r="C182" i="618"/>
  <c r="B182" i="618"/>
  <c r="C181" i="618"/>
  <c r="B181" i="618"/>
  <c r="C180" i="618"/>
  <c r="B180" i="618"/>
  <c r="C179" i="618"/>
  <c r="B179" i="618"/>
  <c r="C178" i="618"/>
  <c r="B178" i="618"/>
  <c r="C177" i="618"/>
  <c r="B177" i="618"/>
  <c r="C176" i="618"/>
  <c r="B176" i="618"/>
  <c r="C175" i="618"/>
  <c r="B175" i="618"/>
  <c r="C174" i="618"/>
  <c r="B174" i="618"/>
  <c r="C173" i="618"/>
  <c r="B173" i="618"/>
  <c r="C172" i="618"/>
  <c r="B172" i="618"/>
  <c r="C171" i="618"/>
  <c r="B171" i="618"/>
  <c r="C170" i="618"/>
  <c r="B170" i="618"/>
  <c r="C169" i="618"/>
  <c r="B169" i="618"/>
  <c r="C168" i="618"/>
  <c r="B168" i="618"/>
  <c r="C167" i="618"/>
  <c r="B167" i="618"/>
  <c r="C166" i="618"/>
  <c r="B166" i="618"/>
  <c r="C165" i="618"/>
  <c r="B165" i="618"/>
  <c r="C164" i="618"/>
  <c r="B164" i="618"/>
  <c r="C163" i="618"/>
  <c r="B163" i="618"/>
  <c r="C162" i="618"/>
  <c r="B162" i="618"/>
  <c r="C161" i="618"/>
  <c r="B161" i="618"/>
  <c r="C160" i="618"/>
  <c r="B160" i="618"/>
  <c r="C159" i="618"/>
  <c r="B159" i="618"/>
  <c r="C158" i="618"/>
  <c r="B158" i="618"/>
  <c r="C157" i="618"/>
  <c r="B157" i="618"/>
  <c r="C156" i="618"/>
  <c r="B156" i="618"/>
  <c r="C155" i="618"/>
  <c r="B155" i="618"/>
  <c r="C154" i="618"/>
  <c r="B154" i="618"/>
  <c r="C153" i="618"/>
  <c r="B153" i="618"/>
  <c r="C152" i="618"/>
  <c r="C151" i="618"/>
  <c r="B151" i="618"/>
  <c r="C150" i="618"/>
  <c r="C149" i="618"/>
  <c r="B149" i="618"/>
  <c r="C148" i="618"/>
  <c r="B148" i="618"/>
  <c r="C147" i="618"/>
  <c r="B147" i="618"/>
  <c r="C146" i="618"/>
  <c r="B146" i="618"/>
  <c r="C145" i="618"/>
  <c r="B145" i="618"/>
  <c r="C144" i="618"/>
  <c r="B144" i="618"/>
  <c r="C143" i="618"/>
  <c r="B143" i="618"/>
  <c r="C142" i="618"/>
  <c r="B142" i="618"/>
  <c r="C141" i="618"/>
  <c r="B141" i="618"/>
  <c r="C140" i="618"/>
  <c r="B140" i="618"/>
  <c r="C139" i="618"/>
  <c r="B139" i="618"/>
  <c r="C138" i="618"/>
  <c r="B138" i="618"/>
  <c r="C137" i="618"/>
  <c r="C136" i="618"/>
  <c r="B136" i="618"/>
  <c r="C135" i="618"/>
  <c r="B135" i="618"/>
  <c r="C134" i="618"/>
  <c r="B134" i="618"/>
  <c r="C133" i="618"/>
  <c r="B133" i="618"/>
  <c r="C132" i="618"/>
  <c r="B132" i="618"/>
  <c r="C131" i="618"/>
  <c r="B131" i="618"/>
  <c r="C130" i="618"/>
  <c r="B130" i="618"/>
  <c r="C129" i="618"/>
  <c r="B129" i="618"/>
  <c r="C128" i="618"/>
  <c r="B128" i="618"/>
  <c r="C127" i="618"/>
  <c r="B127" i="618"/>
  <c r="C126" i="618"/>
  <c r="B126" i="618"/>
  <c r="C125" i="618"/>
  <c r="B125" i="618"/>
  <c r="C124" i="618"/>
  <c r="B124" i="618"/>
  <c r="C123" i="618"/>
  <c r="B123" i="618"/>
  <c r="C122" i="618"/>
  <c r="B122" i="618"/>
  <c r="C121" i="618"/>
  <c r="B121" i="618"/>
  <c r="C120" i="618"/>
  <c r="B120" i="618"/>
  <c r="C119" i="618"/>
  <c r="B119" i="618"/>
  <c r="C118" i="618"/>
  <c r="B118" i="618"/>
  <c r="C117" i="618"/>
  <c r="B117" i="618"/>
  <c r="C116" i="618"/>
  <c r="B116" i="618"/>
  <c r="C115" i="618"/>
  <c r="B115" i="618"/>
  <c r="C114" i="618"/>
  <c r="B114" i="618"/>
  <c r="C113" i="618"/>
  <c r="B113" i="618"/>
  <c r="C112" i="618"/>
  <c r="B112" i="618"/>
  <c r="C111" i="618"/>
  <c r="B111" i="618"/>
  <c r="C110" i="618"/>
  <c r="B110" i="618"/>
  <c r="C109" i="618"/>
  <c r="B109" i="618"/>
  <c r="C108" i="618"/>
  <c r="B108" i="618"/>
  <c r="C107" i="618"/>
  <c r="B107" i="618"/>
  <c r="C106" i="618"/>
  <c r="B106" i="618"/>
  <c r="C105" i="618"/>
  <c r="B105" i="618"/>
  <c r="C104" i="618"/>
  <c r="B104" i="618"/>
  <c r="C103" i="618"/>
  <c r="B103" i="618"/>
  <c r="C102" i="618"/>
  <c r="B102" i="618"/>
  <c r="C101" i="618"/>
  <c r="B101" i="618"/>
  <c r="C100" i="618"/>
  <c r="B100" i="618"/>
  <c r="C99" i="618"/>
  <c r="B99" i="618"/>
  <c r="C98" i="618"/>
  <c r="B98" i="618"/>
  <c r="C97" i="618"/>
  <c r="B97" i="618"/>
  <c r="C96" i="618"/>
  <c r="B96" i="618"/>
  <c r="C95" i="618"/>
  <c r="B95" i="618"/>
  <c r="C94" i="618"/>
  <c r="B94" i="618"/>
  <c r="C93" i="618"/>
  <c r="B93" i="618"/>
  <c r="C92" i="618"/>
  <c r="C91" i="618"/>
  <c r="B91" i="618"/>
  <c r="C90" i="618"/>
  <c r="B90" i="618"/>
  <c r="C89" i="618"/>
  <c r="B89" i="618"/>
  <c r="C88" i="618"/>
  <c r="B88" i="618"/>
  <c r="C87" i="618"/>
  <c r="B87" i="618"/>
  <c r="C86" i="618"/>
  <c r="B86" i="618"/>
  <c r="C85" i="618"/>
  <c r="B85" i="618"/>
  <c r="C84" i="618"/>
  <c r="B84" i="618"/>
  <c r="C83" i="618"/>
  <c r="B83" i="618"/>
  <c r="C82" i="618"/>
  <c r="B82" i="618"/>
  <c r="E81" i="618"/>
  <c r="C81" i="618"/>
  <c r="B81" i="618"/>
  <c r="E80" i="618"/>
  <c r="C80" i="618"/>
  <c r="B80" i="618"/>
  <c r="C79" i="618"/>
  <c r="B79" i="618"/>
  <c r="C78" i="618"/>
  <c r="B78" i="618"/>
  <c r="C77" i="618"/>
  <c r="B77" i="618"/>
  <c r="C76" i="618"/>
  <c r="B76" i="618"/>
  <c r="C75" i="618"/>
  <c r="B75" i="618"/>
  <c r="C74" i="618"/>
  <c r="B74" i="618"/>
  <c r="C73" i="618"/>
  <c r="B73" i="618"/>
  <c r="C72" i="618"/>
  <c r="B72" i="618"/>
  <c r="C71" i="618"/>
  <c r="B71" i="618"/>
  <c r="C70" i="618"/>
  <c r="B70" i="618"/>
  <c r="C69" i="618"/>
  <c r="B69" i="618"/>
  <c r="C68" i="618"/>
  <c r="B68" i="618"/>
  <c r="C67" i="618"/>
  <c r="B67" i="618"/>
  <c r="C66" i="618"/>
  <c r="B66" i="618"/>
  <c r="C65" i="618"/>
  <c r="B65" i="618"/>
  <c r="C64" i="618"/>
  <c r="B64" i="618"/>
  <c r="C63" i="618"/>
  <c r="B63" i="618"/>
  <c r="C62" i="618"/>
  <c r="B62" i="618"/>
  <c r="C61" i="618"/>
  <c r="B61" i="618"/>
  <c r="C60" i="618"/>
  <c r="B60" i="618"/>
  <c r="C59" i="618"/>
  <c r="B59" i="618"/>
  <c r="C58" i="618"/>
  <c r="B58" i="618"/>
  <c r="C57" i="618"/>
  <c r="B57" i="618"/>
  <c r="C56" i="618"/>
  <c r="B56" i="618"/>
  <c r="C55" i="618"/>
  <c r="B55" i="618"/>
  <c r="C54" i="618"/>
  <c r="B54" i="618"/>
  <c r="C53" i="618"/>
  <c r="B53" i="618"/>
  <c r="C52" i="618"/>
  <c r="B52" i="618"/>
  <c r="C51" i="618"/>
  <c r="B51" i="618"/>
  <c r="C50" i="618"/>
  <c r="B50" i="618"/>
  <c r="C49" i="618"/>
  <c r="B49" i="618"/>
  <c r="C48" i="618"/>
  <c r="C47" i="618"/>
  <c r="B47" i="618"/>
  <c r="C46" i="618"/>
  <c r="B46" i="618"/>
  <c r="C45" i="618"/>
  <c r="B45" i="618"/>
  <c r="C44" i="618"/>
  <c r="B44" i="618"/>
  <c r="C43" i="618"/>
  <c r="B43" i="618"/>
  <c r="C42" i="618"/>
  <c r="B42" i="618"/>
  <c r="C41" i="618"/>
  <c r="B41" i="618"/>
  <c r="C40" i="618"/>
  <c r="B40" i="618"/>
  <c r="C39" i="618"/>
  <c r="B39" i="618"/>
  <c r="C38" i="618"/>
  <c r="B38" i="618"/>
  <c r="C37" i="618"/>
  <c r="B37" i="618"/>
  <c r="C36" i="618"/>
  <c r="B36" i="618"/>
  <c r="C35" i="618"/>
  <c r="B35" i="618"/>
  <c r="C34" i="618"/>
  <c r="B34" i="618"/>
  <c r="C33" i="618"/>
  <c r="B33" i="618"/>
  <c r="C32" i="618"/>
  <c r="B32" i="618"/>
  <c r="C31" i="618"/>
  <c r="B31" i="618"/>
  <c r="C30" i="618"/>
  <c r="B30" i="618"/>
  <c r="C29" i="618"/>
  <c r="B29" i="618"/>
  <c r="E28" i="618"/>
  <c r="C28" i="618"/>
  <c r="B28" i="618"/>
  <c r="E27" i="618"/>
  <c r="C27" i="618"/>
  <c r="B27" i="618"/>
  <c r="A27" i="618"/>
  <c r="C26" i="618"/>
  <c r="B26" i="618"/>
  <c r="A26" i="618"/>
  <c r="C25" i="618"/>
  <c r="B25" i="618"/>
  <c r="A25" i="618"/>
  <c r="C24" i="618"/>
  <c r="B24" i="618"/>
  <c r="A24" i="618"/>
  <c r="C23" i="618"/>
  <c r="B23" i="618"/>
  <c r="A23" i="618"/>
  <c r="C22" i="618"/>
  <c r="B22" i="618"/>
  <c r="A22" i="618"/>
  <c r="C21" i="618"/>
  <c r="B21" i="618"/>
  <c r="A21" i="618"/>
  <c r="C20" i="618"/>
  <c r="B20" i="618"/>
  <c r="A20" i="618"/>
  <c r="C19" i="618"/>
  <c r="B19" i="618"/>
  <c r="A19" i="618"/>
  <c r="C18" i="618"/>
  <c r="B18" i="618"/>
  <c r="A18" i="618"/>
  <c r="C17" i="618"/>
  <c r="B17" i="618"/>
  <c r="A17" i="618"/>
  <c r="C16" i="618"/>
  <c r="B16" i="618"/>
  <c r="A16" i="618"/>
  <c r="C15" i="618"/>
  <c r="B15" i="618"/>
  <c r="A15" i="618"/>
  <c r="C14" i="618"/>
  <c r="B14" i="618"/>
  <c r="A14" i="618"/>
  <c r="C13" i="618"/>
  <c r="B13" i="618"/>
  <c r="A13" i="618"/>
  <c r="C12" i="618"/>
  <c r="B12" i="618"/>
  <c r="A12" i="618"/>
  <c r="C11" i="618"/>
  <c r="B11" i="618"/>
  <c r="A11" i="618"/>
  <c r="C10" i="618"/>
  <c r="B10" i="618"/>
  <c r="A10" i="618"/>
  <c r="C9" i="618"/>
  <c r="B9" i="618"/>
  <c r="A9" i="618"/>
  <c r="C8" i="618"/>
  <c r="B8" i="618"/>
  <c r="A8" i="618"/>
  <c r="A7" i="618"/>
  <c r="Z6" i="618"/>
  <c r="Y6" i="618"/>
  <c r="X6" i="618"/>
  <c r="W6" i="618"/>
  <c r="V6" i="618"/>
  <c r="U6" i="618"/>
  <c r="T6" i="618"/>
  <c r="S6" i="618"/>
  <c r="R6" i="618"/>
  <c r="Q6" i="618"/>
  <c r="P6" i="618"/>
  <c r="O6" i="618"/>
  <c r="N6" i="618"/>
  <c r="M6" i="618"/>
  <c r="L6" i="618"/>
  <c r="K6" i="618"/>
  <c r="J6" i="618"/>
  <c r="I6" i="618"/>
  <c r="H6" i="618"/>
  <c r="G6" i="618"/>
  <c r="F6" i="618"/>
  <c r="B3" i="618"/>
  <c r="B2" i="618"/>
  <c r="B1" i="618"/>
  <c r="C306" i="617"/>
  <c r="B306" i="617"/>
  <c r="E305" i="617"/>
  <c r="C305" i="617"/>
  <c r="B305" i="617"/>
  <c r="E304" i="617"/>
  <c r="C304" i="617"/>
  <c r="B304" i="617"/>
  <c r="E303" i="617"/>
  <c r="C303" i="617"/>
  <c r="B303" i="617"/>
  <c r="E302" i="617"/>
  <c r="C302" i="617"/>
  <c r="B302" i="617"/>
  <c r="E301" i="617"/>
  <c r="C301" i="617"/>
  <c r="B301" i="617"/>
  <c r="E300" i="617"/>
  <c r="C300" i="617"/>
  <c r="B300" i="617"/>
  <c r="E299" i="617"/>
  <c r="C299" i="617"/>
  <c r="B299" i="617"/>
  <c r="E298" i="617"/>
  <c r="C298" i="617"/>
  <c r="B298" i="617"/>
  <c r="E297" i="617"/>
  <c r="C297" i="617"/>
  <c r="B297" i="617"/>
  <c r="E296" i="617"/>
  <c r="C296" i="617"/>
  <c r="B296" i="617"/>
  <c r="E295" i="617"/>
  <c r="C295" i="617"/>
  <c r="B295" i="617"/>
  <c r="E294" i="617"/>
  <c r="C294" i="617"/>
  <c r="B294" i="617"/>
  <c r="E293" i="617"/>
  <c r="C293" i="617"/>
  <c r="B293" i="617"/>
  <c r="E292" i="617"/>
  <c r="C292" i="617"/>
  <c r="B292" i="617"/>
  <c r="E291" i="617"/>
  <c r="C291" i="617"/>
  <c r="B291" i="617"/>
  <c r="E290" i="617"/>
  <c r="C290" i="617"/>
  <c r="B290" i="617"/>
  <c r="E289" i="617"/>
  <c r="C289" i="617"/>
  <c r="B289" i="617"/>
  <c r="E288" i="617"/>
  <c r="C288" i="617"/>
  <c r="B288" i="617"/>
  <c r="C287" i="617"/>
  <c r="B287" i="617"/>
  <c r="C286" i="617"/>
  <c r="B286" i="617"/>
  <c r="C285" i="617"/>
  <c r="B285" i="617"/>
  <c r="C284" i="617"/>
  <c r="B284" i="617"/>
  <c r="C283" i="617"/>
  <c r="B283" i="617"/>
  <c r="C282" i="617"/>
  <c r="B282" i="617"/>
  <c r="C281" i="617"/>
  <c r="B281" i="617"/>
  <c r="C280" i="617"/>
  <c r="B280" i="617"/>
  <c r="C279" i="617"/>
  <c r="B279" i="617"/>
  <c r="C278" i="617"/>
  <c r="B278" i="617"/>
  <c r="C277" i="617"/>
  <c r="B277" i="617"/>
  <c r="C276" i="617"/>
  <c r="B276" i="617"/>
  <c r="C275" i="617"/>
  <c r="B275" i="617"/>
  <c r="C274" i="617"/>
  <c r="B274" i="617"/>
  <c r="C273" i="617"/>
  <c r="B273" i="617"/>
  <c r="C272" i="617"/>
  <c r="B272" i="617"/>
  <c r="C271" i="617"/>
  <c r="B271" i="617"/>
  <c r="C270" i="617"/>
  <c r="B270" i="617"/>
  <c r="E269" i="617"/>
  <c r="C269" i="617"/>
  <c r="B269" i="617"/>
  <c r="E268" i="617"/>
  <c r="C268" i="617"/>
  <c r="B268" i="617"/>
  <c r="E267" i="617"/>
  <c r="C267" i="617"/>
  <c r="B267" i="617"/>
  <c r="C266" i="617"/>
  <c r="B266" i="617"/>
  <c r="C265" i="617"/>
  <c r="B265" i="617"/>
  <c r="C264" i="617"/>
  <c r="B264" i="617"/>
  <c r="C263" i="617"/>
  <c r="B263" i="617"/>
  <c r="C262" i="617"/>
  <c r="B262" i="617"/>
  <c r="C261" i="617"/>
  <c r="B261" i="617"/>
  <c r="C260" i="617"/>
  <c r="B260" i="617"/>
  <c r="C259" i="617"/>
  <c r="B259" i="617"/>
  <c r="C258" i="617"/>
  <c r="B258" i="617"/>
  <c r="C257" i="617"/>
  <c r="B257" i="617"/>
  <c r="C256" i="617"/>
  <c r="B256" i="617"/>
  <c r="C255" i="617"/>
  <c r="B255" i="617"/>
  <c r="C254" i="617"/>
  <c r="B254" i="617"/>
  <c r="C253" i="617"/>
  <c r="B253" i="617"/>
  <c r="C252" i="617"/>
  <c r="B252" i="617"/>
  <c r="C251" i="617"/>
  <c r="B251" i="617"/>
  <c r="C250" i="617"/>
  <c r="B250" i="617"/>
  <c r="C249" i="617"/>
  <c r="B249" i="617"/>
  <c r="C248" i="617"/>
  <c r="B248" i="617"/>
  <c r="C247" i="617"/>
  <c r="B247" i="617"/>
  <c r="C246" i="617"/>
  <c r="B246" i="617"/>
  <c r="C245" i="617"/>
  <c r="B245" i="617"/>
  <c r="C244" i="617"/>
  <c r="B244" i="617"/>
  <c r="C243" i="617"/>
  <c r="B243" i="617"/>
  <c r="C242" i="617"/>
  <c r="B242" i="617"/>
  <c r="C241" i="617"/>
  <c r="B241" i="617"/>
  <c r="C240" i="617"/>
  <c r="B240" i="617"/>
  <c r="C239" i="617"/>
  <c r="B239" i="617"/>
  <c r="C238" i="617"/>
  <c r="B238" i="617"/>
  <c r="C237" i="617"/>
  <c r="B237" i="617"/>
  <c r="C236" i="617"/>
  <c r="B236" i="617"/>
  <c r="C235" i="617"/>
  <c r="B235" i="617"/>
  <c r="C234" i="617"/>
  <c r="B234" i="617"/>
  <c r="C233" i="617"/>
  <c r="B233" i="617"/>
  <c r="C232" i="617"/>
  <c r="B232" i="617"/>
  <c r="C231" i="617"/>
  <c r="B231" i="617"/>
  <c r="C230" i="617"/>
  <c r="B230" i="617"/>
  <c r="C229" i="617"/>
  <c r="B229" i="617"/>
  <c r="C228" i="617"/>
  <c r="B228" i="617"/>
  <c r="C227" i="617"/>
  <c r="B227" i="617"/>
  <c r="C226" i="617"/>
  <c r="B226" i="617"/>
  <c r="C225" i="617"/>
  <c r="B225" i="617"/>
  <c r="C224" i="617"/>
  <c r="B224" i="617"/>
  <c r="C223" i="617"/>
  <c r="C222" i="617"/>
  <c r="B222" i="617"/>
  <c r="C221" i="617"/>
  <c r="B221" i="617"/>
  <c r="C220" i="617"/>
  <c r="B220" i="617"/>
  <c r="C219" i="617"/>
  <c r="B219" i="617"/>
  <c r="C218" i="617"/>
  <c r="B218" i="617"/>
  <c r="C217" i="617"/>
  <c r="B217" i="617"/>
  <c r="C216" i="617"/>
  <c r="B216" i="617"/>
  <c r="C215" i="617"/>
  <c r="B215" i="617"/>
  <c r="C214" i="617"/>
  <c r="B214" i="617"/>
  <c r="C213" i="617"/>
  <c r="B213" i="617"/>
  <c r="E212" i="617"/>
  <c r="C212" i="617"/>
  <c r="E211" i="617"/>
  <c r="C211" i="617"/>
  <c r="B211" i="617"/>
  <c r="C210" i="617"/>
  <c r="B210" i="617"/>
  <c r="C209" i="617"/>
  <c r="B209" i="617"/>
  <c r="C208" i="617"/>
  <c r="B208" i="617"/>
  <c r="C207" i="617"/>
  <c r="B207" i="617"/>
  <c r="C206" i="617"/>
  <c r="B206" i="617"/>
  <c r="C205" i="617"/>
  <c r="B205" i="617"/>
  <c r="C204" i="617"/>
  <c r="B204" i="617"/>
  <c r="C203" i="617"/>
  <c r="B203" i="617"/>
  <c r="C202" i="617"/>
  <c r="B202" i="617"/>
  <c r="C201" i="617"/>
  <c r="B201" i="617"/>
  <c r="C200" i="617"/>
  <c r="B200" i="617"/>
  <c r="C199" i="617"/>
  <c r="B199" i="617"/>
  <c r="C198" i="617"/>
  <c r="B198" i="617"/>
  <c r="C197" i="617"/>
  <c r="B197" i="617"/>
  <c r="C196" i="617"/>
  <c r="B196" i="617"/>
  <c r="C195" i="617"/>
  <c r="B195" i="617"/>
  <c r="C194" i="617"/>
  <c r="B194" i="617"/>
  <c r="C193" i="617"/>
  <c r="B193" i="617"/>
  <c r="C192" i="617"/>
  <c r="B192" i="617"/>
  <c r="C191" i="617"/>
  <c r="B191" i="617"/>
  <c r="C190" i="617"/>
  <c r="B190" i="617"/>
  <c r="C189" i="617"/>
  <c r="B189" i="617"/>
  <c r="C188" i="617"/>
  <c r="B188" i="617"/>
  <c r="C187" i="617"/>
  <c r="B187" i="617"/>
  <c r="C186" i="617"/>
  <c r="B186" i="617"/>
  <c r="C185" i="617"/>
  <c r="B185" i="617"/>
  <c r="C184" i="617"/>
  <c r="B184" i="617"/>
  <c r="C183" i="617"/>
  <c r="B183" i="617"/>
  <c r="C182" i="617"/>
  <c r="B182" i="617"/>
  <c r="C181" i="617"/>
  <c r="B181" i="617"/>
  <c r="C180" i="617"/>
  <c r="B180" i="617"/>
  <c r="C179" i="617"/>
  <c r="B179" i="617"/>
  <c r="C178" i="617"/>
  <c r="B178" i="617"/>
  <c r="C177" i="617"/>
  <c r="B177" i="617"/>
  <c r="C176" i="617"/>
  <c r="B176" i="617"/>
  <c r="C175" i="617"/>
  <c r="B175" i="617"/>
  <c r="C174" i="617"/>
  <c r="B174" i="617"/>
  <c r="C173" i="617"/>
  <c r="B173" i="617"/>
  <c r="C172" i="617"/>
  <c r="B172" i="617"/>
  <c r="C171" i="617"/>
  <c r="B171" i="617"/>
  <c r="C170" i="617"/>
  <c r="B170" i="617"/>
  <c r="C169" i="617"/>
  <c r="B169" i="617"/>
  <c r="C168" i="617"/>
  <c r="B168" i="617"/>
  <c r="C167" i="617"/>
  <c r="B167" i="617"/>
  <c r="C166" i="617"/>
  <c r="B166" i="617"/>
  <c r="C165" i="617"/>
  <c r="B165" i="617"/>
  <c r="C164" i="617"/>
  <c r="B164" i="617"/>
  <c r="C163" i="617"/>
  <c r="B163" i="617"/>
  <c r="C162" i="617"/>
  <c r="B162" i="617"/>
  <c r="C161" i="617"/>
  <c r="B161" i="617"/>
  <c r="C160" i="617"/>
  <c r="B160" i="617"/>
  <c r="C159" i="617"/>
  <c r="B159" i="617"/>
  <c r="C158" i="617"/>
  <c r="B158" i="617"/>
  <c r="C157" i="617"/>
  <c r="B157" i="617"/>
  <c r="C156" i="617"/>
  <c r="B156" i="617"/>
  <c r="C155" i="617"/>
  <c r="B155" i="617"/>
  <c r="C154" i="617"/>
  <c r="B154" i="617"/>
  <c r="C153" i="617"/>
  <c r="B153" i="617"/>
  <c r="C152" i="617"/>
  <c r="C151" i="617"/>
  <c r="B151" i="617"/>
  <c r="C150" i="617"/>
  <c r="C149" i="617"/>
  <c r="B149" i="617"/>
  <c r="C148" i="617"/>
  <c r="B148" i="617"/>
  <c r="C147" i="617"/>
  <c r="B147" i="617"/>
  <c r="C146" i="617"/>
  <c r="B146" i="617"/>
  <c r="C145" i="617"/>
  <c r="B145" i="617"/>
  <c r="C144" i="617"/>
  <c r="B144" i="617"/>
  <c r="C143" i="617"/>
  <c r="B143" i="617"/>
  <c r="C142" i="617"/>
  <c r="B142" i="617"/>
  <c r="C141" i="617"/>
  <c r="B141" i="617"/>
  <c r="C140" i="617"/>
  <c r="B140" i="617"/>
  <c r="C139" i="617"/>
  <c r="B139" i="617"/>
  <c r="C138" i="617"/>
  <c r="B138" i="617"/>
  <c r="C137" i="617"/>
  <c r="C136" i="617"/>
  <c r="B136" i="617"/>
  <c r="C135" i="617"/>
  <c r="B135" i="617"/>
  <c r="C134" i="617"/>
  <c r="B134" i="617"/>
  <c r="C133" i="617"/>
  <c r="B133" i="617"/>
  <c r="C132" i="617"/>
  <c r="B132" i="617"/>
  <c r="C131" i="617"/>
  <c r="B131" i="617"/>
  <c r="C130" i="617"/>
  <c r="B130" i="617"/>
  <c r="C129" i="617"/>
  <c r="B129" i="617"/>
  <c r="C128" i="617"/>
  <c r="B128" i="617"/>
  <c r="C127" i="617"/>
  <c r="B127" i="617"/>
  <c r="C126" i="617"/>
  <c r="B126" i="617"/>
  <c r="C125" i="617"/>
  <c r="B125" i="617"/>
  <c r="C124" i="617"/>
  <c r="B124" i="617"/>
  <c r="C123" i="617"/>
  <c r="B123" i="617"/>
  <c r="C122" i="617"/>
  <c r="B122" i="617"/>
  <c r="C121" i="617"/>
  <c r="B121" i="617"/>
  <c r="C120" i="617"/>
  <c r="B120" i="617"/>
  <c r="C119" i="617"/>
  <c r="B119" i="617"/>
  <c r="C118" i="617"/>
  <c r="B118" i="617"/>
  <c r="C117" i="617"/>
  <c r="B117" i="617"/>
  <c r="C116" i="617"/>
  <c r="B116" i="617"/>
  <c r="C115" i="617"/>
  <c r="B115" i="617"/>
  <c r="C114" i="617"/>
  <c r="B114" i="617"/>
  <c r="C113" i="617"/>
  <c r="B113" i="617"/>
  <c r="C112" i="617"/>
  <c r="B112" i="617"/>
  <c r="C111" i="617"/>
  <c r="B111" i="617"/>
  <c r="C110" i="617"/>
  <c r="B110" i="617"/>
  <c r="C109" i="617"/>
  <c r="B109" i="617"/>
  <c r="C108" i="617"/>
  <c r="B108" i="617"/>
  <c r="C107" i="617"/>
  <c r="B107" i="617"/>
  <c r="C106" i="617"/>
  <c r="B106" i="617"/>
  <c r="C105" i="617"/>
  <c r="B105" i="617"/>
  <c r="C104" i="617"/>
  <c r="B104" i="617"/>
  <c r="C103" i="617"/>
  <c r="B103" i="617"/>
  <c r="C102" i="617"/>
  <c r="B102" i="617"/>
  <c r="C101" i="617"/>
  <c r="B101" i="617"/>
  <c r="C100" i="617"/>
  <c r="B100" i="617"/>
  <c r="C99" i="617"/>
  <c r="B99" i="617"/>
  <c r="C98" i="617"/>
  <c r="B98" i="617"/>
  <c r="C97" i="617"/>
  <c r="B97" i="617"/>
  <c r="C96" i="617"/>
  <c r="B96" i="617"/>
  <c r="C95" i="617"/>
  <c r="B95" i="617"/>
  <c r="C94" i="617"/>
  <c r="B94" i="617"/>
  <c r="C93" i="617"/>
  <c r="B93" i="617"/>
  <c r="C92" i="617"/>
  <c r="C91" i="617"/>
  <c r="B91" i="617"/>
  <c r="C90" i="617"/>
  <c r="B90" i="617"/>
  <c r="C89" i="617"/>
  <c r="B89" i="617"/>
  <c r="C88" i="617"/>
  <c r="B88" i="617"/>
  <c r="C87" i="617"/>
  <c r="B87" i="617"/>
  <c r="C86" i="617"/>
  <c r="B86" i="617"/>
  <c r="C85" i="617"/>
  <c r="B85" i="617"/>
  <c r="C84" i="617"/>
  <c r="B84" i="617"/>
  <c r="C83" i="617"/>
  <c r="B83" i="617"/>
  <c r="C82" i="617"/>
  <c r="B82" i="617"/>
  <c r="E81" i="617"/>
  <c r="C81" i="617"/>
  <c r="B81" i="617"/>
  <c r="E80" i="617"/>
  <c r="C80" i="617"/>
  <c r="B80" i="617"/>
  <c r="C79" i="617"/>
  <c r="B79" i="617"/>
  <c r="C78" i="617"/>
  <c r="B78" i="617"/>
  <c r="C77" i="617"/>
  <c r="B77" i="617"/>
  <c r="C76" i="617"/>
  <c r="B76" i="617"/>
  <c r="C75" i="617"/>
  <c r="B75" i="617"/>
  <c r="C74" i="617"/>
  <c r="B74" i="617"/>
  <c r="C73" i="617"/>
  <c r="B73" i="617"/>
  <c r="C72" i="617"/>
  <c r="B72" i="617"/>
  <c r="C71" i="617"/>
  <c r="B71" i="617"/>
  <c r="C70" i="617"/>
  <c r="B70" i="617"/>
  <c r="C69" i="617"/>
  <c r="B69" i="617"/>
  <c r="C68" i="617"/>
  <c r="B68" i="617"/>
  <c r="C67" i="617"/>
  <c r="B67" i="617"/>
  <c r="C66" i="617"/>
  <c r="B66" i="617"/>
  <c r="C65" i="617"/>
  <c r="B65" i="617"/>
  <c r="C64" i="617"/>
  <c r="B64" i="617"/>
  <c r="C63" i="617"/>
  <c r="B63" i="617"/>
  <c r="C62" i="617"/>
  <c r="B62" i="617"/>
  <c r="C61" i="617"/>
  <c r="B61" i="617"/>
  <c r="C60" i="617"/>
  <c r="B60" i="617"/>
  <c r="C59" i="617"/>
  <c r="B59" i="617"/>
  <c r="C58" i="617"/>
  <c r="B58" i="617"/>
  <c r="C57" i="617"/>
  <c r="B57" i="617"/>
  <c r="C56" i="617"/>
  <c r="B56" i="617"/>
  <c r="C55" i="617"/>
  <c r="B55" i="617"/>
  <c r="C54" i="617"/>
  <c r="B54" i="617"/>
  <c r="C53" i="617"/>
  <c r="B53" i="617"/>
  <c r="C52" i="617"/>
  <c r="B52" i="617"/>
  <c r="C51" i="617"/>
  <c r="B51" i="617"/>
  <c r="C50" i="617"/>
  <c r="B50" i="617"/>
  <c r="C49" i="617"/>
  <c r="B49" i="617"/>
  <c r="C48" i="617"/>
  <c r="C47" i="617"/>
  <c r="B47" i="617"/>
  <c r="C46" i="617"/>
  <c r="B46" i="617"/>
  <c r="C45" i="617"/>
  <c r="B45" i="617"/>
  <c r="C44" i="617"/>
  <c r="B44" i="617"/>
  <c r="C43" i="617"/>
  <c r="B43" i="617"/>
  <c r="C42" i="617"/>
  <c r="B42" i="617"/>
  <c r="C41" i="617"/>
  <c r="B41" i="617"/>
  <c r="C40" i="617"/>
  <c r="B40" i="617"/>
  <c r="C39" i="617"/>
  <c r="B39" i="617"/>
  <c r="C38" i="617"/>
  <c r="B38" i="617"/>
  <c r="C37" i="617"/>
  <c r="B37" i="617"/>
  <c r="C36" i="617"/>
  <c r="B36" i="617"/>
  <c r="C35" i="617"/>
  <c r="B35" i="617"/>
  <c r="C34" i="617"/>
  <c r="B34" i="617"/>
  <c r="C33" i="617"/>
  <c r="B33" i="617"/>
  <c r="C32" i="617"/>
  <c r="B32" i="617"/>
  <c r="C31" i="617"/>
  <c r="B31" i="617"/>
  <c r="C30" i="617"/>
  <c r="B30" i="617"/>
  <c r="C29" i="617"/>
  <c r="B29" i="617"/>
  <c r="E28" i="617"/>
  <c r="C28" i="617"/>
  <c r="B28" i="617"/>
  <c r="E27" i="617"/>
  <c r="C27" i="617"/>
  <c r="B27" i="617"/>
  <c r="A27" i="617"/>
  <c r="C26" i="617"/>
  <c r="B26" i="617"/>
  <c r="A26" i="617"/>
  <c r="C25" i="617"/>
  <c r="B25" i="617"/>
  <c r="A25" i="617"/>
  <c r="C24" i="617"/>
  <c r="B24" i="617"/>
  <c r="A24" i="617"/>
  <c r="C23" i="617"/>
  <c r="B23" i="617"/>
  <c r="A23" i="617"/>
  <c r="C22" i="617"/>
  <c r="B22" i="617"/>
  <c r="A22" i="617"/>
  <c r="C21" i="617"/>
  <c r="B21" i="617"/>
  <c r="A21" i="617"/>
  <c r="C20" i="617"/>
  <c r="B20" i="617"/>
  <c r="A20" i="617"/>
  <c r="C19" i="617"/>
  <c r="B19" i="617"/>
  <c r="A19" i="617"/>
  <c r="C18" i="617"/>
  <c r="B18" i="617"/>
  <c r="A18" i="617"/>
  <c r="C17" i="617"/>
  <c r="B17" i="617"/>
  <c r="A17" i="617"/>
  <c r="C16" i="617"/>
  <c r="B16" i="617"/>
  <c r="A16" i="617"/>
  <c r="C15" i="617"/>
  <c r="B15" i="617"/>
  <c r="A15" i="617"/>
  <c r="C14" i="617"/>
  <c r="B14" i="617"/>
  <c r="A14" i="617"/>
  <c r="C13" i="617"/>
  <c r="B13" i="617"/>
  <c r="A13" i="617"/>
  <c r="C12" i="617"/>
  <c r="B12" i="617"/>
  <c r="A12" i="617"/>
  <c r="C11" i="617"/>
  <c r="B11" i="617"/>
  <c r="A11" i="617"/>
  <c r="C10" i="617"/>
  <c r="B10" i="617"/>
  <c r="A10" i="617"/>
  <c r="C9" i="617"/>
  <c r="B9" i="617"/>
  <c r="A9" i="617"/>
  <c r="C8" i="617"/>
  <c r="B8" i="617"/>
  <c r="A8" i="617"/>
  <c r="A7" i="617"/>
  <c r="Z6" i="617"/>
  <c r="Y6" i="617"/>
  <c r="X6" i="617"/>
  <c r="W6" i="617"/>
  <c r="V6" i="617"/>
  <c r="U6" i="617"/>
  <c r="T6" i="617"/>
  <c r="S6" i="617"/>
  <c r="R6" i="617"/>
  <c r="Q6" i="617"/>
  <c r="P6" i="617"/>
  <c r="O6" i="617"/>
  <c r="N6" i="617"/>
  <c r="M6" i="617"/>
  <c r="L6" i="617"/>
  <c r="K6" i="617"/>
  <c r="J6" i="617"/>
  <c r="I6" i="617"/>
  <c r="H6" i="617"/>
  <c r="G6" i="617"/>
  <c r="F6" i="617"/>
  <c r="B3" i="617"/>
  <c r="B2" i="617"/>
  <c r="B1" i="617"/>
  <c r="C306" i="616"/>
  <c r="B306" i="616"/>
  <c r="E305" i="616"/>
  <c r="C305" i="616"/>
  <c r="B305" i="616"/>
  <c r="E304" i="616"/>
  <c r="C304" i="616"/>
  <c r="B304" i="616"/>
  <c r="E303" i="616"/>
  <c r="C303" i="616"/>
  <c r="B303" i="616"/>
  <c r="E302" i="616"/>
  <c r="C302" i="616"/>
  <c r="B302" i="616"/>
  <c r="E301" i="616"/>
  <c r="C301" i="616"/>
  <c r="B301" i="616"/>
  <c r="E300" i="616"/>
  <c r="C300" i="616"/>
  <c r="B300" i="616"/>
  <c r="E299" i="616"/>
  <c r="C299" i="616"/>
  <c r="B299" i="616"/>
  <c r="E298" i="616"/>
  <c r="C298" i="616"/>
  <c r="B298" i="616"/>
  <c r="E297" i="616"/>
  <c r="C297" i="616"/>
  <c r="B297" i="616"/>
  <c r="E296" i="616"/>
  <c r="C296" i="616"/>
  <c r="B296" i="616"/>
  <c r="E295" i="616"/>
  <c r="C295" i="616"/>
  <c r="B295" i="616"/>
  <c r="E294" i="616"/>
  <c r="C294" i="616"/>
  <c r="B294" i="616"/>
  <c r="E293" i="616"/>
  <c r="C293" i="616"/>
  <c r="B293" i="616"/>
  <c r="E292" i="616"/>
  <c r="C292" i="616"/>
  <c r="B292" i="616"/>
  <c r="E291" i="616"/>
  <c r="C291" i="616"/>
  <c r="B291" i="616"/>
  <c r="E290" i="616"/>
  <c r="C290" i="616"/>
  <c r="B290" i="616"/>
  <c r="E289" i="616"/>
  <c r="C289" i="616"/>
  <c r="B289" i="616"/>
  <c r="E288" i="616"/>
  <c r="C288" i="616"/>
  <c r="B288" i="616"/>
  <c r="C287" i="616"/>
  <c r="B287" i="616"/>
  <c r="C286" i="616"/>
  <c r="B286" i="616"/>
  <c r="C285" i="616"/>
  <c r="B285" i="616"/>
  <c r="C284" i="616"/>
  <c r="B284" i="616"/>
  <c r="C283" i="616"/>
  <c r="B283" i="616"/>
  <c r="C282" i="616"/>
  <c r="B282" i="616"/>
  <c r="C281" i="616"/>
  <c r="B281" i="616"/>
  <c r="C280" i="616"/>
  <c r="B280" i="616"/>
  <c r="C279" i="616"/>
  <c r="B279" i="616"/>
  <c r="C278" i="616"/>
  <c r="B278" i="616"/>
  <c r="C277" i="616"/>
  <c r="B277" i="616"/>
  <c r="C276" i="616"/>
  <c r="B276" i="616"/>
  <c r="C275" i="616"/>
  <c r="B275" i="616"/>
  <c r="C274" i="616"/>
  <c r="B274" i="616"/>
  <c r="C273" i="616"/>
  <c r="B273" i="616"/>
  <c r="C272" i="616"/>
  <c r="B272" i="616"/>
  <c r="C271" i="616"/>
  <c r="B271" i="616"/>
  <c r="C270" i="616"/>
  <c r="B270" i="616"/>
  <c r="E269" i="616"/>
  <c r="C269" i="616"/>
  <c r="B269" i="616"/>
  <c r="E268" i="616"/>
  <c r="C268" i="616"/>
  <c r="B268" i="616"/>
  <c r="E267" i="616"/>
  <c r="C267" i="616"/>
  <c r="B267" i="616"/>
  <c r="C266" i="616"/>
  <c r="B266" i="616"/>
  <c r="C265" i="616"/>
  <c r="B265" i="616"/>
  <c r="C264" i="616"/>
  <c r="B264" i="616"/>
  <c r="C263" i="616"/>
  <c r="B263" i="616"/>
  <c r="C262" i="616"/>
  <c r="B262" i="616"/>
  <c r="C261" i="616"/>
  <c r="B261" i="616"/>
  <c r="C260" i="616"/>
  <c r="B260" i="616"/>
  <c r="C259" i="616"/>
  <c r="B259" i="616"/>
  <c r="C258" i="616"/>
  <c r="B258" i="616"/>
  <c r="C257" i="616"/>
  <c r="B257" i="616"/>
  <c r="C256" i="616"/>
  <c r="B256" i="616"/>
  <c r="C255" i="616"/>
  <c r="B255" i="616"/>
  <c r="C254" i="616"/>
  <c r="B254" i="616"/>
  <c r="C253" i="616"/>
  <c r="B253" i="616"/>
  <c r="C252" i="616"/>
  <c r="B252" i="616"/>
  <c r="C251" i="616"/>
  <c r="B251" i="616"/>
  <c r="C250" i="616"/>
  <c r="B250" i="616"/>
  <c r="C249" i="616"/>
  <c r="B249" i="616"/>
  <c r="C248" i="616"/>
  <c r="B248" i="616"/>
  <c r="C247" i="616"/>
  <c r="B247" i="616"/>
  <c r="C246" i="616"/>
  <c r="B246" i="616"/>
  <c r="C245" i="616"/>
  <c r="B245" i="616"/>
  <c r="C244" i="616"/>
  <c r="B244" i="616"/>
  <c r="C243" i="616"/>
  <c r="B243" i="616"/>
  <c r="C242" i="616"/>
  <c r="B242" i="616"/>
  <c r="C241" i="616"/>
  <c r="B241" i="616"/>
  <c r="C240" i="616"/>
  <c r="B240" i="616"/>
  <c r="C239" i="616"/>
  <c r="B239" i="616"/>
  <c r="C238" i="616"/>
  <c r="B238" i="616"/>
  <c r="C237" i="616"/>
  <c r="B237" i="616"/>
  <c r="C236" i="616"/>
  <c r="B236" i="616"/>
  <c r="C235" i="616"/>
  <c r="B235" i="616"/>
  <c r="C234" i="616"/>
  <c r="B234" i="616"/>
  <c r="C233" i="616"/>
  <c r="B233" i="616"/>
  <c r="C232" i="616"/>
  <c r="B232" i="616"/>
  <c r="C231" i="616"/>
  <c r="B231" i="616"/>
  <c r="C230" i="616"/>
  <c r="B230" i="616"/>
  <c r="C229" i="616"/>
  <c r="B229" i="616"/>
  <c r="C228" i="616"/>
  <c r="B228" i="616"/>
  <c r="C227" i="616"/>
  <c r="B227" i="616"/>
  <c r="C226" i="616"/>
  <c r="B226" i="616"/>
  <c r="C225" i="616"/>
  <c r="B225" i="616"/>
  <c r="C224" i="616"/>
  <c r="B224" i="616"/>
  <c r="C223" i="616"/>
  <c r="C222" i="616"/>
  <c r="B222" i="616"/>
  <c r="C221" i="616"/>
  <c r="B221" i="616"/>
  <c r="C220" i="616"/>
  <c r="B220" i="616"/>
  <c r="C219" i="616"/>
  <c r="B219" i="616"/>
  <c r="C218" i="616"/>
  <c r="B218" i="616"/>
  <c r="C217" i="616"/>
  <c r="B217" i="616"/>
  <c r="C216" i="616"/>
  <c r="B216" i="616"/>
  <c r="C215" i="616"/>
  <c r="B215" i="616"/>
  <c r="C214" i="616"/>
  <c r="B214" i="616"/>
  <c r="C213" i="616"/>
  <c r="B213" i="616"/>
  <c r="E212" i="616"/>
  <c r="C212" i="616"/>
  <c r="E211" i="616"/>
  <c r="C211" i="616"/>
  <c r="B211" i="616"/>
  <c r="C210" i="616"/>
  <c r="B210" i="616"/>
  <c r="C209" i="616"/>
  <c r="B209" i="616"/>
  <c r="C208" i="616"/>
  <c r="B208" i="616"/>
  <c r="C207" i="616"/>
  <c r="B207" i="616"/>
  <c r="C206" i="616"/>
  <c r="B206" i="616"/>
  <c r="C205" i="616"/>
  <c r="B205" i="616"/>
  <c r="C204" i="616"/>
  <c r="B204" i="616"/>
  <c r="C203" i="616"/>
  <c r="B203" i="616"/>
  <c r="C202" i="616"/>
  <c r="B202" i="616"/>
  <c r="C201" i="616"/>
  <c r="B201" i="616"/>
  <c r="C200" i="616"/>
  <c r="B200" i="616"/>
  <c r="C199" i="616"/>
  <c r="B199" i="616"/>
  <c r="C198" i="616"/>
  <c r="B198" i="616"/>
  <c r="C197" i="616"/>
  <c r="B197" i="616"/>
  <c r="C196" i="616"/>
  <c r="B196" i="616"/>
  <c r="C195" i="616"/>
  <c r="B195" i="616"/>
  <c r="C194" i="616"/>
  <c r="B194" i="616"/>
  <c r="C193" i="616"/>
  <c r="B193" i="616"/>
  <c r="C192" i="616"/>
  <c r="B192" i="616"/>
  <c r="C191" i="616"/>
  <c r="B191" i="616"/>
  <c r="C190" i="616"/>
  <c r="B190" i="616"/>
  <c r="C189" i="616"/>
  <c r="B189" i="616"/>
  <c r="C188" i="616"/>
  <c r="B188" i="616"/>
  <c r="C187" i="616"/>
  <c r="B187" i="616"/>
  <c r="C186" i="616"/>
  <c r="B186" i="616"/>
  <c r="C185" i="616"/>
  <c r="B185" i="616"/>
  <c r="C184" i="616"/>
  <c r="B184" i="616"/>
  <c r="C183" i="616"/>
  <c r="B183" i="616"/>
  <c r="C182" i="616"/>
  <c r="B182" i="616"/>
  <c r="C181" i="616"/>
  <c r="B181" i="616"/>
  <c r="C180" i="616"/>
  <c r="B180" i="616"/>
  <c r="C179" i="616"/>
  <c r="B179" i="616"/>
  <c r="C178" i="616"/>
  <c r="B178" i="616"/>
  <c r="C177" i="616"/>
  <c r="B177" i="616"/>
  <c r="C176" i="616"/>
  <c r="B176" i="616"/>
  <c r="C175" i="616"/>
  <c r="B175" i="616"/>
  <c r="C174" i="616"/>
  <c r="B174" i="616"/>
  <c r="C173" i="616"/>
  <c r="B173" i="616"/>
  <c r="C172" i="616"/>
  <c r="B172" i="616"/>
  <c r="C171" i="616"/>
  <c r="B171" i="616"/>
  <c r="C170" i="616"/>
  <c r="B170" i="616"/>
  <c r="C169" i="616"/>
  <c r="B169" i="616"/>
  <c r="C168" i="616"/>
  <c r="B168" i="616"/>
  <c r="C167" i="616"/>
  <c r="B167" i="616"/>
  <c r="C166" i="616"/>
  <c r="B166" i="616"/>
  <c r="C165" i="616"/>
  <c r="B165" i="616"/>
  <c r="C164" i="616"/>
  <c r="B164" i="616"/>
  <c r="C163" i="616"/>
  <c r="B163" i="616"/>
  <c r="C162" i="616"/>
  <c r="B162" i="616"/>
  <c r="C161" i="616"/>
  <c r="B161" i="616"/>
  <c r="C160" i="616"/>
  <c r="B160" i="616"/>
  <c r="C159" i="616"/>
  <c r="B159" i="616"/>
  <c r="C158" i="616"/>
  <c r="B158" i="616"/>
  <c r="C157" i="616"/>
  <c r="B157" i="616"/>
  <c r="C156" i="616"/>
  <c r="B156" i="616"/>
  <c r="C155" i="616"/>
  <c r="B155" i="616"/>
  <c r="C154" i="616"/>
  <c r="B154" i="616"/>
  <c r="C153" i="616"/>
  <c r="B153" i="616"/>
  <c r="C152" i="616"/>
  <c r="C151" i="616"/>
  <c r="B151" i="616"/>
  <c r="C150" i="616"/>
  <c r="C149" i="616"/>
  <c r="B149" i="616"/>
  <c r="C148" i="616"/>
  <c r="B148" i="616"/>
  <c r="C147" i="616"/>
  <c r="B147" i="616"/>
  <c r="C146" i="616"/>
  <c r="B146" i="616"/>
  <c r="C145" i="616"/>
  <c r="B145" i="616"/>
  <c r="C144" i="616"/>
  <c r="B144" i="616"/>
  <c r="C143" i="616"/>
  <c r="B143" i="616"/>
  <c r="C142" i="616"/>
  <c r="B142" i="616"/>
  <c r="C141" i="616"/>
  <c r="B141" i="616"/>
  <c r="C140" i="616"/>
  <c r="B140" i="616"/>
  <c r="C139" i="616"/>
  <c r="B139" i="616"/>
  <c r="C138" i="616"/>
  <c r="B138" i="616"/>
  <c r="C137" i="616"/>
  <c r="C136" i="616"/>
  <c r="B136" i="616"/>
  <c r="C135" i="616"/>
  <c r="B135" i="616"/>
  <c r="C134" i="616"/>
  <c r="B134" i="616"/>
  <c r="C133" i="616"/>
  <c r="B133" i="616"/>
  <c r="C132" i="616"/>
  <c r="B132" i="616"/>
  <c r="C131" i="616"/>
  <c r="B131" i="616"/>
  <c r="C130" i="616"/>
  <c r="B130" i="616"/>
  <c r="C129" i="616"/>
  <c r="B129" i="616"/>
  <c r="C128" i="616"/>
  <c r="B128" i="616"/>
  <c r="C127" i="616"/>
  <c r="B127" i="616"/>
  <c r="C126" i="616"/>
  <c r="B126" i="616"/>
  <c r="C125" i="616"/>
  <c r="B125" i="616"/>
  <c r="C124" i="616"/>
  <c r="B124" i="616"/>
  <c r="C123" i="616"/>
  <c r="B123" i="616"/>
  <c r="C122" i="616"/>
  <c r="B122" i="616"/>
  <c r="C121" i="616"/>
  <c r="B121" i="616"/>
  <c r="C120" i="616"/>
  <c r="B120" i="616"/>
  <c r="C119" i="616"/>
  <c r="B119" i="616"/>
  <c r="C118" i="616"/>
  <c r="B118" i="616"/>
  <c r="C117" i="616"/>
  <c r="B117" i="616"/>
  <c r="C116" i="616"/>
  <c r="B116" i="616"/>
  <c r="C115" i="616"/>
  <c r="B115" i="616"/>
  <c r="C114" i="616"/>
  <c r="B114" i="616"/>
  <c r="C113" i="616"/>
  <c r="B113" i="616"/>
  <c r="C112" i="616"/>
  <c r="B112" i="616"/>
  <c r="C111" i="616"/>
  <c r="B111" i="616"/>
  <c r="C110" i="616"/>
  <c r="B110" i="616"/>
  <c r="C109" i="616"/>
  <c r="B109" i="616"/>
  <c r="C108" i="616"/>
  <c r="B108" i="616"/>
  <c r="C107" i="616"/>
  <c r="B107" i="616"/>
  <c r="C106" i="616"/>
  <c r="B106" i="616"/>
  <c r="C105" i="616"/>
  <c r="B105" i="616"/>
  <c r="C104" i="616"/>
  <c r="B104" i="616"/>
  <c r="C103" i="616"/>
  <c r="B103" i="616"/>
  <c r="C102" i="616"/>
  <c r="B102" i="616"/>
  <c r="C101" i="616"/>
  <c r="B101" i="616"/>
  <c r="C100" i="616"/>
  <c r="B100" i="616"/>
  <c r="C99" i="616"/>
  <c r="B99" i="616"/>
  <c r="C98" i="616"/>
  <c r="B98" i="616"/>
  <c r="C97" i="616"/>
  <c r="B97" i="616"/>
  <c r="C96" i="616"/>
  <c r="B96" i="616"/>
  <c r="C95" i="616"/>
  <c r="B95" i="616"/>
  <c r="C94" i="616"/>
  <c r="B94" i="616"/>
  <c r="C93" i="616"/>
  <c r="B93" i="616"/>
  <c r="C92" i="616"/>
  <c r="C91" i="616"/>
  <c r="B91" i="616"/>
  <c r="C90" i="616"/>
  <c r="B90" i="616"/>
  <c r="C89" i="616"/>
  <c r="B89" i="616"/>
  <c r="C88" i="616"/>
  <c r="B88" i="616"/>
  <c r="C87" i="616"/>
  <c r="B87" i="616"/>
  <c r="C86" i="616"/>
  <c r="B86" i="616"/>
  <c r="C85" i="616"/>
  <c r="B85" i="616"/>
  <c r="C84" i="616"/>
  <c r="B84" i="616"/>
  <c r="C83" i="616"/>
  <c r="B83" i="616"/>
  <c r="C82" i="616"/>
  <c r="B82" i="616"/>
  <c r="E81" i="616"/>
  <c r="C81" i="616"/>
  <c r="B81" i="616"/>
  <c r="E80" i="616"/>
  <c r="C80" i="616"/>
  <c r="B80" i="616"/>
  <c r="C79" i="616"/>
  <c r="B79" i="616"/>
  <c r="C78" i="616"/>
  <c r="B78" i="616"/>
  <c r="C77" i="616"/>
  <c r="B77" i="616"/>
  <c r="C76" i="616"/>
  <c r="B76" i="616"/>
  <c r="C75" i="616"/>
  <c r="B75" i="616"/>
  <c r="C74" i="616"/>
  <c r="B74" i="616"/>
  <c r="C73" i="616"/>
  <c r="B73" i="616"/>
  <c r="C72" i="616"/>
  <c r="B72" i="616"/>
  <c r="C71" i="616"/>
  <c r="B71" i="616"/>
  <c r="C70" i="616"/>
  <c r="B70" i="616"/>
  <c r="C69" i="616"/>
  <c r="B69" i="616"/>
  <c r="C68" i="616"/>
  <c r="B68" i="616"/>
  <c r="C67" i="616"/>
  <c r="B67" i="616"/>
  <c r="C66" i="616"/>
  <c r="B66" i="616"/>
  <c r="C65" i="616"/>
  <c r="B65" i="616"/>
  <c r="C64" i="616"/>
  <c r="B64" i="616"/>
  <c r="C63" i="616"/>
  <c r="B63" i="616"/>
  <c r="C62" i="616"/>
  <c r="B62" i="616"/>
  <c r="C61" i="616"/>
  <c r="B61" i="616"/>
  <c r="C60" i="616"/>
  <c r="B60" i="616"/>
  <c r="C59" i="616"/>
  <c r="B59" i="616"/>
  <c r="C58" i="616"/>
  <c r="B58" i="616"/>
  <c r="C57" i="616"/>
  <c r="B57" i="616"/>
  <c r="C56" i="616"/>
  <c r="B56" i="616"/>
  <c r="C55" i="616"/>
  <c r="B55" i="616"/>
  <c r="C54" i="616"/>
  <c r="B54" i="616"/>
  <c r="C53" i="616"/>
  <c r="B53" i="616"/>
  <c r="C52" i="616"/>
  <c r="B52" i="616"/>
  <c r="C51" i="616"/>
  <c r="B51" i="616"/>
  <c r="C50" i="616"/>
  <c r="B50" i="616"/>
  <c r="C49" i="616"/>
  <c r="B49" i="616"/>
  <c r="C48" i="616"/>
  <c r="C47" i="616"/>
  <c r="B47" i="616"/>
  <c r="C46" i="616"/>
  <c r="B46" i="616"/>
  <c r="C45" i="616"/>
  <c r="B45" i="616"/>
  <c r="C44" i="616"/>
  <c r="B44" i="616"/>
  <c r="C43" i="616"/>
  <c r="B43" i="616"/>
  <c r="C42" i="616"/>
  <c r="B42" i="616"/>
  <c r="C41" i="616"/>
  <c r="B41" i="616"/>
  <c r="C40" i="616"/>
  <c r="B40" i="616"/>
  <c r="C39" i="616"/>
  <c r="B39" i="616"/>
  <c r="C38" i="616"/>
  <c r="B38" i="616"/>
  <c r="C37" i="616"/>
  <c r="B37" i="616"/>
  <c r="C36" i="616"/>
  <c r="B36" i="616"/>
  <c r="C35" i="616"/>
  <c r="B35" i="616"/>
  <c r="C34" i="616"/>
  <c r="B34" i="616"/>
  <c r="C33" i="616"/>
  <c r="B33" i="616"/>
  <c r="C32" i="616"/>
  <c r="B32" i="616"/>
  <c r="C31" i="616"/>
  <c r="B31" i="616"/>
  <c r="C30" i="616"/>
  <c r="B30" i="616"/>
  <c r="C29" i="616"/>
  <c r="B29" i="616"/>
  <c r="E28" i="616"/>
  <c r="C28" i="616"/>
  <c r="B28" i="616"/>
  <c r="E27" i="616"/>
  <c r="C27" i="616"/>
  <c r="B27" i="616"/>
  <c r="A27" i="616"/>
  <c r="C26" i="616"/>
  <c r="B26" i="616"/>
  <c r="A26" i="616"/>
  <c r="C25" i="616"/>
  <c r="B25" i="616"/>
  <c r="A25" i="616"/>
  <c r="C24" i="616"/>
  <c r="B24" i="616"/>
  <c r="A24" i="616"/>
  <c r="C23" i="616"/>
  <c r="B23" i="616"/>
  <c r="A23" i="616"/>
  <c r="C22" i="616"/>
  <c r="B22" i="616"/>
  <c r="A22" i="616"/>
  <c r="C21" i="616"/>
  <c r="B21" i="616"/>
  <c r="A21" i="616"/>
  <c r="C20" i="616"/>
  <c r="B20" i="616"/>
  <c r="A20" i="616"/>
  <c r="C19" i="616"/>
  <c r="B19" i="616"/>
  <c r="A19" i="616"/>
  <c r="C18" i="616"/>
  <c r="B18" i="616"/>
  <c r="A18" i="616"/>
  <c r="C17" i="616"/>
  <c r="B17" i="616"/>
  <c r="A17" i="616"/>
  <c r="C16" i="616"/>
  <c r="B16" i="616"/>
  <c r="A16" i="616"/>
  <c r="C15" i="616"/>
  <c r="B15" i="616"/>
  <c r="A15" i="616"/>
  <c r="C14" i="616"/>
  <c r="B14" i="616"/>
  <c r="A14" i="616"/>
  <c r="C13" i="616"/>
  <c r="B13" i="616"/>
  <c r="A13" i="616"/>
  <c r="C12" i="616"/>
  <c r="B12" i="616"/>
  <c r="A12" i="616"/>
  <c r="C11" i="616"/>
  <c r="B11" i="616"/>
  <c r="A11" i="616"/>
  <c r="C10" i="616"/>
  <c r="B10" i="616"/>
  <c r="A10" i="616"/>
  <c r="C9" i="616"/>
  <c r="B9" i="616"/>
  <c r="A9" i="616"/>
  <c r="C8" i="616"/>
  <c r="B8" i="616"/>
  <c r="A8" i="616"/>
  <c r="A7" i="616"/>
  <c r="Z6" i="616"/>
  <c r="Y6" i="616"/>
  <c r="X6" i="616"/>
  <c r="W6" i="616"/>
  <c r="V6" i="616"/>
  <c r="U6" i="616"/>
  <c r="T6" i="616"/>
  <c r="S6" i="616"/>
  <c r="R6" i="616"/>
  <c r="Q6" i="616"/>
  <c r="P6" i="616"/>
  <c r="O6" i="616"/>
  <c r="N6" i="616"/>
  <c r="M6" i="616"/>
  <c r="L6" i="616"/>
  <c r="K6" i="616"/>
  <c r="J6" i="616"/>
  <c r="I6" i="616"/>
  <c r="H6" i="616"/>
  <c r="G6" i="616"/>
  <c r="F6" i="616"/>
  <c r="B3" i="616"/>
  <c r="B2" i="616"/>
  <c r="B1" i="616"/>
  <c r="C306" i="615"/>
  <c r="B306" i="615"/>
  <c r="E305" i="615"/>
  <c r="C305" i="615"/>
  <c r="B305" i="615"/>
  <c r="E304" i="615"/>
  <c r="C304" i="615"/>
  <c r="B304" i="615"/>
  <c r="E303" i="615"/>
  <c r="C303" i="615"/>
  <c r="B303" i="615"/>
  <c r="E302" i="615"/>
  <c r="C302" i="615"/>
  <c r="B302" i="615"/>
  <c r="E301" i="615"/>
  <c r="C301" i="615"/>
  <c r="B301" i="615"/>
  <c r="E300" i="615"/>
  <c r="C300" i="615"/>
  <c r="B300" i="615"/>
  <c r="E299" i="615"/>
  <c r="C299" i="615"/>
  <c r="B299" i="615"/>
  <c r="E298" i="615"/>
  <c r="C298" i="615"/>
  <c r="B298" i="615"/>
  <c r="E297" i="615"/>
  <c r="C297" i="615"/>
  <c r="B297" i="615"/>
  <c r="E296" i="615"/>
  <c r="C296" i="615"/>
  <c r="B296" i="615"/>
  <c r="E295" i="615"/>
  <c r="C295" i="615"/>
  <c r="B295" i="615"/>
  <c r="E294" i="615"/>
  <c r="C294" i="615"/>
  <c r="B294" i="615"/>
  <c r="E293" i="615"/>
  <c r="C293" i="615"/>
  <c r="B293" i="615"/>
  <c r="E292" i="615"/>
  <c r="C292" i="615"/>
  <c r="B292" i="615"/>
  <c r="E291" i="615"/>
  <c r="C291" i="615"/>
  <c r="B291" i="615"/>
  <c r="E290" i="615"/>
  <c r="C290" i="615"/>
  <c r="B290" i="615"/>
  <c r="E289" i="615"/>
  <c r="C289" i="615"/>
  <c r="B289" i="615"/>
  <c r="E288" i="615"/>
  <c r="C288" i="615"/>
  <c r="B288" i="615"/>
  <c r="C287" i="615"/>
  <c r="B287" i="615"/>
  <c r="C286" i="615"/>
  <c r="B286" i="615"/>
  <c r="C285" i="615"/>
  <c r="B285" i="615"/>
  <c r="C284" i="615"/>
  <c r="B284" i="615"/>
  <c r="C283" i="615"/>
  <c r="B283" i="615"/>
  <c r="C282" i="615"/>
  <c r="B282" i="615"/>
  <c r="C281" i="615"/>
  <c r="B281" i="615"/>
  <c r="C280" i="615"/>
  <c r="B280" i="615"/>
  <c r="C279" i="615"/>
  <c r="B279" i="615"/>
  <c r="C278" i="615"/>
  <c r="B278" i="615"/>
  <c r="C277" i="615"/>
  <c r="B277" i="615"/>
  <c r="C276" i="615"/>
  <c r="B276" i="615"/>
  <c r="C275" i="615"/>
  <c r="B275" i="615"/>
  <c r="C274" i="615"/>
  <c r="B274" i="615"/>
  <c r="C273" i="615"/>
  <c r="B273" i="615"/>
  <c r="C272" i="615"/>
  <c r="B272" i="615"/>
  <c r="C271" i="615"/>
  <c r="B271" i="615"/>
  <c r="C270" i="615"/>
  <c r="B270" i="615"/>
  <c r="E269" i="615"/>
  <c r="C269" i="615"/>
  <c r="B269" i="615"/>
  <c r="E268" i="615"/>
  <c r="C268" i="615"/>
  <c r="B268" i="615"/>
  <c r="E267" i="615"/>
  <c r="C267" i="615"/>
  <c r="B267" i="615"/>
  <c r="C266" i="615"/>
  <c r="B266" i="615"/>
  <c r="C265" i="615"/>
  <c r="B265" i="615"/>
  <c r="C264" i="615"/>
  <c r="B264" i="615"/>
  <c r="C263" i="615"/>
  <c r="B263" i="615"/>
  <c r="C262" i="615"/>
  <c r="B262" i="615"/>
  <c r="C261" i="615"/>
  <c r="B261" i="615"/>
  <c r="C260" i="615"/>
  <c r="B260" i="615"/>
  <c r="C259" i="615"/>
  <c r="B259" i="615"/>
  <c r="C258" i="615"/>
  <c r="B258" i="615"/>
  <c r="C257" i="615"/>
  <c r="B257" i="615"/>
  <c r="C256" i="615"/>
  <c r="B256" i="615"/>
  <c r="C255" i="615"/>
  <c r="B255" i="615"/>
  <c r="C254" i="615"/>
  <c r="B254" i="615"/>
  <c r="C253" i="615"/>
  <c r="B253" i="615"/>
  <c r="C252" i="615"/>
  <c r="B252" i="615"/>
  <c r="C251" i="615"/>
  <c r="B251" i="615"/>
  <c r="C250" i="615"/>
  <c r="B250" i="615"/>
  <c r="C249" i="615"/>
  <c r="B249" i="615"/>
  <c r="C248" i="615"/>
  <c r="B248" i="615"/>
  <c r="C247" i="615"/>
  <c r="B247" i="615"/>
  <c r="C246" i="615"/>
  <c r="B246" i="615"/>
  <c r="C245" i="615"/>
  <c r="B245" i="615"/>
  <c r="C244" i="615"/>
  <c r="B244" i="615"/>
  <c r="C243" i="615"/>
  <c r="B243" i="615"/>
  <c r="C242" i="615"/>
  <c r="B242" i="615"/>
  <c r="C241" i="615"/>
  <c r="B241" i="615"/>
  <c r="C240" i="615"/>
  <c r="B240" i="615"/>
  <c r="C239" i="615"/>
  <c r="B239" i="615"/>
  <c r="C238" i="615"/>
  <c r="B238" i="615"/>
  <c r="C237" i="615"/>
  <c r="B237" i="615"/>
  <c r="C236" i="615"/>
  <c r="B236" i="615"/>
  <c r="C235" i="615"/>
  <c r="B235" i="615"/>
  <c r="C234" i="615"/>
  <c r="B234" i="615"/>
  <c r="C233" i="615"/>
  <c r="B233" i="615"/>
  <c r="C232" i="615"/>
  <c r="B232" i="615"/>
  <c r="C231" i="615"/>
  <c r="B231" i="615"/>
  <c r="C230" i="615"/>
  <c r="B230" i="615"/>
  <c r="C229" i="615"/>
  <c r="B229" i="615"/>
  <c r="C228" i="615"/>
  <c r="B228" i="615"/>
  <c r="C227" i="615"/>
  <c r="B227" i="615"/>
  <c r="C226" i="615"/>
  <c r="B226" i="615"/>
  <c r="C225" i="615"/>
  <c r="B225" i="615"/>
  <c r="C224" i="615"/>
  <c r="B224" i="615"/>
  <c r="C223" i="615"/>
  <c r="C222" i="615"/>
  <c r="B222" i="615"/>
  <c r="C221" i="615"/>
  <c r="B221" i="615"/>
  <c r="C220" i="615"/>
  <c r="B220" i="615"/>
  <c r="C219" i="615"/>
  <c r="B219" i="615"/>
  <c r="C218" i="615"/>
  <c r="B218" i="615"/>
  <c r="C217" i="615"/>
  <c r="B217" i="615"/>
  <c r="C216" i="615"/>
  <c r="B216" i="615"/>
  <c r="C215" i="615"/>
  <c r="B215" i="615"/>
  <c r="C214" i="615"/>
  <c r="B214" i="615"/>
  <c r="C213" i="615"/>
  <c r="B213" i="615"/>
  <c r="E212" i="615"/>
  <c r="C212" i="615"/>
  <c r="E211" i="615"/>
  <c r="C211" i="615"/>
  <c r="B211" i="615"/>
  <c r="C210" i="615"/>
  <c r="B210" i="615"/>
  <c r="C209" i="615"/>
  <c r="B209" i="615"/>
  <c r="C208" i="615"/>
  <c r="B208" i="615"/>
  <c r="C207" i="615"/>
  <c r="B207" i="615"/>
  <c r="C206" i="615"/>
  <c r="B206" i="615"/>
  <c r="C205" i="615"/>
  <c r="B205" i="615"/>
  <c r="C204" i="615"/>
  <c r="B204" i="615"/>
  <c r="C203" i="615"/>
  <c r="B203" i="615"/>
  <c r="C202" i="615"/>
  <c r="B202" i="615"/>
  <c r="C201" i="615"/>
  <c r="B201" i="615"/>
  <c r="C200" i="615"/>
  <c r="B200" i="615"/>
  <c r="C199" i="615"/>
  <c r="B199" i="615"/>
  <c r="C198" i="615"/>
  <c r="B198" i="615"/>
  <c r="C197" i="615"/>
  <c r="B197" i="615"/>
  <c r="C196" i="615"/>
  <c r="B196" i="615"/>
  <c r="C195" i="615"/>
  <c r="B195" i="615"/>
  <c r="C194" i="615"/>
  <c r="B194" i="615"/>
  <c r="C193" i="615"/>
  <c r="B193" i="615"/>
  <c r="C192" i="615"/>
  <c r="B192" i="615"/>
  <c r="C191" i="615"/>
  <c r="B191" i="615"/>
  <c r="C190" i="615"/>
  <c r="B190" i="615"/>
  <c r="C189" i="615"/>
  <c r="B189" i="615"/>
  <c r="C188" i="615"/>
  <c r="B188" i="615"/>
  <c r="C187" i="615"/>
  <c r="B187" i="615"/>
  <c r="C186" i="615"/>
  <c r="B186" i="615"/>
  <c r="C185" i="615"/>
  <c r="B185" i="615"/>
  <c r="C184" i="615"/>
  <c r="B184" i="615"/>
  <c r="C183" i="615"/>
  <c r="B183" i="615"/>
  <c r="C182" i="615"/>
  <c r="B182" i="615"/>
  <c r="C181" i="615"/>
  <c r="B181" i="615"/>
  <c r="C180" i="615"/>
  <c r="B180" i="615"/>
  <c r="C179" i="615"/>
  <c r="B179" i="615"/>
  <c r="C178" i="615"/>
  <c r="B178" i="615"/>
  <c r="C177" i="615"/>
  <c r="B177" i="615"/>
  <c r="C176" i="615"/>
  <c r="B176" i="615"/>
  <c r="C175" i="615"/>
  <c r="B175" i="615"/>
  <c r="C174" i="615"/>
  <c r="B174" i="615"/>
  <c r="C173" i="615"/>
  <c r="B173" i="615"/>
  <c r="C172" i="615"/>
  <c r="B172" i="615"/>
  <c r="C171" i="615"/>
  <c r="B171" i="615"/>
  <c r="C170" i="615"/>
  <c r="B170" i="615"/>
  <c r="C169" i="615"/>
  <c r="B169" i="615"/>
  <c r="C168" i="615"/>
  <c r="B168" i="615"/>
  <c r="C167" i="615"/>
  <c r="B167" i="615"/>
  <c r="C166" i="615"/>
  <c r="B166" i="615"/>
  <c r="C165" i="615"/>
  <c r="B165" i="615"/>
  <c r="C164" i="615"/>
  <c r="B164" i="615"/>
  <c r="C163" i="615"/>
  <c r="B163" i="615"/>
  <c r="C162" i="615"/>
  <c r="B162" i="615"/>
  <c r="C161" i="615"/>
  <c r="B161" i="615"/>
  <c r="C160" i="615"/>
  <c r="B160" i="615"/>
  <c r="C159" i="615"/>
  <c r="B159" i="615"/>
  <c r="C158" i="615"/>
  <c r="B158" i="615"/>
  <c r="C157" i="615"/>
  <c r="B157" i="615"/>
  <c r="C156" i="615"/>
  <c r="B156" i="615"/>
  <c r="C155" i="615"/>
  <c r="B155" i="615"/>
  <c r="C154" i="615"/>
  <c r="B154" i="615"/>
  <c r="C153" i="615"/>
  <c r="B153" i="615"/>
  <c r="C152" i="615"/>
  <c r="C151" i="615"/>
  <c r="B151" i="615"/>
  <c r="C150" i="615"/>
  <c r="C149" i="615"/>
  <c r="B149" i="615"/>
  <c r="C148" i="615"/>
  <c r="B148" i="615"/>
  <c r="C147" i="615"/>
  <c r="B147" i="615"/>
  <c r="C146" i="615"/>
  <c r="B146" i="615"/>
  <c r="C145" i="615"/>
  <c r="B145" i="615"/>
  <c r="C144" i="615"/>
  <c r="B144" i="615"/>
  <c r="C143" i="615"/>
  <c r="B143" i="615"/>
  <c r="C142" i="615"/>
  <c r="B142" i="615"/>
  <c r="C141" i="615"/>
  <c r="B141" i="615"/>
  <c r="C140" i="615"/>
  <c r="B140" i="615"/>
  <c r="C139" i="615"/>
  <c r="B139" i="615"/>
  <c r="C138" i="615"/>
  <c r="B138" i="615"/>
  <c r="C137" i="615"/>
  <c r="C136" i="615"/>
  <c r="B136" i="615"/>
  <c r="C135" i="615"/>
  <c r="B135" i="615"/>
  <c r="C134" i="615"/>
  <c r="B134" i="615"/>
  <c r="C133" i="615"/>
  <c r="B133" i="615"/>
  <c r="C132" i="615"/>
  <c r="B132" i="615"/>
  <c r="C131" i="615"/>
  <c r="B131" i="615"/>
  <c r="C130" i="615"/>
  <c r="B130" i="615"/>
  <c r="C129" i="615"/>
  <c r="B129" i="615"/>
  <c r="C128" i="615"/>
  <c r="B128" i="615"/>
  <c r="C127" i="615"/>
  <c r="B127" i="615"/>
  <c r="C126" i="615"/>
  <c r="B126" i="615"/>
  <c r="C125" i="615"/>
  <c r="B125" i="615"/>
  <c r="C124" i="615"/>
  <c r="B124" i="615"/>
  <c r="C123" i="615"/>
  <c r="B123" i="615"/>
  <c r="C122" i="615"/>
  <c r="B122" i="615"/>
  <c r="C121" i="615"/>
  <c r="B121" i="615"/>
  <c r="C120" i="615"/>
  <c r="B120" i="615"/>
  <c r="C119" i="615"/>
  <c r="B119" i="615"/>
  <c r="C118" i="615"/>
  <c r="B118" i="615"/>
  <c r="C117" i="615"/>
  <c r="B117" i="615"/>
  <c r="C116" i="615"/>
  <c r="B116" i="615"/>
  <c r="C115" i="615"/>
  <c r="B115" i="615"/>
  <c r="C114" i="615"/>
  <c r="B114" i="615"/>
  <c r="C113" i="615"/>
  <c r="B113" i="615"/>
  <c r="C112" i="615"/>
  <c r="B112" i="615"/>
  <c r="C111" i="615"/>
  <c r="B111" i="615"/>
  <c r="C110" i="615"/>
  <c r="B110" i="615"/>
  <c r="C109" i="615"/>
  <c r="B109" i="615"/>
  <c r="C108" i="615"/>
  <c r="B108" i="615"/>
  <c r="C107" i="615"/>
  <c r="B107" i="615"/>
  <c r="C106" i="615"/>
  <c r="B106" i="615"/>
  <c r="C105" i="615"/>
  <c r="B105" i="615"/>
  <c r="C104" i="615"/>
  <c r="B104" i="615"/>
  <c r="C103" i="615"/>
  <c r="B103" i="615"/>
  <c r="C102" i="615"/>
  <c r="B102" i="615"/>
  <c r="C101" i="615"/>
  <c r="B101" i="615"/>
  <c r="C100" i="615"/>
  <c r="B100" i="615"/>
  <c r="C99" i="615"/>
  <c r="B99" i="615"/>
  <c r="C98" i="615"/>
  <c r="B98" i="615"/>
  <c r="C97" i="615"/>
  <c r="B97" i="615"/>
  <c r="C96" i="615"/>
  <c r="B96" i="615"/>
  <c r="C95" i="615"/>
  <c r="B95" i="615"/>
  <c r="C94" i="615"/>
  <c r="B94" i="615"/>
  <c r="C93" i="615"/>
  <c r="B93" i="615"/>
  <c r="C92" i="615"/>
  <c r="C91" i="615"/>
  <c r="B91" i="615"/>
  <c r="C90" i="615"/>
  <c r="B90" i="615"/>
  <c r="C89" i="615"/>
  <c r="B89" i="615"/>
  <c r="C88" i="615"/>
  <c r="B88" i="615"/>
  <c r="C87" i="615"/>
  <c r="B87" i="615"/>
  <c r="C86" i="615"/>
  <c r="B86" i="615"/>
  <c r="C85" i="615"/>
  <c r="B85" i="615"/>
  <c r="C84" i="615"/>
  <c r="B84" i="615"/>
  <c r="C83" i="615"/>
  <c r="B83" i="615"/>
  <c r="C82" i="615"/>
  <c r="B82" i="615"/>
  <c r="E81" i="615"/>
  <c r="C81" i="615"/>
  <c r="B81" i="615"/>
  <c r="E80" i="615"/>
  <c r="C80" i="615"/>
  <c r="B80" i="615"/>
  <c r="C79" i="615"/>
  <c r="B79" i="615"/>
  <c r="C78" i="615"/>
  <c r="B78" i="615"/>
  <c r="C77" i="615"/>
  <c r="B77" i="615"/>
  <c r="C76" i="615"/>
  <c r="B76" i="615"/>
  <c r="C75" i="615"/>
  <c r="B75" i="615"/>
  <c r="C74" i="615"/>
  <c r="B74" i="615"/>
  <c r="C73" i="615"/>
  <c r="B73" i="615"/>
  <c r="C72" i="615"/>
  <c r="B72" i="615"/>
  <c r="C71" i="615"/>
  <c r="B71" i="615"/>
  <c r="C70" i="615"/>
  <c r="B70" i="615"/>
  <c r="C69" i="615"/>
  <c r="B69" i="615"/>
  <c r="C68" i="615"/>
  <c r="B68" i="615"/>
  <c r="C67" i="615"/>
  <c r="B67" i="615"/>
  <c r="C66" i="615"/>
  <c r="B66" i="615"/>
  <c r="C65" i="615"/>
  <c r="B65" i="615"/>
  <c r="C64" i="615"/>
  <c r="B64" i="615"/>
  <c r="C63" i="615"/>
  <c r="B63" i="615"/>
  <c r="C62" i="615"/>
  <c r="B62" i="615"/>
  <c r="C61" i="615"/>
  <c r="B61" i="615"/>
  <c r="C60" i="615"/>
  <c r="B60" i="615"/>
  <c r="C59" i="615"/>
  <c r="B59" i="615"/>
  <c r="C58" i="615"/>
  <c r="B58" i="615"/>
  <c r="C57" i="615"/>
  <c r="B57" i="615"/>
  <c r="C56" i="615"/>
  <c r="B56" i="615"/>
  <c r="C55" i="615"/>
  <c r="B55" i="615"/>
  <c r="C54" i="615"/>
  <c r="B54" i="615"/>
  <c r="C53" i="615"/>
  <c r="B53" i="615"/>
  <c r="C52" i="615"/>
  <c r="B52" i="615"/>
  <c r="C51" i="615"/>
  <c r="B51" i="615"/>
  <c r="C50" i="615"/>
  <c r="B50" i="615"/>
  <c r="C49" i="615"/>
  <c r="B49" i="615"/>
  <c r="C48" i="615"/>
  <c r="C47" i="615"/>
  <c r="B47" i="615"/>
  <c r="C46" i="615"/>
  <c r="B46" i="615"/>
  <c r="C45" i="615"/>
  <c r="B45" i="615"/>
  <c r="C44" i="615"/>
  <c r="B44" i="615"/>
  <c r="C43" i="615"/>
  <c r="B43" i="615"/>
  <c r="C42" i="615"/>
  <c r="B42" i="615"/>
  <c r="C41" i="615"/>
  <c r="B41" i="615"/>
  <c r="C40" i="615"/>
  <c r="B40" i="615"/>
  <c r="C39" i="615"/>
  <c r="B39" i="615"/>
  <c r="C38" i="615"/>
  <c r="B38" i="615"/>
  <c r="C37" i="615"/>
  <c r="B37" i="615"/>
  <c r="C36" i="615"/>
  <c r="B36" i="615"/>
  <c r="C35" i="615"/>
  <c r="B35" i="615"/>
  <c r="C34" i="615"/>
  <c r="B34" i="615"/>
  <c r="C33" i="615"/>
  <c r="B33" i="615"/>
  <c r="C32" i="615"/>
  <c r="B32" i="615"/>
  <c r="C31" i="615"/>
  <c r="B31" i="615"/>
  <c r="C30" i="615"/>
  <c r="B30" i="615"/>
  <c r="C29" i="615"/>
  <c r="B29" i="615"/>
  <c r="E28" i="615"/>
  <c r="C28" i="615"/>
  <c r="B28" i="615"/>
  <c r="E27" i="615"/>
  <c r="C27" i="615"/>
  <c r="B27" i="615"/>
  <c r="A27" i="615"/>
  <c r="C26" i="615"/>
  <c r="B26" i="615"/>
  <c r="A26" i="615"/>
  <c r="C25" i="615"/>
  <c r="B25" i="615"/>
  <c r="A25" i="615"/>
  <c r="C24" i="615"/>
  <c r="B24" i="615"/>
  <c r="A24" i="615"/>
  <c r="C23" i="615"/>
  <c r="B23" i="615"/>
  <c r="A23" i="615"/>
  <c r="C22" i="615"/>
  <c r="B22" i="615"/>
  <c r="A22" i="615"/>
  <c r="C21" i="615"/>
  <c r="B21" i="615"/>
  <c r="A21" i="615"/>
  <c r="C20" i="615"/>
  <c r="B20" i="615"/>
  <c r="A20" i="615"/>
  <c r="C19" i="615"/>
  <c r="B19" i="615"/>
  <c r="A19" i="615"/>
  <c r="C18" i="615"/>
  <c r="B18" i="615"/>
  <c r="A18" i="615"/>
  <c r="C17" i="615"/>
  <c r="B17" i="615"/>
  <c r="A17" i="615"/>
  <c r="C16" i="615"/>
  <c r="B16" i="615"/>
  <c r="A16" i="615"/>
  <c r="C15" i="615"/>
  <c r="B15" i="615"/>
  <c r="A15" i="615"/>
  <c r="C14" i="615"/>
  <c r="B14" i="615"/>
  <c r="A14" i="615"/>
  <c r="C13" i="615"/>
  <c r="B13" i="615"/>
  <c r="A13" i="615"/>
  <c r="C12" i="615"/>
  <c r="B12" i="615"/>
  <c r="A12" i="615"/>
  <c r="C11" i="615"/>
  <c r="B11" i="615"/>
  <c r="A11" i="615"/>
  <c r="C10" i="615"/>
  <c r="B10" i="615"/>
  <c r="A10" i="615"/>
  <c r="C9" i="615"/>
  <c r="B9" i="615"/>
  <c r="A9" i="615"/>
  <c r="C8" i="615"/>
  <c r="B8" i="615"/>
  <c r="A8" i="615"/>
  <c r="A7" i="615"/>
  <c r="Z6" i="615"/>
  <c r="Y6" i="615"/>
  <c r="X6" i="615"/>
  <c r="W6" i="615"/>
  <c r="V6" i="615"/>
  <c r="U6" i="615"/>
  <c r="T6" i="615"/>
  <c r="S6" i="615"/>
  <c r="R6" i="615"/>
  <c r="Q6" i="615"/>
  <c r="P6" i="615"/>
  <c r="O6" i="615"/>
  <c r="N6" i="615"/>
  <c r="M6" i="615"/>
  <c r="L6" i="615"/>
  <c r="K6" i="615"/>
  <c r="J6" i="615"/>
  <c r="I6" i="615"/>
  <c r="H6" i="615"/>
  <c r="G6" i="615"/>
  <c r="F6" i="615"/>
  <c r="B3" i="615"/>
  <c r="B2" i="615"/>
  <c r="B1" i="615"/>
  <c r="C306" i="614"/>
  <c r="B306" i="614"/>
  <c r="E305" i="614"/>
  <c r="C305" i="614"/>
  <c r="B305" i="614"/>
  <c r="E304" i="614"/>
  <c r="C304" i="614"/>
  <c r="B304" i="614"/>
  <c r="E303" i="614"/>
  <c r="C303" i="614"/>
  <c r="B303" i="614"/>
  <c r="E302" i="614"/>
  <c r="C302" i="614"/>
  <c r="B302" i="614"/>
  <c r="E301" i="614"/>
  <c r="C301" i="614"/>
  <c r="B301" i="614"/>
  <c r="E300" i="614"/>
  <c r="C300" i="614"/>
  <c r="B300" i="614"/>
  <c r="E299" i="614"/>
  <c r="C299" i="614"/>
  <c r="B299" i="614"/>
  <c r="E298" i="614"/>
  <c r="C298" i="614"/>
  <c r="B298" i="614"/>
  <c r="E297" i="614"/>
  <c r="C297" i="614"/>
  <c r="B297" i="614"/>
  <c r="E296" i="614"/>
  <c r="C296" i="614"/>
  <c r="B296" i="614"/>
  <c r="E295" i="614"/>
  <c r="C295" i="614"/>
  <c r="B295" i="614"/>
  <c r="E294" i="614"/>
  <c r="C294" i="614"/>
  <c r="B294" i="614"/>
  <c r="E293" i="614"/>
  <c r="C293" i="614"/>
  <c r="B293" i="614"/>
  <c r="E292" i="614"/>
  <c r="C292" i="614"/>
  <c r="B292" i="614"/>
  <c r="E291" i="614"/>
  <c r="C291" i="614"/>
  <c r="B291" i="614"/>
  <c r="E290" i="614"/>
  <c r="C290" i="614"/>
  <c r="B290" i="614"/>
  <c r="E289" i="614"/>
  <c r="C289" i="614"/>
  <c r="B289" i="614"/>
  <c r="E288" i="614"/>
  <c r="C288" i="614"/>
  <c r="B288" i="614"/>
  <c r="C287" i="614"/>
  <c r="B287" i="614"/>
  <c r="C286" i="614"/>
  <c r="B286" i="614"/>
  <c r="C285" i="614"/>
  <c r="B285" i="614"/>
  <c r="C284" i="614"/>
  <c r="B284" i="614"/>
  <c r="C283" i="614"/>
  <c r="B283" i="614"/>
  <c r="C282" i="614"/>
  <c r="B282" i="614"/>
  <c r="C281" i="614"/>
  <c r="B281" i="614"/>
  <c r="C280" i="614"/>
  <c r="B280" i="614"/>
  <c r="C279" i="614"/>
  <c r="B279" i="614"/>
  <c r="C278" i="614"/>
  <c r="B278" i="614"/>
  <c r="C277" i="614"/>
  <c r="B277" i="614"/>
  <c r="C276" i="614"/>
  <c r="B276" i="614"/>
  <c r="C275" i="614"/>
  <c r="B275" i="614"/>
  <c r="C274" i="614"/>
  <c r="B274" i="614"/>
  <c r="C273" i="614"/>
  <c r="B273" i="614"/>
  <c r="C272" i="614"/>
  <c r="B272" i="614"/>
  <c r="C271" i="614"/>
  <c r="B271" i="614"/>
  <c r="C270" i="614"/>
  <c r="B270" i="614"/>
  <c r="E269" i="614"/>
  <c r="C269" i="614"/>
  <c r="B269" i="614"/>
  <c r="E268" i="614"/>
  <c r="C268" i="614"/>
  <c r="B268" i="614"/>
  <c r="E267" i="614"/>
  <c r="C267" i="614"/>
  <c r="B267" i="614"/>
  <c r="C266" i="614"/>
  <c r="B266" i="614"/>
  <c r="C265" i="614"/>
  <c r="B265" i="614"/>
  <c r="C264" i="614"/>
  <c r="B264" i="614"/>
  <c r="C263" i="614"/>
  <c r="B263" i="614"/>
  <c r="C262" i="614"/>
  <c r="B262" i="614"/>
  <c r="C261" i="614"/>
  <c r="B261" i="614"/>
  <c r="C260" i="614"/>
  <c r="B260" i="614"/>
  <c r="C259" i="614"/>
  <c r="B259" i="614"/>
  <c r="C258" i="614"/>
  <c r="B258" i="614"/>
  <c r="C257" i="614"/>
  <c r="B257" i="614"/>
  <c r="C256" i="614"/>
  <c r="B256" i="614"/>
  <c r="C255" i="614"/>
  <c r="B255" i="614"/>
  <c r="C254" i="614"/>
  <c r="B254" i="614"/>
  <c r="C253" i="614"/>
  <c r="B253" i="614"/>
  <c r="C252" i="614"/>
  <c r="B252" i="614"/>
  <c r="C251" i="614"/>
  <c r="B251" i="614"/>
  <c r="C250" i="614"/>
  <c r="B250" i="614"/>
  <c r="C249" i="614"/>
  <c r="B249" i="614"/>
  <c r="C248" i="614"/>
  <c r="B248" i="614"/>
  <c r="C247" i="614"/>
  <c r="B247" i="614"/>
  <c r="C246" i="614"/>
  <c r="B246" i="614"/>
  <c r="C245" i="614"/>
  <c r="B245" i="614"/>
  <c r="C244" i="614"/>
  <c r="B244" i="614"/>
  <c r="C243" i="614"/>
  <c r="B243" i="614"/>
  <c r="C242" i="614"/>
  <c r="B242" i="614"/>
  <c r="C241" i="614"/>
  <c r="B241" i="614"/>
  <c r="C240" i="614"/>
  <c r="B240" i="614"/>
  <c r="C239" i="614"/>
  <c r="B239" i="614"/>
  <c r="C238" i="614"/>
  <c r="B238" i="614"/>
  <c r="C237" i="614"/>
  <c r="B237" i="614"/>
  <c r="C236" i="614"/>
  <c r="B236" i="614"/>
  <c r="C235" i="614"/>
  <c r="B235" i="614"/>
  <c r="C234" i="614"/>
  <c r="B234" i="614"/>
  <c r="C233" i="614"/>
  <c r="B233" i="614"/>
  <c r="C232" i="614"/>
  <c r="B232" i="614"/>
  <c r="C231" i="614"/>
  <c r="B231" i="614"/>
  <c r="C230" i="614"/>
  <c r="B230" i="614"/>
  <c r="C229" i="614"/>
  <c r="B229" i="614"/>
  <c r="C228" i="614"/>
  <c r="B228" i="614"/>
  <c r="C227" i="614"/>
  <c r="B227" i="614"/>
  <c r="C226" i="614"/>
  <c r="B226" i="614"/>
  <c r="C225" i="614"/>
  <c r="B225" i="614"/>
  <c r="C224" i="614"/>
  <c r="B224" i="614"/>
  <c r="C223" i="614"/>
  <c r="C222" i="614"/>
  <c r="B222" i="614"/>
  <c r="C221" i="614"/>
  <c r="B221" i="614"/>
  <c r="C220" i="614"/>
  <c r="B220" i="614"/>
  <c r="C219" i="614"/>
  <c r="B219" i="614"/>
  <c r="C218" i="614"/>
  <c r="B218" i="614"/>
  <c r="C217" i="614"/>
  <c r="B217" i="614"/>
  <c r="C216" i="614"/>
  <c r="B216" i="614"/>
  <c r="C215" i="614"/>
  <c r="B215" i="614"/>
  <c r="C214" i="614"/>
  <c r="B214" i="614"/>
  <c r="C213" i="614"/>
  <c r="B213" i="614"/>
  <c r="E212" i="614"/>
  <c r="C212" i="614"/>
  <c r="E211" i="614"/>
  <c r="C211" i="614"/>
  <c r="B211" i="614"/>
  <c r="C210" i="614"/>
  <c r="B210" i="614"/>
  <c r="C209" i="614"/>
  <c r="B209" i="614"/>
  <c r="C208" i="614"/>
  <c r="B208" i="614"/>
  <c r="C207" i="614"/>
  <c r="B207" i="614"/>
  <c r="C206" i="614"/>
  <c r="B206" i="614"/>
  <c r="C205" i="614"/>
  <c r="B205" i="614"/>
  <c r="C204" i="614"/>
  <c r="B204" i="614"/>
  <c r="C203" i="614"/>
  <c r="B203" i="614"/>
  <c r="C202" i="614"/>
  <c r="B202" i="614"/>
  <c r="C201" i="614"/>
  <c r="B201" i="614"/>
  <c r="C200" i="614"/>
  <c r="B200" i="614"/>
  <c r="C199" i="614"/>
  <c r="B199" i="614"/>
  <c r="C198" i="614"/>
  <c r="B198" i="614"/>
  <c r="C197" i="614"/>
  <c r="B197" i="614"/>
  <c r="C196" i="614"/>
  <c r="B196" i="614"/>
  <c r="C195" i="614"/>
  <c r="B195" i="614"/>
  <c r="C194" i="614"/>
  <c r="B194" i="614"/>
  <c r="C193" i="614"/>
  <c r="B193" i="614"/>
  <c r="C192" i="614"/>
  <c r="B192" i="614"/>
  <c r="C191" i="614"/>
  <c r="B191" i="614"/>
  <c r="C190" i="614"/>
  <c r="B190" i="614"/>
  <c r="C189" i="614"/>
  <c r="B189" i="614"/>
  <c r="C188" i="614"/>
  <c r="B188" i="614"/>
  <c r="C187" i="614"/>
  <c r="B187" i="614"/>
  <c r="C186" i="614"/>
  <c r="B186" i="614"/>
  <c r="C185" i="614"/>
  <c r="B185" i="614"/>
  <c r="C184" i="614"/>
  <c r="B184" i="614"/>
  <c r="C183" i="614"/>
  <c r="B183" i="614"/>
  <c r="C182" i="614"/>
  <c r="B182" i="614"/>
  <c r="C181" i="614"/>
  <c r="B181" i="614"/>
  <c r="C180" i="614"/>
  <c r="B180" i="614"/>
  <c r="C179" i="614"/>
  <c r="B179" i="614"/>
  <c r="C178" i="614"/>
  <c r="B178" i="614"/>
  <c r="C177" i="614"/>
  <c r="B177" i="614"/>
  <c r="C176" i="614"/>
  <c r="B176" i="614"/>
  <c r="C175" i="614"/>
  <c r="B175" i="614"/>
  <c r="C174" i="614"/>
  <c r="B174" i="614"/>
  <c r="C173" i="614"/>
  <c r="B173" i="614"/>
  <c r="C172" i="614"/>
  <c r="B172" i="614"/>
  <c r="C171" i="614"/>
  <c r="B171" i="614"/>
  <c r="C170" i="614"/>
  <c r="B170" i="614"/>
  <c r="C169" i="614"/>
  <c r="B169" i="614"/>
  <c r="C168" i="614"/>
  <c r="B168" i="614"/>
  <c r="C167" i="614"/>
  <c r="B167" i="614"/>
  <c r="C166" i="614"/>
  <c r="B166" i="614"/>
  <c r="C165" i="614"/>
  <c r="B165" i="614"/>
  <c r="C164" i="614"/>
  <c r="B164" i="614"/>
  <c r="C163" i="614"/>
  <c r="B163" i="614"/>
  <c r="C162" i="614"/>
  <c r="B162" i="614"/>
  <c r="C161" i="614"/>
  <c r="B161" i="614"/>
  <c r="C160" i="614"/>
  <c r="B160" i="614"/>
  <c r="C159" i="614"/>
  <c r="B159" i="614"/>
  <c r="C158" i="614"/>
  <c r="B158" i="614"/>
  <c r="C157" i="614"/>
  <c r="B157" i="614"/>
  <c r="C156" i="614"/>
  <c r="B156" i="614"/>
  <c r="C155" i="614"/>
  <c r="B155" i="614"/>
  <c r="C154" i="614"/>
  <c r="B154" i="614"/>
  <c r="C153" i="614"/>
  <c r="B153" i="614"/>
  <c r="C152" i="614"/>
  <c r="C151" i="614"/>
  <c r="B151" i="614"/>
  <c r="C150" i="614"/>
  <c r="C149" i="614"/>
  <c r="B149" i="614"/>
  <c r="C148" i="614"/>
  <c r="B148" i="614"/>
  <c r="C147" i="614"/>
  <c r="B147" i="614"/>
  <c r="C146" i="614"/>
  <c r="B146" i="614"/>
  <c r="C145" i="614"/>
  <c r="B145" i="614"/>
  <c r="C144" i="614"/>
  <c r="B144" i="614"/>
  <c r="C143" i="614"/>
  <c r="B143" i="614"/>
  <c r="C142" i="614"/>
  <c r="B142" i="614"/>
  <c r="C141" i="614"/>
  <c r="B141" i="614"/>
  <c r="C140" i="614"/>
  <c r="B140" i="614"/>
  <c r="C139" i="614"/>
  <c r="B139" i="614"/>
  <c r="C138" i="614"/>
  <c r="B138" i="614"/>
  <c r="C137" i="614"/>
  <c r="C136" i="614"/>
  <c r="B136" i="614"/>
  <c r="C135" i="614"/>
  <c r="B135" i="614"/>
  <c r="C134" i="614"/>
  <c r="B134" i="614"/>
  <c r="C133" i="614"/>
  <c r="B133" i="614"/>
  <c r="C132" i="614"/>
  <c r="B132" i="614"/>
  <c r="C131" i="614"/>
  <c r="B131" i="614"/>
  <c r="C130" i="614"/>
  <c r="B130" i="614"/>
  <c r="C129" i="614"/>
  <c r="B129" i="614"/>
  <c r="C128" i="614"/>
  <c r="B128" i="614"/>
  <c r="C127" i="614"/>
  <c r="B127" i="614"/>
  <c r="C126" i="614"/>
  <c r="B126" i="614"/>
  <c r="C125" i="614"/>
  <c r="B125" i="614"/>
  <c r="C124" i="614"/>
  <c r="B124" i="614"/>
  <c r="C123" i="614"/>
  <c r="B123" i="614"/>
  <c r="C122" i="614"/>
  <c r="B122" i="614"/>
  <c r="C121" i="614"/>
  <c r="B121" i="614"/>
  <c r="C120" i="614"/>
  <c r="B120" i="614"/>
  <c r="C119" i="614"/>
  <c r="B119" i="614"/>
  <c r="C118" i="614"/>
  <c r="B118" i="614"/>
  <c r="C117" i="614"/>
  <c r="B117" i="614"/>
  <c r="C116" i="614"/>
  <c r="B116" i="614"/>
  <c r="C115" i="614"/>
  <c r="B115" i="614"/>
  <c r="C114" i="614"/>
  <c r="B114" i="614"/>
  <c r="C113" i="614"/>
  <c r="B113" i="614"/>
  <c r="C112" i="614"/>
  <c r="B112" i="614"/>
  <c r="C111" i="614"/>
  <c r="B111" i="614"/>
  <c r="C110" i="614"/>
  <c r="B110" i="614"/>
  <c r="C109" i="614"/>
  <c r="B109" i="614"/>
  <c r="C108" i="614"/>
  <c r="B108" i="614"/>
  <c r="C107" i="614"/>
  <c r="B107" i="614"/>
  <c r="C106" i="614"/>
  <c r="B106" i="614"/>
  <c r="C105" i="614"/>
  <c r="B105" i="614"/>
  <c r="C104" i="614"/>
  <c r="B104" i="614"/>
  <c r="C103" i="614"/>
  <c r="B103" i="614"/>
  <c r="C102" i="614"/>
  <c r="B102" i="614"/>
  <c r="C101" i="614"/>
  <c r="B101" i="614"/>
  <c r="C100" i="614"/>
  <c r="B100" i="614"/>
  <c r="C99" i="614"/>
  <c r="B99" i="614"/>
  <c r="C98" i="614"/>
  <c r="B98" i="614"/>
  <c r="C97" i="614"/>
  <c r="B97" i="614"/>
  <c r="C96" i="614"/>
  <c r="B96" i="614"/>
  <c r="C95" i="614"/>
  <c r="B95" i="614"/>
  <c r="C94" i="614"/>
  <c r="B94" i="614"/>
  <c r="C93" i="614"/>
  <c r="B93" i="614"/>
  <c r="C92" i="614"/>
  <c r="C91" i="614"/>
  <c r="B91" i="614"/>
  <c r="C90" i="614"/>
  <c r="B90" i="614"/>
  <c r="C89" i="614"/>
  <c r="B89" i="614"/>
  <c r="C88" i="614"/>
  <c r="B88" i="614"/>
  <c r="C87" i="614"/>
  <c r="B87" i="614"/>
  <c r="C86" i="614"/>
  <c r="B86" i="614"/>
  <c r="C85" i="614"/>
  <c r="B85" i="614"/>
  <c r="C84" i="614"/>
  <c r="B84" i="614"/>
  <c r="C83" i="614"/>
  <c r="B83" i="614"/>
  <c r="C82" i="614"/>
  <c r="B82" i="614"/>
  <c r="E81" i="614"/>
  <c r="C81" i="614"/>
  <c r="B81" i="614"/>
  <c r="E80" i="614"/>
  <c r="C80" i="614"/>
  <c r="B80" i="614"/>
  <c r="C79" i="614"/>
  <c r="B79" i="614"/>
  <c r="C78" i="614"/>
  <c r="B78" i="614"/>
  <c r="C77" i="614"/>
  <c r="B77" i="614"/>
  <c r="C76" i="614"/>
  <c r="B76" i="614"/>
  <c r="C75" i="614"/>
  <c r="B75" i="614"/>
  <c r="C74" i="614"/>
  <c r="B74" i="614"/>
  <c r="C73" i="614"/>
  <c r="B73" i="614"/>
  <c r="C72" i="614"/>
  <c r="B72" i="614"/>
  <c r="C71" i="614"/>
  <c r="B71" i="614"/>
  <c r="C70" i="614"/>
  <c r="B70" i="614"/>
  <c r="C69" i="614"/>
  <c r="B69" i="614"/>
  <c r="C68" i="614"/>
  <c r="B68" i="614"/>
  <c r="C67" i="614"/>
  <c r="B67" i="614"/>
  <c r="C66" i="614"/>
  <c r="B66" i="614"/>
  <c r="C65" i="614"/>
  <c r="B65" i="614"/>
  <c r="C64" i="614"/>
  <c r="B64" i="614"/>
  <c r="C63" i="614"/>
  <c r="B63" i="614"/>
  <c r="C62" i="614"/>
  <c r="B62" i="614"/>
  <c r="C61" i="614"/>
  <c r="B61" i="614"/>
  <c r="C60" i="614"/>
  <c r="B60" i="614"/>
  <c r="C59" i="614"/>
  <c r="B59" i="614"/>
  <c r="C58" i="614"/>
  <c r="B58" i="614"/>
  <c r="C57" i="614"/>
  <c r="B57" i="614"/>
  <c r="C56" i="614"/>
  <c r="B56" i="614"/>
  <c r="C55" i="614"/>
  <c r="B55" i="614"/>
  <c r="C54" i="614"/>
  <c r="B54" i="614"/>
  <c r="C53" i="614"/>
  <c r="B53" i="614"/>
  <c r="C52" i="614"/>
  <c r="B52" i="614"/>
  <c r="C51" i="614"/>
  <c r="B51" i="614"/>
  <c r="C50" i="614"/>
  <c r="B50" i="614"/>
  <c r="C49" i="614"/>
  <c r="B49" i="614"/>
  <c r="C48" i="614"/>
  <c r="C47" i="614"/>
  <c r="B47" i="614"/>
  <c r="C46" i="614"/>
  <c r="B46" i="614"/>
  <c r="C45" i="614"/>
  <c r="B45" i="614"/>
  <c r="C44" i="614"/>
  <c r="B44" i="614"/>
  <c r="C43" i="614"/>
  <c r="B43" i="614"/>
  <c r="C42" i="614"/>
  <c r="B42" i="614"/>
  <c r="C41" i="614"/>
  <c r="B41" i="614"/>
  <c r="C40" i="614"/>
  <c r="B40" i="614"/>
  <c r="C39" i="614"/>
  <c r="B39" i="614"/>
  <c r="C38" i="614"/>
  <c r="B38" i="614"/>
  <c r="C37" i="614"/>
  <c r="B37" i="614"/>
  <c r="C36" i="614"/>
  <c r="B36" i="614"/>
  <c r="C35" i="614"/>
  <c r="B35" i="614"/>
  <c r="C34" i="614"/>
  <c r="B34" i="614"/>
  <c r="C33" i="614"/>
  <c r="B33" i="614"/>
  <c r="C32" i="614"/>
  <c r="B32" i="614"/>
  <c r="C31" i="614"/>
  <c r="B31" i="614"/>
  <c r="C30" i="614"/>
  <c r="B30" i="614"/>
  <c r="C29" i="614"/>
  <c r="B29" i="614"/>
  <c r="E28" i="614"/>
  <c r="C28" i="614"/>
  <c r="B28" i="614"/>
  <c r="E27" i="614"/>
  <c r="C27" i="614"/>
  <c r="B27" i="614"/>
  <c r="A27" i="614"/>
  <c r="C26" i="614"/>
  <c r="B26" i="614"/>
  <c r="A26" i="614"/>
  <c r="C25" i="614"/>
  <c r="B25" i="614"/>
  <c r="A25" i="614"/>
  <c r="C24" i="614"/>
  <c r="B24" i="614"/>
  <c r="A24" i="614"/>
  <c r="C23" i="614"/>
  <c r="B23" i="614"/>
  <c r="A23" i="614"/>
  <c r="C22" i="614"/>
  <c r="B22" i="614"/>
  <c r="A22" i="614"/>
  <c r="C21" i="614"/>
  <c r="B21" i="614"/>
  <c r="A21" i="614"/>
  <c r="C20" i="614"/>
  <c r="B20" i="614"/>
  <c r="A20" i="614"/>
  <c r="C19" i="614"/>
  <c r="B19" i="614"/>
  <c r="A19" i="614"/>
  <c r="C18" i="614"/>
  <c r="B18" i="614"/>
  <c r="A18" i="614"/>
  <c r="C17" i="614"/>
  <c r="B17" i="614"/>
  <c r="A17" i="614"/>
  <c r="C16" i="614"/>
  <c r="B16" i="614"/>
  <c r="A16" i="614"/>
  <c r="C15" i="614"/>
  <c r="B15" i="614"/>
  <c r="A15" i="614"/>
  <c r="C14" i="614"/>
  <c r="B14" i="614"/>
  <c r="A14" i="614"/>
  <c r="C13" i="614"/>
  <c r="B13" i="614"/>
  <c r="A13" i="614"/>
  <c r="C12" i="614"/>
  <c r="B12" i="614"/>
  <c r="A12" i="614"/>
  <c r="C11" i="614"/>
  <c r="B11" i="614"/>
  <c r="A11" i="614"/>
  <c r="C10" i="614"/>
  <c r="B10" i="614"/>
  <c r="A10" i="614"/>
  <c r="C9" i="614"/>
  <c r="B9" i="614"/>
  <c r="A9" i="614"/>
  <c r="C8" i="614"/>
  <c r="B8" i="614"/>
  <c r="A8" i="614"/>
  <c r="A7" i="614"/>
  <c r="Z6" i="614"/>
  <c r="Y6" i="614"/>
  <c r="X6" i="614"/>
  <c r="W6" i="614"/>
  <c r="V6" i="614"/>
  <c r="U6" i="614"/>
  <c r="T6" i="614"/>
  <c r="S6" i="614"/>
  <c r="R6" i="614"/>
  <c r="Q6" i="614"/>
  <c r="P6" i="614"/>
  <c r="O6" i="614"/>
  <c r="N6" i="614"/>
  <c r="M6" i="614"/>
  <c r="L6" i="614"/>
  <c r="K6" i="614"/>
  <c r="J6" i="614"/>
  <c r="I6" i="614"/>
  <c r="H6" i="614"/>
  <c r="G6" i="614"/>
  <c r="F6" i="614"/>
  <c r="B3" i="614"/>
  <c r="B2" i="614"/>
  <c r="B1" i="614"/>
  <c r="C306" i="613"/>
  <c r="B306" i="613"/>
  <c r="E305" i="613"/>
  <c r="C305" i="613"/>
  <c r="B305" i="613"/>
  <c r="E304" i="613"/>
  <c r="C304" i="613"/>
  <c r="B304" i="613"/>
  <c r="E303" i="613"/>
  <c r="C303" i="613"/>
  <c r="B303" i="613"/>
  <c r="E302" i="613"/>
  <c r="C302" i="613"/>
  <c r="B302" i="613"/>
  <c r="E301" i="613"/>
  <c r="C301" i="613"/>
  <c r="B301" i="613"/>
  <c r="E300" i="613"/>
  <c r="C300" i="613"/>
  <c r="B300" i="613"/>
  <c r="E299" i="613"/>
  <c r="C299" i="613"/>
  <c r="B299" i="613"/>
  <c r="E298" i="613"/>
  <c r="C298" i="613"/>
  <c r="B298" i="613"/>
  <c r="E297" i="613"/>
  <c r="C297" i="613"/>
  <c r="B297" i="613"/>
  <c r="E296" i="613"/>
  <c r="C296" i="613"/>
  <c r="B296" i="613"/>
  <c r="E295" i="613"/>
  <c r="C295" i="613"/>
  <c r="B295" i="613"/>
  <c r="E294" i="613"/>
  <c r="C294" i="613"/>
  <c r="B294" i="613"/>
  <c r="E293" i="613"/>
  <c r="C293" i="613"/>
  <c r="B293" i="613"/>
  <c r="E292" i="613"/>
  <c r="C292" i="613"/>
  <c r="B292" i="613"/>
  <c r="E291" i="613"/>
  <c r="C291" i="613"/>
  <c r="B291" i="613"/>
  <c r="E290" i="613"/>
  <c r="C290" i="613"/>
  <c r="B290" i="613"/>
  <c r="E289" i="613"/>
  <c r="C289" i="613"/>
  <c r="B289" i="613"/>
  <c r="E288" i="613"/>
  <c r="C288" i="613"/>
  <c r="B288" i="613"/>
  <c r="C287" i="613"/>
  <c r="B287" i="613"/>
  <c r="C286" i="613"/>
  <c r="B286" i="613"/>
  <c r="C285" i="613"/>
  <c r="B285" i="613"/>
  <c r="C284" i="613"/>
  <c r="B284" i="613"/>
  <c r="C283" i="613"/>
  <c r="B283" i="613"/>
  <c r="C282" i="613"/>
  <c r="B282" i="613"/>
  <c r="C281" i="613"/>
  <c r="B281" i="613"/>
  <c r="C280" i="613"/>
  <c r="B280" i="613"/>
  <c r="C279" i="613"/>
  <c r="B279" i="613"/>
  <c r="C278" i="613"/>
  <c r="B278" i="613"/>
  <c r="C277" i="613"/>
  <c r="B277" i="613"/>
  <c r="C276" i="613"/>
  <c r="B276" i="613"/>
  <c r="C275" i="613"/>
  <c r="B275" i="613"/>
  <c r="C274" i="613"/>
  <c r="B274" i="613"/>
  <c r="C273" i="613"/>
  <c r="B273" i="613"/>
  <c r="C272" i="613"/>
  <c r="B272" i="613"/>
  <c r="C271" i="613"/>
  <c r="B271" i="613"/>
  <c r="C270" i="613"/>
  <c r="B270" i="613"/>
  <c r="E269" i="613"/>
  <c r="C269" i="613"/>
  <c r="B269" i="613"/>
  <c r="E268" i="613"/>
  <c r="C268" i="613"/>
  <c r="B268" i="613"/>
  <c r="E267" i="613"/>
  <c r="C267" i="613"/>
  <c r="B267" i="613"/>
  <c r="C266" i="613"/>
  <c r="B266" i="613"/>
  <c r="C265" i="613"/>
  <c r="B265" i="613"/>
  <c r="C264" i="613"/>
  <c r="B264" i="613"/>
  <c r="C263" i="613"/>
  <c r="B263" i="613"/>
  <c r="C262" i="613"/>
  <c r="B262" i="613"/>
  <c r="C261" i="613"/>
  <c r="B261" i="613"/>
  <c r="C260" i="613"/>
  <c r="B260" i="613"/>
  <c r="C259" i="613"/>
  <c r="B259" i="613"/>
  <c r="C258" i="613"/>
  <c r="B258" i="613"/>
  <c r="C257" i="613"/>
  <c r="B257" i="613"/>
  <c r="C256" i="613"/>
  <c r="B256" i="613"/>
  <c r="C255" i="613"/>
  <c r="B255" i="613"/>
  <c r="C254" i="613"/>
  <c r="B254" i="613"/>
  <c r="C253" i="613"/>
  <c r="B253" i="613"/>
  <c r="C252" i="613"/>
  <c r="B252" i="613"/>
  <c r="C251" i="613"/>
  <c r="B251" i="613"/>
  <c r="C250" i="613"/>
  <c r="B250" i="613"/>
  <c r="C249" i="613"/>
  <c r="B249" i="613"/>
  <c r="C248" i="613"/>
  <c r="B248" i="613"/>
  <c r="C247" i="613"/>
  <c r="B247" i="613"/>
  <c r="C246" i="613"/>
  <c r="B246" i="613"/>
  <c r="C245" i="613"/>
  <c r="B245" i="613"/>
  <c r="C244" i="613"/>
  <c r="B244" i="613"/>
  <c r="C243" i="613"/>
  <c r="B243" i="613"/>
  <c r="C242" i="613"/>
  <c r="B242" i="613"/>
  <c r="C241" i="613"/>
  <c r="B241" i="613"/>
  <c r="C240" i="613"/>
  <c r="B240" i="613"/>
  <c r="C239" i="613"/>
  <c r="B239" i="613"/>
  <c r="C238" i="613"/>
  <c r="B238" i="613"/>
  <c r="C237" i="613"/>
  <c r="B237" i="613"/>
  <c r="C236" i="613"/>
  <c r="B236" i="613"/>
  <c r="C235" i="613"/>
  <c r="B235" i="613"/>
  <c r="C234" i="613"/>
  <c r="B234" i="613"/>
  <c r="C233" i="613"/>
  <c r="B233" i="613"/>
  <c r="C232" i="613"/>
  <c r="B232" i="613"/>
  <c r="C231" i="613"/>
  <c r="B231" i="613"/>
  <c r="C230" i="613"/>
  <c r="B230" i="613"/>
  <c r="C229" i="613"/>
  <c r="B229" i="613"/>
  <c r="C228" i="613"/>
  <c r="B228" i="613"/>
  <c r="C227" i="613"/>
  <c r="B227" i="613"/>
  <c r="C226" i="613"/>
  <c r="B226" i="613"/>
  <c r="C225" i="613"/>
  <c r="B225" i="613"/>
  <c r="C224" i="613"/>
  <c r="B224" i="613"/>
  <c r="C223" i="613"/>
  <c r="C222" i="613"/>
  <c r="B222" i="613"/>
  <c r="C221" i="613"/>
  <c r="B221" i="613"/>
  <c r="C220" i="613"/>
  <c r="B220" i="613"/>
  <c r="C219" i="613"/>
  <c r="B219" i="613"/>
  <c r="C218" i="613"/>
  <c r="B218" i="613"/>
  <c r="C217" i="613"/>
  <c r="B217" i="613"/>
  <c r="C216" i="613"/>
  <c r="B216" i="613"/>
  <c r="C215" i="613"/>
  <c r="B215" i="613"/>
  <c r="C214" i="613"/>
  <c r="B214" i="613"/>
  <c r="C213" i="613"/>
  <c r="B213" i="613"/>
  <c r="E212" i="613"/>
  <c r="C212" i="613"/>
  <c r="E211" i="613"/>
  <c r="C211" i="613"/>
  <c r="B211" i="613"/>
  <c r="C210" i="613"/>
  <c r="B210" i="613"/>
  <c r="C209" i="613"/>
  <c r="B209" i="613"/>
  <c r="C208" i="613"/>
  <c r="B208" i="613"/>
  <c r="C207" i="613"/>
  <c r="B207" i="613"/>
  <c r="C206" i="613"/>
  <c r="B206" i="613"/>
  <c r="C205" i="613"/>
  <c r="B205" i="613"/>
  <c r="C204" i="613"/>
  <c r="B204" i="613"/>
  <c r="C203" i="613"/>
  <c r="B203" i="613"/>
  <c r="C202" i="613"/>
  <c r="B202" i="613"/>
  <c r="C201" i="613"/>
  <c r="B201" i="613"/>
  <c r="C200" i="613"/>
  <c r="B200" i="613"/>
  <c r="C199" i="613"/>
  <c r="B199" i="613"/>
  <c r="C198" i="613"/>
  <c r="B198" i="613"/>
  <c r="C197" i="613"/>
  <c r="B197" i="613"/>
  <c r="C196" i="613"/>
  <c r="B196" i="613"/>
  <c r="C195" i="613"/>
  <c r="B195" i="613"/>
  <c r="C194" i="613"/>
  <c r="B194" i="613"/>
  <c r="C193" i="613"/>
  <c r="B193" i="613"/>
  <c r="C192" i="613"/>
  <c r="B192" i="613"/>
  <c r="C191" i="613"/>
  <c r="B191" i="613"/>
  <c r="C190" i="613"/>
  <c r="B190" i="613"/>
  <c r="C189" i="613"/>
  <c r="B189" i="613"/>
  <c r="C188" i="613"/>
  <c r="B188" i="613"/>
  <c r="C187" i="613"/>
  <c r="B187" i="613"/>
  <c r="C186" i="613"/>
  <c r="B186" i="613"/>
  <c r="C185" i="613"/>
  <c r="B185" i="613"/>
  <c r="C184" i="613"/>
  <c r="B184" i="613"/>
  <c r="C183" i="613"/>
  <c r="B183" i="613"/>
  <c r="C182" i="613"/>
  <c r="B182" i="613"/>
  <c r="C181" i="613"/>
  <c r="B181" i="613"/>
  <c r="C180" i="613"/>
  <c r="B180" i="613"/>
  <c r="C179" i="613"/>
  <c r="B179" i="613"/>
  <c r="C178" i="613"/>
  <c r="B178" i="613"/>
  <c r="C177" i="613"/>
  <c r="B177" i="613"/>
  <c r="C176" i="613"/>
  <c r="B176" i="613"/>
  <c r="C175" i="613"/>
  <c r="B175" i="613"/>
  <c r="C174" i="613"/>
  <c r="B174" i="613"/>
  <c r="C173" i="613"/>
  <c r="B173" i="613"/>
  <c r="C172" i="613"/>
  <c r="B172" i="613"/>
  <c r="C171" i="613"/>
  <c r="B171" i="613"/>
  <c r="C170" i="613"/>
  <c r="B170" i="613"/>
  <c r="C169" i="613"/>
  <c r="B169" i="613"/>
  <c r="C168" i="613"/>
  <c r="B168" i="613"/>
  <c r="C167" i="613"/>
  <c r="B167" i="613"/>
  <c r="C166" i="613"/>
  <c r="B166" i="613"/>
  <c r="C165" i="613"/>
  <c r="B165" i="613"/>
  <c r="C164" i="613"/>
  <c r="B164" i="613"/>
  <c r="C163" i="613"/>
  <c r="B163" i="613"/>
  <c r="C162" i="613"/>
  <c r="B162" i="613"/>
  <c r="C161" i="613"/>
  <c r="B161" i="613"/>
  <c r="C160" i="613"/>
  <c r="B160" i="613"/>
  <c r="C159" i="613"/>
  <c r="B159" i="613"/>
  <c r="C158" i="613"/>
  <c r="B158" i="613"/>
  <c r="C157" i="613"/>
  <c r="B157" i="613"/>
  <c r="C156" i="613"/>
  <c r="B156" i="613"/>
  <c r="C155" i="613"/>
  <c r="B155" i="613"/>
  <c r="C154" i="613"/>
  <c r="B154" i="613"/>
  <c r="C153" i="613"/>
  <c r="B153" i="613"/>
  <c r="C152" i="613"/>
  <c r="C151" i="613"/>
  <c r="B151" i="613"/>
  <c r="C150" i="613"/>
  <c r="C149" i="613"/>
  <c r="B149" i="613"/>
  <c r="C148" i="613"/>
  <c r="B148" i="613"/>
  <c r="C147" i="613"/>
  <c r="B147" i="613"/>
  <c r="C146" i="613"/>
  <c r="B146" i="613"/>
  <c r="C145" i="613"/>
  <c r="B145" i="613"/>
  <c r="C144" i="613"/>
  <c r="B144" i="613"/>
  <c r="C143" i="613"/>
  <c r="B143" i="613"/>
  <c r="C142" i="613"/>
  <c r="B142" i="613"/>
  <c r="C141" i="613"/>
  <c r="B141" i="613"/>
  <c r="C140" i="613"/>
  <c r="B140" i="613"/>
  <c r="C139" i="613"/>
  <c r="B139" i="613"/>
  <c r="C138" i="613"/>
  <c r="B138" i="613"/>
  <c r="C137" i="613"/>
  <c r="C136" i="613"/>
  <c r="B136" i="613"/>
  <c r="C135" i="613"/>
  <c r="B135" i="613"/>
  <c r="C134" i="613"/>
  <c r="B134" i="613"/>
  <c r="C133" i="613"/>
  <c r="B133" i="613"/>
  <c r="C132" i="613"/>
  <c r="B132" i="613"/>
  <c r="C131" i="613"/>
  <c r="B131" i="613"/>
  <c r="C130" i="613"/>
  <c r="B130" i="613"/>
  <c r="C129" i="613"/>
  <c r="B129" i="613"/>
  <c r="C128" i="613"/>
  <c r="B128" i="613"/>
  <c r="C127" i="613"/>
  <c r="B127" i="613"/>
  <c r="C126" i="613"/>
  <c r="B126" i="613"/>
  <c r="C125" i="613"/>
  <c r="B125" i="613"/>
  <c r="C124" i="613"/>
  <c r="B124" i="613"/>
  <c r="C123" i="613"/>
  <c r="B123" i="613"/>
  <c r="C122" i="613"/>
  <c r="B122" i="613"/>
  <c r="C121" i="613"/>
  <c r="B121" i="613"/>
  <c r="C120" i="613"/>
  <c r="B120" i="613"/>
  <c r="C119" i="613"/>
  <c r="B119" i="613"/>
  <c r="C118" i="613"/>
  <c r="B118" i="613"/>
  <c r="C117" i="613"/>
  <c r="B117" i="613"/>
  <c r="C116" i="613"/>
  <c r="B116" i="613"/>
  <c r="C115" i="613"/>
  <c r="B115" i="613"/>
  <c r="C114" i="613"/>
  <c r="B114" i="613"/>
  <c r="C113" i="613"/>
  <c r="B113" i="613"/>
  <c r="C112" i="613"/>
  <c r="B112" i="613"/>
  <c r="C111" i="613"/>
  <c r="B111" i="613"/>
  <c r="C110" i="613"/>
  <c r="B110" i="613"/>
  <c r="C109" i="613"/>
  <c r="B109" i="613"/>
  <c r="C108" i="613"/>
  <c r="B108" i="613"/>
  <c r="C107" i="613"/>
  <c r="B107" i="613"/>
  <c r="C106" i="613"/>
  <c r="B106" i="613"/>
  <c r="C105" i="613"/>
  <c r="B105" i="613"/>
  <c r="C104" i="613"/>
  <c r="B104" i="613"/>
  <c r="C103" i="613"/>
  <c r="B103" i="613"/>
  <c r="C102" i="613"/>
  <c r="B102" i="613"/>
  <c r="C101" i="613"/>
  <c r="B101" i="613"/>
  <c r="C100" i="613"/>
  <c r="B100" i="613"/>
  <c r="C99" i="613"/>
  <c r="B99" i="613"/>
  <c r="C98" i="613"/>
  <c r="B98" i="613"/>
  <c r="C97" i="613"/>
  <c r="B97" i="613"/>
  <c r="C96" i="613"/>
  <c r="B96" i="613"/>
  <c r="C95" i="613"/>
  <c r="B95" i="613"/>
  <c r="C94" i="613"/>
  <c r="B94" i="613"/>
  <c r="C93" i="613"/>
  <c r="B93" i="613"/>
  <c r="C92" i="613"/>
  <c r="C91" i="613"/>
  <c r="B91" i="613"/>
  <c r="C90" i="613"/>
  <c r="B90" i="613"/>
  <c r="C89" i="613"/>
  <c r="B89" i="613"/>
  <c r="C88" i="613"/>
  <c r="B88" i="613"/>
  <c r="C87" i="613"/>
  <c r="B87" i="613"/>
  <c r="C86" i="613"/>
  <c r="B86" i="613"/>
  <c r="C85" i="613"/>
  <c r="B85" i="613"/>
  <c r="C84" i="613"/>
  <c r="B84" i="613"/>
  <c r="C83" i="613"/>
  <c r="B83" i="613"/>
  <c r="C82" i="613"/>
  <c r="B82" i="613"/>
  <c r="E81" i="613"/>
  <c r="C81" i="613"/>
  <c r="B81" i="613"/>
  <c r="E80" i="613"/>
  <c r="C80" i="613"/>
  <c r="B80" i="613"/>
  <c r="C79" i="613"/>
  <c r="B79" i="613"/>
  <c r="C78" i="613"/>
  <c r="B78" i="613"/>
  <c r="C77" i="613"/>
  <c r="B77" i="613"/>
  <c r="C76" i="613"/>
  <c r="B76" i="613"/>
  <c r="C75" i="613"/>
  <c r="B75" i="613"/>
  <c r="C74" i="613"/>
  <c r="B74" i="613"/>
  <c r="C73" i="613"/>
  <c r="B73" i="613"/>
  <c r="C72" i="613"/>
  <c r="B72" i="613"/>
  <c r="C71" i="613"/>
  <c r="B71" i="613"/>
  <c r="C70" i="613"/>
  <c r="B70" i="613"/>
  <c r="C69" i="613"/>
  <c r="B69" i="613"/>
  <c r="C68" i="613"/>
  <c r="B68" i="613"/>
  <c r="C67" i="613"/>
  <c r="B67" i="613"/>
  <c r="C66" i="613"/>
  <c r="B66" i="613"/>
  <c r="C65" i="613"/>
  <c r="B65" i="613"/>
  <c r="C64" i="613"/>
  <c r="B64" i="613"/>
  <c r="C63" i="613"/>
  <c r="B63" i="613"/>
  <c r="C62" i="613"/>
  <c r="B62" i="613"/>
  <c r="C61" i="613"/>
  <c r="B61" i="613"/>
  <c r="C60" i="613"/>
  <c r="B60" i="613"/>
  <c r="C59" i="613"/>
  <c r="B59" i="613"/>
  <c r="C58" i="613"/>
  <c r="B58" i="613"/>
  <c r="C57" i="613"/>
  <c r="B57" i="613"/>
  <c r="C56" i="613"/>
  <c r="B56" i="613"/>
  <c r="C55" i="613"/>
  <c r="B55" i="613"/>
  <c r="C54" i="613"/>
  <c r="B54" i="613"/>
  <c r="C53" i="613"/>
  <c r="B53" i="613"/>
  <c r="C52" i="613"/>
  <c r="B52" i="613"/>
  <c r="C51" i="613"/>
  <c r="B51" i="613"/>
  <c r="C50" i="613"/>
  <c r="B50" i="613"/>
  <c r="C49" i="613"/>
  <c r="B49" i="613"/>
  <c r="C48" i="613"/>
  <c r="C47" i="613"/>
  <c r="B47" i="613"/>
  <c r="C46" i="613"/>
  <c r="B46" i="613"/>
  <c r="C45" i="613"/>
  <c r="B45" i="613"/>
  <c r="C44" i="613"/>
  <c r="B44" i="613"/>
  <c r="C43" i="613"/>
  <c r="B43" i="613"/>
  <c r="C42" i="613"/>
  <c r="B42" i="613"/>
  <c r="C41" i="613"/>
  <c r="B41" i="613"/>
  <c r="C40" i="613"/>
  <c r="B40" i="613"/>
  <c r="C39" i="613"/>
  <c r="B39" i="613"/>
  <c r="C38" i="613"/>
  <c r="B38" i="613"/>
  <c r="C37" i="613"/>
  <c r="B37" i="613"/>
  <c r="C36" i="613"/>
  <c r="B36" i="613"/>
  <c r="C35" i="613"/>
  <c r="B35" i="613"/>
  <c r="C34" i="613"/>
  <c r="B34" i="613"/>
  <c r="C33" i="613"/>
  <c r="B33" i="613"/>
  <c r="C32" i="613"/>
  <c r="B32" i="613"/>
  <c r="C31" i="613"/>
  <c r="B31" i="613"/>
  <c r="C30" i="613"/>
  <c r="B30" i="613"/>
  <c r="C29" i="613"/>
  <c r="B29" i="613"/>
  <c r="E28" i="613"/>
  <c r="C28" i="613"/>
  <c r="B28" i="613"/>
  <c r="E27" i="613"/>
  <c r="C27" i="613"/>
  <c r="B27" i="613"/>
  <c r="A27" i="613"/>
  <c r="C26" i="613"/>
  <c r="B26" i="613"/>
  <c r="A26" i="613"/>
  <c r="C25" i="613"/>
  <c r="B25" i="613"/>
  <c r="A25" i="613"/>
  <c r="C24" i="613"/>
  <c r="B24" i="613"/>
  <c r="A24" i="613"/>
  <c r="C23" i="613"/>
  <c r="B23" i="613"/>
  <c r="A23" i="613"/>
  <c r="C22" i="613"/>
  <c r="B22" i="613"/>
  <c r="A22" i="613"/>
  <c r="C21" i="613"/>
  <c r="B21" i="613"/>
  <c r="A21" i="613"/>
  <c r="C20" i="613"/>
  <c r="B20" i="613"/>
  <c r="A20" i="613"/>
  <c r="C19" i="613"/>
  <c r="B19" i="613"/>
  <c r="A19" i="613"/>
  <c r="C18" i="613"/>
  <c r="B18" i="613"/>
  <c r="A18" i="613"/>
  <c r="C17" i="613"/>
  <c r="B17" i="613"/>
  <c r="A17" i="613"/>
  <c r="C16" i="613"/>
  <c r="B16" i="613"/>
  <c r="A16" i="613"/>
  <c r="C15" i="613"/>
  <c r="B15" i="613"/>
  <c r="A15" i="613"/>
  <c r="C14" i="613"/>
  <c r="B14" i="613"/>
  <c r="A14" i="613"/>
  <c r="C13" i="613"/>
  <c r="B13" i="613"/>
  <c r="A13" i="613"/>
  <c r="C12" i="613"/>
  <c r="B12" i="613"/>
  <c r="A12" i="613"/>
  <c r="C11" i="613"/>
  <c r="B11" i="613"/>
  <c r="A11" i="613"/>
  <c r="C10" i="613"/>
  <c r="B10" i="613"/>
  <c r="A10" i="613"/>
  <c r="C9" i="613"/>
  <c r="B9" i="613"/>
  <c r="A9" i="613"/>
  <c r="C8" i="613"/>
  <c r="B8" i="613"/>
  <c r="A8" i="613"/>
  <c r="A7" i="613"/>
  <c r="Z6" i="613"/>
  <c r="Y6" i="613"/>
  <c r="X6" i="613"/>
  <c r="W6" i="613"/>
  <c r="V6" i="613"/>
  <c r="U6" i="613"/>
  <c r="T6" i="613"/>
  <c r="S6" i="613"/>
  <c r="R6" i="613"/>
  <c r="Q6" i="613"/>
  <c r="P6" i="613"/>
  <c r="O6" i="613"/>
  <c r="N6" i="613"/>
  <c r="M6" i="613"/>
  <c r="L6" i="613"/>
  <c r="K6" i="613"/>
  <c r="J6" i="613"/>
  <c r="I6" i="613"/>
  <c r="H6" i="613"/>
  <c r="G6" i="613"/>
  <c r="F6" i="613"/>
  <c r="B3" i="613"/>
  <c r="B2" i="613"/>
  <c r="B1" i="613"/>
  <c r="C306" i="612"/>
  <c r="B306" i="612"/>
  <c r="E305" i="612"/>
  <c r="C305" i="612"/>
  <c r="B305" i="612"/>
  <c r="E304" i="612"/>
  <c r="C304" i="612"/>
  <c r="B304" i="612"/>
  <c r="E303" i="612"/>
  <c r="C303" i="612"/>
  <c r="B303" i="612"/>
  <c r="E302" i="612"/>
  <c r="C302" i="612"/>
  <c r="B302" i="612"/>
  <c r="E301" i="612"/>
  <c r="C301" i="612"/>
  <c r="B301" i="612"/>
  <c r="E300" i="612"/>
  <c r="C300" i="612"/>
  <c r="B300" i="612"/>
  <c r="E299" i="612"/>
  <c r="C299" i="612"/>
  <c r="B299" i="612"/>
  <c r="E298" i="612"/>
  <c r="C298" i="612"/>
  <c r="B298" i="612"/>
  <c r="E297" i="612"/>
  <c r="C297" i="612"/>
  <c r="B297" i="612"/>
  <c r="E296" i="612"/>
  <c r="C296" i="612"/>
  <c r="B296" i="612"/>
  <c r="E295" i="612"/>
  <c r="C295" i="612"/>
  <c r="B295" i="612"/>
  <c r="E294" i="612"/>
  <c r="C294" i="612"/>
  <c r="B294" i="612"/>
  <c r="E293" i="612"/>
  <c r="C293" i="612"/>
  <c r="B293" i="612"/>
  <c r="E292" i="612"/>
  <c r="C292" i="612"/>
  <c r="B292" i="612"/>
  <c r="E291" i="612"/>
  <c r="C291" i="612"/>
  <c r="B291" i="612"/>
  <c r="E290" i="612"/>
  <c r="C290" i="612"/>
  <c r="B290" i="612"/>
  <c r="E289" i="612"/>
  <c r="C289" i="612"/>
  <c r="B289" i="612"/>
  <c r="E288" i="612"/>
  <c r="C288" i="612"/>
  <c r="B288" i="612"/>
  <c r="C287" i="612"/>
  <c r="B287" i="612"/>
  <c r="C286" i="612"/>
  <c r="B286" i="612"/>
  <c r="C285" i="612"/>
  <c r="B285" i="612"/>
  <c r="C284" i="612"/>
  <c r="B284" i="612"/>
  <c r="C283" i="612"/>
  <c r="B283" i="612"/>
  <c r="C282" i="612"/>
  <c r="B282" i="612"/>
  <c r="C281" i="612"/>
  <c r="B281" i="612"/>
  <c r="C280" i="612"/>
  <c r="B280" i="612"/>
  <c r="C279" i="612"/>
  <c r="B279" i="612"/>
  <c r="C278" i="612"/>
  <c r="B278" i="612"/>
  <c r="C277" i="612"/>
  <c r="B277" i="612"/>
  <c r="C276" i="612"/>
  <c r="B276" i="612"/>
  <c r="C275" i="612"/>
  <c r="B275" i="612"/>
  <c r="C274" i="612"/>
  <c r="B274" i="612"/>
  <c r="C273" i="612"/>
  <c r="B273" i="612"/>
  <c r="C272" i="612"/>
  <c r="B272" i="612"/>
  <c r="C271" i="612"/>
  <c r="B271" i="612"/>
  <c r="C270" i="612"/>
  <c r="B270" i="612"/>
  <c r="E269" i="612"/>
  <c r="C269" i="612"/>
  <c r="B269" i="612"/>
  <c r="E268" i="612"/>
  <c r="C268" i="612"/>
  <c r="B268" i="612"/>
  <c r="E267" i="612"/>
  <c r="C267" i="612"/>
  <c r="B267" i="612"/>
  <c r="C266" i="612"/>
  <c r="B266" i="612"/>
  <c r="C265" i="612"/>
  <c r="B265" i="612"/>
  <c r="C264" i="612"/>
  <c r="B264" i="612"/>
  <c r="C263" i="612"/>
  <c r="B263" i="612"/>
  <c r="C262" i="612"/>
  <c r="B262" i="612"/>
  <c r="C261" i="612"/>
  <c r="B261" i="612"/>
  <c r="C260" i="612"/>
  <c r="B260" i="612"/>
  <c r="C259" i="612"/>
  <c r="B259" i="612"/>
  <c r="C258" i="612"/>
  <c r="B258" i="612"/>
  <c r="C257" i="612"/>
  <c r="B257" i="612"/>
  <c r="C256" i="612"/>
  <c r="B256" i="612"/>
  <c r="C255" i="612"/>
  <c r="B255" i="612"/>
  <c r="C254" i="612"/>
  <c r="B254" i="612"/>
  <c r="C253" i="612"/>
  <c r="B253" i="612"/>
  <c r="C252" i="612"/>
  <c r="B252" i="612"/>
  <c r="C251" i="612"/>
  <c r="B251" i="612"/>
  <c r="C250" i="612"/>
  <c r="B250" i="612"/>
  <c r="C249" i="612"/>
  <c r="B249" i="612"/>
  <c r="C248" i="612"/>
  <c r="B248" i="612"/>
  <c r="C247" i="612"/>
  <c r="B247" i="612"/>
  <c r="C246" i="612"/>
  <c r="B246" i="612"/>
  <c r="C245" i="612"/>
  <c r="B245" i="612"/>
  <c r="C244" i="612"/>
  <c r="B244" i="612"/>
  <c r="C243" i="612"/>
  <c r="B243" i="612"/>
  <c r="C242" i="612"/>
  <c r="B242" i="612"/>
  <c r="C241" i="612"/>
  <c r="B241" i="612"/>
  <c r="C240" i="612"/>
  <c r="B240" i="612"/>
  <c r="C239" i="612"/>
  <c r="B239" i="612"/>
  <c r="C238" i="612"/>
  <c r="B238" i="612"/>
  <c r="C237" i="612"/>
  <c r="B237" i="612"/>
  <c r="C236" i="612"/>
  <c r="B236" i="612"/>
  <c r="C235" i="612"/>
  <c r="B235" i="612"/>
  <c r="C234" i="612"/>
  <c r="B234" i="612"/>
  <c r="C233" i="612"/>
  <c r="B233" i="612"/>
  <c r="C232" i="612"/>
  <c r="B232" i="612"/>
  <c r="C231" i="612"/>
  <c r="B231" i="612"/>
  <c r="C230" i="612"/>
  <c r="B230" i="612"/>
  <c r="C229" i="612"/>
  <c r="B229" i="612"/>
  <c r="C228" i="612"/>
  <c r="B228" i="612"/>
  <c r="C227" i="612"/>
  <c r="B227" i="612"/>
  <c r="C226" i="612"/>
  <c r="B226" i="612"/>
  <c r="C225" i="612"/>
  <c r="B225" i="612"/>
  <c r="C224" i="612"/>
  <c r="B224" i="612"/>
  <c r="C223" i="612"/>
  <c r="C222" i="612"/>
  <c r="B222" i="612"/>
  <c r="C221" i="612"/>
  <c r="B221" i="612"/>
  <c r="C220" i="612"/>
  <c r="B220" i="612"/>
  <c r="C219" i="612"/>
  <c r="B219" i="612"/>
  <c r="C218" i="612"/>
  <c r="B218" i="612"/>
  <c r="C217" i="612"/>
  <c r="B217" i="612"/>
  <c r="C216" i="612"/>
  <c r="B216" i="612"/>
  <c r="C215" i="612"/>
  <c r="B215" i="612"/>
  <c r="C214" i="612"/>
  <c r="B214" i="612"/>
  <c r="C213" i="612"/>
  <c r="B213" i="612"/>
  <c r="E212" i="612"/>
  <c r="C212" i="612"/>
  <c r="E211" i="612"/>
  <c r="C211" i="612"/>
  <c r="B211" i="612"/>
  <c r="C210" i="612"/>
  <c r="B210" i="612"/>
  <c r="C209" i="612"/>
  <c r="B209" i="612"/>
  <c r="C208" i="612"/>
  <c r="B208" i="612"/>
  <c r="C207" i="612"/>
  <c r="B207" i="612"/>
  <c r="C206" i="612"/>
  <c r="B206" i="612"/>
  <c r="C205" i="612"/>
  <c r="B205" i="612"/>
  <c r="C204" i="612"/>
  <c r="B204" i="612"/>
  <c r="C203" i="612"/>
  <c r="B203" i="612"/>
  <c r="C202" i="612"/>
  <c r="B202" i="612"/>
  <c r="C201" i="612"/>
  <c r="B201" i="612"/>
  <c r="C200" i="612"/>
  <c r="B200" i="612"/>
  <c r="C199" i="612"/>
  <c r="B199" i="612"/>
  <c r="C198" i="612"/>
  <c r="B198" i="612"/>
  <c r="C197" i="612"/>
  <c r="B197" i="612"/>
  <c r="C196" i="612"/>
  <c r="B196" i="612"/>
  <c r="C195" i="612"/>
  <c r="B195" i="612"/>
  <c r="C194" i="612"/>
  <c r="B194" i="612"/>
  <c r="C193" i="612"/>
  <c r="B193" i="612"/>
  <c r="C192" i="612"/>
  <c r="B192" i="612"/>
  <c r="C191" i="612"/>
  <c r="B191" i="612"/>
  <c r="C190" i="612"/>
  <c r="B190" i="612"/>
  <c r="C189" i="612"/>
  <c r="B189" i="612"/>
  <c r="C188" i="612"/>
  <c r="B188" i="612"/>
  <c r="C187" i="612"/>
  <c r="B187" i="612"/>
  <c r="C186" i="612"/>
  <c r="B186" i="612"/>
  <c r="C185" i="612"/>
  <c r="B185" i="612"/>
  <c r="C184" i="612"/>
  <c r="B184" i="612"/>
  <c r="C183" i="612"/>
  <c r="B183" i="612"/>
  <c r="C182" i="612"/>
  <c r="B182" i="612"/>
  <c r="C181" i="612"/>
  <c r="B181" i="612"/>
  <c r="C180" i="612"/>
  <c r="B180" i="612"/>
  <c r="C179" i="612"/>
  <c r="B179" i="612"/>
  <c r="C178" i="612"/>
  <c r="B178" i="612"/>
  <c r="C177" i="612"/>
  <c r="B177" i="612"/>
  <c r="C176" i="612"/>
  <c r="B176" i="612"/>
  <c r="C175" i="612"/>
  <c r="B175" i="612"/>
  <c r="C174" i="612"/>
  <c r="B174" i="612"/>
  <c r="C173" i="612"/>
  <c r="B173" i="612"/>
  <c r="C172" i="612"/>
  <c r="B172" i="612"/>
  <c r="C171" i="612"/>
  <c r="B171" i="612"/>
  <c r="C170" i="612"/>
  <c r="B170" i="612"/>
  <c r="C169" i="612"/>
  <c r="B169" i="612"/>
  <c r="C168" i="612"/>
  <c r="B168" i="612"/>
  <c r="C167" i="612"/>
  <c r="B167" i="612"/>
  <c r="C166" i="612"/>
  <c r="B166" i="612"/>
  <c r="C165" i="612"/>
  <c r="B165" i="612"/>
  <c r="C164" i="612"/>
  <c r="B164" i="612"/>
  <c r="C163" i="612"/>
  <c r="B163" i="612"/>
  <c r="C162" i="612"/>
  <c r="B162" i="612"/>
  <c r="C161" i="612"/>
  <c r="B161" i="612"/>
  <c r="C160" i="612"/>
  <c r="B160" i="612"/>
  <c r="C159" i="612"/>
  <c r="B159" i="612"/>
  <c r="C158" i="612"/>
  <c r="B158" i="612"/>
  <c r="C157" i="612"/>
  <c r="B157" i="612"/>
  <c r="C156" i="612"/>
  <c r="B156" i="612"/>
  <c r="C155" i="612"/>
  <c r="B155" i="612"/>
  <c r="C154" i="612"/>
  <c r="B154" i="612"/>
  <c r="C153" i="612"/>
  <c r="B153" i="612"/>
  <c r="C152" i="612"/>
  <c r="C151" i="612"/>
  <c r="B151" i="612"/>
  <c r="C150" i="612"/>
  <c r="C149" i="612"/>
  <c r="B149" i="612"/>
  <c r="C148" i="612"/>
  <c r="B148" i="612"/>
  <c r="C147" i="612"/>
  <c r="B147" i="612"/>
  <c r="C146" i="612"/>
  <c r="B146" i="612"/>
  <c r="C145" i="612"/>
  <c r="B145" i="612"/>
  <c r="C144" i="612"/>
  <c r="B144" i="612"/>
  <c r="C143" i="612"/>
  <c r="B143" i="612"/>
  <c r="C142" i="612"/>
  <c r="B142" i="612"/>
  <c r="C141" i="612"/>
  <c r="B141" i="612"/>
  <c r="C140" i="612"/>
  <c r="B140" i="612"/>
  <c r="C139" i="612"/>
  <c r="B139" i="612"/>
  <c r="C138" i="612"/>
  <c r="B138" i="612"/>
  <c r="C137" i="612"/>
  <c r="C136" i="612"/>
  <c r="B136" i="612"/>
  <c r="C135" i="612"/>
  <c r="B135" i="612"/>
  <c r="C134" i="612"/>
  <c r="B134" i="612"/>
  <c r="C133" i="612"/>
  <c r="B133" i="612"/>
  <c r="C132" i="612"/>
  <c r="B132" i="612"/>
  <c r="C131" i="612"/>
  <c r="B131" i="612"/>
  <c r="C130" i="612"/>
  <c r="B130" i="612"/>
  <c r="C129" i="612"/>
  <c r="B129" i="612"/>
  <c r="C128" i="612"/>
  <c r="B128" i="612"/>
  <c r="C127" i="612"/>
  <c r="B127" i="612"/>
  <c r="C126" i="612"/>
  <c r="B126" i="612"/>
  <c r="C125" i="612"/>
  <c r="B125" i="612"/>
  <c r="C124" i="612"/>
  <c r="B124" i="612"/>
  <c r="C123" i="612"/>
  <c r="B123" i="612"/>
  <c r="C122" i="612"/>
  <c r="B122" i="612"/>
  <c r="C121" i="612"/>
  <c r="B121" i="612"/>
  <c r="C120" i="612"/>
  <c r="B120" i="612"/>
  <c r="C119" i="612"/>
  <c r="B119" i="612"/>
  <c r="C118" i="612"/>
  <c r="B118" i="612"/>
  <c r="C117" i="612"/>
  <c r="B117" i="612"/>
  <c r="C116" i="612"/>
  <c r="B116" i="612"/>
  <c r="C115" i="612"/>
  <c r="B115" i="612"/>
  <c r="C114" i="612"/>
  <c r="B114" i="612"/>
  <c r="C113" i="612"/>
  <c r="B113" i="612"/>
  <c r="C112" i="612"/>
  <c r="B112" i="612"/>
  <c r="C111" i="612"/>
  <c r="B111" i="612"/>
  <c r="C110" i="612"/>
  <c r="B110" i="612"/>
  <c r="C109" i="612"/>
  <c r="B109" i="612"/>
  <c r="C108" i="612"/>
  <c r="B108" i="612"/>
  <c r="C107" i="612"/>
  <c r="B107" i="612"/>
  <c r="C106" i="612"/>
  <c r="B106" i="612"/>
  <c r="C105" i="612"/>
  <c r="B105" i="612"/>
  <c r="C104" i="612"/>
  <c r="B104" i="612"/>
  <c r="C103" i="612"/>
  <c r="B103" i="612"/>
  <c r="C102" i="612"/>
  <c r="B102" i="612"/>
  <c r="C101" i="612"/>
  <c r="B101" i="612"/>
  <c r="C100" i="612"/>
  <c r="B100" i="612"/>
  <c r="C99" i="612"/>
  <c r="B99" i="612"/>
  <c r="C98" i="612"/>
  <c r="B98" i="612"/>
  <c r="C97" i="612"/>
  <c r="B97" i="612"/>
  <c r="C96" i="612"/>
  <c r="B96" i="612"/>
  <c r="C95" i="612"/>
  <c r="B95" i="612"/>
  <c r="C94" i="612"/>
  <c r="B94" i="612"/>
  <c r="C93" i="612"/>
  <c r="B93" i="612"/>
  <c r="C92" i="612"/>
  <c r="C91" i="612"/>
  <c r="B91" i="612"/>
  <c r="C90" i="612"/>
  <c r="B90" i="612"/>
  <c r="C89" i="612"/>
  <c r="B89" i="612"/>
  <c r="C88" i="612"/>
  <c r="B88" i="612"/>
  <c r="C87" i="612"/>
  <c r="B87" i="612"/>
  <c r="C86" i="612"/>
  <c r="B86" i="612"/>
  <c r="C85" i="612"/>
  <c r="B85" i="612"/>
  <c r="C84" i="612"/>
  <c r="B84" i="612"/>
  <c r="C83" i="612"/>
  <c r="B83" i="612"/>
  <c r="C82" i="612"/>
  <c r="B82" i="612"/>
  <c r="E81" i="612"/>
  <c r="C81" i="612"/>
  <c r="B81" i="612"/>
  <c r="E80" i="612"/>
  <c r="C80" i="612"/>
  <c r="B80" i="612"/>
  <c r="C79" i="612"/>
  <c r="B79" i="612"/>
  <c r="C78" i="612"/>
  <c r="B78" i="612"/>
  <c r="C77" i="612"/>
  <c r="B77" i="612"/>
  <c r="C76" i="612"/>
  <c r="B76" i="612"/>
  <c r="C75" i="612"/>
  <c r="B75" i="612"/>
  <c r="C74" i="612"/>
  <c r="B74" i="612"/>
  <c r="C73" i="612"/>
  <c r="B73" i="612"/>
  <c r="C72" i="612"/>
  <c r="B72" i="612"/>
  <c r="C71" i="612"/>
  <c r="B71" i="612"/>
  <c r="C70" i="612"/>
  <c r="B70" i="612"/>
  <c r="C69" i="612"/>
  <c r="B69" i="612"/>
  <c r="C68" i="612"/>
  <c r="B68" i="612"/>
  <c r="C67" i="612"/>
  <c r="B67" i="612"/>
  <c r="C66" i="612"/>
  <c r="B66" i="612"/>
  <c r="C65" i="612"/>
  <c r="B65" i="612"/>
  <c r="C64" i="612"/>
  <c r="B64" i="612"/>
  <c r="C63" i="612"/>
  <c r="B63" i="612"/>
  <c r="C62" i="612"/>
  <c r="B62" i="612"/>
  <c r="C61" i="612"/>
  <c r="B61" i="612"/>
  <c r="C60" i="612"/>
  <c r="B60" i="612"/>
  <c r="C59" i="612"/>
  <c r="B59" i="612"/>
  <c r="C58" i="612"/>
  <c r="B58" i="612"/>
  <c r="C57" i="612"/>
  <c r="B57" i="612"/>
  <c r="C56" i="612"/>
  <c r="B56" i="612"/>
  <c r="C55" i="612"/>
  <c r="B55" i="612"/>
  <c r="C54" i="612"/>
  <c r="B54" i="612"/>
  <c r="C53" i="612"/>
  <c r="B53" i="612"/>
  <c r="C52" i="612"/>
  <c r="B52" i="612"/>
  <c r="C51" i="612"/>
  <c r="B51" i="612"/>
  <c r="C50" i="612"/>
  <c r="B50" i="612"/>
  <c r="C49" i="612"/>
  <c r="B49" i="612"/>
  <c r="C48" i="612"/>
  <c r="C47" i="612"/>
  <c r="B47" i="612"/>
  <c r="C46" i="612"/>
  <c r="B46" i="612"/>
  <c r="C45" i="612"/>
  <c r="B45" i="612"/>
  <c r="C44" i="612"/>
  <c r="B44" i="612"/>
  <c r="C43" i="612"/>
  <c r="B43" i="612"/>
  <c r="C42" i="612"/>
  <c r="B42" i="612"/>
  <c r="C41" i="612"/>
  <c r="B41" i="612"/>
  <c r="C40" i="612"/>
  <c r="B40" i="612"/>
  <c r="C39" i="612"/>
  <c r="B39" i="612"/>
  <c r="C38" i="612"/>
  <c r="B38" i="612"/>
  <c r="C37" i="612"/>
  <c r="B37" i="612"/>
  <c r="C36" i="612"/>
  <c r="B36" i="612"/>
  <c r="C35" i="612"/>
  <c r="B35" i="612"/>
  <c r="C34" i="612"/>
  <c r="B34" i="612"/>
  <c r="C33" i="612"/>
  <c r="B33" i="612"/>
  <c r="C32" i="612"/>
  <c r="B32" i="612"/>
  <c r="C31" i="612"/>
  <c r="B31" i="612"/>
  <c r="C30" i="612"/>
  <c r="B30" i="612"/>
  <c r="C29" i="612"/>
  <c r="B29" i="612"/>
  <c r="E28" i="612"/>
  <c r="C28" i="612"/>
  <c r="B28" i="612"/>
  <c r="E27" i="612"/>
  <c r="C27" i="612"/>
  <c r="B27" i="612"/>
  <c r="A27" i="612"/>
  <c r="C26" i="612"/>
  <c r="B26" i="612"/>
  <c r="A26" i="612"/>
  <c r="C25" i="612"/>
  <c r="B25" i="612"/>
  <c r="A25" i="612"/>
  <c r="C24" i="612"/>
  <c r="B24" i="612"/>
  <c r="A24" i="612"/>
  <c r="C23" i="612"/>
  <c r="B23" i="612"/>
  <c r="A23" i="612"/>
  <c r="C22" i="612"/>
  <c r="B22" i="612"/>
  <c r="A22" i="612"/>
  <c r="C21" i="612"/>
  <c r="B21" i="612"/>
  <c r="A21" i="612"/>
  <c r="C20" i="612"/>
  <c r="B20" i="612"/>
  <c r="A20" i="612"/>
  <c r="C19" i="612"/>
  <c r="B19" i="612"/>
  <c r="A19" i="612"/>
  <c r="C18" i="612"/>
  <c r="B18" i="612"/>
  <c r="A18" i="612"/>
  <c r="C17" i="612"/>
  <c r="B17" i="612"/>
  <c r="A17" i="612"/>
  <c r="C16" i="612"/>
  <c r="B16" i="612"/>
  <c r="A16" i="612"/>
  <c r="C15" i="612"/>
  <c r="B15" i="612"/>
  <c r="A15" i="612"/>
  <c r="C14" i="612"/>
  <c r="B14" i="612"/>
  <c r="A14" i="612"/>
  <c r="C13" i="612"/>
  <c r="B13" i="612"/>
  <c r="A13" i="612"/>
  <c r="C12" i="612"/>
  <c r="B12" i="612"/>
  <c r="A12" i="612"/>
  <c r="C11" i="612"/>
  <c r="B11" i="612"/>
  <c r="A11" i="612"/>
  <c r="C10" i="612"/>
  <c r="B10" i="612"/>
  <c r="A10" i="612"/>
  <c r="C9" i="612"/>
  <c r="B9" i="612"/>
  <c r="A9" i="612"/>
  <c r="C8" i="612"/>
  <c r="B8" i="612"/>
  <c r="A8" i="612"/>
  <c r="A7" i="612"/>
  <c r="Z6" i="612"/>
  <c r="Y6" i="612"/>
  <c r="X6" i="612"/>
  <c r="W6" i="612"/>
  <c r="V6" i="612"/>
  <c r="U6" i="612"/>
  <c r="T6" i="612"/>
  <c r="S6" i="612"/>
  <c r="R6" i="612"/>
  <c r="Q6" i="612"/>
  <c r="P6" i="612"/>
  <c r="O6" i="612"/>
  <c r="N6" i="612"/>
  <c r="M6" i="612"/>
  <c r="L6" i="612"/>
  <c r="K6" i="612"/>
  <c r="J6" i="612"/>
  <c r="I6" i="612"/>
  <c r="H6" i="612"/>
  <c r="G6" i="612"/>
  <c r="F6" i="612"/>
  <c r="B3" i="612"/>
  <c r="B2" i="612"/>
  <c r="B1" i="612"/>
  <c r="O13" i="621" l="1"/>
  <c r="O12" i="621"/>
  <c r="O27" i="621"/>
  <c r="O18" i="621"/>
  <c r="O16" i="621"/>
  <c r="O15" i="621"/>
  <c r="D5" i="618"/>
  <c r="D5" i="617"/>
  <c r="B4" i="618"/>
  <c r="D260" i="617"/>
  <c r="F260" i="617" l="1" a="1"/>
  <c r="F260" i="617" s="1"/>
  <c r="E260" i="617"/>
  <c r="B4" i="617"/>
  <c r="D260" i="618"/>
  <c r="F260" i="618" l="1" a="1"/>
  <c r="F260" i="618" s="1"/>
  <c r="V260" i="618" s="1"/>
  <c r="E260" i="618"/>
  <c r="Y260" i="617"/>
  <c r="Q260" i="617"/>
  <c r="I260" i="617"/>
  <c r="V260" i="617"/>
  <c r="N260" i="617"/>
  <c r="U260" i="617"/>
  <c r="M260" i="617"/>
  <c r="Z260" i="617"/>
  <c r="R260" i="617"/>
  <c r="J260" i="617"/>
  <c r="W260" i="617"/>
  <c r="G260" i="617"/>
  <c r="O260" i="617"/>
  <c r="H260" i="617"/>
  <c r="X260" i="617"/>
  <c r="T260" i="617"/>
  <c r="S260" i="617"/>
  <c r="P260" i="617"/>
  <c r="L260" i="617"/>
  <c r="K260" i="617"/>
  <c r="Q260" i="618" l="1"/>
  <c r="M260" i="618"/>
  <c r="X260" i="618"/>
  <c r="S260" i="618"/>
  <c r="J260" i="618"/>
  <c r="H260" i="618"/>
  <c r="P260" i="618"/>
  <c r="T260" i="618"/>
  <c r="Z260" i="618"/>
  <c r="R260" i="618"/>
  <c r="O260" i="618"/>
  <c r="K260" i="618"/>
  <c r="N260" i="618"/>
  <c r="G260" i="618"/>
  <c r="W260" i="618"/>
  <c r="I260" i="618"/>
  <c r="Y260" i="618"/>
  <c r="U260" i="618"/>
  <c r="L260" i="618"/>
  <c r="C227" i="60"/>
  <c r="C228" i="60"/>
  <c r="C229" i="60"/>
  <c r="C230" i="60"/>
  <c r="C231" i="60"/>
  <c r="C232" i="60"/>
  <c r="C233" i="60"/>
  <c r="C234" i="60"/>
  <c r="C235" i="60"/>
  <c r="B227" i="60"/>
  <c r="B228" i="60"/>
  <c r="B229" i="60"/>
  <c r="B230" i="60"/>
  <c r="B231" i="60"/>
  <c r="B232" i="60"/>
  <c r="B233" i="60"/>
  <c r="B234" i="60"/>
  <c r="B235" i="60"/>
  <c r="B181" i="60"/>
  <c r="C181" i="60"/>
  <c r="B182" i="60"/>
  <c r="C182" i="60"/>
  <c r="B183" i="60"/>
  <c r="C183" i="60"/>
  <c r="B184" i="60"/>
  <c r="C184" i="60"/>
  <c r="B185" i="60"/>
  <c r="C185" i="60"/>
  <c r="B186" i="60"/>
  <c r="C186" i="60"/>
  <c r="B187" i="60"/>
  <c r="C187" i="60"/>
  <c r="B188" i="60"/>
  <c r="C188" i="60"/>
  <c r="B189" i="60"/>
  <c r="C189" i="60"/>
  <c r="B190" i="60"/>
  <c r="C190" i="60"/>
  <c r="B181" i="61"/>
  <c r="C181" i="61"/>
  <c r="B182" i="61"/>
  <c r="C182" i="61"/>
  <c r="B183" i="61"/>
  <c r="C183" i="61"/>
  <c r="B184" i="61"/>
  <c r="C184" i="61"/>
  <c r="B185" i="61"/>
  <c r="C185" i="61"/>
  <c r="B186" i="61"/>
  <c r="C186" i="61"/>
  <c r="B187" i="61"/>
  <c r="C187" i="61"/>
  <c r="B188" i="61"/>
  <c r="C188" i="61"/>
  <c r="B189" i="61"/>
  <c r="C189" i="61"/>
  <c r="B190" i="61"/>
  <c r="C190" i="61"/>
  <c r="B191" i="61"/>
  <c r="C191" i="61"/>
  <c r="B181" i="460"/>
  <c r="C181" i="460"/>
  <c r="B182" i="460"/>
  <c r="C182" i="460"/>
  <c r="B183" i="460"/>
  <c r="C183" i="460"/>
  <c r="B184" i="460"/>
  <c r="C184" i="460"/>
  <c r="B185" i="460"/>
  <c r="C185" i="460"/>
  <c r="B186" i="460"/>
  <c r="C186" i="460"/>
  <c r="B187" i="460"/>
  <c r="C187" i="460"/>
  <c r="B188" i="460"/>
  <c r="C188" i="460"/>
  <c r="B189" i="460"/>
  <c r="C189" i="460"/>
  <c r="B190" i="460"/>
  <c r="C190" i="460"/>
  <c r="C9" i="491" l="1"/>
  <c r="C55" i="491"/>
  <c r="C56" i="491"/>
  <c r="C58" i="491"/>
  <c r="C59" i="491"/>
  <c r="C60" i="491"/>
  <c r="C61" i="491"/>
  <c r="C31" i="491" l="1"/>
  <c r="F220" i="60" l="1"/>
  <c r="F220" i="61"/>
  <c r="F220" i="460"/>
  <c r="B52" i="590" l="1"/>
  <c r="A20" i="589" l="1"/>
  <c r="E9" i="590" l="1"/>
  <c r="E14" i="590"/>
  <c r="E17" i="590"/>
  <c r="E18" i="590"/>
  <c r="E36" i="590"/>
  <c r="E42" i="590"/>
  <c r="E43" i="590"/>
  <c r="E48" i="590"/>
  <c r="E49" i="590"/>
  <c r="E55" i="590"/>
  <c r="E57" i="590"/>
  <c r="H6" i="590"/>
  <c r="I6" i="590"/>
  <c r="J6" i="590"/>
  <c r="K6" i="590"/>
  <c r="L6" i="590"/>
  <c r="M6" i="590"/>
  <c r="G6" i="590"/>
  <c r="A13" i="589"/>
  <c r="A27" i="589"/>
  <c r="A29" i="589"/>
  <c r="A33" i="589"/>
  <c r="A35" i="589"/>
  <c r="A37" i="589"/>
  <c r="A40" i="589"/>
  <c r="A43" i="589"/>
  <c r="A48" i="589"/>
  <c r="A55" i="589"/>
  <c r="A59" i="589"/>
  <c r="A64" i="589"/>
  <c r="A66" i="589"/>
  <c r="A71" i="589"/>
  <c r="A74" i="589"/>
  <c r="A77" i="589"/>
  <c r="A81" i="589"/>
  <c r="A84" i="589"/>
  <c r="A87" i="589"/>
  <c r="A88" i="589"/>
  <c r="A95" i="589"/>
  <c r="A55" i="590"/>
  <c r="A57" i="590"/>
  <c r="A59" i="590"/>
  <c r="A62" i="590"/>
  <c r="A65" i="590"/>
  <c r="A9" i="590"/>
  <c r="A14" i="590"/>
  <c r="A17" i="590"/>
  <c r="A23" i="590"/>
  <c r="A26" i="590"/>
  <c r="A29" i="590"/>
  <c r="A36" i="590"/>
  <c r="A39" i="590"/>
  <c r="A8" i="590"/>
  <c r="A3" i="590"/>
  <c r="A2" i="590"/>
  <c r="A1" i="590"/>
  <c r="A90" i="590"/>
  <c r="A91" i="590"/>
  <c r="A92" i="590"/>
  <c r="A93" i="590"/>
  <c r="A94" i="590"/>
  <c r="A95" i="590"/>
  <c r="A96" i="590"/>
  <c r="A97" i="590"/>
  <c r="E71" i="589"/>
  <c r="E74" i="589"/>
  <c r="E77" i="589"/>
  <c r="E81" i="589"/>
  <c r="K6" i="589"/>
  <c r="L6" i="589"/>
  <c r="M6" i="589"/>
  <c r="J6" i="589"/>
  <c r="I6" i="589"/>
  <c r="H6" i="589"/>
  <c r="G6" i="589"/>
  <c r="A3" i="589"/>
  <c r="A2" i="589"/>
  <c r="A1" i="589"/>
  <c r="A1" i="65"/>
  <c r="A2" i="65"/>
  <c r="A3" i="65"/>
  <c r="B57" i="589"/>
  <c r="B56" i="589"/>
  <c r="B52" i="589"/>
  <c r="A7" i="589"/>
  <c r="B12" i="589"/>
  <c r="B34" i="589"/>
  <c r="E45" i="589"/>
  <c r="B50" i="589"/>
  <c r="B51" i="589"/>
  <c r="B53" i="589"/>
  <c r="B65" i="589"/>
  <c r="B67" i="589"/>
  <c r="A10" i="590" l="1"/>
  <c r="A11" i="590" s="1"/>
  <c r="A8" i="589"/>
  <c r="A12" i="590" l="1"/>
  <c r="A13" i="590" s="1"/>
  <c r="A9" i="589"/>
  <c r="A15" i="590" l="1"/>
  <c r="A10" i="589"/>
  <c r="A16" i="590" l="1"/>
  <c r="A11" i="589"/>
  <c r="A12" i="589" s="1"/>
  <c r="A18" i="590" l="1"/>
  <c r="A19" i="590" s="1"/>
  <c r="A20" i="590" s="1"/>
  <c r="A21" i="590" s="1"/>
  <c r="A22" i="590" s="1"/>
  <c r="A24" i="590" s="1"/>
  <c r="A25" i="590" s="1"/>
  <c r="A14" i="589"/>
  <c r="A15" i="589"/>
  <c r="A16" i="589" l="1"/>
  <c r="A17" i="589" s="1"/>
  <c r="A18" i="589" s="1"/>
  <c r="A19" i="589" s="1"/>
  <c r="A21" i="589" s="1"/>
  <c r="A27" i="590"/>
  <c r="A28" i="590"/>
  <c r="A30" i="590" s="1"/>
  <c r="A31" i="590" s="1"/>
  <c r="A32" i="590" s="1"/>
  <c r="A33" i="590" s="1"/>
  <c r="A34" i="590" s="1"/>
  <c r="A35" i="590" s="1"/>
  <c r="A37" i="590" s="1"/>
  <c r="A38" i="590" s="1"/>
  <c r="A40" i="590" s="1"/>
  <c r="A22" i="589" l="1"/>
  <c r="A23" i="589" s="1"/>
  <c r="A24" i="589" s="1"/>
  <c r="A48" i="590"/>
  <c r="A49" i="590" s="1"/>
  <c r="A25" i="589" l="1"/>
  <c r="A26" i="589" s="1"/>
  <c r="A50" i="590"/>
  <c r="A51" i="590" s="1"/>
  <c r="A52" i="590" s="1"/>
  <c r="A53" i="590" s="1"/>
  <c r="A54" i="590" s="1"/>
  <c r="A28" i="589" l="1"/>
  <c r="A30" i="589" s="1"/>
  <c r="A31" i="589" s="1"/>
  <c r="A32" i="589" s="1"/>
  <c r="A34" i="589" s="1"/>
  <c r="A36" i="589" s="1"/>
  <c r="A38" i="589" s="1"/>
  <c r="A39" i="589" s="1"/>
  <c r="A41" i="589" s="1"/>
  <c r="A42" i="589" s="1"/>
  <c r="A44" i="589" s="1"/>
  <c r="A45" i="589" s="1"/>
  <c r="A46" i="589" s="1"/>
  <c r="A47" i="589" s="1"/>
  <c r="A49" i="589" s="1"/>
  <c r="A50" i="589" s="1"/>
  <c r="A51" i="589" s="1"/>
  <c r="A52" i="589" s="1"/>
  <c r="A53" i="589" s="1"/>
  <c r="A54" i="589" s="1"/>
  <c r="A56" i="589" s="1"/>
  <c r="A57" i="589" s="1"/>
  <c r="A58" i="589" s="1"/>
  <c r="A60" i="589" s="1"/>
  <c r="A61" i="589" s="1"/>
  <c r="A62" i="589" s="1"/>
  <c r="A63" i="589" s="1"/>
  <c r="A65" i="589" s="1"/>
  <c r="A67" i="589" s="1"/>
  <c r="A68" i="589" s="1"/>
  <c r="A69" i="589" s="1"/>
  <c r="A70" i="589" s="1"/>
  <c r="A72" i="589" s="1"/>
  <c r="A73" i="589" s="1"/>
  <c r="A75" i="589" s="1"/>
  <c r="A76" i="589" s="1"/>
  <c r="A78" i="589" s="1"/>
  <c r="A79" i="589" s="1"/>
  <c r="A80" i="589" s="1"/>
  <c r="A82" i="589" s="1"/>
  <c r="A83" i="589" s="1"/>
  <c r="A85" i="589" s="1"/>
  <c r="A86" i="589" s="1"/>
  <c r="A56" i="590"/>
  <c r="A58" i="590" s="1"/>
  <c r="A60" i="590" l="1"/>
  <c r="A61" i="590" s="1"/>
  <c r="A63" i="590" s="1"/>
  <c r="A64" i="590" s="1"/>
  <c r="O36" i="2" l="1"/>
  <c r="O37" i="2"/>
  <c r="A38" i="3"/>
  <c r="A39" i="3"/>
  <c r="A40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O38" i="2"/>
  <c r="A42" i="3"/>
  <c r="A43" i="3"/>
  <c r="A44" i="3"/>
  <c r="O35" i="2" l="1"/>
  <c r="C69" i="2" l="1"/>
  <c r="O15" i="2" l="1"/>
  <c r="O14" i="2"/>
  <c r="O13" i="2" l="1"/>
  <c r="D60" i="3"/>
  <c r="D46" i="589" l="1"/>
  <c r="K9" i="622" s="1"/>
  <c r="G46" i="589" l="1"/>
  <c r="D9" i="622" s="1"/>
  <c r="H46" i="589"/>
  <c r="E9" i="622" s="1"/>
  <c r="K46" i="589"/>
  <c r="H9" i="622" s="1"/>
  <c r="J46" i="589"/>
  <c r="G9" i="622" s="1"/>
  <c r="L46" i="589"/>
  <c r="I9" i="622" s="1"/>
  <c r="I46" i="589"/>
  <c r="F9" i="622" s="1"/>
  <c r="M46" i="589"/>
  <c r="J9" i="622" s="1"/>
  <c r="B215" i="2" l="1"/>
  <c r="E215" i="2"/>
  <c r="F215" i="2"/>
  <c r="G215" i="2"/>
  <c r="H215" i="2"/>
  <c r="I215" i="2"/>
  <c r="J215" i="2"/>
  <c r="J200" i="2"/>
  <c r="I200" i="2"/>
  <c r="H200" i="2"/>
  <c r="G200" i="2"/>
  <c r="F200" i="2"/>
  <c r="E200" i="2"/>
  <c r="B200" i="2"/>
  <c r="B250" i="65"/>
  <c r="B251" i="65"/>
  <c r="B252" i="65"/>
  <c r="B250" i="460"/>
  <c r="B251" i="460"/>
  <c r="B252" i="460"/>
  <c r="B250" i="61"/>
  <c r="B251" i="61"/>
  <c r="B252" i="61"/>
  <c r="B250" i="60"/>
  <c r="B251" i="60"/>
  <c r="B252" i="60"/>
  <c r="B250" i="8"/>
  <c r="B251" i="8"/>
  <c r="B252" i="8"/>
  <c r="B250" i="6"/>
  <c r="B251" i="6"/>
  <c r="B252" i="6"/>
  <c r="B68" i="2"/>
  <c r="A192" i="2"/>
  <c r="A194" i="2"/>
  <c r="A178" i="2"/>
  <c r="C121" i="6"/>
  <c r="B121" i="6"/>
  <c r="C121" i="8"/>
  <c r="B121" i="8"/>
  <c r="C121" i="60"/>
  <c r="B121" i="60"/>
  <c r="C121" i="61"/>
  <c r="B121" i="61"/>
  <c r="C121" i="460"/>
  <c r="B121" i="460"/>
  <c r="C121" i="65"/>
  <c r="B121" i="65"/>
  <c r="E76" i="2"/>
  <c r="E207" i="2" s="1"/>
  <c r="F76" i="2"/>
  <c r="F207" i="2" s="1"/>
  <c r="G76" i="2"/>
  <c r="G207" i="2" s="1"/>
  <c r="H76" i="2"/>
  <c r="H207" i="2" s="1"/>
  <c r="I76" i="2"/>
  <c r="I207" i="2" s="1"/>
  <c r="J76" i="2"/>
  <c r="J207" i="2" s="1"/>
  <c r="A194" i="616" l="1"/>
  <c r="A194" i="617"/>
  <c r="A194" i="618"/>
  <c r="A194" i="614"/>
  <c r="A194" i="615"/>
  <c r="A194" i="612"/>
  <c r="A194" i="613"/>
  <c r="A192" i="616"/>
  <c r="A192" i="617"/>
  <c r="A192" i="618"/>
  <c r="A192" i="614"/>
  <c r="A192" i="615"/>
  <c r="A192" i="612"/>
  <c r="A192" i="613"/>
  <c r="A178" i="616"/>
  <c r="A178" i="617"/>
  <c r="A178" i="618"/>
  <c r="A178" i="614"/>
  <c r="A178" i="615"/>
  <c r="A178" i="612"/>
  <c r="A178" i="613"/>
  <c r="B199" i="2"/>
  <c r="C215" i="2"/>
  <c r="A7" i="8"/>
  <c r="A7" i="6"/>
  <c r="A7" i="2"/>
  <c r="A8" i="2"/>
  <c r="A9" i="2"/>
  <c r="A10" i="2"/>
  <c r="A11" i="2"/>
  <c r="A12" i="2"/>
  <c r="A13" i="2"/>
  <c r="A14" i="2"/>
  <c r="A15" i="2"/>
  <c r="A17" i="2"/>
  <c r="A27" i="2"/>
  <c r="A49" i="2"/>
  <c r="A62" i="2"/>
  <c r="A64" i="2"/>
  <c r="A71" i="2"/>
  <c r="A80" i="2"/>
  <c r="A93" i="2"/>
  <c r="A106" i="2"/>
  <c r="A108" i="2"/>
  <c r="A115" i="2"/>
  <c r="A117" i="2"/>
  <c r="A124" i="2"/>
  <c r="A138" i="2"/>
  <c r="A151" i="2"/>
  <c r="A153" i="2"/>
  <c r="A162" i="2"/>
  <c r="A169" i="2"/>
  <c r="A176" i="2"/>
  <c r="A202" i="2"/>
  <c r="A211" i="2"/>
  <c r="A224" i="2"/>
  <c r="A237" i="2"/>
  <c r="A239" i="2"/>
  <c r="A241" i="2"/>
  <c r="A247" i="2"/>
  <c r="A254" i="2"/>
  <c r="A256" i="2"/>
  <c r="A266" i="2"/>
  <c r="A267" i="2"/>
  <c r="A269" i="2"/>
  <c r="A303" i="2"/>
  <c r="A305" i="2"/>
  <c r="A306" i="2"/>
  <c r="A314" i="2"/>
  <c r="A316" i="2"/>
  <c r="A224" i="617" l="1"/>
  <c r="A224" i="618"/>
  <c r="A224" i="616"/>
  <c r="A224" i="615"/>
  <c r="A224" i="614"/>
  <c r="A224" i="612"/>
  <c r="A224" i="613"/>
  <c r="A138" i="617"/>
  <c r="A138" i="618"/>
  <c r="A138" i="614"/>
  <c r="A138" i="615"/>
  <c r="A138" i="616"/>
  <c r="A138" i="612"/>
  <c r="A138" i="613"/>
  <c r="A71" i="618"/>
  <c r="A71" i="617"/>
  <c r="A71" i="616"/>
  <c r="A71" i="614"/>
  <c r="A71" i="615"/>
  <c r="A71" i="613"/>
  <c r="A71" i="612"/>
  <c r="A64" i="617"/>
  <c r="A64" i="618"/>
  <c r="A64" i="614"/>
  <c r="A64" i="615"/>
  <c r="A64" i="616"/>
  <c r="A64" i="612"/>
  <c r="A64" i="613"/>
  <c r="A62" i="617"/>
  <c r="A62" i="618"/>
  <c r="A62" i="615"/>
  <c r="A62" i="616"/>
  <c r="A62" i="614"/>
  <c r="A62" i="612"/>
  <c r="A62" i="613"/>
  <c r="A124" i="617"/>
  <c r="A124" i="618"/>
  <c r="A124" i="614"/>
  <c r="A124" i="615"/>
  <c r="A124" i="616"/>
  <c r="A124" i="612"/>
  <c r="A124" i="613"/>
  <c r="A49" i="617"/>
  <c r="A49" i="618"/>
  <c r="A49" i="615"/>
  <c r="A49" i="616"/>
  <c r="A49" i="614"/>
  <c r="A49" i="612"/>
  <c r="A49" i="613"/>
  <c r="A267" i="618"/>
  <c r="A267" i="616"/>
  <c r="A267" i="617"/>
  <c r="A267" i="614"/>
  <c r="A267" i="615"/>
  <c r="A267" i="613"/>
  <c r="A267" i="612"/>
  <c r="A202" i="616"/>
  <c r="A202" i="617"/>
  <c r="A202" i="618"/>
  <c r="A202" i="614"/>
  <c r="A202" i="615"/>
  <c r="A202" i="612"/>
  <c r="A202" i="613"/>
  <c r="A254" i="618"/>
  <c r="A254" i="616"/>
  <c r="A254" i="617"/>
  <c r="A254" i="614"/>
  <c r="A254" i="615"/>
  <c r="A254" i="613"/>
  <c r="A254" i="612"/>
  <c r="A108" i="617"/>
  <c r="A108" i="618"/>
  <c r="A108" i="614"/>
  <c r="A108" i="615"/>
  <c r="A108" i="616"/>
  <c r="A108" i="612"/>
  <c r="A108" i="613"/>
  <c r="A117" i="617"/>
  <c r="A117" i="618"/>
  <c r="A117" i="614"/>
  <c r="A117" i="615"/>
  <c r="A117" i="616"/>
  <c r="A117" i="612"/>
  <c r="A117" i="613"/>
  <c r="A169" i="618"/>
  <c r="A169" i="616"/>
  <c r="A169" i="617"/>
  <c r="A169" i="614"/>
  <c r="A169" i="615"/>
  <c r="A169" i="613"/>
  <c r="A169" i="612"/>
  <c r="A241" i="616"/>
  <c r="A241" i="617"/>
  <c r="A241" i="618"/>
  <c r="A241" i="614"/>
  <c r="A241" i="615"/>
  <c r="A241" i="612"/>
  <c r="A241" i="613"/>
  <c r="A106" i="617"/>
  <c r="A106" i="618"/>
  <c r="A106" i="614"/>
  <c r="A106" i="615"/>
  <c r="A106" i="616"/>
  <c r="A106" i="612"/>
  <c r="A106" i="613"/>
  <c r="A211" i="617"/>
  <c r="A211" i="618"/>
  <c r="A211" i="616"/>
  <c r="A211" i="615"/>
  <c r="A211" i="614"/>
  <c r="A211" i="612"/>
  <c r="A211" i="613"/>
  <c r="A256" i="617"/>
  <c r="A256" i="618"/>
  <c r="A256" i="616"/>
  <c r="A256" i="615"/>
  <c r="A256" i="614"/>
  <c r="A256" i="612"/>
  <c r="A256" i="613"/>
  <c r="A115" i="617"/>
  <c r="A115" i="618"/>
  <c r="A115" i="615"/>
  <c r="A115" i="616"/>
  <c r="A115" i="614"/>
  <c r="A115" i="612"/>
  <c r="A115" i="613"/>
  <c r="A162" i="616"/>
  <c r="A162" i="617"/>
  <c r="A162" i="618"/>
  <c r="A162" i="614"/>
  <c r="A162" i="615"/>
  <c r="A162" i="612"/>
  <c r="A162" i="613"/>
  <c r="A93" i="617"/>
  <c r="A93" i="618"/>
  <c r="A93" i="614"/>
  <c r="A93" i="615"/>
  <c r="A93" i="616"/>
  <c r="A93" i="612"/>
  <c r="A93" i="613"/>
  <c r="A266" i="616"/>
  <c r="A266" i="617"/>
  <c r="A266" i="618"/>
  <c r="A266" i="614"/>
  <c r="A266" i="615"/>
  <c r="A266" i="613"/>
  <c r="A266" i="612"/>
  <c r="A176" i="617"/>
  <c r="A176" i="618"/>
  <c r="A176" i="616"/>
  <c r="A176" i="615"/>
  <c r="A176" i="614"/>
  <c r="A176" i="612"/>
  <c r="A176" i="613"/>
  <c r="A247" i="616"/>
  <c r="A247" i="617"/>
  <c r="A247" i="618"/>
  <c r="A247" i="614"/>
  <c r="A247" i="615"/>
  <c r="A247" i="612"/>
  <c r="A247" i="613"/>
  <c r="A239" i="616"/>
  <c r="A239" i="617"/>
  <c r="A239" i="618"/>
  <c r="A239" i="614"/>
  <c r="A239" i="615"/>
  <c r="A239" i="612"/>
  <c r="A239" i="613"/>
  <c r="A153" i="618"/>
  <c r="A153" i="616"/>
  <c r="A153" i="617"/>
  <c r="A153" i="614"/>
  <c r="A153" i="615"/>
  <c r="A153" i="613"/>
  <c r="A153" i="612"/>
  <c r="A269" i="618"/>
  <c r="A269" i="616"/>
  <c r="A269" i="617"/>
  <c r="A269" i="614"/>
  <c r="A269" i="615"/>
  <c r="A269" i="613"/>
  <c r="A269" i="612"/>
  <c r="A237" i="617"/>
  <c r="A237" i="618"/>
  <c r="A237" i="616"/>
  <c r="A237" i="615"/>
  <c r="A237" i="614"/>
  <c r="A237" i="612"/>
  <c r="A237" i="613"/>
  <c r="A151" i="616"/>
  <c r="A151" i="617"/>
  <c r="A151" i="618"/>
  <c r="A151" i="614"/>
  <c r="A151" i="615"/>
  <c r="A151" i="612"/>
  <c r="A151" i="613"/>
  <c r="A80" i="617"/>
  <c r="A80" i="618"/>
  <c r="A80" i="614"/>
  <c r="A80" i="615"/>
  <c r="A80" i="616"/>
  <c r="A80" i="612"/>
  <c r="A80" i="613"/>
  <c r="A306" i="617"/>
  <c r="A306" i="615"/>
  <c r="A306" i="613"/>
  <c r="A306" i="618"/>
  <c r="A306" i="616"/>
  <c r="A306" i="614"/>
  <c r="A306" i="612"/>
  <c r="A305" i="618"/>
  <c r="A305" i="616"/>
  <c r="A305" i="614"/>
  <c r="A305" i="612"/>
  <c r="A305" i="617"/>
  <c r="A305" i="615"/>
  <c r="A305" i="613"/>
  <c r="A303" i="618"/>
  <c r="A303" i="616"/>
  <c r="A303" i="614"/>
  <c r="A303" i="612"/>
  <c r="A303" i="617"/>
  <c r="A303" i="615"/>
  <c r="A303" i="613"/>
  <c r="A254" i="6"/>
  <c r="A267" i="6"/>
  <c r="A269" i="6"/>
  <c r="A115" i="8"/>
  <c r="A115" i="6"/>
  <c r="A15" i="8"/>
  <c r="A15" i="6"/>
  <c r="A241" i="8"/>
  <c r="A241" i="6"/>
  <c r="A239" i="8"/>
  <c r="A239" i="6"/>
  <c r="A202" i="8"/>
  <c r="A202" i="6"/>
  <c r="A151" i="8"/>
  <c r="A151" i="6"/>
  <c r="A124" i="8"/>
  <c r="A62" i="8"/>
  <c r="A8" i="8"/>
  <c r="A306" i="8"/>
  <c r="A266" i="8"/>
  <c r="A237" i="8"/>
  <c r="A237" i="6"/>
  <c r="A194" i="8"/>
  <c r="A194" i="6"/>
  <c r="A108" i="8"/>
  <c r="A108" i="6"/>
  <c r="A14" i="8"/>
  <c r="A14" i="6"/>
  <c r="A224" i="8"/>
  <c r="A305" i="8"/>
  <c r="A211" i="8"/>
  <c r="A211" i="6"/>
  <c r="A27" i="8"/>
  <c r="A27" i="6"/>
  <c r="A13" i="8"/>
  <c r="A13" i="6"/>
  <c r="A8" i="6"/>
  <c r="A256" i="8"/>
  <c r="A192" i="8"/>
  <c r="A192" i="6"/>
  <c r="A12" i="8"/>
  <c r="A12" i="6"/>
  <c r="A306" i="6"/>
  <c r="A266" i="6"/>
  <c r="A124" i="6"/>
  <c r="A62" i="6"/>
  <c r="A267" i="8"/>
  <c r="A303" i="8"/>
  <c r="A178" i="8"/>
  <c r="A178" i="6"/>
  <c r="A162" i="8"/>
  <c r="A162" i="6"/>
  <c r="A93" i="8"/>
  <c r="A93" i="6"/>
  <c r="A71" i="8"/>
  <c r="A71" i="6"/>
  <c r="A11" i="8"/>
  <c r="A11" i="6"/>
  <c r="A305" i="6"/>
  <c r="A254" i="8"/>
  <c r="A247" i="8"/>
  <c r="A247" i="6"/>
  <c r="A169" i="8"/>
  <c r="A169" i="6"/>
  <c r="A153" i="8"/>
  <c r="A153" i="6"/>
  <c r="A138" i="8"/>
  <c r="A138" i="6"/>
  <c r="A106" i="8"/>
  <c r="A106" i="6"/>
  <c r="A64" i="8"/>
  <c r="A64" i="6"/>
  <c r="A10" i="8"/>
  <c r="A10" i="6"/>
  <c r="A256" i="6"/>
  <c r="A224" i="6"/>
  <c r="A269" i="8"/>
  <c r="A176" i="8"/>
  <c r="A176" i="6"/>
  <c r="A117" i="8"/>
  <c r="A117" i="6"/>
  <c r="A80" i="8"/>
  <c r="A80" i="6"/>
  <c r="A49" i="8"/>
  <c r="A49" i="6"/>
  <c r="A17" i="8"/>
  <c r="A17" i="6"/>
  <c r="A9" i="8"/>
  <c r="A9" i="6"/>
  <c r="A303" i="6"/>
  <c r="B309" i="65" l="1"/>
  <c r="C309" i="65"/>
  <c r="AA309" i="65"/>
  <c r="B310" i="65"/>
  <c r="C310" i="65"/>
  <c r="AA310" i="65"/>
  <c r="B311" i="65"/>
  <c r="C311" i="65"/>
  <c r="AA311" i="65"/>
  <c r="B312" i="65"/>
  <c r="C312" i="65"/>
  <c r="AA312" i="65"/>
  <c r="C313" i="65"/>
  <c r="B181" i="65" l="1"/>
  <c r="C181" i="65"/>
  <c r="B182" i="65"/>
  <c r="C182" i="65"/>
  <c r="B183" i="65"/>
  <c r="C183" i="65"/>
  <c r="B184" i="65"/>
  <c r="C184" i="65"/>
  <c r="B185" i="65"/>
  <c r="C185" i="65"/>
  <c r="B186" i="65"/>
  <c r="C186" i="65"/>
  <c r="B187" i="65"/>
  <c r="C187" i="65"/>
  <c r="B188" i="65"/>
  <c r="C188" i="65"/>
  <c r="B189" i="65"/>
  <c r="C189" i="65"/>
  <c r="B190" i="65"/>
  <c r="C190" i="65"/>
  <c r="B181" i="8" l="1"/>
  <c r="C181" i="8"/>
  <c r="B182" i="8"/>
  <c r="C182" i="8"/>
  <c r="B183" i="8"/>
  <c r="C183" i="8"/>
  <c r="B184" i="8"/>
  <c r="C184" i="8"/>
  <c r="B185" i="8"/>
  <c r="C185" i="8"/>
  <c r="B186" i="8"/>
  <c r="C186" i="8"/>
  <c r="B187" i="8"/>
  <c r="C187" i="8"/>
  <c r="B188" i="8"/>
  <c r="C188" i="8"/>
  <c r="B189" i="8"/>
  <c r="C189" i="8"/>
  <c r="B190" i="8"/>
  <c r="C190" i="8"/>
  <c r="B181" i="6" l="1"/>
  <c r="C181" i="6"/>
  <c r="B182" i="6"/>
  <c r="C182" i="6"/>
  <c r="B183" i="6"/>
  <c r="C183" i="6"/>
  <c r="B184" i="6"/>
  <c r="C184" i="6"/>
  <c r="B185" i="6"/>
  <c r="C185" i="6"/>
  <c r="B186" i="6"/>
  <c r="C186" i="6"/>
  <c r="B187" i="6"/>
  <c r="C187" i="6"/>
  <c r="B188" i="6"/>
  <c r="C188" i="6"/>
  <c r="B189" i="6"/>
  <c r="C189" i="6"/>
  <c r="B190" i="6"/>
  <c r="C190" i="6"/>
  <c r="E86" i="2" l="1"/>
  <c r="E217" i="2" s="1"/>
  <c r="F86" i="2"/>
  <c r="F217" i="2" s="1"/>
  <c r="G86" i="2"/>
  <c r="G217" i="2" s="1"/>
  <c r="H86" i="2"/>
  <c r="H217" i="2" s="1"/>
  <c r="I86" i="2"/>
  <c r="I217" i="2" s="1"/>
  <c r="J86" i="2"/>
  <c r="J217" i="2" s="1"/>
  <c r="E87" i="2"/>
  <c r="E218" i="2" s="1"/>
  <c r="F87" i="2"/>
  <c r="F218" i="2" s="1"/>
  <c r="G87" i="2"/>
  <c r="G218" i="2" s="1"/>
  <c r="H87" i="2"/>
  <c r="H218" i="2" s="1"/>
  <c r="I87" i="2"/>
  <c r="I218" i="2" s="1"/>
  <c r="J87" i="2"/>
  <c r="J218" i="2" s="1"/>
  <c r="E219" i="2"/>
  <c r="F219" i="2"/>
  <c r="G219" i="2"/>
  <c r="H219" i="2"/>
  <c r="I219" i="2"/>
  <c r="J219" i="2"/>
  <c r="E89" i="2"/>
  <c r="E220" i="2" s="1"/>
  <c r="F89" i="2"/>
  <c r="F220" i="2" s="1"/>
  <c r="G89" i="2"/>
  <c r="G220" i="2" s="1"/>
  <c r="H89" i="2"/>
  <c r="H220" i="2" s="1"/>
  <c r="I89" i="2"/>
  <c r="I220" i="2" s="1"/>
  <c r="J89" i="2"/>
  <c r="J220" i="2" s="1"/>
  <c r="E90" i="2"/>
  <c r="E221" i="2" s="1"/>
  <c r="F90" i="2"/>
  <c r="F221" i="2" s="1"/>
  <c r="G90" i="2"/>
  <c r="G221" i="2" s="1"/>
  <c r="H90" i="2"/>
  <c r="H221" i="2" s="1"/>
  <c r="I90" i="2"/>
  <c r="I221" i="2" s="1"/>
  <c r="J90" i="2"/>
  <c r="E91" i="2"/>
  <c r="E222" i="2" s="1"/>
  <c r="F91" i="2"/>
  <c r="F222" i="2" s="1"/>
  <c r="G91" i="2"/>
  <c r="G222" i="2" s="1"/>
  <c r="H91" i="2"/>
  <c r="H222" i="2" s="1"/>
  <c r="I91" i="2"/>
  <c r="I222" i="2" s="1"/>
  <c r="J91" i="2"/>
  <c r="J222" i="2" s="1"/>
  <c r="E83" i="2"/>
  <c r="E214" i="2" s="1"/>
  <c r="F83" i="2"/>
  <c r="F214" i="2" s="1"/>
  <c r="G83" i="2"/>
  <c r="G214" i="2" s="1"/>
  <c r="H83" i="2"/>
  <c r="H214" i="2" s="1"/>
  <c r="I83" i="2"/>
  <c r="I214" i="2" s="1"/>
  <c r="J83" i="2"/>
  <c r="J214" i="2" s="1"/>
  <c r="B89" i="2"/>
  <c r="C89" i="2"/>
  <c r="B90" i="2"/>
  <c r="C90" i="2"/>
  <c r="B91" i="2"/>
  <c r="C91" i="2"/>
  <c r="B45" i="65"/>
  <c r="C45" i="65"/>
  <c r="C44" i="65"/>
  <c r="B44" i="65"/>
  <c r="C44" i="61"/>
  <c r="B44" i="61"/>
  <c r="C44" i="460"/>
  <c r="B44" i="460"/>
  <c r="C44" i="60"/>
  <c r="B44" i="60"/>
  <c r="J221" i="2" l="1"/>
  <c r="B220" i="2"/>
  <c r="C222" i="2"/>
  <c r="B222" i="2"/>
  <c r="C221" i="2"/>
  <c r="B221" i="2"/>
  <c r="C220" i="2"/>
  <c r="B45" i="8"/>
  <c r="C45" i="8"/>
  <c r="C44" i="8"/>
  <c r="B44" i="8"/>
  <c r="B45" i="6"/>
  <c r="C45" i="6"/>
  <c r="C44" i="6"/>
  <c r="B44" i="6"/>
  <c r="B83" i="2"/>
  <c r="C83" i="2"/>
  <c r="B85" i="2"/>
  <c r="C85" i="2"/>
  <c r="B86" i="2"/>
  <c r="C86" i="2"/>
  <c r="B87" i="2"/>
  <c r="C87" i="2"/>
  <c r="F85" i="2"/>
  <c r="F216" i="2" s="1"/>
  <c r="G85" i="2"/>
  <c r="G216" i="2" s="1"/>
  <c r="H85" i="2"/>
  <c r="H216" i="2" s="1"/>
  <c r="I85" i="2"/>
  <c r="I216" i="2" s="1"/>
  <c r="J85" i="2"/>
  <c r="J216" i="2" s="1"/>
  <c r="E85" i="2"/>
  <c r="E216" i="2" s="1"/>
  <c r="B216" i="2" l="1"/>
  <c r="C219" i="2"/>
  <c r="C214" i="2"/>
  <c r="C216" i="2"/>
  <c r="B219" i="2"/>
  <c r="B214" i="2"/>
  <c r="C218" i="2"/>
  <c r="B218" i="2"/>
  <c r="C217" i="2"/>
  <c r="B217" i="2"/>
  <c r="B74" i="2" l="1"/>
  <c r="C74" i="2"/>
  <c r="B76" i="2"/>
  <c r="C76" i="2"/>
  <c r="B77" i="2"/>
  <c r="C77" i="2"/>
  <c r="B78" i="2"/>
  <c r="C78" i="2"/>
  <c r="C73" i="2"/>
  <c r="B73" i="2"/>
  <c r="C209" i="2" l="1"/>
  <c r="C208" i="2"/>
  <c r="B208" i="2"/>
  <c r="C207" i="2"/>
  <c r="B207" i="2"/>
  <c r="B204" i="2"/>
  <c r="C204" i="2"/>
  <c r="B209" i="2"/>
  <c r="B206" i="2"/>
  <c r="C205" i="2"/>
  <c r="C206" i="2"/>
  <c r="B205" i="2"/>
  <c r="C76" i="65"/>
  <c r="B76" i="65"/>
  <c r="B76" i="8"/>
  <c r="C76" i="8"/>
  <c r="B76" i="6"/>
  <c r="C76" i="6"/>
  <c r="R177" i="2" l="1"/>
  <c r="B146" i="65" l="1"/>
  <c r="C146" i="65"/>
  <c r="C145" i="65"/>
  <c r="B145" i="65"/>
  <c r="C145" i="61"/>
  <c r="B145" i="61"/>
  <c r="C145" i="460"/>
  <c r="B145" i="460"/>
  <c r="C145" i="60"/>
  <c r="B145" i="60"/>
  <c r="B146" i="8" l="1"/>
  <c r="C146" i="8"/>
  <c r="C145" i="8"/>
  <c r="B145" i="8"/>
  <c r="B146" i="6"/>
  <c r="C146" i="6"/>
  <c r="C145" i="6"/>
  <c r="B145" i="6"/>
  <c r="B133" i="65"/>
  <c r="C133" i="65"/>
  <c r="C132" i="65"/>
  <c r="B132" i="65"/>
  <c r="C132" i="61"/>
  <c r="B132" i="61"/>
  <c r="C132" i="460"/>
  <c r="B132" i="460"/>
  <c r="C132" i="60"/>
  <c r="B132" i="60"/>
  <c r="C133" i="61"/>
  <c r="B133" i="61"/>
  <c r="C133" i="460"/>
  <c r="B133" i="460"/>
  <c r="C133" i="60"/>
  <c r="B133" i="60"/>
  <c r="B133" i="8"/>
  <c r="C133" i="8"/>
  <c r="C132" i="8"/>
  <c r="B132" i="8"/>
  <c r="B133" i="6"/>
  <c r="C133" i="6"/>
  <c r="C132" i="6"/>
  <c r="B132" i="6"/>
  <c r="B96" i="2"/>
  <c r="C96" i="2"/>
  <c r="B97" i="2"/>
  <c r="C97" i="2"/>
  <c r="B98" i="2"/>
  <c r="C98" i="2"/>
  <c r="B99" i="2"/>
  <c r="C99" i="2"/>
  <c r="B100" i="2"/>
  <c r="C100" i="2"/>
  <c r="B101" i="2"/>
  <c r="C101" i="2"/>
  <c r="B102" i="2"/>
  <c r="C102" i="2"/>
  <c r="B103" i="2"/>
  <c r="C103" i="2"/>
  <c r="B104" i="2"/>
  <c r="C104" i="2"/>
  <c r="C95" i="2"/>
  <c r="B95" i="2"/>
  <c r="C82" i="2"/>
  <c r="B82" i="2"/>
  <c r="C68" i="2"/>
  <c r="C67" i="2"/>
  <c r="B67" i="2"/>
  <c r="B235" i="2" l="1"/>
  <c r="C213" i="2"/>
  <c r="C226" i="2"/>
  <c r="B233" i="2"/>
  <c r="B229" i="2"/>
  <c r="B198" i="2"/>
  <c r="B232" i="2"/>
  <c r="C235" i="2"/>
  <c r="C232" i="2"/>
  <c r="C228" i="2"/>
  <c r="B228" i="2"/>
  <c r="C231" i="2"/>
  <c r="C227" i="2"/>
  <c r="B231" i="2"/>
  <c r="B227" i="2"/>
  <c r="C198" i="2"/>
  <c r="C200" i="2"/>
  <c r="C199" i="2"/>
  <c r="C234" i="2"/>
  <c r="C230" i="2"/>
  <c r="B234" i="2"/>
  <c r="B230" i="2"/>
  <c r="B213" i="2"/>
  <c r="B226" i="2"/>
  <c r="C233" i="2"/>
  <c r="C229" i="2"/>
  <c r="D8" i="3" l="1"/>
  <c r="B9" i="3" s="1"/>
  <c r="E8" i="3"/>
  <c r="F8" i="3"/>
  <c r="G8" i="3"/>
  <c r="B31" i="65" l="1"/>
  <c r="C31" i="65"/>
  <c r="C30" i="65"/>
  <c r="B30" i="65"/>
  <c r="C32" i="65"/>
  <c r="B32" i="65"/>
  <c r="C33" i="65"/>
  <c r="B33" i="65"/>
  <c r="C34" i="65"/>
  <c r="B34" i="65"/>
  <c r="C35" i="65"/>
  <c r="B35" i="65"/>
  <c r="C36" i="65"/>
  <c r="B36" i="65"/>
  <c r="C30" i="61"/>
  <c r="B30" i="61"/>
  <c r="C30" i="460"/>
  <c r="B30" i="460"/>
  <c r="C30" i="60"/>
  <c r="B30" i="60"/>
  <c r="C31" i="61"/>
  <c r="B31" i="61"/>
  <c r="C31" i="460"/>
  <c r="B31" i="460"/>
  <c r="C31" i="60"/>
  <c r="B31" i="60"/>
  <c r="C32" i="61"/>
  <c r="B32" i="61"/>
  <c r="C32" i="460"/>
  <c r="B32" i="460"/>
  <c r="C32" i="60"/>
  <c r="B32" i="60"/>
  <c r="C33" i="61"/>
  <c r="B33" i="61"/>
  <c r="C33" i="460"/>
  <c r="B33" i="460"/>
  <c r="C33" i="60"/>
  <c r="B33" i="60"/>
  <c r="C34" i="61"/>
  <c r="B34" i="61"/>
  <c r="C34" i="460"/>
  <c r="B34" i="460"/>
  <c r="C34" i="60"/>
  <c r="B34" i="60"/>
  <c r="C35" i="61"/>
  <c r="B35" i="61"/>
  <c r="C35" i="460"/>
  <c r="B35" i="460"/>
  <c r="C35" i="60"/>
  <c r="B35" i="60"/>
  <c r="C36" i="61"/>
  <c r="B36" i="61"/>
  <c r="C36" i="460"/>
  <c r="B36" i="460"/>
  <c r="C36" i="60"/>
  <c r="B36" i="60"/>
  <c r="B31" i="8"/>
  <c r="C31" i="8"/>
  <c r="C30" i="8"/>
  <c r="B30" i="8"/>
  <c r="C32" i="8"/>
  <c r="B32" i="8"/>
  <c r="C33" i="8"/>
  <c r="B33" i="8"/>
  <c r="C34" i="8"/>
  <c r="B34" i="8"/>
  <c r="C35" i="8"/>
  <c r="B35" i="8"/>
  <c r="C36" i="8"/>
  <c r="B36" i="8"/>
  <c r="B31" i="6"/>
  <c r="C31" i="6"/>
  <c r="C30" i="6"/>
  <c r="B30" i="6"/>
  <c r="C32" i="6"/>
  <c r="B32" i="6"/>
  <c r="C33" i="6"/>
  <c r="B33" i="6"/>
  <c r="C34" i="6"/>
  <c r="B34" i="6"/>
  <c r="C35" i="6"/>
  <c r="B35" i="6"/>
  <c r="C36" i="6"/>
  <c r="B36" i="6"/>
  <c r="B23" i="65"/>
  <c r="C23" i="65"/>
  <c r="C22" i="65"/>
  <c r="B22" i="65"/>
  <c r="C22" i="61"/>
  <c r="B22" i="61"/>
  <c r="C22" i="460"/>
  <c r="B22" i="460"/>
  <c r="C22" i="60"/>
  <c r="B22" i="60"/>
  <c r="B23" i="8" l="1"/>
  <c r="C23" i="8"/>
  <c r="C22" i="8"/>
  <c r="B22" i="8"/>
  <c r="B23" i="6"/>
  <c r="C23" i="6"/>
  <c r="C22" i="6"/>
  <c r="B22" i="6"/>
  <c r="A30" i="3" l="1"/>
  <c r="A31" i="3"/>
  <c r="A32" i="3"/>
  <c r="C29" i="3"/>
  <c r="A15" i="3"/>
  <c r="A16" i="3"/>
  <c r="A17" i="3"/>
  <c r="A18" i="3"/>
  <c r="A19" i="3"/>
  <c r="A20" i="3"/>
  <c r="A21" i="3"/>
  <c r="B13" i="65"/>
  <c r="C13" i="65"/>
  <c r="B13" i="8" l="1"/>
  <c r="C13" i="8"/>
  <c r="B13" i="6" l="1"/>
  <c r="C13" i="6"/>
  <c r="C265" i="65"/>
  <c r="C264" i="65"/>
  <c r="C263" i="65"/>
  <c r="C262" i="65"/>
  <c r="C261" i="65"/>
  <c r="D260" i="65"/>
  <c r="C260" i="65"/>
  <c r="B260" i="65"/>
  <c r="C259" i="65"/>
  <c r="B259" i="65"/>
  <c r="C258" i="65"/>
  <c r="B258" i="65"/>
  <c r="C255" i="65"/>
  <c r="C253" i="65"/>
  <c r="C252" i="65"/>
  <c r="C251" i="65"/>
  <c r="C250" i="65"/>
  <c r="C249" i="65"/>
  <c r="B249" i="65"/>
  <c r="C246" i="65"/>
  <c r="C245" i="65"/>
  <c r="B245" i="65"/>
  <c r="C244" i="65"/>
  <c r="B244" i="65"/>
  <c r="C240" i="65"/>
  <c r="B238" i="2"/>
  <c r="C238" i="65"/>
  <c r="C236" i="65"/>
  <c r="C223" i="65"/>
  <c r="C210" i="65"/>
  <c r="C201" i="65"/>
  <c r="C191" i="65"/>
  <c r="C180" i="65"/>
  <c r="B180" i="65"/>
  <c r="C193" i="65"/>
  <c r="C177" i="65"/>
  <c r="C175" i="65"/>
  <c r="C174" i="65"/>
  <c r="B174" i="65"/>
  <c r="C173" i="65"/>
  <c r="B173" i="65"/>
  <c r="C172" i="65"/>
  <c r="B172" i="65"/>
  <c r="C171" i="65"/>
  <c r="B171" i="65"/>
  <c r="C168" i="65"/>
  <c r="C167" i="65"/>
  <c r="B167" i="65"/>
  <c r="C166" i="65"/>
  <c r="B166" i="65"/>
  <c r="C165" i="65"/>
  <c r="B165" i="65"/>
  <c r="C164" i="65"/>
  <c r="B164" i="65"/>
  <c r="C161" i="65"/>
  <c r="C160" i="65"/>
  <c r="B160" i="65"/>
  <c r="C159" i="65"/>
  <c r="B159" i="65"/>
  <c r="C158" i="65"/>
  <c r="B158" i="65"/>
  <c r="C157" i="65"/>
  <c r="B157" i="65"/>
  <c r="C156" i="65"/>
  <c r="B156" i="65"/>
  <c r="C152" i="65"/>
  <c r="C150" i="65"/>
  <c r="C149" i="65"/>
  <c r="B149" i="65"/>
  <c r="C148" i="65"/>
  <c r="B148" i="65"/>
  <c r="C147" i="65"/>
  <c r="B147" i="65"/>
  <c r="C144" i="65"/>
  <c r="B144" i="65"/>
  <c r="C143" i="65"/>
  <c r="B143" i="65"/>
  <c r="C142" i="65"/>
  <c r="B142" i="65"/>
  <c r="C141" i="65"/>
  <c r="B141" i="65"/>
  <c r="C140" i="65"/>
  <c r="B140" i="65"/>
  <c r="C137" i="65"/>
  <c r="C136" i="65"/>
  <c r="B136" i="65"/>
  <c r="C135" i="65"/>
  <c r="B135" i="65"/>
  <c r="C134" i="65"/>
  <c r="B134" i="65"/>
  <c r="C131" i="65"/>
  <c r="B131" i="65"/>
  <c r="C130" i="65"/>
  <c r="B130" i="65"/>
  <c r="C129" i="65"/>
  <c r="B129" i="65"/>
  <c r="C128" i="65"/>
  <c r="B128" i="65"/>
  <c r="C127" i="65"/>
  <c r="B127" i="65"/>
  <c r="C126" i="65"/>
  <c r="B126" i="65"/>
  <c r="C123" i="65"/>
  <c r="C116" i="65"/>
  <c r="C114" i="65"/>
  <c r="C113" i="65"/>
  <c r="B113" i="65"/>
  <c r="C112" i="65"/>
  <c r="B112" i="65"/>
  <c r="C111" i="65"/>
  <c r="B111" i="65"/>
  <c r="C110" i="65"/>
  <c r="B110" i="65"/>
  <c r="C105" i="65"/>
  <c r="C92" i="65"/>
  <c r="C79" i="65"/>
  <c r="C70" i="65"/>
  <c r="C63" i="65"/>
  <c r="C61" i="65"/>
  <c r="C60" i="65"/>
  <c r="B60" i="65"/>
  <c r="C59" i="65"/>
  <c r="B59" i="65"/>
  <c r="C58" i="65"/>
  <c r="B58" i="65"/>
  <c r="C57" i="65"/>
  <c r="B57" i="65"/>
  <c r="C56" i="65"/>
  <c r="B56" i="65"/>
  <c r="C55" i="65"/>
  <c r="B55" i="65"/>
  <c r="C54" i="65"/>
  <c r="B54" i="65"/>
  <c r="C53" i="65"/>
  <c r="B53" i="65"/>
  <c r="C52" i="65"/>
  <c r="B52" i="65"/>
  <c r="C51" i="65"/>
  <c r="B51" i="65"/>
  <c r="C48" i="65"/>
  <c r="C47" i="65"/>
  <c r="B47" i="65"/>
  <c r="C46" i="65"/>
  <c r="B46" i="65"/>
  <c r="C43" i="65"/>
  <c r="B43" i="65"/>
  <c r="C42" i="65"/>
  <c r="B42" i="65"/>
  <c r="C41" i="65"/>
  <c r="B41" i="65"/>
  <c r="C40" i="65"/>
  <c r="B40" i="65"/>
  <c r="C39" i="65"/>
  <c r="B39" i="65"/>
  <c r="C38" i="65"/>
  <c r="B38" i="65"/>
  <c r="C37" i="65"/>
  <c r="B37" i="65"/>
  <c r="C29" i="65"/>
  <c r="B29" i="65"/>
  <c r="C26" i="65"/>
  <c r="C25" i="65"/>
  <c r="B25" i="65"/>
  <c r="C24" i="65"/>
  <c r="B24" i="65"/>
  <c r="C21" i="65"/>
  <c r="B21" i="65"/>
  <c r="C20" i="65"/>
  <c r="B20" i="65"/>
  <c r="C19" i="65"/>
  <c r="B19" i="65"/>
  <c r="C16" i="65"/>
  <c r="C15" i="65"/>
  <c r="B15" i="65"/>
  <c r="A15" i="65"/>
  <c r="C14" i="65"/>
  <c r="B14" i="65"/>
  <c r="A14" i="65"/>
  <c r="C12" i="65"/>
  <c r="B12" i="65"/>
  <c r="A12" i="65"/>
  <c r="A7" i="460"/>
  <c r="B12" i="460"/>
  <c r="C12" i="460"/>
  <c r="A7" i="61"/>
  <c r="B12" i="61"/>
  <c r="C12" i="61"/>
  <c r="A7" i="60"/>
  <c r="B12" i="60"/>
  <c r="C12" i="60"/>
  <c r="B12" i="8"/>
  <c r="C12" i="8"/>
  <c r="B12" i="6"/>
  <c r="C12" i="6"/>
  <c r="A64" i="3"/>
  <c r="A65" i="3"/>
  <c r="A66" i="3"/>
  <c r="A67" i="3"/>
  <c r="A68" i="3"/>
  <c r="A69" i="3"/>
  <c r="A70" i="3"/>
  <c r="B137" i="2"/>
  <c r="J68" i="2"/>
  <c r="J199" i="2" s="1"/>
  <c r="I68" i="2"/>
  <c r="I199" i="2" s="1"/>
  <c r="H68" i="2"/>
  <c r="H199" i="2" s="1"/>
  <c r="G68" i="2"/>
  <c r="G199" i="2" s="1"/>
  <c r="F68" i="2"/>
  <c r="F199" i="2" s="1"/>
  <c r="E68" i="2"/>
  <c r="E199" i="2" s="1"/>
  <c r="B137" i="617" l="1"/>
  <c r="B137" i="618"/>
  <c r="B137" i="614"/>
  <c r="B137" i="615"/>
  <c r="B137" i="616"/>
  <c r="B137" i="612"/>
  <c r="B137" i="613"/>
  <c r="B238" i="65"/>
  <c r="C68" i="65"/>
  <c r="C69" i="65"/>
  <c r="B68" i="65"/>
  <c r="B137" i="65"/>
  <c r="B69" i="65"/>
  <c r="A13" i="65"/>
  <c r="A211" i="460"/>
  <c r="A211" i="61"/>
  <c r="A211" i="60"/>
  <c r="A11" i="61"/>
  <c r="A11" i="460"/>
  <c r="A11" i="60"/>
  <c r="A256" i="460"/>
  <c r="A256" i="61"/>
  <c r="A256" i="60"/>
  <c r="A192" i="460"/>
  <c r="A192" i="61"/>
  <c r="A192" i="60"/>
  <c r="A93" i="460"/>
  <c r="A93" i="61"/>
  <c r="A93" i="60"/>
  <c r="A64" i="460"/>
  <c r="A64" i="61"/>
  <c r="A64" i="60"/>
  <c r="A17" i="61"/>
  <c r="A10" i="460"/>
  <c r="A10" i="61"/>
  <c r="A10" i="60"/>
  <c r="A71" i="460"/>
  <c r="A71" i="61"/>
  <c r="A71" i="60"/>
  <c r="A178" i="460"/>
  <c r="A178" i="61"/>
  <c r="A178" i="60"/>
  <c r="A162" i="61"/>
  <c r="A162" i="460"/>
  <c r="A162" i="60"/>
  <c r="A138" i="460"/>
  <c r="A138" i="61"/>
  <c r="A138" i="60"/>
  <c r="A106" i="460"/>
  <c r="A106" i="61"/>
  <c r="A106" i="60"/>
  <c r="A49" i="460"/>
  <c r="A49" i="61"/>
  <c r="A49" i="60"/>
  <c r="A9" i="61"/>
  <c r="A9" i="460"/>
  <c r="A9" i="60"/>
  <c r="A254" i="460"/>
  <c r="A254" i="61"/>
  <c r="A254" i="60"/>
  <c r="A247" i="460"/>
  <c r="A247" i="61"/>
  <c r="A247" i="60"/>
  <c r="A169" i="460"/>
  <c r="A169" i="61"/>
  <c r="A169" i="60"/>
  <c r="A153" i="460"/>
  <c r="A153" i="61"/>
  <c r="A153" i="60"/>
  <c r="A117" i="460"/>
  <c r="A117" i="61"/>
  <c r="A117" i="60"/>
  <c r="A80" i="460"/>
  <c r="A80" i="61"/>
  <c r="A80" i="60"/>
  <c r="A62" i="460"/>
  <c r="A62" i="61"/>
  <c r="A62" i="60"/>
  <c r="A15" i="61"/>
  <c r="A15" i="460"/>
  <c r="A15" i="60"/>
  <c r="A8" i="61"/>
  <c r="A8" i="460"/>
  <c r="A8" i="60"/>
  <c r="A176" i="460"/>
  <c r="A176" i="61"/>
  <c r="A27" i="460"/>
  <c r="A27" i="61"/>
  <c r="A27" i="60"/>
  <c r="A14" i="460"/>
  <c r="A14" i="61"/>
  <c r="A14" i="60"/>
  <c r="A241" i="460"/>
  <c r="A241" i="61"/>
  <c r="A241" i="60"/>
  <c r="A239" i="460"/>
  <c r="A239" i="61"/>
  <c r="A239" i="60"/>
  <c r="A202" i="61"/>
  <c r="A151" i="460"/>
  <c r="A151" i="61"/>
  <c r="A151" i="60"/>
  <c r="A124" i="460"/>
  <c r="A124" i="61"/>
  <c r="A124" i="60"/>
  <c r="A115" i="460"/>
  <c r="A115" i="61"/>
  <c r="A115" i="60"/>
  <c r="A13" i="460"/>
  <c r="A13" i="61"/>
  <c r="A13" i="60"/>
  <c r="A176" i="60"/>
  <c r="A224" i="460"/>
  <c r="A224" i="61"/>
  <c r="A224" i="60"/>
  <c r="A108" i="460"/>
  <c r="A108" i="60"/>
  <c r="A108" i="61"/>
  <c r="A12" i="460"/>
  <c r="A12" i="61"/>
  <c r="A12" i="60"/>
  <c r="A266" i="61"/>
  <c r="A267" i="61"/>
  <c r="A237" i="460"/>
  <c r="A237" i="61"/>
  <c r="A237" i="60"/>
  <c r="A194" i="460"/>
  <c r="A194" i="61"/>
  <c r="A194" i="60"/>
  <c r="D33" i="3" l="1"/>
  <c r="D34" i="3"/>
  <c r="B237" i="65" l="1"/>
  <c r="B224" i="65"/>
  <c r="D212" i="65"/>
  <c r="E212" i="65" s="1"/>
  <c r="C212" i="65"/>
  <c r="D211" i="65"/>
  <c r="E211" i="65" s="1"/>
  <c r="C211" i="65"/>
  <c r="B211" i="65"/>
  <c r="B202" i="65"/>
  <c r="D197" i="65"/>
  <c r="E197" i="65" s="1"/>
  <c r="C197" i="65"/>
  <c r="E196" i="60"/>
  <c r="E197" i="60"/>
  <c r="E237" i="61"/>
  <c r="B237" i="61"/>
  <c r="C236" i="61"/>
  <c r="E225" i="61"/>
  <c r="E224" i="61"/>
  <c r="B224" i="61"/>
  <c r="C223" i="61"/>
  <c r="E212" i="61"/>
  <c r="C212" i="61"/>
  <c r="E211" i="61"/>
  <c r="C211" i="61"/>
  <c r="B211" i="61"/>
  <c r="C210" i="61"/>
  <c r="E203" i="61"/>
  <c r="E202" i="61"/>
  <c r="B202" i="61"/>
  <c r="C201" i="61"/>
  <c r="C197" i="61"/>
  <c r="E237" i="460"/>
  <c r="B237" i="460"/>
  <c r="C236" i="460"/>
  <c r="E225" i="460"/>
  <c r="E224" i="460"/>
  <c r="B224" i="460"/>
  <c r="C223" i="460"/>
  <c r="E212" i="460"/>
  <c r="C212" i="460"/>
  <c r="E211" i="460"/>
  <c r="C211" i="460"/>
  <c r="B211" i="460"/>
  <c r="C210" i="460"/>
  <c r="E203" i="460"/>
  <c r="E202" i="460"/>
  <c r="C201" i="460"/>
  <c r="C197" i="460"/>
  <c r="E237" i="60"/>
  <c r="B237" i="60"/>
  <c r="C236" i="60"/>
  <c r="E225" i="60"/>
  <c r="E224" i="60"/>
  <c r="B224" i="60"/>
  <c r="C223" i="60"/>
  <c r="E212" i="60"/>
  <c r="C212" i="60"/>
  <c r="E211" i="60"/>
  <c r="C211" i="60"/>
  <c r="B211" i="60"/>
  <c r="C210" i="60"/>
  <c r="E203" i="60"/>
  <c r="E202" i="60"/>
  <c r="C201" i="60"/>
  <c r="C197" i="60"/>
  <c r="E237" i="8"/>
  <c r="C237" i="8"/>
  <c r="B237" i="8"/>
  <c r="C236" i="8"/>
  <c r="E225" i="8"/>
  <c r="C225" i="8"/>
  <c r="E224" i="8"/>
  <c r="C224" i="8"/>
  <c r="B224" i="8"/>
  <c r="C223" i="8"/>
  <c r="E212" i="8"/>
  <c r="C212" i="8"/>
  <c r="E211" i="8"/>
  <c r="C211" i="8"/>
  <c r="B211" i="8"/>
  <c r="C210" i="8"/>
  <c r="E203" i="8"/>
  <c r="C203" i="8"/>
  <c r="E202" i="8"/>
  <c r="C202" i="8"/>
  <c r="B202" i="8"/>
  <c r="C201" i="8"/>
  <c r="C197" i="8"/>
  <c r="E237" i="6"/>
  <c r="C237" i="6"/>
  <c r="B237" i="6"/>
  <c r="C236" i="6"/>
  <c r="E225" i="6"/>
  <c r="C225" i="6"/>
  <c r="E224" i="6"/>
  <c r="C224" i="6"/>
  <c r="B224" i="6"/>
  <c r="C223" i="6"/>
  <c r="R212" i="6"/>
  <c r="Q212" i="6"/>
  <c r="P212" i="6"/>
  <c r="O212" i="6"/>
  <c r="N212" i="6"/>
  <c r="M212" i="6"/>
  <c r="L212" i="6"/>
  <c r="E212" i="6"/>
  <c r="C212" i="6"/>
  <c r="R211" i="6"/>
  <c r="Q211" i="6"/>
  <c r="P211" i="6"/>
  <c r="O211" i="6"/>
  <c r="N211" i="6"/>
  <c r="M211" i="6"/>
  <c r="L211" i="6"/>
  <c r="E211" i="6"/>
  <c r="C211" i="6"/>
  <c r="B211" i="6"/>
  <c r="C210" i="6"/>
  <c r="E203" i="6"/>
  <c r="C203" i="6"/>
  <c r="E202" i="6"/>
  <c r="C202" i="6"/>
  <c r="B202" i="6"/>
  <c r="C201" i="6"/>
  <c r="B200" i="65" l="1"/>
  <c r="B204" i="65"/>
  <c r="B206" i="65"/>
  <c r="B207" i="65"/>
  <c r="B209" i="65"/>
  <c r="B213" i="65"/>
  <c r="B215" i="65"/>
  <c r="B216" i="65"/>
  <c r="B218" i="65"/>
  <c r="B219" i="65"/>
  <c r="B220" i="65"/>
  <c r="B221" i="65"/>
  <c r="B222" i="65"/>
  <c r="B226" i="65"/>
  <c r="B227" i="65"/>
  <c r="B228" i="65"/>
  <c r="B229" i="65"/>
  <c r="B230" i="65"/>
  <c r="B231" i="65"/>
  <c r="B232" i="65"/>
  <c r="B233" i="65"/>
  <c r="B234" i="65"/>
  <c r="B235" i="65"/>
  <c r="B199" i="65"/>
  <c r="B205" i="65"/>
  <c r="B208" i="65"/>
  <c r="B214" i="65"/>
  <c r="B217" i="65"/>
  <c r="C198" i="65"/>
  <c r="C199" i="65"/>
  <c r="C200" i="65"/>
  <c r="C204" i="65"/>
  <c r="C205" i="65"/>
  <c r="C206" i="65"/>
  <c r="C207" i="65"/>
  <c r="C208" i="65"/>
  <c r="C209" i="65"/>
  <c r="C213" i="65"/>
  <c r="C214" i="65"/>
  <c r="C215" i="65"/>
  <c r="C216" i="65"/>
  <c r="C217" i="65"/>
  <c r="C218" i="65"/>
  <c r="C219" i="65"/>
  <c r="C220" i="65"/>
  <c r="C221" i="65"/>
  <c r="C222" i="65"/>
  <c r="C226" i="65"/>
  <c r="C227" i="65"/>
  <c r="C228" i="65"/>
  <c r="C229" i="65"/>
  <c r="C230" i="65"/>
  <c r="C231" i="65"/>
  <c r="C232" i="65"/>
  <c r="C233" i="65"/>
  <c r="C234" i="65"/>
  <c r="C235" i="65"/>
  <c r="C198" i="6"/>
  <c r="C199" i="6"/>
  <c r="C200" i="6"/>
  <c r="C204" i="6"/>
  <c r="C214" i="6"/>
  <c r="C219" i="6"/>
  <c r="C231" i="6"/>
  <c r="C233" i="6"/>
  <c r="C235" i="6"/>
  <c r="B226" i="6"/>
  <c r="B229" i="6"/>
  <c r="B233" i="6"/>
  <c r="B205" i="6"/>
  <c r="B221" i="6"/>
  <c r="B235" i="6"/>
  <c r="B232" i="6"/>
  <c r="B209" i="61"/>
  <c r="B209" i="460"/>
  <c r="B209" i="60"/>
  <c r="B209" i="8"/>
  <c r="B209" i="6"/>
  <c r="B220" i="460"/>
  <c r="B220" i="61"/>
  <c r="B220" i="60"/>
  <c r="B220" i="6"/>
  <c r="B220" i="8"/>
  <c r="B230" i="460"/>
  <c r="B230" i="61"/>
  <c r="B230" i="8"/>
  <c r="B230" i="6"/>
  <c r="B231" i="61"/>
  <c r="B231" i="460"/>
  <c r="B231" i="8"/>
  <c r="B231" i="6"/>
  <c r="C209" i="61"/>
  <c r="C209" i="460"/>
  <c r="C209" i="60"/>
  <c r="C209" i="8"/>
  <c r="C209" i="6"/>
  <c r="C220" i="460"/>
  <c r="C220" i="61"/>
  <c r="C220" i="60"/>
  <c r="C220" i="6"/>
  <c r="C220" i="8"/>
  <c r="C230" i="460"/>
  <c r="C230" i="61"/>
  <c r="C230" i="8"/>
  <c r="C230" i="6"/>
  <c r="B213" i="460"/>
  <c r="B213" i="61"/>
  <c r="B213" i="60"/>
  <c r="B213" i="8"/>
  <c r="B213" i="6"/>
  <c r="B204" i="60"/>
  <c r="B204" i="460"/>
  <c r="B204" i="61"/>
  <c r="B204" i="8"/>
  <c r="B204" i="6"/>
  <c r="B214" i="460"/>
  <c r="B214" i="61"/>
  <c r="B214" i="60"/>
  <c r="B214" i="8"/>
  <c r="B214" i="6"/>
  <c r="C221" i="60"/>
  <c r="C221" i="460"/>
  <c r="C221" i="61"/>
  <c r="C221" i="6"/>
  <c r="C221" i="8"/>
  <c r="B222" i="460"/>
  <c r="B222" i="61"/>
  <c r="B222" i="60"/>
  <c r="B222" i="8"/>
  <c r="B222" i="6"/>
  <c r="C232" i="460"/>
  <c r="C232" i="61"/>
  <c r="C232" i="8"/>
  <c r="C232" i="6"/>
  <c r="C213" i="460"/>
  <c r="C213" i="61"/>
  <c r="C213" i="60"/>
  <c r="C213" i="8"/>
  <c r="C213" i="6"/>
  <c r="C222" i="460"/>
  <c r="C222" i="61"/>
  <c r="C222" i="60"/>
  <c r="C222" i="8"/>
  <c r="C222" i="6"/>
  <c r="C205" i="460"/>
  <c r="C205" i="61"/>
  <c r="C205" i="60"/>
  <c r="C205" i="8"/>
  <c r="C205" i="6"/>
  <c r="B206" i="61"/>
  <c r="B206" i="460"/>
  <c r="B206" i="60"/>
  <c r="B206" i="8"/>
  <c r="B206" i="6"/>
  <c r="C215" i="60"/>
  <c r="C215" i="460"/>
  <c r="C215" i="61"/>
  <c r="C215" i="6"/>
  <c r="C215" i="8"/>
  <c r="B216" i="460"/>
  <c r="B216" i="61"/>
  <c r="B216" i="60"/>
  <c r="B216" i="8"/>
  <c r="B216" i="6"/>
  <c r="C206" i="61"/>
  <c r="C206" i="460"/>
  <c r="C206" i="60"/>
  <c r="C206" i="8"/>
  <c r="C206" i="6"/>
  <c r="C216" i="460"/>
  <c r="C216" i="61"/>
  <c r="C216" i="60"/>
  <c r="C216" i="8"/>
  <c r="C216" i="6"/>
  <c r="B217" i="61"/>
  <c r="B217" i="60"/>
  <c r="B217" i="460"/>
  <c r="B217" i="8"/>
  <c r="B217" i="6"/>
  <c r="B207" i="61"/>
  <c r="B207" i="460"/>
  <c r="B207" i="60"/>
  <c r="B207" i="8"/>
  <c r="B207" i="6"/>
  <c r="C217" i="61"/>
  <c r="C217" i="60"/>
  <c r="C217" i="460"/>
  <c r="C217" i="6"/>
  <c r="C217" i="8"/>
  <c r="B218" i="60"/>
  <c r="B218" i="460"/>
  <c r="B218" i="61"/>
  <c r="B218" i="8"/>
  <c r="B218" i="6"/>
  <c r="B219" i="460"/>
  <c r="B219" i="61"/>
  <c r="B219" i="60"/>
  <c r="B219" i="6"/>
  <c r="B219" i="8"/>
  <c r="C226" i="60"/>
  <c r="C226" i="460"/>
  <c r="C226" i="61"/>
  <c r="C226" i="8"/>
  <c r="C226" i="6"/>
  <c r="B227" i="460"/>
  <c r="B227" i="61"/>
  <c r="B227" i="8"/>
  <c r="B227" i="6"/>
  <c r="B228" i="61"/>
  <c r="B228" i="460"/>
  <c r="B228" i="8"/>
  <c r="B228" i="6"/>
  <c r="B199" i="61"/>
  <c r="B199" i="460"/>
  <c r="B199" i="60"/>
  <c r="B199" i="6"/>
  <c r="B199" i="8"/>
  <c r="C200" i="460"/>
  <c r="C200" i="61"/>
  <c r="C200" i="60"/>
  <c r="C200" i="8"/>
  <c r="C207" i="60"/>
  <c r="C207" i="460"/>
  <c r="C207" i="61"/>
  <c r="C207" i="6"/>
  <c r="C207" i="8"/>
  <c r="B208" i="460"/>
  <c r="B208" i="61"/>
  <c r="B208" i="60"/>
  <c r="B208" i="8"/>
  <c r="B208" i="6"/>
  <c r="C218" i="460"/>
  <c r="C218" i="61"/>
  <c r="C218" i="60"/>
  <c r="C218" i="8"/>
  <c r="C218" i="6"/>
  <c r="C227" i="460"/>
  <c r="C227" i="61"/>
  <c r="C227" i="8"/>
  <c r="C227" i="6"/>
  <c r="C208" i="460"/>
  <c r="C208" i="61"/>
  <c r="C208" i="60"/>
  <c r="C208" i="6"/>
  <c r="C208" i="8"/>
  <c r="C229" i="460"/>
  <c r="C229" i="61"/>
  <c r="C229" i="8"/>
  <c r="C229" i="6"/>
  <c r="C204" i="460"/>
  <c r="C204" i="61"/>
  <c r="C204" i="60"/>
  <c r="B205" i="460"/>
  <c r="B205" i="61"/>
  <c r="B205" i="60"/>
  <c r="C219" i="460"/>
  <c r="C219" i="61"/>
  <c r="C219" i="60"/>
  <c r="B226" i="61"/>
  <c r="B226" i="60"/>
  <c r="B226" i="460"/>
  <c r="B226" i="8"/>
  <c r="C233" i="61"/>
  <c r="C233" i="460"/>
  <c r="C233" i="8"/>
  <c r="B234" i="61"/>
  <c r="B234" i="460"/>
  <c r="B234" i="8"/>
  <c r="B234" i="6"/>
  <c r="C234" i="460"/>
  <c r="C234" i="61"/>
  <c r="C234" i="8"/>
  <c r="C234" i="6"/>
  <c r="B205" i="8"/>
  <c r="C219" i="8"/>
  <c r="B235" i="61"/>
  <c r="B235" i="460"/>
  <c r="B235" i="8"/>
  <c r="C198" i="460"/>
  <c r="C198" i="61"/>
  <c r="C198" i="60"/>
  <c r="C199" i="61"/>
  <c r="C199" i="460"/>
  <c r="C199" i="60"/>
  <c r="B200" i="460"/>
  <c r="B200" i="61"/>
  <c r="B200" i="60"/>
  <c r="C214" i="61"/>
  <c r="C214" i="460"/>
  <c r="C214" i="60"/>
  <c r="C214" i="8"/>
  <c r="B215" i="61"/>
  <c r="B215" i="460"/>
  <c r="B215" i="60"/>
  <c r="B215" i="8"/>
  <c r="B221" i="61"/>
  <c r="B221" i="60"/>
  <c r="B221" i="460"/>
  <c r="B221" i="8"/>
  <c r="C228" i="61"/>
  <c r="C228" i="460"/>
  <c r="C228" i="8"/>
  <c r="B229" i="460"/>
  <c r="B229" i="61"/>
  <c r="B229" i="8"/>
  <c r="C235" i="61"/>
  <c r="C235" i="460"/>
  <c r="C235" i="8"/>
  <c r="B200" i="6"/>
  <c r="B215" i="6"/>
  <c r="C228" i="6"/>
  <c r="C198" i="8"/>
  <c r="B200" i="8"/>
  <c r="C199" i="8"/>
  <c r="C204" i="8"/>
  <c r="C231" i="61"/>
  <c r="C231" i="460"/>
  <c r="C231" i="8"/>
  <c r="B232" i="460"/>
  <c r="B232" i="61"/>
  <c r="B232" i="8"/>
  <c r="B233" i="460"/>
  <c r="B233" i="61"/>
  <c r="B233" i="8"/>
  <c r="B225" i="2"/>
  <c r="B212" i="2"/>
  <c r="B203" i="2"/>
  <c r="B197" i="2"/>
  <c r="B196" i="65"/>
  <c r="E196" i="460"/>
  <c r="B196" i="460"/>
  <c r="E196" i="61"/>
  <c r="B196" i="61"/>
  <c r="B196" i="60"/>
  <c r="C196" i="8"/>
  <c r="B196" i="8"/>
  <c r="C197" i="6"/>
  <c r="E197" i="6"/>
  <c r="E196" i="6"/>
  <c r="C196" i="6"/>
  <c r="B196" i="6"/>
  <c r="B212" i="616" l="1"/>
  <c r="B212" i="617"/>
  <c r="B212" i="618"/>
  <c r="B212" i="614"/>
  <c r="B212" i="615"/>
  <c r="B212" i="612"/>
  <c r="B212" i="613"/>
  <c r="B198" i="65"/>
  <c r="B197" i="61"/>
  <c r="B197" i="60"/>
  <c r="B197" i="65"/>
  <c r="B197" i="460"/>
  <c r="B197" i="8"/>
  <c r="B203" i="61"/>
  <c r="B203" i="65"/>
  <c r="B203" i="460"/>
  <c r="B203" i="60"/>
  <c r="B203" i="6"/>
  <c r="B203" i="8"/>
  <c r="B198" i="460"/>
  <c r="B198" i="61"/>
  <c r="B198" i="60"/>
  <c r="B198" i="6"/>
  <c r="B198" i="8"/>
  <c r="B212" i="61"/>
  <c r="B212" i="65"/>
  <c r="B212" i="460"/>
  <c r="B212" i="60"/>
  <c r="B212" i="8"/>
  <c r="B212" i="6"/>
  <c r="B225" i="460"/>
  <c r="B225" i="61"/>
  <c r="B225" i="60"/>
  <c r="B225" i="65"/>
  <c r="B225" i="8"/>
  <c r="B225" i="6"/>
  <c r="B197" i="6"/>
  <c r="C25" i="484" l="1"/>
  <c r="C27" i="484"/>
  <c r="C26" i="484"/>
  <c r="C24" i="484" l="1"/>
  <c r="E24" i="484"/>
  <c r="D24" i="484"/>
  <c r="D23" i="484"/>
  <c r="E23" i="484"/>
  <c r="D14" i="484"/>
  <c r="F14" i="484" s="1"/>
  <c r="D26" i="484"/>
  <c r="E26" i="484"/>
  <c r="E27" i="484"/>
  <c r="D27" i="484"/>
  <c r="F27" i="484" s="1"/>
  <c r="D18" i="484"/>
  <c r="F18" i="484" s="1"/>
  <c r="D19" i="484"/>
  <c r="F19" i="484" s="1"/>
  <c r="D6" i="484"/>
  <c r="E6" i="484"/>
  <c r="D9" i="484"/>
  <c r="F9" i="484" s="1"/>
  <c r="D21" i="484"/>
  <c r="F21" i="484" s="1"/>
  <c r="D16" i="484"/>
  <c r="F16" i="484" s="1"/>
  <c r="D22" i="484"/>
  <c r="F22" i="484" s="1"/>
  <c r="D7" i="484"/>
  <c r="F7" i="484" s="1"/>
  <c r="E7" i="484"/>
  <c r="D13" i="484"/>
  <c r="F13" i="484" s="1"/>
  <c r="D25" i="484"/>
  <c r="E25" i="484"/>
  <c r="D17" i="484"/>
  <c r="F17" i="484" s="1"/>
  <c r="D11" i="484"/>
  <c r="E11" i="484"/>
  <c r="E10" i="484"/>
  <c r="F10" i="484" s="1"/>
  <c r="D12" i="484"/>
  <c r="E12" i="484"/>
  <c r="D20" i="484"/>
  <c r="F20" i="484" s="1"/>
  <c r="D15" i="484"/>
  <c r="F15" i="484" s="1"/>
  <c r="A8" i="65"/>
  <c r="A11" i="65"/>
  <c r="A106" i="65"/>
  <c r="A115" i="65"/>
  <c r="A178" i="65"/>
  <c r="A314" i="65"/>
  <c r="A10" i="65"/>
  <c r="A153" i="65"/>
  <c r="A176" i="65"/>
  <c r="A254" i="65"/>
  <c r="A269" i="65"/>
  <c r="A305" i="65"/>
  <c r="A37" i="3"/>
  <c r="A41" i="3"/>
  <c r="A71" i="3"/>
  <c r="A72" i="3"/>
  <c r="A22" i="3"/>
  <c r="A23" i="3"/>
  <c r="C23" i="3"/>
  <c r="A24" i="3"/>
  <c r="B24" i="3"/>
  <c r="C24" i="3"/>
  <c r="A25" i="3"/>
  <c r="C25" i="3"/>
  <c r="A26" i="3"/>
  <c r="A27" i="3"/>
  <c r="A28" i="3"/>
  <c r="C28" i="3"/>
  <c r="A29" i="3"/>
  <c r="F25" i="484" l="1"/>
  <c r="F24" i="484"/>
  <c r="F26" i="484"/>
  <c r="F6" i="484"/>
  <c r="F12" i="484"/>
  <c r="F23" i="484"/>
  <c r="F11" i="484"/>
  <c r="C18" i="484"/>
  <c r="C20" i="484"/>
  <c r="C17" i="484"/>
  <c r="C13" i="484"/>
  <c r="C9" i="484"/>
  <c r="C16" i="484"/>
  <c r="C12" i="484"/>
  <c r="C8" i="484"/>
  <c r="C23" i="484"/>
  <c r="C21" i="484"/>
  <c r="C14" i="484"/>
  <c r="C10" i="484"/>
  <c r="C6" i="484"/>
  <c r="C22" i="484"/>
  <c r="C19" i="484"/>
  <c r="C15" i="484"/>
  <c r="C11" i="484"/>
  <c r="C7" i="484"/>
  <c r="A93" i="65"/>
  <c r="A17" i="65"/>
  <c r="A9" i="65"/>
  <c r="A27" i="65"/>
  <c r="A162" i="65"/>
  <c r="A256" i="65"/>
  <c r="A192" i="65"/>
  <c r="A64" i="65"/>
  <c r="A117" i="65"/>
  <c r="A239" i="65"/>
  <c r="A108" i="65"/>
  <c r="A247" i="65"/>
  <c r="A124" i="65"/>
  <c r="A62" i="65"/>
  <c r="A267" i="65"/>
  <c r="A151" i="65"/>
  <c r="A303" i="65"/>
  <c r="A266" i="65"/>
  <c r="A241" i="65"/>
  <c r="A194" i="65"/>
  <c r="A169" i="65"/>
  <c r="A138" i="65"/>
  <c r="A80" i="65"/>
  <c r="A71" i="65"/>
  <c r="A49" i="65"/>
  <c r="C63" i="491"/>
  <c r="C62" i="491"/>
  <c r="H7" i="491"/>
  <c r="G7" i="491"/>
  <c r="F7" i="491"/>
  <c r="E7" i="491"/>
  <c r="D7" i="491"/>
  <c r="A36" i="3" l="1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H7" i="281" l="1"/>
  <c r="I7" i="281"/>
  <c r="J7" i="281"/>
  <c r="K7" i="281"/>
  <c r="A58" i="486"/>
  <c r="A8" i="486"/>
  <c r="K6" i="486"/>
  <c r="J6" i="486"/>
  <c r="I6" i="486"/>
  <c r="H6" i="486"/>
  <c r="G6" i="486"/>
  <c r="AA308" i="65" l="1"/>
  <c r="AA313" i="65" l="1"/>
  <c r="E64" i="61" l="1"/>
  <c r="K17" i="1"/>
  <c r="L17" i="1"/>
  <c r="M17" i="1"/>
  <c r="N17" i="1"/>
  <c r="O17" i="1"/>
  <c r="P17" i="1"/>
  <c r="Q17" i="1"/>
  <c r="T6" i="65" s="1"/>
  <c r="R17" i="1"/>
  <c r="S17" i="1"/>
  <c r="T17" i="1"/>
  <c r="U17" i="1"/>
  <c r="V17" i="1"/>
  <c r="W17" i="1"/>
  <c r="B245" i="6"/>
  <c r="U6" i="65" l="1"/>
  <c r="P7" i="491"/>
  <c r="Z6" i="65"/>
  <c r="W7" i="491"/>
  <c r="Z6" i="60"/>
  <c r="M7" i="491"/>
  <c r="N7" i="491"/>
  <c r="V6" i="61"/>
  <c r="S7" i="491"/>
  <c r="V7" i="491"/>
  <c r="Y6" i="60"/>
  <c r="Y6" i="61"/>
  <c r="T7" i="491"/>
  <c r="L7" i="491"/>
  <c r="V6" i="65"/>
  <c r="U6" i="60"/>
  <c r="R7" i="491"/>
  <c r="O7" i="491"/>
  <c r="X6" i="60"/>
  <c r="U7" i="491"/>
  <c r="K7" i="491"/>
  <c r="Q7" i="491"/>
  <c r="W6" i="60"/>
  <c r="X6" i="61"/>
  <c r="W6" i="61"/>
  <c r="U6" i="61"/>
  <c r="T6" i="460"/>
  <c r="V6" i="60"/>
  <c r="Y6" i="65"/>
  <c r="X6" i="460"/>
  <c r="U6" i="460"/>
  <c r="Z6" i="460"/>
  <c r="X6" i="65"/>
  <c r="W6" i="460"/>
  <c r="V6" i="460"/>
  <c r="Z6" i="61"/>
  <c r="Y6" i="460"/>
  <c r="W6" i="65"/>
  <c r="B191" i="2"/>
  <c r="B114" i="2"/>
  <c r="B114" i="65" l="1"/>
  <c r="B191" i="65"/>
  <c r="A161" i="281"/>
  <c r="A156" i="281"/>
  <c r="A155" i="281"/>
  <c r="A150" i="281"/>
  <c r="A149" i="281"/>
  <c r="A144" i="281"/>
  <c r="A143" i="281"/>
  <c r="A138" i="281"/>
  <c r="A137" i="281"/>
  <c r="A132" i="281"/>
  <c r="A131" i="281"/>
  <c r="A126" i="281"/>
  <c r="A125" i="281"/>
  <c r="A120" i="281"/>
  <c r="A119" i="281"/>
  <c r="A114" i="281"/>
  <c r="A112" i="281"/>
  <c r="A108" i="281"/>
  <c r="A102" i="281"/>
  <c r="A96" i="281"/>
  <c r="A90" i="281"/>
  <c r="A84" i="281"/>
  <c r="A78" i="281"/>
  <c r="A52" i="281"/>
  <c r="A58" i="281"/>
  <c r="A60" i="281"/>
  <c r="A66" i="281"/>
  <c r="A72" i="281"/>
  <c r="B101" i="281"/>
  <c r="E97" i="281"/>
  <c r="E96" i="281"/>
  <c r="B95" i="281"/>
  <c r="E91" i="281"/>
  <c r="E90" i="281"/>
  <c r="B89" i="281"/>
  <c r="E85" i="281"/>
  <c r="E84" i="281"/>
  <c r="B83" i="281"/>
  <c r="B77" i="281"/>
  <c r="B71" i="281"/>
  <c r="B65" i="281"/>
  <c r="B64" i="281"/>
  <c r="B118" i="281" s="1"/>
  <c r="B63" i="281"/>
  <c r="B117" i="281" s="1"/>
  <c r="B62" i="281"/>
  <c r="B116" i="281" s="1"/>
  <c r="A28" i="281"/>
  <c r="A10" i="281"/>
  <c r="A16" i="281"/>
  <c r="A22" i="281"/>
  <c r="A34" i="281"/>
  <c r="A40" i="281"/>
  <c r="A46" i="281"/>
  <c r="A9" i="281"/>
  <c r="B11" i="281"/>
  <c r="B61" i="281" s="1"/>
  <c r="B115" i="281" s="1"/>
  <c r="E52" i="281"/>
  <c r="B50" i="281"/>
  <c r="B49" i="281"/>
  <c r="B48" i="281"/>
  <c r="E47" i="281"/>
  <c r="E46" i="281"/>
  <c r="B44" i="281"/>
  <c r="B43" i="281"/>
  <c r="B42" i="281"/>
  <c r="E41" i="281"/>
  <c r="E40" i="281"/>
  <c r="B38" i="281"/>
  <c r="B88" i="281" s="1"/>
  <c r="B142" i="281" s="1"/>
  <c r="B37" i="281"/>
  <c r="B87" i="281" s="1"/>
  <c r="B141" i="281" s="1"/>
  <c r="B36" i="281"/>
  <c r="B86" i="281" s="1"/>
  <c r="B140" i="281" s="1"/>
  <c r="E35" i="281"/>
  <c r="E53" i="281"/>
  <c r="B54" i="281"/>
  <c r="B55" i="281"/>
  <c r="B56" i="281"/>
  <c r="B93" i="281" l="1"/>
  <c r="B147" i="281" s="1"/>
  <c r="B98" i="281"/>
  <c r="B152" i="281" s="1"/>
  <c r="B100" i="281"/>
  <c r="B154" i="281" s="1"/>
  <c r="B92" i="281"/>
  <c r="B146" i="281" s="1"/>
  <c r="B94" i="281"/>
  <c r="B148" i="281" s="1"/>
  <c r="B99" i="281"/>
  <c r="B153" i="281" s="1"/>
  <c r="A11" i="281"/>
  <c r="A12" i="281" l="1"/>
  <c r="A13" i="281" l="1"/>
  <c r="A14" i="281" l="1"/>
  <c r="A15" i="281" l="1"/>
  <c r="C306" i="6" l="1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195" i="6"/>
  <c r="C194" i="6"/>
  <c r="C193" i="6"/>
  <c r="C192" i="6"/>
  <c r="C19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4" i="6"/>
  <c r="C143" i="6"/>
  <c r="C142" i="6"/>
  <c r="C141" i="6"/>
  <c r="C140" i="6"/>
  <c r="C139" i="6"/>
  <c r="C138" i="6"/>
  <c r="C137" i="6"/>
  <c r="C136" i="6"/>
  <c r="C135" i="6"/>
  <c r="C134" i="6"/>
  <c r="C131" i="6"/>
  <c r="C130" i="6"/>
  <c r="C129" i="6"/>
  <c r="C128" i="6"/>
  <c r="C127" i="6"/>
  <c r="C126" i="6"/>
  <c r="C125" i="6"/>
  <c r="C124" i="6"/>
  <c r="C123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94" i="6"/>
  <c r="C93" i="6"/>
  <c r="C92" i="6"/>
  <c r="C81" i="6"/>
  <c r="C80" i="6"/>
  <c r="C79" i="6"/>
  <c r="C72" i="6"/>
  <c r="C71" i="6"/>
  <c r="C70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3" i="6"/>
  <c r="C42" i="6"/>
  <c r="C41" i="6"/>
  <c r="C40" i="6"/>
  <c r="C39" i="6"/>
  <c r="C38" i="6"/>
  <c r="C37" i="6"/>
  <c r="C29" i="6"/>
  <c r="C28" i="6"/>
  <c r="C27" i="6"/>
  <c r="C26" i="6"/>
  <c r="C25" i="6"/>
  <c r="C24" i="6"/>
  <c r="C21" i="6"/>
  <c r="C20" i="6"/>
  <c r="C19" i="6"/>
  <c r="C18" i="6"/>
  <c r="C17" i="6"/>
  <c r="C16" i="6"/>
  <c r="C15" i="6"/>
  <c r="C14" i="6"/>
  <c r="C11" i="6"/>
  <c r="C10" i="6"/>
  <c r="C9" i="6"/>
  <c r="C306" i="8"/>
  <c r="C305" i="8"/>
  <c r="C304" i="8"/>
  <c r="C303" i="8"/>
  <c r="C302" i="8"/>
  <c r="C301" i="8"/>
  <c r="C300" i="8"/>
  <c r="C299" i="8"/>
  <c r="C298" i="8"/>
  <c r="C297" i="8"/>
  <c r="C296" i="8"/>
  <c r="C295" i="8"/>
  <c r="C294" i="8"/>
  <c r="C293" i="8"/>
  <c r="C292" i="8"/>
  <c r="C291" i="8"/>
  <c r="C290" i="8"/>
  <c r="C289" i="8"/>
  <c r="C288" i="8"/>
  <c r="C287" i="8"/>
  <c r="C286" i="8"/>
  <c r="C285" i="8"/>
  <c r="C284" i="8"/>
  <c r="C283" i="8"/>
  <c r="C282" i="8"/>
  <c r="C281" i="8"/>
  <c r="C280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195" i="8"/>
  <c r="C194" i="8"/>
  <c r="C193" i="8"/>
  <c r="C192" i="8"/>
  <c r="C19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4" i="8"/>
  <c r="C143" i="8"/>
  <c r="C142" i="8"/>
  <c r="C141" i="8"/>
  <c r="C140" i="8"/>
  <c r="C139" i="8"/>
  <c r="C138" i="8"/>
  <c r="C137" i="8"/>
  <c r="C136" i="8"/>
  <c r="C135" i="8"/>
  <c r="C134" i="8"/>
  <c r="C131" i="8"/>
  <c r="C130" i="8"/>
  <c r="C129" i="8"/>
  <c r="C128" i="8"/>
  <c r="C127" i="8"/>
  <c r="C126" i="8"/>
  <c r="C125" i="8"/>
  <c r="C124" i="8"/>
  <c r="C123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94" i="8"/>
  <c r="C93" i="8"/>
  <c r="C92" i="8"/>
  <c r="C81" i="8"/>
  <c r="C80" i="8"/>
  <c r="C79" i="8"/>
  <c r="C72" i="8"/>
  <c r="C71" i="8"/>
  <c r="C70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3" i="8"/>
  <c r="C42" i="8"/>
  <c r="C41" i="8"/>
  <c r="C40" i="8"/>
  <c r="C39" i="8"/>
  <c r="C38" i="8"/>
  <c r="C37" i="8"/>
  <c r="C29" i="8"/>
  <c r="C28" i="8"/>
  <c r="C27" i="8"/>
  <c r="C26" i="8"/>
  <c r="C25" i="8"/>
  <c r="C24" i="8"/>
  <c r="C21" i="8"/>
  <c r="C20" i="8"/>
  <c r="C19" i="8"/>
  <c r="C18" i="8"/>
  <c r="C17" i="8"/>
  <c r="C16" i="8"/>
  <c r="C15" i="8"/>
  <c r="C14" i="8"/>
  <c r="C11" i="8"/>
  <c r="C10" i="8"/>
  <c r="C9" i="8"/>
  <c r="C79" i="60" l="1"/>
  <c r="B8" i="60"/>
  <c r="C8" i="60"/>
  <c r="B9" i="60"/>
  <c r="C9" i="60"/>
  <c r="B10" i="60"/>
  <c r="C10" i="60"/>
  <c r="B11" i="60"/>
  <c r="C11" i="60"/>
  <c r="B13" i="60"/>
  <c r="C13" i="60"/>
  <c r="B14" i="60"/>
  <c r="C14" i="60"/>
  <c r="B15" i="60"/>
  <c r="C15" i="60"/>
  <c r="C16" i="60"/>
  <c r="B18" i="60"/>
  <c r="B19" i="60"/>
  <c r="C19" i="60"/>
  <c r="B20" i="60"/>
  <c r="C20" i="60"/>
  <c r="B21" i="60"/>
  <c r="C21" i="60"/>
  <c r="B23" i="60"/>
  <c r="C23" i="60"/>
  <c r="B24" i="60"/>
  <c r="C24" i="60"/>
  <c r="B25" i="60"/>
  <c r="C25" i="60"/>
  <c r="C26" i="60"/>
  <c r="B27" i="60"/>
  <c r="C27" i="60"/>
  <c r="B28" i="60"/>
  <c r="C28" i="60"/>
  <c r="B29" i="60"/>
  <c r="C29" i="60"/>
  <c r="B37" i="60"/>
  <c r="C37" i="60"/>
  <c r="B38" i="60"/>
  <c r="C38" i="60"/>
  <c r="B39" i="60"/>
  <c r="C39" i="60"/>
  <c r="B40" i="60"/>
  <c r="C40" i="60"/>
  <c r="B41" i="60"/>
  <c r="C41" i="60"/>
  <c r="B42" i="60"/>
  <c r="C42" i="60"/>
  <c r="B43" i="60"/>
  <c r="C43" i="60"/>
  <c r="B45" i="60"/>
  <c r="C45" i="60"/>
  <c r="B46" i="60"/>
  <c r="C46" i="60"/>
  <c r="B47" i="60"/>
  <c r="C47" i="60"/>
  <c r="C48" i="60"/>
  <c r="B49" i="60"/>
  <c r="B50" i="60"/>
  <c r="B51" i="60"/>
  <c r="C51" i="60"/>
  <c r="B52" i="60"/>
  <c r="C52" i="60"/>
  <c r="B53" i="60"/>
  <c r="C53" i="60"/>
  <c r="B54" i="60"/>
  <c r="C54" i="60"/>
  <c r="B55" i="60"/>
  <c r="C55" i="60"/>
  <c r="B56" i="60"/>
  <c r="C56" i="60"/>
  <c r="B57" i="60"/>
  <c r="C57" i="60"/>
  <c r="B58" i="60"/>
  <c r="C58" i="60"/>
  <c r="B59" i="60"/>
  <c r="C59" i="60"/>
  <c r="B60" i="60"/>
  <c r="C60" i="60"/>
  <c r="C61" i="60"/>
  <c r="B62" i="60"/>
  <c r="C63" i="60"/>
  <c r="B64" i="60"/>
  <c r="B65" i="60"/>
  <c r="C70" i="60"/>
  <c r="B71" i="60"/>
  <c r="B80" i="60"/>
  <c r="C80" i="60"/>
  <c r="B81" i="60"/>
  <c r="C81" i="60"/>
  <c r="C92" i="60"/>
  <c r="B93" i="60"/>
  <c r="C105" i="60"/>
  <c r="B106" i="60"/>
  <c r="C107" i="60"/>
  <c r="B108" i="60"/>
  <c r="B109" i="60"/>
  <c r="B110" i="60"/>
  <c r="C110" i="60"/>
  <c r="B111" i="60"/>
  <c r="C111" i="60"/>
  <c r="B112" i="60"/>
  <c r="C112" i="60"/>
  <c r="B113" i="60"/>
  <c r="C113" i="60"/>
  <c r="C114" i="60"/>
  <c r="B115" i="60"/>
  <c r="C116" i="60"/>
  <c r="B117" i="60"/>
  <c r="B118" i="60"/>
  <c r="B119" i="60"/>
  <c r="B120" i="60"/>
  <c r="C123" i="60"/>
  <c r="B124" i="60"/>
  <c r="B125" i="60"/>
  <c r="B126" i="60"/>
  <c r="C126" i="60"/>
  <c r="B127" i="60"/>
  <c r="C127" i="60"/>
  <c r="B128" i="60"/>
  <c r="C128" i="60"/>
  <c r="B129" i="60"/>
  <c r="C129" i="60"/>
  <c r="B130" i="60"/>
  <c r="C130" i="60"/>
  <c r="B131" i="60"/>
  <c r="C131" i="60"/>
  <c r="B134" i="60"/>
  <c r="C134" i="60"/>
  <c r="B135" i="60"/>
  <c r="C135" i="60"/>
  <c r="B136" i="60"/>
  <c r="C136" i="60"/>
  <c r="C137" i="60"/>
  <c r="B138" i="60"/>
  <c r="B139" i="60"/>
  <c r="B140" i="60"/>
  <c r="C140" i="60"/>
  <c r="B141" i="60"/>
  <c r="C141" i="60"/>
  <c r="B142" i="60"/>
  <c r="C142" i="60"/>
  <c r="B143" i="60"/>
  <c r="C143" i="60"/>
  <c r="B144" i="60"/>
  <c r="C144" i="60"/>
  <c r="B146" i="60"/>
  <c r="C146" i="60"/>
  <c r="B147" i="60"/>
  <c r="C147" i="60"/>
  <c r="B148" i="60"/>
  <c r="C148" i="60"/>
  <c r="B149" i="60"/>
  <c r="C149" i="60"/>
  <c r="C150" i="60"/>
  <c r="B151" i="60"/>
  <c r="C152" i="60"/>
  <c r="B153" i="60"/>
  <c r="B154" i="60"/>
  <c r="B155" i="60"/>
  <c r="B156" i="60"/>
  <c r="C156" i="60"/>
  <c r="B157" i="60"/>
  <c r="C157" i="60"/>
  <c r="B158" i="60"/>
  <c r="C158" i="60"/>
  <c r="B159" i="60"/>
  <c r="C159" i="60"/>
  <c r="B160" i="60"/>
  <c r="C160" i="60"/>
  <c r="C161" i="60"/>
  <c r="B162" i="60"/>
  <c r="B163" i="60"/>
  <c r="B164" i="60"/>
  <c r="C164" i="60"/>
  <c r="B165" i="60"/>
  <c r="C165" i="60"/>
  <c r="B166" i="60"/>
  <c r="C166" i="60"/>
  <c r="B167" i="60"/>
  <c r="C167" i="60"/>
  <c r="C168" i="60"/>
  <c r="B169" i="60"/>
  <c r="B170" i="60"/>
  <c r="B171" i="60"/>
  <c r="C171" i="60"/>
  <c r="B172" i="60"/>
  <c r="C172" i="60"/>
  <c r="B173" i="60"/>
  <c r="C173" i="60"/>
  <c r="B174" i="60"/>
  <c r="C174" i="60"/>
  <c r="C175" i="60"/>
  <c r="B176" i="60"/>
  <c r="C177" i="60"/>
  <c r="B178" i="60"/>
  <c r="B179" i="60"/>
  <c r="B180" i="60"/>
  <c r="C180" i="60"/>
  <c r="C191" i="60"/>
  <c r="B192" i="60"/>
  <c r="C193" i="60"/>
  <c r="B194" i="60"/>
  <c r="B195" i="60"/>
  <c r="C238" i="60"/>
  <c r="B239" i="60"/>
  <c r="C240" i="60"/>
  <c r="B241" i="60"/>
  <c r="B242" i="60"/>
  <c r="B243" i="60"/>
  <c r="B244" i="60"/>
  <c r="C244" i="60"/>
  <c r="B245" i="60"/>
  <c r="C245" i="60"/>
  <c r="C246" i="60"/>
  <c r="B247" i="60"/>
  <c r="B248" i="60"/>
  <c r="B249" i="60"/>
  <c r="C249" i="60"/>
  <c r="C250" i="60"/>
  <c r="C251" i="60"/>
  <c r="C252" i="60"/>
  <c r="C253" i="60"/>
  <c r="B254" i="60"/>
  <c r="C255" i="60"/>
  <c r="B256" i="60"/>
  <c r="B257" i="60"/>
  <c r="B258" i="60"/>
  <c r="C258" i="60"/>
  <c r="B259" i="60"/>
  <c r="C259" i="60"/>
  <c r="B260" i="60"/>
  <c r="C260" i="60"/>
  <c r="C261" i="60"/>
  <c r="C262" i="60"/>
  <c r="C263" i="60"/>
  <c r="C264" i="60"/>
  <c r="C265" i="60"/>
  <c r="E74" i="2" l="1"/>
  <c r="E205" i="2" s="1"/>
  <c r="F74" i="2"/>
  <c r="F205" i="2" s="1"/>
  <c r="G74" i="2"/>
  <c r="G205" i="2" s="1"/>
  <c r="H74" i="2"/>
  <c r="H205" i="2" s="1"/>
  <c r="I74" i="2"/>
  <c r="I205" i="2" s="1"/>
  <c r="J74" i="2"/>
  <c r="J205" i="2" s="1"/>
  <c r="E206" i="2"/>
  <c r="F206" i="2"/>
  <c r="G206" i="2"/>
  <c r="I206" i="2"/>
  <c r="J206" i="2"/>
  <c r="E77" i="2"/>
  <c r="E208" i="2" s="1"/>
  <c r="F77" i="2"/>
  <c r="F208" i="2" s="1"/>
  <c r="G77" i="2"/>
  <c r="G208" i="2" s="1"/>
  <c r="H77" i="2"/>
  <c r="H208" i="2" s="1"/>
  <c r="I77" i="2"/>
  <c r="I208" i="2" s="1"/>
  <c r="J77" i="2"/>
  <c r="J208" i="2" s="1"/>
  <c r="E78" i="2"/>
  <c r="E209" i="2" s="1"/>
  <c r="F78" i="2"/>
  <c r="F209" i="2" s="1"/>
  <c r="G78" i="2"/>
  <c r="G209" i="2" s="1"/>
  <c r="H78" i="2"/>
  <c r="H209" i="2" s="1"/>
  <c r="I78" i="2"/>
  <c r="I209" i="2" s="1"/>
  <c r="J78" i="2"/>
  <c r="J209" i="2" s="1"/>
  <c r="H206" i="2" l="1"/>
  <c r="C78" i="65"/>
  <c r="C77" i="65"/>
  <c r="C75" i="65"/>
  <c r="C74" i="65"/>
  <c r="B78" i="65"/>
  <c r="B77" i="65"/>
  <c r="B75" i="65"/>
  <c r="B74" i="65"/>
  <c r="C77" i="8"/>
  <c r="C77" i="6"/>
  <c r="C75" i="6"/>
  <c r="C75" i="8"/>
  <c r="C74" i="6"/>
  <c r="C74" i="8"/>
  <c r="C78" i="8"/>
  <c r="C78" i="6"/>
  <c r="C78" i="460"/>
  <c r="C78" i="60"/>
  <c r="C78" i="61"/>
  <c r="C77" i="460"/>
  <c r="C77" i="61"/>
  <c r="C77" i="60"/>
  <c r="C76" i="460"/>
  <c r="C76" i="60"/>
  <c r="C76" i="61"/>
  <c r="C75" i="460"/>
  <c r="C75" i="61"/>
  <c r="C75" i="60"/>
  <c r="C74" i="460"/>
  <c r="C74" i="60"/>
  <c r="C74" i="61"/>
  <c r="B78" i="460"/>
  <c r="B78" i="60"/>
  <c r="B78" i="8"/>
  <c r="B78" i="61"/>
  <c r="B77" i="460"/>
  <c r="B77" i="61"/>
  <c r="B77" i="8"/>
  <c r="B77" i="60"/>
  <c r="B76" i="460"/>
  <c r="B76" i="60"/>
  <c r="B76" i="61"/>
  <c r="B75" i="460"/>
  <c r="B75" i="61"/>
  <c r="B75" i="60"/>
  <c r="B75" i="8"/>
  <c r="B74" i="460"/>
  <c r="B74" i="61"/>
  <c r="B74" i="60"/>
  <c r="B74" i="8"/>
  <c r="B2" i="281"/>
  <c r="B3" i="281"/>
  <c r="B4" i="281"/>
  <c r="B313" i="2" l="1"/>
  <c r="C167" i="460"/>
  <c r="B167" i="460"/>
  <c r="C167" i="61"/>
  <c r="B167" i="61"/>
  <c r="B167" i="8"/>
  <c r="B167" i="6"/>
  <c r="B313" i="65" l="1"/>
  <c r="A34" i="1" l="1"/>
  <c r="A35" i="1"/>
  <c r="A36" i="1"/>
  <c r="A37" i="1"/>
  <c r="A38" i="1"/>
  <c r="A39" i="1"/>
  <c r="A40" i="1"/>
  <c r="A41" i="1"/>
  <c r="A42" i="1"/>
  <c r="A43" i="1"/>
  <c r="A44" i="1"/>
  <c r="A45" i="1"/>
  <c r="B125" i="6" l="1"/>
  <c r="E125" i="6"/>
  <c r="B126" i="6"/>
  <c r="B127" i="6"/>
  <c r="B128" i="6"/>
  <c r="B129" i="6"/>
  <c r="B130" i="6"/>
  <c r="B131" i="6"/>
  <c r="B134" i="6"/>
  <c r="B135" i="6"/>
  <c r="B136" i="6"/>
  <c r="B138" i="6"/>
  <c r="E138" i="6"/>
  <c r="B139" i="6"/>
  <c r="E139" i="6"/>
  <c r="B140" i="6"/>
  <c r="B141" i="6"/>
  <c r="B142" i="6"/>
  <c r="B143" i="6"/>
  <c r="B144" i="6"/>
  <c r="B147" i="6"/>
  <c r="B148" i="6"/>
  <c r="B149" i="6"/>
  <c r="B150" i="2"/>
  <c r="B150" i="618" l="1"/>
  <c r="B150" i="616"/>
  <c r="B150" i="617"/>
  <c r="B150" i="614"/>
  <c r="B150" i="615"/>
  <c r="B150" i="613"/>
  <c r="B150" i="612"/>
  <c r="B150" i="65"/>
  <c r="B150" i="60"/>
  <c r="B137" i="60"/>
  <c r="B137" i="6"/>
  <c r="B112" i="460"/>
  <c r="C112" i="460"/>
  <c r="B112" i="61"/>
  <c r="C112" i="61"/>
  <c r="B112" i="8"/>
  <c r="B112" i="6"/>
  <c r="B113" i="460"/>
  <c r="C113" i="460"/>
  <c r="B113" i="61"/>
  <c r="C113" i="61"/>
  <c r="B113" i="8"/>
  <c r="B113" i="6"/>
  <c r="B111" i="460"/>
  <c r="C111" i="460"/>
  <c r="B111" i="61"/>
  <c r="C111" i="61"/>
  <c r="B111" i="8"/>
  <c r="B111" i="6"/>
  <c r="B81" i="460"/>
  <c r="B26" i="2" l="1"/>
  <c r="B26" i="65" l="1"/>
  <c r="B210" i="2"/>
  <c r="B26" i="60"/>
  <c r="J82" i="2"/>
  <c r="J213" i="2" s="1"/>
  <c r="I82" i="2"/>
  <c r="I213" i="2" s="1"/>
  <c r="H82" i="2"/>
  <c r="H213" i="2" s="1"/>
  <c r="G82" i="2"/>
  <c r="G213" i="2" s="1"/>
  <c r="F82" i="2"/>
  <c r="F213" i="2" s="1"/>
  <c r="E82" i="2"/>
  <c r="E213" i="2" s="1"/>
  <c r="J73" i="2"/>
  <c r="J204" i="2" s="1"/>
  <c r="I73" i="2"/>
  <c r="H73" i="2"/>
  <c r="G73" i="2"/>
  <c r="F73" i="2"/>
  <c r="F204" i="2" s="1"/>
  <c r="E73" i="2"/>
  <c r="E204" i="2" s="1"/>
  <c r="B92" i="2"/>
  <c r="B41" i="460"/>
  <c r="C41" i="460"/>
  <c r="B41" i="61"/>
  <c r="C41" i="61"/>
  <c r="B41" i="8"/>
  <c r="B41" i="6"/>
  <c r="B40" i="460"/>
  <c r="C40" i="460"/>
  <c r="B40" i="61"/>
  <c r="C40" i="61"/>
  <c r="B40" i="8"/>
  <c r="B40" i="6"/>
  <c r="B39" i="460"/>
  <c r="C39" i="460"/>
  <c r="B39" i="61"/>
  <c r="C39" i="61"/>
  <c r="B39" i="8"/>
  <c r="B39" i="6"/>
  <c r="B38" i="460"/>
  <c r="C38" i="460"/>
  <c r="B38" i="61"/>
  <c r="C38" i="61"/>
  <c r="B38" i="8"/>
  <c r="B38" i="6"/>
  <c r="B37" i="460"/>
  <c r="C37" i="460"/>
  <c r="B37" i="61"/>
  <c r="C37" i="61"/>
  <c r="B37" i="8"/>
  <c r="B37" i="6"/>
  <c r="B25" i="460"/>
  <c r="C25" i="460"/>
  <c r="B25" i="61"/>
  <c r="C25" i="61"/>
  <c r="B25" i="8"/>
  <c r="B25" i="6"/>
  <c r="B24" i="460"/>
  <c r="C24" i="460"/>
  <c r="B24" i="61"/>
  <c r="C24" i="61"/>
  <c r="B24" i="8"/>
  <c r="B24" i="6"/>
  <c r="B23" i="460"/>
  <c r="C23" i="460"/>
  <c r="B23" i="61"/>
  <c r="C23" i="61"/>
  <c r="B21" i="460"/>
  <c r="C21" i="460"/>
  <c r="B21" i="61"/>
  <c r="C21" i="61"/>
  <c r="B21" i="8"/>
  <c r="B21" i="6"/>
  <c r="B20" i="460"/>
  <c r="C20" i="460"/>
  <c r="B20" i="61"/>
  <c r="C20" i="61"/>
  <c r="B20" i="8"/>
  <c r="B20" i="6"/>
  <c r="B48" i="2"/>
  <c r="G67" i="2"/>
  <c r="G198" i="2" s="1"/>
  <c r="F67" i="2"/>
  <c r="B17" i="281"/>
  <c r="B23" i="281"/>
  <c r="B73" i="281" s="1"/>
  <c r="B127" i="281" s="1"/>
  <c r="B29" i="281"/>
  <c r="B79" i="281" s="1"/>
  <c r="B133" i="281" s="1"/>
  <c r="B35" i="281"/>
  <c r="B92" i="617" l="1"/>
  <c r="B92" i="618"/>
  <c r="B92" i="614"/>
  <c r="B92" i="615"/>
  <c r="B92" i="616"/>
  <c r="B92" i="612"/>
  <c r="B92" i="613"/>
  <c r="B48" i="617"/>
  <c r="B48" i="618"/>
  <c r="B48" i="614"/>
  <c r="B48" i="615"/>
  <c r="B48" i="616"/>
  <c r="B48" i="612"/>
  <c r="B48" i="613"/>
  <c r="F198" i="2"/>
  <c r="H204" i="2"/>
  <c r="I204" i="2"/>
  <c r="G204" i="2"/>
  <c r="B83" i="65"/>
  <c r="B89" i="65"/>
  <c r="B82" i="65"/>
  <c r="C83" i="65"/>
  <c r="B210" i="65"/>
  <c r="B73" i="65"/>
  <c r="B92" i="65"/>
  <c r="C89" i="65"/>
  <c r="C84" i="65"/>
  <c r="B88" i="65"/>
  <c r="C82" i="65"/>
  <c r="C90" i="65"/>
  <c r="B87" i="65"/>
  <c r="C88" i="65"/>
  <c r="B86" i="65"/>
  <c r="C87" i="65"/>
  <c r="B48" i="65"/>
  <c r="B91" i="65"/>
  <c r="B85" i="65"/>
  <c r="C86" i="65"/>
  <c r="B90" i="65"/>
  <c r="B84" i="65"/>
  <c r="C91" i="65"/>
  <c r="C85" i="65"/>
  <c r="B210" i="61"/>
  <c r="B210" i="460"/>
  <c r="B210" i="60"/>
  <c r="B210" i="8"/>
  <c r="B210" i="6"/>
  <c r="B223" i="2"/>
  <c r="J7" i="491"/>
  <c r="M7" i="281"/>
  <c r="I7" i="491"/>
  <c r="L7" i="281"/>
  <c r="M6" i="486"/>
  <c r="L6" i="486"/>
  <c r="B85" i="281"/>
  <c r="B139" i="281" s="1"/>
  <c r="B67" i="281"/>
  <c r="B121" i="281" s="1"/>
  <c r="A17" i="281"/>
  <c r="B89" i="60"/>
  <c r="B82" i="60"/>
  <c r="C83" i="60"/>
  <c r="C83" i="8"/>
  <c r="C83" i="6"/>
  <c r="C90" i="8"/>
  <c r="C90" i="6"/>
  <c r="B73" i="60"/>
  <c r="B92" i="60"/>
  <c r="C89" i="60"/>
  <c r="C89" i="6"/>
  <c r="C89" i="8"/>
  <c r="B69" i="60"/>
  <c r="B83" i="60"/>
  <c r="B48" i="60"/>
  <c r="B88" i="60"/>
  <c r="C82" i="60"/>
  <c r="C82" i="6"/>
  <c r="C82" i="8"/>
  <c r="B68" i="60"/>
  <c r="B87" i="60"/>
  <c r="C88" i="60"/>
  <c r="C88" i="6"/>
  <c r="C88" i="8"/>
  <c r="B86" i="60"/>
  <c r="C87" i="60"/>
  <c r="C87" i="6"/>
  <c r="C87" i="8"/>
  <c r="C69" i="8"/>
  <c r="C69" i="6"/>
  <c r="B91" i="60"/>
  <c r="B85" i="60"/>
  <c r="C86" i="60"/>
  <c r="C86" i="6"/>
  <c r="C86" i="8"/>
  <c r="C68" i="60"/>
  <c r="C68" i="8"/>
  <c r="C68" i="6"/>
  <c r="C84" i="60"/>
  <c r="C84" i="8"/>
  <c r="C84" i="6"/>
  <c r="B90" i="60"/>
  <c r="B84" i="60"/>
  <c r="C91" i="60"/>
  <c r="C91" i="8"/>
  <c r="C91" i="6"/>
  <c r="C85" i="60"/>
  <c r="C85" i="8"/>
  <c r="C85" i="6"/>
  <c r="C69" i="60"/>
  <c r="C90" i="60"/>
  <c r="B89" i="460"/>
  <c r="C90" i="61"/>
  <c r="C69" i="460"/>
  <c r="C87" i="61"/>
  <c r="B89" i="8"/>
  <c r="B87" i="8"/>
  <c r="B89" i="61"/>
  <c r="C69" i="61"/>
  <c r="B89" i="6"/>
  <c r="B69" i="6"/>
  <c r="B87" i="61"/>
  <c r="B69" i="61"/>
  <c r="C91" i="61"/>
  <c r="B87" i="460"/>
  <c r="B85" i="460"/>
  <c r="B85" i="6"/>
  <c r="B69" i="8"/>
  <c r="B69" i="460"/>
  <c r="B87" i="6"/>
  <c r="C88" i="460"/>
  <c r="C91" i="460"/>
  <c r="B91" i="6"/>
  <c r="B91" i="460"/>
  <c r="C90" i="460"/>
  <c r="B88" i="61"/>
  <c r="B91" i="8"/>
  <c r="B85" i="61"/>
  <c r="B88" i="8"/>
  <c r="B85" i="8"/>
  <c r="B91" i="61"/>
  <c r="B90" i="61"/>
  <c r="B88" i="6"/>
  <c r="B90" i="8"/>
  <c r="B88" i="460"/>
  <c r="C86" i="61"/>
  <c r="C86" i="460"/>
  <c r="C87" i="460"/>
  <c r="B90" i="6"/>
  <c r="B90" i="460"/>
  <c r="B86" i="6"/>
  <c r="B86" i="61"/>
  <c r="B86" i="8"/>
  <c r="B86" i="460"/>
  <c r="C89" i="61"/>
  <c r="C88" i="61"/>
  <c r="C85" i="61"/>
  <c r="C89" i="460"/>
  <c r="C85" i="460"/>
  <c r="E67" i="2"/>
  <c r="B223" i="616" l="1"/>
  <c r="B223" i="617"/>
  <c r="B223" i="618"/>
  <c r="B223" i="614"/>
  <c r="B223" i="615"/>
  <c r="B223" i="612"/>
  <c r="B223" i="613"/>
  <c r="E198" i="2"/>
  <c r="B223" i="65"/>
  <c r="B223" i="61"/>
  <c r="B223" i="60"/>
  <c r="B223" i="460"/>
  <c r="B223" i="8"/>
  <c r="B223" i="6"/>
  <c r="D266" i="65"/>
  <c r="C308" i="65" l="1"/>
  <c r="B262" i="2" l="1"/>
  <c r="B263" i="2"/>
  <c r="B264" i="2"/>
  <c r="B261" i="2"/>
  <c r="C263" i="460"/>
  <c r="C263" i="61"/>
  <c r="B261" i="65" l="1"/>
  <c r="B264" i="65"/>
  <c r="B263" i="65"/>
  <c r="B262" i="65"/>
  <c r="B264" i="60"/>
  <c r="B263" i="60"/>
  <c r="B262" i="60"/>
  <c r="B261" i="60"/>
  <c r="B263" i="61"/>
  <c r="B263" i="460"/>
  <c r="B263" i="6"/>
  <c r="B263" i="8"/>
  <c r="D262" i="2" l="1"/>
  <c r="D262" i="65" s="1"/>
  <c r="D263" i="2"/>
  <c r="D263" i="65" s="1"/>
  <c r="D61" i="589" s="1"/>
  <c r="D264" i="2"/>
  <c r="D264" i="65" s="1"/>
  <c r="D62" i="589" s="1"/>
  <c r="D261" i="2"/>
  <c r="D261" i="65" s="1"/>
  <c r="D60" i="589" s="1"/>
  <c r="D63" i="589" l="1"/>
  <c r="D319" i="2"/>
  <c r="D263" i="6"/>
  <c r="D263" i="8" s="1"/>
  <c r="F263" i="8" s="1"/>
  <c r="B42" i="460"/>
  <c r="C42" i="460"/>
  <c r="B42" i="61"/>
  <c r="C42" i="61"/>
  <c r="B42" i="8"/>
  <c r="B42" i="6"/>
  <c r="F263" i="6" l="1"/>
  <c r="C265" i="460" l="1"/>
  <c r="C264" i="460"/>
  <c r="B264" i="460"/>
  <c r="C262" i="460"/>
  <c r="B262" i="460"/>
  <c r="C261" i="460"/>
  <c r="B261" i="460"/>
  <c r="C260" i="460"/>
  <c r="B260" i="460"/>
  <c r="C259" i="460"/>
  <c r="B259" i="460"/>
  <c r="C258" i="460"/>
  <c r="B258" i="460"/>
  <c r="E257" i="460"/>
  <c r="B257" i="460"/>
  <c r="E256" i="460"/>
  <c r="B256" i="460"/>
  <c r="C255" i="460"/>
  <c r="E254" i="460"/>
  <c r="B254" i="460"/>
  <c r="C253" i="460"/>
  <c r="C252" i="460"/>
  <c r="C251" i="460"/>
  <c r="C250" i="460"/>
  <c r="C249" i="460"/>
  <c r="B249" i="460"/>
  <c r="E248" i="460"/>
  <c r="B248" i="460"/>
  <c r="E247" i="460"/>
  <c r="B247" i="460"/>
  <c r="C246" i="460"/>
  <c r="C245" i="460"/>
  <c r="B245" i="460"/>
  <c r="C244" i="460"/>
  <c r="B244" i="460"/>
  <c r="E243" i="460"/>
  <c r="B243" i="460"/>
  <c r="E242" i="460"/>
  <c r="B242" i="460"/>
  <c r="E241" i="460"/>
  <c r="B241" i="460"/>
  <c r="C240" i="460"/>
  <c r="E239" i="460"/>
  <c r="B239" i="460"/>
  <c r="C238" i="460"/>
  <c r="E195" i="460"/>
  <c r="B195" i="460"/>
  <c r="E194" i="460"/>
  <c r="B194" i="460"/>
  <c r="C193" i="460"/>
  <c r="E192" i="460"/>
  <c r="B192" i="460"/>
  <c r="C191" i="460"/>
  <c r="C180" i="460"/>
  <c r="B180" i="460"/>
  <c r="E179" i="460"/>
  <c r="B179" i="460"/>
  <c r="E178" i="460"/>
  <c r="B178" i="460"/>
  <c r="C177" i="460"/>
  <c r="E176" i="460"/>
  <c r="B176" i="460"/>
  <c r="C175" i="460"/>
  <c r="C174" i="460"/>
  <c r="B174" i="460"/>
  <c r="C173" i="460"/>
  <c r="B173" i="460"/>
  <c r="C172" i="460"/>
  <c r="B172" i="460"/>
  <c r="C171" i="460"/>
  <c r="B171" i="460"/>
  <c r="E170" i="460"/>
  <c r="B170" i="460"/>
  <c r="E169" i="460"/>
  <c r="B169" i="460"/>
  <c r="C168" i="460"/>
  <c r="C166" i="460"/>
  <c r="B166" i="460"/>
  <c r="C165" i="460"/>
  <c r="B165" i="460"/>
  <c r="C164" i="460"/>
  <c r="B164" i="460"/>
  <c r="E163" i="460"/>
  <c r="B163" i="460"/>
  <c r="E162" i="460"/>
  <c r="B162" i="460"/>
  <c r="C161" i="460"/>
  <c r="C160" i="460"/>
  <c r="B160" i="460"/>
  <c r="C159" i="460"/>
  <c r="B159" i="460"/>
  <c r="C158" i="460"/>
  <c r="B158" i="460"/>
  <c r="C157" i="460"/>
  <c r="B157" i="460"/>
  <c r="C156" i="460"/>
  <c r="B156" i="460"/>
  <c r="E155" i="460"/>
  <c r="B155" i="460"/>
  <c r="E154" i="460"/>
  <c r="B154" i="460"/>
  <c r="E153" i="460"/>
  <c r="B153" i="460"/>
  <c r="C152" i="460"/>
  <c r="E151" i="460"/>
  <c r="B151" i="460"/>
  <c r="C150" i="460"/>
  <c r="C149" i="460"/>
  <c r="B149" i="460"/>
  <c r="C148" i="460"/>
  <c r="B148" i="460"/>
  <c r="C147" i="460"/>
  <c r="B147" i="460"/>
  <c r="C146" i="460"/>
  <c r="B146" i="460"/>
  <c r="C144" i="460"/>
  <c r="B144" i="460"/>
  <c r="C143" i="460"/>
  <c r="B143" i="460"/>
  <c r="C142" i="460"/>
  <c r="B142" i="460"/>
  <c r="C141" i="460"/>
  <c r="B141" i="460"/>
  <c r="C140" i="460"/>
  <c r="B140" i="460"/>
  <c r="E139" i="460"/>
  <c r="B139" i="460"/>
  <c r="E138" i="460"/>
  <c r="B138" i="460"/>
  <c r="C137" i="460"/>
  <c r="C136" i="460"/>
  <c r="B136" i="460"/>
  <c r="C135" i="460"/>
  <c r="B135" i="460"/>
  <c r="C134" i="460"/>
  <c r="B134" i="460"/>
  <c r="C131" i="460"/>
  <c r="B131" i="460"/>
  <c r="C130" i="460"/>
  <c r="B130" i="460"/>
  <c r="C129" i="460"/>
  <c r="B129" i="460"/>
  <c r="C128" i="460"/>
  <c r="B128" i="460"/>
  <c r="C127" i="460"/>
  <c r="B127" i="460"/>
  <c r="C126" i="460"/>
  <c r="B126" i="460"/>
  <c r="E125" i="460"/>
  <c r="B125" i="460"/>
  <c r="E124" i="460"/>
  <c r="B124" i="460"/>
  <c r="C123" i="460"/>
  <c r="E120" i="460"/>
  <c r="B120" i="460"/>
  <c r="E119" i="460"/>
  <c r="B119" i="460"/>
  <c r="E118" i="460"/>
  <c r="B118" i="460"/>
  <c r="E117" i="460"/>
  <c r="B117" i="460"/>
  <c r="C116" i="460"/>
  <c r="E115" i="460"/>
  <c r="B115" i="460"/>
  <c r="C114" i="460"/>
  <c r="C110" i="460"/>
  <c r="B110" i="460"/>
  <c r="E109" i="460"/>
  <c r="B109" i="460"/>
  <c r="E108" i="460"/>
  <c r="B108" i="460"/>
  <c r="C107" i="460"/>
  <c r="E106" i="460"/>
  <c r="B106" i="460"/>
  <c r="C105" i="460"/>
  <c r="E94" i="460"/>
  <c r="E93" i="460"/>
  <c r="B93" i="460"/>
  <c r="C92" i="460"/>
  <c r="E72" i="460"/>
  <c r="E71" i="460"/>
  <c r="B71" i="460"/>
  <c r="C70" i="460"/>
  <c r="E66" i="460"/>
  <c r="E65" i="460"/>
  <c r="B65" i="460"/>
  <c r="E64" i="460"/>
  <c r="B64" i="460"/>
  <c r="C63" i="460"/>
  <c r="E62" i="460"/>
  <c r="B62" i="460"/>
  <c r="C61" i="460"/>
  <c r="C60" i="460"/>
  <c r="B60" i="460"/>
  <c r="C59" i="460"/>
  <c r="B59" i="460"/>
  <c r="C58" i="460"/>
  <c r="B58" i="460"/>
  <c r="C57" i="460"/>
  <c r="B57" i="460"/>
  <c r="C56" i="460"/>
  <c r="B56" i="460"/>
  <c r="C55" i="460"/>
  <c r="B55" i="460"/>
  <c r="C54" i="460"/>
  <c r="B54" i="460"/>
  <c r="C53" i="460"/>
  <c r="B53" i="460"/>
  <c r="C52" i="460"/>
  <c r="B52" i="460"/>
  <c r="C51" i="460"/>
  <c r="B51" i="460"/>
  <c r="E50" i="460"/>
  <c r="B50" i="460"/>
  <c r="E49" i="460"/>
  <c r="B49" i="460"/>
  <c r="C48" i="460"/>
  <c r="C47" i="460"/>
  <c r="B47" i="460"/>
  <c r="C46" i="460"/>
  <c r="B46" i="460"/>
  <c r="C45" i="460"/>
  <c r="B45" i="460"/>
  <c r="C43" i="460"/>
  <c r="B43" i="460"/>
  <c r="C29" i="460"/>
  <c r="B29" i="460"/>
  <c r="C28" i="460"/>
  <c r="B28" i="460"/>
  <c r="C27" i="460"/>
  <c r="B27" i="460"/>
  <c r="C26" i="460"/>
  <c r="B26" i="460"/>
  <c r="C19" i="460"/>
  <c r="B19" i="460"/>
  <c r="E18" i="460"/>
  <c r="B18" i="460"/>
  <c r="E17" i="460"/>
  <c r="C16" i="460"/>
  <c r="C15" i="460"/>
  <c r="B15" i="460"/>
  <c r="C14" i="460"/>
  <c r="B14" i="460"/>
  <c r="C13" i="460"/>
  <c r="B13" i="460"/>
  <c r="C11" i="460"/>
  <c r="B11" i="460"/>
  <c r="C10" i="460"/>
  <c r="B10" i="460"/>
  <c r="C9" i="460"/>
  <c r="B9" i="460"/>
  <c r="C8" i="460"/>
  <c r="B8" i="460"/>
  <c r="S6" i="460"/>
  <c r="R6" i="460"/>
  <c r="Q6" i="460"/>
  <c r="M6" i="460"/>
  <c r="L6" i="460"/>
  <c r="K6" i="460"/>
  <c r="J6" i="460"/>
  <c r="I6" i="460"/>
  <c r="H6" i="460"/>
  <c r="G6" i="460"/>
  <c r="B3" i="460"/>
  <c r="B2" i="460"/>
  <c r="B1" i="460"/>
  <c r="B303" i="65"/>
  <c r="B304" i="65"/>
  <c r="B267" i="65"/>
  <c r="B268" i="65"/>
  <c r="B269" i="65"/>
  <c r="B270" i="65"/>
  <c r="B9" i="486" s="1"/>
  <c r="B271" i="65"/>
  <c r="B10" i="486" s="1"/>
  <c r="B272" i="65"/>
  <c r="B11" i="486" s="1"/>
  <c r="B273" i="65"/>
  <c r="B12" i="486" s="1"/>
  <c r="B274" i="65"/>
  <c r="B13" i="486" s="1"/>
  <c r="B275" i="65"/>
  <c r="B14" i="486" s="1"/>
  <c r="B276" i="65"/>
  <c r="B15" i="486" s="1"/>
  <c r="B277" i="65"/>
  <c r="B16" i="486" s="1"/>
  <c r="B278" i="65"/>
  <c r="B17" i="486" s="1"/>
  <c r="B279" i="65"/>
  <c r="B18" i="486" s="1"/>
  <c r="B280" i="65"/>
  <c r="B19" i="486" s="1"/>
  <c r="B281" i="65"/>
  <c r="B20" i="486" s="1"/>
  <c r="B282" i="65"/>
  <c r="B21" i="486" s="1"/>
  <c r="B283" i="65"/>
  <c r="B22" i="486" s="1"/>
  <c r="B284" i="65"/>
  <c r="B23" i="486" s="1"/>
  <c r="B285" i="65"/>
  <c r="B24" i="486" s="1"/>
  <c r="B286" i="65"/>
  <c r="B25" i="486" s="1"/>
  <c r="B287" i="65"/>
  <c r="B26" i="486" s="1"/>
  <c r="B288" i="65"/>
  <c r="B27" i="486" s="1"/>
  <c r="B289" i="65"/>
  <c r="B28" i="486" s="1"/>
  <c r="B290" i="65"/>
  <c r="B29" i="486" s="1"/>
  <c r="B291" i="65"/>
  <c r="B30" i="486" s="1"/>
  <c r="B292" i="65"/>
  <c r="B31" i="486" s="1"/>
  <c r="B293" i="65"/>
  <c r="B32" i="486" s="1"/>
  <c r="B294" i="65"/>
  <c r="B295" i="65"/>
  <c r="B296" i="65"/>
  <c r="B297" i="65"/>
  <c r="B298" i="65"/>
  <c r="B299" i="65"/>
  <c r="B300" i="65"/>
  <c r="B301" i="65"/>
  <c r="B302" i="65"/>
  <c r="B45" i="486" l="1"/>
  <c r="B51" i="486"/>
  <c r="B50" i="486"/>
  <c r="B42" i="486"/>
  <c r="B37" i="486"/>
  <c r="A9" i="486"/>
  <c r="B57" i="486"/>
  <c r="B49" i="486"/>
  <c r="B41" i="486"/>
  <c r="B53" i="486"/>
  <c r="B52" i="486"/>
  <c r="B56" i="486"/>
  <c r="B48" i="486"/>
  <c r="B40" i="486"/>
  <c r="B43" i="486"/>
  <c r="B39" i="486"/>
  <c r="B44" i="486"/>
  <c r="B55" i="486"/>
  <c r="B47" i="486"/>
  <c r="B54" i="486"/>
  <c r="B46" i="486"/>
  <c r="B38" i="486"/>
  <c r="C81" i="460"/>
  <c r="C83" i="460"/>
  <c r="C80" i="460"/>
  <c r="C82" i="460"/>
  <c r="B74" i="6"/>
  <c r="B75" i="6"/>
  <c r="B84" i="460"/>
  <c r="B80" i="460"/>
  <c r="B82" i="460"/>
  <c r="B83" i="460"/>
  <c r="C84" i="460"/>
  <c r="C79" i="460"/>
  <c r="A10" i="486" l="1"/>
  <c r="A11" i="486" l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12" i="486" l="1"/>
  <c r="A13" i="486" l="1"/>
  <c r="A14" i="486" l="1"/>
  <c r="A15" i="486" l="1"/>
  <c r="B26" i="61"/>
  <c r="C26" i="61"/>
  <c r="B26" i="8"/>
  <c r="B26" i="6"/>
  <c r="A16" i="486" l="1"/>
  <c r="G5" i="8"/>
  <c r="K5" i="8"/>
  <c r="O5" i="8"/>
  <c r="S5" i="8"/>
  <c r="B2" i="8"/>
  <c r="B3" i="8"/>
  <c r="B3" i="6"/>
  <c r="A17" i="486" l="1"/>
  <c r="B106" i="281"/>
  <c r="B105" i="281"/>
  <c r="B104" i="281"/>
  <c r="B32" i="281"/>
  <c r="B82" i="281" s="1"/>
  <c r="B31" i="281"/>
  <c r="B81" i="281" s="1"/>
  <c r="B30" i="281"/>
  <c r="B80" i="281" s="1"/>
  <c r="B26" i="281"/>
  <c r="B25" i="281"/>
  <c r="B24" i="281"/>
  <c r="B20" i="281"/>
  <c r="B18" i="281"/>
  <c r="E22" i="281"/>
  <c r="B19" i="281"/>
  <c r="E17" i="281"/>
  <c r="G31" i="3"/>
  <c r="W5" i="8"/>
  <c r="E16" i="281"/>
  <c r="E23" i="281"/>
  <c r="E28" i="281"/>
  <c r="E29" i="281"/>
  <c r="E34" i="281"/>
  <c r="E66" i="281"/>
  <c r="E67" i="281"/>
  <c r="E72" i="281"/>
  <c r="E73" i="281"/>
  <c r="E78" i="281"/>
  <c r="E79" i="281"/>
  <c r="E102" i="281"/>
  <c r="E103" i="281"/>
  <c r="B14" i="61"/>
  <c r="C14" i="61"/>
  <c r="B14" i="8"/>
  <c r="B14" i="6"/>
  <c r="B13" i="61"/>
  <c r="C13" i="61"/>
  <c r="A18" i="486" l="1"/>
  <c r="B134" i="281"/>
  <c r="B135" i="281"/>
  <c r="B136" i="281"/>
  <c r="B76" i="281"/>
  <c r="B68" i="281"/>
  <c r="B122" i="281" s="1"/>
  <c r="B70" i="281"/>
  <c r="B124" i="281" s="1"/>
  <c r="B74" i="281"/>
  <c r="B69" i="281"/>
  <c r="B123" i="281" s="1"/>
  <c r="B75" i="281"/>
  <c r="A18" i="281"/>
  <c r="A19" i="486" l="1"/>
  <c r="A20" i="486" s="1"/>
  <c r="B130" i="281"/>
  <c r="B129" i="281"/>
  <c r="B128" i="281"/>
  <c r="A19" i="281"/>
  <c r="E17" i="60"/>
  <c r="E18" i="60"/>
  <c r="E49" i="60"/>
  <c r="E50" i="60"/>
  <c r="E62" i="60"/>
  <c r="E64" i="60"/>
  <c r="E65" i="60"/>
  <c r="E66" i="60"/>
  <c r="E71" i="60"/>
  <c r="E72" i="60"/>
  <c r="E93" i="60"/>
  <c r="E94" i="60"/>
  <c r="E106" i="60"/>
  <c r="E108" i="60"/>
  <c r="E109" i="60"/>
  <c r="E115" i="60"/>
  <c r="E117" i="60"/>
  <c r="E118" i="60"/>
  <c r="E119" i="60"/>
  <c r="E120" i="60"/>
  <c r="E124" i="60"/>
  <c r="E125" i="60"/>
  <c r="E138" i="60"/>
  <c r="E139" i="60"/>
  <c r="E151" i="60"/>
  <c r="E153" i="60"/>
  <c r="E154" i="60"/>
  <c r="E155" i="60"/>
  <c r="E162" i="60"/>
  <c r="E163" i="60"/>
  <c r="E169" i="60"/>
  <c r="E170" i="60"/>
  <c r="E176" i="60"/>
  <c r="E178" i="60"/>
  <c r="E179" i="60"/>
  <c r="E192" i="60"/>
  <c r="E194" i="60"/>
  <c r="E195" i="60"/>
  <c r="E239" i="60"/>
  <c r="E241" i="60"/>
  <c r="E242" i="60"/>
  <c r="E243" i="60"/>
  <c r="E247" i="60"/>
  <c r="E248" i="60"/>
  <c r="E254" i="60"/>
  <c r="E256" i="60"/>
  <c r="E257" i="60"/>
  <c r="E17" i="61"/>
  <c r="E125" i="61"/>
  <c r="E138" i="61"/>
  <c r="E139" i="61"/>
  <c r="E151" i="61"/>
  <c r="E153" i="61"/>
  <c r="E154" i="61"/>
  <c r="E155" i="61"/>
  <c r="E162" i="61"/>
  <c r="E163" i="61"/>
  <c r="E169" i="61"/>
  <c r="E170" i="61"/>
  <c r="E176" i="61"/>
  <c r="E178" i="61"/>
  <c r="E179" i="61"/>
  <c r="E192" i="61"/>
  <c r="E194" i="61"/>
  <c r="E195" i="61"/>
  <c r="E239" i="61"/>
  <c r="E241" i="61"/>
  <c r="E242" i="61"/>
  <c r="E243" i="61"/>
  <c r="E247" i="61"/>
  <c r="E248" i="61"/>
  <c r="E254" i="61"/>
  <c r="E256" i="61"/>
  <c r="E257" i="61"/>
  <c r="E256" i="65"/>
  <c r="E257" i="65"/>
  <c r="E291" i="65"/>
  <c r="E292" i="65"/>
  <c r="E299" i="65"/>
  <c r="E300" i="65"/>
  <c r="E301" i="65"/>
  <c r="E302" i="65"/>
  <c r="E303" i="65"/>
  <c r="E304" i="65"/>
  <c r="E305" i="65"/>
  <c r="E314" i="65"/>
  <c r="B308" i="65"/>
  <c r="A21" i="486" l="1"/>
  <c r="A20" i="281"/>
  <c r="B271" i="8"/>
  <c r="I14" i="1"/>
  <c r="J14" i="1"/>
  <c r="B47" i="281" s="1"/>
  <c r="K14" i="1"/>
  <c r="B293" i="6"/>
  <c r="B294" i="6"/>
  <c r="B295" i="6"/>
  <c r="B296" i="6"/>
  <c r="B297" i="6"/>
  <c r="B298" i="6"/>
  <c r="B299" i="6"/>
  <c r="B300" i="6"/>
  <c r="B301" i="6"/>
  <c r="B302" i="6"/>
  <c r="B303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A22" i="486" l="1"/>
  <c r="B97" i="281"/>
  <c r="B151" i="281" s="1"/>
  <c r="AA5" i="8"/>
  <c r="B41" i="281"/>
  <c r="A21" i="281"/>
  <c r="A23" i="281" s="1"/>
  <c r="A24" i="281" s="1"/>
  <c r="A25" i="281" s="1"/>
  <c r="A26" i="281" s="1"/>
  <c r="A27" i="281" s="1"/>
  <c r="K8" i="3"/>
  <c r="B16" i="3" s="1"/>
  <c r="AI5" i="8"/>
  <c r="J8" i="3"/>
  <c r="AE5" i="8"/>
  <c r="B270" i="6"/>
  <c r="A23" i="486" l="1"/>
  <c r="A24" i="486" s="1"/>
  <c r="A25" i="486" s="1"/>
  <c r="A26" i="486" s="1"/>
  <c r="B91" i="281"/>
  <c r="B145" i="281" s="1"/>
  <c r="A29" i="281"/>
  <c r="A30" i="281" s="1"/>
  <c r="A27" i="486" l="1"/>
  <c r="A28" i="486" s="1"/>
  <c r="A31" i="281"/>
  <c r="A32" i="281" s="1"/>
  <c r="A33" i="281" s="1"/>
  <c r="A35" i="281" s="1"/>
  <c r="A36" i="281" s="1"/>
  <c r="A37" i="281" s="1"/>
  <c r="A38" i="281" s="1"/>
  <c r="A39" i="281" s="1"/>
  <c r="A41" i="281" s="1"/>
  <c r="A42" i="281" s="1"/>
  <c r="A43" i="281" s="1"/>
  <c r="A44" i="281" s="1"/>
  <c r="A45" i="281" s="1"/>
  <c r="A47" i="281" s="1"/>
  <c r="A48" i="281" s="1"/>
  <c r="A49" i="281" s="1"/>
  <c r="A50" i="281" s="1"/>
  <c r="A51" i="281" s="1"/>
  <c r="A53" i="281" s="1"/>
  <c r="A54" i="281" s="1"/>
  <c r="A55" i="281" s="1"/>
  <c r="A56" i="281" s="1"/>
  <c r="C301" i="65"/>
  <c r="C302" i="65"/>
  <c r="C267" i="65"/>
  <c r="C268" i="65"/>
  <c r="C269" i="65"/>
  <c r="C270" i="65"/>
  <c r="C271" i="65"/>
  <c r="C272" i="65"/>
  <c r="C273" i="65"/>
  <c r="C274" i="65"/>
  <c r="C275" i="65"/>
  <c r="C276" i="65"/>
  <c r="C277" i="65"/>
  <c r="C278" i="65"/>
  <c r="C279" i="65"/>
  <c r="C280" i="65"/>
  <c r="C281" i="65"/>
  <c r="C282" i="65"/>
  <c r="C283" i="65"/>
  <c r="C284" i="65"/>
  <c r="C285" i="65"/>
  <c r="C286" i="65"/>
  <c r="C287" i="65"/>
  <c r="C288" i="65"/>
  <c r="C289" i="65"/>
  <c r="C290" i="65"/>
  <c r="C291" i="65"/>
  <c r="C292" i="65"/>
  <c r="C293" i="65"/>
  <c r="C294" i="65"/>
  <c r="C295" i="65"/>
  <c r="C296" i="65"/>
  <c r="C297" i="65"/>
  <c r="C298" i="65"/>
  <c r="C299" i="65"/>
  <c r="C300" i="65"/>
  <c r="B9" i="65"/>
  <c r="C9" i="65"/>
  <c r="D9" i="65"/>
  <c r="E9" i="65" s="1"/>
  <c r="B10" i="65"/>
  <c r="C10" i="65"/>
  <c r="D10" i="65"/>
  <c r="E10" i="65" s="1"/>
  <c r="B11" i="65"/>
  <c r="C11" i="65"/>
  <c r="B17" i="65"/>
  <c r="B18" i="65"/>
  <c r="B27" i="65"/>
  <c r="C27" i="65"/>
  <c r="B28" i="65"/>
  <c r="C28" i="65"/>
  <c r="B49" i="65"/>
  <c r="B50" i="65"/>
  <c r="B62" i="65"/>
  <c r="B64" i="65"/>
  <c r="B65" i="65"/>
  <c r="B71" i="65"/>
  <c r="B93" i="65"/>
  <c r="B106" i="65"/>
  <c r="C107" i="65"/>
  <c r="B108" i="65"/>
  <c r="B109" i="65"/>
  <c r="B115" i="65"/>
  <c r="B117" i="65"/>
  <c r="B118" i="65"/>
  <c r="B119" i="65"/>
  <c r="B120" i="65"/>
  <c r="B124" i="65"/>
  <c r="B125" i="65"/>
  <c r="B138" i="65"/>
  <c r="B139" i="65"/>
  <c r="B151" i="65"/>
  <c r="B153" i="65"/>
  <c r="B154" i="65"/>
  <c r="B155" i="65"/>
  <c r="B162" i="65"/>
  <c r="B163" i="65"/>
  <c r="B169" i="65"/>
  <c r="B170" i="65"/>
  <c r="B176" i="65"/>
  <c r="B178" i="65"/>
  <c r="B179" i="65"/>
  <c r="B192" i="65"/>
  <c r="B194" i="65"/>
  <c r="B195" i="65"/>
  <c r="B239" i="65"/>
  <c r="B241" i="65"/>
  <c r="B242" i="65"/>
  <c r="B243" i="65"/>
  <c r="B247" i="65"/>
  <c r="B248" i="65"/>
  <c r="B254" i="65"/>
  <c r="B256" i="65"/>
  <c r="B257" i="65"/>
  <c r="D8" i="65"/>
  <c r="E8" i="65" s="1"/>
  <c r="C116" i="61"/>
  <c r="B9" i="61"/>
  <c r="C9" i="61"/>
  <c r="B10" i="61"/>
  <c r="C10" i="61"/>
  <c r="B11" i="61"/>
  <c r="C11" i="61"/>
  <c r="B15" i="61"/>
  <c r="C15" i="61"/>
  <c r="C16" i="61"/>
  <c r="B17" i="61"/>
  <c r="B18" i="61"/>
  <c r="B19" i="61"/>
  <c r="C19" i="61"/>
  <c r="B27" i="61"/>
  <c r="C27" i="61"/>
  <c r="B28" i="61"/>
  <c r="C28" i="61"/>
  <c r="B29" i="61"/>
  <c r="C29" i="61"/>
  <c r="B43" i="61"/>
  <c r="C43" i="61"/>
  <c r="B45" i="61"/>
  <c r="C45" i="61"/>
  <c r="B46" i="61"/>
  <c r="C46" i="61"/>
  <c r="B47" i="61"/>
  <c r="C47" i="61"/>
  <c r="C48" i="61"/>
  <c r="B49" i="61"/>
  <c r="B50" i="61"/>
  <c r="B51" i="61"/>
  <c r="C51" i="61"/>
  <c r="B52" i="61"/>
  <c r="C52" i="61"/>
  <c r="B53" i="61"/>
  <c r="C53" i="61"/>
  <c r="B54" i="61"/>
  <c r="C54" i="61"/>
  <c r="B55" i="61"/>
  <c r="C55" i="61"/>
  <c r="B56" i="61"/>
  <c r="C56" i="61"/>
  <c r="B57" i="61"/>
  <c r="C57" i="61"/>
  <c r="B58" i="61"/>
  <c r="C58" i="61"/>
  <c r="B59" i="61"/>
  <c r="C59" i="61"/>
  <c r="B60" i="61"/>
  <c r="C60" i="61"/>
  <c r="C61" i="61"/>
  <c r="B62" i="61"/>
  <c r="C63" i="61"/>
  <c r="B64" i="61"/>
  <c r="B65" i="61"/>
  <c r="C70" i="61"/>
  <c r="B71" i="61"/>
  <c r="C92" i="61"/>
  <c r="B93" i="61"/>
  <c r="C105" i="61"/>
  <c r="B106" i="61"/>
  <c r="C107" i="61"/>
  <c r="B108" i="61"/>
  <c r="B109" i="61"/>
  <c r="B110" i="61"/>
  <c r="C110" i="61"/>
  <c r="C114" i="61"/>
  <c r="B115" i="61"/>
  <c r="B117" i="61"/>
  <c r="B118" i="61"/>
  <c r="B119" i="61"/>
  <c r="B120" i="61"/>
  <c r="C123" i="61"/>
  <c r="B124" i="61"/>
  <c r="B125" i="61"/>
  <c r="B126" i="61"/>
  <c r="C126" i="61"/>
  <c r="B127" i="61"/>
  <c r="C127" i="61"/>
  <c r="B128" i="61"/>
  <c r="C128" i="61"/>
  <c r="B129" i="61"/>
  <c r="C129" i="61"/>
  <c r="B130" i="61"/>
  <c r="C130" i="61"/>
  <c r="B131" i="61"/>
  <c r="C131" i="61"/>
  <c r="B134" i="61"/>
  <c r="C134" i="61"/>
  <c r="B135" i="61"/>
  <c r="C135" i="61"/>
  <c r="B136" i="61"/>
  <c r="C136" i="61"/>
  <c r="C137" i="61"/>
  <c r="B138" i="61"/>
  <c r="B139" i="61"/>
  <c r="B140" i="61"/>
  <c r="C140" i="61"/>
  <c r="B141" i="61"/>
  <c r="C141" i="61"/>
  <c r="B142" i="61"/>
  <c r="C142" i="61"/>
  <c r="B143" i="61"/>
  <c r="C143" i="61"/>
  <c r="B144" i="61"/>
  <c r="C144" i="61"/>
  <c r="B146" i="61"/>
  <c r="C146" i="61"/>
  <c r="B147" i="61"/>
  <c r="C147" i="61"/>
  <c r="B148" i="61"/>
  <c r="C148" i="61"/>
  <c r="B149" i="61"/>
  <c r="C149" i="61"/>
  <c r="C150" i="61"/>
  <c r="B151" i="61"/>
  <c r="C152" i="61"/>
  <c r="B153" i="61"/>
  <c r="B154" i="61"/>
  <c r="B155" i="61"/>
  <c r="B156" i="61"/>
  <c r="C156" i="61"/>
  <c r="B157" i="61"/>
  <c r="C157" i="61"/>
  <c r="B158" i="61"/>
  <c r="C158" i="61"/>
  <c r="B159" i="61"/>
  <c r="C159" i="61"/>
  <c r="B160" i="61"/>
  <c r="C160" i="61"/>
  <c r="C161" i="61"/>
  <c r="B162" i="61"/>
  <c r="B163" i="61"/>
  <c r="B164" i="61"/>
  <c r="C164" i="61"/>
  <c r="B165" i="61"/>
  <c r="C165" i="61"/>
  <c r="B166" i="61"/>
  <c r="C166" i="61"/>
  <c r="C168" i="61"/>
  <c r="B169" i="61"/>
  <c r="B170" i="61"/>
  <c r="B171" i="61"/>
  <c r="C171" i="61"/>
  <c r="B172" i="61"/>
  <c r="C172" i="61"/>
  <c r="B173" i="61"/>
  <c r="C173" i="61"/>
  <c r="B174" i="61"/>
  <c r="C174" i="61"/>
  <c r="C175" i="61"/>
  <c r="B176" i="61"/>
  <c r="C177" i="61"/>
  <c r="B178" i="61"/>
  <c r="B179" i="61"/>
  <c r="B180" i="61"/>
  <c r="C180" i="61"/>
  <c r="B192" i="61"/>
  <c r="C193" i="61"/>
  <c r="B194" i="61"/>
  <c r="B195" i="61"/>
  <c r="C238" i="61"/>
  <c r="B239" i="61"/>
  <c r="C240" i="61"/>
  <c r="B241" i="61"/>
  <c r="B242" i="61"/>
  <c r="B243" i="61"/>
  <c r="B244" i="61"/>
  <c r="C244" i="61"/>
  <c r="B245" i="61"/>
  <c r="C245" i="61"/>
  <c r="C246" i="61"/>
  <c r="B247" i="61"/>
  <c r="B248" i="61"/>
  <c r="B249" i="61"/>
  <c r="C249" i="61"/>
  <c r="C250" i="61"/>
  <c r="C251" i="61"/>
  <c r="C252" i="61"/>
  <c r="C253" i="61"/>
  <c r="B254" i="61"/>
  <c r="C255" i="61"/>
  <c r="B256" i="61"/>
  <c r="B257" i="61"/>
  <c r="B258" i="61"/>
  <c r="C258" i="61"/>
  <c r="B259" i="61"/>
  <c r="C259" i="61"/>
  <c r="B260" i="61"/>
  <c r="C260" i="61"/>
  <c r="B261" i="61"/>
  <c r="C261" i="61"/>
  <c r="B262" i="61"/>
  <c r="C262" i="61"/>
  <c r="B264" i="61"/>
  <c r="C264" i="61"/>
  <c r="C265" i="61"/>
  <c r="D260" i="8"/>
  <c r="E260" i="8" s="1"/>
  <c r="E64" i="8"/>
  <c r="E66" i="8"/>
  <c r="E94" i="8"/>
  <c r="E106" i="8"/>
  <c r="E266" i="8"/>
  <c r="E267" i="8"/>
  <c r="E268" i="8"/>
  <c r="E269" i="8"/>
  <c r="E299" i="8"/>
  <c r="E300" i="8"/>
  <c r="E301" i="8"/>
  <c r="E302" i="8"/>
  <c r="E303" i="8"/>
  <c r="E304" i="8"/>
  <c r="E305" i="8"/>
  <c r="B71" i="8"/>
  <c r="B93" i="8"/>
  <c r="B106" i="8"/>
  <c r="B108" i="8"/>
  <c r="B109" i="8"/>
  <c r="B110" i="8"/>
  <c r="B115" i="8"/>
  <c r="B117" i="8"/>
  <c r="B118" i="8"/>
  <c r="B119" i="8"/>
  <c r="B120" i="8"/>
  <c r="B124" i="8"/>
  <c r="B125" i="8"/>
  <c r="B126" i="8"/>
  <c r="B127" i="8"/>
  <c r="B128" i="8"/>
  <c r="B129" i="8"/>
  <c r="B130" i="8"/>
  <c r="B131" i="8"/>
  <c r="B134" i="8"/>
  <c r="B135" i="8"/>
  <c r="B136" i="8"/>
  <c r="B138" i="8"/>
  <c r="B139" i="8"/>
  <c r="B140" i="8"/>
  <c r="B141" i="8"/>
  <c r="B142" i="8"/>
  <c r="B143" i="8"/>
  <c r="B144" i="8"/>
  <c r="B147" i="8"/>
  <c r="B148" i="8"/>
  <c r="B149" i="8"/>
  <c r="B151" i="8"/>
  <c r="B153" i="8"/>
  <c r="B154" i="8"/>
  <c r="B155" i="8"/>
  <c r="B156" i="8"/>
  <c r="B157" i="8"/>
  <c r="B158" i="8"/>
  <c r="B159" i="8"/>
  <c r="B160" i="8"/>
  <c r="B162" i="8"/>
  <c r="B163" i="8"/>
  <c r="B164" i="8"/>
  <c r="B165" i="8"/>
  <c r="B166" i="8"/>
  <c r="B169" i="8"/>
  <c r="B170" i="8"/>
  <c r="B171" i="8"/>
  <c r="B172" i="8"/>
  <c r="B173" i="8"/>
  <c r="B174" i="8"/>
  <c r="B176" i="8"/>
  <c r="B178" i="8"/>
  <c r="B179" i="8"/>
  <c r="B180" i="8"/>
  <c r="B192" i="8"/>
  <c r="B194" i="8"/>
  <c r="B195" i="8"/>
  <c r="B239" i="8"/>
  <c r="B241" i="8"/>
  <c r="B242" i="8"/>
  <c r="B243" i="8"/>
  <c r="B244" i="8"/>
  <c r="B245" i="8"/>
  <c r="B247" i="8"/>
  <c r="B248" i="8"/>
  <c r="B249" i="8"/>
  <c r="B254" i="8"/>
  <c r="B256" i="8"/>
  <c r="B257" i="8"/>
  <c r="B258" i="8"/>
  <c r="B259" i="8"/>
  <c r="B260" i="8"/>
  <c r="B261" i="8"/>
  <c r="B262" i="8"/>
  <c r="B264" i="8"/>
  <c r="E17" i="8"/>
  <c r="E18" i="8"/>
  <c r="E49" i="8"/>
  <c r="E50" i="8"/>
  <c r="E62" i="8"/>
  <c r="B64" i="8"/>
  <c r="B65" i="8"/>
  <c r="B62" i="8"/>
  <c r="B49" i="8"/>
  <c r="B50" i="8"/>
  <c r="B51" i="8"/>
  <c r="B52" i="8"/>
  <c r="B53" i="8"/>
  <c r="B54" i="8"/>
  <c r="B55" i="8"/>
  <c r="B56" i="8"/>
  <c r="B57" i="8"/>
  <c r="B58" i="8"/>
  <c r="B59" i="8"/>
  <c r="B60" i="8"/>
  <c r="B18" i="8"/>
  <c r="B19" i="8"/>
  <c r="B27" i="8"/>
  <c r="B28" i="8"/>
  <c r="B29" i="8"/>
  <c r="B43" i="8"/>
  <c r="B46" i="8"/>
  <c r="B47" i="8"/>
  <c r="B9" i="8"/>
  <c r="B10" i="8"/>
  <c r="B11" i="8"/>
  <c r="B15" i="8"/>
  <c r="B17" i="8"/>
  <c r="B9" i="6"/>
  <c r="B10" i="6"/>
  <c r="B11" i="6"/>
  <c r="B15" i="6"/>
  <c r="B17" i="6"/>
  <c r="B18" i="6"/>
  <c r="B19" i="6"/>
  <c r="B27" i="6"/>
  <c r="B28" i="6"/>
  <c r="B29" i="6"/>
  <c r="B43" i="6"/>
  <c r="B46" i="6"/>
  <c r="B47" i="6"/>
  <c r="B49" i="6"/>
  <c r="B50" i="6"/>
  <c r="B51" i="6"/>
  <c r="B52" i="6"/>
  <c r="B53" i="6"/>
  <c r="B54" i="6"/>
  <c r="B55" i="6"/>
  <c r="B56" i="6"/>
  <c r="B57" i="6"/>
  <c r="B58" i="6"/>
  <c r="B59" i="6"/>
  <c r="B60" i="6"/>
  <c r="B62" i="6"/>
  <c r="B64" i="6"/>
  <c r="B65" i="6"/>
  <c r="B71" i="6"/>
  <c r="B8" i="8"/>
  <c r="C8" i="8"/>
  <c r="B249" i="6"/>
  <c r="E247" i="6"/>
  <c r="E248" i="6"/>
  <c r="B243" i="6"/>
  <c r="B244" i="6"/>
  <c r="B180" i="6"/>
  <c r="E169" i="6"/>
  <c r="E170" i="6"/>
  <c r="E176" i="6"/>
  <c r="B171" i="6"/>
  <c r="B172" i="6"/>
  <c r="B173" i="6"/>
  <c r="B174" i="6"/>
  <c r="B169" i="6"/>
  <c r="B170" i="6"/>
  <c r="B164" i="6"/>
  <c r="B165" i="6"/>
  <c r="B166" i="6"/>
  <c r="B119" i="6"/>
  <c r="B114" i="60"/>
  <c r="E96" i="2"/>
  <c r="E227" i="2" s="1"/>
  <c r="F96" i="2"/>
  <c r="F227" i="2" s="1"/>
  <c r="G96" i="2"/>
  <c r="G227" i="2" s="1"/>
  <c r="H96" i="2"/>
  <c r="H227" i="2" s="1"/>
  <c r="I96" i="2"/>
  <c r="I227" i="2" s="1"/>
  <c r="J96" i="2"/>
  <c r="J227" i="2" s="1"/>
  <c r="E97" i="2"/>
  <c r="E228" i="2" s="1"/>
  <c r="F97" i="2"/>
  <c r="F228" i="2" s="1"/>
  <c r="G97" i="2"/>
  <c r="G228" i="2" s="1"/>
  <c r="H97" i="2"/>
  <c r="H228" i="2" s="1"/>
  <c r="I97" i="2"/>
  <c r="I228" i="2" s="1"/>
  <c r="J97" i="2"/>
  <c r="J228" i="2" s="1"/>
  <c r="E98" i="2"/>
  <c r="E229" i="2" s="1"/>
  <c r="F98" i="2"/>
  <c r="F229" i="2" s="1"/>
  <c r="G98" i="2"/>
  <c r="G229" i="2" s="1"/>
  <c r="H98" i="2"/>
  <c r="H229" i="2" s="1"/>
  <c r="I98" i="2"/>
  <c r="I229" i="2" s="1"/>
  <c r="J98" i="2"/>
  <c r="J229" i="2" s="1"/>
  <c r="E99" i="2"/>
  <c r="E230" i="2" s="1"/>
  <c r="F99" i="2"/>
  <c r="F230" i="2" s="1"/>
  <c r="G99" i="2"/>
  <c r="G230" i="2" s="1"/>
  <c r="H99" i="2"/>
  <c r="H230" i="2" s="1"/>
  <c r="I99" i="2"/>
  <c r="I230" i="2" s="1"/>
  <c r="J99" i="2"/>
  <c r="J230" i="2" s="1"/>
  <c r="E100" i="2"/>
  <c r="E231" i="2" s="1"/>
  <c r="F100" i="2"/>
  <c r="F231" i="2" s="1"/>
  <c r="G100" i="2"/>
  <c r="G231" i="2" s="1"/>
  <c r="H100" i="2"/>
  <c r="H231" i="2" s="1"/>
  <c r="I100" i="2"/>
  <c r="I231" i="2" s="1"/>
  <c r="J100" i="2"/>
  <c r="J231" i="2" s="1"/>
  <c r="E101" i="2"/>
  <c r="E232" i="2" s="1"/>
  <c r="F101" i="2"/>
  <c r="F232" i="2" s="1"/>
  <c r="G101" i="2"/>
  <c r="G232" i="2" s="1"/>
  <c r="H101" i="2"/>
  <c r="H232" i="2" s="1"/>
  <c r="I101" i="2"/>
  <c r="I232" i="2" s="1"/>
  <c r="J101" i="2"/>
  <c r="J232" i="2" s="1"/>
  <c r="E102" i="2"/>
  <c r="E233" i="2" s="1"/>
  <c r="F102" i="2"/>
  <c r="F233" i="2" s="1"/>
  <c r="G102" i="2"/>
  <c r="G233" i="2" s="1"/>
  <c r="H102" i="2"/>
  <c r="H233" i="2" s="1"/>
  <c r="I102" i="2"/>
  <c r="I233" i="2" s="1"/>
  <c r="J102" i="2"/>
  <c r="J233" i="2" s="1"/>
  <c r="E103" i="2"/>
  <c r="E234" i="2" s="1"/>
  <c r="F103" i="2"/>
  <c r="F234" i="2" s="1"/>
  <c r="G103" i="2"/>
  <c r="G234" i="2" s="1"/>
  <c r="H103" i="2"/>
  <c r="H234" i="2" s="1"/>
  <c r="I103" i="2"/>
  <c r="I234" i="2" s="1"/>
  <c r="J103" i="2"/>
  <c r="J234" i="2" s="1"/>
  <c r="E104" i="2"/>
  <c r="E235" i="2" s="1"/>
  <c r="F104" i="2"/>
  <c r="F235" i="2" s="1"/>
  <c r="G104" i="2"/>
  <c r="G235" i="2" s="1"/>
  <c r="H104" i="2"/>
  <c r="H235" i="2" s="1"/>
  <c r="I104" i="2"/>
  <c r="I235" i="2" s="1"/>
  <c r="J104" i="2"/>
  <c r="J235" i="2" s="1"/>
  <c r="A29" i="486" l="1"/>
  <c r="A30" i="486" s="1"/>
  <c r="A31" i="486" s="1"/>
  <c r="A32" i="486" s="1"/>
  <c r="C104" i="65"/>
  <c r="C103" i="65"/>
  <c r="C102" i="65"/>
  <c r="C101" i="65"/>
  <c r="C100" i="65"/>
  <c r="C99" i="65"/>
  <c r="C98" i="65"/>
  <c r="C97" i="65"/>
  <c r="C96" i="65"/>
  <c r="B104" i="65"/>
  <c r="B103" i="65"/>
  <c r="B102" i="65"/>
  <c r="B101" i="65"/>
  <c r="B100" i="65"/>
  <c r="B99" i="65"/>
  <c r="B98" i="65"/>
  <c r="B97" i="65"/>
  <c r="B96" i="65"/>
  <c r="C104" i="60"/>
  <c r="C104" i="6"/>
  <c r="C104" i="8"/>
  <c r="C103" i="60"/>
  <c r="C103" i="8"/>
  <c r="C103" i="6"/>
  <c r="C102" i="60"/>
  <c r="C102" i="8"/>
  <c r="C102" i="6"/>
  <c r="C101" i="60"/>
  <c r="C101" i="6"/>
  <c r="C101" i="8"/>
  <c r="C100" i="60"/>
  <c r="C100" i="6"/>
  <c r="C100" i="8"/>
  <c r="C99" i="60"/>
  <c r="C99" i="6"/>
  <c r="C99" i="8"/>
  <c r="C98" i="60"/>
  <c r="C98" i="6"/>
  <c r="C98" i="8"/>
  <c r="C97" i="60"/>
  <c r="C97" i="6"/>
  <c r="C97" i="8"/>
  <c r="C96" i="60"/>
  <c r="C96" i="8"/>
  <c r="C96" i="6"/>
  <c r="B104" i="60"/>
  <c r="B103" i="60"/>
  <c r="B102" i="60"/>
  <c r="B101" i="60"/>
  <c r="B100" i="60"/>
  <c r="B99" i="60"/>
  <c r="B98" i="60"/>
  <c r="B97" i="60"/>
  <c r="B96" i="60"/>
  <c r="B238" i="60"/>
  <c r="C103" i="460"/>
  <c r="C97" i="460"/>
  <c r="C98" i="460"/>
  <c r="C100" i="460"/>
  <c r="C104" i="460"/>
  <c r="C99" i="460"/>
  <c r="C101" i="460"/>
  <c r="C102" i="460"/>
  <c r="C96" i="460"/>
  <c r="B100" i="460"/>
  <c r="B114" i="460"/>
  <c r="B101" i="460"/>
  <c r="B97" i="460"/>
  <c r="B103" i="460"/>
  <c r="B98" i="460"/>
  <c r="B238" i="460"/>
  <c r="B104" i="460"/>
  <c r="B102" i="460"/>
  <c r="B99" i="460"/>
  <c r="B96" i="460"/>
  <c r="B114" i="6"/>
  <c r="B84" i="61"/>
  <c r="B84" i="8"/>
  <c r="B81" i="65"/>
  <c r="B81" i="61"/>
  <c r="B81" i="8"/>
  <c r="B83" i="61"/>
  <c r="B83" i="8"/>
  <c r="B80" i="65"/>
  <c r="B80" i="61"/>
  <c r="B80" i="8"/>
  <c r="B82" i="61"/>
  <c r="B82" i="8"/>
  <c r="B238" i="61"/>
  <c r="B238" i="8"/>
  <c r="B114" i="61"/>
  <c r="B114" i="8"/>
  <c r="C104" i="61"/>
  <c r="C103" i="61"/>
  <c r="C102" i="61"/>
  <c r="C101" i="61"/>
  <c r="C100" i="61"/>
  <c r="C99" i="61"/>
  <c r="C98" i="61"/>
  <c r="C97" i="61"/>
  <c r="C96" i="61"/>
  <c r="C84" i="61"/>
  <c r="C83" i="61"/>
  <c r="C82" i="61"/>
  <c r="C81" i="65"/>
  <c r="C81" i="61"/>
  <c r="C80" i="65"/>
  <c r="C80" i="61"/>
  <c r="C79" i="61"/>
  <c r="B104" i="61"/>
  <c r="B104" i="8"/>
  <c r="B103" i="61"/>
  <c r="B103" i="8"/>
  <c r="B102" i="61"/>
  <c r="B102" i="8"/>
  <c r="B101" i="61"/>
  <c r="B101" i="8"/>
  <c r="B100" i="61"/>
  <c r="B100" i="8"/>
  <c r="B99" i="61"/>
  <c r="B99" i="8"/>
  <c r="B98" i="61"/>
  <c r="B98" i="8"/>
  <c r="B97" i="61"/>
  <c r="B97" i="8"/>
  <c r="B96" i="61"/>
  <c r="B96" i="8"/>
  <c r="A36" i="486" l="1"/>
  <c r="A37" i="486" s="1"/>
  <c r="A38" i="486" s="1"/>
  <c r="A39" i="486" s="1"/>
  <c r="A40" i="486" s="1"/>
  <c r="A41" i="486" s="1"/>
  <c r="A42" i="486" s="1"/>
  <c r="A43" i="486" s="1"/>
  <c r="A44" i="486" s="1"/>
  <c r="A45" i="486" s="1"/>
  <c r="A46" i="486" s="1"/>
  <c r="A47" i="486" l="1"/>
  <c r="A48" i="486" s="1"/>
  <c r="A49" i="486" s="1"/>
  <c r="A50" i="486" s="1"/>
  <c r="A51" i="486" s="1"/>
  <c r="A52" i="486" s="1"/>
  <c r="A53" i="486" s="1"/>
  <c r="A54" i="486" s="1"/>
  <c r="A55" i="486" s="1"/>
  <c r="A56" i="486" s="1"/>
  <c r="A57" i="486" s="1"/>
  <c r="B67" i="65"/>
  <c r="B67" i="60"/>
  <c r="B67" i="460"/>
  <c r="B67" i="61"/>
  <c r="B67" i="8"/>
  <c r="B67" i="6"/>
  <c r="N6" i="460" l="1"/>
  <c r="C266" i="65"/>
  <c r="B266" i="65"/>
  <c r="C266" i="61"/>
  <c r="B266" i="61"/>
  <c r="E299" i="6" l="1"/>
  <c r="E300" i="6"/>
  <c r="E301" i="6"/>
  <c r="E302" i="6"/>
  <c r="E303" i="6"/>
  <c r="B272" i="8" l="1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157" i="6" l="1"/>
  <c r="B158" i="6"/>
  <c r="B159" i="6"/>
  <c r="B160" i="6"/>
  <c r="B156" i="6"/>
  <c r="B61" i="2" l="1"/>
  <c r="B61" i="65" l="1"/>
  <c r="B236" i="2"/>
  <c r="B61" i="60"/>
  <c r="B61" i="460"/>
  <c r="B61" i="61"/>
  <c r="B61" i="8"/>
  <c r="B61" i="6"/>
  <c r="B96" i="6"/>
  <c r="B97" i="6"/>
  <c r="B98" i="6"/>
  <c r="B99" i="6"/>
  <c r="B100" i="6"/>
  <c r="B101" i="6"/>
  <c r="B102" i="6"/>
  <c r="B103" i="6"/>
  <c r="B104" i="6"/>
  <c r="B77" i="6"/>
  <c r="B78" i="6"/>
  <c r="B80" i="6"/>
  <c r="B81" i="6"/>
  <c r="B82" i="6"/>
  <c r="B83" i="6"/>
  <c r="B84" i="6"/>
  <c r="B236" i="65" l="1"/>
  <c r="B236" i="460"/>
  <c r="B236" i="61"/>
  <c r="B236" i="60"/>
  <c r="B236" i="8"/>
  <c r="B236" i="6"/>
  <c r="B15" i="3"/>
  <c r="L14" i="1" l="1"/>
  <c r="AM5" i="8" s="1"/>
  <c r="B16" i="2"/>
  <c r="B63" i="2"/>
  <c r="B66" i="2"/>
  <c r="B72" i="2"/>
  <c r="B94" i="2"/>
  <c r="B105" i="2"/>
  <c r="B107" i="2"/>
  <c r="B116" i="2"/>
  <c r="B123" i="2"/>
  <c r="B152" i="2"/>
  <c r="B161" i="2"/>
  <c r="B168" i="2"/>
  <c r="B175" i="2"/>
  <c r="B177" i="2"/>
  <c r="B191" i="60"/>
  <c r="B193" i="2"/>
  <c r="B240" i="2"/>
  <c r="B246" i="2"/>
  <c r="B253" i="2"/>
  <c r="B255" i="2"/>
  <c r="B265" i="2"/>
  <c r="G6" i="8"/>
  <c r="H6" i="8"/>
  <c r="B269" i="8"/>
  <c r="B270" i="8"/>
  <c r="B304" i="8"/>
  <c r="B305" i="8"/>
  <c r="I6" i="8"/>
  <c r="J6" i="8"/>
  <c r="K6" i="8"/>
  <c r="L6" i="8"/>
  <c r="M6" i="8"/>
  <c r="N6" i="8"/>
  <c r="O6" i="8"/>
  <c r="P6" i="8"/>
  <c r="Q6" i="8"/>
  <c r="R6" i="8"/>
  <c r="S6" i="8"/>
  <c r="T6" i="8"/>
  <c r="U6" i="8"/>
  <c r="V6" i="8"/>
  <c r="W6" i="8"/>
  <c r="X6" i="8"/>
  <c r="Y6" i="8"/>
  <c r="Z6" i="8"/>
  <c r="AA6" i="8"/>
  <c r="AB6" i="8"/>
  <c r="AC6" i="8"/>
  <c r="AD6" i="8"/>
  <c r="AE6" i="8"/>
  <c r="AF6" i="8"/>
  <c r="AG6" i="8"/>
  <c r="AH6" i="8"/>
  <c r="AI6" i="8"/>
  <c r="AJ6" i="8"/>
  <c r="AK6" i="8"/>
  <c r="AL6" i="8"/>
  <c r="AM6" i="8"/>
  <c r="AN6" i="8"/>
  <c r="AO6" i="8"/>
  <c r="AP6" i="8"/>
  <c r="R2" i="2"/>
  <c r="G6" i="6"/>
  <c r="B269" i="6"/>
  <c r="B304" i="6"/>
  <c r="B305" i="6"/>
  <c r="H6" i="6"/>
  <c r="I6" i="6"/>
  <c r="J6" i="6"/>
  <c r="K6" i="6"/>
  <c r="L6" i="6"/>
  <c r="M6" i="6"/>
  <c r="N6" i="6"/>
  <c r="O6" i="6"/>
  <c r="E95" i="2"/>
  <c r="D261" i="6"/>
  <c r="D261" i="8" s="1"/>
  <c r="F261" i="8" s="1"/>
  <c r="D262" i="6"/>
  <c r="D264" i="6"/>
  <c r="D264" i="8" s="1"/>
  <c r="F264" i="8" s="1"/>
  <c r="B266" i="8"/>
  <c r="B267" i="8"/>
  <c r="B268" i="8"/>
  <c r="I6" i="2"/>
  <c r="B158" i="281"/>
  <c r="E17" i="6"/>
  <c r="E18" i="6"/>
  <c r="E49" i="6"/>
  <c r="E50" i="6"/>
  <c r="E62" i="6"/>
  <c r="E64" i="6"/>
  <c r="E65" i="6"/>
  <c r="E66" i="6"/>
  <c r="E71" i="6"/>
  <c r="E72" i="6"/>
  <c r="E93" i="6"/>
  <c r="E94" i="6"/>
  <c r="E106" i="6"/>
  <c r="E108" i="6"/>
  <c r="E109" i="6"/>
  <c r="E115" i="6"/>
  <c r="E117" i="6"/>
  <c r="E118" i="6"/>
  <c r="E119" i="6"/>
  <c r="E120" i="6"/>
  <c r="E124" i="6"/>
  <c r="E151" i="6"/>
  <c r="E153" i="6"/>
  <c r="E154" i="6"/>
  <c r="E155" i="6"/>
  <c r="E162" i="6"/>
  <c r="E163" i="6"/>
  <c r="E178" i="6"/>
  <c r="E179" i="6"/>
  <c r="E192" i="6"/>
  <c r="E194" i="6"/>
  <c r="E195" i="6"/>
  <c r="E239" i="6"/>
  <c r="E241" i="6"/>
  <c r="E242" i="6"/>
  <c r="E243" i="6"/>
  <c r="E254" i="6"/>
  <c r="E256" i="6"/>
  <c r="E257" i="6"/>
  <c r="E260" i="6"/>
  <c r="E266" i="6"/>
  <c r="E268" i="6"/>
  <c r="E269" i="6"/>
  <c r="E304" i="6"/>
  <c r="E305" i="6"/>
  <c r="B1" i="2"/>
  <c r="B1" i="486" s="1"/>
  <c r="B2" i="2"/>
  <c r="B2" i="486" s="1"/>
  <c r="B3" i="2"/>
  <c r="B3" i="486" s="1"/>
  <c r="H6" i="390"/>
  <c r="D307" i="65"/>
  <c r="E307" i="65" s="1"/>
  <c r="M14" i="1"/>
  <c r="N14" i="1"/>
  <c r="O14" i="1"/>
  <c r="BD6" i="8"/>
  <c r="C6" i="390"/>
  <c r="B12" i="3"/>
  <c r="I8" i="3"/>
  <c r="G6" i="390" s="1"/>
  <c r="BJ6" i="8"/>
  <c r="I6" i="390"/>
  <c r="L8" i="3"/>
  <c r="E3" i="68"/>
  <c r="E4" i="68"/>
  <c r="E5" i="68"/>
  <c r="A33" i="3"/>
  <c r="A34" i="3"/>
  <c r="A35" i="3"/>
  <c r="L31" i="3"/>
  <c r="K31" i="3"/>
  <c r="J31" i="3"/>
  <c r="I31" i="3"/>
  <c r="H31" i="3"/>
  <c r="F31" i="3"/>
  <c r="E31" i="3"/>
  <c r="D31" i="3"/>
  <c r="B306" i="8"/>
  <c r="B306" i="6"/>
  <c r="G7" i="281"/>
  <c r="A19" i="68"/>
  <c r="A14" i="68"/>
  <c r="A10" i="68"/>
  <c r="A11" i="68"/>
  <c r="A5" i="68" s="1"/>
  <c r="F35" i="68"/>
  <c r="F34" i="68"/>
  <c r="F33" i="68"/>
  <c r="F32" i="68"/>
  <c r="F31" i="68"/>
  <c r="F27" i="68"/>
  <c r="F26" i="68"/>
  <c r="F25" i="68"/>
  <c r="I23" i="68"/>
  <c r="H23" i="68"/>
  <c r="G23" i="68"/>
  <c r="D23" i="68"/>
  <c r="C23" i="68"/>
  <c r="B23" i="68"/>
  <c r="A32" i="68"/>
  <c r="A31" i="68"/>
  <c r="A30" i="68"/>
  <c r="A27" i="68"/>
  <c r="A26" i="68"/>
  <c r="A25" i="68"/>
  <c r="A24" i="68"/>
  <c r="A15" i="68"/>
  <c r="A13" i="68"/>
  <c r="A20" i="68"/>
  <c r="A18" i="68"/>
  <c r="J17" i="68"/>
  <c r="I17" i="68"/>
  <c r="H17" i="68"/>
  <c r="E17" i="68"/>
  <c r="D17" i="68"/>
  <c r="C17" i="68"/>
  <c r="B17" i="68"/>
  <c r="B305" i="65"/>
  <c r="D268" i="65"/>
  <c r="E268" i="65" s="1"/>
  <c r="D267" i="65"/>
  <c r="E267" i="65" s="1"/>
  <c r="B266" i="6"/>
  <c r="B267" i="6"/>
  <c r="B268" i="6"/>
  <c r="B8" i="6"/>
  <c r="A9" i="68"/>
  <c r="C315" i="65"/>
  <c r="B315" i="65"/>
  <c r="C314" i="65"/>
  <c r="B314" i="65"/>
  <c r="C307" i="65"/>
  <c r="B307" i="65"/>
  <c r="C267" i="61"/>
  <c r="B267" i="61"/>
  <c r="B257" i="6"/>
  <c r="B258" i="6"/>
  <c r="B259" i="6"/>
  <c r="B260" i="6"/>
  <c r="B261" i="6"/>
  <c r="B262" i="6"/>
  <c r="B264" i="6"/>
  <c r="B118" i="6"/>
  <c r="B239" i="6"/>
  <c r="B106" i="6"/>
  <c r="A28" i="68"/>
  <c r="F17" i="68"/>
  <c r="G17" i="68"/>
  <c r="F24" i="68"/>
  <c r="A29" i="68"/>
  <c r="H95" i="2"/>
  <c r="H226" i="2" s="1"/>
  <c r="I95" i="2"/>
  <c r="I226" i="2" s="1"/>
  <c r="J95" i="2"/>
  <c r="J226" i="2" s="1"/>
  <c r="G95" i="2"/>
  <c r="F95" i="2"/>
  <c r="B256" i="6"/>
  <c r="B254" i="6"/>
  <c r="B248" i="6"/>
  <c r="B247" i="6"/>
  <c r="B242" i="6"/>
  <c r="B241" i="6"/>
  <c r="B195" i="6"/>
  <c r="B194" i="6"/>
  <c r="B192" i="6"/>
  <c r="B179" i="6"/>
  <c r="B178" i="6"/>
  <c r="B176" i="6"/>
  <c r="B163" i="6"/>
  <c r="B162" i="6"/>
  <c r="B155" i="6"/>
  <c r="B154" i="6"/>
  <c r="B153" i="6"/>
  <c r="B151" i="6"/>
  <c r="B124" i="6"/>
  <c r="B120" i="6"/>
  <c r="B117" i="6"/>
  <c r="B115" i="6"/>
  <c r="B110" i="6"/>
  <c r="B109" i="6"/>
  <c r="B108" i="6"/>
  <c r="B93" i="6"/>
  <c r="K6" i="60"/>
  <c r="Q6" i="61"/>
  <c r="R6" i="61"/>
  <c r="S6" i="61"/>
  <c r="T6" i="61"/>
  <c r="I67" i="2"/>
  <c r="I198" i="2" s="1"/>
  <c r="J67" i="2"/>
  <c r="H67" i="2"/>
  <c r="N6" i="61"/>
  <c r="O22" i="1"/>
  <c r="H22" i="1"/>
  <c r="L22" i="1"/>
  <c r="D22" i="1"/>
  <c r="E22" i="1"/>
  <c r="I22" i="1"/>
  <c r="M22" i="1"/>
  <c r="F22" i="1"/>
  <c r="J22" i="1"/>
  <c r="N22" i="1"/>
  <c r="G22" i="1"/>
  <c r="K22" i="1"/>
  <c r="L6" i="60"/>
  <c r="M6" i="61"/>
  <c r="M6" i="60"/>
  <c r="N6" i="60"/>
  <c r="J8" i="68"/>
  <c r="I8" i="68"/>
  <c r="H8" i="68"/>
  <c r="G8" i="68"/>
  <c r="F8" i="68"/>
  <c r="E8" i="68"/>
  <c r="D8" i="68"/>
  <c r="C8" i="68"/>
  <c r="B8" i="68"/>
  <c r="C2" i="68"/>
  <c r="D2" i="68"/>
  <c r="E2" i="68"/>
  <c r="F2" i="68"/>
  <c r="G2" i="68"/>
  <c r="H2" i="68"/>
  <c r="I2" i="68"/>
  <c r="J2" i="68"/>
  <c r="B2" i="68"/>
  <c r="G6" i="65"/>
  <c r="H6" i="65"/>
  <c r="I6" i="65"/>
  <c r="J6" i="65"/>
  <c r="K6" i="65"/>
  <c r="L6" i="65"/>
  <c r="B8" i="65"/>
  <c r="B8" i="61"/>
  <c r="C9" i="3"/>
  <c r="B1" i="65"/>
  <c r="B3" i="61"/>
  <c r="B2" i="61"/>
  <c r="B1" i="61"/>
  <c r="B3" i="60"/>
  <c r="B2" i="60"/>
  <c r="B1" i="60"/>
  <c r="B1" i="8"/>
  <c r="C8" i="65"/>
  <c r="S6" i="65"/>
  <c r="R6" i="65"/>
  <c r="Q6" i="65"/>
  <c r="N6" i="65"/>
  <c r="M6" i="65"/>
  <c r="C8" i="61"/>
  <c r="L6" i="61"/>
  <c r="K6" i="61"/>
  <c r="J6" i="61"/>
  <c r="I6" i="61"/>
  <c r="H6" i="61"/>
  <c r="G6" i="61"/>
  <c r="A9" i="3"/>
  <c r="A10" i="3"/>
  <c r="A11" i="3"/>
  <c r="A12" i="3"/>
  <c r="A13" i="3"/>
  <c r="A14" i="3"/>
  <c r="A8" i="3"/>
  <c r="A8" i="1"/>
  <c r="T6" i="60"/>
  <c r="S6" i="60"/>
  <c r="R6" i="60"/>
  <c r="Q6" i="60"/>
  <c r="J6" i="60"/>
  <c r="I6" i="60"/>
  <c r="H6" i="60"/>
  <c r="G6" i="60"/>
  <c r="B2" i="6"/>
  <c r="B1" i="6"/>
  <c r="C3" i="1"/>
  <c r="C2" i="1"/>
  <c r="B2" i="484" s="1"/>
  <c r="C1" i="1"/>
  <c r="B1" i="484" s="1"/>
  <c r="B2" i="3"/>
  <c r="B2" i="491" s="1"/>
  <c r="B3" i="3"/>
  <c r="B3" i="491" s="1"/>
  <c r="B1" i="3"/>
  <c r="B1" i="491" s="1"/>
  <c r="C13" i="3"/>
  <c r="C14" i="3"/>
  <c r="C15" i="3"/>
  <c r="C20" i="3"/>
  <c r="C8" i="6"/>
  <c r="C12" i="3"/>
  <c r="C11" i="3"/>
  <c r="C10" i="3"/>
  <c r="L21" i="1"/>
  <c r="K21" i="1"/>
  <c r="J21" i="1"/>
  <c r="I21" i="1"/>
  <c r="H21" i="1"/>
  <c r="G21" i="1"/>
  <c r="F21" i="1"/>
  <c r="E21" i="1"/>
  <c r="D21" i="1"/>
  <c r="E29" i="1"/>
  <c r="B4" i="460" l="1" a="1"/>
  <c r="B4" i="460" s="1"/>
  <c r="B4" i="61" a="1"/>
  <c r="B4" i="61" s="1"/>
  <c r="B4" i="60" a="1"/>
  <c r="B4" i="60" s="1"/>
  <c r="B152" i="617"/>
  <c r="A183" i="617" s="1"/>
  <c r="B152" i="618"/>
  <c r="A183" i="618" s="1"/>
  <c r="B152" i="616"/>
  <c r="A183" i="616" s="1"/>
  <c r="B152" i="615"/>
  <c r="A183" i="615" s="1"/>
  <c r="B152" i="614"/>
  <c r="A183" i="614" s="1"/>
  <c r="B152" i="612"/>
  <c r="A183" i="612" s="1"/>
  <c r="B152" i="613"/>
  <c r="A183" i="613" s="1"/>
  <c r="D5" i="614"/>
  <c r="D5" i="612"/>
  <c r="D5" i="616"/>
  <c r="D5" i="615"/>
  <c r="D5" i="613"/>
  <c r="A4" i="65" a="1"/>
  <c r="A4" i="65" s="1"/>
  <c r="A4" i="590" a="1"/>
  <c r="A4" i="590" s="1"/>
  <c r="A4" i="589" a="1"/>
  <c r="A4" i="589" s="1"/>
  <c r="D75" i="2"/>
  <c r="D75" i="65" s="1"/>
  <c r="D187" i="2"/>
  <c r="D187" i="65" s="1"/>
  <c r="D186" i="2"/>
  <c r="D186" i="65" s="1"/>
  <c r="E186" i="65" s="1"/>
  <c r="D190" i="2"/>
  <c r="D190" i="65" s="1"/>
  <c r="D185" i="2"/>
  <c r="D185" i="65" s="1"/>
  <c r="D189" i="2"/>
  <c r="D189" i="65" s="1"/>
  <c r="D184" i="2"/>
  <c r="D184" i="65" s="1"/>
  <c r="D188" i="2"/>
  <c r="D188" i="65" s="1"/>
  <c r="D183" i="2"/>
  <c r="I13" i="68"/>
  <c r="C13" i="68"/>
  <c r="E13" i="68"/>
  <c r="F13" i="68"/>
  <c r="D69" i="2"/>
  <c r="D69" i="65" s="1"/>
  <c r="D84" i="2"/>
  <c r="D84" i="65" s="1"/>
  <c r="D88" i="2"/>
  <c r="D88" i="65" s="1"/>
  <c r="AC14" i="491"/>
  <c r="AC31" i="491"/>
  <c r="AC35" i="491"/>
  <c r="AC36" i="491"/>
  <c r="AC48" i="491"/>
  <c r="AC57" i="491"/>
  <c r="AC38" i="491"/>
  <c r="AC18" i="491"/>
  <c r="AC39" i="491"/>
  <c r="AC43" i="491"/>
  <c r="AC44" i="491"/>
  <c r="AC56" i="491"/>
  <c r="AC54" i="491"/>
  <c r="AC22" i="491"/>
  <c r="AC47" i="491"/>
  <c r="AC51" i="491"/>
  <c r="AC52" i="491"/>
  <c r="AC46" i="491"/>
  <c r="AC13" i="491"/>
  <c r="AC26" i="491"/>
  <c r="AC55" i="491"/>
  <c r="AC9" i="491"/>
  <c r="AC34" i="491"/>
  <c r="AC17" i="491"/>
  <c r="AC21" i="491"/>
  <c r="AC30" i="491"/>
  <c r="AC50" i="491"/>
  <c r="AC58" i="491"/>
  <c r="AC12" i="491"/>
  <c r="AC25" i="491"/>
  <c r="AC29" i="491"/>
  <c r="AC42" i="491"/>
  <c r="AC11" i="491"/>
  <c r="AC16" i="491"/>
  <c r="AC24" i="491"/>
  <c r="AC33" i="491"/>
  <c r="AC37" i="491"/>
  <c r="AC15" i="491"/>
  <c r="AC23" i="491"/>
  <c r="AC20" i="491"/>
  <c r="AC32" i="491"/>
  <c r="AC41" i="491"/>
  <c r="AC45" i="491"/>
  <c r="AC10" i="491"/>
  <c r="AC19" i="491"/>
  <c r="AC27" i="491"/>
  <c r="AC28" i="491"/>
  <c r="AC40" i="491"/>
  <c r="AC49" i="491"/>
  <c r="AC53" i="491"/>
  <c r="E226" i="2"/>
  <c r="E272" i="2" s="1"/>
  <c r="E271" i="2"/>
  <c r="H198" i="2"/>
  <c r="AB30" i="491" s="1"/>
  <c r="F226" i="2"/>
  <c r="Z18" i="491" s="1"/>
  <c r="J198" i="2"/>
  <c r="AD52" i="491" s="1"/>
  <c r="G226" i="2"/>
  <c r="AA28" i="491" s="1"/>
  <c r="D112" i="2"/>
  <c r="D112" i="65" s="1"/>
  <c r="D113" i="2"/>
  <c r="D113" i="65" s="1"/>
  <c r="D111" i="2"/>
  <c r="D111" i="65" s="1"/>
  <c r="D110" i="2"/>
  <c r="D110" i="65" s="1"/>
  <c r="D226" i="2"/>
  <c r="D226" i="65" s="1"/>
  <c r="D204" i="2"/>
  <c r="D204" i="65" s="1"/>
  <c r="D215" i="2"/>
  <c r="D215" i="65" s="1"/>
  <c r="D217" i="2"/>
  <c r="D217" i="65" s="1"/>
  <c r="D216" i="2"/>
  <c r="D216" i="65" s="1"/>
  <c r="D214" i="2"/>
  <c r="D214" i="65" s="1"/>
  <c r="D208" i="2"/>
  <c r="D208" i="65" s="1"/>
  <c r="D218" i="2"/>
  <c r="D218" i="65" s="1"/>
  <c r="D220" i="2"/>
  <c r="D220" i="65" s="1"/>
  <c r="D219" i="2"/>
  <c r="D219" i="65" s="1"/>
  <c r="D205" i="2"/>
  <c r="D205" i="65" s="1"/>
  <c r="D222" i="2"/>
  <c r="D222" i="65" s="1"/>
  <c r="D221" i="2"/>
  <c r="D221" i="65" s="1"/>
  <c r="D209" i="2"/>
  <c r="D209" i="65" s="1"/>
  <c r="D207" i="2"/>
  <c r="D207" i="65" s="1"/>
  <c r="D206" i="2"/>
  <c r="D206" i="65" s="1"/>
  <c r="D235" i="2"/>
  <c r="D235" i="65" s="1"/>
  <c r="D228" i="2"/>
  <c r="D228" i="65" s="1"/>
  <c r="D234" i="2"/>
  <c r="D234" i="65" s="1"/>
  <c r="D230" i="2"/>
  <c r="D230" i="65" s="1"/>
  <c r="D232" i="2"/>
  <c r="D232" i="65" s="1"/>
  <c r="D227" i="2"/>
  <c r="D227" i="65" s="1"/>
  <c r="D233" i="2"/>
  <c r="D233" i="65" s="1"/>
  <c r="D231" i="2"/>
  <c r="D231" i="65" s="1"/>
  <c r="D229" i="2"/>
  <c r="D229" i="65" s="1"/>
  <c r="D213" i="2"/>
  <c r="D213" i="65" s="1"/>
  <c r="D198" i="2"/>
  <c r="D198" i="65" s="1"/>
  <c r="D199" i="2"/>
  <c r="D199" i="65" s="1"/>
  <c r="D200" i="2"/>
  <c r="D200" i="65" s="1"/>
  <c r="D76" i="2"/>
  <c r="A66" i="2"/>
  <c r="A18" i="2"/>
  <c r="A25" i="2"/>
  <c r="A31" i="2"/>
  <c r="A37" i="2"/>
  <c r="A44" i="2"/>
  <c r="A57" i="2"/>
  <c r="A29" i="2"/>
  <c r="A19" i="2"/>
  <c r="A38" i="2"/>
  <c r="A45" i="2"/>
  <c r="A50" i="2"/>
  <c r="A58" i="2"/>
  <c r="A39" i="2"/>
  <c r="A51" i="2"/>
  <c r="A59" i="2"/>
  <c r="A65" i="2"/>
  <c r="A35" i="2"/>
  <c r="A20" i="2"/>
  <c r="A32" i="2"/>
  <c r="A46" i="2"/>
  <c r="A52" i="2"/>
  <c r="A21" i="2"/>
  <c r="A33" i="2"/>
  <c r="A40" i="2"/>
  <c r="A47" i="2"/>
  <c r="A53" i="2"/>
  <c r="A60" i="2"/>
  <c r="A22" i="2"/>
  <c r="A28" i="2"/>
  <c r="A34" i="2"/>
  <c r="A41" i="2"/>
  <c r="A54" i="2"/>
  <c r="A42" i="2"/>
  <c r="A16" i="2"/>
  <c r="A24" i="2"/>
  <c r="A30" i="2"/>
  <c r="A36" i="2"/>
  <c r="A43" i="2"/>
  <c r="A56" i="2"/>
  <c r="A23" i="2"/>
  <c r="A55" i="2"/>
  <c r="A69" i="2"/>
  <c r="A68" i="2"/>
  <c r="A67" i="2"/>
  <c r="A26" i="2"/>
  <c r="A48" i="2"/>
  <c r="A61" i="2"/>
  <c r="A63" i="2"/>
  <c r="D312" i="2"/>
  <c r="D90" i="2"/>
  <c r="D90" i="65" s="1"/>
  <c r="D89" i="2"/>
  <c r="D89" i="65" s="1"/>
  <c r="D91" i="2"/>
  <c r="D91" i="65" s="1"/>
  <c r="D147" i="2"/>
  <c r="L147" i="2" s="1"/>
  <c r="D142" i="2"/>
  <c r="L142" i="2" s="1"/>
  <c r="D149" i="2"/>
  <c r="L149" i="2" s="1"/>
  <c r="D141" i="2"/>
  <c r="D148" i="2"/>
  <c r="L148" i="2" s="1"/>
  <c r="D146" i="2"/>
  <c r="L146" i="2" s="1"/>
  <c r="D145" i="2"/>
  <c r="D144" i="2"/>
  <c r="L144" i="2" s="1"/>
  <c r="D143" i="2"/>
  <c r="L143" i="2" s="1"/>
  <c r="D131" i="2"/>
  <c r="L131" i="2" s="1"/>
  <c r="D132" i="2"/>
  <c r="D128" i="2"/>
  <c r="L128" i="2" s="1"/>
  <c r="D133" i="2"/>
  <c r="D134" i="2"/>
  <c r="L134" i="2" s="1"/>
  <c r="D127" i="2"/>
  <c r="D129" i="2"/>
  <c r="L129" i="2" s="1"/>
  <c r="D135" i="2"/>
  <c r="L135" i="2" s="1"/>
  <c r="D136" i="2"/>
  <c r="L136" i="2" s="1"/>
  <c r="D130" i="2"/>
  <c r="L130" i="2" s="1"/>
  <c r="D122" i="2"/>
  <c r="D83" i="2"/>
  <c r="D83" i="65" s="1"/>
  <c r="D85" i="2"/>
  <c r="D85" i="65" s="1"/>
  <c r="D82" i="2"/>
  <c r="D82" i="65" s="1"/>
  <c r="D86" i="2"/>
  <c r="D86" i="65" s="1"/>
  <c r="D87" i="2"/>
  <c r="D87" i="65" s="1"/>
  <c r="D47" i="2"/>
  <c r="D47" i="65" s="1"/>
  <c r="D40" i="2"/>
  <c r="D40" i="65" s="1"/>
  <c r="D41" i="2"/>
  <c r="D41" i="65" s="1"/>
  <c r="D35" i="2"/>
  <c r="D42" i="2"/>
  <c r="D42" i="65" s="1"/>
  <c r="D30" i="2"/>
  <c r="D36" i="2"/>
  <c r="D37" i="2"/>
  <c r="D37" i="65" s="1"/>
  <c r="D45" i="2"/>
  <c r="D46" i="2"/>
  <c r="D46" i="65" s="1"/>
  <c r="D38" i="2"/>
  <c r="D38" i="65" s="1"/>
  <c r="J15" i="68"/>
  <c r="J6" i="390"/>
  <c r="B17" i="3"/>
  <c r="C73" i="65"/>
  <c r="B265" i="65"/>
  <c r="B177" i="65"/>
  <c r="B123" i="65"/>
  <c r="C67" i="65"/>
  <c r="B255" i="65"/>
  <c r="B175" i="65"/>
  <c r="B116" i="65"/>
  <c r="B246" i="65"/>
  <c r="B161" i="65"/>
  <c r="B63" i="65"/>
  <c r="B240" i="65"/>
  <c r="B105" i="65"/>
  <c r="B253" i="65"/>
  <c r="B95" i="65"/>
  <c r="B168" i="65"/>
  <c r="B193" i="65"/>
  <c r="B16" i="65"/>
  <c r="C95" i="65"/>
  <c r="B152" i="65"/>
  <c r="B177" i="6"/>
  <c r="D68" i="2"/>
  <c r="D68" i="65" s="1"/>
  <c r="B5" i="281" a="1"/>
  <c r="B5" i="281" s="1"/>
  <c r="B4" i="6" a="1"/>
  <c r="B4" i="6" s="1"/>
  <c r="B4" i="491" a="1"/>
  <c r="B4" i="491" s="1"/>
  <c r="B4" i="2" a="1"/>
  <c r="B4" i="2" s="1"/>
  <c r="B4" i="486" a="1"/>
  <c r="B4" i="486" s="1"/>
  <c r="C4" i="1" a="1"/>
  <c r="C4" i="1" s="1"/>
  <c r="B4" i="3" a="1"/>
  <c r="B4" i="3" s="1"/>
  <c r="B4" i="8" a="1"/>
  <c r="B4" i="8" s="1"/>
  <c r="B201" i="2"/>
  <c r="D95" i="2"/>
  <c r="D95" i="65" s="1"/>
  <c r="D245" i="2"/>
  <c r="D245" i="65" s="1"/>
  <c r="D24" i="589" s="1"/>
  <c r="D52" i="589" s="1"/>
  <c r="C5" i="68"/>
  <c r="C3" i="68"/>
  <c r="C4" i="68"/>
  <c r="D5" i="68"/>
  <c r="D3" i="68"/>
  <c r="D4" i="68"/>
  <c r="F4" i="68"/>
  <c r="F3" i="68"/>
  <c r="F5" i="68"/>
  <c r="A4" i="68"/>
  <c r="B14" i="68"/>
  <c r="G4" i="68"/>
  <c r="G5" i="68"/>
  <c r="G3" i="68"/>
  <c r="B5" i="68"/>
  <c r="B4" i="68"/>
  <c r="B3" i="68"/>
  <c r="H5" i="68"/>
  <c r="H4" i="68"/>
  <c r="H3" i="68"/>
  <c r="A3" i="68"/>
  <c r="B13" i="68"/>
  <c r="I3" i="68"/>
  <c r="I4" i="68"/>
  <c r="I5" i="68"/>
  <c r="J3" i="68"/>
  <c r="J4" i="68"/>
  <c r="J5" i="68"/>
  <c r="G14" i="68"/>
  <c r="AX6" i="8"/>
  <c r="AU5" i="8"/>
  <c r="AQ6" i="8"/>
  <c r="AQ5" i="8"/>
  <c r="AR6" i="8"/>
  <c r="AY6" i="8"/>
  <c r="AY5" i="8"/>
  <c r="C38" i="281"/>
  <c r="C37" i="281"/>
  <c r="C49" i="281"/>
  <c r="C50" i="281"/>
  <c r="C48" i="281"/>
  <c r="C42" i="281"/>
  <c r="C44" i="281"/>
  <c r="C43" i="281"/>
  <c r="B57" i="281"/>
  <c r="A57" i="281" s="1"/>
  <c r="A59" i="281" s="1"/>
  <c r="A61" i="281" s="1"/>
  <c r="A62" i="281" s="1"/>
  <c r="A63" i="281" s="1"/>
  <c r="A64" i="281" s="1"/>
  <c r="A65" i="281" s="1"/>
  <c r="A67" i="281" s="1"/>
  <c r="A68" i="281" s="1"/>
  <c r="A69" i="281" s="1"/>
  <c r="A70" i="281" s="1"/>
  <c r="A71" i="281" s="1"/>
  <c r="A73" i="281" s="1"/>
  <c r="A74" i="281" s="1"/>
  <c r="A75" i="281" s="1"/>
  <c r="B255" i="60"/>
  <c r="B253" i="60"/>
  <c r="B168" i="60"/>
  <c r="B107" i="60"/>
  <c r="B116" i="60"/>
  <c r="B246" i="60"/>
  <c r="B161" i="60"/>
  <c r="B66" i="60"/>
  <c r="B240" i="60"/>
  <c r="B152" i="60"/>
  <c r="B105" i="60"/>
  <c r="C67" i="60"/>
  <c r="C67" i="8"/>
  <c r="C67" i="6"/>
  <c r="B175" i="60"/>
  <c r="B95" i="60"/>
  <c r="B193" i="60"/>
  <c r="B94" i="60"/>
  <c r="C95" i="60"/>
  <c r="C95" i="8"/>
  <c r="C95" i="6"/>
  <c r="B72" i="60"/>
  <c r="B16" i="60"/>
  <c r="C73" i="60"/>
  <c r="C73" i="8"/>
  <c r="C73" i="6"/>
  <c r="B265" i="60"/>
  <c r="B177" i="60"/>
  <c r="B123" i="60"/>
  <c r="B63" i="60"/>
  <c r="D78" i="2"/>
  <c r="D78" i="65" s="1"/>
  <c r="D74" i="2"/>
  <c r="D74" i="65" s="1"/>
  <c r="D77" i="2"/>
  <c r="D77" i="65" s="1"/>
  <c r="B107" i="6"/>
  <c r="D165" i="2"/>
  <c r="D166" i="2"/>
  <c r="D167" i="2"/>
  <c r="D20" i="2"/>
  <c r="D20" i="65" s="1"/>
  <c r="D23" i="2"/>
  <c r="D24" i="2"/>
  <c r="D24" i="65" s="1"/>
  <c r="D25" i="2"/>
  <c r="D25" i="65" s="1"/>
  <c r="B255" i="6"/>
  <c r="D126" i="2"/>
  <c r="D126" i="65" s="1"/>
  <c r="D140" i="2"/>
  <c r="D140" i="65" s="1"/>
  <c r="D180" i="2"/>
  <c r="D180" i="65" s="1"/>
  <c r="B116" i="6"/>
  <c r="B79" i="2"/>
  <c r="P6" i="6"/>
  <c r="K17" i="68"/>
  <c r="L8" i="68"/>
  <c r="L13" i="68" s="1"/>
  <c r="K2" i="68"/>
  <c r="M31" i="3"/>
  <c r="M21" i="1"/>
  <c r="F28" i="68"/>
  <c r="K8" i="68"/>
  <c r="K13" i="68" s="1"/>
  <c r="C67" i="460"/>
  <c r="C95" i="460"/>
  <c r="C73" i="460"/>
  <c r="C68" i="460"/>
  <c r="BH6" i="8"/>
  <c r="B13" i="3"/>
  <c r="N21" i="1"/>
  <c r="A34" i="68"/>
  <c r="Q6" i="6"/>
  <c r="F29" i="68"/>
  <c r="N31" i="3"/>
  <c r="L17" i="68"/>
  <c r="L2" i="68"/>
  <c r="I14" i="68"/>
  <c r="A33" i="68"/>
  <c r="P6" i="65"/>
  <c r="P6" i="61"/>
  <c r="P6" i="60"/>
  <c r="J14" i="68"/>
  <c r="J13" i="68"/>
  <c r="O6" i="460"/>
  <c r="P6" i="460"/>
  <c r="B95" i="460"/>
  <c r="B177" i="460"/>
  <c r="B63" i="460"/>
  <c r="B253" i="460"/>
  <c r="B168" i="460"/>
  <c r="B123" i="460"/>
  <c r="B72" i="460"/>
  <c r="B265" i="460"/>
  <c r="B246" i="460"/>
  <c r="B161" i="460"/>
  <c r="B116" i="460"/>
  <c r="B48" i="460"/>
  <c r="B191" i="460"/>
  <c r="B94" i="460"/>
  <c r="B175" i="460"/>
  <c r="B240" i="460"/>
  <c r="B152" i="460"/>
  <c r="B107" i="460"/>
  <c r="B68" i="460"/>
  <c r="B73" i="460"/>
  <c r="B150" i="460"/>
  <c r="B66" i="460"/>
  <c r="B255" i="460"/>
  <c r="B193" i="460"/>
  <c r="B137" i="460"/>
  <c r="B105" i="460"/>
  <c r="B16" i="460"/>
  <c r="R6" i="6"/>
  <c r="M8" i="68"/>
  <c r="M13" i="68" s="1"/>
  <c r="O21" i="1"/>
  <c r="M2" i="68"/>
  <c r="A35" i="68"/>
  <c r="G13" i="68"/>
  <c r="O6" i="60"/>
  <c r="O6" i="65"/>
  <c r="I15" i="68"/>
  <c r="O6" i="61"/>
  <c r="C32" i="281"/>
  <c r="O31" i="3"/>
  <c r="M17" i="68"/>
  <c r="E15" i="68"/>
  <c r="E14" i="68"/>
  <c r="F30" i="68"/>
  <c r="C14" i="68"/>
  <c r="N8" i="3"/>
  <c r="C15" i="68"/>
  <c r="M8" i="3"/>
  <c r="O8" i="3"/>
  <c r="C19" i="281"/>
  <c r="C18" i="281"/>
  <c r="C20" i="281"/>
  <c r="C14" i="281"/>
  <c r="C64" i="281" s="1"/>
  <c r="C118" i="281" s="1"/>
  <c r="F14" i="68"/>
  <c r="F15" i="68"/>
  <c r="BL6" i="8"/>
  <c r="AW6" i="8"/>
  <c r="AV6" i="8"/>
  <c r="AU6" i="8"/>
  <c r="BB6" i="8"/>
  <c r="AT6" i="8"/>
  <c r="BA6" i="8"/>
  <c r="AS6" i="8"/>
  <c r="AZ6" i="8"/>
  <c r="BI6" i="8"/>
  <c r="B14" i="3"/>
  <c r="B68" i="61"/>
  <c r="B68" i="8"/>
  <c r="B68" i="6"/>
  <c r="B255" i="61"/>
  <c r="B255" i="8"/>
  <c r="B177" i="61"/>
  <c r="B177" i="8"/>
  <c r="B94" i="6"/>
  <c r="B94" i="65"/>
  <c r="B94" i="61"/>
  <c r="B94" i="8"/>
  <c r="B66" i="65"/>
  <c r="B66" i="61"/>
  <c r="B66" i="8"/>
  <c r="B66" i="6"/>
  <c r="B95" i="61"/>
  <c r="B95" i="8"/>
  <c r="C68" i="61"/>
  <c r="B253" i="61"/>
  <c r="B253" i="6"/>
  <c r="B253" i="8"/>
  <c r="B175" i="61"/>
  <c r="B175" i="6"/>
  <c r="B175" i="8"/>
  <c r="B73" i="61"/>
  <c r="B73" i="8"/>
  <c r="B63" i="61"/>
  <c r="B63" i="8"/>
  <c r="B63" i="6"/>
  <c r="C73" i="61"/>
  <c r="B95" i="6"/>
  <c r="B246" i="61"/>
  <c r="B246" i="8"/>
  <c r="B246" i="6"/>
  <c r="B168" i="61"/>
  <c r="B168" i="8"/>
  <c r="B168" i="6"/>
  <c r="B123" i="61"/>
  <c r="B123" i="8"/>
  <c r="B72" i="65"/>
  <c r="B72" i="61"/>
  <c r="B72" i="8"/>
  <c r="F262" i="6"/>
  <c r="D262" i="8"/>
  <c r="F262" i="8" s="1"/>
  <c r="B191" i="8"/>
  <c r="B191" i="6"/>
  <c r="C67" i="61"/>
  <c r="B240" i="61"/>
  <c r="B240" i="8"/>
  <c r="B161" i="61"/>
  <c r="B161" i="8"/>
  <c r="B116" i="61"/>
  <c r="B116" i="8"/>
  <c r="B48" i="61"/>
  <c r="B48" i="6"/>
  <c r="B48" i="8"/>
  <c r="B152" i="61"/>
  <c r="B152" i="8"/>
  <c r="B107" i="65"/>
  <c r="B107" i="61"/>
  <c r="B107" i="8"/>
  <c r="B265" i="6"/>
  <c r="B265" i="61"/>
  <c r="B265" i="8"/>
  <c r="C95" i="61"/>
  <c r="B193" i="61"/>
  <c r="B193" i="8"/>
  <c r="B150" i="61"/>
  <c r="B150" i="8"/>
  <c r="B16" i="61"/>
  <c r="B16" i="6"/>
  <c r="B16" i="8"/>
  <c r="B137" i="61"/>
  <c r="B137" i="8"/>
  <c r="B105" i="61"/>
  <c r="B105" i="8"/>
  <c r="D97" i="2"/>
  <c r="D97" i="65" s="1"/>
  <c r="D99" i="2"/>
  <c r="D99" i="65" s="1"/>
  <c r="D100" i="2"/>
  <c r="D100" i="65" s="1"/>
  <c r="D102" i="2"/>
  <c r="D102" i="65" s="1"/>
  <c r="D104" i="2"/>
  <c r="D104" i="65" s="1"/>
  <c r="D98" i="2"/>
  <c r="D98" i="65" s="1"/>
  <c r="D103" i="2"/>
  <c r="D103" i="65" s="1"/>
  <c r="D96" i="2"/>
  <c r="D96" i="65" s="1"/>
  <c r="D101" i="2"/>
  <c r="D101" i="65" s="1"/>
  <c r="B105" i="6"/>
  <c r="D80" i="65"/>
  <c r="D81" i="65"/>
  <c r="D58" i="2"/>
  <c r="D58" i="65" s="1"/>
  <c r="D57" i="2"/>
  <c r="D57" i="65" s="1"/>
  <c r="D56" i="2"/>
  <c r="D56" i="65" s="1"/>
  <c r="D55" i="2"/>
  <c r="D55" i="65" s="1"/>
  <c r="D60" i="2"/>
  <c r="D60" i="65" s="1"/>
  <c r="D59" i="2"/>
  <c r="D59" i="65" s="1"/>
  <c r="B152" i="6"/>
  <c r="B72" i="6"/>
  <c r="B150" i="6"/>
  <c r="B193" i="6"/>
  <c r="B123" i="6"/>
  <c r="B73" i="6"/>
  <c r="B240" i="6"/>
  <c r="B161" i="6"/>
  <c r="D11" i="2"/>
  <c r="B107" i="281"/>
  <c r="B15" i="68"/>
  <c r="D252" i="2"/>
  <c r="D252" i="65" s="1"/>
  <c r="D251" i="2"/>
  <c r="D251" i="65" s="1"/>
  <c r="D250" i="2"/>
  <c r="D250" i="65" s="1"/>
  <c r="D182" i="2"/>
  <c r="D182" i="65" s="1"/>
  <c r="D181" i="2"/>
  <c r="D181" i="65" s="1"/>
  <c r="D160" i="2"/>
  <c r="D160" i="65" s="1"/>
  <c r="D158" i="2"/>
  <c r="D158" i="65" s="1"/>
  <c r="D157" i="2"/>
  <c r="D157" i="65" s="1"/>
  <c r="D54" i="2"/>
  <c r="D54" i="65" s="1"/>
  <c r="D53" i="2"/>
  <c r="D53" i="65" s="1"/>
  <c r="D52" i="2"/>
  <c r="D52" i="65" s="1"/>
  <c r="B70" i="2"/>
  <c r="D67" i="2"/>
  <c r="D67" i="65" s="1"/>
  <c r="D73" i="2"/>
  <c r="D73" i="65" s="1"/>
  <c r="D12" i="2"/>
  <c r="D12" i="65" s="1"/>
  <c r="D19" i="2"/>
  <c r="D19" i="65" s="1"/>
  <c r="D51" i="2"/>
  <c r="D51" i="65" s="1"/>
  <c r="D171" i="2"/>
  <c r="D171" i="65" s="1"/>
  <c r="D174" i="2"/>
  <c r="D174" i="65" s="1"/>
  <c r="D173" i="2"/>
  <c r="D173" i="65" s="1"/>
  <c r="D172" i="2"/>
  <c r="D172" i="65" s="1"/>
  <c r="D164" i="2"/>
  <c r="D164" i="65" s="1"/>
  <c r="D156" i="2"/>
  <c r="D156" i="65" s="1"/>
  <c r="B11" i="3"/>
  <c r="BF6" i="8"/>
  <c r="D6" i="390"/>
  <c r="F264" i="6"/>
  <c r="F261" i="6"/>
  <c r="H15" i="68"/>
  <c r="H14" i="68"/>
  <c r="C30" i="281"/>
  <c r="C12" i="281"/>
  <c r="C62" i="281" s="1"/>
  <c r="C116" i="281" s="1"/>
  <c r="C26" i="281"/>
  <c r="C25" i="281"/>
  <c r="C24" i="281"/>
  <c r="C31" i="281"/>
  <c r="H13" i="68"/>
  <c r="D15" i="68"/>
  <c r="D13" i="68"/>
  <c r="D14" i="68"/>
  <c r="BK6" i="8"/>
  <c r="G15" i="68"/>
  <c r="B10" i="3"/>
  <c r="E6" i="390"/>
  <c r="F6" i="390"/>
  <c r="BG6" i="8"/>
  <c r="B6" i="390"/>
  <c r="BE6" i="8"/>
  <c r="D121" i="2"/>
  <c r="D121" i="65" s="1"/>
  <c r="D260" i="613"/>
  <c r="B4" i="615"/>
  <c r="D260" i="615"/>
  <c r="B4" i="614"/>
  <c r="B4" i="612"/>
  <c r="D260" i="612"/>
  <c r="D260" i="614"/>
  <c r="B4" i="616"/>
  <c r="B4" i="613"/>
  <c r="D260" i="616"/>
  <c r="A48" i="617" l="1"/>
  <c r="A48" i="618"/>
  <c r="A48" i="614"/>
  <c r="A48" i="615"/>
  <c r="A48" i="616"/>
  <c r="A48" i="612"/>
  <c r="A48" i="613"/>
  <c r="A43" i="617"/>
  <c r="A43" i="618"/>
  <c r="A43" i="614"/>
  <c r="A43" i="615"/>
  <c r="A43" i="616"/>
  <c r="A43" i="612"/>
  <c r="A43" i="613"/>
  <c r="A34" i="617"/>
  <c r="A34" i="618"/>
  <c r="A34" i="614"/>
  <c r="A34" i="615"/>
  <c r="A34" i="616"/>
  <c r="A34" i="612"/>
  <c r="A34" i="613"/>
  <c r="A51" i="617"/>
  <c r="A51" i="618"/>
  <c r="A51" i="614"/>
  <c r="A51" i="615"/>
  <c r="A51" i="616"/>
  <c r="A51" i="612"/>
  <c r="A51" i="613"/>
  <c r="A57" i="617"/>
  <c r="A57" i="618"/>
  <c r="A57" i="615"/>
  <c r="A57" i="616"/>
  <c r="A57" i="614"/>
  <c r="A57" i="612"/>
  <c r="A57" i="613"/>
  <c r="A36" i="618"/>
  <c r="A36" i="617"/>
  <c r="A36" i="616"/>
  <c r="A36" i="614"/>
  <c r="A36" i="615"/>
  <c r="A36" i="613"/>
  <c r="A36" i="612"/>
  <c r="A28" i="617"/>
  <c r="A28" i="618"/>
  <c r="A28" i="615"/>
  <c r="A28" i="616"/>
  <c r="A28" i="614"/>
  <c r="A28" i="612"/>
  <c r="A28" i="613"/>
  <c r="A52" i="618"/>
  <c r="A52" i="617"/>
  <c r="A52" i="616"/>
  <c r="A52" i="614"/>
  <c r="A52" i="615"/>
  <c r="A52" i="613"/>
  <c r="A52" i="612"/>
  <c r="A39" i="618"/>
  <c r="A39" i="617"/>
  <c r="A39" i="616"/>
  <c r="A39" i="614"/>
  <c r="A39" i="615"/>
  <c r="A39" i="613"/>
  <c r="A39" i="612"/>
  <c r="A44" i="618"/>
  <c r="A44" i="617"/>
  <c r="A44" i="616"/>
  <c r="A44" i="614"/>
  <c r="A44" i="615"/>
  <c r="A44" i="613"/>
  <c r="A44" i="612"/>
  <c r="A67" i="617"/>
  <c r="A67" i="618"/>
  <c r="A67" i="614"/>
  <c r="A67" i="615"/>
  <c r="A67" i="616"/>
  <c r="A67" i="612"/>
  <c r="A67" i="613"/>
  <c r="A30" i="617"/>
  <c r="A30" i="618"/>
  <c r="A30" i="615"/>
  <c r="A30" i="616"/>
  <c r="A30" i="614"/>
  <c r="A30" i="612"/>
  <c r="A30" i="613"/>
  <c r="A46" i="617"/>
  <c r="A46" i="618"/>
  <c r="A46" i="615"/>
  <c r="A46" i="616"/>
  <c r="A46" i="614"/>
  <c r="A46" i="612"/>
  <c r="A46" i="613"/>
  <c r="A58" i="617"/>
  <c r="A58" i="618"/>
  <c r="A58" i="614"/>
  <c r="A58" i="615"/>
  <c r="A58" i="616"/>
  <c r="A58" i="612"/>
  <c r="A58" i="613"/>
  <c r="A37" i="617"/>
  <c r="A37" i="618"/>
  <c r="A37" i="614"/>
  <c r="A37" i="615"/>
  <c r="A37" i="616"/>
  <c r="A37" i="612"/>
  <c r="A37" i="613"/>
  <c r="A68" i="618"/>
  <c r="A68" i="617"/>
  <c r="A68" i="616"/>
  <c r="A68" i="614"/>
  <c r="A68" i="615"/>
  <c r="A68" i="613"/>
  <c r="A68" i="612"/>
  <c r="A60" i="618"/>
  <c r="A60" i="617"/>
  <c r="A60" i="616"/>
  <c r="A60" i="614"/>
  <c r="A60" i="615"/>
  <c r="A60" i="613"/>
  <c r="A60" i="612"/>
  <c r="A32" i="617"/>
  <c r="A32" i="618"/>
  <c r="A32" i="614"/>
  <c r="A32" i="615"/>
  <c r="A32" i="616"/>
  <c r="A32" i="612"/>
  <c r="A32" i="613"/>
  <c r="A50" i="617"/>
  <c r="A50" i="618"/>
  <c r="A50" i="614"/>
  <c r="A50" i="615"/>
  <c r="A50" i="616"/>
  <c r="A50" i="612"/>
  <c r="A50" i="613"/>
  <c r="A31" i="618"/>
  <c r="A31" i="617"/>
  <c r="A31" i="616"/>
  <c r="A31" i="614"/>
  <c r="A31" i="615"/>
  <c r="A31" i="613"/>
  <c r="A31" i="612"/>
  <c r="A69" i="617"/>
  <c r="A69" i="618"/>
  <c r="A69" i="614"/>
  <c r="A69" i="615"/>
  <c r="A69" i="616"/>
  <c r="A69" i="612"/>
  <c r="A69" i="613"/>
  <c r="A53" i="617"/>
  <c r="A53" i="618"/>
  <c r="A53" i="614"/>
  <c r="A53" i="615"/>
  <c r="A53" i="616"/>
  <c r="A53" i="612"/>
  <c r="A53" i="613"/>
  <c r="A45" i="617"/>
  <c r="A45" i="618"/>
  <c r="A45" i="614"/>
  <c r="A45" i="615"/>
  <c r="A45" i="616"/>
  <c r="A45" i="612"/>
  <c r="A45" i="613"/>
  <c r="A55" i="618"/>
  <c r="A55" i="617"/>
  <c r="A55" i="616"/>
  <c r="A55" i="614"/>
  <c r="A55" i="615"/>
  <c r="A55" i="613"/>
  <c r="A55" i="612"/>
  <c r="A42" i="617"/>
  <c r="A42" i="618"/>
  <c r="A42" i="614"/>
  <c r="A42" i="615"/>
  <c r="A42" i="616"/>
  <c r="A42" i="612"/>
  <c r="A42" i="613"/>
  <c r="A47" i="618"/>
  <c r="A47" i="617"/>
  <c r="A47" i="616"/>
  <c r="A47" i="614"/>
  <c r="A47" i="615"/>
  <c r="A47" i="613"/>
  <c r="A47" i="612"/>
  <c r="A35" i="617"/>
  <c r="A35" i="618"/>
  <c r="A35" i="614"/>
  <c r="A35" i="615"/>
  <c r="A35" i="616"/>
  <c r="A35" i="612"/>
  <c r="A35" i="613"/>
  <c r="A38" i="617"/>
  <c r="A38" i="618"/>
  <c r="A38" i="615"/>
  <c r="A38" i="616"/>
  <c r="A38" i="614"/>
  <c r="A38" i="612"/>
  <c r="A38" i="613"/>
  <c r="D280" i="2"/>
  <c r="A63" i="618"/>
  <c r="A63" i="617"/>
  <c r="A63" i="616"/>
  <c r="A63" i="614"/>
  <c r="A63" i="615"/>
  <c r="A63" i="613"/>
  <c r="A63" i="612"/>
  <c r="A54" i="617"/>
  <c r="A54" i="618"/>
  <c r="A54" i="615"/>
  <c r="A54" i="616"/>
  <c r="A54" i="614"/>
  <c r="A54" i="612"/>
  <c r="A54" i="613"/>
  <c r="A40" i="617"/>
  <c r="A40" i="618"/>
  <c r="A40" i="614"/>
  <c r="A40" i="615"/>
  <c r="A40" i="616"/>
  <c r="A40" i="612"/>
  <c r="A40" i="613"/>
  <c r="A65" i="617"/>
  <c r="A65" i="618"/>
  <c r="A65" i="615"/>
  <c r="A65" i="616"/>
  <c r="A65" i="614"/>
  <c r="A65" i="612"/>
  <c r="A65" i="613"/>
  <c r="A66" i="617"/>
  <c r="A66" i="618"/>
  <c r="A66" i="614"/>
  <c r="A66" i="615"/>
  <c r="A66" i="616"/>
  <c r="A66" i="612"/>
  <c r="A66" i="613"/>
  <c r="A61" i="617"/>
  <c r="A61" i="618"/>
  <c r="A61" i="614"/>
  <c r="A61" i="615"/>
  <c r="A61" i="616"/>
  <c r="A61" i="612"/>
  <c r="A61" i="613"/>
  <c r="A56" i="617"/>
  <c r="A56" i="618"/>
  <c r="A56" i="614"/>
  <c r="A56" i="615"/>
  <c r="A56" i="616"/>
  <c r="A56" i="612"/>
  <c r="A56" i="613"/>
  <c r="A41" i="617"/>
  <c r="A41" i="618"/>
  <c r="A41" i="615"/>
  <c r="A41" i="616"/>
  <c r="A41" i="614"/>
  <c r="A41" i="612"/>
  <c r="A41" i="613"/>
  <c r="A33" i="617"/>
  <c r="A33" i="618"/>
  <c r="A33" i="615"/>
  <c r="A33" i="616"/>
  <c r="A33" i="614"/>
  <c r="A33" i="612"/>
  <c r="A33" i="613"/>
  <c r="A59" i="617"/>
  <c r="A59" i="618"/>
  <c r="A59" i="614"/>
  <c r="A59" i="615"/>
  <c r="A59" i="616"/>
  <c r="A59" i="612"/>
  <c r="A59" i="613"/>
  <c r="A29" i="617"/>
  <c r="A29" i="618"/>
  <c r="A29" i="614"/>
  <c r="A29" i="615"/>
  <c r="A29" i="616"/>
  <c r="A29" i="612"/>
  <c r="A29" i="613"/>
  <c r="F260" i="613" a="1"/>
  <c r="F260" i="613" s="1"/>
  <c r="E260" i="613"/>
  <c r="F260" i="615" a="1"/>
  <c r="F260" i="615" s="1"/>
  <c r="E260" i="615"/>
  <c r="F260" i="616" a="1"/>
  <c r="F260" i="616" s="1"/>
  <c r="E260" i="616"/>
  <c r="F260" i="612" a="1"/>
  <c r="F260" i="612" s="1"/>
  <c r="E260" i="612"/>
  <c r="F260" i="614" a="1"/>
  <c r="F260" i="614" s="1"/>
  <c r="E260" i="614"/>
  <c r="D312" i="65"/>
  <c r="Z16" i="491"/>
  <c r="Z55" i="491"/>
  <c r="Z58" i="491"/>
  <c r="Z23" i="491"/>
  <c r="Z13" i="491"/>
  <c r="Z54" i="491"/>
  <c r="Z56" i="491"/>
  <c r="Z40" i="491"/>
  <c r="Z33" i="491"/>
  <c r="Z53" i="491"/>
  <c r="Z42" i="491"/>
  <c r="Z10" i="491"/>
  <c r="Z21" i="491"/>
  <c r="Z51" i="491"/>
  <c r="Z22" i="491"/>
  <c r="Z14" i="491"/>
  <c r="Z45" i="491"/>
  <c r="Z37" i="491"/>
  <c r="Z11" i="491"/>
  <c r="Z20" i="491"/>
  <c r="Z25" i="491"/>
  <c r="Z15" i="491"/>
  <c r="Z9" i="491"/>
  <c r="Z44" i="491"/>
  <c r="Z57" i="491"/>
  <c r="Z47" i="491"/>
  <c r="Z24" i="491"/>
  <c r="Z50" i="491"/>
  <c r="Z36" i="491"/>
  <c r="Z46" i="491"/>
  <c r="Z35" i="491"/>
  <c r="Z43" i="491"/>
  <c r="Z19" i="491"/>
  <c r="Z31" i="491"/>
  <c r="Z52" i="491"/>
  <c r="Z48" i="491"/>
  <c r="Z34" i="491"/>
  <c r="Z12" i="491"/>
  <c r="Z28" i="491"/>
  <c r="Z41" i="491"/>
  <c r="Z17" i="491"/>
  <c r="Z49" i="491"/>
  <c r="Z39" i="491"/>
  <c r="Z30" i="491"/>
  <c r="Z38" i="491"/>
  <c r="Z27" i="491"/>
  <c r="Z29" i="491"/>
  <c r="Z32" i="491"/>
  <c r="Z26" i="491"/>
  <c r="D31" i="589"/>
  <c r="D57" i="589" s="1"/>
  <c r="AB23" i="491"/>
  <c r="E287" i="2"/>
  <c r="E279" i="2"/>
  <c r="E283" i="2"/>
  <c r="D281" i="2"/>
  <c r="E275" i="2"/>
  <c r="AB31" i="491"/>
  <c r="AD54" i="491"/>
  <c r="AB46" i="491"/>
  <c r="E282" i="2"/>
  <c r="E278" i="2"/>
  <c r="D279" i="2"/>
  <c r="AD37" i="491"/>
  <c r="AB14" i="491"/>
  <c r="E285" i="2"/>
  <c r="E274" i="2"/>
  <c r="AD27" i="491"/>
  <c r="AB28" i="491"/>
  <c r="AB49" i="491"/>
  <c r="E277" i="2"/>
  <c r="E281" i="2"/>
  <c r="AD26" i="491"/>
  <c r="AB43" i="491"/>
  <c r="AB13" i="491"/>
  <c r="E273" i="2"/>
  <c r="E286" i="2"/>
  <c r="AD18" i="491"/>
  <c r="AB26" i="491"/>
  <c r="AB42" i="491"/>
  <c r="E284" i="2"/>
  <c r="E280" i="2"/>
  <c r="D142" i="65"/>
  <c r="AD17" i="491"/>
  <c r="AB51" i="491"/>
  <c r="AB44" i="491"/>
  <c r="E276" i="2"/>
  <c r="AD58" i="491"/>
  <c r="AD38" i="491"/>
  <c r="AD29" i="491"/>
  <c r="AD19" i="491"/>
  <c r="AD11" i="491"/>
  <c r="AD10" i="491"/>
  <c r="AD28" i="491"/>
  <c r="AB16" i="491"/>
  <c r="AB40" i="491"/>
  <c r="AB24" i="491"/>
  <c r="AB9" i="491"/>
  <c r="AB10" i="491"/>
  <c r="AB55" i="491"/>
  <c r="AD46" i="491"/>
  <c r="AD35" i="491"/>
  <c r="AD34" i="491"/>
  <c r="AD33" i="491"/>
  <c r="AD25" i="491"/>
  <c r="AD16" i="491"/>
  <c r="AB20" i="491"/>
  <c r="AB53" i="491"/>
  <c r="AB17" i="491"/>
  <c r="AB27" i="491"/>
  <c r="AB38" i="491"/>
  <c r="AB58" i="491"/>
  <c r="E270" i="2"/>
  <c r="AD45" i="491"/>
  <c r="AD42" i="491"/>
  <c r="AD41" i="491"/>
  <c r="AD32" i="491"/>
  <c r="AD24" i="491"/>
  <c r="AD15" i="491"/>
  <c r="AB56" i="491"/>
  <c r="AB50" i="491"/>
  <c r="AB39" i="491"/>
  <c r="AB36" i="491"/>
  <c r="AB19" i="491"/>
  <c r="AB21" i="491"/>
  <c r="AD43" i="491"/>
  <c r="AD49" i="491"/>
  <c r="AD40" i="491"/>
  <c r="AD12" i="491"/>
  <c r="AD31" i="491"/>
  <c r="AD23" i="491"/>
  <c r="AB29" i="491"/>
  <c r="AB57" i="491"/>
  <c r="AB18" i="491"/>
  <c r="AB11" i="491"/>
  <c r="AB32" i="491"/>
  <c r="AB52" i="491"/>
  <c r="AD50" i="491"/>
  <c r="AD48" i="491"/>
  <c r="AD53" i="491"/>
  <c r="AD47" i="491"/>
  <c r="AD39" i="491"/>
  <c r="AD9" i="491"/>
  <c r="AB34" i="491"/>
  <c r="AB54" i="491"/>
  <c r="AB35" i="491"/>
  <c r="AB37" i="491"/>
  <c r="AB45" i="491"/>
  <c r="AB33" i="491"/>
  <c r="AB15" i="491"/>
  <c r="D127" i="65"/>
  <c r="AD57" i="491"/>
  <c r="AD51" i="491"/>
  <c r="AD22" i="491"/>
  <c r="AD14" i="491"/>
  <c r="AD44" i="491"/>
  <c r="AD36" i="491"/>
  <c r="AB41" i="491"/>
  <c r="AB47" i="491"/>
  <c r="AB12" i="491"/>
  <c r="AB48" i="491"/>
  <c r="AB22" i="491"/>
  <c r="AB25" i="491"/>
  <c r="AD20" i="491"/>
  <c r="AD56" i="491"/>
  <c r="AD30" i="491"/>
  <c r="AD21" i="491"/>
  <c r="AD13" i="491"/>
  <c r="AD55" i="491"/>
  <c r="AA42" i="491"/>
  <c r="AA32" i="491"/>
  <c r="AA48" i="491"/>
  <c r="AA39" i="491"/>
  <c r="AA31" i="491"/>
  <c r="AA26" i="491"/>
  <c r="AA30" i="491"/>
  <c r="AA52" i="491"/>
  <c r="AA13" i="491"/>
  <c r="AA14" i="491"/>
  <c r="AA19" i="491"/>
  <c r="AA10" i="491"/>
  <c r="AA34" i="491"/>
  <c r="AA35" i="491"/>
  <c r="AA21" i="491"/>
  <c r="AA47" i="491"/>
  <c r="AA43" i="491"/>
  <c r="AA50" i="491"/>
  <c r="AA18" i="491"/>
  <c r="AA55" i="491"/>
  <c r="AA57" i="491"/>
  <c r="AA27" i="491"/>
  <c r="AA58" i="491"/>
  <c r="AA37" i="491"/>
  <c r="AA24" i="491"/>
  <c r="AA46" i="491"/>
  <c r="AA53" i="491"/>
  <c r="AA29" i="491"/>
  <c r="AA51" i="491"/>
  <c r="AA40" i="491"/>
  <c r="A302" i="2"/>
  <c r="AA38" i="491"/>
  <c r="AA23" i="491"/>
  <c r="AA12" i="491"/>
  <c r="AA22" i="491"/>
  <c r="AA17" i="491"/>
  <c r="AA36" i="491"/>
  <c r="AA54" i="491"/>
  <c r="A301" i="2"/>
  <c r="AA25" i="491"/>
  <c r="AA20" i="491"/>
  <c r="AA15" i="491"/>
  <c r="L141" i="2"/>
  <c r="A300" i="2"/>
  <c r="A299" i="2"/>
  <c r="AA44" i="491"/>
  <c r="AA56" i="491"/>
  <c r="AA45" i="491"/>
  <c r="AA9" i="491"/>
  <c r="AA11" i="491"/>
  <c r="AA16" i="491"/>
  <c r="AA49" i="491"/>
  <c r="L127" i="2"/>
  <c r="AA41" i="491"/>
  <c r="AA33" i="491"/>
  <c r="A66" i="460"/>
  <c r="D144" i="65"/>
  <c r="D128" i="65"/>
  <c r="D130" i="65"/>
  <c r="D129" i="65"/>
  <c r="A199" i="2"/>
  <c r="A200" i="2"/>
  <c r="D147" i="65"/>
  <c r="D143" i="65"/>
  <c r="A188" i="2"/>
  <c r="A195" i="2"/>
  <c r="A185" i="2"/>
  <c r="A191" i="2"/>
  <c r="A187" i="2"/>
  <c r="A184" i="2"/>
  <c r="A186" i="2"/>
  <c r="A190" i="2"/>
  <c r="A193" i="2"/>
  <c r="A183" i="2"/>
  <c r="D134" i="65"/>
  <c r="A189" i="2"/>
  <c r="D148" i="65"/>
  <c r="A66" i="60"/>
  <c r="D76" i="65"/>
  <c r="E76" i="65" s="1"/>
  <c r="D76" i="6"/>
  <c r="D141" i="65"/>
  <c r="A148" i="2"/>
  <c r="A170" i="2"/>
  <c r="A146" i="2"/>
  <c r="A152" i="2"/>
  <c r="A95" i="2"/>
  <c r="A172" i="2"/>
  <c r="A140" i="2"/>
  <c r="A131" i="2"/>
  <c r="A164" i="2"/>
  <c r="A73" i="2"/>
  <c r="A165" i="2"/>
  <c r="A119" i="2"/>
  <c r="A111" i="2"/>
  <c r="A157" i="2"/>
  <c r="A113" i="2"/>
  <c r="A175" i="2"/>
  <c r="A86" i="2"/>
  <c r="A129" i="2"/>
  <c r="A109" i="2"/>
  <c r="A63" i="460"/>
  <c r="A104" i="2"/>
  <c r="A87" i="2"/>
  <c r="A123" i="2"/>
  <c r="A120" i="2"/>
  <c r="A105" i="2"/>
  <c r="A228" i="2"/>
  <c r="A311" i="2"/>
  <c r="A311" i="65" s="1"/>
  <c r="A41" i="8"/>
  <c r="A41" i="6"/>
  <c r="A70" i="2"/>
  <c r="D149" i="65"/>
  <c r="A201" i="2"/>
  <c r="A263" i="2"/>
  <c r="A210" i="2"/>
  <c r="A313" i="2"/>
  <c r="A313" i="65" s="1"/>
  <c r="A137" i="2"/>
  <c r="A99" i="2"/>
  <c r="A67" i="8"/>
  <c r="A67" i="6"/>
  <c r="A76" i="2"/>
  <c r="A85" i="2"/>
  <c r="A90" i="2"/>
  <c r="A308" i="2"/>
  <c r="A308" i="65" s="1"/>
  <c r="A144" i="2"/>
  <c r="A36" i="8"/>
  <c r="A36" i="6"/>
  <c r="A42" i="8"/>
  <c r="A42" i="6"/>
  <c r="A274" i="2"/>
  <c r="A173" i="2"/>
  <c r="A54" i="8"/>
  <c r="A54" i="6"/>
  <c r="A281" i="2"/>
  <c r="A180" i="2"/>
  <c r="A21" i="8"/>
  <c r="A21" i="6"/>
  <c r="A155" i="2"/>
  <c r="A52" i="8"/>
  <c r="A52" i="6"/>
  <c r="A128" i="2"/>
  <c r="A295" i="2"/>
  <c r="A204" i="2"/>
  <c r="A39" i="8"/>
  <c r="A39" i="6"/>
  <c r="A270" i="2"/>
  <c r="A81" i="2"/>
  <c r="A19" i="8"/>
  <c r="A19" i="6"/>
  <c r="A319" i="2"/>
  <c r="A215" i="2"/>
  <c r="A25" i="8"/>
  <c r="A25" i="6"/>
  <c r="A240" i="2"/>
  <c r="A177" i="2"/>
  <c r="A26" i="8"/>
  <c r="A26" i="6"/>
  <c r="A16" i="8"/>
  <c r="A16" i="6"/>
  <c r="A243" i="2"/>
  <c r="A262" i="2"/>
  <c r="A284" i="2"/>
  <c r="A304" i="2"/>
  <c r="A293" i="2"/>
  <c r="D136" i="65"/>
  <c r="A236" i="2"/>
  <c r="A264" i="2"/>
  <c r="A150" i="2"/>
  <c r="A212" i="2"/>
  <c r="A97" i="2"/>
  <c r="A98" i="2"/>
  <c r="A221" i="2"/>
  <c r="A23" i="8"/>
  <c r="A23" i="6"/>
  <c r="A276" i="2"/>
  <c r="A196" i="2"/>
  <c r="A275" i="2"/>
  <c r="A142" i="2"/>
  <c r="A122" i="2"/>
  <c r="A34" i="8"/>
  <c r="A34" i="6"/>
  <c r="A317" i="2"/>
  <c r="A156" i="2"/>
  <c r="A60" i="8"/>
  <c r="A60" i="6"/>
  <c r="A296" i="2"/>
  <c r="A205" i="2"/>
  <c r="A133" i="2"/>
  <c r="A32" i="8"/>
  <c r="A32" i="6"/>
  <c r="A307" i="2"/>
  <c r="A307" i="65" s="1"/>
  <c r="A35" i="8"/>
  <c r="A35" i="6"/>
  <c r="A271" i="2"/>
  <c r="A154" i="2"/>
  <c r="A283" i="2"/>
  <c r="A50" i="8"/>
  <c r="A50" i="6"/>
  <c r="A174" i="2"/>
  <c r="A285" i="2"/>
  <c r="A107" i="2"/>
  <c r="A116" i="2"/>
  <c r="F312" i="65"/>
  <c r="A258" i="2"/>
  <c r="A219" i="2"/>
  <c r="A79" i="2"/>
  <c r="A63" i="60"/>
  <c r="A61" i="8"/>
  <c r="A61" i="6"/>
  <c r="A223" i="2"/>
  <c r="A68" i="8"/>
  <c r="A68" i="6"/>
  <c r="A78" i="2"/>
  <c r="A77" i="2"/>
  <c r="A226" i="2"/>
  <c r="A235" i="2"/>
  <c r="A268" i="2"/>
  <c r="A110" i="2"/>
  <c r="A166" i="2"/>
  <c r="A310" i="2"/>
  <c r="A310" i="65" s="1"/>
  <c r="A135" i="2"/>
  <c r="A28" i="8"/>
  <c r="A28" i="6"/>
  <c r="A149" i="2"/>
  <c r="A53" i="8"/>
  <c r="A53" i="6"/>
  <c r="A288" i="2"/>
  <c r="A125" i="2"/>
  <c r="A20" i="8"/>
  <c r="A20" i="6"/>
  <c r="A248" i="2"/>
  <c r="A147" i="2"/>
  <c r="A65" i="8"/>
  <c r="A65" i="6"/>
  <c r="A216" i="2"/>
  <c r="A45" i="8"/>
  <c r="A45" i="6"/>
  <c r="A136" i="2"/>
  <c r="A277" i="2"/>
  <c r="A160" i="2"/>
  <c r="A57" i="8"/>
  <c r="A57" i="6"/>
  <c r="A66" i="8"/>
  <c r="A66" i="6"/>
  <c r="A234" i="2"/>
  <c r="A46" i="8"/>
  <c r="A46" i="6"/>
  <c r="A309" i="2"/>
  <c r="A309" i="65" s="1"/>
  <c r="A229" i="2"/>
  <c r="A55" i="8"/>
  <c r="A55" i="6"/>
  <c r="A318" i="2"/>
  <c r="A259" i="2"/>
  <c r="A63" i="61"/>
  <c r="A203" i="2"/>
  <c r="A82" i="2"/>
  <c r="A69" i="8"/>
  <c r="A69" i="6"/>
  <c r="A75" i="2"/>
  <c r="A88" i="2"/>
  <c r="A231" i="2"/>
  <c r="A227" i="2"/>
  <c r="A222" i="2"/>
  <c r="A320" i="2"/>
  <c r="A260" i="2"/>
  <c r="A182" i="2"/>
  <c r="A298" i="2"/>
  <c r="A127" i="2"/>
  <c r="A22" i="8"/>
  <c r="A22" i="6"/>
  <c r="A141" i="2"/>
  <c r="A47" i="8"/>
  <c r="A47" i="6"/>
  <c r="A280" i="2"/>
  <c r="A179" i="2"/>
  <c r="A213" i="2"/>
  <c r="A315" i="2"/>
  <c r="A315" i="65" s="1"/>
  <c r="A244" i="2"/>
  <c r="A139" i="2"/>
  <c r="A59" i="8"/>
  <c r="A59" i="6"/>
  <c r="A207" i="2"/>
  <c r="A294" i="2"/>
  <c r="A118" i="2"/>
  <c r="A38" i="8"/>
  <c r="A38" i="6"/>
  <c r="A242" i="2"/>
  <c r="A145" i="2"/>
  <c r="A44" i="8"/>
  <c r="A44" i="6"/>
  <c r="A168" i="2"/>
  <c r="A253" i="2"/>
  <c r="A261" i="2"/>
  <c r="A292" i="2"/>
  <c r="A30" i="8"/>
  <c r="A30" i="6"/>
  <c r="A273" i="2"/>
  <c r="A287" i="2"/>
  <c r="A209" i="2"/>
  <c r="A24" i="8"/>
  <c r="A24" i="6"/>
  <c r="A257" i="2"/>
  <c r="A279" i="2"/>
  <c r="A58" i="8"/>
  <c r="A58" i="6"/>
  <c r="D131" i="65"/>
  <c r="A72" i="2"/>
  <c r="A48" i="8"/>
  <c r="A48" i="6"/>
  <c r="A114" i="2"/>
  <c r="A225" i="2"/>
  <c r="A238" i="2"/>
  <c r="A100" i="2"/>
  <c r="A74" i="2"/>
  <c r="A83" i="2"/>
  <c r="A232" i="2"/>
  <c r="A218" i="2"/>
  <c r="A230" i="2"/>
  <c r="A251" i="2"/>
  <c r="A252" i="2"/>
  <c r="A167" i="2"/>
  <c r="A56" i="8"/>
  <c r="A56" i="6"/>
  <c r="A290" i="2"/>
  <c r="A297" i="2"/>
  <c r="A206" i="2"/>
  <c r="A134" i="2"/>
  <c r="A40" i="8"/>
  <c r="A40" i="6"/>
  <c r="A272" i="2"/>
  <c r="A171" i="2"/>
  <c r="A132" i="2"/>
  <c r="A51" i="8"/>
  <c r="A51" i="6"/>
  <c r="A286" i="2"/>
  <c r="A112" i="2"/>
  <c r="A130" i="2"/>
  <c r="A37" i="8"/>
  <c r="A37" i="6"/>
  <c r="A94" i="2"/>
  <c r="A246" i="2"/>
  <c r="A63" i="8"/>
  <c r="A63" i="6"/>
  <c r="A214" i="2"/>
  <c r="A291" i="2"/>
  <c r="A18" i="8"/>
  <c r="A18" i="6"/>
  <c r="A255" i="2"/>
  <c r="A208" i="2"/>
  <c r="A250" i="2"/>
  <c r="A92" i="2"/>
  <c r="A197" i="2"/>
  <c r="A96" i="2"/>
  <c r="A103" i="2"/>
  <c r="A102" i="2"/>
  <c r="A101" i="2"/>
  <c r="A84" i="2"/>
  <c r="A233" i="2"/>
  <c r="A91" i="2"/>
  <c r="A89" i="2"/>
  <c r="A220" i="2"/>
  <c r="A312" i="2"/>
  <c r="A312" i="65" s="1"/>
  <c r="A245" i="2"/>
  <c r="A159" i="2"/>
  <c r="A43" i="8"/>
  <c r="A43" i="6"/>
  <c r="A282" i="2"/>
  <c r="A181" i="2"/>
  <c r="A289" i="2"/>
  <c r="A126" i="2"/>
  <c r="A33" i="8"/>
  <c r="A33" i="6"/>
  <c r="A249" i="2"/>
  <c r="A163" i="2"/>
  <c r="A158" i="2"/>
  <c r="A217" i="2"/>
  <c r="A143" i="2"/>
  <c r="A278" i="2"/>
  <c r="A198" i="2"/>
  <c r="A29" i="8"/>
  <c r="A29" i="6"/>
  <c r="A121" i="2"/>
  <c r="A31" i="8"/>
  <c r="A31" i="6"/>
  <c r="A161" i="2"/>
  <c r="A265" i="2"/>
  <c r="D183" i="6"/>
  <c r="D183" i="8" s="1"/>
  <c r="F183" i="8" s="1"/>
  <c r="D183" i="65"/>
  <c r="D190" i="6"/>
  <c r="D190" i="8" s="1"/>
  <c r="F190" i="8" s="1"/>
  <c r="D181" i="6"/>
  <c r="D181" i="8" s="1"/>
  <c r="F181" i="8" s="1"/>
  <c r="D186" i="6"/>
  <c r="D186" i="8" s="1"/>
  <c r="D182" i="6"/>
  <c r="D182" i="8" s="1"/>
  <c r="F182" i="8" s="1"/>
  <c r="D188" i="6"/>
  <c r="D184" i="6"/>
  <c r="D184" i="8" s="1"/>
  <c r="F184" i="8" s="1"/>
  <c r="D189" i="6"/>
  <c r="D189" i="8" s="1"/>
  <c r="F189" i="8" s="1"/>
  <c r="D187" i="6"/>
  <c r="D187" i="8" s="1"/>
  <c r="F187" i="8" s="1"/>
  <c r="D185" i="6"/>
  <c r="D185" i="8" s="1"/>
  <c r="F185" i="8" s="1"/>
  <c r="D45" i="65"/>
  <c r="D281" i="65" s="1"/>
  <c r="D45" i="6"/>
  <c r="A45" i="65"/>
  <c r="A44" i="65"/>
  <c r="A44" i="60"/>
  <c r="A44" i="61"/>
  <c r="A44" i="460"/>
  <c r="L145" i="2"/>
  <c r="D145" i="65"/>
  <c r="D145" i="6"/>
  <c r="D135" i="65"/>
  <c r="D133" i="6"/>
  <c r="D133" i="65"/>
  <c r="D146" i="65"/>
  <c r="D146" i="6"/>
  <c r="L132" i="2"/>
  <c r="D132" i="65"/>
  <c r="D132" i="6"/>
  <c r="D167" i="65"/>
  <c r="L167" i="2"/>
  <c r="D35" i="65"/>
  <c r="D35" i="6"/>
  <c r="D30" i="6"/>
  <c r="D30" i="65"/>
  <c r="D36" i="65"/>
  <c r="D36" i="6"/>
  <c r="A34" i="65"/>
  <c r="A34" i="61"/>
  <c r="A34" i="460"/>
  <c r="A34" i="60"/>
  <c r="A31" i="65"/>
  <c r="A31" i="60"/>
  <c r="A31" i="61"/>
  <c r="A31" i="460"/>
  <c r="A36" i="65"/>
  <c r="A36" i="60"/>
  <c r="A36" i="61"/>
  <c r="A36" i="460"/>
  <c r="A35" i="65"/>
  <c r="A35" i="60"/>
  <c r="A35" i="61"/>
  <c r="A35" i="460"/>
  <c r="A32" i="65"/>
  <c r="A32" i="460"/>
  <c r="A32" i="60"/>
  <c r="A32" i="61"/>
  <c r="A33" i="65"/>
  <c r="A33" i="61"/>
  <c r="A33" i="460"/>
  <c r="A33" i="60"/>
  <c r="A30" i="60"/>
  <c r="A30" i="61"/>
  <c r="A30" i="460"/>
  <c r="A30" i="65"/>
  <c r="A22" i="65"/>
  <c r="A22" i="60"/>
  <c r="A22" i="61"/>
  <c r="A22" i="460"/>
  <c r="D23" i="65"/>
  <c r="E23" i="65" s="1"/>
  <c r="D23" i="6"/>
  <c r="A23" i="65"/>
  <c r="BO6" i="8"/>
  <c r="BO49" i="8" s="1"/>
  <c r="B20" i="3"/>
  <c r="BM6" i="8"/>
  <c r="BM27" i="8" s="1"/>
  <c r="B18" i="3"/>
  <c r="BN6" i="8"/>
  <c r="B19" i="3"/>
  <c r="A24" i="65"/>
  <c r="A20" i="65"/>
  <c r="A40" i="65"/>
  <c r="A19" i="65"/>
  <c r="A51" i="65"/>
  <c r="A43" i="65"/>
  <c r="A56" i="65"/>
  <c r="B79" i="65"/>
  <c r="A29" i="65"/>
  <c r="A42" i="65"/>
  <c r="B201" i="65"/>
  <c r="A66" i="61"/>
  <c r="A58" i="65"/>
  <c r="A60" i="65"/>
  <c r="A25" i="65"/>
  <c r="A21" i="65"/>
  <c r="A61" i="65"/>
  <c r="A67" i="65"/>
  <c r="A55" i="65"/>
  <c r="A41" i="65"/>
  <c r="A53" i="65"/>
  <c r="L166" i="2"/>
  <c r="D166" i="65"/>
  <c r="A26" i="65"/>
  <c r="A52" i="65"/>
  <c r="A47" i="65"/>
  <c r="A39" i="65"/>
  <c r="A38" i="65"/>
  <c r="D165" i="65"/>
  <c r="A48" i="65"/>
  <c r="A69" i="65"/>
  <c r="A68" i="65"/>
  <c r="A37" i="65"/>
  <c r="A54" i="65"/>
  <c r="B70" i="65"/>
  <c r="L122" i="2"/>
  <c r="D122" i="65"/>
  <c r="A46" i="65"/>
  <c r="A59" i="65"/>
  <c r="A57" i="65"/>
  <c r="A16" i="65"/>
  <c r="A63" i="65"/>
  <c r="A26" i="460"/>
  <c r="A26" i="61"/>
  <c r="A26" i="60"/>
  <c r="A45" i="460"/>
  <c r="A45" i="61"/>
  <c r="A45" i="60"/>
  <c r="A23" i="460"/>
  <c r="A23" i="61"/>
  <c r="A23" i="60"/>
  <c r="A28" i="460"/>
  <c r="A28" i="61"/>
  <c r="A28" i="60"/>
  <c r="A54" i="460"/>
  <c r="A54" i="61"/>
  <c r="A54" i="60"/>
  <c r="A39" i="460"/>
  <c r="A39" i="61"/>
  <c r="A39" i="60"/>
  <c r="A65" i="460"/>
  <c r="A65" i="61"/>
  <c r="A65" i="60"/>
  <c r="A37" i="460"/>
  <c r="A37" i="61"/>
  <c r="A37" i="60"/>
  <c r="A21" i="460"/>
  <c r="A21" i="61"/>
  <c r="A21" i="60"/>
  <c r="A41" i="460"/>
  <c r="A41" i="61"/>
  <c r="A41" i="60"/>
  <c r="A60" i="460"/>
  <c r="A60" i="61"/>
  <c r="A60" i="60"/>
  <c r="D12" i="6"/>
  <c r="A48" i="460"/>
  <c r="A48" i="61"/>
  <c r="A48" i="60"/>
  <c r="A24" i="460"/>
  <c r="A24" i="61"/>
  <c r="A24" i="60"/>
  <c r="A59" i="460"/>
  <c r="A59" i="61"/>
  <c r="A59" i="60"/>
  <c r="A51" i="460"/>
  <c r="A51" i="61"/>
  <c r="A51" i="60"/>
  <c r="A20" i="460"/>
  <c r="A20" i="61"/>
  <c r="A20" i="60"/>
  <c r="A40" i="460"/>
  <c r="A40" i="61"/>
  <c r="A40" i="60"/>
  <c r="A53" i="460"/>
  <c r="A53" i="61"/>
  <c r="A53" i="60"/>
  <c r="A18" i="460"/>
  <c r="A18" i="61"/>
  <c r="A18" i="60"/>
  <c r="A38" i="460"/>
  <c r="A38" i="61"/>
  <c r="A38" i="60"/>
  <c r="A25" i="460"/>
  <c r="A25" i="61"/>
  <c r="A25" i="60"/>
  <c r="A47" i="460"/>
  <c r="A47" i="61"/>
  <c r="A47" i="60"/>
  <c r="A69" i="61"/>
  <c r="A69" i="460"/>
  <c r="A69" i="60"/>
  <c r="A68" i="460"/>
  <c r="A68" i="61"/>
  <c r="A68" i="60"/>
  <c r="A57" i="460"/>
  <c r="A57" i="61"/>
  <c r="A57" i="60"/>
  <c r="A16" i="61"/>
  <c r="A16" i="460"/>
  <c r="A16" i="60"/>
  <c r="A58" i="460"/>
  <c r="A58" i="61"/>
  <c r="A58" i="60"/>
  <c r="A43" i="460"/>
  <c r="A43" i="61"/>
  <c r="A43" i="60"/>
  <c r="A56" i="460"/>
  <c r="A56" i="61"/>
  <c r="A56" i="60"/>
  <c r="A19" i="460"/>
  <c r="A19" i="60"/>
  <c r="A19" i="61"/>
  <c r="A52" i="460"/>
  <c r="A52" i="61"/>
  <c r="A52" i="60"/>
  <c r="A61" i="460"/>
  <c r="A61" i="61"/>
  <c r="A61" i="60"/>
  <c r="A67" i="460"/>
  <c r="A67" i="60"/>
  <c r="A67" i="61"/>
  <c r="A50" i="460"/>
  <c r="A50" i="61"/>
  <c r="A50" i="60"/>
  <c r="A29" i="460"/>
  <c r="A29" i="61"/>
  <c r="A29" i="60"/>
  <c r="A42" i="460"/>
  <c r="A42" i="61"/>
  <c r="A42" i="60"/>
  <c r="A55" i="460"/>
  <c r="A55" i="61"/>
  <c r="A55" i="60"/>
  <c r="A46" i="460"/>
  <c r="A46" i="61"/>
  <c r="A46" i="60"/>
  <c r="BD237" i="8"/>
  <c r="D216" i="6"/>
  <c r="D206" i="6"/>
  <c r="BJ225" i="8"/>
  <c r="D198" i="6"/>
  <c r="D201" i="2"/>
  <c r="D201" i="65" s="1"/>
  <c r="D233" i="6"/>
  <c r="D213" i="6"/>
  <c r="D223" i="2"/>
  <c r="D223" i="65" s="1"/>
  <c r="BJ212" i="8"/>
  <c r="BD211" i="8"/>
  <c r="BK237" i="8"/>
  <c r="BK225" i="8"/>
  <c r="BK224" i="8"/>
  <c r="BK212" i="8"/>
  <c r="BK211" i="8"/>
  <c r="BK202" i="8"/>
  <c r="BK203" i="8"/>
  <c r="BF237" i="8"/>
  <c r="BF225" i="8"/>
  <c r="BF224" i="8"/>
  <c r="BF212" i="8"/>
  <c r="BF211" i="8"/>
  <c r="BF202" i="8"/>
  <c r="BF203" i="8"/>
  <c r="D210" i="2"/>
  <c r="D210" i="65" s="1"/>
  <c r="D208" i="6"/>
  <c r="D221" i="6"/>
  <c r="D205" i="6"/>
  <c r="D220" i="6"/>
  <c r="BJ237" i="8"/>
  <c r="BD202" i="8"/>
  <c r="BE237" i="8"/>
  <c r="BE225" i="8"/>
  <c r="BE224" i="8"/>
  <c r="BE203" i="8"/>
  <c r="BE212" i="8"/>
  <c r="BE202" i="8"/>
  <c r="BE211" i="8"/>
  <c r="BI225" i="8"/>
  <c r="BI224" i="8"/>
  <c r="BI237" i="8"/>
  <c r="BI203" i="8"/>
  <c r="BI211" i="8"/>
  <c r="BI212" i="8"/>
  <c r="BI202" i="8"/>
  <c r="D235" i="6"/>
  <c r="D215" i="6"/>
  <c r="D217" i="6"/>
  <c r="D234" i="6"/>
  <c r="D227" i="6"/>
  <c r="BL237" i="8"/>
  <c r="BL225" i="8"/>
  <c r="BL224" i="8"/>
  <c r="BL211" i="8"/>
  <c r="BL202" i="8"/>
  <c r="BL212" i="8"/>
  <c r="BL203" i="8"/>
  <c r="B201" i="460"/>
  <c r="B201" i="61"/>
  <c r="B201" i="60"/>
  <c r="B201" i="6"/>
  <c r="B201" i="8"/>
  <c r="D207" i="6"/>
  <c r="D229" i="6"/>
  <c r="D226" i="6"/>
  <c r="D209" i="6"/>
  <c r="BJ211" i="8"/>
  <c r="BD224" i="8"/>
  <c r="BH225" i="8"/>
  <c r="BH224" i="8"/>
  <c r="BH203" i="8"/>
  <c r="BH237" i="8"/>
  <c r="BH212" i="8"/>
  <c r="BH202" i="8"/>
  <c r="BH211" i="8"/>
  <c r="D219" i="6"/>
  <c r="D199" i="6"/>
  <c r="D231" i="6"/>
  <c r="D204" i="6"/>
  <c r="D218" i="6"/>
  <c r="BJ202" i="8"/>
  <c r="BD225" i="8"/>
  <c r="BG225" i="8"/>
  <c r="BG224" i="8"/>
  <c r="BG237" i="8"/>
  <c r="BG212" i="8"/>
  <c r="BG202" i="8"/>
  <c r="BG203" i="8"/>
  <c r="BG211" i="8"/>
  <c r="D236" i="2"/>
  <c r="D236" i="65" s="1"/>
  <c r="D228" i="6"/>
  <c r="D200" i="6"/>
  <c r="D214" i="6"/>
  <c r="D230" i="6"/>
  <c r="BJ203" i="8"/>
  <c r="BD203" i="8"/>
  <c r="D222" i="6"/>
  <c r="D232" i="6"/>
  <c r="BJ224" i="8"/>
  <c r="BD212" i="8"/>
  <c r="BD196" i="8"/>
  <c r="BK196" i="8"/>
  <c r="BE196" i="8"/>
  <c r="BI196" i="8"/>
  <c r="BF196" i="8"/>
  <c r="BL196" i="8"/>
  <c r="BJ196" i="8"/>
  <c r="BH196" i="8"/>
  <c r="BG196" i="8"/>
  <c r="A66" i="65"/>
  <c r="A50" i="65"/>
  <c r="A18" i="65"/>
  <c r="A65" i="65"/>
  <c r="A28" i="65"/>
  <c r="C13" i="281"/>
  <c r="C63" i="281" s="1"/>
  <c r="C117" i="281" s="1"/>
  <c r="L5" i="68"/>
  <c r="L3" i="68"/>
  <c r="L4" i="68"/>
  <c r="K5" i="68"/>
  <c r="K3" i="68"/>
  <c r="K4" i="68"/>
  <c r="C36" i="281"/>
  <c r="M5" i="68"/>
  <c r="M3" i="68"/>
  <c r="M4" i="68"/>
  <c r="C87" i="281"/>
  <c r="C93" i="281"/>
  <c r="C88" i="281"/>
  <c r="C92" i="281"/>
  <c r="C80" i="281"/>
  <c r="C98" i="281"/>
  <c r="C94" i="281"/>
  <c r="C81" i="281"/>
  <c r="C100" i="281"/>
  <c r="C74" i="281"/>
  <c r="C99" i="281"/>
  <c r="C76" i="281"/>
  <c r="C75" i="281"/>
  <c r="C82" i="281"/>
  <c r="K6" i="390"/>
  <c r="A76" i="281"/>
  <c r="A77" i="281" s="1"/>
  <c r="A79" i="281" s="1"/>
  <c r="A80" i="281" s="1"/>
  <c r="A81" i="281" s="1"/>
  <c r="A82" i="281" s="1"/>
  <c r="A83" i="281" s="1"/>
  <c r="A85" i="281" s="1"/>
  <c r="A86" i="281" s="1"/>
  <c r="A87" i="281" s="1"/>
  <c r="A88" i="281" s="1"/>
  <c r="A89" i="281" s="1"/>
  <c r="A91" i="281" s="1"/>
  <c r="A92" i="281" s="1"/>
  <c r="A93" i="281" s="1"/>
  <c r="A94" i="281" s="1"/>
  <c r="A95" i="281" s="1"/>
  <c r="A97" i="281" s="1"/>
  <c r="A98" i="281" s="1"/>
  <c r="A99" i="281" s="1"/>
  <c r="A100" i="281" s="1"/>
  <c r="A101" i="281" s="1"/>
  <c r="A103" i="281" s="1"/>
  <c r="A104" i="281" s="1"/>
  <c r="A105" i="281" s="1"/>
  <c r="A106" i="281" s="1"/>
  <c r="A107" i="281" s="1"/>
  <c r="A109" i="281" s="1"/>
  <c r="A110" i="281" s="1"/>
  <c r="A111" i="281" s="1"/>
  <c r="A113" i="281" s="1"/>
  <c r="A115" i="281" s="1"/>
  <c r="A116" i="281" s="1"/>
  <c r="A117" i="281" s="1"/>
  <c r="A118" i="281" s="1"/>
  <c r="A121" i="281" s="1"/>
  <c r="A122" i="281" s="1"/>
  <c r="A123" i="281" s="1"/>
  <c r="A124" i="281" s="1"/>
  <c r="A127" i="281" s="1"/>
  <c r="A128" i="281" s="1"/>
  <c r="A129" i="281" s="1"/>
  <c r="A130" i="281" s="1"/>
  <c r="A133" i="281" s="1"/>
  <c r="A134" i="281" s="1"/>
  <c r="A135" i="281" s="1"/>
  <c r="A136" i="281" s="1"/>
  <c r="A139" i="281" s="1"/>
  <c r="A140" i="281" s="1"/>
  <c r="A141" i="281" s="1"/>
  <c r="A142" i="281" s="1"/>
  <c r="A145" i="281" s="1"/>
  <c r="A146" i="281" s="1"/>
  <c r="A147" i="281" s="1"/>
  <c r="A148" i="281" s="1"/>
  <c r="A151" i="281" s="1"/>
  <c r="A152" i="281" s="1"/>
  <c r="A153" i="281" s="1"/>
  <c r="A154" i="281" s="1"/>
  <c r="A157" i="281" s="1"/>
  <c r="B79" i="60"/>
  <c r="C68" i="281"/>
  <c r="C69" i="281"/>
  <c r="C70" i="281"/>
  <c r="B70" i="60"/>
  <c r="BI81" i="8"/>
  <c r="BI94" i="8"/>
  <c r="BI18" i="8"/>
  <c r="BI64" i="8"/>
  <c r="BI66" i="8"/>
  <c r="BI28" i="8"/>
  <c r="BI50" i="8"/>
  <c r="BI27" i="8"/>
  <c r="BI80" i="8"/>
  <c r="BI109" i="8"/>
  <c r="BI117" i="8"/>
  <c r="BI65" i="8"/>
  <c r="BI49" i="8"/>
  <c r="BI62" i="8"/>
  <c r="BI115" i="8"/>
  <c r="BI169" i="8"/>
  <c r="BI72" i="8"/>
  <c r="BI106" i="8"/>
  <c r="BI120" i="8"/>
  <c r="BI162" i="8"/>
  <c r="BI179" i="8"/>
  <c r="BI194" i="8"/>
  <c r="BI93" i="8"/>
  <c r="BI71" i="8"/>
  <c r="BI118" i="8"/>
  <c r="BI119" i="8"/>
  <c r="BI124" i="8"/>
  <c r="BI125" i="8"/>
  <c r="BI153" i="8"/>
  <c r="BI256" i="8"/>
  <c r="BI239" i="8"/>
  <c r="BI248" i="8"/>
  <c r="BI139" i="8"/>
  <c r="BI176" i="8"/>
  <c r="BI154" i="8"/>
  <c r="BI195" i="8"/>
  <c r="BI254" i="8"/>
  <c r="BI266" i="8"/>
  <c r="BI268" i="8"/>
  <c r="BI108" i="8"/>
  <c r="BI163" i="8"/>
  <c r="BI170" i="8"/>
  <c r="BI138" i="8"/>
  <c r="BI242" i="8"/>
  <c r="BI257" i="8"/>
  <c r="BI192" i="8"/>
  <c r="BI247" i="8"/>
  <c r="BI260" i="8"/>
  <c r="BI241" i="8"/>
  <c r="BI151" i="8"/>
  <c r="BI155" i="8"/>
  <c r="BI267" i="8"/>
  <c r="BI269" i="8"/>
  <c r="BI178" i="8"/>
  <c r="BI243" i="8"/>
  <c r="BH18" i="8"/>
  <c r="BH64" i="8"/>
  <c r="BH66" i="8"/>
  <c r="BH28" i="8"/>
  <c r="BH50" i="8"/>
  <c r="BH65" i="8"/>
  <c r="BH81" i="8"/>
  <c r="BH115" i="8"/>
  <c r="BH106" i="8"/>
  <c r="BH80" i="8"/>
  <c r="BH94" i="8"/>
  <c r="BH119" i="8"/>
  <c r="BH124" i="8"/>
  <c r="BH72" i="8"/>
  <c r="BH120" i="8"/>
  <c r="BH162" i="8"/>
  <c r="BH179" i="8"/>
  <c r="BH194" i="8"/>
  <c r="BH27" i="8"/>
  <c r="BH138" i="8"/>
  <c r="BH153" i="8"/>
  <c r="BH155" i="8"/>
  <c r="BH192" i="8"/>
  <c r="BH239" i="8"/>
  <c r="BH62" i="8"/>
  <c r="BH93" i="8"/>
  <c r="BH49" i="8"/>
  <c r="BH109" i="8"/>
  <c r="BH108" i="8"/>
  <c r="BH117" i="8"/>
  <c r="BH154" i="8"/>
  <c r="BH195" i="8"/>
  <c r="BH254" i="8"/>
  <c r="BH266" i="8"/>
  <c r="BH268" i="8"/>
  <c r="BH139" i="8"/>
  <c r="BH176" i="8"/>
  <c r="BH267" i="8"/>
  <c r="BH71" i="8"/>
  <c r="BH163" i="8"/>
  <c r="BH170" i="8"/>
  <c r="BH257" i="8"/>
  <c r="BH118" i="8"/>
  <c r="BH242" i="8"/>
  <c r="BH248" i="8"/>
  <c r="BH169" i="8"/>
  <c r="BH178" i="8"/>
  <c r="BH269" i="8"/>
  <c r="BH151" i="8"/>
  <c r="BH241" i="8"/>
  <c r="BH256" i="8"/>
  <c r="BH125" i="8"/>
  <c r="BH243" i="8"/>
  <c r="BH260" i="8"/>
  <c r="BH247" i="8"/>
  <c r="BL62" i="8"/>
  <c r="BL65" i="8"/>
  <c r="BL27" i="8"/>
  <c r="BL49" i="8"/>
  <c r="BL71" i="8"/>
  <c r="BL72" i="8"/>
  <c r="BL93" i="8"/>
  <c r="BL28" i="8"/>
  <c r="BL81" i="8"/>
  <c r="BL66" i="8"/>
  <c r="BL64" i="8"/>
  <c r="BL106" i="8"/>
  <c r="BL109" i="8"/>
  <c r="BL80" i="8"/>
  <c r="BL118" i="8"/>
  <c r="BL94" i="8"/>
  <c r="BL50" i="8"/>
  <c r="BL115" i="8"/>
  <c r="BL163" i="8"/>
  <c r="BL117" i="8"/>
  <c r="BL125" i="8"/>
  <c r="BL178" i="8"/>
  <c r="BL195" i="8"/>
  <c r="BL119" i="8"/>
  <c r="BL124" i="8"/>
  <c r="BL139" i="8"/>
  <c r="BL154" i="8"/>
  <c r="BL176" i="8"/>
  <c r="BL120" i="8"/>
  <c r="BL18" i="8"/>
  <c r="BL108" i="8"/>
  <c r="BL267" i="8"/>
  <c r="BL269" i="8"/>
  <c r="BL169" i="8"/>
  <c r="BL268" i="8"/>
  <c r="BL260" i="8"/>
  <c r="BL254" i="8"/>
  <c r="BL151" i="8"/>
  <c r="BL155" i="8"/>
  <c r="BL192" i="8"/>
  <c r="BL241" i="8"/>
  <c r="BL243" i="8"/>
  <c r="BL247" i="8"/>
  <c r="BL153" i="8"/>
  <c r="BL194" i="8"/>
  <c r="BL256" i="8"/>
  <c r="BL162" i="8"/>
  <c r="BL266" i="8"/>
  <c r="BL242" i="8"/>
  <c r="BL257" i="8"/>
  <c r="BL138" i="8"/>
  <c r="BL248" i="8"/>
  <c r="BL179" i="8"/>
  <c r="BL170" i="8"/>
  <c r="BL239" i="8"/>
  <c r="BJ260" i="8"/>
  <c r="BJ268" i="8"/>
  <c r="BJ239" i="8"/>
  <c r="BJ192" i="8"/>
  <c r="BJ120" i="8"/>
  <c r="BJ139" i="8"/>
  <c r="BJ81" i="8"/>
  <c r="BD194" i="8"/>
  <c r="BD239" i="8"/>
  <c r="BD267" i="8"/>
  <c r="BD195" i="8"/>
  <c r="BJ257" i="8"/>
  <c r="BJ266" i="8"/>
  <c r="BJ163" i="8"/>
  <c r="BJ179" i="8"/>
  <c r="BJ155" i="8"/>
  <c r="BJ124" i="8"/>
  <c r="BJ115" i="8"/>
  <c r="BJ72" i="8"/>
  <c r="BD169" i="8"/>
  <c r="BD247" i="8"/>
  <c r="BD179" i="8"/>
  <c r="BD28" i="8"/>
  <c r="BD178" i="8"/>
  <c r="BD117" i="8"/>
  <c r="BF80" i="8"/>
  <c r="BF93" i="8"/>
  <c r="BF62" i="8"/>
  <c r="BF65" i="8"/>
  <c r="BF64" i="8"/>
  <c r="BF106" i="8"/>
  <c r="BF71" i="8"/>
  <c r="BF108" i="8"/>
  <c r="BF18" i="8"/>
  <c r="BF49" i="8"/>
  <c r="BF72" i="8"/>
  <c r="BF28" i="8"/>
  <c r="BF66" i="8"/>
  <c r="BF120" i="8"/>
  <c r="BF27" i="8"/>
  <c r="BF138" i="8"/>
  <c r="BF153" i="8"/>
  <c r="BF155" i="8"/>
  <c r="BF192" i="8"/>
  <c r="BF239" i="8"/>
  <c r="BF151" i="8"/>
  <c r="BF170" i="8"/>
  <c r="BF109" i="8"/>
  <c r="BF163" i="8"/>
  <c r="BF118" i="8"/>
  <c r="BF50" i="8"/>
  <c r="BF81" i="8"/>
  <c r="BF117" i="8"/>
  <c r="BF94" i="8"/>
  <c r="BF115" i="8"/>
  <c r="BF194" i="8"/>
  <c r="BF242" i="8"/>
  <c r="BF248" i="8"/>
  <c r="BF179" i="8"/>
  <c r="BF124" i="8"/>
  <c r="BF241" i="8"/>
  <c r="BF243" i="8"/>
  <c r="BF139" i="8"/>
  <c r="BF162" i="8"/>
  <c r="BF169" i="8"/>
  <c r="BF176" i="8"/>
  <c r="BF257" i="8"/>
  <c r="BF119" i="8"/>
  <c r="BF178" i="8"/>
  <c r="BF267" i="8"/>
  <c r="BF269" i="8"/>
  <c r="BF260" i="8"/>
  <c r="BF247" i="8"/>
  <c r="BF125" i="8"/>
  <c r="BF195" i="8"/>
  <c r="BF254" i="8"/>
  <c r="BF266" i="8"/>
  <c r="BF268" i="8"/>
  <c r="BF256" i="8"/>
  <c r="BF154" i="8"/>
  <c r="BJ267" i="8"/>
  <c r="BE80" i="8"/>
  <c r="BE93" i="8"/>
  <c r="BE62" i="8"/>
  <c r="BE65" i="8"/>
  <c r="BE27" i="8"/>
  <c r="BE49" i="8"/>
  <c r="BE71" i="8"/>
  <c r="BE108" i="8"/>
  <c r="BE118" i="8"/>
  <c r="BE18" i="8"/>
  <c r="BE72" i="8"/>
  <c r="BE50" i="8"/>
  <c r="BE94" i="8"/>
  <c r="BE66" i="8"/>
  <c r="BE120" i="8"/>
  <c r="BE117" i="8"/>
  <c r="BE106" i="8"/>
  <c r="BE151" i="8"/>
  <c r="BE170" i="8"/>
  <c r="BE109" i="8"/>
  <c r="BE163" i="8"/>
  <c r="BE64" i="8"/>
  <c r="BE125" i="8"/>
  <c r="BE178" i="8"/>
  <c r="BE195" i="8"/>
  <c r="BE81" i="8"/>
  <c r="BE28" i="8"/>
  <c r="BE115" i="8"/>
  <c r="BE119" i="8"/>
  <c r="BE124" i="8"/>
  <c r="BE139" i="8"/>
  <c r="BE162" i="8"/>
  <c r="BE169" i="8"/>
  <c r="BE176" i="8"/>
  <c r="BE257" i="8"/>
  <c r="BE241" i="8"/>
  <c r="BE243" i="8"/>
  <c r="BE267" i="8"/>
  <c r="BE269" i="8"/>
  <c r="BE138" i="8"/>
  <c r="BE179" i="8"/>
  <c r="BE239" i="8"/>
  <c r="BE260" i="8"/>
  <c r="BE247" i="8"/>
  <c r="BE256" i="8"/>
  <c r="BE266" i="8"/>
  <c r="BE248" i="8"/>
  <c r="BE153" i="8"/>
  <c r="BE242" i="8"/>
  <c r="BE268" i="8"/>
  <c r="BE154" i="8"/>
  <c r="BE155" i="8"/>
  <c r="BE194" i="8"/>
  <c r="BE254" i="8"/>
  <c r="BE192" i="8"/>
  <c r="BJ254" i="8"/>
  <c r="BJ256" i="8"/>
  <c r="BJ151" i="8"/>
  <c r="BJ106" i="8"/>
  <c r="BJ119" i="8"/>
  <c r="BJ71" i="8"/>
  <c r="BD162" i="8"/>
  <c r="BD243" i="8"/>
  <c r="BD138" i="8"/>
  <c r="BD170" i="8"/>
  <c r="BD118" i="8"/>
  <c r="BD125" i="8"/>
  <c r="BD109" i="8"/>
  <c r="BD49" i="8"/>
  <c r="BJ269" i="8"/>
  <c r="BJ170" i="8"/>
  <c r="BJ169" i="8"/>
  <c r="BJ118" i="8"/>
  <c r="BJ62" i="8"/>
  <c r="BJ65" i="8"/>
  <c r="BJ66" i="8"/>
  <c r="BD155" i="8"/>
  <c r="BD241" i="8"/>
  <c r="BD120" i="8"/>
  <c r="BD124" i="8"/>
  <c r="BD80" i="8"/>
  <c r="BD93" i="8"/>
  <c r="BD27" i="8"/>
  <c r="BG28" i="8"/>
  <c r="BG50" i="8"/>
  <c r="BG80" i="8"/>
  <c r="BG93" i="8"/>
  <c r="BG66" i="8"/>
  <c r="BG64" i="8"/>
  <c r="BG106" i="8"/>
  <c r="BG62" i="8"/>
  <c r="BG71" i="8"/>
  <c r="BG108" i="8"/>
  <c r="BG94" i="8"/>
  <c r="BG115" i="8"/>
  <c r="BG119" i="8"/>
  <c r="BG124" i="8"/>
  <c r="BG18" i="8"/>
  <c r="BG179" i="8"/>
  <c r="BG194" i="8"/>
  <c r="BG27" i="8"/>
  <c r="BG138" i="8"/>
  <c r="BG153" i="8"/>
  <c r="BG155" i="8"/>
  <c r="BG192" i="8"/>
  <c r="BG239" i="8"/>
  <c r="BG151" i="8"/>
  <c r="BG170" i="8"/>
  <c r="BG49" i="8"/>
  <c r="BG109" i="8"/>
  <c r="BG65" i="8"/>
  <c r="BG118" i="8"/>
  <c r="BG72" i="8"/>
  <c r="BG120" i="8"/>
  <c r="BG81" i="8"/>
  <c r="BG163" i="8"/>
  <c r="BG117" i="8"/>
  <c r="BG242" i="8"/>
  <c r="BG248" i="8"/>
  <c r="BG267" i="8"/>
  <c r="BG269" i="8"/>
  <c r="BG260" i="8"/>
  <c r="BG139" i="8"/>
  <c r="BG162" i="8"/>
  <c r="BG169" i="8"/>
  <c r="BG176" i="8"/>
  <c r="BG257" i="8"/>
  <c r="BG178" i="8"/>
  <c r="BG154" i="8"/>
  <c r="BG256" i="8"/>
  <c r="BG243" i="8"/>
  <c r="BG247" i="8"/>
  <c r="BG125" i="8"/>
  <c r="BG241" i="8"/>
  <c r="BG266" i="8"/>
  <c r="BG268" i="8"/>
  <c r="BG195" i="8"/>
  <c r="BG254" i="8"/>
  <c r="BJ178" i="8"/>
  <c r="BJ195" i="8"/>
  <c r="BJ194" i="8"/>
  <c r="BJ247" i="8"/>
  <c r="BJ162" i="8"/>
  <c r="BJ117" i="8"/>
  <c r="BJ49" i="8"/>
  <c r="BJ64" i="8"/>
  <c r="BD153" i="8"/>
  <c r="BD268" i="8"/>
  <c r="BD254" i="8"/>
  <c r="BD106" i="8"/>
  <c r="BD81" i="8"/>
  <c r="BJ248" i="8"/>
  <c r="BJ153" i="8"/>
  <c r="BJ243" i="8"/>
  <c r="BJ93" i="8"/>
  <c r="BJ28" i="8"/>
  <c r="BJ109" i="8"/>
  <c r="BD257" i="8"/>
  <c r="BD266" i="8"/>
  <c r="BD66" i="8"/>
  <c r="BD119" i="8"/>
  <c r="BD176" i="8"/>
  <c r="BD64" i="8"/>
  <c r="BD18" i="8"/>
  <c r="BD65" i="8"/>
  <c r="BJ138" i="8"/>
  <c r="BJ242" i="8"/>
  <c r="BJ125" i="8"/>
  <c r="BJ241" i="8"/>
  <c r="BJ176" i="8"/>
  <c r="BJ80" i="8"/>
  <c r="BJ18" i="8"/>
  <c r="BD192" i="8"/>
  <c r="BD242" i="8"/>
  <c r="BD256" i="8"/>
  <c r="BD115" i="8"/>
  <c r="BD154" i="8"/>
  <c r="BD94" i="8"/>
  <c r="BD72" i="8"/>
  <c r="BD62" i="8"/>
  <c r="BK27" i="8"/>
  <c r="BK49" i="8"/>
  <c r="BK71" i="8"/>
  <c r="BK72" i="8"/>
  <c r="BK81" i="8"/>
  <c r="BK94" i="8"/>
  <c r="BK28" i="8"/>
  <c r="BK66" i="8"/>
  <c r="BK64" i="8"/>
  <c r="BK80" i="8"/>
  <c r="BK109" i="8"/>
  <c r="BK117" i="8"/>
  <c r="BK118" i="8"/>
  <c r="BK108" i="8"/>
  <c r="BK18" i="8"/>
  <c r="BK62" i="8"/>
  <c r="BK125" i="8"/>
  <c r="BK178" i="8"/>
  <c r="BK195" i="8"/>
  <c r="BK119" i="8"/>
  <c r="BK124" i="8"/>
  <c r="BK139" i="8"/>
  <c r="BK154" i="8"/>
  <c r="BK176" i="8"/>
  <c r="BK169" i="8"/>
  <c r="BK106" i="8"/>
  <c r="BK120" i="8"/>
  <c r="BK65" i="8"/>
  <c r="BK50" i="8"/>
  <c r="BK115" i="8"/>
  <c r="BK260" i="8"/>
  <c r="BK162" i="8"/>
  <c r="BK151" i="8"/>
  <c r="BK155" i="8"/>
  <c r="BK192" i="8"/>
  <c r="BK241" i="8"/>
  <c r="BK243" i="8"/>
  <c r="BK247" i="8"/>
  <c r="BK93" i="8"/>
  <c r="BK153" i="8"/>
  <c r="BK194" i="8"/>
  <c r="BK256" i="8"/>
  <c r="BK254" i="8"/>
  <c r="BK266" i="8"/>
  <c r="BK268" i="8"/>
  <c r="BK163" i="8"/>
  <c r="BK170" i="8"/>
  <c r="BK267" i="8"/>
  <c r="BK138" i="8"/>
  <c r="BK248" i="8"/>
  <c r="BK239" i="8"/>
  <c r="BK269" i="8"/>
  <c r="BK179" i="8"/>
  <c r="BK242" i="8"/>
  <c r="BK257" i="8"/>
  <c r="BJ50" i="8"/>
  <c r="BJ154" i="8"/>
  <c r="BJ108" i="8"/>
  <c r="BJ27" i="8"/>
  <c r="BJ94" i="8"/>
  <c r="BD248" i="8"/>
  <c r="BD151" i="8"/>
  <c r="BD260" i="8"/>
  <c r="BD269" i="8"/>
  <c r="BD108" i="8"/>
  <c r="BD139" i="8"/>
  <c r="BD163" i="8"/>
  <c r="BD50" i="8"/>
  <c r="BD71" i="8"/>
  <c r="D167" i="6"/>
  <c r="L15" i="68"/>
  <c r="L14" i="68"/>
  <c r="K15" i="68"/>
  <c r="L156" i="2"/>
  <c r="D150" i="2"/>
  <c r="D150" i="65" s="1"/>
  <c r="D137" i="2"/>
  <c r="D147" i="6"/>
  <c r="D141" i="6"/>
  <c r="D136" i="6"/>
  <c r="D136" i="8" s="1"/>
  <c r="F136" i="8" s="1"/>
  <c r="D127" i="6"/>
  <c r="D126" i="6"/>
  <c r="L126" i="2"/>
  <c r="D148" i="6"/>
  <c r="D148" i="8" s="1"/>
  <c r="F148" i="8" s="1"/>
  <c r="D144" i="6"/>
  <c r="D144" i="8" s="1"/>
  <c r="F144" i="8" s="1"/>
  <c r="D149" i="6"/>
  <c r="D149" i="8" s="1"/>
  <c r="F149" i="8" s="1"/>
  <c r="D135" i="6"/>
  <c r="L140" i="2"/>
  <c r="D140" i="6"/>
  <c r="D140" i="8" s="1"/>
  <c r="D128" i="6"/>
  <c r="D130" i="6"/>
  <c r="D143" i="6"/>
  <c r="D143" i="8" s="1"/>
  <c r="D129" i="6"/>
  <c r="D129" i="8" s="1"/>
  <c r="D142" i="6"/>
  <c r="D142" i="8" s="1"/>
  <c r="F142" i="8" s="1"/>
  <c r="D134" i="6"/>
  <c r="D134" i="8" s="1"/>
  <c r="F134" i="8" s="1"/>
  <c r="D131" i="6"/>
  <c r="D131" i="8" s="1"/>
  <c r="F131" i="8" s="1"/>
  <c r="D111" i="6"/>
  <c r="D113" i="6"/>
  <c r="D112" i="6"/>
  <c r="D69" i="6"/>
  <c r="B79" i="460"/>
  <c r="B79" i="8"/>
  <c r="B79" i="61"/>
  <c r="B79" i="6"/>
  <c r="D86" i="6"/>
  <c r="D89" i="6"/>
  <c r="D91" i="6"/>
  <c r="D85" i="6"/>
  <c r="D92" i="2"/>
  <c r="D92" i="65" s="1"/>
  <c r="D90" i="6"/>
  <c r="D88" i="6"/>
  <c r="D87" i="6"/>
  <c r="D40" i="6"/>
  <c r="D20" i="6"/>
  <c r="D24" i="6"/>
  <c r="D38" i="6"/>
  <c r="D25" i="6"/>
  <c r="D37" i="6"/>
  <c r="D41" i="6"/>
  <c r="K14" i="68"/>
  <c r="M6" i="390"/>
  <c r="M14" i="68"/>
  <c r="BD17" i="8"/>
  <c r="M15" i="68"/>
  <c r="B92" i="460"/>
  <c r="B70" i="460"/>
  <c r="BH17" i="8"/>
  <c r="BL17" i="8"/>
  <c r="BJ17" i="8"/>
  <c r="BI17" i="8"/>
  <c r="L6" i="390"/>
  <c r="B70" i="61"/>
  <c r="B70" i="8"/>
  <c r="B70" i="6"/>
  <c r="L121" i="2"/>
  <c r="B92" i="61"/>
  <c r="B92" i="8"/>
  <c r="D172" i="6"/>
  <c r="D158" i="6"/>
  <c r="D158" i="8" s="1"/>
  <c r="F158" i="8" s="1"/>
  <c r="D46" i="6"/>
  <c r="D160" i="6"/>
  <c r="D160" i="8" s="1"/>
  <c r="D173" i="6"/>
  <c r="D27" i="65"/>
  <c r="D52" i="6"/>
  <c r="D57" i="6"/>
  <c r="D47" i="6"/>
  <c r="D53" i="6"/>
  <c r="D174" i="6"/>
  <c r="D28" i="65"/>
  <c r="E28" i="65" s="1"/>
  <c r="D54" i="6"/>
  <c r="D250" i="6"/>
  <c r="D250" i="8" s="1"/>
  <c r="F250" i="8" s="1"/>
  <c r="D171" i="6"/>
  <c r="D122" i="6"/>
  <c r="D251" i="6"/>
  <c r="D251" i="8" s="1"/>
  <c r="F251" i="8" s="1"/>
  <c r="D164" i="6"/>
  <c r="D157" i="6"/>
  <c r="D252" i="6"/>
  <c r="D252" i="8" s="1"/>
  <c r="D60" i="6"/>
  <c r="D11" i="6"/>
  <c r="D11" i="65"/>
  <c r="D55" i="6"/>
  <c r="F55" i="6" s="1"/>
  <c r="D56" i="6"/>
  <c r="D58" i="6"/>
  <c r="D59" i="6"/>
  <c r="D121" i="6"/>
  <c r="L164" i="2"/>
  <c r="L171" i="2"/>
  <c r="L172" i="2"/>
  <c r="L157" i="2"/>
  <c r="D78" i="6"/>
  <c r="L158" i="2"/>
  <c r="L174" i="2"/>
  <c r="D98" i="6"/>
  <c r="D98" i="8" s="1"/>
  <c r="F98" i="8" s="1"/>
  <c r="D180" i="6"/>
  <c r="L173" i="2"/>
  <c r="L160" i="2"/>
  <c r="D77" i="6"/>
  <c r="D96" i="6"/>
  <c r="D96" i="8" s="1"/>
  <c r="F96" i="8" s="1"/>
  <c r="D83" i="6"/>
  <c r="D83" i="8" s="1"/>
  <c r="F83" i="8" s="1"/>
  <c r="D104" i="6"/>
  <c r="D104" i="8" s="1"/>
  <c r="F104" i="8" s="1"/>
  <c r="D73" i="6"/>
  <c r="D99" i="6"/>
  <c r="D99" i="8" s="1"/>
  <c r="F99" i="8" s="1"/>
  <c r="D84" i="6"/>
  <c r="D84" i="8" s="1"/>
  <c r="F84" i="8" s="1"/>
  <c r="D100" i="6"/>
  <c r="D100" i="8" s="1"/>
  <c r="F100" i="8" s="1"/>
  <c r="D95" i="6"/>
  <c r="D95" i="8" s="1"/>
  <c r="D68" i="6"/>
  <c r="D68" i="8" s="1"/>
  <c r="F68" i="8" s="1"/>
  <c r="D97" i="6"/>
  <c r="D97" i="8" s="1"/>
  <c r="F97" i="8" s="1"/>
  <c r="D67" i="6"/>
  <c r="D67" i="8" s="1"/>
  <c r="D19" i="6"/>
  <c r="D110" i="6"/>
  <c r="D101" i="6"/>
  <c r="D51" i="6"/>
  <c r="D51" i="8" s="1"/>
  <c r="D102" i="6"/>
  <c r="D102" i="8" s="1"/>
  <c r="F102" i="8" s="1"/>
  <c r="B238" i="6"/>
  <c r="D156" i="6"/>
  <c r="D156" i="8" s="1"/>
  <c r="D82" i="6"/>
  <c r="D103" i="6"/>
  <c r="D103" i="8" s="1"/>
  <c r="F103" i="8" s="1"/>
  <c r="D105" i="2"/>
  <c r="D105" i="65" s="1"/>
  <c r="D61" i="2"/>
  <c r="D70" i="2"/>
  <c r="D70" i="65" s="1"/>
  <c r="D175" i="2"/>
  <c r="D175" i="65" s="1"/>
  <c r="B92" i="6"/>
  <c r="BG17" i="8"/>
  <c r="BK17" i="8"/>
  <c r="BE17" i="8"/>
  <c r="BF17" i="8"/>
  <c r="A130" i="617" l="1"/>
  <c r="A130" i="618"/>
  <c r="A130" i="614"/>
  <c r="A130" i="615"/>
  <c r="A130" i="616"/>
  <c r="A130" i="612"/>
  <c r="A130" i="613"/>
  <c r="A179" i="617"/>
  <c r="A179" i="618"/>
  <c r="A179" i="616"/>
  <c r="A179" i="615"/>
  <c r="A179" i="614"/>
  <c r="A179" i="612"/>
  <c r="A179" i="613"/>
  <c r="A107" i="617"/>
  <c r="A107" i="618"/>
  <c r="A107" i="615"/>
  <c r="A107" i="616"/>
  <c r="A107" i="614"/>
  <c r="A107" i="612"/>
  <c r="A107" i="613"/>
  <c r="A81" i="618"/>
  <c r="A81" i="617"/>
  <c r="A81" i="616"/>
  <c r="A81" i="614"/>
  <c r="A81" i="615"/>
  <c r="A81" i="613"/>
  <c r="A81" i="612"/>
  <c r="A76" i="618"/>
  <c r="A76" i="617"/>
  <c r="A76" i="616"/>
  <c r="A76" i="614"/>
  <c r="A76" i="615"/>
  <c r="A76" i="613"/>
  <c r="A76" i="612"/>
  <c r="A129" i="618"/>
  <c r="A129" i="617"/>
  <c r="A129" i="616"/>
  <c r="A129" i="614"/>
  <c r="A129" i="615"/>
  <c r="A129" i="613"/>
  <c r="A129" i="612"/>
  <c r="A170" i="616"/>
  <c r="A170" i="617"/>
  <c r="A170" i="618"/>
  <c r="A170" i="614"/>
  <c r="A170" i="615"/>
  <c r="A170" i="612"/>
  <c r="A170" i="613"/>
  <c r="A161" i="618"/>
  <c r="A161" i="616"/>
  <c r="A161" i="617"/>
  <c r="A161" i="614"/>
  <c r="A161" i="615"/>
  <c r="A161" i="613"/>
  <c r="A161" i="612"/>
  <c r="A198" i="617"/>
  <c r="A198" i="618"/>
  <c r="A198" i="616"/>
  <c r="A198" i="615"/>
  <c r="A198" i="614"/>
  <c r="A198" i="612"/>
  <c r="A198" i="613"/>
  <c r="A84" i="617"/>
  <c r="A84" i="618"/>
  <c r="A84" i="614"/>
  <c r="A84" i="615"/>
  <c r="A84" i="616"/>
  <c r="A84" i="612"/>
  <c r="A84" i="613"/>
  <c r="A208" i="616"/>
  <c r="A208" i="617"/>
  <c r="A208" i="618"/>
  <c r="A208" i="614"/>
  <c r="A208" i="615"/>
  <c r="A208" i="612"/>
  <c r="A208" i="613"/>
  <c r="A112" i="617"/>
  <c r="A112" i="618"/>
  <c r="A112" i="615"/>
  <c r="A112" i="616"/>
  <c r="A112" i="614"/>
  <c r="A112" i="612"/>
  <c r="A112" i="613"/>
  <c r="A83" i="617"/>
  <c r="A83" i="618"/>
  <c r="A83" i="615"/>
  <c r="A83" i="616"/>
  <c r="A83" i="614"/>
  <c r="A83" i="612"/>
  <c r="A83" i="613"/>
  <c r="A145" i="618"/>
  <c r="A145" i="617"/>
  <c r="A145" i="616"/>
  <c r="A145" i="614"/>
  <c r="A145" i="615"/>
  <c r="A145" i="613"/>
  <c r="A145" i="612"/>
  <c r="A280" i="616"/>
  <c r="A280" i="617"/>
  <c r="A280" i="618"/>
  <c r="A280" i="614"/>
  <c r="A280" i="615"/>
  <c r="A280" i="613"/>
  <c r="A280" i="612"/>
  <c r="A127" i="617"/>
  <c r="A127" i="618"/>
  <c r="A127" i="614"/>
  <c r="A127" i="615"/>
  <c r="A127" i="616"/>
  <c r="A127" i="612"/>
  <c r="A127" i="613"/>
  <c r="A88" i="617"/>
  <c r="A88" i="618"/>
  <c r="A88" i="615"/>
  <c r="A88" i="616"/>
  <c r="A88" i="614"/>
  <c r="A88" i="612"/>
  <c r="A88" i="613"/>
  <c r="A259" i="618"/>
  <c r="A259" i="616"/>
  <c r="A259" i="617"/>
  <c r="A259" i="614"/>
  <c r="A259" i="615"/>
  <c r="A259" i="613"/>
  <c r="A259" i="612"/>
  <c r="A125" i="617"/>
  <c r="A125" i="618"/>
  <c r="A125" i="614"/>
  <c r="A125" i="615"/>
  <c r="A125" i="616"/>
  <c r="A125" i="612"/>
  <c r="A125" i="613"/>
  <c r="A77" i="617"/>
  <c r="A77" i="618"/>
  <c r="A77" i="614"/>
  <c r="A77" i="615"/>
  <c r="A77" i="616"/>
  <c r="A77" i="612"/>
  <c r="A77" i="613"/>
  <c r="A205" i="616"/>
  <c r="A205" i="617"/>
  <c r="A205" i="618"/>
  <c r="A205" i="614"/>
  <c r="A205" i="615"/>
  <c r="A205" i="612"/>
  <c r="A205" i="613"/>
  <c r="A236" i="616"/>
  <c r="A236" i="617"/>
  <c r="A236" i="618"/>
  <c r="A236" i="614"/>
  <c r="A236" i="615"/>
  <c r="A236" i="612"/>
  <c r="A236" i="613"/>
  <c r="A270" i="616"/>
  <c r="A270" i="617"/>
  <c r="A270" i="618"/>
  <c r="A270" i="614"/>
  <c r="A270" i="615"/>
  <c r="A270" i="613"/>
  <c r="A270" i="612"/>
  <c r="A201" i="618"/>
  <c r="A201" i="616"/>
  <c r="A201" i="617"/>
  <c r="A201" i="614"/>
  <c r="A201" i="615"/>
  <c r="A201" i="613"/>
  <c r="A201" i="612"/>
  <c r="A105" i="618"/>
  <c r="A105" i="617"/>
  <c r="A105" i="616"/>
  <c r="A105" i="614"/>
  <c r="A105" i="615"/>
  <c r="A105" i="613"/>
  <c r="A105" i="612"/>
  <c r="A86" i="618"/>
  <c r="A86" i="617"/>
  <c r="A86" i="616"/>
  <c r="A86" i="614"/>
  <c r="A86" i="615"/>
  <c r="A86" i="613"/>
  <c r="A86" i="612"/>
  <c r="A164" i="616"/>
  <c r="A164" i="617"/>
  <c r="A164" i="618"/>
  <c r="A164" i="614"/>
  <c r="A164" i="615"/>
  <c r="A164" i="612"/>
  <c r="A164" i="613"/>
  <c r="A148" i="616"/>
  <c r="A148" i="617"/>
  <c r="A148" i="618"/>
  <c r="A148" i="614"/>
  <c r="A148" i="615"/>
  <c r="A148" i="612"/>
  <c r="A148" i="613"/>
  <c r="A195" i="617"/>
  <c r="A195" i="618"/>
  <c r="A195" i="616"/>
  <c r="A195" i="615"/>
  <c r="A195" i="614"/>
  <c r="A195" i="612"/>
  <c r="A195" i="613"/>
  <c r="A265" i="616"/>
  <c r="A265" i="617"/>
  <c r="A265" i="618"/>
  <c r="A265" i="614"/>
  <c r="A265" i="615"/>
  <c r="A265" i="613"/>
  <c r="A265" i="612"/>
  <c r="A272" i="616"/>
  <c r="A272" i="617"/>
  <c r="A272" i="618"/>
  <c r="A272" i="614"/>
  <c r="A272" i="615"/>
  <c r="A272" i="612"/>
  <c r="A272" i="613"/>
  <c r="A207" i="616"/>
  <c r="A207" i="617"/>
  <c r="A207" i="618"/>
  <c r="A207" i="614"/>
  <c r="A207" i="615"/>
  <c r="A207" i="612"/>
  <c r="A207" i="613"/>
  <c r="A216" i="617"/>
  <c r="A216" i="618"/>
  <c r="A216" i="616"/>
  <c r="A216" i="615"/>
  <c r="A216" i="614"/>
  <c r="A216" i="612"/>
  <c r="A216" i="613"/>
  <c r="A264" i="617"/>
  <c r="A264" i="618"/>
  <c r="A264" i="616"/>
  <c r="A264" i="615"/>
  <c r="A264" i="613"/>
  <c r="A264" i="614"/>
  <c r="A264" i="612"/>
  <c r="A263" i="616"/>
  <c r="A263" i="617"/>
  <c r="A263" i="618"/>
  <c r="A263" i="614"/>
  <c r="A263" i="615"/>
  <c r="A263" i="613"/>
  <c r="A263" i="612"/>
  <c r="A185" i="618"/>
  <c r="A185" i="616"/>
  <c r="A185" i="617"/>
  <c r="A185" i="614"/>
  <c r="A185" i="615"/>
  <c r="A185" i="613"/>
  <c r="A185" i="612"/>
  <c r="A278" i="616"/>
  <c r="A278" i="617"/>
  <c r="A278" i="618"/>
  <c r="A278" i="614"/>
  <c r="A278" i="615"/>
  <c r="A278" i="613"/>
  <c r="A278" i="612"/>
  <c r="A159" i="616"/>
  <c r="A159" i="617"/>
  <c r="A159" i="618"/>
  <c r="A159" i="614"/>
  <c r="A159" i="615"/>
  <c r="A159" i="612"/>
  <c r="A159" i="613"/>
  <c r="A101" i="617"/>
  <c r="A101" i="618"/>
  <c r="A101" i="614"/>
  <c r="A101" i="615"/>
  <c r="A101" i="616"/>
  <c r="A101" i="612"/>
  <c r="A101" i="613"/>
  <c r="A255" i="616"/>
  <c r="A255" i="617"/>
  <c r="A255" i="618"/>
  <c r="A255" i="614"/>
  <c r="A255" i="615"/>
  <c r="A255" i="612"/>
  <c r="A255" i="613"/>
  <c r="A74" i="617"/>
  <c r="A74" i="618"/>
  <c r="A74" i="614"/>
  <c r="A74" i="615"/>
  <c r="A74" i="616"/>
  <c r="A74" i="612"/>
  <c r="A74" i="613"/>
  <c r="A72" i="617"/>
  <c r="A72" i="618"/>
  <c r="A72" i="614"/>
  <c r="A72" i="615"/>
  <c r="A72" i="616"/>
  <c r="A72" i="612"/>
  <c r="A72" i="613"/>
  <c r="A242" i="616"/>
  <c r="A242" i="617"/>
  <c r="A242" i="618"/>
  <c r="A242" i="614"/>
  <c r="A242" i="615"/>
  <c r="A242" i="612"/>
  <c r="A242" i="613"/>
  <c r="A75" i="617"/>
  <c r="A75" i="618"/>
  <c r="A75" i="614"/>
  <c r="A75" i="615"/>
  <c r="A75" i="616"/>
  <c r="A75" i="612"/>
  <c r="A75" i="613"/>
  <c r="A160" i="617"/>
  <c r="A160" i="618"/>
  <c r="A160" i="616"/>
  <c r="A160" i="615"/>
  <c r="A160" i="614"/>
  <c r="A160" i="612"/>
  <c r="A160" i="613"/>
  <c r="A135" i="617"/>
  <c r="A135" i="618"/>
  <c r="A135" i="614"/>
  <c r="A135" i="615"/>
  <c r="A135" i="616"/>
  <c r="A135" i="612"/>
  <c r="A135" i="613"/>
  <c r="A78" i="617"/>
  <c r="A78" i="618"/>
  <c r="A78" i="615"/>
  <c r="A78" i="616"/>
  <c r="A78" i="614"/>
  <c r="A78" i="612"/>
  <c r="A78" i="613"/>
  <c r="A174" i="618"/>
  <c r="A174" i="616"/>
  <c r="A174" i="617"/>
  <c r="A174" i="614"/>
  <c r="A174" i="615"/>
  <c r="A174" i="613"/>
  <c r="A174" i="612"/>
  <c r="A120" i="617"/>
  <c r="A120" i="618"/>
  <c r="A120" i="615"/>
  <c r="A120" i="616"/>
  <c r="A120" i="614"/>
  <c r="A120" i="612"/>
  <c r="A120" i="613"/>
  <c r="A175" i="616"/>
  <c r="A175" i="617"/>
  <c r="A175" i="618"/>
  <c r="A175" i="614"/>
  <c r="A175" i="615"/>
  <c r="A175" i="612"/>
  <c r="A175" i="613"/>
  <c r="A131" i="617"/>
  <c r="A131" i="618"/>
  <c r="A131" i="615"/>
  <c r="A131" i="616"/>
  <c r="A131" i="614"/>
  <c r="A131" i="612"/>
  <c r="A131" i="613"/>
  <c r="A193" i="618"/>
  <c r="A193" i="616"/>
  <c r="A193" i="617"/>
  <c r="A193" i="614"/>
  <c r="A193" i="615"/>
  <c r="A193" i="613"/>
  <c r="A193" i="612"/>
  <c r="A188" i="618"/>
  <c r="A188" i="616"/>
  <c r="A188" i="617"/>
  <c r="A188" i="614"/>
  <c r="A188" i="615"/>
  <c r="A188" i="613"/>
  <c r="A188" i="612"/>
  <c r="A133" i="617"/>
  <c r="A133" i="618"/>
  <c r="A133" i="614"/>
  <c r="A133" i="615"/>
  <c r="A133" i="616"/>
  <c r="A133" i="612"/>
  <c r="A133" i="613"/>
  <c r="A228" i="616"/>
  <c r="A228" i="617"/>
  <c r="A228" i="618"/>
  <c r="A228" i="614"/>
  <c r="A228" i="615"/>
  <c r="A228" i="612"/>
  <c r="A228" i="613"/>
  <c r="A73" i="617"/>
  <c r="A73" i="618"/>
  <c r="A73" i="615"/>
  <c r="A73" i="616"/>
  <c r="A73" i="614"/>
  <c r="A73" i="612"/>
  <c r="A73" i="613"/>
  <c r="A143" i="617"/>
  <c r="A143" i="618"/>
  <c r="A143" i="614"/>
  <c r="A143" i="615"/>
  <c r="A143" i="616"/>
  <c r="A143" i="612"/>
  <c r="A143" i="613"/>
  <c r="A126" i="618"/>
  <c r="A126" i="617"/>
  <c r="A126" i="616"/>
  <c r="A126" i="614"/>
  <c r="A126" i="615"/>
  <c r="A126" i="613"/>
  <c r="A126" i="612"/>
  <c r="A245" i="617"/>
  <c r="A245" i="618"/>
  <c r="A245" i="616"/>
  <c r="A245" i="615"/>
  <c r="A245" i="614"/>
  <c r="A245" i="612"/>
  <c r="A245" i="613"/>
  <c r="A102" i="618"/>
  <c r="A102" i="617"/>
  <c r="A102" i="616"/>
  <c r="A102" i="614"/>
  <c r="A102" i="615"/>
  <c r="A102" i="613"/>
  <c r="A102" i="612"/>
  <c r="A246" i="618"/>
  <c r="A246" i="616"/>
  <c r="A246" i="617"/>
  <c r="A246" i="614"/>
  <c r="A246" i="615"/>
  <c r="A246" i="613"/>
  <c r="A246" i="612"/>
  <c r="A167" i="616"/>
  <c r="A167" i="617"/>
  <c r="A167" i="618"/>
  <c r="A167" i="614"/>
  <c r="A167" i="615"/>
  <c r="A167" i="612"/>
  <c r="A167" i="613"/>
  <c r="A100" i="617"/>
  <c r="A100" i="618"/>
  <c r="A100" i="614"/>
  <c r="A100" i="615"/>
  <c r="A100" i="616"/>
  <c r="A100" i="612"/>
  <c r="A100" i="613"/>
  <c r="A261" i="617"/>
  <c r="A261" i="618"/>
  <c r="A261" i="616"/>
  <c r="A261" i="615"/>
  <c r="A261" i="613"/>
  <c r="A261" i="614"/>
  <c r="A261" i="612"/>
  <c r="A182" i="618"/>
  <c r="A182" i="616"/>
  <c r="A182" i="617"/>
  <c r="A182" i="614"/>
  <c r="A182" i="615"/>
  <c r="A182" i="613"/>
  <c r="A182" i="612"/>
  <c r="A234" i="616"/>
  <c r="A234" i="617"/>
  <c r="A234" i="618"/>
  <c r="A234" i="614"/>
  <c r="A234" i="615"/>
  <c r="A234" i="612"/>
  <c r="A234" i="613"/>
  <c r="A277" i="618"/>
  <c r="A277" i="616"/>
  <c r="A277" i="617"/>
  <c r="A277" i="613"/>
  <c r="A277" i="614"/>
  <c r="A277" i="615"/>
  <c r="A277" i="612"/>
  <c r="A79" i="618"/>
  <c r="A79" i="617"/>
  <c r="A79" i="616"/>
  <c r="A79" i="614"/>
  <c r="A79" i="615"/>
  <c r="A79" i="613"/>
  <c r="A79" i="612"/>
  <c r="A122" i="617"/>
  <c r="A122" i="618"/>
  <c r="A122" i="614"/>
  <c r="A122" i="615"/>
  <c r="A122" i="616"/>
  <c r="A122" i="612"/>
  <c r="A122" i="613"/>
  <c r="A221" i="617"/>
  <c r="A221" i="618"/>
  <c r="A221" i="616"/>
  <c r="A221" i="615"/>
  <c r="A221" i="614"/>
  <c r="A221" i="612"/>
  <c r="A221" i="613"/>
  <c r="A215" i="616"/>
  <c r="A215" i="617"/>
  <c r="A215" i="618"/>
  <c r="A215" i="614"/>
  <c r="A215" i="615"/>
  <c r="A215" i="612"/>
  <c r="A215" i="613"/>
  <c r="A155" i="617"/>
  <c r="A155" i="618"/>
  <c r="A155" i="616"/>
  <c r="A155" i="615"/>
  <c r="A155" i="614"/>
  <c r="A155" i="612"/>
  <c r="A155" i="613"/>
  <c r="A70" i="617"/>
  <c r="A70" i="618"/>
  <c r="A70" i="615"/>
  <c r="A70" i="616"/>
  <c r="A70" i="614"/>
  <c r="A70" i="612"/>
  <c r="A70" i="613"/>
  <c r="A123" i="617"/>
  <c r="A123" i="618"/>
  <c r="A123" i="615"/>
  <c r="A123" i="616"/>
  <c r="A123" i="614"/>
  <c r="A123" i="612"/>
  <c r="A123" i="613"/>
  <c r="A113" i="618"/>
  <c r="A113" i="617"/>
  <c r="A113" i="616"/>
  <c r="A113" i="614"/>
  <c r="A113" i="615"/>
  <c r="A113" i="613"/>
  <c r="A113" i="612"/>
  <c r="A140" i="617"/>
  <c r="A140" i="618"/>
  <c r="A140" i="614"/>
  <c r="A140" i="615"/>
  <c r="A140" i="616"/>
  <c r="A140" i="612"/>
  <c r="A140" i="613"/>
  <c r="A190" i="617"/>
  <c r="A190" i="618"/>
  <c r="A190" i="616"/>
  <c r="A190" i="615"/>
  <c r="A190" i="614"/>
  <c r="A190" i="612"/>
  <c r="A190" i="613"/>
  <c r="A233" i="616"/>
  <c r="A233" i="617"/>
  <c r="A233" i="618"/>
  <c r="A233" i="614"/>
  <c r="A233" i="615"/>
  <c r="A233" i="612"/>
  <c r="A233" i="613"/>
  <c r="A232" i="617"/>
  <c r="A232" i="618"/>
  <c r="A232" i="616"/>
  <c r="A232" i="615"/>
  <c r="A232" i="614"/>
  <c r="A232" i="612"/>
  <c r="A232" i="613"/>
  <c r="A231" i="616"/>
  <c r="A231" i="617"/>
  <c r="A231" i="618"/>
  <c r="A231" i="614"/>
  <c r="A231" i="615"/>
  <c r="A231" i="612"/>
  <c r="A231" i="613"/>
  <c r="A271" i="617"/>
  <c r="A271" i="618"/>
  <c r="A271" i="616"/>
  <c r="A271" i="615"/>
  <c r="A271" i="613"/>
  <c r="A271" i="614"/>
  <c r="A271" i="612"/>
  <c r="A217" i="616"/>
  <c r="A217" i="617"/>
  <c r="A217" i="618"/>
  <c r="A217" i="614"/>
  <c r="A217" i="615"/>
  <c r="A217" i="612"/>
  <c r="A217" i="613"/>
  <c r="A103" i="617"/>
  <c r="A103" i="618"/>
  <c r="A103" i="614"/>
  <c r="A103" i="615"/>
  <c r="A103" i="616"/>
  <c r="A103" i="612"/>
  <c r="A103" i="613"/>
  <c r="A94" i="618"/>
  <c r="A94" i="617"/>
  <c r="A94" i="616"/>
  <c r="A94" i="614"/>
  <c r="A94" i="615"/>
  <c r="A94" i="613"/>
  <c r="A94" i="612"/>
  <c r="A134" i="618"/>
  <c r="A134" i="617"/>
  <c r="A134" i="616"/>
  <c r="A134" i="614"/>
  <c r="A134" i="615"/>
  <c r="A134" i="613"/>
  <c r="A134" i="612"/>
  <c r="A252" i="616"/>
  <c r="A252" i="617"/>
  <c r="A252" i="618"/>
  <c r="A252" i="614"/>
  <c r="A252" i="615"/>
  <c r="A252" i="612"/>
  <c r="A252" i="613"/>
  <c r="A238" i="618"/>
  <c r="A238" i="616"/>
  <c r="A238" i="617"/>
  <c r="A238" i="614"/>
  <c r="A238" i="615"/>
  <c r="A238" i="613"/>
  <c r="A238" i="612"/>
  <c r="A209" i="618"/>
  <c r="A209" i="616"/>
  <c r="A209" i="617"/>
  <c r="A209" i="614"/>
  <c r="A209" i="615"/>
  <c r="A209" i="613"/>
  <c r="A209" i="612"/>
  <c r="A253" i="617"/>
  <c r="A253" i="618"/>
  <c r="A253" i="616"/>
  <c r="A253" i="615"/>
  <c r="A253" i="614"/>
  <c r="A253" i="612"/>
  <c r="A253" i="613"/>
  <c r="A139" i="617"/>
  <c r="A139" i="618"/>
  <c r="A139" i="615"/>
  <c r="A139" i="616"/>
  <c r="A139" i="614"/>
  <c r="A139" i="612"/>
  <c r="A139" i="613"/>
  <c r="A260" i="616"/>
  <c r="A260" i="617"/>
  <c r="A260" i="618"/>
  <c r="A260" i="614"/>
  <c r="A260" i="615"/>
  <c r="A260" i="612"/>
  <c r="A260" i="613"/>
  <c r="A136" i="617"/>
  <c r="A136" i="618"/>
  <c r="A136" i="615"/>
  <c r="A136" i="616"/>
  <c r="A136" i="614"/>
  <c r="A136" i="612"/>
  <c r="A136" i="613"/>
  <c r="A147" i="617"/>
  <c r="A147" i="618"/>
  <c r="A147" i="616"/>
  <c r="A147" i="615"/>
  <c r="A147" i="614"/>
  <c r="A147" i="612"/>
  <c r="A147" i="613"/>
  <c r="A166" i="618"/>
  <c r="A166" i="616"/>
  <c r="A166" i="617"/>
  <c r="A166" i="614"/>
  <c r="A166" i="615"/>
  <c r="A166" i="613"/>
  <c r="A166" i="612"/>
  <c r="A219" i="618"/>
  <c r="A219" i="616"/>
  <c r="A219" i="617"/>
  <c r="A219" i="614"/>
  <c r="A219" i="615"/>
  <c r="A219" i="613"/>
  <c r="A219" i="612"/>
  <c r="A142" i="618"/>
  <c r="A142" i="617"/>
  <c r="A142" i="616"/>
  <c r="A142" i="614"/>
  <c r="A142" i="615"/>
  <c r="A142" i="613"/>
  <c r="A142" i="612"/>
  <c r="A98" i="617"/>
  <c r="A98" i="618"/>
  <c r="A98" i="614"/>
  <c r="A98" i="615"/>
  <c r="A98" i="616"/>
  <c r="A98" i="612"/>
  <c r="A98" i="613"/>
  <c r="A173" i="616"/>
  <c r="A173" i="617"/>
  <c r="A173" i="618"/>
  <c r="A173" i="614"/>
  <c r="A173" i="615"/>
  <c r="A173" i="612"/>
  <c r="A173" i="613"/>
  <c r="A144" i="617"/>
  <c r="A144" i="618"/>
  <c r="A144" i="615"/>
  <c r="A144" i="616"/>
  <c r="A144" i="614"/>
  <c r="A144" i="612"/>
  <c r="A144" i="613"/>
  <c r="A99" i="617"/>
  <c r="A99" i="618"/>
  <c r="A99" i="615"/>
  <c r="A99" i="616"/>
  <c r="A99" i="614"/>
  <c r="A99" i="612"/>
  <c r="A99" i="613"/>
  <c r="A87" i="617"/>
  <c r="A87" i="618"/>
  <c r="A87" i="614"/>
  <c r="A87" i="615"/>
  <c r="A87" i="616"/>
  <c r="A87" i="612"/>
  <c r="A87" i="613"/>
  <c r="A157" i="616"/>
  <c r="A157" i="617"/>
  <c r="A157" i="618"/>
  <c r="A157" i="614"/>
  <c r="A157" i="615"/>
  <c r="A157" i="612"/>
  <c r="A157" i="613"/>
  <c r="A172" i="616"/>
  <c r="A172" i="617"/>
  <c r="A172" i="618"/>
  <c r="A172" i="614"/>
  <c r="A172" i="615"/>
  <c r="A172" i="612"/>
  <c r="A172" i="613"/>
  <c r="A186" i="616"/>
  <c r="A186" i="617"/>
  <c r="A186" i="618"/>
  <c r="A186" i="614"/>
  <c r="A186" i="615"/>
  <c r="A186" i="612"/>
  <c r="A186" i="613"/>
  <c r="A250" i="616"/>
  <c r="A250" i="617"/>
  <c r="A250" i="618"/>
  <c r="A250" i="614"/>
  <c r="A250" i="615"/>
  <c r="A250" i="612"/>
  <c r="A250" i="613"/>
  <c r="A281" i="616"/>
  <c r="A281" i="617"/>
  <c r="A281" i="618"/>
  <c r="A281" i="614"/>
  <c r="A281" i="615"/>
  <c r="A281" i="613"/>
  <c r="A281" i="612"/>
  <c r="A121" i="618"/>
  <c r="A121" i="617"/>
  <c r="A121" i="616"/>
  <c r="A121" i="614"/>
  <c r="A121" i="615"/>
  <c r="A121" i="613"/>
  <c r="A121" i="612"/>
  <c r="A158" i="618"/>
  <c r="A158" i="616"/>
  <c r="A158" i="617"/>
  <c r="A158" i="614"/>
  <c r="A158" i="615"/>
  <c r="A158" i="613"/>
  <c r="A158" i="612"/>
  <c r="A181" i="616"/>
  <c r="A181" i="617"/>
  <c r="A181" i="618"/>
  <c r="A181" i="614"/>
  <c r="A181" i="615"/>
  <c r="A181" i="612"/>
  <c r="A181" i="613"/>
  <c r="A220" i="616"/>
  <c r="A220" i="617"/>
  <c r="A220" i="618"/>
  <c r="A220" i="614"/>
  <c r="A220" i="615"/>
  <c r="A220" i="612"/>
  <c r="A220" i="613"/>
  <c r="A96" i="617"/>
  <c r="A96" i="618"/>
  <c r="A96" i="615"/>
  <c r="A96" i="616"/>
  <c r="A96" i="614"/>
  <c r="A96" i="612"/>
  <c r="A96" i="613"/>
  <c r="A206" i="617"/>
  <c r="A206" i="618"/>
  <c r="A206" i="616"/>
  <c r="A206" i="615"/>
  <c r="A206" i="614"/>
  <c r="A206" i="612"/>
  <c r="A206" i="613"/>
  <c r="A251" i="618"/>
  <c r="A251" i="616"/>
  <c r="A251" i="617"/>
  <c r="A251" i="614"/>
  <c r="A251" i="615"/>
  <c r="A251" i="613"/>
  <c r="A251" i="612"/>
  <c r="A225" i="616"/>
  <c r="A225" i="617"/>
  <c r="A225" i="618"/>
  <c r="A225" i="614"/>
  <c r="A225" i="615"/>
  <c r="A225" i="612"/>
  <c r="A225" i="613"/>
  <c r="A168" i="617"/>
  <c r="A168" i="618"/>
  <c r="A168" i="616"/>
  <c r="A168" i="615"/>
  <c r="A168" i="614"/>
  <c r="A168" i="612"/>
  <c r="A168" i="613"/>
  <c r="A244" i="616"/>
  <c r="A244" i="617"/>
  <c r="A244" i="618"/>
  <c r="A244" i="614"/>
  <c r="A244" i="615"/>
  <c r="A244" i="612"/>
  <c r="A244" i="613"/>
  <c r="A141" i="617"/>
  <c r="A141" i="618"/>
  <c r="A141" i="614"/>
  <c r="A141" i="615"/>
  <c r="A141" i="616"/>
  <c r="A141" i="612"/>
  <c r="A141" i="613"/>
  <c r="A248" i="617"/>
  <c r="A248" i="618"/>
  <c r="A248" i="616"/>
  <c r="A248" i="615"/>
  <c r="A248" i="614"/>
  <c r="A248" i="612"/>
  <c r="A248" i="613"/>
  <c r="A110" i="618"/>
  <c r="A110" i="617"/>
  <c r="A110" i="616"/>
  <c r="A110" i="614"/>
  <c r="A110" i="615"/>
  <c r="A110" i="613"/>
  <c r="A110" i="612"/>
  <c r="A258" i="616"/>
  <c r="A258" i="617"/>
  <c r="A258" i="618"/>
  <c r="A258" i="614"/>
  <c r="A258" i="615"/>
  <c r="A258" i="612"/>
  <c r="A258" i="613"/>
  <c r="A275" i="616"/>
  <c r="A275" i="617"/>
  <c r="A275" i="618"/>
  <c r="A275" i="613"/>
  <c r="A275" i="614"/>
  <c r="A275" i="615"/>
  <c r="A275" i="612"/>
  <c r="A97" i="618"/>
  <c r="A97" i="617"/>
  <c r="A97" i="616"/>
  <c r="A97" i="614"/>
  <c r="A97" i="615"/>
  <c r="A97" i="613"/>
  <c r="A97" i="612"/>
  <c r="A284" i="617"/>
  <c r="A284" i="618"/>
  <c r="A284" i="616"/>
  <c r="A284" i="615"/>
  <c r="A284" i="613"/>
  <c r="A284" i="614"/>
  <c r="A284" i="612"/>
  <c r="A204" i="618"/>
  <c r="A204" i="616"/>
  <c r="A204" i="617"/>
  <c r="A204" i="614"/>
  <c r="A204" i="615"/>
  <c r="A204" i="613"/>
  <c r="A204" i="612"/>
  <c r="A274" i="618"/>
  <c r="A274" i="616"/>
  <c r="A274" i="617"/>
  <c r="A274" i="614"/>
  <c r="A274" i="615"/>
  <c r="A274" i="613"/>
  <c r="A274" i="612"/>
  <c r="A137" i="618"/>
  <c r="A137" i="617"/>
  <c r="A137" i="616"/>
  <c r="A137" i="614"/>
  <c r="A137" i="615"/>
  <c r="A137" i="613"/>
  <c r="A137" i="612"/>
  <c r="A104" i="617"/>
  <c r="A104" i="618"/>
  <c r="A104" i="615"/>
  <c r="A104" i="616"/>
  <c r="A104" i="614"/>
  <c r="A104" i="612"/>
  <c r="A104" i="613"/>
  <c r="A111" i="617"/>
  <c r="A111" i="618"/>
  <c r="A111" i="614"/>
  <c r="A111" i="615"/>
  <c r="A111" i="616"/>
  <c r="A111" i="612"/>
  <c r="A111" i="613"/>
  <c r="A95" i="617"/>
  <c r="A95" i="618"/>
  <c r="A95" i="614"/>
  <c r="A95" i="615"/>
  <c r="A95" i="616"/>
  <c r="A95" i="612"/>
  <c r="A95" i="613"/>
  <c r="A184" i="616"/>
  <c r="A184" i="617"/>
  <c r="A184" i="618"/>
  <c r="A184" i="614"/>
  <c r="A184" i="615"/>
  <c r="A184" i="612"/>
  <c r="A184" i="613"/>
  <c r="A200" i="616"/>
  <c r="A200" i="617"/>
  <c r="A200" i="618"/>
  <c r="A200" i="614"/>
  <c r="A200" i="615"/>
  <c r="A200" i="612"/>
  <c r="A200" i="613"/>
  <c r="A257" i="616"/>
  <c r="A257" i="617"/>
  <c r="A257" i="618"/>
  <c r="A257" i="614"/>
  <c r="A257" i="615"/>
  <c r="A257" i="612"/>
  <c r="A257" i="613"/>
  <c r="A226" i="616"/>
  <c r="A226" i="617"/>
  <c r="A226" i="618"/>
  <c r="A226" i="614"/>
  <c r="A226" i="615"/>
  <c r="A226" i="612"/>
  <c r="A226" i="613"/>
  <c r="A163" i="617"/>
  <c r="A163" i="618"/>
  <c r="A163" i="616"/>
  <c r="A163" i="615"/>
  <c r="A163" i="614"/>
  <c r="A163" i="612"/>
  <c r="A163" i="613"/>
  <c r="A282" i="618"/>
  <c r="A282" i="616"/>
  <c r="A282" i="617"/>
  <c r="A282" i="613"/>
  <c r="A282" i="614"/>
  <c r="A282" i="615"/>
  <c r="A282" i="612"/>
  <c r="A89" i="618"/>
  <c r="A89" i="617"/>
  <c r="A89" i="616"/>
  <c r="A89" i="614"/>
  <c r="A89" i="615"/>
  <c r="A89" i="613"/>
  <c r="A89" i="612"/>
  <c r="A197" i="616"/>
  <c r="A197" i="617"/>
  <c r="A197" i="618"/>
  <c r="A197" i="614"/>
  <c r="A197" i="615"/>
  <c r="A197" i="612"/>
  <c r="A197" i="613"/>
  <c r="A132" i="617"/>
  <c r="A132" i="618"/>
  <c r="A132" i="614"/>
  <c r="A132" i="615"/>
  <c r="A132" i="616"/>
  <c r="A132" i="612"/>
  <c r="A132" i="613"/>
  <c r="A230" i="618"/>
  <c r="A230" i="616"/>
  <c r="A230" i="617"/>
  <c r="A230" i="614"/>
  <c r="A230" i="615"/>
  <c r="A230" i="613"/>
  <c r="A230" i="612"/>
  <c r="A114" i="617"/>
  <c r="A114" i="618"/>
  <c r="A114" i="614"/>
  <c r="A114" i="615"/>
  <c r="A114" i="616"/>
  <c r="A114" i="612"/>
  <c r="A114" i="613"/>
  <c r="A273" i="616"/>
  <c r="A273" i="617"/>
  <c r="A273" i="618"/>
  <c r="A273" i="614"/>
  <c r="A273" i="615"/>
  <c r="A273" i="613"/>
  <c r="A273" i="612"/>
  <c r="A118" i="618"/>
  <c r="A118" i="617"/>
  <c r="A118" i="616"/>
  <c r="A118" i="614"/>
  <c r="A118" i="615"/>
  <c r="A118" i="613"/>
  <c r="A118" i="612"/>
  <c r="A222" i="618"/>
  <c r="A222" i="616"/>
  <c r="A222" i="617"/>
  <c r="A222" i="614"/>
  <c r="A222" i="615"/>
  <c r="A222" i="613"/>
  <c r="A222" i="612"/>
  <c r="A82" i="617"/>
  <c r="A82" i="618"/>
  <c r="A82" i="614"/>
  <c r="A82" i="615"/>
  <c r="A82" i="616"/>
  <c r="A82" i="612"/>
  <c r="A82" i="613"/>
  <c r="A229" i="617"/>
  <c r="A229" i="618"/>
  <c r="A229" i="616"/>
  <c r="A229" i="615"/>
  <c r="A229" i="614"/>
  <c r="A229" i="612"/>
  <c r="A229" i="613"/>
  <c r="A149" i="616"/>
  <c r="A149" i="617"/>
  <c r="A149" i="618"/>
  <c r="A149" i="614"/>
  <c r="A149" i="615"/>
  <c r="A149" i="612"/>
  <c r="A149" i="613"/>
  <c r="A268" i="616"/>
  <c r="A268" i="617"/>
  <c r="A268" i="618"/>
  <c r="A268" i="614"/>
  <c r="A268" i="615"/>
  <c r="A268" i="613"/>
  <c r="A268" i="612"/>
  <c r="A223" i="616"/>
  <c r="A223" i="617"/>
  <c r="A223" i="618"/>
  <c r="A223" i="614"/>
  <c r="A223" i="615"/>
  <c r="A223" i="612"/>
  <c r="A223" i="613"/>
  <c r="A283" i="616"/>
  <c r="A283" i="617"/>
  <c r="A283" i="618"/>
  <c r="A283" i="613"/>
  <c r="A283" i="614"/>
  <c r="A283" i="615"/>
  <c r="A283" i="612"/>
  <c r="A156" i="616"/>
  <c r="A156" i="617"/>
  <c r="A156" i="618"/>
  <c r="A156" i="614"/>
  <c r="A156" i="615"/>
  <c r="A156" i="612"/>
  <c r="A156" i="613"/>
  <c r="A196" i="618"/>
  <c r="A196" i="616"/>
  <c r="A196" i="617"/>
  <c r="A196" i="614"/>
  <c r="A196" i="615"/>
  <c r="A196" i="613"/>
  <c r="A196" i="612"/>
  <c r="A212" i="616"/>
  <c r="A212" i="617"/>
  <c r="A212" i="618"/>
  <c r="A212" i="614"/>
  <c r="A212" i="615"/>
  <c r="A212" i="612"/>
  <c r="A212" i="613"/>
  <c r="A262" i="618"/>
  <c r="A262" i="616"/>
  <c r="A262" i="617"/>
  <c r="A262" i="613"/>
  <c r="A262" i="614"/>
  <c r="A262" i="615"/>
  <c r="A262" i="612"/>
  <c r="A177" i="618"/>
  <c r="A177" i="616"/>
  <c r="A177" i="617"/>
  <c r="A177" i="614"/>
  <c r="A177" i="615"/>
  <c r="A177" i="613"/>
  <c r="A177" i="612"/>
  <c r="A90" i="617"/>
  <c r="A90" i="618"/>
  <c r="A90" i="614"/>
  <c r="A90" i="615"/>
  <c r="A90" i="616"/>
  <c r="A90" i="612"/>
  <c r="A90" i="613"/>
  <c r="A119" i="617"/>
  <c r="A119" i="618"/>
  <c r="A119" i="614"/>
  <c r="A119" i="615"/>
  <c r="A119" i="616"/>
  <c r="A119" i="612"/>
  <c r="A119" i="613"/>
  <c r="A152" i="617"/>
  <c r="A152" i="618"/>
  <c r="A152" i="616"/>
  <c r="A152" i="615"/>
  <c r="A152" i="614"/>
  <c r="A152" i="612"/>
  <c r="A152" i="613"/>
  <c r="A187" i="617"/>
  <c r="A187" i="618"/>
  <c r="A187" i="616"/>
  <c r="A187" i="615"/>
  <c r="A187" i="614"/>
  <c r="A187" i="612"/>
  <c r="A187" i="613"/>
  <c r="A199" i="616"/>
  <c r="A199" i="617"/>
  <c r="A199" i="618"/>
  <c r="A199" i="614"/>
  <c r="A199" i="615"/>
  <c r="A199" i="612"/>
  <c r="A199" i="613"/>
  <c r="A249" i="616"/>
  <c r="A249" i="617"/>
  <c r="A249" i="618"/>
  <c r="A249" i="614"/>
  <c r="A249" i="615"/>
  <c r="A249" i="612"/>
  <c r="A249" i="613"/>
  <c r="A91" i="617"/>
  <c r="A91" i="618"/>
  <c r="A91" i="615"/>
  <c r="A91" i="616"/>
  <c r="A91" i="614"/>
  <c r="A91" i="612"/>
  <c r="A91" i="613"/>
  <c r="A92" i="617"/>
  <c r="A92" i="618"/>
  <c r="A92" i="614"/>
  <c r="A92" i="615"/>
  <c r="A92" i="616"/>
  <c r="A92" i="612"/>
  <c r="A92" i="613"/>
  <c r="A214" i="618"/>
  <c r="A214" i="616"/>
  <c r="A214" i="617"/>
  <c r="A214" i="614"/>
  <c r="A214" i="615"/>
  <c r="A214" i="613"/>
  <c r="A214" i="612"/>
  <c r="A171" i="617"/>
  <c r="A171" i="618"/>
  <c r="A171" i="616"/>
  <c r="A171" i="615"/>
  <c r="A171" i="614"/>
  <c r="A171" i="612"/>
  <c r="A171" i="613"/>
  <c r="A218" i="616"/>
  <c r="A218" i="617"/>
  <c r="A218" i="618"/>
  <c r="A218" i="614"/>
  <c r="A218" i="615"/>
  <c r="A218" i="612"/>
  <c r="A218" i="613"/>
  <c r="A279" i="617"/>
  <c r="A279" i="618"/>
  <c r="A279" i="616"/>
  <c r="A279" i="615"/>
  <c r="A279" i="613"/>
  <c r="A279" i="614"/>
  <c r="A279" i="612"/>
  <c r="A213" i="617"/>
  <c r="A213" i="618"/>
  <c r="A213" i="616"/>
  <c r="A213" i="615"/>
  <c r="A213" i="614"/>
  <c r="A213" i="612"/>
  <c r="A213" i="613"/>
  <c r="A227" i="618"/>
  <c r="A227" i="616"/>
  <c r="A227" i="617"/>
  <c r="A227" i="614"/>
  <c r="A227" i="615"/>
  <c r="A227" i="613"/>
  <c r="A227" i="612"/>
  <c r="A203" i="617"/>
  <c r="A203" i="618"/>
  <c r="A203" i="616"/>
  <c r="A203" i="615"/>
  <c r="A203" i="614"/>
  <c r="A203" i="612"/>
  <c r="A203" i="613"/>
  <c r="A235" i="618"/>
  <c r="A235" i="616"/>
  <c r="A235" i="617"/>
  <c r="A235" i="614"/>
  <c r="A235" i="615"/>
  <c r="A235" i="613"/>
  <c r="A235" i="612"/>
  <c r="A116" i="617"/>
  <c r="A116" i="618"/>
  <c r="A116" i="614"/>
  <c r="A116" i="615"/>
  <c r="A116" i="616"/>
  <c r="A116" i="612"/>
  <c r="A116" i="613"/>
  <c r="A154" i="616"/>
  <c r="A154" i="617"/>
  <c r="A154" i="618"/>
  <c r="A154" i="614"/>
  <c r="A154" i="615"/>
  <c r="A154" i="612"/>
  <c r="A154" i="613"/>
  <c r="A276" i="617"/>
  <c r="A276" i="618"/>
  <c r="A276" i="616"/>
  <c r="A276" i="615"/>
  <c r="A276" i="613"/>
  <c r="A276" i="614"/>
  <c r="A276" i="612"/>
  <c r="A150" i="618"/>
  <c r="A150" i="616"/>
  <c r="A150" i="617"/>
  <c r="A150" i="614"/>
  <c r="A150" i="615"/>
  <c r="A150" i="613"/>
  <c r="A150" i="612"/>
  <c r="A243" i="618"/>
  <c r="A243" i="616"/>
  <c r="A243" i="617"/>
  <c r="A243" i="614"/>
  <c r="A243" i="615"/>
  <c r="A243" i="613"/>
  <c r="A243" i="612"/>
  <c r="A240" i="617"/>
  <c r="A240" i="618"/>
  <c r="A240" i="616"/>
  <c r="A240" i="615"/>
  <c r="A240" i="614"/>
  <c r="A240" i="612"/>
  <c r="A240" i="613"/>
  <c r="A128" i="617"/>
  <c r="A128" i="618"/>
  <c r="A128" i="615"/>
  <c r="A128" i="616"/>
  <c r="A128" i="614"/>
  <c r="A128" i="612"/>
  <c r="A128" i="613"/>
  <c r="A180" i="616"/>
  <c r="A180" i="617"/>
  <c r="A180" i="618"/>
  <c r="A180" i="614"/>
  <c r="A180" i="615"/>
  <c r="A180" i="612"/>
  <c r="A180" i="613"/>
  <c r="A85" i="617"/>
  <c r="A85" i="618"/>
  <c r="A85" i="614"/>
  <c r="A85" i="615"/>
  <c r="A85" i="616"/>
  <c r="A85" i="612"/>
  <c r="A85" i="613"/>
  <c r="A210" i="616"/>
  <c r="A210" i="617"/>
  <c r="A210" i="618"/>
  <c r="A210" i="614"/>
  <c r="A210" i="615"/>
  <c r="A210" i="612"/>
  <c r="A210" i="613"/>
  <c r="A109" i="617"/>
  <c r="A109" i="618"/>
  <c r="A109" i="614"/>
  <c r="A109" i="615"/>
  <c r="A109" i="616"/>
  <c r="A109" i="612"/>
  <c r="A109" i="613"/>
  <c r="A165" i="616"/>
  <c r="A165" i="617"/>
  <c r="A165" i="618"/>
  <c r="A165" i="614"/>
  <c r="A165" i="615"/>
  <c r="A165" i="612"/>
  <c r="A165" i="613"/>
  <c r="A146" i="617"/>
  <c r="A146" i="618"/>
  <c r="A146" i="614"/>
  <c r="A146" i="615"/>
  <c r="A146" i="616"/>
  <c r="A146" i="612"/>
  <c r="A146" i="613"/>
  <c r="A189" i="616"/>
  <c r="A189" i="617"/>
  <c r="A189" i="618"/>
  <c r="A189" i="614"/>
  <c r="A189" i="615"/>
  <c r="A189" i="612"/>
  <c r="A189" i="613"/>
  <c r="A191" i="616"/>
  <c r="A191" i="617"/>
  <c r="A191" i="618"/>
  <c r="A191" i="614"/>
  <c r="A191" i="615"/>
  <c r="A191" i="612"/>
  <c r="A191" i="613"/>
  <c r="A291" i="618"/>
  <c r="A291" i="616"/>
  <c r="A291" i="614"/>
  <c r="A291" i="612"/>
  <c r="A291" i="617"/>
  <c r="A291" i="615"/>
  <c r="A291" i="613"/>
  <c r="A297" i="618"/>
  <c r="A297" i="616"/>
  <c r="A297" i="614"/>
  <c r="A297" i="612"/>
  <c r="A297" i="617"/>
  <c r="A297" i="615"/>
  <c r="A297" i="613"/>
  <c r="A295" i="618"/>
  <c r="A295" i="616"/>
  <c r="A295" i="614"/>
  <c r="A295" i="612"/>
  <c r="A295" i="617"/>
  <c r="A295" i="615"/>
  <c r="A295" i="613"/>
  <c r="A299" i="618"/>
  <c r="A299" i="616"/>
  <c r="A299" i="614"/>
  <c r="A299" i="612"/>
  <c r="A299" i="617"/>
  <c r="A299" i="615"/>
  <c r="A299" i="613"/>
  <c r="A290" i="617"/>
  <c r="A290" i="615"/>
  <c r="A290" i="613"/>
  <c r="A290" i="618"/>
  <c r="A290" i="616"/>
  <c r="A290" i="614"/>
  <c r="A290" i="612"/>
  <c r="A294" i="617"/>
  <c r="A294" i="615"/>
  <c r="A294" i="613"/>
  <c r="A294" i="618"/>
  <c r="A294" i="616"/>
  <c r="A294" i="614"/>
  <c r="A294" i="612"/>
  <c r="A300" i="617"/>
  <c r="A300" i="615"/>
  <c r="A300" i="613"/>
  <c r="A300" i="618"/>
  <c r="A300" i="616"/>
  <c r="A300" i="614"/>
  <c r="A300" i="612"/>
  <c r="A285" i="617"/>
  <c r="A285" i="615"/>
  <c r="A285" i="613"/>
  <c r="A285" i="618"/>
  <c r="A285" i="616"/>
  <c r="A285" i="614"/>
  <c r="A285" i="612"/>
  <c r="A286" i="618"/>
  <c r="A286" i="616"/>
  <c r="A286" i="614"/>
  <c r="A286" i="612"/>
  <c r="A286" i="617"/>
  <c r="A286" i="615"/>
  <c r="A286" i="613"/>
  <c r="A292" i="617"/>
  <c r="A292" i="615"/>
  <c r="A292" i="613"/>
  <c r="A292" i="618"/>
  <c r="A292" i="616"/>
  <c r="A292" i="614"/>
  <c r="A292" i="612"/>
  <c r="A298" i="617"/>
  <c r="A298" i="615"/>
  <c r="A298" i="613"/>
  <c r="A298" i="618"/>
  <c r="A298" i="616"/>
  <c r="A298" i="614"/>
  <c r="A298" i="612"/>
  <c r="A288" i="617"/>
  <c r="A288" i="615"/>
  <c r="A288" i="613"/>
  <c r="A288" i="618"/>
  <c r="A288" i="616"/>
  <c r="A288" i="614"/>
  <c r="A288" i="612"/>
  <c r="A296" i="617"/>
  <c r="A296" i="615"/>
  <c r="A296" i="613"/>
  <c r="A296" i="618"/>
  <c r="A296" i="616"/>
  <c r="A296" i="614"/>
  <c r="A296" i="612"/>
  <c r="A293" i="618"/>
  <c r="A293" i="616"/>
  <c r="A293" i="614"/>
  <c r="A293" i="612"/>
  <c r="A293" i="617"/>
  <c r="A293" i="615"/>
  <c r="A293" i="613"/>
  <c r="A289" i="618"/>
  <c r="A289" i="616"/>
  <c r="A289" i="614"/>
  <c r="A289" i="612"/>
  <c r="A289" i="617"/>
  <c r="A289" i="615"/>
  <c r="A289" i="613"/>
  <c r="A304" i="617"/>
  <c r="A304" i="615"/>
  <c r="A304" i="613"/>
  <c r="A304" i="618"/>
  <c r="A304" i="616"/>
  <c r="A304" i="614"/>
  <c r="A304" i="612"/>
  <c r="A301" i="618"/>
  <c r="A301" i="616"/>
  <c r="A301" i="614"/>
  <c r="A301" i="612"/>
  <c r="A301" i="617"/>
  <c r="A301" i="615"/>
  <c r="A301" i="613"/>
  <c r="A302" i="617"/>
  <c r="A302" i="615"/>
  <c r="A302" i="613"/>
  <c r="A302" i="618"/>
  <c r="A302" i="616"/>
  <c r="A302" i="614"/>
  <c r="A302" i="612"/>
  <c r="A287" i="617"/>
  <c r="A287" i="615"/>
  <c r="A287" i="613"/>
  <c r="A287" i="618"/>
  <c r="A287" i="616"/>
  <c r="A287" i="614"/>
  <c r="A287" i="612"/>
  <c r="G260" i="612"/>
  <c r="V260" i="612"/>
  <c r="J260" i="612"/>
  <c r="H260" i="612"/>
  <c r="N260" i="612"/>
  <c r="Y260" i="612"/>
  <c r="M260" i="612"/>
  <c r="S260" i="612"/>
  <c r="Q260" i="612"/>
  <c r="U260" i="612"/>
  <c r="X260" i="612"/>
  <c r="T260" i="612"/>
  <c r="W260" i="612"/>
  <c r="K260" i="612"/>
  <c r="P260" i="612"/>
  <c r="O260" i="612"/>
  <c r="Z260" i="612"/>
  <c r="L260" i="612"/>
  <c r="R260" i="612"/>
  <c r="I260" i="612"/>
  <c r="Y260" i="616"/>
  <c r="R260" i="616"/>
  <c r="T260" i="616"/>
  <c r="Q260" i="616"/>
  <c r="J260" i="616"/>
  <c r="S260" i="616"/>
  <c r="N260" i="616"/>
  <c r="Z260" i="616"/>
  <c r="I260" i="616"/>
  <c r="L260" i="616"/>
  <c r="O260" i="616"/>
  <c r="X260" i="616"/>
  <c r="V260" i="616"/>
  <c r="K260" i="616"/>
  <c r="P260" i="616"/>
  <c r="H260" i="616"/>
  <c r="G260" i="616"/>
  <c r="U260" i="616"/>
  <c r="M260" i="616"/>
  <c r="W260" i="616"/>
  <c r="N260" i="615"/>
  <c r="Y260" i="615"/>
  <c r="J260" i="615"/>
  <c r="S260" i="615"/>
  <c r="I260" i="615"/>
  <c r="X260" i="615"/>
  <c r="P260" i="615"/>
  <c r="M260" i="615"/>
  <c r="K260" i="615"/>
  <c r="W260" i="615"/>
  <c r="U260" i="615"/>
  <c r="T260" i="615"/>
  <c r="Z260" i="615"/>
  <c r="G260" i="615"/>
  <c r="R260" i="615"/>
  <c r="L260" i="615"/>
  <c r="H260" i="615"/>
  <c r="O260" i="615"/>
  <c r="Q260" i="615"/>
  <c r="V260" i="615"/>
  <c r="Y260" i="614"/>
  <c r="R260" i="614"/>
  <c r="P260" i="614"/>
  <c r="U260" i="614"/>
  <c r="Q260" i="614"/>
  <c r="J260" i="614"/>
  <c r="L260" i="614"/>
  <c r="O260" i="614"/>
  <c r="I260" i="614"/>
  <c r="W260" i="614"/>
  <c r="K260" i="614"/>
  <c r="N260" i="614"/>
  <c r="V260" i="614"/>
  <c r="G260" i="614"/>
  <c r="H260" i="614"/>
  <c r="T260" i="614"/>
  <c r="M260" i="614"/>
  <c r="X260" i="614"/>
  <c r="Z260" i="614"/>
  <c r="S260" i="614"/>
  <c r="W260" i="613"/>
  <c r="R260" i="613"/>
  <c r="I260" i="613"/>
  <c r="T260" i="613"/>
  <c r="O260" i="613"/>
  <c r="J260" i="613"/>
  <c r="H260" i="613"/>
  <c r="N260" i="613"/>
  <c r="G260" i="613"/>
  <c r="S260" i="613"/>
  <c r="Y260" i="613"/>
  <c r="Q260" i="613"/>
  <c r="Z260" i="613"/>
  <c r="K260" i="613"/>
  <c r="V260" i="613"/>
  <c r="L260" i="613"/>
  <c r="X260" i="613"/>
  <c r="U260" i="613"/>
  <c r="M260" i="613"/>
  <c r="P260" i="613"/>
  <c r="D279" i="6"/>
  <c r="D280" i="65"/>
  <c r="D279" i="65"/>
  <c r="D280" i="6"/>
  <c r="D281" i="6"/>
  <c r="D18" i="589"/>
  <c r="D127" i="8"/>
  <c r="D141" i="8"/>
  <c r="Y38" i="491"/>
  <c r="Y54" i="491"/>
  <c r="Y26" i="491"/>
  <c r="Y49" i="491"/>
  <c r="Y9" i="491"/>
  <c r="Y42" i="491"/>
  <c r="Y40" i="491"/>
  <c r="Y46" i="491"/>
  <c r="Y23" i="491"/>
  <c r="Y17" i="491"/>
  <c r="Y30" i="491"/>
  <c r="Y36" i="491"/>
  <c r="Y15" i="491"/>
  <c r="Y58" i="491"/>
  <c r="Y28" i="491"/>
  <c r="Y11" i="491"/>
  <c r="Y19" i="491"/>
  <c r="Y32" i="491"/>
  <c r="Y52" i="491"/>
  <c r="Y41" i="491"/>
  <c r="Y12" i="491"/>
  <c r="Y51" i="491"/>
  <c r="Y50" i="491"/>
  <c r="Y33" i="491"/>
  <c r="Y37" i="491"/>
  <c r="Y10" i="491"/>
  <c r="Y18" i="491"/>
  <c r="Y13" i="491"/>
  <c r="Y56" i="491"/>
  <c r="Y44" i="491"/>
  <c r="Y14" i="491"/>
  <c r="Y20" i="491"/>
  <c r="Y43" i="491"/>
  <c r="Y25" i="491"/>
  <c r="Y21" i="491"/>
  <c r="Y27" i="491"/>
  <c r="Y35" i="491"/>
  <c r="Y34" i="491"/>
  <c r="Y29" i="491"/>
  <c r="Y39" i="491"/>
  <c r="Y55" i="491"/>
  <c r="Y47" i="491"/>
  <c r="BM71" i="8"/>
  <c r="Y16" i="491"/>
  <c r="BM72" i="8"/>
  <c r="Y57" i="491"/>
  <c r="Y31" i="491"/>
  <c r="BM65" i="8"/>
  <c r="BM268" i="8"/>
  <c r="Y45" i="491"/>
  <c r="Y22" i="491"/>
  <c r="Y53" i="491"/>
  <c r="Y48" i="491"/>
  <c r="BM254" i="8"/>
  <c r="BM247" i="8"/>
  <c r="Y24" i="491"/>
  <c r="BM248" i="8"/>
  <c r="BM176" i="8"/>
  <c r="BM153" i="8"/>
  <c r="BM257" i="8"/>
  <c r="BM163" i="8"/>
  <c r="BM94" i="8"/>
  <c r="BM120" i="8"/>
  <c r="BM179" i="8"/>
  <c r="BM239" i="8"/>
  <c r="BM241" i="8"/>
  <c r="BM124" i="8"/>
  <c r="BM18" i="8"/>
  <c r="BM81" i="8"/>
  <c r="BM62" i="8"/>
  <c r="BM169" i="8"/>
  <c r="BM194" i="8"/>
  <c r="BM155" i="8"/>
  <c r="BM119" i="8"/>
  <c r="BM118" i="8"/>
  <c r="BM66" i="8"/>
  <c r="BM28" i="8"/>
  <c r="BM93" i="8"/>
  <c r="BM162" i="8"/>
  <c r="BM243" i="8"/>
  <c r="BM269" i="8"/>
  <c r="BM195" i="8"/>
  <c r="BM115" i="8"/>
  <c r="BM109" i="8"/>
  <c r="BM108" i="8"/>
  <c r="BM80" i="8"/>
  <c r="A302" i="6"/>
  <c r="BM266" i="8"/>
  <c r="BM267" i="8"/>
  <c r="BM178" i="8"/>
  <c r="BM50" i="8"/>
  <c r="BM106" i="8"/>
  <c r="BM17" i="8"/>
  <c r="BM138" i="8"/>
  <c r="BM260" i="8"/>
  <c r="BM256" i="8"/>
  <c r="BM125" i="8"/>
  <c r="BM170" i="8"/>
  <c r="BM64" i="8"/>
  <c r="BM49" i="8"/>
  <c r="BM139" i="8"/>
  <c r="BM242" i="8"/>
  <c r="BM154" i="8"/>
  <c r="BM192" i="8"/>
  <c r="BM117" i="8"/>
  <c r="BM151" i="8"/>
  <c r="A302" i="65"/>
  <c r="A302" i="8"/>
  <c r="A301" i="6"/>
  <c r="A301" i="8"/>
  <c r="A301" i="65"/>
  <c r="A300" i="6"/>
  <c r="A300" i="8"/>
  <c r="A300" i="65"/>
  <c r="A299" i="6"/>
  <c r="A299" i="8"/>
  <c r="A299" i="65"/>
  <c r="A73" i="6"/>
  <c r="A70" i="460"/>
  <c r="A104" i="8"/>
  <c r="A105" i="8"/>
  <c r="A86" i="6"/>
  <c r="A185" i="6"/>
  <c r="A265" i="65"/>
  <c r="A113" i="6"/>
  <c r="A252" i="65"/>
  <c r="A120" i="8"/>
  <c r="A119" i="8"/>
  <c r="A131" i="6"/>
  <c r="A172" i="8"/>
  <c r="A175" i="8"/>
  <c r="A140" i="8"/>
  <c r="A189" i="8"/>
  <c r="A199" i="6"/>
  <c r="A170" i="6"/>
  <c r="A199" i="8"/>
  <c r="A183" i="460"/>
  <c r="A200" i="8"/>
  <c r="A200" i="6"/>
  <c r="A140" i="6"/>
  <c r="A148" i="6"/>
  <c r="A148" i="8"/>
  <c r="A183" i="6"/>
  <c r="A183" i="8"/>
  <c r="A183" i="60"/>
  <c r="A183" i="61"/>
  <c r="A183" i="65"/>
  <c r="A191" i="8"/>
  <c r="A191" i="6"/>
  <c r="A95" i="6"/>
  <c r="A164" i="6"/>
  <c r="A95" i="8"/>
  <c r="A104" i="6"/>
  <c r="A152" i="6"/>
  <c r="A73" i="8"/>
  <c r="A87" i="6"/>
  <c r="A87" i="8"/>
  <c r="A170" i="8"/>
  <c r="G122" i="6"/>
  <c r="G122" i="8" s="1"/>
  <c r="F122" i="6"/>
  <c r="J122" i="6"/>
  <c r="I122" i="6"/>
  <c r="H122" i="6"/>
  <c r="A120" i="6"/>
  <c r="F121" i="6"/>
  <c r="I121" i="6" s="1"/>
  <c r="D121" i="8"/>
  <c r="F121" i="8" s="1"/>
  <c r="A172" i="6"/>
  <c r="A175" i="6"/>
  <c r="A86" i="8"/>
  <c r="A105" i="6"/>
  <c r="A164" i="8"/>
  <c r="A152" i="8"/>
  <c r="A165" i="6"/>
  <c r="A129" i="6"/>
  <c r="A123" i="6"/>
  <c r="A157" i="6"/>
  <c r="A129" i="8"/>
  <c r="A123" i="8"/>
  <c r="A157" i="8"/>
  <c r="D76" i="8"/>
  <c r="E76" i="6"/>
  <c r="F76" i="6"/>
  <c r="I76" i="6"/>
  <c r="O76" i="8" s="1"/>
  <c r="J76" i="6"/>
  <c r="S76" i="8" s="1"/>
  <c r="G76" i="6"/>
  <c r="G76" i="8" s="1"/>
  <c r="H76" i="6"/>
  <c r="K76" i="8" s="1"/>
  <c r="A111" i="6"/>
  <c r="A111" i="8"/>
  <c r="A113" i="8"/>
  <c r="A146" i="6"/>
  <c r="A146" i="8"/>
  <c r="A109" i="8"/>
  <c r="A109" i="6"/>
  <c r="A165" i="8"/>
  <c r="BN267" i="8"/>
  <c r="BN65" i="8"/>
  <c r="BN154" i="8"/>
  <c r="BN203" i="8"/>
  <c r="BN212" i="8"/>
  <c r="BN118" i="8"/>
  <c r="A131" i="8"/>
  <c r="A185" i="8"/>
  <c r="BN155" i="8"/>
  <c r="BN169" i="8"/>
  <c r="BN28" i="8"/>
  <c r="BN162" i="8"/>
  <c r="BN248" i="8"/>
  <c r="BN119" i="8"/>
  <c r="BN115" i="8"/>
  <c r="BN153" i="8"/>
  <c r="BN62" i="8"/>
  <c r="BN202" i="8"/>
  <c r="BN224" i="8"/>
  <c r="A70" i="60"/>
  <c r="BN256" i="8"/>
  <c r="BN139" i="8"/>
  <c r="BN125" i="8"/>
  <c r="BN242" i="8"/>
  <c r="BN170" i="8"/>
  <c r="BN138" i="8"/>
  <c r="BN120" i="8"/>
  <c r="BN27" i="8"/>
  <c r="BN225" i="8"/>
  <c r="A70" i="61"/>
  <c r="BN268" i="8"/>
  <c r="BN243" i="8"/>
  <c r="BN247" i="8"/>
  <c r="BN179" i="8"/>
  <c r="BN109" i="8"/>
  <c r="BN151" i="8"/>
  <c r="BN72" i="8"/>
  <c r="BN108" i="8"/>
  <c r="BN93" i="8"/>
  <c r="BN254" i="8"/>
  <c r="BN241" i="8"/>
  <c r="BN260" i="8"/>
  <c r="BN163" i="8"/>
  <c r="BN71" i="8"/>
  <c r="BN106" i="8"/>
  <c r="BN80" i="8"/>
  <c r="BN237" i="8"/>
  <c r="BN195" i="8"/>
  <c r="BN18" i="8"/>
  <c r="BN66" i="8"/>
  <c r="BN117" i="8"/>
  <c r="BN94" i="8"/>
  <c r="A189" i="65"/>
  <c r="BN17" i="8"/>
  <c r="BN176" i="8"/>
  <c r="BN178" i="8"/>
  <c r="BN81" i="8"/>
  <c r="BN124" i="8"/>
  <c r="BN239" i="8"/>
  <c r="BN64" i="8"/>
  <c r="BN50" i="8"/>
  <c r="A119" i="6"/>
  <c r="A189" i="6"/>
  <c r="BN194" i="8"/>
  <c r="BN266" i="8"/>
  <c r="BN269" i="8"/>
  <c r="BN257" i="8"/>
  <c r="BN192" i="8"/>
  <c r="BN49" i="8"/>
  <c r="BN196" i="8"/>
  <c r="BN211" i="8"/>
  <c r="A264" i="65"/>
  <c r="A185" i="65"/>
  <c r="A278" i="8"/>
  <c r="A278" i="6"/>
  <c r="A158" i="8"/>
  <c r="A158" i="6"/>
  <c r="A282" i="8"/>
  <c r="A282" i="6"/>
  <c r="A102" i="8"/>
  <c r="A102" i="6"/>
  <c r="A197" i="8"/>
  <c r="A197" i="6"/>
  <c r="A208" i="8"/>
  <c r="A208" i="6"/>
  <c r="A206" i="8"/>
  <c r="A206" i="6"/>
  <c r="A218" i="8"/>
  <c r="A218" i="6"/>
  <c r="A100" i="8"/>
  <c r="A100" i="6"/>
  <c r="A118" i="8"/>
  <c r="A118" i="6"/>
  <c r="A139" i="8"/>
  <c r="A139" i="6"/>
  <c r="A280" i="8"/>
  <c r="A280" i="6"/>
  <c r="A182" i="8"/>
  <c r="A182" i="6"/>
  <c r="A182" i="65"/>
  <c r="A75" i="8"/>
  <c r="A75" i="6"/>
  <c r="A229" i="8"/>
  <c r="A229" i="6"/>
  <c r="A248" i="8"/>
  <c r="A248" i="6"/>
  <c r="A135" i="8"/>
  <c r="A135" i="6"/>
  <c r="A268" i="8"/>
  <c r="A268" i="6"/>
  <c r="A219" i="8"/>
  <c r="A219" i="6"/>
  <c r="A258" i="8"/>
  <c r="A258" i="6"/>
  <c r="A205" i="8"/>
  <c r="A205" i="6"/>
  <c r="A236" i="8"/>
  <c r="A236" i="6"/>
  <c r="A293" i="8"/>
  <c r="A293" i="6"/>
  <c r="A204" i="8"/>
  <c r="A204" i="6"/>
  <c r="A244" i="8"/>
  <c r="A244" i="6"/>
  <c r="A127" i="8"/>
  <c r="A127" i="6"/>
  <c r="A260" i="8"/>
  <c r="A260" i="6"/>
  <c r="A203" i="8"/>
  <c r="A203" i="6"/>
  <c r="A216" i="8"/>
  <c r="A216" i="6"/>
  <c r="A154" i="8"/>
  <c r="A154" i="6"/>
  <c r="A296" i="8"/>
  <c r="A296" i="6"/>
  <c r="A296" i="65"/>
  <c r="A122" i="8"/>
  <c r="A122" i="6"/>
  <c r="A196" i="8"/>
  <c r="A196" i="6"/>
  <c r="A184" i="8"/>
  <c r="A184" i="6"/>
  <c r="A184" i="65"/>
  <c r="A295" i="8"/>
  <c r="A295" i="6"/>
  <c r="A173" i="8"/>
  <c r="A173" i="6"/>
  <c r="A143" i="8"/>
  <c r="A143" i="6"/>
  <c r="A126" i="8"/>
  <c r="A126" i="6"/>
  <c r="A220" i="8"/>
  <c r="A220" i="6"/>
  <c r="A103" i="8"/>
  <c r="A103" i="6"/>
  <c r="A246" i="8"/>
  <c r="A246" i="6"/>
  <c r="A297" i="8"/>
  <c r="A297" i="6"/>
  <c r="A297" i="65"/>
  <c r="A232" i="8"/>
  <c r="A232" i="6"/>
  <c r="A72" i="8"/>
  <c r="A72" i="6"/>
  <c r="A209" i="8"/>
  <c r="A209" i="6"/>
  <c r="A186" i="8"/>
  <c r="A186" i="6"/>
  <c r="A186" i="65"/>
  <c r="A89" i="8"/>
  <c r="A89" i="6"/>
  <c r="A96" i="8"/>
  <c r="A96" i="6"/>
  <c r="A92" i="8"/>
  <c r="A92" i="6"/>
  <c r="A94" i="8"/>
  <c r="A94" i="6"/>
  <c r="A171" i="8"/>
  <c r="A171" i="6"/>
  <c r="A238" i="8"/>
  <c r="A238" i="6"/>
  <c r="A82" i="8"/>
  <c r="A82" i="6"/>
  <c r="A190" i="8"/>
  <c r="A190" i="6"/>
  <c r="A190" i="65"/>
  <c r="A259" i="8"/>
  <c r="A259" i="6"/>
  <c r="A160" i="8"/>
  <c r="A160" i="6"/>
  <c r="A271" i="6"/>
  <c r="A142" i="8"/>
  <c r="A142" i="6"/>
  <c r="A276" i="8"/>
  <c r="A276" i="6"/>
  <c r="A98" i="8"/>
  <c r="A98" i="6"/>
  <c r="A212" i="8"/>
  <c r="A212" i="6"/>
  <c r="A304" i="8"/>
  <c r="A304" i="6"/>
  <c r="A270" i="8"/>
  <c r="A270" i="6"/>
  <c r="A128" i="8"/>
  <c r="A128" i="6"/>
  <c r="A274" i="8"/>
  <c r="A274" i="6"/>
  <c r="A201" i="8"/>
  <c r="A201" i="6"/>
  <c r="A167" i="8"/>
  <c r="A167" i="6"/>
  <c r="A83" i="8"/>
  <c r="A83" i="6"/>
  <c r="A287" i="8"/>
  <c r="A287" i="6"/>
  <c r="A145" i="8"/>
  <c r="A145" i="6"/>
  <c r="A294" i="8"/>
  <c r="A294" i="6"/>
  <c r="A213" i="8"/>
  <c r="A213" i="6"/>
  <c r="A298" i="8"/>
  <c r="A298" i="6"/>
  <c r="A298" i="65"/>
  <c r="A277" i="8"/>
  <c r="A277" i="6"/>
  <c r="A149" i="8"/>
  <c r="A149" i="6"/>
  <c r="A166" i="8"/>
  <c r="A166" i="6"/>
  <c r="A223" i="8"/>
  <c r="A223" i="6"/>
  <c r="A193" i="8"/>
  <c r="A193" i="6"/>
  <c r="A243" i="8"/>
  <c r="A243" i="6"/>
  <c r="A215" i="8"/>
  <c r="A215" i="6"/>
  <c r="A99" i="8"/>
  <c r="A99" i="6"/>
  <c r="A210" i="8"/>
  <c r="A210" i="6"/>
  <c r="A289" i="8"/>
  <c r="A289" i="6"/>
  <c r="A91" i="8"/>
  <c r="A91" i="6"/>
  <c r="A132" i="8"/>
  <c r="A132" i="6"/>
  <c r="A161" i="8"/>
  <c r="A161" i="6"/>
  <c r="A163" i="8"/>
  <c r="A163" i="6"/>
  <c r="A233" i="8"/>
  <c r="A233" i="6"/>
  <c r="A252" i="8"/>
  <c r="A252" i="6"/>
  <c r="A74" i="8"/>
  <c r="A74" i="6"/>
  <c r="A261" i="8"/>
  <c r="A261" i="6"/>
  <c r="A242" i="8"/>
  <c r="A242" i="6"/>
  <c r="A207" i="8"/>
  <c r="A207" i="6"/>
  <c r="A141" i="8"/>
  <c r="A141" i="6"/>
  <c r="A222" i="8"/>
  <c r="A222" i="6"/>
  <c r="A136" i="8"/>
  <c r="A136" i="6"/>
  <c r="A235" i="8"/>
  <c r="A235" i="6"/>
  <c r="A79" i="8"/>
  <c r="A79" i="6"/>
  <c r="A97" i="8"/>
  <c r="A97" i="6"/>
  <c r="A150" i="8"/>
  <c r="A150" i="6"/>
  <c r="A284" i="8"/>
  <c r="A284" i="6"/>
  <c r="A180" i="8"/>
  <c r="A180" i="6"/>
  <c r="A90" i="8"/>
  <c r="A90" i="6"/>
  <c r="A137" i="8"/>
  <c r="A137" i="6"/>
  <c r="A263" i="8"/>
  <c r="A263" i="6"/>
  <c r="A228" i="8"/>
  <c r="A228" i="6"/>
  <c r="A265" i="8"/>
  <c r="A265" i="6"/>
  <c r="A112" i="8"/>
  <c r="A112" i="6"/>
  <c r="A272" i="8"/>
  <c r="A271" i="8"/>
  <c r="A272" i="6"/>
  <c r="A249" i="8"/>
  <c r="A249" i="6"/>
  <c r="A159" i="8"/>
  <c r="A159" i="6"/>
  <c r="A84" i="8"/>
  <c r="A84" i="6"/>
  <c r="A255" i="8"/>
  <c r="A255" i="6"/>
  <c r="A214" i="8"/>
  <c r="A214" i="6"/>
  <c r="A225" i="8"/>
  <c r="A225" i="6"/>
  <c r="A279" i="8"/>
  <c r="A279" i="6"/>
  <c r="A273" i="8"/>
  <c r="A273" i="6"/>
  <c r="A253" i="8"/>
  <c r="A253" i="6"/>
  <c r="A227" i="8"/>
  <c r="A227" i="6"/>
  <c r="A125" i="8"/>
  <c r="A125" i="6"/>
  <c r="A110" i="8"/>
  <c r="A110" i="6"/>
  <c r="A226" i="8"/>
  <c r="A226" i="6"/>
  <c r="R312" i="65"/>
  <c r="W312" i="65"/>
  <c r="N312" i="65"/>
  <c r="P312" i="65"/>
  <c r="V312" i="65"/>
  <c r="T312" i="65"/>
  <c r="Z312" i="65"/>
  <c r="X312" i="65"/>
  <c r="S312" i="65"/>
  <c r="Y312" i="65"/>
  <c r="U312" i="65"/>
  <c r="O312" i="65"/>
  <c r="Q312" i="65"/>
  <c r="A285" i="8"/>
  <c r="A285" i="6"/>
  <c r="A283" i="8"/>
  <c r="A283" i="6"/>
  <c r="A156" i="8"/>
  <c r="A156" i="6"/>
  <c r="A275" i="8"/>
  <c r="A275" i="6"/>
  <c r="A221" i="8"/>
  <c r="A221" i="6"/>
  <c r="A264" i="8"/>
  <c r="A264" i="6"/>
  <c r="A177" i="8"/>
  <c r="A177" i="6"/>
  <c r="A281" i="8"/>
  <c r="A281" i="6"/>
  <c r="A70" i="8"/>
  <c r="A70" i="6"/>
  <c r="A217" i="8"/>
  <c r="A217" i="6"/>
  <c r="A245" i="8"/>
  <c r="A245" i="6"/>
  <c r="A130" i="8"/>
  <c r="A130" i="6"/>
  <c r="A286" i="8"/>
  <c r="A286" i="6"/>
  <c r="A195" i="8"/>
  <c r="A195" i="6"/>
  <c r="A290" i="8"/>
  <c r="A290" i="6"/>
  <c r="A251" i="8"/>
  <c r="A251" i="6"/>
  <c r="A114" i="8"/>
  <c r="A114" i="6"/>
  <c r="A168" i="8"/>
  <c r="A168" i="6"/>
  <c r="A231" i="8"/>
  <c r="A231" i="6"/>
  <c r="A77" i="8"/>
  <c r="A77" i="6"/>
  <c r="A116" i="8"/>
  <c r="A116" i="6"/>
  <c r="A174" i="8"/>
  <c r="A174" i="6"/>
  <c r="A155" i="8"/>
  <c r="A155" i="6"/>
  <c r="A85" i="8"/>
  <c r="A85" i="6"/>
  <c r="A260" i="65"/>
  <c r="A121" i="8"/>
  <c r="A121" i="6"/>
  <c r="A198" i="8"/>
  <c r="A198" i="6"/>
  <c r="A181" i="8"/>
  <c r="A181" i="6"/>
  <c r="A181" i="65"/>
  <c r="A101" i="8"/>
  <c r="A101" i="6"/>
  <c r="A250" i="8"/>
  <c r="A250" i="6"/>
  <c r="A291" i="8"/>
  <c r="A291" i="6"/>
  <c r="A187" i="8"/>
  <c r="A187" i="6"/>
  <c r="A187" i="65"/>
  <c r="A134" i="8"/>
  <c r="A134" i="6"/>
  <c r="A230" i="8"/>
  <c r="A230" i="6"/>
  <c r="A257" i="8"/>
  <c r="A257" i="6"/>
  <c r="A292" i="8"/>
  <c r="A292" i="6"/>
  <c r="A179" i="8"/>
  <c r="A179" i="6"/>
  <c r="A88" i="8"/>
  <c r="A88" i="6"/>
  <c r="A234" i="8"/>
  <c r="A234" i="6"/>
  <c r="A147" i="8"/>
  <c r="A147" i="6"/>
  <c r="A288" i="8"/>
  <c r="A288" i="6"/>
  <c r="A188" i="8"/>
  <c r="A188" i="6"/>
  <c r="A188" i="65"/>
  <c r="A78" i="8"/>
  <c r="A78" i="6"/>
  <c r="A107" i="8"/>
  <c r="A107" i="6"/>
  <c r="A133" i="8"/>
  <c r="A133" i="6"/>
  <c r="A262" i="8"/>
  <c r="A262" i="6"/>
  <c r="A240" i="8"/>
  <c r="A240" i="6"/>
  <c r="A81" i="8"/>
  <c r="A81" i="6"/>
  <c r="A144" i="8"/>
  <c r="A144" i="6"/>
  <c r="A76" i="8"/>
  <c r="A76" i="6"/>
  <c r="F183" i="6"/>
  <c r="E186" i="8"/>
  <c r="F186" i="8"/>
  <c r="F188" i="6"/>
  <c r="D188" i="8"/>
  <c r="F188" i="8" s="1"/>
  <c r="F184" i="6"/>
  <c r="E186" i="6"/>
  <c r="R186" i="6"/>
  <c r="AY186" i="8" s="1"/>
  <c r="H186" i="6"/>
  <c r="K186" i="8" s="1"/>
  <c r="J186" i="6"/>
  <c r="S186" i="8" s="1"/>
  <c r="K186" i="6"/>
  <c r="P186" i="6"/>
  <c r="AQ186" i="8" s="1"/>
  <c r="L186" i="6"/>
  <c r="AA186" i="8" s="1"/>
  <c r="I186" i="6"/>
  <c r="O186" i="8" s="1"/>
  <c r="M186" i="6"/>
  <c r="AE186" i="8" s="1"/>
  <c r="N186" i="6"/>
  <c r="AI186" i="8" s="1"/>
  <c r="G186" i="6"/>
  <c r="G186" i="8" s="1"/>
  <c r="F186" i="6"/>
  <c r="O186" i="6"/>
  <c r="AM186" i="8" s="1"/>
  <c r="Q186" i="6"/>
  <c r="AU186" i="8" s="1"/>
  <c r="F187" i="6"/>
  <c r="F182" i="6"/>
  <c r="F181" i="6"/>
  <c r="F185" i="6"/>
  <c r="F189" i="6"/>
  <c r="F190" i="6"/>
  <c r="D45" i="8"/>
  <c r="F45" i="6"/>
  <c r="Q45" i="6" s="1"/>
  <c r="AU45" i="8" s="1"/>
  <c r="A294" i="65"/>
  <c r="A291" i="65"/>
  <c r="A295" i="65"/>
  <c r="L76" i="6"/>
  <c r="AA76" i="8" s="1"/>
  <c r="N76" i="6"/>
  <c r="AI76" i="8" s="1"/>
  <c r="O76" i="6"/>
  <c r="AM76" i="8" s="1"/>
  <c r="Q76" i="6"/>
  <c r="AU76" i="8" s="1"/>
  <c r="R76" i="6"/>
  <c r="AY76" i="8" s="1"/>
  <c r="K76" i="6"/>
  <c r="A293" i="65"/>
  <c r="D145" i="8"/>
  <c r="F145" i="8" s="1"/>
  <c r="F145" i="6"/>
  <c r="A76" i="65"/>
  <c r="A290" i="65"/>
  <c r="D61" i="65"/>
  <c r="D137" i="65"/>
  <c r="A292" i="65"/>
  <c r="D146" i="8"/>
  <c r="F146" i="6"/>
  <c r="M146" i="6" s="1"/>
  <c r="AE146" i="8" s="1"/>
  <c r="D133" i="8"/>
  <c r="F133" i="8" s="1"/>
  <c r="F133" i="6"/>
  <c r="A145" i="60"/>
  <c r="A145" i="61"/>
  <c r="A145" i="460"/>
  <c r="A145" i="65"/>
  <c r="A253" i="65"/>
  <c r="A146" i="65"/>
  <c r="F132" i="6"/>
  <c r="D132" i="8"/>
  <c r="F132" i="8" s="1"/>
  <c r="A132" i="65"/>
  <c r="A132" i="60"/>
  <c r="A132" i="61"/>
  <c r="A132" i="460"/>
  <c r="A133" i="65"/>
  <c r="A133" i="60"/>
  <c r="A133" i="61"/>
  <c r="A133" i="460"/>
  <c r="A262" i="65"/>
  <c r="A249" i="65"/>
  <c r="A245" i="65"/>
  <c r="D30" i="8"/>
  <c r="F30" i="8" s="1"/>
  <c r="F30" i="6"/>
  <c r="F36" i="6"/>
  <c r="Q36" i="6" s="1"/>
  <c r="AU36" i="8" s="1"/>
  <c r="D36" i="8"/>
  <c r="F35" i="6"/>
  <c r="L35" i="6" s="1"/>
  <c r="AA35" i="8" s="1"/>
  <c r="D35" i="8"/>
  <c r="F35" i="8" s="1"/>
  <c r="A258" i="65"/>
  <c r="BO237" i="8"/>
  <c r="BO247" i="8"/>
  <c r="BO62" i="8"/>
  <c r="BO170" i="8"/>
  <c r="BO212" i="8"/>
  <c r="A251" i="65"/>
  <c r="BO195" i="8"/>
  <c r="BO176" i="8"/>
  <c r="BO242" i="8"/>
  <c r="BO178" i="8"/>
  <c r="BO64" i="8"/>
  <c r="BO153" i="8"/>
  <c r="BO124" i="8"/>
  <c r="BO72" i="8"/>
  <c r="BO211" i="8"/>
  <c r="BO169" i="8"/>
  <c r="BO162" i="8"/>
  <c r="BO65" i="8"/>
  <c r="BO27" i="8"/>
  <c r="BO138" i="8"/>
  <c r="BO81" i="8"/>
  <c r="BO119" i="8"/>
  <c r="BM211" i="8"/>
  <c r="BO203" i="8"/>
  <c r="BO256" i="8"/>
  <c r="BO139" i="8"/>
  <c r="BO243" i="8"/>
  <c r="BO154" i="8"/>
  <c r="BO151" i="8"/>
  <c r="BO66" i="8"/>
  <c r="BO71" i="8"/>
  <c r="BO18" i="8"/>
  <c r="BO50" i="8"/>
  <c r="BM196" i="8"/>
  <c r="BM212" i="8"/>
  <c r="BM203" i="8"/>
  <c r="BO202" i="8"/>
  <c r="BO241" i="8"/>
  <c r="BO260" i="8"/>
  <c r="BO269" i="8"/>
  <c r="BO194" i="8"/>
  <c r="BO117" i="8"/>
  <c r="BO93" i="8"/>
  <c r="BO28" i="8"/>
  <c r="BM202" i="8"/>
  <c r="BM224" i="8"/>
  <c r="A79" i="60"/>
  <c r="A244" i="65"/>
  <c r="D23" i="8"/>
  <c r="L23" i="6"/>
  <c r="AA23" i="8" s="1"/>
  <c r="J23" i="6"/>
  <c r="S23" i="8" s="1"/>
  <c r="E23" i="6"/>
  <c r="M23" i="6"/>
  <c r="AE23" i="8" s="1"/>
  <c r="F23" i="6"/>
  <c r="N23" i="6"/>
  <c r="AI23" i="8" s="1"/>
  <c r="G23" i="6"/>
  <c r="G23" i="8" s="1"/>
  <c r="O23" i="6"/>
  <c r="AM23" i="8" s="1"/>
  <c r="K23" i="6"/>
  <c r="H23" i="6"/>
  <c r="K23" i="8" s="1"/>
  <c r="P23" i="6"/>
  <c r="AQ23" i="8" s="1"/>
  <c r="R23" i="6"/>
  <c r="AY23" i="8" s="1"/>
  <c r="I23" i="6"/>
  <c r="O23" i="8" s="1"/>
  <c r="Q23" i="6"/>
  <c r="AU23" i="8" s="1"/>
  <c r="BM225" i="8"/>
  <c r="BO224" i="8"/>
  <c r="A79" i="61"/>
  <c r="BO254" i="8"/>
  <c r="BO268" i="8"/>
  <c r="BO257" i="8"/>
  <c r="BO267" i="8"/>
  <c r="BO120" i="8"/>
  <c r="BO118" i="8"/>
  <c r="BO239" i="8"/>
  <c r="BO179" i="8"/>
  <c r="BO108" i="8"/>
  <c r="BO80" i="8"/>
  <c r="BO266" i="8"/>
  <c r="BO109" i="8"/>
  <c r="BO115" i="8"/>
  <c r="BO192" i="8"/>
  <c r="BO106" i="8"/>
  <c r="BO196" i="8"/>
  <c r="BO225" i="8"/>
  <c r="A240" i="65"/>
  <c r="BO17" i="8"/>
  <c r="BO163" i="8"/>
  <c r="BO248" i="8"/>
  <c r="BO125" i="8"/>
  <c r="BO155" i="8"/>
  <c r="BO94" i="8"/>
  <c r="BM237" i="8"/>
  <c r="A259" i="65"/>
  <c r="A79" i="460"/>
  <c r="A255" i="65"/>
  <c r="A246" i="65"/>
  <c r="A250" i="65"/>
  <c r="A100" i="65"/>
  <c r="A95" i="65"/>
  <c r="A88" i="65"/>
  <c r="A103" i="65"/>
  <c r="A89" i="65"/>
  <c r="A97" i="65"/>
  <c r="A79" i="65"/>
  <c r="A84" i="65"/>
  <c r="A110" i="65"/>
  <c r="A73" i="65"/>
  <c r="A86" i="65"/>
  <c r="A105" i="65"/>
  <c r="A82" i="65"/>
  <c r="A70" i="65"/>
  <c r="A99" i="65"/>
  <c r="A77" i="65"/>
  <c r="A113" i="65"/>
  <c r="A96" i="65"/>
  <c r="A78" i="65"/>
  <c r="A104" i="65"/>
  <c r="A83" i="65"/>
  <c r="A90" i="65"/>
  <c r="A75" i="65"/>
  <c r="A261" i="65"/>
  <c r="A87" i="65"/>
  <c r="A98" i="65"/>
  <c r="A92" i="65"/>
  <c r="A114" i="65"/>
  <c r="A74" i="65"/>
  <c r="A101" i="65"/>
  <c r="A85" i="65"/>
  <c r="A111" i="65"/>
  <c r="A263" i="65"/>
  <c r="A116" i="65"/>
  <c r="A112" i="65"/>
  <c r="A102" i="65"/>
  <c r="A91" i="65"/>
  <c r="A208" i="65"/>
  <c r="A161" i="65"/>
  <c r="A235" i="65"/>
  <c r="A140" i="65"/>
  <c r="A142" i="65"/>
  <c r="A144" i="65"/>
  <c r="A143" i="65"/>
  <c r="A230" i="65"/>
  <c r="A123" i="65"/>
  <c r="A129" i="65"/>
  <c r="A141" i="65"/>
  <c r="A152" i="65"/>
  <c r="A173" i="65"/>
  <c r="A159" i="65"/>
  <c r="A164" i="65"/>
  <c r="A174" i="65"/>
  <c r="A214" i="65"/>
  <c r="A234" i="65"/>
  <c r="A128" i="65"/>
  <c r="A127" i="65"/>
  <c r="A207" i="65"/>
  <c r="A126" i="65"/>
  <c r="A210" i="65"/>
  <c r="A201" i="65"/>
  <c r="A221" i="65"/>
  <c r="A216" i="65"/>
  <c r="A150" i="65"/>
  <c r="A147" i="65"/>
  <c r="A172" i="65"/>
  <c r="A157" i="65"/>
  <c r="A209" i="65"/>
  <c r="A177" i="65"/>
  <c r="A136" i="65"/>
  <c r="A168" i="65"/>
  <c r="A149" i="65"/>
  <c r="A158" i="65"/>
  <c r="A160" i="65"/>
  <c r="A229" i="65"/>
  <c r="A148" i="65"/>
  <c r="A167" i="65"/>
  <c r="A193" i="65"/>
  <c r="A218" i="65"/>
  <c r="A205" i="65"/>
  <c r="A215" i="65"/>
  <c r="A165" i="65"/>
  <c r="A232" i="65"/>
  <c r="A227" i="65"/>
  <c r="A134" i="65"/>
  <c r="A175" i="65"/>
  <c r="A180" i="65"/>
  <c r="A222" i="65"/>
  <c r="A220" i="65"/>
  <c r="A131" i="65"/>
  <c r="A135" i="65"/>
  <c r="A231" i="65"/>
  <c r="A206" i="65"/>
  <c r="A166" i="65"/>
  <c r="A200" i="65"/>
  <c r="A191" i="65"/>
  <c r="A223" i="65"/>
  <c r="A121" i="65"/>
  <c r="A199" i="65"/>
  <c r="A233" i="65"/>
  <c r="A198" i="65"/>
  <c r="A204" i="65"/>
  <c r="A228" i="65"/>
  <c r="A130" i="65"/>
  <c r="A226" i="65"/>
  <c r="A236" i="65"/>
  <c r="A156" i="65"/>
  <c r="A219" i="65"/>
  <c r="A122" i="65"/>
  <c r="A217" i="65"/>
  <c r="A137" i="65"/>
  <c r="A171" i="65"/>
  <c r="A213" i="65"/>
  <c r="A238" i="65"/>
  <c r="A201" i="460"/>
  <c r="A201" i="61"/>
  <c r="A201" i="60"/>
  <c r="A78" i="460"/>
  <c r="A78" i="61"/>
  <c r="A78" i="60"/>
  <c r="A120" i="61"/>
  <c r="A120" i="460"/>
  <c r="A120" i="60"/>
  <c r="A213" i="460"/>
  <c r="A213" i="61"/>
  <c r="A213" i="60"/>
  <c r="A166" i="460"/>
  <c r="A166" i="61"/>
  <c r="A166" i="60"/>
  <c r="A96" i="460"/>
  <c r="A96" i="61"/>
  <c r="A96" i="60"/>
  <c r="A107" i="460"/>
  <c r="A107" i="61"/>
  <c r="A107" i="60"/>
  <c r="A219" i="61"/>
  <c r="A219" i="460"/>
  <c r="A219" i="60"/>
  <c r="A265" i="460"/>
  <c r="A265" i="61"/>
  <c r="A265" i="60"/>
  <c r="A190" i="460"/>
  <c r="A190" i="61"/>
  <c r="A190" i="60"/>
  <c r="A118" i="460"/>
  <c r="A118" i="61"/>
  <c r="A118" i="60"/>
  <c r="A238" i="460"/>
  <c r="A238" i="61"/>
  <c r="A238" i="60"/>
  <c r="A122" i="460"/>
  <c r="A122" i="61"/>
  <c r="A122" i="60"/>
  <c r="A221" i="460"/>
  <c r="A221" i="61"/>
  <c r="A221" i="60"/>
  <c r="A125" i="460"/>
  <c r="A125" i="61"/>
  <c r="A125" i="60"/>
  <c r="A257" i="460"/>
  <c r="A257" i="61"/>
  <c r="A257" i="60"/>
  <c r="A232" i="460"/>
  <c r="A232" i="61"/>
  <c r="A232" i="60"/>
  <c r="A85" i="460"/>
  <c r="A85" i="60"/>
  <c r="A85" i="61"/>
  <c r="A250" i="460"/>
  <c r="A250" i="61"/>
  <c r="A250" i="60"/>
  <c r="A126" i="460"/>
  <c r="A126" i="61"/>
  <c r="A126" i="60"/>
  <c r="A160" i="460"/>
  <c r="A160" i="61"/>
  <c r="A160" i="60"/>
  <c r="A128" i="460"/>
  <c r="A128" i="61"/>
  <c r="A128" i="60"/>
  <c r="A112" i="460"/>
  <c r="A112" i="61"/>
  <c r="A112" i="60"/>
  <c r="A215" i="460"/>
  <c r="A215" i="61"/>
  <c r="A215" i="60"/>
  <c r="A88" i="460"/>
  <c r="A88" i="61"/>
  <c r="A88" i="60"/>
  <c r="A177" i="460"/>
  <c r="A177" i="61"/>
  <c r="A177" i="60"/>
  <c r="A181" i="460"/>
  <c r="A181" i="61"/>
  <c r="A181" i="60"/>
  <c r="A251" i="460"/>
  <c r="A251" i="61"/>
  <c r="A251" i="60"/>
  <c r="A258" i="460"/>
  <c r="A258" i="61"/>
  <c r="A258" i="60"/>
  <c r="A245" i="460"/>
  <c r="A245" i="61"/>
  <c r="A245" i="60"/>
  <c r="A168" i="460"/>
  <c r="A168" i="61"/>
  <c r="A168" i="60"/>
  <c r="A246" i="460"/>
  <c r="A246" i="61"/>
  <c r="A246" i="60"/>
  <c r="A189" i="460"/>
  <c r="A189" i="61"/>
  <c r="A189" i="60"/>
  <c r="A184" i="460"/>
  <c r="A184" i="61"/>
  <c r="A184" i="60"/>
  <c r="A206" i="61"/>
  <c r="A206" i="460"/>
  <c r="A206" i="60"/>
  <c r="A105" i="460"/>
  <c r="A105" i="61"/>
  <c r="A105" i="60"/>
  <c r="A182" i="460"/>
  <c r="A182" i="61"/>
  <c r="A182" i="60"/>
  <c r="A98" i="460"/>
  <c r="A98" i="61"/>
  <c r="A98" i="60"/>
  <c r="A141" i="460"/>
  <c r="A141" i="60"/>
  <c r="A141" i="61"/>
  <c r="A195" i="460"/>
  <c r="A195" i="61"/>
  <c r="A195" i="60"/>
  <c r="A109" i="460"/>
  <c r="A109" i="61"/>
  <c r="A109" i="60"/>
  <c r="A233" i="460"/>
  <c r="A233" i="61"/>
  <c r="A233" i="60"/>
  <c r="A87" i="460"/>
  <c r="A87" i="61"/>
  <c r="A87" i="60"/>
  <c r="A210" i="460"/>
  <c r="A210" i="61"/>
  <c r="A210" i="60"/>
  <c r="A144" i="460"/>
  <c r="A144" i="61"/>
  <c r="A144" i="60"/>
  <c r="A164" i="460"/>
  <c r="A164" i="61"/>
  <c r="A164" i="60"/>
  <c r="A99" i="460"/>
  <c r="A99" i="61"/>
  <c r="A99" i="60"/>
  <c r="A218" i="460"/>
  <c r="A218" i="61"/>
  <c r="A218" i="60"/>
  <c r="A263" i="460"/>
  <c r="A263" i="60"/>
  <c r="A263" i="61"/>
  <c r="A240" i="460"/>
  <c r="A240" i="61"/>
  <c r="A240" i="60"/>
  <c r="A179" i="460"/>
  <c r="A179" i="61"/>
  <c r="A179" i="60"/>
  <c r="A217" i="460"/>
  <c r="A217" i="61"/>
  <c r="A217" i="60"/>
  <c r="A225" i="460"/>
  <c r="A225" i="61"/>
  <c r="A225" i="60"/>
  <c r="A161" i="460"/>
  <c r="A161" i="61"/>
  <c r="A161" i="60"/>
  <c r="A244" i="460"/>
  <c r="A244" i="60"/>
  <c r="A244" i="61"/>
  <c r="A131" i="460"/>
  <c r="A131" i="61"/>
  <c r="A131" i="60"/>
  <c r="A252" i="460"/>
  <c r="A252" i="61"/>
  <c r="A252" i="60"/>
  <c r="A216" i="61"/>
  <c r="A216" i="460"/>
  <c r="A216" i="60"/>
  <c r="A152" i="460"/>
  <c r="A152" i="61"/>
  <c r="A152" i="60"/>
  <c r="A167" i="61"/>
  <c r="A167" i="460"/>
  <c r="A167" i="60"/>
  <c r="A91" i="460"/>
  <c r="A91" i="61"/>
  <c r="A91" i="60"/>
  <c r="A230" i="460"/>
  <c r="A230" i="61"/>
  <c r="A230" i="60"/>
  <c r="A77" i="460"/>
  <c r="A77" i="61"/>
  <c r="A77" i="60"/>
  <c r="A175" i="460"/>
  <c r="A175" i="61"/>
  <c r="A175" i="60"/>
  <c r="A116" i="460"/>
  <c r="A116" i="61"/>
  <c r="A116" i="60"/>
  <c r="A234" i="460"/>
  <c r="A234" i="61"/>
  <c r="A234" i="60"/>
  <c r="A89" i="460"/>
  <c r="A89" i="61"/>
  <c r="A89" i="60"/>
  <c r="A140" i="460"/>
  <c r="A140" i="61"/>
  <c r="A140" i="60"/>
  <c r="A81" i="460"/>
  <c r="A81" i="61"/>
  <c r="A81" i="60"/>
  <c r="A170" i="61"/>
  <c r="A170" i="460"/>
  <c r="A170" i="60"/>
  <c r="A101" i="460"/>
  <c r="A101" i="61"/>
  <c r="A101" i="60"/>
  <c r="A121" i="460"/>
  <c r="A121" i="61"/>
  <c r="A121" i="60"/>
  <c r="A204" i="460"/>
  <c r="A204" i="61"/>
  <c r="A204" i="60"/>
  <c r="A73" i="460"/>
  <c r="A73" i="61"/>
  <c r="A73" i="60"/>
  <c r="A228" i="460"/>
  <c r="A228" i="61"/>
  <c r="A228" i="60"/>
  <c r="A157" i="460"/>
  <c r="A157" i="60"/>
  <c r="A157" i="61"/>
  <c r="A208" i="460"/>
  <c r="A208" i="61"/>
  <c r="A208" i="60"/>
  <c r="A136" i="460"/>
  <c r="A136" i="61"/>
  <c r="A136" i="60"/>
  <c r="A264" i="460"/>
  <c r="A264" i="61"/>
  <c r="A264" i="60"/>
  <c r="A174" i="460"/>
  <c r="A174" i="61"/>
  <c r="A174" i="60"/>
  <c r="A260" i="460"/>
  <c r="A260" i="61"/>
  <c r="A260" i="60"/>
  <c r="A220" i="460"/>
  <c r="A220" i="61"/>
  <c r="A220" i="60"/>
  <c r="A236" i="460"/>
  <c r="A236" i="61"/>
  <c r="A236" i="60"/>
  <c r="A226" i="460"/>
  <c r="A226" i="61"/>
  <c r="A226" i="60"/>
  <c r="A196" i="460"/>
  <c r="A196" i="61"/>
  <c r="A196" i="60"/>
  <c r="A111" i="460"/>
  <c r="A111" i="61"/>
  <c r="A111" i="60"/>
  <c r="A129" i="61"/>
  <c r="A129" i="460"/>
  <c r="A129" i="60"/>
  <c r="A137" i="460"/>
  <c r="A137" i="61"/>
  <c r="A137" i="60"/>
  <c r="A102" i="460"/>
  <c r="A102" i="61"/>
  <c r="A102" i="60"/>
  <c r="A242" i="460"/>
  <c r="A242" i="61"/>
  <c r="A242" i="60"/>
  <c r="A243" i="460"/>
  <c r="A243" i="60"/>
  <c r="A243" i="61"/>
  <c r="A113" i="460"/>
  <c r="A113" i="61"/>
  <c r="A113" i="60"/>
  <c r="A223" i="460"/>
  <c r="A223" i="61"/>
  <c r="A223" i="60"/>
  <c r="A123" i="460"/>
  <c r="A123" i="61"/>
  <c r="A123" i="60"/>
  <c r="A154" i="460"/>
  <c r="A154" i="61"/>
  <c r="A154" i="60"/>
  <c r="A172" i="460"/>
  <c r="A172" i="61"/>
  <c r="A172" i="60"/>
  <c r="A253" i="460"/>
  <c r="A253" i="61"/>
  <c r="A253" i="60"/>
  <c r="A103" i="460"/>
  <c r="A103" i="61"/>
  <c r="A103" i="60"/>
  <c r="A146" i="460"/>
  <c r="A146" i="61"/>
  <c r="A146" i="60"/>
  <c r="A75" i="460"/>
  <c r="A75" i="61"/>
  <c r="A75" i="60"/>
  <c r="A83" i="460"/>
  <c r="A83" i="61"/>
  <c r="A83" i="60"/>
  <c r="A134" i="460"/>
  <c r="A134" i="61"/>
  <c r="A134" i="60"/>
  <c r="A259" i="460"/>
  <c r="A259" i="61"/>
  <c r="A259" i="60"/>
  <c r="A207" i="460"/>
  <c r="A207" i="61"/>
  <c r="A207" i="60"/>
  <c r="A82" i="460"/>
  <c r="A82" i="61"/>
  <c r="A82" i="60"/>
  <c r="A187" i="460"/>
  <c r="A187" i="61"/>
  <c r="A187" i="60"/>
  <c r="A139" i="460"/>
  <c r="A139" i="61"/>
  <c r="A139" i="60"/>
  <c r="A198" i="460"/>
  <c r="A198" i="61"/>
  <c r="A198" i="60"/>
  <c r="A100" i="460"/>
  <c r="A100" i="61"/>
  <c r="A100" i="60"/>
  <c r="A127" i="460"/>
  <c r="A127" i="61"/>
  <c r="A127" i="60"/>
  <c r="A248" i="460"/>
  <c r="A248" i="61"/>
  <c r="A248" i="60"/>
  <c r="A148" i="460"/>
  <c r="A148" i="61"/>
  <c r="A148" i="60"/>
  <c r="A203" i="61"/>
  <c r="A203" i="460"/>
  <c r="A203" i="60"/>
  <c r="A147" i="61"/>
  <c r="A147" i="60"/>
  <c r="A147" i="460"/>
  <c r="A149" i="460"/>
  <c r="A149" i="61"/>
  <c r="A149" i="60"/>
  <c r="A200" i="460"/>
  <c r="A200" i="61"/>
  <c r="A200" i="60"/>
  <c r="A95" i="460"/>
  <c r="A95" i="61"/>
  <c r="A95" i="60"/>
  <c r="A163" i="460"/>
  <c r="A163" i="61"/>
  <c r="A163" i="60"/>
  <c r="A180" i="460"/>
  <c r="A180" i="61"/>
  <c r="A180" i="60"/>
  <c r="A199" i="460"/>
  <c r="A199" i="61"/>
  <c r="A199" i="60"/>
  <c r="A212" i="460"/>
  <c r="A212" i="60"/>
  <c r="A212" i="61"/>
  <c r="A94" i="460"/>
  <c r="A94" i="61"/>
  <c r="A94" i="60"/>
  <c r="A158" i="460"/>
  <c r="A158" i="61"/>
  <c r="A158" i="60"/>
  <c r="A235" i="460"/>
  <c r="A235" i="60"/>
  <c r="A235" i="61"/>
  <c r="A261" i="460"/>
  <c r="A261" i="61"/>
  <c r="A261" i="60"/>
  <c r="A231" i="460"/>
  <c r="A231" i="61"/>
  <c r="A231" i="60"/>
  <c r="A150" i="460"/>
  <c r="A150" i="61"/>
  <c r="A150" i="60"/>
  <c r="A262" i="460"/>
  <c r="A262" i="61"/>
  <c r="A262" i="60"/>
  <c r="A130" i="460"/>
  <c r="A130" i="61"/>
  <c r="A130" i="60"/>
  <c r="A209" i="460"/>
  <c r="A209" i="61"/>
  <c r="A209" i="60"/>
  <c r="A84" i="460"/>
  <c r="A84" i="61"/>
  <c r="A84" i="60"/>
  <c r="A114" i="460"/>
  <c r="A114" i="61"/>
  <c r="A114" i="60"/>
  <c r="A191" i="61"/>
  <c r="A191" i="460"/>
  <c r="A191" i="60"/>
  <c r="A104" i="460"/>
  <c r="A104" i="61"/>
  <c r="A104" i="60"/>
  <c r="A155" i="460"/>
  <c r="A155" i="61"/>
  <c r="A155" i="60"/>
  <c r="A156" i="460"/>
  <c r="A156" i="61"/>
  <c r="A156" i="60"/>
  <c r="A142" i="460"/>
  <c r="A142" i="61"/>
  <c r="A142" i="60"/>
  <c r="A249" i="460"/>
  <c r="A249" i="61"/>
  <c r="A249" i="60"/>
  <c r="A205" i="460"/>
  <c r="A205" i="61"/>
  <c r="A205" i="60"/>
  <c r="D12" i="8"/>
  <c r="F12" i="6"/>
  <c r="A173" i="460"/>
  <c r="A173" i="61"/>
  <c r="A173" i="60"/>
  <c r="A186" i="460"/>
  <c r="A186" i="61"/>
  <c r="A186" i="60"/>
  <c r="A74" i="460"/>
  <c r="A74" i="61"/>
  <c r="A74" i="60"/>
  <c r="A185" i="61"/>
  <c r="A185" i="460"/>
  <c r="A185" i="60"/>
  <c r="A197" i="460"/>
  <c r="A197" i="61"/>
  <c r="A197" i="60"/>
  <c r="A214" i="460"/>
  <c r="A214" i="61"/>
  <c r="A214" i="60"/>
  <c r="A90" i="460"/>
  <c r="A90" i="61"/>
  <c r="A90" i="60"/>
  <c r="A119" i="460"/>
  <c r="A119" i="61"/>
  <c r="A119" i="60"/>
  <c r="A255" i="460"/>
  <c r="A255" i="60"/>
  <c r="A255" i="61"/>
  <c r="A86" i="460"/>
  <c r="A86" i="61"/>
  <c r="A86" i="60"/>
  <c r="A188" i="460"/>
  <c r="A188" i="61"/>
  <c r="A188" i="60"/>
  <c r="A110" i="460"/>
  <c r="A110" i="61"/>
  <c r="A110" i="60"/>
  <c r="A193" i="460"/>
  <c r="A193" i="61"/>
  <c r="A193" i="60"/>
  <c r="A135" i="460"/>
  <c r="A135" i="61"/>
  <c r="A135" i="60"/>
  <c r="A222" i="61"/>
  <c r="A222" i="460"/>
  <c r="A222" i="60"/>
  <c r="A97" i="460"/>
  <c r="A97" i="61"/>
  <c r="A97" i="60"/>
  <c r="A165" i="460"/>
  <c r="A165" i="61"/>
  <c r="A165" i="60"/>
  <c r="A76" i="460"/>
  <c r="A76" i="61"/>
  <c r="A76" i="60"/>
  <c r="A92" i="460"/>
  <c r="A92" i="61"/>
  <c r="A92" i="60"/>
  <c r="A143" i="460"/>
  <c r="A143" i="61"/>
  <c r="A143" i="60"/>
  <c r="A171" i="460"/>
  <c r="A171" i="61"/>
  <c r="A171" i="60"/>
  <c r="A229" i="460"/>
  <c r="A229" i="61"/>
  <c r="A229" i="60"/>
  <c r="A72" i="460"/>
  <c r="A72" i="60"/>
  <c r="A72" i="61"/>
  <c r="A159" i="460"/>
  <c r="A159" i="61"/>
  <c r="A159" i="60"/>
  <c r="A227" i="460"/>
  <c r="A227" i="61"/>
  <c r="A227" i="60"/>
  <c r="A288" i="65"/>
  <c r="A289" i="65"/>
  <c r="A281" i="65"/>
  <c r="A280" i="65"/>
  <c r="D230" i="8"/>
  <c r="F230" i="6"/>
  <c r="D228" i="8"/>
  <c r="F228" i="6"/>
  <c r="D227" i="8"/>
  <c r="F227" i="6"/>
  <c r="D215" i="8"/>
  <c r="F215" i="6"/>
  <c r="D218" i="8"/>
  <c r="F218" i="6"/>
  <c r="D231" i="8"/>
  <c r="F231" i="6"/>
  <c r="D221" i="8"/>
  <c r="F221" i="6"/>
  <c r="N221" i="6" s="1"/>
  <c r="AI221" i="8" s="1"/>
  <c r="A211" i="65"/>
  <c r="A202" i="65"/>
  <c r="D214" i="8"/>
  <c r="F214" i="6"/>
  <c r="D234" i="8"/>
  <c r="F234" i="6"/>
  <c r="D235" i="8"/>
  <c r="F235" i="6"/>
  <c r="A212" i="65"/>
  <c r="A197" i="65"/>
  <c r="D199" i="8"/>
  <c r="F199" i="6"/>
  <c r="N199" i="6" s="1"/>
  <c r="AI199" i="8" s="1"/>
  <c r="D209" i="8"/>
  <c r="F209" i="6"/>
  <c r="N209" i="6" s="1"/>
  <c r="AI209" i="8" s="1"/>
  <c r="D238" i="2"/>
  <c r="D238" i="65" s="1"/>
  <c r="A237" i="65"/>
  <c r="A224" i="65"/>
  <c r="D213" i="8"/>
  <c r="F213" i="6"/>
  <c r="D223" i="6"/>
  <c r="D222" i="8"/>
  <c r="F222" i="6"/>
  <c r="H222" i="6" s="1"/>
  <c r="K222" i="8" s="1"/>
  <c r="D219" i="8"/>
  <c r="F219" i="6"/>
  <c r="D226" i="8"/>
  <c r="F226" i="6"/>
  <c r="N226" i="6" s="1"/>
  <c r="AI226" i="8" s="1"/>
  <c r="D236" i="6"/>
  <c r="D229" i="8"/>
  <c r="F229" i="6"/>
  <c r="D208" i="8"/>
  <c r="F208" i="6"/>
  <c r="L208" i="6" s="1"/>
  <c r="AA208" i="8" s="1"/>
  <c r="F198" i="6"/>
  <c r="D198" i="8"/>
  <c r="D201" i="6"/>
  <c r="D216" i="8"/>
  <c r="F216" i="6"/>
  <c r="I216" i="6" s="1"/>
  <c r="O216" i="8" s="1"/>
  <c r="D200" i="8"/>
  <c r="F200" i="6"/>
  <c r="D217" i="8"/>
  <c r="F217" i="6"/>
  <c r="H217" i="6" s="1"/>
  <c r="K217" i="8" s="1"/>
  <c r="D220" i="8"/>
  <c r="D233" i="8"/>
  <c r="F233" i="6"/>
  <c r="D206" i="8"/>
  <c r="F206" i="6"/>
  <c r="A203" i="65"/>
  <c r="A225" i="65"/>
  <c r="D232" i="8"/>
  <c r="F232" i="6"/>
  <c r="D204" i="8"/>
  <c r="F204" i="6"/>
  <c r="N204" i="6" s="1"/>
  <c r="AI204" i="8" s="1"/>
  <c r="D210" i="6"/>
  <c r="F207" i="6"/>
  <c r="N207" i="6" s="1"/>
  <c r="AI207" i="8" s="1"/>
  <c r="D207" i="8"/>
  <c r="D205" i="8"/>
  <c r="F205" i="6"/>
  <c r="Q205" i="6" s="1"/>
  <c r="AU205" i="8" s="1"/>
  <c r="A196" i="65"/>
  <c r="A268" i="65"/>
  <c r="A163" i="65"/>
  <c r="A287" i="65"/>
  <c r="A109" i="65"/>
  <c r="A72" i="65"/>
  <c r="A286" i="65"/>
  <c r="A107" i="65"/>
  <c r="A119" i="65"/>
  <c r="A242" i="65"/>
  <c r="A279" i="65"/>
  <c r="A118" i="65"/>
  <c r="A304" i="65"/>
  <c r="A285" i="65"/>
  <c r="A81" i="65"/>
  <c r="A282" i="65"/>
  <c r="A283" i="65"/>
  <c r="A195" i="65"/>
  <c r="A154" i="65"/>
  <c r="A248" i="65"/>
  <c r="A94" i="65"/>
  <c r="A179" i="65"/>
  <c r="A243" i="65"/>
  <c r="A155" i="65"/>
  <c r="A278" i="65"/>
  <c r="A275" i="65"/>
  <c r="A271" i="65"/>
  <c r="A276" i="65"/>
  <c r="A273" i="65"/>
  <c r="A284" i="65"/>
  <c r="A277" i="65"/>
  <c r="A120" i="65"/>
  <c r="A139" i="65"/>
  <c r="A125" i="65"/>
  <c r="A272" i="65"/>
  <c r="A257" i="65"/>
  <c r="A170" i="65"/>
  <c r="A270" i="65"/>
  <c r="A274" i="65"/>
  <c r="C86" i="281"/>
  <c r="C140" i="281" s="1"/>
  <c r="C128" i="281"/>
  <c r="C147" i="281"/>
  <c r="C154" i="281"/>
  <c r="C141" i="281"/>
  <c r="C123" i="281"/>
  <c r="C148" i="281"/>
  <c r="C122" i="281"/>
  <c r="C136" i="281"/>
  <c r="C152" i="281"/>
  <c r="C129" i="281"/>
  <c r="C134" i="281"/>
  <c r="C135" i="281"/>
  <c r="C130" i="281"/>
  <c r="C146" i="281"/>
  <c r="C124" i="281"/>
  <c r="C153" i="281"/>
  <c r="C142" i="281"/>
  <c r="A158" i="281"/>
  <c r="A159" i="281" s="1"/>
  <c r="A160" i="281" s="1"/>
  <c r="A162" i="281" s="1"/>
  <c r="A163" i="281" s="1"/>
  <c r="A164" i="281" s="1"/>
  <c r="A165" i="281" s="1"/>
  <c r="D60" i="8"/>
  <c r="F60" i="8" s="1"/>
  <c r="F60" i="6"/>
  <c r="D57" i="8"/>
  <c r="F57" i="8" s="1"/>
  <c r="F57" i="6"/>
  <c r="D59" i="8"/>
  <c r="F59" i="8" s="1"/>
  <c r="F59" i="6"/>
  <c r="D77" i="8"/>
  <c r="F77" i="8" s="1"/>
  <c r="D78" i="8"/>
  <c r="F78" i="8" s="1"/>
  <c r="D58" i="8"/>
  <c r="F58" i="8" s="1"/>
  <c r="F58" i="6"/>
  <c r="D54" i="8"/>
  <c r="F54" i="8" s="1"/>
  <c r="F54" i="6"/>
  <c r="D52" i="8"/>
  <c r="F52" i="8" s="1"/>
  <c r="F52" i="6"/>
  <c r="D56" i="8"/>
  <c r="F56" i="8" s="1"/>
  <c r="F56" i="6"/>
  <c r="D53" i="8"/>
  <c r="F53" i="8" s="1"/>
  <c r="F53" i="6"/>
  <c r="D101" i="8"/>
  <c r="F101" i="8" s="1"/>
  <c r="D167" i="8"/>
  <c r="F167" i="8" s="1"/>
  <c r="F167" i="6"/>
  <c r="R167" i="6" s="1"/>
  <c r="AY167" i="8" s="1"/>
  <c r="D157" i="8"/>
  <c r="F143" i="6"/>
  <c r="I143" i="6" s="1"/>
  <c r="O143" i="8" s="1"/>
  <c r="F130" i="6"/>
  <c r="L130" i="6" s="1"/>
  <c r="AA130" i="8" s="1"/>
  <c r="F144" i="6"/>
  <c r="G144" i="6" s="1"/>
  <c r="G144" i="8" s="1"/>
  <c r="F142" i="6"/>
  <c r="F134" i="6"/>
  <c r="O134" i="6" s="1"/>
  <c r="AM134" i="8" s="1"/>
  <c r="F128" i="6"/>
  <c r="R128" i="6" s="1"/>
  <c r="AY128" i="8" s="1"/>
  <c r="F148" i="6"/>
  <c r="F127" i="6"/>
  <c r="H127" i="6" s="1"/>
  <c r="F135" i="6"/>
  <c r="F129" i="6"/>
  <c r="F149" i="6"/>
  <c r="F141" i="6"/>
  <c r="F147" i="6"/>
  <c r="F131" i="6"/>
  <c r="P131" i="6" s="1"/>
  <c r="AQ131" i="8" s="1"/>
  <c r="F140" i="6"/>
  <c r="D137" i="6"/>
  <c r="F126" i="6"/>
  <c r="F136" i="6"/>
  <c r="D73" i="8"/>
  <c r="F73" i="8" s="1"/>
  <c r="D19" i="8"/>
  <c r="F19" i="8" s="1"/>
  <c r="D82" i="8"/>
  <c r="F82" i="8" s="1"/>
  <c r="D92" i="6"/>
  <c r="F113" i="6"/>
  <c r="D113" i="8"/>
  <c r="F111" i="6"/>
  <c r="D111" i="8"/>
  <c r="D112" i="8"/>
  <c r="F112" i="6"/>
  <c r="K112" i="6" s="1"/>
  <c r="D55" i="8"/>
  <c r="F55" i="8" s="1"/>
  <c r="F11" i="6"/>
  <c r="D69" i="8"/>
  <c r="F69" i="6"/>
  <c r="F88" i="6"/>
  <c r="D88" i="8"/>
  <c r="D87" i="8"/>
  <c r="F87" i="6"/>
  <c r="L87" i="6" s="1"/>
  <c r="AA87" i="8" s="1"/>
  <c r="D85" i="8"/>
  <c r="F85" i="6"/>
  <c r="Q85" i="6" s="1"/>
  <c r="AU85" i="8" s="1"/>
  <c r="D90" i="8"/>
  <c r="F90" i="6"/>
  <c r="K90" i="6" s="1"/>
  <c r="D91" i="8"/>
  <c r="F91" i="6"/>
  <c r="O91" i="6" s="1"/>
  <c r="AM91" i="8" s="1"/>
  <c r="D89" i="8"/>
  <c r="F89" i="6"/>
  <c r="F86" i="6"/>
  <c r="N86" i="6" s="1"/>
  <c r="AI86" i="8" s="1"/>
  <c r="D86" i="8"/>
  <c r="D25" i="8"/>
  <c r="F25" i="6"/>
  <c r="I25" i="6" s="1"/>
  <c r="O25" i="8" s="1"/>
  <c r="F20" i="6"/>
  <c r="O20" i="6" s="1"/>
  <c r="AM20" i="8" s="1"/>
  <c r="D20" i="8"/>
  <c r="F38" i="6"/>
  <c r="M38" i="6" s="1"/>
  <c r="AE38" i="8" s="1"/>
  <c r="D38" i="8"/>
  <c r="F40" i="6"/>
  <c r="P40" i="6" s="1"/>
  <c r="AQ40" i="8" s="1"/>
  <c r="D40" i="8"/>
  <c r="D41" i="8"/>
  <c r="F41" i="6"/>
  <c r="R41" i="6" s="1"/>
  <c r="AY41" i="8" s="1"/>
  <c r="F37" i="6"/>
  <c r="P37" i="6" s="1"/>
  <c r="AQ37" i="8" s="1"/>
  <c r="D37" i="8"/>
  <c r="D24" i="8"/>
  <c r="F24" i="6"/>
  <c r="R24" i="6" s="1"/>
  <c r="AY24" i="8" s="1"/>
  <c r="D126" i="8"/>
  <c r="F126" i="8" s="1"/>
  <c r="D135" i="8"/>
  <c r="D130" i="8"/>
  <c r="F130" i="8" s="1"/>
  <c r="D47" i="8"/>
  <c r="F47" i="8" s="1"/>
  <c r="F47" i="6"/>
  <c r="N47" i="6" s="1"/>
  <c r="AI47" i="8" s="1"/>
  <c r="D171" i="8"/>
  <c r="D175" i="6"/>
  <c r="F171" i="6"/>
  <c r="Q171" i="6" s="1"/>
  <c r="AU171" i="8" s="1"/>
  <c r="D174" i="8"/>
  <c r="F174" i="6"/>
  <c r="J174" i="6" s="1"/>
  <c r="S174" i="8" s="1"/>
  <c r="F51" i="8"/>
  <c r="D110" i="8"/>
  <c r="F156" i="8"/>
  <c r="F67" i="8"/>
  <c r="F95" i="8"/>
  <c r="F180" i="6"/>
  <c r="D180" i="8"/>
  <c r="F173" i="6"/>
  <c r="R173" i="6" s="1"/>
  <c r="AY173" i="8" s="1"/>
  <c r="D173" i="8"/>
  <c r="F140" i="8"/>
  <c r="F160" i="8"/>
  <c r="F143" i="8"/>
  <c r="F129" i="8"/>
  <c r="D128" i="8"/>
  <c r="D122" i="8"/>
  <c r="F122" i="8" s="1"/>
  <c r="N122" i="6"/>
  <c r="AI122" i="8" s="1"/>
  <c r="E28" i="6"/>
  <c r="R28" i="6"/>
  <c r="P28" i="6"/>
  <c r="Q28" i="6"/>
  <c r="M28" i="6"/>
  <c r="L28" i="6"/>
  <c r="N28" i="6"/>
  <c r="O28" i="6"/>
  <c r="F172" i="6"/>
  <c r="D172" i="8"/>
  <c r="F172" i="8" s="1"/>
  <c r="D147" i="8"/>
  <c r="F252" i="8"/>
  <c r="D164" i="8"/>
  <c r="F164" i="6"/>
  <c r="O164" i="6" s="1"/>
  <c r="AM164" i="8" s="1"/>
  <c r="D46" i="8"/>
  <c r="F46" i="8" s="1"/>
  <c r="F46" i="6"/>
  <c r="H46" i="6" s="1"/>
  <c r="K46" i="8" s="1"/>
  <c r="F252" i="6"/>
  <c r="F98" i="6"/>
  <c r="F77" i="6"/>
  <c r="F250" i="6"/>
  <c r="F78" i="6"/>
  <c r="N78" i="6" s="1"/>
  <c r="AI78" i="8" s="1"/>
  <c r="D70" i="6"/>
  <c r="F251" i="6"/>
  <c r="D61" i="6"/>
  <c r="F51" i="6"/>
  <c r="F82" i="6"/>
  <c r="F97" i="6"/>
  <c r="F68" i="6"/>
  <c r="F160" i="6"/>
  <c r="H160" i="6" s="1"/>
  <c r="K160" i="8" s="1"/>
  <c r="F101" i="6"/>
  <c r="F84" i="6"/>
  <c r="F157" i="6"/>
  <c r="P157" i="6" s="1"/>
  <c r="AQ157" i="8" s="1"/>
  <c r="F83" i="6"/>
  <c r="F103" i="6"/>
  <c r="F102" i="6"/>
  <c r="F19" i="6"/>
  <c r="F100" i="6"/>
  <c r="F104" i="6"/>
  <c r="F156" i="6"/>
  <c r="F67" i="6"/>
  <c r="D105" i="6"/>
  <c r="F99" i="6"/>
  <c r="F96" i="6"/>
  <c r="F110" i="6"/>
  <c r="F95" i="6"/>
  <c r="F73" i="6"/>
  <c r="D11" i="8"/>
  <c r="F158" i="6"/>
  <c r="O81" i="6"/>
  <c r="AD35" i="8"/>
  <c r="I122" i="8"/>
  <c r="J122" i="8"/>
  <c r="H122" i="8"/>
  <c r="W76" i="8" l="1"/>
  <c r="W23" i="8"/>
  <c r="W186" i="8"/>
  <c r="F36" i="8"/>
  <c r="D280" i="8"/>
  <c r="D69" i="589"/>
  <c r="D21" i="590" s="1"/>
  <c r="D12" i="590"/>
  <c r="D279" i="8"/>
  <c r="D281" i="8"/>
  <c r="R133" i="6"/>
  <c r="AY133" i="8" s="1"/>
  <c r="Q89" i="6"/>
  <c r="AU89" i="8" s="1"/>
  <c r="F220" i="6"/>
  <c r="R220" i="6" s="1"/>
  <c r="AY220" i="8" s="1"/>
  <c r="F127" i="8"/>
  <c r="F141" i="8"/>
  <c r="N121" i="6"/>
  <c r="AI121" i="8" s="1"/>
  <c r="H121" i="6"/>
  <c r="G121" i="6"/>
  <c r="O121" i="6"/>
  <c r="AM121" i="8" s="1"/>
  <c r="E76" i="8"/>
  <c r="F76" i="8"/>
  <c r="J45" i="6"/>
  <c r="M45" i="6"/>
  <c r="AE45" i="8" s="1"/>
  <c r="L45" i="6"/>
  <c r="AA45" i="8" s="1"/>
  <c r="N45" i="6"/>
  <c r="AI45" i="8" s="1"/>
  <c r="I45" i="6"/>
  <c r="O45" i="6"/>
  <c r="AM45" i="8" s="1"/>
  <c r="K45" i="6"/>
  <c r="R45" i="6"/>
  <c r="AY45" i="8" s="1"/>
  <c r="K127" i="8"/>
  <c r="P45" i="6"/>
  <c r="AQ45" i="8" s="1"/>
  <c r="H45" i="6"/>
  <c r="H281" i="6" s="1"/>
  <c r="G45" i="6"/>
  <c r="F45" i="8"/>
  <c r="P145" i="6"/>
  <c r="AQ145" i="8" s="1"/>
  <c r="M145" i="6"/>
  <c r="AE145" i="8" s="1"/>
  <c r="O145" i="6"/>
  <c r="AM145" i="8" s="1"/>
  <c r="L145" i="6"/>
  <c r="AA145" i="8" s="1"/>
  <c r="G145" i="6"/>
  <c r="R145" i="6"/>
  <c r="AY145" i="8" s="1"/>
  <c r="Q145" i="6"/>
  <c r="AU145" i="8" s="1"/>
  <c r="K145" i="6"/>
  <c r="J145" i="6"/>
  <c r="S145" i="8" s="1"/>
  <c r="H145" i="6"/>
  <c r="K145" i="8" s="1"/>
  <c r="N145" i="6"/>
  <c r="AI145" i="8" s="1"/>
  <c r="I145" i="6"/>
  <c r="O145" i="8" s="1"/>
  <c r="M76" i="6"/>
  <c r="AE76" i="8" s="1"/>
  <c r="P76" i="6"/>
  <c r="AQ76" i="8" s="1"/>
  <c r="L133" i="6"/>
  <c r="AA133" i="8" s="1"/>
  <c r="M133" i="6"/>
  <c r="AE133" i="8" s="1"/>
  <c r="K146" i="6"/>
  <c r="N133" i="6"/>
  <c r="AI133" i="8" s="1"/>
  <c r="P146" i="6"/>
  <c r="AQ146" i="8" s="1"/>
  <c r="O133" i="6"/>
  <c r="AM133" i="8" s="1"/>
  <c r="P133" i="6"/>
  <c r="AQ133" i="8" s="1"/>
  <c r="H146" i="6"/>
  <c r="K146" i="8" s="1"/>
  <c r="L146" i="6"/>
  <c r="AA146" i="8" s="1"/>
  <c r="O146" i="6"/>
  <c r="AM146" i="8" s="1"/>
  <c r="Q146" i="6"/>
  <c r="AU146" i="8" s="1"/>
  <c r="G146" i="6"/>
  <c r="G146" i="8" s="1"/>
  <c r="I146" i="6"/>
  <c r="O146" i="8" s="1"/>
  <c r="N146" i="6"/>
  <c r="AI146" i="8" s="1"/>
  <c r="R146" i="6"/>
  <c r="AY146" i="8" s="1"/>
  <c r="J146" i="6"/>
  <c r="S146" i="8" s="1"/>
  <c r="Q133" i="6"/>
  <c r="AU133" i="8" s="1"/>
  <c r="F146" i="8"/>
  <c r="K35" i="6"/>
  <c r="I35" i="6"/>
  <c r="O35" i="8" s="1"/>
  <c r="P35" i="6"/>
  <c r="AQ35" i="8" s="1"/>
  <c r="K36" i="6"/>
  <c r="P36" i="6"/>
  <c r="AQ36" i="8" s="1"/>
  <c r="I36" i="6"/>
  <c r="O36" i="8" s="1"/>
  <c r="Q35" i="6"/>
  <c r="AU35" i="8" s="1"/>
  <c r="O36" i="6"/>
  <c r="AM36" i="8" s="1"/>
  <c r="M35" i="6"/>
  <c r="AE35" i="8" s="1"/>
  <c r="R36" i="6"/>
  <c r="AY36" i="8" s="1"/>
  <c r="J35" i="6"/>
  <c r="S35" i="8" s="1"/>
  <c r="J36" i="6"/>
  <c r="S36" i="8" s="1"/>
  <c r="G35" i="6"/>
  <c r="G35" i="8" s="1"/>
  <c r="N36" i="6"/>
  <c r="AI36" i="8" s="1"/>
  <c r="G36" i="6"/>
  <c r="G36" i="8" s="1"/>
  <c r="L36" i="6"/>
  <c r="AA36" i="8" s="1"/>
  <c r="H36" i="6"/>
  <c r="K36" i="8" s="1"/>
  <c r="O35" i="6"/>
  <c r="AM35" i="8" s="1"/>
  <c r="M36" i="6"/>
  <c r="AE36" i="8" s="1"/>
  <c r="R35" i="6"/>
  <c r="AY35" i="8" s="1"/>
  <c r="H35" i="6"/>
  <c r="K35" i="8" s="1"/>
  <c r="N35" i="6"/>
  <c r="AI35" i="8" s="1"/>
  <c r="E23" i="8"/>
  <c r="F23" i="8"/>
  <c r="F12" i="8"/>
  <c r="O209" i="6"/>
  <c r="AM209" i="8" s="1"/>
  <c r="M216" i="6"/>
  <c r="AE216" i="8" s="1"/>
  <c r="I208" i="6"/>
  <c r="O208" i="8" s="1"/>
  <c r="H199" i="6"/>
  <c r="K199" i="8" s="1"/>
  <c r="K226" i="6"/>
  <c r="O217" i="6"/>
  <c r="AM217" i="8" s="1"/>
  <c r="J222" i="6"/>
  <c r="S222" i="8" s="1"/>
  <c r="H208" i="6"/>
  <c r="K208" i="8" s="1"/>
  <c r="Q226" i="6"/>
  <c r="AU226" i="8" s="1"/>
  <c r="G226" i="6"/>
  <c r="G226" i="8" s="1"/>
  <c r="R226" i="6"/>
  <c r="AY226" i="8" s="1"/>
  <c r="H209" i="6"/>
  <c r="K209" i="8" s="1"/>
  <c r="G204" i="6"/>
  <c r="G204" i="8" s="1"/>
  <c r="I226" i="6"/>
  <c r="O226" i="8" s="1"/>
  <c r="G209" i="6"/>
  <c r="G209" i="8" s="1"/>
  <c r="L226" i="6"/>
  <c r="AA226" i="8" s="1"/>
  <c r="J226" i="6"/>
  <c r="S226" i="8" s="1"/>
  <c r="K209" i="6"/>
  <c r="L216" i="6"/>
  <c r="AA216" i="8" s="1"/>
  <c r="M226" i="6"/>
  <c r="AE226" i="8" s="1"/>
  <c r="O226" i="6"/>
  <c r="AM226" i="8" s="1"/>
  <c r="Q209" i="6"/>
  <c r="AU209" i="8" s="1"/>
  <c r="P226" i="6"/>
  <c r="AQ226" i="8" s="1"/>
  <c r="D240" i="2"/>
  <c r="M205" i="6"/>
  <c r="AE205" i="8" s="1"/>
  <c r="M208" i="6"/>
  <c r="AE208" i="8" s="1"/>
  <c r="I221" i="6"/>
  <c r="O221" i="8" s="1"/>
  <c r="Q221" i="6"/>
  <c r="AU221" i="8" s="1"/>
  <c r="L204" i="6"/>
  <c r="AA204" i="8" s="1"/>
  <c r="R216" i="6"/>
  <c r="AY216" i="8" s="1"/>
  <c r="H226" i="6"/>
  <c r="K226" i="8" s="1"/>
  <c r="O199" i="6"/>
  <c r="AM199" i="8" s="1"/>
  <c r="P221" i="6"/>
  <c r="AQ221" i="8" s="1"/>
  <c r="K217" i="6"/>
  <c r="P205" i="6"/>
  <c r="AQ205" i="8" s="1"/>
  <c r="M217" i="6"/>
  <c r="AE217" i="8" s="1"/>
  <c r="G205" i="6"/>
  <c r="G205" i="8" s="1"/>
  <c r="I205" i="6"/>
  <c r="O205" i="8" s="1"/>
  <c r="G207" i="6"/>
  <c r="G207" i="8" s="1"/>
  <c r="P207" i="6"/>
  <c r="AQ207" i="8" s="1"/>
  <c r="P204" i="6"/>
  <c r="AQ204" i="8" s="1"/>
  <c r="I204" i="6"/>
  <c r="O204" i="8" s="1"/>
  <c r="R217" i="6"/>
  <c r="AY217" i="8" s="1"/>
  <c r="Q217" i="6"/>
  <c r="AU217" i="8" s="1"/>
  <c r="H216" i="6"/>
  <c r="K216" i="8" s="1"/>
  <c r="G208" i="6"/>
  <c r="G208" i="8" s="1"/>
  <c r="F229" i="8"/>
  <c r="G222" i="6"/>
  <c r="G222" i="8" s="1"/>
  <c r="J209" i="6"/>
  <c r="S209" i="8" s="1"/>
  <c r="M209" i="6"/>
  <c r="AE209" i="8" s="1"/>
  <c r="Q199" i="6"/>
  <c r="AU199" i="8" s="1"/>
  <c r="F235" i="8"/>
  <c r="L221" i="6"/>
  <c r="AA221" i="8" s="1"/>
  <c r="Q207" i="6"/>
  <c r="AU207" i="8" s="1"/>
  <c r="L205" i="6"/>
  <c r="AA205" i="8" s="1"/>
  <c r="J205" i="6"/>
  <c r="S205" i="8" s="1"/>
  <c r="O207" i="6"/>
  <c r="AM207" i="8" s="1"/>
  <c r="R207" i="6"/>
  <c r="AY207" i="8" s="1"/>
  <c r="M204" i="6"/>
  <c r="AE204" i="8" s="1"/>
  <c r="J204" i="6"/>
  <c r="S204" i="8" s="1"/>
  <c r="J217" i="6"/>
  <c r="S217" i="8" s="1"/>
  <c r="L217" i="6"/>
  <c r="AA217" i="8" s="1"/>
  <c r="P216" i="6"/>
  <c r="AQ216" i="8" s="1"/>
  <c r="O208" i="6"/>
  <c r="AM208" i="8" s="1"/>
  <c r="M222" i="6"/>
  <c r="AE222" i="8" s="1"/>
  <c r="O222" i="6"/>
  <c r="AM222" i="8" s="1"/>
  <c r="R209" i="6"/>
  <c r="AY209" i="8" s="1"/>
  <c r="F209" i="8"/>
  <c r="L199" i="6"/>
  <c r="AA199" i="8" s="1"/>
  <c r="R221" i="6"/>
  <c r="AY221" i="8" s="1"/>
  <c r="F228" i="8"/>
  <c r="F217" i="8"/>
  <c r="F200" i="8"/>
  <c r="N205" i="6"/>
  <c r="AI205" i="8" s="1"/>
  <c r="K205" i="6"/>
  <c r="I207" i="6"/>
  <c r="O207" i="8" s="1"/>
  <c r="F207" i="8"/>
  <c r="H204" i="6"/>
  <c r="K204" i="8" s="1"/>
  <c r="K204" i="6"/>
  <c r="G217" i="6"/>
  <c r="G217" i="8" s="1"/>
  <c r="P217" i="6"/>
  <c r="AQ217" i="8" s="1"/>
  <c r="J216" i="6"/>
  <c r="S216" i="8" s="1"/>
  <c r="N208" i="6"/>
  <c r="AI208" i="8" s="1"/>
  <c r="R208" i="6"/>
  <c r="AY208" i="8" s="1"/>
  <c r="P222" i="6"/>
  <c r="AQ222" i="8" s="1"/>
  <c r="R222" i="6"/>
  <c r="AY222" i="8" s="1"/>
  <c r="L209" i="6"/>
  <c r="AA209" i="8" s="1"/>
  <c r="R199" i="6"/>
  <c r="AY199" i="8" s="1"/>
  <c r="I199" i="6"/>
  <c r="O199" i="8" s="1"/>
  <c r="G221" i="6"/>
  <c r="G221" i="8" s="1"/>
  <c r="M221" i="6"/>
  <c r="AE221" i="8" s="1"/>
  <c r="F218" i="8"/>
  <c r="Q208" i="6"/>
  <c r="AU208" i="8" s="1"/>
  <c r="P208" i="6"/>
  <c r="AQ208" i="8" s="1"/>
  <c r="K222" i="6"/>
  <c r="W222" i="8" s="1"/>
  <c r="I222" i="6"/>
  <c r="O222" i="8" s="1"/>
  <c r="F213" i="8"/>
  <c r="D223" i="8"/>
  <c r="J199" i="6"/>
  <c r="S199" i="8" s="1"/>
  <c r="P199" i="6"/>
  <c r="AQ199" i="8" s="1"/>
  <c r="O221" i="6"/>
  <c r="AM221" i="8" s="1"/>
  <c r="K221" i="6"/>
  <c r="F227" i="8"/>
  <c r="O205" i="6"/>
  <c r="AM205" i="8" s="1"/>
  <c r="J207" i="6"/>
  <c r="S207" i="8" s="1"/>
  <c r="D238" i="6"/>
  <c r="D240" i="6" s="1"/>
  <c r="F234" i="8"/>
  <c r="F214" i="8"/>
  <c r="F230" i="8"/>
  <c r="R205" i="6"/>
  <c r="AY205" i="8" s="1"/>
  <c r="H207" i="6"/>
  <c r="K207" i="8" s="1"/>
  <c r="R204" i="6"/>
  <c r="AY204" i="8" s="1"/>
  <c r="F204" i="8"/>
  <c r="D210" i="8"/>
  <c r="F232" i="8"/>
  <c r="F233" i="8"/>
  <c r="G216" i="6"/>
  <c r="G216" i="8" s="1"/>
  <c r="K216" i="6"/>
  <c r="F219" i="8"/>
  <c r="L222" i="6"/>
  <c r="AA222" i="8" s="1"/>
  <c r="F222" i="8"/>
  <c r="F231" i="8"/>
  <c r="F198" i="8"/>
  <c r="H205" i="6"/>
  <c r="K205" i="8" s="1"/>
  <c r="K207" i="6"/>
  <c r="O204" i="6"/>
  <c r="AM204" i="8" s="1"/>
  <c r="Q216" i="6"/>
  <c r="AU216" i="8" s="1"/>
  <c r="N216" i="6"/>
  <c r="AI216" i="8" s="1"/>
  <c r="J208" i="6"/>
  <c r="S208" i="8" s="1"/>
  <c r="K208" i="6"/>
  <c r="D236" i="8"/>
  <c r="F226" i="8"/>
  <c r="N222" i="6"/>
  <c r="AI222" i="8" s="1"/>
  <c r="K199" i="6"/>
  <c r="D201" i="8"/>
  <c r="F199" i="8"/>
  <c r="H221" i="6"/>
  <c r="K221" i="8" s="1"/>
  <c r="F221" i="8"/>
  <c r="F205" i="8"/>
  <c r="L207" i="6"/>
  <c r="AA207" i="8" s="1"/>
  <c r="M207" i="6"/>
  <c r="AE207" i="8" s="1"/>
  <c r="Q204" i="6"/>
  <c r="AU204" i="8" s="1"/>
  <c r="F206" i="8"/>
  <c r="N217" i="6"/>
  <c r="AI217" i="8" s="1"/>
  <c r="I217" i="6"/>
  <c r="O217" i="8" s="1"/>
  <c r="O216" i="6"/>
  <c r="AM216" i="8" s="1"/>
  <c r="F216" i="8"/>
  <c r="F208" i="8"/>
  <c r="Q222" i="6"/>
  <c r="AU222" i="8" s="1"/>
  <c r="P209" i="6"/>
  <c r="AQ209" i="8" s="1"/>
  <c r="I209" i="6"/>
  <c r="O209" i="8" s="1"/>
  <c r="G199" i="6"/>
  <c r="G199" i="8" s="1"/>
  <c r="M199" i="6"/>
  <c r="AE199" i="8" s="1"/>
  <c r="J221" i="6"/>
  <c r="S221" i="8" s="1"/>
  <c r="F215" i="8"/>
  <c r="D105" i="8"/>
  <c r="G174" i="6"/>
  <c r="G174" i="8" s="1"/>
  <c r="N174" i="6"/>
  <c r="AI174" i="8" s="1"/>
  <c r="K174" i="6"/>
  <c r="W174" i="8" s="1"/>
  <c r="P174" i="6"/>
  <c r="AQ174" i="8" s="1"/>
  <c r="G167" i="6"/>
  <c r="G167" i="8" s="1"/>
  <c r="M167" i="6"/>
  <c r="AE167" i="8" s="1"/>
  <c r="I167" i="6"/>
  <c r="O167" i="8" s="1"/>
  <c r="J167" i="6"/>
  <c r="S167" i="8" s="1"/>
  <c r="Q167" i="6"/>
  <c r="AU167" i="8" s="1"/>
  <c r="H167" i="6"/>
  <c r="K167" i="8" s="1"/>
  <c r="O167" i="6"/>
  <c r="AM167" i="8" s="1"/>
  <c r="N167" i="6"/>
  <c r="AI167" i="8" s="1"/>
  <c r="L167" i="6"/>
  <c r="AA167" i="8" s="1"/>
  <c r="K167" i="6"/>
  <c r="P167" i="6"/>
  <c r="AQ167" i="8" s="1"/>
  <c r="I174" i="6"/>
  <c r="O174" i="8" s="1"/>
  <c r="M174" i="6"/>
  <c r="AE174" i="8" s="1"/>
  <c r="D70" i="8"/>
  <c r="L144" i="6"/>
  <c r="AA144" i="8" s="1"/>
  <c r="F157" i="8"/>
  <c r="H131" i="6"/>
  <c r="K131" i="8" s="1"/>
  <c r="R164" i="6"/>
  <c r="AY164" i="8" s="1"/>
  <c r="D61" i="8"/>
  <c r="L131" i="6"/>
  <c r="AA131" i="8" s="1"/>
  <c r="L174" i="6"/>
  <c r="AA174" i="8" s="1"/>
  <c r="G130" i="6"/>
  <c r="G130" i="8" s="1"/>
  <c r="Q174" i="6"/>
  <c r="AU174" i="8" s="1"/>
  <c r="Q131" i="6"/>
  <c r="AU131" i="8" s="1"/>
  <c r="I131" i="6"/>
  <c r="O131" i="8" s="1"/>
  <c r="H173" i="6"/>
  <c r="K173" i="8" s="1"/>
  <c r="G112" i="6"/>
  <c r="G112" i="8" s="1"/>
  <c r="O127" i="6"/>
  <c r="AM127" i="8" s="1"/>
  <c r="O144" i="6"/>
  <c r="AM144" i="8" s="1"/>
  <c r="L112" i="6"/>
  <c r="AA112" i="8" s="1"/>
  <c r="J112" i="6"/>
  <c r="S112" i="8" s="1"/>
  <c r="M134" i="6"/>
  <c r="AE134" i="8" s="1"/>
  <c r="O174" i="6"/>
  <c r="AM174" i="8" s="1"/>
  <c r="R174" i="6"/>
  <c r="AY174" i="8" s="1"/>
  <c r="P173" i="6"/>
  <c r="AQ173" i="8" s="1"/>
  <c r="J144" i="6"/>
  <c r="S144" i="8" s="1"/>
  <c r="H174" i="6"/>
  <c r="K174" i="8" s="1"/>
  <c r="G173" i="6"/>
  <c r="G173" i="8" s="1"/>
  <c r="N112" i="6"/>
  <c r="AI112" i="8" s="1"/>
  <c r="K131" i="6"/>
  <c r="R144" i="6"/>
  <c r="AY144" i="8" s="1"/>
  <c r="K171" i="6"/>
  <c r="P112" i="6"/>
  <c r="AQ112" i="8" s="1"/>
  <c r="K127" i="6"/>
  <c r="O130" i="6"/>
  <c r="AM130" i="8" s="1"/>
  <c r="L173" i="6"/>
  <c r="AA173" i="8" s="1"/>
  <c r="J173" i="6"/>
  <c r="S173" i="8" s="1"/>
  <c r="R131" i="6"/>
  <c r="AY131" i="8" s="1"/>
  <c r="I127" i="6"/>
  <c r="M130" i="6"/>
  <c r="AE130" i="8" s="1"/>
  <c r="M173" i="6"/>
  <c r="AE173" i="8" s="1"/>
  <c r="O173" i="6"/>
  <c r="AM173" i="8" s="1"/>
  <c r="J131" i="6"/>
  <c r="S131" i="8" s="1"/>
  <c r="G127" i="6"/>
  <c r="Q144" i="6"/>
  <c r="AU144" i="8" s="1"/>
  <c r="R130" i="6"/>
  <c r="AY130" i="8" s="1"/>
  <c r="R127" i="6"/>
  <c r="AY127" i="8" s="1"/>
  <c r="Q173" i="6"/>
  <c r="AU173" i="8" s="1"/>
  <c r="L171" i="6"/>
  <c r="AA171" i="8" s="1"/>
  <c r="O131" i="6"/>
  <c r="AM131" i="8" s="1"/>
  <c r="N131" i="6"/>
  <c r="AI131" i="8" s="1"/>
  <c r="J127" i="6"/>
  <c r="J134" i="6"/>
  <c r="S134" i="8" s="1"/>
  <c r="R160" i="6"/>
  <c r="AY160" i="8" s="1"/>
  <c r="Q164" i="6"/>
  <c r="AU164" i="8" s="1"/>
  <c r="M171" i="6"/>
  <c r="AE171" i="8" s="1"/>
  <c r="M112" i="6"/>
  <c r="AE112" i="8" s="1"/>
  <c r="N127" i="6"/>
  <c r="AI127" i="8" s="1"/>
  <c r="R134" i="6"/>
  <c r="AY134" i="8" s="1"/>
  <c r="I130" i="6"/>
  <c r="O130" i="8" s="1"/>
  <c r="K173" i="6"/>
  <c r="W173" i="8" s="1"/>
  <c r="J171" i="6"/>
  <c r="S171" i="8" s="1"/>
  <c r="Q127" i="6"/>
  <c r="AU127" i="8" s="1"/>
  <c r="N164" i="6"/>
  <c r="AI164" i="8" s="1"/>
  <c r="L160" i="6"/>
  <c r="AA160" i="8" s="1"/>
  <c r="I164" i="6"/>
  <c r="O164" i="8" s="1"/>
  <c r="P164" i="6"/>
  <c r="AQ164" i="8" s="1"/>
  <c r="N173" i="6"/>
  <c r="AI173" i="8" s="1"/>
  <c r="I173" i="6"/>
  <c r="O173" i="8" s="1"/>
  <c r="N128" i="6"/>
  <c r="AI128" i="8" s="1"/>
  <c r="G128" i="6"/>
  <c r="G128" i="8" s="1"/>
  <c r="H128" i="6"/>
  <c r="K128" i="8" s="1"/>
  <c r="I128" i="6"/>
  <c r="O128" i="8" s="1"/>
  <c r="P128" i="6"/>
  <c r="AQ128" i="8" s="1"/>
  <c r="K128" i="6"/>
  <c r="M128" i="6"/>
  <c r="AE128" i="8" s="1"/>
  <c r="J128" i="6"/>
  <c r="S128" i="8" s="1"/>
  <c r="O128" i="6"/>
  <c r="AM128" i="8" s="1"/>
  <c r="Q128" i="6"/>
  <c r="AU128" i="8" s="1"/>
  <c r="L128" i="6"/>
  <c r="AA128" i="8" s="1"/>
  <c r="J160" i="6"/>
  <c r="S160" i="8" s="1"/>
  <c r="K164" i="6"/>
  <c r="S122" i="8"/>
  <c r="L122" i="6"/>
  <c r="AA122" i="8" s="1"/>
  <c r="P122" i="6"/>
  <c r="AQ122" i="8" s="1"/>
  <c r="H164" i="6"/>
  <c r="K164" i="8" s="1"/>
  <c r="M164" i="6"/>
  <c r="AE164" i="8" s="1"/>
  <c r="L164" i="6"/>
  <c r="AA164" i="8" s="1"/>
  <c r="J164" i="6"/>
  <c r="S164" i="8" s="1"/>
  <c r="G164" i="6"/>
  <c r="G164" i="8" s="1"/>
  <c r="K134" i="6"/>
  <c r="P134" i="6"/>
  <c r="AQ134" i="8" s="1"/>
  <c r="J130" i="6"/>
  <c r="S130" i="8" s="1"/>
  <c r="O143" i="6"/>
  <c r="AM143" i="8" s="1"/>
  <c r="M127" i="6"/>
  <c r="AE127" i="8" s="1"/>
  <c r="P127" i="6"/>
  <c r="AQ127" i="8" s="1"/>
  <c r="I134" i="6"/>
  <c r="O134" i="8" s="1"/>
  <c r="H134" i="6"/>
  <c r="K134" i="8" s="1"/>
  <c r="M144" i="6"/>
  <c r="AE144" i="8" s="1"/>
  <c r="P144" i="6"/>
  <c r="AQ144" i="8" s="1"/>
  <c r="Q130" i="6"/>
  <c r="AU130" i="8" s="1"/>
  <c r="P130" i="6"/>
  <c r="AQ130" i="8" s="1"/>
  <c r="J143" i="6"/>
  <c r="S143" i="8" s="1"/>
  <c r="G131" i="6"/>
  <c r="G131" i="8" s="1"/>
  <c r="L127" i="6"/>
  <c r="G134" i="6"/>
  <c r="G134" i="8" s="1"/>
  <c r="N134" i="6"/>
  <c r="AI134" i="8" s="1"/>
  <c r="N144" i="6"/>
  <c r="AI144" i="8" s="1"/>
  <c r="H130" i="6"/>
  <c r="K130" i="8" s="1"/>
  <c r="L143" i="6"/>
  <c r="AA143" i="8" s="1"/>
  <c r="N143" i="6"/>
  <c r="AI143" i="8" s="1"/>
  <c r="H143" i="6"/>
  <c r="K143" i="8" s="1"/>
  <c r="M143" i="6"/>
  <c r="AE143" i="8" s="1"/>
  <c r="R112" i="6"/>
  <c r="AY112" i="8" s="1"/>
  <c r="L134" i="6"/>
  <c r="AA134" i="8" s="1"/>
  <c r="K144" i="6"/>
  <c r="I144" i="6"/>
  <c r="O144" i="8" s="1"/>
  <c r="N130" i="6"/>
  <c r="AI130" i="8" s="1"/>
  <c r="R143" i="6"/>
  <c r="AY143" i="8" s="1"/>
  <c r="K143" i="6"/>
  <c r="Q134" i="6"/>
  <c r="AU134" i="8" s="1"/>
  <c r="G143" i="6"/>
  <c r="G143" i="8" s="1"/>
  <c r="Q143" i="6"/>
  <c r="AU143" i="8" s="1"/>
  <c r="O112" i="6"/>
  <c r="AM112" i="8" s="1"/>
  <c r="Q112" i="6"/>
  <c r="AU112" i="8" s="1"/>
  <c r="M131" i="6"/>
  <c r="AE131" i="8" s="1"/>
  <c r="H144" i="6"/>
  <c r="K144" i="8" s="1"/>
  <c r="K130" i="6"/>
  <c r="P143" i="6"/>
  <c r="AQ143" i="8" s="1"/>
  <c r="P160" i="6"/>
  <c r="AQ160" i="8" s="1"/>
  <c r="P171" i="6"/>
  <c r="AQ171" i="8" s="1"/>
  <c r="O171" i="6"/>
  <c r="AM171" i="8" s="1"/>
  <c r="H171" i="6"/>
  <c r="K171" i="8" s="1"/>
  <c r="M160" i="6"/>
  <c r="AE160" i="8" s="1"/>
  <c r="K160" i="6"/>
  <c r="G160" i="6"/>
  <c r="G160" i="8" s="1"/>
  <c r="R171" i="6"/>
  <c r="AY171" i="8" s="1"/>
  <c r="I171" i="6"/>
  <c r="O171" i="8" s="1"/>
  <c r="G171" i="6"/>
  <c r="G171" i="8" s="1"/>
  <c r="N160" i="6"/>
  <c r="AI160" i="8" s="1"/>
  <c r="I160" i="6"/>
  <c r="O160" i="8" s="1"/>
  <c r="Q160" i="6"/>
  <c r="AU160" i="8" s="1"/>
  <c r="N171" i="6"/>
  <c r="AI171" i="8" s="1"/>
  <c r="O160" i="6"/>
  <c r="AM160" i="8" s="1"/>
  <c r="R122" i="6"/>
  <c r="AY122" i="8" s="1"/>
  <c r="M122" i="6"/>
  <c r="AE122" i="8" s="1"/>
  <c r="AM122" i="8"/>
  <c r="K122" i="6"/>
  <c r="W122" i="8" s="1"/>
  <c r="Q122" i="6"/>
  <c r="AU122" i="8" s="1"/>
  <c r="K122" i="8"/>
  <c r="J121" i="6"/>
  <c r="L121" i="6"/>
  <c r="AA121" i="8" s="1"/>
  <c r="P121" i="6"/>
  <c r="AQ121" i="8" s="1"/>
  <c r="R121" i="6"/>
  <c r="AY121" i="8" s="1"/>
  <c r="O121" i="8"/>
  <c r="K121" i="6"/>
  <c r="M121" i="6"/>
  <c r="AE121" i="8" s="1"/>
  <c r="Q121" i="6"/>
  <c r="AU121" i="8" s="1"/>
  <c r="I112" i="6"/>
  <c r="O112" i="8" s="1"/>
  <c r="H112" i="6"/>
  <c r="K112" i="8" s="1"/>
  <c r="F112" i="8"/>
  <c r="F111" i="8"/>
  <c r="F113" i="8"/>
  <c r="Q91" i="6"/>
  <c r="AU91" i="8" s="1"/>
  <c r="M86" i="6"/>
  <c r="AE86" i="8" s="1"/>
  <c r="K86" i="6"/>
  <c r="R91" i="6"/>
  <c r="AY91" i="8" s="1"/>
  <c r="M90" i="6"/>
  <c r="AE90" i="8" s="1"/>
  <c r="M85" i="6"/>
  <c r="AE85" i="8" s="1"/>
  <c r="N90" i="6"/>
  <c r="AI90" i="8" s="1"/>
  <c r="L90" i="6"/>
  <c r="AA90" i="8" s="1"/>
  <c r="J91" i="6"/>
  <c r="S91" i="8" s="1"/>
  <c r="Q90" i="6"/>
  <c r="AU90" i="8" s="1"/>
  <c r="H85" i="6"/>
  <c r="K85" i="8" s="1"/>
  <c r="F69" i="8"/>
  <c r="I91" i="6"/>
  <c r="O91" i="8" s="1"/>
  <c r="J86" i="6"/>
  <c r="S86" i="8" s="1"/>
  <c r="R87" i="6"/>
  <c r="AY87" i="8" s="1"/>
  <c r="O89" i="6"/>
  <c r="AM89" i="8" s="1"/>
  <c r="P91" i="6"/>
  <c r="AQ91" i="8" s="1"/>
  <c r="O90" i="6"/>
  <c r="AM90" i="8" s="1"/>
  <c r="N85" i="6"/>
  <c r="AI85" i="8" s="1"/>
  <c r="N87" i="6"/>
  <c r="AI87" i="8" s="1"/>
  <c r="M91" i="6"/>
  <c r="AE91" i="8" s="1"/>
  <c r="L91" i="6"/>
  <c r="AA91" i="8" s="1"/>
  <c r="J90" i="6"/>
  <c r="S90" i="8" s="1"/>
  <c r="O85" i="6"/>
  <c r="AM85" i="8" s="1"/>
  <c r="K91" i="6"/>
  <c r="W91" i="8" s="1"/>
  <c r="G85" i="6"/>
  <c r="G85" i="8" s="1"/>
  <c r="I86" i="6"/>
  <c r="O86" i="8" s="1"/>
  <c r="N91" i="6"/>
  <c r="AI91" i="8" s="1"/>
  <c r="G90" i="6"/>
  <c r="G90" i="8" s="1"/>
  <c r="I85" i="6"/>
  <c r="O85" i="8" s="1"/>
  <c r="P87" i="6"/>
  <c r="AQ87" i="8" s="1"/>
  <c r="K89" i="6"/>
  <c r="F87" i="8"/>
  <c r="M89" i="6"/>
  <c r="AE89" i="8" s="1"/>
  <c r="F91" i="8"/>
  <c r="F85" i="8"/>
  <c r="R40" i="6"/>
  <c r="AY40" i="8" s="1"/>
  <c r="P86" i="6"/>
  <c r="AQ86" i="8" s="1"/>
  <c r="H89" i="6"/>
  <c r="K89" i="8" s="1"/>
  <c r="I89" i="6"/>
  <c r="O89" i="8" s="1"/>
  <c r="J85" i="6"/>
  <c r="S85" i="8" s="1"/>
  <c r="H87" i="6"/>
  <c r="K87" i="8" s="1"/>
  <c r="F88" i="8"/>
  <c r="K24" i="6"/>
  <c r="L86" i="6"/>
  <c r="AA86" i="8" s="1"/>
  <c r="R89" i="6"/>
  <c r="AY89" i="8" s="1"/>
  <c r="G89" i="6"/>
  <c r="G89" i="8" s="1"/>
  <c r="G91" i="6"/>
  <c r="G91" i="8" s="1"/>
  <c r="H90" i="6"/>
  <c r="K90" i="8" s="1"/>
  <c r="F90" i="8"/>
  <c r="K85" i="6"/>
  <c r="J87" i="6"/>
  <c r="S87" i="8" s="1"/>
  <c r="H91" i="6"/>
  <c r="K91" i="8" s="1"/>
  <c r="I90" i="6"/>
  <c r="O90" i="8" s="1"/>
  <c r="L85" i="6"/>
  <c r="AA85" i="8" s="1"/>
  <c r="O87" i="6"/>
  <c r="AM87" i="8" s="1"/>
  <c r="H86" i="6"/>
  <c r="K86" i="8" s="1"/>
  <c r="Q86" i="6"/>
  <c r="AU86" i="8" s="1"/>
  <c r="L89" i="6"/>
  <c r="AA89" i="8" s="1"/>
  <c r="F89" i="8"/>
  <c r="F220" i="8" s="1"/>
  <c r="K87" i="6"/>
  <c r="Q87" i="6"/>
  <c r="AU87" i="8" s="1"/>
  <c r="R86" i="6"/>
  <c r="AY86" i="8" s="1"/>
  <c r="F86" i="8"/>
  <c r="N89" i="6"/>
  <c r="AI89" i="8" s="1"/>
  <c r="J89" i="6"/>
  <c r="S89" i="8" s="1"/>
  <c r="G87" i="6"/>
  <c r="G87" i="8" s="1"/>
  <c r="G86" i="6"/>
  <c r="G86" i="8" s="1"/>
  <c r="O86" i="6"/>
  <c r="AM86" i="8" s="1"/>
  <c r="P89" i="6"/>
  <c r="AQ89" i="8" s="1"/>
  <c r="R90" i="6"/>
  <c r="AY90" i="8" s="1"/>
  <c r="P90" i="6"/>
  <c r="AQ90" i="8" s="1"/>
  <c r="P85" i="6"/>
  <c r="AQ85" i="8" s="1"/>
  <c r="R85" i="6"/>
  <c r="AY85" i="8" s="1"/>
  <c r="M87" i="6"/>
  <c r="AE87" i="8" s="1"/>
  <c r="I87" i="6"/>
  <c r="O87" i="8" s="1"/>
  <c r="K41" i="6"/>
  <c r="L40" i="6"/>
  <c r="AA40" i="8" s="1"/>
  <c r="Q40" i="6"/>
  <c r="AU40" i="8" s="1"/>
  <c r="O40" i="6"/>
  <c r="AM40" i="8" s="1"/>
  <c r="M41" i="6"/>
  <c r="AE41" i="8" s="1"/>
  <c r="H40" i="6"/>
  <c r="K40" i="8" s="1"/>
  <c r="L41" i="6"/>
  <c r="AA41" i="8" s="1"/>
  <c r="Q41" i="6"/>
  <c r="AU41" i="8" s="1"/>
  <c r="P41" i="6"/>
  <c r="AQ41" i="8" s="1"/>
  <c r="G40" i="6"/>
  <c r="G40" i="8" s="1"/>
  <c r="Q37" i="6"/>
  <c r="AU37" i="8" s="1"/>
  <c r="O41" i="6"/>
  <c r="AM41" i="8" s="1"/>
  <c r="N38" i="6"/>
  <c r="AI38" i="8" s="1"/>
  <c r="J38" i="6"/>
  <c r="S38" i="8" s="1"/>
  <c r="I20" i="6"/>
  <c r="O20" i="8" s="1"/>
  <c r="G38" i="6"/>
  <c r="G38" i="8" s="1"/>
  <c r="Q38" i="6"/>
  <c r="AU38" i="8" s="1"/>
  <c r="N41" i="6"/>
  <c r="AI41" i="8" s="1"/>
  <c r="G41" i="6"/>
  <c r="G41" i="8" s="1"/>
  <c r="L20" i="6"/>
  <c r="AA20" i="8" s="1"/>
  <c r="M20" i="6"/>
  <c r="AE20" i="8" s="1"/>
  <c r="M25" i="6"/>
  <c r="AE25" i="8" s="1"/>
  <c r="P24" i="6"/>
  <c r="AQ24" i="8" s="1"/>
  <c r="J20" i="6"/>
  <c r="S20" i="8" s="1"/>
  <c r="O24" i="6"/>
  <c r="AM24" i="8" s="1"/>
  <c r="P20" i="6"/>
  <c r="AQ20" i="8" s="1"/>
  <c r="H20" i="6"/>
  <c r="K20" i="8" s="1"/>
  <c r="G20" i="6"/>
  <c r="G20" i="8" s="1"/>
  <c r="R20" i="6"/>
  <c r="AY20" i="8" s="1"/>
  <c r="N24" i="6"/>
  <c r="AI24" i="8" s="1"/>
  <c r="Q20" i="6"/>
  <c r="AU20" i="8" s="1"/>
  <c r="N20" i="6"/>
  <c r="AI20" i="8" s="1"/>
  <c r="J24" i="6"/>
  <c r="S24" i="8" s="1"/>
  <c r="M24" i="6"/>
  <c r="AE24" i="8" s="1"/>
  <c r="H37" i="6"/>
  <c r="K37" i="8" s="1"/>
  <c r="J41" i="6"/>
  <c r="S41" i="8" s="1"/>
  <c r="M40" i="6"/>
  <c r="AE40" i="8" s="1"/>
  <c r="N40" i="6"/>
  <c r="AI40" i="8" s="1"/>
  <c r="O38" i="6"/>
  <c r="AM38" i="8" s="1"/>
  <c r="G25" i="6"/>
  <c r="G25" i="8" s="1"/>
  <c r="L25" i="6"/>
  <c r="AA25" i="8" s="1"/>
  <c r="Q24" i="6"/>
  <c r="AU24" i="8" s="1"/>
  <c r="L37" i="6"/>
  <c r="AA37" i="8" s="1"/>
  <c r="O37" i="6"/>
  <c r="AM37" i="8" s="1"/>
  <c r="L38" i="6"/>
  <c r="AA38" i="8" s="1"/>
  <c r="K38" i="6"/>
  <c r="W38" i="8" s="1"/>
  <c r="K25" i="6"/>
  <c r="I24" i="6"/>
  <c r="O24" i="8" s="1"/>
  <c r="K37" i="6"/>
  <c r="G37" i="6"/>
  <c r="G37" i="8" s="1"/>
  <c r="I41" i="6"/>
  <c r="O41" i="8" s="1"/>
  <c r="J40" i="6"/>
  <c r="S40" i="8" s="1"/>
  <c r="I38" i="6"/>
  <c r="O38" i="8" s="1"/>
  <c r="R38" i="6"/>
  <c r="AY38" i="8" s="1"/>
  <c r="N25" i="6"/>
  <c r="AI25" i="8" s="1"/>
  <c r="R25" i="6"/>
  <c r="AY25" i="8" s="1"/>
  <c r="R37" i="6"/>
  <c r="AY37" i="8" s="1"/>
  <c r="F37" i="8"/>
  <c r="F38" i="8"/>
  <c r="F25" i="8"/>
  <c r="J25" i="6"/>
  <c r="S25" i="8" s="1"/>
  <c r="L24" i="6"/>
  <c r="AA24" i="8" s="1"/>
  <c r="H24" i="6"/>
  <c r="K24" i="8" s="1"/>
  <c r="J37" i="6"/>
  <c r="S37" i="8" s="1"/>
  <c r="N37" i="6"/>
  <c r="AI37" i="8" s="1"/>
  <c r="H41" i="6"/>
  <c r="K41" i="8" s="1"/>
  <c r="K40" i="6"/>
  <c r="I40" i="6"/>
  <c r="O40" i="8" s="1"/>
  <c r="H38" i="6"/>
  <c r="K38" i="8" s="1"/>
  <c r="K20" i="6"/>
  <c r="Q25" i="6"/>
  <c r="AU25" i="8" s="1"/>
  <c r="P25" i="6"/>
  <c r="AQ25" i="8" s="1"/>
  <c r="O25" i="6"/>
  <c r="AM25" i="8" s="1"/>
  <c r="H25" i="6"/>
  <c r="K25" i="8" s="1"/>
  <c r="G24" i="6"/>
  <c r="G24" i="8" s="1"/>
  <c r="I37" i="6"/>
  <c r="O37" i="8" s="1"/>
  <c r="F20" i="8"/>
  <c r="F24" i="8"/>
  <c r="M37" i="6"/>
  <c r="AE37" i="8" s="1"/>
  <c r="F41" i="8"/>
  <c r="F40" i="8"/>
  <c r="P38" i="6"/>
  <c r="AQ38" i="8" s="1"/>
  <c r="J78" i="6"/>
  <c r="S78" i="8" s="1"/>
  <c r="Q78" i="6"/>
  <c r="AU78" i="8" s="1"/>
  <c r="M78" i="6"/>
  <c r="AE78" i="8" s="1"/>
  <c r="I78" i="6"/>
  <c r="O78" i="8" s="1"/>
  <c r="P78" i="6"/>
  <c r="AQ78" i="8" s="1"/>
  <c r="K78" i="6"/>
  <c r="R78" i="6"/>
  <c r="AY78" i="8" s="1"/>
  <c r="O78" i="6"/>
  <c r="AM78" i="8" s="1"/>
  <c r="G78" i="6"/>
  <c r="G78" i="8" s="1"/>
  <c r="L78" i="6"/>
  <c r="AA78" i="8" s="1"/>
  <c r="H78" i="6"/>
  <c r="K78" i="8" s="1"/>
  <c r="D137" i="8"/>
  <c r="G46" i="6"/>
  <c r="G46" i="8" s="1"/>
  <c r="L47" i="6"/>
  <c r="AA47" i="8" s="1"/>
  <c r="H47" i="6"/>
  <c r="K47" i="8" s="1"/>
  <c r="G47" i="6"/>
  <c r="G47" i="8" s="1"/>
  <c r="Q47" i="6"/>
  <c r="AU47" i="8" s="1"/>
  <c r="P46" i="6"/>
  <c r="AQ46" i="8" s="1"/>
  <c r="P47" i="6"/>
  <c r="AQ47" i="8" s="1"/>
  <c r="M47" i="6"/>
  <c r="AE47" i="8" s="1"/>
  <c r="F180" i="8"/>
  <c r="K46" i="6"/>
  <c r="E28" i="8"/>
  <c r="O46" i="6"/>
  <c r="AM46" i="8" s="1"/>
  <c r="F173" i="8"/>
  <c r="I47" i="6"/>
  <c r="O47" i="8" s="1"/>
  <c r="R46" i="6"/>
  <c r="AY46" i="8" s="1"/>
  <c r="N46" i="6"/>
  <c r="AI46" i="8" s="1"/>
  <c r="F147" i="8"/>
  <c r="F128" i="8"/>
  <c r="O47" i="6"/>
  <c r="AM47" i="8" s="1"/>
  <c r="Q46" i="6"/>
  <c r="AU46" i="8" s="1"/>
  <c r="M46" i="6"/>
  <c r="AE46" i="8" s="1"/>
  <c r="D175" i="8"/>
  <c r="F171" i="8"/>
  <c r="I46" i="6"/>
  <c r="O46" i="8" s="1"/>
  <c r="L46" i="6"/>
  <c r="AA46" i="8" s="1"/>
  <c r="F110" i="8"/>
  <c r="F174" i="8"/>
  <c r="R47" i="6"/>
  <c r="AY47" i="8" s="1"/>
  <c r="K47" i="6"/>
  <c r="F135" i="8"/>
  <c r="J46" i="6"/>
  <c r="S46" i="8" s="1"/>
  <c r="J47" i="6"/>
  <c r="S47" i="8" s="1"/>
  <c r="F164" i="8"/>
  <c r="F11" i="8"/>
  <c r="L80" i="6"/>
  <c r="R80" i="6"/>
  <c r="N80" i="6"/>
  <c r="P81" i="6"/>
  <c r="M81" i="6"/>
  <c r="R157" i="6"/>
  <c r="AY157" i="8" s="1"/>
  <c r="G158" i="6"/>
  <c r="G158" i="8" s="1"/>
  <c r="O158" i="6"/>
  <c r="AM158" i="8" s="1"/>
  <c r="N158" i="6"/>
  <c r="AI158" i="8" s="1"/>
  <c r="K158" i="6"/>
  <c r="I158" i="6"/>
  <c r="O158" i="8" s="1"/>
  <c r="J158" i="6"/>
  <c r="S158" i="8" s="1"/>
  <c r="R158" i="6"/>
  <c r="AY158" i="8" s="1"/>
  <c r="Q81" i="6"/>
  <c r="N81" i="6"/>
  <c r="L81" i="6"/>
  <c r="R81" i="6"/>
  <c r="K157" i="6"/>
  <c r="G157" i="6"/>
  <c r="G157" i="8" s="1"/>
  <c r="O80" i="6"/>
  <c r="Q157" i="6"/>
  <c r="AU157" i="8" s="1"/>
  <c r="M158" i="6"/>
  <c r="AE158" i="8" s="1"/>
  <c r="P158" i="6"/>
  <c r="AQ158" i="8" s="1"/>
  <c r="P80" i="6"/>
  <c r="Q80" i="6"/>
  <c r="O157" i="6"/>
  <c r="AM157" i="8" s="1"/>
  <c r="M172" i="6"/>
  <c r="AE172" i="8" s="1"/>
  <c r="P172" i="6"/>
  <c r="AQ172" i="8" s="1"/>
  <c r="I172" i="6"/>
  <c r="O172" i="8" s="1"/>
  <c r="J172" i="6"/>
  <c r="S172" i="8" s="1"/>
  <c r="G172" i="6"/>
  <c r="G172" i="8" s="1"/>
  <c r="K172" i="6"/>
  <c r="N172" i="6"/>
  <c r="AI172" i="8" s="1"/>
  <c r="R172" i="6"/>
  <c r="AY172" i="8" s="1"/>
  <c r="Q172" i="6"/>
  <c r="AU172" i="8" s="1"/>
  <c r="H172" i="6"/>
  <c r="K172" i="8" s="1"/>
  <c r="L172" i="6"/>
  <c r="AA172" i="8" s="1"/>
  <c r="O172" i="6"/>
  <c r="AM172" i="8" s="1"/>
  <c r="Q158" i="6"/>
  <c r="AU158" i="8" s="1"/>
  <c r="H158" i="6"/>
  <c r="K158" i="8" s="1"/>
  <c r="M80" i="6"/>
  <c r="I157" i="6"/>
  <c r="O157" i="8" s="1"/>
  <c r="N157" i="6"/>
  <c r="AI157" i="8" s="1"/>
  <c r="M157" i="6"/>
  <c r="AE157" i="8" s="1"/>
  <c r="L158" i="6"/>
  <c r="AA158" i="8" s="1"/>
  <c r="J157" i="6"/>
  <c r="S157" i="8" s="1"/>
  <c r="L157" i="6"/>
  <c r="AA157" i="8" s="1"/>
  <c r="H157" i="6"/>
  <c r="K157" i="8" s="1"/>
  <c r="AS133" i="8"/>
  <c r="AW186" i="8"/>
  <c r="L145" i="8"/>
  <c r="J76" i="8"/>
  <c r="AP145" i="8"/>
  <c r="AB76" i="8"/>
  <c r="N186" i="8"/>
  <c r="AC76" i="8"/>
  <c r="U76" i="8"/>
  <c r="AT145" i="8"/>
  <c r="L76" i="8"/>
  <c r="AB133" i="8"/>
  <c r="Q145" i="8"/>
  <c r="AX36" i="8"/>
  <c r="R76" i="8"/>
  <c r="T186" i="8"/>
  <c r="AS145" i="8"/>
  <c r="AF186" i="8"/>
  <c r="BB145" i="8"/>
  <c r="AX145" i="8"/>
  <c r="I186" i="8"/>
  <c r="AP133" i="8"/>
  <c r="AN145" i="8"/>
  <c r="AF145" i="8"/>
  <c r="BA145" i="8"/>
  <c r="AD133" i="8"/>
  <c r="AX76" i="8"/>
  <c r="V186" i="8"/>
  <c r="AW76" i="8"/>
  <c r="V76" i="8"/>
  <c r="AZ76" i="8"/>
  <c r="AH145" i="8"/>
  <c r="AW145" i="8"/>
  <c r="AN186" i="8"/>
  <c r="AR133" i="8"/>
  <c r="AS76" i="8"/>
  <c r="AC145" i="8"/>
  <c r="Y145" i="8"/>
  <c r="AO145" i="8"/>
  <c r="AJ133" i="8"/>
  <c r="AO133" i="8"/>
  <c r="D122" i="618"/>
  <c r="AK45" i="8"/>
  <c r="U186" i="8"/>
  <c r="AV145" i="8"/>
  <c r="BA186" i="8"/>
  <c r="H76" i="8"/>
  <c r="AC186" i="8"/>
  <c r="AL76" i="8"/>
  <c r="Q76" i="8"/>
  <c r="AJ186" i="8"/>
  <c r="M145" i="8"/>
  <c r="M76" i="8"/>
  <c r="N76" i="8"/>
  <c r="AR186" i="8"/>
  <c r="AT186" i="8"/>
  <c r="P76" i="8"/>
  <c r="AZ133" i="8"/>
  <c r="AD145" i="8"/>
  <c r="AO76" i="8"/>
  <c r="AW133" i="8"/>
  <c r="AJ145" i="8"/>
  <c r="Z145" i="8"/>
  <c r="AK145" i="8"/>
  <c r="R186" i="8"/>
  <c r="P186" i="8"/>
  <c r="AG186" i="8"/>
  <c r="AH76" i="8"/>
  <c r="AN76" i="8"/>
  <c r="AG76" i="8"/>
  <c r="AX133" i="8"/>
  <c r="AX186" i="8"/>
  <c r="AK133" i="8"/>
  <c r="N145" i="8"/>
  <c r="AS186" i="8"/>
  <c r="U145" i="8"/>
  <c r="AO45" i="8"/>
  <c r="V145" i="8"/>
  <c r="AN45" i="8"/>
  <c r="AH133" i="8"/>
  <c r="AV186" i="8"/>
  <c r="AB145" i="8"/>
  <c r="H186" i="8"/>
  <c r="BA76" i="8"/>
  <c r="AH186" i="8"/>
  <c r="T145" i="8"/>
  <c r="AP76" i="8"/>
  <c r="AN133" i="8"/>
  <c r="AT133" i="8"/>
  <c r="AB186" i="8"/>
  <c r="P145" i="8"/>
  <c r="T76" i="8"/>
  <c r="AZ186" i="8"/>
  <c r="AT76" i="8"/>
  <c r="AO186" i="8"/>
  <c r="AL186" i="8"/>
  <c r="AL133" i="8"/>
  <c r="AL146" i="8"/>
  <c r="R145" i="8"/>
  <c r="D122" i="617"/>
  <c r="AD186" i="8"/>
  <c r="Y76" i="8"/>
  <c r="M186" i="8"/>
  <c r="AL145" i="8"/>
  <c r="AG133" i="8"/>
  <c r="AJ76" i="8"/>
  <c r="J186" i="8"/>
  <c r="I76" i="8"/>
  <c r="AC133" i="8"/>
  <c r="X76" i="8"/>
  <c r="AK76" i="8"/>
  <c r="AP186" i="8"/>
  <c r="BB186" i="8"/>
  <c r="AD76" i="8"/>
  <c r="AF76" i="8"/>
  <c r="BA133" i="8"/>
  <c r="Q186" i="8"/>
  <c r="AG145" i="8"/>
  <c r="AV133" i="8"/>
  <c r="AV76" i="8"/>
  <c r="AF133" i="8"/>
  <c r="Y186" i="8"/>
  <c r="AR76" i="8"/>
  <c r="AK186" i="8"/>
  <c r="AJ45" i="8"/>
  <c r="BB76" i="8"/>
  <c r="Z186" i="8"/>
  <c r="AZ145" i="8"/>
  <c r="X145" i="8"/>
  <c r="AZ45" i="8"/>
  <c r="BB133" i="8"/>
  <c r="Z76" i="8"/>
  <c r="L186" i="8"/>
  <c r="AR145" i="8"/>
  <c r="X186" i="8"/>
  <c r="BB45" i="8"/>
  <c r="G220" i="6" l="1"/>
  <c r="G220" i="8" s="1"/>
  <c r="O220" i="6"/>
  <c r="AM220" i="8" s="1"/>
  <c r="F122" i="618" a="1"/>
  <c r="F122" i="618" s="1"/>
  <c r="G122" i="618" s="1"/>
  <c r="E122" i="618"/>
  <c r="W160" i="8"/>
  <c r="W144" i="8"/>
  <c r="W207" i="8"/>
  <c r="P220" i="6"/>
  <c r="AQ220" i="8" s="1"/>
  <c r="I220" i="6"/>
  <c r="O220" i="8" s="1"/>
  <c r="M220" i="6"/>
  <c r="AE220" i="8" s="1"/>
  <c r="J220" i="6"/>
  <c r="S220" i="8" s="1"/>
  <c r="K220" i="6"/>
  <c r="L220" i="6"/>
  <c r="AA220" i="8" s="1"/>
  <c r="Q220" i="6"/>
  <c r="AU220" i="8" s="1"/>
  <c r="N220" i="6"/>
  <c r="AI220" i="8" s="1"/>
  <c r="W204" i="8"/>
  <c r="H220" i="6"/>
  <c r="K220" i="8" s="1"/>
  <c r="W158" i="8"/>
  <c r="W134" i="8"/>
  <c r="W205" i="8"/>
  <c r="W130" i="8"/>
  <c r="W171" i="8"/>
  <c r="W167" i="8"/>
  <c r="W172" i="8"/>
  <c r="W78" i="8"/>
  <c r="W46" i="8"/>
  <c r="W24" i="8"/>
  <c r="W226" i="8"/>
  <c r="W20" i="8"/>
  <c r="W164" i="8"/>
  <c r="W35" i="8"/>
  <c r="E35" i="8" s="1"/>
  <c r="W25" i="8"/>
  <c r="W85" i="8"/>
  <c r="W86" i="8"/>
  <c r="W131" i="8"/>
  <c r="W208" i="8"/>
  <c r="W217" i="8"/>
  <c r="W209" i="8"/>
  <c r="W36" i="8"/>
  <c r="E36" i="8" s="1"/>
  <c r="W89" i="8"/>
  <c r="W128" i="8"/>
  <c r="W47" i="8"/>
  <c r="W40" i="8"/>
  <c r="W199" i="8"/>
  <c r="W146" i="8"/>
  <c r="E146" i="8" s="1"/>
  <c r="W157" i="8"/>
  <c r="W216" i="8"/>
  <c r="W145" i="8"/>
  <c r="BH145" i="8" s="1"/>
  <c r="W90" i="8"/>
  <c r="W37" i="8"/>
  <c r="W41" i="8"/>
  <c r="W87" i="8"/>
  <c r="W143" i="8"/>
  <c r="W221" i="8"/>
  <c r="E221" i="8" s="1"/>
  <c r="W112" i="8"/>
  <c r="F122" i="617" a="1"/>
  <c r="F122" i="617" s="1"/>
  <c r="M122" i="617" s="1"/>
  <c r="E122" i="617"/>
  <c r="D53" i="590"/>
  <c r="G281" i="6"/>
  <c r="G133" i="6" s="1"/>
  <c r="G133" i="8" s="1"/>
  <c r="I281" i="6"/>
  <c r="I133" i="6" s="1"/>
  <c r="O133" i="8" s="1"/>
  <c r="K281" i="6"/>
  <c r="K133" i="6" s="1"/>
  <c r="J281" i="6"/>
  <c r="J133" i="6" s="1"/>
  <c r="S133" i="8" s="1"/>
  <c r="H133" i="6"/>
  <c r="K133" i="8" s="1"/>
  <c r="S121" i="8"/>
  <c r="K45" i="8"/>
  <c r="K281" i="8" s="1"/>
  <c r="S45" i="8"/>
  <c r="S281" i="8" s="1"/>
  <c r="W121" i="8"/>
  <c r="W45" i="8"/>
  <c r="G121" i="8"/>
  <c r="K121" i="8"/>
  <c r="G45" i="8"/>
  <c r="G281" i="8" s="1"/>
  <c r="O45" i="8"/>
  <c r="O281" i="8" s="1"/>
  <c r="BO133" i="8"/>
  <c r="BH76" i="8"/>
  <c r="O127" i="8"/>
  <c r="W127" i="8"/>
  <c r="S127" i="8"/>
  <c r="G127" i="8"/>
  <c r="AA127" i="8"/>
  <c r="E45" i="6"/>
  <c r="BD76" i="8"/>
  <c r="BE76" i="8"/>
  <c r="BF76" i="8"/>
  <c r="BG76" i="8"/>
  <c r="BI76" i="8"/>
  <c r="BK76" i="8"/>
  <c r="BL76" i="8"/>
  <c r="BN76" i="8"/>
  <c r="BO76" i="8"/>
  <c r="BE145" i="8"/>
  <c r="BJ145" i="8"/>
  <c r="BM145" i="8"/>
  <c r="BN145" i="8"/>
  <c r="BO145" i="8"/>
  <c r="BM76" i="8"/>
  <c r="E145" i="6"/>
  <c r="G145" i="8"/>
  <c r="BF145" i="8"/>
  <c r="BI145" i="8"/>
  <c r="BJ76" i="8"/>
  <c r="BK145" i="8"/>
  <c r="BL145" i="8"/>
  <c r="BI133" i="8"/>
  <c r="BK133" i="8"/>
  <c r="BM133" i="8"/>
  <c r="BL133" i="8"/>
  <c r="BJ133" i="8"/>
  <c r="E146" i="6"/>
  <c r="BN133" i="8"/>
  <c r="D238" i="8"/>
  <c r="D240" i="8" s="1"/>
  <c r="E36" i="6"/>
  <c r="E35" i="6"/>
  <c r="D240" i="65"/>
  <c r="D23" i="589" s="1"/>
  <c r="D51" i="589" s="1"/>
  <c r="E204" i="6"/>
  <c r="E226" i="8"/>
  <c r="E226" i="6"/>
  <c r="E209" i="6"/>
  <c r="E216" i="6"/>
  <c r="E208" i="6"/>
  <c r="E207" i="6"/>
  <c r="E222" i="6"/>
  <c r="E221" i="6"/>
  <c r="E217" i="6"/>
  <c r="E205" i="6"/>
  <c r="E199" i="6"/>
  <c r="E167" i="6"/>
  <c r="P175" i="6"/>
  <c r="E174" i="6"/>
  <c r="Q175" i="6"/>
  <c r="R175" i="6"/>
  <c r="E164" i="6"/>
  <c r="E173" i="6"/>
  <c r="E144" i="6"/>
  <c r="E130" i="6"/>
  <c r="E127" i="6"/>
  <c r="E122" i="6"/>
  <c r="E143" i="6"/>
  <c r="E128" i="6"/>
  <c r="E134" i="6"/>
  <c r="E131" i="6"/>
  <c r="E171" i="6"/>
  <c r="E160" i="6"/>
  <c r="E121" i="6"/>
  <c r="E112" i="6"/>
  <c r="E91" i="6"/>
  <c r="E89" i="6"/>
  <c r="E86" i="6"/>
  <c r="E85" i="6"/>
  <c r="E87" i="6"/>
  <c r="E90" i="6"/>
  <c r="E41" i="6"/>
  <c r="E40" i="6"/>
  <c r="E38" i="6"/>
  <c r="E20" i="6"/>
  <c r="E24" i="6"/>
  <c r="E37" i="6"/>
  <c r="E25" i="6"/>
  <c r="E78" i="6"/>
  <c r="E46" i="6"/>
  <c r="E47" i="6"/>
  <c r="O175" i="6"/>
  <c r="L175" i="6"/>
  <c r="H175" i="6"/>
  <c r="N175" i="6"/>
  <c r="K175" i="6"/>
  <c r="J175" i="6"/>
  <c r="I175" i="6"/>
  <c r="M175" i="6"/>
  <c r="G175" i="6"/>
  <c r="E172" i="6"/>
  <c r="E157" i="6"/>
  <c r="E158" i="6"/>
  <c r="D76" i="616"/>
  <c r="AC45" i="8"/>
  <c r="D76" i="613"/>
  <c r="R45" i="8"/>
  <c r="AT45" i="8"/>
  <c r="V146" i="8"/>
  <c r="I145" i="8"/>
  <c r="H45" i="8"/>
  <c r="P45" i="8"/>
  <c r="D186" i="614"/>
  <c r="AB45" i="8"/>
  <c r="U45" i="8"/>
  <c r="H145" i="8"/>
  <c r="N146" i="8"/>
  <c r="D76" i="614"/>
  <c r="AT146" i="8"/>
  <c r="R146" i="8"/>
  <c r="L45" i="8"/>
  <c r="J146" i="8"/>
  <c r="AV45" i="8"/>
  <c r="AP45" i="8"/>
  <c r="J145" i="8"/>
  <c r="AH45" i="8"/>
  <c r="AX146" i="8"/>
  <c r="BA45" i="8"/>
  <c r="J45" i="8"/>
  <c r="D76" i="618"/>
  <c r="M45" i="8"/>
  <c r="AS45" i="8"/>
  <c r="AF45" i="8"/>
  <c r="T45" i="8"/>
  <c r="AL45" i="8"/>
  <c r="D186" i="618"/>
  <c r="Q45" i="8"/>
  <c r="D145" i="614"/>
  <c r="D186" i="612"/>
  <c r="D76" i="615"/>
  <c r="D186" i="615"/>
  <c r="D76" i="612"/>
  <c r="D145" i="615"/>
  <c r="X45" i="8"/>
  <c r="Y45" i="8"/>
  <c r="V45" i="8"/>
  <c r="AW45" i="8"/>
  <c r="AH146" i="8"/>
  <c r="D186" i="617"/>
  <c r="AG45" i="8"/>
  <c r="D186" i="613"/>
  <c r="I45" i="8"/>
  <c r="AP146" i="8"/>
  <c r="AR45" i="8"/>
  <c r="D145" i="613"/>
  <c r="AD45" i="8"/>
  <c r="Z146" i="8"/>
  <c r="AD146" i="8"/>
  <c r="D186" i="616"/>
  <c r="D145" i="616"/>
  <c r="N45" i="8"/>
  <c r="BB146" i="8"/>
  <c r="Z45" i="8"/>
  <c r="D145" i="612"/>
  <c r="D76" i="617"/>
  <c r="AX45" i="8"/>
  <c r="I122" i="618" l="1"/>
  <c r="W122" i="618"/>
  <c r="N122" i="618"/>
  <c r="S122" i="618"/>
  <c r="P122" i="618"/>
  <c r="V122" i="618"/>
  <c r="X122" i="618"/>
  <c r="L122" i="618"/>
  <c r="Z122" i="618"/>
  <c r="R122" i="618"/>
  <c r="Y122" i="618"/>
  <c r="K122" i="618"/>
  <c r="U122" i="618"/>
  <c r="H122" i="618"/>
  <c r="J122" i="618"/>
  <c r="Q122" i="618"/>
  <c r="T122" i="618"/>
  <c r="M122" i="618"/>
  <c r="E220" i="6"/>
  <c r="W220" i="8"/>
  <c r="E220" i="8" s="1"/>
  <c r="W281" i="8"/>
  <c r="F76" i="617" a="1"/>
  <c r="F76" i="617" s="1"/>
  <c r="G76" i="617" s="1"/>
  <c r="E76" i="617"/>
  <c r="U122" i="617"/>
  <c r="V122" i="617"/>
  <c r="BG145" i="8"/>
  <c r="R122" i="617"/>
  <c r="Y122" i="617"/>
  <c r="T122" i="617"/>
  <c r="F76" i="616" a="1"/>
  <c r="F76" i="616" s="1"/>
  <c r="G76" i="616" s="1"/>
  <c r="E76" i="616"/>
  <c r="F186" i="613" a="1"/>
  <c r="F186" i="613" s="1"/>
  <c r="Z186" i="613" s="1"/>
  <c r="E186" i="613"/>
  <c r="E186" i="612"/>
  <c r="F186" i="612" a="1"/>
  <c r="F186" i="612" s="1"/>
  <c r="P186" i="612" s="1"/>
  <c r="E186" i="616"/>
  <c r="F186" i="616" a="1"/>
  <c r="F186" i="616" s="1"/>
  <c r="H186" i="616" s="1"/>
  <c r="W133" i="8"/>
  <c r="E133" i="8" s="1"/>
  <c r="F76" i="613" a="1"/>
  <c r="F76" i="613" s="1"/>
  <c r="J76" i="613" s="1"/>
  <c r="E76" i="613"/>
  <c r="F76" i="614" a="1"/>
  <c r="F76" i="614" s="1"/>
  <c r="P76" i="614" s="1"/>
  <c r="E76" i="614"/>
  <c r="F76" i="615" a="1"/>
  <c r="F76" i="615" s="1"/>
  <c r="U76" i="615" s="1"/>
  <c r="E76" i="615"/>
  <c r="F76" i="612" a="1"/>
  <c r="F76" i="612" s="1"/>
  <c r="O76" i="612" s="1"/>
  <c r="E76" i="612"/>
  <c r="E186" i="615"/>
  <c r="F186" i="615" a="1"/>
  <c r="F186" i="615" s="1"/>
  <c r="Z186" i="615" s="1"/>
  <c r="N122" i="617"/>
  <c r="J122" i="617"/>
  <c r="I122" i="617"/>
  <c r="P122" i="617"/>
  <c r="K122" i="617"/>
  <c r="Z122" i="617"/>
  <c r="Q122" i="617"/>
  <c r="W122" i="617"/>
  <c r="G122" i="617"/>
  <c r="L122" i="617"/>
  <c r="S122" i="617"/>
  <c r="X122" i="617"/>
  <c r="H122" i="617"/>
  <c r="E186" i="618"/>
  <c r="F186" i="618" a="1"/>
  <c r="F186" i="618" s="1"/>
  <c r="T186" i="618" s="1"/>
  <c r="F186" i="617" a="1"/>
  <c r="F186" i="617" s="1"/>
  <c r="U186" i="617" s="1"/>
  <c r="E186" i="617"/>
  <c r="F186" i="614" a="1"/>
  <c r="F186" i="614" s="1"/>
  <c r="Y186" i="614" s="1"/>
  <c r="E186" i="614"/>
  <c r="E76" i="618"/>
  <c r="F76" i="618" a="1"/>
  <c r="F76" i="618" s="1"/>
  <c r="I76" i="618" s="1"/>
  <c r="F145" i="616" a="1"/>
  <c r="F145" i="616" s="1"/>
  <c r="E145" i="616"/>
  <c r="F145" i="615" a="1"/>
  <c r="F145" i="615" s="1"/>
  <c r="E145" i="615"/>
  <c r="F145" i="614" a="1"/>
  <c r="F145" i="614" s="1"/>
  <c r="E145" i="614"/>
  <c r="F145" i="613" a="1"/>
  <c r="F145" i="613" s="1"/>
  <c r="E145" i="613"/>
  <c r="F145" i="612" a="1"/>
  <c r="F145" i="612" s="1"/>
  <c r="BL45" i="8"/>
  <c r="BO45" i="8"/>
  <c r="BN45" i="8"/>
  <c r="BK45" i="8"/>
  <c r="BJ45" i="8"/>
  <c r="BM45" i="8"/>
  <c r="BI45" i="8"/>
  <c r="E133" i="6"/>
  <c r="E45" i="8"/>
  <c r="BG45" i="8"/>
  <c r="BF45" i="8"/>
  <c r="BD45" i="8"/>
  <c r="BE45" i="8"/>
  <c r="BH45" i="8"/>
  <c r="E145" i="8"/>
  <c r="BD145" i="8"/>
  <c r="E209" i="8"/>
  <c r="E222" i="8"/>
  <c r="E208" i="8"/>
  <c r="E199" i="8"/>
  <c r="E205" i="8"/>
  <c r="E217" i="8"/>
  <c r="E204" i="8"/>
  <c r="E216" i="8"/>
  <c r="E207" i="8"/>
  <c r="E295" i="6"/>
  <c r="E175" i="6"/>
  <c r="E81" i="6"/>
  <c r="E80" i="6"/>
  <c r="D45" i="617"/>
  <c r="D145" i="618"/>
  <c r="D45" i="614"/>
  <c r="D45" i="615"/>
  <c r="D45" i="616"/>
  <c r="D145" i="617"/>
  <c r="D45" i="618"/>
  <c r="D45" i="613"/>
  <c r="D45" i="612"/>
  <c r="Z76" i="617" l="1"/>
  <c r="K76" i="617"/>
  <c r="Q76" i="617"/>
  <c r="L76" i="617"/>
  <c r="N76" i="617"/>
  <c r="W76" i="617"/>
  <c r="V76" i="617"/>
  <c r="S76" i="617"/>
  <c r="O76" i="617"/>
  <c r="T76" i="617"/>
  <c r="M76" i="617"/>
  <c r="J76" i="617"/>
  <c r="P76" i="617"/>
  <c r="H76" i="617"/>
  <c r="X76" i="617"/>
  <c r="R76" i="617"/>
  <c r="I76" i="617"/>
  <c r="Y76" i="617"/>
  <c r="U76" i="617"/>
  <c r="N186" i="614"/>
  <c r="T186" i="614"/>
  <c r="M186" i="613"/>
  <c r="P186" i="613"/>
  <c r="N186" i="615"/>
  <c r="K186" i="613"/>
  <c r="V76" i="614"/>
  <c r="V186" i="613"/>
  <c r="Q186" i="613"/>
  <c r="Q186" i="615"/>
  <c r="Q76" i="614"/>
  <c r="T186" i="615"/>
  <c r="O186" i="614"/>
  <c r="R186" i="614"/>
  <c r="V186" i="614"/>
  <c r="J186" i="614"/>
  <c r="S186" i="614"/>
  <c r="H186" i="615"/>
  <c r="H76" i="614"/>
  <c r="Y76" i="614"/>
  <c r="T76" i="614"/>
  <c r="Z76" i="614"/>
  <c r="G76" i="614"/>
  <c r="J76" i="614"/>
  <c r="K76" i="614"/>
  <c r="M186" i="612"/>
  <c r="K186" i="614"/>
  <c r="X186" i="614"/>
  <c r="J76" i="612"/>
  <c r="U186" i="616"/>
  <c r="U186" i="612"/>
  <c r="N186" i="612"/>
  <c r="R186" i="612"/>
  <c r="X186" i="612"/>
  <c r="Q186" i="614"/>
  <c r="P186" i="614"/>
  <c r="O186" i="616"/>
  <c r="I76" i="612"/>
  <c r="R186" i="616"/>
  <c r="N76" i="612"/>
  <c r="L186" i="616"/>
  <c r="P76" i="612"/>
  <c r="W76" i="612"/>
  <c r="M186" i="616"/>
  <c r="G186" i="615"/>
  <c r="K186" i="615"/>
  <c r="W76" i="614"/>
  <c r="I76" i="614"/>
  <c r="X76" i="614"/>
  <c r="K186" i="616"/>
  <c r="Q186" i="616"/>
  <c r="P186" i="616"/>
  <c r="N76" i="614"/>
  <c r="S76" i="614"/>
  <c r="L76" i="614"/>
  <c r="V186" i="616"/>
  <c r="G186" i="616"/>
  <c r="X186" i="616"/>
  <c r="O76" i="614"/>
  <c r="U76" i="614"/>
  <c r="W186" i="616"/>
  <c r="I186" i="616"/>
  <c r="T186" i="616"/>
  <c r="N186" i="616"/>
  <c r="S186" i="616"/>
  <c r="Y186" i="616"/>
  <c r="J186" i="616"/>
  <c r="M76" i="614"/>
  <c r="R76" i="614"/>
  <c r="Z186" i="616"/>
  <c r="G186" i="614"/>
  <c r="Z186" i="614"/>
  <c r="W186" i="614"/>
  <c r="L186" i="614"/>
  <c r="M186" i="614"/>
  <c r="I186" i="614"/>
  <c r="H186" i="614"/>
  <c r="U186" i="614"/>
  <c r="N76" i="616"/>
  <c r="V76" i="616"/>
  <c r="W76" i="616"/>
  <c r="U76" i="613"/>
  <c r="W76" i="613"/>
  <c r="S76" i="613"/>
  <c r="X76" i="613"/>
  <c r="R76" i="613"/>
  <c r="L76" i="613"/>
  <c r="T76" i="613"/>
  <c r="H76" i="613"/>
  <c r="Z76" i="613"/>
  <c r="M76" i="613"/>
  <c r="P76" i="613"/>
  <c r="K76" i="613"/>
  <c r="N76" i="613"/>
  <c r="I76" i="613"/>
  <c r="V76" i="613"/>
  <c r="Q76" i="613"/>
  <c r="G76" i="613"/>
  <c r="Y76" i="613"/>
  <c r="O76" i="613"/>
  <c r="I76" i="616"/>
  <c r="L76" i="616"/>
  <c r="O76" i="616"/>
  <c r="T76" i="616"/>
  <c r="M76" i="616"/>
  <c r="K76" i="616"/>
  <c r="Q76" i="616"/>
  <c r="X76" i="616"/>
  <c r="S76" i="616"/>
  <c r="H76" i="616"/>
  <c r="Y76" i="616"/>
  <c r="R76" i="616"/>
  <c r="P76" i="616"/>
  <c r="J76" i="616"/>
  <c r="Z76" i="616"/>
  <c r="U76" i="616"/>
  <c r="F45" i="615" a="1"/>
  <c r="F45" i="615" s="1"/>
  <c r="Y45" i="615" s="1"/>
  <c r="E45" i="615"/>
  <c r="F45" i="614" a="1"/>
  <c r="F45" i="614" s="1"/>
  <c r="O45" i="614" s="1"/>
  <c r="E45" i="614"/>
  <c r="Q186" i="612"/>
  <c r="Y186" i="612"/>
  <c r="U186" i="613"/>
  <c r="X186" i="613"/>
  <c r="S186" i="613"/>
  <c r="M186" i="615"/>
  <c r="W186" i="615"/>
  <c r="S186" i="615"/>
  <c r="S186" i="612"/>
  <c r="G186" i="612"/>
  <c r="N186" i="613"/>
  <c r="I186" i="613"/>
  <c r="X186" i="615"/>
  <c r="I186" i="615"/>
  <c r="L186" i="615"/>
  <c r="W186" i="612"/>
  <c r="L186" i="612"/>
  <c r="G186" i="613"/>
  <c r="Y186" i="613"/>
  <c r="O186" i="615"/>
  <c r="Y186" i="615"/>
  <c r="Z186" i="612"/>
  <c r="O186" i="612"/>
  <c r="T186" i="612"/>
  <c r="O186" i="613"/>
  <c r="J186" i="613"/>
  <c r="P186" i="615"/>
  <c r="J186" i="615"/>
  <c r="J186" i="612"/>
  <c r="I186" i="612"/>
  <c r="H186" i="612"/>
  <c r="L186" i="613"/>
  <c r="W186" i="613"/>
  <c r="R186" i="613"/>
  <c r="U186" i="615"/>
  <c r="R186" i="615"/>
  <c r="K186" i="612"/>
  <c r="V186" i="612"/>
  <c r="T186" i="613"/>
  <c r="H186" i="613"/>
  <c r="V186" i="615"/>
  <c r="Y76" i="615"/>
  <c r="R76" i="615"/>
  <c r="K76" i="615"/>
  <c r="O76" i="615"/>
  <c r="F145" i="617" a="1"/>
  <c r="F145" i="617" s="1"/>
  <c r="L145" i="617" s="1"/>
  <c r="E145" i="617"/>
  <c r="T76" i="612"/>
  <c r="Y76" i="612"/>
  <c r="N76" i="615"/>
  <c r="J76" i="615"/>
  <c r="U76" i="612"/>
  <c r="Z76" i="612"/>
  <c r="H76" i="615"/>
  <c r="Z76" i="615"/>
  <c r="L76" i="612"/>
  <c r="K76" i="612"/>
  <c r="S76" i="615"/>
  <c r="P76" i="615"/>
  <c r="L76" i="615"/>
  <c r="Q76" i="612"/>
  <c r="V76" i="612"/>
  <c r="S76" i="612"/>
  <c r="V76" i="615"/>
  <c r="X76" i="615"/>
  <c r="T76" i="615"/>
  <c r="H76" i="612"/>
  <c r="M76" i="612"/>
  <c r="G76" i="612"/>
  <c r="W76" i="615"/>
  <c r="I76" i="615"/>
  <c r="M76" i="615"/>
  <c r="R76" i="612"/>
  <c r="X76" i="612"/>
  <c r="G76" i="615"/>
  <c r="Q76" i="615"/>
  <c r="W186" i="618"/>
  <c r="W186" i="617"/>
  <c r="P186" i="617"/>
  <c r="Y186" i="618"/>
  <c r="Z186" i="617"/>
  <c r="M186" i="617"/>
  <c r="N186" i="617"/>
  <c r="S186" i="617"/>
  <c r="O186" i="617"/>
  <c r="G186" i="617"/>
  <c r="K186" i="617"/>
  <c r="K186" i="618"/>
  <c r="T186" i="617"/>
  <c r="V186" i="617"/>
  <c r="V186" i="618"/>
  <c r="J186" i="617"/>
  <c r="Q186" i="617"/>
  <c r="X186" i="617"/>
  <c r="Y186" i="617"/>
  <c r="H186" i="618"/>
  <c r="N186" i="618"/>
  <c r="S76" i="618"/>
  <c r="L186" i="617"/>
  <c r="I186" i="617"/>
  <c r="I186" i="618"/>
  <c r="Q186" i="618"/>
  <c r="S186" i="618"/>
  <c r="G186" i="618"/>
  <c r="R186" i="618"/>
  <c r="H186" i="617"/>
  <c r="R186" i="617"/>
  <c r="M186" i="618"/>
  <c r="P186" i="618"/>
  <c r="F45" i="616" a="1"/>
  <c r="F45" i="616" s="1"/>
  <c r="S45" i="616" s="1"/>
  <c r="E45" i="616"/>
  <c r="F45" i="617" a="1"/>
  <c r="F45" i="617" s="1"/>
  <c r="M45" i="617" s="1"/>
  <c r="E45" i="617"/>
  <c r="E145" i="618"/>
  <c r="F145" i="618" a="1"/>
  <c r="F145" i="618" s="1"/>
  <c r="S145" i="618" s="1"/>
  <c r="F45" i="618" a="1"/>
  <c r="F45" i="618" s="1"/>
  <c r="Q45" i="618" s="1"/>
  <c r="E45" i="618"/>
  <c r="F45" i="613" a="1"/>
  <c r="F45" i="613" s="1"/>
  <c r="P45" i="613" s="1"/>
  <c r="E45" i="613"/>
  <c r="F45" i="612" a="1"/>
  <c r="F45" i="612" s="1"/>
  <c r="U45" i="612" s="1"/>
  <c r="R76" i="618"/>
  <c r="W76" i="618"/>
  <c r="Q76" i="618"/>
  <c r="X76" i="618"/>
  <c r="H76" i="618"/>
  <c r="N76" i="618"/>
  <c r="Y76" i="618"/>
  <c r="J76" i="618"/>
  <c r="O76" i="618"/>
  <c r="X186" i="618"/>
  <c r="T76" i="618"/>
  <c r="Z76" i="618"/>
  <c r="J186" i="618"/>
  <c r="O186" i="618"/>
  <c r="L186" i="618"/>
  <c r="K76" i="618"/>
  <c r="M76" i="618"/>
  <c r="U186" i="618"/>
  <c r="Z186" i="618"/>
  <c r="P76" i="618"/>
  <c r="V76" i="618"/>
  <c r="U76" i="618"/>
  <c r="G76" i="618"/>
  <c r="L76" i="618"/>
  <c r="W145" i="616"/>
  <c r="O145" i="616"/>
  <c r="G145" i="616"/>
  <c r="S145" i="616"/>
  <c r="K145" i="616"/>
  <c r="X145" i="616"/>
  <c r="M145" i="616"/>
  <c r="V145" i="616"/>
  <c r="L145" i="616"/>
  <c r="U145" i="616"/>
  <c r="J145" i="616"/>
  <c r="T145" i="616"/>
  <c r="I145" i="616"/>
  <c r="R145" i="616"/>
  <c r="H145" i="616"/>
  <c r="Q145" i="616"/>
  <c r="Z145" i="616"/>
  <c r="P145" i="616"/>
  <c r="Y145" i="616"/>
  <c r="N145" i="616"/>
  <c r="Y145" i="615"/>
  <c r="Q145" i="615"/>
  <c r="I145" i="615"/>
  <c r="X145" i="615"/>
  <c r="P145" i="615"/>
  <c r="H145" i="615"/>
  <c r="V145" i="615"/>
  <c r="N145" i="615"/>
  <c r="U145" i="615"/>
  <c r="M145" i="615"/>
  <c r="T145" i="615"/>
  <c r="L145" i="615"/>
  <c r="S145" i="615"/>
  <c r="K145" i="615"/>
  <c r="Z145" i="615"/>
  <c r="W145" i="615"/>
  <c r="O145" i="615"/>
  <c r="J145" i="615"/>
  <c r="G145" i="615"/>
  <c r="R145" i="615"/>
  <c r="W145" i="614"/>
  <c r="O145" i="614"/>
  <c r="G145" i="614"/>
  <c r="S145" i="614"/>
  <c r="K145" i="614"/>
  <c r="Z145" i="614"/>
  <c r="P145" i="614"/>
  <c r="Y145" i="614"/>
  <c r="N145" i="614"/>
  <c r="X145" i="614"/>
  <c r="M145" i="614"/>
  <c r="V145" i="614"/>
  <c r="L145" i="614"/>
  <c r="U145" i="614"/>
  <c r="J145" i="614"/>
  <c r="T145" i="614"/>
  <c r="I145" i="614"/>
  <c r="R145" i="614"/>
  <c r="H145" i="614"/>
  <c r="Q145" i="614"/>
  <c r="X145" i="613"/>
  <c r="V145" i="613"/>
  <c r="U145" i="613"/>
  <c r="Z145" i="613"/>
  <c r="Y145" i="613"/>
  <c r="N145" i="613"/>
  <c r="W145" i="613"/>
  <c r="M145" i="613"/>
  <c r="T145" i="613"/>
  <c r="L145" i="613"/>
  <c r="S145" i="613"/>
  <c r="K145" i="613"/>
  <c r="R145" i="613"/>
  <c r="J145" i="613"/>
  <c r="P145" i="613"/>
  <c r="H145" i="613"/>
  <c r="O145" i="613"/>
  <c r="G145" i="613"/>
  <c r="Q145" i="613"/>
  <c r="I145" i="613"/>
  <c r="X145" i="612"/>
  <c r="P145" i="612"/>
  <c r="H145" i="612"/>
  <c r="T145" i="612"/>
  <c r="L145" i="612"/>
  <c r="Z145" i="612"/>
  <c r="O145" i="612"/>
  <c r="U145" i="612"/>
  <c r="J145" i="612"/>
  <c r="M145" i="612"/>
  <c r="Y145" i="612"/>
  <c r="K145" i="612"/>
  <c r="W145" i="612"/>
  <c r="I145" i="612"/>
  <c r="V145" i="612"/>
  <c r="G145" i="612"/>
  <c r="S145" i="612"/>
  <c r="R145" i="612"/>
  <c r="Q145" i="612"/>
  <c r="N145" i="612"/>
  <c r="E289" i="6"/>
  <c r="L45" i="615" l="1"/>
  <c r="W45" i="615"/>
  <c r="R45" i="615"/>
  <c r="T45" i="614"/>
  <c r="Z45" i="614"/>
  <c r="G45" i="612"/>
  <c r="M145" i="617"/>
  <c r="W145" i="617"/>
  <c r="Z45" i="613"/>
  <c r="U45" i="613"/>
  <c r="T45" i="616"/>
  <c r="O145" i="617"/>
  <c r="J145" i="617"/>
  <c r="V45" i="613"/>
  <c r="X45" i="616"/>
  <c r="H145" i="617"/>
  <c r="P145" i="617"/>
  <c r="R145" i="617"/>
  <c r="X45" i="613"/>
  <c r="Z45" i="616"/>
  <c r="U145" i="617"/>
  <c r="S145" i="617"/>
  <c r="Z145" i="617"/>
  <c r="I45" i="616"/>
  <c r="I145" i="617"/>
  <c r="T145" i="617"/>
  <c r="N145" i="617"/>
  <c r="Y45" i="616"/>
  <c r="X145" i="617"/>
  <c r="G145" i="617"/>
  <c r="V145" i="617"/>
  <c r="K145" i="617"/>
  <c r="Q145" i="617"/>
  <c r="J45" i="613"/>
  <c r="Y145" i="617"/>
  <c r="G45" i="615"/>
  <c r="J45" i="615"/>
  <c r="M45" i="615"/>
  <c r="H45" i="615"/>
  <c r="Z45" i="615"/>
  <c r="N45" i="615"/>
  <c r="P45" i="615"/>
  <c r="K45" i="615"/>
  <c r="O45" i="615"/>
  <c r="X45" i="615"/>
  <c r="S45" i="615"/>
  <c r="T45" i="615"/>
  <c r="I45" i="615"/>
  <c r="U45" i="615"/>
  <c r="Q45" i="615"/>
  <c r="V45" i="615"/>
  <c r="K45" i="614"/>
  <c r="M45" i="614"/>
  <c r="P45" i="614"/>
  <c r="V45" i="614"/>
  <c r="U45" i="614"/>
  <c r="G45" i="614"/>
  <c r="L45" i="614"/>
  <c r="I45" i="614"/>
  <c r="R45" i="614"/>
  <c r="W45" i="614"/>
  <c r="Q45" i="614"/>
  <c r="H45" i="614"/>
  <c r="N45" i="614"/>
  <c r="Y45" i="614"/>
  <c r="S45" i="614"/>
  <c r="X45" i="614"/>
  <c r="J45" i="614"/>
  <c r="W45" i="612"/>
  <c r="U45" i="617"/>
  <c r="H45" i="612"/>
  <c r="N45" i="612"/>
  <c r="J45" i="612"/>
  <c r="J45" i="617"/>
  <c r="H145" i="618"/>
  <c r="Y45" i="618"/>
  <c r="X145" i="618"/>
  <c r="U145" i="618"/>
  <c r="H45" i="618"/>
  <c r="N45" i="618"/>
  <c r="S45" i="618"/>
  <c r="X45" i="618"/>
  <c r="J45" i="618"/>
  <c r="O45" i="618"/>
  <c r="T45" i="618"/>
  <c r="Z45" i="618"/>
  <c r="K45" i="618"/>
  <c r="M45" i="618"/>
  <c r="P45" i="618"/>
  <c r="V45" i="618"/>
  <c r="U45" i="618"/>
  <c r="G45" i="618"/>
  <c r="L45" i="618"/>
  <c r="I45" i="618"/>
  <c r="R45" i="618"/>
  <c r="W45" i="618"/>
  <c r="X45" i="617"/>
  <c r="L45" i="612"/>
  <c r="Q45" i="612"/>
  <c r="V45" i="612"/>
  <c r="R45" i="613"/>
  <c r="N45" i="613"/>
  <c r="J45" i="616"/>
  <c r="O45" i="616"/>
  <c r="Q45" i="616"/>
  <c r="O45" i="617"/>
  <c r="T45" i="617"/>
  <c r="K45" i="617"/>
  <c r="M45" i="612"/>
  <c r="S45" i="612"/>
  <c r="R45" i="612"/>
  <c r="K45" i="613"/>
  <c r="G45" i="613"/>
  <c r="K45" i="616"/>
  <c r="P45" i="616"/>
  <c r="M45" i="616"/>
  <c r="P45" i="617"/>
  <c r="V45" i="617"/>
  <c r="X45" i="612"/>
  <c r="I45" i="612"/>
  <c r="Z45" i="612"/>
  <c r="S45" i="613"/>
  <c r="O45" i="613"/>
  <c r="V45" i="616"/>
  <c r="G45" i="616"/>
  <c r="U45" i="616"/>
  <c r="G45" i="617"/>
  <c r="I45" i="617"/>
  <c r="Z45" i="617"/>
  <c r="O45" i="612"/>
  <c r="T45" i="612"/>
  <c r="I45" i="613"/>
  <c r="L45" i="613"/>
  <c r="W45" i="613"/>
  <c r="L45" i="616"/>
  <c r="R45" i="616"/>
  <c r="L45" i="617"/>
  <c r="R45" i="617"/>
  <c r="Q45" i="617"/>
  <c r="Y45" i="612"/>
  <c r="K45" i="612"/>
  <c r="Q45" i="613"/>
  <c r="T45" i="613"/>
  <c r="H45" i="613"/>
  <c r="W45" i="616"/>
  <c r="H45" i="616"/>
  <c r="W45" i="617"/>
  <c r="H45" i="617"/>
  <c r="Y45" i="617"/>
  <c r="P45" i="612"/>
  <c r="Y45" i="613"/>
  <c r="M45" i="613"/>
  <c r="N45" i="616"/>
  <c r="N45" i="617"/>
  <c r="S45" i="617"/>
  <c r="O145" i="618"/>
  <c r="L145" i="618"/>
  <c r="Y145" i="618"/>
  <c r="W145" i="618"/>
  <c r="T145" i="618"/>
  <c r="I145" i="618"/>
  <c r="J145" i="618"/>
  <c r="N145" i="618"/>
  <c r="M145" i="618"/>
  <c r="R145" i="618"/>
  <c r="V145" i="618"/>
  <c r="P145" i="618"/>
  <c r="Z145" i="618"/>
  <c r="Q145" i="618"/>
  <c r="K145" i="618"/>
  <c r="G145" i="618"/>
  <c r="E145" i="612"/>
  <c r="E93" i="8"/>
  <c r="E45" i="612" l="1"/>
  <c r="E80" i="8" l="1"/>
  <c r="E291" i="6" l="1"/>
  <c r="E289" i="8" l="1"/>
  <c r="E291" i="8"/>
  <c r="E295" i="8" l="1"/>
  <c r="E81" i="8" l="1"/>
  <c r="E71" i="8" l="1"/>
  <c r="E65" i="8"/>
  <c r="BD122" i="8" l="1"/>
  <c r="BK273" i="8" l="1"/>
  <c r="BI273" i="8"/>
  <c r="BO273" i="8"/>
  <c r="BL273" i="8"/>
  <c r="BJ273" i="8"/>
  <c r="BM273" i="8"/>
  <c r="BN273" i="8"/>
  <c r="BI272" i="8"/>
  <c r="BJ272" i="8"/>
  <c r="BO272" i="8"/>
  <c r="BM272" i="8"/>
  <c r="BK272" i="8"/>
  <c r="BL272" i="8"/>
  <c r="BN272" i="8"/>
  <c r="E292" i="6" l="1"/>
  <c r="E292" i="8" l="1"/>
  <c r="AE123" i="8" l="1"/>
  <c r="S123" i="8"/>
  <c r="W123" i="8"/>
  <c r="AM123" i="8"/>
  <c r="AI123" i="8"/>
  <c r="AA123" i="8"/>
  <c r="E269" i="65" l="1"/>
  <c r="N67" i="6" l="1"/>
  <c r="AI67" i="8" s="1"/>
  <c r="P67" i="6"/>
  <c r="AQ67" i="8" s="1"/>
  <c r="R67" i="6"/>
  <c r="AY67" i="8" s="1"/>
  <c r="Q67" i="6"/>
  <c r="AU67" i="8" s="1"/>
  <c r="L67" i="6"/>
  <c r="AA67" i="8" s="1"/>
  <c r="O67" i="6"/>
  <c r="AM67" i="8" s="1"/>
  <c r="K67" i="6"/>
  <c r="M67" i="6"/>
  <c r="AE67" i="8" s="1"/>
  <c r="I67" i="6"/>
  <c r="O67" i="8" s="1"/>
  <c r="G67" i="6"/>
  <c r="G67" i="8" s="1"/>
  <c r="J67" i="6"/>
  <c r="S67" i="8" s="1"/>
  <c r="W67" i="8" l="1"/>
  <c r="D114" i="2"/>
  <c r="D114" i="65" l="1"/>
  <c r="D11" i="589" s="1"/>
  <c r="D114" i="6"/>
  <c r="D114" i="8" l="1"/>
  <c r="D780" i="1" l="1"/>
  <c r="M263" i="6"/>
  <c r="AE263" i="8" s="1"/>
  <c r="K263" i="6"/>
  <c r="N263" i="6"/>
  <c r="AI263" i="8" s="1"/>
  <c r="Q263" i="6"/>
  <c r="AU263" i="8" s="1"/>
  <c r="O263" i="6"/>
  <c r="AM263" i="8" s="1"/>
  <c r="P263" i="6"/>
  <c r="AQ263" i="8" s="1"/>
  <c r="R263" i="6"/>
  <c r="AY263" i="8" s="1"/>
  <c r="L263" i="6"/>
  <c r="AA263" i="8" s="1"/>
  <c r="J263" i="6"/>
  <c r="S263" i="8" s="1"/>
  <c r="G263" i="6"/>
  <c r="G263" i="8" s="1"/>
  <c r="I263" i="6"/>
  <c r="O263" i="8" s="1"/>
  <c r="H263" i="6"/>
  <c r="K263" i="8" s="1"/>
  <c r="W263" i="8" l="1"/>
  <c r="E263" i="6"/>
  <c r="E266" i="65" l="1"/>
  <c r="D14" i="2" l="1"/>
  <c r="D14" i="65" s="1"/>
  <c r="D13" i="2"/>
  <c r="D15" i="2"/>
  <c r="D15" i="65" s="1"/>
  <c r="M220" i="8"/>
  <c r="M208" i="8"/>
  <c r="R131" i="8"/>
  <c r="AD174" i="8"/>
  <c r="BB226" i="8"/>
  <c r="U160" i="8"/>
  <c r="N205" i="8"/>
  <c r="M127" i="8"/>
  <c r="BA160" i="8"/>
  <c r="AF174" i="8"/>
  <c r="Y167" i="8"/>
  <c r="AK78" i="8"/>
  <c r="N78" i="8"/>
  <c r="AJ78" i="8"/>
  <c r="AD217" i="8"/>
  <c r="U46" i="8"/>
  <c r="U47" i="8"/>
  <c r="P67" i="8"/>
  <c r="AH122" i="8"/>
  <c r="BB90" i="8"/>
  <c r="I92" i="281"/>
  <c r="BA173" i="8"/>
  <c r="AN131" i="8"/>
  <c r="AC160" i="8"/>
  <c r="R204" i="8"/>
  <c r="M43" i="281"/>
  <c r="I90" i="8"/>
  <c r="BB221" i="8"/>
  <c r="H157" i="8"/>
  <c r="Z199" i="8"/>
  <c r="D157" i="618"/>
  <c r="AF221" i="8"/>
  <c r="R41" i="8"/>
  <c r="AH128" i="8"/>
  <c r="AZ89" i="8"/>
  <c r="Y157" i="8"/>
  <c r="L167" i="8"/>
  <c r="AD86" i="8"/>
  <c r="V171" i="8"/>
  <c r="AW158" i="8"/>
  <c r="AN222" i="8"/>
  <c r="AK171" i="8"/>
  <c r="AJ173" i="8"/>
  <c r="AW173" i="8"/>
  <c r="AZ171" i="8"/>
  <c r="J131" i="8"/>
  <c r="BB86" i="8"/>
  <c r="P89" i="8"/>
  <c r="AW90" i="8"/>
  <c r="R85" i="8"/>
  <c r="J42" i="281"/>
  <c r="G42" i="281"/>
  <c r="AG167" i="8"/>
  <c r="AJ91" i="8"/>
  <c r="AJ131" i="8"/>
  <c r="X78" i="8"/>
  <c r="AK209" i="8"/>
  <c r="AP23" i="8"/>
  <c r="AC220" i="8"/>
  <c r="Q131" i="8"/>
  <c r="L98" i="281"/>
  <c r="AJ208" i="8"/>
  <c r="I25" i="8"/>
  <c r="R144" i="8"/>
  <c r="AT143" i="8"/>
  <c r="Y134" i="8"/>
  <c r="M134" i="8"/>
  <c r="BA25" i="8"/>
  <c r="AV89" i="8"/>
  <c r="H92" i="281"/>
  <c r="P158" i="8"/>
  <c r="AP222" i="8"/>
  <c r="AS158" i="8"/>
  <c r="AB46" i="8"/>
  <c r="AO157" i="8"/>
  <c r="AC222" i="8"/>
  <c r="Q78" i="8"/>
  <c r="AC171" i="8"/>
  <c r="G43" i="281"/>
  <c r="N173" i="8"/>
  <c r="AK226" i="8"/>
  <c r="U173" i="8"/>
  <c r="N172" i="8"/>
  <c r="J164" i="8"/>
  <c r="V128" i="8"/>
  <c r="U131" i="8"/>
  <c r="V204" i="8"/>
  <c r="AN122" i="8"/>
  <c r="AT41" i="8"/>
  <c r="AJ112" i="8"/>
  <c r="AT90" i="8"/>
  <c r="P220" i="8"/>
  <c r="N46" i="8"/>
  <c r="Z23" i="8"/>
  <c r="Q221" i="8"/>
  <c r="N216" i="8"/>
  <c r="I94" i="281"/>
  <c r="AX205" i="8"/>
  <c r="AT174" i="8"/>
  <c r="AP85" i="8"/>
  <c r="R47" i="8"/>
  <c r="J174" i="8"/>
  <c r="AB164" i="8"/>
  <c r="X90" i="8"/>
  <c r="X122" i="8"/>
  <c r="AT172" i="8"/>
  <c r="AF46" i="8"/>
  <c r="BB217" i="8"/>
  <c r="Y112" i="8"/>
  <c r="AX220" i="8"/>
  <c r="M20" i="281"/>
  <c r="AL134" i="8"/>
  <c r="AK91" i="8"/>
  <c r="AS171" i="8"/>
  <c r="R67" i="8"/>
  <c r="AN134" i="8"/>
  <c r="AD23" i="8"/>
  <c r="AD207" i="8"/>
  <c r="AK199" i="8"/>
  <c r="X67" i="8"/>
  <c r="U67" i="8"/>
  <c r="H42" i="281"/>
  <c r="R199" i="8"/>
  <c r="M122" i="8"/>
  <c r="G92" i="281"/>
  <c r="AW112" i="8"/>
  <c r="AD208" i="8"/>
  <c r="AC164" i="8"/>
  <c r="Y164" i="8"/>
  <c r="R36" i="8"/>
  <c r="AP134" i="8"/>
  <c r="T158" i="8"/>
  <c r="AK23" i="8"/>
  <c r="Z173" i="8"/>
  <c r="Z160" i="8"/>
  <c r="AL131" i="8"/>
  <c r="AR89" i="8"/>
  <c r="J130" i="8"/>
  <c r="R23" i="8"/>
  <c r="AB78" i="8"/>
  <c r="M93" i="281"/>
  <c r="AK207" i="8"/>
  <c r="BA172" i="8"/>
  <c r="AL122" i="8"/>
  <c r="AO89" i="8"/>
  <c r="J207" i="8"/>
  <c r="R89" i="8"/>
  <c r="AZ164" i="8"/>
  <c r="BB128" i="8"/>
  <c r="AH204" i="8"/>
  <c r="AT36" i="8"/>
  <c r="T172" i="8"/>
  <c r="AX24" i="8"/>
  <c r="R37" i="8"/>
  <c r="I70" i="281"/>
  <c r="N112" i="8"/>
  <c r="AC67" i="8"/>
  <c r="N217" i="8"/>
  <c r="H94" i="281"/>
  <c r="AN157" i="8"/>
  <c r="AG222" i="8"/>
  <c r="Q90" i="8"/>
  <c r="AP164" i="8"/>
  <c r="X157" i="8"/>
  <c r="Z205" i="8"/>
  <c r="X25" i="8"/>
  <c r="M44" i="281"/>
  <c r="J24" i="8"/>
  <c r="AX20" i="8"/>
  <c r="R164" i="8"/>
  <c r="H44" i="281"/>
  <c r="AR25" i="8"/>
  <c r="Y199" i="8"/>
  <c r="J20" i="8"/>
  <c r="AX130" i="8"/>
  <c r="Z127" i="8"/>
  <c r="U122" i="8"/>
  <c r="AO226" i="8"/>
  <c r="X46" i="8"/>
  <c r="AN221" i="8"/>
  <c r="AJ127" i="8"/>
  <c r="AH171" i="8"/>
  <c r="AH208" i="8"/>
  <c r="Y160" i="8"/>
  <c r="M112" i="8"/>
  <c r="AJ167" i="8"/>
  <c r="R121" i="8"/>
  <c r="L263" i="8"/>
  <c r="V208" i="8"/>
  <c r="AS67" i="8"/>
  <c r="AF220" i="8"/>
  <c r="AT216" i="8"/>
  <c r="AX41" i="8"/>
  <c r="AN167" i="8"/>
  <c r="AP78" i="8"/>
  <c r="AX157" i="8"/>
  <c r="R134" i="8"/>
  <c r="BB40" i="8"/>
  <c r="AZ220" i="8"/>
  <c r="T220" i="8"/>
  <c r="T160" i="8"/>
  <c r="AW47" i="8"/>
  <c r="AC209" i="8"/>
  <c r="U134" i="8"/>
  <c r="AD41" i="8"/>
  <c r="AS173" i="8"/>
  <c r="AV25" i="8"/>
  <c r="AG209" i="8"/>
  <c r="AW221" i="8"/>
  <c r="AT222" i="8"/>
  <c r="P208" i="8"/>
  <c r="AL25" i="8"/>
  <c r="J89" i="8"/>
  <c r="T222" i="8"/>
  <c r="AW174" i="8"/>
  <c r="J50" i="281"/>
  <c r="J90" i="8"/>
  <c r="T47" i="8"/>
  <c r="I221" i="8"/>
  <c r="M207" i="8"/>
  <c r="H91" i="8"/>
  <c r="AP130" i="8"/>
  <c r="Z221" i="8"/>
  <c r="AJ174" i="8"/>
  <c r="AR91" i="8"/>
  <c r="Q157" i="8"/>
  <c r="AP40" i="8"/>
  <c r="AT46" i="8"/>
  <c r="AX226" i="8"/>
  <c r="V160" i="8"/>
  <c r="AX25" i="8"/>
  <c r="Z87" i="8"/>
  <c r="L43" i="281"/>
  <c r="H46" i="8"/>
  <c r="G93" i="281"/>
  <c r="V221" i="8"/>
  <c r="Q167" i="8"/>
  <c r="AL172" i="8"/>
  <c r="AP207" i="8"/>
  <c r="Z86" i="8"/>
  <c r="AK167" i="8"/>
  <c r="AX174" i="8"/>
  <c r="AH217" i="8"/>
  <c r="AS263" i="8"/>
  <c r="AH167" i="8"/>
  <c r="I131" i="8"/>
  <c r="L173" i="8"/>
  <c r="AD85" i="8"/>
  <c r="V207" i="8"/>
  <c r="Z164" i="8"/>
  <c r="I222" i="8"/>
  <c r="AO222" i="8"/>
  <c r="J41" i="8"/>
  <c r="AJ221" i="8"/>
  <c r="AZ122" i="8"/>
  <c r="AL208" i="8"/>
  <c r="AW131" i="8"/>
  <c r="AP20" i="8"/>
  <c r="AS220" i="8"/>
  <c r="AS89" i="8"/>
  <c r="AX78" i="8"/>
  <c r="Z41" i="8"/>
  <c r="AJ67" i="8"/>
  <c r="AS160" i="8"/>
  <c r="H48" i="281"/>
  <c r="BB67" i="8"/>
  <c r="AG25" i="8"/>
  <c r="P78" i="8"/>
  <c r="H174" i="8"/>
  <c r="N36" i="8"/>
  <c r="I49" i="281"/>
  <c r="AR173" i="8"/>
  <c r="J222" i="8"/>
  <c r="BA158" i="8"/>
  <c r="R24" i="8"/>
  <c r="AD220" i="8"/>
  <c r="M160" i="8"/>
  <c r="AV112" i="8"/>
  <c r="AT208" i="8"/>
  <c r="AZ208" i="8"/>
  <c r="L171" i="8"/>
  <c r="BB20" i="8"/>
  <c r="AX46" i="8"/>
  <c r="AZ158" i="8"/>
  <c r="M91" i="8"/>
  <c r="AD222" i="8"/>
  <c r="AL209" i="8"/>
  <c r="AD158" i="8"/>
  <c r="R220" i="8"/>
  <c r="AG160" i="8"/>
  <c r="R173" i="8"/>
  <c r="AP86" i="8"/>
  <c r="AF167" i="8"/>
  <c r="AD20" i="8"/>
  <c r="V167" i="8"/>
  <c r="V209" i="8"/>
  <c r="H209" i="8"/>
  <c r="AT205" i="8"/>
  <c r="V91" i="8"/>
  <c r="M46" i="8"/>
  <c r="AT164" i="8"/>
  <c r="BB171" i="8"/>
  <c r="U174" i="8"/>
  <c r="M78" i="8"/>
  <c r="N85" i="8"/>
  <c r="H222" i="8"/>
  <c r="AN208" i="8"/>
  <c r="AD164" i="8"/>
  <c r="I167" i="8"/>
  <c r="AN89" i="8"/>
  <c r="AP89" i="8"/>
  <c r="H226" i="8"/>
  <c r="AT121" i="8"/>
  <c r="I93" i="281"/>
  <c r="AN220" i="8"/>
  <c r="J94" i="281"/>
  <c r="AX217" i="8"/>
  <c r="AO90" i="8"/>
  <c r="J98" i="281"/>
  <c r="AD130" i="8"/>
  <c r="AS221" i="8"/>
  <c r="BB143" i="8"/>
  <c r="AT37" i="8"/>
  <c r="AO209" i="8"/>
  <c r="P112" i="8"/>
  <c r="AJ46" i="8"/>
  <c r="AR164" i="8"/>
  <c r="N157" i="8"/>
  <c r="BB164" i="8"/>
  <c r="J204" i="8"/>
  <c r="AP157" i="8"/>
  <c r="AZ127" i="8"/>
  <c r="BB41" i="8"/>
  <c r="AK173" i="8"/>
  <c r="AX121" i="8"/>
  <c r="AZ199" i="8"/>
  <c r="AP208" i="8"/>
  <c r="BB87" i="8"/>
  <c r="AG23" i="8"/>
  <c r="P172" i="8"/>
  <c r="AP220" i="8"/>
  <c r="AL167" i="8"/>
  <c r="Z157" i="8"/>
  <c r="T25" i="8"/>
  <c r="AG157" i="8"/>
  <c r="AH173" i="8"/>
  <c r="AB174" i="8"/>
  <c r="R143" i="8"/>
  <c r="AB112" i="8"/>
  <c r="N220" i="8"/>
  <c r="AO173" i="8"/>
  <c r="AK220" i="8"/>
  <c r="AH91" i="8"/>
  <c r="R222" i="8"/>
  <c r="N226" i="8"/>
  <c r="AV199" i="8"/>
  <c r="AW220" i="8"/>
  <c r="U91" i="8"/>
  <c r="BB205" i="8"/>
  <c r="Y46" i="8"/>
  <c r="Z167" i="8"/>
  <c r="X164" i="8"/>
  <c r="Q209" i="8"/>
  <c r="AC173" i="8"/>
  <c r="AB89" i="8"/>
  <c r="L70" i="281"/>
  <c r="BA221" i="8"/>
  <c r="T89" i="8"/>
  <c r="AP37" i="8"/>
  <c r="J85" i="8"/>
  <c r="G50" i="281"/>
  <c r="V216" i="8"/>
  <c r="J43" i="281"/>
  <c r="AS112" i="8"/>
  <c r="N209" i="8"/>
  <c r="K98" i="281"/>
  <c r="V173" i="8"/>
  <c r="BA167" i="8"/>
  <c r="I42" i="281"/>
  <c r="AT78" i="8"/>
  <c r="V112" i="8"/>
  <c r="J46" i="8"/>
  <c r="AT158" i="8"/>
  <c r="Z208" i="8"/>
  <c r="AT122" i="8"/>
  <c r="Z122" i="8"/>
  <c r="AV171" i="8"/>
  <c r="X221" i="8"/>
  <c r="R46" i="8"/>
  <c r="AV174" i="8"/>
  <c r="N90" i="8"/>
  <c r="J70" i="281"/>
  <c r="AS47" i="8"/>
  <c r="U207" i="8"/>
  <c r="J158" i="8"/>
  <c r="R35" i="8"/>
  <c r="K93" i="281"/>
  <c r="AD112" i="8"/>
  <c r="AX112" i="8"/>
  <c r="Y208" i="8"/>
  <c r="AJ89" i="8"/>
  <c r="AF134" i="8"/>
  <c r="AH172" i="8"/>
  <c r="AJ23" i="8"/>
  <c r="R221" i="8"/>
  <c r="AF222" i="8"/>
  <c r="I99" i="281"/>
  <c r="L50" i="281"/>
  <c r="I209" i="8"/>
  <c r="BA112" i="8"/>
  <c r="AS199" i="8"/>
  <c r="AO207" i="8"/>
  <c r="AT86" i="8"/>
  <c r="T164" i="8"/>
  <c r="AL128" i="8"/>
  <c r="J121" i="8"/>
  <c r="AO91" i="8"/>
  <c r="M100" i="281"/>
  <c r="P226" i="8"/>
  <c r="AF173" i="8"/>
  <c r="J37" i="8"/>
  <c r="AW222" i="8"/>
  <c r="AJ25" i="8"/>
  <c r="AR263" i="8"/>
  <c r="AX208" i="8"/>
  <c r="K48" i="281"/>
  <c r="AZ46" i="8"/>
  <c r="BA23" i="8"/>
  <c r="AW209" i="8"/>
  <c r="AK122" i="8"/>
  <c r="V36" i="8"/>
  <c r="AC112" i="8"/>
  <c r="I157" i="8"/>
  <c r="BB85" i="8"/>
  <c r="BA127" i="8"/>
  <c r="AB173" i="8"/>
  <c r="V144" i="8"/>
  <c r="AS164" i="8"/>
  <c r="J87" i="8"/>
  <c r="H99" i="281"/>
  <c r="AL89" i="8"/>
  <c r="V222" i="8"/>
  <c r="V121" i="8"/>
  <c r="H25" i="8"/>
  <c r="L207" i="8"/>
  <c r="AF226" i="8"/>
  <c r="BB144" i="8"/>
  <c r="R167" i="8"/>
  <c r="V158" i="8"/>
  <c r="AG89" i="8"/>
  <c r="J48" i="281"/>
  <c r="N40" i="8"/>
  <c r="R112" i="8"/>
  <c r="AC208" i="8"/>
  <c r="AV226" i="8"/>
  <c r="AK112" i="8"/>
  <c r="AW127" i="8"/>
  <c r="AP158" i="8"/>
  <c r="AN158" i="8"/>
  <c r="AP36" i="8"/>
  <c r="AH205" i="8"/>
  <c r="AX222" i="8"/>
  <c r="AT207" i="8"/>
  <c r="AP35" i="8"/>
  <c r="AS134" i="8"/>
  <c r="BB204" i="8"/>
  <c r="R207" i="8"/>
  <c r="BB173" i="8"/>
  <c r="L208" i="8"/>
  <c r="AK90" i="8"/>
  <c r="AX144" i="8"/>
  <c r="L23" i="8"/>
  <c r="AJ220" i="8"/>
  <c r="AG207" i="8"/>
  <c r="I220" i="8"/>
  <c r="Q172" i="8"/>
  <c r="V134" i="8"/>
  <c r="H23" i="8"/>
  <c r="AC172" i="8"/>
  <c r="AF67" i="8"/>
  <c r="I44" i="281"/>
  <c r="BB207" i="8"/>
  <c r="P46" i="8"/>
  <c r="AD144" i="8"/>
  <c r="X91" i="8"/>
  <c r="AT263" i="8"/>
  <c r="Q226" i="8"/>
  <c r="AX40" i="8"/>
  <c r="M47" i="8"/>
  <c r="AL23" i="8"/>
  <c r="Z36" i="8"/>
  <c r="AB221" i="8"/>
  <c r="AF207" i="8"/>
  <c r="AV221" i="8"/>
  <c r="AB220" i="8"/>
  <c r="AD91" i="8"/>
  <c r="AS167" i="8"/>
  <c r="J40" i="8"/>
  <c r="AF164" i="8"/>
  <c r="AZ91" i="8"/>
  <c r="AP128" i="8"/>
  <c r="AT209" i="8"/>
  <c r="P209" i="8"/>
  <c r="AL164" i="8"/>
  <c r="AK164" i="8"/>
  <c r="I173" i="8"/>
  <c r="AL160" i="8"/>
  <c r="BB37" i="8"/>
  <c r="Z85" i="8"/>
  <c r="M94" i="281"/>
  <c r="AT67" i="8"/>
  <c r="AN199" i="8"/>
  <c r="I98" i="281"/>
  <c r="J157" i="8"/>
  <c r="N35" i="8"/>
  <c r="AL199" i="8"/>
  <c r="AR199" i="8"/>
  <c r="D131" i="617"/>
  <c r="Z216" i="8"/>
  <c r="L46" i="8"/>
  <c r="AL222" i="8"/>
  <c r="AH90" i="8"/>
  <c r="AR78" i="8"/>
  <c r="AC122" i="8"/>
  <c r="U25" i="8"/>
  <c r="Z35" i="8"/>
  <c r="AD221" i="8"/>
  <c r="X208" i="8"/>
  <c r="V37" i="8"/>
  <c r="AR220" i="8"/>
  <c r="AF112" i="8"/>
  <c r="AZ131" i="8"/>
  <c r="BB158" i="8"/>
  <c r="AD24" i="8"/>
  <c r="AZ90" i="8"/>
  <c r="H167" i="8"/>
  <c r="AO171" i="8"/>
  <c r="AL87" i="8"/>
  <c r="AP24" i="8"/>
  <c r="AP131" i="8"/>
  <c r="AP38" i="8"/>
  <c r="V263" i="8"/>
  <c r="J160" i="8"/>
  <c r="AF208" i="8"/>
  <c r="AD122" i="8"/>
  <c r="AW199" i="8"/>
  <c r="K92" i="281"/>
  <c r="AP217" i="8"/>
  <c r="AZ47" i="8"/>
  <c r="BB222" i="8"/>
  <c r="AH86" i="8"/>
  <c r="K42" i="281"/>
  <c r="AR172" i="8"/>
  <c r="AF172" i="8"/>
  <c r="P167" i="8"/>
  <c r="H158" i="8"/>
  <c r="Q91" i="8"/>
  <c r="AF91" i="8"/>
  <c r="BB25" i="8"/>
  <c r="AL90" i="8"/>
  <c r="V226" i="8"/>
  <c r="AF209" i="8"/>
  <c r="AB208" i="8"/>
  <c r="AN78" i="8"/>
  <c r="BA47" i="8"/>
  <c r="U89" i="8"/>
  <c r="AN171" i="8"/>
  <c r="AH23" i="8"/>
  <c r="X89" i="8"/>
  <c r="AH112" i="8"/>
  <c r="AK172" i="8"/>
  <c r="L157" i="8"/>
  <c r="AO164" i="8"/>
  <c r="P171" i="8"/>
  <c r="BA90" i="8"/>
  <c r="AL91" i="8"/>
  <c r="T171" i="8"/>
  <c r="AK222" i="8"/>
  <c r="AJ160" i="8"/>
  <c r="H90" i="8"/>
  <c r="Z91" i="8"/>
  <c r="G49" i="281"/>
  <c r="U23" i="8"/>
  <c r="AL173" i="8"/>
  <c r="AD209" i="8"/>
  <c r="P174" i="8"/>
  <c r="AG67" i="8"/>
  <c r="N207" i="8"/>
  <c r="AT217" i="8"/>
  <c r="AO67" i="8"/>
  <c r="AC226" i="8"/>
  <c r="D167" i="612"/>
  <c r="BA171" i="8"/>
  <c r="N87" i="8"/>
  <c r="AG226" i="8"/>
  <c r="BA209" i="8"/>
  <c r="R78" i="8"/>
  <c r="AT47" i="8"/>
  <c r="I100" i="281"/>
  <c r="N86" i="8"/>
  <c r="AJ209" i="8"/>
  <c r="AP67" i="8"/>
  <c r="T46" i="8"/>
  <c r="N134" i="8"/>
  <c r="N167" i="8"/>
  <c r="J23" i="8"/>
  <c r="N41" i="8"/>
  <c r="AD263" i="8"/>
  <c r="M131" i="8"/>
  <c r="AJ122" i="8"/>
  <c r="AC78" i="8"/>
  <c r="AH41" i="8"/>
  <c r="AB209" i="8"/>
  <c r="AX37" i="8"/>
  <c r="V85" i="8"/>
  <c r="AT220" i="8"/>
  <c r="R86" i="8"/>
  <c r="AF263" i="8"/>
  <c r="V143" i="8"/>
  <c r="L160" i="8"/>
  <c r="AX171" i="8"/>
  <c r="AH37" i="8"/>
  <c r="H78" i="8"/>
  <c r="AV90" i="8"/>
  <c r="AX158" i="8"/>
  <c r="Y122" i="8"/>
  <c r="I46" i="8"/>
  <c r="G94" i="281"/>
  <c r="AL47" i="8"/>
  <c r="AS157" i="8"/>
  <c r="AJ171" i="8"/>
  <c r="P23" i="8"/>
  <c r="AL20" i="8"/>
  <c r="AL78" i="8"/>
  <c r="Q134" i="8"/>
  <c r="D134" i="613" s="1"/>
  <c r="AP160" i="8"/>
  <c r="AH143" i="8"/>
  <c r="R20" i="8"/>
  <c r="AS91" i="8"/>
  <c r="AC157" i="8"/>
  <c r="AP143" i="8"/>
  <c r="I127" i="8"/>
  <c r="AT35" i="8"/>
  <c r="AG46" i="8"/>
  <c r="I20" i="281"/>
  <c r="AN172" i="8"/>
  <c r="BA174" i="8"/>
  <c r="X222" i="8"/>
  <c r="Q173" i="8"/>
  <c r="AW134" i="8"/>
  <c r="M50" i="281"/>
  <c r="V220" i="8"/>
  <c r="AS127" i="8"/>
  <c r="J208" i="8"/>
  <c r="AL41" i="8"/>
  <c r="AN25" i="8"/>
  <c r="AH226" i="8"/>
  <c r="L226" i="8"/>
  <c r="I89" i="8"/>
  <c r="AO23" i="8"/>
  <c r="AJ263" i="8"/>
  <c r="AR208" i="8"/>
  <c r="AH35" i="8"/>
  <c r="AK47" i="8"/>
  <c r="AF23" i="8"/>
  <c r="P131" i="8"/>
  <c r="J171" i="8"/>
  <c r="AD199" i="8"/>
  <c r="V164" i="8"/>
  <c r="AD87" i="8"/>
  <c r="M89" i="8"/>
  <c r="G70" i="281"/>
  <c r="AP173" i="8"/>
  <c r="Q127" i="8"/>
  <c r="AG173" i="8"/>
  <c r="AT221" i="8"/>
  <c r="AO174" i="8"/>
  <c r="AT85" i="8"/>
  <c r="AV46" i="8"/>
  <c r="AB160" i="8"/>
  <c r="G99" i="281"/>
  <c r="AN91" i="8"/>
  <c r="AT204" i="8"/>
  <c r="Z222" i="8"/>
  <c r="BB174" i="8"/>
  <c r="AZ173" i="8"/>
  <c r="I199" i="8"/>
  <c r="AX90" i="8"/>
  <c r="Z90" i="8"/>
  <c r="AV131" i="8"/>
  <c r="N23" i="8"/>
  <c r="H131" i="8"/>
  <c r="I91" i="8"/>
  <c r="AW122" i="8"/>
  <c r="V157" i="8"/>
  <c r="Z220" i="8"/>
  <c r="AK157" i="8"/>
  <c r="M174" i="8"/>
  <c r="AS208" i="8"/>
  <c r="AD131" i="8"/>
  <c r="M70" i="281"/>
  <c r="AK46" i="8"/>
  <c r="K20" i="281"/>
  <c r="N221" i="8"/>
  <c r="X207" i="8"/>
  <c r="X158" i="8"/>
  <c r="P134" i="8"/>
  <c r="Y90" i="8"/>
  <c r="I164" i="8"/>
  <c r="R25" i="8"/>
  <c r="Y221" i="8"/>
  <c r="AP171" i="8"/>
  <c r="AW160" i="8"/>
  <c r="AB131" i="8"/>
  <c r="T207" i="8"/>
  <c r="BA157" i="8"/>
  <c r="AO46" i="8"/>
  <c r="BA131" i="8"/>
  <c r="AC89" i="8"/>
  <c r="AO127" i="8"/>
  <c r="N160" i="8"/>
  <c r="AB91" i="8"/>
  <c r="Z20" i="8"/>
  <c r="AG221" i="8"/>
  <c r="AR131" i="8"/>
  <c r="N25" i="8"/>
  <c r="AV157" i="8"/>
  <c r="AX87" i="8"/>
  <c r="U127" i="8"/>
  <c r="R157" i="8"/>
  <c r="U171" i="8"/>
  <c r="T91" i="8"/>
  <c r="AL127" i="8"/>
  <c r="Y174" i="8"/>
  <c r="J209" i="8"/>
  <c r="AL144" i="8"/>
  <c r="AS78" i="8"/>
  <c r="BA207" i="8"/>
  <c r="M48" i="281"/>
  <c r="AR222" i="8"/>
  <c r="AC158" i="8"/>
  <c r="Z78" i="8"/>
  <c r="R130" i="8"/>
  <c r="AD171" i="8"/>
  <c r="AR167" i="8"/>
  <c r="AH40" i="8"/>
  <c r="AS222" i="8"/>
  <c r="BB121" i="8"/>
  <c r="AX173" i="8"/>
  <c r="J217" i="8"/>
  <c r="J172" i="8"/>
  <c r="AH220" i="8"/>
  <c r="T226" i="8"/>
  <c r="AV91" i="8"/>
  <c r="AC46" i="8"/>
  <c r="AL207" i="8"/>
  <c r="N171" i="8"/>
  <c r="U209" i="8"/>
  <c r="AV172" i="8"/>
  <c r="BB134" i="8"/>
  <c r="AB172" i="8"/>
  <c r="T122" i="8"/>
  <c r="AB25" i="8"/>
  <c r="N143" i="8"/>
  <c r="AT91" i="8"/>
  <c r="H173" i="8"/>
  <c r="D173" i="618" s="1"/>
  <c r="BA67" i="8"/>
  <c r="Z207" i="8"/>
  <c r="AX207" i="8"/>
  <c r="U112" i="8"/>
  <c r="AZ222" i="8"/>
  <c r="L209" i="8"/>
  <c r="AW164" i="8"/>
  <c r="AW157" i="8"/>
  <c r="BB91" i="8"/>
  <c r="U172" i="8"/>
  <c r="AT38" i="8"/>
  <c r="AX143" i="8"/>
  <c r="AX85" i="8"/>
  <c r="BB216" i="8"/>
  <c r="M222" i="8"/>
  <c r="D222" i="615" s="1"/>
  <c r="AS90" i="8"/>
  <c r="J173" i="8"/>
  <c r="AN209" i="8"/>
  <c r="I112" i="8"/>
  <c r="AC90" i="8"/>
  <c r="V46" i="8"/>
  <c r="AN112" i="8"/>
  <c r="AC174" i="8"/>
  <c r="Z121" i="8"/>
  <c r="AK131" i="8"/>
  <c r="L122" i="8"/>
  <c r="Y67" i="8"/>
  <c r="U78" i="8"/>
  <c r="J127" i="8"/>
  <c r="AT160" i="8"/>
  <c r="AP221" i="8"/>
  <c r="H49" i="281"/>
  <c r="J25" i="8"/>
  <c r="AD157" i="8"/>
  <c r="H207" i="8"/>
  <c r="AJ199" i="8"/>
  <c r="AD204" i="8"/>
  <c r="Z131" i="8"/>
  <c r="T112" i="8"/>
  <c r="AV164" i="8"/>
  <c r="AP91" i="8"/>
  <c r="AJ47" i="8"/>
  <c r="J47" i="8"/>
  <c r="AP25" i="8"/>
  <c r="AH38" i="8"/>
  <c r="AZ226" i="8"/>
  <c r="G48" i="281"/>
  <c r="AG127" i="8"/>
  <c r="H70" i="281"/>
  <c r="U158" i="8"/>
  <c r="AX131" i="8"/>
  <c r="Z37" i="8"/>
  <c r="AO160" i="8"/>
  <c r="M199" i="8"/>
  <c r="P47" i="8"/>
  <c r="AB222" i="8"/>
  <c r="X47" i="8"/>
  <c r="BB209" i="8"/>
  <c r="J78" i="8"/>
  <c r="H208" i="8"/>
  <c r="BB23" i="8"/>
  <c r="V20" i="8"/>
  <c r="AF122" i="8"/>
  <c r="N37" i="8"/>
  <c r="AH89" i="8"/>
  <c r="P199" i="8"/>
  <c r="R40" i="8"/>
  <c r="AX91" i="8"/>
  <c r="AL67" i="8"/>
  <c r="L93" i="281"/>
  <c r="V127" i="8"/>
  <c r="I226" i="8"/>
  <c r="AL24" i="8"/>
  <c r="I48" i="281"/>
  <c r="D134" i="612"/>
  <c r="U90" i="8"/>
  <c r="AT134" i="8"/>
  <c r="AT128" i="8"/>
  <c r="X174" i="8"/>
  <c r="M167" i="8"/>
  <c r="AT171" i="8"/>
  <c r="AX67" i="8"/>
  <c r="T174" i="8"/>
  <c r="AG134" i="8"/>
  <c r="D167" i="617"/>
  <c r="Z40" i="8"/>
  <c r="D209" i="617"/>
  <c r="R217" i="8"/>
  <c r="AX160" i="8"/>
  <c r="Q23" i="8"/>
  <c r="J49" i="281"/>
  <c r="AP216" i="8"/>
  <c r="K94" i="281"/>
  <c r="X226" i="8"/>
  <c r="AF157" i="8"/>
  <c r="V217" i="8"/>
  <c r="AO134" i="8"/>
  <c r="AH87" i="8"/>
  <c r="AW208" i="8"/>
  <c r="AW78" i="8"/>
  <c r="AP41" i="8"/>
  <c r="AD127" i="8"/>
  <c r="R87" i="8"/>
  <c r="AD173" i="8"/>
  <c r="D67" i="614"/>
  <c r="AN160" i="8"/>
  <c r="K70" i="281"/>
  <c r="J112" i="8"/>
  <c r="D127" i="613"/>
  <c r="AN263" i="8"/>
  <c r="AT25" i="8"/>
  <c r="AC199" i="8"/>
  <c r="AR209" i="8"/>
  <c r="H160" i="8"/>
  <c r="AX23" i="8"/>
  <c r="BB122" i="8"/>
  <c r="AB158" i="8"/>
  <c r="N127" i="8"/>
  <c r="BB263" i="8"/>
  <c r="AK127" i="8"/>
  <c r="AN173" i="8"/>
  <c r="AP144" i="8"/>
  <c r="BB89" i="8"/>
  <c r="Y131" i="8"/>
  <c r="Z217" i="8"/>
  <c r="AP47" i="8"/>
  <c r="AD121" i="8"/>
  <c r="L164" i="8"/>
  <c r="BA134" i="8"/>
  <c r="R216" i="8"/>
  <c r="D46" i="616"/>
  <c r="AT20" i="8"/>
  <c r="AW25" i="8"/>
  <c r="X199" i="8"/>
  <c r="Y172" i="8"/>
  <c r="U222" i="8"/>
  <c r="J92" i="281"/>
  <c r="T131" i="8"/>
  <c r="I78" i="8"/>
  <c r="M25" i="8"/>
  <c r="D23" i="618"/>
  <c r="AG112" i="8"/>
  <c r="P127" i="8"/>
  <c r="D158" i="618"/>
  <c r="AW67" i="8"/>
  <c r="D208" i="615"/>
  <c r="D46" i="615"/>
  <c r="BB220" i="8"/>
  <c r="D172" i="613"/>
  <c r="V47" i="8"/>
  <c r="AD205" i="8"/>
  <c r="M209" i="8"/>
  <c r="P122" i="8"/>
  <c r="D199" i="615"/>
  <c r="D226" i="618"/>
  <c r="AH222" i="8"/>
  <c r="Q164" i="8"/>
  <c r="N38" i="8"/>
  <c r="AP263" i="8"/>
  <c r="D174" i="615"/>
  <c r="D89" i="614"/>
  <c r="AH174" i="8"/>
  <c r="AX127" i="8"/>
  <c r="AC47" i="8"/>
  <c r="X131" i="8"/>
  <c r="AX216" i="8"/>
  <c r="D91" i="618"/>
  <c r="AK263" i="8"/>
  <c r="P160" i="8"/>
  <c r="AL263" i="8"/>
  <c r="AS25" i="8"/>
  <c r="M49" i="281"/>
  <c r="D157" i="616"/>
  <c r="AD46" i="8"/>
  <c r="N208" i="8"/>
  <c r="AL226" i="8"/>
  <c r="J144" i="8"/>
  <c r="H20" i="281"/>
  <c r="J44" i="281"/>
  <c r="I43" i="281"/>
  <c r="AW89" i="8"/>
  <c r="AG91" i="8"/>
  <c r="AC167" i="8"/>
  <c r="J263" i="8"/>
  <c r="D173" i="612"/>
  <c r="D46" i="618"/>
  <c r="AT167" i="8"/>
  <c r="D134" i="615"/>
  <c r="H127" i="8"/>
  <c r="D112" i="615"/>
  <c r="G20" i="281"/>
  <c r="AD143" i="8"/>
  <c r="AV220" i="8"/>
  <c r="T173" i="8"/>
  <c r="H67" i="8"/>
  <c r="AO122" i="8"/>
  <c r="BA78" i="8"/>
  <c r="I207" i="8"/>
  <c r="D207" i="617" s="1"/>
  <c r="AL40" i="8"/>
  <c r="BB160" i="8"/>
  <c r="Q207" i="8"/>
  <c r="P221" i="8"/>
  <c r="N47" i="8"/>
  <c r="T221" i="8"/>
  <c r="X209" i="8"/>
  <c r="Q160" i="8"/>
  <c r="L25" i="8"/>
  <c r="J220" i="8"/>
  <c r="L78" i="8"/>
  <c r="D78" i="616" s="1"/>
  <c r="AK67" i="8"/>
  <c r="U220" i="8"/>
  <c r="AS131" i="8"/>
  <c r="L100" i="281"/>
  <c r="D208" i="618"/>
  <c r="AR160" i="8"/>
  <c r="BA199" i="8"/>
  <c r="R128" i="8"/>
  <c r="AJ222" i="8"/>
  <c r="D122" i="616"/>
  <c r="AZ221" i="8"/>
  <c r="M92" i="281"/>
  <c r="AG47" i="8"/>
  <c r="D173" i="617"/>
  <c r="AK160" i="8"/>
  <c r="AD226" i="8"/>
  <c r="AO220" i="8"/>
  <c r="Z263" i="8"/>
  <c r="J35" i="8"/>
  <c r="D220" i="614"/>
  <c r="H263" i="8"/>
  <c r="D263" i="618" s="1"/>
  <c r="D226" i="613"/>
  <c r="AW167" i="8"/>
  <c r="AT24" i="8"/>
  <c r="BA263" i="8"/>
  <c r="AT127" i="8"/>
  <c r="D199" i="612"/>
  <c r="BA122" i="8"/>
  <c r="K99" i="281"/>
  <c r="AG172" i="8"/>
  <c r="K50" i="281"/>
  <c r="D174" i="614"/>
  <c r="H220" i="8"/>
  <c r="Y171" i="8"/>
  <c r="N128" i="8"/>
  <c r="AR47" i="8"/>
  <c r="Z112" i="8"/>
  <c r="AH221" i="8"/>
  <c r="AN90" i="8"/>
  <c r="AR158" i="8"/>
  <c r="AW91" i="8"/>
  <c r="AL217" i="8"/>
  <c r="AP127" i="8"/>
  <c r="AR157" i="8"/>
  <c r="AB157" i="8"/>
  <c r="AR207" i="8"/>
  <c r="D209" i="614"/>
  <c r="AS226" i="8"/>
  <c r="AF78" i="8"/>
  <c r="D173" i="613"/>
  <c r="AZ263" i="8"/>
  <c r="AO208" i="8"/>
  <c r="R174" i="8"/>
  <c r="D174" i="612" s="1"/>
  <c r="N263" i="8"/>
  <c r="BA208" i="8"/>
  <c r="AV23" i="8"/>
  <c r="AP204" i="8"/>
  <c r="BB131" i="8"/>
  <c r="M158" i="8"/>
  <c r="D226" i="617"/>
  <c r="D199" i="617"/>
  <c r="AT226" i="8"/>
  <c r="Z38" i="8"/>
  <c r="AR134" i="8"/>
  <c r="Y263" i="8"/>
  <c r="AZ157" i="8"/>
  <c r="P164" i="8"/>
  <c r="AZ160" i="8"/>
  <c r="AR112" i="8"/>
  <c r="V199" i="8"/>
  <c r="G98" i="281"/>
  <c r="I263" i="8"/>
  <c r="H93" i="281"/>
  <c r="AP121" i="8"/>
  <c r="AD25" i="8"/>
  <c r="V89" i="8"/>
  <c r="D167" i="613"/>
  <c r="D47" i="615"/>
  <c r="AK221" i="8"/>
  <c r="D222" i="612"/>
  <c r="AH199" i="8"/>
  <c r="AP46" i="8"/>
  <c r="AJ158" i="8"/>
  <c r="AX263" i="8"/>
  <c r="AH67" i="8"/>
  <c r="R171" i="8"/>
  <c r="AS174" i="8"/>
  <c r="D25" i="612"/>
  <c r="AG263" i="8"/>
  <c r="D127" i="618"/>
  <c r="D122" i="614"/>
  <c r="AH134" i="8"/>
  <c r="M98" i="281"/>
  <c r="V24" i="8"/>
  <c r="AW23" i="8"/>
  <c r="K44" i="281"/>
  <c r="R122" i="8"/>
  <c r="D122" i="612" s="1"/>
  <c r="X134" i="8"/>
  <c r="J91" i="8"/>
  <c r="L49" i="281"/>
  <c r="AD78" i="8"/>
  <c r="M23" i="8"/>
  <c r="Q89" i="8"/>
  <c r="U167" i="8"/>
  <c r="T90" i="8"/>
  <c r="AZ167" i="8"/>
  <c r="AC91" i="8"/>
  <c r="Q171" i="8"/>
  <c r="AL130" i="8"/>
  <c r="Y47" i="8"/>
  <c r="P207" i="8"/>
  <c r="M99" i="281"/>
  <c r="BB208" i="8"/>
  <c r="AB263" i="8"/>
  <c r="AN164" i="8"/>
  <c r="AH160" i="8"/>
  <c r="AD36" i="8"/>
  <c r="N158" i="8"/>
  <c r="Q67" i="8"/>
  <c r="Y25" i="8"/>
  <c r="M90" i="8"/>
  <c r="AX38" i="8"/>
  <c r="Z25" i="8"/>
  <c r="D78" i="614"/>
  <c r="L47" i="8"/>
  <c r="Z134" i="8"/>
  <c r="P91" i="8"/>
  <c r="AR127" i="8"/>
  <c r="Q122" i="8"/>
  <c r="D122" i="613" s="1"/>
  <c r="X167" i="8"/>
  <c r="H221" i="8"/>
  <c r="AT130" i="8"/>
  <c r="AB134" i="8"/>
  <c r="Z47" i="8"/>
  <c r="AO158" i="8"/>
  <c r="AN67" i="8"/>
  <c r="J99" i="281"/>
  <c r="AF90" i="8"/>
  <c r="X172" i="8"/>
  <c r="AH157" i="8"/>
  <c r="T199" i="8"/>
  <c r="J67" i="8"/>
  <c r="N174" i="8"/>
  <c r="AW46" i="8"/>
  <c r="AC263" i="8"/>
  <c r="Q47" i="8"/>
  <c r="D47" i="613" s="1"/>
  <c r="H171" i="8"/>
  <c r="H164" i="8"/>
  <c r="D167" i="615"/>
  <c r="X171" i="8"/>
  <c r="H199" i="8"/>
  <c r="AX86" i="8"/>
  <c r="D207" i="618"/>
  <c r="Y78" i="8"/>
  <c r="D78" i="613"/>
  <c r="AC134" i="8"/>
  <c r="AF47" i="8"/>
  <c r="AT87" i="8"/>
  <c r="Y158" i="8"/>
  <c r="AF160" i="8"/>
  <c r="D25" i="615"/>
  <c r="D127" i="614"/>
  <c r="AL171" i="8"/>
  <c r="N164" i="8"/>
  <c r="L131" i="8"/>
  <c r="D226" i="614"/>
  <c r="Q46" i="8"/>
  <c r="AG90" i="8"/>
  <c r="H172" i="8"/>
  <c r="AV134" i="8"/>
  <c r="AB199" i="8"/>
  <c r="AB171" i="8"/>
  <c r="AH209" i="8"/>
  <c r="AN127" i="8"/>
  <c r="D199" i="614"/>
  <c r="AO221" i="8"/>
  <c r="AT23" i="8"/>
  <c r="L94" i="281"/>
  <c r="AZ172" i="8"/>
  <c r="AT131" i="8"/>
  <c r="AZ134" i="8"/>
  <c r="Q220" i="8"/>
  <c r="J199" i="8"/>
  <c r="D112" i="612"/>
  <c r="D131" i="618"/>
  <c r="D47" i="616"/>
  <c r="D78" i="618"/>
  <c r="D90" i="613"/>
  <c r="D220" i="615"/>
  <c r="AO167" i="8"/>
  <c r="L89" i="8"/>
  <c r="D171" i="613"/>
  <c r="V172" i="8"/>
  <c r="D209" i="613"/>
  <c r="AT173" i="8"/>
  <c r="V25" i="8"/>
  <c r="D23" i="613"/>
  <c r="D207" i="615"/>
  <c r="U221" i="8"/>
  <c r="AW207" i="8"/>
  <c r="Z144" i="8"/>
  <c r="M164" i="8"/>
  <c r="AB67" i="8"/>
  <c r="H100" i="281"/>
  <c r="H47" i="8"/>
  <c r="D47" i="618" s="1"/>
  <c r="V23" i="8"/>
  <c r="AN226" i="8"/>
  <c r="G100" i="281"/>
  <c r="Z226" i="8"/>
  <c r="Z67" i="8"/>
  <c r="AS172" i="8"/>
  <c r="AR46" i="8"/>
  <c r="V130" i="8"/>
  <c r="AS209" i="8"/>
  <c r="AD167" i="8"/>
  <c r="AT112" i="8"/>
  <c r="AN207" i="8"/>
  <c r="BB78" i="8"/>
  <c r="Z171" i="8"/>
  <c r="AD172" i="8"/>
  <c r="D91" i="617"/>
  <c r="T127" i="8"/>
  <c r="R226" i="8"/>
  <c r="AP226" i="8"/>
  <c r="Y220" i="8"/>
  <c r="AL85" i="8"/>
  <c r="J167" i="8"/>
  <c r="AH85" i="8"/>
  <c r="AJ172" i="8"/>
  <c r="D209" i="618"/>
  <c r="V131" i="8"/>
  <c r="AO47" i="8"/>
  <c r="M263" i="8"/>
  <c r="D263" i="615" s="1"/>
  <c r="D78" i="615"/>
  <c r="BB35" i="8"/>
  <c r="D78" i="612"/>
  <c r="AL220" i="8"/>
  <c r="AX172" i="8"/>
  <c r="AJ134" i="8"/>
  <c r="AJ164" i="8"/>
  <c r="H43" i="281"/>
  <c r="L222" i="8"/>
  <c r="D46" i="617"/>
  <c r="Y127" i="8"/>
  <c r="AD38" i="8"/>
  <c r="AZ174" i="8"/>
  <c r="AV207" i="8"/>
  <c r="AP90" i="8"/>
  <c r="AT89" i="8"/>
  <c r="AG78" i="8"/>
  <c r="D164" i="612"/>
  <c r="Q199" i="8"/>
  <c r="V40" i="8"/>
  <c r="J93" i="281"/>
  <c r="J38" i="8"/>
  <c r="AV209" i="8"/>
  <c r="Z89" i="8"/>
  <c r="AN47" i="8"/>
  <c r="BA220" i="8"/>
  <c r="AK208" i="8"/>
  <c r="N144" i="8"/>
  <c r="V41" i="8"/>
  <c r="I67" i="8"/>
  <c r="AC127" i="8"/>
  <c r="T23" i="8"/>
  <c r="BA91" i="8"/>
  <c r="D47" i="614"/>
  <c r="AP199" i="8"/>
  <c r="P222" i="8"/>
  <c r="D226" i="612"/>
  <c r="T78" i="8"/>
  <c r="AZ25" i="8"/>
  <c r="AP172" i="8"/>
  <c r="AL112" i="8"/>
  <c r="R90" i="8"/>
  <c r="N89" i="8"/>
  <c r="AZ209" i="8"/>
  <c r="AF127" i="8"/>
  <c r="AH131" i="8"/>
  <c r="AH24" i="8"/>
  <c r="AO199" i="8"/>
  <c r="AC221" i="8"/>
  <c r="D23" i="616"/>
  <c r="R209" i="8"/>
  <c r="AH130" i="8"/>
  <c r="D127" i="615"/>
  <c r="AR221" i="8"/>
  <c r="AB226" i="8"/>
  <c r="AF89" i="8"/>
  <c r="H98" i="281"/>
  <c r="BB24" i="8"/>
  <c r="D171" i="616"/>
  <c r="Z46" i="8"/>
  <c r="N222" i="8"/>
  <c r="L199" i="8"/>
  <c r="D89" i="616"/>
  <c r="AN23" i="8"/>
  <c r="L90" i="8"/>
  <c r="AJ226" i="8"/>
  <c r="D207" i="613"/>
  <c r="L127" i="8"/>
  <c r="AZ112" i="8"/>
  <c r="D131" i="614"/>
  <c r="AO78" i="8"/>
  <c r="D67" i="613"/>
  <c r="D172" i="618"/>
  <c r="AG164" i="8"/>
  <c r="AB122" i="8"/>
  <c r="AG131" i="8"/>
  <c r="AO172" i="8"/>
  <c r="U226" i="8"/>
  <c r="AS23" i="8"/>
  <c r="AB167" i="8"/>
  <c r="V38" i="8"/>
  <c r="J100" i="281"/>
  <c r="AX122" i="8"/>
  <c r="L174" i="8"/>
  <c r="D174" i="616" s="1"/>
  <c r="AK174" i="8"/>
  <c r="P173" i="8"/>
  <c r="D173" i="614" s="1"/>
  <c r="D172" i="614"/>
  <c r="R208" i="8"/>
  <c r="D208" i="612" s="1"/>
  <c r="AH25" i="8"/>
  <c r="AH144" i="8"/>
  <c r="AR174" i="8"/>
  <c r="P263" i="8"/>
  <c r="D263" i="614" s="1"/>
  <c r="BB127" i="8"/>
  <c r="AH47" i="8"/>
  <c r="R160" i="8"/>
  <c r="D160" i="612" s="1"/>
  <c r="BA164" i="8"/>
  <c r="Z143" i="8"/>
  <c r="Y207" i="8"/>
  <c r="AX209" i="8"/>
  <c r="X220" i="8"/>
  <c r="AD89" i="8"/>
  <c r="AV160" i="8"/>
  <c r="AX221" i="8"/>
  <c r="AF199" i="8"/>
  <c r="AP87" i="8"/>
  <c r="Q25" i="8"/>
  <c r="D25" i="613" s="1"/>
  <c r="AO131" i="8"/>
  <c r="X23" i="8"/>
  <c r="BB157" i="8"/>
  <c r="AR226" i="8"/>
  <c r="AV67" i="8"/>
  <c r="AD37" i="8"/>
  <c r="J216" i="8"/>
  <c r="AJ157" i="8"/>
  <c r="AV127" i="8"/>
  <c r="P157" i="8"/>
  <c r="D157" i="614" s="1"/>
  <c r="L112" i="8"/>
  <c r="Q263" i="8"/>
  <c r="AL36" i="8"/>
  <c r="AD40" i="8"/>
  <c r="AL143" i="8"/>
  <c r="AW226" i="8"/>
  <c r="AP122" i="8"/>
  <c r="R263" i="8"/>
  <c r="AV263" i="8"/>
  <c r="AG199" i="8"/>
  <c r="AO112" i="8"/>
  <c r="AN46" i="8"/>
  <c r="D160" i="616"/>
  <c r="AZ207" i="8"/>
  <c r="AV158" i="8"/>
  <c r="T208" i="8"/>
  <c r="BB38" i="8"/>
  <c r="Q158" i="8"/>
  <c r="AH158" i="8"/>
  <c r="D221" i="617"/>
  <c r="V205" i="8"/>
  <c r="AV47" i="8"/>
  <c r="AD67" i="8"/>
  <c r="X112" i="8"/>
  <c r="AP209" i="8"/>
  <c r="D220" i="612"/>
  <c r="D90" i="617"/>
  <c r="D199" i="613"/>
  <c r="BA226" i="8"/>
  <c r="AX47" i="8"/>
  <c r="AT157" i="8"/>
  <c r="AH46" i="8"/>
  <c r="I23" i="8"/>
  <c r="AX35" i="8"/>
  <c r="U157" i="8"/>
  <c r="D131" i="613"/>
  <c r="I160" i="8"/>
  <c r="D157" i="612"/>
  <c r="I158" i="8"/>
  <c r="AO263" i="8"/>
  <c r="N122" i="8"/>
  <c r="Q208" i="8"/>
  <c r="AG174" i="8"/>
  <c r="X127" i="8"/>
  <c r="X160" i="8"/>
  <c r="I47" i="8"/>
  <c r="J226" i="8"/>
  <c r="R205" i="8"/>
  <c r="N20" i="8"/>
  <c r="D160" i="613"/>
  <c r="AX167" i="8"/>
  <c r="X263" i="8"/>
  <c r="R38" i="8"/>
  <c r="AL158" i="8"/>
  <c r="D160" i="618"/>
  <c r="AF158" i="8"/>
  <c r="N24" i="8"/>
  <c r="T67" i="8"/>
  <c r="R172" i="8"/>
  <c r="D172" i="612" s="1"/>
  <c r="L44" i="281"/>
  <c r="AZ78" i="8"/>
  <c r="I172" i="8"/>
  <c r="AG122" i="8"/>
  <c r="AG208" i="8"/>
  <c r="M172" i="8"/>
  <c r="Z158" i="8"/>
  <c r="N199" i="8"/>
  <c r="U263" i="8"/>
  <c r="L172" i="8"/>
  <c r="D172" i="616" s="1"/>
  <c r="M221" i="8"/>
  <c r="AF171" i="8"/>
  <c r="AW171" i="8"/>
  <c r="AL46" i="8"/>
  <c r="AK158" i="8"/>
  <c r="D160" i="615"/>
  <c r="AR90" i="8"/>
  <c r="N204" i="8"/>
  <c r="D25" i="616"/>
  <c r="AC131" i="8"/>
  <c r="V90" i="8"/>
  <c r="AK25" i="8"/>
  <c r="Z130" i="8"/>
  <c r="H134" i="8"/>
  <c r="Z128" i="8"/>
  <c r="AL121" i="8"/>
  <c r="AK89" i="8"/>
  <c r="D164" i="615"/>
  <c r="U199" i="8"/>
  <c r="T263" i="8"/>
  <c r="AH263" i="8"/>
  <c r="D157" i="617"/>
  <c r="D131" i="612"/>
  <c r="D207" i="612"/>
  <c r="AV208" i="8"/>
  <c r="AT144" i="8"/>
  <c r="L91" i="8"/>
  <c r="AX164" i="8"/>
  <c r="D164" i="617"/>
  <c r="L221" i="8"/>
  <c r="AL205" i="8"/>
  <c r="AV122" i="8"/>
  <c r="AK134" i="8"/>
  <c r="AL38" i="8"/>
  <c r="Q174" i="8"/>
  <c r="D174" i="613" s="1"/>
  <c r="AR67" i="8"/>
  <c r="Y89" i="8"/>
  <c r="D164" i="616"/>
  <c r="J205" i="8"/>
  <c r="AB127" i="8"/>
  <c r="D91" i="615"/>
  <c r="L92" i="281"/>
  <c r="AG171" i="8"/>
  <c r="R158" i="8"/>
  <c r="D158" i="612" s="1"/>
  <c r="D46" i="612"/>
  <c r="H50" i="281"/>
  <c r="AL37" i="8"/>
  <c r="AH78" i="8"/>
  <c r="Z24" i="8"/>
  <c r="D167" i="616"/>
  <c r="AX134" i="8"/>
  <c r="AH121" i="8"/>
  <c r="AH207" i="8"/>
  <c r="M42" i="281"/>
  <c r="D158" i="614"/>
  <c r="D222" i="618"/>
  <c r="BA89" i="8"/>
  <c r="D23" i="612"/>
  <c r="D263" i="616"/>
  <c r="T157" i="8"/>
  <c r="AJ90" i="8"/>
  <c r="V35" i="8"/>
  <c r="AD160" i="8"/>
  <c r="J36" i="8"/>
  <c r="AL86" i="8"/>
  <c r="Q222" i="8"/>
  <c r="D222" i="613" s="1"/>
  <c r="AH20" i="8"/>
  <c r="D221" i="616"/>
  <c r="D226" i="616"/>
  <c r="AH36" i="8"/>
  <c r="D221" i="615"/>
  <c r="X173" i="8"/>
  <c r="AS207" i="8"/>
  <c r="Q112" i="8"/>
  <c r="H112" i="8"/>
  <c r="D174" i="618"/>
  <c r="AF131" i="8"/>
  <c r="AB207" i="8"/>
  <c r="J20" i="281"/>
  <c r="AF25" i="8"/>
  <c r="AD47" i="8"/>
  <c r="D263" i="612"/>
  <c r="D171" i="612"/>
  <c r="D46" i="614"/>
  <c r="D89" i="613"/>
  <c r="D222" i="616"/>
  <c r="K49" i="281"/>
  <c r="N130" i="8"/>
  <c r="V122" i="8"/>
  <c r="L42" i="281"/>
  <c r="BA46" i="8"/>
  <c r="AV173" i="8"/>
  <c r="I171" i="8"/>
  <c r="D171" i="617" s="1"/>
  <c r="Z172" i="8"/>
  <c r="AJ207" i="8"/>
  <c r="AL35" i="8"/>
  <c r="V87" i="8"/>
  <c r="T209" i="8"/>
  <c r="AC207" i="8"/>
  <c r="AB90" i="8"/>
  <c r="AH127" i="8"/>
  <c r="Z204" i="8"/>
  <c r="P90" i="8"/>
  <c r="D90" i="614" s="1"/>
  <c r="AL221" i="8"/>
  <c r="L134" i="8"/>
  <c r="AR23" i="8"/>
  <c r="K43" i="281"/>
  <c r="L20" i="281"/>
  <c r="R127" i="8"/>
  <c r="D127" i="612" s="1"/>
  <c r="I208" i="8"/>
  <c r="D208" i="617" s="1"/>
  <c r="AV167" i="8"/>
  <c r="BB167" i="8"/>
  <c r="Y91" i="8"/>
  <c r="AR122" i="8"/>
  <c r="AW172" i="8"/>
  <c r="J128" i="8"/>
  <c r="N91" i="8"/>
  <c r="I134" i="8"/>
  <c r="D134" i="617" s="1"/>
  <c r="V67" i="8"/>
  <c r="Z174" i="8"/>
  <c r="T167" i="8"/>
  <c r="AG220" i="8"/>
  <c r="L48" i="281"/>
  <c r="AB23" i="8"/>
  <c r="M171" i="8"/>
  <c r="D171" i="615" s="1"/>
  <c r="AX199" i="8"/>
  <c r="AP174" i="8"/>
  <c r="D167" i="614"/>
  <c r="U164" i="8"/>
  <c r="I50" i="281"/>
  <c r="AV222" i="8"/>
  <c r="D89" i="615"/>
  <c r="D89" i="612"/>
  <c r="N131" i="8"/>
  <c r="AR171" i="8"/>
  <c r="BA222" i="8"/>
  <c r="L220" i="8"/>
  <c r="V174" i="8"/>
  <c r="L158" i="8"/>
  <c r="AX128" i="8"/>
  <c r="D167" i="618"/>
  <c r="D25" i="618"/>
  <c r="P25" i="8"/>
  <c r="D89" i="617"/>
  <c r="AO25" i="8"/>
  <c r="Y222" i="8"/>
  <c r="M173" i="8"/>
  <c r="D173" i="615" s="1"/>
  <c r="AD128" i="8"/>
  <c r="AS46" i="8"/>
  <c r="AP205" i="8"/>
  <c r="D208" i="616"/>
  <c r="AX89" i="8"/>
  <c r="AB47" i="8"/>
  <c r="D90" i="618"/>
  <c r="AD134" i="8"/>
  <c r="Y226" i="8"/>
  <c r="M157" i="8"/>
  <c r="V78" i="8"/>
  <c r="J86" i="8"/>
  <c r="AT40" i="8"/>
  <c r="AL157" i="8"/>
  <c r="AP112" i="8"/>
  <c r="AG158" i="8"/>
  <c r="J143" i="8"/>
  <c r="T134" i="8"/>
  <c r="D222" i="617"/>
  <c r="D112" i="616"/>
  <c r="D127" i="617"/>
  <c r="AZ67" i="8"/>
  <c r="AC25" i="8"/>
  <c r="D134" i="616"/>
  <c r="D208" i="614"/>
  <c r="Y209" i="8"/>
  <c r="BB36" i="8"/>
  <c r="AZ23" i="8"/>
  <c r="U208" i="8"/>
  <c r="D112" i="617"/>
  <c r="BB130" i="8"/>
  <c r="D209" i="615"/>
  <c r="D78" i="617"/>
  <c r="H89" i="8"/>
  <c r="K100" i="281"/>
  <c r="D122" i="615"/>
  <c r="BB172" i="8"/>
  <c r="Z209" i="8"/>
  <c r="L99" i="281"/>
  <c r="BB112" i="8"/>
  <c r="AP167" i="8"/>
  <c r="AD216" i="8"/>
  <c r="BB47" i="8"/>
  <c r="D91" i="613"/>
  <c r="D25" i="617"/>
  <c r="D134" i="614"/>
  <c r="D131" i="615"/>
  <c r="D158" i="616"/>
  <c r="D221" i="618"/>
  <c r="D220" i="618"/>
  <c r="AX204" i="8"/>
  <c r="R91" i="8"/>
  <c r="D91" i="612" s="1"/>
  <c r="V86" i="8"/>
  <c r="AL216" i="8"/>
  <c r="AC23" i="8"/>
  <c r="BB46" i="8"/>
  <c r="AD90" i="8"/>
  <c r="M226" i="8"/>
  <c r="D226" i="615" s="1"/>
  <c r="AL204" i="8"/>
  <c r="G44" i="281"/>
  <c r="J134" i="8"/>
  <c r="Y173" i="8"/>
  <c r="AW263" i="8"/>
  <c r="D222" i="614"/>
  <c r="AH216" i="8"/>
  <c r="AV78" i="8"/>
  <c r="AH164" i="8"/>
  <c r="AN174" i="8"/>
  <c r="I174" i="8"/>
  <c r="D174" i="617" s="1"/>
  <c r="D221" i="612"/>
  <c r="N121" i="8"/>
  <c r="J221" i="8"/>
  <c r="AL174" i="8"/>
  <c r="BB199" i="8"/>
  <c r="AT199" i="8"/>
  <c r="D23" i="614"/>
  <c r="Y23" i="8"/>
  <c r="AS122" i="8"/>
  <c r="D160" i="614"/>
  <c r="D157" i="613"/>
  <c r="D90" i="616"/>
  <c r="D23" i="615"/>
  <c r="D220" i="613"/>
  <c r="D90" i="615"/>
  <c r="D67" i="612"/>
  <c r="D173" i="616"/>
  <c r="D171" i="614"/>
  <c r="D172" i="617"/>
  <c r="D160" i="617"/>
  <c r="D207" i="616"/>
  <c r="D209" i="616"/>
  <c r="D221" i="614"/>
  <c r="D207" i="614"/>
  <c r="D199" i="618"/>
  <c r="D46" i="613"/>
  <c r="D199" i="616"/>
  <c r="D134" i="618"/>
  <c r="D220" i="616"/>
  <c r="D25" i="614"/>
  <c r="F25" i="614" l="1" a="1"/>
  <c r="F25" i="614" s="1"/>
  <c r="E25" i="614"/>
  <c r="E220" i="616"/>
  <c r="F134" i="618" a="1"/>
  <c r="F134" i="618" s="1"/>
  <c r="E134" i="618"/>
  <c r="E199" i="616"/>
  <c r="F199" i="616" a="1"/>
  <c r="F199" i="616" s="1"/>
  <c r="D281" i="613"/>
  <c r="E281" i="613" s="1"/>
  <c r="E46" i="613"/>
  <c r="F46" i="613" a="1"/>
  <c r="F46" i="613" s="1"/>
  <c r="E199" i="618"/>
  <c r="F199" i="618" a="1"/>
  <c r="F199" i="618" s="1"/>
  <c r="F207" i="614" a="1"/>
  <c r="F207" i="614" s="1"/>
  <c r="E207" i="614"/>
  <c r="F221" i="614" a="1"/>
  <c r="F221" i="614" s="1"/>
  <c r="E221" i="614"/>
  <c r="E209" i="616"/>
  <c r="F209" i="616" a="1"/>
  <c r="F209" i="616" s="1"/>
  <c r="E207" i="616"/>
  <c r="F207" i="616" a="1"/>
  <c r="F207" i="616" s="1"/>
  <c r="F23" i="614" a="1"/>
  <c r="F23" i="614" s="1"/>
  <c r="E23" i="614"/>
  <c r="F221" i="612" a="1"/>
  <c r="F221" i="612" s="1"/>
  <c r="F174" i="617" a="1"/>
  <c r="F174" i="617" s="1"/>
  <c r="E174" i="617"/>
  <c r="F222" i="614" a="1"/>
  <c r="F222" i="614" s="1"/>
  <c r="E222" i="614"/>
  <c r="D44" i="281"/>
  <c r="E44" i="281" s="1"/>
  <c r="F226" i="615" a="1"/>
  <c r="F226" i="615" s="1"/>
  <c r="E226" i="615"/>
  <c r="F91" i="612" a="1"/>
  <c r="F91" i="612" s="1"/>
  <c r="E220" i="618"/>
  <c r="F221" i="618" a="1"/>
  <c r="F221" i="618" s="1"/>
  <c r="E221" i="618"/>
  <c r="F158" i="616" a="1"/>
  <c r="F158" i="616" s="1"/>
  <c r="E158" i="616"/>
  <c r="E131" i="615"/>
  <c r="F131" i="615" a="1"/>
  <c r="F131" i="615" s="1"/>
  <c r="E134" i="614"/>
  <c r="F134" i="614" a="1"/>
  <c r="F134" i="614" s="1"/>
  <c r="E25" i="617"/>
  <c r="F25" i="617" a="1"/>
  <c r="F25" i="617" s="1"/>
  <c r="E91" i="613"/>
  <c r="F91" i="613" a="1"/>
  <c r="F91" i="613" s="1"/>
  <c r="F122" i="615" a="1"/>
  <c r="F122" i="615" s="1"/>
  <c r="E122" i="615"/>
  <c r="E78" i="617"/>
  <c r="F78" i="617" a="1"/>
  <c r="F78" i="617" s="1"/>
  <c r="F209" i="615" a="1"/>
  <c r="F209" i="615" s="1"/>
  <c r="E209" i="615"/>
  <c r="E112" i="617"/>
  <c r="F112" i="617" a="1"/>
  <c r="F112" i="617" s="1"/>
  <c r="BO23" i="8"/>
  <c r="F208" i="614" a="1"/>
  <c r="F208" i="614" s="1"/>
  <c r="E208" i="614"/>
  <c r="F134" i="616" a="1"/>
  <c r="F134" i="616" s="1"/>
  <c r="E134" i="616"/>
  <c r="E127" i="617"/>
  <c r="F127" i="617" a="1"/>
  <c r="F127" i="617" s="1"/>
  <c r="F112" i="616" a="1"/>
  <c r="F112" i="616" s="1"/>
  <c r="E112" i="616"/>
  <c r="E222" i="617"/>
  <c r="F222" i="617" a="1"/>
  <c r="F222" i="617" s="1"/>
  <c r="BG134" i="8"/>
  <c r="BH134" i="8"/>
  <c r="F90" i="618" a="1"/>
  <c r="F90" i="618" s="1"/>
  <c r="E90" i="618"/>
  <c r="F208" i="616" a="1"/>
  <c r="F208" i="616" s="1"/>
  <c r="K208" i="616" s="1"/>
  <c r="E208" i="616"/>
  <c r="F173" i="615" a="1"/>
  <c r="F173" i="615" s="1"/>
  <c r="E173" i="615"/>
  <c r="E89" i="617"/>
  <c r="F89" i="617" a="1"/>
  <c r="F89" i="617" s="1"/>
  <c r="BF25" i="8"/>
  <c r="F25" i="618" a="1"/>
  <c r="F25" i="618" s="1"/>
  <c r="E25" i="618"/>
  <c r="F167" i="618" a="1"/>
  <c r="F167" i="618" s="1"/>
  <c r="E167" i="618"/>
  <c r="BE220" i="8"/>
  <c r="F89" i="612" a="1"/>
  <c r="F89" i="612" s="1"/>
  <c r="F89" i="615" a="1"/>
  <c r="F89" i="615" s="1"/>
  <c r="E89" i="615"/>
  <c r="BN222" i="8"/>
  <c r="E167" i="614"/>
  <c r="F167" i="614" a="1"/>
  <c r="F167" i="614" s="1"/>
  <c r="F171" i="615" a="1"/>
  <c r="F171" i="615" s="1"/>
  <c r="E171" i="615"/>
  <c r="BI23" i="8"/>
  <c r="L51" i="281"/>
  <c r="E134" i="617"/>
  <c r="F134" i="617" a="1"/>
  <c r="F134" i="617" s="1"/>
  <c r="F208" i="617" a="1"/>
  <c r="F208" i="617" s="1"/>
  <c r="E208" i="617"/>
  <c r="E127" i="612"/>
  <c r="F127" i="612" a="1"/>
  <c r="F127" i="612" s="1"/>
  <c r="BM23" i="8"/>
  <c r="BE134" i="8"/>
  <c r="F90" i="614" a="1"/>
  <c r="F90" i="614" s="1"/>
  <c r="E90" i="614"/>
  <c r="BG209" i="8"/>
  <c r="BH209" i="8"/>
  <c r="BK207" i="8"/>
  <c r="F171" i="617" a="1"/>
  <c r="F171" i="617" s="1"/>
  <c r="E171" i="617"/>
  <c r="L45" i="281"/>
  <c r="F222" i="616" a="1"/>
  <c r="F222" i="616" s="1"/>
  <c r="E222" i="616"/>
  <c r="F89" i="613" a="1"/>
  <c r="F89" i="613" s="1"/>
  <c r="E89" i="613"/>
  <c r="D281" i="614"/>
  <c r="E281" i="614" s="1"/>
  <c r="E46" i="614"/>
  <c r="F46" i="614" a="1"/>
  <c r="F46" i="614" s="1"/>
  <c r="D175" i="612"/>
  <c r="F171" i="612" a="1"/>
  <c r="F171" i="612" s="1"/>
  <c r="E171" i="612"/>
  <c r="F263" i="612" a="1"/>
  <c r="F263" i="612" s="1"/>
  <c r="BJ25" i="8"/>
  <c r="BI207" i="8"/>
  <c r="E174" i="618"/>
  <c r="F174" i="618" a="1"/>
  <c r="F174" i="618" s="1"/>
  <c r="E221" i="615"/>
  <c r="F221" i="615" a="1"/>
  <c r="F221" i="615" s="1"/>
  <c r="E226" i="616"/>
  <c r="F226" i="616" a="1"/>
  <c r="F226" i="616" s="1"/>
  <c r="E221" i="616"/>
  <c r="F221" i="616" a="1"/>
  <c r="F221" i="616" s="1"/>
  <c r="E222" i="613"/>
  <c r="F222" i="613" a="1"/>
  <c r="F222" i="613" s="1"/>
  <c r="E263" i="616"/>
  <c r="F263" i="616" a="1"/>
  <c r="F263" i="616" s="1"/>
  <c r="F23" i="612" a="1"/>
  <c r="F23" i="612" s="1"/>
  <c r="E23" i="612"/>
  <c r="F222" i="618" a="1"/>
  <c r="F222" i="618" s="1"/>
  <c r="E222" i="618"/>
  <c r="E158" i="614"/>
  <c r="F158" i="614" a="1"/>
  <c r="F158" i="614" s="1"/>
  <c r="M45" i="281"/>
  <c r="AH123" i="8"/>
  <c r="E167" i="616"/>
  <c r="F167" i="616" a="1"/>
  <c r="F167" i="616" s="1"/>
  <c r="D281" i="612"/>
  <c r="F46" i="612" a="1"/>
  <c r="F46" i="612" s="1"/>
  <c r="F158" i="612" a="1"/>
  <c r="F158" i="612" s="1"/>
  <c r="L95" i="281"/>
  <c r="E91" i="615"/>
  <c r="F91" i="615" a="1"/>
  <c r="F91" i="615" s="1"/>
  <c r="F164" i="616" a="1"/>
  <c r="F164" i="616" s="1"/>
  <c r="E164" i="616"/>
  <c r="E174" i="613"/>
  <c r="F174" i="613" a="1"/>
  <c r="F174" i="613" s="1"/>
  <c r="BE221" i="8"/>
  <c r="E164" i="617"/>
  <c r="F164" i="617" a="1"/>
  <c r="F164" i="617" s="1"/>
  <c r="BN208" i="8"/>
  <c r="E207" i="612"/>
  <c r="F207" i="612" a="1"/>
  <c r="F207" i="612" s="1"/>
  <c r="F131" i="612" a="1"/>
  <c r="F131" i="612" s="1"/>
  <c r="E157" i="617"/>
  <c r="F157" i="617" a="1"/>
  <c r="F157" i="617" s="1"/>
  <c r="E164" i="615"/>
  <c r="F164" i="615" a="1"/>
  <c r="F164" i="615" s="1"/>
  <c r="AL123" i="8"/>
  <c r="BD134" i="8"/>
  <c r="F25" i="616" a="1"/>
  <c r="F25" i="616" s="1"/>
  <c r="E25" i="616"/>
  <c r="E160" i="615"/>
  <c r="F160" i="615" a="1"/>
  <c r="F160" i="615" s="1"/>
  <c r="E172" i="616"/>
  <c r="F172" i="616" a="1"/>
  <c r="F172" i="616" s="1"/>
  <c r="F172" i="612" a="1"/>
  <c r="F172" i="612" s="1"/>
  <c r="F160" i="618" a="1"/>
  <c r="F160" i="618" s="1"/>
  <c r="E160" i="618"/>
  <c r="F160" i="613" a="1"/>
  <c r="F160" i="613" s="1"/>
  <c r="E160" i="613"/>
  <c r="F157" i="612" a="1"/>
  <c r="F157" i="612" s="1"/>
  <c r="F131" i="613" a="1"/>
  <c r="F131" i="613" s="1"/>
  <c r="E131" i="613"/>
  <c r="F199" i="613" a="1"/>
  <c r="F199" i="613" s="1"/>
  <c r="E199" i="613"/>
  <c r="E90" i="617"/>
  <c r="F90" i="617" a="1"/>
  <c r="F90" i="617" s="1"/>
  <c r="E221" i="617"/>
  <c r="F221" i="617" a="1"/>
  <c r="F221" i="617" s="1"/>
  <c r="BG208" i="8"/>
  <c r="BH208" i="8"/>
  <c r="BO207" i="8"/>
  <c r="E160" i="616"/>
  <c r="F160" i="616" a="1"/>
  <c r="F160" i="616" s="1"/>
  <c r="E157" i="614"/>
  <c r="F157" i="614" a="1"/>
  <c r="F157" i="614" s="1"/>
  <c r="BM226" i="8"/>
  <c r="F25" i="613" a="1"/>
  <c r="F25" i="613" s="1"/>
  <c r="E25" i="613"/>
  <c r="BJ199" i="8"/>
  <c r="F160" i="612" a="1"/>
  <c r="F160" i="612" s="1"/>
  <c r="E263" i="614"/>
  <c r="F263" i="614" a="1"/>
  <c r="F263" i="614" s="1"/>
  <c r="E208" i="612"/>
  <c r="F208" i="612" a="1"/>
  <c r="F208" i="612" s="1"/>
  <c r="F172" i="614" a="1"/>
  <c r="F172" i="614" s="1"/>
  <c r="E172" i="614"/>
  <c r="F173" i="614" a="1"/>
  <c r="F173" i="614" s="1"/>
  <c r="E173" i="614"/>
  <c r="E174" i="616"/>
  <c r="F174" i="616" a="1"/>
  <c r="F174" i="616" s="1"/>
  <c r="BI122" i="8"/>
  <c r="E172" i="618"/>
  <c r="F172" i="618" a="1"/>
  <c r="F172" i="618" s="1"/>
  <c r="F67" i="613" a="1"/>
  <c r="F67" i="613" s="1"/>
  <c r="E67" i="613"/>
  <c r="F131" i="614" a="1"/>
  <c r="F131" i="614" s="1"/>
  <c r="E131" i="614"/>
  <c r="F207" i="613" a="1"/>
  <c r="F207" i="613" s="1"/>
  <c r="E207" i="613"/>
  <c r="BK226" i="8"/>
  <c r="BL23" i="8"/>
  <c r="E89" i="616"/>
  <c r="F89" i="616" a="1"/>
  <c r="F89" i="616" s="1"/>
  <c r="BE199" i="8"/>
  <c r="Z281" i="8"/>
  <c r="F171" i="616" a="1"/>
  <c r="F171" i="616" s="1"/>
  <c r="E171" i="616"/>
  <c r="H101" i="281"/>
  <c r="BI226" i="8"/>
  <c r="BM221" i="8"/>
  <c r="E127" i="615"/>
  <c r="F127" i="615" a="1"/>
  <c r="F127" i="615" s="1"/>
  <c r="E23" i="616"/>
  <c r="F23" i="616" a="1"/>
  <c r="F23" i="616" s="1"/>
  <c r="BO209" i="8"/>
  <c r="E226" i="612"/>
  <c r="F226" i="612" a="1"/>
  <c r="F226" i="612" s="1"/>
  <c r="BF222" i="8"/>
  <c r="E47" i="614"/>
  <c r="F47" i="614" a="1"/>
  <c r="F47" i="614" s="1"/>
  <c r="BG23" i="8"/>
  <c r="BH23" i="8"/>
  <c r="BN209" i="8"/>
  <c r="F164" i="612" a="1"/>
  <c r="F164" i="612" s="1"/>
  <c r="P164" i="612" s="1"/>
  <c r="E164" i="612"/>
  <c r="BN207" i="8"/>
  <c r="D281" i="617"/>
  <c r="E281" i="617" s="1"/>
  <c r="F46" i="617" a="1"/>
  <c r="F46" i="617" s="1"/>
  <c r="E46" i="617"/>
  <c r="BE222" i="8"/>
  <c r="BK134" i="8"/>
  <c r="E78" i="612"/>
  <c r="F78" i="612" a="1"/>
  <c r="F78" i="612" s="1"/>
  <c r="F78" i="615" a="1"/>
  <c r="F78" i="615" s="1"/>
  <c r="E78" i="615"/>
  <c r="F263" i="615" a="1"/>
  <c r="F263" i="615" s="1"/>
  <c r="E263" i="615"/>
  <c r="E209" i="618"/>
  <c r="F209" i="618" a="1"/>
  <c r="F209" i="618" s="1"/>
  <c r="F91" i="617" a="1"/>
  <c r="F91" i="617" s="1"/>
  <c r="E91" i="617"/>
  <c r="BL207" i="8"/>
  <c r="D100" i="281"/>
  <c r="E100" i="281" s="1"/>
  <c r="BL226" i="8"/>
  <c r="F47" i="618" a="1"/>
  <c r="F47" i="618" s="1"/>
  <c r="E47" i="618"/>
  <c r="E207" i="615"/>
  <c r="F207" i="615" a="1"/>
  <c r="F207" i="615" s="1"/>
  <c r="E23" i="613"/>
  <c r="F23" i="613" a="1"/>
  <c r="F23" i="613" s="1"/>
  <c r="E209" i="613"/>
  <c r="F209" i="613" a="1"/>
  <c r="F209" i="613" s="1"/>
  <c r="F171" i="613" a="1"/>
  <c r="F171" i="613" s="1"/>
  <c r="E171" i="613"/>
  <c r="D175" i="613"/>
  <c r="E175" i="613" s="1"/>
  <c r="E220" i="615"/>
  <c r="F90" i="613" a="1"/>
  <c r="F90" i="613" s="1"/>
  <c r="E90" i="613"/>
  <c r="F78" i="618" a="1"/>
  <c r="F78" i="618" s="1"/>
  <c r="E78" i="618"/>
  <c r="F47" i="616" a="1"/>
  <c r="F47" i="616" s="1"/>
  <c r="E47" i="616"/>
  <c r="E131" i="618"/>
  <c r="F131" i="618" a="1"/>
  <c r="F131" i="618" s="1"/>
  <c r="F112" i="612" a="1"/>
  <c r="F112" i="612" s="1"/>
  <c r="E112" i="612"/>
  <c r="F199" i="614" a="1"/>
  <c r="F199" i="614" s="1"/>
  <c r="E199" i="614"/>
  <c r="BI199" i="8"/>
  <c r="Q281" i="8"/>
  <c r="Q133" i="8" s="1"/>
  <c r="E226" i="614"/>
  <c r="F226" i="614" a="1"/>
  <c r="F226" i="614" s="1"/>
  <c r="F127" i="614" a="1"/>
  <c r="F127" i="614" s="1"/>
  <c r="E127" i="614"/>
  <c r="F25" i="615" a="1"/>
  <c r="F25" i="615" s="1"/>
  <c r="E25" i="615"/>
  <c r="F78" i="613" a="1"/>
  <c r="F78" i="613" s="1"/>
  <c r="E78" i="613"/>
  <c r="F207" i="618" a="1"/>
  <c r="F207" i="618" s="1"/>
  <c r="E207" i="618"/>
  <c r="BD199" i="8"/>
  <c r="F167" i="615" a="1"/>
  <c r="F167" i="615" s="1"/>
  <c r="E167" i="615"/>
  <c r="E47" i="613"/>
  <c r="F47" i="613" a="1"/>
  <c r="F47" i="613" s="1"/>
  <c r="BH199" i="8"/>
  <c r="BG199" i="8"/>
  <c r="BI134" i="8"/>
  <c r="BD221" i="8"/>
  <c r="E122" i="613"/>
  <c r="F122" i="613" a="1"/>
  <c r="F122" i="613" s="1"/>
  <c r="F78" i="614" a="1"/>
  <c r="F78" i="614" s="1"/>
  <c r="E78" i="614"/>
  <c r="BF207" i="8"/>
  <c r="F122" i="612" a="1"/>
  <c r="F122" i="612" s="1"/>
  <c r="E122" i="612"/>
  <c r="M101" i="281"/>
  <c r="E122" i="614"/>
  <c r="F122" i="614" a="1"/>
  <c r="F122" i="614" s="1"/>
  <c r="E127" i="618"/>
  <c r="F127" i="618" a="1"/>
  <c r="F127" i="618" s="1"/>
  <c r="F25" i="612" a="1"/>
  <c r="F25" i="612" s="1"/>
  <c r="E25" i="612"/>
  <c r="F222" i="612" a="1"/>
  <c r="F222" i="612" s="1"/>
  <c r="F47" i="615" a="1"/>
  <c r="F47" i="615" s="1"/>
  <c r="E47" i="615"/>
  <c r="F167" i="613" a="1"/>
  <c r="F167" i="613" s="1"/>
  <c r="E167" i="613"/>
  <c r="AP123" i="8"/>
  <c r="G101" i="281"/>
  <c r="D98" i="281"/>
  <c r="E98" i="281" s="1"/>
  <c r="E199" i="617"/>
  <c r="F199" i="617" a="1"/>
  <c r="F199" i="617" s="1"/>
  <c r="F226" i="617" a="1"/>
  <c r="F226" i="617" s="1"/>
  <c r="E226" i="617"/>
  <c r="BN23" i="8"/>
  <c r="F174" i="612" a="1"/>
  <c r="F174" i="612" s="1"/>
  <c r="E174" i="612"/>
  <c r="F173" i="613" a="1"/>
  <c r="F173" i="613" s="1"/>
  <c r="E173" i="613"/>
  <c r="F209" i="614" a="1"/>
  <c r="F209" i="614" s="1"/>
  <c r="E209" i="614"/>
  <c r="BM207" i="8"/>
  <c r="BD220" i="8"/>
  <c r="E174" i="614"/>
  <c r="F174" i="614" a="1"/>
  <c r="F174" i="614" s="1"/>
  <c r="E199" i="612"/>
  <c r="F199" i="612" a="1"/>
  <c r="F199" i="612" s="1"/>
  <c r="F226" i="613" a="1"/>
  <c r="F226" i="613" s="1"/>
  <c r="E226" i="613"/>
  <c r="E263" i="618"/>
  <c r="F263" i="618" a="1"/>
  <c r="F263" i="618" s="1"/>
  <c r="E220" i="614"/>
  <c r="F173" i="617" a="1"/>
  <c r="F173" i="617" s="1"/>
  <c r="E173" i="617"/>
  <c r="M95" i="281"/>
  <c r="BO221" i="8"/>
  <c r="E122" i="616"/>
  <c r="F122" i="616" a="1"/>
  <c r="F122" i="616" s="1"/>
  <c r="BK222" i="8"/>
  <c r="F208" i="618" a="1"/>
  <c r="F208" i="618" s="1"/>
  <c r="E208" i="618"/>
  <c r="F78" i="616" a="1"/>
  <c r="F78" i="616" s="1"/>
  <c r="E78" i="616"/>
  <c r="BE25" i="8"/>
  <c r="BH221" i="8"/>
  <c r="BG221" i="8"/>
  <c r="BF221" i="8"/>
  <c r="F207" i="617" a="1"/>
  <c r="F207" i="617" s="1"/>
  <c r="E207" i="617"/>
  <c r="BN220" i="8"/>
  <c r="D20" i="281"/>
  <c r="E20" i="281" s="1"/>
  <c r="F112" i="615" a="1"/>
  <c r="F112" i="615" s="1"/>
  <c r="E112" i="615"/>
  <c r="E134" i="615"/>
  <c r="F134" i="615" a="1"/>
  <c r="F134" i="615" s="1"/>
  <c r="E46" i="618"/>
  <c r="F46" i="618" a="1"/>
  <c r="F46" i="618" s="1"/>
  <c r="D281" i="618"/>
  <c r="E281" i="618" s="1"/>
  <c r="E173" i="612"/>
  <c r="F173" i="612" a="1"/>
  <c r="F173" i="612" s="1"/>
  <c r="F157" i="616" a="1"/>
  <c r="F157" i="616" s="1"/>
  <c r="E157" i="616"/>
  <c r="F91" i="618" a="1"/>
  <c r="F91" i="618" s="1"/>
  <c r="E91" i="618"/>
  <c r="E89" i="614"/>
  <c r="F89" i="614" a="1"/>
  <c r="F89" i="614" s="1"/>
  <c r="F174" i="615" a="1"/>
  <c r="F174" i="615" s="1"/>
  <c r="E174" i="615"/>
  <c r="E226" i="618"/>
  <c r="F226" i="618" a="1"/>
  <c r="F226" i="618" s="1"/>
  <c r="F199" i="615" a="1"/>
  <c r="F199" i="615" s="1"/>
  <c r="E199" i="615"/>
  <c r="BF122" i="8"/>
  <c r="E172" i="613"/>
  <c r="F172" i="613" a="1"/>
  <c r="F172" i="613" s="1"/>
  <c r="D281" i="615"/>
  <c r="E281" i="615" s="1"/>
  <c r="F46" i="615" a="1"/>
  <c r="F46" i="615" s="1"/>
  <c r="E46" i="615"/>
  <c r="F208" i="615" a="1"/>
  <c r="F208" i="615" s="1"/>
  <c r="E208" i="615"/>
  <c r="F158" i="618" a="1"/>
  <c r="F158" i="618" s="1"/>
  <c r="E158" i="618"/>
  <c r="F23" i="618" a="1"/>
  <c r="F23" i="618" s="1"/>
  <c r="E23" i="618"/>
  <c r="J95" i="281"/>
  <c r="E46" i="616"/>
  <c r="D281" i="616"/>
  <c r="E281" i="616" s="1"/>
  <c r="F46" i="616" a="1"/>
  <c r="F46" i="616" s="1"/>
  <c r="AD123" i="8"/>
  <c r="BM209" i="8"/>
  <c r="F127" i="613" a="1"/>
  <c r="F127" i="613" s="1"/>
  <c r="F67" i="614" a="1"/>
  <c r="F67" i="614" s="1"/>
  <c r="I67" i="614" s="1"/>
  <c r="E67" i="614"/>
  <c r="E209" i="617"/>
  <c r="F209" i="617" a="1"/>
  <c r="F209" i="617" s="1"/>
  <c r="F167" i="617" a="1"/>
  <c r="F167" i="617" s="1"/>
  <c r="E167" i="617"/>
  <c r="F134" i="612" a="1"/>
  <c r="F134" i="612" s="1"/>
  <c r="I51" i="281"/>
  <c r="BF199" i="8"/>
  <c r="BJ122" i="8"/>
  <c r="BD208" i="8"/>
  <c r="BI222" i="8"/>
  <c r="D48" i="281"/>
  <c r="E48" i="281" s="1"/>
  <c r="G51" i="281"/>
  <c r="BO226" i="8"/>
  <c r="BK199" i="8"/>
  <c r="BD207" i="8"/>
  <c r="BE122" i="8"/>
  <c r="Z123" i="8"/>
  <c r="V281" i="8"/>
  <c r="BL209" i="8"/>
  <c r="F222" i="615" a="1"/>
  <c r="F222" i="615" s="1"/>
  <c r="E222" i="615"/>
  <c r="BE209" i="8"/>
  <c r="BO222" i="8"/>
  <c r="F173" i="618" a="1"/>
  <c r="F173" i="618" s="1"/>
  <c r="E173" i="618"/>
  <c r="BI25" i="8"/>
  <c r="BH122" i="8"/>
  <c r="BG122" i="8"/>
  <c r="BG226" i="8"/>
  <c r="BH226" i="8"/>
  <c r="BM222" i="8"/>
  <c r="M51" i="281"/>
  <c r="BH207" i="8"/>
  <c r="BG207" i="8"/>
  <c r="BF134" i="8"/>
  <c r="D99" i="281"/>
  <c r="E99" i="281" s="1"/>
  <c r="D70" i="281"/>
  <c r="E70" i="281" s="1"/>
  <c r="BJ23" i="8"/>
  <c r="BM208" i="8"/>
  <c r="BE226" i="8"/>
  <c r="BL25" i="8"/>
  <c r="F134" i="613" a="1"/>
  <c r="F134" i="613" s="1"/>
  <c r="E134" i="613"/>
  <c r="BF23" i="8"/>
  <c r="D94" i="281"/>
  <c r="E94" i="281" s="1"/>
  <c r="I281" i="8"/>
  <c r="BI209" i="8"/>
  <c r="BK122" i="8"/>
  <c r="T281" i="8"/>
  <c r="BK209" i="8"/>
  <c r="F167" i="612" a="1"/>
  <c r="F167" i="612" s="1"/>
  <c r="D49" i="281"/>
  <c r="E49" i="281" s="1"/>
  <c r="BI208" i="8"/>
  <c r="BJ209" i="8"/>
  <c r="K45" i="281"/>
  <c r="K95" i="281"/>
  <c r="BJ208" i="8"/>
  <c r="BM220" i="8"/>
  <c r="L281" i="8"/>
  <c r="F131" i="617" a="1"/>
  <c r="F131" i="617" s="1"/>
  <c r="E131" i="617"/>
  <c r="BM199" i="8"/>
  <c r="I101" i="281"/>
  <c r="BL199" i="8"/>
  <c r="BF209" i="8"/>
  <c r="BI220" i="8"/>
  <c r="BN221" i="8"/>
  <c r="BJ207" i="8"/>
  <c r="BI221" i="8"/>
  <c r="P281" i="8"/>
  <c r="P133" i="8" s="1"/>
  <c r="BD23" i="8"/>
  <c r="BK220" i="8"/>
  <c r="BE23" i="8"/>
  <c r="BE208" i="8"/>
  <c r="BN226" i="8"/>
  <c r="J51" i="281"/>
  <c r="BJ226" i="8"/>
  <c r="BE207" i="8"/>
  <c r="BD25" i="8"/>
  <c r="V123" i="8"/>
  <c r="K51" i="281"/>
  <c r="BK25" i="8"/>
  <c r="BF226" i="8"/>
  <c r="BJ222" i="8"/>
  <c r="BK23" i="8"/>
  <c r="BJ134" i="8"/>
  <c r="R281" i="8"/>
  <c r="R133" i="8" s="1"/>
  <c r="J281" i="8"/>
  <c r="I45" i="281"/>
  <c r="K101" i="281"/>
  <c r="D50" i="281"/>
  <c r="E50" i="281" s="1"/>
  <c r="Y281" i="8"/>
  <c r="BN199" i="8"/>
  <c r="BG25" i="8"/>
  <c r="BH25" i="8"/>
  <c r="BO199" i="8"/>
  <c r="J101" i="281"/>
  <c r="BL220" i="8"/>
  <c r="BD226" i="8"/>
  <c r="BL208" i="8"/>
  <c r="BD222" i="8"/>
  <c r="M281" i="8"/>
  <c r="BD209" i="8"/>
  <c r="BO208" i="8"/>
  <c r="H51" i="281"/>
  <c r="BK221" i="8"/>
  <c r="D93" i="281"/>
  <c r="E93" i="281" s="1"/>
  <c r="H281" i="8"/>
  <c r="BH222" i="8"/>
  <c r="BG222" i="8"/>
  <c r="BF208" i="8"/>
  <c r="BH220" i="8"/>
  <c r="BG220" i="8"/>
  <c r="BO220" i="8"/>
  <c r="BJ220" i="8"/>
  <c r="BL221" i="8"/>
  <c r="X281" i="8"/>
  <c r="D92" i="281"/>
  <c r="E92" i="281" s="1"/>
  <c r="G95" i="281"/>
  <c r="H45" i="281"/>
  <c r="BL134" i="8"/>
  <c r="N281" i="8"/>
  <c r="BF220" i="8"/>
  <c r="BL122" i="8"/>
  <c r="D43" i="281"/>
  <c r="E43" i="281" s="1"/>
  <c r="H95" i="281"/>
  <c r="BK208" i="8"/>
  <c r="L101" i="281"/>
  <c r="D42" i="281"/>
  <c r="G45" i="281"/>
  <c r="J45" i="281"/>
  <c r="BL222" i="8"/>
  <c r="BJ221" i="8"/>
  <c r="F157" i="618" a="1"/>
  <c r="F157" i="618" s="1"/>
  <c r="E157" i="618"/>
  <c r="I95" i="281"/>
  <c r="U281" i="8"/>
  <c r="R127" i="617"/>
  <c r="L127" i="617"/>
  <c r="Q221" i="612"/>
  <c r="Y221" i="612"/>
  <c r="G209" i="613"/>
  <c r="U209" i="613"/>
  <c r="I172" i="613"/>
  <c r="Z172" i="613"/>
  <c r="O207" i="616"/>
  <c r="S207" i="616"/>
  <c r="G207" i="616"/>
  <c r="K112" i="617"/>
  <c r="Q112" i="617"/>
  <c r="Y167" i="616"/>
  <c r="Z167" i="616"/>
  <c r="M167" i="616"/>
  <c r="K207" i="617"/>
  <c r="V207" i="617"/>
  <c r="J131" i="612"/>
  <c r="P131" i="612"/>
  <c r="L131" i="612"/>
  <c r="X157" i="614"/>
  <c r="T157" i="614"/>
  <c r="M226" i="618"/>
  <c r="S78" i="616"/>
  <c r="P226" i="618"/>
  <c r="V222" i="613"/>
  <c r="H78" i="616"/>
  <c r="Q226" i="618"/>
  <c r="K222" i="613"/>
  <c r="N222" i="613"/>
  <c r="R207" i="617"/>
  <c r="L67" i="614"/>
  <c r="V199" i="616"/>
  <c r="Z199" i="616"/>
  <c r="X199" i="616"/>
  <c r="W222" i="617"/>
  <c r="X78" i="617"/>
  <c r="Q78" i="617"/>
  <c r="N221" i="612"/>
  <c r="G78" i="617"/>
  <c r="M78" i="617"/>
  <c r="L78" i="617"/>
  <c r="U127" i="617"/>
  <c r="W127" i="617"/>
  <c r="H127" i="617"/>
  <c r="S221" i="612"/>
  <c r="H221" i="612"/>
  <c r="M221" i="612"/>
  <c r="J209" i="613"/>
  <c r="X209" i="613"/>
  <c r="O172" i="613"/>
  <c r="R207" i="616"/>
  <c r="I207" i="616"/>
  <c r="T207" i="616"/>
  <c r="V112" i="617"/>
  <c r="I112" i="617"/>
  <c r="L112" i="617"/>
  <c r="L167" i="616"/>
  <c r="W167" i="616"/>
  <c r="G134" i="615"/>
  <c r="I226" i="618"/>
  <c r="M207" i="617"/>
  <c r="S207" i="617"/>
  <c r="K131" i="612"/>
  <c r="N131" i="612"/>
  <c r="M157" i="614"/>
  <c r="N157" i="614"/>
  <c r="O157" i="614"/>
  <c r="R226" i="618"/>
  <c r="G78" i="616"/>
  <c r="H134" i="615"/>
  <c r="M134" i="615"/>
  <c r="O78" i="616"/>
  <c r="V226" i="618"/>
  <c r="W222" i="613"/>
  <c r="N226" i="618"/>
  <c r="Y207" i="617"/>
  <c r="W207" i="617"/>
  <c r="Y199" i="616"/>
  <c r="O199" i="616"/>
  <c r="K199" i="616"/>
  <c r="V222" i="617"/>
  <c r="W78" i="617"/>
  <c r="T78" i="617"/>
  <c r="K78" i="617"/>
  <c r="Y127" i="617"/>
  <c r="Z127" i="617"/>
  <c r="K127" i="617"/>
  <c r="O221" i="612"/>
  <c r="G221" i="612"/>
  <c r="I209" i="613"/>
  <c r="M209" i="613"/>
  <c r="G172" i="613"/>
  <c r="J172" i="613"/>
  <c r="X172" i="613"/>
  <c r="P172" i="613"/>
  <c r="M207" i="616"/>
  <c r="V207" i="616"/>
  <c r="R112" i="617"/>
  <c r="Y112" i="617"/>
  <c r="O112" i="617"/>
  <c r="N167" i="616"/>
  <c r="G167" i="616"/>
  <c r="Y134" i="615"/>
  <c r="X226" i="618"/>
  <c r="Z207" i="617"/>
  <c r="H207" i="617"/>
  <c r="M131" i="612"/>
  <c r="T131" i="612"/>
  <c r="W157" i="614"/>
  <c r="Q157" i="614"/>
  <c r="I157" i="614"/>
  <c r="Y209" i="613"/>
  <c r="P222" i="613"/>
  <c r="T134" i="615"/>
  <c r="W134" i="615"/>
  <c r="R134" i="615"/>
  <c r="R222" i="613"/>
  <c r="R78" i="616"/>
  <c r="U226" i="618"/>
  <c r="L222" i="613"/>
  <c r="M78" i="616"/>
  <c r="Z78" i="616"/>
  <c r="L199" i="616"/>
  <c r="N199" i="616"/>
  <c r="J199" i="616"/>
  <c r="P222" i="617"/>
  <c r="G222" i="617"/>
  <c r="I78" i="617"/>
  <c r="U78" i="617"/>
  <c r="J78" i="617"/>
  <c r="O127" i="617"/>
  <c r="I127" i="617"/>
  <c r="N127" i="617"/>
  <c r="I221" i="612"/>
  <c r="V221" i="612"/>
  <c r="R209" i="613"/>
  <c r="N209" i="613"/>
  <c r="K172" i="613"/>
  <c r="S172" i="613"/>
  <c r="Y172" i="613"/>
  <c r="H207" i="616"/>
  <c r="J207" i="616"/>
  <c r="J112" i="617"/>
  <c r="T112" i="617"/>
  <c r="N112" i="617"/>
  <c r="X167" i="616"/>
  <c r="K167" i="616"/>
  <c r="N134" i="615"/>
  <c r="W226" i="618"/>
  <c r="U207" i="617"/>
  <c r="V131" i="612"/>
  <c r="U131" i="612"/>
  <c r="R157" i="614"/>
  <c r="U157" i="614"/>
  <c r="Z157" i="614"/>
  <c r="P209" i="613"/>
  <c r="J78" i="616"/>
  <c r="X134" i="615"/>
  <c r="L134" i="615"/>
  <c r="I78" i="616"/>
  <c r="G226" i="618"/>
  <c r="H222" i="613"/>
  <c r="Q222" i="613"/>
  <c r="U78" i="616"/>
  <c r="X222" i="613"/>
  <c r="D101" i="281"/>
  <c r="E101" i="281" s="1"/>
  <c r="T199" i="616"/>
  <c r="I199" i="616"/>
  <c r="Q222" i="617"/>
  <c r="T222" i="617"/>
  <c r="K222" i="617"/>
  <c r="P78" i="617"/>
  <c r="Z78" i="617"/>
  <c r="R78" i="617"/>
  <c r="V127" i="617"/>
  <c r="P127" i="617"/>
  <c r="Q127" i="617"/>
  <c r="T221" i="612"/>
  <c r="L221" i="612"/>
  <c r="O209" i="613"/>
  <c r="S209" i="613"/>
  <c r="U172" i="613"/>
  <c r="T172" i="613"/>
  <c r="W207" i="616"/>
  <c r="Y207" i="616"/>
  <c r="M112" i="617"/>
  <c r="W112" i="617"/>
  <c r="Z112" i="617"/>
  <c r="O167" i="616"/>
  <c r="P167" i="616"/>
  <c r="Z134" i="615"/>
  <c r="N207" i="617"/>
  <c r="Y131" i="612"/>
  <c r="G131" i="612"/>
  <c r="D95" i="281"/>
  <c r="E95" i="281" s="1"/>
  <c r="P157" i="614"/>
  <c r="V157" i="614"/>
  <c r="Z209" i="613"/>
  <c r="W78" i="616"/>
  <c r="V134" i="615"/>
  <c r="S134" i="615"/>
  <c r="J222" i="613"/>
  <c r="T78" i="616"/>
  <c r="K226" i="618"/>
  <c r="W199" i="616"/>
  <c r="P199" i="616"/>
  <c r="T207" i="617"/>
  <c r="Z222" i="617"/>
  <c r="M222" i="617"/>
  <c r="S222" i="617"/>
  <c r="Y78" i="617"/>
  <c r="S78" i="617"/>
  <c r="X127" i="617"/>
  <c r="S127" i="617"/>
  <c r="X221" i="612"/>
  <c r="R221" i="612"/>
  <c r="L209" i="613"/>
  <c r="R172" i="613"/>
  <c r="U207" i="616"/>
  <c r="P207" i="616"/>
  <c r="P112" i="617"/>
  <c r="S112" i="617"/>
  <c r="U167" i="616"/>
  <c r="H167" i="616"/>
  <c r="Q167" i="616"/>
  <c r="O222" i="617"/>
  <c r="L207" i="617"/>
  <c r="Q131" i="612"/>
  <c r="X131" i="612"/>
  <c r="W131" i="612"/>
  <c r="Y157" i="614"/>
  <c r="S157" i="614"/>
  <c r="V209" i="613"/>
  <c r="S226" i="618"/>
  <c r="K78" i="616"/>
  <c r="G222" i="613"/>
  <c r="J134" i="615"/>
  <c r="D51" i="281"/>
  <c r="E51" i="281" s="1"/>
  <c r="Y222" i="613"/>
  <c r="Q207" i="617"/>
  <c r="R199" i="616"/>
  <c r="G199" i="616"/>
  <c r="X222" i="617"/>
  <c r="R222" i="617"/>
  <c r="J222" i="617"/>
  <c r="V78" i="617"/>
  <c r="T127" i="617"/>
  <c r="J221" i="612"/>
  <c r="P221" i="612"/>
  <c r="H209" i="613"/>
  <c r="Q172" i="613"/>
  <c r="M172" i="613"/>
  <c r="Z207" i="616"/>
  <c r="L207" i="616"/>
  <c r="H112" i="617"/>
  <c r="I167" i="616"/>
  <c r="J167" i="616"/>
  <c r="N222" i="617"/>
  <c r="O207" i="617"/>
  <c r="Z131" i="612"/>
  <c r="O131" i="612"/>
  <c r="J157" i="614"/>
  <c r="G157" i="614"/>
  <c r="T226" i="618"/>
  <c r="I222" i="613"/>
  <c r="P134" i="615"/>
  <c r="O222" i="613"/>
  <c r="X78" i="616"/>
  <c r="H226" i="618"/>
  <c r="T222" i="613"/>
  <c r="K134" i="615"/>
  <c r="L78" i="616"/>
  <c r="U134" i="615"/>
  <c r="Y78" i="616"/>
  <c r="X207" i="617"/>
  <c r="J207" i="617"/>
  <c r="H172" i="613"/>
  <c r="L222" i="617"/>
  <c r="U222" i="617"/>
  <c r="L164" i="612"/>
  <c r="I208" i="614"/>
  <c r="Y208" i="614"/>
  <c r="P46" i="617"/>
  <c r="H167" i="614"/>
  <c r="J167" i="614"/>
  <c r="O167" i="614"/>
  <c r="Y46" i="617"/>
  <c r="O23" i="616"/>
  <c r="X23" i="616"/>
  <c r="S23" i="616"/>
  <c r="I23" i="616"/>
  <c r="G23" i="616"/>
  <c r="J174" i="616"/>
  <c r="L23" i="616"/>
  <c r="M167" i="614"/>
  <c r="Q46" i="617"/>
  <c r="L199" i="618"/>
  <c r="S199" i="618"/>
  <c r="G122" i="613"/>
  <c r="M208" i="616"/>
  <c r="T164" i="612"/>
  <c r="L208" i="614"/>
  <c r="P208" i="614"/>
  <c r="S167" i="614"/>
  <c r="W167" i="614"/>
  <c r="X167" i="614"/>
  <c r="R167" i="614"/>
  <c r="V23" i="616"/>
  <c r="M199" i="618"/>
  <c r="Y199" i="618"/>
  <c r="Q199" i="618"/>
  <c r="L122" i="613"/>
  <c r="Y122" i="613"/>
  <c r="Z208" i="616"/>
  <c r="X164" i="612"/>
  <c r="K208" i="614"/>
  <c r="U208" i="614"/>
  <c r="Z167" i="614"/>
  <c r="T167" i="614"/>
  <c r="M23" i="616"/>
  <c r="I167" i="614"/>
  <c r="Y167" i="614"/>
  <c r="P199" i="618"/>
  <c r="T122" i="613"/>
  <c r="Z122" i="613"/>
  <c r="S208" i="616"/>
  <c r="R199" i="618"/>
  <c r="G164" i="612"/>
  <c r="Z208" i="614"/>
  <c r="W208" i="614"/>
  <c r="G167" i="614"/>
  <c r="K167" i="614"/>
  <c r="X46" i="617"/>
  <c r="Q122" i="613"/>
  <c r="K122" i="613"/>
  <c r="P122" i="613"/>
  <c r="N122" i="613"/>
  <c r="U23" i="613"/>
  <c r="L208" i="616"/>
  <c r="K199" i="618"/>
  <c r="I164" i="612"/>
  <c r="M208" i="614"/>
  <c r="S208" i="614"/>
  <c r="O46" i="617"/>
  <c r="M46" i="617"/>
  <c r="M281" i="617" s="1"/>
  <c r="L46" i="617"/>
  <c r="L281" i="617" s="1"/>
  <c r="G199" i="618"/>
  <c r="W199" i="618"/>
  <c r="H122" i="613"/>
  <c r="U122" i="613"/>
  <c r="X122" i="613"/>
  <c r="H164" i="612"/>
  <c r="H208" i="614"/>
  <c r="T208" i="614"/>
  <c r="Z46" i="617"/>
  <c r="J46" i="617"/>
  <c r="J281" i="617" s="1"/>
  <c r="S46" i="617"/>
  <c r="U46" i="617"/>
  <c r="Y23" i="616"/>
  <c r="P23" i="616"/>
  <c r="G174" i="616"/>
  <c r="K46" i="617"/>
  <c r="K281" i="617" s="1"/>
  <c r="O199" i="618"/>
  <c r="J199" i="618"/>
  <c r="X199" i="618"/>
  <c r="J122" i="613"/>
  <c r="W122" i="613"/>
  <c r="X208" i="614"/>
  <c r="H46" i="617"/>
  <c r="H281" i="617" s="1"/>
  <c r="G46" i="617"/>
  <c r="G281" i="617" s="1"/>
  <c r="N46" i="617"/>
  <c r="P167" i="614"/>
  <c r="V46" i="617"/>
  <c r="W46" i="617"/>
  <c r="Z23" i="616"/>
  <c r="Q23" i="616"/>
  <c r="T23" i="616"/>
  <c r="H23" i="616"/>
  <c r="J23" i="616"/>
  <c r="I46" i="617"/>
  <c r="I281" i="617" s="1"/>
  <c r="V199" i="618"/>
  <c r="N199" i="618"/>
  <c r="F172" i="617" a="1"/>
  <c r="F172" i="617" s="1"/>
  <c r="E172" i="617"/>
  <c r="D175" i="617"/>
  <c r="E175" i="617" s="1"/>
  <c r="E23" i="615"/>
  <c r="F23" i="615" a="1"/>
  <c r="F23" i="615" s="1"/>
  <c r="F90" i="616" a="1"/>
  <c r="F90" i="616" s="1"/>
  <c r="E90" i="616"/>
  <c r="F157" i="613" a="1"/>
  <c r="F157" i="613" s="1"/>
  <c r="E157" i="613"/>
  <c r="F67" i="612" a="1"/>
  <c r="F67" i="612" s="1"/>
  <c r="E67" i="612"/>
  <c r="F171" i="614" a="1"/>
  <c r="F171" i="614" s="1"/>
  <c r="E171" i="614"/>
  <c r="D175" i="614"/>
  <c r="E175" i="614" s="1"/>
  <c r="E90" i="615"/>
  <c r="F90" i="615" a="1"/>
  <c r="F90" i="615" s="1"/>
  <c r="F160" i="617" a="1"/>
  <c r="F160" i="617" s="1"/>
  <c r="E160" i="617"/>
  <c r="E220" i="613"/>
  <c r="F160" i="614" a="1"/>
  <c r="F160" i="614" s="1"/>
  <c r="E160" i="614"/>
  <c r="E173" i="616"/>
  <c r="F173" i="616" a="1"/>
  <c r="F173" i="616" s="1"/>
  <c r="D175" i="616"/>
  <c r="E175" i="616" s="1"/>
  <c r="T25" i="618"/>
  <c r="Y25" i="618"/>
  <c r="S25" i="618"/>
  <c r="W25" i="618"/>
  <c r="N25" i="618"/>
  <c r="V25" i="618"/>
  <c r="U25" i="618"/>
  <c r="G25" i="618"/>
  <c r="M25" i="618"/>
  <c r="R25" i="618"/>
  <c r="Q25" i="618"/>
  <c r="H25" i="618"/>
  <c r="O25" i="618"/>
  <c r="P25" i="618"/>
  <c r="J25" i="618"/>
  <c r="Z25" i="618"/>
  <c r="L25" i="618"/>
  <c r="K25" i="618"/>
  <c r="X25" i="618"/>
  <c r="I25" i="618"/>
  <c r="S199" i="616"/>
  <c r="Q199" i="616"/>
  <c r="H199" i="616"/>
  <c r="N209" i="614"/>
  <c r="L209" i="614"/>
  <c r="G209" i="614"/>
  <c r="T209" i="614"/>
  <c r="I209" i="614"/>
  <c r="W209" i="614"/>
  <c r="Y209" i="614"/>
  <c r="V209" i="614"/>
  <c r="U209" i="614"/>
  <c r="R209" i="614"/>
  <c r="M209" i="614"/>
  <c r="S209" i="614"/>
  <c r="J209" i="614"/>
  <c r="X209" i="614"/>
  <c r="P209" i="614"/>
  <c r="K209" i="614"/>
  <c r="O209" i="614"/>
  <c r="Q209" i="614"/>
  <c r="H209" i="614"/>
  <c r="Z209" i="614"/>
  <c r="K78" i="613"/>
  <c r="L78" i="613"/>
  <c r="Z226" i="612"/>
  <c r="K226" i="612"/>
  <c r="N226" i="612"/>
  <c r="Q226" i="612"/>
  <c r="I226" i="612"/>
  <c r="V226" i="612"/>
  <c r="P226" i="612"/>
  <c r="O226" i="612"/>
  <c r="M226" i="612"/>
  <c r="R226" i="612"/>
  <c r="L226" i="612"/>
  <c r="X226" i="612"/>
  <c r="U226" i="612"/>
  <c r="W226" i="612"/>
  <c r="Y226" i="612"/>
  <c r="T226" i="612"/>
  <c r="G226" i="612"/>
  <c r="H226" i="612"/>
  <c r="S226" i="612"/>
  <c r="J226" i="612"/>
  <c r="M134" i="616"/>
  <c r="R134" i="616"/>
  <c r="Q134" i="616"/>
  <c r="P134" i="616"/>
  <c r="V134" i="616"/>
  <c r="Z134" i="616"/>
  <c r="S134" i="616"/>
  <c r="T134" i="616"/>
  <c r="O134" i="616"/>
  <c r="U134" i="616"/>
  <c r="G134" i="616"/>
  <c r="Y134" i="616"/>
  <c r="K134" i="616"/>
  <c r="L134" i="616"/>
  <c r="I134" i="616"/>
  <c r="X134" i="616"/>
  <c r="J134" i="616"/>
  <c r="N134" i="616"/>
  <c r="H134" i="616"/>
  <c r="W134" i="616"/>
  <c r="O172" i="612"/>
  <c r="T172" i="612"/>
  <c r="Z172" i="612"/>
  <c r="Y172" i="612"/>
  <c r="X172" i="612"/>
  <c r="V172" i="612"/>
  <c r="R172" i="612"/>
  <c r="P172" i="612"/>
  <c r="N172" i="612"/>
  <c r="W172" i="612"/>
  <c r="Q172" i="612"/>
  <c r="U172" i="612"/>
  <c r="S172" i="612"/>
  <c r="Z226" i="616"/>
  <c r="T226" i="616"/>
  <c r="H226" i="616"/>
  <c r="Q226" i="616"/>
  <c r="W226" i="616"/>
  <c r="V157" i="616"/>
  <c r="K157" i="616"/>
  <c r="H91" i="613"/>
  <c r="L91" i="613"/>
  <c r="N91" i="613"/>
  <c r="K91" i="613"/>
  <c r="P91" i="613"/>
  <c r="G91" i="613"/>
  <c r="R91" i="613"/>
  <c r="T91" i="613"/>
  <c r="I91" i="613"/>
  <c r="X91" i="613"/>
  <c r="V91" i="613"/>
  <c r="Z91" i="613"/>
  <c r="W91" i="613"/>
  <c r="O91" i="613"/>
  <c r="Q91" i="613"/>
  <c r="M91" i="613"/>
  <c r="U91" i="613"/>
  <c r="Y91" i="613"/>
  <c r="S91" i="613"/>
  <c r="J91" i="613"/>
  <c r="O164" i="615"/>
  <c r="H164" i="615"/>
  <c r="U164" i="615"/>
  <c r="M164" i="615"/>
  <c r="P164" i="615"/>
  <c r="X164" i="615"/>
  <c r="L164" i="615"/>
  <c r="R164" i="615"/>
  <c r="W164" i="615"/>
  <c r="I164" i="615"/>
  <c r="J164" i="615"/>
  <c r="Q164" i="615"/>
  <c r="T164" i="615"/>
  <c r="Z164" i="615"/>
  <c r="Y164" i="615"/>
  <c r="K164" i="615"/>
  <c r="N164" i="615"/>
  <c r="S164" i="615"/>
  <c r="G164" i="615"/>
  <c r="V164" i="615"/>
  <c r="U78" i="614"/>
  <c r="X78" i="614"/>
  <c r="P78" i="614"/>
  <c r="I78" i="614"/>
  <c r="M78" i="614"/>
  <c r="T78" i="614"/>
  <c r="H78" i="614"/>
  <c r="O78" i="614"/>
  <c r="W78" i="614"/>
  <c r="V78" i="614"/>
  <c r="J78" i="614"/>
  <c r="R78" i="614"/>
  <c r="Q78" i="614"/>
  <c r="K78" i="614"/>
  <c r="G78" i="614"/>
  <c r="S78" i="614"/>
  <c r="H46" i="615"/>
  <c r="H281" i="615" s="1"/>
  <c r="Q46" i="615"/>
  <c r="I46" i="615"/>
  <c r="I281" i="615" s="1"/>
  <c r="U46" i="615"/>
  <c r="G46" i="615"/>
  <c r="G281" i="615" s="1"/>
  <c r="L46" i="615"/>
  <c r="L281" i="615" s="1"/>
  <c r="J46" i="615"/>
  <c r="J281" i="615" s="1"/>
  <c r="M46" i="615"/>
  <c r="M281" i="615" s="1"/>
  <c r="K46" i="615"/>
  <c r="K281" i="615" s="1"/>
  <c r="N46" i="615"/>
  <c r="X46" i="615"/>
  <c r="T46" i="615"/>
  <c r="S46" i="615"/>
  <c r="R46" i="615"/>
  <c r="P46" i="615"/>
  <c r="W46" i="615"/>
  <c r="Y46" i="615"/>
  <c r="V46" i="615"/>
  <c r="Z46" i="615"/>
  <c r="O46" i="615"/>
  <c r="U207" i="618"/>
  <c r="P207" i="618"/>
  <c r="Y207" i="618"/>
  <c r="O207" i="618"/>
  <c r="T207" i="618"/>
  <c r="V207" i="618"/>
  <c r="X207" i="618"/>
  <c r="I207" i="618"/>
  <c r="S207" i="618"/>
  <c r="J207" i="618"/>
  <c r="H207" i="618"/>
  <c r="K207" i="618"/>
  <c r="N207" i="618"/>
  <c r="W207" i="618"/>
  <c r="Q207" i="618"/>
  <c r="R207" i="618"/>
  <c r="Z207" i="618"/>
  <c r="L207" i="618"/>
  <c r="M207" i="618"/>
  <c r="G207" i="618"/>
  <c r="J221" i="616"/>
  <c r="H221" i="616"/>
  <c r="Y221" i="616"/>
  <c r="K221" i="616"/>
  <c r="T221" i="616"/>
  <c r="X221" i="616"/>
  <c r="H25" i="612"/>
  <c r="M25" i="612"/>
  <c r="G91" i="617"/>
  <c r="N91" i="617"/>
  <c r="S91" i="617"/>
  <c r="Q91" i="617"/>
  <c r="V91" i="617"/>
  <c r="W91" i="617"/>
  <c r="U91" i="617"/>
  <c r="K91" i="617"/>
  <c r="H91" i="617"/>
  <c r="J91" i="617"/>
  <c r="M91" i="617"/>
  <c r="R91" i="617"/>
  <c r="Z91" i="617"/>
  <c r="Y91" i="617"/>
  <c r="P91" i="617"/>
  <c r="T91" i="617"/>
  <c r="I91" i="617"/>
  <c r="O91" i="617"/>
  <c r="X91" i="617"/>
  <c r="L91" i="617"/>
  <c r="N199" i="612"/>
  <c r="Y199" i="612"/>
  <c r="Q199" i="612"/>
  <c r="M199" i="612"/>
  <c r="V199" i="612"/>
  <c r="P199" i="612"/>
  <c r="G199" i="612"/>
  <c r="J199" i="612"/>
  <c r="T199" i="612"/>
  <c r="X199" i="612"/>
  <c r="W199" i="612"/>
  <c r="L199" i="612"/>
  <c r="U199" i="612"/>
  <c r="O199" i="612"/>
  <c r="H199" i="612"/>
  <c r="S199" i="612"/>
  <c r="R199" i="612"/>
  <c r="Z199" i="612"/>
  <c r="K199" i="612"/>
  <c r="I199" i="612"/>
  <c r="O222" i="618"/>
  <c r="V91" i="618"/>
  <c r="L91" i="618"/>
  <c r="P91" i="618"/>
  <c r="K91" i="618"/>
  <c r="T91" i="618"/>
  <c r="Q91" i="618"/>
  <c r="O91" i="618"/>
  <c r="W91" i="618"/>
  <c r="I91" i="618"/>
  <c r="M91" i="618"/>
  <c r="Z91" i="618"/>
  <c r="X91" i="618"/>
  <c r="N91" i="618"/>
  <c r="U91" i="618"/>
  <c r="S91" i="618"/>
  <c r="J91" i="618"/>
  <c r="R91" i="618"/>
  <c r="Y91" i="618"/>
  <c r="G91" i="618"/>
  <c r="H91" i="618"/>
  <c r="R167" i="612"/>
  <c r="T167" i="612"/>
  <c r="P167" i="612"/>
  <c r="Q167" i="612"/>
  <c r="U167" i="612"/>
  <c r="N167" i="612"/>
  <c r="V167" i="612"/>
  <c r="S167" i="612"/>
  <c r="O167" i="612"/>
  <c r="X167" i="612"/>
  <c r="Q78" i="612"/>
  <c r="Z78" i="612"/>
  <c r="P78" i="612"/>
  <c r="W78" i="612"/>
  <c r="T78" i="612"/>
  <c r="H78" i="612"/>
  <c r="S78" i="612"/>
  <c r="Y78" i="612"/>
  <c r="X78" i="612"/>
  <c r="V78" i="612"/>
  <c r="R78" i="612"/>
  <c r="N78" i="612"/>
  <c r="L78" i="612"/>
  <c r="M78" i="612"/>
  <c r="U78" i="612"/>
  <c r="G78" i="612"/>
  <c r="I78" i="612"/>
  <c r="O78" i="612"/>
  <c r="K78" i="612"/>
  <c r="J78" i="612"/>
  <c r="V222" i="616"/>
  <c r="I222" i="616"/>
  <c r="R222" i="616"/>
  <c r="T222" i="616"/>
  <c r="Q222" i="616"/>
  <c r="Y222" i="616"/>
  <c r="Z222" i="616"/>
  <c r="M222" i="616"/>
  <c r="U222" i="616"/>
  <c r="K222" i="616"/>
  <c r="O222" i="616"/>
  <c r="S222" i="616"/>
  <c r="G222" i="616"/>
  <c r="J222" i="616"/>
  <c r="X222" i="616"/>
  <c r="N222" i="616"/>
  <c r="L222" i="616"/>
  <c r="H222" i="616"/>
  <c r="P222" i="616"/>
  <c r="W222" i="616"/>
  <c r="Q173" i="618"/>
  <c r="R173" i="618"/>
  <c r="T173" i="618"/>
  <c r="M173" i="618"/>
  <c r="V173" i="618"/>
  <c r="J173" i="618"/>
  <c r="K173" i="618"/>
  <c r="N173" i="618"/>
  <c r="I173" i="618"/>
  <c r="H173" i="618"/>
  <c r="X173" i="618"/>
  <c r="P173" i="618"/>
  <c r="W25" i="616"/>
  <c r="X25" i="616"/>
  <c r="K78" i="615"/>
  <c r="T78" i="615"/>
  <c r="Y207" i="614"/>
  <c r="U207" i="614"/>
  <c r="I207" i="614"/>
  <c r="R207" i="614"/>
  <c r="Q207" i="614"/>
  <c r="W207" i="614"/>
  <c r="M207" i="614"/>
  <c r="Z207" i="614"/>
  <c r="L207" i="614"/>
  <c r="H207" i="614"/>
  <c r="O207" i="614"/>
  <c r="S207" i="614"/>
  <c r="J207" i="614"/>
  <c r="K207" i="614"/>
  <c r="X207" i="614"/>
  <c r="G207" i="614"/>
  <c r="V207" i="614"/>
  <c r="P207" i="614"/>
  <c r="N207" i="614"/>
  <c r="T207" i="614"/>
  <c r="Y164" i="612"/>
  <c r="O164" i="612"/>
  <c r="M164" i="612"/>
  <c r="R164" i="612"/>
  <c r="V164" i="612"/>
  <c r="S164" i="612"/>
  <c r="U164" i="612"/>
  <c r="Z164" i="612"/>
  <c r="K164" i="612"/>
  <c r="N164" i="612"/>
  <c r="W164" i="612"/>
  <c r="Q164" i="612"/>
  <c r="J164" i="612"/>
  <c r="T208" i="616"/>
  <c r="O208" i="616"/>
  <c r="N208" i="616"/>
  <c r="V208" i="616"/>
  <c r="U208" i="616"/>
  <c r="R208" i="616"/>
  <c r="Q208" i="616"/>
  <c r="X208" i="616"/>
  <c r="J208" i="616"/>
  <c r="Y208" i="616"/>
  <c r="H208" i="616"/>
  <c r="P208" i="616"/>
  <c r="I208" i="616"/>
  <c r="W208" i="616"/>
  <c r="G208" i="616"/>
  <c r="Q208" i="614"/>
  <c r="R208" i="614"/>
  <c r="O208" i="614"/>
  <c r="S208" i="617"/>
  <c r="V208" i="617"/>
  <c r="H208" i="617"/>
  <c r="Y208" i="617"/>
  <c r="Z208" i="617"/>
  <c r="L208" i="617"/>
  <c r="U208" i="617"/>
  <c r="T208" i="617"/>
  <c r="P208" i="617"/>
  <c r="M208" i="617"/>
  <c r="Q208" i="617"/>
  <c r="J208" i="617"/>
  <c r="W208" i="617"/>
  <c r="G208" i="617"/>
  <c r="K208" i="617"/>
  <c r="R208" i="617"/>
  <c r="N208" i="617"/>
  <c r="O208" i="617"/>
  <c r="X208" i="617"/>
  <c r="I208" i="617"/>
  <c r="U134" i="612"/>
  <c r="Q134" i="612"/>
  <c r="J134" i="612"/>
  <c r="Z134" i="612"/>
  <c r="W134" i="612"/>
  <c r="N134" i="612"/>
  <c r="V134" i="612"/>
  <c r="G134" i="612"/>
  <c r="L134" i="612"/>
  <c r="K134" i="612"/>
  <c r="H134" i="612"/>
  <c r="M134" i="612"/>
  <c r="O134" i="612"/>
  <c r="R134" i="612"/>
  <c r="I134" i="612"/>
  <c r="P134" i="612"/>
  <c r="X134" i="612"/>
  <c r="Y134" i="612"/>
  <c r="S134" i="612"/>
  <c r="T134" i="612"/>
  <c r="W160" i="615"/>
  <c r="O160" i="615"/>
  <c r="P199" i="615"/>
  <c r="Q199" i="615"/>
  <c r="O199" i="615"/>
  <c r="I199" i="615"/>
  <c r="J199" i="615"/>
  <c r="Y199" i="615"/>
  <c r="N199" i="615"/>
  <c r="H199" i="615"/>
  <c r="V199" i="615"/>
  <c r="W199" i="615"/>
  <c r="T199" i="615"/>
  <c r="U199" i="615"/>
  <c r="X199" i="615"/>
  <c r="L199" i="615"/>
  <c r="Z199" i="615"/>
  <c r="S199" i="615"/>
  <c r="M199" i="615"/>
  <c r="G199" i="615"/>
  <c r="K199" i="615"/>
  <c r="R199" i="615"/>
  <c r="P226" i="614"/>
  <c r="N226" i="614"/>
  <c r="S226" i="614"/>
  <c r="O226" i="614"/>
  <c r="G226" i="614"/>
  <c r="X226" i="614"/>
  <c r="R226" i="614"/>
  <c r="K226" i="614"/>
  <c r="Q226" i="614"/>
  <c r="H226" i="614"/>
  <c r="M226" i="614"/>
  <c r="V226" i="614"/>
  <c r="U226" i="614"/>
  <c r="Z226" i="614"/>
  <c r="W226" i="614"/>
  <c r="Y226" i="614"/>
  <c r="T226" i="614"/>
  <c r="I226" i="614"/>
  <c r="H174" i="618"/>
  <c r="O174" i="618"/>
  <c r="Y174" i="618"/>
  <c r="M174" i="618"/>
  <c r="L174" i="618"/>
  <c r="K174" i="618"/>
  <c r="Z174" i="618"/>
  <c r="S174" i="618"/>
  <c r="G174" i="618"/>
  <c r="V174" i="618"/>
  <c r="J174" i="618"/>
  <c r="I174" i="618"/>
  <c r="X174" i="618"/>
  <c r="N174" i="618"/>
  <c r="R174" i="618"/>
  <c r="T174" i="618"/>
  <c r="U174" i="618"/>
  <c r="P174" i="618"/>
  <c r="Q174" i="618"/>
  <c r="W174" i="618"/>
  <c r="R222" i="615"/>
  <c r="U222" i="615"/>
  <c r="P222" i="615"/>
  <c r="M222" i="615"/>
  <c r="I222" i="615"/>
  <c r="G222" i="615"/>
  <c r="T222" i="615"/>
  <c r="X222" i="615"/>
  <c r="O222" i="615"/>
  <c r="Z222" i="615"/>
  <c r="K222" i="615"/>
  <c r="V222" i="615"/>
  <c r="H222" i="615"/>
  <c r="Q222" i="615"/>
  <c r="W222" i="615"/>
  <c r="Y222" i="615"/>
  <c r="L222" i="615"/>
  <c r="J222" i="615"/>
  <c r="V167" i="617"/>
  <c r="I167" i="617"/>
  <c r="K167" i="617"/>
  <c r="X167" i="617"/>
  <c r="P167" i="617"/>
  <c r="W167" i="617"/>
  <c r="U167" i="617"/>
  <c r="S167" i="617"/>
  <c r="T167" i="617"/>
  <c r="Z167" i="617"/>
  <c r="Q167" i="617"/>
  <c r="J167" i="617"/>
  <c r="H167" i="617"/>
  <c r="N167" i="617"/>
  <c r="R167" i="617"/>
  <c r="G167" i="617"/>
  <c r="O167" i="617"/>
  <c r="M167" i="617"/>
  <c r="L167" i="617"/>
  <c r="Y167" i="617"/>
  <c r="P122" i="616"/>
  <c r="V122" i="616"/>
  <c r="H122" i="616"/>
  <c r="Z207" i="613"/>
  <c r="L207" i="613"/>
  <c r="P207" i="613"/>
  <c r="S207" i="613"/>
  <c r="H207" i="613"/>
  <c r="T207" i="613"/>
  <c r="O207" i="613"/>
  <c r="J207" i="613"/>
  <c r="M207" i="613"/>
  <c r="G207" i="613"/>
  <c r="Q207" i="613"/>
  <c r="I207" i="613"/>
  <c r="X207" i="613"/>
  <c r="Y207" i="613"/>
  <c r="V207" i="613"/>
  <c r="W207" i="613"/>
  <c r="K207" i="613"/>
  <c r="N207" i="613"/>
  <c r="U207" i="613"/>
  <c r="R207" i="613"/>
  <c r="W221" i="617"/>
  <c r="X221" i="617"/>
  <c r="Z173" i="613"/>
  <c r="V173" i="613"/>
  <c r="V90" i="617"/>
  <c r="H90" i="617"/>
  <c r="J90" i="617"/>
  <c r="Y90" i="617"/>
  <c r="N90" i="617"/>
  <c r="U90" i="617"/>
  <c r="Q90" i="617"/>
  <c r="I90" i="617"/>
  <c r="Z90" i="617"/>
  <c r="M90" i="617"/>
  <c r="G90" i="617"/>
  <c r="T90" i="617"/>
  <c r="L90" i="617"/>
  <c r="O90" i="617"/>
  <c r="K90" i="617"/>
  <c r="X90" i="617"/>
  <c r="R90" i="617"/>
  <c r="S90" i="617"/>
  <c r="P90" i="617"/>
  <c r="W90" i="617"/>
  <c r="K199" i="617"/>
  <c r="Q199" i="617"/>
  <c r="L131" i="614"/>
  <c r="G131" i="614"/>
  <c r="R131" i="614"/>
  <c r="Z131" i="614"/>
  <c r="Q131" i="614"/>
  <c r="X131" i="614"/>
  <c r="V131" i="614"/>
  <c r="I131" i="614"/>
  <c r="S131" i="614"/>
  <c r="N131" i="614"/>
  <c r="H131" i="614"/>
  <c r="T131" i="614"/>
  <c r="Y131" i="614"/>
  <c r="K131" i="614"/>
  <c r="U131" i="614"/>
  <c r="M131" i="614"/>
  <c r="J131" i="614"/>
  <c r="O131" i="614"/>
  <c r="P131" i="614"/>
  <c r="W131" i="614"/>
  <c r="Z222" i="614"/>
  <c r="J222" i="614"/>
  <c r="P222" i="614"/>
  <c r="O222" i="614"/>
  <c r="W222" i="614"/>
  <c r="X222" i="614"/>
  <c r="S222" i="614"/>
  <c r="N222" i="614"/>
  <c r="G222" i="614"/>
  <c r="M222" i="614"/>
  <c r="K222" i="614"/>
  <c r="Y222" i="614"/>
  <c r="V222" i="614"/>
  <c r="H222" i="614"/>
  <c r="R222" i="614"/>
  <c r="L222" i="614"/>
  <c r="T222" i="614"/>
  <c r="Q222" i="614"/>
  <c r="U222" i="614"/>
  <c r="I222" i="614"/>
  <c r="K127" i="612"/>
  <c r="M127" i="612"/>
  <c r="I127" i="612"/>
  <c r="W127" i="612"/>
  <c r="Y127" i="612"/>
  <c r="H127" i="612"/>
  <c r="U127" i="612"/>
  <c r="G127" i="612"/>
  <c r="S127" i="612"/>
  <c r="O127" i="612"/>
  <c r="V127" i="612"/>
  <c r="L127" i="612"/>
  <c r="T127" i="612"/>
  <c r="X127" i="612"/>
  <c r="J127" i="612"/>
  <c r="Q127" i="612"/>
  <c r="P127" i="612"/>
  <c r="N127" i="612"/>
  <c r="R127" i="612"/>
  <c r="Z127" i="612"/>
  <c r="G122" i="612"/>
  <c r="R122" i="612"/>
  <c r="T122" i="612"/>
  <c r="H122" i="612"/>
  <c r="X122" i="612"/>
  <c r="I122" i="612"/>
  <c r="P122" i="612"/>
  <c r="Q122" i="612"/>
  <c r="L122" i="612"/>
  <c r="S122" i="612"/>
  <c r="U122" i="612"/>
  <c r="K122" i="612"/>
  <c r="Y122" i="612"/>
  <c r="Z122" i="612"/>
  <c r="N122" i="612"/>
  <c r="J122" i="612"/>
  <c r="M122" i="612"/>
  <c r="W122" i="612"/>
  <c r="V122" i="612"/>
  <c r="Z174" i="612"/>
  <c r="M174" i="612"/>
  <c r="S174" i="612"/>
  <c r="R174" i="612"/>
  <c r="G174" i="612"/>
  <c r="H174" i="612"/>
  <c r="P174" i="612"/>
  <c r="Q174" i="612"/>
  <c r="W174" i="612"/>
  <c r="K174" i="612"/>
  <c r="U174" i="612"/>
  <c r="L174" i="612"/>
  <c r="Y174" i="612"/>
  <c r="N174" i="612"/>
  <c r="I174" i="612"/>
  <c r="J174" i="612"/>
  <c r="T174" i="612"/>
  <c r="O174" i="612"/>
  <c r="X174" i="612"/>
  <c r="V174" i="612"/>
  <c r="W134" i="614"/>
  <c r="O134" i="614"/>
  <c r="Y134" i="614"/>
  <c r="S134" i="614"/>
  <c r="V134" i="614"/>
  <c r="J134" i="614"/>
  <c r="P134" i="614"/>
  <c r="T134" i="614"/>
  <c r="X134" i="614"/>
  <c r="H134" i="614"/>
  <c r="R134" i="614"/>
  <c r="Z134" i="614"/>
  <c r="U134" i="614"/>
  <c r="K134" i="614"/>
  <c r="I134" i="614"/>
  <c r="Q134" i="614"/>
  <c r="M134" i="614"/>
  <c r="L134" i="614"/>
  <c r="G134" i="614"/>
  <c r="N134" i="614"/>
  <c r="G46" i="614"/>
  <c r="G281" i="614" s="1"/>
  <c r="P46" i="614"/>
  <c r="L46" i="614"/>
  <c r="L281" i="614" s="1"/>
  <c r="W46" i="614"/>
  <c r="O46" i="614"/>
  <c r="U46" i="614"/>
  <c r="Q46" i="614"/>
  <c r="X46" i="614"/>
  <c r="Z46" i="614"/>
  <c r="R46" i="614"/>
  <c r="T46" i="614"/>
  <c r="H46" i="614"/>
  <c r="H281" i="614" s="1"/>
  <c r="V46" i="614"/>
  <c r="Y46" i="614"/>
  <c r="M46" i="614"/>
  <c r="M281" i="614" s="1"/>
  <c r="J46" i="614"/>
  <c r="J281" i="614" s="1"/>
  <c r="I46" i="614"/>
  <c r="I281" i="614" s="1"/>
  <c r="S46" i="614"/>
  <c r="K46" i="614"/>
  <c r="K281" i="614" s="1"/>
  <c r="N46" i="614"/>
  <c r="R173" i="612"/>
  <c r="J173" i="612"/>
  <c r="U173" i="612"/>
  <c r="M173" i="612"/>
  <c r="T173" i="612"/>
  <c r="Q173" i="612"/>
  <c r="L173" i="612"/>
  <c r="N173" i="612"/>
  <c r="K173" i="612"/>
  <c r="W173" i="612"/>
  <c r="P173" i="612"/>
  <c r="H173" i="612"/>
  <c r="Z173" i="612"/>
  <c r="Y173" i="612"/>
  <c r="I173" i="612"/>
  <c r="V173" i="612"/>
  <c r="O173" i="612"/>
  <c r="G173" i="612"/>
  <c r="X173" i="612"/>
  <c r="S173" i="612"/>
  <c r="Y226" i="615"/>
  <c r="V226" i="615"/>
  <c r="R226" i="615"/>
  <c r="L226" i="615"/>
  <c r="T226" i="615"/>
  <c r="Q226" i="615"/>
  <c r="Z226" i="615"/>
  <c r="S226" i="615"/>
  <c r="N226" i="615"/>
  <c r="P226" i="615"/>
  <c r="J226" i="615"/>
  <c r="M226" i="615"/>
  <c r="U226" i="615"/>
  <c r="X226" i="615"/>
  <c r="I226" i="615"/>
  <c r="K226" i="615"/>
  <c r="W226" i="615"/>
  <c r="G226" i="615"/>
  <c r="H226" i="615"/>
  <c r="O226" i="615"/>
  <c r="H78" i="618"/>
  <c r="P78" i="618"/>
  <c r="X78" i="618"/>
  <c r="M78" i="618"/>
  <c r="I78" i="618"/>
  <c r="W78" i="618"/>
  <c r="K78" i="618"/>
  <c r="O78" i="618"/>
  <c r="V78" i="618"/>
  <c r="G78" i="618"/>
  <c r="T78" i="618"/>
  <c r="L78" i="618"/>
  <c r="S78" i="618"/>
  <c r="Q78" i="618"/>
  <c r="Y78" i="618"/>
  <c r="Z78" i="618"/>
  <c r="U78" i="618"/>
  <c r="R78" i="618"/>
  <c r="J78" i="618"/>
  <c r="N78" i="618"/>
  <c r="V222" i="612"/>
  <c r="Q222" i="612"/>
  <c r="U222" i="612"/>
  <c r="Y222" i="612"/>
  <c r="J222" i="612"/>
  <c r="R222" i="612"/>
  <c r="G222" i="612"/>
  <c r="W222" i="612"/>
  <c r="O222" i="612"/>
  <c r="Z222" i="612"/>
  <c r="L222" i="612"/>
  <c r="I222" i="612"/>
  <c r="M222" i="612"/>
  <c r="K222" i="612"/>
  <c r="X222" i="612"/>
  <c r="S222" i="612"/>
  <c r="N222" i="612"/>
  <c r="H222" i="612"/>
  <c r="P222" i="612"/>
  <c r="T222" i="612"/>
  <c r="G25" i="614"/>
  <c r="V25" i="614"/>
  <c r="N25" i="614"/>
  <c r="X25" i="614"/>
  <c r="P25" i="614"/>
  <c r="Z25" i="614"/>
  <c r="I25" i="614"/>
  <c r="W25" i="614"/>
  <c r="M25" i="614"/>
  <c r="O25" i="614"/>
  <c r="U25" i="614"/>
  <c r="Y25" i="614"/>
  <c r="R25" i="614"/>
  <c r="L25" i="614"/>
  <c r="H25" i="614"/>
  <c r="T25" i="614"/>
  <c r="Q25" i="614"/>
  <c r="K25" i="614"/>
  <c r="S25" i="614"/>
  <c r="J25" i="614"/>
  <c r="O131" i="615"/>
  <c r="X131" i="615"/>
  <c r="W131" i="615"/>
  <c r="Z131" i="615"/>
  <c r="L131" i="615"/>
  <c r="M131" i="615"/>
  <c r="R131" i="615"/>
  <c r="G131" i="615"/>
  <c r="K131" i="615"/>
  <c r="U131" i="615"/>
  <c r="Q131" i="615"/>
  <c r="P131" i="615"/>
  <c r="J131" i="615"/>
  <c r="I131" i="615"/>
  <c r="Y131" i="615"/>
  <c r="N131" i="615"/>
  <c r="S131" i="615"/>
  <c r="V131" i="615"/>
  <c r="T131" i="615"/>
  <c r="H131" i="615"/>
  <c r="G89" i="613"/>
  <c r="H89" i="613"/>
  <c r="L89" i="613"/>
  <c r="Z89" i="613"/>
  <c r="X89" i="613"/>
  <c r="O89" i="613"/>
  <c r="Q89" i="613"/>
  <c r="R89" i="613"/>
  <c r="P89" i="613"/>
  <c r="U89" i="613"/>
  <c r="T89" i="613"/>
  <c r="I89" i="613"/>
  <c r="N89" i="613"/>
  <c r="W89" i="613"/>
  <c r="F220" i="613"/>
  <c r="V89" i="613"/>
  <c r="Y89" i="613"/>
  <c r="S89" i="613"/>
  <c r="K89" i="613"/>
  <c r="M89" i="613"/>
  <c r="J89" i="613"/>
  <c r="J46" i="618"/>
  <c r="J281" i="618" s="1"/>
  <c r="P46" i="618"/>
  <c r="S46" i="618"/>
  <c r="H46" i="618"/>
  <c r="H281" i="618" s="1"/>
  <c r="L46" i="618"/>
  <c r="L281" i="618" s="1"/>
  <c r="Z46" i="618"/>
  <c r="G46" i="618"/>
  <c r="G281" i="618" s="1"/>
  <c r="W46" i="618"/>
  <c r="N46" i="618"/>
  <c r="U46" i="618"/>
  <c r="R46" i="618"/>
  <c r="V46" i="618"/>
  <c r="X46" i="618"/>
  <c r="Q46" i="618"/>
  <c r="O46" i="618"/>
  <c r="T46" i="618"/>
  <c r="Y46" i="618"/>
  <c r="M46" i="618"/>
  <c r="M281" i="618" s="1"/>
  <c r="K46" i="618"/>
  <c r="K281" i="618" s="1"/>
  <c r="I46" i="618"/>
  <c r="I281" i="618" s="1"/>
  <c r="N167" i="613"/>
  <c r="T167" i="613"/>
  <c r="W167" i="613"/>
  <c r="P167" i="613"/>
  <c r="I167" i="613"/>
  <c r="Q167" i="613"/>
  <c r="X167" i="613"/>
  <c r="G167" i="613"/>
  <c r="K167" i="613"/>
  <c r="V167" i="613"/>
  <c r="Y167" i="613"/>
  <c r="U167" i="613"/>
  <c r="S167" i="613"/>
  <c r="J167" i="613"/>
  <c r="O167" i="613"/>
  <c r="H167" i="613"/>
  <c r="L167" i="613"/>
  <c r="M167" i="613"/>
  <c r="Z167" i="613"/>
  <c r="R167" i="613"/>
  <c r="W47" i="613"/>
  <c r="L47" i="613"/>
  <c r="S47" i="613"/>
  <c r="Q47" i="613"/>
  <c r="O47" i="613"/>
  <c r="T47" i="613"/>
  <c r="X47" i="613"/>
  <c r="Y47" i="613"/>
  <c r="H47" i="613"/>
  <c r="U47" i="613"/>
  <c r="Z47" i="613"/>
  <c r="N47" i="613"/>
  <c r="K47" i="613"/>
  <c r="P47" i="613"/>
  <c r="I47" i="613"/>
  <c r="M47" i="613"/>
  <c r="G47" i="613"/>
  <c r="R47" i="613"/>
  <c r="V47" i="613"/>
  <c r="J47" i="613"/>
  <c r="V174" i="617"/>
  <c r="Y174" i="617"/>
  <c r="S174" i="617"/>
  <c r="W174" i="617"/>
  <c r="U174" i="617"/>
  <c r="H174" i="617"/>
  <c r="R174" i="617"/>
  <c r="P174" i="617"/>
  <c r="I174" i="617"/>
  <c r="O174" i="617"/>
  <c r="G174" i="617"/>
  <c r="N174" i="617"/>
  <c r="K174" i="617"/>
  <c r="L174" i="617"/>
  <c r="Q174" i="617"/>
  <c r="J174" i="617"/>
  <c r="Z174" i="617"/>
  <c r="T174" i="617"/>
  <c r="X174" i="617"/>
  <c r="M174" i="617"/>
  <c r="X112" i="612"/>
  <c r="V112" i="612"/>
  <c r="L112" i="612"/>
  <c r="J112" i="612"/>
  <c r="I112" i="612"/>
  <c r="O112" i="612"/>
  <c r="Q112" i="612"/>
  <c r="Z112" i="612"/>
  <c r="M112" i="612"/>
  <c r="S112" i="612"/>
  <c r="W112" i="612"/>
  <c r="G112" i="612"/>
  <c r="Y112" i="612"/>
  <c r="P112" i="612"/>
  <c r="H112" i="612"/>
  <c r="N112" i="612"/>
  <c r="R112" i="612"/>
  <c r="U112" i="612"/>
  <c r="T112" i="612"/>
  <c r="K112" i="612"/>
  <c r="Y171" i="612"/>
  <c r="T171" i="612"/>
  <c r="U171" i="612"/>
  <c r="W171" i="612"/>
  <c r="Z171" i="612"/>
  <c r="X171" i="612"/>
  <c r="J171" i="612"/>
  <c r="N171" i="612"/>
  <c r="V171" i="612"/>
  <c r="M171" i="612"/>
  <c r="Q171" i="612"/>
  <c r="L171" i="612"/>
  <c r="K171" i="612"/>
  <c r="O171" i="612"/>
  <c r="I171" i="612"/>
  <c r="H171" i="612"/>
  <c r="P171" i="612"/>
  <c r="G171" i="612"/>
  <c r="R171" i="612"/>
  <c r="S171" i="612"/>
  <c r="L90" i="613"/>
  <c r="P90" i="613"/>
  <c r="J90" i="613"/>
  <c r="M90" i="613"/>
  <c r="Q90" i="613"/>
  <c r="V90" i="613"/>
  <c r="H90" i="613"/>
  <c r="O90" i="613"/>
  <c r="I90" i="613"/>
  <c r="W90" i="613"/>
  <c r="Y90" i="613"/>
  <c r="U90" i="613"/>
  <c r="S90" i="613"/>
  <c r="K90" i="613"/>
  <c r="Z90" i="613"/>
  <c r="T90" i="613"/>
  <c r="N90" i="613"/>
  <c r="G90" i="613"/>
  <c r="X90" i="613"/>
  <c r="R90" i="613"/>
  <c r="J208" i="612"/>
  <c r="H208" i="612"/>
  <c r="M208" i="612"/>
  <c r="I208" i="612"/>
  <c r="V208" i="612"/>
  <c r="G208" i="612"/>
  <c r="W208" i="612"/>
  <c r="P208" i="612"/>
  <c r="K208" i="612"/>
  <c r="U208" i="612"/>
  <c r="S208" i="612"/>
  <c r="Z208" i="612"/>
  <c r="O208" i="612"/>
  <c r="T208" i="612"/>
  <c r="Q208" i="612"/>
  <c r="N208" i="612"/>
  <c r="L208" i="612"/>
  <c r="X208" i="612"/>
  <c r="R208" i="612"/>
  <c r="Y208" i="612"/>
  <c r="P127" i="618"/>
  <c r="T127" i="618"/>
  <c r="O127" i="618"/>
  <c r="M127" i="618"/>
  <c r="R127" i="618"/>
  <c r="Z127" i="618"/>
  <c r="X127" i="618"/>
  <c r="H127" i="618"/>
  <c r="I127" i="618"/>
  <c r="K127" i="618"/>
  <c r="J127" i="618"/>
  <c r="G127" i="618"/>
  <c r="N127" i="618"/>
  <c r="U127" i="618"/>
  <c r="S127" i="618"/>
  <c r="L127" i="618"/>
  <c r="Y127" i="618"/>
  <c r="W127" i="618"/>
  <c r="Q127" i="618"/>
  <c r="V127" i="618"/>
  <c r="S46" i="613"/>
  <c r="R46" i="613"/>
  <c r="W46" i="613"/>
  <c r="P46" i="613"/>
  <c r="G46" i="613"/>
  <c r="G281" i="613" s="1"/>
  <c r="L46" i="613"/>
  <c r="L281" i="613" s="1"/>
  <c r="X46" i="613"/>
  <c r="Q46" i="613"/>
  <c r="Z46" i="613"/>
  <c r="K46" i="613"/>
  <c r="K281" i="613" s="1"/>
  <c r="V46" i="613"/>
  <c r="O46" i="613"/>
  <c r="N46" i="613"/>
  <c r="M46" i="613"/>
  <c r="M281" i="613" s="1"/>
  <c r="Y46" i="613"/>
  <c r="T46" i="613"/>
  <c r="J46" i="613"/>
  <c r="J281" i="613" s="1"/>
  <c r="I46" i="613"/>
  <c r="I281" i="613" s="1"/>
  <c r="H46" i="613"/>
  <c r="H281" i="613" s="1"/>
  <c r="U46" i="613"/>
  <c r="U47" i="616"/>
  <c r="P47" i="616"/>
  <c r="W47" i="616"/>
  <c r="X47" i="616"/>
  <c r="J47" i="616"/>
  <c r="R47" i="616"/>
  <c r="Q47" i="616"/>
  <c r="M47" i="616"/>
  <c r="Y47" i="616"/>
  <c r="T47" i="616"/>
  <c r="N47" i="616"/>
  <c r="G47" i="616"/>
  <c r="K47" i="616"/>
  <c r="Z47" i="616"/>
  <c r="S47" i="616"/>
  <c r="I47" i="616"/>
  <c r="L47" i="616"/>
  <c r="H47" i="616"/>
  <c r="O47" i="616"/>
  <c r="V47" i="616"/>
  <c r="S221" i="618"/>
  <c r="Z221" i="618"/>
  <c r="L221" i="618"/>
  <c r="G221" i="618"/>
  <c r="Y221" i="618"/>
  <c r="P221" i="618"/>
  <c r="V221" i="618"/>
  <c r="U221" i="618"/>
  <c r="O221" i="618"/>
  <c r="T221" i="618"/>
  <c r="N221" i="618"/>
  <c r="R221" i="618"/>
  <c r="I221" i="618"/>
  <c r="M221" i="618"/>
  <c r="Q221" i="618"/>
  <c r="H221" i="618"/>
  <c r="W221" i="618"/>
  <c r="K221" i="618"/>
  <c r="X221" i="618"/>
  <c r="J221" i="618"/>
  <c r="G67" i="613"/>
  <c r="N67" i="613"/>
  <c r="Y67" i="613"/>
  <c r="L67" i="613"/>
  <c r="R67" i="613"/>
  <c r="U67" i="613"/>
  <c r="Z67" i="613"/>
  <c r="X67" i="613"/>
  <c r="O67" i="613"/>
  <c r="I67" i="613"/>
  <c r="J67" i="613"/>
  <c r="M67" i="613"/>
  <c r="V67" i="613"/>
  <c r="P67" i="613"/>
  <c r="H67" i="613"/>
  <c r="K67" i="613"/>
  <c r="W67" i="613"/>
  <c r="T67" i="613"/>
  <c r="Q67" i="613"/>
  <c r="S67" i="613"/>
  <c r="G131" i="618"/>
  <c r="P131" i="618"/>
  <c r="H131" i="618"/>
  <c r="V131" i="618"/>
  <c r="I131" i="618"/>
  <c r="W131" i="618"/>
  <c r="R131" i="618"/>
  <c r="O131" i="618"/>
  <c r="L131" i="618"/>
  <c r="Q131" i="618"/>
  <c r="J131" i="618"/>
  <c r="U131" i="618"/>
  <c r="S131" i="618"/>
  <c r="K131" i="618"/>
  <c r="N131" i="618"/>
  <c r="Y131" i="618"/>
  <c r="X131" i="618"/>
  <c r="M131" i="618"/>
  <c r="T131" i="618"/>
  <c r="Z131" i="618"/>
  <c r="V122" i="614"/>
  <c r="T122" i="614"/>
  <c r="J122" i="614"/>
  <c r="G122" i="614"/>
  <c r="U122" i="614"/>
  <c r="S122" i="614"/>
  <c r="N122" i="614"/>
  <c r="I122" i="614"/>
  <c r="Q122" i="614"/>
  <c r="Y122" i="614"/>
  <c r="R122" i="614"/>
  <c r="X122" i="614"/>
  <c r="H122" i="614"/>
  <c r="P122" i="614"/>
  <c r="M122" i="614"/>
  <c r="Z122" i="614"/>
  <c r="L122" i="614"/>
  <c r="W122" i="614"/>
  <c r="K122" i="614"/>
  <c r="R171" i="617"/>
  <c r="I171" i="617"/>
  <c r="J171" i="617"/>
  <c r="H171" i="617"/>
  <c r="K171" i="617"/>
  <c r="S171" i="617"/>
  <c r="N171" i="617"/>
  <c r="X171" i="617"/>
  <c r="V171" i="617"/>
  <c r="P171" i="617"/>
  <c r="U171" i="617"/>
  <c r="L171" i="617"/>
  <c r="T171" i="617"/>
  <c r="W171" i="617"/>
  <c r="O171" i="617"/>
  <c r="Y171" i="617"/>
  <c r="Z171" i="617"/>
  <c r="M171" i="617"/>
  <c r="Q171" i="617"/>
  <c r="G171" i="617"/>
  <c r="W160" i="612"/>
  <c r="O160" i="612"/>
  <c r="Y160" i="612"/>
  <c r="V160" i="612"/>
  <c r="S160" i="612"/>
  <c r="R160" i="612"/>
  <c r="T160" i="612"/>
  <c r="X160" i="612"/>
  <c r="Q160" i="612"/>
  <c r="U160" i="612"/>
  <c r="N160" i="612"/>
  <c r="P160" i="612"/>
  <c r="Z160" i="612"/>
  <c r="I173" i="615"/>
  <c r="Q173" i="615"/>
  <c r="S173" i="615"/>
  <c r="Y173" i="615"/>
  <c r="O173" i="615"/>
  <c r="U173" i="615"/>
  <c r="V173" i="615"/>
  <c r="P173" i="615"/>
  <c r="T173" i="615"/>
  <c r="W173" i="615"/>
  <c r="L173" i="615"/>
  <c r="H173" i="615"/>
  <c r="R173" i="615"/>
  <c r="M173" i="615"/>
  <c r="N173" i="615"/>
  <c r="J173" i="615"/>
  <c r="K173" i="615"/>
  <c r="Z173" i="615"/>
  <c r="X173" i="615"/>
  <c r="G173" i="615"/>
  <c r="S158" i="616"/>
  <c r="L158" i="616"/>
  <c r="Z158" i="616"/>
  <c r="O158" i="616"/>
  <c r="V158" i="616"/>
  <c r="P158" i="616"/>
  <c r="H158" i="616"/>
  <c r="R158" i="616"/>
  <c r="G158" i="616"/>
  <c r="M158" i="616"/>
  <c r="K158" i="616"/>
  <c r="U158" i="616"/>
  <c r="W158" i="616"/>
  <c r="X158" i="616"/>
  <c r="I158" i="616"/>
  <c r="Q158" i="616"/>
  <c r="N158" i="616"/>
  <c r="J158" i="616"/>
  <c r="T158" i="616"/>
  <c r="Y158" i="616"/>
  <c r="G173" i="614"/>
  <c r="Z173" i="614"/>
  <c r="V173" i="614"/>
  <c r="L173" i="614"/>
  <c r="N173" i="614"/>
  <c r="I173" i="614"/>
  <c r="X173" i="614"/>
  <c r="T173" i="614"/>
  <c r="U173" i="614"/>
  <c r="K173" i="614"/>
  <c r="J173" i="614"/>
  <c r="Q173" i="614"/>
  <c r="W173" i="614"/>
  <c r="Y173" i="614"/>
  <c r="S173" i="614"/>
  <c r="P173" i="614"/>
  <c r="O173" i="614"/>
  <c r="R173" i="614"/>
  <c r="H173" i="614"/>
  <c r="M173" i="614"/>
  <c r="H172" i="618"/>
  <c r="K172" i="618"/>
  <c r="W172" i="618"/>
  <c r="Q172" i="618"/>
  <c r="L172" i="618"/>
  <c r="X172" i="618"/>
  <c r="P172" i="618"/>
  <c r="I172" i="618"/>
  <c r="J172" i="618"/>
  <c r="U172" i="618"/>
  <c r="S172" i="618"/>
  <c r="N172" i="618"/>
  <c r="V172" i="618"/>
  <c r="R172" i="618"/>
  <c r="O172" i="618"/>
  <c r="Z172" i="618"/>
  <c r="M172" i="618"/>
  <c r="T172" i="618"/>
  <c r="Y172" i="618"/>
  <c r="G172" i="618"/>
  <c r="O158" i="612"/>
  <c r="Q158" i="612"/>
  <c r="T158" i="612"/>
  <c r="X158" i="612"/>
  <c r="R158" i="612"/>
  <c r="Z158" i="612"/>
  <c r="U158" i="612"/>
  <c r="V158" i="612"/>
  <c r="W158" i="612"/>
  <c r="S158" i="612"/>
  <c r="Y158" i="612"/>
  <c r="P158" i="612"/>
  <c r="N158" i="612"/>
  <c r="T47" i="615"/>
  <c r="H47" i="615"/>
  <c r="G47" i="615"/>
  <c r="R47" i="615"/>
  <c r="J47" i="615"/>
  <c r="Y47" i="615"/>
  <c r="W47" i="615"/>
  <c r="X47" i="615"/>
  <c r="I47" i="615"/>
  <c r="L47" i="615"/>
  <c r="O47" i="615"/>
  <c r="U47" i="615"/>
  <c r="Q47" i="615"/>
  <c r="S47" i="615"/>
  <c r="N47" i="615"/>
  <c r="V47" i="615"/>
  <c r="Z47" i="615"/>
  <c r="K47" i="615"/>
  <c r="M47" i="615"/>
  <c r="P47" i="615"/>
  <c r="D16" i="2"/>
  <c r="D272" i="2" s="1"/>
  <c r="D13" i="65"/>
  <c r="D13" i="6"/>
  <c r="D15" i="6"/>
  <c r="D14" i="6"/>
  <c r="D263" i="613"/>
  <c r="D131" i="616"/>
  <c r="I133" i="8"/>
  <c r="D133" i="614"/>
  <c r="H133" i="8"/>
  <c r="N133" i="8"/>
  <c r="D157" i="615"/>
  <c r="D158" i="613"/>
  <c r="D220" i="617"/>
  <c r="D133" i="612"/>
  <c r="M133" i="8"/>
  <c r="D133" i="617"/>
  <c r="D112" i="618"/>
  <c r="D23" i="617"/>
  <c r="T133" i="8"/>
  <c r="J133" i="8"/>
  <c r="D112" i="613"/>
  <c r="D164" i="618"/>
  <c r="D164" i="614"/>
  <c r="V133" i="8"/>
  <c r="D112" i="614"/>
  <c r="D47" i="617"/>
  <c r="D90" i="612"/>
  <c r="D67" i="617"/>
  <c r="D133" i="613"/>
  <c r="D171" i="618"/>
  <c r="D67" i="618"/>
  <c r="L133" i="8"/>
  <c r="D89" i="618"/>
  <c r="D91" i="616"/>
  <c r="D208" i="613"/>
  <c r="D91" i="614"/>
  <c r="D47" i="612"/>
  <c r="D172" i="615"/>
  <c r="D158" i="617"/>
  <c r="Y133" i="8"/>
  <c r="D221" i="613"/>
  <c r="U133" i="8"/>
  <c r="X133" i="8"/>
  <c r="D127" i="616"/>
  <c r="Z133" i="8"/>
  <c r="D209" i="612"/>
  <c r="D164" i="613"/>
  <c r="D158" i="615"/>
  <c r="D263" i="617"/>
  <c r="D133" i="618"/>
  <c r="D133" i="616"/>
  <c r="E133" i="616" l="1"/>
  <c r="F133" i="616" a="1"/>
  <c r="F133" i="616" s="1"/>
  <c r="E133" i="618"/>
  <c r="F133" i="618" a="1"/>
  <c r="F133" i="618" s="1"/>
  <c r="F263" i="617" a="1"/>
  <c r="F263" i="617" s="1"/>
  <c r="E263" i="617"/>
  <c r="E158" i="615"/>
  <c r="F158" i="615" a="1"/>
  <c r="F158" i="615" s="1"/>
  <c r="E164" i="613"/>
  <c r="F164" i="613" a="1"/>
  <c r="F164" i="613" s="1"/>
  <c r="F209" i="612" a="1"/>
  <c r="F209" i="612" s="1"/>
  <c r="E209" i="612"/>
  <c r="F127" i="616" a="1"/>
  <c r="F127" i="616" s="1"/>
  <c r="E127" i="616"/>
  <c r="F221" i="613" a="1"/>
  <c r="F221" i="613" s="1"/>
  <c r="E221" i="613"/>
  <c r="F158" i="617" a="1"/>
  <c r="F158" i="617" s="1"/>
  <c r="E158" i="617"/>
  <c r="E172" i="615"/>
  <c r="F172" i="615" a="1"/>
  <c r="F172" i="615" s="1"/>
  <c r="D175" i="615"/>
  <c r="E175" i="615" s="1"/>
  <c r="F47" i="612" a="1"/>
  <c r="F47" i="612" s="1"/>
  <c r="F91" i="614" a="1"/>
  <c r="F91" i="614" s="1"/>
  <c r="E91" i="614"/>
  <c r="F208" i="613" a="1"/>
  <c r="F208" i="613" s="1"/>
  <c r="E208" i="613"/>
  <c r="E91" i="616"/>
  <c r="F91" i="616" a="1"/>
  <c r="F91" i="616" s="1"/>
  <c r="F89" i="618" a="1"/>
  <c r="F89" i="618" s="1"/>
  <c r="E89" i="618"/>
  <c r="BE133" i="8"/>
  <c r="E67" i="618"/>
  <c r="F67" i="618" a="1"/>
  <c r="F67" i="618" s="1"/>
  <c r="F171" i="618" a="1"/>
  <c r="F171" i="618" s="1"/>
  <c r="E171" i="618"/>
  <c r="D175" i="618"/>
  <c r="E175" i="618" s="1"/>
  <c r="F133" i="613" a="1"/>
  <c r="F133" i="613" s="1"/>
  <c r="E133" i="613"/>
  <c r="F67" i="617" a="1"/>
  <c r="F67" i="617" s="1"/>
  <c r="E67" i="617"/>
  <c r="F90" i="612" a="1"/>
  <c r="F90" i="612" s="1"/>
  <c r="E47" i="617"/>
  <c r="F47" i="617" a="1"/>
  <c r="F47" i="617" s="1"/>
  <c r="F112" i="614" a="1"/>
  <c r="F112" i="614" s="1"/>
  <c r="E112" i="614"/>
  <c r="F164" i="614" a="1"/>
  <c r="F164" i="614" s="1"/>
  <c r="E164" i="614"/>
  <c r="E164" i="618"/>
  <c r="F164" i="618" a="1"/>
  <c r="F164" i="618" s="1"/>
  <c r="F112" i="613" a="1"/>
  <c r="F112" i="613" s="1"/>
  <c r="E112" i="613"/>
  <c r="BH133" i="8"/>
  <c r="BG133" i="8"/>
  <c r="F23" i="617" a="1"/>
  <c r="F23" i="617" s="1"/>
  <c r="E23" i="617"/>
  <c r="E112" i="618"/>
  <c r="F112" i="618" a="1"/>
  <c r="F112" i="618" s="1"/>
  <c r="F133" i="612" a="1"/>
  <c r="F133" i="612" s="1"/>
  <c r="E220" i="617"/>
  <c r="E158" i="613"/>
  <c r="F158" i="613" a="1"/>
  <c r="F158" i="613" s="1"/>
  <c r="F157" i="615" a="1"/>
  <c r="F157" i="615" s="1"/>
  <c r="E157" i="615"/>
  <c r="BD133" i="8"/>
  <c r="F133" i="614" a="1"/>
  <c r="F133" i="614" s="1"/>
  <c r="E133" i="614"/>
  <c r="F131" i="616" a="1"/>
  <c r="F131" i="616" s="1"/>
  <c r="E131" i="616"/>
  <c r="F263" i="613" a="1"/>
  <c r="F263" i="613" s="1"/>
  <c r="E263" i="613"/>
  <c r="N25" i="612"/>
  <c r="R25" i="612"/>
  <c r="X25" i="612"/>
  <c r="P25" i="612"/>
  <c r="K25" i="612"/>
  <c r="Y25" i="612"/>
  <c r="O25" i="612"/>
  <c r="I25" i="612"/>
  <c r="W25" i="612"/>
  <c r="V25" i="612"/>
  <c r="Z25" i="612"/>
  <c r="G25" i="612"/>
  <c r="U25" i="612"/>
  <c r="J25" i="612"/>
  <c r="S25" i="612"/>
  <c r="T25" i="612"/>
  <c r="L25" i="612"/>
  <c r="Q25" i="612"/>
  <c r="U221" i="617"/>
  <c r="V221" i="617"/>
  <c r="Z221" i="617"/>
  <c r="M221" i="617"/>
  <c r="Q221" i="617"/>
  <c r="T221" i="617"/>
  <c r="O221" i="617"/>
  <c r="K221" i="617"/>
  <c r="N221" i="617"/>
  <c r="R221" i="617"/>
  <c r="J221" i="617"/>
  <c r="I221" i="617"/>
  <c r="Y221" i="617"/>
  <c r="G221" i="617"/>
  <c r="P221" i="617"/>
  <c r="S221" i="617"/>
  <c r="L221" i="617"/>
  <c r="H221" i="617"/>
  <c r="M131" i="613"/>
  <c r="J131" i="613"/>
  <c r="W131" i="613"/>
  <c r="Y131" i="613"/>
  <c r="H131" i="613"/>
  <c r="U131" i="613"/>
  <c r="G131" i="613"/>
  <c r="O131" i="613"/>
  <c r="Q131" i="613"/>
  <c r="N131" i="613"/>
  <c r="V131" i="613"/>
  <c r="R131" i="613"/>
  <c r="K131" i="613"/>
  <c r="T131" i="613"/>
  <c r="I131" i="613"/>
  <c r="Z131" i="613"/>
  <c r="S131" i="613"/>
  <c r="P131" i="613"/>
  <c r="L131" i="613"/>
  <c r="X131" i="613"/>
  <c r="R122" i="616"/>
  <c r="L122" i="616"/>
  <c r="G122" i="616"/>
  <c r="Y122" i="616"/>
  <c r="T122" i="616"/>
  <c r="J122" i="616"/>
  <c r="K122" i="616"/>
  <c r="S122" i="616"/>
  <c r="M122" i="616"/>
  <c r="U122" i="616"/>
  <c r="N122" i="616"/>
  <c r="X122" i="616"/>
  <c r="W122" i="616"/>
  <c r="I122" i="616"/>
  <c r="Z122" i="616"/>
  <c r="Q122" i="616"/>
  <c r="H67" i="614"/>
  <c r="X67" i="614"/>
  <c r="N67" i="614"/>
  <c r="V67" i="614"/>
  <c r="K67" i="614"/>
  <c r="G67" i="614"/>
  <c r="U67" i="614"/>
  <c r="R67" i="614"/>
  <c r="Z67" i="614"/>
  <c r="Y67" i="614"/>
  <c r="S67" i="614"/>
  <c r="P67" i="614"/>
  <c r="T67" i="614"/>
  <c r="W67" i="614"/>
  <c r="J67" i="614"/>
  <c r="O67" i="614"/>
  <c r="Q157" i="616"/>
  <c r="X157" i="616"/>
  <c r="W157" i="616"/>
  <c r="Y157" i="616"/>
  <c r="P157" i="616"/>
  <c r="L157" i="616"/>
  <c r="R157" i="616"/>
  <c r="G157" i="616"/>
  <c r="O157" i="616"/>
  <c r="N157" i="616"/>
  <c r="I157" i="616"/>
  <c r="T157" i="616"/>
  <c r="J157" i="616"/>
  <c r="Z157" i="616"/>
  <c r="S157" i="616"/>
  <c r="M157" i="616"/>
  <c r="U157" i="616"/>
  <c r="H157" i="616"/>
  <c r="R174" i="616"/>
  <c r="T174" i="616"/>
  <c r="Y174" i="616"/>
  <c r="L174" i="616"/>
  <c r="M174" i="616"/>
  <c r="H174" i="616"/>
  <c r="N174" i="616"/>
  <c r="S174" i="616"/>
  <c r="I174" i="616"/>
  <c r="X174" i="616"/>
  <c r="V174" i="616"/>
  <c r="Z174" i="616"/>
  <c r="P174" i="616"/>
  <c r="U174" i="616"/>
  <c r="W174" i="616"/>
  <c r="K174" i="616"/>
  <c r="O174" i="616"/>
  <c r="Q174" i="616"/>
  <c r="P263" i="614"/>
  <c r="R263" i="614"/>
  <c r="Z263" i="614"/>
  <c r="Y263" i="614"/>
  <c r="G263" i="614"/>
  <c r="J263" i="614"/>
  <c r="N263" i="614"/>
  <c r="L263" i="614"/>
  <c r="T263" i="614"/>
  <c r="H263" i="614"/>
  <c r="X263" i="614"/>
  <c r="W263" i="614"/>
  <c r="O263" i="614"/>
  <c r="K263" i="614"/>
  <c r="Q263" i="614"/>
  <c r="V263" i="614"/>
  <c r="I263" i="614"/>
  <c r="S263" i="614"/>
  <c r="M263" i="614"/>
  <c r="U263" i="614"/>
  <c r="Q222" i="618"/>
  <c r="W222" i="618"/>
  <c r="J222" i="618"/>
  <c r="S222" i="618"/>
  <c r="H222" i="618"/>
  <c r="G222" i="618"/>
  <c r="M222" i="618"/>
  <c r="X222" i="618"/>
  <c r="V222" i="618"/>
  <c r="I222" i="618"/>
  <c r="P222" i="618"/>
  <c r="N222" i="618"/>
  <c r="T222" i="618"/>
  <c r="U222" i="618"/>
  <c r="Y222" i="618"/>
  <c r="K222" i="618"/>
  <c r="L222" i="618"/>
  <c r="Z222" i="618"/>
  <c r="R222" i="618"/>
  <c r="M67" i="614"/>
  <c r="Q67" i="614"/>
  <c r="P25" i="616"/>
  <c r="Y25" i="616"/>
  <c r="U25" i="616"/>
  <c r="H25" i="616"/>
  <c r="Q25" i="616"/>
  <c r="I25" i="616"/>
  <c r="T25" i="616"/>
  <c r="V25" i="616"/>
  <c r="M25" i="616"/>
  <c r="O25" i="616"/>
  <c r="K25" i="616"/>
  <c r="N25" i="616"/>
  <c r="J25" i="616"/>
  <c r="G25" i="616"/>
  <c r="L25" i="616"/>
  <c r="R25" i="616"/>
  <c r="S25" i="616"/>
  <c r="Z25" i="616"/>
  <c r="S207" i="612"/>
  <c r="O207" i="612"/>
  <c r="Z207" i="612"/>
  <c r="W207" i="612"/>
  <c r="G207" i="612"/>
  <c r="T207" i="612"/>
  <c r="Q207" i="612"/>
  <c r="X207" i="612"/>
  <c r="V207" i="612"/>
  <c r="N207" i="612"/>
  <c r="J207" i="612"/>
  <c r="U207" i="612"/>
  <c r="M207" i="612"/>
  <c r="Y207" i="612"/>
  <c r="I207" i="612"/>
  <c r="L207" i="612"/>
  <c r="P207" i="612"/>
  <c r="K207" i="612"/>
  <c r="H207" i="612"/>
  <c r="R207" i="612"/>
  <c r="G23" i="613"/>
  <c r="Q23" i="613"/>
  <c r="K23" i="613"/>
  <c r="Y23" i="613"/>
  <c r="H23" i="613"/>
  <c r="I23" i="613"/>
  <c r="P23" i="613"/>
  <c r="Z23" i="613"/>
  <c r="S23" i="613"/>
  <c r="J23" i="613"/>
  <c r="V23" i="613"/>
  <c r="X23" i="613"/>
  <c r="W23" i="613"/>
  <c r="M23" i="613"/>
  <c r="R23" i="613"/>
  <c r="T23" i="613"/>
  <c r="L23" i="613"/>
  <c r="O23" i="613"/>
  <c r="N23" i="613"/>
  <c r="Q78" i="615"/>
  <c r="H78" i="615"/>
  <c r="N78" i="615"/>
  <c r="P78" i="615"/>
  <c r="O78" i="615"/>
  <c r="Z78" i="615"/>
  <c r="U78" i="615"/>
  <c r="V78" i="615"/>
  <c r="S78" i="615"/>
  <c r="Y78" i="615"/>
  <c r="L78" i="615"/>
  <c r="R78" i="615"/>
  <c r="J78" i="615"/>
  <c r="G78" i="615"/>
  <c r="M78" i="615"/>
  <c r="W78" i="615"/>
  <c r="I78" i="615"/>
  <c r="X78" i="615"/>
  <c r="T160" i="618"/>
  <c r="K160" i="618"/>
  <c r="R160" i="618"/>
  <c r="V160" i="618"/>
  <c r="N160" i="618"/>
  <c r="L160" i="618"/>
  <c r="W160" i="618"/>
  <c r="Y160" i="618"/>
  <c r="P160" i="618"/>
  <c r="Z160" i="618"/>
  <c r="H160" i="618"/>
  <c r="G160" i="618"/>
  <c r="Q160" i="618"/>
  <c r="U160" i="618"/>
  <c r="I160" i="618"/>
  <c r="J160" i="618"/>
  <c r="O160" i="618"/>
  <c r="M160" i="618"/>
  <c r="X160" i="618"/>
  <c r="S160" i="618"/>
  <c r="K127" i="614"/>
  <c r="W127" i="614"/>
  <c r="X127" i="614"/>
  <c r="N127" i="614"/>
  <c r="H127" i="614"/>
  <c r="J127" i="614"/>
  <c r="Q127" i="614"/>
  <c r="L127" i="614"/>
  <c r="P127" i="614"/>
  <c r="O127" i="614"/>
  <c r="Z127" i="614"/>
  <c r="I127" i="614"/>
  <c r="T127" i="614"/>
  <c r="Y127" i="614"/>
  <c r="M127" i="614"/>
  <c r="S127" i="614"/>
  <c r="V127" i="614"/>
  <c r="G127" i="614"/>
  <c r="R127" i="614"/>
  <c r="U127" i="614"/>
  <c r="E42" i="281"/>
  <c r="D45" i="281"/>
  <c r="E45" i="281" s="1"/>
  <c r="L174" i="615"/>
  <c r="N174" i="615"/>
  <c r="M174" i="615"/>
  <c r="Z174" i="615"/>
  <c r="W174" i="615"/>
  <c r="U174" i="615"/>
  <c r="G174" i="615"/>
  <c r="Q174" i="615"/>
  <c r="I174" i="615"/>
  <c r="X174" i="615"/>
  <c r="J174" i="615"/>
  <c r="O174" i="615"/>
  <c r="S174" i="615"/>
  <c r="R174" i="615"/>
  <c r="P174" i="615"/>
  <c r="H174" i="615"/>
  <c r="K174" i="615"/>
  <c r="Y174" i="615"/>
  <c r="T174" i="615"/>
  <c r="V174" i="615"/>
  <c r="Z226" i="613"/>
  <c r="V226" i="613"/>
  <c r="U226" i="613"/>
  <c r="R226" i="613"/>
  <c r="H226" i="613"/>
  <c r="Q226" i="613"/>
  <c r="O226" i="613"/>
  <c r="Y226" i="613"/>
  <c r="G226" i="613"/>
  <c r="K226" i="613"/>
  <c r="I226" i="613"/>
  <c r="P226" i="613"/>
  <c r="S226" i="613"/>
  <c r="X226" i="613"/>
  <c r="L226" i="613"/>
  <c r="W226" i="613"/>
  <c r="T226" i="613"/>
  <c r="M226" i="613"/>
  <c r="N226" i="613"/>
  <c r="J226" i="613"/>
  <c r="W226" i="617"/>
  <c r="K226" i="617"/>
  <c r="I226" i="617"/>
  <c r="V226" i="617"/>
  <c r="R226" i="617"/>
  <c r="S226" i="617"/>
  <c r="T226" i="617"/>
  <c r="P226" i="617"/>
  <c r="J226" i="617"/>
  <c r="N226" i="617"/>
  <c r="U226" i="617"/>
  <c r="X226" i="617"/>
  <c r="H226" i="617"/>
  <c r="G226" i="617"/>
  <c r="O226" i="617"/>
  <c r="Q226" i="617"/>
  <c r="Y226" i="617"/>
  <c r="L226" i="617"/>
  <c r="Z226" i="617"/>
  <c r="M226" i="617"/>
  <c r="N78" i="614"/>
  <c r="Y78" i="614"/>
  <c r="Z78" i="614"/>
  <c r="L78" i="614"/>
  <c r="L226" i="614"/>
  <c r="J226" i="614"/>
  <c r="N207" i="615"/>
  <c r="O207" i="615"/>
  <c r="J207" i="615"/>
  <c r="G207" i="615"/>
  <c r="H207" i="615"/>
  <c r="Q207" i="615"/>
  <c r="Z207" i="615"/>
  <c r="S207" i="615"/>
  <c r="I207" i="615"/>
  <c r="P207" i="615"/>
  <c r="W207" i="615"/>
  <c r="U207" i="615"/>
  <c r="X207" i="615"/>
  <c r="M207" i="615"/>
  <c r="Y207" i="615"/>
  <c r="V207" i="615"/>
  <c r="K207" i="615"/>
  <c r="R207" i="615"/>
  <c r="L207" i="615"/>
  <c r="T207" i="615"/>
  <c r="M89" i="616"/>
  <c r="L89" i="616"/>
  <c r="Z89" i="616"/>
  <c r="K89" i="616"/>
  <c r="Q89" i="616"/>
  <c r="V89" i="616"/>
  <c r="X89" i="616"/>
  <c r="G89" i="616"/>
  <c r="H89" i="616"/>
  <c r="F220" i="616"/>
  <c r="N89" i="616"/>
  <c r="I89" i="616"/>
  <c r="Y89" i="616"/>
  <c r="R89" i="616"/>
  <c r="P89" i="616"/>
  <c r="S89" i="616"/>
  <c r="U89" i="616"/>
  <c r="T89" i="616"/>
  <c r="O89" i="616"/>
  <c r="W89" i="616"/>
  <c r="J89" i="616"/>
  <c r="X160" i="616"/>
  <c r="H160" i="616"/>
  <c r="M160" i="616"/>
  <c r="J160" i="616"/>
  <c r="P160" i="616"/>
  <c r="Y160" i="616"/>
  <c r="Z160" i="616"/>
  <c r="I160" i="616"/>
  <c r="V160" i="616"/>
  <c r="K160" i="616"/>
  <c r="R160" i="616"/>
  <c r="G160" i="616"/>
  <c r="N160" i="616"/>
  <c r="W160" i="616"/>
  <c r="Q160" i="616"/>
  <c r="S160" i="616"/>
  <c r="L160" i="616"/>
  <c r="O160" i="616"/>
  <c r="T160" i="616"/>
  <c r="U160" i="616"/>
  <c r="S164" i="616"/>
  <c r="H164" i="616"/>
  <c r="W164" i="616"/>
  <c r="J164" i="616"/>
  <c r="U164" i="616"/>
  <c r="I164" i="616"/>
  <c r="P164" i="616"/>
  <c r="M164" i="616"/>
  <c r="O164" i="616"/>
  <c r="Q164" i="616"/>
  <c r="R164" i="616"/>
  <c r="G164" i="616"/>
  <c r="Y164" i="616"/>
  <c r="V164" i="616"/>
  <c r="Z164" i="616"/>
  <c r="N164" i="616"/>
  <c r="K164" i="616"/>
  <c r="L164" i="616"/>
  <c r="X164" i="616"/>
  <c r="T164" i="616"/>
  <c r="R23" i="612"/>
  <c r="M23" i="612"/>
  <c r="Y23" i="612"/>
  <c r="J23" i="612"/>
  <c r="T23" i="612"/>
  <c r="W23" i="612"/>
  <c r="Z23" i="612"/>
  <c r="H23" i="612"/>
  <c r="G23" i="612"/>
  <c r="O23" i="612"/>
  <c r="P23" i="612"/>
  <c r="N23" i="612"/>
  <c r="S23" i="612"/>
  <c r="L23" i="612"/>
  <c r="V23" i="612"/>
  <c r="X23" i="612"/>
  <c r="I23" i="612"/>
  <c r="U23" i="612"/>
  <c r="K23" i="612"/>
  <c r="Q23" i="612"/>
  <c r="L171" i="615"/>
  <c r="W171" i="615"/>
  <c r="P171" i="615"/>
  <c r="T171" i="615"/>
  <c r="R171" i="615"/>
  <c r="G171" i="615"/>
  <c r="N171" i="615"/>
  <c r="Q171" i="615"/>
  <c r="U171" i="615"/>
  <c r="H171" i="615"/>
  <c r="I171" i="615"/>
  <c r="S171" i="615"/>
  <c r="V171" i="615"/>
  <c r="Z171" i="615"/>
  <c r="Y171" i="615"/>
  <c r="X171" i="615"/>
  <c r="O171" i="615"/>
  <c r="J171" i="615"/>
  <c r="K171" i="615"/>
  <c r="M171" i="615"/>
  <c r="I222" i="617"/>
  <c r="H222" i="617"/>
  <c r="Y222" i="617"/>
  <c r="Y131" i="617"/>
  <c r="O131" i="617"/>
  <c r="J131" i="617"/>
  <c r="H131" i="617"/>
  <c r="S131" i="617"/>
  <c r="M131" i="617"/>
  <c r="P131" i="617"/>
  <c r="Q131" i="617"/>
  <c r="Z131" i="617"/>
  <c r="G131" i="617"/>
  <c r="I131" i="617"/>
  <c r="L131" i="617"/>
  <c r="R131" i="617"/>
  <c r="T131" i="617"/>
  <c r="U131" i="617"/>
  <c r="V131" i="617"/>
  <c r="K131" i="617"/>
  <c r="W131" i="617"/>
  <c r="N131" i="617"/>
  <c r="X131" i="617"/>
  <c r="S222" i="615"/>
  <c r="N222" i="615"/>
  <c r="T158" i="618"/>
  <c r="N158" i="618"/>
  <c r="I158" i="618"/>
  <c r="P158" i="618"/>
  <c r="S158" i="618"/>
  <c r="M158" i="618"/>
  <c r="O158" i="618"/>
  <c r="Q158" i="618"/>
  <c r="X158" i="618"/>
  <c r="Z158" i="618"/>
  <c r="H158" i="618"/>
  <c r="K158" i="618"/>
  <c r="Y158" i="618"/>
  <c r="U158" i="618"/>
  <c r="V158" i="618"/>
  <c r="R158" i="618"/>
  <c r="G158" i="618"/>
  <c r="J158" i="618"/>
  <c r="L158" i="618"/>
  <c r="W158" i="618"/>
  <c r="H89" i="614"/>
  <c r="X89" i="614"/>
  <c r="L89" i="614"/>
  <c r="G89" i="614"/>
  <c r="Y89" i="614"/>
  <c r="Z89" i="614"/>
  <c r="K89" i="614"/>
  <c r="W89" i="614"/>
  <c r="Q89" i="614"/>
  <c r="M89" i="614"/>
  <c r="R89" i="614"/>
  <c r="V89" i="614"/>
  <c r="F220" i="614"/>
  <c r="N89" i="614"/>
  <c r="I89" i="614"/>
  <c r="J89" i="614"/>
  <c r="S89" i="614"/>
  <c r="T89" i="614"/>
  <c r="U89" i="614"/>
  <c r="O89" i="614"/>
  <c r="P89" i="614"/>
  <c r="W199" i="617"/>
  <c r="T199" i="617"/>
  <c r="U199" i="617"/>
  <c r="N199" i="617"/>
  <c r="J199" i="617"/>
  <c r="P199" i="617"/>
  <c r="G199" i="617"/>
  <c r="V199" i="617"/>
  <c r="L199" i="617"/>
  <c r="S199" i="617"/>
  <c r="H199" i="617"/>
  <c r="M199" i="617"/>
  <c r="O199" i="617"/>
  <c r="Y199" i="617"/>
  <c r="Z199" i="617"/>
  <c r="I199" i="617"/>
  <c r="X199" i="617"/>
  <c r="R199" i="617"/>
  <c r="G209" i="618"/>
  <c r="M209" i="618"/>
  <c r="N209" i="618"/>
  <c r="Q209" i="618"/>
  <c r="P209" i="618"/>
  <c r="O209" i="618"/>
  <c r="T209" i="618"/>
  <c r="I209" i="618"/>
  <c r="H209" i="618"/>
  <c r="W209" i="618"/>
  <c r="K209" i="618"/>
  <c r="U209" i="618"/>
  <c r="X209" i="618"/>
  <c r="S209" i="618"/>
  <c r="L209" i="618"/>
  <c r="Y209" i="618"/>
  <c r="V209" i="618"/>
  <c r="R209" i="618"/>
  <c r="Z209" i="618"/>
  <c r="J209" i="618"/>
  <c r="K172" i="616"/>
  <c r="T172" i="616"/>
  <c r="J172" i="616"/>
  <c r="G172" i="616"/>
  <c r="X172" i="616"/>
  <c r="Y172" i="616"/>
  <c r="L172" i="616"/>
  <c r="W172" i="616"/>
  <c r="Q172" i="616"/>
  <c r="N172" i="616"/>
  <c r="V172" i="616"/>
  <c r="R172" i="616"/>
  <c r="S172" i="616"/>
  <c r="P172" i="616"/>
  <c r="M172" i="616"/>
  <c r="O172" i="616"/>
  <c r="H172" i="616"/>
  <c r="U172" i="616"/>
  <c r="I172" i="616"/>
  <c r="Z172" i="616"/>
  <c r="W91" i="615"/>
  <c r="O91" i="615"/>
  <c r="M91" i="615"/>
  <c r="J91" i="615"/>
  <c r="S91" i="615"/>
  <c r="U91" i="615"/>
  <c r="G91" i="615"/>
  <c r="I91" i="615"/>
  <c r="V91" i="615"/>
  <c r="N91" i="615"/>
  <c r="Y91" i="615"/>
  <c r="X91" i="615"/>
  <c r="Q91" i="615"/>
  <c r="H91" i="615"/>
  <c r="K91" i="615"/>
  <c r="Z91" i="615"/>
  <c r="P91" i="615"/>
  <c r="L91" i="615"/>
  <c r="T91" i="615"/>
  <c r="R91" i="615"/>
  <c r="T263" i="616"/>
  <c r="O263" i="616"/>
  <c r="X263" i="616"/>
  <c r="Y263" i="616"/>
  <c r="M263" i="616"/>
  <c r="V263" i="616"/>
  <c r="W263" i="616"/>
  <c r="K263" i="616"/>
  <c r="Z263" i="616"/>
  <c r="U263" i="616"/>
  <c r="S263" i="616"/>
  <c r="Q263" i="616"/>
  <c r="P263" i="616"/>
  <c r="R263" i="616"/>
  <c r="H263" i="616"/>
  <c r="G263" i="616"/>
  <c r="N263" i="616"/>
  <c r="L263" i="616"/>
  <c r="I263" i="616"/>
  <c r="J263" i="616"/>
  <c r="N221" i="615"/>
  <c r="Z221" i="615"/>
  <c r="S221" i="615"/>
  <c r="K221" i="615"/>
  <c r="J221" i="615"/>
  <c r="L221" i="615"/>
  <c r="R221" i="615"/>
  <c r="Q221" i="615"/>
  <c r="M221" i="615"/>
  <c r="X221" i="615"/>
  <c r="I221" i="615"/>
  <c r="P221" i="615"/>
  <c r="Y221" i="615"/>
  <c r="U221" i="615"/>
  <c r="V221" i="615"/>
  <c r="O221" i="615"/>
  <c r="T221" i="615"/>
  <c r="W221" i="615"/>
  <c r="G221" i="615"/>
  <c r="H221" i="615"/>
  <c r="L263" i="612"/>
  <c r="N263" i="612"/>
  <c r="M263" i="612"/>
  <c r="K263" i="612"/>
  <c r="X263" i="612"/>
  <c r="S263" i="612"/>
  <c r="G263" i="612"/>
  <c r="R263" i="612"/>
  <c r="J263" i="612"/>
  <c r="Q263" i="612"/>
  <c r="O263" i="612"/>
  <c r="V263" i="612"/>
  <c r="U263" i="612"/>
  <c r="T263" i="612"/>
  <c r="W263" i="612"/>
  <c r="P263" i="612"/>
  <c r="Z263" i="612"/>
  <c r="Y263" i="612"/>
  <c r="I263" i="612"/>
  <c r="H263" i="612"/>
  <c r="V167" i="614"/>
  <c r="L167" i="614"/>
  <c r="U167" i="614"/>
  <c r="N167" i="614"/>
  <c r="Q167" i="614"/>
  <c r="O167" i="618"/>
  <c r="W167" i="618"/>
  <c r="I167" i="618"/>
  <c r="K167" i="618"/>
  <c r="S167" i="618"/>
  <c r="N167" i="618"/>
  <c r="X167" i="618"/>
  <c r="H167" i="618"/>
  <c r="T167" i="618"/>
  <c r="Q167" i="618"/>
  <c r="U167" i="618"/>
  <c r="L167" i="618"/>
  <c r="M167" i="618"/>
  <c r="J167" i="618"/>
  <c r="Y167" i="618"/>
  <c r="P167" i="618"/>
  <c r="V167" i="618"/>
  <c r="Z167" i="618"/>
  <c r="R167" i="618"/>
  <c r="G167" i="618"/>
  <c r="G208" i="614"/>
  <c r="N208" i="614"/>
  <c r="J208" i="614"/>
  <c r="V208" i="614"/>
  <c r="N91" i="612"/>
  <c r="V91" i="612"/>
  <c r="Z91" i="612"/>
  <c r="Y91" i="612"/>
  <c r="Q91" i="612"/>
  <c r="H91" i="612"/>
  <c r="X91" i="612"/>
  <c r="S91" i="612"/>
  <c r="T91" i="612"/>
  <c r="J91" i="612"/>
  <c r="P91" i="612"/>
  <c r="K91" i="612"/>
  <c r="L91" i="612"/>
  <c r="G91" i="612"/>
  <c r="O91" i="612"/>
  <c r="R91" i="612"/>
  <c r="U91" i="612"/>
  <c r="I91" i="612"/>
  <c r="M91" i="612"/>
  <c r="W91" i="612"/>
  <c r="U221" i="612"/>
  <c r="K221" i="612"/>
  <c r="E221" i="612" s="1"/>
  <c r="W221" i="612"/>
  <c r="Z221" i="612"/>
  <c r="T221" i="614"/>
  <c r="J221" i="614"/>
  <c r="X221" i="614"/>
  <c r="I221" i="614"/>
  <c r="R221" i="614"/>
  <c r="K221" i="614"/>
  <c r="Y221" i="614"/>
  <c r="Q221" i="614"/>
  <c r="N221" i="614"/>
  <c r="O221" i="614"/>
  <c r="L221" i="614"/>
  <c r="P221" i="614"/>
  <c r="Z221" i="614"/>
  <c r="G221" i="614"/>
  <c r="V221" i="614"/>
  <c r="W221" i="614"/>
  <c r="S221" i="614"/>
  <c r="M221" i="614"/>
  <c r="H221" i="614"/>
  <c r="U221" i="614"/>
  <c r="M199" i="616"/>
  <c r="U199" i="616"/>
  <c r="Z167" i="612"/>
  <c r="W167" i="612"/>
  <c r="Y167" i="612"/>
  <c r="W46" i="616"/>
  <c r="U46" i="616"/>
  <c r="Z46" i="616"/>
  <c r="N46" i="616"/>
  <c r="G46" i="616"/>
  <c r="G281" i="616" s="1"/>
  <c r="R46" i="616"/>
  <c r="V46" i="616"/>
  <c r="H46" i="616"/>
  <c r="H281" i="616" s="1"/>
  <c r="T46" i="616"/>
  <c r="S46" i="616"/>
  <c r="M46" i="616"/>
  <c r="M281" i="616" s="1"/>
  <c r="O46" i="616"/>
  <c r="Q46" i="616"/>
  <c r="P46" i="616"/>
  <c r="Y46" i="616"/>
  <c r="K46" i="616"/>
  <c r="K281" i="616" s="1"/>
  <c r="L46" i="616"/>
  <c r="L281" i="616" s="1"/>
  <c r="X46" i="616"/>
  <c r="J46" i="616"/>
  <c r="J281" i="616" s="1"/>
  <c r="I46" i="616"/>
  <c r="I281" i="616" s="1"/>
  <c r="Q78" i="616"/>
  <c r="V78" i="616"/>
  <c r="P78" i="616"/>
  <c r="N78" i="616"/>
  <c r="Y173" i="613"/>
  <c r="I173" i="613"/>
  <c r="U173" i="613"/>
  <c r="X173" i="613"/>
  <c r="K173" i="613"/>
  <c r="J173" i="613"/>
  <c r="L173" i="613"/>
  <c r="M173" i="613"/>
  <c r="W173" i="613"/>
  <c r="S173" i="613"/>
  <c r="N173" i="613"/>
  <c r="P173" i="613"/>
  <c r="H173" i="613"/>
  <c r="Q173" i="613"/>
  <c r="O173" i="613"/>
  <c r="T173" i="613"/>
  <c r="R173" i="613"/>
  <c r="G173" i="613"/>
  <c r="I122" i="613"/>
  <c r="S122" i="613"/>
  <c r="M122" i="613"/>
  <c r="R122" i="613"/>
  <c r="V122" i="613"/>
  <c r="R78" i="613"/>
  <c r="H78" i="613"/>
  <c r="M78" i="613"/>
  <c r="O78" i="613"/>
  <c r="P78" i="613"/>
  <c r="T78" i="613"/>
  <c r="X78" i="613"/>
  <c r="J78" i="613"/>
  <c r="U78" i="613"/>
  <c r="W78" i="613"/>
  <c r="G78" i="613"/>
  <c r="S78" i="613"/>
  <c r="Q78" i="613"/>
  <c r="I78" i="613"/>
  <c r="N78" i="613"/>
  <c r="Y78" i="613"/>
  <c r="Z78" i="613"/>
  <c r="V78" i="613"/>
  <c r="V164" i="617"/>
  <c r="X164" i="617"/>
  <c r="Z164" i="617"/>
  <c r="G164" i="617"/>
  <c r="Y164" i="617"/>
  <c r="M164" i="617"/>
  <c r="P164" i="617"/>
  <c r="W164" i="617"/>
  <c r="I164" i="617"/>
  <c r="Q164" i="617"/>
  <c r="U164" i="617"/>
  <c r="T164" i="617"/>
  <c r="O164" i="617"/>
  <c r="L164" i="617"/>
  <c r="S164" i="617"/>
  <c r="K164" i="617"/>
  <c r="J164" i="617"/>
  <c r="H164" i="617"/>
  <c r="N164" i="617"/>
  <c r="R164" i="617"/>
  <c r="M134" i="617"/>
  <c r="J134" i="617"/>
  <c r="H134" i="617"/>
  <c r="V134" i="617"/>
  <c r="R134" i="617"/>
  <c r="Q134" i="617"/>
  <c r="Z134" i="617"/>
  <c r="G134" i="617"/>
  <c r="Y134" i="617"/>
  <c r="P134" i="617"/>
  <c r="N134" i="617"/>
  <c r="K134" i="617"/>
  <c r="W134" i="617"/>
  <c r="O134" i="617"/>
  <c r="L134" i="617"/>
  <c r="S134" i="617"/>
  <c r="T134" i="617"/>
  <c r="I134" i="617"/>
  <c r="X134" i="617"/>
  <c r="U134" i="617"/>
  <c r="Z157" i="618"/>
  <c r="T157" i="618"/>
  <c r="K157" i="618"/>
  <c r="X157" i="618"/>
  <c r="S157" i="618"/>
  <c r="O157" i="618"/>
  <c r="Q157" i="618"/>
  <c r="G157" i="618"/>
  <c r="V157" i="618"/>
  <c r="L157" i="618"/>
  <c r="N157" i="618"/>
  <c r="W157" i="618"/>
  <c r="R157" i="618"/>
  <c r="J157" i="618"/>
  <c r="I157" i="618"/>
  <c r="U157" i="618"/>
  <c r="H157" i="618"/>
  <c r="P157" i="618"/>
  <c r="Y157" i="618"/>
  <c r="M157" i="618"/>
  <c r="O134" i="613"/>
  <c r="S134" i="613"/>
  <c r="I134" i="613"/>
  <c r="R134" i="613"/>
  <c r="H134" i="613"/>
  <c r="U134" i="613"/>
  <c r="M134" i="613"/>
  <c r="Q134" i="613"/>
  <c r="X134" i="613"/>
  <c r="Y134" i="613"/>
  <c r="J134" i="613"/>
  <c r="V134" i="613"/>
  <c r="W134" i="613"/>
  <c r="P134" i="613"/>
  <c r="L134" i="613"/>
  <c r="K134" i="613"/>
  <c r="G134" i="613"/>
  <c r="N134" i="613"/>
  <c r="Z134" i="613"/>
  <c r="T134" i="613"/>
  <c r="O209" i="617"/>
  <c r="J209" i="617"/>
  <c r="Q209" i="617"/>
  <c r="W209" i="617"/>
  <c r="K209" i="617"/>
  <c r="I209" i="617"/>
  <c r="U209" i="617"/>
  <c r="Y209" i="617"/>
  <c r="Z209" i="617"/>
  <c r="X209" i="617"/>
  <c r="H209" i="617"/>
  <c r="V209" i="617"/>
  <c r="S209" i="617"/>
  <c r="G209" i="617"/>
  <c r="L209" i="617"/>
  <c r="M209" i="617"/>
  <c r="N209" i="617"/>
  <c r="R209" i="617"/>
  <c r="T209" i="617"/>
  <c r="P209" i="617"/>
  <c r="L208" i="615"/>
  <c r="X208" i="615"/>
  <c r="Y208" i="615"/>
  <c r="R208" i="615"/>
  <c r="K208" i="615"/>
  <c r="N208" i="615"/>
  <c r="I208" i="615"/>
  <c r="W208" i="615"/>
  <c r="U208" i="615"/>
  <c r="S208" i="615"/>
  <c r="O208" i="615"/>
  <c r="V208" i="615"/>
  <c r="P208" i="615"/>
  <c r="M208" i="615"/>
  <c r="G208" i="615"/>
  <c r="Q208" i="615"/>
  <c r="T208" i="615"/>
  <c r="H208" i="615"/>
  <c r="Z208" i="615"/>
  <c r="J208" i="615"/>
  <c r="W173" i="617"/>
  <c r="T173" i="617"/>
  <c r="Y173" i="617"/>
  <c r="G173" i="617"/>
  <c r="I173" i="617"/>
  <c r="H173" i="617"/>
  <c r="U173" i="617"/>
  <c r="S173" i="617"/>
  <c r="L173" i="617"/>
  <c r="R173" i="617"/>
  <c r="Q173" i="617"/>
  <c r="N173" i="617"/>
  <c r="J173" i="617"/>
  <c r="X173" i="617"/>
  <c r="K173" i="617"/>
  <c r="O173" i="617"/>
  <c r="M173" i="617"/>
  <c r="Z173" i="617"/>
  <c r="V173" i="617"/>
  <c r="P173" i="617"/>
  <c r="W174" i="614"/>
  <c r="L174" i="614"/>
  <c r="O174" i="614"/>
  <c r="X174" i="614"/>
  <c r="G174" i="614"/>
  <c r="N174" i="614"/>
  <c r="U174" i="614"/>
  <c r="H174" i="614"/>
  <c r="T174" i="614"/>
  <c r="I174" i="614"/>
  <c r="R174" i="614"/>
  <c r="J174" i="614"/>
  <c r="M174" i="614"/>
  <c r="K174" i="614"/>
  <c r="P174" i="614"/>
  <c r="V174" i="614"/>
  <c r="Y174" i="614"/>
  <c r="S174" i="614"/>
  <c r="Q174" i="614"/>
  <c r="Z174" i="614"/>
  <c r="U171" i="613"/>
  <c r="K171" i="613"/>
  <c r="K175" i="613" s="1"/>
  <c r="G171" i="613"/>
  <c r="H171" i="613"/>
  <c r="X171" i="613"/>
  <c r="I171" i="613"/>
  <c r="S171" i="613"/>
  <c r="Z171" i="613"/>
  <c r="M171" i="613"/>
  <c r="T171" i="613"/>
  <c r="T175" i="613" s="1"/>
  <c r="P171" i="613"/>
  <c r="V171" i="613"/>
  <c r="O171" i="613"/>
  <c r="N171" i="613"/>
  <c r="R171" i="613"/>
  <c r="W171" i="613"/>
  <c r="Q171" i="613"/>
  <c r="L171" i="613"/>
  <c r="L175" i="613" s="1"/>
  <c r="Y171" i="613"/>
  <c r="J171" i="613"/>
  <c r="J47" i="618"/>
  <c r="N47" i="618"/>
  <c r="U47" i="618"/>
  <c r="V47" i="618"/>
  <c r="M47" i="618"/>
  <c r="Y47" i="618"/>
  <c r="O47" i="618"/>
  <c r="R47" i="618"/>
  <c r="G47" i="618"/>
  <c r="S47" i="618"/>
  <c r="I47" i="618"/>
  <c r="K47" i="618"/>
  <c r="P47" i="618"/>
  <c r="Q47" i="618"/>
  <c r="X47" i="618"/>
  <c r="L47" i="618"/>
  <c r="H47" i="618"/>
  <c r="Z47" i="618"/>
  <c r="W47" i="618"/>
  <c r="T47" i="618"/>
  <c r="U172" i="614"/>
  <c r="N172" i="614"/>
  <c r="I172" i="614"/>
  <c r="G172" i="614"/>
  <c r="M172" i="614"/>
  <c r="W172" i="614"/>
  <c r="Z172" i="614"/>
  <c r="K172" i="614"/>
  <c r="P172" i="614"/>
  <c r="X172" i="614"/>
  <c r="Y172" i="614"/>
  <c r="Q172" i="614"/>
  <c r="V172" i="614"/>
  <c r="S172" i="614"/>
  <c r="O172" i="614"/>
  <c r="T172" i="614"/>
  <c r="R172" i="614"/>
  <c r="L172" i="614"/>
  <c r="H172" i="614"/>
  <c r="J172" i="614"/>
  <c r="W25" i="613"/>
  <c r="X25" i="613"/>
  <c r="K25" i="613"/>
  <c r="N25" i="613"/>
  <c r="Z25" i="613"/>
  <c r="S25" i="613"/>
  <c r="Y25" i="613"/>
  <c r="R25" i="613"/>
  <c r="O25" i="613"/>
  <c r="Q25" i="613"/>
  <c r="G25" i="613"/>
  <c r="L25" i="613"/>
  <c r="P25" i="613"/>
  <c r="U25" i="613"/>
  <c r="J25" i="613"/>
  <c r="H25" i="613"/>
  <c r="V25" i="613"/>
  <c r="I25" i="613"/>
  <c r="T25" i="613"/>
  <c r="M25" i="613"/>
  <c r="U199" i="613"/>
  <c r="K199" i="613"/>
  <c r="H199" i="613"/>
  <c r="I199" i="613"/>
  <c r="N199" i="613"/>
  <c r="X199" i="613"/>
  <c r="M199" i="613"/>
  <c r="T199" i="613"/>
  <c r="O199" i="613"/>
  <c r="W199" i="613"/>
  <c r="R199" i="613"/>
  <c r="G199" i="613"/>
  <c r="Z199" i="613"/>
  <c r="J199" i="613"/>
  <c r="Q199" i="613"/>
  <c r="V199" i="613"/>
  <c r="L199" i="613"/>
  <c r="S199" i="613"/>
  <c r="P199" i="613"/>
  <c r="Y199" i="613"/>
  <c r="K160" i="615"/>
  <c r="M160" i="615"/>
  <c r="S160" i="615"/>
  <c r="L160" i="615"/>
  <c r="N160" i="615"/>
  <c r="G160" i="615"/>
  <c r="I160" i="615"/>
  <c r="R160" i="615"/>
  <c r="V160" i="615"/>
  <c r="P160" i="615"/>
  <c r="Q160" i="615"/>
  <c r="H160" i="615"/>
  <c r="Z160" i="615"/>
  <c r="U160" i="615"/>
  <c r="Y160" i="615"/>
  <c r="J160" i="615"/>
  <c r="T160" i="615"/>
  <c r="X160" i="615"/>
  <c r="W157" i="617"/>
  <c r="O157" i="617"/>
  <c r="R157" i="617"/>
  <c r="L157" i="617"/>
  <c r="X157" i="617"/>
  <c r="I157" i="617"/>
  <c r="V157" i="617"/>
  <c r="U157" i="617"/>
  <c r="G157" i="617"/>
  <c r="Z157" i="617"/>
  <c r="K157" i="617"/>
  <c r="J157" i="617"/>
  <c r="Q157" i="617"/>
  <c r="Y157" i="617"/>
  <c r="T157" i="617"/>
  <c r="M157" i="617"/>
  <c r="N157" i="617"/>
  <c r="H157" i="617"/>
  <c r="S157" i="617"/>
  <c r="P157" i="617"/>
  <c r="Z158" i="614"/>
  <c r="G158" i="614"/>
  <c r="R158" i="614"/>
  <c r="U158" i="614"/>
  <c r="P158" i="614"/>
  <c r="L158" i="614"/>
  <c r="S158" i="614"/>
  <c r="J158" i="614"/>
  <c r="T158" i="614"/>
  <c r="H158" i="614"/>
  <c r="Y158" i="614"/>
  <c r="N158" i="614"/>
  <c r="M158" i="614"/>
  <c r="O158" i="614"/>
  <c r="K158" i="614"/>
  <c r="V158" i="614"/>
  <c r="W158" i="614"/>
  <c r="I158" i="614"/>
  <c r="Q158" i="614"/>
  <c r="X158" i="614"/>
  <c r="M222" i="613"/>
  <c r="U222" i="613"/>
  <c r="Z222" i="613"/>
  <c r="S222" i="613"/>
  <c r="M90" i="614"/>
  <c r="K90" i="614"/>
  <c r="N90" i="614"/>
  <c r="Z90" i="614"/>
  <c r="S90" i="614"/>
  <c r="W90" i="614"/>
  <c r="X90" i="614"/>
  <c r="V90" i="614"/>
  <c r="O90" i="614"/>
  <c r="I90" i="614"/>
  <c r="Y90" i="614"/>
  <c r="J90" i="614"/>
  <c r="T90" i="614"/>
  <c r="L90" i="614"/>
  <c r="R90" i="614"/>
  <c r="H90" i="614"/>
  <c r="U90" i="614"/>
  <c r="P90" i="614"/>
  <c r="G90" i="614"/>
  <c r="Q90" i="614"/>
  <c r="O112" i="616"/>
  <c r="R112" i="616"/>
  <c r="L112" i="616"/>
  <c r="M112" i="616"/>
  <c r="Z112" i="616"/>
  <c r="N112" i="616"/>
  <c r="H112" i="616"/>
  <c r="J112" i="616"/>
  <c r="I112" i="616"/>
  <c r="S112" i="616"/>
  <c r="P112" i="616"/>
  <c r="V112" i="616"/>
  <c r="Q112" i="616"/>
  <c r="K112" i="616"/>
  <c r="Y112" i="616"/>
  <c r="T112" i="616"/>
  <c r="U112" i="616"/>
  <c r="X112" i="616"/>
  <c r="G112" i="616"/>
  <c r="W112" i="616"/>
  <c r="X112" i="617"/>
  <c r="U112" i="617"/>
  <c r="G112" i="617"/>
  <c r="N122" i="615"/>
  <c r="I122" i="615"/>
  <c r="J122" i="615"/>
  <c r="V122" i="615"/>
  <c r="P122" i="615"/>
  <c r="X122" i="615"/>
  <c r="L122" i="615"/>
  <c r="S122" i="615"/>
  <c r="Z122" i="615"/>
  <c r="K122" i="615"/>
  <c r="M122" i="615"/>
  <c r="U122" i="615"/>
  <c r="Q122" i="615"/>
  <c r="R122" i="615"/>
  <c r="G122" i="615"/>
  <c r="T122" i="615"/>
  <c r="Y122" i="615"/>
  <c r="W122" i="615"/>
  <c r="H122" i="615"/>
  <c r="U23" i="614"/>
  <c r="W23" i="614"/>
  <c r="N23" i="614"/>
  <c r="Q23" i="614"/>
  <c r="G23" i="614"/>
  <c r="L23" i="614"/>
  <c r="X23" i="614"/>
  <c r="V23" i="614"/>
  <c r="Y23" i="614"/>
  <c r="I23" i="614"/>
  <c r="H23" i="614"/>
  <c r="Z23" i="614"/>
  <c r="O23" i="614"/>
  <c r="M23" i="614"/>
  <c r="S23" i="614"/>
  <c r="T23" i="614"/>
  <c r="R23" i="614"/>
  <c r="K23" i="614"/>
  <c r="J23" i="614"/>
  <c r="P23" i="614"/>
  <c r="Y226" i="618"/>
  <c r="O226" i="618"/>
  <c r="Z226" i="618"/>
  <c r="J226" i="618"/>
  <c r="L226" i="618"/>
  <c r="O134" i="615"/>
  <c r="I134" i="615"/>
  <c r="Q134" i="615"/>
  <c r="I207" i="617"/>
  <c r="P207" i="617"/>
  <c r="G207" i="617"/>
  <c r="U208" i="618"/>
  <c r="G208" i="618"/>
  <c r="J208" i="618"/>
  <c r="S208" i="618"/>
  <c r="Q208" i="618"/>
  <c r="O208" i="618"/>
  <c r="X208" i="618"/>
  <c r="N208" i="618"/>
  <c r="T208" i="618"/>
  <c r="H208" i="618"/>
  <c r="Z208" i="618"/>
  <c r="L208" i="618"/>
  <c r="Y208" i="618"/>
  <c r="K208" i="618"/>
  <c r="P208" i="618"/>
  <c r="V208" i="618"/>
  <c r="R208" i="618"/>
  <c r="I208" i="618"/>
  <c r="W208" i="618"/>
  <c r="M208" i="618"/>
  <c r="S25" i="615"/>
  <c r="I25" i="615"/>
  <c r="V25" i="615"/>
  <c r="U25" i="615"/>
  <c r="W25" i="615"/>
  <c r="L25" i="615"/>
  <c r="H25" i="615"/>
  <c r="T25" i="615"/>
  <c r="P25" i="615"/>
  <c r="O25" i="615"/>
  <c r="M25" i="615"/>
  <c r="X25" i="615"/>
  <c r="G25" i="615"/>
  <c r="N25" i="615"/>
  <c r="Z25" i="615"/>
  <c r="K25" i="615"/>
  <c r="R25" i="615"/>
  <c r="Q25" i="615"/>
  <c r="Y25" i="615"/>
  <c r="J25" i="615"/>
  <c r="Q209" i="613"/>
  <c r="K209" i="613"/>
  <c r="T209" i="613"/>
  <c r="W209" i="613"/>
  <c r="Z263" i="615"/>
  <c r="Y263" i="615"/>
  <c r="L263" i="615"/>
  <c r="N263" i="615"/>
  <c r="W263" i="615"/>
  <c r="U263" i="615"/>
  <c r="S263" i="615"/>
  <c r="R263" i="615"/>
  <c r="J263" i="615"/>
  <c r="I263" i="615"/>
  <c r="V263" i="615"/>
  <c r="T263" i="615"/>
  <c r="H263" i="615"/>
  <c r="Q263" i="615"/>
  <c r="G263" i="615"/>
  <c r="X263" i="615"/>
  <c r="K263" i="615"/>
  <c r="P263" i="615"/>
  <c r="O263" i="615"/>
  <c r="M263" i="615"/>
  <c r="T46" i="617"/>
  <c r="R46" i="617"/>
  <c r="R23" i="616"/>
  <c r="W23" i="616"/>
  <c r="U23" i="616"/>
  <c r="K23" i="616"/>
  <c r="N23" i="616"/>
  <c r="M160" i="613"/>
  <c r="I160" i="613"/>
  <c r="T160" i="613"/>
  <c r="R160" i="613"/>
  <c r="V160" i="613"/>
  <c r="X160" i="613"/>
  <c r="N160" i="613"/>
  <c r="K160" i="613"/>
  <c r="U160" i="613"/>
  <c r="Q160" i="613"/>
  <c r="J160" i="613"/>
  <c r="Y160" i="613"/>
  <c r="S160" i="613"/>
  <c r="G160" i="613"/>
  <c r="W160" i="613"/>
  <c r="P160" i="613"/>
  <c r="Z160" i="613"/>
  <c r="H160" i="613"/>
  <c r="L160" i="613"/>
  <c r="O160" i="613"/>
  <c r="P90" i="618"/>
  <c r="G90" i="618"/>
  <c r="V90" i="618"/>
  <c r="R90" i="618"/>
  <c r="L90" i="618"/>
  <c r="N90" i="618"/>
  <c r="W90" i="618"/>
  <c r="I90" i="618"/>
  <c r="X90" i="618"/>
  <c r="J90" i="618"/>
  <c r="Z90" i="618"/>
  <c r="K90" i="618"/>
  <c r="Y90" i="618"/>
  <c r="M90" i="618"/>
  <c r="O90" i="618"/>
  <c r="Q90" i="618"/>
  <c r="T90" i="618"/>
  <c r="U90" i="618"/>
  <c r="H90" i="618"/>
  <c r="S90" i="618"/>
  <c r="J127" i="617"/>
  <c r="M127" i="617"/>
  <c r="G127" i="617"/>
  <c r="K207" i="616"/>
  <c r="Q207" i="616"/>
  <c r="X207" i="616"/>
  <c r="N207" i="616"/>
  <c r="H199" i="618"/>
  <c r="T199" i="618"/>
  <c r="Z199" i="618"/>
  <c r="I199" i="618"/>
  <c r="U199" i="618"/>
  <c r="T134" i="618"/>
  <c r="G134" i="618"/>
  <c r="Y134" i="618"/>
  <c r="P134" i="618"/>
  <c r="U134" i="618"/>
  <c r="W134" i="618"/>
  <c r="O134" i="618"/>
  <c r="L134" i="618"/>
  <c r="R134" i="618"/>
  <c r="N134" i="618"/>
  <c r="S134" i="618"/>
  <c r="I134" i="618"/>
  <c r="Z134" i="618"/>
  <c r="V134" i="618"/>
  <c r="M134" i="618"/>
  <c r="Q134" i="618"/>
  <c r="X134" i="618"/>
  <c r="J134" i="618"/>
  <c r="K134" i="618"/>
  <c r="H134" i="618"/>
  <c r="Y173" i="618"/>
  <c r="G173" i="618"/>
  <c r="U173" i="618"/>
  <c r="O173" i="618"/>
  <c r="W173" i="618"/>
  <c r="Z173" i="618"/>
  <c r="L173" i="618"/>
  <c r="S173" i="618"/>
  <c r="M263" i="618"/>
  <c r="J263" i="618"/>
  <c r="S263" i="618"/>
  <c r="Y263" i="618"/>
  <c r="X263" i="618"/>
  <c r="K263" i="618"/>
  <c r="P263" i="618"/>
  <c r="T263" i="618"/>
  <c r="I263" i="618"/>
  <c r="W263" i="618"/>
  <c r="O263" i="618"/>
  <c r="N263" i="618"/>
  <c r="G263" i="618"/>
  <c r="V263" i="618"/>
  <c r="H263" i="618"/>
  <c r="R263" i="618"/>
  <c r="Q263" i="618"/>
  <c r="Z263" i="618"/>
  <c r="U263" i="618"/>
  <c r="L263" i="618"/>
  <c r="V167" i="615"/>
  <c r="N167" i="615"/>
  <c r="P167" i="615"/>
  <c r="Q167" i="615"/>
  <c r="Y167" i="615"/>
  <c r="G167" i="615"/>
  <c r="U167" i="615"/>
  <c r="R167" i="615"/>
  <c r="S167" i="615"/>
  <c r="H167" i="615"/>
  <c r="M167" i="615"/>
  <c r="T167" i="615"/>
  <c r="L167" i="615"/>
  <c r="O167" i="615"/>
  <c r="W167" i="615"/>
  <c r="I167" i="615"/>
  <c r="K167" i="615"/>
  <c r="X167" i="615"/>
  <c r="Z167" i="615"/>
  <c r="J167" i="615"/>
  <c r="Z199" i="614"/>
  <c r="V199" i="614"/>
  <c r="S199" i="614"/>
  <c r="I199" i="614"/>
  <c r="M199" i="614"/>
  <c r="U199" i="614"/>
  <c r="Q199" i="614"/>
  <c r="G199" i="614"/>
  <c r="K199" i="614"/>
  <c r="X199" i="614"/>
  <c r="L199" i="614"/>
  <c r="R199" i="614"/>
  <c r="J199" i="614"/>
  <c r="T199" i="614"/>
  <c r="N199" i="614"/>
  <c r="Y199" i="614"/>
  <c r="O199" i="614"/>
  <c r="P199" i="614"/>
  <c r="H199" i="614"/>
  <c r="W199" i="614"/>
  <c r="M47" i="614"/>
  <c r="Z47" i="614"/>
  <c r="J47" i="614"/>
  <c r="V47" i="614"/>
  <c r="N47" i="614"/>
  <c r="U47" i="614"/>
  <c r="Y47" i="614"/>
  <c r="I47" i="614"/>
  <c r="T47" i="614"/>
  <c r="R47" i="614"/>
  <c r="X47" i="614"/>
  <c r="P47" i="614"/>
  <c r="H47" i="614"/>
  <c r="G47" i="614"/>
  <c r="L47" i="614"/>
  <c r="Q47" i="614"/>
  <c r="O47" i="614"/>
  <c r="K47" i="614"/>
  <c r="S47" i="614"/>
  <c r="W47" i="614"/>
  <c r="S171" i="616"/>
  <c r="U171" i="616"/>
  <c r="L171" i="616"/>
  <c r="N171" i="616"/>
  <c r="H171" i="616"/>
  <c r="Y171" i="616"/>
  <c r="R171" i="616"/>
  <c r="O171" i="616"/>
  <c r="T171" i="616"/>
  <c r="W171" i="616"/>
  <c r="X171" i="616"/>
  <c r="I171" i="616"/>
  <c r="Q171" i="616"/>
  <c r="Z171" i="616"/>
  <c r="J171" i="616"/>
  <c r="G171" i="616"/>
  <c r="V171" i="616"/>
  <c r="P171" i="616"/>
  <c r="M171" i="616"/>
  <c r="K171" i="616"/>
  <c r="L157" i="614"/>
  <c r="H157" i="614"/>
  <c r="K157" i="614"/>
  <c r="S131" i="612"/>
  <c r="R131" i="612"/>
  <c r="H131" i="612"/>
  <c r="I131" i="612"/>
  <c r="Z174" i="613"/>
  <c r="Y174" i="613"/>
  <c r="H174" i="613"/>
  <c r="G174" i="613"/>
  <c r="R174" i="613"/>
  <c r="Q174" i="613"/>
  <c r="U174" i="613"/>
  <c r="W174" i="613"/>
  <c r="K174" i="613"/>
  <c r="O174" i="613"/>
  <c r="P174" i="613"/>
  <c r="I174" i="613"/>
  <c r="M174" i="613"/>
  <c r="T174" i="613"/>
  <c r="J174" i="613"/>
  <c r="N174" i="613"/>
  <c r="S174" i="613"/>
  <c r="V174" i="613"/>
  <c r="X174" i="613"/>
  <c r="L174" i="613"/>
  <c r="W46" i="612"/>
  <c r="U46" i="612"/>
  <c r="L46" i="612"/>
  <c r="L281" i="612" s="1"/>
  <c r="K46" i="612"/>
  <c r="K281" i="612" s="1"/>
  <c r="V46" i="612"/>
  <c r="P46" i="612"/>
  <c r="S46" i="612"/>
  <c r="G46" i="612"/>
  <c r="I46" i="612"/>
  <c r="I281" i="612" s="1"/>
  <c r="H46" i="612"/>
  <c r="H281" i="612" s="1"/>
  <c r="Q46" i="612"/>
  <c r="Y46" i="612"/>
  <c r="Z46" i="612"/>
  <c r="X46" i="612"/>
  <c r="N46" i="612"/>
  <c r="R46" i="612"/>
  <c r="O46" i="612"/>
  <c r="T46" i="612"/>
  <c r="M46" i="612"/>
  <c r="M281" i="612" s="1"/>
  <c r="J46" i="612"/>
  <c r="J281" i="612" s="1"/>
  <c r="Z221" i="616"/>
  <c r="V221" i="616"/>
  <c r="M221" i="616"/>
  <c r="I221" i="616"/>
  <c r="L221" i="616"/>
  <c r="G221" i="616"/>
  <c r="P221" i="616"/>
  <c r="W221" i="616"/>
  <c r="S221" i="616"/>
  <c r="U221" i="616"/>
  <c r="Q221" i="616"/>
  <c r="O221" i="616"/>
  <c r="R221" i="616"/>
  <c r="N221" i="616"/>
  <c r="I89" i="615"/>
  <c r="V89" i="615"/>
  <c r="P89" i="615"/>
  <c r="G89" i="615"/>
  <c r="J89" i="615"/>
  <c r="K89" i="615"/>
  <c r="R89" i="615"/>
  <c r="W89" i="615"/>
  <c r="N89" i="615"/>
  <c r="O89" i="615"/>
  <c r="T89" i="615"/>
  <c r="U89" i="615"/>
  <c r="S89" i="615"/>
  <c r="H89" i="615"/>
  <c r="X89" i="615"/>
  <c r="Q89" i="615"/>
  <c r="L89" i="615"/>
  <c r="Z89" i="615"/>
  <c r="F220" i="615"/>
  <c r="M89" i="615"/>
  <c r="Y89" i="615"/>
  <c r="T89" i="617"/>
  <c r="Y89" i="617"/>
  <c r="P89" i="617"/>
  <c r="V89" i="617"/>
  <c r="N89" i="617"/>
  <c r="K89" i="617"/>
  <c r="Z89" i="617"/>
  <c r="J89" i="617"/>
  <c r="U89" i="617"/>
  <c r="M89" i="617"/>
  <c r="G89" i="617"/>
  <c r="H89" i="617"/>
  <c r="S89" i="617"/>
  <c r="X89" i="617"/>
  <c r="I89" i="617"/>
  <c r="R89" i="617"/>
  <c r="L89" i="617"/>
  <c r="F220" i="617"/>
  <c r="Q89" i="617"/>
  <c r="O89" i="617"/>
  <c r="W89" i="617"/>
  <c r="V89" i="612"/>
  <c r="H89" i="612"/>
  <c r="K89" i="612"/>
  <c r="F220" i="612"/>
  <c r="J89" i="612"/>
  <c r="O89" i="612"/>
  <c r="X89" i="612"/>
  <c r="M89" i="612"/>
  <c r="L89" i="612"/>
  <c r="W89" i="612"/>
  <c r="R89" i="612"/>
  <c r="G89" i="612"/>
  <c r="S89" i="612"/>
  <c r="Q89" i="612"/>
  <c r="I89" i="612"/>
  <c r="Y89" i="612"/>
  <c r="U89" i="612"/>
  <c r="T89" i="612"/>
  <c r="N89" i="612"/>
  <c r="Z89" i="612"/>
  <c r="P89" i="612"/>
  <c r="L209" i="615"/>
  <c r="H209" i="615"/>
  <c r="V209" i="615"/>
  <c r="G209" i="615"/>
  <c r="J209" i="615"/>
  <c r="T209" i="615"/>
  <c r="W209" i="615"/>
  <c r="U209" i="615"/>
  <c r="I209" i="615"/>
  <c r="Z209" i="615"/>
  <c r="S209" i="615"/>
  <c r="R209" i="615"/>
  <c r="P209" i="615"/>
  <c r="O209" i="615"/>
  <c r="N209" i="615"/>
  <c r="Y209" i="615"/>
  <c r="Q209" i="615"/>
  <c r="X209" i="615"/>
  <c r="M209" i="615"/>
  <c r="K209" i="615"/>
  <c r="M25" i="617"/>
  <c r="U25" i="617"/>
  <c r="I25" i="617"/>
  <c r="Z25" i="617"/>
  <c r="T25" i="617"/>
  <c r="O25" i="617"/>
  <c r="N25" i="617"/>
  <c r="P25" i="617"/>
  <c r="R25" i="617"/>
  <c r="X25" i="617"/>
  <c r="L25" i="617"/>
  <c r="K25" i="617"/>
  <c r="G25" i="617"/>
  <c r="V25" i="617"/>
  <c r="H25" i="617"/>
  <c r="Y25" i="617"/>
  <c r="S25" i="617"/>
  <c r="Q25" i="617"/>
  <c r="J25" i="617"/>
  <c r="W25" i="617"/>
  <c r="Q209" i="616"/>
  <c r="V209" i="616"/>
  <c r="J209" i="616"/>
  <c r="Y209" i="616"/>
  <c r="P209" i="616"/>
  <c r="T209" i="616"/>
  <c r="U209" i="616"/>
  <c r="O209" i="616"/>
  <c r="G209" i="616"/>
  <c r="M209" i="616"/>
  <c r="X209" i="616"/>
  <c r="W209" i="616"/>
  <c r="R209" i="616"/>
  <c r="Z209" i="616"/>
  <c r="L209" i="616"/>
  <c r="H209" i="616"/>
  <c r="I209" i="616"/>
  <c r="N209" i="616"/>
  <c r="S209" i="616"/>
  <c r="K209" i="616"/>
  <c r="BF133" i="8"/>
  <c r="O127" i="613"/>
  <c r="N127" i="613"/>
  <c r="X127" i="613"/>
  <c r="U127" i="613"/>
  <c r="Y127" i="613"/>
  <c r="V127" i="613"/>
  <c r="Z127" i="613"/>
  <c r="S127" i="613"/>
  <c r="W127" i="613"/>
  <c r="P127" i="613"/>
  <c r="R127" i="613"/>
  <c r="T127" i="613"/>
  <c r="Q127" i="613"/>
  <c r="W23" i="618"/>
  <c r="L23" i="618"/>
  <c r="Y23" i="618"/>
  <c r="Z23" i="618"/>
  <c r="V23" i="618"/>
  <c r="U23" i="618"/>
  <c r="P23" i="618"/>
  <c r="Q23" i="618"/>
  <c r="X23" i="618"/>
  <c r="M23" i="618"/>
  <c r="H23" i="618"/>
  <c r="S23" i="618"/>
  <c r="I23" i="618"/>
  <c r="J23" i="618"/>
  <c r="O23" i="618"/>
  <c r="N23" i="618"/>
  <c r="K23" i="618"/>
  <c r="R23" i="618"/>
  <c r="G23" i="618"/>
  <c r="T23" i="618"/>
  <c r="V172" i="613"/>
  <c r="V175" i="613" s="1"/>
  <c r="N172" i="613"/>
  <c r="W172" i="613"/>
  <c r="L172" i="613"/>
  <c r="I112" i="615"/>
  <c r="M112" i="615"/>
  <c r="R112" i="615"/>
  <c r="P112" i="615"/>
  <c r="K112" i="615"/>
  <c r="G112" i="615"/>
  <c r="Z112" i="615"/>
  <c r="S112" i="615"/>
  <c r="X112" i="615"/>
  <c r="Q112" i="615"/>
  <c r="N112" i="615"/>
  <c r="L112" i="615"/>
  <c r="V112" i="615"/>
  <c r="T112" i="615"/>
  <c r="W112" i="615"/>
  <c r="Y112" i="615"/>
  <c r="H112" i="615"/>
  <c r="U112" i="615"/>
  <c r="O112" i="615"/>
  <c r="J112" i="615"/>
  <c r="K127" i="615"/>
  <c r="N127" i="615"/>
  <c r="T127" i="615"/>
  <c r="L127" i="615"/>
  <c r="R127" i="615"/>
  <c r="X127" i="615"/>
  <c r="S127" i="615"/>
  <c r="Y127" i="615"/>
  <c r="W127" i="615"/>
  <c r="Q127" i="615"/>
  <c r="O127" i="615"/>
  <c r="H127" i="615"/>
  <c r="V127" i="615"/>
  <c r="M127" i="615"/>
  <c r="G127" i="615"/>
  <c r="I127" i="615"/>
  <c r="P127" i="615"/>
  <c r="J127" i="615"/>
  <c r="U127" i="615"/>
  <c r="Z127" i="615"/>
  <c r="Z157" i="612"/>
  <c r="O157" i="612"/>
  <c r="R157" i="612"/>
  <c r="S157" i="612"/>
  <c r="T157" i="612"/>
  <c r="P157" i="612"/>
  <c r="Y157" i="612"/>
  <c r="W157" i="612"/>
  <c r="X157" i="612"/>
  <c r="N157" i="612"/>
  <c r="Q157" i="612"/>
  <c r="V157" i="612"/>
  <c r="U157" i="612"/>
  <c r="R167" i="616"/>
  <c r="V167" i="616"/>
  <c r="S167" i="616"/>
  <c r="T167" i="616"/>
  <c r="G226" i="616"/>
  <c r="O226" i="616"/>
  <c r="S226" i="616"/>
  <c r="K226" i="616"/>
  <c r="V226" i="616"/>
  <c r="U226" i="616"/>
  <c r="J226" i="616"/>
  <c r="R226" i="616"/>
  <c r="P226" i="616"/>
  <c r="X226" i="616"/>
  <c r="M226" i="616"/>
  <c r="N226" i="616"/>
  <c r="Y226" i="616"/>
  <c r="L226" i="616"/>
  <c r="I226" i="616"/>
  <c r="O78" i="617"/>
  <c r="N78" i="617"/>
  <c r="H78" i="617"/>
  <c r="E133" i="617"/>
  <c r="F133" i="617" a="1"/>
  <c r="F133" i="617" s="1"/>
  <c r="H171" i="614"/>
  <c r="H175" i="614" s="1"/>
  <c r="X171" i="614"/>
  <c r="Y171" i="614"/>
  <c r="Y175" i="614" s="1"/>
  <c r="J171" i="614"/>
  <c r="V171" i="614"/>
  <c r="V175" i="614" s="1"/>
  <c r="N171" i="614"/>
  <c r="N175" i="614" s="1"/>
  <c r="Q171" i="614"/>
  <c r="Q175" i="614" s="1"/>
  <c r="K171" i="614"/>
  <c r="I171" i="614"/>
  <c r="U171" i="614"/>
  <c r="U175" i="614" s="1"/>
  <c r="S171" i="614"/>
  <c r="S175" i="614" s="1"/>
  <c r="M171" i="614"/>
  <c r="O171" i="614"/>
  <c r="P171" i="614"/>
  <c r="P175" i="614" s="1"/>
  <c r="T171" i="614"/>
  <c r="T175" i="614" s="1"/>
  <c r="L171" i="614"/>
  <c r="Z171" i="614"/>
  <c r="Z175" i="614" s="1"/>
  <c r="R171" i="614"/>
  <c r="R175" i="614" s="1"/>
  <c r="W171" i="614"/>
  <c r="W175" i="614" s="1"/>
  <c r="G171" i="614"/>
  <c r="J175" i="614"/>
  <c r="N160" i="614"/>
  <c r="W160" i="614"/>
  <c r="R160" i="614"/>
  <c r="S160" i="614"/>
  <c r="T160" i="614"/>
  <c r="I160" i="614"/>
  <c r="H160" i="614"/>
  <c r="P160" i="614"/>
  <c r="L160" i="614"/>
  <c r="K160" i="614"/>
  <c r="Z160" i="614"/>
  <c r="Y160" i="614"/>
  <c r="Q160" i="614"/>
  <c r="J160" i="614"/>
  <c r="X160" i="614"/>
  <c r="G160" i="614"/>
  <c r="U160" i="614"/>
  <c r="V160" i="614"/>
  <c r="O160" i="614"/>
  <c r="M160" i="614"/>
  <c r="U67" i="612"/>
  <c r="W67" i="612"/>
  <c r="G67" i="612"/>
  <c r="V67" i="612"/>
  <c r="Y67" i="612"/>
  <c r="O67" i="612"/>
  <c r="K67" i="612"/>
  <c r="J67" i="612"/>
  <c r="R67" i="612"/>
  <c r="N67" i="612"/>
  <c r="L67" i="612"/>
  <c r="T67" i="612"/>
  <c r="M67" i="612"/>
  <c r="Q67" i="612"/>
  <c r="I67" i="612"/>
  <c r="S67" i="612"/>
  <c r="H67" i="612"/>
  <c r="Z67" i="612"/>
  <c r="X67" i="612"/>
  <c r="P67" i="612"/>
  <c r="O175" i="614"/>
  <c r="G175" i="614"/>
  <c r="G160" i="617"/>
  <c r="R160" i="617"/>
  <c r="W160" i="617"/>
  <c r="O160" i="617"/>
  <c r="S160" i="617"/>
  <c r="H160" i="617"/>
  <c r="Z160" i="617"/>
  <c r="I160" i="617"/>
  <c r="P160" i="617"/>
  <c r="U160" i="617"/>
  <c r="Q160" i="617"/>
  <c r="L160" i="617"/>
  <c r="Y160" i="617"/>
  <c r="V160" i="617"/>
  <c r="N160" i="617"/>
  <c r="J160" i="617"/>
  <c r="T160" i="617"/>
  <c r="K160" i="617"/>
  <c r="M160" i="617"/>
  <c r="X160" i="617"/>
  <c r="L90" i="615"/>
  <c r="R90" i="615"/>
  <c r="Z90" i="615"/>
  <c r="H90" i="615"/>
  <c r="V90" i="615"/>
  <c r="K90" i="615"/>
  <c r="M90" i="615"/>
  <c r="U90" i="615"/>
  <c r="G90" i="615"/>
  <c r="I90" i="615"/>
  <c r="S90" i="615"/>
  <c r="X90" i="615"/>
  <c r="O90" i="615"/>
  <c r="W90" i="615"/>
  <c r="T90" i="615"/>
  <c r="Q90" i="615"/>
  <c r="P90" i="615"/>
  <c r="J90" i="615"/>
  <c r="Y90" i="615"/>
  <c r="N90" i="615"/>
  <c r="U157" i="613"/>
  <c r="N157" i="613"/>
  <c r="R157" i="613"/>
  <c r="M157" i="613"/>
  <c r="H157" i="613"/>
  <c r="I157" i="613"/>
  <c r="K157" i="613"/>
  <c r="Q157" i="613"/>
  <c r="L157" i="613"/>
  <c r="S157" i="613"/>
  <c r="T157" i="613"/>
  <c r="W157" i="613"/>
  <c r="O157" i="613"/>
  <c r="P157" i="613"/>
  <c r="X157" i="613"/>
  <c r="J157" i="613"/>
  <c r="V157" i="613"/>
  <c r="Y157" i="613"/>
  <c r="Z157" i="613"/>
  <c r="G157" i="613"/>
  <c r="Y172" i="617"/>
  <c r="Y175" i="617" s="1"/>
  <c r="W172" i="617"/>
  <c r="W175" i="617" s="1"/>
  <c r="X172" i="617"/>
  <c r="O172" i="617"/>
  <c r="O175" i="617" s="1"/>
  <c r="R172" i="617"/>
  <c r="I172" i="617"/>
  <c r="K172" i="617"/>
  <c r="P172" i="617"/>
  <c r="Z172" i="617"/>
  <c r="S172" i="617"/>
  <c r="Q172" i="617"/>
  <c r="Q175" i="617" s="1"/>
  <c r="N172" i="617"/>
  <c r="N175" i="617" s="1"/>
  <c r="L172" i="617"/>
  <c r="L175" i="617" s="1"/>
  <c r="U172" i="617"/>
  <c r="G172" i="617"/>
  <c r="J172" i="617"/>
  <c r="H172" i="617"/>
  <c r="H175" i="617" s="1"/>
  <c r="T172" i="617"/>
  <c r="M172" i="617"/>
  <c r="M175" i="617" s="1"/>
  <c r="V172" i="617"/>
  <c r="V175" i="617" s="1"/>
  <c r="I175" i="614"/>
  <c r="E134" i="612"/>
  <c r="M173" i="616"/>
  <c r="M175" i="616" s="1"/>
  <c r="T173" i="616"/>
  <c r="Q173" i="616"/>
  <c r="P173" i="616"/>
  <c r="P175" i="616" s="1"/>
  <c r="X173" i="616"/>
  <c r="V173" i="616"/>
  <c r="V175" i="616" s="1"/>
  <c r="H173" i="616"/>
  <c r="W173" i="616"/>
  <c r="W175" i="616" s="1"/>
  <c r="J173" i="616"/>
  <c r="J175" i="616" s="1"/>
  <c r="Z173" i="616"/>
  <c r="Z175" i="616" s="1"/>
  <c r="R173" i="616"/>
  <c r="R175" i="616" s="1"/>
  <c r="G173" i="616"/>
  <c r="G175" i="616" s="1"/>
  <c r="O173" i="616"/>
  <c r="O175" i="616" s="1"/>
  <c r="L173" i="616"/>
  <c r="L175" i="616" s="1"/>
  <c r="U173" i="616"/>
  <c r="U175" i="616" s="1"/>
  <c r="Y173" i="616"/>
  <c r="Y175" i="616" s="1"/>
  <c r="K173" i="616"/>
  <c r="K175" i="616" s="1"/>
  <c r="I173" i="616"/>
  <c r="I175" i="616" s="1"/>
  <c r="S173" i="616"/>
  <c r="N173" i="616"/>
  <c r="N175" i="616" s="1"/>
  <c r="V90" i="616"/>
  <c r="O90" i="616"/>
  <c r="P90" i="616"/>
  <c r="T90" i="616"/>
  <c r="W90" i="616"/>
  <c r="Q90" i="616"/>
  <c r="Z90" i="616"/>
  <c r="K90" i="616"/>
  <c r="H90" i="616"/>
  <c r="Y90" i="616"/>
  <c r="X90" i="616"/>
  <c r="N90" i="616"/>
  <c r="J90" i="616"/>
  <c r="I90" i="616"/>
  <c r="R90" i="616"/>
  <c r="M90" i="616"/>
  <c r="U90" i="616"/>
  <c r="L90" i="616"/>
  <c r="G90" i="616"/>
  <c r="S90" i="616"/>
  <c r="M175" i="614"/>
  <c r="P175" i="617"/>
  <c r="O23" i="615"/>
  <c r="J23" i="615"/>
  <c r="I23" i="615"/>
  <c r="H23" i="615"/>
  <c r="R23" i="615"/>
  <c r="X23" i="615"/>
  <c r="K23" i="615"/>
  <c r="L23" i="615"/>
  <c r="Q23" i="615"/>
  <c r="N23" i="615"/>
  <c r="U23" i="615"/>
  <c r="Y23" i="615"/>
  <c r="G23" i="615"/>
  <c r="W23" i="615"/>
  <c r="S23" i="615"/>
  <c r="Z23" i="615"/>
  <c r="P23" i="615"/>
  <c r="T23" i="615"/>
  <c r="V23" i="615"/>
  <c r="M23" i="615"/>
  <c r="S175" i="617"/>
  <c r="X175" i="617"/>
  <c r="V175" i="612"/>
  <c r="J175" i="617"/>
  <c r="S175" i="612"/>
  <c r="Z175" i="612"/>
  <c r="N175" i="612"/>
  <c r="G175" i="617"/>
  <c r="X175" i="612"/>
  <c r="U175" i="612"/>
  <c r="Q175" i="612"/>
  <c r="Y175" i="612"/>
  <c r="O175" i="612"/>
  <c r="W175" i="612"/>
  <c r="K175" i="617"/>
  <c r="R175" i="612"/>
  <c r="T175" i="612"/>
  <c r="U175" i="617"/>
  <c r="I175" i="617"/>
  <c r="Q220" i="613"/>
  <c r="T220" i="613"/>
  <c r="S220" i="613"/>
  <c r="Z220" i="613"/>
  <c r="P220" i="613"/>
  <c r="X220" i="613"/>
  <c r="I220" i="613"/>
  <c r="K220" i="613"/>
  <c r="Y220" i="613"/>
  <c r="W220" i="613"/>
  <c r="L220" i="613"/>
  <c r="J220" i="613"/>
  <c r="G220" i="613"/>
  <c r="M220" i="613"/>
  <c r="U220" i="613"/>
  <c r="H220" i="613"/>
  <c r="O220" i="613"/>
  <c r="V220" i="613"/>
  <c r="N220" i="613"/>
  <c r="R220" i="613"/>
  <c r="E222" i="612"/>
  <c r="P175" i="612"/>
  <c r="Y133" i="616"/>
  <c r="Q133" i="616"/>
  <c r="S133" i="616"/>
  <c r="Z133" i="616"/>
  <c r="I133" i="616"/>
  <c r="J133" i="616"/>
  <c r="N133" i="616"/>
  <c r="H133" i="616"/>
  <c r="P133" i="616"/>
  <c r="M133" i="616"/>
  <c r="R133" i="616"/>
  <c r="W133" i="616"/>
  <c r="K133" i="616"/>
  <c r="X133" i="616"/>
  <c r="L133" i="616"/>
  <c r="O133" i="616"/>
  <c r="G133" i="616"/>
  <c r="U133" i="616"/>
  <c r="V133" i="616"/>
  <c r="T133" i="616"/>
  <c r="D16" i="65"/>
  <c r="D272" i="65" s="1"/>
  <c r="D13" i="8"/>
  <c r="F13" i="6"/>
  <c r="D16" i="6"/>
  <c r="D272" i="6" s="1"/>
  <c r="D15" i="8"/>
  <c r="F15" i="6"/>
  <c r="F14" i="6"/>
  <c r="L14" i="6" s="1"/>
  <c r="AA14" i="8" s="1"/>
  <c r="D14" i="8"/>
  <c r="D133" i="615"/>
  <c r="F133" i="615" l="1" a="1"/>
  <c r="F133" i="615" s="1"/>
  <c r="E133" i="615"/>
  <c r="I175" i="615"/>
  <c r="W91" i="614"/>
  <c r="L91" i="614"/>
  <c r="Q91" i="614"/>
  <c r="P91" i="614"/>
  <c r="H91" i="614"/>
  <c r="O91" i="614"/>
  <c r="S91" i="614"/>
  <c r="K91" i="614"/>
  <c r="N91" i="614"/>
  <c r="T91" i="614"/>
  <c r="X91" i="614"/>
  <c r="Y91" i="614"/>
  <c r="I91" i="614"/>
  <c r="R91" i="614"/>
  <c r="M91" i="614"/>
  <c r="G91" i="614"/>
  <c r="Z91" i="614"/>
  <c r="V91" i="614"/>
  <c r="J91" i="614"/>
  <c r="U91" i="614"/>
  <c r="S175" i="616"/>
  <c r="Q175" i="616"/>
  <c r="T220" i="615"/>
  <c r="U220" i="615"/>
  <c r="G220" i="615"/>
  <c r="X220" i="615"/>
  <c r="W220" i="615"/>
  <c r="M220" i="615"/>
  <c r="Y220" i="615"/>
  <c r="P220" i="615"/>
  <c r="H220" i="615"/>
  <c r="Z220" i="615"/>
  <c r="S220" i="615"/>
  <c r="N220" i="615"/>
  <c r="V220" i="615"/>
  <c r="K220" i="615"/>
  <c r="L220" i="615"/>
  <c r="I220" i="615"/>
  <c r="Q220" i="615"/>
  <c r="R220" i="615"/>
  <c r="O220" i="615"/>
  <c r="J220" i="615"/>
  <c r="Q175" i="613"/>
  <c r="M175" i="613"/>
  <c r="U175" i="613"/>
  <c r="U263" i="613"/>
  <c r="I263" i="613"/>
  <c r="Y263" i="613"/>
  <c r="T263" i="613"/>
  <c r="L263" i="613"/>
  <c r="Z263" i="613"/>
  <c r="S263" i="613"/>
  <c r="W263" i="613"/>
  <c r="X263" i="613"/>
  <c r="O263" i="613"/>
  <c r="K263" i="613"/>
  <c r="P263" i="613"/>
  <c r="H263" i="613"/>
  <c r="V263" i="613"/>
  <c r="M263" i="613"/>
  <c r="N263" i="613"/>
  <c r="Q263" i="613"/>
  <c r="G263" i="613"/>
  <c r="R263" i="613"/>
  <c r="J263" i="613"/>
  <c r="M158" i="613"/>
  <c r="R158" i="613"/>
  <c r="G158" i="613"/>
  <c r="I158" i="613"/>
  <c r="S158" i="613"/>
  <c r="W158" i="613"/>
  <c r="L158" i="613"/>
  <c r="T158" i="613"/>
  <c r="V158" i="613"/>
  <c r="J158" i="613"/>
  <c r="P158" i="613"/>
  <c r="O158" i="613"/>
  <c r="X158" i="613"/>
  <c r="Y158" i="613"/>
  <c r="Q158" i="613"/>
  <c r="H158" i="613"/>
  <c r="K158" i="613"/>
  <c r="U158" i="613"/>
  <c r="Z158" i="613"/>
  <c r="N158" i="613"/>
  <c r="K23" i="617"/>
  <c r="Y23" i="617"/>
  <c r="P23" i="617"/>
  <c r="W23" i="617"/>
  <c r="S23" i="617"/>
  <c r="G23" i="617"/>
  <c r="I23" i="617"/>
  <c r="M23" i="617"/>
  <c r="T23" i="617"/>
  <c r="X23" i="617"/>
  <c r="O23" i="617"/>
  <c r="U23" i="617"/>
  <c r="Q23" i="617"/>
  <c r="Z23" i="617"/>
  <c r="R23" i="617"/>
  <c r="V23" i="617"/>
  <c r="N23" i="617"/>
  <c r="H23" i="617"/>
  <c r="J23" i="617"/>
  <c r="L23" i="617"/>
  <c r="L164" i="614"/>
  <c r="W164" i="614"/>
  <c r="R164" i="614"/>
  <c r="Z164" i="614"/>
  <c r="O164" i="614"/>
  <c r="I164" i="614"/>
  <c r="U164" i="614"/>
  <c r="X164" i="614"/>
  <c r="J164" i="614"/>
  <c r="V164" i="614"/>
  <c r="N164" i="614"/>
  <c r="G164" i="614"/>
  <c r="K164" i="614"/>
  <c r="Q164" i="614"/>
  <c r="H164" i="614"/>
  <c r="S164" i="614"/>
  <c r="T164" i="614"/>
  <c r="P164" i="614"/>
  <c r="M164" i="614"/>
  <c r="Y164" i="614"/>
  <c r="Q221" i="613"/>
  <c r="I221" i="613"/>
  <c r="R221" i="613"/>
  <c r="Y221" i="613"/>
  <c r="P221" i="613"/>
  <c r="U221" i="613"/>
  <c r="H221" i="613"/>
  <c r="N221" i="613"/>
  <c r="W221" i="613"/>
  <c r="M221" i="613"/>
  <c r="V221" i="613"/>
  <c r="K221" i="613"/>
  <c r="J221" i="613"/>
  <c r="T221" i="613"/>
  <c r="S221" i="613"/>
  <c r="Z221" i="613"/>
  <c r="L221" i="613"/>
  <c r="O221" i="613"/>
  <c r="X221" i="613"/>
  <c r="G221" i="613"/>
  <c r="Y158" i="615"/>
  <c r="R158" i="615"/>
  <c r="Z158" i="615"/>
  <c r="L158" i="615"/>
  <c r="I158" i="615"/>
  <c r="Q158" i="615"/>
  <c r="X158" i="615"/>
  <c r="J158" i="615"/>
  <c r="M158" i="615"/>
  <c r="O158" i="615"/>
  <c r="G158" i="615"/>
  <c r="N158" i="615"/>
  <c r="W158" i="615"/>
  <c r="P158" i="615"/>
  <c r="V158" i="615"/>
  <c r="K158" i="615"/>
  <c r="T158" i="615"/>
  <c r="U158" i="615"/>
  <c r="S158" i="615"/>
  <c r="H158" i="615"/>
  <c r="T175" i="616"/>
  <c r="T175" i="617"/>
  <c r="W175" i="613"/>
  <c r="Z175" i="613"/>
  <c r="G133" i="613"/>
  <c r="P133" i="613"/>
  <c r="Q133" i="613"/>
  <c r="M133" i="613"/>
  <c r="K133" i="613"/>
  <c r="J133" i="613"/>
  <c r="L133" i="613"/>
  <c r="X133" i="613"/>
  <c r="N133" i="613"/>
  <c r="Y133" i="613"/>
  <c r="R133" i="613"/>
  <c r="Z133" i="613"/>
  <c r="W133" i="613"/>
  <c r="H133" i="613"/>
  <c r="S133" i="613"/>
  <c r="U133" i="613"/>
  <c r="T133" i="613"/>
  <c r="O133" i="613"/>
  <c r="I133" i="613"/>
  <c r="V133" i="613"/>
  <c r="V89" i="618"/>
  <c r="F220" i="618"/>
  <c r="Y89" i="618"/>
  <c r="L89" i="618"/>
  <c r="Q89" i="618"/>
  <c r="N89" i="618"/>
  <c r="S89" i="618"/>
  <c r="T89" i="618"/>
  <c r="X89" i="618"/>
  <c r="K89" i="618"/>
  <c r="M89" i="618"/>
  <c r="R89" i="618"/>
  <c r="G89" i="618"/>
  <c r="U89" i="618"/>
  <c r="P89" i="618"/>
  <c r="H89" i="618"/>
  <c r="W89" i="618"/>
  <c r="Z89" i="618"/>
  <c r="J89" i="618"/>
  <c r="O89" i="618"/>
  <c r="I89" i="618"/>
  <c r="P47" i="612"/>
  <c r="Q47" i="612"/>
  <c r="U47" i="612"/>
  <c r="R47" i="612"/>
  <c r="Y47" i="612"/>
  <c r="N47" i="612"/>
  <c r="S47" i="612"/>
  <c r="X47" i="612"/>
  <c r="V47" i="612"/>
  <c r="O47" i="612"/>
  <c r="H47" i="612"/>
  <c r="T47" i="612"/>
  <c r="G47" i="612"/>
  <c r="M47" i="612"/>
  <c r="Z47" i="612"/>
  <c r="W47" i="612"/>
  <c r="L47" i="612"/>
  <c r="K47" i="612"/>
  <c r="I47" i="612"/>
  <c r="J47" i="612"/>
  <c r="Z175" i="617"/>
  <c r="E131" i="612"/>
  <c r="R175" i="613"/>
  <c r="S175" i="613"/>
  <c r="G220" i="614"/>
  <c r="U220" i="614"/>
  <c r="Z220" i="614"/>
  <c r="S220" i="614"/>
  <c r="L220" i="614"/>
  <c r="P220" i="614"/>
  <c r="W220" i="614"/>
  <c r="O220" i="614"/>
  <c r="N220" i="614"/>
  <c r="M220" i="614"/>
  <c r="T220" i="614"/>
  <c r="I220" i="614"/>
  <c r="R220" i="614"/>
  <c r="Y220" i="614"/>
  <c r="J220" i="614"/>
  <c r="Q220" i="614"/>
  <c r="K220" i="614"/>
  <c r="X220" i="614"/>
  <c r="H220" i="614"/>
  <c r="V220" i="614"/>
  <c r="Q131" i="616"/>
  <c r="U131" i="616"/>
  <c r="Y131" i="616"/>
  <c r="Z131" i="616"/>
  <c r="V131" i="616"/>
  <c r="O131" i="616"/>
  <c r="T131" i="616"/>
  <c r="W131" i="616"/>
  <c r="S131" i="616"/>
  <c r="X131" i="616"/>
  <c r="H131" i="616"/>
  <c r="M131" i="616"/>
  <c r="G131" i="616"/>
  <c r="J131" i="616"/>
  <c r="I131" i="616"/>
  <c r="P131" i="616"/>
  <c r="L131" i="616"/>
  <c r="K131" i="616"/>
  <c r="R131" i="616"/>
  <c r="N131" i="616"/>
  <c r="Z112" i="614"/>
  <c r="Y112" i="614"/>
  <c r="I112" i="614"/>
  <c r="V112" i="614"/>
  <c r="G112" i="614"/>
  <c r="H112" i="614"/>
  <c r="L112" i="614"/>
  <c r="U112" i="614"/>
  <c r="W112" i="614"/>
  <c r="Q112" i="614"/>
  <c r="P112" i="614"/>
  <c r="T112" i="614"/>
  <c r="S112" i="614"/>
  <c r="O112" i="614"/>
  <c r="K112" i="614"/>
  <c r="N112" i="614"/>
  <c r="R112" i="614"/>
  <c r="J112" i="614"/>
  <c r="X112" i="614"/>
  <c r="M112" i="614"/>
  <c r="X91" i="616"/>
  <c r="T91" i="616"/>
  <c r="W91" i="616"/>
  <c r="K91" i="616"/>
  <c r="U91" i="616"/>
  <c r="M91" i="616"/>
  <c r="I91" i="616"/>
  <c r="G91" i="616"/>
  <c r="L91" i="616"/>
  <c r="N91" i="616"/>
  <c r="Y91" i="616"/>
  <c r="R91" i="616"/>
  <c r="O91" i="616"/>
  <c r="Q91" i="616"/>
  <c r="V91" i="616"/>
  <c r="P91" i="616"/>
  <c r="Z91" i="616"/>
  <c r="S91" i="616"/>
  <c r="H91" i="616"/>
  <c r="J91" i="616"/>
  <c r="N127" i="616"/>
  <c r="U127" i="616"/>
  <c r="Z127" i="616"/>
  <c r="K127" i="616"/>
  <c r="G127" i="616"/>
  <c r="O127" i="616"/>
  <c r="H127" i="616"/>
  <c r="W127" i="616"/>
  <c r="J127" i="616"/>
  <c r="P127" i="616"/>
  <c r="R127" i="616"/>
  <c r="M127" i="616"/>
  <c r="V127" i="616"/>
  <c r="L127" i="616"/>
  <c r="X127" i="616"/>
  <c r="Q127" i="616"/>
  <c r="S127" i="616"/>
  <c r="I127" i="616"/>
  <c r="T127" i="616"/>
  <c r="Y127" i="616"/>
  <c r="T263" i="617"/>
  <c r="M263" i="617"/>
  <c r="U263" i="617"/>
  <c r="J263" i="617"/>
  <c r="Q263" i="617"/>
  <c r="I263" i="617"/>
  <c r="X263" i="617"/>
  <c r="N263" i="617"/>
  <c r="L263" i="617"/>
  <c r="Z263" i="617"/>
  <c r="G263" i="617"/>
  <c r="O263" i="617"/>
  <c r="W263" i="617"/>
  <c r="K263" i="617"/>
  <c r="S263" i="617"/>
  <c r="R263" i="617"/>
  <c r="H263" i="617"/>
  <c r="P263" i="617"/>
  <c r="V263" i="617"/>
  <c r="Y263" i="617"/>
  <c r="X175" i="614"/>
  <c r="N175" i="613"/>
  <c r="I175" i="613"/>
  <c r="Y220" i="616"/>
  <c r="O220" i="616"/>
  <c r="Z220" i="616"/>
  <c r="H220" i="616"/>
  <c r="R220" i="616"/>
  <c r="P220" i="616"/>
  <c r="V220" i="616"/>
  <c r="X220" i="616"/>
  <c r="W220" i="616"/>
  <c r="Q220" i="616"/>
  <c r="K220" i="616"/>
  <c r="G220" i="616"/>
  <c r="N220" i="616"/>
  <c r="U220" i="616"/>
  <c r="J220" i="616"/>
  <c r="T220" i="616"/>
  <c r="S220" i="616"/>
  <c r="I220" i="616"/>
  <c r="L220" i="616"/>
  <c r="M220" i="616"/>
  <c r="O133" i="612"/>
  <c r="Y133" i="612"/>
  <c r="S133" i="612"/>
  <c r="V133" i="612"/>
  <c r="R133" i="612"/>
  <c r="W133" i="612"/>
  <c r="X133" i="612"/>
  <c r="L133" i="612"/>
  <c r="H133" i="612"/>
  <c r="K133" i="612"/>
  <c r="M133" i="612"/>
  <c r="J133" i="612"/>
  <c r="P133" i="612"/>
  <c r="N133" i="612"/>
  <c r="I133" i="612"/>
  <c r="Q133" i="612"/>
  <c r="U133" i="612"/>
  <c r="Z133" i="612"/>
  <c r="T133" i="612"/>
  <c r="N47" i="617"/>
  <c r="Q47" i="617"/>
  <c r="L47" i="617"/>
  <c r="P47" i="617"/>
  <c r="U47" i="617"/>
  <c r="O47" i="617"/>
  <c r="S47" i="617"/>
  <c r="X47" i="617"/>
  <c r="V47" i="617"/>
  <c r="Z47" i="617"/>
  <c r="Y47" i="617"/>
  <c r="I47" i="617"/>
  <c r="R47" i="617"/>
  <c r="T47" i="617"/>
  <c r="G47" i="617"/>
  <c r="J47" i="617"/>
  <c r="M47" i="617"/>
  <c r="W47" i="617"/>
  <c r="K47" i="617"/>
  <c r="H47" i="617"/>
  <c r="L172" i="615"/>
  <c r="L175" i="615" s="1"/>
  <c r="J172" i="615"/>
  <c r="J175" i="615" s="1"/>
  <c r="Q172" i="615"/>
  <c r="Q175" i="615" s="1"/>
  <c r="R172" i="615"/>
  <c r="R175" i="615" s="1"/>
  <c r="K172" i="615"/>
  <c r="K175" i="615" s="1"/>
  <c r="Z172" i="615"/>
  <c r="Z175" i="615" s="1"/>
  <c r="G172" i="615"/>
  <c r="G175" i="615" s="1"/>
  <c r="O172" i="615"/>
  <c r="O175" i="615" s="1"/>
  <c r="W172" i="615"/>
  <c r="W175" i="615" s="1"/>
  <c r="S172" i="615"/>
  <c r="S175" i="615" s="1"/>
  <c r="U172" i="615"/>
  <c r="U175" i="615" s="1"/>
  <c r="M172" i="615"/>
  <c r="M175" i="615" s="1"/>
  <c r="N172" i="615"/>
  <c r="N175" i="615" s="1"/>
  <c r="V172" i="615"/>
  <c r="V175" i="615" s="1"/>
  <c r="Y172" i="615"/>
  <c r="Y175" i="615" s="1"/>
  <c r="I172" i="615"/>
  <c r="H172" i="615"/>
  <c r="H175" i="615" s="1"/>
  <c r="T172" i="615"/>
  <c r="T175" i="615" s="1"/>
  <c r="X172" i="615"/>
  <c r="X175" i="615" s="1"/>
  <c r="P172" i="615"/>
  <c r="P175" i="615" s="1"/>
  <c r="G133" i="618"/>
  <c r="N133" i="618"/>
  <c r="V133" i="618"/>
  <c r="P133" i="618"/>
  <c r="S133" i="618"/>
  <c r="L133" i="618"/>
  <c r="Z133" i="618"/>
  <c r="X133" i="618"/>
  <c r="K133" i="618"/>
  <c r="T133" i="618"/>
  <c r="I133" i="618"/>
  <c r="Y133" i="618"/>
  <c r="O133" i="618"/>
  <c r="H133" i="618"/>
  <c r="W133" i="618"/>
  <c r="M133" i="618"/>
  <c r="U133" i="618"/>
  <c r="Q133" i="618"/>
  <c r="R133" i="618"/>
  <c r="J133" i="618"/>
  <c r="M67" i="617"/>
  <c r="G67" i="617"/>
  <c r="J67" i="617"/>
  <c r="S67" i="617"/>
  <c r="R67" i="617"/>
  <c r="I67" i="617"/>
  <c r="W67" i="617"/>
  <c r="K67" i="617"/>
  <c r="Y67" i="617"/>
  <c r="P67" i="617"/>
  <c r="Z67" i="617"/>
  <c r="U67" i="617"/>
  <c r="T67" i="617"/>
  <c r="H67" i="617"/>
  <c r="O67" i="617"/>
  <c r="Q67" i="617"/>
  <c r="N67" i="617"/>
  <c r="X67" i="617"/>
  <c r="L67" i="617"/>
  <c r="V67" i="617"/>
  <c r="H175" i="616"/>
  <c r="U220" i="617"/>
  <c r="X220" i="617"/>
  <c r="P220" i="617"/>
  <c r="K220" i="617"/>
  <c r="Z220" i="617"/>
  <c r="Y220" i="617"/>
  <c r="R220" i="617"/>
  <c r="H220" i="617"/>
  <c r="O220" i="617"/>
  <c r="V220" i="617"/>
  <c r="M220" i="617"/>
  <c r="Q220" i="617"/>
  <c r="T220" i="617"/>
  <c r="S220" i="617"/>
  <c r="G220" i="617"/>
  <c r="J220" i="617"/>
  <c r="W220" i="617"/>
  <c r="N220" i="617"/>
  <c r="L220" i="617"/>
  <c r="I220" i="617"/>
  <c r="O175" i="613"/>
  <c r="X175" i="613"/>
  <c r="N133" i="614"/>
  <c r="I133" i="614"/>
  <c r="W133" i="614"/>
  <c r="G133" i="614"/>
  <c r="K133" i="614"/>
  <c r="Z133" i="614"/>
  <c r="T133" i="614"/>
  <c r="J133" i="614"/>
  <c r="Y133" i="614"/>
  <c r="Q133" i="614"/>
  <c r="S133" i="614"/>
  <c r="L133" i="614"/>
  <c r="M133" i="614"/>
  <c r="O133" i="614"/>
  <c r="P133" i="614"/>
  <c r="V133" i="614"/>
  <c r="H133" i="614"/>
  <c r="U133" i="614"/>
  <c r="R133" i="614"/>
  <c r="X133" i="614"/>
  <c r="R112" i="613"/>
  <c r="L112" i="613"/>
  <c r="H112" i="613"/>
  <c r="M112" i="613"/>
  <c r="T112" i="613"/>
  <c r="X112" i="613"/>
  <c r="S112" i="613"/>
  <c r="G112" i="613"/>
  <c r="J112" i="613"/>
  <c r="Z112" i="613"/>
  <c r="P112" i="613"/>
  <c r="O112" i="613"/>
  <c r="K112" i="613"/>
  <c r="N112" i="613"/>
  <c r="Q112" i="613"/>
  <c r="U112" i="613"/>
  <c r="I112" i="613"/>
  <c r="V112" i="613"/>
  <c r="W112" i="613"/>
  <c r="Y112" i="613"/>
  <c r="U171" i="618"/>
  <c r="U175" i="618" s="1"/>
  <c r="O171" i="618"/>
  <c r="O175" i="618" s="1"/>
  <c r="Z171" i="618"/>
  <c r="Z175" i="618" s="1"/>
  <c r="I171" i="618"/>
  <c r="I175" i="618" s="1"/>
  <c r="R171" i="618"/>
  <c r="R175" i="618" s="1"/>
  <c r="Y171" i="618"/>
  <c r="Y175" i="618" s="1"/>
  <c r="G171" i="618"/>
  <c r="G175" i="618" s="1"/>
  <c r="K171" i="618"/>
  <c r="K175" i="618" s="1"/>
  <c r="T171" i="618"/>
  <c r="T175" i="618" s="1"/>
  <c r="W171" i="618"/>
  <c r="W175" i="618" s="1"/>
  <c r="H171" i="618"/>
  <c r="H175" i="618" s="1"/>
  <c r="P171" i="618"/>
  <c r="P175" i="618" s="1"/>
  <c r="M171" i="618"/>
  <c r="M175" i="618" s="1"/>
  <c r="J171" i="618"/>
  <c r="J175" i="618" s="1"/>
  <c r="S171" i="618"/>
  <c r="S175" i="618" s="1"/>
  <c r="L171" i="618"/>
  <c r="L175" i="618" s="1"/>
  <c r="V171" i="618"/>
  <c r="V175" i="618" s="1"/>
  <c r="Q171" i="618"/>
  <c r="Q175" i="618" s="1"/>
  <c r="X171" i="618"/>
  <c r="X175" i="618" s="1"/>
  <c r="N171" i="618"/>
  <c r="N175" i="618" s="1"/>
  <c r="H209" i="612"/>
  <c r="U209" i="612"/>
  <c r="P209" i="612"/>
  <c r="N209" i="612"/>
  <c r="R209" i="612"/>
  <c r="Y209" i="612"/>
  <c r="V209" i="612"/>
  <c r="T209" i="612"/>
  <c r="X209" i="612"/>
  <c r="Q209" i="612"/>
  <c r="L209" i="612"/>
  <c r="Z209" i="612"/>
  <c r="I209" i="612"/>
  <c r="G209" i="612"/>
  <c r="O209" i="612"/>
  <c r="K209" i="612"/>
  <c r="J209" i="612"/>
  <c r="M209" i="612"/>
  <c r="W209" i="612"/>
  <c r="S209" i="612"/>
  <c r="P157" i="615"/>
  <c r="O157" i="615"/>
  <c r="W157" i="615"/>
  <c r="S157" i="615"/>
  <c r="M157" i="615"/>
  <c r="Z157" i="615"/>
  <c r="Y157" i="615"/>
  <c r="I157" i="615"/>
  <c r="G157" i="615"/>
  <c r="U157" i="615"/>
  <c r="N157" i="615"/>
  <c r="K157" i="615"/>
  <c r="V157" i="615"/>
  <c r="R157" i="615"/>
  <c r="X157" i="615"/>
  <c r="J157" i="615"/>
  <c r="H157" i="615"/>
  <c r="L157" i="615"/>
  <c r="Q157" i="615"/>
  <c r="T157" i="615"/>
  <c r="L175" i="614"/>
  <c r="K175" i="614"/>
  <c r="E89" i="612"/>
  <c r="W220" i="612"/>
  <c r="I220" i="612"/>
  <c r="Q220" i="612"/>
  <c r="T220" i="612"/>
  <c r="G220" i="612"/>
  <c r="E220" i="612" s="1"/>
  <c r="P220" i="612"/>
  <c r="M220" i="612"/>
  <c r="N220" i="612"/>
  <c r="X220" i="612"/>
  <c r="H220" i="612"/>
  <c r="Y220" i="612"/>
  <c r="J220" i="612"/>
  <c r="Z220" i="612"/>
  <c r="R220" i="612"/>
  <c r="V220" i="612"/>
  <c r="U220" i="612"/>
  <c r="S220" i="612"/>
  <c r="O220" i="612"/>
  <c r="L220" i="612"/>
  <c r="K220" i="612"/>
  <c r="G281" i="612"/>
  <c r="E281" i="612" s="1"/>
  <c r="E46" i="612"/>
  <c r="J175" i="613"/>
  <c r="H175" i="613"/>
  <c r="E91" i="612"/>
  <c r="E263" i="612"/>
  <c r="J112" i="618"/>
  <c r="K112" i="618"/>
  <c r="R112" i="618"/>
  <c r="T112" i="618"/>
  <c r="W112" i="618"/>
  <c r="M112" i="618"/>
  <c r="G112" i="618"/>
  <c r="S112" i="618"/>
  <c r="V112" i="618"/>
  <c r="Z112" i="618"/>
  <c r="N112" i="618"/>
  <c r="H112" i="618"/>
  <c r="I112" i="618"/>
  <c r="U112" i="618"/>
  <c r="X112" i="618"/>
  <c r="Q112" i="618"/>
  <c r="O112" i="618"/>
  <c r="L112" i="618"/>
  <c r="Y112" i="618"/>
  <c r="P112" i="618"/>
  <c r="O164" i="618"/>
  <c r="X164" i="618"/>
  <c r="V164" i="618"/>
  <c r="Y164" i="618"/>
  <c r="H164" i="618"/>
  <c r="P164" i="618"/>
  <c r="I164" i="618"/>
  <c r="L164" i="618"/>
  <c r="J164" i="618"/>
  <c r="T164" i="618"/>
  <c r="S164" i="618"/>
  <c r="Q164" i="618"/>
  <c r="U164" i="618"/>
  <c r="R164" i="618"/>
  <c r="N164" i="618"/>
  <c r="W164" i="618"/>
  <c r="Z164" i="618"/>
  <c r="K164" i="618"/>
  <c r="G164" i="618"/>
  <c r="M164" i="618"/>
  <c r="G90" i="612"/>
  <c r="P90" i="612"/>
  <c r="T90" i="612"/>
  <c r="Z90" i="612"/>
  <c r="X90" i="612"/>
  <c r="S90" i="612"/>
  <c r="J90" i="612"/>
  <c r="O90" i="612"/>
  <c r="N90" i="612"/>
  <c r="H90" i="612"/>
  <c r="K90" i="612"/>
  <c r="W90" i="612"/>
  <c r="M90" i="612"/>
  <c r="I90" i="612"/>
  <c r="Q90" i="612"/>
  <c r="L90" i="612"/>
  <c r="Y90" i="612"/>
  <c r="U90" i="612"/>
  <c r="V90" i="612"/>
  <c r="R90" i="612"/>
  <c r="Z67" i="618"/>
  <c r="K67" i="618"/>
  <c r="O67" i="618"/>
  <c r="H67" i="618"/>
  <c r="W67" i="618"/>
  <c r="X67" i="618"/>
  <c r="N67" i="618"/>
  <c r="R67" i="618"/>
  <c r="U67" i="618"/>
  <c r="Y67" i="618"/>
  <c r="Q67" i="618"/>
  <c r="M67" i="618"/>
  <c r="I67" i="618"/>
  <c r="P67" i="618"/>
  <c r="V67" i="618"/>
  <c r="L67" i="618"/>
  <c r="S67" i="618"/>
  <c r="J67" i="618"/>
  <c r="G67" i="618"/>
  <c r="T67" i="618"/>
  <c r="G208" i="613"/>
  <c r="N208" i="613"/>
  <c r="K208" i="613"/>
  <c r="P208" i="613"/>
  <c r="L208" i="613"/>
  <c r="Z208" i="613"/>
  <c r="X208" i="613"/>
  <c r="S208" i="613"/>
  <c r="Q208" i="613"/>
  <c r="O208" i="613"/>
  <c r="Y208" i="613"/>
  <c r="W208" i="613"/>
  <c r="I208" i="613"/>
  <c r="H208" i="613"/>
  <c r="R208" i="613"/>
  <c r="V208" i="613"/>
  <c r="J208" i="613"/>
  <c r="M208" i="613"/>
  <c r="U208" i="613"/>
  <c r="T208" i="613"/>
  <c r="Q164" i="613"/>
  <c r="K164" i="613"/>
  <c r="Y164" i="613"/>
  <c r="U164" i="613"/>
  <c r="I164" i="613"/>
  <c r="L164" i="613"/>
  <c r="X164" i="613"/>
  <c r="M164" i="613"/>
  <c r="P164" i="613"/>
  <c r="R164" i="613"/>
  <c r="J164" i="613"/>
  <c r="T164" i="613"/>
  <c r="G164" i="613"/>
  <c r="V164" i="613"/>
  <c r="Z164" i="613"/>
  <c r="N164" i="613"/>
  <c r="W164" i="613"/>
  <c r="O164" i="613"/>
  <c r="S164" i="613"/>
  <c r="H164" i="613"/>
  <c r="X175" i="616"/>
  <c r="R175" i="617"/>
  <c r="Y175" i="613"/>
  <c r="P175" i="613"/>
  <c r="G175" i="613"/>
  <c r="S158" i="617"/>
  <c r="W158" i="617"/>
  <c r="U158" i="617"/>
  <c r="G158" i="617"/>
  <c r="T158" i="617"/>
  <c r="P158" i="617"/>
  <c r="J158" i="617"/>
  <c r="H158" i="617"/>
  <c r="K158" i="617"/>
  <c r="Y158" i="617"/>
  <c r="I158" i="617"/>
  <c r="L158" i="617"/>
  <c r="M158" i="617"/>
  <c r="Z158" i="617"/>
  <c r="Q158" i="617"/>
  <c r="X158" i="617"/>
  <c r="O158" i="617"/>
  <c r="N158" i="617"/>
  <c r="V158" i="617"/>
  <c r="R158" i="617"/>
  <c r="Y133" i="617"/>
  <c r="J133" i="617"/>
  <c r="R133" i="617"/>
  <c r="G133" i="617"/>
  <c r="O133" i="617"/>
  <c r="V133" i="617"/>
  <c r="M133" i="617"/>
  <c r="K133" i="617"/>
  <c r="I133" i="617"/>
  <c r="Z133" i="617"/>
  <c r="Q133" i="617"/>
  <c r="W133" i="617"/>
  <c r="L133" i="617"/>
  <c r="H133" i="617"/>
  <c r="N133" i="617"/>
  <c r="X133" i="617"/>
  <c r="U133" i="617"/>
  <c r="P133" i="617"/>
  <c r="T133" i="617"/>
  <c r="S133" i="617"/>
  <c r="O229" i="6"/>
  <c r="AM229" i="8" s="1"/>
  <c r="N233" i="6"/>
  <c r="AI233" i="8" s="1"/>
  <c r="O233" i="6"/>
  <c r="AM233" i="8" s="1"/>
  <c r="L229" i="6"/>
  <c r="AA229" i="8" s="1"/>
  <c r="R233" i="6"/>
  <c r="AY233" i="8" s="1"/>
  <c r="R229" i="6"/>
  <c r="AY229" i="8" s="1"/>
  <c r="Q233" i="6"/>
  <c r="AU233" i="8" s="1"/>
  <c r="M229" i="6"/>
  <c r="AE229" i="8" s="1"/>
  <c r="Q229" i="6"/>
  <c r="AU229" i="8" s="1"/>
  <c r="P233" i="6"/>
  <c r="AQ233" i="8" s="1"/>
  <c r="L233" i="6"/>
  <c r="AA233" i="8" s="1"/>
  <c r="P229" i="6"/>
  <c r="AQ229" i="8" s="1"/>
  <c r="N229" i="6"/>
  <c r="AI229" i="8" s="1"/>
  <c r="M233" i="6"/>
  <c r="AE233" i="8" s="1"/>
  <c r="F13" i="8"/>
  <c r="H14" i="6"/>
  <c r="K14" i="8" s="1"/>
  <c r="R14" i="6"/>
  <c r="AY14" i="8" s="1"/>
  <c r="K14" i="6"/>
  <c r="O14" i="6"/>
  <c r="AM14" i="8" s="1"/>
  <c r="N14" i="6"/>
  <c r="AI14" i="8" s="1"/>
  <c r="J14" i="6"/>
  <c r="S14" i="8" s="1"/>
  <c r="I14" i="6"/>
  <c r="O14" i="8" s="1"/>
  <c r="P14" i="6"/>
  <c r="AQ14" i="8" s="1"/>
  <c r="G14" i="6"/>
  <c r="G14" i="8" s="1"/>
  <c r="M14" i="6"/>
  <c r="AE14" i="8" s="1"/>
  <c r="Q14" i="6"/>
  <c r="AU14" i="8" s="1"/>
  <c r="F14" i="8"/>
  <c r="F15" i="8"/>
  <c r="D16" i="8"/>
  <c r="D272" i="8" s="1"/>
  <c r="AB229" i="8"/>
  <c r="R14" i="8"/>
  <c r="AP14" i="8"/>
  <c r="AH233" i="8"/>
  <c r="AJ229" i="8"/>
  <c r="AZ229" i="8"/>
  <c r="U14" i="8"/>
  <c r="AK14" i="8"/>
  <c r="AV233" i="8"/>
  <c r="AJ233" i="8"/>
  <c r="BA14" i="8"/>
  <c r="AW233" i="8"/>
  <c r="AT233" i="8"/>
  <c r="BB233" i="8"/>
  <c r="AP229" i="8"/>
  <c r="AD233" i="8"/>
  <c r="BB229" i="8"/>
  <c r="AX14" i="8"/>
  <c r="AH229" i="8"/>
  <c r="AN233" i="8"/>
  <c r="AB233" i="8"/>
  <c r="AL233" i="8"/>
  <c r="AT14" i="8"/>
  <c r="AC233" i="8"/>
  <c r="AX233" i="8"/>
  <c r="AL229" i="8"/>
  <c r="AR233" i="8"/>
  <c r="AS233" i="8"/>
  <c r="AK229" i="8"/>
  <c r="AK233" i="8"/>
  <c r="AV229" i="8"/>
  <c r="AG229" i="8"/>
  <c r="AD14" i="8"/>
  <c r="AN14" i="8"/>
  <c r="AT229" i="8"/>
  <c r="AF229" i="8"/>
  <c r="AC14" i="8"/>
  <c r="AG233" i="8"/>
  <c r="AO233" i="8"/>
  <c r="AL14" i="8"/>
  <c r="BA233" i="8"/>
  <c r="AP233" i="8"/>
  <c r="AX229" i="8"/>
  <c r="BA229" i="8"/>
  <c r="AZ233" i="8"/>
  <c r="AW229" i="8"/>
  <c r="AD229" i="8"/>
  <c r="AF233" i="8"/>
  <c r="AC229" i="8"/>
  <c r="AS229" i="8"/>
  <c r="AO229" i="8"/>
  <c r="AR229" i="8"/>
  <c r="AN229" i="8"/>
  <c r="H14" i="8"/>
  <c r="E47" i="612" l="1"/>
  <c r="Y220" i="618"/>
  <c r="V220" i="618"/>
  <c r="G220" i="618"/>
  <c r="X220" i="618"/>
  <c r="K220" i="618"/>
  <c r="W220" i="618"/>
  <c r="P220" i="618"/>
  <c r="M220" i="618"/>
  <c r="S220" i="618"/>
  <c r="O220" i="618"/>
  <c r="Q220" i="618"/>
  <c r="N220" i="618"/>
  <c r="I220" i="618"/>
  <c r="L220" i="618"/>
  <c r="R220" i="618"/>
  <c r="U220" i="618"/>
  <c r="T220" i="618"/>
  <c r="H220" i="618"/>
  <c r="Z220" i="618"/>
  <c r="J220" i="618"/>
  <c r="E90" i="612"/>
  <c r="G133" i="612"/>
  <c r="E133" i="612" s="1"/>
  <c r="Y133" i="615"/>
  <c r="M133" i="615"/>
  <c r="Z133" i="615"/>
  <c r="L133" i="615"/>
  <c r="U133" i="615"/>
  <c r="T133" i="615"/>
  <c r="P133" i="615"/>
  <c r="S133" i="615"/>
  <c r="J133" i="615"/>
  <c r="W133" i="615"/>
  <c r="I133" i="615"/>
  <c r="V133" i="615"/>
  <c r="N133" i="615"/>
  <c r="O133" i="615"/>
  <c r="Q133" i="615"/>
  <c r="R133" i="615"/>
  <c r="H133" i="615"/>
  <c r="K133" i="615"/>
  <c r="G133" i="615"/>
  <c r="X133" i="615"/>
  <c r="W14" i="8"/>
  <c r="BI229" i="8"/>
  <c r="BM229" i="8"/>
  <c r="BL233" i="8"/>
  <c r="BJ233" i="8"/>
  <c r="BI233" i="8"/>
  <c r="BJ229" i="8"/>
  <c r="BN233" i="8"/>
  <c r="BK229" i="8"/>
  <c r="BO233" i="8"/>
  <c r="BK233" i="8"/>
  <c r="BM233" i="8"/>
  <c r="BN229" i="8"/>
  <c r="BO229" i="8"/>
  <c r="BL229" i="8"/>
  <c r="E14" i="6"/>
  <c r="X14" i="8"/>
  <c r="N14" i="8"/>
  <c r="Z14" i="8"/>
  <c r="L14" i="8"/>
  <c r="AG14" i="8"/>
  <c r="P14" i="8"/>
  <c r="I14" i="8"/>
  <c r="D14" i="618"/>
  <c r="AJ14" i="8"/>
  <c r="Y14" i="8"/>
  <c r="D14" i="617"/>
  <c r="AH14" i="8"/>
  <c r="AB14" i="8"/>
  <c r="AZ14" i="8"/>
  <c r="BB14" i="8"/>
  <c r="V14" i="8"/>
  <c r="AF14" i="8"/>
  <c r="AR14" i="8"/>
  <c r="M14" i="8"/>
  <c r="AO14" i="8"/>
  <c r="J14" i="8"/>
  <c r="AW14" i="8"/>
  <c r="Q14" i="8"/>
  <c r="AV14" i="8"/>
  <c r="T14" i="8"/>
  <c r="AS14" i="8"/>
  <c r="F14" i="618" l="1" a="1"/>
  <c r="F14" i="618" s="1"/>
  <c r="S14" i="618" s="1"/>
  <c r="E14" i="618"/>
  <c r="F14" i="617" a="1"/>
  <c r="F14" i="617" s="1"/>
  <c r="P14" i="617" s="1"/>
  <c r="E14" i="617"/>
  <c r="BL14" i="8"/>
  <c r="BJ14" i="8"/>
  <c r="BK14" i="8"/>
  <c r="BH14" i="8"/>
  <c r="BE14" i="8"/>
  <c r="BD14" i="8"/>
  <c r="BF14" i="8"/>
  <c r="BI14" i="8"/>
  <c r="BG14" i="8"/>
  <c r="D14" i="615"/>
  <c r="D14" i="612"/>
  <c r="D14" i="613"/>
  <c r="D14" i="614"/>
  <c r="D14" i="616"/>
  <c r="F14" i="613" l="1" a="1"/>
  <c r="F14" i="613" s="1"/>
  <c r="V14" i="613" s="1"/>
  <c r="E14" i="613"/>
  <c r="E14" i="616"/>
  <c r="F14" i="616" a="1"/>
  <c r="F14" i="616" s="1"/>
  <c r="T14" i="616" s="1"/>
  <c r="N14" i="617"/>
  <c r="H14" i="617"/>
  <c r="G14" i="617"/>
  <c r="I14" i="617"/>
  <c r="O14" i="617"/>
  <c r="J14" i="617"/>
  <c r="U14" i="617"/>
  <c r="Y14" i="617"/>
  <c r="R14" i="617"/>
  <c r="X14" i="617"/>
  <c r="W14" i="617"/>
  <c r="S14" i="617"/>
  <c r="Z14" i="617"/>
  <c r="M14" i="617"/>
  <c r="H14" i="618"/>
  <c r="X14" i="618"/>
  <c r="U14" i="618"/>
  <c r="K14" i="618"/>
  <c r="Y14" i="618"/>
  <c r="Z14" i="618"/>
  <c r="Q14" i="618"/>
  <c r="L14" i="618"/>
  <c r="E14" i="612"/>
  <c r="F14" i="612" a="1"/>
  <c r="F14" i="612" s="1"/>
  <c r="U14" i="612" s="1"/>
  <c r="F14" i="615" a="1"/>
  <c r="F14" i="615" s="1"/>
  <c r="S14" i="615" s="1"/>
  <c r="E14" i="614"/>
  <c r="F14" i="614" a="1"/>
  <c r="F14" i="614" s="1"/>
  <c r="M14" i="614" s="1"/>
  <c r="J14" i="618"/>
  <c r="O14" i="618"/>
  <c r="P14" i="618"/>
  <c r="K14" i="617"/>
  <c r="L14" i="617"/>
  <c r="V14" i="618"/>
  <c r="G14" i="618"/>
  <c r="T14" i="618"/>
  <c r="Q14" i="617"/>
  <c r="V14" i="617"/>
  <c r="T14" i="617"/>
  <c r="M14" i="618"/>
  <c r="R14" i="618"/>
  <c r="W14" i="618"/>
  <c r="I14" i="618"/>
  <c r="N14" i="618"/>
  <c r="I14" i="616" l="1"/>
  <c r="N14" i="613"/>
  <c r="Z14" i="613"/>
  <c r="R14" i="613"/>
  <c r="H14" i="613"/>
  <c r="W14" i="613"/>
  <c r="M14" i="616"/>
  <c r="O14" i="616"/>
  <c r="L14" i="613"/>
  <c r="L14" i="616"/>
  <c r="P14" i="613"/>
  <c r="V14" i="616"/>
  <c r="R14" i="616"/>
  <c r="J14" i="613"/>
  <c r="J14" i="612"/>
  <c r="H14" i="612"/>
  <c r="U14" i="616"/>
  <c r="Q14" i="616"/>
  <c r="H14" i="616"/>
  <c r="G14" i="613"/>
  <c r="S14" i="616"/>
  <c r="I14" i="613"/>
  <c r="K14" i="616"/>
  <c r="J14" i="616"/>
  <c r="X14" i="613"/>
  <c r="Z14" i="616"/>
  <c r="G14" i="616"/>
  <c r="M14" i="613"/>
  <c r="O14" i="613"/>
  <c r="N14" i="616"/>
  <c r="K14" i="613"/>
  <c r="X14" i="616"/>
  <c r="P14" i="616"/>
  <c r="Q14" i="613"/>
  <c r="Y14" i="613"/>
  <c r="Y14" i="616"/>
  <c r="U14" i="613"/>
  <c r="W14" i="616"/>
  <c r="T14" i="613"/>
  <c r="S14" i="613"/>
  <c r="P14" i="615"/>
  <c r="L14" i="614"/>
  <c r="P14" i="614"/>
  <c r="X14" i="615"/>
  <c r="V14" i="615"/>
  <c r="Y14" i="615"/>
  <c r="N14" i="614"/>
  <c r="I14" i="614"/>
  <c r="X14" i="614"/>
  <c r="W14" i="614"/>
  <c r="P14" i="612"/>
  <c r="T14" i="612"/>
  <c r="K14" i="612"/>
  <c r="L14" i="612"/>
  <c r="Y14" i="614"/>
  <c r="M14" i="612"/>
  <c r="N14" i="612"/>
  <c r="S14" i="612"/>
  <c r="X14" i="612"/>
  <c r="Q14" i="612"/>
  <c r="Y14" i="612"/>
  <c r="Z14" i="612"/>
  <c r="R14" i="612"/>
  <c r="O14" i="612"/>
  <c r="W14" i="612"/>
  <c r="G14" i="612"/>
  <c r="I14" i="612"/>
  <c r="V14" i="612"/>
  <c r="U14" i="614"/>
  <c r="T14" i="614"/>
  <c r="Z14" i="614"/>
  <c r="J14" i="614"/>
  <c r="R14" i="614"/>
  <c r="K14" i="614"/>
  <c r="N14" i="615"/>
  <c r="Q14" i="615"/>
  <c r="V14" i="614"/>
  <c r="H14" i="614"/>
  <c r="O14" i="614"/>
  <c r="Z14" i="615"/>
  <c r="T14" i="615"/>
  <c r="R14" i="615"/>
  <c r="G14" i="614"/>
  <c r="Q14" i="614"/>
  <c r="S14" i="614"/>
  <c r="U14" i="615"/>
  <c r="O14" i="615"/>
  <c r="W14" i="615"/>
  <c r="D75" i="6" l="1"/>
  <c r="D75" i="8" s="1"/>
  <c r="D74" i="6"/>
  <c r="D74" i="8" s="1"/>
  <c r="F74" i="6" l="1"/>
  <c r="I74" i="6" s="1"/>
  <c r="O74" i="8" s="1"/>
  <c r="F75" i="6"/>
  <c r="G74" i="6" l="1"/>
  <c r="G74" i="8" s="1"/>
  <c r="K74" i="6"/>
  <c r="J74" i="6"/>
  <c r="S74" i="8" s="1"/>
  <c r="H74" i="6"/>
  <c r="K74" i="8" s="1"/>
  <c r="Q74" i="6"/>
  <c r="AU74" i="8" s="1"/>
  <c r="L74" i="6"/>
  <c r="AA74" i="8" s="1"/>
  <c r="M74" i="6"/>
  <c r="AE74" i="8" s="1"/>
  <c r="F75" i="8"/>
  <c r="P74" i="6"/>
  <c r="AQ74" i="8" s="1"/>
  <c r="R74" i="6"/>
  <c r="AY74" i="8" s="1"/>
  <c r="N74" i="6"/>
  <c r="AI74" i="8" s="1"/>
  <c r="F74" i="8"/>
  <c r="O74" i="6"/>
  <c r="AM74" i="8" s="1"/>
  <c r="J74" i="8"/>
  <c r="W74" i="8" l="1"/>
  <c r="E74" i="6"/>
  <c r="AH74" i="8"/>
  <c r="V74" i="8"/>
  <c r="R74" i="8"/>
  <c r="AD74" i="8"/>
  <c r="AX74" i="8"/>
  <c r="AP74" i="8"/>
  <c r="N74" i="8"/>
  <c r="AT74" i="8"/>
  <c r="BB74" i="8"/>
  <c r="AL74" i="8"/>
  <c r="Z74" i="8"/>
  <c r="I73" i="6" l="1"/>
  <c r="O73" i="8" s="1"/>
  <c r="P77" i="6"/>
  <c r="AQ77" i="8" s="1"/>
  <c r="J73" i="6"/>
  <c r="S73" i="8" s="1"/>
  <c r="J77" i="6"/>
  <c r="S77" i="8" s="1"/>
  <c r="Q27" i="6"/>
  <c r="Q73" i="6"/>
  <c r="AU73" i="8" s="1"/>
  <c r="I77" i="6"/>
  <c r="O77" i="8" s="1"/>
  <c r="N19" i="6"/>
  <c r="AI19" i="8" s="1"/>
  <c r="O73" i="6"/>
  <c r="AM73" i="8" s="1"/>
  <c r="R73" i="6"/>
  <c r="AY73" i="8" s="1"/>
  <c r="O19" i="6"/>
  <c r="AM19" i="8" s="1"/>
  <c r="N27" i="6"/>
  <c r="L77" i="6"/>
  <c r="AA77" i="8" s="1"/>
  <c r="I19" i="6"/>
  <c r="O19" i="8" s="1"/>
  <c r="G19" i="6"/>
  <c r="G19" i="8" s="1"/>
  <c r="K73" i="6"/>
  <c r="R19" i="6"/>
  <c r="AY19" i="8" s="1"/>
  <c r="R27" i="6"/>
  <c r="M27" i="6"/>
  <c r="G73" i="6"/>
  <c r="G73" i="8" s="1"/>
  <c r="L73" i="6"/>
  <c r="AA73" i="8" s="1"/>
  <c r="K19" i="6"/>
  <c r="L27" i="6"/>
  <c r="O77" i="6"/>
  <c r="AM77" i="8" s="1"/>
  <c r="J19" i="6"/>
  <c r="S19" i="8" s="1"/>
  <c r="P73" i="6"/>
  <c r="AQ73" i="8" s="1"/>
  <c r="N73" i="6"/>
  <c r="AI73" i="8" s="1"/>
  <c r="Q77" i="6"/>
  <c r="AU77" i="8" s="1"/>
  <c r="N77" i="6"/>
  <c r="AI77" i="8" s="1"/>
  <c r="G77" i="6"/>
  <c r="G77" i="8" s="1"/>
  <c r="H19" i="6"/>
  <c r="K19" i="8" s="1"/>
  <c r="H77" i="6"/>
  <c r="K77" i="8" s="1"/>
  <c r="P19" i="6"/>
  <c r="AQ19" i="8" s="1"/>
  <c r="Q19" i="6"/>
  <c r="AU19" i="8" s="1"/>
  <c r="P27" i="6"/>
  <c r="K77" i="6"/>
  <c r="W77" i="8" s="1"/>
  <c r="M77" i="6"/>
  <c r="AE77" i="8" s="1"/>
  <c r="H73" i="6"/>
  <c r="K73" i="8" s="1"/>
  <c r="M19" i="6"/>
  <c r="AE19" i="8" s="1"/>
  <c r="L19" i="6"/>
  <c r="AA19" i="8" s="1"/>
  <c r="M73" i="6"/>
  <c r="AE73" i="8" s="1"/>
  <c r="O27" i="6"/>
  <c r="R77" i="6"/>
  <c r="AY77" i="8" s="1"/>
  <c r="AH73" i="8"/>
  <c r="AX73" i="8"/>
  <c r="V77" i="8"/>
  <c r="Z77" i="8"/>
  <c r="AL19" i="8"/>
  <c r="AP73" i="8"/>
  <c r="AD19" i="8"/>
  <c r="AL77" i="8"/>
  <c r="AP19" i="8"/>
  <c r="AX19" i="8"/>
  <c r="AX77" i="8"/>
  <c r="AP77" i="8"/>
  <c r="AL73" i="8"/>
  <c r="AT19" i="8"/>
  <c r="R19" i="8"/>
  <c r="R77" i="8"/>
  <c r="BB19" i="8"/>
  <c r="AD73" i="8"/>
  <c r="J77" i="8"/>
  <c r="R73" i="8"/>
  <c r="AD77" i="8"/>
  <c r="N77" i="8"/>
  <c r="V73" i="8"/>
  <c r="N19" i="8"/>
  <c r="AH19" i="8"/>
  <c r="BB77" i="8"/>
  <c r="J19" i="8"/>
  <c r="AT77" i="8"/>
  <c r="Z19" i="8"/>
  <c r="BB73" i="8"/>
  <c r="Z73" i="8"/>
  <c r="J73" i="8"/>
  <c r="V19" i="8"/>
  <c r="N73" i="8"/>
  <c r="AH77" i="8"/>
  <c r="AT73" i="8"/>
  <c r="W73" i="8" l="1"/>
  <c r="W19" i="8"/>
  <c r="BJ131" i="8"/>
  <c r="BI131" i="8"/>
  <c r="BL131" i="8"/>
  <c r="BK131" i="8"/>
  <c r="BI127" i="8"/>
  <c r="BJ127" i="8"/>
  <c r="BH131" i="8"/>
  <c r="BE127" i="8"/>
  <c r="BL127" i="8"/>
  <c r="BG127" i="8"/>
  <c r="BE131" i="8"/>
  <c r="BK127" i="8"/>
  <c r="E27" i="6"/>
  <c r="E19" i="6"/>
  <c r="E73" i="6"/>
  <c r="E77" i="6"/>
  <c r="E27" i="8"/>
  <c r="BI78" i="8" l="1"/>
  <c r="BH78" i="8"/>
  <c r="BG78" i="8"/>
  <c r="BE78" i="8"/>
  <c r="BD78" i="8"/>
  <c r="BJ78" i="8"/>
  <c r="BF78" i="8"/>
  <c r="BK78" i="8"/>
  <c r="BL78" i="8"/>
  <c r="BF131" i="8"/>
  <c r="BF127" i="8"/>
  <c r="BD127" i="8"/>
  <c r="BD131" i="8"/>
  <c r="BH127" i="8"/>
  <c r="BG131" i="8" l="1"/>
  <c r="D29" i="2"/>
  <c r="D29" i="65" l="1"/>
  <c r="D79" i="2"/>
  <c r="D79" i="65" s="1"/>
  <c r="D42" i="6"/>
  <c r="D29" i="6"/>
  <c r="D79" i="6" l="1"/>
  <c r="D79" i="8"/>
  <c r="D107" i="2"/>
  <c r="D107" i="65" s="1"/>
  <c r="D10" i="589" s="1"/>
  <c r="F42" i="6"/>
  <c r="O42" i="6" s="1"/>
  <c r="AM42" i="8" s="1"/>
  <c r="D42" i="8"/>
  <c r="F29" i="6"/>
  <c r="D29" i="8"/>
  <c r="Q218" i="6" l="1"/>
  <c r="AU218" i="8" s="1"/>
  <c r="L218" i="6"/>
  <c r="AA218" i="8" s="1"/>
  <c r="M218" i="6"/>
  <c r="AE218" i="8" s="1"/>
  <c r="N218" i="6"/>
  <c r="AI218" i="8" s="1"/>
  <c r="O218" i="6"/>
  <c r="AM218" i="8" s="1"/>
  <c r="R218" i="6"/>
  <c r="AY218" i="8" s="1"/>
  <c r="P218" i="6"/>
  <c r="AQ218" i="8" s="1"/>
  <c r="I42" i="6"/>
  <c r="O42" i="8" s="1"/>
  <c r="K42" i="6"/>
  <c r="G42" i="6"/>
  <c r="G42" i="8" s="1"/>
  <c r="J42" i="6"/>
  <c r="S42" i="8" s="1"/>
  <c r="D107" i="6"/>
  <c r="Q42" i="6"/>
  <c r="AU42" i="8" s="1"/>
  <c r="L42" i="6"/>
  <c r="AA42" i="8" s="1"/>
  <c r="H42" i="6"/>
  <c r="K42" i="8" s="1"/>
  <c r="F42" i="8"/>
  <c r="R42" i="6"/>
  <c r="AY42" i="8" s="1"/>
  <c r="F29" i="8"/>
  <c r="P42" i="6"/>
  <c r="AQ42" i="8" s="1"/>
  <c r="D92" i="8"/>
  <c r="D107" i="8" s="1"/>
  <c r="M42" i="6"/>
  <c r="AE42" i="8" s="1"/>
  <c r="N42" i="6"/>
  <c r="AI42" i="8" s="1"/>
  <c r="AX218" i="8"/>
  <c r="AD218" i="8"/>
  <c r="AT218" i="8"/>
  <c r="AL42" i="8"/>
  <c r="AH218" i="8"/>
  <c r="AP218" i="8"/>
  <c r="BB218" i="8"/>
  <c r="AL218" i="8"/>
  <c r="W42" i="8" l="1"/>
  <c r="D11" i="486"/>
  <c r="D39" i="486" s="1"/>
  <c r="R200" i="6"/>
  <c r="AY200" i="8" s="1"/>
  <c r="D18" i="486"/>
  <c r="D46" i="486" s="1"/>
  <c r="L198" i="6"/>
  <c r="M69" i="6"/>
  <c r="AE69" i="8" s="1"/>
  <c r="Q198" i="6"/>
  <c r="O198" i="6"/>
  <c r="L69" i="6"/>
  <c r="AA69" i="8" s="1"/>
  <c r="R198" i="6"/>
  <c r="N69" i="6"/>
  <c r="AI69" i="8" s="1"/>
  <c r="P69" i="6"/>
  <c r="AQ69" i="8" s="1"/>
  <c r="R69" i="6"/>
  <c r="AY69" i="8" s="1"/>
  <c r="M198" i="6"/>
  <c r="Q69" i="6"/>
  <c r="AU69" i="8" s="1"/>
  <c r="N198" i="6"/>
  <c r="P198" i="6"/>
  <c r="E42" i="6"/>
  <c r="BA200" i="8"/>
  <c r="BB42" i="8"/>
  <c r="AH69" i="8"/>
  <c r="N42" i="8"/>
  <c r="AZ200" i="8"/>
  <c r="Z42" i="8"/>
  <c r="AZ69" i="8"/>
  <c r="AT42" i="8"/>
  <c r="AK69" i="8"/>
  <c r="AB69" i="8"/>
  <c r="AH42" i="8"/>
  <c r="AT69" i="8"/>
  <c r="AJ69" i="8"/>
  <c r="R42" i="8"/>
  <c r="AP42" i="8"/>
  <c r="AD42" i="8"/>
  <c r="AC69" i="8"/>
  <c r="AS69" i="8"/>
  <c r="J42" i="8"/>
  <c r="AX42" i="8"/>
  <c r="AX69" i="8"/>
  <c r="BB200" i="8"/>
  <c r="AR69" i="8"/>
  <c r="AW69" i="8"/>
  <c r="V42" i="8"/>
  <c r="AF69" i="8"/>
  <c r="AD69" i="8"/>
  <c r="AG69" i="8"/>
  <c r="AV69" i="8"/>
  <c r="AL69" i="8"/>
  <c r="BA69" i="8"/>
  <c r="BB69" i="8"/>
  <c r="L200" i="6" l="1"/>
  <c r="AA200" i="8" s="1"/>
  <c r="M200" i="6"/>
  <c r="AE200" i="8" s="1"/>
  <c r="P200" i="6"/>
  <c r="AQ200" i="8" s="1"/>
  <c r="O200" i="6"/>
  <c r="AM200" i="8" s="1"/>
  <c r="N200" i="6"/>
  <c r="AI200" i="8" s="1"/>
  <c r="O69" i="6"/>
  <c r="AM69" i="8" s="1"/>
  <c r="Q200" i="6"/>
  <c r="AU200" i="8" s="1"/>
  <c r="BO200" i="8"/>
  <c r="AA198" i="8"/>
  <c r="AM198" i="8"/>
  <c r="AI198" i="8"/>
  <c r="AY198" i="8"/>
  <c r="R201" i="6"/>
  <c r="AE198" i="8"/>
  <c r="AU198" i="8"/>
  <c r="AQ198" i="8"/>
  <c r="BB198" i="8"/>
  <c r="BA198" i="8"/>
  <c r="AC200" i="8"/>
  <c r="AO69" i="8"/>
  <c r="AF200" i="8"/>
  <c r="AO198" i="8"/>
  <c r="AJ198" i="8"/>
  <c r="AG200" i="8"/>
  <c r="AW198" i="8"/>
  <c r="AK200" i="8"/>
  <c r="AF198" i="8"/>
  <c r="AN198" i="8"/>
  <c r="AN69" i="8"/>
  <c r="AR200" i="8"/>
  <c r="AV200" i="8"/>
  <c r="AK198" i="8"/>
  <c r="AJ200" i="8"/>
  <c r="AX198" i="8"/>
  <c r="AS200" i="8"/>
  <c r="AP69" i="8"/>
  <c r="AV198" i="8"/>
  <c r="AL198" i="8"/>
  <c r="AT198" i="8"/>
  <c r="AW200" i="8"/>
  <c r="AD198" i="8"/>
  <c r="AX200" i="8"/>
  <c r="AL200" i="8"/>
  <c r="AP198" i="8"/>
  <c r="AO200" i="8"/>
  <c r="AP200" i="8"/>
  <c r="AZ198" i="8"/>
  <c r="AR198" i="8"/>
  <c r="AD200" i="8"/>
  <c r="AG198" i="8"/>
  <c r="AH200" i="8"/>
  <c r="AS198" i="8"/>
  <c r="AB200" i="8"/>
  <c r="AN200" i="8"/>
  <c r="AC198" i="8"/>
  <c r="AH198" i="8"/>
  <c r="AT200" i="8"/>
  <c r="AB198" i="8"/>
  <c r="N201" i="6" l="1"/>
  <c r="P201" i="6"/>
  <c r="L201" i="6"/>
  <c r="O201" i="6"/>
  <c r="Q201" i="6"/>
  <c r="M201" i="6"/>
  <c r="BM200" i="8"/>
  <c r="BJ200" i="8"/>
  <c r="BI200" i="8"/>
  <c r="BN200" i="8"/>
  <c r="BK200" i="8"/>
  <c r="BL200" i="8"/>
  <c r="AS201" i="8"/>
  <c r="AT201" i="8"/>
  <c r="AR201" i="8"/>
  <c r="AP201" i="8"/>
  <c r="AO201" i="8"/>
  <c r="AN201" i="8"/>
  <c r="AJ201" i="8"/>
  <c r="AL201" i="8"/>
  <c r="AK201" i="8"/>
  <c r="AD201" i="8"/>
  <c r="AC201" i="8"/>
  <c r="AB201" i="8"/>
  <c r="AF201" i="8"/>
  <c r="AH201" i="8"/>
  <c r="AG201" i="8"/>
  <c r="BB201" i="8"/>
  <c r="BA201" i="8"/>
  <c r="AZ201" i="8"/>
  <c r="AW201" i="8"/>
  <c r="AV201" i="8"/>
  <c r="AX201" i="8"/>
  <c r="AQ201" i="8"/>
  <c r="BM198" i="8"/>
  <c r="AM201" i="8"/>
  <c r="BL198" i="8"/>
  <c r="AI201" i="8"/>
  <c r="BK198" i="8"/>
  <c r="AA201" i="8"/>
  <c r="BI198" i="8"/>
  <c r="BJ198" i="8"/>
  <c r="AE201" i="8"/>
  <c r="AY201" i="8"/>
  <c r="BO198" i="8"/>
  <c r="AU201" i="8"/>
  <c r="BN198" i="8"/>
  <c r="R126" i="6"/>
  <c r="Q126" i="6"/>
  <c r="O126" i="6"/>
  <c r="N126" i="6"/>
  <c r="P126" i="6"/>
  <c r="M126" i="6"/>
  <c r="L126" i="6"/>
  <c r="BO274" i="8"/>
  <c r="BK274" i="8"/>
  <c r="BL274" i="8"/>
  <c r="BJ274" i="8"/>
  <c r="BN274" i="8"/>
  <c r="BI274" i="8"/>
  <c r="BM274" i="8"/>
  <c r="BK201" i="8" l="1"/>
  <c r="BJ201" i="8"/>
  <c r="BI201" i="8"/>
  <c r="BO201" i="8"/>
  <c r="BM201" i="8"/>
  <c r="BN201" i="8"/>
  <c r="BL201" i="8"/>
  <c r="AQ126" i="8"/>
  <c r="AI126" i="8"/>
  <c r="AM126" i="8"/>
  <c r="AA126" i="8"/>
  <c r="AU126" i="8"/>
  <c r="AE126" i="8"/>
  <c r="AY126" i="8"/>
  <c r="H67" i="6"/>
  <c r="K67" i="8" s="1"/>
  <c r="AD126" i="8"/>
  <c r="AP126" i="8"/>
  <c r="AB126" i="8"/>
  <c r="N67" i="8"/>
  <c r="AW126" i="8"/>
  <c r="AV126" i="8"/>
  <c r="AC126" i="8"/>
  <c r="AO126" i="8"/>
  <c r="M67" i="8"/>
  <c r="AH126" i="8"/>
  <c r="AG126" i="8"/>
  <c r="AK126" i="8"/>
  <c r="AJ126" i="8"/>
  <c r="BA126" i="8"/>
  <c r="AL126" i="8"/>
  <c r="AF126" i="8"/>
  <c r="AR126" i="8"/>
  <c r="AX126" i="8"/>
  <c r="BB126" i="8"/>
  <c r="AS126" i="8"/>
  <c r="AN126" i="8"/>
  <c r="AT126" i="8"/>
  <c r="L67" i="8"/>
  <c r="AZ126" i="8"/>
  <c r="BL90" i="8" l="1"/>
  <c r="BK47" i="8"/>
  <c r="BK90" i="8"/>
  <c r="BI90" i="8"/>
  <c r="BH90" i="8"/>
  <c r="BF90" i="8"/>
  <c r="BH47" i="8"/>
  <c r="BE90" i="8"/>
  <c r="BL47" i="8"/>
  <c r="BJ90" i="8"/>
  <c r="BF47" i="8"/>
  <c r="BI47" i="8"/>
  <c r="BD47" i="8"/>
  <c r="BG90" i="8"/>
  <c r="BG47" i="8"/>
  <c r="BE47" i="8"/>
  <c r="BJ47" i="8"/>
  <c r="BD90" i="8"/>
  <c r="E67" i="6"/>
  <c r="D67" i="615"/>
  <c r="D67" i="616"/>
  <c r="F67" i="615" l="1" a="1"/>
  <c r="F67" i="615" s="1"/>
  <c r="R67" i="615" s="1"/>
  <c r="E67" i="615"/>
  <c r="E67" i="616"/>
  <c r="F67" i="616" a="1"/>
  <c r="F67" i="616" s="1"/>
  <c r="T67" i="616" s="1"/>
  <c r="BI126" i="8"/>
  <c r="V67" i="615" l="1"/>
  <c r="X67" i="615"/>
  <c r="K67" i="615"/>
  <c r="M67" i="615"/>
  <c r="Z67" i="615"/>
  <c r="W67" i="615"/>
  <c r="Q67" i="615"/>
  <c r="U67" i="615"/>
  <c r="Y67" i="615"/>
  <c r="P67" i="615"/>
  <c r="G67" i="615"/>
  <c r="T67" i="615"/>
  <c r="N67" i="615"/>
  <c r="S67" i="615"/>
  <c r="I67" i="615"/>
  <c r="J67" i="615"/>
  <c r="O67" i="615"/>
  <c r="L67" i="615"/>
  <c r="H67" i="615"/>
  <c r="H67" i="616"/>
  <c r="Y67" i="616"/>
  <c r="U67" i="616"/>
  <c r="Z67" i="616"/>
  <c r="P67" i="616"/>
  <c r="G67" i="616"/>
  <c r="L67" i="616"/>
  <c r="V67" i="616"/>
  <c r="M67" i="616"/>
  <c r="I67" i="616"/>
  <c r="N67" i="616"/>
  <c r="X67" i="616"/>
  <c r="J67" i="616"/>
  <c r="Q67" i="616"/>
  <c r="S67" i="616"/>
  <c r="K67" i="616"/>
  <c r="R67" i="616"/>
  <c r="O67" i="616"/>
  <c r="W67" i="616"/>
  <c r="BK126" i="8"/>
  <c r="BJ126" i="8"/>
  <c r="BL126" i="8"/>
  <c r="D166" i="6" l="1"/>
  <c r="D166" i="8" l="1"/>
  <c r="F166" i="6"/>
  <c r="J166" i="6" s="1"/>
  <c r="S166" i="8" s="1"/>
  <c r="M166" i="6" l="1"/>
  <c r="AE166" i="8" s="1"/>
  <c r="K166" i="6"/>
  <c r="W166" i="8" s="1"/>
  <c r="L166" i="6"/>
  <c r="AA166" i="8" s="1"/>
  <c r="D165" i="6"/>
  <c r="D168" i="2"/>
  <c r="D168" i="65" s="1"/>
  <c r="O166" i="6"/>
  <c r="AM166" i="8" s="1"/>
  <c r="I166" i="6"/>
  <c r="O166" i="8" s="1"/>
  <c r="G166" i="6"/>
  <c r="G166" i="8" s="1"/>
  <c r="H166" i="6"/>
  <c r="K166" i="8" s="1"/>
  <c r="R166" i="6"/>
  <c r="AY166" i="8" s="1"/>
  <c r="Q166" i="6"/>
  <c r="AU166" i="8" s="1"/>
  <c r="P166" i="6"/>
  <c r="AQ166" i="8" s="1"/>
  <c r="N166" i="6"/>
  <c r="AI166" i="8" s="1"/>
  <c r="F166" i="8"/>
  <c r="V166" i="8"/>
  <c r="D165" i="8" l="1"/>
  <c r="D168" i="6"/>
  <c r="F165" i="6"/>
  <c r="H165" i="6" s="1"/>
  <c r="K165" i="8" s="1"/>
  <c r="E166" i="6"/>
  <c r="J166" i="8"/>
  <c r="AL166" i="8"/>
  <c r="AC166" i="8"/>
  <c r="R166" i="8"/>
  <c r="Q166" i="8"/>
  <c r="AB166" i="8"/>
  <c r="AP166" i="8"/>
  <c r="AG166" i="8"/>
  <c r="AR166" i="8"/>
  <c r="AW166" i="8"/>
  <c r="AX166" i="8"/>
  <c r="H166" i="8"/>
  <c r="AT166" i="8"/>
  <c r="M166" i="8"/>
  <c r="BB166" i="8"/>
  <c r="X166" i="8"/>
  <c r="T166" i="8"/>
  <c r="Z166" i="8"/>
  <c r="U166" i="8"/>
  <c r="AF166" i="8"/>
  <c r="AZ166" i="8"/>
  <c r="AS166" i="8"/>
  <c r="P166" i="8"/>
  <c r="N166" i="8"/>
  <c r="AN166" i="8"/>
  <c r="AH166" i="8"/>
  <c r="Y166" i="8"/>
  <c r="AD166" i="8"/>
  <c r="AO166" i="8"/>
  <c r="AJ166" i="8"/>
  <c r="AV166" i="8"/>
  <c r="BA166" i="8"/>
  <c r="AK166" i="8"/>
  <c r="L166" i="8"/>
  <c r="I166" i="8"/>
  <c r="O165" i="6" l="1"/>
  <c r="AM165" i="8" s="1"/>
  <c r="P165" i="6"/>
  <c r="AQ165" i="8" s="1"/>
  <c r="R165" i="6"/>
  <c r="AY165" i="8" s="1"/>
  <c r="D168" i="8"/>
  <c r="F165" i="8"/>
  <c r="L165" i="6"/>
  <c r="AA165" i="8" s="1"/>
  <c r="Q165" i="6"/>
  <c r="AU165" i="8" s="1"/>
  <c r="G165" i="6"/>
  <c r="G165" i="8" s="1"/>
  <c r="J165" i="6"/>
  <c r="S165" i="8" s="1"/>
  <c r="M165" i="6"/>
  <c r="AE165" i="8" s="1"/>
  <c r="I165" i="6"/>
  <c r="O165" i="8" s="1"/>
  <c r="N165" i="6"/>
  <c r="AI165" i="8" s="1"/>
  <c r="H168" i="6"/>
  <c r="K165" i="6"/>
  <c r="D166" i="612"/>
  <c r="D166" i="618"/>
  <c r="U165" i="8"/>
  <c r="D166" i="615"/>
  <c r="D166" i="616"/>
  <c r="D166" i="613"/>
  <c r="D166" i="617"/>
  <c r="D166" i="614"/>
  <c r="F166" i="612" l="1" a="1"/>
  <c r="F166" i="612" s="1"/>
  <c r="O166" i="612" s="1"/>
  <c r="F166" i="617" a="1"/>
  <c r="F166" i="617" s="1"/>
  <c r="M166" i="617" s="1"/>
  <c r="E166" i="617"/>
  <c r="F166" i="616" a="1"/>
  <c r="F166" i="616" s="1"/>
  <c r="J166" i="616" s="1"/>
  <c r="E166" i="616"/>
  <c r="F166" i="613" a="1"/>
  <c r="F166" i="613" s="1"/>
  <c r="W166" i="613" s="1"/>
  <c r="E166" i="613"/>
  <c r="W165" i="8"/>
  <c r="F166" i="614" a="1"/>
  <c r="F166" i="614" s="1"/>
  <c r="N166" i="614" s="1"/>
  <c r="E166" i="614"/>
  <c r="F166" i="615" a="1"/>
  <c r="F166" i="615" s="1"/>
  <c r="R166" i="615" s="1"/>
  <c r="E166" i="615"/>
  <c r="E166" i="618"/>
  <c r="F166" i="618" a="1"/>
  <c r="F166" i="618" s="1"/>
  <c r="O166" i="618" s="1"/>
  <c r="BE167" i="8"/>
  <c r="BF167" i="8"/>
  <c r="BD167" i="8"/>
  <c r="R168" i="6"/>
  <c r="P168" i="6"/>
  <c r="Q168" i="6"/>
  <c r="O168" i="6"/>
  <c r="N168" i="6"/>
  <c r="I168" i="6"/>
  <c r="M168" i="6"/>
  <c r="J168" i="6"/>
  <c r="K168" i="6"/>
  <c r="G168" i="6"/>
  <c r="E165" i="6"/>
  <c r="L168" i="6"/>
  <c r="Z165" i="8"/>
  <c r="AC165" i="8"/>
  <c r="AH165" i="8"/>
  <c r="L165" i="8"/>
  <c r="H165" i="8"/>
  <c r="J165" i="8"/>
  <c r="I165" i="8"/>
  <c r="Q165" i="8"/>
  <c r="T165" i="8"/>
  <c r="AJ165" i="8"/>
  <c r="Y165" i="8"/>
  <c r="X165" i="8"/>
  <c r="AZ165" i="8"/>
  <c r="AD165" i="8"/>
  <c r="V165" i="8"/>
  <c r="P165" i="8"/>
  <c r="AT165" i="8"/>
  <c r="AB165" i="8"/>
  <c r="AL165" i="8"/>
  <c r="AV165" i="8"/>
  <c r="AW165" i="8"/>
  <c r="AK165" i="8"/>
  <c r="BA165" i="8"/>
  <c r="AO165" i="8"/>
  <c r="AS165" i="8"/>
  <c r="N165" i="8"/>
  <c r="AR165" i="8"/>
  <c r="R165" i="8"/>
  <c r="AX165" i="8"/>
  <c r="M165" i="8"/>
  <c r="AG165" i="8"/>
  <c r="AF165" i="8"/>
  <c r="AN165" i="8"/>
  <c r="AP165" i="8"/>
  <c r="BB165" i="8"/>
  <c r="P166" i="612" l="1"/>
  <c r="Z166" i="612"/>
  <c r="S166" i="612"/>
  <c r="W166" i="612"/>
  <c r="V166" i="616"/>
  <c r="R166" i="616"/>
  <c r="N166" i="612"/>
  <c r="V166" i="612"/>
  <c r="X166" i="617"/>
  <c r="U166" i="613"/>
  <c r="Q166" i="613"/>
  <c r="I166" i="616"/>
  <c r="U166" i="614"/>
  <c r="X166" i="616"/>
  <c r="G166" i="614"/>
  <c r="Z166" i="617"/>
  <c r="P166" i="614"/>
  <c r="V166" i="613"/>
  <c r="Y166" i="613"/>
  <c r="T166" i="613"/>
  <c r="W166" i="614"/>
  <c r="X166" i="614"/>
  <c r="R166" i="614"/>
  <c r="G166" i="617"/>
  <c r="P166" i="617"/>
  <c r="H166" i="613"/>
  <c r="Q166" i="614"/>
  <c r="Z166" i="614"/>
  <c r="S166" i="617"/>
  <c r="I166" i="617"/>
  <c r="T166" i="614"/>
  <c r="V166" i="614"/>
  <c r="T166" i="617"/>
  <c r="Q166" i="617"/>
  <c r="K166" i="617"/>
  <c r="Y166" i="612"/>
  <c r="J166" i="613"/>
  <c r="L166" i="614"/>
  <c r="T166" i="616"/>
  <c r="V166" i="617"/>
  <c r="L166" i="617"/>
  <c r="T166" i="612"/>
  <c r="Q166" i="612"/>
  <c r="S166" i="614"/>
  <c r="O166" i="614"/>
  <c r="K166" i="616"/>
  <c r="R166" i="617"/>
  <c r="W166" i="617"/>
  <c r="Y166" i="617"/>
  <c r="U166" i="612"/>
  <c r="R166" i="612"/>
  <c r="Z166" i="613"/>
  <c r="I166" i="614"/>
  <c r="Y166" i="614"/>
  <c r="Q166" i="616"/>
  <c r="H166" i="617"/>
  <c r="N166" i="617"/>
  <c r="U166" i="617"/>
  <c r="X166" i="612"/>
  <c r="M166" i="613"/>
  <c r="K166" i="614"/>
  <c r="J166" i="614"/>
  <c r="U166" i="616"/>
  <c r="J166" i="617"/>
  <c r="O166" i="617"/>
  <c r="R166" i="613"/>
  <c r="N166" i="613"/>
  <c r="P166" i="613"/>
  <c r="K166" i="613"/>
  <c r="G166" i="613"/>
  <c r="X166" i="613"/>
  <c r="S166" i="613"/>
  <c r="O166" i="613"/>
  <c r="I166" i="613"/>
  <c r="L166" i="613"/>
  <c r="H166" i="614"/>
  <c r="M166" i="614"/>
  <c r="N166" i="616"/>
  <c r="P166" i="616"/>
  <c r="Y166" i="616"/>
  <c r="H166" i="616"/>
  <c r="Z166" i="616"/>
  <c r="L166" i="616"/>
  <c r="S166" i="616"/>
  <c r="O166" i="616"/>
  <c r="M166" i="616"/>
  <c r="W166" i="616"/>
  <c r="G166" i="616"/>
  <c r="H166" i="615"/>
  <c r="Z166" i="615"/>
  <c r="S166" i="615"/>
  <c r="P166" i="615"/>
  <c r="L166" i="615"/>
  <c r="G166" i="615"/>
  <c r="X166" i="615"/>
  <c r="T166" i="615"/>
  <c r="K166" i="615"/>
  <c r="I166" i="615"/>
  <c r="M166" i="615"/>
  <c r="N166" i="615"/>
  <c r="Q166" i="615"/>
  <c r="U166" i="615"/>
  <c r="O166" i="615"/>
  <c r="Y166" i="615"/>
  <c r="V166" i="615"/>
  <c r="J166" i="615"/>
  <c r="W166" i="615"/>
  <c r="Q166" i="618"/>
  <c r="T166" i="618"/>
  <c r="L166" i="618"/>
  <c r="X166" i="618"/>
  <c r="N166" i="618"/>
  <c r="Y166" i="618"/>
  <c r="G166" i="618"/>
  <c r="V166" i="618"/>
  <c r="S166" i="618"/>
  <c r="K166" i="618"/>
  <c r="J166" i="618"/>
  <c r="U166" i="618"/>
  <c r="R166" i="618"/>
  <c r="P166" i="618"/>
  <c r="W166" i="618"/>
  <c r="H166" i="618"/>
  <c r="M166" i="618"/>
  <c r="Z166" i="618"/>
  <c r="I166" i="618"/>
  <c r="BK167" i="8"/>
  <c r="BH167" i="8"/>
  <c r="BI167" i="8"/>
  <c r="BL167" i="8"/>
  <c r="BJ167" i="8"/>
  <c r="BG167" i="8"/>
  <c r="E168" i="6"/>
  <c r="D165" i="612"/>
  <c r="D165" i="613"/>
  <c r="D165" i="617"/>
  <c r="D165" i="616"/>
  <c r="D165" i="615"/>
  <c r="D165" i="618"/>
  <c r="D165" i="614"/>
  <c r="F165" i="617" l="1" a="1"/>
  <c r="F165" i="617" s="1"/>
  <c r="X165" i="617" s="1"/>
  <c r="X168" i="617" s="1"/>
  <c r="D168" i="617"/>
  <c r="E168" i="617" s="1"/>
  <c r="E165" i="617"/>
  <c r="E165" i="613"/>
  <c r="D168" i="613"/>
  <c r="E168" i="613" s="1"/>
  <c r="F165" i="613" a="1"/>
  <c r="F165" i="613" s="1"/>
  <c r="R165" i="613" s="1"/>
  <c r="R168" i="613" s="1"/>
  <c r="F165" i="614" a="1"/>
  <c r="F165" i="614" s="1"/>
  <c r="L165" i="614" s="1"/>
  <c r="L168" i="614" s="1"/>
  <c r="E165" i="614"/>
  <c r="D168" i="614"/>
  <c r="E168" i="614" s="1"/>
  <c r="E165" i="616"/>
  <c r="D168" i="616"/>
  <c r="E168" i="616" s="1"/>
  <c r="F165" i="616" a="1"/>
  <c r="F165" i="616" s="1"/>
  <c r="M165" i="616" s="1"/>
  <c r="M168" i="616" s="1"/>
  <c r="F165" i="615" a="1"/>
  <c r="F165" i="615" s="1"/>
  <c r="G165" i="615" s="1"/>
  <c r="G168" i="615" s="1"/>
  <c r="E165" i="615"/>
  <c r="D168" i="615"/>
  <c r="E168" i="615" s="1"/>
  <c r="F165" i="612" a="1"/>
  <c r="F165" i="612" s="1"/>
  <c r="R165" i="612" s="1"/>
  <c r="R168" i="612" s="1"/>
  <c r="D168" i="612"/>
  <c r="E165" i="618"/>
  <c r="D168" i="618"/>
  <c r="E168" i="618" s="1"/>
  <c r="F165" i="618" a="1"/>
  <c r="F165" i="618" s="1"/>
  <c r="U165" i="618" s="1"/>
  <c r="U168" i="618" s="1"/>
  <c r="AA175" i="8"/>
  <c r="AE175" i="8"/>
  <c r="W175" i="8"/>
  <c r="S175" i="8"/>
  <c r="AM175" i="8"/>
  <c r="AI175" i="8"/>
  <c r="Z175" i="8"/>
  <c r="X175" i="8"/>
  <c r="Y175" i="8"/>
  <c r="AF175" i="8"/>
  <c r="AH175" i="8"/>
  <c r="AG175" i="8"/>
  <c r="AC175" i="8"/>
  <c r="AB175" i="8"/>
  <c r="AD175" i="8"/>
  <c r="U175" i="8"/>
  <c r="V175" i="8"/>
  <c r="T175" i="8"/>
  <c r="AN175" i="8"/>
  <c r="AO175" i="8"/>
  <c r="AP175" i="8"/>
  <c r="AK175" i="8"/>
  <c r="AJ175" i="8"/>
  <c r="AL175" i="8"/>
  <c r="W165" i="617" l="1"/>
  <c r="W168" i="617" s="1"/>
  <c r="N165" i="617"/>
  <c r="N168" i="617" s="1"/>
  <c r="Z165" i="617"/>
  <c r="Z168" i="617" s="1"/>
  <c r="U165" i="617"/>
  <c r="U168" i="617" s="1"/>
  <c r="P165" i="617"/>
  <c r="P168" i="617" s="1"/>
  <c r="Q165" i="617"/>
  <c r="Q168" i="617" s="1"/>
  <c r="M165" i="617"/>
  <c r="M168" i="617" s="1"/>
  <c r="O165" i="617"/>
  <c r="O168" i="617" s="1"/>
  <c r="L165" i="617"/>
  <c r="L168" i="617" s="1"/>
  <c r="G165" i="617"/>
  <c r="G168" i="617" s="1"/>
  <c r="S165" i="617"/>
  <c r="S168" i="617" s="1"/>
  <c r="K165" i="617"/>
  <c r="K168" i="617" s="1"/>
  <c r="R165" i="617"/>
  <c r="R168" i="617" s="1"/>
  <c r="T165" i="617"/>
  <c r="T168" i="617" s="1"/>
  <c r="V165" i="617"/>
  <c r="V168" i="617" s="1"/>
  <c r="I165" i="617"/>
  <c r="I168" i="617" s="1"/>
  <c r="H165" i="617"/>
  <c r="H168" i="617" s="1"/>
  <c r="Y165" i="617"/>
  <c r="Y168" i="617" s="1"/>
  <c r="J165" i="617"/>
  <c r="J168" i="617" s="1"/>
  <c r="T165" i="614"/>
  <c r="T168" i="614" s="1"/>
  <c r="K165" i="613"/>
  <c r="K168" i="613" s="1"/>
  <c r="G165" i="613"/>
  <c r="G168" i="613" s="1"/>
  <c r="H165" i="613"/>
  <c r="H168" i="613" s="1"/>
  <c r="Y165" i="613"/>
  <c r="Y168" i="613" s="1"/>
  <c r="T165" i="613"/>
  <c r="T168" i="613" s="1"/>
  <c r="Y165" i="615"/>
  <c r="Y168" i="615" s="1"/>
  <c r="Z165" i="613"/>
  <c r="Z168" i="613" s="1"/>
  <c r="M165" i="613"/>
  <c r="M168" i="613" s="1"/>
  <c r="P165" i="613"/>
  <c r="P168" i="613" s="1"/>
  <c r="U165" i="613"/>
  <c r="U168" i="613" s="1"/>
  <c r="X165" i="613"/>
  <c r="X168" i="613" s="1"/>
  <c r="N165" i="613"/>
  <c r="N168" i="613" s="1"/>
  <c r="I165" i="613"/>
  <c r="I168" i="613" s="1"/>
  <c r="V165" i="613"/>
  <c r="V168" i="613" s="1"/>
  <c r="Q165" i="613"/>
  <c r="Q168" i="613" s="1"/>
  <c r="S165" i="613"/>
  <c r="S168" i="613" s="1"/>
  <c r="O165" i="613"/>
  <c r="O168" i="613" s="1"/>
  <c r="J165" i="613"/>
  <c r="J168" i="613" s="1"/>
  <c r="L165" i="613"/>
  <c r="L168" i="613" s="1"/>
  <c r="W165" i="613"/>
  <c r="W168" i="613" s="1"/>
  <c r="O165" i="612"/>
  <c r="O168" i="612" s="1"/>
  <c r="R165" i="614"/>
  <c r="R168" i="614" s="1"/>
  <c r="I165" i="614"/>
  <c r="I168" i="614" s="1"/>
  <c r="H165" i="614"/>
  <c r="H168" i="614" s="1"/>
  <c r="Q165" i="614"/>
  <c r="Q168" i="614" s="1"/>
  <c r="S165" i="614"/>
  <c r="S168" i="614" s="1"/>
  <c r="J165" i="614"/>
  <c r="J168" i="614" s="1"/>
  <c r="N165" i="614"/>
  <c r="N168" i="614" s="1"/>
  <c r="W165" i="614"/>
  <c r="W168" i="614" s="1"/>
  <c r="X165" i="614"/>
  <c r="X168" i="614" s="1"/>
  <c r="M165" i="614"/>
  <c r="M168" i="614" s="1"/>
  <c r="O165" i="614"/>
  <c r="O168" i="614" s="1"/>
  <c r="U165" i="614"/>
  <c r="U168" i="614" s="1"/>
  <c r="S165" i="615"/>
  <c r="S168" i="615" s="1"/>
  <c r="X165" i="615"/>
  <c r="X168" i="615" s="1"/>
  <c r="H165" i="616"/>
  <c r="H168" i="616" s="1"/>
  <c r="R165" i="616"/>
  <c r="R168" i="616" s="1"/>
  <c r="X165" i="612"/>
  <c r="X168" i="612" s="1"/>
  <c r="K165" i="615"/>
  <c r="K168" i="615" s="1"/>
  <c r="M165" i="615"/>
  <c r="M168" i="615" s="1"/>
  <c r="V165" i="612"/>
  <c r="V168" i="612" s="1"/>
  <c r="Z165" i="612"/>
  <c r="Z168" i="612" s="1"/>
  <c r="S165" i="612"/>
  <c r="S168" i="612" s="1"/>
  <c r="P165" i="612"/>
  <c r="P168" i="612" s="1"/>
  <c r="T165" i="612"/>
  <c r="T168" i="612" s="1"/>
  <c r="U165" i="612"/>
  <c r="U168" i="612" s="1"/>
  <c r="P165" i="616"/>
  <c r="P168" i="616" s="1"/>
  <c r="Z165" i="615"/>
  <c r="Z168" i="615" s="1"/>
  <c r="S165" i="616"/>
  <c r="S168" i="616" s="1"/>
  <c r="Z165" i="614"/>
  <c r="Z168" i="614" s="1"/>
  <c r="K165" i="614"/>
  <c r="K168" i="614" s="1"/>
  <c r="Y165" i="614"/>
  <c r="Y168" i="614" s="1"/>
  <c r="W165" i="615"/>
  <c r="W168" i="615" s="1"/>
  <c r="Z165" i="616"/>
  <c r="Z168" i="616" s="1"/>
  <c r="P165" i="614"/>
  <c r="P168" i="614" s="1"/>
  <c r="V165" i="614"/>
  <c r="V168" i="614" s="1"/>
  <c r="R165" i="615"/>
  <c r="R168" i="615" s="1"/>
  <c r="H165" i="615"/>
  <c r="H168" i="615" s="1"/>
  <c r="J165" i="616"/>
  <c r="J168" i="616" s="1"/>
  <c r="G165" i="614"/>
  <c r="G168" i="614" s="1"/>
  <c r="V165" i="615"/>
  <c r="V168" i="615" s="1"/>
  <c r="P165" i="615"/>
  <c r="P168" i="615" s="1"/>
  <c r="T165" i="616"/>
  <c r="T168" i="616" s="1"/>
  <c r="L165" i="615"/>
  <c r="L168" i="615" s="1"/>
  <c r="L165" i="616"/>
  <c r="L168" i="616" s="1"/>
  <c r="I165" i="616"/>
  <c r="I168" i="616" s="1"/>
  <c r="J165" i="615"/>
  <c r="J168" i="615" s="1"/>
  <c r="T165" i="615"/>
  <c r="T168" i="615" s="1"/>
  <c r="N165" i="616"/>
  <c r="N168" i="616" s="1"/>
  <c r="Q165" i="616"/>
  <c r="Q168" i="616" s="1"/>
  <c r="Q165" i="615"/>
  <c r="Q168" i="615" s="1"/>
  <c r="O165" i="615"/>
  <c r="O168" i="615" s="1"/>
  <c r="X165" i="616"/>
  <c r="X168" i="616" s="1"/>
  <c r="O165" i="616"/>
  <c r="O168" i="616" s="1"/>
  <c r="U165" i="616"/>
  <c r="U168" i="616" s="1"/>
  <c r="I165" i="615"/>
  <c r="I168" i="615" s="1"/>
  <c r="U165" i="615"/>
  <c r="U168" i="615" s="1"/>
  <c r="W165" i="616"/>
  <c r="W168" i="616" s="1"/>
  <c r="G165" i="616"/>
  <c r="G168" i="616" s="1"/>
  <c r="Y165" i="616"/>
  <c r="Y168" i="616" s="1"/>
  <c r="N165" i="615"/>
  <c r="N168" i="615" s="1"/>
  <c r="K165" i="616"/>
  <c r="K168" i="616" s="1"/>
  <c r="V165" i="616"/>
  <c r="V168" i="616" s="1"/>
  <c r="W165" i="612"/>
  <c r="W168" i="612" s="1"/>
  <c r="Y165" i="612"/>
  <c r="Y168" i="612" s="1"/>
  <c r="N165" i="612"/>
  <c r="N168" i="612" s="1"/>
  <c r="Q165" i="612"/>
  <c r="Q168" i="612" s="1"/>
  <c r="H165" i="618"/>
  <c r="H168" i="618" s="1"/>
  <c r="R165" i="618"/>
  <c r="R168" i="618" s="1"/>
  <c r="L165" i="618"/>
  <c r="L168" i="618" s="1"/>
  <c r="T165" i="618"/>
  <c r="T168" i="618" s="1"/>
  <c r="W165" i="618"/>
  <c r="W168" i="618" s="1"/>
  <c r="K165" i="618"/>
  <c r="K168" i="618" s="1"/>
  <c r="O165" i="618"/>
  <c r="O168" i="618" s="1"/>
  <c r="V165" i="618"/>
  <c r="V168" i="618" s="1"/>
  <c r="Z165" i="618"/>
  <c r="Z168" i="618" s="1"/>
  <c r="I165" i="618"/>
  <c r="I168" i="618" s="1"/>
  <c r="P165" i="618"/>
  <c r="P168" i="618" s="1"/>
  <c r="Q165" i="618"/>
  <c r="Q168" i="618" s="1"/>
  <c r="G165" i="618"/>
  <c r="G168" i="618" s="1"/>
  <c r="Y165" i="618"/>
  <c r="Y168" i="618" s="1"/>
  <c r="N165" i="618"/>
  <c r="N168" i="618" s="1"/>
  <c r="S165" i="618"/>
  <c r="S168" i="618" s="1"/>
  <c r="M165" i="618"/>
  <c r="M168" i="618" s="1"/>
  <c r="X165" i="618"/>
  <c r="X168" i="618" s="1"/>
  <c r="J165" i="618"/>
  <c r="J168" i="618" s="1"/>
  <c r="D123" i="2" l="1"/>
  <c r="D123" i="65" s="1"/>
  <c r="E295" i="65" l="1"/>
  <c r="D123" i="6"/>
  <c r="G123" i="6" l="1"/>
  <c r="P123" i="6"/>
  <c r="Q123" i="6"/>
  <c r="R123" i="6"/>
  <c r="D123" i="8"/>
  <c r="K123" i="6" l="1"/>
  <c r="M123" i="6"/>
  <c r="N123" i="6"/>
  <c r="H123" i="6"/>
  <c r="O123" i="8"/>
  <c r="O123" i="6"/>
  <c r="I123" i="6"/>
  <c r="L123" i="6"/>
  <c r="J123" i="6"/>
  <c r="G123" i="8"/>
  <c r="E123" i="6" l="1"/>
  <c r="K123" i="8"/>
  <c r="J123" i="8"/>
  <c r="N123" i="8"/>
  <c r="R123" i="8"/>
  <c r="D191" i="2" l="1"/>
  <c r="D191" i="65" l="1"/>
  <c r="D191" i="6"/>
  <c r="D191" i="8" l="1"/>
  <c r="D152" i="2" l="1"/>
  <c r="D152" i="65" s="1"/>
  <c r="D150" i="6" l="1"/>
  <c r="D152" i="6" l="1"/>
  <c r="D150" i="8"/>
  <c r="D152" i="8" l="1"/>
  <c r="D159" i="2" l="1"/>
  <c r="D159" i="65" s="1"/>
  <c r="D161" i="2" l="1"/>
  <c r="D161" i="65" s="1"/>
  <c r="D159" i="6"/>
  <c r="L159" i="2"/>
  <c r="D282" i="2" s="1"/>
  <c r="D282" i="65" l="1"/>
  <c r="D19" i="486"/>
  <c r="D47" i="486" s="1"/>
  <c r="D177" i="2"/>
  <c r="D278" i="2" s="1"/>
  <c r="D244" i="2"/>
  <c r="D244" i="65" s="1"/>
  <c r="D25" i="589" s="1"/>
  <c r="D53" i="589" s="1"/>
  <c r="F159" i="6"/>
  <c r="L159" i="6" s="1"/>
  <c r="AA159" i="8" s="1"/>
  <c r="D161" i="6"/>
  <c r="D282" i="6" s="1"/>
  <c r="D159" i="8"/>
  <c r="Q140" i="6" l="1"/>
  <c r="AU140" i="8" s="1"/>
  <c r="R140" i="6"/>
  <c r="AY140" i="8" s="1"/>
  <c r="L140" i="6"/>
  <c r="AA140" i="8" s="1"/>
  <c r="N140" i="6"/>
  <c r="AI140" i="8" s="1"/>
  <c r="P140" i="6"/>
  <c r="AQ140" i="8" s="1"/>
  <c r="O140" i="6"/>
  <c r="AM140" i="8" s="1"/>
  <c r="M140" i="6"/>
  <c r="AE140" i="8" s="1"/>
  <c r="D177" i="65"/>
  <c r="D193" i="2"/>
  <c r="N159" i="6"/>
  <c r="AI159" i="8" s="1"/>
  <c r="H159" i="6"/>
  <c r="K159" i="8" s="1"/>
  <c r="R159" i="6"/>
  <c r="AY159" i="8" s="1"/>
  <c r="Q159" i="6"/>
  <c r="AU159" i="8" s="1"/>
  <c r="G159" i="6"/>
  <c r="G159" i="8" s="1"/>
  <c r="I159" i="6"/>
  <c r="O159" i="8" s="1"/>
  <c r="O159" i="6"/>
  <c r="AM159" i="8" s="1"/>
  <c r="P159" i="6"/>
  <c r="AQ159" i="8" s="1"/>
  <c r="M159" i="6"/>
  <c r="AE159" i="8" s="1"/>
  <c r="K159" i="6"/>
  <c r="J159" i="6"/>
  <c r="S159" i="8" s="1"/>
  <c r="D161" i="8"/>
  <c r="D282" i="8" s="1"/>
  <c r="F159" i="8"/>
  <c r="D177" i="6"/>
  <c r="D278" i="6" s="1"/>
  <c r="D246" i="2"/>
  <c r="D246" i="65" s="1"/>
  <c r="D244" i="6"/>
  <c r="D245" i="6"/>
  <c r="AL140" i="8"/>
  <c r="AK140" i="8"/>
  <c r="AG140" i="8"/>
  <c r="AC140" i="8"/>
  <c r="AW140" i="8"/>
  <c r="AS140" i="8"/>
  <c r="AO140" i="8"/>
  <c r="AN140" i="8"/>
  <c r="Z159" i="8"/>
  <c r="AF140" i="8"/>
  <c r="AJ140" i="8"/>
  <c r="Q159" i="8"/>
  <c r="AR140" i="8"/>
  <c r="BA140" i="8"/>
  <c r="BB140" i="8"/>
  <c r="AT140" i="8"/>
  <c r="AH140" i="8"/>
  <c r="AV140" i="8"/>
  <c r="AX140" i="8"/>
  <c r="AP140" i="8"/>
  <c r="AB140" i="8"/>
  <c r="AD140" i="8"/>
  <c r="AZ140" i="8"/>
  <c r="W159" i="8" l="1"/>
  <c r="D278" i="65"/>
  <c r="D17" i="486" s="1"/>
  <c r="D45" i="486" s="1"/>
  <c r="BK140" i="8"/>
  <c r="BJ140" i="8"/>
  <c r="BL140" i="8"/>
  <c r="BI140" i="8"/>
  <c r="D193" i="65"/>
  <c r="D177" i="8"/>
  <c r="D278" i="8" s="1"/>
  <c r="F245" i="6"/>
  <c r="D245" i="8"/>
  <c r="D193" i="6"/>
  <c r="D244" i="8"/>
  <c r="F244" i="6"/>
  <c r="D246" i="6"/>
  <c r="E159" i="6"/>
  <c r="AL159" i="8"/>
  <c r="AS159" i="8"/>
  <c r="H159" i="8"/>
  <c r="T159" i="8"/>
  <c r="AW159" i="8"/>
  <c r="AX159" i="8"/>
  <c r="AZ159" i="8"/>
  <c r="Y159" i="8"/>
  <c r="P159" i="8"/>
  <c r="AC159" i="8"/>
  <c r="AO159" i="8"/>
  <c r="U159" i="8"/>
  <c r="AP159" i="8"/>
  <c r="M159" i="8"/>
  <c r="D159" i="615" s="1"/>
  <c r="AB159" i="8"/>
  <c r="I159" i="8"/>
  <c r="AF159" i="8"/>
  <c r="AV159" i="8"/>
  <c r="X159" i="8"/>
  <c r="AR159" i="8"/>
  <c r="AJ159" i="8"/>
  <c r="J159" i="8"/>
  <c r="AG159" i="8"/>
  <c r="V159" i="8"/>
  <c r="BA159" i="8"/>
  <c r="R159" i="8"/>
  <c r="D159" i="612" s="1"/>
  <c r="AN159" i="8"/>
  <c r="N159" i="8"/>
  <c r="AD159" i="8"/>
  <c r="AT159" i="8"/>
  <c r="AH159" i="8"/>
  <c r="AK159" i="8"/>
  <c r="BB159" i="8"/>
  <c r="L159" i="8"/>
  <c r="F159" i="615" l="1" a="1"/>
  <c r="F159" i="615" s="1"/>
  <c r="E159" i="615"/>
  <c r="F159" i="612" a="1"/>
  <c r="F159" i="612" s="1"/>
  <c r="D22" i="589"/>
  <c r="D50" i="589" s="1"/>
  <c r="D54" i="589" s="1"/>
  <c r="D285" i="6"/>
  <c r="D20" i="486"/>
  <c r="D48" i="486" s="1"/>
  <c r="D193" i="8"/>
  <c r="I156" i="6"/>
  <c r="O156" i="8" s="1"/>
  <c r="H156" i="6"/>
  <c r="K156" i="8" s="1"/>
  <c r="J156" i="6"/>
  <c r="S156" i="8" s="1"/>
  <c r="D246" i="8"/>
  <c r="F244" i="8"/>
  <c r="F245" i="8"/>
  <c r="G156" i="6"/>
  <c r="G156" i="8" s="1"/>
  <c r="Q156" i="6"/>
  <c r="AU156" i="8" s="1"/>
  <c r="O156" i="6"/>
  <c r="AM156" i="8" s="1"/>
  <c r="P156" i="6"/>
  <c r="AQ156" i="8" s="1"/>
  <c r="R156" i="6"/>
  <c r="AY156" i="8" s="1"/>
  <c r="N156" i="6"/>
  <c r="AI156" i="8" s="1"/>
  <c r="L156" i="6"/>
  <c r="AA156" i="8" s="1"/>
  <c r="M156" i="6"/>
  <c r="AE156" i="8" s="1"/>
  <c r="K156" i="6"/>
  <c r="Y156" i="8"/>
  <c r="D159" i="614"/>
  <c r="AN156" i="8"/>
  <c r="T156" i="8"/>
  <c r="AG156" i="8"/>
  <c r="J156" i="8"/>
  <c r="AS156" i="8"/>
  <c r="AP156" i="8"/>
  <c r="M156" i="8"/>
  <c r="AC156" i="8"/>
  <c r="AX156" i="8"/>
  <c r="AB156" i="8"/>
  <c r="AV156" i="8"/>
  <c r="Q156" i="8"/>
  <c r="V156" i="8"/>
  <c r="AD156" i="8"/>
  <c r="P156" i="8"/>
  <c r="D159" i="617"/>
  <c r="D159" i="618"/>
  <c r="AH156" i="8"/>
  <c r="BB156" i="8"/>
  <c r="BA156" i="8"/>
  <c r="AZ156" i="8"/>
  <c r="L156" i="8"/>
  <c r="U156" i="8"/>
  <c r="AK156" i="8"/>
  <c r="D159" i="616"/>
  <c r="D159" i="613"/>
  <c r="AL156" i="8"/>
  <c r="H156" i="8"/>
  <c r="AF156" i="8"/>
  <c r="AW156" i="8"/>
  <c r="AR156" i="8"/>
  <c r="Z156" i="8"/>
  <c r="I156" i="8"/>
  <c r="N156" i="8"/>
  <c r="AJ156" i="8"/>
  <c r="AT156" i="8"/>
  <c r="X156" i="8"/>
  <c r="AO156" i="8"/>
  <c r="R156" i="8"/>
  <c r="W156" i="8" l="1"/>
  <c r="F159" i="614" a="1"/>
  <c r="F159" i="614" s="1"/>
  <c r="U159" i="614" s="1"/>
  <c r="E159" i="614"/>
  <c r="E159" i="617"/>
  <c r="F159" i="617" a="1"/>
  <c r="F159" i="617" s="1"/>
  <c r="X159" i="617" s="1"/>
  <c r="E159" i="613"/>
  <c r="F159" i="613" a="1"/>
  <c r="F159" i="613" s="1"/>
  <c r="J159" i="613" s="1"/>
  <c r="F159" i="616" a="1"/>
  <c r="F159" i="616" s="1"/>
  <c r="M159" i="616" s="1"/>
  <c r="E159" i="616"/>
  <c r="F159" i="618" a="1"/>
  <c r="F159" i="618" s="1"/>
  <c r="U159" i="618" s="1"/>
  <c r="E159" i="618"/>
  <c r="X159" i="615"/>
  <c r="P159" i="615"/>
  <c r="H159" i="615"/>
  <c r="W159" i="615"/>
  <c r="O159" i="615"/>
  <c r="G159" i="615"/>
  <c r="U159" i="615"/>
  <c r="M159" i="615"/>
  <c r="T159" i="615"/>
  <c r="L159" i="615"/>
  <c r="S159" i="615"/>
  <c r="K159" i="615"/>
  <c r="J159" i="615"/>
  <c r="I159" i="615"/>
  <c r="Y159" i="615"/>
  <c r="V159" i="615"/>
  <c r="R159" i="615"/>
  <c r="Q159" i="615"/>
  <c r="N159" i="615"/>
  <c r="Z159" i="615"/>
  <c r="Z159" i="612"/>
  <c r="R159" i="612"/>
  <c r="J159" i="612"/>
  <c r="V159" i="612"/>
  <c r="N159" i="612"/>
  <c r="X159" i="612"/>
  <c r="M159" i="612"/>
  <c r="W159" i="612"/>
  <c r="L159" i="612"/>
  <c r="U159" i="612"/>
  <c r="K159" i="612"/>
  <c r="T159" i="612"/>
  <c r="I159" i="612"/>
  <c r="S159" i="612"/>
  <c r="H159" i="612"/>
  <c r="Q159" i="612"/>
  <c r="G159" i="612"/>
  <c r="P159" i="612"/>
  <c r="Y159" i="612"/>
  <c r="O159" i="612"/>
  <c r="D26" i="589"/>
  <c r="D285" i="8"/>
  <c r="R148" i="6"/>
  <c r="P148" i="6"/>
  <c r="N148" i="6"/>
  <c r="M148" i="6"/>
  <c r="L148" i="6"/>
  <c r="Q148" i="6"/>
  <c r="O148" i="6"/>
  <c r="Q184" i="6"/>
  <c r="AU184" i="8" s="1"/>
  <c r="L182" i="6"/>
  <c r="AA182" i="8" s="1"/>
  <c r="O182" i="6"/>
  <c r="AM182" i="8" s="1"/>
  <c r="R185" i="6"/>
  <c r="AY185" i="8" s="1"/>
  <c r="N184" i="6"/>
  <c r="AI184" i="8" s="1"/>
  <c r="O181" i="6"/>
  <c r="AM181" i="8" s="1"/>
  <c r="P181" i="6"/>
  <c r="AQ181" i="8" s="1"/>
  <c r="L181" i="6"/>
  <c r="AA181" i="8" s="1"/>
  <c r="N185" i="6"/>
  <c r="AI185" i="8" s="1"/>
  <c r="M185" i="6"/>
  <c r="AE185" i="8" s="1"/>
  <c r="N182" i="6"/>
  <c r="AI182" i="8" s="1"/>
  <c r="Q182" i="6"/>
  <c r="AU182" i="8" s="1"/>
  <c r="R184" i="6"/>
  <c r="AY184" i="8" s="1"/>
  <c r="L184" i="6"/>
  <c r="AA184" i="8" s="1"/>
  <c r="M181" i="6"/>
  <c r="AE181" i="8" s="1"/>
  <c r="Q181" i="6"/>
  <c r="AU181" i="8" s="1"/>
  <c r="M182" i="6"/>
  <c r="AE182" i="8" s="1"/>
  <c r="L185" i="6"/>
  <c r="AA185" i="8" s="1"/>
  <c r="R182" i="6"/>
  <c r="AY182" i="8" s="1"/>
  <c r="R181" i="6"/>
  <c r="AY181" i="8" s="1"/>
  <c r="P184" i="6"/>
  <c r="AQ184" i="8" s="1"/>
  <c r="Q185" i="6"/>
  <c r="AU185" i="8" s="1"/>
  <c r="O184" i="6"/>
  <c r="AM184" i="8" s="1"/>
  <c r="N181" i="6"/>
  <c r="AI181" i="8" s="1"/>
  <c r="P182" i="6"/>
  <c r="AQ182" i="8" s="1"/>
  <c r="M184" i="6"/>
  <c r="AE184" i="8" s="1"/>
  <c r="O185" i="6"/>
  <c r="AM185" i="8" s="1"/>
  <c r="P185" i="6"/>
  <c r="AQ185" i="8" s="1"/>
  <c r="D29" i="486"/>
  <c r="D30" i="486"/>
  <c r="D31" i="486"/>
  <c r="D27" i="486"/>
  <c r="D28" i="486"/>
  <c r="D32" i="486"/>
  <c r="M187" i="6"/>
  <c r="AE187" i="8" s="1"/>
  <c r="Q187" i="6"/>
  <c r="AU187" i="8" s="1"/>
  <c r="L187" i="6"/>
  <c r="AA187" i="8" s="1"/>
  <c r="N187" i="6"/>
  <c r="AI187" i="8" s="1"/>
  <c r="R187" i="6"/>
  <c r="AY187" i="8" s="1"/>
  <c r="O187" i="6"/>
  <c r="AM187" i="8" s="1"/>
  <c r="P187" i="6"/>
  <c r="AQ187" i="8" s="1"/>
  <c r="R188" i="6"/>
  <c r="AY188" i="8" s="1"/>
  <c r="O188" i="6"/>
  <c r="AM188" i="8" s="1"/>
  <c r="Q188" i="6"/>
  <c r="AU188" i="8" s="1"/>
  <c r="L188" i="6"/>
  <c r="AA188" i="8" s="1"/>
  <c r="M188" i="6"/>
  <c r="AE188" i="8" s="1"/>
  <c r="P188" i="6"/>
  <c r="AQ188" i="8" s="1"/>
  <c r="N188" i="6"/>
  <c r="AI188" i="8" s="1"/>
  <c r="BK160" i="8"/>
  <c r="BE160" i="8"/>
  <c r="BJ160" i="8"/>
  <c r="BG160" i="8"/>
  <c r="BI160" i="8"/>
  <c r="BF160" i="8"/>
  <c r="BH160" i="8"/>
  <c r="BL160" i="8"/>
  <c r="BD160" i="8"/>
  <c r="R161" i="6"/>
  <c r="P161" i="6"/>
  <c r="Q161" i="6"/>
  <c r="J161" i="6"/>
  <c r="H161" i="6"/>
  <c r="I161" i="6"/>
  <c r="K161" i="6"/>
  <c r="O161" i="6"/>
  <c r="G161" i="6"/>
  <c r="E156" i="6"/>
  <c r="M161" i="6"/>
  <c r="L161" i="6"/>
  <c r="N161" i="6"/>
  <c r="AT185" i="8"/>
  <c r="AX188" i="8"/>
  <c r="D156" i="618"/>
  <c r="AJ184" i="8"/>
  <c r="AX184" i="8"/>
  <c r="AR181" i="8"/>
  <c r="BB184" i="8"/>
  <c r="AB181" i="8"/>
  <c r="AF188" i="8"/>
  <c r="D156" i="615"/>
  <c r="AN184" i="8"/>
  <c r="D156" i="617"/>
  <c r="AW184" i="8"/>
  <c r="AX185" i="8"/>
  <c r="BB181" i="8"/>
  <c r="AJ182" i="8"/>
  <c r="AG184" i="8"/>
  <c r="AR187" i="8"/>
  <c r="AN188" i="8"/>
  <c r="AS187" i="8"/>
  <c r="AC184" i="8"/>
  <c r="AT184" i="8"/>
  <c r="AG188" i="8"/>
  <c r="AN185" i="8"/>
  <c r="AO187" i="8"/>
  <c r="AV181" i="8"/>
  <c r="AJ188" i="8"/>
  <c r="AK185" i="8"/>
  <c r="AP181" i="8"/>
  <c r="AS188" i="8"/>
  <c r="AP184" i="8"/>
  <c r="AZ188" i="8"/>
  <c r="AC187" i="8"/>
  <c r="AP185" i="8"/>
  <c r="AN181" i="8"/>
  <c r="AF187" i="8"/>
  <c r="AT188" i="8"/>
  <c r="AR185" i="8"/>
  <c r="AL185" i="8"/>
  <c r="BB188" i="8"/>
  <c r="AJ185" i="8"/>
  <c r="AB185" i="8"/>
  <c r="AK187" i="8"/>
  <c r="AH185" i="8"/>
  <c r="AR182" i="8"/>
  <c r="AT181" i="8"/>
  <c r="AD185" i="8"/>
  <c r="AF185" i="8"/>
  <c r="AC182" i="8"/>
  <c r="AZ182" i="8"/>
  <c r="AV184" i="8"/>
  <c r="AK181" i="8"/>
  <c r="AP182" i="8"/>
  <c r="AG182" i="8"/>
  <c r="BB182" i="8"/>
  <c r="AV187" i="8"/>
  <c r="AR188" i="8"/>
  <c r="AX187" i="8"/>
  <c r="BA185" i="8"/>
  <c r="AW182" i="8"/>
  <c r="AZ181" i="8"/>
  <c r="AW185" i="8"/>
  <c r="AB182" i="8"/>
  <c r="AK184" i="8"/>
  <c r="AV188" i="8"/>
  <c r="AB187" i="8"/>
  <c r="AT187" i="8"/>
  <c r="AF181" i="8"/>
  <c r="AP187" i="8"/>
  <c r="AH184" i="8"/>
  <c r="AV185" i="8"/>
  <c r="AW187" i="8"/>
  <c r="AZ185" i="8"/>
  <c r="AX182" i="8"/>
  <c r="AN182" i="8"/>
  <c r="AH188" i="8"/>
  <c r="AG187" i="8"/>
  <c r="AG181" i="8"/>
  <c r="AO182" i="8"/>
  <c r="BA182" i="8"/>
  <c r="AL188" i="8"/>
  <c r="BA187" i="8"/>
  <c r="AC185" i="8"/>
  <c r="AZ184" i="8"/>
  <c r="AG185" i="8"/>
  <c r="AZ187" i="8"/>
  <c r="D156" i="613"/>
  <c r="AR184" i="8"/>
  <c r="AF184" i="8"/>
  <c r="AO184" i="8"/>
  <c r="AV182" i="8"/>
  <c r="BA188" i="8"/>
  <c r="AO185" i="8"/>
  <c r="AL181" i="8"/>
  <c r="AS184" i="8"/>
  <c r="AP188" i="8"/>
  <c r="AK182" i="8"/>
  <c r="AD181" i="8"/>
  <c r="AC188" i="8"/>
  <c r="D156" i="612"/>
  <c r="AL187" i="8"/>
  <c r="AB188" i="8"/>
  <c r="BA181" i="8"/>
  <c r="AK188" i="8"/>
  <c r="AD184" i="8"/>
  <c r="AB184" i="8"/>
  <c r="D156" i="614"/>
  <c r="AL184" i="8"/>
  <c r="AD188" i="8"/>
  <c r="AF182" i="8"/>
  <c r="AW188" i="8"/>
  <c r="AL182" i="8"/>
  <c r="AJ181" i="8"/>
  <c r="AO188" i="8"/>
  <c r="BA184" i="8"/>
  <c r="AS181" i="8"/>
  <c r="BB187" i="8"/>
  <c r="AT182" i="8"/>
  <c r="AD182" i="8"/>
  <c r="AD187" i="8"/>
  <c r="D156" i="616"/>
  <c r="AX181" i="8"/>
  <c r="AH187" i="8"/>
  <c r="AH182" i="8"/>
  <c r="AH181" i="8"/>
  <c r="AW181" i="8"/>
  <c r="AS182" i="8"/>
  <c r="AJ187" i="8"/>
  <c r="AO181" i="8"/>
  <c r="AC181" i="8"/>
  <c r="AS185" i="8"/>
  <c r="AN187" i="8"/>
  <c r="BB185" i="8"/>
  <c r="M159" i="613" l="1"/>
  <c r="J159" i="614"/>
  <c r="Q159" i="614"/>
  <c r="X159" i="614"/>
  <c r="T159" i="614"/>
  <c r="Y159" i="614"/>
  <c r="O159" i="614"/>
  <c r="K159" i="614"/>
  <c r="Z159" i="614"/>
  <c r="V159" i="614"/>
  <c r="H159" i="614"/>
  <c r="I159" i="614"/>
  <c r="P159" i="614"/>
  <c r="L159" i="614"/>
  <c r="G159" i="614"/>
  <c r="W159" i="614"/>
  <c r="R159" i="614"/>
  <c r="M159" i="614"/>
  <c r="N159" i="613"/>
  <c r="Q159" i="613"/>
  <c r="R159" i="613"/>
  <c r="L159" i="613"/>
  <c r="H159" i="613"/>
  <c r="G159" i="613"/>
  <c r="X159" i="613"/>
  <c r="N159" i="614"/>
  <c r="S159" i="614"/>
  <c r="O159" i="617"/>
  <c r="N159" i="617"/>
  <c r="K159" i="613"/>
  <c r="W159" i="613"/>
  <c r="Z159" i="613"/>
  <c r="Q159" i="617"/>
  <c r="T159" i="613"/>
  <c r="P159" i="613"/>
  <c r="G159" i="617"/>
  <c r="U159" i="613"/>
  <c r="I159" i="613"/>
  <c r="V159" i="617"/>
  <c r="V159" i="613"/>
  <c r="Y159" i="613"/>
  <c r="T159" i="617"/>
  <c r="U159" i="616"/>
  <c r="Z159" i="617"/>
  <c r="U159" i="617"/>
  <c r="S159" i="617"/>
  <c r="L159" i="617"/>
  <c r="I159" i="617"/>
  <c r="P159" i="617"/>
  <c r="D161" i="614"/>
  <c r="E161" i="614" s="1"/>
  <c r="F156" i="614" a="1"/>
  <c r="F156" i="614" s="1"/>
  <c r="R156" i="614" s="1"/>
  <c r="E156" i="614"/>
  <c r="M159" i="617"/>
  <c r="Y159" i="617"/>
  <c r="R159" i="617"/>
  <c r="J159" i="617"/>
  <c r="H159" i="617"/>
  <c r="W159" i="617"/>
  <c r="K159" i="617"/>
  <c r="K159" i="616"/>
  <c r="O159" i="616"/>
  <c r="S159" i="616"/>
  <c r="H159" i="616"/>
  <c r="L159" i="616"/>
  <c r="P159" i="616"/>
  <c r="Z159" i="616"/>
  <c r="T159" i="616"/>
  <c r="G159" i="616"/>
  <c r="Q159" i="616"/>
  <c r="W159" i="616"/>
  <c r="J159" i="616"/>
  <c r="X159" i="616"/>
  <c r="I159" i="616"/>
  <c r="N159" i="616"/>
  <c r="Y159" i="616"/>
  <c r="S159" i="613"/>
  <c r="O159" i="613"/>
  <c r="V159" i="616"/>
  <c r="R159" i="616"/>
  <c r="D161" i="613"/>
  <c r="E161" i="613" s="1"/>
  <c r="F156" i="613" a="1"/>
  <c r="F156" i="613" s="1"/>
  <c r="R156" i="613" s="1"/>
  <c r="E156" i="613"/>
  <c r="F156" i="617" a="1"/>
  <c r="F156" i="617" s="1"/>
  <c r="Y156" i="617" s="1"/>
  <c r="D161" i="617"/>
  <c r="E161" i="617" s="1"/>
  <c r="E156" i="617"/>
  <c r="E156" i="618"/>
  <c r="D161" i="618"/>
  <c r="E161" i="618" s="1"/>
  <c r="F156" i="618" a="1"/>
  <c r="F156" i="618" s="1"/>
  <c r="I156" i="618" s="1"/>
  <c r="W159" i="618"/>
  <c r="V159" i="618"/>
  <c r="Q159" i="618"/>
  <c r="N159" i="618"/>
  <c r="Z159" i="618"/>
  <c r="Y159" i="618"/>
  <c r="P159" i="618"/>
  <c r="M159" i="618"/>
  <c r="R159" i="618"/>
  <c r="H159" i="618"/>
  <c r="S159" i="618"/>
  <c r="L159" i="618"/>
  <c r="K159" i="618"/>
  <c r="F156" i="615" a="1"/>
  <c r="F156" i="615" s="1"/>
  <c r="I156" i="615" s="1"/>
  <c r="E156" i="615"/>
  <c r="D161" i="615"/>
  <c r="E161" i="615" s="1"/>
  <c r="E156" i="616"/>
  <c r="D161" i="616"/>
  <c r="E161" i="616" s="1"/>
  <c r="F156" i="616" a="1"/>
  <c r="F156" i="616" s="1"/>
  <c r="H156" i="616" s="1"/>
  <c r="F156" i="612" a="1"/>
  <c r="F156" i="612" s="1"/>
  <c r="S156" i="612" s="1"/>
  <c r="D161" i="612"/>
  <c r="D177" i="612" s="1"/>
  <c r="O159" i="618"/>
  <c r="T159" i="618"/>
  <c r="G159" i="618"/>
  <c r="I159" i="618"/>
  <c r="X159" i="618"/>
  <c r="J159" i="618"/>
  <c r="E159" i="612"/>
  <c r="AM148" i="8"/>
  <c r="AU148" i="8"/>
  <c r="AA148" i="8"/>
  <c r="AE148" i="8"/>
  <c r="AI148" i="8"/>
  <c r="AQ148" i="8"/>
  <c r="AY148" i="8"/>
  <c r="BD166" i="8"/>
  <c r="BJ166" i="8"/>
  <c r="BG166" i="8"/>
  <c r="BI166" i="8"/>
  <c r="BH166" i="8"/>
  <c r="BK166" i="8"/>
  <c r="BE166" i="8"/>
  <c r="BL166" i="8"/>
  <c r="S161" i="8"/>
  <c r="AM161" i="8"/>
  <c r="AE161" i="8"/>
  <c r="AI161" i="8"/>
  <c r="W161" i="8"/>
  <c r="AA161" i="8"/>
  <c r="BK158" i="8"/>
  <c r="BI158" i="8"/>
  <c r="BF158" i="8"/>
  <c r="BJ158" i="8"/>
  <c r="BE158" i="8"/>
  <c r="BL158" i="8"/>
  <c r="BH158" i="8"/>
  <c r="BG158" i="8"/>
  <c r="BD158" i="8"/>
  <c r="Q177" i="6"/>
  <c r="R177" i="6"/>
  <c r="BK159" i="8"/>
  <c r="BI159" i="8"/>
  <c r="BF159" i="8"/>
  <c r="BJ159" i="8"/>
  <c r="P177" i="6"/>
  <c r="BE159" i="8"/>
  <c r="BL159" i="8"/>
  <c r="BH159" i="8"/>
  <c r="BG159" i="8"/>
  <c r="BD159" i="8"/>
  <c r="AD161" i="8"/>
  <c r="AB161" i="8"/>
  <c r="AC161" i="8"/>
  <c r="AF161" i="8"/>
  <c r="AG161" i="8"/>
  <c r="AH161" i="8"/>
  <c r="V161" i="8"/>
  <c r="T161" i="8"/>
  <c r="U161" i="8"/>
  <c r="AK161" i="8"/>
  <c r="AJ161" i="8"/>
  <c r="AL161" i="8"/>
  <c r="AN161" i="8"/>
  <c r="AP161" i="8"/>
  <c r="AO161" i="8"/>
  <c r="X161" i="8"/>
  <c r="Z161" i="8"/>
  <c r="Y161" i="8"/>
  <c r="BK156" i="8"/>
  <c r="BG157" i="8"/>
  <c r="BJ156" i="8"/>
  <c r="BI157" i="8"/>
  <c r="BE157" i="8"/>
  <c r="BE156" i="8"/>
  <c r="BJ157" i="8"/>
  <c r="BL156" i="8"/>
  <c r="BI156" i="8"/>
  <c r="BL157" i="8"/>
  <c r="BD157" i="8"/>
  <c r="BG156" i="8"/>
  <c r="BF157" i="8"/>
  <c r="BD156" i="8"/>
  <c r="BH156" i="8"/>
  <c r="BF156" i="8"/>
  <c r="BK157" i="8"/>
  <c r="BH157" i="8"/>
  <c r="J177" i="6"/>
  <c r="K161" i="8"/>
  <c r="M161" i="8"/>
  <c r="N161" i="8"/>
  <c r="L161" i="8"/>
  <c r="P161" i="8"/>
  <c r="Q161" i="8"/>
  <c r="R161" i="8"/>
  <c r="O161" i="8"/>
  <c r="L177" i="6"/>
  <c r="H177" i="6"/>
  <c r="O177" i="6"/>
  <c r="N177" i="6"/>
  <c r="M177" i="6"/>
  <c r="K177" i="6"/>
  <c r="I177" i="6"/>
  <c r="J161" i="8"/>
  <c r="H161" i="8"/>
  <c r="I161" i="8"/>
  <c r="G177" i="6"/>
  <c r="E161" i="6"/>
  <c r="G161" i="8"/>
  <c r="AD148" i="8"/>
  <c r="AJ148" i="8"/>
  <c r="AC148" i="8"/>
  <c r="AZ148" i="8"/>
  <c r="AG148" i="8"/>
  <c r="AB148" i="8"/>
  <c r="AW148" i="8"/>
  <c r="AR148" i="8"/>
  <c r="AF148" i="8"/>
  <c r="AT148" i="8"/>
  <c r="BA148" i="8"/>
  <c r="AV148" i="8"/>
  <c r="AO148" i="8"/>
  <c r="AH148" i="8"/>
  <c r="AN148" i="8"/>
  <c r="BB148" i="8"/>
  <c r="AS148" i="8"/>
  <c r="AL148" i="8"/>
  <c r="AX148" i="8"/>
  <c r="AK148" i="8"/>
  <c r="AP148" i="8"/>
  <c r="D177" i="614" l="1"/>
  <c r="E177" i="614" s="1"/>
  <c r="L156" i="614"/>
  <c r="L161" i="614" s="1"/>
  <c r="L177" i="614" s="1"/>
  <c r="O156" i="614"/>
  <c r="O161" i="614" s="1"/>
  <c r="O177" i="614" s="1"/>
  <c r="H156" i="614"/>
  <c r="I156" i="614"/>
  <c r="I161" i="614" s="1"/>
  <c r="I177" i="614" s="1"/>
  <c r="N156" i="614"/>
  <c r="N161" i="614" s="1"/>
  <c r="N177" i="614" s="1"/>
  <c r="W156" i="614"/>
  <c r="W161" i="614" s="1"/>
  <c r="W177" i="614" s="1"/>
  <c r="T156" i="614"/>
  <c r="T161" i="614" s="1"/>
  <c r="T177" i="614" s="1"/>
  <c r="X156" i="614"/>
  <c r="X161" i="614" s="1"/>
  <c r="X177" i="614" s="1"/>
  <c r="K156" i="614"/>
  <c r="K161" i="614" s="1"/>
  <c r="K177" i="614" s="1"/>
  <c r="Y156" i="614"/>
  <c r="Y161" i="614" s="1"/>
  <c r="Y177" i="614" s="1"/>
  <c r="V156" i="614"/>
  <c r="G156" i="614"/>
  <c r="G161" i="614" s="1"/>
  <c r="G177" i="614" s="1"/>
  <c r="J156" i="614"/>
  <c r="J161" i="614" s="1"/>
  <c r="J177" i="614" s="1"/>
  <c r="Q156" i="614"/>
  <c r="Q161" i="614" s="1"/>
  <c r="Q177" i="614" s="1"/>
  <c r="Z156" i="614"/>
  <c r="Z161" i="614" s="1"/>
  <c r="Z177" i="614" s="1"/>
  <c r="K156" i="613"/>
  <c r="K161" i="613" s="1"/>
  <c r="K177" i="613" s="1"/>
  <c r="P156" i="614"/>
  <c r="U156" i="614"/>
  <c r="U161" i="614" s="1"/>
  <c r="U177" i="614" s="1"/>
  <c r="M156" i="614"/>
  <c r="M161" i="614" s="1"/>
  <c r="M177" i="614" s="1"/>
  <c r="S156" i="614"/>
  <c r="S161" i="614" s="1"/>
  <c r="S177" i="614" s="1"/>
  <c r="M156" i="613"/>
  <c r="M161" i="613" s="1"/>
  <c r="M177" i="613" s="1"/>
  <c r="O156" i="613"/>
  <c r="O161" i="613" s="1"/>
  <c r="O177" i="613" s="1"/>
  <c r="P156" i="613"/>
  <c r="P161" i="613" s="1"/>
  <c r="P177" i="613" s="1"/>
  <c r="J156" i="613"/>
  <c r="J161" i="613" s="1"/>
  <c r="J177" i="613" s="1"/>
  <c r="D177" i="613"/>
  <c r="E177" i="613" s="1"/>
  <c r="O156" i="617"/>
  <c r="O161" i="617" s="1"/>
  <c r="O177" i="617" s="1"/>
  <c r="H156" i="617"/>
  <c r="H161" i="617" s="1"/>
  <c r="H177" i="617" s="1"/>
  <c r="M156" i="617"/>
  <c r="M161" i="617" s="1"/>
  <c r="M177" i="617" s="1"/>
  <c r="Q156" i="617"/>
  <c r="Q161" i="617" s="1"/>
  <c r="Q177" i="617" s="1"/>
  <c r="G156" i="617"/>
  <c r="G161" i="617" s="1"/>
  <c r="G177" i="617" s="1"/>
  <c r="V156" i="617"/>
  <c r="V161" i="617" s="1"/>
  <c r="V177" i="617" s="1"/>
  <c r="S156" i="617"/>
  <c r="S161" i="617" s="1"/>
  <c r="S177" i="617" s="1"/>
  <c r="P156" i="617"/>
  <c r="P161" i="617" s="1"/>
  <c r="P177" i="617" s="1"/>
  <c r="U156" i="617"/>
  <c r="U161" i="617" s="1"/>
  <c r="U177" i="617" s="1"/>
  <c r="J156" i="617"/>
  <c r="J161" i="617" s="1"/>
  <c r="J177" i="617" s="1"/>
  <c r="W156" i="617"/>
  <c r="W161" i="617" s="1"/>
  <c r="W177" i="617" s="1"/>
  <c r="Z156" i="617"/>
  <c r="Z161" i="617" s="1"/>
  <c r="Z177" i="617" s="1"/>
  <c r="Y156" i="615"/>
  <c r="Y161" i="615" s="1"/>
  <c r="Y177" i="615" s="1"/>
  <c r="L156" i="617"/>
  <c r="L161" i="617" s="1"/>
  <c r="L177" i="617" s="1"/>
  <c r="T156" i="613"/>
  <c r="T161" i="613" s="1"/>
  <c r="T177" i="613" s="1"/>
  <c r="H156" i="613"/>
  <c r="H161" i="613" s="1"/>
  <c r="H177" i="613" s="1"/>
  <c r="Z156" i="613"/>
  <c r="Z161" i="613" s="1"/>
  <c r="Z177" i="613" s="1"/>
  <c r="U156" i="613"/>
  <c r="U161" i="613" s="1"/>
  <c r="U177" i="613" s="1"/>
  <c r="X156" i="613"/>
  <c r="X161" i="613" s="1"/>
  <c r="X177" i="613" s="1"/>
  <c r="S156" i="613"/>
  <c r="S161" i="613" s="1"/>
  <c r="S177" i="613" s="1"/>
  <c r="N156" i="613"/>
  <c r="N161" i="613" s="1"/>
  <c r="N177" i="613" s="1"/>
  <c r="I156" i="613"/>
  <c r="I161" i="613" s="1"/>
  <c r="I177" i="613" s="1"/>
  <c r="V156" i="613"/>
  <c r="V161" i="613" s="1"/>
  <c r="V177" i="613" s="1"/>
  <c r="Q156" i="613"/>
  <c r="Q161" i="613" s="1"/>
  <c r="Q177" i="613" s="1"/>
  <c r="G156" i="613"/>
  <c r="G161" i="613" s="1"/>
  <c r="G177" i="613" s="1"/>
  <c r="Y156" i="613"/>
  <c r="Y161" i="613" s="1"/>
  <c r="Y177" i="613" s="1"/>
  <c r="L156" i="613"/>
  <c r="L161" i="613" s="1"/>
  <c r="L177" i="613" s="1"/>
  <c r="W156" i="613"/>
  <c r="W161" i="613" s="1"/>
  <c r="W177" i="613" s="1"/>
  <c r="T156" i="616"/>
  <c r="T161" i="616" s="1"/>
  <c r="T177" i="616" s="1"/>
  <c r="S156" i="616"/>
  <c r="S161" i="616" s="1"/>
  <c r="S177" i="616" s="1"/>
  <c r="U156" i="615"/>
  <c r="U161" i="615" s="1"/>
  <c r="U177" i="615" s="1"/>
  <c r="R156" i="616"/>
  <c r="R161" i="616" s="1"/>
  <c r="R177" i="616" s="1"/>
  <c r="K156" i="617"/>
  <c r="K161" i="617" s="1"/>
  <c r="K177" i="617" s="1"/>
  <c r="I156" i="617"/>
  <c r="I161" i="617" s="1"/>
  <c r="I177" i="617" s="1"/>
  <c r="G156" i="615"/>
  <c r="G161" i="615" s="1"/>
  <c r="G177" i="615" s="1"/>
  <c r="R156" i="617"/>
  <c r="R161" i="617" s="1"/>
  <c r="R177" i="617" s="1"/>
  <c r="X156" i="617"/>
  <c r="X161" i="617" s="1"/>
  <c r="X177" i="617" s="1"/>
  <c r="I156" i="616"/>
  <c r="I161" i="616" s="1"/>
  <c r="I177" i="616" s="1"/>
  <c r="T156" i="617"/>
  <c r="T161" i="617" s="1"/>
  <c r="T177" i="617" s="1"/>
  <c r="N156" i="617"/>
  <c r="N161" i="617" s="1"/>
  <c r="N177" i="617" s="1"/>
  <c r="P156" i="616"/>
  <c r="P161" i="616" s="1"/>
  <c r="P177" i="616" s="1"/>
  <c r="D177" i="618"/>
  <c r="E177" i="618" s="1"/>
  <c r="Z156" i="615"/>
  <c r="Z161" i="615" s="1"/>
  <c r="Z177" i="615" s="1"/>
  <c r="M156" i="615"/>
  <c r="M161" i="615" s="1"/>
  <c r="M177" i="615" s="1"/>
  <c r="Q156" i="615"/>
  <c r="Q161" i="615" s="1"/>
  <c r="Q177" i="615" s="1"/>
  <c r="J156" i="615"/>
  <c r="J161" i="615" s="1"/>
  <c r="J177" i="615" s="1"/>
  <c r="N156" i="615"/>
  <c r="N161" i="615" s="1"/>
  <c r="N177" i="615" s="1"/>
  <c r="K156" i="615"/>
  <c r="K161" i="615" s="1"/>
  <c r="K177" i="615" s="1"/>
  <c r="V156" i="615"/>
  <c r="V161" i="615" s="1"/>
  <c r="V177" i="615" s="1"/>
  <c r="R156" i="615"/>
  <c r="R161" i="615" s="1"/>
  <c r="R177" i="615" s="1"/>
  <c r="H156" i="615"/>
  <c r="H161" i="615" s="1"/>
  <c r="H177" i="615" s="1"/>
  <c r="S156" i="615"/>
  <c r="S161" i="615" s="1"/>
  <c r="S177" i="615" s="1"/>
  <c r="P156" i="615"/>
  <c r="P161" i="615" s="1"/>
  <c r="P177" i="615" s="1"/>
  <c r="O156" i="615"/>
  <c r="O161" i="615" s="1"/>
  <c r="O177" i="615" s="1"/>
  <c r="L156" i="615"/>
  <c r="L161" i="615" s="1"/>
  <c r="L177" i="615" s="1"/>
  <c r="X156" i="615"/>
  <c r="X161" i="615" s="1"/>
  <c r="X177" i="615" s="1"/>
  <c r="W156" i="615"/>
  <c r="W161" i="615" s="1"/>
  <c r="W177" i="615" s="1"/>
  <c r="T156" i="615"/>
  <c r="T161" i="615" s="1"/>
  <c r="T177" i="615" s="1"/>
  <c r="R156" i="612"/>
  <c r="R161" i="612" s="1"/>
  <c r="R177" i="612" s="1"/>
  <c r="D177" i="617"/>
  <c r="E177" i="617" s="1"/>
  <c r="O156" i="618"/>
  <c r="O161" i="618" s="1"/>
  <c r="O177" i="618" s="1"/>
  <c r="K156" i="618"/>
  <c r="K161" i="618" s="1"/>
  <c r="K177" i="618" s="1"/>
  <c r="P156" i="618"/>
  <c r="P161" i="618" s="1"/>
  <c r="P177" i="618" s="1"/>
  <c r="T156" i="618"/>
  <c r="T161" i="618" s="1"/>
  <c r="T177" i="618" s="1"/>
  <c r="R156" i="618"/>
  <c r="R161" i="618" s="1"/>
  <c r="R177" i="618" s="1"/>
  <c r="Y156" i="618"/>
  <c r="Y161" i="618" s="1"/>
  <c r="Y177" i="618" s="1"/>
  <c r="J156" i="618"/>
  <c r="J161" i="618" s="1"/>
  <c r="J177" i="618" s="1"/>
  <c r="U156" i="618"/>
  <c r="U161" i="618" s="1"/>
  <c r="U177" i="618" s="1"/>
  <c r="G156" i="618"/>
  <c r="G161" i="618" s="1"/>
  <c r="G177" i="618" s="1"/>
  <c r="Z156" i="618"/>
  <c r="Z161" i="618" s="1"/>
  <c r="Z177" i="618" s="1"/>
  <c r="D177" i="616"/>
  <c r="E177" i="616" s="1"/>
  <c r="L156" i="618"/>
  <c r="L161" i="618" s="1"/>
  <c r="L177" i="618" s="1"/>
  <c r="Q156" i="618"/>
  <c r="Q161" i="618" s="1"/>
  <c r="Q177" i="618" s="1"/>
  <c r="N156" i="618"/>
  <c r="N161" i="618" s="1"/>
  <c r="N177" i="618" s="1"/>
  <c r="W156" i="618"/>
  <c r="W161" i="618" s="1"/>
  <c r="W177" i="618" s="1"/>
  <c r="H156" i="618"/>
  <c r="H161" i="618" s="1"/>
  <c r="H177" i="618" s="1"/>
  <c r="V156" i="618"/>
  <c r="V161" i="618" s="1"/>
  <c r="V177" i="618" s="1"/>
  <c r="M156" i="618"/>
  <c r="M161" i="618" s="1"/>
  <c r="M177" i="618" s="1"/>
  <c r="S156" i="618"/>
  <c r="S161" i="618" s="1"/>
  <c r="S177" i="618" s="1"/>
  <c r="X156" i="618"/>
  <c r="X161" i="618" s="1"/>
  <c r="X177" i="618" s="1"/>
  <c r="D177" i="615"/>
  <c r="E177" i="615" s="1"/>
  <c r="T156" i="612"/>
  <c r="T161" i="612" s="1"/>
  <c r="T177" i="612" s="1"/>
  <c r="U156" i="612"/>
  <c r="U161" i="612" s="1"/>
  <c r="U177" i="612" s="1"/>
  <c r="N156" i="612"/>
  <c r="N161" i="612" s="1"/>
  <c r="N177" i="612" s="1"/>
  <c r="V156" i="612"/>
  <c r="V161" i="612" s="1"/>
  <c r="V177" i="612" s="1"/>
  <c r="Y156" i="612"/>
  <c r="Y161" i="612" s="1"/>
  <c r="Y177" i="612" s="1"/>
  <c r="X156" i="612"/>
  <c r="X161" i="612" s="1"/>
  <c r="X177" i="612" s="1"/>
  <c r="P156" i="612"/>
  <c r="P161" i="612" s="1"/>
  <c r="P177" i="612" s="1"/>
  <c r="O156" i="612"/>
  <c r="O161" i="612" s="1"/>
  <c r="O177" i="612" s="1"/>
  <c r="Z156" i="612"/>
  <c r="Z161" i="612" s="1"/>
  <c r="Z177" i="612" s="1"/>
  <c r="W156" i="612"/>
  <c r="W161" i="612" s="1"/>
  <c r="W177" i="612" s="1"/>
  <c r="Q156" i="612"/>
  <c r="Q161" i="612" s="1"/>
  <c r="Q177" i="612" s="1"/>
  <c r="Q156" i="616"/>
  <c r="Q161" i="616" s="1"/>
  <c r="Q177" i="616" s="1"/>
  <c r="J156" i="616"/>
  <c r="J161" i="616" s="1"/>
  <c r="J177" i="616" s="1"/>
  <c r="W156" i="616"/>
  <c r="W161" i="616" s="1"/>
  <c r="W177" i="616" s="1"/>
  <c r="G156" i="616"/>
  <c r="G161" i="616" s="1"/>
  <c r="G177" i="616" s="1"/>
  <c r="Z156" i="616"/>
  <c r="Z161" i="616" s="1"/>
  <c r="Z177" i="616" s="1"/>
  <c r="K156" i="616"/>
  <c r="K161" i="616" s="1"/>
  <c r="K177" i="616" s="1"/>
  <c r="U156" i="616"/>
  <c r="U161" i="616" s="1"/>
  <c r="U177" i="616" s="1"/>
  <c r="N156" i="616"/>
  <c r="N161" i="616" s="1"/>
  <c r="N177" i="616" s="1"/>
  <c r="Y156" i="616"/>
  <c r="Y161" i="616" s="1"/>
  <c r="Y177" i="616" s="1"/>
  <c r="M156" i="616"/>
  <c r="M161" i="616" s="1"/>
  <c r="M177" i="616" s="1"/>
  <c r="V156" i="616"/>
  <c r="V161" i="616" s="1"/>
  <c r="V177" i="616" s="1"/>
  <c r="L156" i="616"/>
  <c r="L161" i="616" s="1"/>
  <c r="L177" i="616" s="1"/>
  <c r="X156" i="616"/>
  <c r="X161" i="616" s="1"/>
  <c r="X177" i="616" s="1"/>
  <c r="O156" i="616"/>
  <c r="O161" i="616" s="1"/>
  <c r="O177" i="616" s="1"/>
  <c r="I161" i="618"/>
  <c r="I177" i="618" s="1"/>
  <c r="Y161" i="617"/>
  <c r="Y177" i="617" s="1"/>
  <c r="H161" i="616"/>
  <c r="H177" i="616" s="1"/>
  <c r="I161" i="615"/>
  <c r="I177" i="615" s="1"/>
  <c r="P161" i="614"/>
  <c r="P177" i="614" s="1"/>
  <c r="V161" i="614"/>
  <c r="V177" i="614" s="1"/>
  <c r="H161" i="614"/>
  <c r="H177" i="614" s="1"/>
  <c r="R161" i="614"/>
  <c r="R177" i="614" s="1"/>
  <c r="R161" i="613"/>
  <c r="R177" i="613" s="1"/>
  <c r="S161" i="612"/>
  <c r="S177" i="612" s="1"/>
  <c r="BL148" i="8"/>
  <c r="BI148" i="8"/>
  <c r="BK148" i="8"/>
  <c r="BJ148" i="8"/>
  <c r="AA168" i="8"/>
  <c r="AA177" i="8" s="1"/>
  <c r="S168" i="8"/>
  <c r="S177" i="8" s="1"/>
  <c r="AM168" i="8"/>
  <c r="AM177" i="8" s="1"/>
  <c r="W168" i="8"/>
  <c r="W177" i="8" s="1"/>
  <c r="AI168" i="8"/>
  <c r="AI177" i="8" s="1"/>
  <c r="AE168" i="8"/>
  <c r="AE177" i="8" s="1"/>
  <c r="BF166" i="8"/>
  <c r="Z168" i="8"/>
  <c r="Z177" i="8" s="1"/>
  <c r="BH164" i="8"/>
  <c r="X168" i="8"/>
  <c r="X177" i="8" s="1"/>
  <c r="Y168" i="8"/>
  <c r="Y177" i="8" s="1"/>
  <c r="AL168" i="8"/>
  <c r="AL177" i="8" s="1"/>
  <c r="AK168" i="8"/>
  <c r="AK177" i="8" s="1"/>
  <c r="BK164" i="8"/>
  <c r="AJ168" i="8"/>
  <c r="AJ177" i="8" s="1"/>
  <c r="AF168" i="8"/>
  <c r="AF177" i="8" s="1"/>
  <c r="BJ164" i="8"/>
  <c r="AH168" i="8"/>
  <c r="AH177" i="8" s="1"/>
  <c r="AG168" i="8"/>
  <c r="AG177" i="8" s="1"/>
  <c r="BE164" i="8"/>
  <c r="AB168" i="8"/>
  <c r="AB177" i="8" s="1"/>
  <c r="BI164" i="8"/>
  <c r="AD168" i="8"/>
  <c r="AD177" i="8" s="1"/>
  <c r="AC168" i="8"/>
  <c r="AC177" i="8" s="1"/>
  <c r="V168" i="8"/>
  <c r="V177" i="8" s="1"/>
  <c r="BG164" i="8"/>
  <c r="T168" i="8"/>
  <c r="T177" i="8" s="1"/>
  <c r="U168" i="8"/>
  <c r="U177" i="8" s="1"/>
  <c r="BL164" i="8"/>
  <c r="AN168" i="8"/>
  <c r="AN177" i="8" s="1"/>
  <c r="AO168" i="8"/>
  <c r="AO177" i="8" s="1"/>
  <c r="AP168" i="8"/>
  <c r="AP177" i="8" s="1"/>
  <c r="BD164" i="8"/>
  <c r="BF164" i="8"/>
  <c r="BL165" i="8"/>
  <c r="BI165" i="8"/>
  <c r="BJ165" i="8"/>
  <c r="BK165" i="8"/>
  <c r="O15" i="6"/>
  <c r="AM15" i="8" s="1"/>
  <c r="R180" i="6"/>
  <c r="AY180" i="8" s="1"/>
  <c r="P180" i="6"/>
  <c r="AQ180" i="8" s="1"/>
  <c r="R15" i="6"/>
  <c r="AY15" i="8" s="1"/>
  <c r="M15" i="6"/>
  <c r="AE15" i="8" s="1"/>
  <c r="L180" i="6"/>
  <c r="AA180" i="8" s="1"/>
  <c r="Q180" i="6"/>
  <c r="AU180" i="8" s="1"/>
  <c r="L15" i="6"/>
  <c r="AA15" i="8" s="1"/>
  <c r="N180" i="6"/>
  <c r="AI180" i="8" s="1"/>
  <c r="Q15" i="6"/>
  <c r="AU15" i="8" s="1"/>
  <c r="N15" i="6"/>
  <c r="AI15" i="8" s="1"/>
  <c r="M180" i="6"/>
  <c r="AE180" i="8" s="1"/>
  <c r="P15" i="6"/>
  <c r="AQ15" i="8" s="1"/>
  <c r="O180" i="6"/>
  <c r="AM180" i="8" s="1"/>
  <c r="H15" i="6"/>
  <c r="K15" i="8" s="1"/>
  <c r="J15" i="6"/>
  <c r="S15" i="8" s="1"/>
  <c r="I15" i="6"/>
  <c r="O15" i="8" s="1"/>
  <c r="G15" i="6"/>
  <c r="G15" i="8" s="1"/>
  <c r="K15" i="6"/>
  <c r="E177" i="6"/>
  <c r="AP15" i="8"/>
  <c r="AO15" i="8"/>
  <c r="AX15" i="8"/>
  <c r="H15" i="8"/>
  <c r="AX180" i="8"/>
  <c r="L15" i="8"/>
  <c r="AN15" i="8"/>
  <c r="U15" i="8"/>
  <c r="M15" i="8"/>
  <c r="AD180" i="8"/>
  <c r="Z15" i="8"/>
  <c r="AF180" i="8"/>
  <c r="AH15" i="8"/>
  <c r="AR180" i="8"/>
  <c r="AV15" i="8"/>
  <c r="R15" i="8"/>
  <c r="AZ15" i="8"/>
  <c r="AT15" i="8"/>
  <c r="BA15" i="8"/>
  <c r="P15" i="8"/>
  <c r="AP180" i="8"/>
  <c r="Q15" i="8"/>
  <c r="BB15" i="8"/>
  <c r="I15" i="8"/>
  <c r="AZ180" i="8"/>
  <c r="AL15" i="8"/>
  <c r="J15" i="8"/>
  <c r="AC180" i="8"/>
  <c r="AW180" i="8"/>
  <c r="AS180" i="8"/>
  <c r="AK180" i="8"/>
  <c r="AS15" i="8"/>
  <c r="Y15" i="8"/>
  <c r="AL180" i="8"/>
  <c r="AG180" i="8"/>
  <c r="AJ180" i="8"/>
  <c r="AO180" i="8"/>
  <c r="BB180" i="8"/>
  <c r="AN180" i="8"/>
  <c r="T15" i="8"/>
  <c r="AH180" i="8"/>
  <c r="AB15" i="8"/>
  <c r="AF15" i="8"/>
  <c r="AJ15" i="8"/>
  <c r="AW15" i="8"/>
  <c r="AV180" i="8"/>
  <c r="AR15" i="8"/>
  <c r="X15" i="8"/>
  <c r="AD15" i="8"/>
  <c r="V15" i="8"/>
  <c r="AK15" i="8"/>
  <c r="AG15" i="8"/>
  <c r="N15" i="8"/>
  <c r="AT180" i="8"/>
  <c r="AC15" i="8"/>
  <c r="AB180" i="8"/>
  <c r="BA180" i="8"/>
  <c r="W15" i="8" l="1"/>
  <c r="BH173" i="8"/>
  <c r="BF173" i="8"/>
  <c r="BG91" i="8"/>
  <c r="BJ91" i="8"/>
  <c r="BG173" i="8"/>
  <c r="BE91" i="8"/>
  <c r="BI174" i="8"/>
  <c r="BH89" i="8"/>
  <c r="BK46" i="8"/>
  <c r="BH46" i="8"/>
  <c r="BG174" i="8"/>
  <c r="BJ174" i="8"/>
  <c r="BF171" i="8"/>
  <c r="BF174" i="8"/>
  <c r="BG171" i="8"/>
  <c r="BI91" i="8"/>
  <c r="BL46" i="8"/>
  <c r="BL91" i="8"/>
  <c r="BI89" i="8"/>
  <c r="BJ171" i="8"/>
  <c r="BE165" i="8"/>
  <c r="BG89" i="8"/>
  <c r="BJ46" i="8"/>
  <c r="BE171" i="8"/>
  <c r="BK173" i="8"/>
  <c r="BI173" i="8"/>
  <c r="BH165" i="8"/>
  <c r="BK174" i="8"/>
  <c r="BL89" i="8"/>
  <c r="BF89" i="8"/>
  <c r="BH91" i="8"/>
  <c r="BD89" i="8"/>
  <c r="BF46" i="8"/>
  <c r="BK171" i="8"/>
  <c r="BL173" i="8"/>
  <c r="BK91" i="8"/>
  <c r="BF165" i="8"/>
  <c r="BG165" i="8"/>
  <c r="BE89" i="8"/>
  <c r="BJ89" i="8"/>
  <c r="BD165" i="8"/>
  <c r="BI171" i="8"/>
  <c r="BL174" i="8"/>
  <c r="BH174" i="8"/>
  <c r="BH171" i="8"/>
  <c r="BE173" i="8"/>
  <c r="BE174" i="8"/>
  <c r="BG46" i="8"/>
  <c r="BE46" i="8"/>
  <c r="BF91" i="8"/>
  <c r="BK89" i="8"/>
  <c r="BJ173" i="8"/>
  <c r="BL171" i="8"/>
  <c r="BI46" i="8"/>
  <c r="BD173" i="8"/>
  <c r="N168" i="8"/>
  <c r="M168" i="8"/>
  <c r="L168" i="8"/>
  <c r="I168" i="8"/>
  <c r="H168" i="8"/>
  <c r="J168" i="8"/>
  <c r="R168" i="8"/>
  <c r="Q168" i="8"/>
  <c r="P168" i="8"/>
  <c r="K168" i="8"/>
  <c r="G168" i="8"/>
  <c r="O168" i="8"/>
  <c r="E15" i="6"/>
  <c r="D15" i="615"/>
  <c r="D15" i="612"/>
  <c r="D15" i="617"/>
  <c r="D15" i="613"/>
  <c r="D15" i="616"/>
  <c r="D15" i="614"/>
  <c r="D15" i="618"/>
  <c r="F15" i="616" l="1" a="1"/>
  <c r="F15" i="616" s="1"/>
  <c r="Q15" i="616" s="1"/>
  <c r="E15" i="616"/>
  <c r="F15" i="615" a="1"/>
  <c r="F15" i="615" s="1"/>
  <c r="Y15" i="615" s="1"/>
  <c r="E15" i="615"/>
  <c r="F15" i="612" a="1"/>
  <c r="F15" i="612" s="1"/>
  <c r="N15" i="612" s="1"/>
  <c r="F15" i="618" a="1"/>
  <c r="F15" i="618" s="1"/>
  <c r="Q15" i="618" s="1"/>
  <c r="E15" i="618"/>
  <c r="F15" i="614" a="1"/>
  <c r="F15" i="614" s="1"/>
  <c r="K15" i="614" s="1"/>
  <c r="E15" i="614"/>
  <c r="E15" i="617"/>
  <c r="F15" i="617" a="1"/>
  <c r="F15" i="617" s="1"/>
  <c r="M15" i="617" s="1"/>
  <c r="E15" i="613"/>
  <c r="F15" i="613" a="1"/>
  <c r="F15" i="613" s="1"/>
  <c r="Z15" i="613" s="1"/>
  <c r="BJ180" i="8"/>
  <c r="BD46" i="8"/>
  <c r="BD91" i="8"/>
  <c r="BI180" i="8"/>
  <c r="BD171" i="8"/>
  <c r="BK180" i="8"/>
  <c r="BD174" i="8"/>
  <c r="BL180" i="8"/>
  <c r="BL15" i="8"/>
  <c r="BJ15" i="8"/>
  <c r="BK15" i="8"/>
  <c r="BD15" i="8"/>
  <c r="BH15" i="8"/>
  <c r="BI15" i="8"/>
  <c r="Y15" i="618" l="1"/>
  <c r="R15" i="612"/>
  <c r="T15" i="616"/>
  <c r="U15" i="612"/>
  <c r="X15" i="612"/>
  <c r="X15" i="615"/>
  <c r="O15" i="615"/>
  <c r="T15" i="615"/>
  <c r="V15" i="615"/>
  <c r="K15" i="615"/>
  <c r="G15" i="615"/>
  <c r="L15" i="615"/>
  <c r="M15" i="615"/>
  <c r="H15" i="615"/>
  <c r="U15" i="615"/>
  <c r="I15" i="615"/>
  <c r="N15" i="615"/>
  <c r="R15" i="615"/>
  <c r="Q15" i="615"/>
  <c r="J15" i="615"/>
  <c r="O15" i="616"/>
  <c r="Z15" i="616"/>
  <c r="M15" i="613"/>
  <c r="Z15" i="615"/>
  <c r="P15" i="615"/>
  <c r="J15" i="616"/>
  <c r="Y15" i="616"/>
  <c r="S15" i="615"/>
  <c r="T15" i="612"/>
  <c r="V15" i="612"/>
  <c r="W15" i="612"/>
  <c r="Z15" i="612"/>
  <c r="O15" i="612"/>
  <c r="V15" i="613"/>
  <c r="Y15" i="612"/>
  <c r="P15" i="613"/>
  <c r="Q15" i="612"/>
  <c r="P15" i="612"/>
  <c r="Q15" i="613"/>
  <c r="W15" i="615"/>
  <c r="V15" i="616"/>
  <c r="S15" i="612"/>
  <c r="K15" i="613"/>
  <c r="X15" i="617"/>
  <c r="R15" i="617"/>
  <c r="G15" i="616"/>
  <c r="K15" i="616"/>
  <c r="P15" i="616"/>
  <c r="L15" i="616"/>
  <c r="R15" i="616"/>
  <c r="W15" i="616"/>
  <c r="M15" i="616"/>
  <c r="H15" i="616"/>
  <c r="N15" i="616"/>
  <c r="U15" i="616"/>
  <c r="S15" i="616"/>
  <c r="X15" i="616"/>
  <c r="I15" i="616"/>
  <c r="I15" i="617"/>
  <c r="U15" i="614"/>
  <c r="Z15" i="614"/>
  <c r="S15" i="614"/>
  <c r="T15" i="617"/>
  <c r="Y15" i="617"/>
  <c r="V15" i="617"/>
  <c r="Z15" i="617"/>
  <c r="J15" i="618"/>
  <c r="L15" i="618"/>
  <c r="U15" i="617"/>
  <c r="N15" i="618"/>
  <c r="L15" i="617"/>
  <c r="Z15" i="618"/>
  <c r="G15" i="618"/>
  <c r="V15" i="614"/>
  <c r="H15" i="614"/>
  <c r="L15" i="614"/>
  <c r="Q15" i="614"/>
  <c r="M15" i="614"/>
  <c r="R15" i="614"/>
  <c r="I15" i="614"/>
  <c r="N15" i="614"/>
  <c r="O15" i="614"/>
  <c r="T15" i="614"/>
  <c r="Y15" i="614"/>
  <c r="W15" i="614"/>
  <c r="G15" i="617"/>
  <c r="R15" i="618"/>
  <c r="X15" i="614"/>
  <c r="G15" i="614"/>
  <c r="J15" i="614"/>
  <c r="P15" i="614"/>
  <c r="H15" i="618"/>
  <c r="U15" i="613"/>
  <c r="X15" i="613"/>
  <c r="S15" i="613"/>
  <c r="N15" i="613"/>
  <c r="I15" i="613"/>
  <c r="G15" i="613"/>
  <c r="Y15" i="613"/>
  <c r="O15" i="613"/>
  <c r="J15" i="613"/>
  <c r="L15" i="613"/>
  <c r="W15" i="613"/>
  <c r="R15" i="613"/>
  <c r="T15" i="613"/>
  <c r="H15" i="613"/>
  <c r="W15" i="617"/>
  <c r="H15" i="617"/>
  <c r="X15" i="618"/>
  <c r="K15" i="618"/>
  <c r="N15" i="617"/>
  <c r="S15" i="617"/>
  <c r="O15" i="618"/>
  <c r="V15" i="618"/>
  <c r="J15" i="617"/>
  <c r="O15" i="617"/>
  <c r="Q15" i="617"/>
  <c r="P15" i="618"/>
  <c r="W15" i="618"/>
  <c r="K15" i="617"/>
  <c r="P15" i="617"/>
  <c r="M15" i="618"/>
  <c r="U15" i="618"/>
  <c r="S15" i="618"/>
  <c r="I15" i="618"/>
  <c r="T15" i="618"/>
  <c r="BJ187" i="8"/>
  <c r="BK182" i="8"/>
  <c r="BJ182" i="8"/>
  <c r="BL187" i="8"/>
  <c r="BI187" i="8"/>
  <c r="BL182" i="8"/>
  <c r="BK187" i="8"/>
  <c r="BI182" i="8"/>
  <c r="BI275" i="8"/>
  <c r="BL275" i="8"/>
  <c r="BN275" i="8"/>
  <c r="BK275" i="8"/>
  <c r="BO275" i="8"/>
  <c r="BM275" i="8"/>
  <c r="BJ275" i="8"/>
  <c r="BG15" i="8"/>
  <c r="BF15" i="8"/>
  <c r="BE15" i="8"/>
  <c r="BK188" i="8" l="1"/>
  <c r="BL188" i="8"/>
  <c r="BJ188" i="8"/>
  <c r="BI188" i="8"/>
  <c r="BK181" i="8" l="1"/>
  <c r="BL181" i="8"/>
  <c r="BI181" i="8"/>
  <c r="BJ181" i="8"/>
  <c r="BL172" i="8" l="1"/>
  <c r="BI172" i="8"/>
  <c r="BH172" i="8"/>
  <c r="BF172" i="8"/>
  <c r="BG172" i="8"/>
  <c r="BE172" i="8"/>
  <c r="BD172" i="8"/>
  <c r="BK172" i="8"/>
  <c r="BJ172" i="8"/>
  <c r="I175" i="8"/>
  <c r="J175" i="8"/>
  <c r="H175" i="8"/>
  <c r="N175" i="8"/>
  <c r="N177" i="8" s="1"/>
  <c r="M175" i="8"/>
  <c r="M177" i="8" s="1"/>
  <c r="L175" i="8"/>
  <c r="L177" i="8" s="1"/>
  <c r="R175" i="8"/>
  <c r="R177" i="8" s="1"/>
  <c r="P175" i="8"/>
  <c r="P177" i="8" s="1"/>
  <c r="Q175" i="8"/>
  <c r="Q177" i="8" s="1"/>
  <c r="G175" i="8"/>
  <c r="K175" i="8"/>
  <c r="O175" i="8"/>
  <c r="J177" i="8" l="1"/>
  <c r="I177" i="8"/>
  <c r="H177" i="8"/>
  <c r="BE186" i="8"/>
  <c r="BF186" i="8"/>
  <c r="BJ186" i="8"/>
  <c r="BL186" i="8"/>
  <c r="BG186" i="8"/>
  <c r="BD186" i="8"/>
  <c r="BH186" i="8"/>
  <c r="BI186" i="8"/>
  <c r="BK186" i="8"/>
  <c r="BK185" i="8"/>
  <c r="BI185" i="8"/>
  <c r="BJ185" i="8"/>
  <c r="BL185" i="8"/>
  <c r="O177" i="8"/>
  <c r="BJ184" i="8"/>
  <c r="BI184" i="8"/>
  <c r="BL184" i="8"/>
  <c r="BK184" i="8"/>
  <c r="K177" i="8"/>
  <c r="G177" i="8"/>
  <c r="D249" i="2" l="1"/>
  <c r="D249" i="65" l="1"/>
  <c r="D30" i="589" s="1"/>
  <c r="D56" i="589" s="1"/>
  <c r="D79" i="589" s="1"/>
  <c r="D253" i="2"/>
  <c r="D249" i="6"/>
  <c r="D32" i="589" l="1"/>
  <c r="D34" i="589" s="1"/>
  <c r="D253" i="65"/>
  <c r="F249" i="6"/>
  <c r="D253" i="6"/>
  <c r="D249" i="8"/>
  <c r="D255" i="2"/>
  <c r="D255" i="65" s="1"/>
  <c r="D58" i="589" l="1"/>
  <c r="D65" i="589" s="1"/>
  <c r="D258" i="2"/>
  <c r="D253" i="8"/>
  <c r="F249" i="8"/>
  <c r="D255" i="6"/>
  <c r="D258" i="65" l="1"/>
  <c r="D255" i="8"/>
  <c r="D258" i="6"/>
  <c r="D258" i="8" l="1"/>
  <c r="D21" i="486" l="1"/>
  <c r="D49" i="486" s="1"/>
  <c r="I262" i="6" l="1"/>
  <c r="O262" i="8" s="1"/>
  <c r="K262" i="6"/>
  <c r="H262" i="6"/>
  <c r="K262" i="8" s="1"/>
  <c r="G262" i="6"/>
  <c r="G262" i="8" s="1"/>
  <c r="J262" i="6"/>
  <c r="S262" i="8" s="1"/>
  <c r="L262" i="6"/>
  <c r="AA262" i="8" s="1"/>
  <c r="U262" i="8"/>
  <c r="I262" i="8"/>
  <c r="M262" i="8"/>
  <c r="N262" i="8"/>
  <c r="X262" i="8"/>
  <c r="Q262" i="8"/>
  <c r="AC262" i="8"/>
  <c r="J262" i="8"/>
  <c r="V262" i="8"/>
  <c r="AD262" i="8"/>
  <c r="T262" i="8"/>
  <c r="P262" i="8"/>
  <c r="R262" i="8"/>
  <c r="H262" i="8"/>
  <c r="L262" i="8"/>
  <c r="Y262" i="8"/>
  <c r="AB262" i="8"/>
  <c r="Z262" i="8"/>
  <c r="W262" i="8" l="1"/>
  <c r="BI263" i="8"/>
  <c r="BH263" i="8"/>
  <c r="BG263" i="8"/>
  <c r="BE263" i="8"/>
  <c r="M262" i="6"/>
  <c r="AE262" i="8" s="1"/>
  <c r="N262" i="6"/>
  <c r="AI262" i="8" s="1"/>
  <c r="O262" i="6"/>
  <c r="AM262" i="8" s="1"/>
  <c r="D262" i="612"/>
  <c r="AL262" i="8"/>
  <c r="AH262" i="8"/>
  <c r="AF262" i="8"/>
  <c r="AG262" i="8"/>
  <c r="D262" i="615"/>
  <c r="D262" i="614"/>
  <c r="AJ262" i="8"/>
  <c r="D262" i="618"/>
  <c r="AN262" i="8"/>
  <c r="D262" i="616"/>
  <c r="AO262" i="8"/>
  <c r="D262" i="617"/>
  <c r="AK262" i="8"/>
  <c r="AP262" i="8"/>
  <c r="D262" i="613"/>
  <c r="E262" i="613" l="1"/>
  <c r="F262" i="613" a="1"/>
  <c r="F262" i="613" s="1"/>
  <c r="Y262" i="613" s="1"/>
  <c r="F262" i="612" a="1"/>
  <c r="F262" i="612" s="1"/>
  <c r="H262" i="612" s="1"/>
  <c r="E262" i="612"/>
  <c r="E262" i="614"/>
  <c r="F262" i="614" a="1"/>
  <c r="F262" i="614" s="1"/>
  <c r="K262" i="614" s="1"/>
  <c r="F262" i="615" a="1"/>
  <c r="F262" i="615" s="1"/>
  <c r="X262" i="615" s="1"/>
  <c r="E262" i="615"/>
  <c r="E262" i="618"/>
  <c r="F262" i="618" a="1"/>
  <c r="F262" i="618" s="1"/>
  <c r="X262" i="618" s="1"/>
  <c r="F262" i="617" a="1"/>
  <c r="F262" i="617" s="1"/>
  <c r="P262" i="617" s="1"/>
  <c r="E262" i="617"/>
  <c r="E262" i="616"/>
  <c r="F262" i="616" a="1"/>
  <c r="F262" i="616" s="1"/>
  <c r="G262" i="616" s="1"/>
  <c r="BF263" i="8"/>
  <c r="O262" i="613" l="1"/>
  <c r="Z262" i="613"/>
  <c r="U262" i="613"/>
  <c r="G262" i="613"/>
  <c r="K262" i="613"/>
  <c r="N262" i="613"/>
  <c r="R262" i="613"/>
  <c r="S262" i="612"/>
  <c r="P262" i="612"/>
  <c r="V262" i="612"/>
  <c r="X262" i="612"/>
  <c r="M262" i="612"/>
  <c r="L262" i="612"/>
  <c r="I262" i="612"/>
  <c r="T262" i="612"/>
  <c r="J262" i="612"/>
  <c r="G262" i="612"/>
  <c r="R262" i="612"/>
  <c r="W262" i="612"/>
  <c r="Z262" i="615"/>
  <c r="K262" i="612"/>
  <c r="O262" i="612"/>
  <c r="Y262" i="612"/>
  <c r="I262" i="613"/>
  <c r="N262" i="612"/>
  <c r="U262" i="612"/>
  <c r="Q262" i="612"/>
  <c r="V262" i="613"/>
  <c r="L262" i="613"/>
  <c r="Z262" i="612"/>
  <c r="J262" i="613"/>
  <c r="W262" i="613"/>
  <c r="M262" i="613"/>
  <c r="H262" i="613"/>
  <c r="S262" i="613"/>
  <c r="P262" i="613"/>
  <c r="X262" i="613"/>
  <c r="U262" i="614"/>
  <c r="T262" i="613"/>
  <c r="Q262" i="613"/>
  <c r="P262" i="614"/>
  <c r="Z262" i="614"/>
  <c r="R262" i="614"/>
  <c r="T262" i="614"/>
  <c r="L262" i="615"/>
  <c r="Q262" i="615"/>
  <c r="G262" i="614"/>
  <c r="W262" i="615"/>
  <c r="S262" i="614"/>
  <c r="J262" i="614"/>
  <c r="N262" i="615"/>
  <c r="N262" i="614"/>
  <c r="H262" i="614"/>
  <c r="H262" i="615"/>
  <c r="V262" i="614"/>
  <c r="O262" i="614"/>
  <c r="U262" i="615"/>
  <c r="V262" i="615"/>
  <c r="G262" i="615"/>
  <c r="P262" i="615"/>
  <c r="K262" i="615"/>
  <c r="Y262" i="615"/>
  <c r="J262" i="615"/>
  <c r="S262" i="615"/>
  <c r="O262" i="615"/>
  <c r="R262" i="615"/>
  <c r="T262" i="615"/>
  <c r="Q262" i="614"/>
  <c r="W262" i="614"/>
  <c r="I262" i="615"/>
  <c r="M262" i="615"/>
  <c r="T262" i="616"/>
  <c r="H262" i="616"/>
  <c r="V262" i="617"/>
  <c r="Y262" i="617"/>
  <c r="L262" i="617"/>
  <c r="T262" i="617"/>
  <c r="M262" i="616"/>
  <c r="G262" i="617"/>
  <c r="W262" i="616"/>
  <c r="S262" i="616"/>
  <c r="H262" i="617"/>
  <c r="R262" i="617"/>
  <c r="K262" i="617"/>
  <c r="Y262" i="616"/>
  <c r="S262" i="617"/>
  <c r="N262" i="616"/>
  <c r="J262" i="617"/>
  <c r="Z262" i="616"/>
  <c r="O262" i="616"/>
  <c r="Q262" i="617"/>
  <c r="M262" i="617"/>
  <c r="X262" i="617"/>
  <c r="U262" i="616"/>
  <c r="Q262" i="616"/>
  <c r="P262" i="616"/>
  <c r="N262" i="618"/>
  <c r="Y262" i="614"/>
  <c r="M262" i="614"/>
  <c r="X262" i="614"/>
  <c r="V262" i="616"/>
  <c r="R262" i="616"/>
  <c r="X262" i="616"/>
  <c r="Z262" i="617"/>
  <c r="O262" i="617"/>
  <c r="O262" i="618"/>
  <c r="I262" i="614"/>
  <c r="L262" i="614"/>
  <c r="I262" i="616"/>
  <c r="L262" i="616"/>
  <c r="K262" i="616"/>
  <c r="I262" i="617"/>
  <c r="W262" i="617"/>
  <c r="U262" i="618"/>
  <c r="J262" i="616"/>
  <c r="N262" i="617"/>
  <c r="U262" i="617"/>
  <c r="Y262" i="618"/>
  <c r="K262" i="618"/>
  <c r="Z262" i="618"/>
  <c r="L262" i="618"/>
  <c r="Q262" i="618"/>
  <c r="T262" i="618"/>
  <c r="G262" i="618"/>
  <c r="H262" i="618"/>
  <c r="V262" i="618"/>
  <c r="R262" i="618"/>
  <c r="I262" i="618"/>
  <c r="M262" i="618"/>
  <c r="S262" i="618"/>
  <c r="P262" i="618"/>
  <c r="W262" i="618"/>
  <c r="J262" i="618"/>
  <c r="BK263" i="8"/>
  <c r="BL263" i="8"/>
  <c r="BJ263" i="8"/>
  <c r="Q262" i="6" l="1"/>
  <c r="AU262" i="8" s="1"/>
  <c r="R262" i="6"/>
  <c r="AY262" i="8" s="1"/>
  <c r="P262" i="6"/>
  <c r="AQ262" i="8" s="1"/>
  <c r="AV262" i="8"/>
  <c r="AS262" i="8"/>
  <c r="BB262" i="8"/>
  <c r="AX262" i="8"/>
  <c r="BA262" i="8"/>
  <c r="AT262" i="8"/>
  <c r="AZ262" i="8"/>
  <c r="AR262" i="8"/>
  <c r="AW262" i="8"/>
  <c r="BH262" i="8" l="1"/>
  <c r="BG262" i="8"/>
  <c r="BE262" i="8"/>
  <c r="BI262" i="8"/>
  <c r="BJ262" i="8"/>
  <c r="BF262" i="8"/>
  <c r="BK262" i="8"/>
  <c r="BL262" i="8"/>
  <c r="E262" i="6"/>
  <c r="E27" i="65" l="1"/>
  <c r="E81" i="65"/>
  <c r="E80" i="65"/>
  <c r="E27" i="460" l="1"/>
  <c r="E81" i="460"/>
  <c r="E28" i="460"/>
  <c r="E80" i="460"/>
  <c r="E27" i="60"/>
  <c r="E81" i="60"/>
  <c r="E80" i="60"/>
  <c r="E28" i="60"/>
  <c r="BD262" i="8" l="1"/>
  <c r="BD263" i="8"/>
  <c r="E288" i="6" l="1"/>
  <c r="E288" i="8"/>
  <c r="BK69" i="8" l="1"/>
  <c r="BJ69" i="8"/>
  <c r="BL69" i="8"/>
  <c r="BI69" i="8"/>
  <c r="BD112" i="8" l="1"/>
  <c r="BF112" i="8" l="1"/>
  <c r="BL112" i="8"/>
  <c r="BH112" i="8"/>
  <c r="BG112" i="8"/>
  <c r="BE112" i="8"/>
  <c r="BK112" i="8"/>
  <c r="BI112" i="8"/>
  <c r="BJ112" i="8"/>
  <c r="BL270" i="8" l="1"/>
  <c r="BN270" i="8"/>
  <c r="BK270" i="8"/>
  <c r="BO270" i="8"/>
  <c r="BI270" i="8"/>
  <c r="BM270" i="8"/>
  <c r="BJ270" i="8"/>
  <c r="BD67" i="8" l="1"/>
  <c r="BJ67" i="8"/>
  <c r="BI67" i="8"/>
  <c r="BK67" i="8"/>
  <c r="BE67" i="8"/>
  <c r="BH67" i="8"/>
  <c r="BF67" i="8"/>
  <c r="BG67" i="8"/>
  <c r="BL67" i="8" l="1"/>
  <c r="BO276" i="8"/>
  <c r="BK276" i="8"/>
  <c r="BJ276" i="8"/>
  <c r="BM276" i="8"/>
  <c r="BL276" i="8"/>
  <c r="BI276" i="8"/>
  <c r="BN277" i="8" l="1"/>
  <c r="BL277" i="8"/>
  <c r="BO277" i="8"/>
  <c r="BI277" i="8"/>
  <c r="BK277" i="8"/>
  <c r="BJ277" i="8"/>
  <c r="BL271" i="8"/>
  <c r="BJ271" i="8"/>
  <c r="BK271" i="8"/>
  <c r="BI271" i="8"/>
  <c r="BO271" i="8"/>
  <c r="BM271" i="8"/>
  <c r="BN271" i="8"/>
  <c r="G64" i="281"/>
  <c r="L64" i="281"/>
  <c r="K64" i="281"/>
  <c r="I64" i="281"/>
  <c r="M64" i="281"/>
  <c r="J64" i="281"/>
  <c r="H64" i="281"/>
  <c r="D64" i="281" l="1"/>
  <c r="E64" i="281" s="1"/>
  <c r="E288" i="65"/>
  <c r="BN148" i="8" l="1"/>
  <c r="BN188" i="8" l="1"/>
  <c r="BN185" i="8" l="1"/>
  <c r="BN134" i="8" l="1"/>
  <c r="BN90" i="8" l="1"/>
  <c r="BN160" i="8" l="1"/>
  <c r="BN25" i="8" l="1"/>
  <c r="BN186" i="8" l="1"/>
  <c r="BN47" i="8" l="1"/>
  <c r="BN158" i="8" l="1"/>
  <c r="BN159" i="8" l="1"/>
  <c r="BN187" i="8" l="1"/>
  <c r="BN46" i="8" l="1"/>
  <c r="BN262" i="8" l="1"/>
  <c r="BN263" i="8" l="1"/>
  <c r="BN126" i="8" l="1"/>
  <c r="BN91" i="8" l="1"/>
  <c r="BN164" i="8" l="1"/>
  <c r="BN140" i="8" l="1"/>
  <c r="BN156" i="8" l="1"/>
  <c r="BN180" i="8" l="1"/>
  <c r="BN171" i="8" l="1"/>
  <c r="BN67" i="8" l="1"/>
  <c r="BN173" i="8" l="1"/>
  <c r="BN15" i="8" l="1"/>
  <c r="BN127" i="8" l="1"/>
  <c r="BN14" i="8" l="1"/>
  <c r="BN122" i="8" l="1"/>
  <c r="BN89" i="8" l="1"/>
  <c r="BN174" i="8" l="1"/>
  <c r="BN167" i="8" l="1"/>
  <c r="BN165" i="8" l="1"/>
  <c r="BN69" i="8" l="1"/>
  <c r="BN184" i="8" l="1"/>
  <c r="BN131" i="8" l="1"/>
  <c r="AV168" i="8" l="1"/>
  <c r="AX168" i="8"/>
  <c r="AW168" i="8"/>
  <c r="AU168" i="8"/>
  <c r="BN166" i="8"/>
  <c r="BN78" i="8" l="1"/>
  <c r="AX175" i="8" l="1"/>
  <c r="AW175" i="8"/>
  <c r="AV175" i="8"/>
  <c r="AU175" i="8"/>
  <c r="BN172" i="8"/>
  <c r="BN181" i="8" l="1"/>
  <c r="AV161" i="8" l="1"/>
  <c r="AV177" i="8" s="1"/>
  <c r="AX161" i="8"/>
  <c r="AX177" i="8" s="1"/>
  <c r="AW161" i="8"/>
  <c r="AW177" i="8" s="1"/>
  <c r="AU161" i="8"/>
  <c r="BN157" i="8"/>
  <c r="AU177" i="8" l="1"/>
  <c r="AX123" i="8" l="1"/>
  <c r="AU123" i="8"/>
  <c r="BN112" i="8" l="1"/>
  <c r="BN182" i="8" l="1"/>
  <c r="BO173" i="8" l="1"/>
  <c r="BO46" i="8" l="1"/>
  <c r="BO25" i="8" l="1"/>
  <c r="BO172" i="8" l="1"/>
  <c r="BO131" i="8" l="1"/>
  <c r="BO185" i="8" l="1"/>
  <c r="BO263" i="8" l="1"/>
  <c r="BO14" i="8" l="1"/>
  <c r="BO127" i="8" l="1"/>
  <c r="BO164" i="8" l="1"/>
  <c r="BO187" i="8" l="1"/>
  <c r="BO262" i="8" l="1"/>
  <c r="BO174" i="8" l="1"/>
  <c r="BO165" i="8" l="1"/>
  <c r="BO91" i="8" l="1"/>
  <c r="BO157" i="8" l="1"/>
  <c r="BO181" i="8" l="1"/>
  <c r="AZ175" i="8" l="1"/>
  <c r="BA175" i="8"/>
  <c r="AY175" i="8"/>
  <c r="BO171" i="8"/>
  <c r="BB175" i="8"/>
  <c r="BO167" i="8" l="1"/>
  <c r="BO156" i="8" l="1"/>
  <c r="BO180" i="8" l="1"/>
  <c r="BO188" i="8" l="1"/>
  <c r="BO140" i="8" l="1"/>
  <c r="BO126" i="8" l="1"/>
  <c r="BO67" i="8" l="1"/>
  <c r="BO112" i="8" l="1"/>
  <c r="BO89" i="8" l="1"/>
  <c r="BO186" i="8" l="1"/>
  <c r="BO122" i="8" l="1"/>
  <c r="BO15" i="8" l="1"/>
  <c r="BB123" i="8" l="1"/>
  <c r="AY123" i="8"/>
  <c r="BO184" i="8" l="1"/>
  <c r="BO90" i="8" l="1"/>
  <c r="BO159" i="8" l="1"/>
  <c r="BO134" i="8" l="1"/>
  <c r="BO182" i="8" l="1"/>
  <c r="BO78" i="8" l="1"/>
  <c r="BO148" i="8" l="1"/>
  <c r="BO69" i="8" l="1"/>
  <c r="BO47" i="8" l="1"/>
  <c r="BO160" i="8" l="1"/>
  <c r="AZ161" i="8" l="1"/>
  <c r="BA161" i="8"/>
  <c r="BB161" i="8"/>
  <c r="AY161" i="8"/>
  <c r="BO158" i="8"/>
  <c r="AZ168" i="8" l="1"/>
  <c r="AZ177" i="8" s="1"/>
  <c r="BB168" i="8"/>
  <c r="BB177" i="8" s="1"/>
  <c r="BA168" i="8"/>
  <c r="BA177" i="8" s="1"/>
  <c r="AY168" i="8"/>
  <c r="AY177" i="8" s="1"/>
  <c r="BO166" i="8"/>
  <c r="E143" i="8" l="1"/>
  <c r="BM172" i="8" l="1"/>
  <c r="E172" i="8"/>
  <c r="E165" i="8" l="1"/>
  <c r="BM165" i="8"/>
  <c r="E74" i="8" l="1"/>
  <c r="E42" i="8" l="1"/>
  <c r="BM91" i="8" l="1"/>
  <c r="E91" i="8"/>
  <c r="BM184" i="8" l="1"/>
  <c r="BM188" i="8" l="1"/>
  <c r="BM157" i="8" l="1"/>
  <c r="E157" i="8"/>
  <c r="E85" i="8" l="1"/>
  <c r="E128" i="8" l="1"/>
  <c r="BM263" i="8" l="1"/>
  <c r="E263" i="8"/>
  <c r="BM134" i="8" l="1"/>
  <c r="E134" i="8"/>
  <c r="E73" i="8" l="1"/>
  <c r="BM180" i="8" l="1"/>
  <c r="BM126" i="8" l="1"/>
  <c r="E19" i="8" l="1"/>
  <c r="E130" i="8" l="1"/>
  <c r="E15" i="8" l="1"/>
  <c r="BM15" i="8"/>
  <c r="E20" i="8" l="1"/>
  <c r="BM186" i="8" l="1"/>
  <c r="BM160" i="8" l="1"/>
  <c r="E160" i="8"/>
  <c r="E166" i="8" l="1"/>
  <c r="BM166" i="8"/>
  <c r="E38" i="8" l="1"/>
  <c r="E262" i="8" l="1"/>
  <c r="BM262" i="8"/>
  <c r="BM173" i="8" l="1"/>
  <c r="E173" i="8"/>
  <c r="BM89" i="8" l="1"/>
  <c r="E89" i="8"/>
  <c r="E37" i="8" l="1"/>
  <c r="BM78" i="8" l="1"/>
  <c r="E78" i="8"/>
  <c r="BM69" i="8" l="1"/>
  <c r="E47" i="8" l="1"/>
  <c r="BM47" i="8"/>
  <c r="BM159" i="8" l="1"/>
  <c r="E159" i="8"/>
  <c r="BM185" i="8" l="1"/>
  <c r="E158" i="8" l="1"/>
  <c r="BM158" i="8"/>
  <c r="E40" i="8" l="1"/>
  <c r="E122" i="8" l="1"/>
  <c r="BM122" i="8"/>
  <c r="BM46" i="8" l="1"/>
  <c r="E46" i="8"/>
  <c r="E174" i="8" l="1"/>
  <c r="BM174" i="8"/>
  <c r="E25" i="8" l="1"/>
  <c r="BM25" i="8"/>
  <c r="E144" i="8" l="1"/>
  <c r="E87" i="8" l="1"/>
  <c r="E77" i="8" l="1"/>
  <c r="BM112" i="8" l="1"/>
  <c r="E112" i="8"/>
  <c r="E86" i="8" l="1"/>
  <c r="BM167" i="8" l="1"/>
  <c r="E167" i="8"/>
  <c r="BM148" i="8" l="1"/>
  <c r="E127" i="8" l="1"/>
  <c r="BM127" i="8"/>
  <c r="BM181" i="8" l="1"/>
  <c r="BM182" i="8" l="1"/>
  <c r="BM131" i="8" l="1"/>
  <c r="E131" i="8"/>
  <c r="BM187" i="8" l="1"/>
  <c r="E90" i="8" l="1"/>
  <c r="BM90" i="8"/>
  <c r="BM14" i="8" l="1"/>
  <c r="E14" i="8"/>
  <c r="E41" i="8" l="1"/>
  <c r="E24" i="8" l="1"/>
  <c r="AR168" i="8" l="1"/>
  <c r="AT168" i="8"/>
  <c r="AS168" i="8"/>
  <c r="BM164" i="8"/>
  <c r="E164" i="8"/>
  <c r="AQ168" i="8"/>
  <c r="E168" i="8" l="1"/>
  <c r="BI168" i="8"/>
  <c r="BK168" i="8"/>
  <c r="BL168" i="8"/>
  <c r="BH168" i="8"/>
  <c r="BG168" i="8"/>
  <c r="BE168" i="8"/>
  <c r="BF168" i="8"/>
  <c r="BD168" i="8"/>
  <c r="BJ168" i="8"/>
  <c r="BN168" i="8"/>
  <c r="BO168" i="8"/>
  <c r="BM168" i="8"/>
  <c r="E67" i="8" l="1"/>
  <c r="BM67" i="8"/>
  <c r="AT123" i="8" l="1"/>
  <c r="E121" i="8"/>
  <c r="AQ123" i="8"/>
  <c r="E123" i="8" l="1"/>
  <c r="AR161" i="8" l="1"/>
  <c r="AT161" i="8"/>
  <c r="AS161" i="8"/>
  <c r="BM156" i="8"/>
  <c r="E156" i="8"/>
  <c r="AQ161" i="8"/>
  <c r="E161" i="8" l="1"/>
  <c r="BH161" i="8"/>
  <c r="BE161" i="8"/>
  <c r="BK161" i="8"/>
  <c r="BI161" i="8"/>
  <c r="BJ161" i="8"/>
  <c r="BG161" i="8"/>
  <c r="BL161" i="8"/>
  <c r="BD161" i="8"/>
  <c r="BF161" i="8"/>
  <c r="BN161" i="8"/>
  <c r="BO161" i="8"/>
  <c r="BM161" i="8"/>
  <c r="BM140" i="8" l="1"/>
  <c r="AR175" i="8" l="1"/>
  <c r="AR177" i="8" s="1"/>
  <c r="AT175" i="8"/>
  <c r="AT177" i="8" s="1"/>
  <c r="AS175" i="8"/>
  <c r="AS177" i="8" s="1"/>
  <c r="E171" i="8"/>
  <c r="BM171" i="8"/>
  <c r="AQ175" i="8"/>
  <c r="E175" i="8" l="1"/>
  <c r="BJ175" i="8"/>
  <c r="BF175" i="8"/>
  <c r="BK175" i="8"/>
  <c r="BD175" i="8"/>
  <c r="BH175" i="8"/>
  <c r="BG175" i="8"/>
  <c r="BL175" i="8"/>
  <c r="BE175" i="8"/>
  <c r="BI175" i="8"/>
  <c r="BN175" i="8"/>
  <c r="BO175" i="8"/>
  <c r="AQ177" i="8"/>
  <c r="BM175" i="8"/>
  <c r="BH177" i="8" l="1"/>
  <c r="BD177" i="8"/>
  <c r="BK177" i="8"/>
  <c r="BL177" i="8"/>
  <c r="BF177" i="8"/>
  <c r="BI177" i="8"/>
  <c r="BG177" i="8"/>
  <c r="BJ177" i="8"/>
  <c r="BE177" i="8"/>
  <c r="BN177" i="8"/>
  <c r="BO177" i="8"/>
  <c r="BM177" i="8"/>
  <c r="E177" i="8"/>
  <c r="E93" i="61" l="1"/>
  <c r="E62" i="61"/>
  <c r="E81" i="61"/>
  <c r="E118" i="61"/>
  <c r="E119" i="61"/>
  <c r="E94" i="61"/>
  <c r="E115" i="61"/>
  <c r="E28" i="61"/>
  <c r="E71" i="61"/>
  <c r="E120" i="61"/>
  <c r="E80" i="61"/>
  <c r="E124" i="61"/>
  <c r="E108" i="61"/>
  <c r="E106" i="61"/>
  <c r="E27" i="61"/>
  <c r="E109" i="61"/>
  <c r="E65" i="61"/>
  <c r="E49" i="61"/>
  <c r="E117" i="61"/>
  <c r="E72" i="61"/>
  <c r="E50" i="61"/>
  <c r="E66" i="61"/>
  <c r="E18" i="61"/>
  <c r="E208" i="65" l="1"/>
  <c r="E199" i="65"/>
  <c r="E207" i="65"/>
  <c r="E209" i="65"/>
  <c r="E226" i="65"/>
  <c r="E173" i="65" l="1"/>
  <c r="E174" i="65"/>
  <c r="E164" i="65"/>
  <c r="E25" i="65"/>
  <c r="E171" i="65"/>
  <c r="E262" i="65" l="1"/>
  <c r="E78" i="65" l="1"/>
  <c r="E260" i="65"/>
  <c r="E67" i="65"/>
  <c r="E112" i="65"/>
  <c r="BM277" i="8"/>
  <c r="BN276" i="8" l="1"/>
  <c r="E229" i="8" l="1"/>
  <c r="E233" i="8"/>
  <c r="E229" i="6"/>
  <c r="G229" i="6"/>
  <c r="G229" i="8" s="1"/>
  <c r="H229" i="6"/>
  <c r="K229" i="8" s="1"/>
  <c r="I229" i="6"/>
  <c r="O229" i="8" s="1"/>
  <c r="J229" i="6"/>
  <c r="S229" i="8" s="1"/>
  <c r="K229" i="6"/>
  <c r="W229" i="8" s="1"/>
  <c r="E233" i="6"/>
  <c r="G233" i="6"/>
  <c r="G233" i="8" s="1"/>
  <c r="H233" i="6"/>
  <c r="K233" i="8" s="1"/>
  <c r="I233" i="6"/>
  <c r="O233" i="8" s="1"/>
  <c r="J233" i="6"/>
  <c r="S233" i="8" s="1"/>
  <c r="K233" i="6"/>
  <c r="W233" i="8" s="1"/>
  <c r="E229" i="65"/>
  <c r="E233" i="65"/>
  <c r="J233" i="8"/>
  <c r="X229" i="8"/>
  <c r="Q229" i="8"/>
  <c r="Z229" i="8"/>
  <c r="Y229" i="8"/>
  <c r="Z233" i="8"/>
  <c r="H229" i="8"/>
  <c r="N229" i="8"/>
  <c r="U229" i="8"/>
  <c r="I233" i="8"/>
  <c r="X233" i="8"/>
  <c r="Q233" i="8"/>
  <c r="M229" i="8"/>
  <c r="N233" i="8"/>
  <c r="I229" i="8"/>
  <c r="L233" i="8"/>
  <c r="V233" i="8"/>
  <c r="M233" i="8"/>
  <c r="P233" i="8"/>
  <c r="T229" i="8"/>
  <c r="L229" i="8"/>
  <c r="H233" i="8"/>
  <c r="J229" i="8"/>
  <c r="T233" i="8"/>
  <c r="R233" i="8"/>
  <c r="V229" i="8"/>
  <c r="P229" i="8"/>
  <c r="R229" i="8"/>
  <c r="Y233" i="8"/>
  <c r="U233" i="8"/>
  <c r="BH229" i="8" l="1"/>
  <c r="BH233" i="8"/>
  <c r="BG233" i="8"/>
  <c r="BF233" i="8"/>
  <c r="BE233" i="8"/>
  <c r="BG229" i="8"/>
  <c r="BD233" i="8"/>
  <c r="BF229" i="8"/>
  <c r="BE229" i="8"/>
  <c r="BD229" i="8"/>
  <c r="D233" i="616"/>
  <c r="D229" i="616"/>
  <c r="D229" i="618"/>
  <c r="D229" i="612"/>
  <c r="D229" i="617"/>
  <c r="D233" i="614"/>
  <c r="D233" i="613"/>
  <c r="D229" i="613"/>
  <c r="D233" i="615"/>
  <c r="D229" i="614"/>
  <c r="D233" i="617"/>
  <c r="D233" i="618"/>
  <c r="D233" i="612"/>
  <c r="D229" i="615"/>
  <c r="F229" i="615" l="1" a="1"/>
  <c r="F229" i="615" s="1"/>
  <c r="M229" i="615" s="1"/>
  <c r="E229" i="615"/>
  <c r="F229" i="613" a="1"/>
  <c r="F229" i="613" s="1"/>
  <c r="H229" i="613" s="1"/>
  <c r="E229" i="613"/>
  <c r="F229" i="617" a="1"/>
  <c r="F229" i="617" s="1"/>
  <c r="M229" i="617" s="1"/>
  <c r="E229" i="617"/>
  <c r="E229" i="614"/>
  <c r="F229" i="614" a="1"/>
  <c r="F229" i="614" s="1"/>
  <c r="O229" i="614" s="1"/>
  <c r="E233" i="615"/>
  <c r="F233" i="615" a="1"/>
  <c r="F233" i="615" s="1"/>
  <c r="Y233" i="615" s="1"/>
  <c r="E233" i="614"/>
  <c r="F233" i="614" a="1"/>
  <c r="F233" i="614" s="1"/>
  <c r="S233" i="614" s="1"/>
  <c r="F233" i="612" a="1"/>
  <c r="F233" i="612" s="1"/>
  <c r="U233" i="612" s="1"/>
  <c r="E233" i="612"/>
  <c r="F229" i="616" a="1"/>
  <c r="F229" i="616" s="1"/>
  <c r="Q229" i="616" s="1"/>
  <c r="E229" i="616"/>
  <c r="F229" i="612" a="1"/>
  <c r="F229" i="612" s="1"/>
  <c r="P229" i="612" s="1"/>
  <c r="E229" i="612"/>
  <c r="E233" i="617"/>
  <c r="F233" i="617" a="1"/>
  <c r="F233" i="617" s="1"/>
  <c r="L233" i="617" s="1"/>
  <c r="F233" i="613" a="1"/>
  <c r="F233" i="613" s="1"/>
  <c r="S233" i="613" s="1"/>
  <c r="E233" i="613"/>
  <c r="F233" i="616" a="1"/>
  <c r="F233" i="616" s="1"/>
  <c r="T233" i="616" s="1"/>
  <c r="E233" i="616"/>
  <c r="E233" i="618"/>
  <c r="F233" i="618" a="1"/>
  <c r="F233" i="618" s="1"/>
  <c r="V233" i="618" s="1"/>
  <c r="F229" i="618" a="1"/>
  <c r="F229" i="618" s="1"/>
  <c r="O229" i="618" s="1"/>
  <c r="E229" i="618"/>
  <c r="U233" i="615"/>
  <c r="O229" i="615" l="1"/>
  <c r="L229" i="615"/>
  <c r="N229" i="615"/>
  <c r="U229" i="615"/>
  <c r="P229" i="615"/>
  <c r="Q229" i="615"/>
  <c r="T229" i="615"/>
  <c r="I229" i="615"/>
  <c r="R229" i="612"/>
  <c r="N229" i="612"/>
  <c r="V229" i="612"/>
  <c r="G229" i="612"/>
  <c r="O229" i="612"/>
  <c r="H229" i="612"/>
  <c r="J229" i="612"/>
  <c r="X229" i="612"/>
  <c r="T229" i="612"/>
  <c r="Z229" i="612"/>
  <c r="I229" i="612"/>
  <c r="U229" i="612"/>
  <c r="Q229" i="612"/>
  <c r="Y229" i="612"/>
  <c r="K229" i="612"/>
  <c r="J229" i="615"/>
  <c r="H233" i="615"/>
  <c r="L229" i="612"/>
  <c r="W229" i="612"/>
  <c r="S229" i="612"/>
  <c r="M229" i="612"/>
  <c r="Z233" i="615"/>
  <c r="X233" i="615"/>
  <c r="K233" i="615"/>
  <c r="I233" i="615"/>
  <c r="S233" i="615"/>
  <c r="N233" i="615"/>
  <c r="Q233" i="615"/>
  <c r="L233" i="615"/>
  <c r="V233" i="615"/>
  <c r="M233" i="615"/>
  <c r="O233" i="615"/>
  <c r="T233" i="615"/>
  <c r="W233" i="615"/>
  <c r="J233" i="615"/>
  <c r="P233" i="615"/>
  <c r="V233" i="614"/>
  <c r="Q229" i="613"/>
  <c r="M229" i="613"/>
  <c r="G229" i="613"/>
  <c r="T229" i="613"/>
  <c r="X229" i="613"/>
  <c r="R229" i="613"/>
  <c r="K229" i="613"/>
  <c r="W229" i="613"/>
  <c r="V229" i="613"/>
  <c r="O229" i="613"/>
  <c r="N229" i="613"/>
  <c r="Z229" i="613"/>
  <c r="Y229" i="613"/>
  <c r="I229" i="613"/>
  <c r="U229" i="613"/>
  <c r="S229" i="613"/>
  <c r="P229" i="613"/>
  <c r="R233" i="615"/>
  <c r="G233" i="615"/>
  <c r="W229" i="615"/>
  <c r="Z229" i="615"/>
  <c r="Y229" i="615"/>
  <c r="R229" i="615"/>
  <c r="G229" i="615"/>
  <c r="S229" i="615"/>
  <c r="X229" i="615"/>
  <c r="V229" i="615"/>
  <c r="K229" i="615"/>
  <c r="H229" i="615"/>
  <c r="U229" i="617"/>
  <c r="P233" i="612"/>
  <c r="L229" i="613"/>
  <c r="J229" i="613"/>
  <c r="J229" i="616"/>
  <c r="S229" i="617"/>
  <c r="T229" i="616"/>
  <c r="R233" i="616"/>
  <c r="T229" i="617"/>
  <c r="I229" i="617"/>
  <c r="U233" i="616"/>
  <c r="O229" i="616"/>
  <c r="S233" i="616"/>
  <c r="Y229" i="616"/>
  <c r="M233" i="616"/>
  <c r="W229" i="614"/>
  <c r="Y233" i="613"/>
  <c r="W229" i="617"/>
  <c r="P229" i="617"/>
  <c r="G229" i="617"/>
  <c r="R233" i="612"/>
  <c r="H229" i="617"/>
  <c r="V233" i="613"/>
  <c r="J229" i="617"/>
  <c r="R233" i="613"/>
  <c r="N233" i="612"/>
  <c r="X233" i="613"/>
  <c r="Z229" i="617"/>
  <c r="K233" i="612"/>
  <c r="G233" i="612"/>
  <c r="I233" i="613"/>
  <c r="G233" i="616"/>
  <c r="M229" i="616"/>
  <c r="L229" i="617"/>
  <c r="W233" i="616"/>
  <c r="V233" i="616"/>
  <c r="H233" i="616"/>
  <c r="V229" i="616"/>
  <c r="U229" i="616"/>
  <c r="J233" i="616"/>
  <c r="I233" i="616"/>
  <c r="P233" i="616"/>
  <c r="K229" i="616"/>
  <c r="H229" i="616"/>
  <c r="Z233" i="616"/>
  <c r="Q233" i="616"/>
  <c r="X233" i="616"/>
  <c r="W229" i="616"/>
  <c r="P229" i="616"/>
  <c r="K233" i="616"/>
  <c r="Y233" i="616"/>
  <c r="R229" i="616"/>
  <c r="L229" i="616"/>
  <c r="X229" i="616"/>
  <c r="N233" i="616"/>
  <c r="L233" i="616"/>
  <c r="S229" i="616"/>
  <c r="Z229" i="616"/>
  <c r="I229" i="616"/>
  <c r="O233" i="616"/>
  <c r="G229" i="616"/>
  <c r="N229" i="616"/>
  <c r="N229" i="617"/>
  <c r="X229" i="617"/>
  <c r="Q229" i="617"/>
  <c r="O229" i="617"/>
  <c r="K229" i="617"/>
  <c r="Y229" i="617"/>
  <c r="V229" i="617"/>
  <c r="R229" i="617"/>
  <c r="R229" i="614"/>
  <c r="X229" i="614"/>
  <c r="U229" i="614"/>
  <c r="N229" i="614"/>
  <c r="Z229" i="614"/>
  <c r="Y229" i="614"/>
  <c r="I229" i="614"/>
  <c r="Q229" i="614"/>
  <c r="T229" i="614"/>
  <c r="K229" i="614"/>
  <c r="H229" i="614"/>
  <c r="L229" i="614"/>
  <c r="S229" i="614"/>
  <c r="J229" i="614"/>
  <c r="V229" i="614"/>
  <c r="G229" i="614"/>
  <c r="P229" i="614"/>
  <c r="M229" i="614"/>
  <c r="H233" i="612"/>
  <c r="Z233" i="612"/>
  <c r="V233" i="612"/>
  <c r="M233" i="613"/>
  <c r="N233" i="613"/>
  <c r="Q233" i="613"/>
  <c r="W233" i="613"/>
  <c r="O233" i="613"/>
  <c r="L233" i="613"/>
  <c r="X233" i="612"/>
  <c r="S233" i="612"/>
  <c r="O233" i="612"/>
  <c r="I233" i="612"/>
  <c r="L233" i="612"/>
  <c r="W233" i="612"/>
  <c r="G233" i="613"/>
  <c r="Z233" i="613"/>
  <c r="T233" i="613"/>
  <c r="J233" i="613"/>
  <c r="P233" i="613"/>
  <c r="U233" i="613"/>
  <c r="H233" i="613"/>
  <c r="Q233" i="612"/>
  <c r="T233" i="612"/>
  <c r="Y233" i="612"/>
  <c r="M233" i="612"/>
  <c r="J233" i="612"/>
  <c r="K233" i="613"/>
  <c r="N233" i="614"/>
  <c r="Y233" i="614"/>
  <c r="M233" i="614"/>
  <c r="Q233" i="614"/>
  <c r="X233" i="614"/>
  <c r="H233" i="614"/>
  <c r="G233" i="614"/>
  <c r="J233" i="614"/>
  <c r="R233" i="614"/>
  <c r="O233" i="614"/>
  <c r="P233" i="614"/>
  <c r="I233" i="614"/>
  <c r="W233" i="614"/>
  <c r="U233" i="614"/>
  <c r="T233" i="614"/>
  <c r="K233" i="614"/>
  <c r="Z233" i="614"/>
  <c r="L233" i="614"/>
  <c r="U233" i="618"/>
  <c r="X233" i="618"/>
  <c r="Y233" i="618"/>
  <c r="W233" i="618"/>
  <c r="P233" i="617"/>
  <c r="W233" i="617"/>
  <c r="J233" i="618"/>
  <c r="K233" i="618"/>
  <c r="S233" i="618"/>
  <c r="S233" i="617"/>
  <c r="M233" i="617"/>
  <c r="J233" i="617"/>
  <c r="T233" i="617"/>
  <c r="U233" i="617"/>
  <c r="X233" i="617"/>
  <c r="H233" i="617"/>
  <c r="I233" i="617"/>
  <c r="K233" i="617"/>
  <c r="V233" i="617"/>
  <c r="Q233" i="617"/>
  <c r="U229" i="618"/>
  <c r="Z233" i="617"/>
  <c r="G233" i="617"/>
  <c r="Y233" i="617"/>
  <c r="M233" i="618"/>
  <c r="K229" i="618"/>
  <c r="N233" i="617"/>
  <c r="R233" i="617"/>
  <c r="Q233" i="618"/>
  <c r="S229" i="618"/>
  <c r="O233" i="617"/>
  <c r="T233" i="618"/>
  <c r="W229" i="618"/>
  <c r="Z233" i="618"/>
  <c r="P233" i="618"/>
  <c r="N233" i="618"/>
  <c r="Q229" i="618"/>
  <c r="R229" i="618"/>
  <c r="P229" i="618"/>
  <c r="H229" i="618"/>
  <c r="X229" i="618"/>
  <c r="Y229" i="618"/>
  <c r="G229" i="618"/>
  <c r="Z229" i="618"/>
  <c r="H233" i="618"/>
  <c r="G233" i="618"/>
  <c r="M229" i="618"/>
  <c r="L229" i="618"/>
  <c r="L233" i="618"/>
  <c r="R233" i="618"/>
  <c r="T229" i="618"/>
  <c r="V229" i="618"/>
  <c r="J229" i="618"/>
  <c r="N229" i="618"/>
  <c r="I233" i="618"/>
  <c r="O233" i="618"/>
  <c r="I229" i="618"/>
  <c r="H218" i="6" l="1"/>
  <c r="K218" i="8" s="1"/>
  <c r="G218" i="6"/>
  <c r="G218" i="8" s="1"/>
  <c r="K218" i="6"/>
  <c r="J218" i="6"/>
  <c r="S218" i="8" s="1"/>
  <c r="I218" i="6"/>
  <c r="O218" i="8" s="1"/>
  <c r="R218" i="8"/>
  <c r="J218" i="8"/>
  <c r="N218" i="8"/>
  <c r="W218" i="8" l="1"/>
  <c r="E218" i="6"/>
  <c r="Z218" i="8"/>
  <c r="V218" i="8"/>
  <c r="E218" i="8" l="1"/>
  <c r="G198" i="6" l="1"/>
  <c r="G198" i="8" l="1"/>
  <c r="G187" i="6" l="1"/>
  <c r="G187" i="8" l="1"/>
  <c r="H198" i="8"/>
  <c r="I198" i="8"/>
  <c r="I187" i="8"/>
  <c r="J198" i="8"/>
  <c r="D198" i="617"/>
  <c r="F198" i="617" l="1" a="1"/>
  <c r="F198" i="617" s="1"/>
  <c r="E198" i="617"/>
  <c r="BD198" i="8"/>
  <c r="I198" i="6"/>
  <c r="D198" i="618"/>
  <c r="F198" i="618" l="1" a="1"/>
  <c r="F198" i="618" s="1"/>
  <c r="W198" i="618" s="1"/>
  <c r="E198" i="618"/>
  <c r="U198" i="617"/>
  <c r="M198" i="617"/>
  <c r="Y198" i="617"/>
  <c r="Q198" i="617"/>
  <c r="I198" i="617"/>
  <c r="P198" i="617"/>
  <c r="V198" i="617"/>
  <c r="K198" i="617"/>
  <c r="N198" i="617"/>
  <c r="Z198" i="617"/>
  <c r="L198" i="617"/>
  <c r="X198" i="617"/>
  <c r="J198" i="617"/>
  <c r="W198" i="617"/>
  <c r="H198" i="617"/>
  <c r="T198" i="617"/>
  <c r="G198" i="617"/>
  <c r="S198" i="617"/>
  <c r="R198" i="617"/>
  <c r="O198" i="617"/>
  <c r="K198" i="6"/>
  <c r="J198" i="6"/>
  <c r="O198" i="8"/>
  <c r="H198" i="6"/>
  <c r="P198" i="8"/>
  <c r="N198" i="618" l="1"/>
  <c r="T198" i="618"/>
  <c r="Y198" i="618"/>
  <c r="J198" i="618"/>
  <c r="M198" i="618"/>
  <c r="U198" i="618"/>
  <c r="X198" i="618"/>
  <c r="K198" i="618"/>
  <c r="L198" i="618"/>
  <c r="S198" i="618"/>
  <c r="V198" i="618"/>
  <c r="G198" i="618"/>
  <c r="P198" i="618"/>
  <c r="O198" i="618"/>
  <c r="H198" i="618"/>
  <c r="Z198" i="618"/>
  <c r="R198" i="618"/>
  <c r="Q198" i="618"/>
  <c r="I198" i="618"/>
  <c r="W198" i="8"/>
  <c r="S198" i="8"/>
  <c r="K198" i="8"/>
  <c r="E198" i="6"/>
  <c r="M198" i="8"/>
  <c r="X198" i="8"/>
  <c r="Q198" i="8"/>
  <c r="Z198" i="8"/>
  <c r="R198" i="8"/>
  <c r="L198" i="8"/>
  <c r="Y198" i="8"/>
  <c r="N198" i="8"/>
  <c r="BF198" i="8" l="1"/>
  <c r="BE198" i="8"/>
  <c r="E198" i="8"/>
  <c r="U198" i="8"/>
  <c r="D198" i="616"/>
  <c r="D187" i="617"/>
  <c r="D198" i="615"/>
  <c r="V198" i="8"/>
  <c r="J187" i="8"/>
  <c r="T198" i="8"/>
  <c r="H187" i="8"/>
  <c r="F198" i="616" l="1" a="1"/>
  <c r="F198" i="616" s="1"/>
  <c r="Q198" i="616" s="1"/>
  <c r="E198" i="616"/>
  <c r="BH198" i="8"/>
  <c r="F198" i="615" a="1"/>
  <c r="F198" i="615" s="1"/>
  <c r="I198" i="615" s="1"/>
  <c r="E198" i="615"/>
  <c r="E187" i="617"/>
  <c r="F187" i="617" a="1"/>
  <c r="F187" i="617" s="1"/>
  <c r="BD187" i="8"/>
  <c r="I187" i="6"/>
  <c r="O187" i="8" s="1"/>
  <c r="BG198" i="8"/>
  <c r="M14" i="281"/>
  <c r="I14" i="281"/>
  <c r="D198" i="613"/>
  <c r="L14" i="281"/>
  <c r="H14" i="281"/>
  <c r="D198" i="612"/>
  <c r="J14" i="281"/>
  <c r="D198" i="614"/>
  <c r="G14" i="281"/>
  <c r="D187" i="618"/>
  <c r="K14" i="281"/>
  <c r="E187" i="618" l="1"/>
  <c r="F187" i="618" a="1"/>
  <c r="F187" i="618" s="1"/>
  <c r="P187" i="618" s="1"/>
  <c r="R198" i="616"/>
  <c r="O198" i="616"/>
  <c r="T198" i="616"/>
  <c r="P198" i="616"/>
  <c r="Y198" i="616"/>
  <c r="M198" i="616"/>
  <c r="X198" i="616"/>
  <c r="L198" i="616"/>
  <c r="W198" i="616"/>
  <c r="J198" i="616"/>
  <c r="S198" i="616"/>
  <c r="I198" i="616"/>
  <c r="G198" i="616"/>
  <c r="Z198" i="616"/>
  <c r="V198" i="616"/>
  <c r="R198" i="615"/>
  <c r="K198" i="616"/>
  <c r="U198" i="616"/>
  <c r="H198" i="616"/>
  <c r="N198" i="616"/>
  <c r="Z198" i="615"/>
  <c r="L198" i="615"/>
  <c r="X198" i="615"/>
  <c r="Y198" i="615"/>
  <c r="H198" i="615"/>
  <c r="G198" i="615"/>
  <c r="O198" i="615"/>
  <c r="V198" i="615"/>
  <c r="P198" i="615"/>
  <c r="Q198" i="615"/>
  <c r="K198" i="615"/>
  <c r="M198" i="615"/>
  <c r="T198" i="615"/>
  <c r="U198" i="615"/>
  <c r="S198" i="615"/>
  <c r="J198" i="615"/>
  <c r="N198" i="615"/>
  <c r="W198" i="615"/>
  <c r="E198" i="613"/>
  <c r="F198" i="613" a="1"/>
  <c r="F198" i="613" s="1"/>
  <c r="P198" i="613" s="1"/>
  <c r="E198" i="612"/>
  <c r="F198" i="612" a="1"/>
  <c r="F198" i="612" s="1"/>
  <c r="P198" i="612" s="1"/>
  <c r="E198" i="614"/>
  <c r="F198" i="614" a="1"/>
  <c r="F198" i="614" s="1"/>
  <c r="R198" i="614" s="1"/>
  <c r="Z187" i="617"/>
  <c r="R187" i="617"/>
  <c r="J187" i="617"/>
  <c r="V187" i="617"/>
  <c r="N187" i="617"/>
  <c r="T187" i="617"/>
  <c r="I187" i="617"/>
  <c r="Y187" i="617"/>
  <c r="O187" i="617"/>
  <c r="P187" i="617"/>
  <c r="M187" i="617"/>
  <c r="L187" i="617"/>
  <c r="X187" i="617"/>
  <c r="K187" i="617"/>
  <c r="W187" i="617"/>
  <c r="H187" i="617"/>
  <c r="U187" i="617"/>
  <c r="G187" i="617"/>
  <c r="S187" i="617"/>
  <c r="Q187" i="617"/>
  <c r="D14" i="281"/>
  <c r="K187" i="6"/>
  <c r="G187" i="618" l="1"/>
  <c r="W187" i="618"/>
  <c r="Y187" i="618"/>
  <c r="N187" i="618"/>
  <c r="U187" i="618"/>
  <c r="Q187" i="618"/>
  <c r="R187" i="618"/>
  <c r="S187" i="618"/>
  <c r="V187" i="618"/>
  <c r="L187" i="618"/>
  <c r="M187" i="618"/>
  <c r="R198" i="613"/>
  <c r="X187" i="618"/>
  <c r="K198" i="613"/>
  <c r="O187" i="618"/>
  <c r="K187" i="618"/>
  <c r="T187" i="618"/>
  <c r="H187" i="618"/>
  <c r="I187" i="618"/>
  <c r="I198" i="613"/>
  <c r="Z187" i="618"/>
  <c r="J187" i="618"/>
  <c r="H198" i="612"/>
  <c r="V198" i="613"/>
  <c r="T198" i="613"/>
  <c r="U198" i="613"/>
  <c r="Y198" i="613"/>
  <c r="H198" i="613"/>
  <c r="X198" i="613"/>
  <c r="N198" i="613"/>
  <c r="Z198" i="613"/>
  <c r="S198" i="613"/>
  <c r="J198" i="613"/>
  <c r="G198" i="613"/>
  <c r="Q198" i="613"/>
  <c r="L198" i="613"/>
  <c r="O198" i="613"/>
  <c r="M198" i="613"/>
  <c r="W198" i="613"/>
  <c r="S198" i="612"/>
  <c r="T198" i="614"/>
  <c r="Y198" i="614"/>
  <c r="L198" i="612"/>
  <c r="Y198" i="612"/>
  <c r="V198" i="612"/>
  <c r="K198" i="612"/>
  <c r="J198" i="612"/>
  <c r="O198" i="612"/>
  <c r="T198" i="612"/>
  <c r="U198" i="612"/>
  <c r="I198" i="612"/>
  <c r="Q198" i="612"/>
  <c r="N198" i="612"/>
  <c r="G198" i="612"/>
  <c r="Z198" i="612"/>
  <c r="X198" i="612"/>
  <c r="R198" i="612"/>
  <c r="M198" i="612"/>
  <c r="W198" i="612"/>
  <c r="W198" i="614"/>
  <c r="I198" i="614"/>
  <c r="U198" i="614"/>
  <c r="K198" i="614"/>
  <c r="N198" i="614"/>
  <c r="Z198" i="614"/>
  <c r="G198" i="614"/>
  <c r="S198" i="614"/>
  <c r="X198" i="614"/>
  <c r="J198" i="614"/>
  <c r="V198" i="614"/>
  <c r="M198" i="614"/>
  <c r="O198" i="614"/>
  <c r="H198" i="614"/>
  <c r="P198" i="614"/>
  <c r="Q198" i="614"/>
  <c r="L198" i="614"/>
  <c r="E14" i="281"/>
  <c r="J187" i="6"/>
  <c r="S187" i="8" s="1"/>
  <c r="P187" i="8"/>
  <c r="X187" i="8"/>
  <c r="Q187" i="8"/>
  <c r="Y187" i="8"/>
  <c r="Z187" i="8"/>
  <c r="W187" i="8" l="1"/>
  <c r="H187" i="6"/>
  <c r="U187" i="8"/>
  <c r="R187" i="8"/>
  <c r="T187" i="8"/>
  <c r="BF187" i="8" l="1"/>
  <c r="K187" i="8"/>
  <c r="E187" i="6"/>
  <c r="L187" i="8"/>
  <c r="V187" i="8"/>
  <c r="D187" i="614"/>
  <c r="D187" i="613"/>
  <c r="N187" i="8"/>
  <c r="M187" i="8"/>
  <c r="BH187" i="8" l="1"/>
  <c r="E187" i="614"/>
  <c r="F187" i="614" a="1"/>
  <c r="F187" i="614" s="1"/>
  <c r="R187" i="614" s="1"/>
  <c r="F187" i="613" a="1"/>
  <c r="F187" i="613" s="1"/>
  <c r="O187" i="613" s="1"/>
  <c r="E187" i="613"/>
  <c r="BG187" i="8"/>
  <c r="BE187" i="8"/>
  <c r="E187" i="8"/>
  <c r="D187" i="615"/>
  <c r="D187" i="616"/>
  <c r="D187" i="612"/>
  <c r="F187" i="616" l="1" a="1"/>
  <c r="F187" i="616" s="1"/>
  <c r="R187" i="616" s="1"/>
  <c r="E187" i="616"/>
  <c r="E187" i="615"/>
  <c r="F187" i="615" a="1"/>
  <c r="F187" i="615" s="1"/>
  <c r="I187" i="615" s="1"/>
  <c r="W187" i="613"/>
  <c r="Z187" i="613"/>
  <c r="T187" i="614"/>
  <c r="L187" i="613"/>
  <c r="Y187" i="613"/>
  <c r="R187" i="613"/>
  <c r="N187" i="613"/>
  <c r="M187" i="613"/>
  <c r="V187" i="613"/>
  <c r="T187" i="613"/>
  <c r="J187" i="613"/>
  <c r="H187" i="613"/>
  <c r="Q187" i="613"/>
  <c r="P187" i="613"/>
  <c r="K187" i="613"/>
  <c r="G187" i="613"/>
  <c r="U187" i="613"/>
  <c r="S187" i="613"/>
  <c r="I187" i="613"/>
  <c r="X187" i="613"/>
  <c r="W187" i="614"/>
  <c r="H187" i="614"/>
  <c r="O187" i="614"/>
  <c r="M187" i="614"/>
  <c r="Z187" i="614"/>
  <c r="N187" i="614"/>
  <c r="V187" i="614"/>
  <c r="S187" i="614"/>
  <c r="Q187" i="614"/>
  <c r="G187" i="614"/>
  <c r="K187" i="614"/>
  <c r="P187" i="614"/>
  <c r="U187" i="614"/>
  <c r="I187" i="614"/>
  <c r="J187" i="614"/>
  <c r="L187" i="614"/>
  <c r="X187" i="614"/>
  <c r="Y187" i="614"/>
  <c r="F187" i="612" a="1"/>
  <c r="F187" i="612" s="1"/>
  <c r="H187" i="612" s="1"/>
  <c r="E187" i="612"/>
  <c r="E198" i="65"/>
  <c r="E122" i="65"/>
  <c r="M187" i="615" l="1"/>
  <c r="J187" i="615"/>
  <c r="O187" i="615"/>
  <c r="I187" i="616"/>
  <c r="X187" i="615"/>
  <c r="Z187" i="615"/>
  <c r="Q187" i="616"/>
  <c r="X187" i="616"/>
  <c r="Z187" i="616"/>
  <c r="O187" i="616"/>
  <c r="M187" i="616"/>
  <c r="J187" i="616"/>
  <c r="H187" i="616"/>
  <c r="T187" i="616"/>
  <c r="P187" i="616"/>
  <c r="V187" i="616"/>
  <c r="S187" i="616"/>
  <c r="R187" i="615"/>
  <c r="S187" i="615"/>
  <c r="Y187" i="615"/>
  <c r="L187" i="615"/>
  <c r="N187" i="615"/>
  <c r="T187" i="615"/>
  <c r="W187" i="615"/>
  <c r="V187" i="615"/>
  <c r="Q187" i="615"/>
  <c r="P187" i="615"/>
  <c r="G187" i="616"/>
  <c r="U187" i="616"/>
  <c r="L187" i="616"/>
  <c r="K187" i="615"/>
  <c r="H187" i="615"/>
  <c r="G187" i="615"/>
  <c r="U187" i="615"/>
  <c r="K187" i="616"/>
  <c r="N187" i="616"/>
  <c r="W187" i="616"/>
  <c r="Y187" i="616"/>
  <c r="Q187" i="612"/>
  <c r="K187" i="612"/>
  <c r="X187" i="612"/>
  <c r="T187" i="612"/>
  <c r="J187" i="612"/>
  <c r="W187" i="612"/>
  <c r="I187" i="612"/>
  <c r="R187" i="612"/>
  <c r="M187" i="612"/>
  <c r="L187" i="612"/>
  <c r="Y187" i="612"/>
  <c r="O187" i="612"/>
  <c r="Z187" i="612"/>
  <c r="G187" i="612"/>
  <c r="N187" i="612"/>
  <c r="V187" i="612"/>
  <c r="U187" i="612"/>
  <c r="P187" i="612"/>
  <c r="S187" i="612"/>
  <c r="E294" i="6" l="1"/>
  <c r="E296" i="6" l="1"/>
  <c r="E296" i="8" l="1"/>
  <c r="E293" i="6" l="1"/>
  <c r="E298" i="6"/>
  <c r="E290" i="6"/>
  <c r="E297" i="6"/>
  <c r="I148" i="6"/>
  <c r="K148" i="6"/>
  <c r="O148" i="8" l="1"/>
  <c r="H148" i="6" l="1"/>
  <c r="K148" i="8" l="1"/>
  <c r="J148" i="6" l="1"/>
  <c r="W148" i="8" s="1"/>
  <c r="S148" i="8" l="1"/>
  <c r="G148" i="6" l="1"/>
  <c r="E281" i="6"/>
  <c r="G148" i="8" l="1"/>
  <c r="E297" i="8"/>
  <c r="E148" i="6"/>
  <c r="E148" i="8" l="1"/>
  <c r="E293" i="8" l="1"/>
  <c r="E298" i="8"/>
  <c r="E294" i="8" l="1"/>
  <c r="E290" i="8"/>
  <c r="E281" i="8"/>
  <c r="Q148" i="8"/>
  <c r="R148" i="8"/>
  <c r="P148" i="8"/>
  <c r="Z148" i="8"/>
  <c r="Y148" i="8"/>
  <c r="X148" i="8"/>
  <c r="BF148" i="8" l="1"/>
  <c r="N148" i="8"/>
  <c r="L148" i="8"/>
  <c r="M148" i="8"/>
  <c r="BE148" i="8" l="1"/>
  <c r="D148" i="614"/>
  <c r="I148" i="8"/>
  <c r="D148" i="612"/>
  <c r="D148" i="615"/>
  <c r="U148" i="8"/>
  <c r="V148" i="8"/>
  <c r="D148" i="616"/>
  <c r="D148" i="613"/>
  <c r="H148" i="8"/>
  <c r="J148" i="8"/>
  <c r="T148" i="8"/>
  <c r="BH148" i="8" l="1"/>
  <c r="BG148" i="8"/>
  <c r="F148" i="616" a="1"/>
  <c r="F148" i="616" s="1"/>
  <c r="E148" i="616"/>
  <c r="F148" i="615" a="1"/>
  <c r="F148" i="615" s="1"/>
  <c r="E148" i="615"/>
  <c r="F148" i="614" a="1"/>
  <c r="F148" i="614" s="1"/>
  <c r="E148" i="614"/>
  <c r="F148" i="613" a="1"/>
  <c r="F148" i="613" s="1"/>
  <c r="E148" i="613"/>
  <c r="F148" i="612" a="1"/>
  <c r="F148" i="612" s="1"/>
  <c r="BD148" i="8"/>
  <c r="D148" i="618"/>
  <c r="D148" i="617"/>
  <c r="F148" i="617" l="1" a="1"/>
  <c r="F148" i="617" s="1"/>
  <c r="X148" i="617" s="1"/>
  <c r="E148" i="617"/>
  <c r="F148" i="618" a="1"/>
  <c r="F148" i="618" s="1"/>
  <c r="X148" i="618" s="1"/>
  <c r="E148" i="618"/>
  <c r="Z148" i="616"/>
  <c r="R148" i="616"/>
  <c r="V148" i="616"/>
  <c r="X148" i="616"/>
  <c r="N148" i="616"/>
  <c r="S148" i="616"/>
  <c r="J148" i="616"/>
  <c r="M148" i="616"/>
  <c r="Y148" i="616"/>
  <c r="L148" i="616"/>
  <c r="W148" i="616"/>
  <c r="K148" i="616"/>
  <c r="U148" i="616"/>
  <c r="I148" i="616"/>
  <c r="T148" i="616"/>
  <c r="H148" i="616"/>
  <c r="Q148" i="616"/>
  <c r="G148" i="616"/>
  <c r="P148" i="616"/>
  <c r="O148" i="616"/>
  <c r="U148" i="615"/>
  <c r="M148" i="615"/>
  <c r="Z148" i="615"/>
  <c r="R148" i="615"/>
  <c r="J148" i="615"/>
  <c r="P148" i="615"/>
  <c r="Y148" i="615"/>
  <c r="O148" i="615"/>
  <c r="W148" i="615"/>
  <c r="L148" i="615"/>
  <c r="V148" i="615"/>
  <c r="K148" i="615"/>
  <c r="T148" i="615"/>
  <c r="I148" i="615"/>
  <c r="S148" i="615"/>
  <c r="H148" i="615"/>
  <c r="Q148" i="615"/>
  <c r="N148" i="615"/>
  <c r="G148" i="615"/>
  <c r="X148" i="615"/>
  <c r="V148" i="614"/>
  <c r="N148" i="614"/>
  <c r="Z148" i="614"/>
  <c r="R148" i="614"/>
  <c r="J148" i="614"/>
  <c r="P148" i="614"/>
  <c r="Y148" i="614"/>
  <c r="O148" i="614"/>
  <c r="X148" i="614"/>
  <c r="M148" i="614"/>
  <c r="W148" i="614"/>
  <c r="L148" i="614"/>
  <c r="U148" i="614"/>
  <c r="K148" i="614"/>
  <c r="T148" i="614"/>
  <c r="I148" i="614"/>
  <c r="S148" i="614"/>
  <c r="H148" i="614"/>
  <c r="Q148" i="614"/>
  <c r="G148" i="614"/>
  <c r="W148" i="613"/>
  <c r="O148" i="613"/>
  <c r="G148" i="613"/>
  <c r="V148" i="613"/>
  <c r="N148" i="613"/>
  <c r="U148" i="613"/>
  <c r="M148" i="613"/>
  <c r="T148" i="613"/>
  <c r="L148" i="613"/>
  <c r="S148" i="613"/>
  <c r="K148" i="613"/>
  <c r="Z148" i="613"/>
  <c r="R148" i="613"/>
  <c r="J148" i="613"/>
  <c r="Y148" i="613"/>
  <c r="Q148" i="613"/>
  <c r="I148" i="613"/>
  <c r="X148" i="613"/>
  <c r="P148" i="613"/>
  <c r="H148" i="613"/>
  <c r="W148" i="612"/>
  <c r="O148" i="612"/>
  <c r="G148" i="612"/>
  <c r="S148" i="612"/>
  <c r="K148" i="612"/>
  <c r="Q148" i="612"/>
  <c r="X148" i="612"/>
  <c r="M148" i="612"/>
  <c r="V148" i="612"/>
  <c r="L148" i="612"/>
  <c r="J148" i="612"/>
  <c r="Z148" i="612"/>
  <c r="I148" i="612"/>
  <c r="Y148" i="612"/>
  <c r="H148" i="612"/>
  <c r="U148" i="612"/>
  <c r="T148" i="612"/>
  <c r="R148" i="612"/>
  <c r="P148" i="612"/>
  <c r="N148" i="612"/>
  <c r="P148" i="617" l="1"/>
  <c r="I148" i="617"/>
  <c r="Q148" i="617"/>
  <c r="Y148" i="617"/>
  <c r="T148" i="617"/>
  <c r="M148" i="617"/>
  <c r="G148" i="617"/>
  <c r="V148" i="617"/>
  <c r="J148" i="617"/>
  <c r="W148" i="617"/>
  <c r="K148" i="617"/>
  <c r="Z148" i="617"/>
  <c r="L148" i="617"/>
  <c r="O148" i="617"/>
  <c r="U148" i="617"/>
  <c r="R148" i="617"/>
  <c r="H148" i="617"/>
  <c r="S148" i="617"/>
  <c r="N148" i="617"/>
  <c r="H148" i="618"/>
  <c r="S148" i="618"/>
  <c r="M148" i="618"/>
  <c r="O148" i="618"/>
  <c r="I148" i="618"/>
  <c r="Y148" i="618"/>
  <c r="T148" i="618"/>
  <c r="N148" i="618"/>
  <c r="K148" i="618"/>
  <c r="V148" i="618"/>
  <c r="P148" i="618"/>
  <c r="U148" i="618"/>
  <c r="J148" i="618"/>
  <c r="G148" i="618"/>
  <c r="L148" i="618"/>
  <c r="R148" i="618"/>
  <c r="Q148" i="618"/>
  <c r="W148" i="618"/>
  <c r="Z148" i="618"/>
  <c r="E148" i="612"/>
  <c r="E289" i="65" l="1"/>
  <c r="E298" i="65"/>
  <c r="E296" i="65"/>
  <c r="E293" i="65"/>
  <c r="E290" i="65"/>
  <c r="E297" i="65"/>
  <c r="E294" i="65"/>
  <c r="K30" i="486" l="1"/>
  <c r="K29" i="486"/>
  <c r="K27" i="486"/>
  <c r="K28" i="486"/>
  <c r="K32" i="486"/>
  <c r="K31" i="486"/>
  <c r="L28" i="486"/>
  <c r="L29" i="486"/>
  <c r="L30" i="486"/>
  <c r="L27" i="486"/>
  <c r="L32" i="486"/>
  <c r="L31" i="486"/>
  <c r="I29" i="486"/>
  <c r="I28" i="486"/>
  <c r="I27" i="486"/>
  <c r="I32" i="486"/>
  <c r="I30" i="486"/>
  <c r="I31" i="486"/>
  <c r="M29" i="486"/>
  <c r="M27" i="486"/>
  <c r="M28" i="486"/>
  <c r="M30" i="486"/>
  <c r="M31" i="486"/>
  <c r="M32" i="486"/>
  <c r="J28" i="486"/>
  <c r="J30" i="486"/>
  <c r="J29" i="486"/>
  <c r="J32" i="486"/>
  <c r="J27" i="486"/>
  <c r="J31" i="486"/>
  <c r="G32" i="486"/>
  <c r="E32" i="486" s="1"/>
  <c r="G31" i="486"/>
  <c r="E31" i="486" s="1"/>
  <c r="G30" i="486"/>
  <c r="G28" i="486"/>
  <c r="G29" i="486"/>
  <c r="G27" i="486"/>
  <c r="H27" i="486"/>
  <c r="H28" i="486"/>
  <c r="H29" i="486"/>
  <c r="H32" i="486"/>
  <c r="H31" i="486"/>
  <c r="H30" i="486"/>
  <c r="E28" i="486" l="1"/>
  <c r="E30" i="486"/>
  <c r="E27" i="486"/>
  <c r="E29" i="486"/>
  <c r="E187" i="65" l="1"/>
  <c r="O32" i="2" l="1"/>
  <c r="D32" i="2" s="1"/>
  <c r="O33" i="2"/>
  <c r="D33" i="2" s="1"/>
  <c r="O34" i="2"/>
  <c r="D34" i="2" s="1"/>
  <c r="D22" i="2"/>
  <c r="D34" i="65" l="1"/>
  <c r="D34" i="6"/>
  <c r="D33" i="6"/>
  <c r="D33" i="65"/>
  <c r="D32" i="65"/>
  <c r="D32" i="6"/>
  <c r="D21" i="2"/>
  <c r="D22" i="65"/>
  <c r="D22" i="6"/>
  <c r="D34" i="8" l="1"/>
  <c r="F34" i="6"/>
  <c r="O34" i="6" s="1"/>
  <c r="AM34" i="8" s="1"/>
  <c r="D22" i="8"/>
  <c r="F22" i="6"/>
  <c r="J22" i="6" s="1"/>
  <c r="S22" i="8" s="1"/>
  <c r="D274" i="2"/>
  <c r="D21" i="65"/>
  <c r="D274" i="65" s="1"/>
  <c r="D13" i="486" s="1"/>
  <c r="D26" i="2"/>
  <c r="D21" i="6"/>
  <c r="D32" i="8"/>
  <c r="F32" i="8" s="1"/>
  <c r="F32" i="6"/>
  <c r="M32" i="6" s="1"/>
  <c r="AE32" i="8" s="1"/>
  <c r="D33" i="8"/>
  <c r="F33" i="6"/>
  <c r="G33" i="6" s="1"/>
  <c r="G33" i="8" s="1"/>
  <c r="AH32" i="8"/>
  <c r="O33" i="6" l="1"/>
  <c r="AM33" i="8" s="1"/>
  <c r="L33" i="6"/>
  <c r="AA33" i="8" s="1"/>
  <c r="R34" i="6"/>
  <c r="AY34" i="8" s="1"/>
  <c r="M34" i="6"/>
  <c r="AE34" i="8" s="1"/>
  <c r="I34" i="6"/>
  <c r="O34" i="8" s="1"/>
  <c r="Q34" i="6"/>
  <c r="AU34" i="8" s="1"/>
  <c r="J34" i="6"/>
  <c r="S34" i="8" s="1"/>
  <c r="N34" i="6"/>
  <c r="AI34" i="8" s="1"/>
  <c r="P32" i="6"/>
  <c r="AQ32" i="8" s="1"/>
  <c r="L32" i="6"/>
  <c r="AA32" i="8" s="1"/>
  <c r="P34" i="6"/>
  <c r="AQ34" i="8" s="1"/>
  <c r="H34" i="6"/>
  <c r="K34" i="8" s="1"/>
  <c r="G34" i="6"/>
  <c r="K34" i="6"/>
  <c r="W34" i="8" s="1"/>
  <c r="L34" i="6"/>
  <c r="AA34" i="8" s="1"/>
  <c r="F34" i="8"/>
  <c r="O32" i="6"/>
  <c r="AM32" i="8" s="1"/>
  <c r="L22" i="6"/>
  <c r="AA22" i="8" s="1"/>
  <c r="K22" i="6"/>
  <c r="W22" i="8" s="1"/>
  <c r="M22" i="6"/>
  <c r="AE22" i="8" s="1"/>
  <c r="R22" i="6"/>
  <c r="AY22" i="8" s="1"/>
  <c r="G22" i="6"/>
  <c r="G22" i="8" s="1"/>
  <c r="D41" i="486"/>
  <c r="N33" i="6"/>
  <c r="AI33" i="8" s="1"/>
  <c r="I32" i="6"/>
  <c r="O32" i="8" s="1"/>
  <c r="K32" i="6"/>
  <c r="H22" i="6"/>
  <c r="P33" i="6"/>
  <c r="AQ33" i="8" s="1"/>
  <c r="F33" i="8"/>
  <c r="J32" i="6"/>
  <c r="S32" i="8" s="1"/>
  <c r="M33" i="6"/>
  <c r="AE33" i="8" s="1"/>
  <c r="O39" i="2"/>
  <c r="D39" i="2" s="1"/>
  <c r="Q32" i="6"/>
  <c r="AU32" i="8" s="1"/>
  <c r="P22" i="6"/>
  <c r="AQ22" i="8" s="1"/>
  <c r="I22" i="6"/>
  <c r="O22" i="8" s="1"/>
  <c r="I33" i="6"/>
  <c r="O33" i="8" s="1"/>
  <c r="K33" i="6"/>
  <c r="G32" i="6"/>
  <c r="N22" i="6"/>
  <c r="AI22" i="8" s="1"/>
  <c r="Q22" i="6"/>
  <c r="AU22" i="8" s="1"/>
  <c r="R33" i="6"/>
  <c r="AY33" i="8" s="1"/>
  <c r="Q33" i="6"/>
  <c r="AU33" i="8" s="1"/>
  <c r="H32" i="6"/>
  <c r="K32" i="8" s="1"/>
  <c r="D274" i="6"/>
  <c r="F21" i="6"/>
  <c r="P21" i="6" s="1"/>
  <c r="D21" i="8"/>
  <c r="D26" i="6"/>
  <c r="H33" i="6"/>
  <c r="K33" i="8" s="1"/>
  <c r="J33" i="6"/>
  <c r="S33" i="8" s="1"/>
  <c r="N32" i="6"/>
  <c r="AI32" i="8" s="1"/>
  <c r="R32" i="6"/>
  <c r="AY32" i="8" s="1"/>
  <c r="D26" i="65"/>
  <c r="O22" i="6"/>
  <c r="AM22" i="8" s="1"/>
  <c r="F22" i="8"/>
  <c r="AT33" i="8"/>
  <c r="AL33" i="8"/>
  <c r="AP32" i="8"/>
  <c r="AP34" i="8"/>
  <c r="V22" i="8"/>
  <c r="V32" i="8"/>
  <c r="BB33" i="8"/>
  <c r="Z32" i="8"/>
  <c r="N32" i="8"/>
  <c r="AD22" i="8"/>
  <c r="Z33" i="8"/>
  <c r="AP33" i="8"/>
  <c r="AT32" i="8"/>
  <c r="AX33" i="8"/>
  <c r="BB32" i="8"/>
  <c r="J33" i="8"/>
  <c r="V33" i="8"/>
  <c r="AL32" i="8"/>
  <c r="R32" i="8"/>
  <c r="R33" i="8"/>
  <c r="AH33" i="8"/>
  <c r="AD32" i="8"/>
  <c r="N33" i="8"/>
  <c r="AD33" i="8"/>
  <c r="AX32" i="8"/>
  <c r="AX22" i="8"/>
  <c r="W32" i="8" l="1"/>
  <c r="W33" i="8"/>
  <c r="E33" i="8" s="1"/>
  <c r="M21" i="6"/>
  <c r="M26" i="6" s="1"/>
  <c r="G34" i="8"/>
  <c r="E34" i="6"/>
  <c r="I21" i="6"/>
  <c r="I274" i="6" s="1"/>
  <c r="Q21" i="6"/>
  <c r="Q26" i="6" s="1"/>
  <c r="O21" i="6"/>
  <c r="O26" i="6" s="1"/>
  <c r="H21" i="6"/>
  <c r="H26" i="6" s="1"/>
  <c r="N21" i="6"/>
  <c r="N26" i="6" s="1"/>
  <c r="R21" i="6"/>
  <c r="AY21" i="8" s="1"/>
  <c r="AY26" i="8" s="1"/>
  <c r="K21" i="6"/>
  <c r="K274" i="6" s="1"/>
  <c r="J21" i="6"/>
  <c r="J274" i="6" s="1"/>
  <c r="G21" i="6"/>
  <c r="G274" i="6" s="1"/>
  <c r="L21" i="6"/>
  <c r="AA21" i="8" s="1"/>
  <c r="AA26" i="8" s="1"/>
  <c r="L206" i="6"/>
  <c r="O206" i="6"/>
  <c r="M206" i="6"/>
  <c r="N206" i="6"/>
  <c r="R206" i="6"/>
  <c r="P206" i="6"/>
  <c r="Q206" i="6"/>
  <c r="M75" i="6"/>
  <c r="N75" i="6"/>
  <c r="R75" i="6"/>
  <c r="L75" i="6"/>
  <c r="P75" i="6"/>
  <c r="Q75" i="6"/>
  <c r="O75" i="6"/>
  <c r="D39" i="65"/>
  <c r="D39" i="6"/>
  <c r="E33" i="6"/>
  <c r="D274" i="8"/>
  <c r="D26" i="8"/>
  <c r="F21" i="8"/>
  <c r="K22" i="8"/>
  <c r="E22" i="6"/>
  <c r="AQ21" i="8"/>
  <c r="AQ26" i="8" s="1"/>
  <c r="P26" i="6"/>
  <c r="G32" i="8"/>
  <c r="E32" i="6"/>
  <c r="AX34" i="8"/>
  <c r="N22" i="8"/>
  <c r="AH22" i="8"/>
  <c r="N34" i="8"/>
  <c r="AD34" i="8"/>
  <c r="J22" i="8"/>
  <c r="Z34" i="8"/>
  <c r="BB34" i="8"/>
  <c r="AH34" i="8"/>
  <c r="V34" i="8"/>
  <c r="R34" i="8"/>
  <c r="BB22" i="8"/>
  <c r="J34" i="8"/>
  <c r="R22" i="8"/>
  <c r="AL34" i="8"/>
  <c r="Z22" i="8"/>
  <c r="AT22" i="8"/>
  <c r="AT34" i="8"/>
  <c r="J32" i="8"/>
  <c r="AL22" i="8"/>
  <c r="AP22" i="8"/>
  <c r="BB21" i="8"/>
  <c r="AI21" i="8" l="1"/>
  <c r="AE21" i="8"/>
  <c r="R26" i="6"/>
  <c r="AM21" i="8"/>
  <c r="J26" i="6"/>
  <c r="G26" i="6"/>
  <c r="G21" i="8"/>
  <c r="G274" i="8" s="1"/>
  <c r="O21" i="8"/>
  <c r="O274" i="8" s="1"/>
  <c r="H274" i="6"/>
  <c r="H206" i="6" s="1"/>
  <c r="I26" i="6"/>
  <c r="K21" i="8"/>
  <c r="K274" i="8" s="1"/>
  <c r="S21" i="8"/>
  <c r="S274" i="8" s="1"/>
  <c r="AU21" i="8"/>
  <c r="W21" i="8"/>
  <c r="W26" i="8" s="1"/>
  <c r="K26" i="6"/>
  <c r="E34" i="8"/>
  <c r="L26" i="6"/>
  <c r="E21" i="6"/>
  <c r="BB26" i="8"/>
  <c r="I206" i="6"/>
  <c r="I75" i="6"/>
  <c r="F39" i="6"/>
  <c r="G39" i="6" s="1"/>
  <c r="G39" i="8" s="1"/>
  <c r="D39" i="8"/>
  <c r="AQ75" i="8"/>
  <c r="P79" i="6"/>
  <c r="AI206" i="8"/>
  <c r="N210" i="6"/>
  <c r="K206" i="6"/>
  <c r="K75" i="6"/>
  <c r="AY75" i="8"/>
  <c r="R79" i="6"/>
  <c r="E22" i="8"/>
  <c r="O31" i="2"/>
  <c r="D31" i="2" s="1"/>
  <c r="D48" i="3"/>
  <c r="AA75" i="8"/>
  <c r="L79" i="6"/>
  <c r="AE206" i="8"/>
  <c r="M210" i="6"/>
  <c r="AM206" i="8"/>
  <c r="O210" i="6"/>
  <c r="AI75" i="8"/>
  <c r="N79" i="6"/>
  <c r="AA206" i="8"/>
  <c r="L210" i="6"/>
  <c r="AE75" i="8"/>
  <c r="M79" i="6"/>
  <c r="G206" i="6"/>
  <c r="G75" i="6"/>
  <c r="E32" i="8"/>
  <c r="AM75" i="8"/>
  <c r="O79" i="6"/>
  <c r="AU206" i="8"/>
  <c r="Q210" i="6"/>
  <c r="AQ206" i="8"/>
  <c r="P210" i="6"/>
  <c r="J206" i="6"/>
  <c r="J75" i="6"/>
  <c r="AU75" i="8"/>
  <c r="Q79" i="6"/>
  <c r="AY206" i="8"/>
  <c r="R210" i="6"/>
  <c r="AZ75" i="8"/>
  <c r="AS75" i="8"/>
  <c r="AN206" i="8"/>
  <c r="AT75" i="8"/>
  <c r="AK75" i="8"/>
  <c r="AB75" i="8"/>
  <c r="AF206" i="8"/>
  <c r="AV75" i="8"/>
  <c r="AD75" i="8"/>
  <c r="AN75" i="8"/>
  <c r="BA75" i="8"/>
  <c r="Z21" i="8"/>
  <c r="J21" i="8"/>
  <c r="AL21" i="8"/>
  <c r="AT21" i="8"/>
  <c r="AH21" i="8"/>
  <c r="AJ75" i="8"/>
  <c r="AD21" i="8"/>
  <c r="AP21" i="8"/>
  <c r="AJ206" i="8"/>
  <c r="V21" i="8"/>
  <c r="AW75" i="8"/>
  <c r="AL75" i="8"/>
  <c r="BB206" i="8"/>
  <c r="AL206" i="8"/>
  <c r="AR75" i="8"/>
  <c r="BA206" i="8"/>
  <c r="AP206" i="8"/>
  <c r="AX206" i="8"/>
  <c r="AH75" i="8"/>
  <c r="BB75" i="8"/>
  <c r="AH206" i="8"/>
  <c r="AX75" i="8"/>
  <c r="AK206" i="8"/>
  <c r="AZ206" i="8"/>
  <c r="AO75" i="8"/>
  <c r="AF75" i="8"/>
  <c r="AG75" i="8"/>
  <c r="AW206" i="8"/>
  <c r="AS206" i="8"/>
  <c r="AT206" i="8"/>
  <c r="AP75" i="8"/>
  <c r="AO206" i="8"/>
  <c r="AD206" i="8"/>
  <c r="N21" i="8"/>
  <c r="AC75" i="8"/>
  <c r="AX21" i="8"/>
  <c r="AR206" i="8"/>
  <c r="AC206" i="8"/>
  <c r="AV206" i="8"/>
  <c r="AG206" i="8"/>
  <c r="AB206" i="8"/>
  <c r="R21" i="8"/>
  <c r="AD26" i="8" l="1"/>
  <c r="AL26" i="8"/>
  <c r="AI26" i="8"/>
  <c r="G26" i="8"/>
  <c r="AP26" i="8"/>
  <c r="AH26" i="8"/>
  <c r="H75" i="6"/>
  <c r="K75" i="8" s="1"/>
  <c r="AM26" i="8"/>
  <c r="AE26" i="8"/>
  <c r="E274" i="6"/>
  <c r="W274" i="8"/>
  <c r="E274" i="8" s="1"/>
  <c r="AT26" i="8"/>
  <c r="O26" i="8"/>
  <c r="K26" i="8"/>
  <c r="S26" i="8"/>
  <c r="E21" i="8"/>
  <c r="R274" i="8"/>
  <c r="R26" i="8"/>
  <c r="J274" i="8"/>
  <c r="J26" i="8"/>
  <c r="E26" i="6"/>
  <c r="AX26" i="8"/>
  <c r="V26" i="8"/>
  <c r="V274" i="8"/>
  <c r="N274" i="8"/>
  <c r="N26" i="8"/>
  <c r="AU26" i="8"/>
  <c r="Z274" i="8"/>
  <c r="Z26" i="8"/>
  <c r="K39" i="6"/>
  <c r="AX79" i="8"/>
  <c r="AL210" i="8"/>
  <c r="AP79" i="8"/>
  <c r="AH210" i="8"/>
  <c r="AT210" i="8"/>
  <c r="AD210" i="8"/>
  <c r="BB79" i="8"/>
  <c r="AT79" i="8"/>
  <c r="AH79" i="8"/>
  <c r="AD79" i="8"/>
  <c r="AL79" i="8"/>
  <c r="AX210" i="8"/>
  <c r="BB210" i="8"/>
  <c r="AP210" i="8"/>
  <c r="BN75" i="8"/>
  <c r="AU79" i="8"/>
  <c r="H79" i="6"/>
  <c r="J39" i="6"/>
  <c r="S39" i="8" s="1"/>
  <c r="I79" i="6"/>
  <c r="O75" i="8"/>
  <c r="AI210" i="8"/>
  <c r="BK206" i="8"/>
  <c r="H210" i="6"/>
  <c r="K206" i="8"/>
  <c r="I39" i="6"/>
  <c r="O39" i="8" s="1"/>
  <c r="I210" i="6"/>
  <c r="O206" i="8"/>
  <c r="BL75" i="8"/>
  <c r="AM79" i="8"/>
  <c r="J210" i="6"/>
  <c r="S206" i="8"/>
  <c r="AE210" i="8"/>
  <c r="BJ206" i="8"/>
  <c r="P39" i="6"/>
  <c r="AQ39" i="8" s="1"/>
  <c r="AQ210" i="8"/>
  <c r="BM206" i="8"/>
  <c r="G75" i="8"/>
  <c r="G79" i="6"/>
  <c r="AA210" i="8"/>
  <c r="BI206" i="8"/>
  <c r="BO75" i="8"/>
  <c r="AY79" i="8"/>
  <c r="BM75" i="8"/>
  <c r="AQ79" i="8"/>
  <c r="M39" i="6"/>
  <c r="AE39" i="8" s="1"/>
  <c r="R39" i="6"/>
  <c r="AY39" i="8" s="1"/>
  <c r="J79" i="6"/>
  <c r="S75" i="8"/>
  <c r="G206" i="8"/>
  <c r="G210" i="6"/>
  <c r="E206" i="6"/>
  <c r="BJ75" i="8"/>
  <c r="AE79" i="8"/>
  <c r="BI75" i="8"/>
  <c r="AA79" i="8"/>
  <c r="K79" i="6"/>
  <c r="W75" i="8"/>
  <c r="O39" i="6"/>
  <c r="AM39" i="8" s="1"/>
  <c r="L39" i="6"/>
  <c r="AA39" i="8" s="1"/>
  <c r="BK75" i="8"/>
  <c r="AI79" i="8"/>
  <c r="K210" i="6"/>
  <c r="W206" i="8"/>
  <c r="N39" i="6"/>
  <c r="AI39" i="8" s="1"/>
  <c r="H39" i="6"/>
  <c r="K39" i="8" s="1"/>
  <c r="AU210" i="8"/>
  <c r="BN206" i="8"/>
  <c r="AY210" i="8"/>
  <c r="BO206" i="8"/>
  <c r="AM210" i="8"/>
  <c r="BL206" i="8"/>
  <c r="D31" i="65"/>
  <c r="D276" i="2"/>
  <c r="D31" i="6"/>
  <c r="Q39" i="6"/>
  <c r="AU39" i="8" s="1"/>
  <c r="F39" i="8"/>
  <c r="J206" i="8"/>
  <c r="Z206" i="8"/>
  <c r="V206" i="8"/>
  <c r="J75" i="8"/>
  <c r="BB39" i="8"/>
  <c r="V75" i="8"/>
  <c r="E75" i="6" l="1"/>
  <c r="N75" i="8"/>
  <c r="N79" i="8" s="1"/>
  <c r="N206" i="8"/>
  <c r="N210" i="8" s="1"/>
  <c r="W39" i="8"/>
  <c r="E39" i="8" s="1"/>
  <c r="E26" i="8"/>
  <c r="E79" i="6"/>
  <c r="J210" i="8"/>
  <c r="Z210" i="8"/>
  <c r="V79" i="8"/>
  <c r="J79" i="8"/>
  <c r="V210" i="8"/>
  <c r="D31" i="8"/>
  <c r="F31" i="6"/>
  <c r="J31" i="6" s="1"/>
  <c r="D276" i="6"/>
  <c r="E75" i="8"/>
  <c r="W79" i="8"/>
  <c r="K210" i="8"/>
  <c r="K79" i="8"/>
  <c r="G210" i="8"/>
  <c r="E39" i="6"/>
  <c r="W210" i="8"/>
  <c r="S79" i="8"/>
  <c r="G79" i="8"/>
  <c r="O210" i="8"/>
  <c r="O79" i="8"/>
  <c r="E206" i="8"/>
  <c r="S210" i="8"/>
  <c r="D276" i="65"/>
  <c r="D15" i="486" s="1"/>
  <c r="E210" i="6"/>
  <c r="AT39" i="8"/>
  <c r="N39" i="8"/>
  <c r="AD39" i="8"/>
  <c r="V39" i="8"/>
  <c r="AH39" i="8"/>
  <c r="R206" i="8"/>
  <c r="R39" i="8"/>
  <c r="AL39" i="8"/>
  <c r="Z75" i="8"/>
  <c r="AP39" i="8"/>
  <c r="R75" i="8"/>
  <c r="J39" i="8"/>
  <c r="Z39" i="8"/>
  <c r="AX39" i="8"/>
  <c r="R210" i="8" l="1"/>
  <c r="Z79" i="8"/>
  <c r="N31" i="6"/>
  <c r="AI31" i="8" s="1"/>
  <c r="E79" i="8"/>
  <c r="M31" i="6"/>
  <c r="AE31" i="8" s="1"/>
  <c r="G31" i="6"/>
  <c r="G31" i="8" s="1"/>
  <c r="I31" i="6"/>
  <c r="O31" i="8" s="1"/>
  <c r="E210" i="8"/>
  <c r="O31" i="6"/>
  <c r="AM31" i="8" s="1"/>
  <c r="Q31" i="6"/>
  <c r="AU31" i="8" s="1"/>
  <c r="H31" i="6"/>
  <c r="H276" i="6" s="1"/>
  <c r="S31" i="8"/>
  <c r="J276" i="6"/>
  <c r="D276" i="8"/>
  <c r="F31" i="8"/>
  <c r="D43" i="486"/>
  <c r="P31" i="6"/>
  <c r="AQ31" i="8" s="1"/>
  <c r="K31" i="6"/>
  <c r="R79" i="8"/>
  <c r="L31" i="6"/>
  <c r="AA31" i="8" s="1"/>
  <c r="R31" i="6"/>
  <c r="AY31" i="8" s="1"/>
  <c r="R132" i="6"/>
  <c r="AY132" i="8" s="1"/>
  <c r="Q132" i="6"/>
  <c r="AU132" i="8" s="1"/>
  <c r="N132" i="6"/>
  <c r="AI132" i="8" s="1"/>
  <c r="P132" i="6"/>
  <c r="AQ132" i="8" s="1"/>
  <c r="M132" i="6"/>
  <c r="AE132" i="8" s="1"/>
  <c r="O132" i="6"/>
  <c r="AM132" i="8" s="1"/>
  <c r="L132" i="6"/>
  <c r="AA132" i="8" s="1"/>
  <c r="R83" i="6"/>
  <c r="AY83" i="8" s="1"/>
  <c r="P82" i="6"/>
  <c r="Q82" i="6"/>
  <c r="R30" i="6"/>
  <c r="AY30" i="8" s="1"/>
  <c r="R82" i="6"/>
  <c r="N82" i="6"/>
  <c r="P29" i="6"/>
  <c r="L82" i="6"/>
  <c r="O30" i="6"/>
  <c r="AM30" i="8" s="1"/>
  <c r="M82" i="6"/>
  <c r="P30" i="6"/>
  <c r="AQ30" i="8" s="1"/>
  <c r="M29" i="6"/>
  <c r="O82" i="6"/>
  <c r="N83" i="6"/>
  <c r="AI83" i="8" s="1"/>
  <c r="M30" i="6"/>
  <c r="AE30" i="8" s="1"/>
  <c r="Q29" i="6"/>
  <c r="O29" i="6"/>
  <c r="M83" i="6"/>
  <c r="AE83" i="8" s="1"/>
  <c r="L30" i="6"/>
  <c r="AA30" i="8" s="1"/>
  <c r="R29" i="6"/>
  <c r="N29" i="6"/>
  <c r="P83" i="6"/>
  <c r="AQ83" i="8" s="1"/>
  <c r="N30" i="6"/>
  <c r="AI30" i="8" s="1"/>
  <c r="Q83" i="6"/>
  <c r="AU83" i="8" s="1"/>
  <c r="Q30" i="6"/>
  <c r="AU30" i="8" s="1"/>
  <c r="L29" i="6"/>
  <c r="O83" i="6"/>
  <c r="AM83" i="8" s="1"/>
  <c r="O215" i="6"/>
  <c r="AM215" i="8" s="1"/>
  <c r="O213" i="6"/>
  <c r="N84" i="6"/>
  <c r="AI84" i="8" s="1"/>
  <c r="P215" i="6"/>
  <c r="AQ215" i="8" s="1"/>
  <c r="L214" i="6"/>
  <c r="AA214" i="8" s="1"/>
  <c r="O84" i="6"/>
  <c r="AM84" i="8" s="1"/>
  <c r="M214" i="6"/>
  <c r="AE214" i="8" s="1"/>
  <c r="N213" i="6"/>
  <c r="P213" i="6"/>
  <c r="L84" i="6"/>
  <c r="AA84" i="8" s="1"/>
  <c r="R214" i="6"/>
  <c r="AY214" i="8" s="1"/>
  <c r="Q213" i="6"/>
  <c r="P214" i="6"/>
  <c r="AQ214" i="8" s="1"/>
  <c r="P84" i="6"/>
  <c r="AQ84" i="8" s="1"/>
  <c r="R215" i="6"/>
  <c r="AY215" i="8" s="1"/>
  <c r="N214" i="6"/>
  <c r="AI214" i="8" s="1"/>
  <c r="Q214" i="6"/>
  <c r="AU214" i="8" s="1"/>
  <c r="M84" i="6"/>
  <c r="AE84" i="8" s="1"/>
  <c r="R213" i="6"/>
  <c r="L213" i="6"/>
  <c r="N215" i="6"/>
  <c r="AI215" i="8" s="1"/>
  <c r="Q84" i="6"/>
  <c r="AU84" i="8" s="1"/>
  <c r="M215" i="6"/>
  <c r="AE215" i="8" s="1"/>
  <c r="L215" i="6"/>
  <c r="AA215" i="8" s="1"/>
  <c r="M213" i="6"/>
  <c r="L83" i="6"/>
  <c r="AA83" i="8" s="1"/>
  <c r="Q215" i="6"/>
  <c r="AU215" i="8" s="1"/>
  <c r="O214" i="6"/>
  <c r="AM214" i="8" s="1"/>
  <c r="R84" i="6"/>
  <c r="AY84" i="8" s="1"/>
  <c r="P142" i="6"/>
  <c r="AQ142" i="8" s="1"/>
  <c r="M142" i="6"/>
  <c r="AE142" i="8" s="1"/>
  <c r="Q142" i="6"/>
  <c r="AU142" i="8" s="1"/>
  <c r="L142" i="6"/>
  <c r="AA142" i="8" s="1"/>
  <c r="O142" i="6"/>
  <c r="AM142" i="8" s="1"/>
  <c r="N142" i="6"/>
  <c r="AI142" i="8" s="1"/>
  <c r="R142" i="6"/>
  <c r="AY142" i="8" s="1"/>
  <c r="AF132" i="8"/>
  <c r="AJ83" i="8"/>
  <c r="AL84" i="8"/>
  <c r="BA214" i="8"/>
  <c r="AR132" i="8"/>
  <c r="AF142" i="8"/>
  <c r="AX84" i="8"/>
  <c r="AS132" i="8"/>
  <c r="AH84" i="8"/>
  <c r="AL83" i="8"/>
  <c r="AC142" i="8"/>
  <c r="AW215" i="8"/>
  <c r="AC84" i="8"/>
  <c r="AS214" i="8"/>
  <c r="AW214" i="8"/>
  <c r="AV132" i="8"/>
  <c r="AZ214" i="8"/>
  <c r="BB84" i="8"/>
  <c r="AC132" i="8"/>
  <c r="AW142" i="8"/>
  <c r="BA142" i="8"/>
  <c r="AB83" i="8"/>
  <c r="BA83" i="8"/>
  <c r="AZ83" i="8"/>
  <c r="AK83" i="8"/>
  <c r="AG214" i="8"/>
  <c r="AS30" i="8"/>
  <c r="AC215" i="8"/>
  <c r="AG84" i="8"/>
  <c r="AR215" i="8"/>
  <c r="AD132" i="8"/>
  <c r="BA215" i="8"/>
  <c r="AC214" i="8"/>
  <c r="AP31" i="8"/>
  <c r="AO83" i="8"/>
  <c r="AX132" i="8"/>
  <c r="AN83" i="8"/>
  <c r="AF215" i="8"/>
  <c r="AZ84" i="8"/>
  <c r="AO132" i="8"/>
  <c r="AW84" i="8"/>
  <c r="BA132" i="8"/>
  <c r="AZ30" i="8"/>
  <c r="AX142" i="8"/>
  <c r="AW30" i="8"/>
  <c r="AN30" i="8"/>
  <c r="AT132" i="8"/>
  <c r="AF83" i="8"/>
  <c r="AB84" i="8"/>
  <c r="AD83" i="8"/>
  <c r="AL215" i="8"/>
  <c r="AL214" i="8"/>
  <c r="AV84" i="8"/>
  <c r="AO30" i="8"/>
  <c r="AK142" i="8"/>
  <c r="BA84" i="8"/>
  <c r="AR84" i="8"/>
  <c r="AV214" i="8"/>
  <c r="AG30" i="8"/>
  <c r="AC83" i="8"/>
  <c r="AG132" i="8"/>
  <c r="AC30" i="8"/>
  <c r="AZ132" i="8"/>
  <c r="AS83" i="8"/>
  <c r="AB215" i="8"/>
  <c r="AB214" i="8"/>
  <c r="AK214" i="8"/>
  <c r="AS142" i="8"/>
  <c r="AK84" i="8"/>
  <c r="AH142" i="8"/>
  <c r="AN132" i="8"/>
  <c r="AJ30" i="8"/>
  <c r="AB142" i="8"/>
  <c r="AT31" i="8"/>
  <c r="AK30" i="8"/>
  <c r="AJ214" i="8"/>
  <c r="AL132" i="8"/>
  <c r="AJ132" i="8"/>
  <c r="AF84" i="8"/>
  <c r="AH214" i="8"/>
  <c r="AH83" i="8"/>
  <c r="AV215" i="8"/>
  <c r="AG142" i="8"/>
  <c r="AX214" i="8"/>
  <c r="AP132" i="8"/>
  <c r="AT83" i="8"/>
  <c r="AT142" i="8"/>
  <c r="AO215" i="8"/>
  <c r="AX215" i="8"/>
  <c r="AP142" i="8"/>
  <c r="AS215" i="8"/>
  <c r="AX83" i="8"/>
  <c r="AD142" i="8"/>
  <c r="AK215" i="8"/>
  <c r="AW132" i="8"/>
  <c r="AH30" i="8"/>
  <c r="AB30" i="8"/>
  <c r="BB83" i="8"/>
  <c r="BB132" i="8"/>
  <c r="AS84" i="8"/>
  <c r="AZ215" i="8"/>
  <c r="AL142" i="8"/>
  <c r="AR83" i="8"/>
  <c r="AD215" i="8"/>
  <c r="AP30" i="8"/>
  <c r="AO142" i="8"/>
  <c r="BB214" i="8"/>
  <c r="BA30" i="8"/>
  <c r="AP84" i="8"/>
  <c r="AF30" i="8"/>
  <c r="AN214" i="8"/>
  <c r="AD31" i="8"/>
  <c r="AX30" i="8"/>
  <c r="AT214" i="8"/>
  <c r="V31" i="8"/>
  <c r="AF214" i="8"/>
  <c r="AH215" i="8"/>
  <c r="AT215" i="8"/>
  <c r="AT30" i="8"/>
  <c r="AO84" i="8"/>
  <c r="AN215" i="8"/>
  <c r="AD214" i="8"/>
  <c r="AD84" i="8"/>
  <c r="AV30" i="8"/>
  <c r="AG215" i="8"/>
  <c r="AR214" i="8"/>
  <c r="AD30" i="8"/>
  <c r="AP215" i="8"/>
  <c r="AL30" i="8"/>
  <c r="AP214" i="8"/>
  <c r="AV142" i="8"/>
  <c r="AJ215" i="8"/>
  <c r="AB132" i="8"/>
  <c r="AH132" i="8"/>
  <c r="BB30" i="8"/>
  <c r="AP83" i="8"/>
  <c r="AT84" i="8"/>
  <c r="BB215" i="8"/>
  <c r="AR142" i="8"/>
  <c r="AN84" i="8"/>
  <c r="AJ84" i="8"/>
  <c r="AV83" i="8"/>
  <c r="AO214" i="8"/>
  <c r="AG83" i="8"/>
  <c r="AK132" i="8"/>
  <c r="AN142" i="8"/>
  <c r="AZ142" i="8"/>
  <c r="AJ142" i="8"/>
  <c r="BB142" i="8"/>
  <c r="AW83" i="8"/>
  <c r="AR30" i="8"/>
  <c r="G276" i="6" l="1"/>
  <c r="I276" i="6"/>
  <c r="I213" i="6" s="1"/>
  <c r="E31" i="6"/>
  <c r="K31" i="8"/>
  <c r="K276" i="8" s="1"/>
  <c r="V276" i="8"/>
  <c r="AU213" i="8"/>
  <c r="BM215" i="8"/>
  <c r="BK30" i="8"/>
  <c r="BJ30" i="8"/>
  <c r="AQ29" i="8"/>
  <c r="BL132" i="8"/>
  <c r="H132" i="6"/>
  <c r="K132" i="8" s="1"/>
  <c r="H82" i="6"/>
  <c r="H84" i="6"/>
  <c r="K84" i="8" s="1"/>
  <c r="H30" i="6"/>
  <c r="K30" i="8" s="1"/>
  <c r="H142" i="6"/>
  <c r="K142" i="8" s="1"/>
  <c r="H213" i="6"/>
  <c r="H214" i="6"/>
  <c r="K214" i="8" s="1"/>
  <c r="H83" i="6"/>
  <c r="K83" i="8" s="1"/>
  <c r="H215" i="6"/>
  <c r="K215" i="8" s="1"/>
  <c r="H29" i="6"/>
  <c r="BO142" i="8"/>
  <c r="BO214" i="8"/>
  <c r="BK84" i="8"/>
  <c r="BM83" i="8"/>
  <c r="BK83" i="8"/>
  <c r="AI82" i="8"/>
  <c r="BJ132" i="8"/>
  <c r="BO84" i="8"/>
  <c r="BI83" i="8"/>
  <c r="BI84" i="8"/>
  <c r="AM213" i="8"/>
  <c r="AI29" i="8"/>
  <c r="AM82" i="8"/>
  <c r="AY82" i="8"/>
  <c r="BM132" i="8"/>
  <c r="BL214" i="8"/>
  <c r="AY213" i="8"/>
  <c r="BI142" i="8"/>
  <c r="BL215" i="8"/>
  <c r="AY29" i="8"/>
  <c r="AE29" i="8"/>
  <c r="BO30" i="8"/>
  <c r="BK132" i="8"/>
  <c r="I84" i="6"/>
  <c r="O84" i="8" s="1"/>
  <c r="BN215" i="8"/>
  <c r="BJ84" i="8"/>
  <c r="AQ213" i="8"/>
  <c r="BI215" i="8"/>
  <c r="BK214" i="8"/>
  <c r="AI213" i="8"/>
  <c r="BL83" i="8"/>
  <c r="BI30" i="8"/>
  <c r="BM30" i="8"/>
  <c r="AU82" i="8"/>
  <c r="BN132" i="8"/>
  <c r="O276" i="8"/>
  <c r="J132" i="6"/>
  <c r="S132" i="8" s="1"/>
  <c r="J84" i="6"/>
  <c r="S84" i="8" s="1"/>
  <c r="J82" i="6"/>
  <c r="J30" i="6"/>
  <c r="S30" i="8" s="1"/>
  <c r="J213" i="6"/>
  <c r="J142" i="6"/>
  <c r="S142" i="8" s="1"/>
  <c r="J83" i="6"/>
  <c r="S83" i="8" s="1"/>
  <c r="J214" i="6"/>
  <c r="S214" i="8" s="1"/>
  <c r="J215" i="6"/>
  <c r="S215" i="8" s="1"/>
  <c r="J29" i="6"/>
  <c r="BK142" i="8"/>
  <c r="BN214" i="8"/>
  <c r="BN142" i="8"/>
  <c r="BJ142" i="8"/>
  <c r="BJ215" i="8"/>
  <c r="BO215" i="8"/>
  <c r="BJ214" i="8"/>
  <c r="AA29" i="8"/>
  <c r="BJ83" i="8"/>
  <c r="AE82" i="8"/>
  <c r="AQ82" i="8"/>
  <c r="BO132" i="8"/>
  <c r="AA213" i="8"/>
  <c r="BL142" i="8"/>
  <c r="AE213" i="8"/>
  <c r="BM142" i="8"/>
  <c r="BN84" i="8"/>
  <c r="BM84" i="8"/>
  <c r="BL84" i="8"/>
  <c r="BN30" i="8"/>
  <c r="AM29" i="8"/>
  <c r="BL30" i="8"/>
  <c r="BO83" i="8"/>
  <c r="W31" i="8"/>
  <c r="K276" i="6"/>
  <c r="G276" i="8"/>
  <c r="S276" i="8"/>
  <c r="BK215" i="8"/>
  <c r="BM214" i="8"/>
  <c r="BI214" i="8"/>
  <c r="BN83" i="8"/>
  <c r="AU29" i="8"/>
  <c r="AA82" i="8"/>
  <c r="BI132" i="8"/>
  <c r="G132" i="6"/>
  <c r="G84" i="6"/>
  <c r="G82" i="6"/>
  <c r="G30" i="6"/>
  <c r="G213" i="6"/>
  <c r="G83" i="6"/>
  <c r="G83" i="8" s="1"/>
  <c r="G142" i="6"/>
  <c r="G215" i="6"/>
  <c r="G215" i="8" s="1"/>
  <c r="G214" i="6"/>
  <c r="G29" i="6"/>
  <c r="AG213" i="8"/>
  <c r="AZ29" i="8"/>
  <c r="AR213" i="8"/>
  <c r="AJ29" i="8"/>
  <c r="AD29" i="8"/>
  <c r="AK213" i="8"/>
  <c r="AV213" i="8"/>
  <c r="AR82" i="8"/>
  <c r="AH213" i="8"/>
  <c r="BB82" i="8"/>
  <c r="AR29" i="8"/>
  <c r="AX29" i="8"/>
  <c r="AP82" i="8"/>
  <c r="AW82" i="8"/>
  <c r="Z31" i="8"/>
  <c r="AT213" i="8"/>
  <c r="AK82" i="8"/>
  <c r="AN82" i="8"/>
  <c r="AB29" i="8"/>
  <c r="J31" i="8"/>
  <c r="AL82" i="8"/>
  <c r="AC82" i="8"/>
  <c r="AP29" i="8"/>
  <c r="AD213" i="8"/>
  <c r="AK29" i="8"/>
  <c r="BA29" i="8"/>
  <c r="AW213" i="8"/>
  <c r="AJ82" i="8"/>
  <c r="AN213" i="8"/>
  <c r="BB213" i="8"/>
  <c r="AC213" i="8"/>
  <c r="AS29" i="8"/>
  <c r="BB29" i="8"/>
  <c r="AJ213" i="8"/>
  <c r="N31" i="8"/>
  <c r="AX82" i="8"/>
  <c r="AL31" i="8"/>
  <c r="AH29" i="8"/>
  <c r="AZ82" i="8"/>
  <c r="AG29" i="8"/>
  <c r="AX213" i="8"/>
  <c r="AZ213" i="8"/>
  <c r="AP213" i="8"/>
  <c r="AG82" i="8"/>
  <c r="AO213" i="8"/>
  <c r="AF213" i="8"/>
  <c r="AT29" i="8"/>
  <c r="AF82" i="8"/>
  <c r="AD82" i="8"/>
  <c r="AC29" i="8"/>
  <c r="AH82" i="8"/>
  <c r="AL213" i="8"/>
  <c r="AV29" i="8"/>
  <c r="AL29" i="8"/>
  <c r="BB31" i="8"/>
  <c r="AX31" i="8"/>
  <c r="AS213" i="8"/>
  <c r="AS82" i="8"/>
  <c r="AV82" i="8"/>
  <c r="AO29" i="8"/>
  <c r="AT82" i="8"/>
  <c r="AB82" i="8"/>
  <c r="AW29" i="8"/>
  <c r="BA213" i="8"/>
  <c r="AO82" i="8"/>
  <c r="R31" i="8"/>
  <c r="AF29" i="8"/>
  <c r="AB213" i="8"/>
  <c r="AH31" i="8"/>
  <c r="BA82" i="8"/>
  <c r="AN29" i="8"/>
  <c r="R276" i="8" l="1"/>
  <c r="R84" i="8" s="1"/>
  <c r="J276" i="8"/>
  <c r="I30" i="6"/>
  <c r="O30" i="8" s="1"/>
  <c r="I29" i="6"/>
  <c r="O29" i="8" s="1"/>
  <c r="I82" i="6"/>
  <c r="O82" i="8" s="1"/>
  <c r="I215" i="6"/>
  <c r="I132" i="6"/>
  <c r="O132" i="8" s="1"/>
  <c r="I214" i="6"/>
  <c r="O214" i="8" s="1"/>
  <c r="I142" i="6"/>
  <c r="O142" i="8" s="1"/>
  <c r="I83" i="6"/>
  <c r="O83" i="8" s="1"/>
  <c r="N276" i="8"/>
  <c r="Z276" i="8"/>
  <c r="G82" i="8"/>
  <c r="O213" i="8"/>
  <c r="BJ29" i="8"/>
  <c r="BO213" i="8"/>
  <c r="BK29" i="8"/>
  <c r="K29" i="8"/>
  <c r="K82" i="8"/>
  <c r="G29" i="8"/>
  <c r="G84" i="8"/>
  <c r="K132" i="6"/>
  <c r="W132" i="8" s="1"/>
  <c r="K30" i="6"/>
  <c r="W30" i="8" s="1"/>
  <c r="K84" i="6"/>
  <c r="W84" i="8" s="1"/>
  <c r="K82" i="6"/>
  <c r="K213" i="6"/>
  <c r="E213" i="6" s="1"/>
  <c r="K214" i="6"/>
  <c r="W214" i="8" s="1"/>
  <c r="K142" i="6"/>
  <c r="W142" i="8" s="1"/>
  <c r="K83" i="6"/>
  <c r="K215" i="6"/>
  <c r="W215" i="8" s="1"/>
  <c r="K29" i="6"/>
  <c r="E276" i="6"/>
  <c r="BJ82" i="8"/>
  <c r="S213" i="8"/>
  <c r="BK213" i="8"/>
  <c r="BN82" i="8"/>
  <c r="BO29" i="8"/>
  <c r="BK82" i="8"/>
  <c r="G132" i="8"/>
  <c r="BN213" i="8"/>
  <c r="G214" i="8"/>
  <c r="S82" i="8"/>
  <c r="G142" i="8"/>
  <c r="BI213" i="8"/>
  <c r="BI29" i="8"/>
  <c r="S29" i="8"/>
  <c r="O215" i="8"/>
  <c r="BO82" i="8"/>
  <c r="BL213" i="8"/>
  <c r="K213" i="8"/>
  <c r="BM29" i="8"/>
  <c r="W276" i="8"/>
  <c r="E276" i="8" s="1"/>
  <c r="E31" i="8"/>
  <c r="BI82" i="8"/>
  <c r="BL29" i="8"/>
  <c r="BL82" i="8"/>
  <c r="G213" i="8"/>
  <c r="G30" i="8"/>
  <c r="BN29" i="8"/>
  <c r="BJ213" i="8"/>
  <c r="BM82" i="8"/>
  <c r="BM213" i="8"/>
  <c r="J82" i="8"/>
  <c r="N215" i="8"/>
  <c r="J142" i="8"/>
  <c r="V142" i="8"/>
  <c r="J30" i="8"/>
  <c r="V132" i="8"/>
  <c r="V84" i="8"/>
  <c r="V214" i="8"/>
  <c r="N142" i="8"/>
  <c r="N84" i="8"/>
  <c r="V213" i="8"/>
  <c r="J83" i="8"/>
  <c r="J29" i="8"/>
  <c r="V83" i="8"/>
  <c r="N82" i="8"/>
  <c r="J213" i="8"/>
  <c r="V30" i="8"/>
  <c r="J84" i="8"/>
  <c r="J215" i="8"/>
  <c r="N132" i="8"/>
  <c r="N29" i="8"/>
  <c r="N30" i="8"/>
  <c r="V215" i="8"/>
  <c r="J214" i="8"/>
  <c r="N213" i="8"/>
  <c r="N214" i="8"/>
  <c r="J132" i="8"/>
  <c r="N83" i="8"/>
  <c r="R214" i="8" l="1"/>
  <c r="R29" i="8"/>
  <c r="R215" i="8"/>
  <c r="R82" i="8"/>
  <c r="R83" i="8"/>
  <c r="R142" i="8"/>
  <c r="R213" i="8"/>
  <c r="R132" i="8"/>
  <c r="R30" i="8"/>
  <c r="E215" i="6"/>
  <c r="E29" i="6"/>
  <c r="E132" i="6"/>
  <c r="E30" i="6"/>
  <c r="E142" i="6"/>
  <c r="E215" i="8"/>
  <c r="E214" i="6"/>
  <c r="E132" i="8"/>
  <c r="E142" i="8"/>
  <c r="E83" i="6"/>
  <c r="W83" i="8"/>
  <c r="E84" i="6"/>
  <c r="E84" i="8"/>
  <c r="E30" i="8"/>
  <c r="E214" i="8"/>
  <c r="W213" i="8"/>
  <c r="E213" i="8" s="1"/>
  <c r="W82" i="8"/>
  <c r="E82" i="8" s="1"/>
  <c r="E82" i="6"/>
  <c r="W29" i="8"/>
  <c r="E29" i="8" s="1"/>
  <c r="Z142" i="8"/>
  <c r="Z132" i="8"/>
  <c r="V82" i="8"/>
  <c r="Z29" i="8"/>
  <c r="Z84" i="8"/>
  <c r="Z214" i="8"/>
  <c r="Z30" i="8"/>
  <c r="V29" i="8"/>
  <c r="Z213" i="8"/>
  <c r="Z83" i="8"/>
  <c r="Z82" i="8"/>
  <c r="Z215" i="8"/>
  <c r="E83" i="8" l="1"/>
  <c r="C32" i="491" l="1"/>
  <c r="C40" i="491" l="1"/>
  <c r="C35" i="491" l="1"/>
  <c r="C37" i="491"/>
  <c r="C34" i="491"/>
  <c r="D163" i="281" l="1"/>
  <c r="M163" i="281" s="1"/>
  <c r="H163" i="281" l="1"/>
  <c r="H146" i="281" s="1"/>
  <c r="L163" i="281"/>
  <c r="L152" i="281" s="1"/>
  <c r="I163" i="281"/>
  <c r="J163" i="281"/>
  <c r="M152" i="281"/>
  <c r="M146" i="281"/>
  <c r="D152" i="281"/>
  <c r="D146" i="281"/>
  <c r="K163" i="281"/>
  <c r="C18" i="491"/>
  <c r="U204" i="8"/>
  <c r="AG77" i="8"/>
  <c r="AC87" i="8"/>
  <c r="AO35" i="8"/>
  <c r="AC39" i="8"/>
  <c r="AK39" i="8"/>
  <c r="BA143" i="8"/>
  <c r="AW217" i="8"/>
  <c r="AG42" i="8"/>
  <c r="AO144" i="8"/>
  <c r="AG144" i="8"/>
  <c r="Y36" i="8"/>
  <c r="BA216" i="8"/>
  <c r="AS39" i="8"/>
  <c r="AO42" i="8"/>
  <c r="AS128" i="8"/>
  <c r="AG74" i="8"/>
  <c r="Y37" i="8"/>
  <c r="BA20" i="8"/>
  <c r="M205" i="8"/>
  <c r="AC33" i="8"/>
  <c r="Y218" i="8"/>
  <c r="AC218" i="8"/>
  <c r="Q146" i="8"/>
  <c r="AG38" i="8"/>
  <c r="U144" i="8"/>
  <c r="Q40" i="8"/>
  <c r="AK24" i="8"/>
  <c r="AW33" i="8"/>
  <c r="AK19" i="8"/>
  <c r="AO143" i="8"/>
  <c r="M87" i="8"/>
  <c r="U40" i="8"/>
  <c r="AC19" i="8"/>
  <c r="AO36" i="8"/>
  <c r="M143" i="8"/>
  <c r="I22" i="8"/>
  <c r="U146" i="8"/>
  <c r="BA34" i="8"/>
  <c r="I77" i="8"/>
  <c r="BA205" i="8"/>
  <c r="U205" i="8"/>
  <c r="BA217" i="8"/>
  <c r="Q21" i="8"/>
  <c r="AG146" i="8"/>
  <c r="M85" i="8"/>
  <c r="AK40" i="8"/>
  <c r="I40" i="8"/>
  <c r="U34" i="8"/>
  <c r="AK21" i="8"/>
  <c r="AK77" i="8"/>
  <c r="I42" i="8"/>
  <c r="BA33" i="8"/>
  <c r="AK205" i="8"/>
  <c r="U19" i="8"/>
  <c r="AS216" i="8"/>
  <c r="AO85" i="8"/>
  <c r="AS20" i="8"/>
  <c r="Y87" i="8"/>
  <c r="U128" i="8"/>
  <c r="Q22" i="8"/>
  <c r="AC32" i="8"/>
  <c r="AO204" i="8"/>
  <c r="AK144" i="8"/>
  <c r="AS85" i="8"/>
  <c r="Q128" i="8"/>
  <c r="AW37" i="8"/>
  <c r="BA40" i="8"/>
  <c r="Y73" i="8"/>
  <c r="I218" i="8"/>
  <c r="Q204" i="8"/>
  <c r="U216" i="8"/>
  <c r="M21" i="8"/>
  <c r="AO39" i="8"/>
  <c r="I217" i="8"/>
  <c r="BA32" i="8"/>
  <c r="I144" i="8"/>
  <c r="AK41" i="8"/>
  <c r="Q74" i="8"/>
  <c r="I85" i="8"/>
  <c r="AC146" i="8"/>
  <c r="AW24" i="8"/>
  <c r="AK38" i="8"/>
  <c r="BA42" i="8"/>
  <c r="AW204" i="8"/>
  <c r="BA73" i="8"/>
  <c r="I128" i="8"/>
  <c r="AS73" i="8"/>
  <c r="AK146" i="8"/>
  <c r="I87" i="8"/>
  <c r="AG216" i="8"/>
  <c r="AO38" i="8"/>
  <c r="BA35" i="8"/>
  <c r="U33" i="8"/>
  <c r="Y86" i="8"/>
  <c r="AW73" i="8"/>
  <c r="Y24" i="8"/>
  <c r="AS130" i="8"/>
  <c r="AC77" i="8"/>
  <c r="Y128" i="8"/>
  <c r="AG86" i="8"/>
  <c r="U42" i="8"/>
  <c r="M36" i="8"/>
  <c r="AW22" i="8"/>
  <c r="U39" i="8"/>
  <c r="Y130" i="8"/>
  <c r="Y217" i="8"/>
  <c r="Q34" i="8"/>
  <c r="AW34" i="8"/>
  <c r="U32" i="8"/>
  <c r="AO40" i="8"/>
  <c r="AC24" i="8"/>
  <c r="BA85" i="8"/>
  <c r="U37" i="8"/>
  <c r="M34" i="8"/>
  <c r="AC34" i="8"/>
  <c r="Q39" i="8"/>
  <c r="M42" i="8"/>
  <c r="Y74" i="8"/>
  <c r="AO77" i="8"/>
  <c r="Q24" i="8"/>
  <c r="AO217" i="8"/>
  <c r="M73" i="8"/>
  <c r="AS218" i="8"/>
  <c r="I39" i="8"/>
  <c r="Y34" i="8"/>
  <c r="Y77" i="8"/>
  <c r="I21" i="8"/>
  <c r="I216" i="8"/>
  <c r="I86" i="8"/>
  <c r="M39" i="8"/>
  <c r="U86" i="8"/>
  <c r="AG87" i="8"/>
  <c r="Y35" i="8"/>
  <c r="AS24" i="8"/>
  <c r="AC42" i="8"/>
  <c r="AW216" i="8"/>
  <c r="AS34" i="8"/>
  <c r="AG205" i="8"/>
  <c r="BA146" i="8"/>
  <c r="U85" i="8"/>
  <c r="AS217" i="8"/>
  <c r="AK216" i="8"/>
  <c r="AG41" i="8"/>
  <c r="I37" i="8"/>
  <c r="AG143" i="8"/>
  <c r="M24" i="8"/>
  <c r="I20" i="8"/>
  <c r="Q73" i="8"/>
  <c r="U35" i="8"/>
  <c r="BA39" i="8"/>
  <c r="AG36" i="8"/>
  <c r="I130" i="8"/>
  <c r="AK32" i="8"/>
  <c r="AC143" i="8"/>
  <c r="Y143" i="8"/>
  <c r="I32" i="8"/>
  <c r="AO20" i="8"/>
  <c r="AK218" i="8"/>
  <c r="Y39" i="8"/>
  <c r="M22" i="8"/>
  <c r="H152" i="281" l="1"/>
  <c r="I146" i="281"/>
  <c r="L146" i="281"/>
  <c r="I152" i="281"/>
  <c r="J152" i="281"/>
  <c r="J146" i="281"/>
  <c r="M274" i="8"/>
  <c r="M206" i="8" s="1"/>
  <c r="I274" i="8"/>
  <c r="Q274" i="8"/>
  <c r="K152" i="281"/>
  <c r="K146" i="281"/>
  <c r="C10" i="491"/>
  <c r="G163" i="281"/>
  <c r="C28" i="491"/>
  <c r="Q31" i="8"/>
  <c r="D143" i="612"/>
  <c r="AO32" i="8"/>
  <c r="AB42" i="8"/>
  <c r="AN144" i="8"/>
  <c r="U73" i="8"/>
  <c r="M74" i="8"/>
  <c r="AR40" i="8"/>
  <c r="AS74" i="8"/>
  <c r="D41" i="612"/>
  <c r="H32" i="8"/>
  <c r="AZ204" i="8"/>
  <c r="AG218" i="8"/>
  <c r="AJ205" i="8"/>
  <c r="AB38" i="8"/>
  <c r="Q35" i="8"/>
  <c r="AS86" i="8"/>
  <c r="D121" i="612"/>
  <c r="H33" i="8"/>
  <c r="H41" i="8"/>
  <c r="D34" i="613"/>
  <c r="L33" i="8"/>
  <c r="AJ128" i="8"/>
  <c r="D144" i="612"/>
  <c r="H216" i="8"/>
  <c r="AN218" i="8"/>
  <c r="AO33" i="8"/>
  <c r="D36" i="615"/>
  <c r="L36" i="8"/>
  <c r="M146" i="8"/>
  <c r="D217" i="617"/>
  <c r="AJ86" i="8"/>
  <c r="AZ217" i="8"/>
  <c r="D32" i="612"/>
  <c r="Y40" i="8"/>
  <c r="L74" i="8"/>
  <c r="AO130" i="8"/>
  <c r="AC22" i="8"/>
  <c r="AV128" i="8"/>
  <c r="AW74" i="8"/>
  <c r="X217" i="8"/>
  <c r="AJ40" i="8"/>
  <c r="AK34" i="8"/>
  <c r="AW143" i="8"/>
  <c r="AW41" i="8"/>
  <c r="D204" i="613"/>
  <c r="AG40" i="8"/>
  <c r="AO41" i="8"/>
  <c r="L40" i="8"/>
  <c r="AZ143" i="8"/>
  <c r="H20" i="8"/>
  <c r="AS144" i="8"/>
  <c r="D22" i="613"/>
  <c r="AJ37" i="8"/>
  <c r="AJ42" i="8"/>
  <c r="AZ40" i="8"/>
  <c r="D19" i="612"/>
  <c r="X146" i="8"/>
  <c r="L31" i="8"/>
  <c r="AR37" i="8"/>
  <c r="AW21" i="8"/>
  <c r="AC205" i="8"/>
  <c r="P21" i="8"/>
  <c r="D205" i="612"/>
  <c r="AZ74" i="8"/>
  <c r="T36" i="8"/>
  <c r="Q217" i="8"/>
  <c r="BA38" i="8"/>
  <c r="AV77" i="8"/>
  <c r="AW218" i="8"/>
  <c r="AB19" i="8"/>
  <c r="Y41" i="8"/>
  <c r="AF74" i="8"/>
  <c r="P204" i="8"/>
  <c r="AK204" i="8"/>
  <c r="D146" i="613"/>
  <c r="AK20" i="8"/>
  <c r="AJ39" i="8"/>
  <c r="AK36" i="8"/>
  <c r="AG31" i="8"/>
  <c r="P40" i="8"/>
  <c r="P36" i="8"/>
  <c r="AG19" i="8"/>
  <c r="Y42" i="8"/>
  <c r="M41" i="8"/>
  <c r="AN74" i="8"/>
  <c r="Y22" i="8"/>
  <c r="AF146" i="8"/>
  <c r="AZ32" i="8"/>
  <c r="T20" i="8"/>
  <c r="AW20" i="8"/>
  <c r="L128" i="8"/>
  <c r="L34" i="8"/>
  <c r="AZ86" i="8"/>
  <c r="AK33" i="8"/>
  <c r="D217" i="612"/>
  <c r="L216" i="8"/>
  <c r="P35" i="8"/>
  <c r="D40" i="612"/>
  <c r="Q41" i="8"/>
  <c r="AS143" i="8"/>
  <c r="H87" i="8"/>
  <c r="X74" i="8"/>
  <c r="AK73" i="8"/>
  <c r="BA22" i="8"/>
  <c r="AZ21" i="8"/>
  <c r="T130" i="8"/>
  <c r="X24" i="8"/>
  <c r="AW39" i="8"/>
  <c r="L87" i="8"/>
  <c r="T32" i="8"/>
  <c r="AF130" i="8"/>
  <c r="AB36" i="8"/>
  <c r="AC31" i="8"/>
  <c r="Q32" i="8"/>
  <c r="D73" i="612"/>
  <c r="AZ38" i="8"/>
  <c r="H74" i="8"/>
  <c r="H205" i="8"/>
  <c r="Q143" i="8"/>
  <c r="D130" i="612"/>
  <c r="T144" i="8"/>
  <c r="AF33" i="8"/>
  <c r="AZ218" i="8"/>
  <c r="AO31" i="8"/>
  <c r="Q19" i="8"/>
  <c r="AV22" i="8"/>
  <c r="X32" i="8"/>
  <c r="AV143" i="8"/>
  <c r="BA41" i="8"/>
  <c r="I36" i="8"/>
  <c r="AZ42" i="8"/>
  <c r="U22" i="8"/>
  <c r="AF86" i="8"/>
  <c r="I205" i="8"/>
  <c r="I19" i="8"/>
  <c r="AJ35" i="8"/>
  <c r="AO146" i="8"/>
  <c r="L21" i="8"/>
  <c r="AF36" i="8"/>
  <c r="M77" i="8"/>
  <c r="AR143" i="8"/>
  <c r="U31" i="8"/>
  <c r="D31" i="612"/>
  <c r="AJ77" i="8"/>
  <c r="X20" i="8"/>
  <c r="AS41" i="8"/>
  <c r="I73" i="8"/>
  <c r="AV42" i="8"/>
  <c r="H217" i="8"/>
  <c r="D87" i="617"/>
  <c r="AB204" i="8"/>
  <c r="D40" i="617"/>
  <c r="AJ217" i="8"/>
  <c r="AG21" i="8"/>
  <c r="AJ204" i="8"/>
  <c r="AF77" i="8"/>
  <c r="AG24" i="8"/>
  <c r="AS35" i="8"/>
  <c r="M217" i="8"/>
  <c r="AZ85" i="8"/>
  <c r="AF73" i="8"/>
  <c r="BA19" i="8"/>
  <c r="AS87" i="8"/>
  <c r="AF42" i="8"/>
  <c r="AN36" i="8"/>
  <c r="AZ31" i="8"/>
  <c r="X36" i="8"/>
  <c r="AS36" i="8"/>
  <c r="AK22" i="8"/>
  <c r="P87" i="8"/>
  <c r="AV39" i="8"/>
  <c r="AV19" i="8"/>
  <c r="AC74" i="8"/>
  <c r="X86" i="8"/>
  <c r="AB77" i="8"/>
  <c r="AJ85" i="8"/>
  <c r="AZ36" i="8"/>
  <c r="AF85" i="8"/>
  <c r="Y204" i="8"/>
  <c r="AG34" i="8"/>
  <c r="P144" i="8"/>
  <c r="M86" i="8"/>
  <c r="AN205" i="8"/>
  <c r="AO34" i="8"/>
  <c r="AC144" i="8"/>
  <c r="AB39" i="8"/>
  <c r="T42" i="8"/>
  <c r="AR77" i="8"/>
  <c r="D74" i="612"/>
  <c r="M38" i="8"/>
  <c r="D216" i="617"/>
  <c r="AN128" i="8"/>
  <c r="AJ36" i="8"/>
  <c r="H218" i="8"/>
  <c r="T218" i="8"/>
  <c r="AG217" i="8"/>
  <c r="X204" i="8"/>
  <c r="L37" i="8"/>
  <c r="AJ218" i="8"/>
  <c r="AJ22" i="8"/>
  <c r="AF204" i="8"/>
  <c r="X22" i="8"/>
  <c r="AB31" i="8"/>
  <c r="AS22" i="8"/>
  <c r="P128" i="8"/>
  <c r="AS205" i="8"/>
  <c r="H42" i="8"/>
  <c r="AR33" i="8"/>
  <c r="AG39" i="8"/>
  <c r="AF31" i="8"/>
  <c r="AW128" i="8"/>
  <c r="D130" i="617"/>
  <c r="AS21" i="8"/>
  <c r="L20" i="8"/>
  <c r="D87" i="612"/>
  <c r="X31" i="8"/>
  <c r="AF34" i="8"/>
  <c r="AB22" i="8"/>
  <c r="T204" i="8"/>
  <c r="P24" i="8"/>
  <c r="AN42" i="8"/>
  <c r="AO74" i="8"/>
  <c r="Y205" i="8"/>
  <c r="AG22" i="8"/>
  <c r="AR31" i="8"/>
  <c r="AC204" i="8"/>
  <c r="D20" i="612"/>
  <c r="AS37" i="8"/>
  <c r="AR216" i="8"/>
  <c r="AW85" i="8"/>
  <c r="AR32" i="8"/>
  <c r="AK31" i="8"/>
  <c r="AV24" i="8"/>
  <c r="D216" i="612"/>
  <c r="AR204" i="8"/>
  <c r="AF24" i="8"/>
  <c r="D21" i="613"/>
  <c r="X218" i="8"/>
  <c r="D86" i="617"/>
  <c r="AB205" i="8"/>
  <c r="AN130" i="8"/>
  <c r="AV21" i="8"/>
  <c r="AC128" i="8"/>
  <c r="X34" i="8"/>
  <c r="L218" i="8"/>
  <c r="D128" i="617"/>
  <c r="BA204" i="8"/>
  <c r="AZ41" i="8"/>
  <c r="AB24" i="8"/>
  <c r="AV35" i="8"/>
  <c r="Y20" i="8"/>
  <c r="T38" i="8"/>
  <c r="L205" i="8"/>
  <c r="AK87" i="8"/>
  <c r="AR41" i="8"/>
  <c r="P86" i="8"/>
  <c r="X77" i="8"/>
  <c r="P42" i="8"/>
  <c r="L86" i="8"/>
  <c r="D42" i="612"/>
  <c r="D36" i="612"/>
  <c r="AF216" i="8"/>
  <c r="P34" i="8"/>
  <c r="I74" i="8"/>
  <c r="AO216" i="8"/>
  <c r="Q218" i="8"/>
  <c r="AB37" i="8"/>
  <c r="H36" i="8"/>
  <c r="M40" i="8"/>
  <c r="AR38" i="8"/>
  <c r="M216" i="8"/>
  <c r="AV87" i="8"/>
  <c r="Q85" i="8"/>
  <c r="AG73" i="8"/>
  <c r="AG32" i="8"/>
  <c r="H35" i="8"/>
  <c r="BA74" i="8"/>
  <c r="H40" i="8"/>
  <c r="BA130" i="8"/>
  <c r="AF22" i="8"/>
  <c r="U36" i="8"/>
  <c r="AR217" i="8"/>
  <c r="I35" i="8"/>
  <c r="AF38" i="8"/>
  <c r="AW87" i="8"/>
  <c r="T22" i="8"/>
  <c r="T40" i="8"/>
  <c r="U143" i="8"/>
  <c r="AC217" i="8"/>
  <c r="AZ37" i="8"/>
  <c r="L144" i="8"/>
  <c r="AV85" i="8"/>
  <c r="Y146" i="8"/>
  <c r="AW35" i="8"/>
  <c r="AB146" i="8"/>
  <c r="Q37" i="8"/>
  <c r="X39" i="8"/>
  <c r="H31" i="8"/>
  <c r="AO37" i="8"/>
  <c r="D128" i="613"/>
  <c r="AZ19" i="8"/>
  <c r="AB73" i="8"/>
  <c r="AG35" i="8"/>
  <c r="AW205" i="8"/>
  <c r="AC35" i="8"/>
  <c r="T146" i="8"/>
  <c r="H146" i="8"/>
  <c r="T85" i="8"/>
  <c r="Y33" i="8"/>
  <c r="Y31" i="8"/>
  <c r="AN31" i="8"/>
  <c r="P217" i="8"/>
  <c r="AK86" i="8"/>
  <c r="Y19" i="8"/>
  <c r="H34" i="8"/>
  <c r="AN21" i="8"/>
  <c r="H143" i="8"/>
  <c r="D73" i="615"/>
  <c r="AS146" i="8"/>
  <c r="AN85" i="8"/>
  <c r="D87" i="615"/>
  <c r="D143" i="615"/>
  <c r="AK217" i="8"/>
  <c r="P22" i="8"/>
  <c r="T143" i="8"/>
  <c r="AO19" i="8"/>
  <c r="AV20" i="8"/>
  <c r="AN20" i="8"/>
  <c r="AO128" i="8"/>
  <c r="U20" i="8"/>
  <c r="AF218" i="8"/>
  <c r="AB217" i="8"/>
  <c r="Q205" i="8"/>
  <c r="AJ87" i="8"/>
  <c r="D35" i="612"/>
  <c r="T34" i="8"/>
  <c r="BA87" i="8"/>
  <c r="T73" i="8"/>
  <c r="P77" i="8"/>
  <c r="AW31" i="8"/>
  <c r="D22" i="615"/>
  <c r="H21" i="8"/>
  <c r="AR144" i="8"/>
  <c r="D85" i="617"/>
  <c r="AF37" i="8"/>
  <c r="M144" i="8"/>
  <c r="D32" i="617"/>
  <c r="AV34" i="8"/>
  <c r="D85" i="615"/>
  <c r="U87" i="8"/>
  <c r="L77" i="8"/>
  <c r="D218" i="617"/>
  <c r="U41" i="8"/>
  <c r="AR35" i="8"/>
  <c r="X37" i="8"/>
  <c r="U217" i="8"/>
  <c r="H85" i="8"/>
  <c r="T87" i="8"/>
  <c r="AR19" i="8"/>
  <c r="AN33" i="8"/>
  <c r="X85" i="8"/>
  <c r="P85" i="8"/>
  <c r="AB144" i="8"/>
  <c r="D86" i="612"/>
  <c r="L146" i="8"/>
  <c r="H22" i="8"/>
  <c r="D218" i="612"/>
  <c r="AJ32" i="8"/>
  <c r="AK143" i="8"/>
  <c r="T41" i="8"/>
  <c r="AG130" i="8"/>
  <c r="AB40" i="8"/>
  <c r="D21" i="612"/>
  <c r="AF39" i="8"/>
  <c r="T21" i="8"/>
  <c r="AN34" i="8"/>
  <c r="AV204" i="8"/>
  <c r="P205" i="8"/>
  <c r="AN37" i="8"/>
  <c r="AR130" i="8"/>
  <c r="AF20" i="8"/>
  <c r="AK74" i="8"/>
  <c r="AJ24" i="8"/>
  <c r="AF35" i="8"/>
  <c r="AJ34" i="8"/>
  <c r="AR73" i="8"/>
  <c r="L22" i="8"/>
  <c r="I41" i="8"/>
  <c r="Y144" i="8"/>
  <c r="M130" i="8"/>
  <c r="D144" i="617"/>
  <c r="AN41" i="8"/>
  <c r="BA86" i="8"/>
  <c r="AC21" i="8"/>
  <c r="Q20" i="8"/>
  <c r="D77" i="612"/>
  <c r="Q130" i="8"/>
  <c r="AW38" i="8"/>
  <c r="AG20" i="8"/>
  <c r="I31" i="8"/>
  <c r="AC85" i="8"/>
  <c r="AR205" i="8"/>
  <c r="AS38" i="8"/>
  <c r="D85" i="612"/>
  <c r="H19" i="8"/>
  <c r="D37" i="612"/>
  <c r="AS42" i="8"/>
  <c r="AV40" i="8"/>
  <c r="L38" i="8"/>
  <c r="AJ144" i="8"/>
  <c r="U218" i="8"/>
  <c r="AW144" i="8"/>
  <c r="AN35" i="8"/>
  <c r="T39" i="8"/>
  <c r="AO21" i="8"/>
  <c r="L143" i="8"/>
  <c r="AN40" i="8"/>
  <c r="H130" i="8"/>
  <c r="AF19" i="8"/>
  <c r="P41" i="8"/>
  <c r="AB86" i="8"/>
  <c r="AC36" i="8"/>
  <c r="D34" i="615"/>
  <c r="AZ87" i="8"/>
  <c r="AZ34" i="8"/>
  <c r="AF32" i="8"/>
  <c r="D130" i="615"/>
  <c r="AN77" i="8"/>
  <c r="AG85" i="8"/>
  <c r="P31" i="8"/>
  <c r="D39" i="612"/>
  <c r="I38" i="8"/>
  <c r="D39" i="615"/>
  <c r="AZ35" i="8"/>
  <c r="X205" i="8"/>
  <c r="AB33" i="8"/>
  <c r="AF205" i="8"/>
  <c r="D24" i="613"/>
  <c r="L19" i="8"/>
  <c r="H86" i="8"/>
  <c r="Q77" i="8"/>
  <c r="T77" i="8"/>
  <c r="AV33" i="8"/>
  <c r="AF40" i="8"/>
  <c r="AS77" i="8"/>
  <c r="AS204" i="8"/>
  <c r="AZ20" i="8"/>
  <c r="L41" i="8"/>
  <c r="AN204" i="8"/>
  <c r="X130" i="8"/>
  <c r="AO22" i="8"/>
  <c r="AB128" i="8"/>
  <c r="AR146" i="8"/>
  <c r="AZ205" i="8"/>
  <c r="AC216" i="8"/>
  <c r="AF144" i="8"/>
  <c r="D39" i="617"/>
  <c r="AZ144" i="8"/>
  <c r="T33" i="8"/>
  <c r="AB41" i="8"/>
  <c r="BA37" i="8"/>
  <c r="AN86" i="8"/>
  <c r="AN38" i="8"/>
  <c r="AC86" i="8"/>
  <c r="AR34" i="8"/>
  <c r="AV41" i="8"/>
  <c r="U130" i="8"/>
  <c r="U38" i="8"/>
  <c r="AC73" i="8"/>
  <c r="AR20" i="8"/>
  <c r="L217" i="8"/>
  <c r="AO73" i="8"/>
  <c r="X40" i="8"/>
  <c r="AN32" i="8"/>
  <c r="D24" i="615"/>
  <c r="AR87" i="8"/>
  <c r="T19" i="8"/>
  <c r="AB74" i="8"/>
  <c r="H77" i="8"/>
  <c r="AZ77" i="8"/>
  <c r="AJ41" i="8"/>
  <c r="AK35" i="8"/>
  <c r="L39" i="8"/>
  <c r="AJ74" i="8"/>
  <c r="BA218" i="8"/>
  <c r="AR86" i="8"/>
  <c r="D146" i="612"/>
  <c r="AW19" i="8"/>
  <c r="Q144" i="8"/>
  <c r="D42" i="615"/>
  <c r="AR24" i="8"/>
  <c r="X128" i="8"/>
  <c r="AG33" i="8"/>
  <c r="D22" i="617"/>
  <c r="H73" i="8"/>
  <c r="AR128" i="8"/>
  <c r="AK130" i="8"/>
  <c r="AN19" i="8"/>
  <c r="AW146" i="8"/>
  <c r="AZ73" i="8"/>
  <c r="I75" i="8"/>
  <c r="D22" i="612"/>
  <c r="AV217" i="8"/>
  <c r="AR218" i="8"/>
  <c r="H128" i="8"/>
  <c r="Y38" i="8"/>
  <c r="AV37" i="8"/>
  <c r="AB20" i="8"/>
  <c r="AJ33" i="8"/>
  <c r="I24" i="8"/>
  <c r="X41" i="8"/>
  <c r="AJ20" i="8"/>
  <c r="AN39" i="8"/>
  <c r="X21" i="8"/>
  <c r="AZ39" i="8"/>
  <c r="T24" i="8"/>
  <c r="AK85" i="8"/>
  <c r="AV32" i="8"/>
  <c r="P73" i="8"/>
  <c r="Q42" i="8"/>
  <c r="D38" i="612"/>
  <c r="L24" i="8"/>
  <c r="T35" i="8"/>
  <c r="M35" i="8"/>
  <c r="Q87" i="8"/>
  <c r="L204" i="8"/>
  <c r="I146" i="8"/>
  <c r="AC37" i="8"/>
  <c r="AC130" i="8"/>
  <c r="P33" i="8"/>
  <c r="AB21" i="8"/>
  <c r="AR85" i="8"/>
  <c r="AJ130" i="8"/>
  <c r="P20" i="8"/>
  <c r="AJ143" i="8"/>
  <c r="H24" i="8"/>
  <c r="AN143" i="8"/>
  <c r="AB216" i="8"/>
  <c r="Q33" i="8"/>
  <c r="AF21" i="8"/>
  <c r="M32" i="8"/>
  <c r="D32" i="615" s="1"/>
  <c r="H144" i="8"/>
  <c r="AV86" i="8"/>
  <c r="AS40" i="8"/>
  <c r="I34" i="8"/>
  <c r="P216" i="8"/>
  <c r="L42" i="8"/>
  <c r="AF87" i="8"/>
  <c r="AR39" i="8"/>
  <c r="D37" i="617"/>
  <c r="L32" i="8"/>
  <c r="AK128" i="8"/>
  <c r="T86" i="8"/>
  <c r="AZ24" i="8"/>
  <c r="T31" i="8"/>
  <c r="AO205" i="8"/>
  <c r="U74" i="8"/>
  <c r="D20" i="617"/>
  <c r="U24" i="8"/>
  <c r="D24" i="612"/>
  <c r="BA31" i="8"/>
  <c r="AZ128" i="8"/>
  <c r="Y85" i="8"/>
  <c r="M37" i="8"/>
  <c r="D37" i="615" s="1"/>
  <c r="M204" i="8"/>
  <c r="P37" i="8"/>
  <c r="M33" i="8"/>
  <c r="H38" i="8"/>
  <c r="AF41" i="8"/>
  <c r="AG204" i="8"/>
  <c r="U21" i="8"/>
  <c r="AZ146" i="8"/>
  <c r="AZ33" i="8"/>
  <c r="AB218" i="8"/>
  <c r="AV31" i="8"/>
  <c r="I204" i="8"/>
  <c r="AW32" i="8"/>
  <c r="BA36" i="8"/>
  <c r="AZ130" i="8"/>
  <c r="D21" i="615"/>
  <c r="AC40" i="8"/>
  <c r="AS31" i="8"/>
  <c r="AZ216" i="8"/>
  <c r="AV38" i="8"/>
  <c r="X143" i="8"/>
  <c r="AO218" i="8"/>
  <c r="AJ19" i="8"/>
  <c r="AB143" i="8"/>
  <c r="AJ31" i="8"/>
  <c r="AV130" i="8"/>
  <c r="Q38" i="8"/>
  <c r="X38" i="8"/>
  <c r="X216" i="8"/>
  <c r="AJ21" i="8"/>
  <c r="AV36" i="8"/>
  <c r="AN216" i="8"/>
  <c r="L73" i="8"/>
  <c r="D77" i="617"/>
  <c r="AO87" i="8"/>
  <c r="P143" i="8"/>
  <c r="AW130" i="8"/>
  <c r="AJ146" i="8"/>
  <c r="M218" i="8"/>
  <c r="BA77" i="8"/>
  <c r="P38" i="8"/>
  <c r="T216" i="8"/>
  <c r="AC41" i="8"/>
  <c r="D204" i="612"/>
  <c r="AB35" i="8"/>
  <c r="D73" i="613"/>
  <c r="AR21" i="8"/>
  <c r="AV146" i="8"/>
  <c r="X144" i="8"/>
  <c r="BA128" i="8"/>
  <c r="AV144" i="8"/>
  <c r="AR74" i="8"/>
  <c r="P39" i="8"/>
  <c r="BA24" i="8"/>
  <c r="AF217" i="8"/>
  <c r="AB34" i="8"/>
  <c r="BA21" i="8"/>
  <c r="Q36" i="8"/>
  <c r="AC38" i="8"/>
  <c r="AV216" i="8"/>
  <c r="D205" i="615"/>
  <c r="AW40" i="8"/>
  <c r="M31" i="8"/>
  <c r="P146" i="8"/>
  <c r="AK37" i="8"/>
  <c r="AB85" i="8"/>
  <c r="H39" i="8"/>
  <c r="AR36" i="8"/>
  <c r="P32" i="8"/>
  <c r="M128" i="8"/>
  <c r="D74" i="615"/>
  <c r="P218" i="8"/>
  <c r="Y32" i="8"/>
  <c r="M20" i="8"/>
  <c r="P19" i="8"/>
  <c r="AN24" i="8"/>
  <c r="T74" i="8"/>
  <c r="Y216" i="8"/>
  <c r="T205" i="8"/>
  <c r="T37" i="8"/>
  <c r="AJ38" i="8"/>
  <c r="H37" i="8"/>
  <c r="AG128" i="8"/>
  <c r="U77" i="8"/>
  <c r="AV205" i="8"/>
  <c r="X42" i="8"/>
  <c r="D128" i="612"/>
  <c r="AV74" i="8"/>
  <c r="AV73" i="8"/>
  <c r="AG37" i="8"/>
  <c r="AK42" i="8"/>
  <c r="AW36" i="8"/>
  <c r="AN22" i="8"/>
  <c r="AC20" i="8"/>
  <c r="T128" i="8"/>
  <c r="AN217" i="8"/>
  <c r="L85" i="8"/>
  <c r="Q216" i="8"/>
  <c r="AW86" i="8"/>
  <c r="AW42" i="8"/>
  <c r="AB87" i="8"/>
  <c r="L130" i="8"/>
  <c r="AS32" i="8"/>
  <c r="AB32" i="8"/>
  <c r="D21" i="617"/>
  <c r="AW77" i="8"/>
  <c r="BA144" i="8"/>
  <c r="M19" i="8"/>
  <c r="AR42" i="8"/>
  <c r="D31" i="617"/>
  <c r="AS33" i="8"/>
  <c r="AN87" i="8"/>
  <c r="D33" i="612"/>
  <c r="AN146" i="8"/>
  <c r="D39" i="613"/>
  <c r="AV218" i="8"/>
  <c r="P130" i="8"/>
  <c r="AB130" i="8"/>
  <c r="D42" i="617"/>
  <c r="X19" i="8"/>
  <c r="D74" i="613"/>
  <c r="AS19" i="8"/>
  <c r="I33" i="8"/>
  <c r="AJ216" i="8"/>
  <c r="AF128" i="8"/>
  <c r="Y21" i="8"/>
  <c r="L35" i="8"/>
  <c r="X87" i="8"/>
  <c r="X73" i="8"/>
  <c r="AR22" i="8"/>
  <c r="D217" i="615"/>
  <c r="X33" i="8"/>
  <c r="P74" i="8"/>
  <c r="AO24" i="8"/>
  <c r="AO86" i="8"/>
  <c r="AN73" i="8"/>
  <c r="X35" i="8"/>
  <c r="Q86" i="8"/>
  <c r="T217" i="8"/>
  <c r="AF143" i="8"/>
  <c r="D40" i="613"/>
  <c r="I143" i="8"/>
  <c r="AJ73" i="8"/>
  <c r="H204" i="8"/>
  <c r="D34" i="612"/>
  <c r="AZ22" i="8"/>
  <c r="AC210" i="8" l="1"/>
  <c r="AK26" i="8"/>
  <c r="AS79" i="8"/>
  <c r="AO210" i="8"/>
  <c r="AK210" i="8"/>
  <c r="AC79" i="8"/>
  <c r="AG79" i="8"/>
  <c r="Q26" i="8"/>
  <c r="Y274" i="8"/>
  <c r="AO26" i="8"/>
  <c r="AW26" i="8"/>
  <c r="AS210" i="8"/>
  <c r="AS26" i="8"/>
  <c r="U276" i="8"/>
  <c r="Y26" i="8"/>
  <c r="AW79" i="8"/>
  <c r="U274" i="8"/>
  <c r="U26" i="8"/>
  <c r="AG210" i="8"/>
  <c r="BA79" i="8"/>
  <c r="AK79" i="8"/>
  <c r="AW210" i="8"/>
  <c r="AO79" i="8"/>
  <c r="AG26" i="8"/>
  <c r="I276" i="8"/>
  <c r="AC26" i="8"/>
  <c r="BA210" i="8"/>
  <c r="I26" i="8"/>
  <c r="BA26" i="8"/>
  <c r="Q276" i="8"/>
  <c r="Q215" i="8" s="1"/>
  <c r="M26" i="8"/>
  <c r="M276" i="8"/>
  <c r="Y276" i="8"/>
  <c r="M75" i="8"/>
  <c r="E86" i="617"/>
  <c r="F86" i="617" a="1"/>
  <c r="F86" i="617" s="1"/>
  <c r="E40" i="617"/>
  <c r="F40" i="617" a="1"/>
  <c r="F40" i="617" s="1"/>
  <c r="F22" i="617" a="1"/>
  <c r="F22" i="617" s="1"/>
  <c r="E22" i="617"/>
  <c r="F77" i="617" a="1"/>
  <c r="F77" i="617" s="1"/>
  <c r="E77" i="617"/>
  <c r="F31" i="617" a="1"/>
  <c r="F31" i="617" s="1"/>
  <c r="E31" i="617"/>
  <c r="F216" i="617" a="1"/>
  <c r="F216" i="617" s="1"/>
  <c r="E216" i="617"/>
  <c r="E217" i="617"/>
  <c r="F217" i="617" a="1"/>
  <c r="F217" i="617" s="1"/>
  <c r="F128" i="617" a="1"/>
  <c r="F128" i="617" s="1"/>
  <c r="E128" i="617"/>
  <c r="E218" i="617"/>
  <c r="F218" i="617" a="1"/>
  <c r="F218" i="617" s="1"/>
  <c r="E32" i="617"/>
  <c r="F32" i="617" a="1"/>
  <c r="F32" i="617" s="1"/>
  <c r="F42" i="617" a="1"/>
  <c r="F42" i="617" s="1"/>
  <c r="E42" i="617"/>
  <c r="F87" i="617" a="1"/>
  <c r="F87" i="617" s="1"/>
  <c r="E87" i="617"/>
  <c r="F39" i="617" a="1"/>
  <c r="F39" i="617" s="1"/>
  <c r="E39" i="617"/>
  <c r="D274" i="617"/>
  <c r="E274" i="617" s="1"/>
  <c r="F21" i="617" a="1"/>
  <c r="F21" i="617" s="1"/>
  <c r="E21" i="617"/>
  <c r="E20" i="617"/>
  <c r="F20" i="617" a="1"/>
  <c r="F20" i="617" s="1"/>
  <c r="E130" i="617"/>
  <c r="F130" i="617" a="1"/>
  <c r="F130" i="617" s="1"/>
  <c r="E144" i="617"/>
  <c r="F144" i="617" a="1"/>
  <c r="F144" i="617" s="1"/>
  <c r="F85" i="617" a="1"/>
  <c r="F85" i="617" s="1"/>
  <c r="E85" i="617"/>
  <c r="F37" i="617" a="1"/>
  <c r="F37" i="617" s="1"/>
  <c r="E37" i="617"/>
  <c r="F22" i="615" a="1"/>
  <c r="F22" i="615" s="1"/>
  <c r="E22" i="615"/>
  <c r="F205" i="615" a="1"/>
  <c r="F205" i="615" s="1"/>
  <c r="E205" i="615"/>
  <c r="F24" i="615" a="1"/>
  <c r="F24" i="615" s="1"/>
  <c r="E24" i="615"/>
  <c r="F32" i="615" a="1"/>
  <c r="F32" i="615" s="1"/>
  <c r="E32" i="615"/>
  <c r="F74" i="615" a="1"/>
  <c r="F74" i="615" s="1"/>
  <c r="E74" i="615"/>
  <c r="E34" i="615"/>
  <c r="F34" i="615" a="1"/>
  <c r="F34" i="615" s="1"/>
  <c r="F217" i="615" a="1"/>
  <c r="F217" i="615" s="1"/>
  <c r="E217" i="615"/>
  <c r="F73" i="615" a="1"/>
  <c r="F73" i="615" s="1"/>
  <c r="E73" i="615"/>
  <c r="E143" i="615"/>
  <c r="F143" i="615" a="1"/>
  <c r="F143" i="615" s="1"/>
  <c r="E42" i="615"/>
  <c r="F42" i="615" a="1"/>
  <c r="F42" i="615" s="1"/>
  <c r="F36" i="615" a="1"/>
  <c r="F36" i="615" s="1"/>
  <c r="E36" i="615"/>
  <c r="E87" i="615"/>
  <c r="F87" i="615" a="1"/>
  <c r="F87" i="615" s="1"/>
  <c r="F39" i="615" a="1"/>
  <c r="F39" i="615" s="1"/>
  <c r="E39" i="615"/>
  <c r="D274" i="615"/>
  <c r="E274" i="615" s="1"/>
  <c r="F21" i="615" a="1"/>
  <c r="F21" i="615" s="1"/>
  <c r="E21" i="615"/>
  <c r="E130" i="615"/>
  <c r="F130" i="615" a="1"/>
  <c r="F130" i="615" s="1"/>
  <c r="F85" i="615" a="1"/>
  <c r="F85" i="615" s="1"/>
  <c r="E85" i="615"/>
  <c r="F37" i="615" a="1"/>
  <c r="F37" i="615" s="1"/>
  <c r="E37" i="615"/>
  <c r="F204" i="613" a="1"/>
  <c r="F204" i="613" s="1"/>
  <c r="E204" i="613"/>
  <c r="F40" i="613" a="1"/>
  <c r="F40" i="613" s="1"/>
  <c r="E40" i="613"/>
  <c r="F22" i="613" a="1"/>
  <c r="F22" i="613" s="1"/>
  <c r="E22" i="613"/>
  <c r="F128" i="613" a="1"/>
  <c r="F128" i="613" s="1"/>
  <c r="E128" i="613"/>
  <c r="F24" i="613" a="1"/>
  <c r="F24" i="613" s="1"/>
  <c r="E24" i="613"/>
  <c r="F74" i="613" a="1"/>
  <c r="F74" i="613" s="1"/>
  <c r="E74" i="613"/>
  <c r="E34" i="613"/>
  <c r="F34" i="613" a="1"/>
  <c r="F34" i="613" s="1"/>
  <c r="F146" i="613" a="1"/>
  <c r="F146" i="613" s="1"/>
  <c r="E146" i="613"/>
  <c r="D274" i="613"/>
  <c r="E274" i="613" s="1"/>
  <c r="F21" i="613" a="1"/>
  <c r="F21" i="613" s="1"/>
  <c r="E21" i="613"/>
  <c r="E73" i="613"/>
  <c r="F73" i="613" a="1"/>
  <c r="F73" i="613" s="1"/>
  <c r="F39" i="613" a="1"/>
  <c r="F39" i="613" s="1"/>
  <c r="E39" i="613"/>
  <c r="E73" i="612"/>
  <c r="F73" i="612" a="1"/>
  <c r="F73" i="612" s="1"/>
  <c r="F33" i="612" a="1"/>
  <c r="F33" i="612" s="1"/>
  <c r="E33" i="612"/>
  <c r="E39" i="612"/>
  <c r="F39" i="612" a="1"/>
  <c r="F39" i="612" s="1"/>
  <c r="F86" i="612" a="1"/>
  <c r="F86" i="612" s="1"/>
  <c r="E86" i="612"/>
  <c r="E204" i="612"/>
  <c r="F204" i="612" a="1"/>
  <c r="F204" i="612" s="1"/>
  <c r="F40" i="612" a="1"/>
  <c r="F40" i="612" s="1"/>
  <c r="E40" i="612"/>
  <c r="F22" i="612" a="1"/>
  <c r="F22" i="612" s="1"/>
  <c r="E22" i="612"/>
  <c r="E217" i="612"/>
  <c r="F217" i="612" a="1"/>
  <c r="F217" i="612" s="1"/>
  <c r="D123" i="612"/>
  <c r="F121" i="612" a="1"/>
  <c r="F121" i="612" s="1"/>
  <c r="F38" i="612" a="1"/>
  <c r="F38" i="612" s="1"/>
  <c r="E38" i="612"/>
  <c r="E77" i="612"/>
  <c r="F77" i="612" a="1"/>
  <c r="F77" i="612" s="1"/>
  <c r="F205" i="612" a="1"/>
  <c r="F205" i="612" s="1"/>
  <c r="E205" i="612"/>
  <c r="D276" i="612"/>
  <c r="E276" i="612" s="1"/>
  <c r="E31" i="612"/>
  <c r="F31" i="612" a="1"/>
  <c r="F31" i="612" s="1"/>
  <c r="F128" i="612" a="1"/>
  <c r="F128" i="612" s="1"/>
  <c r="E128" i="612"/>
  <c r="F143" i="612" a="1"/>
  <c r="F143" i="612" s="1"/>
  <c r="E143" i="612"/>
  <c r="F218" i="612" a="1"/>
  <c r="F218" i="612" s="1"/>
  <c r="E218" i="612"/>
  <c r="F24" i="612" a="1"/>
  <c r="F24" i="612" s="1"/>
  <c r="E24" i="612"/>
  <c r="F32" i="612" a="1"/>
  <c r="F32" i="612" s="1"/>
  <c r="E32" i="612"/>
  <c r="F74" i="612" a="1"/>
  <c r="F74" i="612" s="1"/>
  <c r="E74" i="612"/>
  <c r="F34" i="612" a="1"/>
  <c r="F34" i="612" s="1"/>
  <c r="E34" i="612"/>
  <c r="F42" i="612" a="1"/>
  <c r="F42" i="612" s="1"/>
  <c r="E42" i="612"/>
  <c r="F36" i="612" a="1"/>
  <c r="F36" i="612" s="1"/>
  <c r="E36" i="612"/>
  <c r="F87" i="612" a="1"/>
  <c r="F87" i="612" s="1"/>
  <c r="E87" i="612"/>
  <c r="F146" i="612" a="1"/>
  <c r="F146" i="612" s="1"/>
  <c r="E146" i="612"/>
  <c r="E35" i="612"/>
  <c r="F35" i="612" a="1"/>
  <c r="F35" i="612" s="1"/>
  <c r="D274" i="612"/>
  <c r="E274" i="612" s="1"/>
  <c r="F21" i="612" a="1"/>
  <c r="F21" i="612" s="1"/>
  <c r="E21" i="612"/>
  <c r="F20" i="612" a="1"/>
  <c r="F20" i="612" s="1"/>
  <c r="E20" i="612"/>
  <c r="F216" i="612" a="1"/>
  <c r="F216" i="612" s="1"/>
  <c r="E216" i="612"/>
  <c r="F130" i="612" a="1"/>
  <c r="F130" i="612" s="1"/>
  <c r="E130" i="612"/>
  <c r="D26" i="612"/>
  <c r="E19" i="612"/>
  <c r="F19" i="612" a="1"/>
  <c r="F19" i="612" s="1"/>
  <c r="F144" i="612" a="1"/>
  <c r="F144" i="612" s="1"/>
  <c r="E144" i="612"/>
  <c r="F41" i="612" a="1"/>
  <c r="F41" i="612" s="1"/>
  <c r="E41" i="612"/>
  <c r="E85" i="612"/>
  <c r="F85" i="612" a="1"/>
  <c r="F85" i="612" s="1"/>
  <c r="F37" i="612" a="1"/>
  <c r="F37" i="612" s="1"/>
  <c r="E37" i="612"/>
  <c r="BN36" i="8"/>
  <c r="BL34" i="8"/>
  <c r="BD22" i="8"/>
  <c r="BJ146" i="8"/>
  <c r="BL146" i="8"/>
  <c r="BM41" i="8"/>
  <c r="BK85" i="8"/>
  <c r="BI37" i="8"/>
  <c r="BM38" i="8"/>
  <c r="BL21" i="8"/>
  <c r="BM20" i="8"/>
  <c r="H276" i="8"/>
  <c r="BD31" i="8"/>
  <c r="AB210" i="8"/>
  <c r="BI204" i="8"/>
  <c r="BE205" i="8"/>
  <c r="BJ130" i="8"/>
  <c r="BH85" i="8"/>
  <c r="BG40" i="8"/>
  <c r="BF85" i="8"/>
  <c r="BD39" i="8"/>
  <c r="BK40" i="8"/>
  <c r="BK41" i="8"/>
  <c r="BG38" i="8"/>
  <c r="BI130" i="8"/>
  <c r="BM39" i="8"/>
  <c r="BF36" i="8"/>
  <c r="H274" i="8"/>
  <c r="BD21" i="8"/>
  <c r="BM128" i="8"/>
  <c r="BN21" i="8"/>
  <c r="BK143" i="8"/>
  <c r="AJ210" i="8"/>
  <c r="BK204" i="8"/>
  <c r="BM31" i="8"/>
  <c r="BK33" i="8"/>
  <c r="BD128" i="8"/>
  <c r="BE37" i="8"/>
  <c r="BO86" i="8"/>
  <c r="BF216" i="8"/>
  <c r="BF144" i="8"/>
  <c r="BG86" i="8"/>
  <c r="BJ34" i="8"/>
  <c r="BO39" i="8"/>
  <c r="BI85" i="8"/>
  <c r="BD37" i="8"/>
  <c r="BO74" i="8"/>
  <c r="BD73" i="8"/>
  <c r="BN19" i="8"/>
  <c r="AV26" i="8"/>
  <c r="BN26" i="8" s="1"/>
  <c r="BK73" i="8"/>
  <c r="AJ79" i="8"/>
  <c r="BI19" i="8"/>
  <c r="AB26" i="8"/>
  <c r="BI26" i="8" s="1"/>
  <c r="X26" i="8"/>
  <c r="BH19" i="8"/>
  <c r="BM42" i="8"/>
  <c r="BD42" i="8"/>
  <c r="BG218" i="8"/>
  <c r="BJ32" i="8"/>
  <c r="BI35" i="8"/>
  <c r="BF22" i="8"/>
  <c r="BD146" i="8"/>
  <c r="BO146" i="8"/>
  <c r="BO36" i="8"/>
  <c r="BO217" i="8"/>
  <c r="BE216" i="8"/>
  <c r="BK31" i="8"/>
  <c r="BK21" i="8"/>
  <c r="BN85" i="8"/>
  <c r="BF205" i="8"/>
  <c r="BF33" i="8"/>
  <c r="BL32" i="8"/>
  <c r="BO37" i="8"/>
  <c r="BG143" i="8"/>
  <c r="BK130" i="8"/>
  <c r="BD217" i="8"/>
  <c r="BH24" i="8"/>
  <c r="BH32" i="8"/>
  <c r="BD205" i="8"/>
  <c r="BF35" i="8"/>
  <c r="BH204" i="8"/>
  <c r="BE130" i="8"/>
  <c r="BH86" i="8"/>
  <c r="AF210" i="8"/>
  <c r="BJ210" i="8" s="1"/>
  <c r="BJ204" i="8"/>
  <c r="BN33" i="8"/>
  <c r="BO216" i="8"/>
  <c r="BE36" i="8"/>
  <c r="BH143" i="8"/>
  <c r="BI144" i="8"/>
  <c r="BG204" i="8"/>
  <c r="BM40" i="8"/>
  <c r="BO87" i="8"/>
  <c r="X276" i="8"/>
  <c r="BH31" i="8"/>
  <c r="BM144" i="8"/>
  <c r="BG35" i="8"/>
  <c r="BG37" i="8"/>
  <c r="BI86" i="8"/>
  <c r="BF143" i="8"/>
  <c r="BI217" i="8"/>
  <c r="BJ40" i="8"/>
  <c r="BK74" i="8"/>
  <c r="BO73" i="8"/>
  <c r="AZ79" i="8"/>
  <c r="L26" i="8"/>
  <c r="BE19" i="8"/>
  <c r="BK19" i="8"/>
  <c r="AJ26" i="8"/>
  <c r="BK26" i="8" s="1"/>
  <c r="BM77" i="8"/>
  <c r="AV79" i="8"/>
  <c r="BN73" i="8"/>
  <c r="BL42" i="8"/>
  <c r="BI42" i="8"/>
  <c r="BH218" i="8"/>
  <c r="BM205" i="8"/>
  <c r="BI39" i="8"/>
  <c r="BF130" i="8"/>
  <c r="BK38" i="8"/>
  <c r="BJ39" i="8"/>
  <c r="BO33" i="8"/>
  <c r="BE33" i="8"/>
  <c r="BH205" i="8"/>
  <c r="BH38" i="8"/>
  <c r="BG216" i="8"/>
  <c r="BI24" i="8"/>
  <c r="BL85" i="8"/>
  <c r="BK216" i="8"/>
  <c r="BE40" i="8"/>
  <c r="BN204" i="8"/>
  <c r="AV210" i="8"/>
  <c r="BJ21" i="8"/>
  <c r="BI21" i="8"/>
  <c r="BM85" i="8"/>
  <c r="BH217" i="8"/>
  <c r="BJ144" i="8"/>
  <c r="BI205" i="8"/>
  <c r="BM130" i="8"/>
  <c r="AZ210" i="8"/>
  <c r="BO210" i="8" s="1"/>
  <c r="BO204" i="8"/>
  <c r="BH130" i="8"/>
  <c r="BL38" i="8"/>
  <c r="BI41" i="8"/>
  <c r="BL204" i="8"/>
  <c r="AN210" i="8"/>
  <c r="BL210" i="8" s="1"/>
  <c r="T274" i="8"/>
  <c r="BG21" i="8"/>
  <c r="BE144" i="8"/>
  <c r="BO38" i="8"/>
  <c r="BN24" i="8"/>
  <c r="BN37" i="8"/>
  <c r="BJ33" i="8"/>
  <c r="BI33" i="8"/>
  <c r="BO34" i="8"/>
  <c r="BN74" i="8"/>
  <c r="BG74" i="8"/>
  <c r="BF73" i="8"/>
  <c r="BI77" i="8"/>
  <c r="BI73" i="8"/>
  <c r="AB79" i="8"/>
  <c r="BE77" i="8"/>
  <c r="BK218" i="8"/>
  <c r="BO42" i="8"/>
  <c r="BF42" i="8"/>
  <c r="BN146" i="8"/>
  <c r="BG31" i="8"/>
  <c r="T276" i="8"/>
  <c r="BF39" i="8"/>
  <c r="BH22" i="8"/>
  <c r="BJ22" i="8"/>
  <c r="BG146" i="8"/>
  <c r="BK146" i="8"/>
  <c r="BD204" i="8"/>
  <c r="BO24" i="8"/>
  <c r="BO32" i="8"/>
  <c r="BN144" i="8"/>
  <c r="BN87" i="8"/>
  <c r="BJ128" i="8"/>
  <c r="BH128" i="8"/>
  <c r="BL37" i="8"/>
  <c r="BM35" i="8"/>
  <c r="BH33" i="8"/>
  <c r="BJ87" i="8"/>
  <c r="BO85" i="8"/>
  <c r="BK217" i="8"/>
  <c r="BJ86" i="8"/>
  <c r="BO205" i="8"/>
  <c r="BO130" i="8"/>
  <c r="BM32" i="8"/>
  <c r="BF128" i="8"/>
  <c r="BO21" i="8"/>
  <c r="BJ38" i="8"/>
  <c r="BD34" i="8"/>
  <c r="BE204" i="8"/>
  <c r="BE32" i="8"/>
  <c r="BF24" i="8"/>
  <c r="BF40" i="8"/>
  <c r="BH35" i="8"/>
  <c r="BL40" i="8"/>
  <c r="BL36" i="8"/>
  <c r="BG24" i="8"/>
  <c r="BD86" i="8"/>
  <c r="BI32" i="8"/>
  <c r="BD32" i="8"/>
  <c r="BI143" i="8"/>
  <c r="P274" i="8"/>
  <c r="BF21" i="8"/>
  <c r="BM87" i="8"/>
  <c r="BK35" i="8"/>
  <c r="BE74" i="8"/>
  <c r="BD74" i="8"/>
  <c r="AR26" i="8"/>
  <c r="BM19" i="8"/>
  <c r="BJ73" i="8"/>
  <c r="AF79" i="8"/>
  <c r="BD77" i="8"/>
  <c r="AF26" i="8"/>
  <c r="BJ19" i="8"/>
  <c r="BO218" i="8"/>
  <c r="BI218" i="8"/>
  <c r="BN42" i="8"/>
  <c r="BD33" i="8"/>
  <c r="BI22" i="8"/>
  <c r="BK22" i="8"/>
  <c r="BF146" i="8"/>
  <c r="BO41" i="8"/>
  <c r="BJ85" i="8"/>
  <c r="BE34" i="8"/>
  <c r="BK128" i="8"/>
  <c r="BO40" i="8"/>
  <c r="BD85" i="8"/>
  <c r="BN128" i="8"/>
  <c r="BE86" i="8"/>
  <c r="BL41" i="8"/>
  <c r="BN34" i="8"/>
  <c r="BG33" i="8"/>
  <c r="BO143" i="8"/>
  <c r="BG34" i="8"/>
  <c r="BN38" i="8"/>
  <c r="BD40" i="8"/>
  <c r="BO144" i="8"/>
  <c r="BE41" i="8"/>
  <c r="BK20" i="8"/>
  <c r="BJ217" i="8"/>
  <c r="BN39" i="8"/>
  <c r="BL31" i="8"/>
  <c r="BH41" i="8"/>
  <c r="BM216" i="8"/>
  <c r="BI38" i="8"/>
  <c r="BJ37" i="8"/>
  <c r="BJ143" i="8"/>
  <c r="BG217" i="8"/>
  <c r="BM36" i="8"/>
  <c r="BL39" i="8"/>
  <c r="BG128" i="8"/>
  <c r="BJ35" i="8"/>
  <c r="BE21" i="8"/>
  <c r="L274" i="8"/>
  <c r="L206" i="8" s="1"/>
  <c r="BE20" i="8"/>
  <c r="BF32" i="8"/>
  <c r="BE35" i="8"/>
  <c r="BM33" i="8"/>
  <c r="BG36" i="8"/>
  <c r="BH74" i="8"/>
  <c r="BL74" i="8"/>
  <c r="BH77" i="8"/>
  <c r="BO77" i="8"/>
  <c r="BO19" i="8"/>
  <c r="AZ26" i="8"/>
  <c r="BM73" i="8"/>
  <c r="AR79" i="8"/>
  <c r="BM79" i="8" s="1"/>
  <c r="BK42" i="8"/>
  <c r="BE42" i="8"/>
  <c r="BG42" i="8"/>
  <c r="BN22" i="8"/>
  <c r="BI146" i="8"/>
  <c r="BM22" i="8"/>
  <c r="BE146" i="8"/>
  <c r="BK87" i="8"/>
  <c r="BH34" i="8"/>
  <c r="BK205" i="8"/>
  <c r="BL86" i="8"/>
  <c r="BE85" i="8"/>
  <c r="BE87" i="8"/>
  <c r="BL33" i="8"/>
  <c r="BN20" i="8"/>
  <c r="BF37" i="8"/>
  <c r="BF86" i="8"/>
  <c r="BG41" i="8"/>
  <c r="BL20" i="8"/>
  <c r="BF20" i="8"/>
  <c r="BM21" i="8"/>
  <c r="BJ20" i="8"/>
  <c r="BG32" i="8"/>
  <c r="BD143" i="8"/>
  <c r="BL216" i="8"/>
  <c r="BD41" i="8"/>
  <c r="BH20" i="8"/>
  <c r="BG85" i="8"/>
  <c r="BL128" i="8"/>
  <c r="BH36" i="8"/>
  <c r="BD35" i="8"/>
  <c r="BE217" i="8"/>
  <c r="BG130" i="8"/>
  <c r="BL24" i="8"/>
  <c r="BI31" i="8"/>
  <c r="BN40" i="8"/>
  <c r="BI216" i="8"/>
  <c r="BJ205" i="8"/>
  <c r="BG20" i="8"/>
  <c r="BK32" i="8"/>
  <c r="BM37" i="8"/>
  <c r="BN216" i="8"/>
  <c r="BD130" i="8"/>
  <c r="BL205" i="8"/>
  <c r="BI74" i="8"/>
  <c r="BJ74" i="8"/>
  <c r="BK77" i="8"/>
  <c r="BL73" i="8"/>
  <c r="AN79" i="8"/>
  <c r="BL77" i="8"/>
  <c r="BG73" i="8"/>
  <c r="BH42" i="8"/>
  <c r="BJ42" i="8"/>
  <c r="BD218" i="8"/>
  <c r="BH146" i="8"/>
  <c r="BL87" i="8"/>
  <c r="BN217" i="8"/>
  <c r="BJ216" i="8"/>
  <c r="BF204" i="8"/>
  <c r="BH21" i="8"/>
  <c r="X274" i="8"/>
  <c r="BH87" i="8"/>
  <c r="BK36" i="8"/>
  <c r="BF34" i="8"/>
  <c r="BK144" i="8"/>
  <c r="BN31" i="8"/>
  <c r="BN86" i="8"/>
  <c r="BI36" i="8"/>
  <c r="BD36" i="8"/>
  <c r="BF41" i="8"/>
  <c r="BK39" i="8"/>
  <c r="BL35" i="8"/>
  <c r="BJ24" i="8"/>
  <c r="BD216" i="8"/>
  <c r="BE38" i="8"/>
  <c r="BD24" i="8"/>
  <c r="BE143" i="8"/>
  <c r="BK34" i="8"/>
  <c r="BH216" i="8"/>
  <c r="BH37" i="8"/>
  <c r="BD20" i="8"/>
  <c r="BI128" i="8"/>
  <c r="BO35" i="8"/>
  <c r="BN205" i="8"/>
  <c r="BN130" i="8"/>
  <c r="BI87" i="8"/>
  <c r="AR210" i="8"/>
  <c r="BM210" i="8" s="1"/>
  <c r="BM204" i="8"/>
  <c r="BG39" i="8"/>
  <c r="BE128" i="8"/>
  <c r="BL217" i="8"/>
  <c r="BM24" i="8"/>
  <c r="BK37" i="8"/>
  <c r="BN32" i="8"/>
  <c r="BF74" i="8"/>
  <c r="BJ77" i="8"/>
  <c r="BN77" i="8"/>
  <c r="BH73" i="8"/>
  <c r="BG19" i="8"/>
  <c r="T26" i="8"/>
  <c r="BE73" i="8"/>
  <c r="BJ218" i="8"/>
  <c r="BM218" i="8"/>
  <c r="BF218" i="8"/>
  <c r="BL22" i="8"/>
  <c r="BG22" i="8"/>
  <c r="BE22" i="8"/>
  <c r="BO22" i="8"/>
  <c r="BM146" i="8"/>
  <c r="BI40" i="8"/>
  <c r="BI34" i="8"/>
  <c r="BO20" i="8"/>
  <c r="BN41" i="8"/>
  <c r="BD87" i="8"/>
  <c r="BG87" i="8"/>
  <c r="BE39" i="8"/>
  <c r="BO128" i="8"/>
  <c r="BF217" i="8"/>
  <c r="BH144" i="8"/>
  <c r="BJ36" i="8"/>
  <c r="BG205" i="8"/>
  <c r="BM34" i="8"/>
  <c r="BM86" i="8"/>
  <c r="BN35" i="8"/>
  <c r="BD144" i="8"/>
  <c r="BF31" i="8"/>
  <c r="P276" i="8"/>
  <c r="P215" i="8" s="1"/>
  <c r="BL130" i="8"/>
  <c r="BM143" i="8"/>
  <c r="BD38" i="8"/>
  <c r="BK86" i="8"/>
  <c r="BK24" i="8"/>
  <c r="BM217" i="8"/>
  <c r="BO31" i="8"/>
  <c r="BH39" i="8"/>
  <c r="BL144" i="8"/>
  <c r="BG144" i="8"/>
  <c r="BJ41" i="8"/>
  <c r="BE24" i="8"/>
  <c r="BN143" i="8"/>
  <c r="BI20" i="8"/>
  <c r="BL143" i="8"/>
  <c r="L276" i="8"/>
  <c r="BE31" i="8"/>
  <c r="BF38" i="8"/>
  <c r="BH40" i="8"/>
  <c r="BJ31" i="8"/>
  <c r="BF87" i="8"/>
  <c r="BM74" i="8"/>
  <c r="BF19" i="8"/>
  <c r="P26" i="8"/>
  <c r="BG77" i="8"/>
  <c r="BF77" i="8"/>
  <c r="BD19" i="8"/>
  <c r="H26" i="8"/>
  <c r="BL19" i="8"/>
  <c r="AN26" i="8"/>
  <c r="BL26" i="8" s="1"/>
  <c r="BL218" i="8"/>
  <c r="BN218" i="8"/>
  <c r="BE218" i="8"/>
  <c r="I79" i="8"/>
  <c r="M79" i="8"/>
  <c r="M210" i="8"/>
  <c r="G146" i="281"/>
  <c r="G152" i="281"/>
  <c r="D143" i="617"/>
  <c r="D39" i="618"/>
  <c r="D35" i="618"/>
  <c r="D36" i="614"/>
  <c r="D29" i="612"/>
  <c r="D144" i="613"/>
  <c r="D205" i="616"/>
  <c r="Q206" i="8"/>
  <c r="D73" i="616"/>
  <c r="D35" i="614"/>
  <c r="D143" i="614"/>
  <c r="D21" i="618"/>
  <c r="D24" i="617"/>
  <c r="D144" i="615"/>
  <c r="D87" i="618"/>
  <c r="D215" i="613"/>
  <c r="D40" i="618"/>
  <c r="D143" i="613"/>
  <c r="D75" i="615"/>
  <c r="D144" i="616"/>
  <c r="D77" i="618"/>
  <c r="D85" i="618"/>
  <c r="D20" i="615"/>
  <c r="D86" i="616"/>
  <c r="D85" i="613"/>
  <c r="D130" i="614"/>
  <c r="D205" i="613"/>
  <c r="D41" i="617"/>
  <c r="D86" i="613"/>
  <c r="D204" i="615"/>
  <c r="H206" i="8"/>
  <c r="D82" i="612"/>
  <c r="D205" i="618"/>
  <c r="D40" i="614"/>
  <c r="D19" i="617"/>
  <c r="D41" i="615"/>
  <c r="D38" i="617"/>
  <c r="D130" i="616"/>
  <c r="D218" i="615"/>
  <c r="D36" i="616"/>
  <c r="D24" i="616"/>
  <c r="D38" i="615"/>
  <c r="D146" i="616"/>
  <c r="D40" i="615"/>
  <c r="D31" i="614"/>
  <c r="T75" i="8"/>
  <c r="D143" i="618"/>
  <c r="D74" i="616"/>
  <c r="U214" i="8"/>
  <c r="D39" i="616"/>
  <c r="D85" i="616"/>
  <c r="D33" i="617"/>
  <c r="D87" i="616"/>
  <c r="U142" i="8"/>
  <c r="D217" i="613"/>
  <c r="D41" i="616"/>
  <c r="D74" i="614"/>
  <c r="D24" i="618"/>
  <c r="U132" i="8"/>
  <c r="Q75" i="8"/>
  <c r="D144" i="618"/>
  <c r="D37" i="616"/>
  <c r="U206" i="8"/>
  <c r="D146" i="617"/>
  <c r="D73" i="618"/>
  <c r="D85" i="614"/>
  <c r="D216" i="613"/>
  <c r="D206" i="615"/>
  <c r="D73" i="617"/>
  <c r="D214" i="612"/>
  <c r="D35" i="615"/>
  <c r="D75" i="612"/>
  <c r="D86" i="615"/>
  <c r="D31" i="616"/>
  <c r="D205" i="617"/>
  <c r="D77" i="613"/>
  <c r="D146" i="614"/>
  <c r="D32" i="618"/>
  <c r="D204" i="617"/>
  <c r="X206" i="8"/>
  <c r="D87" i="614"/>
  <c r="D74" i="617"/>
  <c r="D33" i="614"/>
  <c r="D216" i="615"/>
  <c r="D77" i="614"/>
  <c r="D32" i="614"/>
  <c r="D77" i="615"/>
  <c r="D36" i="618"/>
  <c r="D75" i="617"/>
  <c r="D74" i="618"/>
  <c r="U213" i="8"/>
  <c r="U84" i="8"/>
  <c r="D215" i="612"/>
  <c r="D87" i="613"/>
  <c r="D204" i="616"/>
  <c r="D42" i="613"/>
  <c r="L82" i="8"/>
  <c r="D217" i="618"/>
  <c r="D204" i="618"/>
  <c r="D204" i="614"/>
  <c r="D36" i="613"/>
  <c r="I206" i="8"/>
  <c r="D142" i="612"/>
  <c r="D143" i="616"/>
  <c r="T206" i="8"/>
  <c r="D19" i="618"/>
  <c r="D218" i="614"/>
  <c r="D36" i="617"/>
  <c r="D38" i="614"/>
  <c r="D20" i="614"/>
  <c r="D22" i="614"/>
  <c r="D42" i="616"/>
  <c r="D86" i="618"/>
  <c r="D217" i="614"/>
  <c r="U83" i="8"/>
  <c r="D146" i="618"/>
  <c r="D34" i="617"/>
  <c r="D86" i="614"/>
  <c r="D24" i="614"/>
  <c r="D128" i="616"/>
  <c r="D37" i="613"/>
  <c r="D32" i="613"/>
  <c r="U29" i="8"/>
  <c r="D206" i="612"/>
  <c r="D31" i="613"/>
  <c r="D42" i="614"/>
  <c r="D218" i="616"/>
  <c r="D218" i="613"/>
  <c r="D73" i="614"/>
  <c r="D42" i="618"/>
  <c r="D84" i="612"/>
  <c r="D216" i="614"/>
  <c r="D39" i="614"/>
  <c r="D217" i="616"/>
  <c r="D35" i="617"/>
  <c r="D34" i="616"/>
  <c r="D33" i="613"/>
  <c r="D132" i="612"/>
  <c r="D34" i="618"/>
  <c r="D22" i="618"/>
  <c r="U82" i="8"/>
  <c r="D213" i="612"/>
  <c r="D216" i="618"/>
  <c r="D19" i="613"/>
  <c r="D37" i="614"/>
  <c r="U75" i="8"/>
  <c r="D205" i="614"/>
  <c r="D77" i="616"/>
  <c r="D20" i="616"/>
  <c r="D31" i="615"/>
  <c r="X142" i="8"/>
  <c r="D146" i="615"/>
  <c r="D128" i="614"/>
  <c r="D41" i="618"/>
  <c r="D38" i="613"/>
  <c r="D20" i="613"/>
  <c r="D128" i="618"/>
  <c r="D83" i="612"/>
  <c r="D21" i="614"/>
  <c r="D130" i="613"/>
  <c r="D40" i="616"/>
  <c r="D37" i="618"/>
  <c r="D41" i="613"/>
  <c r="D22" i="616"/>
  <c r="D19" i="615"/>
  <c r="D41" i="614"/>
  <c r="D130" i="618"/>
  <c r="D35" i="616"/>
  <c r="D34" i="614"/>
  <c r="D128" i="615"/>
  <c r="D35" i="613"/>
  <c r="D33" i="615"/>
  <c r="D33" i="616"/>
  <c r="D218" i="618"/>
  <c r="U215" i="8"/>
  <c r="D38" i="618"/>
  <c r="D33" i="618"/>
  <c r="D32" i="616"/>
  <c r="D144" i="614"/>
  <c r="D21" i="616"/>
  <c r="D19" i="614"/>
  <c r="D38" i="616"/>
  <c r="D31" i="618"/>
  <c r="D19" i="616"/>
  <c r="D30" i="612"/>
  <c r="D20" i="618"/>
  <c r="D216" i="616"/>
  <c r="U30" i="8"/>
  <c r="H83" i="8"/>
  <c r="F37" i="613" l="1" a="1"/>
  <c r="F37" i="613" s="1"/>
  <c r="E37" i="613"/>
  <c r="F87" i="613" a="1"/>
  <c r="F87" i="613" s="1"/>
  <c r="E87" i="613"/>
  <c r="F146" i="617" a="1"/>
  <c r="F146" i="617" s="1"/>
  <c r="E146" i="617"/>
  <c r="F218" i="615" a="1"/>
  <c r="F218" i="615" s="1"/>
  <c r="E218" i="615"/>
  <c r="F143" i="617" a="1"/>
  <c r="F143" i="617" s="1"/>
  <c r="E143" i="617"/>
  <c r="E31" i="615"/>
  <c r="F31" i="615" a="1"/>
  <c r="F31" i="615" s="1"/>
  <c r="F35" i="613" a="1"/>
  <c r="F35" i="613" s="1"/>
  <c r="E35" i="613"/>
  <c r="E128" i="615"/>
  <c r="F128" i="615" a="1"/>
  <c r="F128" i="615" s="1"/>
  <c r="J128" i="615" s="1"/>
  <c r="F204" i="617" a="1"/>
  <c r="F204" i="617" s="1"/>
  <c r="E204" i="617"/>
  <c r="F77" i="615" a="1"/>
  <c r="F77" i="615" s="1"/>
  <c r="E77" i="615"/>
  <c r="E35" i="615"/>
  <c r="F35" i="615" a="1"/>
  <c r="F35" i="615" s="1"/>
  <c r="E40" i="615"/>
  <c r="F40" i="615" a="1"/>
  <c r="F40" i="615" s="1"/>
  <c r="J40" i="615" s="1"/>
  <c r="F218" i="613" a="1"/>
  <c r="F218" i="613" s="1"/>
  <c r="E218" i="613"/>
  <c r="BK210" i="8"/>
  <c r="BK79" i="8"/>
  <c r="BO26" i="8"/>
  <c r="BM26" i="8"/>
  <c r="BO79" i="8"/>
  <c r="BJ26" i="8"/>
  <c r="E216" i="613"/>
  <c r="F216" i="613" a="1"/>
  <c r="F216" i="613" s="1"/>
  <c r="P216" i="613" s="1"/>
  <c r="F144" i="613" a="1"/>
  <c r="F144" i="613" s="1"/>
  <c r="W144" i="613" s="1"/>
  <c r="E144" i="613"/>
  <c r="F33" i="613" a="1"/>
  <c r="F33" i="613" s="1"/>
  <c r="E33" i="613"/>
  <c r="E38" i="613"/>
  <c r="F38" i="613" a="1"/>
  <c r="F38" i="613" s="1"/>
  <c r="N38" i="613" s="1"/>
  <c r="E86" i="615"/>
  <c r="F86" i="615" a="1"/>
  <c r="F86" i="615" s="1"/>
  <c r="T86" i="615" s="1"/>
  <c r="F216" i="615" a="1"/>
  <c r="F216" i="615" s="1"/>
  <c r="K216" i="615" s="1"/>
  <c r="E216" i="615"/>
  <c r="F33" i="617" a="1"/>
  <c r="F33" i="617" s="1"/>
  <c r="M33" i="617" s="1"/>
  <c r="E33" i="617"/>
  <c r="F130" i="613" a="1"/>
  <c r="F130" i="613" s="1"/>
  <c r="O130" i="613" s="1"/>
  <c r="E130" i="613"/>
  <c r="E143" i="613"/>
  <c r="F143" i="613" a="1"/>
  <c r="F143" i="613" s="1"/>
  <c r="T143" i="613" s="1"/>
  <c r="F38" i="617" a="1"/>
  <c r="F38" i="617" s="1"/>
  <c r="V38" i="617" s="1"/>
  <c r="E38" i="617"/>
  <c r="F33" i="615" a="1"/>
  <c r="F33" i="615" s="1"/>
  <c r="T33" i="615" s="1"/>
  <c r="E33" i="615"/>
  <c r="F20" i="615" a="1"/>
  <c r="F20" i="615" s="1"/>
  <c r="S20" i="615" s="1"/>
  <c r="E20" i="615"/>
  <c r="E24" i="617"/>
  <c r="F24" i="617" a="1"/>
  <c r="F24" i="617" s="1"/>
  <c r="R24" i="617" s="1"/>
  <c r="E35" i="617"/>
  <c r="F35" i="617" a="1"/>
  <c r="F35" i="617" s="1"/>
  <c r="G35" i="617" s="1"/>
  <c r="F31" i="613" a="1"/>
  <c r="F31" i="613" s="1"/>
  <c r="E31" i="613"/>
  <c r="E36" i="613"/>
  <c r="F36" i="613" a="1"/>
  <c r="F36" i="613" s="1"/>
  <c r="M36" i="613" s="1"/>
  <c r="F73" i="617" a="1"/>
  <c r="F73" i="617" s="1"/>
  <c r="Q73" i="617" s="1"/>
  <c r="E73" i="617"/>
  <c r="F42" i="613" a="1"/>
  <c r="F42" i="613" s="1"/>
  <c r="W42" i="613" s="1"/>
  <c r="E42" i="613"/>
  <c r="D276" i="613"/>
  <c r="E276" i="613" s="1"/>
  <c r="F32" i="613" a="1"/>
  <c r="F32" i="613" s="1"/>
  <c r="Q32" i="613" s="1"/>
  <c r="E32" i="613"/>
  <c r="F204" i="615" a="1"/>
  <c r="F204" i="615" s="1"/>
  <c r="Q204" i="615" s="1"/>
  <c r="E204" i="615"/>
  <c r="E77" i="613"/>
  <c r="F77" i="613" a="1"/>
  <c r="F77" i="613" s="1"/>
  <c r="O77" i="613" s="1"/>
  <c r="E41" i="613"/>
  <c r="F41" i="613" a="1"/>
  <c r="F41" i="613" s="1"/>
  <c r="F41" i="615" a="1"/>
  <c r="F41" i="615" s="1"/>
  <c r="N41" i="615" s="1"/>
  <c r="E41" i="615"/>
  <c r="E36" i="617"/>
  <c r="F36" i="617" a="1"/>
  <c r="F36" i="617" s="1"/>
  <c r="L36" i="617" s="1"/>
  <c r="E144" i="615"/>
  <c r="F144" i="615" a="1"/>
  <c r="F144" i="615" s="1"/>
  <c r="K144" i="615" s="1"/>
  <c r="F217" i="613" a="1"/>
  <c r="F217" i="613" s="1"/>
  <c r="Y217" i="613" s="1"/>
  <c r="E217" i="613"/>
  <c r="F86" i="613" a="1"/>
  <c r="F86" i="613" s="1"/>
  <c r="L86" i="613" s="1"/>
  <c r="E86" i="613"/>
  <c r="F205" i="613" a="1"/>
  <c r="F205" i="613" s="1"/>
  <c r="N205" i="613" s="1"/>
  <c r="E205" i="613"/>
  <c r="E205" i="617"/>
  <c r="F205" i="617" a="1"/>
  <c r="F205" i="617" s="1"/>
  <c r="Z205" i="617" s="1"/>
  <c r="E34" i="618"/>
  <c r="F34" i="618" a="1"/>
  <c r="F34" i="618" s="1"/>
  <c r="J34" i="618" s="1"/>
  <c r="F85" i="613" a="1"/>
  <c r="F85" i="613" s="1"/>
  <c r="O85" i="613" s="1"/>
  <c r="E85" i="613"/>
  <c r="F20" i="613" a="1"/>
  <c r="F20" i="613" s="1"/>
  <c r="N20" i="613" s="1"/>
  <c r="E20" i="613"/>
  <c r="D26" i="617"/>
  <c r="E26" i="617" s="1"/>
  <c r="F19" i="617" a="1"/>
  <c r="F19" i="617" s="1"/>
  <c r="G19" i="617" s="1"/>
  <c r="E19" i="617"/>
  <c r="F73" i="618" a="1"/>
  <c r="F73" i="618" s="1"/>
  <c r="V73" i="618" s="1"/>
  <c r="E73" i="618"/>
  <c r="E146" i="615"/>
  <c r="F146" i="615" a="1"/>
  <c r="F146" i="615" s="1"/>
  <c r="S146" i="615" s="1"/>
  <c r="F41" i="617" a="1"/>
  <c r="F41" i="617" s="1"/>
  <c r="P41" i="617" s="1"/>
  <c r="E41" i="617"/>
  <c r="F38" i="618" a="1"/>
  <c r="F38" i="618" s="1"/>
  <c r="S38" i="618" s="1"/>
  <c r="E38" i="618"/>
  <c r="D276" i="615"/>
  <c r="E276" i="615" s="1"/>
  <c r="F38" i="615" a="1"/>
  <c r="F38" i="615" s="1"/>
  <c r="V38" i="615" s="1"/>
  <c r="E38" i="615"/>
  <c r="E74" i="617"/>
  <c r="F74" i="617" a="1"/>
  <c r="F74" i="617" s="1"/>
  <c r="X74" i="617" s="1"/>
  <c r="D26" i="615"/>
  <c r="E26" i="615" s="1"/>
  <c r="F19" i="615" a="1"/>
  <c r="F19" i="615" s="1"/>
  <c r="O19" i="615" s="1"/>
  <c r="E19" i="615"/>
  <c r="F34" i="617" a="1"/>
  <c r="F34" i="617" s="1"/>
  <c r="J34" i="617" s="1"/>
  <c r="E34" i="617"/>
  <c r="D276" i="617"/>
  <c r="E276" i="617" s="1"/>
  <c r="F19" i="613" a="1"/>
  <c r="F19" i="613" s="1"/>
  <c r="O19" i="613" s="1"/>
  <c r="E19" i="613"/>
  <c r="D26" i="613"/>
  <c r="E26" i="613" s="1"/>
  <c r="BI210" i="8"/>
  <c r="BN79" i="8"/>
  <c r="Q214" i="8"/>
  <c r="BI79" i="8"/>
  <c r="Q213" i="8"/>
  <c r="Q29" i="8"/>
  <c r="Q84" i="8"/>
  <c r="BN210" i="8"/>
  <c r="Q142" i="8"/>
  <c r="Q132" i="8"/>
  <c r="Q83" i="8"/>
  <c r="Q30" i="8"/>
  <c r="Q82" i="8"/>
  <c r="F85" i="618" a="1"/>
  <c r="F85" i="618" s="1"/>
  <c r="R85" i="618" s="1"/>
  <c r="E85" i="618"/>
  <c r="BL79" i="8"/>
  <c r="BJ79" i="8"/>
  <c r="E20" i="618"/>
  <c r="F20" i="618" a="1"/>
  <c r="F20" i="618" s="1"/>
  <c r="R20" i="618" s="1"/>
  <c r="U79" i="8"/>
  <c r="F77" i="614" a="1"/>
  <c r="F77" i="614" s="1"/>
  <c r="Z77" i="614" s="1"/>
  <c r="E77" i="614"/>
  <c r="F73" i="616" a="1"/>
  <c r="F73" i="616" s="1"/>
  <c r="X73" i="616" s="1"/>
  <c r="L75" i="8"/>
  <c r="BE75" i="8" s="1"/>
  <c r="F143" i="618" a="1"/>
  <c r="F143" i="618" s="1"/>
  <c r="Q143" i="618" s="1"/>
  <c r="E143" i="618"/>
  <c r="E217" i="618"/>
  <c r="F217" i="618" a="1"/>
  <c r="F217" i="618" s="1"/>
  <c r="T217" i="618" s="1"/>
  <c r="F216" i="616" a="1"/>
  <c r="F216" i="616" s="1"/>
  <c r="U216" i="616" s="1"/>
  <c r="E216" i="616"/>
  <c r="F37" i="618" a="1"/>
  <c r="F37" i="618" s="1"/>
  <c r="Z37" i="618" s="1"/>
  <c r="E37" i="618"/>
  <c r="F20" i="616" a="1"/>
  <c r="F20" i="616" s="1"/>
  <c r="O20" i="616" s="1"/>
  <c r="E41" i="618"/>
  <c r="F41" i="618" a="1"/>
  <c r="F41" i="618" s="1"/>
  <c r="Q41" i="618" s="1"/>
  <c r="E205" i="618"/>
  <c r="F205" i="618" a="1"/>
  <c r="F205" i="618" s="1"/>
  <c r="V205" i="618" s="1"/>
  <c r="F218" i="618" a="1"/>
  <c r="F218" i="618" s="1"/>
  <c r="I218" i="618" s="1"/>
  <c r="E218" i="618"/>
  <c r="F73" i="614" a="1"/>
  <c r="F73" i="614" s="1"/>
  <c r="I73" i="614" s="1"/>
  <c r="E73" i="614"/>
  <c r="E19" i="618"/>
  <c r="F19" i="618" a="1"/>
  <c r="F19" i="618" s="1"/>
  <c r="K19" i="618" s="1"/>
  <c r="F31" i="616" a="1"/>
  <c r="F31" i="616" s="1"/>
  <c r="Q31" i="616" s="1"/>
  <c r="E31" i="616"/>
  <c r="F21" i="616" a="1"/>
  <c r="F21" i="616" s="1"/>
  <c r="Y21" i="616" s="1"/>
  <c r="F39" i="618" a="1"/>
  <c r="F39" i="618" s="1"/>
  <c r="S39" i="618" s="1"/>
  <c r="E39" i="618"/>
  <c r="F42" i="618" a="1"/>
  <c r="F42" i="618" s="1"/>
  <c r="X42" i="618" s="1"/>
  <c r="E42" i="618"/>
  <c r="E87" i="616"/>
  <c r="F87" i="616" a="1"/>
  <c r="F87" i="616" s="1"/>
  <c r="I87" i="616" s="1"/>
  <c r="F34" i="614" a="1"/>
  <c r="F34" i="614" s="1"/>
  <c r="T34" i="614" s="1"/>
  <c r="F31" i="614" a="1"/>
  <c r="F31" i="614" s="1"/>
  <c r="T31" i="614" s="1"/>
  <c r="U210" i="8"/>
  <c r="E24" i="618"/>
  <c r="F24" i="618" a="1"/>
  <c r="F24" i="618" s="1"/>
  <c r="L24" i="618" s="1"/>
  <c r="I210" i="8"/>
  <c r="E33" i="618"/>
  <c r="F33" i="618" a="1"/>
  <c r="F33" i="618" s="1"/>
  <c r="S33" i="618" s="1"/>
  <c r="E74" i="618"/>
  <c r="F74" i="618" a="1"/>
  <c r="F74" i="618" s="1"/>
  <c r="H74" i="618" s="1"/>
  <c r="P83" i="8"/>
  <c r="F41" i="616" a="1"/>
  <c r="F41" i="616" s="1"/>
  <c r="X41" i="616" s="1"/>
  <c r="E41" i="616"/>
  <c r="E130" i="618"/>
  <c r="F130" i="618" a="1"/>
  <c r="F130" i="618" s="1"/>
  <c r="V130" i="618" s="1"/>
  <c r="E146" i="616"/>
  <c r="F146" i="616" a="1"/>
  <c r="F146" i="616" s="1"/>
  <c r="P146" i="616" s="1"/>
  <c r="E40" i="616"/>
  <c r="F40" i="616" a="1"/>
  <c r="F40" i="616" s="1"/>
  <c r="J40" i="616" s="1"/>
  <c r="E85" i="616"/>
  <c r="F85" i="616" a="1"/>
  <c r="F85" i="616" s="1"/>
  <c r="T85" i="616" s="1"/>
  <c r="F130" i="616" a="1"/>
  <c r="F130" i="616" s="1"/>
  <c r="N130" i="616" s="1"/>
  <c r="E130" i="616"/>
  <c r="E37" i="616"/>
  <c r="F37" i="616" a="1"/>
  <c r="F37" i="616" s="1"/>
  <c r="M37" i="616" s="1"/>
  <c r="F42" i="616" a="1"/>
  <c r="F42" i="616" s="1"/>
  <c r="R42" i="616" s="1"/>
  <c r="E42" i="616"/>
  <c r="F36" i="616" a="1"/>
  <c r="F36" i="616" s="1"/>
  <c r="T36" i="616" s="1"/>
  <c r="E36" i="616"/>
  <c r="E22" i="614"/>
  <c r="F22" i="614" a="1"/>
  <c r="F22" i="614" s="1"/>
  <c r="H22" i="614" s="1"/>
  <c r="F35" i="616" a="1"/>
  <c r="F35" i="616" s="1"/>
  <c r="L35" i="616" s="1"/>
  <c r="E35" i="616"/>
  <c r="F74" i="614" a="1"/>
  <c r="F74" i="614" s="1"/>
  <c r="M74" i="614" s="1"/>
  <c r="E74" i="614"/>
  <c r="F39" i="616" a="1"/>
  <c r="F39" i="616" s="1"/>
  <c r="W39" i="616" s="1"/>
  <c r="E39" i="616"/>
  <c r="F205" i="614" a="1"/>
  <c r="F205" i="614" s="1"/>
  <c r="M205" i="614" s="1"/>
  <c r="E205" i="614"/>
  <c r="P132" i="8"/>
  <c r="P84" i="8"/>
  <c r="P29" i="8"/>
  <c r="BF29" i="8" s="1"/>
  <c r="P30" i="8"/>
  <c r="P142" i="8"/>
  <c r="P214" i="8"/>
  <c r="P213" i="8"/>
  <c r="P82" i="8"/>
  <c r="F38" i="614" a="1"/>
  <c r="F38" i="614" s="1"/>
  <c r="P38" i="614" s="1"/>
  <c r="F216" i="614" a="1"/>
  <c r="F216" i="614" s="1"/>
  <c r="R216" i="614" s="1"/>
  <c r="F35" i="618" a="1"/>
  <c r="F35" i="618" s="1"/>
  <c r="R35" i="618" s="1"/>
  <c r="E35" i="618"/>
  <c r="F86" i="616" a="1"/>
  <c r="F86" i="616" s="1"/>
  <c r="I86" i="616" s="1"/>
  <c r="E86" i="616"/>
  <c r="D274" i="616"/>
  <c r="F22" i="616" a="1"/>
  <c r="F22" i="616" s="1"/>
  <c r="Q22" i="616" s="1"/>
  <c r="F86" i="614" a="1"/>
  <c r="F86" i="614" s="1"/>
  <c r="Z86" i="614" s="1"/>
  <c r="F146" i="614" a="1"/>
  <c r="F146" i="614" s="1"/>
  <c r="Q146" i="614" s="1"/>
  <c r="F144" i="616" a="1"/>
  <c r="F144" i="616" s="1"/>
  <c r="S144" i="616" s="1"/>
  <c r="E144" i="616"/>
  <c r="F40" i="614" a="1"/>
  <c r="F40" i="614" s="1"/>
  <c r="P40" i="614" s="1"/>
  <c r="E36" i="618"/>
  <c r="F36" i="618" a="1"/>
  <c r="F36" i="618" s="1"/>
  <c r="X36" i="618" s="1"/>
  <c r="F77" i="616" a="1"/>
  <c r="F77" i="616" s="1"/>
  <c r="Q77" i="616" s="1"/>
  <c r="E24" i="614"/>
  <c r="F24" i="614" a="1"/>
  <c r="F24" i="614" s="1"/>
  <c r="V24" i="614" s="1"/>
  <c r="E128" i="618"/>
  <c r="F128" i="618" a="1"/>
  <c r="F128" i="618" s="1"/>
  <c r="X128" i="618" s="1"/>
  <c r="E204" i="614"/>
  <c r="F204" i="614" a="1"/>
  <c r="F204" i="614" s="1"/>
  <c r="R204" i="614" s="1"/>
  <c r="F33" i="614" a="1"/>
  <c r="F33" i="614" s="1"/>
  <c r="Z33" i="614" s="1"/>
  <c r="F39" i="614" a="1"/>
  <c r="F39" i="614" s="1"/>
  <c r="U39" i="614" s="1"/>
  <c r="E218" i="616"/>
  <c r="F218" i="616" a="1"/>
  <c r="F218" i="616" s="1"/>
  <c r="S218" i="616" s="1"/>
  <c r="F32" i="614" a="1"/>
  <c r="F32" i="614" s="1"/>
  <c r="U32" i="614" s="1"/>
  <c r="E144" i="618"/>
  <c r="F144" i="618" a="1"/>
  <c r="F144" i="618" s="1"/>
  <c r="Y144" i="618" s="1"/>
  <c r="F204" i="616" a="1"/>
  <c r="F204" i="616" s="1"/>
  <c r="P204" i="616" s="1"/>
  <c r="E128" i="616"/>
  <c r="F128" i="616" a="1"/>
  <c r="F128" i="616" s="1"/>
  <c r="H128" i="616" s="1"/>
  <c r="F87" i="618" a="1"/>
  <c r="F87" i="618" s="1"/>
  <c r="V87" i="618" s="1"/>
  <c r="E87" i="618"/>
  <c r="F19" i="616" a="1"/>
  <c r="F19" i="616" s="1"/>
  <c r="T19" i="616" s="1"/>
  <c r="E21" i="618"/>
  <c r="F21" i="618" a="1"/>
  <c r="F21" i="618" s="1"/>
  <c r="M21" i="618" s="1"/>
  <c r="F32" i="618" a="1"/>
  <c r="F32" i="618" s="1"/>
  <c r="T32" i="618" s="1"/>
  <c r="E32" i="618"/>
  <c r="E217" i="616"/>
  <c r="F217" i="616" a="1"/>
  <c r="F217" i="616" s="1"/>
  <c r="J217" i="616" s="1"/>
  <c r="F33" i="616" a="1"/>
  <c r="F33" i="616" s="1"/>
  <c r="M33" i="616" s="1"/>
  <c r="E33" i="616"/>
  <c r="F143" i="616" a="1"/>
  <c r="F143" i="616" s="1"/>
  <c r="U143" i="616" s="1"/>
  <c r="E143" i="616"/>
  <c r="D276" i="616"/>
  <c r="E276" i="616" s="1"/>
  <c r="E32" i="616"/>
  <c r="F32" i="616" a="1"/>
  <c r="F32" i="616" s="1"/>
  <c r="P32" i="616" s="1"/>
  <c r="F143" i="614" a="1"/>
  <c r="F143" i="614" s="1"/>
  <c r="Q143" i="614" s="1"/>
  <c r="F217" i="614" a="1"/>
  <c r="F217" i="614" s="1"/>
  <c r="Z217" i="614" s="1"/>
  <c r="F35" i="614" a="1"/>
  <c r="F35" i="614" s="1"/>
  <c r="Q35" i="614" s="1"/>
  <c r="D276" i="614"/>
  <c r="F41" i="614" a="1"/>
  <c r="F41" i="614" s="1"/>
  <c r="Z41" i="614" s="1"/>
  <c r="F20" i="614" a="1"/>
  <c r="F20" i="614" s="1"/>
  <c r="W20" i="614" s="1"/>
  <c r="E20" i="614"/>
  <c r="F128" i="614" a="1"/>
  <c r="F128" i="614" s="1"/>
  <c r="Q128" i="614" s="1"/>
  <c r="F130" i="614" a="1"/>
  <c r="F130" i="614" s="1"/>
  <c r="Z130" i="614" s="1"/>
  <c r="F19" i="614" a="1"/>
  <c r="F19" i="614" s="1"/>
  <c r="J19" i="614" s="1"/>
  <c r="D26" i="614"/>
  <c r="E26" i="614" s="1"/>
  <c r="E19" i="614"/>
  <c r="F74" i="616" a="1"/>
  <c r="F74" i="616" s="1"/>
  <c r="R74" i="616" s="1"/>
  <c r="E40" i="618"/>
  <c r="F40" i="618" a="1"/>
  <c r="F40" i="618" s="1"/>
  <c r="Z40" i="618" s="1"/>
  <c r="F37" i="614" a="1"/>
  <c r="F37" i="614" s="1"/>
  <c r="U37" i="614" s="1"/>
  <c r="F34" i="616" a="1"/>
  <c r="F34" i="616" s="1"/>
  <c r="Z34" i="616" s="1"/>
  <c r="E34" i="616"/>
  <c r="D274" i="618"/>
  <c r="E274" i="618" s="1"/>
  <c r="D26" i="618"/>
  <c r="E26" i="618" s="1"/>
  <c r="E22" i="618"/>
  <c r="F22" i="618" a="1"/>
  <c r="F22" i="618" s="1"/>
  <c r="J22" i="618" s="1"/>
  <c r="F205" i="616" a="1"/>
  <c r="F205" i="616" s="1"/>
  <c r="T205" i="616" s="1"/>
  <c r="D26" i="616"/>
  <c r="F24" i="616" a="1"/>
  <c r="F24" i="616" s="1"/>
  <c r="Q24" i="616" s="1"/>
  <c r="F87" i="614" a="1"/>
  <c r="F87" i="614" s="1"/>
  <c r="P87" i="614" s="1"/>
  <c r="F146" i="618" a="1"/>
  <c r="F146" i="618" s="1"/>
  <c r="Z146" i="618" s="1"/>
  <c r="E146" i="618"/>
  <c r="E77" i="618"/>
  <c r="F77" i="618" a="1"/>
  <c r="F77" i="618" s="1"/>
  <c r="V77" i="618" s="1"/>
  <c r="F204" i="618" a="1"/>
  <c r="F204" i="618" s="1"/>
  <c r="I204" i="618" s="1"/>
  <c r="E204" i="618"/>
  <c r="F38" i="616" a="1"/>
  <c r="F38" i="616" s="1"/>
  <c r="J38" i="616" s="1"/>
  <c r="E38" i="616"/>
  <c r="E216" i="618"/>
  <c r="F216" i="618" a="1"/>
  <c r="F216" i="618" s="1"/>
  <c r="G216" i="618" s="1"/>
  <c r="F85" i="614" a="1"/>
  <c r="F85" i="614" s="1"/>
  <c r="Q85" i="614" s="1"/>
  <c r="F144" i="614" a="1"/>
  <c r="F144" i="614" s="1"/>
  <c r="U144" i="614" s="1"/>
  <c r="E86" i="618"/>
  <c r="F86" i="618" a="1"/>
  <c r="F86" i="618" s="1"/>
  <c r="G86" i="618" s="1"/>
  <c r="D276" i="618"/>
  <c r="E276" i="618" s="1"/>
  <c r="F31" i="618" a="1"/>
  <c r="F31" i="618" s="1"/>
  <c r="X31" i="618" s="1"/>
  <c r="E31" i="618"/>
  <c r="F218" i="614" a="1"/>
  <c r="F218" i="614" s="1"/>
  <c r="Z218" i="614" s="1"/>
  <c r="F42" i="614" a="1"/>
  <c r="F42" i="614" s="1"/>
  <c r="V42" i="614" s="1"/>
  <c r="F36" i="614" a="1"/>
  <c r="F36" i="614" s="1"/>
  <c r="R36" i="614" s="1"/>
  <c r="D274" i="614"/>
  <c r="E274" i="614" s="1"/>
  <c r="F21" i="614" a="1"/>
  <c r="F21" i="614" s="1"/>
  <c r="W21" i="614" s="1"/>
  <c r="E21" i="614"/>
  <c r="F75" i="617" a="1"/>
  <c r="F75" i="617" s="1"/>
  <c r="E75" i="617"/>
  <c r="D79" i="617"/>
  <c r="E79" i="617" s="1"/>
  <c r="U21" i="617"/>
  <c r="M21" i="617"/>
  <c r="Y21" i="617"/>
  <c r="Q21" i="617"/>
  <c r="I21" i="617"/>
  <c r="R21" i="617"/>
  <c r="G21" i="617"/>
  <c r="P21" i="617"/>
  <c r="Z21" i="617"/>
  <c r="O21" i="617"/>
  <c r="X21" i="617"/>
  <c r="N21" i="617"/>
  <c r="W21" i="617"/>
  <c r="L21" i="617"/>
  <c r="V21" i="617"/>
  <c r="K21" i="617"/>
  <c r="T21" i="617"/>
  <c r="J21" i="617"/>
  <c r="S21" i="617"/>
  <c r="H21" i="617"/>
  <c r="T32" i="617"/>
  <c r="L32" i="617"/>
  <c r="X32" i="617"/>
  <c r="P32" i="617"/>
  <c r="H32" i="617"/>
  <c r="W32" i="617"/>
  <c r="M32" i="617"/>
  <c r="V32" i="617"/>
  <c r="K32" i="617"/>
  <c r="U32" i="617"/>
  <c r="J32" i="617"/>
  <c r="S32" i="617"/>
  <c r="I32" i="617"/>
  <c r="R32" i="617"/>
  <c r="G32" i="617"/>
  <c r="Q32" i="617"/>
  <c r="Z32" i="617"/>
  <c r="O32" i="617"/>
  <c r="Y32" i="617"/>
  <c r="N32" i="617"/>
  <c r="S146" i="617"/>
  <c r="K146" i="617"/>
  <c r="W146" i="617"/>
  <c r="O146" i="617"/>
  <c r="G146" i="617"/>
  <c r="Q146" i="617"/>
  <c r="V146" i="617"/>
  <c r="L146" i="617"/>
  <c r="T146" i="617"/>
  <c r="R146" i="617"/>
  <c r="P146" i="617"/>
  <c r="N146" i="617"/>
  <c r="Z146" i="617"/>
  <c r="M146" i="617"/>
  <c r="Y146" i="617"/>
  <c r="J146" i="617"/>
  <c r="X146" i="617"/>
  <c r="I146" i="617"/>
  <c r="U146" i="617"/>
  <c r="H146" i="617"/>
  <c r="Z22" i="617"/>
  <c r="R22" i="617"/>
  <c r="J22" i="617"/>
  <c r="V22" i="617"/>
  <c r="N22" i="617"/>
  <c r="U22" i="617"/>
  <c r="K22" i="617"/>
  <c r="T22" i="617"/>
  <c r="I22" i="617"/>
  <c r="S22" i="617"/>
  <c r="H22" i="617"/>
  <c r="Q22" i="617"/>
  <c r="G22" i="617"/>
  <c r="P22" i="617"/>
  <c r="Y22" i="617"/>
  <c r="O22" i="617"/>
  <c r="X22" i="617"/>
  <c r="M22" i="617"/>
  <c r="W22" i="617"/>
  <c r="L22" i="617"/>
  <c r="U37" i="617"/>
  <c r="M37" i="617"/>
  <c r="Y37" i="617"/>
  <c r="Q37" i="617"/>
  <c r="I37" i="617"/>
  <c r="V37" i="617"/>
  <c r="K37" i="617"/>
  <c r="T37" i="617"/>
  <c r="J37" i="617"/>
  <c r="S37" i="617"/>
  <c r="H37" i="617"/>
  <c r="R37" i="617"/>
  <c r="G37" i="617"/>
  <c r="P37" i="617"/>
  <c r="Z37" i="617"/>
  <c r="O37" i="617"/>
  <c r="X37" i="617"/>
  <c r="N37" i="617"/>
  <c r="W37" i="617"/>
  <c r="L37" i="617"/>
  <c r="W143" i="617"/>
  <c r="O143" i="617"/>
  <c r="G143" i="617"/>
  <c r="S143" i="617"/>
  <c r="K143" i="617"/>
  <c r="R143" i="617"/>
  <c r="H143" i="617"/>
  <c r="Q143" i="617"/>
  <c r="Z143" i="617"/>
  <c r="P143" i="617"/>
  <c r="Y143" i="617"/>
  <c r="N143" i="617"/>
  <c r="X143" i="617"/>
  <c r="M143" i="617"/>
  <c r="V143" i="617"/>
  <c r="L143" i="617"/>
  <c r="U143" i="617"/>
  <c r="J143" i="617"/>
  <c r="T143" i="617"/>
  <c r="I143" i="617"/>
  <c r="T40" i="617"/>
  <c r="L40" i="617"/>
  <c r="X40" i="617"/>
  <c r="P40" i="617"/>
  <c r="H40" i="617"/>
  <c r="W40" i="617"/>
  <c r="M40" i="617"/>
  <c r="V40" i="617"/>
  <c r="K40" i="617"/>
  <c r="U40" i="617"/>
  <c r="J40" i="617"/>
  <c r="S40" i="617"/>
  <c r="I40" i="617"/>
  <c r="R40" i="617"/>
  <c r="G40" i="617"/>
  <c r="Q40" i="617"/>
  <c r="Z40" i="617"/>
  <c r="O40" i="617"/>
  <c r="Y40" i="617"/>
  <c r="N40" i="617"/>
  <c r="W31" i="617"/>
  <c r="O31" i="617"/>
  <c r="G31" i="617"/>
  <c r="S31" i="617"/>
  <c r="K31" i="617"/>
  <c r="T31" i="617"/>
  <c r="I31" i="617"/>
  <c r="R31" i="617"/>
  <c r="H31" i="617"/>
  <c r="Q31" i="617"/>
  <c r="Z31" i="617"/>
  <c r="P31" i="617"/>
  <c r="Y31" i="617"/>
  <c r="N31" i="617"/>
  <c r="X31" i="617"/>
  <c r="M31" i="617"/>
  <c r="V31" i="617"/>
  <c r="L31" i="617"/>
  <c r="U31" i="617"/>
  <c r="J31" i="617"/>
  <c r="W85" i="617"/>
  <c r="O85" i="617"/>
  <c r="G85" i="617"/>
  <c r="S85" i="617"/>
  <c r="K85" i="617"/>
  <c r="Z85" i="617"/>
  <c r="P85" i="617"/>
  <c r="Y85" i="617"/>
  <c r="N85" i="617"/>
  <c r="X85" i="617"/>
  <c r="M85" i="617"/>
  <c r="V85" i="617"/>
  <c r="L85" i="617"/>
  <c r="U85" i="617"/>
  <c r="J85" i="617"/>
  <c r="T85" i="617"/>
  <c r="I85" i="617"/>
  <c r="R85" i="617"/>
  <c r="H85" i="617"/>
  <c r="Q85" i="617"/>
  <c r="T130" i="617"/>
  <c r="L130" i="617"/>
  <c r="X130" i="617"/>
  <c r="P130" i="617"/>
  <c r="H130" i="617"/>
  <c r="V130" i="617"/>
  <c r="K130" i="617"/>
  <c r="U130" i="617"/>
  <c r="J130" i="617"/>
  <c r="S130" i="617"/>
  <c r="I130" i="617"/>
  <c r="R130" i="617"/>
  <c r="G130" i="617"/>
  <c r="Q130" i="617"/>
  <c r="Z130" i="617"/>
  <c r="O130" i="617"/>
  <c r="Y130" i="617"/>
  <c r="N130" i="617"/>
  <c r="W130" i="617"/>
  <c r="M130" i="617"/>
  <c r="W39" i="617"/>
  <c r="O39" i="617"/>
  <c r="G39" i="617"/>
  <c r="S39" i="617"/>
  <c r="K39" i="617"/>
  <c r="T39" i="617"/>
  <c r="I39" i="617"/>
  <c r="R39" i="617"/>
  <c r="H39" i="617"/>
  <c r="Q39" i="617"/>
  <c r="Z39" i="617"/>
  <c r="P39" i="617"/>
  <c r="Y39" i="617"/>
  <c r="N39" i="617"/>
  <c r="X39" i="617"/>
  <c r="M39" i="617"/>
  <c r="V39" i="617"/>
  <c r="L39" i="617"/>
  <c r="U39" i="617"/>
  <c r="J39" i="617"/>
  <c r="V42" i="617"/>
  <c r="N42" i="617"/>
  <c r="Z42" i="617"/>
  <c r="R42" i="617"/>
  <c r="J42" i="617"/>
  <c r="T42" i="617"/>
  <c r="I42" i="617"/>
  <c r="S42" i="617"/>
  <c r="H42" i="617"/>
  <c r="Q42" i="617"/>
  <c r="G42" i="617"/>
  <c r="P42" i="617"/>
  <c r="Y42" i="617"/>
  <c r="O42" i="617"/>
  <c r="X42" i="617"/>
  <c r="M42" i="617"/>
  <c r="W42" i="617"/>
  <c r="L42" i="617"/>
  <c r="U42" i="617"/>
  <c r="K42" i="617"/>
  <c r="V217" i="617"/>
  <c r="N217" i="617"/>
  <c r="Z217" i="617"/>
  <c r="R217" i="617"/>
  <c r="J217" i="617"/>
  <c r="T217" i="617"/>
  <c r="I217" i="617"/>
  <c r="Y217" i="617"/>
  <c r="O217" i="617"/>
  <c r="X217" i="617"/>
  <c r="K217" i="617"/>
  <c r="W217" i="617"/>
  <c r="H217" i="617"/>
  <c r="U217" i="617"/>
  <c r="G217" i="617"/>
  <c r="S217" i="617"/>
  <c r="Q217" i="617"/>
  <c r="P217" i="617"/>
  <c r="M217" i="617"/>
  <c r="L217" i="617"/>
  <c r="Q35" i="617"/>
  <c r="S218" i="617"/>
  <c r="K218" i="617"/>
  <c r="W218" i="617"/>
  <c r="O218" i="617"/>
  <c r="G218" i="617"/>
  <c r="Y218" i="617"/>
  <c r="N218" i="617"/>
  <c r="T218" i="617"/>
  <c r="I218" i="617"/>
  <c r="Z218" i="617"/>
  <c r="L218" i="617"/>
  <c r="X218" i="617"/>
  <c r="J218" i="617"/>
  <c r="V218" i="617"/>
  <c r="H218" i="617"/>
  <c r="U218" i="617"/>
  <c r="R218" i="617"/>
  <c r="Q218" i="617"/>
  <c r="P218" i="617"/>
  <c r="M218" i="617"/>
  <c r="Z128" i="617"/>
  <c r="R128" i="617"/>
  <c r="J128" i="617"/>
  <c r="V128" i="617"/>
  <c r="N128" i="617"/>
  <c r="X128" i="617"/>
  <c r="M128" i="617"/>
  <c r="W128" i="617"/>
  <c r="L128" i="617"/>
  <c r="U128" i="617"/>
  <c r="K128" i="617"/>
  <c r="T128" i="617"/>
  <c r="I128" i="617"/>
  <c r="S128" i="617"/>
  <c r="H128" i="617"/>
  <c r="Q128" i="617"/>
  <c r="G128" i="617"/>
  <c r="P128" i="617"/>
  <c r="Y128" i="617"/>
  <c r="O128" i="617"/>
  <c r="U204" i="617"/>
  <c r="M204" i="617"/>
  <c r="Y204" i="617"/>
  <c r="Q204" i="617"/>
  <c r="I204" i="617"/>
  <c r="P204" i="617"/>
  <c r="V204" i="617"/>
  <c r="K204" i="617"/>
  <c r="R204" i="617"/>
  <c r="O204" i="617"/>
  <c r="N204" i="617"/>
  <c r="Z204" i="617"/>
  <c r="L204" i="617"/>
  <c r="X204" i="617"/>
  <c r="J204" i="617"/>
  <c r="W204" i="617"/>
  <c r="H204" i="617"/>
  <c r="T204" i="617"/>
  <c r="G204" i="617"/>
  <c r="S204" i="617"/>
  <c r="V41" i="617"/>
  <c r="X20" i="617"/>
  <c r="P20" i="617"/>
  <c r="H20" i="617"/>
  <c r="T20" i="617"/>
  <c r="L20" i="617"/>
  <c r="Y20" i="617"/>
  <c r="N20" i="617"/>
  <c r="W20" i="617"/>
  <c r="M20" i="617"/>
  <c r="V20" i="617"/>
  <c r="K20" i="617"/>
  <c r="U20" i="617"/>
  <c r="J20" i="617"/>
  <c r="S20" i="617"/>
  <c r="I20" i="617"/>
  <c r="R20" i="617"/>
  <c r="G20" i="617"/>
  <c r="Q20" i="617"/>
  <c r="Z20" i="617"/>
  <c r="O20" i="617"/>
  <c r="N34" i="617"/>
  <c r="Z34" i="617"/>
  <c r="R34" i="617"/>
  <c r="K34" i="617"/>
  <c r="Y144" i="617"/>
  <c r="T144" i="617"/>
  <c r="L144" i="617"/>
  <c r="X144" i="617"/>
  <c r="P144" i="617"/>
  <c r="H144" i="617"/>
  <c r="V144" i="617"/>
  <c r="K144" i="617"/>
  <c r="U144" i="617"/>
  <c r="J144" i="617"/>
  <c r="S144" i="617"/>
  <c r="I144" i="617"/>
  <c r="R144" i="617"/>
  <c r="G144" i="617"/>
  <c r="Q144" i="617"/>
  <c r="O144" i="617"/>
  <c r="Z144" i="617"/>
  <c r="N144" i="617"/>
  <c r="W144" i="617"/>
  <c r="M144" i="617"/>
  <c r="Y216" i="617"/>
  <c r="Q216" i="617"/>
  <c r="I216" i="617"/>
  <c r="U216" i="617"/>
  <c r="M216" i="617"/>
  <c r="P216" i="617"/>
  <c r="V216" i="617"/>
  <c r="K216" i="617"/>
  <c r="Z216" i="617"/>
  <c r="L216" i="617"/>
  <c r="X216" i="617"/>
  <c r="J216" i="617"/>
  <c r="W216" i="617"/>
  <c r="H216" i="617"/>
  <c r="T216" i="617"/>
  <c r="G216" i="617"/>
  <c r="S216" i="617"/>
  <c r="R216" i="617"/>
  <c r="O216" i="617"/>
  <c r="N216" i="617"/>
  <c r="W77" i="617"/>
  <c r="O77" i="617"/>
  <c r="G77" i="617"/>
  <c r="S77" i="617"/>
  <c r="K77" i="617"/>
  <c r="V77" i="617"/>
  <c r="L77" i="617"/>
  <c r="U77" i="617"/>
  <c r="J77" i="617"/>
  <c r="T77" i="617"/>
  <c r="I77" i="617"/>
  <c r="R77" i="617"/>
  <c r="H77" i="617"/>
  <c r="Q77" i="617"/>
  <c r="Z77" i="617"/>
  <c r="P77" i="617"/>
  <c r="Y77" i="617"/>
  <c r="N77" i="617"/>
  <c r="X77" i="617"/>
  <c r="M77" i="617"/>
  <c r="T86" i="617"/>
  <c r="L86" i="617"/>
  <c r="X86" i="617"/>
  <c r="P86" i="617"/>
  <c r="H86" i="617"/>
  <c r="S86" i="617"/>
  <c r="I86" i="617"/>
  <c r="R86" i="617"/>
  <c r="G86" i="617"/>
  <c r="Q86" i="617"/>
  <c r="Z86" i="617"/>
  <c r="O86" i="617"/>
  <c r="Y86" i="617"/>
  <c r="N86" i="617"/>
  <c r="W86" i="617"/>
  <c r="M86" i="617"/>
  <c r="V86" i="617"/>
  <c r="K86" i="617"/>
  <c r="U86" i="617"/>
  <c r="J86" i="617"/>
  <c r="Y87" i="617"/>
  <c r="Q87" i="617"/>
  <c r="I87" i="617"/>
  <c r="U87" i="617"/>
  <c r="M87" i="617"/>
  <c r="W87" i="617"/>
  <c r="L87" i="617"/>
  <c r="V87" i="617"/>
  <c r="K87" i="617"/>
  <c r="T87" i="617"/>
  <c r="J87" i="617"/>
  <c r="S87" i="617"/>
  <c r="H87" i="617"/>
  <c r="R87" i="617"/>
  <c r="G87" i="617"/>
  <c r="P87" i="617"/>
  <c r="Z87" i="617"/>
  <c r="O87" i="617"/>
  <c r="X87" i="617"/>
  <c r="N87" i="617"/>
  <c r="Q33" i="617"/>
  <c r="I33" i="617"/>
  <c r="U33" i="617"/>
  <c r="N33" i="617"/>
  <c r="W33" i="617"/>
  <c r="L33" i="617"/>
  <c r="H33" i="617"/>
  <c r="R33" i="617"/>
  <c r="G33" i="617"/>
  <c r="E206" i="615"/>
  <c r="F206" i="615" a="1"/>
  <c r="F206" i="615" s="1"/>
  <c r="D210" i="615"/>
  <c r="E210" i="615" s="1"/>
  <c r="F75" i="615" a="1"/>
  <c r="F75" i="615" s="1"/>
  <c r="E75" i="615"/>
  <c r="D79" i="615"/>
  <c r="E79" i="615" s="1"/>
  <c r="S21" i="615"/>
  <c r="K21" i="615"/>
  <c r="Z21" i="615"/>
  <c r="R21" i="615"/>
  <c r="J21" i="615"/>
  <c r="Y21" i="615"/>
  <c r="Q21" i="615"/>
  <c r="I21" i="615"/>
  <c r="X21" i="615"/>
  <c r="P21" i="615"/>
  <c r="H21" i="615"/>
  <c r="M21" i="615"/>
  <c r="L21" i="615"/>
  <c r="N21" i="615"/>
  <c r="W21" i="615"/>
  <c r="G21" i="615"/>
  <c r="V21" i="615"/>
  <c r="U21" i="615"/>
  <c r="T21" i="615"/>
  <c r="O21" i="615"/>
  <c r="W143" i="615"/>
  <c r="O143" i="615"/>
  <c r="G143" i="615"/>
  <c r="V143" i="615"/>
  <c r="N143" i="615"/>
  <c r="T143" i="615"/>
  <c r="L143" i="615"/>
  <c r="S143" i="615"/>
  <c r="K143" i="615"/>
  <c r="Z143" i="615"/>
  <c r="R143" i="615"/>
  <c r="J143" i="615"/>
  <c r="Y143" i="615"/>
  <c r="Q143" i="615"/>
  <c r="I143" i="615"/>
  <c r="U143" i="615"/>
  <c r="P143" i="615"/>
  <c r="M143" i="615"/>
  <c r="H143" i="615"/>
  <c r="X143" i="615"/>
  <c r="X22" i="615"/>
  <c r="P22" i="615"/>
  <c r="H22" i="615"/>
  <c r="W22" i="615"/>
  <c r="O22" i="615"/>
  <c r="G22" i="615"/>
  <c r="V22" i="615"/>
  <c r="N22" i="615"/>
  <c r="U22" i="615"/>
  <c r="M22" i="615"/>
  <c r="Q22" i="615"/>
  <c r="L22" i="615"/>
  <c r="K22" i="615"/>
  <c r="Z22" i="615"/>
  <c r="J22" i="615"/>
  <c r="Y22" i="615"/>
  <c r="I22" i="615"/>
  <c r="T22" i="615"/>
  <c r="S22" i="615"/>
  <c r="R22" i="615"/>
  <c r="S37" i="615"/>
  <c r="K37" i="615"/>
  <c r="Z37" i="615"/>
  <c r="R37" i="615"/>
  <c r="J37" i="615"/>
  <c r="Y37" i="615"/>
  <c r="Q37" i="615"/>
  <c r="I37" i="615"/>
  <c r="X37" i="615"/>
  <c r="P37" i="615"/>
  <c r="H37" i="615"/>
  <c r="W37" i="615"/>
  <c r="G37" i="615"/>
  <c r="L37" i="615"/>
  <c r="V37" i="615"/>
  <c r="U37" i="615"/>
  <c r="T37" i="615"/>
  <c r="O37" i="615"/>
  <c r="N37" i="615"/>
  <c r="M37" i="615"/>
  <c r="V36" i="615"/>
  <c r="N36" i="615"/>
  <c r="U36" i="615"/>
  <c r="M36" i="615"/>
  <c r="T36" i="615"/>
  <c r="L36" i="615"/>
  <c r="S36" i="615"/>
  <c r="K36" i="615"/>
  <c r="Y36" i="615"/>
  <c r="I36" i="615"/>
  <c r="X36" i="615"/>
  <c r="H36" i="615"/>
  <c r="Z36" i="615"/>
  <c r="W36" i="615"/>
  <c r="G36" i="615"/>
  <c r="R36" i="615"/>
  <c r="J36" i="615"/>
  <c r="Q36" i="615"/>
  <c r="P36" i="615"/>
  <c r="O36" i="615"/>
  <c r="V217" i="615"/>
  <c r="S217" i="615"/>
  <c r="T217" i="615"/>
  <c r="K217" i="615"/>
  <c r="R217" i="615"/>
  <c r="J217" i="615"/>
  <c r="Q217" i="615"/>
  <c r="I217" i="615"/>
  <c r="Z217" i="615"/>
  <c r="P217" i="615"/>
  <c r="H217" i="615"/>
  <c r="X217" i="615"/>
  <c r="N217" i="615"/>
  <c r="W217" i="615"/>
  <c r="M217" i="615"/>
  <c r="U217" i="615"/>
  <c r="O217" i="615"/>
  <c r="L217" i="615"/>
  <c r="G217" i="615"/>
  <c r="Y217" i="615"/>
  <c r="S74" i="615"/>
  <c r="K74" i="615"/>
  <c r="Z74" i="615"/>
  <c r="R74" i="615"/>
  <c r="J74" i="615"/>
  <c r="X74" i="615"/>
  <c r="P74" i="615"/>
  <c r="H74" i="615"/>
  <c r="W74" i="615"/>
  <c r="O74" i="615"/>
  <c r="G74" i="615"/>
  <c r="V74" i="615"/>
  <c r="N74" i="615"/>
  <c r="Q74" i="615"/>
  <c r="M74" i="615"/>
  <c r="L74" i="615"/>
  <c r="I74" i="615"/>
  <c r="Y74" i="615"/>
  <c r="U74" i="615"/>
  <c r="T74" i="615"/>
  <c r="T42" i="615"/>
  <c r="L42" i="615"/>
  <c r="S42" i="615"/>
  <c r="K42" i="615"/>
  <c r="Z42" i="615"/>
  <c r="R42" i="615"/>
  <c r="J42" i="615"/>
  <c r="Y42" i="615"/>
  <c r="Q42" i="615"/>
  <c r="I42" i="615"/>
  <c r="U42" i="615"/>
  <c r="P42" i="615"/>
  <c r="O42" i="615"/>
  <c r="N42" i="615"/>
  <c r="M42" i="615"/>
  <c r="X42" i="615"/>
  <c r="H42" i="615"/>
  <c r="V42" i="615"/>
  <c r="W42" i="615"/>
  <c r="G42" i="615"/>
  <c r="R40" i="615"/>
  <c r="W40" i="615"/>
  <c r="T40" i="615"/>
  <c r="Z85" i="615"/>
  <c r="R85" i="615"/>
  <c r="J85" i="615"/>
  <c r="Y85" i="615"/>
  <c r="Q85" i="615"/>
  <c r="I85" i="615"/>
  <c r="W85" i="615"/>
  <c r="O85" i="615"/>
  <c r="G85" i="615"/>
  <c r="V85" i="615"/>
  <c r="N85" i="615"/>
  <c r="U85" i="615"/>
  <c r="M85" i="615"/>
  <c r="H85" i="615"/>
  <c r="X85" i="615"/>
  <c r="T85" i="615"/>
  <c r="S85" i="615"/>
  <c r="P85" i="615"/>
  <c r="L85" i="615"/>
  <c r="K85" i="615"/>
  <c r="T130" i="615"/>
  <c r="L130" i="615"/>
  <c r="S130" i="615"/>
  <c r="K130" i="615"/>
  <c r="Y130" i="615"/>
  <c r="Q130" i="615"/>
  <c r="I130" i="615"/>
  <c r="X130" i="615"/>
  <c r="P130" i="615"/>
  <c r="H130" i="615"/>
  <c r="W130" i="615"/>
  <c r="O130" i="615"/>
  <c r="G130" i="615"/>
  <c r="V130" i="615"/>
  <c r="N130" i="615"/>
  <c r="Z130" i="615"/>
  <c r="U130" i="615"/>
  <c r="R130" i="615"/>
  <c r="M130" i="615"/>
  <c r="J130" i="615"/>
  <c r="U39" i="615"/>
  <c r="M39" i="615"/>
  <c r="T39" i="615"/>
  <c r="L39" i="615"/>
  <c r="S39" i="615"/>
  <c r="K39" i="615"/>
  <c r="Z39" i="615"/>
  <c r="R39" i="615"/>
  <c r="J39" i="615"/>
  <c r="O39" i="615"/>
  <c r="N39" i="615"/>
  <c r="Y39" i="615"/>
  <c r="I39" i="615"/>
  <c r="X39" i="615"/>
  <c r="H39" i="615"/>
  <c r="W39" i="615"/>
  <c r="G39" i="615"/>
  <c r="V39" i="615"/>
  <c r="P39" i="615"/>
  <c r="Q39" i="615"/>
  <c r="R128" i="615"/>
  <c r="V128" i="615"/>
  <c r="H128" i="615"/>
  <c r="Z32" i="615"/>
  <c r="R32" i="615"/>
  <c r="J32" i="615"/>
  <c r="Y32" i="615"/>
  <c r="Q32" i="615"/>
  <c r="I32" i="615"/>
  <c r="X32" i="615"/>
  <c r="P32" i="615"/>
  <c r="H32" i="615"/>
  <c r="W32" i="615"/>
  <c r="O32" i="615"/>
  <c r="G32" i="615"/>
  <c r="M32" i="615"/>
  <c r="L32" i="615"/>
  <c r="K32" i="615"/>
  <c r="V32" i="615"/>
  <c r="U32" i="615"/>
  <c r="T32" i="615"/>
  <c r="N32" i="615"/>
  <c r="S32" i="615"/>
  <c r="W205" i="615"/>
  <c r="O205" i="615"/>
  <c r="G205" i="615"/>
  <c r="V205" i="615"/>
  <c r="N205" i="615"/>
  <c r="U205" i="615"/>
  <c r="M205" i="615"/>
  <c r="T205" i="615"/>
  <c r="L205" i="615"/>
  <c r="Z205" i="615"/>
  <c r="R205" i="615"/>
  <c r="J205" i="615"/>
  <c r="Y205" i="615"/>
  <c r="Q205" i="615"/>
  <c r="I205" i="615"/>
  <c r="S205" i="615"/>
  <c r="P205" i="615"/>
  <c r="K205" i="615"/>
  <c r="H205" i="615"/>
  <c r="X205" i="615"/>
  <c r="Y35" i="615"/>
  <c r="Q35" i="615"/>
  <c r="I35" i="615"/>
  <c r="X35" i="615"/>
  <c r="P35" i="615"/>
  <c r="H35" i="615"/>
  <c r="W35" i="615"/>
  <c r="O35" i="615"/>
  <c r="G35" i="615"/>
  <c r="V35" i="615"/>
  <c r="N35" i="615"/>
  <c r="T35" i="615"/>
  <c r="S35" i="615"/>
  <c r="R35" i="615"/>
  <c r="M35" i="615"/>
  <c r="L35" i="615"/>
  <c r="K35" i="615"/>
  <c r="U35" i="615"/>
  <c r="Z35" i="615"/>
  <c r="J35" i="615"/>
  <c r="O204" i="615"/>
  <c r="S218" i="615"/>
  <c r="K218" i="615"/>
  <c r="X218" i="615"/>
  <c r="P218" i="615"/>
  <c r="H218" i="615"/>
  <c r="W218" i="615"/>
  <c r="M218" i="615"/>
  <c r="V218" i="615"/>
  <c r="L218" i="615"/>
  <c r="U218" i="615"/>
  <c r="J218" i="615"/>
  <c r="T218" i="615"/>
  <c r="I218" i="615"/>
  <c r="Q218" i="615"/>
  <c r="Z218" i="615"/>
  <c r="O218" i="615"/>
  <c r="R218" i="615"/>
  <c r="N218" i="615"/>
  <c r="G218" i="615"/>
  <c r="Y218" i="615"/>
  <c r="G146" i="615"/>
  <c r="Z24" i="615"/>
  <c r="R24" i="615"/>
  <c r="J24" i="615"/>
  <c r="Y24" i="615"/>
  <c r="Q24" i="615"/>
  <c r="I24" i="615"/>
  <c r="X24" i="615"/>
  <c r="P24" i="615"/>
  <c r="H24" i="615"/>
  <c r="W24" i="615"/>
  <c r="O24" i="615"/>
  <c r="G24" i="615"/>
  <c r="S24" i="615"/>
  <c r="N24" i="615"/>
  <c r="M24" i="615"/>
  <c r="T24" i="615"/>
  <c r="L24" i="615"/>
  <c r="K24" i="615"/>
  <c r="V24" i="615"/>
  <c r="U24" i="615"/>
  <c r="Z77" i="615"/>
  <c r="R77" i="615"/>
  <c r="J77" i="615"/>
  <c r="Y77" i="615"/>
  <c r="Q77" i="615"/>
  <c r="I77" i="615"/>
  <c r="W77" i="615"/>
  <c r="O77" i="615"/>
  <c r="G77" i="615"/>
  <c r="V77" i="615"/>
  <c r="N77" i="615"/>
  <c r="U77" i="615"/>
  <c r="M77" i="615"/>
  <c r="X77" i="615"/>
  <c r="T77" i="615"/>
  <c r="S77" i="615"/>
  <c r="P77" i="615"/>
  <c r="L77" i="615"/>
  <c r="K77" i="615"/>
  <c r="H77" i="615"/>
  <c r="T87" i="615"/>
  <c r="L87" i="615"/>
  <c r="S87" i="615"/>
  <c r="K87" i="615"/>
  <c r="Y87" i="615"/>
  <c r="Q87" i="615"/>
  <c r="I87" i="615"/>
  <c r="X87" i="615"/>
  <c r="P87" i="615"/>
  <c r="H87" i="615"/>
  <c r="W87" i="615"/>
  <c r="O87" i="615"/>
  <c r="G87" i="615"/>
  <c r="J87" i="615"/>
  <c r="Z87" i="615"/>
  <c r="V87" i="615"/>
  <c r="U87" i="615"/>
  <c r="R87" i="615"/>
  <c r="N87" i="615"/>
  <c r="M87" i="615"/>
  <c r="V73" i="615"/>
  <c r="N73" i="615"/>
  <c r="U73" i="615"/>
  <c r="M73" i="615"/>
  <c r="S73" i="615"/>
  <c r="K73" i="615"/>
  <c r="Z73" i="615"/>
  <c r="R73" i="615"/>
  <c r="J73" i="615"/>
  <c r="Y73" i="615"/>
  <c r="Q73" i="615"/>
  <c r="I73" i="615"/>
  <c r="G73" i="615"/>
  <c r="X73" i="615"/>
  <c r="W73" i="615"/>
  <c r="T73" i="615"/>
  <c r="P73" i="615"/>
  <c r="O73" i="615"/>
  <c r="L73" i="615"/>
  <c r="H73" i="615"/>
  <c r="T34" i="615"/>
  <c r="L34" i="615"/>
  <c r="S34" i="615"/>
  <c r="K34" i="615"/>
  <c r="Z34" i="615"/>
  <c r="R34" i="615"/>
  <c r="J34" i="615"/>
  <c r="Y34" i="615"/>
  <c r="Q34" i="615"/>
  <c r="I34" i="615"/>
  <c r="U34" i="615"/>
  <c r="P34" i="615"/>
  <c r="O34" i="615"/>
  <c r="N34" i="615"/>
  <c r="M34" i="615"/>
  <c r="X34" i="615"/>
  <c r="H34" i="615"/>
  <c r="W34" i="615"/>
  <c r="G34" i="615"/>
  <c r="V34" i="615"/>
  <c r="W33" i="615"/>
  <c r="O33" i="615"/>
  <c r="G33" i="615"/>
  <c r="V33" i="615"/>
  <c r="N33" i="615"/>
  <c r="U33" i="615"/>
  <c r="M33" i="615"/>
  <c r="L33" i="615"/>
  <c r="R33" i="615"/>
  <c r="Q33" i="615"/>
  <c r="P33" i="615"/>
  <c r="K33" i="615"/>
  <c r="Z33" i="615"/>
  <c r="J33" i="615"/>
  <c r="I33" i="615"/>
  <c r="S33" i="615"/>
  <c r="X33" i="615"/>
  <c r="H33" i="615"/>
  <c r="U31" i="615"/>
  <c r="M31" i="615"/>
  <c r="T31" i="615"/>
  <c r="L31" i="615"/>
  <c r="S31" i="615"/>
  <c r="K31" i="615"/>
  <c r="Z31" i="615"/>
  <c r="R31" i="615"/>
  <c r="J31" i="615"/>
  <c r="O31" i="615"/>
  <c r="N31" i="615"/>
  <c r="Y31" i="615"/>
  <c r="I31" i="615"/>
  <c r="X31" i="615"/>
  <c r="H31" i="615"/>
  <c r="W31" i="615"/>
  <c r="G31" i="615"/>
  <c r="V31" i="615"/>
  <c r="Q31" i="615"/>
  <c r="P31" i="615"/>
  <c r="U205" i="614"/>
  <c r="E215" i="613"/>
  <c r="F215" i="613" a="1"/>
  <c r="F215" i="613" s="1"/>
  <c r="S37" i="613"/>
  <c r="K37" i="613"/>
  <c r="Z37" i="613"/>
  <c r="R37" i="613"/>
  <c r="J37" i="613"/>
  <c r="Y37" i="613"/>
  <c r="Q37" i="613"/>
  <c r="I37" i="613"/>
  <c r="X37" i="613"/>
  <c r="P37" i="613"/>
  <c r="H37" i="613"/>
  <c r="W37" i="613"/>
  <c r="O37" i="613"/>
  <c r="G37" i="613"/>
  <c r="V37" i="613"/>
  <c r="N37" i="613"/>
  <c r="U37" i="613"/>
  <c r="M37" i="613"/>
  <c r="T37" i="613"/>
  <c r="L37" i="613"/>
  <c r="Z87" i="613"/>
  <c r="R87" i="613"/>
  <c r="J87" i="613"/>
  <c r="Y87" i="613"/>
  <c r="Q87" i="613"/>
  <c r="I87" i="613"/>
  <c r="X87" i="613"/>
  <c r="P87" i="613"/>
  <c r="H87" i="613"/>
  <c r="W87" i="613"/>
  <c r="O87" i="613"/>
  <c r="G87" i="613"/>
  <c r="V87" i="613"/>
  <c r="N87" i="613"/>
  <c r="U87" i="613"/>
  <c r="M87" i="613"/>
  <c r="T87" i="613"/>
  <c r="L87" i="613"/>
  <c r="S87" i="613"/>
  <c r="K87" i="613"/>
  <c r="Y74" i="613"/>
  <c r="Q74" i="613"/>
  <c r="I74" i="613"/>
  <c r="X74" i="613"/>
  <c r="P74" i="613"/>
  <c r="H74" i="613"/>
  <c r="W74" i="613"/>
  <c r="O74" i="613"/>
  <c r="G74" i="613"/>
  <c r="V74" i="613"/>
  <c r="N74" i="613"/>
  <c r="U74" i="613"/>
  <c r="M74" i="613"/>
  <c r="T74" i="613"/>
  <c r="L74" i="613"/>
  <c r="S74" i="613"/>
  <c r="K74" i="613"/>
  <c r="Z74" i="613"/>
  <c r="R74" i="613"/>
  <c r="J74" i="613"/>
  <c r="X22" i="613"/>
  <c r="P22" i="613"/>
  <c r="H22" i="613"/>
  <c r="W22" i="613"/>
  <c r="O22" i="613"/>
  <c r="G22" i="613"/>
  <c r="V22" i="613"/>
  <c r="N22" i="613"/>
  <c r="U22" i="613"/>
  <c r="M22" i="613"/>
  <c r="T22" i="613"/>
  <c r="L22" i="613"/>
  <c r="S22" i="613"/>
  <c r="K22" i="613"/>
  <c r="Z22" i="613"/>
  <c r="R22" i="613"/>
  <c r="J22" i="613"/>
  <c r="Y22" i="613"/>
  <c r="Q22" i="613"/>
  <c r="I22" i="613"/>
  <c r="U39" i="613"/>
  <c r="M39" i="613"/>
  <c r="T39" i="613"/>
  <c r="L39" i="613"/>
  <c r="S39" i="613"/>
  <c r="K39" i="613"/>
  <c r="Z39" i="613"/>
  <c r="R39" i="613"/>
  <c r="J39" i="613"/>
  <c r="Y39" i="613"/>
  <c r="Q39" i="613"/>
  <c r="I39" i="613"/>
  <c r="X39" i="613"/>
  <c r="P39" i="613"/>
  <c r="H39" i="613"/>
  <c r="W39" i="613"/>
  <c r="O39" i="613"/>
  <c r="G39" i="613"/>
  <c r="V39" i="613"/>
  <c r="N39" i="613"/>
  <c r="S21" i="613"/>
  <c r="K21" i="613"/>
  <c r="Z21" i="613"/>
  <c r="R21" i="613"/>
  <c r="J21" i="613"/>
  <c r="Y21" i="613"/>
  <c r="Q21" i="613"/>
  <c r="I21" i="613"/>
  <c r="X21" i="613"/>
  <c r="P21" i="613"/>
  <c r="H21" i="613"/>
  <c r="W21" i="613"/>
  <c r="O21" i="613"/>
  <c r="G21" i="613"/>
  <c r="V21" i="613"/>
  <c r="N21" i="613"/>
  <c r="U21" i="613"/>
  <c r="M21" i="613"/>
  <c r="T21" i="613"/>
  <c r="L21" i="613"/>
  <c r="O205" i="613"/>
  <c r="W40" i="613"/>
  <c r="V40" i="613"/>
  <c r="U40" i="613"/>
  <c r="M40" i="613"/>
  <c r="Z40" i="613"/>
  <c r="R40" i="613"/>
  <c r="Y40" i="613"/>
  <c r="Q40" i="613"/>
  <c r="X40" i="613"/>
  <c r="J40" i="613"/>
  <c r="T40" i="613"/>
  <c r="I40" i="613"/>
  <c r="S40" i="613"/>
  <c r="H40" i="613"/>
  <c r="P40" i="613"/>
  <c r="G40" i="613"/>
  <c r="O40" i="613"/>
  <c r="N40" i="613"/>
  <c r="L40" i="613"/>
  <c r="K40" i="613"/>
  <c r="W33" i="613"/>
  <c r="O33" i="613"/>
  <c r="G33" i="613"/>
  <c r="V33" i="613"/>
  <c r="N33" i="613"/>
  <c r="U33" i="613"/>
  <c r="M33" i="613"/>
  <c r="T33" i="613"/>
  <c r="L33" i="613"/>
  <c r="S33" i="613"/>
  <c r="K33" i="613"/>
  <c r="Z33" i="613"/>
  <c r="R33" i="613"/>
  <c r="J33" i="613"/>
  <c r="Y33" i="613"/>
  <c r="Q33" i="613"/>
  <c r="I33" i="613"/>
  <c r="X33" i="613"/>
  <c r="P33" i="613"/>
  <c r="H33" i="613"/>
  <c r="T41" i="613"/>
  <c r="L41" i="613"/>
  <c r="S41" i="613"/>
  <c r="K41" i="613"/>
  <c r="Z41" i="613"/>
  <c r="R41" i="613"/>
  <c r="J41" i="613"/>
  <c r="Y41" i="613"/>
  <c r="Q41" i="613"/>
  <c r="I41" i="613"/>
  <c r="X41" i="613"/>
  <c r="P41" i="613"/>
  <c r="H41" i="613"/>
  <c r="W41" i="613"/>
  <c r="O41" i="613"/>
  <c r="G41" i="613"/>
  <c r="V41" i="613"/>
  <c r="N41" i="613"/>
  <c r="U41" i="613"/>
  <c r="M41" i="613"/>
  <c r="W128" i="613"/>
  <c r="O128" i="613"/>
  <c r="G128" i="613"/>
  <c r="V128" i="613"/>
  <c r="N128" i="613"/>
  <c r="U128" i="613"/>
  <c r="M128" i="613"/>
  <c r="T128" i="613"/>
  <c r="L128" i="613"/>
  <c r="S128" i="613"/>
  <c r="K128" i="613"/>
  <c r="Y128" i="613"/>
  <c r="Q128" i="613"/>
  <c r="I128" i="613"/>
  <c r="X128" i="613"/>
  <c r="P128" i="613"/>
  <c r="H128" i="613"/>
  <c r="Z128" i="613"/>
  <c r="R128" i="613"/>
  <c r="J128" i="613"/>
  <c r="T73" i="613"/>
  <c r="L73" i="613"/>
  <c r="S73" i="613"/>
  <c r="K73" i="613"/>
  <c r="Z73" i="613"/>
  <c r="R73" i="613"/>
  <c r="J73" i="613"/>
  <c r="Y73" i="613"/>
  <c r="Q73" i="613"/>
  <c r="I73" i="613"/>
  <c r="X73" i="613"/>
  <c r="P73" i="613"/>
  <c r="H73" i="613"/>
  <c r="W73" i="613"/>
  <c r="O73" i="613"/>
  <c r="G73" i="613"/>
  <c r="V73" i="613"/>
  <c r="N73" i="613"/>
  <c r="U73" i="613"/>
  <c r="M73" i="613"/>
  <c r="Y35" i="613"/>
  <c r="Q35" i="613"/>
  <c r="I35" i="613"/>
  <c r="X35" i="613"/>
  <c r="P35" i="613"/>
  <c r="H35" i="613"/>
  <c r="W35" i="613"/>
  <c r="O35" i="613"/>
  <c r="G35" i="613"/>
  <c r="V35" i="613"/>
  <c r="N35" i="613"/>
  <c r="U35" i="613"/>
  <c r="M35" i="613"/>
  <c r="T35" i="613"/>
  <c r="L35" i="613"/>
  <c r="S35" i="613"/>
  <c r="K35" i="613"/>
  <c r="Z35" i="613"/>
  <c r="R35" i="613"/>
  <c r="J35" i="613"/>
  <c r="Z24" i="613"/>
  <c r="R24" i="613"/>
  <c r="J24" i="613"/>
  <c r="Y24" i="613"/>
  <c r="Q24" i="613"/>
  <c r="I24" i="613"/>
  <c r="X24" i="613"/>
  <c r="P24" i="613"/>
  <c r="H24" i="613"/>
  <c r="W24" i="613"/>
  <c r="O24" i="613"/>
  <c r="G24" i="613"/>
  <c r="V24" i="613"/>
  <c r="N24" i="613"/>
  <c r="U24" i="613"/>
  <c r="M24" i="613"/>
  <c r="T24" i="613"/>
  <c r="L24" i="613"/>
  <c r="S24" i="613"/>
  <c r="K24" i="613"/>
  <c r="S204" i="613"/>
  <c r="K204" i="613"/>
  <c r="Z204" i="613"/>
  <c r="R204" i="613"/>
  <c r="J204" i="613"/>
  <c r="Y204" i="613"/>
  <c r="Q204" i="613"/>
  <c r="I204" i="613"/>
  <c r="X204" i="613"/>
  <c r="P204" i="613"/>
  <c r="H204" i="613"/>
  <c r="W204" i="613"/>
  <c r="O204" i="613"/>
  <c r="G204" i="613"/>
  <c r="V204" i="613"/>
  <c r="N204" i="613"/>
  <c r="U204" i="613"/>
  <c r="M204" i="613"/>
  <c r="T204" i="613"/>
  <c r="L204" i="613"/>
  <c r="T34" i="613"/>
  <c r="L34" i="613"/>
  <c r="S34" i="613"/>
  <c r="K34" i="613"/>
  <c r="Z34" i="613"/>
  <c r="R34" i="613"/>
  <c r="J34" i="613"/>
  <c r="Y34" i="613"/>
  <c r="Q34" i="613"/>
  <c r="I34" i="613"/>
  <c r="X34" i="613"/>
  <c r="P34" i="613"/>
  <c r="H34" i="613"/>
  <c r="W34" i="613"/>
  <c r="O34" i="613"/>
  <c r="G34" i="613"/>
  <c r="V34" i="613"/>
  <c r="N34" i="613"/>
  <c r="U34" i="613"/>
  <c r="M34" i="613"/>
  <c r="U31" i="613"/>
  <c r="M31" i="613"/>
  <c r="T31" i="613"/>
  <c r="L31" i="613"/>
  <c r="S31" i="613"/>
  <c r="K31" i="613"/>
  <c r="Z31" i="613"/>
  <c r="R31" i="613"/>
  <c r="J31" i="613"/>
  <c r="Y31" i="613"/>
  <c r="Q31" i="613"/>
  <c r="I31" i="613"/>
  <c r="X31" i="613"/>
  <c r="P31" i="613"/>
  <c r="H31" i="613"/>
  <c r="W31" i="613"/>
  <c r="O31" i="613"/>
  <c r="G31" i="613"/>
  <c r="V31" i="613"/>
  <c r="N31" i="613"/>
  <c r="U146" i="613"/>
  <c r="M146" i="613"/>
  <c r="T146" i="613"/>
  <c r="L146" i="613"/>
  <c r="S146" i="613"/>
  <c r="K146" i="613"/>
  <c r="Z146" i="613"/>
  <c r="R146" i="613"/>
  <c r="J146" i="613"/>
  <c r="Y146" i="613"/>
  <c r="Q146" i="613"/>
  <c r="I146" i="613"/>
  <c r="X146" i="613"/>
  <c r="P146" i="613"/>
  <c r="H146" i="613"/>
  <c r="W146" i="613"/>
  <c r="O146" i="613"/>
  <c r="G146" i="613"/>
  <c r="V146" i="613"/>
  <c r="N146" i="613"/>
  <c r="S218" i="613"/>
  <c r="K218" i="613"/>
  <c r="Z218" i="613"/>
  <c r="R218" i="613"/>
  <c r="J218" i="613"/>
  <c r="W218" i="613"/>
  <c r="O218" i="613"/>
  <c r="G218" i="613"/>
  <c r="V218" i="613"/>
  <c r="N218" i="613"/>
  <c r="M218" i="613"/>
  <c r="L218" i="613"/>
  <c r="Y218" i="613"/>
  <c r="I218" i="613"/>
  <c r="X218" i="613"/>
  <c r="H218" i="613"/>
  <c r="U218" i="613"/>
  <c r="T218" i="613"/>
  <c r="Q218" i="613"/>
  <c r="P218" i="613"/>
  <c r="V217" i="613"/>
  <c r="U217" i="613"/>
  <c r="Z217" i="613"/>
  <c r="J217" i="613"/>
  <c r="Q217" i="613"/>
  <c r="K217" i="613"/>
  <c r="H217" i="613"/>
  <c r="G217" i="613"/>
  <c r="S217" i="613"/>
  <c r="O217" i="613"/>
  <c r="E215" i="612"/>
  <c r="F215" i="612" a="1"/>
  <c r="F215" i="612" s="1"/>
  <c r="F29" i="612" a="1"/>
  <c r="F29" i="612" s="1"/>
  <c r="E29" i="612"/>
  <c r="F142" i="612" a="1"/>
  <c r="F142" i="612" s="1"/>
  <c r="E142" i="612"/>
  <c r="F132" i="612" a="1"/>
  <c r="F132" i="612" s="1"/>
  <c r="E132" i="612"/>
  <c r="F82" i="612" a="1"/>
  <c r="F82" i="612" s="1"/>
  <c r="E82" i="612"/>
  <c r="F84" i="612" a="1"/>
  <c r="F84" i="612" s="1"/>
  <c r="E84" i="612"/>
  <c r="F75" i="612" a="1"/>
  <c r="F75" i="612" s="1"/>
  <c r="E75" i="612"/>
  <c r="D79" i="612"/>
  <c r="E206" i="612"/>
  <c r="F206" i="612" a="1"/>
  <c r="F206" i="612" s="1"/>
  <c r="D210" i="612"/>
  <c r="E83" i="612"/>
  <c r="F83" i="612" a="1"/>
  <c r="F83" i="612" s="1"/>
  <c r="E214" i="612"/>
  <c r="F214" i="612" a="1"/>
  <c r="F214" i="612" s="1"/>
  <c r="F30" i="612" a="1"/>
  <c r="F30" i="612" s="1"/>
  <c r="E30" i="612"/>
  <c r="F213" i="612" a="1"/>
  <c r="F213" i="612" s="1"/>
  <c r="E213" i="612"/>
  <c r="X19" i="612"/>
  <c r="P19" i="612"/>
  <c r="H19" i="612"/>
  <c r="T19" i="612"/>
  <c r="L19" i="612"/>
  <c r="I19" i="612"/>
  <c r="R19" i="612"/>
  <c r="G19" i="612"/>
  <c r="Q19" i="612"/>
  <c r="O19" i="612"/>
  <c r="Z19" i="612"/>
  <c r="N19" i="612"/>
  <c r="Y19" i="612"/>
  <c r="W19" i="612"/>
  <c r="M19" i="612"/>
  <c r="V19" i="612"/>
  <c r="K19" i="612"/>
  <c r="U19" i="612"/>
  <c r="J19" i="612"/>
  <c r="S19" i="612"/>
  <c r="U20" i="612"/>
  <c r="M20" i="612"/>
  <c r="Y20" i="612"/>
  <c r="Q20" i="612"/>
  <c r="I20" i="612"/>
  <c r="W20" i="612"/>
  <c r="V20" i="612"/>
  <c r="K20" i="612"/>
  <c r="T20" i="612"/>
  <c r="J20" i="612"/>
  <c r="S20" i="612"/>
  <c r="H20" i="612"/>
  <c r="G20" i="612"/>
  <c r="R20" i="612"/>
  <c r="P20" i="612"/>
  <c r="Z20" i="612"/>
  <c r="O20" i="612"/>
  <c r="X20" i="612"/>
  <c r="N20" i="612"/>
  <c r="L20" i="612"/>
  <c r="W121" i="612"/>
  <c r="O121" i="612"/>
  <c r="G121" i="612"/>
  <c r="S121" i="612"/>
  <c r="K121" i="612"/>
  <c r="Z121" i="612"/>
  <c r="P121" i="612"/>
  <c r="Y121" i="612"/>
  <c r="N121" i="612"/>
  <c r="X121" i="612"/>
  <c r="M121" i="612"/>
  <c r="V121" i="612"/>
  <c r="L121" i="612"/>
  <c r="U121" i="612"/>
  <c r="J121" i="612"/>
  <c r="T121" i="612"/>
  <c r="I121" i="612"/>
  <c r="R121" i="612"/>
  <c r="H121" i="612"/>
  <c r="Q121" i="612"/>
  <c r="Y86" i="612"/>
  <c r="Q86" i="612"/>
  <c r="I86" i="612"/>
  <c r="U86" i="612"/>
  <c r="M86" i="612"/>
  <c r="P86" i="612"/>
  <c r="Z86" i="612"/>
  <c r="O86" i="612"/>
  <c r="X86" i="612"/>
  <c r="N86" i="612"/>
  <c r="W86" i="612"/>
  <c r="L86" i="612"/>
  <c r="V86" i="612"/>
  <c r="K86" i="612"/>
  <c r="T86" i="612"/>
  <c r="J86" i="612"/>
  <c r="S86" i="612"/>
  <c r="H86" i="612"/>
  <c r="R86" i="612"/>
  <c r="G86" i="612"/>
  <c r="Z37" i="612"/>
  <c r="R37" i="612"/>
  <c r="J37" i="612"/>
  <c r="V37" i="612"/>
  <c r="N37" i="612"/>
  <c r="U37" i="612"/>
  <c r="K37" i="612"/>
  <c r="T37" i="612"/>
  <c r="I37" i="612"/>
  <c r="S37" i="612"/>
  <c r="H37" i="612"/>
  <c r="Q37" i="612"/>
  <c r="G37" i="612"/>
  <c r="P37" i="612"/>
  <c r="Y37" i="612"/>
  <c r="O37" i="612"/>
  <c r="X37" i="612"/>
  <c r="M37" i="612"/>
  <c r="W37" i="612"/>
  <c r="L37" i="612"/>
  <c r="V87" i="612"/>
  <c r="N87" i="612"/>
  <c r="Z87" i="612"/>
  <c r="R87" i="612"/>
  <c r="J87" i="612"/>
  <c r="T87" i="612"/>
  <c r="I87" i="612"/>
  <c r="S87" i="612"/>
  <c r="H87" i="612"/>
  <c r="Q87" i="612"/>
  <c r="G87" i="612"/>
  <c r="P87" i="612"/>
  <c r="Y87" i="612"/>
  <c r="O87" i="612"/>
  <c r="X87" i="612"/>
  <c r="M87" i="612"/>
  <c r="W87" i="612"/>
  <c r="L87" i="612"/>
  <c r="U87" i="612"/>
  <c r="K87" i="612"/>
  <c r="U74" i="612"/>
  <c r="M74" i="612"/>
  <c r="Y74" i="612"/>
  <c r="Q74" i="612"/>
  <c r="I74" i="612"/>
  <c r="R74" i="612"/>
  <c r="G74" i="612"/>
  <c r="P74" i="612"/>
  <c r="Z74" i="612"/>
  <c r="O74" i="612"/>
  <c r="X74" i="612"/>
  <c r="N74" i="612"/>
  <c r="W74" i="612"/>
  <c r="L74" i="612"/>
  <c r="V74" i="612"/>
  <c r="K74" i="612"/>
  <c r="T74" i="612"/>
  <c r="J74" i="612"/>
  <c r="S74" i="612"/>
  <c r="H74" i="612"/>
  <c r="V143" i="612"/>
  <c r="N143" i="612"/>
  <c r="Z143" i="612"/>
  <c r="R143" i="612"/>
  <c r="J143" i="612"/>
  <c r="Q143" i="612"/>
  <c r="G143" i="612"/>
  <c r="W143" i="612"/>
  <c r="L143" i="612"/>
  <c r="O143" i="612"/>
  <c r="M143" i="612"/>
  <c r="Y143" i="612"/>
  <c r="K143" i="612"/>
  <c r="X143" i="612"/>
  <c r="I143" i="612"/>
  <c r="U143" i="612"/>
  <c r="H143" i="612"/>
  <c r="T143" i="612"/>
  <c r="S143" i="612"/>
  <c r="P143" i="612"/>
  <c r="W22" i="612"/>
  <c r="O22" i="612"/>
  <c r="G22" i="612"/>
  <c r="S22" i="612"/>
  <c r="K22" i="612"/>
  <c r="J22" i="612"/>
  <c r="T22" i="612"/>
  <c r="I22" i="612"/>
  <c r="R22" i="612"/>
  <c r="H22" i="612"/>
  <c r="Z22" i="612"/>
  <c r="Q22" i="612"/>
  <c r="P22" i="612"/>
  <c r="Y22" i="612"/>
  <c r="N22" i="612"/>
  <c r="X22" i="612"/>
  <c r="M22" i="612"/>
  <c r="V22" i="612"/>
  <c r="L22" i="612"/>
  <c r="U22" i="612"/>
  <c r="T39" i="612"/>
  <c r="L39" i="612"/>
  <c r="X39" i="612"/>
  <c r="P39" i="612"/>
  <c r="H39" i="612"/>
  <c r="S39" i="612"/>
  <c r="I39" i="612"/>
  <c r="R39" i="612"/>
  <c r="G39" i="612"/>
  <c r="Q39" i="612"/>
  <c r="Z39" i="612"/>
  <c r="O39" i="612"/>
  <c r="Y39" i="612"/>
  <c r="N39" i="612"/>
  <c r="W39" i="612"/>
  <c r="M39" i="612"/>
  <c r="V39" i="612"/>
  <c r="K39" i="612"/>
  <c r="U39" i="612"/>
  <c r="J39" i="612"/>
  <c r="T85" i="612"/>
  <c r="L85" i="612"/>
  <c r="X85" i="612"/>
  <c r="P85" i="612"/>
  <c r="H85" i="612"/>
  <c r="W85" i="612"/>
  <c r="M85" i="612"/>
  <c r="V85" i="612"/>
  <c r="K85" i="612"/>
  <c r="U85" i="612"/>
  <c r="J85" i="612"/>
  <c r="S85" i="612"/>
  <c r="I85" i="612"/>
  <c r="R85" i="612"/>
  <c r="G85" i="612"/>
  <c r="Q85" i="612"/>
  <c r="Z85" i="612"/>
  <c r="O85" i="612"/>
  <c r="Y85" i="612"/>
  <c r="N85" i="612"/>
  <c r="E26" i="612"/>
  <c r="Z21" i="612"/>
  <c r="R21" i="612"/>
  <c r="J21" i="612"/>
  <c r="V21" i="612"/>
  <c r="N21" i="612"/>
  <c r="P21" i="612"/>
  <c r="Y21" i="612"/>
  <c r="O21" i="612"/>
  <c r="X21" i="612"/>
  <c r="M21" i="612"/>
  <c r="W21" i="612"/>
  <c r="L21" i="612"/>
  <c r="K21" i="612"/>
  <c r="U21" i="612"/>
  <c r="T21" i="612"/>
  <c r="I21" i="612"/>
  <c r="S21" i="612"/>
  <c r="H21" i="612"/>
  <c r="Q21" i="612"/>
  <c r="G21" i="612"/>
  <c r="U205" i="612"/>
  <c r="M205" i="612"/>
  <c r="Y205" i="612"/>
  <c r="Q205" i="612"/>
  <c r="I205" i="612"/>
  <c r="V205" i="612"/>
  <c r="K205" i="612"/>
  <c r="R205" i="612"/>
  <c r="G205" i="612"/>
  <c r="O205" i="612"/>
  <c r="N205" i="612"/>
  <c r="Z205" i="612"/>
  <c r="L205" i="612"/>
  <c r="X205" i="612"/>
  <c r="J205" i="612"/>
  <c r="W205" i="612"/>
  <c r="H205" i="612"/>
  <c r="T205" i="612"/>
  <c r="S205" i="612"/>
  <c r="P205" i="612"/>
  <c r="U36" i="612"/>
  <c r="M36" i="612"/>
  <c r="Y36" i="612"/>
  <c r="Q36" i="612"/>
  <c r="I36" i="612"/>
  <c r="R36" i="612"/>
  <c r="G36" i="612"/>
  <c r="P36" i="612"/>
  <c r="Z36" i="612"/>
  <c r="O36" i="612"/>
  <c r="X36" i="612"/>
  <c r="N36" i="612"/>
  <c r="W36" i="612"/>
  <c r="L36" i="612"/>
  <c r="V36" i="612"/>
  <c r="K36" i="612"/>
  <c r="T36" i="612"/>
  <c r="J36" i="612"/>
  <c r="S36" i="612"/>
  <c r="H36" i="612"/>
  <c r="Y32" i="612"/>
  <c r="Q32" i="612"/>
  <c r="I32" i="612"/>
  <c r="U32" i="612"/>
  <c r="M32" i="612"/>
  <c r="X32" i="612"/>
  <c r="W32" i="612"/>
  <c r="L32" i="612"/>
  <c r="V32" i="612"/>
  <c r="K32" i="612"/>
  <c r="T32" i="612"/>
  <c r="J32" i="612"/>
  <c r="S32" i="612"/>
  <c r="H32" i="612"/>
  <c r="R32" i="612"/>
  <c r="G32" i="612"/>
  <c r="P32" i="612"/>
  <c r="Z32" i="612"/>
  <c r="O32" i="612"/>
  <c r="N32" i="612"/>
  <c r="T77" i="612"/>
  <c r="L77" i="612"/>
  <c r="X77" i="612"/>
  <c r="P77" i="612"/>
  <c r="H77" i="612"/>
  <c r="S77" i="612"/>
  <c r="I77" i="612"/>
  <c r="R77" i="612"/>
  <c r="G77" i="612"/>
  <c r="Q77" i="612"/>
  <c r="Z77" i="612"/>
  <c r="O77" i="612"/>
  <c r="Y77" i="612"/>
  <c r="N77" i="612"/>
  <c r="W77" i="612"/>
  <c r="M77" i="612"/>
  <c r="V77" i="612"/>
  <c r="K77" i="612"/>
  <c r="U77" i="612"/>
  <c r="J77" i="612"/>
  <c r="Y40" i="612"/>
  <c r="Q40" i="612"/>
  <c r="I40" i="612"/>
  <c r="U40" i="612"/>
  <c r="M40" i="612"/>
  <c r="N40" i="612"/>
  <c r="W40" i="612"/>
  <c r="L40" i="612"/>
  <c r="V40" i="612"/>
  <c r="K40" i="612"/>
  <c r="T40" i="612"/>
  <c r="J40" i="612"/>
  <c r="S40" i="612"/>
  <c r="H40" i="612"/>
  <c r="R40" i="612"/>
  <c r="G40" i="612"/>
  <c r="P40" i="612"/>
  <c r="Z40" i="612"/>
  <c r="O40" i="612"/>
  <c r="X40" i="612"/>
  <c r="S130" i="612"/>
  <c r="K130" i="612"/>
  <c r="W130" i="612"/>
  <c r="O130" i="612"/>
  <c r="G130" i="612"/>
  <c r="X130" i="612"/>
  <c r="M130" i="612"/>
  <c r="R130" i="612"/>
  <c r="H130" i="612"/>
  <c r="T130" i="612"/>
  <c r="Q130" i="612"/>
  <c r="P130" i="612"/>
  <c r="N130" i="612"/>
  <c r="Z130" i="612"/>
  <c r="L130" i="612"/>
  <c r="Y130" i="612"/>
  <c r="J130" i="612"/>
  <c r="V130" i="612"/>
  <c r="I130" i="612"/>
  <c r="U130" i="612"/>
  <c r="X35" i="612"/>
  <c r="P35" i="612"/>
  <c r="H35" i="612"/>
  <c r="T35" i="612"/>
  <c r="L35" i="612"/>
  <c r="Z35" i="612"/>
  <c r="Y35" i="612"/>
  <c r="N35" i="612"/>
  <c r="W35" i="612"/>
  <c r="M35" i="612"/>
  <c r="V35" i="612"/>
  <c r="K35" i="612"/>
  <c r="U35" i="612"/>
  <c r="J35" i="612"/>
  <c r="S35" i="612"/>
  <c r="I35" i="612"/>
  <c r="R35" i="612"/>
  <c r="G35" i="612"/>
  <c r="Q35" i="612"/>
  <c r="O35" i="612"/>
  <c r="Y128" i="612"/>
  <c r="Q128" i="612"/>
  <c r="I128" i="612"/>
  <c r="U128" i="612"/>
  <c r="M128" i="612"/>
  <c r="Z128" i="612"/>
  <c r="O128" i="612"/>
  <c r="T128" i="612"/>
  <c r="J128" i="612"/>
  <c r="S128" i="612"/>
  <c r="R128" i="612"/>
  <c r="P128" i="612"/>
  <c r="N128" i="612"/>
  <c r="L128" i="612"/>
  <c r="X128" i="612"/>
  <c r="K128" i="612"/>
  <c r="W128" i="612"/>
  <c r="H128" i="612"/>
  <c r="V128" i="612"/>
  <c r="G128" i="612"/>
  <c r="X204" i="612"/>
  <c r="P204" i="612"/>
  <c r="H204" i="612"/>
  <c r="T204" i="612"/>
  <c r="L204" i="612"/>
  <c r="R204" i="612"/>
  <c r="G204" i="612"/>
  <c r="Y204" i="612"/>
  <c r="N204" i="612"/>
  <c r="Q204" i="612"/>
  <c r="O204" i="612"/>
  <c r="M204" i="612"/>
  <c r="Z204" i="612"/>
  <c r="K204" i="612"/>
  <c r="W204" i="612"/>
  <c r="J204" i="612"/>
  <c r="V204" i="612"/>
  <c r="I204" i="612"/>
  <c r="U204" i="612"/>
  <c r="S204" i="612"/>
  <c r="V33" i="612"/>
  <c r="N33" i="612"/>
  <c r="Z33" i="612"/>
  <c r="R33" i="612"/>
  <c r="J33" i="612"/>
  <c r="Q33" i="612"/>
  <c r="Y33" i="612"/>
  <c r="O33" i="612"/>
  <c r="X33" i="612"/>
  <c r="M33" i="612"/>
  <c r="W33" i="612"/>
  <c r="L33" i="612"/>
  <c r="U33" i="612"/>
  <c r="K33" i="612"/>
  <c r="T33" i="612"/>
  <c r="I33" i="612"/>
  <c r="S33" i="612"/>
  <c r="H33" i="612"/>
  <c r="G33" i="612"/>
  <c r="P33" i="612"/>
  <c r="V41" i="612"/>
  <c r="N41" i="612"/>
  <c r="Z41" i="612"/>
  <c r="R41" i="612"/>
  <c r="J41" i="612"/>
  <c r="P41" i="612"/>
  <c r="Y41" i="612"/>
  <c r="O41" i="612"/>
  <c r="X41" i="612"/>
  <c r="M41" i="612"/>
  <c r="W41" i="612"/>
  <c r="L41" i="612"/>
  <c r="U41" i="612"/>
  <c r="K41" i="612"/>
  <c r="T41" i="612"/>
  <c r="I41" i="612"/>
  <c r="S41" i="612"/>
  <c r="H41" i="612"/>
  <c r="Q41" i="612"/>
  <c r="G41" i="612"/>
  <c r="S42" i="612"/>
  <c r="K42" i="612"/>
  <c r="W42" i="612"/>
  <c r="O42" i="612"/>
  <c r="G42" i="612"/>
  <c r="U42" i="612"/>
  <c r="J42" i="612"/>
  <c r="T42" i="612"/>
  <c r="I42" i="612"/>
  <c r="R42" i="612"/>
  <c r="H42" i="612"/>
  <c r="Q42" i="612"/>
  <c r="Z42" i="612"/>
  <c r="P42" i="612"/>
  <c r="Y42" i="612"/>
  <c r="N42" i="612"/>
  <c r="X42" i="612"/>
  <c r="M42" i="612"/>
  <c r="V42" i="612"/>
  <c r="L42" i="612"/>
  <c r="Y24" i="612"/>
  <c r="Q24" i="612"/>
  <c r="I24" i="612"/>
  <c r="U24" i="612"/>
  <c r="M24" i="612"/>
  <c r="G24" i="612"/>
  <c r="P24" i="612"/>
  <c r="Z24" i="612"/>
  <c r="O24" i="612"/>
  <c r="N24" i="612"/>
  <c r="W24" i="612"/>
  <c r="X24" i="612"/>
  <c r="L24" i="612"/>
  <c r="V24" i="612"/>
  <c r="K24" i="612"/>
  <c r="T24" i="612"/>
  <c r="J24" i="612"/>
  <c r="S24" i="612"/>
  <c r="H24" i="612"/>
  <c r="R24" i="612"/>
  <c r="T31" i="612"/>
  <c r="L31" i="612"/>
  <c r="X31" i="612"/>
  <c r="P31" i="612"/>
  <c r="H31" i="612"/>
  <c r="U31" i="612"/>
  <c r="I31" i="612"/>
  <c r="S31" i="612"/>
  <c r="R31" i="612"/>
  <c r="G31" i="612"/>
  <c r="Q31" i="612"/>
  <c r="O31" i="612"/>
  <c r="Z31" i="612"/>
  <c r="Y31" i="612"/>
  <c r="N31" i="612"/>
  <c r="W31" i="612"/>
  <c r="M31" i="612"/>
  <c r="V31" i="612"/>
  <c r="K31" i="612"/>
  <c r="J31" i="612"/>
  <c r="X73" i="612"/>
  <c r="P73" i="612"/>
  <c r="H73" i="612"/>
  <c r="T73" i="612"/>
  <c r="L73" i="612"/>
  <c r="Y73" i="612"/>
  <c r="N73" i="612"/>
  <c r="W73" i="612"/>
  <c r="M73" i="612"/>
  <c r="V73" i="612"/>
  <c r="K73" i="612"/>
  <c r="U73" i="612"/>
  <c r="J73" i="612"/>
  <c r="S73" i="612"/>
  <c r="I73" i="612"/>
  <c r="R73" i="612"/>
  <c r="G73" i="612"/>
  <c r="Q73" i="612"/>
  <c r="Z73" i="612"/>
  <c r="O73" i="612"/>
  <c r="W216" i="612"/>
  <c r="O216" i="612"/>
  <c r="G216" i="612"/>
  <c r="U216" i="612"/>
  <c r="M216" i="612"/>
  <c r="T216" i="612"/>
  <c r="L216" i="612"/>
  <c r="S216" i="612"/>
  <c r="K216" i="612"/>
  <c r="Y216" i="612"/>
  <c r="Q216" i="612"/>
  <c r="I216" i="612"/>
  <c r="X216" i="612"/>
  <c r="P216" i="612"/>
  <c r="H216" i="612"/>
  <c r="R216" i="612"/>
  <c r="V216" i="612"/>
  <c r="N216" i="612"/>
  <c r="J216" i="612"/>
  <c r="Z216" i="612"/>
  <c r="W38" i="612"/>
  <c r="O38" i="612"/>
  <c r="G38" i="612"/>
  <c r="S38" i="612"/>
  <c r="K38" i="612"/>
  <c r="Z38" i="612"/>
  <c r="P38" i="612"/>
  <c r="Y38" i="612"/>
  <c r="N38" i="612"/>
  <c r="X38" i="612"/>
  <c r="M38" i="612"/>
  <c r="L38" i="612"/>
  <c r="V38" i="612"/>
  <c r="U38" i="612"/>
  <c r="J38" i="612"/>
  <c r="T38" i="612"/>
  <c r="I38" i="612"/>
  <c r="R38" i="612"/>
  <c r="H38" i="612"/>
  <c r="Q38" i="612"/>
  <c r="T217" i="612"/>
  <c r="L217" i="612"/>
  <c r="Z217" i="612"/>
  <c r="R217" i="612"/>
  <c r="J217" i="612"/>
  <c r="Y217" i="612"/>
  <c r="Q217" i="612"/>
  <c r="I217" i="612"/>
  <c r="X217" i="612"/>
  <c r="P217" i="612"/>
  <c r="H217" i="612"/>
  <c r="V217" i="612"/>
  <c r="N217" i="612"/>
  <c r="U217" i="612"/>
  <c r="M217" i="612"/>
  <c r="K217" i="612"/>
  <c r="S217" i="612"/>
  <c r="O217" i="612"/>
  <c r="G217" i="612"/>
  <c r="W217" i="612"/>
  <c r="S144" i="612"/>
  <c r="K144" i="612"/>
  <c r="W144" i="612"/>
  <c r="O144" i="612"/>
  <c r="G144" i="612"/>
  <c r="V144" i="612"/>
  <c r="L144" i="612"/>
  <c r="Q144" i="612"/>
  <c r="N144" i="612"/>
  <c r="Z144" i="612"/>
  <c r="M144" i="612"/>
  <c r="Y144" i="612"/>
  <c r="J144" i="612"/>
  <c r="X144" i="612"/>
  <c r="I144" i="612"/>
  <c r="U144" i="612"/>
  <c r="H144" i="612"/>
  <c r="T144" i="612"/>
  <c r="R144" i="612"/>
  <c r="P144" i="612"/>
  <c r="U146" i="612"/>
  <c r="M146" i="612"/>
  <c r="Y146" i="612"/>
  <c r="Q146" i="612"/>
  <c r="I146" i="612"/>
  <c r="S146" i="612"/>
  <c r="H146" i="612"/>
  <c r="X146" i="612"/>
  <c r="N146" i="612"/>
  <c r="L146" i="612"/>
  <c r="Z146" i="612"/>
  <c r="K146" i="612"/>
  <c r="W146" i="612"/>
  <c r="J146" i="612"/>
  <c r="V146" i="612"/>
  <c r="G146" i="612"/>
  <c r="T146" i="612"/>
  <c r="R146" i="612"/>
  <c r="P146" i="612"/>
  <c r="O146" i="612"/>
  <c r="S34" i="612"/>
  <c r="K34" i="612"/>
  <c r="W34" i="612"/>
  <c r="O34" i="612"/>
  <c r="G34" i="612"/>
  <c r="U34" i="612"/>
  <c r="J34" i="612"/>
  <c r="T34" i="612"/>
  <c r="I34" i="612"/>
  <c r="R34" i="612"/>
  <c r="H34" i="612"/>
  <c r="Q34" i="612"/>
  <c r="Z34" i="612"/>
  <c r="P34" i="612"/>
  <c r="Y34" i="612"/>
  <c r="N34" i="612"/>
  <c r="X34" i="612"/>
  <c r="M34" i="612"/>
  <c r="V34" i="612"/>
  <c r="L34" i="612"/>
  <c r="Y218" i="612"/>
  <c r="Q218" i="612"/>
  <c r="I218" i="612"/>
  <c r="W218" i="612"/>
  <c r="O218" i="612"/>
  <c r="G218" i="612"/>
  <c r="V218" i="612"/>
  <c r="N218" i="612"/>
  <c r="U218" i="612"/>
  <c r="M218" i="612"/>
  <c r="S218" i="612"/>
  <c r="K218" i="612"/>
  <c r="Z218" i="612"/>
  <c r="R218" i="612"/>
  <c r="J218" i="612"/>
  <c r="H218" i="612"/>
  <c r="T218" i="612"/>
  <c r="P218" i="612"/>
  <c r="L218" i="612"/>
  <c r="X218" i="612"/>
  <c r="BE206" i="8"/>
  <c r="L210" i="8"/>
  <c r="BE210" i="8" s="1"/>
  <c r="BF215" i="8"/>
  <c r="T79" i="8"/>
  <c r="T210" i="8"/>
  <c r="X210" i="8"/>
  <c r="BD206" i="8"/>
  <c r="H210" i="8"/>
  <c r="Q79" i="8"/>
  <c r="BD26" i="8"/>
  <c r="Q210" i="8"/>
  <c r="BG26" i="8"/>
  <c r="BE274" i="8"/>
  <c r="BF276" i="8"/>
  <c r="BG276" i="8"/>
  <c r="BD276" i="8"/>
  <c r="BG274" i="8"/>
  <c r="BF26" i="8"/>
  <c r="BF274" i="8"/>
  <c r="BH26" i="8"/>
  <c r="BH276" i="8"/>
  <c r="BE276" i="8"/>
  <c r="BH274" i="8"/>
  <c r="BE26" i="8"/>
  <c r="BD274" i="8"/>
  <c r="T29" i="8"/>
  <c r="I213" i="8"/>
  <c r="M29" i="8"/>
  <c r="I83" i="8"/>
  <c r="T142" i="8"/>
  <c r="Y82" i="8"/>
  <c r="D215" i="614"/>
  <c r="Y30" i="8"/>
  <c r="I30" i="8"/>
  <c r="Y83" i="8"/>
  <c r="D83" i="613"/>
  <c r="I132" i="8"/>
  <c r="D142" i="613"/>
  <c r="D132" i="614"/>
  <c r="H82" i="8"/>
  <c r="L83" i="8"/>
  <c r="Y29" i="8"/>
  <c r="D213" i="613"/>
  <c r="I142" i="8"/>
  <c r="D75" i="616"/>
  <c r="I84" i="8"/>
  <c r="Y214" i="8"/>
  <c r="P206" i="8"/>
  <c r="D206" i="616"/>
  <c r="D206" i="618"/>
  <c r="I29" i="8"/>
  <c r="T214" i="8"/>
  <c r="X83" i="8"/>
  <c r="D214" i="614"/>
  <c r="Y215" i="8"/>
  <c r="D82" i="613"/>
  <c r="H215" i="8"/>
  <c r="D29" i="614"/>
  <c r="L29" i="8"/>
  <c r="D30" i="614"/>
  <c r="H30" i="8"/>
  <c r="X84" i="8"/>
  <c r="L84" i="8"/>
  <c r="D213" i="614"/>
  <c r="T83" i="8"/>
  <c r="L30" i="8"/>
  <c r="X30" i="8"/>
  <c r="D30" i="613"/>
  <c r="T215" i="8"/>
  <c r="X213" i="8"/>
  <c r="D206" i="617"/>
  <c r="H132" i="8"/>
  <c r="D142" i="614"/>
  <c r="D84" i="614"/>
  <c r="L142" i="8"/>
  <c r="L214" i="8"/>
  <c r="M83" i="8"/>
  <c r="T132" i="8"/>
  <c r="I214" i="8"/>
  <c r="X29" i="8"/>
  <c r="L132" i="8"/>
  <c r="Y142" i="8"/>
  <c r="T213" i="8"/>
  <c r="Y75" i="8"/>
  <c r="Y132" i="8"/>
  <c r="D206" i="613"/>
  <c r="M213" i="8"/>
  <c r="Y84" i="8"/>
  <c r="M214" i="8"/>
  <c r="X132" i="8"/>
  <c r="M82" i="8"/>
  <c r="D132" i="613"/>
  <c r="D83" i="614"/>
  <c r="M84" i="8"/>
  <c r="T84" i="8"/>
  <c r="M142" i="8"/>
  <c r="H142" i="8"/>
  <c r="I82" i="8"/>
  <c r="T82" i="8"/>
  <c r="I215" i="8"/>
  <c r="H75" i="8"/>
  <c r="D75" i="618" s="1"/>
  <c r="M215" i="8"/>
  <c r="D82" i="614"/>
  <c r="D214" i="613"/>
  <c r="H84" i="8"/>
  <c r="P75" i="8"/>
  <c r="Y206" i="8"/>
  <c r="L215" i="8"/>
  <c r="M132" i="8"/>
  <c r="D29" i="613"/>
  <c r="H29" i="8"/>
  <c r="X214" i="8"/>
  <c r="Y213" i="8"/>
  <c r="T30" i="8"/>
  <c r="X75" i="8"/>
  <c r="L213" i="8"/>
  <c r="D84" i="613"/>
  <c r="X215" i="8"/>
  <c r="H214" i="8"/>
  <c r="M30" i="8"/>
  <c r="X82" i="8"/>
  <c r="H213" i="8"/>
  <c r="D83" i="618"/>
  <c r="D75" i="613"/>
  <c r="D82" i="616"/>
  <c r="Y146" i="615" l="1"/>
  <c r="R204" i="615"/>
  <c r="K128" i="615"/>
  <c r="G128" i="615"/>
  <c r="Z128" i="615"/>
  <c r="U40" i="615"/>
  <c r="H40" i="615"/>
  <c r="Z40" i="615"/>
  <c r="S38" i="613"/>
  <c r="N146" i="615"/>
  <c r="M128" i="615"/>
  <c r="O128" i="615"/>
  <c r="V40" i="615"/>
  <c r="P40" i="615"/>
  <c r="O38" i="613"/>
  <c r="S128" i="615"/>
  <c r="W128" i="615"/>
  <c r="K40" i="615"/>
  <c r="X40" i="615"/>
  <c r="H36" i="613"/>
  <c r="U128" i="615"/>
  <c r="I128" i="615"/>
  <c r="L40" i="615"/>
  <c r="I40" i="615"/>
  <c r="Z36" i="613"/>
  <c r="M19" i="613"/>
  <c r="L128" i="615"/>
  <c r="Q128" i="615"/>
  <c r="M40" i="615"/>
  <c r="Q40" i="615"/>
  <c r="X20" i="613"/>
  <c r="X26" i="613" s="1"/>
  <c r="V36" i="613"/>
  <c r="P19" i="613"/>
  <c r="X128" i="615"/>
  <c r="T128" i="615"/>
  <c r="Y128" i="615"/>
  <c r="N40" i="615"/>
  <c r="G40" i="615"/>
  <c r="Y40" i="615"/>
  <c r="S20" i="613"/>
  <c r="S205" i="613"/>
  <c r="L204" i="615"/>
  <c r="P128" i="615"/>
  <c r="N128" i="615"/>
  <c r="S40" i="615"/>
  <c r="O40" i="615"/>
  <c r="BD75" i="8"/>
  <c r="H79" i="8"/>
  <c r="BD79" i="8" s="1"/>
  <c r="O143" i="613"/>
  <c r="H20" i="613"/>
  <c r="Z20" i="613"/>
  <c r="V20" i="613"/>
  <c r="Z38" i="613"/>
  <c r="V38" i="613"/>
  <c r="O36" i="613"/>
  <c r="J36" i="613"/>
  <c r="U36" i="613"/>
  <c r="Z205" i="613"/>
  <c r="V205" i="613"/>
  <c r="L19" i="613"/>
  <c r="W19" i="613"/>
  <c r="L146" i="615"/>
  <c r="I146" i="615"/>
  <c r="M146" i="615"/>
  <c r="H204" i="615"/>
  <c r="U204" i="615"/>
  <c r="Y204" i="615"/>
  <c r="P20" i="613"/>
  <c r="K20" i="613"/>
  <c r="K38" i="613"/>
  <c r="G38" i="613"/>
  <c r="W36" i="613"/>
  <c r="R36" i="613"/>
  <c r="N36" i="613"/>
  <c r="K205" i="613"/>
  <c r="G205" i="613"/>
  <c r="T19" i="613"/>
  <c r="H19" i="613"/>
  <c r="H26" i="613" s="1"/>
  <c r="W146" i="615"/>
  <c r="Q146" i="615"/>
  <c r="U146" i="615"/>
  <c r="K204" i="615"/>
  <c r="G204" i="615"/>
  <c r="J204" i="615"/>
  <c r="I20" i="613"/>
  <c r="L20" i="613"/>
  <c r="I38" i="613"/>
  <c r="L38" i="613"/>
  <c r="W38" i="613"/>
  <c r="P36" i="613"/>
  <c r="K36" i="613"/>
  <c r="I205" i="613"/>
  <c r="L205" i="613"/>
  <c r="W205" i="613"/>
  <c r="J19" i="613"/>
  <c r="J26" i="613" s="1"/>
  <c r="U19" i="613"/>
  <c r="X19" i="613"/>
  <c r="O146" i="615"/>
  <c r="J146" i="615"/>
  <c r="V146" i="615"/>
  <c r="N204" i="615"/>
  <c r="W204" i="615"/>
  <c r="Z204" i="615"/>
  <c r="Q20" i="613"/>
  <c r="T20" i="613"/>
  <c r="Q38" i="613"/>
  <c r="T38" i="613"/>
  <c r="H38" i="613"/>
  <c r="X36" i="613"/>
  <c r="S36" i="613"/>
  <c r="Q205" i="613"/>
  <c r="T205" i="613"/>
  <c r="H205" i="613"/>
  <c r="R19" i="613"/>
  <c r="N19" i="613"/>
  <c r="I19" i="613"/>
  <c r="T146" i="615"/>
  <c r="R146" i="615"/>
  <c r="S204" i="615"/>
  <c r="P204" i="615"/>
  <c r="G20" i="613"/>
  <c r="Y20" i="613"/>
  <c r="M20" i="613"/>
  <c r="Y38" i="613"/>
  <c r="M38" i="613"/>
  <c r="P38" i="613"/>
  <c r="I36" i="613"/>
  <c r="L36" i="613"/>
  <c r="Y205" i="613"/>
  <c r="M205" i="613"/>
  <c r="P205" i="613"/>
  <c r="Z19" i="613"/>
  <c r="V19" i="613"/>
  <c r="Q19" i="613"/>
  <c r="H146" i="615"/>
  <c r="Z146" i="615"/>
  <c r="T204" i="615"/>
  <c r="X204" i="615"/>
  <c r="O20" i="613"/>
  <c r="J20" i="613"/>
  <c r="U20" i="613"/>
  <c r="J38" i="613"/>
  <c r="U38" i="613"/>
  <c r="X38" i="613"/>
  <c r="Q36" i="613"/>
  <c r="T36" i="613"/>
  <c r="J205" i="613"/>
  <c r="U205" i="613"/>
  <c r="X205" i="613"/>
  <c r="K19" i="613"/>
  <c r="K26" i="613" s="1"/>
  <c r="G19" i="613"/>
  <c r="G26" i="613" s="1"/>
  <c r="Y19" i="613"/>
  <c r="P146" i="615"/>
  <c r="K146" i="615"/>
  <c r="V204" i="615"/>
  <c r="I204" i="615"/>
  <c r="W20" i="613"/>
  <c r="R20" i="613"/>
  <c r="R26" i="613" s="1"/>
  <c r="R38" i="613"/>
  <c r="G36" i="613"/>
  <c r="Y36" i="613"/>
  <c r="R205" i="613"/>
  <c r="S19" i="613"/>
  <c r="X146" i="615"/>
  <c r="M204" i="615"/>
  <c r="X143" i="613"/>
  <c r="V216" i="613"/>
  <c r="S143" i="613"/>
  <c r="U216" i="613"/>
  <c r="M86" i="615"/>
  <c r="S86" i="615"/>
  <c r="K24" i="617"/>
  <c r="Q24" i="617"/>
  <c r="L24" i="617"/>
  <c r="U41" i="617"/>
  <c r="O74" i="617"/>
  <c r="O36" i="617"/>
  <c r="Q85" i="618"/>
  <c r="U74" i="617"/>
  <c r="W85" i="618"/>
  <c r="R73" i="616"/>
  <c r="N74" i="617"/>
  <c r="S74" i="617"/>
  <c r="J41" i="617"/>
  <c r="Z41" i="617"/>
  <c r="W73" i="616"/>
  <c r="Y74" i="617"/>
  <c r="J74" i="617"/>
  <c r="T41" i="617"/>
  <c r="M41" i="617"/>
  <c r="J36" i="617"/>
  <c r="Z74" i="617"/>
  <c r="L74" i="617"/>
  <c r="L41" i="617"/>
  <c r="I41" i="617"/>
  <c r="R73" i="617"/>
  <c r="P36" i="617"/>
  <c r="K74" i="617"/>
  <c r="Q74" i="617"/>
  <c r="T74" i="617"/>
  <c r="G41" i="617"/>
  <c r="W41" i="617"/>
  <c r="Q41" i="617"/>
  <c r="X73" i="617"/>
  <c r="V74" i="617"/>
  <c r="G74" i="617"/>
  <c r="H74" i="617"/>
  <c r="R41" i="617"/>
  <c r="N41" i="617"/>
  <c r="Y41" i="617"/>
  <c r="W73" i="617"/>
  <c r="M74" i="617"/>
  <c r="R74" i="617"/>
  <c r="P74" i="617"/>
  <c r="H41" i="617"/>
  <c r="X41" i="617"/>
  <c r="W74" i="617"/>
  <c r="I74" i="617"/>
  <c r="S41" i="617"/>
  <c r="O41" i="617"/>
  <c r="V73" i="617"/>
  <c r="G73" i="617"/>
  <c r="I36" i="617"/>
  <c r="N36" i="617"/>
  <c r="T36" i="617"/>
  <c r="H73" i="617"/>
  <c r="M73" i="617"/>
  <c r="O73" i="617"/>
  <c r="S36" i="617"/>
  <c r="Y36" i="617"/>
  <c r="H36" i="617"/>
  <c r="I73" i="617"/>
  <c r="N73" i="617"/>
  <c r="K73" i="617"/>
  <c r="U36" i="617"/>
  <c r="Z36" i="617"/>
  <c r="X36" i="617"/>
  <c r="T73" i="617"/>
  <c r="Y73" i="617"/>
  <c r="S73" i="617"/>
  <c r="K36" i="617"/>
  <c r="Q36" i="617"/>
  <c r="J73" i="617"/>
  <c r="P73" i="617"/>
  <c r="V36" i="617"/>
  <c r="G36" i="617"/>
  <c r="K41" i="617"/>
  <c r="U73" i="617"/>
  <c r="Z73" i="617"/>
  <c r="M36" i="617"/>
  <c r="R36" i="617"/>
  <c r="L73" i="617"/>
  <c r="W36" i="617"/>
  <c r="T42" i="613"/>
  <c r="H42" i="613"/>
  <c r="H205" i="617"/>
  <c r="S144" i="613"/>
  <c r="J144" i="615"/>
  <c r="Y205" i="617"/>
  <c r="H144" i="613"/>
  <c r="W144" i="615"/>
  <c r="T19" i="615"/>
  <c r="L19" i="617"/>
  <c r="X38" i="618"/>
  <c r="I77" i="613"/>
  <c r="S144" i="615"/>
  <c r="W19" i="615"/>
  <c r="Q19" i="617"/>
  <c r="J38" i="618"/>
  <c r="L77" i="613"/>
  <c r="Z216" i="615"/>
  <c r="G38" i="617"/>
  <c r="O19" i="617"/>
  <c r="W77" i="613"/>
  <c r="S216" i="615"/>
  <c r="L38" i="617"/>
  <c r="J38" i="617"/>
  <c r="M144" i="613"/>
  <c r="P144" i="613"/>
  <c r="M42" i="613"/>
  <c r="P42" i="613"/>
  <c r="Q77" i="613"/>
  <c r="T77" i="613"/>
  <c r="H77" i="613"/>
  <c r="M144" i="615"/>
  <c r="H144" i="615"/>
  <c r="L144" i="615"/>
  <c r="H216" i="615"/>
  <c r="L216" i="615"/>
  <c r="U19" i="615"/>
  <c r="H19" i="615"/>
  <c r="Q38" i="617"/>
  <c r="W38" i="617"/>
  <c r="R38" i="617"/>
  <c r="W205" i="617"/>
  <c r="I205" i="617"/>
  <c r="V19" i="617"/>
  <c r="H19" i="617"/>
  <c r="W19" i="617"/>
  <c r="I38" i="618"/>
  <c r="O38" i="618"/>
  <c r="R38" i="618"/>
  <c r="L144" i="613"/>
  <c r="U144" i="613"/>
  <c r="X144" i="613"/>
  <c r="J42" i="613"/>
  <c r="U42" i="613"/>
  <c r="X42" i="613"/>
  <c r="Y77" i="613"/>
  <c r="M77" i="613"/>
  <c r="P77" i="613"/>
  <c r="R144" i="615"/>
  <c r="P144" i="615"/>
  <c r="T144" i="615"/>
  <c r="P216" i="615"/>
  <c r="T216" i="615"/>
  <c r="J19" i="615"/>
  <c r="P19" i="615"/>
  <c r="H38" i="617"/>
  <c r="M38" i="617"/>
  <c r="Z38" i="617"/>
  <c r="K205" i="617"/>
  <c r="T205" i="617"/>
  <c r="M19" i="617"/>
  <c r="R19" i="617"/>
  <c r="R26" i="617" s="1"/>
  <c r="K19" i="617"/>
  <c r="T38" i="618"/>
  <c r="Y38" i="618"/>
  <c r="Z38" i="618"/>
  <c r="T144" i="613"/>
  <c r="N144" i="613"/>
  <c r="I144" i="613"/>
  <c r="R42" i="613"/>
  <c r="N42" i="613"/>
  <c r="I42" i="613"/>
  <c r="J77" i="613"/>
  <c r="U77" i="613"/>
  <c r="X77" i="613"/>
  <c r="Z144" i="615"/>
  <c r="X144" i="615"/>
  <c r="G216" i="615"/>
  <c r="X216" i="615"/>
  <c r="M216" i="615"/>
  <c r="L19" i="615"/>
  <c r="Z19" i="615"/>
  <c r="X19" i="615"/>
  <c r="S38" i="617"/>
  <c r="X38" i="617"/>
  <c r="X205" i="617"/>
  <c r="N205" i="617"/>
  <c r="X19" i="617"/>
  <c r="I19" i="617"/>
  <c r="S19" i="617"/>
  <c r="K38" i="618"/>
  <c r="P38" i="618"/>
  <c r="N38" i="618"/>
  <c r="J144" i="613"/>
  <c r="V144" i="613"/>
  <c r="Q144" i="613"/>
  <c r="Z42" i="613"/>
  <c r="V42" i="613"/>
  <c r="Q42" i="613"/>
  <c r="R77" i="613"/>
  <c r="N77" i="613"/>
  <c r="N144" i="615"/>
  <c r="I144" i="615"/>
  <c r="J216" i="615"/>
  <c r="I216" i="615"/>
  <c r="U216" i="615"/>
  <c r="M19" i="615"/>
  <c r="N19" i="615"/>
  <c r="I19" i="615"/>
  <c r="I38" i="617"/>
  <c r="O38" i="617"/>
  <c r="Q205" i="617"/>
  <c r="L205" i="617"/>
  <c r="V205" i="617"/>
  <c r="N19" i="617"/>
  <c r="T19" i="617"/>
  <c r="U38" i="618"/>
  <c r="G38" i="618"/>
  <c r="V38" i="618"/>
  <c r="R144" i="613"/>
  <c r="G144" i="613"/>
  <c r="Y144" i="613"/>
  <c r="K42" i="613"/>
  <c r="G42" i="613"/>
  <c r="Y42" i="613"/>
  <c r="Z77" i="613"/>
  <c r="V77" i="613"/>
  <c r="V144" i="615"/>
  <c r="Q144" i="615"/>
  <c r="O216" i="615"/>
  <c r="Q216" i="615"/>
  <c r="N216" i="615"/>
  <c r="R19" i="615"/>
  <c r="V19" i="615"/>
  <c r="Q19" i="615"/>
  <c r="T38" i="617"/>
  <c r="Y38" i="617"/>
  <c r="S205" i="617"/>
  <c r="M205" i="617"/>
  <c r="J205" i="617"/>
  <c r="Y19" i="617"/>
  <c r="J19" i="617"/>
  <c r="L38" i="618"/>
  <c r="Q38" i="618"/>
  <c r="Z144" i="613"/>
  <c r="O144" i="613"/>
  <c r="S42" i="613"/>
  <c r="O42" i="613"/>
  <c r="K77" i="613"/>
  <c r="G77" i="613"/>
  <c r="G144" i="615"/>
  <c r="Y144" i="615"/>
  <c r="R216" i="615"/>
  <c r="Y216" i="615"/>
  <c r="V216" i="615"/>
  <c r="S19" i="615"/>
  <c r="S26" i="615" s="1"/>
  <c r="G19" i="615"/>
  <c r="Y19" i="615"/>
  <c r="K38" i="617"/>
  <c r="N38" i="617"/>
  <c r="G205" i="617"/>
  <c r="P205" i="617"/>
  <c r="R205" i="617"/>
  <c r="P19" i="617"/>
  <c r="U19" i="617"/>
  <c r="W38" i="618"/>
  <c r="H38" i="618"/>
  <c r="K144" i="613"/>
  <c r="L42" i="613"/>
  <c r="S77" i="613"/>
  <c r="U144" i="615"/>
  <c r="O144" i="615"/>
  <c r="W216" i="615"/>
  <c r="K19" i="615"/>
  <c r="P38" i="617"/>
  <c r="U38" i="617"/>
  <c r="U205" i="617"/>
  <c r="O205" i="617"/>
  <c r="Z19" i="617"/>
  <c r="M38" i="618"/>
  <c r="X205" i="614"/>
  <c r="P35" i="617"/>
  <c r="K35" i="617"/>
  <c r="BF132" i="8"/>
  <c r="BD210" i="8"/>
  <c r="W217" i="613"/>
  <c r="R217" i="613"/>
  <c r="J205" i="614"/>
  <c r="Z35" i="617"/>
  <c r="L85" i="618"/>
  <c r="L217" i="613"/>
  <c r="X217" i="613"/>
  <c r="M217" i="613"/>
  <c r="U35" i="617"/>
  <c r="V85" i="618"/>
  <c r="L35" i="617"/>
  <c r="P217" i="613"/>
  <c r="I217" i="613"/>
  <c r="N217" i="613"/>
  <c r="V35" i="617"/>
  <c r="O35" i="617"/>
  <c r="T217" i="613"/>
  <c r="Q33" i="614"/>
  <c r="W35" i="617"/>
  <c r="G85" i="618"/>
  <c r="U34" i="617"/>
  <c r="Y73" i="618"/>
  <c r="L34" i="617"/>
  <c r="P73" i="618"/>
  <c r="P34" i="617"/>
  <c r="K73" i="618"/>
  <c r="Y34" i="618"/>
  <c r="G34" i="617"/>
  <c r="U73" i="618"/>
  <c r="P34" i="618"/>
  <c r="Q34" i="617"/>
  <c r="J73" i="618"/>
  <c r="U34" i="618"/>
  <c r="R73" i="618"/>
  <c r="L34" i="618"/>
  <c r="G73" i="618"/>
  <c r="L73" i="618"/>
  <c r="Z73" i="618"/>
  <c r="G34" i="618"/>
  <c r="W34" i="618"/>
  <c r="S33" i="617"/>
  <c r="X33" i="617"/>
  <c r="Y33" i="617"/>
  <c r="W34" i="617"/>
  <c r="H34" i="617"/>
  <c r="V34" i="617"/>
  <c r="H35" i="617"/>
  <c r="H276" i="617" s="1"/>
  <c r="M35" i="617"/>
  <c r="S35" i="617"/>
  <c r="Q73" i="618"/>
  <c r="W73" i="618"/>
  <c r="Q34" i="618"/>
  <c r="M34" i="618"/>
  <c r="J33" i="617"/>
  <c r="O33" i="617"/>
  <c r="M34" i="617"/>
  <c r="S34" i="617"/>
  <c r="R35" i="617"/>
  <c r="X35" i="617"/>
  <c r="H73" i="618"/>
  <c r="M73" i="618"/>
  <c r="H34" i="618"/>
  <c r="N34" i="618"/>
  <c r="T33" i="617"/>
  <c r="Z33" i="617"/>
  <c r="X34" i="617"/>
  <c r="I34" i="617"/>
  <c r="I35" i="617"/>
  <c r="N35" i="617"/>
  <c r="S73" i="618"/>
  <c r="X73" i="618"/>
  <c r="I34" i="618"/>
  <c r="V34" i="618"/>
  <c r="Y33" i="615"/>
  <c r="K33" i="617"/>
  <c r="P33" i="617"/>
  <c r="O34" i="617"/>
  <c r="T34" i="617"/>
  <c r="T35" i="617"/>
  <c r="Y35" i="617"/>
  <c r="I73" i="618"/>
  <c r="N73" i="618"/>
  <c r="T34" i="618"/>
  <c r="R34" i="618"/>
  <c r="V33" i="617"/>
  <c r="Y34" i="617"/>
  <c r="J35" i="617"/>
  <c r="O73" i="618"/>
  <c r="T73" i="618"/>
  <c r="O34" i="618"/>
  <c r="K34" i="618"/>
  <c r="Z34" i="618"/>
  <c r="S32" i="613"/>
  <c r="S34" i="618"/>
  <c r="X34" i="618"/>
  <c r="T86" i="613"/>
  <c r="M86" i="613"/>
  <c r="G32" i="613"/>
  <c r="Q85" i="613"/>
  <c r="S38" i="614"/>
  <c r="W143" i="614"/>
  <c r="S41" i="615"/>
  <c r="T38" i="616"/>
  <c r="O32" i="613"/>
  <c r="Y85" i="613"/>
  <c r="U38" i="614"/>
  <c r="Q86" i="614"/>
  <c r="H41" i="615"/>
  <c r="H31" i="616"/>
  <c r="Y32" i="613"/>
  <c r="L85" i="613"/>
  <c r="X38" i="614"/>
  <c r="Y38" i="615"/>
  <c r="P41" i="615"/>
  <c r="V31" i="616"/>
  <c r="V86" i="613"/>
  <c r="J32" i="613"/>
  <c r="T85" i="613"/>
  <c r="R38" i="614"/>
  <c r="J38" i="615"/>
  <c r="J276" i="615" s="1"/>
  <c r="Q41" i="615"/>
  <c r="M31" i="616"/>
  <c r="G86" i="613"/>
  <c r="W85" i="613"/>
  <c r="G38" i="615"/>
  <c r="G276" i="615" s="1"/>
  <c r="V41" i="615"/>
  <c r="K31" i="616"/>
  <c r="Q86" i="613"/>
  <c r="H85" i="613"/>
  <c r="O38" i="615"/>
  <c r="G41" i="615"/>
  <c r="S31" i="616"/>
  <c r="Y86" i="613"/>
  <c r="K32" i="613"/>
  <c r="O86" i="613"/>
  <c r="J86" i="613"/>
  <c r="U86" i="613"/>
  <c r="L32" i="613"/>
  <c r="W32" i="613"/>
  <c r="R32" i="613"/>
  <c r="I85" i="613"/>
  <c r="M85" i="613"/>
  <c r="P85" i="613"/>
  <c r="W38" i="614"/>
  <c r="Z38" i="614"/>
  <c r="Q38" i="615"/>
  <c r="Z38" i="615"/>
  <c r="W38" i="615"/>
  <c r="X41" i="615"/>
  <c r="R41" i="615"/>
  <c r="O41" i="615"/>
  <c r="R31" i="616"/>
  <c r="X31" i="616"/>
  <c r="G31" i="616"/>
  <c r="W86" i="613"/>
  <c r="R86" i="613"/>
  <c r="T32" i="613"/>
  <c r="H32" i="613"/>
  <c r="H276" i="613" s="1"/>
  <c r="Z32" i="613"/>
  <c r="J85" i="613"/>
  <c r="U85" i="613"/>
  <c r="X85" i="613"/>
  <c r="Y38" i="614"/>
  <c r="L38" i="615"/>
  <c r="L276" i="615" s="1"/>
  <c r="K38" i="615"/>
  <c r="K276" i="615" s="1"/>
  <c r="H38" i="615"/>
  <c r="H276" i="615" s="1"/>
  <c r="I41" i="615"/>
  <c r="L41" i="615"/>
  <c r="W41" i="615"/>
  <c r="I31" i="616"/>
  <c r="N31" i="616"/>
  <c r="O31" i="616"/>
  <c r="H86" i="613"/>
  <c r="Z86" i="613"/>
  <c r="M32" i="613"/>
  <c r="P32" i="613"/>
  <c r="R85" i="613"/>
  <c r="N85" i="613"/>
  <c r="T38" i="614"/>
  <c r="P130" i="614"/>
  <c r="R38" i="615"/>
  <c r="M38" i="615"/>
  <c r="M276" i="615" s="1"/>
  <c r="P38" i="615"/>
  <c r="Y41" i="615"/>
  <c r="T41" i="615"/>
  <c r="T31" i="616"/>
  <c r="Y31" i="616"/>
  <c r="W31" i="616"/>
  <c r="P86" i="613"/>
  <c r="K86" i="613"/>
  <c r="U32" i="613"/>
  <c r="X32" i="613"/>
  <c r="Z85" i="613"/>
  <c r="V85" i="613"/>
  <c r="N38" i="614"/>
  <c r="S38" i="615"/>
  <c r="U38" i="615"/>
  <c r="X38" i="615"/>
  <c r="J41" i="615"/>
  <c r="M41" i="615"/>
  <c r="J31" i="616"/>
  <c r="P31" i="616"/>
  <c r="X86" i="613"/>
  <c r="S86" i="613"/>
  <c r="N32" i="613"/>
  <c r="I32" i="613"/>
  <c r="K85" i="613"/>
  <c r="G85" i="613"/>
  <c r="O38" i="614"/>
  <c r="V38" i="614"/>
  <c r="T38" i="615"/>
  <c r="N38" i="615"/>
  <c r="Z41" i="615"/>
  <c r="U41" i="615"/>
  <c r="X217" i="616"/>
  <c r="U31" i="616"/>
  <c r="Z31" i="616"/>
  <c r="Z217" i="618"/>
  <c r="N86" i="613"/>
  <c r="I86" i="613"/>
  <c r="V32" i="613"/>
  <c r="S85" i="613"/>
  <c r="Q38" i="614"/>
  <c r="I38" i="615"/>
  <c r="I276" i="615" s="1"/>
  <c r="K41" i="615"/>
  <c r="N217" i="616"/>
  <c r="L31" i="616"/>
  <c r="Z24" i="616"/>
  <c r="K217" i="618"/>
  <c r="X20" i="615"/>
  <c r="L20" i="615"/>
  <c r="K130" i="613"/>
  <c r="W130" i="613"/>
  <c r="K77" i="614"/>
  <c r="S216" i="616"/>
  <c r="M77" i="614"/>
  <c r="X216" i="616"/>
  <c r="S130" i="613"/>
  <c r="H130" i="613"/>
  <c r="N217" i="614"/>
  <c r="P77" i="614"/>
  <c r="V77" i="614"/>
  <c r="U77" i="614"/>
  <c r="L19" i="614"/>
  <c r="I20" i="615"/>
  <c r="T20" i="615"/>
  <c r="T26" i="615" s="1"/>
  <c r="J216" i="616"/>
  <c r="O216" i="616"/>
  <c r="M130" i="613"/>
  <c r="P130" i="613"/>
  <c r="U217" i="614"/>
  <c r="G77" i="614"/>
  <c r="L77" i="614"/>
  <c r="I77" i="614"/>
  <c r="R19" i="614"/>
  <c r="Q20" i="615"/>
  <c r="Y20" i="615"/>
  <c r="M20" i="615"/>
  <c r="M26" i="615" s="1"/>
  <c r="R33" i="616"/>
  <c r="T216" i="616"/>
  <c r="Z216" i="616"/>
  <c r="L130" i="613"/>
  <c r="U130" i="613"/>
  <c r="X130" i="613"/>
  <c r="R77" i="614"/>
  <c r="W77" i="614"/>
  <c r="Q77" i="614"/>
  <c r="Q19" i="614"/>
  <c r="R20" i="615"/>
  <c r="J20" i="615"/>
  <c r="U20" i="615"/>
  <c r="U26" i="615" s="1"/>
  <c r="W33" i="616"/>
  <c r="K216" i="616"/>
  <c r="I216" i="616"/>
  <c r="T130" i="613"/>
  <c r="N130" i="613"/>
  <c r="I130" i="613"/>
  <c r="H77" i="614"/>
  <c r="N77" i="614"/>
  <c r="Y77" i="614"/>
  <c r="G20" i="615"/>
  <c r="Z20" i="615"/>
  <c r="N20" i="615"/>
  <c r="N26" i="615" s="1"/>
  <c r="P216" i="616"/>
  <c r="V216" i="616"/>
  <c r="Q216" i="616"/>
  <c r="J130" i="613"/>
  <c r="V130" i="613"/>
  <c r="Q130" i="613"/>
  <c r="S77" i="614"/>
  <c r="X77" i="614"/>
  <c r="X87" i="614"/>
  <c r="W20" i="615"/>
  <c r="O20" i="615"/>
  <c r="O26" i="615" s="1"/>
  <c r="V20" i="615"/>
  <c r="G216" i="616"/>
  <c r="L216" i="616"/>
  <c r="Y216" i="616"/>
  <c r="R130" i="613"/>
  <c r="G130" i="613"/>
  <c r="Y130" i="613"/>
  <c r="J77" i="614"/>
  <c r="O77" i="614"/>
  <c r="W87" i="614"/>
  <c r="P20" i="615"/>
  <c r="K20" i="615"/>
  <c r="R216" i="616"/>
  <c r="W216" i="616"/>
  <c r="M216" i="616"/>
  <c r="Z130" i="613"/>
  <c r="T77" i="614"/>
  <c r="H20" i="615"/>
  <c r="H216" i="616"/>
  <c r="N216" i="616"/>
  <c r="BF82" i="8"/>
  <c r="U143" i="613"/>
  <c r="Y143" i="613"/>
  <c r="K216" i="613"/>
  <c r="J216" i="613"/>
  <c r="X216" i="613"/>
  <c r="U86" i="615"/>
  <c r="N86" i="615"/>
  <c r="W24" i="617"/>
  <c r="W26" i="617" s="1"/>
  <c r="I24" i="617"/>
  <c r="N143" i="613"/>
  <c r="J143" i="613"/>
  <c r="N216" i="613"/>
  <c r="Z216" i="613"/>
  <c r="I216" i="613"/>
  <c r="X86" i="615"/>
  <c r="J86" i="615"/>
  <c r="V86" i="615"/>
  <c r="N24" i="617"/>
  <c r="S24" i="617"/>
  <c r="V143" i="613"/>
  <c r="R143" i="613"/>
  <c r="O216" i="613"/>
  <c r="L216" i="613"/>
  <c r="Q216" i="613"/>
  <c r="Y86" i="615"/>
  <c r="R86" i="615"/>
  <c r="G86" i="615"/>
  <c r="Y24" i="617"/>
  <c r="H24" i="617"/>
  <c r="H143" i="613"/>
  <c r="Z143" i="613"/>
  <c r="R216" i="613"/>
  <c r="T216" i="613"/>
  <c r="Y216" i="613"/>
  <c r="H86" i="615"/>
  <c r="Z86" i="615"/>
  <c r="O86" i="615"/>
  <c r="J24" i="617"/>
  <c r="O24" i="617"/>
  <c r="P24" i="617"/>
  <c r="P26" i="617" s="1"/>
  <c r="G143" i="613"/>
  <c r="P143" i="613"/>
  <c r="K143" i="613"/>
  <c r="S216" i="613"/>
  <c r="M216" i="613"/>
  <c r="I86" i="615"/>
  <c r="K86" i="615"/>
  <c r="W86" i="615"/>
  <c r="U24" i="617"/>
  <c r="U26" i="617" s="1"/>
  <c r="Z24" i="617"/>
  <c r="X24" i="617"/>
  <c r="W143" i="613"/>
  <c r="I143" i="613"/>
  <c r="L143" i="613"/>
  <c r="G216" i="613"/>
  <c r="H216" i="613"/>
  <c r="P86" i="615"/>
  <c r="L86" i="615"/>
  <c r="V24" i="617"/>
  <c r="G24" i="617"/>
  <c r="G26" i="617" s="1"/>
  <c r="T24" i="617"/>
  <c r="M143" i="613"/>
  <c r="Q143" i="613"/>
  <c r="W216" i="613"/>
  <c r="Q86" i="615"/>
  <c r="M24" i="617"/>
  <c r="S40" i="614"/>
  <c r="W217" i="618"/>
  <c r="I217" i="618"/>
  <c r="H217" i="618"/>
  <c r="N217" i="618"/>
  <c r="S217" i="618"/>
  <c r="P217" i="618"/>
  <c r="Y217" i="618"/>
  <c r="J217" i="618"/>
  <c r="X217" i="618"/>
  <c r="O217" i="618"/>
  <c r="U217" i="618"/>
  <c r="Q217" i="618"/>
  <c r="V217" i="618"/>
  <c r="G217" i="618"/>
  <c r="L217" i="618"/>
  <c r="M217" i="618"/>
  <c r="R217" i="618"/>
  <c r="X40" i="614"/>
  <c r="K73" i="614"/>
  <c r="L79" i="8"/>
  <c r="BE79" i="8" s="1"/>
  <c r="P73" i="614"/>
  <c r="Q73" i="614"/>
  <c r="V73" i="614"/>
  <c r="G73" i="614"/>
  <c r="Y73" i="614"/>
  <c r="U40" i="614"/>
  <c r="R40" i="614"/>
  <c r="J39" i="616"/>
  <c r="L73" i="614"/>
  <c r="R73" i="614"/>
  <c r="M73" i="614"/>
  <c r="W40" i="614"/>
  <c r="Z40" i="614"/>
  <c r="P39" i="616"/>
  <c r="W73" i="614"/>
  <c r="H73" i="614"/>
  <c r="U73" i="614"/>
  <c r="Y40" i="614"/>
  <c r="T40" i="614"/>
  <c r="U36" i="616"/>
  <c r="N73" i="614"/>
  <c r="S73" i="614"/>
  <c r="O40" i="614"/>
  <c r="Z36" i="616"/>
  <c r="X73" i="614"/>
  <c r="J73" i="614"/>
  <c r="N40" i="614"/>
  <c r="O73" i="614"/>
  <c r="T73" i="614"/>
  <c r="V40" i="614"/>
  <c r="R41" i="616"/>
  <c r="Z73" i="614"/>
  <c r="Q40" i="614"/>
  <c r="W41" i="616"/>
  <c r="BF214" i="8"/>
  <c r="Z128" i="614"/>
  <c r="R37" i="614"/>
  <c r="BF83" i="8"/>
  <c r="S37" i="614"/>
  <c r="W20" i="618"/>
  <c r="H20" i="618"/>
  <c r="O73" i="616"/>
  <c r="Q73" i="616"/>
  <c r="S73" i="616"/>
  <c r="Y73" i="616"/>
  <c r="U73" i="616"/>
  <c r="Z73" i="616"/>
  <c r="N73" i="616"/>
  <c r="T73" i="616"/>
  <c r="V73" i="616"/>
  <c r="P73" i="616"/>
  <c r="Z205" i="618"/>
  <c r="H143" i="618"/>
  <c r="M85" i="616"/>
  <c r="Y143" i="618"/>
  <c r="P20" i="616"/>
  <c r="L143" i="618"/>
  <c r="Y85" i="618"/>
  <c r="K85" i="618"/>
  <c r="Z85" i="618"/>
  <c r="P85" i="618"/>
  <c r="U85" i="618"/>
  <c r="N85" i="618"/>
  <c r="H85" i="618"/>
  <c r="M85" i="618"/>
  <c r="S85" i="618"/>
  <c r="X85" i="618"/>
  <c r="I85" i="618"/>
  <c r="J85" i="618"/>
  <c r="O85" i="618"/>
  <c r="T85" i="618"/>
  <c r="BF142" i="8"/>
  <c r="R20" i="616"/>
  <c r="X20" i="616"/>
  <c r="W24" i="618"/>
  <c r="W143" i="618"/>
  <c r="S143" i="618"/>
  <c r="Z143" i="618"/>
  <c r="S20" i="616"/>
  <c r="Q20" i="616"/>
  <c r="N143" i="618"/>
  <c r="J143" i="618"/>
  <c r="V20" i="616"/>
  <c r="Y20" i="616"/>
  <c r="X143" i="618"/>
  <c r="T143" i="618"/>
  <c r="W20" i="616"/>
  <c r="T20" i="616"/>
  <c r="O143" i="618"/>
  <c r="M143" i="618"/>
  <c r="Z20" i="616"/>
  <c r="U20" i="616"/>
  <c r="P143" i="618"/>
  <c r="U143" i="618"/>
  <c r="N20" i="616"/>
  <c r="K143" i="618"/>
  <c r="G143" i="618"/>
  <c r="I143" i="618"/>
  <c r="G85" i="616"/>
  <c r="V143" i="618"/>
  <c r="R143" i="618"/>
  <c r="BF84" i="8"/>
  <c r="N36" i="618"/>
  <c r="E214" i="613"/>
  <c r="F214" i="613" a="1"/>
  <c r="F214" i="613" s="1"/>
  <c r="U214" i="613" s="1"/>
  <c r="F83" i="613" a="1"/>
  <c r="F83" i="613" s="1"/>
  <c r="U83" i="613" s="1"/>
  <c r="E83" i="613"/>
  <c r="F132" i="613" a="1"/>
  <c r="F132" i="613" s="1"/>
  <c r="Y132" i="613" s="1"/>
  <c r="E132" i="613"/>
  <c r="F142" i="613" a="1"/>
  <c r="F142" i="613" s="1"/>
  <c r="M142" i="613" s="1"/>
  <c r="E142" i="613"/>
  <c r="F84" i="613" a="1"/>
  <c r="F84" i="613" s="1"/>
  <c r="Y84" i="613" s="1"/>
  <c r="E84" i="613"/>
  <c r="F29" i="613" a="1"/>
  <c r="F29" i="613" s="1"/>
  <c r="R29" i="613" s="1"/>
  <c r="E29" i="613"/>
  <c r="F82" i="613" a="1"/>
  <c r="F82" i="613" s="1"/>
  <c r="H82" i="613" s="1"/>
  <c r="E82" i="613"/>
  <c r="F213" i="613" a="1"/>
  <c r="F213" i="613" s="1"/>
  <c r="Z213" i="613" s="1"/>
  <c r="E213" i="613"/>
  <c r="F30" i="613" a="1"/>
  <c r="F30" i="613" s="1"/>
  <c r="G30" i="613" s="1"/>
  <c r="E30" i="613"/>
  <c r="BF213" i="8"/>
  <c r="BF30" i="8"/>
  <c r="E83" i="618"/>
  <c r="F83" i="618" a="1"/>
  <c r="F83" i="618" s="1"/>
  <c r="H83" i="618" s="1"/>
  <c r="E206" i="617"/>
  <c r="F206" i="617" a="1"/>
  <c r="F206" i="617" s="1"/>
  <c r="G206" i="617" s="1"/>
  <c r="D210" i="617"/>
  <c r="E210" i="617" s="1"/>
  <c r="I20" i="618"/>
  <c r="N20" i="618"/>
  <c r="P20" i="618"/>
  <c r="S20" i="618"/>
  <c r="Y20" i="618"/>
  <c r="X20" i="618"/>
  <c r="J20" i="618"/>
  <c r="O20" i="618"/>
  <c r="L20" i="618"/>
  <c r="U20" i="618"/>
  <c r="Z20" i="618"/>
  <c r="T20" i="618"/>
  <c r="K20" i="618"/>
  <c r="Q20" i="618"/>
  <c r="V20" i="618"/>
  <c r="G20" i="618"/>
  <c r="M20" i="618"/>
  <c r="Y210" i="8"/>
  <c r="BG210" i="8" s="1"/>
  <c r="BG206" i="8"/>
  <c r="BH206" i="8"/>
  <c r="BD83" i="8"/>
  <c r="BE82" i="8"/>
  <c r="Y79" i="8"/>
  <c r="N40" i="616"/>
  <c r="K37" i="618"/>
  <c r="S40" i="616"/>
  <c r="M37" i="618"/>
  <c r="P21" i="616"/>
  <c r="X144" i="616"/>
  <c r="S74" i="614"/>
  <c r="N144" i="616"/>
  <c r="X74" i="614"/>
  <c r="X74" i="618"/>
  <c r="W32" i="614"/>
  <c r="K74" i="618"/>
  <c r="M74" i="618"/>
  <c r="R74" i="618"/>
  <c r="X218" i="618"/>
  <c r="I74" i="618"/>
  <c r="N74" i="618"/>
  <c r="S74" i="618"/>
  <c r="T74" i="618"/>
  <c r="Y74" i="618"/>
  <c r="G74" i="618"/>
  <c r="J74" i="618"/>
  <c r="P74" i="618"/>
  <c r="O74" i="618"/>
  <c r="U74" i="618"/>
  <c r="Z74" i="618"/>
  <c r="W74" i="618"/>
  <c r="L74" i="618"/>
  <c r="Q74" i="618"/>
  <c r="V74" i="618"/>
  <c r="R218" i="618"/>
  <c r="P37" i="618"/>
  <c r="V37" i="618"/>
  <c r="U37" i="618"/>
  <c r="G37" i="618"/>
  <c r="L37" i="618"/>
  <c r="I37" i="618"/>
  <c r="R37" i="618"/>
  <c r="W37" i="618"/>
  <c r="Q37" i="618"/>
  <c r="H37" i="618"/>
  <c r="N37" i="618"/>
  <c r="Y37" i="618"/>
  <c r="S37" i="618"/>
  <c r="X37" i="618"/>
  <c r="J37" i="618"/>
  <c r="O37" i="618"/>
  <c r="T37" i="618"/>
  <c r="N31" i="614"/>
  <c r="X31" i="614"/>
  <c r="Q31" i="614"/>
  <c r="Y31" i="614"/>
  <c r="P217" i="614"/>
  <c r="N204" i="614"/>
  <c r="W216" i="614"/>
  <c r="O19" i="614"/>
  <c r="T19" i="614"/>
  <c r="Z87" i="614"/>
  <c r="O33" i="616"/>
  <c r="T33" i="616"/>
  <c r="U33" i="616"/>
  <c r="Y85" i="616"/>
  <c r="J85" i="616"/>
  <c r="H85" i="616"/>
  <c r="R217" i="614"/>
  <c r="T204" i="614"/>
  <c r="X216" i="614"/>
  <c r="Z19" i="614"/>
  <c r="M19" i="614"/>
  <c r="T87" i="614"/>
  <c r="Q87" i="614"/>
  <c r="Z33" i="616"/>
  <c r="K33" i="616"/>
  <c r="I33" i="616"/>
  <c r="O85" i="616"/>
  <c r="U85" i="616"/>
  <c r="P85" i="616"/>
  <c r="V217" i="614"/>
  <c r="S217" i="614"/>
  <c r="K19" i="614"/>
  <c r="P19" i="614"/>
  <c r="U19" i="614"/>
  <c r="U87" i="614"/>
  <c r="R87" i="614"/>
  <c r="P33" i="616"/>
  <c r="V33" i="616"/>
  <c r="Q33" i="616"/>
  <c r="Z85" i="616"/>
  <c r="K85" i="616"/>
  <c r="X85" i="616"/>
  <c r="W217" i="614"/>
  <c r="T217" i="614"/>
  <c r="V19" i="614"/>
  <c r="G19" i="614"/>
  <c r="I19" i="614"/>
  <c r="V87" i="614"/>
  <c r="O87" i="614"/>
  <c r="G33" i="616"/>
  <c r="L33" i="616"/>
  <c r="Y33" i="616"/>
  <c r="Q85" i="616"/>
  <c r="V85" i="616"/>
  <c r="X217" i="614"/>
  <c r="Q217" i="614"/>
  <c r="W19" i="614"/>
  <c r="H19" i="614"/>
  <c r="Y19" i="614"/>
  <c r="N87" i="614"/>
  <c r="S87" i="614"/>
  <c r="H33" i="616"/>
  <c r="N33" i="616"/>
  <c r="R85" i="616"/>
  <c r="W85" i="616"/>
  <c r="O217" i="614"/>
  <c r="Y217" i="614"/>
  <c r="N19" i="614"/>
  <c r="S19" i="614"/>
  <c r="Y87" i="614"/>
  <c r="X22" i="616"/>
  <c r="S33" i="616"/>
  <c r="X33" i="616"/>
  <c r="I85" i="616"/>
  <c r="L85" i="616"/>
  <c r="I204" i="614"/>
  <c r="X19" i="614"/>
  <c r="N22" i="616"/>
  <c r="J33" i="616"/>
  <c r="N85" i="616"/>
  <c r="S85" i="616"/>
  <c r="T87" i="618"/>
  <c r="Q35" i="616"/>
  <c r="H35" i="616"/>
  <c r="V35" i="616"/>
  <c r="G35" i="616"/>
  <c r="U128" i="614"/>
  <c r="R128" i="614"/>
  <c r="V37" i="614"/>
  <c r="O40" i="616"/>
  <c r="U40" i="616"/>
  <c r="T205" i="618"/>
  <c r="V128" i="614"/>
  <c r="T128" i="614"/>
  <c r="X37" i="614"/>
  <c r="Z40" i="616"/>
  <c r="H40" i="616"/>
  <c r="M32" i="616"/>
  <c r="X128" i="614"/>
  <c r="S128" i="614"/>
  <c r="Z37" i="614"/>
  <c r="K40" i="616"/>
  <c r="Q40" i="616"/>
  <c r="P40" i="616"/>
  <c r="R32" i="616"/>
  <c r="N128" i="614"/>
  <c r="O128" i="614"/>
  <c r="N37" i="614"/>
  <c r="O37" i="614"/>
  <c r="V40" i="616"/>
  <c r="G40" i="616"/>
  <c r="X40" i="616"/>
  <c r="L32" i="616"/>
  <c r="N24" i="618"/>
  <c r="Y128" i="614"/>
  <c r="W128" i="614"/>
  <c r="P37" i="614"/>
  <c r="W37" i="614"/>
  <c r="M40" i="616"/>
  <c r="R40" i="616"/>
  <c r="L40" i="616"/>
  <c r="R24" i="618"/>
  <c r="P128" i="614"/>
  <c r="Q37" i="614"/>
  <c r="Y37" i="614"/>
  <c r="W40" i="616"/>
  <c r="I40" i="616"/>
  <c r="T40" i="616"/>
  <c r="S24" i="618"/>
  <c r="T37" i="614"/>
  <c r="Y40" i="616"/>
  <c r="T24" i="618"/>
  <c r="K205" i="618"/>
  <c r="O86" i="618"/>
  <c r="T144" i="618"/>
  <c r="O144" i="618"/>
  <c r="Z87" i="618"/>
  <c r="I31" i="618"/>
  <c r="U31" i="618"/>
  <c r="G31" i="618"/>
  <c r="K31" i="618"/>
  <c r="P31" i="618"/>
  <c r="O31" i="614"/>
  <c r="U31" i="614"/>
  <c r="M35" i="616"/>
  <c r="R35" i="616"/>
  <c r="O35" i="616"/>
  <c r="Z31" i="614"/>
  <c r="R85" i="614"/>
  <c r="X35" i="616"/>
  <c r="I35" i="616"/>
  <c r="W35" i="616"/>
  <c r="P31" i="614"/>
  <c r="N35" i="616"/>
  <c r="T35" i="616"/>
  <c r="K35" i="616"/>
  <c r="R31" i="614"/>
  <c r="Y35" i="616"/>
  <c r="J35" i="616"/>
  <c r="S35" i="616"/>
  <c r="V31" i="614"/>
  <c r="S31" i="614"/>
  <c r="N41" i="614"/>
  <c r="P35" i="616"/>
  <c r="U35" i="616"/>
  <c r="W31" i="614"/>
  <c r="Z35" i="616"/>
  <c r="K217" i="616"/>
  <c r="P217" i="616"/>
  <c r="R217" i="616"/>
  <c r="G36" i="616"/>
  <c r="M36" i="616"/>
  <c r="H36" i="616"/>
  <c r="J41" i="616"/>
  <c r="M41" i="616"/>
  <c r="R144" i="618"/>
  <c r="I87" i="618"/>
  <c r="T218" i="618"/>
  <c r="Y218" i="618"/>
  <c r="Y143" i="614"/>
  <c r="U217" i="616"/>
  <c r="G217" i="616"/>
  <c r="Z217" i="616"/>
  <c r="R36" i="616"/>
  <c r="W36" i="616"/>
  <c r="P36" i="616"/>
  <c r="O41" i="616"/>
  <c r="T41" i="616"/>
  <c r="U41" i="616"/>
  <c r="M144" i="618"/>
  <c r="M87" i="618"/>
  <c r="S87" i="618"/>
  <c r="V218" i="618"/>
  <c r="M218" i="618"/>
  <c r="L217" i="616"/>
  <c r="Q217" i="616"/>
  <c r="I36" i="616"/>
  <c r="N36" i="616"/>
  <c r="X36" i="616"/>
  <c r="Z41" i="616"/>
  <c r="K41" i="616"/>
  <c r="I41" i="616"/>
  <c r="H144" i="618"/>
  <c r="N144" i="618"/>
  <c r="W87" i="618"/>
  <c r="J87" i="618"/>
  <c r="L218" i="618"/>
  <c r="U218" i="618"/>
  <c r="W217" i="616"/>
  <c r="H217" i="616"/>
  <c r="S36" i="616"/>
  <c r="Y36" i="616"/>
  <c r="P41" i="616"/>
  <c r="V41" i="616"/>
  <c r="Q41" i="616"/>
  <c r="L144" i="618"/>
  <c r="V144" i="618"/>
  <c r="N87" i="618"/>
  <c r="K87" i="618"/>
  <c r="P218" i="618"/>
  <c r="W218" i="618"/>
  <c r="M217" i="616"/>
  <c r="S217" i="616"/>
  <c r="J36" i="616"/>
  <c r="O36" i="616"/>
  <c r="O38" i="616"/>
  <c r="G41" i="616"/>
  <c r="L41" i="616"/>
  <c r="Y41" i="616"/>
  <c r="S144" i="618"/>
  <c r="G144" i="618"/>
  <c r="Y87" i="618"/>
  <c r="L87" i="618"/>
  <c r="G218" i="618"/>
  <c r="N218" i="618"/>
  <c r="I217" i="616"/>
  <c r="O217" i="616"/>
  <c r="V217" i="616"/>
  <c r="K36" i="616"/>
  <c r="L36" i="616"/>
  <c r="R38" i="616"/>
  <c r="H41" i="616"/>
  <c r="N41" i="616"/>
  <c r="Y24" i="616"/>
  <c r="X144" i="618"/>
  <c r="W144" i="618"/>
  <c r="G87" i="618"/>
  <c r="P87" i="618"/>
  <c r="H218" i="618"/>
  <c r="Z218" i="618"/>
  <c r="T217" i="616"/>
  <c r="Y217" i="616"/>
  <c r="Q36" i="616"/>
  <c r="V36" i="616"/>
  <c r="S41" i="616"/>
  <c r="J144" i="618"/>
  <c r="Q144" i="618"/>
  <c r="R87" i="618"/>
  <c r="X87" i="618"/>
  <c r="S218" i="618"/>
  <c r="Q218" i="618"/>
  <c r="H87" i="618"/>
  <c r="K144" i="618"/>
  <c r="Z144" i="618"/>
  <c r="I144" i="618"/>
  <c r="O87" i="618"/>
  <c r="U87" i="618"/>
  <c r="J218" i="618"/>
  <c r="O218" i="618"/>
  <c r="P144" i="618"/>
  <c r="U144" i="618"/>
  <c r="Q87" i="618"/>
  <c r="K218" i="618"/>
  <c r="R21" i="618"/>
  <c r="U21" i="618"/>
  <c r="T33" i="614"/>
  <c r="N86" i="614"/>
  <c r="S36" i="618"/>
  <c r="G205" i="618"/>
  <c r="M205" i="618"/>
  <c r="J128" i="618"/>
  <c r="Y24" i="618"/>
  <c r="J24" i="618"/>
  <c r="H24" i="618"/>
  <c r="R205" i="618"/>
  <c r="W205" i="618"/>
  <c r="O128" i="618"/>
  <c r="O24" i="618"/>
  <c r="U24" i="618"/>
  <c r="P24" i="618"/>
  <c r="I205" i="618"/>
  <c r="H205" i="618"/>
  <c r="L128" i="618"/>
  <c r="Z24" i="618"/>
  <c r="K24" i="618"/>
  <c r="X24" i="618"/>
  <c r="N205" i="618"/>
  <c r="S205" i="618"/>
  <c r="P205" i="618"/>
  <c r="Q24" i="618"/>
  <c r="V24" i="618"/>
  <c r="Y205" i="618"/>
  <c r="J205" i="618"/>
  <c r="X205" i="618"/>
  <c r="G24" i="618"/>
  <c r="M24" i="618"/>
  <c r="N86" i="618"/>
  <c r="O205" i="618"/>
  <c r="U205" i="618"/>
  <c r="L205" i="618"/>
  <c r="I24" i="618"/>
  <c r="Q205" i="618"/>
  <c r="I86" i="618"/>
  <c r="T35" i="618"/>
  <c r="Y35" i="618"/>
  <c r="L21" i="618"/>
  <c r="P130" i="616"/>
  <c r="X33" i="618"/>
  <c r="R21" i="616"/>
  <c r="V130" i="616"/>
  <c r="J33" i="618"/>
  <c r="L36" i="618"/>
  <c r="X19" i="616"/>
  <c r="S19" i="616"/>
  <c r="O87" i="616"/>
  <c r="T87" i="616"/>
  <c r="O130" i="616"/>
  <c r="V41" i="618"/>
  <c r="G41" i="618"/>
  <c r="P19" i="618"/>
  <c r="Y41" i="618"/>
  <c r="U19" i="618"/>
  <c r="S19" i="618"/>
  <c r="I42" i="618"/>
  <c r="N42" i="618"/>
  <c r="O42" i="618"/>
  <c r="T42" i="618"/>
  <c r="V42" i="618"/>
  <c r="Z19" i="618"/>
  <c r="L19" i="618"/>
  <c r="G19" i="618"/>
  <c r="L41" i="618"/>
  <c r="R41" i="618"/>
  <c r="M41" i="618"/>
  <c r="Y42" i="618"/>
  <c r="K42" i="618"/>
  <c r="J42" i="618"/>
  <c r="Q19" i="618"/>
  <c r="V19" i="618"/>
  <c r="O19" i="618"/>
  <c r="W41" i="618"/>
  <c r="H41" i="618"/>
  <c r="U41" i="618"/>
  <c r="P42" i="618"/>
  <c r="U42" i="618"/>
  <c r="R42" i="618"/>
  <c r="H19" i="618"/>
  <c r="M19" i="618"/>
  <c r="W19" i="618"/>
  <c r="N41" i="618"/>
  <c r="S41" i="618"/>
  <c r="G42" i="618"/>
  <c r="L42" i="618"/>
  <c r="Z42" i="618"/>
  <c r="R19" i="618"/>
  <c r="X19" i="618"/>
  <c r="X41" i="618"/>
  <c r="J41" i="618"/>
  <c r="Q42" i="618"/>
  <c r="W42" i="618"/>
  <c r="I19" i="618"/>
  <c r="N19" i="618"/>
  <c r="O41" i="618"/>
  <c r="T41" i="618"/>
  <c r="H42" i="618"/>
  <c r="M42" i="618"/>
  <c r="T19" i="618"/>
  <c r="Y19" i="618"/>
  <c r="Z41" i="618"/>
  <c r="I41" i="618"/>
  <c r="S42" i="618"/>
  <c r="J19" i="618"/>
  <c r="K41" i="618"/>
  <c r="P41" i="618"/>
  <c r="F75" i="613" a="1"/>
  <c r="F75" i="613" s="1"/>
  <c r="N75" i="613" s="1"/>
  <c r="N79" i="613" s="1"/>
  <c r="E75" i="613"/>
  <c r="D79" i="613"/>
  <c r="E79" i="613" s="1"/>
  <c r="Q34" i="614"/>
  <c r="U146" i="614"/>
  <c r="R146" i="614"/>
  <c r="P22" i="614"/>
  <c r="Q39" i="618"/>
  <c r="Q218" i="614"/>
  <c r="N218" i="614"/>
  <c r="S218" i="614"/>
  <c r="V218" i="614"/>
  <c r="R34" i="614"/>
  <c r="V146" i="614"/>
  <c r="S146" i="614"/>
  <c r="V39" i="618"/>
  <c r="T218" i="614"/>
  <c r="S34" i="614"/>
  <c r="W146" i="614"/>
  <c r="P146" i="614"/>
  <c r="I216" i="618"/>
  <c r="U218" i="614"/>
  <c r="W34" i="614"/>
  <c r="U34" i="614"/>
  <c r="N146" i="614"/>
  <c r="X146" i="614"/>
  <c r="W218" i="614"/>
  <c r="N34" i="614"/>
  <c r="V34" i="614"/>
  <c r="Y146" i="614"/>
  <c r="T146" i="614"/>
  <c r="N22" i="614"/>
  <c r="O218" i="614"/>
  <c r="X218" i="614"/>
  <c r="Y34" i="614"/>
  <c r="P34" i="614"/>
  <c r="O146" i="614"/>
  <c r="Z22" i="614"/>
  <c r="Y218" i="614"/>
  <c r="R218" i="614"/>
  <c r="O34" i="614"/>
  <c r="X34" i="614"/>
  <c r="Z146" i="614"/>
  <c r="S22" i="614"/>
  <c r="P218" i="614"/>
  <c r="Z34" i="614"/>
  <c r="K22" i="614"/>
  <c r="H39" i="618"/>
  <c r="M39" i="618"/>
  <c r="N216" i="618"/>
  <c r="R39" i="618"/>
  <c r="X39" i="618"/>
  <c r="O216" i="618"/>
  <c r="I39" i="618"/>
  <c r="G39" i="618"/>
  <c r="S143" i="616"/>
  <c r="N39" i="618"/>
  <c r="T39" i="618"/>
  <c r="O39" i="618"/>
  <c r="K143" i="616"/>
  <c r="Y39" i="618"/>
  <c r="J39" i="618"/>
  <c r="W39" i="618"/>
  <c r="X143" i="616"/>
  <c r="P39" i="618"/>
  <c r="U39" i="618"/>
  <c r="K39" i="618"/>
  <c r="I143" i="616"/>
  <c r="Z39" i="618"/>
  <c r="L39" i="618"/>
  <c r="R35" i="614"/>
  <c r="U33" i="614"/>
  <c r="R33" i="614"/>
  <c r="S86" i="614"/>
  <c r="V86" i="614"/>
  <c r="N19" i="616"/>
  <c r="O19" i="616"/>
  <c r="Y87" i="616"/>
  <c r="N87" i="616"/>
  <c r="S21" i="616"/>
  <c r="Z21" i="616"/>
  <c r="Y130" i="616"/>
  <c r="G130" i="616"/>
  <c r="J130" i="616"/>
  <c r="U39" i="616"/>
  <c r="Z39" i="616"/>
  <c r="Y36" i="618"/>
  <c r="J36" i="618"/>
  <c r="T36" i="618"/>
  <c r="M146" i="618"/>
  <c r="O33" i="618"/>
  <c r="T33" i="618"/>
  <c r="W35" i="614"/>
  <c r="V33" i="614"/>
  <c r="S33" i="614"/>
  <c r="T86" i="614"/>
  <c r="Y19" i="616"/>
  <c r="W19" i="616"/>
  <c r="K87" i="616"/>
  <c r="P87" i="616"/>
  <c r="V87" i="616"/>
  <c r="W21" i="616"/>
  <c r="T21" i="616"/>
  <c r="K130" i="616"/>
  <c r="Q130" i="616"/>
  <c r="R130" i="616"/>
  <c r="L39" i="616"/>
  <c r="Q39" i="616"/>
  <c r="O36" i="618"/>
  <c r="U36" i="618"/>
  <c r="I146" i="618"/>
  <c r="Z33" i="618"/>
  <c r="I33" i="618"/>
  <c r="X33" i="614"/>
  <c r="O33" i="614"/>
  <c r="U86" i="614"/>
  <c r="P19" i="616"/>
  <c r="U87" i="616"/>
  <c r="G87" i="616"/>
  <c r="J87" i="616"/>
  <c r="U21" i="616"/>
  <c r="U130" i="616"/>
  <c r="H130" i="616"/>
  <c r="Z130" i="616"/>
  <c r="V39" i="616"/>
  <c r="K39" i="616"/>
  <c r="Z36" i="618"/>
  <c r="K36" i="618"/>
  <c r="K33" i="618"/>
  <c r="P33" i="618"/>
  <c r="Q33" i="618"/>
  <c r="N33" i="614"/>
  <c r="W33" i="614"/>
  <c r="W86" i="614"/>
  <c r="Z19" i="616"/>
  <c r="L87" i="616"/>
  <c r="Q87" i="616"/>
  <c r="R87" i="616"/>
  <c r="N21" i="616"/>
  <c r="L130" i="616"/>
  <c r="S130" i="616"/>
  <c r="H39" i="616"/>
  <c r="M39" i="616"/>
  <c r="S39" i="616"/>
  <c r="Q36" i="618"/>
  <c r="V36" i="618"/>
  <c r="V33" i="618"/>
  <c r="G33" i="618"/>
  <c r="Y33" i="618"/>
  <c r="Y33" i="614"/>
  <c r="O86" i="614"/>
  <c r="X86" i="614"/>
  <c r="Q19" i="616"/>
  <c r="W87" i="616"/>
  <c r="H87" i="616"/>
  <c r="Z87" i="616"/>
  <c r="V21" i="616"/>
  <c r="W130" i="616"/>
  <c r="I130" i="616"/>
  <c r="R39" i="616"/>
  <c r="X39" i="616"/>
  <c r="G39" i="616"/>
  <c r="G36" i="618"/>
  <c r="H36" i="618"/>
  <c r="L33" i="618"/>
  <c r="R33" i="618"/>
  <c r="M33" i="618"/>
  <c r="P33" i="614"/>
  <c r="Y86" i="614"/>
  <c r="R86" i="614"/>
  <c r="U19" i="616"/>
  <c r="R19" i="616"/>
  <c r="M87" i="616"/>
  <c r="S87" i="616"/>
  <c r="X21" i="616"/>
  <c r="Q21" i="616"/>
  <c r="M130" i="616"/>
  <c r="T130" i="616"/>
  <c r="I39" i="616"/>
  <c r="N39" i="616"/>
  <c r="O39" i="616"/>
  <c r="M36" i="618"/>
  <c r="R36" i="618"/>
  <c r="P36" i="618"/>
  <c r="W33" i="618"/>
  <c r="H33" i="618"/>
  <c r="U33" i="618"/>
  <c r="P86" i="614"/>
  <c r="V19" i="616"/>
  <c r="X87" i="616"/>
  <c r="O21" i="616"/>
  <c r="X130" i="616"/>
  <c r="T39" i="616"/>
  <c r="Y39" i="616"/>
  <c r="W36" i="618"/>
  <c r="I36" i="618"/>
  <c r="N33" i="618"/>
  <c r="H204" i="618"/>
  <c r="D210" i="613"/>
  <c r="E210" i="613" s="1"/>
  <c r="F206" i="613" a="1"/>
  <c r="F206" i="613" s="1"/>
  <c r="T206" i="613" s="1"/>
  <c r="E206" i="613"/>
  <c r="BE142" i="8"/>
  <c r="BE132" i="8"/>
  <c r="BE213" i="8"/>
  <c r="BE83" i="8"/>
  <c r="F206" i="618" a="1"/>
  <c r="F206" i="618" s="1"/>
  <c r="O206" i="618" s="1"/>
  <c r="E206" i="618"/>
  <c r="D210" i="618"/>
  <c r="E210" i="618" s="1"/>
  <c r="K24" i="614"/>
  <c r="L146" i="616"/>
  <c r="P24" i="614"/>
  <c r="R24" i="614"/>
  <c r="O144" i="614"/>
  <c r="V144" i="614"/>
  <c r="P218" i="616"/>
  <c r="L37" i="616"/>
  <c r="X144" i="614"/>
  <c r="N144" i="614"/>
  <c r="T24" i="614"/>
  <c r="Y24" i="614"/>
  <c r="J24" i="614"/>
  <c r="N146" i="616"/>
  <c r="Y144" i="614"/>
  <c r="R144" i="614"/>
  <c r="U24" i="614"/>
  <c r="G24" i="614"/>
  <c r="Z24" i="614"/>
  <c r="W36" i="614"/>
  <c r="R37" i="616"/>
  <c r="U218" i="616"/>
  <c r="P144" i="614"/>
  <c r="Z144" i="614"/>
  <c r="L24" i="614"/>
  <c r="Q24" i="614"/>
  <c r="Z36" i="614"/>
  <c r="H20" i="614"/>
  <c r="O218" i="616"/>
  <c r="Q144" i="614"/>
  <c r="W24" i="614"/>
  <c r="H24" i="614"/>
  <c r="M20" i="614"/>
  <c r="S144" i="614"/>
  <c r="M24" i="614"/>
  <c r="S24" i="614"/>
  <c r="T144" i="614"/>
  <c r="X24" i="614"/>
  <c r="N24" i="614"/>
  <c r="H32" i="618"/>
  <c r="W144" i="614"/>
  <c r="I24" i="614"/>
  <c r="O24" i="614"/>
  <c r="I146" i="616"/>
  <c r="V37" i="616"/>
  <c r="G37" i="616"/>
  <c r="U37" i="616"/>
  <c r="Y218" i="616"/>
  <c r="J218" i="616"/>
  <c r="G218" i="616"/>
  <c r="R146" i="616"/>
  <c r="W146" i="616"/>
  <c r="X146" i="616"/>
  <c r="W32" i="618"/>
  <c r="N22" i="618"/>
  <c r="W37" i="616"/>
  <c r="H37" i="616"/>
  <c r="Z218" i="616"/>
  <c r="L218" i="616"/>
  <c r="W218" i="616"/>
  <c r="S146" i="616"/>
  <c r="Y146" i="616"/>
  <c r="T146" i="616"/>
  <c r="N37" i="616"/>
  <c r="S37" i="616"/>
  <c r="Q218" i="616"/>
  <c r="V218" i="616"/>
  <c r="J146" i="616"/>
  <c r="O146" i="616"/>
  <c r="X37" i="616"/>
  <c r="I37" i="616"/>
  <c r="H218" i="616"/>
  <c r="M218" i="616"/>
  <c r="U146" i="616"/>
  <c r="Z146" i="616"/>
  <c r="J37" i="616"/>
  <c r="O37" i="616"/>
  <c r="Q37" i="616"/>
  <c r="R218" i="616"/>
  <c r="X218" i="616"/>
  <c r="K146" i="616"/>
  <c r="Q146" i="616"/>
  <c r="L77" i="618"/>
  <c r="T37" i="616"/>
  <c r="Z37" i="616"/>
  <c r="Y37" i="616"/>
  <c r="I218" i="616"/>
  <c r="K218" i="616"/>
  <c r="T204" i="616"/>
  <c r="V146" i="616"/>
  <c r="H146" i="616"/>
  <c r="Q22" i="618"/>
  <c r="Q77" i="618"/>
  <c r="K37" i="616"/>
  <c r="P37" i="616"/>
  <c r="N218" i="616"/>
  <c r="T218" i="616"/>
  <c r="G146" i="616"/>
  <c r="M146" i="616"/>
  <c r="R32" i="618"/>
  <c r="W22" i="618"/>
  <c r="K40" i="618"/>
  <c r="Q40" i="618"/>
  <c r="P77" i="616"/>
  <c r="S130" i="618"/>
  <c r="K130" i="618"/>
  <c r="X130" i="618"/>
  <c r="J130" i="618"/>
  <c r="V41" i="614"/>
  <c r="O32" i="614"/>
  <c r="X32" i="614"/>
  <c r="X36" i="614"/>
  <c r="N36" i="614"/>
  <c r="O205" i="614"/>
  <c r="T205" i="614"/>
  <c r="N143" i="614"/>
  <c r="U143" i="614"/>
  <c r="I74" i="614"/>
  <c r="N74" i="614"/>
  <c r="Y22" i="614"/>
  <c r="J22" i="614"/>
  <c r="X22" i="614"/>
  <c r="J143" i="616"/>
  <c r="O143" i="616"/>
  <c r="I144" i="616"/>
  <c r="O144" i="616"/>
  <c r="V144" i="616"/>
  <c r="T24" i="616"/>
  <c r="S24" i="616"/>
  <c r="I130" i="618"/>
  <c r="O130" i="618"/>
  <c r="V40" i="618"/>
  <c r="L40" i="618"/>
  <c r="O41" i="614"/>
  <c r="Y32" i="614"/>
  <c r="N32" i="614"/>
  <c r="O36" i="614"/>
  <c r="V36" i="614"/>
  <c r="Z205" i="614"/>
  <c r="K205" i="614"/>
  <c r="X143" i="614"/>
  <c r="O74" i="614"/>
  <c r="T74" i="614"/>
  <c r="V74" i="614"/>
  <c r="O22" i="614"/>
  <c r="U22" i="614"/>
  <c r="T143" i="616"/>
  <c r="Z143" i="616"/>
  <c r="T144" i="616"/>
  <c r="Y144" i="616"/>
  <c r="J144" i="616"/>
  <c r="U24" i="616"/>
  <c r="T130" i="618"/>
  <c r="Y130" i="618"/>
  <c r="G40" i="618"/>
  <c r="M40" i="618"/>
  <c r="T40" i="618"/>
  <c r="V32" i="614"/>
  <c r="J74" i="614"/>
  <c r="K144" i="616"/>
  <c r="P144" i="616"/>
  <c r="R144" i="616"/>
  <c r="O24" i="616"/>
  <c r="R40" i="618"/>
  <c r="W40" i="618"/>
  <c r="H40" i="618"/>
  <c r="P32" i="614"/>
  <c r="Y36" i="614"/>
  <c r="O143" i="614"/>
  <c r="Y74" i="614"/>
  <c r="K74" i="614"/>
  <c r="T41" i="614"/>
  <c r="Q41" i="614"/>
  <c r="Q32" i="614"/>
  <c r="R32" i="614"/>
  <c r="P36" i="614"/>
  <c r="G205" i="614"/>
  <c r="I205" i="614"/>
  <c r="Z143" i="614"/>
  <c r="P74" i="614"/>
  <c r="U74" i="614"/>
  <c r="R74" i="614"/>
  <c r="Q22" i="614"/>
  <c r="V22" i="614"/>
  <c r="P143" i="616"/>
  <c r="V143" i="616"/>
  <c r="Q143" i="616"/>
  <c r="U144" i="616"/>
  <c r="G144" i="616"/>
  <c r="Z144" i="616"/>
  <c r="W24" i="616"/>
  <c r="P130" i="618"/>
  <c r="U130" i="618"/>
  <c r="R130" i="618"/>
  <c r="I40" i="618"/>
  <c r="N40" i="618"/>
  <c r="P40" i="618"/>
  <c r="X41" i="614"/>
  <c r="Y41" i="614"/>
  <c r="S32" i="614"/>
  <c r="Z32" i="614"/>
  <c r="Q36" i="614"/>
  <c r="R39" i="614"/>
  <c r="L205" i="614"/>
  <c r="R205" i="614"/>
  <c r="Q205" i="614"/>
  <c r="S143" i="614"/>
  <c r="P143" i="614"/>
  <c r="G74" i="614"/>
  <c r="L74" i="614"/>
  <c r="Z74" i="614"/>
  <c r="G22" i="614"/>
  <c r="L22" i="614"/>
  <c r="G143" i="616"/>
  <c r="L143" i="616"/>
  <c r="Y143" i="616"/>
  <c r="L144" i="616"/>
  <c r="Q144" i="616"/>
  <c r="G86" i="616"/>
  <c r="N24" i="616"/>
  <c r="P24" i="616"/>
  <c r="I42" i="616"/>
  <c r="G130" i="618"/>
  <c r="L130" i="618"/>
  <c r="Z130" i="618"/>
  <c r="S40" i="618"/>
  <c r="Y40" i="618"/>
  <c r="X40" i="618"/>
  <c r="P41" i="614"/>
  <c r="W41" i="614"/>
  <c r="V205" i="614"/>
  <c r="S41" i="614"/>
  <c r="R41" i="614"/>
  <c r="U42" i="614"/>
  <c r="T32" i="614"/>
  <c r="T36" i="614"/>
  <c r="S36" i="614"/>
  <c r="N39" i="614"/>
  <c r="W205" i="614"/>
  <c r="H205" i="614"/>
  <c r="Y205" i="614"/>
  <c r="T143" i="614"/>
  <c r="R143" i="614"/>
  <c r="Q74" i="614"/>
  <c r="W74" i="614"/>
  <c r="M22" i="614"/>
  <c r="R22" i="614"/>
  <c r="T22" i="614"/>
  <c r="R143" i="616"/>
  <c r="W143" i="616"/>
  <c r="M143" i="616"/>
  <c r="W144" i="616"/>
  <c r="H144" i="616"/>
  <c r="L86" i="616"/>
  <c r="R24" i="616"/>
  <c r="X24" i="616"/>
  <c r="O42" i="616"/>
  <c r="Q130" i="618"/>
  <c r="W130" i="618"/>
  <c r="N130" i="618"/>
  <c r="J40" i="618"/>
  <c r="O40" i="618"/>
  <c r="P205" i="614"/>
  <c r="U41" i="614"/>
  <c r="Z42" i="614"/>
  <c r="U36" i="614"/>
  <c r="G39" i="614"/>
  <c r="N205" i="614"/>
  <c r="S205" i="614"/>
  <c r="V143" i="614"/>
  <c r="H74" i="614"/>
  <c r="W22" i="614"/>
  <c r="I22" i="614"/>
  <c r="H143" i="616"/>
  <c r="N143" i="616"/>
  <c r="M144" i="616"/>
  <c r="Q86" i="616"/>
  <c r="V24" i="616"/>
  <c r="N42" i="616"/>
  <c r="H130" i="618"/>
  <c r="M130" i="618"/>
  <c r="U40" i="618"/>
  <c r="W204" i="614"/>
  <c r="L204" i="614"/>
  <c r="P216" i="614"/>
  <c r="U22" i="616"/>
  <c r="S22" i="616"/>
  <c r="Y22" i="616"/>
  <c r="S42" i="616"/>
  <c r="X42" i="616"/>
  <c r="Z42" i="616"/>
  <c r="V32" i="616"/>
  <c r="G32" i="616"/>
  <c r="X32" i="616"/>
  <c r="S204" i="614"/>
  <c r="Y204" i="614"/>
  <c r="H204" i="614"/>
  <c r="N216" i="614"/>
  <c r="H22" i="616"/>
  <c r="V22" i="616"/>
  <c r="T42" i="616"/>
  <c r="Y42" i="616"/>
  <c r="V42" i="616"/>
  <c r="W32" i="616"/>
  <c r="I32" i="616"/>
  <c r="T32" i="616"/>
  <c r="J204" i="614"/>
  <c r="O204" i="614"/>
  <c r="P204" i="614"/>
  <c r="S216" i="614"/>
  <c r="Y216" i="614"/>
  <c r="T216" i="614"/>
  <c r="L22" i="616"/>
  <c r="G22" i="616"/>
  <c r="K42" i="616"/>
  <c r="P42" i="616"/>
  <c r="N32" i="616"/>
  <c r="S32" i="616"/>
  <c r="U204" i="614"/>
  <c r="Z204" i="614"/>
  <c r="X204" i="614"/>
  <c r="O216" i="614"/>
  <c r="J22" i="616"/>
  <c r="O22" i="616"/>
  <c r="N128" i="616"/>
  <c r="U42" i="616"/>
  <c r="G42" i="616"/>
  <c r="Y32" i="616"/>
  <c r="J32" i="616"/>
  <c r="K204" i="614"/>
  <c r="Q204" i="614"/>
  <c r="U216" i="614"/>
  <c r="Z216" i="614"/>
  <c r="M22" i="616"/>
  <c r="R22" i="616"/>
  <c r="W22" i="616"/>
  <c r="U128" i="616"/>
  <c r="L42" i="616"/>
  <c r="Q42" i="616"/>
  <c r="O32" i="616"/>
  <c r="U32" i="616"/>
  <c r="V204" i="614"/>
  <c r="G204" i="614"/>
  <c r="Q216" i="614"/>
  <c r="P22" i="616"/>
  <c r="Z22" i="616"/>
  <c r="I22" i="616"/>
  <c r="P128" i="616"/>
  <c r="W42" i="616"/>
  <c r="J42" i="616"/>
  <c r="Z32" i="616"/>
  <c r="H32" i="616"/>
  <c r="M204" i="614"/>
  <c r="V216" i="614"/>
  <c r="T22" i="616"/>
  <c r="K22" i="616"/>
  <c r="H42" i="616"/>
  <c r="M42" i="616"/>
  <c r="K32" i="616"/>
  <c r="Q32" i="616"/>
  <c r="G35" i="618"/>
  <c r="BG75" i="8"/>
  <c r="BH142" i="8"/>
  <c r="BH132" i="8"/>
  <c r="BH29" i="8"/>
  <c r="N31" i="618"/>
  <c r="T31" i="618"/>
  <c r="O31" i="618"/>
  <c r="P22" i="618"/>
  <c r="U22" i="618"/>
  <c r="R22" i="618"/>
  <c r="X35" i="618"/>
  <c r="K35" i="618"/>
  <c r="Y31" i="618"/>
  <c r="J31" i="618"/>
  <c r="W31" i="618"/>
  <c r="G22" i="618"/>
  <c r="L22" i="618"/>
  <c r="Z22" i="618"/>
  <c r="I35" i="618"/>
  <c r="N35" i="618"/>
  <c r="S35" i="618"/>
  <c r="Z31" i="618"/>
  <c r="L31" i="618"/>
  <c r="S31" i="618"/>
  <c r="H22" i="618"/>
  <c r="M22" i="618"/>
  <c r="M274" i="618" s="1"/>
  <c r="V22" i="618"/>
  <c r="J35" i="618"/>
  <c r="P35" i="618"/>
  <c r="O35" i="618"/>
  <c r="Q31" i="618"/>
  <c r="V31" i="618"/>
  <c r="S22" i="618"/>
  <c r="X22" i="618"/>
  <c r="U35" i="618"/>
  <c r="Z35" i="618"/>
  <c r="W35" i="618"/>
  <c r="H31" i="618"/>
  <c r="M31" i="618"/>
  <c r="I22" i="618"/>
  <c r="O22" i="618"/>
  <c r="L35" i="618"/>
  <c r="Q35" i="618"/>
  <c r="R31" i="618"/>
  <c r="T22" i="618"/>
  <c r="Y22" i="618"/>
  <c r="V35" i="618"/>
  <c r="H35" i="618"/>
  <c r="K22" i="618"/>
  <c r="M35" i="618"/>
  <c r="L146" i="618"/>
  <c r="P146" i="618"/>
  <c r="K146" i="618"/>
  <c r="T146" i="618"/>
  <c r="X146" i="618"/>
  <c r="S146" i="618"/>
  <c r="U146" i="618"/>
  <c r="Q146" i="618"/>
  <c r="G146" i="618"/>
  <c r="Y146" i="618"/>
  <c r="O146" i="618"/>
  <c r="J146" i="618"/>
  <c r="N146" i="618"/>
  <c r="W146" i="618"/>
  <c r="R146" i="618"/>
  <c r="V146" i="618"/>
  <c r="H146" i="618"/>
  <c r="T42" i="614"/>
  <c r="V204" i="616"/>
  <c r="U128" i="618"/>
  <c r="Z128" i="618"/>
  <c r="T128" i="618"/>
  <c r="I32" i="618"/>
  <c r="N32" i="618"/>
  <c r="P32" i="618"/>
  <c r="P42" i="614"/>
  <c r="N42" i="614"/>
  <c r="W204" i="616"/>
  <c r="K128" i="618"/>
  <c r="Q128" i="618"/>
  <c r="S32" i="618"/>
  <c r="Y32" i="618"/>
  <c r="X32" i="618"/>
  <c r="Y42" i="614"/>
  <c r="W42" i="614"/>
  <c r="N204" i="616"/>
  <c r="U204" i="616"/>
  <c r="V128" i="618"/>
  <c r="G128" i="618"/>
  <c r="J32" i="618"/>
  <c r="O32" i="618"/>
  <c r="I34" i="616"/>
  <c r="O204" i="616"/>
  <c r="X204" i="616"/>
  <c r="M128" i="618"/>
  <c r="R128" i="618"/>
  <c r="U32" i="618"/>
  <c r="Z32" i="618"/>
  <c r="R42" i="614"/>
  <c r="O42" i="614"/>
  <c r="O34" i="616"/>
  <c r="R204" i="616"/>
  <c r="Q204" i="616"/>
  <c r="W128" i="618"/>
  <c r="H128" i="618"/>
  <c r="K32" i="618"/>
  <c r="Q32" i="618"/>
  <c r="X42" i="614"/>
  <c r="N34" i="616"/>
  <c r="S204" i="616"/>
  <c r="Z204" i="616"/>
  <c r="Y204" i="616"/>
  <c r="I128" i="618"/>
  <c r="N128" i="618"/>
  <c r="P128" i="618"/>
  <c r="V32" i="618"/>
  <c r="L32" i="618"/>
  <c r="Q42" i="614"/>
  <c r="S42" i="614"/>
  <c r="S128" i="618"/>
  <c r="Y128" i="618"/>
  <c r="G32" i="618"/>
  <c r="M32" i="618"/>
  <c r="BE214" i="8"/>
  <c r="BH83" i="8"/>
  <c r="BH213" i="8"/>
  <c r="BE84" i="8"/>
  <c r="BH214" i="8"/>
  <c r="E75" i="618"/>
  <c r="F75" i="618" a="1"/>
  <c r="F75" i="618" s="1"/>
  <c r="U75" i="618" s="1"/>
  <c r="D79" i="618"/>
  <c r="E79" i="618" s="1"/>
  <c r="BH82" i="8"/>
  <c r="BH30" i="8"/>
  <c r="BH215" i="8"/>
  <c r="BE215" i="8"/>
  <c r="BH84" i="8"/>
  <c r="F82" i="616" a="1"/>
  <c r="F82" i="616" s="1"/>
  <c r="M82" i="616" s="1"/>
  <c r="E82" i="616"/>
  <c r="BE29" i="8"/>
  <c r="BE30" i="8"/>
  <c r="N35" i="614"/>
  <c r="Y35" i="614"/>
  <c r="T39" i="614"/>
  <c r="I39" i="614"/>
  <c r="O39" i="614"/>
  <c r="W74" i="616"/>
  <c r="U74" i="616"/>
  <c r="R86" i="616"/>
  <c r="W86" i="616"/>
  <c r="Y86" i="616"/>
  <c r="V77" i="616"/>
  <c r="X77" i="616"/>
  <c r="Y128" i="616"/>
  <c r="K128" i="616"/>
  <c r="X128" i="616"/>
  <c r="W21" i="618"/>
  <c r="H21" i="618"/>
  <c r="I21" i="618"/>
  <c r="T86" i="618"/>
  <c r="Y86" i="618"/>
  <c r="W86" i="618"/>
  <c r="W77" i="618"/>
  <c r="H77" i="618"/>
  <c r="T216" i="618"/>
  <c r="Y216" i="618"/>
  <c r="W216" i="618"/>
  <c r="S35" i="614"/>
  <c r="X35" i="614"/>
  <c r="V39" i="614"/>
  <c r="Q39" i="614"/>
  <c r="W39" i="614"/>
  <c r="P74" i="616"/>
  <c r="N74" i="616"/>
  <c r="Q74" i="616"/>
  <c r="H86" i="616"/>
  <c r="N86" i="616"/>
  <c r="M86" i="616"/>
  <c r="R77" i="616"/>
  <c r="O128" i="616"/>
  <c r="V128" i="616"/>
  <c r="N21" i="618"/>
  <c r="S21" i="618"/>
  <c r="Q21" i="618"/>
  <c r="J86" i="618"/>
  <c r="P86" i="618"/>
  <c r="K86" i="618"/>
  <c r="M77" i="618"/>
  <c r="S77" i="618"/>
  <c r="J216" i="618"/>
  <c r="P216" i="618"/>
  <c r="K216" i="618"/>
  <c r="O35" i="614"/>
  <c r="H39" i="614"/>
  <c r="Y39" i="614"/>
  <c r="J21" i="614"/>
  <c r="V74" i="616"/>
  <c r="X74" i="616"/>
  <c r="Y74" i="616"/>
  <c r="S86" i="616"/>
  <c r="X86" i="616"/>
  <c r="U86" i="616"/>
  <c r="W77" i="616"/>
  <c r="Z128" i="616"/>
  <c r="M128" i="616"/>
  <c r="X21" i="618"/>
  <c r="J21" i="618"/>
  <c r="J274" i="618" s="1"/>
  <c r="Y21" i="618"/>
  <c r="U86" i="618"/>
  <c r="Z86" i="618"/>
  <c r="S86" i="618"/>
  <c r="X77" i="618"/>
  <c r="J77" i="618"/>
  <c r="U216" i="618"/>
  <c r="Z216" i="618"/>
  <c r="S216" i="618"/>
  <c r="T35" i="614"/>
  <c r="Z35" i="614"/>
  <c r="X39" i="614"/>
  <c r="K39" i="614"/>
  <c r="P21" i="614"/>
  <c r="J86" i="616"/>
  <c r="O86" i="616"/>
  <c r="N77" i="616"/>
  <c r="S77" i="616"/>
  <c r="Q128" i="616"/>
  <c r="W128" i="616"/>
  <c r="O21" i="618"/>
  <c r="T21" i="618"/>
  <c r="L86" i="618"/>
  <c r="Q86" i="618"/>
  <c r="I77" i="618"/>
  <c r="O77" i="618"/>
  <c r="R77" i="618"/>
  <c r="L216" i="618"/>
  <c r="Q216" i="618"/>
  <c r="J39" i="614"/>
  <c r="S39" i="614"/>
  <c r="K21" i="614"/>
  <c r="S74" i="616"/>
  <c r="O74" i="616"/>
  <c r="T86" i="616"/>
  <c r="Z86" i="616"/>
  <c r="Y77" i="616"/>
  <c r="I128" i="616"/>
  <c r="L128" i="616"/>
  <c r="Z21" i="618"/>
  <c r="K21" i="618"/>
  <c r="V86" i="618"/>
  <c r="H86" i="618"/>
  <c r="T77" i="618"/>
  <c r="Y77" i="618"/>
  <c r="Z77" i="618"/>
  <c r="V216" i="618"/>
  <c r="H216" i="618"/>
  <c r="P35" i="614"/>
  <c r="V35" i="614"/>
  <c r="U35" i="614"/>
  <c r="Z39" i="614"/>
  <c r="M39" i="614"/>
  <c r="Z74" i="616"/>
  <c r="K86" i="616"/>
  <c r="P86" i="616"/>
  <c r="O77" i="616"/>
  <c r="T77" i="616"/>
  <c r="G128" i="616"/>
  <c r="S128" i="616"/>
  <c r="T128" i="616"/>
  <c r="P21" i="618"/>
  <c r="V21" i="618"/>
  <c r="M86" i="618"/>
  <c r="R86" i="618"/>
  <c r="K77" i="618"/>
  <c r="P77" i="618"/>
  <c r="N77" i="618"/>
  <c r="M216" i="618"/>
  <c r="R216" i="618"/>
  <c r="P39" i="614"/>
  <c r="L39" i="614"/>
  <c r="T74" i="616"/>
  <c r="V86" i="616"/>
  <c r="U77" i="616"/>
  <c r="Z77" i="616"/>
  <c r="R128" i="616"/>
  <c r="J128" i="616"/>
  <c r="G21" i="618"/>
  <c r="X86" i="618"/>
  <c r="U77" i="618"/>
  <c r="G77" i="618"/>
  <c r="X216" i="618"/>
  <c r="Y204" i="618"/>
  <c r="W204" i="618"/>
  <c r="Q205" i="616"/>
  <c r="O205" i="616"/>
  <c r="V205" i="616"/>
  <c r="T204" i="618"/>
  <c r="J204" i="618"/>
  <c r="U205" i="616"/>
  <c r="Y205" i="616"/>
  <c r="S204" i="618"/>
  <c r="W205" i="616"/>
  <c r="R205" i="616"/>
  <c r="M204" i="618"/>
  <c r="Z205" i="616"/>
  <c r="N204" i="618"/>
  <c r="P205" i="616"/>
  <c r="X205" i="616"/>
  <c r="N205" i="616"/>
  <c r="S205" i="616"/>
  <c r="R204" i="618"/>
  <c r="V204" i="618"/>
  <c r="K204" i="618"/>
  <c r="P204" i="618"/>
  <c r="U204" i="618"/>
  <c r="Z204" i="618"/>
  <c r="G204" i="618"/>
  <c r="L204" i="618"/>
  <c r="Q204" i="618"/>
  <c r="O204" i="618"/>
  <c r="X204" i="618"/>
  <c r="BD142" i="8"/>
  <c r="BD213" i="8"/>
  <c r="BD30" i="8"/>
  <c r="BD214" i="8"/>
  <c r="BD82" i="8"/>
  <c r="BD29" i="8"/>
  <c r="BD132" i="8"/>
  <c r="BD215" i="8"/>
  <c r="X79" i="8"/>
  <c r="BH75" i="8"/>
  <c r="BD84" i="8"/>
  <c r="V130" i="614"/>
  <c r="W85" i="614"/>
  <c r="Y85" i="614"/>
  <c r="U21" i="614"/>
  <c r="Z21" i="614"/>
  <c r="S21" i="614"/>
  <c r="S20" i="614"/>
  <c r="X20" i="614"/>
  <c r="Y38" i="616"/>
  <c r="K38" i="616"/>
  <c r="Z38" i="616"/>
  <c r="T34" i="616"/>
  <c r="Y34" i="616"/>
  <c r="V34" i="616"/>
  <c r="U130" i="614"/>
  <c r="N85" i="614"/>
  <c r="S85" i="614"/>
  <c r="L21" i="614"/>
  <c r="Q21" i="614"/>
  <c r="I20" i="614"/>
  <c r="J20" i="614"/>
  <c r="P38" i="616"/>
  <c r="U38" i="616"/>
  <c r="K34" i="616"/>
  <c r="P34" i="616"/>
  <c r="R130" i="614"/>
  <c r="W130" i="614"/>
  <c r="X85" i="614"/>
  <c r="V21" i="614"/>
  <c r="H21" i="614"/>
  <c r="H274" i="614" s="1"/>
  <c r="O20" i="614"/>
  <c r="T20" i="614"/>
  <c r="R20" i="614"/>
  <c r="G38" i="616"/>
  <c r="L38" i="616"/>
  <c r="U34" i="616"/>
  <c r="G34" i="616"/>
  <c r="N130" i="614"/>
  <c r="Q130" i="614"/>
  <c r="O85" i="614"/>
  <c r="T85" i="614"/>
  <c r="M21" i="614"/>
  <c r="R21" i="614"/>
  <c r="Y20" i="614"/>
  <c r="K20" i="614"/>
  <c r="Z20" i="614"/>
  <c r="Q38" i="616"/>
  <c r="W38" i="616"/>
  <c r="L34" i="616"/>
  <c r="Q34" i="616"/>
  <c r="S130" i="614"/>
  <c r="X130" i="614"/>
  <c r="Y130" i="614"/>
  <c r="Z85" i="614"/>
  <c r="X21" i="614"/>
  <c r="G21" i="614"/>
  <c r="P20" i="614"/>
  <c r="U20" i="614"/>
  <c r="N20" i="614"/>
  <c r="H38" i="616"/>
  <c r="N38" i="616"/>
  <c r="W34" i="616"/>
  <c r="J34" i="616"/>
  <c r="O130" i="614"/>
  <c r="P85" i="614"/>
  <c r="U85" i="614"/>
  <c r="I21" i="614"/>
  <c r="N21" i="614"/>
  <c r="O21" i="614"/>
  <c r="G20" i="614"/>
  <c r="L20" i="614"/>
  <c r="V20" i="614"/>
  <c r="M38" i="616"/>
  <c r="S38" i="616"/>
  <c r="V38" i="616"/>
  <c r="H34" i="616"/>
  <c r="M34" i="616"/>
  <c r="R34" i="616"/>
  <c r="T130" i="614"/>
  <c r="V85" i="614"/>
  <c r="T21" i="614"/>
  <c r="Y21" i="614"/>
  <c r="Q20" i="614"/>
  <c r="X38" i="616"/>
  <c r="I38" i="616"/>
  <c r="S34" i="616"/>
  <c r="X34" i="616"/>
  <c r="K274" i="617"/>
  <c r="G274" i="617"/>
  <c r="L274" i="617"/>
  <c r="I274" i="617"/>
  <c r="H274" i="617"/>
  <c r="K26" i="617"/>
  <c r="J274" i="617"/>
  <c r="M274" i="617"/>
  <c r="U75" i="617"/>
  <c r="M75" i="617"/>
  <c r="Y75" i="617"/>
  <c r="Q75" i="617"/>
  <c r="I75" i="617"/>
  <c r="X75" i="617"/>
  <c r="N75" i="617"/>
  <c r="W75" i="617"/>
  <c r="L75" i="617"/>
  <c r="V75" i="617"/>
  <c r="V79" i="617" s="1"/>
  <c r="K75" i="617"/>
  <c r="T75" i="617"/>
  <c r="J75" i="617"/>
  <c r="S75" i="617"/>
  <c r="H75" i="617"/>
  <c r="R75" i="617"/>
  <c r="G75" i="617"/>
  <c r="P75" i="617"/>
  <c r="Z75" i="617"/>
  <c r="O75" i="617"/>
  <c r="F75" i="616" a="1"/>
  <c r="F75" i="616" s="1"/>
  <c r="R75" i="616" s="1"/>
  <c r="D79" i="616"/>
  <c r="F206" i="616" a="1"/>
  <c r="F206" i="616" s="1"/>
  <c r="Y206" i="616" s="1"/>
  <c r="D210" i="616"/>
  <c r="L274" i="615"/>
  <c r="G274" i="615"/>
  <c r="I274" i="615"/>
  <c r="J274" i="615"/>
  <c r="X75" i="615"/>
  <c r="X79" i="615" s="1"/>
  <c r="P75" i="615"/>
  <c r="P79" i="615" s="1"/>
  <c r="H75" i="615"/>
  <c r="H79" i="615" s="1"/>
  <c r="W75" i="615"/>
  <c r="W79" i="615" s="1"/>
  <c r="O75" i="615"/>
  <c r="O79" i="615" s="1"/>
  <c r="G75" i="615"/>
  <c r="G79" i="615" s="1"/>
  <c r="U75" i="615"/>
  <c r="U79" i="615" s="1"/>
  <c r="M75" i="615"/>
  <c r="M79" i="615" s="1"/>
  <c r="T75" i="615"/>
  <c r="T79" i="615" s="1"/>
  <c r="L75" i="615"/>
  <c r="L79" i="615" s="1"/>
  <c r="S75" i="615"/>
  <c r="S79" i="615" s="1"/>
  <c r="K75" i="615"/>
  <c r="K79" i="615" s="1"/>
  <c r="I75" i="615"/>
  <c r="I79" i="615" s="1"/>
  <c r="Z75" i="615"/>
  <c r="Z79" i="615" s="1"/>
  <c r="Y75" i="615"/>
  <c r="Y79" i="615" s="1"/>
  <c r="V75" i="615"/>
  <c r="V79" i="615" s="1"/>
  <c r="R75" i="615"/>
  <c r="R79" i="615" s="1"/>
  <c r="Q75" i="615"/>
  <c r="Q79" i="615" s="1"/>
  <c r="N75" i="615"/>
  <c r="N79" i="615" s="1"/>
  <c r="J75" i="615"/>
  <c r="J79" i="615" s="1"/>
  <c r="M274" i="615"/>
  <c r="H274" i="615"/>
  <c r="K274" i="615"/>
  <c r="T206" i="615"/>
  <c r="T210" i="615" s="1"/>
  <c r="L206" i="615"/>
  <c r="L210" i="615" s="1"/>
  <c r="S206" i="615"/>
  <c r="K206" i="615"/>
  <c r="K210" i="615" s="1"/>
  <c r="Z206" i="615"/>
  <c r="R206" i="615"/>
  <c r="R210" i="615" s="1"/>
  <c r="J206" i="615"/>
  <c r="J210" i="615" s="1"/>
  <c r="Y206" i="615"/>
  <c r="Y210" i="615" s="1"/>
  <c r="Q206" i="615"/>
  <c r="Q210" i="615" s="1"/>
  <c r="I206" i="615"/>
  <c r="I210" i="615" s="1"/>
  <c r="W206" i="615"/>
  <c r="O206" i="615"/>
  <c r="O210" i="615" s="1"/>
  <c r="G206" i="615"/>
  <c r="G210" i="615" s="1"/>
  <c r="V206" i="615"/>
  <c r="V210" i="615" s="1"/>
  <c r="N206" i="615"/>
  <c r="N210" i="615" s="1"/>
  <c r="P206" i="615"/>
  <c r="M206" i="615"/>
  <c r="M210" i="615" s="1"/>
  <c r="H206" i="615"/>
  <c r="H210" i="615" s="1"/>
  <c r="U206" i="615"/>
  <c r="U210" i="615" s="1"/>
  <c r="X206" i="615"/>
  <c r="X210" i="615" s="1"/>
  <c r="F82" i="614" a="1"/>
  <c r="F82" i="614" s="1"/>
  <c r="O82" i="614" s="1"/>
  <c r="F83" i="614" a="1"/>
  <c r="F83" i="614" s="1"/>
  <c r="V83" i="614" s="1"/>
  <c r="F215" i="614" a="1"/>
  <c r="F215" i="614" s="1"/>
  <c r="O215" i="614" s="1"/>
  <c r="F29" i="614" a="1"/>
  <c r="F29" i="614" s="1"/>
  <c r="W29" i="614" s="1"/>
  <c r="F213" i="614" a="1"/>
  <c r="F213" i="614" s="1"/>
  <c r="Q213" i="614" s="1"/>
  <c r="F214" i="614" a="1"/>
  <c r="F214" i="614" s="1"/>
  <c r="R214" i="614" s="1"/>
  <c r="F30" i="614" a="1"/>
  <c r="F30" i="614" s="1"/>
  <c r="P30" i="614" s="1"/>
  <c r="F84" i="614" a="1"/>
  <c r="F84" i="614" s="1"/>
  <c r="T84" i="614" s="1"/>
  <c r="F142" i="614" a="1"/>
  <c r="F142" i="614" s="1"/>
  <c r="X142" i="614" s="1"/>
  <c r="F132" i="614" a="1"/>
  <c r="F132" i="614" s="1"/>
  <c r="S132" i="614" s="1"/>
  <c r="M274" i="613"/>
  <c r="K274" i="613"/>
  <c r="G274" i="613"/>
  <c r="J274" i="613"/>
  <c r="L274" i="613"/>
  <c r="H274" i="613"/>
  <c r="I274" i="613"/>
  <c r="N26" i="613"/>
  <c r="I26" i="613"/>
  <c r="Z26" i="613"/>
  <c r="V26" i="613"/>
  <c r="M276" i="613"/>
  <c r="S26" i="613"/>
  <c r="O26" i="613"/>
  <c r="L26" i="613"/>
  <c r="W26" i="613"/>
  <c r="T26" i="613"/>
  <c r="T215" i="613"/>
  <c r="L215" i="613"/>
  <c r="S215" i="613"/>
  <c r="K215" i="613"/>
  <c r="Z215" i="613"/>
  <c r="P215" i="613"/>
  <c r="Y215" i="613"/>
  <c r="O215" i="613"/>
  <c r="X215" i="613"/>
  <c r="N215" i="613"/>
  <c r="W215" i="613"/>
  <c r="M215" i="613"/>
  <c r="V215" i="613"/>
  <c r="J215" i="613"/>
  <c r="U215" i="613"/>
  <c r="I215" i="613"/>
  <c r="R215" i="613"/>
  <c r="H215" i="613"/>
  <c r="Q215" i="613"/>
  <c r="G215" i="613"/>
  <c r="M26" i="613"/>
  <c r="P26" i="613"/>
  <c r="J274" i="612"/>
  <c r="H274" i="612"/>
  <c r="M274" i="612"/>
  <c r="E210" i="612"/>
  <c r="I274" i="612"/>
  <c r="E79" i="612"/>
  <c r="K274" i="612"/>
  <c r="G274" i="612"/>
  <c r="L274" i="612"/>
  <c r="T123" i="612"/>
  <c r="Y123" i="612"/>
  <c r="V26" i="612"/>
  <c r="G26" i="612"/>
  <c r="W84" i="612"/>
  <c r="O84" i="612"/>
  <c r="G84" i="612"/>
  <c r="S84" i="612"/>
  <c r="K84" i="612"/>
  <c r="T84" i="612"/>
  <c r="I84" i="612"/>
  <c r="R84" i="612"/>
  <c r="H84" i="612"/>
  <c r="Q84" i="612"/>
  <c r="Z84" i="612"/>
  <c r="P84" i="612"/>
  <c r="Y84" i="612"/>
  <c r="N84" i="612"/>
  <c r="X84" i="612"/>
  <c r="M84" i="612"/>
  <c r="V84" i="612"/>
  <c r="L84" i="612"/>
  <c r="U84" i="612"/>
  <c r="J84" i="612"/>
  <c r="H276" i="612"/>
  <c r="J123" i="612"/>
  <c r="P123" i="612"/>
  <c r="M26" i="612"/>
  <c r="R26" i="612"/>
  <c r="U213" i="612"/>
  <c r="M213" i="612"/>
  <c r="Y213" i="612"/>
  <c r="Q213" i="612"/>
  <c r="I213" i="612"/>
  <c r="Z213" i="612"/>
  <c r="O213" i="612"/>
  <c r="V213" i="612"/>
  <c r="K213" i="612"/>
  <c r="X213" i="612"/>
  <c r="J213" i="612"/>
  <c r="W213" i="612"/>
  <c r="H213" i="612"/>
  <c r="T213" i="612"/>
  <c r="G213" i="612"/>
  <c r="S213" i="612"/>
  <c r="R213" i="612"/>
  <c r="P213" i="612"/>
  <c r="N213" i="612"/>
  <c r="L213" i="612"/>
  <c r="Z29" i="612"/>
  <c r="R29" i="612"/>
  <c r="J29" i="612"/>
  <c r="V29" i="612"/>
  <c r="N29" i="612"/>
  <c r="U29" i="612"/>
  <c r="T29" i="612"/>
  <c r="I29" i="612"/>
  <c r="S29" i="612"/>
  <c r="H29" i="612"/>
  <c r="G29" i="612"/>
  <c r="Q29" i="612"/>
  <c r="P29" i="612"/>
  <c r="Y29" i="612"/>
  <c r="O29" i="612"/>
  <c r="X29" i="612"/>
  <c r="M29" i="612"/>
  <c r="W29" i="612"/>
  <c r="L29" i="612"/>
  <c r="K29" i="612"/>
  <c r="J276" i="612"/>
  <c r="U123" i="612"/>
  <c r="Z123" i="612"/>
  <c r="W26" i="612"/>
  <c r="I26" i="612"/>
  <c r="Z206" i="612"/>
  <c r="Z210" i="612" s="1"/>
  <c r="R206" i="612"/>
  <c r="R210" i="612" s="1"/>
  <c r="J206" i="612"/>
  <c r="V206" i="612"/>
  <c r="N206" i="612"/>
  <c r="Y206" i="612"/>
  <c r="O206" i="612"/>
  <c r="O210" i="612" s="1"/>
  <c r="U206" i="612"/>
  <c r="U210" i="612" s="1"/>
  <c r="K206" i="612"/>
  <c r="K210" i="612" s="1"/>
  <c r="M206" i="612"/>
  <c r="M210" i="612" s="1"/>
  <c r="L206" i="612"/>
  <c r="X206" i="612"/>
  <c r="X210" i="612" s="1"/>
  <c r="I206" i="612"/>
  <c r="W206" i="612"/>
  <c r="W210" i="612" s="1"/>
  <c r="H206" i="612"/>
  <c r="H210" i="612" s="1"/>
  <c r="T206" i="612"/>
  <c r="T210" i="612" s="1"/>
  <c r="G206" i="612"/>
  <c r="S206" i="612"/>
  <c r="S210" i="612" s="1"/>
  <c r="Q206" i="612"/>
  <c r="P206" i="612"/>
  <c r="K276" i="612"/>
  <c r="L123" i="612"/>
  <c r="K123" i="612"/>
  <c r="Y26" i="612"/>
  <c r="L26" i="612"/>
  <c r="U82" i="612"/>
  <c r="M82" i="612"/>
  <c r="Y82" i="612"/>
  <c r="Q82" i="612"/>
  <c r="I82" i="612"/>
  <c r="V82" i="612"/>
  <c r="K82" i="612"/>
  <c r="T82" i="612"/>
  <c r="J82" i="612"/>
  <c r="S82" i="612"/>
  <c r="H82" i="612"/>
  <c r="R82" i="612"/>
  <c r="G82" i="612"/>
  <c r="P82" i="612"/>
  <c r="Z82" i="612"/>
  <c r="O82" i="612"/>
  <c r="X82" i="612"/>
  <c r="N82" i="612"/>
  <c r="W82" i="612"/>
  <c r="L82" i="612"/>
  <c r="G276" i="612"/>
  <c r="L276" i="612"/>
  <c r="Q123" i="612"/>
  <c r="V123" i="612"/>
  <c r="S123" i="612"/>
  <c r="S26" i="612"/>
  <c r="N26" i="612"/>
  <c r="T26" i="612"/>
  <c r="W30" i="612"/>
  <c r="O30" i="612"/>
  <c r="G30" i="612"/>
  <c r="S30" i="612"/>
  <c r="K30" i="612"/>
  <c r="Q30" i="612"/>
  <c r="Z30" i="612"/>
  <c r="P30" i="612"/>
  <c r="Y30" i="612"/>
  <c r="N30" i="612"/>
  <c r="X30" i="612"/>
  <c r="M30" i="612"/>
  <c r="V30" i="612"/>
  <c r="L30" i="612"/>
  <c r="U30" i="612"/>
  <c r="J30" i="612"/>
  <c r="T30" i="612"/>
  <c r="I30" i="612"/>
  <c r="R30" i="612"/>
  <c r="H30" i="612"/>
  <c r="M276" i="612"/>
  <c r="H123" i="612"/>
  <c r="M123" i="612"/>
  <c r="G123" i="612"/>
  <c r="E121" i="612"/>
  <c r="J26" i="612"/>
  <c r="Z26" i="612"/>
  <c r="H26" i="612"/>
  <c r="Z214" i="612"/>
  <c r="R214" i="612"/>
  <c r="J214" i="612"/>
  <c r="W214" i="612"/>
  <c r="O214" i="612"/>
  <c r="V214" i="612"/>
  <c r="N214" i="612"/>
  <c r="T214" i="612"/>
  <c r="H214" i="612"/>
  <c r="P214" i="612"/>
  <c r="K214" i="612"/>
  <c r="Y214" i="612"/>
  <c r="I214" i="612"/>
  <c r="X214" i="612"/>
  <c r="G214" i="612"/>
  <c r="U214" i="612"/>
  <c r="S214" i="612"/>
  <c r="Q214" i="612"/>
  <c r="M214" i="612"/>
  <c r="L214" i="612"/>
  <c r="U132" i="612"/>
  <c r="M132" i="612"/>
  <c r="Y132" i="612"/>
  <c r="Q132" i="612"/>
  <c r="I132" i="612"/>
  <c r="T132" i="612"/>
  <c r="J132" i="612"/>
  <c r="Z132" i="612"/>
  <c r="O132" i="612"/>
  <c r="P132" i="612"/>
  <c r="N132" i="612"/>
  <c r="L132" i="612"/>
  <c r="X132" i="612"/>
  <c r="K132" i="612"/>
  <c r="W132" i="612"/>
  <c r="H132" i="612"/>
  <c r="V132" i="612"/>
  <c r="G132" i="612"/>
  <c r="S132" i="612"/>
  <c r="R132" i="612"/>
  <c r="R123" i="612"/>
  <c r="X123" i="612"/>
  <c r="O123" i="612"/>
  <c r="U26" i="612"/>
  <c r="O26" i="612"/>
  <c r="P26" i="612"/>
  <c r="Z75" i="612"/>
  <c r="Z79" i="612" s="1"/>
  <c r="R75" i="612"/>
  <c r="J75" i="612"/>
  <c r="V75" i="612"/>
  <c r="N75" i="612"/>
  <c r="U75" i="612"/>
  <c r="K75" i="612"/>
  <c r="K79" i="612" s="1"/>
  <c r="T75" i="612"/>
  <c r="I75" i="612"/>
  <c r="S75" i="612"/>
  <c r="H75" i="612"/>
  <c r="H79" i="612" s="1"/>
  <c r="Q75" i="612"/>
  <c r="G75" i="612"/>
  <c r="P75" i="612"/>
  <c r="Y75" i="612"/>
  <c r="O75" i="612"/>
  <c r="X75" i="612"/>
  <c r="M75" i="612"/>
  <c r="W75" i="612"/>
  <c r="L75" i="612"/>
  <c r="X215" i="612"/>
  <c r="P215" i="612"/>
  <c r="W215" i="612"/>
  <c r="O215" i="612"/>
  <c r="G215" i="612"/>
  <c r="V215" i="612"/>
  <c r="N215" i="612"/>
  <c r="T215" i="612"/>
  <c r="L215" i="612"/>
  <c r="S215" i="612"/>
  <c r="K215" i="612"/>
  <c r="Y215" i="612"/>
  <c r="Q215" i="612"/>
  <c r="R215" i="612"/>
  <c r="M215" i="612"/>
  <c r="J215" i="612"/>
  <c r="I215" i="612"/>
  <c r="H215" i="612"/>
  <c r="Z215" i="612"/>
  <c r="U215" i="612"/>
  <c r="I276" i="612"/>
  <c r="I123" i="612"/>
  <c r="N123" i="612"/>
  <c r="W123" i="612"/>
  <c r="K26" i="612"/>
  <c r="Q26" i="612"/>
  <c r="X26" i="612"/>
  <c r="Z83" i="612"/>
  <c r="R83" i="612"/>
  <c r="J83" i="612"/>
  <c r="V83" i="612"/>
  <c r="N83" i="612"/>
  <c r="Y83" i="612"/>
  <c r="O83" i="612"/>
  <c r="X83" i="612"/>
  <c r="M83" i="612"/>
  <c r="W83" i="612"/>
  <c r="L83" i="612"/>
  <c r="U83" i="612"/>
  <c r="K83" i="612"/>
  <c r="T83" i="612"/>
  <c r="I83" i="612"/>
  <c r="S83" i="612"/>
  <c r="H83" i="612"/>
  <c r="Q83" i="612"/>
  <c r="G83" i="612"/>
  <c r="P83" i="612"/>
  <c r="Y142" i="612"/>
  <c r="Q142" i="612"/>
  <c r="I142" i="612"/>
  <c r="U142" i="612"/>
  <c r="M142" i="612"/>
  <c r="X142" i="612"/>
  <c r="N142" i="612"/>
  <c r="S142" i="612"/>
  <c r="H142" i="612"/>
  <c r="P142" i="612"/>
  <c r="O142" i="612"/>
  <c r="L142" i="612"/>
  <c r="Z142" i="612"/>
  <c r="K142" i="612"/>
  <c r="W142" i="612"/>
  <c r="J142" i="612"/>
  <c r="V142" i="612"/>
  <c r="G142" i="612"/>
  <c r="T142" i="612"/>
  <c r="R142" i="612"/>
  <c r="BG84" i="8"/>
  <c r="BG213" i="8"/>
  <c r="BG214" i="8"/>
  <c r="BG215" i="8"/>
  <c r="BG132" i="8"/>
  <c r="BG83" i="8"/>
  <c r="BF75" i="8"/>
  <c r="P79" i="8"/>
  <c r="BF79" i="8" s="1"/>
  <c r="BG30" i="8"/>
  <c r="BG142" i="8"/>
  <c r="BF206" i="8"/>
  <c r="P210" i="8"/>
  <c r="BF210" i="8" s="1"/>
  <c r="BG82" i="8"/>
  <c r="BG29" i="8"/>
  <c r="D82" i="615"/>
  <c r="D29" i="618"/>
  <c r="D83" i="616"/>
  <c r="D84" i="618"/>
  <c r="D82" i="617"/>
  <c r="D214" i="615"/>
  <c r="D30" i="618"/>
  <c r="D214" i="617"/>
  <c r="D214" i="616"/>
  <c r="D215" i="615"/>
  <c r="D132" i="616"/>
  <c r="D132" i="615"/>
  <c r="D213" i="615"/>
  <c r="D29" i="617"/>
  <c r="D29" i="615"/>
  <c r="D142" i="616"/>
  <c r="D84" i="617"/>
  <c r="D30" i="616"/>
  <c r="D30" i="615"/>
  <c r="D132" i="618"/>
  <c r="D142" i="618"/>
  <c r="D206" i="614"/>
  <c r="D142" i="617"/>
  <c r="D83" i="617"/>
  <c r="D213" i="618"/>
  <c r="D215" i="616"/>
  <c r="D215" i="617"/>
  <c r="D215" i="618"/>
  <c r="D30" i="617"/>
  <c r="D214" i="618"/>
  <c r="D83" i="615"/>
  <c r="D84" i="616"/>
  <c r="D29" i="616"/>
  <c r="D75" i="614"/>
  <c r="D84" i="615"/>
  <c r="D132" i="617"/>
  <c r="D142" i="615"/>
  <c r="D82" i="618"/>
  <c r="D213" i="617"/>
  <c r="D213" i="616"/>
  <c r="F82" i="615" l="1" a="1"/>
  <c r="F82" i="615" s="1"/>
  <c r="H82" i="615" s="1"/>
  <c r="E82" i="615"/>
  <c r="S210" i="615"/>
  <c r="I276" i="613"/>
  <c r="L26" i="617"/>
  <c r="Q79" i="617"/>
  <c r="Z210" i="615"/>
  <c r="W210" i="615"/>
  <c r="Y26" i="613"/>
  <c r="Q26" i="613"/>
  <c r="U26" i="613"/>
  <c r="L26" i="615"/>
  <c r="P210" i="615"/>
  <c r="S79" i="617"/>
  <c r="I142" i="613"/>
  <c r="R142" i="613"/>
  <c r="L213" i="613"/>
  <c r="V213" i="613"/>
  <c r="J276" i="613"/>
  <c r="K142" i="613"/>
  <c r="G213" i="613"/>
  <c r="U142" i="613"/>
  <c r="R213" i="613"/>
  <c r="T210" i="613"/>
  <c r="G142" i="613"/>
  <c r="L276" i="613"/>
  <c r="G276" i="613"/>
  <c r="G210" i="617"/>
  <c r="K276" i="613"/>
  <c r="Q26" i="617"/>
  <c r="U79" i="617"/>
  <c r="T79" i="617"/>
  <c r="G79" i="617"/>
  <c r="P26" i="615"/>
  <c r="R79" i="617"/>
  <c r="I26" i="617"/>
  <c r="G276" i="617"/>
  <c r="Z79" i="617"/>
  <c r="O26" i="617"/>
  <c r="Z26" i="615"/>
  <c r="M276" i="617"/>
  <c r="N79" i="617"/>
  <c r="V26" i="617"/>
  <c r="S26" i="617"/>
  <c r="H79" i="617"/>
  <c r="H26" i="617"/>
  <c r="I79" i="617"/>
  <c r="X26" i="617"/>
  <c r="K79" i="617"/>
  <c r="W79" i="617"/>
  <c r="Y79" i="617"/>
  <c r="M79" i="617"/>
  <c r="L79" i="617"/>
  <c r="X79" i="617"/>
  <c r="J79" i="617"/>
  <c r="N26" i="617"/>
  <c r="W26" i="615"/>
  <c r="L276" i="617"/>
  <c r="T26" i="617"/>
  <c r="H26" i="615"/>
  <c r="O79" i="617"/>
  <c r="P79" i="617"/>
  <c r="X26" i="615"/>
  <c r="Z26" i="617"/>
  <c r="Y26" i="617"/>
  <c r="G26" i="615"/>
  <c r="M26" i="617"/>
  <c r="R26" i="615"/>
  <c r="I26" i="615"/>
  <c r="K26" i="615"/>
  <c r="V26" i="615"/>
  <c r="K276" i="617"/>
  <c r="Q26" i="615"/>
  <c r="J26" i="617"/>
  <c r="Y26" i="615"/>
  <c r="J26" i="615"/>
  <c r="Q206" i="617"/>
  <c r="Q210" i="617" s="1"/>
  <c r="O206" i="617"/>
  <c r="O210" i="617" s="1"/>
  <c r="H206" i="617"/>
  <c r="H210" i="617" s="1"/>
  <c r="J276" i="617"/>
  <c r="I276" i="617"/>
  <c r="Q142" i="613"/>
  <c r="N142" i="613"/>
  <c r="U213" i="613"/>
  <c r="P213" i="613"/>
  <c r="J142" i="613"/>
  <c r="Y142" i="613"/>
  <c r="V142" i="613"/>
  <c r="M213" i="613"/>
  <c r="H213" i="613"/>
  <c r="Z142" i="613"/>
  <c r="S142" i="613"/>
  <c r="O142" i="613"/>
  <c r="J213" i="613"/>
  <c r="N213" i="613"/>
  <c r="I213" i="613"/>
  <c r="H142" i="613"/>
  <c r="L142" i="613"/>
  <c r="W142" i="613"/>
  <c r="S213" i="613"/>
  <c r="W213" i="613"/>
  <c r="Q213" i="613"/>
  <c r="P142" i="613"/>
  <c r="T142" i="613"/>
  <c r="K213" i="613"/>
  <c r="O213" i="613"/>
  <c r="Y213" i="613"/>
  <c r="X142" i="613"/>
  <c r="T213" i="613"/>
  <c r="X213" i="613"/>
  <c r="J132" i="613"/>
  <c r="R83" i="613"/>
  <c r="Q82" i="615"/>
  <c r="P82" i="615"/>
  <c r="BH210" i="8"/>
  <c r="M82" i="613"/>
  <c r="P82" i="613"/>
  <c r="O132" i="613"/>
  <c r="S30" i="613"/>
  <c r="O84" i="613"/>
  <c r="O30" i="613"/>
  <c r="J84" i="613"/>
  <c r="H214" i="613"/>
  <c r="N214" i="613"/>
  <c r="F30" i="616" a="1"/>
  <c r="F30" i="616" s="1"/>
  <c r="L30" i="616" s="1"/>
  <c r="E30" i="616"/>
  <c r="P75" i="613"/>
  <c r="P79" i="613" s="1"/>
  <c r="F83" i="617" a="1"/>
  <c r="F83" i="617" s="1"/>
  <c r="G83" i="617" s="1"/>
  <c r="E83" i="617"/>
  <c r="Z75" i="613"/>
  <c r="Z79" i="613" s="1"/>
  <c r="N132" i="613"/>
  <c r="W132" i="613"/>
  <c r="R132" i="613"/>
  <c r="J82" i="613"/>
  <c r="U82" i="613"/>
  <c r="X82" i="613"/>
  <c r="T82" i="615"/>
  <c r="X82" i="615"/>
  <c r="K75" i="613"/>
  <c r="K79" i="613" s="1"/>
  <c r="V132" i="613"/>
  <c r="H132" i="613"/>
  <c r="Z132" i="613"/>
  <c r="R82" i="613"/>
  <c r="N82" i="613"/>
  <c r="I82" i="613"/>
  <c r="N82" i="615"/>
  <c r="J82" i="615"/>
  <c r="V75" i="613"/>
  <c r="V79" i="613" s="1"/>
  <c r="L132" i="613"/>
  <c r="P132" i="613"/>
  <c r="K132" i="613"/>
  <c r="Z82" i="613"/>
  <c r="V82" i="613"/>
  <c r="Q82" i="613"/>
  <c r="U82" i="615"/>
  <c r="V82" i="615"/>
  <c r="R82" i="615"/>
  <c r="T132" i="613"/>
  <c r="X132" i="613"/>
  <c r="S132" i="613"/>
  <c r="K82" i="613"/>
  <c r="G82" i="613"/>
  <c r="Y82" i="613"/>
  <c r="Y82" i="615"/>
  <c r="G82" i="615"/>
  <c r="Z82" i="615"/>
  <c r="M132" i="613"/>
  <c r="I132" i="613"/>
  <c r="S82" i="613"/>
  <c r="O82" i="613"/>
  <c r="I82" i="615"/>
  <c r="O82" i="615"/>
  <c r="K82" i="615"/>
  <c r="U132" i="613"/>
  <c r="Q132" i="613"/>
  <c r="L82" i="613"/>
  <c r="W82" i="613"/>
  <c r="L82" i="615"/>
  <c r="W82" i="615"/>
  <c r="S82" i="615"/>
  <c r="H75" i="613"/>
  <c r="H79" i="613" s="1"/>
  <c r="G132" i="613"/>
  <c r="T82" i="613"/>
  <c r="M82" i="615"/>
  <c r="T29" i="613"/>
  <c r="N83" i="613"/>
  <c r="H29" i="613"/>
  <c r="Z29" i="613"/>
  <c r="W83" i="613"/>
  <c r="M29" i="613"/>
  <c r="P29" i="613"/>
  <c r="K29" i="613"/>
  <c r="H83" i="613"/>
  <c r="Z83" i="613"/>
  <c r="V83" i="613"/>
  <c r="P83" i="613"/>
  <c r="K83" i="613"/>
  <c r="U29" i="613"/>
  <c r="X29" i="613"/>
  <c r="S29" i="613"/>
  <c r="N29" i="613"/>
  <c r="I29" i="613"/>
  <c r="X83" i="613"/>
  <c r="S83" i="613"/>
  <c r="V29" i="613"/>
  <c r="Q29" i="613"/>
  <c r="I83" i="613"/>
  <c r="L83" i="613"/>
  <c r="G29" i="613"/>
  <c r="Y29" i="613"/>
  <c r="Q83" i="613"/>
  <c r="T83" i="613"/>
  <c r="O29" i="613"/>
  <c r="J29" i="613"/>
  <c r="G83" i="613"/>
  <c r="Y83" i="613"/>
  <c r="M83" i="613"/>
  <c r="L29" i="613"/>
  <c r="W29" i="613"/>
  <c r="O83" i="613"/>
  <c r="J83" i="613"/>
  <c r="BH79" i="8"/>
  <c r="G83" i="618"/>
  <c r="M83" i="618"/>
  <c r="P83" i="618"/>
  <c r="L214" i="613"/>
  <c r="R214" i="613"/>
  <c r="V214" i="613"/>
  <c r="X214" i="613"/>
  <c r="I214" i="613"/>
  <c r="G214" i="613"/>
  <c r="M214" i="613"/>
  <c r="S214" i="613"/>
  <c r="O214" i="613"/>
  <c r="Y214" i="613"/>
  <c r="J214" i="613"/>
  <c r="W214" i="613"/>
  <c r="P214" i="613"/>
  <c r="T214" i="613"/>
  <c r="Z214" i="613"/>
  <c r="K214" i="613"/>
  <c r="Q214" i="613"/>
  <c r="I30" i="613"/>
  <c r="L30" i="613"/>
  <c r="W30" i="613"/>
  <c r="L84" i="613"/>
  <c r="W84" i="613"/>
  <c r="R84" i="613"/>
  <c r="Q30" i="613"/>
  <c r="T30" i="613"/>
  <c r="H30" i="613"/>
  <c r="T84" i="613"/>
  <c r="H84" i="613"/>
  <c r="Z84" i="613"/>
  <c r="Y30" i="613"/>
  <c r="M30" i="613"/>
  <c r="P30" i="613"/>
  <c r="M84" i="613"/>
  <c r="P84" i="613"/>
  <c r="K84" i="613"/>
  <c r="J30" i="613"/>
  <c r="U30" i="613"/>
  <c r="X30" i="613"/>
  <c r="U84" i="613"/>
  <c r="X84" i="613"/>
  <c r="S84" i="613"/>
  <c r="R30" i="613"/>
  <c r="N30" i="613"/>
  <c r="N84" i="613"/>
  <c r="I84" i="613"/>
  <c r="Z30" i="613"/>
  <c r="V30" i="613"/>
  <c r="V84" i="613"/>
  <c r="Q84" i="613"/>
  <c r="K30" i="613"/>
  <c r="G84" i="613"/>
  <c r="R83" i="618"/>
  <c r="W83" i="618"/>
  <c r="I83" i="618"/>
  <c r="N83" i="618"/>
  <c r="L83" i="618"/>
  <c r="S83" i="618"/>
  <c r="Y83" i="618"/>
  <c r="T83" i="618"/>
  <c r="J83" i="618"/>
  <c r="O83" i="618"/>
  <c r="U83" i="618"/>
  <c r="Z83" i="618"/>
  <c r="K83" i="618"/>
  <c r="Q83" i="618"/>
  <c r="X83" i="618"/>
  <c r="V83" i="618"/>
  <c r="V206" i="617"/>
  <c r="V210" i="617" s="1"/>
  <c r="I206" i="617"/>
  <c r="I210" i="617" s="1"/>
  <c r="W206" i="617"/>
  <c r="W210" i="617" s="1"/>
  <c r="J206" i="617"/>
  <c r="J210" i="617" s="1"/>
  <c r="T206" i="617"/>
  <c r="T210" i="617" s="1"/>
  <c r="X206" i="617"/>
  <c r="X210" i="617" s="1"/>
  <c r="N206" i="617"/>
  <c r="N210" i="617" s="1"/>
  <c r="L206" i="617"/>
  <c r="L210" i="617" s="1"/>
  <c r="Y206" i="617"/>
  <c r="Y210" i="617" s="1"/>
  <c r="Z206" i="617"/>
  <c r="Z210" i="617" s="1"/>
  <c r="K206" i="617"/>
  <c r="K210" i="617" s="1"/>
  <c r="R206" i="617"/>
  <c r="R210" i="617" s="1"/>
  <c r="M206" i="617"/>
  <c r="M210" i="617" s="1"/>
  <c r="S206" i="617"/>
  <c r="S210" i="617" s="1"/>
  <c r="U206" i="617"/>
  <c r="U210" i="617" s="1"/>
  <c r="P206" i="617"/>
  <c r="P210" i="617" s="1"/>
  <c r="E132" i="616"/>
  <c r="F132" i="616" a="1"/>
  <c r="F132" i="616" s="1"/>
  <c r="H132" i="616" s="1"/>
  <c r="F213" i="617" a="1"/>
  <c r="F213" i="617" s="1"/>
  <c r="E213" i="617"/>
  <c r="F215" i="618" a="1"/>
  <c r="F215" i="618" s="1"/>
  <c r="W215" i="618" s="1"/>
  <c r="E215" i="618"/>
  <c r="E214" i="615"/>
  <c r="F214" i="615" a="1"/>
  <c r="F214" i="615" s="1"/>
  <c r="F142" i="617" a="1"/>
  <c r="F142" i="617" s="1"/>
  <c r="E142" i="617"/>
  <c r="E214" i="617"/>
  <c r="F214" i="617" a="1"/>
  <c r="F214" i="617" s="1"/>
  <c r="F132" i="615" a="1"/>
  <c r="F132" i="615" s="1"/>
  <c r="E132" i="615"/>
  <c r="E30" i="615"/>
  <c r="F30" i="615" a="1"/>
  <c r="F30" i="615" s="1"/>
  <c r="F215" i="617" a="1"/>
  <c r="F215" i="617" s="1"/>
  <c r="E215" i="617"/>
  <c r="E30" i="617"/>
  <c r="F30" i="617" a="1"/>
  <c r="F30" i="617" s="1"/>
  <c r="F29" i="617" a="1"/>
  <c r="F29" i="617" s="1"/>
  <c r="E29" i="617"/>
  <c r="F83" i="615" a="1"/>
  <c r="F83" i="615" s="1"/>
  <c r="E83" i="615"/>
  <c r="E132" i="617"/>
  <c r="F132" i="617" a="1"/>
  <c r="F132" i="617" s="1"/>
  <c r="F84" i="617" a="1"/>
  <c r="F84" i="617" s="1"/>
  <c r="E84" i="617"/>
  <c r="E215" i="615"/>
  <c r="F215" i="615" a="1"/>
  <c r="F215" i="615" s="1"/>
  <c r="F29" i="615" a="1"/>
  <c r="F29" i="615" s="1"/>
  <c r="E29" i="615"/>
  <c r="E142" i="616"/>
  <c r="F142" i="616" a="1"/>
  <c r="F142" i="616" s="1"/>
  <c r="X142" i="616" s="1"/>
  <c r="E84" i="615"/>
  <c r="F84" i="615" a="1"/>
  <c r="F84" i="615" s="1"/>
  <c r="F82" i="617" a="1"/>
  <c r="F82" i="617" s="1"/>
  <c r="E82" i="617"/>
  <c r="E142" i="615"/>
  <c r="F142" i="615" a="1"/>
  <c r="F142" i="615" s="1"/>
  <c r="F84" i="618" a="1"/>
  <c r="F84" i="618" s="1"/>
  <c r="U84" i="618" s="1"/>
  <c r="E84" i="618"/>
  <c r="F213" i="615" a="1"/>
  <c r="F213" i="615" s="1"/>
  <c r="E213" i="615"/>
  <c r="F142" i="618" a="1"/>
  <c r="F142" i="618" s="1"/>
  <c r="O142" i="618" s="1"/>
  <c r="E142" i="618"/>
  <c r="E213" i="618"/>
  <c r="F213" i="618" a="1"/>
  <c r="F213" i="618" s="1"/>
  <c r="Z213" i="618" s="1"/>
  <c r="E30" i="618"/>
  <c r="F30" i="618" a="1"/>
  <c r="F30" i="618" s="1"/>
  <c r="H30" i="618" s="1"/>
  <c r="F214" i="618" a="1"/>
  <c r="F214" i="618" s="1"/>
  <c r="Q214" i="618" s="1"/>
  <c r="E214" i="618"/>
  <c r="R26" i="618"/>
  <c r="X75" i="613"/>
  <c r="X79" i="613" s="1"/>
  <c r="S75" i="613"/>
  <c r="S79" i="613" s="1"/>
  <c r="I75" i="613"/>
  <c r="I79" i="613" s="1"/>
  <c r="L75" i="613"/>
  <c r="L79" i="613" s="1"/>
  <c r="Q75" i="613"/>
  <c r="Q79" i="613" s="1"/>
  <c r="T75" i="613"/>
  <c r="T79" i="613" s="1"/>
  <c r="O75" i="613"/>
  <c r="O79" i="613" s="1"/>
  <c r="Y75" i="613"/>
  <c r="Y79" i="613" s="1"/>
  <c r="M75" i="613"/>
  <c r="M79" i="613" s="1"/>
  <c r="R206" i="613"/>
  <c r="R210" i="613" s="1"/>
  <c r="W75" i="613"/>
  <c r="W79" i="613" s="1"/>
  <c r="J75" i="613"/>
  <c r="J79" i="613" s="1"/>
  <c r="U75" i="613"/>
  <c r="U79" i="613" s="1"/>
  <c r="G75" i="613"/>
  <c r="G79" i="613" s="1"/>
  <c r="R75" i="613"/>
  <c r="R79" i="613" s="1"/>
  <c r="G206" i="618"/>
  <c r="G210" i="618" s="1"/>
  <c r="L206" i="618"/>
  <c r="L210" i="618" s="1"/>
  <c r="U206" i="618"/>
  <c r="U210" i="618" s="1"/>
  <c r="Q26" i="618"/>
  <c r="V26" i="616"/>
  <c r="T206" i="618"/>
  <c r="T210" i="618" s="1"/>
  <c r="Z206" i="618"/>
  <c r="Z210" i="618" s="1"/>
  <c r="K206" i="618"/>
  <c r="K210" i="618" s="1"/>
  <c r="P206" i="618"/>
  <c r="P210" i="618" s="1"/>
  <c r="V206" i="618"/>
  <c r="V210" i="618" s="1"/>
  <c r="M206" i="618"/>
  <c r="M210" i="618" s="1"/>
  <c r="R206" i="618"/>
  <c r="R210" i="618" s="1"/>
  <c r="W206" i="618"/>
  <c r="W210" i="618" s="1"/>
  <c r="I206" i="618"/>
  <c r="I210" i="618" s="1"/>
  <c r="H206" i="618"/>
  <c r="H210" i="618" s="1"/>
  <c r="N206" i="618"/>
  <c r="N210" i="618" s="1"/>
  <c r="Q206" i="618"/>
  <c r="Q210" i="618" s="1"/>
  <c r="S206" i="618"/>
  <c r="S210" i="618" s="1"/>
  <c r="X206" i="618"/>
  <c r="X210" i="618" s="1"/>
  <c r="Y206" i="618"/>
  <c r="Y210" i="618" s="1"/>
  <c r="J206" i="618"/>
  <c r="J210" i="618" s="1"/>
  <c r="U26" i="618"/>
  <c r="Z26" i="616"/>
  <c r="T26" i="616"/>
  <c r="L26" i="618"/>
  <c r="S26" i="616"/>
  <c r="X26" i="616"/>
  <c r="W206" i="613"/>
  <c r="W210" i="613" s="1"/>
  <c r="Z75" i="618"/>
  <c r="Z79" i="618" s="1"/>
  <c r="K75" i="618"/>
  <c r="K79" i="618" s="1"/>
  <c r="P26" i="618"/>
  <c r="Y26" i="616"/>
  <c r="E83" i="616"/>
  <c r="F83" i="616" a="1"/>
  <c r="F83" i="616" s="1"/>
  <c r="J83" i="616" s="1"/>
  <c r="Q26" i="616"/>
  <c r="G206" i="613"/>
  <c r="G210" i="613" s="1"/>
  <c r="Y206" i="613"/>
  <c r="Y210" i="613" s="1"/>
  <c r="M206" i="613"/>
  <c r="M210" i="613" s="1"/>
  <c r="O206" i="613"/>
  <c r="O210" i="613" s="1"/>
  <c r="J206" i="613"/>
  <c r="J210" i="613" s="1"/>
  <c r="U206" i="613"/>
  <c r="U210" i="613" s="1"/>
  <c r="H206" i="613"/>
  <c r="H210" i="613" s="1"/>
  <c r="Z206" i="613"/>
  <c r="Z210" i="613" s="1"/>
  <c r="P206" i="613"/>
  <c r="P210" i="613" s="1"/>
  <c r="K206" i="613"/>
  <c r="K210" i="613" s="1"/>
  <c r="X206" i="613"/>
  <c r="X210" i="613" s="1"/>
  <c r="S206" i="613"/>
  <c r="S210" i="613" s="1"/>
  <c r="N206" i="613"/>
  <c r="N210" i="613" s="1"/>
  <c r="I206" i="613"/>
  <c r="I210" i="613" s="1"/>
  <c r="L206" i="613"/>
  <c r="L210" i="613" s="1"/>
  <c r="V206" i="613"/>
  <c r="V210" i="613" s="1"/>
  <c r="Q206" i="613"/>
  <c r="Q210" i="613" s="1"/>
  <c r="Z30" i="616"/>
  <c r="W26" i="618"/>
  <c r="U26" i="616"/>
  <c r="W26" i="614"/>
  <c r="K274" i="614"/>
  <c r="L82" i="616"/>
  <c r="R82" i="616"/>
  <c r="N26" i="618"/>
  <c r="N26" i="616"/>
  <c r="U82" i="616"/>
  <c r="E29" i="616"/>
  <c r="F29" i="616" a="1"/>
  <c r="F29" i="616" s="1"/>
  <c r="S29" i="616" s="1"/>
  <c r="F75" i="614" a="1"/>
  <c r="F75" i="614" s="1"/>
  <c r="G75" i="614" s="1"/>
  <c r="G79" i="614" s="1"/>
  <c r="E75" i="614"/>
  <c r="D79" i="614"/>
  <c r="E79" i="614" s="1"/>
  <c r="F213" i="616" a="1"/>
  <c r="F213" i="616" s="1"/>
  <c r="E213" i="616"/>
  <c r="F29" i="618" a="1"/>
  <c r="F29" i="618" s="1"/>
  <c r="O29" i="618" s="1"/>
  <c r="E29" i="618"/>
  <c r="H276" i="616"/>
  <c r="O26" i="614"/>
  <c r="K26" i="614"/>
  <c r="J26" i="618"/>
  <c r="V26" i="618"/>
  <c r="K276" i="618"/>
  <c r="T26" i="618"/>
  <c r="J276" i="616"/>
  <c r="Y26" i="618"/>
  <c r="G276" i="618"/>
  <c r="J276" i="618"/>
  <c r="U26" i="614"/>
  <c r="S26" i="614"/>
  <c r="H276" i="618"/>
  <c r="P26" i="616"/>
  <c r="R26" i="616"/>
  <c r="L274" i="614"/>
  <c r="S26" i="618"/>
  <c r="O26" i="618"/>
  <c r="H274" i="618"/>
  <c r="M274" i="614"/>
  <c r="L276" i="618"/>
  <c r="X26" i="618"/>
  <c r="Z26" i="618"/>
  <c r="R26" i="614"/>
  <c r="W26" i="616"/>
  <c r="M276" i="618"/>
  <c r="M26" i="618"/>
  <c r="Z26" i="614"/>
  <c r="P26" i="614"/>
  <c r="V26" i="614"/>
  <c r="K276" i="616"/>
  <c r="E22" i="616"/>
  <c r="J26" i="614"/>
  <c r="K26" i="618"/>
  <c r="O26" i="616"/>
  <c r="I26" i="618"/>
  <c r="G26" i="618"/>
  <c r="G75" i="618"/>
  <c r="G79" i="618" s="1"/>
  <c r="H75" i="618"/>
  <c r="H79" i="618" s="1"/>
  <c r="G274" i="614"/>
  <c r="G274" i="618"/>
  <c r="M75" i="618"/>
  <c r="M79" i="618" s="1"/>
  <c r="R75" i="618"/>
  <c r="R79" i="618" s="1"/>
  <c r="P75" i="618"/>
  <c r="P79" i="618" s="1"/>
  <c r="I276" i="618"/>
  <c r="Y210" i="616"/>
  <c r="H26" i="618"/>
  <c r="W75" i="618"/>
  <c r="W79" i="618" s="1"/>
  <c r="I75" i="618"/>
  <c r="I79" i="618" s="1"/>
  <c r="X75" i="618"/>
  <c r="X79" i="618" s="1"/>
  <c r="G26" i="614"/>
  <c r="K274" i="618"/>
  <c r="N75" i="618"/>
  <c r="N79" i="618" s="1"/>
  <c r="S75" i="618"/>
  <c r="S79" i="618" s="1"/>
  <c r="L75" i="618"/>
  <c r="L79" i="618" s="1"/>
  <c r="L274" i="618"/>
  <c r="J274" i="614"/>
  <c r="Q75" i="618"/>
  <c r="Q79" i="618" s="1"/>
  <c r="V75" i="618"/>
  <c r="V79" i="618" s="1"/>
  <c r="Y75" i="618"/>
  <c r="Y79" i="618" s="1"/>
  <c r="J75" i="618"/>
  <c r="J79" i="618" s="1"/>
  <c r="T75" i="618"/>
  <c r="T79" i="618" s="1"/>
  <c r="L276" i="616"/>
  <c r="O75" i="618"/>
  <c r="O79" i="618" s="1"/>
  <c r="I26" i="614"/>
  <c r="I274" i="618"/>
  <c r="F215" i="616" a="1"/>
  <c r="F215" i="616" s="1"/>
  <c r="E215" i="616"/>
  <c r="F82" i="618" a="1"/>
  <c r="F82" i="618" s="1"/>
  <c r="W82" i="618" s="1"/>
  <c r="E82" i="618"/>
  <c r="F214" i="616" a="1"/>
  <c r="F214" i="616" s="1"/>
  <c r="E214" i="616"/>
  <c r="F132" i="618" a="1"/>
  <c r="F132" i="618" s="1"/>
  <c r="E132" i="618"/>
  <c r="E206" i="614"/>
  <c r="F206" i="614" a="1"/>
  <c r="F206" i="614" s="1"/>
  <c r="D210" i="614"/>
  <c r="E210" i="614" s="1"/>
  <c r="E84" i="616"/>
  <c r="F84" i="616" a="1"/>
  <c r="F84" i="616" s="1"/>
  <c r="L26" i="614"/>
  <c r="X26" i="614"/>
  <c r="BG79" i="8"/>
  <c r="R79" i="616"/>
  <c r="N82" i="616"/>
  <c r="S82" i="616"/>
  <c r="Q82" i="616"/>
  <c r="U75" i="616"/>
  <c r="U79" i="616" s="1"/>
  <c r="X82" i="616"/>
  <c r="J82" i="616"/>
  <c r="Y82" i="616"/>
  <c r="E39" i="614"/>
  <c r="O82" i="616"/>
  <c r="T82" i="616"/>
  <c r="H82" i="616"/>
  <c r="I82" i="616"/>
  <c r="Z82" i="616"/>
  <c r="K82" i="616"/>
  <c r="U79" i="618"/>
  <c r="W82" i="616"/>
  <c r="I276" i="616"/>
  <c r="P82" i="616"/>
  <c r="V82" i="616"/>
  <c r="M26" i="614"/>
  <c r="G82" i="616"/>
  <c r="S142" i="614"/>
  <c r="O142" i="614"/>
  <c r="W142" i="614"/>
  <c r="H26" i="614"/>
  <c r="N142" i="614"/>
  <c r="T142" i="614"/>
  <c r="T26" i="614"/>
  <c r="Q26" i="614"/>
  <c r="O210" i="618"/>
  <c r="V142" i="614"/>
  <c r="N26" i="614"/>
  <c r="I274" i="614"/>
  <c r="Y26" i="614"/>
  <c r="G276" i="616"/>
  <c r="M276" i="616"/>
  <c r="S206" i="616"/>
  <c r="S210" i="616" s="1"/>
  <c r="Q206" i="616"/>
  <c r="Q210" i="616" s="1"/>
  <c r="O206" i="616"/>
  <c r="O210" i="616" s="1"/>
  <c r="U206" i="616"/>
  <c r="U210" i="616" s="1"/>
  <c r="P142" i="614"/>
  <c r="Z75" i="616"/>
  <c r="Z79" i="616" s="1"/>
  <c r="O75" i="616"/>
  <c r="O79" i="616" s="1"/>
  <c r="Q75" i="616"/>
  <c r="Q79" i="616" s="1"/>
  <c r="N75" i="616"/>
  <c r="N79" i="616" s="1"/>
  <c r="Y142" i="614"/>
  <c r="T75" i="616"/>
  <c r="T79" i="616" s="1"/>
  <c r="V75" i="616"/>
  <c r="V79" i="616" s="1"/>
  <c r="Y75" i="616"/>
  <c r="Y79" i="616" s="1"/>
  <c r="S75" i="616"/>
  <c r="S79" i="616" s="1"/>
  <c r="W75" i="616"/>
  <c r="W79" i="616" s="1"/>
  <c r="X75" i="616"/>
  <c r="X79" i="616" s="1"/>
  <c r="P75" i="616"/>
  <c r="P79" i="616" s="1"/>
  <c r="Q215" i="614"/>
  <c r="Z142" i="614"/>
  <c r="R206" i="616"/>
  <c r="R210" i="616" s="1"/>
  <c r="V206" i="616"/>
  <c r="V210" i="616" s="1"/>
  <c r="Q82" i="614"/>
  <c r="X206" i="616"/>
  <c r="X210" i="616" s="1"/>
  <c r="U84" i="614"/>
  <c r="P206" i="616"/>
  <c r="P210" i="616" s="1"/>
  <c r="W206" i="616"/>
  <c r="W210" i="616" s="1"/>
  <c r="Z214" i="614"/>
  <c r="Z206" i="616"/>
  <c r="Z210" i="616" s="1"/>
  <c r="T215" i="614"/>
  <c r="V84" i="614"/>
  <c r="N84" i="614"/>
  <c r="R142" i="614"/>
  <c r="T206" i="616"/>
  <c r="T210" i="616" s="1"/>
  <c r="U215" i="614"/>
  <c r="Y84" i="614"/>
  <c r="X215" i="614"/>
  <c r="O84" i="614"/>
  <c r="N215" i="614"/>
  <c r="S215" i="614"/>
  <c r="P84" i="614"/>
  <c r="P215" i="614"/>
  <c r="W215" i="614"/>
  <c r="X84" i="614"/>
  <c r="Z215" i="614"/>
  <c r="P214" i="614"/>
  <c r="R82" i="614"/>
  <c r="V132" i="614"/>
  <c r="N206" i="616"/>
  <c r="N210" i="616" s="1"/>
  <c r="Z30" i="614"/>
  <c r="X214" i="614"/>
  <c r="R84" i="614"/>
  <c r="Q84" i="614"/>
  <c r="U142" i="614"/>
  <c r="Y215" i="614"/>
  <c r="V215" i="614"/>
  <c r="S84" i="614"/>
  <c r="Z84" i="614"/>
  <c r="Q142" i="614"/>
  <c r="R30" i="614"/>
  <c r="R215" i="614"/>
  <c r="W84" i="614"/>
  <c r="Z213" i="614"/>
  <c r="V214" i="614"/>
  <c r="Y83" i="614"/>
  <c r="U82" i="614"/>
  <c r="P82" i="614"/>
  <c r="U30" i="614"/>
  <c r="P83" i="614"/>
  <c r="W30" i="614"/>
  <c r="R83" i="614"/>
  <c r="P132" i="614"/>
  <c r="N30" i="614"/>
  <c r="U83" i="614"/>
  <c r="Z132" i="614"/>
  <c r="O30" i="614"/>
  <c r="S83" i="614"/>
  <c r="W132" i="614"/>
  <c r="Q30" i="614"/>
  <c r="T213" i="614"/>
  <c r="N213" i="614"/>
  <c r="T132" i="614"/>
  <c r="W213" i="614"/>
  <c r="T83" i="614"/>
  <c r="X132" i="614"/>
  <c r="Y29" i="614"/>
  <c r="O213" i="614"/>
  <c r="X83" i="614"/>
  <c r="P29" i="614"/>
  <c r="X29" i="614"/>
  <c r="Y213" i="614"/>
  <c r="R213" i="614"/>
  <c r="U213" i="614"/>
  <c r="T214" i="614"/>
  <c r="Q214" i="614"/>
  <c r="Q132" i="614"/>
  <c r="N132" i="614"/>
  <c r="T30" i="614"/>
  <c r="S82" i="614"/>
  <c r="R29" i="614"/>
  <c r="Z83" i="614"/>
  <c r="O83" i="614"/>
  <c r="U214" i="614"/>
  <c r="S214" i="614"/>
  <c r="R132" i="614"/>
  <c r="Y132" i="614"/>
  <c r="N82" i="614"/>
  <c r="Q83" i="614"/>
  <c r="W83" i="614"/>
  <c r="W214" i="614"/>
  <c r="N214" i="614"/>
  <c r="O132" i="614"/>
  <c r="V82" i="614"/>
  <c r="U29" i="614"/>
  <c r="O214" i="614"/>
  <c r="X82" i="614"/>
  <c r="Z82" i="614"/>
  <c r="Y214" i="614"/>
  <c r="U132" i="614"/>
  <c r="N83" i="614"/>
  <c r="S30" i="614"/>
  <c r="Y30" i="614"/>
  <c r="X30" i="614"/>
  <c r="W82" i="614"/>
  <c r="N29" i="614"/>
  <c r="T29" i="614"/>
  <c r="O29" i="614"/>
  <c r="S213" i="614"/>
  <c r="X213" i="614"/>
  <c r="Z29" i="614"/>
  <c r="S29" i="614"/>
  <c r="V30" i="614"/>
  <c r="T82" i="614"/>
  <c r="Y82" i="614"/>
  <c r="Q29" i="614"/>
  <c r="V29" i="614"/>
  <c r="P213" i="614"/>
  <c r="V213" i="614"/>
  <c r="P79" i="612"/>
  <c r="U79" i="612"/>
  <c r="Y210" i="612"/>
  <c r="G79" i="612"/>
  <c r="N79" i="612"/>
  <c r="I210" i="612"/>
  <c r="N210" i="612"/>
  <c r="L79" i="612"/>
  <c r="Q79" i="612"/>
  <c r="V79" i="612"/>
  <c r="P210" i="612"/>
  <c r="V210" i="612"/>
  <c r="W79" i="612"/>
  <c r="J79" i="612"/>
  <c r="Q210" i="612"/>
  <c r="L210" i="612"/>
  <c r="J210" i="612"/>
  <c r="M79" i="612"/>
  <c r="S79" i="612"/>
  <c r="R79" i="612"/>
  <c r="X79" i="612"/>
  <c r="I79" i="612"/>
  <c r="G210" i="612"/>
  <c r="O79" i="612"/>
  <c r="T79" i="612"/>
  <c r="Y79" i="612"/>
  <c r="E123" i="612"/>
  <c r="O84" i="618" l="1"/>
  <c r="M30" i="616"/>
  <c r="R30" i="616"/>
  <c r="U30" i="616"/>
  <c r="V30" i="616"/>
  <c r="K30" i="616"/>
  <c r="P30" i="616"/>
  <c r="S30" i="616"/>
  <c r="Y30" i="616"/>
  <c r="T30" i="616"/>
  <c r="N30" i="616"/>
  <c r="O30" i="616"/>
  <c r="H30" i="616"/>
  <c r="J30" i="616"/>
  <c r="W30" i="616"/>
  <c r="I30" i="616"/>
  <c r="Q30" i="616"/>
  <c r="G30" i="616"/>
  <c r="X30" i="616"/>
  <c r="P83" i="617"/>
  <c r="W83" i="617"/>
  <c r="K83" i="617"/>
  <c r="Y83" i="617"/>
  <c r="R83" i="617"/>
  <c r="U83" i="617"/>
  <c r="X83" i="617"/>
  <c r="L83" i="617"/>
  <c r="Z83" i="617"/>
  <c r="S83" i="617"/>
  <c r="T83" i="617"/>
  <c r="Q83" i="617"/>
  <c r="M83" i="617"/>
  <c r="N83" i="617"/>
  <c r="O83" i="617"/>
  <c r="H83" i="617"/>
  <c r="V83" i="617"/>
  <c r="J83" i="617"/>
  <c r="I83" i="617"/>
  <c r="K214" i="618"/>
  <c r="J214" i="618"/>
  <c r="N84" i="618"/>
  <c r="W84" i="618"/>
  <c r="J84" i="618"/>
  <c r="Z84" i="618"/>
  <c r="Y84" i="618"/>
  <c r="I84" i="618"/>
  <c r="S84" i="618"/>
  <c r="X84" i="618"/>
  <c r="V84" i="618"/>
  <c r="R84" i="618"/>
  <c r="G84" i="618"/>
  <c r="P84" i="618"/>
  <c r="H84" i="618"/>
  <c r="Q84" i="618"/>
  <c r="K84" i="618"/>
  <c r="M84" i="618"/>
  <c r="L84" i="618"/>
  <c r="O213" i="618"/>
  <c r="J213" i="618"/>
  <c r="X213" i="618"/>
  <c r="W213" i="618"/>
  <c r="P213" i="618"/>
  <c r="M213" i="618"/>
  <c r="G213" i="618"/>
  <c r="T84" i="618"/>
  <c r="N214" i="618"/>
  <c r="U214" i="618"/>
  <c r="S214" i="618"/>
  <c r="Z214" i="618"/>
  <c r="Y214" i="618"/>
  <c r="W214" i="618"/>
  <c r="G214" i="618"/>
  <c r="M214" i="618"/>
  <c r="H214" i="618"/>
  <c r="R214" i="618"/>
  <c r="O214" i="618"/>
  <c r="V214" i="618"/>
  <c r="L214" i="618"/>
  <c r="T214" i="618"/>
  <c r="I214" i="618"/>
  <c r="X214" i="618"/>
  <c r="P214" i="618"/>
  <c r="W132" i="616"/>
  <c r="K30" i="618"/>
  <c r="H142" i="616"/>
  <c r="Q142" i="616"/>
  <c r="U30" i="618"/>
  <c r="J142" i="616"/>
  <c r="I142" i="616"/>
  <c r="P132" i="616"/>
  <c r="J132" i="616"/>
  <c r="K142" i="616"/>
  <c r="Y142" i="616"/>
  <c r="W142" i="616"/>
  <c r="M142" i="616"/>
  <c r="Q30" i="618"/>
  <c r="Q132" i="616"/>
  <c r="S132" i="616"/>
  <c r="O132" i="616"/>
  <c r="L30" i="618"/>
  <c r="R132" i="616"/>
  <c r="K132" i="616"/>
  <c r="I132" i="616"/>
  <c r="L142" i="616"/>
  <c r="M132" i="616"/>
  <c r="T132" i="616"/>
  <c r="L132" i="616"/>
  <c r="Z142" i="616"/>
  <c r="W30" i="618"/>
  <c r="V30" i="618"/>
  <c r="N30" i="618"/>
  <c r="O30" i="618"/>
  <c r="G132" i="616"/>
  <c r="Z132" i="616"/>
  <c r="P142" i="616"/>
  <c r="V142" i="616"/>
  <c r="G30" i="618"/>
  <c r="P30" i="618"/>
  <c r="I30" i="618"/>
  <c r="V132" i="616"/>
  <c r="U132" i="616"/>
  <c r="G142" i="616"/>
  <c r="V215" i="618"/>
  <c r="S142" i="618"/>
  <c r="K215" i="618"/>
  <c r="I142" i="618"/>
  <c r="L215" i="618"/>
  <c r="Y215" i="618"/>
  <c r="S215" i="618"/>
  <c r="H215" i="618"/>
  <c r="J215" i="618"/>
  <c r="G215" i="618"/>
  <c r="N215" i="618"/>
  <c r="I215" i="618"/>
  <c r="X142" i="618"/>
  <c r="P142" i="618"/>
  <c r="X215" i="618"/>
  <c r="K142" i="618"/>
  <c r="U215" i="618"/>
  <c r="R215" i="618"/>
  <c r="J142" i="618"/>
  <c r="W142" i="618"/>
  <c r="M142" i="618"/>
  <c r="Z142" i="618"/>
  <c r="Q215" i="618"/>
  <c r="P215" i="618"/>
  <c r="T215" i="618"/>
  <c r="M215" i="618"/>
  <c r="R142" i="618"/>
  <c r="G142" i="618"/>
  <c r="O215" i="618"/>
  <c r="T142" i="618"/>
  <c r="L142" i="618"/>
  <c r="H142" i="618"/>
  <c r="Z215" i="618"/>
  <c r="Y142" i="618"/>
  <c r="N142" i="618"/>
  <c r="V142" i="618"/>
  <c r="Q142" i="618"/>
  <c r="U142" i="618"/>
  <c r="Z30" i="618"/>
  <c r="J30" i="618"/>
  <c r="Y30" i="618"/>
  <c r="T30" i="618"/>
  <c r="S30" i="618"/>
  <c r="R30" i="618"/>
  <c r="M30" i="618"/>
  <c r="X30" i="618"/>
  <c r="T142" i="616"/>
  <c r="O142" i="616"/>
  <c r="U142" i="616"/>
  <c r="X132" i="616"/>
  <c r="Y132" i="616"/>
  <c r="S142" i="616"/>
  <c r="N132" i="616"/>
  <c r="N142" i="616"/>
  <c r="L213" i="618"/>
  <c r="R213" i="618"/>
  <c r="T213" i="618"/>
  <c r="N213" i="618"/>
  <c r="Q213" i="618"/>
  <c r="U213" i="618"/>
  <c r="Y213" i="618"/>
  <c r="I213" i="618"/>
  <c r="H213" i="618"/>
  <c r="S213" i="618"/>
  <c r="V213" i="618"/>
  <c r="K213" i="618"/>
  <c r="R142" i="616"/>
  <c r="J142" i="615"/>
  <c r="N142" i="615"/>
  <c r="K142" i="615"/>
  <c r="Y142" i="615"/>
  <c r="U142" i="615"/>
  <c r="H142" i="615"/>
  <c r="Q142" i="615"/>
  <c r="M142" i="615"/>
  <c r="I142" i="615"/>
  <c r="T142" i="615"/>
  <c r="W142" i="615"/>
  <c r="L142" i="615"/>
  <c r="O142" i="615"/>
  <c r="X142" i="615"/>
  <c r="Z142" i="615"/>
  <c r="G142" i="615"/>
  <c r="S142" i="615"/>
  <c r="R142" i="615"/>
  <c r="V142" i="615"/>
  <c r="P142" i="615"/>
  <c r="V30" i="615"/>
  <c r="I30" i="615"/>
  <c r="N30" i="615"/>
  <c r="T30" i="615"/>
  <c r="X30" i="615"/>
  <c r="U30" i="615"/>
  <c r="S30" i="615"/>
  <c r="P30" i="615"/>
  <c r="M30" i="615"/>
  <c r="R30" i="615"/>
  <c r="H30" i="615"/>
  <c r="K30" i="615"/>
  <c r="Q30" i="615"/>
  <c r="W30" i="615"/>
  <c r="Z30" i="615"/>
  <c r="L30" i="615"/>
  <c r="O30" i="615"/>
  <c r="J30" i="615"/>
  <c r="G30" i="615"/>
  <c r="Y30" i="615"/>
  <c r="S214" i="615"/>
  <c r="W214" i="615"/>
  <c r="M214" i="615"/>
  <c r="K214" i="615"/>
  <c r="O214" i="615"/>
  <c r="H214" i="615"/>
  <c r="Z214" i="615"/>
  <c r="G214" i="615"/>
  <c r="R214" i="615"/>
  <c r="V214" i="615"/>
  <c r="J214" i="615"/>
  <c r="N214" i="615"/>
  <c r="Y214" i="615"/>
  <c r="X214" i="615"/>
  <c r="T214" i="615"/>
  <c r="Q214" i="615"/>
  <c r="U214" i="615"/>
  <c r="L214" i="615"/>
  <c r="I214" i="615"/>
  <c r="P214" i="615"/>
  <c r="Q29" i="615"/>
  <c r="U29" i="615"/>
  <c r="I29" i="615"/>
  <c r="T29" i="615"/>
  <c r="S29" i="615"/>
  <c r="X29" i="615"/>
  <c r="O29" i="615"/>
  <c r="K29" i="615"/>
  <c r="P29" i="615"/>
  <c r="N29" i="615"/>
  <c r="Z29" i="615"/>
  <c r="H29" i="615"/>
  <c r="M29" i="615"/>
  <c r="R29" i="615"/>
  <c r="W29" i="615"/>
  <c r="L29" i="615"/>
  <c r="J29" i="615"/>
  <c r="G29" i="615"/>
  <c r="Y29" i="615"/>
  <c r="V29" i="615"/>
  <c r="M83" i="615"/>
  <c r="Y83" i="615"/>
  <c r="X83" i="615"/>
  <c r="T83" i="615"/>
  <c r="V83" i="615"/>
  <c r="P83" i="615"/>
  <c r="L83" i="615"/>
  <c r="R83" i="615"/>
  <c r="H83" i="615"/>
  <c r="S83" i="615"/>
  <c r="Q83" i="615"/>
  <c r="W83" i="615"/>
  <c r="K83" i="615"/>
  <c r="N83" i="615"/>
  <c r="O83" i="615"/>
  <c r="J83" i="615"/>
  <c r="G83" i="615"/>
  <c r="I83" i="615"/>
  <c r="U83" i="615"/>
  <c r="Z83" i="615"/>
  <c r="W215" i="615"/>
  <c r="K215" i="615"/>
  <c r="O215" i="615"/>
  <c r="Z215" i="615"/>
  <c r="Y215" i="615"/>
  <c r="G215" i="615"/>
  <c r="U215" i="615"/>
  <c r="Q215" i="615"/>
  <c r="V215" i="615"/>
  <c r="R215" i="615"/>
  <c r="I215" i="615"/>
  <c r="N215" i="615"/>
  <c r="M215" i="615"/>
  <c r="X215" i="615"/>
  <c r="T215" i="615"/>
  <c r="J215" i="615"/>
  <c r="P215" i="615"/>
  <c r="L215" i="615"/>
  <c r="H215" i="615"/>
  <c r="S215" i="615"/>
  <c r="X82" i="617"/>
  <c r="M82" i="617"/>
  <c r="G82" i="617"/>
  <c r="P82" i="617"/>
  <c r="V82" i="617"/>
  <c r="Q82" i="617"/>
  <c r="H82" i="617"/>
  <c r="K82" i="617"/>
  <c r="Z82" i="617"/>
  <c r="T82" i="617"/>
  <c r="U82" i="617"/>
  <c r="O82" i="617"/>
  <c r="L82" i="617"/>
  <c r="J82" i="617"/>
  <c r="Y82" i="617"/>
  <c r="S82" i="617"/>
  <c r="N82" i="617"/>
  <c r="I82" i="617"/>
  <c r="W82" i="617"/>
  <c r="R82" i="617"/>
  <c r="I29" i="617"/>
  <c r="G29" i="617"/>
  <c r="V29" i="617"/>
  <c r="P29" i="617"/>
  <c r="K29" i="617"/>
  <c r="Z29" i="617"/>
  <c r="T29" i="617"/>
  <c r="O29" i="617"/>
  <c r="U29" i="617"/>
  <c r="J29" i="617"/>
  <c r="X29" i="617"/>
  <c r="M29" i="617"/>
  <c r="S29" i="617"/>
  <c r="N29" i="617"/>
  <c r="Y29" i="617"/>
  <c r="H29" i="617"/>
  <c r="W29" i="617"/>
  <c r="Q29" i="617"/>
  <c r="R29" i="617"/>
  <c r="L29" i="617"/>
  <c r="M132" i="615"/>
  <c r="I132" i="615"/>
  <c r="T132" i="615"/>
  <c r="S132" i="615"/>
  <c r="X132" i="615"/>
  <c r="K132" i="615"/>
  <c r="P132" i="615"/>
  <c r="Z132" i="615"/>
  <c r="H132" i="615"/>
  <c r="R132" i="615"/>
  <c r="W132" i="615"/>
  <c r="V132" i="615"/>
  <c r="J132" i="615"/>
  <c r="O132" i="615"/>
  <c r="N132" i="615"/>
  <c r="Y132" i="615"/>
  <c r="L132" i="615"/>
  <c r="U132" i="615"/>
  <c r="Q132" i="615"/>
  <c r="G132" i="615"/>
  <c r="J84" i="615"/>
  <c r="O84" i="615"/>
  <c r="Y84" i="615"/>
  <c r="N84" i="615"/>
  <c r="U84" i="615"/>
  <c r="Q84" i="615"/>
  <c r="K84" i="615"/>
  <c r="M84" i="615"/>
  <c r="I84" i="615"/>
  <c r="G84" i="615"/>
  <c r="T84" i="615"/>
  <c r="X84" i="615"/>
  <c r="W84" i="615"/>
  <c r="L84" i="615"/>
  <c r="P84" i="615"/>
  <c r="V84" i="615"/>
  <c r="Z84" i="615"/>
  <c r="H84" i="615"/>
  <c r="R84" i="615"/>
  <c r="S84" i="615"/>
  <c r="N30" i="617"/>
  <c r="K30" i="617"/>
  <c r="Y30" i="617"/>
  <c r="T30" i="617"/>
  <c r="O30" i="617"/>
  <c r="I30" i="617"/>
  <c r="X30" i="617"/>
  <c r="S30" i="617"/>
  <c r="Z30" i="617"/>
  <c r="M30" i="617"/>
  <c r="H30" i="617"/>
  <c r="R30" i="617"/>
  <c r="W30" i="617"/>
  <c r="Q30" i="617"/>
  <c r="J30" i="617"/>
  <c r="L30" i="617"/>
  <c r="G30" i="617"/>
  <c r="V30" i="617"/>
  <c r="U30" i="617"/>
  <c r="P30" i="617"/>
  <c r="Y214" i="617"/>
  <c r="V214" i="617"/>
  <c r="W214" i="617"/>
  <c r="N214" i="617"/>
  <c r="H214" i="617"/>
  <c r="O214" i="617"/>
  <c r="P214" i="617"/>
  <c r="U214" i="617"/>
  <c r="G214" i="617"/>
  <c r="M214" i="617"/>
  <c r="R214" i="617"/>
  <c r="S214" i="617"/>
  <c r="Z214" i="617"/>
  <c r="Q214" i="617"/>
  <c r="K214" i="617"/>
  <c r="L214" i="617"/>
  <c r="T214" i="617"/>
  <c r="X214" i="617"/>
  <c r="I214" i="617"/>
  <c r="J214" i="617"/>
  <c r="T213" i="615"/>
  <c r="X213" i="615"/>
  <c r="W213" i="615"/>
  <c r="L213" i="615"/>
  <c r="S213" i="615"/>
  <c r="O213" i="615"/>
  <c r="Z213" i="615"/>
  <c r="P213" i="615"/>
  <c r="G213" i="615"/>
  <c r="R213" i="615"/>
  <c r="K213" i="615"/>
  <c r="V213" i="615"/>
  <c r="J213" i="615"/>
  <c r="H213" i="615"/>
  <c r="N213" i="615"/>
  <c r="Y213" i="615"/>
  <c r="U213" i="615"/>
  <c r="Q213" i="615"/>
  <c r="M213" i="615"/>
  <c r="I213" i="615"/>
  <c r="Z84" i="617"/>
  <c r="I84" i="617"/>
  <c r="X84" i="617"/>
  <c r="R84" i="617"/>
  <c r="S84" i="617"/>
  <c r="M84" i="617"/>
  <c r="J84" i="617"/>
  <c r="H84" i="617"/>
  <c r="W84" i="617"/>
  <c r="V84" i="617"/>
  <c r="Q84" i="617"/>
  <c r="L84" i="617"/>
  <c r="N84" i="617"/>
  <c r="G84" i="617"/>
  <c r="U84" i="617"/>
  <c r="P84" i="617"/>
  <c r="K84" i="617"/>
  <c r="Y84" i="617"/>
  <c r="T84" i="617"/>
  <c r="O84" i="617"/>
  <c r="Z213" i="617"/>
  <c r="I213" i="617"/>
  <c r="G213" i="617"/>
  <c r="R213" i="617"/>
  <c r="M213" i="617"/>
  <c r="S213" i="617"/>
  <c r="J213" i="617"/>
  <c r="L213" i="617"/>
  <c r="Q213" i="617"/>
  <c r="V213" i="617"/>
  <c r="X213" i="617"/>
  <c r="P213" i="617"/>
  <c r="N213" i="617"/>
  <c r="K213" i="617"/>
  <c r="Y213" i="617"/>
  <c r="W213" i="617"/>
  <c r="O213" i="617"/>
  <c r="H213" i="617"/>
  <c r="T213" i="617"/>
  <c r="U213" i="617"/>
  <c r="R132" i="617"/>
  <c r="O132" i="617"/>
  <c r="I132" i="617"/>
  <c r="J132" i="617"/>
  <c r="X132" i="617"/>
  <c r="S132" i="617"/>
  <c r="M132" i="617"/>
  <c r="H132" i="617"/>
  <c r="W132" i="617"/>
  <c r="Q132" i="617"/>
  <c r="L132" i="617"/>
  <c r="V132" i="617"/>
  <c r="G132" i="617"/>
  <c r="U132" i="617"/>
  <c r="N132" i="617"/>
  <c r="P132" i="617"/>
  <c r="K132" i="617"/>
  <c r="Z132" i="617"/>
  <c r="Y132" i="617"/>
  <c r="T132" i="617"/>
  <c r="W215" i="617"/>
  <c r="J215" i="617"/>
  <c r="M215" i="617"/>
  <c r="V215" i="617"/>
  <c r="R215" i="617"/>
  <c r="I215" i="617"/>
  <c r="T215" i="617"/>
  <c r="G215" i="617"/>
  <c r="U215" i="617"/>
  <c r="L215" i="617"/>
  <c r="N215" i="617"/>
  <c r="S215" i="617"/>
  <c r="X215" i="617"/>
  <c r="Z215" i="617"/>
  <c r="Q215" i="617"/>
  <c r="P215" i="617"/>
  <c r="K215" i="617"/>
  <c r="O215" i="617"/>
  <c r="H215" i="617"/>
  <c r="Y215" i="617"/>
  <c r="M142" i="617"/>
  <c r="H142" i="617"/>
  <c r="W142" i="617"/>
  <c r="Q142" i="617"/>
  <c r="Z142" i="617"/>
  <c r="L142" i="617"/>
  <c r="G142" i="617"/>
  <c r="R142" i="617"/>
  <c r="U142" i="617"/>
  <c r="P142" i="617"/>
  <c r="J142" i="617"/>
  <c r="K142" i="617"/>
  <c r="Y142" i="617"/>
  <c r="V142" i="617"/>
  <c r="T142" i="617"/>
  <c r="O142" i="617"/>
  <c r="N142" i="617"/>
  <c r="I142" i="617"/>
  <c r="X142" i="617"/>
  <c r="S142" i="617"/>
  <c r="M75" i="614"/>
  <c r="M79" i="614" s="1"/>
  <c r="U75" i="614"/>
  <c r="U79" i="614" s="1"/>
  <c r="N75" i="614"/>
  <c r="N79" i="614" s="1"/>
  <c r="Z83" i="616"/>
  <c r="O83" i="616"/>
  <c r="X83" i="616"/>
  <c r="G83" i="616"/>
  <c r="L83" i="616"/>
  <c r="I83" i="616"/>
  <c r="S83" i="616"/>
  <c r="W83" i="616"/>
  <c r="M83" i="616"/>
  <c r="Y83" i="616"/>
  <c r="K83" i="616"/>
  <c r="U83" i="616"/>
  <c r="R83" i="616"/>
  <c r="I75" i="614"/>
  <c r="I79" i="614" s="1"/>
  <c r="Q75" i="614"/>
  <c r="Q79" i="614" s="1"/>
  <c r="K75" i="614"/>
  <c r="K79" i="614" s="1"/>
  <c r="L75" i="614"/>
  <c r="L79" i="614" s="1"/>
  <c r="O75" i="614"/>
  <c r="O79" i="614" s="1"/>
  <c r="X75" i="614"/>
  <c r="X79" i="614" s="1"/>
  <c r="H75" i="614"/>
  <c r="H79" i="614" s="1"/>
  <c r="Y75" i="614"/>
  <c r="Y79" i="614" s="1"/>
  <c r="V75" i="614"/>
  <c r="V79" i="614" s="1"/>
  <c r="T75" i="614"/>
  <c r="T79" i="614" s="1"/>
  <c r="W75" i="614"/>
  <c r="W79" i="614" s="1"/>
  <c r="S75" i="614"/>
  <c r="S79" i="614" s="1"/>
  <c r="R75" i="614"/>
  <c r="R79" i="614" s="1"/>
  <c r="Z75" i="614"/>
  <c r="Z79" i="614" s="1"/>
  <c r="S29" i="618"/>
  <c r="L29" i="618"/>
  <c r="T83" i="616"/>
  <c r="V83" i="616"/>
  <c r="N83" i="616"/>
  <c r="H83" i="616"/>
  <c r="Q83" i="616"/>
  <c r="P83" i="616"/>
  <c r="X29" i="618"/>
  <c r="I29" i="618"/>
  <c r="T29" i="618"/>
  <c r="G29" i="618"/>
  <c r="J29" i="618"/>
  <c r="R29" i="616"/>
  <c r="M29" i="616"/>
  <c r="K29" i="616"/>
  <c r="J75" i="614"/>
  <c r="J79" i="614" s="1"/>
  <c r="G29" i="616"/>
  <c r="I29" i="616"/>
  <c r="N29" i="616"/>
  <c r="O29" i="616"/>
  <c r="V29" i="616"/>
  <c r="P29" i="616"/>
  <c r="J29" i="616"/>
  <c r="Z29" i="616"/>
  <c r="H29" i="616"/>
  <c r="W29" i="616"/>
  <c r="Y29" i="616"/>
  <c r="Q29" i="616"/>
  <c r="T29" i="616"/>
  <c r="U29" i="618"/>
  <c r="Z29" i="618"/>
  <c r="H29" i="618"/>
  <c r="N29" i="618"/>
  <c r="V29" i="618"/>
  <c r="R29" i="618"/>
  <c r="U29" i="616"/>
  <c r="W29" i="618"/>
  <c r="Y29" i="618"/>
  <c r="P29" i="618"/>
  <c r="M29" i="618"/>
  <c r="L29" i="616"/>
  <c r="P75" i="614"/>
  <c r="P79" i="614" s="1"/>
  <c r="K29" i="618"/>
  <c r="Q29" i="618"/>
  <c r="X29" i="616"/>
  <c r="H82" i="618"/>
  <c r="J82" i="618"/>
  <c r="Z213" i="616"/>
  <c r="K213" i="616"/>
  <c r="Y213" i="616"/>
  <c r="R213" i="616"/>
  <c r="T213" i="616"/>
  <c r="O213" i="616"/>
  <c r="J213" i="616"/>
  <c r="I213" i="616"/>
  <c r="X213" i="616"/>
  <c r="S213" i="616"/>
  <c r="M213" i="616"/>
  <c r="H213" i="616"/>
  <c r="W213" i="616"/>
  <c r="Q213" i="616"/>
  <c r="V213" i="616"/>
  <c r="L213" i="616"/>
  <c r="G213" i="616"/>
  <c r="N213" i="616"/>
  <c r="U213" i="616"/>
  <c r="P213" i="616"/>
  <c r="U82" i="618"/>
  <c r="Y82" i="618"/>
  <c r="I82" i="618"/>
  <c r="P82" i="618"/>
  <c r="X82" i="618"/>
  <c r="O82" i="618"/>
  <c r="G82" i="618"/>
  <c r="R82" i="618"/>
  <c r="L82" i="618"/>
  <c r="S82" i="618"/>
  <c r="V82" i="618"/>
  <c r="Z82" i="618"/>
  <c r="T82" i="618"/>
  <c r="K82" i="618"/>
  <c r="Q82" i="618"/>
  <c r="N82" i="618"/>
  <c r="M82" i="618"/>
  <c r="J206" i="614"/>
  <c r="J210" i="614" s="1"/>
  <c r="L206" i="614"/>
  <c r="L210" i="614" s="1"/>
  <c r="G206" i="614"/>
  <c r="G210" i="614" s="1"/>
  <c r="V206" i="614"/>
  <c r="V210" i="614" s="1"/>
  <c r="U206" i="614"/>
  <c r="U210" i="614" s="1"/>
  <c r="P206" i="614"/>
  <c r="P210" i="614" s="1"/>
  <c r="N206" i="614"/>
  <c r="N210" i="614" s="1"/>
  <c r="K206" i="614"/>
  <c r="K210" i="614" s="1"/>
  <c r="Y206" i="614"/>
  <c r="Y210" i="614" s="1"/>
  <c r="T206" i="614"/>
  <c r="T210" i="614" s="1"/>
  <c r="O206" i="614"/>
  <c r="O210" i="614" s="1"/>
  <c r="I206" i="614"/>
  <c r="I210" i="614" s="1"/>
  <c r="X206" i="614"/>
  <c r="X210" i="614" s="1"/>
  <c r="S206" i="614"/>
  <c r="S210" i="614" s="1"/>
  <c r="Z206" i="614"/>
  <c r="Z210" i="614" s="1"/>
  <c r="M206" i="614"/>
  <c r="M210" i="614" s="1"/>
  <c r="H206" i="614"/>
  <c r="H210" i="614" s="1"/>
  <c r="R206" i="614"/>
  <c r="R210" i="614" s="1"/>
  <c r="W206" i="614"/>
  <c r="W210" i="614" s="1"/>
  <c r="Q206" i="614"/>
  <c r="Q210" i="614" s="1"/>
  <c r="G214" i="616"/>
  <c r="X214" i="616"/>
  <c r="R214" i="616"/>
  <c r="M214" i="616"/>
  <c r="H214" i="616"/>
  <c r="V214" i="616"/>
  <c r="Q214" i="616"/>
  <c r="L214" i="616"/>
  <c r="S214" i="616"/>
  <c r="Z214" i="616"/>
  <c r="U214" i="616"/>
  <c r="K214" i="616"/>
  <c r="P214" i="616"/>
  <c r="J214" i="616"/>
  <c r="W214" i="616"/>
  <c r="Y214" i="616"/>
  <c r="T214" i="616"/>
  <c r="O214" i="616"/>
  <c r="N214" i="616"/>
  <c r="I214" i="616"/>
  <c r="K84" i="616"/>
  <c r="Q84" i="616"/>
  <c r="L84" i="616"/>
  <c r="W84" i="616"/>
  <c r="Z84" i="616"/>
  <c r="U84" i="616"/>
  <c r="O84" i="616"/>
  <c r="P84" i="616"/>
  <c r="J84" i="616"/>
  <c r="G84" i="616"/>
  <c r="Y84" i="616"/>
  <c r="T84" i="616"/>
  <c r="N84" i="616"/>
  <c r="I84" i="616"/>
  <c r="X84" i="616"/>
  <c r="R84" i="616"/>
  <c r="M84" i="616"/>
  <c r="S84" i="616"/>
  <c r="H84" i="616"/>
  <c r="V84" i="616"/>
  <c r="K215" i="616"/>
  <c r="Z215" i="616"/>
  <c r="U215" i="616"/>
  <c r="O215" i="616"/>
  <c r="X215" i="616"/>
  <c r="J215" i="616"/>
  <c r="Y215" i="616"/>
  <c r="P215" i="616"/>
  <c r="S215" i="616"/>
  <c r="N215" i="616"/>
  <c r="H215" i="616"/>
  <c r="I215" i="616"/>
  <c r="W215" i="616"/>
  <c r="T215" i="616"/>
  <c r="R215" i="616"/>
  <c r="M215" i="616"/>
  <c r="L215" i="616"/>
  <c r="G215" i="616"/>
  <c r="V215" i="616"/>
  <c r="Q215" i="616"/>
  <c r="L132" i="618"/>
  <c r="I132" i="618"/>
  <c r="W132" i="618"/>
  <c r="R132" i="618"/>
  <c r="M132" i="618"/>
  <c r="G132" i="618"/>
  <c r="V132" i="618"/>
  <c r="Q132" i="618"/>
  <c r="X132" i="618"/>
  <c r="K132" i="618"/>
  <c r="Z132" i="618"/>
  <c r="P132" i="618"/>
  <c r="U132" i="618"/>
  <c r="O132" i="618"/>
  <c r="H132" i="618"/>
  <c r="J132" i="618"/>
  <c r="Y132" i="618"/>
  <c r="T132" i="618"/>
  <c r="S132" i="618"/>
  <c r="N132" i="618"/>
  <c r="G37" i="281"/>
  <c r="I38" i="281"/>
  <c r="M32" i="281"/>
  <c r="L37" i="281"/>
  <c r="I37" i="281"/>
  <c r="I32" i="281"/>
  <c r="J37" i="281"/>
  <c r="M37" i="281"/>
  <c r="H37" i="281"/>
  <c r="M38" i="281"/>
  <c r="K37" i="281"/>
  <c r="D37" i="281" l="1"/>
  <c r="E37" i="281" s="1"/>
  <c r="M31" i="281"/>
  <c r="L30" i="281"/>
  <c r="J31" i="281"/>
  <c r="H31" i="281"/>
  <c r="L36" i="281"/>
  <c r="G31" i="281"/>
  <c r="K31" i="281"/>
  <c r="L31" i="281"/>
  <c r="I31" i="281"/>
  <c r="D31" i="281" l="1"/>
  <c r="E31" i="281" s="1"/>
  <c r="J32" i="281"/>
  <c r="J36" i="281"/>
  <c r="L32" i="281"/>
  <c r="M36" i="281"/>
  <c r="L38" i="281"/>
  <c r="I36" i="281"/>
  <c r="K30" i="281"/>
  <c r="G38" i="281"/>
  <c r="J38" i="281"/>
  <c r="H30" i="281"/>
  <c r="K38" i="281"/>
  <c r="H36" i="281"/>
  <c r="H32" i="281"/>
  <c r="H38" i="281"/>
  <c r="G32" i="281"/>
  <c r="K36" i="281"/>
  <c r="K32" i="281"/>
  <c r="D38" i="281" l="1"/>
  <c r="E38" i="281" s="1"/>
  <c r="I39" i="281"/>
  <c r="L39" i="281"/>
  <c r="K39" i="281"/>
  <c r="M39" i="281"/>
  <c r="J39" i="281"/>
  <c r="H39" i="281"/>
  <c r="D32" i="281"/>
  <c r="E32" i="281" s="1"/>
  <c r="L33" i="281"/>
  <c r="K33" i="281"/>
  <c r="H33" i="281"/>
  <c r="M30" i="281"/>
  <c r="G30" i="281"/>
  <c r="I30" i="281"/>
  <c r="G36" i="281"/>
  <c r="J30" i="281"/>
  <c r="D36" i="281" l="1"/>
  <c r="G39" i="281"/>
  <c r="I33" i="281"/>
  <c r="D30" i="281"/>
  <c r="G33" i="281"/>
  <c r="M33" i="281"/>
  <c r="J33" i="281"/>
  <c r="E36" i="281" l="1"/>
  <c r="D39" i="281"/>
  <c r="E39" i="281" s="1"/>
  <c r="E30" i="281"/>
  <c r="D33" i="281"/>
  <c r="E33" i="281" s="1"/>
  <c r="M87" i="281"/>
  <c r="H87" i="281"/>
  <c r="L88" i="281"/>
  <c r="K88" i="281"/>
  <c r="L87" i="281"/>
  <c r="J88" i="281"/>
  <c r="K87" i="281"/>
  <c r="G88" i="281"/>
  <c r="I81" i="281"/>
  <c r="I82" i="281"/>
  <c r="K81" i="281"/>
  <c r="J82" i="281"/>
  <c r="G87" i="281"/>
  <c r="L81" i="281"/>
  <c r="H82" i="281"/>
  <c r="G82" i="281"/>
  <c r="J87" i="281"/>
  <c r="J81" i="281"/>
  <c r="L82" i="281"/>
  <c r="I87" i="281"/>
  <c r="M88" i="281"/>
  <c r="M82" i="281"/>
  <c r="M81" i="281"/>
  <c r="K82" i="281"/>
  <c r="G81" i="281"/>
  <c r="H88" i="281"/>
  <c r="H81" i="281"/>
  <c r="I88" i="281"/>
  <c r="D88" i="281" l="1"/>
  <c r="D87" i="281"/>
  <c r="D81" i="281"/>
  <c r="D82" i="281"/>
  <c r="E87" i="281" l="1"/>
  <c r="E88" i="281"/>
  <c r="E81" i="281"/>
  <c r="E82" i="281"/>
  <c r="L80" i="281"/>
  <c r="J80" i="281"/>
  <c r="I80" i="281"/>
  <c r="M86" i="281"/>
  <c r="M80" i="281"/>
  <c r="L86" i="281"/>
  <c r="H80" i="281"/>
  <c r="G86" i="281"/>
  <c r="H86" i="281"/>
  <c r="I86" i="281"/>
  <c r="K80" i="281"/>
  <c r="J86" i="281"/>
  <c r="G80" i="281"/>
  <c r="K86" i="281"/>
  <c r="G134" i="281" l="1"/>
  <c r="G83" i="281"/>
  <c r="D80" i="281"/>
  <c r="D86" i="281"/>
  <c r="G89" i="281"/>
  <c r="G140" i="281"/>
  <c r="L89" i="281"/>
  <c r="L140" i="281"/>
  <c r="J134" i="281"/>
  <c r="J83" i="281"/>
  <c r="L134" i="281"/>
  <c r="L83" i="281"/>
  <c r="K140" i="281"/>
  <c r="K89" i="281"/>
  <c r="I140" i="281"/>
  <c r="I89" i="281"/>
  <c r="M134" i="281"/>
  <c r="M83" i="281"/>
  <c r="K83" i="281"/>
  <c r="K134" i="281"/>
  <c r="J89" i="281"/>
  <c r="J140" i="281"/>
  <c r="I134" i="281"/>
  <c r="I83" i="281"/>
  <c r="H89" i="281"/>
  <c r="H140" i="281"/>
  <c r="H83" i="281"/>
  <c r="H134" i="281"/>
  <c r="M140" i="281"/>
  <c r="M89" i="281"/>
  <c r="E86" i="281" l="1"/>
  <c r="D89" i="281"/>
  <c r="E89" i="281" s="1"/>
  <c r="D140" i="281"/>
  <c r="D83" i="281"/>
  <c r="E83" i="281" s="1"/>
  <c r="D134" i="281"/>
  <c r="E80" i="281"/>
  <c r="D308" i="2" l="1"/>
  <c r="D310" i="65" l="1"/>
  <c r="D311" i="65"/>
  <c r="D309" i="2"/>
  <c r="D309" i="65" s="1"/>
  <c r="F309" i="65" s="1"/>
  <c r="J25" i="621"/>
  <c r="M26" i="621"/>
  <c r="N26" i="621"/>
  <c r="H25" i="621"/>
  <c r="K25" i="621"/>
  <c r="N25" i="621"/>
  <c r="M25" i="621"/>
  <c r="L26" i="621"/>
  <c r="I26" i="621"/>
  <c r="H26" i="621"/>
  <c r="J26" i="621"/>
  <c r="K26" i="621"/>
  <c r="I25" i="621"/>
  <c r="L25" i="621"/>
  <c r="O25" i="621" l="1"/>
  <c r="O26" i="621"/>
  <c r="C53" i="491"/>
  <c r="U309" i="65"/>
  <c r="X309" i="65"/>
  <c r="Y309" i="65"/>
  <c r="Q309" i="65"/>
  <c r="S309" i="65"/>
  <c r="W309" i="65"/>
  <c r="N309" i="65"/>
  <c r="O309" i="65"/>
  <c r="V309" i="65"/>
  <c r="R309" i="65"/>
  <c r="T309" i="65"/>
  <c r="P309" i="65"/>
  <c r="Z309" i="65"/>
  <c r="F311" i="65"/>
  <c r="F310" i="65"/>
  <c r="D17" i="589"/>
  <c r="C54" i="491"/>
  <c r="D313" i="2"/>
  <c r="D308" i="65"/>
  <c r="D315" i="2" l="1"/>
  <c r="D313" i="65"/>
  <c r="D285" i="2"/>
  <c r="H310" i="65"/>
  <c r="N310" i="65"/>
  <c r="O310" i="65"/>
  <c r="T310" i="65"/>
  <c r="J310" i="65"/>
  <c r="X310" i="65"/>
  <c r="P310" i="65"/>
  <c r="L310" i="65"/>
  <c r="K310" i="65"/>
  <c r="Q310" i="65"/>
  <c r="V310" i="65"/>
  <c r="R310" i="65"/>
  <c r="S310" i="65"/>
  <c r="U310" i="65"/>
  <c r="I310" i="65"/>
  <c r="G310" i="65"/>
  <c r="Z310" i="65"/>
  <c r="M310" i="65"/>
  <c r="Y310" i="65"/>
  <c r="W310" i="65"/>
  <c r="R311" i="65"/>
  <c r="X311" i="65"/>
  <c r="S311" i="65"/>
  <c r="L311" i="65"/>
  <c r="T311" i="65"/>
  <c r="Q311" i="65"/>
  <c r="P311" i="65"/>
  <c r="M311" i="65"/>
  <c r="K311" i="65"/>
  <c r="O311" i="65"/>
  <c r="U311" i="65"/>
  <c r="Y311" i="65"/>
  <c r="V311" i="65"/>
  <c r="N311" i="65"/>
  <c r="G311" i="65"/>
  <c r="I311" i="65"/>
  <c r="H311" i="65"/>
  <c r="W311" i="65"/>
  <c r="Z311" i="65"/>
  <c r="J311" i="65"/>
  <c r="F308" i="65"/>
  <c r="D16" i="589"/>
  <c r="D11" i="590"/>
  <c r="D34" i="590" l="1"/>
  <c r="D52" i="590"/>
  <c r="J17" i="589"/>
  <c r="J11" i="590" s="1"/>
  <c r="J52" i="590" s="1"/>
  <c r="E311" i="65"/>
  <c r="D19" i="589"/>
  <c r="D10" i="590"/>
  <c r="M17" i="589"/>
  <c r="M11" i="590" s="1"/>
  <c r="M52" i="590" s="1"/>
  <c r="K17" i="589"/>
  <c r="K11" i="590" s="1"/>
  <c r="H17" i="589"/>
  <c r="H11" i="590" s="1"/>
  <c r="H52" i="590" s="1"/>
  <c r="G17" i="589"/>
  <c r="E310" i="65"/>
  <c r="L17" i="589"/>
  <c r="L11" i="590" s="1"/>
  <c r="L52" i="590" s="1"/>
  <c r="Y308" i="65"/>
  <c r="Y313" i="65" s="1"/>
  <c r="X308" i="65"/>
  <c r="X313" i="65" s="1"/>
  <c r="W308" i="65"/>
  <c r="W313" i="65" s="1"/>
  <c r="N308" i="65"/>
  <c r="N313" i="65" s="1"/>
  <c r="Z308" i="65"/>
  <c r="Z313" i="65" s="1"/>
  <c r="S308" i="65"/>
  <c r="S313" i="65" s="1"/>
  <c r="V308" i="65"/>
  <c r="V313" i="65" s="1"/>
  <c r="Q308" i="65"/>
  <c r="Q313" i="65" s="1"/>
  <c r="T308" i="65"/>
  <c r="T313" i="65" s="1"/>
  <c r="R308" i="65"/>
  <c r="R313" i="65" s="1"/>
  <c r="U308" i="65"/>
  <c r="U313" i="65" s="1"/>
  <c r="O308" i="65"/>
  <c r="O313" i="65" s="1"/>
  <c r="P308" i="65"/>
  <c r="P313" i="65" s="1"/>
  <c r="I17" i="589"/>
  <c r="I11" i="590" s="1"/>
  <c r="I52" i="590" s="1"/>
  <c r="D285" i="65"/>
  <c r="F313" i="65"/>
  <c r="D315" i="65"/>
  <c r="D36" i="589" l="1"/>
  <c r="D28" i="589"/>
  <c r="D72" i="589"/>
  <c r="D13" i="590"/>
  <c r="G11" i="590"/>
  <c r="E17" i="589"/>
  <c r="D24" i="486"/>
  <c r="K52" i="590"/>
  <c r="G52" i="590" l="1"/>
  <c r="E52" i="590" s="1"/>
  <c r="E11" i="590"/>
  <c r="D52" i="486"/>
  <c r="D164" i="281" l="1"/>
  <c r="H21" i="621"/>
  <c r="H19" i="621"/>
  <c r="H14" i="615" l="1"/>
  <c r="I21" i="621"/>
  <c r="I14" i="615"/>
  <c r="J21" i="621"/>
  <c r="J14" i="615"/>
  <c r="K21" i="621"/>
  <c r="L14" i="615"/>
  <c r="M21" i="621"/>
  <c r="K14" i="615"/>
  <c r="L21" i="621"/>
  <c r="M14" i="615"/>
  <c r="N21" i="621"/>
  <c r="C49" i="491"/>
  <c r="G14" i="615"/>
  <c r="C41" i="491"/>
  <c r="D153" i="281"/>
  <c r="D147" i="281"/>
  <c r="K164" i="281"/>
  <c r="H164" i="281"/>
  <c r="I164" i="281"/>
  <c r="J164" i="281"/>
  <c r="L164" i="281"/>
  <c r="M164" i="281"/>
  <c r="G164" i="281"/>
  <c r="D135" i="281"/>
  <c r="D141" i="281"/>
  <c r="L19" i="621"/>
  <c r="M19" i="621"/>
  <c r="N19" i="621"/>
  <c r="K19" i="621"/>
  <c r="I19" i="621"/>
  <c r="J19" i="621"/>
  <c r="O19" i="621" l="1"/>
  <c r="O21" i="621"/>
  <c r="C38" i="491"/>
  <c r="J147" i="281"/>
  <c r="J153" i="281"/>
  <c r="J141" i="281"/>
  <c r="J135" i="281"/>
  <c r="L153" i="281"/>
  <c r="L147" i="281"/>
  <c r="L141" i="281"/>
  <c r="L135" i="281"/>
  <c r="I153" i="281"/>
  <c r="I147" i="281"/>
  <c r="I135" i="281"/>
  <c r="I141" i="281"/>
  <c r="H147" i="281"/>
  <c r="H153" i="281"/>
  <c r="H141" i="281"/>
  <c r="H135" i="281"/>
  <c r="E14" i="615"/>
  <c r="K153" i="281"/>
  <c r="K147" i="281"/>
  <c r="K135" i="281"/>
  <c r="K141" i="281"/>
  <c r="G147" i="281"/>
  <c r="G153" i="281"/>
  <c r="G141" i="281"/>
  <c r="G135" i="281"/>
  <c r="M153" i="281"/>
  <c r="M147" i="281"/>
  <c r="M141" i="281"/>
  <c r="M135" i="281"/>
  <c r="D44" i="2" l="1"/>
  <c r="D44" i="65" l="1"/>
  <c r="D44" i="6"/>
  <c r="D43" i="2"/>
  <c r="L28" i="621"/>
  <c r="K28" i="621"/>
  <c r="H28" i="621"/>
  <c r="J28" i="621"/>
  <c r="I28" i="621"/>
  <c r="N28" i="621"/>
  <c r="M28" i="621"/>
  <c r="O28" i="621" l="1"/>
  <c r="C57" i="491"/>
  <c r="D277" i="2"/>
  <c r="D43" i="65"/>
  <c r="D43" i="6"/>
  <c r="D275" i="2"/>
  <c r="D48" i="2"/>
  <c r="D44" i="8"/>
  <c r="F44" i="6"/>
  <c r="O44" i="6" s="1"/>
  <c r="AM44" i="8" s="1"/>
  <c r="J44" i="6" l="1"/>
  <c r="S44" i="8" s="1"/>
  <c r="G44" i="6"/>
  <c r="G44" i="8" s="1"/>
  <c r="P44" i="6"/>
  <c r="AQ44" i="8" s="1"/>
  <c r="K44" i="6"/>
  <c r="M44" i="6"/>
  <c r="AE44" i="8" s="1"/>
  <c r="N44" i="6"/>
  <c r="AI44" i="8" s="1"/>
  <c r="D63" i="2"/>
  <c r="D273" i="2"/>
  <c r="D48" i="65"/>
  <c r="D270" i="2"/>
  <c r="F44" i="8"/>
  <c r="R44" i="6"/>
  <c r="AY44" i="8" s="1"/>
  <c r="F43" i="6"/>
  <c r="I43" i="6" s="1"/>
  <c r="D275" i="6"/>
  <c r="D43" i="8"/>
  <c r="D277" i="6"/>
  <c r="D48" i="6"/>
  <c r="D275" i="65"/>
  <c r="D14" i="486" s="1"/>
  <c r="D277" i="65"/>
  <c r="D16" i="486" s="1"/>
  <c r="Q44" i="6"/>
  <c r="AU44" i="8" s="1"/>
  <c r="I44" i="6"/>
  <c r="O44" i="8" s="1"/>
  <c r="H44" i="6"/>
  <c r="K44" i="8" s="1"/>
  <c r="L44" i="6"/>
  <c r="AA44" i="8" s="1"/>
  <c r="I44" i="8"/>
  <c r="AC44" i="8"/>
  <c r="AW44" i="8"/>
  <c r="T44" i="8"/>
  <c r="G43" i="6" l="1"/>
  <c r="G48" i="6" s="1"/>
  <c r="W44" i="8"/>
  <c r="H43" i="6"/>
  <c r="H275" i="6" s="1"/>
  <c r="H129" i="6" s="1"/>
  <c r="M43" i="6"/>
  <c r="AE43" i="8" s="1"/>
  <c r="L43" i="6"/>
  <c r="AA43" i="8" s="1"/>
  <c r="P43" i="6"/>
  <c r="P48" i="6" s="1"/>
  <c r="K43" i="6"/>
  <c r="K48" i="6" s="1"/>
  <c r="Q43" i="6"/>
  <c r="Q48" i="6" s="1"/>
  <c r="J43" i="6"/>
  <c r="J275" i="6" s="1"/>
  <c r="J129" i="6" s="1"/>
  <c r="D42" i="486"/>
  <c r="R43" i="6"/>
  <c r="N147" i="6"/>
  <c r="AI147" i="8" s="1"/>
  <c r="O88" i="6"/>
  <c r="O219" i="6"/>
  <c r="P219" i="6"/>
  <c r="N88" i="6"/>
  <c r="L88" i="6"/>
  <c r="L219" i="6"/>
  <c r="M88" i="6"/>
  <c r="L147" i="6"/>
  <c r="AA147" i="8" s="1"/>
  <c r="R219" i="6"/>
  <c r="M219" i="6"/>
  <c r="P88" i="6"/>
  <c r="Q88" i="6"/>
  <c r="R147" i="6"/>
  <c r="AY147" i="8" s="1"/>
  <c r="N219" i="6"/>
  <c r="M147" i="6"/>
  <c r="AE147" i="8" s="1"/>
  <c r="O147" i="6"/>
  <c r="AM147" i="8" s="1"/>
  <c r="R88" i="6"/>
  <c r="P147" i="6"/>
  <c r="AQ147" i="8" s="1"/>
  <c r="Q219" i="6"/>
  <c r="Q147" i="6"/>
  <c r="AU147" i="8" s="1"/>
  <c r="P129" i="6"/>
  <c r="Q129" i="6"/>
  <c r="N129" i="6"/>
  <c r="R129" i="6"/>
  <c r="M129" i="6"/>
  <c r="O129" i="6"/>
  <c r="L129" i="6"/>
  <c r="I277" i="6"/>
  <c r="O43" i="8"/>
  <c r="I48" i="6"/>
  <c r="I275" i="6"/>
  <c r="I129" i="6" s="1"/>
  <c r="D273" i="65"/>
  <c r="D12" i="486" s="1"/>
  <c r="D270" i="65"/>
  <c r="D9" i="486" s="1"/>
  <c r="D275" i="8"/>
  <c r="D48" i="8"/>
  <c r="D63" i="8" s="1"/>
  <c r="D271" i="8" s="1"/>
  <c r="D277" i="8"/>
  <c r="F43" i="8"/>
  <c r="O43" i="6"/>
  <c r="N43" i="6"/>
  <c r="E44" i="6"/>
  <c r="D271" i="2"/>
  <c r="D283" i="2" s="1"/>
  <c r="D63" i="65"/>
  <c r="D116" i="2"/>
  <c r="D44" i="486"/>
  <c r="M48" i="6"/>
  <c r="D63" i="6"/>
  <c r="D273" i="6"/>
  <c r="D270" i="6"/>
  <c r="AK44" i="8"/>
  <c r="AK147" i="8"/>
  <c r="Z44" i="8"/>
  <c r="AV147" i="8"/>
  <c r="AH147" i="8"/>
  <c r="AL147" i="8"/>
  <c r="AO44" i="8"/>
  <c r="AF147" i="8"/>
  <c r="AL44" i="8"/>
  <c r="AZ147" i="8"/>
  <c r="L44" i="8"/>
  <c r="D44" i="616" s="1"/>
  <c r="AT44" i="8"/>
  <c r="AO147" i="8"/>
  <c r="J44" i="8"/>
  <c r="Q44" i="8"/>
  <c r="AD44" i="8"/>
  <c r="Y44" i="8"/>
  <c r="R44" i="8"/>
  <c r="AB44" i="8"/>
  <c r="AP44" i="8"/>
  <c r="AX44" i="8"/>
  <c r="AG44" i="8"/>
  <c r="U44" i="8"/>
  <c r="AZ44" i="8"/>
  <c r="AN147" i="8"/>
  <c r="AW147" i="8"/>
  <c r="AN44" i="8"/>
  <c r="AF43" i="8"/>
  <c r="AX147" i="8"/>
  <c r="AG147" i="8"/>
  <c r="P44" i="8"/>
  <c r="AR44" i="8"/>
  <c r="H44" i="8"/>
  <c r="D44" i="618" s="1"/>
  <c r="AV44" i="8"/>
  <c r="AB147" i="8"/>
  <c r="X44" i="8"/>
  <c r="AP147" i="8"/>
  <c r="AR147" i="8"/>
  <c r="V44" i="8"/>
  <c r="AJ44" i="8"/>
  <c r="BB147" i="8"/>
  <c r="BB44" i="8"/>
  <c r="N44" i="8"/>
  <c r="BA44" i="8"/>
  <c r="AS147" i="8"/>
  <c r="AJ147" i="8"/>
  <c r="AG43" i="8"/>
  <c r="AD147" i="8"/>
  <c r="M44" i="8"/>
  <c r="AC147" i="8"/>
  <c r="AF44" i="8"/>
  <c r="D44" i="617"/>
  <c r="BA147" i="8"/>
  <c r="AT147" i="8"/>
  <c r="AS44" i="8"/>
  <c r="AH44" i="8"/>
  <c r="K275" i="6" l="1"/>
  <c r="K129" i="6" s="1"/>
  <c r="G275" i="6"/>
  <c r="G129" i="6" s="1"/>
  <c r="G277" i="6"/>
  <c r="G43" i="8"/>
  <c r="G275" i="8" s="1"/>
  <c r="S43" i="8"/>
  <c r="S275" i="8" s="1"/>
  <c r="BD44" i="8"/>
  <c r="BF44" i="8"/>
  <c r="BO44" i="8"/>
  <c r="BE44" i="8"/>
  <c r="BJ44" i="8"/>
  <c r="BI44" i="8"/>
  <c r="BN44" i="8"/>
  <c r="BH44" i="8"/>
  <c r="H48" i="6"/>
  <c r="H277" i="6"/>
  <c r="W43" i="8"/>
  <c r="W48" i="8" s="1"/>
  <c r="J277" i="6"/>
  <c r="J88" i="6" s="1"/>
  <c r="J48" i="6"/>
  <c r="K277" i="6"/>
  <c r="K219" i="6" s="1"/>
  <c r="K223" i="6" s="1"/>
  <c r="L48" i="6"/>
  <c r="AQ43" i="8"/>
  <c r="AQ48" i="8" s="1"/>
  <c r="AU43" i="8"/>
  <c r="AU48" i="8" s="1"/>
  <c r="K43" i="8"/>
  <c r="K275" i="8" s="1"/>
  <c r="E44" i="618"/>
  <c r="F44" i="618" a="1"/>
  <c r="F44" i="618" s="1"/>
  <c r="W44" i="618" s="1"/>
  <c r="BM44" i="8"/>
  <c r="BL44" i="8"/>
  <c r="BK44" i="8"/>
  <c r="BG44" i="8"/>
  <c r="E44" i="8"/>
  <c r="D116" i="8"/>
  <c r="D284" i="8" s="1"/>
  <c r="E43" i="6"/>
  <c r="E44" i="617"/>
  <c r="F44" i="617" a="1"/>
  <c r="F44" i="617" s="1"/>
  <c r="G44" i="617" s="1"/>
  <c r="F44" i="616" a="1"/>
  <c r="F44" i="616" s="1"/>
  <c r="N44" i="616" s="1"/>
  <c r="E44" i="616"/>
  <c r="AF48" i="8"/>
  <c r="AG48" i="8"/>
  <c r="G273" i="6"/>
  <c r="G270" i="6"/>
  <c r="BI147" i="8"/>
  <c r="BK147" i="8"/>
  <c r="AI43" i="8"/>
  <c r="N48" i="6"/>
  <c r="D273" i="8"/>
  <c r="D270" i="8"/>
  <c r="E129" i="6"/>
  <c r="G129" i="8"/>
  <c r="W129" i="8"/>
  <c r="AA129" i="8"/>
  <c r="AA48" i="8"/>
  <c r="BJ147" i="8"/>
  <c r="AE88" i="8"/>
  <c r="M92" i="6"/>
  <c r="AY43" i="8"/>
  <c r="R48" i="6"/>
  <c r="AM43" i="8"/>
  <c r="O48" i="6"/>
  <c r="G147" i="6"/>
  <c r="G88" i="6"/>
  <c r="G219" i="6"/>
  <c r="K273" i="6"/>
  <c r="K270" i="6"/>
  <c r="AM129" i="8"/>
  <c r="AI219" i="8"/>
  <c r="N223" i="6"/>
  <c r="AA219" i="8"/>
  <c r="L223" i="6"/>
  <c r="K129" i="8"/>
  <c r="AE129" i="8"/>
  <c r="BO147" i="8"/>
  <c r="L92" i="6"/>
  <c r="AA88" i="8"/>
  <c r="BL147" i="8"/>
  <c r="H273" i="6"/>
  <c r="H270" i="6"/>
  <c r="AY129" i="8"/>
  <c r="BN147" i="8"/>
  <c r="AU88" i="8"/>
  <c r="Q92" i="6"/>
  <c r="AI88" i="8"/>
  <c r="N92" i="6"/>
  <c r="P104" i="6"/>
  <c r="AQ104" i="8" s="1"/>
  <c r="N231" i="6"/>
  <c r="AI231" i="8" s="1"/>
  <c r="L12" i="6"/>
  <c r="AA12" i="8" s="1"/>
  <c r="R232" i="6"/>
  <c r="AY232" i="8" s="1"/>
  <c r="N230" i="6"/>
  <c r="AI230" i="8" s="1"/>
  <c r="Q111" i="6"/>
  <c r="AU111" i="8" s="1"/>
  <c r="O113" i="6"/>
  <c r="AM113" i="8" s="1"/>
  <c r="R110" i="6"/>
  <c r="P231" i="6"/>
  <c r="AQ231" i="8" s="1"/>
  <c r="P183" i="6"/>
  <c r="R235" i="6"/>
  <c r="AY235" i="8" s="1"/>
  <c r="M13" i="6"/>
  <c r="AE13" i="8" s="1"/>
  <c r="Q235" i="6"/>
  <c r="AU235" i="8" s="1"/>
  <c r="R228" i="6"/>
  <c r="AY228" i="8" s="1"/>
  <c r="N51" i="6"/>
  <c r="R58" i="6"/>
  <c r="AY58" i="8" s="1"/>
  <c r="L101" i="6"/>
  <c r="AA101" i="8" s="1"/>
  <c r="R51" i="6"/>
  <c r="M11" i="6"/>
  <c r="O99" i="6"/>
  <c r="AM99" i="8" s="1"/>
  <c r="R11" i="6"/>
  <c r="P96" i="6"/>
  <c r="AQ96" i="8" s="1"/>
  <c r="R95" i="6"/>
  <c r="O53" i="6"/>
  <c r="AM53" i="8" s="1"/>
  <c r="L54" i="6"/>
  <c r="AA54" i="8" s="1"/>
  <c r="M60" i="6"/>
  <c r="AE60" i="8" s="1"/>
  <c r="Q54" i="6"/>
  <c r="AU54" i="8" s="1"/>
  <c r="L98" i="6"/>
  <c r="AA98" i="8" s="1"/>
  <c r="Q100" i="6"/>
  <c r="AU100" i="8" s="1"/>
  <c r="L53" i="6"/>
  <c r="AA53" i="8" s="1"/>
  <c r="R60" i="6"/>
  <c r="AY60" i="8" s="1"/>
  <c r="P68" i="6"/>
  <c r="N113" i="6"/>
  <c r="AI113" i="8" s="1"/>
  <c r="L110" i="6"/>
  <c r="Q234" i="6"/>
  <c r="AU234" i="8" s="1"/>
  <c r="Q231" i="6"/>
  <c r="AU231" i="8" s="1"/>
  <c r="P13" i="6"/>
  <c r="AQ13" i="8" s="1"/>
  <c r="O189" i="6"/>
  <c r="AM189" i="8" s="1"/>
  <c r="M12" i="6"/>
  <c r="AE12" i="8" s="1"/>
  <c r="R111" i="6"/>
  <c r="AY111" i="8" s="1"/>
  <c r="M235" i="6"/>
  <c r="AE235" i="8" s="1"/>
  <c r="O12" i="6"/>
  <c r="AM12" i="8" s="1"/>
  <c r="M232" i="6"/>
  <c r="AE232" i="8" s="1"/>
  <c r="P111" i="6"/>
  <c r="AQ111" i="8" s="1"/>
  <c r="R227" i="6"/>
  <c r="O234" i="6"/>
  <c r="AM234" i="8" s="1"/>
  <c r="P57" i="6"/>
  <c r="AQ57" i="8" s="1"/>
  <c r="R52" i="6"/>
  <c r="AY52" i="8" s="1"/>
  <c r="Q58" i="6"/>
  <c r="AU58" i="8" s="1"/>
  <c r="L58" i="6"/>
  <c r="AA58" i="8" s="1"/>
  <c r="O58" i="6"/>
  <c r="AM58" i="8" s="1"/>
  <c r="N101" i="6"/>
  <c r="AI101" i="8" s="1"/>
  <c r="M55" i="6"/>
  <c r="AE55" i="8" s="1"/>
  <c r="L11" i="6"/>
  <c r="L51" i="6"/>
  <c r="P53" i="6"/>
  <c r="AQ53" i="8" s="1"/>
  <c r="M98" i="6"/>
  <c r="AE98" i="8" s="1"/>
  <c r="O56" i="6"/>
  <c r="AM56" i="8" s="1"/>
  <c r="M54" i="6"/>
  <c r="AE54" i="8" s="1"/>
  <c r="N100" i="6"/>
  <c r="AI100" i="8" s="1"/>
  <c r="N103" i="6"/>
  <c r="AI103" i="8" s="1"/>
  <c r="R56" i="6"/>
  <c r="AY56" i="8" s="1"/>
  <c r="O54" i="6"/>
  <c r="AM54" i="8" s="1"/>
  <c r="N68" i="6"/>
  <c r="R57" i="6"/>
  <c r="AY57" i="8" s="1"/>
  <c r="P98" i="6"/>
  <c r="AQ98" i="8" s="1"/>
  <c r="M97" i="6"/>
  <c r="AE97" i="8" s="1"/>
  <c r="L111" i="6"/>
  <c r="AA111" i="8" s="1"/>
  <c r="N12" i="6"/>
  <c r="AI12" i="8" s="1"/>
  <c r="N111" i="6"/>
  <c r="AI111" i="8" s="1"/>
  <c r="M113" i="6"/>
  <c r="AE113" i="8" s="1"/>
  <c r="M111" i="6"/>
  <c r="AE111" i="8" s="1"/>
  <c r="N227" i="6"/>
  <c r="Q190" i="6"/>
  <c r="AU190" i="8" s="1"/>
  <c r="O235" i="6"/>
  <c r="AM235" i="8" s="1"/>
  <c r="N190" i="6"/>
  <c r="AI190" i="8" s="1"/>
  <c r="N13" i="6"/>
  <c r="AI13" i="8" s="1"/>
  <c r="M104" i="6"/>
  <c r="AE104" i="8" s="1"/>
  <c r="N228" i="6"/>
  <c r="AI228" i="8" s="1"/>
  <c r="O183" i="6"/>
  <c r="L232" i="6"/>
  <c r="AA232" i="8" s="1"/>
  <c r="L52" i="6"/>
  <c r="AA52" i="8" s="1"/>
  <c r="O57" i="6"/>
  <c r="AM57" i="8" s="1"/>
  <c r="O101" i="6"/>
  <c r="AM101" i="8" s="1"/>
  <c r="Q55" i="6"/>
  <c r="AU55" i="8" s="1"/>
  <c r="Q102" i="6"/>
  <c r="AU102" i="8" s="1"/>
  <c r="M58" i="6"/>
  <c r="AE58" i="8" s="1"/>
  <c r="R102" i="6"/>
  <c r="AY102" i="8" s="1"/>
  <c r="P101" i="6"/>
  <c r="AQ101" i="8" s="1"/>
  <c r="M51" i="6"/>
  <c r="Q57" i="6"/>
  <c r="AU57" i="8" s="1"/>
  <c r="N59" i="6"/>
  <c r="AI59" i="8" s="1"/>
  <c r="O103" i="6"/>
  <c r="AM103" i="8" s="1"/>
  <c r="R97" i="6"/>
  <c r="AY97" i="8" s="1"/>
  <c r="O60" i="6"/>
  <c r="AM60" i="8" s="1"/>
  <c r="P100" i="6"/>
  <c r="AQ100" i="8" s="1"/>
  <c r="L103" i="6"/>
  <c r="AA103" i="8" s="1"/>
  <c r="L60" i="6"/>
  <c r="AA60" i="8" s="1"/>
  <c r="N97" i="6"/>
  <c r="AI97" i="8" s="1"/>
  <c r="O68" i="6"/>
  <c r="Q12" i="6"/>
  <c r="AU12" i="8" s="1"/>
  <c r="M95" i="6"/>
  <c r="O52" i="6"/>
  <c r="AM52" i="8" s="1"/>
  <c r="N52" i="6"/>
  <c r="AI52" i="8" s="1"/>
  <c r="M100" i="6"/>
  <c r="AE100" i="8" s="1"/>
  <c r="R68" i="6"/>
  <c r="Q189" i="6"/>
  <c r="AU189" i="8" s="1"/>
  <c r="R234" i="6"/>
  <c r="AY234" i="8" s="1"/>
  <c r="L190" i="6"/>
  <c r="AA190" i="8" s="1"/>
  <c r="Q228" i="6"/>
  <c r="AU228" i="8" s="1"/>
  <c r="N183" i="6"/>
  <c r="N104" i="6"/>
  <c r="AI104" i="8" s="1"/>
  <c r="M230" i="6"/>
  <c r="AE230" i="8" s="1"/>
  <c r="P234" i="6"/>
  <c r="AQ234" i="8" s="1"/>
  <c r="Q183" i="6"/>
  <c r="Q227" i="6"/>
  <c r="M183" i="6"/>
  <c r="L13" i="6"/>
  <c r="AA13" i="8" s="1"/>
  <c r="R183" i="6"/>
  <c r="Q113" i="6"/>
  <c r="AU113" i="8" s="1"/>
  <c r="N96" i="6"/>
  <c r="AI96" i="8" s="1"/>
  <c r="P58" i="6"/>
  <c r="AQ58" i="8" s="1"/>
  <c r="Q101" i="6"/>
  <c r="AU101" i="8" s="1"/>
  <c r="N99" i="6"/>
  <c r="AI99" i="8" s="1"/>
  <c r="Q99" i="6"/>
  <c r="AU99" i="8" s="1"/>
  <c r="L55" i="6"/>
  <c r="AA55" i="8" s="1"/>
  <c r="O51" i="6"/>
  <c r="Q95" i="6"/>
  <c r="N95" i="6"/>
  <c r="N102" i="6"/>
  <c r="AI102" i="8" s="1"/>
  <c r="L56" i="6"/>
  <c r="AA56" i="8" s="1"/>
  <c r="Q103" i="6"/>
  <c r="AU103" i="8" s="1"/>
  <c r="O98" i="6"/>
  <c r="AM98" i="8" s="1"/>
  <c r="Q60" i="6"/>
  <c r="AU60" i="8" s="1"/>
  <c r="O97" i="6"/>
  <c r="AM97" i="8" s="1"/>
  <c r="P59" i="6"/>
  <c r="AQ59" i="8" s="1"/>
  <c r="N54" i="6"/>
  <c r="AI54" i="8" s="1"/>
  <c r="R53" i="6"/>
  <c r="AY53" i="8" s="1"/>
  <c r="L68" i="6"/>
  <c r="P190" i="6"/>
  <c r="AQ190" i="8" s="1"/>
  <c r="P232" i="6"/>
  <c r="AQ232" i="8" s="1"/>
  <c r="L183" i="6"/>
  <c r="O232" i="6"/>
  <c r="AM232" i="8" s="1"/>
  <c r="R189" i="6"/>
  <c r="AY189" i="8" s="1"/>
  <c r="P12" i="6"/>
  <c r="AQ12" i="8" s="1"/>
  <c r="O228" i="6"/>
  <c r="AM228" i="8" s="1"/>
  <c r="R13" i="6"/>
  <c r="AY13" i="8" s="1"/>
  <c r="L230" i="6"/>
  <c r="AA230" i="8" s="1"/>
  <c r="N235" i="6"/>
  <c r="AI235" i="8" s="1"/>
  <c r="R190" i="6"/>
  <c r="AY190" i="8" s="1"/>
  <c r="L113" i="6"/>
  <c r="AA113" i="8" s="1"/>
  <c r="N189" i="6"/>
  <c r="AI189" i="8" s="1"/>
  <c r="N110" i="6"/>
  <c r="M99" i="6"/>
  <c r="AE99" i="8" s="1"/>
  <c r="Q52" i="6"/>
  <c r="AU52" i="8" s="1"/>
  <c r="M96" i="6"/>
  <c r="AE96" i="8" s="1"/>
  <c r="Q51" i="6"/>
  <c r="O95" i="6"/>
  <c r="P95" i="6"/>
  <c r="R99" i="6"/>
  <c r="AY99" i="8" s="1"/>
  <c r="L95" i="6"/>
  <c r="R55" i="6"/>
  <c r="AY55" i="8" s="1"/>
  <c r="N58" i="6"/>
  <c r="AI58" i="8" s="1"/>
  <c r="L97" i="6"/>
  <c r="AA97" i="8" s="1"/>
  <c r="P103" i="6"/>
  <c r="AQ103" i="8" s="1"/>
  <c r="N60" i="6"/>
  <c r="AI60" i="8" s="1"/>
  <c r="Q98" i="6"/>
  <c r="AU98" i="8" s="1"/>
  <c r="P97" i="6"/>
  <c r="AQ97" i="8" s="1"/>
  <c r="P56" i="6"/>
  <c r="AQ56" i="8" s="1"/>
  <c r="L100" i="6"/>
  <c r="AA100" i="8" s="1"/>
  <c r="Q97" i="6"/>
  <c r="AU97" i="8" s="1"/>
  <c r="M68" i="6"/>
  <c r="O111" i="6"/>
  <c r="AM111" i="8" s="1"/>
  <c r="N11" i="6"/>
  <c r="M56" i="6"/>
  <c r="AE56" i="8" s="1"/>
  <c r="O190" i="6"/>
  <c r="AM190" i="8" s="1"/>
  <c r="M228" i="6"/>
  <c r="AE228" i="8" s="1"/>
  <c r="L189" i="6"/>
  <c r="AA189" i="8" s="1"/>
  <c r="N232" i="6"/>
  <c r="AI232" i="8" s="1"/>
  <c r="P189" i="6"/>
  <c r="AQ189" i="8" s="1"/>
  <c r="R231" i="6"/>
  <c r="AY231" i="8" s="1"/>
  <c r="M234" i="6"/>
  <c r="AE234" i="8" s="1"/>
  <c r="P110" i="6"/>
  <c r="R104" i="6"/>
  <c r="AY104" i="8" s="1"/>
  <c r="P230" i="6"/>
  <c r="AQ230" i="8" s="1"/>
  <c r="L227" i="6"/>
  <c r="O104" i="6"/>
  <c r="AM104" i="8" s="1"/>
  <c r="L234" i="6"/>
  <c r="AA234" i="8" s="1"/>
  <c r="Q104" i="6"/>
  <c r="AU104" i="8" s="1"/>
  <c r="R101" i="6"/>
  <c r="AY101" i="8" s="1"/>
  <c r="M57" i="6"/>
  <c r="AE57" i="8" s="1"/>
  <c r="Q96" i="6"/>
  <c r="AU96" i="8" s="1"/>
  <c r="O96" i="6"/>
  <c r="AM96" i="8" s="1"/>
  <c r="M102" i="6"/>
  <c r="AE102" i="8" s="1"/>
  <c r="O102" i="6"/>
  <c r="AM102" i="8" s="1"/>
  <c r="M52" i="6"/>
  <c r="AE52" i="8" s="1"/>
  <c r="R96" i="6"/>
  <c r="AY96" i="8" s="1"/>
  <c r="P99" i="6"/>
  <c r="AQ99" i="8" s="1"/>
  <c r="N55" i="6"/>
  <c r="AI55" i="8" s="1"/>
  <c r="Q53" i="6"/>
  <c r="AU53" i="8" s="1"/>
  <c r="R100" i="6"/>
  <c r="AY100" i="8" s="1"/>
  <c r="Q59" i="6"/>
  <c r="AU59" i="8" s="1"/>
  <c r="R98" i="6"/>
  <c r="AY98" i="8" s="1"/>
  <c r="M59" i="6"/>
  <c r="AE59" i="8" s="1"/>
  <c r="N98" i="6"/>
  <c r="AI98" i="8" s="1"/>
  <c r="R103" i="6"/>
  <c r="AY103" i="8" s="1"/>
  <c r="P54" i="6"/>
  <c r="AQ54" i="8" s="1"/>
  <c r="L235" i="6"/>
  <c r="AA235" i="8" s="1"/>
  <c r="Q232" i="6"/>
  <c r="AU232" i="8" s="1"/>
  <c r="P228" i="6"/>
  <c r="AQ228" i="8" s="1"/>
  <c r="N234" i="6"/>
  <c r="AI234" i="8" s="1"/>
  <c r="O231" i="6"/>
  <c r="AM231" i="8" s="1"/>
  <c r="O230" i="6"/>
  <c r="AM230" i="8" s="1"/>
  <c r="Q110" i="6"/>
  <c r="M189" i="6"/>
  <c r="AE189" i="8" s="1"/>
  <c r="R113" i="6"/>
  <c r="AY113" i="8" s="1"/>
  <c r="O13" i="6"/>
  <c r="AM13" i="8" s="1"/>
  <c r="R12" i="6"/>
  <c r="AY12" i="8" s="1"/>
  <c r="P52" i="6"/>
  <c r="AQ52" i="8" s="1"/>
  <c r="P102" i="6"/>
  <c r="AQ102" i="8" s="1"/>
  <c r="L99" i="6"/>
  <c r="AA99" i="8" s="1"/>
  <c r="O100" i="6"/>
  <c r="AM100" i="8" s="1"/>
  <c r="R230" i="6"/>
  <c r="AY230" i="8" s="1"/>
  <c r="Q13" i="6"/>
  <c r="AU13" i="8" s="1"/>
  <c r="O227" i="6"/>
  <c r="L228" i="6"/>
  <c r="AA228" i="8" s="1"/>
  <c r="Q230" i="6"/>
  <c r="AU230" i="8" s="1"/>
  <c r="L104" i="6"/>
  <c r="AA104" i="8" s="1"/>
  <c r="M227" i="6"/>
  <c r="P227" i="6"/>
  <c r="L231" i="6"/>
  <c r="AA231" i="8" s="1"/>
  <c r="P113" i="6"/>
  <c r="AQ113" i="8" s="1"/>
  <c r="O110" i="6"/>
  <c r="P235" i="6"/>
  <c r="AQ235" i="8" s="1"/>
  <c r="M231" i="6"/>
  <c r="AE231" i="8" s="1"/>
  <c r="M190" i="6"/>
  <c r="AE190" i="8" s="1"/>
  <c r="N57" i="6"/>
  <c r="AI57" i="8" s="1"/>
  <c r="M101" i="6"/>
  <c r="AE101" i="8" s="1"/>
  <c r="P55" i="6"/>
  <c r="AQ55" i="8" s="1"/>
  <c r="P11" i="6"/>
  <c r="O55" i="6"/>
  <c r="AM55" i="8" s="1"/>
  <c r="O11" i="6"/>
  <c r="L102" i="6"/>
  <c r="AA102" i="8" s="1"/>
  <c r="L57" i="6"/>
  <c r="AA57" i="8" s="1"/>
  <c r="Q11" i="6"/>
  <c r="R54" i="6"/>
  <c r="AY54" i="8" s="1"/>
  <c r="L59" i="6"/>
  <c r="AA59" i="8" s="1"/>
  <c r="N53" i="6"/>
  <c r="AI53" i="8" s="1"/>
  <c r="P60" i="6"/>
  <c r="AQ60" i="8" s="1"/>
  <c r="R59" i="6"/>
  <c r="AY59" i="8" s="1"/>
  <c r="M53" i="6"/>
  <c r="AE53" i="8" s="1"/>
  <c r="Q56" i="6"/>
  <c r="AU56" i="8" s="1"/>
  <c r="M103" i="6"/>
  <c r="AE103" i="8" s="1"/>
  <c r="Q68" i="6"/>
  <c r="M110" i="6"/>
  <c r="P51" i="6"/>
  <c r="L96" i="6"/>
  <c r="AA96" i="8" s="1"/>
  <c r="N56" i="6"/>
  <c r="AI56" i="8" s="1"/>
  <c r="O59" i="6"/>
  <c r="AM59" i="8" s="1"/>
  <c r="D271" i="6"/>
  <c r="D116" i="6"/>
  <c r="AE48" i="8"/>
  <c r="D284" i="2"/>
  <c r="D116" i="65"/>
  <c r="D284" i="65" s="1"/>
  <c r="D23" i="486" s="1"/>
  <c r="D259" i="2"/>
  <c r="J147" i="6"/>
  <c r="J219" i="6"/>
  <c r="O129" i="8"/>
  <c r="AI129" i="8"/>
  <c r="AU219" i="8"/>
  <c r="Q223" i="6"/>
  <c r="AQ88" i="8"/>
  <c r="P92" i="6"/>
  <c r="P223" i="6"/>
  <c r="AQ219" i="8"/>
  <c r="I147" i="6"/>
  <c r="O147" i="8" s="1"/>
  <c r="I88" i="6"/>
  <c r="I219" i="6"/>
  <c r="E275" i="6"/>
  <c r="M136" i="6"/>
  <c r="AE136" i="8" s="1"/>
  <c r="M149" i="6"/>
  <c r="AE149" i="8" s="1"/>
  <c r="O141" i="6"/>
  <c r="M135" i="6"/>
  <c r="AE135" i="8" s="1"/>
  <c r="N149" i="6"/>
  <c r="AI149" i="8" s="1"/>
  <c r="Q135" i="6"/>
  <c r="AU135" i="8" s="1"/>
  <c r="R149" i="6"/>
  <c r="AY149" i="8" s="1"/>
  <c r="P141" i="6"/>
  <c r="R141" i="6"/>
  <c r="M141" i="6"/>
  <c r="P136" i="6"/>
  <c r="AQ136" i="8" s="1"/>
  <c r="L136" i="6"/>
  <c r="AA136" i="8" s="1"/>
  <c r="O135" i="6"/>
  <c r="AM135" i="8" s="1"/>
  <c r="P149" i="6"/>
  <c r="AQ149" i="8" s="1"/>
  <c r="O149" i="6"/>
  <c r="AM149" i="8" s="1"/>
  <c r="Q141" i="6"/>
  <c r="N141" i="6"/>
  <c r="N136" i="6"/>
  <c r="AI136" i="8" s="1"/>
  <c r="N135" i="6"/>
  <c r="AI135" i="8" s="1"/>
  <c r="L135" i="6"/>
  <c r="AA135" i="8" s="1"/>
  <c r="L149" i="6"/>
  <c r="AA149" i="8" s="1"/>
  <c r="P135" i="6"/>
  <c r="AQ135" i="8" s="1"/>
  <c r="Q149" i="6"/>
  <c r="AU149" i="8" s="1"/>
  <c r="Q136" i="6"/>
  <c r="AU136" i="8" s="1"/>
  <c r="R136" i="6"/>
  <c r="AY136" i="8" s="1"/>
  <c r="L141" i="6"/>
  <c r="O136" i="6"/>
  <c r="AM136" i="8" s="1"/>
  <c r="R135" i="6"/>
  <c r="AY135" i="8" s="1"/>
  <c r="D271" i="65"/>
  <c r="D9" i="589"/>
  <c r="D12" i="589" s="1"/>
  <c r="D283" i="8"/>
  <c r="J270" i="6"/>
  <c r="J273" i="6"/>
  <c r="D37" i="486"/>
  <c r="I270" i="6"/>
  <c r="I273" i="6"/>
  <c r="H147" i="6"/>
  <c r="K147" i="8" s="1"/>
  <c r="H88" i="6"/>
  <c r="H219" i="6"/>
  <c r="AU129" i="8"/>
  <c r="BM147" i="8"/>
  <c r="AE219" i="8"/>
  <c r="M223" i="6"/>
  <c r="O223" i="6"/>
  <c r="AM219" i="8"/>
  <c r="S129" i="8"/>
  <c r="D40" i="486"/>
  <c r="O277" i="8"/>
  <c r="O275" i="8"/>
  <c r="O48" i="8"/>
  <c r="AQ129" i="8"/>
  <c r="AY88" i="8"/>
  <c r="R92" i="6"/>
  <c r="R223" i="6"/>
  <c r="AY219" i="8"/>
  <c r="AM88" i="8"/>
  <c r="O92" i="6"/>
  <c r="L22" i="621"/>
  <c r="D44" i="615"/>
  <c r="AT43" i="8"/>
  <c r="D44" i="614"/>
  <c r="V43" i="8"/>
  <c r="D44" i="612"/>
  <c r="H43" i="8"/>
  <c r="N43" i="8"/>
  <c r="Y43" i="8"/>
  <c r="J43" i="8"/>
  <c r="D44" i="613"/>
  <c r="D43" i="618"/>
  <c r="Z43" i="8"/>
  <c r="AV43" i="8"/>
  <c r="L43" i="8"/>
  <c r="E44" i="615" l="1"/>
  <c r="F44" i="615" a="1"/>
  <c r="F44" i="615" s="1"/>
  <c r="P44" i="615" s="1"/>
  <c r="E44" i="614"/>
  <c r="F44" i="614" a="1"/>
  <c r="F44" i="614" s="1"/>
  <c r="X44" i="614" s="1"/>
  <c r="F44" i="612" a="1"/>
  <c r="F44" i="612" s="1"/>
  <c r="Z44" i="612" s="1"/>
  <c r="F44" i="613" a="1"/>
  <c r="F44" i="613" s="1"/>
  <c r="V44" i="613" s="1"/>
  <c r="E44" i="613"/>
  <c r="S277" i="8"/>
  <c r="S48" i="8"/>
  <c r="K277" i="8"/>
  <c r="W277" i="8"/>
  <c r="K48" i="8"/>
  <c r="G48" i="8"/>
  <c r="G270" i="8" s="1"/>
  <c r="G277" i="8"/>
  <c r="E43" i="618"/>
  <c r="D277" i="618"/>
  <c r="E277" i="618" s="1"/>
  <c r="F43" i="618" a="1"/>
  <c r="F43" i="618" s="1"/>
  <c r="J43" i="618" s="1"/>
  <c r="D275" i="618"/>
  <c r="E275" i="618" s="1"/>
  <c r="D48" i="618"/>
  <c r="D270" i="618" s="1"/>
  <c r="E270" i="618" s="1"/>
  <c r="Z48" i="8"/>
  <c r="Z273" i="8" s="1"/>
  <c r="Z277" i="8"/>
  <c r="Z275" i="8"/>
  <c r="V48" i="8"/>
  <c r="V270" i="8" s="1"/>
  <c r="V277" i="8"/>
  <c r="V275" i="8"/>
  <c r="Y277" i="8"/>
  <c r="Y275" i="8"/>
  <c r="Y48" i="8"/>
  <c r="Y273" i="8" s="1"/>
  <c r="J277" i="8"/>
  <c r="J275" i="8"/>
  <c r="J48" i="8"/>
  <c r="J270" i="8" s="1"/>
  <c r="H277" i="8"/>
  <c r="H275" i="8"/>
  <c r="H48" i="8"/>
  <c r="H270" i="8" s="1"/>
  <c r="K88" i="6"/>
  <c r="K92" i="6" s="1"/>
  <c r="K147" i="6"/>
  <c r="E277" i="6"/>
  <c r="K308" i="65"/>
  <c r="I5" i="620" s="1"/>
  <c r="I9" i="620" s="1"/>
  <c r="I11" i="620" s="1"/>
  <c r="L23" i="621"/>
  <c r="Y44" i="612"/>
  <c r="L44" i="618"/>
  <c r="Y44" i="618"/>
  <c r="V44" i="618"/>
  <c r="I44" i="618"/>
  <c r="N44" i="618"/>
  <c r="O44" i="618"/>
  <c r="K44" i="618"/>
  <c r="M44" i="618"/>
  <c r="Q44" i="618"/>
  <c r="X44" i="618"/>
  <c r="T44" i="618"/>
  <c r="W275" i="8"/>
  <c r="E275" i="8" s="1"/>
  <c r="K44" i="612"/>
  <c r="L44" i="612"/>
  <c r="R44" i="612"/>
  <c r="G44" i="618"/>
  <c r="P44" i="618"/>
  <c r="AT48" i="8"/>
  <c r="L48" i="8"/>
  <c r="L270" i="8" s="1"/>
  <c r="L275" i="8"/>
  <c r="L277" i="8"/>
  <c r="N275" i="8"/>
  <c r="N48" i="8"/>
  <c r="N273" i="8" s="1"/>
  <c r="N277" i="8"/>
  <c r="AV48" i="8"/>
  <c r="E270" i="6"/>
  <c r="H44" i="618"/>
  <c r="Z44" i="618"/>
  <c r="R44" i="618"/>
  <c r="U44" i="618"/>
  <c r="J44" i="618"/>
  <c r="S44" i="618"/>
  <c r="K44" i="616"/>
  <c r="G44" i="616"/>
  <c r="R44" i="616"/>
  <c r="X44" i="616"/>
  <c r="O44" i="616"/>
  <c r="T44" i="617"/>
  <c r="U44" i="616"/>
  <c r="M44" i="616"/>
  <c r="S44" i="616"/>
  <c r="Z44" i="616"/>
  <c r="H44" i="616"/>
  <c r="Y44" i="616"/>
  <c r="L44" i="616"/>
  <c r="W44" i="616"/>
  <c r="Q44" i="616"/>
  <c r="P44" i="616"/>
  <c r="V44" i="616"/>
  <c r="I44" i="616"/>
  <c r="J44" i="616"/>
  <c r="T44" i="616"/>
  <c r="S44" i="612"/>
  <c r="X44" i="612"/>
  <c r="Q44" i="617"/>
  <c r="I44" i="617"/>
  <c r="Y44" i="617"/>
  <c r="X44" i="617"/>
  <c r="W44" i="612"/>
  <c r="J44" i="612"/>
  <c r="V44" i="612"/>
  <c r="I44" i="612"/>
  <c r="O44" i="612"/>
  <c r="G44" i="612"/>
  <c r="H44" i="612"/>
  <c r="M44" i="612"/>
  <c r="N44" i="612"/>
  <c r="T44" i="612"/>
  <c r="Q44" i="612"/>
  <c r="S44" i="617"/>
  <c r="K44" i="617"/>
  <c r="N44" i="617"/>
  <c r="H44" i="617"/>
  <c r="V44" i="617"/>
  <c r="J44" i="617"/>
  <c r="M44" i="617"/>
  <c r="P44" i="617"/>
  <c r="R44" i="617"/>
  <c r="U44" i="617"/>
  <c r="W44" i="617"/>
  <c r="Z44" i="617"/>
  <c r="L44" i="617"/>
  <c r="O44" i="617"/>
  <c r="G44" i="615"/>
  <c r="X44" i="615"/>
  <c r="R44" i="615"/>
  <c r="M44" i="615"/>
  <c r="Y44" i="615"/>
  <c r="S44" i="615"/>
  <c r="O44" i="615"/>
  <c r="V44" i="615"/>
  <c r="L44" i="615"/>
  <c r="U44" i="615"/>
  <c r="W44" i="615"/>
  <c r="Z44" i="615"/>
  <c r="T44" i="615"/>
  <c r="I44" i="615"/>
  <c r="Q44" i="615"/>
  <c r="J44" i="615"/>
  <c r="N44" i="615"/>
  <c r="K44" i="615"/>
  <c r="H44" i="615"/>
  <c r="Z44" i="614"/>
  <c r="G44" i="614"/>
  <c r="M44" i="614"/>
  <c r="Y44" i="614"/>
  <c r="E43" i="8"/>
  <c r="S44" i="614"/>
  <c r="I44" i="614"/>
  <c r="W44" i="614"/>
  <c r="T44" i="614"/>
  <c r="V44" i="614"/>
  <c r="Q44" i="614"/>
  <c r="N44" i="614"/>
  <c r="U44" i="614"/>
  <c r="P44" i="614"/>
  <c r="H44" i="614"/>
  <c r="O44" i="614"/>
  <c r="K44" i="614"/>
  <c r="J44" i="614"/>
  <c r="L44" i="614"/>
  <c r="R44" i="614"/>
  <c r="P44" i="613"/>
  <c r="K44" i="613"/>
  <c r="Q44" i="613"/>
  <c r="G44" i="613"/>
  <c r="L44" i="613"/>
  <c r="Q137" i="6"/>
  <c r="E48" i="6"/>
  <c r="W44" i="613"/>
  <c r="U44" i="613"/>
  <c r="Y44" i="613"/>
  <c r="R44" i="613"/>
  <c r="X44" i="613"/>
  <c r="O44" i="613"/>
  <c r="T44" i="613"/>
  <c r="S44" i="613"/>
  <c r="J44" i="613"/>
  <c r="H44" i="613"/>
  <c r="N44" i="613"/>
  <c r="Z44" i="613"/>
  <c r="I44" i="613"/>
  <c r="M44" i="613"/>
  <c r="AQ137" i="8"/>
  <c r="H92" i="6"/>
  <c r="K88" i="8"/>
  <c r="Q150" i="6"/>
  <c r="AU141" i="8"/>
  <c r="AQ141" i="8"/>
  <c r="P150" i="6"/>
  <c r="AE68" i="8"/>
  <c r="M70" i="6"/>
  <c r="AU227" i="8"/>
  <c r="Q236" i="6"/>
  <c r="Q238" i="6" s="1"/>
  <c r="Q240" i="6" s="1"/>
  <c r="AM68" i="8"/>
  <c r="O70" i="6"/>
  <c r="AU92" i="8"/>
  <c r="AE137" i="8"/>
  <c r="AM137" i="8"/>
  <c r="E129" i="8"/>
  <c r="AY223" i="8"/>
  <c r="D47" i="589"/>
  <c r="D67" i="589" s="1"/>
  <c r="D41" i="589" s="1"/>
  <c r="D8" i="590"/>
  <c r="D38" i="589"/>
  <c r="I223" i="6"/>
  <c r="O219" i="8"/>
  <c r="K273" i="8"/>
  <c r="K270" i="8"/>
  <c r="D259" i="6"/>
  <c r="D287" i="2"/>
  <c r="D286" i="2"/>
  <c r="D265" i="2"/>
  <c r="D265" i="65" s="1"/>
  <c r="D259" i="65"/>
  <c r="D317" i="2"/>
  <c r="D318" i="2" s="1"/>
  <c r="D320" i="2" s="1"/>
  <c r="AA68" i="8"/>
  <c r="L70" i="6"/>
  <c r="AU183" i="8"/>
  <c r="Q191" i="6"/>
  <c r="AE11" i="8"/>
  <c r="M16" i="6"/>
  <c r="O273" i="8"/>
  <c r="O270" i="8"/>
  <c r="AE223" i="8"/>
  <c r="I135" i="6"/>
  <c r="I149" i="6"/>
  <c r="O149" i="8" s="1"/>
  <c r="I141" i="6"/>
  <c r="I136" i="6"/>
  <c r="O136" i="8" s="1"/>
  <c r="J149" i="6"/>
  <c r="S149" i="8" s="1"/>
  <c r="J136" i="6"/>
  <c r="S136" i="8" s="1"/>
  <c r="J141" i="6"/>
  <c r="J135" i="6"/>
  <c r="D10" i="486"/>
  <c r="D283" i="65"/>
  <c r="D22" i="486" s="1"/>
  <c r="O88" i="8"/>
  <c r="I92" i="6"/>
  <c r="AU223" i="8"/>
  <c r="D51" i="486"/>
  <c r="AM11" i="8"/>
  <c r="O16" i="6"/>
  <c r="AA227" i="8"/>
  <c r="L236" i="6"/>
  <c r="L238" i="6" s="1"/>
  <c r="L240" i="6" s="1"/>
  <c r="AY68" i="8"/>
  <c r="R70" i="6"/>
  <c r="AE51" i="8"/>
  <c r="M61" i="6"/>
  <c r="AA110" i="8"/>
  <c r="L114" i="6"/>
  <c r="R61" i="6"/>
  <c r="AY51" i="8"/>
  <c r="AQ183" i="8"/>
  <c r="P191" i="6"/>
  <c r="AA92" i="8"/>
  <c r="AA223" i="8"/>
  <c r="AM48" i="8"/>
  <c r="I96" i="6"/>
  <c r="O96" i="8" s="1"/>
  <c r="I113" i="6"/>
  <c r="O113" i="8" s="1"/>
  <c r="I98" i="6"/>
  <c r="O98" i="8" s="1"/>
  <c r="I232" i="6"/>
  <c r="O232" i="8" s="1"/>
  <c r="I227" i="6"/>
  <c r="I53" i="6"/>
  <c r="O53" i="8" s="1"/>
  <c r="I11" i="6"/>
  <c r="I97" i="6"/>
  <c r="O97" i="8" s="1"/>
  <c r="I100" i="6"/>
  <c r="O100" i="8" s="1"/>
  <c r="I55" i="6"/>
  <c r="O55" i="8" s="1"/>
  <c r="I104" i="6"/>
  <c r="O104" i="8" s="1"/>
  <c r="I235" i="6"/>
  <c r="O235" i="8" s="1"/>
  <c r="I99" i="6"/>
  <c r="O99" i="8" s="1"/>
  <c r="I231" i="6"/>
  <c r="O231" i="8" s="1"/>
  <c r="I52" i="6"/>
  <c r="O52" i="8" s="1"/>
  <c r="I183" i="6"/>
  <c r="O183" i="8" s="1"/>
  <c r="I12" i="6"/>
  <c r="O12" i="8" s="1"/>
  <c r="I101" i="6"/>
  <c r="O101" i="8" s="1"/>
  <c r="I234" i="6"/>
  <c r="O234" i="8" s="1"/>
  <c r="I58" i="6"/>
  <c r="O58" i="8" s="1"/>
  <c r="I57" i="6"/>
  <c r="O57" i="8" s="1"/>
  <c r="I56" i="6"/>
  <c r="O56" i="8" s="1"/>
  <c r="I51" i="6"/>
  <c r="I230" i="6"/>
  <c r="O230" i="8" s="1"/>
  <c r="I102" i="6"/>
  <c r="O102" i="8" s="1"/>
  <c r="I59" i="6"/>
  <c r="O59" i="8" s="1"/>
  <c r="I68" i="6"/>
  <c r="I111" i="6"/>
  <c r="O111" i="8" s="1"/>
  <c r="I110" i="6"/>
  <c r="I13" i="6"/>
  <c r="O13" i="8" s="1"/>
  <c r="I95" i="6"/>
  <c r="I60" i="6"/>
  <c r="O60" i="8" s="1"/>
  <c r="I103" i="6"/>
  <c r="O103" i="8" s="1"/>
  <c r="I54" i="6"/>
  <c r="O54" i="8" s="1"/>
  <c r="I190" i="6"/>
  <c r="O190" i="8" s="1"/>
  <c r="I189" i="6"/>
  <c r="O189" i="8" s="1"/>
  <c r="I228" i="6"/>
  <c r="O228" i="8" s="1"/>
  <c r="J97" i="6"/>
  <c r="J103" i="6"/>
  <c r="J231" i="6"/>
  <c r="J54" i="6"/>
  <c r="J232" i="6"/>
  <c r="J110" i="6"/>
  <c r="J104" i="6"/>
  <c r="J60" i="6"/>
  <c r="J12" i="6"/>
  <c r="J228" i="6"/>
  <c r="J102" i="6"/>
  <c r="J57" i="6"/>
  <c r="J51" i="6"/>
  <c r="J52" i="6"/>
  <c r="J56" i="6"/>
  <c r="J96" i="6"/>
  <c r="J234" i="6"/>
  <c r="J183" i="6"/>
  <c r="J227" i="6"/>
  <c r="J95" i="6"/>
  <c r="J99" i="6"/>
  <c r="J189" i="6"/>
  <c r="J58" i="6"/>
  <c r="J55" i="6"/>
  <c r="J68" i="6"/>
  <c r="J190" i="6"/>
  <c r="J11" i="6"/>
  <c r="J111" i="6"/>
  <c r="J59" i="6"/>
  <c r="J101" i="6"/>
  <c r="J100" i="6"/>
  <c r="J235" i="6"/>
  <c r="J13" i="6"/>
  <c r="J113" i="6"/>
  <c r="J53" i="6"/>
  <c r="J230" i="6"/>
  <c r="J98" i="6"/>
  <c r="E273" i="6"/>
  <c r="O114" i="6"/>
  <c r="AM110" i="8"/>
  <c r="AM227" i="8"/>
  <c r="O236" i="6"/>
  <c r="O238" i="6" s="1"/>
  <c r="O240" i="6" s="1"/>
  <c r="L105" i="6"/>
  <c r="L107" i="6" s="1"/>
  <c r="AA95" i="8"/>
  <c r="AI110" i="8"/>
  <c r="N114" i="6"/>
  <c r="N105" i="6"/>
  <c r="AI95" i="8"/>
  <c r="AI227" i="8"/>
  <c r="N236" i="6"/>
  <c r="N238" i="6" s="1"/>
  <c r="N240" i="6" s="1"/>
  <c r="W273" i="8"/>
  <c r="W270" i="8"/>
  <c r="K189" i="6"/>
  <c r="K95" i="6"/>
  <c r="K183" i="6"/>
  <c r="K230" i="6"/>
  <c r="K111" i="6"/>
  <c r="K96" i="6"/>
  <c r="K98" i="6"/>
  <c r="K104" i="6"/>
  <c r="K232" i="6"/>
  <c r="K53" i="6"/>
  <c r="K235" i="6"/>
  <c r="K12" i="6"/>
  <c r="K110" i="6"/>
  <c r="K55" i="6"/>
  <c r="K101" i="6"/>
  <c r="K100" i="6"/>
  <c r="K51" i="6"/>
  <c r="K234" i="6"/>
  <c r="K190" i="6"/>
  <c r="K227" i="6"/>
  <c r="K59" i="6"/>
  <c r="K52" i="6"/>
  <c r="K99" i="6"/>
  <c r="K103" i="6"/>
  <c r="K113" i="6"/>
  <c r="K58" i="6"/>
  <c r="K57" i="6"/>
  <c r="K11" i="6"/>
  <c r="K228" i="6"/>
  <c r="K231" i="6"/>
  <c r="K97" i="6"/>
  <c r="K102" i="6"/>
  <c r="K54" i="6"/>
  <c r="K56" i="6"/>
  <c r="K60" i="6"/>
  <c r="K13" i="6"/>
  <c r="K68" i="6"/>
  <c r="L137" i="6"/>
  <c r="AY92" i="8"/>
  <c r="AQ223" i="8"/>
  <c r="P61" i="6"/>
  <c r="AQ51" i="8"/>
  <c r="P16" i="6"/>
  <c r="AQ11" i="8"/>
  <c r="AU95" i="8"/>
  <c r="Q105" i="6"/>
  <c r="AM183" i="8"/>
  <c r="O191" i="6"/>
  <c r="AI68" i="8"/>
  <c r="N70" i="6"/>
  <c r="AQ68" i="8"/>
  <c r="P70" i="6"/>
  <c r="AY110" i="8"/>
  <c r="R114" i="6"/>
  <c r="E277" i="8"/>
  <c r="R137" i="6"/>
  <c r="AI223" i="8"/>
  <c r="K136" i="6"/>
  <c r="W136" i="8" s="1"/>
  <c r="K149" i="6"/>
  <c r="K135" i="6"/>
  <c r="K141" i="6"/>
  <c r="AY48" i="8"/>
  <c r="AA137" i="8"/>
  <c r="AM141" i="8"/>
  <c r="O150" i="6"/>
  <c r="N137" i="6"/>
  <c r="S219" i="8"/>
  <c r="W219" i="8"/>
  <c r="W223" i="8" s="1"/>
  <c r="J223" i="6"/>
  <c r="M114" i="6"/>
  <c r="AE110" i="8"/>
  <c r="AQ110" i="8"/>
  <c r="P114" i="6"/>
  <c r="AQ95" i="8"/>
  <c r="P105" i="6"/>
  <c r="AM51" i="8"/>
  <c r="O61" i="6"/>
  <c r="AY183" i="8"/>
  <c r="R191" i="6"/>
  <c r="AI183" i="8"/>
  <c r="N191" i="6"/>
  <c r="AA51" i="8"/>
  <c r="L61" i="6"/>
  <c r="R105" i="6"/>
  <c r="AY95" i="8"/>
  <c r="AI51" i="8"/>
  <c r="N61" i="6"/>
  <c r="AY137" i="8"/>
  <c r="S273" i="8"/>
  <c r="S270" i="8"/>
  <c r="G219" i="8"/>
  <c r="E219" i="6"/>
  <c r="G223" i="6"/>
  <c r="AM223" i="8"/>
  <c r="AU137" i="8"/>
  <c r="AA141" i="8"/>
  <c r="L150" i="6"/>
  <c r="AE141" i="8"/>
  <c r="M150" i="6"/>
  <c r="AI137" i="8"/>
  <c r="S88" i="8"/>
  <c r="J92" i="6"/>
  <c r="W88" i="8"/>
  <c r="W92" i="8" s="1"/>
  <c r="D284" i="6"/>
  <c r="AU68" i="8"/>
  <c r="Q70" i="6"/>
  <c r="AQ227" i="8"/>
  <c r="P236" i="6"/>
  <c r="P238" i="6" s="1"/>
  <c r="P240" i="6" s="1"/>
  <c r="Q114" i="6"/>
  <c r="AU110" i="8"/>
  <c r="AI11" i="8"/>
  <c r="N16" i="6"/>
  <c r="AM95" i="8"/>
  <c r="O105" i="6"/>
  <c r="L191" i="6"/>
  <c r="AA183" i="8"/>
  <c r="AE95" i="8"/>
  <c r="M105" i="6"/>
  <c r="AA11" i="8"/>
  <c r="L16" i="6"/>
  <c r="AI92" i="8"/>
  <c r="H103" i="6"/>
  <c r="K103" i="8" s="1"/>
  <c r="H57" i="6"/>
  <c r="K57" i="8" s="1"/>
  <c r="H97" i="6"/>
  <c r="K97" i="8" s="1"/>
  <c r="H12" i="6"/>
  <c r="K12" i="8" s="1"/>
  <c r="H232" i="6"/>
  <c r="K232" i="8" s="1"/>
  <c r="H235" i="6"/>
  <c r="K235" i="8" s="1"/>
  <c r="H59" i="6"/>
  <c r="K59" i="8" s="1"/>
  <c r="H56" i="6"/>
  <c r="K56" i="8" s="1"/>
  <c r="H100" i="6"/>
  <c r="K100" i="8" s="1"/>
  <c r="H52" i="6"/>
  <c r="K52" i="8" s="1"/>
  <c r="H11" i="6"/>
  <c r="H102" i="6"/>
  <c r="K102" i="8" s="1"/>
  <c r="H234" i="6"/>
  <c r="K234" i="8" s="1"/>
  <c r="H60" i="6"/>
  <c r="K60" i="8" s="1"/>
  <c r="H228" i="6"/>
  <c r="K228" i="8" s="1"/>
  <c r="H231" i="6"/>
  <c r="K231" i="8" s="1"/>
  <c r="H101" i="6"/>
  <c r="K101" i="8" s="1"/>
  <c r="H68" i="6"/>
  <c r="H51" i="6"/>
  <c r="H227" i="6"/>
  <c r="H13" i="6"/>
  <c r="K13" i="8" s="1"/>
  <c r="H113" i="6"/>
  <c r="K113" i="8" s="1"/>
  <c r="H111" i="6"/>
  <c r="K111" i="8" s="1"/>
  <c r="H110" i="6"/>
  <c r="H189" i="6"/>
  <c r="K189" i="8" s="1"/>
  <c r="H230" i="6"/>
  <c r="K230" i="8" s="1"/>
  <c r="H95" i="6"/>
  <c r="H99" i="6"/>
  <c r="K99" i="8" s="1"/>
  <c r="H53" i="6"/>
  <c r="K53" i="8" s="1"/>
  <c r="H104" i="6"/>
  <c r="K104" i="8" s="1"/>
  <c r="H183" i="6"/>
  <c r="K183" i="8" s="1"/>
  <c r="H54" i="6"/>
  <c r="K54" i="8" s="1"/>
  <c r="H96" i="6"/>
  <c r="K96" i="8" s="1"/>
  <c r="H98" i="6"/>
  <c r="K98" i="8" s="1"/>
  <c r="H58" i="6"/>
  <c r="K58" i="8" s="1"/>
  <c r="H55" i="6"/>
  <c r="K55" i="8" s="1"/>
  <c r="H190" i="6"/>
  <c r="K190" i="8" s="1"/>
  <c r="G88" i="8"/>
  <c r="E88" i="6"/>
  <c r="G92" i="6"/>
  <c r="AE92" i="8"/>
  <c r="AI48" i="8"/>
  <c r="G189" i="6"/>
  <c r="G96" i="6"/>
  <c r="G235" i="6"/>
  <c r="G13" i="6"/>
  <c r="G111" i="6"/>
  <c r="G58" i="6"/>
  <c r="G234" i="6"/>
  <c r="G99" i="6"/>
  <c r="G227" i="6"/>
  <c r="G51" i="6"/>
  <c r="G12" i="6"/>
  <c r="G100" i="6"/>
  <c r="G230" i="6"/>
  <c r="G101" i="6"/>
  <c r="G60" i="6"/>
  <c r="G113" i="6"/>
  <c r="G103" i="6"/>
  <c r="G104" i="6"/>
  <c r="G59" i="6"/>
  <c r="G57" i="6"/>
  <c r="G11" i="6"/>
  <c r="G54" i="6"/>
  <c r="G98" i="6"/>
  <c r="G228" i="6"/>
  <c r="G53" i="6"/>
  <c r="G55" i="6"/>
  <c r="G232" i="6"/>
  <c r="G183" i="6"/>
  <c r="G56" i="6"/>
  <c r="G110" i="6"/>
  <c r="G190" i="6"/>
  <c r="G68" i="6"/>
  <c r="G102" i="6"/>
  <c r="G97" i="6"/>
  <c r="G231" i="6"/>
  <c r="G95" i="6"/>
  <c r="G52" i="6"/>
  <c r="AM92" i="8"/>
  <c r="P137" i="6"/>
  <c r="K219" i="8"/>
  <c r="H223" i="6"/>
  <c r="AI141" i="8"/>
  <c r="N150" i="6"/>
  <c r="AY141" i="8"/>
  <c r="R150" i="6"/>
  <c r="AQ92" i="8"/>
  <c r="S147" i="8"/>
  <c r="W147" i="8"/>
  <c r="D283" i="6"/>
  <c r="AU11" i="8"/>
  <c r="Q16" i="6"/>
  <c r="AE227" i="8"/>
  <c r="M236" i="6"/>
  <c r="M238" i="6" s="1"/>
  <c r="M240" i="6" s="1"/>
  <c r="AU51" i="8"/>
  <c r="Q61" i="6"/>
  <c r="M191" i="6"/>
  <c r="AE183" i="8"/>
  <c r="AY227" i="8"/>
  <c r="R236" i="6"/>
  <c r="R238" i="6" s="1"/>
  <c r="R240" i="6" s="1"/>
  <c r="AY11" i="8"/>
  <c r="R16" i="6"/>
  <c r="H141" i="6"/>
  <c r="H136" i="6"/>
  <c r="K136" i="8" s="1"/>
  <c r="H149" i="6"/>
  <c r="K149" i="8" s="1"/>
  <c r="H135" i="6"/>
  <c r="M137" i="6"/>
  <c r="O137" i="6"/>
  <c r="O152" i="6" s="1"/>
  <c r="O193" i="6" s="1"/>
  <c r="G147" i="8"/>
  <c r="E147" i="6"/>
  <c r="G136" i="6"/>
  <c r="G149" i="6"/>
  <c r="G141" i="6"/>
  <c r="G135" i="6"/>
  <c r="K312" i="65"/>
  <c r="H23" i="621"/>
  <c r="K22" i="621"/>
  <c r="J22" i="621"/>
  <c r="I22" i="621"/>
  <c r="H22" i="621"/>
  <c r="N22" i="621"/>
  <c r="M22" i="621"/>
  <c r="H24" i="621"/>
  <c r="P44" i="612" l="1"/>
  <c r="U44" i="612"/>
  <c r="L63" i="6"/>
  <c r="K18" i="589"/>
  <c r="I25" i="620"/>
  <c r="I12" i="620"/>
  <c r="I13" i="620" s="1"/>
  <c r="I26" i="620"/>
  <c r="I24" i="620"/>
  <c r="I20" i="620"/>
  <c r="G273" i="8"/>
  <c r="E273" i="8" s="1"/>
  <c r="Y270" i="8"/>
  <c r="X43" i="618"/>
  <c r="V273" i="8"/>
  <c r="J273" i="8"/>
  <c r="H43" i="618"/>
  <c r="H277" i="618" s="1"/>
  <c r="M43" i="618"/>
  <c r="M277" i="618" s="1"/>
  <c r="U43" i="618"/>
  <c r="U48" i="618" s="1"/>
  <c r="W43" i="618"/>
  <c r="W48" i="618" s="1"/>
  <c r="S43" i="618"/>
  <c r="S48" i="618" s="1"/>
  <c r="T43" i="618"/>
  <c r="T48" i="618" s="1"/>
  <c r="P43" i="618"/>
  <c r="P48" i="618" s="1"/>
  <c r="L43" i="618"/>
  <c r="L277" i="618" s="1"/>
  <c r="N43" i="618"/>
  <c r="N48" i="618" s="1"/>
  <c r="V43" i="618"/>
  <c r="V48" i="618" s="1"/>
  <c r="Y43" i="618"/>
  <c r="Y48" i="618" s="1"/>
  <c r="I43" i="618"/>
  <c r="I277" i="618" s="1"/>
  <c r="G43" i="618"/>
  <c r="G277" i="618" s="1"/>
  <c r="R43" i="618"/>
  <c r="R48" i="618" s="1"/>
  <c r="H273" i="8"/>
  <c r="Z43" i="618"/>
  <c r="Z48" i="618" s="1"/>
  <c r="Q43" i="618"/>
  <c r="Q48" i="618" s="1"/>
  <c r="K43" i="618"/>
  <c r="K277" i="618" s="1"/>
  <c r="D273" i="618"/>
  <c r="E273" i="618" s="1"/>
  <c r="E48" i="618"/>
  <c r="O43" i="618"/>
  <c r="O48" i="618" s="1"/>
  <c r="X48" i="618"/>
  <c r="Z270" i="8"/>
  <c r="P152" i="6"/>
  <c r="P193" i="6" s="1"/>
  <c r="L273" i="8"/>
  <c r="N107" i="6"/>
  <c r="N270" i="8"/>
  <c r="N190" i="8" s="1"/>
  <c r="L116" i="6"/>
  <c r="P107" i="6"/>
  <c r="Q63" i="6"/>
  <c r="Q116" i="6" s="1"/>
  <c r="D39" i="589"/>
  <c r="E44" i="612"/>
  <c r="P63" i="6"/>
  <c r="P116" i="6" s="1"/>
  <c r="Q152" i="6"/>
  <c r="Q193" i="6" s="1"/>
  <c r="Q107" i="6"/>
  <c r="R63" i="6"/>
  <c r="O63" i="6"/>
  <c r="N63" i="6"/>
  <c r="N116" i="6" s="1"/>
  <c r="K114" i="6"/>
  <c r="E92" i="6"/>
  <c r="W149" i="8"/>
  <c r="K105" i="6"/>
  <c r="R107" i="6"/>
  <c r="M107" i="6"/>
  <c r="R152" i="6"/>
  <c r="R193" i="6" s="1"/>
  <c r="M63" i="6"/>
  <c r="L152" i="6"/>
  <c r="L193" i="6" s="1"/>
  <c r="O107" i="6"/>
  <c r="E48" i="8"/>
  <c r="E270" i="8"/>
  <c r="AU114" i="8"/>
  <c r="E149" i="6"/>
  <c r="G149" i="8"/>
  <c r="G114" i="6"/>
  <c r="E110" i="6"/>
  <c r="G110" i="8"/>
  <c r="E54" i="6"/>
  <c r="G54" i="8"/>
  <c r="G58" i="8"/>
  <c r="E58" i="6"/>
  <c r="K68" i="8"/>
  <c r="L68" i="8" s="1"/>
  <c r="AA191" i="8"/>
  <c r="AI70" i="8"/>
  <c r="N152" i="6"/>
  <c r="N193" i="6" s="1"/>
  <c r="S98" i="8"/>
  <c r="W98" i="8"/>
  <c r="S59" i="8"/>
  <c r="W59" i="8"/>
  <c r="S99" i="8"/>
  <c r="W99" i="8"/>
  <c r="S51" i="8"/>
  <c r="J61" i="6"/>
  <c r="W51" i="8"/>
  <c r="S232" i="8"/>
  <c r="W232" i="8"/>
  <c r="AQ191" i="8"/>
  <c r="D38" i="486"/>
  <c r="O135" i="8"/>
  <c r="I279" i="6"/>
  <c r="I126" i="6" s="1"/>
  <c r="D286" i="6"/>
  <c r="D265" i="6"/>
  <c r="D259" i="8"/>
  <c r="F259" i="6"/>
  <c r="N259" i="6" s="1"/>
  <c r="AI259" i="8" s="1"/>
  <c r="D287" i="6"/>
  <c r="E68" i="6"/>
  <c r="G68" i="8"/>
  <c r="G113" i="8"/>
  <c r="E113" i="6"/>
  <c r="AA150" i="8"/>
  <c r="AA152" i="8" s="1"/>
  <c r="AQ114" i="8"/>
  <c r="AE114" i="8"/>
  <c r="G136" i="8"/>
  <c r="E136" i="6"/>
  <c r="K141" i="8"/>
  <c r="H280" i="6"/>
  <c r="H140" i="6" s="1"/>
  <c r="AU16" i="8"/>
  <c r="AY236" i="8"/>
  <c r="AU61" i="8"/>
  <c r="G52" i="8"/>
  <c r="E52" i="6"/>
  <c r="E56" i="6"/>
  <c r="G56" i="8"/>
  <c r="E11" i="6"/>
  <c r="G16" i="6"/>
  <c r="G11" i="8"/>
  <c r="E230" i="6"/>
  <c r="G230" i="8"/>
  <c r="G111" i="8"/>
  <c r="E111" i="6"/>
  <c r="AI16" i="8"/>
  <c r="R252" i="6"/>
  <c r="AY252" i="8" s="1"/>
  <c r="N250" i="6"/>
  <c r="AI250" i="8" s="1"/>
  <c r="L261" i="6"/>
  <c r="AA261" i="8" s="1"/>
  <c r="N249" i="6"/>
  <c r="R250" i="6"/>
  <c r="AY250" i="8" s="1"/>
  <c r="Q251" i="6"/>
  <c r="AU251" i="8" s="1"/>
  <c r="P251" i="6"/>
  <c r="AQ251" i="8" s="1"/>
  <c r="Q249" i="6"/>
  <c r="P252" i="6"/>
  <c r="AQ252" i="8" s="1"/>
  <c r="Q250" i="6"/>
  <c r="AU250" i="8" s="1"/>
  <c r="P261" i="6"/>
  <c r="AQ261" i="8" s="1"/>
  <c r="O251" i="6"/>
  <c r="AM251" i="8" s="1"/>
  <c r="O249" i="6"/>
  <c r="Q252" i="6"/>
  <c r="AU252" i="8" s="1"/>
  <c r="O250" i="6"/>
  <c r="AM250" i="8" s="1"/>
  <c r="P250" i="6"/>
  <c r="AQ250" i="8" s="1"/>
  <c r="M261" i="6"/>
  <c r="AE261" i="8" s="1"/>
  <c r="L249" i="6"/>
  <c r="M252" i="6"/>
  <c r="AE252" i="8" s="1"/>
  <c r="Q261" i="6"/>
  <c r="AU261" i="8" s="1"/>
  <c r="N261" i="6"/>
  <c r="AI261" i="8" s="1"/>
  <c r="O261" i="6"/>
  <c r="AM261" i="8" s="1"/>
  <c r="R249" i="6"/>
  <c r="L252" i="6"/>
  <c r="AA252" i="8" s="1"/>
  <c r="R261" i="6"/>
  <c r="AY261" i="8" s="1"/>
  <c r="M250" i="6"/>
  <c r="AE250" i="8" s="1"/>
  <c r="R251" i="6"/>
  <c r="AY251" i="8" s="1"/>
  <c r="O252" i="6"/>
  <c r="AM252" i="8" s="1"/>
  <c r="L251" i="6"/>
  <c r="AA251" i="8" s="1"/>
  <c r="M251" i="6"/>
  <c r="AE251" i="8" s="1"/>
  <c r="M249" i="6"/>
  <c r="N252" i="6"/>
  <c r="AI252" i="8" s="1"/>
  <c r="L250" i="6"/>
  <c r="AA250" i="8" s="1"/>
  <c r="N251" i="6"/>
  <c r="AI251" i="8" s="1"/>
  <c r="P249" i="6"/>
  <c r="AA61" i="8"/>
  <c r="AI191" i="8"/>
  <c r="K280" i="6"/>
  <c r="K140" i="6" s="1"/>
  <c r="K150" i="6" s="1"/>
  <c r="AQ16" i="8"/>
  <c r="AI114" i="8"/>
  <c r="S230" i="8"/>
  <c r="W230" i="8"/>
  <c r="S111" i="8"/>
  <c r="W111" i="8"/>
  <c r="J105" i="6"/>
  <c r="S95" i="8"/>
  <c r="W95" i="8"/>
  <c r="S57" i="8"/>
  <c r="W57" i="8"/>
  <c r="S54" i="8"/>
  <c r="W54" i="8"/>
  <c r="AY61" i="8"/>
  <c r="AY70" i="8"/>
  <c r="W135" i="8"/>
  <c r="W279" i="8" s="1"/>
  <c r="S135" i="8"/>
  <c r="J279" i="6"/>
  <c r="J126" i="6" s="1"/>
  <c r="AE16" i="8"/>
  <c r="P245" i="6"/>
  <c r="AQ245" i="8" s="1"/>
  <c r="R245" i="6"/>
  <c r="AY245" i="8" s="1"/>
  <c r="L245" i="6"/>
  <c r="AA245" i="8" s="1"/>
  <c r="N245" i="6"/>
  <c r="AI245" i="8" s="1"/>
  <c r="O245" i="6"/>
  <c r="AM245" i="8" s="1"/>
  <c r="Q245" i="6"/>
  <c r="AU245" i="8" s="1"/>
  <c r="M245" i="6"/>
  <c r="AE245" i="8" s="1"/>
  <c r="G228" i="8"/>
  <c r="E228" i="6"/>
  <c r="G99" i="8"/>
  <c r="E99" i="6"/>
  <c r="AU191" i="8"/>
  <c r="E101" i="6"/>
  <c r="G101" i="8"/>
  <c r="E147" i="8"/>
  <c r="AE191" i="8"/>
  <c r="K223" i="8"/>
  <c r="G95" i="8"/>
  <c r="E95" i="6"/>
  <c r="G105" i="6"/>
  <c r="E183" i="6"/>
  <c r="G183" i="8"/>
  <c r="E57" i="6"/>
  <c r="G57" i="8"/>
  <c r="G100" i="8"/>
  <c r="E100" i="6"/>
  <c r="G13" i="8"/>
  <c r="E13" i="6"/>
  <c r="H114" i="6"/>
  <c r="K110" i="8"/>
  <c r="L110" i="8" s="1"/>
  <c r="AQ236" i="8"/>
  <c r="M152" i="6"/>
  <c r="M193" i="6" s="1"/>
  <c r="AI61" i="8"/>
  <c r="AQ105" i="8"/>
  <c r="S223" i="8"/>
  <c r="K279" i="6"/>
  <c r="K126" i="6" s="1"/>
  <c r="AQ70" i="8"/>
  <c r="AU105" i="8"/>
  <c r="AA105" i="8"/>
  <c r="S53" i="8"/>
  <c r="W53" i="8"/>
  <c r="S11" i="8"/>
  <c r="J16" i="6"/>
  <c r="J272" i="6" s="1"/>
  <c r="W11" i="8"/>
  <c r="S227" i="8"/>
  <c r="W227" i="8"/>
  <c r="J236" i="6"/>
  <c r="S102" i="8"/>
  <c r="W102" i="8"/>
  <c r="S231" i="8"/>
  <c r="W231" i="8"/>
  <c r="W141" i="8"/>
  <c r="S141" i="8"/>
  <c r="J280" i="6"/>
  <c r="J140" i="6" s="1"/>
  <c r="L101" i="8"/>
  <c r="L183" i="8"/>
  <c r="L96" i="8"/>
  <c r="L104" i="8"/>
  <c r="L228" i="8"/>
  <c r="L52" i="8"/>
  <c r="L57" i="8"/>
  <c r="L59" i="8"/>
  <c r="L232" i="8"/>
  <c r="L231" i="8"/>
  <c r="L99" i="8"/>
  <c r="L111" i="8"/>
  <c r="L97" i="8"/>
  <c r="L235" i="8"/>
  <c r="L98" i="8"/>
  <c r="L56" i="8"/>
  <c r="L189" i="8"/>
  <c r="L58" i="8"/>
  <c r="L230" i="8"/>
  <c r="L53" i="8"/>
  <c r="L102" i="8"/>
  <c r="L103" i="8"/>
  <c r="L113" i="8"/>
  <c r="L190" i="8"/>
  <c r="L60" i="8"/>
  <c r="L234" i="8"/>
  <c r="L13" i="8"/>
  <c r="L12" i="8"/>
  <c r="L100" i="8"/>
  <c r="L54" i="8"/>
  <c r="L55" i="8"/>
  <c r="G231" i="8"/>
  <c r="E231" i="6"/>
  <c r="G232" i="8"/>
  <c r="E232" i="6"/>
  <c r="G235" i="8"/>
  <c r="E235" i="6"/>
  <c r="AE105" i="8"/>
  <c r="AE150" i="8"/>
  <c r="AE152" i="8" s="1"/>
  <c r="AY105" i="8"/>
  <c r="AY191" i="8"/>
  <c r="AM191" i="8"/>
  <c r="S113" i="8"/>
  <c r="W113" i="8"/>
  <c r="S190" i="8"/>
  <c r="W190" i="8"/>
  <c r="S183" i="8"/>
  <c r="W183" i="8"/>
  <c r="S228" i="8"/>
  <c r="W228" i="8"/>
  <c r="S103" i="8"/>
  <c r="W103" i="8"/>
  <c r="I105" i="6"/>
  <c r="O95" i="8"/>
  <c r="I61" i="6"/>
  <c r="O51" i="8"/>
  <c r="O11" i="8"/>
  <c r="I16" i="6"/>
  <c r="I272" i="6" s="1"/>
  <c r="O92" i="8"/>
  <c r="AA70" i="8"/>
  <c r="D70" i="589"/>
  <c r="AQ150" i="8"/>
  <c r="AQ152" i="8" s="1"/>
  <c r="S58" i="8"/>
  <c r="W58" i="8"/>
  <c r="S104" i="8"/>
  <c r="W104" i="8"/>
  <c r="E12" i="6"/>
  <c r="G12" i="8"/>
  <c r="G97" i="8"/>
  <c r="E97" i="6"/>
  <c r="E55" i="6"/>
  <c r="G55" i="8"/>
  <c r="G104" i="8"/>
  <c r="E104" i="6"/>
  <c r="E51" i="6"/>
  <c r="G61" i="6"/>
  <c r="G51" i="8"/>
  <c r="E96" i="6"/>
  <c r="G96" i="8"/>
  <c r="AA16" i="8"/>
  <c r="AM105" i="8"/>
  <c r="S92" i="8"/>
  <c r="AQ61" i="8"/>
  <c r="K16" i="6"/>
  <c r="K272" i="6" s="1"/>
  <c r="K236" i="6"/>
  <c r="AI105" i="8"/>
  <c r="AM236" i="8"/>
  <c r="S13" i="8"/>
  <c r="W13" i="8"/>
  <c r="S68" i="8"/>
  <c r="W68" i="8"/>
  <c r="S234" i="8"/>
  <c r="W234" i="8"/>
  <c r="S12" i="8"/>
  <c r="W12" i="8"/>
  <c r="S97" i="8"/>
  <c r="W97" i="8"/>
  <c r="AA236" i="8"/>
  <c r="D287" i="65"/>
  <c r="D26" i="486" s="1"/>
  <c r="D286" i="65"/>
  <c r="D25" i="486" s="1"/>
  <c r="O223" i="8"/>
  <c r="AM70" i="8"/>
  <c r="AU150" i="8"/>
  <c r="G141" i="8"/>
  <c r="E141" i="6"/>
  <c r="G280" i="6"/>
  <c r="K227" i="8"/>
  <c r="H236" i="6"/>
  <c r="S56" i="8"/>
  <c r="W56" i="8"/>
  <c r="O141" i="8"/>
  <c r="I280" i="6"/>
  <c r="I140" i="6" s="1"/>
  <c r="AE236" i="8"/>
  <c r="G59" i="8"/>
  <c r="E59" i="6"/>
  <c r="G135" i="8"/>
  <c r="E135" i="6"/>
  <c r="G279" i="6"/>
  <c r="K135" i="8"/>
  <c r="H279" i="6"/>
  <c r="H126" i="6" s="1"/>
  <c r="AY16" i="8"/>
  <c r="AY150" i="8"/>
  <c r="AY152" i="8" s="1"/>
  <c r="E102" i="6"/>
  <c r="G102" i="8"/>
  <c r="E53" i="6"/>
  <c r="G53" i="8"/>
  <c r="G103" i="8"/>
  <c r="E103" i="6"/>
  <c r="G236" i="6"/>
  <c r="E227" i="6"/>
  <c r="G227" i="8"/>
  <c r="E189" i="6"/>
  <c r="G189" i="8"/>
  <c r="E88" i="8"/>
  <c r="G92" i="8"/>
  <c r="E223" i="6"/>
  <c r="AM61" i="8"/>
  <c r="AM150" i="8"/>
  <c r="AM152" i="8" s="1"/>
  <c r="AY114" i="8"/>
  <c r="AI236" i="8"/>
  <c r="AM114" i="8"/>
  <c r="S235" i="8"/>
  <c r="W235" i="8"/>
  <c r="S55" i="8"/>
  <c r="W55" i="8"/>
  <c r="S96" i="8"/>
  <c r="W96" i="8"/>
  <c r="S60" i="8"/>
  <c r="W60" i="8"/>
  <c r="I114" i="6"/>
  <c r="O110" i="8"/>
  <c r="I236" i="6"/>
  <c r="O227" i="8"/>
  <c r="J277" i="618"/>
  <c r="J275" i="618"/>
  <c r="J48" i="618"/>
  <c r="AA114" i="8"/>
  <c r="AE61" i="8"/>
  <c r="AM16" i="8"/>
  <c r="S100" i="8"/>
  <c r="W100" i="8"/>
  <c r="AI150" i="8"/>
  <c r="E190" i="6"/>
  <c r="G190" i="8"/>
  <c r="G98" i="8"/>
  <c r="E98" i="6"/>
  <c r="G60" i="8"/>
  <c r="E60" i="6"/>
  <c r="E234" i="6"/>
  <c r="G234" i="8"/>
  <c r="H105" i="6"/>
  <c r="K95" i="8"/>
  <c r="H61" i="6"/>
  <c r="K51" i="8"/>
  <c r="K11" i="8"/>
  <c r="H16" i="6"/>
  <c r="H272" i="6" s="1"/>
  <c r="AU70" i="8"/>
  <c r="E219" i="8"/>
  <c r="G223" i="8"/>
  <c r="K61" i="6"/>
  <c r="K63" i="6" s="1"/>
  <c r="K271" i="6" s="1"/>
  <c r="S101" i="8"/>
  <c r="W101" i="8"/>
  <c r="S189" i="8"/>
  <c r="W189" i="8"/>
  <c r="S52" i="8"/>
  <c r="W52" i="8"/>
  <c r="J114" i="6"/>
  <c r="W110" i="8"/>
  <c r="S110" i="8"/>
  <c r="O68" i="8"/>
  <c r="D50" i="486"/>
  <c r="AU236" i="8"/>
  <c r="AU238" i="8" s="1"/>
  <c r="AE70" i="8"/>
  <c r="K92" i="8"/>
  <c r="M312" i="65"/>
  <c r="C50" i="491"/>
  <c r="G312" i="65"/>
  <c r="C51" i="491"/>
  <c r="G308" i="65"/>
  <c r="E4" i="620" s="1"/>
  <c r="L312" i="65"/>
  <c r="H312" i="65"/>
  <c r="C52" i="491"/>
  <c r="G309" i="65"/>
  <c r="E16" i="620" s="1"/>
  <c r="I312" i="65"/>
  <c r="J312" i="65"/>
  <c r="K69" i="589"/>
  <c r="K21" i="590" s="1"/>
  <c r="K12" i="590"/>
  <c r="AB136" i="8"/>
  <c r="AG95" i="8"/>
  <c r="AB100" i="8"/>
  <c r="BB111" i="8"/>
  <c r="AC68" i="8"/>
  <c r="Y227" i="8"/>
  <c r="AO183" i="8"/>
  <c r="BA11" i="8"/>
  <c r="AS261" i="8"/>
  <c r="AJ102" i="8"/>
  <c r="AO250" i="8"/>
  <c r="AR68" i="8"/>
  <c r="AB68" i="8"/>
  <c r="AG250" i="8"/>
  <c r="AX99" i="8"/>
  <c r="AT228" i="8"/>
  <c r="BB227" i="8"/>
  <c r="Z99" i="8"/>
  <c r="AV12" i="8"/>
  <c r="AW68" i="8"/>
  <c r="Z189" i="8"/>
  <c r="AG88" i="8"/>
  <c r="AK234" i="8"/>
  <c r="J97" i="8"/>
  <c r="BA228" i="8"/>
  <c r="AL235" i="8"/>
  <c r="AN250" i="8"/>
  <c r="AN228" i="8"/>
  <c r="AP111" i="8"/>
  <c r="AB219" i="8"/>
  <c r="AS51" i="8"/>
  <c r="AR98" i="8"/>
  <c r="Z227" i="8"/>
  <c r="AO68" i="8"/>
  <c r="AO103" i="8"/>
  <c r="D97" i="616"/>
  <c r="AN57" i="8"/>
  <c r="AZ95" i="8"/>
  <c r="Y102" i="8"/>
  <c r="AV60" i="8"/>
  <c r="BA99" i="8"/>
  <c r="J231" i="8"/>
  <c r="AD11" i="8"/>
  <c r="AP60" i="8"/>
  <c r="AW58" i="8"/>
  <c r="AP136" i="8"/>
  <c r="AR190" i="8"/>
  <c r="Z95" i="8"/>
  <c r="AT88" i="8"/>
  <c r="AN135" i="8"/>
  <c r="Y111" i="8"/>
  <c r="AC113" i="8"/>
  <c r="AT149" i="8"/>
  <c r="AK251" i="8"/>
  <c r="Y136" i="8"/>
  <c r="AO51" i="8"/>
  <c r="AH245" i="8"/>
  <c r="BA13" i="8"/>
  <c r="T43" i="8"/>
  <c r="H228" i="8"/>
  <c r="AJ129" i="8"/>
  <c r="AJ56" i="8"/>
  <c r="H98" i="8"/>
  <c r="AZ52" i="8"/>
  <c r="AC129" i="8"/>
  <c r="Y54" i="8"/>
  <c r="AR99" i="8"/>
  <c r="AP149" i="8"/>
  <c r="AK129" i="8"/>
  <c r="AN235" i="8"/>
  <c r="AP101" i="8"/>
  <c r="AN60" i="8"/>
  <c r="AZ235" i="8"/>
  <c r="AW53" i="8"/>
  <c r="AD100" i="8"/>
  <c r="J129" i="8"/>
  <c r="AC88" i="8"/>
  <c r="V135" i="8"/>
  <c r="AR12" i="8"/>
  <c r="AH13" i="8"/>
  <c r="J113" i="8"/>
  <c r="AX230" i="8"/>
  <c r="AF97" i="8"/>
  <c r="AX245" i="8"/>
  <c r="AB234" i="8"/>
  <c r="AR100" i="8"/>
  <c r="Z56" i="8"/>
  <c r="AH149" i="8"/>
  <c r="AH99" i="8"/>
  <c r="Y97" i="8"/>
  <c r="V88" i="8"/>
  <c r="AS99" i="8"/>
  <c r="AJ261" i="8"/>
  <c r="Z147" i="8"/>
  <c r="AT59" i="8"/>
  <c r="AS252" i="8"/>
  <c r="AN101" i="8"/>
  <c r="AO141" i="8"/>
  <c r="H104" i="8"/>
  <c r="AG135" i="8"/>
  <c r="AX96" i="8"/>
  <c r="H96" i="8"/>
  <c r="AV227" i="8"/>
  <c r="AG141" i="8"/>
  <c r="D96" i="618"/>
  <c r="BB231" i="8"/>
  <c r="AX149" i="8"/>
  <c r="AV57" i="8"/>
  <c r="V231" i="8"/>
  <c r="AP228" i="8"/>
  <c r="AH113" i="8"/>
  <c r="AL95" i="8"/>
  <c r="AJ183" i="8"/>
  <c r="AG54" i="8"/>
  <c r="BA113" i="8"/>
  <c r="BA190" i="8"/>
  <c r="BA110" i="8"/>
  <c r="AX52" i="8"/>
  <c r="BA101" i="8"/>
  <c r="AN52" i="8"/>
  <c r="AH43" i="8"/>
  <c r="AP103" i="8"/>
  <c r="AB252" i="8"/>
  <c r="AK261" i="8"/>
  <c r="AR189" i="8"/>
  <c r="AX261" i="8"/>
  <c r="AX129" i="8"/>
  <c r="AZ183" i="8"/>
  <c r="J11" i="8"/>
  <c r="AJ228" i="8"/>
  <c r="AL53" i="8"/>
  <c r="D57" i="616"/>
  <c r="AD102" i="8"/>
  <c r="AX234" i="8"/>
  <c r="Z68" i="8"/>
  <c r="AL189" i="8"/>
  <c r="AD232" i="8"/>
  <c r="Y99" i="8"/>
  <c r="AN103" i="8"/>
  <c r="AH190" i="8"/>
  <c r="AS250" i="8"/>
  <c r="AJ55" i="8"/>
  <c r="AH103" i="8"/>
  <c r="D111" i="616"/>
  <c r="AP56" i="8"/>
  <c r="AG12" i="8"/>
  <c r="D55" i="616"/>
  <c r="AN68" i="8"/>
  <c r="AB183" i="8"/>
  <c r="Z59" i="8"/>
  <c r="AL58" i="8"/>
  <c r="AN136" i="8"/>
  <c r="AL183" i="8"/>
  <c r="AK88" i="8"/>
  <c r="AW98" i="8"/>
  <c r="AX251" i="8"/>
  <c r="BA235" i="8"/>
  <c r="V102" i="8"/>
  <c r="BA68" i="8"/>
  <c r="BB141" i="8"/>
  <c r="J100" i="8"/>
  <c r="AR103" i="8"/>
  <c r="AC55" i="8"/>
  <c r="AN97" i="8"/>
  <c r="AG136" i="8"/>
  <c r="AK97" i="8"/>
  <c r="Y113" i="8"/>
  <c r="AH51" i="8"/>
  <c r="BB101" i="8"/>
  <c r="AO54" i="8"/>
  <c r="AV252" i="8"/>
  <c r="AX136" i="8"/>
  <c r="AS183" i="8"/>
  <c r="AF100" i="8"/>
  <c r="V232" i="8"/>
  <c r="L135" i="8"/>
  <c r="J219" i="8"/>
  <c r="AT97" i="8"/>
  <c r="AB103" i="8"/>
  <c r="AP245" i="8"/>
  <c r="AL219" i="8"/>
  <c r="H11" i="8"/>
  <c r="AT51" i="8"/>
  <c r="AL68" i="8"/>
  <c r="AS110" i="8"/>
  <c r="AO100" i="8"/>
  <c r="H111" i="8"/>
  <c r="Z141" i="8"/>
  <c r="AV251" i="8"/>
  <c r="Z51" i="8"/>
  <c r="AW96" i="8"/>
  <c r="AR250" i="8"/>
  <c r="AW110" i="8"/>
  <c r="AW88" i="8"/>
  <c r="AS235" i="8"/>
  <c r="D104" i="616"/>
  <c r="H54" i="8"/>
  <c r="AP59" i="8"/>
  <c r="D110" i="616"/>
  <c r="AP58" i="8"/>
  <c r="AZ13" i="8"/>
  <c r="Y59" i="8"/>
  <c r="AS230" i="8"/>
  <c r="AG190" i="8"/>
  <c r="Z110" i="8"/>
  <c r="AD12" i="8"/>
  <c r="AP98" i="8"/>
  <c r="Y13" i="8"/>
  <c r="AO189" i="8"/>
  <c r="X43" i="8"/>
  <c r="BA53" i="8"/>
  <c r="AT250" i="8"/>
  <c r="AS53" i="8"/>
  <c r="AX51" i="8"/>
  <c r="V234" i="8"/>
  <c r="AD101" i="8"/>
  <c r="AH129" i="8"/>
  <c r="Z113" i="8"/>
  <c r="AS11" i="8"/>
  <c r="AK57" i="8"/>
  <c r="AD58" i="8"/>
  <c r="AZ11" i="8"/>
  <c r="AP190" i="8"/>
  <c r="AH59" i="8"/>
  <c r="BB59" i="8"/>
  <c r="AC232" i="8"/>
  <c r="J104" i="8"/>
  <c r="AR13" i="8"/>
  <c r="AP102" i="8"/>
  <c r="AL251" i="8"/>
  <c r="AF136" i="8"/>
  <c r="AX141" i="8"/>
  <c r="D96" i="616"/>
  <c r="AV96" i="8"/>
  <c r="AH230" i="8"/>
  <c r="AN43" i="8"/>
  <c r="AF95" i="8"/>
  <c r="AH95" i="8"/>
  <c r="AC102" i="8"/>
  <c r="BB190" i="8"/>
  <c r="AJ98" i="8"/>
  <c r="D100" i="616"/>
  <c r="AV53" i="8"/>
  <c r="AF111" i="8"/>
  <c r="J102" i="8"/>
  <c r="Y147" i="8"/>
  <c r="BA59" i="8"/>
  <c r="V98" i="8"/>
  <c r="AX183" i="8"/>
  <c r="BB228" i="8"/>
  <c r="Z11" i="8"/>
  <c r="BA141" i="8"/>
  <c r="AJ54" i="8"/>
  <c r="D68" i="616"/>
  <c r="AX97" i="8"/>
  <c r="AS104" i="8"/>
  <c r="AZ230" i="8"/>
  <c r="AD149" i="8"/>
  <c r="AZ113" i="8"/>
  <c r="AW190" i="8"/>
  <c r="AN56" i="8"/>
  <c r="AL136" i="8"/>
  <c r="AF88" i="8"/>
  <c r="AJ51" i="8"/>
  <c r="AP100" i="8"/>
  <c r="Z104" i="8"/>
  <c r="AO219" i="8"/>
  <c r="Z235" i="8"/>
  <c r="J111" i="8"/>
  <c r="AG113" i="8"/>
  <c r="AD183" i="8"/>
  <c r="H58" i="8"/>
  <c r="AG13" i="8"/>
  <c r="AF227" i="8"/>
  <c r="Y11" i="8"/>
  <c r="AW136" i="8"/>
  <c r="AN149" i="8"/>
  <c r="J52" i="8"/>
  <c r="AO231" i="8"/>
  <c r="M43" i="8"/>
  <c r="AS95" i="8"/>
  <c r="BB95" i="8"/>
  <c r="AX189" i="8"/>
  <c r="AK141" i="8"/>
  <c r="AV149" i="8"/>
  <c r="AR235" i="8"/>
  <c r="AF250" i="8"/>
  <c r="AH98" i="8"/>
  <c r="AO99" i="8"/>
  <c r="D59" i="616"/>
  <c r="AB43" i="8"/>
  <c r="AV55" i="8"/>
  <c r="AP250" i="8"/>
  <c r="AK59" i="8"/>
  <c r="AS103" i="8"/>
  <c r="AJ227" i="8"/>
  <c r="AV129" i="8"/>
  <c r="AK235" i="8"/>
  <c r="AV54" i="8"/>
  <c r="BA51" i="8"/>
  <c r="AX113" i="8"/>
  <c r="AL100" i="8"/>
  <c r="AL149" i="8"/>
  <c r="AF56" i="8"/>
  <c r="AV13" i="8"/>
  <c r="AS97" i="8"/>
  <c r="AG57" i="8"/>
  <c r="AK68" i="8"/>
  <c r="AH54" i="8"/>
  <c r="AP88" i="8"/>
  <c r="AT219" i="8"/>
  <c r="I43" i="8"/>
  <c r="AC230" i="8"/>
  <c r="AO261" i="8"/>
  <c r="H68" i="8"/>
  <c r="BB103" i="8"/>
  <c r="H97" i="8"/>
  <c r="Y88" i="8"/>
  <c r="AR96" i="8"/>
  <c r="AC245" i="8"/>
  <c r="AW95" i="8"/>
  <c r="AD136" i="8"/>
  <c r="AC251" i="8"/>
  <c r="AX101" i="8"/>
  <c r="AF98" i="8"/>
  <c r="AC250" i="8"/>
  <c r="Y110" i="8"/>
  <c r="AD230" i="8"/>
  <c r="Y98" i="8"/>
  <c r="AZ56" i="8"/>
  <c r="AC52" i="8"/>
  <c r="D113" i="616"/>
  <c r="AF251" i="8"/>
  <c r="AZ232" i="8"/>
  <c r="Y101" i="8"/>
  <c r="AF11" i="8"/>
  <c r="AG149" i="8"/>
  <c r="J228" i="8"/>
  <c r="V149" i="8"/>
  <c r="AZ99" i="8"/>
  <c r="AW189" i="8"/>
  <c r="AF101" i="8"/>
  <c r="BB52" i="8"/>
  <c r="J58" i="8"/>
  <c r="BB88" i="8"/>
  <c r="AB101" i="8"/>
  <c r="AB95" i="8"/>
  <c r="AV88" i="8"/>
  <c r="H219" i="8"/>
  <c r="AS228" i="8"/>
  <c r="AZ43" i="8"/>
  <c r="V57" i="8"/>
  <c r="AK103" i="8"/>
  <c r="AL55" i="8"/>
  <c r="V96" i="8"/>
  <c r="AS88" i="8"/>
  <c r="AX60" i="8"/>
  <c r="AH12" i="8"/>
  <c r="V129" i="8"/>
  <c r="BB96" i="8"/>
  <c r="AG219" i="8"/>
  <c r="D13" i="616"/>
  <c r="AD135" i="8"/>
  <c r="BA251" i="8"/>
  <c r="AV101" i="8"/>
  <c r="J235" i="8"/>
  <c r="BB261" i="8"/>
  <c r="AD219" i="8"/>
  <c r="AF104" i="8"/>
  <c r="AR56" i="8"/>
  <c r="AZ135" i="8"/>
  <c r="BB99" i="8"/>
  <c r="V101" i="8"/>
  <c r="AR95" i="8"/>
  <c r="AS101" i="8"/>
  <c r="Z96" i="8"/>
  <c r="AC13" i="8"/>
  <c r="AC136" i="8"/>
  <c r="Z98" i="8"/>
  <c r="Z129" i="8"/>
  <c r="AZ231" i="8"/>
  <c r="H230" i="8"/>
  <c r="AN88" i="8"/>
  <c r="AG56" i="8"/>
  <c r="AF99" i="8"/>
  <c r="AR234" i="8"/>
  <c r="AJ58" i="8"/>
  <c r="AC135" i="8"/>
  <c r="AX252" i="8"/>
  <c r="AL113" i="8"/>
  <c r="AJ53" i="8"/>
  <c r="Y68" i="8"/>
  <c r="H110" i="8"/>
  <c r="J101" i="8"/>
  <c r="AS98" i="8"/>
  <c r="AH97" i="8"/>
  <c r="Y141" i="8"/>
  <c r="AW219" i="8"/>
  <c r="BA136" i="8"/>
  <c r="AP251" i="8"/>
  <c r="AL101" i="8"/>
  <c r="AL103" i="8"/>
  <c r="AO245" i="8"/>
  <c r="AH100" i="8"/>
  <c r="L219" i="8"/>
  <c r="H60" i="8"/>
  <c r="AZ88" i="8"/>
  <c r="BB57" i="8"/>
  <c r="V97" i="8"/>
  <c r="AL51" i="8"/>
  <c r="AC57" i="8"/>
  <c r="AN59" i="8"/>
  <c r="H55" i="8"/>
  <c r="AH136" i="8"/>
  <c r="AS190" i="8"/>
  <c r="AD103" i="8"/>
  <c r="AR141" i="8"/>
  <c r="AR136" i="8"/>
  <c r="AJ141" i="8"/>
  <c r="AJ230" i="8"/>
  <c r="AC95" i="8"/>
  <c r="Y103" i="8"/>
  <c r="AR135" i="8"/>
  <c r="AS141" i="8"/>
  <c r="AG53" i="8"/>
  <c r="AP12" i="8"/>
  <c r="AK96" i="8"/>
  <c r="Z52" i="8"/>
  <c r="AR113" i="8"/>
  <c r="BB235" i="8"/>
  <c r="V51" i="8"/>
  <c r="BA189" i="8"/>
  <c r="AW113" i="8"/>
  <c r="AT141" i="8"/>
  <c r="AF55" i="8"/>
  <c r="AP230" i="8"/>
  <c r="AO11" i="8"/>
  <c r="AT232" i="8"/>
  <c r="AT111" i="8"/>
  <c r="J227" i="8"/>
  <c r="BB149" i="8"/>
  <c r="AW111" i="8"/>
  <c r="V100" i="8"/>
  <c r="AT96" i="8"/>
  <c r="H129" i="8"/>
  <c r="AR251" i="8"/>
  <c r="AT102" i="8"/>
  <c r="AC58" i="8"/>
  <c r="Y183" i="8"/>
  <c r="AL88" i="8"/>
  <c r="AF58" i="8"/>
  <c r="AK252" i="8"/>
  <c r="AT99" i="8"/>
  <c r="AK190" i="8"/>
  <c r="D183" i="616"/>
  <c r="AX58" i="8"/>
  <c r="AT110" i="8"/>
  <c r="AC141" i="8"/>
  <c r="AN55" i="8"/>
  <c r="AR227" i="8"/>
  <c r="AO110" i="8"/>
  <c r="AV51" i="8"/>
  <c r="AG102" i="8"/>
  <c r="AV250" i="8"/>
  <c r="AG51" i="8"/>
  <c r="AV141" i="8"/>
  <c r="Z88" i="8"/>
  <c r="AP141" i="8"/>
  <c r="BA252" i="8"/>
  <c r="AZ12" i="8"/>
  <c r="AC101" i="8"/>
  <c r="AP53" i="8"/>
  <c r="AW251" i="8"/>
  <c r="BB97" i="8"/>
  <c r="AH101" i="8"/>
  <c r="AL250" i="8"/>
  <c r="AW11" i="8"/>
  <c r="AT235" i="8"/>
  <c r="AK231" i="8"/>
  <c r="AN51" i="8"/>
  <c r="AP51" i="8"/>
  <c r="AZ103" i="8"/>
  <c r="BA96" i="8"/>
  <c r="AG60" i="8"/>
  <c r="AL104" i="8"/>
  <c r="AP97" i="8"/>
  <c r="V183" i="8"/>
  <c r="AL12" i="8"/>
  <c r="AH135" i="8"/>
  <c r="AW103" i="8"/>
  <c r="AB53" i="8"/>
  <c r="AF149" i="8"/>
  <c r="BB51" i="8"/>
  <c r="AV56" i="8"/>
  <c r="AZ98" i="8"/>
  <c r="AC53" i="8"/>
  <c r="AP54" i="8"/>
  <c r="Y129" i="8"/>
  <c r="AX102" i="8"/>
  <c r="AO97" i="8"/>
  <c r="AF59" i="8"/>
  <c r="AD52" i="8"/>
  <c r="AS54" i="8"/>
  <c r="AB129" i="8"/>
  <c r="AT52" i="8"/>
  <c r="AG98" i="8"/>
  <c r="AX111" i="8"/>
  <c r="AK51" i="8"/>
  <c r="Y190" i="8"/>
  <c r="AB57" i="8"/>
  <c r="V110" i="8"/>
  <c r="AV103" i="8"/>
  <c r="AD56" i="8"/>
  <c r="V59" i="8"/>
  <c r="AX88" i="8"/>
  <c r="AH227" i="8"/>
  <c r="AH251" i="8"/>
  <c r="BA135" i="8"/>
  <c r="AB98" i="8"/>
  <c r="J68" i="8"/>
  <c r="N141" i="8"/>
  <c r="AJ12" i="8"/>
  <c r="AS68" i="8"/>
  <c r="AK12" i="8"/>
  <c r="Y60" i="8"/>
  <c r="AG129" i="8"/>
  <c r="AK13" i="8"/>
  <c r="AF245" i="8"/>
  <c r="AV189" i="8"/>
  <c r="BB104" i="8"/>
  <c r="J149" i="8"/>
  <c r="AR54" i="8"/>
  <c r="AB113" i="8"/>
  <c r="Z13" i="8"/>
  <c r="AC190" i="8"/>
  <c r="AK104" i="8"/>
  <c r="V53" i="8"/>
  <c r="AS234" i="8"/>
  <c r="BA219" i="8"/>
  <c r="AK43" i="8"/>
  <c r="AP235" i="8"/>
  <c r="BB13" i="8"/>
  <c r="Y58" i="8"/>
  <c r="AW183" i="8"/>
  <c r="Y231" i="8"/>
  <c r="AX54" i="8"/>
  <c r="AN129" i="8"/>
  <c r="AD251" i="8"/>
  <c r="AH53" i="8"/>
  <c r="P43" i="8"/>
  <c r="BB250" i="8"/>
  <c r="BB136" i="8"/>
  <c r="AV190" i="8"/>
  <c r="AR245" i="8"/>
  <c r="AF52" i="8"/>
  <c r="AN251" i="8"/>
  <c r="H56" i="8"/>
  <c r="AK95" i="8"/>
  <c r="AT231" i="8"/>
  <c r="AO57" i="8"/>
  <c r="AX95" i="8"/>
  <c r="AD59" i="8"/>
  <c r="AW51" i="8"/>
  <c r="H95" i="8"/>
  <c r="AH252" i="8"/>
  <c r="BB55" i="8"/>
  <c r="AZ59" i="8"/>
  <c r="H189" i="8"/>
  <c r="AB227" i="8"/>
  <c r="AB111" i="8"/>
  <c r="J51" i="8"/>
  <c r="AC111" i="8"/>
  <c r="AN219" i="8"/>
  <c r="AL228" i="8"/>
  <c r="AO135" i="8"/>
  <c r="AR219" i="8"/>
  <c r="AZ57" i="8"/>
  <c r="AS58" i="8"/>
  <c r="AN245" i="8"/>
  <c r="Y57" i="8"/>
  <c r="AO56" i="8"/>
  <c r="AH235" i="8"/>
  <c r="AZ55" i="8"/>
  <c r="Z101" i="8"/>
  <c r="AX135" i="8"/>
  <c r="V11" i="8"/>
  <c r="BB129" i="8"/>
  <c r="BA245" i="8"/>
  <c r="AD235" i="8"/>
  <c r="AH231" i="8"/>
  <c r="H235" i="8"/>
  <c r="AV231" i="8"/>
  <c r="AG104" i="8"/>
  <c r="H51" i="8"/>
  <c r="AC99" i="8"/>
  <c r="AT227" i="8"/>
  <c r="D54" i="616"/>
  <c r="AT101" i="8"/>
  <c r="AV183" i="8"/>
  <c r="Y52" i="8"/>
  <c r="AJ97" i="8"/>
  <c r="AT135" i="8"/>
  <c r="AB250" i="8"/>
  <c r="AC59" i="8"/>
  <c r="AG230" i="8"/>
  <c r="BA234" i="8"/>
  <c r="AD53" i="8"/>
  <c r="AJ136" i="8"/>
  <c r="AB88" i="8"/>
  <c r="AK227" i="8"/>
  <c r="AC189" i="8"/>
  <c r="AJ11" i="8"/>
  <c r="AC227" i="8"/>
  <c r="AK54" i="8"/>
  <c r="AH58" i="8"/>
  <c r="BA52" i="8"/>
  <c r="AK52" i="8"/>
  <c r="Y53" i="8"/>
  <c r="AV68" i="8"/>
  <c r="AV136" i="8"/>
  <c r="AJ104" i="8"/>
  <c r="AV245" i="8"/>
  <c r="AK149" i="8"/>
  <c r="AG52" i="8"/>
  <c r="AX235" i="8"/>
  <c r="AD99" i="8"/>
  <c r="AX12" i="8"/>
  <c r="AK219" i="8"/>
  <c r="AH88" i="8"/>
  <c r="AN231" i="8"/>
  <c r="V99" i="8"/>
  <c r="AZ101" i="8"/>
  <c r="L149" i="8"/>
  <c r="D149" i="616" s="1"/>
  <c r="AP99" i="8"/>
  <c r="AO55" i="8"/>
  <c r="N149" i="8"/>
  <c r="V190" i="8"/>
  <c r="AR59" i="8"/>
  <c r="AZ227" i="8"/>
  <c r="AZ261" i="8"/>
  <c r="AL102" i="8"/>
  <c r="AJ149" i="8"/>
  <c r="V228" i="8"/>
  <c r="AP231" i="8"/>
  <c r="AC100" i="8"/>
  <c r="AX11" i="8"/>
  <c r="AV100" i="8"/>
  <c r="AZ149" i="8"/>
  <c r="AJ100" i="8"/>
  <c r="AV97" i="8"/>
  <c r="H227" i="8"/>
  <c r="AD252" i="8"/>
  <c r="AV59" i="8"/>
  <c r="AW141" i="8"/>
  <c r="J98" i="8"/>
  <c r="AJ111" i="8"/>
  <c r="Y234" i="8"/>
  <c r="AO104" i="8"/>
  <c r="D43" i="616"/>
  <c r="Y55" i="8"/>
  <c r="AV113" i="8"/>
  <c r="AD96" i="8"/>
  <c r="V60" i="8"/>
  <c r="AN232" i="8"/>
  <c r="BA57" i="8"/>
  <c r="AN99" i="8"/>
  <c r="AO227" i="8"/>
  <c r="BB113" i="8"/>
  <c r="AZ219" i="8"/>
  <c r="AR110" i="8"/>
  <c r="AX232" i="8"/>
  <c r="AJ95" i="8"/>
  <c r="AZ68" i="8"/>
  <c r="AN100" i="8"/>
  <c r="AV230" i="8"/>
  <c r="AK245" i="8"/>
  <c r="BB219" i="8"/>
  <c r="AZ245" i="8"/>
  <c r="Z60" i="8"/>
  <c r="AT58" i="8"/>
  <c r="AK60" i="8"/>
  <c r="AF102" i="8"/>
  <c r="AP43" i="8"/>
  <c r="AG96" i="8"/>
  <c r="AL97" i="8"/>
  <c r="AO98" i="8"/>
  <c r="AK55" i="8"/>
  <c r="L129" i="8"/>
  <c r="AK110" i="8"/>
  <c r="AG55" i="8"/>
  <c r="AG261" i="8"/>
  <c r="BB230" i="8"/>
  <c r="AZ251" i="8"/>
  <c r="V56" i="8"/>
  <c r="BB234" i="8"/>
  <c r="AX13" i="8"/>
  <c r="BB251" i="8"/>
  <c r="L136" i="8"/>
  <c r="AC51" i="8"/>
  <c r="V103" i="8"/>
  <c r="AO136" i="8"/>
  <c r="AO13" i="8"/>
  <c r="V227" i="8"/>
  <c r="N129" i="8"/>
  <c r="AP110" i="8"/>
  <c r="H53" i="8"/>
  <c r="AT189" i="8"/>
  <c r="AZ51" i="8"/>
  <c r="H231" i="8"/>
  <c r="AT129" i="8"/>
  <c r="AZ111" i="8"/>
  <c r="V55" i="8"/>
  <c r="AP219" i="8"/>
  <c r="AK113" i="8"/>
  <c r="Z232" i="8"/>
  <c r="AG252" i="8"/>
  <c r="AN13" i="8"/>
  <c r="V111" i="8"/>
  <c r="AJ60" i="8"/>
  <c r="AR53" i="8"/>
  <c r="V235" i="8"/>
  <c r="N88" i="8"/>
  <c r="AK53" i="8"/>
  <c r="J103" i="8"/>
  <c r="AW228" i="8"/>
  <c r="AD110" i="8"/>
  <c r="Y56" i="8"/>
  <c r="AL11" i="8"/>
  <c r="AP11" i="8"/>
  <c r="J99" i="8"/>
  <c r="AL59" i="8"/>
  <c r="AL56" i="8"/>
  <c r="D60" i="616"/>
  <c r="AW235" i="8"/>
  <c r="AL129" i="8"/>
  <c r="BA100" i="8"/>
  <c r="AB232" i="8"/>
  <c r="AS113" i="8"/>
  <c r="BB60" i="8"/>
  <c r="AP96" i="8"/>
  <c r="Z55" i="8"/>
  <c r="BB53" i="8"/>
  <c r="AW231" i="8"/>
  <c r="J56" i="8"/>
  <c r="Y95" i="8"/>
  <c r="AL230" i="8"/>
  <c r="AP252" i="8"/>
  <c r="AW55" i="8"/>
  <c r="AD245" i="8"/>
  <c r="AG227" i="8"/>
  <c r="D235" i="616"/>
  <c r="AZ96" i="8"/>
  <c r="AW261" i="8"/>
  <c r="AF13" i="8"/>
  <c r="BB56" i="8"/>
  <c r="AH57" i="8"/>
  <c r="BB252" i="8"/>
  <c r="Z230" i="8"/>
  <c r="AJ96" i="8"/>
  <c r="AJ232" i="8"/>
  <c r="AD88" i="8"/>
  <c r="AN111" i="8"/>
  <c r="AH102" i="8"/>
  <c r="AR104" i="8"/>
  <c r="AD51" i="8"/>
  <c r="AN230" i="8"/>
  <c r="AO129" i="8"/>
  <c r="AR261" i="8"/>
  <c r="AH183" i="8"/>
  <c r="AL245" i="8"/>
  <c r="V12" i="8"/>
  <c r="D98" i="616"/>
  <c r="AZ102" i="8"/>
  <c r="AB96" i="8"/>
  <c r="AS149" i="8"/>
  <c r="AG235" i="8"/>
  <c r="AF110" i="8"/>
  <c r="AV234" i="8"/>
  <c r="AN54" i="8"/>
  <c r="AV95" i="8"/>
  <c r="Z183" i="8"/>
  <c r="AB60" i="8"/>
  <c r="Z12" i="8"/>
  <c r="AW99" i="8"/>
  <c r="AR58" i="8"/>
  <c r="V13" i="8"/>
  <c r="AG183" i="8"/>
  <c r="AD60" i="8"/>
  <c r="D231" i="616"/>
  <c r="AL231" i="8"/>
  <c r="AG11" i="8"/>
  <c r="D12" i="616"/>
  <c r="AB56" i="8"/>
  <c r="BB58" i="8"/>
  <c r="J183" i="8"/>
  <c r="N219" i="8"/>
  <c r="Z136" i="8"/>
  <c r="AT55" i="8"/>
  <c r="AX228" i="8"/>
  <c r="AN53" i="8"/>
  <c r="AR51" i="8"/>
  <c r="AK101" i="8"/>
  <c r="AR183" i="8"/>
  <c r="BB54" i="8"/>
  <c r="BA261" i="8"/>
  <c r="AD111" i="8"/>
  <c r="AT183" i="8"/>
  <c r="Y135" i="8"/>
  <c r="AW43" i="8"/>
  <c r="AR252" i="8"/>
  <c r="BA149" i="8"/>
  <c r="AZ189" i="8"/>
  <c r="AO252" i="8"/>
  <c r="AN113" i="8"/>
  <c r="BA54" i="8"/>
  <c r="AG110" i="8"/>
  <c r="AF190" i="8"/>
  <c r="AF96" i="8"/>
  <c r="AX227" i="8"/>
  <c r="AK56" i="8"/>
  <c r="AG68" i="8"/>
  <c r="AS219" i="8"/>
  <c r="AG189" i="8"/>
  <c r="AL227" i="8"/>
  <c r="AR228" i="8"/>
  <c r="AX53" i="8"/>
  <c r="BA183" i="8"/>
  <c r="Z103" i="8"/>
  <c r="AP232" i="8"/>
  <c r="AL111" i="8"/>
  <c r="AZ60" i="8"/>
  <c r="BB245" i="8"/>
  <c r="AR230" i="8"/>
  <c r="AS56" i="8"/>
  <c r="V58" i="8"/>
  <c r="AR129" i="8"/>
  <c r="AP52" i="8"/>
  <c r="AJ101" i="8"/>
  <c r="Y219" i="8"/>
  <c r="AF231" i="8"/>
  <c r="AF68" i="8"/>
  <c r="AT68" i="8"/>
  <c r="BB189" i="8"/>
  <c r="AZ53" i="8"/>
  <c r="AO101" i="8"/>
  <c r="J53" i="8"/>
  <c r="AB12" i="8"/>
  <c r="AG232" i="8"/>
  <c r="Z53" i="8"/>
  <c r="AL98" i="8"/>
  <c r="AL96" i="8"/>
  <c r="D52" i="616"/>
  <c r="AW230" i="8"/>
  <c r="AJ57" i="8"/>
  <c r="Z228" i="8"/>
  <c r="AX100" i="8"/>
  <c r="AW232" i="8"/>
  <c r="AX250" i="8"/>
  <c r="AR149" i="8"/>
  <c r="AK100" i="8"/>
  <c r="AL52" i="8"/>
  <c r="AL13" i="8"/>
  <c r="AC234" i="8"/>
  <c r="AR97" i="8"/>
  <c r="AB235" i="8"/>
  <c r="AF234" i="8"/>
  <c r="AP113" i="8"/>
  <c r="H183" i="8"/>
  <c r="D183" i="618" s="1"/>
  <c r="AS189" i="8"/>
  <c r="BB11" i="8"/>
  <c r="AX57" i="8"/>
  <c r="AL234" i="8"/>
  <c r="D102" i="616"/>
  <c r="AP68" i="8"/>
  <c r="AO60" i="8"/>
  <c r="AD227" i="8"/>
  <c r="AF232" i="8"/>
  <c r="BB102" i="8"/>
  <c r="AT11" i="8"/>
  <c r="AX231" i="8"/>
  <c r="AX110" i="8"/>
  <c r="AT56" i="8"/>
  <c r="Z54" i="8"/>
  <c r="AT54" i="8"/>
  <c r="AB261" i="8"/>
  <c r="AX68" i="8"/>
  <c r="AC11" i="8"/>
  <c r="V136" i="8"/>
  <c r="AB190" i="8"/>
  <c r="AS232" i="8"/>
  <c r="AF53" i="8"/>
  <c r="AB245" i="8"/>
  <c r="AB228" i="8"/>
  <c r="AW104" i="8"/>
  <c r="Y96" i="8"/>
  <c r="BA88" i="8"/>
  <c r="AP183" i="8"/>
  <c r="Y230" i="8"/>
  <c r="AN183" i="8"/>
  <c r="AT13" i="8"/>
  <c r="D227" i="618"/>
  <c r="AT104" i="8"/>
  <c r="BA231" i="8"/>
  <c r="H100" i="8"/>
  <c r="AB52" i="8"/>
  <c r="AV102" i="8"/>
  <c r="AO52" i="8"/>
  <c r="AV111" i="8"/>
  <c r="AK183" i="8"/>
  <c r="AF261" i="8"/>
  <c r="AP129" i="8"/>
  <c r="AD13" i="8"/>
  <c r="J54" i="8"/>
  <c r="V147" i="8"/>
  <c r="AV219" i="8"/>
  <c r="V230" i="8"/>
  <c r="AX103" i="8"/>
  <c r="AN95" i="8"/>
  <c r="AW245" i="8"/>
  <c r="AD129" i="8"/>
  <c r="AD190" i="8"/>
  <c r="AJ135" i="8"/>
  <c r="J234" i="8"/>
  <c r="H52" i="8"/>
  <c r="AF129" i="8"/>
  <c r="AW252" i="8"/>
  <c r="AT261" i="8"/>
  <c r="BB100" i="8"/>
  <c r="AL135" i="8"/>
  <c r="AH111" i="8"/>
  <c r="AW12" i="8"/>
  <c r="AO251" i="8"/>
  <c r="BA43" i="8"/>
  <c r="AO53" i="8"/>
  <c r="AW102" i="8"/>
  <c r="AJ68" i="8"/>
  <c r="AF60" i="8"/>
  <c r="BA98" i="8"/>
  <c r="Z149" i="8"/>
  <c r="V189" i="8"/>
  <c r="AK230" i="8"/>
  <c r="H232" i="8"/>
  <c r="AW100" i="8"/>
  <c r="AB189" i="8"/>
  <c r="Z219" i="8"/>
  <c r="Y149" i="8"/>
  <c r="AK111" i="8"/>
  <c r="AB231" i="8"/>
  <c r="AP227" i="8"/>
  <c r="AS135" i="8"/>
  <c r="AW54" i="8"/>
  <c r="AG59" i="8"/>
  <c r="AD43" i="8"/>
  <c r="AN98" i="8"/>
  <c r="J110" i="8"/>
  <c r="AS231" i="8"/>
  <c r="AX43" i="8"/>
  <c r="AH55" i="8"/>
  <c r="AX55" i="8"/>
  <c r="AC235" i="8"/>
  <c r="AV104" i="8"/>
  <c r="AZ234" i="8"/>
  <c r="AJ234" i="8"/>
  <c r="AO234" i="8"/>
  <c r="AP55" i="8"/>
  <c r="AS96" i="8"/>
  <c r="AP135" i="8"/>
  <c r="AO43" i="8"/>
  <c r="AG101" i="8"/>
  <c r="Z100" i="8"/>
  <c r="BA12" i="8"/>
  <c r="AD189" i="8"/>
  <c r="Z111" i="8"/>
  <c r="AF135" i="8"/>
  <c r="AC54" i="8"/>
  <c r="V54" i="8"/>
  <c r="AB97" i="8"/>
  <c r="AL190" i="8"/>
  <c r="N136" i="8"/>
  <c r="AP95" i="8"/>
  <c r="AZ97" i="8"/>
  <c r="J189" i="8"/>
  <c r="AJ110" i="8"/>
  <c r="AR57" i="8"/>
  <c r="D56" i="616"/>
  <c r="H136" i="8"/>
  <c r="AK58" i="8"/>
  <c r="J13" i="8"/>
  <c r="AB135" i="8"/>
  <c r="AD98" i="8"/>
  <c r="Z135" i="8"/>
  <c r="AC60" i="8"/>
  <c r="AB55" i="8"/>
  <c r="Z57" i="8"/>
  <c r="AN189" i="8"/>
  <c r="AB99" i="8"/>
  <c r="Y189" i="8"/>
  <c r="AZ141" i="8"/>
  <c r="AR88" i="8"/>
  <c r="AP104" i="8"/>
  <c r="AP13" i="8"/>
  <c r="BA60" i="8"/>
  <c r="AF219" i="8"/>
  <c r="AS111" i="8"/>
  <c r="BA230" i="8"/>
  <c r="AO95" i="8"/>
  <c r="AD68" i="8"/>
  <c r="AO113" i="8"/>
  <c r="AX56" i="8"/>
  <c r="BB98" i="8"/>
  <c r="AX59" i="8"/>
  <c r="J230" i="8"/>
  <c r="H147" i="8"/>
  <c r="D147" i="618" s="1"/>
  <c r="AN102" i="8"/>
  <c r="AS245" i="8"/>
  <c r="V219" i="8"/>
  <c r="BB12" i="8"/>
  <c r="H57" i="8"/>
  <c r="D57" i="618" s="1"/>
  <c r="AF12" i="8"/>
  <c r="BB68" i="8"/>
  <c r="J96" i="8"/>
  <c r="AH60" i="8"/>
  <c r="AS59" i="8"/>
  <c r="AT245" i="8"/>
  <c r="AF51" i="8"/>
  <c r="AW57" i="8"/>
  <c r="H13" i="8"/>
  <c r="AH52" i="8"/>
  <c r="AL54" i="8"/>
  <c r="AK250" i="8"/>
  <c r="AJ99" i="8"/>
  <c r="AS129" i="8"/>
  <c r="H234" i="8"/>
  <c r="BA111" i="8"/>
  <c r="AG99" i="8"/>
  <c r="AZ250" i="8"/>
  <c r="AB51" i="8"/>
  <c r="AX98" i="8"/>
  <c r="AW250" i="8"/>
  <c r="AK98" i="8"/>
  <c r="AC228" i="8"/>
  <c r="Z190" i="8"/>
  <c r="AS12" i="8"/>
  <c r="AH234" i="8"/>
  <c r="AJ250" i="8"/>
  <c r="AB230" i="8"/>
  <c r="AO96" i="8"/>
  <c r="AN261" i="8"/>
  <c r="AH96" i="8"/>
  <c r="AH219" i="8"/>
  <c r="D234" i="616"/>
  <c r="AW52" i="8"/>
  <c r="AW97" i="8"/>
  <c r="J60" i="8"/>
  <c r="AG228" i="8"/>
  <c r="Q43" i="8"/>
  <c r="D43" i="613" s="1"/>
  <c r="D103" i="616"/>
  <c r="AN227" i="8"/>
  <c r="AF230" i="8"/>
  <c r="BA227" i="8"/>
  <c r="D230" i="616"/>
  <c r="AF103" i="8"/>
  <c r="AV11" i="8"/>
  <c r="AH250" i="8"/>
  <c r="BA104" i="8"/>
  <c r="AT136" i="8"/>
  <c r="AN252" i="8"/>
  <c r="AJ190" i="8"/>
  <c r="AR60" i="8"/>
  <c r="J232" i="8"/>
  <c r="AF235" i="8"/>
  <c r="AP234" i="8"/>
  <c r="D219" i="616"/>
  <c r="AG231" i="8"/>
  <c r="AN96" i="8"/>
  <c r="AS43" i="8"/>
  <c r="BA103" i="8"/>
  <c r="AV99" i="8"/>
  <c r="Y100" i="8"/>
  <c r="AD57" i="8"/>
  <c r="AR111" i="8"/>
  <c r="AK232" i="8"/>
  <c r="AX190" i="8"/>
  <c r="AC96" i="8"/>
  <c r="AJ189" i="8"/>
  <c r="BB43" i="8"/>
  <c r="AT113" i="8"/>
  <c r="AZ110" i="8"/>
  <c r="AS60" i="8"/>
  <c r="AV228" i="8"/>
  <c r="H88" i="8"/>
  <c r="AH141" i="8"/>
  <c r="J12" i="8"/>
  <c r="V95" i="8"/>
  <c r="AF113" i="8"/>
  <c r="AC261" i="8"/>
  <c r="AF141" i="8"/>
  <c r="AD234" i="8"/>
  <c r="H190" i="8"/>
  <c r="AG103" i="8"/>
  <c r="AJ231" i="8"/>
  <c r="H101" i="8"/>
  <c r="AX219" i="8"/>
  <c r="AC183" i="8"/>
  <c r="AJ245" i="8"/>
  <c r="AO230" i="8"/>
  <c r="AR102" i="8"/>
  <c r="D232" i="616"/>
  <c r="AN11" i="8"/>
  <c r="AS100" i="8"/>
  <c r="AW13" i="8"/>
  <c r="AG58" i="8"/>
  <c r="AT103" i="8"/>
  <c r="V104" i="8"/>
  <c r="AO88" i="8"/>
  <c r="AV261" i="8"/>
  <c r="AW60" i="8"/>
  <c r="AW101" i="8"/>
  <c r="N135" i="8"/>
  <c r="AB251" i="8"/>
  <c r="AB54" i="8"/>
  <c r="AV52" i="8"/>
  <c r="AW227" i="8"/>
  <c r="AO58" i="8"/>
  <c r="L141" i="8"/>
  <c r="AJ235" i="8"/>
  <c r="Z102" i="8"/>
  <c r="AJ219" i="8"/>
  <c r="AN110" i="8"/>
  <c r="AJ113" i="8"/>
  <c r="J136" i="8"/>
  <c r="AJ52" i="8"/>
  <c r="AC103" i="8"/>
  <c r="AC149" i="8"/>
  <c r="AS227" i="8"/>
  <c r="H99" i="8"/>
  <c r="Z234" i="8"/>
  <c r="AD97" i="8"/>
  <c r="BB135" i="8"/>
  <c r="H102" i="8"/>
  <c r="AV232" i="8"/>
  <c r="AN141" i="8"/>
  <c r="AW59" i="8"/>
  <c r="AT60" i="8"/>
  <c r="J59" i="8"/>
  <c r="AR55" i="8"/>
  <c r="V141" i="8"/>
  <c r="AO149" i="8"/>
  <c r="AG100" i="8"/>
  <c r="L147" i="8"/>
  <c r="AZ228" i="8"/>
  <c r="AC219" i="8"/>
  <c r="AV235" i="8"/>
  <c r="AN190" i="8"/>
  <c r="AW129" i="8"/>
  <c r="AS136" i="8"/>
  <c r="AK189" i="8"/>
  <c r="AO102" i="8"/>
  <c r="AO111" i="8"/>
  <c r="AH68" i="8"/>
  <c r="AN234" i="8"/>
  <c r="AD54" i="8"/>
  <c r="AP189" i="8"/>
  <c r="AD141" i="8"/>
  <c r="AC56" i="8"/>
  <c r="AD104" i="8"/>
  <c r="AK102" i="8"/>
  <c r="AS251" i="8"/>
  <c r="AT100" i="8"/>
  <c r="AW149" i="8"/>
  <c r="AL57" i="8"/>
  <c r="AT251" i="8"/>
  <c r="AG97" i="8"/>
  <c r="AB58" i="8"/>
  <c r="V68" i="8"/>
  <c r="J88" i="8"/>
  <c r="AL60" i="8"/>
  <c r="H103" i="8"/>
  <c r="AR231" i="8"/>
  <c r="BA129" i="8"/>
  <c r="Y12" i="8"/>
  <c r="AV58" i="8"/>
  <c r="AV135" i="8"/>
  <c r="Y51" i="8"/>
  <c r="U43" i="8"/>
  <c r="AO228" i="8"/>
  <c r="D53" i="616"/>
  <c r="AW234" i="8"/>
  <c r="AL99" i="8"/>
  <c r="J55" i="8"/>
  <c r="AS52" i="8"/>
  <c r="AT230" i="8"/>
  <c r="D58" i="616"/>
  <c r="AT53" i="8"/>
  <c r="AL141" i="8"/>
  <c r="AF252" i="8"/>
  <c r="AH189" i="8"/>
  <c r="AD228" i="8"/>
  <c r="D228" i="616"/>
  <c r="AJ88" i="8"/>
  <c r="AT95" i="8"/>
  <c r="Y104" i="8"/>
  <c r="AC104" i="8"/>
  <c r="AK11" i="8"/>
  <c r="AT57" i="8"/>
  <c r="Z97" i="8"/>
  <c r="AV98" i="8"/>
  <c r="J135" i="8"/>
  <c r="AC97" i="8"/>
  <c r="AN12" i="8"/>
  <c r="AL261" i="8"/>
  <c r="AK99" i="8"/>
  <c r="AV110" i="8"/>
  <c r="AD261" i="8"/>
  <c r="AR52" i="8"/>
  <c r="AF189" i="8"/>
  <c r="H59" i="8"/>
  <c r="BA58" i="8"/>
  <c r="AZ54" i="8"/>
  <c r="H135" i="8"/>
  <c r="AZ136" i="8"/>
  <c r="AW56" i="8"/>
  <c r="Y232" i="8"/>
  <c r="AT12" i="8"/>
  <c r="AO59" i="8"/>
  <c r="BB183" i="8"/>
  <c r="R43" i="8"/>
  <c r="D43" i="612" s="1"/>
  <c r="AB110" i="8"/>
  <c r="AB59" i="8"/>
  <c r="AC12" i="8"/>
  <c r="AR101" i="8"/>
  <c r="D190" i="616"/>
  <c r="AO12" i="8"/>
  <c r="BA97" i="8"/>
  <c r="J57" i="8"/>
  <c r="BA95" i="8"/>
  <c r="AZ104" i="8"/>
  <c r="Z58" i="8"/>
  <c r="AZ190" i="8"/>
  <c r="AS102" i="8"/>
  <c r="AD250" i="8"/>
  <c r="AB149" i="8"/>
  <c r="AS57" i="8"/>
  <c r="AP261" i="8"/>
  <c r="AJ103" i="8"/>
  <c r="AF54" i="8"/>
  <c r="J141" i="8"/>
  <c r="AB13" i="8"/>
  <c r="AR232" i="8"/>
  <c r="AJ252" i="8"/>
  <c r="AH228" i="8"/>
  <c r="AT234" i="8"/>
  <c r="D99" i="616"/>
  <c r="BB232" i="8"/>
  <c r="AB11" i="8"/>
  <c r="J190" i="8"/>
  <c r="BA232" i="8"/>
  <c r="AZ100" i="8"/>
  <c r="AG245" i="8"/>
  <c r="AC98" i="8"/>
  <c r="BB110" i="8"/>
  <c r="AL110" i="8"/>
  <c r="J95" i="8"/>
  <c r="AG234" i="8"/>
  <c r="AH11" i="8"/>
  <c r="H113" i="8"/>
  <c r="AH232" i="8"/>
  <c r="AK228" i="8"/>
  <c r="BA250" i="8"/>
  <c r="J147" i="8"/>
  <c r="AN58" i="8"/>
  <c r="AH104" i="8"/>
  <c r="AB141" i="8"/>
  <c r="AJ13" i="8"/>
  <c r="AL232" i="8"/>
  <c r="AK135" i="8"/>
  <c r="AD55" i="8"/>
  <c r="AK136" i="8"/>
  <c r="AS55" i="8"/>
  <c r="AR43" i="8"/>
  <c r="AT252" i="8"/>
  <c r="AJ59" i="8"/>
  <c r="D101" i="616"/>
  <c r="H141" i="8"/>
  <c r="AZ58" i="8"/>
  <c r="Z231" i="8"/>
  <c r="AT190" i="8"/>
  <c r="AD95" i="8"/>
  <c r="AJ251" i="8"/>
  <c r="D189" i="616"/>
  <c r="AR11" i="8"/>
  <c r="V52" i="8"/>
  <c r="AG111" i="8"/>
  <c r="AZ129" i="8"/>
  <c r="AH261" i="8"/>
  <c r="AO190" i="8"/>
  <c r="BA56" i="8"/>
  <c r="Y228" i="8"/>
  <c r="AO235" i="8"/>
  <c r="AP57" i="8"/>
  <c r="AO232" i="8"/>
  <c r="AZ252" i="8"/>
  <c r="AX104" i="8"/>
  <c r="AL43" i="8"/>
  <c r="AC110" i="8"/>
  <c r="AB104" i="8"/>
  <c r="AF183" i="8"/>
  <c r="V113" i="8"/>
  <c r="AW135" i="8"/>
  <c r="AL252" i="8"/>
  <c r="AG251" i="8"/>
  <c r="BA102" i="8"/>
  <c r="AF57" i="8"/>
  <c r="BA55" i="8"/>
  <c r="AS13" i="8"/>
  <c r="AT98" i="8"/>
  <c r="AC43" i="8"/>
  <c r="AC252" i="8"/>
  <c r="L88" i="8"/>
  <c r="D88" i="616" s="1"/>
  <c r="Y235" i="8"/>
  <c r="H149" i="8"/>
  <c r="AH56" i="8"/>
  <c r="H12" i="8"/>
  <c r="AN104" i="8"/>
  <c r="AD231" i="8"/>
  <c r="AF228" i="8"/>
  <c r="AH110" i="8"/>
  <c r="N147" i="8"/>
  <c r="AD113" i="8"/>
  <c r="AB102" i="8"/>
  <c r="AC231" i="8"/>
  <c r="AJ43" i="8"/>
  <c r="I27" i="620" l="1"/>
  <c r="O116" i="6"/>
  <c r="J18" i="589"/>
  <c r="H24" i="620"/>
  <c r="H25" i="620"/>
  <c r="H26" i="620"/>
  <c r="H12" i="620"/>
  <c r="H20" i="620"/>
  <c r="E20" i="620"/>
  <c r="E24" i="620"/>
  <c r="E25" i="620"/>
  <c r="E26" i="620"/>
  <c r="E12" i="620"/>
  <c r="G24" i="620"/>
  <c r="G25" i="620"/>
  <c r="G20" i="620"/>
  <c r="G26" i="620"/>
  <c r="G12" i="620"/>
  <c r="E17" i="620"/>
  <c r="M18" i="589"/>
  <c r="K12" i="620"/>
  <c r="K20" i="620"/>
  <c r="K26" i="620"/>
  <c r="K24" i="620"/>
  <c r="K25" i="620"/>
  <c r="H18" i="589"/>
  <c r="F24" i="620"/>
  <c r="F25" i="620"/>
  <c r="F26" i="620"/>
  <c r="F20" i="620"/>
  <c r="F12" i="620"/>
  <c r="L18" i="589"/>
  <c r="J26" i="620"/>
  <c r="J20" i="620"/>
  <c r="J12" i="620"/>
  <c r="J25" i="620"/>
  <c r="J24" i="620"/>
  <c r="E9" i="620"/>
  <c r="E11" i="620" s="1"/>
  <c r="L4" i="620"/>
  <c r="M48" i="618"/>
  <c r="M275" i="618"/>
  <c r="H48" i="618"/>
  <c r="H275" i="618"/>
  <c r="G48" i="618"/>
  <c r="G275" i="618"/>
  <c r="N52" i="8"/>
  <c r="L275" i="618"/>
  <c r="L48" i="618"/>
  <c r="K48" i="618"/>
  <c r="K273" i="618" s="1"/>
  <c r="K275" i="618"/>
  <c r="N100" i="8"/>
  <c r="N97" i="8"/>
  <c r="N12" i="8"/>
  <c r="N228" i="8"/>
  <c r="N232" i="8"/>
  <c r="N111" i="8"/>
  <c r="N113" i="8"/>
  <c r="N54" i="8"/>
  <c r="N96" i="8"/>
  <c r="N231" i="8"/>
  <c r="N183" i="8"/>
  <c r="N98" i="8"/>
  <c r="N56" i="8"/>
  <c r="N57" i="8"/>
  <c r="N51" i="8"/>
  <c r="N101" i="8"/>
  <c r="N53" i="8"/>
  <c r="N59" i="8"/>
  <c r="N13" i="8"/>
  <c r="N104" i="8"/>
  <c r="N60" i="8"/>
  <c r="N55" i="8"/>
  <c r="N58" i="8"/>
  <c r="N99" i="8"/>
  <c r="N234" i="8"/>
  <c r="N103" i="8"/>
  <c r="N235" i="8"/>
  <c r="N95" i="8"/>
  <c r="N227" i="8"/>
  <c r="N189" i="8"/>
  <c r="N230" i="8"/>
  <c r="N102" i="8"/>
  <c r="I48" i="618"/>
  <c r="I270" i="618" s="1"/>
  <c r="I275" i="618"/>
  <c r="F219" i="616" a="1"/>
  <c r="F219" i="616" s="1"/>
  <c r="T219" i="616" s="1"/>
  <c r="T223" i="616" s="1"/>
  <c r="E219" i="616"/>
  <c r="D223" i="616"/>
  <c r="E223" i="616" s="1"/>
  <c r="BB16" i="8"/>
  <c r="AT191" i="8"/>
  <c r="AS114" i="8"/>
  <c r="BI227" i="8"/>
  <c r="AB236" i="8"/>
  <c r="AK105" i="8"/>
  <c r="AC114" i="8"/>
  <c r="AB105" i="8"/>
  <c r="BI95" i="8"/>
  <c r="AS150" i="8"/>
  <c r="BN141" i="8"/>
  <c r="AV150" i="8"/>
  <c r="BA16" i="8"/>
  <c r="AR223" i="8"/>
  <c r="BM219" i="8"/>
  <c r="BM51" i="8"/>
  <c r="AR61" i="8"/>
  <c r="BJ183" i="8"/>
  <c r="AF191" i="8"/>
  <c r="BI101" i="8"/>
  <c r="AD70" i="8"/>
  <c r="AK61" i="8"/>
  <c r="AW150" i="8"/>
  <c r="AG105" i="8"/>
  <c r="H223" i="8"/>
  <c r="AL137" i="8"/>
  <c r="BL52" i="8"/>
  <c r="BM228" i="8"/>
  <c r="BO228" i="8"/>
  <c r="J223" i="8"/>
  <c r="AD236" i="8"/>
  <c r="AV105" i="8"/>
  <c r="BN95" i="8"/>
  <c r="BL103" i="8"/>
  <c r="BN228" i="8"/>
  <c r="BM111" i="8"/>
  <c r="AT223" i="8"/>
  <c r="AO105" i="8"/>
  <c r="AC70" i="8"/>
  <c r="AT114" i="8"/>
  <c r="AS223" i="8"/>
  <c r="BM43" i="8"/>
  <c r="AR48" i="8"/>
  <c r="BN230" i="8"/>
  <c r="AJ16" i="8"/>
  <c r="BK11" i="8"/>
  <c r="AT16" i="8"/>
  <c r="AG114" i="8"/>
  <c r="BM97" i="8"/>
  <c r="BL136" i="8"/>
  <c r="AK70" i="8"/>
  <c r="AR236" i="8"/>
  <c r="BM227" i="8"/>
  <c r="BA223" i="8"/>
  <c r="BK13" i="8"/>
  <c r="BL231" i="8"/>
  <c r="BJ219" i="8"/>
  <c r="AF223" i="8"/>
  <c r="BJ57" i="8"/>
  <c r="AC105" i="8"/>
  <c r="AJ105" i="8"/>
  <c r="BK95" i="8"/>
  <c r="AX236" i="8"/>
  <c r="BK234" i="8"/>
  <c r="AB92" i="8"/>
  <c r="BI88" i="8"/>
  <c r="BL99" i="8"/>
  <c r="BL54" i="8"/>
  <c r="AB114" i="8"/>
  <c r="BI110" i="8"/>
  <c r="BA114" i="8"/>
  <c r="AJ70" i="8"/>
  <c r="BK68" i="8"/>
  <c r="BN234" i="8"/>
  <c r="BL96" i="8"/>
  <c r="BO149" i="8"/>
  <c r="BO98" i="8"/>
  <c r="BN13" i="8"/>
  <c r="BN99" i="8"/>
  <c r="AP236" i="8"/>
  <c r="AH105" i="8"/>
  <c r="AP61" i="8"/>
  <c r="BM136" i="8"/>
  <c r="BK104" i="8"/>
  <c r="BI60" i="8"/>
  <c r="BI235" i="8"/>
  <c r="AZ223" i="8"/>
  <c r="BO219" i="8"/>
  <c r="BL59" i="8"/>
  <c r="AW92" i="8"/>
  <c r="AC236" i="8"/>
  <c r="BJ231" i="8"/>
  <c r="BO113" i="8"/>
  <c r="BL98" i="8"/>
  <c r="AL48" i="8"/>
  <c r="BO99" i="8"/>
  <c r="BJ149" i="8"/>
  <c r="BN57" i="8"/>
  <c r="AP16" i="8"/>
  <c r="AW105" i="8"/>
  <c r="AG150" i="8"/>
  <c r="BN219" i="8"/>
  <c r="AV223" i="8"/>
  <c r="AH48" i="8"/>
  <c r="BJ48" i="8" s="1"/>
  <c r="BJ43" i="8"/>
  <c r="BK52" i="8"/>
  <c r="AN105" i="8"/>
  <c r="BL95" i="8"/>
  <c r="AK191" i="8"/>
  <c r="BO110" i="8"/>
  <c r="AZ114" i="8"/>
  <c r="BL58" i="8"/>
  <c r="AX48" i="8"/>
  <c r="BK56" i="8"/>
  <c r="BO60" i="8"/>
  <c r="AF114" i="8"/>
  <c r="BJ110" i="8"/>
  <c r="AN114" i="8"/>
  <c r="BL110" i="8"/>
  <c r="AO114" i="8"/>
  <c r="M48" i="8"/>
  <c r="BE48" i="8" s="1"/>
  <c r="M277" i="8"/>
  <c r="BE277" i="8" s="1"/>
  <c r="BE43" i="8"/>
  <c r="M275" i="8"/>
  <c r="BE275" i="8" s="1"/>
  <c r="AH137" i="8"/>
  <c r="BJ129" i="8"/>
  <c r="AF137" i="8"/>
  <c r="BI100" i="8"/>
  <c r="BN135" i="8"/>
  <c r="BO135" i="8"/>
  <c r="AS191" i="8"/>
  <c r="AC191" i="8"/>
  <c r="AC137" i="8"/>
  <c r="BM102" i="8"/>
  <c r="BN55" i="8"/>
  <c r="AL114" i="8"/>
  <c r="AB191" i="8"/>
  <c r="BI183" i="8"/>
  <c r="BI113" i="8"/>
  <c r="BO100" i="8"/>
  <c r="BL149" i="8"/>
  <c r="BM235" i="8"/>
  <c r="AX61" i="8"/>
  <c r="AD191" i="8"/>
  <c r="AD114" i="8"/>
  <c r="BL13" i="8"/>
  <c r="BO103" i="8"/>
  <c r="BO231" i="8"/>
  <c r="BM60" i="8"/>
  <c r="BK149" i="8"/>
  <c r="BJ189" i="8"/>
  <c r="BM53" i="8"/>
  <c r="BN102" i="8"/>
  <c r="BK54" i="8"/>
  <c r="AX150" i="8"/>
  <c r="AH16" i="8"/>
  <c r="D275" i="612"/>
  <c r="D48" i="612"/>
  <c r="F43" i="612" a="1"/>
  <c r="F43" i="612" s="1"/>
  <c r="W43" i="612" s="1"/>
  <c r="W48" i="612" s="1"/>
  <c r="D277" i="612"/>
  <c r="AO92" i="8"/>
  <c r="BM100" i="8"/>
  <c r="BO97" i="8"/>
  <c r="AG16" i="8"/>
  <c r="AF236" i="8"/>
  <c r="BJ227" i="8"/>
  <c r="BB236" i="8"/>
  <c r="F43" i="613" a="1"/>
  <c r="F43" i="613" s="1"/>
  <c r="W43" i="613" s="1"/>
  <c r="W48" i="613" s="1"/>
  <c r="D48" i="613"/>
  <c r="E43" i="613"/>
  <c r="D277" i="613"/>
  <c r="E277" i="613" s="1"/>
  <c r="D275" i="613"/>
  <c r="E275" i="613" s="1"/>
  <c r="BI102" i="8"/>
  <c r="BJ58" i="8"/>
  <c r="BO54" i="8"/>
  <c r="BM58" i="8"/>
  <c r="BN235" i="8"/>
  <c r="AG137" i="8"/>
  <c r="AO150" i="8"/>
  <c r="AZ236" i="8"/>
  <c r="BO227" i="8"/>
  <c r="BA236" i="8"/>
  <c r="BA238" i="8" s="1"/>
  <c r="BA240" i="8" s="1"/>
  <c r="BI54" i="8"/>
  <c r="BO232" i="8"/>
  <c r="BL60" i="8"/>
  <c r="Q48" i="8"/>
  <c r="Q273" i="8" s="1"/>
  <c r="Q149" i="8" s="1"/>
  <c r="Q277" i="8"/>
  <c r="Q147" i="8" s="1"/>
  <c r="Q275" i="8"/>
  <c r="Q129" i="8" s="1"/>
  <c r="BA137" i="8"/>
  <c r="BJ97" i="8"/>
  <c r="AV191" i="8"/>
  <c r="BN183" i="8"/>
  <c r="BB70" i="8"/>
  <c r="AW70" i="8"/>
  <c r="AC92" i="8"/>
  <c r="BK12" i="8"/>
  <c r="BL102" i="8"/>
  <c r="BO111" i="8"/>
  <c r="BJ232" i="8"/>
  <c r="T48" i="8"/>
  <c r="T270" i="8" s="1"/>
  <c r="BH43" i="8"/>
  <c r="BG43" i="8"/>
  <c r="T275" i="8"/>
  <c r="T277" i="8"/>
  <c r="BI11" i="8"/>
  <c r="AB16" i="8"/>
  <c r="BO95" i="8"/>
  <c r="AZ105" i="8"/>
  <c r="AV16" i="8"/>
  <c r="BN11" i="8"/>
  <c r="BL190" i="8"/>
  <c r="BI99" i="8"/>
  <c r="BM98" i="8"/>
  <c r="BK43" i="8"/>
  <c r="AJ48" i="8"/>
  <c r="P277" i="8"/>
  <c r="P219" i="8" s="1"/>
  <c r="BF43" i="8"/>
  <c r="P275" i="8"/>
  <c r="P129" i="8" s="1"/>
  <c r="P48" i="8"/>
  <c r="P270" i="8" s="1"/>
  <c r="P101" i="8" s="1"/>
  <c r="AS236" i="8"/>
  <c r="AH191" i="8"/>
  <c r="AT236" i="8"/>
  <c r="BN190" i="8"/>
  <c r="BJ13" i="8"/>
  <c r="BK58" i="8"/>
  <c r="BJ68" i="8"/>
  <c r="AF70" i="8"/>
  <c r="AZ61" i="8"/>
  <c r="BO51" i="8"/>
  <c r="AL150" i="8"/>
  <c r="BI189" i="8"/>
  <c r="BK231" i="8"/>
  <c r="BO104" i="8"/>
  <c r="BJ54" i="8"/>
  <c r="AK236" i="8"/>
  <c r="AL70" i="8"/>
  <c r="L223" i="8"/>
  <c r="BI58" i="8"/>
  <c r="BM101" i="8"/>
  <c r="AC48" i="8"/>
  <c r="BJ98" i="8"/>
  <c r="AH236" i="8"/>
  <c r="BO68" i="8"/>
  <c r="AZ70" i="8"/>
  <c r="BN110" i="8"/>
  <c r="AV114" i="8"/>
  <c r="BL104" i="8"/>
  <c r="BK98" i="8"/>
  <c r="BI98" i="8"/>
  <c r="BI52" i="8"/>
  <c r="BM232" i="8"/>
  <c r="AD223" i="8"/>
  <c r="BO43" i="8"/>
  <c r="AZ48" i="8"/>
  <c r="BN101" i="8"/>
  <c r="BO189" i="8"/>
  <c r="BK57" i="8"/>
  <c r="AO16" i="8"/>
  <c r="BI68" i="8"/>
  <c r="AB70" i="8"/>
  <c r="AO61" i="8"/>
  <c r="AP191" i="8"/>
  <c r="BI55" i="8"/>
  <c r="AH223" i="8"/>
  <c r="BJ111" i="8"/>
  <c r="BJ53" i="8"/>
  <c r="AZ137" i="8"/>
  <c r="BO129" i="8"/>
  <c r="AC150" i="8"/>
  <c r="AC16" i="8"/>
  <c r="AR105" i="8"/>
  <c r="BM95" i="8"/>
  <c r="BJ88" i="8"/>
  <c r="AF92" i="8"/>
  <c r="BO183" i="8"/>
  <c r="AZ191" i="8"/>
  <c r="AH70" i="8"/>
  <c r="AP150" i="8"/>
  <c r="AP114" i="8"/>
  <c r="BJ99" i="8"/>
  <c r="BM190" i="8"/>
  <c r="BM96" i="8"/>
  <c r="AG236" i="8"/>
  <c r="BJ141" i="8"/>
  <c r="AF150" i="8"/>
  <c r="BA191" i="8"/>
  <c r="BM57" i="8"/>
  <c r="D275" i="616"/>
  <c r="E275" i="616" s="1"/>
  <c r="F43" i="616" a="1"/>
  <c r="F43" i="616" s="1"/>
  <c r="Q43" i="616" s="1"/>
  <c r="Q48" i="616" s="1"/>
  <c r="D48" i="616"/>
  <c r="D273" i="616" s="1"/>
  <c r="E273" i="616" s="1"/>
  <c r="E43" i="616"/>
  <c r="D277" i="616"/>
  <c r="E277" i="616" s="1"/>
  <c r="BO13" i="8"/>
  <c r="AS137" i="8"/>
  <c r="BB150" i="8"/>
  <c r="AW191" i="8"/>
  <c r="AL191" i="8"/>
  <c r="BL12" i="8"/>
  <c r="AN137" i="8"/>
  <c r="BL129" i="8"/>
  <c r="BL135" i="8"/>
  <c r="AX105" i="8"/>
  <c r="AH150" i="8"/>
  <c r="BN43" i="8"/>
  <c r="AW48" i="8"/>
  <c r="BN48" i="8" s="1"/>
  <c r="BJ113" i="8"/>
  <c r="BB223" i="8"/>
  <c r="BK102" i="8"/>
  <c r="BK111" i="8"/>
  <c r="BO59" i="8"/>
  <c r="L92" i="8"/>
  <c r="BM11" i="8"/>
  <c r="AR16" i="8"/>
  <c r="AD105" i="8"/>
  <c r="AO223" i="8"/>
  <c r="BI57" i="8"/>
  <c r="BN98" i="8"/>
  <c r="BN97" i="8"/>
  <c r="BO58" i="8"/>
  <c r="BK59" i="8"/>
  <c r="AN223" i="8"/>
  <c r="BL219" i="8"/>
  <c r="BI111" i="8"/>
  <c r="AC61" i="8"/>
  <c r="AT105" i="8"/>
  <c r="BM189" i="8"/>
  <c r="BO101" i="8"/>
  <c r="AG223" i="8"/>
  <c r="BJ52" i="8"/>
  <c r="BJ190" i="8"/>
  <c r="BM135" i="8"/>
  <c r="AG61" i="8"/>
  <c r="AO191" i="8"/>
  <c r="AT61" i="8"/>
  <c r="BL53" i="8"/>
  <c r="BI104" i="8"/>
  <c r="BK235" i="8"/>
  <c r="BN59" i="8"/>
  <c r="BI136" i="8"/>
  <c r="AV92" i="8"/>
  <c r="BN88" i="8"/>
  <c r="BB92" i="8"/>
  <c r="AK48" i="8"/>
  <c r="AL236" i="8"/>
  <c r="AX114" i="8"/>
  <c r="AK16" i="8"/>
  <c r="BJ59" i="8"/>
  <c r="BI232" i="8"/>
  <c r="AK223" i="8"/>
  <c r="BJ234" i="8"/>
  <c r="BM104" i="8"/>
  <c r="BK53" i="8"/>
  <c r="F147" i="618" a="1"/>
  <c r="F147" i="618" s="1"/>
  <c r="U147" i="618" s="1"/>
  <c r="E147" i="618"/>
  <c r="AD150" i="8"/>
  <c r="BN51" i="8"/>
  <c r="AV61" i="8"/>
  <c r="BM183" i="8"/>
  <c r="AR191" i="8"/>
  <c r="AD92" i="8"/>
  <c r="BO235" i="8"/>
  <c r="AP92" i="8"/>
  <c r="BB48" i="8"/>
  <c r="AT70" i="8"/>
  <c r="AK114" i="8"/>
  <c r="AG70" i="8"/>
  <c r="AB137" i="8"/>
  <c r="BI129" i="8"/>
  <c r="AR92" i="8"/>
  <c r="BM88" i="8"/>
  <c r="BL100" i="8"/>
  <c r="AR114" i="8"/>
  <c r="BM110" i="8"/>
  <c r="AZ16" i="8"/>
  <c r="BO11" i="8"/>
  <c r="AJ61" i="8"/>
  <c r="BK51" i="8"/>
  <c r="BL234" i="8"/>
  <c r="AS92" i="8"/>
  <c r="BO96" i="8"/>
  <c r="AO137" i="8"/>
  <c r="BL55" i="8"/>
  <c r="AW137" i="8"/>
  <c r="AK92" i="8"/>
  <c r="BL11" i="8"/>
  <c r="AN16" i="8"/>
  <c r="AJ150" i="8"/>
  <c r="BK141" i="8"/>
  <c r="AB150" i="8"/>
  <c r="BI141" i="8"/>
  <c r="AH92" i="8"/>
  <c r="AV137" i="8"/>
  <c r="BN129" i="8"/>
  <c r="BK230" i="8"/>
  <c r="BJ96" i="8"/>
  <c r="BK135" i="8"/>
  <c r="BA61" i="8"/>
  <c r="AJ236" i="8"/>
  <c r="BK227" i="8"/>
  <c r="BB105" i="8"/>
  <c r="BO234" i="8"/>
  <c r="BL56" i="8"/>
  <c r="BK136" i="8"/>
  <c r="AX137" i="8"/>
  <c r="R48" i="8"/>
  <c r="R270" i="8" s="1"/>
  <c r="R183" i="8" s="1"/>
  <c r="R277" i="8"/>
  <c r="R147" i="8" s="1"/>
  <c r="R275" i="8"/>
  <c r="R129" i="8" s="1"/>
  <c r="BO55" i="8"/>
  <c r="AD137" i="8"/>
  <c r="BN100" i="8"/>
  <c r="BN56" i="8"/>
  <c r="BJ56" i="8"/>
  <c r="BI231" i="8"/>
  <c r="AF105" i="8"/>
  <c r="BJ95" i="8"/>
  <c r="BL51" i="8"/>
  <c r="AN61" i="8"/>
  <c r="BM141" i="8"/>
  <c r="AR150" i="8"/>
  <c r="AP48" i="8"/>
  <c r="BN136" i="8"/>
  <c r="BL228" i="8"/>
  <c r="BL235" i="8"/>
  <c r="BB137" i="8"/>
  <c r="BN104" i="8"/>
  <c r="N223" i="8"/>
  <c r="Y223" i="8"/>
  <c r="BK183" i="8"/>
  <c r="AJ191" i="8"/>
  <c r="AD48" i="8"/>
  <c r="BN54" i="8"/>
  <c r="BJ235" i="8"/>
  <c r="BJ55" i="8"/>
  <c r="BI53" i="8"/>
  <c r="BL230" i="8"/>
  <c r="BJ101" i="8"/>
  <c r="BM103" i="8"/>
  <c r="AS105" i="8"/>
  <c r="AV236" i="8"/>
  <c r="BN227" i="8"/>
  <c r="AS16" i="8"/>
  <c r="AW16" i="8"/>
  <c r="BK232" i="8"/>
  <c r="BM99" i="8"/>
  <c r="AH61" i="8"/>
  <c r="BJ51" i="8"/>
  <c r="AF61" i="8"/>
  <c r="BM129" i="8"/>
  <c r="AR137" i="8"/>
  <c r="AJ137" i="8"/>
  <c r="BK129" i="8"/>
  <c r="AP137" i="8"/>
  <c r="BN52" i="8"/>
  <c r="BI103" i="8"/>
  <c r="BJ228" i="8"/>
  <c r="AH114" i="8"/>
  <c r="AD16" i="8"/>
  <c r="BK113" i="8"/>
  <c r="AJ92" i="8"/>
  <c r="BK88" i="8"/>
  <c r="BN58" i="8"/>
  <c r="BK96" i="8"/>
  <c r="X48" i="8"/>
  <c r="X273" i="8" s="1"/>
  <c r="X277" i="8"/>
  <c r="X275" i="8"/>
  <c r="AW61" i="8"/>
  <c r="AL16" i="8"/>
  <c r="AK150" i="8"/>
  <c r="BK97" i="8"/>
  <c r="BO52" i="8"/>
  <c r="BJ104" i="8"/>
  <c r="BJ102" i="8"/>
  <c r="BN96" i="8"/>
  <c r="AB48" i="8"/>
  <c r="BI43" i="8"/>
  <c r="BM230" i="8"/>
  <c r="BB114" i="8"/>
  <c r="BL68" i="8"/>
  <c r="AN70" i="8"/>
  <c r="BB191" i="8"/>
  <c r="BM113" i="8"/>
  <c r="BN149" i="8"/>
  <c r="BI149" i="8"/>
  <c r="BI56" i="8"/>
  <c r="BO136" i="8"/>
  <c r="BN111" i="8"/>
  <c r="BK190" i="8"/>
  <c r="BM56" i="8"/>
  <c r="BM52" i="8"/>
  <c r="BK60" i="8"/>
  <c r="BL141" i="8"/>
  <c r="AN150" i="8"/>
  <c r="BB61" i="8"/>
  <c r="BA150" i="8"/>
  <c r="BJ136" i="8"/>
  <c r="AS48" i="8"/>
  <c r="BI234" i="8"/>
  <c r="AG92" i="8"/>
  <c r="AZ150" i="8"/>
  <c r="BO141" i="8"/>
  <c r="AO236" i="8"/>
  <c r="AP105" i="8"/>
  <c r="AJ223" i="8"/>
  <c r="BK219" i="8"/>
  <c r="BI59" i="8"/>
  <c r="AZ92" i="8"/>
  <c r="BO88" i="8"/>
  <c r="AL92" i="8"/>
  <c r="AW114" i="8"/>
  <c r="AL61" i="8"/>
  <c r="AX16" i="8"/>
  <c r="BN60" i="8"/>
  <c r="BL101" i="8"/>
  <c r="BM59" i="8"/>
  <c r="BJ230" i="8"/>
  <c r="BM231" i="8"/>
  <c r="BM13" i="8"/>
  <c r="V92" i="8"/>
  <c r="AF16" i="8"/>
  <c r="BJ11" i="8"/>
  <c r="AN236" i="8"/>
  <c r="AN238" i="8" s="1"/>
  <c r="AN240" i="8" s="1"/>
  <c r="BL227" i="8"/>
  <c r="BJ12" i="8"/>
  <c r="BN12" i="8"/>
  <c r="BN189" i="8"/>
  <c r="AX223" i="8"/>
  <c r="AG191" i="8"/>
  <c r="AS70" i="8"/>
  <c r="BM149" i="8"/>
  <c r="BL97" i="8"/>
  <c r="BL57" i="8"/>
  <c r="BJ103" i="8"/>
  <c r="AP223" i="8"/>
  <c r="BK100" i="8"/>
  <c r="BL189" i="8"/>
  <c r="BO190" i="8"/>
  <c r="J92" i="8"/>
  <c r="AS61" i="8"/>
  <c r="BO230" i="8"/>
  <c r="BN232" i="8"/>
  <c r="BM12" i="8"/>
  <c r="BA48" i="8"/>
  <c r="AX191" i="8"/>
  <c r="Z223" i="8"/>
  <c r="V223" i="8"/>
  <c r="AT137" i="8"/>
  <c r="AN48" i="8"/>
  <c r="BL43" i="8"/>
  <c r="BI96" i="8"/>
  <c r="BI97" i="8"/>
  <c r="BA105" i="8"/>
  <c r="AO70" i="8"/>
  <c r="BM234" i="8"/>
  <c r="BK55" i="8"/>
  <c r="BM55" i="8"/>
  <c r="BO57" i="8"/>
  <c r="AL223" i="8"/>
  <c r="BK103" i="8"/>
  <c r="BO56" i="8"/>
  <c r="AK137" i="8"/>
  <c r="BN113" i="8"/>
  <c r="AN191" i="8"/>
  <c r="BL183" i="8"/>
  <c r="BN231" i="8"/>
  <c r="BL232" i="8"/>
  <c r="BJ60" i="8"/>
  <c r="BM54" i="8"/>
  <c r="AD61" i="8"/>
  <c r="BI51" i="8"/>
  <c r="AB61" i="8"/>
  <c r="BJ135" i="8"/>
  <c r="BI13" i="8"/>
  <c r="BJ100" i="8"/>
  <c r="U48" i="8"/>
  <c r="U270" i="8" s="1"/>
  <c r="U277" i="8"/>
  <c r="U275" i="8"/>
  <c r="BL113" i="8"/>
  <c r="AL105" i="8"/>
  <c r="BM68" i="8"/>
  <c r="AR70" i="8"/>
  <c r="BA92" i="8"/>
  <c r="AO48" i="8"/>
  <c r="BK101" i="8"/>
  <c r="BN103" i="8"/>
  <c r="BN53" i="8"/>
  <c r="AC223" i="8"/>
  <c r="AX92" i="8"/>
  <c r="AW236" i="8"/>
  <c r="AX70" i="8"/>
  <c r="BI190" i="8"/>
  <c r="BI219" i="8"/>
  <c r="AB223" i="8"/>
  <c r="AP70" i="8"/>
  <c r="H92" i="8"/>
  <c r="Z92" i="8"/>
  <c r="AW223" i="8"/>
  <c r="BK228" i="8"/>
  <c r="BO12" i="8"/>
  <c r="BI135" i="8"/>
  <c r="BI228" i="8"/>
  <c r="BO53" i="8"/>
  <c r="Y92" i="8"/>
  <c r="N92" i="8"/>
  <c r="AT150" i="8"/>
  <c r="BL88" i="8"/>
  <c r="AN92" i="8"/>
  <c r="BL111" i="8"/>
  <c r="BI230" i="8"/>
  <c r="BK99" i="8"/>
  <c r="BK110" i="8"/>
  <c r="AJ114" i="8"/>
  <c r="BA70" i="8"/>
  <c r="AV70" i="8"/>
  <c r="BN70" i="8" s="1"/>
  <c r="BN68" i="8"/>
  <c r="BI12" i="8"/>
  <c r="BK189" i="8"/>
  <c r="I277" i="8"/>
  <c r="BD277" i="8" s="1"/>
  <c r="I275" i="8"/>
  <c r="BD275" i="8" s="1"/>
  <c r="BD43" i="8"/>
  <c r="I48" i="8"/>
  <c r="I270" i="8" s="1"/>
  <c r="BO102" i="8"/>
  <c r="AT92" i="8"/>
  <c r="H309" i="65"/>
  <c r="F16" i="620" s="1"/>
  <c r="F17" i="620" s="1"/>
  <c r="I24" i="621"/>
  <c r="J308" i="65"/>
  <c r="H5" i="620" s="1"/>
  <c r="H9" i="620" s="1"/>
  <c r="H11" i="620" s="1"/>
  <c r="H13" i="620" s="1"/>
  <c r="K23" i="621"/>
  <c r="M308" i="65"/>
  <c r="K5" i="620" s="1"/>
  <c r="K9" i="620" s="1"/>
  <c r="K11" i="620" s="1"/>
  <c r="K13" i="620" s="1"/>
  <c r="N23" i="621"/>
  <c r="K309" i="65"/>
  <c r="I16" i="620" s="1"/>
  <c r="I17" i="620" s="1"/>
  <c r="I28" i="620" s="1"/>
  <c r="L24" i="621"/>
  <c r="L308" i="65"/>
  <c r="M23" i="621"/>
  <c r="L309" i="65"/>
  <c r="J16" i="620" s="1"/>
  <c r="J17" i="620" s="1"/>
  <c r="M24" i="621"/>
  <c r="O22" i="621"/>
  <c r="M309" i="65"/>
  <c r="K16" i="620" s="1"/>
  <c r="K17" i="620" s="1"/>
  <c r="N24" i="621"/>
  <c r="H308" i="65"/>
  <c r="F5" i="620" s="1"/>
  <c r="I23" i="621"/>
  <c r="I309" i="65"/>
  <c r="G16" i="620" s="1"/>
  <c r="G17" i="620" s="1"/>
  <c r="J24" i="621"/>
  <c r="J309" i="65"/>
  <c r="K24" i="621"/>
  <c r="I308" i="65"/>
  <c r="G5" i="620" s="1"/>
  <c r="G9" i="620" s="1"/>
  <c r="G11" i="620" s="1"/>
  <c r="G13" i="620" s="1"/>
  <c r="J23" i="621"/>
  <c r="R116" i="6"/>
  <c r="H63" i="6"/>
  <c r="H271" i="6" s="1"/>
  <c r="D42" i="589"/>
  <c r="M116" i="6"/>
  <c r="W280" i="8"/>
  <c r="N68" i="8"/>
  <c r="E88" i="616"/>
  <c r="F88" i="616" a="1"/>
  <c r="F88" i="616" s="1"/>
  <c r="Q88" i="616" s="1"/>
  <c r="Q92" i="616" s="1"/>
  <c r="D92" i="616"/>
  <c r="E92" i="616" s="1"/>
  <c r="R259" i="6"/>
  <c r="AY259" i="8" s="1"/>
  <c r="O259" i="6"/>
  <c r="AM259" i="8" s="1"/>
  <c r="M259" i="6"/>
  <c r="AE259" i="8" s="1"/>
  <c r="L259" i="6"/>
  <c r="AA259" i="8" s="1"/>
  <c r="AE107" i="8"/>
  <c r="G63" i="6"/>
  <c r="G271" i="6" s="1"/>
  <c r="E236" i="6"/>
  <c r="P259" i="6"/>
  <c r="AQ259" i="8" s="1"/>
  <c r="Q259" i="6"/>
  <c r="AU259" i="8" s="1"/>
  <c r="I63" i="6"/>
  <c r="I271" i="6" s="1"/>
  <c r="F149" i="616" a="1"/>
  <c r="F149" i="616" s="1"/>
  <c r="G149" i="616" s="1"/>
  <c r="E149" i="616"/>
  <c r="AA193" i="8"/>
  <c r="N110" i="8"/>
  <c r="W114" i="8"/>
  <c r="AA63" i="8"/>
  <c r="E223" i="8"/>
  <c r="AA107" i="8"/>
  <c r="AY63" i="8"/>
  <c r="F96" i="618" a="1"/>
  <c r="F96" i="618" s="1"/>
  <c r="E96" i="618"/>
  <c r="F183" i="618" a="1"/>
  <c r="F183" i="618" s="1"/>
  <c r="E183" i="618"/>
  <c r="E227" i="618"/>
  <c r="F227" i="618" a="1"/>
  <c r="F227" i="618" s="1"/>
  <c r="E57" i="618"/>
  <c r="F57" i="618" a="1"/>
  <c r="F57" i="618" s="1"/>
  <c r="Z114" i="8"/>
  <c r="V114" i="8"/>
  <c r="Y114" i="8"/>
  <c r="F54" i="616" a="1"/>
  <c r="F54" i="616" s="1"/>
  <c r="F113" i="616" a="1"/>
  <c r="F113" i="616" s="1"/>
  <c r="F98" i="616" a="1"/>
  <c r="F98" i="616" s="1"/>
  <c r="F231" i="616" a="1"/>
  <c r="F231" i="616" s="1"/>
  <c r="F96" i="616" a="1"/>
  <c r="F96" i="616" s="1"/>
  <c r="F100" i="616" a="1"/>
  <c r="F100" i="616" s="1"/>
  <c r="F103" i="616" a="1"/>
  <c r="F103" i="616" s="1"/>
  <c r="F68" i="616" a="1"/>
  <c r="F68" i="616" s="1"/>
  <c r="F232" i="616" a="1"/>
  <c r="F232" i="616" s="1"/>
  <c r="F183" i="616" a="1"/>
  <c r="F183" i="616" s="1"/>
  <c r="Y280" i="8"/>
  <c r="Z280" i="8"/>
  <c r="V280" i="8"/>
  <c r="Z236" i="8"/>
  <c r="V236" i="8"/>
  <c r="Y236" i="8"/>
  <c r="H114" i="8"/>
  <c r="J114" i="8"/>
  <c r="H236" i="8"/>
  <c r="J236" i="8"/>
  <c r="L279" i="8"/>
  <c r="N279" i="8"/>
  <c r="H61" i="8"/>
  <c r="J61" i="8"/>
  <c r="F12" i="616" a="1"/>
  <c r="F12" i="616" s="1"/>
  <c r="F102" i="616" a="1"/>
  <c r="F102" i="616" s="1"/>
  <c r="F235" i="616" a="1"/>
  <c r="F235" i="616" s="1"/>
  <c r="F110" i="616" a="1"/>
  <c r="F110" i="616" s="1"/>
  <c r="D114" i="616"/>
  <c r="Z61" i="8"/>
  <c r="V61" i="8"/>
  <c r="Y61" i="8"/>
  <c r="F13" i="616" a="1"/>
  <c r="F13" i="616" s="1"/>
  <c r="F53" i="616" a="1"/>
  <c r="F53" i="616" s="1"/>
  <c r="F59" i="616" a="1"/>
  <c r="F59" i="616" s="1"/>
  <c r="F101" i="616" a="1"/>
  <c r="F101" i="616" s="1"/>
  <c r="Z105" i="8"/>
  <c r="V105" i="8"/>
  <c r="Y105" i="8"/>
  <c r="F230" i="616" a="1"/>
  <c r="F230" i="616" s="1"/>
  <c r="F97" i="616" a="1"/>
  <c r="F97" i="616" s="1"/>
  <c r="F57" i="616" a="1"/>
  <c r="F57" i="616" s="1"/>
  <c r="H279" i="8"/>
  <c r="J279" i="8"/>
  <c r="F234" i="616" a="1"/>
  <c r="F234" i="616" s="1"/>
  <c r="F58" i="616" a="1"/>
  <c r="F58" i="616" s="1"/>
  <c r="F52" i="616" a="1"/>
  <c r="F52" i="616" s="1"/>
  <c r="Z16" i="8"/>
  <c r="Z272" i="8" s="1"/>
  <c r="V16" i="8"/>
  <c r="V272" i="8" s="1"/>
  <c r="Y16" i="8"/>
  <c r="Y272" i="8" s="1"/>
  <c r="H105" i="8"/>
  <c r="J105" i="8"/>
  <c r="F60" i="616" a="1"/>
  <c r="F60" i="616" s="1"/>
  <c r="F189" i="616" a="1"/>
  <c r="F189" i="616" s="1"/>
  <c r="F111" i="616" a="1"/>
  <c r="F111" i="616" s="1"/>
  <c r="F228" i="616" a="1"/>
  <c r="F228" i="616" s="1"/>
  <c r="Y279" i="8"/>
  <c r="Z279" i="8"/>
  <c r="V279" i="8"/>
  <c r="H16" i="8"/>
  <c r="H272" i="8" s="1"/>
  <c r="J16" i="8"/>
  <c r="J272" i="8" s="1"/>
  <c r="L280" i="8"/>
  <c r="N280" i="8"/>
  <c r="H280" i="8"/>
  <c r="J280" i="8"/>
  <c r="F55" i="616" a="1"/>
  <c r="F55" i="616" s="1"/>
  <c r="F190" i="616" a="1"/>
  <c r="F190" i="616" s="1"/>
  <c r="F56" i="616" a="1"/>
  <c r="F56" i="616" s="1"/>
  <c r="F99" i="616" a="1"/>
  <c r="F99" i="616" s="1"/>
  <c r="F104" i="616" a="1"/>
  <c r="F104" i="616" s="1"/>
  <c r="S114" i="8"/>
  <c r="M313" i="65"/>
  <c r="H69" i="6"/>
  <c r="H200" i="6"/>
  <c r="AI152" i="8"/>
  <c r="AI193" i="8" s="1"/>
  <c r="J273" i="618"/>
  <c r="J270" i="618"/>
  <c r="E189" i="8"/>
  <c r="AU152" i="8"/>
  <c r="AU193" i="8" s="1"/>
  <c r="E96" i="8"/>
  <c r="H273" i="618"/>
  <c r="H270" i="618"/>
  <c r="W140" i="8"/>
  <c r="W150" i="8" s="1"/>
  <c r="S140" i="8"/>
  <c r="J150" i="6"/>
  <c r="W236" i="8"/>
  <c r="K114" i="8"/>
  <c r="BO245" i="8"/>
  <c r="AY107" i="8"/>
  <c r="BJ251" i="8"/>
  <c r="BL261" i="8"/>
  <c r="BN252" i="8"/>
  <c r="BN251" i="8"/>
  <c r="E136" i="8"/>
  <c r="E113" i="8"/>
  <c r="W61" i="8"/>
  <c r="AM193" i="8"/>
  <c r="O236" i="8"/>
  <c r="E103" i="8"/>
  <c r="N11" i="8"/>
  <c r="K16" i="8"/>
  <c r="AM63" i="8"/>
  <c r="E102" i="8"/>
  <c r="H137" i="6"/>
  <c r="K126" i="8"/>
  <c r="D53" i="486"/>
  <c r="S280" i="8"/>
  <c r="S236" i="8"/>
  <c r="E183" i="8"/>
  <c r="L273" i="618"/>
  <c r="L270" i="618"/>
  <c r="E228" i="8"/>
  <c r="BM245" i="8"/>
  <c r="BI251" i="8"/>
  <c r="BK261" i="8"/>
  <c r="AM249" i="8"/>
  <c r="O253" i="6"/>
  <c r="BO250" i="8"/>
  <c r="E111" i="8"/>
  <c r="E56" i="8"/>
  <c r="L244" i="6"/>
  <c r="N244" i="6"/>
  <c r="P244" i="6"/>
  <c r="R244" i="6"/>
  <c r="Q244" i="6"/>
  <c r="O244" i="6"/>
  <c r="M244" i="6"/>
  <c r="AI107" i="8"/>
  <c r="G114" i="8"/>
  <c r="E110" i="8"/>
  <c r="AI238" i="8"/>
  <c r="AI240" i="8" s="1"/>
  <c r="AE193" i="8"/>
  <c r="AU240" i="8"/>
  <c r="K61" i="8"/>
  <c r="E60" i="8"/>
  <c r="O114" i="8"/>
  <c r="E227" i="8"/>
  <c r="G236" i="8"/>
  <c r="K279" i="8"/>
  <c r="AM107" i="8"/>
  <c r="D54" i="486"/>
  <c r="K69" i="6"/>
  <c r="K70" i="6" s="1"/>
  <c r="K107" i="6" s="1"/>
  <c r="K200" i="6"/>
  <c r="K201" i="6" s="1"/>
  <c r="K238" i="6" s="1"/>
  <c r="K240" i="6" s="1"/>
  <c r="G61" i="8"/>
  <c r="E51" i="8"/>
  <c r="E97" i="8"/>
  <c r="I200" i="6"/>
  <c r="I69" i="6"/>
  <c r="E235" i="8"/>
  <c r="L114" i="8"/>
  <c r="L95" i="8"/>
  <c r="J63" i="6"/>
  <c r="J271" i="6" s="1"/>
  <c r="AE63" i="8"/>
  <c r="W105" i="8"/>
  <c r="BL252" i="8"/>
  <c r="BN261" i="8"/>
  <c r="BL251" i="8"/>
  <c r="AI249" i="8"/>
  <c r="N253" i="6"/>
  <c r="E230" i="8"/>
  <c r="AU63" i="8"/>
  <c r="S61" i="8"/>
  <c r="AU107" i="8"/>
  <c r="E279" i="6"/>
  <c r="G126" i="6"/>
  <c r="O140" i="8"/>
  <c r="I150" i="6"/>
  <c r="K236" i="8"/>
  <c r="E61" i="6"/>
  <c r="E12" i="8"/>
  <c r="O16" i="8"/>
  <c r="L51" i="8"/>
  <c r="G273" i="618"/>
  <c r="G270" i="618"/>
  <c r="W16" i="8"/>
  <c r="W272" i="8" s="1"/>
  <c r="AQ107" i="8"/>
  <c r="E105" i="6"/>
  <c r="BJ245" i="8"/>
  <c r="S105" i="8"/>
  <c r="AQ249" i="8"/>
  <c r="P253" i="6"/>
  <c r="BO251" i="8"/>
  <c r="BJ252" i="8"/>
  <c r="BM261" i="8"/>
  <c r="BI261" i="8"/>
  <c r="E68" i="8"/>
  <c r="F259" i="8"/>
  <c r="D287" i="8"/>
  <c r="D286" i="8"/>
  <c r="D265" i="8"/>
  <c r="E114" i="6"/>
  <c r="O280" i="8"/>
  <c r="AA238" i="8"/>
  <c r="AA240" i="8" s="1"/>
  <c r="AM238" i="8"/>
  <c r="AM240" i="8" s="1"/>
  <c r="D20" i="590"/>
  <c r="D22" i="590" s="1"/>
  <c r="D73" i="589"/>
  <c r="D19" i="590" s="1"/>
  <c r="E232" i="8"/>
  <c r="L11" i="8"/>
  <c r="J200" i="6"/>
  <c r="J69" i="6"/>
  <c r="E13" i="8"/>
  <c r="E101" i="8"/>
  <c r="BN245" i="8"/>
  <c r="BK251" i="8"/>
  <c r="BJ250" i="8"/>
  <c r="AA249" i="8"/>
  <c r="L253" i="6"/>
  <c r="BN250" i="8"/>
  <c r="BK250" i="8"/>
  <c r="E52" i="8"/>
  <c r="AY193" i="8"/>
  <c r="K105" i="8"/>
  <c r="E98" i="8"/>
  <c r="M273" i="618"/>
  <c r="M270" i="618"/>
  <c r="E190" i="8"/>
  <c r="E92" i="8"/>
  <c r="E135" i="8"/>
  <c r="G279" i="8"/>
  <c r="E280" i="6"/>
  <c r="G140" i="6"/>
  <c r="O61" i="8"/>
  <c r="L227" i="8"/>
  <c r="S16" i="8"/>
  <c r="E95" i="8"/>
  <c r="G105" i="8"/>
  <c r="BL245" i="8"/>
  <c r="J137" i="6"/>
  <c r="S126" i="8"/>
  <c r="W126" i="8"/>
  <c r="BI250" i="8"/>
  <c r="BO261" i="8"/>
  <c r="BJ261" i="8"/>
  <c r="BM252" i="8"/>
  <c r="BO252" i="8"/>
  <c r="K140" i="8"/>
  <c r="H150" i="6"/>
  <c r="L264" i="6"/>
  <c r="AA264" i="8" s="1"/>
  <c r="N264" i="6"/>
  <c r="AI264" i="8" s="1"/>
  <c r="O264" i="6"/>
  <c r="AM264" i="8" s="1"/>
  <c r="M264" i="6"/>
  <c r="AE264" i="8" s="1"/>
  <c r="R264" i="6"/>
  <c r="AY264" i="8" s="1"/>
  <c r="P264" i="6"/>
  <c r="AQ264" i="8" s="1"/>
  <c r="Q264" i="6"/>
  <c r="AU264" i="8" s="1"/>
  <c r="AQ238" i="8"/>
  <c r="AQ240" i="8" s="1"/>
  <c r="AY238" i="8"/>
  <c r="E104" i="8"/>
  <c r="E231" i="8"/>
  <c r="I273" i="618"/>
  <c r="K137" i="6"/>
  <c r="E100" i="8"/>
  <c r="BK245" i="8"/>
  <c r="S279" i="8"/>
  <c r="BK252" i="8"/>
  <c r="BI252" i="8"/>
  <c r="BM250" i="8"/>
  <c r="AU249" i="8"/>
  <c r="Q253" i="6"/>
  <c r="G16" i="8"/>
  <c r="E11" i="8"/>
  <c r="K280" i="8"/>
  <c r="O126" i="8"/>
  <c r="I137" i="6"/>
  <c r="E58" i="8"/>
  <c r="E149" i="8"/>
  <c r="E234" i="8"/>
  <c r="E53" i="8"/>
  <c r="E59" i="8"/>
  <c r="E141" i="8"/>
  <c r="G280" i="8"/>
  <c r="E55" i="8"/>
  <c r="O105" i="8"/>
  <c r="E57" i="8"/>
  <c r="E99" i="8"/>
  <c r="BI245" i="8"/>
  <c r="AQ63" i="8"/>
  <c r="AE249" i="8"/>
  <c r="M253" i="6"/>
  <c r="AY249" i="8"/>
  <c r="R253" i="6"/>
  <c r="BL250" i="8"/>
  <c r="BM251" i="8"/>
  <c r="AI63" i="8"/>
  <c r="G272" i="6"/>
  <c r="E16" i="6"/>
  <c r="O279" i="8"/>
  <c r="E54" i="8"/>
  <c r="AQ193" i="8"/>
  <c r="AE238" i="8"/>
  <c r="L69" i="589"/>
  <c r="L21" i="590" s="1"/>
  <c r="L12" i="590"/>
  <c r="M12" i="590"/>
  <c r="M69" i="589"/>
  <c r="M21" i="590" s="1"/>
  <c r="G16" i="589"/>
  <c r="D12" i="622" s="1"/>
  <c r="G313" i="65"/>
  <c r="I18" i="589"/>
  <c r="J69" i="589"/>
  <c r="J21" i="590" s="1"/>
  <c r="J12" i="590"/>
  <c r="G18" i="589"/>
  <c r="E312" i="65"/>
  <c r="K53" i="590"/>
  <c r="K34" i="590"/>
  <c r="H12" i="590"/>
  <c r="H69" i="589"/>
  <c r="H21" i="590" s="1"/>
  <c r="D12" i="618"/>
  <c r="D97" i="618"/>
  <c r="D13" i="618"/>
  <c r="M129" i="8"/>
  <c r="D129" i="612"/>
  <c r="AX249" i="8"/>
  <c r="D129" i="614"/>
  <c r="AT264" i="8"/>
  <c r="Y126" i="8"/>
  <c r="D103" i="618"/>
  <c r="D100" i="618"/>
  <c r="D234" i="618"/>
  <c r="D11" i="616"/>
  <c r="D113" i="618"/>
  <c r="D101" i="614"/>
  <c r="BB264" i="8"/>
  <c r="D235" i="618"/>
  <c r="D60" i="618"/>
  <c r="D101" i="618"/>
  <c r="D68" i="618"/>
  <c r="D104" i="618"/>
  <c r="AN249" i="8"/>
  <c r="N140" i="8"/>
  <c r="D136" i="618"/>
  <c r="D219" i="614"/>
  <c r="U147" i="8"/>
  <c r="D52" i="618"/>
  <c r="AH259" i="8"/>
  <c r="BA249" i="8"/>
  <c r="AS264" i="8"/>
  <c r="D99" i="618"/>
  <c r="AX264" i="8"/>
  <c r="AZ249" i="8"/>
  <c r="AB264" i="8"/>
  <c r="D141" i="616"/>
  <c r="X129" i="8"/>
  <c r="D232" i="618"/>
  <c r="T129" i="8"/>
  <c r="AP249" i="8"/>
  <c r="D147" i="612"/>
  <c r="AF249" i="8"/>
  <c r="D227" i="616"/>
  <c r="D149" i="613"/>
  <c r="AD264" i="8"/>
  <c r="D230" i="618"/>
  <c r="D135" i="616"/>
  <c r="AC249" i="8"/>
  <c r="AL249" i="8"/>
  <c r="D53" i="618"/>
  <c r="AR264" i="8"/>
  <c r="AL264" i="8"/>
  <c r="AJ264" i="8"/>
  <c r="D54" i="618"/>
  <c r="D190" i="618"/>
  <c r="D43" i="617"/>
  <c r="D102" i="618"/>
  <c r="AR249" i="8"/>
  <c r="AD249" i="8"/>
  <c r="D98" i="618"/>
  <c r="D129" i="618"/>
  <c r="T147" i="8"/>
  <c r="D43" i="614"/>
  <c r="BA264" i="8"/>
  <c r="D147" i="616"/>
  <c r="AP259" i="8"/>
  <c r="AF264" i="8"/>
  <c r="D141" i="618"/>
  <c r="D51" i="616"/>
  <c r="AS249" i="8"/>
  <c r="AN264" i="8"/>
  <c r="AJ249" i="8"/>
  <c r="AZ264" i="8"/>
  <c r="D149" i="618"/>
  <c r="D51" i="618"/>
  <c r="AW264" i="8"/>
  <c r="D147" i="613"/>
  <c r="AB249" i="8"/>
  <c r="BB249" i="8"/>
  <c r="D43" i="615"/>
  <c r="U88" i="8"/>
  <c r="AC264" i="8"/>
  <c r="AT249" i="8"/>
  <c r="I88" i="8"/>
  <c r="AN259" i="8"/>
  <c r="D88" i="618"/>
  <c r="D11" i="618"/>
  <c r="AG249" i="8"/>
  <c r="D59" i="618"/>
  <c r="D183" i="612"/>
  <c r="D228" i="618"/>
  <c r="D129" i="616"/>
  <c r="D58" i="618"/>
  <c r="AV249" i="8"/>
  <c r="AG264" i="8"/>
  <c r="AO264" i="8"/>
  <c r="AH264" i="8"/>
  <c r="D95" i="618"/>
  <c r="D95" i="616"/>
  <c r="X219" i="8"/>
  <c r="AK249" i="8"/>
  <c r="AK264" i="8"/>
  <c r="U219" i="8"/>
  <c r="D111" i="618"/>
  <c r="M219" i="8"/>
  <c r="D55" i="618"/>
  <c r="T88" i="8"/>
  <c r="D110" i="618"/>
  <c r="AO249" i="8"/>
  <c r="AP264" i="8"/>
  <c r="D129" i="613"/>
  <c r="D136" i="616"/>
  <c r="D135" i="618"/>
  <c r="M88" i="8"/>
  <c r="D231" i="618"/>
  <c r="AW249" i="8"/>
  <c r="D219" i="618"/>
  <c r="D56" i="618"/>
  <c r="M147" i="8"/>
  <c r="D189" i="618"/>
  <c r="T219" i="8"/>
  <c r="AV264" i="8"/>
  <c r="AH249" i="8"/>
  <c r="Z126" i="8"/>
  <c r="V126" i="8"/>
  <c r="N126" i="8"/>
  <c r="AS259" i="8"/>
  <c r="Y140" i="8"/>
  <c r="V140" i="8"/>
  <c r="X147" i="8"/>
  <c r="Z140" i="8"/>
  <c r="E12" i="618" l="1"/>
  <c r="F12" i="618" a="1"/>
  <c r="F12" i="618" s="1"/>
  <c r="I313" i="65"/>
  <c r="E308" i="65"/>
  <c r="E13" i="620"/>
  <c r="J27" i="620"/>
  <c r="F113" i="618" a="1"/>
  <c r="F113" i="618" s="1"/>
  <c r="L113" i="618" s="1"/>
  <c r="E113" i="618"/>
  <c r="F43" i="617" a="1"/>
  <c r="F43" i="617" s="1"/>
  <c r="R43" i="617" s="1"/>
  <c r="R48" i="617" s="1"/>
  <c r="D277" i="617"/>
  <c r="E277" i="617" s="1"/>
  <c r="D275" i="617"/>
  <c r="E275" i="617" s="1"/>
  <c r="E43" i="617"/>
  <c r="D48" i="617"/>
  <c r="D270" i="617" s="1"/>
  <c r="E270" i="617" s="1"/>
  <c r="F100" i="618" a="1"/>
  <c r="F100" i="618" s="1"/>
  <c r="E100" i="618"/>
  <c r="D92" i="618"/>
  <c r="E92" i="618" s="1"/>
  <c r="E88" i="618"/>
  <c r="F88" i="618" a="1"/>
  <c r="F88" i="618" s="1"/>
  <c r="X88" i="618" s="1"/>
  <c r="X92" i="618" s="1"/>
  <c r="F101" i="618" a="1"/>
  <c r="F101" i="618" s="1"/>
  <c r="E101" i="618"/>
  <c r="D223" i="618"/>
  <c r="E223" i="618" s="1"/>
  <c r="E219" i="618"/>
  <c r="F219" i="618" a="1"/>
  <c r="F219" i="618" s="1"/>
  <c r="V219" i="618" s="1"/>
  <c r="V223" i="618" s="1"/>
  <c r="E110" i="618"/>
  <c r="F110" i="618" a="1"/>
  <c r="F110" i="618" s="1"/>
  <c r="E43" i="614"/>
  <c r="D48" i="614"/>
  <c r="F43" i="614" a="1"/>
  <c r="F43" i="614" s="1"/>
  <c r="R43" i="614" s="1"/>
  <c r="R48" i="614" s="1"/>
  <c r="D277" i="614"/>
  <c r="E277" i="614" s="1"/>
  <c r="D275" i="614"/>
  <c r="L16" i="589"/>
  <c r="L19" i="589" s="1"/>
  <c r="L72" i="589" s="1"/>
  <c r="J5" i="620"/>
  <c r="J9" i="620" s="1"/>
  <c r="J11" i="620" s="1"/>
  <c r="J13" i="620" s="1"/>
  <c r="L20" i="620"/>
  <c r="E27" i="620"/>
  <c r="F9" i="620"/>
  <c r="F11" i="620" s="1"/>
  <c r="F13" i="620" s="1"/>
  <c r="G27" i="620"/>
  <c r="G28" i="620" s="1"/>
  <c r="H27" i="620"/>
  <c r="F27" i="620"/>
  <c r="K27" i="620"/>
  <c r="K28" i="620" s="1"/>
  <c r="L12" i="620"/>
  <c r="J313" i="65"/>
  <c r="H16" i="620"/>
  <c r="H17" i="620" s="1"/>
  <c r="L26" i="620"/>
  <c r="L25" i="620"/>
  <c r="L24" i="620"/>
  <c r="BL16" i="8"/>
  <c r="P96" i="8"/>
  <c r="P235" i="8"/>
  <c r="P52" i="8"/>
  <c r="P111" i="8"/>
  <c r="P231" i="8"/>
  <c r="P60" i="8"/>
  <c r="P51" i="8"/>
  <c r="K270" i="618"/>
  <c r="BM191" i="8"/>
  <c r="AH152" i="8"/>
  <c r="AT238" i="8"/>
  <c r="AT240" i="8" s="1"/>
  <c r="AX152" i="8"/>
  <c r="AX193" i="8" s="1"/>
  <c r="L43" i="616"/>
  <c r="L48" i="616" s="1"/>
  <c r="L273" i="616" s="1"/>
  <c r="S147" i="618"/>
  <c r="Z219" i="616"/>
  <c r="Z223" i="616" s="1"/>
  <c r="M270" i="8"/>
  <c r="M68" i="8" s="1"/>
  <c r="BE68" i="8" s="1"/>
  <c r="X147" i="618"/>
  <c r="M219" i="616"/>
  <c r="M223" i="616" s="1"/>
  <c r="O219" i="616"/>
  <c r="O223" i="616" s="1"/>
  <c r="I219" i="616"/>
  <c r="I223" i="616" s="1"/>
  <c r="G43" i="616"/>
  <c r="G275" i="616" s="1"/>
  <c r="BM223" i="8"/>
  <c r="T147" i="618"/>
  <c r="Y147" i="618"/>
  <c r="U219" i="616"/>
  <c r="U223" i="616" s="1"/>
  <c r="P219" i="616"/>
  <c r="P223" i="616" s="1"/>
  <c r="H43" i="616"/>
  <c r="H277" i="616" s="1"/>
  <c r="O43" i="616"/>
  <c r="O48" i="616" s="1"/>
  <c r="K219" i="616"/>
  <c r="K223" i="616" s="1"/>
  <c r="N219" i="616"/>
  <c r="N223" i="616" s="1"/>
  <c r="M43" i="616"/>
  <c r="M277" i="616" s="1"/>
  <c r="I43" i="616"/>
  <c r="I275" i="616" s="1"/>
  <c r="K43" i="616"/>
  <c r="K275" i="616" s="1"/>
  <c r="R43" i="616"/>
  <c r="R48" i="616" s="1"/>
  <c r="W43" i="616"/>
  <c r="W48" i="616" s="1"/>
  <c r="V147" i="618"/>
  <c r="M147" i="618"/>
  <c r="G147" i="618"/>
  <c r="R219" i="616"/>
  <c r="R223" i="616" s="1"/>
  <c r="Q219" i="616"/>
  <c r="Q223" i="616" s="1"/>
  <c r="L219" i="616"/>
  <c r="L223" i="616" s="1"/>
  <c r="X43" i="616"/>
  <c r="X48" i="616" s="1"/>
  <c r="T43" i="616"/>
  <c r="T48" i="616" s="1"/>
  <c r="S43" i="616"/>
  <c r="S48" i="616" s="1"/>
  <c r="H147" i="618"/>
  <c r="N147" i="618"/>
  <c r="I147" i="618"/>
  <c r="R147" i="618"/>
  <c r="K147" i="618"/>
  <c r="P147" i="618"/>
  <c r="Z147" i="618"/>
  <c r="W219" i="616"/>
  <c r="W223" i="616" s="1"/>
  <c r="V219" i="616"/>
  <c r="V223" i="616" s="1"/>
  <c r="S219" i="616"/>
  <c r="S223" i="616" s="1"/>
  <c r="N43" i="616"/>
  <c r="N48" i="616" s="1"/>
  <c r="J43" i="616"/>
  <c r="J48" i="616" s="1"/>
  <c r="J273" i="616" s="1"/>
  <c r="Z43" i="616"/>
  <c r="Z48" i="616" s="1"/>
  <c r="AB107" i="8"/>
  <c r="AS238" i="8"/>
  <c r="AS240" i="8" s="1"/>
  <c r="J147" i="618"/>
  <c r="L147" i="618"/>
  <c r="Q147" i="618"/>
  <c r="O147" i="618"/>
  <c r="X219" i="616"/>
  <c r="X223" i="616" s="1"/>
  <c r="H219" i="616"/>
  <c r="H223" i="616" s="1"/>
  <c r="Y219" i="616"/>
  <c r="Y223" i="616" s="1"/>
  <c r="Y43" i="616"/>
  <c r="Y48" i="616" s="1"/>
  <c r="U43" i="616"/>
  <c r="U48" i="616" s="1"/>
  <c r="V43" i="616"/>
  <c r="V48" i="616" s="1"/>
  <c r="W147" i="618"/>
  <c r="J219" i="616"/>
  <c r="J223" i="616" s="1"/>
  <c r="G219" i="616"/>
  <c r="G223" i="616" s="1"/>
  <c r="P43" i="616"/>
  <c r="P48" i="616" s="1"/>
  <c r="M273" i="8"/>
  <c r="BE273" i="8" s="1"/>
  <c r="AW63" i="8"/>
  <c r="AF238" i="8"/>
  <c r="AF240" i="8" s="1"/>
  <c r="BI114" i="8"/>
  <c r="L43" i="614"/>
  <c r="L277" i="614" s="1"/>
  <c r="W43" i="614"/>
  <c r="W48" i="614" s="1"/>
  <c r="Q135" i="8"/>
  <c r="N43" i="614"/>
  <c r="N48" i="614" s="1"/>
  <c r="V43" i="614"/>
  <c r="V48" i="614" s="1"/>
  <c r="S43" i="614"/>
  <c r="S48" i="614" s="1"/>
  <c r="M43" i="614"/>
  <c r="M277" i="614" s="1"/>
  <c r="E48" i="616"/>
  <c r="G43" i="614"/>
  <c r="G277" i="614" s="1"/>
  <c r="K43" i="614"/>
  <c r="K277" i="614" s="1"/>
  <c r="D270" i="616"/>
  <c r="P56" i="616" s="1"/>
  <c r="I43" i="614"/>
  <c r="I277" i="614" s="1"/>
  <c r="Q270" i="8"/>
  <c r="Q11" i="8" s="1"/>
  <c r="U43" i="614"/>
  <c r="U48" i="614" s="1"/>
  <c r="AP107" i="8"/>
  <c r="Q136" i="8"/>
  <c r="Q43" i="614"/>
  <c r="Q48" i="614" s="1"/>
  <c r="H43" i="614"/>
  <c r="H277" i="614" s="1"/>
  <c r="T43" i="614"/>
  <c r="T48" i="614" s="1"/>
  <c r="X43" i="614"/>
  <c r="X48" i="614" s="1"/>
  <c r="AD238" i="8"/>
  <c r="AD240" i="8" s="1"/>
  <c r="Q141" i="8"/>
  <c r="Q280" i="8" s="1"/>
  <c r="Q140" i="8" s="1"/>
  <c r="O43" i="614"/>
  <c r="O48" i="614" s="1"/>
  <c r="J43" i="614"/>
  <c r="J277" i="614" s="1"/>
  <c r="BL92" i="8"/>
  <c r="BN16" i="8"/>
  <c r="BK137" i="8"/>
  <c r="BM92" i="8"/>
  <c r="AN63" i="8"/>
  <c r="BK191" i="8"/>
  <c r="AV63" i="8"/>
  <c r="AF107" i="8"/>
  <c r="BA107" i="8"/>
  <c r="BJ236" i="8"/>
  <c r="R59" i="8"/>
  <c r="R52" i="8"/>
  <c r="R60" i="8"/>
  <c r="AV107" i="8"/>
  <c r="BO70" i="8"/>
  <c r="BO61" i="8"/>
  <c r="AR63" i="8"/>
  <c r="N236" i="8"/>
  <c r="P234" i="8"/>
  <c r="P100" i="8"/>
  <c r="BD48" i="8"/>
  <c r="P110" i="8"/>
  <c r="P54" i="8"/>
  <c r="P59" i="8"/>
  <c r="BJ105" i="8"/>
  <c r="P227" i="8"/>
  <c r="P230" i="8"/>
  <c r="P113" i="8"/>
  <c r="P99" i="8"/>
  <c r="BH275" i="8"/>
  <c r="BL223" i="8"/>
  <c r="AO238" i="8"/>
  <c r="AO240" i="8" s="1"/>
  <c r="AK238" i="8"/>
  <c r="AK240" i="8" s="1"/>
  <c r="AG63" i="8"/>
  <c r="P57" i="8"/>
  <c r="Q219" i="8"/>
  <c r="Q223" i="8" s="1"/>
  <c r="P102" i="8"/>
  <c r="P12" i="8"/>
  <c r="P189" i="8"/>
  <c r="P53" i="8"/>
  <c r="P56" i="8"/>
  <c r="AK107" i="8"/>
  <c r="BI92" i="8"/>
  <c r="P68" i="8"/>
  <c r="P228" i="8"/>
  <c r="I273" i="8"/>
  <c r="BD273" i="8" s="1"/>
  <c r="P11" i="8"/>
  <c r="Q88" i="8"/>
  <c r="Q92" i="8" s="1"/>
  <c r="P98" i="8"/>
  <c r="AC238" i="8"/>
  <c r="AC240" i="8" s="1"/>
  <c r="AZ63" i="8"/>
  <c r="N105" i="8"/>
  <c r="N61" i="8"/>
  <c r="N114" i="8"/>
  <c r="BB63" i="8"/>
  <c r="BN92" i="8"/>
  <c r="AL107" i="8"/>
  <c r="BJ16" i="8"/>
  <c r="BF129" i="8"/>
  <c r="AK63" i="8"/>
  <c r="U273" i="8"/>
  <c r="BI137" i="8"/>
  <c r="BK105" i="8"/>
  <c r="BK223" i="8"/>
  <c r="AN107" i="8"/>
  <c r="BJ92" i="8"/>
  <c r="AR107" i="8"/>
  <c r="AZ238" i="8"/>
  <c r="AZ240" i="8" s="1"/>
  <c r="BM16" i="8"/>
  <c r="AG107" i="8"/>
  <c r="BO92" i="8"/>
  <c r="AP152" i="8"/>
  <c r="AP193" i="8" s="1"/>
  <c r="BK150" i="8"/>
  <c r="BI150" i="8"/>
  <c r="AO63" i="8"/>
  <c r="BK16" i="8"/>
  <c r="BM150" i="8"/>
  <c r="AW107" i="8"/>
  <c r="AW116" i="8" s="1"/>
  <c r="BM61" i="8"/>
  <c r="AP63" i="8"/>
  <c r="BN105" i="8"/>
  <c r="BI105" i="8"/>
  <c r="BO48" i="8"/>
  <c r="BL105" i="8"/>
  <c r="AF63" i="8"/>
  <c r="H43" i="617"/>
  <c r="H277" i="617" s="1"/>
  <c r="P104" i="8"/>
  <c r="P183" i="8"/>
  <c r="P95" i="8"/>
  <c r="BO150" i="8"/>
  <c r="AJ238" i="8"/>
  <c r="AJ240" i="8" s="1"/>
  <c r="BI16" i="8"/>
  <c r="BL150" i="8"/>
  <c r="R43" i="612"/>
  <c r="R48" i="612" s="1"/>
  <c r="N43" i="617"/>
  <c r="N48" i="617" s="1"/>
  <c r="R273" i="8"/>
  <c r="R136" i="8" s="1"/>
  <c r="E48" i="617"/>
  <c r="X270" i="8"/>
  <c r="BG270" i="8" s="1"/>
  <c r="BF275" i="8"/>
  <c r="R51" i="8"/>
  <c r="P13" i="8"/>
  <c r="P97" i="8"/>
  <c r="P273" i="8"/>
  <c r="P141" i="8" s="1"/>
  <c r="R231" i="8"/>
  <c r="Y43" i="614"/>
  <c r="Y48" i="614" s="1"/>
  <c r="Z43" i="614"/>
  <c r="Z48" i="614" s="1"/>
  <c r="P43" i="614"/>
  <c r="P48" i="614" s="1"/>
  <c r="AS107" i="8"/>
  <c r="BO191" i="8"/>
  <c r="BB107" i="8"/>
  <c r="AB63" i="8"/>
  <c r="AL152" i="8"/>
  <c r="AL193" i="8" s="1"/>
  <c r="BM137" i="8"/>
  <c r="BM236" i="8"/>
  <c r="AD63" i="8"/>
  <c r="BN114" i="8"/>
  <c r="R88" i="8"/>
  <c r="R219" i="8"/>
  <c r="R223" i="8" s="1"/>
  <c r="AG238" i="8"/>
  <c r="AG240" i="8" s="1"/>
  <c r="BB152" i="8"/>
  <c r="BB193" i="8" s="1"/>
  <c r="AJ63" i="8"/>
  <c r="BM114" i="8"/>
  <c r="D273" i="617"/>
  <c r="E273" i="617" s="1"/>
  <c r="BI223" i="8"/>
  <c r="BL70" i="8"/>
  <c r="AT152" i="8"/>
  <c r="AT193" i="8" s="1"/>
  <c r="BJ114" i="8"/>
  <c r="O43" i="613"/>
  <c r="O48" i="613" s="1"/>
  <c r="T273" i="8"/>
  <c r="BK92" i="8"/>
  <c r="Y43" i="613"/>
  <c r="Y48" i="613" s="1"/>
  <c r="O23" i="621"/>
  <c r="E309" i="65"/>
  <c r="S43" i="613"/>
  <c r="S48" i="613" s="1"/>
  <c r="AH63" i="8"/>
  <c r="BO137" i="8"/>
  <c r="AS63" i="8"/>
  <c r="BN137" i="8"/>
  <c r="BG277" i="8"/>
  <c r="BL137" i="8"/>
  <c r="BK236" i="8"/>
  <c r="BN191" i="8"/>
  <c r="AH238" i="8"/>
  <c r="AH240" i="8" s="1"/>
  <c r="BI48" i="8"/>
  <c r="BO105" i="8"/>
  <c r="BI191" i="8"/>
  <c r="BL114" i="8"/>
  <c r="BK70" i="8"/>
  <c r="AD107" i="8"/>
  <c r="BO16" i="8"/>
  <c r="BI236" i="8"/>
  <c r="AZ107" i="8"/>
  <c r="BG48" i="8"/>
  <c r="BH48" i="8"/>
  <c r="BH277" i="8"/>
  <c r="T43" i="613"/>
  <c r="T48" i="613" s="1"/>
  <c r="BO236" i="8"/>
  <c r="AC63" i="8"/>
  <c r="AJ107" i="8"/>
  <c r="P43" i="613"/>
  <c r="P48" i="613" s="1"/>
  <c r="X43" i="613"/>
  <c r="X48" i="613" s="1"/>
  <c r="V43" i="613"/>
  <c r="V48" i="613" s="1"/>
  <c r="G43" i="613"/>
  <c r="G277" i="613" s="1"/>
  <c r="BJ223" i="8"/>
  <c r="AP238" i="8"/>
  <c r="AP240" i="8" s="1"/>
  <c r="BM70" i="8"/>
  <c r="BK61" i="8"/>
  <c r="P88" i="8"/>
  <c r="M43" i="613"/>
  <c r="M277" i="613" s="1"/>
  <c r="Z43" i="613"/>
  <c r="Z48" i="613" s="1"/>
  <c r="N43" i="613"/>
  <c r="N48" i="613" s="1"/>
  <c r="P147" i="8"/>
  <c r="L43" i="613"/>
  <c r="L277" i="613" s="1"/>
  <c r="Q43" i="613"/>
  <c r="Q48" i="613" s="1"/>
  <c r="K43" i="613"/>
  <c r="BF277" i="8"/>
  <c r="J43" i="613"/>
  <c r="J48" i="613" s="1"/>
  <c r="I43" i="613"/>
  <c r="I277" i="613" s="1"/>
  <c r="AX107" i="8"/>
  <c r="R43" i="613"/>
  <c r="R48" i="613" s="1"/>
  <c r="BJ137" i="8"/>
  <c r="H16" i="589"/>
  <c r="E12" i="622" s="1"/>
  <c r="AX63" i="8"/>
  <c r="BO114" i="8"/>
  <c r="AV238" i="8"/>
  <c r="AV240" i="8" s="1"/>
  <c r="AL63" i="8"/>
  <c r="BO223" i="8"/>
  <c r="AX238" i="8"/>
  <c r="AX240" i="8" s="1"/>
  <c r="AT63" i="8"/>
  <c r="AC107" i="8"/>
  <c r="BN150" i="8"/>
  <c r="S43" i="617"/>
  <c r="S48" i="617" s="1"/>
  <c r="BJ61" i="8"/>
  <c r="BA63" i="8"/>
  <c r="BK114" i="8"/>
  <c r="BL191" i="8"/>
  <c r="AT107" i="8"/>
  <c r="BJ150" i="8"/>
  <c r="BJ70" i="8"/>
  <c r="BL61" i="8"/>
  <c r="BJ191" i="8"/>
  <c r="F129" i="616" a="1"/>
  <c r="F129" i="616" s="1"/>
  <c r="E129" i="616"/>
  <c r="F60" i="618" a="1"/>
  <c r="F60" i="618" s="1"/>
  <c r="P60" i="618" s="1"/>
  <c r="E60" i="618"/>
  <c r="F228" i="618" a="1"/>
  <c r="F228" i="618" s="1"/>
  <c r="M228" i="618" s="1"/>
  <c r="E228" i="618"/>
  <c r="D16" i="618"/>
  <c r="D272" i="618" s="1"/>
  <c r="E272" i="618" s="1"/>
  <c r="E11" i="618"/>
  <c r="F11" i="618" a="1"/>
  <c r="F11" i="618" s="1"/>
  <c r="T11" i="618" s="1"/>
  <c r="F13" i="618" a="1"/>
  <c r="F13" i="618" s="1"/>
  <c r="U13" i="618" s="1"/>
  <c r="E13" i="618"/>
  <c r="E190" i="618"/>
  <c r="F190" i="618" a="1"/>
  <c r="F190" i="618" s="1"/>
  <c r="W190" i="618" s="1"/>
  <c r="E52" i="618"/>
  <c r="F52" i="618" a="1"/>
  <c r="F52" i="618" s="1"/>
  <c r="S52" i="618" s="1"/>
  <c r="F136" i="616" a="1"/>
  <c r="F136" i="616" s="1"/>
  <c r="M136" i="616" s="1"/>
  <c r="E136" i="616"/>
  <c r="E141" i="618"/>
  <c r="F141" i="618" a="1"/>
  <c r="F141" i="618" s="1"/>
  <c r="O141" i="618" s="1"/>
  <c r="Y43" i="612"/>
  <c r="Y48" i="612" s="1"/>
  <c r="Z43" i="612"/>
  <c r="Z48" i="612" s="1"/>
  <c r="J43" i="617"/>
  <c r="J277" i="617" s="1"/>
  <c r="Z43" i="617"/>
  <c r="Z48" i="617" s="1"/>
  <c r="G43" i="617"/>
  <c r="G277" i="617" s="1"/>
  <c r="R102" i="8"/>
  <c r="R113" i="8"/>
  <c r="R97" i="8"/>
  <c r="R58" i="8"/>
  <c r="R11" i="8"/>
  <c r="AH193" i="8"/>
  <c r="BI61" i="8"/>
  <c r="O43" i="617"/>
  <c r="O48" i="617" s="1"/>
  <c r="BK48" i="8"/>
  <c r="W43" i="617"/>
  <c r="W48" i="617" s="1"/>
  <c r="Q43" i="617"/>
  <c r="Q48" i="617" s="1"/>
  <c r="R54" i="8"/>
  <c r="R111" i="8"/>
  <c r="R190" i="8"/>
  <c r="R12" i="8"/>
  <c r="R232" i="8"/>
  <c r="R234" i="8"/>
  <c r="I16" i="589"/>
  <c r="H10" i="590"/>
  <c r="R227" i="8"/>
  <c r="R68" i="8"/>
  <c r="BN61" i="8"/>
  <c r="M43" i="617"/>
  <c r="M275" i="617" s="1"/>
  <c r="Q43" i="612"/>
  <c r="Q48" i="612" s="1"/>
  <c r="X43" i="612"/>
  <c r="X48" i="612" s="1"/>
  <c r="R56" i="8"/>
  <c r="R55" i="8"/>
  <c r="R103" i="8"/>
  <c r="R110" i="8"/>
  <c r="AO107" i="8"/>
  <c r="AH107" i="8"/>
  <c r="I43" i="617"/>
  <c r="I48" i="617" s="1"/>
  <c r="BG275" i="8"/>
  <c r="S43" i="612"/>
  <c r="S48" i="612" s="1"/>
  <c r="T43" i="612"/>
  <c r="T48" i="612" s="1"/>
  <c r="BF48" i="8"/>
  <c r="R100" i="8"/>
  <c r="R98" i="8"/>
  <c r="M16" i="589"/>
  <c r="BN223" i="8"/>
  <c r="BL236" i="8"/>
  <c r="H313" i="65"/>
  <c r="BI70" i="8"/>
  <c r="K43" i="617"/>
  <c r="K48" i="617" s="1"/>
  <c r="U43" i="612"/>
  <c r="U48" i="612" s="1"/>
  <c r="O43" i="612"/>
  <c r="O48" i="612" s="1"/>
  <c r="T43" i="617"/>
  <c r="T48" i="617" s="1"/>
  <c r="R96" i="8"/>
  <c r="R53" i="8"/>
  <c r="R104" i="8"/>
  <c r="H19" i="589"/>
  <c r="BM105" i="8"/>
  <c r="P43" i="612"/>
  <c r="P48" i="612" s="1"/>
  <c r="N43" i="612"/>
  <c r="N48" i="612" s="1"/>
  <c r="V43" i="617"/>
  <c r="V48" i="617" s="1"/>
  <c r="L43" i="617"/>
  <c r="L277" i="617" s="1"/>
  <c r="R189" i="8"/>
  <c r="R99" i="8"/>
  <c r="R57" i="8"/>
  <c r="R13" i="8"/>
  <c r="L313" i="65"/>
  <c r="BN236" i="8"/>
  <c r="R95" i="8"/>
  <c r="V43" i="612"/>
  <c r="V48" i="612" s="1"/>
  <c r="R235" i="8"/>
  <c r="R228" i="8"/>
  <c r="O24" i="621"/>
  <c r="AR238" i="8"/>
  <c r="AR240" i="8" s="1"/>
  <c r="AW238" i="8"/>
  <c r="AW240" i="8" s="1"/>
  <c r="AD152" i="8"/>
  <c r="AD193" i="8" s="1"/>
  <c r="BL48" i="8"/>
  <c r="F95" i="618" a="1"/>
  <c r="F95" i="618" s="1"/>
  <c r="V95" i="618" s="1"/>
  <c r="E95" i="618"/>
  <c r="F147" i="616" a="1"/>
  <c r="F147" i="616" s="1"/>
  <c r="E147" i="616"/>
  <c r="E231" i="618"/>
  <c r="F231" i="618" a="1"/>
  <c r="F231" i="618" s="1"/>
  <c r="Z231" i="618" s="1"/>
  <c r="F99" i="618" a="1"/>
  <c r="F99" i="618" s="1"/>
  <c r="V99" i="618" s="1"/>
  <c r="E99" i="618"/>
  <c r="F129" i="614" a="1"/>
  <c r="F129" i="614" s="1"/>
  <c r="V129" i="614" s="1"/>
  <c r="E129" i="613"/>
  <c r="F129" i="613" a="1"/>
  <c r="F129" i="613" s="1"/>
  <c r="U129" i="613" s="1"/>
  <c r="F235" i="618" a="1"/>
  <c r="F235" i="618" s="1"/>
  <c r="X235" i="618" s="1"/>
  <c r="E235" i="618"/>
  <c r="F147" i="613" a="1"/>
  <c r="F147" i="613" s="1"/>
  <c r="P147" i="613" s="1"/>
  <c r="E147" i="613"/>
  <c r="F104" i="618" a="1"/>
  <c r="F104" i="618" s="1"/>
  <c r="U104" i="618" s="1"/>
  <c r="E104" i="618"/>
  <c r="F129" i="612" a="1"/>
  <c r="F129" i="612" s="1"/>
  <c r="Z129" i="612" s="1"/>
  <c r="F219" i="614" a="1"/>
  <c r="F219" i="614" s="1"/>
  <c r="H219" i="614" s="1"/>
  <c r="E219" i="614"/>
  <c r="D223" i="614"/>
  <c r="E149" i="613"/>
  <c r="F149" i="613" a="1"/>
  <c r="F149" i="613" s="1"/>
  <c r="R149" i="613" s="1"/>
  <c r="F147" i="612" a="1"/>
  <c r="F147" i="612" s="1"/>
  <c r="F129" i="618" a="1"/>
  <c r="F129" i="618" s="1"/>
  <c r="E129" i="618"/>
  <c r="E53" i="618"/>
  <c r="F53" i="618" a="1"/>
  <c r="F53" i="618" s="1"/>
  <c r="Y53" i="618" s="1"/>
  <c r="F43" i="615" a="1"/>
  <c r="F43" i="615" s="1"/>
  <c r="D277" i="615"/>
  <c r="E277" i="615" s="1"/>
  <c r="D275" i="615"/>
  <c r="E275" i="615" s="1"/>
  <c r="E43" i="615"/>
  <c r="D48" i="615"/>
  <c r="F102" i="618" a="1"/>
  <c r="F102" i="618" s="1"/>
  <c r="J102" i="618" s="1"/>
  <c r="E102" i="618"/>
  <c r="K16" i="589"/>
  <c r="K313" i="65"/>
  <c r="BB238" i="8"/>
  <c r="BB240" i="8" s="1"/>
  <c r="D273" i="614"/>
  <c r="D270" i="614"/>
  <c r="D270" i="612"/>
  <c r="D273" i="612"/>
  <c r="AB238" i="8"/>
  <c r="AB240" i="8" s="1"/>
  <c r="P58" i="8"/>
  <c r="P103" i="8"/>
  <c r="P190" i="8"/>
  <c r="P55" i="8"/>
  <c r="P232" i="8"/>
  <c r="J16" i="589"/>
  <c r="E16" i="589" s="1"/>
  <c r="AL238" i="8"/>
  <c r="AL240" i="8" s="1"/>
  <c r="P223" i="8"/>
  <c r="D273" i="613"/>
  <c r="E273" i="613" s="1"/>
  <c r="D270" i="613"/>
  <c r="E270" i="613" s="1"/>
  <c r="E48" i="613"/>
  <c r="BM48" i="8"/>
  <c r="U43" i="617"/>
  <c r="U48" i="617" s="1"/>
  <c r="X43" i="617"/>
  <c r="X48" i="617" s="1"/>
  <c r="Y43" i="617"/>
  <c r="Y48" i="617" s="1"/>
  <c r="P43" i="617"/>
  <c r="P48" i="617" s="1"/>
  <c r="R101" i="8"/>
  <c r="R230" i="8"/>
  <c r="U43" i="613"/>
  <c r="U48" i="613" s="1"/>
  <c r="H43" i="613"/>
  <c r="F183" i="612" a="1"/>
  <c r="F183" i="612" s="1"/>
  <c r="Q183" i="8"/>
  <c r="F101" i="614" a="1"/>
  <c r="F101" i="614" s="1"/>
  <c r="J152" i="6"/>
  <c r="J278" i="6" s="1"/>
  <c r="J188" i="6" s="1"/>
  <c r="S188" i="8" s="1"/>
  <c r="I152" i="6"/>
  <c r="I278" i="6" s="1"/>
  <c r="I188" i="6" s="1"/>
  <c r="O188" i="8" s="1"/>
  <c r="R219" i="618"/>
  <c r="R223" i="618" s="1"/>
  <c r="I219" i="618"/>
  <c r="I223" i="618" s="1"/>
  <c r="F51" i="618" a="1"/>
  <c r="F51" i="618" s="1"/>
  <c r="H51" i="618" s="1"/>
  <c r="E51" i="618"/>
  <c r="F58" i="618" a="1"/>
  <c r="F58" i="618" s="1"/>
  <c r="X58" i="618" s="1"/>
  <c r="E58" i="618"/>
  <c r="E232" i="618"/>
  <c r="F232" i="618" a="1"/>
  <c r="F232" i="618" s="1"/>
  <c r="H232" i="618" s="1"/>
  <c r="BE147" i="8"/>
  <c r="U92" i="8"/>
  <c r="BG147" i="8"/>
  <c r="BH147" i="8"/>
  <c r="BE88" i="8"/>
  <c r="M92" i="8"/>
  <c r="BE92" i="8" s="1"/>
  <c r="U223" i="8"/>
  <c r="X223" i="8"/>
  <c r="BG219" i="8"/>
  <c r="T223" i="8"/>
  <c r="BH219" i="8"/>
  <c r="BE129" i="8"/>
  <c r="F97" i="618" a="1"/>
  <c r="F97" i="618" s="1"/>
  <c r="I97" i="618" s="1"/>
  <c r="E97" i="618"/>
  <c r="BE219" i="8"/>
  <c r="M223" i="8"/>
  <c r="BE223" i="8" s="1"/>
  <c r="T92" i="8"/>
  <c r="BD88" i="8"/>
  <c r="I92" i="8"/>
  <c r="BD92" i="8" s="1"/>
  <c r="E55" i="618"/>
  <c r="F55" i="618" a="1"/>
  <c r="F55" i="618" s="1"/>
  <c r="Z55" i="618" s="1"/>
  <c r="M60" i="8"/>
  <c r="M230" i="8"/>
  <c r="BD270" i="8"/>
  <c r="L277" i="616"/>
  <c r="D236" i="618"/>
  <c r="E236" i="618" s="1"/>
  <c r="E230" i="618"/>
  <c r="F230" i="618" a="1"/>
  <c r="F230" i="618" s="1"/>
  <c r="Q230" i="618" s="1"/>
  <c r="E136" i="618"/>
  <c r="F136" i="618" a="1"/>
  <c r="F136" i="618" s="1"/>
  <c r="W136" i="618" s="1"/>
  <c r="E59" i="618"/>
  <c r="F59" i="618" a="1"/>
  <c r="F59" i="618" s="1"/>
  <c r="V59" i="618" s="1"/>
  <c r="F149" i="618" a="1"/>
  <c r="F149" i="618" s="1"/>
  <c r="U149" i="618" s="1"/>
  <c r="E149" i="618"/>
  <c r="D280" i="618"/>
  <c r="E280" i="618" s="1"/>
  <c r="F234" i="618" a="1"/>
  <c r="F234" i="618" s="1"/>
  <c r="W234" i="618" s="1"/>
  <c r="E234" i="618"/>
  <c r="E56" i="618"/>
  <c r="F56" i="618" a="1"/>
  <c r="F56" i="618" s="1"/>
  <c r="U56" i="618" s="1"/>
  <c r="D61" i="618"/>
  <c r="E61" i="618" s="1"/>
  <c r="F54" i="618" a="1"/>
  <c r="F54" i="618" s="1"/>
  <c r="U54" i="618" s="1"/>
  <c r="E54" i="618"/>
  <c r="G88" i="618"/>
  <c r="G92" i="618" s="1"/>
  <c r="J88" i="618"/>
  <c r="J92" i="618" s="1"/>
  <c r="L88" i="616"/>
  <c r="L92" i="616" s="1"/>
  <c r="J88" i="616"/>
  <c r="J92" i="616" s="1"/>
  <c r="H88" i="616"/>
  <c r="H92" i="616" s="1"/>
  <c r="T88" i="616"/>
  <c r="T92" i="616" s="1"/>
  <c r="V88" i="616"/>
  <c r="V92" i="616" s="1"/>
  <c r="Z88" i="616"/>
  <c r="Z92" i="616" s="1"/>
  <c r="Y88" i="616"/>
  <c r="Y92" i="616" s="1"/>
  <c r="O88" i="616"/>
  <c r="O92" i="616" s="1"/>
  <c r="G88" i="616"/>
  <c r="G92" i="616" s="1"/>
  <c r="K88" i="616"/>
  <c r="K92" i="616" s="1"/>
  <c r="M88" i="616"/>
  <c r="M92" i="616" s="1"/>
  <c r="R88" i="616"/>
  <c r="R92" i="616" s="1"/>
  <c r="P88" i="616"/>
  <c r="P92" i="616" s="1"/>
  <c r="W88" i="616"/>
  <c r="W92" i="616" s="1"/>
  <c r="X88" i="616"/>
  <c r="X92" i="616" s="1"/>
  <c r="U88" i="616"/>
  <c r="U92" i="616" s="1"/>
  <c r="I88" i="616"/>
  <c r="I92" i="616" s="1"/>
  <c r="S88" i="616"/>
  <c r="S92" i="616" s="1"/>
  <c r="N88" i="616"/>
  <c r="N92" i="616" s="1"/>
  <c r="H88" i="618"/>
  <c r="H92" i="618" s="1"/>
  <c r="K88" i="618"/>
  <c r="K92" i="618" s="1"/>
  <c r="R88" i="618"/>
  <c r="R92" i="618" s="1"/>
  <c r="Q88" i="618"/>
  <c r="Q92" i="618" s="1"/>
  <c r="M88" i="618"/>
  <c r="M92" i="618" s="1"/>
  <c r="U88" i="618"/>
  <c r="U92" i="618" s="1"/>
  <c r="Y88" i="618"/>
  <c r="Y92" i="618" s="1"/>
  <c r="N88" i="618"/>
  <c r="N92" i="618" s="1"/>
  <c r="Z88" i="618"/>
  <c r="Z92" i="618" s="1"/>
  <c r="T88" i="618"/>
  <c r="T92" i="618" s="1"/>
  <c r="I88" i="618"/>
  <c r="I92" i="618" s="1"/>
  <c r="W88" i="618"/>
  <c r="W92" i="618" s="1"/>
  <c r="S88" i="618"/>
  <c r="S92" i="618" s="1"/>
  <c r="P88" i="618"/>
  <c r="P92" i="618" s="1"/>
  <c r="O88" i="618"/>
  <c r="O92" i="618" s="1"/>
  <c r="L88" i="618"/>
  <c r="L92" i="618" s="1"/>
  <c r="V88" i="618"/>
  <c r="V92" i="618" s="1"/>
  <c r="AE116" i="8"/>
  <c r="Q149" i="616"/>
  <c r="K149" i="616"/>
  <c r="Z149" i="616"/>
  <c r="J149" i="616"/>
  <c r="E98" i="618"/>
  <c r="F98" i="618" a="1"/>
  <c r="F98" i="618" s="1"/>
  <c r="G98" i="618" s="1"/>
  <c r="D114" i="618"/>
  <c r="E114" i="618" s="1"/>
  <c r="E111" i="618"/>
  <c r="F111" i="618" a="1"/>
  <c r="F111" i="618" s="1"/>
  <c r="I111" i="618" s="1"/>
  <c r="F141" i="616" a="1"/>
  <c r="F141" i="616" s="1"/>
  <c r="H141" i="616" s="1"/>
  <c r="E141" i="616"/>
  <c r="D280" i="616"/>
  <c r="E280" i="616" s="1"/>
  <c r="U149" i="616"/>
  <c r="N149" i="616"/>
  <c r="O149" i="616"/>
  <c r="X149" i="616"/>
  <c r="Y149" i="616"/>
  <c r="T149" i="616"/>
  <c r="S63" i="8"/>
  <c r="S271" i="8" s="1"/>
  <c r="I149" i="616"/>
  <c r="S149" i="616"/>
  <c r="M149" i="616"/>
  <c r="H149" i="616"/>
  <c r="P149" i="616"/>
  <c r="W149" i="616"/>
  <c r="V149" i="616"/>
  <c r="L149" i="616"/>
  <c r="R149" i="616"/>
  <c r="H152" i="6"/>
  <c r="H278" i="6" s="1"/>
  <c r="H188" i="6" s="1"/>
  <c r="K188" i="8" s="1"/>
  <c r="F68" i="618" a="1"/>
  <c r="F68" i="618" s="1"/>
  <c r="N68" i="618" s="1"/>
  <c r="E68" i="618"/>
  <c r="D105" i="618"/>
  <c r="E105" i="618" s="1"/>
  <c r="F103" i="618" a="1"/>
  <c r="F103" i="618" s="1"/>
  <c r="P103" i="618" s="1"/>
  <c r="E103" i="618"/>
  <c r="E135" i="616"/>
  <c r="F135" i="616" a="1"/>
  <c r="F135" i="616" s="1"/>
  <c r="W135" i="616" s="1"/>
  <c r="D279" i="616"/>
  <c r="E279" i="616" s="1"/>
  <c r="F135" i="618" a="1"/>
  <c r="F135" i="618" s="1"/>
  <c r="I135" i="618" s="1"/>
  <c r="E135" i="618"/>
  <c r="D279" i="618"/>
  <c r="E279" i="618" s="1"/>
  <c r="F189" i="618" a="1"/>
  <c r="F189" i="618" s="1"/>
  <c r="Z189" i="618" s="1"/>
  <c r="E189" i="618"/>
  <c r="AA116" i="8"/>
  <c r="K63" i="8"/>
  <c r="K271" i="8" s="1"/>
  <c r="V63" i="8"/>
  <c r="V271" i="8" s="1"/>
  <c r="Z63" i="8"/>
  <c r="Z271" i="8" s="1"/>
  <c r="AE240" i="8"/>
  <c r="O63" i="8"/>
  <c r="O271" i="8" s="1"/>
  <c r="AM116" i="8"/>
  <c r="BA253" i="8"/>
  <c r="AZ253" i="8"/>
  <c r="BB253" i="8"/>
  <c r="AF253" i="8"/>
  <c r="AH253" i="8"/>
  <c r="AG253" i="8"/>
  <c r="AD253" i="8"/>
  <c r="AC253" i="8"/>
  <c r="AB253" i="8"/>
  <c r="AL253" i="8"/>
  <c r="AK253" i="8"/>
  <c r="AJ253" i="8"/>
  <c r="V137" i="8"/>
  <c r="V150" i="8"/>
  <c r="D236" i="616"/>
  <c r="F227" i="616" a="1"/>
  <c r="F227" i="616" s="1"/>
  <c r="AR253" i="8"/>
  <c r="AS253" i="8"/>
  <c r="AT253" i="8"/>
  <c r="D105" i="616"/>
  <c r="F95" i="616" a="1"/>
  <c r="F95" i="616" s="1"/>
  <c r="AP253" i="8"/>
  <c r="AO253" i="8"/>
  <c r="AN253" i="8"/>
  <c r="Z137" i="8"/>
  <c r="Z150" i="8"/>
  <c r="N150" i="8"/>
  <c r="Y137" i="8"/>
  <c r="Y150" i="8"/>
  <c r="AW253" i="8"/>
  <c r="AV253" i="8"/>
  <c r="AX253" i="8"/>
  <c r="F51" i="616" a="1"/>
  <c r="F51" i="616" s="1"/>
  <c r="D61" i="616"/>
  <c r="N137" i="8"/>
  <c r="F11" i="616" a="1"/>
  <c r="F11" i="616" s="1"/>
  <c r="D16" i="616"/>
  <c r="D272" i="616" s="1"/>
  <c r="D25" i="590"/>
  <c r="D24" i="590"/>
  <c r="BO249" i="8"/>
  <c r="AY253" i="8"/>
  <c r="BJ249" i="8"/>
  <c r="AE253" i="8"/>
  <c r="O137" i="8"/>
  <c r="K152" i="6"/>
  <c r="BM264" i="8"/>
  <c r="E114" i="8"/>
  <c r="AY244" i="8"/>
  <c r="R246" i="6"/>
  <c r="R255" i="6" s="1"/>
  <c r="R258" i="6" s="1"/>
  <c r="R265" i="6" s="1"/>
  <c r="K272" i="8"/>
  <c r="K200" i="8"/>
  <c r="H201" i="6"/>
  <c r="H238" i="6" s="1"/>
  <c r="H240" i="6" s="1"/>
  <c r="R56" i="616"/>
  <c r="W111" i="616"/>
  <c r="Q57" i="616"/>
  <c r="Q68" i="616"/>
  <c r="E272" i="6"/>
  <c r="G69" i="6"/>
  <c r="G200" i="6"/>
  <c r="G272" i="8"/>
  <c r="E16" i="8"/>
  <c r="AQ116" i="8"/>
  <c r="BO264" i="8"/>
  <c r="K150" i="8"/>
  <c r="J282" i="6"/>
  <c r="J283" i="6" s="1"/>
  <c r="J245" i="6" s="1"/>
  <c r="S245" i="8" s="1"/>
  <c r="BI249" i="8"/>
  <c r="AA253" i="8"/>
  <c r="W63" i="8"/>
  <c r="W271" i="8" s="1"/>
  <c r="O272" i="8"/>
  <c r="AI253" i="8"/>
  <c r="BK249" i="8"/>
  <c r="E61" i="8"/>
  <c r="E236" i="8"/>
  <c r="P246" i="6"/>
  <c r="P255" i="6" s="1"/>
  <c r="P258" i="6" s="1"/>
  <c r="P265" i="6" s="1"/>
  <c r="AQ244" i="8"/>
  <c r="N16" i="8"/>
  <c r="N272" i="8" s="1"/>
  <c r="K69" i="8"/>
  <c r="H70" i="6"/>
  <c r="H107" i="6" s="1"/>
  <c r="H116" i="6" s="1"/>
  <c r="H284" i="6" s="1"/>
  <c r="S190" i="616"/>
  <c r="Q189" i="616"/>
  <c r="S59" i="616"/>
  <c r="P110" i="616"/>
  <c r="N103" i="616"/>
  <c r="H113" i="618"/>
  <c r="Z113" i="618"/>
  <c r="N96" i="618"/>
  <c r="R96" i="618"/>
  <c r="O96" i="618"/>
  <c r="K96" i="618"/>
  <c r="T96" i="618"/>
  <c r="H96" i="618"/>
  <c r="X96" i="618"/>
  <c r="Y96" i="618"/>
  <c r="V96" i="618"/>
  <c r="U96" i="618"/>
  <c r="G96" i="618"/>
  <c r="Q96" i="618"/>
  <c r="Z96" i="618"/>
  <c r="I96" i="618"/>
  <c r="L96" i="618"/>
  <c r="W96" i="618"/>
  <c r="M96" i="618"/>
  <c r="P96" i="618"/>
  <c r="J96" i="618"/>
  <c r="S96" i="618"/>
  <c r="W200" i="8"/>
  <c r="J201" i="6"/>
  <c r="J238" i="6" s="1"/>
  <c r="J240" i="6" s="1"/>
  <c r="S200" i="8"/>
  <c r="BJ264" i="8"/>
  <c r="E105" i="8"/>
  <c r="L236" i="8"/>
  <c r="BM249" i="8"/>
  <c r="AQ253" i="8"/>
  <c r="L105" i="8"/>
  <c r="AI244" i="8"/>
  <c r="N246" i="6"/>
  <c r="N255" i="6" s="1"/>
  <c r="N258" i="6" s="1"/>
  <c r="N265" i="6" s="1"/>
  <c r="S150" i="8"/>
  <c r="U55" i="616"/>
  <c r="Y60" i="616"/>
  <c r="T230" i="616"/>
  <c r="X53" i="616"/>
  <c r="W100" i="616"/>
  <c r="I201" i="6"/>
  <c r="I238" i="6" s="1"/>
  <c r="I240" i="6" s="1"/>
  <c r="O200" i="8"/>
  <c r="AI116" i="8"/>
  <c r="AY240" i="8"/>
  <c r="BL264" i="8"/>
  <c r="W137" i="8"/>
  <c r="W152" i="8" s="1"/>
  <c r="W278" i="8" s="1"/>
  <c r="W69" i="8"/>
  <c r="W70" i="8" s="1"/>
  <c r="W107" i="8" s="1"/>
  <c r="S69" i="8"/>
  <c r="J70" i="6"/>
  <c r="J107" i="6" s="1"/>
  <c r="J116" i="6" s="1"/>
  <c r="J284" i="6" s="1"/>
  <c r="O69" i="8"/>
  <c r="I70" i="6"/>
  <c r="I107" i="6" s="1"/>
  <c r="I116" i="6" s="1"/>
  <c r="I284" i="6" s="1"/>
  <c r="AA244" i="8"/>
  <c r="L246" i="6"/>
  <c r="L255" i="6" s="1"/>
  <c r="L258" i="6" s="1"/>
  <c r="L265" i="6" s="1"/>
  <c r="BL249" i="8"/>
  <c r="AM253" i="8"/>
  <c r="K116" i="6"/>
  <c r="K284" i="6" s="1"/>
  <c r="E271" i="6"/>
  <c r="Y63" i="8"/>
  <c r="Y271" i="8" s="1"/>
  <c r="T52" i="616"/>
  <c r="X52" i="616"/>
  <c r="N13" i="616"/>
  <c r="W13" i="616"/>
  <c r="V102" i="616"/>
  <c r="T96" i="616"/>
  <c r="P96" i="616"/>
  <c r="AY116" i="8"/>
  <c r="E63" i="6"/>
  <c r="X58" i="616"/>
  <c r="Z12" i="616"/>
  <c r="P12" i="616"/>
  <c r="Q231" i="616"/>
  <c r="X100" i="618"/>
  <c r="W100" i="618"/>
  <c r="K100" i="618"/>
  <c r="U100" i="618"/>
  <c r="P100" i="618"/>
  <c r="J100" i="618"/>
  <c r="T100" i="618"/>
  <c r="V100" i="618"/>
  <c r="O100" i="618"/>
  <c r="Q100" i="618"/>
  <c r="Z100" i="618"/>
  <c r="Y100" i="618"/>
  <c r="I100" i="618"/>
  <c r="N100" i="618"/>
  <c r="M100" i="618"/>
  <c r="R100" i="618"/>
  <c r="G100" i="618"/>
  <c r="L100" i="618"/>
  <c r="S100" i="618"/>
  <c r="H100" i="618"/>
  <c r="K101" i="618"/>
  <c r="L101" i="618"/>
  <c r="P101" i="618"/>
  <c r="J101" i="618"/>
  <c r="M101" i="618"/>
  <c r="O101" i="618"/>
  <c r="I101" i="618"/>
  <c r="Z101" i="618"/>
  <c r="Y101" i="618"/>
  <c r="N101" i="618"/>
  <c r="H101" i="618"/>
  <c r="G101" i="618"/>
  <c r="S101" i="618"/>
  <c r="T101" i="618"/>
  <c r="Q101" i="618"/>
  <c r="X101" i="618"/>
  <c r="R101" i="618"/>
  <c r="V101" i="618"/>
  <c r="U101" i="618"/>
  <c r="W101" i="618"/>
  <c r="Q12" i="618"/>
  <c r="T12" i="618"/>
  <c r="R12" i="618"/>
  <c r="L12" i="618"/>
  <c r="O12" i="618"/>
  <c r="S12" i="618"/>
  <c r="N12" i="618"/>
  <c r="I12" i="618"/>
  <c r="M12" i="618"/>
  <c r="G12" i="618"/>
  <c r="X12" i="618"/>
  <c r="J12" i="618"/>
  <c r="U12" i="618"/>
  <c r="Z12" i="618"/>
  <c r="H12" i="618"/>
  <c r="P12" i="618"/>
  <c r="W12" i="618"/>
  <c r="K12" i="618"/>
  <c r="V12" i="618"/>
  <c r="Y12" i="618"/>
  <c r="I282" i="6"/>
  <c r="BN249" i="8"/>
  <c r="AU253" i="8"/>
  <c r="BI264" i="8"/>
  <c r="D27" i="590"/>
  <c r="D28" i="590" s="1"/>
  <c r="D15" i="590"/>
  <c r="D16" i="590" s="1"/>
  <c r="L61" i="8"/>
  <c r="G126" i="8"/>
  <c r="G137" i="6"/>
  <c r="E137" i="6" s="1"/>
  <c r="E126" i="6"/>
  <c r="M246" i="6"/>
  <c r="M255" i="6" s="1"/>
  <c r="M258" i="6" s="1"/>
  <c r="M265" i="6" s="1"/>
  <c r="AE244" i="8"/>
  <c r="K137" i="8"/>
  <c r="H63" i="8"/>
  <c r="H271" i="8" s="1"/>
  <c r="U234" i="616"/>
  <c r="Y234" i="616"/>
  <c r="V234" i="616"/>
  <c r="S183" i="616"/>
  <c r="U183" i="616"/>
  <c r="X183" i="616"/>
  <c r="W183" i="616"/>
  <c r="S98" i="616"/>
  <c r="Q98" i="616"/>
  <c r="T98" i="616"/>
  <c r="R227" i="618"/>
  <c r="K227" i="618"/>
  <c r="V227" i="618"/>
  <c r="Y227" i="618"/>
  <c r="H227" i="618"/>
  <c r="T227" i="618"/>
  <c r="O227" i="618"/>
  <c r="W227" i="618"/>
  <c r="S227" i="618"/>
  <c r="X227" i="618"/>
  <c r="Z227" i="618"/>
  <c r="Q227" i="618"/>
  <c r="U227" i="618"/>
  <c r="N227" i="618"/>
  <c r="G227" i="618"/>
  <c r="P227" i="618"/>
  <c r="J227" i="618"/>
  <c r="L227" i="618"/>
  <c r="I227" i="618"/>
  <c r="M227" i="618"/>
  <c r="X110" i="618"/>
  <c r="G110" i="618"/>
  <c r="I110" i="618"/>
  <c r="R110" i="618"/>
  <c r="L110" i="618"/>
  <c r="S110" i="618"/>
  <c r="W110" i="618"/>
  <c r="Z110" i="618"/>
  <c r="N110" i="618"/>
  <c r="M110" i="618"/>
  <c r="U110" i="618"/>
  <c r="H110" i="618"/>
  <c r="P110" i="618"/>
  <c r="O110" i="618"/>
  <c r="J110" i="618"/>
  <c r="V110" i="618"/>
  <c r="Y110" i="618"/>
  <c r="K110" i="618"/>
  <c r="Q110" i="618"/>
  <c r="T110" i="618"/>
  <c r="M183" i="618"/>
  <c r="G183" i="618"/>
  <c r="N183" i="618"/>
  <c r="I183" i="618"/>
  <c r="H183" i="618"/>
  <c r="V183" i="618"/>
  <c r="O183" i="618"/>
  <c r="Y183" i="618"/>
  <c r="P183" i="618"/>
  <c r="J183" i="618"/>
  <c r="W183" i="618"/>
  <c r="K183" i="618"/>
  <c r="U183" i="618"/>
  <c r="R183" i="618"/>
  <c r="Z183" i="618"/>
  <c r="X183" i="618"/>
  <c r="Q183" i="618"/>
  <c r="T183" i="618"/>
  <c r="S183" i="618"/>
  <c r="L183" i="618"/>
  <c r="G140" i="8"/>
  <c r="E140" i="6"/>
  <c r="G150" i="6"/>
  <c r="E150" i="6" s="1"/>
  <c r="O150" i="8"/>
  <c r="E279" i="8"/>
  <c r="AM244" i="8"/>
  <c r="O246" i="6"/>
  <c r="O255" i="6" s="1"/>
  <c r="Z104" i="616"/>
  <c r="U104" i="616"/>
  <c r="P104" i="616"/>
  <c r="V104" i="616"/>
  <c r="W104" i="616"/>
  <c r="Q104" i="616"/>
  <c r="P232" i="616"/>
  <c r="Y232" i="616"/>
  <c r="S232" i="616"/>
  <c r="X232" i="616"/>
  <c r="Z232" i="616"/>
  <c r="U232" i="616"/>
  <c r="O232" i="616"/>
  <c r="R113" i="616"/>
  <c r="T113" i="616"/>
  <c r="Q113" i="616"/>
  <c r="O113" i="616"/>
  <c r="N113" i="616"/>
  <c r="S113" i="616"/>
  <c r="BK264" i="8"/>
  <c r="S137" i="8"/>
  <c r="AU116" i="8"/>
  <c r="E280" i="8"/>
  <c r="G63" i="8"/>
  <c r="BN264" i="8"/>
  <c r="S272" i="8"/>
  <c r="L16" i="8"/>
  <c r="L272" i="8" s="1"/>
  <c r="Q246" i="6"/>
  <c r="Q255" i="6" s="1"/>
  <c r="Q258" i="6" s="1"/>
  <c r="Q265" i="6" s="1"/>
  <c r="AU244" i="8"/>
  <c r="T99" i="616"/>
  <c r="O99" i="616"/>
  <c r="X99" i="616"/>
  <c r="Q99" i="616"/>
  <c r="V99" i="616"/>
  <c r="N99" i="616"/>
  <c r="R99" i="616"/>
  <c r="J63" i="8"/>
  <c r="J271" i="8" s="1"/>
  <c r="T228" i="616"/>
  <c r="N228" i="616"/>
  <c r="U228" i="616"/>
  <c r="S228" i="616"/>
  <c r="V228" i="616"/>
  <c r="P228" i="616"/>
  <c r="Z228" i="616"/>
  <c r="T54" i="616"/>
  <c r="Y54" i="616"/>
  <c r="X54" i="616"/>
  <c r="Q54" i="616"/>
  <c r="N54" i="616"/>
  <c r="R54" i="616"/>
  <c r="T57" i="618"/>
  <c r="Y57" i="618"/>
  <c r="M57" i="618"/>
  <c r="K57" i="618"/>
  <c r="P57" i="618"/>
  <c r="G57" i="618"/>
  <c r="Z57" i="618"/>
  <c r="S57" i="618"/>
  <c r="L57" i="618"/>
  <c r="N57" i="618"/>
  <c r="U57" i="618"/>
  <c r="H57" i="618"/>
  <c r="O57" i="618"/>
  <c r="I57" i="618"/>
  <c r="V57" i="618"/>
  <c r="X57" i="618"/>
  <c r="W57" i="618"/>
  <c r="Q57" i="618"/>
  <c r="J57" i="618"/>
  <c r="R57" i="618"/>
  <c r="H72" i="589"/>
  <c r="J34" i="590"/>
  <c r="J53" i="590"/>
  <c r="M34" i="590"/>
  <c r="M53" i="590"/>
  <c r="I69" i="589"/>
  <c r="I21" i="590" s="1"/>
  <c r="I12" i="590"/>
  <c r="H34" i="590"/>
  <c r="H53" i="590"/>
  <c r="I19" i="589"/>
  <c r="L34" i="590"/>
  <c r="L53" i="590"/>
  <c r="G12" i="590"/>
  <c r="E18" i="589"/>
  <c r="G69" i="589"/>
  <c r="E313" i="65"/>
  <c r="G10" i="590"/>
  <c r="G19" i="589"/>
  <c r="H13" i="590"/>
  <c r="D165" i="281"/>
  <c r="I219" i="8"/>
  <c r="D102" i="614"/>
  <c r="U104" i="8"/>
  <c r="D68" i="615"/>
  <c r="AW244" i="8"/>
  <c r="D88" i="615"/>
  <c r="D103" i="612"/>
  <c r="U58" i="8"/>
  <c r="X227" i="8"/>
  <c r="U232" i="8"/>
  <c r="D227" i="614"/>
  <c r="BB259" i="8"/>
  <c r="U234" i="8"/>
  <c r="X97" i="8"/>
  <c r="T12" i="8"/>
  <c r="D52" i="614"/>
  <c r="T59" i="8"/>
  <c r="I51" i="8"/>
  <c r="X135" i="8"/>
  <c r="D230" i="612"/>
  <c r="I104" i="8"/>
  <c r="D219" i="617"/>
  <c r="I59" i="8"/>
  <c r="I111" i="8"/>
  <c r="U98" i="8"/>
  <c r="D99" i="614"/>
  <c r="I57" i="8"/>
  <c r="D232" i="612"/>
  <c r="U56" i="8"/>
  <c r="D136" i="612"/>
  <c r="M149" i="8"/>
  <c r="D102" i="612"/>
  <c r="AL244" i="8"/>
  <c r="D183" i="613"/>
  <c r="U97" i="8"/>
  <c r="X51" i="8"/>
  <c r="D190" i="612"/>
  <c r="I99" i="8"/>
  <c r="U129" i="8"/>
  <c r="D59" i="614"/>
  <c r="D234" i="614"/>
  <c r="I230" i="8"/>
  <c r="D96" i="614"/>
  <c r="X99" i="8"/>
  <c r="X100" i="8"/>
  <c r="D51" i="612"/>
  <c r="X58" i="8"/>
  <c r="T189" i="8"/>
  <c r="D141" i="613"/>
  <c r="AX244" i="8"/>
  <c r="D111" i="614"/>
  <c r="T190" i="8"/>
  <c r="J126" i="8"/>
  <c r="D54" i="614"/>
  <c r="T54" i="8"/>
  <c r="U60" i="8"/>
  <c r="D97" i="614"/>
  <c r="T141" i="8"/>
  <c r="I53" i="8"/>
  <c r="X104" i="8"/>
  <c r="T51" i="8"/>
  <c r="U53" i="8"/>
  <c r="I100" i="8"/>
  <c r="U13" i="8"/>
  <c r="U136" i="8"/>
  <c r="AX259" i="8"/>
  <c r="BA259" i="8"/>
  <c r="I101" i="8"/>
  <c r="AN244" i="8"/>
  <c r="X68" i="8"/>
  <c r="U59" i="8"/>
  <c r="I110" i="8"/>
  <c r="D140" i="613"/>
  <c r="U230" i="8"/>
  <c r="T234" i="8"/>
  <c r="AG244" i="8"/>
  <c r="T55" i="8"/>
  <c r="D227" i="612"/>
  <c r="D147" i="614"/>
  <c r="T101" i="8"/>
  <c r="T60" i="8"/>
  <c r="U68" i="8"/>
  <c r="X183" i="8"/>
  <c r="AF259" i="8"/>
  <c r="T228" i="8"/>
  <c r="I98" i="8"/>
  <c r="X113" i="8"/>
  <c r="T52" i="8"/>
  <c r="AW259" i="8"/>
  <c r="I147" i="8"/>
  <c r="AC259" i="8"/>
  <c r="U149" i="8"/>
  <c r="T100" i="8"/>
  <c r="D68" i="614"/>
  <c r="D53" i="612"/>
  <c r="D135" i="613"/>
  <c r="X53" i="8"/>
  <c r="D57" i="612"/>
  <c r="T113" i="8"/>
  <c r="T232" i="8"/>
  <c r="D88" i="612"/>
  <c r="AR244" i="8"/>
  <c r="D228" i="612"/>
  <c r="T227" i="8"/>
  <c r="T103" i="8"/>
  <c r="D100" i="614"/>
  <c r="U55" i="8"/>
  <c r="U100" i="8"/>
  <c r="T99" i="8"/>
  <c r="I11" i="8"/>
  <c r="D136" i="613"/>
  <c r="T110" i="8"/>
  <c r="AC244" i="8"/>
  <c r="X103" i="8"/>
  <c r="I189" i="8"/>
  <c r="D11" i="612"/>
  <c r="U96" i="8"/>
  <c r="AT244" i="8"/>
  <c r="T111" i="8"/>
  <c r="I228" i="8"/>
  <c r="I113" i="8"/>
  <c r="U190" i="8"/>
  <c r="I136" i="8"/>
  <c r="I68" i="8"/>
  <c r="I13" i="8"/>
  <c r="X57" i="8"/>
  <c r="I231" i="8"/>
  <c r="I234" i="8"/>
  <c r="T231" i="8"/>
  <c r="I183" i="8"/>
  <c r="T53" i="8"/>
  <c r="D99" i="612"/>
  <c r="I190" i="8"/>
  <c r="D54" i="612"/>
  <c r="U12" i="8"/>
  <c r="X101" i="8"/>
  <c r="AD259" i="8"/>
  <c r="AT259" i="8"/>
  <c r="AV259" i="8"/>
  <c r="D95" i="614"/>
  <c r="X11" i="8"/>
  <c r="D53" i="614"/>
  <c r="AH244" i="8"/>
  <c r="D230" i="614"/>
  <c r="T135" i="8"/>
  <c r="U101" i="8"/>
  <c r="AJ244" i="8"/>
  <c r="T57" i="8"/>
  <c r="AL259" i="8"/>
  <c r="I97" i="8"/>
  <c r="I149" i="8"/>
  <c r="D149" i="617" s="1"/>
  <c r="I227" i="8"/>
  <c r="AD244" i="8"/>
  <c r="D12" i="614"/>
  <c r="U11" i="8"/>
  <c r="U102" i="8"/>
  <c r="D230" i="617"/>
  <c r="D60" i="615"/>
  <c r="D113" i="614"/>
  <c r="I102" i="8"/>
  <c r="U113" i="8"/>
  <c r="AB244" i="8"/>
  <c r="AP244" i="8"/>
  <c r="M136" i="8"/>
  <c r="AF244" i="8"/>
  <c r="D97" i="612"/>
  <c r="D231" i="614"/>
  <c r="U95" i="8"/>
  <c r="X98" i="8"/>
  <c r="M135" i="8"/>
  <c r="X141" i="8"/>
  <c r="I103" i="8"/>
  <c r="D55" i="614"/>
  <c r="X234" i="8"/>
  <c r="X13" i="8"/>
  <c r="X136" i="8"/>
  <c r="I141" i="8"/>
  <c r="H126" i="8"/>
  <c r="T102" i="8"/>
  <c r="I12" i="8"/>
  <c r="D230" i="615"/>
  <c r="J140" i="8"/>
  <c r="X149" i="8"/>
  <c r="I55" i="8"/>
  <c r="D59" i="612"/>
  <c r="D183" i="617"/>
  <c r="T183" i="8"/>
  <c r="T96" i="8"/>
  <c r="AK244" i="8"/>
  <c r="D219" i="613"/>
  <c r="T230" i="8"/>
  <c r="I232" i="8"/>
  <c r="X54" i="8"/>
  <c r="D96" i="612"/>
  <c r="D58" i="614"/>
  <c r="D88" i="614"/>
  <c r="X189" i="8"/>
  <c r="D219" i="615"/>
  <c r="T11" i="8"/>
  <c r="M141" i="8"/>
  <c r="I129" i="8"/>
  <c r="L126" i="8"/>
  <c r="AB259" i="8"/>
  <c r="D111" i="612"/>
  <c r="T104" i="8"/>
  <c r="U141" i="8"/>
  <c r="D189" i="614"/>
  <c r="D189" i="612"/>
  <c r="I135" i="8"/>
  <c r="D235" i="614"/>
  <c r="D88" i="617"/>
  <c r="U51" i="8"/>
  <c r="D100" i="612"/>
  <c r="D56" i="614"/>
  <c r="D104" i="612"/>
  <c r="U111" i="8"/>
  <c r="D228" i="614"/>
  <c r="X95" i="8"/>
  <c r="D113" i="612"/>
  <c r="I58" i="8"/>
  <c r="D190" i="614"/>
  <c r="D101" i="612"/>
  <c r="D129" i="617"/>
  <c r="T136" i="8"/>
  <c r="D103" i="614"/>
  <c r="D234" i="612"/>
  <c r="X96" i="8"/>
  <c r="U52" i="8"/>
  <c r="U110" i="8"/>
  <c r="AJ259" i="8"/>
  <c r="X231" i="8"/>
  <c r="D141" i="614"/>
  <c r="D95" i="612"/>
  <c r="X110" i="8"/>
  <c r="U227" i="8"/>
  <c r="AZ244" i="8"/>
  <c r="I56" i="8"/>
  <c r="X88" i="8"/>
  <c r="U183" i="8"/>
  <c r="X60" i="8"/>
  <c r="D104" i="614"/>
  <c r="T13" i="8"/>
  <c r="D88" i="613"/>
  <c r="D12" i="612"/>
  <c r="X56" i="8"/>
  <c r="X111" i="8"/>
  <c r="D11" i="613"/>
  <c r="D232" i="614"/>
  <c r="X102" i="8"/>
  <c r="I60" i="8"/>
  <c r="T58" i="8"/>
  <c r="U99" i="8"/>
  <c r="D183" i="614"/>
  <c r="AV244" i="8"/>
  <c r="U57" i="8"/>
  <c r="U235" i="8"/>
  <c r="D98" i="614"/>
  <c r="I235" i="8"/>
  <c r="D58" i="612"/>
  <c r="X55" i="8"/>
  <c r="I52" i="8"/>
  <c r="D60" i="612"/>
  <c r="X12" i="8"/>
  <c r="X230" i="8"/>
  <c r="X228" i="8"/>
  <c r="D60" i="614"/>
  <c r="T68" i="8"/>
  <c r="T95" i="8"/>
  <c r="AG259" i="8"/>
  <c r="AO259" i="8"/>
  <c r="D51" i="614"/>
  <c r="T56" i="8"/>
  <c r="U231" i="8"/>
  <c r="D68" i="612"/>
  <c r="D55" i="612"/>
  <c r="D231" i="612"/>
  <c r="X190" i="8"/>
  <c r="D13" i="612"/>
  <c r="T235" i="8"/>
  <c r="D57" i="614"/>
  <c r="I54" i="8"/>
  <c r="D235" i="612"/>
  <c r="AS244" i="8"/>
  <c r="X59" i="8"/>
  <c r="D56" i="612"/>
  <c r="D219" i="612"/>
  <c r="X232" i="8"/>
  <c r="U189" i="8"/>
  <c r="BB244" i="8"/>
  <c r="U228" i="8"/>
  <c r="D13" i="614"/>
  <c r="U54" i="8"/>
  <c r="AK259" i="8"/>
  <c r="U103" i="8"/>
  <c r="BA244" i="8"/>
  <c r="T97" i="8"/>
  <c r="AO244" i="8"/>
  <c r="X52" i="8"/>
  <c r="D11" i="614"/>
  <c r="I95" i="8"/>
  <c r="D129" i="615"/>
  <c r="D98" i="612"/>
  <c r="I96" i="8"/>
  <c r="X235" i="8"/>
  <c r="D110" i="612"/>
  <c r="D52" i="612"/>
  <c r="D147" i="615"/>
  <c r="L140" i="8"/>
  <c r="AZ259" i="8"/>
  <c r="AR259" i="8"/>
  <c r="D110" i="614"/>
  <c r="H140" i="8"/>
  <c r="T149" i="8"/>
  <c r="U135" i="8"/>
  <c r="T98" i="8"/>
  <c r="D147" i="617"/>
  <c r="D126" i="616"/>
  <c r="BM259" i="8" l="1"/>
  <c r="BL259" i="8"/>
  <c r="BG88" i="8"/>
  <c r="BH88" i="8"/>
  <c r="X92" i="8"/>
  <c r="BI259" i="8"/>
  <c r="L137" i="8"/>
  <c r="BD129" i="8"/>
  <c r="BN259" i="8"/>
  <c r="BD147" i="8"/>
  <c r="I223" i="8"/>
  <c r="BD223" i="8" s="1"/>
  <c r="BD219" i="8"/>
  <c r="R113" i="618"/>
  <c r="N113" i="618"/>
  <c r="T113" i="618"/>
  <c r="L219" i="618"/>
  <c r="L223" i="618" s="1"/>
  <c r="S219" i="618"/>
  <c r="S223" i="618" s="1"/>
  <c r="K113" i="618"/>
  <c r="W113" i="618"/>
  <c r="V113" i="618"/>
  <c r="G219" i="618"/>
  <c r="G223" i="618" s="1"/>
  <c r="T219" i="618"/>
  <c r="T223" i="618" s="1"/>
  <c r="H28" i="620"/>
  <c r="S113" i="618"/>
  <c r="I113" i="618"/>
  <c r="M113" i="618"/>
  <c r="N219" i="618"/>
  <c r="N223" i="618" s="1"/>
  <c r="P219" i="618"/>
  <c r="P223" i="618" s="1"/>
  <c r="H219" i="618"/>
  <c r="H223" i="618" s="1"/>
  <c r="P113" i="618"/>
  <c r="G113" i="618"/>
  <c r="Y113" i="618"/>
  <c r="W219" i="618"/>
  <c r="W223" i="618" s="1"/>
  <c r="J219" i="618"/>
  <c r="J223" i="618" s="1"/>
  <c r="M219" i="618"/>
  <c r="M223" i="618" s="1"/>
  <c r="X113" i="618"/>
  <c r="J113" i="618"/>
  <c r="O219" i="618"/>
  <c r="O223" i="618" s="1"/>
  <c r="U219" i="618"/>
  <c r="U223" i="618" s="1"/>
  <c r="K219" i="618"/>
  <c r="K223" i="618" s="1"/>
  <c r="U113" i="618"/>
  <c r="O113" i="618"/>
  <c r="Q219" i="618"/>
  <c r="Q223" i="618" s="1"/>
  <c r="X219" i="618"/>
  <c r="X223" i="618" s="1"/>
  <c r="Q113" i="618"/>
  <c r="Z219" i="618"/>
  <c r="Z223" i="618" s="1"/>
  <c r="Y219" i="618"/>
  <c r="Y223" i="618" s="1"/>
  <c r="L16" i="620"/>
  <c r="E28" i="620"/>
  <c r="J28" i="620"/>
  <c r="E88" i="615"/>
  <c r="D92" i="615"/>
  <c r="E92" i="615" s="1"/>
  <c r="F88" i="615" a="1"/>
  <c r="F88" i="615" s="1"/>
  <c r="K88" i="615" s="1"/>
  <c r="K92" i="615" s="1"/>
  <c r="E147" i="617"/>
  <c r="F147" i="617" a="1"/>
  <c r="F147" i="617" s="1"/>
  <c r="M147" i="617" s="1"/>
  <c r="L5" i="620"/>
  <c r="L27" i="620"/>
  <c r="F28" i="620"/>
  <c r="I12" i="622"/>
  <c r="L10" i="590"/>
  <c r="L13" i="590" s="1"/>
  <c r="L275" i="616"/>
  <c r="G48" i="616"/>
  <c r="G273" i="616" s="1"/>
  <c r="G277" i="616"/>
  <c r="F51" i="614" a="1"/>
  <c r="F51" i="614" s="1"/>
  <c r="F60" i="614" a="1"/>
  <c r="F60" i="614" s="1"/>
  <c r="X60" i="614" s="1"/>
  <c r="F231" i="614" a="1"/>
  <c r="F231" i="614" s="1"/>
  <c r="P231" i="614" s="1"/>
  <c r="F111" i="614" a="1"/>
  <c r="F111" i="614" s="1"/>
  <c r="F52" i="614" a="1"/>
  <c r="F52" i="614" s="1"/>
  <c r="Q52" i="614" s="1"/>
  <c r="F235" i="614" a="1"/>
  <c r="F235" i="614" s="1"/>
  <c r="F96" i="614" a="1"/>
  <c r="F96" i="614" s="1"/>
  <c r="W96" i="614" s="1"/>
  <c r="U231" i="618"/>
  <c r="S231" i="618"/>
  <c r="R231" i="618"/>
  <c r="Y98" i="616"/>
  <c r="S234" i="616"/>
  <c r="W12" i="616"/>
  <c r="R58" i="616"/>
  <c r="U96" i="616"/>
  <c r="Q102" i="616"/>
  <c r="P13" i="616"/>
  <c r="Q100" i="616"/>
  <c r="N53" i="616"/>
  <c r="U230" i="616"/>
  <c r="O60" i="616"/>
  <c r="Z55" i="616"/>
  <c r="V103" i="616"/>
  <c r="R110" i="616"/>
  <c r="U59" i="616"/>
  <c r="V189" i="616"/>
  <c r="U190" i="616"/>
  <c r="V68" i="616"/>
  <c r="N57" i="616"/>
  <c r="X111" i="616"/>
  <c r="X56" i="616"/>
  <c r="M231" i="8"/>
  <c r="M228" i="8"/>
  <c r="O98" i="616"/>
  <c r="T234" i="616"/>
  <c r="W231" i="616"/>
  <c r="T12" i="616"/>
  <c r="T58" i="616"/>
  <c r="Z96" i="616"/>
  <c r="P102" i="616"/>
  <c r="Q13" i="616"/>
  <c r="Q235" i="616"/>
  <c r="S53" i="616"/>
  <c r="Q230" i="616"/>
  <c r="S60" i="616"/>
  <c r="O103" i="616"/>
  <c r="O110" i="616"/>
  <c r="U97" i="616"/>
  <c r="W189" i="616"/>
  <c r="X190" i="616"/>
  <c r="W101" i="616"/>
  <c r="P57" i="616"/>
  <c r="Y111" i="616"/>
  <c r="Z56" i="616"/>
  <c r="M113" i="8"/>
  <c r="M54" i="8"/>
  <c r="BE54" i="8" s="1"/>
  <c r="T231" i="616"/>
  <c r="Q12" i="616"/>
  <c r="W58" i="616"/>
  <c r="Y96" i="616"/>
  <c r="T102" i="616"/>
  <c r="Q52" i="616"/>
  <c r="U100" i="616"/>
  <c r="W235" i="616"/>
  <c r="Z53" i="616"/>
  <c r="X230" i="616"/>
  <c r="N60" i="616"/>
  <c r="Z103" i="616"/>
  <c r="V59" i="616"/>
  <c r="Z97" i="616"/>
  <c r="O189" i="616"/>
  <c r="N190" i="616"/>
  <c r="W68" i="616"/>
  <c r="T101" i="616"/>
  <c r="W57" i="616"/>
  <c r="V111" i="616"/>
  <c r="V56" i="616"/>
  <c r="M101" i="8"/>
  <c r="P98" i="616"/>
  <c r="R183" i="616"/>
  <c r="Z234" i="616"/>
  <c r="V231" i="616"/>
  <c r="X12" i="616"/>
  <c r="O58" i="616"/>
  <c r="X96" i="616"/>
  <c r="Y13" i="616"/>
  <c r="V52" i="616"/>
  <c r="Z100" i="616"/>
  <c r="T235" i="616"/>
  <c r="U53" i="616"/>
  <c r="Y230" i="616"/>
  <c r="Y55" i="616"/>
  <c r="Q103" i="616"/>
  <c r="N59" i="616"/>
  <c r="T97" i="616"/>
  <c r="X189" i="616"/>
  <c r="P190" i="616"/>
  <c r="Y68" i="616"/>
  <c r="X101" i="616"/>
  <c r="X57" i="616"/>
  <c r="U111" i="616"/>
  <c r="M12" i="8"/>
  <c r="V100" i="616"/>
  <c r="R235" i="616"/>
  <c r="Y53" i="616"/>
  <c r="U60" i="616"/>
  <c r="S55" i="616"/>
  <c r="S110" i="616"/>
  <c r="R59" i="616"/>
  <c r="X97" i="616"/>
  <c r="N189" i="616"/>
  <c r="N68" i="616"/>
  <c r="Y101" i="616"/>
  <c r="S57" i="616"/>
  <c r="W56" i="616"/>
  <c r="J275" i="616"/>
  <c r="M52" i="8"/>
  <c r="BE52" i="8" s="1"/>
  <c r="M95" i="8"/>
  <c r="Z98" i="616"/>
  <c r="P183" i="616"/>
  <c r="Q234" i="616"/>
  <c r="N231" i="616"/>
  <c r="O12" i="616"/>
  <c r="N102" i="616"/>
  <c r="X13" i="616"/>
  <c r="N52" i="616"/>
  <c r="N100" i="616"/>
  <c r="X235" i="616"/>
  <c r="O53" i="616"/>
  <c r="X60" i="616"/>
  <c r="V55" i="616"/>
  <c r="S103" i="616"/>
  <c r="W110" i="616"/>
  <c r="W59" i="616"/>
  <c r="O97" i="616"/>
  <c r="R189" i="616"/>
  <c r="O68" i="616"/>
  <c r="Q101" i="616"/>
  <c r="O57" i="616"/>
  <c r="O56" i="616"/>
  <c r="M11" i="8"/>
  <c r="M190" i="8"/>
  <c r="X231" i="616"/>
  <c r="U58" i="616"/>
  <c r="S96" i="616"/>
  <c r="Y102" i="616"/>
  <c r="S13" i="616"/>
  <c r="W52" i="616"/>
  <c r="P100" i="616"/>
  <c r="Z235" i="616"/>
  <c r="Z230" i="616"/>
  <c r="R60" i="616"/>
  <c r="P55" i="616"/>
  <c r="Y103" i="616"/>
  <c r="N110" i="616"/>
  <c r="T59" i="616"/>
  <c r="Q97" i="616"/>
  <c r="O190" i="616"/>
  <c r="U68" i="616"/>
  <c r="V101" i="616"/>
  <c r="Z111" i="616"/>
  <c r="N56" i="616"/>
  <c r="M102" i="8"/>
  <c r="M58" i="8"/>
  <c r="M48" i="616"/>
  <c r="M273" i="616" s="1"/>
  <c r="M231" i="618"/>
  <c r="G231" i="618"/>
  <c r="AJ116" i="8"/>
  <c r="I231" i="618"/>
  <c r="W231" i="618"/>
  <c r="V231" i="618"/>
  <c r="Q279" i="8"/>
  <c r="Q126" i="8" s="1"/>
  <c r="M275" i="616"/>
  <c r="M277" i="617"/>
  <c r="V54" i="616"/>
  <c r="U54" i="616"/>
  <c r="O228" i="616"/>
  <c r="S99" i="616"/>
  <c r="P99" i="616"/>
  <c r="X113" i="616"/>
  <c r="W113" i="616"/>
  <c r="W114" i="616" s="1"/>
  <c r="V232" i="616"/>
  <c r="R104" i="616"/>
  <c r="O104" i="616"/>
  <c r="N231" i="618"/>
  <c r="O231" i="618"/>
  <c r="L231" i="618"/>
  <c r="U98" i="616"/>
  <c r="T183" i="616"/>
  <c r="N183" i="616"/>
  <c r="P234" i="616"/>
  <c r="Y231" i="616"/>
  <c r="N12" i="616"/>
  <c r="U12" i="616"/>
  <c r="V58" i="616"/>
  <c r="P58" i="616"/>
  <c r="R96" i="616"/>
  <c r="W102" i="616"/>
  <c r="R102" i="616"/>
  <c r="Z13" i="616"/>
  <c r="U13" i="616"/>
  <c r="R52" i="616"/>
  <c r="Y100" i="616"/>
  <c r="V235" i="616"/>
  <c r="S235" i="616"/>
  <c r="T53" i="616"/>
  <c r="N230" i="616"/>
  <c r="P230" i="616"/>
  <c r="Q60" i="616"/>
  <c r="V60" i="616"/>
  <c r="W55" i="616"/>
  <c r="T103" i="616"/>
  <c r="V110" i="616"/>
  <c r="T110" i="616"/>
  <c r="X59" i="616"/>
  <c r="Q59" i="616"/>
  <c r="S97" i="616"/>
  <c r="T189" i="616"/>
  <c r="P189" i="616"/>
  <c r="W190" i="616"/>
  <c r="Y190" i="616"/>
  <c r="P68" i="616"/>
  <c r="S68" i="616"/>
  <c r="U101" i="616"/>
  <c r="N101" i="616"/>
  <c r="Z57" i="616"/>
  <c r="R111" i="616"/>
  <c r="Q111" i="616"/>
  <c r="Q56" i="616"/>
  <c r="J277" i="616"/>
  <c r="M55" i="8"/>
  <c r="M100" i="8"/>
  <c r="BE100" i="8" s="1"/>
  <c r="M96" i="8"/>
  <c r="M189" i="8"/>
  <c r="BE189" i="8" s="1"/>
  <c r="W54" i="616"/>
  <c r="W228" i="616"/>
  <c r="Y228" i="616"/>
  <c r="W99" i="616"/>
  <c r="Y99" i="616"/>
  <c r="Y113" i="616"/>
  <c r="U113" i="616"/>
  <c r="T232" i="616"/>
  <c r="Y104" i="616"/>
  <c r="X104" i="616"/>
  <c r="X231" i="618"/>
  <c r="H231" i="618"/>
  <c r="R98" i="616"/>
  <c r="N98" i="616"/>
  <c r="V183" i="616"/>
  <c r="Y183" i="616"/>
  <c r="X234" i="616"/>
  <c r="P231" i="616"/>
  <c r="U231" i="616"/>
  <c r="V12" i="616"/>
  <c r="S12" i="616"/>
  <c r="Y58" i="616"/>
  <c r="V96" i="616"/>
  <c r="S102" i="616"/>
  <c r="Z102" i="616"/>
  <c r="R13" i="616"/>
  <c r="P52" i="616"/>
  <c r="O52" i="616"/>
  <c r="R100" i="616"/>
  <c r="S100" i="616"/>
  <c r="U235" i="616"/>
  <c r="O235" i="616"/>
  <c r="V53" i="616"/>
  <c r="W230" i="616"/>
  <c r="O230" i="616"/>
  <c r="Z60" i="616"/>
  <c r="X55" i="616"/>
  <c r="N55" i="616"/>
  <c r="U103" i="616"/>
  <c r="Q110" i="616"/>
  <c r="Z110" i="616"/>
  <c r="Y59" i="616"/>
  <c r="R97" i="616"/>
  <c r="Y97" i="616"/>
  <c r="Z189" i="616"/>
  <c r="S189" i="616"/>
  <c r="T190" i="616"/>
  <c r="X68" i="616"/>
  <c r="R68" i="616"/>
  <c r="O101" i="616"/>
  <c r="V57" i="616"/>
  <c r="R57" i="616"/>
  <c r="N111" i="616"/>
  <c r="T111" i="616"/>
  <c r="S56" i="616"/>
  <c r="M53" i="8"/>
  <c r="BE53" i="8" s="1"/>
  <c r="M111" i="8"/>
  <c r="M234" i="8"/>
  <c r="M56" i="8"/>
  <c r="M110" i="8"/>
  <c r="Z54" i="616"/>
  <c r="O54" i="616"/>
  <c r="Q228" i="616"/>
  <c r="R228" i="616"/>
  <c r="U99" i="616"/>
  <c r="V113" i="616"/>
  <c r="W232" i="616"/>
  <c r="Q232" i="616"/>
  <c r="S104" i="616"/>
  <c r="T104" i="616"/>
  <c r="K231" i="618"/>
  <c r="J231" i="618"/>
  <c r="V98" i="616"/>
  <c r="W98" i="616"/>
  <c r="O183" i="616"/>
  <c r="O234" i="616"/>
  <c r="N234" i="616"/>
  <c r="O231" i="616"/>
  <c r="S231" i="616"/>
  <c r="R12" i="616"/>
  <c r="Q58" i="616"/>
  <c r="S58" i="616"/>
  <c r="O96" i="616"/>
  <c r="N96" i="616"/>
  <c r="O102" i="616"/>
  <c r="X102" i="616"/>
  <c r="O13" i="616"/>
  <c r="S52" i="616"/>
  <c r="Z52" i="616"/>
  <c r="X100" i="616"/>
  <c r="T100" i="616"/>
  <c r="Y235" i="616"/>
  <c r="R53" i="616"/>
  <c r="P53" i="616"/>
  <c r="R230" i="616"/>
  <c r="V230" i="616"/>
  <c r="T60" i="616"/>
  <c r="T55" i="616"/>
  <c r="R55" i="616"/>
  <c r="W103" i="616"/>
  <c r="X103" i="616"/>
  <c r="U110" i="616"/>
  <c r="Y110" i="616"/>
  <c r="O59" i="616"/>
  <c r="N97" i="616"/>
  <c r="W97" i="616"/>
  <c r="Y189" i="616"/>
  <c r="V190" i="616"/>
  <c r="R190" i="616"/>
  <c r="T68" i="616"/>
  <c r="Z101" i="616"/>
  <c r="R101" i="616"/>
  <c r="T57" i="616"/>
  <c r="U57" i="616"/>
  <c r="P111" i="616"/>
  <c r="Y56" i="616"/>
  <c r="T56" i="616"/>
  <c r="I277" i="616"/>
  <c r="M57" i="8"/>
  <c r="BE270" i="8"/>
  <c r="M235" i="8"/>
  <c r="M98" i="8"/>
  <c r="BE98" i="8" s="1"/>
  <c r="M51" i="8"/>
  <c r="I48" i="616"/>
  <c r="I273" i="616" s="1"/>
  <c r="M103" i="8"/>
  <c r="M183" i="8"/>
  <c r="BE183" i="8" s="1"/>
  <c r="M13" i="8"/>
  <c r="M99" i="8"/>
  <c r="BE99" i="8" s="1"/>
  <c r="M227" i="8"/>
  <c r="S54" i="616"/>
  <c r="P54" i="616"/>
  <c r="X228" i="616"/>
  <c r="Z99" i="616"/>
  <c r="Z113" i="616"/>
  <c r="P113" i="616"/>
  <c r="R232" i="616"/>
  <c r="N232" i="616"/>
  <c r="N104" i="616"/>
  <c r="T231" i="618"/>
  <c r="P231" i="618"/>
  <c r="X98" i="616"/>
  <c r="Z183" i="616"/>
  <c r="Q183" i="616"/>
  <c r="R234" i="616"/>
  <c r="W234" i="616"/>
  <c r="R231" i="616"/>
  <c r="Z231" i="616"/>
  <c r="Y12" i="616"/>
  <c r="N58" i="616"/>
  <c r="Z58" i="616"/>
  <c r="Q96" i="616"/>
  <c r="W96" i="616"/>
  <c r="U102" i="616"/>
  <c r="V13" i="616"/>
  <c r="T13" i="616"/>
  <c r="Y52" i="616"/>
  <c r="U52" i="616"/>
  <c r="O100" i="616"/>
  <c r="N235" i="616"/>
  <c r="P235" i="616"/>
  <c r="W53" i="616"/>
  <c r="Q53" i="616"/>
  <c r="S230" i="616"/>
  <c r="P60" i="616"/>
  <c r="W60" i="616"/>
  <c r="O55" i="616"/>
  <c r="Q55" i="616"/>
  <c r="R103" i="616"/>
  <c r="P103" i="616"/>
  <c r="X110" i="616"/>
  <c r="P59" i="616"/>
  <c r="Z59" i="616"/>
  <c r="P97" i="616"/>
  <c r="V97" i="616"/>
  <c r="U189" i="616"/>
  <c r="Z190" i="616"/>
  <c r="Q190" i="616"/>
  <c r="Z68" i="616"/>
  <c r="P101" i="616"/>
  <c r="S101" i="616"/>
  <c r="Y57" i="616"/>
  <c r="O111" i="616"/>
  <c r="S111" i="616"/>
  <c r="U56" i="616"/>
  <c r="M97" i="8"/>
  <c r="M104" i="8"/>
  <c r="BE104" i="8" s="1"/>
  <c r="M232" i="8"/>
  <c r="M59" i="8"/>
  <c r="K277" i="616"/>
  <c r="K48" i="616"/>
  <c r="K273" i="616" s="1"/>
  <c r="H48" i="616"/>
  <c r="H273" i="616" s="1"/>
  <c r="H275" i="616"/>
  <c r="BM240" i="8"/>
  <c r="N11" i="618"/>
  <c r="R11" i="618"/>
  <c r="H275" i="617"/>
  <c r="K275" i="617"/>
  <c r="M235" i="618"/>
  <c r="X55" i="618"/>
  <c r="J11" i="618"/>
  <c r="P135" i="8"/>
  <c r="G99" i="618"/>
  <c r="P52" i="618"/>
  <c r="E16" i="618"/>
  <c r="K99" i="618"/>
  <c r="R52" i="618"/>
  <c r="Q99" i="618"/>
  <c r="K52" i="618"/>
  <c r="H149" i="613"/>
  <c r="Q58" i="8"/>
  <c r="BF58" i="8" s="1"/>
  <c r="H52" i="618"/>
  <c r="I149" i="613"/>
  <c r="Q228" i="8"/>
  <c r="BF228" i="8" s="1"/>
  <c r="G52" i="618"/>
  <c r="Q230" i="8"/>
  <c r="AV116" i="8"/>
  <c r="AK116" i="8"/>
  <c r="Q189" i="8"/>
  <c r="BF189" i="8" s="1"/>
  <c r="Q102" i="8"/>
  <c r="BF102" i="8" s="1"/>
  <c r="Q113" i="8"/>
  <c r="BF113" i="8" s="1"/>
  <c r="Q53" i="8"/>
  <c r="BI240" i="8"/>
  <c r="AP116" i="8"/>
  <c r="Q59" i="8"/>
  <c r="BF59" i="8" s="1"/>
  <c r="Q56" i="8"/>
  <c r="BF56" i="8" s="1"/>
  <c r="Q104" i="8"/>
  <c r="BF104" i="8" s="1"/>
  <c r="Q99" i="8"/>
  <c r="BF99" i="8" s="1"/>
  <c r="Q235" i="8"/>
  <c r="BF235" i="8" s="1"/>
  <c r="Q103" i="8"/>
  <c r="BF103" i="8" s="1"/>
  <c r="Q98" i="8"/>
  <c r="BF98" i="8" s="1"/>
  <c r="Q111" i="8"/>
  <c r="O183" i="612"/>
  <c r="Q95" i="8"/>
  <c r="BF95" i="8" s="1"/>
  <c r="Q57" i="8"/>
  <c r="BF57" i="8" s="1"/>
  <c r="Q234" i="8"/>
  <c r="BF234" i="8" s="1"/>
  <c r="BF270" i="8"/>
  <c r="Q13" i="8"/>
  <c r="Q68" i="8"/>
  <c r="Q97" i="8"/>
  <c r="BF97" i="8" s="1"/>
  <c r="Q52" i="8"/>
  <c r="Q54" i="8"/>
  <c r="BF54" i="8" s="1"/>
  <c r="Q231" i="8"/>
  <c r="BF231" i="8" s="1"/>
  <c r="Q51" i="8"/>
  <c r="BF51" i="8" s="1"/>
  <c r="AN116" i="8"/>
  <c r="Q232" i="8"/>
  <c r="BF232" i="8" s="1"/>
  <c r="Q12" i="8"/>
  <c r="Q101" i="8"/>
  <c r="Q96" i="8"/>
  <c r="BF96" i="8" s="1"/>
  <c r="Q110" i="8"/>
  <c r="BF110" i="8" s="1"/>
  <c r="Q55" i="8"/>
  <c r="BF55" i="8" s="1"/>
  <c r="Q100" i="8"/>
  <c r="BF100" i="8" s="1"/>
  <c r="Q190" i="8"/>
  <c r="BF190" i="8" s="1"/>
  <c r="Q60" i="8"/>
  <c r="BF60" i="8" s="1"/>
  <c r="BF68" i="8"/>
  <c r="Q227" i="8"/>
  <c r="AB116" i="8"/>
  <c r="BN63" i="8"/>
  <c r="V53" i="618"/>
  <c r="BJ107" i="8"/>
  <c r="G235" i="618"/>
  <c r="U53" i="618"/>
  <c r="K277" i="617"/>
  <c r="S235" i="618"/>
  <c r="T55" i="618"/>
  <c r="H48" i="617"/>
  <c r="F68" i="615" a="1"/>
  <c r="F68" i="615" s="1"/>
  <c r="I68" i="615" s="1"/>
  <c r="E68" i="615"/>
  <c r="AF116" i="8"/>
  <c r="F136" i="613" a="1"/>
  <c r="F136" i="613" s="1"/>
  <c r="O136" i="613" s="1"/>
  <c r="E136" i="613"/>
  <c r="F141" i="613" a="1"/>
  <c r="F141" i="613" s="1"/>
  <c r="W141" i="613" s="1"/>
  <c r="E141" i="613"/>
  <c r="D280" i="613"/>
  <c r="E280" i="613" s="1"/>
  <c r="E11" i="613"/>
  <c r="F11" i="613" a="1"/>
  <c r="F11" i="613" s="1"/>
  <c r="K11" i="613" s="1"/>
  <c r="E135" i="613"/>
  <c r="F135" i="613" a="1"/>
  <c r="F135" i="613" s="1"/>
  <c r="P135" i="613" s="1"/>
  <c r="D279" i="613"/>
  <c r="I275" i="613"/>
  <c r="BF11" i="8"/>
  <c r="M190" i="618"/>
  <c r="X190" i="618"/>
  <c r="I190" i="618"/>
  <c r="N149" i="618"/>
  <c r="S149" i="618"/>
  <c r="V149" i="618"/>
  <c r="O149" i="618"/>
  <c r="T149" i="618"/>
  <c r="BA116" i="8"/>
  <c r="K149" i="618"/>
  <c r="BB116" i="8"/>
  <c r="BO107" i="8"/>
  <c r="BG273" i="8"/>
  <c r="P114" i="8"/>
  <c r="K219" i="614"/>
  <c r="M102" i="618"/>
  <c r="I60" i="618"/>
  <c r="K102" i="618"/>
  <c r="X129" i="613"/>
  <c r="K141" i="618"/>
  <c r="V60" i="618"/>
  <c r="AZ116" i="8"/>
  <c r="W219" i="614"/>
  <c r="W223" i="614" s="1"/>
  <c r="AG116" i="8"/>
  <c r="U60" i="618"/>
  <c r="Y219" i="614"/>
  <c r="Y223" i="614" s="1"/>
  <c r="BK240" i="8"/>
  <c r="G219" i="614"/>
  <c r="F60" i="612" a="1"/>
  <c r="F60" i="612" s="1"/>
  <c r="S60" i="612" s="1"/>
  <c r="F52" i="612" a="1"/>
  <c r="F52" i="612" s="1"/>
  <c r="U52" i="612" s="1"/>
  <c r="F59" i="612" a="1"/>
  <c r="F59" i="612" s="1"/>
  <c r="X59" i="612" s="1"/>
  <c r="I102" i="618"/>
  <c r="T102" i="618"/>
  <c r="X219" i="614"/>
  <c r="X223" i="614" s="1"/>
  <c r="J129" i="613"/>
  <c r="L102" i="618"/>
  <c r="P219" i="614"/>
  <c r="P223" i="614" s="1"/>
  <c r="V219" i="614"/>
  <c r="V223" i="614" s="1"/>
  <c r="Q129" i="613"/>
  <c r="W149" i="618"/>
  <c r="J149" i="618"/>
  <c r="Y149" i="618"/>
  <c r="Y141" i="618"/>
  <c r="O60" i="618"/>
  <c r="S102" i="618"/>
  <c r="V102" i="618"/>
  <c r="Q219" i="614"/>
  <c r="Q223" i="614" s="1"/>
  <c r="K129" i="613"/>
  <c r="I129" i="613"/>
  <c r="BF88" i="8"/>
  <c r="BH273" i="8"/>
  <c r="I149" i="618"/>
  <c r="G149" i="618"/>
  <c r="R149" i="618"/>
  <c r="M60" i="618"/>
  <c r="R102" i="618"/>
  <c r="Y102" i="618"/>
  <c r="T219" i="614"/>
  <c r="T223" i="614" s="1"/>
  <c r="M219" i="614"/>
  <c r="S219" i="614"/>
  <c r="S223" i="614" s="1"/>
  <c r="L219" i="614"/>
  <c r="L129" i="613"/>
  <c r="O219" i="614"/>
  <c r="O223" i="614" s="1"/>
  <c r="T129" i="613"/>
  <c r="G129" i="613"/>
  <c r="AR116" i="8"/>
  <c r="Q149" i="618"/>
  <c r="L141" i="618"/>
  <c r="Z102" i="618"/>
  <c r="Z60" i="618"/>
  <c r="H102" i="618"/>
  <c r="X102" i="618"/>
  <c r="G102" i="618"/>
  <c r="O129" i="613"/>
  <c r="R129" i="613"/>
  <c r="N129" i="613"/>
  <c r="J60" i="618"/>
  <c r="P102" i="618"/>
  <c r="H149" i="618"/>
  <c r="Z149" i="618"/>
  <c r="W141" i="618"/>
  <c r="P149" i="618"/>
  <c r="L149" i="618"/>
  <c r="Q141" i="618"/>
  <c r="W60" i="618"/>
  <c r="N102" i="618"/>
  <c r="Q102" i="618"/>
  <c r="U102" i="618"/>
  <c r="N219" i="614"/>
  <c r="N223" i="614" s="1"/>
  <c r="R219" i="614"/>
  <c r="R223" i="614" s="1"/>
  <c r="M129" i="613"/>
  <c r="W129" i="613"/>
  <c r="M149" i="618"/>
  <c r="X149" i="618"/>
  <c r="I141" i="618"/>
  <c r="X60" i="618"/>
  <c r="O102" i="618"/>
  <c r="W102" i="618"/>
  <c r="U219" i="614"/>
  <c r="U223" i="614" s="1"/>
  <c r="Z219" i="614"/>
  <c r="Z223" i="614" s="1"/>
  <c r="J219" i="614"/>
  <c r="I219" i="614"/>
  <c r="P129" i="613"/>
  <c r="H129" i="613"/>
  <c r="P149" i="8"/>
  <c r="P280" i="8" s="1"/>
  <c r="P140" i="8" s="1"/>
  <c r="R16" i="8"/>
  <c r="R272" i="8" s="1"/>
  <c r="R69" i="8" s="1"/>
  <c r="P16" i="8"/>
  <c r="P272" i="8" s="1"/>
  <c r="P69" i="8" s="1"/>
  <c r="F98" i="614" a="1"/>
  <c r="F98" i="614" s="1"/>
  <c r="P98" i="614" s="1"/>
  <c r="F56" i="614" a="1"/>
  <c r="F56" i="614" s="1"/>
  <c r="Q56" i="614" s="1"/>
  <c r="F227" i="614" a="1"/>
  <c r="F227" i="614" s="1"/>
  <c r="Y227" i="614" s="1"/>
  <c r="F88" i="613" a="1"/>
  <c r="F88" i="613" s="1"/>
  <c r="M88" i="613" s="1"/>
  <c r="M92" i="613" s="1"/>
  <c r="D92" i="613"/>
  <c r="E92" i="613" s="1"/>
  <c r="E88" i="613"/>
  <c r="F53" i="614" a="1"/>
  <c r="F53" i="614" s="1"/>
  <c r="V53" i="614" s="1"/>
  <c r="F59" i="614" a="1"/>
  <c r="F59" i="614" s="1"/>
  <c r="Y59" i="614" s="1"/>
  <c r="F54" i="614" a="1"/>
  <c r="F54" i="614" s="1"/>
  <c r="V54" i="614" s="1"/>
  <c r="F11" i="614" a="1"/>
  <c r="F11" i="614" s="1"/>
  <c r="S11" i="614" s="1"/>
  <c r="F228" i="614" a="1"/>
  <c r="F228" i="614" s="1"/>
  <c r="Q228" i="614" s="1"/>
  <c r="F12" i="614" a="1"/>
  <c r="F12" i="614" s="1"/>
  <c r="P12" i="614" s="1"/>
  <c r="D114" i="614"/>
  <c r="F110" i="614" a="1"/>
  <c r="F110" i="614" s="1"/>
  <c r="P110" i="614" s="1"/>
  <c r="F189" i="614" a="1"/>
  <c r="F189" i="614" s="1"/>
  <c r="Y189" i="614" s="1"/>
  <c r="F68" i="614" a="1"/>
  <c r="F68" i="614" s="1"/>
  <c r="R68" i="614" s="1"/>
  <c r="F102" i="614" a="1"/>
  <c r="F102" i="614" s="1"/>
  <c r="V102" i="614" s="1"/>
  <c r="F99" i="614" a="1"/>
  <c r="F99" i="614" s="1"/>
  <c r="O99" i="614" s="1"/>
  <c r="E219" i="613"/>
  <c r="D223" i="613"/>
  <c r="E223" i="613" s="1"/>
  <c r="F219" i="613" a="1"/>
  <c r="F219" i="613" s="1"/>
  <c r="J219" i="613" s="1"/>
  <c r="J223" i="613" s="1"/>
  <c r="F113" i="614" a="1"/>
  <c r="F113" i="614" s="1"/>
  <c r="V113" i="614" s="1"/>
  <c r="F100" i="614" a="1"/>
  <c r="F100" i="614" s="1"/>
  <c r="X100" i="614" s="1"/>
  <c r="F57" i="614" a="1"/>
  <c r="F57" i="614" s="1"/>
  <c r="Z57" i="614" s="1"/>
  <c r="F230" i="614" a="1"/>
  <c r="F230" i="614" s="1"/>
  <c r="P230" i="614" s="1"/>
  <c r="F234" i="614" a="1"/>
  <c r="F234" i="614" s="1"/>
  <c r="V234" i="614" s="1"/>
  <c r="L190" i="618"/>
  <c r="X99" i="618"/>
  <c r="I52" i="618"/>
  <c r="T52" i="618"/>
  <c r="T149" i="613"/>
  <c r="M48" i="617"/>
  <c r="M273" i="617" s="1"/>
  <c r="H99" i="618"/>
  <c r="W52" i="618"/>
  <c r="Y52" i="618"/>
  <c r="K149" i="613"/>
  <c r="BL107" i="8"/>
  <c r="I99" i="618"/>
  <c r="W228" i="618"/>
  <c r="X52" i="618"/>
  <c r="M52" i="618"/>
  <c r="N149" i="613"/>
  <c r="O99" i="618"/>
  <c r="BM238" i="8"/>
  <c r="O52" i="618"/>
  <c r="U52" i="618"/>
  <c r="J52" i="618"/>
  <c r="M149" i="613"/>
  <c r="BJ63" i="8"/>
  <c r="W99" i="618"/>
  <c r="L52" i="618"/>
  <c r="V52" i="618"/>
  <c r="Z52" i="618"/>
  <c r="Q149" i="613"/>
  <c r="BF273" i="8"/>
  <c r="P236" i="8"/>
  <c r="O54" i="614"/>
  <c r="BI63" i="8"/>
  <c r="J99" i="618"/>
  <c r="Q52" i="618"/>
  <c r="N52" i="618"/>
  <c r="L149" i="613"/>
  <c r="P136" i="8"/>
  <c r="BF136" i="8" s="1"/>
  <c r="BL240" i="8"/>
  <c r="H55" i="618"/>
  <c r="Y55" i="618"/>
  <c r="K55" i="618"/>
  <c r="N55" i="618"/>
  <c r="Q55" i="618"/>
  <c r="L55" i="618"/>
  <c r="V55" i="618"/>
  <c r="S55" i="618"/>
  <c r="R55" i="618"/>
  <c r="P55" i="618"/>
  <c r="BK238" i="8"/>
  <c r="AO116" i="8"/>
  <c r="U11" i="618"/>
  <c r="U16" i="618" s="1"/>
  <c r="V11" i="618"/>
  <c r="Y11" i="618"/>
  <c r="L275" i="613"/>
  <c r="Q11" i="618"/>
  <c r="O11" i="618"/>
  <c r="G11" i="618"/>
  <c r="I11" i="618"/>
  <c r="BL63" i="8"/>
  <c r="K11" i="618"/>
  <c r="S11" i="618"/>
  <c r="H11" i="618"/>
  <c r="L11" i="618"/>
  <c r="Z11" i="618"/>
  <c r="M11" i="618"/>
  <c r="X11" i="618"/>
  <c r="X95" i="618"/>
  <c r="W11" i="618"/>
  <c r="P11" i="618"/>
  <c r="Z13" i="618"/>
  <c r="H13" i="618"/>
  <c r="L48" i="613"/>
  <c r="L273" i="613" s="1"/>
  <c r="AD116" i="8"/>
  <c r="H136" i="618"/>
  <c r="W189" i="618"/>
  <c r="I48" i="613"/>
  <c r="I273" i="613" s="1"/>
  <c r="V189" i="618"/>
  <c r="H189" i="618"/>
  <c r="K51" i="618"/>
  <c r="L189" i="618"/>
  <c r="U280" i="8"/>
  <c r="T104" i="618"/>
  <c r="K104" i="618"/>
  <c r="BI107" i="8"/>
  <c r="AS116" i="8"/>
  <c r="X104" i="618"/>
  <c r="BO63" i="8"/>
  <c r="M104" i="618"/>
  <c r="K13" i="618"/>
  <c r="S13" i="618"/>
  <c r="W13" i="618"/>
  <c r="X13" i="618"/>
  <c r="AC116" i="8"/>
  <c r="BK107" i="8"/>
  <c r="BM107" i="8"/>
  <c r="N13" i="618"/>
  <c r="M13" i="618"/>
  <c r="L13" i="618"/>
  <c r="Q13" i="618"/>
  <c r="BJ240" i="8"/>
  <c r="AH116" i="8"/>
  <c r="R13" i="618"/>
  <c r="BK63" i="8"/>
  <c r="J13" i="618"/>
  <c r="L275" i="617"/>
  <c r="J51" i="618"/>
  <c r="BF227" i="8"/>
  <c r="F141" i="614" a="1"/>
  <c r="F141" i="614" s="1"/>
  <c r="R141" i="614" s="1"/>
  <c r="F104" i="614" a="1"/>
  <c r="F104" i="614" s="1"/>
  <c r="X104" i="614" s="1"/>
  <c r="F95" i="614" a="1"/>
  <c r="F95" i="614" s="1"/>
  <c r="V95" i="614" s="1"/>
  <c r="F97" i="614" a="1"/>
  <c r="F97" i="614" s="1"/>
  <c r="N97" i="614" s="1"/>
  <c r="F136" i="612" a="1"/>
  <c r="F136" i="612" s="1"/>
  <c r="W136" i="612" s="1"/>
  <c r="F13" i="614" a="1"/>
  <c r="F13" i="614" s="1"/>
  <c r="P13" i="614" s="1"/>
  <c r="D16" i="614"/>
  <c r="D272" i="614" s="1"/>
  <c r="F183" i="614" a="1"/>
  <c r="F183" i="614" s="1"/>
  <c r="O183" i="614" s="1"/>
  <c r="F51" i="612" a="1"/>
  <c r="F51" i="612" s="1"/>
  <c r="S51" i="612" s="1"/>
  <c r="F231" i="612" a="1"/>
  <c r="F231" i="612" s="1"/>
  <c r="X231" i="612" s="1"/>
  <c r="W95" i="618"/>
  <c r="N95" i="618"/>
  <c r="Y104" i="618"/>
  <c r="N51" i="614"/>
  <c r="N60" i="618"/>
  <c r="S60" i="618"/>
  <c r="R104" i="618"/>
  <c r="O149" i="613"/>
  <c r="BH270" i="8"/>
  <c r="L48" i="617"/>
  <c r="L273" i="617" s="1"/>
  <c r="P105" i="8"/>
  <c r="R135" i="8"/>
  <c r="K190" i="618"/>
  <c r="Z190" i="618"/>
  <c r="W104" i="618"/>
  <c r="I104" i="618"/>
  <c r="X149" i="613"/>
  <c r="U149" i="613"/>
  <c r="U190" i="618"/>
  <c r="N190" i="618"/>
  <c r="R190" i="618"/>
  <c r="N141" i="618"/>
  <c r="H141" i="618"/>
  <c r="G141" i="618"/>
  <c r="T189" i="618"/>
  <c r="Q231" i="618"/>
  <c r="Y231" i="618"/>
  <c r="Y95" i="618"/>
  <c r="I55" i="618"/>
  <c r="M55" i="618"/>
  <c r="J55" i="618"/>
  <c r="Y99" i="618"/>
  <c r="Z99" i="618"/>
  <c r="P51" i="614"/>
  <c r="K60" i="618"/>
  <c r="G60" i="618"/>
  <c r="V104" i="618"/>
  <c r="Q104" i="618"/>
  <c r="J104" i="618"/>
  <c r="T13" i="618"/>
  <c r="T16" i="618" s="1"/>
  <c r="P13" i="618"/>
  <c r="G149" i="613"/>
  <c r="P149" i="613"/>
  <c r="Z149" i="613"/>
  <c r="BF219" i="8"/>
  <c r="P104" i="618"/>
  <c r="V149" i="613"/>
  <c r="W149" i="613"/>
  <c r="P92" i="8"/>
  <c r="R141" i="8"/>
  <c r="L104" i="618"/>
  <c r="T190" i="618"/>
  <c r="S190" i="618"/>
  <c r="V141" i="618"/>
  <c r="J141" i="618"/>
  <c r="T60" i="618"/>
  <c r="L60" i="618"/>
  <c r="H104" i="618"/>
  <c r="W55" i="618"/>
  <c r="G55" i="618"/>
  <c r="U55" i="618"/>
  <c r="N99" i="618"/>
  <c r="P99" i="618"/>
  <c r="H60" i="618"/>
  <c r="R60" i="618"/>
  <c r="BO240" i="8"/>
  <c r="O104" i="618"/>
  <c r="Z104" i="618"/>
  <c r="G13" i="618"/>
  <c r="Y13" i="618"/>
  <c r="O13" i="618"/>
  <c r="S149" i="613"/>
  <c r="Y149" i="613"/>
  <c r="BF183" i="8"/>
  <c r="J277" i="613"/>
  <c r="J275" i="613"/>
  <c r="M275" i="613"/>
  <c r="U111" i="614"/>
  <c r="M95" i="618"/>
  <c r="R99" i="618"/>
  <c r="M99" i="618"/>
  <c r="N104" i="618"/>
  <c r="H190" i="618"/>
  <c r="J190" i="618"/>
  <c r="Y190" i="618"/>
  <c r="T141" i="618"/>
  <c r="M141" i="618"/>
  <c r="P141" i="618"/>
  <c r="T99" i="618"/>
  <c r="L99" i="618"/>
  <c r="BO238" i="8"/>
  <c r="S104" i="618"/>
  <c r="G190" i="618"/>
  <c r="P190" i="618"/>
  <c r="V190" i="618"/>
  <c r="S141" i="618"/>
  <c r="R141" i="618"/>
  <c r="U141" i="618"/>
  <c r="V136" i="618"/>
  <c r="Q190" i="618"/>
  <c r="O190" i="618"/>
  <c r="Z141" i="618"/>
  <c r="X141" i="618"/>
  <c r="U136" i="618"/>
  <c r="S95" i="618"/>
  <c r="O55" i="618"/>
  <c r="U99" i="618"/>
  <c r="S99" i="618"/>
  <c r="Q60" i="618"/>
  <c r="Y60" i="618"/>
  <c r="G104" i="618"/>
  <c r="L228" i="618"/>
  <c r="I13" i="618"/>
  <c r="V13" i="618"/>
  <c r="J149" i="613"/>
  <c r="M48" i="613"/>
  <c r="M273" i="613" s="1"/>
  <c r="R149" i="8"/>
  <c r="F219" i="612" a="1"/>
  <c r="F219" i="612" s="1"/>
  <c r="Q219" i="612" s="1"/>
  <c r="Q223" i="612" s="1"/>
  <c r="D223" i="612"/>
  <c r="F88" i="612" a="1"/>
  <c r="F88" i="612" s="1"/>
  <c r="W88" i="612" s="1"/>
  <c r="W92" i="612" s="1"/>
  <c r="D92" i="612"/>
  <c r="BJ238" i="8"/>
  <c r="R92" i="8"/>
  <c r="BM63" i="8"/>
  <c r="P129" i="612"/>
  <c r="N111" i="614"/>
  <c r="AX116" i="8"/>
  <c r="G48" i="617"/>
  <c r="G273" i="617" s="1"/>
  <c r="R105" i="8"/>
  <c r="K95" i="618"/>
  <c r="O95" i="618"/>
  <c r="O51" i="614"/>
  <c r="W51" i="614"/>
  <c r="S235" i="614"/>
  <c r="X12" i="614"/>
  <c r="U228" i="618"/>
  <c r="O228" i="618"/>
  <c r="O111" i="614"/>
  <c r="Q95" i="618"/>
  <c r="G95" i="618"/>
  <c r="R51" i="614"/>
  <c r="X51" i="614"/>
  <c r="G228" i="618"/>
  <c r="T228" i="618"/>
  <c r="Y111" i="614"/>
  <c r="J95" i="618"/>
  <c r="H95" i="618"/>
  <c r="Z51" i="614"/>
  <c r="Y51" i="614"/>
  <c r="X228" i="618"/>
  <c r="J228" i="618"/>
  <c r="P95" i="618"/>
  <c r="R95" i="618"/>
  <c r="T51" i="614"/>
  <c r="H228" i="618"/>
  <c r="S228" i="618"/>
  <c r="N228" i="618"/>
  <c r="R231" i="614"/>
  <c r="Q51" i="614"/>
  <c r="P228" i="618"/>
  <c r="Y228" i="618"/>
  <c r="Q228" i="618"/>
  <c r="W111" i="614"/>
  <c r="Z95" i="618"/>
  <c r="I95" i="618"/>
  <c r="T95" i="618"/>
  <c r="U51" i="614"/>
  <c r="R228" i="618"/>
  <c r="Z228" i="618"/>
  <c r="K228" i="618"/>
  <c r="V111" i="614"/>
  <c r="L95" i="618"/>
  <c r="U95" i="618"/>
  <c r="S51" i="614"/>
  <c r="V51" i="614"/>
  <c r="V228" i="618"/>
  <c r="I228" i="618"/>
  <c r="X111" i="614"/>
  <c r="T111" i="614"/>
  <c r="BN107" i="8"/>
  <c r="V129" i="613"/>
  <c r="Z129" i="613"/>
  <c r="S129" i="613"/>
  <c r="Q111" i="614"/>
  <c r="S111" i="614"/>
  <c r="R54" i="618"/>
  <c r="P111" i="614"/>
  <c r="R111" i="614"/>
  <c r="I54" i="618"/>
  <c r="AL116" i="8"/>
  <c r="Y129" i="614"/>
  <c r="P96" i="614"/>
  <c r="W129" i="614"/>
  <c r="Z111" i="614"/>
  <c r="O129" i="614"/>
  <c r="BN240" i="8"/>
  <c r="Z129" i="614"/>
  <c r="R129" i="614"/>
  <c r="Q129" i="614"/>
  <c r="T129" i="614"/>
  <c r="S129" i="614"/>
  <c r="X129" i="614"/>
  <c r="N101" i="614"/>
  <c r="X183" i="612"/>
  <c r="R236" i="8"/>
  <c r="R61" i="8"/>
  <c r="Y129" i="612"/>
  <c r="BL238" i="8"/>
  <c r="W59" i="612"/>
  <c r="P129" i="614"/>
  <c r="Y235" i="614"/>
  <c r="R129" i="612"/>
  <c r="U129" i="614"/>
  <c r="Y129" i="613"/>
  <c r="P61" i="8"/>
  <c r="N129" i="614"/>
  <c r="F147" i="614" a="1"/>
  <c r="F147" i="614" s="1"/>
  <c r="Z147" i="614" s="1"/>
  <c r="E147" i="614"/>
  <c r="D92" i="614"/>
  <c r="E88" i="614"/>
  <c r="F88" i="614" a="1"/>
  <c r="F88" i="614" s="1"/>
  <c r="G88" i="614" s="1"/>
  <c r="R114" i="8"/>
  <c r="I235" i="618"/>
  <c r="W235" i="618"/>
  <c r="O235" i="618"/>
  <c r="T53" i="618"/>
  <c r="R53" i="618"/>
  <c r="U129" i="612"/>
  <c r="H53" i="618"/>
  <c r="Y97" i="618"/>
  <c r="R235" i="618"/>
  <c r="N235" i="618"/>
  <c r="J235" i="618"/>
  <c r="X97" i="618"/>
  <c r="U235" i="618"/>
  <c r="T235" i="618"/>
  <c r="K53" i="618"/>
  <c r="G53" i="618"/>
  <c r="Z53" i="618"/>
  <c r="T136" i="616"/>
  <c r="N129" i="612"/>
  <c r="P235" i="618"/>
  <c r="H235" i="618"/>
  <c r="I53" i="618"/>
  <c r="S53" i="618"/>
  <c r="W53" i="618"/>
  <c r="H136" i="616"/>
  <c r="X129" i="612"/>
  <c r="G275" i="613"/>
  <c r="G48" i="613"/>
  <c r="O53" i="618"/>
  <c r="L235" i="618"/>
  <c r="Q235" i="618"/>
  <c r="Q53" i="618"/>
  <c r="P53" i="618"/>
  <c r="X53" i="618"/>
  <c r="O59" i="618"/>
  <c r="BI238" i="8"/>
  <c r="W136" i="616"/>
  <c r="O129" i="612"/>
  <c r="J273" i="613"/>
  <c r="J270" i="613"/>
  <c r="AT116" i="8"/>
  <c r="Z235" i="618"/>
  <c r="V235" i="618"/>
  <c r="N53" i="618"/>
  <c r="M53" i="618"/>
  <c r="L53" i="618"/>
  <c r="BF147" i="8"/>
  <c r="J275" i="617"/>
  <c r="T129" i="612"/>
  <c r="Y235" i="618"/>
  <c r="K235" i="618"/>
  <c r="J53" i="618"/>
  <c r="J48" i="617"/>
  <c r="J273" i="617" s="1"/>
  <c r="S129" i="612"/>
  <c r="R183" i="612"/>
  <c r="K277" i="613"/>
  <c r="K275" i="613"/>
  <c r="K48" i="613"/>
  <c r="G275" i="617"/>
  <c r="T147" i="613"/>
  <c r="O147" i="613"/>
  <c r="F55" i="612" a="1"/>
  <c r="F55" i="612" s="1"/>
  <c r="F227" i="612" a="1"/>
  <c r="F227" i="612" s="1"/>
  <c r="Y227" i="612" s="1"/>
  <c r="F54" i="612" a="1"/>
  <c r="F54" i="612" s="1"/>
  <c r="R54" i="612" s="1"/>
  <c r="F58" i="612" a="1"/>
  <c r="F58" i="612" s="1"/>
  <c r="F56" i="612" a="1"/>
  <c r="F56" i="612" s="1"/>
  <c r="T56" i="612" s="1"/>
  <c r="F97" i="612" a="1"/>
  <c r="F97" i="612" s="1"/>
  <c r="R97" i="612" s="1"/>
  <c r="F98" i="612" a="1"/>
  <c r="F98" i="612" s="1"/>
  <c r="Y98" i="612" s="1"/>
  <c r="F113" i="612" a="1"/>
  <c r="F113" i="612" s="1"/>
  <c r="Z113" i="612" s="1"/>
  <c r="F228" i="612" a="1"/>
  <c r="F228" i="612" s="1"/>
  <c r="N228" i="612" s="1"/>
  <c r="F13" i="612" a="1"/>
  <c r="F13" i="612" s="1"/>
  <c r="F100" i="612" a="1"/>
  <c r="F100" i="612" s="1"/>
  <c r="D114" i="612"/>
  <c r="F110" i="612" a="1"/>
  <c r="F110" i="612" s="1"/>
  <c r="T110" i="612" s="1"/>
  <c r="F234" i="612" a="1"/>
  <c r="F234" i="612" s="1"/>
  <c r="F102" i="612" a="1"/>
  <c r="F102" i="612" s="1"/>
  <c r="F235" i="612" a="1"/>
  <c r="F235" i="612" s="1"/>
  <c r="N235" i="612" s="1"/>
  <c r="F57" i="612" a="1"/>
  <c r="F57" i="612" s="1"/>
  <c r="BG129" i="8"/>
  <c r="BH129" i="8"/>
  <c r="U279" i="8"/>
  <c r="F232" i="612" a="1"/>
  <c r="F232" i="612" s="1"/>
  <c r="Q232" i="612" s="1"/>
  <c r="BK259" i="8"/>
  <c r="F99" i="612" a="1"/>
  <c r="F99" i="612" s="1"/>
  <c r="S99" i="612" s="1"/>
  <c r="F104" i="612" a="1"/>
  <c r="F104" i="612" s="1"/>
  <c r="N104" i="612" s="1"/>
  <c r="BO259" i="8"/>
  <c r="F12" i="612" a="1"/>
  <c r="F12" i="612" s="1"/>
  <c r="Y12" i="612" s="1"/>
  <c r="F95" i="612" a="1"/>
  <c r="F95" i="612" s="1"/>
  <c r="Z95" i="612" s="1"/>
  <c r="F189" i="612" a="1"/>
  <c r="F189" i="612" s="1"/>
  <c r="T189" i="612" s="1"/>
  <c r="D61" i="612"/>
  <c r="F53" i="612" a="1"/>
  <c r="F53" i="612" s="1"/>
  <c r="S53" i="612" s="1"/>
  <c r="BJ259" i="8"/>
  <c r="F190" i="612" a="1"/>
  <c r="F190" i="612" s="1"/>
  <c r="R190" i="612" s="1"/>
  <c r="F96" i="612" a="1"/>
  <c r="F96" i="612" s="1"/>
  <c r="S96" i="612" s="1"/>
  <c r="F103" i="612" a="1"/>
  <c r="F103" i="612" s="1"/>
  <c r="P103" i="612" s="1"/>
  <c r="F68" i="612" a="1"/>
  <c r="F68" i="612" s="1"/>
  <c r="T68" i="612" s="1"/>
  <c r="F111" i="612" a="1"/>
  <c r="F111" i="612" s="1"/>
  <c r="O111" i="612" s="1"/>
  <c r="D16" i="612"/>
  <c r="D272" i="612" s="1"/>
  <c r="F11" i="612" a="1"/>
  <c r="F11" i="612" s="1"/>
  <c r="S11" i="612" s="1"/>
  <c r="O12" i="614"/>
  <c r="J136" i="616"/>
  <c r="V136" i="616"/>
  <c r="O136" i="616"/>
  <c r="J12" i="622"/>
  <c r="M10" i="590"/>
  <c r="M13" i="590" s="1"/>
  <c r="M19" i="589"/>
  <c r="M72" i="589" s="1"/>
  <c r="L136" i="616"/>
  <c r="Y136" i="616"/>
  <c r="I275" i="617"/>
  <c r="F12" i="622"/>
  <c r="I10" i="590"/>
  <c r="I13" i="590" s="1"/>
  <c r="Q136" i="616"/>
  <c r="S136" i="616"/>
  <c r="I277" i="617"/>
  <c r="P136" i="616"/>
  <c r="K136" i="616"/>
  <c r="N136" i="616"/>
  <c r="Z136" i="616"/>
  <c r="R136" i="616"/>
  <c r="I136" i="616"/>
  <c r="U136" i="616"/>
  <c r="X136" i="616"/>
  <c r="G136" i="616"/>
  <c r="Z129" i="616"/>
  <c r="M129" i="616"/>
  <c r="Q129" i="616"/>
  <c r="N129" i="616"/>
  <c r="L129" i="616"/>
  <c r="R129" i="616"/>
  <c r="I129" i="616"/>
  <c r="G129" i="616"/>
  <c r="P129" i="616"/>
  <c r="W129" i="616"/>
  <c r="S129" i="616"/>
  <c r="X129" i="616"/>
  <c r="H129" i="616"/>
  <c r="J129" i="616"/>
  <c r="T129" i="616"/>
  <c r="K129" i="616"/>
  <c r="V129" i="616"/>
  <c r="Y129" i="616"/>
  <c r="U129" i="616"/>
  <c r="O129" i="616"/>
  <c r="BN238" i="8"/>
  <c r="Q235" i="614"/>
  <c r="R56" i="618"/>
  <c r="N51" i="618"/>
  <c r="K147" i="613"/>
  <c r="M147" i="613"/>
  <c r="W56" i="618"/>
  <c r="O51" i="618"/>
  <c r="L147" i="613"/>
  <c r="Q147" i="613"/>
  <c r="S147" i="613"/>
  <c r="G51" i="618"/>
  <c r="P51" i="618"/>
  <c r="U147" i="613"/>
  <c r="R147" i="613"/>
  <c r="M51" i="618"/>
  <c r="W51" i="618"/>
  <c r="P147" i="617"/>
  <c r="X147" i="617"/>
  <c r="H147" i="613"/>
  <c r="X147" i="613"/>
  <c r="Z51" i="618"/>
  <c r="Y51" i="618"/>
  <c r="G147" i="613"/>
  <c r="V147" i="613"/>
  <c r="S51" i="618"/>
  <c r="U51" i="618"/>
  <c r="K147" i="617"/>
  <c r="I147" i="613"/>
  <c r="W147" i="613"/>
  <c r="M98" i="618"/>
  <c r="L51" i="618"/>
  <c r="V51" i="618"/>
  <c r="J147" i="613"/>
  <c r="U114" i="8"/>
  <c r="F129" i="617" a="1"/>
  <c r="F129" i="617" s="1"/>
  <c r="O129" i="617" s="1"/>
  <c r="E129" i="617"/>
  <c r="F232" i="614" a="1"/>
  <c r="F232" i="614" s="1"/>
  <c r="D236" i="614"/>
  <c r="U236" i="8"/>
  <c r="F55" i="614" a="1"/>
  <c r="F55" i="614" s="1"/>
  <c r="D61" i="614"/>
  <c r="U105" i="8"/>
  <c r="U61" i="8"/>
  <c r="E129" i="615"/>
  <c r="F129" i="615" a="1"/>
  <c r="F129" i="615" s="1"/>
  <c r="O129" i="615" s="1"/>
  <c r="F190" i="614" a="1"/>
  <c r="F190" i="614" s="1"/>
  <c r="F88" i="617" a="1"/>
  <c r="F88" i="617" s="1"/>
  <c r="Z88" i="617" s="1"/>
  <c r="Z92" i="617" s="1"/>
  <c r="D92" i="617"/>
  <c r="E92" i="617" s="1"/>
  <c r="E88" i="617"/>
  <c r="F230" i="612" a="1"/>
  <c r="F230" i="612" s="1"/>
  <c r="D236" i="612"/>
  <c r="F103" i="614" a="1"/>
  <c r="F103" i="614" s="1"/>
  <c r="D105" i="614"/>
  <c r="E147" i="615"/>
  <c r="F147" i="615" a="1"/>
  <c r="F147" i="615" s="1"/>
  <c r="T147" i="615" s="1"/>
  <c r="F101" i="612" a="1"/>
  <c r="F101" i="612" s="1"/>
  <c r="D105" i="612"/>
  <c r="F58" i="614" a="1"/>
  <c r="F58" i="614" s="1"/>
  <c r="U16" i="8"/>
  <c r="U272" i="8" s="1"/>
  <c r="E219" i="617"/>
  <c r="F219" i="617" a="1"/>
  <c r="F219" i="617" s="1"/>
  <c r="R219" i="617" s="1"/>
  <c r="R223" i="617" s="1"/>
  <c r="D223" i="617"/>
  <c r="E223" i="617" s="1"/>
  <c r="E219" i="615"/>
  <c r="F219" i="615" a="1"/>
  <c r="F219" i="615" s="1"/>
  <c r="Y219" i="615" s="1"/>
  <c r="Y223" i="615" s="1"/>
  <c r="D223" i="615"/>
  <c r="E223" i="615" s="1"/>
  <c r="V147" i="612"/>
  <c r="U147" i="612"/>
  <c r="S147" i="612"/>
  <c r="R147" i="612"/>
  <c r="N147" i="612"/>
  <c r="T147" i="612"/>
  <c r="P147" i="612"/>
  <c r="W147" i="612"/>
  <c r="Q147" i="612"/>
  <c r="O147" i="612"/>
  <c r="Y147" i="612"/>
  <c r="X147" i="612"/>
  <c r="Z147" i="612"/>
  <c r="G12" i="622"/>
  <c r="J10" i="590"/>
  <c r="J13" i="590" s="1"/>
  <c r="J19" i="589"/>
  <c r="J72" i="589" s="1"/>
  <c r="Q43" i="615"/>
  <c r="Q48" i="615" s="1"/>
  <c r="O43" i="615"/>
  <c r="O48" i="615" s="1"/>
  <c r="M43" i="615"/>
  <c r="I43" i="615"/>
  <c r="P43" i="615"/>
  <c r="P48" i="615" s="1"/>
  <c r="W43" i="615"/>
  <c r="W48" i="615" s="1"/>
  <c r="N43" i="615"/>
  <c r="N48" i="615" s="1"/>
  <c r="Z43" i="615"/>
  <c r="Z48" i="615" s="1"/>
  <c r="T43" i="615"/>
  <c r="T48" i="615" s="1"/>
  <c r="U43" i="615"/>
  <c r="U48" i="615" s="1"/>
  <c r="G43" i="615"/>
  <c r="S43" i="615"/>
  <c r="S48" i="615" s="1"/>
  <c r="V43" i="615"/>
  <c r="V48" i="615" s="1"/>
  <c r="Y43" i="615"/>
  <c r="Y48" i="615" s="1"/>
  <c r="L43" i="615"/>
  <c r="R43" i="615"/>
  <c r="R48" i="615" s="1"/>
  <c r="H43" i="615"/>
  <c r="K43" i="615"/>
  <c r="X43" i="615"/>
  <c r="X48" i="615" s="1"/>
  <c r="J43" i="615"/>
  <c r="O147" i="616"/>
  <c r="P147" i="616"/>
  <c r="N147" i="616"/>
  <c r="L147" i="616"/>
  <c r="W147" i="616"/>
  <c r="X147" i="616"/>
  <c r="K147" i="616"/>
  <c r="M147" i="616"/>
  <c r="U147" i="616"/>
  <c r="Q147" i="616"/>
  <c r="R147" i="616"/>
  <c r="Z147" i="616"/>
  <c r="V147" i="616"/>
  <c r="I147" i="616"/>
  <c r="H147" i="616"/>
  <c r="H280" i="616" s="1"/>
  <c r="Y147" i="616"/>
  <c r="S147" i="616"/>
  <c r="T147" i="616"/>
  <c r="G147" i="616"/>
  <c r="J147" i="616"/>
  <c r="H275" i="613"/>
  <c r="H277" i="613"/>
  <c r="H48" i="613"/>
  <c r="H12" i="622"/>
  <c r="K10" i="590"/>
  <c r="K13" i="590" s="1"/>
  <c r="K19" i="589"/>
  <c r="K72" i="589" s="1"/>
  <c r="N147" i="613"/>
  <c r="Z147" i="613"/>
  <c r="Y147" i="613"/>
  <c r="D273" i="615"/>
  <c r="E273" i="615" s="1"/>
  <c r="D270" i="615"/>
  <c r="E270" i="615" s="1"/>
  <c r="E48" i="615"/>
  <c r="Y129" i="618"/>
  <c r="I129" i="618"/>
  <c r="R129" i="618"/>
  <c r="O129" i="618"/>
  <c r="T129" i="618"/>
  <c r="X129" i="618"/>
  <c r="G129" i="618"/>
  <c r="Z129" i="618"/>
  <c r="N129" i="618"/>
  <c r="U129" i="618"/>
  <c r="M129" i="618"/>
  <c r="J129" i="618"/>
  <c r="S129" i="618"/>
  <c r="K129" i="618"/>
  <c r="P129" i="618"/>
  <c r="L129" i="618"/>
  <c r="W129" i="618"/>
  <c r="H129" i="618"/>
  <c r="V129" i="618"/>
  <c r="Q129" i="618"/>
  <c r="V129" i="612"/>
  <c r="Q129" i="612"/>
  <c r="W129" i="612"/>
  <c r="U59" i="612"/>
  <c r="G59" i="618"/>
  <c r="N59" i="612"/>
  <c r="Z59" i="612"/>
  <c r="V59" i="612"/>
  <c r="T59" i="612"/>
  <c r="Y59" i="612"/>
  <c r="Q59" i="612"/>
  <c r="P59" i="612"/>
  <c r="I58" i="618"/>
  <c r="R59" i="612"/>
  <c r="O59" i="612"/>
  <c r="G58" i="618"/>
  <c r="S59" i="612"/>
  <c r="R58" i="618"/>
  <c r="U183" i="612"/>
  <c r="X232" i="618"/>
  <c r="W99" i="614"/>
  <c r="S183" i="612"/>
  <c r="Q183" i="612"/>
  <c r="Q99" i="614"/>
  <c r="U99" i="614"/>
  <c r="Z183" i="612"/>
  <c r="T183" i="612"/>
  <c r="W183" i="612"/>
  <c r="Y183" i="612"/>
  <c r="N183" i="612"/>
  <c r="V183" i="612"/>
  <c r="P183" i="612"/>
  <c r="Z88" i="613"/>
  <c r="Z92" i="613" s="1"/>
  <c r="V232" i="618"/>
  <c r="Q60" i="612"/>
  <c r="P232" i="618"/>
  <c r="U232" i="618"/>
  <c r="O60" i="612"/>
  <c r="I232" i="618"/>
  <c r="R60" i="612"/>
  <c r="S232" i="618"/>
  <c r="Q232" i="618"/>
  <c r="Z232" i="618"/>
  <c r="S97" i="618"/>
  <c r="U97" i="618"/>
  <c r="Q97" i="618"/>
  <c r="L97" i="618"/>
  <c r="Z97" i="618"/>
  <c r="J97" i="618"/>
  <c r="G97" i="618"/>
  <c r="V97" i="618"/>
  <c r="R97" i="618"/>
  <c r="P97" i="618"/>
  <c r="K97" i="618"/>
  <c r="W97" i="618"/>
  <c r="O97" i="618"/>
  <c r="T97" i="618"/>
  <c r="H97" i="618"/>
  <c r="N97" i="618"/>
  <c r="M97" i="618"/>
  <c r="U231" i="614"/>
  <c r="W231" i="614"/>
  <c r="R232" i="618"/>
  <c r="L232" i="618"/>
  <c r="O232" i="618"/>
  <c r="V12" i="614"/>
  <c r="U12" i="614"/>
  <c r="M232" i="618"/>
  <c r="G232" i="618"/>
  <c r="W232" i="618"/>
  <c r="R12" i="614"/>
  <c r="S12" i="614"/>
  <c r="T231" i="614"/>
  <c r="S231" i="614"/>
  <c r="P230" i="618"/>
  <c r="N231" i="614"/>
  <c r="O231" i="614"/>
  <c r="T232" i="618"/>
  <c r="N232" i="618"/>
  <c r="N12" i="614"/>
  <c r="Z12" i="614"/>
  <c r="G230" i="618"/>
  <c r="Y231" i="614"/>
  <c r="Z231" i="614"/>
  <c r="Y232" i="618"/>
  <c r="J232" i="618"/>
  <c r="N234" i="614"/>
  <c r="W12" i="614"/>
  <c r="Q12" i="614"/>
  <c r="K232" i="618"/>
  <c r="T12" i="614"/>
  <c r="X51" i="618"/>
  <c r="T51" i="618"/>
  <c r="Q51" i="618"/>
  <c r="R51" i="618"/>
  <c r="I51" i="618"/>
  <c r="F183" i="613" a="1"/>
  <c r="F183" i="613" s="1"/>
  <c r="E183" i="613"/>
  <c r="O56" i="618"/>
  <c r="BF230" i="8"/>
  <c r="BF111" i="8"/>
  <c r="BF13" i="8"/>
  <c r="BF101" i="8"/>
  <c r="Y56" i="618"/>
  <c r="N56" i="618"/>
  <c r="Z56" i="618"/>
  <c r="T56" i="614"/>
  <c r="L56" i="618"/>
  <c r="P56" i="618"/>
  <c r="M56" i="618"/>
  <c r="X56" i="618"/>
  <c r="V56" i="618"/>
  <c r="N56" i="614"/>
  <c r="U56" i="614"/>
  <c r="K56" i="618"/>
  <c r="T56" i="618"/>
  <c r="Q56" i="618"/>
  <c r="S56" i="618"/>
  <c r="Z56" i="614"/>
  <c r="R56" i="614"/>
  <c r="I56" i="618"/>
  <c r="H56" i="618"/>
  <c r="G56" i="618"/>
  <c r="J56" i="618"/>
  <c r="U88" i="615"/>
  <c r="U92" i="615" s="1"/>
  <c r="W88" i="615"/>
  <c r="W92" i="615" s="1"/>
  <c r="N88" i="615"/>
  <c r="N92" i="615" s="1"/>
  <c r="I147" i="617"/>
  <c r="U88" i="613"/>
  <c r="U92" i="613" s="1"/>
  <c r="T88" i="613"/>
  <c r="T92" i="613" s="1"/>
  <c r="V88" i="613"/>
  <c r="V92" i="613" s="1"/>
  <c r="K88" i="613"/>
  <c r="K92" i="613" s="1"/>
  <c r="S88" i="613"/>
  <c r="S92" i="613" s="1"/>
  <c r="Y88" i="613"/>
  <c r="Y92" i="613" s="1"/>
  <c r="S147" i="617"/>
  <c r="G147" i="617"/>
  <c r="L147" i="617"/>
  <c r="U147" i="617"/>
  <c r="O147" i="617"/>
  <c r="N11" i="614"/>
  <c r="R147" i="617"/>
  <c r="Z147" i="617"/>
  <c r="S101" i="614"/>
  <c r="J147" i="617"/>
  <c r="H147" i="617"/>
  <c r="W147" i="617"/>
  <c r="N147" i="617"/>
  <c r="O101" i="614"/>
  <c r="Y147" i="617"/>
  <c r="Q147" i="617"/>
  <c r="T147" i="617"/>
  <c r="V147" i="617"/>
  <c r="X88" i="613"/>
  <c r="X92" i="613" s="1"/>
  <c r="R88" i="613"/>
  <c r="R92" i="613" s="1"/>
  <c r="G88" i="613"/>
  <c r="G92" i="613" s="1"/>
  <c r="P88" i="615"/>
  <c r="P92" i="615" s="1"/>
  <c r="R88" i="615"/>
  <c r="R92" i="615" s="1"/>
  <c r="J88" i="615"/>
  <c r="J92" i="615" s="1"/>
  <c r="G88" i="615"/>
  <c r="G92" i="615" s="1"/>
  <c r="N88" i="613"/>
  <c r="N92" i="613" s="1"/>
  <c r="J88" i="613"/>
  <c r="J92" i="613" s="1"/>
  <c r="Q88" i="613"/>
  <c r="Q92" i="613" s="1"/>
  <c r="T88" i="615"/>
  <c r="T92" i="615" s="1"/>
  <c r="L88" i="615"/>
  <c r="L92" i="615" s="1"/>
  <c r="O88" i="615"/>
  <c r="O92" i="615" s="1"/>
  <c r="M88" i="615"/>
  <c r="M92" i="615" s="1"/>
  <c r="V88" i="615"/>
  <c r="V92" i="615" s="1"/>
  <c r="Y88" i="615"/>
  <c r="Y92" i="615" s="1"/>
  <c r="S88" i="615"/>
  <c r="S92" i="615" s="1"/>
  <c r="O88" i="613"/>
  <c r="O92" i="613" s="1"/>
  <c r="Z88" i="615"/>
  <c r="Z92" i="615" s="1"/>
  <c r="Q88" i="615"/>
  <c r="Q92" i="615" s="1"/>
  <c r="I88" i="615"/>
  <c r="I92" i="615" s="1"/>
  <c r="H88" i="613"/>
  <c r="H92" i="613" s="1"/>
  <c r="X88" i="615"/>
  <c r="X92" i="615" s="1"/>
  <c r="H88" i="615"/>
  <c r="H92" i="615" s="1"/>
  <c r="I88" i="613"/>
  <c r="I92" i="613" s="1"/>
  <c r="H273" i="617"/>
  <c r="H270" i="617"/>
  <c r="Z11" i="614"/>
  <c r="U101" i="614"/>
  <c r="R101" i="614"/>
  <c r="X101" i="614"/>
  <c r="P11" i="614"/>
  <c r="U113" i="614"/>
  <c r="T101" i="614"/>
  <c r="T230" i="618"/>
  <c r="W101" i="614"/>
  <c r="Z101" i="614"/>
  <c r="P60" i="614"/>
  <c r="Q11" i="614"/>
  <c r="T11" i="614"/>
  <c r="U230" i="618"/>
  <c r="N60" i="614"/>
  <c r="Z60" i="614"/>
  <c r="W110" i="614"/>
  <c r="Q101" i="614"/>
  <c r="K230" i="618"/>
  <c r="P101" i="614"/>
  <c r="S230" i="618"/>
  <c r="Y101" i="614"/>
  <c r="W60" i="614"/>
  <c r="U11" i="614"/>
  <c r="V101" i="614"/>
  <c r="X235" i="614"/>
  <c r="N235" i="614"/>
  <c r="P59" i="618"/>
  <c r="M59" i="618"/>
  <c r="N96" i="614"/>
  <c r="Z235" i="614"/>
  <c r="W235" i="614"/>
  <c r="W59" i="618"/>
  <c r="Z59" i="618"/>
  <c r="V96" i="614"/>
  <c r="V235" i="614"/>
  <c r="O235" i="614"/>
  <c r="J59" i="618"/>
  <c r="T59" i="618"/>
  <c r="S59" i="618"/>
  <c r="S96" i="614"/>
  <c r="Q96" i="614"/>
  <c r="BF223" i="8"/>
  <c r="P235" i="614"/>
  <c r="T235" i="614"/>
  <c r="Q59" i="618"/>
  <c r="R59" i="618"/>
  <c r="Y59" i="618"/>
  <c r="Y96" i="614"/>
  <c r="X96" i="614"/>
  <c r="U235" i="614"/>
  <c r="I59" i="618"/>
  <c r="H59" i="618"/>
  <c r="L59" i="618"/>
  <c r="Z96" i="614"/>
  <c r="T96" i="614"/>
  <c r="R235" i="614"/>
  <c r="K59" i="618"/>
  <c r="U59" i="618"/>
  <c r="X59" i="618"/>
  <c r="R96" i="614"/>
  <c r="U96" i="614"/>
  <c r="D63" i="618"/>
  <c r="E63" i="618" s="1"/>
  <c r="N59" i="618"/>
  <c r="O96" i="614"/>
  <c r="L88" i="613"/>
  <c r="L92" i="613" s="1"/>
  <c r="W88" i="613"/>
  <c r="W92" i="613" s="1"/>
  <c r="P88" i="613"/>
  <c r="P92" i="613" s="1"/>
  <c r="L135" i="616"/>
  <c r="Y136" i="618"/>
  <c r="Z136" i="618"/>
  <c r="I136" i="618"/>
  <c r="G136" i="618"/>
  <c r="T136" i="618"/>
  <c r="N136" i="618"/>
  <c r="X136" i="618"/>
  <c r="K136" i="618"/>
  <c r="P136" i="618"/>
  <c r="S136" i="618"/>
  <c r="Q136" i="618"/>
  <c r="J136" i="618"/>
  <c r="M136" i="618"/>
  <c r="O136" i="618"/>
  <c r="R136" i="618"/>
  <c r="L136" i="618"/>
  <c r="O58" i="618"/>
  <c r="Q58" i="618"/>
  <c r="Y58" i="618"/>
  <c r="V58" i="618"/>
  <c r="K58" i="618"/>
  <c r="H58" i="618"/>
  <c r="L58" i="618"/>
  <c r="T58" i="618"/>
  <c r="S58" i="618"/>
  <c r="M58" i="618"/>
  <c r="P58" i="618"/>
  <c r="W58" i="618"/>
  <c r="N58" i="618"/>
  <c r="U58" i="618"/>
  <c r="J58" i="618"/>
  <c r="Z58" i="618"/>
  <c r="F230" i="617" a="1"/>
  <c r="F230" i="617" s="1"/>
  <c r="K230" i="617" s="1"/>
  <c r="E230" i="617"/>
  <c r="E183" i="617"/>
  <c r="F183" i="617" a="1"/>
  <c r="F183" i="617" s="1"/>
  <c r="S183" i="617" s="1"/>
  <c r="E149" i="617"/>
  <c r="F149" i="617" a="1"/>
  <c r="F149" i="617" s="1"/>
  <c r="H149" i="617" s="1"/>
  <c r="X279" i="8"/>
  <c r="BE135" i="8"/>
  <c r="M279" i="8"/>
  <c r="BE149" i="8"/>
  <c r="X114" i="8"/>
  <c r="BD136" i="8"/>
  <c r="T280" i="8"/>
  <c r="BG141" i="8"/>
  <c r="BH141" i="8"/>
  <c r="BH149" i="8"/>
  <c r="BG149" i="8"/>
  <c r="BD104" i="8"/>
  <c r="BD232" i="8"/>
  <c r="BD103" i="8"/>
  <c r="I105" i="8"/>
  <c r="BD105" i="8" s="1"/>
  <c r="BD95" i="8"/>
  <c r="BD231" i="8"/>
  <c r="BD98" i="8"/>
  <c r="BD230" i="8"/>
  <c r="BD102" i="8"/>
  <c r="BD59" i="8"/>
  <c r="BD113" i="8"/>
  <c r="BD52" i="8"/>
  <c r="BD235" i="8"/>
  <c r="BD110" i="8"/>
  <c r="I114" i="8"/>
  <c r="BD114" i="8" s="1"/>
  <c r="F230" i="615" a="1"/>
  <c r="F230" i="615" s="1"/>
  <c r="E230" i="615"/>
  <c r="BH51" i="8"/>
  <c r="T61" i="8"/>
  <c r="BG51" i="8"/>
  <c r="BH56" i="8"/>
  <c r="BG56" i="8"/>
  <c r="BG58" i="8"/>
  <c r="BH58" i="8"/>
  <c r="BH12" i="8"/>
  <c r="BG12" i="8"/>
  <c r="BH52" i="8"/>
  <c r="BG52" i="8"/>
  <c r="BH96" i="8"/>
  <c r="BG96" i="8"/>
  <c r="BH68" i="8"/>
  <c r="BG68" i="8"/>
  <c r="BH57" i="8"/>
  <c r="BG57" i="8"/>
  <c r="BG55" i="8"/>
  <c r="BH55" i="8"/>
  <c r="BG53" i="8"/>
  <c r="BH53" i="8"/>
  <c r="BH111" i="8"/>
  <c r="BG111" i="8"/>
  <c r="BH104" i="8"/>
  <c r="BG104" i="8"/>
  <c r="X280" i="8"/>
  <c r="M280" i="8"/>
  <c r="BE141" i="8"/>
  <c r="BE136" i="8"/>
  <c r="X61" i="8"/>
  <c r="X105" i="8"/>
  <c r="BD141" i="8"/>
  <c r="I280" i="8"/>
  <c r="T279" i="8"/>
  <c r="BH135" i="8"/>
  <c r="BG135" i="8"/>
  <c r="BH136" i="8"/>
  <c r="BG136" i="8"/>
  <c r="BD189" i="8"/>
  <c r="I61" i="8"/>
  <c r="BD61" i="8" s="1"/>
  <c r="BD51" i="8"/>
  <c r="BD100" i="8"/>
  <c r="BD55" i="8"/>
  <c r="BD56" i="8"/>
  <c r="BD111" i="8"/>
  <c r="BD99" i="8"/>
  <c r="BD11" i="8"/>
  <c r="I16" i="8"/>
  <c r="I63" i="8" s="1"/>
  <c r="BD101" i="8"/>
  <c r="BD183" i="8"/>
  <c r="I236" i="8"/>
  <c r="BD236" i="8" s="1"/>
  <c r="BD227" i="8"/>
  <c r="BD60" i="8"/>
  <c r="BH235" i="8"/>
  <c r="BG235" i="8"/>
  <c r="BH190" i="8"/>
  <c r="BG190" i="8"/>
  <c r="BH59" i="8"/>
  <c r="BG59" i="8"/>
  <c r="BH101" i="8"/>
  <c r="BG101" i="8"/>
  <c r="BG227" i="8"/>
  <c r="T236" i="8"/>
  <c r="BH227" i="8"/>
  <c r="BH97" i="8"/>
  <c r="BG97" i="8"/>
  <c r="BH13" i="8"/>
  <c r="BG13" i="8"/>
  <c r="BH102" i="8"/>
  <c r="BG102" i="8"/>
  <c r="BH232" i="8"/>
  <c r="BG232" i="8"/>
  <c r="BH230" i="8"/>
  <c r="BG230" i="8"/>
  <c r="BH54" i="8"/>
  <c r="BG54" i="8"/>
  <c r="BG183" i="8"/>
  <c r="BH183" i="8"/>
  <c r="X16" i="8"/>
  <c r="X272" i="8" s="1"/>
  <c r="X236" i="8"/>
  <c r="BD135" i="8"/>
  <c r="I279" i="8"/>
  <c r="BD149" i="8"/>
  <c r="BD228" i="8"/>
  <c r="BD58" i="8"/>
  <c r="BD54" i="8"/>
  <c r="BD97" i="8"/>
  <c r="BD12" i="8"/>
  <c r="BD234" i="8"/>
  <c r="BD68" i="8"/>
  <c r="BD57" i="8"/>
  <c r="BD13" i="8"/>
  <c r="BD96" i="8"/>
  <c r="BD190" i="8"/>
  <c r="BD53" i="8"/>
  <c r="E60" i="615"/>
  <c r="F60" i="615" a="1"/>
  <c r="F60" i="615" s="1"/>
  <c r="BG11" i="8"/>
  <c r="T16" i="8"/>
  <c r="BH11" i="8"/>
  <c r="BH98" i="8"/>
  <c r="BG98" i="8"/>
  <c r="BH99" i="8"/>
  <c r="BG99" i="8"/>
  <c r="BG95" i="8"/>
  <c r="T105" i="8"/>
  <c r="BH95" i="8"/>
  <c r="BH228" i="8"/>
  <c r="BG228" i="8"/>
  <c r="BH189" i="8"/>
  <c r="BG189" i="8"/>
  <c r="BG100" i="8"/>
  <c r="BH100" i="8"/>
  <c r="T114" i="8"/>
  <c r="BG110" i="8"/>
  <c r="BH110" i="8"/>
  <c r="BH60" i="8"/>
  <c r="BG60" i="8"/>
  <c r="BH231" i="8"/>
  <c r="BG231" i="8"/>
  <c r="BH234" i="8"/>
  <c r="BG234" i="8"/>
  <c r="BH103" i="8"/>
  <c r="BG103" i="8"/>
  <c r="BG113" i="8"/>
  <c r="BH113" i="8"/>
  <c r="K273" i="617"/>
  <c r="K270" i="617"/>
  <c r="BE57" i="8"/>
  <c r="BE230" i="8"/>
  <c r="BE111" i="8"/>
  <c r="BE58" i="8"/>
  <c r="BE228" i="8"/>
  <c r="BG92" i="8"/>
  <c r="BH92" i="8"/>
  <c r="BE103" i="8"/>
  <c r="BE55" i="8"/>
  <c r="BE113" i="8"/>
  <c r="BE12" i="8"/>
  <c r="BE235" i="8"/>
  <c r="BE190" i="8"/>
  <c r="BH223" i="8"/>
  <c r="BG223" i="8"/>
  <c r="BE102" i="8"/>
  <c r="BE97" i="8"/>
  <c r="BE231" i="8"/>
  <c r="BE101" i="8"/>
  <c r="BE234" i="8"/>
  <c r="BE13" i="8"/>
  <c r="BE96" i="8"/>
  <c r="BE60" i="8"/>
  <c r="I273" i="617"/>
  <c r="I270" i="617"/>
  <c r="R230" i="618"/>
  <c r="Z230" i="618"/>
  <c r="X230" i="618"/>
  <c r="H230" i="618"/>
  <c r="W230" i="618"/>
  <c r="M230" i="618"/>
  <c r="J230" i="618"/>
  <c r="L230" i="618"/>
  <c r="O230" i="618"/>
  <c r="N230" i="618"/>
  <c r="I230" i="618"/>
  <c r="Y230" i="618"/>
  <c r="V230" i="618"/>
  <c r="H68" i="618"/>
  <c r="L68" i="618"/>
  <c r="H234" i="618"/>
  <c r="T234" i="618"/>
  <c r="G234" i="618"/>
  <c r="P234" i="618"/>
  <c r="X234" i="618"/>
  <c r="L234" i="618"/>
  <c r="Y234" i="618"/>
  <c r="R234" i="618"/>
  <c r="O234" i="618"/>
  <c r="S234" i="618"/>
  <c r="J234" i="618"/>
  <c r="I234" i="618"/>
  <c r="Q234" i="618"/>
  <c r="N234" i="618"/>
  <c r="K234" i="618"/>
  <c r="V234" i="618"/>
  <c r="U234" i="618"/>
  <c r="M234" i="618"/>
  <c r="Z234" i="618"/>
  <c r="M111" i="618"/>
  <c r="M114" i="618" s="1"/>
  <c r="J111" i="618"/>
  <c r="J114" i="618" s="1"/>
  <c r="U111" i="618"/>
  <c r="U114" i="618" s="1"/>
  <c r="S111" i="618"/>
  <c r="S114" i="618" s="1"/>
  <c r="P111" i="618"/>
  <c r="P114" i="618" s="1"/>
  <c r="X111" i="618"/>
  <c r="H111" i="618"/>
  <c r="H114" i="618" s="1"/>
  <c r="O111" i="618"/>
  <c r="O114" i="618" s="1"/>
  <c r="R111" i="618"/>
  <c r="R114" i="618" s="1"/>
  <c r="V111" i="618"/>
  <c r="Y111" i="618"/>
  <c r="Y114" i="618" s="1"/>
  <c r="W111" i="618"/>
  <c r="W114" i="618" s="1"/>
  <c r="K111" i="618"/>
  <c r="K114" i="618" s="1"/>
  <c r="T111" i="618"/>
  <c r="T114" i="618" s="1"/>
  <c r="N111" i="618"/>
  <c r="N114" i="618" s="1"/>
  <c r="L111" i="618"/>
  <c r="L114" i="618" s="1"/>
  <c r="G111" i="618"/>
  <c r="G114" i="618" s="1"/>
  <c r="Z111" i="618"/>
  <c r="Z114" i="618" s="1"/>
  <c r="Q111" i="618"/>
  <c r="Q114" i="618" s="1"/>
  <c r="N54" i="618"/>
  <c r="X54" i="618"/>
  <c r="H54" i="618"/>
  <c r="Z54" i="618"/>
  <c r="V54" i="618"/>
  <c r="O54" i="618"/>
  <c r="S54" i="618"/>
  <c r="Q54" i="618"/>
  <c r="Y54" i="618"/>
  <c r="K54" i="618"/>
  <c r="J54" i="618"/>
  <c r="T54" i="618"/>
  <c r="L54" i="618"/>
  <c r="G54" i="618"/>
  <c r="M54" i="618"/>
  <c r="W54" i="618"/>
  <c r="P54" i="618"/>
  <c r="L150" i="8"/>
  <c r="O258" i="6"/>
  <c r="O265" i="6" s="1"/>
  <c r="P135" i="616"/>
  <c r="V98" i="618"/>
  <c r="I135" i="616"/>
  <c r="P68" i="615"/>
  <c r="W68" i="615"/>
  <c r="L135" i="613"/>
  <c r="J135" i="613"/>
  <c r="W135" i="613"/>
  <c r="T135" i="613"/>
  <c r="N135" i="613"/>
  <c r="V135" i="613"/>
  <c r="U68" i="618"/>
  <c r="X68" i="618"/>
  <c r="W68" i="618"/>
  <c r="K68" i="618"/>
  <c r="Z68" i="618"/>
  <c r="Q68" i="618"/>
  <c r="P68" i="618"/>
  <c r="M68" i="618"/>
  <c r="I68" i="618"/>
  <c r="V68" i="618"/>
  <c r="G68" i="618"/>
  <c r="J68" i="618"/>
  <c r="T68" i="618"/>
  <c r="R68" i="618"/>
  <c r="O68" i="618"/>
  <c r="S68" i="618"/>
  <c r="Y68" i="618"/>
  <c r="Q103" i="618"/>
  <c r="O189" i="618"/>
  <c r="Q189" i="618"/>
  <c r="P189" i="618"/>
  <c r="J189" i="618"/>
  <c r="K189" i="618"/>
  <c r="X189" i="618"/>
  <c r="U189" i="618"/>
  <c r="S189" i="618"/>
  <c r="I189" i="618"/>
  <c r="M189" i="618"/>
  <c r="G189" i="618"/>
  <c r="Y189" i="618"/>
  <c r="N189" i="618"/>
  <c r="R189" i="618"/>
  <c r="N135" i="618"/>
  <c r="Q135" i="613"/>
  <c r="K135" i="613"/>
  <c r="X135" i="613"/>
  <c r="M135" i="613"/>
  <c r="R135" i="613"/>
  <c r="I135" i="613"/>
  <c r="G135" i="613"/>
  <c r="S135" i="613"/>
  <c r="Y135" i="613"/>
  <c r="H135" i="613"/>
  <c r="U135" i="613"/>
  <c r="Z135" i="613"/>
  <c r="S141" i="613"/>
  <c r="O135" i="613"/>
  <c r="K141" i="613"/>
  <c r="L135" i="618"/>
  <c r="R98" i="618"/>
  <c r="Y98" i="618"/>
  <c r="O135" i="616"/>
  <c r="N135" i="616"/>
  <c r="Q135" i="616"/>
  <c r="I98" i="618"/>
  <c r="S98" i="618"/>
  <c r="P98" i="618"/>
  <c r="V135" i="616"/>
  <c r="T135" i="616"/>
  <c r="K135" i="616"/>
  <c r="J98" i="618"/>
  <c r="Q98" i="618"/>
  <c r="N98" i="618"/>
  <c r="H135" i="616"/>
  <c r="Y135" i="616"/>
  <c r="U98" i="618"/>
  <c r="H98" i="618"/>
  <c r="O98" i="618"/>
  <c r="S135" i="616"/>
  <c r="G135" i="616"/>
  <c r="L98" i="618"/>
  <c r="T98" i="618"/>
  <c r="K98" i="618"/>
  <c r="M135" i="616"/>
  <c r="U135" i="616"/>
  <c r="W98" i="618"/>
  <c r="Z98" i="618"/>
  <c r="R135" i="616"/>
  <c r="Z135" i="616"/>
  <c r="X98" i="618"/>
  <c r="J135" i="616"/>
  <c r="X135" i="616"/>
  <c r="T135" i="618"/>
  <c r="N141" i="613"/>
  <c r="X141" i="616"/>
  <c r="O141" i="616"/>
  <c r="J141" i="616"/>
  <c r="Z141" i="616"/>
  <c r="M141" i="616"/>
  <c r="H282" i="6"/>
  <c r="H185" i="6" s="1"/>
  <c r="K185" i="8" s="1"/>
  <c r="G141" i="616"/>
  <c r="P141" i="616"/>
  <c r="R141" i="616"/>
  <c r="I141" i="616"/>
  <c r="K141" i="616"/>
  <c r="N141" i="616"/>
  <c r="U141" i="616"/>
  <c r="T141" i="616"/>
  <c r="S141" i="616"/>
  <c r="Q141" i="616"/>
  <c r="Y141" i="616"/>
  <c r="V141" i="616"/>
  <c r="L141" i="616"/>
  <c r="W141" i="616"/>
  <c r="S152" i="8"/>
  <c r="S278" i="8" s="1"/>
  <c r="Y135" i="618"/>
  <c r="G135" i="618"/>
  <c r="J135" i="618"/>
  <c r="Q135" i="618"/>
  <c r="K135" i="618"/>
  <c r="V135" i="618"/>
  <c r="P135" i="618"/>
  <c r="O135" i="618"/>
  <c r="M135" i="618"/>
  <c r="U135" i="618"/>
  <c r="R135" i="618"/>
  <c r="W135" i="618"/>
  <c r="S135" i="618"/>
  <c r="X135" i="618"/>
  <c r="H135" i="618"/>
  <c r="Z135" i="618"/>
  <c r="H103" i="618"/>
  <c r="M103" i="618"/>
  <c r="I103" i="618"/>
  <c r="V103" i="618"/>
  <c r="J103" i="618"/>
  <c r="U103" i="618"/>
  <c r="BN253" i="8"/>
  <c r="S103" i="618"/>
  <c r="R103" i="618"/>
  <c r="L103" i="618"/>
  <c r="X103" i="618"/>
  <c r="O103" i="618"/>
  <c r="N103" i="618"/>
  <c r="G103" i="618"/>
  <c r="K103" i="618"/>
  <c r="Z103" i="618"/>
  <c r="Y103" i="618"/>
  <c r="W103" i="618"/>
  <c r="T103" i="618"/>
  <c r="D137" i="616"/>
  <c r="E137" i="616" s="1"/>
  <c r="F126" i="616" a="1"/>
  <c r="F126" i="616" s="1"/>
  <c r="R126" i="616" s="1"/>
  <c r="E126" i="616"/>
  <c r="K152" i="8"/>
  <c r="K282" i="8" s="1"/>
  <c r="Z141" i="613"/>
  <c r="V141" i="613"/>
  <c r="R141" i="613"/>
  <c r="L141" i="613"/>
  <c r="Q141" i="613"/>
  <c r="P141" i="613"/>
  <c r="U141" i="613"/>
  <c r="T141" i="613"/>
  <c r="O141" i="613"/>
  <c r="X141" i="613"/>
  <c r="J141" i="613"/>
  <c r="G141" i="613"/>
  <c r="M141" i="613"/>
  <c r="Y141" i="613"/>
  <c r="H141" i="613"/>
  <c r="I141" i="613"/>
  <c r="N69" i="8"/>
  <c r="N70" i="8" s="1"/>
  <c r="N107" i="8" s="1"/>
  <c r="BJ253" i="8"/>
  <c r="N152" i="8"/>
  <c r="N278" i="8" s="1"/>
  <c r="V152" i="8"/>
  <c r="V278" i="8" s="1"/>
  <c r="L63" i="8"/>
  <c r="L271" i="8" s="1"/>
  <c r="D63" i="616"/>
  <c r="D271" i="616" s="1"/>
  <c r="BM253" i="8"/>
  <c r="BI253" i="8"/>
  <c r="M280" i="618"/>
  <c r="N63" i="8"/>
  <c r="N271" i="8" s="1"/>
  <c r="Z152" i="8"/>
  <c r="Z278" i="8" s="1"/>
  <c r="BL253" i="8"/>
  <c r="AP246" i="8"/>
  <c r="AP255" i="8" s="1"/>
  <c r="AP258" i="8" s="1"/>
  <c r="AP265" i="8" s="1"/>
  <c r="J20" i="68" s="1"/>
  <c r="J11" i="68" s="1"/>
  <c r="D32" i="68" s="1"/>
  <c r="M56" i="68" s="1"/>
  <c r="AO246" i="8"/>
  <c r="AO255" i="8" s="1"/>
  <c r="AN246" i="8"/>
  <c r="AN255" i="8" s="1"/>
  <c r="J150" i="8"/>
  <c r="H150" i="8"/>
  <c r="AK246" i="8"/>
  <c r="AK255" i="8" s="1"/>
  <c r="AJ246" i="8"/>
  <c r="AJ255" i="8" s="1"/>
  <c r="AL246" i="8"/>
  <c r="AL255" i="8" s="1"/>
  <c r="AS246" i="8"/>
  <c r="AS255" i="8" s="1"/>
  <c r="AR246" i="8"/>
  <c r="AR255" i="8" s="1"/>
  <c r="AT246" i="8"/>
  <c r="AT255" i="8" s="1"/>
  <c r="D150" i="613"/>
  <c r="E150" i="613" s="1"/>
  <c r="F140" i="613" a="1"/>
  <c r="F140" i="613" s="1"/>
  <c r="E140" i="613"/>
  <c r="AV246" i="8"/>
  <c r="AV255" i="8" s="1"/>
  <c r="AW246" i="8"/>
  <c r="AW255" i="8" s="1"/>
  <c r="AX246" i="8"/>
  <c r="AX255" i="8" s="1"/>
  <c r="AX258" i="8" s="1"/>
  <c r="AX265" i="8" s="1"/>
  <c r="AD246" i="8"/>
  <c r="AD255" i="8" s="1"/>
  <c r="AB246" i="8"/>
  <c r="AB255" i="8" s="1"/>
  <c r="AC246" i="8"/>
  <c r="AC255" i="8" s="1"/>
  <c r="AG246" i="8"/>
  <c r="AG255" i="8" s="1"/>
  <c r="AF246" i="8"/>
  <c r="AF255" i="8" s="1"/>
  <c r="AH246" i="8"/>
  <c r="AH255" i="8" s="1"/>
  <c r="H137" i="8"/>
  <c r="J137" i="8"/>
  <c r="BA246" i="8"/>
  <c r="BA255" i="8" s="1"/>
  <c r="AZ246" i="8"/>
  <c r="AZ255" i="8" s="1"/>
  <c r="BB246" i="8"/>
  <c r="BB255" i="8" s="1"/>
  <c r="BB258" i="8" s="1"/>
  <c r="BB265" i="8" s="1"/>
  <c r="BL244" i="8"/>
  <c r="AM246" i="8"/>
  <c r="E140" i="8"/>
  <c r="G150" i="8"/>
  <c r="E150" i="8" s="1"/>
  <c r="I283" i="6"/>
  <c r="I245" i="6" s="1"/>
  <c r="O245" i="8" s="1"/>
  <c r="I185" i="6"/>
  <c r="O185" i="8" s="1"/>
  <c r="I184" i="6"/>
  <c r="O184" i="8" s="1"/>
  <c r="I182" i="6"/>
  <c r="O182" i="8" s="1"/>
  <c r="I180" i="6"/>
  <c r="I181" i="6"/>
  <c r="O181" i="8" s="1"/>
  <c r="K251" i="6"/>
  <c r="K252" i="6"/>
  <c r="K250" i="6"/>
  <c r="K249" i="6"/>
  <c r="K261" i="6"/>
  <c r="K259" i="6"/>
  <c r="J261" i="6"/>
  <c r="J250" i="6"/>
  <c r="J252" i="6"/>
  <c r="S252" i="8" s="1"/>
  <c r="J251" i="6"/>
  <c r="J249" i="6"/>
  <c r="J259" i="6"/>
  <c r="AI246" i="8"/>
  <c r="BK244" i="8"/>
  <c r="BM244" i="8"/>
  <c r="AQ246" i="8"/>
  <c r="E69" i="6"/>
  <c r="G69" i="8"/>
  <c r="G70" i="6"/>
  <c r="E70" i="6" s="1"/>
  <c r="E63" i="8"/>
  <c r="G271" i="8"/>
  <c r="Q150" i="8"/>
  <c r="S70" i="8"/>
  <c r="S201" i="8"/>
  <c r="T114" i="616"/>
  <c r="W116" i="8"/>
  <c r="W284" i="8" s="1"/>
  <c r="O152" i="8"/>
  <c r="D41" i="590"/>
  <c r="D31" i="590"/>
  <c r="Z95" i="616"/>
  <c r="X95" i="616"/>
  <c r="P95" i="616"/>
  <c r="T95" i="616"/>
  <c r="R95" i="616"/>
  <c r="W95" i="616"/>
  <c r="N95" i="616"/>
  <c r="O95" i="616"/>
  <c r="Y95" i="616"/>
  <c r="U95" i="616"/>
  <c r="Q95" i="616"/>
  <c r="S95" i="616"/>
  <c r="V95" i="616"/>
  <c r="S114" i="616"/>
  <c r="L69" i="8"/>
  <c r="L200" i="8"/>
  <c r="G152" i="6"/>
  <c r="L16" i="618"/>
  <c r="L272" i="618" s="1"/>
  <c r="W201" i="8"/>
  <c r="W238" i="8" s="1"/>
  <c r="H251" i="6"/>
  <c r="K251" i="8" s="1"/>
  <c r="H252" i="6"/>
  <c r="K252" i="8" s="1"/>
  <c r="H249" i="6"/>
  <c r="H261" i="6"/>
  <c r="K261" i="8" s="1"/>
  <c r="H250" i="6"/>
  <c r="K250" i="8" s="1"/>
  <c r="H259" i="6"/>
  <c r="K259" i="8" s="1"/>
  <c r="K201" i="8"/>
  <c r="AU246" i="8"/>
  <c r="BN244" i="8"/>
  <c r="R200" i="8"/>
  <c r="AA246" i="8"/>
  <c r="BI244" i="8"/>
  <c r="O114" i="616"/>
  <c r="K70" i="8"/>
  <c r="Q51" i="612"/>
  <c r="Z51" i="612"/>
  <c r="X51" i="612"/>
  <c r="O51" i="612"/>
  <c r="P51" i="612"/>
  <c r="N51" i="612"/>
  <c r="W51" i="612"/>
  <c r="I250" i="6"/>
  <c r="O250" i="8" s="1"/>
  <c r="I252" i="6"/>
  <c r="O252" i="8" s="1"/>
  <c r="I249" i="6"/>
  <c r="I251" i="6"/>
  <c r="O251" i="8" s="1"/>
  <c r="I261" i="6"/>
  <c r="O261" i="8" s="1"/>
  <c r="I259" i="6"/>
  <c r="O259" i="8" s="1"/>
  <c r="O201" i="8"/>
  <c r="O238" i="8" s="1"/>
  <c r="N200" i="8"/>
  <c r="N201" i="8" s="1"/>
  <c r="N238" i="8" s="1"/>
  <c r="N240" i="8" s="1"/>
  <c r="K278" i="6"/>
  <c r="K188" i="6" s="1"/>
  <c r="W188" i="8" s="1"/>
  <c r="BO253" i="8"/>
  <c r="K282" i="6"/>
  <c r="Q11" i="616"/>
  <c r="Q16" i="616" s="1"/>
  <c r="Z11" i="616"/>
  <c r="R11" i="616"/>
  <c r="T11" i="616"/>
  <c r="W11" i="616"/>
  <c r="X11" i="616"/>
  <c r="U11" i="616"/>
  <c r="P11" i="616"/>
  <c r="Y11" i="616"/>
  <c r="V11" i="616"/>
  <c r="N11" i="616"/>
  <c r="O11" i="616"/>
  <c r="S11" i="616"/>
  <c r="BJ244" i="8"/>
  <c r="AE246" i="8"/>
  <c r="G137" i="8"/>
  <c r="E137" i="8" s="1"/>
  <c r="E126" i="8"/>
  <c r="O70" i="8"/>
  <c r="W282" i="8"/>
  <c r="W283" i="8" s="1"/>
  <c r="N114" i="616"/>
  <c r="E272" i="8"/>
  <c r="O227" i="616"/>
  <c r="U227" i="616"/>
  <c r="V227" i="616"/>
  <c r="Q227" i="616"/>
  <c r="X227" i="616"/>
  <c r="Y227" i="616"/>
  <c r="R227" i="616"/>
  <c r="P227" i="616"/>
  <c r="Z227" i="616"/>
  <c r="N227" i="616"/>
  <c r="N236" i="616" s="1"/>
  <c r="W227" i="616"/>
  <c r="S227" i="616"/>
  <c r="T227" i="616"/>
  <c r="I114" i="618"/>
  <c r="BK253" i="8"/>
  <c r="J180" i="6"/>
  <c r="J184" i="6"/>
  <c r="S184" i="8" s="1"/>
  <c r="J182" i="6"/>
  <c r="S182" i="8" s="1"/>
  <c r="J181" i="6"/>
  <c r="S181" i="8" s="1"/>
  <c r="J185" i="6"/>
  <c r="S185" i="8" s="1"/>
  <c r="E200" i="6"/>
  <c r="G201" i="6"/>
  <c r="E201" i="6" s="1"/>
  <c r="G200" i="8"/>
  <c r="AY246" i="8"/>
  <c r="BO244" i="8"/>
  <c r="V51" i="616"/>
  <c r="Z51" i="616"/>
  <c r="Y51" i="616"/>
  <c r="W51" i="616"/>
  <c r="W61" i="616" s="1"/>
  <c r="X51" i="616"/>
  <c r="R51" i="616"/>
  <c r="O51" i="616"/>
  <c r="P51" i="616"/>
  <c r="N51" i="616"/>
  <c r="Q51" i="616"/>
  <c r="T51" i="616"/>
  <c r="U51" i="616"/>
  <c r="S51" i="616"/>
  <c r="I34" i="590"/>
  <c r="I53" i="590"/>
  <c r="G13" i="590"/>
  <c r="G34" i="590"/>
  <c r="G53" i="590"/>
  <c r="E12" i="590"/>
  <c r="I72" i="589"/>
  <c r="D148" i="281"/>
  <c r="D124" i="281"/>
  <c r="D154" i="281"/>
  <c r="D118" i="281"/>
  <c r="D142" i="281"/>
  <c r="D136" i="281"/>
  <c r="G72" i="589"/>
  <c r="E19" i="589"/>
  <c r="E69" i="589"/>
  <c r="G21" i="590"/>
  <c r="E21" i="590" s="1"/>
  <c r="M11" i="621"/>
  <c r="N11" i="621"/>
  <c r="J11" i="621"/>
  <c r="D136" i="615"/>
  <c r="D51" i="615"/>
  <c r="D12" i="617"/>
  <c r="D190" i="613"/>
  <c r="D95" i="613"/>
  <c r="D56" i="617"/>
  <c r="D56" i="615"/>
  <c r="H200" i="8"/>
  <c r="J69" i="8"/>
  <c r="D51" i="613"/>
  <c r="X126" i="8"/>
  <c r="D100" i="613"/>
  <c r="D103" i="617"/>
  <c r="D11" i="617"/>
  <c r="D200" i="612"/>
  <c r="D98" i="613"/>
  <c r="D140" i="616"/>
  <c r="J200" i="8"/>
  <c r="D111" i="613"/>
  <c r="D13" i="615"/>
  <c r="D98" i="615"/>
  <c r="D113" i="613"/>
  <c r="D102" i="617"/>
  <c r="D232" i="615"/>
  <c r="D141" i="617"/>
  <c r="D12" i="613"/>
  <c r="D135" i="617"/>
  <c r="D227" i="617"/>
  <c r="V69" i="8"/>
  <c r="D228" i="613"/>
  <c r="D235" i="617"/>
  <c r="D189" i="615"/>
  <c r="D232" i="613"/>
  <c r="D60" i="617"/>
  <c r="D60" i="613"/>
  <c r="H69" i="8"/>
  <c r="D52" i="617"/>
  <c r="D58" i="615"/>
  <c r="D52" i="613"/>
  <c r="D110" i="617"/>
  <c r="I140" i="8"/>
  <c r="D235" i="613"/>
  <c r="D11" i="615"/>
  <c r="D56" i="613"/>
  <c r="D234" i="617"/>
  <c r="D101" i="617"/>
  <c r="D57" i="617"/>
  <c r="D99" i="613"/>
  <c r="M140" i="8"/>
  <c r="D69" i="612"/>
  <c r="D103" i="615"/>
  <c r="D231" i="615"/>
  <c r="D54" i="615"/>
  <c r="D103" i="613"/>
  <c r="D104" i="617"/>
  <c r="D100" i="617"/>
  <c r="I126" i="8"/>
  <c r="M126" i="8"/>
  <c r="D126" i="615" s="1"/>
  <c r="D136" i="617"/>
  <c r="X140" i="8"/>
  <c r="D55" i="613"/>
  <c r="D141" i="612"/>
  <c r="D135" i="615"/>
  <c r="D68" i="617"/>
  <c r="Y69" i="8"/>
  <c r="D227" i="613"/>
  <c r="D136" i="614"/>
  <c r="D69" i="614"/>
  <c r="U140" i="8"/>
  <c r="D96" i="613"/>
  <c r="D228" i="615"/>
  <c r="D135" i="612"/>
  <c r="D140" i="618"/>
  <c r="D189" i="617"/>
  <c r="Z69" i="8"/>
  <c r="D69" i="616"/>
  <c r="D57" i="615"/>
  <c r="D97" i="613"/>
  <c r="D110" i="615"/>
  <c r="D113" i="615"/>
  <c r="U126" i="8"/>
  <c r="D228" i="617"/>
  <c r="D101" i="615"/>
  <c r="D149" i="615"/>
  <c r="D190" i="615"/>
  <c r="D149" i="614"/>
  <c r="D58" i="617"/>
  <c r="D183" i="615"/>
  <c r="D235" i="615"/>
  <c r="V200" i="8"/>
  <c r="D190" i="617"/>
  <c r="D111" i="615"/>
  <c r="D231" i="613"/>
  <c r="D230" i="613"/>
  <c r="D189" i="613"/>
  <c r="D54" i="617"/>
  <c r="D51" i="617"/>
  <c r="D96" i="615"/>
  <c r="D126" i="613"/>
  <c r="D126" i="618"/>
  <c r="D102" i="615"/>
  <c r="D231" i="617"/>
  <c r="D97" i="617"/>
  <c r="D110" i="613"/>
  <c r="D95" i="617"/>
  <c r="D59" i="617"/>
  <c r="D111" i="617"/>
  <c r="D59" i="615"/>
  <c r="D227" i="615"/>
  <c r="T126" i="8"/>
  <c r="D97" i="615"/>
  <c r="D99" i="617"/>
  <c r="D58" i="613"/>
  <c r="D12" i="615"/>
  <c r="D54" i="613"/>
  <c r="D95" i="615"/>
  <c r="D53" i="615"/>
  <c r="D200" i="616"/>
  <c r="D100" i="615"/>
  <c r="D13" i="617"/>
  <c r="D104" i="613"/>
  <c r="D13" i="613"/>
  <c r="D104" i="615"/>
  <c r="D98" i="617"/>
  <c r="D68" i="613"/>
  <c r="D101" i="613"/>
  <c r="D135" i="614"/>
  <c r="D55" i="617"/>
  <c r="D232" i="617"/>
  <c r="D53" i="613"/>
  <c r="D140" i="614"/>
  <c r="D234" i="615"/>
  <c r="D99" i="615"/>
  <c r="D53" i="617"/>
  <c r="D59" i="613"/>
  <c r="D96" i="617"/>
  <c r="D57" i="613"/>
  <c r="D113" i="617"/>
  <c r="D149" i="612"/>
  <c r="Z200" i="8"/>
  <c r="D141" i="615"/>
  <c r="D102" i="613"/>
  <c r="D55" i="615"/>
  <c r="D234" i="613"/>
  <c r="Y200" i="8"/>
  <c r="D52" i="615"/>
  <c r="T140" i="8"/>
  <c r="Z188" i="8"/>
  <c r="V188" i="8"/>
  <c r="U69" i="8"/>
  <c r="F111" i="617" l="1" a="1"/>
  <c r="F111" i="617" s="1"/>
  <c r="J111" i="617" s="1"/>
  <c r="E111" i="617"/>
  <c r="E228" i="617"/>
  <c r="F228" i="617" a="1"/>
  <c r="F228" i="617" s="1"/>
  <c r="M228" i="617" s="1"/>
  <c r="E102" i="617"/>
  <c r="F102" i="617" a="1"/>
  <c r="F102" i="617" s="1"/>
  <c r="I102" i="617" s="1"/>
  <c r="F136" i="615" a="1"/>
  <c r="F136" i="615" s="1"/>
  <c r="E136" i="615"/>
  <c r="V114" i="618"/>
  <c r="E10" i="590"/>
  <c r="X114" i="618"/>
  <c r="H181" i="6"/>
  <c r="K181" i="8" s="1"/>
  <c r="X114" i="616"/>
  <c r="D137" i="618"/>
  <c r="E137" i="618" s="1"/>
  <c r="F126" i="618" a="1"/>
  <c r="F126" i="618" s="1"/>
  <c r="E126" i="618"/>
  <c r="E101" i="617"/>
  <c r="F101" i="617" a="1"/>
  <c r="F101" i="617" s="1"/>
  <c r="W101" i="617" s="1"/>
  <c r="E227" i="617"/>
  <c r="F227" i="617" a="1"/>
  <c r="F227" i="617" s="1"/>
  <c r="E141" i="617"/>
  <c r="D280" i="617"/>
  <c r="E280" i="617" s="1"/>
  <c r="F141" i="617" a="1"/>
  <c r="F141" i="617" s="1"/>
  <c r="U141" i="617" s="1"/>
  <c r="E12" i="617"/>
  <c r="F12" i="617" a="1"/>
  <c r="F12" i="617" s="1"/>
  <c r="M12" i="617" s="1"/>
  <c r="E141" i="615"/>
  <c r="F141" i="615" a="1"/>
  <c r="F141" i="615" s="1"/>
  <c r="Y141" i="615" s="1"/>
  <c r="N68" i="612"/>
  <c r="V60" i="614"/>
  <c r="R60" i="614"/>
  <c r="U60" i="614"/>
  <c r="Q60" i="614"/>
  <c r="O60" i="614"/>
  <c r="S60" i="614"/>
  <c r="Y60" i="614"/>
  <c r="T60" i="614"/>
  <c r="H280" i="618"/>
  <c r="Y11" i="614"/>
  <c r="O234" i="614"/>
  <c r="W234" i="614"/>
  <c r="U234" i="614"/>
  <c r="Y60" i="612"/>
  <c r="X60" i="612"/>
  <c r="V99" i="614"/>
  <c r="U60" i="612"/>
  <c r="S234" i="614"/>
  <c r="R99" i="614"/>
  <c r="Z99" i="614"/>
  <c r="R11" i="614"/>
  <c r="W11" i="614"/>
  <c r="W56" i="614"/>
  <c r="Y56" i="614"/>
  <c r="P234" i="614"/>
  <c r="T234" i="614"/>
  <c r="V60" i="612"/>
  <c r="T60" i="612"/>
  <c r="S99" i="614"/>
  <c r="Q234" i="614"/>
  <c r="V11" i="614"/>
  <c r="X11" i="614"/>
  <c r="X56" i="614"/>
  <c r="V56" i="614"/>
  <c r="S56" i="614"/>
  <c r="P56" i="614"/>
  <c r="Z234" i="614"/>
  <c r="R234" i="614"/>
  <c r="Z60" i="612"/>
  <c r="P60" i="612"/>
  <c r="N60" i="612"/>
  <c r="T99" i="614"/>
  <c r="X234" i="614"/>
  <c r="P99" i="614"/>
  <c r="O11" i="614"/>
  <c r="W60" i="612"/>
  <c r="O56" i="614"/>
  <c r="N99" i="614"/>
  <c r="X219" i="613"/>
  <c r="X223" i="613" s="1"/>
  <c r="U236" i="616"/>
  <c r="V114" i="616"/>
  <c r="M16" i="8"/>
  <c r="BE16" i="8" s="1"/>
  <c r="U114" i="616"/>
  <c r="Z236" i="616"/>
  <c r="L11" i="613"/>
  <c r="U52" i="614"/>
  <c r="X52" i="614"/>
  <c r="Y52" i="614"/>
  <c r="O61" i="616"/>
  <c r="T11" i="613"/>
  <c r="W52" i="614"/>
  <c r="R52" i="614"/>
  <c r="O52" i="614"/>
  <c r="V52" i="614"/>
  <c r="S11" i="613"/>
  <c r="Q11" i="613"/>
  <c r="Z52" i="614"/>
  <c r="S52" i="614"/>
  <c r="T52" i="614"/>
  <c r="Y114" i="616"/>
  <c r="X16" i="616"/>
  <c r="N52" i="614"/>
  <c r="P52" i="614"/>
  <c r="Q114" i="8"/>
  <c r="BF114" i="8" s="1"/>
  <c r="V16" i="618"/>
  <c r="X231" i="614"/>
  <c r="J280" i="618"/>
  <c r="Z114" i="616"/>
  <c r="V231" i="614"/>
  <c r="Q231" i="614"/>
  <c r="R68" i="612"/>
  <c r="V105" i="616"/>
  <c r="N95" i="612"/>
  <c r="X95" i="614"/>
  <c r="Z219" i="613"/>
  <c r="Z223" i="613" s="1"/>
  <c r="T219" i="613"/>
  <c r="T223" i="613" s="1"/>
  <c r="U219" i="613"/>
  <c r="U223" i="613" s="1"/>
  <c r="R114" i="616"/>
  <c r="Q105" i="616"/>
  <c r="R219" i="612"/>
  <c r="R223" i="612" s="1"/>
  <c r="Y95" i="614"/>
  <c r="Y219" i="612"/>
  <c r="Y223" i="612" s="1"/>
  <c r="S219" i="612"/>
  <c r="S223" i="612" s="1"/>
  <c r="N95" i="614"/>
  <c r="P95" i="614"/>
  <c r="P105" i="616"/>
  <c r="Z105" i="616"/>
  <c r="V219" i="612"/>
  <c r="V223" i="612" s="1"/>
  <c r="N61" i="616"/>
  <c r="O236" i="616"/>
  <c r="Z219" i="612"/>
  <c r="Z223" i="612" s="1"/>
  <c r="W95" i="614"/>
  <c r="X219" i="612"/>
  <c r="X223" i="612" s="1"/>
  <c r="W219" i="612"/>
  <c r="W223" i="612" s="1"/>
  <c r="S95" i="614"/>
  <c r="BK116" i="8"/>
  <c r="U219" i="612"/>
  <c r="U223" i="612" s="1"/>
  <c r="O95" i="614"/>
  <c r="R95" i="614"/>
  <c r="Z95" i="614"/>
  <c r="U95" i="614"/>
  <c r="K219" i="613"/>
  <c r="K223" i="613" s="1"/>
  <c r="V219" i="613"/>
  <c r="V223" i="613" s="1"/>
  <c r="Y219" i="613"/>
  <c r="Y223" i="613" s="1"/>
  <c r="R105" i="616"/>
  <c r="H219" i="613"/>
  <c r="H223" i="613" s="1"/>
  <c r="O219" i="613"/>
  <c r="O223" i="613" s="1"/>
  <c r="Q219" i="613"/>
  <c r="Q223" i="613" s="1"/>
  <c r="R219" i="613"/>
  <c r="R223" i="613" s="1"/>
  <c r="X61" i="616"/>
  <c r="T236" i="616"/>
  <c r="S105" i="616"/>
  <c r="S219" i="613"/>
  <c r="S223" i="613" s="1"/>
  <c r="G219" i="613"/>
  <c r="G223" i="613" s="1"/>
  <c r="I219" i="613"/>
  <c r="I223" i="613" s="1"/>
  <c r="BN116" i="8"/>
  <c r="J16" i="618"/>
  <c r="J272" i="618" s="1"/>
  <c r="M219" i="613"/>
  <c r="M223" i="613" s="1"/>
  <c r="L219" i="613"/>
  <c r="L223" i="613" s="1"/>
  <c r="W219" i="613"/>
  <c r="W223" i="613" s="1"/>
  <c r="BJ116" i="8"/>
  <c r="V129" i="617"/>
  <c r="P219" i="613"/>
  <c r="P223" i="613" s="1"/>
  <c r="N219" i="613"/>
  <c r="N223" i="613" s="1"/>
  <c r="F228" i="615" a="1"/>
  <c r="F228" i="615" s="1"/>
  <c r="R228" i="615" s="1"/>
  <c r="E228" i="615"/>
  <c r="E54" i="615"/>
  <c r="F54" i="615" a="1"/>
  <c r="F54" i="615" s="1"/>
  <c r="T54" i="615" s="1"/>
  <c r="F231" i="615" a="1"/>
  <c r="F231" i="615" s="1"/>
  <c r="E231" i="615"/>
  <c r="F113" i="615" a="1"/>
  <c r="F113" i="615" s="1"/>
  <c r="M113" i="615" s="1"/>
  <c r="E113" i="615"/>
  <c r="E190" i="615"/>
  <c r="F190" i="615" a="1"/>
  <c r="F190" i="615" s="1"/>
  <c r="G190" i="615" s="1"/>
  <c r="F95" i="615" a="1"/>
  <c r="F95" i="615" s="1"/>
  <c r="K95" i="615" s="1"/>
  <c r="E95" i="615"/>
  <c r="F12" i="615" a="1"/>
  <c r="F12" i="615" s="1"/>
  <c r="E12" i="615"/>
  <c r="F101" i="615" a="1"/>
  <c r="F101" i="615" s="1"/>
  <c r="K101" i="615" s="1"/>
  <c r="E101" i="615"/>
  <c r="F11" i="615" a="1"/>
  <c r="F11" i="615" s="1"/>
  <c r="T11" i="615" s="1"/>
  <c r="E11" i="615"/>
  <c r="E52" i="615"/>
  <c r="F52" i="615" a="1"/>
  <c r="F52" i="615" s="1"/>
  <c r="H52" i="615" s="1"/>
  <c r="F58" i="615" a="1"/>
  <c r="F58" i="615" s="1"/>
  <c r="E58" i="615"/>
  <c r="E102" i="615"/>
  <c r="F102" i="615" a="1"/>
  <c r="F102" i="615" s="1"/>
  <c r="BE95" i="8"/>
  <c r="BE11" i="8"/>
  <c r="D137" i="613"/>
  <c r="F126" i="613" a="1"/>
  <c r="F126" i="613" s="1"/>
  <c r="T126" i="613" s="1"/>
  <c r="Q137" i="8"/>
  <c r="W16" i="618"/>
  <c r="M236" i="8"/>
  <c r="BE236" i="8" s="1"/>
  <c r="Q114" i="616"/>
  <c r="M114" i="8"/>
  <c r="BE114" i="8" s="1"/>
  <c r="P114" i="616"/>
  <c r="U105" i="616"/>
  <c r="X105" i="616"/>
  <c r="Q68" i="615"/>
  <c r="X68" i="615"/>
  <c r="M105" i="8"/>
  <c r="BE105" i="8" s="1"/>
  <c r="D63" i="614"/>
  <c r="D271" i="614" s="1"/>
  <c r="P236" i="616"/>
  <c r="R236" i="616"/>
  <c r="T68" i="615"/>
  <c r="S68" i="615"/>
  <c r="U100" i="614"/>
  <c r="I270" i="613"/>
  <c r="U61" i="616"/>
  <c r="O68" i="615"/>
  <c r="N68" i="615"/>
  <c r="N16" i="618"/>
  <c r="S61" i="616"/>
  <c r="U68" i="615"/>
  <c r="J68" i="615"/>
  <c r="K68" i="615"/>
  <c r="L68" i="615"/>
  <c r="V68" i="615"/>
  <c r="G68" i="615"/>
  <c r="R68" i="615"/>
  <c r="Z68" i="615"/>
  <c r="T105" i="616"/>
  <c r="M68" i="615"/>
  <c r="Y68" i="615"/>
  <c r="H68" i="615"/>
  <c r="O100" i="614"/>
  <c r="M61" i="8"/>
  <c r="BE61" i="8" s="1"/>
  <c r="F232" i="615" a="1"/>
  <c r="F232" i="615" s="1"/>
  <c r="H232" i="615" s="1"/>
  <c r="E232" i="615"/>
  <c r="F104" i="615" a="1"/>
  <c r="F104" i="615" s="1"/>
  <c r="Y104" i="615" s="1"/>
  <c r="E104" i="615"/>
  <c r="F98" i="615" a="1"/>
  <c r="F98" i="615" s="1"/>
  <c r="E98" i="615"/>
  <c r="F234" i="615" a="1"/>
  <c r="F234" i="615" s="1"/>
  <c r="E234" i="615"/>
  <c r="F59" i="615" a="1"/>
  <c r="F59" i="615" s="1"/>
  <c r="T59" i="615" s="1"/>
  <c r="E59" i="615"/>
  <c r="E56" i="615"/>
  <c r="F56" i="615" a="1"/>
  <c r="F56" i="615" s="1"/>
  <c r="F97" i="615" a="1"/>
  <c r="F97" i="615" s="1"/>
  <c r="E97" i="615"/>
  <c r="D236" i="615"/>
  <c r="E236" i="615" s="1"/>
  <c r="E227" i="615"/>
  <c r="F227" i="615" a="1"/>
  <c r="F227" i="615" s="1"/>
  <c r="R227" i="615" s="1"/>
  <c r="F235" i="615" a="1"/>
  <c r="F235" i="615" s="1"/>
  <c r="I235" i="615" s="1"/>
  <c r="E235" i="615"/>
  <c r="E111" i="615"/>
  <c r="F111" i="615" a="1"/>
  <c r="F111" i="615" s="1"/>
  <c r="E99" i="615"/>
  <c r="F99" i="615" a="1"/>
  <c r="F99" i="615" s="1"/>
  <c r="F53" i="615" a="1"/>
  <c r="F53" i="615" s="1"/>
  <c r="K53" i="615" s="1"/>
  <c r="E53" i="615"/>
  <c r="F189" i="615" a="1"/>
  <c r="F189" i="615" s="1"/>
  <c r="E189" i="615"/>
  <c r="E13" i="615"/>
  <c r="F13" i="615" a="1"/>
  <c r="F13" i="615" s="1"/>
  <c r="D16" i="615"/>
  <c r="D272" i="615" s="1"/>
  <c r="E57" i="615"/>
  <c r="F57" i="615" a="1"/>
  <c r="F57" i="615" s="1"/>
  <c r="U57" i="615" s="1"/>
  <c r="E96" i="615"/>
  <c r="F96" i="615" a="1"/>
  <c r="F96" i="615" s="1"/>
  <c r="D105" i="615"/>
  <c r="E105" i="615" s="1"/>
  <c r="D61" i="615"/>
  <c r="E61" i="615" s="1"/>
  <c r="F51" i="615" a="1"/>
  <c r="F51" i="615" s="1"/>
  <c r="P51" i="615" s="1"/>
  <c r="E51" i="615"/>
  <c r="F183" i="615" a="1"/>
  <c r="F183" i="615" s="1"/>
  <c r="E183" i="615"/>
  <c r="F100" i="615" a="1"/>
  <c r="F100" i="615" s="1"/>
  <c r="O100" i="615" s="1"/>
  <c r="E100" i="615"/>
  <c r="F110" i="615" a="1"/>
  <c r="F110" i="615" s="1"/>
  <c r="U110" i="615" s="1"/>
  <c r="D114" i="615"/>
  <c r="E114" i="615" s="1"/>
  <c r="E110" i="615"/>
  <c r="F103" i="615" a="1"/>
  <c r="F103" i="615" s="1"/>
  <c r="H103" i="615" s="1"/>
  <c r="E103" i="615"/>
  <c r="F55" i="615" a="1"/>
  <c r="F55" i="615" s="1"/>
  <c r="G55" i="615" s="1"/>
  <c r="E55" i="615"/>
  <c r="R11" i="613"/>
  <c r="I11" i="613"/>
  <c r="V11" i="613"/>
  <c r="T16" i="616"/>
  <c r="Y236" i="616"/>
  <c r="Y105" i="616"/>
  <c r="P11" i="613"/>
  <c r="N11" i="613"/>
  <c r="BE227" i="8"/>
  <c r="R61" i="616"/>
  <c r="Y61" i="616"/>
  <c r="H11" i="613"/>
  <c r="G11" i="613"/>
  <c r="BE232" i="8"/>
  <c r="O105" i="616"/>
  <c r="Q61" i="616"/>
  <c r="Q63" i="616" s="1"/>
  <c r="Q236" i="616"/>
  <c r="N105" i="616"/>
  <c r="O11" i="613"/>
  <c r="Z11" i="613"/>
  <c r="U11" i="613"/>
  <c r="BE56" i="8"/>
  <c r="BE51" i="8"/>
  <c r="T61" i="616"/>
  <c r="X236" i="616"/>
  <c r="Z61" i="616"/>
  <c r="S236" i="616"/>
  <c r="Y16" i="616"/>
  <c r="V61" i="616"/>
  <c r="W236" i="616"/>
  <c r="V236" i="616"/>
  <c r="W105" i="616"/>
  <c r="X11" i="613"/>
  <c r="Y11" i="613"/>
  <c r="W11" i="613"/>
  <c r="BE59" i="8"/>
  <c r="R16" i="618"/>
  <c r="BE110" i="8"/>
  <c r="P61" i="616"/>
  <c r="M20" i="68"/>
  <c r="M11" i="68" s="1"/>
  <c r="D35" i="68" s="1"/>
  <c r="M59" i="68" s="1"/>
  <c r="M11" i="613"/>
  <c r="J11" i="613"/>
  <c r="Q104" i="614"/>
  <c r="U227" i="614"/>
  <c r="T104" i="614"/>
  <c r="N104" i="614"/>
  <c r="X57" i="614"/>
  <c r="T68" i="614"/>
  <c r="P68" i="614"/>
  <c r="O227" i="612"/>
  <c r="X227" i="612"/>
  <c r="R227" i="612"/>
  <c r="T227" i="612"/>
  <c r="BL116" i="8"/>
  <c r="G129" i="617"/>
  <c r="S136" i="613"/>
  <c r="X136" i="613"/>
  <c r="I280" i="618"/>
  <c r="V111" i="617"/>
  <c r="Q95" i="614"/>
  <c r="O98" i="614"/>
  <c r="Q16" i="8"/>
  <c r="Q272" i="8" s="1"/>
  <c r="Q61" i="8"/>
  <c r="T95" i="614"/>
  <c r="S68" i="614"/>
  <c r="W68" i="614"/>
  <c r="P200" i="8"/>
  <c r="P100" i="614"/>
  <c r="V189" i="614"/>
  <c r="N189" i="614"/>
  <c r="R100" i="614"/>
  <c r="U136" i="613"/>
  <c r="N68" i="614"/>
  <c r="BF53" i="8"/>
  <c r="Y100" i="614"/>
  <c r="P189" i="614"/>
  <c r="T189" i="614"/>
  <c r="O189" i="614"/>
  <c r="R136" i="613"/>
  <c r="L136" i="613"/>
  <c r="Y68" i="614"/>
  <c r="Z68" i="614"/>
  <c r="X68" i="614"/>
  <c r="U68" i="614"/>
  <c r="W189" i="614"/>
  <c r="R189" i="614"/>
  <c r="N53" i="614"/>
  <c r="J136" i="613"/>
  <c r="N136" i="613"/>
  <c r="Z136" i="613"/>
  <c r="I136" i="613"/>
  <c r="V68" i="614"/>
  <c r="J147" i="614"/>
  <c r="Q100" i="614"/>
  <c r="V100" i="614"/>
  <c r="T100" i="614"/>
  <c r="T53" i="614"/>
  <c r="W53" i="614"/>
  <c r="U53" i="614"/>
  <c r="G136" i="613"/>
  <c r="V136" i="613"/>
  <c r="Q236" i="8"/>
  <c r="BF236" i="8" s="1"/>
  <c r="W100" i="614"/>
  <c r="Z189" i="614"/>
  <c r="U189" i="614"/>
  <c r="S189" i="614"/>
  <c r="Y53" i="614"/>
  <c r="Q136" i="613"/>
  <c r="H136" i="613"/>
  <c r="T136" i="613"/>
  <c r="O68" i="614"/>
  <c r="Q147" i="614"/>
  <c r="Q68" i="614"/>
  <c r="P147" i="614"/>
  <c r="Z100" i="614"/>
  <c r="S100" i="614"/>
  <c r="Q189" i="614"/>
  <c r="X189" i="614"/>
  <c r="R63" i="8"/>
  <c r="R271" i="8" s="1"/>
  <c r="R53" i="614"/>
  <c r="M136" i="613"/>
  <c r="M270" i="617"/>
  <c r="W57" i="614"/>
  <c r="P63" i="8"/>
  <c r="P271" i="8" s="1"/>
  <c r="N59" i="614"/>
  <c r="Z59" i="614"/>
  <c r="O57" i="614"/>
  <c r="U57" i="614"/>
  <c r="Q57" i="614"/>
  <c r="S57" i="614"/>
  <c r="BF12" i="8"/>
  <c r="Q105" i="8"/>
  <c r="BF105" i="8" s="1"/>
  <c r="P57" i="614"/>
  <c r="Y57" i="614"/>
  <c r="N110" i="612"/>
  <c r="K280" i="616"/>
  <c r="N57" i="614"/>
  <c r="T57" i="614"/>
  <c r="V57" i="614"/>
  <c r="R57" i="614"/>
  <c r="F135" i="614" a="1"/>
  <c r="F135" i="614" s="1"/>
  <c r="U135" i="614" s="1"/>
  <c r="F230" i="613" a="1"/>
  <c r="F230" i="613" s="1"/>
  <c r="Z230" i="613" s="1"/>
  <c r="E230" i="613"/>
  <c r="F228" i="613" a="1"/>
  <c r="F228" i="613" s="1"/>
  <c r="S228" i="613" s="1"/>
  <c r="E228" i="613"/>
  <c r="F58" i="613" a="1"/>
  <c r="F58" i="613" s="1"/>
  <c r="Q58" i="613" s="1"/>
  <c r="E58" i="613"/>
  <c r="Y99" i="614"/>
  <c r="Y234" i="614"/>
  <c r="P228" i="614"/>
  <c r="G280" i="618"/>
  <c r="X99" i="614"/>
  <c r="H16" i="618"/>
  <c r="H272" i="618" s="1"/>
  <c r="K280" i="618"/>
  <c r="E110" i="613"/>
  <c r="F110" i="613" a="1"/>
  <c r="F110" i="613" s="1"/>
  <c r="L110" i="613" s="1"/>
  <c r="D114" i="613"/>
  <c r="E114" i="613" s="1"/>
  <c r="F54" i="613" a="1"/>
  <c r="F54" i="613" s="1"/>
  <c r="J54" i="613" s="1"/>
  <c r="E54" i="613"/>
  <c r="D105" i="613"/>
  <c r="E105" i="613" s="1"/>
  <c r="F95" i="613" a="1"/>
  <c r="F95" i="613" s="1"/>
  <c r="T95" i="613" s="1"/>
  <c r="E95" i="613"/>
  <c r="E56" i="613"/>
  <c r="F56" i="613" a="1"/>
  <c r="F56" i="613" s="1"/>
  <c r="Q56" i="613" s="1"/>
  <c r="F96" i="613" a="1"/>
  <c r="F96" i="613" s="1"/>
  <c r="J96" i="613" s="1"/>
  <c r="E96" i="613"/>
  <c r="F52" i="613" a="1"/>
  <c r="F52" i="613" s="1"/>
  <c r="K52" i="613" s="1"/>
  <c r="E52" i="613"/>
  <c r="F59" i="613" a="1"/>
  <c r="F59" i="613" s="1"/>
  <c r="J59" i="613" s="1"/>
  <c r="E59" i="613"/>
  <c r="F227" i="613" a="1"/>
  <c r="F227" i="613" s="1"/>
  <c r="E227" i="613"/>
  <c r="D236" i="613"/>
  <c r="E236" i="613" s="1"/>
  <c r="E101" i="613"/>
  <c r="F101" i="613" a="1"/>
  <c r="F101" i="613" s="1"/>
  <c r="W101" i="613" s="1"/>
  <c r="F97" i="613" a="1"/>
  <c r="F97" i="613" s="1"/>
  <c r="T97" i="613" s="1"/>
  <c r="E97" i="613"/>
  <c r="F111" i="613" a="1"/>
  <c r="F111" i="613" s="1"/>
  <c r="X111" i="613" s="1"/>
  <c r="E111" i="613"/>
  <c r="F12" i="613" a="1"/>
  <c r="F12" i="613" s="1"/>
  <c r="R12" i="613" s="1"/>
  <c r="E12" i="613"/>
  <c r="D16" i="613"/>
  <c r="E16" i="613" s="1"/>
  <c r="F68" i="613" a="1"/>
  <c r="F68" i="613" s="1"/>
  <c r="E68" i="613"/>
  <c r="E98" i="613"/>
  <c r="F98" i="613" a="1"/>
  <c r="F98" i="613" s="1"/>
  <c r="N98" i="613" s="1"/>
  <c r="F60" i="613" a="1"/>
  <c r="F60" i="613" s="1"/>
  <c r="L60" i="613" s="1"/>
  <c r="E60" i="613"/>
  <c r="F232" i="613" a="1"/>
  <c r="F232" i="613" s="1"/>
  <c r="P232" i="613" s="1"/>
  <c r="E232" i="613"/>
  <c r="F13" i="613" a="1"/>
  <c r="F13" i="613" s="1"/>
  <c r="I13" i="613" s="1"/>
  <c r="E13" i="613"/>
  <c r="E103" i="613"/>
  <c r="F103" i="613" a="1"/>
  <c r="F103" i="613" s="1"/>
  <c r="Y103" i="613" s="1"/>
  <c r="F53" i="613" a="1"/>
  <c r="F53" i="613" s="1"/>
  <c r="O53" i="613" s="1"/>
  <c r="E53" i="613"/>
  <c r="F190" i="613" a="1"/>
  <c r="F190" i="613" s="1"/>
  <c r="N190" i="613" s="1"/>
  <c r="E190" i="613"/>
  <c r="F235" i="613" a="1"/>
  <c r="F235" i="613" s="1"/>
  <c r="Q235" i="613" s="1"/>
  <c r="E235" i="613"/>
  <c r="F113" i="613" a="1"/>
  <c r="F113" i="613" s="1"/>
  <c r="Y113" i="613" s="1"/>
  <c r="E113" i="613"/>
  <c r="F100" i="613" a="1"/>
  <c r="F100" i="613" s="1"/>
  <c r="Z100" i="613" s="1"/>
  <c r="E100" i="613"/>
  <c r="D61" i="613"/>
  <c r="E61" i="613" s="1"/>
  <c r="E51" i="613"/>
  <c r="F51" i="613" a="1"/>
  <c r="F51" i="613" s="1"/>
  <c r="E234" i="613"/>
  <c r="F234" i="613" a="1"/>
  <c r="F234" i="613" s="1"/>
  <c r="J234" i="613" s="1"/>
  <c r="F99" i="613" a="1"/>
  <c r="F99" i="613" s="1"/>
  <c r="N99" i="613" s="1"/>
  <c r="E99" i="613"/>
  <c r="F102" i="613" a="1"/>
  <c r="F102" i="613" s="1"/>
  <c r="M102" i="613" s="1"/>
  <c r="E102" i="613"/>
  <c r="E55" i="613"/>
  <c r="F55" i="613" a="1"/>
  <c r="F55" i="613" s="1"/>
  <c r="I55" i="613" s="1"/>
  <c r="E231" i="613"/>
  <c r="F231" i="613" a="1"/>
  <c r="F231" i="613" s="1"/>
  <c r="L231" i="613" s="1"/>
  <c r="E57" i="613"/>
  <c r="F57" i="613" a="1"/>
  <c r="F57" i="613" s="1"/>
  <c r="R57" i="613" s="1"/>
  <c r="F104" i="613" a="1"/>
  <c r="F104" i="613" s="1"/>
  <c r="T104" i="613" s="1"/>
  <c r="E104" i="613"/>
  <c r="E189" i="613"/>
  <c r="F189" i="613" a="1"/>
  <c r="F189" i="613" s="1"/>
  <c r="W189" i="613" s="1"/>
  <c r="BI116" i="8"/>
  <c r="BF52" i="8"/>
  <c r="W59" i="614"/>
  <c r="X59" i="614"/>
  <c r="T59" i="614"/>
  <c r="V59" i="614"/>
  <c r="Y12" i="614"/>
  <c r="BF149" i="8"/>
  <c r="P59" i="614"/>
  <c r="BO116" i="8"/>
  <c r="R13" i="614"/>
  <c r="R16" i="614" s="1"/>
  <c r="N13" i="614"/>
  <c r="N16" i="614" s="1"/>
  <c r="S52" i="612"/>
  <c r="R102" i="614"/>
  <c r="Z52" i="612"/>
  <c r="W52" i="612"/>
  <c r="L270" i="617"/>
  <c r="Z16" i="618"/>
  <c r="Y230" i="614"/>
  <c r="W54" i="612"/>
  <c r="O16" i="618"/>
  <c r="T141" i="614"/>
  <c r="Z183" i="614"/>
  <c r="O227" i="614"/>
  <c r="P227" i="614"/>
  <c r="S227" i="614"/>
  <c r="W227" i="614"/>
  <c r="N228" i="614"/>
  <c r="R227" i="614"/>
  <c r="N227" i="614"/>
  <c r="T228" i="614"/>
  <c r="Y228" i="614"/>
  <c r="X227" i="614"/>
  <c r="Z228" i="614"/>
  <c r="W228" i="614"/>
  <c r="T227" i="614"/>
  <c r="V227" i="614"/>
  <c r="Q227" i="614"/>
  <c r="L219" i="617"/>
  <c r="L223" i="617" s="1"/>
  <c r="W219" i="617"/>
  <c r="W223" i="617" s="1"/>
  <c r="V183" i="614"/>
  <c r="O228" i="614"/>
  <c r="U228" i="614"/>
  <c r="R228" i="614"/>
  <c r="V228" i="614"/>
  <c r="Z227" i="614"/>
  <c r="S228" i="614"/>
  <c r="X228" i="614"/>
  <c r="T183" i="614"/>
  <c r="V219" i="615"/>
  <c r="V223" i="615" s="1"/>
  <c r="O88" i="612"/>
  <c r="O92" i="612" s="1"/>
  <c r="P98" i="612"/>
  <c r="H219" i="615"/>
  <c r="H223" i="615" s="1"/>
  <c r="Q59" i="614"/>
  <c r="P136" i="613"/>
  <c r="W136" i="613"/>
  <c r="Y136" i="613"/>
  <c r="K136" i="613"/>
  <c r="S59" i="614"/>
  <c r="M16" i="618"/>
  <c r="M272" i="618" s="1"/>
  <c r="K16" i="618"/>
  <c r="K272" i="618" s="1"/>
  <c r="X16" i="618"/>
  <c r="L280" i="618"/>
  <c r="R59" i="614"/>
  <c r="O59" i="614"/>
  <c r="U59" i="614"/>
  <c r="X147" i="615"/>
  <c r="O113" i="614"/>
  <c r="Y113" i="614"/>
  <c r="S104" i="614"/>
  <c r="Y110" i="614"/>
  <c r="Q231" i="612"/>
  <c r="R104" i="614"/>
  <c r="U68" i="612"/>
  <c r="V68" i="612"/>
  <c r="X68" i="612"/>
  <c r="Q68" i="612"/>
  <c r="T95" i="612"/>
  <c r="X95" i="612"/>
  <c r="R147" i="615"/>
  <c r="U110" i="614"/>
  <c r="U114" i="614" s="1"/>
  <c r="W113" i="614"/>
  <c r="W114" i="614" s="1"/>
  <c r="Z231" i="612"/>
  <c r="O68" i="612"/>
  <c r="W95" i="612"/>
  <c r="P95" i="612"/>
  <c r="P147" i="615"/>
  <c r="Z113" i="614"/>
  <c r="N110" i="614"/>
  <c r="V104" i="614"/>
  <c r="O95" i="612"/>
  <c r="Z68" i="612"/>
  <c r="Q95" i="612"/>
  <c r="G88" i="617"/>
  <c r="G92" i="617" s="1"/>
  <c r="R110" i="614"/>
  <c r="S113" i="614"/>
  <c r="V110" i="614"/>
  <c r="V114" i="614" s="1"/>
  <c r="U104" i="614"/>
  <c r="P113" i="614"/>
  <c r="P114" i="614" s="1"/>
  <c r="N231" i="612"/>
  <c r="Y231" i="612"/>
  <c r="Y104" i="614"/>
  <c r="R231" i="612"/>
  <c r="U95" i="612"/>
  <c r="S68" i="612"/>
  <c r="V95" i="612"/>
  <c r="R95" i="612"/>
  <c r="W88" i="617"/>
  <c r="W92" i="617" s="1"/>
  <c r="S110" i="614"/>
  <c r="N113" i="614"/>
  <c r="X113" i="614"/>
  <c r="O104" i="614"/>
  <c r="X110" i="614"/>
  <c r="Z54" i="612"/>
  <c r="S231" i="612"/>
  <c r="O231" i="612"/>
  <c r="Z104" i="614"/>
  <c r="W68" i="612"/>
  <c r="P68" i="612"/>
  <c r="S95" i="612"/>
  <c r="Y95" i="612"/>
  <c r="N88" i="617"/>
  <c r="N92" i="617" s="1"/>
  <c r="Q110" i="614"/>
  <c r="R113" i="614"/>
  <c r="T113" i="614"/>
  <c r="W104" i="614"/>
  <c r="Y68" i="612"/>
  <c r="O110" i="614"/>
  <c r="Z110" i="614"/>
  <c r="Q113" i="614"/>
  <c r="T110" i="614"/>
  <c r="T231" i="612"/>
  <c r="W231" i="612"/>
  <c r="U231" i="612"/>
  <c r="V231" i="612"/>
  <c r="BF92" i="8"/>
  <c r="Q16" i="618"/>
  <c r="P16" i="618"/>
  <c r="S16" i="618"/>
  <c r="Y102" i="614"/>
  <c r="W102" i="614"/>
  <c r="T54" i="614"/>
  <c r="Q52" i="612"/>
  <c r="Q98" i="614"/>
  <c r="Z98" i="614"/>
  <c r="N52" i="612"/>
  <c r="Y54" i="614"/>
  <c r="W97" i="614"/>
  <c r="Y52" i="612"/>
  <c r="X52" i="612"/>
  <c r="S98" i="614"/>
  <c r="Y98" i="614"/>
  <c r="R52" i="612"/>
  <c r="O102" i="614"/>
  <c r="T102" i="614"/>
  <c r="Z102" i="614"/>
  <c r="U230" i="614"/>
  <c r="T230" i="614"/>
  <c r="R230" i="614"/>
  <c r="O52" i="612"/>
  <c r="Z230" i="614"/>
  <c r="U102" i="614"/>
  <c r="R98" i="614"/>
  <c r="R129" i="615"/>
  <c r="G219" i="617"/>
  <c r="G223" i="617" s="1"/>
  <c r="P102" i="614"/>
  <c r="X102" i="614"/>
  <c r="X230" i="614"/>
  <c r="V230" i="614"/>
  <c r="S230" i="614"/>
  <c r="Q230" i="614"/>
  <c r="Q97" i="614"/>
  <c r="N230" i="614"/>
  <c r="W230" i="614"/>
  <c r="V98" i="614"/>
  <c r="T98" i="614"/>
  <c r="Z54" i="614"/>
  <c r="L129" i="615"/>
  <c r="S102" i="614"/>
  <c r="N102" i="614"/>
  <c r="O230" i="614"/>
  <c r="P54" i="614"/>
  <c r="S54" i="614"/>
  <c r="U54" i="614"/>
  <c r="T52" i="612"/>
  <c r="N98" i="614"/>
  <c r="Q102" i="614"/>
  <c r="W54" i="614"/>
  <c r="N54" i="614"/>
  <c r="X54" i="614"/>
  <c r="V52" i="612"/>
  <c r="R54" i="614"/>
  <c r="X98" i="614"/>
  <c r="W98" i="614"/>
  <c r="Q54" i="614"/>
  <c r="S97" i="614"/>
  <c r="P52" i="612"/>
  <c r="U98" i="614"/>
  <c r="S53" i="614"/>
  <c r="P104" i="614"/>
  <c r="Q53" i="614"/>
  <c r="O53" i="614"/>
  <c r="P231" i="612"/>
  <c r="P53" i="614"/>
  <c r="N100" i="614"/>
  <c r="Z53" i="614"/>
  <c r="X53" i="614"/>
  <c r="G16" i="618"/>
  <c r="G272" i="618" s="1"/>
  <c r="Q183" i="614"/>
  <c r="F149" i="614" a="1"/>
  <c r="F149" i="614" s="1"/>
  <c r="Q149" i="614" s="1"/>
  <c r="D280" i="614"/>
  <c r="U54" i="612"/>
  <c r="T54" i="612"/>
  <c r="O54" i="612"/>
  <c r="Z129" i="615"/>
  <c r="N129" i="615"/>
  <c r="O96" i="612"/>
  <c r="U96" i="612"/>
  <c r="T129" i="615"/>
  <c r="V129" i="615"/>
  <c r="T219" i="617"/>
  <c r="T223" i="617" s="1"/>
  <c r="X219" i="617"/>
  <c r="X223" i="617" s="1"/>
  <c r="Y219" i="617"/>
  <c r="Y223" i="617" s="1"/>
  <c r="P219" i="617"/>
  <c r="P223" i="617" s="1"/>
  <c r="X96" i="612"/>
  <c r="Y129" i="615"/>
  <c r="M129" i="615"/>
  <c r="S129" i="615"/>
  <c r="H219" i="617"/>
  <c r="H223" i="617" s="1"/>
  <c r="I219" i="617"/>
  <c r="I223" i="617" s="1"/>
  <c r="U219" i="617"/>
  <c r="U223" i="617" s="1"/>
  <c r="Z96" i="612"/>
  <c r="P96" i="612"/>
  <c r="W129" i="615"/>
  <c r="H129" i="615"/>
  <c r="P129" i="615"/>
  <c r="M219" i="617"/>
  <c r="M223" i="617" s="1"/>
  <c r="G270" i="617"/>
  <c r="Q96" i="612"/>
  <c r="R96" i="612"/>
  <c r="M280" i="616"/>
  <c r="J129" i="615"/>
  <c r="K129" i="615"/>
  <c r="I129" i="615"/>
  <c r="J219" i="617"/>
  <c r="J223" i="617" s="1"/>
  <c r="V219" i="617"/>
  <c r="V223" i="617" s="1"/>
  <c r="Q219" i="617"/>
  <c r="Q223" i="617" s="1"/>
  <c r="Z219" i="617"/>
  <c r="Z223" i="617" s="1"/>
  <c r="N96" i="612"/>
  <c r="U129" i="615"/>
  <c r="Q129" i="615"/>
  <c r="G129" i="615"/>
  <c r="S219" i="617"/>
  <c r="S223" i="617" s="1"/>
  <c r="N219" i="617"/>
  <c r="N223" i="617" s="1"/>
  <c r="X129" i="615"/>
  <c r="V96" i="612"/>
  <c r="D279" i="614"/>
  <c r="F136" i="614" a="1"/>
  <c r="F136" i="614" s="1"/>
  <c r="Z136" i="614" s="1"/>
  <c r="T97" i="614"/>
  <c r="U97" i="614"/>
  <c r="Z97" i="614"/>
  <c r="BM116" i="8"/>
  <c r="P97" i="614"/>
  <c r="P279" i="8"/>
  <c r="P126" i="8" s="1"/>
  <c r="O56" i="612"/>
  <c r="U88" i="612"/>
  <c r="U92" i="612" s="1"/>
  <c r="R88" i="612"/>
  <c r="R92" i="612" s="1"/>
  <c r="N232" i="612"/>
  <c r="V97" i="614"/>
  <c r="Y104" i="612"/>
  <c r="I16" i="618"/>
  <c r="I272" i="618" s="1"/>
  <c r="R97" i="614"/>
  <c r="Z232" i="612"/>
  <c r="O97" i="614"/>
  <c r="X97" i="614"/>
  <c r="X104" i="612"/>
  <c r="Y183" i="614"/>
  <c r="P183" i="614"/>
  <c r="U183" i="614"/>
  <c r="W103" i="612"/>
  <c r="S12" i="612"/>
  <c r="X183" i="614"/>
  <c r="R183" i="614"/>
  <c r="Y16" i="618"/>
  <c r="R12" i="612"/>
  <c r="J88" i="614"/>
  <c r="W183" i="614"/>
  <c r="S183" i="614"/>
  <c r="M270" i="613"/>
  <c r="N183" i="614"/>
  <c r="U51" i="612"/>
  <c r="T51" i="612"/>
  <c r="W227" i="612"/>
  <c r="W12" i="612"/>
  <c r="Q103" i="612"/>
  <c r="V103" i="612"/>
  <c r="Q56" i="612"/>
  <c r="Y97" i="614"/>
  <c r="U227" i="612"/>
  <c r="Z227" i="612"/>
  <c r="M279" i="616"/>
  <c r="X88" i="614"/>
  <c r="X92" i="614" s="1"/>
  <c r="Z141" i="614"/>
  <c r="N227" i="612"/>
  <c r="Q227" i="612"/>
  <c r="Q141" i="614"/>
  <c r="Q12" i="612"/>
  <c r="T111" i="612"/>
  <c r="Y88" i="614"/>
  <c r="Y92" i="614" s="1"/>
  <c r="N12" i="612"/>
  <c r="Y141" i="614"/>
  <c r="O103" i="612"/>
  <c r="L270" i="613"/>
  <c r="V51" i="612"/>
  <c r="R51" i="612"/>
  <c r="Y51" i="612"/>
  <c r="P227" i="612"/>
  <c r="S227" i="612"/>
  <c r="O12" i="612"/>
  <c r="V12" i="612"/>
  <c r="O141" i="614"/>
  <c r="K88" i="614"/>
  <c r="U12" i="612"/>
  <c r="W141" i="614"/>
  <c r="R189" i="612"/>
  <c r="R103" i="612"/>
  <c r="X103" i="612"/>
  <c r="Y103" i="612"/>
  <c r="R280" i="8"/>
  <c r="R140" i="8" s="1"/>
  <c r="V227" i="612"/>
  <c r="X12" i="612"/>
  <c r="V141" i="614"/>
  <c r="T103" i="612"/>
  <c r="Z183" i="617"/>
  <c r="U103" i="612"/>
  <c r="K280" i="613"/>
  <c r="T12" i="612"/>
  <c r="Z103" i="612"/>
  <c r="H279" i="618"/>
  <c r="Z56" i="612"/>
  <c r="X56" i="612"/>
  <c r="J270" i="617"/>
  <c r="L280" i="616"/>
  <c r="J280" i="616"/>
  <c r="R232" i="612"/>
  <c r="V56" i="612"/>
  <c r="N56" i="612"/>
  <c r="D63" i="612"/>
  <c r="D271" i="612" s="1"/>
  <c r="V232" i="612"/>
  <c r="U56" i="612"/>
  <c r="I279" i="618"/>
  <c r="R56" i="612"/>
  <c r="R110" i="612"/>
  <c r="P56" i="612"/>
  <c r="U150" i="8"/>
  <c r="Z189" i="612"/>
  <c r="T147" i="614"/>
  <c r="Y147" i="614"/>
  <c r="W147" i="614"/>
  <c r="L279" i="616"/>
  <c r="S97" i="612"/>
  <c r="X97" i="612"/>
  <c r="K147" i="614"/>
  <c r="R147" i="614"/>
  <c r="Q97" i="612"/>
  <c r="O97" i="612"/>
  <c r="V147" i="614"/>
  <c r="M147" i="614"/>
  <c r="P53" i="612"/>
  <c r="Y53" i="612"/>
  <c r="O53" i="612"/>
  <c r="Z11" i="612"/>
  <c r="H147" i="614"/>
  <c r="N147" i="614"/>
  <c r="Z53" i="612"/>
  <c r="W53" i="612"/>
  <c r="R53" i="612"/>
  <c r="U53" i="612"/>
  <c r="T53" i="612"/>
  <c r="P11" i="612"/>
  <c r="U11" i="612"/>
  <c r="J280" i="613"/>
  <c r="H279" i="616"/>
  <c r="L147" i="614"/>
  <c r="X147" i="614"/>
  <c r="P105" i="618"/>
  <c r="G147" i="614"/>
  <c r="U147" i="614"/>
  <c r="O147" i="614"/>
  <c r="V53" i="612"/>
  <c r="V97" i="612"/>
  <c r="Y97" i="612"/>
  <c r="S147" i="614"/>
  <c r="I147" i="614"/>
  <c r="Z97" i="612"/>
  <c r="T97" i="612"/>
  <c r="W97" i="612"/>
  <c r="D280" i="612"/>
  <c r="F141" i="612" a="1"/>
  <c r="F141" i="612" s="1"/>
  <c r="F135" i="612" a="1"/>
  <c r="F135" i="612" s="1"/>
  <c r="D279" i="612"/>
  <c r="F149" i="612" a="1"/>
  <c r="F149" i="612" s="1"/>
  <c r="U149" i="612" s="1"/>
  <c r="Q129" i="617"/>
  <c r="Y129" i="617"/>
  <c r="P104" i="612"/>
  <c r="V136" i="612"/>
  <c r="Y136" i="612"/>
  <c r="O136" i="612"/>
  <c r="R11" i="612"/>
  <c r="T11" i="612"/>
  <c r="I280" i="616"/>
  <c r="U129" i="617"/>
  <c r="H129" i="617"/>
  <c r="Z88" i="612"/>
  <c r="Z92" i="612" s="1"/>
  <c r="X88" i="612"/>
  <c r="X92" i="612" s="1"/>
  <c r="N136" i="612"/>
  <c r="Y235" i="612"/>
  <c r="R88" i="614"/>
  <c r="R92" i="614" s="1"/>
  <c r="I88" i="614"/>
  <c r="V88" i="614"/>
  <c r="V92" i="614" s="1"/>
  <c r="U104" i="612"/>
  <c r="Q104" i="612"/>
  <c r="BF141" i="8"/>
  <c r="O13" i="614"/>
  <c r="O16" i="614" s="1"/>
  <c r="Q13" i="614"/>
  <c r="Q16" i="614" s="1"/>
  <c r="S104" i="612"/>
  <c r="P150" i="8"/>
  <c r="N11" i="612"/>
  <c r="W11" i="612"/>
  <c r="I280" i="613"/>
  <c r="K129" i="617"/>
  <c r="J129" i="617"/>
  <c r="N88" i="612"/>
  <c r="N92" i="612" s="1"/>
  <c r="U136" i="612"/>
  <c r="Z136" i="612"/>
  <c r="S88" i="614"/>
  <c r="S92" i="614" s="1"/>
  <c r="L88" i="614"/>
  <c r="U88" i="614"/>
  <c r="U92" i="614" s="1"/>
  <c r="O88" i="614"/>
  <c r="O92" i="614" s="1"/>
  <c r="Q88" i="614"/>
  <c r="Q92" i="614" s="1"/>
  <c r="W98" i="612"/>
  <c r="X13" i="614"/>
  <c r="W13" i="614"/>
  <c r="W16" i="614" s="1"/>
  <c r="V13" i="614"/>
  <c r="P129" i="617"/>
  <c r="L129" i="617"/>
  <c r="T129" i="617"/>
  <c r="Z13" i="614"/>
  <c r="Z16" i="614" s="1"/>
  <c r="Y13" i="614"/>
  <c r="S136" i="612"/>
  <c r="X235" i="612"/>
  <c r="V235" i="612"/>
  <c r="R235" i="612"/>
  <c r="T88" i="614"/>
  <c r="T92" i="614" s="1"/>
  <c r="N113" i="612"/>
  <c r="S113" i="612"/>
  <c r="Q113" i="612"/>
  <c r="P113" i="612"/>
  <c r="W104" i="612"/>
  <c r="O104" i="612"/>
  <c r="X113" i="612"/>
  <c r="L280" i="613"/>
  <c r="X129" i="617"/>
  <c r="W129" i="617"/>
  <c r="S129" i="617"/>
  <c r="Y88" i="612"/>
  <c r="Y92" i="612" s="1"/>
  <c r="P88" i="612"/>
  <c r="P92" i="612" s="1"/>
  <c r="Q136" i="612"/>
  <c r="X136" i="612"/>
  <c r="P136" i="612"/>
  <c r="S235" i="612"/>
  <c r="P235" i="612"/>
  <c r="Q235" i="612"/>
  <c r="M88" i="614"/>
  <c r="W99" i="612"/>
  <c r="P88" i="614"/>
  <c r="P92" i="614" s="1"/>
  <c r="U113" i="612"/>
  <c r="T113" i="612"/>
  <c r="R279" i="8"/>
  <c r="R126" i="8" s="1"/>
  <c r="BF135" i="8"/>
  <c r="T13" i="614"/>
  <c r="T16" i="614" s="1"/>
  <c r="Q11" i="612"/>
  <c r="V11" i="612"/>
  <c r="X11" i="612"/>
  <c r="Y11" i="612"/>
  <c r="R129" i="617"/>
  <c r="Z129" i="617"/>
  <c r="N129" i="617"/>
  <c r="S13" i="614"/>
  <c r="S16" i="614" s="1"/>
  <c r="Q88" i="612"/>
  <c r="Q92" i="612" s="1"/>
  <c r="S88" i="612"/>
  <c r="S92" i="612" s="1"/>
  <c r="T136" i="612"/>
  <c r="R136" i="612"/>
  <c r="T88" i="612"/>
  <c r="T92" i="612" s="1"/>
  <c r="Z235" i="612"/>
  <c r="U235" i="612"/>
  <c r="Z88" i="614"/>
  <c r="Z92" i="614" s="1"/>
  <c r="W113" i="612"/>
  <c r="R104" i="612"/>
  <c r="R113" i="612"/>
  <c r="O11" i="612"/>
  <c r="M129" i="617"/>
  <c r="I129" i="617"/>
  <c r="U13" i="614"/>
  <c r="U16" i="614" s="1"/>
  <c r="R98" i="612"/>
  <c r="Z104" i="612"/>
  <c r="T104" i="612"/>
  <c r="V104" i="612"/>
  <c r="V88" i="612"/>
  <c r="V92" i="612" s="1"/>
  <c r="P141" i="614"/>
  <c r="X141" i="614"/>
  <c r="S141" i="614"/>
  <c r="N141" i="614"/>
  <c r="U141" i="614"/>
  <c r="T219" i="612"/>
  <c r="T223" i="612" s="1"/>
  <c r="P219" i="612"/>
  <c r="P223" i="612" s="1"/>
  <c r="N219" i="612"/>
  <c r="N223" i="612" s="1"/>
  <c r="O219" i="612"/>
  <c r="O223" i="612" s="1"/>
  <c r="H111" i="617"/>
  <c r="I141" i="615"/>
  <c r="V99" i="612"/>
  <c r="G183" i="617"/>
  <c r="I183" i="617"/>
  <c r="H88" i="614"/>
  <c r="N98" i="612"/>
  <c r="Q98" i="612"/>
  <c r="W88" i="614"/>
  <c r="W92" i="614" s="1"/>
  <c r="N88" i="614"/>
  <c r="N92" i="614" s="1"/>
  <c r="U98" i="612"/>
  <c r="N99" i="612"/>
  <c r="T99" i="612"/>
  <c r="X98" i="612"/>
  <c r="U99" i="612"/>
  <c r="O99" i="612"/>
  <c r="R99" i="612"/>
  <c r="V98" i="612"/>
  <c r="Q99" i="612"/>
  <c r="X99" i="612"/>
  <c r="T98" i="612"/>
  <c r="Z99" i="612"/>
  <c r="M147" i="615"/>
  <c r="Y147" i="615"/>
  <c r="I147" i="615"/>
  <c r="Q88" i="617"/>
  <c r="Q92" i="617" s="1"/>
  <c r="M88" i="617"/>
  <c r="M92" i="617" s="1"/>
  <c r="V88" i="617"/>
  <c r="V92" i="617" s="1"/>
  <c r="Q189" i="612"/>
  <c r="H280" i="613"/>
  <c r="H147" i="615"/>
  <c r="W147" i="615"/>
  <c r="N147" i="615"/>
  <c r="H88" i="617"/>
  <c r="H92" i="617" s="1"/>
  <c r="X88" i="617"/>
  <c r="X92" i="617" s="1"/>
  <c r="K88" i="617"/>
  <c r="K92" i="617" s="1"/>
  <c r="U189" i="612"/>
  <c r="X189" i="612"/>
  <c r="J147" i="615"/>
  <c r="Q147" i="615"/>
  <c r="O147" i="615"/>
  <c r="S88" i="617"/>
  <c r="S92" i="617" s="1"/>
  <c r="U88" i="617"/>
  <c r="U92" i="617" s="1"/>
  <c r="J88" i="617"/>
  <c r="J92" i="617" s="1"/>
  <c r="O189" i="612"/>
  <c r="M280" i="613"/>
  <c r="P95" i="615"/>
  <c r="V147" i="615"/>
  <c r="L147" i="615"/>
  <c r="I88" i="617"/>
  <c r="I92" i="617" s="1"/>
  <c r="O88" i="617"/>
  <c r="O92" i="617" s="1"/>
  <c r="Z147" i="615"/>
  <c r="G147" i="615"/>
  <c r="P88" i="617"/>
  <c r="P92" i="617" s="1"/>
  <c r="Y88" i="617"/>
  <c r="Y92" i="617" s="1"/>
  <c r="U61" i="618"/>
  <c r="U63" i="618" s="1"/>
  <c r="W189" i="612"/>
  <c r="U147" i="615"/>
  <c r="S147" i="615"/>
  <c r="T88" i="617"/>
  <c r="T92" i="617" s="1"/>
  <c r="R88" i="617"/>
  <c r="R92" i="617" s="1"/>
  <c r="Y189" i="612"/>
  <c r="V189" i="612"/>
  <c r="J279" i="618"/>
  <c r="K147" i="615"/>
  <c r="L88" i="617"/>
  <c r="L92" i="617" s="1"/>
  <c r="G279" i="616"/>
  <c r="R61" i="618"/>
  <c r="G280" i="613"/>
  <c r="K279" i="616"/>
  <c r="M105" i="618"/>
  <c r="J279" i="616"/>
  <c r="D150" i="614"/>
  <c r="F140" i="614" a="1"/>
  <c r="F140" i="614" s="1"/>
  <c r="K273" i="613"/>
  <c r="K270" i="613"/>
  <c r="G273" i="613"/>
  <c r="G270" i="613"/>
  <c r="O232" i="612"/>
  <c r="E136" i="617"/>
  <c r="F136" i="617" a="1"/>
  <c r="F136" i="617" s="1"/>
  <c r="Y136" i="617" s="1"/>
  <c r="U137" i="8"/>
  <c r="E110" i="617"/>
  <c r="F110" i="617" a="1"/>
  <c r="F110" i="617" s="1"/>
  <c r="T110" i="617" s="1"/>
  <c r="E13" i="617"/>
  <c r="F13" i="617" a="1"/>
  <c r="F13" i="617" s="1"/>
  <c r="J13" i="617" s="1"/>
  <c r="D280" i="615"/>
  <c r="E280" i="615" s="1"/>
  <c r="F149" i="615" a="1"/>
  <c r="F149" i="615" s="1"/>
  <c r="R149" i="615" s="1"/>
  <c r="E149" i="615"/>
  <c r="F189" i="617" a="1"/>
  <c r="F189" i="617" s="1"/>
  <c r="N189" i="617" s="1"/>
  <c r="E189" i="617"/>
  <c r="F97" i="617" a="1"/>
  <c r="F97" i="617" s="1"/>
  <c r="M97" i="617" s="1"/>
  <c r="E97" i="617"/>
  <c r="F53" i="617" a="1"/>
  <c r="F53" i="617" s="1"/>
  <c r="K53" i="617" s="1"/>
  <c r="E53" i="617"/>
  <c r="E98" i="617"/>
  <c r="F98" i="617" a="1"/>
  <c r="F98" i="617" s="1"/>
  <c r="Q98" i="617" s="1"/>
  <c r="E11" i="617"/>
  <c r="F11" i="617" a="1"/>
  <c r="F11" i="617" s="1"/>
  <c r="G11" i="617" s="1"/>
  <c r="D16" i="617"/>
  <c r="D272" i="617" s="1"/>
  <c r="E272" i="617" s="1"/>
  <c r="E231" i="617"/>
  <c r="F231" i="617" a="1"/>
  <c r="F231" i="617" s="1"/>
  <c r="R231" i="617" s="1"/>
  <c r="E58" i="617"/>
  <c r="F58" i="617" a="1"/>
  <c r="F58" i="617" s="1"/>
  <c r="X58" i="617" s="1"/>
  <c r="E54" i="617"/>
  <c r="F54" i="617" a="1"/>
  <c r="F54" i="617" s="1"/>
  <c r="G54" i="617" s="1"/>
  <c r="E190" i="617"/>
  <c r="F190" i="617" a="1"/>
  <c r="F190" i="617" s="1"/>
  <c r="S190" i="617" s="1"/>
  <c r="F96" i="617" a="1"/>
  <c r="F96" i="617" s="1"/>
  <c r="K96" i="617" s="1"/>
  <c r="E96" i="617"/>
  <c r="Z110" i="612"/>
  <c r="Y110" i="612"/>
  <c r="W219" i="615"/>
  <c r="W223" i="615" s="1"/>
  <c r="O219" i="615"/>
  <c r="O223" i="615" s="1"/>
  <c r="V190" i="612"/>
  <c r="U190" i="612"/>
  <c r="X232" i="612"/>
  <c r="U97" i="612"/>
  <c r="N97" i="612"/>
  <c r="P97" i="612"/>
  <c r="P232" i="612"/>
  <c r="S190" i="612"/>
  <c r="O190" i="612"/>
  <c r="P190" i="612"/>
  <c r="U110" i="612"/>
  <c r="I219" i="615"/>
  <c r="I223" i="615" s="1"/>
  <c r="J219" i="615"/>
  <c r="J223" i="615" s="1"/>
  <c r="X190" i="612"/>
  <c r="W190" i="612"/>
  <c r="N190" i="612"/>
  <c r="P99" i="612"/>
  <c r="Y99" i="612"/>
  <c r="Q100" i="612"/>
  <c r="W100" i="612"/>
  <c r="Y100" i="612"/>
  <c r="T100" i="612"/>
  <c r="O100" i="612"/>
  <c r="X100" i="612"/>
  <c r="N100" i="612"/>
  <c r="R100" i="612"/>
  <c r="U100" i="612"/>
  <c r="S100" i="612"/>
  <c r="V100" i="612"/>
  <c r="P100" i="612"/>
  <c r="Z100" i="612"/>
  <c r="S56" i="612"/>
  <c r="W56" i="612"/>
  <c r="Y56" i="612"/>
  <c r="Y58" i="612"/>
  <c r="U58" i="612"/>
  <c r="W58" i="612"/>
  <c r="Q58" i="612"/>
  <c r="N58" i="612"/>
  <c r="T58" i="612"/>
  <c r="O58" i="612"/>
  <c r="X58" i="612"/>
  <c r="S58" i="612"/>
  <c r="R58" i="612"/>
  <c r="Z58" i="612"/>
  <c r="V58" i="612"/>
  <c r="P58" i="612"/>
  <c r="P110" i="612"/>
  <c r="G280" i="616"/>
  <c r="K219" i="615"/>
  <c r="K223" i="615" s="1"/>
  <c r="Z219" i="615"/>
  <c r="Z223" i="615" s="1"/>
  <c r="M219" i="615"/>
  <c r="M223" i="615" s="1"/>
  <c r="U232" i="612"/>
  <c r="T232" i="612"/>
  <c r="T190" i="612"/>
  <c r="S232" i="612"/>
  <c r="Y111" i="612"/>
  <c r="X111" i="612"/>
  <c r="W111" i="612"/>
  <c r="U111" i="612"/>
  <c r="S111" i="612"/>
  <c r="N111" i="612"/>
  <c r="V111" i="612"/>
  <c r="R111" i="612"/>
  <c r="P111" i="612"/>
  <c r="Z111" i="612"/>
  <c r="Q111" i="612"/>
  <c r="X53" i="612"/>
  <c r="N53" i="612"/>
  <c r="Q53" i="612"/>
  <c r="W13" i="612"/>
  <c r="S13" i="612"/>
  <c r="V13" i="612"/>
  <c r="X13" i="612"/>
  <c r="R13" i="612"/>
  <c r="Y13" i="612"/>
  <c r="U13" i="612"/>
  <c r="T13" i="612"/>
  <c r="P13" i="612"/>
  <c r="Q13" i="612"/>
  <c r="N13" i="612"/>
  <c r="Z13" i="612"/>
  <c r="O13" i="612"/>
  <c r="Y54" i="612"/>
  <c r="Q54" i="612"/>
  <c r="P54" i="612"/>
  <c r="X54" i="612"/>
  <c r="S54" i="612"/>
  <c r="V54" i="612"/>
  <c r="N54" i="612"/>
  <c r="V110" i="612"/>
  <c r="S219" i="615"/>
  <c r="S223" i="615" s="1"/>
  <c r="T219" i="615"/>
  <c r="T223" i="615" s="1"/>
  <c r="U219" i="615"/>
  <c r="U223" i="615" s="1"/>
  <c r="W232" i="612"/>
  <c r="R57" i="612"/>
  <c r="W57" i="612"/>
  <c r="Q57" i="612"/>
  <c r="U57" i="612"/>
  <c r="V57" i="612"/>
  <c r="T57" i="612"/>
  <c r="P57" i="612"/>
  <c r="N57" i="612"/>
  <c r="Y57" i="612"/>
  <c r="Z57" i="612"/>
  <c r="X57" i="612"/>
  <c r="S57" i="612"/>
  <c r="O57" i="612"/>
  <c r="X228" i="612"/>
  <c r="P228" i="612"/>
  <c r="T228" i="612"/>
  <c r="Z228" i="612"/>
  <c r="W228" i="612"/>
  <c r="U228" i="612"/>
  <c r="S228" i="612"/>
  <c r="R228" i="612"/>
  <c r="O228" i="612"/>
  <c r="Y228" i="612"/>
  <c r="Q228" i="612"/>
  <c r="V228" i="612"/>
  <c r="S110" i="612"/>
  <c r="X110" i="612"/>
  <c r="I279" i="616"/>
  <c r="Q219" i="615"/>
  <c r="Q223" i="615" s="1"/>
  <c r="L219" i="615"/>
  <c r="L223" i="615" s="1"/>
  <c r="P219" i="615"/>
  <c r="P223" i="615" s="1"/>
  <c r="Q190" i="612"/>
  <c r="N103" i="612"/>
  <c r="S103" i="612"/>
  <c r="P189" i="612"/>
  <c r="S189" i="612"/>
  <c r="N189" i="612"/>
  <c r="O235" i="612"/>
  <c r="W235" i="612"/>
  <c r="T235" i="612"/>
  <c r="V113" i="612"/>
  <c r="Y113" i="612"/>
  <c r="O113" i="612"/>
  <c r="S55" i="612"/>
  <c r="Z55" i="612"/>
  <c r="R55" i="612"/>
  <c r="W55" i="612"/>
  <c r="X55" i="612"/>
  <c r="O55" i="612"/>
  <c r="V55" i="612"/>
  <c r="Q55" i="612"/>
  <c r="T55" i="612"/>
  <c r="P55" i="612"/>
  <c r="Y55" i="612"/>
  <c r="U55" i="612"/>
  <c r="N55" i="612"/>
  <c r="O110" i="612"/>
  <c r="W110" i="612"/>
  <c r="G219" i="615"/>
  <c r="G223" i="615" s="1"/>
  <c r="N219" i="615"/>
  <c r="N223" i="615" s="1"/>
  <c r="X219" i="615"/>
  <c r="X223" i="615" s="1"/>
  <c r="Z190" i="612"/>
  <c r="Y190" i="612"/>
  <c r="W96" i="612"/>
  <c r="Y96" i="612"/>
  <c r="T96" i="612"/>
  <c r="Z102" i="612"/>
  <c r="N102" i="612"/>
  <c r="O102" i="612"/>
  <c r="P102" i="612"/>
  <c r="W102" i="612"/>
  <c r="R102" i="612"/>
  <c r="U102" i="612"/>
  <c r="T102" i="612"/>
  <c r="X102" i="612"/>
  <c r="Y102" i="612"/>
  <c r="Q102" i="612"/>
  <c r="V102" i="612"/>
  <c r="S102" i="612"/>
  <c r="O98" i="612"/>
  <c r="Z98" i="612"/>
  <c r="S98" i="612"/>
  <c r="Q110" i="612"/>
  <c r="R219" i="615"/>
  <c r="R223" i="615" s="1"/>
  <c r="Y232" i="612"/>
  <c r="P12" i="612"/>
  <c r="Z12" i="612"/>
  <c r="O234" i="612"/>
  <c r="X234" i="612"/>
  <c r="Z234" i="612"/>
  <c r="P234" i="612"/>
  <c r="V234" i="612"/>
  <c r="R234" i="612"/>
  <c r="N234" i="612"/>
  <c r="T234" i="612"/>
  <c r="Y234" i="612"/>
  <c r="W234" i="612"/>
  <c r="U234" i="612"/>
  <c r="S234" i="612"/>
  <c r="Q234" i="612"/>
  <c r="F95" i="617" a="1"/>
  <c r="F95" i="617" s="1"/>
  <c r="H95" i="617" s="1"/>
  <c r="D105" i="617"/>
  <c r="E105" i="617" s="1"/>
  <c r="E95" i="617"/>
  <c r="E135" i="615"/>
  <c r="D279" i="615"/>
  <c r="E279" i="615" s="1"/>
  <c r="F135" i="615" a="1"/>
  <c r="F135" i="615" s="1"/>
  <c r="S135" i="615" s="1"/>
  <c r="E104" i="617"/>
  <c r="F104" i="617" a="1"/>
  <c r="F104" i="617" s="1"/>
  <c r="Y104" i="617" s="1"/>
  <c r="F57" i="617" a="1"/>
  <c r="F57" i="617" s="1"/>
  <c r="S57" i="617" s="1"/>
  <c r="E57" i="617"/>
  <c r="E135" i="617"/>
  <c r="D279" i="617"/>
  <c r="E279" i="617" s="1"/>
  <c r="F135" i="617" a="1"/>
  <c r="F135" i="617" s="1"/>
  <c r="M135" i="617" s="1"/>
  <c r="E59" i="617"/>
  <c r="F59" i="617" a="1"/>
  <c r="F59" i="617" s="1"/>
  <c r="H59" i="617" s="1"/>
  <c r="F103" i="617" a="1"/>
  <c r="F103" i="617" s="1"/>
  <c r="V103" i="617" s="1"/>
  <c r="E103" i="617"/>
  <c r="E52" i="617"/>
  <c r="F52" i="617" a="1"/>
  <c r="F52" i="617" s="1"/>
  <c r="G52" i="617" s="1"/>
  <c r="F235" i="617" a="1"/>
  <c r="F235" i="617" s="1"/>
  <c r="H235" i="617" s="1"/>
  <c r="E235" i="617"/>
  <c r="E113" i="617"/>
  <c r="D114" i="617"/>
  <c r="E114" i="617" s="1"/>
  <c r="F113" i="617" a="1"/>
  <c r="F113" i="617" s="1"/>
  <c r="R113" i="617" s="1"/>
  <c r="U70" i="8"/>
  <c r="U107" i="8" s="1"/>
  <c r="E232" i="617"/>
  <c r="D236" i="617"/>
  <c r="E236" i="617" s="1"/>
  <c r="F232" i="617" a="1"/>
  <c r="F232" i="617" s="1"/>
  <c r="S232" i="617" s="1"/>
  <c r="E100" i="617"/>
  <c r="F100" i="617" a="1"/>
  <c r="F100" i="617" s="1"/>
  <c r="X100" i="617" s="1"/>
  <c r="F55" i="617" a="1"/>
  <c r="F55" i="617" s="1"/>
  <c r="Z55" i="617" s="1"/>
  <c r="E55" i="617"/>
  <c r="E68" i="617"/>
  <c r="F68" i="617" a="1"/>
  <c r="F68" i="617" s="1"/>
  <c r="Z68" i="617" s="1"/>
  <c r="F60" i="617" a="1"/>
  <c r="F60" i="617" s="1"/>
  <c r="L60" i="617" s="1"/>
  <c r="E60" i="617"/>
  <c r="F99" i="617" a="1"/>
  <c r="F99" i="617" s="1"/>
  <c r="W99" i="617" s="1"/>
  <c r="E99" i="617"/>
  <c r="F56" i="617" a="1"/>
  <c r="F56" i="617" s="1"/>
  <c r="G56" i="617" s="1"/>
  <c r="E56" i="617"/>
  <c r="F234" i="617" a="1"/>
  <c r="F234" i="617" s="1"/>
  <c r="Z234" i="617" s="1"/>
  <c r="E234" i="617"/>
  <c r="H273" i="613"/>
  <c r="H270" i="613"/>
  <c r="X230" i="612"/>
  <c r="U230" i="612"/>
  <c r="R230" i="612"/>
  <c r="O230" i="612"/>
  <c r="P230" i="612"/>
  <c r="S230" i="612"/>
  <c r="Y230" i="612"/>
  <c r="Z230" i="612"/>
  <c r="V230" i="612"/>
  <c r="T230" i="612"/>
  <c r="Q230" i="612"/>
  <c r="N230" i="612"/>
  <c r="W230" i="612"/>
  <c r="J275" i="615"/>
  <c r="J48" i="615"/>
  <c r="J277" i="615"/>
  <c r="I275" i="615"/>
  <c r="I277" i="615"/>
  <c r="I48" i="615"/>
  <c r="O219" i="617"/>
  <c r="O223" i="617" s="1"/>
  <c r="K219" i="617"/>
  <c r="K223" i="617" s="1"/>
  <c r="H165" i="281"/>
  <c r="I11" i="621"/>
  <c r="G277" i="615"/>
  <c r="G275" i="615"/>
  <c r="G48" i="615"/>
  <c r="M277" i="615"/>
  <c r="M275" i="615"/>
  <c r="M48" i="615"/>
  <c r="J165" i="281"/>
  <c r="K11" i="621"/>
  <c r="G165" i="281"/>
  <c r="H11" i="621"/>
  <c r="K275" i="615"/>
  <c r="K48" i="615"/>
  <c r="K277" i="615"/>
  <c r="U63" i="8"/>
  <c r="U271" i="8" s="1"/>
  <c r="H277" i="615"/>
  <c r="H275" i="615"/>
  <c r="H48" i="615"/>
  <c r="W232" i="614"/>
  <c r="Y232" i="614"/>
  <c r="T232" i="614"/>
  <c r="S232" i="614"/>
  <c r="Z232" i="614"/>
  <c r="N232" i="614"/>
  <c r="Q232" i="614"/>
  <c r="V232" i="614"/>
  <c r="O232" i="614"/>
  <c r="R232" i="614"/>
  <c r="U232" i="614"/>
  <c r="X232" i="614"/>
  <c r="P232" i="614"/>
  <c r="P58" i="614"/>
  <c r="V58" i="614"/>
  <c r="O58" i="614"/>
  <c r="N58" i="614"/>
  <c r="R58" i="614"/>
  <c r="X58" i="614"/>
  <c r="T58" i="614"/>
  <c r="Z58" i="614"/>
  <c r="Y58" i="614"/>
  <c r="W58" i="614"/>
  <c r="Q58" i="614"/>
  <c r="U58" i="614"/>
  <c r="S58" i="614"/>
  <c r="X55" i="614"/>
  <c r="W55" i="614"/>
  <c r="U55" i="614"/>
  <c r="Q55" i="614"/>
  <c r="P55" i="614"/>
  <c r="Y55" i="614"/>
  <c r="O55" i="614"/>
  <c r="S55" i="614"/>
  <c r="Z55" i="614"/>
  <c r="V55" i="614"/>
  <c r="N55" i="614"/>
  <c r="R55" i="614"/>
  <c r="T55" i="614"/>
  <c r="K165" i="281"/>
  <c r="L11" i="621"/>
  <c r="L48" i="615"/>
  <c r="L277" i="615"/>
  <c r="L275" i="615"/>
  <c r="S103" i="614"/>
  <c r="U103" i="614"/>
  <c r="Q103" i="614"/>
  <c r="Y103" i="614"/>
  <c r="W103" i="614"/>
  <c r="X103" i="614"/>
  <c r="Z103" i="614"/>
  <c r="P103" i="614"/>
  <c r="T103" i="614"/>
  <c r="R103" i="614"/>
  <c r="O103" i="614"/>
  <c r="V103" i="614"/>
  <c r="N103" i="614"/>
  <c r="Y190" i="614"/>
  <c r="O190" i="614"/>
  <c r="P190" i="614"/>
  <c r="T190" i="614"/>
  <c r="N190" i="614"/>
  <c r="R190" i="614"/>
  <c r="X190" i="614"/>
  <c r="U190" i="614"/>
  <c r="Z190" i="614"/>
  <c r="W190" i="614"/>
  <c r="S190" i="614"/>
  <c r="V190" i="614"/>
  <c r="Q190" i="614"/>
  <c r="K12" i="622"/>
  <c r="S101" i="612"/>
  <c r="T101" i="612"/>
  <c r="P101" i="612"/>
  <c r="V101" i="612"/>
  <c r="W101" i="612"/>
  <c r="Y101" i="612"/>
  <c r="O101" i="612"/>
  <c r="R101" i="612"/>
  <c r="N101" i="612"/>
  <c r="Q101" i="612"/>
  <c r="U101" i="612"/>
  <c r="Z101" i="612"/>
  <c r="X101" i="612"/>
  <c r="G236" i="618"/>
  <c r="G105" i="618"/>
  <c r="BF16" i="8"/>
  <c r="Q236" i="618"/>
  <c r="P236" i="618"/>
  <c r="G149" i="617"/>
  <c r="S236" i="618"/>
  <c r="M183" i="617"/>
  <c r="P183" i="617"/>
  <c r="J183" i="617"/>
  <c r="H183" i="617"/>
  <c r="K183" i="617"/>
  <c r="N110" i="615"/>
  <c r="U183" i="617"/>
  <c r="G279" i="618"/>
  <c r="W183" i="617"/>
  <c r="R183" i="617"/>
  <c r="O183" i="617"/>
  <c r="N183" i="617"/>
  <c r="Q141" i="615"/>
  <c r="Y183" i="617"/>
  <c r="T183" i="617"/>
  <c r="Q183" i="617"/>
  <c r="L183" i="617"/>
  <c r="K236" i="618"/>
  <c r="W236" i="618"/>
  <c r="I61" i="618"/>
  <c r="D271" i="618"/>
  <c r="E271" i="618" s="1"/>
  <c r="R230" i="617"/>
  <c r="L230" i="617"/>
  <c r="G61" i="618"/>
  <c r="H236" i="618"/>
  <c r="Q61" i="618"/>
  <c r="Y149" i="617"/>
  <c r="X149" i="617"/>
  <c r="R149" i="617"/>
  <c r="Q149" i="617"/>
  <c r="N102" i="617"/>
  <c r="P102" i="617"/>
  <c r="Q230" i="617"/>
  <c r="H230" i="617"/>
  <c r="T230" i="617"/>
  <c r="Y230" i="617"/>
  <c r="P230" i="617"/>
  <c r="U230" i="617"/>
  <c r="M230" i="617"/>
  <c r="N230" i="617"/>
  <c r="I236" i="618"/>
  <c r="V230" i="617"/>
  <c r="I230" i="617"/>
  <c r="X230" i="617"/>
  <c r="J230" i="617"/>
  <c r="W230" i="617"/>
  <c r="G230" i="617"/>
  <c r="L61" i="618"/>
  <c r="L63" i="618" s="1"/>
  <c r="L271" i="618" s="1"/>
  <c r="O230" i="617"/>
  <c r="X61" i="618"/>
  <c r="N61" i="618"/>
  <c r="Q69" i="8"/>
  <c r="BF69" i="8" s="1"/>
  <c r="Q200" i="8"/>
  <c r="BF272" i="8"/>
  <c r="O236" i="618"/>
  <c r="T53" i="613"/>
  <c r="R230" i="613"/>
  <c r="X230" i="613"/>
  <c r="K279" i="618"/>
  <c r="Y12" i="617"/>
  <c r="H54" i="613"/>
  <c r="G234" i="613"/>
  <c r="K103" i="613"/>
  <c r="K113" i="613"/>
  <c r="G228" i="617"/>
  <c r="X12" i="617"/>
  <c r="H12" i="613"/>
  <c r="Z12" i="613"/>
  <c r="Z57" i="613"/>
  <c r="V56" i="613"/>
  <c r="K228" i="617"/>
  <c r="O102" i="613"/>
  <c r="Z102" i="613"/>
  <c r="N102" i="613"/>
  <c r="K100" i="613"/>
  <c r="S12" i="617"/>
  <c r="W231" i="613"/>
  <c r="N231" i="613"/>
  <c r="T231" i="613"/>
  <c r="N183" i="613"/>
  <c r="R183" i="613"/>
  <c r="W183" i="613"/>
  <c r="V183" i="613"/>
  <c r="P183" i="613"/>
  <c r="M183" i="613"/>
  <c r="L183" i="613"/>
  <c r="H183" i="613"/>
  <c r="G183" i="613"/>
  <c r="K183" i="613"/>
  <c r="Y183" i="613"/>
  <c r="I183" i="613"/>
  <c r="S183" i="613"/>
  <c r="O183" i="613"/>
  <c r="Q183" i="613"/>
  <c r="T183" i="613"/>
  <c r="J183" i="613"/>
  <c r="U183" i="613"/>
  <c r="X183" i="613"/>
  <c r="Z183" i="613"/>
  <c r="U59" i="613"/>
  <c r="O59" i="613"/>
  <c r="S59" i="613"/>
  <c r="M279" i="618"/>
  <c r="T236" i="618"/>
  <c r="O61" i="618"/>
  <c r="O63" i="618" s="1"/>
  <c r="H61" i="618"/>
  <c r="N95" i="615"/>
  <c r="M61" i="618"/>
  <c r="V61" i="618"/>
  <c r="V63" i="618" s="1"/>
  <c r="U236" i="618"/>
  <c r="W228" i="617"/>
  <c r="N12" i="617"/>
  <c r="Z12" i="617"/>
  <c r="P228" i="617"/>
  <c r="V12" i="617"/>
  <c r="L12" i="617"/>
  <c r="T12" i="617"/>
  <c r="J228" i="617"/>
  <c r="H228" i="617"/>
  <c r="R12" i="617"/>
  <c r="W12" i="617"/>
  <c r="Q228" i="617"/>
  <c r="Y228" i="617"/>
  <c r="U228" i="617"/>
  <c r="Q12" i="617"/>
  <c r="R228" i="617"/>
  <c r="O228" i="617"/>
  <c r="V228" i="617"/>
  <c r="I228" i="617"/>
  <c r="N228" i="617"/>
  <c r="Z228" i="617"/>
  <c r="K12" i="617"/>
  <c r="G12" i="617"/>
  <c r="S228" i="617"/>
  <c r="T228" i="617"/>
  <c r="L228" i="617"/>
  <c r="X228" i="617"/>
  <c r="H12" i="617"/>
  <c r="J12" i="617"/>
  <c r="O12" i="617"/>
  <c r="L279" i="618"/>
  <c r="Y141" i="617"/>
  <c r="M236" i="618"/>
  <c r="S61" i="618"/>
  <c r="P16" i="614"/>
  <c r="J141" i="617"/>
  <c r="K141" i="617"/>
  <c r="R141" i="617"/>
  <c r="H141" i="617"/>
  <c r="H280" i="617" s="1"/>
  <c r="V141" i="617"/>
  <c r="M141" i="617"/>
  <c r="S141" i="617"/>
  <c r="I141" i="617"/>
  <c r="P141" i="617"/>
  <c r="G51" i="615"/>
  <c r="V236" i="618"/>
  <c r="Q102" i="617"/>
  <c r="H102" i="617"/>
  <c r="K149" i="617"/>
  <c r="M149" i="617"/>
  <c r="P149" i="617"/>
  <c r="M102" i="617"/>
  <c r="L102" i="617"/>
  <c r="Z149" i="617"/>
  <c r="W149" i="617"/>
  <c r="N149" i="617"/>
  <c r="L149" i="617"/>
  <c r="T61" i="618"/>
  <c r="T63" i="618" s="1"/>
  <c r="Z61" i="618"/>
  <c r="W102" i="617"/>
  <c r="J149" i="617"/>
  <c r="T149" i="617"/>
  <c r="U102" i="617"/>
  <c r="V102" i="617"/>
  <c r="Y102" i="617"/>
  <c r="S149" i="617"/>
  <c r="X102" i="617"/>
  <c r="Y61" i="618"/>
  <c r="V149" i="617"/>
  <c r="S102" i="617"/>
  <c r="K102" i="617"/>
  <c r="G102" i="617"/>
  <c r="I149" i="617"/>
  <c r="R102" i="617"/>
  <c r="J102" i="617"/>
  <c r="O102" i="617"/>
  <c r="Z102" i="617"/>
  <c r="T102" i="617"/>
  <c r="O149" i="617"/>
  <c r="U149" i="617"/>
  <c r="P12" i="617"/>
  <c r="U12" i="617"/>
  <c r="I12" i="617"/>
  <c r="Y236" i="618"/>
  <c r="V105" i="618"/>
  <c r="X236" i="618"/>
  <c r="X51" i="615"/>
  <c r="Y101" i="617"/>
  <c r="V101" i="617"/>
  <c r="H101" i="617"/>
  <c r="Q51" i="615"/>
  <c r="R236" i="618"/>
  <c r="M101" i="617"/>
  <c r="J101" i="617"/>
  <c r="I51" i="615"/>
  <c r="L51" i="615"/>
  <c r="L101" i="617"/>
  <c r="Q101" i="617"/>
  <c r="K51" i="615"/>
  <c r="T51" i="615"/>
  <c r="T63" i="8"/>
  <c r="T271" i="8" s="1"/>
  <c r="I101" i="617"/>
  <c r="O101" i="617"/>
  <c r="S51" i="615"/>
  <c r="Z51" i="615"/>
  <c r="P61" i="618"/>
  <c r="X101" i="617"/>
  <c r="U51" i="615"/>
  <c r="Z101" i="617"/>
  <c r="U101" i="617"/>
  <c r="J51" i="615"/>
  <c r="R51" i="615"/>
  <c r="K61" i="618"/>
  <c r="N51" i="615"/>
  <c r="N101" i="617"/>
  <c r="K101" i="617"/>
  <c r="S101" i="617"/>
  <c r="P101" i="617"/>
  <c r="V51" i="615"/>
  <c r="G101" i="617"/>
  <c r="T101" i="617"/>
  <c r="H51" i="615"/>
  <c r="R101" i="617"/>
  <c r="W51" i="615"/>
  <c r="J236" i="618"/>
  <c r="L236" i="618"/>
  <c r="J61" i="618"/>
  <c r="H283" i="6"/>
  <c r="H245" i="6" s="1"/>
  <c r="K245" i="8" s="1"/>
  <c r="H184" i="6"/>
  <c r="K184" i="8" s="1"/>
  <c r="H180" i="6"/>
  <c r="H182" i="6"/>
  <c r="K182" i="8" s="1"/>
  <c r="Z236" i="618"/>
  <c r="N236" i="618"/>
  <c r="W61" i="618"/>
  <c r="W63" i="618" s="1"/>
  <c r="O51" i="615"/>
  <c r="Y51" i="615"/>
  <c r="M51" i="615"/>
  <c r="E140" i="616"/>
  <c r="D150" i="616"/>
  <c r="E150" i="616" s="1"/>
  <c r="F140" i="616" a="1"/>
  <c r="F140" i="616" s="1"/>
  <c r="Z140" i="616" s="1"/>
  <c r="Z150" i="616" s="1"/>
  <c r="D150" i="618"/>
  <c r="E150" i="618" s="1"/>
  <c r="F140" i="618" a="1"/>
  <c r="F140" i="618" s="1"/>
  <c r="H140" i="618" s="1"/>
  <c r="H150" i="618" s="1"/>
  <c r="E140" i="618"/>
  <c r="W111" i="617"/>
  <c r="G111" i="617"/>
  <c r="K111" i="617"/>
  <c r="T111" i="617"/>
  <c r="R111" i="617"/>
  <c r="Y111" i="617"/>
  <c r="Q111" i="617"/>
  <c r="X111" i="617"/>
  <c r="P111" i="617"/>
  <c r="U111" i="617"/>
  <c r="S111" i="617"/>
  <c r="Z111" i="617"/>
  <c r="L111" i="617"/>
  <c r="N111" i="617"/>
  <c r="M111" i="617"/>
  <c r="I111" i="617"/>
  <c r="O111" i="617"/>
  <c r="D137" i="615"/>
  <c r="E137" i="615" s="1"/>
  <c r="F126" i="615" a="1"/>
  <c r="F126" i="615" s="1"/>
  <c r="H126" i="615" s="1"/>
  <c r="E126" i="615"/>
  <c r="X150" i="8"/>
  <c r="BE126" i="8"/>
  <c r="M137" i="8"/>
  <c r="BE137" i="8" s="1"/>
  <c r="F51" i="617" a="1"/>
  <c r="F51" i="617" s="1"/>
  <c r="E51" i="617"/>
  <c r="D61" i="617"/>
  <c r="E61" i="617" s="1"/>
  <c r="T137" i="8"/>
  <c r="BG126" i="8"/>
  <c r="BH126" i="8"/>
  <c r="I137" i="8"/>
  <c r="BD137" i="8" s="1"/>
  <c r="BD126" i="8"/>
  <c r="I150" i="8"/>
  <c r="BD150" i="8" s="1"/>
  <c r="BD140" i="8"/>
  <c r="BE140" i="8"/>
  <c r="M150" i="8"/>
  <c r="BE150" i="8" s="1"/>
  <c r="T150" i="8"/>
  <c r="BH140" i="8"/>
  <c r="BG140" i="8"/>
  <c r="X137" i="8"/>
  <c r="I271" i="8"/>
  <c r="BD271" i="8" s="1"/>
  <c r="BD63" i="8"/>
  <c r="BH105" i="8"/>
  <c r="BG105" i="8"/>
  <c r="M101" i="615"/>
  <c r="S101" i="615"/>
  <c r="R190" i="615"/>
  <c r="U235" i="615"/>
  <c r="G235" i="615"/>
  <c r="X235" i="615"/>
  <c r="N235" i="615"/>
  <c r="J235" i="615"/>
  <c r="K235" i="615"/>
  <c r="V113" i="615"/>
  <c r="S113" i="615"/>
  <c r="BG61" i="8"/>
  <c r="BH61" i="8"/>
  <c r="Y98" i="615"/>
  <c r="R98" i="615"/>
  <c r="L98" i="615"/>
  <c r="J98" i="615"/>
  <c r="X98" i="615"/>
  <c r="N98" i="615"/>
  <c r="I98" i="615"/>
  <c r="V98" i="615"/>
  <c r="G98" i="615"/>
  <c r="T98" i="615"/>
  <c r="O98" i="615"/>
  <c r="M98" i="615"/>
  <c r="Z98" i="615"/>
  <c r="Q98" i="615"/>
  <c r="H98" i="615"/>
  <c r="P98" i="615"/>
  <c r="S98" i="615"/>
  <c r="W98" i="615"/>
  <c r="U98" i="615"/>
  <c r="K98" i="615"/>
  <c r="K136" i="615"/>
  <c r="X136" i="615"/>
  <c r="L136" i="615"/>
  <c r="W136" i="615"/>
  <c r="G136" i="615"/>
  <c r="J136" i="615"/>
  <c r="P136" i="615"/>
  <c r="Q136" i="615"/>
  <c r="U136" i="615"/>
  <c r="T136" i="615"/>
  <c r="M136" i="615"/>
  <c r="S136" i="615"/>
  <c r="Z136" i="615"/>
  <c r="O136" i="615"/>
  <c r="I136" i="615"/>
  <c r="R136" i="615"/>
  <c r="V136" i="615"/>
  <c r="H136" i="615"/>
  <c r="Y136" i="615"/>
  <c r="N136" i="615"/>
  <c r="Z230" i="617"/>
  <c r="S230" i="617"/>
  <c r="BH114" i="8"/>
  <c r="BG114" i="8"/>
  <c r="U13" i="615"/>
  <c r="S13" i="615"/>
  <c r="H13" i="615"/>
  <c r="W13" i="615"/>
  <c r="K13" i="615"/>
  <c r="M13" i="615"/>
  <c r="I13" i="615"/>
  <c r="G13" i="615"/>
  <c r="J13" i="615"/>
  <c r="R13" i="615"/>
  <c r="Q13" i="615"/>
  <c r="T13" i="615"/>
  <c r="V13" i="615"/>
  <c r="Y13" i="615"/>
  <c r="O13" i="615"/>
  <c r="L13" i="615"/>
  <c r="N13" i="615"/>
  <c r="P13" i="615"/>
  <c r="X13" i="615"/>
  <c r="Z13" i="615"/>
  <c r="L234" i="615"/>
  <c r="H234" i="615"/>
  <c r="U234" i="615"/>
  <c r="V234" i="615"/>
  <c r="Q234" i="615"/>
  <c r="G234" i="615"/>
  <c r="I234" i="615"/>
  <c r="T234" i="615"/>
  <c r="Z234" i="615"/>
  <c r="N234" i="615"/>
  <c r="K234" i="615"/>
  <c r="W234" i="615"/>
  <c r="S234" i="615"/>
  <c r="M234" i="615"/>
  <c r="Y234" i="615"/>
  <c r="J234" i="615"/>
  <c r="R234" i="615"/>
  <c r="P234" i="615"/>
  <c r="X234" i="615"/>
  <c r="O234" i="615"/>
  <c r="J97" i="615"/>
  <c r="I97" i="615"/>
  <c r="W97" i="615"/>
  <c r="H97" i="615"/>
  <c r="U97" i="615"/>
  <c r="N97" i="615"/>
  <c r="X97" i="615"/>
  <c r="L97" i="615"/>
  <c r="O97" i="615"/>
  <c r="Z97" i="615"/>
  <c r="Y97" i="615"/>
  <c r="K97" i="615"/>
  <c r="P97" i="615"/>
  <c r="G97" i="615"/>
  <c r="T97" i="615"/>
  <c r="S97" i="615"/>
  <c r="M97" i="615"/>
  <c r="V97" i="615"/>
  <c r="R97" i="615"/>
  <c r="Q97" i="615"/>
  <c r="S189" i="615"/>
  <c r="L189" i="615"/>
  <c r="M189" i="615"/>
  <c r="O189" i="615"/>
  <c r="Y189" i="615"/>
  <c r="Z189" i="615"/>
  <c r="V189" i="615"/>
  <c r="N189" i="615"/>
  <c r="Q189" i="615"/>
  <c r="T189" i="615"/>
  <c r="W189" i="615"/>
  <c r="J189" i="615"/>
  <c r="H189" i="615"/>
  <c r="X189" i="615"/>
  <c r="P189" i="615"/>
  <c r="I189" i="615"/>
  <c r="G189" i="615"/>
  <c r="U189" i="615"/>
  <c r="R189" i="615"/>
  <c r="K189" i="615"/>
  <c r="N56" i="615"/>
  <c r="Y56" i="615"/>
  <c r="G56" i="615"/>
  <c r="M56" i="615"/>
  <c r="P56" i="615"/>
  <c r="K56" i="615"/>
  <c r="W56" i="615"/>
  <c r="J56" i="615"/>
  <c r="I56" i="615"/>
  <c r="U56" i="615"/>
  <c r="T56" i="615"/>
  <c r="O56" i="615"/>
  <c r="S56" i="615"/>
  <c r="L56" i="615"/>
  <c r="Q56" i="615"/>
  <c r="V56" i="615"/>
  <c r="R56" i="615"/>
  <c r="H56" i="615"/>
  <c r="Z56" i="615"/>
  <c r="X56" i="615"/>
  <c r="L103" i="615"/>
  <c r="K103" i="615"/>
  <c r="I272" i="8"/>
  <c r="BD16" i="8"/>
  <c r="O230" i="615"/>
  <c r="K230" i="615"/>
  <c r="P230" i="615"/>
  <c r="W230" i="615"/>
  <c r="Z230" i="615"/>
  <c r="R230" i="615"/>
  <c r="L230" i="615"/>
  <c r="X230" i="615"/>
  <c r="N230" i="615"/>
  <c r="I230" i="615"/>
  <c r="S230" i="615"/>
  <c r="Q230" i="615"/>
  <c r="H230" i="615"/>
  <c r="Y230" i="615"/>
  <c r="T230" i="615"/>
  <c r="J230" i="615"/>
  <c r="U230" i="615"/>
  <c r="V230" i="615"/>
  <c r="G230" i="615"/>
  <c r="M230" i="615"/>
  <c r="V183" i="617"/>
  <c r="X183" i="617"/>
  <c r="O141" i="617"/>
  <c r="T141" i="617"/>
  <c r="W141" i="617"/>
  <c r="G141" i="617"/>
  <c r="X141" i="617"/>
  <c r="L141" i="617"/>
  <c r="Q141" i="617"/>
  <c r="N141" i="617"/>
  <c r="Z141" i="617"/>
  <c r="M141" i="615"/>
  <c r="M272" i="8"/>
  <c r="BG16" i="8"/>
  <c r="BH16" i="8"/>
  <c r="T272" i="8"/>
  <c r="Q60" i="615"/>
  <c r="H60" i="615"/>
  <c r="V60" i="615"/>
  <c r="K60" i="615"/>
  <c r="M60" i="615"/>
  <c r="T60" i="615"/>
  <c r="J60" i="615"/>
  <c r="L60" i="615"/>
  <c r="P60" i="615"/>
  <c r="G60" i="615"/>
  <c r="S60" i="615"/>
  <c r="Z60" i="615"/>
  <c r="X60" i="615"/>
  <c r="Y60" i="615"/>
  <c r="O60" i="615"/>
  <c r="I60" i="615"/>
  <c r="W60" i="615"/>
  <c r="U60" i="615"/>
  <c r="R60" i="615"/>
  <c r="N60" i="615"/>
  <c r="K96" i="615"/>
  <c r="M96" i="615"/>
  <c r="W96" i="615"/>
  <c r="L96" i="615"/>
  <c r="H96" i="615"/>
  <c r="X96" i="615"/>
  <c r="Z96" i="615"/>
  <c r="I96" i="615"/>
  <c r="O96" i="615"/>
  <c r="P96" i="615"/>
  <c r="T96" i="615"/>
  <c r="S96" i="615"/>
  <c r="N96" i="615"/>
  <c r="G96" i="615"/>
  <c r="V96" i="615"/>
  <c r="Q96" i="615"/>
  <c r="Y96" i="615"/>
  <c r="R96" i="615"/>
  <c r="J96" i="615"/>
  <c r="U96" i="615"/>
  <c r="V231" i="615"/>
  <c r="K231" i="615"/>
  <c r="N231" i="615"/>
  <c r="J231" i="615"/>
  <c r="X231" i="615"/>
  <c r="P231" i="615"/>
  <c r="O231" i="615"/>
  <c r="W231" i="615"/>
  <c r="R231" i="615"/>
  <c r="Q231" i="615"/>
  <c r="G231" i="615"/>
  <c r="Z231" i="615"/>
  <c r="T231" i="615"/>
  <c r="L231" i="615"/>
  <c r="I231" i="615"/>
  <c r="S231" i="615"/>
  <c r="M231" i="615"/>
  <c r="U231" i="615"/>
  <c r="Y231" i="615"/>
  <c r="H231" i="615"/>
  <c r="K102" i="615"/>
  <c r="G102" i="615"/>
  <c r="J102" i="615"/>
  <c r="L102" i="615"/>
  <c r="M102" i="615"/>
  <c r="U102" i="615"/>
  <c r="Z102" i="615"/>
  <c r="S102" i="615"/>
  <c r="O102" i="615"/>
  <c r="X102" i="615"/>
  <c r="P102" i="615"/>
  <c r="N102" i="615"/>
  <c r="H102" i="615"/>
  <c r="Q102" i="615"/>
  <c r="Y102" i="615"/>
  <c r="W102" i="615"/>
  <c r="R102" i="615"/>
  <c r="T102" i="615"/>
  <c r="I102" i="615"/>
  <c r="V102" i="615"/>
  <c r="X63" i="8"/>
  <c r="BH236" i="8"/>
  <c r="BG236" i="8"/>
  <c r="O99" i="615"/>
  <c r="P99" i="615"/>
  <c r="G99" i="615"/>
  <c r="J99" i="615"/>
  <c r="N99" i="615"/>
  <c r="U99" i="615"/>
  <c r="Z99" i="615"/>
  <c r="K99" i="615"/>
  <c r="L99" i="615"/>
  <c r="Q99" i="615"/>
  <c r="S99" i="615"/>
  <c r="V99" i="615"/>
  <c r="X99" i="615"/>
  <c r="T99" i="615"/>
  <c r="R99" i="615"/>
  <c r="W99" i="615"/>
  <c r="Y99" i="615"/>
  <c r="I99" i="615"/>
  <c r="H99" i="615"/>
  <c r="M99" i="615"/>
  <c r="K12" i="615"/>
  <c r="Q12" i="615"/>
  <c r="U12" i="615"/>
  <c r="H12" i="615"/>
  <c r="Y12" i="615"/>
  <c r="R12" i="615"/>
  <c r="J12" i="615"/>
  <c r="M12" i="615"/>
  <c r="V12" i="615"/>
  <c r="Z12" i="615"/>
  <c r="W12" i="615"/>
  <c r="I12" i="615"/>
  <c r="S12" i="615"/>
  <c r="L12" i="615"/>
  <c r="O12" i="615"/>
  <c r="P12" i="615"/>
  <c r="G12" i="615"/>
  <c r="N12" i="615"/>
  <c r="X12" i="615"/>
  <c r="T12" i="615"/>
  <c r="W58" i="615"/>
  <c r="L58" i="615"/>
  <c r="X58" i="615"/>
  <c r="M58" i="615"/>
  <c r="K58" i="615"/>
  <c r="N58" i="615"/>
  <c r="Z58" i="615"/>
  <c r="R58" i="615"/>
  <c r="P58" i="615"/>
  <c r="U58" i="615"/>
  <c r="Y58" i="615"/>
  <c r="G58" i="615"/>
  <c r="I58" i="615"/>
  <c r="H58" i="615"/>
  <c r="Q58" i="615"/>
  <c r="V58" i="615"/>
  <c r="O58" i="615"/>
  <c r="T58" i="615"/>
  <c r="S58" i="615"/>
  <c r="J58" i="615"/>
  <c r="X183" i="615"/>
  <c r="M183" i="615"/>
  <c r="Z183" i="615"/>
  <c r="T183" i="615"/>
  <c r="P183" i="615"/>
  <c r="I183" i="615"/>
  <c r="J183" i="615"/>
  <c r="O183" i="615"/>
  <c r="G183" i="615"/>
  <c r="H183" i="615"/>
  <c r="W183" i="615"/>
  <c r="R183" i="615"/>
  <c r="S183" i="615"/>
  <c r="U183" i="615"/>
  <c r="Q183" i="615"/>
  <c r="Y183" i="615"/>
  <c r="K183" i="615"/>
  <c r="N183" i="615"/>
  <c r="L183" i="615"/>
  <c r="V183" i="615"/>
  <c r="M111" i="615"/>
  <c r="K111" i="615"/>
  <c r="G111" i="615"/>
  <c r="H111" i="615"/>
  <c r="S111" i="615"/>
  <c r="N111" i="615"/>
  <c r="Y111" i="615"/>
  <c r="Z111" i="615"/>
  <c r="Q111" i="615"/>
  <c r="J111" i="615"/>
  <c r="X111" i="615"/>
  <c r="W111" i="615"/>
  <c r="I111" i="615"/>
  <c r="R111" i="615"/>
  <c r="O111" i="615"/>
  <c r="V111" i="615"/>
  <c r="P111" i="615"/>
  <c r="U111" i="615"/>
  <c r="L111" i="615"/>
  <c r="T111" i="615"/>
  <c r="J227" i="617"/>
  <c r="H227" i="617"/>
  <c r="T227" i="617"/>
  <c r="W227" i="617"/>
  <c r="S227" i="617"/>
  <c r="M227" i="617"/>
  <c r="Y227" i="617"/>
  <c r="N227" i="617"/>
  <c r="K227" i="617"/>
  <c r="R227" i="617"/>
  <c r="Q227" i="617"/>
  <c r="O227" i="617"/>
  <c r="X227" i="617"/>
  <c r="I227" i="617"/>
  <c r="G227" i="617"/>
  <c r="V227" i="617"/>
  <c r="P227" i="617"/>
  <c r="L227" i="617"/>
  <c r="U227" i="617"/>
  <c r="Z227" i="617"/>
  <c r="Q105" i="618"/>
  <c r="Y105" i="618"/>
  <c r="L105" i="618"/>
  <c r="S105" i="618"/>
  <c r="X105" i="618"/>
  <c r="H105" i="618"/>
  <c r="N105" i="618"/>
  <c r="I105" i="618"/>
  <c r="R105" i="618"/>
  <c r="Z105" i="618"/>
  <c r="J105" i="618"/>
  <c r="K105" i="618"/>
  <c r="O105" i="618"/>
  <c r="R137" i="616"/>
  <c r="W105" i="618"/>
  <c r="U105" i="618"/>
  <c r="T105" i="618"/>
  <c r="X126" i="616"/>
  <c r="X137" i="616" s="1"/>
  <c r="S282" i="8"/>
  <c r="S283" i="8" s="1"/>
  <c r="Q126" i="616"/>
  <c r="Q137" i="616" s="1"/>
  <c r="Y126" i="616"/>
  <c r="Y137" i="616" s="1"/>
  <c r="Z282" i="8"/>
  <c r="Z283" i="8" s="1"/>
  <c r="H126" i="616"/>
  <c r="H137" i="616" s="1"/>
  <c r="V126" i="616"/>
  <c r="V137" i="616" s="1"/>
  <c r="T126" i="616"/>
  <c r="T137" i="616" s="1"/>
  <c r="K126" i="616"/>
  <c r="K137" i="616" s="1"/>
  <c r="G126" i="616"/>
  <c r="G137" i="616" s="1"/>
  <c r="U126" i="616"/>
  <c r="U137" i="616" s="1"/>
  <c r="P126" i="616"/>
  <c r="P137" i="616" s="1"/>
  <c r="S126" i="616"/>
  <c r="S137" i="616" s="1"/>
  <c r="N126" i="616"/>
  <c r="N137" i="616" s="1"/>
  <c r="O126" i="616"/>
  <c r="O137" i="616" s="1"/>
  <c r="W126" i="616"/>
  <c r="W137" i="616" s="1"/>
  <c r="I126" i="616"/>
  <c r="I137" i="616" s="1"/>
  <c r="J126" i="616"/>
  <c r="J137" i="616" s="1"/>
  <c r="M126" i="616"/>
  <c r="M137" i="616" s="1"/>
  <c r="L126" i="616"/>
  <c r="L137" i="616" s="1"/>
  <c r="Z126" i="616"/>
  <c r="Z137" i="616" s="1"/>
  <c r="AD258" i="8"/>
  <c r="AD265" i="8" s="1"/>
  <c r="G20" i="68" s="1"/>
  <c r="G11" i="68" s="1"/>
  <c r="D29" i="68" s="1"/>
  <c r="M53" i="68" s="1"/>
  <c r="Z70" i="8"/>
  <c r="Z107" i="8" s="1"/>
  <c r="Y70" i="8"/>
  <c r="Y107" i="8" s="1"/>
  <c r="Z201" i="8"/>
  <c r="Z238" i="8" s="1"/>
  <c r="V70" i="8"/>
  <c r="V107" i="8" s="1"/>
  <c r="V116" i="8" s="1"/>
  <c r="V284" i="8" s="1"/>
  <c r="Y201" i="8"/>
  <c r="Y238" i="8" s="1"/>
  <c r="Y240" i="8" s="1"/>
  <c r="V201" i="8"/>
  <c r="V238" i="8" s="1"/>
  <c r="K253" i="6"/>
  <c r="K278" i="8"/>
  <c r="F69" i="614" a="1"/>
  <c r="F69" i="614" s="1"/>
  <c r="O69" i="614" s="1"/>
  <c r="D70" i="614"/>
  <c r="D107" i="614" s="1"/>
  <c r="D116" i="614" s="1"/>
  <c r="D284" i="614" s="1"/>
  <c r="P70" i="8"/>
  <c r="P107" i="8" s="1"/>
  <c r="E53" i="590"/>
  <c r="N116" i="8"/>
  <c r="N284" i="8" s="1"/>
  <c r="BI246" i="8"/>
  <c r="BN246" i="8"/>
  <c r="N282" i="8"/>
  <c r="N283" i="8" s="1"/>
  <c r="BJ246" i="8"/>
  <c r="BM246" i="8"/>
  <c r="Y63" i="616"/>
  <c r="V282" i="8"/>
  <c r="BO246" i="8"/>
  <c r="BK246" i="8"/>
  <c r="AU255" i="8"/>
  <c r="BL246" i="8"/>
  <c r="AQ255" i="8"/>
  <c r="BM255" i="8" s="1"/>
  <c r="AM255" i="8"/>
  <c r="BL255" i="8" s="1"/>
  <c r="AT258" i="8"/>
  <c r="AT265" i="8" s="1"/>
  <c r="AY255" i="8"/>
  <c r="BO255" i="8" s="1"/>
  <c r="AE255" i="8"/>
  <c r="BJ255" i="8" s="1"/>
  <c r="W240" i="8"/>
  <c r="AL258" i="8"/>
  <c r="AL265" i="8" s="1"/>
  <c r="AI255" i="8"/>
  <c r="J201" i="8"/>
  <c r="J238" i="8" s="1"/>
  <c r="J240" i="8" s="1"/>
  <c r="H201" i="8"/>
  <c r="H238" i="8" s="1"/>
  <c r="J70" i="8"/>
  <c r="J107" i="8" s="1"/>
  <c r="H70" i="8"/>
  <c r="H107" i="8" s="1"/>
  <c r="F69" i="612" a="1"/>
  <c r="F69" i="612" s="1"/>
  <c r="D70" i="612"/>
  <c r="D107" i="612" s="1"/>
  <c r="D201" i="612"/>
  <c r="D238" i="612" s="1"/>
  <c r="D240" i="612" s="1"/>
  <c r="F200" i="612" a="1"/>
  <c r="F200" i="612" s="1"/>
  <c r="F200" i="616" a="1"/>
  <c r="F200" i="616" s="1"/>
  <c r="D201" i="616"/>
  <c r="D238" i="616" s="1"/>
  <c r="F69" i="616" a="1"/>
  <c r="F69" i="616" s="1"/>
  <c r="D70" i="616"/>
  <c r="D107" i="616" s="1"/>
  <c r="G238" i="6"/>
  <c r="E238" i="6" s="1"/>
  <c r="S180" i="8"/>
  <c r="J191" i="6"/>
  <c r="J193" i="6" s="1"/>
  <c r="J285" i="6" s="1"/>
  <c r="W180" i="8"/>
  <c r="E200" i="8"/>
  <c r="G201" i="8"/>
  <c r="G238" i="8" s="1"/>
  <c r="K238" i="8"/>
  <c r="H43" i="590"/>
  <c r="H44" i="590" s="1"/>
  <c r="G43" i="590"/>
  <c r="G44" i="590" s="1"/>
  <c r="M43" i="590"/>
  <c r="M44" i="590" s="1"/>
  <c r="M50" i="590" s="1"/>
  <c r="S107" i="8"/>
  <c r="G107" i="6"/>
  <c r="E107" i="6" s="1"/>
  <c r="P16" i="616"/>
  <c r="G282" i="6"/>
  <c r="E152" i="6"/>
  <c r="G278" i="6"/>
  <c r="O282" i="8"/>
  <c r="O283" i="8" s="1"/>
  <c r="O278" i="8"/>
  <c r="E271" i="8"/>
  <c r="S250" i="8"/>
  <c r="W250" i="8"/>
  <c r="O180" i="8"/>
  <c r="I191" i="6"/>
  <c r="I193" i="6" s="1"/>
  <c r="I285" i="6" s="1"/>
  <c r="J126" i="618"/>
  <c r="J137" i="618" s="1"/>
  <c r="G126" i="618"/>
  <c r="G137" i="618" s="1"/>
  <c r="U126" i="618"/>
  <c r="U137" i="618" s="1"/>
  <c r="V126" i="618"/>
  <c r="V137" i="618" s="1"/>
  <c r="P126" i="618"/>
  <c r="P137" i="618" s="1"/>
  <c r="K126" i="618"/>
  <c r="K137" i="618" s="1"/>
  <c r="N126" i="618"/>
  <c r="N137" i="618" s="1"/>
  <c r="Y126" i="618"/>
  <c r="Y137" i="618" s="1"/>
  <c r="T126" i="618"/>
  <c r="T137" i="618" s="1"/>
  <c r="O126" i="618"/>
  <c r="O137" i="618" s="1"/>
  <c r="I126" i="618"/>
  <c r="I137" i="618" s="1"/>
  <c r="X126" i="618"/>
  <c r="X137" i="618" s="1"/>
  <c r="S126" i="618"/>
  <c r="S137" i="618" s="1"/>
  <c r="M126" i="618"/>
  <c r="M137" i="618" s="1"/>
  <c r="Z126" i="618"/>
  <c r="Z137" i="618" s="1"/>
  <c r="H126" i="618"/>
  <c r="H137" i="618" s="1"/>
  <c r="W126" i="618"/>
  <c r="W137" i="618" s="1"/>
  <c r="R126" i="618"/>
  <c r="R137" i="618" s="1"/>
  <c r="Q126" i="618"/>
  <c r="Q137" i="618" s="1"/>
  <c r="L126" i="618"/>
  <c r="L137" i="618" s="1"/>
  <c r="U16" i="616"/>
  <c r="K181" i="6"/>
  <c r="W181" i="8" s="1"/>
  <c r="K185" i="6"/>
  <c r="W185" i="8" s="1"/>
  <c r="K182" i="6"/>
  <c r="W182" i="8" s="1"/>
  <c r="K184" i="6"/>
  <c r="W184" i="8" s="1"/>
  <c r="K180" i="6"/>
  <c r="K283" i="6"/>
  <c r="K245" i="6" s="1"/>
  <c r="W245" i="8" s="1"/>
  <c r="AA255" i="8"/>
  <c r="E69" i="8"/>
  <c r="G70" i="8"/>
  <c r="G107" i="8" s="1"/>
  <c r="G116" i="8" s="1"/>
  <c r="S261" i="8"/>
  <c r="W261" i="8"/>
  <c r="T140" i="613"/>
  <c r="T150" i="613" s="1"/>
  <c r="Q140" i="613"/>
  <c r="Q150" i="613" s="1"/>
  <c r="X140" i="613"/>
  <c r="X150" i="613" s="1"/>
  <c r="L140" i="613"/>
  <c r="L150" i="613" s="1"/>
  <c r="I140" i="613"/>
  <c r="I150" i="613" s="1"/>
  <c r="P140" i="613"/>
  <c r="P150" i="613" s="1"/>
  <c r="S140" i="613"/>
  <c r="S150" i="613" s="1"/>
  <c r="W140" i="613"/>
  <c r="W150" i="613" s="1"/>
  <c r="K140" i="613"/>
  <c r="K150" i="613" s="1"/>
  <c r="O140" i="613"/>
  <c r="O150" i="613" s="1"/>
  <c r="Z140" i="613"/>
  <c r="Z150" i="613" s="1"/>
  <c r="G140" i="613"/>
  <c r="G150" i="613" s="1"/>
  <c r="V140" i="613"/>
  <c r="V150" i="613" s="1"/>
  <c r="U140" i="613"/>
  <c r="U150" i="613" s="1"/>
  <c r="J140" i="613"/>
  <c r="J150" i="613" s="1"/>
  <c r="N140" i="613"/>
  <c r="N150" i="613" s="1"/>
  <c r="M140" i="613"/>
  <c r="M150" i="613" s="1"/>
  <c r="Y140" i="613"/>
  <c r="Y150" i="613" s="1"/>
  <c r="H140" i="613"/>
  <c r="H150" i="613" s="1"/>
  <c r="R140" i="613"/>
  <c r="R150" i="613" s="1"/>
  <c r="E34" i="590"/>
  <c r="O107" i="8"/>
  <c r="G152" i="8"/>
  <c r="I253" i="6"/>
  <c r="O249" i="8"/>
  <c r="K107" i="8"/>
  <c r="K116" i="8" s="1"/>
  <c r="R70" i="8"/>
  <c r="R107" i="8" s="1"/>
  <c r="S238" i="8"/>
  <c r="L20" i="68"/>
  <c r="L11" i="68" s="1"/>
  <c r="D34" i="68" s="1"/>
  <c r="M58" i="68" s="1"/>
  <c r="S16" i="616"/>
  <c r="S63" i="616" s="1"/>
  <c r="W16" i="616"/>
  <c r="W63" i="616" s="1"/>
  <c r="R201" i="8"/>
  <c r="R238" i="8" s="1"/>
  <c r="R240" i="8" s="1"/>
  <c r="O16" i="616"/>
  <c r="O63" i="616" s="1"/>
  <c r="S259" i="8"/>
  <c r="W259" i="8"/>
  <c r="AH258" i="8"/>
  <c r="AH265" i="8" s="1"/>
  <c r="H20" i="68" s="1"/>
  <c r="H11" i="68" s="1"/>
  <c r="D30" i="68" s="1"/>
  <c r="M54" i="68" s="1"/>
  <c r="N16" i="616"/>
  <c r="N63" i="616" s="1"/>
  <c r="R16" i="616"/>
  <c r="R63" i="616" s="1"/>
  <c r="O240" i="8"/>
  <c r="L201" i="8"/>
  <c r="L238" i="8" s="1"/>
  <c r="K180" i="8"/>
  <c r="S249" i="8"/>
  <c r="W249" i="8"/>
  <c r="J253" i="6"/>
  <c r="V16" i="616"/>
  <c r="Z16" i="616"/>
  <c r="Z63" i="616" s="1"/>
  <c r="K249" i="8"/>
  <c r="H253" i="6"/>
  <c r="L70" i="8"/>
  <c r="L107" i="8" s="1"/>
  <c r="D32" i="590"/>
  <c r="D33" i="590" s="1"/>
  <c r="D35" i="590" s="1"/>
  <c r="D37" i="590" s="1"/>
  <c r="D38" i="590" s="1"/>
  <c r="J31" i="590"/>
  <c r="J32" i="590" s="1"/>
  <c r="J33" i="590" s="1"/>
  <c r="J35" i="590" s="1"/>
  <c r="G31" i="590"/>
  <c r="G32" i="590" s="1"/>
  <c r="G33" i="590" s="1"/>
  <c r="K31" i="590"/>
  <c r="K32" i="590" s="1"/>
  <c r="K33" i="590" s="1"/>
  <c r="K35" i="590" s="1"/>
  <c r="H31" i="590"/>
  <c r="H32" i="590" s="1"/>
  <c r="H33" i="590" s="1"/>
  <c r="H35" i="590" s="1"/>
  <c r="L31" i="590"/>
  <c r="L32" i="590" s="1"/>
  <c r="L33" i="590" s="1"/>
  <c r="L35" i="590" s="1"/>
  <c r="M31" i="590"/>
  <c r="M32" i="590" s="1"/>
  <c r="M33" i="590" s="1"/>
  <c r="M35" i="590" s="1"/>
  <c r="I31" i="590"/>
  <c r="I32" i="590" s="1"/>
  <c r="I33" i="590" s="1"/>
  <c r="I35" i="590" s="1"/>
  <c r="S251" i="8"/>
  <c r="W251" i="8"/>
  <c r="W252" i="8"/>
  <c r="K283" i="8"/>
  <c r="J152" i="8"/>
  <c r="H118" i="281"/>
  <c r="H148" i="281"/>
  <c r="H124" i="281"/>
  <c r="H154" i="281"/>
  <c r="H142" i="281"/>
  <c r="H136" i="281"/>
  <c r="K148" i="281"/>
  <c r="K118" i="281"/>
  <c r="K154" i="281"/>
  <c r="K124" i="281"/>
  <c r="K136" i="281"/>
  <c r="K142" i="281"/>
  <c r="G148" i="281"/>
  <c r="G124" i="281"/>
  <c r="G118" i="281"/>
  <c r="G154" i="281"/>
  <c r="G136" i="281"/>
  <c r="G142" i="281"/>
  <c r="J148" i="281"/>
  <c r="J124" i="281"/>
  <c r="J118" i="281"/>
  <c r="J154" i="281"/>
  <c r="J142" i="281"/>
  <c r="J136" i="281"/>
  <c r="M156" i="612"/>
  <c r="M15" i="612"/>
  <c r="M158" i="612"/>
  <c r="M167" i="612"/>
  <c r="M172" i="612"/>
  <c r="M166" i="612"/>
  <c r="M160" i="612"/>
  <c r="M165" i="612"/>
  <c r="K156" i="612"/>
  <c r="K15" i="612"/>
  <c r="K166" i="612"/>
  <c r="K167" i="612"/>
  <c r="K158" i="612"/>
  <c r="K160" i="612"/>
  <c r="K172" i="612"/>
  <c r="K165" i="612"/>
  <c r="L156" i="612"/>
  <c r="L15" i="612"/>
  <c r="L158" i="612"/>
  <c r="L160" i="612"/>
  <c r="L172" i="612"/>
  <c r="L167" i="612"/>
  <c r="L166" i="612"/>
  <c r="L165" i="612"/>
  <c r="E72" i="589"/>
  <c r="J156" i="612"/>
  <c r="J15" i="612"/>
  <c r="J172" i="612"/>
  <c r="J166" i="612"/>
  <c r="J167" i="612"/>
  <c r="J160" i="612"/>
  <c r="J158" i="612"/>
  <c r="J165" i="612"/>
  <c r="M165" i="281"/>
  <c r="I156" i="612"/>
  <c r="I15" i="612"/>
  <c r="I172" i="612"/>
  <c r="I158" i="612"/>
  <c r="I166" i="612"/>
  <c r="I167" i="612"/>
  <c r="I160" i="612"/>
  <c r="I165" i="612"/>
  <c r="C30" i="491"/>
  <c r="E13" i="590"/>
  <c r="I165" i="281"/>
  <c r="H15" i="612"/>
  <c r="H165" i="612"/>
  <c r="H160" i="612"/>
  <c r="H172" i="612"/>
  <c r="H167" i="612"/>
  <c r="H158" i="612"/>
  <c r="H166" i="612"/>
  <c r="H156" i="612"/>
  <c r="G172" i="612"/>
  <c r="G158" i="612"/>
  <c r="G160" i="612"/>
  <c r="G167" i="612"/>
  <c r="G156" i="612"/>
  <c r="G166" i="612"/>
  <c r="G165" i="612"/>
  <c r="G15" i="612"/>
  <c r="C29" i="491"/>
  <c r="L165" i="281"/>
  <c r="H20" i="621"/>
  <c r="D126" i="617"/>
  <c r="N185" i="8"/>
  <c r="N188" i="8"/>
  <c r="D200" i="613"/>
  <c r="D200" i="614"/>
  <c r="N181" i="8"/>
  <c r="U200" i="8"/>
  <c r="N180" i="8"/>
  <c r="N184" i="8"/>
  <c r="D126" i="614"/>
  <c r="D200" i="618"/>
  <c r="D69" i="613"/>
  <c r="N182" i="8"/>
  <c r="D140" i="612"/>
  <c r="X69" i="8"/>
  <c r="D126" i="612"/>
  <c r="D69" i="618"/>
  <c r="D140" i="615"/>
  <c r="X200" i="8"/>
  <c r="D140" i="617"/>
  <c r="Z245" i="8"/>
  <c r="U201" i="8" l="1"/>
  <c r="U238" i="8" s="1"/>
  <c r="X100" i="613"/>
  <c r="V57" i="613"/>
  <c r="R60" i="613"/>
  <c r="R53" i="613"/>
  <c r="O100" i="613"/>
  <c r="X57" i="613"/>
  <c r="W60" i="613"/>
  <c r="M53" i="613"/>
  <c r="W100" i="613"/>
  <c r="Y57" i="613"/>
  <c r="K60" i="613"/>
  <c r="R100" i="613"/>
  <c r="N57" i="613"/>
  <c r="Q60" i="613"/>
  <c r="Y100" i="613"/>
  <c r="P57" i="613"/>
  <c r="Y53" i="613"/>
  <c r="T100" i="613"/>
  <c r="U57" i="613"/>
  <c r="X53" i="613"/>
  <c r="P100" i="613"/>
  <c r="O57" i="613"/>
  <c r="L53" i="613"/>
  <c r="X141" i="615"/>
  <c r="M11" i="615"/>
  <c r="R141" i="615"/>
  <c r="Z141" i="615"/>
  <c r="K141" i="615"/>
  <c r="V141" i="615"/>
  <c r="T141" i="615"/>
  <c r="N141" i="615"/>
  <c r="W141" i="615"/>
  <c r="H141" i="615"/>
  <c r="O149" i="615"/>
  <c r="S141" i="615"/>
  <c r="G141" i="615"/>
  <c r="M55" i="615"/>
  <c r="O141" i="615"/>
  <c r="U141" i="615"/>
  <c r="J141" i="615"/>
  <c r="L141" i="615"/>
  <c r="P141" i="615"/>
  <c r="J11" i="615"/>
  <c r="O228" i="615"/>
  <c r="U228" i="615"/>
  <c r="V16" i="614"/>
  <c r="H53" i="615"/>
  <c r="T63" i="616"/>
  <c r="X16" i="614"/>
  <c r="S232" i="613"/>
  <c r="S96" i="613"/>
  <c r="X232" i="613"/>
  <c r="X190" i="613"/>
  <c r="V96" i="613"/>
  <c r="Q232" i="613"/>
  <c r="O190" i="613"/>
  <c r="W135" i="614"/>
  <c r="U96" i="613"/>
  <c r="S235" i="615"/>
  <c r="O235" i="615"/>
  <c r="P235" i="615"/>
  <c r="Q95" i="615"/>
  <c r="V59" i="613"/>
  <c r="Y59" i="613"/>
  <c r="H59" i="613"/>
  <c r="S231" i="613"/>
  <c r="H231" i="613"/>
  <c r="X231" i="613"/>
  <c r="J113" i="613"/>
  <c r="W234" i="613"/>
  <c r="R95" i="615"/>
  <c r="H235" i="615"/>
  <c r="W235" i="615"/>
  <c r="L235" i="615"/>
  <c r="H63" i="618"/>
  <c r="H271" i="618" s="1"/>
  <c r="X59" i="613"/>
  <c r="K59" i="613"/>
  <c r="U231" i="613"/>
  <c r="I231" i="613"/>
  <c r="T113" i="613"/>
  <c r="Y234" i="613"/>
  <c r="Z95" i="615"/>
  <c r="M95" i="615"/>
  <c r="Y95" i="615"/>
  <c r="N136" i="614"/>
  <c r="N59" i="613"/>
  <c r="T59" i="613"/>
  <c r="K231" i="613"/>
  <c r="Z231" i="613"/>
  <c r="I113" i="613"/>
  <c r="N234" i="613"/>
  <c r="H95" i="615"/>
  <c r="U95" i="615"/>
  <c r="T95" i="615"/>
  <c r="J95" i="615"/>
  <c r="Y235" i="615"/>
  <c r="Z235" i="615"/>
  <c r="P136" i="614"/>
  <c r="P59" i="613"/>
  <c r="R59" i="613"/>
  <c r="R231" i="613"/>
  <c r="M231" i="613"/>
  <c r="H113" i="613"/>
  <c r="S234" i="613"/>
  <c r="G95" i="615"/>
  <c r="L95" i="615"/>
  <c r="V95" i="615"/>
  <c r="T235" i="615"/>
  <c r="R235" i="615"/>
  <c r="Q59" i="613"/>
  <c r="Z59" i="613"/>
  <c r="Y231" i="613"/>
  <c r="Q231" i="613"/>
  <c r="P113" i="613"/>
  <c r="H234" i="613"/>
  <c r="I234" i="613"/>
  <c r="W95" i="615"/>
  <c r="X95" i="615"/>
  <c r="I95" i="615"/>
  <c r="V235" i="615"/>
  <c r="Q235" i="615"/>
  <c r="G59" i="613"/>
  <c r="W59" i="613"/>
  <c r="I59" i="613"/>
  <c r="O231" i="613"/>
  <c r="P231" i="613"/>
  <c r="V231" i="613"/>
  <c r="X113" i="613"/>
  <c r="Z234" i="613"/>
  <c r="S95" i="615"/>
  <c r="M235" i="615"/>
  <c r="M59" i="613"/>
  <c r="L59" i="613"/>
  <c r="G231" i="613"/>
  <c r="J231" i="613"/>
  <c r="Z113" i="613"/>
  <c r="U234" i="613"/>
  <c r="O95" i="615"/>
  <c r="U190" i="615"/>
  <c r="H149" i="615"/>
  <c r="H280" i="615" s="1"/>
  <c r="R58" i="617"/>
  <c r="X149" i="615"/>
  <c r="I60" i="617"/>
  <c r="P190" i="615"/>
  <c r="T56" i="613"/>
  <c r="Q104" i="613"/>
  <c r="I104" i="613"/>
  <c r="L228" i="615"/>
  <c r="N228" i="615"/>
  <c r="X11" i="615"/>
  <c r="S11" i="615"/>
  <c r="H11" i="615"/>
  <c r="H16" i="615" s="1"/>
  <c r="J63" i="618"/>
  <c r="J271" i="618" s="1"/>
  <c r="X55" i="615"/>
  <c r="M63" i="8"/>
  <c r="M271" i="8" s="1"/>
  <c r="BE271" i="8" s="1"/>
  <c r="G228" i="615"/>
  <c r="W228" i="615"/>
  <c r="O11" i="615"/>
  <c r="Z11" i="615"/>
  <c r="G11" i="615"/>
  <c r="G16" i="615" s="1"/>
  <c r="O70" i="614"/>
  <c r="N57" i="615"/>
  <c r="K228" i="615"/>
  <c r="I228" i="615"/>
  <c r="U53" i="615"/>
  <c r="L11" i="615"/>
  <c r="V11" i="615"/>
  <c r="T57" i="615"/>
  <c r="Q228" i="615"/>
  <c r="T228" i="615"/>
  <c r="M228" i="615"/>
  <c r="M53" i="615"/>
  <c r="N11" i="615"/>
  <c r="N16" i="615" s="1"/>
  <c r="R11" i="615"/>
  <c r="S228" i="615"/>
  <c r="X228" i="615"/>
  <c r="J228" i="615"/>
  <c r="U11" i="615"/>
  <c r="W11" i="615"/>
  <c r="R116" i="8"/>
  <c r="R284" i="8" s="1"/>
  <c r="Y228" i="615"/>
  <c r="H228" i="615"/>
  <c r="P228" i="615"/>
  <c r="I11" i="615"/>
  <c r="I16" i="615" s="1"/>
  <c r="Q11" i="615"/>
  <c r="K11" i="615"/>
  <c r="K16" i="615" s="1"/>
  <c r="V228" i="615"/>
  <c r="Z228" i="615"/>
  <c r="Y11" i="615"/>
  <c r="Y16" i="615" s="1"/>
  <c r="P11" i="615"/>
  <c r="R95" i="613"/>
  <c r="X63" i="616"/>
  <c r="U136" i="614"/>
  <c r="R136" i="614"/>
  <c r="W136" i="614"/>
  <c r="V136" i="614"/>
  <c r="S110" i="615"/>
  <c r="S114" i="615" s="1"/>
  <c r="N54" i="615"/>
  <c r="T136" i="614"/>
  <c r="Y136" i="614"/>
  <c r="Q110" i="615"/>
  <c r="W126" i="613"/>
  <c r="W137" i="613" s="1"/>
  <c r="O104" i="615"/>
  <c r="V54" i="615"/>
  <c r="S136" i="614"/>
  <c r="O136" i="614"/>
  <c r="N104" i="615"/>
  <c r="W54" i="615"/>
  <c r="Q136" i="614"/>
  <c r="Z149" i="614"/>
  <c r="R104" i="615"/>
  <c r="I52" i="615"/>
  <c r="X136" i="614"/>
  <c r="J110" i="615"/>
  <c r="J52" i="615"/>
  <c r="P110" i="615"/>
  <c r="R126" i="613"/>
  <c r="R137" i="613" s="1"/>
  <c r="V104" i="615"/>
  <c r="W104" i="615"/>
  <c r="G104" i="615"/>
  <c r="P54" i="615"/>
  <c r="K54" i="615"/>
  <c r="R54" i="615"/>
  <c r="R52" i="615"/>
  <c r="Y52" i="615"/>
  <c r="H58" i="613"/>
  <c r="R111" i="613"/>
  <c r="H110" i="615"/>
  <c r="U126" i="613"/>
  <c r="U137" i="613" s="1"/>
  <c r="P104" i="615"/>
  <c r="L104" i="615"/>
  <c r="I104" i="615"/>
  <c r="S54" i="615"/>
  <c r="X54" i="615"/>
  <c r="U54" i="615"/>
  <c r="Z52" i="615"/>
  <c r="V52" i="615"/>
  <c r="I110" i="615"/>
  <c r="O110" i="615"/>
  <c r="Z110" i="615"/>
  <c r="R110" i="615"/>
  <c r="K104" i="615"/>
  <c r="X104" i="615"/>
  <c r="I54" i="615"/>
  <c r="G54" i="615"/>
  <c r="L52" i="615"/>
  <c r="O52" i="615"/>
  <c r="G52" i="615"/>
  <c r="K110" i="615"/>
  <c r="L110" i="615"/>
  <c r="G110" i="615"/>
  <c r="P126" i="613"/>
  <c r="P137" i="613" s="1"/>
  <c r="V126" i="613"/>
  <c r="X126" i="613"/>
  <c r="X137" i="613" s="1"/>
  <c r="Q104" i="615"/>
  <c r="J104" i="615"/>
  <c r="Y54" i="615"/>
  <c r="Z54" i="615"/>
  <c r="X52" i="615"/>
  <c r="N52" i="615"/>
  <c r="K52" i="615"/>
  <c r="Y110" i="615"/>
  <c r="W110" i="615"/>
  <c r="S126" i="613"/>
  <c r="Z126" i="613"/>
  <c r="Z137" i="613" s="1"/>
  <c r="S104" i="615"/>
  <c r="T104" i="615"/>
  <c r="L54" i="615"/>
  <c r="H54" i="615"/>
  <c r="P52" i="615"/>
  <c r="W52" i="615"/>
  <c r="Q52" i="615"/>
  <c r="M110" i="615"/>
  <c r="M114" i="615" s="1"/>
  <c r="X110" i="615"/>
  <c r="Q126" i="613"/>
  <c r="Q137" i="613" s="1"/>
  <c r="Y126" i="613"/>
  <c r="Y137" i="613" s="1"/>
  <c r="Z104" i="615"/>
  <c r="U104" i="615"/>
  <c r="O54" i="615"/>
  <c r="Q54" i="615"/>
  <c r="S52" i="615"/>
  <c r="M52" i="615"/>
  <c r="U52" i="615"/>
  <c r="V110" i="615"/>
  <c r="N126" i="613"/>
  <c r="N137" i="613" s="1"/>
  <c r="O126" i="613"/>
  <c r="O137" i="613" s="1"/>
  <c r="H104" i="615"/>
  <c r="M104" i="615"/>
  <c r="J54" i="615"/>
  <c r="M54" i="615"/>
  <c r="T52" i="615"/>
  <c r="T110" i="615"/>
  <c r="U63" i="616"/>
  <c r="I103" i="615"/>
  <c r="O103" i="615"/>
  <c r="H113" i="615"/>
  <c r="K113" i="615"/>
  <c r="R101" i="615"/>
  <c r="Y101" i="615"/>
  <c r="O96" i="613"/>
  <c r="L96" i="613"/>
  <c r="G96" i="613"/>
  <c r="L232" i="613"/>
  <c r="H232" i="613"/>
  <c r="J232" i="613"/>
  <c r="I190" i="613"/>
  <c r="T190" i="613"/>
  <c r="Q135" i="614"/>
  <c r="V137" i="613"/>
  <c r="T103" i="615"/>
  <c r="M103" i="615"/>
  <c r="W113" i="615"/>
  <c r="I113" i="615"/>
  <c r="L101" i="615"/>
  <c r="U101" i="615"/>
  <c r="N96" i="613"/>
  <c r="K96" i="613"/>
  <c r="Z96" i="613"/>
  <c r="O232" i="613"/>
  <c r="G232" i="613"/>
  <c r="K232" i="613"/>
  <c r="Q190" i="613"/>
  <c r="U190" i="613"/>
  <c r="P103" i="615"/>
  <c r="N103" i="615"/>
  <c r="S103" i="615"/>
  <c r="Q113" i="615"/>
  <c r="J113" i="615"/>
  <c r="T101" i="615"/>
  <c r="Q101" i="615"/>
  <c r="G101" i="615"/>
  <c r="M96" i="613"/>
  <c r="Y96" i="613"/>
  <c r="T232" i="613"/>
  <c r="M232" i="613"/>
  <c r="R232" i="613"/>
  <c r="Z190" i="613"/>
  <c r="H190" i="613"/>
  <c r="P190" i="613"/>
  <c r="X103" i="615"/>
  <c r="W103" i="615"/>
  <c r="Y103" i="615"/>
  <c r="N113" i="615"/>
  <c r="N114" i="615" s="1"/>
  <c r="O113" i="615"/>
  <c r="U113" i="615"/>
  <c r="U114" i="615" s="1"/>
  <c r="V101" i="615"/>
  <c r="I101" i="615"/>
  <c r="J101" i="615"/>
  <c r="M63" i="618"/>
  <c r="M271" i="618" s="1"/>
  <c r="Q96" i="613"/>
  <c r="P96" i="613"/>
  <c r="N232" i="613"/>
  <c r="Z232" i="613"/>
  <c r="K190" i="613"/>
  <c r="V190" i="613"/>
  <c r="M190" i="613"/>
  <c r="Z103" i="615"/>
  <c r="J103" i="615"/>
  <c r="V103" i="615"/>
  <c r="P113" i="615"/>
  <c r="T113" i="615"/>
  <c r="Z113" i="615"/>
  <c r="Z101" i="615"/>
  <c r="N101" i="615"/>
  <c r="W101" i="615"/>
  <c r="X96" i="613"/>
  <c r="R96" i="613"/>
  <c r="Y232" i="613"/>
  <c r="W232" i="613"/>
  <c r="G190" i="613"/>
  <c r="S190" i="613"/>
  <c r="W190" i="613"/>
  <c r="R63" i="618"/>
  <c r="R103" i="615"/>
  <c r="G103" i="615"/>
  <c r="Q103" i="615"/>
  <c r="Y113" i="615"/>
  <c r="X113" i="615"/>
  <c r="R113" i="615"/>
  <c r="H101" i="615"/>
  <c r="P101" i="615"/>
  <c r="O101" i="615"/>
  <c r="D63" i="615"/>
  <c r="D271" i="615" s="1"/>
  <c r="T96" i="613"/>
  <c r="H96" i="613"/>
  <c r="U232" i="613"/>
  <c r="I232" i="613"/>
  <c r="R190" i="613"/>
  <c r="J190" i="613"/>
  <c r="L190" i="613"/>
  <c r="V63" i="616"/>
  <c r="U103" i="615"/>
  <c r="L113" i="615"/>
  <c r="G113" i="615"/>
  <c r="X101" i="615"/>
  <c r="I96" i="613"/>
  <c r="W96" i="613"/>
  <c r="V232" i="613"/>
  <c r="Y190" i="613"/>
  <c r="P135" i="614"/>
  <c r="L190" i="615"/>
  <c r="O190" i="615"/>
  <c r="V190" i="615"/>
  <c r="K190" i="615"/>
  <c r="M190" i="615"/>
  <c r="S190" i="615"/>
  <c r="J190" i="615"/>
  <c r="S137" i="613"/>
  <c r="H190" i="615"/>
  <c r="T190" i="615"/>
  <c r="N190" i="615"/>
  <c r="W190" i="615"/>
  <c r="I190" i="615"/>
  <c r="Q190" i="615"/>
  <c r="Z190" i="615"/>
  <c r="Y190" i="615"/>
  <c r="X190" i="615"/>
  <c r="W97" i="613"/>
  <c r="J97" i="613"/>
  <c r="I97" i="613"/>
  <c r="O140" i="614"/>
  <c r="V140" i="614"/>
  <c r="Z140" i="614"/>
  <c r="X140" i="614"/>
  <c r="O53" i="617"/>
  <c r="S63" i="618"/>
  <c r="S58" i="617"/>
  <c r="G58" i="617"/>
  <c r="M54" i="613"/>
  <c r="O58" i="617"/>
  <c r="Z60" i="617"/>
  <c r="L230" i="613"/>
  <c r="U136" i="617"/>
  <c r="R98" i="617"/>
  <c r="G136" i="617"/>
  <c r="V136" i="617"/>
  <c r="K235" i="617"/>
  <c r="G232" i="615"/>
  <c r="U98" i="617"/>
  <c r="Y98" i="617"/>
  <c r="X232" i="615"/>
  <c r="K136" i="617"/>
  <c r="O136" i="617"/>
  <c r="Y232" i="617"/>
  <c r="U235" i="617"/>
  <c r="Z98" i="617"/>
  <c r="Y135" i="614"/>
  <c r="O135" i="614"/>
  <c r="Y100" i="615"/>
  <c r="M232" i="615"/>
  <c r="U59" i="615"/>
  <c r="Q100" i="615"/>
  <c r="G59" i="615"/>
  <c r="S100" i="615"/>
  <c r="P59" i="615"/>
  <c r="O55" i="613"/>
  <c r="R101" i="613"/>
  <c r="K227" i="615"/>
  <c r="P55" i="613"/>
  <c r="P235" i="613"/>
  <c r="O189" i="613"/>
  <c r="L235" i="613"/>
  <c r="G227" i="615"/>
  <c r="G236" i="615" s="1"/>
  <c r="G189" i="613"/>
  <c r="Z235" i="613"/>
  <c r="M13" i="613"/>
  <c r="M227" i="615"/>
  <c r="V189" i="613"/>
  <c r="P52" i="613"/>
  <c r="T52" i="613"/>
  <c r="Z227" i="615"/>
  <c r="Q63" i="8"/>
  <c r="Q271" i="8" s="1"/>
  <c r="BF271" i="8" s="1"/>
  <c r="Z232" i="615"/>
  <c r="P232" i="615"/>
  <c r="I232" i="615"/>
  <c r="Q59" i="615"/>
  <c r="I59" i="615"/>
  <c r="X59" i="615"/>
  <c r="U100" i="615"/>
  <c r="W100" i="615"/>
  <c r="L100" i="615"/>
  <c r="X55" i="613"/>
  <c r="Q55" i="613"/>
  <c r="Z189" i="613"/>
  <c r="L189" i="613"/>
  <c r="X189" i="613"/>
  <c r="U235" i="613"/>
  <c r="N235" i="613"/>
  <c r="I235" i="613"/>
  <c r="G52" i="613"/>
  <c r="N52" i="613"/>
  <c r="J101" i="613"/>
  <c r="I101" i="613"/>
  <c r="V13" i="613"/>
  <c r="T227" i="615"/>
  <c r="V227" i="615"/>
  <c r="O227" i="615"/>
  <c r="K232" i="615"/>
  <c r="N232" i="615"/>
  <c r="M59" i="615"/>
  <c r="S59" i="615"/>
  <c r="J59" i="615"/>
  <c r="H100" i="615"/>
  <c r="R100" i="615"/>
  <c r="V100" i="615"/>
  <c r="S55" i="613"/>
  <c r="J55" i="613"/>
  <c r="K189" i="613"/>
  <c r="H189" i="613"/>
  <c r="J189" i="613"/>
  <c r="J235" i="613"/>
  <c r="X235" i="613"/>
  <c r="T235" i="613"/>
  <c r="X52" i="613"/>
  <c r="J52" i="613"/>
  <c r="T101" i="613"/>
  <c r="O101" i="613"/>
  <c r="Z13" i="613"/>
  <c r="Z16" i="613" s="1"/>
  <c r="Y227" i="615"/>
  <c r="S232" i="615"/>
  <c r="O232" i="615"/>
  <c r="L59" i="615"/>
  <c r="W59" i="615"/>
  <c r="R59" i="615"/>
  <c r="Z100" i="615"/>
  <c r="G100" i="615"/>
  <c r="I100" i="615"/>
  <c r="P231" i="617"/>
  <c r="H55" i="613"/>
  <c r="M55" i="613"/>
  <c r="G55" i="613"/>
  <c r="Q189" i="613"/>
  <c r="Y189" i="613"/>
  <c r="V235" i="613"/>
  <c r="Y235" i="613"/>
  <c r="H52" i="613"/>
  <c r="Q52" i="613"/>
  <c r="Z52" i="613"/>
  <c r="P101" i="613"/>
  <c r="M101" i="613"/>
  <c r="G13" i="613"/>
  <c r="P227" i="615"/>
  <c r="L232" i="615"/>
  <c r="U232" i="615"/>
  <c r="Z59" i="615"/>
  <c r="H59" i="615"/>
  <c r="T100" i="615"/>
  <c r="X100" i="615"/>
  <c r="U13" i="617"/>
  <c r="K55" i="613"/>
  <c r="V55" i="613"/>
  <c r="W55" i="613"/>
  <c r="M189" i="613"/>
  <c r="U189" i="613"/>
  <c r="R235" i="613"/>
  <c r="W235" i="613"/>
  <c r="Y52" i="613"/>
  <c r="M52" i="613"/>
  <c r="O52" i="613"/>
  <c r="Z101" i="613"/>
  <c r="J13" i="613"/>
  <c r="I227" i="615"/>
  <c r="T232" i="615"/>
  <c r="J232" i="615"/>
  <c r="K59" i="615"/>
  <c r="N59" i="615"/>
  <c r="N100" i="615"/>
  <c r="K100" i="615"/>
  <c r="J53" i="617"/>
  <c r="L55" i="613"/>
  <c r="Z55" i="613"/>
  <c r="T55" i="613"/>
  <c r="S189" i="613"/>
  <c r="T189" i="613"/>
  <c r="S235" i="613"/>
  <c r="K235" i="613"/>
  <c r="W52" i="613"/>
  <c r="S52" i="613"/>
  <c r="L52" i="613"/>
  <c r="V101" i="613"/>
  <c r="N13" i="613"/>
  <c r="N63" i="618"/>
  <c r="S227" i="615"/>
  <c r="U227" i="615"/>
  <c r="Q232" i="615"/>
  <c r="V232" i="615"/>
  <c r="W232" i="615"/>
  <c r="V59" i="615"/>
  <c r="Y59" i="615"/>
  <c r="P100" i="615"/>
  <c r="M100" i="615"/>
  <c r="R55" i="613"/>
  <c r="U55" i="613"/>
  <c r="N55" i="613"/>
  <c r="P189" i="613"/>
  <c r="I189" i="613"/>
  <c r="H235" i="613"/>
  <c r="M235" i="613"/>
  <c r="I52" i="613"/>
  <c r="R52" i="613"/>
  <c r="U52" i="613"/>
  <c r="U101" i="613"/>
  <c r="T13" i="613"/>
  <c r="W13" i="613"/>
  <c r="W227" i="615"/>
  <c r="J227" i="615"/>
  <c r="Y232" i="615"/>
  <c r="R232" i="615"/>
  <c r="O59" i="615"/>
  <c r="J100" i="615"/>
  <c r="Y55" i="613"/>
  <c r="R189" i="613"/>
  <c r="N189" i="613"/>
  <c r="O235" i="613"/>
  <c r="G235" i="613"/>
  <c r="V52" i="613"/>
  <c r="H101" i="613"/>
  <c r="H13" i="613"/>
  <c r="H16" i="613" s="1"/>
  <c r="H272" i="613" s="1"/>
  <c r="X227" i="615"/>
  <c r="Q227" i="615"/>
  <c r="N227" i="615"/>
  <c r="L227" i="615"/>
  <c r="H227" i="615"/>
  <c r="V57" i="615"/>
  <c r="M57" i="615"/>
  <c r="L55" i="615"/>
  <c r="S55" i="615"/>
  <c r="X53" i="615"/>
  <c r="J53" i="615"/>
  <c r="R53" i="615"/>
  <c r="L54" i="613"/>
  <c r="O54" i="613"/>
  <c r="R54" i="613"/>
  <c r="W230" i="613"/>
  <c r="K230" i="613"/>
  <c r="Q230" i="613"/>
  <c r="D272" i="613"/>
  <c r="E272" i="613" s="1"/>
  <c r="I57" i="615"/>
  <c r="G57" i="615"/>
  <c r="K55" i="615"/>
  <c r="P55" i="615"/>
  <c r="Y53" i="615"/>
  <c r="Z53" i="615"/>
  <c r="V53" i="615"/>
  <c r="P54" i="613"/>
  <c r="T54" i="613"/>
  <c r="Z54" i="613"/>
  <c r="Y230" i="613"/>
  <c r="V230" i="613"/>
  <c r="S230" i="613"/>
  <c r="BF61" i="8"/>
  <c r="P57" i="615"/>
  <c r="Y57" i="615"/>
  <c r="L57" i="615"/>
  <c r="O55" i="615"/>
  <c r="U55" i="615"/>
  <c r="Y55" i="615"/>
  <c r="I53" i="615"/>
  <c r="S53" i="615"/>
  <c r="G53" i="615"/>
  <c r="K54" i="613"/>
  <c r="V54" i="613"/>
  <c r="Y54" i="613"/>
  <c r="U230" i="613"/>
  <c r="I230" i="613"/>
  <c r="R57" i="615"/>
  <c r="X57" i="615"/>
  <c r="K57" i="615"/>
  <c r="J55" i="615"/>
  <c r="N55" i="615"/>
  <c r="H55" i="615"/>
  <c r="N53" i="615"/>
  <c r="W53" i="615"/>
  <c r="N54" i="613"/>
  <c r="X54" i="613"/>
  <c r="U54" i="613"/>
  <c r="J230" i="613"/>
  <c r="M230" i="613"/>
  <c r="H57" i="615"/>
  <c r="O57" i="615"/>
  <c r="W57" i="615"/>
  <c r="R55" i="615"/>
  <c r="W55" i="615"/>
  <c r="Z55" i="615"/>
  <c r="O53" i="615"/>
  <c r="L53" i="615"/>
  <c r="G54" i="613"/>
  <c r="S54" i="613"/>
  <c r="T230" i="613"/>
  <c r="N230" i="613"/>
  <c r="Q57" i="615"/>
  <c r="Z57" i="615"/>
  <c r="S57" i="615"/>
  <c r="T55" i="615"/>
  <c r="V55" i="615"/>
  <c r="I55" i="615"/>
  <c r="T53" i="615"/>
  <c r="Q53" i="615"/>
  <c r="I54" i="613"/>
  <c r="W54" i="613"/>
  <c r="H230" i="613"/>
  <c r="G230" i="613"/>
  <c r="D63" i="613"/>
  <c r="D271" i="613" s="1"/>
  <c r="E271" i="613" s="1"/>
  <c r="J57" i="615"/>
  <c r="Q55" i="615"/>
  <c r="P53" i="615"/>
  <c r="Q54" i="613"/>
  <c r="P230" i="613"/>
  <c r="O230" i="613"/>
  <c r="G113" i="613"/>
  <c r="Q113" i="613"/>
  <c r="W113" i="613"/>
  <c r="X234" i="613"/>
  <c r="Q234" i="613"/>
  <c r="V234" i="613"/>
  <c r="V113" i="613"/>
  <c r="U113" i="613"/>
  <c r="L113" i="613"/>
  <c r="R234" i="613"/>
  <c r="M234" i="613"/>
  <c r="R113" i="613"/>
  <c r="S113" i="613"/>
  <c r="L234" i="613"/>
  <c r="T234" i="613"/>
  <c r="S95" i="613"/>
  <c r="N113" i="613"/>
  <c r="O113" i="613"/>
  <c r="K234" i="613"/>
  <c r="O234" i="613"/>
  <c r="M113" i="613"/>
  <c r="P234" i="613"/>
  <c r="Y57" i="617"/>
  <c r="X57" i="617"/>
  <c r="G95" i="613"/>
  <c r="Q95" i="613"/>
  <c r="L95" i="613"/>
  <c r="Y95" i="613"/>
  <c r="O95" i="613"/>
  <c r="J95" i="613"/>
  <c r="K95" i="613"/>
  <c r="N95" i="613"/>
  <c r="H95" i="613"/>
  <c r="U95" i="613"/>
  <c r="W95" i="613"/>
  <c r="X95" i="613"/>
  <c r="P95" i="613"/>
  <c r="V95" i="613"/>
  <c r="I95" i="613"/>
  <c r="M95" i="613"/>
  <c r="S101" i="613"/>
  <c r="N101" i="613"/>
  <c r="Y13" i="613"/>
  <c r="O13" i="613"/>
  <c r="L13" i="613"/>
  <c r="X13" i="613"/>
  <c r="X101" i="613"/>
  <c r="K101" i="613"/>
  <c r="Q13" i="613"/>
  <c r="S13" i="613"/>
  <c r="G101" i="613"/>
  <c r="Q101" i="613"/>
  <c r="R13" i="613"/>
  <c r="R16" i="613" s="1"/>
  <c r="U13" i="613"/>
  <c r="N140" i="614"/>
  <c r="R60" i="617"/>
  <c r="H60" i="617"/>
  <c r="K60" i="617"/>
  <c r="X60" i="617"/>
  <c r="N60" i="617"/>
  <c r="U60" i="617"/>
  <c r="T60" i="617"/>
  <c r="W60" i="617"/>
  <c r="V60" i="617"/>
  <c r="S60" i="617"/>
  <c r="G60" i="617"/>
  <c r="W111" i="613"/>
  <c r="V16" i="612"/>
  <c r="P60" i="617"/>
  <c r="Y60" i="617"/>
  <c r="J60" i="617"/>
  <c r="Q60" i="617"/>
  <c r="O60" i="617"/>
  <c r="M60" i="617"/>
  <c r="W228" i="613"/>
  <c r="Y228" i="613"/>
  <c r="S98" i="617"/>
  <c r="Z235" i="617"/>
  <c r="X136" i="617"/>
  <c r="J136" i="617"/>
  <c r="L136" i="617"/>
  <c r="N232" i="617"/>
  <c r="W232" i="617"/>
  <c r="L98" i="617"/>
  <c r="N235" i="617"/>
  <c r="X98" i="617"/>
  <c r="G98" i="617"/>
  <c r="T98" i="617"/>
  <c r="W235" i="617"/>
  <c r="Z136" i="617"/>
  <c r="N136" i="617"/>
  <c r="W136" i="617"/>
  <c r="G232" i="617"/>
  <c r="J232" i="617"/>
  <c r="R232" i="617"/>
  <c r="S136" i="617"/>
  <c r="I98" i="617"/>
  <c r="J98" i="617"/>
  <c r="R235" i="617"/>
  <c r="S235" i="617"/>
  <c r="V235" i="617"/>
  <c r="M235" i="617"/>
  <c r="U232" i="617"/>
  <c r="V232" i="617"/>
  <c r="P232" i="617"/>
  <c r="N98" i="617"/>
  <c r="V98" i="617"/>
  <c r="H98" i="617"/>
  <c r="O98" i="617"/>
  <c r="H136" i="617"/>
  <c r="T235" i="617"/>
  <c r="X235" i="617"/>
  <c r="M136" i="617"/>
  <c r="M279" i="617" s="1"/>
  <c r="O232" i="617"/>
  <c r="Z232" i="617"/>
  <c r="L232" i="617"/>
  <c r="Q235" i="617"/>
  <c r="G235" i="617"/>
  <c r="L235" i="617"/>
  <c r="I232" i="617"/>
  <c r="X232" i="617"/>
  <c r="T232" i="617"/>
  <c r="T136" i="617"/>
  <c r="P98" i="617"/>
  <c r="Q136" i="617"/>
  <c r="P235" i="617"/>
  <c r="Y235" i="617"/>
  <c r="Q232" i="617"/>
  <c r="K232" i="617"/>
  <c r="I136" i="617"/>
  <c r="P136" i="617"/>
  <c r="J235" i="617"/>
  <c r="I235" i="617"/>
  <c r="R136" i="617"/>
  <c r="M232" i="617"/>
  <c r="O235" i="617"/>
  <c r="J100" i="613"/>
  <c r="H100" i="613"/>
  <c r="G100" i="613"/>
  <c r="L57" i="613"/>
  <c r="I57" i="613"/>
  <c r="S57" i="613"/>
  <c r="J60" i="613"/>
  <c r="Y60" i="613"/>
  <c r="I60" i="613"/>
  <c r="G53" i="613"/>
  <c r="H53" i="613"/>
  <c r="S98" i="613"/>
  <c r="BF200" i="8"/>
  <c r="L100" i="613"/>
  <c r="V100" i="613"/>
  <c r="I100" i="613"/>
  <c r="T57" i="613"/>
  <c r="K57" i="613"/>
  <c r="G57" i="613"/>
  <c r="O60" i="613"/>
  <c r="M60" i="613"/>
  <c r="V53" i="613"/>
  <c r="W53" i="613"/>
  <c r="U53" i="613"/>
  <c r="X98" i="613"/>
  <c r="X135" i="614"/>
  <c r="S135" i="614"/>
  <c r="U60" i="613"/>
  <c r="Z60" i="613"/>
  <c r="J53" i="613"/>
  <c r="P53" i="613"/>
  <c r="K53" i="613"/>
  <c r="R135" i="614"/>
  <c r="V135" i="614"/>
  <c r="S100" i="613"/>
  <c r="U100" i="613"/>
  <c r="H57" i="613"/>
  <c r="Q57" i="613"/>
  <c r="J103" i="613"/>
  <c r="G60" i="613"/>
  <c r="S60" i="613"/>
  <c r="H60" i="613"/>
  <c r="N53" i="613"/>
  <c r="I53" i="613"/>
  <c r="Z99" i="613"/>
  <c r="Y111" i="613"/>
  <c r="N135" i="614"/>
  <c r="Z135" i="614"/>
  <c r="Q100" i="613"/>
  <c r="N100" i="613"/>
  <c r="M57" i="613"/>
  <c r="W57" i="613"/>
  <c r="T60" i="613"/>
  <c r="X60" i="613"/>
  <c r="V60" i="613"/>
  <c r="Z53" i="613"/>
  <c r="S53" i="613"/>
  <c r="O99" i="613"/>
  <c r="M100" i="613"/>
  <c r="V58" i="613"/>
  <c r="J57" i="613"/>
  <c r="N60" i="613"/>
  <c r="P60" i="613"/>
  <c r="Q53" i="613"/>
  <c r="L98" i="613"/>
  <c r="S16" i="612"/>
  <c r="T135" i="614"/>
  <c r="X97" i="613"/>
  <c r="U97" i="613"/>
  <c r="P228" i="613"/>
  <c r="I228" i="613"/>
  <c r="O236" i="614"/>
  <c r="G97" i="613"/>
  <c r="V97" i="613"/>
  <c r="G228" i="613"/>
  <c r="R228" i="613"/>
  <c r="Z97" i="613"/>
  <c r="O97" i="613"/>
  <c r="H228" i="613"/>
  <c r="X228" i="613"/>
  <c r="Y101" i="613"/>
  <c r="L101" i="613"/>
  <c r="K13" i="613"/>
  <c r="P13" i="613"/>
  <c r="R97" i="613"/>
  <c r="N97" i="613"/>
  <c r="O228" i="613"/>
  <c r="M228" i="613"/>
  <c r="Q228" i="613"/>
  <c r="U140" i="618"/>
  <c r="U150" i="618" s="1"/>
  <c r="Q97" i="613"/>
  <c r="L97" i="613"/>
  <c r="P97" i="613"/>
  <c r="J228" i="613"/>
  <c r="Z228" i="613"/>
  <c r="U228" i="613"/>
  <c r="H97" i="613"/>
  <c r="M97" i="613"/>
  <c r="K97" i="613"/>
  <c r="L228" i="613"/>
  <c r="K228" i="613"/>
  <c r="V228" i="613"/>
  <c r="Q105" i="614"/>
  <c r="T137" i="613"/>
  <c r="S97" i="613"/>
  <c r="Y97" i="613"/>
  <c r="T228" i="613"/>
  <c r="N228" i="613"/>
  <c r="I110" i="613"/>
  <c r="I58" i="613"/>
  <c r="J58" i="613"/>
  <c r="Q103" i="613"/>
  <c r="T103" i="613"/>
  <c r="H99" i="613"/>
  <c r="I99" i="613"/>
  <c r="T99" i="613"/>
  <c r="O98" i="613"/>
  <c r="U98" i="613"/>
  <c r="N111" i="613"/>
  <c r="G111" i="613"/>
  <c r="S58" i="613"/>
  <c r="U58" i="613"/>
  <c r="Y58" i="613"/>
  <c r="G103" i="613"/>
  <c r="R103" i="613"/>
  <c r="S99" i="613"/>
  <c r="V99" i="613"/>
  <c r="L99" i="613"/>
  <c r="T98" i="613"/>
  <c r="Y98" i="613"/>
  <c r="S111" i="613"/>
  <c r="L111" i="613"/>
  <c r="Y236" i="614"/>
  <c r="Z58" i="613"/>
  <c r="P58" i="613"/>
  <c r="T58" i="613"/>
  <c r="V103" i="613"/>
  <c r="I103" i="613"/>
  <c r="S103" i="613"/>
  <c r="M99" i="613"/>
  <c r="W99" i="613"/>
  <c r="Q99" i="613"/>
  <c r="J98" i="613"/>
  <c r="V98" i="613"/>
  <c r="O111" i="613"/>
  <c r="U111" i="613"/>
  <c r="X58" i="613"/>
  <c r="O58" i="613"/>
  <c r="G58" i="613"/>
  <c r="N103" i="613"/>
  <c r="L103" i="613"/>
  <c r="P103" i="613"/>
  <c r="Y99" i="613"/>
  <c r="P99" i="613"/>
  <c r="U99" i="613"/>
  <c r="W98" i="613"/>
  <c r="H98" i="613"/>
  <c r="I111" i="613"/>
  <c r="J111" i="613"/>
  <c r="L58" i="613"/>
  <c r="N58" i="613"/>
  <c r="R58" i="613"/>
  <c r="Z103" i="613"/>
  <c r="O103" i="613"/>
  <c r="H103" i="613"/>
  <c r="J99" i="613"/>
  <c r="G99" i="613"/>
  <c r="I98" i="613"/>
  <c r="R98" i="613"/>
  <c r="P98" i="613"/>
  <c r="Q111" i="613"/>
  <c r="V111" i="613"/>
  <c r="T111" i="613"/>
  <c r="G63" i="618"/>
  <c r="G271" i="618" s="1"/>
  <c r="M58" i="613"/>
  <c r="W58" i="613"/>
  <c r="X103" i="613"/>
  <c r="W103" i="613"/>
  <c r="M103" i="613"/>
  <c r="R99" i="613"/>
  <c r="K99" i="613"/>
  <c r="G98" i="613"/>
  <c r="M98" i="613"/>
  <c r="Q98" i="613"/>
  <c r="H111" i="613"/>
  <c r="Z111" i="613"/>
  <c r="M111" i="613"/>
  <c r="J140" i="618"/>
  <c r="J150" i="618" s="1"/>
  <c r="K58" i="613"/>
  <c r="U103" i="613"/>
  <c r="X99" i="613"/>
  <c r="Z98" i="613"/>
  <c r="K98" i="613"/>
  <c r="P111" i="613"/>
  <c r="K111" i="613"/>
  <c r="P236" i="614"/>
  <c r="F200" i="614" a="1"/>
  <c r="F200" i="614" s="1"/>
  <c r="T200" i="614" s="1"/>
  <c r="T201" i="614" s="1"/>
  <c r="D201" i="614"/>
  <c r="D238" i="614" s="1"/>
  <c r="D240" i="614" s="1"/>
  <c r="G110" i="613"/>
  <c r="P201" i="8"/>
  <c r="R114" i="614"/>
  <c r="Y16" i="614"/>
  <c r="N110" i="613"/>
  <c r="K102" i="613"/>
  <c r="W102" i="613"/>
  <c r="J102" i="613"/>
  <c r="X56" i="613"/>
  <c r="W56" i="613"/>
  <c r="Q12" i="613"/>
  <c r="P12" i="613"/>
  <c r="X104" i="613"/>
  <c r="M104" i="613"/>
  <c r="R236" i="614"/>
  <c r="P110" i="613"/>
  <c r="K110" i="613"/>
  <c r="U102" i="613"/>
  <c r="P102" i="613"/>
  <c r="Y102" i="613"/>
  <c r="R56" i="613"/>
  <c r="J56" i="613"/>
  <c r="G12" i="613"/>
  <c r="U12" i="613"/>
  <c r="L104" i="613"/>
  <c r="H104" i="613"/>
  <c r="G104" i="613"/>
  <c r="L102" i="613"/>
  <c r="X102" i="613"/>
  <c r="G56" i="613"/>
  <c r="P56" i="613"/>
  <c r="I12" i="613"/>
  <c r="I16" i="613" s="1"/>
  <c r="I272" i="613" s="1"/>
  <c r="N12" i="613"/>
  <c r="R104" i="613"/>
  <c r="Z104" i="613"/>
  <c r="N104" i="613"/>
  <c r="X110" i="613"/>
  <c r="X114" i="613" s="1"/>
  <c r="R102" i="613"/>
  <c r="H102" i="613"/>
  <c r="K56" i="613"/>
  <c r="N56" i="613"/>
  <c r="U56" i="613"/>
  <c r="L12" i="613"/>
  <c r="S12" i="613"/>
  <c r="V12" i="613"/>
  <c r="S104" i="613"/>
  <c r="Y104" i="613"/>
  <c r="K104" i="613"/>
  <c r="U110" i="613"/>
  <c r="Z110" i="613"/>
  <c r="T102" i="613"/>
  <c r="I102" i="613"/>
  <c r="Y56" i="613"/>
  <c r="O56" i="613"/>
  <c r="I56" i="613"/>
  <c r="M12" i="613"/>
  <c r="J12" i="613"/>
  <c r="T12" i="613"/>
  <c r="T16" i="613" s="1"/>
  <c r="P104" i="613"/>
  <c r="W104" i="613"/>
  <c r="U104" i="613"/>
  <c r="R110" i="613"/>
  <c r="H110" i="613"/>
  <c r="Q102" i="613"/>
  <c r="S102" i="613"/>
  <c r="S56" i="613"/>
  <c r="H56" i="613"/>
  <c r="Z56" i="613"/>
  <c r="K12" i="613"/>
  <c r="Y12" i="613"/>
  <c r="O12" i="613"/>
  <c r="V104" i="613"/>
  <c r="J104" i="613"/>
  <c r="Y110" i="613"/>
  <c r="G102" i="613"/>
  <c r="V102" i="613"/>
  <c r="L56" i="613"/>
  <c r="M56" i="613"/>
  <c r="X12" i="613"/>
  <c r="W12" i="613"/>
  <c r="W16" i="613" s="1"/>
  <c r="O104" i="613"/>
  <c r="W110" i="613"/>
  <c r="O114" i="614"/>
  <c r="Z95" i="613"/>
  <c r="J110" i="613"/>
  <c r="M110" i="613"/>
  <c r="O110" i="613"/>
  <c r="S110" i="613"/>
  <c r="T68" i="617"/>
  <c r="S68" i="617"/>
  <c r="T114" i="614"/>
  <c r="Y16" i="612"/>
  <c r="Y114" i="614"/>
  <c r="W51" i="613"/>
  <c r="L51" i="613"/>
  <c r="U51" i="613"/>
  <c r="S51" i="613"/>
  <c r="Y51" i="613"/>
  <c r="T51" i="613"/>
  <c r="H51" i="613"/>
  <c r="N51" i="613"/>
  <c r="Z51" i="613"/>
  <c r="V51" i="613"/>
  <c r="O51" i="613"/>
  <c r="R51" i="613"/>
  <c r="Q51" i="613"/>
  <c r="K51" i="613"/>
  <c r="I51" i="613"/>
  <c r="M51" i="613"/>
  <c r="G51" i="613"/>
  <c r="J51" i="613"/>
  <c r="X51" i="613"/>
  <c r="P51" i="613"/>
  <c r="W68" i="613"/>
  <c r="Q68" i="613"/>
  <c r="O68" i="613"/>
  <c r="M68" i="613"/>
  <c r="G68" i="613"/>
  <c r="J68" i="613"/>
  <c r="V68" i="613"/>
  <c r="T68" i="613"/>
  <c r="L68" i="613"/>
  <c r="P68" i="613"/>
  <c r="I68" i="613"/>
  <c r="X68" i="613"/>
  <c r="N68" i="613"/>
  <c r="H68" i="613"/>
  <c r="Z68" i="613"/>
  <c r="U68" i="613"/>
  <c r="R68" i="613"/>
  <c r="S68" i="613"/>
  <c r="Y68" i="613"/>
  <c r="K68" i="613"/>
  <c r="X114" i="614"/>
  <c r="T110" i="613"/>
  <c r="V110" i="613"/>
  <c r="Q110" i="613"/>
  <c r="S227" i="613"/>
  <c r="M227" i="613"/>
  <c r="Z227" i="613"/>
  <c r="O227" i="613"/>
  <c r="P227" i="613"/>
  <c r="U227" i="613"/>
  <c r="J227" i="613"/>
  <c r="G227" i="613"/>
  <c r="T227" i="613"/>
  <c r="R227" i="613"/>
  <c r="Y227" i="613"/>
  <c r="X227" i="613"/>
  <c r="V227" i="613"/>
  <c r="I227" i="613"/>
  <c r="N227" i="613"/>
  <c r="Q227" i="613"/>
  <c r="K227" i="613"/>
  <c r="H227" i="613"/>
  <c r="L227" i="613"/>
  <c r="W227" i="613"/>
  <c r="N236" i="614"/>
  <c r="S236" i="614"/>
  <c r="K63" i="618"/>
  <c r="K271" i="618" s="1"/>
  <c r="X114" i="612"/>
  <c r="W236" i="614"/>
  <c r="Z63" i="618"/>
  <c r="X63" i="618"/>
  <c r="S105" i="614"/>
  <c r="X61" i="614"/>
  <c r="X63" i="614" s="1"/>
  <c r="U236" i="614"/>
  <c r="T236" i="614"/>
  <c r="N114" i="614"/>
  <c r="S114" i="614"/>
  <c r="Y105" i="614"/>
  <c r="T105" i="614"/>
  <c r="X236" i="614"/>
  <c r="U16" i="612"/>
  <c r="Z114" i="614"/>
  <c r="Q110" i="617"/>
  <c r="V110" i="617"/>
  <c r="W97" i="617"/>
  <c r="V236" i="614"/>
  <c r="O110" i="617"/>
  <c r="U190" i="617"/>
  <c r="Q63" i="618"/>
  <c r="Z236" i="614"/>
  <c r="R16" i="612"/>
  <c r="O105" i="614"/>
  <c r="Q114" i="614"/>
  <c r="P63" i="618"/>
  <c r="M104" i="617"/>
  <c r="N105" i="614"/>
  <c r="W105" i="614"/>
  <c r="I103" i="617"/>
  <c r="K104" i="617"/>
  <c r="V105" i="614"/>
  <c r="X103" i="617"/>
  <c r="Y113" i="617"/>
  <c r="I113" i="617"/>
  <c r="T103" i="617"/>
  <c r="W104" i="617"/>
  <c r="U105" i="614"/>
  <c r="S53" i="617"/>
  <c r="L53" i="617"/>
  <c r="Y53" i="617"/>
  <c r="U57" i="617"/>
  <c r="L57" i="617"/>
  <c r="G234" i="617"/>
  <c r="P234" i="617"/>
  <c r="K13" i="617"/>
  <c r="Y13" i="617"/>
  <c r="S149" i="614"/>
  <c r="T149" i="614"/>
  <c r="K234" i="617"/>
  <c r="L231" i="617"/>
  <c r="M231" i="617"/>
  <c r="Y231" i="617"/>
  <c r="H13" i="617"/>
  <c r="N53" i="617"/>
  <c r="Q53" i="617"/>
  <c r="N57" i="617"/>
  <c r="H53" i="617"/>
  <c r="I53" i="617"/>
  <c r="I57" i="617"/>
  <c r="P57" i="617"/>
  <c r="T57" i="617"/>
  <c r="W234" i="617"/>
  <c r="H234" i="617"/>
  <c r="R234" i="617"/>
  <c r="G13" i="617"/>
  <c r="G16" i="617" s="1"/>
  <c r="G272" i="617" s="1"/>
  <c r="R149" i="614"/>
  <c r="W149" i="614"/>
  <c r="O231" i="617"/>
  <c r="I231" i="617"/>
  <c r="H231" i="617"/>
  <c r="J231" i="617"/>
  <c r="I13" i="617"/>
  <c r="Z53" i="617"/>
  <c r="V57" i="617"/>
  <c r="R53" i="617"/>
  <c r="H57" i="617"/>
  <c r="G53" i="617"/>
  <c r="J57" i="617"/>
  <c r="I234" i="617"/>
  <c r="V234" i="617"/>
  <c r="M234" i="617"/>
  <c r="X13" i="617"/>
  <c r="X149" i="614"/>
  <c r="O149" i="614"/>
  <c r="W231" i="617"/>
  <c r="M57" i="617"/>
  <c r="T53" i="617"/>
  <c r="R57" i="617"/>
  <c r="P53" i="617"/>
  <c r="Z57" i="617"/>
  <c r="Q234" i="617"/>
  <c r="O13" i="617"/>
  <c r="V149" i="614"/>
  <c r="U149" i="614"/>
  <c r="S231" i="617"/>
  <c r="K231" i="617"/>
  <c r="Q231" i="617"/>
  <c r="N231" i="617"/>
  <c r="I63" i="618"/>
  <c r="I271" i="618" s="1"/>
  <c r="P13" i="617"/>
  <c r="V53" i="617"/>
  <c r="W57" i="617"/>
  <c r="Q57" i="617"/>
  <c r="N234" i="617"/>
  <c r="X234" i="617"/>
  <c r="W13" i="617"/>
  <c r="Q13" i="617"/>
  <c r="N149" i="614"/>
  <c r="Y149" i="614"/>
  <c r="U231" i="617"/>
  <c r="G231" i="617"/>
  <c r="V13" i="617"/>
  <c r="W53" i="617"/>
  <c r="M53" i="617"/>
  <c r="X53" i="617"/>
  <c r="T234" i="617"/>
  <c r="J234" i="617"/>
  <c r="Y234" i="617"/>
  <c r="N13" i="617"/>
  <c r="P149" i="614"/>
  <c r="T231" i="617"/>
  <c r="L13" i="617"/>
  <c r="U53" i="617"/>
  <c r="Q236" i="614"/>
  <c r="R13" i="617"/>
  <c r="G57" i="617"/>
  <c r="U234" i="617"/>
  <c r="S234" i="617"/>
  <c r="L234" i="617"/>
  <c r="T13" i="617"/>
  <c r="M13" i="617"/>
  <c r="Z231" i="617"/>
  <c r="X231" i="617"/>
  <c r="V231" i="617"/>
  <c r="R105" i="614"/>
  <c r="Y68" i="617"/>
  <c r="N104" i="617"/>
  <c r="X16" i="612"/>
  <c r="W16" i="612"/>
  <c r="J110" i="617"/>
  <c r="H110" i="617"/>
  <c r="W55" i="617"/>
  <c r="R97" i="617"/>
  <c r="H190" i="617"/>
  <c r="N16" i="612"/>
  <c r="U110" i="617"/>
  <c r="P110" i="617"/>
  <c r="Q56" i="617"/>
  <c r="L97" i="617"/>
  <c r="K97" i="617"/>
  <c r="G97" i="617"/>
  <c r="G110" i="617"/>
  <c r="K110" i="617"/>
  <c r="Y97" i="617"/>
  <c r="T190" i="617"/>
  <c r="I110" i="617"/>
  <c r="M110" i="617"/>
  <c r="X56" i="617"/>
  <c r="Z97" i="617"/>
  <c r="P97" i="617"/>
  <c r="E16" i="617"/>
  <c r="W110" i="617"/>
  <c r="Z110" i="617"/>
  <c r="Y110" i="617"/>
  <c r="N97" i="617"/>
  <c r="Q97" i="617"/>
  <c r="J59" i="617"/>
  <c r="Z190" i="617"/>
  <c r="Q190" i="617"/>
  <c r="R110" i="617"/>
  <c r="R114" i="617" s="1"/>
  <c r="S110" i="617"/>
  <c r="N110" i="617"/>
  <c r="X97" i="617"/>
  <c r="V97" i="617"/>
  <c r="U55" i="617"/>
  <c r="X110" i="617"/>
  <c r="L110" i="617"/>
  <c r="W56" i="617"/>
  <c r="U56" i="617"/>
  <c r="O97" i="617"/>
  <c r="N190" i="617"/>
  <c r="P105" i="614"/>
  <c r="Z105" i="614"/>
  <c r="X105" i="614"/>
  <c r="Q16" i="612"/>
  <c r="T114" i="612"/>
  <c r="D137" i="614"/>
  <c r="F126" i="614" a="1"/>
  <c r="F126" i="614" s="1"/>
  <c r="Y63" i="618"/>
  <c r="K190" i="617"/>
  <c r="J97" i="617"/>
  <c r="G190" i="617"/>
  <c r="L190" i="617"/>
  <c r="O190" i="617"/>
  <c r="I190" i="617"/>
  <c r="X190" i="617"/>
  <c r="V190" i="617"/>
  <c r="R190" i="617"/>
  <c r="M190" i="617"/>
  <c r="N114" i="612"/>
  <c r="Y190" i="617"/>
  <c r="H97" i="617"/>
  <c r="I97" i="617"/>
  <c r="S97" i="617"/>
  <c r="W190" i="617"/>
  <c r="P190" i="617"/>
  <c r="J190" i="617"/>
  <c r="T97" i="617"/>
  <c r="U97" i="617"/>
  <c r="P137" i="8"/>
  <c r="F140" i="612" a="1"/>
  <c r="F140" i="612" s="1"/>
  <c r="D150" i="612"/>
  <c r="R150" i="8"/>
  <c r="BF150" i="8" s="1"/>
  <c r="BF140" i="8"/>
  <c r="U103" i="617"/>
  <c r="S113" i="617"/>
  <c r="Y103" i="617"/>
  <c r="U113" i="617"/>
  <c r="U114" i="617" s="1"/>
  <c r="N113" i="617"/>
  <c r="T113" i="617"/>
  <c r="T114" i="617" s="1"/>
  <c r="V104" i="617"/>
  <c r="Z113" i="617"/>
  <c r="H113" i="617"/>
  <c r="M113" i="617"/>
  <c r="G113" i="617"/>
  <c r="Q103" i="617"/>
  <c r="X113" i="617"/>
  <c r="Q104" i="617"/>
  <c r="L103" i="617"/>
  <c r="W113" i="617"/>
  <c r="O103" i="617"/>
  <c r="G103" i="617"/>
  <c r="L104" i="617"/>
  <c r="R114" i="612"/>
  <c r="K113" i="617"/>
  <c r="W103" i="617"/>
  <c r="L113" i="617"/>
  <c r="K103" i="617"/>
  <c r="R104" i="617"/>
  <c r="O113" i="617"/>
  <c r="J103" i="617"/>
  <c r="R103" i="617"/>
  <c r="V113" i="617"/>
  <c r="S104" i="617"/>
  <c r="Q113" i="617"/>
  <c r="M103" i="617"/>
  <c r="S103" i="617"/>
  <c r="I104" i="617"/>
  <c r="H104" i="617"/>
  <c r="T104" i="617"/>
  <c r="G96" i="617"/>
  <c r="X104" i="617"/>
  <c r="G104" i="617"/>
  <c r="P104" i="617"/>
  <c r="O16" i="612"/>
  <c r="T16" i="612"/>
  <c r="P16" i="612"/>
  <c r="Z16" i="612"/>
  <c r="S140" i="614"/>
  <c r="S149" i="615"/>
  <c r="Q149" i="615"/>
  <c r="W149" i="615"/>
  <c r="V58" i="617"/>
  <c r="M58" i="617"/>
  <c r="L58" i="617"/>
  <c r="Z149" i="612"/>
  <c r="O68" i="617"/>
  <c r="W61" i="614"/>
  <c r="W63" i="614" s="1"/>
  <c r="Q140" i="614"/>
  <c r="Q150" i="614" s="1"/>
  <c r="P140" i="614"/>
  <c r="W140" i="614"/>
  <c r="N58" i="617"/>
  <c r="I58" i="617"/>
  <c r="M68" i="617"/>
  <c r="T149" i="612"/>
  <c r="L149" i="615"/>
  <c r="L280" i="615" s="1"/>
  <c r="M149" i="615"/>
  <c r="M280" i="615" s="1"/>
  <c r="T140" i="614"/>
  <c r="U140" i="614"/>
  <c r="P149" i="615"/>
  <c r="Y149" i="615"/>
  <c r="P58" i="617"/>
  <c r="Q58" i="617"/>
  <c r="Z58" i="617"/>
  <c r="Y140" i="614"/>
  <c r="R140" i="614"/>
  <c r="T149" i="615"/>
  <c r="V149" i="615"/>
  <c r="X68" i="617"/>
  <c r="K149" i="615"/>
  <c r="K280" i="615" s="1"/>
  <c r="N149" i="615"/>
  <c r="G68" i="617"/>
  <c r="U149" i="615"/>
  <c r="Z149" i="615"/>
  <c r="J149" i="615"/>
  <c r="J280" i="615" s="1"/>
  <c r="U58" i="617"/>
  <c r="W58" i="617"/>
  <c r="W68" i="617"/>
  <c r="N68" i="617"/>
  <c r="R68" i="617"/>
  <c r="I149" i="615"/>
  <c r="I280" i="615" s="1"/>
  <c r="G149" i="615"/>
  <c r="G280" i="615" s="1"/>
  <c r="G280" i="617"/>
  <c r="H58" i="617"/>
  <c r="J58" i="617"/>
  <c r="K58" i="617"/>
  <c r="T58" i="617"/>
  <c r="Y58" i="617"/>
  <c r="H68" i="617"/>
  <c r="P68" i="617"/>
  <c r="I68" i="617"/>
  <c r="Z52" i="617"/>
  <c r="W149" i="612"/>
  <c r="O52" i="617"/>
  <c r="L52" i="617"/>
  <c r="W52" i="617"/>
  <c r="W105" i="612"/>
  <c r="R149" i="612"/>
  <c r="P52" i="617"/>
  <c r="X149" i="612"/>
  <c r="K52" i="617"/>
  <c r="Y52" i="617"/>
  <c r="R52" i="617"/>
  <c r="P149" i="612"/>
  <c r="T105" i="612"/>
  <c r="N149" i="612"/>
  <c r="Y149" i="612"/>
  <c r="S149" i="612"/>
  <c r="Q149" i="612"/>
  <c r="U52" i="617"/>
  <c r="Q52" i="617"/>
  <c r="R61" i="614"/>
  <c r="R63" i="614" s="1"/>
  <c r="U236" i="612"/>
  <c r="N236" i="612"/>
  <c r="F126" i="612" a="1"/>
  <c r="F126" i="612" s="1"/>
  <c r="D137" i="612"/>
  <c r="Y189" i="617"/>
  <c r="O189" i="617"/>
  <c r="BF126" i="8"/>
  <c r="R137" i="8"/>
  <c r="Q189" i="617"/>
  <c r="V149" i="612"/>
  <c r="O149" i="612"/>
  <c r="U189" i="617"/>
  <c r="X135" i="612"/>
  <c r="R135" i="612"/>
  <c r="O135" i="612"/>
  <c r="U135" i="612"/>
  <c r="Y135" i="612"/>
  <c r="P135" i="612"/>
  <c r="T135" i="612"/>
  <c r="S135" i="612"/>
  <c r="W135" i="612"/>
  <c r="Q135" i="612"/>
  <c r="N135" i="612"/>
  <c r="Z135" i="612"/>
  <c r="V135" i="612"/>
  <c r="X141" i="612"/>
  <c r="T141" i="612"/>
  <c r="U141" i="612"/>
  <c r="S141" i="612"/>
  <c r="Z141" i="612"/>
  <c r="N141" i="612"/>
  <c r="R141" i="612"/>
  <c r="W141" i="612"/>
  <c r="Y141" i="612"/>
  <c r="O141" i="612"/>
  <c r="P141" i="612"/>
  <c r="Q141" i="612"/>
  <c r="V141" i="612"/>
  <c r="Z104" i="617"/>
  <c r="J104" i="617"/>
  <c r="X236" i="612"/>
  <c r="R105" i="612"/>
  <c r="U104" i="617"/>
  <c r="V135" i="615"/>
  <c r="O104" i="617"/>
  <c r="X52" i="617"/>
  <c r="T52" i="617"/>
  <c r="S52" i="617"/>
  <c r="V105" i="612"/>
  <c r="S114" i="612"/>
  <c r="P61" i="614"/>
  <c r="P63" i="614" s="1"/>
  <c r="T61" i="612"/>
  <c r="T61" i="614"/>
  <c r="T63" i="614" s="1"/>
  <c r="U61" i="612"/>
  <c r="Z189" i="617"/>
  <c r="G189" i="617"/>
  <c r="J189" i="617"/>
  <c r="V189" i="617"/>
  <c r="T189" i="617"/>
  <c r="H189" i="617"/>
  <c r="X189" i="617"/>
  <c r="N95" i="617"/>
  <c r="X95" i="617"/>
  <c r="V95" i="617"/>
  <c r="K126" i="615"/>
  <c r="I189" i="617"/>
  <c r="S189" i="617"/>
  <c r="P189" i="617"/>
  <c r="R189" i="617"/>
  <c r="U95" i="617"/>
  <c r="J95" i="617"/>
  <c r="K95" i="617"/>
  <c r="M189" i="617"/>
  <c r="V61" i="614"/>
  <c r="V63" i="614" s="1"/>
  <c r="P61" i="612"/>
  <c r="O135" i="617"/>
  <c r="H232" i="617"/>
  <c r="W189" i="617"/>
  <c r="Z13" i="617"/>
  <c r="N99" i="617"/>
  <c r="Z126" i="615"/>
  <c r="S135" i="617"/>
  <c r="S13" i="617"/>
  <c r="Q99" i="617"/>
  <c r="N135" i="617"/>
  <c r="L54" i="617"/>
  <c r="T95" i="617"/>
  <c r="S99" i="617"/>
  <c r="M54" i="617"/>
  <c r="T236" i="612"/>
  <c r="I11" i="617"/>
  <c r="U11" i="617"/>
  <c r="V11" i="617"/>
  <c r="H11" i="617"/>
  <c r="Y11" i="617"/>
  <c r="J11" i="617"/>
  <c r="J16" i="617" s="1"/>
  <c r="J272" i="617" s="1"/>
  <c r="L11" i="617"/>
  <c r="Q135" i="615"/>
  <c r="I54" i="617"/>
  <c r="X99" i="617"/>
  <c r="Q135" i="617"/>
  <c r="R135" i="617"/>
  <c r="Z11" i="617"/>
  <c r="N11" i="617"/>
  <c r="Q11" i="617"/>
  <c r="K11" i="617"/>
  <c r="O11" i="617"/>
  <c r="S11" i="617"/>
  <c r="U54" i="617"/>
  <c r="T135" i="617"/>
  <c r="R54" i="617"/>
  <c r="V54" i="617"/>
  <c r="H191" i="6"/>
  <c r="H193" i="6" s="1"/>
  <c r="H285" i="6" s="1"/>
  <c r="U100" i="617"/>
  <c r="X11" i="617"/>
  <c r="M11" i="617"/>
  <c r="J54" i="617"/>
  <c r="W135" i="617"/>
  <c r="V135" i="617"/>
  <c r="K54" i="617"/>
  <c r="Y105" i="612"/>
  <c r="T11" i="617"/>
  <c r="P99" i="617"/>
  <c r="H135" i="617"/>
  <c r="T54" i="617"/>
  <c r="O99" i="617"/>
  <c r="X54" i="617"/>
  <c r="M135" i="615"/>
  <c r="M279" i="615" s="1"/>
  <c r="R11" i="617"/>
  <c r="P11" i="617"/>
  <c r="M99" i="617"/>
  <c r="X135" i="617"/>
  <c r="G99" i="617"/>
  <c r="P54" i="617"/>
  <c r="K99" i="617"/>
  <c r="J135" i="617"/>
  <c r="Y54" i="617"/>
  <c r="Q54" i="617"/>
  <c r="O100" i="617"/>
  <c r="W11" i="617"/>
  <c r="Z54" i="617"/>
  <c r="W54" i="617"/>
  <c r="Y135" i="617"/>
  <c r="U135" i="617"/>
  <c r="I135" i="617"/>
  <c r="G126" i="615"/>
  <c r="P95" i="617"/>
  <c r="L68" i="617"/>
  <c r="Q236" i="612"/>
  <c r="Q114" i="612"/>
  <c r="V236" i="612"/>
  <c r="R61" i="612"/>
  <c r="Q105" i="612"/>
  <c r="Z236" i="612"/>
  <c r="W114" i="612"/>
  <c r="O114" i="612"/>
  <c r="S61" i="612"/>
  <c r="N61" i="612"/>
  <c r="W236" i="612"/>
  <c r="V61" i="612"/>
  <c r="S236" i="612"/>
  <c r="S95" i="617"/>
  <c r="Y61" i="612"/>
  <c r="Y95" i="617"/>
  <c r="I95" i="617"/>
  <c r="O236" i="612"/>
  <c r="W61" i="612"/>
  <c r="I100" i="617"/>
  <c r="Y100" i="617"/>
  <c r="H100" i="617"/>
  <c r="V96" i="617"/>
  <c r="X135" i="615"/>
  <c r="J135" i="615"/>
  <c r="J279" i="615" s="1"/>
  <c r="S105" i="612"/>
  <c r="O61" i="612"/>
  <c r="P114" i="612"/>
  <c r="N100" i="617"/>
  <c r="K100" i="617"/>
  <c r="S100" i="617"/>
  <c r="Z96" i="617"/>
  <c r="Q96" i="617"/>
  <c r="X61" i="612"/>
  <c r="Q100" i="617"/>
  <c r="Z100" i="617"/>
  <c r="V100" i="617"/>
  <c r="U96" i="617"/>
  <c r="S96" i="617"/>
  <c r="Y135" i="615"/>
  <c r="N135" i="615"/>
  <c r="O105" i="612"/>
  <c r="Y236" i="612"/>
  <c r="P236" i="612"/>
  <c r="T100" i="617"/>
  <c r="L96" i="617"/>
  <c r="O135" i="615"/>
  <c r="G135" i="615"/>
  <c r="G279" i="615" s="1"/>
  <c r="W96" i="617"/>
  <c r="N61" i="614"/>
  <c r="N63" i="614" s="1"/>
  <c r="U61" i="614"/>
  <c r="U63" i="614" s="1"/>
  <c r="T135" i="615"/>
  <c r="R100" i="617"/>
  <c r="P100" i="617"/>
  <c r="N96" i="617"/>
  <c r="H96" i="617"/>
  <c r="M96" i="617"/>
  <c r="U135" i="615"/>
  <c r="K135" i="615"/>
  <c r="K279" i="615" s="1"/>
  <c r="W135" i="615"/>
  <c r="P135" i="615"/>
  <c r="P96" i="617"/>
  <c r="Z61" i="612"/>
  <c r="I135" i="615"/>
  <c r="I279" i="615" s="1"/>
  <c r="L100" i="617"/>
  <c r="M100" i="617"/>
  <c r="Y96" i="617"/>
  <c r="X96" i="617"/>
  <c r="R96" i="617"/>
  <c r="T96" i="617"/>
  <c r="R135" i="615"/>
  <c r="J100" i="617"/>
  <c r="O96" i="617"/>
  <c r="I96" i="617"/>
  <c r="J96" i="617"/>
  <c r="Z135" i="615"/>
  <c r="H135" i="615"/>
  <c r="H279" i="615" s="1"/>
  <c r="L135" i="615"/>
  <c r="L279" i="615" s="1"/>
  <c r="R236" i="612"/>
  <c r="Q61" i="612"/>
  <c r="N56" i="617"/>
  <c r="R55" i="617"/>
  <c r="H55" i="617"/>
  <c r="X59" i="617"/>
  <c r="N105" i="612"/>
  <c r="O11" i="621"/>
  <c r="L56" i="617"/>
  <c r="H56" i="617"/>
  <c r="I56" i="617"/>
  <c r="S55" i="617"/>
  <c r="Y55" i="617"/>
  <c r="X55" i="617"/>
  <c r="N59" i="617"/>
  <c r="U59" i="617"/>
  <c r="L59" i="617"/>
  <c r="K56" i="617"/>
  <c r="Y56" i="617"/>
  <c r="T56" i="617"/>
  <c r="R56" i="617"/>
  <c r="V56" i="617"/>
  <c r="R59" i="617"/>
  <c r="G55" i="617"/>
  <c r="I55" i="617"/>
  <c r="Q59" i="617"/>
  <c r="S61" i="614"/>
  <c r="S63" i="614" s="1"/>
  <c r="V114" i="612"/>
  <c r="S56" i="617"/>
  <c r="M56" i="617"/>
  <c r="O59" i="617"/>
  <c r="K55" i="617"/>
  <c r="T55" i="617"/>
  <c r="V59" i="617"/>
  <c r="M55" i="617"/>
  <c r="J56" i="617"/>
  <c r="N55" i="617"/>
  <c r="L55" i="617"/>
  <c r="J55" i="617"/>
  <c r="K59" i="617"/>
  <c r="V55" i="617"/>
  <c r="X105" i="612"/>
  <c r="H54" i="617"/>
  <c r="N54" i="617"/>
  <c r="O54" i="617"/>
  <c r="S54" i="617"/>
  <c r="L189" i="617"/>
  <c r="K189" i="617"/>
  <c r="N140" i="616"/>
  <c r="N150" i="616" s="1"/>
  <c r="P55" i="617"/>
  <c r="P56" i="617"/>
  <c r="W59" i="617"/>
  <c r="Q55" i="617"/>
  <c r="Y59" i="617"/>
  <c r="P59" i="617"/>
  <c r="Z105" i="612"/>
  <c r="U114" i="612"/>
  <c r="Y114" i="612"/>
  <c r="W98" i="617"/>
  <c r="K98" i="617"/>
  <c r="M98" i="617"/>
  <c r="O56" i="617"/>
  <c r="Z56" i="617"/>
  <c r="G59" i="617"/>
  <c r="S59" i="617"/>
  <c r="O55" i="617"/>
  <c r="M59" i="617"/>
  <c r="Z59" i="617"/>
  <c r="T59" i="617"/>
  <c r="U105" i="612"/>
  <c r="P105" i="612"/>
  <c r="Z114" i="612"/>
  <c r="K135" i="617"/>
  <c r="Q68" i="617"/>
  <c r="U68" i="617"/>
  <c r="I52" i="617"/>
  <c r="Q95" i="617"/>
  <c r="G95" i="617"/>
  <c r="R99" i="617"/>
  <c r="J99" i="617"/>
  <c r="Z99" i="617"/>
  <c r="I99" i="617"/>
  <c r="Z95" i="617"/>
  <c r="Y99" i="617"/>
  <c r="W95" i="617"/>
  <c r="N52" i="617"/>
  <c r="G135" i="617"/>
  <c r="G279" i="617" s="1"/>
  <c r="J68" i="617"/>
  <c r="V99" i="617"/>
  <c r="O95" i="617"/>
  <c r="Z61" i="614"/>
  <c r="Z63" i="614" s="1"/>
  <c r="Y61" i="614"/>
  <c r="Q61" i="614"/>
  <c r="Q63" i="614" s="1"/>
  <c r="H99" i="617"/>
  <c r="Z135" i="617"/>
  <c r="I59" i="617"/>
  <c r="J52" i="617"/>
  <c r="O61" i="614"/>
  <c r="O63" i="614" s="1"/>
  <c r="O234" i="617"/>
  <c r="F140" i="615" a="1"/>
  <c r="F140" i="615" s="1"/>
  <c r="M140" i="615" s="1"/>
  <c r="E140" i="615"/>
  <c r="D150" i="615"/>
  <c r="E150" i="615" s="1"/>
  <c r="D137" i="617"/>
  <c r="E137" i="617" s="1"/>
  <c r="E126" i="617"/>
  <c r="F126" i="617" a="1"/>
  <c r="F126" i="617" s="1"/>
  <c r="R126" i="617" s="1"/>
  <c r="E69" i="618"/>
  <c r="F69" i="618" a="1"/>
  <c r="F69" i="618" s="1"/>
  <c r="W69" i="618" s="1"/>
  <c r="W70" i="618" s="1"/>
  <c r="W107" i="618" s="1"/>
  <c r="W116" i="618" s="1"/>
  <c r="D70" i="618"/>
  <c r="E70" i="618" s="1"/>
  <c r="M127" i="613"/>
  <c r="M279" i="613" s="1"/>
  <c r="M126" i="613" s="1"/>
  <c r="M137" i="613" s="1"/>
  <c r="N20" i="621"/>
  <c r="T99" i="617"/>
  <c r="L99" i="617"/>
  <c r="U99" i="617"/>
  <c r="I127" i="613"/>
  <c r="I279" i="613" s="1"/>
  <c r="I126" i="613" s="1"/>
  <c r="I137" i="613" s="1"/>
  <c r="J20" i="621"/>
  <c r="L273" i="615"/>
  <c r="L270" i="615"/>
  <c r="K273" i="615"/>
  <c r="K270" i="615"/>
  <c r="M273" i="615"/>
  <c r="M270" i="615"/>
  <c r="J273" i="615"/>
  <c r="J270" i="615"/>
  <c r="V68" i="617"/>
  <c r="K68" i="617"/>
  <c r="L135" i="617"/>
  <c r="P135" i="617"/>
  <c r="J127" i="613"/>
  <c r="J279" i="613" s="1"/>
  <c r="J126" i="613" s="1"/>
  <c r="J137" i="613" s="1"/>
  <c r="K20" i="621"/>
  <c r="U116" i="8"/>
  <c r="U284" i="8" s="1"/>
  <c r="H52" i="617"/>
  <c r="V52" i="617"/>
  <c r="M52" i="617"/>
  <c r="H127" i="613"/>
  <c r="H279" i="613" s="1"/>
  <c r="H126" i="613" s="1"/>
  <c r="H137" i="613" s="1"/>
  <c r="I20" i="621"/>
  <c r="K127" i="613"/>
  <c r="K279" i="613" s="1"/>
  <c r="K126" i="613" s="1"/>
  <c r="K137" i="613" s="1"/>
  <c r="L20" i="621"/>
  <c r="H273" i="615"/>
  <c r="H270" i="615"/>
  <c r="G273" i="615"/>
  <c r="G270" i="615"/>
  <c r="I270" i="615"/>
  <c r="I273" i="615"/>
  <c r="L127" i="613"/>
  <c r="L279" i="613" s="1"/>
  <c r="L126" i="613" s="1"/>
  <c r="L137" i="613" s="1"/>
  <c r="M20" i="621"/>
  <c r="W100" i="617"/>
  <c r="G100" i="617"/>
  <c r="J113" i="617"/>
  <c r="P113" i="617"/>
  <c r="P103" i="617"/>
  <c r="N103" i="617"/>
  <c r="H103" i="617"/>
  <c r="Z103" i="617"/>
  <c r="K57" i="617"/>
  <c r="O57" i="617"/>
  <c r="L95" i="617"/>
  <c r="R95" i="617"/>
  <c r="M95" i="617"/>
  <c r="K280" i="617"/>
  <c r="M280" i="617"/>
  <c r="L280" i="617"/>
  <c r="X126" i="615"/>
  <c r="M126" i="615"/>
  <c r="Q126" i="615"/>
  <c r="P126" i="615"/>
  <c r="U126" i="615"/>
  <c r="N126" i="615"/>
  <c r="T126" i="615"/>
  <c r="I126" i="615"/>
  <c r="W126" i="615"/>
  <c r="L126" i="615"/>
  <c r="J126" i="615"/>
  <c r="O126" i="615"/>
  <c r="S126" i="615"/>
  <c r="S137" i="615" s="1"/>
  <c r="Y126" i="615"/>
  <c r="V126" i="615"/>
  <c r="R126" i="615"/>
  <c r="D201" i="613"/>
  <c r="E201" i="613" s="1"/>
  <c r="F200" i="613" a="1"/>
  <c r="F200" i="613" s="1"/>
  <c r="G200" i="613" s="1"/>
  <c r="G201" i="613" s="1"/>
  <c r="E200" i="613"/>
  <c r="F69" i="613" a="1"/>
  <c r="F69" i="613" s="1"/>
  <c r="G69" i="613" s="1"/>
  <c r="E69" i="613"/>
  <c r="D70" i="613"/>
  <c r="E70" i="613" s="1"/>
  <c r="Q201" i="8"/>
  <c r="Q238" i="8" s="1"/>
  <c r="Q240" i="8" s="1"/>
  <c r="Q70" i="8"/>
  <c r="BF70" i="8" s="1"/>
  <c r="V140" i="616"/>
  <c r="V150" i="616" s="1"/>
  <c r="W140" i="616"/>
  <c r="W150" i="616" s="1"/>
  <c r="Y140" i="616"/>
  <c r="Y150" i="616" s="1"/>
  <c r="I140" i="616"/>
  <c r="I150" i="616" s="1"/>
  <c r="M140" i="616"/>
  <c r="M150" i="616" s="1"/>
  <c r="L140" i="616"/>
  <c r="L150" i="616" s="1"/>
  <c r="U140" i="616"/>
  <c r="U150" i="616" s="1"/>
  <c r="X140" i="616"/>
  <c r="X150" i="616" s="1"/>
  <c r="R140" i="616"/>
  <c r="R150" i="616" s="1"/>
  <c r="O140" i="616"/>
  <c r="O150" i="616" s="1"/>
  <c r="G140" i="616"/>
  <c r="G150" i="616" s="1"/>
  <c r="H140" i="616"/>
  <c r="H150" i="616" s="1"/>
  <c r="K140" i="616"/>
  <c r="K150" i="616" s="1"/>
  <c r="P140" i="616"/>
  <c r="P150" i="616" s="1"/>
  <c r="T140" i="616"/>
  <c r="T150" i="616" s="1"/>
  <c r="S140" i="616"/>
  <c r="S150" i="616" s="1"/>
  <c r="J140" i="616"/>
  <c r="J150" i="616" s="1"/>
  <c r="Q140" i="616"/>
  <c r="Q150" i="616" s="1"/>
  <c r="I280" i="617"/>
  <c r="J280" i="617"/>
  <c r="P140" i="618"/>
  <c r="P150" i="618" s="1"/>
  <c r="N140" i="618"/>
  <c r="N150" i="618" s="1"/>
  <c r="W140" i="618"/>
  <c r="W150" i="618" s="1"/>
  <c r="V140" i="618"/>
  <c r="V150" i="618" s="1"/>
  <c r="Z140" i="618"/>
  <c r="Z150" i="618" s="1"/>
  <c r="M140" i="618"/>
  <c r="M150" i="618" s="1"/>
  <c r="K140" i="618"/>
  <c r="K150" i="618" s="1"/>
  <c r="Y140" i="618"/>
  <c r="Y150" i="618" s="1"/>
  <c r="S140" i="618"/>
  <c r="S150" i="618" s="1"/>
  <c r="O140" i="618"/>
  <c r="O150" i="618" s="1"/>
  <c r="X140" i="618"/>
  <c r="X150" i="618" s="1"/>
  <c r="Q140" i="618"/>
  <c r="Q150" i="618" s="1"/>
  <c r="R140" i="618"/>
  <c r="R150" i="618" s="1"/>
  <c r="G140" i="618"/>
  <c r="G150" i="618" s="1"/>
  <c r="L140" i="618"/>
  <c r="L150" i="618" s="1"/>
  <c r="T140" i="618"/>
  <c r="T150" i="618" s="1"/>
  <c r="I140" i="618"/>
  <c r="I150" i="618" s="1"/>
  <c r="V114" i="615"/>
  <c r="G116" i="6"/>
  <c r="G284" i="6" s="1"/>
  <c r="K114" i="615"/>
  <c r="BE63" i="8"/>
  <c r="G240" i="6"/>
  <c r="E240" i="6" s="1"/>
  <c r="X105" i="615"/>
  <c r="O236" i="615"/>
  <c r="D63" i="617"/>
  <c r="X201" i="8"/>
  <c r="X238" i="8" s="1"/>
  <c r="X240" i="8" s="1"/>
  <c r="D150" i="617"/>
  <c r="E150" i="617" s="1"/>
  <c r="E140" i="617"/>
  <c r="F140" i="617" a="1"/>
  <c r="F140" i="617" s="1"/>
  <c r="X70" i="8"/>
  <c r="X107" i="8" s="1"/>
  <c r="X116" i="8" s="1"/>
  <c r="X284" i="8" s="1"/>
  <c r="F200" i="618" a="1"/>
  <c r="F200" i="618" s="1"/>
  <c r="S200" i="618" s="1"/>
  <c r="S201" i="618" s="1"/>
  <c r="S238" i="618" s="1"/>
  <c r="S240" i="618" s="1"/>
  <c r="E200" i="618"/>
  <c r="D201" i="618"/>
  <c r="E201" i="618" s="1"/>
  <c r="X271" i="8"/>
  <c r="BH63" i="8"/>
  <c r="BG63" i="8"/>
  <c r="BG272" i="8"/>
  <c r="BH272" i="8"/>
  <c r="M16" i="615"/>
  <c r="U16" i="615"/>
  <c r="S16" i="615"/>
  <c r="V16" i="615"/>
  <c r="BG137" i="8"/>
  <c r="BH137" i="8"/>
  <c r="M69" i="8"/>
  <c r="BE272" i="8"/>
  <c r="M200" i="8"/>
  <c r="BD272" i="8"/>
  <c r="X16" i="615"/>
  <c r="L16" i="615"/>
  <c r="Q16" i="615"/>
  <c r="Z16" i="615"/>
  <c r="R16" i="615"/>
  <c r="T16" i="615"/>
  <c r="Y51" i="617"/>
  <c r="V51" i="617"/>
  <c r="J51" i="617"/>
  <c r="L51" i="617"/>
  <c r="X51" i="617"/>
  <c r="I51" i="617"/>
  <c r="K51" i="617"/>
  <c r="P51" i="617"/>
  <c r="U51" i="617"/>
  <c r="O51" i="617"/>
  <c r="N51" i="617"/>
  <c r="H51" i="617"/>
  <c r="W51" i="617"/>
  <c r="Q51" i="617"/>
  <c r="G51" i="617"/>
  <c r="Z51" i="617"/>
  <c r="T51" i="617"/>
  <c r="S51" i="617"/>
  <c r="R51" i="617"/>
  <c r="M51" i="617"/>
  <c r="O16" i="615"/>
  <c r="P16" i="615"/>
  <c r="J16" i="615"/>
  <c r="W16" i="615"/>
  <c r="BG150" i="8"/>
  <c r="BH150" i="8"/>
  <c r="Q69" i="614"/>
  <c r="Q70" i="614" s="1"/>
  <c r="V240" i="8"/>
  <c r="Z116" i="8"/>
  <c r="Z284" i="8" s="1"/>
  <c r="Y116" i="8"/>
  <c r="Y284" i="8" s="1"/>
  <c r="H287" i="6"/>
  <c r="H244" i="6" s="1"/>
  <c r="U240" i="8"/>
  <c r="N69" i="614"/>
  <c r="N70" i="614" s="1"/>
  <c r="Z240" i="8"/>
  <c r="V69" i="614"/>
  <c r="V70" i="614" s="1"/>
  <c r="S69" i="614"/>
  <c r="S70" i="614" s="1"/>
  <c r="R69" i="614"/>
  <c r="R70" i="614" s="1"/>
  <c r="Z69" i="614"/>
  <c r="Z70" i="614" s="1"/>
  <c r="AQ258" i="8"/>
  <c r="AQ265" i="8" s="1"/>
  <c r="W69" i="614"/>
  <c r="W70" i="614" s="1"/>
  <c r="T69" i="614"/>
  <c r="T70" i="614" s="1"/>
  <c r="P69" i="614"/>
  <c r="P70" i="614" s="1"/>
  <c r="X69" i="614"/>
  <c r="X70" i="614" s="1"/>
  <c r="Y69" i="614"/>
  <c r="Y70" i="614" s="1"/>
  <c r="U69" i="614"/>
  <c r="U70" i="614" s="1"/>
  <c r="AM258" i="8"/>
  <c r="AM265" i="8" s="1"/>
  <c r="P116" i="8"/>
  <c r="P284" i="8" s="1"/>
  <c r="E32" i="590"/>
  <c r="AY258" i="8"/>
  <c r="AY265" i="8" s="1"/>
  <c r="N245" i="8"/>
  <c r="AE258" i="8"/>
  <c r="AE265" i="8" s="1"/>
  <c r="D116" i="616"/>
  <c r="D284" i="616" s="1"/>
  <c r="V283" i="8"/>
  <c r="BN255" i="8"/>
  <c r="AU258" i="8"/>
  <c r="AU265" i="8" s="1"/>
  <c r="K20" i="68"/>
  <c r="K11" i="68" s="1"/>
  <c r="D33" i="68" s="1"/>
  <c r="M57" i="68" s="1"/>
  <c r="D116" i="612"/>
  <c r="D284" i="612" s="1"/>
  <c r="J116" i="8"/>
  <c r="J284" i="8" s="1"/>
  <c r="BK255" i="8"/>
  <c r="AI258" i="8"/>
  <c r="AI265" i="8" s="1"/>
  <c r="I20" i="68"/>
  <c r="I11" i="68" s="1"/>
  <c r="D31" i="68" s="1"/>
  <c r="M55" i="68" s="1"/>
  <c r="N191" i="8"/>
  <c r="N193" i="8" s="1"/>
  <c r="N285" i="8" s="1"/>
  <c r="K244" i="8"/>
  <c r="K246" i="8" s="1"/>
  <c r="H246" i="6"/>
  <c r="H255" i="6" s="1"/>
  <c r="H258" i="6" s="1"/>
  <c r="E238" i="8"/>
  <c r="G240" i="8"/>
  <c r="L240" i="8"/>
  <c r="S240" i="8"/>
  <c r="O253" i="8"/>
  <c r="P63" i="616"/>
  <c r="S191" i="8"/>
  <c r="S193" i="8" s="1"/>
  <c r="L116" i="8"/>
  <c r="L284" i="8" s="1"/>
  <c r="H116" i="8"/>
  <c r="O191" i="8"/>
  <c r="E278" i="6"/>
  <c r="G188" i="6"/>
  <c r="S116" i="8"/>
  <c r="P200" i="616"/>
  <c r="Y200" i="616"/>
  <c r="Y201" i="616" s="1"/>
  <c r="Y238" i="616" s="1"/>
  <c r="Y240" i="616" s="1"/>
  <c r="S200" i="616"/>
  <c r="S201" i="616" s="1"/>
  <c r="S238" i="616" s="1"/>
  <c r="S240" i="616" s="1"/>
  <c r="T200" i="616"/>
  <c r="O200" i="616"/>
  <c r="N200" i="616"/>
  <c r="W200" i="616"/>
  <c r="U200" i="616"/>
  <c r="Z200" i="616"/>
  <c r="X200" i="616"/>
  <c r="X201" i="616" s="1"/>
  <c r="X238" i="616" s="1"/>
  <c r="X240" i="616" s="1"/>
  <c r="R200" i="616"/>
  <c r="V200" i="616"/>
  <c r="Q200" i="616"/>
  <c r="K253" i="8"/>
  <c r="G282" i="8"/>
  <c r="G278" i="8"/>
  <c r="E278" i="8" s="1"/>
  <c r="E152" i="8"/>
  <c r="K284" i="8"/>
  <c r="O116" i="8"/>
  <c r="E107" i="8"/>
  <c r="G181" i="6"/>
  <c r="E282" i="6"/>
  <c r="G184" i="6"/>
  <c r="G180" i="6"/>
  <c r="G185" i="6"/>
  <c r="G182" i="6"/>
  <c r="G283" i="6"/>
  <c r="E201" i="8"/>
  <c r="V200" i="612"/>
  <c r="S200" i="612"/>
  <c r="N200" i="612"/>
  <c r="Q200" i="612"/>
  <c r="O200" i="612"/>
  <c r="U200" i="612"/>
  <c r="X200" i="612"/>
  <c r="P200" i="612"/>
  <c r="Z200" i="612"/>
  <c r="W200" i="612"/>
  <c r="R200" i="612"/>
  <c r="T200" i="612"/>
  <c r="Y200" i="612"/>
  <c r="E70" i="8"/>
  <c r="BI255" i="8"/>
  <c r="AA258" i="8"/>
  <c r="AA265" i="8" s="1"/>
  <c r="M56" i="590"/>
  <c r="M58" i="590" s="1"/>
  <c r="M48" i="590" s="1"/>
  <c r="M49" i="590" s="1"/>
  <c r="M75" i="589"/>
  <c r="M51" i="590"/>
  <c r="M54" i="590" s="1"/>
  <c r="J287" i="6"/>
  <c r="J244" i="6" s="1"/>
  <c r="G284" i="8"/>
  <c r="W253" i="8"/>
  <c r="W191" i="8"/>
  <c r="W193" i="8" s="1"/>
  <c r="W285" i="8" s="1"/>
  <c r="S69" i="616"/>
  <c r="S70" i="616" s="1"/>
  <c r="S107" i="616" s="1"/>
  <c r="S116" i="616" s="1"/>
  <c r="V69" i="616"/>
  <c r="Y69" i="616"/>
  <c r="Y70" i="616" s="1"/>
  <c r="Y107" i="616" s="1"/>
  <c r="Y116" i="616" s="1"/>
  <c r="Q69" i="616"/>
  <c r="Q70" i="616" s="1"/>
  <c r="Q107" i="616" s="1"/>
  <c r="Q116" i="616" s="1"/>
  <c r="O69" i="616"/>
  <c r="O70" i="616" s="1"/>
  <c r="O107" i="616" s="1"/>
  <c r="O116" i="616" s="1"/>
  <c r="T69" i="616"/>
  <c r="T70" i="616" s="1"/>
  <c r="T107" i="616" s="1"/>
  <c r="T116" i="616" s="1"/>
  <c r="Z69" i="616"/>
  <c r="Z70" i="616" s="1"/>
  <c r="Z107" i="616" s="1"/>
  <c r="Z116" i="616" s="1"/>
  <c r="N69" i="616"/>
  <c r="N70" i="616" s="1"/>
  <c r="N107" i="616" s="1"/>
  <c r="N116" i="616" s="1"/>
  <c r="U69" i="616"/>
  <c r="U70" i="616" s="1"/>
  <c r="U107" i="616" s="1"/>
  <c r="R69" i="616"/>
  <c r="W69" i="616"/>
  <c r="W70" i="616" s="1"/>
  <c r="W107" i="616" s="1"/>
  <c r="P69" i="616"/>
  <c r="P70" i="616" s="1"/>
  <c r="P107" i="616" s="1"/>
  <c r="X69" i="616"/>
  <c r="H240" i="8"/>
  <c r="J278" i="8"/>
  <c r="J282" i="8"/>
  <c r="S253" i="8"/>
  <c r="K191" i="8"/>
  <c r="K193" i="8" s="1"/>
  <c r="K191" i="6"/>
  <c r="K193" i="6" s="1"/>
  <c r="K285" i="6" s="1"/>
  <c r="I287" i="6"/>
  <c r="I244" i="6" s="1"/>
  <c r="K240" i="8"/>
  <c r="D240" i="616"/>
  <c r="T69" i="612"/>
  <c r="S69" i="612"/>
  <c r="Z69" i="612"/>
  <c r="P69" i="612"/>
  <c r="R69" i="612"/>
  <c r="Y69" i="612"/>
  <c r="V69" i="612"/>
  <c r="V70" i="612" s="1"/>
  <c r="O69" i="612"/>
  <c r="N69" i="612"/>
  <c r="X69" i="612"/>
  <c r="U69" i="612"/>
  <c r="W69" i="612"/>
  <c r="W70" i="612" s="1"/>
  <c r="Q69" i="612"/>
  <c r="Q70" i="612" s="1"/>
  <c r="E160" i="612"/>
  <c r="I168" i="612"/>
  <c r="L124" i="281"/>
  <c r="L154" i="281"/>
  <c r="L118" i="281"/>
  <c r="L148" i="281"/>
  <c r="L142" i="281"/>
  <c r="L136" i="281"/>
  <c r="E158" i="612"/>
  <c r="H168" i="612"/>
  <c r="G127" i="613"/>
  <c r="C39" i="491"/>
  <c r="G175" i="612"/>
  <c r="E172" i="612"/>
  <c r="M154" i="281"/>
  <c r="M124" i="281"/>
  <c r="M118" i="281"/>
  <c r="M148" i="281"/>
  <c r="M136" i="281"/>
  <c r="M142" i="281"/>
  <c r="J175" i="612"/>
  <c r="G35" i="590"/>
  <c r="E33" i="590"/>
  <c r="E15" i="612"/>
  <c r="I148" i="281"/>
  <c r="I124" i="281"/>
  <c r="I118" i="281"/>
  <c r="I154" i="281"/>
  <c r="I136" i="281"/>
  <c r="I142" i="281"/>
  <c r="L168" i="612"/>
  <c r="K168" i="612"/>
  <c r="M168" i="612"/>
  <c r="G168" i="612"/>
  <c r="E165" i="612"/>
  <c r="K175" i="612"/>
  <c r="E166" i="612"/>
  <c r="I175" i="612"/>
  <c r="J168" i="612"/>
  <c r="E156" i="612"/>
  <c r="L175" i="612"/>
  <c r="M175" i="612"/>
  <c r="E167" i="612"/>
  <c r="H175" i="612"/>
  <c r="D200" i="615"/>
  <c r="V185" i="8"/>
  <c r="V245" i="8"/>
  <c r="I200" i="8"/>
  <c r="V182" i="8"/>
  <c r="V180" i="8"/>
  <c r="Z182" i="8"/>
  <c r="Z185" i="8"/>
  <c r="I69" i="8"/>
  <c r="V184" i="8"/>
  <c r="V181" i="8"/>
  <c r="T69" i="8"/>
  <c r="D69" i="615"/>
  <c r="Z184" i="8"/>
  <c r="Z181" i="8"/>
  <c r="T200" i="8"/>
  <c r="Z180" i="8"/>
  <c r="Z191" i="8" l="1"/>
  <c r="Z193" i="8" s="1"/>
  <c r="V191" i="8"/>
  <c r="V193" i="8" s="1"/>
  <c r="U116" i="616"/>
  <c r="U236" i="615"/>
  <c r="J22" i="622"/>
  <c r="J24" i="622" s="1"/>
  <c r="Z150" i="614"/>
  <c r="G114" i="615"/>
  <c r="H105" i="615"/>
  <c r="N150" i="614"/>
  <c r="O105" i="615"/>
  <c r="J114" i="615"/>
  <c r="Y114" i="615"/>
  <c r="H236" i="615"/>
  <c r="N236" i="615"/>
  <c r="V150" i="614"/>
  <c r="Y105" i="615"/>
  <c r="N105" i="615"/>
  <c r="Y236" i="615"/>
  <c r="I114" i="615"/>
  <c r="R236" i="615"/>
  <c r="O150" i="614"/>
  <c r="G16" i="613"/>
  <c r="G272" i="613" s="1"/>
  <c r="T114" i="615"/>
  <c r="Z236" i="615"/>
  <c r="X236" i="615"/>
  <c r="T105" i="615"/>
  <c r="R114" i="615"/>
  <c r="Q114" i="615"/>
  <c r="Q236" i="615"/>
  <c r="O107" i="614"/>
  <c r="O116" i="614" s="1"/>
  <c r="T236" i="613"/>
  <c r="I236" i="615"/>
  <c r="O114" i="615"/>
  <c r="W114" i="615"/>
  <c r="P61" i="615"/>
  <c r="L61" i="615"/>
  <c r="L63" i="615" s="1"/>
  <c r="L271" i="615" s="1"/>
  <c r="M236" i="615"/>
  <c r="V105" i="615"/>
  <c r="L105" i="615"/>
  <c r="S105" i="615"/>
  <c r="Z61" i="615"/>
  <c r="Z63" i="615" s="1"/>
  <c r="L114" i="615"/>
  <c r="T236" i="615"/>
  <c r="K236" i="615"/>
  <c r="M61" i="615"/>
  <c r="M63" i="615" s="1"/>
  <c r="M271" i="615" s="1"/>
  <c r="X114" i="615"/>
  <c r="K105" i="615"/>
  <c r="M16" i="613"/>
  <c r="M272" i="613" s="1"/>
  <c r="K279" i="617"/>
  <c r="H114" i="615"/>
  <c r="U61" i="615"/>
  <c r="U63" i="615" s="1"/>
  <c r="R105" i="615"/>
  <c r="W105" i="615"/>
  <c r="G105" i="615"/>
  <c r="Z105" i="615"/>
  <c r="U105" i="615"/>
  <c r="Q105" i="615"/>
  <c r="M105" i="615"/>
  <c r="Q61" i="615"/>
  <c r="Q63" i="615" s="1"/>
  <c r="J105" i="615"/>
  <c r="Z114" i="615"/>
  <c r="I105" i="615"/>
  <c r="R61" i="615"/>
  <c r="R63" i="615" s="1"/>
  <c r="P114" i="615"/>
  <c r="W61" i="615"/>
  <c r="W63" i="615" s="1"/>
  <c r="L236" i="615"/>
  <c r="P16" i="613"/>
  <c r="R114" i="613"/>
  <c r="V63" i="612"/>
  <c r="J236" i="615"/>
  <c r="P105" i="615"/>
  <c r="V61" i="615"/>
  <c r="V63" i="615" s="1"/>
  <c r="V236" i="615"/>
  <c r="T61" i="615"/>
  <c r="T63" i="615" s="1"/>
  <c r="P236" i="615"/>
  <c r="X61" i="615"/>
  <c r="X63" i="615" s="1"/>
  <c r="X150" i="614"/>
  <c r="L16" i="617"/>
  <c r="L272" i="617" s="1"/>
  <c r="Q16" i="613"/>
  <c r="G236" i="613"/>
  <c r="G238" i="613" s="1"/>
  <c r="G240" i="613" s="1"/>
  <c r="G114" i="613"/>
  <c r="L279" i="617"/>
  <c r="V16" i="613"/>
  <c r="L114" i="613"/>
  <c r="J16" i="613"/>
  <c r="J272" i="613" s="1"/>
  <c r="I236" i="613"/>
  <c r="O16" i="613"/>
  <c r="R150" i="614"/>
  <c r="S236" i="613"/>
  <c r="S61" i="615"/>
  <c r="S63" i="615" s="1"/>
  <c r="W236" i="615"/>
  <c r="I16" i="617"/>
  <c r="I272" i="617" s="1"/>
  <c r="Y61" i="615"/>
  <c r="Y63" i="615" s="1"/>
  <c r="G61" i="615"/>
  <c r="G63" i="615" s="1"/>
  <c r="U16" i="617"/>
  <c r="Z200" i="614"/>
  <c r="Z201" i="614" s="1"/>
  <c r="Y114" i="613"/>
  <c r="H279" i="617"/>
  <c r="V236" i="613"/>
  <c r="L16" i="613"/>
  <c r="L272" i="613" s="1"/>
  <c r="V16" i="617"/>
  <c r="S114" i="613"/>
  <c r="J236" i="613"/>
  <c r="N16" i="613"/>
  <c r="H236" i="613"/>
  <c r="K61" i="615"/>
  <c r="K63" i="615" s="1"/>
  <c r="K271" i="615" s="1"/>
  <c r="R236" i="617"/>
  <c r="W236" i="613"/>
  <c r="W114" i="613"/>
  <c r="J61" i="615"/>
  <c r="J63" i="615" s="1"/>
  <c r="J271" i="615" s="1"/>
  <c r="I61" i="615"/>
  <c r="I63" i="615" s="1"/>
  <c r="I271" i="615" s="1"/>
  <c r="N61" i="615"/>
  <c r="N63" i="615" s="1"/>
  <c r="S236" i="615"/>
  <c r="N236" i="613"/>
  <c r="O61" i="613"/>
  <c r="U236" i="613"/>
  <c r="T114" i="613"/>
  <c r="BF63" i="8"/>
  <c r="Y16" i="613"/>
  <c r="Y236" i="613"/>
  <c r="M61" i="613"/>
  <c r="S105" i="613"/>
  <c r="N236" i="617"/>
  <c r="H61" i="615"/>
  <c r="H63" i="615" s="1"/>
  <c r="H271" i="615" s="1"/>
  <c r="O61" i="615"/>
  <c r="O63" i="615" s="1"/>
  <c r="L61" i="613"/>
  <c r="I279" i="617"/>
  <c r="G61" i="613"/>
  <c r="Q63" i="612"/>
  <c r="S63" i="612"/>
  <c r="R236" i="613"/>
  <c r="T61" i="613"/>
  <c r="T63" i="613" s="1"/>
  <c r="S16" i="613"/>
  <c r="N107" i="614"/>
  <c r="N116" i="614" s="1"/>
  <c r="E63" i="613"/>
  <c r="Q236" i="613"/>
  <c r="Z114" i="613"/>
  <c r="L236" i="613"/>
  <c r="Y63" i="614"/>
  <c r="Q114" i="613"/>
  <c r="K236" i="617"/>
  <c r="Z236" i="613"/>
  <c r="O236" i="613"/>
  <c r="X236" i="613"/>
  <c r="X105" i="613"/>
  <c r="I105" i="613"/>
  <c r="N105" i="613"/>
  <c r="U114" i="613"/>
  <c r="V200" i="614"/>
  <c r="V201" i="614" s="1"/>
  <c r="V238" i="614" s="1"/>
  <c r="V240" i="614" s="1"/>
  <c r="O200" i="614"/>
  <c r="O201" i="614" s="1"/>
  <c r="O238" i="614" s="1"/>
  <c r="O240" i="614" s="1"/>
  <c r="Y114" i="617"/>
  <c r="I61" i="613"/>
  <c r="I63" i="613" s="1"/>
  <c r="I271" i="613" s="1"/>
  <c r="Y107" i="614"/>
  <c r="N200" i="614"/>
  <c r="N201" i="614" s="1"/>
  <c r="N238" i="614" s="1"/>
  <c r="N240" i="614" s="1"/>
  <c r="U200" i="614"/>
  <c r="U201" i="614" s="1"/>
  <c r="P200" i="614"/>
  <c r="P201" i="614" s="1"/>
  <c r="P238" i="614" s="1"/>
  <c r="P240" i="614" s="1"/>
  <c r="R200" i="614"/>
  <c r="R201" i="614" s="1"/>
  <c r="R238" i="614" s="1"/>
  <c r="R240" i="614" s="1"/>
  <c r="S200" i="614"/>
  <c r="S201" i="614" s="1"/>
  <c r="X200" i="614"/>
  <c r="X201" i="614" s="1"/>
  <c r="X238" i="614" s="1"/>
  <c r="X240" i="614" s="1"/>
  <c r="W200" i="614"/>
  <c r="W201" i="614" s="1"/>
  <c r="Y200" i="614"/>
  <c r="Y201" i="614" s="1"/>
  <c r="Y238" i="614" s="1"/>
  <c r="Y240" i="614" s="1"/>
  <c r="G70" i="613"/>
  <c r="Q200" i="614"/>
  <c r="Q201" i="614" s="1"/>
  <c r="Q107" i="614"/>
  <c r="Q116" i="614" s="1"/>
  <c r="J279" i="617"/>
  <c r="H61" i="613"/>
  <c r="H63" i="613" s="1"/>
  <c r="H271" i="613" s="1"/>
  <c r="U107" i="614"/>
  <c r="U116" i="614" s="1"/>
  <c r="X63" i="612"/>
  <c r="Z61" i="613"/>
  <c r="Z63" i="613" s="1"/>
  <c r="K114" i="613"/>
  <c r="V114" i="613"/>
  <c r="W105" i="613"/>
  <c r="T105" i="613"/>
  <c r="I114" i="613"/>
  <c r="P105" i="613"/>
  <c r="P236" i="613"/>
  <c r="X61" i="613"/>
  <c r="M236" i="617"/>
  <c r="Y63" i="612"/>
  <c r="S150" i="614"/>
  <c r="V114" i="617"/>
  <c r="V107" i="614"/>
  <c r="V116" i="614" s="1"/>
  <c r="K236" i="613"/>
  <c r="Z236" i="617"/>
  <c r="P236" i="617"/>
  <c r="J61" i="613"/>
  <c r="V61" i="613"/>
  <c r="V63" i="613" s="1"/>
  <c r="X16" i="613"/>
  <c r="U16" i="613"/>
  <c r="V236" i="617"/>
  <c r="S61" i="613"/>
  <c r="H114" i="613"/>
  <c r="O105" i="613"/>
  <c r="M114" i="613"/>
  <c r="T16" i="617"/>
  <c r="X16" i="617"/>
  <c r="U150" i="614"/>
  <c r="W16" i="617"/>
  <c r="I114" i="617"/>
  <c r="P114" i="613"/>
  <c r="Q61" i="613"/>
  <c r="R61" i="613"/>
  <c r="R63" i="613" s="1"/>
  <c r="U61" i="613"/>
  <c r="H105" i="613"/>
  <c r="W61" i="613"/>
  <c r="W63" i="613" s="1"/>
  <c r="Z105" i="613"/>
  <c r="Q105" i="613"/>
  <c r="R105" i="613"/>
  <c r="N61" i="613"/>
  <c r="M105" i="613"/>
  <c r="K16" i="613"/>
  <c r="K272" i="613" s="1"/>
  <c r="L236" i="617"/>
  <c r="K105" i="613"/>
  <c r="O114" i="613"/>
  <c r="U105" i="613"/>
  <c r="J114" i="613"/>
  <c r="L105" i="613"/>
  <c r="J105" i="613"/>
  <c r="P61" i="613"/>
  <c r="P63" i="613" s="1"/>
  <c r="V105" i="613"/>
  <c r="N114" i="613"/>
  <c r="Y105" i="613"/>
  <c r="G105" i="613"/>
  <c r="W107" i="614"/>
  <c r="W116" i="614" s="1"/>
  <c r="U63" i="612"/>
  <c r="T107" i="614"/>
  <c r="T116" i="614" s="1"/>
  <c r="R107" i="614"/>
  <c r="R116" i="614" s="1"/>
  <c r="S107" i="614"/>
  <c r="S116" i="614" s="1"/>
  <c r="O114" i="617"/>
  <c r="M236" i="613"/>
  <c r="J114" i="617"/>
  <c r="W150" i="614"/>
  <c r="X107" i="614"/>
  <c r="X116" i="614" s="1"/>
  <c r="Y61" i="613"/>
  <c r="K61" i="613"/>
  <c r="P238" i="8"/>
  <c r="P240" i="8" s="1"/>
  <c r="BF240" i="8" s="1"/>
  <c r="T63" i="612"/>
  <c r="G114" i="617"/>
  <c r="X236" i="617"/>
  <c r="W236" i="617"/>
  <c r="U236" i="617"/>
  <c r="D152" i="612"/>
  <c r="D278" i="612" s="1"/>
  <c r="G236" i="617"/>
  <c r="T238" i="614"/>
  <c r="T240" i="614" s="1"/>
  <c r="Y16" i="617"/>
  <c r="Y150" i="614"/>
  <c r="R16" i="617"/>
  <c r="Q114" i="617"/>
  <c r="Z107" i="614"/>
  <c r="Z116" i="614" s="1"/>
  <c r="R63" i="612"/>
  <c r="P150" i="614"/>
  <c r="W114" i="617"/>
  <c r="I236" i="617"/>
  <c r="S236" i="617"/>
  <c r="J236" i="617"/>
  <c r="X114" i="617"/>
  <c r="T150" i="614"/>
  <c r="T236" i="617"/>
  <c r="L114" i="617"/>
  <c r="H236" i="617"/>
  <c r="N16" i="617"/>
  <c r="K114" i="617"/>
  <c r="N63" i="612"/>
  <c r="H114" i="617"/>
  <c r="Q236" i="617"/>
  <c r="Y236" i="617"/>
  <c r="Q16" i="617"/>
  <c r="K16" i="617"/>
  <c r="K272" i="617" s="1"/>
  <c r="M150" i="615"/>
  <c r="W107" i="612"/>
  <c r="M16" i="617"/>
  <c r="M272" i="617" s="1"/>
  <c r="P107" i="614"/>
  <c r="P116" i="614" s="1"/>
  <c r="O236" i="617"/>
  <c r="H16" i="617"/>
  <c r="H272" i="617" s="1"/>
  <c r="P16" i="617"/>
  <c r="O16" i="617"/>
  <c r="N114" i="617"/>
  <c r="M114" i="617"/>
  <c r="Z63" i="612"/>
  <c r="Y69" i="618"/>
  <c r="Y70" i="618" s="1"/>
  <c r="Y107" i="618" s="1"/>
  <c r="Y116" i="618" s="1"/>
  <c r="W63" i="612"/>
  <c r="S114" i="617"/>
  <c r="P114" i="617"/>
  <c r="Z114" i="617"/>
  <c r="T69" i="618"/>
  <c r="T70" i="618" s="1"/>
  <c r="T107" i="618" s="1"/>
  <c r="T116" i="618" s="1"/>
  <c r="Q61" i="617"/>
  <c r="O69" i="618"/>
  <c r="O70" i="618" s="1"/>
  <c r="O107" i="618" s="1"/>
  <c r="K137" i="615"/>
  <c r="P69" i="618"/>
  <c r="P70" i="618" s="1"/>
  <c r="P107" i="618" s="1"/>
  <c r="P116" i="618" s="1"/>
  <c r="G69" i="618"/>
  <c r="G70" i="618" s="1"/>
  <c r="G107" i="618" s="1"/>
  <c r="K69" i="618"/>
  <c r="K70" i="618" s="1"/>
  <c r="K107" i="618" s="1"/>
  <c r="U126" i="614"/>
  <c r="U137" i="614" s="1"/>
  <c r="P126" i="614"/>
  <c r="P137" i="614" s="1"/>
  <c r="T126" i="614"/>
  <c r="T137" i="614" s="1"/>
  <c r="Z126" i="614"/>
  <c r="Z137" i="614" s="1"/>
  <c r="X126" i="614"/>
  <c r="X137" i="614" s="1"/>
  <c r="O126" i="614"/>
  <c r="O137" i="614" s="1"/>
  <c r="N126" i="614"/>
  <c r="N137" i="614" s="1"/>
  <c r="W126" i="614"/>
  <c r="W137" i="614" s="1"/>
  <c r="Q126" i="614"/>
  <c r="Q137" i="614" s="1"/>
  <c r="V126" i="614"/>
  <c r="V137" i="614" s="1"/>
  <c r="R126" i="614"/>
  <c r="R137" i="614" s="1"/>
  <c r="Y126" i="614"/>
  <c r="Y137" i="614" s="1"/>
  <c r="S126" i="614"/>
  <c r="S137" i="614" s="1"/>
  <c r="P63" i="612"/>
  <c r="O63" i="612"/>
  <c r="O140" i="612"/>
  <c r="O150" i="612" s="1"/>
  <c r="Z140" i="612"/>
  <c r="Z150" i="612" s="1"/>
  <c r="R140" i="612"/>
  <c r="R150" i="612" s="1"/>
  <c r="Y140" i="612"/>
  <c r="Y150" i="612" s="1"/>
  <c r="U140" i="612"/>
  <c r="U150" i="612" s="1"/>
  <c r="S140" i="612"/>
  <c r="S150" i="612" s="1"/>
  <c r="W140" i="612"/>
  <c r="W150" i="612" s="1"/>
  <c r="P140" i="612"/>
  <c r="P150" i="612" s="1"/>
  <c r="X140" i="612"/>
  <c r="X150" i="612" s="1"/>
  <c r="N140" i="612"/>
  <c r="N150" i="612" s="1"/>
  <c r="V140" i="612"/>
  <c r="V150" i="612" s="1"/>
  <c r="Q140" i="612"/>
  <c r="Q150" i="612" s="1"/>
  <c r="T140" i="612"/>
  <c r="T150" i="612" s="1"/>
  <c r="H137" i="615"/>
  <c r="G137" i="615"/>
  <c r="V137" i="615"/>
  <c r="W137" i="615"/>
  <c r="I137" i="615"/>
  <c r="Z137" i="615"/>
  <c r="R152" i="8"/>
  <c r="BF137" i="8"/>
  <c r="T137" i="615"/>
  <c r="R137" i="617"/>
  <c r="X126" i="612"/>
  <c r="X137" i="612" s="1"/>
  <c r="R126" i="612"/>
  <c r="R137" i="612" s="1"/>
  <c r="Z126" i="612"/>
  <c r="Z137" i="612" s="1"/>
  <c r="S126" i="612"/>
  <c r="S137" i="612" s="1"/>
  <c r="P126" i="612"/>
  <c r="P137" i="612" s="1"/>
  <c r="U126" i="612"/>
  <c r="U137" i="612" s="1"/>
  <c r="O126" i="612"/>
  <c r="O137" i="612" s="1"/>
  <c r="Q126" i="612"/>
  <c r="Q137" i="612" s="1"/>
  <c r="N126" i="612"/>
  <c r="N137" i="612" s="1"/>
  <c r="W126" i="612"/>
  <c r="W137" i="612" s="1"/>
  <c r="Y126" i="612"/>
  <c r="Y137" i="612" s="1"/>
  <c r="T126" i="612"/>
  <c r="T137" i="612" s="1"/>
  <c r="V126" i="612"/>
  <c r="V137" i="612" s="1"/>
  <c r="V107" i="612"/>
  <c r="M137" i="615"/>
  <c r="S16" i="617"/>
  <c r="K105" i="617"/>
  <c r="U61" i="617"/>
  <c r="N137" i="615"/>
  <c r="L137" i="615"/>
  <c r="X105" i="617"/>
  <c r="Z16" i="617"/>
  <c r="X61" i="617"/>
  <c r="Q137" i="615"/>
  <c r="V140" i="615"/>
  <c r="V150" i="615" s="1"/>
  <c r="O105" i="617"/>
  <c r="T105" i="617"/>
  <c r="V105" i="617"/>
  <c r="T61" i="617"/>
  <c r="U105" i="617"/>
  <c r="S105" i="617"/>
  <c r="E116" i="6"/>
  <c r="J126" i="617"/>
  <c r="J137" i="617" s="1"/>
  <c r="W61" i="617"/>
  <c r="Q107" i="612"/>
  <c r="I126" i="617"/>
  <c r="I137" i="617" s="1"/>
  <c r="L61" i="617"/>
  <c r="R137" i="615"/>
  <c r="R61" i="617"/>
  <c r="J61" i="617"/>
  <c r="J63" i="617" s="1"/>
  <c r="J271" i="617" s="1"/>
  <c r="U137" i="615"/>
  <c r="Y105" i="617"/>
  <c r="L105" i="617"/>
  <c r="I105" i="617"/>
  <c r="P137" i="615"/>
  <c r="X137" i="615"/>
  <c r="J105" i="617"/>
  <c r="I61" i="617"/>
  <c r="O20" i="621"/>
  <c r="G105" i="617"/>
  <c r="N105" i="617"/>
  <c r="Q105" i="617"/>
  <c r="X200" i="613"/>
  <c r="X201" i="613" s="1"/>
  <c r="Z126" i="617"/>
  <c r="Z137" i="617" s="1"/>
  <c r="N126" i="617"/>
  <c r="N137" i="617" s="1"/>
  <c r="W126" i="617"/>
  <c r="W137" i="617" s="1"/>
  <c r="O137" i="615"/>
  <c r="P105" i="617"/>
  <c r="T126" i="617"/>
  <c r="T137" i="617" s="1"/>
  <c r="L126" i="617"/>
  <c r="L137" i="617" s="1"/>
  <c r="J137" i="615"/>
  <c r="U126" i="617"/>
  <c r="U137" i="617" s="1"/>
  <c r="X126" i="617"/>
  <c r="X137" i="617" s="1"/>
  <c r="S61" i="617"/>
  <c r="M126" i="617"/>
  <c r="M137" i="617" s="1"/>
  <c r="H126" i="617"/>
  <c r="H137" i="617" s="1"/>
  <c r="O126" i="617"/>
  <c r="O137" i="617" s="1"/>
  <c r="Q126" i="617"/>
  <c r="Q137" i="617" s="1"/>
  <c r="Z61" i="617"/>
  <c r="Y137" i="615"/>
  <c r="W105" i="617"/>
  <c r="P126" i="617"/>
  <c r="P137" i="617" s="1"/>
  <c r="S126" i="617"/>
  <c r="S137" i="617" s="1"/>
  <c r="G61" i="617"/>
  <c r="G63" i="617" s="1"/>
  <c r="G271" i="617" s="1"/>
  <c r="K126" i="617"/>
  <c r="K137" i="617" s="1"/>
  <c r="G126" i="617"/>
  <c r="G137" i="617" s="1"/>
  <c r="Y126" i="617"/>
  <c r="Y137" i="617" s="1"/>
  <c r="N61" i="617"/>
  <c r="R140" i="615"/>
  <c r="R150" i="615" s="1"/>
  <c r="P69" i="613"/>
  <c r="P70" i="613" s="1"/>
  <c r="O61" i="617"/>
  <c r="Y61" i="617"/>
  <c r="M105" i="617"/>
  <c r="H69" i="613"/>
  <c r="H70" i="613" s="1"/>
  <c r="P61" i="617"/>
  <c r="U140" i="615"/>
  <c r="U150" i="615" s="1"/>
  <c r="K61" i="617"/>
  <c r="BF201" i="8"/>
  <c r="M61" i="617"/>
  <c r="Z105" i="617"/>
  <c r="H69" i="618"/>
  <c r="H70" i="618" s="1"/>
  <c r="H107" i="618" s="1"/>
  <c r="Z69" i="618"/>
  <c r="Z70" i="618" s="1"/>
  <c r="Z107" i="618" s="1"/>
  <c r="Z116" i="618" s="1"/>
  <c r="R69" i="618"/>
  <c r="R70" i="618" s="1"/>
  <c r="R107" i="618" s="1"/>
  <c r="X69" i="618"/>
  <c r="X70" i="618" s="1"/>
  <c r="X107" i="618" s="1"/>
  <c r="S69" i="618"/>
  <c r="S70" i="618" s="1"/>
  <c r="S107" i="618" s="1"/>
  <c r="I69" i="618"/>
  <c r="I70" i="618" s="1"/>
  <c r="I107" i="618" s="1"/>
  <c r="I116" i="618" s="1"/>
  <c r="I284" i="618" s="1"/>
  <c r="V69" i="618"/>
  <c r="V70" i="618" s="1"/>
  <c r="V107" i="618" s="1"/>
  <c r="U69" i="618"/>
  <c r="U70" i="618" s="1"/>
  <c r="U107" i="618" s="1"/>
  <c r="U116" i="618" s="1"/>
  <c r="J69" i="618"/>
  <c r="J70" i="618" s="1"/>
  <c r="J107" i="618" s="1"/>
  <c r="R105" i="617"/>
  <c r="L69" i="618"/>
  <c r="L70" i="618" s="1"/>
  <c r="L107" i="618" s="1"/>
  <c r="M69" i="618"/>
  <c r="M70" i="618" s="1"/>
  <c r="M107" i="618" s="1"/>
  <c r="Q69" i="618"/>
  <c r="Q70" i="618" s="1"/>
  <c r="Q107" i="618" s="1"/>
  <c r="Q116" i="618" s="1"/>
  <c r="N69" i="618"/>
  <c r="N70" i="618" s="1"/>
  <c r="N107" i="618" s="1"/>
  <c r="H61" i="617"/>
  <c r="H105" i="617"/>
  <c r="J140" i="615"/>
  <c r="J150" i="615" s="1"/>
  <c r="K140" i="615"/>
  <c r="K150" i="615" s="1"/>
  <c r="L140" i="615"/>
  <c r="L150" i="615" s="1"/>
  <c r="Q140" i="615"/>
  <c r="Q150" i="615" s="1"/>
  <c r="W140" i="615"/>
  <c r="W150" i="615" s="1"/>
  <c r="P140" i="615"/>
  <c r="P150" i="615" s="1"/>
  <c r="Y140" i="615"/>
  <c r="Y150" i="615" s="1"/>
  <c r="H140" i="615"/>
  <c r="H150" i="615" s="1"/>
  <c r="Z140" i="615"/>
  <c r="Z150" i="615" s="1"/>
  <c r="S140" i="615"/>
  <c r="S150" i="615" s="1"/>
  <c r="I140" i="615"/>
  <c r="I150" i="615" s="1"/>
  <c r="X140" i="615"/>
  <c r="X150" i="615" s="1"/>
  <c r="D107" i="618"/>
  <c r="E107" i="618" s="1"/>
  <c r="V61" i="617"/>
  <c r="V126" i="617"/>
  <c r="V137" i="617" s="1"/>
  <c r="N140" i="615"/>
  <c r="N150" i="615" s="1"/>
  <c r="T200" i="613"/>
  <c r="T201" i="613" s="1"/>
  <c r="T238" i="613" s="1"/>
  <c r="T240" i="613" s="1"/>
  <c r="G140" i="615"/>
  <c r="G150" i="615" s="1"/>
  <c r="U200" i="613"/>
  <c r="U201" i="613" s="1"/>
  <c r="P200" i="613"/>
  <c r="P201" i="613" s="1"/>
  <c r="M200" i="613"/>
  <c r="M201" i="613" s="1"/>
  <c r="Q200" i="613"/>
  <c r="Q201" i="613" s="1"/>
  <c r="S200" i="613"/>
  <c r="S201" i="613" s="1"/>
  <c r="R200" i="613"/>
  <c r="R201" i="613" s="1"/>
  <c r="N200" i="613"/>
  <c r="N201" i="613" s="1"/>
  <c r="L200" i="613"/>
  <c r="L201" i="613" s="1"/>
  <c r="O200" i="613"/>
  <c r="O201" i="613" s="1"/>
  <c r="Y200" i="613"/>
  <c r="Y201" i="613" s="1"/>
  <c r="V200" i="613"/>
  <c r="V201" i="613" s="1"/>
  <c r="J200" i="613"/>
  <c r="J201" i="613" s="1"/>
  <c r="K200" i="613"/>
  <c r="K201" i="613" s="1"/>
  <c r="H200" i="613"/>
  <c r="H201" i="613" s="1"/>
  <c r="Z200" i="613"/>
  <c r="Z201" i="613" s="1"/>
  <c r="I200" i="613"/>
  <c r="I201" i="613" s="1"/>
  <c r="W200" i="613"/>
  <c r="W201" i="613" s="1"/>
  <c r="T140" i="615"/>
  <c r="T150" i="615" s="1"/>
  <c r="O140" i="615"/>
  <c r="O150" i="615" s="1"/>
  <c r="I69" i="613"/>
  <c r="I70" i="613" s="1"/>
  <c r="R69" i="613"/>
  <c r="R70" i="613" s="1"/>
  <c r="N69" i="613"/>
  <c r="N70" i="613" s="1"/>
  <c r="S69" i="613"/>
  <c r="S70" i="613" s="1"/>
  <c r="U69" i="613"/>
  <c r="U70" i="613" s="1"/>
  <c r="W69" i="613"/>
  <c r="W70" i="613" s="1"/>
  <c r="V69" i="613"/>
  <c r="V70" i="613" s="1"/>
  <c r="O69" i="613"/>
  <c r="O70" i="613" s="1"/>
  <c r="Y69" i="613"/>
  <c r="Y70" i="613" s="1"/>
  <c r="Q69" i="613"/>
  <c r="Q70" i="613" s="1"/>
  <c r="X69" i="613"/>
  <c r="X70" i="613" s="1"/>
  <c r="T69" i="613"/>
  <c r="T70" i="613" s="1"/>
  <c r="M69" i="613"/>
  <c r="M70" i="613" s="1"/>
  <c r="Z69" i="613"/>
  <c r="Z70" i="613" s="1"/>
  <c r="L69" i="613"/>
  <c r="L70" i="613" s="1"/>
  <c r="J69" i="613"/>
  <c r="J70" i="613" s="1"/>
  <c r="K69" i="613"/>
  <c r="K70" i="613" s="1"/>
  <c r="D107" i="613"/>
  <c r="E107" i="613" s="1"/>
  <c r="D238" i="613"/>
  <c r="D240" i="613" s="1"/>
  <c r="E240" i="613" s="1"/>
  <c r="Q107" i="8"/>
  <c r="BF107" i="8" s="1"/>
  <c r="D238" i="618"/>
  <c r="E238" i="618" s="1"/>
  <c r="P200" i="618"/>
  <c r="P201" i="618" s="1"/>
  <c r="P238" i="618" s="1"/>
  <c r="P240" i="618" s="1"/>
  <c r="L200" i="618"/>
  <c r="L201" i="618" s="1"/>
  <c r="L238" i="618" s="1"/>
  <c r="N200" i="618"/>
  <c r="N201" i="618" s="1"/>
  <c r="N238" i="618" s="1"/>
  <c r="N240" i="618" s="1"/>
  <c r="T200" i="618"/>
  <c r="T201" i="618" s="1"/>
  <c r="T238" i="618" s="1"/>
  <c r="Z200" i="618"/>
  <c r="Z201" i="618" s="1"/>
  <c r="Z238" i="618" s="1"/>
  <c r="Z240" i="618" s="1"/>
  <c r="W200" i="618"/>
  <c r="W201" i="618" s="1"/>
  <c r="W238" i="618" s="1"/>
  <c r="H200" i="618"/>
  <c r="H201" i="618" s="1"/>
  <c r="H238" i="618" s="1"/>
  <c r="H240" i="618" s="1"/>
  <c r="R200" i="618"/>
  <c r="R201" i="618" s="1"/>
  <c r="R238" i="618" s="1"/>
  <c r="R240" i="618" s="1"/>
  <c r="I200" i="618"/>
  <c r="I201" i="618" s="1"/>
  <c r="I238" i="618" s="1"/>
  <c r="I240" i="618" s="1"/>
  <c r="Q200" i="618"/>
  <c r="Q201" i="618" s="1"/>
  <c r="Q238" i="618" s="1"/>
  <c r="Q240" i="618" s="1"/>
  <c r="X200" i="618"/>
  <c r="X201" i="618" s="1"/>
  <c r="X238" i="618" s="1"/>
  <c r="X240" i="618" s="1"/>
  <c r="K200" i="618"/>
  <c r="K201" i="618" s="1"/>
  <c r="K238" i="618" s="1"/>
  <c r="K240" i="618" s="1"/>
  <c r="G200" i="618"/>
  <c r="G201" i="618" s="1"/>
  <c r="G238" i="618" s="1"/>
  <c r="G240" i="618" s="1"/>
  <c r="O200" i="618"/>
  <c r="O201" i="618" s="1"/>
  <c r="O238" i="618" s="1"/>
  <c r="O240" i="618" s="1"/>
  <c r="Y200" i="618"/>
  <c r="Y201" i="618" s="1"/>
  <c r="Y238" i="618" s="1"/>
  <c r="Y240" i="618" s="1"/>
  <c r="V200" i="618"/>
  <c r="V201" i="618" s="1"/>
  <c r="V238" i="618" s="1"/>
  <c r="V240" i="618" s="1"/>
  <c r="J200" i="618"/>
  <c r="J201" i="618" s="1"/>
  <c r="J238" i="618" s="1"/>
  <c r="J240" i="618" s="1"/>
  <c r="U200" i="618"/>
  <c r="U201" i="618" s="1"/>
  <c r="U238" i="618" s="1"/>
  <c r="U240" i="618" s="1"/>
  <c r="M200" i="618"/>
  <c r="M201" i="618" s="1"/>
  <c r="M238" i="618" s="1"/>
  <c r="M240" i="618" s="1"/>
  <c r="P63" i="615"/>
  <c r="D271" i="617"/>
  <c r="E271" i="617" s="1"/>
  <c r="E63" i="617"/>
  <c r="I201" i="8"/>
  <c r="BD200" i="8"/>
  <c r="F200" i="615" a="1"/>
  <c r="F200" i="615" s="1"/>
  <c r="D201" i="615"/>
  <c r="D238" i="615" s="1"/>
  <c r="BG69" i="8"/>
  <c r="T70" i="8"/>
  <c r="BH69" i="8"/>
  <c r="T201" i="8"/>
  <c r="BG200" i="8"/>
  <c r="BH200" i="8"/>
  <c r="BD69" i="8"/>
  <c r="I70" i="8"/>
  <c r="F69" i="615" a="1"/>
  <c r="F69" i="615" s="1"/>
  <c r="D70" i="615"/>
  <c r="D107" i="615" s="1"/>
  <c r="H272" i="615"/>
  <c r="I272" i="615"/>
  <c r="M201" i="8"/>
  <c r="BE200" i="8"/>
  <c r="K272" i="615"/>
  <c r="BH271" i="8"/>
  <c r="BG271" i="8"/>
  <c r="L272" i="615"/>
  <c r="M272" i="615"/>
  <c r="J272" i="615"/>
  <c r="M70" i="8"/>
  <c r="BE69" i="8"/>
  <c r="G272" i="615"/>
  <c r="E16" i="615"/>
  <c r="Q140" i="617"/>
  <c r="Q150" i="617" s="1"/>
  <c r="U140" i="617"/>
  <c r="U150" i="617" s="1"/>
  <c r="X140" i="617"/>
  <c r="X150" i="617" s="1"/>
  <c r="P140" i="617"/>
  <c r="P150" i="617" s="1"/>
  <c r="H140" i="617"/>
  <c r="H150" i="617" s="1"/>
  <c r="T140" i="617"/>
  <c r="T150" i="617" s="1"/>
  <c r="L140" i="617"/>
  <c r="L150" i="617" s="1"/>
  <c r="K140" i="617"/>
  <c r="K150" i="617" s="1"/>
  <c r="O140" i="617"/>
  <c r="O150" i="617" s="1"/>
  <c r="Y140" i="617"/>
  <c r="Y150" i="617" s="1"/>
  <c r="N140" i="617"/>
  <c r="N150" i="617" s="1"/>
  <c r="W140" i="617"/>
  <c r="W150" i="617" s="1"/>
  <c r="M140" i="617"/>
  <c r="M150" i="617" s="1"/>
  <c r="V140" i="617"/>
  <c r="V150" i="617" s="1"/>
  <c r="Z140" i="617"/>
  <c r="Z150" i="617" s="1"/>
  <c r="J140" i="617"/>
  <c r="J150" i="617" s="1"/>
  <c r="S140" i="617"/>
  <c r="S150" i="617" s="1"/>
  <c r="I140" i="617"/>
  <c r="I150" i="617" s="1"/>
  <c r="R140" i="617"/>
  <c r="R150" i="617" s="1"/>
  <c r="G140" i="617"/>
  <c r="G150" i="617" s="1"/>
  <c r="V285" i="8"/>
  <c r="Z285" i="8"/>
  <c r="M76" i="589"/>
  <c r="K287" i="6"/>
  <c r="K244" i="6" s="1"/>
  <c r="K246" i="6" s="1"/>
  <c r="K255" i="6" s="1"/>
  <c r="K258" i="6" s="1"/>
  <c r="K286" i="6" s="1"/>
  <c r="K264" i="6" s="1"/>
  <c r="K265" i="6" s="1"/>
  <c r="E116" i="8"/>
  <c r="S285" i="8"/>
  <c r="P116" i="616"/>
  <c r="W201" i="612"/>
  <c r="W238" i="612" s="1"/>
  <c r="W240" i="612" s="1"/>
  <c r="S201" i="612"/>
  <c r="S238" i="612" s="1"/>
  <c r="E182" i="6"/>
  <c r="G182" i="8"/>
  <c r="E182" i="8" s="1"/>
  <c r="Y70" i="612"/>
  <c r="Y107" i="612" s="1"/>
  <c r="R70" i="616"/>
  <c r="R107" i="616" s="1"/>
  <c r="R116" i="616" s="1"/>
  <c r="V70" i="616"/>
  <c r="V107" i="616" s="1"/>
  <c r="Z201" i="612"/>
  <c r="Z238" i="612" s="1"/>
  <c r="V201" i="612"/>
  <c r="V238" i="612" s="1"/>
  <c r="G185" i="8"/>
  <c r="E185" i="6"/>
  <c r="Z201" i="616"/>
  <c r="Z238" i="616" s="1"/>
  <c r="Z240" i="616" s="1"/>
  <c r="P201" i="616"/>
  <c r="P238" i="616" s="1"/>
  <c r="P240" i="616" s="1"/>
  <c r="H286" i="6"/>
  <c r="H264" i="6" s="1"/>
  <c r="K264" i="8" s="1"/>
  <c r="O244" i="8"/>
  <c r="O246" i="8" s="1"/>
  <c r="O255" i="8" s="1"/>
  <c r="I246" i="6"/>
  <c r="I255" i="6" s="1"/>
  <c r="I258" i="6" s="1"/>
  <c r="R70" i="612"/>
  <c r="R107" i="612" s="1"/>
  <c r="P201" i="612"/>
  <c r="P238" i="612" s="1"/>
  <c r="P240" i="612" s="1"/>
  <c r="G180" i="8"/>
  <c r="J180" i="8" s="1"/>
  <c r="E180" i="6"/>
  <c r="U201" i="616"/>
  <c r="U238" i="616" s="1"/>
  <c r="H284" i="8"/>
  <c r="K285" i="8"/>
  <c r="X201" i="612"/>
  <c r="X238" i="612" s="1"/>
  <c r="X240" i="612" s="1"/>
  <c r="G184" i="8"/>
  <c r="E184" i="6"/>
  <c r="W201" i="616"/>
  <c r="W238" i="616" s="1"/>
  <c r="S284" i="8"/>
  <c r="L249" i="8"/>
  <c r="L261" i="8"/>
  <c r="L251" i="8"/>
  <c r="L250" i="8"/>
  <c r="L252" i="8"/>
  <c r="L259" i="8"/>
  <c r="K255" i="8"/>
  <c r="K258" i="8" s="1"/>
  <c r="P70" i="612"/>
  <c r="P107" i="612" s="1"/>
  <c r="U70" i="612"/>
  <c r="U107" i="612" s="1"/>
  <c r="Z70" i="612"/>
  <c r="Z107" i="612" s="1"/>
  <c r="J283" i="8"/>
  <c r="W287" i="8"/>
  <c r="U201" i="612"/>
  <c r="U238" i="612" s="1"/>
  <c r="N201" i="616"/>
  <c r="N238" i="616" s="1"/>
  <c r="G191" i="6"/>
  <c r="E191" i="6" s="1"/>
  <c r="G188" i="8"/>
  <c r="E188" i="6"/>
  <c r="E240" i="8"/>
  <c r="Y201" i="612"/>
  <c r="Y238" i="612" s="1"/>
  <c r="O201" i="612"/>
  <c r="O238" i="612" s="1"/>
  <c r="O240" i="612" s="1"/>
  <c r="G181" i="8"/>
  <c r="E181" i="8" s="1"/>
  <c r="E181" i="6"/>
  <c r="O284" i="8"/>
  <c r="Q201" i="616"/>
  <c r="Q238" i="616" s="1"/>
  <c r="O201" i="616"/>
  <c r="O238" i="616" s="1"/>
  <c r="O240" i="616" s="1"/>
  <c r="S287" i="8"/>
  <c r="X70" i="612"/>
  <c r="X107" i="612" s="1"/>
  <c r="S70" i="612"/>
  <c r="S107" i="612" s="1"/>
  <c r="N70" i="612"/>
  <c r="N107" i="612" s="1"/>
  <c r="T70" i="612"/>
  <c r="T107" i="612" s="1"/>
  <c r="X70" i="616"/>
  <c r="X107" i="616" s="1"/>
  <c r="X116" i="616" s="1"/>
  <c r="W116" i="616"/>
  <c r="J246" i="6"/>
  <c r="J255" i="6" s="1"/>
  <c r="J258" i="6" s="1"/>
  <c r="S244" i="8"/>
  <c r="W244" i="8"/>
  <c r="W246" i="8" s="1"/>
  <c r="W255" i="8" s="1"/>
  <c r="T201" i="612"/>
  <c r="T238" i="612" s="1"/>
  <c r="Q201" i="612"/>
  <c r="Q238" i="612" s="1"/>
  <c r="Q240" i="612" s="1"/>
  <c r="E282" i="8"/>
  <c r="G283" i="8"/>
  <c r="E283" i="8" s="1"/>
  <c r="V201" i="616"/>
  <c r="V238" i="616" s="1"/>
  <c r="T201" i="616"/>
  <c r="T238" i="616" s="1"/>
  <c r="O193" i="8"/>
  <c r="O285" i="8" s="1"/>
  <c r="K287" i="8"/>
  <c r="O70" i="612"/>
  <c r="O107" i="612" s="1"/>
  <c r="G261" i="6"/>
  <c r="G249" i="6"/>
  <c r="G251" i="6"/>
  <c r="G252" i="6"/>
  <c r="G250" i="6"/>
  <c r="G259" i="6"/>
  <c r="E284" i="6"/>
  <c r="R201" i="612"/>
  <c r="R238" i="612" s="1"/>
  <c r="R240" i="612" s="1"/>
  <c r="N201" i="612"/>
  <c r="N238" i="612" s="1"/>
  <c r="G245" i="6"/>
  <c r="E283" i="6"/>
  <c r="N259" i="8"/>
  <c r="N251" i="8"/>
  <c r="N261" i="8"/>
  <c r="N252" i="8"/>
  <c r="N250" i="8"/>
  <c r="N249" i="8"/>
  <c r="R201" i="616"/>
  <c r="R238" i="616" s="1"/>
  <c r="R240" i="616" s="1"/>
  <c r="E175" i="612"/>
  <c r="E127" i="613"/>
  <c r="G279" i="613"/>
  <c r="E168" i="612"/>
  <c r="E35" i="590"/>
  <c r="H14" i="621"/>
  <c r="D259" i="616"/>
  <c r="U261" i="8"/>
  <c r="V259" i="8"/>
  <c r="V249" i="8"/>
  <c r="D261" i="616"/>
  <c r="Y250" i="8"/>
  <c r="Z250" i="8"/>
  <c r="Z249" i="8"/>
  <c r="D251" i="616"/>
  <c r="U251" i="8"/>
  <c r="D250" i="616"/>
  <c r="V250" i="8"/>
  <c r="Y249" i="8"/>
  <c r="X250" i="8"/>
  <c r="U259" i="8"/>
  <c r="Z252" i="8"/>
  <c r="X251" i="8"/>
  <c r="Z261" i="8"/>
  <c r="I12" i="281"/>
  <c r="U250" i="8"/>
  <c r="U249" i="8"/>
  <c r="D69" i="617"/>
  <c r="D200" i="617"/>
  <c r="X261" i="8"/>
  <c r="V251" i="8"/>
  <c r="Y261" i="8"/>
  <c r="Y259" i="8"/>
  <c r="X252" i="8"/>
  <c r="X259" i="8"/>
  <c r="Z251" i="8"/>
  <c r="D249" i="616"/>
  <c r="U252" i="8"/>
  <c r="D252" i="616"/>
  <c r="Z259" i="8"/>
  <c r="X249" i="8"/>
  <c r="V252" i="8"/>
  <c r="Y251" i="8"/>
  <c r="Y252" i="8"/>
  <c r="V261" i="8"/>
  <c r="Y238" i="613" l="1"/>
  <c r="Y240" i="613" s="1"/>
  <c r="K107" i="613"/>
  <c r="V63" i="617"/>
  <c r="J63" i="613"/>
  <c r="J271" i="613" s="1"/>
  <c r="G63" i="613"/>
  <c r="G271" i="613" s="1"/>
  <c r="M63" i="613"/>
  <c r="M271" i="613" s="1"/>
  <c r="S116" i="612"/>
  <c r="Z116" i="612"/>
  <c r="L63" i="617"/>
  <c r="L271" i="617" s="1"/>
  <c r="V116" i="612"/>
  <c r="S238" i="613"/>
  <c r="S240" i="613" s="1"/>
  <c r="Q63" i="613"/>
  <c r="I63" i="617"/>
  <c r="I271" i="617" s="1"/>
  <c r="W238" i="613"/>
  <c r="W240" i="613" s="1"/>
  <c r="U238" i="613"/>
  <c r="U240" i="613" s="1"/>
  <c r="O63" i="613"/>
  <c r="U63" i="617"/>
  <c r="Z238" i="614"/>
  <c r="Z240" i="614" s="1"/>
  <c r="N107" i="613"/>
  <c r="R238" i="613"/>
  <c r="R240" i="613" s="1"/>
  <c r="Y116" i="614"/>
  <c r="X107" i="613"/>
  <c r="H238" i="613"/>
  <c r="H240" i="613" s="1"/>
  <c r="Q116" i="612"/>
  <c r="L238" i="613"/>
  <c r="L240" i="613" s="1"/>
  <c r="N238" i="613"/>
  <c r="N240" i="613" s="1"/>
  <c r="I107" i="613"/>
  <c r="I116" i="613" s="1"/>
  <c r="I284" i="613" s="1"/>
  <c r="L63" i="613"/>
  <c r="L271" i="613" s="1"/>
  <c r="J238" i="613"/>
  <c r="J240" i="613" s="1"/>
  <c r="Z107" i="613"/>
  <c r="Z116" i="613" s="1"/>
  <c r="N63" i="613"/>
  <c r="Y63" i="613"/>
  <c r="Y63" i="617"/>
  <c r="W63" i="617"/>
  <c r="S63" i="613"/>
  <c r="P238" i="613"/>
  <c r="P240" i="613" s="1"/>
  <c r="X238" i="613"/>
  <c r="X240" i="613" s="1"/>
  <c r="Q238" i="613"/>
  <c r="Q240" i="613" s="1"/>
  <c r="R116" i="612"/>
  <c r="S238" i="614"/>
  <c r="S240" i="614" s="1"/>
  <c r="G107" i="613"/>
  <c r="T63" i="617"/>
  <c r="Q238" i="614"/>
  <c r="Q240" i="614" s="1"/>
  <c r="X63" i="617"/>
  <c r="U238" i="614"/>
  <c r="U240" i="614" s="1"/>
  <c r="X63" i="613"/>
  <c r="X116" i="613" s="1"/>
  <c r="W238" i="614"/>
  <c r="W240" i="614" s="1"/>
  <c r="U116" i="612"/>
  <c r="O107" i="613"/>
  <c r="P107" i="613"/>
  <c r="P116" i="613" s="1"/>
  <c r="U63" i="613"/>
  <c r="BF238" i="8"/>
  <c r="K63" i="617"/>
  <c r="K271" i="617" s="1"/>
  <c r="M107" i="613"/>
  <c r="M116" i="613" s="1"/>
  <c r="K63" i="613"/>
  <c r="K271" i="613" s="1"/>
  <c r="Q107" i="613"/>
  <c r="U107" i="613"/>
  <c r="R107" i="613"/>
  <c r="R116" i="613" s="1"/>
  <c r="P63" i="617"/>
  <c r="D282" i="612"/>
  <c r="D283" i="612" s="1"/>
  <c r="O63" i="617"/>
  <c r="N63" i="617"/>
  <c r="R63" i="617"/>
  <c r="N116" i="612"/>
  <c r="G116" i="618"/>
  <c r="G284" i="618" s="1"/>
  <c r="H63" i="617"/>
  <c r="H271" i="617" s="1"/>
  <c r="Q63" i="617"/>
  <c r="W116" i="612"/>
  <c r="M63" i="617"/>
  <c r="M271" i="617" s="1"/>
  <c r="X152" i="612"/>
  <c r="R152" i="612"/>
  <c r="T152" i="612"/>
  <c r="S152" i="612"/>
  <c r="N152" i="612"/>
  <c r="Q152" i="612"/>
  <c r="U152" i="612"/>
  <c r="W152" i="612"/>
  <c r="Y152" i="612"/>
  <c r="V152" i="612"/>
  <c r="Z152" i="612"/>
  <c r="O152" i="612"/>
  <c r="P152" i="612"/>
  <c r="S63" i="617"/>
  <c r="R278" i="8"/>
  <c r="R188" i="8" s="1"/>
  <c r="R282" i="8"/>
  <c r="Z63" i="617"/>
  <c r="T107" i="613"/>
  <c r="T116" i="613" s="1"/>
  <c r="M238" i="613"/>
  <c r="M240" i="613" s="1"/>
  <c r="D116" i="618"/>
  <c r="E116" i="618" s="1"/>
  <c r="H107" i="613"/>
  <c r="H116" i="613" s="1"/>
  <c r="H116" i="618"/>
  <c r="K238" i="613"/>
  <c r="K240" i="613" s="1"/>
  <c r="Z238" i="613"/>
  <c r="Z240" i="613" s="1"/>
  <c r="D240" i="618"/>
  <c r="E240" i="618" s="1"/>
  <c r="E238" i="613"/>
  <c r="O238" i="613"/>
  <c r="O240" i="613" s="1"/>
  <c r="W107" i="613"/>
  <c r="W116" i="613" s="1"/>
  <c r="V107" i="613"/>
  <c r="V116" i="613" s="1"/>
  <c r="S107" i="613"/>
  <c r="V238" i="613"/>
  <c r="V240" i="613" s="1"/>
  <c r="F69" i="617" a="1"/>
  <c r="F69" i="617" s="1"/>
  <c r="O69" i="617" s="1"/>
  <c r="O70" i="617" s="1"/>
  <c r="O107" i="617" s="1"/>
  <c r="E69" i="617"/>
  <c r="D70" i="617"/>
  <c r="E70" i="617" s="1"/>
  <c r="F200" i="617" a="1"/>
  <c r="F200" i="617" s="1"/>
  <c r="Y200" i="617" s="1"/>
  <c r="D201" i="617"/>
  <c r="E201" i="617" s="1"/>
  <c r="E200" i="617"/>
  <c r="L43" i="612"/>
  <c r="L275" i="612" s="1"/>
  <c r="L129" i="612" s="1"/>
  <c r="M14" i="621"/>
  <c r="I238" i="613"/>
  <c r="I240" i="613" s="1"/>
  <c r="M43" i="612"/>
  <c r="M277" i="612" s="1"/>
  <c r="N14" i="621"/>
  <c r="J43" i="612"/>
  <c r="J277" i="612" s="1"/>
  <c r="K14" i="621"/>
  <c r="K43" i="612"/>
  <c r="K48" i="612" s="1"/>
  <c r="L14" i="621"/>
  <c r="I43" i="612"/>
  <c r="I277" i="612" s="1"/>
  <c r="J14" i="621"/>
  <c r="H43" i="612"/>
  <c r="H277" i="612" s="1"/>
  <c r="I14" i="621"/>
  <c r="J107" i="613"/>
  <c r="J116" i="613" s="1"/>
  <c r="J284" i="613" s="1"/>
  <c r="Y107" i="613"/>
  <c r="L107" i="613"/>
  <c r="L116" i="613" s="1"/>
  <c r="L284" i="613" s="1"/>
  <c r="D116" i="613"/>
  <c r="M93" i="589"/>
  <c r="Q116" i="8"/>
  <c r="D116" i="615"/>
  <c r="D284" i="615" s="1"/>
  <c r="E63" i="615"/>
  <c r="G271" i="615"/>
  <c r="E271" i="615" s="1"/>
  <c r="P69" i="615"/>
  <c r="X69" i="615"/>
  <c r="I69" i="615"/>
  <c r="I70" i="615" s="1"/>
  <c r="I107" i="615" s="1"/>
  <c r="I116" i="615" s="1"/>
  <c r="S69" i="615"/>
  <c r="N69" i="615"/>
  <c r="N70" i="615" s="1"/>
  <c r="N107" i="615" s="1"/>
  <c r="N116" i="615" s="1"/>
  <c r="Y69" i="615"/>
  <c r="Y70" i="615" s="1"/>
  <c r="Y107" i="615" s="1"/>
  <c r="Y116" i="615" s="1"/>
  <c r="T69" i="615"/>
  <c r="T70" i="615" s="1"/>
  <c r="T107" i="615" s="1"/>
  <c r="T116" i="615" s="1"/>
  <c r="U69" i="615"/>
  <c r="U70" i="615" s="1"/>
  <c r="U107" i="615" s="1"/>
  <c r="U116" i="615" s="1"/>
  <c r="Q69" i="615"/>
  <c r="J69" i="615"/>
  <c r="Z69" i="615"/>
  <c r="Z70" i="615" s="1"/>
  <c r="Z107" i="615" s="1"/>
  <c r="Z116" i="615" s="1"/>
  <c r="K69" i="615"/>
  <c r="W69" i="615"/>
  <c r="R69" i="615"/>
  <c r="R70" i="615" s="1"/>
  <c r="R107" i="615" s="1"/>
  <c r="R116" i="615" s="1"/>
  <c r="V69" i="615"/>
  <c r="L69" i="615"/>
  <c r="H69" i="615"/>
  <c r="H70" i="615" s="1"/>
  <c r="H107" i="615" s="1"/>
  <c r="H116" i="615" s="1"/>
  <c r="O69" i="615"/>
  <c r="G69" i="615"/>
  <c r="M69" i="615"/>
  <c r="T238" i="8"/>
  <c r="BG201" i="8"/>
  <c r="BH201" i="8"/>
  <c r="T200" i="615"/>
  <c r="T201" i="615" s="1"/>
  <c r="T238" i="615" s="1"/>
  <c r="T240" i="615" s="1"/>
  <c r="Q200" i="615"/>
  <c r="Q201" i="615" s="1"/>
  <c r="Q238" i="615" s="1"/>
  <c r="Q240" i="615" s="1"/>
  <c r="J200" i="615"/>
  <c r="J201" i="615" s="1"/>
  <c r="J238" i="615" s="1"/>
  <c r="J240" i="615" s="1"/>
  <c r="S200" i="615"/>
  <c r="S201" i="615" s="1"/>
  <c r="S238" i="615" s="1"/>
  <c r="S240" i="615" s="1"/>
  <c r="Y200" i="615"/>
  <c r="X200" i="615"/>
  <c r="X201" i="615" s="1"/>
  <c r="X238" i="615" s="1"/>
  <c r="X240" i="615" s="1"/>
  <c r="N200" i="615"/>
  <c r="N201" i="615" s="1"/>
  <c r="N238" i="615" s="1"/>
  <c r="N240" i="615" s="1"/>
  <c r="W200" i="615"/>
  <c r="W201" i="615" s="1"/>
  <c r="W238" i="615" s="1"/>
  <c r="W240" i="615" s="1"/>
  <c r="G200" i="615"/>
  <c r="V200" i="615"/>
  <c r="V201" i="615" s="1"/>
  <c r="V238" i="615" s="1"/>
  <c r="V240" i="615" s="1"/>
  <c r="L200" i="615"/>
  <c r="L201" i="615" s="1"/>
  <c r="L238" i="615" s="1"/>
  <c r="L240" i="615" s="1"/>
  <c r="M200" i="615"/>
  <c r="P200" i="615"/>
  <c r="P201" i="615" s="1"/>
  <c r="P238" i="615" s="1"/>
  <c r="P240" i="615" s="1"/>
  <c r="R200" i="615"/>
  <c r="R201" i="615" s="1"/>
  <c r="R238" i="615" s="1"/>
  <c r="R240" i="615" s="1"/>
  <c r="O200" i="615"/>
  <c r="O201" i="615" s="1"/>
  <c r="O238" i="615" s="1"/>
  <c r="O240" i="615" s="1"/>
  <c r="Z200" i="615"/>
  <c r="H200" i="615"/>
  <c r="H201" i="615" s="1"/>
  <c r="H238" i="615" s="1"/>
  <c r="H240" i="615" s="1"/>
  <c r="U200" i="615"/>
  <c r="U201" i="615" s="1"/>
  <c r="U238" i="615" s="1"/>
  <c r="U240" i="615" s="1"/>
  <c r="K200" i="615"/>
  <c r="K201" i="615" s="1"/>
  <c r="K238" i="615" s="1"/>
  <c r="K240" i="615" s="1"/>
  <c r="I200" i="615"/>
  <c r="I201" i="615" s="1"/>
  <c r="I238" i="615" s="1"/>
  <c r="I240" i="615" s="1"/>
  <c r="D240" i="615"/>
  <c r="E272" i="615"/>
  <c r="M107" i="8"/>
  <c r="BE70" i="8"/>
  <c r="M238" i="8"/>
  <c r="BE201" i="8"/>
  <c r="I107" i="8"/>
  <c r="BD70" i="8"/>
  <c r="T107" i="8"/>
  <c r="BG70" i="8"/>
  <c r="BH70" i="8"/>
  <c r="I238" i="8"/>
  <c r="BD201" i="8"/>
  <c r="G193" i="6"/>
  <c r="E193" i="6" s="1"/>
  <c r="H265" i="6"/>
  <c r="J182" i="8"/>
  <c r="N240" i="612"/>
  <c r="V116" i="616"/>
  <c r="V116" i="618"/>
  <c r="S116" i="618"/>
  <c r="O116" i="612"/>
  <c r="O287" i="8"/>
  <c r="L240" i="618"/>
  <c r="T240" i="616"/>
  <c r="W240" i="618"/>
  <c r="V240" i="612"/>
  <c r="X116" i="618"/>
  <c r="J181" i="8"/>
  <c r="U240" i="616"/>
  <c r="X116" i="612"/>
  <c r="Y240" i="612"/>
  <c r="N253" i="8"/>
  <c r="N287" i="8" s="1"/>
  <c r="N244" i="8" s="1"/>
  <c r="N246" i="8" s="1"/>
  <c r="N255" i="8" s="1"/>
  <c r="N258" i="8" s="1"/>
  <c r="S240" i="612"/>
  <c r="W258" i="8"/>
  <c r="W286" i="8" s="1"/>
  <c r="F252" i="616" a="1"/>
  <c r="F252" i="616" s="1"/>
  <c r="F250" i="616" a="1"/>
  <c r="F250" i="616" s="1"/>
  <c r="Y253" i="8"/>
  <c r="V253" i="8"/>
  <c r="V287" i="8" s="1"/>
  <c r="U253" i="8"/>
  <c r="X253" i="8"/>
  <c r="Z253" i="8"/>
  <c r="Z287" i="8" s="1"/>
  <c r="F251" i="616" a="1"/>
  <c r="F251" i="616" s="1"/>
  <c r="F261" i="616" a="1"/>
  <c r="F261" i="616" s="1"/>
  <c r="F259" i="616" a="1"/>
  <c r="F259" i="616" s="1"/>
  <c r="D253" i="616"/>
  <c r="F249" i="616" a="1"/>
  <c r="F249" i="616" s="1"/>
  <c r="K286" i="8"/>
  <c r="K265" i="8"/>
  <c r="G250" i="8"/>
  <c r="E250" i="6"/>
  <c r="G259" i="8"/>
  <c r="E259" i="6"/>
  <c r="T240" i="618"/>
  <c r="U240" i="612"/>
  <c r="J116" i="618"/>
  <c r="J185" i="8"/>
  <c r="E185" i="8"/>
  <c r="J184" i="8"/>
  <c r="E184" i="8"/>
  <c r="G245" i="8"/>
  <c r="E245" i="8" s="1"/>
  <c r="E245" i="6"/>
  <c r="G251" i="8"/>
  <c r="E251" i="6"/>
  <c r="K116" i="618"/>
  <c r="P252" i="8"/>
  <c r="P261" i="8"/>
  <c r="P249" i="8"/>
  <c r="P250" i="8"/>
  <c r="P259" i="8"/>
  <c r="P251" i="8"/>
  <c r="R259" i="8"/>
  <c r="R250" i="8"/>
  <c r="R252" i="8"/>
  <c r="R261" i="8"/>
  <c r="R251" i="8"/>
  <c r="R249" i="8"/>
  <c r="J188" i="8"/>
  <c r="E188" i="8"/>
  <c r="M116" i="618"/>
  <c r="Z240" i="612"/>
  <c r="S246" i="8"/>
  <c r="S255" i="8" s="1"/>
  <c r="E249" i="6"/>
  <c r="G249" i="8"/>
  <c r="G253" i="6"/>
  <c r="E253" i="6" s="1"/>
  <c r="E252" i="6"/>
  <c r="G252" i="8"/>
  <c r="P116" i="612"/>
  <c r="E261" i="6"/>
  <c r="G261" i="8"/>
  <c r="T240" i="612"/>
  <c r="O116" i="618"/>
  <c r="T116" i="612"/>
  <c r="N240" i="616"/>
  <c r="L116" i="618"/>
  <c r="W240" i="616"/>
  <c r="E284" i="8"/>
  <c r="E180" i="8"/>
  <c r="G191" i="8"/>
  <c r="E191" i="8" s="1"/>
  <c r="J286" i="6"/>
  <c r="J264" i="6" s="1"/>
  <c r="J265" i="6" s="1"/>
  <c r="V240" i="616"/>
  <c r="Q240" i="616"/>
  <c r="N116" i="618"/>
  <c r="I286" i="6"/>
  <c r="I264" i="6" s="1"/>
  <c r="O264" i="8" s="1"/>
  <c r="R116" i="618"/>
  <c r="Y116" i="612"/>
  <c r="L253" i="8"/>
  <c r="O258" i="8"/>
  <c r="G126" i="613"/>
  <c r="E279" i="613"/>
  <c r="G43" i="612"/>
  <c r="C33" i="491"/>
  <c r="H250" i="8"/>
  <c r="D249" i="614"/>
  <c r="I25" i="281"/>
  <c r="D261" i="614"/>
  <c r="D259" i="612"/>
  <c r="L12" i="281"/>
  <c r="I19" i="281"/>
  <c r="J251" i="8"/>
  <c r="H25" i="281"/>
  <c r="D252" i="612"/>
  <c r="D249" i="612"/>
  <c r="G12" i="281"/>
  <c r="J259" i="8"/>
  <c r="H12" i="281"/>
  <c r="Z244" i="8"/>
  <c r="K12" i="281"/>
  <c r="D259" i="614"/>
  <c r="H259" i="8"/>
  <c r="J12" i="281"/>
  <c r="H252" i="8"/>
  <c r="D261" i="612"/>
  <c r="H249" i="8"/>
  <c r="J261" i="8"/>
  <c r="D188" i="612"/>
  <c r="H19" i="281"/>
  <c r="H261" i="8"/>
  <c r="D252" i="614"/>
  <c r="M12" i="281"/>
  <c r="D250" i="614"/>
  <c r="D251" i="614"/>
  <c r="J252" i="8"/>
  <c r="M25" i="281"/>
  <c r="D251" i="612"/>
  <c r="J250" i="8"/>
  <c r="H251" i="8"/>
  <c r="J25" i="281"/>
  <c r="J249" i="8"/>
  <c r="D250" i="612"/>
  <c r="L25" i="281"/>
  <c r="V244" i="8"/>
  <c r="G116" i="613" l="1"/>
  <c r="O116" i="613"/>
  <c r="Q116" i="613"/>
  <c r="Y116" i="613"/>
  <c r="N116" i="613"/>
  <c r="S116" i="613"/>
  <c r="U116" i="613"/>
  <c r="K116" i="613"/>
  <c r="I48" i="612"/>
  <c r="I270" i="612" s="1"/>
  <c r="I275" i="612"/>
  <c r="I129" i="612" s="1"/>
  <c r="D284" i="618"/>
  <c r="E284" i="618" s="1"/>
  <c r="J48" i="612"/>
  <c r="J270" i="612" s="1"/>
  <c r="J275" i="612"/>
  <c r="J129" i="612" s="1"/>
  <c r="K275" i="612"/>
  <c r="K129" i="612" s="1"/>
  <c r="L277" i="612"/>
  <c r="L147" i="612" s="1"/>
  <c r="O14" i="621"/>
  <c r="G284" i="613"/>
  <c r="F188" i="612" a="1"/>
  <c r="F188" i="612" s="1"/>
  <c r="R182" i="8"/>
  <c r="R185" i="8"/>
  <c r="R184" i="8"/>
  <c r="R181" i="8"/>
  <c r="R283" i="8"/>
  <c r="R245" i="8" s="1"/>
  <c r="R180" i="8"/>
  <c r="L48" i="612"/>
  <c r="L270" i="612" s="1"/>
  <c r="K277" i="612"/>
  <c r="K219" i="612" s="1"/>
  <c r="M48" i="612"/>
  <c r="M270" i="612" s="1"/>
  <c r="M275" i="612"/>
  <c r="M129" i="612" s="1"/>
  <c r="H48" i="612"/>
  <c r="H273" i="612" s="1"/>
  <c r="T69" i="617"/>
  <c r="T70" i="617" s="1"/>
  <c r="T107" i="617" s="1"/>
  <c r="H275" i="612"/>
  <c r="H129" i="612" s="1"/>
  <c r="M284" i="613"/>
  <c r="K69" i="617"/>
  <c r="H284" i="613"/>
  <c r="H284" i="618"/>
  <c r="S69" i="617"/>
  <c r="S70" i="617" s="1"/>
  <c r="S107" i="617" s="1"/>
  <c r="J69" i="617"/>
  <c r="W69" i="617"/>
  <c r="W70" i="617" s="1"/>
  <c r="W107" i="617" s="1"/>
  <c r="X200" i="617"/>
  <c r="X201" i="617" s="1"/>
  <c r="X238" i="617" s="1"/>
  <c r="X240" i="617" s="1"/>
  <c r="D238" i="617"/>
  <c r="D107" i="617"/>
  <c r="E107" i="617" s="1"/>
  <c r="V200" i="617"/>
  <c r="V201" i="617" s="1"/>
  <c r="V238" i="617" s="1"/>
  <c r="V240" i="617" s="1"/>
  <c r="H69" i="617"/>
  <c r="H70" i="617" s="1"/>
  <c r="H107" i="617" s="1"/>
  <c r="H116" i="617" s="1"/>
  <c r="U69" i="617"/>
  <c r="U70" i="617" s="1"/>
  <c r="U107" i="617" s="1"/>
  <c r="Q69" i="617"/>
  <c r="O200" i="617"/>
  <c r="O201" i="617" s="1"/>
  <c r="O238" i="617" s="1"/>
  <c r="O240" i="617" s="1"/>
  <c r="Y69" i="617"/>
  <c r="Y70" i="617" s="1"/>
  <c r="Y107" i="617" s="1"/>
  <c r="Y116" i="617" s="1"/>
  <c r="R200" i="617"/>
  <c r="Y201" i="617"/>
  <c r="Y238" i="617" s="1"/>
  <c r="L69" i="617"/>
  <c r="L70" i="617" s="1"/>
  <c r="L107" i="617" s="1"/>
  <c r="G69" i="617"/>
  <c r="G70" i="617" s="1"/>
  <c r="G107" i="617" s="1"/>
  <c r="M200" i="617"/>
  <c r="G200" i="617"/>
  <c r="R69" i="617"/>
  <c r="R70" i="617" s="1"/>
  <c r="R107" i="617" s="1"/>
  <c r="X69" i="617"/>
  <c r="X70" i="617" s="1"/>
  <c r="X107" i="617" s="1"/>
  <c r="Z69" i="617"/>
  <c r="Z70" i="617" s="1"/>
  <c r="Z107" i="617" s="1"/>
  <c r="Z116" i="617" s="1"/>
  <c r="V69" i="617"/>
  <c r="V70" i="617" s="1"/>
  <c r="V107" i="617" s="1"/>
  <c r="P69" i="617"/>
  <c r="I69" i="617"/>
  <c r="I70" i="617" s="1"/>
  <c r="I107" i="617" s="1"/>
  <c r="W200" i="617"/>
  <c r="W201" i="617" s="1"/>
  <c r="W238" i="617" s="1"/>
  <c r="W240" i="617" s="1"/>
  <c r="J200" i="617"/>
  <c r="J201" i="617" s="1"/>
  <c r="J238" i="617" s="1"/>
  <c r="J240" i="617" s="1"/>
  <c r="I200" i="617"/>
  <c r="I201" i="617" s="1"/>
  <c r="I238" i="617" s="1"/>
  <c r="I240" i="617" s="1"/>
  <c r="Q200" i="617"/>
  <c r="H200" i="617"/>
  <c r="H201" i="617" s="1"/>
  <c r="H238" i="617" s="1"/>
  <c r="H240" i="617" s="1"/>
  <c r="K200" i="617"/>
  <c r="K201" i="617" s="1"/>
  <c r="K238" i="617" s="1"/>
  <c r="K240" i="617" s="1"/>
  <c r="U200" i="617"/>
  <c r="S200" i="617"/>
  <c r="S201" i="617" s="1"/>
  <c r="S238" i="617" s="1"/>
  <c r="S240" i="617" s="1"/>
  <c r="L200" i="617"/>
  <c r="L201" i="617" s="1"/>
  <c r="L238" i="617" s="1"/>
  <c r="L240" i="617" s="1"/>
  <c r="P200" i="617"/>
  <c r="P201" i="617" s="1"/>
  <c r="P238" i="617" s="1"/>
  <c r="P240" i="617" s="1"/>
  <c r="Z200" i="617"/>
  <c r="Z201" i="617" s="1"/>
  <c r="Z238" i="617" s="1"/>
  <c r="Z240" i="617" s="1"/>
  <c r="T200" i="617"/>
  <c r="T201" i="617" s="1"/>
  <c r="T238" i="617" s="1"/>
  <c r="T240" i="617" s="1"/>
  <c r="N200" i="617"/>
  <c r="N201" i="617" s="1"/>
  <c r="N238" i="617" s="1"/>
  <c r="N240" i="617" s="1"/>
  <c r="N69" i="617"/>
  <c r="N70" i="617" s="1"/>
  <c r="N107" i="617" s="1"/>
  <c r="N116" i="617" s="1"/>
  <c r="M69" i="617"/>
  <c r="D284" i="613"/>
  <c r="E284" i="613" s="1"/>
  <c r="E116" i="613"/>
  <c r="Q284" i="8"/>
  <c r="BF116" i="8"/>
  <c r="O116" i="617"/>
  <c r="I240" i="8"/>
  <c r="BD240" i="8" s="1"/>
  <c r="BD238" i="8"/>
  <c r="T116" i="8"/>
  <c r="BH107" i="8"/>
  <c r="BG107" i="8"/>
  <c r="BE107" i="8"/>
  <c r="M116" i="8"/>
  <c r="Y201" i="615"/>
  <c r="Y238" i="615" s="1"/>
  <c r="G70" i="615"/>
  <c r="G107" i="615" s="1"/>
  <c r="E69" i="615"/>
  <c r="L70" i="615"/>
  <c r="L107" i="615" s="1"/>
  <c r="W70" i="615"/>
  <c r="W107" i="615" s="1"/>
  <c r="J70" i="615"/>
  <c r="J107" i="615" s="1"/>
  <c r="S70" i="615"/>
  <c r="S107" i="615" s="1"/>
  <c r="P70" i="615"/>
  <c r="P107" i="615" s="1"/>
  <c r="BE238" i="8"/>
  <c r="M240" i="8"/>
  <c r="BE240" i="8" s="1"/>
  <c r="Z201" i="615"/>
  <c r="Z238" i="615" s="1"/>
  <c r="T240" i="8"/>
  <c r="BG238" i="8"/>
  <c r="BH238" i="8"/>
  <c r="O70" i="615"/>
  <c r="O107" i="615" s="1"/>
  <c r="V70" i="615"/>
  <c r="V107" i="615" s="1"/>
  <c r="K70" i="615"/>
  <c r="K107" i="615" s="1"/>
  <c r="Q70" i="615"/>
  <c r="Q107" i="615" s="1"/>
  <c r="I284" i="615"/>
  <c r="BD107" i="8"/>
  <c r="I116" i="8"/>
  <c r="M201" i="615"/>
  <c r="M238" i="615" s="1"/>
  <c r="G201" i="615"/>
  <c r="E200" i="615"/>
  <c r="M70" i="615"/>
  <c r="M107" i="615" s="1"/>
  <c r="H284" i="615"/>
  <c r="X70" i="615"/>
  <c r="X107" i="615" s="1"/>
  <c r="G285" i="6"/>
  <c r="E285" i="6" s="1"/>
  <c r="I265" i="6"/>
  <c r="G193" i="8"/>
  <c r="G285" i="8" s="1"/>
  <c r="E285" i="8" s="1"/>
  <c r="S258" i="8"/>
  <c r="J191" i="8"/>
  <c r="J193" i="8" s="1"/>
  <c r="J285" i="8" s="1"/>
  <c r="F252" i="614" a="1"/>
  <c r="F252" i="614" s="1"/>
  <c r="F249" i="612" a="1"/>
  <c r="F249" i="612" s="1"/>
  <c r="D253" i="612"/>
  <c r="F261" i="614" a="1"/>
  <c r="F261" i="614" s="1"/>
  <c r="F261" i="612" a="1"/>
  <c r="F261" i="612" s="1"/>
  <c r="Z246" i="8"/>
  <c r="Z255" i="8" s="1"/>
  <c r="F252" i="612" a="1"/>
  <c r="F252" i="612" s="1"/>
  <c r="F250" i="612" a="1"/>
  <c r="F250" i="612" s="1"/>
  <c r="F251" i="614" a="1"/>
  <c r="F251" i="614" s="1"/>
  <c r="V246" i="8"/>
  <c r="V255" i="8" s="1"/>
  <c r="V258" i="8" s="1"/>
  <c r="F251" i="612" a="1"/>
  <c r="F251" i="612" s="1"/>
  <c r="F259" i="612" a="1"/>
  <c r="F259" i="612" s="1"/>
  <c r="F259" i="614" a="1"/>
  <c r="F259" i="614" s="1"/>
  <c r="F250" i="614" a="1"/>
  <c r="F250" i="614" s="1"/>
  <c r="J253" i="8"/>
  <c r="H253" i="8"/>
  <c r="F249" i="614" a="1"/>
  <c r="F249" i="614" s="1"/>
  <c r="D253" i="614"/>
  <c r="D12" i="281"/>
  <c r="Y251" i="616"/>
  <c r="P251" i="616"/>
  <c r="O251" i="616"/>
  <c r="R251" i="616"/>
  <c r="N251" i="616"/>
  <c r="S251" i="616"/>
  <c r="V251" i="616"/>
  <c r="U251" i="616"/>
  <c r="X251" i="616"/>
  <c r="Q251" i="616"/>
  <c r="W251" i="616"/>
  <c r="T251" i="616"/>
  <c r="Z251" i="616"/>
  <c r="V252" i="616"/>
  <c r="X252" i="616"/>
  <c r="Z252" i="616"/>
  <c r="N252" i="616"/>
  <c r="U252" i="616"/>
  <c r="P252" i="616"/>
  <c r="O252" i="616"/>
  <c r="W252" i="616"/>
  <c r="Y252" i="616"/>
  <c r="Q252" i="616"/>
  <c r="S252" i="616"/>
  <c r="R252" i="616"/>
  <c r="T252" i="616"/>
  <c r="S264" i="8"/>
  <c r="W264" i="8"/>
  <c r="W265" i="8" s="1"/>
  <c r="R253" i="8"/>
  <c r="K284" i="618"/>
  <c r="E250" i="8"/>
  <c r="P259" i="616"/>
  <c r="Q259" i="616"/>
  <c r="V259" i="616"/>
  <c r="Z259" i="616"/>
  <c r="T259" i="616"/>
  <c r="O259" i="616"/>
  <c r="U259" i="616"/>
  <c r="S259" i="616"/>
  <c r="R259" i="616"/>
  <c r="X259" i="616"/>
  <c r="Y259" i="616"/>
  <c r="W259" i="616"/>
  <c r="N259" i="616"/>
  <c r="E252" i="8"/>
  <c r="L284" i="618"/>
  <c r="E261" i="8"/>
  <c r="M284" i="618"/>
  <c r="O261" i="616"/>
  <c r="N261" i="616"/>
  <c r="V261" i="616"/>
  <c r="Z261" i="616"/>
  <c r="U261" i="616"/>
  <c r="R261" i="616"/>
  <c r="S261" i="616"/>
  <c r="Y261" i="616"/>
  <c r="P261" i="616"/>
  <c r="W261" i="616"/>
  <c r="Q261" i="616"/>
  <c r="X261" i="616"/>
  <c r="T261" i="616"/>
  <c r="E251" i="8"/>
  <c r="E259" i="8"/>
  <c r="N286" i="8"/>
  <c r="N264" i="8" s="1"/>
  <c r="N265" i="8" s="1"/>
  <c r="C20" i="68" s="1"/>
  <c r="C11" i="68" s="1"/>
  <c r="D25" i="68" s="1"/>
  <c r="M49" i="68" s="1"/>
  <c r="G287" i="6"/>
  <c r="S250" i="616"/>
  <c r="R250" i="616"/>
  <c r="V250" i="616"/>
  <c r="W250" i="616"/>
  <c r="O250" i="616"/>
  <c r="Q250" i="616"/>
  <c r="N250" i="616"/>
  <c r="U250" i="616"/>
  <c r="P250" i="616"/>
  <c r="X250" i="616"/>
  <c r="T250" i="616"/>
  <c r="Z250" i="616"/>
  <c r="Y250" i="616"/>
  <c r="O286" i="8"/>
  <c r="O265" i="8"/>
  <c r="G253" i="8"/>
  <c r="E253" i="8" s="1"/>
  <c r="E249" i="8"/>
  <c r="P253" i="8"/>
  <c r="J284" i="618"/>
  <c r="J245" i="8"/>
  <c r="T249" i="616"/>
  <c r="W249" i="616"/>
  <c r="Y249" i="616"/>
  <c r="U249" i="616"/>
  <c r="V249" i="616"/>
  <c r="Z249" i="616"/>
  <c r="Q249" i="616"/>
  <c r="P249" i="616"/>
  <c r="O249" i="616"/>
  <c r="S249" i="616"/>
  <c r="X249" i="616"/>
  <c r="R249" i="616"/>
  <c r="N249" i="616"/>
  <c r="K273" i="612"/>
  <c r="K270" i="612"/>
  <c r="J219" i="612"/>
  <c r="J88" i="612"/>
  <c r="J147" i="612"/>
  <c r="I147" i="612"/>
  <c r="I219" i="612"/>
  <c r="I88" i="612"/>
  <c r="E126" i="613"/>
  <c r="G137" i="613"/>
  <c r="E137" i="613" s="1"/>
  <c r="M88" i="612"/>
  <c r="M147" i="612"/>
  <c r="M219" i="612"/>
  <c r="E43" i="612"/>
  <c r="G277" i="612"/>
  <c r="G275" i="612"/>
  <c r="G48" i="612"/>
  <c r="H88" i="612"/>
  <c r="H147" i="612"/>
  <c r="H219" i="612"/>
  <c r="J273" i="612"/>
  <c r="G25" i="281"/>
  <c r="D181" i="612"/>
  <c r="D182" i="612"/>
  <c r="D261" i="618"/>
  <c r="D184" i="612"/>
  <c r="K25" i="281"/>
  <c r="D250" i="618"/>
  <c r="D180" i="612"/>
  <c r="D245" i="612"/>
  <c r="D252" i="618"/>
  <c r="D249" i="618"/>
  <c r="D259" i="618"/>
  <c r="H13" i="281"/>
  <c r="D185" i="612"/>
  <c r="D251" i="618"/>
  <c r="L88" i="612" l="1"/>
  <c r="L219" i="612"/>
  <c r="I273" i="612"/>
  <c r="L273" i="612"/>
  <c r="M273" i="612"/>
  <c r="M149" i="612" s="1"/>
  <c r="H270" i="612"/>
  <c r="H58" i="612" s="1"/>
  <c r="D25" i="281"/>
  <c r="E25" i="281" s="1"/>
  <c r="K284" i="613"/>
  <c r="K88" i="612"/>
  <c r="K147" i="612"/>
  <c r="D191" i="612"/>
  <c r="D193" i="612" s="1"/>
  <c r="D285" i="612" s="1"/>
  <c r="F180" i="612" a="1"/>
  <c r="F180" i="612" s="1"/>
  <c r="F245" i="612" a="1"/>
  <c r="F245" i="612" s="1"/>
  <c r="F181" i="612" a="1"/>
  <c r="F181" i="612" s="1"/>
  <c r="F184" i="612" a="1"/>
  <c r="F184" i="612" s="1"/>
  <c r="F185" i="612" a="1"/>
  <c r="F185" i="612" s="1"/>
  <c r="F182" i="612" a="1"/>
  <c r="F182" i="612" s="1"/>
  <c r="R191" i="8"/>
  <c r="R193" i="8" s="1"/>
  <c r="R285" i="8" s="1"/>
  <c r="D287" i="612"/>
  <c r="D116" i="617"/>
  <c r="D284" i="617" s="1"/>
  <c r="E284" i="617" s="1"/>
  <c r="P188" i="612"/>
  <c r="Z188" i="612"/>
  <c r="N188" i="612"/>
  <c r="Y188" i="612"/>
  <c r="R188" i="612"/>
  <c r="T188" i="612"/>
  <c r="X188" i="612"/>
  <c r="U188" i="612"/>
  <c r="O188" i="612"/>
  <c r="V188" i="612"/>
  <c r="Q188" i="612"/>
  <c r="S188" i="612"/>
  <c r="W188" i="612"/>
  <c r="S116" i="617"/>
  <c r="T116" i="617"/>
  <c r="I116" i="617"/>
  <c r="U116" i="617"/>
  <c r="R116" i="617"/>
  <c r="K70" i="617"/>
  <c r="K107" i="617" s="1"/>
  <c r="E261" i="618"/>
  <c r="F261" i="618" a="1"/>
  <c r="F261" i="618" s="1"/>
  <c r="O261" i="618" s="1"/>
  <c r="V116" i="617"/>
  <c r="W116" i="617"/>
  <c r="J70" i="617"/>
  <c r="J107" i="617" s="1"/>
  <c r="G116" i="617"/>
  <c r="G284" i="617" s="1"/>
  <c r="X116" i="617"/>
  <c r="E238" i="617"/>
  <c r="D240" i="617"/>
  <c r="E240" i="617" s="1"/>
  <c r="H15" i="281"/>
  <c r="H55" i="281"/>
  <c r="L116" i="617"/>
  <c r="L284" i="617" s="1"/>
  <c r="R201" i="617"/>
  <c r="R238" i="617" s="1"/>
  <c r="Q70" i="617"/>
  <c r="Q107" i="617" s="1"/>
  <c r="H284" i="617"/>
  <c r="G201" i="617"/>
  <c r="G238" i="617" s="1"/>
  <c r="M201" i="617"/>
  <c r="M238" i="617" s="1"/>
  <c r="Y240" i="617"/>
  <c r="F251" i="618" a="1"/>
  <c r="F251" i="618" s="1"/>
  <c r="P251" i="618" s="1"/>
  <c r="E251" i="618"/>
  <c r="M70" i="617"/>
  <c r="M107" i="617" s="1"/>
  <c r="U201" i="617"/>
  <c r="U238" i="617" s="1"/>
  <c r="P70" i="617"/>
  <c r="P107" i="617" s="1"/>
  <c r="Q201" i="617"/>
  <c r="Q238" i="617" s="1"/>
  <c r="Q259" i="8"/>
  <c r="Q251" i="8"/>
  <c r="Q261" i="8"/>
  <c r="Q250" i="8"/>
  <c r="Q252" i="8"/>
  <c r="Q249" i="8"/>
  <c r="P116" i="615"/>
  <c r="Y240" i="615"/>
  <c r="M116" i="615"/>
  <c r="M284" i="615" s="1"/>
  <c r="M240" i="615"/>
  <c r="F249" i="618" a="1"/>
  <c r="F249" i="618" s="1"/>
  <c r="K249" i="618" s="1"/>
  <c r="E249" i="618"/>
  <c r="V116" i="615"/>
  <c r="X116" i="615"/>
  <c r="E107" i="615"/>
  <c r="J116" i="615"/>
  <c r="J284" i="615" s="1"/>
  <c r="W116" i="615"/>
  <c r="F250" i="618" a="1"/>
  <c r="F250" i="618" s="1"/>
  <c r="G250" i="618" s="1"/>
  <c r="E250" i="618"/>
  <c r="D253" i="618"/>
  <c r="E253" i="618" s="1"/>
  <c r="F252" i="618" a="1"/>
  <c r="F252" i="618" s="1"/>
  <c r="V252" i="618" s="1"/>
  <c r="E252" i="618"/>
  <c r="K116" i="615"/>
  <c r="Z240" i="615"/>
  <c r="S116" i="615"/>
  <c r="L116" i="615"/>
  <c r="E201" i="615"/>
  <c r="G238" i="615"/>
  <c r="I284" i="8"/>
  <c r="BD116" i="8"/>
  <c r="Q116" i="615"/>
  <c r="O116" i="615"/>
  <c r="E70" i="615"/>
  <c r="G116" i="615"/>
  <c r="M284" i="8"/>
  <c r="BE116" i="8"/>
  <c r="BH240" i="8"/>
  <c r="BG240" i="8"/>
  <c r="T284" i="8"/>
  <c r="BH116" i="8"/>
  <c r="BG116" i="8"/>
  <c r="E259" i="618"/>
  <c r="F259" i="618" a="1"/>
  <c r="F259" i="618" s="1"/>
  <c r="V259" i="618" s="1"/>
  <c r="E193" i="8"/>
  <c r="S265" i="8"/>
  <c r="S286" i="8"/>
  <c r="Z258" i="8"/>
  <c r="Z286" i="8" s="1"/>
  <c r="P253" i="616"/>
  <c r="R253" i="616"/>
  <c r="O253" i="616"/>
  <c r="T253" i="616"/>
  <c r="Q253" i="616"/>
  <c r="X253" i="616"/>
  <c r="Y253" i="616"/>
  <c r="J287" i="8"/>
  <c r="O250" i="612"/>
  <c r="P250" i="612"/>
  <c r="V250" i="612"/>
  <c r="Y250" i="612"/>
  <c r="N250" i="612"/>
  <c r="X250" i="612"/>
  <c r="W250" i="612"/>
  <c r="U250" i="612"/>
  <c r="T250" i="612"/>
  <c r="S250" i="612"/>
  <c r="Q250" i="612"/>
  <c r="Z250" i="612"/>
  <c r="R250" i="612"/>
  <c r="Q249" i="612"/>
  <c r="S249" i="612"/>
  <c r="T249" i="612"/>
  <c r="X249" i="612"/>
  <c r="O249" i="612"/>
  <c r="Y249" i="612"/>
  <c r="P249" i="612"/>
  <c r="V249" i="612"/>
  <c r="N249" i="612"/>
  <c r="Z249" i="612"/>
  <c r="U249" i="612"/>
  <c r="R249" i="612"/>
  <c r="W249" i="612"/>
  <c r="Z253" i="616"/>
  <c r="P261" i="612"/>
  <c r="W261" i="612"/>
  <c r="X261" i="612"/>
  <c r="O261" i="612"/>
  <c r="T261" i="612"/>
  <c r="N261" i="612"/>
  <c r="S261" i="612"/>
  <c r="Y261" i="612"/>
  <c r="Q261" i="612"/>
  <c r="Z261" i="612"/>
  <c r="V261" i="612"/>
  <c r="R261" i="612"/>
  <c r="U261" i="612"/>
  <c r="X252" i="614"/>
  <c r="R252" i="614"/>
  <c r="O252" i="614"/>
  <c r="U252" i="614"/>
  <c r="P252" i="614"/>
  <c r="Y252" i="614"/>
  <c r="N252" i="614"/>
  <c r="V252" i="614"/>
  <c r="Z252" i="614"/>
  <c r="Q252" i="614"/>
  <c r="T252" i="614"/>
  <c r="W252" i="614"/>
  <c r="S252" i="614"/>
  <c r="L252" i="618"/>
  <c r="E12" i="281"/>
  <c r="N253" i="616"/>
  <c r="V253" i="616"/>
  <c r="X250" i="614"/>
  <c r="Z250" i="614"/>
  <c r="Q250" i="614"/>
  <c r="Y250" i="614"/>
  <c r="P250" i="614"/>
  <c r="O250" i="614"/>
  <c r="S250" i="614"/>
  <c r="W250" i="614"/>
  <c r="V250" i="614"/>
  <c r="R250" i="614"/>
  <c r="N250" i="614"/>
  <c r="T250" i="614"/>
  <c r="U250" i="614"/>
  <c r="G287" i="8"/>
  <c r="E287" i="8" s="1"/>
  <c r="W249" i="614"/>
  <c r="N249" i="614"/>
  <c r="Y249" i="614"/>
  <c r="S249" i="614"/>
  <c r="O249" i="614"/>
  <c r="T249" i="614"/>
  <c r="Q249" i="614"/>
  <c r="X249" i="614"/>
  <c r="R249" i="614"/>
  <c r="P249" i="614"/>
  <c r="V249" i="614"/>
  <c r="Z249" i="614"/>
  <c r="U249" i="614"/>
  <c r="N259" i="614"/>
  <c r="X259" i="614"/>
  <c r="Y259" i="614"/>
  <c r="P259" i="614"/>
  <c r="V259" i="614"/>
  <c r="T259" i="614"/>
  <c r="W259" i="614"/>
  <c r="R259" i="614"/>
  <c r="U259" i="614"/>
  <c r="Q259" i="614"/>
  <c r="Z259" i="614"/>
  <c r="S259" i="614"/>
  <c r="O259" i="614"/>
  <c r="Y251" i="614"/>
  <c r="O251" i="614"/>
  <c r="X251" i="614"/>
  <c r="N251" i="614"/>
  <c r="S251" i="614"/>
  <c r="T251" i="614"/>
  <c r="V251" i="614"/>
  <c r="Z251" i="614"/>
  <c r="Q251" i="614"/>
  <c r="R251" i="614"/>
  <c r="W251" i="614"/>
  <c r="U251" i="614"/>
  <c r="P251" i="614"/>
  <c r="G244" i="6"/>
  <c r="E287" i="6"/>
  <c r="Y259" i="612"/>
  <c r="T259" i="612"/>
  <c r="Q259" i="612"/>
  <c r="S259" i="612"/>
  <c r="R259" i="612"/>
  <c r="W259" i="612"/>
  <c r="X259" i="612"/>
  <c r="O259" i="612"/>
  <c r="P259" i="612"/>
  <c r="V259" i="612"/>
  <c r="N259" i="612"/>
  <c r="Z259" i="612"/>
  <c r="U259" i="612"/>
  <c r="U252" i="612"/>
  <c r="T252" i="612"/>
  <c r="Y252" i="612"/>
  <c r="R252" i="612"/>
  <c r="Q252" i="612"/>
  <c r="N252" i="612"/>
  <c r="X252" i="612"/>
  <c r="Z252" i="612"/>
  <c r="P252" i="612"/>
  <c r="V252" i="612"/>
  <c r="W252" i="612"/>
  <c r="S252" i="612"/>
  <c r="O252" i="612"/>
  <c r="Q261" i="614"/>
  <c r="N261" i="614"/>
  <c r="W261" i="614"/>
  <c r="P261" i="614"/>
  <c r="U261" i="614"/>
  <c r="S261" i="614"/>
  <c r="V261" i="614"/>
  <c r="Y261" i="614"/>
  <c r="O261" i="614"/>
  <c r="Z261" i="614"/>
  <c r="T261" i="614"/>
  <c r="R261" i="614"/>
  <c r="X261" i="614"/>
  <c r="U253" i="616"/>
  <c r="S253" i="616"/>
  <c r="W253" i="616"/>
  <c r="O251" i="612"/>
  <c r="T251" i="612"/>
  <c r="Y251" i="612"/>
  <c r="S251" i="612"/>
  <c r="V251" i="612"/>
  <c r="Z251" i="612"/>
  <c r="U251" i="612"/>
  <c r="R251" i="612"/>
  <c r="Q251" i="612"/>
  <c r="X251" i="612"/>
  <c r="N251" i="612"/>
  <c r="W251" i="612"/>
  <c r="P251" i="612"/>
  <c r="V286" i="8"/>
  <c r="J231" i="612"/>
  <c r="J183" i="612"/>
  <c r="J52" i="612"/>
  <c r="J230" i="612"/>
  <c r="J99" i="612"/>
  <c r="J68" i="612"/>
  <c r="J54" i="612"/>
  <c r="J97" i="612"/>
  <c r="J235" i="612"/>
  <c r="J103" i="612"/>
  <c r="J228" i="612"/>
  <c r="J58" i="612"/>
  <c r="J12" i="612"/>
  <c r="J98" i="612"/>
  <c r="J113" i="612"/>
  <c r="J53" i="612"/>
  <c r="J13" i="612"/>
  <c r="J189" i="612"/>
  <c r="J57" i="612"/>
  <c r="J100" i="612"/>
  <c r="J60" i="612"/>
  <c r="J59" i="612"/>
  <c r="J104" i="612"/>
  <c r="J110" i="612"/>
  <c r="J102" i="612"/>
  <c r="J101" i="612"/>
  <c r="J51" i="612"/>
  <c r="J55" i="612"/>
  <c r="J96" i="612"/>
  <c r="J234" i="612"/>
  <c r="J11" i="612"/>
  <c r="J111" i="612"/>
  <c r="J227" i="612"/>
  <c r="J190" i="612"/>
  <c r="J232" i="612"/>
  <c r="J95" i="612"/>
  <c r="J56" i="612"/>
  <c r="H92" i="612"/>
  <c r="G129" i="612"/>
  <c r="E275" i="612"/>
  <c r="I92" i="612"/>
  <c r="I136" i="612"/>
  <c r="I135" i="612"/>
  <c r="I149" i="612"/>
  <c r="I141" i="612"/>
  <c r="K92" i="612"/>
  <c r="I223" i="612"/>
  <c r="I189" i="612"/>
  <c r="I99" i="612"/>
  <c r="I56" i="612"/>
  <c r="I97" i="612"/>
  <c r="I103" i="612"/>
  <c r="I51" i="612"/>
  <c r="I235" i="612"/>
  <c r="I58" i="612"/>
  <c r="I98" i="612"/>
  <c r="I234" i="612"/>
  <c r="I183" i="612"/>
  <c r="I110" i="612"/>
  <c r="I104" i="612"/>
  <c r="I52" i="612"/>
  <c r="I113" i="612"/>
  <c r="I95" i="612"/>
  <c r="I101" i="612"/>
  <c r="I100" i="612"/>
  <c r="I190" i="612"/>
  <c r="I96" i="612"/>
  <c r="I68" i="612"/>
  <c r="I11" i="612"/>
  <c r="I53" i="612"/>
  <c r="I12" i="612"/>
  <c r="I59" i="612"/>
  <c r="I60" i="612"/>
  <c r="I228" i="612"/>
  <c r="I102" i="612"/>
  <c r="I13" i="612"/>
  <c r="I54" i="612"/>
  <c r="I231" i="612"/>
  <c r="I230" i="612"/>
  <c r="I232" i="612"/>
  <c r="I111" i="612"/>
  <c r="I57" i="612"/>
  <c r="I227" i="612"/>
  <c r="I55" i="612"/>
  <c r="K60" i="612"/>
  <c r="K113" i="612"/>
  <c r="K111" i="612"/>
  <c r="K101" i="612"/>
  <c r="K68" i="612"/>
  <c r="K104" i="612"/>
  <c r="K110" i="612"/>
  <c r="K55" i="612"/>
  <c r="K102" i="612"/>
  <c r="K189" i="612"/>
  <c r="K11" i="612"/>
  <c r="K234" i="612"/>
  <c r="K54" i="612"/>
  <c r="K228" i="612"/>
  <c r="K58" i="612"/>
  <c r="K59" i="612"/>
  <c r="K56" i="612"/>
  <c r="K232" i="612"/>
  <c r="K95" i="612"/>
  <c r="K52" i="612"/>
  <c r="K51" i="612"/>
  <c r="K13" i="612"/>
  <c r="K235" i="612"/>
  <c r="K190" i="612"/>
  <c r="K183" i="612"/>
  <c r="K53" i="612"/>
  <c r="K230" i="612"/>
  <c r="K97" i="612"/>
  <c r="K227" i="612"/>
  <c r="K100" i="612"/>
  <c r="K57" i="612"/>
  <c r="K99" i="612"/>
  <c r="K12" i="612"/>
  <c r="K96" i="612"/>
  <c r="K103" i="612"/>
  <c r="K231" i="612"/>
  <c r="K98" i="612"/>
  <c r="L223" i="612"/>
  <c r="K149" i="612"/>
  <c r="K135" i="612"/>
  <c r="K136" i="612"/>
  <c r="K141" i="612"/>
  <c r="M223" i="612"/>
  <c r="H136" i="612"/>
  <c r="H135" i="612"/>
  <c r="H141" i="612"/>
  <c r="H149" i="612"/>
  <c r="J92" i="612"/>
  <c r="H223" i="612"/>
  <c r="J223" i="612"/>
  <c r="L92" i="612"/>
  <c r="M92" i="612"/>
  <c r="M141" i="612"/>
  <c r="M135" i="612"/>
  <c r="M100" i="612"/>
  <c r="M51" i="612"/>
  <c r="M190" i="612"/>
  <c r="M55" i="612"/>
  <c r="M101" i="612"/>
  <c r="M227" i="612"/>
  <c r="M103" i="612"/>
  <c r="M54" i="612"/>
  <c r="M52" i="612"/>
  <c r="M96" i="612"/>
  <c r="M98" i="612"/>
  <c r="M13" i="612"/>
  <c r="M111" i="612"/>
  <c r="M58" i="612"/>
  <c r="M95" i="612"/>
  <c r="M231" i="612"/>
  <c r="M234" i="612"/>
  <c r="M113" i="612"/>
  <c r="M57" i="612"/>
  <c r="M56" i="612"/>
  <c r="M102" i="612"/>
  <c r="M235" i="612"/>
  <c r="M53" i="612"/>
  <c r="M110" i="612"/>
  <c r="M59" i="612"/>
  <c r="M60" i="612"/>
  <c r="M99" i="612"/>
  <c r="M230" i="612"/>
  <c r="M97" i="612"/>
  <c r="M189" i="612"/>
  <c r="M104" i="612"/>
  <c r="M232" i="612"/>
  <c r="M11" i="612"/>
  <c r="M68" i="612"/>
  <c r="M228" i="612"/>
  <c r="M183" i="612"/>
  <c r="M12" i="612"/>
  <c r="L102" i="612"/>
  <c r="L190" i="612"/>
  <c r="L235" i="612"/>
  <c r="L95" i="612"/>
  <c r="L100" i="612"/>
  <c r="L57" i="612"/>
  <c r="L227" i="612"/>
  <c r="L58" i="612"/>
  <c r="L96" i="612"/>
  <c r="L60" i="612"/>
  <c r="L230" i="612"/>
  <c r="L53" i="612"/>
  <c r="L54" i="612"/>
  <c r="L56" i="612"/>
  <c r="L231" i="612"/>
  <c r="L189" i="612"/>
  <c r="L51" i="612"/>
  <c r="L13" i="612"/>
  <c r="L11" i="612"/>
  <c r="L55" i="612"/>
  <c r="L52" i="612"/>
  <c r="L113" i="612"/>
  <c r="L103" i="612"/>
  <c r="L99" i="612"/>
  <c r="L68" i="612"/>
  <c r="L183" i="612"/>
  <c r="L12" i="612"/>
  <c r="L98" i="612"/>
  <c r="L228" i="612"/>
  <c r="L59" i="612"/>
  <c r="L104" i="612"/>
  <c r="L97" i="612"/>
  <c r="L111" i="612"/>
  <c r="L232" i="612"/>
  <c r="L234" i="612"/>
  <c r="L101" i="612"/>
  <c r="L110" i="612"/>
  <c r="E277" i="612"/>
  <c r="G88" i="612"/>
  <c r="G147" i="612"/>
  <c r="G219" i="612"/>
  <c r="J149" i="612"/>
  <c r="J135" i="612"/>
  <c r="J136" i="612"/>
  <c r="J141" i="612"/>
  <c r="G273" i="612"/>
  <c r="G270" i="612"/>
  <c r="E48" i="612"/>
  <c r="K223" i="612"/>
  <c r="L149" i="612"/>
  <c r="L141" i="612"/>
  <c r="L135" i="612"/>
  <c r="L136" i="612"/>
  <c r="H17" i="621"/>
  <c r="D259" i="613"/>
  <c r="D261" i="613"/>
  <c r="L13" i="281"/>
  <c r="I13" i="281"/>
  <c r="L19" i="281"/>
  <c r="G19" i="281"/>
  <c r="D251" i="613"/>
  <c r="D252" i="613"/>
  <c r="G13" i="281"/>
  <c r="M19" i="281"/>
  <c r="D249" i="613"/>
  <c r="K19" i="281"/>
  <c r="D250" i="613"/>
  <c r="J19" i="281"/>
  <c r="Z264" i="8"/>
  <c r="V264" i="8"/>
  <c r="H57" i="612" l="1"/>
  <c r="H98" i="612"/>
  <c r="H59" i="612"/>
  <c r="H99" i="612"/>
  <c r="H95" i="612"/>
  <c r="H190" i="612"/>
  <c r="H111" i="612"/>
  <c r="H97" i="612"/>
  <c r="H103" i="612"/>
  <c r="H230" i="612"/>
  <c r="H227" i="612"/>
  <c r="H60" i="612"/>
  <c r="H52" i="612"/>
  <c r="M136" i="612"/>
  <c r="H12" i="612"/>
  <c r="H55" i="612"/>
  <c r="H96" i="612"/>
  <c r="H235" i="612"/>
  <c r="H189" i="612"/>
  <c r="H234" i="612"/>
  <c r="H54" i="612"/>
  <c r="H68" i="612"/>
  <c r="H56" i="612"/>
  <c r="H51" i="612"/>
  <c r="H100" i="612"/>
  <c r="H13" i="612"/>
  <c r="H231" i="612"/>
  <c r="H183" i="612"/>
  <c r="H110" i="612"/>
  <c r="H113" i="612"/>
  <c r="H53" i="612"/>
  <c r="H101" i="612"/>
  <c r="H232" i="612"/>
  <c r="H228" i="612"/>
  <c r="H104" i="612"/>
  <c r="H11" i="612"/>
  <c r="H102" i="612"/>
  <c r="S250" i="618"/>
  <c r="R251" i="618"/>
  <c r="L251" i="618"/>
  <c r="S251" i="618"/>
  <c r="Q252" i="618"/>
  <c r="U251" i="618"/>
  <c r="Y251" i="618"/>
  <c r="I251" i="618"/>
  <c r="Q251" i="618"/>
  <c r="W251" i="618"/>
  <c r="Z251" i="618"/>
  <c r="N251" i="618"/>
  <c r="K251" i="618"/>
  <c r="G251" i="618"/>
  <c r="J251" i="618"/>
  <c r="X251" i="618"/>
  <c r="O251" i="618"/>
  <c r="H251" i="618"/>
  <c r="T251" i="618"/>
  <c r="V251" i="618"/>
  <c r="M251" i="618"/>
  <c r="N182" i="612"/>
  <c r="T182" i="612"/>
  <c r="P182" i="612"/>
  <c r="O182" i="612"/>
  <c r="V182" i="612"/>
  <c r="Q182" i="612"/>
  <c r="Y182" i="612"/>
  <c r="Z182" i="612"/>
  <c r="X182" i="612"/>
  <c r="S182" i="612"/>
  <c r="W182" i="612"/>
  <c r="U182" i="612"/>
  <c r="R182" i="612"/>
  <c r="P185" i="612"/>
  <c r="W185" i="612"/>
  <c r="V185" i="612"/>
  <c r="U185" i="612"/>
  <c r="Z185" i="612"/>
  <c r="S185" i="612"/>
  <c r="X185" i="612"/>
  <c r="R185" i="612"/>
  <c r="Q185" i="612"/>
  <c r="Y185" i="612"/>
  <c r="O185" i="612"/>
  <c r="T185" i="612"/>
  <c r="N185" i="612"/>
  <c r="E116" i="617"/>
  <c r="X184" i="612"/>
  <c r="P184" i="612"/>
  <c r="T184" i="612"/>
  <c r="Z184" i="612"/>
  <c r="W184" i="612"/>
  <c r="O184" i="612"/>
  <c r="Y184" i="612"/>
  <c r="Q184" i="612"/>
  <c r="V184" i="612"/>
  <c r="N184" i="612"/>
  <c r="S184" i="612"/>
  <c r="R184" i="612"/>
  <c r="U184" i="612"/>
  <c r="X181" i="612"/>
  <c r="Y181" i="612"/>
  <c r="T181" i="612"/>
  <c r="R181" i="612"/>
  <c r="S181" i="612"/>
  <c r="U181" i="612"/>
  <c r="N181" i="612"/>
  <c r="Z181" i="612"/>
  <c r="V181" i="612"/>
  <c r="P181" i="612"/>
  <c r="Q181" i="612"/>
  <c r="W181" i="612"/>
  <c r="O181" i="612"/>
  <c r="R287" i="8"/>
  <c r="R244" i="8" s="1"/>
  <c r="N245" i="612"/>
  <c r="T245" i="612"/>
  <c r="S245" i="612"/>
  <c r="Y245" i="612"/>
  <c r="R245" i="612"/>
  <c r="P245" i="612"/>
  <c r="X245" i="612"/>
  <c r="U245" i="612"/>
  <c r="Q245" i="612"/>
  <c r="V245" i="612"/>
  <c r="Z245" i="612"/>
  <c r="O245" i="612"/>
  <c r="W245" i="612"/>
  <c r="V180" i="612"/>
  <c r="P180" i="612"/>
  <c r="Q180" i="612"/>
  <c r="Z180" i="612"/>
  <c r="X180" i="612"/>
  <c r="N180" i="612"/>
  <c r="R180" i="612"/>
  <c r="S180" i="612"/>
  <c r="U180" i="612"/>
  <c r="O180" i="612"/>
  <c r="W180" i="612"/>
  <c r="T180" i="612"/>
  <c r="Y180" i="612"/>
  <c r="K116" i="617"/>
  <c r="K284" i="617" s="1"/>
  <c r="J250" i="618"/>
  <c r="T250" i="618"/>
  <c r="K261" i="618"/>
  <c r="N261" i="618"/>
  <c r="S261" i="618"/>
  <c r="Q250" i="618"/>
  <c r="N250" i="618"/>
  <c r="H250" i="618"/>
  <c r="I15" i="281"/>
  <c r="I55" i="281"/>
  <c r="I284" i="617"/>
  <c r="L261" i="618"/>
  <c r="X261" i="618"/>
  <c r="U261" i="618"/>
  <c r="Y261" i="618"/>
  <c r="T261" i="618"/>
  <c r="P261" i="618"/>
  <c r="Z261" i="618"/>
  <c r="M261" i="618"/>
  <c r="I261" i="618"/>
  <c r="R261" i="618"/>
  <c r="H261" i="618"/>
  <c r="V261" i="618"/>
  <c r="G261" i="618"/>
  <c r="Q261" i="618"/>
  <c r="J261" i="618"/>
  <c r="W261" i="618"/>
  <c r="W250" i="618"/>
  <c r="Y250" i="618"/>
  <c r="R250" i="618"/>
  <c r="M250" i="618"/>
  <c r="L250" i="618"/>
  <c r="V250" i="618"/>
  <c r="K250" i="618"/>
  <c r="P250" i="618"/>
  <c r="Z250" i="618"/>
  <c r="X250" i="618"/>
  <c r="I250" i="618"/>
  <c r="Q116" i="617"/>
  <c r="U250" i="618"/>
  <c r="O250" i="618"/>
  <c r="T252" i="618"/>
  <c r="R252" i="618"/>
  <c r="O252" i="618"/>
  <c r="W252" i="618"/>
  <c r="X252" i="618"/>
  <c r="U252" i="618"/>
  <c r="S252" i="618"/>
  <c r="N252" i="618"/>
  <c r="I252" i="618"/>
  <c r="G252" i="618"/>
  <c r="Y252" i="618"/>
  <c r="M252" i="618"/>
  <c r="P252" i="618"/>
  <c r="H252" i="618"/>
  <c r="Z252" i="618"/>
  <c r="K252" i="618"/>
  <c r="J252" i="618"/>
  <c r="J116" i="617"/>
  <c r="G15" i="281"/>
  <c r="R240" i="617"/>
  <c r="L15" i="281"/>
  <c r="M240" i="617"/>
  <c r="G240" i="617"/>
  <c r="L157" i="612"/>
  <c r="L161" i="612" s="1"/>
  <c r="M17" i="621"/>
  <c r="K157" i="612"/>
  <c r="K161" i="612" s="1"/>
  <c r="K177" i="612" s="1"/>
  <c r="L17" i="621"/>
  <c r="P116" i="617"/>
  <c r="M157" i="612"/>
  <c r="M161" i="612" s="1"/>
  <c r="N17" i="621"/>
  <c r="J157" i="612"/>
  <c r="J161" i="612" s="1"/>
  <c r="K17" i="621"/>
  <c r="U240" i="617"/>
  <c r="M116" i="617"/>
  <c r="H157" i="612"/>
  <c r="H161" i="612" s="1"/>
  <c r="H177" i="612" s="1"/>
  <c r="I17" i="621"/>
  <c r="I157" i="612"/>
  <c r="I161" i="612" s="1"/>
  <c r="I177" i="612" s="1"/>
  <c r="J17" i="621"/>
  <c r="Q240" i="617"/>
  <c r="F249" i="613" a="1"/>
  <c r="F249" i="613" s="1"/>
  <c r="E249" i="613"/>
  <c r="D253" i="613"/>
  <c r="E253" i="613" s="1"/>
  <c r="F252" i="613" a="1"/>
  <c r="F252" i="613" s="1"/>
  <c r="E252" i="613"/>
  <c r="F250" i="613" a="1"/>
  <c r="F250" i="613" s="1"/>
  <c r="E250" i="613"/>
  <c r="F261" i="613" a="1"/>
  <c r="F261" i="613" s="1"/>
  <c r="E261" i="613"/>
  <c r="E251" i="613"/>
  <c r="F251" i="613" a="1"/>
  <c r="F251" i="613" s="1"/>
  <c r="E259" i="613"/>
  <c r="F259" i="613" a="1"/>
  <c r="F259" i="613" s="1"/>
  <c r="BF249" i="8"/>
  <c r="Q253" i="8"/>
  <c r="BF253" i="8" s="1"/>
  <c r="BF252" i="8"/>
  <c r="BF250" i="8"/>
  <c r="BF261" i="8"/>
  <c r="BF251" i="8"/>
  <c r="BF259" i="8"/>
  <c r="W259" i="618"/>
  <c r="K259" i="618"/>
  <c r="H259" i="618"/>
  <c r="V249" i="618"/>
  <c r="P249" i="618"/>
  <c r="I249" i="618"/>
  <c r="O259" i="618"/>
  <c r="O249" i="618"/>
  <c r="L259" i="618"/>
  <c r="L249" i="618"/>
  <c r="T259" i="618"/>
  <c r="G259" i="618"/>
  <c r="Y259" i="618"/>
  <c r="U249" i="618"/>
  <c r="S249" i="618"/>
  <c r="Z259" i="618"/>
  <c r="I259" i="618"/>
  <c r="N259" i="618"/>
  <c r="H249" i="618"/>
  <c r="J249" i="618"/>
  <c r="M259" i="618"/>
  <c r="X259" i="618"/>
  <c r="S259" i="618"/>
  <c r="G249" i="618"/>
  <c r="Y249" i="618"/>
  <c r="P259" i="618"/>
  <c r="R259" i="618"/>
  <c r="Z249" i="618"/>
  <c r="N249" i="618"/>
  <c r="T249" i="618"/>
  <c r="U259" i="618"/>
  <c r="Q259" i="618"/>
  <c r="M249" i="618"/>
  <c r="R249" i="618"/>
  <c r="W249" i="618"/>
  <c r="J259" i="618"/>
  <c r="X249" i="618"/>
  <c r="Q249" i="618"/>
  <c r="G55" i="281"/>
  <c r="D19" i="281"/>
  <c r="E19" i="281" s="1"/>
  <c r="L55" i="281"/>
  <c r="M251" i="8"/>
  <c r="M261" i="8"/>
  <c r="M249" i="8"/>
  <c r="M259" i="8"/>
  <c r="M252" i="8"/>
  <c r="M250" i="8"/>
  <c r="E116" i="615"/>
  <c r="G284" i="615"/>
  <c r="G240" i="615"/>
  <c r="E240" i="615" s="1"/>
  <c r="E238" i="615"/>
  <c r="L284" i="615"/>
  <c r="K284" i="615"/>
  <c r="T253" i="614"/>
  <c r="O253" i="614"/>
  <c r="V253" i="614"/>
  <c r="Y253" i="612"/>
  <c r="Z265" i="8"/>
  <c r="V265" i="8"/>
  <c r="E20" i="68" s="1"/>
  <c r="E11" i="68" s="1"/>
  <c r="U253" i="614"/>
  <c r="W253" i="612"/>
  <c r="O253" i="612"/>
  <c r="Z253" i="614"/>
  <c r="S253" i="614"/>
  <c r="R253" i="612"/>
  <c r="X253" i="612"/>
  <c r="Y253" i="614"/>
  <c r="U253" i="612"/>
  <c r="T253" i="612"/>
  <c r="P253" i="614"/>
  <c r="N253" i="614"/>
  <c r="Z253" i="612"/>
  <c r="S253" i="612"/>
  <c r="R253" i="614"/>
  <c r="W253" i="614"/>
  <c r="N253" i="612"/>
  <c r="Q253" i="612"/>
  <c r="G246" i="6"/>
  <c r="E244" i="6"/>
  <c r="G244" i="8"/>
  <c r="J244" i="8" s="1"/>
  <c r="J246" i="8" s="1"/>
  <c r="J255" i="8" s="1"/>
  <c r="J258" i="8" s="1"/>
  <c r="X253" i="614"/>
  <c r="V253" i="612"/>
  <c r="Q253" i="614"/>
  <c r="P253" i="612"/>
  <c r="E88" i="612"/>
  <c r="G92" i="612"/>
  <c r="L236" i="612"/>
  <c r="I16" i="612"/>
  <c r="I61" i="612"/>
  <c r="I280" i="612"/>
  <c r="I140" i="612" s="1"/>
  <c r="G157" i="612"/>
  <c r="C36" i="491"/>
  <c r="G136" i="612"/>
  <c r="G149" i="612"/>
  <c r="G141" i="612"/>
  <c r="G135" i="612"/>
  <c r="E273" i="612"/>
  <c r="K279" i="612"/>
  <c r="K126" i="612" s="1"/>
  <c r="J105" i="612"/>
  <c r="G13" i="612"/>
  <c r="G12" i="612"/>
  <c r="G99" i="612"/>
  <c r="G54" i="612"/>
  <c r="G96" i="612"/>
  <c r="G104" i="612"/>
  <c r="G183" i="612"/>
  <c r="G58" i="612"/>
  <c r="G57" i="612"/>
  <c r="G11" i="612"/>
  <c r="G231" i="612"/>
  <c r="G113" i="612"/>
  <c r="E270" i="612"/>
  <c r="G56" i="612"/>
  <c r="G189" i="612"/>
  <c r="G101" i="612"/>
  <c r="G228" i="612"/>
  <c r="G234" i="612"/>
  <c r="G232" i="612"/>
  <c r="G52" i="612"/>
  <c r="G53" i="612"/>
  <c r="G97" i="612"/>
  <c r="G230" i="612"/>
  <c r="G235" i="612"/>
  <c r="G98" i="612"/>
  <c r="G59" i="612"/>
  <c r="G103" i="612"/>
  <c r="G110" i="612"/>
  <c r="G227" i="612"/>
  <c r="G100" i="612"/>
  <c r="G51" i="612"/>
  <c r="G55" i="612"/>
  <c r="G190" i="612"/>
  <c r="G60" i="612"/>
  <c r="G95" i="612"/>
  <c r="G111" i="612"/>
  <c r="G102" i="612"/>
  <c r="G68" i="612"/>
  <c r="J280" i="612"/>
  <c r="J140" i="612" s="1"/>
  <c r="L114" i="612"/>
  <c r="M61" i="612"/>
  <c r="H16" i="612"/>
  <c r="K114" i="612"/>
  <c r="I236" i="612"/>
  <c r="I114" i="612"/>
  <c r="I279" i="612"/>
  <c r="I126" i="612" s="1"/>
  <c r="J61" i="612"/>
  <c r="L279" i="612"/>
  <c r="L126" i="612" s="1"/>
  <c r="L105" i="612"/>
  <c r="M16" i="612"/>
  <c r="H280" i="612"/>
  <c r="H140" i="612" s="1"/>
  <c r="L280" i="612"/>
  <c r="L140" i="612" s="1"/>
  <c r="J279" i="612"/>
  <c r="J126" i="612" s="1"/>
  <c r="L16" i="612"/>
  <c r="M114" i="612"/>
  <c r="H279" i="612"/>
  <c r="H126" i="612" s="1"/>
  <c r="K236" i="612"/>
  <c r="K61" i="612"/>
  <c r="J236" i="612"/>
  <c r="M105" i="612"/>
  <c r="M279" i="612"/>
  <c r="M126" i="612" s="1"/>
  <c r="J114" i="612"/>
  <c r="E219" i="612"/>
  <c r="G223" i="612"/>
  <c r="L61" i="612"/>
  <c r="M236" i="612"/>
  <c r="M280" i="612"/>
  <c r="M140" i="612" s="1"/>
  <c r="K105" i="612"/>
  <c r="K16" i="612"/>
  <c r="I105" i="612"/>
  <c r="E129" i="612"/>
  <c r="J16" i="612"/>
  <c r="E147" i="612"/>
  <c r="K280" i="612"/>
  <c r="K140" i="612" s="1"/>
  <c r="T261" i="8"/>
  <c r="D244" i="612"/>
  <c r="I251" i="8"/>
  <c r="T251" i="8"/>
  <c r="I261" i="8"/>
  <c r="T250" i="8"/>
  <c r="M13" i="281"/>
  <c r="K13" i="281"/>
  <c r="E23" i="68"/>
  <c r="I252" i="8"/>
  <c r="J13" i="281"/>
  <c r="I259" i="8"/>
  <c r="T259" i="8"/>
  <c r="I250" i="8"/>
  <c r="D259" i="615"/>
  <c r="D249" i="615"/>
  <c r="I249" i="8"/>
  <c r="D250" i="615"/>
  <c r="D252" i="615"/>
  <c r="D261" i="615"/>
  <c r="T252" i="8"/>
  <c r="T249" i="8"/>
  <c r="D251" i="615"/>
  <c r="H236" i="612" l="1"/>
  <c r="H114" i="612"/>
  <c r="H61" i="612"/>
  <c r="H105" i="612"/>
  <c r="S253" i="618"/>
  <c r="T253" i="618"/>
  <c r="Q191" i="612"/>
  <c r="Q193" i="612" s="1"/>
  <c r="S191" i="612"/>
  <c r="S193" i="612" s="1"/>
  <c r="V253" i="618"/>
  <c r="R191" i="612"/>
  <c r="R193" i="612" s="1"/>
  <c r="T191" i="612"/>
  <c r="T193" i="612" s="1"/>
  <c r="Y191" i="612"/>
  <c r="Y193" i="612" s="1"/>
  <c r="X191" i="612"/>
  <c r="X193" i="612" s="1"/>
  <c r="P191" i="612"/>
  <c r="P193" i="612" s="1"/>
  <c r="N191" i="612"/>
  <c r="N193" i="612" s="1"/>
  <c r="F244" i="612" a="1"/>
  <c r="F244" i="612" s="1"/>
  <c r="D246" i="612"/>
  <c r="D255" i="612" s="1"/>
  <c r="D258" i="612" s="1"/>
  <c r="D286" i="612" s="1"/>
  <c r="Z191" i="612"/>
  <c r="Z193" i="612" s="1"/>
  <c r="R246" i="8"/>
  <c r="R255" i="8" s="1"/>
  <c r="R258" i="8" s="1"/>
  <c r="R286" i="8" s="1"/>
  <c r="R264" i="8" s="1"/>
  <c r="O191" i="612"/>
  <c r="O193" i="612" s="1"/>
  <c r="U191" i="612"/>
  <c r="U193" i="612" s="1"/>
  <c r="V191" i="612"/>
  <c r="V193" i="612" s="1"/>
  <c r="W191" i="612"/>
  <c r="W193" i="612" s="1"/>
  <c r="J253" i="618"/>
  <c r="K253" i="618"/>
  <c r="R253" i="618"/>
  <c r="G253" i="618"/>
  <c r="Z253" i="618"/>
  <c r="W253" i="618"/>
  <c r="K55" i="281"/>
  <c r="K15" i="281"/>
  <c r="Y253" i="618"/>
  <c r="Q253" i="618"/>
  <c r="H253" i="618"/>
  <c r="I253" i="618"/>
  <c r="M253" i="618"/>
  <c r="X253" i="618"/>
  <c r="P253" i="618"/>
  <c r="L253" i="618"/>
  <c r="U253" i="618"/>
  <c r="O17" i="621"/>
  <c r="O253" i="618"/>
  <c r="N253" i="618"/>
  <c r="J15" i="281"/>
  <c r="J55" i="281"/>
  <c r="J284" i="617"/>
  <c r="M15" i="281"/>
  <c r="D13" i="281"/>
  <c r="M55" i="281"/>
  <c r="M284" i="617"/>
  <c r="P261" i="613"/>
  <c r="J261" i="613"/>
  <c r="M261" i="613"/>
  <c r="Y261" i="613"/>
  <c r="Z261" i="613"/>
  <c r="W261" i="613"/>
  <c r="S261" i="613"/>
  <c r="I261" i="613"/>
  <c r="X261" i="613"/>
  <c r="V261" i="613"/>
  <c r="L261" i="613"/>
  <c r="T261" i="613"/>
  <c r="N261" i="613"/>
  <c r="R261" i="613"/>
  <c r="O261" i="613"/>
  <c r="Q261" i="613"/>
  <c r="H261" i="613"/>
  <c r="U261" i="613"/>
  <c r="K261" i="613"/>
  <c r="G261" i="613"/>
  <c r="M250" i="613"/>
  <c r="J250" i="613"/>
  <c r="Y250" i="613"/>
  <c r="X250" i="613"/>
  <c r="K250" i="613"/>
  <c r="N250" i="613"/>
  <c r="Z250" i="613"/>
  <c r="G250" i="613"/>
  <c r="H250" i="613"/>
  <c r="S250" i="613"/>
  <c r="T250" i="613"/>
  <c r="U250" i="613"/>
  <c r="V250" i="613"/>
  <c r="W250" i="613"/>
  <c r="I250" i="613"/>
  <c r="R250" i="613"/>
  <c r="Q250" i="613"/>
  <c r="P250" i="613"/>
  <c r="O250" i="613"/>
  <c r="L250" i="613"/>
  <c r="W259" i="613"/>
  <c r="U259" i="613"/>
  <c r="G259" i="613"/>
  <c r="I259" i="613"/>
  <c r="S259" i="613"/>
  <c r="Q259" i="613"/>
  <c r="P259" i="613"/>
  <c r="J259" i="613"/>
  <c r="K259" i="613"/>
  <c r="V259" i="613"/>
  <c r="M259" i="613"/>
  <c r="Y259" i="613"/>
  <c r="Z259" i="613"/>
  <c r="N259" i="613"/>
  <c r="H259" i="613"/>
  <c r="T259" i="613"/>
  <c r="O259" i="613"/>
  <c r="X259" i="613"/>
  <c r="R259" i="613"/>
  <c r="L259" i="613"/>
  <c r="L252" i="613"/>
  <c r="J252" i="613"/>
  <c r="Y252" i="613"/>
  <c r="K252" i="613"/>
  <c r="M252" i="613"/>
  <c r="H252" i="613"/>
  <c r="G252" i="613"/>
  <c r="N252" i="613"/>
  <c r="S252" i="613"/>
  <c r="R252" i="613"/>
  <c r="X252" i="613"/>
  <c r="W252" i="613"/>
  <c r="O252" i="613"/>
  <c r="Z252" i="613"/>
  <c r="V252" i="613"/>
  <c r="Q252" i="613"/>
  <c r="U252" i="613"/>
  <c r="I252" i="613"/>
  <c r="P252" i="613"/>
  <c r="T252" i="613"/>
  <c r="Z251" i="613"/>
  <c r="M251" i="613"/>
  <c r="S251" i="613"/>
  <c r="Q251" i="613"/>
  <c r="G251" i="613"/>
  <c r="X251" i="613"/>
  <c r="Y251" i="613"/>
  <c r="T251" i="613"/>
  <c r="V251" i="613"/>
  <c r="R251" i="613"/>
  <c r="O251" i="613"/>
  <c r="L251" i="613"/>
  <c r="P251" i="613"/>
  <c r="I251" i="613"/>
  <c r="K251" i="613"/>
  <c r="J251" i="613"/>
  <c r="H251" i="613"/>
  <c r="N251" i="613"/>
  <c r="U251" i="613"/>
  <c r="W251" i="613"/>
  <c r="H249" i="613"/>
  <c r="W249" i="613"/>
  <c r="P249" i="613"/>
  <c r="L249" i="613"/>
  <c r="V249" i="613"/>
  <c r="Y249" i="613"/>
  <c r="X249" i="613"/>
  <c r="O249" i="613"/>
  <c r="S249" i="613"/>
  <c r="K249" i="613"/>
  <c r="R249" i="613"/>
  <c r="N249" i="613"/>
  <c r="T249" i="613"/>
  <c r="I249" i="613"/>
  <c r="U249" i="613"/>
  <c r="Q249" i="613"/>
  <c r="G249" i="613"/>
  <c r="J249" i="613"/>
  <c r="Z249" i="613"/>
  <c r="M249" i="613"/>
  <c r="BG251" i="8"/>
  <c r="BH251" i="8"/>
  <c r="BH249" i="8"/>
  <c r="T253" i="8"/>
  <c r="BG249" i="8"/>
  <c r="BD252" i="8"/>
  <c r="BD259" i="8"/>
  <c r="F252" i="615" a="1"/>
  <c r="F252" i="615" s="1"/>
  <c r="F261" i="615" a="1"/>
  <c r="F261" i="615" s="1"/>
  <c r="BG259" i="8"/>
  <c r="BH259" i="8"/>
  <c r="BH250" i="8"/>
  <c r="BG250" i="8"/>
  <c r="I253" i="8"/>
  <c r="BD253" i="8" s="1"/>
  <c r="BD249" i="8"/>
  <c r="BD251" i="8"/>
  <c r="F259" i="615" a="1"/>
  <c r="F259" i="615" s="1"/>
  <c r="F251" i="615" a="1"/>
  <c r="F251" i="615" s="1"/>
  <c r="BG261" i="8"/>
  <c r="BH261" i="8"/>
  <c r="BH252" i="8"/>
  <c r="BG252" i="8"/>
  <c r="BD250" i="8"/>
  <c r="BD261" i="8"/>
  <c r="F250" i="615" a="1"/>
  <c r="F250" i="615" s="1"/>
  <c r="F249" i="615" a="1"/>
  <c r="F249" i="615" s="1"/>
  <c r="D253" i="615"/>
  <c r="E284" i="615"/>
  <c r="BE252" i="8"/>
  <c r="BE261" i="8"/>
  <c r="BE259" i="8"/>
  <c r="BE251" i="8"/>
  <c r="BE250" i="8"/>
  <c r="M253" i="8"/>
  <c r="BE253" i="8" s="1"/>
  <c r="BE249" i="8"/>
  <c r="F20" i="68"/>
  <c r="F11" i="68" s="1"/>
  <c r="D28" i="68" s="1"/>
  <c r="M52" i="68" s="1"/>
  <c r="L63" i="612"/>
  <c r="L271" i="612" s="1"/>
  <c r="I63" i="612"/>
  <c r="I271" i="612" s="1"/>
  <c r="J286" i="8"/>
  <c r="J63" i="612"/>
  <c r="J271" i="612" s="1"/>
  <c r="E244" i="8"/>
  <c r="G246" i="8"/>
  <c r="E246" i="8" s="1"/>
  <c r="D27" i="68"/>
  <c r="M51" i="68" s="1"/>
  <c r="M63" i="612"/>
  <c r="M271" i="612" s="1"/>
  <c r="H63" i="612"/>
  <c r="H271" i="612" s="1"/>
  <c r="G255" i="6"/>
  <c r="E246" i="6"/>
  <c r="G279" i="612"/>
  <c r="G126" i="612" s="1"/>
  <c r="H137" i="612"/>
  <c r="E68" i="612"/>
  <c r="E100" i="612"/>
  <c r="E97" i="612"/>
  <c r="E56" i="612"/>
  <c r="E104" i="612"/>
  <c r="E136" i="612"/>
  <c r="J177" i="612"/>
  <c r="K272" i="612"/>
  <c r="M177" i="612"/>
  <c r="L272" i="612"/>
  <c r="L137" i="612"/>
  <c r="E102" i="612"/>
  <c r="E227" i="612"/>
  <c r="G236" i="612"/>
  <c r="E53" i="612"/>
  <c r="E96" i="612"/>
  <c r="E190" i="612"/>
  <c r="M150" i="612"/>
  <c r="J137" i="612"/>
  <c r="E111" i="612"/>
  <c r="E110" i="612"/>
  <c r="G114" i="612"/>
  <c r="E52" i="612"/>
  <c r="E113" i="612"/>
  <c r="E54" i="612"/>
  <c r="K137" i="612"/>
  <c r="E157" i="612"/>
  <c r="G161" i="612"/>
  <c r="G177" i="612" s="1"/>
  <c r="E92" i="612"/>
  <c r="L150" i="612"/>
  <c r="H272" i="612"/>
  <c r="E95" i="612"/>
  <c r="G105" i="612"/>
  <c r="E103" i="612"/>
  <c r="E232" i="612"/>
  <c r="E231" i="612"/>
  <c r="E99" i="612"/>
  <c r="I150" i="612"/>
  <c r="E223" i="612"/>
  <c r="J272" i="612"/>
  <c r="K150" i="612"/>
  <c r="M137" i="612"/>
  <c r="L177" i="612"/>
  <c r="E60" i="612"/>
  <c r="E59" i="612"/>
  <c r="E234" i="612"/>
  <c r="G16" i="612"/>
  <c r="E11" i="612"/>
  <c r="E12" i="612"/>
  <c r="E98" i="612"/>
  <c r="E228" i="612"/>
  <c r="E57" i="612"/>
  <c r="E13" i="612"/>
  <c r="E135" i="612"/>
  <c r="H150" i="612"/>
  <c r="E55" i="612"/>
  <c r="E58" i="612"/>
  <c r="I137" i="612"/>
  <c r="E235" i="612"/>
  <c r="E101" i="612"/>
  <c r="E141" i="612"/>
  <c r="G280" i="612"/>
  <c r="K63" i="612"/>
  <c r="M272" i="612"/>
  <c r="J150" i="612"/>
  <c r="E51" i="612"/>
  <c r="G61" i="612"/>
  <c r="E230" i="612"/>
  <c r="E189" i="612"/>
  <c r="E183" i="612"/>
  <c r="E149" i="612"/>
  <c r="I272" i="612"/>
  <c r="D249" i="617"/>
  <c r="D261" i="617"/>
  <c r="D251" i="617"/>
  <c r="D264" i="612"/>
  <c r="D250" i="617"/>
  <c r="D252" i="617"/>
  <c r="D259" i="617"/>
  <c r="F264" i="612" l="1" a="1"/>
  <c r="F264" i="612" s="1"/>
  <c r="V264" i="612" s="1"/>
  <c r="D265" i="612"/>
  <c r="R265" i="8"/>
  <c r="D20" i="68" s="1"/>
  <c r="D11" i="68" s="1"/>
  <c r="D26" i="68" s="1"/>
  <c r="M50" i="68" s="1"/>
  <c r="S244" i="612"/>
  <c r="K244" i="612"/>
  <c r="V244" i="612"/>
  <c r="V246" i="612" s="1"/>
  <c r="V255" i="612" s="1"/>
  <c r="W244" i="612"/>
  <c r="G244" i="612"/>
  <c r="M244" i="612"/>
  <c r="U244" i="612"/>
  <c r="U246" i="612" s="1"/>
  <c r="U255" i="612" s="1"/>
  <c r="U258" i="612" s="1"/>
  <c r="L244" i="612"/>
  <c r="Y244" i="612"/>
  <c r="Y246" i="612" s="1"/>
  <c r="Y255" i="612" s="1"/>
  <c r="J244" i="612"/>
  <c r="T244" i="612"/>
  <c r="T246" i="612" s="1"/>
  <c r="T255" i="612" s="1"/>
  <c r="T258" i="612" s="1"/>
  <c r="R244" i="612"/>
  <c r="H244" i="612"/>
  <c r="P244" i="612"/>
  <c r="P246" i="612" s="1"/>
  <c r="P255" i="612" s="1"/>
  <c r="P258" i="612" s="1"/>
  <c r="O244" i="612"/>
  <c r="O246" i="612" s="1"/>
  <c r="O255" i="612" s="1"/>
  <c r="O258" i="612" s="1"/>
  <c r="X244" i="612"/>
  <c r="X246" i="612" s="1"/>
  <c r="X255" i="612" s="1"/>
  <c r="X258" i="612" s="1"/>
  <c r="Q244" i="612"/>
  <c r="I244" i="612"/>
  <c r="N244" i="612"/>
  <c r="N246" i="612" s="1"/>
  <c r="N255" i="612" s="1"/>
  <c r="Z244" i="612"/>
  <c r="Z246" i="612" s="1"/>
  <c r="Z255" i="612" s="1"/>
  <c r="Z258" i="612" s="1"/>
  <c r="Q253" i="613"/>
  <c r="D55" i="281"/>
  <c r="E55" i="281" s="1"/>
  <c r="F251" i="617" a="1"/>
  <c r="F251" i="617" s="1"/>
  <c r="V251" i="617" s="1"/>
  <c r="E251" i="617"/>
  <c r="F261" i="617" a="1"/>
  <c r="F261" i="617" s="1"/>
  <c r="I261" i="617" s="1"/>
  <c r="E261" i="617"/>
  <c r="E259" i="617"/>
  <c r="F259" i="617" a="1"/>
  <c r="F259" i="617" s="1"/>
  <c r="R259" i="617" s="1"/>
  <c r="Y253" i="613"/>
  <c r="F249" i="617" a="1"/>
  <c r="F249" i="617" s="1"/>
  <c r="M249" i="617" s="1"/>
  <c r="E249" i="617"/>
  <c r="D253" i="617"/>
  <c r="E253" i="617" s="1"/>
  <c r="F252" i="617" a="1"/>
  <c r="F252" i="617" s="1"/>
  <c r="V252" i="617" s="1"/>
  <c r="E252" i="617"/>
  <c r="F250" i="617" a="1"/>
  <c r="F250" i="617" s="1"/>
  <c r="I250" i="617" s="1"/>
  <c r="E250" i="617"/>
  <c r="V253" i="613"/>
  <c r="E13" i="281"/>
  <c r="D15" i="281"/>
  <c r="E15" i="281" s="1"/>
  <c r="G253" i="613"/>
  <c r="I253" i="613"/>
  <c r="Z253" i="613"/>
  <c r="R253" i="613"/>
  <c r="P253" i="613"/>
  <c r="S253" i="613"/>
  <c r="H253" i="613"/>
  <c r="J253" i="613"/>
  <c r="K253" i="613"/>
  <c r="W253" i="613"/>
  <c r="U253" i="613"/>
  <c r="X253" i="613"/>
  <c r="T253" i="613"/>
  <c r="M253" i="613"/>
  <c r="N253" i="613"/>
  <c r="L253" i="613"/>
  <c r="O253" i="613"/>
  <c r="Z249" i="615"/>
  <c r="X249" i="615"/>
  <c r="T249" i="615"/>
  <c r="R249" i="615"/>
  <c r="Y249" i="615"/>
  <c r="M249" i="615"/>
  <c r="I249" i="615"/>
  <c r="O249" i="615"/>
  <c r="S249" i="615"/>
  <c r="V249" i="615"/>
  <c r="N249" i="615"/>
  <c r="J249" i="615"/>
  <c r="L249" i="615"/>
  <c r="P249" i="615"/>
  <c r="W249" i="615"/>
  <c r="U249" i="615"/>
  <c r="Q249" i="615"/>
  <c r="K249" i="615"/>
  <c r="H249" i="615"/>
  <c r="G249" i="615"/>
  <c r="R259" i="615"/>
  <c r="U259" i="615"/>
  <c r="Z259" i="615"/>
  <c r="T259" i="615"/>
  <c r="K259" i="615"/>
  <c r="L259" i="615"/>
  <c r="V259" i="615"/>
  <c r="P259" i="615"/>
  <c r="O259" i="615"/>
  <c r="X259" i="615"/>
  <c r="W259" i="615"/>
  <c r="I259" i="615"/>
  <c r="M259" i="615"/>
  <c r="N259" i="615"/>
  <c r="Q259" i="615"/>
  <c r="S259" i="615"/>
  <c r="Y259" i="615"/>
  <c r="J259" i="615"/>
  <c r="H259" i="615"/>
  <c r="G259" i="615"/>
  <c r="N252" i="615"/>
  <c r="X252" i="615"/>
  <c r="V252" i="615"/>
  <c r="S252" i="615"/>
  <c r="J252" i="615"/>
  <c r="L252" i="615"/>
  <c r="Z252" i="615"/>
  <c r="Y252" i="615"/>
  <c r="P252" i="615"/>
  <c r="Q252" i="615"/>
  <c r="K252" i="615"/>
  <c r="I252" i="615"/>
  <c r="O252" i="615"/>
  <c r="R252" i="615"/>
  <c r="W252" i="615"/>
  <c r="U252" i="615"/>
  <c r="T252" i="615"/>
  <c r="M252" i="615"/>
  <c r="H252" i="615"/>
  <c r="G252" i="615"/>
  <c r="X250" i="615"/>
  <c r="P250" i="615"/>
  <c r="Y250" i="615"/>
  <c r="R250" i="615"/>
  <c r="H250" i="615"/>
  <c r="M250" i="615"/>
  <c r="O250" i="615"/>
  <c r="N250" i="615"/>
  <c r="Z250" i="615"/>
  <c r="U250" i="615"/>
  <c r="K250" i="615"/>
  <c r="L250" i="615"/>
  <c r="Q250" i="615"/>
  <c r="S250" i="615"/>
  <c r="W250" i="615"/>
  <c r="V250" i="615"/>
  <c r="J250" i="615"/>
  <c r="I250" i="615"/>
  <c r="T250" i="615"/>
  <c r="G250" i="615"/>
  <c r="BG253" i="8"/>
  <c r="BH253" i="8"/>
  <c r="N251" i="615"/>
  <c r="X251" i="615"/>
  <c r="V251" i="615"/>
  <c r="J251" i="615"/>
  <c r="I251" i="615"/>
  <c r="U251" i="615"/>
  <c r="Y251" i="615"/>
  <c r="W251" i="615"/>
  <c r="R251" i="615"/>
  <c r="K251" i="615"/>
  <c r="H251" i="615"/>
  <c r="Q251" i="615"/>
  <c r="Z251" i="615"/>
  <c r="P251" i="615"/>
  <c r="T251" i="615"/>
  <c r="S251" i="615"/>
  <c r="M251" i="615"/>
  <c r="L251" i="615"/>
  <c r="O251" i="615"/>
  <c r="G251" i="615"/>
  <c r="V261" i="615"/>
  <c r="T261" i="615"/>
  <c r="N261" i="615"/>
  <c r="L261" i="615"/>
  <c r="X261" i="615"/>
  <c r="P261" i="615"/>
  <c r="Q261" i="615"/>
  <c r="Z261" i="615"/>
  <c r="K261" i="615"/>
  <c r="M261" i="615"/>
  <c r="S261" i="615"/>
  <c r="O261" i="615"/>
  <c r="I261" i="615"/>
  <c r="Y261" i="615"/>
  <c r="U261" i="615"/>
  <c r="W261" i="615"/>
  <c r="R261" i="615"/>
  <c r="J261" i="615"/>
  <c r="H261" i="615"/>
  <c r="G261" i="615"/>
  <c r="O261" i="617"/>
  <c r="Q261" i="617"/>
  <c r="G255" i="8"/>
  <c r="E255" i="8" s="1"/>
  <c r="M152" i="612"/>
  <c r="M282" i="612" s="1"/>
  <c r="L152" i="612"/>
  <c r="L278" i="612" s="1"/>
  <c r="L188" i="612" s="1"/>
  <c r="K152" i="612"/>
  <c r="K278" i="612" s="1"/>
  <c r="K188" i="612" s="1"/>
  <c r="E279" i="612"/>
  <c r="J152" i="612"/>
  <c r="J282" i="612" s="1"/>
  <c r="E255" i="6"/>
  <c r="G258" i="6"/>
  <c r="G63" i="612"/>
  <c r="E63" i="612" s="1"/>
  <c r="H152" i="612"/>
  <c r="H278" i="612" s="1"/>
  <c r="H188" i="612" s="1"/>
  <c r="K271" i="612"/>
  <c r="H200" i="612"/>
  <c r="H69" i="612"/>
  <c r="E61" i="612"/>
  <c r="E236" i="612"/>
  <c r="I69" i="612"/>
  <c r="I200" i="612"/>
  <c r="M200" i="612"/>
  <c r="M69" i="612"/>
  <c r="L200" i="612"/>
  <c r="L69" i="612"/>
  <c r="G272" i="612"/>
  <c r="E16" i="612"/>
  <c r="E161" i="612"/>
  <c r="E177" i="612"/>
  <c r="E105" i="612"/>
  <c r="K69" i="612"/>
  <c r="K200" i="612"/>
  <c r="G140" i="612"/>
  <c r="E280" i="612"/>
  <c r="I152" i="612"/>
  <c r="J200" i="612"/>
  <c r="J69" i="612"/>
  <c r="E114" i="612"/>
  <c r="G137" i="612"/>
  <c r="E126" i="612"/>
  <c r="U264" i="612" l="1"/>
  <c r="U265" i="612" s="1"/>
  <c r="R264" i="612"/>
  <c r="T264" i="612"/>
  <c r="W264" i="612"/>
  <c r="X264" i="612"/>
  <c r="Q264" i="612"/>
  <c r="Z264" i="612"/>
  <c r="Z265" i="612" s="1"/>
  <c r="P264" i="612"/>
  <c r="P265" i="612" s="1"/>
  <c r="O264" i="612"/>
  <c r="O265" i="612" s="1"/>
  <c r="S264" i="612"/>
  <c r="N264" i="612"/>
  <c r="Y264" i="612"/>
  <c r="K261" i="617"/>
  <c r="Z261" i="617"/>
  <c r="Y258" i="612"/>
  <c r="Y265" i="612" s="1"/>
  <c r="Y252" i="617"/>
  <c r="X261" i="617"/>
  <c r="T261" i="617"/>
  <c r="J261" i="617"/>
  <c r="V258" i="612"/>
  <c r="V265" i="612" s="1"/>
  <c r="M261" i="617"/>
  <c r="U261" i="617"/>
  <c r="S261" i="617"/>
  <c r="Y261" i="617"/>
  <c r="G261" i="617"/>
  <c r="T252" i="617"/>
  <c r="W252" i="617"/>
  <c r="U251" i="617"/>
  <c r="W261" i="617"/>
  <c r="L261" i="617"/>
  <c r="R261" i="617"/>
  <c r="P261" i="617"/>
  <c r="T265" i="612"/>
  <c r="N258" i="612"/>
  <c r="N265" i="612" s="1"/>
  <c r="N261" i="617"/>
  <c r="V261" i="617"/>
  <c r="I252" i="617"/>
  <c r="E244" i="612"/>
  <c r="R246" i="612"/>
  <c r="R255" i="612" s="1"/>
  <c r="R258" i="612" s="1"/>
  <c r="W246" i="612"/>
  <c r="W255" i="612" s="1"/>
  <c r="W258" i="612" s="1"/>
  <c r="W265" i="612" s="1"/>
  <c r="X265" i="612"/>
  <c r="Q246" i="612"/>
  <c r="Q255" i="612" s="1"/>
  <c r="Q258" i="612" s="1"/>
  <c r="Q265" i="612" s="1"/>
  <c r="S246" i="612"/>
  <c r="S255" i="612" s="1"/>
  <c r="S258" i="612" s="1"/>
  <c r="L252" i="617"/>
  <c r="H252" i="617"/>
  <c r="R252" i="617"/>
  <c r="Z252" i="617"/>
  <c r="Q252" i="617"/>
  <c r="G252" i="617"/>
  <c r="U252" i="617"/>
  <c r="N252" i="617"/>
  <c r="J252" i="617"/>
  <c r="P252" i="617"/>
  <c r="I251" i="617"/>
  <c r="H261" i="617"/>
  <c r="X252" i="617"/>
  <c r="M252" i="617"/>
  <c r="N249" i="617"/>
  <c r="S252" i="617"/>
  <c r="O252" i="617"/>
  <c r="Q251" i="617"/>
  <c r="K252" i="617"/>
  <c r="M251" i="617"/>
  <c r="L259" i="617"/>
  <c r="S259" i="617"/>
  <c r="P259" i="617"/>
  <c r="U259" i="617"/>
  <c r="N259" i="617"/>
  <c r="J259" i="617"/>
  <c r="H259" i="617"/>
  <c r="G259" i="617"/>
  <c r="Z259" i="617"/>
  <c r="O259" i="617"/>
  <c r="L251" i="617"/>
  <c r="P250" i="617"/>
  <c r="L250" i="617"/>
  <c r="V249" i="617"/>
  <c r="W251" i="617"/>
  <c r="Z251" i="617"/>
  <c r="K251" i="617"/>
  <c r="M250" i="617"/>
  <c r="W250" i="617"/>
  <c r="S250" i="617"/>
  <c r="J250" i="617"/>
  <c r="Y250" i="617"/>
  <c r="O250" i="617"/>
  <c r="X250" i="617"/>
  <c r="Z250" i="617"/>
  <c r="V250" i="617"/>
  <c r="G250" i="617"/>
  <c r="R250" i="617"/>
  <c r="T250" i="617"/>
  <c r="H250" i="617"/>
  <c r="Q250" i="617"/>
  <c r="K250" i="617"/>
  <c r="N250" i="617"/>
  <c r="U250" i="617"/>
  <c r="X251" i="617"/>
  <c r="Q259" i="617"/>
  <c r="W259" i="617"/>
  <c r="K259" i="617"/>
  <c r="G251" i="617"/>
  <c r="R251" i="617"/>
  <c r="T251" i="617"/>
  <c r="M259" i="617"/>
  <c r="I259" i="617"/>
  <c r="T259" i="617"/>
  <c r="N251" i="617"/>
  <c r="P251" i="617"/>
  <c r="O251" i="617"/>
  <c r="Y259" i="617"/>
  <c r="X259" i="617"/>
  <c r="H251" i="617"/>
  <c r="Y251" i="617"/>
  <c r="S251" i="617"/>
  <c r="V259" i="617"/>
  <c r="J251" i="617"/>
  <c r="U249" i="617"/>
  <c r="Z249" i="617"/>
  <c r="O249" i="617"/>
  <c r="L249" i="617"/>
  <c r="P249" i="617"/>
  <c r="H249" i="617"/>
  <c r="I249" i="617"/>
  <c r="W249" i="617"/>
  <c r="S249" i="617"/>
  <c r="Q249" i="617"/>
  <c r="R249" i="617"/>
  <c r="T249" i="617"/>
  <c r="Y249" i="617"/>
  <c r="K249" i="617"/>
  <c r="X249" i="617"/>
  <c r="J249" i="617"/>
  <c r="G249" i="617"/>
  <c r="G258" i="8"/>
  <c r="G286" i="8" s="1"/>
  <c r="E252" i="615"/>
  <c r="E251" i="615"/>
  <c r="K253" i="615"/>
  <c r="W253" i="615"/>
  <c r="J253" i="615"/>
  <c r="S253" i="615"/>
  <c r="M253" i="615"/>
  <c r="T253" i="615"/>
  <c r="E261" i="615"/>
  <c r="E250" i="615"/>
  <c r="E249" i="615"/>
  <c r="G253" i="615"/>
  <c r="Q253" i="615"/>
  <c r="P253" i="615"/>
  <c r="N253" i="615"/>
  <c r="O253" i="615"/>
  <c r="Y253" i="615"/>
  <c r="X253" i="615"/>
  <c r="E259" i="615"/>
  <c r="H253" i="615"/>
  <c r="U253" i="615"/>
  <c r="L253" i="615"/>
  <c r="V253" i="615"/>
  <c r="I253" i="615"/>
  <c r="R253" i="615"/>
  <c r="Z253" i="615"/>
  <c r="J278" i="612"/>
  <c r="J188" i="612" s="1"/>
  <c r="L282" i="612"/>
  <c r="L184" i="612" s="1"/>
  <c r="M278" i="612"/>
  <c r="M188" i="612" s="1"/>
  <c r="G271" i="612"/>
  <c r="E271" i="612" s="1"/>
  <c r="K282" i="612"/>
  <c r="K182" i="612" s="1"/>
  <c r="H282" i="612"/>
  <c r="H180" i="612" s="1"/>
  <c r="G286" i="6"/>
  <c r="E258" i="6"/>
  <c r="I282" i="612"/>
  <c r="I278" i="612"/>
  <c r="I188" i="612" s="1"/>
  <c r="M283" i="612"/>
  <c r="M245" i="612" s="1"/>
  <c r="M184" i="612"/>
  <c r="M180" i="612"/>
  <c r="M182" i="612"/>
  <c r="M185" i="612"/>
  <c r="M181" i="612"/>
  <c r="E137" i="612"/>
  <c r="G150" i="612"/>
  <c r="G152" i="612" s="1"/>
  <c r="G282" i="612" s="1"/>
  <c r="E140" i="612"/>
  <c r="E272" i="612"/>
  <c r="G200" i="612"/>
  <c r="G69" i="612"/>
  <c r="M70" i="612"/>
  <c r="M107" i="612" s="1"/>
  <c r="K201" i="612"/>
  <c r="M201" i="612"/>
  <c r="M238" i="612" s="1"/>
  <c r="M240" i="612" s="1"/>
  <c r="K70" i="612"/>
  <c r="L70" i="612"/>
  <c r="I201" i="612"/>
  <c r="L201" i="612"/>
  <c r="I70" i="612"/>
  <c r="J283" i="612"/>
  <c r="J245" i="612" s="1"/>
  <c r="J184" i="612"/>
  <c r="J185" i="612"/>
  <c r="J181" i="612"/>
  <c r="J182" i="612"/>
  <c r="J180" i="612"/>
  <c r="H70" i="612"/>
  <c r="J70" i="612"/>
  <c r="J201" i="612"/>
  <c r="H201" i="612"/>
  <c r="R265" i="612" l="1"/>
  <c r="S265" i="612"/>
  <c r="I253" i="617"/>
  <c r="M253" i="617"/>
  <c r="L253" i="617"/>
  <c r="U253" i="617"/>
  <c r="V253" i="617"/>
  <c r="Y253" i="617"/>
  <c r="N253" i="617"/>
  <c r="Z253" i="617"/>
  <c r="G253" i="617"/>
  <c r="W253" i="617"/>
  <c r="J253" i="617"/>
  <c r="X253" i="617"/>
  <c r="R253" i="617"/>
  <c r="P253" i="617"/>
  <c r="K253" i="617"/>
  <c r="H253" i="617"/>
  <c r="O253" i="617"/>
  <c r="T253" i="617"/>
  <c r="Q253" i="617"/>
  <c r="S253" i="617"/>
  <c r="E258" i="8"/>
  <c r="E253" i="615"/>
  <c r="L283" i="612"/>
  <c r="L245" i="612" s="1"/>
  <c r="L246" i="612" s="1"/>
  <c r="G283" i="612"/>
  <c r="G245" i="612" s="1"/>
  <c r="K180" i="612"/>
  <c r="L182" i="612"/>
  <c r="L181" i="612"/>
  <c r="K181" i="612"/>
  <c r="K283" i="612"/>
  <c r="K245" i="612" s="1"/>
  <c r="K246" i="612" s="1"/>
  <c r="L185" i="612"/>
  <c r="L180" i="612"/>
  <c r="K185" i="612"/>
  <c r="H181" i="612"/>
  <c r="H185" i="612"/>
  <c r="H283" i="612"/>
  <c r="H245" i="612" s="1"/>
  <c r="H246" i="612" s="1"/>
  <c r="K184" i="612"/>
  <c r="H182" i="612"/>
  <c r="H184" i="612"/>
  <c r="E286" i="8"/>
  <c r="G264" i="6"/>
  <c r="E286" i="6"/>
  <c r="J238" i="612"/>
  <c r="J240" i="612" s="1"/>
  <c r="I107" i="612"/>
  <c r="I116" i="612" s="1"/>
  <c r="M116" i="612"/>
  <c r="M246" i="612"/>
  <c r="E152" i="612"/>
  <c r="G278" i="612"/>
  <c r="L238" i="612"/>
  <c r="L240" i="612" s="1"/>
  <c r="E69" i="612"/>
  <c r="G70" i="612"/>
  <c r="G107" i="612" s="1"/>
  <c r="G201" i="612"/>
  <c r="E200" i="612"/>
  <c r="I283" i="612"/>
  <c r="I245" i="612" s="1"/>
  <c r="I184" i="612"/>
  <c r="I182" i="612"/>
  <c r="I180" i="612"/>
  <c r="I181" i="612"/>
  <c r="I185" i="612"/>
  <c r="G184" i="612"/>
  <c r="G181" i="612"/>
  <c r="E282" i="612"/>
  <c r="G185" i="612"/>
  <c r="G180" i="612"/>
  <c r="G182" i="612"/>
  <c r="J246" i="612"/>
  <c r="I238" i="612"/>
  <c r="H238" i="612"/>
  <c r="H107" i="612"/>
  <c r="L107" i="612"/>
  <c r="E150" i="612"/>
  <c r="M191" i="612"/>
  <c r="M193" i="612" s="1"/>
  <c r="J107" i="612"/>
  <c r="J191" i="612"/>
  <c r="J193" i="612" s="1"/>
  <c r="K107" i="612"/>
  <c r="K238" i="612"/>
  <c r="I26" i="281"/>
  <c r="M26" i="281"/>
  <c r="K191" i="612" l="1"/>
  <c r="K193" i="612" s="1"/>
  <c r="L191" i="612"/>
  <c r="L193" i="612" s="1"/>
  <c r="L285" i="612" s="1"/>
  <c r="H191" i="612"/>
  <c r="H193" i="612" s="1"/>
  <c r="G264" i="8"/>
  <c r="E264" i="6"/>
  <c r="G265" i="6"/>
  <c r="E265" i="6" s="1"/>
  <c r="M56" i="281"/>
  <c r="I56" i="281"/>
  <c r="E182" i="612"/>
  <c r="I191" i="612"/>
  <c r="M284" i="612"/>
  <c r="K116" i="612"/>
  <c r="E180" i="612"/>
  <c r="G188" i="612"/>
  <c r="E278" i="612"/>
  <c r="I284" i="612"/>
  <c r="H116" i="612"/>
  <c r="E185" i="612"/>
  <c r="H240" i="612"/>
  <c r="I246" i="612"/>
  <c r="G116" i="612"/>
  <c r="E107" i="612"/>
  <c r="E245" i="612"/>
  <c r="G246" i="612"/>
  <c r="L116" i="612"/>
  <c r="I240" i="612"/>
  <c r="E181" i="612"/>
  <c r="E70" i="612"/>
  <c r="E283" i="612"/>
  <c r="K240" i="612"/>
  <c r="E184" i="612"/>
  <c r="J285" i="612"/>
  <c r="G238" i="612"/>
  <c r="E201" i="612"/>
  <c r="M285" i="612"/>
  <c r="J116" i="612"/>
  <c r="B3" i="390"/>
  <c r="J26" i="281"/>
  <c r="K26" i="281"/>
  <c r="G26" i="281"/>
  <c r="L26" i="281"/>
  <c r="H26" i="281"/>
  <c r="B4" i="390" l="1"/>
  <c r="C48" i="491"/>
  <c r="C44" i="491"/>
  <c r="E264" i="8"/>
  <c r="G265" i="8"/>
  <c r="E265" i="8" s="1"/>
  <c r="J264" i="8"/>
  <c r="J265" i="8" s="1"/>
  <c r="B20" i="68" s="1"/>
  <c r="B11" i="68" s="1"/>
  <c r="D24" i="68" s="1"/>
  <c r="L56" i="281"/>
  <c r="H56" i="281"/>
  <c r="K56" i="281"/>
  <c r="J56" i="281"/>
  <c r="G56" i="281"/>
  <c r="D26" i="281"/>
  <c r="E26" i="281" s="1"/>
  <c r="C47" i="491"/>
  <c r="E238" i="612"/>
  <c r="E188" i="612"/>
  <c r="G240" i="612"/>
  <c r="C42" i="491"/>
  <c r="L284" i="612"/>
  <c r="H285" i="612"/>
  <c r="G191" i="612"/>
  <c r="E246" i="612"/>
  <c r="H284" i="612"/>
  <c r="K284" i="612"/>
  <c r="J284" i="612"/>
  <c r="C46" i="491"/>
  <c r="E116" i="612"/>
  <c r="G284" i="612"/>
  <c r="I261" i="612"/>
  <c r="I249" i="612"/>
  <c r="I259" i="612"/>
  <c r="I250" i="612"/>
  <c r="I251" i="612"/>
  <c r="I252" i="612"/>
  <c r="M259" i="612"/>
  <c r="M251" i="612"/>
  <c r="M252" i="612"/>
  <c r="M250" i="612"/>
  <c r="M261" i="612"/>
  <c r="M249" i="612"/>
  <c r="K285" i="612"/>
  <c r="C43" i="491"/>
  <c r="I193" i="612"/>
  <c r="C3" i="390"/>
  <c r="C4" i="390" l="1"/>
  <c r="M3" i="390"/>
  <c r="M48" i="68"/>
  <c r="I31" i="68"/>
  <c r="L31" i="68" s="1"/>
  <c r="I30" i="68"/>
  <c r="L30" i="68" s="1"/>
  <c r="I27" i="68"/>
  <c r="L27" i="68" s="1"/>
  <c r="I28" i="68"/>
  <c r="L28" i="68" s="1"/>
  <c r="I35" i="68"/>
  <c r="L35" i="68" s="1"/>
  <c r="I33" i="68"/>
  <c r="L33" i="68" s="1"/>
  <c r="I24" i="68" a="1"/>
  <c r="I24" i="68" s="1"/>
  <c r="I32" i="68"/>
  <c r="L32" i="68" s="1"/>
  <c r="I26" i="68"/>
  <c r="L26" i="68" s="1"/>
  <c r="I34" i="68"/>
  <c r="L34" i="68" s="1"/>
  <c r="I29" i="68"/>
  <c r="L29" i="68" s="1"/>
  <c r="I25" i="68"/>
  <c r="L25" i="68" s="1"/>
  <c r="D56" i="281"/>
  <c r="E56" i="281" s="1"/>
  <c r="G250" i="612"/>
  <c r="G251" i="612"/>
  <c r="G261" i="612"/>
  <c r="G249" i="612"/>
  <c r="E284" i="612"/>
  <c r="G252" i="612"/>
  <c r="G259" i="612"/>
  <c r="I285" i="612"/>
  <c r="I253" i="612"/>
  <c r="I255" i="612" s="1"/>
  <c r="E240" i="612"/>
  <c r="E191" i="612"/>
  <c r="G193" i="612"/>
  <c r="H251" i="612"/>
  <c r="H250" i="612"/>
  <c r="H261" i="612"/>
  <c r="H249" i="612"/>
  <c r="H252" i="612"/>
  <c r="H259" i="612"/>
  <c r="C45" i="491"/>
  <c r="J249" i="612"/>
  <c r="J250" i="612"/>
  <c r="J251" i="612"/>
  <c r="J259" i="612"/>
  <c r="J252" i="612"/>
  <c r="J261" i="612"/>
  <c r="L251" i="612"/>
  <c r="L259" i="612"/>
  <c r="L261" i="612"/>
  <c r="L252" i="612"/>
  <c r="L249" i="612"/>
  <c r="L250" i="612"/>
  <c r="M253" i="612"/>
  <c r="M255" i="612" s="1"/>
  <c r="K261" i="612"/>
  <c r="K249" i="612"/>
  <c r="K250" i="612"/>
  <c r="K252" i="612"/>
  <c r="K259" i="612"/>
  <c r="K251" i="612"/>
  <c r="L24" i="68" l="1"/>
  <c r="L23" i="68" s="1"/>
  <c r="M258" i="612"/>
  <c r="E193" i="612"/>
  <c r="E252" i="612"/>
  <c r="J253" i="612"/>
  <c r="J255" i="612" s="1"/>
  <c r="I258" i="612"/>
  <c r="E249" i="612"/>
  <c r="G253" i="612"/>
  <c r="G255" i="612" s="1"/>
  <c r="K253" i="612"/>
  <c r="K255" i="612" s="1"/>
  <c r="G285" i="612"/>
  <c r="E285" i="612" s="1"/>
  <c r="E261" i="612"/>
  <c r="E259" i="612"/>
  <c r="H253" i="612"/>
  <c r="H255" i="612" s="1"/>
  <c r="E251" i="612"/>
  <c r="L253" i="612"/>
  <c r="L255" i="612" s="1"/>
  <c r="M287" i="612"/>
  <c r="I287" i="612"/>
  <c r="E250" i="612"/>
  <c r="J258" i="612" l="1"/>
  <c r="L258" i="612"/>
  <c r="K287" i="612"/>
  <c r="K258" i="612"/>
  <c r="L287" i="612"/>
  <c r="E255" i="612"/>
  <c r="G258" i="612"/>
  <c r="M286" i="612"/>
  <c r="M264" i="612" s="1"/>
  <c r="M265" i="612" s="1"/>
  <c r="J287" i="612"/>
  <c r="H258" i="612"/>
  <c r="G287" i="612"/>
  <c r="E253" i="612"/>
  <c r="H287" i="612"/>
  <c r="I286" i="612"/>
  <c r="I264" i="612" s="1"/>
  <c r="I265" i="612" s="1"/>
  <c r="L286" i="612" l="1"/>
  <c r="L264" i="612" s="1"/>
  <c r="L265" i="612" s="1"/>
  <c r="J286" i="612"/>
  <c r="J264" i="612" s="1"/>
  <c r="G286" i="612"/>
  <c r="E258" i="612"/>
  <c r="K286" i="612"/>
  <c r="K264" i="612" s="1"/>
  <c r="H286" i="612"/>
  <c r="H264" i="612" s="1"/>
  <c r="H265" i="612" s="1"/>
  <c r="E287" i="612"/>
  <c r="K265" i="612" l="1"/>
  <c r="G264" i="612"/>
  <c r="E286" i="612"/>
  <c r="J265" i="612"/>
  <c r="E264" i="612" l="1"/>
  <c r="G265" i="612"/>
  <c r="D26" i="3"/>
  <c r="C26" i="3" s="1"/>
  <c r="E265" i="612" l="1"/>
  <c r="C13" i="491" l="1"/>
  <c r="D27" i="3"/>
  <c r="C27" i="3" l="1"/>
  <c r="H2" i="621"/>
  <c r="L2" i="621"/>
  <c r="H3" i="621"/>
  <c r="I2" i="621"/>
  <c r="J2" i="621"/>
  <c r="H34" i="614" l="1"/>
  <c r="I5" i="621"/>
  <c r="L31" i="614"/>
  <c r="M10" i="621"/>
  <c r="H33" i="614"/>
  <c r="I4" i="621"/>
  <c r="M38" i="614"/>
  <c r="N9" i="621"/>
  <c r="I37" i="614"/>
  <c r="J8" i="621"/>
  <c r="H36" i="614"/>
  <c r="I7" i="621"/>
  <c r="M35" i="614"/>
  <c r="N6" i="621"/>
  <c r="C16" i="491"/>
  <c r="C14" i="491"/>
  <c r="C11" i="491"/>
  <c r="C12" i="491"/>
  <c r="C17" i="491"/>
  <c r="C15" i="491"/>
  <c r="G32" i="614"/>
  <c r="K130" i="614"/>
  <c r="K128" i="614"/>
  <c r="K146" i="614"/>
  <c r="K19" i="616"/>
  <c r="K40" i="614"/>
  <c r="K86" i="614"/>
  <c r="K77" i="616"/>
  <c r="K24" i="616"/>
  <c r="K217" i="614"/>
  <c r="K204" i="616"/>
  <c r="K87" i="614"/>
  <c r="K143" i="614"/>
  <c r="K20" i="616"/>
  <c r="K144" i="614"/>
  <c r="K218" i="614"/>
  <c r="K73" i="616"/>
  <c r="K21" i="616"/>
  <c r="K274" i="616" s="1"/>
  <c r="K41" i="614"/>
  <c r="K42" i="614"/>
  <c r="K216" i="614"/>
  <c r="K205" i="616"/>
  <c r="K74" i="616"/>
  <c r="K85" i="614"/>
  <c r="G73" i="616"/>
  <c r="G41" i="614"/>
  <c r="G20" i="616"/>
  <c r="G21" i="616"/>
  <c r="G87" i="614"/>
  <c r="G217" i="614"/>
  <c r="G24" i="616"/>
  <c r="G143" i="614"/>
  <c r="G144" i="614"/>
  <c r="G218" i="614"/>
  <c r="G19" i="616"/>
  <c r="G86" i="614"/>
  <c r="G40" i="614"/>
  <c r="G146" i="614"/>
  <c r="G128" i="614"/>
  <c r="G77" i="616"/>
  <c r="G85" i="614"/>
  <c r="G216" i="614"/>
  <c r="G74" i="616"/>
  <c r="G205" i="616"/>
  <c r="G130" i="614"/>
  <c r="G42" i="614"/>
  <c r="G204" i="616"/>
  <c r="I19" i="616"/>
  <c r="I86" i="614"/>
  <c r="I87" i="614"/>
  <c r="I143" i="614"/>
  <c r="I217" i="614"/>
  <c r="I128" i="614"/>
  <c r="I73" i="616"/>
  <c r="I40" i="614"/>
  <c r="I24" i="616"/>
  <c r="I41" i="614"/>
  <c r="I146" i="614"/>
  <c r="I21" i="616"/>
  <c r="I274" i="616" s="1"/>
  <c r="I20" i="616"/>
  <c r="I144" i="614"/>
  <c r="I218" i="614"/>
  <c r="I216" i="614"/>
  <c r="I77" i="616"/>
  <c r="I204" i="616"/>
  <c r="I74" i="616"/>
  <c r="I130" i="614"/>
  <c r="I85" i="614"/>
  <c r="I205" i="616"/>
  <c r="I42" i="614"/>
  <c r="H24" i="616"/>
  <c r="H21" i="616"/>
  <c r="H274" i="616" s="1"/>
  <c r="H143" i="614"/>
  <c r="H74" i="616"/>
  <c r="H144" i="614"/>
  <c r="H218" i="614"/>
  <c r="H20" i="616"/>
  <c r="H19" i="616"/>
  <c r="H86" i="614"/>
  <c r="H87" i="614"/>
  <c r="H41" i="614"/>
  <c r="H146" i="614"/>
  <c r="H40" i="614"/>
  <c r="H128" i="614"/>
  <c r="H73" i="616"/>
  <c r="H217" i="614"/>
  <c r="H204" i="616"/>
  <c r="H130" i="614"/>
  <c r="H216" i="614"/>
  <c r="H77" i="616"/>
  <c r="H205" i="616"/>
  <c r="H42" i="614"/>
  <c r="H85" i="614"/>
  <c r="H9" i="621"/>
  <c r="H5" i="621"/>
  <c r="N2" i="621"/>
  <c r="H8" i="621"/>
  <c r="M2" i="621"/>
  <c r="H4" i="621"/>
  <c r="K2" i="621"/>
  <c r="H10" i="621"/>
  <c r="H7" i="621"/>
  <c r="N238" i="460" a="1"/>
  <c r="U253" i="460" a="1"/>
  <c r="N150" i="460" a="1"/>
  <c r="X171" i="460" a="1"/>
  <c r="X88" i="460" a="1"/>
  <c r="J222" i="460" a="1"/>
  <c r="D171" i="460" a="1"/>
  <c r="Z258" i="460" a="1"/>
  <c r="L99" i="460" a="1"/>
  <c r="X92" i="460" a="1"/>
  <c r="K144" i="460" a="1"/>
  <c r="W52" i="460" a="1"/>
  <c r="X183" i="460" a="1"/>
  <c r="G43" i="460" a="1"/>
  <c r="M229" i="460" a="1"/>
  <c r="W85" i="460" a="1"/>
  <c r="K73" i="460" a="1"/>
  <c r="T251" i="460" a="1"/>
  <c r="V150" i="460" a="1"/>
  <c r="T68" i="460" a="1"/>
  <c r="N152" i="460" a="1"/>
  <c r="Z53" i="460" a="1"/>
  <c r="J83" i="460" a="1"/>
  <c r="Y56" i="460" a="1"/>
  <c r="Q33" i="460" a="1"/>
  <c r="W14" i="460" a="1"/>
  <c r="H213" i="460" a="1"/>
  <c r="R230" i="460" a="1"/>
  <c r="V84" i="460" a="1"/>
  <c r="V199" i="460" a="1"/>
  <c r="Q53" i="460" a="1"/>
  <c r="I158" i="460" a="1"/>
  <c r="R141" i="460" a="1"/>
  <c r="V255" i="460" a="1"/>
  <c r="L123" i="460" a="1"/>
  <c r="D83" i="460" a="1"/>
  <c r="G187" i="460" a="1"/>
  <c r="P79" i="460" a="1"/>
  <c r="W11" i="460" a="1"/>
  <c r="M33" i="460" a="1"/>
  <c r="O70" i="460" a="1"/>
  <c r="V161" i="460" a="1"/>
  <c r="U171" i="460" a="1"/>
  <c r="H198" i="460" a="1"/>
  <c r="Q181" i="460" a="1"/>
  <c r="I209" i="460" a="1"/>
  <c r="Q31" i="460" a="1"/>
  <c r="L112" i="460" a="1"/>
  <c r="K263" i="460" a="1"/>
  <c r="T63" i="460" a="1"/>
  <c r="S110" i="460" a="1"/>
  <c r="K33" i="460" a="1"/>
  <c r="K23" i="460" a="1"/>
  <c r="N92" i="460" a="1"/>
  <c r="K167" i="460" a="1"/>
  <c r="I79" i="460" a="1"/>
  <c r="Q159" i="460" a="1"/>
  <c r="N26" i="460" a="1"/>
  <c r="J45" i="460" a="1"/>
  <c r="Q209" i="460" a="1"/>
  <c r="L128" i="460" a="1"/>
  <c r="P36" i="460" a="1"/>
  <c r="G82" i="460" a="1"/>
  <c r="P216" i="460" a="1"/>
  <c r="D89" i="460" a="1"/>
  <c r="P255" i="460" a="1"/>
  <c r="O83" i="460" a="1"/>
  <c r="Q43" i="460" a="1"/>
  <c r="O73" i="460" a="1"/>
  <c r="L22" i="460" a="1"/>
  <c r="Z250" i="460" a="1"/>
  <c r="W187" i="460" a="1"/>
  <c r="D116" i="460" a="1"/>
  <c r="Q21" i="460" a="1"/>
  <c r="N25" i="460" a="1"/>
  <c r="U53" i="460" a="1"/>
  <c r="Z105" i="460" a="1"/>
  <c r="Y223" i="460" a="1"/>
  <c r="H250" i="460" a="1"/>
  <c r="S226" i="460" a="1"/>
  <c r="V136" i="460" a="1"/>
  <c r="S250" i="460" a="1"/>
  <c r="Q73" i="460" a="1"/>
  <c r="U165" i="460" a="1"/>
  <c r="P38" i="460" a="1"/>
  <c r="T181" i="460" a="1"/>
  <c r="H160" i="460" a="1"/>
  <c r="J26" i="460" a="1"/>
  <c r="G22" i="460" a="1"/>
  <c r="D160" i="460" a="1"/>
  <c r="L167" i="460" a="1"/>
  <c r="Y121" i="460" a="1"/>
  <c r="Y99" i="460" a="1"/>
  <c r="Y68" i="460" a="1"/>
  <c r="V75" i="460" a="1"/>
  <c r="S21" i="460" a="1"/>
  <c r="X190" i="460" a="1"/>
  <c r="V85" i="460" a="1"/>
  <c r="Q54" i="460" a="1"/>
  <c r="H129" i="460" a="1"/>
  <c r="W201" i="460" a="1"/>
  <c r="V86" i="460" a="1"/>
  <c r="L143" i="460" a="1"/>
  <c r="J68" i="460" a="1"/>
  <c r="Q255" i="460" a="1"/>
  <c r="I78" i="460" a="1"/>
  <c r="O158" i="460" a="1"/>
  <c r="G74" i="460" a="1"/>
  <c r="G238" i="460" a="1"/>
  <c r="S198" i="460" a="1"/>
  <c r="V68" i="460" a="1"/>
  <c r="W137" i="460" a="1"/>
  <c r="J86" i="460" a="1"/>
  <c r="V126" i="460" a="1"/>
  <c r="U145" i="460" a="1"/>
  <c r="S252" i="460" a="1"/>
  <c r="W200" i="460" a="1"/>
  <c r="N190" i="460" a="1"/>
  <c r="L32" i="460" a="1"/>
  <c r="G42" i="460" a="1"/>
  <c r="Q57" i="460" a="1"/>
  <c r="R234" i="460" a="1"/>
  <c r="Y77" i="460" a="1"/>
  <c r="Y100" i="460" a="1"/>
  <c r="X61" i="460" a="1"/>
  <c r="R264" i="460" a="1"/>
  <c r="U186" i="460" a="1"/>
  <c r="H83" i="460" a="1"/>
  <c r="O96" i="460" a="1"/>
  <c r="D258" i="460" a="1"/>
  <c r="Z134" i="460" a="1"/>
  <c r="R123" i="460" a="1"/>
  <c r="T97" i="460" a="1"/>
  <c r="Z51" i="460" a="1"/>
  <c r="X56" i="460" a="1"/>
  <c r="T209" i="460" a="1"/>
  <c r="Z11" i="460" a="1"/>
  <c r="T252" i="460" a="1"/>
  <c r="T131" i="460" a="1"/>
  <c r="O42" i="460" a="1"/>
  <c r="W92" i="460" a="1"/>
  <c r="Q205" i="460" a="1"/>
  <c r="O92" i="460" a="1"/>
  <c r="R189" i="460" a="1"/>
  <c r="S199" i="460" a="1"/>
  <c r="N158" i="460" a="1"/>
  <c r="P105" i="460" a="1"/>
  <c r="S205" i="460" a="1"/>
  <c r="O159" i="460" a="1"/>
  <c r="Q193" i="460" a="1"/>
  <c r="U56" i="460" a="1"/>
  <c r="W35" i="460" a="1"/>
  <c r="Z39" i="460" a="1"/>
  <c r="Q85" i="460" a="1"/>
  <c r="Z191" i="460" a="1"/>
  <c r="X34" i="460" a="1"/>
  <c r="I218" i="460" a="1"/>
  <c r="J166" i="460" a="1"/>
  <c r="S171" i="460" a="1"/>
  <c r="D54" i="460" a="1"/>
  <c r="H52" i="460" a="1"/>
  <c r="T205" i="460" a="1"/>
  <c r="D261" i="460" a="1"/>
  <c r="Z136" i="460" a="1"/>
  <c r="P166" i="460" a="1"/>
  <c r="P249" i="460" a="1"/>
  <c r="U221" i="460" a="1"/>
  <c r="X31" i="460" a="1"/>
  <c r="U214" i="460" a="1"/>
  <c r="Y250" i="460" a="1"/>
  <c r="J210" i="460" a="1"/>
  <c r="D22" i="460" a="1"/>
  <c r="Q167" i="460" a="1"/>
  <c r="S60" i="460" a="1"/>
  <c r="G19" i="460" a="1"/>
  <c r="O129" i="460" a="1"/>
  <c r="Q142" i="460" a="1"/>
  <c r="Q56" i="460" a="1"/>
  <c r="M19" i="460" a="1"/>
  <c r="J147" i="460" a="1"/>
  <c r="G41" i="460" a="1"/>
  <c r="R58" i="460" a="1"/>
  <c r="K85" i="460" a="1"/>
  <c r="U191" i="460" a="1"/>
  <c r="R56" i="460" a="1"/>
  <c r="P235" i="460" a="1"/>
  <c r="Q130" i="460" a="1"/>
  <c r="I206" i="460" a="1"/>
  <c r="X35" i="460" a="1"/>
  <c r="I37" i="460" a="1"/>
  <c r="O148" i="460" a="1"/>
  <c r="L184" i="460" a="1"/>
  <c r="N265" i="460" a="1"/>
  <c r="J199" i="460" a="1"/>
  <c r="Y249" i="460" a="1"/>
  <c r="J144" i="460" a="1"/>
  <c r="W57" i="460" a="1"/>
  <c r="J167" i="460" a="1"/>
  <c r="T223" i="460" a="1"/>
  <c r="Y236" i="460" a="1"/>
  <c r="G198" i="460" a="1"/>
  <c r="G158" i="460" a="1"/>
  <c r="G23" i="460" a="1"/>
  <c r="D214" i="460" a="1"/>
  <c r="Y48" i="460" a="1"/>
  <c r="R11" i="460" a="1"/>
  <c r="V185" i="460" a="1"/>
  <c r="P116" i="460" a="1"/>
  <c r="R250" i="460" a="1"/>
  <c r="T99" i="460" a="1"/>
  <c r="M37" i="460" a="1"/>
  <c r="S183" i="460" a="1"/>
  <c r="H156" i="460" a="1"/>
  <c r="R252" i="460" a="1"/>
  <c r="H146" i="460" a="1"/>
  <c r="O260" i="460" a="1"/>
  <c r="S238" i="460" a="1"/>
  <c r="P171" i="460" a="1"/>
  <c r="P126" i="460" a="1"/>
  <c r="J130" i="460" a="1"/>
  <c r="V44" i="460" a="1"/>
  <c r="S253" i="460" a="1"/>
  <c r="N260" i="460" a="1"/>
  <c r="T69" i="460" a="1"/>
  <c r="M127" i="460" a="1"/>
  <c r="M206" i="460" a="1"/>
  <c r="N174" i="460" a="1"/>
  <c r="Y265" i="460" a="1"/>
  <c r="D63" i="460" a="1"/>
  <c r="N52" i="460" a="1"/>
  <c r="Y111" i="460" a="1"/>
  <c r="Y152" i="460" a="1"/>
  <c r="H84" i="460" a="1"/>
  <c r="Y104" i="460" a="1"/>
  <c r="P261" i="460" a="1"/>
  <c r="N185" i="460" a="1"/>
  <c r="N111" i="460" a="1"/>
  <c r="X135" i="460" a="1"/>
  <c r="P144" i="460" a="1"/>
  <c r="T45" i="460" a="1"/>
  <c r="P245" i="460" a="1"/>
  <c r="Q80" i="460" a="1"/>
  <c r="Z187" i="460" a="1"/>
  <c r="W261" i="460" a="1"/>
  <c r="D132" i="460" a="1"/>
  <c r="I113" i="460" a="1"/>
  <c r="P180" i="460" a="1"/>
  <c r="V102" i="460" a="1"/>
  <c r="Y40" i="460" a="1"/>
  <c r="R12" i="460" a="1"/>
  <c r="I132" i="460" a="1"/>
  <c r="N51" i="460" a="1"/>
  <c r="R95" i="460" a="1"/>
  <c r="H26" i="460" a="1"/>
  <c r="S111" i="460" a="1"/>
  <c r="W44" i="460" a="1"/>
  <c r="H33" i="460" a="1"/>
  <c r="T240" i="460" a="1"/>
  <c r="Y88" i="460" a="1"/>
  <c r="U244" i="460" a="1"/>
  <c r="Q14" i="460" a="1"/>
  <c r="O20" i="460" a="1"/>
  <c r="S87" i="460" a="1"/>
  <c r="O98" i="460" a="1"/>
  <c r="U48" i="460" a="1"/>
  <c r="H31" i="460" a="1"/>
  <c r="Z188" i="460" a="1"/>
  <c r="N219" i="460" a="1"/>
  <c r="V129" i="460" a="1"/>
  <c r="I160" i="460" a="1"/>
  <c r="N181" i="460" a="1"/>
  <c r="P58" i="460" a="1"/>
  <c r="U217" i="460" a="1"/>
  <c r="W213" i="460" a="1"/>
  <c r="G70" i="460" a="1"/>
  <c r="O221" i="460" a="1"/>
  <c r="D220" i="460" a="1"/>
  <c r="J168" i="460" a="1"/>
  <c r="U251" i="460" a="1"/>
  <c r="D30" i="460" a="1"/>
  <c r="T233" i="460" a="1"/>
  <c r="H37" i="460" a="1"/>
  <c r="P264" i="460" a="1"/>
  <c r="M213" i="460" a="1"/>
  <c r="Q250" i="460" a="1"/>
  <c r="K91" i="460" a="1"/>
  <c r="T190" i="460" a="1"/>
  <c r="W110" i="460" a="1"/>
  <c r="K82" i="460" a="1"/>
  <c r="Z198" i="460" a="1"/>
  <c r="M41" i="460" a="1"/>
  <c r="P99" i="460" a="1"/>
  <c r="M156" i="460" a="1"/>
  <c r="Y67" i="460" a="1"/>
  <c r="Y204" i="460" a="1"/>
  <c r="O79" i="460" a="1"/>
  <c r="U128" i="460" a="1"/>
  <c r="U132" i="460" a="1"/>
  <c r="D216" i="460" a="1"/>
  <c r="S61" i="460" a="1"/>
  <c r="V128" i="460" a="1"/>
  <c r="N232" i="460" a="1"/>
  <c r="Q183" i="460" a="1"/>
  <c r="O185" i="460" a="1"/>
  <c r="W181" i="460" a="1"/>
  <c r="T174" i="460" a="1"/>
  <c r="R59" i="460" a="1"/>
  <c r="R121" i="460" a="1"/>
  <c r="N246" i="460" a="1"/>
  <c r="U25" i="460" a="1"/>
  <c r="I143" i="460" a="1"/>
  <c r="N96" i="460" a="1"/>
  <c r="O101" i="460" a="1"/>
  <c r="Z152" i="460" a="1"/>
  <c r="P189" i="460" a="1"/>
  <c r="O218" i="460" a="1"/>
  <c r="N266" i="460" a="1"/>
  <c r="N188" i="460" a="1"/>
  <c r="G40" i="460" a="1"/>
  <c r="P210" i="460" a="1"/>
  <c r="V42" i="460" a="1"/>
  <c r="K77" i="460" a="1"/>
  <c r="X177" i="460" a="1"/>
  <c r="J47" i="460" a="1"/>
  <c r="M53" i="460" a="1"/>
  <c r="L205" i="460" a="1"/>
  <c r="D207" i="460" a="1"/>
  <c r="V61" i="460" a="1"/>
  <c r="Z31" i="460" a="1"/>
  <c r="R137" i="460" a="1"/>
  <c r="U13" i="460" a="1"/>
  <c r="H43" i="460" a="1"/>
  <c r="P141" i="460" a="1"/>
  <c r="N168" i="460" a="1"/>
  <c r="G166" i="460" a="1"/>
  <c r="H216" i="460" a="1"/>
  <c r="R246" i="460" a="1"/>
  <c r="H24" i="460" a="1"/>
  <c r="J160" i="460" a="1"/>
  <c r="W184" i="460" a="1"/>
  <c r="Y215" i="460" a="1"/>
  <c r="U113" i="460" a="1"/>
  <c r="Y228" i="460" a="1"/>
  <c r="W98" i="460" a="1"/>
  <c r="X26" i="460" a="1"/>
  <c r="Y260" i="460" a="1"/>
  <c r="V251" i="460" a="1"/>
  <c r="W134" i="460" a="1"/>
  <c r="S230" i="460" a="1"/>
  <c r="V70" i="460" a="1"/>
  <c r="L78" i="460" a="1"/>
  <c r="H189" i="460" a="1"/>
  <c r="Q74" i="460" a="1"/>
  <c r="Q184" i="460" a="1"/>
  <c r="Z150" i="460" a="1"/>
  <c r="T86" i="460" a="1"/>
  <c r="T143" i="460" a="1"/>
  <c r="Z103" i="460" a="1"/>
  <c r="S16" i="460" a="1"/>
  <c r="U127" i="460" a="1"/>
  <c r="W37" i="460" a="1"/>
  <c r="U86" i="460" a="1"/>
  <c r="W99" i="460" a="1"/>
  <c r="P92" i="460" a="1"/>
  <c r="J262" i="460" a="1"/>
  <c r="N255" i="460" a="1"/>
  <c r="L168" i="460" a="1"/>
  <c r="L63" i="460" a="1"/>
  <c r="I34" i="460" a="1"/>
  <c r="U126" i="460" a="1"/>
  <c r="J230" i="460" a="1"/>
  <c r="N244" i="460" a="1"/>
  <c r="T145" i="460" a="1"/>
  <c r="K204" i="460" a="1"/>
  <c r="V52" i="460" a="1"/>
  <c r="Y103" i="460" a="1"/>
  <c r="Y201" i="460" a="1"/>
  <c r="R69" i="460" a="1"/>
  <c r="Z214" i="460" a="1"/>
  <c r="X38" i="460" a="1"/>
  <c r="S149" i="460" a="1"/>
  <c r="M186" i="460" a="1"/>
  <c r="H210" i="460" a="1"/>
  <c r="M199" i="460" a="1"/>
  <c r="L73" i="460" a="1"/>
  <c r="U184" i="460" a="1"/>
  <c r="J20" i="460" a="1"/>
  <c r="N216" i="460" a="1"/>
  <c r="I173" i="460" a="1"/>
  <c r="N85" i="460" a="1"/>
  <c r="R67" i="460" a="1"/>
  <c r="V63" i="460" a="1"/>
  <c r="Z34" i="460" a="1"/>
  <c r="U183" i="460" a="1"/>
  <c r="X210" i="460" a="1"/>
  <c r="M77" i="460" a="1"/>
  <c r="D79" i="460" a="1"/>
  <c r="O233" i="460" a="1"/>
  <c r="S164" i="460" a="1"/>
  <c r="O99" i="460" a="1"/>
  <c r="D157" i="460" a="1"/>
  <c r="U161" i="460" a="1"/>
  <c r="N183" i="460" a="1"/>
  <c r="N13" i="460" a="1"/>
  <c r="Y22" i="460" a="1"/>
  <c r="I112" i="460" a="1"/>
  <c r="P51" i="460" a="1"/>
  <c r="L102" i="460" a="1"/>
  <c r="W80" i="460" a="1"/>
  <c r="H164" i="460" a="1"/>
  <c r="D37" i="460" a="1"/>
  <c r="X141" i="460" a="1"/>
  <c r="W79" i="460" a="1"/>
  <c r="Y144" i="460" a="1"/>
  <c r="X129" i="460" a="1"/>
  <c r="Z48" i="460" a="1"/>
  <c r="O43" i="460" a="1"/>
  <c r="X180" i="460" a="1"/>
  <c r="U147" i="460" a="1"/>
  <c r="X223" i="460" a="1"/>
  <c r="J110" i="460" a="1"/>
  <c r="Q208" i="460" a="1"/>
  <c r="M142" i="460" a="1"/>
  <c r="D123" i="460" a="1"/>
  <c r="D52" i="460" a="1"/>
  <c r="R201" i="460" a="1"/>
  <c r="L31" i="460" a="1"/>
  <c r="V59" i="460" a="1"/>
  <c r="Z146" i="460" a="1"/>
  <c r="W59" i="460" a="1"/>
  <c r="W206" i="460" a="1"/>
  <c r="O190" i="460" a="1"/>
  <c r="I74" i="460" a="1"/>
  <c r="J171" i="460" a="1"/>
  <c r="Q95" i="460" a="1"/>
  <c r="N55" i="460" a="1"/>
  <c r="D82" i="460" a="1"/>
  <c r="N34" i="460" a="1"/>
  <c r="L244" i="460" a="1"/>
  <c r="S240" i="460" a="1"/>
  <c r="J40" i="460" a="1"/>
  <c r="U158" i="460" a="1"/>
  <c r="Y55" i="460" a="1"/>
  <c r="V97" i="460" a="1"/>
  <c r="W265" i="460" a="1"/>
  <c r="Z37" i="460" a="1"/>
  <c r="N201" i="460" a="1"/>
  <c r="S20" i="460" a="1"/>
  <c r="D32" i="460" a="1"/>
  <c r="T135" i="460" a="1"/>
  <c r="X58" i="460" a="1"/>
  <c r="I82" i="460" a="1"/>
  <c r="J246" i="460" a="1"/>
  <c r="X206" i="460" a="1"/>
  <c r="Y140" i="460" a="1"/>
  <c r="Q234" i="460" a="1"/>
  <c r="N58" i="460" a="1"/>
  <c r="V198" i="460" a="1"/>
  <c r="D145" i="460" a="1"/>
  <c r="W46" i="460" a="1"/>
  <c r="P148" i="460" a="1"/>
  <c r="V105" i="460" a="1"/>
  <c r="W12" i="460" a="1"/>
  <c r="R40" i="460" a="1"/>
  <c r="Y47" i="460" a="1"/>
  <c r="X201" i="460" a="1"/>
  <c r="Z12" i="460" a="1"/>
  <c r="S265" i="460" a="1"/>
  <c r="L208" i="460" a="1"/>
  <c r="Z228" i="460" a="1"/>
  <c r="T183" i="460" a="1"/>
  <c r="T104" i="460" a="1"/>
  <c r="W82" i="460" a="1"/>
  <c r="N148" i="460" a="1"/>
  <c r="Z100" i="460" a="1"/>
  <c r="U58" i="460" a="1"/>
  <c r="G136" i="460" a="1"/>
  <c r="I24" i="460" a="1"/>
  <c r="O186" i="460" a="1"/>
  <c r="Y14" i="460" a="1"/>
  <c r="N145" i="460" a="1"/>
  <c r="L41" i="460" a="1"/>
  <c r="R134" i="460" a="1"/>
  <c r="X107" i="460" a="1"/>
  <c r="S107" i="460" a="1"/>
  <c r="D91" i="460" a="1"/>
  <c r="R110" i="460" a="1"/>
  <c r="W126" i="460" a="1"/>
  <c r="L266" i="460" a="1"/>
  <c r="V40" i="460" a="1"/>
  <c r="X19" i="460" a="1"/>
  <c r="Q116" i="460" a="1"/>
  <c r="P32" i="460" a="1"/>
  <c r="O48" i="460" a="1"/>
  <c r="G142" i="460" a="1"/>
  <c r="V15" i="460" a="1"/>
  <c r="Z45" i="460" a="1"/>
  <c r="Q35" i="460" a="1"/>
  <c r="W111" i="460" a="1"/>
  <c r="V174" i="460" a="1"/>
  <c r="J148" i="460" a="1"/>
  <c r="X114" i="460" a="1"/>
  <c r="N180" i="460" a="1"/>
  <c r="V110" i="460" a="1"/>
  <c r="U73" i="460" a="1"/>
  <c r="S42" i="460" a="1"/>
  <c r="W141" i="460" a="1"/>
  <c r="O217" i="460" a="1"/>
  <c r="X121" i="460" a="1"/>
  <c r="X103" i="460" a="1"/>
  <c r="X101" i="460" a="1"/>
  <c r="D208" i="460" a="1"/>
  <c r="G67" i="460" a="1"/>
  <c r="T226" i="460" a="1"/>
  <c r="X231" i="460" a="1"/>
  <c r="S29" i="460" a="1"/>
  <c r="V55" i="460" a="1"/>
  <c r="Q217" i="460" a="1"/>
  <c r="Q147" i="460" a="1"/>
  <c r="Z24" i="460" a="1"/>
  <c r="O57" i="460" a="1"/>
  <c r="W215" i="460" a="1"/>
  <c r="T177" i="460" a="1"/>
  <c r="W219" i="460" a="1"/>
  <c r="T88" i="460" a="1"/>
  <c r="L29" i="460" a="1"/>
  <c r="X84" i="460" a="1"/>
  <c r="U216" i="460" a="1"/>
  <c r="P110" i="460" a="1"/>
  <c r="U238" i="460" a="1"/>
  <c r="Y36" i="460" a="1"/>
  <c r="X259" i="460" a="1"/>
  <c r="Q150" i="460" a="1"/>
  <c r="N206" i="460" a="1"/>
  <c r="N218" i="460" a="1"/>
  <c r="Q128" i="460" a="1"/>
  <c r="O255" i="460" a="1"/>
  <c r="X75" i="460" a="1"/>
  <c r="S95" i="460" a="1"/>
  <c r="X250" i="460" a="1"/>
  <c r="U141" i="460" a="1"/>
  <c r="O142" i="460" a="1"/>
  <c r="O35" i="460" a="1"/>
  <c r="W104" i="460" a="1"/>
  <c r="M58" i="460" a="1"/>
  <c r="D201" i="460" a="1"/>
  <c r="V135" i="460" a="1"/>
  <c r="Z101" i="460" a="1"/>
  <c r="O180" i="460" a="1"/>
  <c r="N182" i="460" a="1"/>
  <c r="J32" i="460" a="1"/>
  <c r="J157" i="460" a="1"/>
  <c r="H232" i="460" a="1"/>
  <c r="K26" i="460" a="1"/>
  <c r="Y167" i="460" a="1"/>
  <c r="Z161" i="460" a="1"/>
  <c r="W174" i="460" a="1"/>
  <c r="X188" i="460" a="1"/>
  <c r="I174" i="460" a="1"/>
  <c r="H204" i="460" a="1"/>
  <c r="O265" i="460" a="1"/>
  <c r="Z13" i="460" a="1"/>
  <c r="K234" i="460" a="1"/>
  <c r="M42" i="460" a="1"/>
  <c r="G113" i="460" a="1"/>
  <c r="Q259" i="460" a="1"/>
  <c r="I222" i="460" a="1"/>
  <c r="G167" i="460" a="1"/>
  <c r="T261" i="460" a="1"/>
  <c r="S126" i="460" a="1"/>
  <c r="K103" i="460" a="1"/>
  <c r="P230" i="460" a="1"/>
  <c r="Q84" i="460" a="1"/>
  <c r="Y227" i="460" a="1"/>
  <c r="Y264" i="460" a="1"/>
  <c r="J73" i="460" a="1"/>
  <c r="S33" i="460" a="1"/>
  <c r="X47" i="460" a="1"/>
  <c r="S172" i="460" a="1"/>
  <c r="V104" i="460" a="1"/>
  <c r="W127" i="460" a="1"/>
  <c r="M40" i="460" a="1"/>
  <c r="U76" i="460" a="1"/>
  <c r="D265" i="460" a="1"/>
  <c r="W114" i="460" a="1"/>
  <c r="M263" i="460" a="1"/>
  <c r="R34" i="460" a="1"/>
  <c r="Z260" i="460" a="1"/>
  <c r="J159" i="460" a="1"/>
  <c r="W221" i="460" a="1"/>
  <c r="Z204" i="460" a="1"/>
  <c r="O22" i="460" a="1"/>
  <c r="Q266" i="460" a="1"/>
  <c r="U168" i="460" a="1"/>
  <c r="M233" i="460" a="1"/>
  <c r="P251" i="460" a="1"/>
  <c r="U249" i="460" a="1"/>
  <c r="X184" i="460" a="1"/>
  <c r="I54" i="460" a="1"/>
  <c r="P233" i="460" a="1"/>
  <c r="O89" i="460" a="1"/>
  <c r="U240" i="460" a="1"/>
  <c r="X59" i="460" a="1"/>
  <c r="I140" i="460" a="1"/>
  <c r="Z222" i="460" a="1"/>
  <c r="T158" i="460" a="1"/>
  <c r="S58" i="460" a="1"/>
  <c r="M100" i="460" a="1"/>
  <c r="V215" i="460" a="1"/>
  <c r="Z130" i="460" a="1"/>
  <c r="P41" i="460" a="1"/>
  <c r="W207" i="460" a="1"/>
  <c r="P191" i="460" a="1"/>
  <c r="X29" i="460" a="1"/>
  <c r="S184" i="460" a="1"/>
  <c r="K156" i="460" a="1"/>
  <c r="P55" i="460" a="1"/>
  <c r="N40" i="460" a="1"/>
  <c r="R23" i="460" a="1"/>
  <c r="T39" i="460" a="1"/>
  <c r="H172" i="460" a="1"/>
  <c r="V91" i="460" a="1"/>
  <c r="M128" i="460" a="1"/>
  <c r="P81" i="460" a="1"/>
  <c r="W95" i="460" a="1"/>
  <c r="O146" i="460" a="1"/>
  <c r="T51" i="460" a="1"/>
  <c r="Y15" i="460" a="1"/>
  <c r="U236" i="460" a="1"/>
  <c r="P100" i="460" a="1"/>
  <c r="O209" i="460" a="1"/>
  <c r="K146" i="460" a="1"/>
  <c r="T34" i="460" a="1"/>
  <c r="T103" i="460" a="1"/>
  <c r="N146" i="460" a="1"/>
  <c r="G146" i="460" a="1"/>
  <c r="N54" i="460" a="1"/>
  <c r="K48" i="460" a="1"/>
  <c r="J37" i="460" a="1"/>
  <c r="O12" i="460" a="1"/>
  <c r="V82" i="460" a="1"/>
  <c r="Z82" i="460" a="1"/>
  <c r="M230" i="460" a="1"/>
  <c r="S86" i="460" a="1"/>
  <c r="M235" i="460" a="1"/>
  <c r="K20" i="460" a="1"/>
  <c r="Y52" i="460" a="1"/>
  <c r="M244" i="460" a="1"/>
  <c r="K88" i="460" a="1"/>
  <c r="I235" i="460" a="1"/>
  <c r="L171" i="460" a="1"/>
  <c r="U83" i="460" a="1"/>
  <c r="X227" i="460" a="1"/>
  <c r="G173" i="460" a="1"/>
  <c r="L91" i="460" a="1"/>
  <c r="S228" i="460" a="1"/>
  <c r="Y86" i="460" a="1"/>
  <c r="X255" i="460" a="1"/>
  <c r="L159" i="460" a="1"/>
  <c r="Q204" i="460" a="1"/>
  <c r="P87" i="460" a="1"/>
  <c r="L82" i="460" a="1"/>
  <c r="O259" i="460" a="1"/>
  <c r="P111" i="460" a="1"/>
  <c r="W144" i="460" a="1"/>
  <c r="X228" i="460" a="1"/>
  <c r="O16" i="460" a="1"/>
  <c r="Q206" i="460" a="1"/>
  <c r="Q144" i="460" a="1"/>
  <c r="P181" i="460" a="1"/>
  <c r="U230" i="460" a="1"/>
  <c r="V11" i="460" a="1"/>
  <c r="N121" i="460" a="1"/>
  <c r="K180" i="460" a="1"/>
  <c r="R261" i="460" a="1"/>
  <c r="V235" i="460" a="1"/>
  <c r="S152" i="460" a="1"/>
  <c r="I58" i="460" a="1"/>
  <c r="K90" i="460" a="1"/>
  <c r="V56" i="460" a="1"/>
  <c r="I95" i="460" a="1"/>
  <c r="P240" i="460" a="1"/>
  <c r="O244" i="460" a="1"/>
  <c r="U181" i="460" a="1"/>
  <c r="X131" i="460" a="1"/>
  <c r="H11" i="460" a="1"/>
  <c r="Q52" i="460" a="1"/>
  <c r="P60" i="460" a="1"/>
  <c r="P253" i="460" a="1"/>
  <c r="Z208" i="460" a="1"/>
  <c r="W77" i="460" a="1"/>
  <c r="R148" i="460" a="1"/>
  <c r="D250" i="460" a="1"/>
  <c r="D191" i="460" a="1"/>
  <c r="G263" i="460" a="1"/>
  <c r="R36" i="460" a="1"/>
  <c r="J209" i="460" a="1"/>
  <c r="L122" i="460" a="1"/>
  <c r="R177" i="460" a="1"/>
  <c r="G218" i="460" a="1"/>
  <c r="I36" i="460" a="1"/>
  <c r="S189" i="460" a="1"/>
  <c r="M189" i="460" a="1"/>
  <c r="Q40" i="460" a="1"/>
  <c r="G44" i="460" a="1"/>
  <c r="V182" i="460" a="1"/>
  <c r="D228" i="460" a="1"/>
  <c r="Q231" i="460" a="1"/>
  <c r="Y245" i="460" a="1"/>
  <c r="N186" i="460" a="1"/>
  <c r="P48" i="460" a="1"/>
  <c r="G140" i="460" a="1"/>
  <c r="Y69" i="460" a="1"/>
  <c r="X41" i="460" a="1"/>
  <c r="U87" i="460" a="1"/>
  <c r="P252" i="460" a="1"/>
  <c r="G214" i="460" a="1"/>
  <c r="P205" i="460" a="1"/>
  <c r="X168" i="460" a="1"/>
  <c r="Z59" i="460" a="1"/>
  <c r="P209" i="460" a="1"/>
  <c r="N30" i="460" a="1"/>
  <c r="H30" i="460" a="1"/>
  <c r="Y219" i="460" a="1"/>
  <c r="P91" i="460" a="1"/>
  <c r="K165" i="460" a="1"/>
  <c r="W51" i="460" a="1"/>
  <c r="W91" i="460" a="1"/>
  <c r="X245" i="460" a="1"/>
  <c r="U47" i="460" a="1"/>
  <c r="U21" i="460" a="1"/>
  <c r="R222" i="460" a="1"/>
  <c r="S246" i="460" a="1"/>
  <c r="P187" i="460" a="1"/>
  <c r="R231" i="460" a="1"/>
  <c r="N130" i="460" a="1"/>
  <c r="H59" i="460" a="1"/>
  <c r="M122" i="460" a="1"/>
  <c r="O60" i="460" a="1"/>
  <c r="T111" i="460" a="1"/>
  <c r="N207" i="460" a="1"/>
  <c r="Z149" i="460" a="1"/>
  <c r="Z175" i="460" a="1"/>
  <c r="P89" i="460" a="1"/>
  <c r="T246" i="460" a="1"/>
  <c r="H75" i="460" a="1"/>
  <c r="R78" i="460" a="1"/>
  <c r="Q98" i="460" a="1"/>
  <c r="Q238" i="460" a="1"/>
  <c r="Z83" i="460" a="1"/>
  <c r="I214" i="460" a="1"/>
  <c r="X21" i="460" a="1"/>
  <c r="K214" i="460" a="1"/>
  <c r="R226" i="460" a="1"/>
  <c r="H79" i="460" a="1"/>
  <c r="U24" i="460" a="1"/>
  <c r="N226" i="460" a="1"/>
  <c r="X181" i="460" a="1"/>
  <c r="I213" i="460" a="1"/>
  <c r="N262" i="460" a="1"/>
  <c r="V121" i="460" a="1"/>
  <c r="U157" i="460" a="1"/>
  <c r="O140" i="460" a="1"/>
  <c r="R97" i="460" a="1"/>
  <c r="U175" i="460" a="1"/>
  <c r="H174" i="460" a="1"/>
  <c r="L204" i="460" a="1"/>
  <c r="U121" i="460" a="1"/>
  <c r="O222" i="460" a="1"/>
  <c r="J91" i="460" a="1"/>
  <c r="K223" i="460" a="1"/>
  <c r="S180" i="460" a="1"/>
  <c r="V213" i="460" a="1"/>
  <c r="Z111" i="460" a="1"/>
  <c r="I204" i="460" a="1"/>
  <c r="U84" i="460" a="1"/>
  <c r="K92" i="460" a="1"/>
  <c r="P150" i="460" a="1"/>
  <c r="V244" i="460" a="1"/>
  <c r="I31" i="460" a="1"/>
  <c r="R26" i="460" a="1"/>
  <c r="P265" i="460" a="1"/>
  <c r="L147" i="460" a="1"/>
  <c r="W193" i="460" a="1"/>
  <c r="Z182" i="460" a="1"/>
  <c r="Z261" i="460" a="1"/>
  <c r="H91" i="460" a="1"/>
  <c r="X99" i="460" a="1"/>
  <c r="R45" i="460" a="1"/>
  <c r="Q107" i="460" a="1"/>
  <c r="G34" i="460" a="1"/>
  <c r="L87" i="460" a="1"/>
  <c r="L86" i="460" a="1"/>
  <c r="Z200" i="460" a="1"/>
  <c r="U30" i="460" a="1"/>
  <c r="T20" i="460" a="1"/>
  <c r="V31" i="460" a="1"/>
  <c r="L262" i="460" a="1"/>
  <c r="P161" i="460" a="1"/>
  <c r="P215" i="460" a="1"/>
  <c r="H187" i="460" a="1"/>
  <c r="N159" i="460" a="1"/>
  <c r="H40" i="460" a="1"/>
  <c r="H88" i="460" a="1"/>
  <c r="D34" i="460" a="1"/>
  <c r="R80" i="460" a="1"/>
  <c r="V21" i="460" a="1"/>
  <c r="S11" i="460" a="1"/>
  <c r="S55" i="460" a="1"/>
  <c r="V149" i="460" a="1"/>
  <c r="D223" i="460" a="1"/>
  <c r="K128" i="460" a="1"/>
  <c r="D19" i="460" a="1"/>
  <c r="N53" i="460" a="1"/>
  <c r="V230" i="460" a="1"/>
  <c r="T16" i="460" a="1"/>
  <c r="S14" i="460" a="1"/>
  <c r="L187" i="460" a="1"/>
  <c r="G131" i="460" a="1"/>
  <c r="W171" i="460" a="1"/>
  <c r="W189" i="460" a="1"/>
  <c r="Y184" i="460" a="1"/>
  <c r="W107" i="460" a="1"/>
  <c r="R152" i="460" a="1"/>
  <c r="Y188" i="460" a="1"/>
  <c r="T244" i="460" a="1"/>
  <c r="V113" i="460" a="1"/>
  <c r="V122" i="460" a="1"/>
  <c r="W129" i="460" a="1"/>
  <c r="K21" i="460" a="1"/>
  <c r="J219" i="460" a="1"/>
  <c r="D131" i="460" a="1"/>
  <c r="N60" i="460" a="1"/>
  <c r="J193" i="460" a="1"/>
  <c r="H122" i="460" a="1"/>
  <c r="M123" i="460" a="1"/>
  <c r="P76" i="460" a="1"/>
  <c r="O131" i="460" a="1"/>
  <c r="H128" i="460" a="1"/>
  <c r="W216" i="460" a="1"/>
  <c r="S137" i="460" a="1"/>
  <c r="X51" i="460" a="1"/>
  <c r="Z158" i="460" a="1"/>
  <c r="Z79" i="460" a="1"/>
  <c r="M38" i="460" a="1"/>
  <c r="J89" i="460" a="1"/>
  <c r="Q67" i="460" a="1"/>
  <c r="Q76" i="460" a="1"/>
  <c r="K42" i="460" a="1"/>
  <c r="G36" i="460" a="1"/>
  <c r="V219" i="460" a="1"/>
  <c r="U152" i="460" a="1"/>
  <c r="R112" i="460" a="1"/>
  <c r="Z135" i="460" a="1"/>
  <c r="K222" i="460" a="1"/>
  <c r="V96" i="460" a="1"/>
  <c r="I77" i="460" a="1"/>
  <c r="H148" i="460" a="1"/>
  <c r="R136" i="460" a="1"/>
  <c r="S261" i="460" a="1"/>
  <c r="W185" i="460" a="1"/>
  <c r="U20" i="460" a="1"/>
  <c r="Z217" i="460" a="1"/>
  <c r="T112" i="460" a="1"/>
  <c r="P52" i="460" a="1"/>
  <c r="N235" i="460" a="1"/>
  <c r="R116" i="460" a="1"/>
  <c r="G30" i="460" a="1"/>
  <c r="P54" i="460" a="1"/>
  <c r="Y146" i="460" a="1"/>
  <c r="U96" i="460" a="1"/>
  <c r="K233" i="460" a="1"/>
  <c r="W188" i="460" a="1"/>
  <c r="X218" i="460" a="1"/>
  <c r="X173" i="460" a="1"/>
  <c r="R218" i="460" a="1"/>
  <c r="O189" i="460" a="1"/>
  <c r="Q86" i="460" a="1"/>
  <c r="Y191" i="460" a="1"/>
  <c r="I186" i="460" a="1"/>
  <c r="X76" i="460" a="1"/>
  <c r="S236" i="460" a="1"/>
  <c r="Q13" i="460" a="1"/>
  <c r="R96" i="460" a="1"/>
  <c r="Z104" i="460" a="1"/>
  <c r="V123" i="460" a="1"/>
  <c r="N264" i="460" a="1"/>
  <c r="Q61" i="460" a="1"/>
  <c r="Y127" i="460" a="1"/>
  <c r="N63" i="460" a="1"/>
  <c r="U39" i="460" a="1"/>
  <c r="D77" i="460" a="1"/>
  <c r="V171" i="460" a="1"/>
  <c r="Z129" i="460" a="1"/>
  <c r="Z63" i="460" a="1"/>
  <c r="K213" i="460" a="1"/>
  <c r="T235" i="460" a="1"/>
  <c r="S244" i="460" a="1"/>
  <c r="L111" i="460" a="1"/>
  <c r="S96" i="460" a="1"/>
  <c r="D164" i="460" a="1"/>
  <c r="J213" i="460" a="1"/>
  <c r="L38" i="460" a="1"/>
  <c r="T150" i="460" a="1"/>
  <c r="U149" i="460" a="1"/>
  <c r="O191" i="460" a="1"/>
  <c r="Z183" i="460" a="1"/>
  <c r="Q207" i="460" a="1"/>
  <c r="X20" i="460" a="1"/>
  <c r="R200" i="460" a="1"/>
  <c r="X236" i="460" a="1"/>
  <c r="R236" i="460" a="1"/>
  <c r="S158" i="460" a="1"/>
  <c r="Q227" i="460" a="1"/>
  <c r="Q92" i="460" a="1"/>
  <c r="Y148" i="460" a="1"/>
  <c r="J266" i="460" a="1"/>
  <c r="N35" i="460" a="1"/>
  <c r="R190" i="460" a="1"/>
  <c r="W74" i="460" a="1"/>
  <c r="D205" i="460" a="1"/>
  <c r="M145" i="460" a="1"/>
  <c r="I149" i="460" a="1"/>
  <c r="Y39" i="460" a="1"/>
  <c r="S41" i="460" a="1"/>
  <c r="Q121" i="460" a="1"/>
  <c r="V107" i="460" a="1"/>
  <c r="Y129" i="460" a="1"/>
  <c r="H226" i="460" a="1"/>
  <c r="W263" i="460" a="1"/>
  <c r="K201" i="460" a="1"/>
  <c r="V193" i="460" a="1"/>
  <c r="Q46" i="460" a="1"/>
  <c r="Y253" i="460" a="1"/>
  <c r="K76" i="460" a="1"/>
  <c r="D98" i="460" a="1"/>
  <c r="T76" i="460" a="1"/>
  <c r="Z58" i="460" a="1"/>
  <c r="K217" i="460" a="1"/>
  <c r="M16" i="460" a="1"/>
  <c r="M61" i="460" a="1"/>
  <c r="P35" i="460" a="1"/>
  <c r="Z133" i="460" a="1"/>
  <c r="I83" i="460" a="1"/>
  <c r="J69" i="460" a="1"/>
  <c r="D221" i="460" a="1"/>
  <c r="M30" i="460" a="1"/>
  <c r="R60" i="460" a="1"/>
  <c r="U90" i="460" a="1"/>
  <c r="Y156" i="460" a="1"/>
  <c r="Q157" i="460" a="1"/>
  <c r="I43" i="460" a="1"/>
  <c r="P103" i="460" a="1"/>
  <c r="T53" i="460" a="1"/>
  <c r="P102" i="460" a="1"/>
  <c r="Y216" i="460" a="1"/>
  <c r="O75" i="460" a="1"/>
  <c r="S160" i="460" a="1"/>
  <c r="W54" i="460" a="1"/>
  <c r="Q158" i="460" a="1"/>
  <c r="H63" i="460" a="1"/>
  <c r="D245" i="460" a="1"/>
  <c r="M102" i="460" a="1"/>
  <c r="J184" i="460" a="1"/>
  <c r="V81" i="460" a="1"/>
  <c r="G250" i="460" a="1"/>
  <c r="X69" i="460" a="1"/>
  <c r="W96" i="460" a="1"/>
  <c r="V83" i="460" a="1"/>
  <c r="J227" i="460" a="1"/>
  <c r="Y51" i="460" a="1"/>
  <c r="J128" i="460" a="1"/>
  <c r="I127" i="460" a="1"/>
  <c r="Z219" i="460" a="1"/>
  <c r="T171" i="460" a="1"/>
  <c r="V147" i="460" a="1"/>
  <c r="S156" i="460" a="1"/>
  <c r="O250" i="460" a="1"/>
  <c r="D232" i="460" a="1"/>
  <c r="G174" i="460" a="1"/>
  <c r="X229" i="460" a="1"/>
  <c r="Y116" i="460" a="1"/>
  <c r="Y187" i="460" a="1"/>
  <c r="S24" i="460" a="1"/>
  <c r="R259" i="460" a="1"/>
  <c r="R193" i="460" a="1"/>
  <c r="Q59" i="460" a="1"/>
  <c r="W167" i="460" a="1"/>
  <c r="V51" i="460" a="1"/>
  <c r="I251" i="460" a="1"/>
  <c r="G89" i="460" a="1"/>
  <c r="I53" i="460" a="1"/>
  <c r="Y182" i="460" a="1"/>
  <c r="R157" i="460" a="1"/>
  <c r="G33" i="460" a="1"/>
  <c r="H20" i="460" a="1"/>
  <c r="P258" i="460" a="1"/>
  <c r="O143" i="460" a="1"/>
  <c r="U160" i="460" a="1"/>
  <c r="R165" i="460" a="1"/>
  <c r="Y44" i="460" a="1"/>
  <c r="N79" i="460" a="1"/>
  <c r="R122" i="460" a="1"/>
  <c r="K44" i="460" a="1"/>
  <c r="W232" i="460" a="1"/>
  <c r="D227" i="460" a="1"/>
  <c r="L190" i="460" a="1"/>
  <c r="I238" i="460" a="1"/>
  <c r="D213" i="460" a="1"/>
  <c r="U59" i="460" a="1"/>
  <c r="W258" i="460" a="1"/>
  <c r="Q127" i="460" a="1"/>
  <c r="O262" i="460" a="1"/>
  <c r="U220" i="460" a="1"/>
  <c r="L222" i="460" a="1"/>
  <c r="M59" i="460" a="1"/>
  <c r="O136" i="460" a="1"/>
  <c r="W34" i="460" a="1"/>
  <c r="Q232" i="460" a="1"/>
  <c r="Y231" i="460" a="1"/>
  <c r="S114" i="460" a="1"/>
  <c r="R74" i="460" a="1"/>
  <c r="J205" i="460" a="1"/>
  <c r="R145" i="460" a="1"/>
  <c r="L133" i="460" a="1"/>
  <c r="W160" i="460" a="1"/>
  <c r="H39" i="460" a="1"/>
  <c r="L90" i="460" a="1"/>
  <c r="O164" i="460" a="1"/>
  <c r="Q233" i="460" a="1"/>
  <c r="L127" i="460" a="1"/>
  <c r="Y91" i="460" a="1"/>
  <c r="R188" i="460" a="1"/>
  <c r="Q221" i="460" a="1"/>
  <c r="Y259" i="460" a="1"/>
  <c r="J223" i="460" a="1"/>
  <c r="Q110" i="460" a="1"/>
  <c r="K142" i="460" a="1"/>
  <c r="U135" i="460" a="1"/>
  <c r="I161" i="460" a="1"/>
  <c r="Z213" i="460" a="1"/>
  <c r="V47" i="460" a="1"/>
  <c r="J76" i="460" a="1"/>
  <c r="Z245" i="460" a="1"/>
  <c r="Y246" i="460" a="1"/>
  <c r="O26" i="460" a="1"/>
  <c r="W97" i="460" a="1"/>
  <c r="R229" i="460" a="1"/>
  <c r="U265" i="460" a="1"/>
  <c r="T30" i="460" a="1"/>
  <c r="T13" i="460" a="1"/>
  <c r="M245" i="460" a="1"/>
  <c r="H263" i="460" a="1"/>
  <c r="L213" i="460" a="1"/>
  <c r="U122" i="460" a="1"/>
  <c r="P98" i="460" a="1"/>
  <c r="T107" i="460" a="1"/>
  <c r="V14" i="460" a="1"/>
  <c r="M63" i="460" a="1"/>
  <c r="T91" i="460" a="1"/>
  <c r="W29" i="460" a="1"/>
  <c r="H90" i="460" a="1"/>
  <c r="I217" i="460" a="1"/>
  <c r="D12" i="460" a="1"/>
  <c r="Q146" i="460" a="1"/>
  <c r="Z262" i="460" a="1"/>
  <c r="Z173" i="460" a="1"/>
  <c r="X102" i="460" a="1"/>
  <c r="Q200" i="460" a="1"/>
  <c r="N68" i="460" a="1"/>
  <c r="Y141" i="460" a="1"/>
  <c r="K113" i="460" a="1"/>
  <c r="M88" i="460" a="1"/>
  <c r="R92" i="460" a="1"/>
  <c r="J36" i="460" a="1"/>
  <c r="U22" i="460" a="1"/>
  <c r="X53" i="460" a="1"/>
  <c r="D229" i="460" a="1"/>
  <c r="M79" i="460" a="1"/>
  <c r="H73" i="460" a="1"/>
  <c r="R14" i="460" a="1"/>
  <c r="D74" i="460" a="1"/>
  <c r="V173" i="460" a="1"/>
  <c r="K121" i="460" a="1"/>
  <c r="W47" i="460" a="1"/>
  <c r="P20" i="460" a="1"/>
  <c r="V134" i="460" a="1"/>
  <c r="L103" i="460" a="1"/>
  <c r="O213" i="460" a="1"/>
  <c r="M200" i="460" a="1"/>
  <c r="K141" i="460" a="1"/>
  <c r="V100" i="460" a="1"/>
  <c r="Y132" i="460" a="1"/>
  <c r="T175" i="460" a="1"/>
  <c r="V130" i="460" a="1"/>
  <c r="V238" i="460" a="1"/>
  <c r="J79" i="460" a="1"/>
  <c r="V166" i="460" a="1"/>
  <c r="U11" i="460" a="1"/>
  <c r="Q47" i="460" a="1"/>
  <c r="G233" i="460" a="1"/>
  <c r="Z73" i="460" a="1"/>
  <c r="V180" i="460" a="1"/>
  <c r="G76" i="460" a="1"/>
  <c r="Z160" i="460" a="1"/>
  <c r="X200" i="460" a="1"/>
  <c r="V204" i="460" a="1"/>
  <c r="O113" i="460" a="1"/>
  <c r="X193" i="460" a="1"/>
  <c r="T185" i="460" a="1"/>
  <c r="Q246" i="460" a="1"/>
  <c r="L230" i="460" a="1"/>
  <c r="X235" i="460" a="1"/>
  <c r="L110" i="460" a="1"/>
  <c r="Y220" i="460" a="1"/>
  <c r="H127" i="460" a="1"/>
  <c r="H76" i="460" a="1"/>
  <c r="Y177" i="460" a="1"/>
  <c r="Z102" i="460" a="1"/>
  <c r="Q253" i="460" a="1"/>
  <c r="N87" i="460" a="1"/>
  <c r="X204" i="460" a="1"/>
  <c r="N144" i="460" a="1"/>
  <c r="P11" i="460" a="1"/>
  <c r="O82" i="460" a="1"/>
  <c r="V252" i="460" a="1"/>
  <c r="G16" i="460" a="1"/>
  <c r="D111" i="460" a="1"/>
  <c r="M136" i="460" a="1"/>
  <c r="H193" i="460" a="1"/>
  <c r="L258" i="460" a="1"/>
  <c r="Y218" i="460" a="1"/>
  <c r="J39" i="460" a="1"/>
  <c r="T238" i="460" a="1"/>
  <c r="N177" i="460" a="1"/>
  <c r="N249" i="460" a="1"/>
  <c r="D185" i="460" a="1"/>
  <c r="W53" i="460" a="1"/>
  <c r="N132" i="460" a="1"/>
  <c r="R30" i="460" a="1"/>
  <c r="L156" i="460" a="1"/>
  <c r="M110" i="460" a="1"/>
  <c r="D215" i="460" a="1"/>
  <c r="H96" i="460" a="1"/>
  <c r="Q51" i="460" a="1"/>
  <c r="N74" i="460" a="1"/>
  <c r="G129" i="460" a="1"/>
  <c r="Y199" i="460" a="1"/>
  <c r="L100" i="460" a="1"/>
  <c r="O58" i="460" a="1"/>
  <c r="M134" i="460" a="1"/>
  <c r="P90" i="460" a="1"/>
  <c r="O103" i="460" a="1"/>
  <c r="Q188" i="460" a="1"/>
  <c r="O53" i="460" a="1"/>
  <c r="Z244" i="460" a="1"/>
  <c r="T182" i="460" a="1"/>
  <c r="X265" i="460" a="1"/>
  <c r="Z123" i="460" a="1"/>
  <c r="G83" i="460" a="1"/>
  <c r="S47" i="460" a="1"/>
  <c r="I56" i="460" a="1"/>
  <c r="W121" i="460" a="1"/>
  <c r="Z35" i="460" a="1"/>
  <c r="O56" i="460" a="1"/>
  <c r="N90" i="460" a="1"/>
  <c r="Z41" i="460" a="1"/>
  <c r="Q262" i="460" a="1"/>
  <c r="O201" i="460" a="1"/>
  <c r="L164" i="460" a="1"/>
  <c r="Q37" i="460" a="1"/>
  <c r="Z14" i="460" a="1"/>
  <c r="Q19" i="460" a="1"/>
  <c r="Z97" i="460" a="1"/>
  <c r="P223" i="460" a="1"/>
  <c r="V74" i="460" a="1"/>
  <c r="Y41" i="460" a="1"/>
  <c r="V73" i="460" a="1"/>
  <c r="Y205" i="460" a="1"/>
  <c r="L84" i="460" a="1"/>
  <c r="H112" i="460" a="1"/>
  <c r="L218" i="460" a="1"/>
  <c r="D230" i="460" a="1"/>
  <c r="W173" i="460" a="1"/>
  <c r="L231" i="460" a="1"/>
  <c r="Y92" i="460" a="1"/>
  <c r="H167" i="460" a="1"/>
  <c r="O80" i="460" a="1"/>
  <c r="V25" i="460" a="1"/>
  <c r="H29" i="460" a="1"/>
  <c r="T141" i="460" a="1"/>
  <c r="I107" i="460" a="1"/>
  <c r="V67" i="460" a="1"/>
  <c r="K105" i="460" a="1"/>
  <c r="N103" i="460" a="1"/>
  <c r="D147" i="460" a="1"/>
  <c r="V141" i="460" a="1"/>
  <c r="D244" i="460" a="1"/>
  <c r="Z184" i="460" a="1"/>
  <c r="P263" i="460" a="1"/>
  <c r="L77" i="460" a="1"/>
  <c r="D110" i="460" a="1"/>
  <c r="Z114" i="460" a="1"/>
  <c r="U187" i="460" a="1"/>
  <c r="Q88" i="460" a="1"/>
  <c r="I15" i="460" a="1"/>
  <c r="R46" i="460" a="1"/>
  <c r="N20" i="460" a="1"/>
  <c r="N191" i="460" a="1"/>
  <c r="S19" i="460" a="1"/>
  <c r="M259" i="460" a="1"/>
  <c r="V236" i="460" a="1"/>
  <c r="S40" i="460" a="1"/>
  <c r="P107" i="460" a="1"/>
  <c r="S191" i="460" a="1"/>
  <c r="G266" i="460" a="1"/>
  <c r="V137" i="460" a="1"/>
  <c r="T204" i="460" a="1"/>
  <c r="I150" i="460" a="1"/>
  <c r="T219" i="460" a="1"/>
  <c r="M210" i="460" a="1"/>
  <c r="K184" i="460" a="1"/>
  <c r="Y209" i="460" a="1"/>
  <c r="W246" i="460" a="1"/>
  <c r="L75" i="460" a="1"/>
  <c r="I145" i="460" a="1"/>
  <c r="Y46" i="460" a="1"/>
  <c r="H233" i="460" a="1"/>
  <c r="R31" i="460" a="1"/>
  <c r="O78" i="460" a="1"/>
  <c r="O69" i="460" a="1"/>
  <c r="O205" i="460" a="1"/>
  <c r="J104" i="460" a="1"/>
  <c r="Y158" i="460" a="1"/>
  <c r="Z206" i="460" a="1"/>
  <c r="O37" i="460" a="1"/>
  <c r="Y252" i="460" a="1"/>
  <c r="N250" i="460" a="1"/>
  <c r="D29" i="460" a="1"/>
  <c r="J245" i="460" a="1"/>
  <c r="X110" i="460" a="1"/>
  <c r="R75" i="460" a="1"/>
  <c r="Q58" i="460" a="1"/>
  <c r="D264" i="460" a="1"/>
  <c r="K226" i="460" a="1"/>
  <c r="U232" i="460" a="1"/>
  <c r="I111" i="460" a="1"/>
  <c r="W156" i="460" a="1"/>
  <c r="Y193" i="460" a="1"/>
  <c r="T245" i="460" a="1"/>
  <c r="Q68" i="460" a="1"/>
  <c r="T12" i="460" a="1"/>
  <c r="W60" i="460" a="1"/>
  <c r="K206" i="460" a="1"/>
  <c r="G133" i="460" a="1"/>
  <c r="G182" i="460" a="1"/>
  <c r="J165" i="460" a="1"/>
  <c r="Y23" i="460" a="1"/>
  <c r="R16" i="460" a="1"/>
  <c r="K24" i="460" a="1"/>
  <c r="K166" i="460" a="1"/>
  <c r="I240" i="460" a="1"/>
  <c r="K110" i="460" a="1"/>
  <c r="P236" i="460" a="1"/>
  <c r="G150" i="460" a="1"/>
  <c r="P75" i="460" a="1"/>
  <c r="K148" i="460" a="1"/>
  <c r="L158" i="460" a="1"/>
  <c r="D226" i="460" a="1"/>
  <c r="H23" i="460" a="1"/>
  <c r="H68" i="460" a="1"/>
  <c r="X233" i="460" a="1"/>
  <c r="Z57" i="460" a="1"/>
  <c r="T229" i="460" a="1"/>
  <c r="L142" i="460" a="1"/>
  <c r="Q216" i="460" a="1"/>
  <c r="J42" i="460" a="1"/>
  <c r="L45" i="460" a="1"/>
  <c r="D149" i="460" a="1"/>
  <c r="Z85" i="460" a="1"/>
  <c r="P219" i="460" a="1"/>
  <c r="D75" i="460" a="1"/>
  <c r="N37" i="460" a="1"/>
  <c r="S104" i="460" a="1"/>
  <c r="J23" i="460" a="1"/>
  <c r="X220" i="460" a="1"/>
  <c r="D68" i="460" a="1"/>
  <c r="S221" i="460" a="1"/>
  <c r="J43" i="460" a="1"/>
  <c r="O157" i="460" a="1"/>
  <c r="S68" i="460" a="1"/>
  <c r="T113" i="460" a="1"/>
  <c r="J111" i="460" a="1"/>
  <c r="S13" i="460" a="1"/>
  <c r="Y61" i="460" a="1"/>
  <c r="G152" i="460" a="1"/>
  <c r="J54" i="460" a="1"/>
  <c r="Z110" i="460" a="1"/>
  <c r="J85" i="460" a="1"/>
  <c r="L214" i="460" a="1"/>
  <c r="X83" i="460" a="1"/>
  <c r="L174" i="460" a="1"/>
  <c r="M107" i="460" a="1"/>
  <c r="I41" i="460" a="1"/>
  <c r="V157" i="460" a="1"/>
  <c r="U80" i="460" a="1"/>
  <c r="M253" i="460" a="1"/>
  <c r="O229" i="460" a="1"/>
  <c r="T33" i="460" a="1"/>
  <c r="O200" i="460" a="1"/>
  <c r="Z177" i="460" a="1"/>
  <c r="Z15" i="460" a="1"/>
  <c r="P78" i="460" a="1"/>
  <c r="N73" i="460" a="1"/>
  <c r="U130" i="460" a="1"/>
  <c r="J97" i="460" a="1"/>
  <c r="M47" i="460" a="1"/>
  <c r="L172" i="460" a="1"/>
  <c r="S99" i="460" a="1"/>
  <c r="U200" i="460" a="1"/>
  <c r="X55" i="460" a="1"/>
  <c r="U150" i="460" a="1"/>
  <c r="H92" i="460" a="1"/>
  <c r="J229" i="460" a="1"/>
  <c r="Q152" i="460" a="1"/>
  <c r="X222" i="460" a="1"/>
  <c r="P238" i="460" a="1"/>
  <c r="G79" i="460" a="1"/>
  <c r="K207" i="460" a="1"/>
  <c r="P183" i="460" a="1"/>
  <c r="U38" i="460" a="1"/>
  <c r="Y107" i="460" a="1"/>
  <c r="P132" i="460" a="1"/>
  <c r="T41" i="460" a="1"/>
  <c r="Z38" i="460" a="1"/>
  <c r="M85" i="460" a="1"/>
  <c r="I182" i="460" a="1"/>
  <c r="H58" i="460" a="1"/>
  <c r="L255" i="460" a="1"/>
  <c r="I244" i="460" a="1"/>
  <c r="R41" i="460" a="1"/>
  <c r="M54" i="460" a="1"/>
  <c r="P142" i="460" a="1"/>
  <c r="Z40" i="460" a="1"/>
  <c r="N240" i="460" a="1"/>
  <c r="D47" i="460" a="1"/>
  <c r="L16" i="460" a="1"/>
  <c r="T87" i="460" a="1"/>
  <c r="Z253" i="460" a="1"/>
  <c r="J29" i="460" a="1"/>
  <c r="K12" i="460" a="1"/>
  <c r="Z231" i="460" a="1"/>
  <c r="K132" i="460" a="1"/>
  <c r="I187" i="460" a="1"/>
  <c r="L60" i="460" a="1"/>
  <c r="U57" i="460" a="1"/>
  <c r="Y29" i="460" a="1"/>
  <c r="M97" i="460" a="1"/>
  <c r="M214" i="460" a="1"/>
  <c r="Z223" i="460" a="1"/>
  <c r="Q48" i="460" a="1"/>
  <c r="I223" i="460" a="1"/>
  <c r="N46" i="460" a="1"/>
  <c r="Q101" i="460" a="1"/>
  <c r="D140" i="460" a="1"/>
  <c r="O13" i="460" a="1"/>
  <c r="L198" i="460" a="1"/>
  <c r="X198" i="460" a="1"/>
  <c r="S38" i="460" a="1"/>
  <c r="U222" i="460" a="1"/>
  <c r="U36" i="460" a="1"/>
  <c r="T123" i="460" a="1"/>
  <c r="X147" i="460" a="1"/>
  <c r="S150" i="460" a="1"/>
  <c r="P164" i="460" a="1"/>
  <c r="S76" i="460" a="1"/>
  <c r="R85" i="460" a="1"/>
  <c r="N233" i="460" a="1"/>
  <c r="S177" i="460" a="1"/>
  <c r="J172" i="460" a="1"/>
  <c r="Z89" i="460" a="1"/>
  <c r="Z127" i="460" a="1"/>
  <c r="J152" i="460" a="1"/>
  <c r="O216" i="460" a="1"/>
  <c r="W157" i="460" a="1"/>
  <c r="W84" i="460" a="1"/>
  <c r="T96" i="460" a="1"/>
  <c r="N95" i="460" a="1"/>
  <c r="V229" i="460" a="1"/>
  <c r="O90" i="460" a="1"/>
  <c r="T184" i="460" a="1"/>
  <c r="M168" i="460" a="1"/>
  <c r="Z95" i="460" a="1"/>
  <c r="Z69" i="460" a="1"/>
  <c r="S23" i="460" a="1"/>
  <c r="O141" i="460" a="1"/>
  <c r="T265" i="460" a="1"/>
  <c r="X14" i="460" a="1"/>
  <c r="T89" i="460" a="1"/>
  <c r="R221" i="460" a="1"/>
  <c r="Y234" i="460" a="1"/>
  <c r="V98" i="460" a="1"/>
  <c r="N259" i="460" a="1"/>
  <c r="Q148" i="460" a="1"/>
  <c r="K15" i="460" a="1"/>
  <c r="D48" i="460" a="1"/>
  <c r="Z126" i="460" a="1"/>
  <c r="T210" i="460" a="1"/>
  <c r="U250" i="460" a="1"/>
  <c r="W24" i="460" a="1"/>
  <c r="T152" i="460" a="1"/>
  <c r="D190" i="460" a="1"/>
  <c r="O132" i="460" a="1"/>
  <c r="V240" i="460" a="1"/>
  <c r="K101" i="460" a="1"/>
  <c r="D31" i="460" a="1"/>
  <c r="U116" i="460" a="1"/>
  <c r="M217" i="460" a="1"/>
  <c r="V144" i="460" a="1"/>
  <c r="I84" i="460" a="1"/>
  <c r="W15" i="460" a="1"/>
  <c r="H86" i="460" a="1"/>
  <c r="T142" i="460" a="1"/>
  <c r="P88" i="460" a="1"/>
  <c r="L121" i="460" a="1"/>
  <c r="U231" i="460" a="1"/>
  <c r="O184" i="460" a="1"/>
  <c r="Y232" i="460" a="1"/>
  <c r="G46" i="460" a="1"/>
  <c r="Q166" i="460" a="1"/>
  <c r="K208" i="460" a="1"/>
  <c r="L199" i="460" a="1"/>
  <c r="J201" i="460" a="1"/>
  <c r="I76" i="281"/>
  <c r="N230" i="460" a="1"/>
  <c r="L223" i="460" a="1"/>
  <c r="I130" i="460" a="1"/>
  <c r="J113" i="460" a="1"/>
  <c r="O149" i="460" a="1"/>
  <c r="T191" i="460" a="1"/>
  <c r="S39" i="460" a="1"/>
  <c r="G157" i="460" a="1"/>
  <c r="T228" i="460" a="1"/>
  <c r="W266" i="460" a="1"/>
  <c r="R57" i="460" a="1"/>
  <c r="M35" i="460" a="1"/>
  <c r="D181" i="460" a="1"/>
  <c r="P172" i="460" a="1"/>
  <c r="S136" i="460" a="1"/>
  <c r="D56" i="460" a="1"/>
  <c r="V259" i="460" a="1"/>
  <c r="Y185" i="460" a="1"/>
  <c r="G183" i="460" a="1"/>
  <c r="U88" i="460" a="1"/>
  <c r="H158" i="460" a="1"/>
  <c r="L226" i="460" a="1"/>
  <c r="G84" i="460" a="1"/>
  <c r="U233" i="460" a="1"/>
  <c r="J233" i="460" a="1"/>
  <c r="H168" i="460" a="1"/>
  <c r="M250" i="460" a="1"/>
  <c r="H14" i="460" a="1"/>
  <c r="N167" i="460" a="1"/>
  <c r="P198" i="460" a="1"/>
  <c r="M44" i="460" a="1"/>
  <c r="O264" i="460" a="1"/>
  <c r="J164" i="460" a="1"/>
  <c r="X98" i="460" a="1"/>
  <c r="Z215" i="460" a="1"/>
  <c r="I260" i="460" a="1"/>
  <c r="D73" i="460" a="1"/>
  <c r="D263" i="460" a="1"/>
  <c r="I245" i="460" a="1"/>
  <c r="H183" i="460" a="1"/>
  <c r="H89" i="460" a="1"/>
  <c r="O145" i="460" a="1"/>
  <c r="W234" i="460" a="1"/>
  <c r="S81" i="460" a="1"/>
  <c r="I87" i="460" a="1"/>
  <c r="G208" i="460" a="1"/>
  <c r="T231" i="460" a="1"/>
  <c r="J143" i="460" a="1"/>
  <c r="O38" i="460" a="1"/>
  <c r="R227" i="460" a="1"/>
  <c r="J11" i="460" a="1"/>
  <c r="S187" i="460" a="1"/>
  <c r="P57" i="460" a="1"/>
  <c r="H220" i="460" a="1"/>
  <c r="R146" i="460" a="1"/>
  <c r="M172" i="460" a="1"/>
  <c r="Y89" i="460" a="1"/>
  <c r="M29" i="460" a="1"/>
  <c r="R207" i="460" a="1"/>
  <c r="I63" i="460" a="1"/>
  <c r="M204" i="460" a="1"/>
  <c r="Z137" i="460" a="1"/>
  <c r="J59" i="460" a="1"/>
  <c r="Y190" i="460" a="1"/>
  <c r="N198" i="460" a="1"/>
  <c r="H166" i="460" a="1"/>
  <c r="P149" i="460" a="1"/>
  <c r="Q187" i="460" a="1"/>
  <c r="S130" i="460" a="1"/>
  <c r="M260" i="460" a="1"/>
  <c r="K210" i="460" a="1"/>
  <c r="U44" i="460" a="1"/>
  <c r="H137" i="460" a="1"/>
  <c r="M149" i="460" a="1"/>
  <c r="Q189" i="460" a="1"/>
  <c r="S51" i="460" a="1"/>
  <c r="X42" i="460" a="1"/>
  <c r="N33" i="460" a="1"/>
  <c r="V77" i="460" a="1"/>
  <c r="U34" i="460" a="1"/>
  <c r="R53" i="460" a="1"/>
  <c r="G123" i="460" a="1"/>
  <c r="O168" i="460" a="1"/>
  <c r="Y180" i="460" a="1"/>
  <c r="G51" i="460" a="1"/>
  <c r="W100" i="460" a="1"/>
  <c r="L251" i="460" a="1"/>
  <c r="U133" i="460" a="1"/>
  <c r="G122" i="460" a="1"/>
  <c r="J88" i="460" a="1"/>
  <c r="H255" i="460" a="1"/>
  <c r="N205" i="460" a="1"/>
  <c r="K215" i="460" a="1"/>
  <c r="T23" i="460" a="1"/>
  <c r="W252" i="460" a="1"/>
  <c r="O100" i="460" a="1"/>
  <c r="N175" i="460" a="1"/>
  <c r="X12" i="460" a="1"/>
  <c r="O175" i="460" a="1"/>
  <c r="N86" i="460" a="1"/>
  <c r="V228" i="460" a="1"/>
  <c r="D255" i="460" a="1"/>
  <c r="N123" i="460" a="1"/>
  <c r="I29" i="460" a="1"/>
  <c r="S70" i="460" a="1"/>
  <c r="V246" i="460" a="1"/>
  <c r="Z92" i="460" a="1"/>
  <c r="P128" i="460" a="1"/>
  <c r="N69" i="460" a="1"/>
  <c r="T70" i="460" a="1"/>
  <c r="I265" i="460" a="1"/>
  <c r="Y37" i="460" a="1"/>
  <c r="L25" i="460" a="1"/>
  <c r="K244" i="460" a="1"/>
  <c r="I266" i="460" a="1"/>
  <c r="J127" i="460" a="1"/>
  <c r="H253" i="460" a="1"/>
  <c r="H261" i="460" a="1"/>
  <c r="G37" i="460" a="1"/>
  <c r="D87" i="460" a="1"/>
  <c r="L252" i="460" a="1"/>
  <c r="K45" i="460" a="1"/>
  <c r="K246" i="460" a="1"/>
  <c r="S129" i="460" a="1"/>
  <c r="J92" i="460" a="1"/>
  <c r="I100" i="460" a="1"/>
  <c r="D251" i="460" a="1"/>
  <c r="H102" i="460" a="1"/>
  <c r="M98" i="460" a="1"/>
  <c r="H181" i="460" a="1"/>
  <c r="I67" i="460" a="1"/>
  <c r="T129" i="460" a="1"/>
  <c r="T164" i="460" a="1"/>
  <c r="M218" i="460" a="1"/>
  <c r="H57" i="460" a="1"/>
  <c r="D188" i="460" a="1"/>
  <c r="O137" i="460" a="1"/>
  <c r="K74" i="460" a="1"/>
  <c r="N99" i="460" a="1"/>
  <c r="L68" i="460" a="1"/>
  <c r="P114" i="460" a="1"/>
  <c r="X91" i="460" a="1"/>
  <c r="X36" i="460" a="1"/>
  <c r="H244" i="460" a="1"/>
  <c r="G86" i="460" a="1"/>
  <c r="Q160" i="460" a="1"/>
  <c r="H222" i="460" a="1"/>
  <c r="M201" i="460" a="1"/>
  <c r="X244" i="460" a="1"/>
  <c r="T259" i="460" a="1"/>
  <c r="D240" i="460" a="1"/>
  <c r="H218" i="460" a="1"/>
  <c r="L201" i="460" a="1"/>
  <c r="L189" i="460" a="1"/>
  <c r="U123" i="460" a="1"/>
  <c r="T79" i="460" a="1"/>
  <c r="M89" i="460" a="1"/>
  <c r="G261" i="460" a="1"/>
  <c r="S264" i="460" a="1"/>
  <c r="L74" i="460" a="1"/>
  <c r="Q30" i="460" a="1"/>
  <c r="V35" i="460" a="1"/>
  <c r="P228" i="460" a="1"/>
  <c r="U35" i="460" a="1"/>
  <c r="W83" i="460" a="1"/>
  <c r="M91" i="460" a="1"/>
  <c r="J244" i="460" a="1"/>
  <c r="U110" i="460" a="1"/>
  <c r="Z90" i="460" a="1"/>
  <c r="R90" i="460" a="1"/>
  <c r="N61" i="460" a="1"/>
  <c r="M39" i="460" a="1"/>
  <c r="U199" i="460" a="1"/>
  <c r="W158" i="460" a="1"/>
  <c r="Y222" i="460" a="1"/>
  <c r="U70" i="460" a="1"/>
  <c r="X164" i="460" a="1"/>
  <c r="D206" i="460" a="1"/>
  <c r="O123" i="460" a="1"/>
  <c r="L13" i="460" a="1"/>
  <c r="M140" i="460" a="1"/>
  <c r="L42" i="460" a="1"/>
  <c r="J131" i="460" a="1"/>
  <c r="L53" i="460" a="1"/>
  <c r="T14" i="460" a="1"/>
  <c r="Y208" i="460" a="1"/>
  <c r="D92" i="460" a="1"/>
  <c r="Q60" i="460" a="1"/>
  <c r="N251" i="460" a="1"/>
  <c r="G231" i="460" a="1"/>
  <c r="D204" i="460" a="1"/>
  <c r="K98" i="460" a="1"/>
  <c r="M234" i="460" a="1"/>
  <c r="I198" i="460" a="1"/>
  <c r="K164" i="460" a="1"/>
  <c r="W133" i="460" a="1"/>
  <c r="I59" i="460" a="1"/>
  <c r="M167" i="460" a="1"/>
  <c r="G48" i="460" a="1"/>
  <c r="S166" i="460" a="1"/>
  <c r="M46" i="460" a="1"/>
  <c r="P46" i="460" a="1"/>
  <c r="V249" i="460" a="1"/>
  <c r="O127" i="460" a="1"/>
  <c r="W130" i="460" a="1"/>
  <c r="X157" i="460" a="1"/>
  <c r="O253" i="460" a="1"/>
  <c r="D209" i="460" a="1"/>
  <c r="J215" i="460" a="1"/>
  <c r="Q172" i="460" a="1"/>
  <c r="U105" i="460" a="1"/>
  <c r="N41" i="460" a="1"/>
  <c r="I69" i="460" a="1"/>
  <c r="X146" i="460" a="1"/>
  <c r="L175" i="460" a="1"/>
  <c r="J19" i="460" a="1"/>
  <c r="H215" i="460" a="1"/>
  <c r="N231" i="460" a="1"/>
  <c r="U107" i="460" a="1"/>
  <c r="M226" i="460" a="1"/>
  <c r="W63" i="460" a="1"/>
  <c r="X207" i="460" a="1"/>
  <c r="L15" i="460" a="1"/>
  <c r="K129" i="460" a="1"/>
  <c r="U207" i="460" a="1"/>
  <c r="I76" i="460" a="1"/>
  <c r="P200" i="460" a="1"/>
  <c r="T84" i="460" a="1"/>
  <c r="W48" i="460" a="1"/>
  <c r="D259" i="460" a="1"/>
  <c r="W56" i="460" a="1"/>
  <c r="W264" i="460" a="1"/>
  <c r="V132" i="460" a="1"/>
  <c r="U54" i="460" a="1"/>
  <c r="Z32" i="460" a="1"/>
  <c r="S168" i="460" a="1"/>
  <c r="L227" i="460" a="1"/>
  <c r="K43" i="460" a="1"/>
  <c r="G175" i="460" a="1"/>
  <c r="R144" i="460" a="1"/>
  <c r="R180" i="460" a="1"/>
  <c r="H55" i="460" a="1"/>
  <c r="T253" i="460" a="1"/>
  <c r="J240" i="460" a="1"/>
  <c r="D33" i="460" a="1"/>
  <c r="W116" i="460" a="1"/>
  <c r="R63" i="460" a="1"/>
  <c r="R183" i="460" a="1"/>
  <c r="M141" i="460" a="1"/>
  <c r="V19" i="460" a="1"/>
  <c r="P226" i="460" a="1"/>
  <c r="U98" i="460" a="1"/>
  <c r="L76" i="460" a="1"/>
  <c r="L210" i="460" a="1"/>
  <c r="Y11" i="460" a="1"/>
  <c r="R260" i="460" a="1"/>
  <c r="H126" i="460" a="1"/>
  <c r="V131" i="460" a="1"/>
  <c r="H34" i="460" a="1"/>
  <c r="U95" i="460" a="1"/>
  <c r="D100" i="460" a="1"/>
  <c r="J175" i="460" a="1"/>
  <c r="O14" i="460" a="1"/>
  <c r="S31" i="460" a="1"/>
  <c r="K89" i="460" a="1"/>
  <c r="P121" i="460" a="1"/>
  <c r="D236" i="460" a="1"/>
  <c r="Y96" i="460" a="1"/>
  <c r="V48" i="460" a="1"/>
  <c r="I21" i="460" a="1"/>
  <c r="T116" i="460" a="1"/>
  <c r="S57" i="460" a="1"/>
  <c r="H191" i="460" a="1"/>
  <c r="K182" i="460" a="1"/>
  <c r="N165" i="460" a="1"/>
  <c r="P222" i="460" a="1"/>
  <c r="J56" i="460" a="1"/>
  <c r="T230" i="460" a="1"/>
  <c r="N156" i="460" a="1"/>
  <c r="I136" i="460" a="1"/>
  <c r="S100" i="460" a="1"/>
  <c r="H175" i="460" a="1"/>
  <c r="Q36" i="460" a="1"/>
  <c r="P39" i="460" a="1"/>
  <c r="L245" i="460" a="1"/>
  <c r="X159" i="460" a="1"/>
  <c r="G216" i="460" a="1"/>
  <c r="Y122" i="460" a="1"/>
  <c r="X226" i="460" a="1"/>
  <c r="J142" i="460" a="1"/>
  <c r="T160" i="460" a="1"/>
  <c r="R19" i="460" a="1"/>
  <c r="D150" i="460" a="1"/>
  <c r="X262" i="460" a="1"/>
  <c r="P33" i="460" a="1"/>
  <c r="N22" i="460" a="1"/>
  <c r="Y230" i="460" a="1"/>
  <c r="V142" i="460" a="1"/>
  <c r="R245" i="460" a="1"/>
  <c r="L150" i="460" a="1"/>
  <c r="Q165" i="460" a="1"/>
  <c r="J52" i="460" a="1"/>
  <c r="N89" i="460" a="1"/>
  <c r="P135" i="460" a="1"/>
  <c r="S34" i="460" a="1"/>
  <c r="D152" i="460" a="1"/>
  <c r="H201" i="460" a="1"/>
  <c r="D60" i="460" a="1"/>
  <c r="J265" i="460" a="1"/>
  <c r="Z181" i="460" a="1"/>
  <c r="N141" i="460" a="1"/>
  <c r="N104" i="460" a="1"/>
  <c r="J198" i="460" a="1"/>
  <c r="N57" i="460" a="1"/>
  <c r="N14" i="460" a="1"/>
  <c r="P80" i="460" a="1"/>
  <c r="P221" i="460" a="1"/>
  <c r="Q44" i="460" a="1"/>
  <c r="T128" i="460" a="1"/>
  <c r="J31" i="460" a="1"/>
  <c r="L148" i="460" a="1"/>
  <c r="U12" i="460" a="1"/>
  <c r="P207" i="460" a="1"/>
  <c r="Z30" i="460" a="1"/>
  <c r="U262" i="460" a="1"/>
  <c r="Z246" i="460" a="1"/>
  <c r="M160" i="460" a="1"/>
  <c r="U81" i="460" a="1"/>
  <c r="D121" i="460" a="1"/>
  <c r="R140" i="460" a="1"/>
  <c r="H15" i="460" a="1"/>
  <c r="Q264" i="460" a="1"/>
  <c r="H77" i="460" a="1"/>
  <c r="M26" i="460" a="1"/>
  <c r="M11" i="460" a="1"/>
  <c r="Q185" i="460" a="1"/>
  <c r="L95" i="460" a="1"/>
  <c r="J228" i="460" a="1"/>
  <c r="J145" i="460" a="1"/>
  <c r="O54" i="460" a="1"/>
  <c r="N222" i="460" a="1"/>
  <c r="M220" i="460" a="1"/>
  <c r="Q265" i="460" a="1"/>
  <c r="X252" i="460" a="1"/>
  <c r="Y258" i="460" a="1"/>
  <c r="Z112" i="460" a="1"/>
  <c r="N258" i="460" a="1"/>
  <c r="V172" i="460" a="1"/>
  <c r="Q173" i="460" a="1"/>
  <c r="I12" i="460" a="1"/>
  <c r="O84" i="460" a="1"/>
  <c r="U23" i="460" a="1"/>
  <c r="T127" i="460" a="1"/>
  <c r="R129" i="460" a="1"/>
  <c r="V140" i="460" a="1"/>
  <c r="I147" i="460" a="1"/>
  <c r="V12" i="460" a="1"/>
  <c r="L52" i="460" a="1"/>
  <c r="G144" i="460" a="1"/>
  <c r="S232" i="460" a="1"/>
  <c r="G29" i="460" a="1"/>
  <c r="Y157" i="460" a="1"/>
  <c r="O152" i="460" a="1"/>
  <c r="U263" i="460" a="1"/>
  <c r="T42" i="460" a="1"/>
  <c r="U52" i="460" a="1"/>
  <c r="I99" i="460" a="1"/>
  <c r="O215" i="460" a="1"/>
  <c r="U264" i="460" a="1"/>
  <c r="O126" i="460" a="1"/>
  <c r="M164" i="460" a="1"/>
  <c r="V69" i="460" a="1"/>
  <c r="D36" i="460" a="1"/>
  <c r="V186" i="460" a="1"/>
  <c r="P130" i="460" a="1"/>
  <c r="L134" i="460" a="1"/>
  <c r="I190" i="460" a="1"/>
  <c r="M223" i="460" a="1"/>
  <c r="D38" i="460" a="1"/>
  <c r="P250" i="460" a="1"/>
  <c r="H42" i="460" a="1"/>
  <c r="R42" i="460" a="1"/>
  <c r="G209" i="460" a="1"/>
  <c r="N173" i="460" a="1"/>
  <c r="V158" i="460" a="1"/>
  <c r="Q82" i="460" a="1"/>
  <c r="D86" i="460" a="1"/>
  <c r="O97" i="460" a="1"/>
  <c r="V13" i="460" a="1"/>
  <c r="T56" i="460" a="1"/>
  <c r="K86" i="460" a="1"/>
  <c r="M101" i="460" a="1"/>
  <c r="G95" i="460" a="1"/>
  <c r="S90" i="460" a="1"/>
  <c r="Y75" i="460" a="1"/>
  <c r="Z266" i="460" a="1"/>
  <c r="R103" i="460" a="1"/>
  <c r="M90" i="460" a="1"/>
  <c r="S204" i="460" a="1"/>
  <c r="Z22" i="460" a="1"/>
  <c r="X81" i="460" a="1"/>
  <c r="I88" i="460" a="1"/>
  <c r="I44" i="460" a="1"/>
  <c r="L238" i="460" a="1"/>
  <c r="O204" i="460" a="1"/>
  <c r="H234" i="460" a="1"/>
  <c r="Q236" i="460" a="1"/>
  <c r="P201" i="460" a="1"/>
  <c r="Q123" i="460" a="1"/>
  <c r="N23" i="460" a="1"/>
  <c r="X238" i="460" a="1"/>
  <c r="O206" i="460" a="1"/>
  <c r="R161" i="460" a="1"/>
  <c r="K136" i="460" a="1"/>
  <c r="Z132" i="460" a="1"/>
  <c r="N31" i="460" a="1"/>
  <c r="D148" i="460" a="1"/>
  <c r="D172" i="460" a="1"/>
  <c r="W209" i="460" a="1"/>
  <c r="J214" i="460" a="1"/>
  <c r="N102" i="460" a="1"/>
  <c r="V34" i="460" a="1"/>
  <c r="R55" i="460" a="1"/>
  <c r="S217" i="460" a="1"/>
  <c r="I171" i="460" a="1"/>
  <c r="U246" i="460" a="1"/>
  <c r="M207" i="460" a="1"/>
  <c r="D16" i="460" a="1"/>
  <c r="O226" i="460" a="1"/>
  <c r="N15" i="460" a="1"/>
  <c r="T37" i="460" a="1"/>
  <c r="O228" i="460" a="1"/>
  <c r="L36" i="460" a="1"/>
  <c r="W231" i="460" a="1"/>
  <c r="Z185" i="460" a="1"/>
  <c r="O135" i="460" a="1"/>
  <c r="I246" i="460" a="1"/>
  <c r="Y200" i="460" a="1"/>
  <c r="M183" i="460" a="1"/>
  <c r="D234" i="460" a="1"/>
  <c r="H97" i="460" a="1"/>
  <c r="J150" i="460" a="1"/>
  <c r="G24" i="460" a="1"/>
  <c r="Z113" i="460" a="1"/>
  <c r="J158" i="460" a="1"/>
  <c r="S53" i="460" a="1"/>
  <c r="K47" i="460" a="1"/>
  <c r="W191" i="460" a="1"/>
  <c r="N142" i="460" a="1"/>
  <c r="V168" i="460" a="1"/>
  <c r="V146" i="460" a="1"/>
  <c r="R104" i="460" a="1"/>
  <c r="Y79" i="460" a="1"/>
  <c r="L54" i="460" a="1"/>
  <c r="N210" i="460" a="1"/>
  <c r="X230" i="460" a="1"/>
  <c r="V79" i="460" a="1"/>
  <c r="U261" i="460" a="1"/>
  <c r="V234" i="460" a="1"/>
  <c r="G54" i="460" a="1"/>
  <c r="O133" i="460" a="1"/>
  <c r="I261" i="460" a="1"/>
  <c r="Q77" i="460" a="1"/>
  <c r="T55" i="460" a="1"/>
  <c r="Y143" i="460" a="1"/>
  <c r="J174" i="460" a="1"/>
  <c r="Y266" i="460" a="1"/>
  <c r="O59" i="460" a="1"/>
  <c r="X116" i="460" a="1"/>
  <c r="U266" i="460" a="1"/>
  <c r="Q191" i="460" a="1"/>
  <c r="T250" i="460" a="1"/>
  <c r="P74" i="460" a="1"/>
  <c r="Z230" i="460" a="1"/>
  <c r="N136" i="460" a="1"/>
  <c r="U143" i="460" a="1"/>
  <c r="U103" i="460" a="1"/>
  <c r="V184" i="460" a="1"/>
  <c r="V33" i="460" a="1"/>
  <c r="U215" i="460" a="1"/>
  <c r="O40" i="460" a="1"/>
  <c r="Z210" i="460" a="1"/>
  <c r="N78" i="460" a="1"/>
  <c r="W69" i="460" a="1"/>
  <c r="P13" i="460" a="1"/>
  <c r="U258" i="460" a="1"/>
  <c r="H144" i="460" a="1"/>
  <c r="P182" i="460" a="1"/>
  <c r="M20" i="460" a="1"/>
  <c r="I39" i="460" a="1"/>
  <c r="G222" i="460" a="1"/>
  <c r="Y85" i="460" a="1"/>
  <c r="W172" i="460" a="1"/>
  <c r="G39" i="460" a="1"/>
  <c r="O55" i="460" a="1"/>
  <c r="Q145" i="460" a="1"/>
  <c r="Z26" i="460" a="1"/>
  <c r="N70" i="460" a="1"/>
  <c r="U164" i="460" a="1"/>
  <c r="O116" i="460" a="1"/>
  <c r="J30" i="460" a="1"/>
  <c r="Q198" i="460" a="1"/>
  <c r="K264" i="460" a="1"/>
  <c r="X105" i="460" a="1"/>
  <c r="P23" i="460" a="1"/>
  <c r="M36" i="460" a="1"/>
  <c r="W222" i="460" a="1"/>
  <c r="U167" i="460" a="1"/>
  <c r="I73" i="460" a="1"/>
  <c r="J102" i="460" a="1"/>
  <c r="Z140" i="460" a="1"/>
  <c r="Z235" i="460" a="1"/>
  <c r="J35" i="460" a="1"/>
  <c r="X15" i="460" a="1"/>
  <c r="N101" i="460" a="1"/>
  <c r="N21" i="460" a="1"/>
  <c r="T32" i="460" a="1"/>
  <c r="I102" i="460" a="1"/>
  <c r="K229" i="460" a="1"/>
  <c r="Q12" i="460" a="1"/>
  <c r="T180" i="460" a="1"/>
  <c r="Q20" i="460" a="1"/>
  <c r="W140" i="460" a="1"/>
  <c r="D84" i="460" a="1"/>
  <c r="S97" i="460" a="1"/>
  <c r="K145" i="460" a="1"/>
  <c r="J90" i="460" a="1"/>
  <c r="K140" i="460" a="1"/>
  <c r="T77" i="460" a="1"/>
  <c r="U91" i="460" a="1"/>
  <c r="Y80" i="460" a="1"/>
  <c r="I183" i="460" a="1"/>
  <c r="K189" i="460" a="1"/>
  <c r="X158" i="460" a="1"/>
  <c r="X67" i="460" a="1"/>
  <c r="J236" i="460" a="1"/>
  <c r="M45" i="460" a="1"/>
  <c r="P184" i="460" a="1"/>
  <c r="T168" i="460" a="1"/>
  <c r="X166" i="460" a="1"/>
  <c r="R251" i="460" a="1"/>
  <c r="Y126" i="460" a="1"/>
  <c r="Z20" i="460" a="1"/>
  <c r="N81" i="460" a="1"/>
  <c r="W42" i="460" a="1"/>
  <c r="X185" i="460" a="1"/>
  <c r="W260" i="460" a="1"/>
  <c r="X217" i="460" a="1"/>
  <c r="J98" i="460" a="1"/>
  <c r="T215" i="460" a="1"/>
  <c r="S73" i="460" a="1"/>
  <c r="O110" i="460" a="1"/>
  <c r="R181" i="460" a="1"/>
  <c r="P213" i="460" a="1"/>
  <c r="M74" i="460" a="1"/>
  <c r="N164" i="460" a="1"/>
  <c r="K172" i="460" a="1"/>
  <c r="O208" i="460" a="1"/>
  <c r="Q230" i="460" a="1"/>
  <c r="L157" i="460" a="1"/>
  <c r="Z251" i="460" a="1"/>
  <c r="G141" i="460" a="1"/>
  <c r="O234" i="460" a="1"/>
  <c r="S59" i="460" a="1"/>
  <c r="U74" i="460" a="1"/>
  <c r="T47" i="460" a="1"/>
  <c r="H265" i="460" a="1"/>
  <c r="X260" i="460" a="1"/>
  <c r="S63" i="460" a="1"/>
  <c r="X68" i="460" a="1"/>
  <c r="I249" i="460" a="1"/>
  <c r="O240" i="460" a="1"/>
  <c r="O67" i="460" a="1"/>
  <c r="Z218" i="460" a="1"/>
  <c r="O105" i="460" a="1"/>
  <c r="O171" i="460" a="1"/>
  <c r="Q114" i="460" a="1"/>
  <c r="Q164" i="460" a="1"/>
  <c r="P262" i="460" a="1"/>
  <c r="U129" i="460" a="1"/>
  <c r="O251" i="460" a="1"/>
  <c r="Q132" i="460" a="1"/>
  <c r="T258" i="460" a="1"/>
  <c r="X215" i="460" a="1"/>
  <c r="M75" i="460" a="1"/>
  <c r="Z67" i="460" a="1"/>
  <c r="G32" i="460" a="1"/>
  <c r="V90" i="460" a="1"/>
  <c r="P26" i="460" a="1"/>
  <c r="T264" i="460" a="1"/>
  <c r="H221" i="460" a="1"/>
  <c r="H105" i="460" a="1"/>
  <c r="S141" i="460" a="1"/>
  <c r="V54" i="460" a="1"/>
  <c r="Y30" i="460" a="1"/>
  <c r="G126" i="460" a="1"/>
  <c r="Z142" i="460" a="1"/>
  <c r="O210" i="460" a="1"/>
  <c r="X96" i="460" a="1"/>
  <c r="U185" i="460" a="1"/>
  <c r="K99" i="460" a="1"/>
  <c r="S83" i="460" a="1"/>
  <c r="S207" i="460" a="1"/>
  <c r="W190" i="460" a="1"/>
  <c r="V57" i="460" a="1"/>
  <c r="Z96" i="460" a="1"/>
  <c r="Y214" i="460" a="1"/>
  <c r="N128" i="460" a="1"/>
  <c r="Q42" i="460" a="1"/>
  <c r="I121" i="460" a="1"/>
  <c r="Z189" i="460" a="1"/>
  <c r="L97" i="460" a="1"/>
  <c r="N82" i="460" a="1"/>
  <c r="U51" i="460" a="1"/>
  <c r="W105" i="460" a="1"/>
  <c r="D95" i="460" a="1"/>
  <c r="Q199" i="460" a="1"/>
  <c r="P113" i="460" a="1"/>
  <c r="Q213" i="460" a="1"/>
  <c r="S133" i="460" a="1"/>
  <c r="O45" i="460" a="1"/>
  <c r="P229" i="460" a="1"/>
  <c r="T132" i="460" a="1"/>
  <c r="H82" i="460" a="1"/>
  <c r="Z233" i="460" a="1"/>
  <c r="W228" i="460" a="1"/>
  <c r="W30" i="460" a="1"/>
  <c r="I75" i="460" a="1"/>
  <c r="J12" i="460" a="1"/>
  <c r="K87" i="460" a="1"/>
  <c r="I226" i="460" a="1"/>
  <c r="H131" i="460" a="1"/>
  <c r="P24" i="460" a="1"/>
  <c r="L43" i="460" a="1"/>
  <c r="U75" i="460" a="1"/>
  <c r="O173" i="460" a="1"/>
  <c r="R191" i="460" a="1"/>
  <c r="N149" i="460" a="1"/>
  <c r="J48" i="460" a="1"/>
  <c r="L141" i="460" a="1"/>
  <c r="M129" i="460" a="1"/>
  <c r="G189" i="460" a="1"/>
  <c r="K95" i="460" a="1"/>
  <c r="J77" i="460" a="1"/>
  <c r="S167" i="460" a="1"/>
  <c r="U16" i="460" a="1"/>
  <c r="J87" i="460" a="1"/>
  <c r="G210" i="460" a="1"/>
  <c r="O76" i="460" a="1"/>
  <c r="K16" i="460" a="1"/>
  <c r="O25" i="460" a="1"/>
  <c r="P127" i="460" a="1"/>
  <c r="X77" i="460" a="1"/>
  <c r="N171" i="460" a="1"/>
  <c r="J33" i="460" a="1"/>
  <c r="K245" i="460" a="1"/>
  <c r="Z23" i="460" a="1"/>
  <c r="J75" i="460" a="1"/>
  <c r="U42" i="460" a="1"/>
  <c r="R175" i="460" a="1"/>
  <c r="H171" i="460" a="1"/>
  <c r="L23" i="460" a="1"/>
  <c r="U29" i="460" a="1"/>
  <c r="H101" i="460" a="1"/>
  <c r="P86" i="460" a="1"/>
  <c r="D105" i="460" a="1"/>
  <c r="R235" i="460" a="1"/>
  <c r="I146" i="460" a="1"/>
  <c r="I236" i="460" a="1"/>
  <c r="K38" i="460" a="1"/>
  <c r="Z220" i="460" a="1"/>
  <c r="I144" i="460" a="1"/>
  <c r="K250" i="460" a="1"/>
  <c r="D25" i="460" a="1"/>
  <c r="M165" i="460" a="1"/>
  <c r="W73" i="460" a="1"/>
  <c r="G217" i="460" a="1"/>
  <c r="I13" i="460" a="1"/>
  <c r="D88" i="460" a="1"/>
  <c r="R214" i="460" a="1"/>
  <c r="K160" i="460" a="1"/>
  <c r="N133" i="460" a="1"/>
  <c r="D186" i="460" a="1"/>
  <c r="I200" i="460" a="1"/>
  <c r="T105" i="460" a="1"/>
  <c r="M236" i="460" a="1"/>
  <c r="Q89" i="460" a="1"/>
  <c r="R132" i="460" a="1"/>
  <c r="I156" i="460" a="1"/>
  <c r="X145" i="460" a="1"/>
  <c r="V218" i="460" a="1"/>
  <c r="R113" i="460" a="1"/>
  <c r="M15" i="460" a="1"/>
  <c r="W159" i="460" a="1"/>
  <c r="R133" i="460" a="1"/>
  <c r="R159" i="460" a="1"/>
  <c r="Y114" i="460" a="1"/>
  <c r="Y34" i="460" a="1"/>
  <c r="J200" i="460" a="1"/>
  <c r="U61" i="460" a="1"/>
  <c r="Q79" i="460" a="1"/>
  <c r="U55" i="460" a="1"/>
  <c r="Z121" i="460" a="1"/>
  <c r="W180" i="460" a="1"/>
  <c r="Y186" i="460" a="1"/>
  <c r="R185" i="460" a="1"/>
  <c r="R127" i="460" a="1"/>
  <c r="G130" i="460" a="1"/>
  <c r="I228" i="460" a="1"/>
  <c r="H258" i="460" a="1"/>
  <c r="R158" i="460" a="1"/>
  <c r="K53" i="460" a="1"/>
  <c r="G219" i="460" a="1"/>
  <c r="W259" i="460" a="1"/>
  <c r="O249" i="460" a="1"/>
  <c r="T61" i="460" a="1"/>
  <c r="K60" i="460" a="1"/>
  <c r="Z52" i="460" a="1"/>
  <c r="Y32" i="460" a="1"/>
  <c r="R205" i="460" a="1"/>
  <c r="K221" i="460" a="1"/>
  <c r="V200" i="460" a="1"/>
  <c r="J21" i="460" a="1"/>
  <c r="S266" i="460" a="1"/>
  <c r="Y181" i="460" a="1"/>
  <c r="S132" i="460" a="1"/>
  <c r="Q100" i="460" a="1"/>
  <c r="H199" i="460" a="1"/>
  <c r="V87" i="460" a="1"/>
  <c r="G26" i="460" a="1"/>
  <c r="Y123" i="460" a="1"/>
  <c r="Z70" i="460" a="1"/>
  <c r="S214" i="460" a="1"/>
  <c r="S258" i="460" a="1"/>
  <c r="I210" i="460" a="1"/>
  <c r="V208" i="460" a="1"/>
  <c r="Z263" i="460" a="1"/>
  <c r="L249" i="460" a="1"/>
  <c r="W223" i="460" a="1"/>
  <c r="R101" i="460" a="1"/>
  <c r="L116" i="460" a="1"/>
  <c r="Y57" i="460" a="1"/>
  <c r="U32" i="460" a="1"/>
  <c r="H74" i="460" a="1"/>
  <c r="X187" i="460" a="1"/>
  <c r="G73" i="460" a="1"/>
  <c r="R219" i="460" a="1"/>
  <c r="P173" i="460" a="1"/>
  <c r="L219" i="460" a="1"/>
  <c r="W198" i="460" a="1"/>
  <c r="W177" i="460" a="1"/>
  <c r="M57" i="460" a="1"/>
  <c r="T98" i="460" a="1"/>
  <c r="I137" i="460" a="1"/>
  <c r="S213" i="460" a="1"/>
  <c r="H22" i="460" a="1"/>
  <c r="X221" i="460" a="1"/>
  <c r="G68" i="460" a="1"/>
  <c r="L26" i="460" a="1"/>
  <c r="P34" i="460" a="1"/>
  <c r="Z205" i="460" a="1"/>
  <c r="P165" i="460" a="1"/>
  <c r="M150" i="460" a="1"/>
  <c r="M177" i="460" a="1"/>
  <c r="V29" i="460" a="1"/>
  <c r="P44" i="460" a="1"/>
  <c r="I172" i="460" a="1"/>
  <c r="Z167" i="460" a="1"/>
  <c r="R182" i="460" a="1"/>
  <c r="R48" i="460" a="1"/>
  <c r="G215" i="460" a="1"/>
  <c r="Y83" i="460" a="1"/>
  <c r="G134" i="460" a="1"/>
  <c r="K100" i="460" a="1"/>
  <c r="M219" i="460" a="1"/>
  <c r="O11" i="460" a="1"/>
  <c r="D43" i="460" a="1"/>
  <c r="N113" i="460" a="1"/>
  <c r="M232" i="460" a="1"/>
  <c r="H141" i="460" a="1"/>
  <c r="W204" i="460" a="1"/>
  <c r="D233" i="460" a="1"/>
  <c r="U213" i="460" a="1"/>
  <c r="M113" i="460" a="1"/>
  <c r="D20" i="460" a="1"/>
  <c r="L246" i="460" a="1"/>
  <c r="S128" i="460" a="1"/>
  <c r="I205" i="460" a="1"/>
  <c r="W205" i="460" a="1"/>
  <c r="H78" i="460" a="1"/>
  <c r="V143" i="460" a="1"/>
  <c r="J34" i="460" a="1"/>
  <c r="Y189" i="460" a="1"/>
  <c r="S193" i="460" a="1"/>
  <c r="J134" i="460" a="1"/>
  <c r="W70" i="460" a="1"/>
  <c r="Q260" i="460" a="1"/>
  <c r="G91" i="460" a="1"/>
  <c r="M12" i="460" a="1"/>
  <c r="S92" i="460" a="1"/>
  <c r="Z171" i="460" a="1"/>
  <c r="N107" i="460" a="1"/>
  <c r="W55" i="460" a="1"/>
  <c r="I231" i="460" a="1"/>
  <c r="K40" i="460" a="1"/>
  <c r="G149" i="460" a="1"/>
  <c r="X136" i="460" a="1"/>
  <c r="W39" i="460" a="1"/>
  <c r="D182" i="460" a="1"/>
  <c r="W250" i="460" a="1"/>
  <c r="O245" i="460" a="1"/>
  <c r="M252" i="460" a="1"/>
  <c r="Q251" i="460" a="1"/>
  <c r="G58" i="460" a="1"/>
  <c r="X128" i="460" a="1"/>
  <c r="S263" i="460" a="1"/>
  <c r="G207" i="460" a="1"/>
  <c r="V41" i="460" a="1"/>
  <c r="G245" i="460" a="1"/>
  <c r="N47" i="460" a="1"/>
  <c r="V116" i="460" a="1"/>
  <c r="Q141" i="460" a="1"/>
  <c r="Y244" i="460" a="1"/>
  <c r="Q131" i="460" a="1"/>
  <c r="P231" i="460" a="1"/>
  <c r="I229" i="460" a="1"/>
  <c r="I230" i="460" a="1"/>
  <c r="D231" i="460" a="1"/>
  <c r="Q63" i="460" a="1"/>
  <c r="D167" i="460" a="1"/>
  <c r="R130" i="460" a="1"/>
  <c r="D137" i="460" a="1"/>
  <c r="O34" i="460" a="1"/>
  <c r="R187" i="460" a="1"/>
  <c r="N116" i="460" a="1"/>
  <c r="N76" i="460" a="1"/>
  <c r="O21" i="460" a="1"/>
  <c r="M121" i="460" a="1"/>
  <c r="N98" i="460" a="1"/>
  <c r="R29" i="460" a="1"/>
  <c r="R210" i="460" a="1"/>
  <c r="P190" i="460" a="1"/>
  <c r="I184" i="460" a="1"/>
  <c r="X123" i="460" a="1"/>
  <c r="S227" i="460" a="1"/>
  <c r="G246" i="460" a="1"/>
  <c r="Q229" i="460" a="1"/>
  <c r="D146" i="460" a="1"/>
  <c r="G121" i="460" a="1"/>
  <c r="N143" i="460" a="1"/>
  <c r="I123" i="460" a="1"/>
  <c r="I220" i="460" a="1"/>
  <c r="N44" i="460" a="1"/>
  <c r="Q263" i="460" a="1"/>
  <c r="D156" i="460" a="1"/>
  <c r="P204" i="460" a="1"/>
  <c r="K143" i="460" a="1"/>
  <c r="Z29" i="460" a="1"/>
  <c r="D249" i="460" a="1"/>
  <c r="U177" i="460" a="1"/>
  <c r="W132" i="460" a="1"/>
  <c r="D76" i="460" a="1"/>
  <c r="S200" i="460" a="1"/>
  <c r="Z43" i="460" a="1"/>
  <c r="R135" i="460" a="1"/>
  <c r="Z240" i="460" a="1"/>
  <c r="U69" i="460" a="1"/>
  <c r="O199" i="460" a="1"/>
  <c r="X43" i="460" a="1"/>
  <c r="V253" i="460" a="1"/>
  <c r="J105" i="460" a="1"/>
  <c r="U134" i="460" a="1"/>
  <c r="I232" i="460" a="1"/>
  <c r="P146" i="460" a="1"/>
  <c r="J136" i="460" a="1"/>
  <c r="M161" i="460" a="1"/>
  <c r="R149" i="460" a="1"/>
  <c r="P59" i="460" a="1"/>
  <c r="X209" i="460" a="1"/>
  <c r="Q104" i="460" a="1"/>
  <c r="O88" i="460" a="1"/>
  <c r="X60" i="460" a="1"/>
  <c r="G12" i="460" a="1"/>
  <c r="Z68" i="460" a="1"/>
  <c r="T36" i="460" a="1"/>
  <c r="R213" i="460" a="1"/>
  <c r="Q135" i="460" a="1"/>
  <c r="V111" i="460" a="1"/>
  <c r="J16" i="460" a="1"/>
  <c r="O181" i="460" a="1"/>
  <c r="Z159" i="460" a="1"/>
  <c r="P137" i="460" a="1"/>
  <c r="Z88" i="460" a="1"/>
  <c r="U102" i="460" a="1"/>
  <c r="X249" i="460" a="1"/>
  <c r="D158" i="460" a="1"/>
  <c r="O68" i="460" a="1"/>
  <c r="N252" i="460" a="1"/>
  <c r="Z259" i="460" a="1"/>
  <c r="U174" i="460" a="1"/>
  <c r="Q96" i="460" a="1"/>
  <c r="U19" i="460" a="1"/>
  <c r="M264" i="460" a="1"/>
  <c r="R35" i="460" a="1"/>
  <c r="J84" i="460" a="1"/>
  <c r="X144" i="460" a="1"/>
  <c r="O121" i="460" a="1"/>
  <c r="U14" i="460" a="1"/>
  <c r="W36" i="460" a="1"/>
  <c r="U210" i="460" a="1"/>
  <c r="S30" i="460" a="1"/>
  <c r="W150" i="460" a="1"/>
  <c r="Q149" i="460" a="1"/>
  <c r="H236" i="460" a="1"/>
  <c r="R128" i="460" a="1"/>
  <c r="W175" i="460" a="1"/>
  <c r="D141" i="460" a="1"/>
  <c r="X137" i="460" a="1"/>
  <c r="I45" i="460" a="1"/>
  <c r="G105" i="460" a="1"/>
  <c r="U101" i="460" a="1"/>
  <c r="K96" i="460" a="1"/>
  <c r="R147" i="460" a="1"/>
  <c r="X52" i="460" a="1"/>
  <c r="W240" i="460" a="1"/>
  <c r="T207" i="460" a="1"/>
  <c r="J123" i="460" a="1"/>
  <c r="D41" i="460" a="1"/>
  <c r="P68" i="460" a="1"/>
  <c r="P227" i="460" a="1"/>
  <c r="S231" i="460" a="1"/>
  <c r="Q190" i="460" a="1"/>
  <c r="Y238" i="460" a="1"/>
  <c r="L85" i="460" a="1"/>
  <c r="K67" i="460" a="1"/>
  <c r="W38" i="460" a="1"/>
  <c r="D113" i="460" a="1"/>
  <c r="T130" i="460" a="1"/>
  <c r="P37" i="460" a="1"/>
  <c r="O144" i="460" a="1"/>
  <c r="G13" i="460" a="1"/>
  <c r="V88" i="460" a="1"/>
  <c r="O41" i="460" a="1"/>
  <c r="S181" i="460" a="1"/>
  <c r="Q140" i="460" a="1"/>
  <c r="X149" i="460" a="1"/>
  <c r="W123" i="460" a="1"/>
  <c r="V232" i="460" a="1"/>
  <c r="K216" i="460" a="1"/>
  <c r="J188" i="460" a="1"/>
  <c r="M22" i="460" a="1"/>
  <c r="S223" i="460" a="1"/>
  <c r="N91" i="460" a="1"/>
  <c r="M231" i="460" a="1"/>
  <c r="I47" i="460" a="1"/>
  <c r="H217" i="460" a="1"/>
  <c r="U234" i="460" a="1"/>
  <c r="L83" i="460" a="1"/>
  <c r="T11" i="460" a="1"/>
  <c r="N236" i="460" a="1"/>
  <c r="Y149" i="460" a="1"/>
  <c r="L44" i="460" a="1"/>
  <c r="L129" i="460" a="1"/>
  <c r="T92" i="460" a="1"/>
  <c r="O134" i="460" a="1"/>
  <c r="J61" i="460" a="1"/>
  <c r="P206" i="460" a="1"/>
  <c r="P63" i="460" a="1"/>
  <c r="H206" i="460" a="1"/>
  <c r="W103" i="460" a="1"/>
  <c r="X142" i="460" a="1"/>
  <c r="Y174" i="460" a="1"/>
  <c r="Z145" i="460" a="1"/>
  <c r="R253" i="460" a="1"/>
  <c r="Q32" i="460" a="1"/>
  <c r="V223" i="460" a="1"/>
  <c r="K262" i="460" a="1"/>
  <c r="M205" i="460" a="1"/>
  <c r="O95" i="460" a="1"/>
  <c r="J207" i="460" a="1"/>
  <c r="Z255" i="460" a="1"/>
  <c r="N16" i="460" a="1"/>
  <c r="T57" i="460" a="1"/>
  <c r="T149" i="460" a="1"/>
  <c r="N135" i="460" a="1"/>
  <c r="O227" i="460" a="1"/>
  <c r="X23" i="460" a="1"/>
  <c r="N105" i="460" a="1"/>
  <c r="T40" i="460" a="1"/>
  <c r="L191" i="460" a="1"/>
  <c r="H147" i="460" a="1"/>
  <c r="W227" i="460" a="1"/>
  <c r="N42" i="460" a="1"/>
  <c r="N122" i="460" a="1"/>
  <c r="V177" i="460" a="1"/>
  <c r="N137" i="460" a="1"/>
  <c r="G255" i="460" a="1"/>
  <c r="G232" i="460" a="1"/>
  <c r="M70" i="460" a="1"/>
  <c r="L11" i="460" a="1"/>
  <c r="V53" i="460" a="1"/>
  <c r="G185" i="460" a="1"/>
  <c r="T157" i="460" a="1"/>
  <c r="Z229" i="460" a="1"/>
  <c r="S37" i="460" a="1"/>
  <c r="J103" i="460" a="1"/>
  <c r="K19" i="460" a="1"/>
  <c r="N110" i="460" a="1"/>
  <c r="Q112" i="460" a="1"/>
  <c r="N77" i="460" a="1"/>
  <c r="M166" i="460" a="1"/>
  <c r="R199" i="460" a="1"/>
  <c r="T38" i="460" a="1"/>
  <c r="K122" i="460" a="1"/>
  <c r="S218" i="460" a="1"/>
  <c r="D11" i="460" a="1"/>
  <c r="W81" i="460" a="1"/>
  <c r="Y198" i="460" a="1"/>
  <c r="S54" i="460" a="1"/>
  <c r="U46" i="460" a="1"/>
  <c r="S89" i="460" a="1"/>
  <c r="D58" i="460" a="1"/>
  <c r="V99" i="460" a="1"/>
  <c r="N193" i="460" a="1"/>
  <c r="T25" i="460" a="1"/>
  <c r="D70" i="460" a="1"/>
  <c r="L46" i="460" a="1"/>
  <c r="U97" i="460" a="1"/>
  <c r="G172" i="460" a="1"/>
  <c r="N100" i="460" a="1"/>
  <c r="G21" i="460" a="1"/>
  <c r="Z143" i="460" a="1"/>
  <c r="L14" i="460" a="1"/>
  <c r="Z172" i="460" a="1"/>
  <c r="J107" i="460" a="1"/>
  <c r="V22" i="460" a="1"/>
  <c r="U68" i="460" a="1"/>
  <c r="I227" i="460" a="1"/>
  <c r="P220" i="460" a="1"/>
  <c r="V112" i="460" a="1"/>
  <c r="O30" i="460" a="1"/>
  <c r="S105" i="460" a="1"/>
  <c r="N229" i="460" a="1"/>
  <c r="I128" i="460" a="1"/>
  <c r="O214" i="460" a="1"/>
  <c r="J217" i="460" a="1"/>
  <c r="V175" i="460" a="1"/>
  <c r="N12" i="460" a="1"/>
  <c r="X246" i="460" a="1"/>
  <c r="H214" i="460" a="1"/>
  <c r="R88" i="460" a="1"/>
  <c r="T90" i="460" a="1"/>
  <c r="N56" i="460" a="1"/>
  <c r="L40" i="460" a="1"/>
  <c r="V265" i="460" a="1"/>
  <c r="W142" i="460" a="1"/>
  <c r="Q111" i="460" a="1"/>
  <c r="R37" i="460" a="1"/>
  <c r="G253" i="460" a="1"/>
  <c r="Z190" i="460" a="1"/>
  <c r="P246" i="460" a="1"/>
  <c r="H44" i="460" a="1"/>
  <c r="G227" i="460" a="1"/>
  <c r="Y13" i="460" a="1"/>
  <c r="L206" i="460" a="1"/>
  <c r="R156" i="460" a="1"/>
  <c r="R174" i="460" a="1"/>
  <c r="U112" i="460" a="1"/>
  <c r="O232" i="460" a="1"/>
  <c r="S56" i="460" a="1"/>
  <c r="Q38" i="460" a="1"/>
  <c r="Z207" i="460" a="1"/>
  <c r="P122" i="460" a="1"/>
  <c r="Y207" i="460" a="1"/>
  <c r="O174" i="460" a="1"/>
  <c r="T58" i="460" a="1"/>
  <c r="P61" i="460" a="1"/>
  <c r="Y135" i="460" a="1"/>
  <c r="V209" i="460" a="1"/>
  <c r="R24" i="460" a="1"/>
  <c r="Z54" i="460" a="1"/>
  <c r="X216" i="460" a="1"/>
  <c r="Q122" i="460" a="1"/>
  <c r="K37" i="460" a="1"/>
  <c r="T102" i="460" a="1"/>
  <c r="H116" i="460" a="1"/>
  <c r="J129" i="460" a="1"/>
  <c r="P186" i="460" a="1"/>
  <c r="N67" i="460" a="1"/>
  <c r="N11" i="460" a="1"/>
  <c r="R44" i="460" a="1"/>
  <c r="H103" i="460" a="1"/>
  <c r="M137" i="460" a="1"/>
  <c r="W19" i="460" a="1"/>
  <c r="L101" i="460" a="1"/>
  <c r="D42" i="460" a="1"/>
  <c r="L215" i="460" a="1"/>
  <c r="M135" i="460" a="1"/>
  <c r="N112" i="460" a="1"/>
  <c r="M130" i="460" a="1"/>
  <c r="V222" i="460" a="1"/>
  <c r="M133" i="460" a="1"/>
  <c r="O39" i="460" a="1"/>
  <c r="L51" i="460" a="1"/>
  <c r="L207" i="460" a="1"/>
  <c r="S142" i="460" a="1"/>
  <c r="P31" i="460" a="1"/>
  <c r="N261" i="460" a="1"/>
  <c r="V95" i="460" a="1"/>
  <c r="P43" i="460" a="1"/>
  <c r="O165" i="460" a="1"/>
  <c r="N208" i="460" a="1"/>
  <c r="O230" i="460" a="1"/>
  <c r="R150" i="460" a="1"/>
  <c r="L220" i="460" a="1"/>
  <c r="I16" i="460" a="1"/>
  <c r="U193" i="460" a="1"/>
  <c r="I166" i="460" a="1"/>
  <c r="I14" i="460" a="1"/>
  <c r="U41" i="460" a="1"/>
  <c r="H133" i="460" a="1"/>
  <c r="K56" i="460" a="1"/>
  <c r="R171" i="460" a="1"/>
  <c r="O147" i="460" a="1"/>
  <c r="T173" i="460" a="1"/>
  <c r="I92" i="460" a="1"/>
  <c r="T263" i="460" a="1"/>
  <c r="Q87" i="460" a="1"/>
  <c r="Y63" i="460" a="1"/>
  <c r="Q171" i="460" a="1"/>
  <c r="Y150" i="460" a="1"/>
  <c r="G14" i="460" a="1"/>
  <c r="H134" i="460" a="1"/>
  <c r="Y82" i="460" a="1"/>
  <c r="S79" i="460" a="1"/>
  <c r="D217" i="460" a="1"/>
  <c r="K123" i="460" a="1"/>
  <c r="Z238" i="460" a="1"/>
  <c r="Z55" i="460" a="1"/>
  <c r="U92" i="460" a="1"/>
  <c r="Z91" i="460" a="1"/>
  <c r="S209" i="460" a="1"/>
  <c r="Y59" i="460" a="1"/>
  <c r="T227" i="460" a="1"/>
  <c r="N253" i="460" a="1"/>
  <c r="Q156" i="460" a="1"/>
  <c r="T19" i="460" a="1"/>
  <c r="D193" i="460" a="1"/>
  <c r="Q29" i="460" a="1"/>
  <c r="Z216" i="460" a="1"/>
  <c r="J187" i="460" a="1"/>
  <c r="T214" i="460" a="1"/>
  <c r="Y101" i="460" a="1"/>
  <c r="Y235" i="460" a="1"/>
  <c r="S251" i="460" a="1"/>
  <c r="W208" i="460" a="1"/>
  <c r="M249" i="460" a="1"/>
  <c r="M103" i="460" a="1"/>
  <c r="G110" i="460" a="1"/>
  <c r="H207" i="460" a="1"/>
  <c r="H205" i="460" a="1"/>
  <c r="P174" i="460" a="1"/>
  <c r="J53" i="460" a="1"/>
  <c r="W251" i="460" a="1"/>
  <c r="T165" i="460" a="1"/>
  <c r="H48" i="460" a="1"/>
  <c r="J263" i="460" a="1"/>
  <c r="T222" i="460" a="1"/>
  <c r="L76" i="281"/>
  <c r="N97" i="460" a="1"/>
  <c r="P136" i="460" a="1"/>
  <c r="G258" i="460" a="1"/>
  <c r="Y73" i="460" a="1"/>
  <c r="W22" i="460" a="1"/>
  <c r="Y130" i="460" a="1"/>
  <c r="J234" i="460" a="1"/>
  <c r="W210" i="460" a="1"/>
  <c r="U146" i="460" a="1"/>
  <c r="T74" i="460" a="1"/>
  <c r="W149" i="460" a="1"/>
  <c r="J185" i="460" a="1"/>
  <c r="R61" i="460" a="1"/>
  <c r="H161" i="460" a="1"/>
  <c r="D96" i="460" a="1"/>
  <c r="U201" i="460" a="1"/>
  <c r="S121" i="460" a="1"/>
  <c r="N234" i="460" a="1"/>
  <c r="W45" i="460" a="1"/>
  <c r="W238" i="460" a="1"/>
  <c r="S185" i="460" a="1"/>
  <c r="Z147" i="460" a="1"/>
  <c r="W43" i="460" a="1"/>
  <c r="T137" i="460" a="1"/>
  <c r="L24" i="460" a="1"/>
  <c r="L57" i="460" a="1"/>
  <c r="D103" i="460" a="1"/>
  <c r="Z226" i="460" a="1"/>
  <c r="X133" i="460" a="1"/>
  <c r="G20" i="460" a="1"/>
  <c r="L234" i="460" a="1"/>
  <c r="X253" i="460" a="1"/>
  <c r="N59" i="460" a="1"/>
  <c r="U137" i="460" a="1"/>
  <c r="K205" i="460" a="1"/>
  <c r="M48" i="460" a="1"/>
  <c r="V201" i="460" a="1"/>
  <c r="P30" i="460" a="1"/>
  <c r="G240" i="460" a="1"/>
  <c r="H165" i="460" a="1"/>
  <c r="X213" i="460" a="1"/>
  <c r="L135" i="460" a="1"/>
  <c r="M175" i="460" a="1"/>
  <c r="Q258" i="460" a="1"/>
  <c r="O258" i="460" a="1"/>
  <c r="O77" i="460" a="1"/>
  <c r="R82" i="460" a="1"/>
  <c r="P244" i="460" a="1"/>
  <c r="Q75" i="460" a="1"/>
  <c r="X112" i="460" a="1"/>
  <c r="J96" i="460" a="1"/>
  <c r="W236" i="460" a="1"/>
  <c r="J51" i="460" a="1"/>
  <c r="I114" i="460" a="1"/>
  <c r="M215" i="460" a="1"/>
  <c r="L96" i="460" a="1"/>
  <c r="H111" i="460" a="1"/>
  <c r="Q55" i="460" a="1"/>
  <c r="U229" i="460" a="1"/>
  <c r="X143" i="460" a="1"/>
  <c r="M159" i="460" a="1"/>
  <c r="Y226" i="460" a="1"/>
  <c r="L193" i="460" a="1"/>
  <c r="Y19" i="460" a="1"/>
  <c r="V165" i="460" a="1"/>
  <c r="I148" i="460" a="1"/>
  <c r="V145" i="460" a="1"/>
  <c r="S234" i="460" a="1"/>
  <c r="T221" i="460" a="1"/>
  <c r="X150" i="460" a="1"/>
  <c r="Q180" i="460" a="1"/>
  <c r="R51" i="460" a="1"/>
  <c r="L137" i="460" a="1"/>
  <c r="I55" i="460" a="1"/>
  <c r="D69" i="460" a="1"/>
  <c r="X95" i="460" a="1"/>
  <c r="X208" i="460" a="1"/>
  <c r="X70" i="460" a="1"/>
  <c r="S102" i="460" a="1"/>
  <c r="V227" i="460" a="1"/>
  <c r="O261" i="460" a="1"/>
  <c r="T262" i="460" a="1"/>
  <c r="L149" i="460" a="1"/>
  <c r="Z78" i="460" a="1"/>
  <c r="O246" i="460" a="1"/>
  <c r="U228" i="460" a="1"/>
  <c r="V261" i="460" a="1"/>
  <c r="P208" i="460" a="1"/>
  <c r="S216" i="460" a="1"/>
  <c r="T121" i="460" a="1"/>
  <c r="G228" i="460" a="1"/>
  <c r="W89" i="460" a="1"/>
  <c r="M21" i="460" a="1"/>
  <c r="S144" i="460" a="1"/>
  <c r="I141" i="460" a="1"/>
  <c r="Z168" i="460" a="1"/>
  <c r="Z87" i="460" a="1"/>
  <c r="P85" i="460" a="1"/>
  <c r="T136" i="460" a="1"/>
  <c r="Y136" i="460" a="1"/>
  <c r="Y121" i="8"/>
  <c r="G57" i="460" a="1"/>
  <c r="K266" i="460" a="1"/>
  <c r="G97" i="460" a="1"/>
  <c r="Q69" i="460" a="1"/>
  <c r="S67" i="460" a="1"/>
  <c r="X121" i="8"/>
  <c r="Y58" i="460" a="1"/>
  <c r="H185" i="460" a="1"/>
  <c r="AS121" i="8"/>
  <c r="K190" i="460" a="1"/>
  <c r="H245" i="460" a="1"/>
  <c r="D122" i="460" a="1"/>
  <c r="L165" i="460" a="1"/>
  <c r="U173" i="460" a="1"/>
  <c r="R186" i="460" a="1"/>
  <c r="T31" i="460" a="1"/>
  <c r="L240" i="460" a="1"/>
  <c r="I234" i="460" a="1"/>
  <c r="I189" i="460" a="1"/>
  <c r="W233" i="460" a="1"/>
  <c r="H223" i="460" a="1"/>
  <c r="K55" i="460" a="1"/>
  <c r="Q174" i="460" a="1"/>
  <c r="K228" i="460" a="1"/>
  <c r="K232" i="460" a="1"/>
  <c r="G92" i="460" a="1"/>
  <c r="J255" i="460" a="1"/>
  <c r="S215" i="460" a="1"/>
  <c r="N161" i="460" a="1"/>
  <c r="Q15" i="460" a="1"/>
  <c r="T187" i="460" a="1"/>
  <c r="M96" i="460" a="1"/>
  <c r="P143" i="460" a="1"/>
  <c r="X261" i="460" a="1"/>
  <c r="M105" i="460" a="1"/>
  <c r="T140" i="460" a="1"/>
  <c r="L131" i="460" a="1"/>
  <c r="G205" i="460" a="1"/>
  <c r="L236" i="460" a="1"/>
  <c r="P70" i="460" a="1"/>
  <c r="T24" i="460" a="1"/>
  <c r="H260" i="460" a="1"/>
  <c r="D143" i="460" a="1"/>
  <c r="Y233" i="460" a="1"/>
  <c r="G171" i="460" a="1"/>
  <c r="W262" i="460" a="1"/>
  <c r="J235" i="460" a="1"/>
  <c r="T198" i="460" a="1"/>
  <c r="Z122" i="460" a="1"/>
  <c r="R105" i="460" a="1"/>
  <c r="K126" i="460" a="1"/>
  <c r="L132" i="460" a="1"/>
  <c r="R91" i="460" a="1"/>
  <c r="AJ121" i="8"/>
  <c r="L59" i="460" a="1"/>
  <c r="O219" i="460" a="1"/>
  <c r="O23" i="460" a="1"/>
  <c r="W13" i="460" a="1"/>
  <c r="V220" i="460" a="1"/>
  <c r="W68" i="460" a="1"/>
  <c r="S175" i="460" a="1"/>
  <c r="P129" i="460" a="1"/>
  <c r="S208" i="460" a="1"/>
  <c r="H208" i="460" a="1"/>
  <c r="L229" i="460" a="1"/>
  <c r="M112" i="460" a="1"/>
  <c r="D53" i="460" a="1"/>
  <c r="S35" i="460" a="1"/>
  <c r="J22" i="460" a="1"/>
  <c r="Z265" i="460" a="1"/>
  <c r="S229" i="460" a="1"/>
  <c r="Y137" i="460" a="1"/>
  <c r="I97" i="460" a="1"/>
  <c r="G11" i="460" a="1"/>
  <c r="X39" i="460" a="1"/>
  <c r="K97" i="460" a="1"/>
  <c r="Z264" i="460" a="1"/>
  <c r="R215" i="460" a="1"/>
  <c r="U136" i="460" a="1"/>
  <c r="J46" i="460" a="1"/>
  <c r="T122" i="460" a="1"/>
  <c r="M240" i="460" a="1"/>
  <c r="X182" i="460" a="1"/>
  <c r="Q175" i="460" a="1"/>
  <c r="D127" i="460" a="1"/>
  <c r="X80" i="460" a="1"/>
  <c r="G186" i="460" a="1"/>
  <c r="S140" i="460" a="1"/>
  <c r="G107" i="460" a="1"/>
  <c r="G103" i="460" a="1"/>
  <c r="O223" i="460" a="1"/>
  <c r="M132" i="460" a="1"/>
  <c r="Q102" i="460" a="1"/>
  <c r="S101" i="460" a="1"/>
  <c r="T114" i="460" a="1"/>
  <c r="Z141" i="460" a="1"/>
  <c r="V164" i="460" a="1"/>
  <c r="K36" i="460" a="1"/>
  <c r="T220" i="460" a="1"/>
  <c r="G180" i="460" a="1"/>
  <c r="X174" i="460" a="1"/>
  <c r="R209" i="460" a="1"/>
  <c r="V20" i="460" a="1"/>
  <c r="V92" i="460" a="1"/>
  <c r="S98" i="460" a="1"/>
  <c r="J249" i="460" a="1"/>
  <c r="I25" i="460" a="1"/>
  <c r="V264" i="460" a="1"/>
  <c r="R39" i="460" a="1"/>
  <c r="O172" i="460" a="1"/>
  <c r="V16" i="460" a="1"/>
  <c r="K200" i="460" a="1"/>
  <c r="U43" i="460" a="1"/>
  <c r="I60" i="460" a="1"/>
  <c r="P145" i="460" a="1"/>
  <c r="V58" i="460" a="1"/>
  <c r="V245" i="460" a="1"/>
  <c r="M25" i="460" a="1"/>
  <c r="H177" i="460" a="1"/>
  <c r="L145" i="460" a="1"/>
  <c r="K238" i="460" a="1"/>
  <c r="Y262" i="460" a="1"/>
  <c r="P167" i="460" a="1"/>
  <c r="P25" i="460" a="1"/>
  <c r="O183" i="460" a="1"/>
  <c r="V221" i="460" a="1"/>
  <c r="V205" i="460" a="1"/>
  <c r="X73" i="460" a="1"/>
  <c r="H219" i="460" a="1"/>
  <c r="K102" i="460" a="1"/>
  <c r="D262" i="460" a="1"/>
  <c r="L79" i="460" a="1"/>
  <c r="P40" i="460" a="1"/>
  <c r="Q226" i="460" a="1"/>
  <c r="T193" i="460" a="1"/>
  <c r="X240" i="460" a="1"/>
  <c r="I32" i="460" a="1"/>
  <c r="N227" i="460" a="1"/>
  <c r="H70" i="460" a="1"/>
  <c r="G116" i="460" a="1"/>
  <c r="Z46" i="460" a="1"/>
  <c r="X90" i="460" a="1"/>
  <c r="M14" i="460" a="1"/>
  <c r="Y159" i="460" a="1"/>
  <c r="I193" i="460" a="1"/>
  <c r="N127" i="460" a="1"/>
  <c r="J101" i="460" a="1"/>
  <c r="M261" i="460" a="1"/>
  <c r="H249" i="460" a="1"/>
  <c r="R86" i="460" a="1"/>
  <c r="U82" i="460" a="1"/>
  <c r="H143" i="460" a="1"/>
  <c r="S122" i="460" a="1"/>
  <c r="Q240" i="460" a="1"/>
  <c r="W122" i="460" a="1"/>
  <c r="D55" i="460" a="1"/>
  <c r="K68" i="460" a="1"/>
  <c r="N88" i="460" a="1"/>
  <c r="AK121" i="8"/>
  <c r="Q249" i="460" a="1"/>
  <c r="G127" i="460" a="1"/>
  <c r="M60" i="460" a="1"/>
  <c r="K175" i="460" a="1"/>
  <c r="M171" i="460" a="1"/>
  <c r="I26" i="460" a="1"/>
  <c r="D57" i="460" a="1"/>
  <c r="X113" i="460" a="1"/>
  <c r="R216" i="460" a="1"/>
  <c r="S127" i="460" a="1"/>
  <c r="R77" i="460" a="1"/>
  <c r="V32" i="460" a="1"/>
  <c r="Z221" i="460" a="1"/>
  <c r="T83" i="460" a="1"/>
  <c r="P83" i="460" a="1"/>
  <c r="H142" i="460" a="1"/>
  <c r="P156" i="460" a="1"/>
  <c r="Z227" i="460" a="1"/>
  <c r="U204" i="460" a="1"/>
  <c r="K177" i="460" a="1"/>
  <c r="O252" i="460" a="1"/>
  <c r="P104" i="460" a="1"/>
  <c r="Q245" i="460" a="1"/>
  <c r="M131" i="460" a="1"/>
  <c r="Y54" i="460" a="1"/>
  <c r="M87" i="460" a="1"/>
  <c r="M222" i="460" a="1"/>
  <c r="W161" i="460" a="1"/>
  <c r="H259" i="460" a="1"/>
  <c r="I68" i="460" a="1"/>
  <c r="Z148" i="460" a="1"/>
  <c r="S143" i="460" a="1"/>
  <c r="V148" i="460" a="1"/>
  <c r="Q201" i="460" a="1"/>
  <c r="D129" i="460" a="1"/>
  <c r="G61" i="460" a="1"/>
  <c r="K30" i="460" a="1"/>
  <c r="D161" i="460" a="1"/>
  <c r="V23" i="460" a="1"/>
  <c r="Z21" i="460" a="1"/>
  <c r="R244" i="460" a="1"/>
  <c r="I167" i="460" a="1"/>
  <c r="L35" i="460" a="1"/>
  <c r="D159" i="460" a="1"/>
  <c r="Y161" i="460" a="1"/>
  <c r="X78" i="460" a="1"/>
  <c r="Z249" i="460" a="1"/>
  <c r="K75" i="460" a="1"/>
  <c r="K112" i="460" a="1"/>
  <c r="I199" i="460" a="1"/>
  <c r="J190" i="460" a="1"/>
  <c r="Q113" i="460" a="1"/>
  <c r="M228" i="460" a="1"/>
  <c r="M116" i="460" a="1"/>
  <c r="U77" i="460" a="1"/>
  <c r="M265" i="460" a="1"/>
  <c r="J63" i="460" a="1"/>
  <c r="K231" i="460" a="1"/>
  <c r="I104" i="460" a="1"/>
  <c r="M185" i="460" a="1"/>
  <c r="Y81" i="460" a="1"/>
  <c r="AR121" i="8"/>
  <c r="R258" i="460" a="1"/>
  <c r="L181" i="460" a="1"/>
  <c r="U198" i="460" a="1"/>
  <c r="O31" i="460" a="1"/>
  <c r="Y60" i="460" a="1"/>
  <c r="L173" i="460" a="1"/>
  <c r="G69" i="460" a="1"/>
  <c r="P45" i="460" a="1"/>
  <c r="H95" i="460" a="1"/>
  <c r="T35" i="460" a="1"/>
  <c r="K104" i="460" a="1"/>
  <c r="M174" i="460" a="1"/>
  <c r="G143" i="460" a="1"/>
  <c r="G223" i="460" a="1"/>
  <c r="U260" i="460" a="1"/>
  <c r="R168" i="460" a="1"/>
  <c r="V263" i="460" a="1"/>
  <c r="AG121" i="8"/>
  <c r="H56" i="460" a="1"/>
  <c r="L107" i="460" a="1"/>
  <c r="G114" i="460" a="1"/>
  <c r="P29" i="460" a="1"/>
  <c r="X161" i="460" a="1"/>
  <c r="S249" i="460" a="1"/>
  <c r="G145" i="460" a="1"/>
  <c r="Y263" i="460" a="1"/>
  <c r="L146" i="460" a="1"/>
  <c r="K83" i="460" a="1"/>
  <c r="N245" i="460" a="1"/>
  <c r="W33" i="460" a="1"/>
  <c r="J238" i="460" a="1"/>
  <c r="W112" i="460" a="1"/>
  <c r="H47" i="460" a="1"/>
  <c r="G77" i="460" a="1"/>
  <c r="T21" i="460" a="1"/>
  <c r="G200" i="460" a="1"/>
  <c r="K236" i="460" a="1"/>
  <c r="W199" i="460" a="1"/>
  <c r="J250" i="460" a="1"/>
  <c r="J25" i="460" a="1"/>
  <c r="R131" i="460" a="1"/>
  <c r="O187" i="460" a="1"/>
  <c r="O52" i="460" a="1"/>
  <c r="Y74" i="460" a="1"/>
  <c r="J55" i="460" a="1"/>
  <c r="T78" i="460" a="1"/>
  <c r="P67" i="460" a="1"/>
  <c r="I219" i="460" a="1"/>
  <c r="H60" i="460" a="1"/>
  <c r="X86" i="460" a="1"/>
  <c r="L70" i="460" a="1"/>
  <c r="V37" i="460" a="1"/>
  <c r="X232" i="460" a="1"/>
  <c r="K51" i="460" a="1"/>
  <c r="W229" i="460" a="1"/>
  <c r="Y78" i="460" a="1"/>
  <c r="N83" i="460" a="1"/>
  <c r="L250" i="460" a="1"/>
  <c r="Y131" i="460" a="1"/>
  <c r="Q129" i="460" a="1"/>
  <c r="P42" i="460" a="1"/>
  <c r="S15" i="460" a="1"/>
  <c r="K31" i="460" a="1"/>
  <c r="J261" i="460" a="1"/>
  <c r="M121" i="8"/>
  <c r="I177" i="460" a="1"/>
  <c r="M34" i="460" a="1"/>
  <c r="R167" i="460" a="1"/>
  <c r="L161" i="460" a="1"/>
  <c r="I131" i="460" a="1"/>
  <c r="AF121" i="8"/>
  <c r="T199" i="460" a="1"/>
  <c r="R33" i="460" a="1"/>
  <c r="T146" i="460" a="1"/>
  <c r="O177" i="460" a="1"/>
  <c r="Z193" i="460" a="1"/>
  <c r="M56" i="460" a="1"/>
  <c r="Q182" i="460" a="1"/>
  <c r="P185" i="460" a="1"/>
  <c r="L67" i="460" a="1"/>
  <c r="R232" i="460" a="1"/>
  <c r="M158" i="460" a="1"/>
  <c r="J258" i="460" a="1"/>
  <c r="W186" i="460" a="1"/>
  <c r="W214" i="460" a="1"/>
  <c r="S36" i="460" a="1"/>
  <c r="T133" i="460" a="1"/>
  <c r="X165" i="460" a="1"/>
  <c r="X263" i="460" a="1"/>
  <c r="H173" i="460" a="1"/>
  <c r="H38" i="460" a="1"/>
  <c r="J232" i="460" a="1"/>
  <c r="T156" i="460" a="1"/>
  <c r="U131" i="460" a="1"/>
  <c r="D114" i="460" a="1"/>
  <c r="S135" i="460" a="1"/>
  <c r="D200" i="460" a="1"/>
  <c r="T48" i="460" a="1"/>
  <c r="R143" i="460" a="1"/>
  <c r="J189" i="460" a="1"/>
  <c r="Y229" i="460" a="1"/>
  <c r="L136" i="460" a="1"/>
  <c r="S46" i="460" a="1"/>
  <c r="K186" i="460" a="1"/>
  <c r="Z252" i="460" a="1"/>
  <c r="R184" i="460" a="1"/>
  <c r="D78" i="460" a="1"/>
  <c r="Y175" i="460" a="1"/>
  <c r="X97" i="460" a="1"/>
  <c r="G87" i="460" a="1"/>
  <c r="M83" i="460" a="1"/>
  <c r="H228" i="460" a="1"/>
  <c r="P19" i="460" a="1"/>
  <c r="V103" i="460" a="1"/>
  <c r="M180" i="460" a="1"/>
  <c r="K158" i="460" a="1"/>
  <c r="G99" i="460" a="1"/>
  <c r="G15" i="460" a="1"/>
  <c r="J252" i="460" a="1"/>
  <c r="R233" i="460" a="1"/>
  <c r="I33" i="460" a="1"/>
  <c r="L177" i="460" a="1"/>
  <c r="L113" i="460" a="1"/>
  <c r="W25" i="460" a="1"/>
  <c r="T188" i="460" a="1"/>
  <c r="M86" i="460" a="1"/>
  <c r="U209" i="460" a="1"/>
  <c r="M52" i="460" a="1"/>
  <c r="D121" i="615"/>
  <c r="P12" i="460" a="1"/>
  <c r="X219" i="460" a="1"/>
  <c r="S78" i="460" a="1"/>
  <c r="G204" i="460" a="1"/>
  <c r="M193" i="460" a="1"/>
  <c r="I185" i="460" a="1"/>
  <c r="J259" i="460" a="1"/>
  <c r="I38" i="460" a="1"/>
  <c r="I216" i="460" a="1"/>
  <c r="X54" i="460" a="1"/>
  <c r="AC121" i="8"/>
  <c r="I164" i="460" a="1"/>
  <c r="O44" i="460" a="1"/>
  <c r="K147" i="460" a="1"/>
  <c r="G63" i="460" a="1"/>
  <c r="G244" i="460" a="1"/>
  <c r="P15" i="460" a="1"/>
  <c r="R255" i="460" a="1"/>
  <c r="G111" i="460" a="1"/>
  <c r="H251" i="460" a="1"/>
  <c r="P159" i="460" a="1"/>
  <c r="M78" i="460" a="1"/>
  <c r="K188" i="460" a="1"/>
  <c r="R79" i="460" a="1"/>
  <c r="N189" i="460" a="1"/>
  <c r="X251" i="460" a="1"/>
  <c r="W87" i="460" a="1"/>
  <c r="P53" i="460" a="1"/>
  <c r="Y213" i="460" a="1"/>
  <c r="Z116" i="460" a="1"/>
  <c r="U255" i="460" a="1"/>
  <c r="T75" i="460" a="1"/>
  <c r="P168" i="460" a="1"/>
  <c r="R206" i="460" a="1"/>
  <c r="T44" i="460" a="1"/>
  <c r="O74" i="460" a="1"/>
  <c r="Y217" i="460" a="1"/>
  <c r="M227" i="460" a="1"/>
  <c r="X264" i="460" a="1"/>
  <c r="L200" i="460" a="1"/>
  <c r="T208" i="460" a="1"/>
  <c r="Z60" i="460" a="1"/>
  <c r="H123" i="460" a="1"/>
  <c r="V78" i="460" a="1"/>
  <c r="Y168" i="460" a="1"/>
  <c r="W113" i="460" a="1"/>
  <c r="G78" i="460" a="1"/>
  <c r="L209" i="460" a="1"/>
  <c r="W183" i="460" a="1"/>
  <c r="P260" i="460" a="1"/>
  <c r="W220" i="460" a="1"/>
  <c r="V183" i="460" a="1"/>
  <c r="Q25" i="460" a="1"/>
  <c r="T167" i="460" a="1"/>
  <c r="Z33" i="460" a="1"/>
  <c r="U33" i="460" a="1"/>
  <c r="I221" i="460" a="1"/>
  <c r="S255" i="460" a="1"/>
  <c r="S173" i="460" a="1"/>
  <c r="W23" i="460" a="1"/>
  <c r="Y97" i="460" a="1"/>
  <c r="O107" i="460" a="1"/>
  <c r="Y12" i="460" a="1"/>
  <c r="D46" i="460" a="1"/>
  <c r="T101" i="460" a="1"/>
  <c r="Y240" i="460" a="1"/>
  <c r="Y165" i="460" a="1"/>
  <c r="M32" i="460" a="1"/>
  <c r="O263" i="460" a="1"/>
  <c r="D97" i="460" a="1"/>
  <c r="X205" i="460" a="1"/>
  <c r="V43" i="460" a="1"/>
  <c r="R114" i="460" a="1"/>
  <c r="L259" i="460" a="1"/>
  <c r="W102" i="460" a="1"/>
  <c r="G184" i="460" a="1"/>
  <c r="Y26" i="460" a="1"/>
  <c r="J182" i="460" a="1"/>
  <c r="S260" i="460" a="1"/>
  <c r="V38" i="460" a="1"/>
  <c r="V250" i="460" a="1"/>
  <c r="U100" i="460" a="1"/>
  <c r="L126" i="460" a="1"/>
  <c r="G100" i="460" a="1"/>
  <c r="V101" i="460" a="1"/>
  <c r="K230" i="460" a="1"/>
  <c r="K218" i="460" a="1"/>
  <c r="Z61" i="460" a="1"/>
  <c r="M95" i="460" a="1"/>
  <c r="D183" i="460" a="1"/>
  <c r="W218" i="460" a="1"/>
  <c r="P160" i="460" a="1"/>
  <c r="W16" i="460" a="1"/>
  <c r="G159" i="460" a="1"/>
  <c r="H130" i="460" a="1"/>
  <c r="M221" i="460" a="1"/>
  <c r="R99" i="460" a="1"/>
  <c r="D199" i="460" a="1"/>
  <c r="P131" i="460" a="1"/>
  <c r="R266" i="460" a="1"/>
  <c r="G55" i="460" a="1"/>
  <c r="M187" i="460" a="1"/>
  <c r="H264" i="460" a="1"/>
  <c r="O114" i="460" a="1"/>
  <c r="H238" i="460" a="1"/>
  <c r="Q161" i="460" a="1"/>
  <c r="Y206" i="460" a="1"/>
  <c r="U104" i="460" a="1"/>
  <c r="M67" i="460" a="1"/>
  <c r="X156" i="460" a="1"/>
  <c r="AV121" i="8"/>
  <c r="S84" i="460" a="1"/>
  <c r="U206" i="460" a="1"/>
  <c r="K79" i="460" a="1"/>
  <c r="R54" i="460" a="1"/>
  <c r="M55" i="460" a="1"/>
  <c r="U227" i="460" a="1"/>
  <c r="U85" i="460" a="1"/>
  <c r="K84" i="460" a="1"/>
  <c r="X111" i="460" a="1"/>
  <c r="J206" i="460" a="1"/>
  <c r="W128" i="460" a="1"/>
  <c r="Q134" i="460" a="1"/>
  <c r="V160" i="460" a="1"/>
  <c r="S219" i="460" a="1"/>
  <c r="N114" i="460" a="1"/>
  <c r="S159" i="460" a="1"/>
  <c r="X189" i="460" a="1"/>
  <c r="X63" i="460" a="1"/>
  <c r="H186" i="460" a="1"/>
  <c r="D175" i="460" a="1"/>
  <c r="M76" i="281"/>
  <c r="I19" i="460" a="1"/>
  <c r="D135" i="460" a="1"/>
  <c r="W249" i="460" a="1"/>
  <c r="K11" i="460" a="1"/>
  <c r="R173" i="460" a="1"/>
  <c r="K191" i="460" a="1"/>
  <c r="W41" i="460" a="1"/>
  <c r="S145" i="460" a="1"/>
  <c r="X126" i="460" a="1"/>
  <c r="G191" i="460" a="1"/>
  <c r="N199" i="460" a="1"/>
  <c r="W143" i="460" a="1"/>
  <c r="P21" i="460" a="1"/>
  <c r="W253" i="460" a="1"/>
  <c r="Z25" i="460" a="1"/>
  <c r="K199" i="460" a="1"/>
  <c r="G60" i="460" a="1"/>
  <c r="X16" i="460" a="1"/>
  <c r="N131" i="460" a="1"/>
  <c r="I91" i="460" a="1"/>
  <c r="D174" i="460" a="1"/>
  <c r="K253" i="460" a="1"/>
  <c r="O46" i="460" a="1"/>
  <c r="S25" i="460" a="1"/>
  <c r="J183" i="460" a="1"/>
  <c r="M147" i="460" a="1"/>
  <c r="T121" i="8"/>
  <c r="U223" i="460" a="1"/>
  <c r="Y42" i="460" a="1"/>
  <c r="L48" i="460" a="1"/>
  <c r="K63" i="460" a="1"/>
  <c r="J135" i="460" a="1"/>
  <c r="S186" i="460" a="1"/>
  <c r="W255" i="460" a="1"/>
  <c r="U219" i="460" a="1"/>
  <c r="G262" i="460" a="1"/>
  <c r="H152" i="460" a="1"/>
  <c r="W217" i="460" a="1"/>
  <c r="Y134" i="460" a="1"/>
  <c r="S26" i="460" a="1"/>
  <c r="I201" i="460" a="1"/>
  <c r="Z180" i="460" a="1"/>
  <c r="Y43" i="460" a="1"/>
  <c r="I168" i="460" a="1"/>
  <c r="Z157" i="460" a="1"/>
  <c r="Y164" i="460" a="1"/>
  <c r="G164" i="460" a="1"/>
  <c r="O193" i="460" a="1"/>
  <c r="L104" i="460" a="1"/>
  <c r="S190" i="460" a="1"/>
  <c r="Y38" i="460" a="1"/>
  <c r="K171" i="460" a="1"/>
  <c r="Z16" i="460" a="1"/>
  <c r="I133" i="460" a="1"/>
  <c r="R142" i="460" a="1"/>
  <c r="K46" i="460" a="1"/>
  <c r="I129" i="460" a="1"/>
  <c r="X46" i="460" a="1"/>
  <c r="J122" i="460" a="1"/>
  <c r="U180" i="460" a="1"/>
  <c r="Y147" i="460" a="1"/>
  <c r="Y98" i="460" a="1"/>
  <c r="O236" i="460" a="1"/>
  <c r="L19" i="460" a="1"/>
  <c r="N129" i="460" a="1"/>
  <c r="Q41" i="460" a="1"/>
  <c r="M143" i="460" a="1"/>
  <c r="G165" i="460" a="1"/>
  <c r="I135" i="460" a="1"/>
  <c r="J231" i="460" a="1"/>
  <c r="T110" i="460" a="1"/>
  <c r="K70" i="460" a="1"/>
  <c r="G236" i="460" a="1"/>
  <c r="X134" i="460" a="1"/>
  <c r="Z84" i="460" a="1"/>
  <c r="Q126" i="460" a="1"/>
  <c r="I191" i="460" a="1"/>
  <c r="N126" i="460" a="1"/>
  <c r="G148" i="460" a="1"/>
  <c r="Y128" i="460" a="1"/>
  <c r="O33" i="460" a="1"/>
  <c r="I159" i="460" a="1"/>
  <c r="D24" i="460" a="1"/>
  <c r="L216" i="460" a="1"/>
  <c r="I105" i="460" a="1"/>
  <c r="I40" i="460" a="1"/>
  <c r="M148" i="460" a="1"/>
  <c r="K261" i="460" a="1"/>
  <c r="Z80" i="460" a="1"/>
  <c r="Q136" i="460" a="1"/>
  <c r="R249" i="460" a="1"/>
  <c r="Q177" i="460" a="1"/>
  <c r="X104" i="460" a="1"/>
  <c r="N48" i="460" a="1"/>
  <c r="N147" i="460" a="1"/>
  <c r="R208" i="460" a="1"/>
  <c r="G128" i="460" a="1"/>
  <c r="K161" i="460" a="1"/>
  <c r="K174" i="460" a="1"/>
  <c r="T144" i="460" a="1"/>
  <c r="U148" i="460" a="1"/>
  <c r="V159" i="460" a="1"/>
  <c r="I252" i="460" a="1"/>
  <c r="N220" i="460" a="1"/>
  <c r="Z42" i="460" a="1"/>
  <c r="X87" i="460" a="1"/>
  <c r="M173" i="460" a="1"/>
  <c r="X57" i="460" a="1"/>
  <c r="H113" i="460" a="1"/>
  <c r="U172" i="460" a="1"/>
  <c r="X40" i="460" a="1"/>
  <c r="M152" i="460" a="1"/>
  <c r="G177" i="460" a="1"/>
  <c r="M104" i="460" a="1"/>
  <c r="T218" i="460" a="1"/>
  <c r="G75" i="460" a="1"/>
  <c r="X172" i="460" a="1"/>
  <c r="P218" i="460" a="1"/>
  <c r="H16" i="460" a="1"/>
  <c r="T43" i="460" a="1"/>
  <c r="D15" i="460" a="1"/>
  <c r="P84" i="460" a="1"/>
  <c r="S112" i="460" a="1"/>
  <c r="P234" i="460" a="1"/>
  <c r="P134" i="460" a="1"/>
  <c r="W75" i="460" a="1"/>
  <c r="Y16" i="460" a="1"/>
  <c r="Y261" i="460" a="1"/>
  <c r="V210" i="460" a="1"/>
  <c r="S77" i="460" a="1"/>
  <c r="L61" i="460" a="1"/>
  <c r="M114" i="460" a="1"/>
  <c r="V60" i="460" a="1"/>
  <c r="H229" i="460" a="1"/>
  <c r="T100" i="460" a="1"/>
  <c r="N172" i="460" a="1"/>
  <c r="U15" i="460" a="1"/>
  <c r="Y145" i="460" a="1"/>
  <c r="Y84" i="460" a="1"/>
  <c r="G101" i="460" a="1"/>
  <c r="K78" i="460" a="1"/>
  <c r="L166" i="460" a="1"/>
  <c r="K41" i="460" a="1"/>
  <c r="T216" i="460" a="1"/>
  <c r="P14" i="460" a="1"/>
  <c r="M157" i="460" a="1"/>
  <c r="H25" i="460" a="1"/>
  <c r="M251" i="460" a="1"/>
  <c r="H209" i="460" a="1"/>
  <c r="J191" i="460" a="1"/>
  <c r="R126" i="460" a="1"/>
  <c r="V189" i="460" a="1"/>
  <c r="J60" i="460" a="1"/>
  <c r="O111" i="460" a="1"/>
  <c r="U156" i="460" a="1"/>
  <c r="Y110" i="460" a="1"/>
  <c r="W101" i="460" a="1"/>
  <c r="Y87" i="460" a="1"/>
  <c r="Y113" i="460" a="1"/>
  <c r="X130" i="460" a="1"/>
  <c r="D235" i="460" a="1"/>
  <c r="K265" i="460" a="1"/>
  <c r="V39" i="460" a="1"/>
  <c r="S43" i="460" a="1"/>
  <c r="W76" i="460" a="1"/>
  <c r="K137" i="460" a="1"/>
  <c r="N157" i="460" a="1"/>
  <c r="V258" i="460" a="1"/>
  <c r="U208" i="460" a="1"/>
  <c r="H266" i="460" a="1"/>
  <c r="T60" i="460" a="1"/>
  <c r="G53" i="460" a="1"/>
  <c r="O207" i="460" a="1"/>
  <c r="V156" i="460" a="1"/>
  <c r="N84" i="460" a="1"/>
  <c r="J141" i="460" a="1"/>
  <c r="I250" i="460" a="1"/>
  <c r="S188" i="460" a="1"/>
  <c r="G181" i="460" a="1"/>
  <c r="X148" i="460" a="1"/>
  <c r="O61" i="460" a="1"/>
  <c r="Q143" i="460" a="1"/>
  <c r="H136" i="460" a="1"/>
  <c r="N38" i="460" a="1"/>
  <c r="O63" i="460" a="1"/>
  <c r="S148" i="460" a="1"/>
  <c r="S262" i="460" a="1"/>
  <c r="S165" i="460" a="1"/>
  <c r="L182" i="460" a="1"/>
  <c r="D39" i="460" a="1"/>
  <c r="K227" i="460" a="1"/>
  <c r="U60" i="460" a="1"/>
  <c r="W78" i="460" a="1"/>
  <c r="T266" i="460" a="1"/>
  <c r="T95" i="460" a="1"/>
  <c r="Y105" i="460" a="1"/>
  <c r="R164" i="460" a="1"/>
  <c r="M184" i="460" a="1"/>
  <c r="S210" i="460" a="1"/>
  <c r="G25" i="460" a="1"/>
  <c r="P82" i="460" a="1"/>
  <c r="U26" i="460" a="1"/>
  <c r="G199" i="460" a="1"/>
  <c r="AB121" i="8"/>
  <c r="L235" i="460" a="1"/>
  <c r="J70" i="460" a="1"/>
  <c r="I142" i="460" a="1"/>
  <c r="S157" i="460" a="1"/>
  <c r="O15" i="460" a="1"/>
  <c r="L183" i="460" a="1"/>
  <c r="K150" i="460" a="1"/>
  <c r="L180" i="460" a="1"/>
  <c r="W230" i="460" a="1"/>
  <c r="O231" i="460" a="1"/>
  <c r="Y21" i="460" a="1"/>
  <c r="X45" i="460" a="1"/>
  <c r="U40" i="460" a="1"/>
  <c r="G52" i="460" a="1"/>
  <c r="X152" i="460" a="1"/>
  <c r="L92" i="460" a="1"/>
  <c r="M13" i="460" a="1"/>
  <c r="T147" i="460" a="1"/>
  <c r="Z232" i="460" a="1"/>
  <c r="J58" i="460" a="1"/>
  <c r="J204" i="460" a="1"/>
  <c r="X79" i="460" a="1"/>
  <c r="T81" i="460" a="1"/>
  <c r="Q228" i="460" a="1"/>
  <c r="L56" i="460" a="1"/>
  <c r="L217" i="460" a="1"/>
  <c r="Q70" i="460" a="1"/>
  <c r="J156" i="460" a="1"/>
  <c r="T80" i="460" a="1"/>
  <c r="K14" i="460" a="1"/>
  <c r="G102" i="460" a="1"/>
  <c r="W165" i="460" a="1"/>
  <c r="I61" i="460" a="1"/>
  <c r="N221" i="460" a="1"/>
  <c r="V76" i="460" a="1"/>
  <c r="L260" i="460" a="1"/>
  <c r="Q99" i="460" a="1"/>
  <c r="J38" i="460" a="1"/>
  <c r="Z75" i="460" a="1"/>
  <c r="H69" i="460" a="1"/>
  <c r="N80" i="460" a="1"/>
  <c r="P69" i="460" a="1"/>
  <c r="K29" i="460" a="1"/>
  <c r="G230" i="460" a="1"/>
  <c r="S161" i="460" a="1"/>
  <c r="J95" i="460" a="1"/>
  <c r="G252" i="460" a="1"/>
  <c r="D187" i="460" a="1"/>
  <c r="N209" i="460" a="1"/>
  <c r="M31" i="460" a="1"/>
  <c r="J132" i="460" a="1"/>
  <c r="P73" i="460" a="1"/>
  <c r="L33" i="460" a="1"/>
  <c r="N75" i="460" a="1"/>
  <c r="X160" i="460" a="1"/>
  <c r="I48" i="460" a="1"/>
  <c r="H53" i="460" a="1"/>
  <c r="G88" i="460" a="1"/>
  <c r="R21" i="460" a="1"/>
  <c r="K185" i="460" a="1"/>
  <c r="L34" i="460" a="1"/>
  <c r="T85" i="460" a="1"/>
  <c r="Q22" i="460" a="1"/>
  <c r="U259" i="460" a="1"/>
  <c r="J100" i="460" a="1"/>
  <c r="S32" i="460" a="1"/>
  <c r="Z186" i="460" a="1"/>
  <c r="D260" i="460" a="1"/>
  <c r="U218" i="460" a="1"/>
  <c r="P121" i="8"/>
  <c r="L221" i="460" a="1"/>
  <c r="Q252" i="460" a="1"/>
  <c r="D44" i="460" a="1"/>
  <c r="P199" i="460" a="1"/>
  <c r="H121" i="460" a="1"/>
  <c r="R238" i="460" a="1"/>
  <c r="G251" i="460" a="1"/>
  <c r="G76" i="281"/>
  <c r="K260" i="460" a="1"/>
  <c r="W147" i="460" a="1"/>
  <c r="Y90" i="460" a="1"/>
  <c r="O24" i="460" a="1"/>
  <c r="I134" i="460" a="1"/>
  <c r="R228" i="460" a="1"/>
  <c r="D104" i="460" a="1"/>
  <c r="Z56" i="460" a="1"/>
  <c r="H67" i="460" a="1"/>
  <c r="N140" i="460" a="1"/>
  <c r="V188" i="460" a="1"/>
  <c r="Q137" i="460" a="1"/>
  <c r="O266" i="460" a="1"/>
  <c r="G260" i="460" a="1"/>
  <c r="T46" i="460" a="1"/>
  <c r="M84" i="460" a="1"/>
  <c r="T255" i="460" a="1"/>
  <c r="G31" i="460" a="1"/>
  <c r="P152" i="460" a="1"/>
  <c r="P123" i="460" a="1"/>
  <c r="O198" i="460" a="1"/>
  <c r="H107" i="460" a="1"/>
  <c r="Y160" i="460" a="1"/>
  <c r="H13" i="460" a="1"/>
  <c r="V217" i="460" a="1"/>
  <c r="O19" i="460" a="1"/>
  <c r="V216" i="460" a="1"/>
  <c r="V191" i="460" a="1"/>
  <c r="Y33" i="460" a="1"/>
  <c r="P97" i="460" a="1"/>
  <c r="Z77" i="460" a="1"/>
  <c r="I70" i="460" a="1"/>
  <c r="W20" i="460" a="1"/>
  <c r="I46" i="460" a="1"/>
  <c r="L39" i="460" a="1"/>
  <c r="J161" i="460" a="1"/>
  <c r="H246" i="460" a="1"/>
  <c r="Z44" i="460" a="1"/>
  <c r="K59" i="460" a="1"/>
  <c r="X37" i="460" a="1"/>
  <c r="J260" i="460" a="1"/>
  <c r="X191" i="460" a="1"/>
  <c r="Q105" i="460" a="1"/>
  <c r="W166" i="460" a="1"/>
  <c r="N43" i="460" a="1"/>
  <c r="H35" i="460" a="1"/>
  <c r="H54" i="460" a="1"/>
  <c r="T73" i="460" a="1"/>
  <c r="K183" i="460" a="1"/>
  <c r="M76" i="460" a="1"/>
  <c r="X82" i="460" a="1"/>
  <c r="H121" i="8"/>
  <c r="W61" i="460" a="1"/>
  <c r="Z98" i="460" a="1"/>
  <c r="V26" i="460" a="1"/>
  <c r="Q222" i="460" a="1"/>
  <c r="O166" i="460" a="1"/>
  <c r="I157" i="460" a="1"/>
  <c r="W136" i="460" a="1"/>
  <c r="K209" i="460" a="1"/>
  <c r="R68" i="460" a="1"/>
  <c r="J82" i="460" a="1"/>
  <c r="Y20" i="460" a="1"/>
  <c r="L186" i="460" a="1"/>
  <c r="P133" i="460" a="1"/>
  <c r="U111" i="460" a="1"/>
  <c r="G85" i="460" a="1"/>
  <c r="S235" i="460" a="1"/>
  <c r="J76" i="281"/>
  <c r="Q261" i="460" a="1"/>
  <c r="D177" i="460" a="1"/>
  <c r="V24" i="460" a="1"/>
  <c r="U67" i="460" a="1"/>
  <c r="D99" i="460" a="1"/>
  <c r="W58" i="460" a="1"/>
  <c r="M216" i="460" a="1"/>
  <c r="Q244" i="460" a="1"/>
  <c r="P177" i="460" a="1"/>
  <c r="U99" i="460" a="1"/>
  <c r="P95" i="460" a="1"/>
  <c r="Z76" i="460" a="1"/>
  <c r="U245" i="460" a="1"/>
  <c r="I180" i="460" a="1"/>
  <c r="W148" i="460" a="1"/>
  <c r="Y255" i="460" a="1"/>
  <c r="S134" i="460" a="1"/>
  <c r="O104" i="460" a="1"/>
  <c r="Q220" i="460" a="1"/>
  <c r="V127" i="460" a="1"/>
  <c r="O156" i="460" a="1"/>
  <c r="O32" i="460" a="1"/>
  <c r="T126" i="460" a="1"/>
  <c r="P96" i="460" a="1"/>
  <c r="P266" i="460" a="1"/>
  <c r="K76" i="281"/>
  <c r="H51" i="460" a="1"/>
  <c r="X74" i="460" a="1"/>
  <c r="D210" i="460" a="1"/>
  <c r="P232" i="460" a="1"/>
  <c r="L263" i="460" a="1"/>
  <c r="K127" i="460" a="1"/>
  <c r="K258" i="460" a="1"/>
  <c r="I208" i="460" a="1"/>
  <c r="H149" i="460" a="1"/>
  <c r="U190" i="460" a="1"/>
  <c r="S80" i="460" a="1"/>
  <c r="L105" i="460" a="1"/>
  <c r="R70" i="460" a="1"/>
  <c r="O102" i="460" a="1"/>
  <c r="I126" i="460" a="1"/>
  <c r="T26" i="460" a="1"/>
  <c r="K22" i="460" a="1"/>
  <c r="Z164" i="460" a="1"/>
  <c r="L98" i="460" a="1"/>
  <c r="H235" i="460" a="1"/>
  <c r="Y172" i="460" a="1"/>
  <c r="T232" i="460" a="1"/>
  <c r="T186" i="460" a="1"/>
  <c r="K135" i="460" a="1"/>
  <c r="G38" i="460" a="1"/>
  <c r="M208" i="460" a="1"/>
  <c r="J226" i="460" a="1"/>
  <c r="S48" i="460" a="1"/>
  <c r="S22" i="460" a="1"/>
  <c r="T161" i="460" a="1"/>
  <c r="K252" i="460" a="1"/>
  <c r="G234" i="460" a="1"/>
  <c r="Q16" i="460" a="1"/>
  <c r="P77" i="460" a="1"/>
  <c r="N204" i="460" a="1"/>
  <c r="R38" i="460" a="1"/>
  <c r="K13" i="460" a="1"/>
  <c r="D26" i="460" a="1"/>
  <c r="K52" i="460" a="1"/>
  <c r="X266" i="460" a="1"/>
  <c r="H46" i="460" a="1"/>
  <c r="M111" i="460" a="1"/>
  <c r="K61" i="460" a="1"/>
  <c r="L265" i="460" a="1"/>
  <c r="T29" i="460" a="1"/>
  <c r="R100" i="460" a="1"/>
  <c r="R52" i="460" a="1"/>
  <c r="J24" i="460" a="1"/>
  <c r="U235" i="460" a="1"/>
  <c r="Q223" i="460" a="1"/>
  <c r="R43" i="460" a="1"/>
  <c r="M181" i="460" a="1"/>
  <c r="S91" i="460" a="1"/>
  <c r="J264" i="460" a="1"/>
  <c r="I22" i="460" a="1"/>
  <c r="P22" i="460" a="1"/>
  <c r="Z86" i="460" a="1"/>
  <c r="Q215" i="460" a="1"/>
  <c r="W135" i="460" a="1"/>
  <c r="Q39" i="460" a="1"/>
  <c r="G59" i="460" a="1"/>
  <c r="AO121" i="8"/>
  <c r="J253" i="460" a="1"/>
  <c r="T134" i="460" a="1"/>
  <c r="W244" i="460" a="1"/>
  <c r="Q218" i="460" a="1"/>
  <c r="T159" i="460" a="1"/>
  <c r="D198" i="460" a="1"/>
  <c r="L144" i="460" a="1"/>
  <c r="R217" i="460" a="1"/>
  <c r="L89" i="460" a="1"/>
  <c r="X89" i="460" a="1"/>
  <c r="J74" i="460" a="1"/>
  <c r="M255" i="460" a="1"/>
  <c r="K198" i="460" a="1"/>
  <c r="L30" i="460" a="1"/>
  <c r="Q235" i="460" a="1"/>
  <c r="J67" i="460" a="1"/>
  <c r="H140" i="460" a="1"/>
  <c r="N228" i="460" a="1"/>
  <c r="J251" i="460" a="1"/>
  <c r="S174" i="460" a="1"/>
  <c r="G168" i="460" a="1"/>
  <c r="G235" i="460" a="1"/>
  <c r="G213" i="460" a="1"/>
  <c r="H19" i="460" a="1"/>
  <c r="K130" i="460" a="1"/>
  <c r="H110" i="460" a="1"/>
  <c r="H231" i="460" a="1"/>
  <c r="R198" i="460" a="1"/>
  <c r="D238" i="460" a="1"/>
  <c r="X22" i="460" a="1"/>
  <c r="Q26" i="460" a="1"/>
  <c r="BA121" i="8"/>
  <c r="Z107" i="460" a="1"/>
  <c r="Q24" i="460" a="1"/>
  <c r="S45" i="460" a="1"/>
  <c r="R265" i="460" a="1"/>
  <c r="D102" i="460" a="1"/>
  <c r="V214" i="460" a="1"/>
  <c r="Y95" i="460" a="1"/>
  <c r="G147" i="460" a="1"/>
  <c r="P214" i="460" a="1"/>
  <c r="D90" i="460" a="1"/>
  <c r="N36" i="460" a="1"/>
  <c r="H188" i="460" a="1"/>
  <c r="S147" i="460" a="1"/>
  <c r="R76" i="460" a="1"/>
  <c r="U140" i="460" a="1"/>
  <c r="W90" i="460" a="1"/>
  <c r="Y251" i="460" a="1"/>
  <c r="R262" i="460" a="1"/>
  <c r="P112" i="460" a="1"/>
  <c r="I98" i="460" a="1"/>
  <c r="W131" i="460" a="1"/>
  <c r="O47" i="460" a="1"/>
  <c r="R15" i="460" a="1"/>
  <c r="R87" i="460" a="1"/>
  <c r="G160" i="460" a="1"/>
  <c r="K131" i="460" a="1"/>
  <c r="P188" i="460" a="1"/>
  <c r="H32" i="460" a="1"/>
  <c r="I259" i="460" a="1"/>
  <c r="L233" i="460" a="1"/>
  <c r="G249" i="460" a="1"/>
  <c r="H132" i="460" a="1"/>
  <c r="G193" i="460" a="1"/>
  <c r="H36" i="460" a="1"/>
  <c r="G220" i="460" a="1"/>
  <c r="N263" i="460" a="1"/>
  <c r="W26" i="460" a="1"/>
  <c r="U189" i="460" a="1"/>
  <c r="V226" i="460" a="1"/>
  <c r="G137" i="460" a="1"/>
  <c r="M43" i="460" a="1"/>
  <c r="K181" i="460" a="1"/>
  <c r="D107" i="460" a="1"/>
  <c r="K116" i="460" a="1"/>
  <c r="G112" i="460" a="1"/>
  <c r="K69" i="460" a="1"/>
  <c r="U166" i="460" a="1"/>
  <c r="K235" i="460" a="1"/>
  <c r="I35" i="460" a="1"/>
  <c r="V46" i="460" a="1"/>
  <c r="D253" i="460" a="1"/>
  <c r="K35" i="460" a="1"/>
  <c r="T54" i="460" a="1"/>
  <c r="R20" i="460" a="1"/>
  <c r="I165" i="460" a="1"/>
  <c r="D121" i="614"/>
  <c r="V207" i="460" a="1"/>
  <c r="Y133" i="460" a="1"/>
  <c r="Y31" i="460" a="1"/>
  <c r="G188" i="460" a="1"/>
  <c r="I86" i="460" a="1"/>
  <c r="X24" i="460" a="1"/>
  <c r="M82" i="460" a="1"/>
  <c r="P101" i="460" a="1"/>
  <c r="H114" i="460" a="1"/>
  <c r="V260" i="460" a="1"/>
  <c r="D21" i="460" a="1"/>
  <c r="M24" i="460" a="1"/>
  <c r="D35" i="460" a="1"/>
  <c r="H157" i="460" a="1"/>
  <c r="P56" i="460" a="1"/>
  <c r="G264" i="460" a="1"/>
  <c r="O161" i="460" a="1"/>
  <c r="I121" i="8"/>
  <c r="L228" i="460" a="1"/>
  <c r="M144" i="460" a="1"/>
  <c r="X127" i="460" a="1"/>
  <c r="S116" i="460" a="1"/>
  <c r="L264" i="460" a="1"/>
  <c r="D13" i="460" a="1"/>
  <c r="W164" i="460" a="1"/>
  <c r="I52" i="460" a="1"/>
  <c r="X175" i="460" a="1"/>
  <c r="X33" i="460" a="1"/>
  <c r="D61" i="460" a="1"/>
  <c r="L130" i="460" a="1"/>
  <c r="H230" i="460" a="1"/>
  <c r="Q103" i="460" a="1"/>
  <c r="S222" i="460" a="1"/>
  <c r="G45" i="460" a="1"/>
  <c r="X140" i="460" a="1"/>
  <c r="T172" i="460" a="1"/>
  <c r="J146" i="460" a="1"/>
  <c r="S103" i="460" a="1"/>
  <c r="D266" i="460" a="1"/>
  <c r="J13" i="460" a="1"/>
  <c r="J186" i="460" a="1"/>
  <c r="O86" i="460" a="1"/>
  <c r="W245" i="460" a="1"/>
  <c r="L20" i="460" a="1"/>
  <c r="U79" i="460" a="1"/>
  <c r="R98" i="460" a="1"/>
  <c r="Q91" i="460" a="1"/>
  <c r="K39" i="460" a="1"/>
  <c r="J14" i="460" a="1"/>
  <c r="L261" i="460" a="1"/>
  <c r="J114" i="460" a="1"/>
  <c r="R81" i="460" a="1"/>
  <c r="X100" i="460" a="1"/>
  <c r="I152" i="460" a="1"/>
  <c r="W226" i="460" a="1"/>
  <c r="N215" i="460" a="1"/>
  <c r="G201" i="460" a="1"/>
  <c r="X199" i="460" a="1"/>
  <c r="M69" i="460" a="1"/>
  <c r="Q186" i="460" a="1"/>
  <c r="I96" i="460" a="1"/>
  <c r="K193" i="460" a="1"/>
  <c r="N24" i="460" a="1"/>
  <c r="K133" i="460" a="1"/>
  <c r="Y102" i="460" a="1"/>
  <c r="H159" i="460" a="1"/>
  <c r="D59" i="460" a="1"/>
  <c r="Z199" i="460" a="1"/>
  <c r="U142" i="460" a="1"/>
  <c r="T201" i="460" a="1"/>
  <c r="D130" i="460" a="1"/>
  <c r="I110" i="460" a="1"/>
  <c r="Z166" i="460" a="1"/>
  <c r="R25" i="460" a="1"/>
  <c r="D85" i="460" a="1"/>
  <c r="Q23" i="460" a="1"/>
  <c r="I116" i="460" a="1"/>
  <c r="X32" i="460" a="1"/>
  <c r="Y210" i="460" a="1"/>
  <c r="I263" i="460" a="1"/>
  <c r="I85" i="460" a="1"/>
  <c r="J149" i="460" a="1"/>
  <c r="O91" i="460" a="1"/>
  <c r="S146" i="460" a="1"/>
  <c r="K134" i="460" a="1"/>
  <c r="I264" i="460" a="1"/>
  <c r="M68" i="460" a="1"/>
  <c r="M146" i="460" a="1"/>
  <c r="R111" i="460" a="1"/>
  <c r="D101" i="460" a="1"/>
  <c r="I89" i="460" a="1"/>
  <c r="V30" i="460" a="1"/>
  <c r="O150" i="460" a="1"/>
  <c r="I262" i="460" a="1"/>
  <c r="X122" i="460" a="1"/>
  <c r="P147" i="460" a="1"/>
  <c r="G35" i="460" a="1"/>
  <c r="D166" i="460" a="1"/>
  <c r="X132" i="460" a="1"/>
  <c r="J121" i="460" a="1"/>
  <c r="N39" i="460" a="1"/>
  <c r="L253" i="460" a="1"/>
  <c r="S245" i="460" a="1"/>
  <c r="M73" i="460" a="1"/>
  <c r="K259" i="460" a="1"/>
  <c r="I233" i="460" a="1"/>
  <c r="U121" i="8"/>
  <c r="X214" i="460" a="1"/>
  <c r="U205" i="460" a="1"/>
  <c r="G56" i="460" a="1"/>
  <c r="D222" i="460" a="1"/>
  <c r="N160" i="460" a="1"/>
  <c r="Y76" i="460" a="1"/>
  <c r="H87" i="460" a="1"/>
  <c r="M190" i="460" a="1"/>
  <c r="J44" i="460" a="1"/>
  <c r="R204" i="460" a="1"/>
  <c r="Y112" i="460" a="1"/>
  <c r="Y221" i="460" a="1"/>
  <c r="H227" i="460" a="1"/>
  <c r="H100" i="460" a="1"/>
  <c r="Z174" i="460" a="1"/>
  <c r="R172" i="460" a="1"/>
  <c r="N134" i="460" a="1"/>
  <c r="I42" i="460" a="1"/>
  <c r="J137" i="460" a="1"/>
  <c r="I215" i="460" a="1"/>
  <c r="K187" i="460" a="1"/>
  <c r="I207" i="460" a="1"/>
  <c r="K114" i="460" a="1"/>
  <c r="D142" i="460" a="1"/>
  <c r="D173" i="460" a="1"/>
  <c r="T22" i="460" a="1"/>
  <c r="J221" i="460" a="1"/>
  <c r="K249" i="460" a="1"/>
  <c r="M99" i="460" a="1"/>
  <c r="D180" i="460" a="1"/>
  <c r="G221" i="460" a="1"/>
  <c r="Q83" i="460" a="1"/>
  <c r="K152" i="460" a="1"/>
  <c r="G229" i="460" a="1"/>
  <c r="Z81" i="460" a="1"/>
  <c r="X30" i="460" a="1"/>
  <c r="W182" i="460" a="1"/>
  <c r="G226" i="460" a="1"/>
  <c r="S52" i="460" a="1"/>
  <c r="T82" i="460" a="1"/>
  <c r="W145" i="460" a="1"/>
  <c r="P193" i="460" a="1"/>
  <c r="L114" i="460" a="1"/>
  <c r="R73" i="460" a="1"/>
  <c r="X13" i="460" a="1"/>
  <c r="O182" i="460" a="1"/>
  <c r="K219" i="460" a="1"/>
  <c r="M182" i="460" a="1"/>
  <c r="J99" i="460" a="1"/>
  <c r="X44" i="460" a="1"/>
  <c r="Y24" i="460" a="1"/>
  <c r="K240" i="460" a="1"/>
  <c r="K57" i="460" a="1"/>
  <c r="R13" i="460" a="1"/>
  <c r="M209" i="460" a="1"/>
  <c r="O87" i="460" a="1"/>
  <c r="V114" i="460" a="1"/>
  <c r="G259" i="460" a="1"/>
  <c r="I103" i="460" a="1"/>
  <c r="X48" i="460" a="1"/>
  <c r="V45" i="460" a="1"/>
  <c r="O130" i="460" a="1"/>
  <c r="D133" i="460" a="1"/>
  <c r="R107" i="460" a="1"/>
  <c r="H190" i="460" a="1"/>
  <c r="Q214" i="460" a="1"/>
  <c r="R166" i="460" a="1"/>
  <c r="K25" i="460" a="1"/>
  <c r="H145" i="460" a="1"/>
  <c r="X167" i="460" a="1"/>
  <c r="P217" i="460" a="1"/>
  <c r="N217" i="460" a="1"/>
  <c r="V190" i="460" a="1"/>
  <c r="I30" i="460" a="1"/>
  <c r="S88" i="460" a="1"/>
  <c r="J116" i="460" a="1"/>
  <c r="K32" i="460" a="1"/>
  <c r="Q90" i="460" a="1"/>
  <c r="S123" i="460" a="1"/>
  <c r="X25" i="460" a="1"/>
  <c r="D246" i="460" a="1"/>
  <c r="P157" i="460" a="1"/>
  <c r="X186" i="460" a="1"/>
  <c r="L160" i="460" a="1"/>
  <c r="L188" i="460" a="1"/>
  <c r="H252" i="460" a="1"/>
  <c r="N223" i="460" a="1"/>
  <c r="S74" i="460" a="1"/>
  <c r="W152" i="460" a="1"/>
  <c r="D126" i="460" a="1"/>
  <c r="Y35" i="460" a="1"/>
  <c r="M51" i="460" a="1"/>
  <c r="M262" i="460" a="1"/>
  <c r="D168" i="460" a="1"/>
  <c r="Y171" i="460" a="1"/>
  <c r="I188" i="460" a="1"/>
  <c r="U37" i="460" a="1"/>
  <c r="J133" i="460" a="1"/>
  <c r="V80" i="460" a="1"/>
  <c r="G156" i="460" a="1"/>
  <c r="G265" i="460" a="1"/>
  <c r="T200" i="460" a="1"/>
  <c r="J180" i="460" a="1"/>
  <c r="O29" i="460" a="1"/>
  <c r="P16" i="460" a="1"/>
  <c r="Q210" i="460" a="1"/>
  <c r="O188" i="460" a="1"/>
  <c r="J112" i="460" a="1"/>
  <c r="T260" i="460" a="1"/>
  <c r="AN121" i="8"/>
  <c r="G47" i="460" a="1"/>
  <c r="J57" i="460" a="1"/>
  <c r="N166" i="460" a="1"/>
  <c r="O112" i="460" a="1"/>
  <c r="O238" i="460" a="1"/>
  <c r="G104" i="460" a="1"/>
  <c r="K168" i="460" a="1"/>
  <c r="Y25" i="460" a="1"/>
  <c r="J216" i="460" a="1"/>
  <c r="R223" i="460" a="1"/>
  <c r="I122" i="460" a="1"/>
  <c r="S206" i="460" a="1"/>
  <c r="U31" i="460" a="1"/>
  <c r="I101" i="460" a="1"/>
  <c r="Y173" i="460" a="1"/>
  <c r="I23" i="460" a="1"/>
  <c r="R47" i="460" a="1"/>
  <c r="H200" i="460" a="1"/>
  <c r="L185" i="460" a="1"/>
  <c r="Q81" i="460" a="1"/>
  <c r="P47" i="460" a="1"/>
  <c r="J173" i="460" a="1"/>
  <c r="Z165" i="460" a="1"/>
  <c r="T206" i="460" a="1"/>
  <c r="K220" i="460" a="1"/>
  <c r="G98" i="460" a="1"/>
  <c r="D218" i="460" a="1"/>
  <c r="H85" i="460" a="1"/>
  <c r="W40" i="460" a="1"/>
  <c r="R102" i="460" a="1"/>
  <c r="K149" i="460" a="1"/>
  <c r="N187" i="460" a="1"/>
  <c r="J15" i="460" a="1"/>
  <c r="U89" i="460" a="1"/>
  <c r="L232" i="460" a="1"/>
  <c r="K159" i="460" a="1"/>
  <c r="D128" i="460" a="1"/>
  <c r="R240" i="460" a="1"/>
  <c r="X258" i="460" a="1"/>
  <c r="G90" i="460" a="1"/>
  <c r="Z209" i="460" a="1"/>
  <c r="J78" i="460" a="1"/>
  <c r="G96" i="460" a="1"/>
  <c r="P140" i="460" a="1"/>
  <c r="U78" i="460" a="1"/>
  <c r="V233" i="460" a="1"/>
  <c r="N214" i="460" a="1"/>
  <c r="V187" i="460" a="1"/>
  <c r="O235" i="460" a="1"/>
  <c r="S201" i="460" a="1"/>
  <c r="M23" i="460" a="1"/>
  <c r="D136" i="460" a="1"/>
  <c r="Y183" i="460" a="1"/>
  <c r="M92" i="460" a="1"/>
  <c r="T52" i="460" a="1"/>
  <c r="L21" i="460" a="1"/>
  <c r="Z234" i="460" a="1"/>
  <c r="G135" i="460" a="1"/>
  <c r="Z201" i="460" a="1"/>
  <c r="H45" i="460" a="1"/>
  <c r="V181" i="460" a="1"/>
  <c r="V167" i="460" a="1"/>
  <c r="I20" i="460" a="1"/>
  <c r="U159" i="460" a="1"/>
  <c r="I175" i="460" a="1"/>
  <c r="R22" i="460" a="1"/>
  <c r="O51" i="460" a="1"/>
  <c r="Y142" i="460" a="1"/>
  <c r="D14" i="460" a="1"/>
  <c r="N29" i="460" a="1"/>
  <c r="D40" i="460" a="1"/>
  <c r="V231" i="460" a="1"/>
  <c r="Q34" i="460" a="1"/>
  <c r="U63" i="460" a="1"/>
  <c r="T148" i="460" a="1"/>
  <c r="M126" i="460" a="1"/>
  <c r="S131" i="460" a="1"/>
  <c r="Z156" i="460" a="1"/>
  <c r="Q121" i="8"/>
  <c r="H104" i="460" a="1"/>
  <c r="S233" i="460" a="1"/>
  <c r="N184" i="460" a="1"/>
  <c r="V262" i="460" a="1"/>
  <c r="J208" i="460" a="1"/>
  <c r="H180" i="460" a="1"/>
  <c r="L69" i="460" a="1"/>
  <c r="R84" i="460" a="1"/>
  <c r="X11" i="460" a="1"/>
  <c r="D112" i="460" a="1"/>
  <c r="Y70" i="460" a="1"/>
  <c r="S69" i="460" a="1"/>
  <c r="K157" i="460" a="1"/>
  <c r="S85" i="460" a="1"/>
  <c r="U252" i="460" a="1"/>
  <c r="O128" i="460" a="1"/>
  <c r="I51" i="460" a="1"/>
  <c r="U114" i="460" a="1"/>
  <c r="Z74" i="460" a="1"/>
  <c r="D165" i="460" a="1"/>
  <c r="O36" i="460" a="1"/>
  <c r="Z236" i="460" a="1"/>
  <c r="W31" i="460" a="1"/>
  <c r="M246" i="460" a="1"/>
  <c r="J177" i="460" a="1"/>
  <c r="R32" i="460" a="1"/>
  <c r="M238" i="460" a="1"/>
  <c r="H240" i="460" a="1"/>
  <c r="O220" i="460" a="1"/>
  <c r="M188" i="460" a="1"/>
  <c r="Q45" i="460" a="1"/>
  <c r="H135" i="460" a="1"/>
  <c r="H262" i="460" a="1"/>
  <c r="D219" i="460" a="1"/>
  <c r="G190" i="460" a="1"/>
  <c r="K111" i="460" a="1"/>
  <c r="T249" i="460" a="1"/>
  <c r="T166" i="460" a="1"/>
  <c r="S12" i="460" a="1"/>
  <c r="S44" i="460" a="1"/>
  <c r="Z47" i="460" a="1"/>
  <c r="V133" i="460" a="1"/>
  <c r="M198" i="460" a="1"/>
  <c r="L47" i="460" a="1"/>
  <c r="T15" i="460" a="1"/>
  <c r="J220" i="460" a="1"/>
  <c r="I255" i="460" a="1"/>
  <c r="D189" i="460" a="1"/>
  <c r="H99" i="460" a="1"/>
  <c r="J41" i="460" a="1"/>
  <c r="X234" i="460" a="1"/>
  <c r="I258" i="460" a="1"/>
  <c r="S113" i="460" a="1"/>
  <c r="H184" i="460" a="1"/>
  <c r="Q11" i="460" a="1"/>
  <c r="N19" i="460" a="1"/>
  <c r="M191" i="460" a="1"/>
  <c r="W168" i="460" a="1"/>
  <c r="H41" i="460" a="1"/>
  <c r="AW121" i="8"/>
  <c r="P259" i="460" a="1"/>
  <c r="Y166" i="460" a="1"/>
  <c r="J181" i="460" a="1"/>
  <c r="D252" i="460" a="1"/>
  <c r="D67" i="460" a="1"/>
  <c r="W67" i="460" a="1"/>
  <c r="T234" i="460" a="1"/>
  <c r="V206" i="460" a="1"/>
  <c r="N200" i="460" a="1"/>
  <c r="V266" i="460" a="1"/>
  <c r="S82" i="460" a="1"/>
  <c r="R220" i="460" a="1"/>
  <c r="I57" i="460" a="1"/>
  <c r="K107" i="460" a="1"/>
  <c r="T217" i="460" a="1"/>
  <c r="Z144" i="460" a="1"/>
  <c r="O167" i="460" a="1"/>
  <c r="Q97" i="460" a="1"/>
  <c r="V89" i="460" a="1"/>
  <c r="Y45" i="460" a="1"/>
  <c r="J140" i="460" a="1"/>
  <c r="S259" i="460" a="1"/>
  <c r="Z36" i="460" a="1"/>
  <c r="M258" i="460" a="1"/>
  <c r="O160" i="460" a="1"/>
  <c r="L121" i="8"/>
  <c r="L88" i="460" a="1"/>
  <c r="M266" i="460" a="1"/>
  <c r="G206" i="460" a="1"/>
  <c r="U45" i="460" a="1"/>
  <c r="Q78" i="460" a="1"/>
  <c r="J126" i="460" a="1"/>
  <c r="N213" i="460" a="1"/>
  <c r="W21" i="460" a="1"/>
  <c r="P175" i="460" a="1"/>
  <c r="H182" i="460" a="1"/>
  <c r="I11" i="460" a="1"/>
  <c r="Z128" i="460" a="1"/>
  <c r="Q133" i="460" a="1"/>
  <c r="G161" i="460" a="1"/>
  <c r="L37" i="460" a="1"/>
  <c r="H12" i="460" a="1"/>
  <c r="D45" i="460" a="1"/>
  <c r="U188" i="460" a="1"/>
  <c r="H98" i="460" a="1"/>
  <c r="J218" i="460" a="1"/>
  <c r="T59" i="460" a="1"/>
  <c r="R160" i="460" a="1"/>
  <c r="K255" i="460" a="1"/>
  <c r="U182" i="460" a="1"/>
  <c r="D23" i="460" a="1"/>
  <c r="N45" i="460" a="1"/>
  <c r="R83" i="460" a="1"/>
  <c r="T213" i="460" a="1"/>
  <c r="P158" i="460" a="1"/>
  <c r="S75" i="460" a="1"/>
  <c r="G132" i="460" a="1"/>
  <c r="U226" i="460" a="1"/>
  <c r="W235" i="460" a="1"/>
  <c r="L55" i="460" a="1"/>
  <c r="V36" i="460" a="1"/>
  <c r="Z99" i="460" a="1"/>
  <c r="L58" i="460" a="1"/>
  <c r="L12" i="460" a="1"/>
  <c r="Z19" i="460" a="1"/>
  <c r="T67" i="460" a="1"/>
  <c r="K251" i="460" a="1"/>
  <c r="W32" i="460" a="1"/>
  <c r="L140" i="460" a="1"/>
  <c r="D134" i="460" a="1"/>
  <c r="O85" i="460" a="1"/>
  <c r="I181" i="460" a="1"/>
  <c r="AZ121" i="8"/>
  <c r="H21" i="460" a="1"/>
  <c r="I253" i="460" a="1"/>
  <c r="S220" i="460" a="1"/>
  <c r="D144" i="460" a="1"/>
  <c r="U144" i="460" a="1"/>
  <c r="Q168" i="460" a="1"/>
  <c r="S182" i="460" a="1"/>
  <c r="H150" i="460" a="1"/>
  <c r="K54" i="460" a="1"/>
  <c r="H61" i="460" a="1"/>
  <c r="R263" i="460" a="1"/>
  <c r="Z131" i="460" a="1"/>
  <c r="N32" i="460" a="1"/>
  <c r="I90" i="460" a="1"/>
  <c r="R89" i="460" a="1"/>
  <c r="Y53" i="460" a="1"/>
  <c r="W86" i="460" a="1"/>
  <c r="K173" i="460" a="1"/>
  <c r="W88" i="460" a="1"/>
  <c r="V152" i="460" a="1"/>
  <c r="X85" i="460" a="1"/>
  <c r="D184" i="460" a="1"/>
  <c r="T236" i="460" a="1"/>
  <c r="T189" i="460" a="1"/>
  <c r="W146" i="460" a="1"/>
  <c r="D51" i="460" a="1"/>
  <c r="O81" i="460" a="1"/>
  <c r="Q219" i="460" a="1"/>
  <c r="K34" i="460" a="1"/>
  <c r="L152" i="460" a="1"/>
  <c r="K58" i="460" a="1"/>
  <c r="H76" i="281"/>
  <c r="D121" i="618"/>
  <c r="D121" i="617"/>
  <c r="D121" i="613"/>
  <c r="D121" i="616"/>
  <c r="D123" i="616" l="1"/>
  <c r="E123" i="616" s="1"/>
  <c r="F121" i="616" a="1"/>
  <c r="F121" i="616" s="1"/>
  <c r="G121" i="616" s="1"/>
  <c r="E121" i="616"/>
  <c r="F121" i="613" a="1"/>
  <c r="F121" i="613" s="1"/>
  <c r="E121" i="613"/>
  <c r="D123" i="613"/>
  <c r="E123" i="613" s="1"/>
  <c r="F121" i="617" a="1"/>
  <c r="F121" i="617" s="1"/>
  <c r="D123" i="617"/>
  <c r="D152" i="617" s="1"/>
  <c r="D278" i="617" s="1"/>
  <c r="D282" i="617"/>
  <c r="F121" i="618" a="1"/>
  <c r="F121" i="618" s="1"/>
  <c r="V121" i="618" s="1"/>
  <c r="D123" i="618"/>
  <c r="D152" i="618" s="1"/>
  <c r="D278" i="618" s="1"/>
  <c r="H130" i="281"/>
  <c r="H106" i="281"/>
  <c r="H159" i="281" s="1"/>
  <c r="K58" i="460"/>
  <c r="L152" i="460"/>
  <c r="K34" i="460"/>
  <c r="Q219" i="460"/>
  <c r="O81" i="460"/>
  <c r="D51" i="460"/>
  <c r="W146" i="460"/>
  <c r="T189" i="460"/>
  <c r="T236" i="460"/>
  <c r="D184" i="460"/>
  <c r="E184" i="460" s="1"/>
  <c r="X85" i="460"/>
  <c r="V152" i="460"/>
  <c r="W88" i="460"/>
  <c r="K173" i="460"/>
  <c r="W86" i="460"/>
  <c r="Y53" i="460"/>
  <c r="R89" i="460"/>
  <c r="I90" i="460"/>
  <c r="N32" i="460"/>
  <c r="Z131" i="460"/>
  <c r="R263" i="460"/>
  <c r="H61" i="460"/>
  <c r="K54" i="460"/>
  <c r="H150" i="460"/>
  <c r="S182" i="460"/>
  <c r="Q168" i="460"/>
  <c r="U144" i="460"/>
  <c r="D144" i="460"/>
  <c r="E144" i="460" s="1"/>
  <c r="S220" i="460"/>
  <c r="I253" i="460"/>
  <c r="H21" i="460"/>
  <c r="AZ123" i="8"/>
  <c r="BO121" i="8"/>
  <c r="AZ152" i="8"/>
  <c r="BO152" i="8" s="1"/>
  <c r="I181" i="460"/>
  <c r="O85" i="460"/>
  <c r="D134" i="460"/>
  <c r="L140" i="460"/>
  <c r="W32" i="460"/>
  <c r="K251" i="460"/>
  <c r="T67" i="460"/>
  <c r="Z19" i="460"/>
  <c r="L12" i="460"/>
  <c r="L58" i="460"/>
  <c r="Z99" i="460"/>
  <c r="V36" i="460"/>
  <c r="L55" i="460"/>
  <c r="W235" i="460"/>
  <c r="U226" i="460"/>
  <c r="G132" i="460"/>
  <c r="S75" i="460"/>
  <c r="P158" i="460"/>
  <c r="T213" i="460"/>
  <c r="R83" i="460"/>
  <c r="N45" i="460"/>
  <c r="D23" i="460"/>
  <c r="E23" i="460" s="1"/>
  <c r="U182" i="460"/>
  <c r="K255" i="460"/>
  <c r="R160" i="460"/>
  <c r="T59" i="460"/>
  <c r="J218" i="460"/>
  <c r="H98" i="460"/>
  <c r="U188" i="460"/>
  <c r="D45" i="460"/>
  <c r="H12" i="460"/>
  <c r="L37" i="460"/>
  <c r="G161" i="460"/>
  <c r="Q133" i="460"/>
  <c r="Z128" i="460"/>
  <c r="I11" i="460"/>
  <c r="H182" i="460"/>
  <c r="P175" i="460"/>
  <c r="W21" i="460"/>
  <c r="N213" i="460"/>
  <c r="J126" i="460"/>
  <c r="Q78" i="460"/>
  <c r="U45" i="460"/>
  <c r="G206" i="460"/>
  <c r="M266" i="460"/>
  <c r="L88" i="460"/>
  <c r="L123" i="8"/>
  <c r="BE121" i="8"/>
  <c r="L152" i="8"/>
  <c r="L282" i="8" s="1"/>
  <c r="L283" i="8" s="1"/>
  <c r="L245" i="8" s="1"/>
  <c r="O160" i="460"/>
  <c r="M258" i="460"/>
  <c r="Z36" i="460"/>
  <c r="S259" i="460"/>
  <c r="J140" i="460"/>
  <c r="Y45" i="460"/>
  <c r="V89" i="460"/>
  <c r="Q97" i="460"/>
  <c r="O167" i="460"/>
  <c r="Z144" i="460"/>
  <c r="T217" i="460"/>
  <c r="K107" i="460"/>
  <c r="I57" i="460"/>
  <c r="R220" i="460"/>
  <c r="S82" i="460"/>
  <c r="V266" i="460"/>
  <c r="N200" i="460"/>
  <c r="V206" i="460"/>
  <c r="T234" i="460"/>
  <c r="W67" i="460"/>
  <c r="D67" i="460"/>
  <c r="E67" i="460" s="1"/>
  <c r="D252" i="460"/>
  <c r="J181" i="460"/>
  <c r="Y166" i="460"/>
  <c r="P259" i="460"/>
  <c r="AW123" i="8"/>
  <c r="AW152" i="8" s="1"/>
  <c r="AW193" i="8" s="1"/>
  <c r="AW258" i="8" s="1"/>
  <c r="H41" i="460"/>
  <c r="W168" i="460"/>
  <c r="M191" i="460"/>
  <c r="N19" i="460"/>
  <c r="Q11" i="460"/>
  <c r="H184" i="460"/>
  <c r="S113" i="460"/>
  <c r="I258" i="460"/>
  <c r="X234" i="460"/>
  <c r="J41" i="460"/>
  <c r="H99" i="460"/>
  <c r="D189" i="460"/>
  <c r="I255" i="460"/>
  <c r="J220" i="460"/>
  <c r="T15" i="460"/>
  <c r="L47" i="460"/>
  <c r="M198" i="460"/>
  <c r="V133" i="460"/>
  <c r="Z47" i="460"/>
  <c r="S44" i="460"/>
  <c r="S12" i="460"/>
  <c r="T166" i="460"/>
  <c r="T249" i="460"/>
  <c r="K111" i="460"/>
  <c r="G190" i="460"/>
  <c r="D219" i="460"/>
  <c r="H262" i="460"/>
  <c r="H135" i="460"/>
  <c r="Q45" i="460"/>
  <c r="M188" i="460"/>
  <c r="O220" i="460"/>
  <c r="H240" i="460"/>
  <c r="M238" i="460"/>
  <c r="R32" i="460"/>
  <c r="J177" i="460"/>
  <c r="M246" i="460"/>
  <c r="W31" i="460"/>
  <c r="Z236" i="460"/>
  <c r="O36" i="460"/>
  <c r="D165" i="460"/>
  <c r="Z74" i="460"/>
  <c r="U114" i="460"/>
  <c r="I51" i="460"/>
  <c r="O128" i="460"/>
  <c r="U252" i="460"/>
  <c r="S85" i="460"/>
  <c r="K157" i="460"/>
  <c r="S69" i="460"/>
  <c r="Y70" i="460"/>
  <c r="D112" i="460"/>
  <c r="E112" i="460" s="1"/>
  <c r="X11" i="460"/>
  <c r="R84" i="460"/>
  <c r="L69" i="460"/>
  <c r="H180" i="460"/>
  <c r="J208" i="460"/>
  <c r="V262" i="460"/>
  <c r="N184" i="460"/>
  <c r="S233" i="460"/>
  <c r="H104" i="460"/>
  <c r="Q123" i="8"/>
  <c r="Q152" i="8" s="1"/>
  <c r="Q278" i="8" s="1"/>
  <c r="Q188" i="8" s="1"/>
  <c r="Q282" i="8"/>
  <c r="Z156" i="460"/>
  <c r="S131" i="460"/>
  <c r="M126" i="460"/>
  <c r="T148" i="460"/>
  <c r="U63" i="460"/>
  <c r="Q34" i="460"/>
  <c r="V231" i="460"/>
  <c r="D40" i="460"/>
  <c r="E40" i="460" s="1"/>
  <c r="N29" i="460"/>
  <c r="D14" i="460"/>
  <c r="E14" i="460" s="1"/>
  <c r="Y142" i="460"/>
  <c r="O51" i="460"/>
  <c r="R22" i="460"/>
  <c r="I175" i="460"/>
  <c r="U159" i="460"/>
  <c r="I20" i="460"/>
  <c r="V167" i="460"/>
  <c r="V181" i="460"/>
  <c r="H45" i="460"/>
  <c r="Z201" i="460"/>
  <c r="G135" i="460"/>
  <c r="Z234" i="460"/>
  <c r="L21" i="460"/>
  <c r="T52" i="460"/>
  <c r="M92" i="460"/>
  <c r="Y183" i="460"/>
  <c r="D136" i="460"/>
  <c r="M23" i="460"/>
  <c r="S201" i="460"/>
  <c r="O235" i="460"/>
  <c r="V187" i="460"/>
  <c r="N214" i="460"/>
  <c r="V233" i="460"/>
  <c r="U78" i="460"/>
  <c r="P140" i="460"/>
  <c r="G96" i="460"/>
  <c r="J78" i="460"/>
  <c r="Z209" i="460"/>
  <c r="G90" i="460"/>
  <c r="X258" i="460"/>
  <c r="R240" i="460"/>
  <c r="D128" i="460"/>
  <c r="E128" i="460" s="1"/>
  <c r="K159" i="460"/>
  <c r="L232" i="460"/>
  <c r="U89" i="460"/>
  <c r="J15" i="460"/>
  <c r="N187" i="460"/>
  <c r="K149" i="460"/>
  <c r="R102" i="460"/>
  <c r="W40" i="460"/>
  <c r="H85" i="460"/>
  <c r="D218" i="460"/>
  <c r="E218" i="460" s="1"/>
  <c r="G98" i="460"/>
  <c r="K220" i="460"/>
  <c r="T206" i="460"/>
  <c r="Z165" i="460"/>
  <c r="J173" i="460"/>
  <c r="P47" i="460"/>
  <c r="Q81" i="460"/>
  <c r="L185" i="460"/>
  <c r="H200" i="460"/>
  <c r="R47" i="460"/>
  <c r="I23" i="460"/>
  <c r="Y173" i="460"/>
  <c r="I101" i="460"/>
  <c r="U31" i="460"/>
  <c r="S206" i="460"/>
  <c r="I122" i="460"/>
  <c r="R223" i="460"/>
  <c r="J216" i="460"/>
  <c r="Y25" i="460"/>
  <c r="K168" i="460"/>
  <c r="G104" i="460"/>
  <c r="O238" i="460"/>
  <c r="O112" i="460"/>
  <c r="N166" i="460"/>
  <c r="J57" i="460"/>
  <c r="G47" i="460"/>
  <c r="BL121" i="8"/>
  <c r="AN123" i="8"/>
  <c r="BL123" i="8" s="1"/>
  <c r="T260" i="460"/>
  <c r="J112" i="460"/>
  <c r="O188" i="460"/>
  <c r="Q210" i="460"/>
  <c r="P16" i="460"/>
  <c r="O29" i="460"/>
  <c r="J180" i="460"/>
  <c r="E180" i="460" s="1"/>
  <c r="T200" i="460"/>
  <c r="G265" i="460"/>
  <c r="G156" i="460"/>
  <c r="V80" i="460"/>
  <c r="J133" i="460"/>
  <c r="U37" i="460"/>
  <c r="I188" i="460"/>
  <c r="Y171" i="460"/>
  <c r="D168" i="460"/>
  <c r="M262" i="460"/>
  <c r="M51" i="460"/>
  <c r="Y35" i="460"/>
  <c r="D126" i="460"/>
  <c r="W152" i="460"/>
  <c r="S74" i="460"/>
  <c r="N223" i="460"/>
  <c r="H252" i="460"/>
  <c r="L188" i="460"/>
  <c r="L160" i="460"/>
  <c r="X186" i="460"/>
  <c r="P157" i="460"/>
  <c r="D246" i="460"/>
  <c r="X25" i="460"/>
  <c r="S123" i="460"/>
  <c r="Q90" i="460"/>
  <c r="K32" i="460"/>
  <c r="J116" i="460"/>
  <c r="S88" i="460"/>
  <c r="I30" i="460"/>
  <c r="V190" i="460"/>
  <c r="N217" i="460"/>
  <c r="P217" i="460"/>
  <c r="X167" i="460"/>
  <c r="H145" i="460"/>
  <c r="K25" i="460"/>
  <c r="R166" i="460"/>
  <c r="Q214" i="460"/>
  <c r="H190" i="460"/>
  <c r="R107" i="460"/>
  <c r="D133" i="460"/>
  <c r="E133" i="460" s="1"/>
  <c r="O130" i="460"/>
  <c r="V45" i="460"/>
  <c r="X48" i="460"/>
  <c r="I103" i="460"/>
  <c r="G259" i="460"/>
  <c r="V114" i="460"/>
  <c r="O87" i="460"/>
  <c r="M209" i="460"/>
  <c r="R13" i="460"/>
  <c r="K57" i="460"/>
  <c r="K240" i="460"/>
  <c r="Y24" i="460"/>
  <c r="X44" i="460"/>
  <c r="J99" i="460"/>
  <c r="M182" i="460"/>
  <c r="K219" i="460"/>
  <c r="E219" i="460" s="1"/>
  <c r="O182" i="460"/>
  <c r="X13" i="460"/>
  <c r="R73" i="460"/>
  <c r="L114" i="460"/>
  <c r="P193" i="460"/>
  <c r="W145" i="460"/>
  <c r="T82" i="460"/>
  <c r="S52" i="460"/>
  <c r="G226" i="460"/>
  <c r="W182" i="460"/>
  <c r="X30" i="460"/>
  <c r="Z81" i="460"/>
  <c r="G229" i="460"/>
  <c r="K152" i="460"/>
  <c r="Q83" i="460"/>
  <c r="G221" i="460"/>
  <c r="E221" i="460" s="1"/>
  <c r="D180" i="460"/>
  <c r="M99" i="460"/>
  <c r="K249" i="460"/>
  <c r="J221" i="460"/>
  <c r="T22" i="460"/>
  <c r="D173" i="460"/>
  <c r="E173" i="460" s="1"/>
  <c r="D142" i="460"/>
  <c r="E142" i="460" s="1"/>
  <c r="K114" i="460"/>
  <c r="I207" i="460"/>
  <c r="K187" i="460"/>
  <c r="I215" i="460"/>
  <c r="J137" i="460"/>
  <c r="I42" i="460"/>
  <c r="N134" i="460"/>
  <c r="R172" i="460"/>
  <c r="Z174" i="460"/>
  <c r="H100" i="460"/>
  <c r="H227" i="460"/>
  <c r="Y221" i="460"/>
  <c r="Y112" i="460"/>
  <c r="R204" i="460"/>
  <c r="J44" i="460"/>
  <c r="M190" i="460"/>
  <c r="H87" i="460"/>
  <c r="Y76" i="460"/>
  <c r="N160" i="460"/>
  <c r="D222" i="460"/>
  <c r="G56" i="460"/>
  <c r="U205" i="460"/>
  <c r="X214" i="460"/>
  <c r="U123" i="8"/>
  <c r="U152" i="8" s="1"/>
  <c r="U278" i="8" s="1"/>
  <c r="U282" i="8"/>
  <c r="I233" i="460"/>
  <c r="K259" i="460"/>
  <c r="M73" i="460"/>
  <c r="S245" i="460"/>
  <c r="L253" i="460"/>
  <c r="N39" i="460"/>
  <c r="J121" i="460"/>
  <c r="X132" i="460"/>
  <c r="D166" i="460"/>
  <c r="G35" i="460"/>
  <c r="P147" i="460"/>
  <c r="X122" i="460"/>
  <c r="I262" i="460"/>
  <c r="O150" i="460"/>
  <c r="V30" i="460"/>
  <c r="I89" i="460"/>
  <c r="D101" i="460"/>
  <c r="R111" i="460"/>
  <c r="M146" i="460"/>
  <c r="M68" i="460"/>
  <c r="I264" i="460"/>
  <c r="K134" i="460"/>
  <c r="S146" i="460"/>
  <c r="O91" i="460"/>
  <c r="J149" i="460"/>
  <c r="I85" i="460"/>
  <c r="I263" i="460"/>
  <c r="Y210" i="460"/>
  <c r="X32" i="460"/>
  <c r="I116" i="460"/>
  <c r="Q23" i="460"/>
  <c r="D85" i="460"/>
  <c r="E85" i="460" s="1"/>
  <c r="R25" i="460"/>
  <c r="Z166" i="460"/>
  <c r="I110" i="460"/>
  <c r="D130" i="460"/>
  <c r="E130" i="460" s="1"/>
  <c r="T201" i="460"/>
  <c r="U142" i="460"/>
  <c r="Z199" i="460"/>
  <c r="D59" i="460"/>
  <c r="E59" i="460" s="1"/>
  <c r="H159" i="460"/>
  <c r="Y102" i="460"/>
  <c r="K133" i="460"/>
  <c r="N24" i="460"/>
  <c r="K193" i="460"/>
  <c r="I96" i="460"/>
  <c r="Q186" i="460"/>
  <c r="M69" i="460"/>
  <c r="X199" i="460"/>
  <c r="G201" i="460"/>
  <c r="N215" i="460"/>
  <c r="W226" i="460"/>
  <c r="I152" i="460"/>
  <c r="X100" i="460"/>
  <c r="R81" i="460"/>
  <c r="J114" i="460"/>
  <c r="L261" i="460"/>
  <c r="J14" i="460"/>
  <c r="K39" i="460"/>
  <c r="Q91" i="460"/>
  <c r="R98" i="460"/>
  <c r="U79" i="460"/>
  <c r="L20" i="460"/>
  <c r="W245" i="460"/>
  <c r="O86" i="460"/>
  <c r="J186" i="460"/>
  <c r="J13" i="460"/>
  <c r="D266" i="460"/>
  <c r="E266" i="460" s="1"/>
  <c r="S103" i="460"/>
  <c r="J146" i="460"/>
  <c r="T172" i="460"/>
  <c r="X140" i="460"/>
  <c r="G45" i="460"/>
  <c r="S222" i="460"/>
  <c r="Q103" i="460"/>
  <c r="H230" i="460"/>
  <c r="L130" i="460"/>
  <c r="D61" i="460"/>
  <c r="X33" i="460"/>
  <c r="X175" i="460"/>
  <c r="I52" i="460"/>
  <c r="W164" i="460"/>
  <c r="D13" i="460"/>
  <c r="L264" i="460"/>
  <c r="S116" i="460"/>
  <c r="X127" i="460"/>
  <c r="M144" i="460"/>
  <c r="L228" i="460"/>
  <c r="I123" i="8"/>
  <c r="I152" i="8" s="1"/>
  <c r="I278" i="8" s="1"/>
  <c r="I188" i="8" s="1"/>
  <c r="O161" i="460"/>
  <c r="G264" i="460"/>
  <c r="P56" i="460"/>
  <c r="H157" i="460"/>
  <c r="D35" i="460"/>
  <c r="E35" i="460" s="1"/>
  <c r="M24" i="460"/>
  <c r="D21" i="460"/>
  <c r="E21" i="460" s="1"/>
  <c r="V260" i="460"/>
  <c r="H114" i="460"/>
  <c r="P101" i="460"/>
  <c r="M82" i="460"/>
  <c r="X24" i="460"/>
  <c r="I86" i="460"/>
  <c r="G188" i="460"/>
  <c r="Y31" i="460"/>
  <c r="Y133" i="460"/>
  <c r="V207" i="460"/>
  <c r="E121" i="614"/>
  <c r="F121" i="614" a="1"/>
  <c r="F121" i="614" s="1"/>
  <c r="D123" i="614"/>
  <c r="E123" i="614" s="1"/>
  <c r="I165" i="460"/>
  <c r="R20" i="460"/>
  <c r="T54" i="460"/>
  <c r="K35" i="460"/>
  <c r="D253" i="460"/>
  <c r="V46" i="460"/>
  <c r="I35" i="460"/>
  <c r="K235" i="460"/>
  <c r="U166" i="460"/>
  <c r="K69" i="460"/>
  <c r="G112" i="460"/>
  <c r="K116" i="460"/>
  <c r="D107" i="460"/>
  <c r="K181" i="460"/>
  <c r="M43" i="460"/>
  <c r="G137" i="460"/>
  <c r="V226" i="460"/>
  <c r="U189" i="460"/>
  <c r="W26" i="460"/>
  <c r="N263" i="460"/>
  <c r="G220" i="460"/>
  <c r="H36" i="460"/>
  <c r="G193" i="460"/>
  <c r="H132" i="460"/>
  <c r="G249" i="460"/>
  <c r="L233" i="460"/>
  <c r="I259" i="460"/>
  <c r="E259" i="460" s="1"/>
  <c r="H32" i="460"/>
  <c r="P188" i="460"/>
  <c r="K131" i="460"/>
  <c r="G160" i="460"/>
  <c r="R87" i="460"/>
  <c r="R15" i="460"/>
  <c r="O47" i="460"/>
  <c r="W131" i="460"/>
  <c r="I98" i="460"/>
  <c r="P112" i="460"/>
  <c r="R262" i="460"/>
  <c r="Y251" i="460"/>
  <c r="W90" i="460"/>
  <c r="U140" i="460"/>
  <c r="R76" i="460"/>
  <c r="S147" i="460"/>
  <c r="H188" i="460"/>
  <c r="N36" i="460"/>
  <c r="D90" i="460"/>
  <c r="P214" i="460"/>
  <c r="G147" i="460"/>
  <c r="Y95" i="460"/>
  <c r="V214" i="460"/>
  <c r="D102" i="460"/>
  <c r="E102" i="460" s="1"/>
  <c r="R265" i="460"/>
  <c r="S45" i="460"/>
  <c r="Q24" i="460"/>
  <c r="Z107" i="460"/>
  <c r="BA123" i="8"/>
  <c r="BA152" i="8" s="1"/>
  <c r="Q26" i="460"/>
  <c r="X22" i="460"/>
  <c r="D238" i="460"/>
  <c r="R198" i="460"/>
  <c r="H231" i="460"/>
  <c r="H110" i="460"/>
  <c r="K130" i="460"/>
  <c r="H19" i="460"/>
  <c r="G213" i="460"/>
  <c r="G235" i="460"/>
  <c r="E235" i="460" s="1"/>
  <c r="G168" i="460"/>
  <c r="S174" i="460"/>
  <c r="J251" i="460"/>
  <c r="N228" i="460"/>
  <c r="H140" i="460"/>
  <c r="J67" i="460"/>
  <c r="Q235" i="460"/>
  <c r="L30" i="460"/>
  <c r="K198" i="460"/>
  <c r="M255" i="460"/>
  <c r="J74" i="460"/>
  <c r="X89" i="460"/>
  <c r="L89" i="460"/>
  <c r="R217" i="460"/>
  <c r="L144" i="460"/>
  <c r="D198" i="460"/>
  <c r="E198" i="460" s="1"/>
  <c r="T159" i="460"/>
  <c r="Q218" i="460"/>
  <c r="W244" i="460"/>
  <c r="T134" i="460"/>
  <c r="J253" i="460"/>
  <c r="AO123" i="8"/>
  <c r="AO152" i="8" s="1"/>
  <c r="AO193" i="8" s="1"/>
  <c r="AO258" i="8"/>
  <c r="AO265" i="8" s="1"/>
  <c r="J19" i="68" s="1"/>
  <c r="J10" i="68" s="1"/>
  <c r="C32" i="68" s="1"/>
  <c r="M44" i="68" s="1"/>
  <c r="G59" i="460"/>
  <c r="Q39" i="460"/>
  <c r="W135" i="460"/>
  <c r="Q215" i="460"/>
  <c r="Z86" i="460"/>
  <c r="P22" i="460"/>
  <c r="I22" i="460"/>
  <c r="J264" i="460"/>
  <c r="S91" i="460"/>
  <c r="M181" i="460"/>
  <c r="R43" i="460"/>
  <c r="Q223" i="460"/>
  <c r="U235" i="460"/>
  <c r="J24" i="460"/>
  <c r="R52" i="460"/>
  <c r="R100" i="460"/>
  <c r="T29" i="460"/>
  <c r="L265" i="460"/>
  <c r="K61" i="460"/>
  <c r="M111" i="460"/>
  <c r="H46" i="460"/>
  <c r="X266" i="460"/>
  <c r="K52" i="460"/>
  <c r="D26" i="460"/>
  <c r="E26" i="460" s="1"/>
  <c r="K13" i="460"/>
  <c r="R38" i="460"/>
  <c r="N204" i="460"/>
  <c r="P77" i="460"/>
  <c r="Q16" i="460"/>
  <c r="G234" i="460"/>
  <c r="K252" i="460"/>
  <c r="T161" i="460"/>
  <c r="S22" i="460"/>
  <c r="S48" i="460"/>
  <c r="J226" i="460"/>
  <c r="M208" i="460"/>
  <c r="G38" i="460"/>
  <c r="K135" i="460"/>
  <c r="T186" i="460"/>
  <c r="T232" i="460"/>
  <c r="Y172" i="460"/>
  <c r="H235" i="460"/>
  <c r="L98" i="460"/>
  <c r="Z164" i="460"/>
  <c r="K22" i="460"/>
  <c r="T26" i="460"/>
  <c r="I126" i="460"/>
  <c r="O102" i="460"/>
  <c r="R70" i="460"/>
  <c r="L105" i="460"/>
  <c r="S80" i="460"/>
  <c r="U190" i="460"/>
  <c r="H149" i="460"/>
  <c r="I208" i="460"/>
  <c r="K258" i="460"/>
  <c r="K127" i="460"/>
  <c r="L263" i="460"/>
  <c r="E263" i="460" s="1"/>
  <c r="P232" i="460"/>
  <c r="D210" i="460"/>
  <c r="E210" i="460" s="1"/>
  <c r="X74" i="460"/>
  <c r="H51" i="460"/>
  <c r="K106" i="281"/>
  <c r="K159" i="281" s="1"/>
  <c r="K130" i="281"/>
  <c r="P266" i="460"/>
  <c r="P96" i="460"/>
  <c r="E96" i="460" s="1"/>
  <c r="T126" i="460"/>
  <c r="O32" i="460"/>
  <c r="O156" i="460"/>
  <c r="V127" i="460"/>
  <c r="Q220" i="460"/>
  <c r="O104" i="460"/>
  <c r="S134" i="460"/>
  <c r="Y255" i="460"/>
  <c r="W148" i="460"/>
  <c r="I180" i="460"/>
  <c r="U245" i="460"/>
  <c r="Z76" i="460"/>
  <c r="P95" i="460"/>
  <c r="U99" i="460"/>
  <c r="P177" i="460"/>
  <c r="Q244" i="460"/>
  <c r="M216" i="460"/>
  <c r="W58" i="460"/>
  <c r="D99" i="460"/>
  <c r="U67" i="460"/>
  <c r="V24" i="460"/>
  <c r="D177" i="460"/>
  <c r="Q261" i="460"/>
  <c r="J130" i="281"/>
  <c r="J106" i="281"/>
  <c r="J159" i="281" s="1"/>
  <c r="S235" i="460"/>
  <c r="G85" i="460"/>
  <c r="U111" i="460"/>
  <c r="P133" i="460"/>
  <c r="L186" i="460"/>
  <c r="Y20" i="460"/>
  <c r="J82" i="460"/>
  <c r="R68" i="460"/>
  <c r="K209" i="460"/>
  <c r="W136" i="460"/>
  <c r="I157" i="460"/>
  <c r="O166" i="460"/>
  <c r="Q222" i="460"/>
  <c r="V26" i="460"/>
  <c r="Z98" i="460"/>
  <c r="W61" i="460"/>
  <c r="H123" i="8"/>
  <c r="H152" i="8" s="1"/>
  <c r="BD121" i="8"/>
  <c r="X82" i="460"/>
  <c r="M76" i="460"/>
  <c r="K183" i="460"/>
  <c r="T73" i="460"/>
  <c r="H54" i="460"/>
  <c r="H35" i="460"/>
  <c r="N43" i="460"/>
  <c r="W166" i="460"/>
  <c r="Q105" i="460"/>
  <c r="X191" i="460"/>
  <c r="J260" i="460"/>
  <c r="X37" i="460"/>
  <c r="K59" i="460"/>
  <c r="Z44" i="460"/>
  <c r="H246" i="460"/>
  <c r="J161" i="460"/>
  <c r="L39" i="460"/>
  <c r="I46" i="460"/>
  <c r="W20" i="460"/>
  <c r="I70" i="460"/>
  <c r="Z77" i="460"/>
  <c r="P97" i="460"/>
  <c r="Y33" i="460"/>
  <c r="V191" i="460"/>
  <c r="V216" i="460"/>
  <c r="O19" i="460"/>
  <c r="V217" i="460"/>
  <c r="H13" i="460"/>
  <c r="E13" i="460" s="1"/>
  <c r="Y160" i="460"/>
  <c r="H107" i="460"/>
  <c r="O198" i="460"/>
  <c r="P123" i="460"/>
  <c r="P152" i="460"/>
  <c r="G31" i="460"/>
  <c r="T255" i="460"/>
  <c r="M84" i="460"/>
  <c r="T46" i="460"/>
  <c r="G260" i="460"/>
  <c r="O266" i="460"/>
  <c r="Q137" i="460"/>
  <c r="V188" i="460"/>
  <c r="N140" i="460"/>
  <c r="H67" i="460"/>
  <c r="Z56" i="460"/>
  <c r="D104" i="460"/>
  <c r="R228" i="460"/>
  <c r="I134" i="460"/>
  <c r="O24" i="460"/>
  <c r="Y90" i="460"/>
  <c r="W147" i="460"/>
  <c r="K260" i="460"/>
  <c r="D76" i="281"/>
  <c r="G130" i="281"/>
  <c r="G106" i="281"/>
  <c r="G159" i="281" s="1"/>
  <c r="G251" i="460"/>
  <c r="R238" i="460"/>
  <c r="H121" i="460"/>
  <c r="P199" i="460"/>
  <c r="D44" i="460"/>
  <c r="Q252" i="460"/>
  <c r="L221" i="460"/>
  <c r="P123" i="8"/>
  <c r="BF123" i="8" s="1"/>
  <c r="BF121" i="8"/>
  <c r="U218" i="460"/>
  <c r="D260" i="460"/>
  <c r="E260" i="460" s="1"/>
  <c r="Z186" i="460"/>
  <c r="S32" i="460"/>
  <c r="J100" i="460"/>
  <c r="U259" i="460"/>
  <c r="Q22" i="460"/>
  <c r="T85" i="460"/>
  <c r="L34" i="460"/>
  <c r="K185" i="460"/>
  <c r="R21" i="460"/>
  <c r="G88" i="460"/>
  <c r="H53" i="460"/>
  <c r="I48" i="460"/>
  <c r="X160" i="460"/>
  <c r="N75" i="460"/>
  <c r="L33" i="460"/>
  <c r="P73" i="460"/>
  <c r="J132" i="460"/>
  <c r="M31" i="460"/>
  <c r="N209" i="460"/>
  <c r="D187" i="460"/>
  <c r="E187" i="460" s="1"/>
  <c r="G252" i="460"/>
  <c r="J95" i="460"/>
  <c r="S161" i="460"/>
  <c r="G230" i="460"/>
  <c r="K29" i="460"/>
  <c r="P69" i="460"/>
  <c r="N80" i="460"/>
  <c r="H69" i="460"/>
  <c r="Z75" i="460"/>
  <c r="J38" i="460"/>
  <c r="Q99" i="460"/>
  <c r="L260" i="460"/>
  <c r="V76" i="460"/>
  <c r="N221" i="460"/>
  <c r="I61" i="460"/>
  <c r="W165" i="460"/>
  <c r="G102" i="460"/>
  <c r="K14" i="460"/>
  <c r="T80" i="460"/>
  <c r="J156" i="460"/>
  <c r="Q70" i="460"/>
  <c r="L217" i="460"/>
  <c r="L56" i="460"/>
  <c r="Q228" i="460"/>
  <c r="T81" i="460"/>
  <c r="X79" i="460"/>
  <c r="J204" i="460"/>
  <c r="J58" i="460"/>
  <c r="Z232" i="460"/>
  <c r="T147" i="460"/>
  <c r="M13" i="460"/>
  <c r="L92" i="460"/>
  <c r="X152" i="460"/>
  <c r="G52" i="460"/>
  <c r="U40" i="460"/>
  <c r="X45" i="460"/>
  <c r="Y21" i="460"/>
  <c r="O231" i="460"/>
  <c r="E231" i="460" s="1"/>
  <c r="W230" i="460"/>
  <c r="L180" i="460"/>
  <c r="K150" i="460"/>
  <c r="L183" i="460"/>
  <c r="O15" i="460"/>
  <c r="S157" i="460"/>
  <c r="I142" i="460"/>
  <c r="J70" i="460"/>
  <c r="L235" i="460"/>
  <c r="BI121" i="8"/>
  <c r="AB123" i="8"/>
  <c r="BI123" i="8" s="1"/>
  <c r="G199" i="460"/>
  <c r="U26" i="460"/>
  <c r="P82" i="460"/>
  <c r="G25" i="460"/>
  <c r="S210" i="460"/>
  <c r="M184" i="460"/>
  <c r="R164" i="460"/>
  <c r="Y105" i="460"/>
  <c r="T95" i="460"/>
  <c r="T266" i="460"/>
  <c r="W78" i="460"/>
  <c r="U60" i="460"/>
  <c r="K227" i="460"/>
  <c r="D39" i="460"/>
  <c r="E39" i="460" s="1"/>
  <c r="L182" i="460"/>
  <c r="S165" i="460"/>
  <c r="S262" i="460"/>
  <c r="S148" i="460"/>
  <c r="O63" i="460"/>
  <c r="N38" i="460"/>
  <c r="H136" i="460"/>
  <c r="E136" i="460" s="1"/>
  <c r="Q143" i="460"/>
  <c r="O61" i="460"/>
  <c r="X148" i="460"/>
  <c r="G181" i="460"/>
  <c r="S188" i="460"/>
  <c r="I250" i="460"/>
  <c r="J141" i="460"/>
  <c r="N84" i="460"/>
  <c r="V156" i="460"/>
  <c r="O207" i="460"/>
  <c r="G53" i="460"/>
  <c r="T60" i="460"/>
  <c r="H266" i="460"/>
  <c r="U208" i="460"/>
  <c r="V258" i="460"/>
  <c r="N157" i="460"/>
  <c r="K137" i="460"/>
  <c r="W76" i="460"/>
  <c r="S43" i="460"/>
  <c r="V39" i="460"/>
  <c r="K265" i="460"/>
  <c r="D235" i="460"/>
  <c r="X130" i="460"/>
  <c r="Y113" i="460"/>
  <c r="Y87" i="460"/>
  <c r="W101" i="460"/>
  <c r="Y110" i="460"/>
  <c r="U156" i="460"/>
  <c r="O111" i="460"/>
  <c r="J60" i="460"/>
  <c r="V189" i="460"/>
  <c r="R126" i="460"/>
  <c r="J191" i="460"/>
  <c r="H209" i="460"/>
  <c r="M251" i="460"/>
  <c r="H25" i="460"/>
  <c r="M157" i="460"/>
  <c r="P14" i="460"/>
  <c r="T216" i="460"/>
  <c r="K41" i="460"/>
  <c r="L166" i="460"/>
  <c r="K78" i="460"/>
  <c r="G101" i="460"/>
  <c r="Y84" i="460"/>
  <c r="Y145" i="460"/>
  <c r="U15" i="460"/>
  <c r="N172" i="460"/>
  <c r="T100" i="460"/>
  <c r="H229" i="460"/>
  <c r="V60" i="460"/>
  <c r="M114" i="460"/>
  <c r="L61" i="460"/>
  <c r="S77" i="460"/>
  <c r="V210" i="460"/>
  <c r="Y261" i="460"/>
  <c r="Y16" i="460"/>
  <c r="W75" i="460"/>
  <c r="P134" i="460"/>
  <c r="P234" i="460"/>
  <c r="S112" i="460"/>
  <c r="P84" i="460"/>
  <c r="D15" i="460"/>
  <c r="T43" i="460"/>
  <c r="H16" i="460"/>
  <c r="E16" i="460" s="1"/>
  <c r="P218" i="460"/>
  <c r="X172" i="460"/>
  <c r="G75" i="460"/>
  <c r="T218" i="460"/>
  <c r="M104" i="460"/>
  <c r="G177" i="460"/>
  <c r="M152" i="460"/>
  <c r="X40" i="460"/>
  <c r="U172" i="460"/>
  <c r="H113" i="460"/>
  <c r="X57" i="460"/>
  <c r="M173" i="460"/>
  <c r="X87" i="460"/>
  <c r="Z42" i="460"/>
  <c r="N220" i="460"/>
  <c r="I252" i="460"/>
  <c r="E252" i="460" s="1"/>
  <c r="V159" i="460"/>
  <c r="U148" i="460"/>
  <c r="T144" i="460"/>
  <c r="K174" i="460"/>
  <c r="K161" i="460"/>
  <c r="G128" i="460"/>
  <c r="R208" i="460"/>
  <c r="N147" i="460"/>
  <c r="N48" i="460"/>
  <c r="X104" i="460"/>
  <c r="Q177" i="460"/>
  <c r="R249" i="460"/>
  <c r="Q136" i="460"/>
  <c r="Z80" i="460"/>
  <c r="K261" i="460"/>
  <c r="M148" i="460"/>
  <c r="I40" i="460"/>
  <c r="I105" i="460"/>
  <c r="L216" i="460"/>
  <c r="D24" i="460"/>
  <c r="E24" i="460" s="1"/>
  <c r="I159" i="460"/>
  <c r="O33" i="460"/>
  <c r="Y128" i="460"/>
  <c r="G148" i="460"/>
  <c r="N126" i="460"/>
  <c r="I191" i="460"/>
  <c r="Q126" i="460"/>
  <c r="Z84" i="460"/>
  <c r="X134" i="460"/>
  <c r="G236" i="460"/>
  <c r="K70" i="460"/>
  <c r="T110" i="460"/>
  <c r="J231" i="460"/>
  <c r="I135" i="460"/>
  <c r="G165" i="460"/>
  <c r="M143" i="460"/>
  <c r="Q41" i="460"/>
  <c r="N129" i="460"/>
  <c r="L19" i="460"/>
  <c r="O236" i="460"/>
  <c r="Y98" i="460"/>
  <c r="Y147" i="460"/>
  <c r="U180" i="460"/>
  <c r="J122" i="460"/>
  <c r="X46" i="460"/>
  <c r="I129" i="460"/>
  <c r="K46" i="460"/>
  <c r="R142" i="460"/>
  <c r="I133" i="460"/>
  <c r="Z16" i="460"/>
  <c r="K171" i="460"/>
  <c r="Y38" i="460"/>
  <c r="S190" i="460"/>
  <c r="L104" i="460"/>
  <c r="O193" i="460"/>
  <c r="G164" i="460"/>
  <c r="Y164" i="460"/>
  <c r="Z157" i="460"/>
  <c r="I168" i="460"/>
  <c r="Y43" i="460"/>
  <c r="Z180" i="460"/>
  <c r="I201" i="460"/>
  <c r="S26" i="460"/>
  <c r="Y134" i="460"/>
  <c r="W217" i="460"/>
  <c r="H152" i="460"/>
  <c r="G262" i="460"/>
  <c r="U219" i="460"/>
  <c r="W255" i="460"/>
  <c r="S186" i="460"/>
  <c r="J135" i="460"/>
  <c r="K63" i="460"/>
  <c r="L48" i="460"/>
  <c r="Y42" i="460"/>
  <c r="U223" i="460"/>
  <c r="BG121" i="8"/>
  <c r="T123" i="8"/>
  <c r="BH123" i="8" s="1"/>
  <c r="BH121" i="8"/>
  <c r="M147" i="460"/>
  <c r="J183" i="460"/>
  <c r="S25" i="460"/>
  <c r="O46" i="460"/>
  <c r="K253" i="460"/>
  <c r="D174" i="460"/>
  <c r="E174" i="460" s="1"/>
  <c r="I91" i="460"/>
  <c r="N131" i="460"/>
  <c r="X16" i="460"/>
  <c r="G60" i="460"/>
  <c r="E60" i="460" s="1"/>
  <c r="K199" i="460"/>
  <c r="Z25" i="460"/>
  <c r="W253" i="460"/>
  <c r="P21" i="460"/>
  <c r="W143" i="460"/>
  <c r="N199" i="460"/>
  <c r="G191" i="460"/>
  <c r="X126" i="460"/>
  <c r="S145" i="460"/>
  <c r="W41" i="460"/>
  <c r="K191" i="460"/>
  <c r="R173" i="460"/>
  <c r="K11" i="460"/>
  <c r="W249" i="460"/>
  <c r="D135" i="460"/>
  <c r="I19" i="460"/>
  <c r="M130" i="281"/>
  <c r="M106" i="281"/>
  <c r="M159" i="281" s="1"/>
  <c r="D175" i="460"/>
  <c r="H186" i="460"/>
  <c r="X63" i="460"/>
  <c r="X189" i="460"/>
  <c r="S159" i="460"/>
  <c r="N114" i="460"/>
  <c r="S219" i="460"/>
  <c r="V160" i="460"/>
  <c r="Q134" i="460"/>
  <c r="W128" i="460"/>
  <c r="J206" i="460"/>
  <c r="X111" i="460"/>
  <c r="K84" i="460"/>
  <c r="U85" i="460"/>
  <c r="U227" i="460"/>
  <c r="M55" i="460"/>
  <c r="R54" i="460"/>
  <c r="K79" i="460"/>
  <c r="U206" i="460"/>
  <c r="S84" i="460"/>
  <c r="BN121" i="8"/>
  <c r="AV123" i="8"/>
  <c r="BN123" i="8" s="1"/>
  <c r="X156" i="460"/>
  <c r="M67" i="460"/>
  <c r="U104" i="460"/>
  <c r="Y206" i="460"/>
  <c r="Q161" i="460"/>
  <c r="H238" i="460"/>
  <c r="O114" i="460"/>
  <c r="H264" i="460"/>
  <c r="M187" i="460"/>
  <c r="G55" i="460"/>
  <c r="R266" i="460"/>
  <c r="P131" i="460"/>
  <c r="D199" i="460"/>
  <c r="E199" i="460" s="1"/>
  <c r="R99" i="460"/>
  <c r="M221" i="460"/>
  <c r="H130" i="460"/>
  <c r="G159" i="460"/>
  <c r="W16" i="460"/>
  <c r="P160" i="460"/>
  <c r="W218" i="460"/>
  <c r="D183" i="460"/>
  <c r="M95" i="460"/>
  <c r="Z61" i="460"/>
  <c r="K218" i="460"/>
  <c r="K230" i="460"/>
  <c r="V101" i="460"/>
  <c r="G100" i="460"/>
  <c r="L126" i="460"/>
  <c r="U100" i="460"/>
  <c r="V250" i="460"/>
  <c r="V38" i="460"/>
  <c r="S260" i="460"/>
  <c r="J182" i="460"/>
  <c r="Y26" i="460"/>
  <c r="G184" i="460"/>
  <c r="W102" i="460"/>
  <c r="L259" i="460"/>
  <c r="R114" i="460"/>
  <c r="V43" i="460"/>
  <c r="X205" i="460"/>
  <c r="D97" i="460"/>
  <c r="O263" i="460"/>
  <c r="M32" i="460"/>
  <c r="Y165" i="460"/>
  <c r="Y240" i="460"/>
  <c r="T101" i="460"/>
  <c r="D46" i="460"/>
  <c r="E46" i="460" s="1"/>
  <c r="Y12" i="460"/>
  <c r="O107" i="460"/>
  <c r="Y97" i="460"/>
  <c r="W23" i="460"/>
  <c r="S173" i="460"/>
  <c r="S255" i="460"/>
  <c r="I221" i="460"/>
  <c r="U33" i="460"/>
  <c r="Z33" i="460"/>
  <c r="T167" i="460"/>
  <c r="Q25" i="460"/>
  <c r="V183" i="460"/>
  <c r="W220" i="460"/>
  <c r="P260" i="460"/>
  <c r="W183" i="460"/>
  <c r="L209" i="460"/>
  <c r="G78" i="460"/>
  <c r="W113" i="460"/>
  <c r="Y168" i="460"/>
  <c r="V78" i="460"/>
  <c r="H123" i="460"/>
  <c r="Z60" i="460"/>
  <c r="T208" i="460"/>
  <c r="L200" i="460"/>
  <c r="X264" i="460"/>
  <c r="M227" i="460"/>
  <c r="Y217" i="460"/>
  <c r="O74" i="460"/>
  <c r="T44" i="460"/>
  <c r="R206" i="460"/>
  <c r="P168" i="460"/>
  <c r="T75" i="460"/>
  <c r="U255" i="460"/>
  <c r="Z116" i="460"/>
  <c r="Y213" i="460"/>
  <c r="P53" i="460"/>
  <c r="W87" i="460"/>
  <c r="X251" i="460"/>
  <c r="N189" i="460"/>
  <c r="R79" i="460"/>
  <c r="K188" i="460"/>
  <c r="M78" i="460"/>
  <c r="P159" i="460"/>
  <c r="H251" i="460"/>
  <c r="G111" i="460"/>
  <c r="R255" i="460"/>
  <c r="P15" i="460"/>
  <c r="G244" i="460"/>
  <c r="G63" i="460"/>
  <c r="K147" i="460"/>
  <c r="O44" i="460"/>
  <c r="I164" i="460"/>
  <c r="AC123" i="8"/>
  <c r="AC152" i="8" s="1"/>
  <c r="AC193" i="8"/>
  <c r="AC258" i="8" s="1"/>
  <c r="AC265" i="8" s="1"/>
  <c r="X54" i="460"/>
  <c r="I216" i="460"/>
  <c r="I38" i="460"/>
  <c r="J259" i="460"/>
  <c r="I185" i="460"/>
  <c r="M193" i="460"/>
  <c r="G204" i="460"/>
  <c r="S78" i="460"/>
  <c r="X219" i="460"/>
  <c r="P12" i="460"/>
  <c r="E121" i="615"/>
  <c r="D123" i="615"/>
  <c r="E123" i="615" s="1"/>
  <c r="F121" i="615" a="1"/>
  <c r="F121" i="615" s="1"/>
  <c r="D152" i="615"/>
  <c r="M52" i="460"/>
  <c r="U209" i="460"/>
  <c r="M86" i="460"/>
  <c r="T188" i="460"/>
  <c r="W25" i="460"/>
  <c r="L113" i="460"/>
  <c r="L177" i="460"/>
  <c r="I33" i="460"/>
  <c r="R233" i="460"/>
  <c r="J252" i="460"/>
  <c r="G15" i="460"/>
  <c r="G99" i="460"/>
  <c r="K158" i="460"/>
  <c r="M180" i="460"/>
  <c r="V103" i="460"/>
  <c r="P19" i="460"/>
  <c r="H228" i="460"/>
  <c r="M83" i="460"/>
  <c r="G87" i="460"/>
  <c r="X97" i="460"/>
  <c r="Y175" i="460"/>
  <c r="D78" i="460"/>
  <c r="E78" i="460" s="1"/>
  <c r="R184" i="460"/>
  <c r="Z252" i="460"/>
  <c r="K186" i="460"/>
  <c r="S46" i="460"/>
  <c r="L136" i="460"/>
  <c r="Y229" i="460"/>
  <c r="J189" i="460"/>
  <c r="E189" i="460" s="1"/>
  <c r="R143" i="460"/>
  <c r="T48" i="460"/>
  <c r="D200" i="460"/>
  <c r="S135" i="460"/>
  <c r="D114" i="460"/>
  <c r="E114" i="460" s="1"/>
  <c r="U131" i="460"/>
  <c r="T156" i="460"/>
  <c r="J232" i="460"/>
  <c r="H38" i="460"/>
  <c r="H173" i="460"/>
  <c r="X263" i="460"/>
  <c r="X165" i="460"/>
  <c r="T133" i="460"/>
  <c r="S36" i="460"/>
  <c r="W214" i="460"/>
  <c r="W186" i="460"/>
  <c r="J258" i="460"/>
  <c r="M158" i="460"/>
  <c r="R232" i="460"/>
  <c r="L67" i="460"/>
  <c r="P185" i="460"/>
  <c r="Q182" i="460"/>
  <c r="M56" i="460"/>
  <c r="Z193" i="460"/>
  <c r="O177" i="460"/>
  <c r="T146" i="460"/>
  <c r="R33" i="460"/>
  <c r="T199" i="460"/>
  <c r="BJ121" i="8"/>
  <c r="AF123" i="8"/>
  <c r="BJ123" i="8" s="1"/>
  <c r="AF152" i="8"/>
  <c r="BJ152" i="8" s="1"/>
  <c r="I131" i="460"/>
  <c r="L161" i="460"/>
  <c r="R167" i="460"/>
  <c r="M34" i="460"/>
  <c r="I177" i="460"/>
  <c r="M123" i="8"/>
  <c r="M152" i="8" s="1"/>
  <c r="M278" i="8" s="1"/>
  <c r="J261" i="460"/>
  <c r="K31" i="460"/>
  <c r="S15" i="460"/>
  <c r="E15" i="460" s="1"/>
  <c r="P42" i="460"/>
  <c r="Q129" i="460"/>
  <c r="Y131" i="460"/>
  <c r="L250" i="460"/>
  <c r="N83" i="460"/>
  <c r="Y78" i="460"/>
  <c r="W229" i="460"/>
  <c r="K51" i="460"/>
  <c r="X232" i="460"/>
  <c r="V37" i="460"/>
  <c r="L70" i="460"/>
  <c r="X86" i="460"/>
  <c r="H60" i="460"/>
  <c r="I219" i="460"/>
  <c r="P67" i="460"/>
  <c r="T78" i="460"/>
  <c r="J55" i="460"/>
  <c r="Y74" i="460"/>
  <c r="O52" i="460"/>
  <c r="O187" i="460"/>
  <c r="R131" i="460"/>
  <c r="J25" i="460"/>
  <c r="J250" i="460"/>
  <c r="W199" i="460"/>
  <c r="K236" i="460"/>
  <c r="G200" i="460"/>
  <c r="T21" i="460"/>
  <c r="G77" i="460"/>
  <c r="H47" i="460"/>
  <c r="W112" i="460"/>
  <c r="J238" i="460"/>
  <c r="W33" i="460"/>
  <c r="N245" i="460"/>
  <c r="K83" i="460"/>
  <c r="L146" i="460"/>
  <c r="Y263" i="460"/>
  <c r="G145" i="460"/>
  <c r="S249" i="460"/>
  <c r="X161" i="460"/>
  <c r="P29" i="460"/>
  <c r="G114" i="460"/>
  <c r="L107" i="460"/>
  <c r="H56" i="460"/>
  <c r="AG123" i="8"/>
  <c r="AG152" i="8" s="1"/>
  <c r="AG193" i="8" s="1"/>
  <c r="V263" i="460"/>
  <c r="R168" i="460"/>
  <c r="U260" i="460"/>
  <c r="G223" i="460"/>
  <c r="G143" i="460"/>
  <c r="M174" i="460"/>
  <c r="K104" i="460"/>
  <c r="T35" i="460"/>
  <c r="H95" i="460"/>
  <c r="P45" i="460"/>
  <c r="G69" i="460"/>
  <c r="E69" i="460" s="1"/>
  <c r="L173" i="460"/>
  <c r="Y60" i="460"/>
  <c r="O31" i="460"/>
  <c r="U198" i="460"/>
  <c r="L181" i="460"/>
  <c r="R258" i="460"/>
  <c r="BM121" i="8"/>
  <c r="AR123" i="8"/>
  <c r="BM123" i="8" s="1"/>
  <c r="AR152" i="8"/>
  <c r="BM152" i="8" s="1"/>
  <c r="Y81" i="460"/>
  <c r="M185" i="460"/>
  <c r="I104" i="460"/>
  <c r="K231" i="460"/>
  <c r="J63" i="460"/>
  <c r="M265" i="460"/>
  <c r="U77" i="460"/>
  <c r="M116" i="460"/>
  <c r="M228" i="460"/>
  <c r="Q113" i="460"/>
  <c r="J190" i="460"/>
  <c r="I199" i="460"/>
  <c r="K112" i="460"/>
  <c r="K75" i="460"/>
  <c r="Z249" i="460"/>
  <c r="X78" i="460"/>
  <c r="Y161" i="460"/>
  <c r="D159" i="460"/>
  <c r="L35" i="460"/>
  <c r="I167" i="460"/>
  <c r="R244" i="460"/>
  <c r="Z21" i="460"/>
  <c r="V23" i="460"/>
  <c r="D161" i="460"/>
  <c r="E161" i="460" s="1"/>
  <c r="K30" i="460"/>
  <c r="G61" i="460"/>
  <c r="D129" i="460"/>
  <c r="Q201" i="460"/>
  <c r="V148" i="460"/>
  <c r="S143" i="460"/>
  <c r="Z148" i="460"/>
  <c r="I68" i="460"/>
  <c r="E68" i="460" s="1"/>
  <c r="H259" i="460"/>
  <c r="W161" i="460"/>
  <c r="M222" i="460"/>
  <c r="M87" i="460"/>
  <c r="Y54" i="460"/>
  <c r="M131" i="460"/>
  <c r="Q245" i="460"/>
  <c r="P104" i="460"/>
  <c r="O252" i="460"/>
  <c r="K177" i="460"/>
  <c r="U204" i="460"/>
  <c r="Z227" i="460"/>
  <c r="P156" i="460"/>
  <c r="H142" i="460"/>
  <c r="P83" i="460"/>
  <c r="T83" i="460"/>
  <c r="Z221" i="460"/>
  <c r="V32" i="460"/>
  <c r="R77" i="460"/>
  <c r="S127" i="460"/>
  <c r="R216" i="460"/>
  <c r="X113" i="460"/>
  <c r="D57" i="460"/>
  <c r="I26" i="460"/>
  <c r="M171" i="460"/>
  <c r="K175" i="460"/>
  <c r="M60" i="460"/>
  <c r="G127" i="460"/>
  <c r="Q249" i="460"/>
  <c r="AK123" i="8"/>
  <c r="AK152" i="8" s="1"/>
  <c r="AK193" i="8"/>
  <c r="AK258" i="8" s="1"/>
  <c r="AK265" i="8" s="1"/>
  <c r="N88" i="460"/>
  <c r="K68" i="460"/>
  <c r="D55" i="460"/>
  <c r="W122" i="460"/>
  <c r="Q240" i="460"/>
  <c r="S122" i="460"/>
  <c r="H143" i="460"/>
  <c r="U82" i="460"/>
  <c r="R86" i="460"/>
  <c r="H249" i="460"/>
  <c r="M261" i="460"/>
  <c r="J101" i="460"/>
  <c r="N127" i="460"/>
  <c r="I193" i="460"/>
  <c r="E193" i="460" s="1"/>
  <c r="Y159" i="460"/>
  <c r="M14" i="460"/>
  <c r="X90" i="460"/>
  <c r="Z46" i="460"/>
  <c r="G116" i="460"/>
  <c r="H70" i="460"/>
  <c r="N227" i="460"/>
  <c r="I32" i="460"/>
  <c r="X240" i="460"/>
  <c r="T193" i="460"/>
  <c r="Q226" i="460"/>
  <c r="P40" i="460"/>
  <c r="L79" i="460"/>
  <c r="D262" i="460"/>
  <c r="E262" i="460" s="1"/>
  <c r="K102" i="460"/>
  <c r="H219" i="460"/>
  <c r="X73" i="460"/>
  <c r="V205" i="460"/>
  <c r="V221" i="460"/>
  <c r="O183" i="460"/>
  <c r="P25" i="460"/>
  <c r="P167" i="460"/>
  <c r="Y262" i="460"/>
  <c r="K238" i="460"/>
  <c r="L145" i="460"/>
  <c r="H177" i="460"/>
  <c r="E177" i="460" s="1"/>
  <c r="M25" i="460"/>
  <c r="V245" i="460"/>
  <c r="V58" i="460"/>
  <c r="P145" i="460"/>
  <c r="I60" i="460"/>
  <c r="U43" i="460"/>
  <c r="K200" i="460"/>
  <c r="V16" i="460"/>
  <c r="O172" i="460"/>
  <c r="R39" i="460"/>
  <c r="V264" i="460"/>
  <c r="I25" i="460"/>
  <c r="J249" i="460"/>
  <c r="S98" i="460"/>
  <c r="V92" i="460"/>
  <c r="V20" i="460"/>
  <c r="R209" i="460"/>
  <c r="X174" i="460"/>
  <c r="G180" i="460"/>
  <c r="T220" i="460"/>
  <c r="K36" i="460"/>
  <c r="V164" i="460"/>
  <c r="Z141" i="460"/>
  <c r="T114" i="460"/>
  <c r="S101" i="460"/>
  <c r="Q102" i="460"/>
  <c r="M132" i="460"/>
  <c r="O223" i="460"/>
  <c r="G103" i="460"/>
  <c r="G107" i="460"/>
  <c r="E107" i="460" s="1"/>
  <c r="S140" i="460"/>
  <c r="G186" i="460"/>
  <c r="X80" i="460"/>
  <c r="D127" i="460"/>
  <c r="E127" i="460" s="1"/>
  <c r="Q175" i="460"/>
  <c r="X182" i="460"/>
  <c r="M240" i="460"/>
  <c r="T122" i="460"/>
  <c r="J46" i="460"/>
  <c r="U136" i="460"/>
  <c r="R215" i="460"/>
  <c r="Z264" i="460"/>
  <c r="K97" i="460"/>
  <c r="X39" i="460"/>
  <c r="G11" i="460"/>
  <c r="I97" i="460"/>
  <c r="Y137" i="460"/>
  <c r="S229" i="460"/>
  <c r="Z265" i="460"/>
  <c r="J22" i="460"/>
  <c r="S35" i="460"/>
  <c r="D53" i="460"/>
  <c r="M112" i="460"/>
  <c r="L229" i="460"/>
  <c r="H208" i="460"/>
  <c r="S208" i="460"/>
  <c r="P129" i="460"/>
  <c r="S175" i="460"/>
  <c r="W68" i="460"/>
  <c r="V220" i="460"/>
  <c r="W13" i="460"/>
  <c r="O23" i="460"/>
  <c r="O219" i="460"/>
  <c r="L59" i="460"/>
  <c r="AJ123" i="8"/>
  <c r="BK123" i="8" s="1"/>
  <c r="BK121" i="8"/>
  <c r="R91" i="460"/>
  <c r="L132" i="460"/>
  <c r="K126" i="460"/>
  <c r="R105" i="460"/>
  <c r="Z122" i="460"/>
  <c r="T198" i="460"/>
  <c r="J235" i="460"/>
  <c r="W262" i="460"/>
  <c r="G171" i="460"/>
  <c r="Y233" i="460"/>
  <c r="D143" i="460"/>
  <c r="E143" i="460" s="1"/>
  <c r="H260" i="460"/>
  <c r="T24" i="460"/>
  <c r="P70" i="460"/>
  <c r="L236" i="460"/>
  <c r="G205" i="460"/>
  <c r="L131" i="460"/>
  <c r="T140" i="460"/>
  <c r="M105" i="460"/>
  <c r="X261" i="460"/>
  <c r="P143" i="460"/>
  <c r="M96" i="460"/>
  <c r="T187" i="460"/>
  <c r="Q15" i="460"/>
  <c r="N161" i="460"/>
  <c r="S215" i="460"/>
  <c r="J255" i="460"/>
  <c r="G92" i="460"/>
  <c r="K232" i="460"/>
  <c r="K228" i="460"/>
  <c r="Q174" i="460"/>
  <c r="K55" i="460"/>
  <c r="H223" i="460"/>
  <c r="W233" i="460"/>
  <c r="I189" i="460"/>
  <c r="I234" i="460"/>
  <c r="L240" i="460"/>
  <c r="T31" i="460"/>
  <c r="R186" i="460"/>
  <c r="U173" i="460"/>
  <c r="L165" i="460"/>
  <c r="D122" i="460"/>
  <c r="E122" i="460" s="1"/>
  <c r="H245" i="460"/>
  <c r="K190" i="460"/>
  <c r="AS123" i="8"/>
  <c r="AS152" i="8" s="1"/>
  <c r="AS193" i="8"/>
  <c r="AS258" i="8" s="1"/>
  <c r="AS265" i="8" s="1"/>
  <c r="H185" i="460"/>
  <c r="E185" i="460" s="1"/>
  <c r="Y58" i="460"/>
  <c r="X123" i="8"/>
  <c r="X152" i="8" s="1"/>
  <c r="X278" i="8" s="1"/>
  <c r="X282" i="8"/>
  <c r="S67" i="460"/>
  <c r="Q69" i="460"/>
  <c r="G97" i="460"/>
  <c r="K266" i="460"/>
  <c r="G57" i="460"/>
  <c r="Y123" i="8"/>
  <c r="Y152" i="8" s="1"/>
  <c r="Y278" i="8" s="1"/>
  <c r="Y136" i="460"/>
  <c r="T136" i="460"/>
  <c r="P85" i="460"/>
  <c r="Z87" i="460"/>
  <c r="Z168" i="460"/>
  <c r="I141" i="460"/>
  <c r="E141" i="460" s="1"/>
  <c r="S144" i="460"/>
  <c r="M21" i="460"/>
  <c r="W89" i="460"/>
  <c r="G228" i="460"/>
  <c r="T121" i="460"/>
  <c r="S216" i="460"/>
  <c r="P208" i="460"/>
  <c r="V261" i="460"/>
  <c r="U228" i="460"/>
  <c r="O246" i="460"/>
  <c r="Z78" i="460"/>
  <c r="L149" i="460"/>
  <c r="T262" i="460"/>
  <c r="O261" i="460"/>
  <c r="V227" i="460"/>
  <c r="S102" i="460"/>
  <c r="X70" i="460"/>
  <c r="X208" i="460"/>
  <c r="X95" i="460"/>
  <c r="D69" i="460"/>
  <c r="I55" i="460"/>
  <c r="L137" i="460"/>
  <c r="R51" i="460"/>
  <c r="Q180" i="460"/>
  <c r="X150" i="460"/>
  <c r="T221" i="460"/>
  <c r="S234" i="460"/>
  <c r="V145" i="460"/>
  <c r="I148" i="460"/>
  <c r="V165" i="460"/>
  <c r="Y19" i="460"/>
  <c r="L193" i="460"/>
  <c r="Y226" i="460"/>
  <c r="M159" i="460"/>
  <c r="X143" i="460"/>
  <c r="U229" i="460"/>
  <c r="Q55" i="460"/>
  <c r="H111" i="460"/>
  <c r="L96" i="460"/>
  <c r="M215" i="460"/>
  <c r="I114" i="460"/>
  <c r="J51" i="460"/>
  <c r="W236" i="460"/>
  <c r="J96" i="460"/>
  <c r="X112" i="460"/>
  <c r="Q75" i="460"/>
  <c r="P244" i="460"/>
  <c r="R82" i="460"/>
  <c r="O77" i="460"/>
  <c r="O258" i="460"/>
  <c r="Q258" i="460"/>
  <c r="M175" i="460"/>
  <c r="L135" i="460"/>
  <c r="X213" i="460"/>
  <c r="H165" i="460"/>
  <c r="G240" i="460"/>
  <c r="P30" i="460"/>
  <c r="V201" i="460"/>
  <c r="M48" i="460"/>
  <c r="K205" i="460"/>
  <c r="U137" i="460"/>
  <c r="N59" i="460"/>
  <c r="X253" i="460"/>
  <c r="L234" i="460"/>
  <c r="G20" i="460"/>
  <c r="X133" i="460"/>
  <c r="Z226" i="460"/>
  <c r="D103" i="460"/>
  <c r="L57" i="460"/>
  <c r="L24" i="460"/>
  <c r="T137" i="460"/>
  <c r="W43" i="460"/>
  <c r="Z147" i="460"/>
  <c r="S185" i="460"/>
  <c r="W238" i="460"/>
  <c r="W45" i="460"/>
  <c r="N234" i="460"/>
  <c r="S121" i="460"/>
  <c r="U201" i="460"/>
  <c r="D96" i="460"/>
  <c r="H161" i="460"/>
  <c r="R61" i="460"/>
  <c r="J185" i="460"/>
  <c r="W149" i="460"/>
  <c r="T74" i="460"/>
  <c r="U146" i="460"/>
  <c r="W210" i="460"/>
  <c r="J234" i="460"/>
  <c r="Y130" i="460"/>
  <c r="W22" i="460"/>
  <c r="Y73" i="460"/>
  <c r="G258" i="460"/>
  <c r="P136" i="460"/>
  <c r="N97" i="460"/>
  <c r="L130" i="281"/>
  <c r="L106" i="281"/>
  <c r="L159" i="281" s="1"/>
  <c r="T222" i="460"/>
  <c r="J263" i="460"/>
  <c r="H48" i="460"/>
  <c r="T165" i="460"/>
  <c r="W251" i="460"/>
  <c r="J53" i="460"/>
  <c r="P174" i="460"/>
  <c r="H205" i="460"/>
  <c r="H207" i="460"/>
  <c r="G110" i="460"/>
  <c r="M103" i="460"/>
  <c r="M249" i="460"/>
  <c r="W208" i="460"/>
  <c r="S251" i="460"/>
  <c r="Y235" i="460"/>
  <c r="Y101" i="460"/>
  <c r="T214" i="460"/>
  <c r="J187" i="460"/>
  <c r="Z216" i="460"/>
  <c r="Q29" i="460"/>
  <c r="D193" i="460"/>
  <c r="T19" i="460"/>
  <c r="Q156" i="460"/>
  <c r="N253" i="460"/>
  <c r="T227" i="460"/>
  <c r="Y59" i="460"/>
  <c r="S209" i="460"/>
  <c r="Z91" i="460"/>
  <c r="U92" i="460"/>
  <c r="Z55" i="460"/>
  <c r="Z238" i="460"/>
  <c r="K123" i="460"/>
  <c r="D217" i="460"/>
  <c r="E217" i="460" s="1"/>
  <c r="S79" i="460"/>
  <c r="Y82" i="460"/>
  <c r="H134" i="460"/>
  <c r="G14" i="460"/>
  <c r="Y150" i="460"/>
  <c r="Q171" i="460"/>
  <c r="Y63" i="460"/>
  <c r="Q87" i="460"/>
  <c r="T263" i="460"/>
  <c r="I92" i="460"/>
  <c r="T173" i="460"/>
  <c r="O147" i="460"/>
  <c r="R171" i="460"/>
  <c r="K56" i="460"/>
  <c r="H133" i="460"/>
  <c r="U41" i="460"/>
  <c r="I14" i="460"/>
  <c r="I166" i="460"/>
  <c r="U193" i="460"/>
  <c r="I16" i="460"/>
  <c r="L220" i="460"/>
  <c r="E220" i="460" s="1"/>
  <c r="R150" i="460"/>
  <c r="O230" i="460"/>
  <c r="N208" i="460"/>
  <c r="O165" i="460"/>
  <c r="P43" i="460"/>
  <c r="V95" i="460"/>
  <c r="N261" i="460"/>
  <c r="P31" i="460"/>
  <c r="S142" i="460"/>
  <c r="L207" i="460"/>
  <c r="L51" i="460"/>
  <c r="O39" i="460"/>
  <c r="M133" i="460"/>
  <c r="V222" i="460"/>
  <c r="M130" i="460"/>
  <c r="N112" i="460"/>
  <c r="M135" i="460"/>
  <c r="L215" i="460"/>
  <c r="D42" i="460"/>
  <c r="E42" i="460" s="1"/>
  <c r="L101" i="460"/>
  <c r="W19" i="460"/>
  <c r="M137" i="460"/>
  <c r="H103" i="460"/>
  <c r="R44" i="460"/>
  <c r="N11" i="460"/>
  <c r="N67" i="460"/>
  <c r="P186" i="460"/>
  <c r="J129" i="460"/>
  <c r="H116" i="460"/>
  <c r="T102" i="460"/>
  <c r="K37" i="460"/>
  <c r="Q122" i="460"/>
  <c r="X216" i="460"/>
  <c r="Z54" i="460"/>
  <c r="R24" i="460"/>
  <c r="V209" i="460"/>
  <c r="Y135" i="460"/>
  <c r="P61" i="460"/>
  <c r="T58" i="460"/>
  <c r="O174" i="460"/>
  <c r="Y207" i="460"/>
  <c r="P122" i="460"/>
  <c r="Z207" i="460"/>
  <c r="Q38" i="460"/>
  <c r="S56" i="460"/>
  <c r="O232" i="460"/>
  <c r="U112" i="460"/>
  <c r="R174" i="460"/>
  <c r="R156" i="460"/>
  <c r="L206" i="460"/>
  <c r="Y13" i="460"/>
  <c r="G227" i="460"/>
  <c r="H44" i="460"/>
  <c r="P246" i="460"/>
  <c r="Z190" i="460"/>
  <c r="G253" i="460"/>
  <c r="R37" i="460"/>
  <c r="Q111" i="460"/>
  <c r="W142" i="460"/>
  <c r="V265" i="460"/>
  <c r="L40" i="460"/>
  <c r="N56" i="460"/>
  <c r="T90" i="460"/>
  <c r="R88" i="460"/>
  <c r="H214" i="460"/>
  <c r="X246" i="460"/>
  <c r="N12" i="460"/>
  <c r="E12" i="460" s="1"/>
  <c r="V175" i="460"/>
  <c r="J217" i="460"/>
  <c r="O214" i="460"/>
  <c r="I128" i="460"/>
  <c r="N229" i="460"/>
  <c r="S105" i="460"/>
  <c r="O30" i="460"/>
  <c r="V112" i="460"/>
  <c r="P220" i="460"/>
  <c r="I227" i="460"/>
  <c r="U68" i="460"/>
  <c r="V22" i="460"/>
  <c r="J107" i="460"/>
  <c r="Z172" i="460"/>
  <c r="L14" i="460"/>
  <c r="Z143" i="460"/>
  <c r="G21" i="460"/>
  <c r="N100" i="460"/>
  <c r="G172" i="460"/>
  <c r="U97" i="460"/>
  <c r="L46" i="460"/>
  <c r="D70" i="460"/>
  <c r="T25" i="460"/>
  <c r="N193" i="460"/>
  <c r="V99" i="460"/>
  <c r="D58" i="460"/>
  <c r="S89" i="460"/>
  <c r="U46" i="460"/>
  <c r="S54" i="460"/>
  <c r="Y198" i="460"/>
  <c r="W81" i="460"/>
  <c r="D11" i="460"/>
  <c r="E11" i="460" s="1"/>
  <c r="S218" i="460"/>
  <c r="K122" i="460"/>
  <c r="T38" i="460"/>
  <c r="R199" i="460"/>
  <c r="M166" i="460"/>
  <c r="N77" i="460"/>
  <c r="Q112" i="460"/>
  <c r="N110" i="460"/>
  <c r="K19" i="460"/>
  <c r="J103" i="460"/>
  <c r="S37" i="460"/>
  <c r="Z229" i="460"/>
  <c r="T157" i="460"/>
  <c r="G185" i="460"/>
  <c r="V53" i="460"/>
  <c r="L11" i="460"/>
  <c r="M70" i="460"/>
  <c r="G232" i="460"/>
  <c r="G255" i="460"/>
  <c r="N137" i="460"/>
  <c r="V177" i="460"/>
  <c r="N122" i="460"/>
  <c r="N42" i="460"/>
  <c r="W227" i="460"/>
  <c r="H147" i="460"/>
  <c r="L191" i="460"/>
  <c r="T40" i="460"/>
  <c r="N105" i="460"/>
  <c r="X23" i="460"/>
  <c r="O227" i="460"/>
  <c r="N135" i="460"/>
  <c r="E135" i="460" s="1"/>
  <c r="T149" i="460"/>
  <c r="T57" i="460"/>
  <c r="N16" i="460"/>
  <c r="Z255" i="460"/>
  <c r="J207" i="460"/>
  <c r="O95" i="460"/>
  <c r="M205" i="460"/>
  <c r="K262" i="460"/>
  <c r="V223" i="460"/>
  <c r="Q32" i="460"/>
  <c r="R253" i="460"/>
  <c r="Z145" i="460"/>
  <c r="Y174" i="460"/>
  <c r="X142" i="460"/>
  <c r="W103" i="460"/>
  <c r="H206" i="460"/>
  <c r="P63" i="460"/>
  <c r="P206" i="460"/>
  <c r="J61" i="460"/>
  <c r="O134" i="460"/>
  <c r="T92" i="460"/>
  <c r="L129" i="460"/>
  <c r="L44" i="460"/>
  <c r="Y149" i="460"/>
  <c r="N236" i="460"/>
  <c r="T11" i="460"/>
  <c r="L83" i="460"/>
  <c r="U234" i="460"/>
  <c r="H217" i="460"/>
  <c r="I47" i="460"/>
  <c r="M231" i="460"/>
  <c r="N91" i="460"/>
  <c r="S223" i="460"/>
  <c r="M22" i="460"/>
  <c r="J188" i="460"/>
  <c r="K216" i="460"/>
  <c r="V232" i="460"/>
  <c r="W123" i="460"/>
  <c r="X149" i="460"/>
  <c r="Q140" i="460"/>
  <c r="S181" i="460"/>
  <c r="O41" i="460"/>
  <c r="V88" i="460"/>
  <c r="G13" i="460"/>
  <c r="O144" i="460"/>
  <c r="P37" i="460"/>
  <c r="T130" i="460"/>
  <c r="D113" i="460"/>
  <c r="E113" i="460" s="1"/>
  <c r="W38" i="460"/>
  <c r="K67" i="460"/>
  <c r="L85" i="460"/>
  <c r="Y238" i="460"/>
  <c r="Q190" i="460"/>
  <c r="S231" i="460"/>
  <c r="P227" i="460"/>
  <c r="P68" i="460"/>
  <c r="D41" i="460"/>
  <c r="E41" i="460" s="1"/>
  <c r="J123" i="460"/>
  <c r="T207" i="460"/>
  <c r="W240" i="460"/>
  <c r="X52" i="460"/>
  <c r="R147" i="460"/>
  <c r="K96" i="460"/>
  <c r="U101" i="460"/>
  <c r="G105" i="460"/>
  <c r="E105" i="460" s="1"/>
  <c r="I45" i="460"/>
  <c r="X137" i="460"/>
  <c r="D141" i="460"/>
  <c r="W175" i="460"/>
  <c r="R128" i="460"/>
  <c r="H236" i="460"/>
  <c r="Q149" i="460"/>
  <c r="W150" i="460"/>
  <c r="S30" i="460"/>
  <c r="U210" i="460"/>
  <c r="W36" i="460"/>
  <c r="U14" i="460"/>
  <c r="O121" i="460"/>
  <c r="X144" i="460"/>
  <c r="J84" i="460"/>
  <c r="R35" i="460"/>
  <c r="M264" i="460"/>
  <c r="U19" i="460"/>
  <c r="Q96" i="460"/>
  <c r="U174" i="460"/>
  <c r="Z259" i="460"/>
  <c r="N252" i="460"/>
  <c r="O68" i="460"/>
  <c r="D158" i="460"/>
  <c r="E158" i="460" s="1"/>
  <c r="X249" i="460"/>
  <c r="U102" i="460"/>
  <c r="Z88" i="460"/>
  <c r="P137" i="460"/>
  <c r="Z159" i="460"/>
  <c r="O181" i="460"/>
  <c r="J16" i="460"/>
  <c r="V111" i="460"/>
  <c r="Q135" i="460"/>
  <c r="R213" i="460"/>
  <c r="T36" i="460"/>
  <c r="Z68" i="460"/>
  <c r="G12" i="460"/>
  <c r="X60" i="460"/>
  <c r="O88" i="460"/>
  <c r="Q104" i="460"/>
  <c r="X209" i="460"/>
  <c r="P59" i="460"/>
  <c r="R149" i="460"/>
  <c r="M161" i="460"/>
  <c r="J136" i="460"/>
  <c r="P146" i="460"/>
  <c r="I232" i="460"/>
  <c r="U134" i="460"/>
  <c r="J105" i="460"/>
  <c r="V253" i="460"/>
  <c r="X43" i="460"/>
  <c r="O199" i="460"/>
  <c r="U69" i="460"/>
  <c r="Z240" i="460"/>
  <c r="R135" i="460"/>
  <c r="Z43" i="460"/>
  <c r="S200" i="460"/>
  <c r="D76" i="460"/>
  <c r="E76" i="460" s="1"/>
  <c r="W132" i="460"/>
  <c r="U177" i="460"/>
  <c r="D249" i="460"/>
  <c r="E249" i="460" s="1"/>
  <c r="Z29" i="460"/>
  <c r="K143" i="460"/>
  <c r="P204" i="460"/>
  <c r="D156" i="460"/>
  <c r="Q263" i="460"/>
  <c r="N44" i="460"/>
  <c r="I220" i="460"/>
  <c r="I123" i="460"/>
  <c r="N143" i="460"/>
  <c r="G121" i="460"/>
  <c r="D146" i="460"/>
  <c r="E146" i="460" s="1"/>
  <c r="Q229" i="460"/>
  <c r="G246" i="460"/>
  <c r="S227" i="460"/>
  <c r="X123" i="460"/>
  <c r="I184" i="460"/>
  <c r="P190" i="460"/>
  <c r="R210" i="460"/>
  <c r="R29" i="460"/>
  <c r="N98" i="460"/>
  <c r="M121" i="460"/>
  <c r="O21" i="460"/>
  <c r="N76" i="460"/>
  <c r="N116" i="460"/>
  <c r="R187" i="460"/>
  <c r="O34" i="460"/>
  <c r="D137" i="460"/>
  <c r="E137" i="460" s="1"/>
  <c r="R130" i="460"/>
  <c r="D167" i="460"/>
  <c r="Q63" i="460"/>
  <c r="D231" i="460"/>
  <c r="I230" i="460"/>
  <c r="E230" i="460" s="1"/>
  <c r="I229" i="460"/>
  <c r="P231" i="460"/>
  <c r="Q131" i="460"/>
  <c r="Y244" i="460"/>
  <c r="Q141" i="460"/>
  <c r="V116" i="460"/>
  <c r="N47" i="460"/>
  <c r="G245" i="460"/>
  <c r="V41" i="460"/>
  <c r="G207" i="460"/>
  <c r="S263" i="460"/>
  <c r="X128" i="460"/>
  <c r="G58" i="460"/>
  <c r="Q251" i="460"/>
  <c r="M252" i="460"/>
  <c r="O245" i="460"/>
  <c r="W250" i="460"/>
  <c r="D182" i="460"/>
  <c r="E182" i="460" s="1"/>
  <c r="W39" i="460"/>
  <c r="X136" i="460"/>
  <c r="G149" i="460"/>
  <c r="K40" i="460"/>
  <c r="I231" i="460"/>
  <c r="W55" i="460"/>
  <c r="N107" i="460"/>
  <c r="Z171" i="460"/>
  <c r="S92" i="460"/>
  <c r="M12" i="460"/>
  <c r="G91" i="460"/>
  <c r="Q260" i="460"/>
  <c r="W70" i="460"/>
  <c r="J134" i="460"/>
  <c r="S193" i="460"/>
  <c r="Y189" i="460"/>
  <c r="J34" i="460"/>
  <c r="V143" i="460"/>
  <c r="H78" i="460"/>
  <c r="W205" i="460"/>
  <c r="I205" i="460"/>
  <c r="S128" i="460"/>
  <c r="L246" i="460"/>
  <c r="D20" i="460"/>
  <c r="E20" i="460" s="1"/>
  <c r="M113" i="460"/>
  <c r="U213" i="460"/>
  <c r="D233" i="460"/>
  <c r="E233" i="460" s="1"/>
  <c r="W204" i="460"/>
  <c r="H141" i="460"/>
  <c r="M232" i="460"/>
  <c r="N113" i="460"/>
  <c r="D43" i="460"/>
  <c r="O11" i="460"/>
  <c r="M219" i="460"/>
  <c r="K100" i="460"/>
  <c r="G134" i="460"/>
  <c r="Y83" i="460"/>
  <c r="G215" i="460"/>
  <c r="R48" i="460"/>
  <c r="R182" i="460"/>
  <c r="Z167" i="460"/>
  <c r="I172" i="460"/>
  <c r="P44" i="460"/>
  <c r="V29" i="460"/>
  <c r="M177" i="460"/>
  <c r="M150" i="460"/>
  <c r="P165" i="460"/>
  <c r="Z205" i="460"/>
  <c r="P34" i="460"/>
  <c r="L26" i="460"/>
  <c r="G68" i="460"/>
  <c r="X221" i="460"/>
  <c r="H22" i="460"/>
  <c r="S213" i="460"/>
  <c r="I137" i="460"/>
  <c r="T98" i="460"/>
  <c r="M57" i="460"/>
  <c r="W177" i="460"/>
  <c r="W198" i="460"/>
  <c r="L219" i="460"/>
  <c r="P173" i="460"/>
  <c r="R219" i="460"/>
  <c r="G73" i="460"/>
  <c r="X187" i="460"/>
  <c r="H74" i="460"/>
  <c r="U32" i="460"/>
  <c r="Y57" i="460"/>
  <c r="L116" i="460"/>
  <c r="E116" i="460" s="1"/>
  <c r="R101" i="460"/>
  <c r="W223" i="460"/>
  <c r="L249" i="460"/>
  <c r="Z263" i="460"/>
  <c r="V208" i="460"/>
  <c r="I210" i="460"/>
  <c r="S258" i="460"/>
  <c r="S214" i="460"/>
  <c r="Z70" i="460"/>
  <c r="Y123" i="460"/>
  <c r="G26" i="460"/>
  <c r="V87" i="460"/>
  <c r="H199" i="460"/>
  <c r="Q100" i="460"/>
  <c r="S132" i="460"/>
  <c r="Y181" i="460"/>
  <c r="S266" i="460"/>
  <c r="J21" i="460"/>
  <c r="V200" i="460"/>
  <c r="K221" i="460"/>
  <c r="R205" i="460"/>
  <c r="Y32" i="460"/>
  <c r="Z52" i="460"/>
  <c r="K60" i="460"/>
  <c r="T61" i="460"/>
  <c r="O249" i="460"/>
  <c r="W259" i="460"/>
  <c r="G219" i="460"/>
  <c r="K53" i="460"/>
  <c r="R158" i="460"/>
  <c r="H258" i="460"/>
  <c r="I228" i="460"/>
  <c r="G130" i="460"/>
  <c r="R127" i="460"/>
  <c r="R185" i="460"/>
  <c r="Y186" i="460"/>
  <c r="W180" i="460"/>
  <c r="Z121" i="460"/>
  <c r="U55" i="460"/>
  <c r="Q79" i="460"/>
  <c r="U61" i="460"/>
  <c r="J200" i="460"/>
  <c r="E200" i="460" s="1"/>
  <c r="Y34" i="460"/>
  <c r="Y114" i="460"/>
  <c r="R159" i="460"/>
  <c r="R133" i="460"/>
  <c r="W159" i="460"/>
  <c r="M15" i="460"/>
  <c r="R113" i="460"/>
  <c r="V218" i="460"/>
  <c r="X145" i="460"/>
  <c r="I156" i="460"/>
  <c r="E156" i="460" s="1"/>
  <c r="R132" i="460"/>
  <c r="Q89" i="460"/>
  <c r="M236" i="460"/>
  <c r="T105" i="460"/>
  <c r="I200" i="460"/>
  <c r="D186" i="460"/>
  <c r="E186" i="460" s="1"/>
  <c r="N133" i="460"/>
  <c r="K160" i="460"/>
  <c r="R214" i="460"/>
  <c r="D88" i="460"/>
  <c r="I13" i="460"/>
  <c r="G217" i="460"/>
  <c r="W73" i="460"/>
  <c r="M165" i="460"/>
  <c r="D25" i="460"/>
  <c r="E25" i="460" s="1"/>
  <c r="K250" i="460"/>
  <c r="I144" i="460"/>
  <c r="Z220" i="460"/>
  <c r="K38" i="460"/>
  <c r="I236" i="460"/>
  <c r="I146" i="460"/>
  <c r="R235" i="460"/>
  <c r="D105" i="460"/>
  <c r="P86" i="460"/>
  <c r="H101" i="460"/>
  <c r="E101" i="460" s="1"/>
  <c r="U29" i="460"/>
  <c r="L23" i="460"/>
  <c r="H171" i="460"/>
  <c r="R175" i="460"/>
  <c r="U42" i="460"/>
  <c r="J75" i="460"/>
  <c r="Z23" i="460"/>
  <c r="K245" i="460"/>
  <c r="J33" i="460"/>
  <c r="N171" i="460"/>
  <c r="X77" i="460"/>
  <c r="P127" i="460"/>
  <c r="O25" i="460"/>
  <c r="K16" i="460"/>
  <c r="O76" i="460"/>
  <c r="G210" i="460"/>
  <c r="J87" i="460"/>
  <c r="U16" i="460"/>
  <c r="S167" i="460"/>
  <c r="J77" i="460"/>
  <c r="K95" i="460"/>
  <c r="G189" i="460"/>
  <c r="M129" i="460"/>
  <c r="L141" i="460"/>
  <c r="J48" i="460"/>
  <c r="N149" i="460"/>
  <c r="R191" i="460"/>
  <c r="O173" i="460"/>
  <c r="U75" i="460"/>
  <c r="L43" i="460"/>
  <c r="P24" i="460"/>
  <c r="H131" i="460"/>
  <c r="I226" i="460"/>
  <c r="K87" i="460"/>
  <c r="J12" i="460"/>
  <c r="I75" i="460"/>
  <c r="W30" i="460"/>
  <c r="W228" i="460"/>
  <c r="Z233" i="460"/>
  <c r="H82" i="460"/>
  <c r="T132" i="460"/>
  <c r="P229" i="460"/>
  <c r="O45" i="460"/>
  <c r="S133" i="460"/>
  <c r="Q213" i="460"/>
  <c r="P113" i="460"/>
  <c r="Q199" i="460"/>
  <c r="D95" i="460"/>
  <c r="E95" i="460" s="1"/>
  <c r="W105" i="460"/>
  <c r="U51" i="460"/>
  <c r="N82" i="460"/>
  <c r="L97" i="460"/>
  <c r="Z189" i="460"/>
  <c r="I121" i="460"/>
  <c r="Q42" i="460"/>
  <c r="N128" i="460"/>
  <c r="Y214" i="460"/>
  <c r="Z96" i="460"/>
  <c r="V57" i="460"/>
  <c r="W190" i="460"/>
  <c r="S207" i="460"/>
  <c r="S83" i="460"/>
  <c r="K99" i="460"/>
  <c r="E99" i="460" s="1"/>
  <c r="U185" i="460"/>
  <c r="X96" i="460"/>
  <c r="O210" i="460"/>
  <c r="Z142" i="460"/>
  <c r="G126" i="460"/>
  <c r="Y30" i="460"/>
  <c r="V54" i="460"/>
  <c r="S141" i="460"/>
  <c r="H105" i="460"/>
  <c r="H221" i="460"/>
  <c r="T264" i="460"/>
  <c r="P26" i="460"/>
  <c r="V90" i="460"/>
  <c r="G32" i="460"/>
  <c r="Z67" i="460"/>
  <c r="M75" i="460"/>
  <c r="X215" i="460"/>
  <c r="T258" i="460"/>
  <c r="Q132" i="460"/>
  <c r="O251" i="460"/>
  <c r="U129" i="460"/>
  <c r="P262" i="460"/>
  <c r="Q164" i="460"/>
  <c r="Q114" i="460"/>
  <c r="O171" i="460"/>
  <c r="O105" i="460"/>
  <c r="Z218" i="460"/>
  <c r="O67" i="460"/>
  <c r="O240" i="460"/>
  <c r="I249" i="460"/>
  <c r="X68" i="460"/>
  <c r="S63" i="460"/>
  <c r="X260" i="460"/>
  <c r="H265" i="460"/>
  <c r="T47" i="460"/>
  <c r="U74" i="460"/>
  <c r="S59" i="460"/>
  <c r="O234" i="460"/>
  <c r="G141" i="460"/>
  <c r="Z251" i="460"/>
  <c r="L157" i="460"/>
  <c r="Q230" i="460"/>
  <c r="O208" i="460"/>
  <c r="K172" i="460"/>
  <c r="N164" i="460"/>
  <c r="M74" i="460"/>
  <c r="P213" i="460"/>
  <c r="R181" i="460"/>
  <c r="O110" i="460"/>
  <c r="S73" i="460"/>
  <c r="T215" i="460"/>
  <c r="J98" i="460"/>
  <c r="X217" i="460"/>
  <c r="W260" i="460"/>
  <c r="X185" i="460"/>
  <c r="W42" i="460"/>
  <c r="N81" i="460"/>
  <c r="Z20" i="460"/>
  <c r="Y126" i="460"/>
  <c r="R251" i="460"/>
  <c r="X166" i="460"/>
  <c r="T168" i="460"/>
  <c r="P184" i="460"/>
  <c r="M45" i="460"/>
  <c r="J236" i="460"/>
  <c r="X67" i="460"/>
  <c r="X158" i="460"/>
  <c r="K189" i="460"/>
  <c r="I183" i="460"/>
  <c r="Y80" i="460"/>
  <c r="U91" i="460"/>
  <c r="T77" i="460"/>
  <c r="K140" i="460"/>
  <c r="J90" i="460"/>
  <c r="K145" i="460"/>
  <c r="S97" i="460"/>
  <c r="D84" i="460"/>
  <c r="E84" i="460" s="1"/>
  <c r="W140" i="460"/>
  <c r="Q20" i="460"/>
  <c r="T180" i="460"/>
  <c r="Q12" i="460"/>
  <c r="K229" i="460"/>
  <c r="I102" i="460"/>
  <c r="T32" i="460"/>
  <c r="N21" i="460"/>
  <c r="N101" i="460"/>
  <c r="X15" i="460"/>
  <c r="J35" i="460"/>
  <c r="Z235" i="460"/>
  <c r="Z140" i="460"/>
  <c r="J102" i="460"/>
  <c r="I73" i="460"/>
  <c r="U167" i="460"/>
  <c r="W222" i="460"/>
  <c r="M36" i="460"/>
  <c r="P23" i="460"/>
  <c r="X105" i="460"/>
  <c r="K264" i="460"/>
  <c r="Q198" i="460"/>
  <c r="J30" i="460"/>
  <c r="O116" i="460"/>
  <c r="U164" i="460"/>
  <c r="N70" i="460"/>
  <c r="Z26" i="460"/>
  <c r="Q145" i="460"/>
  <c r="O55" i="460"/>
  <c r="G39" i="460"/>
  <c r="W172" i="460"/>
  <c r="Y85" i="460"/>
  <c r="G222" i="460"/>
  <c r="E222" i="460" s="1"/>
  <c r="I39" i="460"/>
  <c r="M20" i="460"/>
  <c r="P182" i="460"/>
  <c r="H144" i="460"/>
  <c r="U258" i="460"/>
  <c r="P13" i="460"/>
  <c r="W69" i="460"/>
  <c r="N78" i="460"/>
  <c r="Z210" i="460"/>
  <c r="O40" i="460"/>
  <c r="U215" i="460"/>
  <c r="V33" i="460"/>
  <c r="V184" i="460"/>
  <c r="U103" i="460"/>
  <c r="U143" i="460"/>
  <c r="N136" i="460"/>
  <c r="Z230" i="460"/>
  <c r="P74" i="460"/>
  <c r="T250" i="460"/>
  <c r="Q191" i="460"/>
  <c r="U266" i="460"/>
  <c r="X116" i="460"/>
  <c r="O59" i="460"/>
  <c r="Y266" i="460"/>
  <c r="J174" i="460"/>
  <c r="Y143" i="460"/>
  <c r="T55" i="460"/>
  <c r="Q77" i="460"/>
  <c r="I261" i="460"/>
  <c r="O133" i="460"/>
  <c r="G54" i="460"/>
  <c r="V234" i="460"/>
  <c r="U261" i="460"/>
  <c r="V79" i="460"/>
  <c r="X230" i="460"/>
  <c r="N210" i="460"/>
  <c r="L54" i="460"/>
  <c r="Y79" i="460"/>
  <c r="R104" i="460"/>
  <c r="V146" i="460"/>
  <c r="V168" i="460"/>
  <c r="N142" i="460"/>
  <c r="W191" i="460"/>
  <c r="K47" i="460"/>
  <c r="S53" i="460"/>
  <c r="J158" i="460"/>
  <c r="Z113" i="460"/>
  <c r="G24" i="460"/>
  <c r="J150" i="460"/>
  <c r="H97" i="460"/>
  <c r="E97" i="460" s="1"/>
  <c r="D234" i="460"/>
  <c r="E234" i="460" s="1"/>
  <c r="M183" i="460"/>
  <c r="Y200" i="460"/>
  <c r="I246" i="460"/>
  <c r="E246" i="460" s="1"/>
  <c r="O135" i="460"/>
  <c r="Z185" i="460"/>
  <c r="W231" i="460"/>
  <c r="L36" i="460"/>
  <c r="O228" i="460"/>
  <c r="T37" i="460"/>
  <c r="N15" i="460"/>
  <c r="O226" i="460"/>
  <c r="D16" i="460"/>
  <c r="M207" i="460"/>
  <c r="U246" i="460"/>
  <c r="I171" i="460"/>
  <c r="S217" i="460"/>
  <c r="R55" i="460"/>
  <c r="V34" i="460"/>
  <c r="N102" i="460"/>
  <c r="J214" i="460"/>
  <c r="W209" i="460"/>
  <c r="D172" i="460"/>
  <c r="E172" i="460" s="1"/>
  <c r="D148" i="460"/>
  <c r="E148" i="460" s="1"/>
  <c r="N31" i="460"/>
  <c r="Z132" i="460"/>
  <c r="K136" i="460"/>
  <c r="R161" i="460"/>
  <c r="O206" i="460"/>
  <c r="X238" i="460"/>
  <c r="N23" i="460"/>
  <c r="Q123" i="460"/>
  <c r="P201" i="460"/>
  <c r="Q236" i="460"/>
  <c r="H234" i="460"/>
  <c r="O204" i="460"/>
  <c r="L238" i="460"/>
  <c r="I44" i="460"/>
  <c r="E44" i="460" s="1"/>
  <c r="I88" i="460"/>
  <c r="X81" i="460"/>
  <c r="Z22" i="460"/>
  <c r="S204" i="460"/>
  <c r="M90" i="460"/>
  <c r="R103" i="460"/>
  <c r="Z266" i="460"/>
  <c r="Y75" i="460"/>
  <c r="S90" i="460"/>
  <c r="G95" i="460"/>
  <c r="M101" i="460"/>
  <c r="K86" i="460"/>
  <c r="T56" i="460"/>
  <c r="V13" i="460"/>
  <c r="O97" i="460"/>
  <c r="D86" i="460"/>
  <c r="E86" i="460" s="1"/>
  <c r="Q82" i="460"/>
  <c r="V158" i="460"/>
  <c r="N173" i="460"/>
  <c r="G209" i="460"/>
  <c r="R42" i="460"/>
  <c r="H42" i="460"/>
  <c r="P250" i="460"/>
  <c r="D38" i="460"/>
  <c r="E38" i="460" s="1"/>
  <c r="M223" i="460"/>
  <c r="I190" i="460"/>
  <c r="L134" i="460"/>
  <c r="P130" i="460"/>
  <c r="V186" i="460"/>
  <c r="D36" i="460"/>
  <c r="E36" i="460" s="1"/>
  <c r="V69" i="460"/>
  <c r="M164" i="460"/>
  <c r="O126" i="460"/>
  <c r="U264" i="460"/>
  <c r="O215" i="460"/>
  <c r="I99" i="460"/>
  <c r="U52" i="460"/>
  <c r="T42" i="460"/>
  <c r="U263" i="460"/>
  <c r="O152" i="460"/>
  <c r="Y157" i="460"/>
  <c r="G29" i="460"/>
  <c r="S232" i="460"/>
  <c r="G144" i="460"/>
  <c r="L52" i="460"/>
  <c r="V12" i="460"/>
  <c r="I147" i="460"/>
  <c r="V140" i="460"/>
  <c r="R129" i="460"/>
  <c r="T127" i="460"/>
  <c r="U23" i="460"/>
  <c r="O84" i="460"/>
  <c r="I12" i="460"/>
  <c r="Q173" i="460"/>
  <c r="V172" i="460"/>
  <c r="N258" i="460"/>
  <c r="Z112" i="460"/>
  <c r="Y258" i="460"/>
  <c r="X252" i="460"/>
  <c r="Q265" i="460"/>
  <c r="M220" i="460"/>
  <c r="N222" i="460"/>
  <c r="O54" i="460"/>
  <c r="J145" i="460"/>
  <c r="J228" i="460"/>
  <c r="L95" i="460"/>
  <c r="Q185" i="460"/>
  <c r="M11" i="460"/>
  <c r="M26" i="460"/>
  <c r="H77" i="460"/>
  <c r="Q264" i="460"/>
  <c r="H15" i="460"/>
  <c r="R140" i="460"/>
  <c r="D121" i="460"/>
  <c r="E121" i="460" s="1"/>
  <c r="U81" i="460"/>
  <c r="M160" i="460"/>
  <c r="Z246" i="460"/>
  <c r="U262" i="460"/>
  <c r="Z30" i="460"/>
  <c r="P207" i="460"/>
  <c r="U12" i="460"/>
  <c r="L148" i="460"/>
  <c r="J31" i="460"/>
  <c r="T128" i="460"/>
  <c r="Q44" i="460"/>
  <c r="P221" i="460"/>
  <c r="P80" i="460"/>
  <c r="N14" i="460"/>
  <c r="N57" i="460"/>
  <c r="J198" i="460"/>
  <c r="N104" i="460"/>
  <c r="E104" i="460" s="1"/>
  <c r="N141" i="460"/>
  <c r="Z181" i="460"/>
  <c r="J265" i="460"/>
  <c r="D60" i="460"/>
  <c r="H201" i="460"/>
  <c r="D152" i="460"/>
  <c r="S34" i="460"/>
  <c r="P135" i="460"/>
  <c r="N89" i="460"/>
  <c r="J52" i="460"/>
  <c r="Q165" i="460"/>
  <c r="L150" i="460"/>
  <c r="R245" i="460"/>
  <c r="V142" i="460"/>
  <c r="Y230" i="460"/>
  <c r="N22" i="460"/>
  <c r="P33" i="460"/>
  <c r="X262" i="460"/>
  <c r="D150" i="460"/>
  <c r="R19" i="460"/>
  <c r="T160" i="460"/>
  <c r="J142" i="460"/>
  <c r="X226" i="460"/>
  <c r="Y122" i="460"/>
  <c r="G216" i="460"/>
  <c r="X159" i="460"/>
  <c r="L245" i="460"/>
  <c r="P39" i="460"/>
  <c r="Q36" i="460"/>
  <c r="H175" i="460"/>
  <c r="S100" i="460"/>
  <c r="I136" i="460"/>
  <c r="N156" i="460"/>
  <c r="T230" i="460"/>
  <c r="J56" i="460"/>
  <c r="P222" i="460"/>
  <c r="N165" i="460"/>
  <c r="K182" i="460"/>
  <c r="H191" i="460"/>
  <c r="S57" i="460"/>
  <c r="T116" i="460"/>
  <c r="I21" i="460"/>
  <c r="V48" i="460"/>
  <c r="Y96" i="460"/>
  <c r="D236" i="460"/>
  <c r="E236" i="460" s="1"/>
  <c r="P121" i="460"/>
  <c r="K89" i="460"/>
  <c r="S31" i="460"/>
  <c r="O14" i="460"/>
  <c r="J175" i="460"/>
  <c r="D100" i="460"/>
  <c r="U95" i="460"/>
  <c r="H34" i="460"/>
  <c r="V131" i="460"/>
  <c r="H126" i="460"/>
  <c r="E126" i="460" s="1"/>
  <c r="R260" i="460"/>
  <c r="Y11" i="460"/>
  <c r="L210" i="460"/>
  <c r="L76" i="460"/>
  <c r="U98" i="460"/>
  <c r="P226" i="460"/>
  <c r="V19" i="460"/>
  <c r="M141" i="460"/>
  <c r="R183" i="460"/>
  <c r="R63" i="460"/>
  <c r="W116" i="460"/>
  <c r="D33" i="460"/>
  <c r="E33" i="460" s="1"/>
  <c r="J240" i="460"/>
  <c r="T253" i="460"/>
  <c r="H55" i="460"/>
  <c r="R180" i="460"/>
  <c r="R144" i="460"/>
  <c r="G175" i="460"/>
  <c r="K43" i="460"/>
  <c r="L227" i="460"/>
  <c r="S168" i="460"/>
  <c r="Z32" i="460"/>
  <c r="U54" i="460"/>
  <c r="V132" i="460"/>
  <c r="W264" i="460"/>
  <c r="W56" i="460"/>
  <c r="D259" i="460"/>
  <c r="W48" i="460"/>
  <c r="T84" i="460"/>
  <c r="P200" i="460"/>
  <c r="I76" i="460"/>
  <c r="U207" i="460"/>
  <c r="K129" i="460"/>
  <c r="L15" i="460"/>
  <c r="X207" i="460"/>
  <c r="W63" i="460"/>
  <c r="M226" i="460"/>
  <c r="U107" i="460"/>
  <c r="N231" i="460"/>
  <c r="H215" i="460"/>
  <c r="J19" i="460"/>
  <c r="L175" i="460"/>
  <c r="X146" i="460"/>
  <c r="I69" i="460"/>
  <c r="N41" i="460"/>
  <c r="U105" i="460"/>
  <c r="Q172" i="460"/>
  <c r="J215" i="460"/>
  <c r="D209" i="460"/>
  <c r="E209" i="460" s="1"/>
  <c r="O253" i="460"/>
  <c r="X157" i="460"/>
  <c r="W130" i="460"/>
  <c r="O127" i="460"/>
  <c r="V249" i="460"/>
  <c r="P46" i="460"/>
  <c r="M46" i="460"/>
  <c r="S166" i="460"/>
  <c r="G48" i="460"/>
  <c r="M167" i="460"/>
  <c r="I59" i="460"/>
  <c r="W133" i="460"/>
  <c r="K164" i="460"/>
  <c r="I198" i="460"/>
  <c r="M234" i="460"/>
  <c r="K98" i="460"/>
  <c r="E98" i="460" s="1"/>
  <c r="D204" i="460"/>
  <c r="E204" i="460" s="1"/>
  <c r="G231" i="460"/>
  <c r="N251" i="460"/>
  <c r="Q60" i="460"/>
  <c r="D92" i="460"/>
  <c r="E92" i="460" s="1"/>
  <c r="Y208" i="460"/>
  <c r="T14" i="460"/>
  <c r="L53" i="460"/>
  <c r="J131" i="460"/>
  <c r="L42" i="460"/>
  <c r="M140" i="460"/>
  <c r="L13" i="460"/>
  <c r="O123" i="460"/>
  <c r="D206" i="460"/>
  <c r="E206" i="460" s="1"/>
  <c r="X164" i="460"/>
  <c r="U70" i="460"/>
  <c r="Y222" i="460"/>
  <c r="W158" i="460"/>
  <c r="U199" i="460"/>
  <c r="M39" i="460"/>
  <c r="N61" i="460"/>
  <c r="R90" i="460"/>
  <c r="Z90" i="460"/>
  <c r="U110" i="460"/>
  <c r="J244" i="460"/>
  <c r="M91" i="460"/>
  <c r="W83" i="460"/>
  <c r="U35" i="460"/>
  <c r="P228" i="460"/>
  <c r="V35" i="460"/>
  <c r="Q30" i="460"/>
  <c r="L74" i="460"/>
  <c r="S264" i="460"/>
  <c r="G261" i="460"/>
  <c r="M89" i="460"/>
  <c r="T79" i="460"/>
  <c r="U123" i="460"/>
  <c r="L189" i="460"/>
  <c r="L201" i="460"/>
  <c r="H218" i="460"/>
  <c r="D240" i="460"/>
  <c r="T259" i="460"/>
  <c r="X244" i="460"/>
  <c r="M201" i="460"/>
  <c r="H222" i="460"/>
  <c r="Q160" i="460"/>
  <c r="G86" i="460"/>
  <c r="H244" i="460"/>
  <c r="X36" i="460"/>
  <c r="X91" i="460"/>
  <c r="P114" i="460"/>
  <c r="L68" i="460"/>
  <c r="N99" i="460"/>
  <c r="K74" i="460"/>
  <c r="O137" i="460"/>
  <c r="D188" i="460"/>
  <c r="H57" i="460"/>
  <c r="M218" i="460"/>
  <c r="T164" i="460"/>
  <c r="T129" i="460"/>
  <c r="I67" i="460"/>
  <c r="H181" i="460"/>
  <c r="M98" i="460"/>
  <c r="H102" i="460"/>
  <c r="D251" i="460"/>
  <c r="I100" i="460"/>
  <c r="J92" i="460"/>
  <c r="S129" i="460"/>
  <c r="K246" i="460"/>
  <c r="K45" i="460"/>
  <c r="L252" i="460"/>
  <c r="D87" i="460"/>
  <c r="E87" i="460" s="1"/>
  <c r="G37" i="460"/>
  <c r="H261" i="460"/>
  <c r="H253" i="460"/>
  <c r="J127" i="460"/>
  <c r="I266" i="460"/>
  <c r="K244" i="460"/>
  <c r="L25" i="460"/>
  <c r="Y37" i="460"/>
  <c r="I265" i="460"/>
  <c r="T70" i="460"/>
  <c r="N69" i="460"/>
  <c r="P128" i="460"/>
  <c r="Z92" i="460"/>
  <c r="V246" i="460"/>
  <c r="S70" i="460"/>
  <c r="I29" i="460"/>
  <c r="N123" i="460"/>
  <c r="D255" i="460"/>
  <c r="V228" i="460"/>
  <c r="N86" i="460"/>
  <c r="O175" i="460"/>
  <c r="X12" i="460"/>
  <c r="N175" i="460"/>
  <c r="E175" i="460" s="1"/>
  <c r="O100" i="460"/>
  <c r="W252" i="460"/>
  <c r="T23" i="460"/>
  <c r="K215" i="460"/>
  <c r="N205" i="460"/>
  <c r="H255" i="460"/>
  <c r="E255" i="460" s="1"/>
  <c r="J88" i="460"/>
  <c r="G122" i="460"/>
  <c r="U133" i="460"/>
  <c r="L251" i="460"/>
  <c r="W100" i="460"/>
  <c r="G51" i="460"/>
  <c r="E51" i="460" s="1"/>
  <c r="Y180" i="460"/>
  <c r="O168" i="460"/>
  <c r="G123" i="460"/>
  <c r="R53" i="460"/>
  <c r="U34" i="460"/>
  <c r="V77" i="460"/>
  <c r="N33" i="460"/>
  <c r="X42" i="460"/>
  <c r="S51" i="460"/>
  <c r="Q189" i="460"/>
  <c r="M149" i="460"/>
  <c r="H137" i="460"/>
  <c r="U44" i="460"/>
  <c r="K210" i="460"/>
  <c r="M260" i="460"/>
  <c r="S130" i="460"/>
  <c r="Q187" i="460"/>
  <c r="P149" i="460"/>
  <c r="H166" i="460"/>
  <c r="E166" i="460" s="1"/>
  <c r="N198" i="460"/>
  <c r="Y190" i="460"/>
  <c r="J59" i="460"/>
  <c r="Z137" i="460"/>
  <c r="M204" i="460"/>
  <c r="I63" i="460"/>
  <c r="R207" i="460"/>
  <c r="M29" i="460"/>
  <c r="Y89" i="460"/>
  <c r="M172" i="460"/>
  <c r="R146" i="460"/>
  <c r="H220" i="460"/>
  <c r="P57" i="460"/>
  <c r="S187" i="460"/>
  <c r="J11" i="460"/>
  <c r="R227" i="460"/>
  <c r="O38" i="460"/>
  <c r="J143" i="460"/>
  <c r="T231" i="460"/>
  <c r="G208" i="460"/>
  <c r="I87" i="460"/>
  <c r="S81" i="460"/>
  <c r="W234" i="460"/>
  <c r="O145" i="460"/>
  <c r="H89" i="460"/>
  <c r="E89" i="460" s="1"/>
  <c r="H183" i="460"/>
  <c r="I245" i="460"/>
  <c r="D263" i="460"/>
  <c r="D73" i="460"/>
  <c r="E73" i="460" s="1"/>
  <c r="I260" i="460"/>
  <c r="Z215" i="460"/>
  <c r="X98" i="460"/>
  <c r="J164" i="460"/>
  <c r="O264" i="460"/>
  <c r="M44" i="460"/>
  <c r="P198" i="460"/>
  <c r="N167" i="460"/>
  <c r="H14" i="460"/>
  <c r="M250" i="460"/>
  <c r="H168" i="460"/>
  <c r="J233" i="460"/>
  <c r="U233" i="460"/>
  <c r="G84" i="460"/>
  <c r="L226" i="460"/>
  <c r="H158" i="460"/>
  <c r="U88" i="460"/>
  <c r="G183" i="460"/>
  <c r="Y185" i="460"/>
  <c r="V259" i="460"/>
  <c r="D56" i="460"/>
  <c r="S136" i="460"/>
  <c r="P172" i="460"/>
  <c r="D181" i="460"/>
  <c r="E181" i="460" s="1"/>
  <c r="M35" i="460"/>
  <c r="R57" i="460"/>
  <c r="W266" i="460"/>
  <c r="T228" i="460"/>
  <c r="G157" i="460"/>
  <c r="E157" i="460" s="1"/>
  <c r="S39" i="460"/>
  <c r="T191" i="460"/>
  <c r="O149" i="460"/>
  <c r="J113" i="460"/>
  <c r="I130" i="460"/>
  <c r="L223" i="460"/>
  <c r="N230" i="460"/>
  <c r="I130" i="281"/>
  <c r="I106" i="281"/>
  <c r="I159" i="281" s="1"/>
  <c r="J201" i="460"/>
  <c r="L199" i="460"/>
  <c r="K208" i="460"/>
  <c r="Q166" i="460"/>
  <c r="G46" i="460"/>
  <c r="Y232" i="460"/>
  <c r="O184" i="460"/>
  <c r="U231" i="460"/>
  <c r="L121" i="460"/>
  <c r="P88" i="460"/>
  <c r="T142" i="460"/>
  <c r="H86" i="460"/>
  <c r="W15" i="460"/>
  <c r="I84" i="460"/>
  <c r="V144" i="460"/>
  <c r="M217" i="460"/>
  <c r="U116" i="460"/>
  <c r="D31" i="460"/>
  <c r="E31" i="460" s="1"/>
  <c r="K101" i="460"/>
  <c r="V240" i="460"/>
  <c r="O132" i="460"/>
  <c r="D190" i="460"/>
  <c r="E190" i="460" s="1"/>
  <c r="T152" i="460"/>
  <c r="W24" i="460"/>
  <c r="U250" i="460"/>
  <c r="T210" i="460"/>
  <c r="Z126" i="460"/>
  <c r="D48" i="460"/>
  <c r="E48" i="460" s="1"/>
  <c r="K15" i="460"/>
  <c r="Q148" i="460"/>
  <c r="N259" i="460"/>
  <c r="V98" i="460"/>
  <c r="Y234" i="460"/>
  <c r="R221" i="460"/>
  <c r="T89" i="460"/>
  <c r="X14" i="460"/>
  <c r="T265" i="460"/>
  <c r="O141" i="460"/>
  <c r="S23" i="460"/>
  <c r="Z69" i="460"/>
  <c r="Z95" i="460"/>
  <c r="M168" i="460"/>
  <c r="T184" i="460"/>
  <c r="O90" i="460"/>
  <c r="V229" i="460"/>
  <c r="N95" i="460"/>
  <c r="T96" i="460"/>
  <c r="W84" i="460"/>
  <c r="W157" i="460"/>
  <c r="O216" i="460"/>
  <c r="J152" i="460"/>
  <c r="Z127" i="460"/>
  <c r="Z89" i="460"/>
  <c r="J172" i="460"/>
  <c r="S177" i="460"/>
  <c r="N233" i="460"/>
  <c r="R85" i="460"/>
  <c r="S76" i="460"/>
  <c r="P164" i="460"/>
  <c r="S150" i="460"/>
  <c r="X147" i="460"/>
  <c r="T123" i="460"/>
  <c r="U36" i="460"/>
  <c r="U222" i="460"/>
  <c r="S38" i="460"/>
  <c r="X198" i="460"/>
  <c r="L198" i="460"/>
  <c r="O13" i="460"/>
  <c r="D140" i="460"/>
  <c r="Q101" i="460"/>
  <c r="N46" i="460"/>
  <c r="I223" i="460"/>
  <c r="Q48" i="460"/>
  <c r="Z223" i="460"/>
  <c r="M214" i="460"/>
  <c r="M97" i="460"/>
  <c r="Y29" i="460"/>
  <c r="U57" i="460"/>
  <c r="L60" i="460"/>
  <c r="I187" i="460"/>
  <c r="K132" i="460"/>
  <c r="Z231" i="460"/>
  <c r="K12" i="460"/>
  <c r="J29" i="460"/>
  <c r="Z253" i="460"/>
  <c r="T87" i="460"/>
  <c r="L16" i="460"/>
  <c r="D47" i="460"/>
  <c r="N240" i="460"/>
  <c r="Z40" i="460"/>
  <c r="P142" i="460"/>
  <c r="M54" i="460"/>
  <c r="E54" i="460" s="1"/>
  <c r="R41" i="460"/>
  <c r="I244" i="460"/>
  <c r="L255" i="460"/>
  <c r="H58" i="460"/>
  <c r="I182" i="460"/>
  <c r="M85" i="460"/>
  <c r="Z38" i="460"/>
  <c r="T41" i="460"/>
  <c r="P132" i="460"/>
  <c r="Y107" i="460"/>
  <c r="U38" i="460"/>
  <c r="P183" i="460"/>
  <c r="K207" i="460"/>
  <c r="G79" i="460"/>
  <c r="P238" i="460"/>
  <c r="X222" i="460"/>
  <c r="Q152" i="460"/>
  <c r="J229" i="460"/>
  <c r="H92" i="460"/>
  <c r="U150" i="460"/>
  <c r="X55" i="460"/>
  <c r="U200" i="460"/>
  <c r="S99" i="460"/>
  <c r="L172" i="460"/>
  <c r="M47" i="460"/>
  <c r="J97" i="460"/>
  <c r="U130" i="460"/>
  <c r="N73" i="460"/>
  <c r="P78" i="460"/>
  <c r="Z15" i="460"/>
  <c r="Z177" i="460"/>
  <c r="O200" i="460"/>
  <c r="T33" i="460"/>
  <c r="O229" i="460"/>
  <c r="M253" i="460"/>
  <c r="E253" i="460" s="1"/>
  <c r="U80" i="460"/>
  <c r="V157" i="460"/>
  <c r="I41" i="460"/>
  <c r="M107" i="460"/>
  <c r="L174" i="460"/>
  <c r="X83" i="460"/>
  <c r="L214" i="460"/>
  <c r="J85" i="460"/>
  <c r="Z110" i="460"/>
  <c r="J54" i="460"/>
  <c r="G152" i="460"/>
  <c r="Y61" i="460"/>
  <c r="S13" i="460"/>
  <c r="J111" i="460"/>
  <c r="T113" i="460"/>
  <c r="S68" i="460"/>
  <c r="O157" i="460"/>
  <c r="J43" i="460"/>
  <c r="S221" i="460"/>
  <c r="D68" i="460"/>
  <c r="X220" i="460"/>
  <c r="J23" i="460"/>
  <c r="S104" i="460"/>
  <c r="N37" i="460"/>
  <c r="D75" i="460"/>
  <c r="E75" i="460" s="1"/>
  <c r="P219" i="460"/>
  <c r="Z85" i="460"/>
  <c r="D149" i="460"/>
  <c r="L45" i="460"/>
  <c r="J42" i="460"/>
  <c r="Q216" i="460"/>
  <c r="L142" i="460"/>
  <c r="T229" i="460"/>
  <c r="Z57" i="460"/>
  <c r="X233" i="460"/>
  <c r="H68" i="460"/>
  <c r="H23" i="460"/>
  <c r="D226" i="460"/>
  <c r="E226" i="460" s="1"/>
  <c r="L158" i="460"/>
  <c r="K148" i="460"/>
  <c r="P75" i="460"/>
  <c r="G150" i="460"/>
  <c r="P236" i="460"/>
  <c r="K110" i="460"/>
  <c r="I240" i="460"/>
  <c r="E240" i="460" s="1"/>
  <c r="K166" i="460"/>
  <c r="K24" i="460"/>
  <c r="R16" i="460"/>
  <c r="Y23" i="460"/>
  <c r="J165" i="460"/>
  <c r="G182" i="460"/>
  <c r="G133" i="460"/>
  <c r="K206" i="460"/>
  <c r="W60" i="460"/>
  <c r="T12" i="460"/>
  <c r="Q68" i="460"/>
  <c r="T245" i="460"/>
  <c r="Y193" i="460"/>
  <c r="W156" i="460"/>
  <c r="I111" i="460"/>
  <c r="U232" i="460"/>
  <c r="K226" i="460"/>
  <c r="D264" i="460"/>
  <c r="E264" i="460" s="1"/>
  <c r="Q58" i="460"/>
  <c r="R75" i="460"/>
  <c r="X110" i="460"/>
  <c r="J245" i="460"/>
  <c r="D29" i="460"/>
  <c r="E29" i="460" s="1"/>
  <c r="N250" i="460"/>
  <c r="Y252" i="460"/>
  <c r="O37" i="460"/>
  <c r="Z206" i="460"/>
  <c r="Y158" i="460"/>
  <c r="J104" i="460"/>
  <c r="O205" i="460"/>
  <c r="O69" i="460"/>
  <c r="O78" i="460"/>
  <c r="R31" i="460"/>
  <c r="H233" i="460"/>
  <c r="Y46" i="460"/>
  <c r="I145" i="460"/>
  <c r="L75" i="460"/>
  <c r="W246" i="460"/>
  <c r="Y209" i="460"/>
  <c r="K184" i="460"/>
  <c r="M210" i="460"/>
  <c r="T219" i="460"/>
  <c r="I150" i="460"/>
  <c r="E150" i="460" s="1"/>
  <c r="T204" i="460"/>
  <c r="V137" i="460"/>
  <c r="G266" i="460"/>
  <c r="S191" i="460"/>
  <c r="P107" i="460"/>
  <c r="S40" i="460"/>
  <c r="V236" i="460"/>
  <c r="M259" i="460"/>
  <c r="S19" i="460"/>
  <c r="N191" i="460"/>
  <c r="N20" i="460"/>
  <c r="R46" i="460"/>
  <c r="I15" i="460"/>
  <c r="Q88" i="460"/>
  <c r="U187" i="460"/>
  <c r="Z114" i="460"/>
  <c r="D110" i="460"/>
  <c r="L77" i="460"/>
  <c r="P263" i="460"/>
  <c r="Z184" i="460"/>
  <c r="D244" i="460"/>
  <c r="V141" i="460"/>
  <c r="D147" i="460"/>
  <c r="E147" i="460" s="1"/>
  <c r="N103" i="460"/>
  <c r="K105" i="460"/>
  <c r="V67" i="460"/>
  <c r="I107" i="460"/>
  <c r="T141" i="460"/>
  <c r="H29" i="460"/>
  <c r="V25" i="460"/>
  <c r="O80" i="460"/>
  <c r="H167" i="460"/>
  <c r="Y92" i="460"/>
  <c r="L231" i="460"/>
  <c r="W173" i="460"/>
  <c r="D230" i="460"/>
  <c r="L218" i="460"/>
  <c r="H112" i="460"/>
  <c r="L84" i="460"/>
  <c r="Y205" i="460"/>
  <c r="V73" i="460"/>
  <c r="Y41" i="460"/>
  <c r="V74" i="460"/>
  <c r="P223" i="460"/>
  <c r="Z97" i="460"/>
  <c r="Q19" i="460"/>
  <c r="Z14" i="460"/>
  <c r="Q37" i="460"/>
  <c r="L164" i="460"/>
  <c r="O201" i="460"/>
  <c r="Q262" i="460"/>
  <c r="Z41" i="460"/>
  <c r="N90" i="460"/>
  <c r="O56" i="460"/>
  <c r="Z35" i="460"/>
  <c r="W121" i="460"/>
  <c r="I56" i="460"/>
  <c r="S47" i="460"/>
  <c r="G83" i="460"/>
  <c r="Z123" i="460"/>
  <c r="X265" i="460"/>
  <c r="T182" i="460"/>
  <c r="Z244" i="460"/>
  <c r="O53" i="460"/>
  <c r="Q188" i="460"/>
  <c r="O103" i="460"/>
  <c r="P90" i="460"/>
  <c r="M134" i="460"/>
  <c r="O58" i="460"/>
  <c r="L100" i="460"/>
  <c r="Y199" i="460"/>
  <c r="G129" i="460"/>
  <c r="E129" i="460" s="1"/>
  <c r="N74" i="460"/>
  <c r="Q51" i="460"/>
  <c r="H96" i="460"/>
  <c r="D215" i="460"/>
  <c r="E215" i="460" s="1"/>
  <c r="M110" i="460"/>
  <c r="E110" i="460" s="1"/>
  <c r="L156" i="460"/>
  <c r="R30" i="460"/>
  <c r="N132" i="460"/>
  <c r="W53" i="460"/>
  <c r="D185" i="460"/>
  <c r="N249" i="460"/>
  <c r="N177" i="460"/>
  <c r="T238" i="460"/>
  <c r="J39" i="460"/>
  <c r="Y218" i="460"/>
  <c r="L258" i="460"/>
  <c r="E258" i="460" s="1"/>
  <c r="H193" i="460"/>
  <c r="M136" i="460"/>
  <c r="D111" i="460"/>
  <c r="G16" i="460"/>
  <c r="V252" i="460"/>
  <c r="O82" i="460"/>
  <c r="P11" i="460"/>
  <c r="N144" i="460"/>
  <c r="X204" i="460"/>
  <c r="N87" i="460"/>
  <c r="Q253" i="460"/>
  <c r="Z102" i="460"/>
  <c r="Y177" i="460"/>
  <c r="H76" i="460"/>
  <c r="H127" i="460"/>
  <c r="Y220" i="460"/>
  <c r="L110" i="460"/>
  <c r="X235" i="460"/>
  <c r="L230" i="460"/>
  <c r="Q246" i="460"/>
  <c r="T185" i="460"/>
  <c r="X193" i="460"/>
  <c r="O113" i="460"/>
  <c r="V204" i="460"/>
  <c r="X200" i="460"/>
  <c r="Z160" i="460"/>
  <c r="G76" i="460"/>
  <c r="V180" i="460"/>
  <c r="Z73" i="460"/>
  <c r="G233" i="460"/>
  <c r="Q47" i="460"/>
  <c r="U11" i="460"/>
  <c r="V166" i="460"/>
  <c r="J79" i="460"/>
  <c r="V238" i="460"/>
  <c r="V130" i="460"/>
  <c r="T175" i="460"/>
  <c r="Y132" i="460"/>
  <c r="V100" i="460"/>
  <c r="K141" i="460"/>
  <c r="M200" i="460"/>
  <c r="O213" i="460"/>
  <c r="L103" i="460"/>
  <c r="V134" i="460"/>
  <c r="P20" i="460"/>
  <c r="W47" i="460"/>
  <c r="K121" i="460"/>
  <c r="V173" i="460"/>
  <c r="D74" i="460"/>
  <c r="E74" i="460" s="1"/>
  <c r="R14" i="460"/>
  <c r="H73" i="460"/>
  <c r="M79" i="460"/>
  <c r="D229" i="460"/>
  <c r="E229" i="460" s="1"/>
  <c r="X53" i="460"/>
  <c r="U22" i="460"/>
  <c r="J36" i="460"/>
  <c r="R92" i="460"/>
  <c r="M88" i="460"/>
  <c r="K113" i="460"/>
  <c r="Y141" i="460"/>
  <c r="N68" i="460"/>
  <c r="Q200" i="460"/>
  <c r="X102" i="460"/>
  <c r="Z173" i="460"/>
  <c r="Z262" i="460"/>
  <c r="Q146" i="460"/>
  <c r="D12" i="460"/>
  <c r="I217" i="460"/>
  <c r="H90" i="460"/>
  <c r="E90" i="460" s="1"/>
  <c r="W29" i="460"/>
  <c r="T91" i="460"/>
  <c r="M63" i="460"/>
  <c r="V14" i="460"/>
  <c r="T107" i="460"/>
  <c r="P98" i="460"/>
  <c r="U122" i="460"/>
  <c r="L213" i="460"/>
  <c r="H263" i="460"/>
  <c r="M245" i="460"/>
  <c r="T13" i="460"/>
  <c r="T30" i="460"/>
  <c r="U265" i="460"/>
  <c r="R229" i="460"/>
  <c r="W97" i="460"/>
  <c r="O26" i="460"/>
  <c r="Y246" i="460"/>
  <c r="Z245" i="460"/>
  <c r="J76" i="460"/>
  <c r="V47" i="460"/>
  <c r="Z213" i="460"/>
  <c r="I161" i="460"/>
  <c r="U135" i="460"/>
  <c r="K142" i="460"/>
  <c r="Q110" i="460"/>
  <c r="J223" i="460"/>
  <c r="Y259" i="460"/>
  <c r="Q221" i="460"/>
  <c r="R188" i="460"/>
  <c r="Y91" i="460"/>
  <c r="L127" i="460"/>
  <c r="Q233" i="460"/>
  <c r="O164" i="460"/>
  <c r="L90" i="460"/>
  <c r="H39" i="460"/>
  <c r="W160" i="460"/>
  <c r="L133" i="460"/>
  <c r="R145" i="460"/>
  <c r="J205" i="460"/>
  <c r="R74" i="460"/>
  <c r="S114" i="460"/>
  <c r="Y231" i="460"/>
  <c r="Q232" i="460"/>
  <c r="W34" i="460"/>
  <c r="O136" i="460"/>
  <c r="M59" i="460"/>
  <c r="L222" i="460"/>
  <c r="U220" i="460"/>
  <c r="O262" i="460"/>
  <c r="Q127" i="460"/>
  <c r="W258" i="460"/>
  <c r="U59" i="460"/>
  <c r="D213" i="460"/>
  <c r="E213" i="460" s="1"/>
  <c r="I238" i="460"/>
  <c r="L190" i="460"/>
  <c r="D227" i="460"/>
  <c r="W232" i="460"/>
  <c r="K44" i="460"/>
  <c r="R122" i="460"/>
  <c r="N79" i="460"/>
  <c r="Y44" i="460"/>
  <c r="R165" i="460"/>
  <c r="U160" i="460"/>
  <c r="O143" i="460"/>
  <c r="P258" i="460"/>
  <c r="H20" i="460"/>
  <c r="G33" i="460"/>
  <c r="R157" i="460"/>
  <c r="Y182" i="460"/>
  <c r="I53" i="460"/>
  <c r="E53" i="460" s="1"/>
  <c r="G89" i="460"/>
  <c r="I251" i="460"/>
  <c r="E251" i="460" s="1"/>
  <c r="V51" i="460"/>
  <c r="W167" i="460"/>
  <c r="Q59" i="460"/>
  <c r="R193" i="460"/>
  <c r="R259" i="460"/>
  <c r="S24" i="460"/>
  <c r="Y187" i="460"/>
  <c r="Y116" i="460"/>
  <c r="X229" i="460"/>
  <c r="G174" i="460"/>
  <c r="D232" i="460"/>
  <c r="O250" i="460"/>
  <c r="S156" i="460"/>
  <c r="V147" i="460"/>
  <c r="T171" i="460"/>
  <c r="Z219" i="460"/>
  <c r="I127" i="460"/>
  <c r="J128" i="460"/>
  <c r="Y51" i="460"/>
  <c r="J227" i="460"/>
  <c r="V83" i="460"/>
  <c r="W96" i="460"/>
  <c r="X69" i="460"/>
  <c r="G250" i="460"/>
  <c r="E250" i="460" s="1"/>
  <c r="V81" i="460"/>
  <c r="J184" i="460"/>
  <c r="M102" i="460"/>
  <c r="D245" i="460"/>
  <c r="H63" i="460"/>
  <c r="Q158" i="460"/>
  <c r="W54" i="460"/>
  <c r="S160" i="460"/>
  <c r="O75" i="460"/>
  <c r="Y216" i="460"/>
  <c r="P102" i="460"/>
  <c r="T53" i="460"/>
  <c r="P103" i="460"/>
  <c r="I43" i="460"/>
  <c r="Q157" i="460"/>
  <c r="Y156" i="460"/>
  <c r="U90" i="460"/>
  <c r="R60" i="460"/>
  <c r="M30" i="460"/>
  <c r="D221" i="460"/>
  <c r="J69" i="460"/>
  <c r="I83" i="460"/>
  <c r="Z133" i="460"/>
  <c r="P35" i="460"/>
  <c r="M61" i="460"/>
  <c r="M16" i="460"/>
  <c r="K217" i="460"/>
  <c r="Z58" i="460"/>
  <c r="T76" i="460"/>
  <c r="D98" i="460"/>
  <c r="K76" i="460"/>
  <c r="Y253" i="460"/>
  <c r="Q46" i="460"/>
  <c r="V193" i="460"/>
  <c r="K201" i="460"/>
  <c r="W263" i="460"/>
  <c r="H226" i="460"/>
  <c r="Y129" i="460"/>
  <c r="V107" i="460"/>
  <c r="Q121" i="460"/>
  <c r="S41" i="460"/>
  <c r="Y39" i="460"/>
  <c r="I149" i="460"/>
  <c r="E149" i="460" s="1"/>
  <c r="M145" i="460"/>
  <c r="D205" i="460"/>
  <c r="E205" i="460" s="1"/>
  <c r="W74" i="460"/>
  <c r="R190" i="460"/>
  <c r="N35" i="460"/>
  <c r="J266" i="460"/>
  <c r="Y148" i="460"/>
  <c r="Q92" i="460"/>
  <c r="Q227" i="460"/>
  <c r="S158" i="460"/>
  <c r="R236" i="460"/>
  <c r="X236" i="460"/>
  <c r="R200" i="460"/>
  <c r="X20" i="460"/>
  <c r="Q207" i="460"/>
  <c r="Z183" i="460"/>
  <c r="O191" i="460"/>
  <c r="U149" i="460"/>
  <c r="T150" i="460"/>
  <c r="L38" i="460"/>
  <c r="J213" i="460"/>
  <c r="D164" i="460"/>
  <c r="E164" i="460" s="1"/>
  <c r="S96" i="460"/>
  <c r="L111" i="460"/>
  <c r="S244" i="460"/>
  <c r="T235" i="460"/>
  <c r="K213" i="460"/>
  <c r="Z63" i="460"/>
  <c r="Z129" i="460"/>
  <c r="V171" i="460"/>
  <c r="D77" i="460"/>
  <c r="E77" i="460" s="1"/>
  <c r="U39" i="460"/>
  <c r="N63" i="460"/>
  <c r="Y127" i="460"/>
  <c r="Q61" i="460"/>
  <c r="N264" i="460"/>
  <c r="V123" i="460"/>
  <c r="Z104" i="460"/>
  <c r="R96" i="460"/>
  <c r="Q13" i="460"/>
  <c r="S236" i="460"/>
  <c r="X76" i="460"/>
  <c r="I186" i="460"/>
  <c r="Y191" i="460"/>
  <c r="Q86" i="460"/>
  <c r="O189" i="460"/>
  <c r="R218" i="460"/>
  <c r="X173" i="460"/>
  <c r="X218" i="460"/>
  <c r="W188" i="460"/>
  <c r="K233" i="460"/>
  <c r="U96" i="460"/>
  <c r="Y146" i="460"/>
  <c r="P54" i="460"/>
  <c r="G30" i="460"/>
  <c r="R116" i="460"/>
  <c r="N235" i="460"/>
  <c r="P52" i="460"/>
  <c r="T112" i="460"/>
  <c r="Z217" i="460"/>
  <c r="U20" i="460"/>
  <c r="W185" i="460"/>
  <c r="S261" i="460"/>
  <c r="R136" i="460"/>
  <c r="H148" i="460"/>
  <c r="I77" i="460"/>
  <c r="V96" i="460"/>
  <c r="K222" i="460"/>
  <c r="Z135" i="460"/>
  <c r="R112" i="460"/>
  <c r="U152" i="460"/>
  <c r="V219" i="460"/>
  <c r="G36" i="460"/>
  <c r="K42" i="460"/>
  <c r="Q76" i="460"/>
  <c r="Q67" i="460"/>
  <c r="J89" i="460"/>
  <c r="M38" i="460"/>
  <c r="Z79" i="460"/>
  <c r="Z158" i="460"/>
  <c r="X51" i="460"/>
  <c r="S137" i="460"/>
  <c r="W216" i="460"/>
  <c r="H128" i="460"/>
  <c r="O131" i="460"/>
  <c r="P76" i="460"/>
  <c r="M123" i="460"/>
  <c r="H122" i="460"/>
  <c r="J193" i="460"/>
  <c r="N60" i="460"/>
  <c r="D131" i="460"/>
  <c r="E131" i="460" s="1"/>
  <c r="J219" i="460"/>
  <c r="K21" i="460"/>
  <c r="W129" i="460"/>
  <c r="V122" i="460"/>
  <c r="V113" i="460"/>
  <c r="T244" i="460"/>
  <c r="Y188" i="460"/>
  <c r="R152" i="460"/>
  <c r="W107" i="460"/>
  <c r="Y184" i="460"/>
  <c r="W189" i="460"/>
  <c r="W171" i="460"/>
  <c r="G131" i="460"/>
  <c r="L187" i="460"/>
  <c r="S14" i="460"/>
  <c r="T16" i="460"/>
  <c r="V230" i="460"/>
  <c r="N53" i="460"/>
  <c r="D19" i="460"/>
  <c r="E19" i="460" s="1"/>
  <c r="K128" i="460"/>
  <c r="D223" i="460"/>
  <c r="E223" i="460" s="1"/>
  <c r="V149" i="460"/>
  <c r="S55" i="460"/>
  <c r="S11" i="460"/>
  <c r="V21" i="460"/>
  <c r="R80" i="460"/>
  <c r="D34" i="460"/>
  <c r="E34" i="460" s="1"/>
  <c r="H88" i="460"/>
  <c r="H40" i="460"/>
  <c r="N159" i="460"/>
  <c r="H187" i="460"/>
  <c r="P215" i="460"/>
  <c r="P161" i="460"/>
  <c r="L262" i="460"/>
  <c r="V31" i="460"/>
  <c r="T20" i="460"/>
  <c r="U30" i="460"/>
  <c r="Z200" i="460"/>
  <c r="L86" i="460"/>
  <c r="L87" i="460"/>
  <c r="G34" i="460"/>
  <c r="Q107" i="460"/>
  <c r="R45" i="460"/>
  <c r="X99" i="460"/>
  <c r="H91" i="460"/>
  <c r="Z261" i="460"/>
  <c r="Z182" i="460"/>
  <c r="W193" i="460"/>
  <c r="L147" i="460"/>
  <c r="P265" i="460"/>
  <c r="R26" i="460"/>
  <c r="I31" i="460"/>
  <c r="V244" i="460"/>
  <c r="P150" i="460"/>
  <c r="K92" i="460"/>
  <c r="U84" i="460"/>
  <c r="I204" i="460"/>
  <c r="Z111" i="460"/>
  <c r="V213" i="460"/>
  <c r="S180" i="460"/>
  <c r="K223" i="460"/>
  <c r="J91" i="460"/>
  <c r="O222" i="460"/>
  <c r="U121" i="460"/>
  <c r="L204" i="460"/>
  <c r="H174" i="460"/>
  <c r="U175" i="460"/>
  <c r="R97" i="460"/>
  <c r="O140" i="460"/>
  <c r="U157" i="460"/>
  <c r="V121" i="460"/>
  <c r="N262" i="460"/>
  <c r="I213" i="460"/>
  <c r="X181" i="460"/>
  <c r="N226" i="460"/>
  <c r="U24" i="460"/>
  <c r="H79" i="460"/>
  <c r="R226" i="460"/>
  <c r="K214" i="460"/>
  <c r="X21" i="460"/>
  <c r="I214" i="460"/>
  <c r="Z83" i="460"/>
  <c r="Q238" i="460"/>
  <c r="Q98" i="460"/>
  <c r="R78" i="460"/>
  <c r="H75" i="460"/>
  <c r="T246" i="460"/>
  <c r="P89" i="460"/>
  <c r="Z175" i="460"/>
  <c r="Z149" i="460"/>
  <c r="N207" i="460"/>
  <c r="T111" i="460"/>
  <c r="O60" i="460"/>
  <c r="M122" i="460"/>
  <c r="H59" i="460"/>
  <c r="N130" i="460"/>
  <c r="R231" i="460"/>
  <c r="P187" i="460"/>
  <c r="S246" i="460"/>
  <c r="R222" i="460"/>
  <c r="U21" i="460"/>
  <c r="U47" i="460"/>
  <c r="X245" i="460"/>
  <c r="W91" i="460"/>
  <c r="W51" i="460"/>
  <c r="K165" i="460"/>
  <c r="E165" i="460" s="1"/>
  <c r="P91" i="460"/>
  <c r="Y219" i="460"/>
  <c r="H30" i="460"/>
  <c r="N30" i="460"/>
  <c r="P209" i="460"/>
  <c r="Z59" i="460"/>
  <c r="X168" i="460"/>
  <c r="P205" i="460"/>
  <c r="G214" i="460"/>
  <c r="P252" i="460"/>
  <c r="U87" i="460"/>
  <c r="X41" i="460"/>
  <c r="Y69" i="460"/>
  <c r="G140" i="460"/>
  <c r="P48" i="460"/>
  <c r="N186" i="460"/>
  <c r="Y245" i="460"/>
  <c r="Q231" i="460"/>
  <c r="D228" i="460"/>
  <c r="E228" i="460" s="1"/>
  <c r="V182" i="460"/>
  <c r="G44" i="460"/>
  <c r="Q40" i="460"/>
  <c r="M189" i="460"/>
  <c r="S189" i="460"/>
  <c r="I36" i="460"/>
  <c r="G218" i="460"/>
  <c r="R177" i="460"/>
  <c r="L122" i="460"/>
  <c r="J209" i="460"/>
  <c r="R36" i="460"/>
  <c r="G263" i="460"/>
  <c r="D191" i="460"/>
  <c r="E191" i="460" s="1"/>
  <c r="D250" i="460"/>
  <c r="R148" i="460"/>
  <c r="W77" i="460"/>
  <c r="Z208" i="460"/>
  <c r="P253" i="460"/>
  <c r="P60" i="460"/>
  <c r="Q52" i="460"/>
  <c r="H11" i="460"/>
  <c r="X131" i="460"/>
  <c r="U181" i="460"/>
  <c r="O244" i="460"/>
  <c r="P240" i="460"/>
  <c r="I95" i="460"/>
  <c r="V56" i="460"/>
  <c r="K90" i="460"/>
  <c r="I58" i="460"/>
  <c r="E58" i="460" s="1"/>
  <c r="S152" i="460"/>
  <c r="V235" i="460"/>
  <c r="R261" i="460"/>
  <c r="K180" i="460"/>
  <c r="N121" i="460"/>
  <c r="V11" i="460"/>
  <c r="U230" i="460"/>
  <c r="P181" i="460"/>
  <c r="Q144" i="460"/>
  <c r="Q206" i="460"/>
  <c r="O16" i="460"/>
  <c r="X228" i="460"/>
  <c r="W144" i="460"/>
  <c r="P111" i="460"/>
  <c r="O259" i="460"/>
  <c r="L82" i="460"/>
  <c r="P87" i="460"/>
  <c r="Q204" i="460"/>
  <c r="L159" i="460"/>
  <c r="X255" i="460"/>
  <c r="Y86" i="460"/>
  <c r="S228" i="460"/>
  <c r="L91" i="460"/>
  <c r="G173" i="460"/>
  <c r="X227" i="460"/>
  <c r="U83" i="460"/>
  <c r="L171" i="460"/>
  <c r="I235" i="460"/>
  <c r="K88" i="460"/>
  <c r="M244" i="460"/>
  <c r="Y52" i="460"/>
  <c r="K20" i="460"/>
  <c r="M235" i="460"/>
  <c r="S86" i="460"/>
  <c r="M230" i="460"/>
  <c r="Z82" i="460"/>
  <c r="V82" i="460"/>
  <c r="O12" i="460"/>
  <c r="J37" i="460"/>
  <c r="K48" i="460"/>
  <c r="N54" i="460"/>
  <c r="G146" i="460"/>
  <c r="N146" i="460"/>
  <c r="T103" i="460"/>
  <c r="T34" i="460"/>
  <c r="K146" i="460"/>
  <c r="O209" i="460"/>
  <c r="P100" i="460"/>
  <c r="U236" i="460"/>
  <c r="Y15" i="460"/>
  <c r="T51" i="460"/>
  <c r="O146" i="460"/>
  <c r="W95" i="460"/>
  <c r="P81" i="460"/>
  <c r="M128" i="460"/>
  <c r="V91" i="460"/>
  <c r="H172" i="460"/>
  <c r="T39" i="460"/>
  <c r="R23" i="460"/>
  <c r="N40" i="460"/>
  <c r="P55" i="460"/>
  <c r="K156" i="460"/>
  <c r="S184" i="460"/>
  <c r="X29" i="460"/>
  <c r="P191" i="460"/>
  <c r="W207" i="460"/>
  <c r="P41" i="460"/>
  <c r="Z130" i="460"/>
  <c r="V215" i="460"/>
  <c r="M100" i="460"/>
  <c r="E100" i="460" s="1"/>
  <c r="S58" i="460"/>
  <c r="T158" i="460"/>
  <c r="Z222" i="460"/>
  <c r="I140" i="460"/>
  <c r="E140" i="460" s="1"/>
  <c r="X59" i="460"/>
  <c r="U240" i="460"/>
  <c r="O89" i="460"/>
  <c r="P233" i="460"/>
  <c r="I54" i="460"/>
  <c r="X184" i="460"/>
  <c r="U249" i="460"/>
  <c r="P251" i="460"/>
  <c r="M233" i="460"/>
  <c r="U168" i="460"/>
  <c r="Q266" i="460"/>
  <c r="O22" i="460"/>
  <c r="Z204" i="460"/>
  <c r="W221" i="460"/>
  <c r="J159" i="460"/>
  <c r="Z260" i="460"/>
  <c r="R34" i="460"/>
  <c r="M263" i="460"/>
  <c r="W114" i="460"/>
  <c r="D265" i="460"/>
  <c r="E265" i="460" s="1"/>
  <c r="U76" i="460"/>
  <c r="M40" i="460"/>
  <c r="W127" i="460"/>
  <c r="V104" i="460"/>
  <c r="S172" i="460"/>
  <c r="X47" i="460"/>
  <c r="S33" i="460"/>
  <c r="J73" i="460"/>
  <c r="Y264" i="460"/>
  <c r="Y227" i="460"/>
  <c r="Q84" i="460"/>
  <c r="P230" i="460"/>
  <c r="K103" i="460"/>
  <c r="E103" i="460" s="1"/>
  <c r="S126" i="460"/>
  <c r="T261" i="460"/>
  <c r="G167" i="460"/>
  <c r="I222" i="460"/>
  <c r="Q259" i="460"/>
  <c r="G113" i="460"/>
  <c r="M42" i="460"/>
  <c r="K234" i="460"/>
  <c r="Z13" i="460"/>
  <c r="O265" i="460"/>
  <c r="H204" i="460"/>
  <c r="I174" i="460"/>
  <c r="X188" i="460"/>
  <c r="W174" i="460"/>
  <c r="Z161" i="460"/>
  <c r="Y167" i="460"/>
  <c r="K26" i="460"/>
  <c r="H232" i="460"/>
  <c r="J157" i="460"/>
  <c r="J32" i="460"/>
  <c r="N182" i="460"/>
  <c r="O180" i="460"/>
  <c r="Z101" i="460"/>
  <c r="V135" i="460"/>
  <c r="D201" i="460"/>
  <c r="M58" i="460"/>
  <c r="W104" i="460"/>
  <c r="O35" i="460"/>
  <c r="O142" i="460"/>
  <c r="U141" i="460"/>
  <c r="X250" i="460"/>
  <c r="S95" i="460"/>
  <c r="X75" i="460"/>
  <c r="O255" i="460"/>
  <c r="Q128" i="460"/>
  <c r="N218" i="460"/>
  <c r="N206" i="460"/>
  <c r="Q150" i="460"/>
  <c r="X259" i="460"/>
  <c r="Y36" i="460"/>
  <c r="U238" i="460"/>
  <c r="P110" i="460"/>
  <c r="U216" i="460"/>
  <c r="X84" i="460"/>
  <c r="L29" i="460"/>
  <c r="T88" i="460"/>
  <c r="W219" i="460"/>
  <c r="T177" i="460"/>
  <c r="W215" i="460"/>
  <c r="O57" i="460"/>
  <c r="Z24" i="460"/>
  <c r="Q147" i="460"/>
  <c r="Q217" i="460"/>
  <c r="V55" i="460"/>
  <c r="S29" i="460"/>
  <c r="X231" i="460"/>
  <c r="T226" i="460"/>
  <c r="G67" i="460"/>
  <c r="D208" i="460"/>
  <c r="E208" i="460" s="1"/>
  <c r="X101" i="460"/>
  <c r="X103" i="460"/>
  <c r="X121" i="460"/>
  <c r="O217" i="460"/>
  <c r="W141" i="460"/>
  <c r="S42" i="460"/>
  <c r="U73" i="460"/>
  <c r="V110" i="460"/>
  <c r="N180" i="460"/>
  <c r="X114" i="460"/>
  <c r="J148" i="460"/>
  <c r="V174" i="460"/>
  <c r="W111" i="460"/>
  <c r="Q35" i="460"/>
  <c r="Z45" i="460"/>
  <c r="V15" i="460"/>
  <c r="G142" i="460"/>
  <c r="O48" i="460"/>
  <c r="P32" i="460"/>
  <c r="Q116" i="460"/>
  <c r="X19" i="460"/>
  <c r="V40" i="460"/>
  <c r="L266" i="460"/>
  <c r="W126" i="460"/>
  <c r="R110" i="460"/>
  <c r="D91" i="460"/>
  <c r="E91" i="460" s="1"/>
  <c r="S107" i="460"/>
  <c r="X107" i="460"/>
  <c r="R134" i="460"/>
  <c r="L41" i="460"/>
  <c r="N145" i="460"/>
  <c r="Y14" i="460"/>
  <c r="O186" i="460"/>
  <c r="I24" i="460"/>
  <c r="G136" i="460"/>
  <c r="U58" i="460"/>
  <c r="Z100" i="460"/>
  <c r="N148" i="460"/>
  <c r="W82" i="460"/>
  <c r="T104" i="460"/>
  <c r="T183" i="460"/>
  <c r="Z228" i="460"/>
  <c r="L208" i="460"/>
  <c r="S265" i="460"/>
  <c r="Z12" i="460"/>
  <c r="X201" i="460"/>
  <c r="Y47" i="460"/>
  <c r="R40" i="460"/>
  <c r="W12" i="460"/>
  <c r="V105" i="460"/>
  <c r="P148" i="460"/>
  <c r="W46" i="460"/>
  <c r="D145" i="460"/>
  <c r="E145" i="460" s="1"/>
  <c r="V198" i="460"/>
  <c r="N58" i="460"/>
  <c r="Q234" i="460"/>
  <c r="Y140" i="460"/>
  <c r="X206" i="460"/>
  <c r="J246" i="460"/>
  <c r="I82" i="460"/>
  <c r="X58" i="460"/>
  <c r="T135" i="460"/>
  <c r="D32" i="460"/>
  <c r="E32" i="460" s="1"/>
  <c r="S20" i="460"/>
  <c r="N201" i="460"/>
  <c r="Z37" i="460"/>
  <c r="W265" i="460"/>
  <c r="V97" i="460"/>
  <c r="Y55" i="460"/>
  <c r="U158" i="460"/>
  <c r="J40" i="460"/>
  <c r="S240" i="460"/>
  <c r="L244" i="460"/>
  <c r="N34" i="460"/>
  <c r="D82" i="460"/>
  <c r="E82" i="460" s="1"/>
  <c r="N55" i="460"/>
  <c r="Q95" i="460"/>
  <c r="J171" i="460"/>
  <c r="I74" i="460"/>
  <c r="O190" i="460"/>
  <c r="W206" i="460"/>
  <c r="W59" i="460"/>
  <c r="Z146" i="460"/>
  <c r="V59" i="460"/>
  <c r="L31" i="460"/>
  <c r="R201" i="460"/>
  <c r="D52" i="460"/>
  <c r="D123" i="460"/>
  <c r="E123" i="460" s="1"/>
  <c r="M142" i="460"/>
  <c r="Q208" i="460"/>
  <c r="J110" i="460"/>
  <c r="X223" i="460"/>
  <c r="U147" i="460"/>
  <c r="X180" i="460"/>
  <c r="O43" i="460"/>
  <c r="Z48" i="460"/>
  <c r="X129" i="460"/>
  <c r="Y144" i="460"/>
  <c r="W79" i="460"/>
  <c r="X141" i="460"/>
  <c r="D37" i="460"/>
  <c r="E37" i="460" s="1"/>
  <c r="H164" i="460"/>
  <c r="W80" i="460"/>
  <c r="L102" i="460"/>
  <c r="P51" i="460"/>
  <c r="I112" i="460"/>
  <c r="Y22" i="460"/>
  <c r="N13" i="460"/>
  <c r="N183" i="460"/>
  <c r="U161" i="460"/>
  <c r="D157" i="460"/>
  <c r="O99" i="460"/>
  <c r="S164" i="460"/>
  <c r="O233" i="460"/>
  <c r="D79" i="460"/>
  <c r="E79" i="460" s="1"/>
  <c r="M77" i="460"/>
  <c r="X210" i="460"/>
  <c r="U183" i="460"/>
  <c r="Z34" i="460"/>
  <c r="V63" i="460"/>
  <c r="R67" i="460"/>
  <c r="N85" i="460"/>
  <c r="I173" i="460"/>
  <c r="N216" i="460"/>
  <c r="J20" i="460"/>
  <c r="U184" i="460"/>
  <c r="L73" i="460"/>
  <c r="M199" i="460"/>
  <c r="H210" i="460"/>
  <c r="M186" i="460"/>
  <c r="S149" i="460"/>
  <c r="X38" i="460"/>
  <c r="Z214" i="460"/>
  <c r="R69" i="460"/>
  <c r="Y201" i="460"/>
  <c r="Y103" i="460"/>
  <c r="V52" i="460"/>
  <c r="K204" i="460"/>
  <c r="T145" i="460"/>
  <c r="N244" i="460"/>
  <c r="J230" i="460"/>
  <c r="U126" i="460"/>
  <c r="I34" i="460"/>
  <c r="L63" i="460"/>
  <c r="L168" i="460"/>
  <c r="N255" i="460"/>
  <c r="J262" i="460"/>
  <c r="P92" i="460"/>
  <c r="W99" i="460"/>
  <c r="U86" i="460"/>
  <c r="W37" i="460"/>
  <c r="U127" i="460"/>
  <c r="S16" i="460"/>
  <c r="Z103" i="460"/>
  <c r="T143" i="460"/>
  <c r="T86" i="460"/>
  <c r="Z150" i="460"/>
  <c r="Q184" i="460"/>
  <c r="Q74" i="460"/>
  <c r="H189" i="460"/>
  <c r="L78" i="460"/>
  <c r="V70" i="460"/>
  <c r="S230" i="460"/>
  <c r="W134" i="460"/>
  <c r="V251" i="460"/>
  <c r="Y260" i="460"/>
  <c r="X26" i="460"/>
  <c r="W98" i="460"/>
  <c r="Y228" i="460"/>
  <c r="U113" i="460"/>
  <c r="Y215" i="460"/>
  <c r="W184" i="460"/>
  <c r="J160" i="460"/>
  <c r="H24" i="460"/>
  <c r="R246" i="460"/>
  <c r="H216" i="460"/>
  <c r="G166" i="460"/>
  <c r="N168" i="460"/>
  <c r="P141" i="460"/>
  <c r="H43" i="460"/>
  <c r="U13" i="460"/>
  <c r="R137" i="460"/>
  <c r="Z31" i="460"/>
  <c r="V61" i="460"/>
  <c r="D207" i="460"/>
  <c r="E207" i="460" s="1"/>
  <c r="L205" i="460"/>
  <c r="M53" i="460"/>
  <c r="J47" i="460"/>
  <c r="X177" i="460"/>
  <c r="K77" i="460"/>
  <c r="V42" i="460"/>
  <c r="P210" i="460"/>
  <c r="G40" i="460"/>
  <c r="N188" i="460"/>
  <c r="N266" i="460"/>
  <c r="O218" i="460"/>
  <c r="P189" i="460"/>
  <c r="Z152" i="460"/>
  <c r="O101" i="460"/>
  <c r="N96" i="460"/>
  <c r="I143" i="460"/>
  <c r="U25" i="460"/>
  <c r="N246" i="460"/>
  <c r="R121" i="460"/>
  <c r="R59" i="460"/>
  <c r="T174" i="460"/>
  <c r="W181" i="460"/>
  <c r="O185" i="460"/>
  <c r="Q183" i="460"/>
  <c r="N232" i="460"/>
  <c r="V128" i="460"/>
  <c r="S61" i="460"/>
  <c r="D216" i="460"/>
  <c r="E216" i="460" s="1"/>
  <c r="U132" i="460"/>
  <c r="U128" i="460"/>
  <c r="O79" i="460"/>
  <c r="Y204" i="460"/>
  <c r="Y67" i="460"/>
  <c r="M156" i="460"/>
  <c r="P99" i="460"/>
  <c r="M41" i="460"/>
  <c r="Z198" i="460"/>
  <c r="K82" i="460"/>
  <c r="W110" i="460"/>
  <c r="T190" i="460"/>
  <c r="K91" i="460"/>
  <c r="Q250" i="460"/>
  <c r="M213" i="460"/>
  <c r="P264" i="460"/>
  <c r="H37" i="460"/>
  <c r="T233" i="460"/>
  <c r="D30" i="460"/>
  <c r="E30" i="460" s="1"/>
  <c r="U251" i="460"/>
  <c r="J168" i="460"/>
  <c r="E168" i="460" s="1"/>
  <c r="D220" i="460"/>
  <c r="O221" i="460"/>
  <c r="G70" i="460"/>
  <c r="E70" i="460" s="1"/>
  <c r="W213" i="460"/>
  <c r="U217" i="460"/>
  <c r="P58" i="460"/>
  <c r="N181" i="460"/>
  <c r="I160" i="460"/>
  <c r="V129" i="460"/>
  <c r="N219" i="460"/>
  <c r="Z188" i="460"/>
  <c r="H31" i="460"/>
  <c r="U48" i="460"/>
  <c r="O98" i="460"/>
  <c r="S87" i="460"/>
  <c r="O20" i="460"/>
  <c r="Q14" i="460"/>
  <c r="U244" i="460"/>
  <c r="Y88" i="460"/>
  <c r="T240" i="460"/>
  <c r="H33" i="460"/>
  <c r="W44" i="460"/>
  <c r="S111" i="460"/>
  <c r="H26" i="460"/>
  <c r="R95" i="460"/>
  <c r="N51" i="460"/>
  <c r="I132" i="460"/>
  <c r="R12" i="460"/>
  <c r="Y40" i="460"/>
  <c r="V102" i="460"/>
  <c r="P180" i="460"/>
  <c r="I113" i="460"/>
  <c r="D132" i="460"/>
  <c r="E132" i="460" s="1"/>
  <c r="W261" i="460"/>
  <c r="Z187" i="460"/>
  <c r="Q80" i="460"/>
  <c r="P245" i="460"/>
  <c r="T45" i="460"/>
  <c r="P144" i="460"/>
  <c r="X135" i="460"/>
  <c r="N111" i="460"/>
  <c r="N185" i="460"/>
  <c r="P261" i="460"/>
  <c r="Y104" i="460"/>
  <c r="H84" i="460"/>
  <c r="Y152" i="460"/>
  <c r="Y111" i="460"/>
  <c r="N52" i="460"/>
  <c r="E52" i="460" s="1"/>
  <c r="D63" i="460"/>
  <c r="Y265" i="460"/>
  <c r="N174" i="460"/>
  <c r="M206" i="460"/>
  <c r="M127" i="460"/>
  <c r="T69" i="460"/>
  <c r="N260" i="460"/>
  <c r="S253" i="460"/>
  <c r="V44" i="460"/>
  <c r="J130" i="460"/>
  <c r="P126" i="460"/>
  <c r="P171" i="460"/>
  <c r="S238" i="460"/>
  <c r="O260" i="460"/>
  <c r="H146" i="460"/>
  <c r="R252" i="460"/>
  <c r="H156" i="460"/>
  <c r="S183" i="460"/>
  <c r="M37" i="460"/>
  <c r="T99" i="460"/>
  <c r="R250" i="460"/>
  <c r="P116" i="460"/>
  <c r="V185" i="460"/>
  <c r="R11" i="460"/>
  <c r="Y48" i="460"/>
  <c r="D214" i="460"/>
  <c r="E214" i="460" s="1"/>
  <c r="G23" i="460"/>
  <c r="G158" i="460"/>
  <c r="G198" i="460"/>
  <c r="Y236" i="460"/>
  <c r="T223" i="460"/>
  <c r="J167" i="460"/>
  <c r="W57" i="460"/>
  <c r="J144" i="460"/>
  <c r="Y249" i="460"/>
  <c r="J199" i="460"/>
  <c r="N265" i="460"/>
  <c r="L184" i="460"/>
  <c r="O148" i="460"/>
  <c r="I37" i="460"/>
  <c r="X35" i="460"/>
  <c r="I206" i="460"/>
  <c r="Q130" i="460"/>
  <c r="P235" i="460"/>
  <c r="R56" i="460"/>
  <c r="U191" i="460"/>
  <c r="K85" i="460"/>
  <c r="R58" i="460"/>
  <c r="G41" i="460"/>
  <c r="J147" i="460"/>
  <c r="M19" i="460"/>
  <c r="Q56" i="460"/>
  <c r="Q142" i="460"/>
  <c r="O129" i="460"/>
  <c r="G19" i="460"/>
  <c r="S60" i="460"/>
  <c r="Q167" i="460"/>
  <c r="D22" i="460"/>
  <c r="E22" i="460" s="1"/>
  <c r="J210" i="460"/>
  <c r="Y250" i="460"/>
  <c r="U214" i="460"/>
  <c r="X31" i="460"/>
  <c r="U221" i="460"/>
  <c r="P249" i="460"/>
  <c r="P166" i="460"/>
  <c r="Z136" i="460"/>
  <c r="D261" i="460"/>
  <c r="E261" i="460" s="1"/>
  <c r="T205" i="460"/>
  <c r="H52" i="460"/>
  <c r="D54" i="460"/>
  <c r="S171" i="460"/>
  <c r="J166" i="460"/>
  <c r="I218" i="460"/>
  <c r="X34" i="460"/>
  <c r="Z191" i="460"/>
  <c r="Q85" i="460"/>
  <c r="Z39" i="460"/>
  <c r="W35" i="460"/>
  <c r="U56" i="460"/>
  <c r="Q193" i="460"/>
  <c r="O159" i="460"/>
  <c r="S205" i="460"/>
  <c r="P105" i="460"/>
  <c r="N158" i="460"/>
  <c r="S199" i="460"/>
  <c r="R189" i="460"/>
  <c r="O92" i="460"/>
  <c r="Q205" i="460"/>
  <c r="W92" i="460"/>
  <c r="O42" i="460"/>
  <c r="T131" i="460"/>
  <c r="T252" i="460"/>
  <c r="Z11" i="460"/>
  <c r="T209" i="460"/>
  <c r="X56" i="460"/>
  <c r="Z51" i="460"/>
  <c r="T97" i="460"/>
  <c r="R123" i="460"/>
  <c r="Z134" i="460"/>
  <c r="D258" i="460"/>
  <c r="O96" i="460"/>
  <c r="H83" i="460"/>
  <c r="U186" i="460"/>
  <c r="R264" i="460"/>
  <c r="X61" i="460"/>
  <c r="Y100" i="460"/>
  <c r="Y77" i="460"/>
  <c r="R234" i="460"/>
  <c r="Q57" i="460"/>
  <c r="G42" i="460"/>
  <c r="L32" i="460"/>
  <c r="N190" i="460"/>
  <c r="W200" i="460"/>
  <c r="S252" i="460"/>
  <c r="U145" i="460"/>
  <c r="V126" i="460"/>
  <c r="J86" i="460"/>
  <c r="W137" i="460"/>
  <c r="V68" i="460"/>
  <c r="S198" i="460"/>
  <c r="G238" i="460"/>
  <c r="E238" i="460" s="1"/>
  <c r="G74" i="460"/>
  <c r="O158" i="460"/>
  <c r="I78" i="460"/>
  <c r="Q255" i="460"/>
  <c r="J68" i="460"/>
  <c r="L143" i="460"/>
  <c r="V86" i="460"/>
  <c r="W201" i="460"/>
  <c r="H129" i="460"/>
  <c r="Q54" i="460"/>
  <c r="V85" i="460"/>
  <c r="X190" i="460"/>
  <c r="S21" i="460"/>
  <c r="V75" i="460"/>
  <c r="Y68" i="460"/>
  <c r="Y99" i="460"/>
  <c r="Y121" i="460"/>
  <c r="L167" i="460"/>
  <c r="D160" i="460"/>
  <c r="E160" i="460" s="1"/>
  <c r="G22" i="460"/>
  <c r="J26" i="460"/>
  <c r="H160" i="460"/>
  <c r="T181" i="460"/>
  <c r="P38" i="460"/>
  <c r="U165" i="460"/>
  <c r="Q73" i="460"/>
  <c r="S250" i="460"/>
  <c r="V136" i="460"/>
  <c r="S226" i="460"/>
  <c r="H250" i="460"/>
  <c r="Y223" i="460"/>
  <c r="Z105" i="460"/>
  <c r="U53" i="460"/>
  <c r="N25" i="460"/>
  <c r="Q21" i="460"/>
  <c r="D116" i="460"/>
  <c r="W187" i="460"/>
  <c r="Z250" i="460"/>
  <c r="L22" i="460"/>
  <c r="O73" i="460"/>
  <c r="Q43" i="460"/>
  <c r="O83" i="460"/>
  <c r="P255" i="460"/>
  <c r="D89" i="460"/>
  <c r="P216" i="460"/>
  <c r="G82" i="460"/>
  <c r="P36" i="460"/>
  <c r="L128" i="460"/>
  <c r="Q209" i="460"/>
  <c r="J45" i="460"/>
  <c r="E45" i="460" s="1"/>
  <c r="N26" i="460"/>
  <c r="Q159" i="460"/>
  <c r="I79" i="460"/>
  <c r="K167" i="460"/>
  <c r="N92" i="460"/>
  <c r="K23" i="460"/>
  <c r="K33" i="460"/>
  <c r="S110" i="460"/>
  <c r="T63" i="460"/>
  <c r="K263" i="460"/>
  <c r="L112" i="460"/>
  <c r="Q31" i="460"/>
  <c r="I209" i="460"/>
  <c r="Q181" i="460"/>
  <c r="H198" i="460"/>
  <c r="U171" i="460"/>
  <c r="V161" i="460"/>
  <c r="O70" i="460"/>
  <c r="M33" i="460"/>
  <c r="W11" i="460"/>
  <c r="P79" i="460"/>
  <c r="G187" i="460"/>
  <c r="D83" i="460"/>
  <c r="E83" i="460" s="1"/>
  <c r="L123" i="460"/>
  <c r="V255" i="460"/>
  <c r="R141" i="460"/>
  <c r="I158" i="460"/>
  <c r="Q53" i="460"/>
  <c r="V199" i="460"/>
  <c r="V84" i="460"/>
  <c r="R230" i="460"/>
  <c r="H213" i="460"/>
  <c r="W14" i="460"/>
  <c r="Q33" i="460"/>
  <c r="Y56" i="460"/>
  <c r="J83" i="460"/>
  <c r="Z53" i="460"/>
  <c r="N152" i="460"/>
  <c r="T68" i="460"/>
  <c r="V150" i="460"/>
  <c r="T251" i="460"/>
  <c r="K73" i="460"/>
  <c r="W85" i="460"/>
  <c r="M229" i="460"/>
  <c r="G43" i="460"/>
  <c r="X183" i="460"/>
  <c r="W52" i="460"/>
  <c r="K144" i="460"/>
  <c r="X92" i="460"/>
  <c r="L99" i="460"/>
  <c r="Z258" i="460"/>
  <c r="D171" i="460"/>
  <c r="E171" i="460" s="1"/>
  <c r="J222" i="460"/>
  <c r="X88" i="460"/>
  <c r="X171" i="460"/>
  <c r="N150" i="460"/>
  <c r="U253" i="460"/>
  <c r="N238" i="460"/>
  <c r="AG258" i="8"/>
  <c r="AG265" i="8" s="1"/>
  <c r="E134" i="460"/>
  <c r="BD123" i="8"/>
  <c r="Y282" i="8"/>
  <c r="BG123" i="8"/>
  <c r="E56" i="460"/>
  <c r="E152" i="460"/>
  <c r="E159" i="460"/>
  <c r="E111" i="460"/>
  <c r="E43" i="460"/>
  <c r="E245" i="460"/>
  <c r="E57" i="460"/>
  <c r="E183" i="460"/>
  <c r="E47" i="460"/>
  <c r="E227" i="460"/>
  <c r="E188" i="460"/>
  <c r="E244" i="460"/>
  <c r="E61" i="460"/>
  <c r="E201" i="460"/>
  <c r="E232" i="460"/>
  <c r="I282" i="8"/>
  <c r="I185" i="8" s="1"/>
  <c r="AW265" i="8"/>
  <c r="L19" i="68" s="1"/>
  <c r="L10" i="68" s="1"/>
  <c r="C34" i="68" s="1"/>
  <c r="M46" i="68" s="1"/>
  <c r="D106" i="281"/>
  <c r="D159" i="281" s="1"/>
  <c r="T152" i="8"/>
  <c r="BG152" i="8" s="1"/>
  <c r="AB152" i="8"/>
  <c r="BI152" i="8" s="1"/>
  <c r="BE123" i="8"/>
  <c r="Q180" i="8"/>
  <c r="I181" i="8"/>
  <c r="I182" i="8"/>
  <c r="D282" i="618"/>
  <c r="D283" i="618" s="1"/>
  <c r="O2" i="621"/>
  <c r="I33" i="614"/>
  <c r="J4" i="621"/>
  <c r="K38" i="614"/>
  <c r="L9" i="621"/>
  <c r="M37" i="614"/>
  <c r="N8" i="621"/>
  <c r="J37" i="614"/>
  <c r="K8" i="621"/>
  <c r="L32" i="614"/>
  <c r="M3" i="621"/>
  <c r="L38" i="614"/>
  <c r="M9" i="621"/>
  <c r="L34" i="614"/>
  <c r="M5" i="621"/>
  <c r="K31" i="614"/>
  <c r="L10" i="621"/>
  <c r="L36" i="614"/>
  <c r="M7" i="621"/>
  <c r="H38" i="614"/>
  <c r="I9" i="621"/>
  <c r="J32" i="614"/>
  <c r="K3" i="621"/>
  <c r="L35" i="614"/>
  <c r="M6" i="621"/>
  <c r="M31" i="614"/>
  <c r="N10" i="621"/>
  <c r="M32" i="614"/>
  <c r="N3" i="621"/>
  <c r="H37" i="614"/>
  <c r="I8" i="621"/>
  <c r="I31" i="614"/>
  <c r="J10" i="621"/>
  <c r="K33" i="614"/>
  <c r="L4" i="621"/>
  <c r="J36" i="614"/>
  <c r="K7" i="621"/>
  <c r="L37" i="614"/>
  <c r="M8" i="621"/>
  <c r="I32" i="614"/>
  <c r="J3" i="621"/>
  <c r="H32" i="614"/>
  <c r="I3" i="621"/>
  <c r="J34" i="614"/>
  <c r="K5" i="621"/>
  <c r="K35" i="614"/>
  <c r="L6" i="621"/>
  <c r="J33" i="614"/>
  <c r="K4" i="621"/>
  <c r="H31" i="614"/>
  <c r="I10" i="621"/>
  <c r="I34" i="614"/>
  <c r="J5" i="621"/>
  <c r="J35" i="614"/>
  <c r="K6" i="621"/>
  <c r="K36" i="614"/>
  <c r="L7" i="621"/>
  <c r="K34" i="614"/>
  <c r="L5" i="621"/>
  <c r="J38" i="614"/>
  <c r="K9" i="621"/>
  <c r="I38" i="614"/>
  <c r="J9" i="621"/>
  <c r="H35" i="614"/>
  <c r="I6" i="621"/>
  <c r="J31" i="614"/>
  <c r="K10" i="621"/>
  <c r="I35" i="614"/>
  <c r="J6" i="621"/>
  <c r="M33" i="614"/>
  <c r="N4" i="621"/>
  <c r="M34" i="614"/>
  <c r="N5" i="621"/>
  <c r="I36" i="614"/>
  <c r="J7" i="621"/>
  <c r="M36" i="614"/>
  <c r="N7" i="621"/>
  <c r="K32" i="614"/>
  <c r="L3" i="621"/>
  <c r="K37" i="614"/>
  <c r="L8" i="621"/>
  <c r="L33" i="614"/>
  <c r="M4" i="621"/>
  <c r="G35" i="614"/>
  <c r="H6" i="621"/>
  <c r="O121" i="618"/>
  <c r="O123" i="618" s="1"/>
  <c r="O152" i="618" s="1"/>
  <c r="N121" i="618"/>
  <c r="N123" i="618" s="1"/>
  <c r="N152" i="618" s="1"/>
  <c r="S121" i="618"/>
  <c r="S123" i="618" s="1"/>
  <c r="S152" i="618" s="1"/>
  <c r="K121" i="618"/>
  <c r="K123" i="618" s="1"/>
  <c r="K152" i="618" s="1"/>
  <c r="K278" i="618" s="1"/>
  <c r="Q121" i="618"/>
  <c r="Q123" i="618" s="1"/>
  <c r="Q152" i="618" s="1"/>
  <c r="X121" i="618"/>
  <c r="X123" i="618" s="1"/>
  <c r="X152" i="618" s="1"/>
  <c r="Z121" i="618"/>
  <c r="Z123" i="618" s="1"/>
  <c r="Z152" i="618" s="1"/>
  <c r="W121" i="618"/>
  <c r="W123" i="618" s="1"/>
  <c r="W152" i="618" s="1"/>
  <c r="I121" i="618"/>
  <c r="I123" i="618" s="1"/>
  <c r="I152" i="618" s="1"/>
  <c r="I278" i="618" s="1"/>
  <c r="P121" i="618"/>
  <c r="P123" i="618" s="1"/>
  <c r="P152" i="618" s="1"/>
  <c r="J121" i="618"/>
  <c r="J123" i="618" s="1"/>
  <c r="U121" i="618"/>
  <c r="U123" i="618" s="1"/>
  <c r="U152" i="618" s="1"/>
  <c r="T121" i="618"/>
  <c r="T123" i="618" s="1"/>
  <c r="T152" i="618" s="1"/>
  <c r="G121" i="618"/>
  <c r="G123" i="618" s="1"/>
  <c r="G152" i="618" s="1"/>
  <c r="G282" i="618" s="1"/>
  <c r="H121" i="618"/>
  <c r="H123" i="618" s="1"/>
  <c r="H152" i="618" s="1"/>
  <c r="H278" i="618" s="1"/>
  <c r="R121" i="618"/>
  <c r="R123" i="618" s="1"/>
  <c r="R152" i="618" s="1"/>
  <c r="L121" i="618"/>
  <c r="L123" i="618" s="1"/>
  <c r="L152" i="618" s="1"/>
  <c r="L278" i="618" s="1"/>
  <c r="M121" i="618"/>
  <c r="Y121" i="618"/>
  <c r="Y123" i="618" s="1"/>
  <c r="Y152" i="618" s="1"/>
  <c r="J121" i="616"/>
  <c r="J123" i="616" s="1"/>
  <c r="J152" i="616" s="1"/>
  <c r="J278" i="616" s="1"/>
  <c r="T121" i="616"/>
  <c r="T123" i="616" s="1"/>
  <c r="T152" i="616" s="1"/>
  <c r="L278" i="8"/>
  <c r="W121" i="616"/>
  <c r="W123" i="616" s="1"/>
  <c r="W152" i="616" s="1"/>
  <c r="Q121" i="616"/>
  <c r="Q123" i="616" s="1"/>
  <c r="Q152" i="616" s="1"/>
  <c r="U121" i="616"/>
  <c r="U123" i="616" s="1"/>
  <c r="U152" i="616" s="1"/>
  <c r="N121" i="616"/>
  <c r="N123" i="616" s="1"/>
  <c r="N152" i="616" s="1"/>
  <c r="L121" i="616"/>
  <c r="L123" i="616" s="1"/>
  <c r="L152" i="616" s="1"/>
  <c r="O121" i="616"/>
  <c r="O123" i="616" s="1"/>
  <c r="O152" i="616" s="1"/>
  <c r="M121" i="616"/>
  <c r="M123" i="616" s="1"/>
  <c r="M152" i="616" s="1"/>
  <c r="M278" i="616" s="1"/>
  <c r="R121" i="616"/>
  <c r="R123" i="616" s="1"/>
  <c r="R152" i="616" s="1"/>
  <c r="H121" i="616"/>
  <c r="H123" i="616" s="1"/>
  <c r="H152" i="616" s="1"/>
  <c r="H278" i="616" s="1"/>
  <c r="K121" i="616"/>
  <c r="K123" i="616" s="1"/>
  <c r="K152" i="616" s="1"/>
  <c r="S121" i="616"/>
  <c r="S123" i="616" s="1"/>
  <c r="S152" i="616" s="1"/>
  <c r="Y121" i="616"/>
  <c r="Y123" i="616" s="1"/>
  <c r="Y152" i="616" s="1"/>
  <c r="AF193" i="8"/>
  <c r="BJ193" i="8" s="1"/>
  <c r="V121" i="616"/>
  <c r="V123" i="616" s="1"/>
  <c r="V152" i="616" s="1"/>
  <c r="I121" i="616"/>
  <c r="I123" i="616" s="1"/>
  <c r="I152" i="616" s="1"/>
  <c r="I278" i="616" s="1"/>
  <c r="P121" i="616"/>
  <c r="P123" i="616" s="1"/>
  <c r="P152" i="616" s="1"/>
  <c r="Z121" i="616"/>
  <c r="Z123" i="616" s="1"/>
  <c r="Z152" i="616" s="1"/>
  <c r="X121" i="616"/>
  <c r="X123" i="616" s="1"/>
  <c r="X152" i="616" s="1"/>
  <c r="D278" i="615"/>
  <c r="E152" i="615"/>
  <c r="D282" i="615"/>
  <c r="D152" i="616"/>
  <c r="D278" i="616" s="1"/>
  <c r="C19" i="491"/>
  <c r="BH152" i="8"/>
  <c r="D152" i="614"/>
  <c r="D282" i="614" s="1"/>
  <c r="AB193" i="8"/>
  <c r="H26" i="616"/>
  <c r="H270" i="616" s="1"/>
  <c r="H95" i="616" s="1"/>
  <c r="C23" i="491"/>
  <c r="K26" i="616"/>
  <c r="K270" i="616" s="1"/>
  <c r="K97" i="616" s="1"/>
  <c r="T278" i="8"/>
  <c r="T282" i="8"/>
  <c r="T283" i="8" s="1"/>
  <c r="I19" i="68"/>
  <c r="I10" i="68" s="1"/>
  <c r="C21" i="491"/>
  <c r="G33" i="614"/>
  <c r="L21" i="616"/>
  <c r="L274" i="616" s="1"/>
  <c r="L146" i="614"/>
  <c r="L217" i="614"/>
  <c r="L143" i="614"/>
  <c r="L42" i="614"/>
  <c r="L41" i="614"/>
  <c r="L144" i="614"/>
  <c r="L19" i="616"/>
  <c r="L218" i="614"/>
  <c r="L20" i="616"/>
  <c r="L86" i="614"/>
  <c r="L87" i="614"/>
  <c r="L128" i="614"/>
  <c r="L73" i="616"/>
  <c r="L24" i="616"/>
  <c r="L85" i="614"/>
  <c r="L40" i="614"/>
  <c r="L205" i="616"/>
  <c r="L74" i="616"/>
  <c r="L216" i="614"/>
  <c r="L204" i="616"/>
  <c r="L130" i="614"/>
  <c r="L77" i="616"/>
  <c r="V123" i="618"/>
  <c r="V152" i="618" s="1"/>
  <c r="C27" i="491"/>
  <c r="G31" i="614"/>
  <c r="I206" i="616"/>
  <c r="I210" i="616" s="1"/>
  <c r="I75" i="616"/>
  <c r="I79" i="616" s="1"/>
  <c r="C22" i="491"/>
  <c r="G34" i="614"/>
  <c r="C26" i="491"/>
  <c r="G38" i="614"/>
  <c r="C20" i="491"/>
  <c r="C24" i="491"/>
  <c r="G36" i="614"/>
  <c r="M74" i="616"/>
  <c r="M40" i="614"/>
  <c r="M144" i="614"/>
  <c r="M19" i="616"/>
  <c r="M218" i="614"/>
  <c r="M20" i="616"/>
  <c r="M73" i="616"/>
  <c r="M21" i="616"/>
  <c r="M274" i="616" s="1"/>
  <c r="M86" i="614"/>
  <c r="M87" i="614"/>
  <c r="M128" i="614"/>
  <c r="M217" i="614"/>
  <c r="M41" i="614"/>
  <c r="M24" i="616"/>
  <c r="M143" i="614"/>
  <c r="M146" i="614"/>
  <c r="M42" i="614"/>
  <c r="M216" i="614"/>
  <c r="M85" i="614"/>
  <c r="M77" i="616"/>
  <c r="M205" i="616"/>
  <c r="M204" i="616"/>
  <c r="M130" i="614"/>
  <c r="G123" i="616"/>
  <c r="C25" i="491"/>
  <c r="G37" i="614"/>
  <c r="G274" i="616"/>
  <c r="X283" i="8"/>
  <c r="X121" i="614"/>
  <c r="S121" i="614"/>
  <c r="Y121" i="614"/>
  <c r="N121" i="614"/>
  <c r="H121" i="614"/>
  <c r="Q121" i="614"/>
  <c r="W121" i="614"/>
  <c r="R121" i="614"/>
  <c r="I121" i="614"/>
  <c r="L121" i="614"/>
  <c r="G121" i="614"/>
  <c r="U121" i="614"/>
  <c r="V121" i="614"/>
  <c r="P121" i="614"/>
  <c r="M121" i="614"/>
  <c r="K121" i="614"/>
  <c r="O121" i="614"/>
  <c r="J121" i="614"/>
  <c r="Z121" i="614"/>
  <c r="T121" i="614"/>
  <c r="H75" i="616"/>
  <c r="H79" i="616" s="1"/>
  <c r="H206" i="616"/>
  <c r="H210" i="616" s="1"/>
  <c r="I26" i="616"/>
  <c r="I270" i="616" s="1"/>
  <c r="G26" i="616"/>
  <c r="K206" i="616"/>
  <c r="K210" i="616" s="1"/>
  <c r="K75" i="616"/>
  <c r="K79" i="616" s="1"/>
  <c r="J73" i="616"/>
  <c r="J86" i="614"/>
  <c r="J40" i="614"/>
  <c r="J144" i="614"/>
  <c r="J41" i="614"/>
  <c r="J146" i="614"/>
  <c r="J21" i="616"/>
  <c r="J274" i="616" s="1"/>
  <c r="J24" i="616"/>
  <c r="J19" i="616"/>
  <c r="J217" i="614"/>
  <c r="J20" i="616"/>
  <c r="J128" i="614"/>
  <c r="J218" i="614"/>
  <c r="J87" i="614"/>
  <c r="J143" i="614"/>
  <c r="J74" i="616"/>
  <c r="J77" i="616"/>
  <c r="J216" i="614"/>
  <c r="J42" i="614"/>
  <c r="J130" i="614"/>
  <c r="J204" i="616"/>
  <c r="J85" i="614"/>
  <c r="J205" i="616"/>
  <c r="D283" i="617"/>
  <c r="D245" i="616"/>
  <c r="D188" i="617"/>
  <c r="Y188" i="8"/>
  <c r="T181" i="8"/>
  <c r="T180" i="8"/>
  <c r="T245" i="8"/>
  <c r="X188" i="8"/>
  <c r="D185" i="617"/>
  <c r="X181" i="8"/>
  <c r="L180" i="8"/>
  <c r="X185" i="8"/>
  <c r="T182" i="8"/>
  <c r="X184" i="8"/>
  <c r="T188" i="8"/>
  <c r="X182" i="8"/>
  <c r="D182" i="617"/>
  <c r="T184" i="8"/>
  <c r="L182" i="8"/>
  <c r="L184" i="8"/>
  <c r="T185" i="8"/>
  <c r="L181" i="8"/>
  <c r="D180" i="613"/>
  <c r="M188" i="8"/>
  <c r="D188" i="615" s="1"/>
  <c r="X245" i="8"/>
  <c r="Y180" i="8"/>
  <c r="X180" i="8"/>
  <c r="L188" i="8"/>
  <c r="L185" i="8"/>
  <c r="D181" i="617"/>
  <c r="D188" i="613"/>
  <c r="U188" i="8"/>
  <c r="Y185" i="8"/>
  <c r="F188" i="613" l="1" a="1"/>
  <c r="F188" i="613" s="1"/>
  <c r="F188" i="615" a="1"/>
  <c r="F188" i="615" s="1"/>
  <c r="K188" i="615" s="1"/>
  <c r="F188" i="617" a="1"/>
  <c r="F188" i="617" s="1"/>
  <c r="F245" i="616" a="1"/>
  <c r="F245" i="616" s="1"/>
  <c r="H278" i="8"/>
  <c r="H188" i="8" s="1"/>
  <c r="BD152" i="8"/>
  <c r="H282" i="8"/>
  <c r="Q184" i="8"/>
  <c r="Q185" i="8"/>
  <c r="Q283" i="8"/>
  <c r="Q245" i="8" s="1"/>
  <c r="Q181" i="8"/>
  <c r="AR193" i="8"/>
  <c r="BM193" i="8" s="1"/>
  <c r="E106" i="281"/>
  <c r="AV152" i="8"/>
  <c r="D152" i="613"/>
  <c r="Q182" i="8"/>
  <c r="K19" i="68"/>
  <c r="K10" i="68" s="1"/>
  <c r="C33" i="68" s="1"/>
  <c r="M45" i="68" s="1"/>
  <c r="BA193" i="8"/>
  <c r="BO123" i="8"/>
  <c r="D130" i="281"/>
  <c r="E76" i="281"/>
  <c r="U283" i="8"/>
  <c r="G19" i="68"/>
  <c r="G10" i="68" s="1"/>
  <c r="C29" i="68" s="1"/>
  <c r="M41" i="68" s="1"/>
  <c r="AJ152" i="8"/>
  <c r="BK152" i="8" s="1"/>
  <c r="P152" i="8"/>
  <c r="Y121" i="613"/>
  <c r="Y123" i="613" s="1"/>
  <c r="Y152" i="613" s="1"/>
  <c r="Z121" i="613"/>
  <c r="Z123" i="613" s="1"/>
  <c r="Z152" i="613" s="1"/>
  <c r="K121" i="613"/>
  <c r="M121" i="613"/>
  <c r="O121" i="613"/>
  <c r="O123" i="613" s="1"/>
  <c r="O152" i="613" s="1"/>
  <c r="U121" i="613"/>
  <c r="U123" i="613" s="1"/>
  <c r="U152" i="613" s="1"/>
  <c r="R121" i="613"/>
  <c r="R123" i="613" s="1"/>
  <c r="R152" i="613" s="1"/>
  <c r="N121" i="613"/>
  <c r="N123" i="613" s="1"/>
  <c r="N152" i="613" s="1"/>
  <c r="V121" i="613"/>
  <c r="V123" i="613" s="1"/>
  <c r="V152" i="613" s="1"/>
  <c r="H121" i="613"/>
  <c r="W121" i="613"/>
  <c r="W123" i="613" s="1"/>
  <c r="W152" i="613" s="1"/>
  <c r="P121" i="613"/>
  <c r="P123" i="613" s="1"/>
  <c r="P152" i="613" s="1"/>
  <c r="I121" i="613"/>
  <c r="J121" i="613"/>
  <c r="X121" i="613"/>
  <c r="X123" i="613" s="1"/>
  <c r="X152" i="613" s="1"/>
  <c r="G121" i="613"/>
  <c r="G123" i="613" s="1"/>
  <c r="G152" i="613" s="1"/>
  <c r="L121" i="613"/>
  <c r="Q121" i="613"/>
  <c r="Q123" i="613" s="1"/>
  <c r="Q152" i="613" s="1"/>
  <c r="T121" i="613"/>
  <c r="T123" i="613" s="1"/>
  <c r="T152" i="613" s="1"/>
  <c r="S121" i="613"/>
  <c r="S123" i="613" s="1"/>
  <c r="S152" i="613" s="1"/>
  <c r="AJ193" i="8"/>
  <c r="AJ258" i="8" s="1"/>
  <c r="AJ265" i="8" s="1"/>
  <c r="I18" i="68" s="1"/>
  <c r="I9" i="68" s="1"/>
  <c r="M282" i="8"/>
  <c r="E63" i="460"/>
  <c r="E167" i="460"/>
  <c r="E55" i="460"/>
  <c r="Y121" i="615"/>
  <c r="Y123" i="615" s="1"/>
  <c r="Y152" i="615" s="1"/>
  <c r="R121" i="615"/>
  <c r="R123" i="615" s="1"/>
  <c r="R152" i="615" s="1"/>
  <c r="S121" i="615"/>
  <c r="S123" i="615" s="1"/>
  <c r="S152" i="615" s="1"/>
  <c r="M121" i="615"/>
  <c r="I121" i="615"/>
  <c r="Z121" i="615"/>
  <c r="Z123" i="615" s="1"/>
  <c r="Z152" i="615" s="1"/>
  <c r="K121" i="615"/>
  <c r="J121" i="615"/>
  <c r="T121" i="615"/>
  <c r="T123" i="615" s="1"/>
  <c r="T152" i="615" s="1"/>
  <c r="P121" i="615"/>
  <c r="P123" i="615" s="1"/>
  <c r="P152" i="615" s="1"/>
  <c r="G121" i="615"/>
  <c r="L121" i="615"/>
  <c r="Q121" i="615"/>
  <c r="Q123" i="615" s="1"/>
  <c r="Q152" i="615" s="1"/>
  <c r="V121" i="615"/>
  <c r="V123" i="615" s="1"/>
  <c r="V152" i="615" s="1"/>
  <c r="W121" i="615"/>
  <c r="W123" i="615" s="1"/>
  <c r="W152" i="615" s="1"/>
  <c r="H121" i="615"/>
  <c r="U121" i="615"/>
  <c r="U123" i="615" s="1"/>
  <c r="U152" i="615" s="1"/>
  <c r="N121" i="615"/>
  <c r="N123" i="615" s="1"/>
  <c r="N152" i="615" s="1"/>
  <c r="X121" i="615"/>
  <c r="X123" i="615" s="1"/>
  <c r="X152" i="615" s="1"/>
  <c r="O121" i="615"/>
  <c r="O123" i="615" s="1"/>
  <c r="O152" i="615" s="1"/>
  <c r="K121" i="617"/>
  <c r="J121" i="617"/>
  <c r="O121" i="617"/>
  <c r="O123" i="617" s="1"/>
  <c r="O152" i="617" s="1"/>
  <c r="R121" i="617"/>
  <c r="R123" i="617" s="1"/>
  <c r="R152" i="617" s="1"/>
  <c r="P121" i="617"/>
  <c r="P123" i="617" s="1"/>
  <c r="P152" i="617" s="1"/>
  <c r="V121" i="617"/>
  <c r="V123" i="617" s="1"/>
  <c r="V152" i="617" s="1"/>
  <c r="G121" i="617"/>
  <c r="N121" i="617"/>
  <c r="N123" i="617" s="1"/>
  <c r="N152" i="617" s="1"/>
  <c r="U121" i="617"/>
  <c r="U123" i="617" s="1"/>
  <c r="U152" i="617" s="1"/>
  <c r="Z121" i="617"/>
  <c r="Z123" i="617" s="1"/>
  <c r="Z152" i="617" s="1"/>
  <c r="T121" i="617"/>
  <c r="T123" i="617" s="1"/>
  <c r="T152" i="617" s="1"/>
  <c r="Q121" i="617"/>
  <c r="Q123" i="617" s="1"/>
  <c r="Q152" i="617" s="1"/>
  <c r="S121" i="617"/>
  <c r="S123" i="617" s="1"/>
  <c r="S152" i="617" s="1"/>
  <c r="H121" i="617"/>
  <c r="M121" i="617"/>
  <c r="X121" i="617"/>
  <c r="X123" i="617" s="1"/>
  <c r="X152" i="617" s="1"/>
  <c r="I121" i="617"/>
  <c r="L121" i="617"/>
  <c r="Y121" i="617"/>
  <c r="Y123" i="617" s="1"/>
  <c r="Y152" i="617" s="1"/>
  <c r="W121" i="617"/>
  <c r="W123" i="617" s="1"/>
  <c r="W152" i="617" s="1"/>
  <c r="AZ193" i="8"/>
  <c r="BO193" i="8" s="1"/>
  <c r="BE152" i="8"/>
  <c r="E88" i="460"/>
  <c r="AN152" i="8"/>
  <c r="BL152" i="8" s="1"/>
  <c r="H19" i="68"/>
  <c r="H10" i="68" s="1"/>
  <c r="I184" i="8"/>
  <c r="Y283" i="8"/>
  <c r="F185" i="617" a="1"/>
  <c r="F185" i="617" s="1"/>
  <c r="I283" i="8"/>
  <c r="I245" i="8" s="1"/>
  <c r="I180" i="8"/>
  <c r="I191" i="8" s="1"/>
  <c r="I193" i="8" s="1"/>
  <c r="I285" i="8" s="1"/>
  <c r="M283" i="8"/>
  <c r="M245" i="8" s="1"/>
  <c r="F180" i="613" a="1"/>
  <c r="F180" i="613" s="1"/>
  <c r="F182" i="617" a="1"/>
  <c r="F182" i="617" s="1"/>
  <c r="Z182" i="617" s="1"/>
  <c r="F181" i="617" a="1"/>
  <c r="F181" i="617" s="1"/>
  <c r="Q181" i="617" s="1"/>
  <c r="O10" i="621"/>
  <c r="E34" i="614"/>
  <c r="O5" i="621"/>
  <c r="O3" i="621"/>
  <c r="E36" i="614"/>
  <c r="L188" i="615"/>
  <c r="E32" i="614"/>
  <c r="H276" i="614"/>
  <c r="H29" i="614" s="1"/>
  <c r="H275" i="614"/>
  <c r="H129" i="614" s="1"/>
  <c r="O8" i="621"/>
  <c r="M276" i="614"/>
  <c r="M29" i="614" s="1"/>
  <c r="I276" i="614"/>
  <c r="I29" i="614" s="1"/>
  <c r="J276" i="614"/>
  <c r="J214" i="614" s="1"/>
  <c r="L276" i="614"/>
  <c r="L29" i="614" s="1"/>
  <c r="O6" i="621"/>
  <c r="O9" i="621"/>
  <c r="E35" i="614"/>
  <c r="E37" i="614"/>
  <c r="I275" i="614"/>
  <c r="I129" i="614" s="1"/>
  <c r="E38" i="614"/>
  <c r="M275" i="614"/>
  <c r="M129" i="614" s="1"/>
  <c r="O7" i="621"/>
  <c r="O4" i="621"/>
  <c r="J275" i="614"/>
  <c r="J129" i="614" s="1"/>
  <c r="L275" i="614"/>
  <c r="L129" i="614" s="1"/>
  <c r="K276" i="614"/>
  <c r="K84" i="614" s="1"/>
  <c r="K275" i="614"/>
  <c r="K129" i="614" s="1"/>
  <c r="E33" i="614"/>
  <c r="E121" i="618"/>
  <c r="M123" i="618"/>
  <c r="M152" i="618" s="1"/>
  <c r="M278" i="618" s="1"/>
  <c r="E278" i="615"/>
  <c r="M283" i="615"/>
  <c r="AF258" i="8"/>
  <c r="BJ258" i="8" s="1"/>
  <c r="K283" i="615"/>
  <c r="BE188" i="8"/>
  <c r="H11" i="616"/>
  <c r="H231" i="616"/>
  <c r="H58" i="616"/>
  <c r="H227" i="616"/>
  <c r="H68" i="616"/>
  <c r="H103" i="616"/>
  <c r="H232" i="616"/>
  <c r="H113" i="616"/>
  <c r="H60" i="616"/>
  <c r="H235" i="616"/>
  <c r="H97" i="616"/>
  <c r="H110" i="616"/>
  <c r="H55" i="616"/>
  <c r="H59" i="616"/>
  <c r="H56" i="616"/>
  <c r="H53" i="616"/>
  <c r="H57" i="616"/>
  <c r="H104" i="616"/>
  <c r="H12" i="616"/>
  <c r="H189" i="616"/>
  <c r="H102" i="616"/>
  <c r="H51" i="616"/>
  <c r="H234" i="616"/>
  <c r="H13" i="616"/>
  <c r="H183" i="616"/>
  <c r="H96" i="616"/>
  <c r="H230" i="616"/>
  <c r="H52" i="616"/>
  <c r="H111" i="616"/>
  <c r="H228" i="616"/>
  <c r="H100" i="616"/>
  <c r="H99" i="616"/>
  <c r="H101" i="616"/>
  <c r="H98" i="616"/>
  <c r="H54" i="616"/>
  <c r="H190" i="616"/>
  <c r="I188" i="615"/>
  <c r="R188" i="615"/>
  <c r="H188" i="615"/>
  <c r="N188" i="615"/>
  <c r="S188" i="615"/>
  <c r="BK258" i="8"/>
  <c r="L283" i="615"/>
  <c r="D283" i="615"/>
  <c r="G283" i="615"/>
  <c r="H283" i="615"/>
  <c r="E282" i="615"/>
  <c r="J283" i="615"/>
  <c r="D282" i="616"/>
  <c r="E152" i="616"/>
  <c r="L191" i="8"/>
  <c r="L193" i="8" s="1"/>
  <c r="T188" i="615"/>
  <c r="O188" i="615"/>
  <c r="P188" i="615"/>
  <c r="G188" i="615"/>
  <c r="V188" i="615"/>
  <c r="Y188" i="615"/>
  <c r="U188" i="615"/>
  <c r="Z188" i="615"/>
  <c r="M188" i="615"/>
  <c r="E188" i="615" s="1"/>
  <c r="Q188" i="615"/>
  <c r="W188" i="615"/>
  <c r="X188" i="615"/>
  <c r="J188" i="615"/>
  <c r="BK265" i="8"/>
  <c r="BK193" i="8"/>
  <c r="K54" i="616"/>
  <c r="E87" i="614"/>
  <c r="D278" i="614"/>
  <c r="E216" i="614"/>
  <c r="K102" i="616"/>
  <c r="E19" i="616"/>
  <c r="K234" i="616"/>
  <c r="K56" i="616"/>
  <c r="K55" i="616"/>
  <c r="E85" i="614"/>
  <c r="E130" i="614"/>
  <c r="E204" i="616"/>
  <c r="AR258" i="8"/>
  <c r="AR265" i="8" s="1"/>
  <c r="AB258" i="8"/>
  <c r="BI193" i="8"/>
  <c r="E128" i="614"/>
  <c r="E144" i="614"/>
  <c r="E42" i="614"/>
  <c r="E40" i="614"/>
  <c r="E86" i="614"/>
  <c r="E74" i="616"/>
  <c r="E217" i="614"/>
  <c r="E205" i="616"/>
  <c r="I282" i="618"/>
  <c r="I283" i="618" s="1"/>
  <c r="K183" i="616"/>
  <c r="K99" i="616"/>
  <c r="K189" i="616"/>
  <c r="K60" i="616"/>
  <c r="K96" i="616"/>
  <c r="H282" i="616"/>
  <c r="K58" i="616"/>
  <c r="K12" i="616"/>
  <c r="K232" i="616"/>
  <c r="K59" i="616"/>
  <c r="K103" i="616"/>
  <c r="E20" i="616"/>
  <c r="K98" i="616"/>
  <c r="K13" i="616"/>
  <c r="K51" i="616"/>
  <c r="K101" i="616"/>
  <c r="K57" i="616"/>
  <c r="K68" i="616"/>
  <c r="K190" i="616"/>
  <c r="K53" i="616"/>
  <c r="E146" i="614"/>
  <c r="K235" i="616"/>
  <c r="K11" i="616"/>
  <c r="K100" i="616"/>
  <c r="K231" i="616"/>
  <c r="E41" i="614"/>
  <c r="K104" i="616"/>
  <c r="K227" i="616"/>
  <c r="K113" i="616"/>
  <c r="K95" i="616"/>
  <c r="K228" i="616"/>
  <c r="K230" i="616"/>
  <c r="K110" i="616"/>
  <c r="K111" i="616"/>
  <c r="K52" i="616"/>
  <c r="BH188" i="8"/>
  <c r="BG188" i="8"/>
  <c r="L278" i="616"/>
  <c r="L282" i="616"/>
  <c r="E77" i="616"/>
  <c r="E73" i="616"/>
  <c r="H282" i="618"/>
  <c r="H283" i="618" s="1"/>
  <c r="E24" i="616"/>
  <c r="E218" i="614"/>
  <c r="E143" i="614"/>
  <c r="K282" i="618"/>
  <c r="K283" i="618" s="1"/>
  <c r="T191" i="8"/>
  <c r="T193" i="8" s="1"/>
  <c r="T287" i="8" s="1"/>
  <c r="X191" i="8"/>
  <c r="G283" i="618"/>
  <c r="U123" i="614"/>
  <c r="U152" i="614" s="1"/>
  <c r="P123" i="614"/>
  <c r="P152" i="614" s="1"/>
  <c r="G270" i="616"/>
  <c r="V123" i="614"/>
  <c r="V152" i="614" s="1"/>
  <c r="H123" i="614"/>
  <c r="E21" i="616"/>
  <c r="M282" i="616"/>
  <c r="G275" i="614"/>
  <c r="G276" i="614"/>
  <c r="E31" i="614"/>
  <c r="D283" i="614"/>
  <c r="I214" i="614"/>
  <c r="L26" i="616"/>
  <c r="L270" i="616" s="1"/>
  <c r="J282" i="616"/>
  <c r="P181" i="617"/>
  <c r="O181" i="617"/>
  <c r="R181" i="617"/>
  <c r="N181" i="617"/>
  <c r="U181" i="617"/>
  <c r="Z181" i="617"/>
  <c r="W181" i="617"/>
  <c r="T181" i="617"/>
  <c r="Y181" i="617"/>
  <c r="X181" i="617"/>
  <c r="S181" i="617"/>
  <c r="E274" i="616"/>
  <c r="G206" i="616"/>
  <c r="G75" i="616"/>
  <c r="I282" i="616"/>
  <c r="Z123" i="614"/>
  <c r="Z152" i="614" s="1"/>
  <c r="G123" i="614"/>
  <c r="Y123" i="614"/>
  <c r="Y152" i="614" s="1"/>
  <c r="AZ258" i="8"/>
  <c r="L282" i="618"/>
  <c r="L283" i="618" s="1"/>
  <c r="J123" i="614"/>
  <c r="L123" i="614"/>
  <c r="S123" i="614"/>
  <c r="S152" i="614" s="1"/>
  <c r="M26" i="616"/>
  <c r="M270" i="616" s="1"/>
  <c r="T123" i="614"/>
  <c r="T152" i="614" s="1"/>
  <c r="J26" i="616"/>
  <c r="J270" i="616" s="1"/>
  <c r="J152" i="618"/>
  <c r="J278" i="618" s="1"/>
  <c r="O123" i="614"/>
  <c r="O152" i="614" s="1"/>
  <c r="I123" i="614"/>
  <c r="X123" i="614"/>
  <c r="X152" i="614" s="1"/>
  <c r="K282" i="616"/>
  <c r="K278" i="616"/>
  <c r="E278" i="616" s="1"/>
  <c r="C31" i="68"/>
  <c r="M43" i="68" s="1"/>
  <c r="K123" i="614"/>
  <c r="R123" i="614"/>
  <c r="R152" i="614" s="1"/>
  <c r="G152" i="616"/>
  <c r="G278" i="616" s="1"/>
  <c r="H184" i="8"/>
  <c r="H182" i="8"/>
  <c r="H283" i="8"/>
  <c r="H245" i="8" s="1"/>
  <c r="H180" i="8"/>
  <c r="H181" i="8"/>
  <c r="H185" i="8"/>
  <c r="BD188" i="8"/>
  <c r="J75" i="616"/>
  <c r="J79" i="616" s="1"/>
  <c r="J206" i="616"/>
  <c r="J210" i="616" s="1"/>
  <c r="I57" i="616"/>
  <c r="I53" i="616"/>
  <c r="I230" i="616"/>
  <c r="I102" i="616"/>
  <c r="I11" i="616"/>
  <c r="I234" i="616"/>
  <c r="I58" i="616"/>
  <c r="I232" i="616"/>
  <c r="I68" i="616"/>
  <c r="I235" i="616"/>
  <c r="I228" i="616"/>
  <c r="I189" i="616"/>
  <c r="I52" i="616"/>
  <c r="I190" i="616"/>
  <c r="I60" i="616"/>
  <c r="I101" i="616"/>
  <c r="I227" i="616"/>
  <c r="I59" i="616"/>
  <c r="I113" i="616"/>
  <c r="I13" i="616"/>
  <c r="I95" i="616"/>
  <c r="I110" i="616"/>
  <c r="I111" i="616"/>
  <c r="I12" i="616"/>
  <c r="I56" i="616"/>
  <c r="I104" i="616"/>
  <c r="I100" i="616"/>
  <c r="I231" i="616"/>
  <c r="I103" i="616"/>
  <c r="I51" i="616"/>
  <c r="I99" i="616"/>
  <c r="I55" i="616"/>
  <c r="I98" i="616"/>
  <c r="I54" i="616"/>
  <c r="I183" i="616"/>
  <c r="I96" i="616"/>
  <c r="I97" i="616"/>
  <c r="M123" i="614"/>
  <c r="W123" i="614"/>
  <c r="W152" i="614" s="1"/>
  <c r="R185" i="617"/>
  <c r="Y185" i="617"/>
  <c r="X185" i="617"/>
  <c r="P185" i="617"/>
  <c r="S185" i="617"/>
  <c r="V185" i="617"/>
  <c r="W185" i="617"/>
  <c r="Q185" i="617"/>
  <c r="Z185" i="617"/>
  <c r="T185" i="617"/>
  <c r="O185" i="617"/>
  <c r="U185" i="617"/>
  <c r="N185" i="617"/>
  <c r="N123" i="614"/>
  <c r="N152" i="614" s="1"/>
  <c r="J132" i="614"/>
  <c r="G278" i="618"/>
  <c r="Q123" i="614"/>
  <c r="Q152" i="614" s="1"/>
  <c r="M75" i="616"/>
  <c r="M79" i="616" s="1"/>
  <c r="M206" i="616"/>
  <c r="M210" i="616" s="1"/>
  <c r="L75" i="616"/>
  <c r="L79" i="616" s="1"/>
  <c r="L206" i="616"/>
  <c r="L210" i="616" s="1"/>
  <c r="D185" i="613"/>
  <c r="Y181" i="8"/>
  <c r="U185" i="8"/>
  <c r="Y184" i="8"/>
  <c r="M180" i="8"/>
  <c r="M184" i="8"/>
  <c r="M182" i="8"/>
  <c r="D180" i="618"/>
  <c r="M181" i="8"/>
  <c r="D181" i="615" s="1"/>
  <c r="D184" i="613"/>
  <c r="D245" i="613"/>
  <c r="U184" i="8"/>
  <c r="D185" i="616"/>
  <c r="D181" i="618"/>
  <c r="D245" i="618"/>
  <c r="D180" i="616"/>
  <c r="D182" i="616"/>
  <c r="D188" i="616"/>
  <c r="T244" i="8"/>
  <c r="D182" i="618"/>
  <c r="I22" i="68"/>
  <c r="D184" i="618"/>
  <c r="D181" i="613"/>
  <c r="U180" i="8"/>
  <c r="F3" i="390"/>
  <c r="D180" i="615"/>
  <c r="Y245" i="8"/>
  <c r="D245" i="617"/>
  <c r="D184" i="616"/>
  <c r="U245" i="8"/>
  <c r="U182" i="8"/>
  <c r="D185" i="618"/>
  <c r="D182" i="613"/>
  <c r="D188" i="618"/>
  <c r="U181" i="8"/>
  <c r="Y182" i="8"/>
  <c r="D184" i="617"/>
  <c r="M185" i="8"/>
  <c r="D185" i="615" s="1"/>
  <c r="D180" i="617"/>
  <c r="D181" i="616"/>
  <c r="D184" i="615"/>
  <c r="D245" i="615"/>
  <c r="D182" i="615"/>
  <c r="H22" i="68"/>
  <c r="BG181" i="8" l="1"/>
  <c r="BH181" i="8"/>
  <c r="F188" i="618" a="1"/>
  <c r="F188" i="618" s="1"/>
  <c r="H188" i="618" s="1"/>
  <c r="F182" i="613" a="1"/>
  <c r="F182" i="613" s="1"/>
  <c r="BG182" i="8"/>
  <c r="BH182" i="8"/>
  <c r="F4" i="390"/>
  <c r="U191" i="8"/>
  <c r="U193" i="8" s="1"/>
  <c r="U285" i="8" s="1"/>
  <c r="BH180" i="8"/>
  <c r="BG180" i="8"/>
  <c r="F181" i="613" a="1"/>
  <c r="F181" i="613" s="1"/>
  <c r="D191" i="613"/>
  <c r="D193" i="613"/>
  <c r="D287" i="613" s="1"/>
  <c r="BG184" i="8"/>
  <c r="BH184" i="8"/>
  <c r="F245" i="613" a="1"/>
  <c r="F245" i="613" s="1"/>
  <c r="F184" i="613" a="1"/>
  <c r="F184" i="613" s="1"/>
  <c r="BG185" i="8"/>
  <c r="BH185" i="8"/>
  <c r="Y191" i="8"/>
  <c r="Y193" i="8" s="1"/>
  <c r="Y285" i="8" s="1"/>
  <c r="F185" i="613" a="1"/>
  <c r="F185" i="613" s="1"/>
  <c r="I123" i="617"/>
  <c r="I152" i="617" s="1"/>
  <c r="I278" i="617" s="1"/>
  <c r="I188" i="617" s="1"/>
  <c r="I123" i="615"/>
  <c r="I152" i="615" s="1"/>
  <c r="L123" i="615"/>
  <c r="L152" i="615" s="1"/>
  <c r="L278" i="615" s="1"/>
  <c r="M123" i="615"/>
  <c r="M152" i="615" s="1"/>
  <c r="M278" i="615" s="1"/>
  <c r="M282" i="615"/>
  <c r="D278" i="613"/>
  <c r="D282" i="613"/>
  <c r="G282" i="613"/>
  <c r="G278" i="613"/>
  <c r="M123" i="617"/>
  <c r="M152" i="617" s="1"/>
  <c r="M278" i="617" s="1"/>
  <c r="G123" i="617"/>
  <c r="G152" i="617"/>
  <c r="E121" i="617"/>
  <c r="G123" i="615"/>
  <c r="G152" i="615" s="1"/>
  <c r="G278" i="615" s="1"/>
  <c r="G282" i="615"/>
  <c r="B31" i="68"/>
  <c r="M31" i="68" s="1"/>
  <c r="J123" i="613"/>
  <c r="J152" i="613"/>
  <c r="J278" i="613" s="1"/>
  <c r="J188" i="613" s="1"/>
  <c r="BN152" i="8"/>
  <c r="AV193" i="8"/>
  <c r="H123" i="617"/>
  <c r="H152" i="617"/>
  <c r="H278" i="617" s="1"/>
  <c r="H188" i="617" s="1"/>
  <c r="I123" i="613"/>
  <c r="I152" i="613"/>
  <c r="I278" i="613" s="1"/>
  <c r="M123" i="613"/>
  <c r="M152" i="613" s="1"/>
  <c r="M278" i="613" s="1"/>
  <c r="M282" i="613"/>
  <c r="BA258" i="8"/>
  <c r="BA265" i="8" s="1"/>
  <c r="K123" i="617"/>
  <c r="K152" i="617" s="1"/>
  <c r="K278" i="617" s="1"/>
  <c r="K188" i="617" s="1"/>
  <c r="K282" i="617"/>
  <c r="H123" i="615"/>
  <c r="H152" i="615" s="1"/>
  <c r="H278" i="615" s="1"/>
  <c r="J123" i="615"/>
  <c r="J152" i="615" s="1"/>
  <c r="J278" i="615" s="1"/>
  <c r="J282" i="615"/>
  <c r="K123" i="613"/>
  <c r="K152" i="613" s="1"/>
  <c r="K278" i="613" s="1"/>
  <c r="K188" i="613" s="1"/>
  <c r="M188" i="617"/>
  <c r="X188" i="617"/>
  <c r="T188" i="617"/>
  <c r="R188" i="617"/>
  <c r="V188" i="617"/>
  <c r="Q188" i="617"/>
  <c r="S188" i="617"/>
  <c r="L188" i="617"/>
  <c r="W188" i="617"/>
  <c r="Z188" i="617"/>
  <c r="U188" i="617"/>
  <c r="Y188" i="617"/>
  <c r="O188" i="617"/>
  <c r="P188" i="617"/>
  <c r="N188" i="617"/>
  <c r="P278" i="8"/>
  <c r="P188" i="8" s="1"/>
  <c r="P282" i="8"/>
  <c r="BF152" i="8"/>
  <c r="K123" i="615"/>
  <c r="K152" i="615" s="1"/>
  <c r="K278" i="615" s="1"/>
  <c r="K282" i="615"/>
  <c r="H123" i="613"/>
  <c r="H152" i="613" s="1"/>
  <c r="AN193" i="8"/>
  <c r="Q191" i="8"/>
  <c r="Q193" i="8" s="1"/>
  <c r="Q285" i="8" s="1"/>
  <c r="L123" i="617"/>
  <c r="L152" i="617" s="1"/>
  <c r="L278" i="617" s="1"/>
  <c r="J123" i="617"/>
  <c r="J152" i="617" s="1"/>
  <c r="J278" i="617" s="1"/>
  <c r="J188" i="617" s="1"/>
  <c r="J282" i="617"/>
  <c r="J180" i="617" s="1"/>
  <c r="L123" i="613"/>
  <c r="L152" i="613" s="1"/>
  <c r="L278" i="613" s="1"/>
  <c r="L188" i="613" s="1"/>
  <c r="Q188" i="613"/>
  <c r="T188" i="613"/>
  <c r="X188" i="613"/>
  <c r="U188" i="613"/>
  <c r="V188" i="613"/>
  <c r="N188" i="613"/>
  <c r="P188" i="613"/>
  <c r="S188" i="613"/>
  <c r="M188" i="613"/>
  <c r="O188" i="613"/>
  <c r="Z188" i="613"/>
  <c r="R188" i="613"/>
  <c r="C30" i="68"/>
  <c r="M42" i="68" s="1"/>
  <c r="BH245" i="8"/>
  <c r="Y287" i="8"/>
  <c r="BG245" i="8"/>
  <c r="F184" i="617" a="1"/>
  <c r="F184" i="617" s="1"/>
  <c r="F180" i="617" a="1"/>
  <c r="F180" i="617" s="1"/>
  <c r="U180" i="617" s="1"/>
  <c r="D191" i="617"/>
  <c r="D193" i="617" s="1"/>
  <c r="D285" i="617" s="1"/>
  <c r="F245" i="617" a="1"/>
  <c r="F245" i="617" s="1"/>
  <c r="F181" i="615" a="1"/>
  <c r="F181" i="615" s="1"/>
  <c r="Z181" i="615" s="1"/>
  <c r="E181" i="615"/>
  <c r="F182" i="615" a="1"/>
  <c r="F182" i="615" s="1"/>
  <c r="Z182" i="615" s="1"/>
  <c r="E182" i="615"/>
  <c r="F184" i="615" a="1"/>
  <c r="F184" i="615" s="1"/>
  <c r="X184" i="615" s="1"/>
  <c r="E184" i="615"/>
  <c r="E185" i="615"/>
  <c r="F185" i="615" a="1"/>
  <c r="F185" i="615" s="1"/>
  <c r="O185" i="615" s="1"/>
  <c r="E180" i="615"/>
  <c r="F180" i="615" a="1"/>
  <c r="F180" i="615" s="1"/>
  <c r="Z180" i="615" s="1"/>
  <c r="D191" i="615"/>
  <c r="D193" i="615" s="1"/>
  <c r="BE181" i="8"/>
  <c r="BE182" i="8"/>
  <c r="BE184" i="8"/>
  <c r="F245" i="615" a="1"/>
  <c r="F245" i="615" s="1"/>
  <c r="P245" i="615" s="1"/>
  <c r="BE185" i="8"/>
  <c r="M191" i="8"/>
  <c r="M193" i="8" s="1"/>
  <c r="M285" i="8" s="1"/>
  <c r="BE180" i="8"/>
  <c r="M287" i="8"/>
  <c r="M244" i="8" s="1"/>
  <c r="M246" i="8" s="1"/>
  <c r="M255" i="8" s="1"/>
  <c r="M258" i="8" s="1"/>
  <c r="BE245" i="8"/>
  <c r="X182" i="617"/>
  <c r="U182" i="617"/>
  <c r="O182" i="617"/>
  <c r="J30" i="614"/>
  <c r="J82" i="614"/>
  <c r="J83" i="614"/>
  <c r="J84" i="614"/>
  <c r="J142" i="614"/>
  <c r="J213" i="614"/>
  <c r="I287" i="8"/>
  <c r="I244" i="8" s="1"/>
  <c r="J29" i="614"/>
  <c r="J215" i="614"/>
  <c r="M84" i="614"/>
  <c r="M92" i="614" s="1"/>
  <c r="M132" i="614"/>
  <c r="S182" i="617"/>
  <c r="T182" i="617"/>
  <c r="P182" i="617"/>
  <c r="N182" i="617"/>
  <c r="K182" i="617"/>
  <c r="M213" i="614"/>
  <c r="R182" i="617"/>
  <c r="Q182" i="617"/>
  <c r="W182" i="617"/>
  <c r="M215" i="614"/>
  <c r="M83" i="614"/>
  <c r="V182" i="617"/>
  <c r="Y182" i="617"/>
  <c r="W184" i="615"/>
  <c r="R184" i="615"/>
  <c r="V184" i="615"/>
  <c r="M82" i="614"/>
  <c r="M142" i="614"/>
  <c r="M214" i="614"/>
  <c r="M30" i="614"/>
  <c r="M48" i="614" s="1"/>
  <c r="M270" i="614" s="1"/>
  <c r="Q184" i="615"/>
  <c r="H184" i="615"/>
  <c r="S184" i="615"/>
  <c r="Y245" i="617"/>
  <c r="T245" i="617"/>
  <c r="X245" i="617"/>
  <c r="O245" i="617"/>
  <c r="L213" i="614"/>
  <c r="S245" i="617"/>
  <c r="N245" i="617"/>
  <c r="W245" i="617"/>
  <c r="Q245" i="617"/>
  <c r="Z245" i="617"/>
  <c r="P245" i="617"/>
  <c r="V245" i="617"/>
  <c r="Y180" i="617"/>
  <c r="I215" i="614"/>
  <c r="P180" i="617"/>
  <c r="Y184" i="615"/>
  <c r="I83" i="614"/>
  <c r="S180" i="617"/>
  <c r="W180" i="617"/>
  <c r="I213" i="614"/>
  <c r="I30" i="614"/>
  <c r="I48" i="614" s="1"/>
  <c r="I270" i="614" s="1"/>
  <c r="N180" i="617"/>
  <c r="X180" i="617"/>
  <c r="T180" i="617"/>
  <c r="I82" i="614"/>
  <c r="R180" i="617"/>
  <c r="I84" i="614"/>
  <c r="K180" i="617"/>
  <c r="V180" i="617"/>
  <c r="I132" i="614"/>
  <c r="Q180" i="617"/>
  <c r="O180" i="617"/>
  <c r="I142" i="614"/>
  <c r="V181" i="617"/>
  <c r="U184" i="617"/>
  <c r="X184" i="617"/>
  <c r="P184" i="617"/>
  <c r="S184" i="617"/>
  <c r="O184" i="617"/>
  <c r="N184" i="617"/>
  <c r="R184" i="617"/>
  <c r="Y184" i="617"/>
  <c r="K184" i="617"/>
  <c r="W184" i="617"/>
  <c r="K132" i="614"/>
  <c r="K215" i="614"/>
  <c r="K142" i="614"/>
  <c r="H84" i="614"/>
  <c r="L214" i="614"/>
  <c r="L83" i="614"/>
  <c r="L142" i="614"/>
  <c r="L30" i="614"/>
  <c r="L48" i="614" s="1"/>
  <c r="L84" i="614"/>
  <c r="E123" i="618"/>
  <c r="L132" i="614"/>
  <c r="L82" i="614"/>
  <c r="L215" i="614"/>
  <c r="H132" i="614"/>
  <c r="H83" i="614"/>
  <c r="H213" i="614"/>
  <c r="H82" i="614"/>
  <c r="H142" i="614"/>
  <c r="H214" i="614"/>
  <c r="H215" i="614"/>
  <c r="H30" i="614"/>
  <c r="H48" i="614" s="1"/>
  <c r="H270" i="614" s="1"/>
  <c r="K30" i="614"/>
  <c r="K29" i="614"/>
  <c r="K83" i="614"/>
  <c r="K214" i="614"/>
  <c r="K82" i="614"/>
  <c r="K213" i="614"/>
  <c r="F182" i="616" a="1"/>
  <c r="F182" i="616" s="1"/>
  <c r="G182" i="616" s="1"/>
  <c r="E182" i="616"/>
  <c r="E181" i="616"/>
  <c r="F181" i="616" a="1"/>
  <c r="F181" i="616" s="1"/>
  <c r="Q181" i="616" s="1"/>
  <c r="E185" i="616"/>
  <c r="F185" i="616" a="1"/>
  <c r="F185" i="616" s="1"/>
  <c r="K185" i="616" s="1"/>
  <c r="F188" i="616" a="1"/>
  <c r="F188" i="616" s="1"/>
  <c r="V188" i="616" s="1"/>
  <c r="BE191" i="8"/>
  <c r="AF265" i="8"/>
  <c r="BJ265" i="8" s="1"/>
  <c r="H7" i="390" s="1"/>
  <c r="H8" i="390" s="1"/>
  <c r="L181" i="615"/>
  <c r="O181" i="615"/>
  <c r="W185" i="615"/>
  <c r="Q185" i="615"/>
  <c r="T181" i="615"/>
  <c r="P181" i="615"/>
  <c r="X181" i="615"/>
  <c r="S181" i="615"/>
  <c r="W181" i="615"/>
  <c r="J181" i="615"/>
  <c r="H236" i="616"/>
  <c r="K185" i="615"/>
  <c r="I181" i="615"/>
  <c r="N181" i="615"/>
  <c r="K181" i="615"/>
  <c r="T185" i="615"/>
  <c r="R185" i="615"/>
  <c r="G181" i="615"/>
  <c r="M181" i="615"/>
  <c r="J185" i="615"/>
  <c r="P185" i="615"/>
  <c r="N185" i="615"/>
  <c r="U185" i="615"/>
  <c r="Q181" i="615"/>
  <c r="R181" i="615"/>
  <c r="H185" i="615"/>
  <c r="M185" i="615"/>
  <c r="I185" i="615"/>
  <c r="G185" i="615"/>
  <c r="Y185" i="615"/>
  <c r="S185" i="615"/>
  <c r="Y181" i="615"/>
  <c r="H181" i="615"/>
  <c r="L285" i="8"/>
  <c r="Z185" i="615"/>
  <c r="X185" i="615"/>
  <c r="V185" i="615"/>
  <c r="H105" i="616"/>
  <c r="U181" i="615"/>
  <c r="V181" i="615"/>
  <c r="L185" i="615"/>
  <c r="H16" i="616"/>
  <c r="H272" i="616" s="1"/>
  <c r="H200" i="616" s="1"/>
  <c r="H114" i="616"/>
  <c r="G182" i="615"/>
  <c r="L287" i="8"/>
  <c r="L244" i="8" s="1"/>
  <c r="BE244" i="8" s="1"/>
  <c r="H61" i="616"/>
  <c r="I7" i="390"/>
  <c r="I8" i="390" s="1"/>
  <c r="E191" i="615"/>
  <c r="H245" i="615"/>
  <c r="U184" i="615"/>
  <c r="Z184" i="615"/>
  <c r="Z191" i="615" s="1"/>
  <c r="Z193" i="615" s="1"/>
  <c r="G184" i="615"/>
  <c r="K184" i="615"/>
  <c r="J184" i="615"/>
  <c r="M184" i="615"/>
  <c r="P184" i="615"/>
  <c r="I184" i="615"/>
  <c r="T184" i="615"/>
  <c r="L184" i="615"/>
  <c r="N184" i="615"/>
  <c r="O184" i="615"/>
  <c r="H180" i="615"/>
  <c r="Q180" i="615"/>
  <c r="N180" i="615"/>
  <c r="Q182" i="615"/>
  <c r="X182" i="615"/>
  <c r="D283" i="616"/>
  <c r="E282" i="616"/>
  <c r="F184" i="616" a="1"/>
  <c r="F184" i="616" s="1"/>
  <c r="E184" i="616"/>
  <c r="D191" i="616"/>
  <c r="D193" i="616" s="1"/>
  <c r="E180" i="616"/>
  <c r="F180" i="616" a="1"/>
  <c r="F180" i="616" s="1"/>
  <c r="S180" i="615"/>
  <c r="Y180" i="615"/>
  <c r="H182" i="615"/>
  <c r="R182" i="615"/>
  <c r="X180" i="615"/>
  <c r="M180" i="615"/>
  <c r="L182" i="615"/>
  <c r="W182" i="615"/>
  <c r="BM258" i="8"/>
  <c r="L180" i="615"/>
  <c r="P180" i="615"/>
  <c r="T182" i="615"/>
  <c r="Y182" i="615"/>
  <c r="I180" i="615"/>
  <c r="J180" i="615"/>
  <c r="M182" i="615"/>
  <c r="N182" i="615"/>
  <c r="G180" i="615"/>
  <c r="T180" i="615"/>
  <c r="U180" i="615"/>
  <c r="K182" i="615"/>
  <c r="P182" i="615"/>
  <c r="J182" i="615"/>
  <c r="O180" i="615"/>
  <c r="W180" i="615"/>
  <c r="R180" i="615"/>
  <c r="O182" i="615"/>
  <c r="I182" i="615"/>
  <c r="V182" i="615"/>
  <c r="V180" i="615"/>
  <c r="K180" i="615"/>
  <c r="S182" i="615"/>
  <c r="U182" i="615"/>
  <c r="K105" i="616"/>
  <c r="K16" i="616"/>
  <c r="K272" i="616" s="1"/>
  <c r="K200" i="616" s="1"/>
  <c r="K61" i="616"/>
  <c r="K114" i="616"/>
  <c r="AB265" i="8"/>
  <c r="BI265" i="8" s="1"/>
  <c r="BI258" i="8"/>
  <c r="K236" i="616"/>
  <c r="F184" i="618" a="1"/>
  <c r="F184" i="618" s="1"/>
  <c r="F185" i="618" a="1"/>
  <c r="F185" i="618" s="1"/>
  <c r="F181" i="618" a="1"/>
  <c r="F181" i="618" s="1"/>
  <c r="D191" i="618"/>
  <c r="D193" i="618" s="1"/>
  <c r="D287" i="618" s="1"/>
  <c r="F180" i="618" a="1"/>
  <c r="F180" i="618" s="1"/>
  <c r="T246" i="8"/>
  <c r="T255" i="8" s="1"/>
  <c r="T258" i="8" s="1"/>
  <c r="F245" i="618" a="1"/>
  <c r="F245" i="618" s="1"/>
  <c r="F182" i="618" a="1"/>
  <c r="F182" i="618" s="1"/>
  <c r="I61" i="616"/>
  <c r="I114" i="616"/>
  <c r="BD184" i="8"/>
  <c r="J68" i="616"/>
  <c r="J51" i="616"/>
  <c r="J57" i="616"/>
  <c r="J101" i="616"/>
  <c r="J189" i="616"/>
  <c r="J111" i="616"/>
  <c r="J53" i="616"/>
  <c r="J54" i="616"/>
  <c r="J102" i="616"/>
  <c r="J60" i="616"/>
  <c r="J95" i="616"/>
  <c r="J56" i="616"/>
  <c r="J104" i="616"/>
  <c r="J232" i="616"/>
  <c r="J110" i="616"/>
  <c r="J235" i="616"/>
  <c r="J98" i="616"/>
  <c r="J113" i="616"/>
  <c r="J99" i="616"/>
  <c r="J183" i="616"/>
  <c r="J103" i="616"/>
  <c r="J13" i="616"/>
  <c r="J58" i="616"/>
  <c r="J11" i="616"/>
  <c r="J231" i="616"/>
  <c r="J12" i="616"/>
  <c r="J96" i="616"/>
  <c r="J55" i="616"/>
  <c r="J59" i="616"/>
  <c r="J52" i="616"/>
  <c r="J190" i="616"/>
  <c r="J228" i="616"/>
  <c r="J234" i="616"/>
  <c r="J227" i="616"/>
  <c r="J230" i="616"/>
  <c r="J97" i="616"/>
  <c r="J100" i="616"/>
  <c r="L96" i="616"/>
  <c r="L104" i="616"/>
  <c r="L235" i="616"/>
  <c r="L11" i="616"/>
  <c r="L231" i="616"/>
  <c r="L58" i="616"/>
  <c r="L12" i="616"/>
  <c r="L55" i="616"/>
  <c r="L68" i="616"/>
  <c r="L13" i="616"/>
  <c r="L113" i="616"/>
  <c r="L103" i="616"/>
  <c r="L59" i="616"/>
  <c r="L100" i="616"/>
  <c r="L227" i="616"/>
  <c r="L53" i="616"/>
  <c r="L183" i="616"/>
  <c r="L228" i="616"/>
  <c r="L190" i="616"/>
  <c r="L111" i="616"/>
  <c r="L102" i="616"/>
  <c r="L101" i="616"/>
  <c r="L95" i="616"/>
  <c r="L56" i="616"/>
  <c r="L230" i="616"/>
  <c r="L97" i="616"/>
  <c r="L98" i="616"/>
  <c r="L57" i="616"/>
  <c r="L54" i="616"/>
  <c r="L189" i="616"/>
  <c r="L99" i="616"/>
  <c r="L234" i="616"/>
  <c r="L52" i="616"/>
  <c r="L51" i="616"/>
  <c r="L60" i="616"/>
  <c r="L110" i="616"/>
  <c r="L232" i="616"/>
  <c r="E26" i="616"/>
  <c r="M282" i="618"/>
  <c r="M283" i="618" s="1"/>
  <c r="T285" i="8"/>
  <c r="E152" i="618"/>
  <c r="BD185" i="8"/>
  <c r="M95" i="616"/>
  <c r="M51" i="616"/>
  <c r="M234" i="616"/>
  <c r="M100" i="616"/>
  <c r="M55" i="616"/>
  <c r="M56" i="616"/>
  <c r="M13" i="616"/>
  <c r="M189" i="616"/>
  <c r="M58" i="616"/>
  <c r="M230" i="616"/>
  <c r="M52" i="616"/>
  <c r="M111" i="616"/>
  <c r="M60" i="616"/>
  <c r="M12" i="616"/>
  <c r="M183" i="616"/>
  <c r="M98" i="616"/>
  <c r="M57" i="616"/>
  <c r="M227" i="616"/>
  <c r="M110" i="616"/>
  <c r="M104" i="616"/>
  <c r="M190" i="616"/>
  <c r="M228" i="616"/>
  <c r="M231" i="616"/>
  <c r="M11" i="616"/>
  <c r="M54" i="616"/>
  <c r="M102" i="616"/>
  <c r="M103" i="616"/>
  <c r="M101" i="616"/>
  <c r="M53" i="616"/>
  <c r="M97" i="616"/>
  <c r="M232" i="616"/>
  <c r="M99" i="616"/>
  <c r="M113" i="616"/>
  <c r="M59" i="616"/>
  <c r="M68" i="616"/>
  <c r="M96" i="616"/>
  <c r="M235" i="616"/>
  <c r="X193" i="8"/>
  <c r="X285" i="8" s="1"/>
  <c r="I246" i="8"/>
  <c r="I255" i="8" s="1"/>
  <c r="I258" i="8" s="1"/>
  <c r="BM265" i="8"/>
  <c r="K18" i="68"/>
  <c r="K9" i="68" s="1"/>
  <c r="BD181" i="8"/>
  <c r="AZ265" i="8"/>
  <c r="BO258" i="8"/>
  <c r="G79" i="616"/>
  <c r="E79" i="616" s="1"/>
  <c r="E75" i="616"/>
  <c r="G29" i="614"/>
  <c r="G82" i="614"/>
  <c r="G214" i="614"/>
  <c r="G84" i="614"/>
  <c r="G142" i="614"/>
  <c r="G215" i="614"/>
  <c r="G213" i="614"/>
  <c r="G83" i="614"/>
  <c r="E276" i="614"/>
  <c r="G132" i="614"/>
  <c r="G30" i="614"/>
  <c r="G282" i="616"/>
  <c r="G113" i="616"/>
  <c r="G228" i="616"/>
  <c r="G57" i="616"/>
  <c r="G231" i="616"/>
  <c r="G12" i="616"/>
  <c r="G68" i="616"/>
  <c r="G100" i="616"/>
  <c r="G56" i="616"/>
  <c r="G101" i="616"/>
  <c r="G96" i="616"/>
  <c r="G110" i="616"/>
  <c r="G232" i="616"/>
  <c r="G54" i="616"/>
  <c r="G95" i="616"/>
  <c r="G102" i="616"/>
  <c r="G55" i="616"/>
  <c r="G190" i="616"/>
  <c r="G104" i="616"/>
  <c r="G98" i="616"/>
  <c r="G230" i="616"/>
  <c r="G51" i="616"/>
  <c r="G97" i="616"/>
  <c r="G103" i="616"/>
  <c r="G59" i="616"/>
  <c r="G235" i="616"/>
  <c r="G189" i="616"/>
  <c r="G183" i="616"/>
  <c r="E270" i="616"/>
  <c r="G13" i="616"/>
  <c r="G99" i="616"/>
  <c r="G60" i="616"/>
  <c r="G52" i="616"/>
  <c r="G227" i="616"/>
  <c r="G111" i="616"/>
  <c r="G234" i="616"/>
  <c r="G58" i="616"/>
  <c r="G11" i="616"/>
  <c r="G53" i="616"/>
  <c r="G188" i="618"/>
  <c r="E278" i="618"/>
  <c r="I236" i="616"/>
  <c r="BD180" i="8"/>
  <c r="H191" i="8"/>
  <c r="BD191" i="8" s="1"/>
  <c r="E206" i="616"/>
  <c r="G210" i="616"/>
  <c r="E210" i="616" s="1"/>
  <c r="G129" i="614"/>
  <c r="E275" i="614"/>
  <c r="I105" i="616"/>
  <c r="I16" i="616"/>
  <c r="I272" i="616" s="1"/>
  <c r="D285" i="615"/>
  <c r="E193" i="615"/>
  <c r="D287" i="615"/>
  <c r="J48" i="614"/>
  <c r="BD245" i="8"/>
  <c r="P191" i="617"/>
  <c r="P193" i="617" s="1"/>
  <c r="J92" i="614"/>
  <c r="J223" i="614"/>
  <c r="BD182" i="8"/>
  <c r="J282" i="618"/>
  <c r="V188" i="618"/>
  <c r="T188" i="618"/>
  <c r="K188" i="618"/>
  <c r="R188" i="618"/>
  <c r="S188" i="618"/>
  <c r="O188" i="618"/>
  <c r="Y188" i="618"/>
  <c r="P188" i="618"/>
  <c r="N188" i="618"/>
  <c r="Q188" i="618"/>
  <c r="Z188" i="618"/>
  <c r="L188" i="618"/>
  <c r="I188" i="618"/>
  <c r="J188" i="618"/>
  <c r="U188" i="618"/>
  <c r="X188" i="618"/>
  <c r="M188" i="618"/>
  <c r="W188" i="618"/>
  <c r="BH191" i="8"/>
  <c r="BG191" i="8"/>
  <c r="D188" i="614"/>
  <c r="I21" i="68"/>
  <c r="Y244" i="8"/>
  <c r="D244" i="616"/>
  <c r="D244" i="615"/>
  <c r="D244" i="617"/>
  <c r="F188" i="614" l="1" a="1"/>
  <c r="F188" i="614" s="1"/>
  <c r="I278" i="615"/>
  <c r="I282" i="615"/>
  <c r="I283" i="615" s="1"/>
  <c r="E283" i="615" s="1"/>
  <c r="Q245" i="615"/>
  <c r="M245" i="615"/>
  <c r="J245" i="615"/>
  <c r="E245" i="615" s="1"/>
  <c r="W245" i="615"/>
  <c r="BL193" i="8"/>
  <c r="AN258" i="8"/>
  <c r="H282" i="617"/>
  <c r="D283" i="613"/>
  <c r="V180" i="613"/>
  <c r="Z180" i="613"/>
  <c r="N180" i="613"/>
  <c r="N191" i="613" s="1"/>
  <c r="N193" i="613" s="1"/>
  <c r="W180" i="613"/>
  <c r="S180" i="613"/>
  <c r="T180" i="613"/>
  <c r="X180" i="613"/>
  <c r="P180" i="613"/>
  <c r="Q180" i="613"/>
  <c r="Y180" i="613"/>
  <c r="U180" i="613"/>
  <c r="O180" i="613"/>
  <c r="R180" i="613"/>
  <c r="I282" i="617"/>
  <c r="Z245" i="615"/>
  <c r="N245" i="615"/>
  <c r="O245" i="615"/>
  <c r="L282" i="613"/>
  <c r="H282" i="613"/>
  <c r="K282" i="613"/>
  <c r="K185" i="613" s="1"/>
  <c r="M19" i="68"/>
  <c r="M10" i="68" s="1"/>
  <c r="C35" i="68" s="1"/>
  <c r="M47" i="68" s="1"/>
  <c r="BN193" i="8"/>
  <c r="AV258" i="8"/>
  <c r="U287" i="8"/>
  <c r="J283" i="617"/>
  <c r="J245" i="617" s="1"/>
  <c r="J185" i="617"/>
  <c r="G245" i="615"/>
  <c r="S245" i="615"/>
  <c r="R245" i="615"/>
  <c r="M283" i="613"/>
  <c r="M245" i="613" s="1"/>
  <c r="M180" i="613"/>
  <c r="G282" i="617"/>
  <c r="E123" i="617"/>
  <c r="G278" i="617"/>
  <c r="E152" i="617"/>
  <c r="U185" i="613"/>
  <c r="T185" i="613"/>
  <c r="X185" i="613"/>
  <c r="G185" i="613"/>
  <c r="P185" i="613"/>
  <c r="Z185" i="613"/>
  <c r="S185" i="613"/>
  <c r="V185" i="613"/>
  <c r="W185" i="613"/>
  <c r="H185" i="613"/>
  <c r="R185" i="613"/>
  <c r="N185" i="613"/>
  <c r="M185" i="613"/>
  <c r="O185" i="613"/>
  <c r="Q185" i="613"/>
  <c r="Y185" i="613"/>
  <c r="X245" i="615"/>
  <c r="V245" i="615"/>
  <c r="L245" i="615"/>
  <c r="L185" i="613"/>
  <c r="R245" i="617"/>
  <c r="U245" i="617"/>
  <c r="Y188" i="613"/>
  <c r="W188" i="613"/>
  <c r="L282" i="617"/>
  <c r="H282" i="615"/>
  <c r="J282" i="613"/>
  <c r="M282" i="617"/>
  <c r="L282" i="615"/>
  <c r="V181" i="613"/>
  <c r="P181" i="613"/>
  <c r="Z181" i="613"/>
  <c r="M181" i="613"/>
  <c r="Q181" i="613"/>
  <c r="Y181" i="613"/>
  <c r="N181" i="613"/>
  <c r="T181" i="613"/>
  <c r="H181" i="613"/>
  <c r="R181" i="613"/>
  <c r="W181" i="613"/>
  <c r="G181" i="613"/>
  <c r="O181" i="613"/>
  <c r="X181" i="613"/>
  <c r="S181" i="613"/>
  <c r="U181" i="613"/>
  <c r="U182" i="613"/>
  <c r="N182" i="613"/>
  <c r="P182" i="613"/>
  <c r="S182" i="613"/>
  <c r="O182" i="613"/>
  <c r="X182" i="613"/>
  <c r="T182" i="613"/>
  <c r="R182" i="613"/>
  <c r="Q182" i="613"/>
  <c r="W182" i="613"/>
  <c r="G182" i="613"/>
  <c r="M182" i="613"/>
  <c r="Z182" i="613"/>
  <c r="Y182" i="613"/>
  <c r="H182" i="613"/>
  <c r="V182" i="613"/>
  <c r="H278" i="613"/>
  <c r="H188" i="613" s="1"/>
  <c r="E152" i="613"/>
  <c r="I245" i="615"/>
  <c r="T245" i="615"/>
  <c r="Y245" i="615"/>
  <c r="K245" i="615"/>
  <c r="J184" i="617"/>
  <c r="J182" i="617"/>
  <c r="J191" i="617" s="1"/>
  <c r="J193" i="617" s="1"/>
  <c r="J285" i="617" s="1"/>
  <c r="I188" i="613"/>
  <c r="J181" i="617"/>
  <c r="P283" i="8"/>
  <c r="P245" i="8" s="1"/>
  <c r="P181" i="8"/>
  <c r="P185" i="8"/>
  <c r="P182" i="8"/>
  <c r="P184" i="8"/>
  <c r="P180" i="8"/>
  <c r="Q287" i="8"/>
  <c r="Q244" i="8" s="1"/>
  <c r="I282" i="613"/>
  <c r="I185" i="613" s="1"/>
  <c r="G188" i="613"/>
  <c r="E188" i="613" s="1"/>
  <c r="P184" i="613"/>
  <c r="X184" i="613"/>
  <c r="M184" i="613"/>
  <c r="H184" i="613"/>
  <c r="Y184" i="613"/>
  <c r="Z184" i="613"/>
  <c r="O184" i="613"/>
  <c r="U184" i="613"/>
  <c r="T184" i="613"/>
  <c r="Q184" i="613"/>
  <c r="R184" i="613"/>
  <c r="N184" i="613"/>
  <c r="S184" i="613"/>
  <c r="V184" i="613"/>
  <c r="G184" i="613"/>
  <c r="W184" i="613"/>
  <c r="U245" i="615"/>
  <c r="D285" i="613"/>
  <c r="D287" i="617"/>
  <c r="BF188" i="8"/>
  <c r="K283" i="617"/>
  <c r="K245" i="617" s="1"/>
  <c r="K181" i="617"/>
  <c r="K191" i="617" s="1"/>
  <c r="K193" i="617" s="1"/>
  <c r="K285" i="617" s="1"/>
  <c r="K185" i="617"/>
  <c r="G283" i="613"/>
  <c r="G245" i="613" s="1"/>
  <c r="G180" i="613"/>
  <c r="R245" i="613"/>
  <c r="V245" i="613"/>
  <c r="N245" i="613"/>
  <c r="X245" i="613"/>
  <c r="S245" i="613"/>
  <c r="W245" i="613"/>
  <c r="T245" i="613"/>
  <c r="Q245" i="613"/>
  <c r="Y245" i="613"/>
  <c r="P245" i="613"/>
  <c r="O245" i="613"/>
  <c r="Z245" i="613"/>
  <c r="U245" i="613"/>
  <c r="Y246" i="8"/>
  <c r="Y255" i="8" s="1"/>
  <c r="Y258" i="8" s="1"/>
  <c r="Z184" i="617"/>
  <c r="I184" i="617"/>
  <c r="T184" i="617"/>
  <c r="T191" i="617" s="1"/>
  <c r="T193" i="617" s="1"/>
  <c r="V184" i="617"/>
  <c r="V191" i="617" s="1"/>
  <c r="V193" i="617" s="1"/>
  <c r="Q184" i="617"/>
  <c r="M184" i="617"/>
  <c r="Z180" i="617"/>
  <c r="I180" i="617"/>
  <c r="F244" i="615" a="1"/>
  <c r="F244" i="615" s="1"/>
  <c r="Z244" i="615" s="1"/>
  <c r="D246" i="615"/>
  <c r="D255" i="615" s="1"/>
  <c r="D258" i="615" s="1"/>
  <c r="BE193" i="8"/>
  <c r="M223" i="614"/>
  <c r="U191" i="617"/>
  <c r="U193" i="617" s="1"/>
  <c r="D246" i="617"/>
  <c r="D255" i="617" s="1"/>
  <c r="F244" i="617" a="1"/>
  <c r="F244" i="617" s="1"/>
  <c r="Q191" i="617"/>
  <c r="Q193" i="617" s="1"/>
  <c r="I223" i="614"/>
  <c r="O191" i="617"/>
  <c r="O193" i="617" s="1"/>
  <c r="I92" i="614"/>
  <c r="N181" i="616"/>
  <c r="R191" i="617"/>
  <c r="R193" i="617" s="1"/>
  <c r="S191" i="617"/>
  <c r="S193" i="617" s="1"/>
  <c r="Y191" i="617"/>
  <c r="Y193" i="617" s="1"/>
  <c r="X191" i="617"/>
  <c r="X193" i="617" s="1"/>
  <c r="U181" i="616"/>
  <c r="L223" i="614"/>
  <c r="W191" i="617"/>
  <c r="W193" i="617" s="1"/>
  <c r="N191" i="617"/>
  <c r="N193" i="617" s="1"/>
  <c r="K92" i="614"/>
  <c r="E84" i="614"/>
  <c r="H18" i="68"/>
  <c r="H9" i="68" s="1"/>
  <c r="E83" i="614"/>
  <c r="H92" i="614"/>
  <c r="P181" i="616"/>
  <c r="T181" i="616"/>
  <c r="E142" i="614"/>
  <c r="S181" i="616"/>
  <c r="O181" i="616"/>
  <c r="V181" i="616"/>
  <c r="R181" i="616"/>
  <c r="J181" i="616"/>
  <c r="I181" i="616"/>
  <c r="M181" i="616"/>
  <c r="L181" i="616"/>
  <c r="X181" i="616"/>
  <c r="H181" i="616"/>
  <c r="E132" i="614"/>
  <c r="L92" i="614"/>
  <c r="K223" i="614"/>
  <c r="E215" i="614"/>
  <c r="H223" i="614"/>
  <c r="E214" i="614"/>
  <c r="E30" i="614"/>
  <c r="K48" i="614"/>
  <c r="K273" i="614" s="1"/>
  <c r="K135" i="614" s="1"/>
  <c r="Y181" i="616"/>
  <c r="K181" i="616"/>
  <c r="Z181" i="616"/>
  <c r="G181" i="616"/>
  <c r="W181" i="616"/>
  <c r="W185" i="616"/>
  <c r="M185" i="616"/>
  <c r="M188" i="616"/>
  <c r="N185" i="616"/>
  <c r="O185" i="616"/>
  <c r="X182" i="616"/>
  <c r="Q185" i="616"/>
  <c r="P188" i="616"/>
  <c r="T182" i="616"/>
  <c r="J185" i="616"/>
  <c r="R182" i="616"/>
  <c r="U188" i="616"/>
  <c r="V185" i="616"/>
  <c r="Y182" i="616"/>
  <c r="W188" i="616"/>
  <c r="P185" i="616"/>
  <c r="Z188" i="616"/>
  <c r="Z182" i="616"/>
  <c r="Z185" i="616"/>
  <c r="H185" i="616"/>
  <c r="U185" i="616"/>
  <c r="N188" i="616"/>
  <c r="X185" i="616"/>
  <c r="K182" i="616"/>
  <c r="L182" i="616"/>
  <c r="K188" i="616"/>
  <c r="E188" i="616" s="1"/>
  <c r="L185" i="616"/>
  <c r="V182" i="616"/>
  <c r="S185" i="616"/>
  <c r="I185" i="616"/>
  <c r="O188" i="616"/>
  <c r="G185" i="616"/>
  <c r="Q182" i="616"/>
  <c r="O182" i="616"/>
  <c r="P182" i="616"/>
  <c r="M182" i="616"/>
  <c r="W182" i="616"/>
  <c r="I182" i="616"/>
  <c r="J182" i="616"/>
  <c r="Q188" i="616"/>
  <c r="T188" i="616"/>
  <c r="I188" i="616"/>
  <c r="Y188" i="616"/>
  <c r="S188" i="616"/>
  <c r="L188" i="616"/>
  <c r="R188" i="616"/>
  <c r="G188" i="616"/>
  <c r="X188" i="616"/>
  <c r="Y185" i="616"/>
  <c r="R185" i="616"/>
  <c r="T185" i="616"/>
  <c r="S182" i="616"/>
  <c r="N182" i="616"/>
  <c r="U182" i="616"/>
  <c r="H182" i="616"/>
  <c r="H188" i="616"/>
  <c r="J188" i="616"/>
  <c r="H69" i="616"/>
  <c r="H70" i="616" s="1"/>
  <c r="K7" i="390"/>
  <c r="K8" i="390" s="1"/>
  <c r="J191" i="615"/>
  <c r="J193" i="615" s="1"/>
  <c r="J285" i="615" s="1"/>
  <c r="M273" i="614"/>
  <c r="M141" i="614" s="1"/>
  <c r="W191" i="615"/>
  <c r="W193" i="615" s="1"/>
  <c r="Q191" i="615"/>
  <c r="Q193" i="615" s="1"/>
  <c r="H63" i="616"/>
  <c r="H271" i="616" s="1"/>
  <c r="H283" i="616" s="1"/>
  <c r="H245" i="616" s="1"/>
  <c r="X191" i="615"/>
  <c r="X193" i="615" s="1"/>
  <c r="I191" i="615"/>
  <c r="I193" i="615" s="1"/>
  <c r="I285" i="615" s="1"/>
  <c r="R191" i="615"/>
  <c r="R193" i="615" s="1"/>
  <c r="G191" i="615"/>
  <c r="G193" i="615" s="1"/>
  <c r="G285" i="615" s="1"/>
  <c r="L191" i="615"/>
  <c r="L193" i="615" s="1"/>
  <c r="L285" i="615" s="1"/>
  <c r="Y191" i="615"/>
  <c r="Y193" i="615" s="1"/>
  <c r="Z246" i="615"/>
  <c r="Z255" i="615" s="1"/>
  <c r="D246" i="616"/>
  <c r="D255" i="616" s="1"/>
  <c r="D258" i="616" s="1"/>
  <c r="F244" i="616" a="1"/>
  <c r="F244" i="616" s="1"/>
  <c r="L244" i="616" s="1"/>
  <c r="U191" i="615"/>
  <c r="U193" i="615" s="1"/>
  <c r="L246" i="8"/>
  <c r="L255" i="8" s="1"/>
  <c r="L258" i="8" s="1"/>
  <c r="L286" i="8" s="1"/>
  <c r="L264" i="8" s="1"/>
  <c r="N191" i="615"/>
  <c r="N193" i="615" s="1"/>
  <c r="V191" i="615"/>
  <c r="V193" i="615" s="1"/>
  <c r="H273" i="614"/>
  <c r="H141" i="614" s="1"/>
  <c r="O191" i="615"/>
  <c r="O193" i="615" s="1"/>
  <c r="T191" i="615"/>
  <c r="T193" i="615" s="1"/>
  <c r="P191" i="615"/>
  <c r="P193" i="615" s="1"/>
  <c r="H191" i="615"/>
  <c r="H193" i="615" s="1"/>
  <c r="H285" i="615" s="1"/>
  <c r="K191" i="615"/>
  <c r="K193" i="615" s="1"/>
  <c r="K285" i="615" s="1"/>
  <c r="D285" i="616"/>
  <c r="D287" i="616"/>
  <c r="S191" i="615"/>
  <c r="S193" i="615" s="1"/>
  <c r="M191" i="615"/>
  <c r="M193" i="615" s="1"/>
  <c r="M285" i="615" s="1"/>
  <c r="K69" i="616"/>
  <c r="K70" i="616" s="1"/>
  <c r="K107" i="616" s="1"/>
  <c r="O245" i="616"/>
  <c r="S245" i="616"/>
  <c r="Z245" i="616"/>
  <c r="N245" i="616"/>
  <c r="P245" i="616"/>
  <c r="Y245" i="616"/>
  <c r="T245" i="616"/>
  <c r="X245" i="616"/>
  <c r="V245" i="616"/>
  <c r="Q245" i="616"/>
  <c r="U245" i="616"/>
  <c r="R245" i="616"/>
  <c r="W245" i="616"/>
  <c r="H180" i="616"/>
  <c r="X180" i="616"/>
  <c r="L180" i="616"/>
  <c r="G180" i="616"/>
  <c r="W180" i="616"/>
  <c r="I180" i="616"/>
  <c r="N180" i="616"/>
  <c r="Z180" i="616"/>
  <c r="M180" i="616"/>
  <c r="P180" i="616"/>
  <c r="T180" i="616"/>
  <c r="J180" i="616"/>
  <c r="Y180" i="616"/>
  <c r="O180" i="616"/>
  <c r="S180" i="616"/>
  <c r="U180" i="616"/>
  <c r="R180" i="616"/>
  <c r="Q180" i="616"/>
  <c r="V180" i="616"/>
  <c r="K180" i="616"/>
  <c r="Y184" i="616"/>
  <c r="M184" i="616"/>
  <c r="N184" i="616"/>
  <c r="Z184" i="616"/>
  <c r="H184" i="616"/>
  <c r="K184" i="616"/>
  <c r="J184" i="616"/>
  <c r="W184" i="616"/>
  <c r="Q184" i="616"/>
  <c r="R184" i="616"/>
  <c r="I184" i="616"/>
  <c r="P184" i="616"/>
  <c r="G184" i="616"/>
  <c r="L184" i="616"/>
  <c r="T184" i="616"/>
  <c r="V184" i="616"/>
  <c r="X184" i="616"/>
  <c r="O184" i="616"/>
  <c r="S184" i="616"/>
  <c r="U184" i="616"/>
  <c r="M244" i="615"/>
  <c r="M246" i="615" s="1"/>
  <c r="M255" i="615" s="1"/>
  <c r="U244" i="615"/>
  <c r="U246" i="615" s="1"/>
  <c r="U255" i="615" s="1"/>
  <c r="K63" i="616"/>
  <c r="K271" i="616" s="1"/>
  <c r="K283" i="616" s="1"/>
  <c r="K245" i="616" s="1"/>
  <c r="V244" i="615"/>
  <c r="V246" i="615" s="1"/>
  <c r="V255" i="615" s="1"/>
  <c r="S244" i="615"/>
  <c r="S246" i="615" s="1"/>
  <c r="S255" i="615" s="1"/>
  <c r="N244" i="615"/>
  <c r="N246" i="615" s="1"/>
  <c r="N255" i="615" s="1"/>
  <c r="L244" i="615"/>
  <c r="L246" i="615" s="1"/>
  <c r="L255" i="615" s="1"/>
  <c r="O244" i="615"/>
  <c r="O246" i="615" s="1"/>
  <c r="O255" i="615" s="1"/>
  <c r="X244" i="615"/>
  <c r="X246" i="615" s="1"/>
  <c r="X255" i="615" s="1"/>
  <c r="K244" i="615"/>
  <c r="K246" i="615" s="1"/>
  <c r="K255" i="615" s="1"/>
  <c r="Q244" i="615"/>
  <c r="Q246" i="615" s="1"/>
  <c r="Q255" i="615" s="1"/>
  <c r="I244" i="615"/>
  <c r="I246" i="615" s="1"/>
  <c r="H244" i="615"/>
  <c r="H246" i="615" s="1"/>
  <c r="H255" i="615" s="1"/>
  <c r="Y244" i="615"/>
  <c r="Y246" i="615" s="1"/>
  <c r="Y255" i="615" s="1"/>
  <c r="R244" i="615"/>
  <c r="R246" i="615" s="1"/>
  <c r="R255" i="615" s="1"/>
  <c r="P244" i="615"/>
  <c r="P246" i="615" s="1"/>
  <c r="P255" i="615" s="1"/>
  <c r="J244" i="615"/>
  <c r="G244" i="615"/>
  <c r="G246" i="615" s="1"/>
  <c r="T244" i="615"/>
  <c r="T246" i="615" s="1"/>
  <c r="T255" i="615" s="1"/>
  <c r="W244" i="615"/>
  <c r="W246" i="615" s="1"/>
  <c r="W255" i="615" s="1"/>
  <c r="E189" i="616"/>
  <c r="E55" i="616"/>
  <c r="E100" i="616"/>
  <c r="I273" i="614"/>
  <c r="I135" i="614" s="1"/>
  <c r="G7" i="390"/>
  <c r="G8" i="390" s="1"/>
  <c r="G18" i="68"/>
  <c r="G9" i="68" s="1"/>
  <c r="B29" i="68" s="1"/>
  <c r="M29" i="68" s="1"/>
  <c r="L114" i="616"/>
  <c r="E52" i="616"/>
  <c r="E59" i="616"/>
  <c r="E232" i="616"/>
  <c r="E231" i="616"/>
  <c r="E98" i="616"/>
  <c r="E53" i="616"/>
  <c r="E56" i="616"/>
  <c r="E234" i="616"/>
  <c r="E190" i="616"/>
  <c r="E101" i="616"/>
  <c r="E103" i="616"/>
  <c r="E102" i="616"/>
  <c r="J236" i="616"/>
  <c r="J61" i="616"/>
  <c r="M105" i="616"/>
  <c r="E99" i="616"/>
  <c r="E97" i="616"/>
  <c r="L61" i="616"/>
  <c r="E230" i="616"/>
  <c r="M286" i="8"/>
  <c r="M264" i="8" s="1"/>
  <c r="E183" i="616"/>
  <c r="E111" i="616"/>
  <c r="E96" i="616"/>
  <c r="E235" i="616"/>
  <c r="L273" i="614"/>
  <c r="L270" i="614"/>
  <c r="E60" i="616"/>
  <c r="E213" i="614"/>
  <c r="G223" i="614"/>
  <c r="I286" i="8"/>
  <c r="I264" i="8" s="1"/>
  <c r="I265" i="8" s="1"/>
  <c r="B19" i="68" s="1"/>
  <c r="B10" i="68" s="1"/>
  <c r="C24" i="68" s="1"/>
  <c r="M236" i="616"/>
  <c r="M61" i="616"/>
  <c r="J105" i="616"/>
  <c r="B30" i="68"/>
  <c r="M30" i="68" s="1"/>
  <c r="N185" i="618"/>
  <c r="I185" i="618"/>
  <c r="X185" i="618"/>
  <c r="R185" i="618"/>
  <c r="W185" i="618"/>
  <c r="M185" i="618"/>
  <c r="H185" i="618"/>
  <c r="O185" i="618"/>
  <c r="V185" i="618"/>
  <c r="Q185" i="618"/>
  <c r="J185" i="618"/>
  <c r="G185" i="618"/>
  <c r="L185" i="618"/>
  <c r="Z185" i="618"/>
  <c r="S185" i="618"/>
  <c r="U185" i="618"/>
  <c r="P185" i="618"/>
  <c r="K185" i="618"/>
  <c r="Y185" i="618"/>
  <c r="T185" i="618"/>
  <c r="J283" i="618"/>
  <c r="E283" i="618" s="1"/>
  <c r="E282" i="618"/>
  <c r="H101" i="614"/>
  <c r="H110" i="614"/>
  <c r="H102" i="614"/>
  <c r="H230" i="614"/>
  <c r="H97" i="614"/>
  <c r="H99" i="614"/>
  <c r="H235" i="614"/>
  <c r="H58" i="614"/>
  <c r="H98" i="614"/>
  <c r="H95" i="614"/>
  <c r="H12" i="614"/>
  <c r="H100" i="614"/>
  <c r="H53" i="614"/>
  <c r="H52" i="614"/>
  <c r="H189" i="614"/>
  <c r="H56" i="614"/>
  <c r="H234" i="614"/>
  <c r="H227" i="614"/>
  <c r="H183" i="614"/>
  <c r="H113" i="614"/>
  <c r="H103" i="614"/>
  <c r="H111" i="614"/>
  <c r="H54" i="614"/>
  <c r="H59" i="614"/>
  <c r="H51" i="614"/>
  <c r="H231" i="614"/>
  <c r="H55" i="614"/>
  <c r="H57" i="614"/>
  <c r="H232" i="614"/>
  <c r="H68" i="614"/>
  <c r="H60" i="614"/>
  <c r="H104" i="614"/>
  <c r="H11" i="614"/>
  <c r="H190" i="614"/>
  <c r="H96" i="614"/>
  <c r="H13" i="614"/>
  <c r="H228" i="614"/>
  <c r="D285" i="618"/>
  <c r="D286" i="615"/>
  <c r="E129" i="614"/>
  <c r="E11" i="616"/>
  <c r="G16" i="616"/>
  <c r="E13" i="616"/>
  <c r="E51" i="616"/>
  <c r="G61" i="616"/>
  <c r="E54" i="616"/>
  <c r="E12" i="616"/>
  <c r="M16" i="616"/>
  <c r="M272" i="616" s="1"/>
  <c r="T286" i="8"/>
  <c r="I245" i="618"/>
  <c r="R245" i="618"/>
  <c r="Z245" i="618"/>
  <c r="Q245" i="618"/>
  <c r="P245" i="618"/>
  <c r="M245" i="618"/>
  <c r="S245" i="618"/>
  <c r="Y245" i="618"/>
  <c r="L245" i="618"/>
  <c r="K245" i="618"/>
  <c r="N245" i="618"/>
  <c r="H245" i="618"/>
  <c r="W245" i="618"/>
  <c r="U245" i="618"/>
  <c r="X245" i="618"/>
  <c r="O245" i="618"/>
  <c r="T245" i="618"/>
  <c r="V245" i="618"/>
  <c r="G245" i="618"/>
  <c r="H193" i="8"/>
  <c r="E58" i="616"/>
  <c r="J16" i="616"/>
  <c r="J272" i="616" s="1"/>
  <c r="D258" i="617"/>
  <c r="E68" i="616"/>
  <c r="BO265" i="8"/>
  <c r="M7" i="390" s="1"/>
  <c r="M8" i="390" s="1"/>
  <c r="M18" i="68"/>
  <c r="M9" i="68" s="1"/>
  <c r="I227" i="614"/>
  <c r="I68" i="614"/>
  <c r="I230" i="614"/>
  <c r="I60" i="614"/>
  <c r="I228" i="614"/>
  <c r="I98" i="614"/>
  <c r="I57" i="614"/>
  <c r="I99" i="614"/>
  <c r="I103" i="614"/>
  <c r="I54" i="614"/>
  <c r="I95" i="614"/>
  <c r="I55" i="614"/>
  <c r="I56" i="614"/>
  <c r="I113" i="614"/>
  <c r="I232" i="614"/>
  <c r="I183" i="614"/>
  <c r="I11" i="614"/>
  <c r="I53" i="614"/>
  <c r="I59" i="614"/>
  <c r="I51" i="614"/>
  <c r="I96" i="614"/>
  <c r="I231" i="614"/>
  <c r="I235" i="614"/>
  <c r="I52" i="614"/>
  <c r="I102" i="614"/>
  <c r="I13" i="614"/>
  <c r="I104" i="614"/>
  <c r="I111" i="614"/>
  <c r="I12" i="614"/>
  <c r="I190" i="614"/>
  <c r="I100" i="614"/>
  <c r="I101" i="614"/>
  <c r="I58" i="614"/>
  <c r="I97" i="614"/>
  <c r="I110" i="614"/>
  <c r="I189" i="614"/>
  <c r="I234" i="614"/>
  <c r="E110" i="616"/>
  <c r="G114" i="616"/>
  <c r="E57" i="616"/>
  <c r="BG193" i="8"/>
  <c r="L105" i="616"/>
  <c r="L236" i="616"/>
  <c r="J114" i="616"/>
  <c r="O180" i="618"/>
  <c r="I180" i="618"/>
  <c r="X180" i="618"/>
  <c r="S180" i="618"/>
  <c r="V180" i="618"/>
  <c r="M180" i="618"/>
  <c r="H180" i="618"/>
  <c r="N180" i="618"/>
  <c r="W180" i="618"/>
  <c r="Q180" i="618"/>
  <c r="Z180" i="618"/>
  <c r="L180" i="618"/>
  <c r="G180" i="618"/>
  <c r="R180" i="618"/>
  <c r="U180" i="618"/>
  <c r="P180" i="618"/>
  <c r="J180" i="618"/>
  <c r="K180" i="618"/>
  <c r="Y180" i="618"/>
  <c r="T180" i="618"/>
  <c r="N244" i="617"/>
  <c r="N246" i="617" s="1"/>
  <c r="N255" i="617" s="1"/>
  <c r="U244" i="617"/>
  <c r="U246" i="617" s="1"/>
  <c r="U255" i="617" s="1"/>
  <c r="U258" i="617" s="1"/>
  <c r="X244" i="617"/>
  <c r="X246" i="617" s="1"/>
  <c r="X255" i="617" s="1"/>
  <c r="X258" i="617" s="1"/>
  <c r="Z244" i="617"/>
  <c r="Z246" i="617" s="1"/>
  <c r="Z255" i="617" s="1"/>
  <c r="H244" i="617"/>
  <c r="T244" i="617"/>
  <c r="T246" i="617" s="1"/>
  <c r="T255" i="617" s="1"/>
  <c r="R244" i="617"/>
  <c r="O244" i="617"/>
  <c r="O246" i="617" s="1"/>
  <c r="O255" i="617" s="1"/>
  <c r="O258" i="617" s="1"/>
  <c r="S244" i="617"/>
  <c r="S246" i="617" s="1"/>
  <c r="S255" i="617" s="1"/>
  <c r="J244" i="617"/>
  <c r="J246" i="617" s="1"/>
  <c r="J255" i="617" s="1"/>
  <c r="P244" i="617"/>
  <c r="P246" i="617" s="1"/>
  <c r="P255" i="617" s="1"/>
  <c r="P258" i="617" s="1"/>
  <c r="Q244" i="617"/>
  <c r="Q246" i="617" s="1"/>
  <c r="Q255" i="617" s="1"/>
  <c r="M244" i="617"/>
  <c r="G244" i="617"/>
  <c r="K244" i="617"/>
  <c r="W244" i="617"/>
  <c r="W246" i="617" s="1"/>
  <c r="W255" i="617" s="1"/>
  <c r="I244" i="617"/>
  <c r="V244" i="617"/>
  <c r="V246" i="617" s="1"/>
  <c r="V255" i="617" s="1"/>
  <c r="L244" i="617"/>
  <c r="Y244" i="617"/>
  <c r="Y246" i="617" s="1"/>
  <c r="Y255" i="617" s="1"/>
  <c r="E95" i="616"/>
  <c r="G105" i="616"/>
  <c r="I63" i="616"/>
  <c r="I271" i="616" s="1"/>
  <c r="I283" i="616" s="1"/>
  <c r="I245" i="616" s="1"/>
  <c r="E104" i="616"/>
  <c r="E228" i="616"/>
  <c r="E82" i="614"/>
  <c r="G92" i="614"/>
  <c r="BH193" i="8"/>
  <c r="N184" i="618"/>
  <c r="M184" i="618"/>
  <c r="T184" i="618"/>
  <c r="W184" i="618"/>
  <c r="S184" i="618"/>
  <c r="L184" i="618"/>
  <c r="Q184" i="618"/>
  <c r="U184" i="618"/>
  <c r="Z184" i="618"/>
  <c r="P184" i="618"/>
  <c r="K184" i="618"/>
  <c r="R184" i="618"/>
  <c r="Y184" i="618"/>
  <c r="J184" i="618"/>
  <c r="O184" i="618"/>
  <c r="V184" i="618"/>
  <c r="X184" i="618"/>
  <c r="H184" i="618"/>
  <c r="G184" i="618"/>
  <c r="I184" i="618"/>
  <c r="K201" i="616"/>
  <c r="K238" i="616" s="1"/>
  <c r="K240" i="616" s="1"/>
  <c r="M60" i="614"/>
  <c r="M101" i="614"/>
  <c r="M13" i="614"/>
  <c r="M102" i="614"/>
  <c r="M57" i="614"/>
  <c r="M183" i="614"/>
  <c r="M104" i="614"/>
  <c r="M12" i="614"/>
  <c r="M228" i="614"/>
  <c r="M96" i="614"/>
  <c r="M58" i="614"/>
  <c r="M53" i="614"/>
  <c r="M95" i="614"/>
  <c r="M56" i="614"/>
  <c r="M230" i="614"/>
  <c r="M100" i="614"/>
  <c r="M113" i="614"/>
  <c r="M189" i="614"/>
  <c r="M59" i="614"/>
  <c r="M234" i="614"/>
  <c r="M97" i="614"/>
  <c r="M52" i="614"/>
  <c r="M235" i="614"/>
  <c r="M110" i="614"/>
  <c r="M227" i="614"/>
  <c r="M232" i="614"/>
  <c r="M103" i="614"/>
  <c r="M111" i="614"/>
  <c r="M54" i="614"/>
  <c r="M55" i="614"/>
  <c r="M68" i="614"/>
  <c r="M99" i="614"/>
  <c r="M11" i="614"/>
  <c r="M98" i="614"/>
  <c r="M190" i="614"/>
  <c r="M51" i="614"/>
  <c r="M231" i="614"/>
  <c r="J273" i="614"/>
  <c r="J270" i="614"/>
  <c r="I200" i="616"/>
  <c r="I69" i="616"/>
  <c r="I70" i="616" s="1"/>
  <c r="I107" i="616" s="1"/>
  <c r="E188" i="618"/>
  <c r="E227" i="616"/>
  <c r="G236" i="616"/>
  <c r="E113" i="616"/>
  <c r="E29" i="614"/>
  <c r="G48" i="614"/>
  <c r="B33" i="68"/>
  <c r="M33" i="68" s="1"/>
  <c r="X287" i="8"/>
  <c r="Y286" i="8"/>
  <c r="H201" i="616"/>
  <c r="H238" i="616" s="1"/>
  <c r="M114" i="616"/>
  <c r="L16" i="616"/>
  <c r="L272" i="616" s="1"/>
  <c r="W182" i="618"/>
  <c r="R182" i="618"/>
  <c r="M182" i="618"/>
  <c r="G182" i="618"/>
  <c r="V182" i="618"/>
  <c r="Q182" i="618"/>
  <c r="X182" i="618"/>
  <c r="K182" i="618"/>
  <c r="Z182" i="618"/>
  <c r="S182" i="618"/>
  <c r="N182" i="618"/>
  <c r="P182" i="618"/>
  <c r="U182" i="618"/>
  <c r="O182" i="618"/>
  <c r="H182" i="618"/>
  <c r="J182" i="618"/>
  <c r="Y182" i="618"/>
  <c r="T182" i="618"/>
  <c r="L182" i="618"/>
  <c r="I182" i="618"/>
  <c r="K181" i="618"/>
  <c r="Q181" i="618"/>
  <c r="L181" i="618"/>
  <c r="W181" i="618"/>
  <c r="Z181" i="618"/>
  <c r="U181" i="618"/>
  <c r="O181" i="618"/>
  <c r="P181" i="618"/>
  <c r="J181" i="618"/>
  <c r="G181" i="618"/>
  <c r="Y181" i="618"/>
  <c r="R181" i="618"/>
  <c r="M181" i="618"/>
  <c r="T181" i="618"/>
  <c r="N181" i="618"/>
  <c r="I181" i="618"/>
  <c r="X181" i="618"/>
  <c r="S181" i="618"/>
  <c r="H181" i="618"/>
  <c r="V181" i="618"/>
  <c r="D244" i="613"/>
  <c r="Y264" i="8"/>
  <c r="H21" i="68"/>
  <c r="D264" i="616"/>
  <c r="D245" i="614"/>
  <c r="D264" i="617"/>
  <c r="D181" i="614"/>
  <c r="D264" i="615"/>
  <c r="K21" i="68"/>
  <c r="U244" i="8"/>
  <c r="D185" i="614"/>
  <c r="T264" i="8"/>
  <c r="D180" i="614"/>
  <c r="D182" i="614"/>
  <c r="G21" i="68"/>
  <c r="D184" i="614"/>
  <c r="X244" i="8"/>
  <c r="F184" i="614" l="1" a="1"/>
  <c r="F184" i="614" s="1"/>
  <c r="F182" i="614" a="1"/>
  <c r="F182" i="614" s="1"/>
  <c r="D191" i="614"/>
  <c r="F180" i="614" a="1"/>
  <c r="F180" i="614" s="1"/>
  <c r="D193" i="614"/>
  <c r="D287" i="614" s="1"/>
  <c r="F185" i="614" a="1"/>
  <c r="F185" i="614" s="1"/>
  <c r="U246" i="8"/>
  <c r="U255" i="8" s="1"/>
  <c r="U258" i="8" s="1"/>
  <c r="F181" i="614" a="1"/>
  <c r="F181" i="614" s="1"/>
  <c r="F245" i="614" a="1"/>
  <c r="F245" i="614" s="1"/>
  <c r="F244" i="613" a="1"/>
  <c r="F244" i="613" s="1"/>
  <c r="D246" i="613"/>
  <c r="D255" i="613" s="1"/>
  <c r="D258" i="613"/>
  <c r="K246" i="617"/>
  <c r="K255" i="617" s="1"/>
  <c r="R246" i="617"/>
  <c r="R255" i="617" s="1"/>
  <c r="BF184" i="8"/>
  <c r="M283" i="617"/>
  <c r="M245" i="617" s="1"/>
  <c r="M181" i="617"/>
  <c r="M185" i="617"/>
  <c r="M180" i="617"/>
  <c r="M182" i="617"/>
  <c r="M191" i="613"/>
  <c r="M193" i="613" s="1"/>
  <c r="M285" i="613" s="1"/>
  <c r="E278" i="613"/>
  <c r="Y191" i="613"/>
  <c r="Y193" i="613" s="1"/>
  <c r="Z191" i="613"/>
  <c r="Z193" i="613" s="1"/>
  <c r="G182" i="617"/>
  <c r="G185" i="617"/>
  <c r="E282" i="617"/>
  <c r="G180" i="617"/>
  <c r="G181" i="617"/>
  <c r="G184" i="617"/>
  <c r="G283" i="617"/>
  <c r="U191" i="613"/>
  <c r="U193" i="613" s="1"/>
  <c r="BF182" i="8"/>
  <c r="J283" i="613"/>
  <c r="J245" i="613" s="1"/>
  <c r="J182" i="613"/>
  <c r="J180" i="613"/>
  <c r="J191" i="613" s="1"/>
  <c r="J193" i="613" s="1"/>
  <c r="J285" i="613" s="1"/>
  <c r="J184" i="613"/>
  <c r="J181" i="613"/>
  <c r="BN258" i="8"/>
  <c r="AV265" i="8"/>
  <c r="Q191" i="613"/>
  <c r="Q193" i="613" s="1"/>
  <c r="V191" i="613"/>
  <c r="V193" i="613" s="1"/>
  <c r="P191" i="8"/>
  <c r="BF191" i="8" s="1"/>
  <c r="BF180" i="8"/>
  <c r="M246" i="617"/>
  <c r="M255" i="617" s="1"/>
  <c r="H246" i="617"/>
  <c r="H255" i="617" s="1"/>
  <c r="BF185" i="8"/>
  <c r="P191" i="613"/>
  <c r="P193" i="613" s="1"/>
  <c r="G191" i="613"/>
  <c r="G193" i="613" s="1"/>
  <c r="G287" i="613" s="1"/>
  <c r="BF181" i="8"/>
  <c r="L283" i="617"/>
  <c r="L245" i="617" s="1"/>
  <c r="L181" i="617"/>
  <c r="L185" i="617"/>
  <c r="L184" i="617"/>
  <c r="L182" i="617"/>
  <c r="L180" i="617"/>
  <c r="J185" i="613"/>
  <c r="E185" i="613" s="1"/>
  <c r="X191" i="613"/>
  <c r="X193" i="613" s="1"/>
  <c r="H283" i="617"/>
  <c r="H245" i="617" s="1"/>
  <c r="H182" i="617"/>
  <c r="H180" i="617"/>
  <c r="H185" i="617"/>
  <c r="H181" i="617"/>
  <c r="H184" i="617"/>
  <c r="J246" i="615"/>
  <c r="J255" i="615" s="1"/>
  <c r="BF245" i="8"/>
  <c r="K283" i="613"/>
  <c r="K245" i="613" s="1"/>
  <c r="K184" i="613"/>
  <c r="K181" i="613"/>
  <c r="K182" i="613"/>
  <c r="K180" i="613"/>
  <c r="K191" i="613" s="1"/>
  <c r="K193" i="613" s="1"/>
  <c r="K285" i="613" s="1"/>
  <c r="I283" i="617"/>
  <c r="I245" i="617" s="1"/>
  <c r="I181" i="617"/>
  <c r="I191" i="617" s="1"/>
  <c r="I193" i="617" s="1"/>
  <c r="I285" i="617" s="1"/>
  <c r="I185" i="617"/>
  <c r="I182" i="617"/>
  <c r="T191" i="613"/>
  <c r="T193" i="613" s="1"/>
  <c r="BL258" i="8"/>
  <c r="AN265" i="8"/>
  <c r="V258" i="617"/>
  <c r="I283" i="613"/>
  <c r="I245" i="613" s="1"/>
  <c r="I181" i="613"/>
  <c r="E181" i="613" s="1"/>
  <c r="I184" i="613"/>
  <c r="I182" i="613"/>
  <c r="I180" i="613"/>
  <c r="G188" i="617"/>
  <c r="E188" i="617" s="1"/>
  <c r="E278" i="617"/>
  <c r="H180" i="613"/>
  <c r="H283" i="613"/>
  <c r="H245" i="613" s="1"/>
  <c r="E282" i="613"/>
  <c r="R191" i="613"/>
  <c r="R193" i="613" s="1"/>
  <c r="S191" i="613"/>
  <c r="S193" i="613" s="1"/>
  <c r="L246" i="617"/>
  <c r="L255" i="617" s="1"/>
  <c r="I246" i="617"/>
  <c r="I255" i="617" s="1"/>
  <c r="Z191" i="617"/>
  <c r="Z193" i="617" s="1"/>
  <c r="Q246" i="8"/>
  <c r="Q255" i="8" s="1"/>
  <c r="Q258" i="8" s="1"/>
  <c r="Q286" i="8" s="1"/>
  <c r="Q264" i="8" s="1"/>
  <c r="L283" i="613"/>
  <c r="L245" i="613" s="1"/>
  <c r="L184" i="613"/>
  <c r="L180" i="613"/>
  <c r="L182" i="613"/>
  <c r="L181" i="613"/>
  <c r="O191" i="613"/>
  <c r="O193" i="613" s="1"/>
  <c r="W191" i="613"/>
  <c r="W193" i="613" s="1"/>
  <c r="T188" i="614"/>
  <c r="P188" i="614"/>
  <c r="R188" i="614"/>
  <c r="U188" i="614"/>
  <c r="V188" i="614"/>
  <c r="X188" i="614"/>
  <c r="Y188" i="614"/>
  <c r="W188" i="614"/>
  <c r="O188" i="614"/>
  <c r="N188" i="614"/>
  <c r="S188" i="614"/>
  <c r="Q188" i="614"/>
  <c r="Z188" i="614"/>
  <c r="E184" i="617"/>
  <c r="Q258" i="617"/>
  <c r="T258" i="617"/>
  <c r="K258" i="617"/>
  <c r="K286" i="617" s="1"/>
  <c r="S258" i="617"/>
  <c r="W258" i="617"/>
  <c r="R258" i="617"/>
  <c r="J287" i="617"/>
  <c r="K287" i="617"/>
  <c r="Y258" i="617"/>
  <c r="J258" i="617"/>
  <c r="N258" i="617"/>
  <c r="E92" i="614"/>
  <c r="E223" i="614"/>
  <c r="K270" i="614"/>
  <c r="K227" i="614" s="1"/>
  <c r="K141" i="614"/>
  <c r="K136" i="614"/>
  <c r="K279" i="614" s="1"/>
  <c r="K126" i="614" s="1"/>
  <c r="K137" i="614" s="1"/>
  <c r="K149" i="614"/>
  <c r="M136" i="614"/>
  <c r="M149" i="614"/>
  <c r="M280" i="614" s="1"/>
  <c r="M140" i="614" s="1"/>
  <c r="M150" i="614" s="1"/>
  <c r="M135" i="614"/>
  <c r="H107" i="616"/>
  <c r="H116" i="616" s="1"/>
  <c r="J287" i="615"/>
  <c r="K287" i="613"/>
  <c r="W258" i="615"/>
  <c r="Q258" i="615"/>
  <c r="L287" i="615"/>
  <c r="H287" i="615"/>
  <c r="BE255" i="8"/>
  <c r="BE258" i="8"/>
  <c r="Y258" i="615"/>
  <c r="L265" i="8"/>
  <c r="C18" i="68" s="1"/>
  <c r="C9" i="68" s="1"/>
  <c r="B25" i="68" s="1"/>
  <c r="M25" i="68" s="1"/>
  <c r="I287" i="615"/>
  <c r="N258" i="615"/>
  <c r="J191" i="616"/>
  <c r="J193" i="616" s="1"/>
  <c r="H149" i="614"/>
  <c r="H280" i="614" s="1"/>
  <c r="H140" i="614" s="1"/>
  <c r="H150" i="614" s="1"/>
  <c r="H136" i="614"/>
  <c r="H135" i="614"/>
  <c r="BE246" i="8"/>
  <c r="K287" i="615"/>
  <c r="H258" i="615"/>
  <c r="H286" i="615" s="1"/>
  <c r="T258" i="615"/>
  <c r="G287" i="615"/>
  <c r="Y244" i="616"/>
  <c r="Y246" i="616" s="1"/>
  <c r="Y255" i="616" s="1"/>
  <c r="J244" i="616"/>
  <c r="O244" i="616"/>
  <c r="O246" i="616" s="1"/>
  <c r="O255" i="616" s="1"/>
  <c r="Z244" i="616"/>
  <c r="Z246" i="616" s="1"/>
  <c r="Z255" i="616" s="1"/>
  <c r="R244" i="616"/>
  <c r="R246" i="616" s="1"/>
  <c r="R255" i="616" s="1"/>
  <c r="M244" i="616"/>
  <c r="K244" i="616"/>
  <c r="K246" i="616" s="1"/>
  <c r="E285" i="615"/>
  <c r="V258" i="615"/>
  <c r="M191" i="616"/>
  <c r="M193" i="616" s="1"/>
  <c r="Z258" i="615"/>
  <c r="P258" i="615"/>
  <c r="F264" i="616" a="1"/>
  <c r="F264" i="616" s="1"/>
  <c r="I244" i="616"/>
  <c r="I246" i="616" s="1"/>
  <c r="Q244" i="616"/>
  <c r="Q246" i="616" s="1"/>
  <c r="Q255" i="616" s="1"/>
  <c r="S244" i="616"/>
  <c r="S246" i="616" s="1"/>
  <c r="S255" i="616" s="1"/>
  <c r="G244" i="616"/>
  <c r="X244" i="616"/>
  <c r="X246" i="616" s="1"/>
  <c r="X255" i="616" s="1"/>
  <c r="W244" i="616"/>
  <c r="W246" i="616" s="1"/>
  <c r="W255" i="616" s="1"/>
  <c r="P244" i="616"/>
  <c r="P246" i="616" s="1"/>
  <c r="P255" i="616" s="1"/>
  <c r="U244" i="616"/>
  <c r="U246" i="616" s="1"/>
  <c r="U255" i="616" s="1"/>
  <c r="T244" i="616"/>
  <c r="T246" i="616" s="1"/>
  <c r="T255" i="616" s="1"/>
  <c r="H244" i="616"/>
  <c r="H246" i="616" s="1"/>
  <c r="N244" i="616"/>
  <c r="N246" i="616" s="1"/>
  <c r="N255" i="616" s="1"/>
  <c r="V244" i="616"/>
  <c r="V246" i="616" s="1"/>
  <c r="V255" i="616" s="1"/>
  <c r="K116" i="616"/>
  <c r="L191" i="616"/>
  <c r="L193" i="616" s="1"/>
  <c r="I149" i="614"/>
  <c r="M287" i="615"/>
  <c r="M258" i="615"/>
  <c r="M286" i="615" s="1"/>
  <c r="G191" i="616"/>
  <c r="G193" i="616" s="1"/>
  <c r="U191" i="616"/>
  <c r="U193" i="616" s="1"/>
  <c r="Z191" i="616"/>
  <c r="Z193" i="616" s="1"/>
  <c r="R258" i="615"/>
  <c r="O191" i="616"/>
  <c r="O193" i="616" s="1"/>
  <c r="L258" i="615"/>
  <c r="L286" i="615" s="1"/>
  <c r="S191" i="616"/>
  <c r="S193" i="616" s="1"/>
  <c r="N191" i="616"/>
  <c r="N193" i="616" s="1"/>
  <c r="I191" i="616"/>
  <c r="I193" i="616" s="1"/>
  <c r="Y191" i="616"/>
  <c r="W191" i="616"/>
  <c r="W193" i="616" s="1"/>
  <c r="O258" i="615"/>
  <c r="K191" i="616"/>
  <c r="K193" i="616" s="1"/>
  <c r="K285" i="616" s="1"/>
  <c r="X258" i="615"/>
  <c r="V191" i="616"/>
  <c r="V193" i="616" s="1"/>
  <c r="T191" i="616"/>
  <c r="U258" i="615"/>
  <c r="J258" i="615"/>
  <c r="J286" i="615" s="1"/>
  <c r="Q191" i="616"/>
  <c r="P191" i="616"/>
  <c r="X191" i="616"/>
  <c r="X193" i="616" s="1"/>
  <c r="R191" i="616"/>
  <c r="H191" i="616"/>
  <c r="H193" i="616" s="1"/>
  <c r="S258" i="615"/>
  <c r="I255" i="615"/>
  <c r="I258" i="615" s="1"/>
  <c r="I286" i="615" s="1"/>
  <c r="I136" i="614"/>
  <c r="I279" i="614" s="1"/>
  <c r="I126" i="614" s="1"/>
  <c r="I137" i="614" s="1"/>
  <c r="K258" i="615"/>
  <c r="K286" i="615" s="1"/>
  <c r="I141" i="614"/>
  <c r="E244" i="615"/>
  <c r="J287" i="613"/>
  <c r="E236" i="616"/>
  <c r="G63" i="616"/>
  <c r="G271" i="616" s="1"/>
  <c r="D265" i="615"/>
  <c r="F264" i="615" a="1"/>
  <c r="F264" i="615" s="1"/>
  <c r="N264" i="615" s="1"/>
  <c r="E61" i="616"/>
  <c r="I236" i="614"/>
  <c r="E184" i="618"/>
  <c r="BE264" i="8"/>
  <c r="J63" i="616"/>
  <c r="J271" i="616" s="1"/>
  <c r="J283" i="616" s="1"/>
  <c r="J245" i="616" s="1"/>
  <c r="J245" i="618"/>
  <c r="E245" i="618" s="1"/>
  <c r="M265" i="8"/>
  <c r="C19" i="68" s="1"/>
  <c r="C10" i="68" s="1"/>
  <c r="C25" i="68" s="1"/>
  <c r="M37" i="68" s="1"/>
  <c r="F264" i="617" a="1"/>
  <c r="F264" i="617" s="1"/>
  <c r="Y265" i="8"/>
  <c r="X246" i="8"/>
  <c r="X255" i="8" s="1"/>
  <c r="BH244" i="8"/>
  <c r="BG244" i="8"/>
  <c r="T265" i="8"/>
  <c r="E18" i="68" s="1"/>
  <c r="E9" i="68" s="1"/>
  <c r="M36" i="68"/>
  <c r="R191" i="618"/>
  <c r="R193" i="618" s="1"/>
  <c r="G255" i="615"/>
  <c r="E246" i="615"/>
  <c r="D285" i="614"/>
  <c r="G191" i="618"/>
  <c r="E180" i="618"/>
  <c r="V191" i="618"/>
  <c r="V193" i="618" s="1"/>
  <c r="H285" i="8"/>
  <c r="BD193" i="8"/>
  <c r="H287" i="8"/>
  <c r="H244" i="8" s="1"/>
  <c r="M63" i="616"/>
  <c r="H236" i="614"/>
  <c r="H105" i="614"/>
  <c r="H114" i="614"/>
  <c r="L13" i="614"/>
  <c r="L97" i="614"/>
  <c r="L51" i="614"/>
  <c r="L96" i="614"/>
  <c r="L68" i="614"/>
  <c r="L101" i="614"/>
  <c r="L103" i="614"/>
  <c r="L235" i="614"/>
  <c r="L228" i="614"/>
  <c r="L58" i="614"/>
  <c r="L60" i="614"/>
  <c r="L104" i="614"/>
  <c r="L54" i="614"/>
  <c r="L98" i="614"/>
  <c r="L57" i="614"/>
  <c r="L100" i="614"/>
  <c r="L11" i="614"/>
  <c r="L95" i="614"/>
  <c r="L12" i="614"/>
  <c r="L59" i="614"/>
  <c r="L102" i="614"/>
  <c r="L56" i="614"/>
  <c r="L232" i="614"/>
  <c r="L113" i="614"/>
  <c r="L53" i="614"/>
  <c r="L230" i="614"/>
  <c r="L99" i="614"/>
  <c r="L183" i="614"/>
  <c r="L52" i="614"/>
  <c r="L190" i="614"/>
  <c r="L231" i="614"/>
  <c r="L110" i="614"/>
  <c r="L227" i="614"/>
  <c r="L111" i="614"/>
  <c r="L55" i="614"/>
  <c r="L189" i="614"/>
  <c r="L234" i="614"/>
  <c r="M191" i="618"/>
  <c r="M193" i="618" s="1"/>
  <c r="M285" i="618" s="1"/>
  <c r="L63" i="616"/>
  <c r="L271" i="616" s="1"/>
  <c r="L283" i="616" s="1"/>
  <c r="L245" i="616" s="1"/>
  <c r="L246" i="616" s="1"/>
  <c r="H240" i="616"/>
  <c r="I116" i="616"/>
  <c r="M16" i="614"/>
  <c r="M272" i="614" s="1"/>
  <c r="M236" i="614"/>
  <c r="E105" i="616"/>
  <c r="E244" i="617"/>
  <c r="T191" i="618"/>
  <c r="T193" i="618" s="1"/>
  <c r="L191" i="618"/>
  <c r="L193" i="618" s="1"/>
  <c r="L285" i="618" s="1"/>
  <c r="S191" i="618"/>
  <c r="S193" i="618" s="1"/>
  <c r="J200" i="616"/>
  <c r="J69" i="616"/>
  <c r="M200" i="616"/>
  <c r="M69" i="616"/>
  <c r="M70" i="616" s="1"/>
  <c r="M107" i="616" s="1"/>
  <c r="H16" i="614"/>
  <c r="H272" i="614" s="1"/>
  <c r="H61" i="614"/>
  <c r="G285" i="613"/>
  <c r="L141" i="614"/>
  <c r="L149" i="614"/>
  <c r="L136" i="614"/>
  <c r="L135" i="614"/>
  <c r="E114" i="616"/>
  <c r="I16" i="614"/>
  <c r="I272" i="614" s="1"/>
  <c r="L69" i="616"/>
  <c r="L70" i="616" s="1"/>
  <c r="L107" i="616" s="1"/>
  <c r="L200" i="616"/>
  <c r="L201" i="616" s="1"/>
  <c r="L238" i="616" s="1"/>
  <c r="L240" i="616" s="1"/>
  <c r="I201" i="616"/>
  <c r="I238" i="616" s="1"/>
  <c r="M114" i="614"/>
  <c r="Y191" i="618"/>
  <c r="Y193" i="618" s="1"/>
  <c r="Z191" i="618"/>
  <c r="Z193" i="618" s="1"/>
  <c r="X191" i="618"/>
  <c r="X193" i="618" s="1"/>
  <c r="D286" i="617"/>
  <c r="D265" i="617"/>
  <c r="G273" i="614"/>
  <c r="E48" i="614"/>
  <c r="G270" i="614"/>
  <c r="J12" i="614"/>
  <c r="J56" i="614"/>
  <c r="J227" i="614"/>
  <c r="J60" i="614"/>
  <c r="J100" i="614"/>
  <c r="J97" i="614"/>
  <c r="J51" i="614"/>
  <c r="J232" i="614"/>
  <c r="J96" i="614"/>
  <c r="J58" i="614"/>
  <c r="J68" i="614"/>
  <c r="J113" i="614"/>
  <c r="J111" i="614"/>
  <c r="J99" i="614"/>
  <c r="J183" i="614"/>
  <c r="J13" i="614"/>
  <c r="J103" i="614"/>
  <c r="J11" i="614"/>
  <c r="J54" i="614"/>
  <c r="J189" i="614"/>
  <c r="J231" i="614"/>
  <c r="J57" i="614"/>
  <c r="J98" i="614"/>
  <c r="J235" i="614"/>
  <c r="J52" i="614"/>
  <c r="J95" i="614"/>
  <c r="J55" i="614"/>
  <c r="J234" i="614"/>
  <c r="J230" i="614"/>
  <c r="J101" i="614"/>
  <c r="J53" i="614"/>
  <c r="J110" i="614"/>
  <c r="J190" i="614"/>
  <c r="J228" i="614"/>
  <c r="J59" i="614"/>
  <c r="J102" i="614"/>
  <c r="J104" i="614"/>
  <c r="K191" i="618"/>
  <c r="K193" i="618" s="1"/>
  <c r="Q191" i="618"/>
  <c r="Q193" i="618" s="1"/>
  <c r="I191" i="618"/>
  <c r="I193" i="618" s="1"/>
  <c r="I285" i="618" s="1"/>
  <c r="E181" i="618"/>
  <c r="J136" i="614"/>
  <c r="J149" i="614"/>
  <c r="J135" i="614"/>
  <c r="J141" i="614"/>
  <c r="K280" i="614"/>
  <c r="K140" i="614" s="1"/>
  <c r="K150" i="614" s="1"/>
  <c r="J191" i="618"/>
  <c r="J193" i="618" s="1"/>
  <c r="J285" i="618" s="1"/>
  <c r="W191" i="618"/>
  <c r="W193" i="618" s="1"/>
  <c r="O191" i="618"/>
  <c r="O193" i="618" s="1"/>
  <c r="I61" i="614"/>
  <c r="E185" i="618"/>
  <c r="D286" i="613"/>
  <c r="M105" i="614"/>
  <c r="J286" i="617"/>
  <c r="P191" i="618"/>
  <c r="P193" i="618" s="1"/>
  <c r="N191" i="618"/>
  <c r="N193" i="618" s="1"/>
  <c r="I114" i="614"/>
  <c r="I105" i="614"/>
  <c r="D286" i="616"/>
  <c r="D265" i="616"/>
  <c r="G272" i="616"/>
  <c r="E16" i="616"/>
  <c r="E182" i="618"/>
  <c r="M61" i="614"/>
  <c r="U191" i="618"/>
  <c r="U193" i="618" s="1"/>
  <c r="H191" i="618"/>
  <c r="H193" i="618" s="1"/>
  <c r="H285" i="618" s="1"/>
  <c r="B35" i="68"/>
  <c r="M35" i="68" s="1"/>
  <c r="I18" i="281"/>
  <c r="K18" i="281"/>
  <c r="H18" i="281"/>
  <c r="M21" i="68"/>
  <c r="D244" i="618"/>
  <c r="D264" i="613"/>
  <c r="F264" i="613" l="1" a="1"/>
  <c r="F264" i="613" s="1"/>
  <c r="D265" i="613"/>
  <c r="M258" i="617"/>
  <c r="M286" i="617" s="1"/>
  <c r="M264" i="617" s="1"/>
  <c r="M265" i="617" s="1"/>
  <c r="W181" i="614"/>
  <c r="T181" i="614"/>
  <c r="R181" i="614"/>
  <c r="P181" i="614"/>
  <c r="V181" i="614"/>
  <c r="U181" i="614"/>
  <c r="S181" i="614"/>
  <c r="Q181" i="614"/>
  <c r="Y181" i="614"/>
  <c r="O181" i="614"/>
  <c r="X181" i="614"/>
  <c r="N181" i="614"/>
  <c r="Z181" i="614"/>
  <c r="M287" i="613"/>
  <c r="U286" i="8"/>
  <c r="Q265" i="8"/>
  <c r="D19" i="68" s="1"/>
  <c r="D10" i="68" s="1"/>
  <c r="C26" i="68" s="1"/>
  <c r="M38" i="68" s="1"/>
  <c r="H191" i="613"/>
  <c r="E180" i="613"/>
  <c r="I287" i="617"/>
  <c r="L191" i="617"/>
  <c r="L193" i="617" s="1"/>
  <c r="L285" i="617" s="1"/>
  <c r="Z258" i="617"/>
  <c r="E245" i="613"/>
  <c r="E185" i="617"/>
  <c r="O185" i="614"/>
  <c r="P185" i="614"/>
  <c r="Q185" i="614"/>
  <c r="R185" i="614"/>
  <c r="V185" i="614"/>
  <c r="N185" i="614"/>
  <c r="X185" i="614"/>
  <c r="W185" i="614"/>
  <c r="Z185" i="614"/>
  <c r="T185" i="614"/>
  <c r="S185" i="614"/>
  <c r="U185" i="614"/>
  <c r="Y185" i="614"/>
  <c r="E283" i="613"/>
  <c r="E182" i="617"/>
  <c r="P193" i="8"/>
  <c r="E180" i="617"/>
  <c r="G191" i="617"/>
  <c r="M287" i="617"/>
  <c r="I258" i="617"/>
  <c r="I286" i="617" s="1"/>
  <c r="BL265" i="8"/>
  <c r="J7" i="390" s="1"/>
  <c r="J8" i="390" s="1"/>
  <c r="J18" i="68"/>
  <c r="J9" i="68" s="1"/>
  <c r="BN265" i="8"/>
  <c r="L7" i="390" s="1"/>
  <c r="L8" i="390" s="1"/>
  <c r="L18" i="68"/>
  <c r="L9" i="68" s="1"/>
  <c r="M191" i="617"/>
  <c r="M193" i="617" s="1"/>
  <c r="M285" i="617" s="1"/>
  <c r="W180" i="614"/>
  <c r="N180" i="614"/>
  <c r="T180" i="614"/>
  <c r="Z180" i="614"/>
  <c r="Z191" i="614" s="1"/>
  <c r="Z193" i="614" s="1"/>
  <c r="U180" i="614"/>
  <c r="R180" i="614"/>
  <c r="O180" i="614"/>
  <c r="V180" i="614"/>
  <c r="Y180" i="614"/>
  <c r="S180" i="614"/>
  <c r="Q180" i="614"/>
  <c r="P180" i="614"/>
  <c r="P191" i="614" s="1"/>
  <c r="P193" i="614" s="1"/>
  <c r="X180" i="614"/>
  <c r="J258" i="613"/>
  <c r="J286" i="613" s="1"/>
  <c r="I191" i="613"/>
  <c r="I193" i="613" s="1"/>
  <c r="I285" i="613" s="1"/>
  <c r="H191" i="617"/>
  <c r="G245" i="617"/>
  <c r="E283" i="617"/>
  <c r="L258" i="617"/>
  <c r="L286" i="617" s="1"/>
  <c r="L264" i="617" s="1"/>
  <c r="L265" i="617" s="1"/>
  <c r="E182" i="613"/>
  <c r="P244" i="613"/>
  <c r="P246" i="613" s="1"/>
  <c r="P255" i="613" s="1"/>
  <c r="P258" i="613" s="1"/>
  <c r="L244" i="613"/>
  <c r="L246" i="613" s="1"/>
  <c r="L255" i="613" s="1"/>
  <c r="U244" i="613"/>
  <c r="U246" i="613" s="1"/>
  <c r="U255" i="613" s="1"/>
  <c r="U258" i="613" s="1"/>
  <c r="G244" i="613"/>
  <c r="Z244" i="613"/>
  <c r="Z246" i="613" s="1"/>
  <c r="Z255" i="613" s="1"/>
  <c r="Z258" i="613" s="1"/>
  <c r="V244" i="613"/>
  <c r="V246" i="613" s="1"/>
  <c r="V255" i="613" s="1"/>
  <c r="V258" i="613" s="1"/>
  <c r="R244" i="613"/>
  <c r="R246" i="613" s="1"/>
  <c r="R255" i="613" s="1"/>
  <c r="R258" i="613" s="1"/>
  <c r="H244" i="613"/>
  <c r="H246" i="613" s="1"/>
  <c r="H255" i="613" s="1"/>
  <c r="O244" i="613"/>
  <c r="O246" i="613" s="1"/>
  <c r="O255" i="613" s="1"/>
  <c r="O258" i="613" s="1"/>
  <c r="N244" i="613"/>
  <c r="N246" i="613" s="1"/>
  <c r="N255" i="613" s="1"/>
  <c r="N258" i="613" s="1"/>
  <c r="I244" i="613"/>
  <c r="I246" i="613" s="1"/>
  <c r="I255" i="613" s="1"/>
  <c r="J244" i="613"/>
  <c r="J246" i="613" s="1"/>
  <c r="J255" i="613" s="1"/>
  <c r="T244" i="613"/>
  <c r="T246" i="613" s="1"/>
  <c r="T255" i="613" s="1"/>
  <c r="T258" i="613" s="1"/>
  <c r="M244" i="613"/>
  <c r="M246" i="613" s="1"/>
  <c r="M255" i="613" s="1"/>
  <c r="M258" i="613" s="1"/>
  <c r="M286" i="613" s="1"/>
  <c r="K244" i="613"/>
  <c r="W244" i="613"/>
  <c r="W246" i="613" s="1"/>
  <c r="W255" i="613" s="1"/>
  <c r="W258" i="613" s="1"/>
  <c r="S244" i="613"/>
  <c r="S246" i="613" s="1"/>
  <c r="S255" i="613" s="1"/>
  <c r="S258" i="613" s="1"/>
  <c r="Y244" i="613"/>
  <c r="Y246" i="613" s="1"/>
  <c r="Y255" i="613" s="1"/>
  <c r="Y258" i="613" s="1"/>
  <c r="Q244" i="613"/>
  <c r="Q246" i="613" s="1"/>
  <c r="Q255" i="613" s="1"/>
  <c r="Q258" i="613" s="1"/>
  <c r="X244" i="613"/>
  <c r="X246" i="613" s="1"/>
  <c r="X255" i="613" s="1"/>
  <c r="X258" i="613" s="1"/>
  <c r="N182" i="614"/>
  <c r="Y182" i="614"/>
  <c r="S182" i="614"/>
  <c r="Z182" i="614"/>
  <c r="X182" i="614"/>
  <c r="P182" i="614"/>
  <c r="Q182" i="614"/>
  <c r="T182" i="614"/>
  <c r="U182" i="614"/>
  <c r="W182" i="614"/>
  <c r="O182" i="614"/>
  <c r="V182" i="614"/>
  <c r="R182" i="614"/>
  <c r="L191" i="613"/>
  <c r="L193" i="613" s="1"/>
  <c r="L285" i="613" s="1"/>
  <c r="E184" i="613"/>
  <c r="E181" i="617"/>
  <c r="O245" i="614"/>
  <c r="P245" i="614"/>
  <c r="Y245" i="614"/>
  <c r="U245" i="614"/>
  <c r="N245" i="614"/>
  <c r="R245" i="614"/>
  <c r="T245" i="614"/>
  <c r="X245" i="614"/>
  <c r="Q245" i="614"/>
  <c r="W245" i="614"/>
  <c r="V245" i="614"/>
  <c r="Z245" i="614"/>
  <c r="S245" i="614"/>
  <c r="V184" i="614"/>
  <c r="R184" i="614"/>
  <c r="T184" i="614"/>
  <c r="U184" i="614"/>
  <c r="Q184" i="614"/>
  <c r="S184" i="614"/>
  <c r="X184" i="614"/>
  <c r="O184" i="614"/>
  <c r="W184" i="614"/>
  <c r="N184" i="614"/>
  <c r="Z184" i="614"/>
  <c r="P184" i="614"/>
  <c r="Y184" i="614"/>
  <c r="K13" i="614"/>
  <c r="K12" i="614"/>
  <c r="K56" i="614"/>
  <c r="K100" i="614"/>
  <c r="K95" i="614"/>
  <c r="K234" i="614"/>
  <c r="K51" i="614"/>
  <c r="M279" i="614"/>
  <c r="M126" i="614" s="1"/>
  <c r="M137" i="614" s="1"/>
  <c r="K98" i="614"/>
  <c r="K68" i="614"/>
  <c r="K52" i="614"/>
  <c r="K102" i="614"/>
  <c r="K58" i="614"/>
  <c r="K230" i="614"/>
  <c r="K111" i="614"/>
  <c r="K59" i="614"/>
  <c r="K235" i="614"/>
  <c r="K60" i="614"/>
  <c r="K104" i="614"/>
  <c r="K57" i="614"/>
  <c r="K53" i="614"/>
  <c r="K190" i="614"/>
  <c r="K101" i="614"/>
  <c r="K231" i="614"/>
  <c r="K11" i="614"/>
  <c r="K99" i="614"/>
  <c r="K54" i="614"/>
  <c r="K228" i="614"/>
  <c r="K183" i="614"/>
  <c r="K110" i="614"/>
  <c r="K55" i="614"/>
  <c r="K113" i="614"/>
  <c r="K97" i="614"/>
  <c r="K232" i="614"/>
  <c r="K96" i="614"/>
  <c r="K189" i="614"/>
  <c r="K103" i="614"/>
  <c r="N265" i="615"/>
  <c r="H21" i="281"/>
  <c r="H284" i="616"/>
  <c r="H279" i="614"/>
  <c r="H126" i="614" s="1"/>
  <c r="H137" i="614" s="1"/>
  <c r="L285" i="616"/>
  <c r="S264" i="616"/>
  <c r="E287" i="615"/>
  <c r="J246" i="616"/>
  <c r="L264" i="615"/>
  <c r="L265" i="615" s="1"/>
  <c r="Y264" i="615"/>
  <c r="Y265" i="615" s="1"/>
  <c r="Z264" i="615"/>
  <c r="Z265" i="615" s="1"/>
  <c r="T264" i="615"/>
  <c r="T265" i="615" s="1"/>
  <c r="O258" i="616"/>
  <c r="M264" i="615"/>
  <c r="M265" i="615" s="1"/>
  <c r="S264" i="615"/>
  <c r="S265" i="615" s="1"/>
  <c r="P264" i="615"/>
  <c r="P265" i="615" s="1"/>
  <c r="H264" i="615"/>
  <c r="H265" i="615" s="1"/>
  <c r="X264" i="615"/>
  <c r="X265" i="615" s="1"/>
  <c r="I280" i="614"/>
  <c r="I140" i="614" s="1"/>
  <c r="I150" i="614" s="1"/>
  <c r="E244" i="616"/>
  <c r="K264" i="615"/>
  <c r="K265" i="615" s="1"/>
  <c r="U258" i="616"/>
  <c r="K21" i="281"/>
  <c r="R264" i="615"/>
  <c r="R265" i="615" s="1"/>
  <c r="V264" i="615"/>
  <c r="V265" i="615" s="1"/>
  <c r="Q264" i="615"/>
  <c r="Q265" i="615" s="1"/>
  <c r="U264" i="615"/>
  <c r="U265" i="615" s="1"/>
  <c r="O264" i="615"/>
  <c r="O265" i="615" s="1"/>
  <c r="W264" i="615"/>
  <c r="W265" i="615" s="1"/>
  <c r="H285" i="616"/>
  <c r="K284" i="616"/>
  <c r="J264" i="615"/>
  <c r="J265" i="615" s="1"/>
  <c r="N258" i="616"/>
  <c r="Z258" i="616"/>
  <c r="S258" i="616"/>
  <c r="Q193" i="616"/>
  <c r="Q258" i="616" s="1"/>
  <c r="Y193" i="616"/>
  <c r="Y258" i="616" s="1"/>
  <c r="E191" i="616"/>
  <c r="T193" i="616"/>
  <c r="T258" i="616" s="1"/>
  <c r="R193" i="616"/>
  <c r="R258" i="616" s="1"/>
  <c r="V258" i="616"/>
  <c r="W258" i="616"/>
  <c r="P193" i="616"/>
  <c r="P258" i="616" s="1"/>
  <c r="X258" i="616"/>
  <c r="I264" i="615"/>
  <c r="I265" i="615" s="1"/>
  <c r="E63" i="616"/>
  <c r="L279" i="614"/>
  <c r="L126" i="614" s="1"/>
  <c r="L137" i="614" s="1"/>
  <c r="H63" i="614"/>
  <c r="H271" i="614" s="1"/>
  <c r="I240" i="616"/>
  <c r="I285" i="616" s="1"/>
  <c r="I287" i="618"/>
  <c r="J287" i="618"/>
  <c r="F18" i="68"/>
  <c r="F9" i="68" s="1"/>
  <c r="B28" i="68" s="1"/>
  <c r="M28" i="68" s="1"/>
  <c r="L287" i="618"/>
  <c r="L116" i="616"/>
  <c r="L284" i="616" s="1"/>
  <c r="J236" i="614"/>
  <c r="BE265" i="8"/>
  <c r="C7" i="390" s="1"/>
  <c r="C8" i="390" s="1"/>
  <c r="I63" i="614"/>
  <c r="I271" i="614" s="1"/>
  <c r="J114" i="614"/>
  <c r="I21" i="281"/>
  <c r="D246" i="618"/>
  <c r="F244" i="618" a="1"/>
  <c r="F244" i="618" s="1"/>
  <c r="I284" i="616"/>
  <c r="O264" i="613"/>
  <c r="O265" i="613" s="1"/>
  <c r="S264" i="613"/>
  <c r="S265" i="613" s="1"/>
  <c r="V264" i="613"/>
  <c r="V265" i="613" s="1"/>
  <c r="M264" i="613"/>
  <c r="M265" i="613" s="1"/>
  <c r="N264" i="613"/>
  <c r="N265" i="613" s="1"/>
  <c r="Z264" i="613"/>
  <c r="Z265" i="613" s="1"/>
  <c r="R264" i="613"/>
  <c r="U264" i="613"/>
  <c r="U265" i="613" s="1"/>
  <c r="X264" i="613"/>
  <c r="X265" i="613" s="1"/>
  <c r="J264" i="613"/>
  <c r="J265" i="613" s="1"/>
  <c r="W264" i="613"/>
  <c r="W265" i="613" s="1"/>
  <c r="Y264" i="613"/>
  <c r="Y265" i="613" s="1"/>
  <c r="T264" i="613"/>
  <c r="T265" i="613" s="1"/>
  <c r="Q264" i="613"/>
  <c r="Q265" i="613" s="1"/>
  <c r="P264" i="613"/>
  <c r="P265" i="613" s="1"/>
  <c r="J105" i="614"/>
  <c r="J16" i="614"/>
  <c r="J272" i="614" s="1"/>
  <c r="I69" i="614"/>
  <c r="I70" i="614" s="1"/>
  <c r="I107" i="614" s="1"/>
  <c r="I200" i="614"/>
  <c r="M201" i="616"/>
  <c r="M238" i="616" s="1"/>
  <c r="M271" i="616"/>
  <c r="M283" i="616" s="1"/>
  <c r="M245" i="616" s="1"/>
  <c r="M246" i="616" s="1"/>
  <c r="M116" i="616"/>
  <c r="B27" i="68"/>
  <c r="M27" i="68" s="1"/>
  <c r="U264" i="616"/>
  <c r="R264" i="616"/>
  <c r="H287" i="618"/>
  <c r="H246" i="8"/>
  <c r="BD246" i="8" s="1"/>
  <c r="BD244" i="8"/>
  <c r="K287" i="618"/>
  <c r="K285" i="618"/>
  <c r="J70" i="616"/>
  <c r="J107" i="616" s="1"/>
  <c r="J116" i="616" s="1"/>
  <c r="L105" i="614"/>
  <c r="BG246" i="8"/>
  <c r="BH246" i="8"/>
  <c r="T264" i="616"/>
  <c r="G69" i="616"/>
  <c r="E272" i="616"/>
  <c r="G200" i="616"/>
  <c r="J280" i="614"/>
  <c r="J140" i="614" s="1"/>
  <c r="J150" i="614" s="1"/>
  <c r="G141" i="614"/>
  <c r="E141" i="614" s="1"/>
  <c r="G135" i="614"/>
  <c r="G136" i="614"/>
  <c r="E136" i="614" s="1"/>
  <c r="G149" i="614"/>
  <c r="E273" i="614"/>
  <c r="O264" i="616"/>
  <c r="Z264" i="616"/>
  <c r="H200" i="614"/>
  <c r="H201" i="614" s="1"/>
  <c r="H238" i="614" s="1"/>
  <c r="H240" i="614" s="1"/>
  <c r="H69" i="614"/>
  <c r="H70" i="614" s="1"/>
  <c r="H107" i="614" s="1"/>
  <c r="J201" i="616"/>
  <c r="J238" i="616" s="1"/>
  <c r="J240" i="616" s="1"/>
  <c r="J285" i="616" s="1"/>
  <c r="L236" i="614"/>
  <c r="L16" i="614"/>
  <c r="L272" i="614" s="1"/>
  <c r="K152" i="614"/>
  <c r="K278" i="614" s="1"/>
  <c r="K188" i="614" s="1"/>
  <c r="G57" i="614"/>
  <c r="E57" i="614" s="1"/>
  <c r="G227" i="614"/>
  <c r="G100" i="614"/>
  <c r="E100" i="614" s="1"/>
  <c r="G111" i="614"/>
  <c r="G95" i="614"/>
  <c r="G56" i="614"/>
  <c r="E56" i="614" s="1"/>
  <c r="G13" i="614"/>
  <c r="G54" i="614"/>
  <c r="G190" i="614"/>
  <c r="G183" i="614"/>
  <c r="G99" i="614"/>
  <c r="G101" i="614"/>
  <c r="G103" i="614"/>
  <c r="G11" i="614"/>
  <c r="G235" i="614"/>
  <c r="G52" i="614"/>
  <c r="E52" i="614" s="1"/>
  <c r="G234" i="614"/>
  <c r="G55" i="614"/>
  <c r="G58" i="614"/>
  <c r="G98" i="614"/>
  <c r="G60" i="614"/>
  <c r="E270" i="614"/>
  <c r="G189" i="614"/>
  <c r="E189" i="614" s="1"/>
  <c r="G59" i="614"/>
  <c r="G228" i="614"/>
  <c r="E228" i="614" s="1"/>
  <c r="G232" i="614"/>
  <c r="G113" i="614"/>
  <c r="G53" i="614"/>
  <c r="E53" i="614" s="1"/>
  <c r="G110" i="614"/>
  <c r="G102" i="614"/>
  <c r="E102" i="614" s="1"/>
  <c r="G230" i="614"/>
  <c r="G97" i="614"/>
  <c r="E97" i="614" s="1"/>
  <c r="G68" i="614"/>
  <c r="G104" i="614"/>
  <c r="G12" i="614"/>
  <c r="G51" i="614"/>
  <c r="G96" i="614"/>
  <c r="G231" i="614"/>
  <c r="L61" i="614"/>
  <c r="J61" i="614"/>
  <c r="Q264" i="616"/>
  <c r="L280" i="614"/>
  <c r="L140" i="614" s="1"/>
  <c r="L150" i="614" s="1"/>
  <c r="G283" i="616"/>
  <c r="J279" i="614"/>
  <c r="J126" i="614" s="1"/>
  <c r="X264" i="616"/>
  <c r="Y264" i="616"/>
  <c r="M63" i="614"/>
  <c r="M271" i="614" s="1"/>
  <c r="L114" i="614"/>
  <c r="G193" i="618"/>
  <c r="E191" i="618"/>
  <c r="G258" i="615"/>
  <c r="E255" i="615"/>
  <c r="W264" i="616"/>
  <c r="X258" i="8"/>
  <c r="BH255" i="8"/>
  <c r="BG255" i="8"/>
  <c r="V264" i="616"/>
  <c r="P264" i="616"/>
  <c r="N264" i="616"/>
  <c r="M200" i="614"/>
  <c r="M201" i="614" s="1"/>
  <c r="M238" i="614" s="1"/>
  <c r="M240" i="614" s="1"/>
  <c r="M69" i="614"/>
  <c r="M70" i="614" s="1"/>
  <c r="M107" i="614" s="1"/>
  <c r="M287" i="618"/>
  <c r="I264" i="617"/>
  <c r="I265" i="617" s="1"/>
  <c r="T264" i="617"/>
  <c r="T265" i="617" s="1"/>
  <c r="U264" i="617"/>
  <c r="U265" i="617" s="1"/>
  <c r="V264" i="617"/>
  <c r="V265" i="617" s="1"/>
  <c r="S264" i="617"/>
  <c r="S265" i="617" s="1"/>
  <c r="N264" i="617"/>
  <c r="N265" i="617" s="1"/>
  <c r="P264" i="617"/>
  <c r="P265" i="617" s="1"/>
  <c r="Z264" i="617"/>
  <c r="O264" i="617"/>
  <c r="O265" i="617" s="1"/>
  <c r="R264" i="617"/>
  <c r="R265" i="617" s="1"/>
  <c r="W264" i="617"/>
  <c r="W265" i="617" s="1"/>
  <c r="K264" i="617"/>
  <c r="K265" i="617" s="1"/>
  <c r="J264" i="617"/>
  <c r="J265" i="617" s="1"/>
  <c r="Y264" i="617"/>
  <c r="Y265" i="617" s="1"/>
  <c r="Q264" i="617"/>
  <c r="Q265" i="617" s="1"/>
  <c r="X264" i="617"/>
  <c r="X265" i="617" s="1"/>
  <c r="L18" i="281"/>
  <c r="M69" i="281"/>
  <c r="I69" i="281"/>
  <c r="I63" i="281"/>
  <c r="K63" i="281"/>
  <c r="M75" i="281"/>
  <c r="J18" i="281"/>
  <c r="L69" i="281"/>
  <c r="F21" i="68"/>
  <c r="M18" i="281"/>
  <c r="L63" i="281"/>
  <c r="J69" i="281"/>
  <c r="H69" i="281"/>
  <c r="U264" i="8"/>
  <c r="M63" i="281"/>
  <c r="E21" i="68"/>
  <c r="J63" i="281"/>
  <c r="J75" i="281"/>
  <c r="K69" i="281"/>
  <c r="F19" i="68" l="1"/>
  <c r="F10" i="68" s="1"/>
  <c r="U265" i="8"/>
  <c r="E19" i="68" s="1"/>
  <c r="E10" i="68" s="1"/>
  <c r="R191" i="614"/>
  <c r="R193" i="614" s="1"/>
  <c r="BF193" i="8"/>
  <c r="P285" i="8"/>
  <c r="P287" i="8"/>
  <c r="P244" i="8" s="1"/>
  <c r="K246" i="613"/>
  <c r="K255" i="613" s="1"/>
  <c r="X191" i="614"/>
  <c r="X193" i="614" s="1"/>
  <c r="U191" i="614"/>
  <c r="U193" i="614" s="1"/>
  <c r="B32" i="68"/>
  <c r="M32" i="68" s="1"/>
  <c r="L258" i="613"/>
  <c r="L286" i="613" s="1"/>
  <c r="L264" i="613" s="1"/>
  <c r="L265" i="613" s="1"/>
  <c r="Q191" i="614"/>
  <c r="Q193" i="614" s="1"/>
  <c r="T191" i="614"/>
  <c r="T193" i="614" s="1"/>
  <c r="L287" i="613"/>
  <c r="Z265" i="617"/>
  <c r="S191" i="614"/>
  <c r="S193" i="614" s="1"/>
  <c r="N191" i="614"/>
  <c r="N193" i="614" s="1"/>
  <c r="L287" i="617"/>
  <c r="G246" i="613"/>
  <c r="E244" i="613"/>
  <c r="E245" i="617"/>
  <c r="G246" i="617"/>
  <c r="Y191" i="614"/>
  <c r="Y193" i="614" s="1"/>
  <c r="W191" i="614"/>
  <c r="W193" i="614" s="1"/>
  <c r="I258" i="613"/>
  <c r="I286" i="613" s="1"/>
  <c r="I264" i="613" s="1"/>
  <c r="I265" i="613" s="1"/>
  <c r="I287" i="613"/>
  <c r="H193" i="617"/>
  <c r="H285" i="617" s="1"/>
  <c r="V191" i="614"/>
  <c r="V193" i="614" s="1"/>
  <c r="E191" i="617"/>
  <c r="G193" i="617"/>
  <c r="H193" i="613"/>
  <c r="E191" i="613"/>
  <c r="R265" i="613"/>
  <c r="O191" i="614"/>
  <c r="O193" i="614" s="1"/>
  <c r="B34" i="68"/>
  <c r="M34" i="68" s="1"/>
  <c r="E13" i="614"/>
  <c r="E12" i="614"/>
  <c r="E103" i="614"/>
  <c r="E58" i="614"/>
  <c r="E183" i="614"/>
  <c r="E231" i="614"/>
  <c r="E113" i="614"/>
  <c r="E59" i="614"/>
  <c r="E230" i="614"/>
  <c r="E234" i="614"/>
  <c r="K16" i="614"/>
  <c r="K272" i="614" s="1"/>
  <c r="K69" i="614" s="1"/>
  <c r="K70" i="614" s="1"/>
  <c r="E235" i="614"/>
  <c r="E60" i="614"/>
  <c r="E98" i="614"/>
  <c r="E99" i="614"/>
  <c r="E232" i="614"/>
  <c r="E190" i="614"/>
  <c r="E101" i="614"/>
  <c r="E111" i="614"/>
  <c r="E55" i="614"/>
  <c r="M152" i="614"/>
  <c r="M282" i="614" s="1"/>
  <c r="M180" i="614" s="1"/>
  <c r="K114" i="614"/>
  <c r="E104" i="614"/>
  <c r="K236" i="614"/>
  <c r="E96" i="614"/>
  <c r="K105" i="614"/>
  <c r="K61" i="614"/>
  <c r="K63" i="614" s="1"/>
  <c r="K271" i="614" s="1"/>
  <c r="E54" i="614"/>
  <c r="H152" i="614"/>
  <c r="H278" i="614" s="1"/>
  <c r="H188" i="614" s="1"/>
  <c r="H261" i="616"/>
  <c r="H250" i="616"/>
  <c r="H252" i="616"/>
  <c r="H251" i="616"/>
  <c r="H249" i="616"/>
  <c r="H259" i="616"/>
  <c r="S265" i="616"/>
  <c r="M116" i="614"/>
  <c r="M284" i="614" s="1"/>
  <c r="O265" i="616"/>
  <c r="U265" i="616"/>
  <c r="W265" i="616"/>
  <c r="L123" i="281"/>
  <c r="Z265" i="616"/>
  <c r="H123" i="281"/>
  <c r="M123" i="281"/>
  <c r="V265" i="616"/>
  <c r="H116" i="614"/>
  <c r="H284" i="614" s="1"/>
  <c r="I152" i="614"/>
  <c r="I278" i="614" s="1"/>
  <c r="I188" i="614" s="1"/>
  <c r="N265" i="616"/>
  <c r="K123" i="281"/>
  <c r="K250" i="616"/>
  <c r="K259" i="616"/>
  <c r="K261" i="616"/>
  <c r="K252" i="616"/>
  <c r="K249" i="616"/>
  <c r="K251" i="616"/>
  <c r="J123" i="281"/>
  <c r="Q265" i="616"/>
  <c r="Y265" i="616"/>
  <c r="X265" i="616"/>
  <c r="P265" i="616"/>
  <c r="E193" i="616"/>
  <c r="T265" i="616"/>
  <c r="R265" i="616"/>
  <c r="I123" i="281"/>
  <c r="J63" i="614"/>
  <c r="J271" i="614" s="1"/>
  <c r="E271" i="616"/>
  <c r="L63" i="614"/>
  <c r="L271" i="614" s="1"/>
  <c r="M240" i="616"/>
  <c r="M285" i="616" s="1"/>
  <c r="L21" i="281"/>
  <c r="I116" i="614"/>
  <c r="I284" i="614" s="1"/>
  <c r="H255" i="8"/>
  <c r="BD255" i="8" s="1"/>
  <c r="J21" i="281"/>
  <c r="M21" i="281"/>
  <c r="K117" i="281"/>
  <c r="L117" i="281"/>
  <c r="J129" i="281"/>
  <c r="M117" i="281"/>
  <c r="M105" i="281"/>
  <c r="I117" i="281"/>
  <c r="M129" i="281"/>
  <c r="J117" i="281"/>
  <c r="J105" i="281"/>
  <c r="J284" i="616"/>
  <c r="M284" i="616"/>
  <c r="E68" i="614"/>
  <c r="L69" i="614"/>
  <c r="L70" i="614" s="1"/>
  <c r="L107" i="614" s="1"/>
  <c r="L200" i="614"/>
  <c r="E200" i="616"/>
  <c r="G201" i="616"/>
  <c r="E201" i="616" s="1"/>
  <c r="J200" i="614"/>
  <c r="J201" i="614" s="1"/>
  <c r="J238" i="614" s="1"/>
  <c r="J240" i="614" s="1"/>
  <c r="J69" i="614"/>
  <c r="J70" i="614" s="1"/>
  <c r="J107" i="614" s="1"/>
  <c r="G236" i="614"/>
  <c r="E227" i="614"/>
  <c r="G286" i="615"/>
  <c r="E258" i="615"/>
  <c r="J137" i="614"/>
  <c r="E283" i="616"/>
  <c r="G245" i="616"/>
  <c r="G16" i="614"/>
  <c r="E11" i="614"/>
  <c r="G280" i="614"/>
  <c r="E149" i="614"/>
  <c r="E69" i="616"/>
  <c r="G70" i="616"/>
  <c r="E70" i="616" s="1"/>
  <c r="L249" i="616"/>
  <c r="L251" i="616"/>
  <c r="L252" i="616"/>
  <c r="L261" i="616"/>
  <c r="L259" i="616"/>
  <c r="L250" i="616"/>
  <c r="G285" i="618"/>
  <c r="E285" i="618" s="1"/>
  <c r="E193" i="618"/>
  <c r="G287" i="618"/>
  <c r="E287" i="618" s="1"/>
  <c r="E110" i="614"/>
  <c r="G114" i="614"/>
  <c r="G105" i="614"/>
  <c r="E95" i="614"/>
  <c r="L152" i="614"/>
  <c r="K282" i="614"/>
  <c r="Y244" i="618"/>
  <c r="Y246" i="618" s="1"/>
  <c r="Y255" i="618" s="1"/>
  <c r="Y258" i="618" s="1"/>
  <c r="G244" i="618"/>
  <c r="O244" i="618"/>
  <c r="O246" i="618" s="1"/>
  <c r="O255" i="618" s="1"/>
  <c r="O258" i="618" s="1"/>
  <c r="X244" i="618"/>
  <c r="X246" i="618" s="1"/>
  <c r="X255" i="618" s="1"/>
  <c r="X258" i="618" s="1"/>
  <c r="U244" i="618"/>
  <c r="U246" i="618" s="1"/>
  <c r="U255" i="618" s="1"/>
  <c r="U258" i="618" s="1"/>
  <c r="W244" i="618"/>
  <c r="W246" i="618" s="1"/>
  <c r="W255" i="618" s="1"/>
  <c r="W258" i="618" s="1"/>
  <c r="V244" i="618"/>
  <c r="V246" i="618" s="1"/>
  <c r="V255" i="618" s="1"/>
  <c r="V258" i="618" s="1"/>
  <c r="K244" i="618"/>
  <c r="K246" i="618" s="1"/>
  <c r="K255" i="618" s="1"/>
  <c r="K258" i="618" s="1"/>
  <c r="K286" i="618" s="1"/>
  <c r="S244" i="618"/>
  <c r="S246" i="618" s="1"/>
  <c r="S255" i="618" s="1"/>
  <c r="S258" i="618" s="1"/>
  <c r="N244" i="618"/>
  <c r="N246" i="618" s="1"/>
  <c r="N255" i="618" s="1"/>
  <c r="N258" i="618" s="1"/>
  <c r="T244" i="618"/>
  <c r="T246" i="618" s="1"/>
  <c r="T255" i="618" s="1"/>
  <c r="T258" i="618" s="1"/>
  <c r="Q244" i="618"/>
  <c r="Q246" i="618" s="1"/>
  <c r="Q255" i="618" s="1"/>
  <c r="Q258" i="618" s="1"/>
  <c r="Z244" i="618"/>
  <c r="Z246" i="618" s="1"/>
  <c r="Z255" i="618" s="1"/>
  <c r="Z258" i="618" s="1"/>
  <c r="I244" i="618"/>
  <c r="I246" i="618" s="1"/>
  <c r="I255" i="618" s="1"/>
  <c r="I258" i="618" s="1"/>
  <c r="I286" i="618" s="1"/>
  <c r="M244" i="618"/>
  <c r="M246" i="618" s="1"/>
  <c r="M255" i="618" s="1"/>
  <c r="M258" i="618" s="1"/>
  <c r="M286" i="618" s="1"/>
  <c r="R244" i="618"/>
  <c r="R246" i="618" s="1"/>
  <c r="R255" i="618" s="1"/>
  <c r="R258" i="618" s="1"/>
  <c r="P244" i="618"/>
  <c r="P246" i="618" s="1"/>
  <c r="P255" i="618" s="1"/>
  <c r="P258" i="618" s="1"/>
  <c r="L244" i="618"/>
  <c r="L246" i="618" s="1"/>
  <c r="L255" i="618" s="1"/>
  <c r="L258" i="618" s="1"/>
  <c r="L286" i="618" s="1"/>
  <c r="J244" i="618"/>
  <c r="J246" i="618" s="1"/>
  <c r="J255" i="618" s="1"/>
  <c r="J258" i="618" s="1"/>
  <c r="J286" i="618" s="1"/>
  <c r="H244" i="618"/>
  <c r="H246" i="618" s="1"/>
  <c r="H255" i="618" s="1"/>
  <c r="H258" i="618" s="1"/>
  <c r="H286" i="618" s="1"/>
  <c r="E51" i="614"/>
  <c r="G61" i="614"/>
  <c r="E135" i="614"/>
  <c r="G279" i="614"/>
  <c r="I251" i="616"/>
  <c r="I259" i="616"/>
  <c r="I250" i="616"/>
  <c r="I261" i="616"/>
  <c r="I252" i="616"/>
  <c r="I249" i="616"/>
  <c r="D255" i="618"/>
  <c r="X286" i="8"/>
  <c r="BG258" i="8"/>
  <c r="BH258" i="8"/>
  <c r="I201" i="614"/>
  <c r="I238" i="614" s="1"/>
  <c r="D244" i="614"/>
  <c r="J21" i="68"/>
  <c r="I75" i="281"/>
  <c r="L75" i="281"/>
  <c r="H24" i="281"/>
  <c r="L21" i="68"/>
  <c r="M24" i="281"/>
  <c r="L129" i="281" l="1"/>
  <c r="L105" i="281"/>
  <c r="I129" i="281"/>
  <c r="I105" i="281"/>
  <c r="F244" i="614" a="1"/>
  <c r="F244" i="614" s="1"/>
  <c r="D246" i="614"/>
  <c r="D255" i="614" s="1"/>
  <c r="H287" i="617"/>
  <c r="K258" i="613"/>
  <c r="K286" i="613" s="1"/>
  <c r="K264" i="613" s="1"/>
  <c r="K265" i="613" s="1"/>
  <c r="H258" i="617"/>
  <c r="H286" i="617" s="1"/>
  <c r="H264" i="617" s="1"/>
  <c r="H265" i="617" s="1"/>
  <c r="H285" i="613"/>
  <c r="E285" i="613" s="1"/>
  <c r="E193" i="613"/>
  <c r="H287" i="613"/>
  <c r="E287" i="613" s="1"/>
  <c r="BF244" i="8"/>
  <c r="P246" i="8"/>
  <c r="BF246" i="8" s="1"/>
  <c r="G287" i="617"/>
  <c r="E287" i="617" s="1"/>
  <c r="G285" i="617"/>
  <c r="E285" i="617" s="1"/>
  <c r="E193" i="617"/>
  <c r="C27" i="68"/>
  <c r="G255" i="613"/>
  <c r="E255" i="613" s="1"/>
  <c r="E246" i="613"/>
  <c r="E246" i="617"/>
  <c r="G255" i="617"/>
  <c r="H258" i="613"/>
  <c r="H286" i="613" s="1"/>
  <c r="H264" i="613" s="1"/>
  <c r="H265" i="613" s="1"/>
  <c r="C28" i="68"/>
  <c r="M40" i="68" s="1"/>
  <c r="E114" i="614"/>
  <c r="E105" i="614"/>
  <c r="K200" i="614"/>
  <c r="K201" i="614" s="1"/>
  <c r="K238" i="614" s="1"/>
  <c r="K240" i="614" s="1"/>
  <c r="M181" i="614"/>
  <c r="M283" i="614"/>
  <c r="M245" i="614" s="1"/>
  <c r="M182" i="614"/>
  <c r="M185" i="614"/>
  <c r="M184" i="614"/>
  <c r="E61" i="614"/>
  <c r="M278" i="614"/>
  <c r="M188" i="614" s="1"/>
  <c r="E236" i="614"/>
  <c r="K107" i="614"/>
  <c r="K116" i="614" s="1"/>
  <c r="K284" i="614" s="1"/>
  <c r="K250" i="614" s="1"/>
  <c r="H282" i="614"/>
  <c r="H180" i="614" s="1"/>
  <c r="H253" i="616"/>
  <c r="M54" i="281"/>
  <c r="M57" i="281" s="1"/>
  <c r="M27" i="281"/>
  <c r="L116" i="614"/>
  <c r="L284" i="614" s="1"/>
  <c r="I282" i="614"/>
  <c r="I184" i="614" s="1"/>
  <c r="H27" i="281"/>
  <c r="H54" i="281"/>
  <c r="H57" i="281" s="1"/>
  <c r="J116" i="614"/>
  <c r="J284" i="614" s="1"/>
  <c r="K253" i="616"/>
  <c r="G107" i="616"/>
  <c r="E107" i="616" s="1"/>
  <c r="H258" i="8"/>
  <c r="H286" i="8" s="1"/>
  <c r="L253" i="616"/>
  <c r="L287" i="616" s="1"/>
  <c r="E245" i="616"/>
  <c r="G246" i="616"/>
  <c r="E246" i="616" s="1"/>
  <c r="E286" i="615"/>
  <c r="G264" i="615"/>
  <c r="I158" i="281"/>
  <c r="L158" i="281"/>
  <c r="H251" i="614"/>
  <c r="H250" i="614"/>
  <c r="H249" i="614"/>
  <c r="H261" i="614"/>
  <c r="H259" i="614"/>
  <c r="H252" i="614"/>
  <c r="G272" i="614"/>
  <c r="E16" i="614"/>
  <c r="L201" i="614"/>
  <c r="L238" i="614" s="1"/>
  <c r="L240" i="614" s="1"/>
  <c r="K184" i="614"/>
  <c r="K181" i="614"/>
  <c r="K185" i="614"/>
  <c r="K180" i="614"/>
  <c r="K182" i="614"/>
  <c r="K283" i="614"/>
  <c r="K245" i="614" s="1"/>
  <c r="I252" i="614"/>
  <c r="I251" i="614"/>
  <c r="I250" i="614"/>
  <c r="I261" i="614"/>
  <c r="I249" i="614"/>
  <c r="I259" i="614"/>
  <c r="J251" i="616"/>
  <c r="J249" i="616"/>
  <c r="J259" i="616"/>
  <c r="J261" i="616"/>
  <c r="J250" i="616"/>
  <c r="J252" i="616"/>
  <c r="G126" i="614"/>
  <c r="E279" i="614"/>
  <c r="G140" i="614"/>
  <c r="E280" i="614"/>
  <c r="J152" i="614"/>
  <c r="J278" i="614" s="1"/>
  <c r="J188" i="614" s="1"/>
  <c r="M261" i="614"/>
  <c r="M250" i="614"/>
  <c r="M259" i="614"/>
  <c r="M249" i="614"/>
  <c r="M252" i="614"/>
  <c r="M251" i="614"/>
  <c r="G246" i="618"/>
  <c r="E246" i="618" s="1"/>
  <c r="E244" i="618"/>
  <c r="I240" i="614"/>
  <c r="G238" i="616"/>
  <c r="E238" i="616" s="1"/>
  <c r="M158" i="281"/>
  <c r="G63" i="614"/>
  <c r="J158" i="281"/>
  <c r="D258" i="618"/>
  <c r="I253" i="616"/>
  <c r="I287" i="616" s="1"/>
  <c r="L282" i="614"/>
  <c r="L278" i="614"/>
  <c r="L188" i="614" s="1"/>
  <c r="M250" i="616"/>
  <c r="M249" i="616"/>
  <c r="M261" i="616"/>
  <c r="M252" i="616"/>
  <c r="M251" i="616"/>
  <c r="M259" i="616"/>
  <c r="K75" i="281"/>
  <c r="H63" i="281"/>
  <c r="H75" i="281"/>
  <c r="E22" i="68"/>
  <c r="F22" i="68"/>
  <c r="H129" i="281" l="1"/>
  <c r="H105" i="281"/>
  <c r="H158" i="281" s="1"/>
  <c r="H117" i="281"/>
  <c r="K105" i="281"/>
  <c r="K158" i="281" s="1"/>
  <c r="K129" i="281"/>
  <c r="G258" i="613"/>
  <c r="P255" i="8"/>
  <c r="D258" i="614"/>
  <c r="D286" i="614" s="1"/>
  <c r="M39" i="68"/>
  <c r="H34" i="68"/>
  <c r="K34" i="68" s="1"/>
  <c r="H27" i="68"/>
  <c r="K27" i="68" s="1"/>
  <c r="H33" i="68"/>
  <c r="K33" i="68" s="1"/>
  <c r="H29" i="68"/>
  <c r="K29" i="68" s="1"/>
  <c r="H24" i="68"/>
  <c r="K24" i="68" s="1"/>
  <c r="H32" i="68"/>
  <c r="K32" i="68" s="1"/>
  <c r="H25" i="68"/>
  <c r="K25" i="68" s="1"/>
  <c r="H35" i="68"/>
  <c r="K35" i="68" s="1"/>
  <c r="H26" i="68"/>
  <c r="K26" i="68" s="1"/>
  <c r="H28" i="68"/>
  <c r="K28" i="68" s="1"/>
  <c r="H31" i="68"/>
  <c r="K31" i="68" s="1"/>
  <c r="H30" i="68"/>
  <c r="K30" i="68" s="1"/>
  <c r="I244" i="614"/>
  <c r="L244" i="614"/>
  <c r="M244" i="614"/>
  <c r="X244" i="614"/>
  <c r="X246" i="614" s="1"/>
  <c r="X255" i="614" s="1"/>
  <c r="X258" i="614" s="1"/>
  <c r="U244" i="614"/>
  <c r="U246" i="614" s="1"/>
  <c r="U255" i="614" s="1"/>
  <c r="U258" i="614" s="1"/>
  <c r="T244" i="614"/>
  <c r="T246" i="614" s="1"/>
  <c r="T255" i="614" s="1"/>
  <c r="T258" i="614" s="1"/>
  <c r="O244" i="614"/>
  <c r="O246" i="614" s="1"/>
  <c r="O255" i="614" s="1"/>
  <c r="O258" i="614" s="1"/>
  <c r="W244" i="614"/>
  <c r="W246" i="614" s="1"/>
  <c r="W255" i="614" s="1"/>
  <c r="W258" i="614" s="1"/>
  <c r="P244" i="614"/>
  <c r="P246" i="614" s="1"/>
  <c r="P255" i="614" s="1"/>
  <c r="P258" i="614" s="1"/>
  <c r="N244" i="614"/>
  <c r="N246" i="614" s="1"/>
  <c r="N255" i="614" s="1"/>
  <c r="N258" i="614" s="1"/>
  <c r="V244" i="614"/>
  <c r="V246" i="614" s="1"/>
  <c r="V255" i="614" s="1"/>
  <c r="V258" i="614" s="1"/>
  <c r="Q244" i="614"/>
  <c r="Q246" i="614" s="1"/>
  <c r="Q255" i="614" s="1"/>
  <c r="Q258" i="614" s="1"/>
  <c r="K244" i="614"/>
  <c r="K246" i="614" s="1"/>
  <c r="Z244" i="614"/>
  <c r="Z246" i="614" s="1"/>
  <c r="Z255" i="614" s="1"/>
  <c r="Z258" i="614" s="1"/>
  <c r="J244" i="614"/>
  <c r="S244" i="614"/>
  <c r="S246" i="614" s="1"/>
  <c r="S255" i="614" s="1"/>
  <c r="S258" i="614" s="1"/>
  <c r="G244" i="614"/>
  <c r="Y244" i="614"/>
  <c r="Y246" i="614" s="1"/>
  <c r="Y255" i="614" s="1"/>
  <c r="Y258" i="614" s="1"/>
  <c r="R244" i="614"/>
  <c r="R246" i="614" s="1"/>
  <c r="R255" i="614" s="1"/>
  <c r="R258" i="614" s="1"/>
  <c r="H244" i="614"/>
  <c r="M246" i="614"/>
  <c r="E255" i="617"/>
  <c r="G258" i="617"/>
  <c r="M191" i="614"/>
  <c r="M193" i="614" s="1"/>
  <c r="M285" i="614" s="1"/>
  <c r="H185" i="614"/>
  <c r="H283" i="614"/>
  <c r="H245" i="614" s="1"/>
  <c r="H246" i="614" s="1"/>
  <c r="K249" i="614"/>
  <c r="H184" i="614"/>
  <c r="H181" i="614"/>
  <c r="K261" i="614"/>
  <c r="H182" i="614"/>
  <c r="K259" i="614"/>
  <c r="I283" i="614"/>
  <c r="I245" i="614" s="1"/>
  <c r="I246" i="614" s="1"/>
  <c r="K251" i="614"/>
  <c r="K252" i="614"/>
  <c r="H287" i="616"/>
  <c r="H255" i="616"/>
  <c r="H258" i="616" s="1"/>
  <c r="H286" i="616" s="1"/>
  <c r="H264" i="616" s="1"/>
  <c r="H265" i="616" s="1"/>
  <c r="I182" i="614"/>
  <c r="I181" i="614"/>
  <c r="I180" i="614"/>
  <c r="I185" i="614"/>
  <c r="K287" i="616"/>
  <c r="K255" i="616"/>
  <c r="K258" i="616" s="1"/>
  <c r="K286" i="616" s="1"/>
  <c r="K264" i="616" s="1"/>
  <c r="K265" i="616" s="1"/>
  <c r="BD258" i="8"/>
  <c r="G116" i="616"/>
  <c r="E116" i="616" s="1"/>
  <c r="L255" i="616"/>
  <c r="L258" i="616" s="1"/>
  <c r="L286" i="616" s="1"/>
  <c r="L264" i="616" s="1"/>
  <c r="L265" i="616" s="1"/>
  <c r="I255" i="616"/>
  <c r="I258" i="616" s="1"/>
  <c r="I286" i="616" s="1"/>
  <c r="I264" i="616" s="1"/>
  <c r="I265" i="616" s="1"/>
  <c r="G255" i="618"/>
  <c r="G150" i="614"/>
  <c r="E150" i="614" s="1"/>
  <c r="E140" i="614"/>
  <c r="I253" i="614"/>
  <c r="J253" i="616"/>
  <c r="J287" i="616" s="1"/>
  <c r="G271" i="614"/>
  <c r="E63" i="614"/>
  <c r="M253" i="616"/>
  <c r="M287" i="616" s="1"/>
  <c r="L250" i="614"/>
  <c r="L252" i="614"/>
  <c r="L259" i="614"/>
  <c r="L251" i="614"/>
  <c r="L249" i="614"/>
  <c r="L261" i="614"/>
  <c r="M253" i="614"/>
  <c r="G240" i="616"/>
  <c r="H264" i="8"/>
  <c r="H253" i="614"/>
  <c r="E264" i="615"/>
  <c r="G265" i="615"/>
  <c r="J282" i="614"/>
  <c r="D286" i="618"/>
  <c r="G200" i="614"/>
  <c r="E272" i="614"/>
  <c r="G69" i="614"/>
  <c r="J261" i="614"/>
  <c r="J251" i="614"/>
  <c r="J259" i="614"/>
  <c r="J252" i="614"/>
  <c r="J250" i="614"/>
  <c r="J249" i="614"/>
  <c r="G137" i="614"/>
  <c r="E137" i="614" s="1"/>
  <c r="E126" i="614"/>
  <c r="L184" i="614"/>
  <c r="L182" i="614"/>
  <c r="L181" i="614"/>
  <c r="L180" i="614"/>
  <c r="L185" i="614"/>
  <c r="L283" i="614"/>
  <c r="L245" i="614" s="1"/>
  <c r="L246" i="614" s="1"/>
  <c r="K191" i="614"/>
  <c r="K193" i="614" s="1"/>
  <c r="K285" i="614" s="1"/>
  <c r="E244" i="614" l="1"/>
  <c r="K23" i="68"/>
  <c r="G286" i="613"/>
  <c r="E258" i="613"/>
  <c r="BF255" i="8"/>
  <c r="P258" i="8"/>
  <c r="G286" i="617"/>
  <c r="E258" i="617"/>
  <c r="M287" i="614"/>
  <c r="K253" i="614"/>
  <c r="K255" i="614" s="1"/>
  <c r="I255" i="614"/>
  <c r="H191" i="614"/>
  <c r="H193" i="614" s="1"/>
  <c r="H285" i="614" s="1"/>
  <c r="I191" i="614"/>
  <c r="I193" i="614" s="1"/>
  <c r="I285" i="614" s="1"/>
  <c r="G284" i="616"/>
  <c r="E284" i="616" s="1"/>
  <c r="M255" i="616"/>
  <c r="M258" i="616" s="1"/>
  <c r="M286" i="616" s="1"/>
  <c r="M264" i="616" s="1"/>
  <c r="M265" i="616" s="1"/>
  <c r="J253" i="614"/>
  <c r="L191" i="614"/>
  <c r="L193" i="614" s="1"/>
  <c r="L285" i="614" s="1"/>
  <c r="J255" i="616"/>
  <c r="J258" i="616" s="1"/>
  <c r="J286" i="616" s="1"/>
  <c r="J264" i="616" s="1"/>
  <c r="J265" i="616" s="1"/>
  <c r="E240" i="616"/>
  <c r="G285" i="616"/>
  <c r="E285" i="616" s="1"/>
  <c r="E265" i="615"/>
  <c r="H255" i="614"/>
  <c r="E255" i="618"/>
  <c r="G258" i="618"/>
  <c r="E69" i="614"/>
  <c r="G70" i="614"/>
  <c r="G152" i="614"/>
  <c r="J283" i="614"/>
  <c r="J245" i="614" s="1"/>
  <c r="J246" i="614" s="1"/>
  <c r="J185" i="614"/>
  <c r="J180" i="614"/>
  <c r="J184" i="614"/>
  <c r="J182" i="614"/>
  <c r="J181" i="614"/>
  <c r="G201" i="614"/>
  <c r="E200" i="614"/>
  <c r="L253" i="614"/>
  <c r="E271" i="614"/>
  <c r="BD264" i="8"/>
  <c r="H265" i="8"/>
  <c r="BD265" i="8" s="1"/>
  <c r="M255" i="614"/>
  <c r="M258" i="614" s="1"/>
  <c r="M286" i="614" s="1"/>
  <c r="G264" i="617" l="1"/>
  <c r="E286" i="617"/>
  <c r="P286" i="8"/>
  <c r="P264" i="8" s="1"/>
  <c r="BF264" i="8" s="1"/>
  <c r="BF258" i="8"/>
  <c r="D7" i="390" s="1"/>
  <c r="D8" i="390" s="1"/>
  <c r="P265" i="8"/>
  <c r="BF265" i="8" s="1"/>
  <c r="E286" i="613"/>
  <c r="G264" i="613"/>
  <c r="K258" i="614"/>
  <c r="K286" i="614" s="1"/>
  <c r="H258" i="614"/>
  <c r="H286" i="614" s="1"/>
  <c r="I287" i="614"/>
  <c r="I258" i="614"/>
  <c r="I286" i="614" s="1"/>
  <c r="K287" i="614"/>
  <c r="H287" i="614"/>
  <c r="G259" i="616"/>
  <c r="E259" i="616" s="1"/>
  <c r="G249" i="616"/>
  <c r="E249" i="616" s="1"/>
  <c r="G251" i="616"/>
  <c r="E251" i="616" s="1"/>
  <c r="G250" i="616"/>
  <c r="E250" i="616" s="1"/>
  <c r="G261" i="616"/>
  <c r="E261" i="616" s="1"/>
  <c r="G252" i="616"/>
  <c r="E252" i="616" s="1"/>
  <c r="L287" i="614"/>
  <c r="B7" i="390"/>
  <c r="B8" i="390" s="1"/>
  <c r="J255" i="614"/>
  <c r="J191" i="614"/>
  <c r="J193" i="614" s="1"/>
  <c r="J285" i="614" s="1"/>
  <c r="B18" i="68"/>
  <c r="B9" i="68" s="1"/>
  <c r="G282" i="614"/>
  <c r="G278" i="614"/>
  <c r="E152" i="614"/>
  <c r="G238" i="614"/>
  <c r="E201" i="614"/>
  <c r="L255" i="614"/>
  <c r="L258" i="614" s="1"/>
  <c r="L286" i="614" s="1"/>
  <c r="G286" i="618"/>
  <c r="E286" i="618" s="1"/>
  <c r="E258" i="618"/>
  <c r="G107" i="614"/>
  <c r="E107" i="614" s="1"/>
  <c r="E70" i="614"/>
  <c r="E264" i="613" l="1"/>
  <c r="G265" i="613"/>
  <c r="E265" i="613" s="1"/>
  <c r="G265" i="617"/>
  <c r="E265" i="617" s="1"/>
  <c r="E264" i="617"/>
  <c r="D18" i="68"/>
  <c r="D9" i="68" s="1"/>
  <c r="B26" i="68" s="1"/>
  <c r="M26" i="68" s="1"/>
  <c r="J287" i="614"/>
  <c r="G253" i="616"/>
  <c r="G255" i="616" s="1"/>
  <c r="E255" i="616" s="1"/>
  <c r="J258" i="614"/>
  <c r="J286" i="614" s="1"/>
  <c r="B24" i="68"/>
  <c r="E278" i="614"/>
  <c r="G188" i="614"/>
  <c r="E188" i="614" s="1"/>
  <c r="E282" i="614"/>
  <c r="G184" i="614"/>
  <c r="E184" i="614" s="1"/>
  <c r="G181" i="614"/>
  <c r="E181" i="614" s="1"/>
  <c r="G185" i="614"/>
  <c r="E185" i="614" s="1"/>
  <c r="G180" i="614"/>
  <c r="G182" i="614"/>
  <c r="E182" i="614" s="1"/>
  <c r="G283" i="614"/>
  <c r="E238" i="614"/>
  <c r="G240" i="614"/>
  <c r="G116" i="614"/>
  <c r="G287" i="616" l="1"/>
  <c r="E287" i="616" s="1"/>
  <c r="G258" i="616"/>
  <c r="G286" i="616" s="1"/>
  <c r="E253" i="616"/>
  <c r="E240" i="614"/>
  <c r="M24" i="68"/>
  <c r="G33" i="68"/>
  <c r="J33" i="68" s="1"/>
  <c r="G25" i="68"/>
  <c r="J25" i="68" s="1"/>
  <c r="G26" i="68"/>
  <c r="J26" i="68" s="1"/>
  <c r="G34" i="68"/>
  <c r="J34" i="68" s="1"/>
  <c r="G31" i="68"/>
  <c r="J31" i="68" s="1"/>
  <c r="G35" i="68"/>
  <c r="J35" i="68" s="1"/>
  <c r="G29" i="68"/>
  <c r="J29" i="68" s="1"/>
  <c r="G32" i="68"/>
  <c r="J32" i="68" s="1"/>
  <c r="G27" i="68"/>
  <c r="J27" i="68" s="1"/>
  <c r="G28" i="68"/>
  <c r="J28" i="68" s="1"/>
  <c r="G24" i="68"/>
  <c r="G30" i="68"/>
  <c r="J30" i="68" s="1"/>
  <c r="E283" i="614"/>
  <c r="G245" i="614"/>
  <c r="G191" i="614"/>
  <c r="E180" i="614"/>
  <c r="G284" i="614"/>
  <c r="E116" i="614"/>
  <c r="W95" i="61" a="1"/>
  <c r="N46" i="61" a="1"/>
  <c r="Q191" i="61" a="1"/>
  <c r="O266" i="61" a="1"/>
  <c r="U183" i="61" a="1"/>
  <c r="T103" i="61" a="1"/>
  <c r="Y208" i="61" a="1"/>
  <c r="N59" i="61" a="1"/>
  <c r="R126" i="61" a="1"/>
  <c r="V266" i="61" a="1"/>
  <c r="G198" i="61" a="1"/>
  <c r="G114" i="61" a="1"/>
  <c r="Z99" i="61" a="1"/>
  <c r="Z207" i="61" a="1"/>
  <c r="M100" i="61" a="1"/>
  <c r="I168" i="61" a="1"/>
  <c r="T206" i="61" a="1"/>
  <c r="D75" i="61" a="1"/>
  <c r="R20" i="61" a="1"/>
  <c r="T245" i="61" a="1"/>
  <c r="M16" i="61" a="1"/>
  <c r="O89" i="61" a="1"/>
  <c r="I113" i="61" a="1"/>
  <c r="T181" i="61" a="1"/>
  <c r="I210" i="61" a="1"/>
  <c r="R148" i="61" a="1"/>
  <c r="X22" i="61" a="1"/>
  <c r="T32" i="61" a="1"/>
  <c r="W40" i="61" a="1"/>
  <c r="V253" i="61" a="1"/>
  <c r="W218" i="61" a="1"/>
  <c r="I174" i="61" a="1"/>
  <c r="S265" i="61" a="1"/>
  <c r="R177" i="61" a="1"/>
  <c r="G70" i="61" a="1"/>
  <c r="N263" i="61" a="1"/>
  <c r="H116" i="61" a="1"/>
  <c r="L105" i="61" a="1"/>
  <c r="W161" i="61" a="1"/>
  <c r="K231" i="61" a="1"/>
  <c r="J38" i="61" a="1"/>
  <c r="M135" i="61" a="1"/>
  <c r="Q214" i="61" a="1"/>
  <c r="L219" i="61" a="1"/>
  <c r="T96" i="61" a="1"/>
  <c r="R52" i="61" a="1"/>
  <c r="L264" i="61" a="1"/>
  <c r="G58" i="61" a="1"/>
  <c r="P219" i="61" a="1"/>
  <c r="H260" i="61" a="1"/>
  <c r="U198" i="61" a="1"/>
  <c r="X37" i="61" a="1"/>
  <c r="V90" i="61" a="1"/>
  <c r="O141" i="61" a="1"/>
  <c r="K47" i="61" a="1"/>
  <c r="U173" i="61" a="1"/>
  <c r="I207" i="61" a="1"/>
  <c r="Y261" i="61" a="1"/>
  <c r="G265" i="61" a="1"/>
  <c r="U259" i="61" a="1"/>
  <c r="S168" i="61" a="1"/>
  <c r="K157" i="61" a="1"/>
  <c r="D259" i="61" a="1"/>
  <c r="Z22" i="61" a="1"/>
  <c r="U168" i="61" a="1"/>
  <c r="H221" i="61" a="1"/>
  <c r="W99" i="61" a="1"/>
  <c r="V60" i="61" a="1"/>
  <c r="X107" i="61" a="1"/>
  <c r="H79" i="61" a="1"/>
  <c r="U255" i="61" a="1"/>
  <c r="D31" i="61" a="1"/>
  <c r="R143" i="61" a="1"/>
  <c r="L148" i="61" a="1"/>
  <c r="U156" i="61" a="1"/>
  <c r="N20" i="61" a="1"/>
  <c r="P188" i="61" a="1"/>
  <c r="Y128" i="61" a="1"/>
  <c r="S171" i="61" a="1"/>
  <c r="G228" i="61" a="1"/>
  <c r="V221" i="61" a="1"/>
  <c r="P244" i="61" a="1"/>
  <c r="L249" i="61" a="1"/>
  <c r="V97" i="61" a="1"/>
  <c r="Y13" i="61" a="1"/>
  <c r="J238" i="61" a="1"/>
  <c r="D105" i="61" a="1"/>
  <c r="I229" i="61" a="1"/>
  <c r="N19" i="61" a="1"/>
  <c r="L150" i="61" a="1"/>
  <c r="M198" i="61" a="1"/>
  <c r="J25" i="61" a="1"/>
  <c r="N174" i="61" a="1"/>
  <c r="J129" i="61" a="1"/>
  <c r="W216" i="61" a="1"/>
  <c r="J78" i="61" a="1"/>
  <c r="X33" i="61" a="1"/>
  <c r="O52" i="61" a="1"/>
  <c r="P79" i="61" a="1"/>
  <c r="O149" i="61" a="1"/>
  <c r="G215" i="61" a="1"/>
  <c r="G100" i="61" a="1"/>
  <c r="K69" i="61" a="1"/>
  <c r="S215" i="61" a="1"/>
  <c r="M126" i="61" a="1"/>
  <c r="P59" i="61" a="1"/>
  <c r="J16" i="61" a="1"/>
  <c r="L223" i="61" a="1"/>
  <c r="J249" i="61" a="1"/>
  <c r="N190" i="61" a="1"/>
  <c r="P23" i="61" a="1"/>
  <c r="U97" i="61" a="1"/>
  <c r="N232" i="61" a="1"/>
  <c r="J136" i="61" a="1"/>
  <c r="X156" i="61" a="1"/>
  <c r="Y232" i="61" a="1"/>
  <c r="V39" i="61" a="1"/>
  <c r="K140" i="61" a="1"/>
  <c r="S84" i="61" a="1"/>
  <c r="U79" i="61" a="1"/>
  <c r="K39" i="61" a="1"/>
  <c r="K105" i="61" a="1"/>
  <c r="L20" i="61" a="1"/>
  <c r="Q128" i="61" a="1"/>
  <c r="K79" i="61" a="1"/>
  <c r="T34" i="61" a="1"/>
  <c r="V188" i="61" a="1"/>
  <c r="N184" i="61" a="1"/>
  <c r="D77" i="61" a="1"/>
  <c r="M35" i="61" a="1"/>
  <c r="X159" i="61" a="1"/>
  <c r="P91" i="61" a="1"/>
  <c r="W60" i="61" a="1"/>
  <c r="W25" i="61" a="1"/>
  <c r="W259" i="61" a="1"/>
  <c r="T141" i="61" a="1"/>
  <c r="S89" i="61" a="1"/>
  <c r="U95" i="61" a="1"/>
  <c r="P89" i="61" a="1"/>
  <c r="V114" i="61" a="1"/>
  <c r="K54" i="61" a="1"/>
  <c r="D134" i="61" a="1"/>
  <c r="M20" i="61" a="1"/>
  <c r="H232" i="61" a="1"/>
  <c r="Z160" i="61" a="1"/>
  <c r="U44" i="61" a="1"/>
  <c r="W56" i="61" a="1"/>
  <c r="I68" i="61" a="1"/>
  <c r="K177" i="61" a="1"/>
  <c r="K216" i="61" a="1"/>
  <c r="Y43" i="61" a="1"/>
  <c r="V68" i="61" a="1"/>
  <c r="M39" i="61" a="1"/>
  <c r="N25" i="61" a="1"/>
  <c r="U205" i="61" a="1"/>
  <c r="V215" i="61" a="1"/>
  <c r="R198" i="61" a="1"/>
  <c r="Q245" i="61" a="1"/>
  <c r="I90" i="61" a="1"/>
  <c r="U226" i="61" a="1"/>
  <c r="W265" i="61" a="1"/>
  <c r="L90" i="61" a="1"/>
  <c r="P258" i="61" a="1"/>
  <c r="P183" i="61" a="1"/>
  <c r="D123" i="61" a="1"/>
  <c r="R260" i="61" a="1"/>
  <c r="N161" i="61" a="1"/>
  <c r="Z259" i="61" a="1"/>
  <c r="N208" i="61" a="1"/>
  <c r="M209" i="61" a="1"/>
  <c r="R95" i="61" a="1"/>
  <c r="J127" i="61" a="1"/>
  <c r="V250" i="61" a="1"/>
  <c r="H206" i="61" a="1"/>
  <c r="Y85" i="61" a="1"/>
  <c r="T123" i="61" a="1"/>
  <c r="G161" i="61" a="1"/>
  <c r="S107" i="61" a="1"/>
  <c r="W104" i="61" a="1"/>
  <c r="S147" i="61" a="1"/>
  <c r="P231" i="61" a="1"/>
  <c r="U105" i="61" a="1"/>
  <c r="G143" i="61" a="1"/>
  <c r="X219" i="61" a="1"/>
  <c r="K113" i="61" a="1"/>
  <c r="U249" i="61" a="1"/>
  <c r="X187" i="61" a="1"/>
  <c r="S101" i="61" a="1"/>
  <c r="V126" i="61" a="1"/>
  <c r="X131" i="61" a="1"/>
  <c r="P95" i="61" a="1"/>
  <c r="Z34" i="61" a="1"/>
  <c r="V76" i="61" a="1"/>
  <c r="O186" i="61" a="1"/>
  <c r="X208" i="61" a="1"/>
  <c r="N148" i="61" a="1"/>
  <c r="O147" i="61" a="1"/>
  <c r="J157" i="61" a="1"/>
  <c r="S231" i="61" a="1"/>
  <c r="N193" i="61" a="1"/>
  <c r="G105" i="61" a="1"/>
  <c r="V147" i="61" a="1"/>
  <c r="T205" i="61" a="1"/>
  <c r="W206" i="61" a="1"/>
  <c r="Y245" i="61" a="1"/>
  <c r="W158" i="61" a="1"/>
  <c r="D91" i="61" a="1"/>
  <c r="I234" i="61" a="1"/>
  <c r="K107" i="61" a="1"/>
  <c r="H23" i="61" a="1"/>
  <c r="N264" i="61" a="1"/>
  <c r="P92" i="61" a="1"/>
  <c r="H61" i="61" a="1"/>
  <c r="K110" i="61" a="1"/>
  <c r="P214" i="61" a="1"/>
  <c r="J21" i="61" a="1"/>
  <c r="M263" i="61" a="1"/>
  <c r="X226" i="61" a="1"/>
  <c r="S201" i="61" a="1"/>
  <c r="S264" i="61" a="1"/>
  <c r="Q90" i="61" a="1"/>
  <c r="L26" i="61" a="1"/>
  <c r="T204" i="61" a="1"/>
  <c r="D34" i="61" a="1"/>
  <c r="Q259" i="61" a="1"/>
  <c r="W116" i="61" a="1"/>
  <c r="T21" i="61" a="1"/>
  <c r="U116" i="61" a="1"/>
  <c r="Q148" i="61" a="1"/>
  <c r="P128" i="61" a="1"/>
  <c r="X25" i="61" a="1"/>
  <c r="X20" i="61" a="1"/>
  <c r="N24" i="61" a="1"/>
  <c r="S113" i="61" a="1"/>
  <c r="P220" i="61" a="1"/>
  <c r="Q77" i="61" a="1"/>
  <c r="L96" i="61" a="1"/>
  <c r="X110" i="61" a="1"/>
  <c r="V231" i="61" a="1"/>
  <c r="T145" i="61" a="1"/>
  <c r="M189" i="61" a="1"/>
  <c r="P205" i="61" a="1"/>
  <c r="J160" i="61" a="1"/>
  <c r="T89" i="61" a="1"/>
  <c r="L95" i="61" a="1"/>
  <c r="H132" i="61" a="1"/>
  <c r="H86" i="61" a="1"/>
  <c r="V40" i="61" a="1"/>
  <c r="M218" i="61" a="1"/>
  <c r="M208" i="61" a="1"/>
  <c r="K20" i="61" a="1"/>
  <c r="I261" i="61" a="1"/>
  <c r="H85" i="61" a="1"/>
  <c r="P182" i="61" a="1"/>
  <c r="I228" i="61" a="1"/>
  <c r="P101" i="61" a="1"/>
  <c r="K227" i="61" a="1"/>
  <c r="S24" i="61" a="1"/>
  <c r="G227" i="61" a="1"/>
  <c r="K144" i="61" a="1"/>
  <c r="V102" i="61" a="1"/>
  <c r="M79" i="61" a="1"/>
  <c r="V70" i="61" a="1"/>
  <c r="V42" i="61" a="1"/>
  <c r="D191" i="61" a="1"/>
  <c r="Q33" i="61" a="1"/>
  <c r="J230" i="61" a="1"/>
  <c r="D266" i="61" a="1"/>
  <c r="S42" i="61" a="1"/>
  <c r="P113" i="61" a="1"/>
  <c r="T135" i="61" a="1"/>
  <c r="Z75" i="61" a="1"/>
  <c r="D186" i="61" a="1"/>
  <c r="H157" i="61" a="1"/>
  <c r="W188" i="61" a="1"/>
  <c r="U16" i="61" a="1"/>
  <c r="K182" i="61" a="1"/>
  <c r="Z73" i="61" a="1"/>
  <c r="Z230" i="61" a="1"/>
  <c r="Z129" i="61" a="1"/>
  <c r="X11" i="61" a="1"/>
  <c r="P251" i="61" a="1"/>
  <c r="M33" i="61" a="1"/>
  <c r="L123" i="61" a="1"/>
  <c r="X143" i="61" a="1"/>
  <c r="Y250" i="61" a="1"/>
  <c r="J222" i="61" a="1"/>
  <c r="Z251" i="61" a="1"/>
  <c r="G56" i="61" a="1"/>
  <c r="N13" i="61" a="1"/>
  <c r="G44" i="61" a="1"/>
  <c r="K184" i="61" a="1"/>
  <c r="L98" i="61" a="1"/>
  <c r="U252" i="61" a="1"/>
  <c r="D56" i="61" a="1"/>
  <c r="D251" i="61" a="1"/>
  <c r="P82" i="61" a="1"/>
  <c r="Q137" i="61" a="1"/>
  <c r="X15" i="61" a="1"/>
  <c r="I226" i="61" a="1"/>
  <c r="P36" i="61" a="1"/>
  <c r="S234" i="61" a="1"/>
  <c r="Y40" i="61" a="1"/>
  <c r="P236" i="61" a="1"/>
  <c r="S235" i="61" a="1"/>
  <c r="T189" i="61" a="1"/>
  <c r="P210" i="61" a="1"/>
  <c r="N104" i="61" a="1"/>
  <c r="Y172" i="61" a="1"/>
  <c r="K210" i="61" a="1"/>
  <c r="P160" i="61" a="1"/>
  <c r="S129" i="61" a="1"/>
  <c r="R40" i="61" a="1"/>
  <c r="T144" i="61" a="1"/>
  <c r="Z63" i="61" a="1"/>
  <c r="L240" i="61" a="1"/>
  <c r="H100" i="61" a="1"/>
  <c r="V229" i="61" a="1"/>
  <c r="O129" i="61" a="1"/>
  <c r="W255" i="61" a="1"/>
  <c r="T69" i="61" a="1"/>
  <c r="D35" i="61" a="1"/>
  <c r="M23" i="61" a="1"/>
  <c r="G39" i="61" a="1"/>
  <c r="D182" i="61" a="1"/>
  <c r="Z198" i="61" a="1"/>
  <c r="W223" i="61" a="1"/>
  <c r="L236" i="61" a="1"/>
  <c r="O75" i="61" a="1"/>
  <c r="G48" i="61" a="1"/>
  <c r="V96" i="61" a="1"/>
  <c r="Z204" i="61" a="1"/>
  <c r="Y152" i="61" a="1"/>
  <c r="G25" i="61" a="1"/>
  <c r="H177" i="61" a="1"/>
  <c r="G82" i="61" a="1"/>
  <c r="M85" i="61" a="1"/>
  <c r="P83" i="61" a="1"/>
  <c r="J97" i="61" a="1"/>
  <c r="O251" i="61" a="1"/>
  <c r="W82" i="61" a="1"/>
  <c r="Q158" i="61" a="1"/>
  <c r="I246" i="61" a="1"/>
  <c r="D149" i="61" a="1"/>
  <c r="L116" i="61" a="1"/>
  <c r="D221" i="61" a="1"/>
  <c r="P86" i="61" a="1"/>
  <c r="U33" i="61" a="1"/>
  <c r="K126" i="61" a="1"/>
  <c r="P33" i="61" a="1"/>
  <c r="M40" i="61" a="1"/>
  <c r="J175" i="61" a="1"/>
  <c r="K260" i="61" a="1"/>
  <c r="K221" i="61" a="1"/>
  <c r="Q171" i="61" a="1"/>
  <c r="Q226" i="61" a="1"/>
  <c r="U210" i="61" a="1"/>
  <c r="I231" i="61" a="1"/>
  <c r="I123" i="61" a="1"/>
  <c r="J226" i="61" a="1"/>
  <c r="O99" i="61" a="1"/>
  <c r="R103" i="61" a="1"/>
  <c r="I35" i="61" a="1"/>
  <c r="T244" i="61" a="1"/>
  <c r="M210" i="61" a="1"/>
  <c r="M217" i="61" a="1"/>
  <c r="Q152" i="61" a="1"/>
  <c r="L126" i="61" a="1"/>
  <c r="I76" i="61" a="1"/>
  <c r="Z135" i="61" a="1"/>
  <c r="Q250" i="61" a="1"/>
  <c r="V112" i="61" a="1"/>
  <c r="D141" i="61" a="1"/>
  <c r="D126" i="61" a="1"/>
  <c r="D222" i="61" a="1"/>
  <c r="I217" i="61" a="1"/>
  <c r="T42" i="61" a="1"/>
  <c r="X134" i="61" a="1"/>
  <c r="T19" i="61" a="1"/>
  <c r="T110" i="61" a="1"/>
  <c r="X150" i="61" a="1"/>
  <c r="I16" i="61" a="1"/>
  <c r="R61" i="61" a="1"/>
  <c r="X204" i="61" a="1"/>
  <c r="D127" i="61" a="1"/>
  <c r="Z161" i="61" a="1"/>
  <c r="P175" i="61" a="1"/>
  <c r="S121" i="61" a="1"/>
  <c r="O111" i="61" a="1"/>
  <c r="G137" i="61" a="1"/>
  <c r="T75" i="61" a="1"/>
  <c r="D168" i="61" a="1"/>
  <c r="L21" i="61" a="1"/>
  <c r="O180" i="61" a="1"/>
  <c r="V128" i="61" a="1"/>
  <c r="M160" i="61" a="1"/>
  <c r="I39" i="61" a="1"/>
  <c r="U43" i="61" a="1"/>
  <c r="U144" i="61" a="1"/>
  <c r="M116" i="61" a="1"/>
  <c r="O236" i="61" a="1"/>
  <c r="K166" i="61" a="1"/>
  <c r="M188" i="61" a="1"/>
  <c r="D51" i="61" a="1"/>
  <c r="Y200" i="61" a="1"/>
  <c r="Q159" i="61" a="1"/>
  <c r="D164" i="61" a="1"/>
  <c r="O166" i="61" a="1"/>
  <c r="K240" i="61" a="1"/>
  <c r="U137" i="61" a="1"/>
  <c r="K41" i="61" a="1"/>
  <c r="H43" i="61" a="1"/>
  <c r="P234" i="61" a="1"/>
  <c r="M183" i="61" a="1"/>
  <c r="O150" i="61" a="1"/>
  <c r="O53" i="61" a="1"/>
  <c r="Z68" i="61" a="1"/>
  <c r="M61" i="61" a="1"/>
  <c r="D171" i="61" a="1"/>
  <c r="H134" i="61" a="1"/>
  <c r="Q24" i="61" a="1"/>
  <c r="U135" i="61" a="1"/>
  <c r="T160" i="61" a="1"/>
  <c r="D220" i="61" a="1"/>
  <c r="J52" i="61" a="1"/>
  <c r="T215" i="61" a="1"/>
  <c r="V87" i="61" a="1"/>
  <c r="Z226" i="61" a="1"/>
  <c r="Q157" i="61" a="1"/>
  <c r="L198" i="61" a="1"/>
  <c r="Y16" i="61" a="1"/>
  <c r="O77" i="61" a="1"/>
  <c r="U68" i="61" a="1"/>
  <c r="S165" i="61" a="1"/>
  <c r="V36" i="61" a="1"/>
  <c r="K131" i="61" a="1"/>
  <c r="D57" i="61" a="1"/>
  <c r="K92" i="61" a="1"/>
  <c r="U32" i="61" a="1"/>
  <c r="O198" i="61" a="1"/>
  <c r="K123" i="61" a="1"/>
  <c r="I13" i="61" a="1"/>
  <c r="G33" i="61" a="1"/>
  <c r="U47" i="61" a="1"/>
  <c r="V44" i="61" a="1"/>
  <c r="T29" i="61" a="1"/>
  <c r="N68" i="61" a="1"/>
  <c r="K199" i="61" a="1"/>
  <c r="Y61" i="61" a="1"/>
  <c r="L173" i="61" a="1"/>
  <c r="J105" i="61" a="1"/>
  <c r="V61" i="61" a="1"/>
  <c r="Z166" i="61" a="1"/>
  <c r="O261" i="61" a="1"/>
  <c r="O140" i="61" a="1"/>
  <c r="D12" i="61" a="1"/>
  <c r="K103" i="61" a="1"/>
  <c r="V191" i="61" a="1"/>
  <c r="S159" i="61" a="1"/>
  <c r="R37" i="61" a="1"/>
  <c r="D167" i="61" a="1"/>
  <c r="V38" i="61" a="1"/>
  <c r="L208" i="61" a="1"/>
  <c r="I255" i="61" a="1"/>
  <c r="Z182" i="61" a="1"/>
  <c r="I258" i="61" a="1"/>
  <c r="O207" i="61" a="1"/>
  <c r="T136" i="61" a="1"/>
  <c r="H107" i="61" a="1"/>
  <c r="L164" i="61" a="1"/>
  <c r="N265" i="61" a="1"/>
  <c r="H251" i="61" a="1"/>
  <c r="Q142" i="61" a="1"/>
  <c r="R38" i="61" a="1"/>
  <c r="H167" i="61" a="1"/>
  <c r="N16" i="61" a="1"/>
  <c r="R246" i="61" a="1"/>
  <c r="O213" i="61" a="1"/>
  <c r="N187" i="61" a="1"/>
  <c r="D48" i="61" a="1"/>
  <c r="V150" i="61" a="1"/>
  <c r="I157" i="61" a="1"/>
  <c r="D67" i="61" a="1"/>
  <c r="P99" i="61" a="1"/>
  <c r="W20" i="61" a="1"/>
  <c r="W74" i="61" a="1"/>
  <c r="P213" i="61" a="1"/>
  <c r="G205" i="61" a="1"/>
  <c r="W229" i="61" a="1"/>
  <c r="V236" i="61" a="1"/>
  <c r="O144" i="61" a="1"/>
  <c r="Q235" i="61" a="1"/>
  <c r="Q187" i="61" a="1"/>
  <c r="N38" i="61" a="1"/>
  <c r="M227" i="61" a="1"/>
  <c r="D90" i="61" a="1"/>
  <c r="Y216" i="61" a="1"/>
  <c r="H16" i="61" a="1"/>
  <c r="R69" i="61" a="1"/>
  <c r="U34" i="61" a="1"/>
  <c r="W137" i="61" a="1"/>
  <c r="H222" i="61" a="1"/>
  <c r="S111" i="61" a="1"/>
  <c r="O167" i="61" a="1"/>
  <c r="O200" i="61" a="1"/>
  <c r="D107" i="61" a="1"/>
  <c r="O156" i="61" a="1"/>
  <c r="K250" i="61" a="1"/>
  <c r="D199" i="61" a="1"/>
  <c r="Y251" i="61" a="1"/>
  <c r="Z21" i="61" a="1"/>
  <c r="S14" i="61" a="1"/>
  <c r="T207" i="61" a="1"/>
  <c r="U70" i="61" a="1"/>
  <c r="H261" i="61" a="1"/>
  <c r="P116" i="61" a="1"/>
  <c r="P134" i="61" a="1"/>
  <c r="W34" i="61" a="1"/>
  <c r="G200" i="61" a="1"/>
  <c r="O174" i="61" a="1"/>
  <c r="Y57" i="61" a="1"/>
  <c r="T208" i="61" a="1"/>
  <c r="Q215" i="61" a="1"/>
  <c r="I152" i="61" a="1"/>
  <c r="U78" i="61" a="1"/>
  <c r="U60" i="61" a="1"/>
  <c r="W135" i="61" a="1"/>
  <c r="D101" i="61" a="1"/>
  <c r="U185" i="61" a="1"/>
  <c r="G134" i="61" a="1"/>
  <c r="Z91" i="61" a="1"/>
  <c r="J15" i="61" a="1"/>
  <c r="G141" i="61" a="1"/>
  <c r="T148" i="61" a="1"/>
  <c r="P133" i="61" a="1"/>
  <c r="O110" i="61" a="1"/>
  <c r="R171" i="61" a="1"/>
  <c r="Q36" i="61" a="1"/>
  <c r="Y14" i="61" a="1"/>
  <c r="L100" i="61" a="1"/>
  <c r="Z38" i="61" a="1"/>
  <c r="Q246" i="61" a="1"/>
  <c r="M78" i="61" a="1"/>
  <c r="N198" i="61" a="1"/>
  <c r="Z37" i="61" a="1"/>
  <c r="X146" i="61" a="1"/>
  <c r="I214" i="61" a="1"/>
  <c r="Q57" i="61" a="1"/>
  <c r="N234" i="61" a="1"/>
  <c r="V244" i="61" a="1"/>
  <c r="D53" i="61" a="1"/>
  <c r="J130" i="61" a="1"/>
  <c r="J46" i="61" a="1"/>
  <c r="T11" i="61" a="1"/>
  <c r="M140" i="61" a="1"/>
  <c r="Q37" i="61" a="1"/>
  <c r="W167" i="61" a="1"/>
  <c r="Y167" i="61" a="1"/>
  <c r="Y11" i="61" a="1"/>
  <c r="J208" i="61" a="1"/>
  <c r="R60" i="61" a="1"/>
  <c r="G129" i="61" a="1"/>
  <c r="K35" i="61" a="1"/>
  <c r="Y52" i="61" a="1"/>
  <c r="R29" i="61" a="1"/>
  <c r="U182" i="61" a="1"/>
  <c r="S198" i="61" a="1"/>
  <c r="W91" i="61" a="1"/>
  <c r="D173" i="61" a="1"/>
  <c r="T233" i="61" a="1"/>
  <c r="H63" i="61" a="1"/>
  <c r="P122" i="61" a="1"/>
  <c r="D260" i="61" a="1"/>
  <c r="M91" i="61" a="1"/>
  <c r="L129" i="61" a="1"/>
  <c r="X34" i="61" a="1"/>
  <c r="M213" i="61" a="1"/>
  <c r="M250" i="61" a="1"/>
  <c r="I89" i="61" a="1"/>
  <c r="Q16" i="61" a="1"/>
  <c r="U63" i="61" a="1"/>
  <c r="P131" i="61" a="1"/>
  <c r="J144" i="61" a="1"/>
  <c r="R70" i="61" a="1"/>
  <c r="Q249" i="61" a="1"/>
  <c r="L87" i="61" a="1"/>
  <c r="O12" i="61" a="1"/>
  <c r="Z193" i="61" a="1"/>
  <c r="J107" i="61" a="1"/>
  <c r="U265" i="61" a="1"/>
  <c r="U261" i="61" a="1"/>
  <c r="N246" i="61" a="1"/>
  <c r="H35" i="61" a="1"/>
  <c r="N145" i="61" a="1"/>
  <c r="M152" i="61" a="1"/>
  <c r="O218" i="61" a="1"/>
  <c r="L74" i="61" a="1"/>
  <c r="W157" i="61" a="1"/>
  <c r="S86" i="61" a="1"/>
  <c r="O41" i="61" a="1"/>
  <c r="S22" i="61" a="1"/>
  <c r="U46" i="61" a="1"/>
  <c r="T158" i="61" a="1"/>
  <c r="Q96" i="61" a="1"/>
  <c r="T30" i="61" a="1"/>
  <c r="I213" i="61" a="1"/>
  <c r="Z173" i="61" a="1"/>
  <c r="G99" i="61" a="1"/>
  <c r="T76" i="61" a="1"/>
  <c r="D128" i="61" a="1"/>
  <c r="V137" i="61" a="1"/>
  <c r="R191" i="61" a="1"/>
  <c r="D25" i="61" a="1"/>
  <c r="V67" i="61" a="1"/>
  <c r="W69" i="61" a="1"/>
  <c r="D100" i="61" a="1"/>
  <c r="P166" i="61" a="1"/>
  <c r="G92" i="61" a="1"/>
  <c r="I250" i="61" a="1"/>
  <c r="R43" i="61" a="1"/>
  <c r="Y234" i="61" a="1"/>
  <c r="L55" i="61" a="1"/>
  <c r="K24" i="281"/>
  <c r="W219" i="61" a="1"/>
  <c r="D157" i="61" a="1"/>
  <c r="K48" i="61" a="1"/>
  <c r="O29" i="61" a="1"/>
  <c r="D60" i="61" a="1"/>
  <c r="Y252" i="61" a="1"/>
  <c r="N96" i="61" a="1"/>
  <c r="I69" i="61" a="1"/>
  <c r="J214" i="61" a="1"/>
  <c r="Q41" i="61" a="1"/>
  <c r="J173" i="61" a="1"/>
  <c r="G88" i="61" a="1"/>
  <c r="H127" i="61" a="1"/>
  <c r="X136" i="61" a="1"/>
  <c r="R102" i="61" a="1"/>
  <c r="M157" i="61" a="1"/>
  <c r="R21" i="61" a="1"/>
  <c r="G75" i="61" a="1"/>
  <c r="X127" i="61" a="1"/>
  <c r="X130" i="61" a="1"/>
  <c r="V12" i="61" a="1"/>
  <c r="G98" i="61" a="1"/>
  <c r="L69" i="61" a="1"/>
  <c r="O130" i="61" a="1"/>
  <c r="I205" i="61" a="1"/>
  <c r="J51" i="61" a="1"/>
  <c r="X78" i="61" a="1"/>
  <c r="O177" i="61" a="1"/>
  <c r="X147" i="61" a="1"/>
  <c r="V16" i="61" a="1"/>
  <c r="N156" i="61" a="1"/>
  <c r="S43" i="61" a="1"/>
  <c r="M262" i="61" a="1"/>
  <c r="M42" i="61" a="1"/>
  <c r="Z145" i="61" a="1"/>
  <c r="Q146" i="61" a="1"/>
  <c r="Q60" i="61" a="1"/>
  <c r="P60" i="61" a="1"/>
  <c r="U219" i="61" a="1"/>
  <c r="Q116" i="61" a="1"/>
  <c r="T134" i="61" a="1"/>
  <c r="X216" i="61" a="1"/>
  <c r="X97" i="61" a="1"/>
  <c r="K58" i="61" a="1"/>
  <c r="P85" i="61" a="1"/>
  <c r="R57" i="61" a="1"/>
  <c r="H12" i="61" a="1"/>
  <c r="H123" i="61" a="1"/>
  <c r="O39" i="61" a="1"/>
  <c r="M214" i="61" a="1"/>
  <c r="V29" i="61" a="1"/>
  <c r="L205" i="61" a="1"/>
  <c r="D213" i="61" a="1"/>
  <c r="O238" i="61" a="1"/>
  <c r="X174" i="61" a="1"/>
  <c r="J250" i="61" a="1"/>
  <c r="G216" i="61" a="1"/>
  <c r="L24" i="281"/>
  <c r="N219" i="61" a="1"/>
  <c r="Z157" i="61" a="1"/>
  <c r="X95" i="61" a="1"/>
  <c r="D238" i="61" a="1"/>
  <c r="T44" i="61" a="1"/>
  <c r="U58" i="61" a="1"/>
  <c r="P55" i="61" a="1"/>
  <c r="P199" i="61" a="1"/>
  <c r="S55" i="61" a="1"/>
  <c r="Z177" i="61" a="1"/>
  <c r="N207" i="61" a="1"/>
  <c r="S47" i="61" a="1"/>
  <c r="D265" i="61" a="1"/>
  <c r="Q167" i="61" a="1"/>
  <c r="N58" i="61" a="1"/>
  <c r="O102" i="61" a="1"/>
  <c r="G173" i="61" a="1"/>
  <c r="K26" i="61" a="1"/>
  <c r="I114" i="61" a="1"/>
  <c r="U91" i="61" a="1"/>
  <c r="I220" i="61" a="1"/>
  <c r="I42" i="61" a="1"/>
  <c r="W187" i="61" a="1"/>
  <c r="U39" i="61" a="1"/>
  <c r="L250" i="61" a="1"/>
  <c r="H29" i="61" a="1"/>
  <c r="H200" i="61" a="1"/>
  <c r="T213" i="61" a="1"/>
  <c r="N227" i="61" a="1"/>
  <c r="X173" i="61" a="1"/>
  <c r="D252" i="61" a="1"/>
  <c r="R100" i="61" a="1"/>
  <c r="G111" i="61" a="1"/>
  <c r="T105" i="61" a="1"/>
  <c r="V240" i="61" a="1"/>
  <c r="R19" i="61" a="1"/>
  <c r="W228" i="61" a="1"/>
  <c r="K31" i="61" a="1"/>
  <c r="W29" i="61" a="1"/>
  <c r="K61" i="61" a="1"/>
  <c r="Q38" i="61" a="1"/>
  <c r="J58" i="61" a="1"/>
  <c r="N236" i="61" a="1"/>
  <c r="J142" i="61" a="1"/>
  <c r="U217" i="61" a="1"/>
  <c r="G166" i="61" a="1"/>
  <c r="D55" i="61" a="1"/>
  <c r="K213" i="61" a="1"/>
  <c r="V209" i="61" a="1"/>
  <c r="L97" i="61" a="1"/>
  <c r="J219" i="61" a="1"/>
  <c r="Q92" i="61" a="1"/>
  <c r="L85" i="61" a="1"/>
  <c r="U12" i="61" a="1"/>
  <c r="Z143" i="61" a="1"/>
  <c r="M261" i="61" a="1"/>
  <c r="P147" i="61" a="1"/>
  <c r="Y160" i="61" a="1"/>
  <c r="J205" i="61" a="1"/>
  <c r="K37" i="61" a="1"/>
  <c r="I41" i="61" a="1"/>
  <c r="S40" i="61" a="1"/>
  <c r="O86" i="61" a="1"/>
  <c r="T45" i="61" a="1"/>
  <c r="J137" i="61" a="1"/>
  <c r="D59" i="61" a="1"/>
  <c r="X54" i="61" a="1"/>
  <c r="W24" i="61" a="1"/>
  <c r="Z246" i="61" a="1"/>
  <c r="I132" i="61" a="1"/>
  <c r="O103" i="61" a="1"/>
  <c r="Z164" i="61" a="1"/>
  <c r="X73" i="61" a="1"/>
  <c r="N35" i="61" a="1"/>
  <c r="Y140" i="61" a="1"/>
  <c r="R104" i="61" a="1"/>
  <c r="H204" i="61" a="1"/>
  <c r="L43" i="61" a="1"/>
  <c r="T51" i="61" a="1"/>
  <c r="J240" i="61" a="1"/>
  <c r="J31" i="61" a="1"/>
  <c r="K24" i="61" a="1"/>
  <c r="T61" i="61" a="1"/>
  <c r="O16" i="61" a="1"/>
  <c r="J264" i="61" a="1"/>
  <c r="P129" i="61" a="1"/>
  <c r="L31" i="61" a="1"/>
  <c r="J76" i="61" a="1"/>
  <c r="K84" i="61" a="1"/>
  <c r="W165" i="61" a="1"/>
  <c r="G79" i="61" a="1"/>
  <c r="M104" i="61" a="1"/>
  <c r="L37" i="61" a="1"/>
  <c r="O193" i="61" a="1"/>
  <c r="P228" i="61" a="1"/>
  <c r="L157" i="61" a="1"/>
  <c r="N84" i="61" a="1"/>
  <c r="H147" i="61" a="1"/>
  <c r="P74" i="61" a="1"/>
  <c r="G184" i="61" a="1"/>
  <c r="H136" i="61" a="1"/>
  <c r="I105" i="61" a="1"/>
  <c r="X30" i="61" a="1"/>
  <c r="N14" i="61" a="1"/>
  <c r="W209" i="61" a="1"/>
  <c r="M175" i="61" a="1"/>
  <c r="S232" i="61" a="1"/>
  <c r="S25" i="61" a="1"/>
  <c r="Q25" i="61" a="1"/>
  <c r="P104" i="61" a="1"/>
  <c r="S11" i="61" a="1"/>
  <c r="O222" i="61" a="1"/>
  <c r="P157" i="61" a="1"/>
  <c r="M181" i="61" a="1"/>
  <c r="O229" i="61" a="1"/>
  <c r="K174" i="61" a="1"/>
  <c r="T84" i="61" a="1"/>
  <c r="V45" i="61" a="1"/>
  <c r="I22" i="61" a="1"/>
  <c r="I112" i="61" a="1"/>
  <c r="I19" i="61" a="1"/>
  <c r="I99" i="61" a="1"/>
  <c r="L149" i="61" a="1"/>
  <c r="P38" i="61" a="1"/>
  <c r="K133" i="61" a="1"/>
  <c r="M70" i="61" a="1"/>
  <c r="G16" i="61" a="1"/>
  <c r="U218" i="61" a="1"/>
  <c r="X12" i="61" a="1"/>
  <c r="I227" i="61" a="1"/>
  <c r="Y56" i="61" a="1"/>
  <c r="R166" i="61" a="1"/>
  <c r="N177" i="61" a="1"/>
  <c r="L147" i="61" a="1"/>
  <c r="G130" i="61" a="1"/>
  <c r="N168" i="61" a="1"/>
  <c r="H112" i="61" a="1"/>
  <c r="X51" i="61" a="1"/>
  <c r="H131" i="61" a="1"/>
  <c r="Y221" i="61" a="1"/>
  <c r="Y198" i="61" a="1"/>
  <c r="Y48" i="61" a="1"/>
  <c r="R132" i="61" a="1"/>
  <c r="M11" i="61" a="1"/>
  <c r="Y188" i="61" a="1"/>
  <c r="U204" i="61" a="1"/>
  <c r="S126" i="61" a="1"/>
  <c r="N250" i="61" a="1"/>
  <c r="Z33" i="61" a="1"/>
  <c r="J43" i="61" a="1"/>
  <c r="T146" i="61" a="1"/>
  <c r="T253" i="61" a="1"/>
  <c r="T157" i="61" a="1"/>
  <c r="G26" i="61" a="1"/>
  <c r="I14" i="61" a="1"/>
  <c r="X213" i="61" a="1"/>
  <c r="S238" i="61" a="1"/>
  <c r="X32" i="61" a="1"/>
  <c r="N85" i="61" a="1"/>
  <c r="O96" i="61" a="1"/>
  <c r="Q174" i="61" a="1"/>
  <c r="G156" i="61" a="1"/>
  <c r="P187" i="61" a="1"/>
  <c r="V156" i="61" a="1"/>
  <c r="X55" i="61" a="1"/>
  <c r="D103" i="61" a="1"/>
  <c r="K143" i="61" a="1"/>
  <c r="L33" i="61" a="1"/>
  <c r="D47" i="61" a="1"/>
  <c r="N99" i="61" a="1"/>
  <c r="J90" i="61" a="1"/>
  <c r="U103" i="61" a="1"/>
  <c r="W38" i="61" a="1"/>
  <c r="V129" i="61" a="1"/>
  <c r="K249" i="61" a="1"/>
  <c r="G22" i="61" a="1"/>
  <c r="M167" i="61" a="1"/>
  <c r="U57" i="61" a="1"/>
  <c r="M206" i="61" a="1"/>
  <c r="M131" i="61" a="1"/>
  <c r="J39" i="61" a="1"/>
  <c r="D217" i="61" a="1"/>
  <c r="H189" i="61" a="1"/>
  <c r="N143" i="61" a="1"/>
  <c r="K223" i="61" a="1"/>
  <c r="N113" i="61" a="1"/>
  <c r="P209" i="61" a="1"/>
  <c r="G36" i="61" a="1"/>
  <c r="Z31" i="61" a="1"/>
  <c r="S52" i="61" a="1"/>
  <c r="W89" i="61" a="1"/>
  <c r="Y39" i="61" a="1"/>
  <c r="R63" i="61" a="1"/>
  <c r="T131" i="61" a="1"/>
  <c r="D152" i="61" a="1"/>
  <c r="Z102" i="61" a="1"/>
  <c r="W86" i="61" a="1"/>
  <c r="V146" i="61" a="1"/>
  <c r="Z187" i="61" a="1"/>
  <c r="I259" i="61" a="1"/>
  <c r="T251" i="61" a="1"/>
  <c r="R23" i="61" a="1"/>
  <c r="K87" i="61" a="1"/>
  <c r="Q255" i="61" a="1"/>
  <c r="G168" i="61" a="1"/>
  <c r="L78" i="61" a="1"/>
  <c r="R236" i="61" a="1"/>
  <c r="D135" i="61" a="1"/>
  <c r="Y159" i="61" a="1"/>
  <c r="U152" i="61" a="1"/>
  <c r="L91" i="61" a="1"/>
  <c r="S32" i="61" a="1"/>
  <c r="P164" i="61" a="1"/>
  <c r="O91" i="61" a="1"/>
  <c r="S78" i="61" a="1"/>
  <c r="I148" i="61" a="1"/>
  <c r="L190" i="61" a="1"/>
  <c r="X227" i="61" a="1"/>
  <c r="Z185" i="61" a="1"/>
  <c r="N238" i="61" a="1"/>
  <c r="T180" i="61" a="1"/>
  <c r="M142" i="61" a="1"/>
  <c r="R16" i="61" a="1"/>
  <c r="Q172" i="61" a="1"/>
  <c r="R87" i="61" a="1"/>
  <c r="X184" i="61" a="1"/>
  <c r="P140" i="61" a="1"/>
  <c r="X89" i="61" a="1"/>
  <c r="U231" i="61" a="1"/>
  <c r="I201" i="61" a="1"/>
  <c r="Z25" i="61" a="1"/>
  <c r="I188" i="61" a="1"/>
  <c r="N233" i="61" a="1"/>
  <c r="Z180" i="61" a="1"/>
  <c r="R263" i="61" a="1"/>
  <c r="O51" i="61" a="1"/>
  <c r="J61" i="61" a="1"/>
  <c r="Y129" i="61" a="1"/>
  <c r="Z14" i="61" a="1"/>
  <c r="T161" i="61" a="1"/>
  <c r="L245" i="61" a="1"/>
  <c r="S140" i="61" a="1"/>
  <c r="S35" i="61" a="1"/>
  <c r="X230" i="61" a="1"/>
  <c r="Y34" i="61" a="1"/>
  <c r="T107" i="61" a="1"/>
  <c r="U234" i="61" a="1"/>
  <c r="H250" i="61" a="1"/>
  <c r="Z228" i="61" a="1"/>
  <c r="V127" i="61" a="1"/>
  <c r="V110" i="61" a="1"/>
  <c r="X88" i="61" a="1"/>
  <c r="Q210" i="61" a="1"/>
  <c r="H121" i="61" a="1"/>
  <c r="L112" i="61" a="1"/>
  <c r="Q101" i="61" a="1"/>
  <c r="Y263" i="61" a="1"/>
  <c r="U24" i="61" a="1"/>
  <c r="J180" i="61" a="1"/>
  <c r="Z217" i="61" a="1"/>
  <c r="N101" i="61" a="1"/>
  <c r="K56" i="61" a="1"/>
  <c r="S191" i="61" a="1"/>
  <c r="R42" i="61" a="1"/>
  <c r="J110" i="61" a="1"/>
  <c r="G103" i="61" a="1"/>
  <c r="O255" i="61" a="1"/>
  <c r="D188" i="61" a="1"/>
  <c r="J20" i="61" a="1"/>
  <c r="M103" i="61" a="1"/>
  <c r="R172" i="61" a="1"/>
  <c r="P25" i="61" a="1"/>
  <c r="D78" i="61" a="1"/>
  <c r="W214" i="61" a="1"/>
  <c r="Q232" i="61" a="1"/>
  <c r="U236" i="61" a="1"/>
  <c r="V205" i="61" a="1"/>
  <c r="U19" i="61" a="1"/>
  <c r="D148" i="61" a="1"/>
  <c r="H215" i="61" a="1"/>
  <c r="K137" i="61" a="1"/>
  <c r="O100" i="61" a="1"/>
  <c r="H103" i="61" a="1"/>
  <c r="S229" i="61" a="1"/>
  <c r="R53" i="61" a="1"/>
  <c r="R168" i="61" a="1"/>
  <c r="Z229" i="61" a="1"/>
  <c r="D180" i="61" a="1"/>
  <c r="G29" i="61" a="1"/>
  <c r="O191" i="61" a="1"/>
  <c r="Z263" i="61" a="1"/>
  <c r="T191" i="61" a="1"/>
  <c r="J260" i="61" a="1"/>
  <c r="R173" i="61" a="1"/>
  <c r="G135" i="61" a="1"/>
  <c r="G68" i="61" a="1"/>
  <c r="H158" i="61" a="1"/>
  <c r="I47" i="61" a="1"/>
  <c r="H140" i="61" a="1"/>
  <c r="L235" i="61" a="1"/>
  <c r="O158" i="61" a="1"/>
  <c r="R76" i="61" a="1"/>
  <c r="L104" i="61" a="1"/>
  <c r="G182" i="61" a="1"/>
  <c r="T97" i="61" a="1"/>
  <c r="Y213" i="61" a="1"/>
  <c r="G144" i="61" a="1"/>
  <c r="R58" i="61" a="1"/>
  <c r="U172" i="61" a="1"/>
  <c r="X56" i="61" a="1"/>
  <c r="W131" i="61" a="1"/>
  <c r="G41" i="61" a="1"/>
  <c r="V148" i="61" a="1"/>
  <c r="J132" i="61" a="1"/>
  <c r="S219" i="61" a="1"/>
  <c r="P13" i="61" a="1"/>
  <c r="M26" i="61" a="1"/>
  <c r="M201" i="61" a="1"/>
  <c r="M58" i="61" a="1"/>
  <c r="P221" i="61" a="1"/>
  <c r="Q181" i="61" a="1"/>
  <c r="O173" i="61" a="1"/>
  <c r="I33" i="61" a="1"/>
  <c r="M249" i="61" a="1"/>
  <c r="O11" i="61" a="1"/>
  <c r="R223" i="61" a="1"/>
  <c r="R255" i="61" a="1"/>
  <c r="V113" i="61" a="1"/>
  <c r="Q127" i="61" a="1"/>
  <c r="I23" i="61" a="1"/>
  <c r="G102" i="61" a="1"/>
  <c r="S123" i="61" a="1"/>
  <c r="L181" i="61" a="1"/>
  <c r="X87" i="61" a="1"/>
  <c r="Y164" i="61" a="1"/>
  <c r="D19" i="61" a="1"/>
  <c r="M24" i="61" a="1"/>
  <c r="R68" i="61" a="1"/>
  <c r="W191" i="61" a="1"/>
  <c r="K11" i="61" a="1"/>
  <c r="W258" i="61" a="1"/>
  <c r="Z116" i="61" a="1"/>
  <c r="U22" i="61" a="1"/>
  <c r="I134" i="61" a="1"/>
  <c r="M156" i="61" a="1"/>
  <c r="H51" i="61" a="1"/>
  <c r="N129" i="61" a="1"/>
  <c r="U13" i="61" a="1"/>
  <c r="L75" i="61" a="1"/>
  <c r="W264" i="61" a="1"/>
  <c r="W128" i="61" a="1"/>
  <c r="S112" i="61" a="1"/>
  <c r="T214" i="61" a="1"/>
  <c r="I156" i="61" a="1"/>
  <c r="N45" i="61" a="1"/>
  <c r="D99" i="61" a="1"/>
  <c r="I198" i="61" a="1"/>
  <c r="D86" i="61" a="1"/>
  <c r="N98" i="61" a="1"/>
  <c r="K183" i="61" a="1"/>
  <c r="U193" i="61" a="1"/>
  <c r="P127" i="61" a="1"/>
  <c r="K165" i="61" a="1"/>
  <c r="Y15" i="61" a="1"/>
  <c r="N44" i="61" a="1"/>
  <c r="K229" i="61" a="1"/>
  <c r="S158" i="61" a="1"/>
  <c r="L11" i="61" a="1"/>
  <c r="H55" i="61" a="1"/>
  <c r="V33" i="61" a="1"/>
  <c r="O61" i="61" a="1"/>
  <c r="L180" i="61" a="1"/>
  <c r="J184" i="61" a="1"/>
  <c r="N136" i="61" a="1"/>
  <c r="X234" i="61" a="1"/>
  <c r="P87" i="61" a="1"/>
  <c r="R234" i="61" a="1"/>
  <c r="G158" i="61" a="1"/>
  <c r="N175" i="61" a="1"/>
  <c r="G18" i="281"/>
  <c r="H150" i="61" a="1"/>
  <c r="D250" i="61" a="1"/>
  <c r="I144" i="61" a="1"/>
  <c r="K102" i="61" a="1"/>
  <c r="G230" i="61" a="1"/>
  <c r="Q166" i="61" a="1"/>
  <c r="N122" i="61" a="1"/>
  <c r="K156" i="61" a="1"/>
  <c r="R189" i="61" a="1"/>
  <c r="X26" i="61" a="1"/>
  <c r="O70" i="61" a="1"/>
  <c r="X249" i="61" a="1"/>
  <c r="D226" i="61" a="1"/>
  <c r="K95" i="61" a="1"/>
  <c r="Y126" i="61" a="1"/>
  <c r="D44" i="61" a="1"/>
  <c r="P265" i="61" a="1"/>
  <c r="L103" i="61" a="1"/>
  <c r="N231" i="61" a="1"/>
  <c r="M150" i="61" a="1"/>
  <c r="O201" i="61" a="1"/>
  <c r="D33" i="61" a="1"/>
  <c r="R266" i="61" a="1"/>
  <c r="Z150" i="61" a="1"/>
  <c r="X144" i="61" a="1"/>
  <c r="U140" i="61" a="1"/>
  <c r="J233" i="61" a="1"/>
  <c r="G35" i="61" a="1"/>
  <c r="T14" i="61" a="1"/>
  <c r="M200" i="61" a="1"/>
  <c r="K42" i="61" a="1"/>
  <c r="P233" i="61" a="1"/>
  <c r="Q76" i="61" a="1"/>
  <c r="I37" i="61" a="1"/>
  <c r="V201" i="61" a="1"/>
  <c r="O87" i="61" a="1"/>
  <c r="G132" i="61" a="1"/>
  <c r="H22" i="61" a="1"/>
  <c r="Q144" i="61" a="1"/>
  <c r="M74" i="61" a="1"/>
  <c r="O145" i="61" a="1"/>
  <c r="J229" i="61" a="1"/>
  <c r="J89" i="61" a="1"/>
  <c r="Q98" i="61" a="1"/>
  <c r="M12" i="61" a="1"/>
  <c r="T74" i="61" a="1"/>
  <c r="R129" i="61" a="1"/>
  <c r="G190" i="61" a="1"/>
  <c r="G14" i="61" a="1"/>
  <c r="Y135" i="61" a="1"/>
  <c r="S204" i="61" a="1"/>
  <c r="M159" i="61" a="1"/>
  <c r="Z70" i="61" a="1"/>
  <c r="K232" i="61" a="1"/>
  <c r="M30" i="61" a="1"/>
  <c r="T258" i="61" a="1"/>
  <c r="S46" i="61" a="1"/>
  <c r="R251" i="61" a="1"/>
  <c r="D58" i="61" a="1"/>
  <c r="T88" i="61" a="1"/>
  <c r="G218" i="61" a="1"/>
  <c r="W54" i="61" a="1"/>
  <c r="I185" i="61" a="1"/>
  <c r="U136" i="61" a="1"/>
  <c r="R157" i="61" a="1"/>
  <c r="D174" i="61" a="1"/>
  <c r="K235" i="61" a="1"/>
  <c r="K74" i="61" a="1"/>
  <c r="R231" i="61" a="1"/>
  <c r="R88" i="61" a="1"/>
  <c r="J32" i="61" a="1"/>
  <c r="S161" i="61" a="1"/>
  <c r="P173" i="61" a="1"/>
  <c r="M221" i="61" a="1"/>
  <c r="S79" i="61" a="1"/>
  <c r="J40" i="61" a="1"/>
  <c r="L238" i="61" a="1"/>
  <c r="Q68" i="61" a="1"/>
  <c r="V198" i="61" a="1"/>
  <c r="R48" i="61" a="1"/>
  <c r="O250" i="61" a="1"/>
  <c r="D165" i="61" a="1"/>
  <c r="Z175" i="61" a="1"/>
  <c r="H238" i="61" a="1"/>
  <c r="P112" i="61" a="1"/>
  <c r="U67" i="61" a="1"/>
  <c r="H73" i="61" a="1"/>
  <c r="G204" i="61" a="1"/>
  <c r="J177" i="61" a="1"/>
  <c r="M236" i="61" a="1"/>
  <c r="K33" i="61" a="1"/>
  <c r="M13" i="61" a="1"/>
  <c r="U149" i="61" a="1"/>
  <c r="S262" i="61" a="1"/>
  <c r="H38" i="61" a="1"/>
  <c r="X252" i="61" a="1"/>
  <c r="H53" i="61" a="1"/>
  <c r="Y190" i="61" a="1"/>
  <c r="W107" i="61" a="1"/>
  <c r="I147" i="61" a="1"/>
  <c r="P180" i="61" a="1"/>
  <c r="R226" i="61" a="1"/>
  <c r="K101" i="61" a="1"/>
  <c r="O58" i="61" a="1"/>
  <c r="K16" i="61" a="1"/>
  <c r="T187" i="61" a="1"/>
  <c r="M37" i="61" a="1"/>
  <c r="D111" i="61" a="1"/>
  <c r="U127" i="61" a="1"/>
  <c r="V95" i="61" a="1"/>
  <c r="H201" i="61" a="1"/>
  <c r="W113" i="61" a="1"/>
  <c r="P143" i="61" a="1"/>
  <c r="R184" i="61" a="1"/>
  <c r="V262" i="61" a="1"/>
  <c r="O45" i="61" a="1"/>
  <c r="P40" i="61" a="1"/>
  <c r="U107" i="61" a="1"/>
  <c r="N111" i="61" a="1"/>
  <c r="V186" i="61" a="1"/>
  <c r="M21" i="61" a="1"/>
  <c r="U213" i="61" a="1"/>
  <c r="N123" i="61" a="1"/>
  <c r="H223" i="61" a="1"/>
  <c r="W261" i="61" a="1"/>
  <c r="S41" i="61" a="1"/>
  <c r="I92" i="61" a="1"/>
  <c r="V30" i="61" a="1"/>
  <c r="R244" i="61" a="1"/>
  <c r="Q29" i="61" a="1"/>
  <c r="U25" i="61" a="1"/>
  <c r="L76" i="61" a="1"/>
  <c r="W19" i="61" a="1"/>
  <c r="R84" i="61" a="1"/>
  <c r="K209" i="61" a="1"/>
  <c r="S110" i="61" a="1"/>
  <c r="T260" i="61" a="1"/>
  <c r="S206" i="61" a="1"/>
  <c r="Q47" i="61" a="1"/>
  <c r="H92" i="61" a="1"/>
  <c r="X152" i="61" a="1"/>
  <c r="J84" i="61" a="1"/>
  <c r="J262" i="61" a="1"/>
  <c r="Y168" i="61" a="1"/>
  <c r="O107" i="61" a="1"/>
  <c r="L48" i="61" a="1"/>
  <c r="O253" i="61" a="1"/>
  <c r="W55" i="61" a="1"/>
  <c r="M145" i="61" a="1"/>
  <c r="W233" i="61" a="1"/>
  <c r="N221" i="61" a="1"/>
  <c r="Q86" i="61" a="1"/>
  <c r="V15" i="61" a="1"/>
  <c r="U200" i="61" a="1"/>
  <c r="Z104" i="61" a="1"/>
  <c r="Z60" i="61" a="1"/>
  <c r="N89" i="61" a="1"/>
  <c r="H142" i="61" a="1"/>
  <c r="T232" i="61" a="1"/>
  <c r="M52" i="61" a="1"/>
  <c r="Q58" i="61" a="1"/>
  <c r="T152" i="61" a="1"/>
  <c r="X99" i="61" a="1"/>
  <c r="N86" i="61" a="1"/>
  <c r="D146" i="61" a="1"/>
  <c r="J88" i="61" a="1"/>
  <c r="Z144" i="61" a="1"/>
  <c r="Y266" i="61" a="1"/>
  <c r="H14" i="61" a="1"/>
  <c r="R232" i="61" a="1"/>
  <c r="M158" i="61" a="1"/>
  <c r="X164" i="61" a="1"/>
  <c r="N186" i="61" a="1"/>
  <c r="M234" i="61" a="1"/>
  <c r="H34" i="61" a="1"/>
  <c r="W266" i="61" a="1"/>
  <c r="L63" i="61" a="1"/>
  <c r="Z165" i="61" a="1"/>
  <c r="H104" i="61" a="1"/>
  <c r="P52" i="61" a="1"/>
  <c r="K83" i="61" a="1"/>
  <c r="Z147" i="61" a="1"/>
  <c r="W33" i="61" a="1"/>
  <c r="O63" i="61" a="1"/>
  <c r="J209" i="61" a="1"/>
  <c r="Q220" i="61" a="1"/>
  <c r="H33" i="61" a="1"/>
  <c r="X132" i="61" a="1"/>
  <c r="Z142" i="61" a="1"/>
  <c r="O215" i="61" a="1"/>
  <c r="K167" i="61" a="1"/>
  <c r="X96" i="61" a="1"/>
  <c r="H13" i="61" a="1"/>
  <c r="G52" i="61" a="1"/>
  <c r="H230" i="61" a="1"/>
  <c r="J263" i="61" a="1"/>
  <c r="T37" i="61" a="1"/>
  <c r="O227" i="61" a="1"/>
  <c r="P206" i="61" a="1"/>
  <c r="W68" i="61" a="1"/>
  <c r="V78" i="61" a="1"/>
  <c r="G97" i="61" a="1"/>
  <c r="D15" i="61" a="1"/>
  <c r="H213" i="61" a="1"/>
  <c r="N21" i="61" a="1"/>
  <c r="Y244" i="61" a="1"/>
  <c r="S26" i="61" a="1"/>
  <c r="M68" i="281"/>
  <c r="O114" i="61" a="1"/>
  <c r="H40" i="61" a="1"/>
  <c r="U45" i="61" a="1"/>
  <c r="U30" i="61" a="1"/>
  <c r="W97" i="61" a="1"/>
  <c r="T73" i="61" a="1"/>
  <c r="G235" i="61" a="1"/>
  <c r="P51" i="61" a="1"/>
  <c r="V89" i="61" a="1"/>
  <c r="N261" i="61" a="1"/>
  <c r="D112" i="61" a="1"/>
  <c r="R96" i="61" a="1"/>
  <c r="Q262" i="61" a="1"/>
  <c r="N158" i="61" a="1"/>
  <c r="N74" i="61" a="1"/>
  <c r="K181" i="61" a="1"/>
  <c r="Y67" i="61" a="1"/>
  <c r="V144" i="61" a="1"/>
  <c r="Q111" i="61" a="1"/>
  <c r="O59" i="61" a="1"/>
  <c r="U61" i="61" a="1"/>
  <c r="L45" i="61" a="1"/>
  <c r="G263" i="61" a="1"/>
  <c r="I38" i="61" a="1"/>
  <c r="O183" i="61" a="1"/>
  <c r="J213" i="61" a="1"/>
  <c r="L229" i="61" a="1"/>
  <c r="R46" i="61" a="1"/>
  <c r="L14" i="61" a="1"/>
  <c r="Q44" i="61" a="1"/>
  <c r="M147" i="61" a="1"/>
  <c r="I58" i="61" a="1"/>
  <c r="J85" i="61" a="1"/>
  <c r="K142" i="61" a="1"/>
  <c r="I130" i="61" a="1"/>
  <c r="K263" i="61" a="1"/>
  <c r="D261" i="61" a="1"/>
  <c r="J73" i="61" a="1"/>
  <c r="V172" i="61" a="1"/>
  <c r="M87" i="61" a="1"/>
  <c r="G34" i="61" a="1"/>
  <c r="T36" i="61" a="1"/>
  <c r="K150" i="61" a="1"/>
  <c r="J146" i="61" a="1"/>
  <c r="U87" i="61" a="1"/>
  <c r="S236" i="61" a="1"/>
  <c r="K246" i="61" a="1"/>
  <c r="U244" i="61" a="1"/>
  <c r="S188" i="61" a="1"/>
  <c r="P223" i="61" a="1"/>
  <c r="J167" i="61" a="1"/>
  <c r="K259" i="61" a="1"/>
  <c r="D76" i="61" a="1"/>
  <c r="H210" i="61" a="1"/>
  <c r="G59" i="61" a="1"/>
  <c r="I200" i="61" a="1"/>
  <c r="L68" i="61" a="1"/>
  <c r="M86" i="61" a="1"/>
  <c r="Y145" i="61" a="1"/>
  <c r="U69" i="61" a="1"/>
  <c r="O101" i="61" a="1"/>
  <c r="V174" i="61" a="1"/>
  <c r="Y193" i="61" a="1"/>
  <c r="M110" i="61" a="1"/>
  <c r="W16" i="61" a="1"/>
  <c r="G229" i="61" a="1"/>
  <c r="Z92" i="61" a="1"/>
  <c r="Q180" i="61" a="1"/>
  <c r="M47" i="61" a="1"/>
  <c r="D116" i="61" a="1"/>
  <c r="X79" i="61" a="1"/>
  <c r="T222" i="61" a="1"/>
  <c r="X258" i="61" a="1"/>
  <c r="S233" i="61" a="1"/>
  <c r="D181" i="61" a="1"/>
  <c r="P114" i="61" a="1"/>
  <c r="T173" i="61" a="1"/>
  <c r="Q46" i="61" a="1"/>
  <c r="Q130" i="61" a="1"/>
  <c r="M134" i="61" a="1"/>
  <c r="W217" i="61" a="1"/>
  <c r="G167" i="61" a="1"/>
  <c r="U113" i="61" a="1"/>
  <c r="S205" i="61" a="1"/>
  <c r="Y258" i="61" a="1"/>
  <c r="Y76" i="61" a="1"/>
  <c r="Q133" i="61" a="1"/>
  <c r="I126" i="61" a="1"/>
  <c r="I218" i="61" a="1"/>
  <c r="J82" i="61" a="1"/>
  <c r="J113" i="61" a="1"/>
  <c r="Y260" i="61" a="1"/>
  <c r="Z123" i="61" a="1"/>
  <c r="Y51" i="61" a="1"/>
  <c r="K173" i="61" a="1"/>
  <c r="N100" i="61" a="1"/>
  <c r="J204" i="61" a="1"/>
  <c r="R150" i="61" a="1"/>
  <c r="I15" i="61" a="1"/>
  <c r="W23" i="61" a="1"/>
  <c r="L141" i="61" a="1"/>
  <c r="P168" i="61" a="1"/>
  <c r="O132" i="61" a="1"/>
  <c r="J99" i="61" a="1"/>
  <c r="K44" i="61" a="1"/>
  <c r="U188" i="61" a="1"/>
  <c r="V165" i="61" a="1"/>
  <c r="M141" i="61" a="1"/>
  <c r="L255" i="61" a="1"/>
  <c r="P216" i="61" a="1"/>
  <c r="D38" i="61" a="1"/>
  <c r="T249" i="61" a="1"/>
  <c r="D114" i="61" a="1"/>
  <c r="J104" i="61" a="1"/>
  <c r="X168" i="61" a="1"/>
  <c r="X190" i="61" a="1"/>
  <c r="L210" i="61" a="1"/>
  <c r="M258" i="61" a="1"/>
  <c r="L29" i="61" a="1"/>
  <c r="R73" i="61" a="1"/>
  <c r="I145" i="61" a="1"/>
  <c r="L217" i="61" a="1"/>
  <c r="D230" i="61" a="1"/>
  <c r="R199" i="61" a="1"/>
  <c r="U56" i="61" a="1"/>
  <c r="D240" i="61" a="1"/>
  <c r="M54" i="61" a="1"/>
  <c r="L206" i="61" a="1"/>
  <c r="G110" i="61" a="1"/>
  <c r="Z126" i="61" a="1"/>
  <c r="G226" i="61" a="1"/>
  <c r="N92" i="61" a="1"/>
  <c r="P266" i="61" a="1"/>
  <c r="S183" i="61" a="1"/>
  <c r="G187" i="61" a="1"/>
  <c r="G245" i="61" a="1"/>
  <c r="X218" i="61" a="1"/>
  <c r="O76" i="61" a="1"/>
  <c r="J199" i="61" a="1"/>
  <c r="T130" i="61" a="1"/>
  <c r="L159" i="61" a="1"/>
  <c r="Q208" i="61" a="1"/>
  <c r="G24" i="61" a="1"/>
  <c r="L102" i="61" a="1"/>
  <c r="P262" i="61" a="1"/>
  <c r="X75" i="61" a="1"/>
  <c r="T68" i="61" a="1"/>
  <c r="W173" i="61" a="1"/>
  <c r="T129" i="61" a="1"/>
  <c r="Y112" i="61" a="1"/>
  <c r="K38" i="61" a="1"/>
  <c r="T236" i="61" a="1"/>
  <c r="O204" i="61" a="1"/>
  <c r="G238" i="61" a="1"/>
  <c r="W230" i="61" a="1"/>
  <c r="Y259" i="61" a="1"/>
  <c r="J185" i="61" a="1"/>
  <c r="D46" i="61" a="1"/>
  <c r="R233" i="61" a="1"/>
  <c r="O157" i="61" a="1"/>
  <c r="S223" i="61" a="1"/>
  <c r="L207" i="61" a="1"/>
  <c r="O25" i="61" a="1"/>
  <c r="P259" i="61" a="1"/>
  <c r="X24" i="61" a="1"/>
  <c r="O263" i="61" a="1"/>
  <c r="L16" i="61" a="1"/>
  <c r="N150" i="61" a="1"/>
  <c r="K32" i="61" a="1"/>
  <c r="O233" i="61" a="1"/>
  <c r="I83" i="61" a="1"/>
  <c r="T140" i="61" a="1"/>
  <c r="G209" i="61" a="1"/>
  <c r="G252" i="61" a="1"/>
  <c r="P19" i="61" a="1"/>
  <c r="J48" i="61" a="1"/>
  <c r="P100" i="61" a="1"/>
  <c r="T23" i="61" a="1"/>
  <c r="N23" i="61" a="1"/>
  <c r="X105" i="61" a="1"/>
  <c r="L22" i="61" a="1"/>
  <c r="M44" i="61" a="1"/>
  <c r="Q251" i="61" a="1"/>
  <c r="X129" i="61" a="1"/>
  <c r="W207" i="61" a="1"/>
  <c r="Q126" i="61" a="1"/>
  <c r="R51" i="61" a="1"/>
  <c r="G123" i="61" a="1"/>
  <c r="T265" i="61" a="1"/>
  <c r="G30" i="61" a="1"/>
  <c r="J54" i="61" a="1"/>
  <c r="S149" i="61" a="1"/>
  <c r="V122" i="61" a="1"/>
  <c r="J116" i="61" a="1"/>
  <c r="P42" i="61" a="1"/>
  <c r="H164" i="61" a="1"/>
  <c r="Z201" i="61" a="1"/>
  <c r="Z57" i="61" a="1"/>
  <c r="P53" i="61" a="1"/>
  <c r="I26" i="61" a="1"/>
  <c r="I199" i="61" a="1"/>
  <c r="Q91" i="61" a="1"/>
  <c r="U121" i="61" a="1"/>
  <c r="M123" i="61" a="1"/>
  <c r="X177" i="61" a="1"/>
  <c r="L189" i="61" a="1"/>
  <c r="H233" i="61" a="1"/>
  <c r="G214" i="61" a="1"/>
  <c r="O20" i="61" a="1"/>
  <c r="Z74" i="61" a="1"/>
  <c r="O95" i="61" a="1"/>
  <c r="V85" i="61" a="1"/>
  <c r="R110" i="61" a="1"/>
  <c r="D166" i="61" a="1"/>
  <c r="K220" i="61" a="1"/>
  <c r="I135" i="61" a="1"/>
  <c r="S77" i="61" a="1"/>
  <c r="I122" i="61" a="1"/>
  <c r="W51" i="61" a="1"/>
  <c r="Q122" i="61" a="1"/>
  <c r="I127" i="61" a="1"/>
  <c r="Z130" i="61" a="1"/>
  <c r="T133" i="61" a="1"/>
  <c r="S105" i="61" a="1"/>
  <c r="V145" i="61" a="1"/>
  <c r="Y255" i="61" a="1"/>
  <c r="H97" i="61" a="1"/>
  <c r="O74" i="61" a="1"/>
  <c r="O161" i="61" a="1"/>
  <c r="G107" i="61" a="1"/>
  <c r="G207" i="61" a="1"/>
  <c r="Y149" i="61" a="1"/>
  <c r="N172" i="61" a="1"/>
  <c r="I129" i="61" a="1"/>
  <c r="P158" i="61" a="1"/>
  <c r="D95" i="61" a="1"/>
  <c r="X100" i="61" a="1"/>
  <c r="Y265" i="61" a="1"/>
  <c r="Q75" i="61" a="1"/>
  <c r="S130" i="61" a="1"/>
  <c r="I36" i="61" a="1"/>
  <c r="Z77" i="61" a="1"/>
  <c r="K186" i="61" a="1"/>
  <c r="X223" i="61" a="1"/>
  <c r="Z51" i="61" a="1"/>
  <c r="U238" i="61" a="1"/>
  <c r="Q140" i="61" a="1"/>
  <c r="S228" i="61" a="1"/>
  <c r="R205" i="61" a="1"/>
  <c r="G77" i="61" a="1"/>
  <c r="S260" i="61" a="1"/>
  <c r="U235" i="61" a="1"/>
  <c r="R152" i="61" a="1"/>
  <c r="K60" i="61" a="1"/>
  <c r="I45" i="61" a="1"/>
  <c r="J253" i="61" a="1"/>
  <c r="U21" i="61" a="1"/>
  <c r="N103" i="61" a="1"/>
  <c r="P78" i="61" a="1"/>
  <c r="X41" i="61" a="1"/>
  <c r="U90" i="61" a="1"/>
  <c r="X85" i="61" a="1"/>
  <c r="T137" i="61" a="1"/>
  <c r="Q43" i="61" a="1"/>
  <c r="M84" i="61" a="1"/>
  <c r="T38" i="61" a="1"/>
  <c r="K89" i="61" a="1"/>
  <c r="X58" i="61" a="1"/>
  <c r="O44" i="61" a="1"/>
  <c r="R261" i="61" a="1"/>
  <c r="L34" i="61" a="1"/>
  <c r="R200" i="61" a="1"/>
  <c r="T167" i="61" a="1"/>
  <c r="V230" i="61" a="1"/>
  <c r="T168" i="61" a="1"/>
  <c r="W31" i="61" a="1"/>
  <c r="L39" i="61" a="1"/>
  <c r="L218" i="61" a="1"/>
  <c r="Y92" i="61" a="1"/>
  <c r="D85" i="61" a="1"/>
  <c r="K172" i="61" a="1"/>
  <c r="G131" i="61" a="1"/>
  <c r="L36" i="61" a="1"/>
  <c r="I167" i="61" a="1"/>
  <c r="N128" i="61" a="1"/>
  <c r="D205" i="61" a="1"/>
  <c r="S263" i="61" a="1"/>
  <c r="V189" i="61" a="1"/>
  <c r="M245" i="61" a="1"/>
  <c r="N245" i="61" a="1"/>
  <c r="P191" i="61" a="1"/>
  <c r="N83" i="61" a="1"/>
  <c r="G54" i="61" a="1"/>
  <c r="I24" i="281"/>
  <c r="P226" i="61" a="1"/>
  <c r="P88" i="61" a="1"/>
  <c r="D215" i="61" a="1"/>
  <c r="O205" i="61" a="1"/>
  <c r="V11" i="61" a="1"/>
  <c r="Q21" i="61" a="1"/>
  <c r="Q207" i="61" a="1"/>
  <c r="J29" i="61" a="1"/>
  <c r="Y41" i="61" a="1"/>
  <c r="W88" i="61" a="1"/>
  <c r="W52" i="61" a="1"/>
  <c r="Z214" i="61" a="1"/>
  <c r="Y132" i="61" a="1"/>
  <c r="Y253" i="61" a="1"/>
  <c r="Y133" i="61" a="1"/>
  <c r="P186" i="61" a="1"/>
  <c r="S146" i="61" a="1"/>
  <c r="I107" i="61" a="1"/>
  <c r="Y144" i="61" a="1"/>
  <c r="V207" i="61" a="1"/>
  <c r="T209" i="61" a="1"/>
  <c r="I131" i="61" a="1"/>
  <c r="X141" i="61" a="1"/>
  <c r="X102" i="61" a="1"/>
  <c r="O221" i="61" a="1"/>
  <c r="T250" i="61" a="1"/>
  <c r="N220" i="61" a="1"/>
  <c r="M97" i="61" a="1"/>
  <c r="O168" i="61" a="1"/>
  <c r="R193" i="61" a="1"/>
  <c r="Y171" i="61" a="1"/>
  <c r="L209" i="61" a="1"/>
  <c r="U145" i="61" a="1"/>
  <c r="H165" i="61" a="1"/>
  <c r="U100" i="61" a="1"/>
  <c r="V220" i="61" a="1"/>
  <c r="S261" i="61" a="1"/>
  <c r="S12" i="61" a="1"/>
  <c r="H98" i="61" a="1"/>
  <c r="R249" i="61" a="1"/>
  <c r="L121" i="61" a="1"/>
  <c r="N41" i="61" a="1"/>
  <c r="U258" i="61" a="1"/>
  <c r="Y199" i="61" a="1"/>
  <c r="G250" i="61" a="1"/>
  <c r="Q87" i="61" a="1"/>
  <c r="X221" i="61" a="1"/>
  <c r="H166" i="61" a="1"/>
  <c r="D24" i="61" a="1"/>
  <c r="H181" i="61" a="1"/>
  <c r="P200" i="61" a="1"/>
  <c r="R207" i="61" a="1"/>
  <c r="R229" i="61" a="1"/>
  <c r="G104" i="61" a="1"/>
  <c r="J255" i="61" a="1"/>
  <c r="H82" i="61" a="1"/>
  <c r="K218" i="61" a="1"/>
  <c r="V13" i="61" a="1"/>
  <c r="W14" i="61" a="1"/>
  <c r="U207" i="61" a="1"/>
  <c r="Z181" i="61" a="1"/>
  <c r="K43" i="61" a="1"/>
  <c r="T216" i="61" a="1"/>
  <c r="R26" i="61" a="1"/>
  <c r="L130" i="61" a="1"/>
  <c r="L260" i="61" a="1"/>
  <c r="I230" i="61" a="1"/>
  <c r="P167" i="61" a="1"/>
  <c r="W210" i="61" a="1"/>
  <c r="T114" i="61" a="1"/>
  <c r="H193" i="61" a="1"/>
  <c r="K205" i="61" a="1"/>
  <c r="H32" i="61" a="1"/>
  <c r="P207" i="61" a="1"/>
  <c r="H205" i="61" a="1"/>
  <c r="S189" i="61" a="1"/>
  <c r="O146" i="61" a="1"/>
  <c r="V204" i="61" a="1"/>
  <c r="T201" i="61" a="1"/>
  <c r="P76" i="61" a="1"/>
  <c r="U77" i="61" a="1"/>
  <c r="I73" i="61" a="1"/>
  <c r="R31" i="61" a="1"/>
  <c r="M22" i="61" a="1"/>
  <c r="M105" i="61" a="1"/>
  <c r="I262" i="61" a="1"/>
  <c r="X172" i="61" a="1"/>
  <c r="Z232" i="61" a="1"/>
  <c r="R221" i="61" a="1"/>
  <c r="L188" i="61" a="1"/>
  <c r="R190" i="61" a="1"/>
  <c r="J191" i="61" a="1"/>
  <c r="L99" i="61" a="1"/>
  <c r="X262" i="61" a="1"/>
  <c r="V103" i="61" a="1"/>
  <c r="S200" i="61" a="1"/>
  <c r="K141" i="61" a="1"/>
  <c r="P171" i="61" a="1"/>
  <c r="Q253" i="61" a="1"/>
  <c r="Z42" i="61" a="1"/>
  <c r="Z105" i="61" a="1"/>
  <c r="D198" i="61" a="1"/>
  <c r="V185" i="61" a="1"/>
  <c r="J41" i="61" a="1"/>
  <c r="D209" i="61" a="1"/>
  <c r="X148" i="61" a="1"/>
  <c r="D129" i="61" a="1"/>
  <c r="Z24" i="61" a="1"/>
  <c r="J235" i="61" a="1"/>
  <c r="H209" i="61" a="1"/>
  <c r="S230" i="61" a="1"/>
  <c r="J232" i="61" a="1"/>
  <c r="T219" i="61" a="1"/>
  <c r="H218" i="61" a="1"/>
  <c r="R230" i="61" a="1"/>
  <c r="M184" i="61" a="1"/>
  <c r="X112" i="61" a="1"/>
  <c r="L167" i="61" a="1"/>
  <c r="R79" i="61" a="1"/>
  <c r="S45" i="61" a="1"/>
  <c r="H83" i="61" a="1"/>
  <c r="Q134" i="61" a="1"/>
  <c r="J216" i="61" a="1"/>
  <c r="G78" i="61" a="1"/>
  <c r="K14" i="61" a="1"/>
  <c r="X158" i="61" a="1"/>
  <c r="H149" i="61" a="1"/>
  <c r="T22" i="61" a="1"/>
  <c r="W84" i="61" a="1"/>
  <c r="J251" i="61" a="1"/>
  <c r="T150" i="61" a="1"/>
  <c r="I191" i="61" a="1"/>
  <c r="K204" i="61" a="1"/>
  <c r="T238" i="61" a="1"/>
  <c r="S182" i="61" a="1"/>
  <c r="I29" i="61" a="1"/>
  <c r="G221" i="61" a="1"/>
  <c r="X235" i="61" a="1"/>
  <c r="Q34" i="61" a="1"/>
  <c r="H245" i="61" a="1"/>
  <c r="W53" i="61" a="1"/>
  <c r="N33" i="61" a="1"/>
  <c r="I186" i="61" a="1"/>
  <c r="X142" i="61" a="1"/>
  <c r="R35" i="61" a="1"/>
  <c r="Z141" i="61" a="1"/>
  <c r="L54" i="61" a="1"/>
  <c r="Q149" i="61" a="1"/>
  <c r="T111" i="61" a="1"/>
  <c r="U253" i="61" a="1"/>
  <c r="G95" i="61" a="1"/>
  <c r="L35" i="61" a="1"/>
  <c r="N171" i="61" a="1"/>
  <c r="O92" i="61" a="1"/>
  <c r="L122" i="61" a="1"/>
  <c r="O112" i="61" a="1"/>
  <c r="M230" i="61" a="1"/>
  <c r="R113" i="61" a="1"/>
  <c r="R188" i="61" a="1"/>
  <c r="D42" i="61" a="1"/>
  <c r="D246" i="61" a="1"/>
  <c r="I98" i="61" a="1"/>
  <c r="P255" i="61" a="1"/>
  <c r="Q145" i="61" a="1"/>
  <c r="Y25" i="61" a="1"/>
  <c r="D36" i="61" a="1"/>
  <c r="H234" i="61" a="1"/>
  <c r="L128" i="61" a="1"/>
  <c r="J141" i="61" a="1"/>
  <c r="P45" i="61" a="1"/>
  <c r="N15" i="61" a="1"/>
  <c r="R183" i="61" a="1"/>
  <c r="M186" i="61" a="1"/>
  <c r="O33" i="61" a="1"/>
  <c r="N114" i="61" a="1"/>
  <c r="D223" i="61" a="1"/>
  <c r="W199" i="61" a="1"/>
  <c r="X165" i="61" a="1"/>
  <c r="V214" i="61" a="1"/>
  <c r="Q83" i="61" a="1"/>
  <c r="H171" i="61" a="1"/>
  <c r="Q107" i="61" a="1"/>
  <c r="R204" i="61" a="1"/>
  <c r="L146" i="61" a="1"/>
  <c r="V157" i="61" a="1"/>
  <c r="Y58" i="61" a="1"/>
  <c r="U228" i="61" a="1"/>
  <c r="N82" i="61" a="1"/>
  <c r="S143" i="61" a="1"/>
  <c r="Q204" i="61" a="1"/>
  <c r="R112" i="61" a="1"/>
  <c r="Y181" i="61" a="1"/>
  <c r="Y177" i="61" a="1"/>
  <c r="Y262" i="61" a="1"/>
  <c r="K21" i="61" a="1"/>
  <c r="S166" i="61" a="1"/>
  <c r="R99" i="61" a="1"/>
  <c r="J266" i="61" a="1"/>
  <c r="K238" i="61" a="1"/>
  <c r="S251" i="61" a="1"/>
  <c r="Y36" i="61" a="1"/>
  <c r="M102" i="61" a="1"/>
  <c r="V43" i="61" a="1"/>
  <c r="O46" i="61" a="1"/>
  <c r="Q52" i="61" a="1"/>
  <c r="T48" i="61" a="1"/>
  <c r="L214" i="61" a="1"/>
  <c r="Y134" i="61" a="1"/>
  <c r="P43" i="61" a="1"/>
  <c r="N201" i="61" a="1"/>
  <c r="W222" i="61" a="1"/>
  <c r="N105" i="61" a="1"/>
  <c r="I101" i="61" a="1"/>
  <c r="L107" i="61" a="1"/>
  <c r="O54" i="61" a="1"/>
  <c r="L216" i="61" a="1"/>
  <c r="G21" i="61" a="1"/>
  <c r="V98" i="61" a="1"/>
  <c r="N26" i="61" a="1"/>
  <c r="Y142" i="61" a="1"/>
  <c r="Y157" i="61" a="1"/>
  <c r="L259" i="61" a="1"/>
  <c r="O73" i="61" a="1"/>
  <c r="N147" i="61" a="1"/>
  <c r="L251" i="61" a="1"/>
  <c r="G69" i="281"/>
  <c r="G96" i="61" a="1"/>
  <c r="J259" i="61" a="1"/>
  <c r="L32" i="61" a="1"/>
  <c r="Y180" i="61" a="1"/>
  <c r="Y173" i="61" a="1"/>
  <c r="S68" i="61" a="1"/>
  <c r="S51" i="61" a="1"/>
  <c r="R201" i="61" a="1"/>
  <c r="V246" i="61" a="1"/>
  <c r="W70" i="61" a="1"/>
  <c r="S220" i="61" a="1"/>
  <c r="W58" i="61" a="1"/>
  <c r="Y88" i="61" a="1"/>
  <c r="T188" i="61" a="1"/>
  <c r="T263" i="61" a="1"/>
  <c r="W185" i="61" a="1"/>
  <c r="Q19" i="61" a="1"/>
  <c r="J150" i="61" a="1"/>
  <c r="M48" i="61" a="1"/>
  <c r="N36" i="61" a="1"/>
  <c r="H133" i="61" a="1"/>
  <c r="Y143" i="61" a="1"/>
  <c r="N87" i="61" a="1"/>
  <c r="O84" i="61" a="1"/>
  <c r="R182" i="61" a="1"/>
  <c r="K244" i="61" a="1"/>
  <c r="M246" i="61" a="1"/>
  <c r="P126" i="61" a="1"/>
  <c r="Q13" i="61" a="1"/>
  <c r="J201" i="61" a="1"/>
  <c r="N259" i="61" a="1"/>
  <c r="U159" i="61" a="1"/>
  <c r="Z174" i="61" a="1"/>
  <c r="Y189" i="61" a="1"/>
  <c r="U130" i="61" a="1"/>
  <c r="K122" i="61" a="1"/>
  <c r="K75" i="61" a="1"/>
  <c r="U150" i="61" a="1"/>
  <c r="U171" i="61" a="1"/>
  <c r="T46" i="61" a="1"/>
  <c r="Q15" i="61" a="1"/>
  <c r="V35" i="61" a="1"/>
  <c r="P135" i="61" a="1"/>
  <c r="I165" i="61" a="1"/>
  <c r="M60" i="61" a="1"/>
  <c r="L143" i="61" a="1"/>
  <c r="L137" i="61" a="1"/>
  <c r="L233" i="61" a="1"/>
  <c r="O31" i="61" a="1"/>
  <c r="L24" i="61" a="1"/>
  <c r="S36" i="61" a="1"/>
  <c r="J67" i="61" a="1"/>
  <c r="M144" i="61" a="1"/>
  <c r="Y45" i="61" a="1"/>
  <c r="R217" i="61" a="1"/>
  <c r="N60" i="61" a="1"/>
  <c r="D87" i="61" a="1"/>
  <c r="D227" i="61" a="1"/>
  <c r="Y44" i="61" a="1"/>
  <c r="Q260" i="61" a="1"/>
  <c r="S136" i="61" a="1"/>
  <c r="R149" i="61" a="1"/>
  <c r="L59" i="61" a="1"/>
  <c r="X263" i="61" a="1"/>
  <c r="T199" i="61" a="1"/>
  <c r="W150" i="61" a="1"/>
  <c r="K152" i="61" a="1"/>
  <c r="O137" i="61" a="1"/>
  <c r="V167" i="61" a="1"/>
  <c r="M113" i="61" a="1"/>
  <c r="J98" i="61" a="1"/>
  <c r="J68" i="61" a="1"/>
  <c r="O210" i="61" a="1"/>
  <c r="Y33" i="61" a="1"/>
  <c r="R128" i="61" a="1"/>
  <c r="X116" i="61" a="1"/>
  <c r="O184" i="61" a="1"/>
  <c r="D14" i="61" a="1"/>
  <c r="J187" i="61" a="1"/>
  <c r="H45" i="61" a="1"/>
  <c r="T99" i="61" a="1"/>
  <c r="O78" i="61" a="1"/>
  <c r="I251" i="61" a="1"/>
  <c r="W145" i="61" a="1"/>
  <c r="N258" i="61" a="1"/>
  <c r="J59" i="61" a="1"/>
  <c r="O258" i="61" a="1"/>
  <c r="Q105" i="61" a="1"/>
  <c r="G175" i="61" a="1"/>
  <c r="L193" i="61" a="1"/>
  <c r="N79" i="61" a="1"/>
  <c r="W48" i="61" a="1"/>
  <c r="T67" i="61" a="1"/>
  <c r="K76" i="61" a="1"/>
  <c r="X191" i="61" a="1"/>
  <c r="G112" i="61" a="1"/>
  <c r="V21" i="61" a="1"/>
  <c r="K217" i="61" a="1"/>
  <c r="P32" i="61" a="1"/>
  <c r="G127" i="61" a="1"/>
  <c r="R210" i="61" a="1"/>
  <c r="T104" i="61" a="1"/>
  <c r="T182" i="61" a="1"/>
  <c r="R208" i="61" a="1"/>
  <c r="U126" i="61" a="1"/>
  <c r="Q39" i="61" a="1"/>
  <c r="Y63" i="61" a="1"/>
  <c r="Q99" i="61" a="1"/>
  <c r="Y73" i="61" a="1"/>
  <c r="K266" i="61" a="1"/>
  <c r="N22" i="61" a="1"/>
  <c r="S76" i="61" a="1"/>
  <c r="M177" i="61" a="1"/>
  <c r="X77" i="61" a="1"/>
  <c r="K160" i="61" a="1"/>
  <c r="T262" i="61" a="1"/>
  <c r="V183" i="61" a="1"/>
  <c r="N152" i="61" a="1"/>
  <c r="K185" i="61" a="1"/>
  <c r="X199" i="61" a="1"/>
  <c r="G199" i="61" a="1"/>
  <c r="V149" i="61" a="1"/>
  <c r="I51" i="61" a="1"/>
  <c r="G116" i="61" a="1"/>
  <c r="T82" i="61" a="1"/>
  <c r="Q184" i="61" a="1"/>
  <c r="Y137" i="61" a="1"/>
  <c r="G165" i="61" a="1"/>
  <c r="T174" i="61" a="1"/>
  <c r="T210" i="61" a="1"/>
  <c r="X101" i="61" a="1"/>
  <c r="W13" i="61" a="1"/>
  <c r="D204" i="61" a="1"/>
  <c r="N164" i="61" a="1"/>
  <c r="T221" i="61" a="1"/>
  <c r="Z29" i="61" a="1"/>
  <c r="N43" i="61" a="1"/>
  <c r="V181" i="61" a="1"/>
  <c r="K201" i="61" a="1"/>
  <c r="D113" i="61" a="1"/>
  <c r="P184" i="61" a="1"/>
  <c r="H105" i="61" a="1"/>
  <c r="L213" i="61" a="1"/>
  <c r="Z88" i="61" a="1"/>
  <c r="G255" i="61" a="1"/>
  <c r="J12" i="61" a="1"/>
  <c r="O249" i="61" a="1"/>
  <c r="W36" i="61" a="1"/>
  <c r="W143" i="61" a="1"/>
  <c r="V121" i="61" a="1"/>
  <c r="R159" i="61" a="1"/>
  <c r="G38" i="61" a="1"/>
  <c r="R77" i="61" a="1"/>
  <c r="H113" i="61" a="1"/>
  <c r="R252" i="61" a="1"/>
  <c r="H44" i="61" a="1"/>
  <c r="K112" i="61" a="1"/>
  <c r="M165" i="61" a="1"/>
  <c r="D63" i="61" a="1"/>
  <c r="J210" i="61" a="1"/>
  <c r="R219" i="61" a="1"/>
  <c r="K251" i="61" a="1"/>
  <c r="Y107" i="61" a="1"/>
  <c r="L131" i="61" a="1"/>
  <c r="S173" i="61" a="1"/>
  <c r="O24" i="61" a="1"/>
  <c r="J148" i="61" a="1"/>
  <c r="Y21" i="61" a="1"/>
  <c r="M31" i="61" a="1"/>
  <c r="J47" i="61" a="1"/>
  <c r="H68" i="281"/>
  <c r="W164" i="61" a="1"/>
  <c r="N251" i="61" a="1"/>
  <c r="D143" i="61" a="1"/>
  <c r="W140" i="61" a="1"/>
  <c r="Q55" i="61" a="1"/>
  <c r="Z266" i="61" a="1"/>
  <c r="M96" i="61" a="1"/>
  <c r="M251" i="61" a="1"/>
  <c r="G208" i="61" a="1"/>
  <c r="O220" i="61" a="1"/>
  <c r="G152" i="61" a="1"/>
  <c r="V142" i="61" a="1"/>
  <c r="P156" i="61" a="1"/>
  <c r="W246" i="61" a="1"/>
  <c r="O67" i="61" a="1"/>
  <c r="X43" i="61" a="1"/>
  <c r="M168" i="61" a="1"/>
  <c r="R12" i="61" a="1"/>
  <c r="Y148" i="61" a="1"/>
  <c r="Q74" i="61" a="1"/>
  <c r="K147" i="61" a="1"/>
  <c r="Y68" i="61" a="1"/>
  <c r="D231" i="61" a="1"/>
  <c r="R33" i="61" a="1"/>
  <c r="Z32" i="61" a="1"/>
  <c r="M205" i="61" a="1"/>
  <c r="M228" i="61" a="1"/>
  <c r="S141" i="61" a="1"/>
  <c r="T184" i="61" a="1"/>
  <c r="D160" i="61" a="1"/>
  <c r="J23" i="61" a="1"/>
  <c r="I12" i="61" a="1"/>
  <c r="D236" i="61" a="1"/>
  <c r="Z219" i="61" a="1"/>
  <c r="T112" i="61" a="1"/>
  <c r="L61" i="61" a="1"/>
  <c r="X229" i="61" a="1"/>
  <c r="V51" i="61" a="1"/>
  <c r="Y246" i="61" a="1"/>
  <c r="L232" i="61" a="1"/>
  <c r="O30" i="61" a="1"/>
  <c r="L88" i="61" a="1"/>
  <c r="Z97" i="61" a="1"/>
  <c r="U123" i="61" a="1"/>
  <c r="U142" i="61" a="1"/>
  <c r="K15" i="61" a="1"/>
  <c r="D161" i="61" a="1"/>
  <c r="H175" i="61" a="1"/>
  <c r="Q252" i="61" a="1"/>
  <c r="Y55" i="61" a="1"/>
  <c r="T26" i="61" a="1"/>
  <c r="U82" i="61" a="1"/>
  <c r="V228" i="61" a="1"/>
  <c r="T132" i="61" a="1"/>
  <c r="Z213" i="61" a="1"/>
  <c r="G259" i="61" a="1"/>
  <c r="S185" i="61" a="1"/>
  <c r="Y264" i="61" a="1"/>
  <c r="U84" i="61" a="1"/>
  <c r="W235" i="61" a="1"/>
  <c r="Z190" i="61" a="1"/>
  <c r="J143" i="61" a="1"/>
  <c r="Z200" i="61" a="1"/>
  <c r="J77" i="61" a="1"/>
  <c r="K136" i="61" a="1"/>
  <c r="P121" i="61" a="1"/>
  <c r="R90" i="61" a="1"/>
  <c r="U128" i="61" a="1"/>
  <c r="V83" i="61" a="1"/>
  <c r="N88" i="61" a="1"/>
  <c r="N209" i="61" a="1"/>
  <c r="R114" i="61" a="1"/>
  <c r="H219" i="61" a="1"/>
  <c r="P193" i="61" a="1"/>
  <c r="U161" i="61" a="1"/>
  <c r="X69" i="61" a="1"/>
  <c r="Z101" i="61" a="1"/>
  <c r="S16" i="61" a="1"/>
  <c r="P165" i="61" a="1"/>
  <c r="Q261" i="61" a="1"/>
  <c r="G147" i="61" a="1"/>
  <c r="H69" i="61" a="1"/>
  <c r="J37" i="61" a="1"/>
  <c r="U221" i="61" a="1"/>
  <c r="T165" i="61" a="1"/>
  <c r="U186" i="61" a="1"/>
  <c r="V25" i="61" a="1"/>
  <c r="U227" i="61" a="1"/>
  <c r="G213" i="61" a="1"/>
  <c r="M127" i="61" a="1"/>
  <c r="R245" i="61" a="1"/>
  <c r="Z16" i="61" a="1"/>
  <c r="T102" i="61" a="1"/>
  <c r="S29" i="61" a="1"/>
  <c r="R235" i="61" a="1"/>
  <c r="V130" i="61" a="1"/>
  <c r="Q100" i="61" a="1"/>
  <c r="Y95" i="61" a="1"/>
  <c r="Z265" i="61" a="1"/>
  <c r="Z261" i="61" a="1"/>
  <c r="T143" i="61" a="1"/>
  <c r="I44" i="61" a="1"/>
  <c r="X121" i="61" a="1"/>
  <c r="Z40" i="61" a="1"/>
  <c r="W148" i="61" a="1"/>
  <c r="O217" i="61" a="1"/>
  <c r="D102" i="61" a="1"/>
  <c r="R67" i="61" a="1"/>
  <c r="T57" i="61" a="1"/>
  <c r="Q12" i="61" a="1"/>
  <c r="I215" i="61" a="1"/>
  <c r="K236" i="61" a="1"/>
  <c r="J140" i="61" a="1"/>
  <c r="V69" i="61" a="1"/>
  <c r="Z231" i="61" a="1"/>
  <c r="V134" i="61" a="1"/>
  <c r="K73" i="61" a="1"/>
  <c r="J190" i="61" a="1"/>
  <c r="K171" i="61" a="1"/>
  <c r="S74" i="61" a="1"/>
  <c r="L113" i="61" a="1"/>
  <c r="Y205" i="61" a="1"/>
  <c r="T113" i="61" a="1"/>
  <c r="O121" i="61" a="1"/>
  <c r="G101" i="61" a="1"/>
  <c r="N69" i="61" a="1"/>
  <c r="N51" i="61" a="1"/>
  <c r="J156" i="61" a="1"/>
  <c r="M122" i="61" a="1"/>
  <c r="P185" i="61" a="1"/>
  <c r="J111" i="61" a="1"/>
  <c r="N77" i="61" a="1"/>
  <c r="U222" i="61" a="1"/>
  <c r="N235" i="61" a="1"/>
  <c r="D201" i="61" a="1"/>
  <c r="H20" i="61" a="1"/>
  <c r="Z245" i="61" a="1"/>
  <c r="G266" i="61" a="1"/>
  <c r="H229" i="61" a="1"/>
  <c r="O235" i="61" a="1"/>
  <c r="T60" i="61" a="1"/>
  <c r="K226" i="61" a="1"/>
  <c r="S175" i="61" a="1"/>
  <c r="Z67" i="61" a="1"/>
  <c r="M215" i="61" a="1"/>
  <c r="D52" i="61" a="1"/>
  <c r="X63" i="61" a="1"/>
  <c r="V47" i="61" a="1"/>
  <c r="T185" i="61" a="1"/>
  <c r="H228" i="61" a="1"/>
  <c r="H88" i="61" a="1"/>
  <c r="I184" i="61" a="1"/>
  <c r="L204" i="61" a="1"/>
  <c r="G180" i="61" a="1"/>
  <c r="Q32" i="61" a="1"/>
  <c r="Y146" i="61" a="1"/>
  <c r="Y174" i="61" a="1"/>
  <c r="T40" i="61" a="1"/>
  <c r="Q82" i="61" a="1"/>
  <c r="U189" i="61" a="1"/>
  <c r="T86" i="61" a="1"/>
  <c r="U181" i="61" a="1"/>
  <c r="T220" i="61" a="1"/>
  <c r="G37" i="61" a="1"/>
  <c r="G83" i="61" a="1"/>
  <c r="S164" i="61" a="1"/>
  <c r="X198" i="61" a="1"/>
  <c r="Z156" i="61" a="1"/>
  <c r="M233" i="61" a="1"/>
  <c r="V53" i="61" a="1"/>
  <c r="K206" i="61" a="1"/>
  <c r="R78" i="61" a="1"/>
  <c r="R222" i="61" a="1"/>
  <c r="K175" i="61" a="1"/>
  <c r="U141" i="61" a="1"/>
  <c r="O142" i="61" a="1"/>
  <c r="L79" i="61" a="1"/>
  <c r="N116" i="61" a="1"/>
  <c r="T116" i="61" a="1"/>
  <c r="H259" i="61" a="1"/>
  <c r="Q160" i="61" a="1"/>
  <c r="G20" i="61" a="1"/>
  <c r="G219" i="61" a="1"/>
  <c r="H185" i="61" a="1"/>
  <c r="U74" i="61" a="1"/>
  <c r="T259" i="61" a="1"/>
  <c r="Q53" i="61" a="1"/>
  <c r="H253" i="61" a="1"/>
  <c r="H95" i="61" a="1"/>
  <c r="S167" i="61" a="1"/>
  <c r="M207" i="61" a="1"/>
  <c r="Z46" i="61" a="1"/>
  <c r="R240" i="61" a="1"/>
  <c r="D262" i="61" a="1"/>
  <c r="U184" i="61" a="1"/>
  <c r="J87" i="61" a="1"/>
  <c r="J128" i="61" a="1"/>
  <c r="D185" i="61" a="1"/>
  <c r="K57" i="61" a="1"/>
  <c r="T25" i="61" a="1"/>
  <c r="U110" i="61" a="1"/>
  <c r="H57" i="61" a="1"/>
  <c r="Y86" i="61" a="1"/>
  <c r="Q265" i="61" a="1"/>
  <c r="Z136" i="61" a="1"/>
  <c r="K116" i="61" a="1"/>
  <c r="X59" i="61" a="1"/>
  <c r="Z131" i="61" a="1"/>
  <c r="Y123" i="61" a="1"/>
  <c r="G60" i="61" a="1"/>
  <c r="P39" i="61" a="1"/>
  <c r="W262" i="61" a="1"/>
  <c r="Q42" i="61" a="1"/>
  <c r="G236" i="61" a="1"/>
  <c r="Z250" i="61" a="1"/>
  <c r="U75" i="61" a="1"/>
  <c r="N137" i="61" a="1"/>
  <c r="I25" i="61" a="1"/>
  <c r="H160" i="61" a="1"/>
  <c r="R107" i="61" a="1"/>
  <c r="G51" i="61" a="1"/>
  <c r="H235" i="61" a="1"/>
  <c r="Z188" i="61" a="1"/>
  <c r="L12" i="61" a="1"/>
  <c r="U54" i="61" a="1"/>
  <c r="O38" i="61" a="1"/>
  <c r="R22" i="61" a="1"/>
  <c r="W63" i="61" a="1"/>
  <c r="G136" i="61" a="1"/>
  <c r="V107" i="61" a="1"/>
  <c r="D79" i="61" a="1"/>
  <c r="T177" i="61" a="1"/>
  <c r="H25" i="61" a="1"/>
  <c r="L142" i="61" a="1"/>
  <c r="N54" i="61" a="1"/>
  <c r="L67" i="61" a="1"/>
  <c r="U59" i="61" a="1"/>
  <c r="R147" i="61" a="1"/>
  <c r="L53" i="61" a="1"/>
  <c r="X57" i="61" a="1"/>
  <c r="N173" i="61" a="1"/>
  <c r="Q114" i="61" a="1"/>
  <c r="V132" i="61" a="1"/>
  <c r="L51" i="61" a="1"/>
  <c r="W57" i="61" a="1"/>
  <c r="D39" i="61" a="1"/>
  <c r="V245" i="61" a="1"/>
  <c r="G174" i="61" a="1"/>
  <c r="Y158" i="61" a="1"/>
  <c r="D137" i="61" a="1"/>
  <c r="T264" i="61" a="1"/>
  <c r="K245" i="61" a="1"/>
  <c r="K130" i="61" a="1"/>
  <c r="M148" i="61" a="1"/>
  <c r="T193" i="61" a="1"/>
  <c r="K51" i="61" a="1"/>
  <c r="O265" i="61" a="1"/>
  <c r="Z146" i="61" a="1"/>
  <c r="G206" i="61" a="1"/>
  <c r="Q63" i="61" a="1"/>
  <c r="G251" i="61" a="1"/>
  <c r="S70" i="61" a="1"/>
  <c r="L15" i="61" a="1"/>
  <c r="R215" i="61" a="1"/>
  <c r="I55" i="61" a="1"/>
  <c r="Z12" i="61" a="1"/>
  <c r="H156" i="61" a="1"/>
  <c r="Y220" i="61" a="1"/>
  <c r="M255" i="61" a="1"/>
  <c r="N121" i="61" a="1"/>
  <c r="L83" i="61" a="1"/>
  <c r="W244" i="61" a="1"/>
  <c r="H249" i="61" a="1"/>
  <c r="M41" i="61" a="1"/>
  <c r="P67" i="61" a="1"/>
  <c r="N240" i="61" a="1"/>
  <c r="W75" i="61" a="1"/>
  <c r="V259" i="61" a="1"/>
  <c r="N165" i="61" a="1"/>
  <c r="Z221" i="61" a="1"/>
  <c r="L186" i="61" a="1"/>
  <c r="I52" i="61" a="1"/>
  <c r="M171" i="61" a="1"/>
  <c r="G57" i="61" a="1"/>
  <c r="O223" i="61" a="1"/>
  <c r="G84" i="61" a="1"/>
  <c r="O79" i="61" a="1"/>
  <c r="J149" i="61" a="1"/>
  <c r="Y236" i="61" a="1"/>
  <c r="T77" i="61" a="1"/>
  <c r="X74" i="61" a="1"/>
  <c r="H148" i="61" a="1"/>
  <c r="L258" i="61" a="1"/>
  <c r="T172" i="61" a="1"/>
  <c r="P26" i="61" a="1"/>
  <c r="Y97" i="61" a="1"/>
  <c r="R105" i="61" a="1"/>
  <c r="H220" i="61" a="1"/>
  <c r="W263" i="61" a="1"/>
  <c r="U99" i="61" a="1"/>
  <c r="K145" i="61" a="1"/>
  <c r="L166" i="61" a="1"/>
  <c r="L199" i="61" a="1"/>
  <c r="W144" i="61" a="1"/>
  <c r="P260" i="61" a="1"/>
  <c r="V74" i="61" a="1"/>
  <c r="S60" i="61" a="1"/>
  <c r="S180" i="61" a="1"/>
  <c r="R82" i="61" a="1"/>
  <c r="U216" i="61" a="1"/>
  <c r="P103" i="61" a="1"/>
  <c r="W133" i="61" a="1"/>
  <c r="J123" i="61" a="1"/>
  <c r="G140" i="61" a="1"/>
  <c r="P132" i="61" a="1"/>
  <c r="G159" i="61" a="1"/>
  <c r="W35" i="61" a="1"/>
  <c r="U232" i="61" a="1"/>
  <c r="Z90" i="61" a="1"/>
  <c r="G15" i="61" a="1"/>
  <c r="Y161" i="61" a="1"/>
  <c r="I84" i="61" a="1"/>
  <c r="X264" i="61" a="1"/>
  <c r="M55" i="61" a="1"/>
  <c r="U143" i="61" a="1"/>
  <c r="Q23" i="61" a="1"/>
  <c r="I204" i="61" a="1"/>
  <c r="W182" i="61" a="1"/>
  <c r="K100" i="61" a="1"/>
  <c r="S258" i="61" a="1"/>
  <c r="S216" i="61" a="1"/>
  <c r="W90" i="61" a="1"/>
  <c r="V20" i="61" a="1"/>
  <c r="O85" i="61" a="1"/>
  <c r="Q147" i="61" a="1"/>
  <c r="M185" i="61" a="1"/>
  <c r="H68" i="61" a="1"/>
  <c r="D228" i="61" a="1"/>
  <c r="I175" i="61" a="1"/>
  <c r="P189" i="61" a="1"/>
  <c r="Z159" i="61" a="1"/>
  <c r="I171" i="61" a="1"/>
  <c r="J112" i="61" a="1"/>
  <c r="Z76" i="61" a="1"/>
  <c r="X238" i="61" a="1"/>
  <c r="N141" i="61" a="1"/>
  <c r="Z61" i="61" a="1"/>
  <c r="R259" i="61" a="1"/>
  <c r="Q132" i="61" a="1"/>
  <c r="Q88" i="61" a="1"/>
  <c r="H168" i="61" a="1"/>
  <c r="D219" i="61" a="1"/>
  <c r="X70" i="61" a="1"/>
  <c r="J74" i="61" a="1"/>
  <c r="S227" i="61" a="1"/>
  <c r="S88" i="61" a="1"/>
  <c r="M83" i="61" a="1"/>
  <c r="P16" i="61" a="1"/>
  <c r="P152" i="61" a="1"/>
  <c r="P68" i="61" a="1"/>
  <c r="J189" i="61" a="1"/>
  <c r="Q229" i="61" a="1"/>
  <c r="Z100" i="61" a="1"/>
  <c r="D150" i="61" a="1"/>
  <c r="W253" i="61" a="1"/>
  <c r="O34" i="61" a="1"/>
  <c r="Q22" i="61" a="1"/>
  <c r="G231" i="61" a="1"/>
  <c r="G223" i="61" a="1"/>
  <c r="D144" i="61" a="1"/>
  <c r="X266" i="61" a="1"/>
  <c r="O214" i="61" a="1"/>
  <c r="G85" i="61" a="1"/>
  <c r="J53" i="61" a="1"/>
  <c r="V75" i="61" a="1"/>
  <c r="U111" i="61" a="1"/>
  <c r="X200" i="61" a="1"/>
  <c r="P57" i="61" a="1"/>
  <c r="H47" i="61" a="1"/>
  <c r="Y230" i="61" a="1"/>
  <c r="O131" i="61" a="1"/>
  <c r="G63" i="61" a="1"/>
  <c r="O126" i="61" a="1"/>
  <c r="S137" i="61" a="1"/>
  <c r="M143" i="61" a="1"/>
  <c r="N34" i="61" a="1"/>
  <c r="D130" i="61" a="1"/>
  <c r="X233" i="61" a="1"/>
  <c r="Z122" i="61" a="1"/>
  <c r="Q35" i="61" a="1"/>
  <c r="X123" i="61" a="1"/>
  <c r="K208" i="61" a="1"/>
  <c r="N215" i="61" a="1"/>
  <c r="D40" i="61" a="1"/>
  <c r="R39" i="61" a="1"/>
  <c r="N253" i="61" a="1"/>
  <c r="D131" i="61" a="1"/>
  <c r="H114" i="61" a="1"/>
  <c r="D206" i="61" a="1"/>
  <c r="L56" i="61" a="1"/>
  <c r="G264" i="61" a="1"/>
  <c r="H130" i="61" a="1"/>
  <c r="P229" i="61" a="1"/>
  <c r="I208" i="61" a="1"/>
  <c r="J133" i="61" a="1"/>
  <c r="P84" i="61" a="1"/>
  <c r="I252" i="61" a="1"/>
  <c r="P15" i="61" a="1"/>
  <c r="S217" i="61" a="1"/>
  <c r="D92" i="61" a="1"/>
  <c r="J34" i="61" a="1"/>
  <c r="D232" i="61" a="1"/>
  <c r="Y59" i="61" a="1"/>
  <c r="W96" i="61" a="1"/>
  <c r="N75" i="61" a="1"/>
  <c r="Q135" i="61" a="1"/>
  <c r="U157" i="61" a="1"/>
  <c r="L140" i="61" a="1"/>
  <c r="Z121" i="61" a="1"/>
  <c r="X122" i="61" a="1"/>
  <c r="N230" i="61" a="1"/>
  <c r="D177" i="61" a="1"/>
  <c r="O190" i="61" a="1"/>
  <c r="Q150" i="61" a="1"/>
  <c r="P218" i="61" a="1"/>
  <c r="Y156" i="61" a="1"/>
  <c r="X250" i="61" a="1"/>
  <c r="Z78" i="61" a="1"/>
  <c r="U164" i="61" a="1"/>
  <c r="Z172" i="61" a="1"/>
  <c r="O22" i="61" a="1"/>
  <c r="M121" i="61" a="1"/>
  <c r="U37" i="61" a="1"/>
  <c r="X31" i="61" a="1"/>
  <c r="R83" i="61" a="1"/>
  <c r="H263" i="61" a="1"/>
  <c r="S13" i="61" a="1"/>
  <c r="J244" i="61" a="1"/>
  <c r="Z47" i="61" a="1"/>
  <c r="O88" i="61" a="1"/>
  <c r="M172" i="61" a="1"/>
  <c r="Z30" i="61" a="1"/>
  <c r="Z215" i="61" a="1"/>
  <c r="U260" i="61" a="1"/>
  <c r="Z58" i="61" a="1"/>
  <c r="G142" i="61" a="1"/>
  <c r="Y207" i="61" a="1"/>
  <c r="G47" i="61" a="1"/>
  <c r="Q222" i="61" a="1"/>
  <c r="L145" i="61" a="1"/>
  <c r="D82" i="61" a="1"/>
  <c r="D175" i="61" a="1"/>
  <c r="H240" i="61" a="1"/>
  <c r="U101" i="61" a="1"/>
  <c r="V166" i="61" a="1"/>
  <c r="Q258" i="61" a="1"/>
  <c r="V52" i="61" a="1"/>
  <c r="K53" i="61" a="1"/>
  <c r="J70" i="61" a="1"/>
  <c r="N167" i="61" a="1"/>
  <c r="L144" i="61" a="1"/>
  <c r="V77" i="61" a="1"/>
  <c r="I104" i="61" a="1"/>
  <c r="W100" i="61" a="1"/>
  <c r="M53" i="61" a="1"/>
  <c r="I82" i="61" a="1"/>
  <c r="X47" i="61" a="1"/>
  <c r="H217" i="61" a="1"/>
  <c r="O231" i="61" a="1"/>
  <c r="N39" i="61" a="1"/>
  <c r="K187" i="61" a="1"/>
  <c r="X260" i="61" a="1"/>
  <c r="T121" i="61" a="1"/>
  <c r="X103" i="61" a="1"/>
  <c r="R206" i="61" a="1"/>
  <c r="Y31" i="61" a="1"/>
  <c r="U167" i="61" a="1"/>
  <c r="I206" i="61" a="1"/>
  <c r="Z206" i="61" a="1"/>
  <c r="X157" i="61" a="1"/>
  <c r="P208" i="61" a="1"/>
  <c r="H265" i="61" a="1"/>
  <c r="W142" i="61" a="1"/>
  <c r="Y223" i="61" a="1"/>
  <c r="S221" i="61" a="1"/>
  <c r="Z264" i="61" a="1"/>
  <c r="V55" i="61" a="1"/>
  <c r="I79" i="61" a="1"/>
  <c r="H188" i="61" a="1"/>
  <c r="M190" i="61" a="1"/>
  <c r="D207" i="61" a="1"/>
  <c r="S128" i="61" a="1"/>
  <c r="R137" i="61" a="1"/>
  <c r="J55" i="61" a="1"/>
  <c r="P232" i="61" a="1"/>
  <c r="G31" i="61" a="1"/>
  <c r="P142" i="61" a="1"/>
  <c r="M38" i="61" a="1"/>
  <c r="N78" i="61" a="1"/>
  <c r="J122" i="61" a="1"/>
  <c r="M149" i="61" a="1"/>
  <c r="I61" i="61" a="1"/>
  <c r="I249" i="61" a="1"/>
  <c r="M226" i="61" a="1"/>
  <c r="L44" i="61" a="1"/>
  <c r="M259" i="61" a="1"/>
  <c r="J152" i="61" a="1"/>
  <c r="H91" i="61" a="1"/>
  <c r="L52" i="61" a="1"/>
  <c r="U209" i="61" a="1"/>
  <c r="N133" i="61" a="1"/>
  <c r="V84" i="61" a="1"/>
  <c r="O23" i="61" a="1"/>
  <c r="P35" i="61" a="1"/>
  <c r="N140" i="61" a="1"/>
  <c r="Z11" i="61" a="1"/>
  <c r="Y116" i="61" a="1"/>
  <c r="N199" i="61" a="1"/>
  <c r="N107" i="61" a="1"/>
  <c r="V200" i="61" a="1"/>
  <c r="L161" i="61" a="1"/>
  <c r="L222" i="61" a="1"/>
  <c r="T47" i="61" a="1"/>
  <c r="O230" i="61" a="1"/>
  <c r="O206" i="61" a="1"/>
  <c r="X61" i="61" a="1"/>
  <c r="H110" i="61" a="1"/>
  <c r="K200" i="61" a="1"/>
  <c r="X133" i="61" a="1"/>
  <c r="R141" i="61" a="1"/>
  <c r="U262" i="61" a="1"/>
  <c r="T90" i="61" a="1"/>
  <c r="X126" i="61" a="1"/>
  <c r="W12" i="61" a="1"/>
  <c r="S252" i="61" a="1"/>
  <c r="R116" i="61" a="1"/>
  <c r="D89" i="61" a="1"/>
  <c r="X209" i="61" a="1"/>
  <c r="H214" i="61" a="1"/>
  <c r="K67" i="61" a="1"/>
  <c r="O83" i="61" a="1"/>
  <c r="S34" i="61" a="1"/>
  <c r="U201" i="61" a="1"/>
  <c r="R131" i="61" a="1"/>
  <c r="V233" i="61" a="1"/>
  <c r="S190" i="61" a="1"/>
  <c r="M193" i="61" a="1"/>
  <c r="T79" i="61" a="1"/>
  <c r="O216" i="61" a="1"/>
  <c r="L127" i="61" a="1"/>
  <c r="G157" i="61" a="1"/>
  <c r="I67" i="61" a="1"/>
  <c r="H183" i="61" a="1"/>
  <c r="Q240" i="61" a="1"/>
  <c r="T87" i="61" a="1"/>
  <c r="X84" i="61" a="1"/>
  <c r="R24" i="61" a="1"/>
  <c r="I70" i="61" a="1"/>
  <c r="X255" i="61" a="1"/>
  <c r="O98" i="61" a="1"/>
  <c r="V26" i="61" a="1"/>
  <c r="I240" i="61" a="1"/>
  <c r="I57" i="61" a="1"/>
  <c r="R135" i="61" a="1"/>
  <c r="H11" i="61" a="1"/>
  <c r="P215" i="61" a="1"/>
  <c r="V216" i="61" a="1"/>
  <c r="H135" i="61" a="1"/>
  <c r="X240" i="61" a="1"/>
  <c r="K164" i="61" a="1"/>
  <c r="Y46" i="61" a="1"/>
  <c r="J246" i="61" a="1"/>
  <c r="P238" i="61" a="1"/>
  <c r="Y96" i="61" a="1"/>
  <c r="Y113" i="61" a="1"/>
  <c r="G87" i="61" a="1"/>
  <c r="M219" i="61" a="1"/>
  <c r="Z249" i="61" a="1"/>
  <c r="T12" i="61" a="1"/>
  <c r="Q189" i="61" a="1"/>
  <c r="D122" i="61" a="1"/>
  <c r="N181" i="61" a="1"/>
  <c r="L58" i="61" a="1"/>
  <c r="H21" i="61" a="1"/>
  <c r="J114" i="61" a="1"/>
  <c r="X82" i="61" a="1"/>
  <c r="G61" i="61" a="1"/>
  <c r="W177" i="61" a="1"/>
  <c r="V32" i="61" a="1"/>
  <c r="X253" i="61" a="1"/>
  <c r="U14" i="61" a="1"/>
  <c r="W198" i="61" a="1"/>
  <c r="V206" i="61" a="1"/>
  <c r="Q263" i="61" a="1"/>
  <c r="N32" i="61" a="1"/>
  <c r="R165" i="61" a="1"/>
  <c r="I143" i="61" a="1"/>
  <c r="L101" i="61" a="1"/>
  <c r="K19" i="61" a="1"/>
  <c r="Z52" i="61" a="1"/>
  <c r="R160" i="61" a="1"/>
  <c r="Q51" i="61" a="1"/>
  <c r="J30" i="61" a="1"/>
  <c r="Q11" i="61" a="1"/>
  <c r="R214" i="61" a="1"/>
  <c r="D74" i="61" a="1"/>
  <c r="X46" i="61" a="1"/>
  <c r="G258" i="61" a="1"/>
  <c r="M46" i="61" a="1"/>
  <c r="G12" i="61" a="1"/>
  <c r="P29" i="61" a="1"/>
  <c r="S99" i="61" a="1"/>
  <c r="N159" i="61" a="1"/>
  <c r="O171" i="61" a="1"/>
  <c r="L168" i="61" a="1"/>
  <c r="S67" i="61" a="1"/>
  <c r="K189" i="61" a="1"/>
  <c r="U160" i="61" a="1"/>
  <c r="J68" i="281"/>
  <c r="R253" i="61" a="1"/>
  <c r="J135" i="61" a="1"/>
  <c r="M146" i="61" a="1"/>
  <c r="V131" i="61" a="1"/>
  <c r="N30" i="61" a="1"/>
  <c r="Y210" i="61" a="1"/>
  <c r="V168" i="61" a="1"/>
  <c r="X244" i="61" a="1"/>
  <c r="W189" i="61" a="1"/>
  <c r="T35" i="61" a="1"/>
  <c r="V234" i="61" a="1"/>
  <c r="Y206" i="61" a="1"/>
  <c r="T252" i="61" a="1"/>
  <c r="G191" i="61" a="1"/>
  <c r="Y229" i="61" a="1"/>
  <c r="R213" i="61" a="1"/>
  <c r="Y32" i="61" a="1"/>
  <c r="X42" i="61" a="1"/>
  <c r="X39" i="61" a="1"/>
  <c r="H216" i="61" a="1"/>
  <c r="K55" i="61" a="1"/>
  <c r="J121" i="61" a="1"/>
  <c r="X228" i="61" a="1"/>
  <c r="I96" i="61" a="1"/>
  <c r="N12" i="61" a="1"/>
  <c r="Y75" i="61" a="1"/>
  <c r="X210" i="61" a="1"/>
  <c r="I221" i="61" a="1"/>
  <c r="B21" i="68"/>
  <c r="W39" i="61" a="1"/>
  <c r="P159" i="61" a="1"/>
  <c r="I158" i="61" a="1"/>
  <c r="Y89" i="61" a="1"/>
  <c r="O56" i="61" a="1"/>
  <c r="W45" i="61" a="1"/>
  <c r="Z20" i="61" a="1"/>
  <c r="I87" i="61" a="1"/>
  <c r="S57" i="61" a="1"/>
  <c r="O219" i="61" a="1"/>
  <c r="V58" i="61" a="1"/>
  <c r="G181" i="61" a="1"/>
  <c r="H41" i="61" a="1"/>
  <c r="Z183" i="61" a="1"/>
  <c r="R216" i="61" a="1"/>
  <c r="U35" i="61" a="1"/>
  <c r="Y35" i="61" a="1"/>
  <c r="O185" i="61" a="1"/>
  <c r="K234" i="61" a="1"/>
  <c r="Z13" i="61" a="1"/>
  <c r="I235" i="61" a="1"/>
  <c r="X265" i="61" a="1"/>
  <c r="R111" i="61" a="1"/>
  <c r="Y217" i="61" a="1"/>
  <c r="J158" i="61" a="1"/>
  <c r="N180" i="61" a="1"/>
  <c r="R250" i="61" a="1"/>
  <c r="P111" i="61" a="1"/>
  <c r="M29" i="61" a="1"/>
  <c r="N262" i="61" a="1"/>
  <c r="J42" i="61" a="1"/>
  <c r="H246" i="61" a="1"/>
  <c r="R30" i="61" a="1"/>
  <c r="I149" i="61" a="1"/>
  <c r="J228" i="61" a="1"/>
  <c r="Z235" i="61" a="1"/>
  <c r="U187" i="61" a="1"/>
  <c r="V48" i="61" a="1"/>
  <c r="I245" i="61" a="1"/>
  <c r="J36" i="61" a="1"/>
  <c r="M240" i="61" a="1"/>
  <c r="N255" i="61" a="1"/>
  <c r="P47" i="61" a="1"/>
  <c r="K82" i="61" a="1"/>
  <c r="Z95" i="61" a="1"/>
  <c r="X188" i="61" a="1"/>
  <c r="G189" i="61" a="1"/>
  <c r="U48" i="61" a="1"/>
  <c r="W47" i="61" a="1"/>
  <c r="T98" i="61" a="1"/>
  <c r="X160" i="61" a="1"/>
  <c r="X14" i="61" a="1"/>
  <c r="Q85" i="61" a="1"/>
  <c r="I140" i="61" a="1"/>
  <c r="W175" i="61" a="1"/>
  <c r="Y100" i="61" a="1"/>
  <c r="D200" i="61" a="1"/>
  <c r="M25" i="61" a="1"/>
  <c r="Q217" i="61" a="1"/>
  <c r="K198" i="61" a="1"/>
  <c r="M136" i="61" a="1"/>
  <c r="J171" i="61" a="1"/>
  <c r="N205" i="61" a="1"/>
  <c r="G126" i="61" a="1"/>
  <c r="K36" i="61" a="1"/>
  <c r="Q164" i="61" a="1"/>
  <c r="O152" i="61" a="1"/>
  <c r="U42" i="61" a="1"/>
  <c r="T16" i="61" a="1"/>
  <c r="G164" i="61" a="1"/>
  <c r="S213" i="61" a="1"/>
  <c r="Z82" i="61" a="1"/>
  <c r="O136" i="61" a="1"/>
  <c r="K219" i="61" a="1"/>
  <c r="W37" i="61" a="1"/>
  <c r="V263" i="61" a="1"/>
  <c r="Z127" i="61" a="1"/>
  <c r="Y231" i="61" a="1"/>
  <c r="L82" i="61" a="1"/>
  <c r="Q238" i="61" a="1"/>
  <c r="X45" i="61" a="1"/>
  <c r="W236" i="61" a="1"/>
  <c r="L152" i="61" a="1"/>
  <c r="N55" i="61" a="1"/>
  <c r="J83" i="61" a="1"/>
  <c r="Z140" i="61" a="1"/>
  <c r="G42" i="61" a="1"/>
  <c r="P21" i="61" a="1"/>
  <c r="R75" i="61" a="1"/>
  <c r="R74" i="61" a="1"/>
  <c r="R220" i="61" a="1"/>
  <c r="W149" i="61" a="1"/>
  <c r="W250" i="61" a="1"/>
  <c r="M73" i="61" a="1"/>
  <c r="W126" i="61" a="1"/>
  <c r="M90" i="61" a="1"/>
  <c r="N266" i="61" a="1"/>
  <c r="R218" i="61" a="1"/>
  <c r="D145" i="61" a="1"/>
  <c r="Y219" i="61" a="1"/>
  <c r="I142" i="61" a="1"/>
  <c r="G74" i="61" a="1"/>
  <c r="G246" i="61" a="1"/>
  <c r="I146" i="61" a="1"/>
  <c r="L187" i="61" a="1"/>
  <c r="I110" i="61" a="1"/>
  <c r="W92" i="61" a="1"/>
  <c r="R122" i="61" a="1"/>
  <c r="K188" i="61" a="1"/>
  <c r="P46" i="61" a="1"/>
  <c r="T92" i="61" a="1"/>
  <c r="D41" i="61" a="1"/>
  <c r="S122" i="61" a="1"/>
  <c r="K68" i="61" a="1"/>
  <c r="Z168" i="61" a="1"/>
  <c r="K23" i="61" a="1"/>
  <c r="R56" i="61" a="1"/>
  <c r="Y22" i="61" a="1"/>
  <c r="G261" i="61" a="1"/>
  <c r="T142" i="61" a="1"/>
  <c r="T147" i="61" a="1"/>
  <c r="H199" i="61" a="1"/>
  <c r="D249" i="61" a="1"/>
  <c r="I238" i="61" a="1"/>
  <c r="O189" i="61" a="1"/>
  <c r="N37" i="61" a="1"/>
  <c r="Y228" i="61" a="1"/>
  <c r="V37" i="61" a="1"/>
  <c r="X214" i="61" a="1"/>
  <c r="U199" i="61" a="1"/>
  <c r="K230" i="61" a="1"/>
  <c r="U165" i="61" a="1"/>
  <c r="L230" i="61" a="1"/>
  <c r="M76" i="61" a="1"/>
  <c r="W102" i="61" a="1"/>
  <c r="L60" i="61" a="1"/>
  <c r="O187" i="61" a="1"/>
  <c r="O143" i="61" a="1"/>
  <c r="X215" i="61" a="1"/>
  <c r="H184" i="61" a="1"/>
  <c r="P146" i="61" a="1"/>
  <c r="D133" i="61" a="1"/>
  <c r="G149" i="61" a="1"/>
  <c r="Z216" i="61" a="1"/>
  <c r="N214" i="61" a="1"/>
  <c r="W67" i="61" a="1"/>
  <c r="J227" i="61" a="1"/>
  <c r="Q67" i="61" a="1"/>
  <c r="X19" i="61" a="1"/>
  <c r="W252" i="61" a="1"/>
  <c r="U89" i="61" a="1"/>
  <c r="U263" i="61" a="1"/>
  <c r="W112" i="61" a="1"/>
  <c r="X111" i="61" a="1"/>
  <c r="V249" i="61" a="1"/>
  <c r="R14" i="61" a="1"/>
  <c r="U166" i="61" a="1"/>
  <c r="T39" i="61" a="1"/>
  <c r="L183" i="61" a="1"/>
  <c r="V41" i="61" a="1"/>
  <c r="O97" i="61" a="1"/>
  <c r="J164" i="61" a="1"/>
  <c r="V140" i="61" a="1"/>
  <c r="Y90" i="61" a="1"/>
  <c r="P250" i="61" a="1"/>
  <c r="H145" i="61" a="1"/>
  <c r="R145" i="61" a="1"/>
  <c r="X251" i="61" a="1"/>
  <c r="U175" i="61" a="1"/>
  <c r="O47" i="61" a="1"/>
  <c r="I63" i="61" a="1"/>
  <c r="K265" i="61" a="1"/>
  <c r="Y215" i="61" a="1"/>
  <c r="Y19" i="61" a="1"/>
  <c r="Y186" i="61" a="1"/>
  <c r="G240" i="61" a="1"/>
  <c r="S199" i="61" a="1"/>
  <c r="K132" i="61" a="1"/>
  <c r="Y23" i="61" a="1"/>
  <c r="V265" i="61" a="1"/>
  <c r="I60" i="61" a="1"/>
  <c r="U102" i="61" a="1"/>
  <c r="G113" i="61" a="1"/>
  <c r="V199" i="61" a="1"/>
  <c r="S73" i="61" a="1"/>
  <c r="T100" i="61" a="1"/>
  <c r="H19" i="61" a="1"/>
  <c r="M32" i="61" a="1"/>
  <c r="O232" i="61" a="1"/>
  <c r="I223" i="61" a="1"/>
  <c r="R121" i="61" a="1"/>
  <c r="K128" i="61" a="1"/>
  <c r="L156" i="61" a="1"/>
  <c r="Q103" i="61" a="1"/>
  <c r="Q165" i="61" a="1"/>
  <c r="H182" i="61" a="1"/>
  <c r="N61" i="61" a="1"/>
  <c r="T246" i="61" a="1"/>
  <c r="O172" i="61" a="1"/>
  <c r="X232" i="61" a="1"/>
  <c r="Z54" i="61" a="1"/>
  <c r="I85" i="61" a="1"/>
  <c r="N110" i="61" a="1"/>
  <c r="P141" i="61" a="1"/>
  <c r="D264" i="618"/>
  <c r="I56" i="61" a="1"/>
  <c r="P198" i="61" a="1"/>
  <c r="S250" i="61" a="1"/>
  <c r="L68" i="281"/>
  <c r="V34" i="61" a="1"/>
  <c r="N217" i="61" a="1"/>
  <c r="H128" i="61" a="1"/>
  <c r="K52" i="61" a="1"/>
  <c r="R130" i="61" a="1"/>
  <c r="V152" i="61" a="1"/>
  <c r="M98" i="61" a="1"/>
  <c r="Z149" i="61" a="1"/>
  <c r="S184" i="61" a="1"/>
  <c r="Q56" i="61" a="1"/>
  <c r="G249" i="61" a="1"/>
  <c r="Q199" i="61" a="1"/>
  <c r="K127" i="61" a="1"/>
  <c r="J215" i="61" a="1"/>
  <c r="U266" i="61" a="1"/>
  <c r="I137" i="61" a="1"/>
  <c r="L227" i="61" a="1"/>
  <c r="X205" i="61" a="1"/>
  <c r="W73" i="61" a="1"/>
  <c r="M173" i="61" a="1"/>
  <c r="T13" i="61" a="1"/>
  <c r="J172" i="61" a="1"/>
  <c r="G75" i="281"/>
  <c r="D156" i="61" a="1"/>
  <c r="S142" i="61" a="1"/>
  <c r="U158" i="61" a="1"/>
  <c r="U214" i="61" a="1"/>
  <c r="J75" i="61" a="1"/>
  <c r="G55" i="61" a="1"/>
  <c r="M56" i="61" a="1"/>
  <c r="Z137" i="61" a="1"/>
  <c r="L201" i="61" a="1"/>
  <c r="S92" i="61" a="1"/>
  <c r="O246" i="61" a="1"/>
  <c r="S186" i="61" a="1"/>
  <c r="D84" i="61" a="1"/>
  <c r="U220" i="61" a="1"/>
  <c r="T229" i="61" a="1"/>
  <c r="N244" i="61" a="1"/>
  <c r="X21" i="61" a="1"/>
  <c r="H173" i="61" a="1"/>
  <c r="P63" i="61" a="1"/>
  <c r="D73" i="61" a="1"/>
  <c r="D83" i="61" a="1"/>
  <c r="R209" i="61" a="1"/>
  <c r="V111" i="61" a="1"/>
  <c r="Y166" i="61" a="1"/>
  <c r="Q244" i="61" a="1"/>
  <c r="Q236" i="61" a="1"/>
  <c r="M244" i="61" a="1"/>
  <c r="T59" i="61" a="1"/>
  <c r="P34" i="61" a="1"/>
  <c r="G262" i="61" a="1"/>
  <c r="R54" i="61" a="1"/>
  <c r="J13" i="61" a="1"/>
  <c r="H56" i="61" a="1"/>
  <c r="D159" i="61" a="1"/>
  <c r="W83" i="61" a="1"/>
  <c r="L13" i="61" a="1"/>
  <c r="I136" i="61" a="1"/>
  <c r="K114" i="61" a="1"/>
  <c r="L46" i="61" a="1"/>
  <c r="L73" i="61" a="1"/>
  <c r="Y127" i="61" a="1"/>
  <c r="V177" i="61" a="1"/>
  <c r="K214" i="61" a="1"/>
  <c r="D98" i="61" a="1"/>
  <c r="J261" i="61" a="1"/>
  <c r="X180" i="61" a="1"/>
  <c r="J174" i="61" a="1"/>
  <c r="K70" i="61" a="1"/>
  <c r="S246" i="61" a="1"/>
  <c r="P261" i="61" a="1"/>
  <c r="H252" i="61" a="1"/>
  <c r="U104" i="61" a="1"/>
  <c r="Y227" i="61" a="1"/>
  <c r="U83" i="61" a="1"/>
  <c r="X183" i="61" a="1"/>
  <c r="M34" i="61" a="1"/>
  <c r="K111" i="61" a="1"/>
  <c r="G253" i="61" a="1"/>
  <c r="O55" i="61" a="1"/>
  <c r="H236" i="61" a="1"/>
  <c r="Y122" i="61" a="1"/>
  <c r="N73" i="61" a="1"/>
  <c r="X245" i="61" a="1"/>
  <c r="I100" i="61" a="1"/>
  <c r="M260" i="61" a="1"/>
  <c r="N144" i="61" a="1"/>
  <c r="J134" i="61" a="1"/>
  <c r="S253" i="61" a="1"/>
  <c r="K86" i="61" a="1"/>
  <c r="Q234" i="61" a="1"/>
  <c r="H129" i="61" a="1"/>
  <c r="J265" i="61" a="1"/>
  <c r="N260" i="61" a="1"/>
  <c r="P136" i="61" a="1"/>
  <c r="Q173" i="61" a="1"/>
  <c r="R91" i="61" a="1"/>
  <c r="I181" i="61" a="1"/>
  <c r="X181" i="61" a="1"/>
  <c r="W232" i="61" a="1"/>
  <c r="K96" i="61" a="1"/>
  <c r="G148" i="61" a="1"/>
  <c r="P174" i="61" a="1"/>
  <c r="I141" i="61" a="1"/>
  <c r="N182" i="61" a="1"/>
  <c r="G160" i="61" a="1"/>
  <c r="U15" i="61" a="1"/>
  <c r="G244" i="61" a="1"/>
  <c r="M199" i="61" a="1"/>
  <c r="W220" i="61" a="1"/>
  <c r="U206" i="61" a="1"/>
  <c r="M231" i="61" a="1"/>
  <c r="O175" i="61" a="1"/>
  <c r="Y12" i="61" a="1"/>
  <c r="J221" i="61" a="1"/>
  <c r="L253" i="61" a="1"/>
  <c r="P37" i="61" a="1"/>
  <c r="P253" i="61" a="1"/>
  <c r="D16" i="61" a="1"/>
  <c r="K90" i="61" a="1"/>
  <c r="X86" i="61" a="1"/>
  <c r="J131" i="61" a="1"/>
  <c r="S63" i="61" a="1"/>
  <c r="X201" i="61" a="1"/>
  <c r="D43" i="61" a="1"/>
  <c r="W205" i="61" a="1"/>
  <c r="P123" i="61" a="1"/>
  <c r="O19" i="61" a="1"/>
  <c r="N223" i="61" a="1"/>
  <c r="I177" i="61" a="1"/>
  <c r="H226" i="61" a="1"/>
  <c r="N160" i="61" a="1"/>
  <c r="U88" i="61" a="1"/>
  <c r="Q97" i="61" a="1"/>
  <c r="D183" i="61" a="1"/>
  <c r="J186" i="61" a="1"/>
  <c r="T218" i="61" a="1"/>
  <c r="T175" i="61" a="1"/>
  <c r="X145" i="61" a="1"/>
  <c r="Y141" i="61" a="1"/>
  <c r="M133" i="61" a="1"/>
  <c r="H37" i="61" a="1"/>
  <c r="P11" i="61" a="1"/>
  <c r="Y175" i="61" a="1"/>
  <c r="T159" i="61" a="1"/>
  <c r="R55" i="61" a="1"/>
  <c r="Q190" i="61" a="1"/>
  <c r="S100" i="61" a="1"/>
  <c r="N166" i="61" a="1"/>
  <c r="Y98" i="61" a="1"/>
  <c r="K30" i="61" a="1"/>
  <c r="M51" i="61" a="1"/>
  <c r="J102" i="61" a="1"/>
  <c r="S134" i="61" a="1"/>
  <c r="U190" i="61" a="1"/>
  <c r="Z26" i="61" a="1"/>
  <c r="L110" i="61" a="1"/>
  <c r="X60" i="61" a="1"/>
  <c r="M19" i="61" a="1"/>
  <c r="Q233" i="61" a="1"/>
  <c r="K193" i="61" a="1"/>
  <c r="X189" i="61" a="1"/>
  <c r="V261" i="61" a="1"/>
  <c r="X206" i="61" a="1"/>
  <c r="T91" i="61" a="1"/>
  <c r="S174" i="61" a="1"/>
  <c r="V46" i="61" a="1"/>
  <c r="V54" i="61" a="1"/>
  <c r="Z23" i="61" a="1"/>
  <c r="K59" i="61" a="1"/>
  <c r="Q264" i="61" a="1"/>
  <c r="W110" i="61" a="1"/>
  <c r="Q218" i="61" a="1"/>
  <c r="Y240" i="61" a="1"/>
  <c r="V88" i="61" a="1"/>
  <c r="L177" i="61" a="1"/>
  <c r="Y191" i="61" a="1"/>
  <c r="Q228" i="61" a="1"/>
  <c r="S116" i="61" a="1"/>
  <c r="U23" i="61" a="1"/>
  <c r="S19" i="61" a="1"/>
  <c r="H262" i="61" a="1"/>
  <c r="G145" i="61" a="1"/>
  <c r="L160" i="61" a="1"/>
  <c r="V255" i="61" a="1"/>
  <c r="W174" i="61" a="1"/>
  <c r="O21" i="61" a="1"/>
  <c r="V141" i="61" a="1"/>
  <c r="H264" i="61" a="1"/>
  <c r="X35" i="61" a="1"/>
  <c r="I48" i="61" a="1"/>
  <c r="M235" i="61" a="1"/>
  <c r="T190" i="61" a="1"/>
  <c r="Q161" i="61" a="1"/>
  <c r="P97" i="61" a="1"/>
  <c r="Y102" i="61" a="1"/>
  <c r="M252" i="61" a="1"/>
  <c r="T164" i="61" a="1"/>
  <c r="R187" i="61" a="1"/>
  <c r="D21" i="61" a="1"/>
  <c r="D68" i="61" a="1"/>
  <c r="I233" i="61" a="1"/>
  <c r="D37" i="61" a="1"/>
  <c r="O164" i="61" a="1"/>
  <c r="K40" i="61" a="1"/>
  <c r="P58" i="61" a="1"/>
  <c r="Z167" i="61" a="1"/>
  <c r="K68" i="281"/>
  <c r="U112" i="61" a="1"/>
  <c r="V219" i="61" a="1"/>
  <c r="U11" i="61" a="1"/>
  <c r="X236" i="61" a="1"/>
  <c r="W30" i="61" a="1"/>
  <c r="D190" i="61" a="1"/>
  <c r="L265" i="61" a="1"/>
  <c r="P177" i="61" a="1"/>
  <c r="J147" i="61" a="1"/>
  <c r="P227" i="61" a="1"/>
  <c r="M89" i="61" a="1"/>
  <c r="G220" i="61" a="1"/>
  <c r="O127" i="61" a="1"/>
  <c r="G150" i="61" a="1"/>
  <c r="J223" i="61" a="1"/>
  <c r="N146" i="61" a="1"/>
  <c r="T20" i="61" a="1"/>
  <c r="W193" i="61" a="1"/>
  <c r="M164" i="61" a="1"/>
  <c r="N126" i="61" a="1"/>
  <c r="H174" i="61" a="1"/>
  <c r="R146" i="61" a="1"/>
  <c r="R175" i="61" a="1"/>
  <c r="O68" i="61" a="1"/>
  <c r="L246" i="61" a="1"/>
  <c r="K34" i="61" a="1"/>
  <c r="P190" i="61" a="1"/>
  <c r="S218" i="61" a="1"/>
  <c r="Q209" i="61" a="1"/>
  <c r="G222" i="61" a="1"/>
  <c r="V63" i="61" a="1"/>
  <c r="U53" i="61" a="1"/>
  <c r="S210" i="61" a="1"/>
  <c r="I236" i="61" a="1"/>
  <c r="V59" i="61" a="1"/>
  <c r="S97" i="61" a="1"/>
  <c r="U208" i="61" a="1"/>
  <c r="R85" i="61" a="1"/>
  <c r="M63" i="61" a="1"/>
  <c r="S20" i="61" a="1"/>
  <c r="K13" i="61" a="1"/>
  <c r="Z223" i="61" a="1"/>
  <c r="L228" i="61" a="1"/>
  <c r="T70" i="61" a="1"/>
  <c r="R134" i="61" a="1"/>
  <c r="T43" i="61" a="1"/>
  <c r="P145" i="61" a="1"/>
  <c r="V19" i="61" a="1"/>
  <c r="Z44" i="61" a="1"/>
  <c r="P56" i="61" a="1"/>
  <c r="I75" i="61" a="1"/>
  <c r="D22" i="61" a="1"/>
  <c r="W76" i="61" a="1"/>
  <c r="K180" i="61" a="1"/>
  <c r="N132" i="61" a="1"/>
  <c r="P230" i="61" a="1"/>
  <c r="Z260" i="61" a="1"/>
  <c r="K97" i="61" a="1"/>
  <c r="P150" i="61" a="1"/>
  <c r="G133" i="61" a="1"/>
  <c r="U40" i="61" a="1"/>
  <c r="Q123" i="61" a="1"/>
  <c r="Z255" i="61" a="1"/>
  <c r="H70" i="61" a="1"/>
  <c r="I103" i="61" a="1"/>
  <c r="D54" i="61" a="1"/>
  <c r="H52" i="61" a="1"/>
  <c r="U131" i="61" a="1"/>
  <c r="L133" i="61" a="1"/>
  <c r="M88" i="61" a="1"/>
  <c r="D253" i="61" a="1"/>
  <c r="W171" i="61" a="1"/>
  <c r="N218" i="61" a="1"/>
  <c r="S127" i="61" a="1"/>
  <c r="V161" i="61" a="1"/>
  <c r="K134" i="61" a="1"/>
  <c r="G69" i="61" a="1"/>
  <c r="L135" i="61" a="1"/>
  <c r="K12" i="61" a="1"/>
  <c r="P96" i="61" a="1"/>
  <c r="P130" i="61" a="1"/>
  <c r="K252" i="61" a="1"/>
  <c r="X259" i="61" a="1"/>
  <c r="U246" i="61" a="1"/>
  <c r="O36" i="61" a="1"/>
  <c r="P70" i="61" a="1"/>
  <c r="V159" i="61" a="1"/>
  <c r="V101" i="61" a="1"/>
  <c r="K148" i="61" a="1"/>
  <c r="L40" i="61" a="1"/>
  <c r="W21" i="61" a="1"/>
  <c r="J161" i="61" a="1"/>
  <c r="R47" i="61" a="1"/>
  <c r="D189" i="61" a="1"/>
  <c r="D255" i="61" a="1"/>
  <c r="S244" i="61" a="1"/>
  <c r="I164" i="61" a="1"/>
  <c r="I128" i="61" a="1"/>
  <c r="J258" i="61" a="1"/>
  <c r="J193" i="61" a="1"/>
  <c r="V136" i="61" a="1"/>
  <c r="O26" i="61" a="1"/>
  <c r="Z205" i="61" a="1"/>
  <c r="L134" i="61" a="1"/>
  <c r="Q213" i="61" a="1"/>
  <c r="Q31" i="61" a="1"/>
  <c r="D96" i="61" a="1"/>
  <c r="Q110" i="61" a="1"/>
  <c r="D210" i="61" a="1"/>
  <c r="O181" i="61" a="1"/>
  <c r="T78" i="61" a="1"/>
  <c r="M174" i="61" a="1"/>
  <c r="S226" i="61" a="1"/>
  <c r="R89" i="61" a="1"/>
  <c r="M216" i="61" a="1"/>
  <c r="I133" i="61" a="1"/>
  <c r="J79" i="61" a="1"/>
  <c r="W231" i="61" a="1"/>
  <c r="X137" i="61" a="1"/>
  <c r="X171" i="61" a="1"/>
  <c r="H207" i="61" a="1"/>
  <c r="S177" i="61" a="1"/>
  <c r="Q20" i="61" a="1"/>
  <c r="J24" i="281"/>
  <c r="K29" i="61" a="1"/>
  <c r="V217" i="61" a="1"/>
  <c r="Q136" i="61" a="1"/>
  <c r="S103" i="61" a="1"/>
  <c r="K253" i="61" a="1"/>
  <c r="T234" i="61" a="1"/>
  <c r="N226" i="61" a="1"/>
  <c r="M15" i="61" a="1"/>
  <c r="S102" i="61" a="1"/>
  <c r="I97" i="61" a="1"/>
  <c r="Q112" i="61" a="1"/>
  <c r="I116" i="61" a="1"/>
  <c r="M92" i="61" a="1"/>
  <c r="P252" i="61" a="1"/>
  <c r="J126" i="61" a="1"/>
  <c r="H84" i="61" a="1"/>
  <c r="R45" i="61" a="1"/>
  <c r="Y235" i="61" a="1"/>
  <c r="R174" i="61" a="1"/>
  <c r="P90" i="61" a="1"/>
  <c r="Y130" i="61" a="1"/>
  <c r="T63" i="61" a="1"/>
  <c r="R156" i="61" a="1"/>
  <c r="H143" i="61" a="1"/>
  <c r="O123" i="61" a="1"/>
  <c r="M36" i="61" a="1"/>
  <c r="T85" i="61" a="1"/>
  <c r="T127" i="61" a="1"/>
  <c r="O245" i="61" a="1"/>
  <c r="H99" i="61" a="1"/>
  <c r="H255" i="61" a="1"/>
  <c r="H24" i="61" a="1"/>
  <c r="D32" i="61" a="1"/>
  <c r="T54" i="61" a="1"/>
  <c r="J159" i="61" a="1"/>
  <c r="L77" i="61" a="1"/>
  <c r="Z191" i="61" a="1"/>
  <c r="G86" i="61" a="1"/>
  <c r="M75" i="61" a="1"/>
  <c r="G45" i="61" a="1"/>
  <c r="R86" i="61" a="1"/>
  <c r="W130" i="61" a="1"/>
  <c r="S53" i="61" a="1"/>
  <c r="R59" i="61" a="1"/>
  <c r="V123" i="61" a="1"/>
  <c r="V22" i="61" a="1"/>
  <c r="D70" i="61" a="1"/>
  <c r="Z84" i="61" a="1"/>
  <c r="N11" i="61" a="1"/>
  <c r="K255" i="61" a="1"/>
  <c r="X175" i="61" a="1"/>
  <c r="N53" i="61" a="1"/>
  <c r="V57" i="61" a="1"/>
  <c r="K78" i="61" a="1"/>
  <c r="K149" i="61" a="1"/>
  <c r="R36" i="61" a="1"/>
  <c r="S145" i="61" a="1"/>
  <c r="L158" i="61" a="1"/>
  <c r="J24" i="61" a="1"/>
  <c r="S37" i="61" a="1"/>
  <c r="H101" i="61" a="1"/>
  <c r="N67" i="61" a="1"/>
  <c r="H96" i="61" a="1"/>
  <c r="Z41" i="61" a="1"/>
  <c r="X222" i="61" a="1"/>
  <c r="V238" i="61" a="1"/>
  <c r="S91" i="61" a="1"/>
  <c r="O252" i="61" a="1"/>
  <c r="Z111" i="61" a="1"/>
  <c r="D235" i="61" a="1"/>
  <c r="Z233" i="61" a="1"/>
  <c r="P30" i="61" a="1"/>
  <c r="N91" i="61" a="1"/>
  <c r="Z86" i="61" a="1"/>
  <c r="G89" i="61" a="1"/>
  <c r="N142" i="61" a="1"/>
  <c r="V223" i="61" a="1"/>
  <c r="Q168" i="61" a="1"/>
  <c r="P31" i="61" a="1"/>
  <c r="J101" i="61" a="1"/>
  <c r="H141" i="61" a="1"/>
  <c r="H89" i="61" a="1"/>
  <c r="S133" i="61" a="1"/>
  <c r="T186" i="61" a="1"/>
  <c r="N188" i="61" a="1"/>
  <c r="O32" i="61" a="1"/>
  <c r="T33" i="61" a="1"/>
  <c r="V135" i="61" a="1"/>
  <c r="L191" i="61" a="1"/>
  <c r="U38" i="61" a="1"/>
  <c r="I11" i="61" a="1"/>
  <c r="J181" i="61" a="1"/>
  <c r="P61" i="61" a="1"/>
  <c r="M77" i="61" a="1"/>
  <c r="U122" i="61" a="1"/>
  <c r="D61" i="61" a="1"/>
  <c r="W190" i="61" a="1"/>
  <c r="X114" i="61" a="1"/>
  <c r="L23" i="61" a="1"/>
  <c r="T240" i="61" a="1"/>
  <c r="M45" i="61" a="1"/>
  <c r="L114" i="61" a="1"/>
  <c r="K190" i="61" a="1"/>
  <c r="P235" i="61" a="1"/>
  <c r="K159" i="61" a="1"/>
  <c r="P201" i="61" a="1"/>
  <c r="G76" i="61" a="1"/>
  <c r="I265" i="61" a="1"/>
  <c r="Z110" i="61" a="1"/>
  <c r="Z253" i="61" a="1"/>
  <c r="X13" i="61" a="1"/>
  <c r="W168" i="61" a="1"/>
  <c r="D23" i="61" a="1"/>
  <c r="P144" i="61" a="1"/>
  <c r="X48" i="61" a="1"/>
  <c r="K207" i="61" a="1"/>
  <c r="S54" i="61" a="1"/>
  <c r="U245" i="61" a="1"/>
  <c r="N228" i="61" a="1"/>
  <c r="S255" i="61" a="1"/>
  <c r="Y74" i="61" a="1"/>
  <c r="Z55" i="61" a="1"/>
  <c r="J26" i="61" a="1"/>
  <c r="W249" i="61" a="1"/>
  <c r="L47" i="61" a="1"/>
  <c r="X140" i="61" a="1"/>
  <c r="S152" i="61" a="1"/>
  <c r="K168" i="61" a="1"/>
  <c r="U26" i="61" a="1"/>
  <c r="T24" i="61" a="1"/>
  <c r="Q183" i="61" a="1"/>
  <c r="I24" i="61" a="1"/>
  <c r="Z132" i="61" a="1"/>
  <c r="P148" i="61" a="1"/>
  <c r="Q69" i="61" a="1"/>
  <c r="P204" i="61" a="1"/>
  <c r="H39" i="61" a="1"/>
  <c r="O105" i="61" a="1"/>
  <c r="Q156" i="61" a="1"/>
  <c r="N157" i="61" a="1"/>
  <c r="Y183" i="61" a="1"/>
  <c r="H258" i="61" a="1"/>
  <c r="Z208" i="61" a="1"/>
  <c r="R167" i="61" a="1"/>
  <c r="Z36" i="61" a="1"/>
  <c r="K98" i="61" a="1"/>
  <c r="J206" i="61" a="1"/>
  <c r="J14" i="61" a="1"/>
  <c r="Q54" i="61" a="1"/>
  <c r="H30" i="61" a="1"/>
  <c r="X23" i="61" a="1"/>
  <c r="Y209" i="61" a="1"/>
  <c r="V187" i="61" a="1"/>
  <c r="V23" i="61" a="1"/>
  <c r="Z114" i="61" a="1"/>
  <c r="R32" i="61" a="1"/>
  <c r="T31" i="61" a="1"/>
  <c r="M114" i="61" a="1"/>
  <c r="N222" i="61" a="1"/>
  <c r="H87" i="61" a="1"/>
  <c r="O148" i="61" a="1"/>
  <c r="I173" i="61" a="1"/>
  <c r="W238" i="61" a="1"/>
  <c r="U96" i="61" a="1"/>
  <c r="J234" i="61" a="1"/>
  <c r="P264" i="61" a="1"/>
  <c r="W103" i="61" a="1"/>
  <c r="W234" i="61" a="1"/>
  <c r="D136" i="61" a="1"/>
  <c r="U134" i="61" a="1"/>
  <c r="D11" i="61" a="1"/>
  <c r="D218" i="61" a="1"/>
  <c r="D208" i="61" a="1"/>
  <c r="Z69" i="61" a="1"/>
  <c r="H58" i="61" a="1"/>
  <c r="D214" i="61" a="1"/>
  <c r="P48" i="61" a="1"/>
  <c r="H180" i="61" a="1"/>
  <c r="W186" i="61" a="1"/>
  <c r="K22" i="61" a="1"/>
  <c r="O57" i="61" a="1"/>
  <c r="W79" i="61" a="1"/>
  <c r="Q200" i="61" a="1"/>
  <c r="Q227" i="61" a="1"/>
  <c r="Q14" i="61" a="1"/>
  <c r="Z148" i="61" a="1"/>
  <c r="O259" i="61" a="1"/>
  <c r="V91" i="61" a="1"/>
  <c r="L185" i="61" a="1"/>
  <c r="R97" i="61" a="1"/>
  <c r="Z48" i="61" a="1"/>
  <c r="L175" i="61" a="1"/>
  <c r="P102" i="61" a="1"/>
  <c r="H26" i="61" a="1"/>
  <c r="D187" i="61" a="1"/>
  <c r="N149" i="61" a="1"/>
  <c r="S90" i="61" a="1"/>
  <c r="W245" i="61" a="1"/>
  <c r="G19" i="61" a="1"/>
  <c r="O160" i="61" a="1"/>
  <c r="M129" i="61" a="1"/>
  <c r="Y103" i="61" a="1"/>
  <c r="G183" i="61" a="1"/>
  <c r="X167" i="61" a="1"/>
  <c r="D121" i="61" a="1"/>
  <c r="S85" i="61" a="1"/>
  <c r="S44" i="61" a="1"/>
  <c r="I222" i="61" a="1"/>
  <c r="Q223" i="61" a="1"/>
  <c r="Q89" i="61" a="1"/>
  <c r="M264" i="61" a="1"/>
  <c r="O264" i="61" a="1"/>
  <c r="L84" i="61" a="1"/>
  <c r="Y121" i="61" a="1"/>
  <c r="Q84" i="61" a="1"/>
  <c r="J200" i="61" a="1"/>
  <c r="G186" i="61" a="1"/>
  <c r="O48" i="61" a="1"/>
  <c r="D45" i="61" a="1"/>
  <c r="L174" i="61" a="1"/>
  <c r="Y79" i="61" a="1"/>
  <c r="H231" i="61" a="1"/>
  <c r="J220" i="61" a="1"/>
  <c r="T230" i="61" a="1"/>
  <c r="J92" i="61" a="1"/>
  <c r="P20" i="61" a="1"/>
  <c r="S104" i="61" a="1"/>
  <c r="V160" i="61" a="1"/>
  <c r="Z35" i="61" a="1"/>
  <c r="Z227" i="61" a="1"/>
  <c r="J218" i="61" a="1"/>
  <c r="G234" i="61" a="1"/>
  <c r="X128" i="61" a="1"/>
  <c r="M111" i="61" a="1"/>
  <c r="W129" i="61" a="1"/>
  <c r="G23" i="61" a="1"/>
  <c r="O208" i="61" a="1"/>
  <c r="H111" i="61" a="1"/>
  <c r="U86" i="61" a="1"/>
  <c r="R258" i="61" a="1"/>
  <c r="P54" i="61" a="1"/>
  <c r="O128" i="61" a="1"/>
  <c r="Z103" i="61" a="1"/>
  <c r="M130" i="61" a="1"/>
  <c r="V158" i="61" a="1"/>
  <c r="O69" i="61" a="1"/>
  <c r="W141" i="61" a="1"/>
  <c r="R142" i="61" a="1"/>
  <c r="X52" i="61" a="1"/>
  <c r="W181" i="61" a="1"/>
  <c r="H67" i="61" a="1"/>
  <c r="L136" i="61" a="1"/>
  <c r="W41" i="61" a="1"/>
  <c r="Q48" i="61" a="1"/>
  <c r="H144" i="61" a="1"/>
  <c r="Z210" i="61" a="1"/>
  <c r="I21" i="61" a="1"/>
  <c r="R158" i="61" a="1"/>
  <c r="X193" i="61" a="1"/>
  <c r="W111" i="61" a="1"/>
  <c r="K99" i="61" a="1"/>
  <c r="Z220" i="61" a="1"/>
  <c r="D158" i="61" a="1"/>
  <c r="Y136" i="61" a="1"/>
  <c r="S58" i="61" a="1"/>
  <c r="W32" i="61" a="1"/>
  <c r="N112" i="61" a="1"/>
  <c r="S98" i="61" a="1"/>
  <c r="P75" i="61" a="1"/>
  <c r="I219" i="61" a="1"/>
  <c r="W166" i="61" a="1"/>
  <c r="V193" i="61" a="1"/>
  <c r="T166" i="61" a="1"/>
  <c r="X98" i="61" a="1"/>
  <c r="Z53" i="61" a="1"/>
  <c r="S266" i="61" a="1"/>
  <c r="D263" i="61" a="1"/>
  <c r="L172" i="61" a="1"/>
  <c r="Y69" i="61" a="1"/>
  <c r="D30" i="61" a="1"/>
  <c r="Q219" i="61" a="1"/>
  <c r="D244" i="61" a="1"/>
  <c r="I91" i="61" a="1"/>
  <c r="Y20" i="61" a="1"/>
  <c r="G177" i="61" a="1"/>
  <c r="Z89" i="61" a="1"/>
  <c r="J207" i="61" a="1"/>
  <c r="R13" i="61" a="1"/>
  <c r="L165" i="61" a="1"/>
  <c r="Y249" i="61" a="1"/>
  <c r="V73" i="61" a="1"/>
  <c r="V210" i="61" a="1"/>
  <c r="Z240" i="61" a="1"/>
  <c r="H191" i="61" a="1"/>
  <c r="V258" i="61" a="1"/>
  <c r="R133" i="61" a="1"/>
  <c r="W221" i="61" a="1"/>
  <c r="S209" i="61" a="1"/>
  <c r="V92" i="61" a="1"/>
  <c r="P137" i="61" a="1"/>
  <c r="X16" i="61" a="1"/>
  <c r="R180" i="61" a="1"/>
  <c r="K233" i="61" a="1"/>
  <c r="O43" i="61" a="1"/>
  <c r="I244" i="61" a="1"/>
  <c r="L111" i="61" a="1"/>
  <c r="N57" i="61" a="1"/>
  <c r="M180" i="61" a="1"/>
  <c r="J57" i="61" a="1"/>
  <c r="L38" i="61" a="1"/>
  <c r="Q188" i="61" a="1"/>
  <c r="Q141" i="61" a="1"/>
  <c r="S95" i="61" a="1"/>
  <c r="U29" i="61" a="1"/>
  <c r="V226" i="61" a="1"/>
  <c r="Q121" i="61" a="1"/>
  <c r="W215" i="61" a="1"/>
  <c r="P14" i="61" a="1"/>
  <c r="L266" i="61" a="1"/>
  <c r="M137" i="61" a="1"/>
  <c r="O133" i="61" a="1"/>
  <c r="J95" i="61" a="1"/>
  <c r="Z186" i="61" a="1"/>
  <c r="P246" i="61" a="1"/>
  <c r="N48" i="61" a="1"/>
  <c r="Q231" i="61" a="1"/>
  <c r="R140" i="61" a="1"/>
  <c r="I187" i="61" a="1"/>
  <c r="M69" i="61" a="1"/>
  <c r="H172" i="61" a="1"/>
  <c r="Z258" i="61" a="1"/>
  <c r="S83" i="61" a="1"/>
  <c r="S39" i="61" a="1"/>
  <c r="M132" i="61" a="1"/>
  <c r="W160" i="61" a="1"/>
  <c r="O135" i="61" a="1"/>
  <c r="T41" i="61" a="1"/>
  <c r="L184" i="61" a="1"/>
  <c r="Q30" i="61" a="1"/>
  <c r="T231" i="61" a="1"/>
  <c r="S30" i="61" a="1"/>
  <c r="D229" i="61" a="1"/>
  <c r="Z234" i="61" a="1"/>
  <c r="P222" i="61" a="1"/>
  <c r="Z15" i="61" a="1"/>
  <c r="J45" i="61" a="1"/>
  <c r="N130" i="61" a="1"/>
  <c r="N200" i="61" a="1"/>
  <c r="S240" i="61" a="1"/>
  <c r="S172" i="61" a="1"/>
  <c r="D69" i="61" a="1"/>
  <c r="L231" i="61" a="1"/>
  <c r="G24" i="281"/>
  <c r="I20" i="61" a="1"/>
  <c r="H266" i="61" a="1"/>
  <c r="J69" i="61" a="1"/>
  <c r="V252" i="61" a="1"/>
  <c r="J182" i="61" a="1"/>
  <c r="V86" i="61" a="1"/>
  <c r="S222" i="61" a="1"/>
  <c r="W77" i="61" a="1"/>
  <c r="U51" i="61" a="1"/>
  <c r="Y104" i="61" a="1"/>
  <c r="M229" i="61" a="1"/>
  <c r="O209" i="61" a="1"/>
  <c r="O182" i="61" a="1"/>
  <c r="T128" i="61" a="1"/>
  <c r="V171" i="61" a="1"/>
  <c r="R25" i="61" a="1"/>
  <c r="N210" i="61" a="1"/>
  <c r="M14" i="61" a="1"/>
  <c r="Z199" i="61" a="1"/>
  <c r="J252" i="61" a="1"/>
  <c r="Z238" i="61" a="1"/>
  <c r="T15" i="61" a="1"/>
  <c r="J245" i="61" a="1"/>
  <c r="U114" i="61" a="1"/>
  <c r="I159" i="61" a="1"/>
  <c r="R101" i="61" a="1"/>
  <c r="X83" i="61" a="1"/>
  <c r="X38" i="61" a="1"/>
  <c r="X135" i="61" a="1"/>
  <c r="H76" i="61" a="1"/>
  <c r="D104" i="61" a="1"/>
  <c r="N56" i="61" a="1"/>
  <c r="H102" i="61" a="1"/>
  <c r="T53" i="61" a="1"/>
  <c r="W43" i="61" a="1"/>
  <c r="D245" i="61" a="1"/>
  <c r="I77" i="61" a="1"/>
  <c r="M68" i="61" a="1"/>
  <c r="O188" i="61" a="1"/>
  <c r="V184" i="61" a="1"/>
  <c r="Y226" i="61" a="1"/>
  <c r="Z113" i="61" a="1"/>
  <c r="Y78" i="61" a="1"/>
  <c r="R34" i="61" a="1"/>
  <c r="Y131" i="61" a="1"/>
  <c r="Z262" i="61" a="1"/>
  <c r="U73" i="61" a="1"/>
  <c r="Z252" i="61" a="1"/>
  <c r="M161" i="61" a="1"/>
  <c r="Y150" i="61" a="1"/>
  <c r="S75" i="61" a="1"/>
  <c r="Z171" i="61" a="1"/>
  <c r="R265" i="61" a="1"/>
  <c r="H137" i="61" a="1"/>
  <c r="U174" i="61" a="1"/>
  <c r="I46" i="61" a="1"/>
  <c r="W204" i="61" a="1"/>
  <c r="N229" i="61" a="1"/>
  <c r="R92" i="61" a="1"/>
  <c r="I172" i="61" a="1"/>
  <c r="M223" i="61" a="1"/>
  <c r="H161" i="61" a="1"/>
  <c r="Y38" i="61" a="1"/>
  <c r="I53" i="61" a="1"/>
  <c r="T261" i="61" a="1"/>
  <c r="W180" i="61" a="1"/>
  <c r="V99" i="61" a="1"/>
  <c r="P105" i="61" a="1"/>
  <c r="H227" i="61" a="1"/>
  <c r="T226" i="61" a="1"/>
  <c r="J168" i="61" a="1"/>
  <c r="H78" i="61" a="1"/>
  <c r="G40" i="61" a="1"/>
  <c r="W134" i="61" a="1"/>
  <c r="L261" i="61" a="1"/>
  <c r="T217" i="61" a="1"/>
  <c r="P217" i="61" a="1"/>
  <c r="X76" i="61" a="1"/>
  <c r="N70" i="61" a="1"/>
  <c r="V264" i="61" a="1"/>
  <c r="W240" i="61" a="1"/>
  <c r="Y184" i="61" a="1"/>
  <c r="G233" i="61" a="1"/>
  <c r="U148" i="61" a="1"/>
  <c r="K158" i="61" a="1"/>
  <c r="Z85" i="61" a="1"/>
  <c r="I86" i="61" a="1"/>
  <c r="Q185" i="61" a="1"/>
  <c r="K262" i="61" a="1"/>
  <c r="K91" i="61" a="1"/>
  <c r="T183" i="61" a="1"/>
  <c r="T266" i="61" a="1"/>
  <c r="Q175" i="61" a="1"/>
  <c r="J35" i="61" a="1"/>
  <c r="S31" i="61" a="1"/>
  <c r="Y30" i="61" a="1"/>
  <c r="T198" i="61" a="1"/>
  <c r="W201" i="61" a="1"/>
  <c r="R44" i="61" a="1"/>
  <c r="Q201" i="61" a="1"/>
  <c r="V164" i="61" a="1"/>
  <c r="R144" i="61" a="1"/>
  <c r="Y222" i="61" a="1"/>
  <c r="Q59" i="61" a="1"/>
  <c r="D110" i="61" a="1"/>
  <c r="G121" i="61" a="1"/>
  <c r="D147" i="61" a="1"/>
  <c r="W123" i="61" a="1"/>
  <c r="Y24" i="61" a="1"/>
  <c r="L182" i="61" a="1"/>
  <c r="H146" i="61" a="1"/>
  <c r="O113" i="61" a="1"/>
  <c r="L25" i="61" a="1"/>
  <c r="Y147" i="61" a="1"/>
  <c r="G260" i="61" a="1"/>
  <c r="U191" i="61" a="1"/>
  <c r="J44" i="61" a="1"/>
  <c r="O228" i="61" a="1"/>
  <c r="V82" i="61" a="1"/>
  <c r="O226" i="61" a="1"/>
  <c r="M182" i="61" a="1"/>
  <c r="L57" i="61" a="1"/>
  <c r="M166" i="61" a="1"/>
  <c r="H59" i="61" a="1"/>
  <c r="Q73" i="61" a="1"/>
  <c r="G193" i="61" a="1"/>
  <c r="Q221" i="61" a="1"/>
  <c r="V180" i="61" a="1"/>
  <c r="I253" i="61" a="1"/>
  <c r="P44" i="61" a="1"/>
  <c r="O260" i="61" a="1"/>
  <c r="T235" i="61" a="1"/>
  <c r="Y37" i="61" a="1"/>
  <c r="Q26" i="61" a="1"/>
  <c r="W114" i="61" a="1"/>
  <c r="N95" i="61" a="1"/>
  <c r="H208" i="61" a="1"/>
  <c r="W121" i="61" a="1"/>
  <c r="K228" i="61" a="1"/>
  <c r="D172" i="61" a="1"/>
  <c r="N249" i="61" a="1"/>
  <c r="M101" i="61" a="1"/>
  <c r="O244" i="61" a="1"/>
  <c r="D193" i="61" a="1"/>
  <c r="N252" i="61" a="1"/>
  <c r="Y60" i="61" a="1"/>
  <c r="L89" i="61" a="1"/>
  <c r="L252" i="61" a="1"/>
  <c r="W26" i="61" a="1"/>
  <c r="J11" i="61" a="1"/>
  <c r="D216" i="61" a="1"/>
  <c r="S259" i="61" a="1"/>
  <c r="U129" i="61" a="1"/>
  <c r="M59" i="61" a="1"/>
  <c r="G232" i="61" a="1"/>
  <c r="V24" i="61" a="1"/>
  <c r="V235" i="61" a="1"/>
  <c r="Y182" i="61" a="1"/>
  <c r="W132" i="61" a="1"/>
  <c r="L215" i="61" a="1"/>
  <c r="V222" i="61" a="1"/>
  <c r="X104" i="61" a="1"/>
  <c r="W184" i="61" a="1"/>
  <c r="I180" i="61" a="1"/>
  <c r="M43" i="61" a="1"/>
  <c r="S59" i="61" a="1"/>
  <c r="H36" i="61" a="1"/>
  <c r="L226" i="61" a="1"/>
  <c r="W260" i="61" a="1"/>
  <c r="T223" i="61" a="1"/>
  <c r="L30" i="61" a="1"/>
  <c r="Z128" i="61" a="1"/>
  <c r="K264" i="61" a="1"/>
  <c r="S187" i="61" a="1"/>
  <c r="L92" i="61" a="1"/>
  <c r="G90" i="61" a="1"/>
  <c r="I190" i="61" a="1"/>
  <c r="S114" i="61" a="1"/>
  <c r="P181" i="61" a="1"/>
  <c r="L70" i="61" a="1"/>
  <c r="K135" i="61" a="1"/>
  <c r="U36" i="61" a="1"/>
  <c r="L171" i="61" a="1"/>
  <c r="U215" i="61" a="1"/>
  <c r="H159" i="61" a="1"/>
  <c r="H42" i="61" a="1"/>
  <c r="Y54" i="61" a="1"/>
  <c r="N97" i="61" a="1"/>
  <c r="I74" i="61" a="1"/>
  <c r="X231" i="61" a="1"/>
  <c r="S135" i="61" a="1"/>
  <c r="V190" i="61" a="1"/>
  <c r="R186" i="61" a="1"/>
  <c r="V31" i="61" a="1"/>
  <c r="U177" i="61" a="1"/>
  <c r="O42" i="61" a="1"/>
  <c r="L19" i="61" a="1"/>
  <c r="I209" i="61" a="1"/>
  <c r="S15" i="61" a="1"/>
  <c r="I95" i="61" a="1"/>
  <c r="R161" i="61" a="1"/>
  <c r="T171" i="61" a="1"/>
  <c r="Y91" i="61" a="1"/>
  <c r="R123" i="61" a="1"/>
  <c r="S48" i="61" a="1"/>
  <c r="Q40" i="61" a="1"/>
  <c r="W200" i="61" a="1"/>
  <c r="T52" i="61" a="1"/>
  <c r="W183" i="61" a="1"/>
  <c r="S131" i="61" a="1"/>
  <c r="T227" i="61" a="1"/>
  <c r="W136" i="61" a="1"/>
  <c r="H54" i="61" a="1"/>
  <c r="T122" i="61" a="1"/>
  <c r="W159" i="61" a="1"/>
  <c r="G128" i="61" a="1"/>
  <c r="P149" i="61" a="1"/>
  <c r="X67" i="61" a="1"/>
  <c r="X264" i="8"/>
  <c r="O199" i="61" a="1"/>
  <c r="Q104" i="61" a="1"/>
  <c r="N185" i="61" a="1"/>
  <c r="T58" i="61" a="1"/>
  <c r="P161" i="61" a="1"/>
  <c r="J22" i="61" a="1"/>
  <c r="J103" i="61" a="1"/>
  <c r="W85" i="61" a="1"/>
  <c r="V208" i="61" a="1"/>
  <c r="V143" i="61" a="1"/>
  <c r="Q78" i="61" a="1"/>
  <c r="Y83" i="61" a="1"/>
  <c r="K104" i="61" a="1"/>
  <c r="D142" i="61" a="1"/>
  <c r="Y84" i="61" a="1"/>
  <c r="N76" i="61" a="1"/>
  <c r="J19" i="61" a="1"/>
  <c r="R11" i="61" a="1"/>
  <c r="D29" i="61" a="1"/>
  <c r="M99" i="61" a="1"/>
  <c r="Y42" i="61" a="1"/>
  <c r="I193" i="61" a="1"/>
  <c r="J236" i="61" a="1"/>
  <c r="J33" i="61" a="1"/>
  <c r="H186" i="61" a="1"/>
  <c r="O14" i="61" a="1"/>
  <c r="U147" i="61" a="1"/>
  <c r="G67" i="61" a="1"/>
  <c r="Z96" i="61" a="1"/>
  <c r="W172" i="61" a="1"/>
  <c r="Y233" i="61" a="1"/>
  <c r="W46" i="61" a="1"/>
  <c r="S61" i="61" a="1"/>
  <c r="L220" i="61" a="1"/>
  <c r="M265" i="61" a="1"/>
  <c r="M191" i="61" a="1"/>
  <c r="K146" i="61" a="1"/>
  <c r="L86" i="61" a="1"/>
  <c r="G46" i="61" a="1"/>
  <c r="P12" i="61" a="1"/>
  <c r="H75" i="61" a="1"/>
  <c r="O90" i="61" a="1"/>
  <c r="Z112" i="61" a="1"/>
  <c r="S144" i="61" a="1"/>
  <c r="J96" i="61" a="1"/>
  <c r="Z218" i="61" a="1"/>
  <c r="V105" i="61" a="1"/>
  <c r="V182" i="61" a="1"/>
  <c r="V79" i="61" a="1"/>
  <c r="J188" i="61" a="1"/>
  <c r="W98" i="61" a="1"/>
  <c r="W44" i="61" a="1"/>
  <c r="N131" i="61" a="1"/>
  <c r="Q45" i="61" a="1"/>
  <c r="R228" i="61" a="1"/>
  <c r="U41" i="61" a="1"/>
  <c r="T156" i="61" a="1"/>
  <c r="S193" i="61" a="1"/>
  <c r="Q216" i="61" a="1"/>
  <c r="Q205" i="61" a="1"/>
  <c r="U233" i="61" a="1"/>
  <c r="N47" i="61" a="1"/>
  <c r="T55" i="61" a="1"/>
  <c r="I183" i="61" a="1"/>
  <c r="Z43" i="61" a="1"/>
  <c r="Q230" i="61" a="1"/>
  <c r="S38" i="61" a="1"/>
  <c r="K88" i="61" a="1"/>
  <c r="X182" i="61" a="1"/>
  <c r="X40" i="61" a="1"/>
  <c r="N183" i="61" a="1"/>
  <c r="Q143" i="61" a="1"/>
  <c r="I260" i="61" a="1"/>
  <c r="Z59" i="61" a="1"/>
  <c r="Q198" i="61" a="1"/>
  <c r="N206" i="61" a="1"/>
  <c r="I263" i="61" a="1"/>
  <c r="T95" i="61" a="1"/>
  <c r="Q70" i="61" a="1"/>
  <c r="K129" i="61" a="1"/>
  <c r="U230" i="61" a="1"/>
  <c r="W147" i="61" a="1"/>
  <c r="S156" i="61" a="1"/>
  <c r="I34" i="61" a="1"/>
  <c r="X161" i="61" a="1"/>
  <c r="Q266" i="61" a="1"/>
  <c r="I43" i="61" a="1"/>
  <c r="M67" i="61" a="1"/>
  <c r="H46" i="61" a="1"/>
  <c r="G53" i="61" a="1"/>
  <c r="M112" i="61" a="1"/>
  <c r="I102" i="61" a="1"/>
  <c r="N213" i="61" a="1"/>
  <c r="Y29" i="61" a="1"/>
  <c r="G13" i="61" a="1"/>
  <c r="Z152" i="61" a="1"/>
  <c r="G146" i="61" a="1"/>
  <c r="S207" i="61" a="1"/>
  <c r="T200" i="61" a="1"/>
  <c r="M220" i="61" a="1"/>
  <c r="T83" i="61" a="1"/>
  <c r="G201" i="61" a="1"/>
  <c r="J198" i="61" a="1"/>
  <c r="D234" i="61" a="1"/>
  <c r="R227" i="61" a="1"/>
  <c r="U132" i="61" a="1"/>
  <c r="D26" i="61" a="1"/>
  <c r="W101" i="61" a="1"/>
  <c r="T101" i="61" a="1"/>
  <c r="K77" i="61" a="1"/>
  <c r="P240" i="61" a="1"/>
  <c r="I59" i="61" a="1"/>
  <c r="I166" i="61" a="1"/>
  <c r="Z83" i="61" a="1"/>
  <c r="O37" i="61" a="1"/>
  <c r="D13" i="61" a="1"/>
  <c r="R15" i="61" a="1"/>
  <c r="H152" i="61" a="1"/>
  <c r="J91" i="61" a="1"/>
  <c r="O234" i="61" a="1"/>
  <c r="N63" i="61" a="1"/>
  <c r="W208" i="61" a="1"/>
  <c r="K85" i="61" a="1"/>
  <c r="Y101" i="61" a="1"/>
  <c r="T149" i="61" a="1"/>
  <c r="U250" i="61" a="1"/>
  <c r="G172" i="61" a="1"/>
  <c r="S181" i="61" a="1"/>
  <c r="I68" i="281"/>
  <c r="R181" i="61" a="1"/>
  <c r="V213" i="61" a="1"/>
  <c r="I216" i="61" a="1"/>
  <c r="L234" i="61" a="1"/>
  <c r="O35" i="61" a="1"/>
  <c r="N90" i="61" a="1"/>
  <c r="K191" i="61" a="1"/>
  <c r="Z45" i="61" a="1"/>
  <c r="Y214" i="61" a="1"/>
  <c r="U92" i="61" a="1"/>
  <c r="J217" i="61" a="1"/>
  <c r="G43" i="61" a="1"/>
  <c r="Y165" i="61" a="1"/>
  <c r="J86" i="61" a="1"/>
  <c r="U229" i="61" a="1"/>
  <c r="Y77" i="61" a="1"/>
  <c r="D264" i="61" a="1"/>
  <c r="V218" i="61" a="1"/>
  <c r="N42" i="61" a="1"/>
  <c r="O116" i="61" a="1"/>
  <c r="X91" i="61" a="1"/>
  <c r="V14" i="61" a="1"/>
  <c r="Z236" i="61" a="1"/>
  <c r="P24" i="61" a="1"/>
  <c r="Z79" i="61" a="1"/>
  <c r="X166" i="61" a="1"/>
  <c r="X220" i="61" a="1"/>
  <c r="O165" i="61" a="1"/>
  <c r="Q182" i="61" a="1"/>
  <c r="P107" i="61" a="1"/>
  <c r="N52" i="61" a="1"/>
  <c r="P249" i="61" a="1"/>
  <c r="Q113" i="61" a="1"/>
  <c r="W156" i="61" a="1"/>
  <c r="M222" i="61" a="1"/>
  <c r="O60" i="61" a="1"/>
  <c r="L42" i="61" a="1"/>
  <c r="L262" i="61" a="1"/>
  <c r="Y26" i="61" a="1"/>
  <c r="N134" i="61" a="1"/>
  <c r="I182" i="61" a="1"/>
  <c r="I264" i="61" a="1"/>
  <c r="N29" i="61" a="1"/>
  <c r="L200" i="61" a="1"/>
  <c r="N216" i="61" a="1"/>
  <c r="H90" i="61" a="1"/>
  <c r="L221" i="61" a="1"/>
  <c r="S23" i="61" a="1"/>
  <c r="H126" i="61" a="1"/>
  <c r="D97" i="61" a="1"/>
  <c r="H198" i="61" a="1"/>
  <c r="H187" i="61" a="1"/>
  <c r="I161" i="61" a="1"/>
  <c r="X149" i="61" a="1"/>
  <c r="N191" i="61" a="1"/>
  <c r="K63" i="61" a="1"/>
  <c r="R264" i="61" a="1"/>
  <c r="S157" i="61" a="1"/>
  <c r="H244" i="61" a="1"/>
  <c r="D233" i="61" a="1"/>
  <c r="L263" i="61" a="1"/>
  <c r="V133" i="61" a="1"/>
  <c r="H74" i="61" a="1"/>
  <c r="X36" i="61" a="1"/>
  <c r="R238" i="61" a="1"/>
  <c r="J231" i="61" a="1"/>
  <c r="S132" i="61" a="1"/>
  <c r="V260" i="61" a="1"/>
  <c r="G171" i="61" a="1"/>
  <c r="O82" i="61" a="1"/>
  <c r="Y185" i="61" a="1"/>
  <c r="Z134" i="61" a="1"/>
  <c r="D264" i="614"/>
  <c r="U133" i="61" a="1"/>
  <c r="T126" i="61" a="1"/>
  <c r="T228" i="61" a="1"/>
  <c r="D258" i="61" a="1"/>
  <c r="R136" i="61" a="1"/>
  <c r="W87" i="61" a="1"/>
  <c r="M232" i="61" a="1"/>
  <c r="U76" i="61" a="1"/>
  <c r="G11" i="61" a="1"/>
  <c r="S148" i="61" a="1"/>
  <c r="Q206" i="61" a="1"/>
  <c r="H31" i="61" a="1"/>
  <c r="K161" i="61" a="1"/>
  <c r="Y105" i="61" a="1"/>
  <c r="U180" i="61" a="1"/>
  <c r="X44" i="61" a="1"/>
  <c r="H15" i="61" a="1"/>
  <c r="S245" i="61" a="1"/>
  <c r="H60" i="61" a="1"/>
  <c r="S82" i="61" a="1"/>
  <c r="G210" i="61" a="1"/>
  <c r="I54" i="61" a="1"/>
  <c r="Q129" i="61" a="1"/>
  <c r="G73" i="61" a="1"/>
  <c r="W226" i="61" a="1"/>
  <c r="R262" i="61" a="1"/>
  <c r="T255" i="61" a="1"/>
  <c r="I150" i="61" a="1"/>
  <c r="Y114" i="61" a="1"/>
  <c r="Q79" i="61" a="1"/>
  <c r="R127" i="61" a="1"/>
  <c r="U98" i="61" a="1"/>
  <c r="I31" i="61" a="1"/>
  <c r="K46" i="61" a="1"/>
  <c r="I78" i="61" a="1"/>
  <c r="Z158" i="61" a="1"/>
  <c r="M82" i="61" a="1"/>
  <c r="Y201" i="61" a="1"/>
  <c r="S160" i="61" a="1"/>
  <c r="S33" i="61" a="1"/>
  <c r="S87" i="61" a="1"/>
  <c r="M57" i="61" a="1"/>
  <c r="K258" i="61" a="1"/>
  <c r="L244" i="61" a="1"/>
  <c r="I160" i="61" a="1"/>
  <c r="G32" i="61" a="1"/>
  <c r="I121" i="61" a="1"/>
  <c r="K261" i="61" a="1"/>
  <c r="U52" i="61" a="1"/>
  <c r="M95" i="61" a="1"/>
  <c r="N102" i="61" a="1"/>
  <c r="I111" i="61" a="1"/>
  <c r="G122" i="61" a="1"/>
  <c r="V104" i="61" a="1"/>
  <c r="O240" i="61" a="1"/>
  <c r="Y204" i="61" a="1"/>
  <c r="I189" i="61" a="1"/>
  <c r="Z56" i="61" a="1"/>
  <c r="R164" i="61" a="1"/>
  <c r="I32" i="61" a="1"/>
  <c r="Q102" i="61" a="1"/>
  <c r="H77" i="61" a="1"/>
  <c r="N40" i="61" a="1"/>
  <c r="N204" i="61" a="1"/>
  <c r="D140" i="61" a="1"/>
  <c r="W11" i="61" a="1"/>
  <c r="L41" i="61" a="1"/>
  <c r="G188" i="61" a="1"/>
  <c r="U31" i="61" a="1"/>
  <c r="M253" i="61" a="1"/>
  <c r="L132" i="61" a="1"/>
  <c r="J166" i="61" a="1"/>
  <c r="P69" i="61" a="1"/>
  <c r="N135" i="61" a="1"/>
  <c r="K25" i="61" a="1"/>
  <c r="K45" i="61" a="1"/>
  <c r="Q131" i="61" a="1"/>
  <c r="Y82" i="61" a="1"/>
  <c r="Y47" i="61" a="1"/>
  <c r="Q95" i="61" a="1"/>
  <c r="W127" i="61" a="1"/>
  <c r="Z244" i="61" a="1"/>
  <c r="O13" i="61" a="1"/>
  <c r="U251" i="61" a="1"/>
  <c r="U146" i="61" a="1"/>
  <c r="W22" i="61" a="1"/>
  <c r="X92" i="61" a="1"/>
  <c r="W122" i="61" a="1"/>
  <c r="M107" i="61" a="1"/>
  <c r="M266" i="61" a="1"/>
  <c r="Z189" i="61" a="1"/>
  <c r="X217" i="61" a="1"/>
  <c r="M187" i="61" a="1"/>
  <c r="Y99" i="61" a="1"/>
  <c r="D88" i="61" a="1"/>
  <c r="Y218" i="61" a="1"/>
  <c r="X207" i="61" a="1"/>
  <c r="Q186" i="61" a="1"/>
  <c r="S150" i="61" a="1"/>
  <c r="W152" i="61" a="1"/>
  <c r="H122" i="61" a="1"/>
  <c r="O159" i="61" a="1"/>
  <c r="Z39" i="61" a="1"/>
  <c r="K121" i="61" a="1"/>
  <c r="J165" i="61" a="1"/>
  <c r="J60" i="61" a="1"/>
  <c r="W61" i="61" a="1"/>
  <c r="S214" i="61" a="1"/>
  <c r="P245" i="61" a="1"/>
  <c r="S208" i="61" a="1"/>
  <c r="V116" i="61" a="1"/>
  <c r="H48" i="61" a="1"/>
  <c r="M238" i="61" a="1"/>
  <c r="W105" i="61" a="1"/>
  <c r="O104" i="61" a="1"/>
  <c r="Z87" i="61" a="1"/>
  <c r="W59" i="61" a="1"/>
  <c r="X261" i="61" a="1"/>
  <c r="W227" i="61" a="1"/>
  <c r="W213" i="61" a="1"/>
  <c r="W78" i="61" a="1"/>
  <c r="G217" i="61" a="1"/>
  <c r="Q177" i="61" a="1"/>
  <c r="Y70" i="61" a="1"/>
  <c r="S56" i="61" a="1"/>
  <c r="R98" i="61" a="1"/>
  <c r="P22" i="61" a="1"/>
  <c r="P73" i="61" a="1"/>
  <c r="V232" i="61" a="1"/>
  <c r="X246" i="61" a="1"/>
  <c r="Z222" i="61" a="1"/>
  <c r="V56" i="61" a="1"/>
  <c r="Y111" i="61" a="1"/>
  <c r="W146" i="61" a="1"/>
  <c r="R41" i="61" a="1"/>
  <c r="Z19" i="61" a="1"/>
  <c r="X68" i="61" a="1"/>
  <c r="X185" i="61" a="1"/>
  <c r="X186" i="61" a="1"/>
  <c r="M204" i="61" a="1"/>
  <c r="Z184" i="61" a="1"/>
  <c r="N189" i="61" a="1"/>
  <c r="D20" i="61" a="1"/>
  <c r="Y87" i="61" a="1"/>
  <c r="G63" i="281"/>
  <c r="S249" i="61" a="1"/>
  <c r="O262" i="61" a="1"/>
  <c r="P172" i="61" a="1"/>
  <c r="W15" i="61" a="1"/>
  <c r="Z133" i="61" a="1"/>
  <c r="V173" i="61" a="1"/>
  <c r="H190" i="61" a="1"/>
  <c r="G91" i="61" a="1"/>
  <c r="U55" i="61" a="1"/>
  <c r="Y53" i="61" a="1"/>
  <c r="U20" i="61" a="1"/>
  <c r="R185" i="61" a="1"/>
  <c r="U240" i="61" a="1"/>
  <c r="W42" i="61" a="1"/>
  <c r="Z209" i="61" a="1"/>
  <c r="O40" i="61" a="1"/>
  <c r="G185" i="61" a="1"/>
  <c r="I266" i="61" a="1"/>
  <c r="S21" i="61" a="1"/>
  <c r="V175" i="61" a="1"/>
  <c r="X29" i="61" a="1"/>
  <c r="D132" i="61" a="1"/>
  <c r="U223" i="61" a="1"/>
  <c r="X113" i="61" a="1"/>
  <c r="I40" i="61" a="1"/>
  <c r="K222" i="61" a="1"/>
  <c r="O15" i="61" a="1"/>
  <c r="J56" i="61" a="1"/>
  <c r="Y110" i="61" a="1"/>
  <c r="D184" i="61" a="1"/>
  <c r="I30" i="61" a="1"/>
  <c r="M128" i="61" a="1"/>
  <c r="I88" i="61" a="1"/>
  <c r="X53" i="61" a="1"/>
  <c r="Z107" i="61" a="1"/>
  <c r="S96" i="61" a="1"/>
  <c r="P263" i="61" a="1"/>
  <c r="P77" i="61" a="1"/>
  <c r="O134" i="61" a="1"/>
  <c r="P41" i="61" a="1"/>
  <c r="P110" i="61" a="1"/>
  <c r="T56" i="61" a="1"/>
  <c r="J63" i="61" a="1"/>
  <c r="I232" i="61" a="1"/>
  <c r="U85" i="61" a="1"/>
  <c r="U264" i="61" a="1"/>
  <c r="V227" i="61" a="1"/>
  <c r="Q193" i="61" a="1"/>
  <c r="Q61" i="61" a="1"/>
  <c r="Y187" i="61" a="1"/>
  <c r="K215" i="61" a="1"/>
  <c r="X90" i="61" a="1"/>
  <c r="N127" i="61" a="1"/>
  <c r="J100" i="61" a="1"/>
  <c r="J145" i="61" a="1"/>
  <c r="V251" i="61" a="1"/>
  <c r="Y238" i="61" a="1"/>
  <c r="S69" i="61" a="1"/>
  <c r="P98" i="61" a="1"/>
  <c r="Z98" i="61" a="1"/>
  <c r="J183" i="61" a="1"/>
  <c r="N31" i="61" a="1"/>
  <c r="W251" i="61" a="1"/>
  <c r="V100" i="61" a="1"/>
  <c r="V100" i="61" l="1"/>
  <c r="W251" i="61"/>
  <c r="N31" i="61"/>
  <c r="J183" i="61"/>
  <c r="Z98" i="61"/>
  <c r="P98" i="61"/>
  <c r="S69" i="61"/>
  <c r="Y238" i="61"/>
  <c r="V251" i="61"/>
  <c r="J145" i="61"/>
  <c r="J100" i="61"/>
  <c r="N127" i="61"/>
  <c r="X90" i="61"/>
  <c r="K215" i="61"/>
  <c r="Y187" i="61"/>
  <c r="Q61" i="61"/>
  <c r="Q193" i="61"/>
  <c r="V227" i="61"/>
  <c r="U264" i="61"/>
  <c r="U85" i="61"/>
  <c r="I232" i="61"/>
  <c r="J63" i="61"/>
  <c r="T56" i="61"/>
  <c r="P110" i="61"/>
  <c r="P41" i="61"/>
  <c r="O134" i="61"/>
  <c r="P77" i="61"/>
  <c r="P263" i="61"/>
  <c r="S96" i="61"/>
  <c r="Z107" i="61"/>
  <c r="X53" i="61"/>
  <c r="I88" i="61"/>
  <c r="M128" i="61"/>
  <c r="I30" i="61"/>
  <c r="D184" i="61"/>
  <c r="Y110" i="61"/>
  <c r="J56" i="61"/>
  <c r="O15" i="61"/>
  <c r="K222" i="61"/>
  <c r="I40" i="61"/>
  <c r="X113" i="61"/>
  <c r="U223" i="61"/>
  <c r="D132" i="61"/>
  <c r="E132" i="61" s="1"/>
  <c r="X29" i="61"/>
  <c r="V175" i="61"/>
  <c r="S21" i="61"/>
  <c r="I266" i="61"/>
  <c r="G185" i="61"/>
  <c r="O40" i="61"/>
  <c r="Z209" i="61"/>
  <c r="W42" i="61"/>
  <c r="U240" i="61"/>
  <c r="R185" i="61"/>
  <c r="U20" i="61"/>
  <c r="Y53" i="61"/>
  <c r="U55" i="61"/>
  <c r="G91" i="61"/>
  <c r="H190" i="61"/>
  <c r="V173" i="61"/>
  <c r="Z133" i="61"/>
  <c r="W15" i="61"/>
  <c r="P172" i="61"/>
  <c r="O262" i="61"/>
  <c r="S249" i="61"/>
  <c r="D63" i="281"/>
  <c r="G117" i="281"/>
  <c r="G105" i="281"/>
  <c r="Y87" i="61"/>
  <c r="D20" i="61"/>
  <c r="E20" i="61" s="1"/>
  <c r="N189" i="61"/>
  <c r="Z184" i="61"/>
  <c r="M204" i="61"/>
  <c r="X186" i="61"/>
  <c r="X185" i="61"/>
  <c r="X68" i="61"/>
  <c r="Z19" i="61"/>
  <c r="R41" i="61"/>
  <c r="W146" i="61"/>
  <c r="Y111" i="61"/>
  <c r="V56" i="61"/>
  <c r="Z222" i="61"/>
  <c r="X246" i="61"/>
  <c r="V232" i="61"/>
  <c r="P73" i="61"/>
  <c r="P22" i="61"/>
  <c r="R98" i="61"/>
  <c r="S56" i="61"/>
  <c r="Y70" i="61"/>
  <c r="Q177" i="61"/>
  <c r="G217" i="61"/>
  <c r="W78" i="61"/>
  <c r="W213" i="61"/>
  <c r="W227" i="61"/>
  <c r="X261" i="61"/>
  <c r="W59" i="61"/>
  <c r="Z87" i="61"/>
  <c r="O104" i="61"/>
  <c r="W105" i="61"/>
  <c r="M238" i="61"/>
  <c r="H48" i="61"/>
  <c r="V116" i="61"/>
  <c r="S208" i="61"/>
  <c r="P245" i="61"/>
  <c r="S214" i="61"/>
  <c r="W61" i="61"/>
  <c r="J60" i="61"/>
  <c r="J165" i="61"/>
  <c r="K121" i="61"/>
  <c r="Z39" i="61"/>
  <c r="O159" i="61"/>
  <c r="H122" i="61"/>
  <c r="W152" i="61"/>
  <c r="S150" i="61"/>
  <c r="Q186" i="61"/>
  <c r="X207" i="61"/>
  <c r="Y218" i="61"/>
  <c r="D88" i="61"/>
  <c r="E88" i="61" s="1"/>
  <c r="Y99" i="61"/>
  <c r="M187" i="61"/>
  <c r="X217" i="61"/>
  <c r="Z189" i="61"/>
  <c r="M266" i="61"/>
  <c r="M107" i="61"/>
  <c r="W122" i="61"/>
  <c r="X92" i="61"/>
  <c r="W22" i="61"/>
  <c r="U146" i="61"/>
  <c r="U251" i="61"/>
  <c r="O13" i="61"/>
  <c r="Z244" i="61"/>
  <c r="W127" i="61"/>
  <c r="Q95" i="61"/>
  <c r="Y47" i="61"/>
  <c r="Y82" i="61"/>
  <c r="Q131" i="61"/>
  <c r="K45" i="61"/>
  <c r="K25" i="61"/>
  <c r="N135" i="61"/>
  <c r="P69" i="61"/>
  <c r="J166" i="61"/>
  <c r="L132" i="61"/>
  <c r="M253" i="61"/>
  <c r="U31" i="61"/>
  <c r="G188" i="61"/>
  <c r="L41" i="61"/>
  <c r="W11" i="61"/>
  <c r="D140" i="61"/>
  <c r="E140" i="61" s="1"/>
  <c r="N204" i="61"/>
  <c r="N40" i="61"/>
  <c r="H77" i="61"/>
  <c r="Q102" i="61"/>
  <c r="I32" i="61"/>
  <c r="R164" i="61"/>
  <c r="Z56" i="61"/>
  <c r="I189" i="61"/>
  <c r="Y204" i="61"/>
  <c r="O240" i="61"/>
  <c r="V104" i="61"/>
  <c r="G122" i="61"/>
  <c r="I111" i="61"/>
  <c r="N102" i="61"/>
  <c r="M95" i="61"/>
  <c r="U52" i="61"/>
  <c r="K261" i="61"/>
  <c r="I121" i="61"/>
  <c r="G32" i="61"/>
  <c r="I160" i="61"/>
  <c r="L244" i="61"/>
  <c r="K258" i="61"/>
  <c r="M57" i="61"/>
  <c r="S87" i="61"/>
  <c r="S33" i="61"/>
  <c r="S160" i="61"/>
  <c r="Y201" i="61"/>
  <c r="M82" i="61"/>
  <c r="Z158" i="61"/>
  <c r="I78" i="61"/>
  <c r="K46" i="61"/>
  <c r="I31" i="61"/>
  <c r="U98" i="61"/>
  <c r="R127" i="61"/>
  <c r="Q79" i="61"/>
  <c r="Y114" i="61"/>
  <c r="I150" i="61"/>
  <c r="T255" i="61"/>
  <c r="R262" i="61"/>
  <c r="W226" i="61"/>
  <c r="G73" i="61"/>
  <c r="Q129" i="61"/>
  <c r="I54" i="61"/>
  <c r="G210" i="61"/>
  <c r="S82" i="61"/>
  <c r="H60" i="61"/>
  <c r="S245" i="61"/>
  <c r="H15" i="61"/>
  <c r="X44" i="61"/>
  <c r="U180" i="61"/>
  <c r="Y105" i="61"/>
  <c r="K161" i="61"/>
  <c r="H31" i="61"/>
  <c r="Q206" i="61"/>
  <c r="S148" i="61"/>
  <c r="G11" i="61"/>
  <c r="U76" i="61"/>
  <c r="M232" i="61"/>
  <c r="W87" i="61"/>
  <c r="R136" i="61"/>
  <c r="D258" i="61"/>
  <c r="T228" i="61"/>
  <c r="T126" i="61"/>
  <c r="U133" i="61"/>
  <c r="F264" i="614" a="1"/>
  <c r="F264" i="614" s="1"/>
  <c r="D265" i="614"/>
  <c r="Z134" i="61"/>
  <c r="Y185" i="61"/>
  <c r="O82" i="61"/>
  <c r="G171" i="61"/>
  <c r="V260" i="61"/>
  <c r="S132" i="61"/>
  <c r="J231" i="61"/>
  <c r="R238" i="61"/>
  <c r="X36" i="61"/>
  <c r="H74" i="61"/>
  <c r="V133" i="61"/>
  <c r="L263" i="61"/>
  <c r="D233" i="61"/>
  <c r="E233" i="61" s="1"/>
  <c r="H244" i="61"/>
  <c r="S157" i="61"/>
  <c r="R264" i="61"/>
  <c r="K63" i="61"/>
  <c r="N191" i="61"/>
  <c r="X149" i="61"/>
  <c r="I161" i="61"/>
  <c r="H187" i="61"/>
  <c r="H198" i="61"/>
  <c r="D97" i="61"/>
  <c r="E97" i="61" s="1"/>
  <c r="H126" i="61"/>
  <c r="S23" i="61"/>
  <c r="L221" i="61"/>
  <c r="H90" i="61"/>
  <c r="N216" i="61"/>
  <c r="L200" i="61"/>
  <c r="N29" i="61"/>
  <c r="I264" i="61"/>
  <c r="I182" i="61"/>
  <c r="N134" i="61"/>
  <c r="Y26" i="61"/>
  <c r="L262" i="61"/>
  <c r="L42" i="61"/>
  <c r="O60" i="61"/>
  <c r="M222" i="61"/>
  <c r="W156" i="61"/>
  <c r="Q113" i="61"/>
  <c r="P249" i="61"/>
  <c r="N52" i="61"/>
  <c r="P107" i="61"/>
  <c r="Q182" i="61"/>
  <c r="O165" i="61"/>
  <c r="X220" i="61"/>
  <c r="X166" i="61"/>
  <c r="Z79" i="61"/>
  <c r="P24" i="61"/>
  <c r="Z236" i="61"/>
  <c r="V14" i="61"/>
  <c r="X91" i="61"/>
  <c r="O116" i="61"/>
  <c r="N42" i="61"/>
  <c r="V218" i="61"/>
  <c r="D264" i="61"/>
  <c r="Y77" i="61"/>
  <c r="U229" i="61"/>
  <c r="J86" i="61"/>
  <c r="Y165" i="61"/>
  <c r="G43" i="61"/>
  <c r="J217" i="61"/>
  <c r="U92" i="61"/>
  <c r="Y214" i="61"/>
  <c r="Z45" i="61"/>
  <c r="K191" i="61"/>
  <c r="N90" i="61"/>
  <c r="O35" i="61"/>
  <c r="L234" i="61"/>
  <c r="I216" i="61"/>
  <c r="V213" i="61"/>
  <c r="R181" i="61"/>
  <c r="I71" i="281"/>
  <c r="I122" i="281"/>
  <c r="S181" i="61"/>
  <c r="G172" i="61"/>
  <c r="U250" i="61"/>
  <c r="T149" i="61"/>
  <c r="Y101" i="61"/>
  <c r="K85" i="61"/>
  <c r="W208" i="61"/>
  <c r="N63" i="61"/>
  <c r="O234" i="61"/>
  <c r="J91" i="61"/>
  <c r="H152" i="61"/>
  <c r="R15" i="61"/>
  <c r="D13" i="61"/>
  <c r="E13" i="61" s="1"/>
  <c r="O37" i="61"/>
  <c r="Z83" i="61"/>
  <c r="I166" i="61"/>
  <c r="I59" i="61"/>
  <c r="P240" i="61"/>
  <c r="K77" i="61"/>
  <c r="T101" i="61"/>
  <c r="W101" i="61"/>
  <c r="D26" i="61"/>
  <c r="E26" i="61" s="1"/>
  <c r="U132" i="61"/>
  <c r="R227" i="61"/>
  <c r="D234" i="61"/>
  <c r="E234" i="61" s="1"/>
  <c r="J198" i="61"/>
  <c r="G201" i="61"/>
  <c r="T83" i="61"/>
  <c r="M220" i="61"/>
  <c r="T200" i="61"/>
  <c r="S207" i="61"/>
  <c r="G146" i="61"/>
  <c r="Z152" i="61"/>
  <c r="G13" i="61"/>
  <c r="Y29" i="61"/>
  <c r="N213" i="61"/>
  <c r="I102" i="61"/>
  <c r="M112" i="61"/>
  <c r="G53" i="61"/>
  <c r="H46" i="61"/>
  <c r="M67" i="61"/>
  <c r="I43" i="61"/>
  <c r="Q266" i="61"/>
  <c r="X161" i="61"/>
  <c r="I34" i="61"/>
  <c r="S156" i="61"/>
  <c r="W147" i="61"/>
  <c r="U230" i="61"/>
  <c r="K129" i="61"/>
  <c r="Q70" i="61"/>
  <c r="T95" i="61"/>
  <c r="I263" i="61"/>
  <c r="N206" i="61"/>
  <c r="Q198" i="61"/>
  <c r="Z59" i="61"/>
  <c r="I260" i="61"/>
  <c r="Q143" i="61"/>
  <c r="N183" i="61"/>
  <c r="X40" i="61"/>
  <c r="X182" i="61"/>
  <c r="K88" i="61"/>
  <c r="S38" i="61"/>
  <c r="Q230" i="61"/>
  <c r="Z43" i="61"/>
  <c r="I183" i="61"/>
  <c r="T55" i="61"/>
  <c r="N47" i="61"/>
  <c r="U233" i="61"/>
  <c r="Q205" i="61"/>
  <c r="Q216" i="61"/>
  <c r="S193" i="61"/>
  <c r="T156" i="61"/>
  <c r="U41" i="61"/>
  <c r="R228" i="61"/>
  <c r="Q45" i="61"/>
  <c r="N131" i="61"/>
  <c r="W44" i="61"/>
  <c r="W98" i="61"/>
  <c r="J188" i="61"/>
  <c r="V79" i="61"/>
  <c r="V182" i="61"/>
  <c r="V105" i="61"/>
  <c r="Z218" i="61"/>
  <c r="J96" i="61"/>
  <c r="S144" i="61"/>
  <c r="Z112" i="61"/>
  <c r="O90" i="61"/>
  <c r="H75" i="61"/>
  <c r="P12" i="61"/>
  <c r="G46" i="61"/>
  <c r="L86" i="61"/>
  <c r="K146" i="61"/>
  <c r="M191" i="61"/>
  <c r="M265" i="61"/>
  <c r="L220" i="61"/>
  <c r="S61" i="61"/>
  <c r="W46" i="61"/>
  <c r="Y233" i="61"/>
  <c r="W172" i="61"/>
  <c r="Z96" i="61"/>
  <c r="G67" i="61"/>
  <c r="U147" i="61"/>
  <c r="O14" i="61"/>
  <c r="H186" i="61"/>
  <c r="J33" i="61"/>
  <c r="J236" i="61"/>
  <c r="I193" i="61"/>
  <c r="Y42" i="61"/>
  <c r="M99" i="61"/>
  <c r="D29" i="61"/>
  <c r="E29" i="61" s="1"/>
  <c r="R11" i="61"/>
  <c r="J19" i="61"/>
  <c r="N76" i="61"/>
  <c r="Y84" i="61"/>
  <c r="D142" i="61"/>
  <c r="E142" i="61" s="1"/>
  <c r="K104" i="61"/>
  <c r="Y83" i="61"/>
  <c r="Q78" i="61"/>
  <c r="V143" i="61"/>
  <c r="V208" i="61"/>
  <c r="W85" i="61"/>
  <c r="J103" i="61"/>
  <c r="J22" i="61"/>
  <c r="P161" i="61"/>
  <c r="T58" i="61"/>
  <c r="N185" i="61"/>
  <c r="Q104" i="61"/>
  <c r="O199" i="61"/>
  <c r="X265" i="8"/>
  <c r="BG264" i="8"/>
  <c r="BH264" i="8"/>
  <c r="X67" i="61"/>
  <c r="P149" i="61"/>
  <c r="G128" i="61"/>
  <c r="W159" i="61"/>
  <c r="T122" i="61"/>
  <c r="H54" i="61"/>
  <c r="W136" i="61"/>
  <c r="T227" i="61"/>
  <c r="S131" i="61"/>
  <c r="W183" i="61"/>
  <c r="T52" i="61"/>
  <c r="W200" i="61"/>
  <c r="Q40" i="61"/>
  <c r="S48" i="61"/>
  <c r="R123" i="61"/>
  <c r="Y91" i="61"/>
  <c r="T171" i="61"/>
  <c r="R161" i="61"/>
  <c r="I95" i="61"/>
  <c r="S15" i="61"/>
  <c r="I209" i="61"/>
  <c r="L19" i="61"/>
  <c r="O42" i="61"/>
  <c r="U177" i="61"/>
  <c r="V31" i="61"/>
  <c r="R186" i="61"/>
  <c r="V190" i="61"/>
  <c r="S135" i="61"/>
  <c r="X231" i="61"/>
  <c r="I74" i="61"/>
  <c r="N97" i="61"/>
  <c r="Y54" i="61"/>
  <c r="H42" i="61"/>
  <c r="H159" i="61"/>
  <c r="U215" i="61"/>
  <c r="L171" i="61"/>
  <c r="U36" i="61"/>
  <c r="K135" i="61"/>
  <c r="L70" i="61"/>
  <c r="P181" i="61"/>
  <c r="S114" i="61"/>
  <c r="I190" i="61"/>
  <c r="G90" i="61"/>
  <c r="L92" i="61"/>
  <c r="S187" i="61"/>
  <c r="K264" i="61"/>
  <c r="Z128" i="61"/>
  <c r="L30" i="61"/>
  <c r="T223" i="61"/>
  <c r="W260" i="61"/>
  <c r="L226" i="61"/>
  <c r="H36" i="61"/>
  <c r="S59" i="61"/>
  <c r="M43" i="61"/>
  <c r="I180" i="61"/>
  <c r="W184" i="61"/>
  <c r="X104" i="61"/>
  <c r="V222" i="61"/>
  <c r="L215" i="61"/>
  <c r="W132" i="61"/>
  <c r="Y182" i="61"/>
  <c r="V235" i="61"/>
  <c r="V24" i="61"/>
  <c r="G232" i="61"/>
  <c r="M59" i="61"/>
  <c r="U129" i="61"/>
  <c r="S259" i="61"/>
  <c r="D216" i="61"/>
  <c r="E216" i="61" s="1"/>
  <c r="J11" i="61"/>
  <c r="W26" i="61"/>
  <c r="L252" i="61"/>
  <c r="L89" i="61"/>
  <c r="Y60" i="61"/>
  <c r="N252" i="61"/>
  <c r="D193" i="61"/>
  <c r="O244" i="61"/>
  <c r="M101" i="61"/>
  <c r="N249" i="61"/>
  <c r="D172" i="61"/>
  <c r="E172" i="61" s="1"/>
  <c r="K228" i="61"/>
  <c r="W121" i="61"/>
  <c r="H208" i="61"/>
  <c r="N95" i="61"/>
  <c r="W114" i="61"/>
  <c r="Q26" i="61"/>
  <c r="Y37" i="61"/>
  <c r="T235" i="61"/>
  <c r="O260" i="61"/>
  <c r="P44" i="61"/>
  <c r="I253" i="61"/>
  <c r="V180" i="61"/>
  <c r="Q221" i="61"/>
  <c r="G193" i="61"/>
  <c r="Q73" i="61"/>
  <c r="H59" i="61"/>
  <c r="M166" i="61"/>
  <c r="L57" i="61"/>
  <c r="M182" i="61"/>
  <c r="O226" i="61"/>
  <c r="V82" i="61"/>
  <c r="O228" i="61"/>
  <c r="J44" i="61"/>
  <c r="U191" i="61"/>
  <c r="G260" i="61"/>
  <c r="Y147" i="61"/>
  <c r="L25" i="61"/>
  <c r="O113" i="61"/>
  <c r="H146" i="61"/>
  <c r="L182" i="61"/>
  <c r="Y24" i="61"/>
  <c r="W123" i="61"/>
  <c r="D147" i="61"/>
  <c r="E147" i="61" s="1"/>
  <c r="G121" i="61"/>
  <c r="D110" i="61"/>
  <c r="E110" i="61" s="1"/>
  <c r="Q59" i="61"/>
  <c r="Y222" i="61"/>
  <c r="R144" i="61"/>
  <c r="V164" i="61"/>
  <c r="Q201" i="61"/>
  <c r="R44" i="61"/>
  <c r="W201" i="61"/>
  <c r="T198" i="61"/>
  <c r="Y30" i="61"/>
  <c r="S31" i="61"/>
  <c r="J35" i="61"/>
  <c r="Q175" i="61"/>
  <c r="T266" i="61"/>
  <c r="T183" i="61"/>
  <c r="K91" i="61"/>
  <c r="K262" i="61"/>
  <c r="Q185" i="61"/>
  <c r="I86" i="61"/>
  <c r="Z85" i="61"/>
  <c r="K158" i="61"/>
  <c r="U148" i="61"/>
  <c r="G233" i="61"/>
  <c r="Y184" i="61"/>
  <c r="W240" i="61"/>
  <c r="V264" i="61"/>
  <c r="N70" i="61"/>
  <c r="X76" i="61"/>
  <c r="P217" i="61"/>
  <c r="T217" i="61"/>
  <c r="L261" i="61"/>
  <c r="W134" i="61"/>
  <c r="G40" i="61"/>
  <c r="H78" i="61"/>
  <c r="J168" i="61"/>
  <c r="T226" i="61"/>
  <c r="H227" i="61"/>
  <c r="P105" i="61"/>
  <c r="V99" i="61"/>
  <c r="W180" i="61"/>
  <c r="T261" i="61"/>
  <c r="I53" i="61"/>
  <c r="Y38" i="61"/>
  <c r="H161" i="61"/>
  <c r="M223" i="61"/>
  <c r="I172" i="61"/>
  <c r="R92" i="61"/>
  <c r="N229" i="61"/>
  <c r="W204" i="61"/>
  <c r="I46" i="61"/>
  <c r="U174" i="61"/>
  <c r="H137" i="61"/>
  <c r="R265" i="61"/>
  <c r="Z171" i="61"/>
  <c r="S75" i="61"/>
  <c r="Y150" i="61"/>
  <c r="M161" i="61"/>
  <c r="Z252" i="61"/>
  <c r="U73" i="61"/>
  <c r="Z262" i="61"/>
  <c r="Y131" i="61"/>
  <c r="R34" i="61"/>
  <c r="Y78" i="61"/>
  <c r="Z113" i="61"/>
  <c r="Y226" i="61"/>
  <c r="V184" i="61"/>
  <c r="O188" i="61"/>
  <c r="M68" i="61"/>
  <c r="I77" i="61"/>
  <c r="D245" i="61"/>
  <c r="W43" i="61"/>
  <c r="T53" i="61"/>
  <c r="H102" i="61"/>
  <c r="N56" i="61"/>
  <c r="D104" i="61"/>
  <c r="E104" i="61" s="1"/>
  <c r="H76" i="61"/>
  <c r="X135" i="61"/>
  <c r="X38" i="61"/>
  <c r="X83" i="61"/>
  <c r="R101" i="61"/>
  <c r="I159" i="61"/>
  <c r="U114" i="61"/>
  <c r="J245" i="61"/>
  <c r="T15" i="61"/>
  <c r="Z238" i="61"/>
  <c r="J252" i="61"/>
  <c r="Z199" i="61"/>
  <c r="M14" i="61"/>
  <c r="N210" i="61"/>
  <c r="R25" i="61"/>
  <c r="V171" i="61"/>
  <c r="T128" i="61"/>
  <c r="O182" i="61"/>
  <c r="O209" i="61"/>
  <c r="M229" i="61"/>
  <c r="Y104" i="61"/>
  <c r="U51" i="61"/>
  <c r="W77" i="61"/>
  <c r="S222" i="61"/>
  <c r="V86" i="61"/>
  <c r="J182" i="61"/>
  <c r="V252" i="61"/>
  <c r="J69" i="61"/>
  <c r="H266" i="61"/>
  <c r="I20" i="61"/>
  <c r="D24" i="281"/>
  <c r="G27" i="281"/>
  <c r="L231" i="61"/>
  <c r="D69" i="61"/>
  <c r="S172" i="61"/>
  <c r="S240" i="61"/>
  <c r="N200" i="61"/>
  <c r="N130" i="61"/>
  <c r="J45" i="61"/>
  <c r="Z15" i="61"/>
  <c r="P222" i="61"/>
  <c r="Z234" i="61"/>
  <c r="D229" i="61"/>
  <c r="E229" i="61" s="1"/>
  <c r="S30" i="61"/>
  <c r="T231" i="61"/>
  <c r="Q30" i="61"/>
  <c r="L184" i="61"/>
  <c r="T41" i="61"/>
  <c r="O135" i="61"/>
  <c r="W160" i="61"/>
  <c r="M132" i="61"/>
  <c r="S39" i="61"/>
  <c r="S83" i="61"/>
  <c r="Z258" i="61"/>
  <c r="H172" i="61"/>
  <c r="M69" i="61"/>
  <c r="I187" i="61"/>
  <c r="R140" i="61"/>
  <c r="Q231" i="61"/>
  <c r="N48" i="61"/>
  <c r="P246" i="61"/>
  <c r="Z186" i="61"/>
  <c r="J95" i="61"/>
  <c r="O133" i="61"/>
  <c r="M137" i="61"/>
  <c r="L266" i="61"/>
  <c r="P14" i="61"/>
  <c r="W215" i="61"/>
  <c r="Q121" i="61"/>
  <c r="V226" i="61"/>
  <c r="U29" i="61"/>
  <c r="S95" i="61"/>
  <c r="Q141" i="61"/>
  <c r="Q188" i="61"/>
  <c r="L38" i="61"/>
  <c r="J57" i="61"/>
  <c r="M180" i="61"/>
  <c r="N57" i="61"/>
  <c r="L111" i="61"/>
  <c r="I244" i="61"/>
  <c r="O43" i="61"/>
  <c r="K233" i="61"/>
  <c r="R180" i="61"/>
  <c r="X16" i="61"/>
  <c r="P137" i="61"/>
  <c r="V92" i="61"/>
  <c r="S209" i="61"/>
  <c r="W221" i="61"/>
  <c r="R133" i="61"/>
  <c r="V258" i="61"/>
  <c r="H191" i="61"/>
  <c r="Z240" i="61"/>
  <c r="V210" i="61"/>
  <c r="V73" i="61"/>
  <c r="Y249" i="61"/>
  <c r="L165" i="61"/>
  <c r="R13" i="61"/>
  <c r="J207" i="61"/>
  <c r="Z89" i="61"/>
  <c r="G177" i="61"/>
  <c r="Y20" i="61"/>
  <c r="I91" i="61"/>
  <c r="D244" i="61"/>
  <c r="Q219" i="61"/>
  <c r="D30" i="61"/>
  <c r="E30" i="61" s="1"/>
  <c r="Y69" i="61"/>
  <c r="L172" i="61"/>
  <c r="D263" i="61"/>
  <c r="E263" i="61" s="1"/>
  <c r="S266" i="61"/>
  <c r="Z53" i="61"/>
  <c r="X98" i="61"/>
  <c r="T166" i="61"/>
  <c r="V193" i="61"/>
  <c r="W166" i="61"/>
  <c r="I219" i="61"/>
  <c r="P75" i="61"/>
  <c r="S98" i="61"/>
  <c r="N112" i="61"/>
  <c r="W32" i="61"/>
  <c r="S58" i="61"/>
  <c r="Y136" i="61"/>
  <c r="D158" i="61"/>
  <c r="E158" i="61" s="1"/>
  <c r="Z220" i="61"/>
  <c r="K99" i="61"/>
  <c r="W111" i="61"/>
  <c r="X193" i="61"/>
  <c r="R158" i="61"/>
  <c r="I21" i="61"/>
  <c r="Z210" i="61"/>
  <c r="H144" i="61"/>
  <c r="Q48" i="61"/>
  <c r="W41" i="61"/>
  <c r="L136" i="61"/>
  <c r="H67" i="61"/>
  <c r="W181" i="61"/>
  <c r="X52" i="61"/>
  <c r="R142" i="61"/>
  <c r="W141" i="61"/>
  <c r="O69" i="61"/>
  <c r="V158" i="61"/>
  <c r="M130" i="61"/>
  <c r="Z103" i="61"/>
  <c r="O128" i="61"/>
  <c r="P54" i="61"/>
  <c r="R258" i="61"/>
  <c r="U86" i="61"/>
  <c r="H111" i="61"/>
  <c r="O208" i="61"/>
  <c r="G23" i="61"/>
  <c r="W129" i="61"/>
  <c r="M111" i="61"/>
  <c r="X128" i="61"/>
  <c r="G234" i="61"/>
  <c r="J218" i="61"/>
  <c r="Z227" i="61"/>
  <c r="Z35" i="61"/>
  <c r="V160" i="61"/>
  <c r="S104" i="61"/>
  <c r="P20" i="61"/>
  <c r="J92" i="61"/>
  <c r="T230" i="61"/>
  <c r="J220" i="61"/>
  <c r="H231" i="61"/>
  <c r="Y79" i="61"/>
  <c r="L174" i="61"/>
  <c r="D45" i="61"/>
  <c r="E45" i="61" s="1"/>
  <c r="O48" i="61"/>
  <c r="G186" i="61"/>
  <c r="J200" i="61"/>
  <c r="Q84" i="61"/>
  <c r="Y121" i="61"/>
  <c r="L84" i="61"/>
  <c r="O264" i="61"/>
  <c r="M264" i="61"/>
  <c r="Q89" i="61"/>
  <c r="Q223" i="61"/>
  <c r="I222" i="61"/>
  <c r="S44" i="61"/>
  <c r="S85" i="61"/>
  <c r="D121" i="61"/>
  <c r="X167" i="61"/>
  <c r="G183" i="61"/>
  <c r="Y103" i="61"/>
  <c r="M129" i="61"/>
  <c r="O160" i="61"/>
  <c r="G19" i="61"/>
  <c r="W245" i="61"/>
  <c r="S90" i="61"/>
  <c r="N149" i="61"/>
  <c r="D187" i="61"/>
  <c r="E187" i="61" s="1"/>
  <c r="H26" i="61"/>
  <c r="P102" i="61"/>
  <c r="L175" i="61"/>
  <c r="Z48" i="61"/>
  <c r="R97" i="61"/>
  <c r="L185" i="61"/>
  <c r="V91" i="61"/>
  <c r="O259" i="61"/>
  <c r="Z148" i="61"/>
  <c r="Q14" i="61"/>
  <c r="Q227" i="61"/>
  <c r="Q200" i="61"/>
  <c r="W79" i="61"/>
  <c r="O57" i="61"/>
  <c r="K22" i="61"/>
  <c r="W186" i="61"/>
  <c r="H180" i="61"/>
  <c r="P48" i="61"/>
  <c r="D214" i="61"/>
  <c r="E214" i="61" s="1"/>
  <c r="H58" i="61"/>
  <c r="Z69" i="61"/>
  <c r="D208" i="61"/>
  <c r="E208" i="61" s="1"/>
  <c r="D218" i="61"/>
  <c r="E218" i="61" s="1"/>
  <c r="D11" i="61"/>
  <c r="E11" i="61" s="1"/>
  <c r="U134" i="61"/>
  <c r="D136" i="61"/>
  <c r="E136" i="61" s="1"/>
  <c r="W234" i="61"/>
  <c r="W103" i="61"/>
  <c r="P264" i="61"/>
  <c r="J234" i="61"/>
  <c r="U96" i="61"/>
  <c r="W238" i="61"/>
  <c r="I173" i="61"/>
  <c r="O148" i="61"/>
  <c r="H87" i="61"/>
  <c r="N222" i="61"/>
  <c r="M114" i="61"/>
  <c r="T31" i="61"/>
  <c r="R32" i="61"/>
  <c r="Z114" i="61"/>
  <c r="V23" i="61"/>
  <c r="V187" i="61"/>
  <c r="Y209" i="61"/>
  <c r="X23" i="61"/>
  <c r="H30" i="61"/>
  <c r="Q54" i="61"/>
  <c r="J14" i="61"/>
  <c r="J206" i="61"/>
  <c r="K98" i="61"/>
  <c r="Z36" i="61"/>
  <c r="R167" i="61"/>
  <c r="Z208" i="61"/>
  <c r="H258" i="61"/>
  <c r="Y183" i="61"/>
  <c r="N157" i="61"/>
  <c r="Q156" i="61"/>
  <c r="O105" i="61"/>
  <c r="H39" i="61"/>
  <c r="P204" i="61"/>
  <c r="Q69" i="61"/>
  <c r="P148" i="61"/>
  <c r="Z132" i="61"/>
  <c r="I24" i="61"/>
  <c r="Q183" i="61"/>
  <c r="T24" i="61"/>
  <c r="U26" i="61"/>
  <c r="K168" i="61"/>
  <c r="S152" i="61"/>
  <c r="X140" i="61"/>
  <c r="L47" i="61"/>
  <c r="W249" i="61"/>
  <c r="J26" i="61"/>
  <c r="Z55" i="61"/>
  <c r="Y74" i="61"/>
  <c r="S255" i="61"/>
  <c r="N228" i="61"/>
  <c r="U245" i="61"/>
  <c r="S54" i="61"/>
  <c r="K207" i="61"/>
  <c r="X48" i="61"/>
  <c r="P144" i="61"/>
  <c r="D23" i="61"/>
  <c r="E23" i="61" s="1"/>
  <c r="W168" i="61"/>
  <c r="X13" i="61"/>
  <c r="Z253" i="61"/>
  <c r="Z110" i="61"/>
  <c r="I265" i="61"/>
  <c r="G76" i="61"/>
  <c r="P201" i="61"/>
  <c r="K159" i="61"/>
  <c r="P235" i="61"/>
  <c r="K190" i="61"/>
  <c r="L114" i="61"/>
  <c r="M45" i="61"/>
  <c r="T240" i="61"/>
  <c r="L23" i="61"/>
  <c r="X114" i="61"/>
  <c r="W190" i="61"/>
  <c r="D61" i="61"/>
  <c r="E61" i="61" s="1"/>
  <c r="U122" i="61"/>
  <c r="M77" i="61"/>
  <c r="P61" i="61"/>
  <c r="J181" i="61"/>
  <c r="I11" i="61"/>
  <c r="U38" i="61"/>
  <c r="L191" i="61"/>
  <c r="V135" i="61"/>
  <c r="T33" i="61"/>
  <c r="O32" i="61"/>
  <c r="N188" i="61"/>
  <c r="T186" i="61"/>
  <c r="S133" i="61"/>
  <c r="H89" i="61"/>
  <c r="H141" i="61"/>
  <c r="J101" i="61"/>
  <c r="P31" i="61"/>
  <c r="Q168" i="61"/>
  <c r="V223" i="61"/>
  <c r="N142" i="61"/>
  <c r="G89" i="61"/>
  <c r="Z86" i="61"/>
  <c r="N91" i="61"/>
  <c r="P30" i="61"/>
  <c r="Z233" i="61"/>
  <c r="D235" i="61"/>
  <c r="E235" i="61" s="1"/>
  <c r="Z111" i="61"/>
  <c r="O252" i="61"/>
  <c r="S91" i="61"/>
  <c r="V238" i="61"/>
  <c r="X222" i="61"/>
  <c r="Z41" i="61"/>
  <c r="H96" i="61"/>
  <c r="N67" i="61"/>
  <c r="H101" i="61"/>
  <c r="S37" i="61"/>
  <c r="J24" i="61"/>
  <c r="L158" i="61"/>
  <c r="S145" i="61"/>
  <c r="R36" i="61"/>
  <c r="K149" i="61"/>
  <c r="K78" i="61"/>
  <c r="V57" i="61"/>
  <c r="N53" i="61"/>
  <c r="X175" i="61"/>
  <c r="K255" i="61"/>
  <c r="N11" i="61"/>
  <c r="Z84" i="61"/>
  <c r="D70" i="61"/>
  <c r="V22" i="61"/>
  <c r="V123" i="61"/>
  <c r="R59" i="61"/>
  <c r="S53" i="61"/>
  <c r="W130" i="61"/>
  <c r="R86" i="61"/>
  <c r="G45" i="61"/>
  <c r="M75" i="61"/>
  <c r="G86" i="61"/>
  <c r="Z191" i="61"/>
  <c r="L77" i="61"/>
  <c r="J159" i="61"/>
  <c r="T54" i="61"/>
  <c r="D32" i="61"/>
  <c r="E32" i="61" s="1"/>
  <c r="H24" i="61"/>
  <c r="H255" i="61"/>
  <c r="H99" i="61"/>
  <c r="O245" i="61"/>
  <c r="T127" i="61"/>
  <c r="T85" i="61"/>
  <c r="M36" i="61"/>
  <c r="O123" i="61"/>
  <c r="H143" i="61"/>
  <c r="R156" i="61"/>
  <c r="T63" i="61"/>
  <c r="Y130" i="61"/>
  <c r="P90" i="61"/>
  <c r="R174" i="61"/>
  <c r="Y235" i="61"/>
  <c r="R45" i="61"/>
  <c r="H84" i="61"/>
  <c r="J126" i="61"/>
  <c r="P252" i="61"/>
  <c r="M92" i="61"/>
  <c r="I116" i="61"/>
  <c r="Q112" i="61"/>
  <c r="I97" i="61"/>
  <c r="S102" i="61"/>
  <c r="M15" i="61"/>
  <c r="N226" i="61"/>
  <c r="T234" i="61"/>
  <c r="K253" i="61"/>
  <c r="S103" i="61"/>
  <c r="Q136" i="61"/>
  <c r="V217" i="61"/>
  <c r="K29" i="61"/>
  <c r="J54" i="281"/>
  <c r="J57" i="281" s="1"/>
  <c r="J27" i="281"/>
  <c r="Q20" i="61"/>
  <c r="S177" i="61"/>
  <c r="H207" i="61"/>
  <c r="X171" i="61"/>
  <c r="X137" i="61"/>
  <c r="W231" i="61"/>
  <c r="J79" i="61"/>
  <c r="I133" i="61"/>
  <c r="M216" i="61"/>
  <c r="R89" i="61"/>
  <c r="S226" i="61"/>
  <c r="M174" i="61"/>
  <c r="T78" i="61"/>
  <c r="O181" i="61"/>
  <c r="D210" i="61"/>
  <c r="E210" i="61" s="1"/>
  <c r="Q110" i="61"/>
  <c r="D96" i="61"/>
  <c r="E96" i="61" s="1"/>
  <c r="Q31" i="61"/>
  <c r="Q213" i="61"/>
  <c r="L134" i="61"/>
  <c r="Z205" i="61"/>
  <c r="O26" i="61"/>
  <c r="V136" i="61"/>
  <c r="J193" i="61"/>
  <c r="J258" i="61"/>
  <c r="I128" i="61"/>
  <c r="I164" i="61"/>
  <c r="S244" i="61"/>
  <c r="D255" i="61"/>
  <c r="D189" i="61"/>
  <c r="E189" i="61" s="1"/>
  <c r="R47" i="61"/>
  <c r="J161" i="61"/>
  <c r="W21" i="61"/>
  <c r="L40" i="61"/>
  <c r="K148" i="61"/>
  <c r="V101" i="61"/>
  <c r="V159" i="61"/>
  <c r="P70" i="61"/>
  <c r="O36" i="61"/>
  <c r="U246" i="61"/>
  <c r="X259" i="61"/>
  <c r="K252" i="61"/>
  <c r="P130" i="61"/>
  <c r="P96" i="61"/>
  <c r="K12" i="61"/>
  <c r="L135" i="61"/>
  <c r="G69" i="61"/>
  <c r="K134" i="61"/>
  <c r="V161" i="61"/>
  <c r="S127" i="61"/>
  <c r="N218" i="61"/>
  <c r="W171" i="61"/>
  <c r="D253" i="61"/>
  <c r="M88" i="61"/>
  <c r="L133" i="61"/>
  <c r="U131" i="61"/>
  <c r="H52" i="61"/>
  <c r="D54" i="61"/>
  <c r="E54" i="61" s="1"/>
  <c r="I103" i="61"/>
  <c r="H70" i="61"/>
  <c r="Z255" i="61"/>
  <c r="Q123" i="61"/>
  <c r="U40" i="61"/>
  <c r="G133" i="61"/>
  <c r="P150" i="61"/>
  <c r="K97" i="61"/>
  <c r="Z260" i="61"/>
  <c r="P230" i="61"/>
  <c r="N132" i="61"/>
  <c r="K180" i="61"/>
  <c r="W76" i="61"/>
  <c r="D22" i="61"/>
  <c r="E22" i="61" s="1"/>
  <c r="I75" i="61"/>
  <c r="P56" i="61"/>
  <c r="Z44" i="61"/>
  <c r="V19" i="61"/>
  <c r="P145" i="61"/>
  <c r="T43" i="61"/>
  <c r="R134" i="61"/>
  <c r="T70" i="61"/>
  <c r="L228" i="61"/>
  <c r="Z223" i="61"/>
  <c r="K13" i="61"/>
  <c r="S20" i="61"/>
  <c r="M63" i="61"/>
  <c r="R85" i="61"/>
  <c r="U208" i="61"/>
  <c r="S97" i="61"/>
  <c r="V59" i="61"/>
  <c r="I236" i="61"/>
  <c r="S210" i="61"/>
  <c r="U53" i="61"/>
  <c r="V63" i="61"/>
  <c r="G222" i="61"/>
  <c r="Q209" i="61"/>
  <c r="S218" i="61"/>
  <c r="P190" i="61"/>
  <c r="K34" i="61"/>
  <c r="L246" i="61"/>
  <c r="O68" i="61"/>
  <c r="R175" i="61"/>
  <c r="R146" i="61"/>
  <c r="H174" i="61"/>
  <c r="N126" i="61"/>
  <c r="M164" i="61"/>
  <c r="W193" i="61"/>
  <c r="T20" i="61"/>
  <c r="N146" i="61"/>
  <c r="J223" i="61"/>
  <c r="G150" i="61"/>
  <c r="O127" i="61"/>
  <c r="G220" i="61"/>
  <c r="M89" i="61"/>
  <c r="P227" i="61"/>
  <c r="J147" i="61"/>
  <c r="P177" i="61"/>
  <c r="L265" i="61"/>
  <c r="D190" i="61"/>
  <c r="E190" i="61" s="1"/>
  <c r="W30" i="61"/>
  <c r="X236" i="61"/>
  <c r="U11" i="61"/>
  <c r="V219" i="61"/>
  <c r="U112" i="61"/>
  <c r="K122" i="281"/>
  <c r="K71" i="281"/>
  <c r="Z167" i="61"/>
  <c r="P58" i="61"/>
  <c r="K40" i="61"/>
  <c r="O164" i="61"/>
  <c r="D37" i="61"/>
  <c r="E37" i="61" s="1"/>
  <c r="I233" i="61"/>
  <c r="D68" i="61"/>
  <c r="E68" i="61" s="1"/>
  <c r="D21" i="61"/>
  <c r="E21" i="61" s="1"/>
  <c r="R187" i="61"/>
  <c r="T164" i="61"/>
  <c r="M252" i="61"/>
  <c r="Y102" i="61"/>
  <c r="P97" i="61"/>
  <c r="Q161" i="61"/>
  <c r="T190" i="61"/>
  <c r="M235" i="61"/>
  <c r="I48" i="61"/>
  <c r="X35" i="61"/>
  <c r="H264" i="61"/>
  <c r="V141" i="61"/>
  <c r="O21" i="61"/>
  <c r="W174" i="61"/>
  <c r="V255" i="61"/>
  <c r="L160" i="61"/>
  <c r="G145" i="61"/>
  <c r="H262" i="61"/>
  <c r="S19" i="61"/>
  <c r="U23" i="61"/>
  <c r="S116" i="61"/>
  <c r="Q228" i="61"/>
  <c r="Y191" i="61"/>
  <c r="L177" i="61"/>
  <c r="V88" i="61"/>
  <c r="Y240" i="61"/>
  <c r="Q218" i="61"/>
  <c r="W110" i="61"/>
  <c r="Q264" i="61"/>
  <c r="K59" i="61"/>
  <c r="Z23" i="61"/>
  <c r="V54" i="61"/>
  <c r="V46" i="61"/>
  <c r="S174" i="61"/>
  <c r="T91" i="61"/>
  <c r="X206" i="61"/>
  <c r="V261" i="61"/>
  <c r="X189" i="61"/>
  <c r="K193" i="61"/>
  <c r="Q233" i="61"/>
  <c r="M19" i="61"/>
  <c r="X60" i="61"/>
  <c r="L110" i="61"/>
  <c r="Z26" i="61"/>
  <c r="U190" i="61"/>
  <c r="S134" i="61"/>
  <c r="J102" i="61"/>
  <c r="M51" i="61"/>
  <c r="K30" i="61"/>
  <c r="Y98" i="61"/>
  <c r="N166" i="61"/>
  <c r="S100" i="61"/>
  <c r="Q190" i="61"/>
  <c r="R55" i="61"/>
  <c r="T159" i="61"/>
  <c r="Y175" i="61"/>
  <c r="P11" i="61"/>
  <c r="H37" i="61"/>
  <c r="M133" i="61"/>
  <c r="Y141" i="61"/>
  <c r="X145" i="61"/>
  <c r="T175" i="61"/>
  <c r="T218" i="61"/>
  <c r="J186" i="61"/>
  <c r="D183" i="61"/>
  <c r="E183" i="61" s="1"/>
  <c r="Q97" i="61"/>
  <c r="U88" i="61"/>
  <c r="N160" i="61"/>
  <c r="H226" i="61"/>
  <c r="I177" i="61"/>
  <c r="N223" i="61"/>
  <c r="O19" i="61"/>
  <c r="P123" i="61"/>
  <c r="W205" i="61"/>
  <c r="D43" i="61"/>
  <c r="E43" i="61" s="1"/>
  <c r="X201" i="61"/>
  <c r="S63" i="61"/>
  <c r="J131" i="61"/>
  <c r="X86" i="61"/>
  <c r="K90" i="61"/>
  <c r="D16" i="61"/>
  <c r="P253" i="61"/>
  <c r="P37" i="61"/>
  <c r="L253" i="61"/>
  <c r="J221" i="61"/>
  <c r="Y12" i="61"/>
  <c r="O175" i="61"/>
  <c r="M231" i="61"/>
  <c r="U206" i="61"/>
  <c r="W220" i="61"/>
  <c r="M199" i="61"/>
  <c r="G244" i="61"/>
  <c r="U15" i="61"/>
  <c r="G160" i="61"/>
  <c r="N182" i="61"/>
  <c r="I141" i="61"/>
  <c r="P174" i="61"/>
  <c r="G148" i="61"/>
  <c r="K96" i="61"/>
  <c r="W232" i="61"/>
  <c r="X181" i="61"/>
  <c r="I181" i="61"/>
  <c r="R91" i="61"/>
  <c r="Q173" i="61"/>
  <c r="P136" i="61"/>
  <c r="N260" i="61"/>
  <c r="J265" i="61"/>
  <c r="H129" i="61"/>
  <c r="Q234" i="61"/>
  <c r="K86" i="61"/>
  <c r="S253" i="61"/>
  <c r="J134" i="61"/>
  <c r="N144" i="61"/>
  <c r="M260" i="61"/>
  <c r="I100" i="61"/>
  <c r="X245" i="61"/>
  <c r="N73" i="61"/>
  <c r="Y122" i="61"/>
  <c r="H236" i="61"/>
  <c r="O55" i="61"/>
  <c r="G253" i="61"/>
  <c r="K111" i="61"/>
  <c r="M34" i="61"/>
  <c r="X183" i="61"/>
  <c r="U83" i="61"/>
  <c r="Y227" i="61"/>
  <c r="U104" i="61"/>
  <c r="H252" i="61"/>
  <c r="P261" i="61"/>
  <c r="S246" i="61"/>
  <c r="K70" i="61"/>
  <c r="J174" i="61"/>
  <c r="X180" i="61"/>
  <c r="J261" i="61"/>
  <c r="D98" i="61"/>
  <c r="E98" i="61" s="1"/>
  <c r="K214" i="61"/>
  <c r="V177" i="61"/>
  <c r="Y127" i="61"/>
  <c r="L73" i="61"/>
  <c r="L46" i="61"/>
  <c r="K114" i="61"/>
  <c r="I136" i="61"/>
  <c r="L13" i="61"/>
  <c r="W83" i="61"/>
  <c r="D159" i="61"/>
  <c r="E159" i="61" s="1"/>
  <c r="H56" i="61"/>
  <c r="J13" i="61"/>
  <c r="R54" i="61"/>
  <c r="G262" i="61"/>
  <c r="P34" i="61"/>
  <c r="T59" i="61"/>
  <c r="M244" i="61"/>
  <c r="Q236" i="61"/>
  <c r="Q244" i="61"/>
  <c r="Y166" i="61"/>
  <c r="V111" i="61"/>
  <c r="R209" i="61"/>
  <c r="D83" i="61"/>
  <c r="E83" i="61" s="1"/>
  <c r="D73" i="61"/>
  <c r="E73" i="61" s="1"/>
  <c r="P63" i="61"/>
  <c r="H173" i="61"/>
  <c r="X21" i="61"/>
  <c r="N244" i="61"/>
  <c r="T229" i="61"/>
  <c r="U220" i="61"/>
  <c r="D84" i="61"/>
  <c r="E84" i="61" s="1"/>
  <c r="S186" i="61"/>
  <c r="O246" i="61"/>
  <c r="S92" i="61"/>
  <c r="L201" i="61"/>
  <c r="Z137" i="61"/>
  <c r="M56" i="61"/>
  <c r="G55" i="61"/>
  <c r="J75" i="61"/>
  <c r="U214" i="61"/>
  <c r="U158" i="61"/>
  <c r="S142" i="61"/>
  <c r="D156" i="61"/>
  <c r="E156" i="61" s="1"/>
  <c r="G129" i="281"/>
  <c r="D75" i="281"/>
  <c r="J172" i="61"/>
  <c r="T13" i="61"/>
  <c r="M173" i="61"/>
  <c r="W73" i="61"/>
  <c r="X205" i="61"/>
  <c r="L227" i="61"/>
  <c r="I137" i="61"/>
  <c r="U266" i="61"/>
  <c r="J215" i="61"/>
  <c r="K127" i="61"/>
  <c r="Q199" i="61"/>
  <c r="G249" i="61"/>
  <c r="Q56" i="61"/>
  <c r="S184" i="61"/>
  <c r="Z149" i="61"/>
  <c r="M98" i="61"/>
  <c r="V152" i="61"/>
  <c r="R130" i="61"/>
  <c r="K52" i="61"/>
  <c r="H128" i="61"/>
  <c r="N217" i="61"/>
  <c r="V34" i="61"/>
  <c r="L71" i="281"/>
  <c r="L122" i="281"/>
  <c r="S250" i="61"/>
  <c r="P198" i="61"/>
  <c r="I56" i="61"/>
  <c r="D265" i="618"/>
  <c r="F264" i="618" a="1"/>
  <c r="F264" i="618" s="1"/>
  <c r="P141" i="61"/>
  <c r="N110" i="61"/>
  <c r="I85" i="61"/>
  <c r="Z54" i="61"/>
  <c r="X232" i="61"/>
  <c r="O172" i="61"/>
  <c r="T246" i="61"/>
  <c r="N61" i="61"/>
  <c r="H182" i="61"/>
  <c r="Q165" i="61"/>
  <c r="Q103" i="61"/>
  <c r="L156" i="61"/>
  <c r="K128" i="61"/>
  <c r="R121" i="61"/>
  <c r="I223" i="61"/>
  <c r="O232" i="61"/>
  <c r="M32" i="61"/>
  <c r="H19" i="61"/>
  <c r="T100" i="61"/>
  <c r="S73" i="61"/>
  <c r="V199" i="61"/>
  <c r="G113" i="61"/>
  <c r="U102" i="61"/>
  <c r="I60" i="61"/>
  <c r="V265" i="61"/>
  <c r="Y23" i="61"/>
  <c r="K132" i="61"/>
  <c r="S199" i="61"/>
  <c r="G240" i="61"/>
  <c r="Y186" i="61"/>
  <c r="Y19" i="61"/>
  <c r="Y215" i="61"/>
  <c r="K265" i="61"/>
  <c r="I63" i="61"/>
  <c r="O47" i="61"/>
  <c r="U175" i="61"/>
  <c r="X251" i="61"/>
  <c r="R145" i="61"/>
  <c r="H145" i="61"/>
  <c r="P250" i="61"/>
  <c r="Y90" i="61"/>
  <c r="V140" i="61"/>
  <c r="J164" i="61"/>
  <c r="O97" i="61"/>
  <c r="V41" i="61"/>
  <c r="L183" i="61"/>
  <c r="T39" i="61"/>
  <c r="U166" i="61"/>
  <c r="R14" i="61"/>
  <c r="V249" i="61"/>
  <c r="X111" i="61"/>
  <c r="W112" i="61"/>
  <c r="U263" i="61"/>
  <c r="U89" i="61"/>
  <c r="W252" i="61"/>
  <c r="X19" i="61"/>
  <c r="Q67" i="61"/>
  <c r="J227" i="61"/>
  <c r="W67" i="61"/>
  <c r="N214" i="61"/>
  <c r="Z216" i="61"/>
  <c r="G149" i="61"/>
  <c r="D133" i="61"/>
  <c r="E133" i="61" s="1"/>
  <c r="P146" i="61"/>
  <c r="H184" i="61"/>
  <c r="X215" i="61"/>
  <c r="O143" i="61"/>
  <c r="O187" i="61"/>
  <c r="L60" i="61"/>
  <c r="W102" i="61"/>
  <c r="M76" i="61"/>
  <c r="L230" i="61"/>
  <c r="U165" i="61"/>
  <c r="K230" i="61"/>
  <c r="U199" i="61"/>
  <c r="X214" i="61"/>
  <c r="V37" i="61"/>
  <c r="Y228" i="61"/>
  <c r="N37" i="61"/>
  <c r="O189" i="61"/>
  <c r="I238" i="61"/>
  <c r="D249" i="61"/>
  <c r="H199" i="61"/>
  <c r="T147" i="61"/>
  <c r="T142" i="61"/>
  <c r="G261" i="61"/>
  <c r="Y22" i="61"/>
  <c r="R56" i="61"/>
  <c r="K23" i="61"/>
  <c r="Z168" i="61"/>
  <c r="K68" i="61"/>
  <c r="S122" i="61"/>
  <c r="D41" i="61"/>
  <c r="E41" i="61" s="1"/>
  <c r="T92" i="61"/>
  <c r="P46" i="61"/>
  <c r="K188" i="61"/>
  <c r="R122" i="61"/>
  <c r="W92" i="61"/>
  <c r="I110" i="61"/>
  <c r="L187" i="61"/>
  <c r="I146" i="61"/>
  <c r="G246" i="61"/>
  <c r="G74" i="61"/>
  <c r="I142" i="61"/>
  <c r="Y219" i="61"/>
  <c r="D145" i="61"/>
  <c r="E145" i="61" s="1"/>
  <c r="R218" i="61"/>
  <c r="N266" i="61"/>
  <c r="M90" i="61"/>
  <c r="W126" i="61"/>
  <c r="M73" i="61"/>
  <c r="W250" i="61"/>
  <c r="W149" i="61"/>
  <c r="R220" i="61"/>
  <c r="R74" i="61"/>
  <c r="R75" i="61"/>
  <c r="P21" i="61"/>
  <c r="G42" i="61"/>
  <c r="Z140" i="61"/>
  <c r="J83" i="61"/>
  <c r="N55" i="61"/>
  <c r="L152" i="61"/>
  <c r="W236" i="61"/>
  <c r="X45" i="61"/>
  <c r="Q238" i="61"/>
  <c r="L82" i="61"/>
  <c r="Y231" i="61"/>
  <c r="Z127" i="61"/>
  <c r="V263" i="61"/>
  <c r="W37" i="61"/>
  <c r="K219" i="61"/>
  <c r="O136" i="61"/>
  <c r="Z82" i="61"/>
  <c r="S213" i="61"/>
  <c r="G164" i="61"/>
  <c r="T16" i="61"/>
  <c r="U42" i="61"/>
  <c r="O152" i="61"/>
  <c r="Q164" i="61"/>
  <c r="K36" i="61"/>
  <c r="G126" i="61"/>
  <c r="N205" i="61"/>
  <c r="J171" i="61"/>
  <c r="M136" i="61"/>
  <c r="K198" i="61"/>
  <c r="Q217" i="61"/>
  <c r="M25" i="61"/>
  <c r="D200" i="61"/>
  <c r="Y100" i="61"/>
  <c r="W175" i="61"/>
  <c r="I140" i="61"/>
  <c r="Q85" i="61"/>
  <c r="X14" i="61"/>
  <c r="X160" i="61"/>
  <c r="T98" i="61"/>
  <c r="W47" i="61"/>
  <c r="U48" i="61"/>
  <c r="G189" i="61"/>
  <c r="X188" i="61"/>
  <c r="Z95" i="61"/>
  <c r="K82" i="61"/>
  <c r="P47" i="61"/>
  <c r="N255" i="61"/>
  <c r="M240" i="61"/>
  <c r="J36" i="61"/>
  <c r="I245" i="61"/>
  <c r="V48" i="61"/>
  <c r="U187" i="61"/>
  <c r="Z235" i="61"/>
  <c r="J228" i="61"/>
  <c r="I149" i="61"/>
  <c r="R30" i="61"/>
  <c r="H246" i="61"/>
  <c r="J42" i="61"/>
  <c r="N262" i="61"/>
  <c r="M29" i="61"/>
  <c r="P111" i="61"/>
  <c r="R250" i="61"/>
  <c r="N180" i="61"/>
  <c r="J158" i="61"/>
  <c r="Y217" i="61"/>
  <c r="R111" i="61"/>
  <c r="X265" i="61"/>
  <c r="I235" i="61"/>
  <c r="Z13" i="61"/>
  <c r="K234" i="61"/>
  <c r="O185" i="61"/>
  <c r="Y35" i="61"/>
  <c r="U35" i="61"/>
  <c r="R216" i="61"/>
  <c r="Z183" i="61"/>
  <c r="H41" i="61"/>
  <c r="G181" i="61"/>
  <c r="V58" i="61"/>
  <c r="O219" i="61"/>
  <c r="S57" i="61"/>
  <c r="I87" i="61"/>
  <c r="Z20" i="61"/>
  <c r="W45" i="61"/>
  <c r="O56" i="61"/>
  <c r="Y89" i="61"/>
  <c r="I158" i="61"/>
  <c r="P159" i="61"/>
  <c r="W39" i="61"/>
  <c r="I221" i="61"/>
  <c r="X210" i="61"/>
  <c r="Y75" i="61"/>
  <c r="N12" i="61"/>
  <c r="I96" i="61"/>
  <c r="X228" i="61"/>
  <c r="J121" i="61"/>
  <c r="K55" i="61"/>
  <c r="H216" i="61"/>
  <c r="X39" i="61"/>
  <c r="X42" i="61"/>
  <c r="Y32" i="61"/>
  <c r="R213" i="61"/>
  <c r="Y229" i="61"/>
  <c r="G191" i="61"/>
  <c r="T252" i="61"/>
  <c r="Y206" i="61"/>
  <c r="V234" i="61"/>
  <c r="T35" i="61"/>
  <c r="W189" i="61"/>
  <c r="X244" i="61"/>
  <c r="V168" i="61"/>
  <c r="Y210" i="61"/>
  <c r="N30" i="61"/>
  <c r="V131" i="61"/>
  <c r="M146" i="61"/>
  <c r="J135" i="61"/>
  <c r="R253" i="61"/>
  <c r="J71" i="281"/>
  <c r="J122" i="281"/>
  <c r="U160" i="61"/>
  <c r="K189" i="61"/>
  <c r="S67" i="61"/>
  <c r="L168" i="61"/>
  <c r="O171" i="61"/>
  <c r="N159" i="61"/>
  <c r="S99" i="61"/>
  <c r="P29" i="61"/>
  <c r="G12" i="61"/>
  <c r="M46" i="61"/>
  <c r="G258" i="61"/>
  <c r="X46" i="61"/>
  <c r="D74" i="61"/>
  <c r="E74" i="61" s="1"/>
  <c r="R214" i="61"/>
  <c r="Q11" i="61"/>
  <c r="J30" i="61"/>
  <c r="Q51" i="61"/>
  <c r="R160" i="61"/>
  <c r="Z52" i="61"/>
  <c r="K19" i="61"/>
  <c r="L101" i="61"/>
  <c r="I143" i="61"/>
  <c r="R165" i="61"/>
  <c r="N32" i="61"/>
  <c r="Q263" i="61"/>
  <c r="V206" i="61"/>
  <c r="W198" i="61"/>
  <c r="U14" i="61"/>
  <c r="X253" i="61"/>
  <c r="V32" i="61"/>
  <c r="W177" i="61"/>
  <c r="G61" i="61"/>
  <c r="X82" i="61"/>
  <c r="J114" i="61"/>
  <c r="H21" i="61"/>
  <c r="L58" i="61"/>
  <c r="N181" i="61"/>
  <c r="D122" i="61"/>
  <c r="E122" i="61" s="1"/>
  <c r="Q189" i="61"/>
  <c r="T12" i="61"/>
  <c r="Z249" i="61"/>
  <c r="M219" i="61"/>
  <c r="G87" i="61"/>
  <c r="Y113" i="61"/>
  <c r="Y96" i="61"/>
  <c r="P238" i="61"/>
  <c r="J246" i="61"/>
  <c r="Y46" i="61"/>
  <c r="K164" i="61"/>
  <c r="X240" i="61"/>
  <c r="H135" i="61"/>
  <c r="V216" i="61"/>
  <c r="P215" i="61"/>
  <c r="H11" i="61"/>
  <c r="R135" i="61"/>
  <c r="I57" i="61"/>
  <c r="I240" i="61"/>
  <c r="V26" i="61"/>
  <c r="O98" i="61"/>
  <c r="X255" i="61"/>
  <c r="I70" i="61"/>
  <c r="R24" i="61"/>
  <c r="X84" i="61"/>
  <c r="T87" i="61"/>
  <c r="Q240" i="61"/>
  <c r="H183" i="61"/>
  <c r="I67" i="61"/>
  <c r="G157" i="61"/>
  <c r="L127" i="61"/>
  <c r="O216" i="61"/>
  <c r="T79" i="61"/>
  <c r="M193" i="61"/>
  <c r="S190" i="61"/>
  <c r="V233" i="61"/>
  <c r="R131" i="61"/>
  <c r="U201" i="61"/>
  <c r="S34" i="61"/>
  <c r="O83" i="61"/>
  <c r="K67" i="61"/>
  <c r="H214" i="61"/>
  <c r="X209" i="61"/>
  <c r="D89" i="61"/>
  <c r="E89" i="61" s="1"/>
  <c r="R116" i="61"/>
  <c r="S252" i="61"/>
  <c r="W12" i="61"/>
  <c r="X126" i="61"/>
  <c r="T90" i="61"/>
  <c r="U262" i="61"/>
  <c r="R141" i="61"/>
  <c r="X133" i="61"/>
  <c r="K200" i="61"/>
  <c r="H110" i="61"/>
  <c r="X61" i="61"/>
  <c r="O206" i="61"/>
  <c r="O230" i="61"/>
  <c r="T47" i="61"/>
  <c r="L222" i="61"/>
  <c r="L161" i="61"/>
  <c r="V200" i="61"/>
  <c r="N107" i="61"/>
  <c r="N199" i="61"/>
  <c r="Y116" i="61"/>
  <c r="Z11" i="61"/>
  <c r="N140" i="61"/>
  <c r="P35" i="61"/>
  <c r="O23" i="61"/>
  <c r="V84" i="61"/>
  <c r="N133" i="61"/>
  <c r="U209" i="61"/>
  <c r="L52" i="61"/>
  <c r="H91" i="61"/>
  <c r="J152" i="61"/>
  <c r="M259" i="61"/>
  <c r="L44" i="61"/>
  <c r="M226" i="61"/>
  <c r="I249" i="61"/>
  <c r="I61" i="61"/>
  <c r="M149" i="61"/>
  <c r="J122" i="61"/>
  <c r="N78" i="61"/>
  <c r="M38" i="61"/>
  <c r="P142" i="61"/>
  <c r="G31" i="61"/>
  <c r="P232" i="61"/>
  <c r="J55" i="61"/>
  <c r="R137" i="61"/>
  <c r="S128" i="61"/>
  <c r="D207" i="61"/>
  <c r="E207" i="61" s="1"/>
  <c r="M190" i="61"/>
  <c r="H188" i="61"/>
  <c r="I79" i="61"/>
  <c r="V55" i="61"/>
  <c r="Z264" i="61"/>
  <c r="S221" i="61"/>
  <c r="Y223" i="61"/>
  <c r="W142" i="61"/>
  <c r="H265" i="61"/>
  <c r="P208" i="61"/>
  <c r="X157" i="61"/>
  <c r="Z206" i="61"/>
  <c r="I206" i="61"/>
  <c r="U167" i="61"/>
  <c r="Y31" i="61"/>
  <c r="R206" i="61"/>
  <c r="X103" i="61"/>
  <c r="T121" i="61"/>
  <c r="X260" i="61"/>
  <c r="K187" i="61"/>
  <c r="N39" i="61"/>
  <c r="O231" i="61"/>
  <c r="H217" i="61"/>
  <c r="X47" i="61"/>
  <c r="I82" i="61"/>
  <c r="M53" i="61"/>
  <c r="W100" i="61"/>
  <c r="I104" i="61"/>
  <c r="V77" i="61"/>
  <c r="L144" i="61"/>
  <c r="N167" i="61"/>
  <c r="J70" i="61"/>
  <c r="K53" i="61"/>
  <c r="V52" i="61"/>
  <c r="Q258" i="61"/>
  <c r="V166" i="61"/>
  <c r="U101" i="61"/>
  <c r="H240" i="61"/>
  <c r="D175" i="61"/>
  <c r="E175" i="61" s="1"/>
  <c r="D82" i="61"/>
  <c r="E82" i="61" s="1"/>
  <c r="L145" i="61"/>
  <c r="Q222" i="61"/>
  <c r="G47" i="61"/>
  <c r="Y207" i="61"/>
  <c r="G142" i="61"/>
  <c r="Z58" i="61"/>
  <c r="U260" i="61"/>
  <c r="Z215" i="61"/>
  <c r="Z30" i="61"/>
  <c r="M172" i="61"/>
  <c r="O88" i="61"/>
  <c r="Z47" i="61"/>
  <c r="J244" i="61"/>
  <c r="S13" i="61"/>
  <c r="H263" i="61"/>
  <c r="R83" i="61"/>
  <c r="X31" i="61"/>
  <c r="U37" i="61"/>
  <c r="M121" i="61"/>
  <c r="O22" i="61"/>
  <c r="Z172" i="61"/>
  <c r="U164" i="61"/>
  <c r="Z78" i="61"/>
  <c r="X250" i="61"/>
  <c r="Y156" i="61"/>
  <c r="P218" i="61"/>
  <c r="Q150" i="61"/>
  <c r="O190" i="61"/>
  <c r="D177" i="61"/>
  <c r="E177" i="61" s="1"/>
  <c r="N230" i="61"/>
  <c r="X122" i="61"/>
  <c r="Z121" i="61"/>
  <c r="L140" i="61"/>
  <c r="U157" i="61"/>
  <c r="Q135" i="61"/>
  <c r="N75" i="61"/>
  <c r="W96" i="61"/>
  <c r="Y59" i="61"/>
  <c r="D232" i="61"/>
  <c r="E232" i="61" s="1"/>
  <c r="J34" i="61"/>
  <c r="D92" i="61"/>
  <c r="E92" i="61" s="1"/>
  <c r="S217" i="61"/>
  <c r="P15" i="61"/>
  <c r="I252" i="61"/>
  <c r="P84" i="61"/>
  <c r="J133" i="61"/>
  <c r="I208" i="61"/>
  <c r="P229" i="61"/>
  <c r="H130" i="61"/>
  <c r="G264" i="61"/>
  <c r="L56" i="61"/>
  <c r="D206" i="61"/>
  <c r="E206" i="61" s="1"/>
  <c r="H114" i="61"/>
  <c r="D131" i="61"/>
  <c r="E131" i="61" s="1"/>
  <c r="N253" i="61"/>
  <c r="R39" i="61"/>
  <c r="D40" i="61"/>
  <c r="E40" i="61" s="1"/>
  <c r="N215" i="61"/>
  <c r="K208" i="61"/>
  <c r="X123" i="61"/>
  <c r="Q35" i="61"/>
  <c r="Z122" i="61"/>
  <c r="X233" i="61"/>
  <c r="D130" i="61"/>
  <c r="E130" i="61" s="1"/>
  <c r="N34" i="61"/>
  <c r="M143" i="61"/>
  <c r="S137" i="61"/>
  <c r="O126" i="61"/>
  <c r="G63" i="61"/>
  <c r="O131" i="61"/>
  <c r="Y230" i="61"/>
  <c r="H47" i="61"/>
  <c r="P57" i="61"/>
  <c r="X200" i="61"/>
  <c r="U111" i="61"/>
  <c r="V75" i="61"/>
  <c r="J53" i="61"/>
  <c r="G85" i="61"/>
  <c r="O214" i="61"/>
  <c r="X266" i="61"/>
  <c r="D144" i="61"/>
  <c r="E144" i="61" s="1"/>
  <c r="G223" i="61"/>
  <c r="G231" i="61"/>
  <c r="Q22" i="61"/>
  <c r="O34" i="61"/>
  <c r="W253" i="61"/>
  <c r="D150" i="61"/>
  <c r="E150" i="61" s="1"/>
  <c r="Z100" i="61"/>
  <c r="Q229" i="61"/>
  <c r="J189" i="61"/>
  <c r="P68" i="61"/>
  <c r="P152" i="61"/>
  <c r="P16" i="61"/>
  <c r="M83" i="61"/>
  <c r="S88" i="61"/>
  <c r="S227" i="61"/>
  <c r="J74" i="61"/>
  <c r="X70" i="61"/>
  <c r="D219" i="61"/>
  <c r="E219" i="61" s="1"/>
  <c r="H168" i="61"/>
  <c r="Q88" i="61"/>
  <c r="Q132" i="61"/>
  <c r="R259" i="61"/>
  <c r="Z61" i="61"/>
  <c r="N141" i="61"/>
  <c r="X238" i="61"/>
  <c r="Z76" i="61"/>
  <c r="J112" i="61"/>
  <c r="I171" i="61"/>
  <c r="Z159" i="61"/>
  <c r="P189" i="61"/>
  <c r="I175" i="61"/>
  <c r="D228" i="61"/>
  <c r="E228" i="61" s="1"/>
  <c r="H68" i="61"/>
  <c r="M185" i="61"/>
  <c r="Q147" i="61"/>
  <c r="O85" i="61"/>
  <c r="V20" i="61"/>
  <c r="W90" i="61"/>
  <c r="S216" i="61"/>
  <c r="S258" i="61"/>
  <c r="K100" i="61"/>
  <c r="W182" i="61"/>
  <c r="I204" i="61"/>
  <c r="Q23" i="61"/>
  <c r="U143" i="61"/>
  <c r="M55" i="61"/>
  <c r="X264" i="61"/>
  <c r="I84" i="61"/>
  <c r="Y161" i="61"/>
  <c r="G15" i="61"/>
  <c r="Z90" i="61"/>
  <c r="U232" i="61"/>
  <c r="W35" i="61"/>
  <c r="G159" i="61"/>
  <c r="P132" i="61"/>
  <c r="G140" i="61"/>
  <c r="J123" i="61"/>
  <c r="W133" i="61"/>
  <c r="P103" i="61"/>
  <c r="U216" i="61"/>
  <c r="R82" i="61"/>
  <c r="S180" i="61"/>
  <c r="S60" i="61"/>
  <c r="V74" i="61"/>
  <c r="P260" i="61"/>
  <c r="W144" i="61"/>
  <c r="L199" i="61"/>
  <c r="L166" i="61"/>
  <c r="K145" i="61"/>
  <c r="U99" i="61"/>
  <c r="W263" i="61"/>
  <c r="H220" i="61"/>
  <c r="R105" i="61"/>
  <c r="Y97" i="61"/>
  <c r="P26" i="61"/>
  <c r="T172" i="61"/>
  <c r="L258" i="61"/>
  <c r="H148" i="61"/>
  <c r="X74" i="61"/>
  <c r="T77" i="61"/>
  <c r="Y236" i="61"/>
  <c r="J149" i="61"/>
  <c r="O79" i="61"/>
  <c r="G84" i="61"/>
  <c r="O223" i="61"/>
  <c r="G57" i="61"/>
  <c r="M171" i="61"/>
  <c r="I52" i="61"/>
  <c r="L186" i="61"/>
  <c r="Z221" i="61"/>
  <c r="N165" i="61"/>
  <c r="V259" i="61"/>
  <c r="W75" i="61"/>
  <c r="N240" i="61"/>
  <c r="P67" i="61"/>
  <c r="M41" i="61"/>
  <c r="H249" i="61"/>
  <c r="W244" i="61"/>
  <c r="L83" i="61"/>
  <c r="N121" i="61"/>
  <c r="M255" i="61"/>
  <c r="Y220" i="61"/>
  <c r="H156" i="61"/>
  <c r="Z12" i="61"/>
  <c r="I55" i="61"/>
  <c r="R215" i="61"/>
  <c r="L15" i="61"/>
  <c r="S70" i="61"/>
  <c r="G251" i="61"/>
  <c r="Q63" i="61"/>
  <c r="G206" i="61"/>
  <c r="Z146" i="61"/>
  <c r="O265" i="61"/>
  <c r="K51" i="61"/>
  <c r="T193" i="61"/>
  <c r="M148" i="61"/>
  <c r="K130" i="61"/>
  <c r="K245" i="61"/>
  <c r="T264" i="61"/>
  <c r="D137" i="61"/>
  <c r="Y158" i="61"/>
  <c r="G174" i="61"/>
  <c r="V245" i="61"/>
  <c r="D39" i="61"/>
  <c r="E39" i="61" s="1"/>
  <c r="W57" i="61"/>
  <c r="L51" i="61"/>
  <c r="V132" i="61"/>
  <c r="Q114" i="61"/>
  <c r="N173" i="61"/>
  <c r="X57" i="61"/>
  <c r="L53" i="61"/>
  <c r="R147" i="61"/>
  <c r="U59" i="61"/>
  <c r="L67" i="61"/>
  <c r="N54" i="61"/>
  <c r="L142" i="61"/>
  <c r="H25" i="61"/>
  <c r="T177" i="61"/>
  <c r="D79" i="61"/>
  <c r="E79" i="61" s="1"/>
  <c r="V107" i="61"/>
  <c r="G136" i="61"/>
  <c r="W63" i="61"/>
  <c r="R22" i="61"/>
  <c r="O38" i="61"/>
  <c r="U54" i="61"/>
  <c r="L12" i="61"/>
  <c r="Z188" i="61"/>
  <c r="H235" i="61"/>
  <c r="G51" i="61"/>
  <c r="R107" i="61"/>
  <c r="H160" i="61"/>
  <c r="I25" i="61"/>
  <c r="N137" i="61"/>
  <c r="U75" i="61"/>
  <c r="Z250" i="61"/>
  <c r="G236" i="61"/>
  <c r="Q42" i="61"/>
  <c r="W262" i="61"/>
  <c r="P39" i="61"/>
  <c r="G60" i="61"/>
  <c r="Y123" i="61"/>
  <c r="Z131" i="61"/>
  <c r="X59" i="61"/>
  <c r="K116" i="61"/>
  <c r="Z136" i="61"/>
  <c r="Q265" i="61"/>
  <c r="Y86" i="61"/>
  <c r="H57" i="61"/>
  <c r="U110" i="61"/>
  <c r="T25" i="61"/>
  <c r="K57" i="61"/>
  <c r="D185" i="61"/>
  <c r="J128" i="61"/>
  <c r="J87" i="61"/>
  <c r="U184" i="61"/>
  <c r="D262" i="61"/>
  <c r="E262" i="61" s="1"/>
  <c r="R240" i="61"/>
  <c r="Z46" i="61"/>
  <c r="M207" i="61"/>
  <c r="S167" i="61"/>
  <c r="H95" i="61"/>
  <c r="H253" i="61"/>
  <c r="Q53" i="61"/>
  <c r="T259" i="61"/>
  <c r="U74" i="61"/>
  <c r="H185" i="61"/>
  <c r="G219" i="61"/>
  <c r="G20" i="61"/>
  <c r="Q160" i="61"/>
  <c r="H259" i="61"/>
  <c r="T116" i="61"/>
  <c r="N116" i="61"/>
  <c r="L79" i="61"/>
  <c r="O142" i="61"/>
  <c r="U141" i="61"/>
  <c r="K175" i="61"/>
  <c r="R222" i="61"/>
  <c r="R78" i="61"/>
  <c r="K206" i="61"/>
  <c r="V53" i="61"/>
  <c r="M233" i="61"/>
  <c r="Z156" i="61"/>
  <c r="X198" i="61"/>
  <c r="S164" i="61"/>
  <c r="G83" i="61"/>
  <c r="G37" i="61"/>
  <c r="T220" i="61"/>
  <c r="U181" i="61"/>
  <c r="T86" i="61"/>
  <c r="U189" i="61"/>
  <c r="Q82" i="61"/>
  <c r="T40" i="61"/>
  <c r="Y174" i="61"/>
  <c r="Y146" i="61"/>
  <c r="Q32" i="61"/>
  <c r="G180" i="61"/>
  <c r="L204" i="61"/>
  <c r="I184" i="61"/>
  <c r="H88" i="61"/>
  <c r="H228" i="61"/>
  <c r="T185" i="61"/>
  <c r="V47" i="61"/>
  <c r="X63" i="61"/>
  <c r="D52" i="61"/>
  <c r="E52" i="61" s="1"/>
  <c r="M215" i="61"/>
  <c r="Z67" i="61"/>
  <c r="S175" i="61"/>
  <c r="K226" i="61"/>
  <c r="T60" i="61"/>
  <c r="O235" i="61"/>
  <c r="H229" i="61"/>
  <c r="G266" i="61"/>
  <c r="Z245" i="61"/>
  <c r="H20" i="61"/>
  <c r="D201" i="61"/>
  <c r="N235" i="61"/>
  <c r="U222" i="61"/>
  <c r="N77" i="61"/>
  <c r="J111" i="61"/>
  <c r="P185" i="61"/>
  <c r="M122" i="61"/>
  <c r="J156" i="61"/>
  <c r="N51" i="61"/>
  <c r="N69" i="61"/>
  <c r="G101" i="61"/>
  <c r="O121" i="61"/>
  <c r="T113" i="61"/>
  <c r="Y205" i="61"/>
  <c r="L113" i="61"/>
  <c r="S74" i="61"/>
  <c r="K171" i="61"/>
  <c r="J190" i="61"/>
  <c r="K73" i="61"/>
  <c r="V134" i="61"/>
  <c r="Z231" i="61"/>
  <c r="V69" i="61"/>
  <c r="J140" i="61"/>
  <c r="K236" i="61"/>
  <c r="I215" i="61"/>
  <c r="Q12" i="61"/>
  <c r="T57" i="61"/>
  <c r="R67" i="61"/>
  <c r="D102" i="61"/>
  <c r="E102" i="61" s="1"/>
  <c r="O217" i="61"/>
  <c r="W148" i="61"/>
  <c r="Z40" i="61"/>
  <c r="X121" i="61"/>
  <c r="I44" i="61"/>
  <c r="T143" i="61"/>
  <c r="Z261" i="61"/>
  <c r="Z265" i="61"/>
  <c r="Y95" i="61"/>
  <c r="Q100" i="61"/>
  <c r="V130" i="61"/>
  <c r="R235" i="61"/>
  <c r="S29" i="61"/>
  <c r="T102" i="61"/>
  <c r="Z16" i="61"/>
  <c r="R245" i="61"/>
  <c r="M127" i="61"/>
  <c r="G213" i="61"/>
  <c r="U227" i="61"/>
  <c r="V25" i="61"/>
  <c r="U186" i="61"/>
  <c r="T165" i="61"/>
  <c r="U221" i="61"/>
  <c r="J37" i="61"/>
  <c r="H69" i="61"/>
  <c r="G147" i="61"/>
  <c r="Q261" i="61"/>
  <c r="P165" i="61"/>
  <c r="S16" i="61"/>
  <c r="Z101" i="61"/>
  <c r="X69" i="61"/>
  <c r="U161" i="61"/>
  <c r="P193" i="61"/>
  <c r="H219" i="61"/>
  <c r="R114" i="61"/>
  <c r="N209" i="61"/>
  <c r="N88" i="61"/>
  <c r="V83" i="61"/>
  <c r="U128" i="61"/>
  <c r="R90" i="61"/>
  <c r="P121" i="61"/>
  <c r="K136" i="61"/>
  <c r="J77" i="61"/>
  <c r="Z200" i="61"/>
  <c r="J143" i="61"/>
  <c r="Z190" i="61"/>
  <c r="W235" i="61"/>
  <c r="U84" i="61"/>
  <c r="Y264" i="61"/>
  <c r="S185" i="61"/>
  <c r="G259" i="61"/>
  <c r="Z213" i="61"/>
  <c r="T132" i="61"/>
  <c r="V228" i="61"/>
  <c r="U82" i="61"/>
  <c r="T26" i="61"/>
  <c r="Y55" i="61"/>
  <c r="Q252" i="61"/>
  <c r="H175" i="61"/>
  <c r="D161" i="61"/>
  <c r="E161" i="61" s="1"/>
  <c r="K15" i="61"/>
  <c r="U142" i="61"/>
  <c r="U123" i="61"/>
  <c r="Z97" i="61"/>
  <c r="L88" i="61"/>
  <c r="O30" i="61"/>
  <c r="L232" i="61"/>
  <c r="Y246" i="61"/>
  <c r="V51" i="61"/>
  <c r="X229" i="61"/>
  <c r="L61" i="61"/>
  <c r="T112" i="61"/>
  <c r="Z219" i="61"/>
  <c r="D236" i="61"/>
  <c r="E236" i="61" s="1"/>
  <c r="I12" i="61"/>
  <c r="J23" i="61"/>
  <c r="D160" i="61"/>
  <c r="E160" i="61" s="1"/>
  <c r="T184" i="61"/>
  <c r="S141" i="61"/>
  <c r="M228" i="61"/>
  <c r="M205" i="61"/>
  <c r="Z32" i="61"/>
  <c r="R33" i="61"/>
  <c r="D231" i="61"/>
  <c r="E231" i="61" s="1"/>
  <c r="Y68" i="61"/>
  <c r="K147" i="61"/>
  <c r="Q74" i="61"/>
  <c r="Y148" i="61"/>
  <c r="R12" i="61"/>
  <c r="M168" i="61"/>
  <c r="X43" i="61"/>
  <c r="O67" i="61"/>
  <c r="W246" i="61"/>
  <c r="P156" i="61"/>
  <c r="V142" i="61"/>
  <c r="G152" i="61"/>
  <c r="O220" i="61"/>
  <c r="G208" i="61"/>
  <c r="M251" i="61"/>
  <c r="M96" i="61"/>
  <c r="Z266" i="61"/>
  <c r="Q55" i="61"/>
  <c r="W140" i="61"/>
  <c r="D143" i="61"/>
  <c r="E143" i="61" s="1"/>
  <c r="N251" i="61"/>
  <c r="W164" i="61"/>
  <c r="H71" i="281"/>
  <c r="H122" i="281"/>
  <c r="J47" i="61"/>
  <c r="M31" i="61"/>
  <c r="Y21" i="61"/>
  <c r="J148" i="61"/>
  <c r="O24" i="61"/>
  <c r="S173" i="61"/>
  <c r="L131" i="61"/>
  <c r="Y107" i="61"/>
  <c r="K251" i="61"/>
  <c r="R219" i="61"/>
  <c r="J210" i="61"/>
  <c r="D63" i="61"/>
  <c r="M165" i="61"/>
  <c r="K112" i="61"/>
  <c r="H44" i="61"/>
  <c r="R252" i="61"/>
  <c r="H113" i="61"/>
  <c r="R77" i="61"/>
  <c r="G38" i="61"/>
  <c r="R159" i="61"/>
  <c r="V121" i="61"/>
  <c r="W143" i="61"/>
  <c r="W36" i="61"/>
  <c r="O249" i="61"/>
  <c r="J12" i="61"/>
  <c r="G255" i="61"/>
  <c r="Z88" i="61"/>
  <c r="L213" i="61"/>
  <c r="H105" i="61"/>
  <c r="P184" i="61"/>
  <c r="D113" i="61"/>
  <c r="E113" i="61" s="1"/>
  <c r="K201" i="61"/>
  <c r="V181" i="61"/>
  <c r="N43" i="61"/>
  <c r="Z29" i="61"/>
  <c r="T221" i="61"/>
  <c r="N164" i="61"/>
  <c r="D204" i="61"/>
  <c r="E204" i="61" s="1"/>
  <c r="W13" i="61"/>
  <c r="X101" i="61"/>
  <c r="T210" i="61"/>
  <c r="T174" i="61"/>
  <c r="G165" i="61"/>
  <c r="Y137" i="61"/>
  <c r="Q184" i="61"/>
  <c r="T82" i="61"/>
  <c r="G116" i="61"/>
  <c r="I51" i="61"/>
  <c r="V149" i="61"/>
  <c r="G199" i="61"/>
  <c r="X199" i="61"/>
  <c r="K185" i="61"/>
  <c r="N152" i="61"/>
  <c r="V183" i="61"/>
  <c r="T262" i="61"/>
  <c r="K160" i="61"/>
  <c r="X77" i="61"/>
  <c r="M177" i="61"/>
  <c r="S76" i="61"/>
  <c r="N22" i="61"/>
  <c r="K266" i="61"/>
  <c r="Y73" i="61"/>
  <c r="Q99" i="61"/>
  <c r="Y63" i="61"/>
  <c r="Q39" i="61"/>
  <c r="U126" i="61"/>
  <c r="R208" i="61"/>
  <c r="T182" i="61"/>
  <c r="T104" i="61"/>
  <c r="R210" i="61"/>
  <c r="G127" i="61"/>
  <c r="P32" i="61"/>
  <c r="K217" i="61"/>
  <c r="V21" i="61"/>
  <c r="G112" i="61"/>
  <c r="X191" i="61"/>
  <c r="K76" i="61"/>
  <c r="T67" i="61"/>
  <c r="W48" i="61"/>
  <c r="N79" i="61"/>
  <c r="L193" i="61"/>
  <c r="G175" i="61"/>
  <c r="Q105" i="61"/>
  <c r="O258" i="61"/>
  <c r="J59" i="61"/>
  <c r="N258" i="61"/>
  <c r="W145" i="61"/>
  <c r="I251" i="61"/>
  <c r="O78" i="61"/>
  <c r="T99" i="61"/>
  <c r="H45" i="61"/>
  <c r="J187" i="61"/>
  <c r="D14" i="61"/>
  <c r="O184" i="61"/>
  <c r="X116" i="61"/>
  <c r="R128" i="61"/>
  <c r="Y33" i="61"/>
  <c r="O210" i="61"/>
  <c r="J68" i="61"/>
  <c r="J98" i="61"/>
  <c r="M113" i="61"/>
  <c r="V167" i="61"/>
  <c r="O137" i="61"/>
  <c r="K152" i="61"/>
  <c r="W150" i="61"/>
  <c r="T199" i="61"/>
  <c r="X263" i="61"/>
  <c r="L59" i="61"/>
  <c r="R149" i="61"/>
  <c r="S136" i="61"/>
  <c r="Q260" i="61"/>
  <c r="Y44" i="61"/>
  <c r="D227" i="61"/>
  <c r="E227" i="61" s="1"/>
  <c r="D87" i="61"/>
  <c r="E87" i="61" s="1"/>
  <c r="N60" i="61"/>
  <c r="R217" i="61"/>
  <c r="Y45" i="61"/>
  <c r="M144" i="61"/>
  <c r="J67" i="61"/>
  <c r="S36" i="61"/>
  <c r="L24" i="61"/>
  <c r="O31" i="61"/>
  <c r="L233" i="61"/>
  <c r="L137" i="61"/>
  <c r="L143" i="61"/>
  <c r="M60" i="61"/>
  <c r="I165" i="61"/>
  <c r="P135" i="61"/>
  <c r="V35" i="61"/>
  <c r="Q15" i="61"/>
  <c r="T46" i="61"/>
  <c r="U171" i="61"/>
  <c r="U150" i="61"/>
  <c r="K75" i="61"/>
  <c r="K122" i="61"/>
  <c r="U130" i="61"/>
  <c r="Y189" i="61"/>
  <c r="Z174" i="61"/>
  <c r="U159" i="61"/>
  <c r="N259" i="61"/>
  <c r="J201" i="61"/>
  <c r="Q13" i="61"/>
  <c r="P126" i="61"/>
  <c r="M246" i="61"/>
  <c r="K244" i="61"/>
  <c r="R182" i="61"/>
  <c r="O84" i="61"/>
  <c r="N87" i="61"/>
  <c r="Y143" i="61"/>
  <c r="H133" i="61"/>
  <c r="N36" i="61"/>
  <c r="M48" i="61"/>
  <c r="J150" i="61"/>
  <c r="Q19" i="61"/>
  <c r="W185" i="61"/>
  <c r="T263" i="61"/>
  <c r="T188" i="61"/>
  <c r="Y88" i="61"/>
  <c r="W58" i="61"/>
  <c r="S220" i="61"/>
  <c r="W70" i="61"/>
  <c r="V246" i="61"/>
  <c r="R201" i="61"/>
  <c r="S51" i="61"/>
  <c r="S68" i="61"/>
  <c r="Y173" i="61"/>
  <c r="Y180" i="61"/>
  <c r="L32" i="61"/>
  <c r="J259" i="61"/>
  <c r="G96" i="61"/>
  <c r="D69" i="281"/>
  <c r="G123" i="281"/>
  <c r="L251" i="61"/>
  <c r="N147" i="61"/>
  <c r="O73" i="61"/>
  <c r="L259" i="61"/>
  <c r="Y157" i="61"/>
  <c r="Y142" i="61"/>
  <c r="N26" i="61"/>
  <c r="V98" i="61"/>
  <c r="G21" i="61"/>
  <c r="L216" i="61"/>
  <c r="O54" i="61"/>
  <c r="L107" i="61"/>
  <c r="I101" i="61"/>
  <c r="N105" i="61"/>
  <c r="W222" i="61"/>
  <c r="N201" i="61"/>
  <c r="P43" i="61"/>
  <c r="Y134" i="61"/>
  <c r="L214" i="61"/>
  <c r="T48" i="61"/>
  <c r="Q52" i="61"/>
  <c r="O46" i="61"/>
  <c r="V43" i="61"/>
  <c r="M102" i="61"/>
  <c r="Y36" i="61"/>
  <c r="S251" i="61"/>
  <c r="K238" i="61"/>
  <c r="J266" i="61"/>
  <c r="R99" i="61"/>
  <c r="S166" i="61"/>
  <c r="K21" i="61"/>
  <c r="Y262" i="61"/>
  <c r="Y177" i="61"/>
  <c r="Y181" i="61"/>
  <c r="R112" i="61"/>
  <c r="Q204" i="61"/>
  <c r="S143" i="61"/>
  <c r="N82" i="61"/>
  <c r="U228" i="61"/>
  <c r="Y58" i="61"/>
  <c r="V157" i="61"/>
  <c r="L146" i="61"/>
  <c r="R204" i="61"/>
  <c r="Q107" i="61"/>
  <c r="H171" i="61"/>
  <c r="Q83" i="61"/>
  <c r="V214" i="61"/>
  <c r="X165" i="61"/>
  <c r="W199" i="61"/>
  <c r="D223" i="61"/>
  <c r="E223" i="61" s="1"/>
  <c r="N114" i="61"/>
  <c r="O33" i="61"/>
  <c r="M186" i="61"/>
  <c r="R183" i="61"/>
  <c r="N15" i="61"/>
  <c r="P45" i="61"/>
  <c r="J141" i="61"/>
  <c r="L128" i="61"/>
  <c r="H234" i="61"/>
  <c r="D36" i="61"/>
  <c r="E36" i="61" s="1"/>
  <c r="Y25" i="61"/>
  <c r="Q145" i="61"/>
  <c r="P255" i="61"/>
  <c r="I98" i="61"/>
  <c r="D246" i="61"/>
  <c r="D42" i="61"/>
  <c r="E42" i="61" s="1"/>
  <c r="R188" i="61"/>
  <c r="R113" i="61"/>
  <c r="M230" i="61"/>
  <c r="O112" i="61"/>
  <c r="L122" i="61"/>
  <c r="O92" i="61"/>
  <c r="N171" i="61"/>
  <c r="L35" i="61"/>
  <c r="G95" i="61"/>
  <c r="U253" i="61"/>
  <c r="T111" i="61"/>
  <c r="Q149" i="61"/>
  <c r="L54" i="61"/>
  <c r="Z141" i="61"/>
  <c r="R35" i="61"/>
  <c r="X142" i="61"/>
  <c r="I186" i="61"/>
  <c r="N33" i="61"/>
  <c r="W53" i="61"/>
  <c r="H245" i="61"/>
  <c r="Q34" i="61"/>
  <c r="X235" i="61"/>
  <c r="G221" i="61"/>
  <c r="I29" i="61"/>
  <c r="S182" i="61"/>
  <c r="T238" i="61"/>
  <c r="K204" i="61"/>
  <c r="I191" i="61"/>
  <c r="T150" i="61"/>
  <c r="J251" i="61"/>
  <c r="W84" i="61"/>
  <c r="T22" i="61"/>
  <c r="H149" i="61"/>
  <c r="X158" i="61"/>
  <c r="K14" i="61"/>
  <c r="G78" i="61"/>
  <c r="J216" i="61"/>
  <c r="Q134" i="61"/>
  <c r="H83" i="61"/>
  <c r="S45" i="61"/>
  <c r="R79" i="61"/>
  <c r="L167" i="61"/>
  <c r="X112" i="61"/>
  <c r="M184" i="61"/>
  <c r="R230" i="61"/>
  <c r="H218" i="61"/>
  <c r="T219" i="61"/>
  <c r="J232" i="61"/>
  <c r="S230" i="61"/>
  <c r="H209" i="61"/>
  <c r="J235" i="61"/>
  <c r="Z24" i="61"/>
  <c r="D129" i="61"/>
  <c r="E129" i="61" s="1"/>
  <c r="X148" i="61"/>
  <c r="D209" i="61"/>
  <c r="E209" i="61" s="1"/>
  <c r="J41" i="61"/>
  <c r="V185" i="61"/>
  <c r="D198" i="61"/>
  <c r="E198" i="61" s="1"/>
  <c r="Z105" i="61"/>
  <c r="Z42" i="61"/>
  <c r="Q253" i="61"/>
  <c r="P171" i="61"/>
  <c r="K141" i="61"/>
  <c r="S200" i="61"/>
  <c r="V103" i="61"/>
  <c r="X262" i="61"/>
  <c r="L99" i="61"/>
  <c r="J191" i="61"/>
  <c r="R190" i="61"/>
  <c r="L188" i="61"/>
  <c r="R221" i="61"/>
  <c r="Z232" i="61"/>
  <c r="X172" i="61"/>
  <c r="I262" i="61"/>
  <c r="M105" i="61"/>
  <c r="M22" i="61"/>
  <c r="R31" i="61"/>
  <c r="I73" i="61"/>
  <c r="U77" i="61"/>
  <c r="P76" i="61"/>
  <c r="T201" i="61"/>
  <c r="V204" i="61"/>
  <c r="O146" i="61"/>
  <c r="S189" i="61"/>
  <c r="H205" i="61"/>
  <c r="P207" i="61"/>
  <c r="H32" i="61"/>
  <c r="K205" i="61"/>
  <c r="H193" i="61"/>
  <c r="T114" i="61"/>
  <c r="W210" i="61"/>
  <c r="P167" i="61"/>
  <c r="I230" i="61"/>
  <c r="L260" i="61"/>
  <c r="L130" i="61"/>
  <c r="R26" i="61"/>
  <c r="T216" i="61"/>
  <c r="K43" i="61"/>
  <c r="Z181" i="61"/>
  <c r="U207" i="61"/>
  <c r="W14" i="61"/>
  <c r="V13" i="61"/>
  <c r="K218" i="61"/>
  <c r="H82" i="61"/>
  <c r="J255" i="61"/>
  <c r="G104" i="61"/>
  <c r="R229" i="61"/>
  <c r="R207" i="61"/>
  <c r="P200" i="61"/>
  <c r="H181" i="61"/>
  <c r="D24" i="61"/>
  <c r="E24" i="61" s="1"/>
  <c r="H166" i="61"/>
  <c r="X221" i="61"/>
  <c r="Q87" i="61"/>
  <c r="G250" i="61"/>
  <c r="Y199" i="61"/>
  <c r="U258" i="61"/>
  <c r="N41" i="61"/>
  <c r="L121" i="61"/>
  <c r="R249" i="61"/>
  <c r="H98" i="61"/>
  <c r="S12" i="61"/>
  <c r="S261" i="61"/>
  <c r="V220" i="61"/>
  <c r="U100" i="61"/>
  <c r="H165" i="61"/>
  <c r="U145" i="61"/>
  <c r="L209" i="61"/>
  <c r="Y171" i="61"/>
  <c r="R193" i="61"/>
  <c r="O168" i="61"/>
  <c r="M97" i="61"/>
  <c r="N220" i="61"/>
  <c r="T250" i="61"/>
  <c r="O221" i="61"/>
  <c r="X102" i="61"/>
  <c r="X141" i="61"/>
  <c r="I131" i="61"/>
  <c r="T209" i="61"/>
  <c r="V207" i="61"/>
  <c r="Y144" i="61"/>
  <c r="I107" i="61"/>
  <c r="S146" i="61"/>
  <c r="P186" i="61"/>
  <c r="Y133" i="61"/>
  <c r="Y253" i="61"/>
  <c r="Y132" i="61"/>
  <c r="Z214" i="61"/>
  <c r="W52" i="61"/>
  <c r="W88" i="61"/>
  <c r="Y41" i="61"/>
  <c r="J29" i="61"/>
  <c r="Q207" i="61"/>
  <c r="Q21" i="61"/>
  <c r="V11" i="61"/>
  <c r="O205" i="61"/>
  <c r="D215" i="61"/>
  <c r="E215" i="61" s="1"/>
  <c r="P88" i="61"/>
  <c r="P226" i="61"/>
  <c r="I27" i="281"/>
  <c r="I54" i="281"/>
  <c r="I57" i="281" s="1"/>
  <c r="G54" i="61"/>
  <c r="N83" i="61"/>
  <c r="P191" i="61"/>
  <c r="N245" i="61"/>
  <c r="M245" i="61"/>
  <c r="V189" i="61"/>
  <c r="S263" i="61"/>
  <c r="D205" i="61"/>
  <c r="E205" i="61" s="1"/>
  <c r="N128" i="61"/>
  <c r="I167" i="61"/>
  <c r="L36" i="61"/>
  <c r="G131" i="61"/>
  <c r="K172" i="61"/>
  <c r="D85" i="61"/>
  <c r="E85" i="61" s="1"/>
  <c r="Y92" i="61"/>
  <c r="L218" i="61"/>
  <c r="L39" i="61"/>
  <c r="W31" i="61"/>
  <c r="T168" i="61"/>
  <c r="V230" i="61"/>
  <c r="T167" i="61"/>
  <c r="R200" i="61"/>
  <c r="L34" i="61"/>
  <c r="R261" i="61"/>
  <c r="O44" i="61"/>
  <c r="X58" i="61"/>
  <c r="K89" i="61"/>
  <c r="T38" i="61"/>
  <c r="M84" i="61"/>
  <c r="Q43" i="61"/>
  <c r="T137" i="61"/>
  <c r="X85" i="61"/>
  <c r="U90" i="61"/>
  <c r="X41" i="61"/>
  <c r="P78" i="61"/>
  <c r="N103" i="61"/>
  <c r="U21" i="61"/>
  <c r="J253" i="61"/>
  <c r="I45" i="61"/>
  <c r="K60" i="61"/>
  <c r="R152" i="61"/>
  <c r="U235" i="61"/>
  <c r="S260" i="61"/>
  <c r="G77" i="61"/>
  <c r="R205" i="61"/>
  <c r="S228" i="61"/>
  <c r="Q140" i="61"/>
  <c r="U238" i="61"/>
  <c r="Z51" i="61"/>
  <c r="X223" i="61"/>
  <c r="K186" i="61"/>
  <c r="Z77" i="61"/>
  <c r="I36" i="61"/>
  <c r="S130" i="61"/>
  <c r="Q75" i="61"/>
  <c r="Y265" i="61"/>
  <c r="X100" i="61"/>
  <c r="D95" i="61"/>
  <c r="E95" i="61" s="1"/>
  <c r="P158" i="61"/>
  <c r="I129" i="61"/>
  <c r="N172" i="61"/>
  <c r="Y149" i="61"/>
  <c r="G207" i="61"/>
  <c r="G107" i="61"/>
  <c r="O161" i="61"/>
  <c r="O74" i="61"/>
  <c r="H97" i="61"/>
  <c r="Y255" i="61"/>
  <c r="V145" i="61"/>
  <c r="S105" i="61"/>
  <c r="T133" i="61"/>
  <c r="Z130" i="61"/>
  <c r="I127" i="61"/>
  <c r="Q122" i="61"/>
  <c r="W51" i="61"/>
  <c r="I122" i="61"/>
  <c r="S77" i="61"/>
  <c r="I135" i="61"/>
  <c r="K220" i="61"/>
  <c r="D166" i="61"/>
  <c r="E166" i="61" s="1"/>
  <c r="R110" i="61"/>
  <c r="V85" i="61"/>
  <c r="O95" i="61"/>
  <c r="Z74" i="61"/>
  <c r="O20" i="61"/>
  <c r="G214" i="61"/>
  <c r="H233" i="61"/>
  <c r="L189" i="61"/>
  <c r="X177" i="61"/>
  <c r="M123" i="61"/>
  <c r="U121" i="61"/>
  <c r="Q91" i="61"/>
  <c r="I199" i="61"/>
  <c r="I26" i="61"/>
  <c r="P53" i="61"/>
  <c r="Z57" i="61"/>
  <c r="Z201" i="61"/>
  <c r="H164" i="61"/>
  <c r="P42" i="61"/>
  <c r="J116" i="61"/>
  <c r="V122" i="61"/>
  <c r="S149" i="61"/>
  <c r="J54" i="61"/>
  <c r="G30" i="61"/>
  <c r="T265" i="61"/>
  <c r="G123" i="61"/>
  <c r="R51" i="61"/>
  <c r="Q126" i="61"/>
  <c r="W207" i="61"/>
  <c r="X129" i="61"/>
  <c r="Q251" i="61"/>
  <c r="M44" i="61"/>
  <c r="L22" i="61"/>
  <c r="X105" i="61"/>
  <c r="N23" i="61"/>
  <c r="T23" i="61"/>
  <c r="P100" i="61"/>
  <c r="J48" i="61"/>
  <c r="P19" i="61"/>
  <c r="G252" i="61"/>
  <c r="G209" i="61"/>
  <c r="T140" i="61"/>
  <c r="I83" i="61"/>
  <c r="O233" i="61"/>
  <c r="K32" i="61"/>
  <c r="N150" i="61"/>
  <c r="L16" i="61"/>
  <c r="O263" i="61"/>
  <c r="X24" i="61"/>
  <c r="P259" i="61"/>
  <c r="O25" i="61"/>
  <c r="L207" i="61"/>
  <c r="S223" i="61"/>
  <c r="O157" i="61"/>
  <c r="R233" i="61"/>
  <c r="D46" i="61"/>
  <c r="E46" i="61" s="1"/>
  <c r="J185" i="61"/>
  <c r="Y259" i="61"/>
  <c r="W230" i="61"/>
  <c r="G238" i="61"/>
  <c r="O204" i="61"/>
  <c r="T236" i="61"/>
  <c r="K38" i="61"/>
  <c r="Y112" i="61"/>
  <c r="T129" i="61"/>
  <c r="W173" i="61"/>
  <c r="T68" i="61"/>
  <c r="X75" i="61"/>
  <c r="P262" i="61"/>
  <c r="L102" i="61"/>
  <c r="G24" i="61"/>
  <c r="Q208" i="61"/>
  <c r="L159" i="61"/>
  <c r="T130" i="61"/>
  <c r="J199" i="61"/>
  <c r="O76" i="61"/>
  <c r="X218" i="61"/>
  <c r="G245" i="61"/>
  <c r="G187" i="61"/>
  <c r="S183" i="61"/>
  <c r="P266" i="61"/>
  <c r="N92" i="61"/>
  <c r="G226" i="61"/>
  <c r="Z126" i="61"/>
  <c r="G110" i="61"/>
  <c r="L206" i="61"/>
  <c r="M54" i="61"/>
  <c r="D240" i="61"/>
  <c r="U56" i="61"/>
  <c r="R199" i="61"/>
  <c r="D230" i="61"/>
  <c r="E230" i="61" s="1"/>
  <c r="L217" i="61"/>
  <c r="I145" i="61"/>
  <c r="R73" i="61"/>
  <c r="L29" i="61"/>
  <c r="M258" i="61"/>
  <c r="L210" i="61"/>
  <c r="X190" i="61"/>
  <c r="X168" i="61"/>
  <c r="J104" i="61"/>
  <c r="D114" i="61"/>
  <c r="E114" i="61" s="1"/>
  <c r="T249" i="61"/>
  <c r="D38" i="61"/>
  <c r="E38" i="61" s="1"/>
  <c r="P216" i="61"/>
  <c r="L255" i="61"/>
  <c r="M141" i="61"/>
  <c r="V165" i="61"/>
  <c r="U188" i="61"/>
  <c r="K44" i="61"/>
  <c r="J99" i="61"/>
  <c r="O132" i="61"/>
  <c r="P168" i="61"/>
  <c r="L141" i="61"/>
  <c r="W23" i="61"/>
  <c r="I15" i="61"/>
  <c r="R150" i="61"/>
  <c r="J204" i="61"/>
  <c r="N100" i="61"/>
  <c r="K173" i="61"/>
  <c r="Y51" i="61"/>
  <c r="Z123" i="61"/>
  <c r="Y260" i="61"/>
  <c r="J113" i="61"/>
  <c r="J82" i="61"/>
  <c r="I218" i="61"/>
  <c r="I126" i="61"/>
  <c r="Q133" i="61"/>
  <c r="Y76" i="61"/>
  <c r="Y258" i="61"/>
  <c r="S205" i="61"/>
  <c r="U113" i="61"/>
  <c r="G167" i="61"/>
  <c r="W217" i="61"/>
  <c r="M134" i="61"/>
  <c r="Q130" i="61"/>
  <c r="Q46" i="61"/>
  <c r="T173" i="61"/>
  <c r="P114" i="61"/>
  <c r="D181" i="61"/>
  <c r="S233" i="61"/>
  <c r="X258" i="61"/>
  <c r="T222" i="61"/>
  <c r="X79" i="61"/>
  <c r="D116" i="61"/>
  <c r="M47" i="61"/>
  <c r="Q180" i="61"/>
  <c r="Z92" i="61"/>
  <c r="G229" i="61"/>
  <c r="W16" i="61"/>
  <c r="M110" i="61"/>
  <c r="Y193" i="61"/>
  <c r="V174" i="61"/>
  <c r="O101" i="61"/>
  <c r="U69" i="61"/>
  <c r="Y145" i="61"/>
  <c r="M86" i="61"/>
  <c r="L68" i="61"/>
  <c r="I200" i="61"/>
  <c r="G59" i="61"/>
  <c r="H210" i="61"/>
  <c r="D76" i="61"/>
  <c r="E76" i="61" s="1"/>
  <c r="K259" i="61"/>
  <c r="J167" i="61"/>
  <c r="P223" i="61"/>
  <c r="S188" i="61"/>
  <c r="U244" i="61"/>
  <c r="K246" i="61"/>
  <c r="S236" i="61"/>
  <c r="U87" i="61"/>
  <c r="J146" i="61"/>
  <c r="K150" i="61"/>
  <c r="T36" i="61"/>
  <c r="G34" i="61"/>
  <c r="M87" i="61"/>
  <c r="V172" i="61"/>
  <c r="J73" i="61"/>
  <c r="D261" i="61"/>
  <c r="K263" i="61"/>
  <c r="I130" i="61"/>
  <c r="K142" i="61"/>
  <c r="J85" i="61"/>
  <c r="I58" i="61"/>
  <c r="M147" i="61"/>
  <c r="Q44" i="61"/>
  <c r="L14" i="61"/>
  <c r="R46" i="61"/>
  <c r="L229" i="61"/>
  <c r="J213" i="61"/>
  <c r="O183" i="61"/>
  <c r="I38" i="61"/>
  <c r="G263" i="61"/>
  <c r="L45" i="61"/>
  <c r="U61" i="61"/>
  <c r="O59" i="61"/>
  <c r="Q111" i="61"/>
  <c r="V144" i="61"/>
  <c r="Y67" i="61"/>
  <c r="K181" i="61"/>
  <c r="N74" i="61"/>
  <c r="N158" i="61"/>
  <c r="Q262" i="61"/>
  <c r="R96" i="61"/>
  <c r="D112" i="61"/>
  <c r="E112" i="61" s="1"/>
  <c r="N261" i="61"/>
  <c r="V89" i="61"/>
  <c r="P51" i="61"/>
  <c r="G235" i="61"/>
  <c r="T73" i="61"/>
  <c r="W97" i="61"/>
  <c r="U30" i="61"/>
  <c r="U45" i="61"/>
  <c r="H40" i="61"/>
  <c r="O114" i="61"/>
  <c r="M71" i="281"/>
  <c r="M122" i="281"/>
  <c r="S26" i="61"/>
  <c r="Y244" i="61"/>
  <c r="N21" i="61"/>
  <c r="H213" i="61"/>
  <c r="D15" i="61"/>
  <c r="E15" i="61" s="1"/>
  <c r="G97" i="61"/>
  <c r="V78" i="61"/>
  <c r="W68" i="61"/>
  <c r="P206" i="61"/>
  <c r="O227" i="61"/>
  <c r="T37" i="61"/>
  <c r="J263" i="61"/>
  <c r="H230" i="61"/>
  <c r="G52" i="61"/>
  <c r="H13" i="61"/>
  <c r="X96" i="61"/>
  <c r="K167" i="61"/>
  <c r="O215" i="61"/>
  <c r="Z142" i="61"/>
  <c r="X132" i="61"/>
  <c r="H33" i="61"/>
  <c r="Q220" i="61"/>
  <c r="J209" i="61"/>
  <c r="O63" i="61"/>
  <c r="W33" i="61"/>
  <c r="Z147" i="61"/>
  <c r="K83" i="61"/>
  <c r="P52" i="61"/>
  <c r="H104" i="61"/>
  <c r="Z165" i="61"/>
  <c r="L63" i="61"/>
  <c r="W266" i="61"/>
  <c r="H34" i="61"/>
  <c r="M234" i="61"/>
  <c r="N186" i="61"/>
  <c r="X164" i="61"/>
  <c r="M158" i="61"/>
  <c r="R232" i="61"/>
  <c r="H14" i="61"/>
  <c r="Y266" i="61"/>
  <c r="Z144" i="61"/>
  <c r="J88" i="61"/>
  <c r="D146" i="61"/>
  <c r="E146" i="61" s="1"/>
  <c r="N86" i="61"/>
  <c r="X99" i="61"/>
  <c r="T152" i="61"/>
  <c r="Q58" i="61"/>
  <c r="M52" i="61"/>
  <c r="T232" i="61"/>
  <c r="H142" i="61"/>
  <c r="N89" i="61"/>
  <c r="Z60" i="61"/>
  <c r="Z104" i="61"/>
  <c r="U200" i="61"/>
  <c r="V15" i="61"/>
  <c r="Q86" i="61"/>
  <c r="N221" i="61"/>
  <c r="W233" i="61"/>
  <c r="M145" i="61"/>
  <c r="W55" i="61"/>
  <c r="O253" i="61"/>
  <c r="L48" i="61"/>
  <c r="O107" i="61"/>
  <c r="Y168" i="61"/>
  <c r="J262" i="61"/>
  <c r="J84" i="61"/>
  <c r="X152" i="61"/>
  <c r="H92" i="61"/>
  <c r="Q47" i="61"/>
  <c r="S206" i="61"/>
  <c r="T260" i="61"/>
  <c r="S110" i="61"/>
  <c r="K209" i="61"/>
  <c r="R84" i="61"/>
  <c r="W19" i="61"/>
  <c r="L76" i="61"/>
  <c r="U25" i="61"/>
  <c r="Q29" i="61"/>
  <c r="R244" i="61"/>
  <c r="V30" i="61"/>
  <c r="I92" i="61"/>
  <c r="S41" i="61"/>
  <c r="W261" i="61"/>
  <c r="H223" i="61"/>
  <c r="N123" i="61"/>
  <c r="U213" i="61"/>
  <c r="M21" i="61"/>
  <c r="V186" i="61"/>
  <c r="N111" i="61"/>
  <c r="U107" i="61"/>
  <c r="P40" i="61"/>
  <c r="O45" i="61"/>
  <c r="V262" i="61"/>
  <c r="R184" i="61"/>
  <c r="P143" i="61"/>
  <c r="W113" i="61"/>
  <c r="H201" i="61"/>
  <c r="V95" i="61"/>
  <c r="U127" i="61"/>
  <c r="D111" i="61"/>
  <c r="E111" i="61" s="1"/>
  <c r="M37" i="61"/>
  <c r="T187" i="61"/>
  <c r="K16" i="61"/>
  <c r="O58" i="61"/>
  <c r="K101" i="61"/>
  <c r="R226" i="61"/>
  <c r="P180" i="61"/>
  <c r="I147" i="61"/>
  <c r="W107" i="61"/>
  <c r="Y190" i="61"/>
  <c r="H53" i="61"/>
  <c r="X252" i="61"/>
  <c r="H38" i="61"/>
  <c r="S262" i="61"/>
  <c r="U149" i="61"/>
  <c r="M13" i="61"/>
  <c r="K33" i="61"/>
  <c r="M236" i="61"/>
  <c r="J177" i="61"/>
  <c r="G204" i="61"/>
  <c r="H73" i="61"/>
  <c r="U67" i="61"/>
  <c r="P112" i="61"/>
  <c r="H238" i="61"/>
  <c r="Z175" i="61"/>
  <c r="D165" i="61"/>
  <c r="E165" i="61" s="1"/>
  <c r="O250" i="61"/>
  <c r="R48" i="61"/>
  <c r="V198" i="61"/>
  <c r="Q68" i="61"/>
  <c r="L238" i="61"/>
  <c r="J40" i="61"/>
  <c r="S79" i="61"/>
  <c r="M221" i="61"/>
  <c r="P173" i="61"/>
  <c r="S161" i="61"/>
  <c r="J32" i="61"/>
  <c r="R88" i="61"/>
  <c r="R231" i="61"/>
  <c r="K74" i="61"/>
  <c r="K235" i="61"/>
  <c r="D174" i="61"/>
  <c r="E174" i="61" s="1"/>
  <c r="R157" i="61"/>
  <c r="U136" i="61"/>
  <c r="I185" i="61"/>
  <c r="W54" i="61"/>
  <c r="G218" i="61"/>
  <c r="T88" i="61"/>
  <c r="D58" i="61"/>
  <c r="E58" i="61" s="1"/>
  <c r="R251" i="61"/>
  <c r="S46" i="61"/>
  <c r="T258" i="61"/>
  <c r="M30" i="61"/>
  <c r="K232" i="61"/>
  <c r="Z70" i="61"/>
  <c r="M159" i="61"/>
  <c r="S204" i="61"/>
  <c r="Y135" i="61"/>
  <c r="G14" i="61"/>
  <c r="G190" i="61"/>
  <c r="R129" i="61"/>
  <c r="T74" i="61"/>
  <c r="M12" i="61"/>
  <c r="Q98" i="61"/>
  <c r="J89" i="61"/>
  <c r="J229" i="61"/>
  <c r="O145" i="61"/>
  <c r="M74" i="61"/>
  <c r="Q144" i="61"/>
  <c r="H22" i="61"/>
  <c r="G132" i="61"/>
  <c r="O87" i="61"/>
  <c r="V201" i="61"/>
  <c r="I37" i="61"/>
  <c r="Q76" i="61"/>
  <c r="P233" i="61"/>
  <c r="K42" i="61"/>
  <c r="M200" i="61"/>
  <c r="T14" i="61"/>
  <c r="G35" i="61"/>
  <c r="J233" i="61"/>
  <c r="U140" i="61"/>
  <c r="X144" i="61"/>
  <c r="Z150" i="61"/>
  <c r="R266" i="61"/>
  <c r="D33" i="61"/>
  <c r="E33" i="61" s="1"/>
  <c r="O201" i="61"/>
  <c r="M150" i="61"/>
  <c r="N231" i="61"/>
  <c r="L103" i="61"/>
  <c r="P265" i="61"/>
  <c r="D44" i="61"/>
  <c r="E44" i="61" s="1"/>
  <c r="Y126" i="61"/>
  <c r="K95" i="61"/>
  <c r="D226" i="61"/>
  <c r="E226" i="61" s="1"/>
  <c r="X249" i="61"/>
  <c r="O70" i="61"/>
  <c r="X26" i="61"/>
  <c r="R189" i="61"/>
  <c r="K156" i="61"/>
  <c r="N122" i="61"/>
  <c r="Q166" i="61"/>
  <c r="G230" i="61"/>
  <c r="K102" i="61"/>
  <c r="I144" i="61"/>
  <c r="D250" i="61"/>
  <c r="H150" i="61"/>
  <c r="D18" i="281"/>
  <c r="D21" i="281" s="1"/>
  <c r="G21" i="281"/>
  <c r="G54" i="281"/>
  <c r="N175" i="61"/>
  <c r="G158" i="61"/>
  <c r="R234" i="61"/>
  <c r="P87" i="61"/>
  <c r="X234" i="61"/>
  <c r="N136" i="61"/>
  <c r="J184" i="61"/>
  <c r="L180" i="61"/>
  <c r="O61" i="61"/>
  <c r="V33" i="61"/>
  <c r="H55" i="61"/>
  <c r="L11" i="61"/>
  <c r="S158" i="61"/>
  <c r="K229" i="61"/>
  <c r="N44" i="61"/>
  <c r="Y15" i="61"/>
  <c r="K165" i="61"/>
  <c r="P127" i="61"/>
  <c r="U193" i="61"/>
  <c r="K183" i="61"/>
  <c r="N98" i="61"/>
  <c r="D86" i="61"/>
  <c r="E86" i="61" s="1"/>
  <c r="I198" i="61"/>
  <c r="D99" i="61"/>
  <c r="E99" i="61" s="1"/>
  <c r="N45" i="61"/>
  <c r="I156" i="61"/>
  <c r="T214" i="61"/>
  <c r="S112" i="61"/>
  <c r="W128" i="61"/>
  <c r="W264" i="61"/>
  <c r="L75" i="61"/>
  <c r="U13" i="61"/>
  <c r="N129" i="61"/>
  <c r="H51" i="61"/>
  <c r="M156" i="61"/>
  <c r="I134" i="61"/>
  <c r="U22" i="61"/>
  <c r="Z116" i="61"/>
  <c r="W258" i="61"/>
  <c r="K11" i="61"/>
  <c r="W191" i="61"/>
  <c r="R68" i="61"/>
  <c r="M24" i="61"/>
  <c r="D19" i="61"/>
  <c r="E19" i="61" s="1"/>
  <c r="Y164" i="61"/>
  <c r="X87" i="61"/>
  <c r="L181" i="61"/>
  <c r="S123" i="61"/>
  <c r="G102" i="61"/>
  <c r="I23" i="61"/>
  <c r="Q127" i="61"/>
  <c r="V113" i="61"/>
  <c r="R255" i="61"/>
  <c r="R223" i="61"/>
  <c r="O11" i="61"/>
  <c r="M249" i="61"/>
  <c r="I33" i="61"/>
  <c r="O173" i="61"/>
  <c r="Q181" i="61"/>
  <c r="P221" i="61"/>
  <c r="M58" i="61"/>
  <c r="M201" i="61"/>
  <c r="M26" i="61"/>
  <c r="P13" i="61"/>
  <c r="S219" i="61"/>
  <c r="J132" i="61"/>
  <c r="V148" i="61"/>
  <c r="G41" i="61"/>
  <c r="W131" i="61"/>
  <c r="X56" i="61"/>
  <c r="U172" i="61"/>
  <c r="R58" i="61"/>
  <c r="G144" i="61"/>
  <c r="Y213" i="61"/>
  <c r="T97" i="61"/>
  <c r="G182" i="61"/>
  <c r="L104" i="61"/>
  <c r="R76" i="61"/>
  <c r="O158" i="61"/>
  <c r="L235" i="61"/>
  <c r="H140" i="61"/>
  <c r="I47" i="61"/>
  <c r="H158" i="61"/>
  <c r="G68" i="61"/>
  <c r="G135" i="61"/>
  <c r="R173" i="61"/>
  <c r="J260" i="61"/>
  <c r="T191" i="61"/>
  <c r="Z263" i="61"/>
  <c r="O191" i="61"/>
  <c r="G29" i="61"/>
  <c r="D180" i="61"/>
  <c r="Z229" i="61"/>
  <c r="R168" i="61"/>
  <c r="R53" i="61"/>
  <c r="S229" i="61"/>
  <c r="H103" i="61"/>
  <c r="O100" i="61"/>
  <c r="K137" i="61"/>
  <c r="H215" i="61"/>
  <c r="D148" i="61"/>
  <c r="E148" i="61" s="1"/>
  <c r="U19" i="61"/>
  <c r="V205" i="61"/>
  <c r="U236" i="61"/>
  <c r="Q232" i="61"/>
  <c r="W214" i="61"/>
  <c r="D78" i="61"/>
  <c r="E78" i="61" s="1"/>
  <c r="P25" i="61"/>
  <c r="R172" i="61"/>
  <c r="M103" i="61"/>
  <c r="J20" i="61"/>
  <c r="D188" i="61"/>
  <c r="O255" i="61"/>
  <c r="G103" i="61"/>
  <c r="J110" i="61"/>
  <c r="R42" i="61"/>
  <c r="S191" i="61"/>
  <c r="K56" i="61"/>
  <c r="N101" i="61"/>
  <c r="Z217" i="61"/>
  <c r="J180" i="61"/>
  <c r="U24" i="61"/>
  <c r="Y263" i="61"/>
  <c r="Q101" i="61"/>
  <c r="L112" i="61"/>
  <c r="H121" i="61"/>
  <c r="E121" i="61" s="1"/>
  <c r="Q210" i="61"/>
  <c r="X88" i="61"/>
  <c r="V110" i="61"/>
  <c r="V127" i="61"/>
  <c r="Z228" i="61"/>
  <c r="H250" i="61"/>
  <c r="U234" i="61"/>
  <c r="T107" i="61"/>
  <c r="Y34" i="61"/>
  <c r="X230" i="61"/>
  <c r="S35" i="61"/>
  <c r="S140" i="61"/>
  <c r="L245" i="61"/>
  <c r="T161" i="61"/>
  <c r="Z14" i="61"/>
  <c r="Y129" i="61"/>
  <c r="J61" i="61"/>
  <c r="O51" i="61"/>
  <c r="R263" i="61"/>
  <c r="Z180" i="61"/>
  <c r="N233" i="61"/>
  <c r="I188" i="61"/>
  <c r="Z25" i="61"/>
  <c r="I201" i="61"/>
  <c r="U231" i="61"/>
  <c r="X89" i="61"/>
  <c r="P140" i="61"/>
  <c r="X184" i="61"/>
  <c r="R87" i="61"/>
  <c r="Q172" i="61"/>
  <c r="R16" i="61"/>
  <c r="M142" i="61"/>
  <c r="T180" i="61"/>
  <c r="N238" i="61"/>
  <c r="Z185" i="61"/>
  <c r="X227" i="61"/>
  <c r="L190" i="61"/>
  <c r="I148" i="61"/>
  <c r="S78" i="61"/>
  <c r="O91" i="61"/>
  <c r="P164" i="61"/>
  <c r="S32" i="61"/>
  <c r="L91" i="61"/>
  <c r="U152" i="61"/>
  <c r="Y159" i="61"/>
  <c r="D135" i="61"/>
  <c r="E135" i="61" s="1"/>
  <c r="R236" i="61"/>
  <c r="L78" i="61"/>
  <c r="G168" i="61"/>
  <c r="Q255" i="61"/>
  <c r="K87" i="61"/>
  <c r="R23" i="61"/>
  <c r="T251" i="61"/>
  <c r="I259" i="61"/>
  <c r="Z187" i="61"/>
  <c r="V146" i="61"/>
  <c r="W86" i="61"/>
  <c r="Z102" i="61"/>
  <c r="D152" i="61"/>
  <c r="T131" i="61"/>
  <c r="R63" i="61"/>
  <c r="E63" i="61" s="1"/>
  <c r="Y39" i="61"/>
  <c r="W89" i="61"/>
  <c r="S52" i="61"/>
  <c r="Z31" i="61"/>
  <c r="G36" i="61"/>
  <c r="P209" i="61"/>
  <c r="N113" i="61"/>
  <c r="K223" i="61"/>
  <c r="N143" i="61"/>
  <c r="H189" i="61"/>
  <c r="D217" i="61"/>
  <c r="E217" i="61" s="1"/>
  <c r="J39" i="61"/>
  <c r="M131" i="61"/>
  <c r="M206" i="61"/>
  <c r="U57" i="61"/>
  <c r="M167" i="61"/>
  <c r="G22" i="61"/>
  <c r="K249" i="61"/>
  <c r="V129" i="61"/>
  <c r="W38" i="61"/>
  <c r="U103" i="61"/>
  <c r="J90" i="61"/>
  <c r="N99" i="61"/>
  <c r="D47" i="61"/>
  <c r="E47" i="61" s="1"/>
  <c r="L33" i="61"/>
  <c r="K143" i="61"/>
  <c r="D103" i="61"/>
  <c r="E103" i="61" s="1"/>
  <c r="X55" i="61"/>
  <c r="V156" i="61"/>
  <c r="P187" i="61"/>
  <c r="G156" i="61"/>
  <c r="Q174" i="61"/>
  <c r="O96" i="61"/>
  <c r="N85" i="61"/>
  <c r="X32" i="61"/>
  <c r="S238" i="61"/>
  <c r="X213" i="61"/>
  <c r="I14" i="61"/>
  <c r="G26" i="61"/>
  <c r="T157" i="61"/>
  <c r="T253" i="61"/>
  <c r="T146" i="61"/>
  <c r="J43" i="61"/>
  <c r="Z33" i="61"/>
  <c r="N250" i="61"/>
  <c r="S126" i="61"/>
  <c r="U204" i="61"/>
  <c r="Y188" i="61"/>
  <c r="M11" i="61"/>
  <c r="R132" i="61"/>
  <c r="Y48" i="61"/>
  <c r="Y198" i="61"/>
  <c r="Y221" i="61"/>
  <c r="H131" i="61"/>
  <c r="X51" i="61"/>
  <c r="H112" i="61"/>
  <c r="N168" i="61"/>
  <c r="G130" i="61"/>
  <c r="L147" i="61"/>
  <c r="N177" i="61"/>
  <c r="R166" i="61"/>
  <c r="Y56" i="61"/>
  <c r="I227" i="61"/>
  <c r="X12" i="61"/>
  <c r="U218" i="61"/>
  <c r="G16" i="61"/>
  <c r="M70" i="61"/>
  <c r="E70" i="61" s="1"/>
  <c r="K133" i="61"/>
  <c r="P38" i="61"/>
  <c r="L149" i="61"/>
  <c r="I99" i="61"/>
  <c r="I19" i="61"/>
  <c r="I112" i="61"/>
  <c r="I22" i="61"/>
  <c r="V45" i="61"/>
  <c r="T84" i="61"/>
  <c r="K174" i="61"/>
  <c r="O229" i="61"/>
  <c r="M181" i="61"/>
  <c r="P157" i="61"/>
  <c r="O222" i="61"/>
  <c r="S11" i="61"/>
  <c r="P104" i="61"/>
  <c r="Q25" i="61"/>
  <c r="S25" i="61"/>
  <c r="S232" i="61"/>
  <c r="M175" i="61"/>
  <c r="W209" i="61"/>
  <c r="N14" i="61"/>
  <c r="X30" i="61"/>
  <c r="I105" i="61"/>
  <c r="H136" i="61"/>
  <c r="G184" i="61"/>
  <c r="P74" i="61"/>
  <c r="H147" i="61"/>
  <c r="N84" i="61"/>
  <c r="L157" i="61"/>
  <c r="P228" i="61"/>
  <c r="O193" i="61"/>
  <c r="E193" i="61" s="1"/>
  <c r="L37" i="61"/>
  <c r="M104" i="61"/>
  <c r="G79" i="61"/>
  <c r="W165" i="61"/>
  <c r="K84" i="61"/>
  <c r="J76" i="61"/>
  <c r="L31" i="61"/>
  <c r="P129" i="61"/>
  <c r="J264" i="61"/>
  <c r="O16" i="61"/>
  <c r="T61" i="61"/>
  <c r="K24" i="61"/>
  <c r="J31" i="61"/>
  <c r="J240" i="61"/>
  <c r="T51" i="61"/>
  <c r="L43" i="61"/>
  <c r="H204" i="61"/>
  <c r="R104" i="61"/>
  <c r="Y140" i="61"/>
  <c r="N35" i="61"/>
  <c r="X73" i="61"/>
  <c r="Z164" i="61"/>
  <c r="O103" i="61"/>
  <c r="I132" i="61"/>
  <c r="Z246" i="61"/>
  <c r="W24" i="61"/>
  <c r="X54" i="61"/>
  <c r="D59" i="61"/>
  <c r="E59" i="61" s="1"/>
  <c r="J137" i="61"/>
  <c r="E137" i="61" s="1"/>
  <c r="T45" i="61"/>
  <c r="O86" i="61"/>
  <c r="S40" i="61"/>
  <c r="I41" i="61"/>
  <c r="K37" i="61"/>
  <c r="J205" i="61"/>
  <c r="Y160" i="61"/>
  <c r="P147" i="61"/>
  <c r="M261" i="61"/>
  <c r="Z143" i="61"/>
  <c r="U12" i="61"/>
  <c r="L85" i="61"/>
  <c r="Q92" i="61"/>
  <c r="J219" i="61"/>
  <c r="L97" i="61"/>
  <c r="V209" i="61"/>
  <c r="K213" i="61"/>
  <c r="D55" i="61"/>
  <c r="E55" i="61" s="1"/>
  <c r="G166" i="61"/>
  <c r="U217" i="61"/>
  <c r="J142" i="61"/>
  <c r="N236" i="61"/>
  <c r="J58" i="61"/>
  <c r="Q38" i="61"/>
  <c r="K61" i="61"/>
  <c r="W29" i="61"/>
  <c r="K31" i="61"/>
  <c r="W228" i="61"/>
  <c r="R19" i="61"/>
  <c r="V240" i="61"/>
  <c r="T105" i="61"/>
  <c r="G111" i="61"/>
  <c r="R100" i="61"/>
  <c r="D252" i="61"/>
  <c r="X173" i="61"/>
  <c r="N227" i="61"/>
  <c r="T213" i="61"/>
  <c r="H200" i="61"/>
  <c r="H29" i="61"/>
  <c r="L250" i="61"/>
  <c r="U39" i="61"/>
  <c r="W187" i="61"/>
  <c r="I42" i="61"/>
  <c r="I220" i="61"/>
  <c r="U91" i="61"/>
  <c r="I114" i="61"/>
  <c r="K26" i="61"/>
  <c r="G173" i="61"/>
  <c r="O102" i="61"/>
  <c r="N58" i="61"/>
  <c r="Q167" i="61"/>
  <c r="D265" i="61"/>
  <c r="S47" i="61"/>
  <c r="N207" i="61"/>
  <c r="Z177" i="61"/>
  <c r="S55" i="61"/>
  <c r="P199" i="61"/>
  <c r="P55" i="61"/>
  <c r="U58" i="61"/>
  <c r="T44" i="61"/>
  <c r="D238" i="61"/>
  <c r="X95" i="61"/>
  <c r="Z157" i="61"/>
  <c r="N219" i="61"/>
  <c r="L27" i="281"/>
  <c r="L54" i="281"/>
  <c r="L57" i="281" s="1"/>
  <c r="G216" i="61"/>
  <c r="J250" i="61"/>
  <c r="X174" i="61"/>
  <c r="O238" i="61"/>
  <c r="D213" i="61"/>
  <c r="E213" i="61" s="1"/>
  <c r="L205" i="61"/>
  <c r="V29" i="61"/>
  <c r="M214" i="61"/>
  <c r="O39" i="61"/>
  <c r="H123" i="61"/>
  <c r="H12" i="61"/>
  <c r="R57" i="61"/>
  <c r="P85" i="61"/>
  <c r="K58" i="61"/>
  <c r="X97" i="61"/>
  <c r="X216" i="61"/>
  <c r="T134" i="61"/>
  <c r="Q116" i="61"/>
  <c r="U219" i="61"/>
  <c r="P60" i="61"/>
  <c r="Q60" i="61"/>
  <c r="Q146" i="61"/>
  <c r="Z145" i="61"/>
  <c r="M42" i="61"/>
  <c r="M262" i="61"/>
  <c r="S43" i="61"/>
  <c r="N156" i="61"/>
  <c r="V16" i="61"/>
  <c r="X147" i="61"/>
  <c r="O177" i="61"/>
  <c r="X78" i="61"/>
  <c r="J51" i="61"/>
  <c r="I205" i="61"/>
  <c r="O130" i="61"/>
  <c r="L69" i="61"/>
  <c r="G98" i="61"/>
  <c r="V12" i="61"/>
  <c r="X130" i="61"/>
  <c r="X127" i="61"/>
  <c r="G75" i="61"/>
  <c r="R21" i="61"/>
  <c r="M157" i="61"/>
  <c r="R102" i="61"/>
  <c r="X136" i="61"/>
  <c r="H127" i="61"/>
  <c r="G88" i="61"/>
  <c r="J173" i="61"/>
  <c r="Q41" i="61"/>
  <c r="J214" i="61"/>
  <c r="I69" i="61"/>
  <c r="N96" i="61"/>
  <c r="Y252" i="61"/>
  <c r="D60" i="61"/>
  <c r="E60" i="61" s="1"/>
  <c r="O29" i="61"/>
  <c r="K48" i="61"/>
  <c r="D157" i="61"/>
  <c r="E157" i="61" s="1"/>
  <c r="W219" i="61"/>
  <c r="K54" i="281"/>
  <c r="K57" i="281" s="1"/>
  <c r="K27" i="281"/>
  <c r="L55" i="61"/>
  <c r="Y234" i="61"/>
  <c r="R43" i="61"/>
  <c r="I250" i="61"/>
  <c r="G92" i="61"/>
  <c r="P166" i="61"/>
  <c r="D100" i="61"/>
  <c r="E100" i="61" s="1"/>
  <c r="W69" i="61"/>
  <c r="V67" i="61"/>
  <c r="D25" i="61"/>
  <c r="E25" i="61" s="1"/>
  <c r="R191" i="61"/>
  <c r="V137" i="61"/>
  <c r="D128" i="61"/>
  <c r="E128" i="61" s="1"/>
  <c r="T76" i="61"/>
  <c r="G99" i="61"/>
  <c r="Z173" i="61"/>
  <c r="I213" i="61"/>
  <c r="T30" i="61"/>
  <c r="Q96" i="61"/>
  <c r="T158" i="61"/>
  <c r="U46" i="61"/>
  <c r="S22" i="61"/>
  <c r="O41" i="61"/>
  <c r="S86" i="61"/>
  <c r="W157" i="61"/>
  <c r="L74" i="61"/>
  <c r="O218" i="61"/>
  <c r="M152" i="61"/>
  <c r="N145" i="61"/>
  <c r="H35" i="61"/>
  <c r="N246" i="61"/>
  <c r="U261" i="61"/>
  <c r="U265" i="61"/>
  <c r="J107" i="61"/>
  <c r="Z193" i="61"/>
  <c r="O12" i="61"/>
  <c r="L87" i="61"/>
  <c r="Q249" i="61"/>
  <c r="R70" i="61"/>
  <c r="J144" i="61"/>
  <c r="P131" i="61"/>
  <c r="U63" i="61"/>
  <c r="Q16" i="61"/>
  <c r="I89" i="61"/>
  <c r="M250" i="61"/>
  <c r="M213" i="61"/>
  <c r="X34" i="61"/>
  <c r="L129" i="61"/>
  <c r="M91" i="61"/>
  <c r="D260" i="61"/>
  <c r="E260" i="61" s="1"/>
  <c r="P122" i="61"/>
  <c r="H63" i="61"/>
  <c r="T233" i="61"/>
  <c r="D173" i="61"/>
  <c r="E173" i="61" s="1"/>
  <c r="W91" i="61"/>
  <c r="S198" i="61"/>
  <c r="U182" i="61"/>
  <c r="R29" i="61"/>
  <c r="Y52" i="61"/>
  <c r="K35" i="61"/>
  <c r="G129" i="61"/>
  <c r="R60" i="61"/>
  <c r="J208" i="61"/>
  <c r="Y11" i="61"/>
  <c r="Y167" i="61"/>
  <c r="W167" i="61"/>
  <c r="Q37" i="61"/>
  <c r="M140" i="61"/>
  <c r="T11" i="61"/>
  <c r="J46" i="61"/>
  <c r="J130" i="61"/>
  <c r="D53" i="61"/>
  <c r="E53" i="61" s="1"/>
  <c r="V244" i="61"/>
  <c r="N234" i="61"/>
  <c r="Q57" i="61"/>
  <c r="I214" i="61"/>
  <c r="X146" i="61"/>
  <c r="Z37" i="61"/>
  <c r="N198" i="61"/>
  <c r="M78" i="61"/>
  <c r="Q246" i="61"/>
  <c r="Z38" i="61"/>
  <c r="L100" i="61"/>
  <c r="Y14" i="61"/>
  <c r="Q36" i="61"/>
  <c r="R171" i="61"/>
  <c r="O110" i="61"/>
  <c r="P133" i="61"/>
  <c r="T148" i="61"/>
  <c r="G141" i="61"/>
  <c r="J15" i="61"/>
  <c r="Z91" i="61"/>
  <c r="G134" i="61"/>
  <c r="U185" i="61"/>
  <c r="D101" i="61"/>
  <c r="E101" i="61" s="1"/>
  <c r="W135" i="61"/>
  <c r="U60" i="61"/>
  <c r="U78" i="61"/>
  <c r="I152" i="61"/>
  <c r="Q215" i="61"/>
  <c r="T208" i="61"/>
  <c r="Y57" i="61"/>
  <c r="O174" i="61"/>
  <c r="G200" i="61"/>
  <c r="W34" i="61"/>
  <c r="P134" i="61"/>
  <c r="P116" i="61"/>
  <c r="H261" i="61"/>
  <c r="U70" i="61"/>
  <c r="T207" i="61"/>
  <c r="S14" i="61"/>
  <c r="Z21" i="61"/>
  <c r="Y251" i="61"/>
  <c r="D199" i="61"/>
  <c r="E199" i="61" s="1"/>
  <c r="K250" i="61"/>
  <c r="E250" i="61" s="1"/>
  <c r="O156" i="61"/>
  <c r="D107" i="61"/>
  <c r="O200" i="61"/>
  <c r="O167" i="61"/>
  <c r="S111" i="61"/>
  <c r="H222" i="61"/>
  <c r="W137" i="61"/>
  <c r="U34" i="61"/>
  <c r="R69" i="61"/>
  <c r="H16" i="61"/>
  <c r="Y216" i="61"/>
  <c r="D90" i="61"/>
  <c r="E90" i="61" s="1"/>
  <c r="M227" i="61"/>
  <c r="N38" i="61"/>
  <c r="Q187" i="61"/>
  <c r="Q235" i="61"/>
  <c r="O144" i="61"/>
  <c r="V236" i="61"/>
  <c r="W229" i="61"/>
  <c r="G205" i="61"/>
  <c r="P213" i="61"/>
  <c r="W74" i="61"/>
  <c r="W20" i="61"/>
  <c r="P99" i="61"/>
  <c r="D67" i="61"/>
  <c r="E67" i="61" s="1"/>
  <c r="I157" i="61"/>
  <c r="V150" i="61"/>
  <c r="D48" i="61"/>
  <c r="E48" i="61" s="1"/>
  <c r="N187" i="61"/>
  <c r="O213" i="61"/>
  <c r="R246" i="61"/>
  <c r="N16" i="61"/>
  <c r="E16" i="61" s="1"/>
  <c r="H167" i="61"/>
  <c r="R38" i="61"/>
  <c r="Q142" i="61"/>
  <c r="H251" i="61"/>
  <c r="N265" i="61"/>
  <c r="L164" i="61"/>
  <c r="H107" i="61"/>
  <c r="T136" i="61"/>
  <c r="O207" i="61"/>
  <c r="I258" i="61"/>
  <c r="Z182" i="61"/>
  <c r="E182" i="61" s="1"/>
  <c r="I255" i="61"/>
  <c r="L208" i="61"/>
  <c r="V38" i="61"/>
  <c r="D167" i="61"/>
  <c r="E167" i="61" s="1"/>
  <c r="R37" i="61"/>
  <c r="S159" i="61"/>
  <c r="V191" i="61"/>
  <c r="K103" i="61"/>
  <c r="D12" i="61"/>
  <c r="E12" i="61" s="1"/>
  <c r="O140" i="61"/>
  <c r="O261" i="61"/>
  <c r="Z166" i="61"/>
  <c r="V61" i="61"/>
  <c r="J105" i="61"/>
  <c r="L173" i="61"/>
  <c r="Y61" i="61"/>
  <c r="K199" i="61"/>
  <c r="N68" i="61"/>
  <c r="T29" i="61"/>
  <c r="V44" i="61"/>
  <c r="U47" i="61"/>
  <c r="G33" i="61"/>
  <c r="I13" i="61"/>
  <c r="K123" i="61"/>
  <c r="O198" i="61"/>
  <c r="U32" i="61"/>
  <c r="K92" i="61"/>
  <c r="D57" i="61"/>
  <c r="E57" i="61" s="1"/>
  <c r="K131" i="61"/>
  <c r="V36" i="61"/>
  <c r="S165" i="61"/>
  <c r="U68" i="61"/>
  <c r="O77" i="61"/>
  <c r="Y16" i="61"/>
  <c r="L198" i="61"/>
  <c r="Q157" i="61"/>
  <c r="Z226" i="61"/>
  <c r="V87" i="61"/>
  <c r="T215" i="61"/>
  <c r="J52" i="61"/>
  <c r="D220" i="61"/>
  <c r="E220" i="61" s="1"/>
  <c r="T160" i="61"/>
  <c r="U135" i="61"/>
  <c r="Q24" i="61"/>
  <c r="H134" i="61"/>
  <c r="D171" i="61"/>
  <c r="E171" i="61" s="1"/>
  <c r="M61" i="61"/>
  <c r="Z68" i="61"/>
  <c r="O53" i="61"/>
  <c r="O150" i="61"/>
  <c r="M183" i="61"/>
  <c r="P234" i="61"/>
  <c r="H43" i="61"/>
  <c r="K41" i="61"/>
  <c r="U137" i="61"/>
  <c r="K240" i="61"/>
  <c r="E240" i="61" s="1"/>
  <c r="O166" i="61"/>
  <c r="D164" i="61"/>
  <c r="E164" i="61" s="1"/>
  <c r="Q159" i="61"/>
  <c r="Y200" i="61"/>
  <c r="D51" i="61"/>
  <c r="E51" i="61" s="1"/>
  <c r="M188" i="61"/>
  <c r="K166" i="61"/>
  <c r="O236" i="61"/>
  <c r="M116" i="61"/>
  <c r="U144" i="61"/>
  <c r="U43" i="61"/>
  <c r="I39" i="61"/>
  <c r="M160" i="61"/>
  <c r="V128" i="61"/>
  <c r="O180" i="61"/>
  <c r="L21" i="61"/>
  <c r="D168" i="61"/>
  <c r="E168" i="61" s="1"/>
  <c r="T75" i="61"/>
  <c r="G137" i="61"/>
  <c r="O111" i="61"/>
  <c r="S121" i="61"/>
  <c r="P175" i="61"/>
  <c r="Z161" i="61"/>
  <c r="D127" i="61"/>
  <c r="X204" i="61"/>
  <c r="R61" i="61"/>
  <c r="I16" i="61"/>
  <c r="X150" i="61"/>
  <c r="T110" i="61"/>
  <c r="T19" i="61"/>
  <c r="X134" i="61"/>
  <c r="T42" i="61"/>
  <c r="I217" i="61"/>
  <c r="D222" i="61"/>
  <c r="E222" i="61" s="1"/>
  <c r="D126" i="61"/>
  <c r="D141" i="61"/>
  <c r="E141" i="61" s="1"/>
  <c r="V112" i="61"/>
  <c r="Q250" i="61"/>
  <c r="Z135" i="61"/>
  <c r="I76" i="61"/>
  <c r="L126" i="61"/>
  <c r="Q152" i="61"/>
  <c r="M217" i="61"/>
  <c r="M210" i="61"/>
  <c r="T244" i="61"/>
  <c r="I35" i="61"/>
  <c r="R103" i="61"/>
  <c r="O99" i="61"/>
  <c r="J226" i="61"/>
  <c r="I123" i="61"/>
  <c r="I231" i="61"/>
  <c r="U210" i="61"/>
  <c r="Q226" i="61"/>
  <c r="Q171" i="61"/>
  <c r="K221" i="61"/>
  <c r="K260" i="61"/>
  <c r="J175" i="61"/>
  <c r="M40" i="61"/>
  <c r="P33" i="61"/>
  <c r="K126" i="61"/>
  <c r="U33" i="61"/>
  <c r="P86" i="61"/>
  <c r="D221" i="61"/>
  <c r="E221" i="61" s="1"/>
  <c r="L116" i="61"/>
  <c r="D149" i="61"/>
  <c r="E149" i="61" s="1"/>
  <c r="I246" i="61"/>
  <c r="Q158" i="61"/>
  <c r="W82" i="61"/>
  <c r="O251" i="61"/>
  <c r="J97" i="61"/>
  <c r="P83" i="61"/>
  <c r="M85" i="61"/>
  <c r="G82" i="61"/>
  <c r="H177" i="61"/>
  <c r="G25" i="61"/>
  <c r="Y152" i="61"/>
  <c r="Z204" i="61"/>
  <c r="V96" i="61"/>
  <c r="G48" i="61"/>
  <c r="O75" i="61"/>
  <c r="L236" i="61"/>
  <c r="W223" i="61"/>
  <c r="Z198" i="61"/>
  <c r="D182" i="61"/>
  <c r="G39" i="61"/>
  <c r="M23" i="61"/>
  <c r="D35" i="61"/>
  <c r="E35" i="61" s="1"/>
  <c r="T69" i="61"/>
  <c r="W255" i="61"/>
  <c r="O129" i="61"/>
  <c r="V229" i="61"/>
  <c r="H100" i="61"/>
  <c r="L240" i="61"/>
  <c r="Z63" i="61"/>
  <c r="T144" i="61"/>
  <c r="R40" i="61"/>
  <c r="S129" i="61"/>
  <c r="P160" i="61"/>
  <c r="K210" i="61"/>
  <c r="Y172" i="61"/>
  <c r="N104" i="61"/>
  <c r="P210" i="61"/>
  <c r="T189" i="61"/>
  <c r="S235" i="61"/>
  <c r="P236" i="61"/>
  <c r="Y40" i="61"/>
  <c r="S234" i="61"/>
  <c r="P36" i="61"/>
  <c r="I226" i="61"/>
  <c r="X15" i="61"/>
  <c r="Q137" i="61"/>
  <c r="P82" i="61"/>
  <c r="D251" i="61"/>
  <c r="D56" i="61"/>
  <c r="E56" i="61" s="1"/>
  <c r="U252" i="61"/>
  <c r="L98" i="61"/>
  <c r="K184" i="61"/>
  <c r="G44" i="61"/>
  <c r="N13" i="61"/>
  <c r="G56" i="61"/>
  <c r="Z251" i="61"/>
  <c r="J222" i="61"/>
  <c r="Y250" i="61"/>
  <c r="X143" i="61"/>
  <c r="L123" i="61"/>
  <c r="M33" i="61"/>
  <c r="P251" i="61"/>
  <c r="X11" i="61"/>
  <c r="Z129" i="61"/>
  <c r="Z230" i="61"/>
  <c r="Z73" i="61"/>
  <c r="K182" i="61"/>
  <c r="U16" i="61"/>
  <c r="W188" i="61"/>
  <c r="H157" i="61"/>
  <c r="D186" i="61"/>
  <c r="E186" i="61" s="1"/>
  <c r="Z75" i="61"/>
  <c r="T135" i="61"/>
  <c r="P113" i="61"/>
  <c r="S42" i="61"/>
  <c r="D266" i="61"/>
  <c r="E266" i="61" s="1"/>
  <c r="J230" i="61"/>
  <c r="Q33" i="61"/>
  <c r="D191" i="61"/>
  <c r="V42" i="61"/>
  <c r="V70" i="61"/>
  <c r="M79" i="61"/>
  <c r="V102" i="61"/>
  <c r="K144" i="61"/>
  <c r="G227" i="61"/>
  <c r="S24" i="61"/>
  <c r="K227" i="61"/>
  <c r="P101" i="61"/>
  <c r="I228" i="61"/>
  <c r="P182" i="61"/>
  <c r="H85" i="61"/>
  <c r="I261" i="61"/>
  <c r="E261" i="61" s="1"/>
  <c r="K20" i="61"/>
  <c r="M208" i="61"/>
  <c r="M218" i="61"/>
  <c r="V40" i="61"/>
  <c r="H86" i="61"/>
  <c r="H132" i="61"/>
  <c r="L95" i="61"/>
  <c r="T89" i="61"/>
  <c r="J160" i="61"/>
  <c r="P205" i="61"/>
  <c r="M189" i="61"/>
  <c r="T145" i="61"/>
  <c r="V231" i="61"/>
  <c r="X110" i="61"/>
  <c r="L96" i="61"/>
  <c r="Q77" i="61"/>
  <c r="P220" i="61"/>
  <c r="S113" i="61"/>
  <c r="N24" i="61"/>
  <c r="X20" i="61"/>
  <c r="X25" i="61"/>
  <c r="P128" i="61"/>
  <c r="Q148" i="61"/>
  <c r="U116" i="61"/>
  <c r="T21" i="61"/>
  <c r="W116" i="61"/>
  <c r="Q259" i="61"/>
  <c r="D34" i="61"/>
  <c r="E34" i="61" s="1"/>
  <c r="T204" i="61"/>
  <c r="L26" i="61"/>
  <c r="Q90" i="61"/>
  <c r="S264" i="61"/>
  <c r="E264" i="61" s="1"/>
  <c r="S201" i="61"/>
  <c r="X226" i="61"/>
  <c r="M263" i="61"/>
  <c r="J21" i="61"/>
  <c r="P214" i="61"/>
  <c r="K110" i="61"/>
  <c r="H61" i="61"/>
  <c r="P92" i="61"/>
  <c r="N264" i="61"/>
  <c r="H23" i="61"/>
  <c r="K107" i="61"/>
  <c r="I234" i="61"/>
  <c r="D91" i="61"/>
  <c r="E91" i="61" s="1"/>
  <c r="W158" i="61"/>
  <c r="Y245" i="61"/>
  <c r="W206" i="61"/>
  <c r="T205" i="61"/>
  <c r="V147" i="61"/>
  <c r="G105" i="61"/>
  <c r="N193" i="61"/>
  <c r="S231" i="61"/>
  <c r="J157" i="61"/>
  <c r="O147" i="61"/>
  <c r="N148" i="61"/>
  <c r="X208" i="61"/>
  <c r="O186" i="61"/>
  <c r="V76" i="61"/>
  <c r="Z34" i="61"/>
  <c r="P95" i="61"/>
  <c r="X131" i="61"/>
  <c r="V126" i="61"/>
  <c r="S101" i="61"/>
  <c r="X187" i="61"/>
  <c r="U249" i="61"/>
  <c r="K113" i="61"/>
  <c r="X219" i="61"/>
  <c r="G143" i="61"/>
  <c r="U105" i="61"/>
  <c r="P231" i="61"/>
  <c r="S147" i="61"/>
  <c r="W104" i="61"/>
  <c r="S107" i="61"/>
  <c r="G161" i="61"/>
  <c r="T123" i="61"/>
  <c r="Y85" i="61"/>
  <c r="H206" i="61"/>
  <c r="V250" i="61"/>
  <c r="J127" i="61"/>
  <c r="R95" i="61"/>
  <c r="M209" i="61"/>
  <c r="N208" i="61"/>
  <c r="Z259" i="61"/>
  <c r="N161" i="61"/>
  <c r="R260" i="61"/>
  <c r="D123" i="61"/>
  <c r="P183" i="61"/>
  <c r="P258" i="61"/>
  <c r="L90" i="61"/>
  <c r="W265" i="61"/>
  <c r="U226" i="61"/>
  <c r="I90" i="61"/>
  <c r="Q245" i="61"/>
  <c r="R198" i="61"/>
  <c r="V215" i="61"/>
  <c r="U205" i="61"/>
  <c r="N25" i="61"/>
  <c r="M39" i="61"/>
  <c r="V68" i="61"/>
  <c r="Y43" i="61"/>
  <c r="K216" i="61"/>
  <c r="K177" i="61"/>
  <c r="I68" i="61"/>
  <c r="W56" i="61"/>
  <c r="U44" i="61"/>
  <c r="Z160" i="61"/>
  <c r="H232" i="61"/>
  <c r="M20" i="61"/>
  <c r="D134" i="61"/>
  <c r="E134" i="61" s="1"/>
  <c r="K54" i="61"/>
  <c r="V114" i="61"/>
  <c r="P89" i="61"/>
  <c r="U95" i="61"/>
  <c r="S89" i="61"/>
  <c r="T141" i="61"/>
  <c r="W259" i="61"/>
  <c r="W25" i="61"/>
  <c r="W60" i="61"/>
  <c r="P91" i="61"/>
  <c r="X159" i="61"/>
  <c r="M35" i="61"/>
  <c r="D77" i="61"/>
  <c r="E77" i="61" s="1"/>
  <c r="N184" i="61"/>
  <c r="V188" i="61"/>
  <c r="T34" i="61"/>
  <c r="K79" i="61"/>
  <c r="Q128" i="61"/>
  <c r="L20" i="61"/>
  <c r="K105" i="61"/>
  <c r="K39" i="61"/>
  <c r="U79" i="61"/>
  <c r="S84" i="61"/>
  <c r="K140" i="61"/>
  <c r="V39" i="61"/>
  <c r="Y232" i="61"/>
  <c r="X156" i="61"/>
  <c r="J136" i="61"/>
  <c r="N232" i="61"/>
  <c r="U97" i="61"/>
  <c r="P23" i="61"/>
  <c r="N190" i="61"/>
  <c r="J249" i="61"/>
  <c r="L223" i="61"/>
  <c r="J16" i="61"/>
  <c r="P59" i="61"/>
  <c r="M126" i="61"/>
  <c r="E126" i="61" s="1"/>
  <c r="S215" i="61"/>
  <c r="K69" i="61"/>
  <c r="G100" i="61"/>
  <c r="G215" i="61"/>
  <c r="O149" i="61"/>
  <c r="P79" i="61"/>
  <c r="O52" i="61"/>
  <c r="X33" i="61"/>
  <c r="J78" i="61"/>
  <c r="W216" i="61"/>
  <c r="J129" i="61"/>
  <c r="N174" i="61"/>
  <c r="J25" i="61"/>
  <c r="M198" i="61"/>
  <c r="L150" i="61"/>
  <c r="N19" i="61"/>
  <c r="I229" i="61"/>
  <c r="D105" i="61"/>
  <c r="E105" i="61" s="1"/>
  <c r="J238" i="61"/>
  <c r="Y13" i="61"/>
  <c r="V97" i="61"/>
  <c r="L249" i="61"/>
  <c r="P244" i="61"/>
  <c r="V221" i="61"/>
  <c r="G228" i="61"/>
  <c r="S171" i="61"/>
  <c r="Y128" i="61"/>
  <c r="P188" i="61"/>
  <c r="N20" i="61"/>
  <c r="U156" i="61"/>
  <c r="L148" i="61"/>
  <c r="R143" i="61"/>
  <c r="D31" i="61"/>
  <c r="E31" i="61" s="1"/>
  <c r="U255" i="61"/>
  <c r="E255" i="61" s="1"/>
  <c r="H79" i="61"/>
  <c r="X107" i="61"/>
  <c r="V60" i="61"/>
  <c r="W99" i="61"/>
  <c r="H221" i="61"/>
  <c r="U168" i="61"/>
  <c r="Z22" i="61"/>
  <c r="D259" i="61"/>
  <c r="K157" i="61"/>
  <c r="S168" i="61"/>
  <c r="U259" i="61"/>
  <c r="G265" i="61"/>
  <c r="Y261" i="61"/>
  <c r="I207" i="61"/>
  <c r="U173" i="61"/>
  <c r="K47" i="61"/>
  <c r="O141" i="61"/>
  <c r="V90" i="61"/>
  <c r="X37" i="61"/>
  <c r="U198" i="61"/>
  <c r="H260" i="61"/>
  <c r="P219" i="61"/>
  <c r="G58" i="61"/>
  <c r="L264" i="61"/>
  <c r="R52" i="61"/>
  <c r="T96" i="61"/>
  <c r="L219" i="61"/>
  <c r="Q214" i="61"/>
  <c r="M135" i="61"/>
  <c r="J38" i="61"/>
  <c r="K231" i="61"/>
  <c r="W161" i="61"/>
  <c r="L105" i="61"/>
  <c r="H116" i="61"/>
  <c r="N263" i="61"/>
  <c r="G70" i="61"/>
  <c r="R177" i="61"/>
  <c r="S265" i="61"/>
  <c r="E265" i="61" s="1"/>
  <c r="I174" i="61"/>
  <c r="W218" i="61"/>
  <c r="V253" i="61"/>
  <c r="W40" i="61"/>
  <c r="T32" i="61"/>
  <c r="X22" i="61"/>
  <c r="R148" i="61"/>
  <c r="I210" i="61"/>
  <c r="T181" i="61"/>
  <c r="E181" i="61" s="1"/>
  <c r="I113" i="61"/>
  <c r="O89" i="61"/>
  <c r="M16" i="61"/>
  <c r="T245" i="61"/>
  <c r="E245" i="61" s="1"/>
  <c r="R20" i="61"/>
  <c r="D75" i="61"/>
  <c r="E75" i="61" s="1"/>
  <c r="T206" i="61"/>
  <c r="I168" i="61"/>
  <c r="M100" i="61"/>
  <c r="Z207" i="61"/>
  <c r="Z99" i="61"/>
  <c r="G114" i="61"/>
  <c r="G198" i="61"/>
  <c r="V266" i="61"/>
  <c r="R126" i="61"/>
  <c r="N59" i="61"/>
  <c r="Y208" i="61"/>
  <c r="T103" i="61"/>
  <c r="U183" i="61"/>
  <c r="O266" i="61"/>
  <c r="Q191" i="61"/>
  <c r="N46" i="61"/>
  <c r="W95" i="61"/>
  <c r="E180" i="61"/>
  <c r="E253" i="61"/>
  <c r="E116" i="61"/>
  <c r="E249" i="61"/>
  <c r="E246" i="61"/>
  <c r="E252" i="61"/>
  <c r="E259" i="61"/>
  <c r="E200" i="61"/>
  <c r="E258" i="61"/>
  <c r="E185" i="61"/>
  <c r="E188" i="61"/>
  <c r="E191" i="61"/>
  <c r="E21" i="281"/>
  <c r="E75" i="281"/>
  <c r="D129" i="281"/>
  <c r="E258" i="616"/>
  <c r="J24" i="68"/>
  <c r="J23" i="68" s="1"/>
  <c r="G264" i="616"/>
  <c r="E286" i="616"/>
  <c r="E284" i="614"/>
  <c r="G251" i="614"/>
  <c r="E251" i="614" s="1"/>
  <c r="G259" i="614"/>
  <c r="E259" i="614" s="1"/>
  <c r="G252" i="614"/>
  <c r="E252" i="614" s="1"/>
  <c r="G261" i="614"/>
  <c r="E261" i="614" s="1"/>
  <c r="G250" i="614"/>
  <c r="E250" i="614" s="1"/>
  <c r="G249" i="614"/>
  <c r="N50" i="68" a="1"/>
  <c r="N50" i="68" s="1"/>
  <c r="AB13" i="390" s="1"/>
  <c r="AB14" i="390" s="1"/>
  <c r="AB15" i="390" s="1"/>
  <c r="N42" i="68" a="1"/>
  <c r="N42" i="68" s="1"/>
  <c r="T13" i="390" s="1"/>
  <c r="T14" i="390" s="1"/>
  <c r="T15" i="390" s="1"/>
  <c r="N51" i="68" a="1"/>
  <c r="N51" i="68" s="1"/>
  <c r="AC13" i="390" s="1"/>
  <c r="AC14" i="390" s="1"/>
  <c r="AC15" i="390" s="1"/>
  <c r="N38" i="68" a="1"/>
  <c r="N38" i="68" s="1"/>
  <c r="P13" i="390" s="1"/>
  <c r="P14" i="390" s="1"/>
  <c r="P15" i="390" s="1"/>
  <c r="N27" i="68" a="1"/>
  <c r="N27" i="68" s="1"/>
  <c r="E13" i="390" s="1"/>
  <c r="N45" i="68" a="1"/>
  <c r="N45" i="68" s="1"/>
  <c r="W13" i="390" s="1"/>
  <c r="W14" i="390" s="1"/>
  <c r="W15" i="390" s="1"/>
  <c r="N33" i="68" a="1"/>
  <c r="N33" i="68" s="1"/>
  <c r="K13" i="390" s="1"/>
  <c r="K14" i="390" s="1"/>
  <c r="K15" i="390" s="1"/>
  <c r="N44" i="68" a="1"/>
  <c r="N44" i="68" s="1"/>
  <c r="V13" i="390" s="1"/>
  <c r="V14" i="390" s="1"/>
  <c r="V15" i="390" s="1"/>
  <c r="N48" i="68" a="1"/>
  <c r="N48" i="68" s="1"/>
  <c r="Z13" i="390" s="1"/>
  <c r="Z14" i="390" s="1"/>
  <c r="Z15" i="390" s="1"/>
  <c r="N24" i="68" a="1"/>
  <c r="N24" i="68" s="1"/>
  <c r="B13" i="390" s="1"/>
  <c r="N55" i="68" a="1"/>
  <c r="N55" i="68" s="1"/>
  <c r="AG13" i="390" s="1"/>
  <c r="AG14" i="390" s="1"/>
  <c r="AG15" i="390" s="1"/>
  <c r="N40" i="68" a="1"/>
  <c r="N40" i="68" s="1"/>
  <c r="R13" i="390" s="1"/>
  <c r="R14" i="390" s="1"/>
  <c r="R15" i="390" s="1"/>
  <c r="N47" i="68" a="1"/>
  <c r="N47" i="68" s="1"/>
  <c r="Y13" i="390" s="1"/>
  <c r="Y14" i="390" s="1"/>
  <c r="Y15" i="390" s="1"/>
  <c r="N32" i="68" a="1"/>
  <c r="N32" i="68" s="1"/>
  <c r="J13" i="390" s="1"/>
  <c r="J14" i="390" s="1"/>
  <c r="J15" i="390" s="1"/>
  <c r="N34" i="68" a="1"/>
  <c r="N34" i="68" s="1"/>
  <c r="L13" i="390" s="1"/>
  <c r="L14" i="390" s="1"/>
  <c r="L15" i="390" s="1"/>
  <c r="N41" i="68" a="1"/>
  <c r="N41" i="68" s="1"/>
  <c r="S13" i="390" s="1"/>
  <c r="S14" i="390" s="1"/>
  <c r="S15" i="390" s="1"/>
  <c r="N59" i="68" a="1"/>
  <c r="N59" i="68" s="1"/>
  <c r="AK13" i="390" s="1"/>
  <c r="AK14" i="390" s="1"/>
  <c r="AK15" i="390" s="1"/>
  <c r="N52" i="68" a="1"/>
  <c r="N52" i="68" s="1"/>
  <c r="AD13" i="390" s="1"/>
  <c r="AD14" i="390" s="1"/>
  <c r="AD15" i="390" s="1"/>
  <c r="N25" i="68" a="1"/>
  <c r="N25" i="68" s="1"/>
  <c r="C13" i="390" s="1"/>
  <c r="N54" i="68" a="1"/>
  <c r="N54" i="68" s="1"/>
  <c r="AF13" i="390" s="1"/>
  <c r="AF14" i="390" s="1"/>
  <c r="AF15" i="390" s="1"/>
  <c r="N37" i="68" a="1"/>
  <c r="N37" i="68" s="1"/>
  <c r="O13" i="390" s="1"/>
  <c r="O14" i="390" s="1"/>
  <c r="O15" i="390" s="1"/>
  <c r="N36" i="68" a="1"/>
  <c r="N36" i="68" s="1"/>
  <c r="N13" i="390" s="1"/>
  <c r="N14" i="390" s="1"/>
  <c r="N15" i="390" s="1"/>
  <c r="N57" i="68" a="1"/>
  <c r="N57" i="68" s="1"/>
  <c r="AI13" i="390" s="1"/>
  <c r="AI14" i="390" s="1"/>
  <c r="AI15" i="390" s="1"/>
  <c r="N26" i="68" a="1"/>
  <c r="N26" i="68" s="1"/>
  <c r="D13" i="390" s="1"/>
  <c r="N35" i="68" a="1"/>
  <c r="N35" i="68" s="1"/>
  <c r="M13" i="390" s="1"/>
  <c r="M14" i="390" s="1"/>
  <c r="M15" i="390" s="1"/>
  <c r="N58" i="68" a="1"/>
  <c r="N58" i="68" s="1"/>
  <c r="AJ13" i="390" s="1"/>
  <c r="AJ14" i="390" s="1"/>
  <c r="AJ15" i="390" s="1"/>
  <c r="N28" i="68" a="1"/>
  <c r="N28" i="68" s="1"/>
  <c r="F13" i="390" s="1"/>
  <c r="N43" i="68" a="1"/>
  <c r="N43" i="68" s="1"/>
  <c r="U13" i="390" s="1"/>
  <c r="U14" i="390" s="1"/>
  <c r="U15" i="390" s="1"/>
  <c r="N29" i="68" a="1"/>
  <c r="N29" i="68" s="1"/>
  <c r="G13" i="390" s="1"/>
  <c r="N31" i="68" a="1"/>
  <c r="N31" i="68" s="1"/>
  <c r="I13" i="390" s="1"/>
  <c r="I14" i="390" s="1"/>
  <c r="I15" i="390" s="1"/>
  <c r="N56" i="68" a="1"/>
  <c r="N56" i="68" s="1"/>
  <c r="AH13" i="390" s="1"/>
  <c r="AH14" i="390" s="1"/>
  <c r="AH15" i="390" s="1"/>
  <c r="N30" i="68" a="1"/>
  <c r="N30" i="68" s="1"/>
  <c r="H13" i="390" s="1"/>
  <c r="N49" i="68" a="1"/>
  <c r="N49" i="68" s="1"/>
  <c r="AA13" i="390" s="1"/>
  <c r="AA14" i="390" s="1"/>
  <c r="AA15" i="390" s="1"/>
  <c r="N53" i="68" a="1"/>
  <c r="N53" i="68" s="1"/>
  <c r="AE13" i="390" s="1"/>
  <c r="AE14" i="390" s="1"/>
  <c r="AE15" i="390" s="1"/>
  <c r="N46" i="68" a="1"/>
  <c r="N46" i="68" s="1"/>
  <c r="X13" i="390" s="1"/>
  <c r="X14" i="390" s="1"/>
  <c r="X15" i="390" s="1"/>
  <c r="N39" i="68" a="1"/>
  <c r="N39" i="68" s="1"/>
  <c r="Q13" i="390" s="1"/>
  <c r="Q14" i="390" s="1"/>
  <c r="Q15" i="390" s="1"/>
  <c r="D54" i="281"/>
  <c r="G57" i="281"/>
  <c r="E245" i="614"/>
  <c r="G246" i="614"/>
  <c r="E246" i="614" s="1"/>
  <c r="G193" i="614"/>
  <c r="E191" i="614"/>
  <c r="D27" i="281"/>
  <c r="E27" i="281" s="1"/>
  <c r="E24" i="281"/>
  <c r="E14" i="61" l="1"/>
  <c r="E201" i="61"/>
  <c r="E69" i="61"/>
  <c r="BH265" i="8"/>
  <c r="F7" i="390" s="1"/>
  <c r="F8" i="390" s="1"/>
  <c r="BG265" i="8"/>
  <c r="E7" i="390" s="1"/>
  <c r="E8" i="390" s="1"/>
  <c r="E69" i="281"/>
  <c r="D123" i="281"/>
  <c r="E123" i="61"/>
  <c r="Q264" i="618"/>
  <c r="Q265" i="618" s="1"/>
  <c r="L264" i="618"/>
  <c r="L265" i="618" s="1"/>
  <c r="R264" i="618"/>
  <c r="R265" i="618" s="1"/>
  <c r="G264" i="618"/>
  <c r="U264" i="618"/>
  <c r="U265" i="618" s="1"/>
  <c r="J264" i="618"/>
  <c r="J265" i="618" s="1"/>
  <c r="H264" i="618"/>
  <c r="H265" i="618" s="1"/>
  <c r="O264" i="618"/>
  <c r="O265" i="618" s="1"/>
  <c r="X264" i="618"/>
  <c r="X265" i="618" s="1"/>
  <c r="M264" i="618"/>
  <c r="M265" i="618" s="1"/>
  <c r="I264" i="618"/>
  <c r="I265" i="618" s="1"/>
  <c r="P264" i="618"/>
  <c r="P265" i="618" s="1"/>
  <c r="K264" i="618"/>
  <c r="K265" i="618" s="1"/>
  <c r="Y264" i="618"/>
  <c r="Y265" i="618" s="1"/>
  <c r="S264" i="618"/>
  <c r="S265" i="618" s="1"/>
  <c r="V264" i="618"/>
  <c r="V265" i="618" s="1"/>
  <c r="T264" i="618"/>
  <c r="T265" i="618" s="1"/>
  <c r="Z264" i="618"/>
  <c r="Z265" i="618" s="1"/>
  <c r="N264" i="618"/>
  <c r="N265" i="618" s="1"/>
  <c r="W264" i="618"/>
  <c r="W265" i="618" s="1"/>
  <c r="E244" i="61"/>
  <c r="E18" i="281"/>
  <c r="E152" i="61"/>
  <c r="E107" i="61"/>
  <c r="P264" i="614"/>
  <c r="P265" i="614" s="1"/>
  <c r="K264" i="614"/>
  <c r="K265" i="614" s="1"/>
  <c r="M264" i="614"/>
  <c r="M265" i="614" s="1"/>
  <c r="S264" i="614"/>
  <c r="S265" i="614" s="1"/>
  <c r="L264" i="614"/>
  <c r="L265" i="614" s="1"/>
  <c r="N264" i="614"/>
  <c r="N265" i="614" s="1"/>
  <c r="X264" i="614"/>
  <c r="X265" i="614" s="1"/>
  <c r="I264" i="614"/>
  <c r="I265" i="614" s="1"/>
  <c r="J264" i="614"/>
  <c r="J265" i="614" s="1"/>
  <c r="H264" i="614"/>
  <c r="H265" i="614" s="1"/>
  <c r="V264" i="614"/>
  <c r="V265" i="614" s="1"/>
  <c r="O264" i="614"/>
  <c r="O265" i="614" s="1"/>
  <c r="U264" i="614"/>
  <c r="U265" i="614" s="1"/>
  <c r="Q264" i="614"/>
  <c r="Q265" i="614" s="1"/>
  <c r="R264" i="614"/>
  <c r="R265" i="614" s="1"/>
  <c r="Z264" i="614"/>
  <c r="Z265" i="614" s="1"/>
  <c r="Y264" i="614"/>
  <c r="Y265" i="614" s="1"/>
  <c r="T264" i="614"/>
  <c r="T265" i="614" s="1"/>
  <c r="W264" i="614"/>
  <c r="W265" i="614" s="1"/>
  <c r="E251" i="61"/>
  <c r="E238" i="61"/>
  <c r="G158" i="281"/>
  <c r="D105" i="281"/>
  <c r="E184" i="61"/>
  <c r="E127" i="61"/>
  <c r="D117" i="281"/>
  <c r="E63" i="281"/>
  <c r="E193" i="614"/>
  <c r="G285" i="614"/>
  <c r="E285" i="614" s="1"/>
  <c r="G253" i="614"/>
  <c r="G255" i="614" s="1"/>
  <c r="E249" i="614"/>
  <c r="E264" i="616"/>
  <c r="G265" i="616"/>
  <c r="D57" i="281"/>
  <c r="E57" i="281" s="1"/>
  <c r="E54" i="281"/>
  <c r="E3" i="390"/>
  <c r="K74" i="281"/>
  <c r="L62" i="281"/>
  <c r="I62" i="281"/>
  <c r="M74" i="281"/>
  <c r="K62" i="281"/>
  <c r="L74" i="281"/>
  <c r="J62" i="281"/>
  <c r="I74" i="281"/>
  <c r="J74" i="281"/>
  <c r="H62" i="281"/>
  <c r="M62" i="281"/>
  <c r="H74" i="281"/>
  <c r="H128" i="281" l="1"/>
  <c r="H77" i="281"/>
  <c r="M104" i="281"/>
  <c r="M116" i="281"/>
  <c r="M65" i="281"/>
  <c r="H116" i="281"/>
  <c r="H104" i="281"/>
  <c r="H65" i="281"/>
  <c r="J128" i="281"/>
  <c r="J77" i="281"/>
  <c r="I77" i="281"/>
  <c r="I128" i="281"/>
  <c r="J116" i="281"/>
  <c r="J65" i="281"/>
  <c r="J104" i="281"/>
  <c r="L128" i="281"/>
  <c r="L77" i="281"/>
  <c r="K65" i="281"/>
  <c r="K104" i="281"/>
  <c r="K116" i="281"/>
  <c r="M128" i="281"/>
  <c r="M77" i="281"/>
  <c r="I65" i="281"/>
  <c r="I116" i="281"/>
  <c r="I104" i="281"/>
  <c r="L104" i="281"/>
  <c r="L65" i="281"/>
  <c r="L116" i="281"/>
  <c r="K77" i="281"/>
  <c r="K128" i="281"/>
  <c r="E4" i="390"/>
  <c r="D158" i="281"/>
  <c r="E105" i="281"/>
  <c r="G265" i="618"/>
  <c r="E264" i="618"/>
  <c r="E255" i="614"/>
  <c r="G258" i="614"/>
  <c r="E253" i="614"/>
  <c r="G287" i="614"/>
  <c r="E287" i="614" s="1"/>
  <c r="E265" i="616"/>
  <c r="G62" i="281"/>
  <c r="G116" i="281" l="1"/>
  <c r="D62" i="281"/>
  <c r="G65" i="281"/>
  <c r="J160" i="281"/>
  <c r="J107" i="281"/>
  <c r="H160" i="281"/>
  <c r="H107" i="281"/>
  <c r="E265" i="618"/>
  <c r="I107" i="281"/>
  <c r="I160" i="281"/>
  <c r="I109" i="281"/>
  <c r="L107" i="281"/>
  <c r="L109" i="281"/>
  <c r="L160" i="281"/>
  <c r="K107" i="281"/>
  <c r="K109" i="281"/>
  <c r="K160" i="281"/>
  <c r="M107" i="281"/>
  <c r="M160" i="281"/>
  <c r="M109" i="281"/>
  <c r="G286" i="614"/>
  <c r="E258" i="614"/>
  <c r="K111" i="281" l="1"/>
  <c r="K110" i="281"/>
  <c r="J109" i="281"/>
  <c r="J110" i="281"/>
  <c r="J111" i="281"/>
  <c r="E62" i="281"/>
  <c r="D65" i="281"/>
  <c r="E65" i="281" s="1"/>
  <c r="D116" i="281"/>
  <c r="H111" i="281"/>
  <c r="H110" i="281"/>
  <c r="H109" i="281"/>
  <c r="L111" i="281"/>
  <c r="L110" i="281"/>
  <c r="M111" i="281"/>
  <c r="M110" i="281"/>
  <c r="I110" i="281"/>
  <c r="I111" i="281"/>
  <c r="E286" i="614"/>
  <c r="G264" i="614"/>
  <c r="L77" i="60" a="1"/>
  <c r="X73" i="60" a="1"/>
  <c r="T86" i="60" a="1"/>
  <c r="D252" i="60" a="1"/>
  <c r="O24" i="60" a="1"/>
  <c r="I131" i="60" a="1"/>
  <c r="K48" i="60" a="1"/>
  <c r="T250" i="60" a="1"/>
  <c r="W205" i="60" a="1"/>
  <c r="I74" i="60" a="1"/>
  <c r="U130" i="60" a="1"/>
  <c r="Y25" i="60" a="1"/>
  <c r="O233" i="60" a="1"/>
  <c r="Z221" i="60" a="1"/>
  <c r="L258" i="60" a="1"/>
  <c r="Y150" i="60" a="1"/>
  <c r="Y205" i="60" a="1"/>
  <c r="P11" i="60" a="1"/>
  <c r="U164" i="60" a="1"/>
  <c r="M58" i="60" a="1"/>
  <c r="S158" i="60" a="1"/>
  <c r="X126" i="60" a="1"/>
  <c r="Y182" i="60" a="1"/>
  <c r="N218" i="60" a="1"/>
  <c r="D77" i="60" a="1"/>
  <c r="Q262" i="60" a="1"/>
  <c r="W74" i="60" a="1"/>
  <c r="M168" i="60" a="1"/>
  <c r="Z25" i="60" a="1"/>
  <c r="K199" i="60" a="1"/>
  <c r="N103" i="60" a="1"/>
  <c r="U263" i="60" a="1"/>
  <c r="P137" i="60" a="1"/>
  <c r="Q245" i="60" a="1"/>
  <c r="T74" i="60" a="1"/>
  <c r="N235" i="60" a="1"/>
  <c r="T210" i="60" a="1"/>
  <c r="Q39" i="60" a="1"/>
  <c r="Q32" i="60" a="1"/>
  <c r="V182" i="60" a="1"/>
  <c r="S168" i="60" a="1"/>
  <c r="Q214" i="60" a="1"/>
  <c r="G206" i="60" a="1"/>
  <c r="Y158" i="60" a="1"/>
  <c r="L252" i="60" a="1"/>
  <c r="S175" i="60" a="1"/>
  <c r="S259" i="60" a="1"/>
  <c r="T182" i="60" a="1"/>
  <c r="S141" i="60" a="1"/>
  <c r="P33" i="60" a="1"/>
  <c r="V121" i="60" a="1"/>
  <c r="K157" i="60" a="1"/>
  <c r="X263" i="60" a="1"/>
  <c r="R263" i="60" a="1"/>
  <c r="D74" i="60" a="1"/>
  <c r="D180" i="60" a="1"/>
  <c r="U214" i="60" a="1"/>
  <c r="L23" i="60" a="1"/>
  <c r="Q111" i="60" a="1"/>
  <c r="R104" i="60" a="1"/>
  <c r="L92" i="60" a="1"/>
  <c r="T231" i="60" a="1"/>
  <c r="W31" i="60" a="1"/>
  <c r="Y136" i="60" a="1"/>
  <c r="H23" i="60" a="1"/>
  <c r="X205" i="60" a="1"/>
  <c r="K223" i="60" a="1"/>
  <c r="I185" i="60" a="1"/>
  <c r="W44" i="60" a="1"/>
  <c r="E14" i="390"/>
  <c r="J58" i="60" a="1"/>
  <c r="T266" i="60" a="1"/>
  <c r="W33" i="60" a="1"/>
  <c r="V204" i="60" a="1"/>
  <c r="Z233" i="60" a="1"/>
  <c r="D245" i="60" a="1"/>
  <c r="P222" i="60" a="1"/>
  <c r="U174" i="60" a="1"/>
  <c r="V235" i="60" a="1"/>
  <c r="I260" i="60" a="1"/>
  <c r="W191" i="60" a="1"/>
  <c r="K177" i="60" a="1"/>
  <c r="I209" i="60" a="1"/>
  <c r="H150" i="60" a="1"/>
  <c r="L210" i="60" a="1"/>
  <c r="V193" i="60" a="1"/>
  <c r="R123" i="60" a="1"/>
  <c r="Y148" i="60" a="1"/>
  <c r="G232" i="60" a="1"/>
  <c r="D210" i="60" a="1"/>
  <c r="V77" i="60" a="1"/>
  <c r="Y188" i="60" a="1"/>
  <c r="D88" i="60" a="1"/>
  <c r="M234" i="60" a="1"/>
  <c r="K68" i="60" a="1"/>
  <c r="R126" i="60" a="1"/>
  <c r="M250" i="60" a="1"/>
  <c r="Z187" i="60" a="1"/>
  <c r="Z131" i="60" a="1"/>
  <c r="Q44" i="60" a="1"/>
  <c r="X189" i="60" a="1"/>
  <c r="P58" i="60" a="1"/>
  <c r="S52" i="60" a="1"/>
  <c r="Y220" i="60" a="1"/>
  <c r="H15" i="60" a="1"/>
  <c r="N253" i="60" a="1"/>
  <c r="H86" i="60" a="1"/>
  <c r="G15" i="60" a="1"/>
  <c r="N113" i="60" a="1"/>
  <c r="S164" i="60" a="1"/>
  <c r="G152" i="60" a="1"/>
  <c r="O184" i="60" a="1"/>
  <c r="U105" i="60" a="1"/>
  <c r="V262" i="60" a="1"/>
  <c r="I12" i="60" a="1"/>
  <c r="S183" i="60" a="1"/>
  <c r="J214" i="60" a="1"/>
  <c r="R189" i="60" a="1"/>
  <c r="X30" i="60" a="1"/>
  <c r="U11" i="60" a="1"/>
  <c r="I199" i="60" a="1"/>
  <c r="O209" i="60" a="1"/>
  <c r="Z264" i="60" a="1"/>
  <c r="T47" i="60" a="1"/>
  <c r="Y61" i="60" a="1"/>
  <c r="N40" i="60" a="1"/>
  <c r="X61" i="60" a="1"/>
  <c r="P31" i="60" a="1"/>
  <c r="X56" i="60" a="1"/>
  <c r="I149" i="60" a="1"/>
  <c r="J44" i="60" a="1"/>
  <c r="G259" i="60" a="1"/>
  <c r="Z67" i="60" a="1"/>
  <c r="U98" i="60" a="1"/>
  <c r="U39" i="60" a="1"/>
  <c r="Z199" i="60" a="1"/>
  <c r="L135" i="60" a="1"/>
  <c r="Q221" i="60" a="1"/>
  <c r="M11" i="60" a="1"/>
  <c r="K30" i="60" a="1"/>
  <c r="I121" i="60" a="1"/>
  <c r="G100" i="60" a="1"/>
  <c r="T229" i="60" a="1"/>
  <c r="Y69" i="60" a="1"/>
  <c r="H14" i="60" a="1"/>
  <c r="W184" i="60" a="1"/>
  <c r="D164" i="60" a="1"/>
  <c r="O251" i="60" a="1"/>
  <c r="U87" i="60" a="1"/>
  <c r="N116" i="60" a="1"/>
  <c r="M205" i="60" a="1"/>
  <c r="J261" i="60" a="1"/>
  <c r="P166" i="60" a="1"/>
  <c r="I111" i="60" a="1"/>
  <c r="U52" i="60" a="1"/>
  <c r="J177" i="60" a="1"/>
  <c r="Y249" i="60" a="1"/>
  <c r="M134" i="60" a="1"/>
  <c r="J231" i="60" a="1"/>
  <c r="K57" i="60" a="1"/>
  <c r="L266" i="60" a="1"/>
  <c r="S184" i="60" a="1"/>
  <c r="M245" i="60" a="1"/>
  <c r="L250" i="60" a="1"/>
  <c r="M216" i="60" a="1"/>
  <c r="H186" i="60" a="1"/>
  <c r="H41" i="60" a="1"/>
  <c r="R193" i="60" a="1"/>
  <c r="M238" i="60" a="1"/>
  <c r="N234" i="60" a="1"/>
  <c r="K213" i="60" a="1"/>
  <c r="U166" i="60" a="1"/>
  <c r="V131" i="60" a="1"/>
  <c r="I208" i="60" a="1"/>
  <c r="K190" i="60" a="1"/>
  <c r="V20" i="60" a="1"/>
  <c r="M59" i="60" a="1"/>
  <c r="L148" i="60" a="1"/>
  <c r="M219" i="60" a="1"/>
  <c r="X214" i="60" a="1"/>
  <c r="M145" i="60" a="1"/>
  <c r="Y82" i="60" a="1"/>
  <c r="W210" i="60" a="1"/>
  <c r="Q29" i="60" a="1"/>
  <c r="J84" i="60" a="1"/>
  <c r="X150" i="60" a="1"/>
  <c r="D161" i="60" a="1"/>
  <c r="Z51" i="60" a="1"/>
  <c r="D38" i="60" a="1"/>
  <c r="L207" i="60" a="1"/>
  <c r="Z58" i="60" a="1"/>
  <c r="X53" i="60" a="1"/>
  <c r="P204" i="60" a="1"/>
  <c r="Q208" i="60" a="1"/>
  <c r="K235" i="60" a="1"/>
  <c r="I183" i="60" a="1"/>
  <c r="V32" i="60" a="1"/>
  <c r="Y250" i="60" a="1"/>
  <c r="J14" i="60" a="1"/>
  <c r="O76" i="60" a="1"/>
  <c r="L173" i="60" a="1"/>
  <c r="U99" i="60" a="1"/>
  <c r="L229" i="60" a="1"/>
  <c r="N104" i="60" a="1"/>
  <c r="W244" i="60" a="1"/>
  <c r="J82" i="60" a="1"/>
  <c r="I33" i="60" a="1"/>
  <c r="U148" i="60" a="1"/>
  <c r="W67" i="60" a="1"/>
  <c r="Q250" i="60" a="1"/>
  <c r="O157" i="60" a="1"/>
  <c r="R188" i="60" a="1"/>
  <c r="K250" i="60" a="1"/>
  <c r="Z216" i="60" a="1"/>
  <c r="P134" i="60" a="1"/>
  <c r="U157" i="60" a="1"/>
  <c r="J238" i="60" a="1"/>
  <c r="Y215" i="60" a="1"/>
  <c r="D226" i="60" a="1"/>
  <c r="X70" i="60" a="1"/>
  <c r="Z89" i="60" a="1"/>
  <c r="Z214" i="60" a="1"/>
  <c r="W23" i="60" a="1"/>
  <c r="W253" i="60" a="1"/>
  <c r="P95" i="60" a="1"/>
  <c r="P41" i="60" a="1"/>
  <c r="U13" i="60" a="1"/>
  <c r="M85" i="60" a="1"/>
  <c r="V70" i="60" a="1"/>
  <c r="Z97" i="60" a="1"/>
  <c r="G171" i="60" a="1"/>
  <c r="X143" i="60" a="1"/>
  <c r="V96" i="60" a="1"/>
  <c r="K79" i="60" a="1"/>
  <c r="Z82" i="60" a="1"/>
  <c r="H35" i="60" a="1"/>
  <c r="T95" i="60" a="1"/>
  <c r="R14" i="60" a="1"/>
  <c r="D43" i="60" a="1"/>
  <c r="R52" i="60" a="1"/>
  <c r="R146" i="60" a="1"/>
  <c r="X114" i="60" a="1"/>
  <c r="N134" i="60" a="1"/>
  <c r="P175" i="60" a="1"/>
  <c r="H96" i="60" a="1"/>
  <c r="O13" i="60" a="1"/>
  <c r="H102" i="60" a="1"/>
  <c r="X127" i="60" a="1"/>
  <c r="H73" i="60" a="1"/>
  <c r="O262" i="60" a="1"/>
  <c r="X233" i="60" a="1"/>
  <c r="M230" i="60" a="1"/>
  <c r="Q82" i="60" a="1"/>
  <c r="S157" i="60" a="1"/>
  <c r="T132" i="60" a="1"/>
  <c r="Y184" i="60" a="1"/>
  <c r="Y183" i="60" a="1"/>
  <c r="Q222" i="60" a="1"/>
  <c r="L122" i="60" a="1"/>
  <c r="G73" i="60" a="1"/>
  <c r="D126" i="60" a="1"/>
  <c r="N199" i="60" a="1"/>
  <c r="I16" i="60" a="1"/>
  <c r="Y208" i="60" a="1"/>
  <c r="J48" i="60" a="1"/>
  <c r="V14" i="60" a="1"/>
  <c r="K96" i="60" a="1"/>
  <c r="Y230" i="60" a="1"/>
  <c r="I217" i="60" a="1"/>
  <c r="J67" i="60" a="1"/>
  <c r="P67" i="60" a="1"/>
  <c r="V230" i="60" a="1"/>
  <c r="Y127" i="60" a="1"/>
  <c r="Y36" i="60" a="1"/>
  <c r="N31" i="60" a="1"/>
  <c r="K230" i="60" a="1"/>
  <c r="G79" i="60" a="1"/>
  <c r="T240" i="60" a="1"/>
  <c r="W98" i="60" a="1"/>
  <c r="S181" i="60" a="1"/>
  <c r="W159" i="60" a="1"/>
  <c r="Y53" i="60" a="1"/>
  <c r="V215" i="60" a="1"/>
  <c r="J113" i="60" a="1"/>
  <c r="J245" i="60" a="1"/>
  <c r="R63" i="60" a="1"/>
  <c r="W13" i="60" a="1"/>
  <c r="D99" i="60" a="1"/>
  <c r="G54" i="60" a="1"/>
  <c r="Y229" i="60" a="1"/>
  <c r="L190" i="60" a="1"/>
  <c r="R240" i="60" a="1"/>
  <c r="P223" i="60" a="1"/>
  <c r="O252" i="60" a="1"/>
  <c r="D265" i="60" a="1"/>
  <c r="T198" i="60" a="1"/>
  <c r="M43" i="60" a="1"/>
  <c r="T43" i="60" a="1"/>
  <c r="G107" i="60" a="1"/>
  <c r="G70" i="60" a="1"/>
  <c r="O199" i="60" a="1"/>
  <c r="U54" i="60" a="1"/>
  <c r="X68" i="60" a="1"/>
  <c r="G87" i="60" a="1"/>
  <c r="N77" i="60" a="1"/>
  <c r="I51" i="60" a="1"/>
  <c r="Z226" i="60" a="1"/>
  <c r="N222" i="60" a="1"/>
  <c r="G99" i="60" a="1"/>
  <c r="K261" i="60" a="1"/>
  <c r="K103" i="60" a="1"/>
  <c r="M135" i="60" a="1"/>
  <c r="K146" i="60" a="1"/>
  <c r="P47" i="60" a="1"/>
  <c r="M103" i="60" a="1"/>
  <c r="K105" i="60" a="1"/>
  <c r="N181" i="60" a="1"/>
  <c r="Y166" i="60" a="1"/>
  <c r="X156" i="60" a="1"/>
  <c r="R40" i="60" a="1"/>
  <c r="L40" i="60" a="1"/>
  <c r="M83" i="60" a="1"/>
  <c r="N34" i="60" a="1"/>
  <c r="G23" i="60" a="1"/>
  <c r="Q230" i="60" a="1"/>
  <c r="N142" i="60" a="1"/>
  <c r="T143" i="60" a="1"/>
  <c r="J221" i="60" a="1"/>
  <c r="M24" i="60" a="1"/>
  <c r="K127" i="60" a="1"/>
  <c r="X146" i="60" a="1"/>
  <c r="G55" i="60" a="1"/>
  <c r="M13" i="60" a="1"/>
  <c r="O92" i="60" a="1"/>
  <c r="M130" i="60" a="1"/>
  <c r="Q157" i="60" a="1"/>
  <c r="D172" i="60" a="1"/>
  <c r="H258" i="60" a="1"/>
  <c r="N201" i="60" a="1"/>
  <c r="D168" i="60" a="1"/>
  <c r="V210" i="60" a="1"/>
  <c r="P100" i="60" a="1"/>
  <c r="G14" i="60" a="1"/>
  <c r="O238" i="60" a="1"/>
  <c r="X60" i="60" a="1"/>
  <c r="V30" i="60" a="1"/>
  <c r="O246" i="60" a="1"/>
  <c r="Y101" i="60" a="1"/>
  <c r="H158" i="60" a="1"/>
  <c r="P214" i="60" a="1"/>
  <c r="M236" i="60" a="1"/>
  <c r="Y19" i="60" a="1"/>
  <c r="D107" i="60" a="1"/>
  <c r="X95" i="60" a="1"/>
  <c r="L204" i="60" a="1"/>
  <c r="O56" i="60" a="1"/>
  <c r="V218" i="60" a="1"/>
  <c r="T23" i="60" a="1"/>
  <c r="D136" i="60" a="1"/>
  <c r="L24" i="60" a="1"/>
  <c r="M90" i="60" a="1"/>
  <c r="Q41" i="60" a="1"/>
  <c r="Z204" i="60" a="1"/>
  <c r="M171" i="60" a="1"/>
  <c r="Q102" i="60" a="1"/>
  <c r="V92" i="60" a="1"/>
  <c r="W251" i="60" a="1"/>
  <c r="M60" i="60" a="1"/>
  <c r="U255" i="60" a="1"/>
  <c r="Y96" i="60" a="1"/>
  <c r="G133" i="60" a="1"/>
  <c r="O44" i="60" a="1"/>
  <c r="Q110" i="60" a="1"/>
  <c r="U46" i="60" a="1"/>
  <c r="I113" i="60" a="1"/>
  <c r="V44" i="60" a="1"/>
  <c r="Q173" i="60" a="1"/>
  <c r="G199" i="60" a="1"/>
  <c r="S167" i="60" a="1"/>
  <c r="R33" i="60" a="1"/>
  <c r="N95" i="60" a="1"/>
  <c r="Y253" i="60" a="1"/>
  <c r="U137" i="60" a="1"/>
  <c r="J22" i="60" a="1"/>
  <c r="T262" i="60" a="1"/>
  <c r="J103" i="60" a="1"/>
  <c r="X165" i="60" a="1"/>
  <c r="I70" i="60" a="1"/>
  <c r="D262" i="60" a="1"/>
  <c r="V100" i="60" a="1"/>
  <c r="P199" i="60" a="1"/>
  <c r="M217" i="60" a="1"/>
  <c r="K168" i="60" a="1"/>
  <c r="D56" i="60" a="1"/>
  <c r="R58" i="60" a="1"/>
  <c r="X223" i="60" a="1"/>
  <c r="V177" i="60" a="1"/>
  <c r="Q16" i="60" a="1"/>
  <c r="X57" i="60" a="1"/>
  <c r="H172" i="60" a="1"/>
  <c r="P103" i="60" a="1"/>
  <c r="J226" i="60" a="1"/>
  <c r="R29" i="60" a="1"/>
  <c r="H216" i="60" a="1"/>
  <c r="S37" i="60" a="1"/>
  <c r="T96" i="60" a="1"/>
  <c r="K245" i="60" a="1"/>
  <c r="N266" i="60" a="1"/>
  <c r="P59" i="60" a="1"/>
  <c r="P136" i="60" a="1"/>
  <c r="M70" i="60" a="1"/>
  <c r="L213" i="60" a="1"/>
  <c r="M183" i="60" a="1"/>
  <c r="I69" i="60" a="1"/>
  <c r="T252" i="60" a="1"/>
  <c r="N264" i="60" a="1"/>
  <c r="Q73" i="60" a="1"/>
  <c r="L131" i="60" a="1"/>
  <c r="T233" i="60" a="1"/>
  <c r="V47" i="60" a="1"/>
  <c r="O164" i="60" a="1"/>
  <c r="P15" i="60" a="1"/>
  <c r="O214" i="60" a="1"/>
  <c r="M143" i="60" a="1"/>
  <c r="R234" i="60" a="1"/>
  <c r="P208" i="60" a="1"/>
  <c r="D188" i="60" a="1"/>
  <c r="Y105" i="60" a="1"/>
  <c r="Q168" i="60" a="1"/>
  <c r="H142" i="60" a="1"/>
  <c r="K24" i="60" a="1"/>
  <c r="R148" i="60" a="1"/>
  <c r="Z132" i="60" a="1"/>
  <c r="O174" i="60" a="1"/>
  <c r="W114" i="60" a="1"/>
  <c r="N130" i="60" a="1"/>
  <c r="M214" i="60" a="1"/>
  <c r="G123" i="60" a="1"/>
  <c r="O159" i="60" a="1"/>
  <c r="L144" i="60" a="1"/>
  <c r="I222" i="60" a="1"/>
  <c r="Q213" i="60" a="1"/>
  <c r="Z207" i="60" a="1"/>
  <c r="G53" i="60" a="1"/>
  <c r="M255" i="60" a="1"/>
  <c r="J127" i="60" a="1"/>
  <c r="D30" i="60" a="1"/>
  <c r="T107" i="60" a="1"/>
  <c r="K36" i="60" a="1"/>
  <c r="D51" i="60" a="1"/>
  <c r="X208" i="60" a="1"/>
  <c r="Z161" i="60" a="1"/>
  <c r="W207" i="60" a="1"/>
  <c r="Z95" i="60" a="1"/>
  <c r="O147" i="60" a="1"/>
  <c r="V141" i="60" a="1"/>
  <c r="V46" i="60" a="1"/>
  <c r="M99" i="60" a="1"/>
  <c r="N205" i="60" a="1"/>
  <c r="D235" i="60" a="1"/>
  <c r="J185" i="60" a="1"/>
  <c r="V78" i="60" a="1"/>
  <c r="M23" i="60" a="1"/>
  <c r="R167" i="60" a="1"/>
  <c r="I63" i="60" a="1"/>
  <c r="K11" i="60" a="1"/>
  <c r="T219" i="60" a="1"/>
  <c r="Y209" i="60" a="1"/>
  <c r="P142" i="60" a="1"/>
  <c r="D133" i="60" a="1"/>
  <c r="D131" i="60" a="1"/>
  <c r="W258" i="60" a="1"/>
  <c r="Z20" i="60" a="1"/>
  <c r="L36" i="60" a="1"/>
  <c r="U152" i="60" a="1"/>
  <c r="M146" i="60" a="1"/>
  <c r="L208" i="60" a="1"/>
  <c r="K46" i="60" a="1"/>
  <c r="U12" i="60" a="1"/>
  <c r="J85" i="60" a="1"/>
  <c r="Y100" i="60" a="1"/>
  <c r="M199" i="60" a="1"/>
  <c r="N180" i="60" a="1"/>
  <c r="V250" i="60" a="1"/>
  <c r="W131" i="60" a="1"/>
  <c r="R157" i="60" a="1"/>
  <c r="M45" i="60" a="1"/>
  <c r="J114" i="60" a="1"/>
  <c r="D128" i="60" a="1"/>
  <c r="M38" i="60" a="1"/>
  <c r="H77" i="60" a="1"/>
  <c r="V60" i="60" a="1"/>
  <c r="T191" i="60" a="1"/>
  <c r="Y190" i="60" a="1"/>
  <c r="S12" i="60" a="1"/>
  <c r="W21" i="60" a="1"/>
  <c r="P234" i="60" a="1"/>
  <c r="Y199" i="60" a="1"/>
  <c r="U171" i="60" a="1"/>
  <c r="J107" i="60" a="1"/>
  <c r="S116" i="60" a="1"/>
  <c r="Y60" i="60" a="1"/>
  <c r="K209" i="60" a="1"/>
  <c r="V22" i="60" a="1"/>
  <c r="P232" i="60" a="1"/>
  <c r="U232" i="60" a="1"/>
  <c r="X230" i="60" a="1"/>
  <c r="V200" i="60" a="1"/>
  <c r="Q199" i="60" a="1"/>
  <c r="U181" i="60" a="1"/>
  <c r="V39" i="60" a="1"/>
  <c r="J32" i="60" a="1"/>
  <c r="R182" i="60" a="1"/>
  <c r="D134" i="60" a="1"/>
  <c r="W145" i="60" a="1"/>
  <c r="Z54" i="60" a="1"/>
  <c r="N23" i="60" a="1"/>
  <c r="U63" i="60" a="1"/>
  <c r="D222" i="60" a="1"/>
  <c r="X103" i="60" a="1"/>
  <c r="G90" i="60" a="1"/>
  <c r="I252" i="60" a="1"/>
  <c r="H263" i="60" a="1"/>
  <c r="O29" i="60" a="1"/>
  <c r="Y142" i="60" a="1"/>
  <c r="G187" i="60" a="1"/>
  <c r="O210" i="60" a="1"/>
  <c r="W87" i="60" a="1"/>
  <c r="M19" i="60" a="1"/>
  <c r="N91" i="60" a="1"/>
  <c r="O161" i="60" a="1"/>
  <c r="P101" i="60" a="1"/>
  <c r="Z198" i="60" a="1"/>
  <c r="M46" i="60" a="1"/>
  <c r="X12" i="60" a="1"/>
  <c r="G34" i="60" a="1"/>
  <c r="T232" i="60" a="1"/>
  <c r="R207" i="60" a="1"/>
  <c r="M87" i="60" a="1"/>
  <c r="S97" i="60" a="1"/>
  <c r="G185" i="60" a="1"/>
  <c r="I36" i="60" a="1"/>
  <c r="V142" i="60" a="1"/>
  <c r="S113" i="60" a="1"/>
  <c r="M149" i="60" a="1"/>
  <c r="S266" i="60" a="1"/>
  <c r="R11" i="60" a="1"/>
  <c r="D236" i="60" a="1"/>
  <c r="Z21" i="60" a="1"/>
  <c r="G43" i="60" a="1"/>
  <c r="N114" i="60" a="1"/>
  <c r="S160" i="60" a="1"/>
  <c r="P105" i="60" a="1"/>
  <c r="O52" i="60" a="1"/>
  <c r="T238" i="60" a="1"/>
  <c r="G218" i="60" a="1"/>
  <c r="Y157" i="60" a="1"/>
  <c r="O205" i="60" a="1"/>
  <c r="T84" i="60" a="1"/>
  <c r="I26" i="60" a="1"/>
  <c r="M35" i="60" a="1"/>
  <c r="Y47" i="60" a="1"/>
  <c r="U31" i="60" a="1"/>
  <c r="N48" i="60" a="1"/>
  <c r="G207" i="60" a="1"/>
  <c r="L141" i="60" a="1"/>
  <c r="M200" i="60" a="1"/>
  <c r="L104" i="60" a="1"/>
  <c r="R23" i="60" a="1"/>
  <c r="Z13" i="60" a="1"/>
  <c r="D244" i="60" a="1"/>
  <c r="R131" i="60" a="1"/>
  <c r="R47" i="60" a="1"/>
  <c r="K104" i="60" a="1"/>
  <c r="T246" i="60" a="1"/>
  <c r="K15" i="60" a="1"/>
  <c r="Z122" i="60" a="1"/>
  <c r="V175" i="60" a="1"/>
  <c r="H184" i="60" a="1"/>
  <c r="P191" i="60" a="1"/>
  <c r="D82" i="60" a="1"/>
  <c r="R230" i="60" a="1"/>
  <c r="H101" i="60" a="1"/>
  <c r="W137" i="60" a="1"/>
  <c r="S130" i="60" a="1"/>
  <c r="V164" i="60" a="1"/>
  <c r="Q218" i="60" a="1"/>
  <c r="G244" i="60" a="1"/>
  <c r="S210" i="60" a="1"/>
  <c r="L96" i="60" a="1"/>
  <c r="X41" i="60" a="1"/>
  <c r="V55" i="60" a="1"/>
  <c r="T92" i="60" a="1"/>
  <c r="V205" i="60" a="1"/>
  <c r="M240" i="60" a="1"/>
  <c r="W234" i="60" a="1"/>
  <c r="H63" i="60" a="1"/>
  <c r="G183" i="60" a="1"/>
  <c r="X20" i="60" a="1"/>
  <c r="X258" i="60" a="1"/>
  <c r="D189" i="60" a="1"/>
  <c r="U208" i="60" a="1"/>
  <c r="D58" i="60" a="1"/>
  <c r="O227" i="60" a="1"/>
  <c r="K84" i="60" a="1"/>
  <c r="S77" i="60" a="1"/>
  <c r="V168" i="60" a="1"/>
  <c r="L200" i="60" a="1"/>
  <c r="I84" i="60" a="1"/>
  <c r="K76" i="60" a="1"/>
  <c r="U200" i="60" a="1"/>
  <c r="G227" i="60" a="1"/>
  <c r="Z142" i="60" a="1"/>
  <c r="U43" i="60" a="1"/>
  <c r="K53" i="60" a="1"/>
  <c r="Z168" i="60" a="1"/>
  <c r="X79" i="60" a="1"/>
  <c r="N188" i="60" a="1"/>
  <c r="V110" i="60" a="1"/>
  <c r="N249" i="60" a="1"/>
  <c r="K217" i="60" a="1"/>
  <c r="R103" i="60" a="1"/>
  <c r="W141" i="60" a="1"/>
  <c r="K136" i="60" a="1"/>
  <c r="Z63" i="60" a="1"/>
  <c r="O55" i="60" a="1"/>
  <c r="V129" i="60" a="1"/>
  <c r="P213" i="60" a="1"/>
  <c r="X89" i="60" a="1"/>
  <c r="N110" i="60" a="1"/>
  <c r="L129" i="60" a="1"/>
  <c r="T149" i="60" a="1"/>
  <c r="N63" i="60" a="1"/>
  <c r="J78" i="60" a="1"/>
  <c r="X157" i="60" a="1"/>
  <c r="U233" i="60" a="1"/>
  <c r="G250" i="60" a="1"/>
  <c r="P114" i="60" a="1"/>
  <c r="W223" i="60" a="1"/>
  <c r="N244" i="60" a="1"/>
  <c r="R181" i="60" a="1"/>
  <c r="G143" i="60" a="1"/>
  <c r="Z218" i="60" a="1"/>
  <c r="Q147" i="60" a="1"/>
  <c r="V173" i="60" a="1"/>
  <c r="H137" i="60" a="1"/>
  <c r="P264" i="60" a="1"/>
  <c r="Z146" i="60" a="1"/>
  <c r="L181" i="60" a="1"/>
  <c r="G209" i="60" a="1"/>
  <c r="X136" i="60" a="1"/>
  <c r="U206" i="60" a="1"/>
  <c r="N220" i="60" a="1"/>
  <c r="N245" i="60" a="1"/>
  <c r="T101" i="60" a="1"/>
  <c r="V73" i="60" a="1"/>
  <c r="M107" i="60" a="1"/>
  <c r="N259" i="60" a="1"/>
  <c r="V31" i="60" a="1"/>
  <c r="O114" i="60" a="1"/>
  <c r="V113" i="60" a="1"/>
  <c r="N33" i="60" a="1"/>
  <c r="Q200" i="60" a="1"/>
  <c r="V41" i="60" a="1"/>
  <c r="Q77" i="60" a="1"/>
  <c r="D114" i="60" a="1"/>
  <c r="K123" i="60" a="1"/>
  <c r="X161" i="60" a="1"/>
  <c r="D79" i="60" a="1"/>
  <c r="M36" i="60" a="1"/>
  <c r="Y235" i="60" a="1"/>
  <c r="P25" i="60" a="1"/>
  <c r="R114" i="60" a="1"/>
  <c r="N149" i="60" a="1"/>
  <c r="W188" i="60" a="1"/>
  <c r="L168" i="60" a="1"/>
  <c r="Q137" i="60" a="1"/>
  <c r="Z24" i="60" a="1"/>
  <c r="U24" i="60" a="1"/>
  <c r="R105" i="60" a="1"/>
  <c r="W221" i="60" a="1"/>
  <c r="T83" i="60" a="1"/>
  <c r="P55" i="60" a="1"/>
  <c r="J251" i="60" a="1"/>
  <c r="X16" i="60" a="1"/>
  <c r="P122" i="60" a="1"/>
  <c r="U114" i="60" a="1"/>
  <c r="T22" i="60" a="1"/>
  <c r="P61" i="60" a="1"/>
  <c r="X123" i="60" a="1"/>
  <c r="I13" i="60" a="1"/>
  <c r="X167" i="60" a="1"/>
  <c r="W122" i="60" a="1"/>
  <c r="U83" i="60" a="1"/>
  <c r="L133" i="60" a="1"/>
  <c r="L206" i="60" a="1"/>
  <c r="U44" i="60" a="1"/>
  <c r="W265" i="60" a="1"/>
  <c r="G114" i="60" a="1"/>
  <c r="J98" i="60" a="1"/>
  <c r="R90" i="60" a="1"/>
  <c r="H89" i="60" a="1"/>
  <c r="S29" i="60" a="1"/>
  <c r="D42" i="60" a="1"/>
  <c r="N215" i="60" a="1"/>
  <c r="P135" i="60" a="1"/>
  <c r="P158" i="60" a="1"/>
  <c r="Z173" i="60" a="1"/>
  <c r="W91" i="60" a="1"/>
  <c r="X232" i="60" a="1"/>
  <c r="P35" i="60" a="1"/>
  <c r="O89" i="60" a="1"/>
  <c r="R265" i="60" a="1"/>
  <c r="O234" i="60" a="1"/>
  <c r="Q174" i="60" a="1"/>
  <c r="O264" i="60" a="1"/>
  <c r="H84" i="60" a="1"/>
  <c r="O230" i="60" a="1"/>
  <c r="Q189" i="60" a="1"/>
  <c r="U245" i="60" a="1"/>
  <c r="Z11" i="60" a="1"/>
  <c r="M121" i="60" a="1"/>
  <c r="N87" i="60" a="1"/>
  <c r="I87" i="60" a="1"/>
  <c r="H156" i="60" a="1"/>
  <c r="L103" i="60" a="1"/>
  <c r="T161" i="60" a="1"/>
  <c r="M175" i="60" a="1"/>
  <c r="P111" i="60" a="1"/>
  <c r="X215" i="60" a="1"/>
  <c r="T90" i="60" a="1"/>
  <c r="G46" i="60" a="1"/>
  <c r="R149" i="60" a="1"/>
  <c r="I88" i="60" a="1"/>
  <c r="K221" i="60" a="1"/>
  <c r="S150" i="60" a="1"/>
  <c r="I38" i="60" a="1"/>
  <c r="M167" i="60" a="1"/>
  <c r="L145" i="60" a="1"/>
  <c r="O58" i="60" a="1"/>
  <c r="J53" i="60" a="1"/>
  <c r="O217" i="60" a="1"/>
  <c r="U229" i="60" a="1"/>
  <c r="G177" i="60" a="1"/>
  <c r="O60" i="60" a="1"/>
  <c r="Q206" i="60" a="1"/>
  <c r="S92" i="60" a="1"/>
  <c r="Y98" i="60" a="1"/>
  <c r="X63" i="60" a="1"/>
  <c r="G78" i="60" a="1"/>
  <c r="N111" i="60" a="1"/>
  <c r="V198" i="60" a="1"/>
  <c r="S11" i="60" a="1"/>
  <c r="H78" i="60" a="1"/>
  <c r="V95" i="60" a="1"/>
  <c r="W157" i="60" a="1"/>
  <c r="J259" i="60" a="1"/>
  <c r="Y126" i="60" a="1"/>
  <c r="H221" i="60" a="1"/>
  <c r="J19" i="60" a="1"/>
  <c r="Y226" i="60" a="1"/>
  <c r="S133" i="60" a="1"/>
  <c r="W99" i="60" a="1"/>
  <c r="G105" i="60" a="1"/>
  <c r="Q91" i="60" a="1"/>
  <c r="G234" i="60" a="1"/>
  <c r="K25" i="60" a="1"/>
  <c r="I193" i="60" a="1"/>
  <c r="X58" i="60" a="1"/>
  <c r="S112" i="60" a="1"/>
  <c r="T11" i="60" a="1"/>
  <c r="N76" i="60" a="1"/>
  <c r="W112" i="60" a="1"/>
  <c r="I86" i="60" a="1"/>
  <c r="H24" i="60" a="1"/>
  <c r="Q85" i="60" a="1"/>
  <c r="H177" i="60" a="1"/>
  <c r="S46" i="60" a="1"/>
  <c r="H208" i="60" a="1"/>
  <c r="S74" i="60" a="1"/>
  <c r="D181" i="60" a="1"/>
  <c r="W12" i="60" a="1"/>
  <c r="N122" i="60" a="1"/>
  <c r="K198" i="60" a="1"/>
  <c r="V23" i="60" a="1"/>
  <c r="J252" i="60" a="1"/>
  <c r="T30" i="60" a="1"/>
  <c r="K205" i="60" a="1"/>
  <c r="K171" i="60" a="1"/>
  <c r="U265" i="60" a="1"/>
  <c r="I231" i="60" a="1"/>
  <c r="X101" i="60" a="1"/>
  <c r="J91" i="60" a="1"/>
  <c r="W113" i="60" a="1"/>
  <c r="M137" i="60" a="1"/>
  <c r="N213" i="60" a="1"/>
  <c r="Q193" i="60" a="1"/>
  <c r="Q187" i="60" a="1"/>
  <c r="N101" i="60" a="1"/>
  <c r="I233" i="60" a="1"/>
  <c r="U216" i="60" a="1"/>
  <c r="U53" i="60" a="1"/>
  <c r="N219" i="60" a="1"/>
  <c r="K164" i="60" a="1"/>
  <c r="K75" i="60" a="1"/>
  <c r="M141" i="60" a="1"/>
  <c r="Y114" i="60" a="1"/>
  <c r="T137" i="60" a="1"/>
  <c r="V207" i="60" a="1"/>
  <c r="U97" i="60" a="1"/>
  <c r="S48" i="60" a="1"/>
  <c r="L160" i="60" a="1"/>
  <c r="U147" i="60" a="1"/>
  <c r="Q45" i="60" a="1"/>
  <c r="U88" i="60" a="1"/>
  <c r="T263" i="60" a="1"/>
  <c r="H134" i="60" a="1"/>
  <c r="J147" i="60" a="1"/>
  <c r="T102" i="60" a="1"/>
  <c r="S228" i="60" a="1"/>
  <c r="I133" i="60" a="1"/>
  <c r="G22" i="60" a="1"/>
  <c r="G167" i="60" a="1"/>
  <c r="V51" i="60" a="1"/>
  <c r="O47" i="60" a="1"/>
  <c r="V165" i="60" a="1"/>
  <c r="R223" i="60" a="1"/>
  <c r="L105" i="60" a="1"/>
  <c r="Y227" i="60" a="1"/>
  <c r="R246" i="60" a="1"/>
  <c r="O78" i="60" a="1"/>
  <c r="Q264" i="60" a="1"/>
  <c r="T127" i="60" a="1"/>
  <c r="N74" i="60" a="1"/>
  <c r="U167" i="60" a="1"/>
  <c r="H16" i="60" a="1"/>
  <c r="Z145" i="60" a="1"/>
  <c r="H188" i="60" a="1"/>
  <c r="X200" i="60" a="1"/>
  <c r="X152" i="60" a="1"/>
  <c r="L98" i="60" a="1"/>
  <c r="N164" i="60" a="1"/>
  <c r="L184" i="60" a="1"/>
  <c r="N172" i="60" a="1"/>
  <c r="S44" i="60" a="1"/>
  <c r="R39" i="60" a="1"/>
  <c r="Q166" i="60" a="1"/>
  <c r="T204" i="60" a="1"/>
  <c r="M113" i="60" a="1"/>
  <c r="N156" i="60" a="1"/>
  <c r="Z259" i="60" a="1"/>
  <c r="Q78" i="60" a="1"/>
  <c r="I143" i="60" a="1"/>
  <c r="S26" i="60" a="1"/>
  <c r="I161" i="60" a="1"/>
  <c r="J184" i="60" a="1"/>
  <c r="Y152" i="60" a="1"/>
  <c r="Y261" i="60" a="1"/>
  <c r="H136" i="60" a="1"/>
  <c r="I258" i="60" a="1"/>
  <c r="M228" i="60" a="1"/>
  <c r="N98" i="60" a="1"/>
  <c r="X90" i="60" a="1"/>
  <c r="I213" i="60" a="1"/>
  <c r="T48" i="60" a="1"/>
  <c r="P20" i="60" a="1"/>
  <c r="T156" i="60" a="1"/>
  <c r="G204" i="60" a="1"/>
  <c r="W24" i="60" a="1"/>
  <c r="L19" i="60" a="1"/>
  <c r="K172" i="60" a="1"/>
  <c r="M191" i="60" a="1"/>
  <c r="H22" i="60" a="1"/>
  <c r="H59" i="60" a="1"/>
  <c r="Y107" i="60" a="1"/>
  <c r="X184" i="60" a="1"/>
  <c r="U161" i="60" a="1"/>
  <c r="U149" i="60" a="1"/>
  <c r="R245" i="60" a="1"/>
  <c r="I206" i="60" a="1"/>
  <c r="V21" i="60" a="1"/>
  <c r="W96" i="60" a="1"/>
  <c r="W261" i="60" a="1"/>
  <c r="O204" i="60" a="1"/>
  <c r="H161" i="60" a="1"/>
  <c r="P113" i="60" a="1"/>
  <c r="V59" i="60" a="1"/>
  <c r="J24" i="60" a="1"/>
  <c r="W116" i="60" a="1"/>
  <c r="R26" i="60" a="1"/>
  <c r="Q171" i="60" a="1"/>
  <c r="Z31" i="60" a="1"/>
  <c r="U33" i="60" a="1"/>
  <c r="L67" i="60" a="1"/>
  <c r="R221" i="60" a="1"/>
  <c r="X15" i="60" a="1"/>
  <c r="N126" i="60" a="1"/>
  <c r="Q255" i="60" a="1"/>
  <c r="U199" i="60" a="1"/>
  <c r="P13" i="60" a="1"/>
  <c r="P172" i="60" a="1"/>
  <c r="U73" i="60" a="1"/>
  <c r="K135" i="60" a="1"/>
  <c r="L220" i="60" a="1"/>
  <c r="Y265" i="60" a="1"/>
  <c r="N16" i="60" a="1"/>
  <c r="V255" i="60" a="1"/>
  <c r="H85" i="60" a="1"/>
  <c r="S148" i="60" a="1"/>
  <c r="V252" i="60" a="1"/>
  <c r="I114" i="60" a="1"/>
  <c r="L63" i="60" a="1"/>
  <c r="H226" i="60" a="1"/>
  <c r="U30" i="60" a="1"/>
  <c r="T113" i="60" a="1"/>
  <c r="V12" i="60" a="1"/>
  <c r="N238" i="60" a="1"/>
  <c r="T223" i="60" a="1"/>
  <c r="J258" i="60" a="1"/>
  <c r="N79" i="60" a="1"/>
  <c r="W246" i="60" a="1"/>
  <c r="M86" i="60" a="1"/>
  <c r="Q126" i="60" a="1"/>
  <c r="J173" i="60" a="1"/>
  <c r="H19" i="60" a="1"/>
  <c r="W222" i="60" a="1"/>
  <c r="R145" i="60" a="1"/>
  <c r="R54" i="60" a="1"/>
  <c r="I58" i="60" a="1"/>
  <c r="K129" i="60" a="1"/>
  <c r="N69" i="60" a="1"/>
  <c r="O253" i="60" a="1"/>
  <c r="X160" i="60" a="1"/>
  <c r="Q113" i="60" a="1"/>
  <c r="H70" i="60" a="1"/>
  <c r="I158" i="60" a="1"/>
  <c r="M21" i="60" a="1"/>
  <c r="X253" i="60" a="1"/>
  <c r="U236" i="60" a="1"/>
  <c r="N255" i="60" a="1"/>
  <c r="X13" i="60" a="1"/>
  <c r="L57" i="60" a="1"/>
  <c r="D232" i="60" a="1"/>
  <c r="M263" i="60" a="1"/>
  <c r="L70" i="60" a="1"/>
  <c r="U101" i="60" a="1"/>
  <c r="Y240" i="60" a="1"/>
  <c r="T166" i="60" a="1"/>
  <c r="D55" i="60" a="1"/>
  <c r="W172" i="60" a="1"/>
  <c r="G213" i="60" a="1"/>
  <c r="S73" i="60" a="1"/>
  <c r="T100" i="60" a="1"/>
  <c r="D41" i="60" a="1"/>
  <c r="H234" i="60" a="1"/>
  <c r="S173" i="60" a="1"/>
  <c r="S85" i="60" a="1"/>
  <c r="M34" i="60" a="1"/>
  <c r="U240" i="60" a="1"/>
  <c r="G61" i="60" a="1"/>
  <c r="W54" i="60" a="1"/>
  <c r="W228" i="60" a="1"/>
  <c r="L21" i="60" a="1"/>
  <c r="L216" i="60" a="1"/>
  <c r="Q266" i="60" a="1"/>
  <c r="R77" i="60" a="1"/>
  <c r="O182" i="60" a="1"/>
  <c r="X38" i="60" a="1"/>
  <c r="G44" i="60" a="1"/>
  <c r="V201" i="60" a="1"/>
  <c r="U95" i="60" a="1"/>
  <c r="K78" i="60" a="1"/>
  <c r="K130" i="60" a="1"/>
  <c r="V76" i="60" a="1"/>
  <c r="T150" i="60" a="1"/>
  <c r="P131" i="60" a="1"/>
  <c r="Y77" i="60" a="1"/>
  <c r="K149" i="60" a="1"/>
  <c r="O97" i="60" a="1"/>
  <c r="K99" i="60" a="1"/>
  <c r="Z111" i="60" a="1"/>
  <c r="D39" i="60" a="1"/>
  <c r="Z210" i="60" a="1"/>
  <c r="O218" i="60" a="1"/>
  <c r="Y112" i="60" a="1"/>
  <c r="U78" i="60" a="1"/>
  <c r="N258" i="60" a="1"/>
  <c r="Q69" i="60" a="1"/>
  <c r="R25" i="60" a="1"/>
  <c r="V98" i="60" a="1"/>
  <c r="T189" i="60" a="1"/>
  <c r="J21" i="60" a="1"/>
  <c r="U56" i="60" a="1"/>
  <c r="X67" i="60" a="1"/>
  <c r="V227" i="60" a="1"/>
  <c r="I68" i="60" a="1"/>
  <c r="X37" i="60" a="1"/>
  <c r="T130" i="60" a="1"/>
  <c r="O130" i="60" a="1"/>
  <c r="W130" i="60" a="1"/>
  <c r="H252" i="60" a="1"/>
  <c r="V45" i="60" a="1"/>
  <c r="X55" i="60" a="1"/>
  <c r="O51" i="60" a="1"/>
  <c r="S45" i="60" a="1"/>
  <c r="X207" i="60" a="1"/>
  <c r="X217" i="60" a="1"/>
  <c r="W57" i="60" a="1"/>
  <c r="V191" i="60" a="1"/>
  <c r="G29" i="60" a="1"/>
  <c r="S53" i="60" a="1"/>
  <c r="X246" i="60" a="1"/>
  <c r="P221" i="60" a="1"/>
  <c r="R42" i="60" a="1"/>
  <c r="L52" i="60" a="1"/>
  <c r="Q188" i="60" a="1"/>
  <c r="I41" i="60" a="1"/>
  <c r="I52" i="60" a="1"/>
  <c r="H235" i="60" a="1"/>
  <c r="V161" i="60" a="1"/>
  <c r="M252" i="60" a="1"/>
  <c r="X92" i="60" a="1"/>
  <c r="P54" i="60" a="1"/>
  <c r="L56" i="60" a="1"/>
  <c r="G141" i="60" a="1"/>
  <c r="N99" i="60" a="1"/>
  <c r="V43" i="60" a="1"/>
  <c r="N216" i="60" a="1"/>
  <c r="K259" i="60" a="1"/>
  <c r="J165" i="60" a="1"/>
  <c r="N183" i="60" a="1"/>
  <c r="P52" i="60" a="1"/>
  <c r="O180" i="60" a="1"/>
  <c r="T40" i="60" a="1"/>
  <c r="M95" i="60" a="1"/>
  <c r="H53" i="60" a="1"/>
  <c r="H218" i="60" a="1"/>
  <c r="W95" i="60" a="1"/>
  <c r="G42" i="60" a="1"/>
  <c r="P73" i="60" a="1"/>
  <c r="X19" i="60" a="1"/>
  <c r="X255" i="60" a="1"/>
  <c r="J30" i="60" a="1"/>
  <c r="K231" i="60" a="1"/>
  <c r="W128" i="60" a="1"/>
  <c r="D165" i="60" a="1"/>
  <c r="I251" i="60" a="1"/>
  <c r="P97" i="60" a="1"/>
  <c r="I116" i="60" a="1"/>
  <c r="K89" i="60" a="1"/>
  <c r="J95" i="60" a="1"/>
  <c r="M221" i="60" a="1"/>
  <c r="P69" i="60" a="1"/>
  <c r="Y24" i="60" a="1"/>
  <c r="N107" i="60" a="1"/>
  <c r="H246" i="60" a="1"/>
  <c r="U234" i="60" a="1"/>
  <c r="W233" i="60" a="1"/>
  <c r="O190" i="60" a="1"/>
  <c r="D20" i="60" a="1"/>
  <c r="U187" i="60" a="1"/>
  <c r="N246" i="60" a="1"/>
  <c r="Q145" i="60" a="1"/>
  <c r="O141" i="60" a="1"/>
  <c r="J143" i="60" a="1"/>
  <c r="P230" i="60" a="1"/>
  <c r="P160" i="60" a="1"/>
  <c r="N89" i="60" a="1"/>
  <c r="J31" i="60" a="1"/>
  <c r="R222" i="60" a="1"/>
  <c r="D207" i="60" a="1"/>
  <c r="Z116" i="60" a="1"/>
  <c r="U183" i="60" a="1"/>
  <c r="U47" i="60" a="1"/>
  <c r="J186" i="60" a="1"/>
  <c r="G13" i="60" a="1"/>
  <c r="I20" i="60" a="1"/>
  <c r="G111" i="60" a="1"/>
  <c r="R228" i="60" a="1"/>
  <c r="S235" i="60" a="1"/>
  <c r="L193" i="60" a="1"/>
  <c r="U107" i="60" a="1"/>
  <c r="T53" i="60" a="1"/>
  <c r="O98" i="60" a="1"/>
  <c r="R140" i="60" a="1"/>
  <c r="O63" i="60" a="1"/>
  <c r="K183" i="60" a="1"/>
  <c r="L14" i="60" a="1"/>
  <c r="K19" i="60" a="1"/>
  <c r="Z205" i="60" a="1"/>
  <c r="O206" i="60" a="1"/>
  <c r="U182" i="60" a="1"/>
  <c r="Q13" i="60" a="1"/>
  <c r="H260" i="60" a="1"/>
  <c r="U141" i="60" a="1"/>
  <c r="S56" i="60" a="1"/>
  <c r="W140" i="60" a="1"/>
  <c r="D45" i="60" a="1"/>
  <c r="I134" i="60" a="1"/>
  <c r="L187" i="60" a="1"/>
  <c r="S137" i="60" a="1"/>
  <c r="T142" i="60" a="1"/>
  <c r="I159" i="60" a="1"/>
  <c r="S35" i="60" a="1"/>
  <c r="D103" i="60" a="1"/>
  <c r="V103" i="60" a="1"/>
  <c r="X264" i="60" a="1"/>
  <c r="Q160" i="60" a="1"/>
  <c r="H107" i="60" a="1"/>
  <c r="V128" i="60" a="1"/>
  <c r="P219" i="60" a="1"/>
  <c r="U133" i="60" a="1"/>
  <c r="N174" i="60" a="1"/>
  <c r="W216" i="60" a="1"/>
  <c r="Y42" i="60" a="1"/>
  <c r="L136" i="60" a="1"/>
  <c r="Y128" i="60" a="1"/>
  <c r="V167" i="60" a="1"/>
  <c r="Z53" i="60" a="1"/>
  <c r="R135" i="60" a="1"/>
  <c r="H220" i="60" a="1"/>
  <c r="P266" i="60" a="1"/>
  <c r="H214" i="60" a="1"/>
  <c r="J34" i="60" a="1"/>
  <c r="P60" i="60" a="1"/>
  <c r="L157" i="60" a="1"/>
  <c r="X104" i="60" a="1"/>
  <c r="Q261" i="60" a="1"/>
  <c r="R143" i="60" a="1"/>
  <c r="P263" i="60" a="1"/>
  <c r="T31" i="60" a="1"/>
  <c r="H168" i="60" a="1"/>
  <c r="J159" i="60" a="1"/>
  <c r="T36" i="60" a="1"/>
  <c r="X141" i="60" a="1"/>
  <c r="I205" i="60" a="1"/>
  <c r="G223" i="60" a="1"/>
  <c r="T21" i="60" a="1"/>
  <c r="Q265" i="60" a="1"/>
  <c r="D35" i="60" a="1"/>
  <c r="G159" i="60" a="1"/>
  <c r="K44" i="60" a="1"/>
  <c r="Q232" i="60" a="1"/>
  <c r="G36" i="60" a="1"/>
  <c r="T260" i="60" a="1"/>
  <c r="Z150" i="60" a="1"/>
  <c r="G228" i="60" a="1"/>
  <c r="V160" i="60" a="1"/>
  <c r="S134" i="60" a="1"/>
  <c r="P123" i="60" a="1"/>
  <c r="Q92" i="60" a="1"/>
  <c r="R89" i="60" a="1"/>
  <c r="X210" i="60" a="1"/>
  <c r="P83" i="60" a="1"/>
  <c r="I40" i="60" a="1"/>
  <c r="S159" i="60" a="1"/>
  <c r="I91" i="60" a="1"/>
  <c r="V67" i="60" a="1"/>
  <c r="V15" i="60" a="1"/>
  <c r="G253" i="60" a="1"/>
  <c r="D52" i="60" a="1"/>
  <c r="Q253" i="60" a="1"/>
  <c r="T75" i="60" a="1"/>
  <c r="S104" i="60" a="1"/>
  <c r="M16" i="60" a="1"/>
  <c r="I25" i="60" a="1"/>
  <c r="L60" i="60" a="1"/>
  <c r="Q116" i="60" a="1"/>
  <c r="K82" i="60" a="1"/>
  <c r="L182" i="60" a="1"/>
  <c r="M144" i="60" a="1"/>
  <c r="M156" i="60" a="1"/>
  <c r="G19" i="60" a="1"/>
  <c r="M105" i="60" a="1"/>
  <c r="H185" i="60" a="1"/>
  <c r="R238" i="60" a="1"/>
  <c r="N184" i="60" a="1"/>
  <c r="S128" i="60" a="1"/>
  <c r="T251" i="60" a="1"/>
  <c r="S263" i="60" a="1"/>
  <c r="T217" i="60" a="1"/>
  <c r="I223" i="60" a="1"/>
  <c r="J218" i="60" a="1"/>
  <c r="S99" i="60" a="1"/>
  <c r="Z189" i="60" a="1"/>
  <c r="Y244" i="60" a="1"/>
  <c r="K74" i="60" a="1"/>
  <c r="L86" i="60" a="1"/>
  <c r="N231" i="60" a="1"/>
  <c r="Q53" i="60" a="1"/>
  <c r="O191" i="60" a="1"/>
  <c r="L38" i="60" a="1"/>
  <c r="R24" i="60" a="1"/>
  <c r="D177" i="60" a="1"/>
  <c r="I101" i="60" a="1"/>
  <c r="G24" i="60" a="1"/>
  <c r="G220" i="60" a="1"/>
  <c r="W69" i="60" a="1"/>
  <c r="X35" i="60" a="1"/>
  <c r="K186" i="60" a="1"/>
  <c r="V83" i="60" a="1"/>
  <c r="M142" i="60" a="1"/>
  <c r="G76" i="60" a="1"/>
  <c r="V61" i="60" a="1"/>
  <c r="Q167" i="60" a="1"/>
  <c r="I182" i="60" a="1"/>
  <c r="N47" i="60" a="1"/>
  <c r="U70" i="60" a="1"/>
  <c r="K167" i="60" a="1"/>
  <c r="K214" i="60" a="1"/>
  <c r="P238" i="60" a="1"/>
  <c r="S51" i="60" a="1"/>
  <c r="T15" i="60" a="1"/>
  <c r="Y173" i="60" a="1"/>
  <c r="V136" i="60" a="1"/>
  <c r="L147" i="60" a="1"/>
  <c r="P201" i="60" a="1"/>
  <c r="X137" i="60" a="1"/>
  <c r="W100" i="60" a="1"/>
  <c r="T236" i="60" a="1"/>
  <c r="T264" i="60" a="1"/>
  <c r="K126" i="60" a="1"/>
  <c r="H198" i="60" a="1"/>
  <c r="T114" i="60" a="1"/>
  <c r="Q90" i="60" a="1"/>
  <c r="V56" i="60" a="1"/>
  <c r="M73" i="60" a="1"/>
  <c r="N121" i="60" a="1"/>
  <c r="X54" i="60" a="1"/>
  <c r="W214" i="60" a="1"/>
  <c r="X116" i="60" a="1"/>
  <c r="T133" i="60" a="1"/>
  <c r="T228" i="60" a="1"/>
  <c r="T34" i="60" a="1"/>
  <c r="X142" i="60" a="1"/>
  <c r="Y48" i="60" a="1"/>
  <c r="Z45" i="60" a="1"/>
  <c r="O255" i="60" a="1"/>
  <c r="U29" i="60" a="1"/>
  <c r="L132" i="60" a="1"/>
  <c r="J174" i="60" a="1"/>
  <c r="O171" i="60" a="1"/>
  <c r="W61" i="60" a="1"/>
  <c r="M220" i="60" a="1"/>
  <c r="D91" i="60" a="1"/>
  <c r="V253" i="60" a="1"/>
  <c r="V187" i="60" a="1"/>
  <c r="L171" i="60" a="1"/>
  <c r="D90" i="60" a="1"/>
  <c r="K133" i="60" a="1"/>
  <c r="H57" i="60" a="1"/>
  <c r="L199" i="60" a="1"/>
  <c r="Z52" i="60" a="1"/>
  <c r="Y22" i="60" a="1"/>
  <c r="T37" i="60" a="1"/>
  <c r="Y111" i="60" a="1"/>
  <c r="M75" i="60" a="1"/>
  <c r="H129" i="60" a="1"/>
  <c r="N41" i="60" a="1"/>
  <c r="T144" i="60" a="1"/>
  <c r="Q107" i="60" a="1"/>
  <c r="P209" i="60" a="1"/>
  <c r="N59" i="60" a="1"/>
  <c r="O177" i="60" a="1"/>
  <c r="Y262" i="60" a="1"/>
  <c r="J217" i="60" a="1"/>
  <c r="L234" i="60" a="1"/>
  <c r="R204" i="60" a="1"/>
  <c r="W142" i="60" a="1"/>
  <c r="X234" i="60" a="1"/>
  <c r="O30" i="60" a="1"/>
  <c r="Y74" i="60" a="1"/>
  <c r="N233" i="60" a="1"/>
  <c r="S215" i="60" a="1"/>
  <c r="R20" i="60" a="1"/>
  <c r="X98" i="60" a="1"/>
  <c r="N168" i="60" a="1"/>
  <c r="T60" i="60" a="1"/>
  <c r="N22" i="60" a="1"/>
  <c r="O148" i="60" a="1"/>
  <c r="H159" i="60" a="1"/>
  <c r="T88" i="60" a="1"/>
  <c r="K92" i="60" a="1"/>
  <c r="P96" i="60" a="1"/>
  <c r="X24" i="60" a="1"/>
  <c r="S232" i="60" a="1"/>
  <c r="Z229" i="60" a="1"/>
  <c r="K174" i="60" a="1"/>
  <c r="N175" i="60" a="1"/>
  <c r="W165" i="60" a="1"/>
  <c r="K252" i="60" a="1"/>
  <c r="M39" i="60" a="1"/>
  <c r="Z261" i="60" a="1"/>
  <c r="H193" i="60" a="1"/>
  <c r="X222" i="60" a="1"/>
  <c r="Z30" i="60" a="1"/>
  <c r="T16" i="60" a="1"/>
  <c r="T85" i="60" a="1"/>
  <c r="R68" i="60" a="1"/>
  <c r="W236" i="60" a="1"/>
  <c r="I220" i="60" a="1"/>
  <c r="P193" i="60" a="1"/>
  <c r="Y218" i="60" a="1"/>
  <c r="G110" i="60" a="1"/>
  <c r="S166" i="60" a="1"/>
  <c r="K265" i="60" a="1"/>
  <c r="D231" i="60" a="1"/>
  <c r="N159" i="60" a="1"/>
  <c r="X193" i="60" a="1"/>
  <c r="L149" i="60" a="1"/>
  <c r="L146" i="60" a="1"/>
  <c r="O266" i="60" a="1"/>
  <c r="Q55" i="60" a="1"/>
  <c r="G40" i="60" a="1"/>
  <c r="D167" i="60" a="1"/>
  <c r="U129" i="60" a="1"/>
  <c r="K144" i="60" a="1"/>
  <c r="S226" i="60" a="1"/>
  <c r="Y78" i="60" a="1"/>
  <c r="H44" i="60" a="1"/>
  <c r="V114" i="60" a="1"/>
  <c r="G57" i="60" a="1"/>
  <c r="J190" i="60" a="1"/>
  <c r="U168" i="60" a="1"/>
  <c r="V35" i="60" a="1"/>
  <c r="X135" i="60" a="1"/>
  <c r="O188" i="60" a="1"/>
  <c r="M76" i="60" a="1"/>
  <c r="V74" i="60" a="1"/>
  <c r="L214" i="60" a="1"/>
  <c r="H46" i="60" a="1"/>
  <c r="S214" i="60" a="1"/>
  <c r="W127" i="60" a="1"/>
  <c r="O260" i="60" a="1"/>
  <c r="T175" i="60" a="1"/>
  <c r="I261" i="60" a="1"/>
  <c r="D190" i="60" a="1"/>
  <c r="U135" i="60" a="1"/>
  <c r="T140" i="60" a="1"/>
  <c r="L222" i="60" a="1"/>
  <c r="U16" i="60" a="1"/>
  <c r="K206" i="60" a="1"/>
  <c r="X168" i="60" a="1"/>
  <c r="S22" i="60" a="1"/>
  <c r="Z251" i="60" a="1"/>
  <c r="D19" i="60" a="1"/>
  <c r="J201" i="60" a="1"/>
  <c r="N127" i="60" a="1"/>
  <c r="S57" i="60" a="1"/>
  <c r="X147" i="60" a="1"/>
  <c r="H55" i="60" a="1"/>
  <c r="M92" i="60" a="1"/>
  <c r="D183" i="60" a="1"/>
  <c r="M123" i="60" a="1"/>
  <c r="Z26" i="60" a="1"/>
  <c r="I181" i="60" a="1"/>
  <c r="P146" i="60" a="1"/>
  <c r="K39" i="60" a="1"/>
  <c r="O165" i="60" a="1"/>
  <c r="O167" i="60" a="1"/>
  <c r="M166" i="60" a="1"/>
  <c r="N229" i="60" a="1"/>
  <c r="G26" i="60" a="1"/>
  <c r="I186" i="60" a="1"/>
  <c r="Z265" i="60" a="1"/>
  <c r="X158" i="60" a="1"/>
  <c r="L12" i="60" a="1"/>
  <c r="X213" i="60" a="1"/>
  <c r="S20" i="60" a="1"/>
  <c r="W32" i="60" a="1"/>
  <c r="D144" i="60" a="1"/>
  <c r="I198" i="60" a="1"/>
  <c r="D143" i="60" a="1"/>
  <c r="M177" i="60" a="1"/>
  <c r="K101" i="60" a="1"/>
  <c r="U191" i="60" a="1"/>
  <c r="D96" i="60" a="1"/>
  <c r="T136" i="60" a="1"/>
  <c r="R219" i="60" a="1"/>
  <c r="K102" i="60" a="1"/>
  <c r="Y206" i="60" a="1"/>
  <c r="S240" i="60" a="1"/>
  <c r="V238" i="60" a="1"/>
  <c r="Y85" i="60" a="1"/>
  <c r="L246" i="60" a="1"/>
  <c r="Z36" i="60" a="1"/>
  <c r="J35" i="60" a="1"/>
  <c r="V11" i="60" a="1"/>
  <c r="N190" i="60" a="1"/>
  <c r="G68" i="281"/>
  <c r="G20" i="60" a="1"/>
  <c r="J182" i="60" a="1"/>
  <c r="H255" i="60" a="1"/>
  <c r="K23" i="60" a="1"/>
  <c r="I73" i="60" a="1"/>
  <c r="S126" i="60" a="1"/>
  <c r="G180" i="60" a="1"/>
  <c r="D216" i="60" a="1"/>
  <c r="U15" i="60" a="1"/>
  <c r="H210" i="60" a="1"/>
  <c r="L113" i="60" a="1"/>
  <c r="G161" i="60" a="1"/>
  <c r="Y160" i="60" a="1"/>
  <c r="T171" i="60" a="1"/>
  <c r="D67" i="60" a="1"/>
  <c r="R252" i="60" a="1"/>
  <c r="D185" i="60" a="1"/>
  <c r="X250" i="60" a="1"/>
  <c r="Z127" i="60" a="1"/>
  <c r="Q258" i="60" a="1"/>
  <c r="Y58" i="60" a="1"/>
  <c r="Q130" i="60" a="1"/>
  <c r="U84" i="60" a="1"/>
  <c r="D199" i="60" a="1"/>
  <c r="I99" i="60" a="1"/>
  <c r="R158" i="60" a="1"/>
  <c r="D102" i="60" a="1"/>
  <c r="T116" i="60" a="1"/>
  <c r="I187" i="60" a="1"/>
  <c r="X190" i="60" a="1"/>
  <c r="G75" i="60" a="1"/>
  <c r="W250" i="60" a="1"/>
  <c r="X226" i="60" a="1"/>
  <c r="O57" i="60" a="1"/>
  <c r="V137" i="60" a="1"/>
  <c r="D142" i="60" a="1"/>
  <c r="K238" i="60" a="1"/>
  <c r="R147" i="60" a="1"/>
  <c r="S79" i="60" a="1"/>
  <c r="T126" i="60" a="1"/>
  <c r="T121" i="60" a="1"/>
  <c r="W146" i="60" a="1"/>
  <c r="Y159" i="60" a="1"/>
  <c r="Z103" i="60" a="1"/>
  <c r="P174" i="60" a="1"/>
  <c r="D251" i="60" a="1"/>
  <c r="H95" i="60" a="1"/>
  <c r="T216" i="60" a="1"/>
  <c r="L112" i="60" a="1"/>
  <c r="X181" i="60" a="1"/>
  <c r="K173" i="60" a="1"/>
  <c r="U134" i="60" a="1"/>
  <c r="W144" i="60" a="1"/>
  <c r="U19" i="60" a="1"/>
  <c r="J141" i="60" a="1"/>
  <c r="K69" i="60" a="1"/>
  <c r="H160" i="60" a="1"/>
  <c r="N78" i="60" a="1"/>
  <c r="K147" i="60" a="1"/>
  <c r="K140" i="60" a="1"/>
  <c r="K100" i="60" a="1"/>
  <c r="R32" i="60" a="1"/>
  <c r="D59" i="60" a="1"/>
  <c r="U156" i="60" a="1"/>
  <c r="X77" i="60" a="1"/>
  <c r="S60" i="60" a="1"/>
  <c r="I128" i="60" a="1"/>
  <c r="Y87" i="60" a="1"/>
  <c r="W134" i="60" a="1"/>
  <c r="I11" i="60" a="1"/>
  <c r="T244" i="60" a="1"/>
  <c r="X84" i="60" a="1"/>
  <c r="Z107" i="60" a="1"/>
  <c r="O173" i="60" a="1"/>
  <c r="G189" i="60" a="1"/>
  <c r="N186" i="60" a="1"/>
  <c r="H191" i="60" a="1"/>
  <c r="W161" i="60" a="1"/>
  <c r="O38" i="60" a="1"/>
  <c r="K182" i="60" a="1"/>
  <c r="Z230" i="60" a="1"/>
  <c r="K38" i="60" a="1"/>
  <c r="I79" i="60" a="1"/>
  <c r="U158" i="60" a="1"/>
  <c r="T141" i="60" a="1"/>
  <c r="Z175" i="60" a="1"/>
  <c r="R116" i="60" a="1"/>
  <c r="S231" i="60" a="1"/>
  <c r="V123" i="60" a="1"/>
  <c r="S86" i="60" a="1"/>
  <c r="W77" i="60" a="1"/>
  <c r="N84" i="60" a="1"/>
  <c r="K107" i="60" a="1"/>
  <c r="Y73" i="60" a="1"/>
  <c r="H68" i="60" a="1"/>
  <c r="K91" i="60" a="1"/>
  <c r="U193" i="60" a="1"/>
  <c r="Q127" i="60" a="1"/>
  <c r="G52" i="60" a="1"/>
  <c r="O149" i="60" a="1"/>
  <c r="J188" i="60" a="1"/>
  <c r="O96" i="60" a="1"/>
  <c r="Z123" i="60" a="1"/>
  <c r="K220" i="60" a="1"/>
  <c r="Q112" i="60" a="1"/>
  <c r="U220" i="60" a="1"/>
  <c r="I188" i="60" a="1"/>
  <c r="O249" i="60" a="1"/>
  <c r="K218" i="60" a="1"/>
  <c r="Y172" i="60" a="1"/>
  <c r="Y84" i="60" a="1"/>
  <c r="V232" i="60" a="1"/>
  <c r="G48" i="60" a="1"/>
  <c r="S244" i="60" a="1"/>
  <c r="U55" i="60" a="1"/>
  <c r="Z102" i="60" a="1"/>
  <c r="M104" i="60" a="1"/>
  <c r="U59" i="60" a="1"/>
  <c r="K262" i="60" a="1"/>
  <c r="Z201" i="60" a="1"/>
  <c r="Z250" i="60" a="1"/>
  <c r="Y11" i="60" a="1"/>
  <c r="Q263" i="60" a="1"/>
  <c r="J204" i="60" a="1"/>
  <c r="K161" i="60" a="1"/>
  <c r="D132" i="60" a="1"/>
  <c r="Q236" i="60" a="1"/>
  <c r="O222" i="60" a="1"/>
  <c r="U177" i="60" a="1"/>
  <c r="T105" i="60" a="1"/>
  <c r="Z193" i="60" a="1"/>
  <c r="L91" i="60" a="1"/>
  <c r="H174" i="60" a="1"/>
  <c r="X129" i="60" a="1"/>
  <c r="D229" i="60" a="1"/>
  <c r="Z217" i="60" a="1"/>
  <c r="O99" i="60" a="1"/>
  <c r="W255" i="60" a="1"/>
  <c r="L53" i="60" a="1"/>
  <c r="X31" i="60" a="1"/>
  <c r="X220" i="60" a="1"/>
  <c r="Y29" i="60" a="1"/>
  <c r="K165" i="60" a="1"/>
  <c r="W111" i="60" a="1"/>
  <c r="K22" i="60" a="1"/>
  <c r="V189" i="60" a="1"/>
  <c r="K266" i="60" a="1"/>
  <c r="V135" i="60" a="1"/>
  <c r="Q37" i="60" a="1"/>
  <c r="M111" i="60" a="1"/>
  <c r="V88" i="60" a="1"/>
  <c r="R171" i="60" a="1"/>
  <c r="Z223" i="60" a="1"/>
  <c r="S102" i="60" a="1"/>
  <c r="N209" i="60" a="1"/>
  <c r="O146" i="60" a="1"/>
  <c r="Y76" i="60" a="1"/>
  <c r="O113" i="60" a="1"/>
  <c r="R190" i="60" a="1"/>
  <c r="P51" i="60" a="1"/>
  <c r="X130" i="60" a="1"/>
  <c r="S182" i="60" a="1"/>
  <c r="R232" i="60" a="1"/>
  <c r="Q152" i="60" a="1"/>
  <c r="G249" i="60" a="1"/>
  <c r="Z172" i="60" a="1"/>
  <c r="Q46" i="60" a="1"/>
  <c r="T67" i="60" a="1"/>
  <c r="L30" i="60" a="1"/>
  <c r="I96" i="60" a="1"/>
  <c r="M186" i="60" a="1"/>
  <c r="J36" i="60" a="1"/>
  <c r="P183" i="60" a="1"/>
  <c r="K90" i="60" a="1"/>
  <c r="Y251" i="60" a="1"/>
  <c r="U226" i="60" a="1"/>
  <c r="R137" i="60" a="1"/>
  <c r="O82" i="60" a="1"/>
  <c r="L227" i="60" a="1"/>
  <c r="H104" i="60" a="1"/>
  <c r="J101" i="60" a="1"/>
  <c r="Z133" i="60" a="1"/>
  <c r="Z171" i="60" a="1"/>
  <c r="U121" i="60" a="1"/>
  <c r="Q235" i="60" a="1"/>
  <c r="G59" i="60" a="1"/>
  <c r="N189" i="60" a="1"/>
  <c r="W198" i="60" a="1"/>
  <c r="P79" i="60" a="1"/>
  <c r="X175" i="60" a="1"/>
  <c r="Z186" i="60" a="1"/>
  <c r="O133" i="60" a="1"/>
  <c r="M131" i="60" a="1"/>
  <c r="T235" i="60" a="1"/>
  <c r="H105" i="60" a="1"/>
  <c r="T184" i="60" a="1"/>
  <c r="P255" i="60" a="1"/>
  <c r="S89" i="60" a="1"/>
  <c r="W38" i="60" a="1"/>
  <c r="K263" i="60" a="1"/>
  <c r="V233" i="60" a="1"/>
  <c r="Q24" i="60" a="1"/>
  <c r="O185" i="60" a="1"/>
  <c r="G255" i="60" a="1"/>
  <c r="J206" i="60" a="1"/>
  <c r="Q21" i="60" a="1"/>
  <c r="J25" i="60" a="1"/>
  <c r="M260" i="60" a="1"/>
  <c r="N60" i="60" a="1"/>
  <c r="X266" i="60" a="1"/>
  <c r="T129" i="60" a="1"/>
  <c r="X177" i="60" a="1"/>
  <c r="X206" i="60" a="1"/>
  <c r="R210" i="60" a="1"/>
  <c r="R129" i="60" a="1"/>
  <c r="U75" i="60" a="1"/>
  <c r="G136" i="60" a="1"/>
  <c r="H12" i="60" a="1"/>
  <c r="R41" i="60" a="1"/>
  <c r="T148" i="60" a="1"/>
  <c r="R261" i="60" a="1"/>
  <c r="W262" i="60" a="1"/>
  <c r="G149" i="60" a="1"/>
  <c r="R73" i="60" a="1"/>
  <c r="R186" i="60" a="1"/>
  <c r="J250" i="60" a="1"/>
  <c r="R91" i="60" a="1"/>
  <c r="Y175" i="60" a="1"/>
  <c r="P171" i="60" a="1"/>
  <c r="V102" i="60" a="1"/>
  <c r="S84" i="60" a="1"/>
  <c r="W22" i="60" a="1"/>
  <c r="R107" i="60" a="1"/>
  <c r="V87" i="60" a="1"/>
  <c r="Y113" i="60" a="1"/>
  <c r="Z98" i="60" a="1"/>
  <c r="M161" i="60" a="1"/>
  <c r="H132" i="60" a="1"/>
  <c r="W88" i="60" a="1"/>
  <c r="M184" i="60" a="1"/>
  <c r="O19" i="60" a="1"/>
  <c r="H45" i="60" a="1"/>
  <c r="I37" i="60" a="1"/>
  <c r="U110" i="60" a="1"/>
  <c r="L201" i="60" a="1"/>
  <c r="L39" i="60" a="1"/>
  <c r="Z234" i="60" a="1"/>
  <c r="D204" i="60" a="1"/>
  <c r="B14" i="390"/>
  <c r="I174" i="60" a="1"/>
  <c r="N252" i="60" a="1"/>
  <c r="Q83" i="60" a="1"/>
  <c r="O216" i="60" a="1"/>
  <c r="U188" i="60" a="1"/>
  <c r="J123" i="60" a="1"/>
  <c r="O226" i="60" a="1"/>
  <c r="J157" i="60" a="1"/>
  <c r="N171" i="60" a="1"/>
  <c r="U219" i="60" a="1"/>
  <c r="K59" i="60" a="1"/>
  <c r="W42" i="60" a="1"/>
  <c r="L134" i="60" a="1"/>
  <c r="V130" i="60" a="1"/>
  <c r="V126" i="60" a="1"/>
  <c r="H51" i="60" a="1"/>
  <c r="R250" i="60" a="1"/>
  <c r="G262" i="60" a="1"/>
  <c r="H40" i="60" a="1"/>
  <c r="W26" i="60" a="1"/>
  <c r="V16" i="60" a="1"/>
  <c r="O240" i="60" a="1"/>
  <c r="Y90" i="60" a="1"/>
  <c r="K187" i="60" a="1"/>
  <c r="W240" i="60" a="1"/>
  <c r="H250" i="60" a="1"/>
  <c r="R13" i="60" a="1"/>
  <c r="Z79" i="60" a="1"/>
  <c r="M51" i="60" a="1"/>
  <c r="G83" i="60" a="1"/>
  <c r="Q246" i="60" a="1"/>
  <c r="I184" i="60" a="1"/>
  <c r="V259" i="60" a="1"/>
  <c r="P164" i="60" a="1"/>
  <c r="I152" i="60" a="1"/>
  <c r="J228" i="60" a="1"/>
  <c r="P205" i="60" a="1"/>
  <c r="D141" i="60" a="1"/>
  <c r="K111" i="60" a="1"/>
  <c r="D44" i="60" a="1"/>
  <c r="G186" i="60" a="1"/>
  <c r="I219" i="60" a="1"/>
  <c r="S87" i="60" a="1"/>
  <c r="T220" i="60" a="1"/>
  <c r="X262" i="60" a="1"/>
  <c r="U69" i="60" a="1"/>
  <c r="L198" i="60" a="1"/>
  <c r="G113" i="60" a="1"/>
  <c r="L99" i="60" a="1"/>
  <c r="I89" i="60" a="1"/>
  <c r="X97" i="60" a="1"/>
  <c r="Q36" i="60" a="1"/>
  <c r="J42" i="60" a="1"/>
  <c r="R69" i="60" a="1"/>
  <c r="Y51" i="60" a="1"/>
  <c r="K166" i="60" a="1"/>
  <c r="J235" i="60" a="1"/>
  <c r="T131" i="60" a="1"/>
  <c r="X145" i="60" a="1"/>
  <c r="Y33" i="60" a="1"/>
  <c r="Y59" i="60" a="1"/>
  <c r="D157" i="60" a="1"/>
  <c r="Q89" i="60" a="1"/>
  <c r="R251" i="60" a="1"/>
  <c r="G45" i="60" a="1"/>
  <c r="N133" i="60" a="1"/>
  <c r="T19" i="60" a="1"/>
  <c r="J266" i="60" a="1"/>
  <c r="V188" i="60" a="1"/>
  <c r="J38" i="60" a="1"/>
  <c r="J130" i="60" a="1"/>
  <c r="L16" i="60" a="1"/>
  <c r="Y246" i="60" a="1"/>
  <c r="R132" i="60" a="1"/>
  <c r="S216" i="60" a="1"/>
  <c r="V221" i="60" a="1"/>
  <c r="V226" i="60" a="1"/>
  <c r="Z164" i="60" a="1"/>
  <c r="X265" i="60" a="1"/>
  <c r="V231" i="60" a="1"/>
  <c r="Q121" i="60" a="1"/>
  <c r="Y223" i="60" a="1"/>
  <c r="I30" i="60" a="1"/>
  <c r="T51" i="60" a="1"/>
  <c r="X107" i="60" a="1"/>
  <c r="H121" i="60" a="1"/>
  <c r="H123" i="60" a="1"/>
  <c r="J191" i="60" a="1"/>
  <c r="G246" i="60" a="1"/>
  <c r="O33" i="60" a="1"/>
  <c r="H147" i="60" a="1"/>
  <c r="Y137" i="60" a="1"/>
  <c r="P251" i="60" a="1"/>
  <c r="L46" i="60" a="1"/>
  <c r="P157" i="60" a="1"/>
  <c r="H56" i="60" a="1"/>
  <c r="Z43" i="60" a="1"/>
  <c r="T174" i="60" a="1"/>
  <c r="Q233" i="60" a="1"/>
  <c r="K227" i="60" a="1"/>
  <c r="I35" i="60" a="1"/>
  <c r="R101" i="60" a="1"/>
  <c r="J145" i="60" a="1"/>
  <c r="G230" i="60" a="1"/>
  <c r="X122" i="60" a="1"/>
  <c r="R134" i="60" a="1"/>
  <c r="Z143" i="60" a="1"/>
  <c r="G200" i="60" a="1"/>
  <c r="I245" i="60" a="1"/>
  <c r="W263" i="60" a="1"/>
  <c r="G112" i="60" a="1"/>
  <c r="Y266" i="60" a="1"/>
  <c r="N177" i="60" a="1"/>
  <c r="K26" i="60" a="1"/>
  <c r="V148" i="60" a="1"/>
  <c r="J92" i="60" a="1"/>
  <c r="Y198" i="60" a="1"/>
  <c r="X34" i="60" a="1"/>
  <c r="K113" i="60" a="1"/>
  <c r="J150" i="60" a="1"/>
  <c r="J156" i="60" a="1"/>
  <c r="U145" i="60" a="1"/>
  <c r="W75" i="60" a="1"/>
  <c r="P19" i="60" a="1"/>
  <c r="P145" i="60" a="1"/>
  <c r="Q31" i="60" a="1"/>
  <c r="O111" i="60" a="1"/>
  <c r="H14" i="390"/>
  <c r="M33" i="60" a="1"/>
  <c r="I22" i="60" a="1"/>
  <c r="P150" i="60" a="1"/>
  <c r="U60" i="60" a="1"/>
  <c r="V266" i="60" a="1"/>
  <c r="I46" i="60" a="1"/>
  <c r="M44" i="60" a="1"/>
  <c r="H236" i="60" a="1"/>
  <c r="T253" i="60" a="1"/>
  <c r="S223" i="60" a="1"/>
  <c r="X75" i="60" a="1"/>
  <c r="D184" i="60" a="1"/>
  <c r="G168" i="60" a="1"/>
  <c r="W11" i="60" a="1"/>
  <c r="X86" i="60" a="1"/>
  <c r="T13" i="60" a="1"/>
  <c r="P24" i="60" a="1"/>
  <c r="Q180" i="60" a="1"/>
  <c r="V261" i="60" a="1"/>
  <c r="X91" i="60" a="1"/>
  <c r="X102" i="60" a="1"/>
  <c r="J209" i="60" a="1"/>
  <c r="S144" i="60" a="1"/>
  <c r="I232" i="60" a="1"/>
  <c r="V90" i="60" a="1"/>
  <c r="N193" i="60" a="1"/>
  <c r="O213" i="60" a="1"/>
  <c r="K258" i="60" a="1"/>
  <c r="K110" i="60" a="1"/>
  <c r="L164" i="60" a="1"/>
  <c r="L205" i="60" a="1"/>
  <c r="X85" i="60" a="1"/>
  <c r="K42" i="60" a="1"/>
  <c r="I129" i="60" a="1"/>
  <c r="X204" i="60" a="1"/>
  <c r="L231" i="60" a="1"/>
  <c r="P181" i="60" a="1"/>
  <c r="D37" i="60" a="1"/>
  <c r="T168" i="60" a="1"/>
  <c r="S185" i="60" a="1"/>
  <c r="V54" i="60" a="1"/>
  <c r="G33" i="60" a="1"/>
  <c r="P207" i="60" a="1"/>
  <c r="N26" i="60" a="1"/>
  <c r="O160" i="60" a="1"/>
  <c r="Z148" i="60" a="1"/>
  <c r="N85" i="60" a="1"/>
  <c r="H187" i="60" a="1"/>
  <c r="R229" i="60" a="1"/>
  <c r="S129" i="60" a="1"/>
  <c r="Y83" i="60" a="1"/>
  <c r="J149" i="60" a="1"/>
  <c r="G11" i="60" a="1"/>
  <c r="N214" i="60" a="1"/>
  <c r="Q14" i="60" a="1"/>
  <c r="L245" i="60" a="1"/>
  <c r="M129" i="60" a="1"/>
  <c r="R160" i="60" a="1"/>
  <c r="R44" i="60" a="1"/>
  <c r="Q185" i="60" a="1"/>
  <c r="P188" i="60" a="1"/>
  <c r="D227" i="60" a="1"/>
  <c r="R30" i="60" a="1"/>
  <c r="J43" i="60" a="1"/>
  <c r="S165" i="60" a="1"/>
  <c r="D69" i="60" a="1"/>
  <c r="R200" i="60" a="1"/>
  <c r="H47" i="60" a="1"/>
  <c r="N128" i="60" a="1"/>
  <c r="Y258" i="60" a="1"/>
  <c r="D209" i="60" a="1"/>
  <c r="N147" i="60" a="1"/>
  <c r="N100" i="60" a="1"/>
  <c r="I221" i="60" a="1"/>
  <c r="G164" i="60" a="1"/>
  <c r="D156" i="60" a="1"/>
  <c r="Z156" i="60" a="1"/>
  <c r="J126" i="60" a="1"/>
  <c r="P127" i="60" a="1"/>
  <c r="D100" i="60" a="1"/>
  <c r="N165" i="60" a="1"/>
  <c r="W41" i="60" a="1"/>
  <c r="S114" i="60" a="1"/>
  <c r="Z227" i="60" a="1"/>
  <c r="R121" i="60" a="1"/>
  <c r="X33" i="60" a="1"/>
  <c r="N191" i="60" a="1"/>
  <c r="O129" i="60" a="1"/>
  <c r="W47" i="60" a="1"/>
  <c r="Y191" i="60" a="1"/>
  <c r="V181" i="60" a="1"/>
  <c r="Q240" i="60" a="1"/>
  <c r="L172" i="60" a="1"/>
  <c r="I105" i="60" a="1"/>
  <c r="Z144" i="60" a="1"/>
  <c r="D218" i="60" a="1"/>
  <c r="P229" i="60" a="1"/>
  <c r="H112" i="60" a="1"/>
  <c r="S262" i="60" a="1"/>
  <c r="H261" i="60" a="1"/>
  <c r="P228" i="60" a="1"/>
  <c r="S208" i="60" a="1"/>
  <c r="T35" i="60" a="1"/>
  <c r="I240" i="60" a="1"/>
  <c r="P246" i="60" a="1"/>
  <c r="H201" i="60" a="1"/>
  <c r="H127" i="60" a="1"/>
  <c r="X219" i="60" a="1"/>
  <c r="N137" i="60" a="1"/>
  <c r="V107" i="60" a="1"/>
  <c r="S187" i="60" a="1"/>
  <c r="T110" i="60" a="1"/>
  <c r="W136" i="60" a="1"/>
  <c r="J129" i="60" a="1"/>
  <c r="M56" i="60" a="1"/>
  <c r="N251" i="60" a="1"/>
  <c r="W30" i="60" a="1"/>
  <c r="R111" i="60" a="1"/>
  <c r="V145" i="60" a="1"/>
  <c r="S105" i="60" a="1"/>
  <c r="V134" i="60" a="1"/>
  <c r="P63" i="60" a="1"/>
  <c r="Y122" i="60" a="1"/>
  <c r="S70" i="60" a="1"/>
  <c r="Y141" i="60" a="1"/>
  <c r="P189" i="60" a="1"/>
  <c r="L100" i="60" a="1"/>
  <c r="S31" i="60" a="1"/>
  <c r="P245" i="60" a="1"/>
  <c r="V166" i="60" a="1"/>
  <c r="Z99" i="60" a="1"/>
  <c r="J135" i="60" a="1"/>
  <c r="M251" i="60" a="1"/>
  <c r="G35" i="60" a="1"/>
  <c r="I47" i="60" a="1"/>
  <c r="Z19" i="60" a="1"/>
  <c r="G266" i="60" a="1"/>
  <c r="G229" i="60" a="1"/>
  <c r="X100" i="60" a="1"/>
  <c r="V85" i="60" a="1"/>
  <c r="Q150" i="60" a="1"/>
  <c r="X88" i="60" a="1"/>
  <c r="X261" i="60" a="1"/>
  <c r="R38" i="60" a="1"/>
  <c r="U142" i="60" a="1"/>
  <c r="L35" i="60" a="1"/>
  <c r="W164" i="60" a="1"/>
  <c r="Q238" i="60" a="1"/>
  <c r="S189" i="60" a="1"/>
  <c r="V147" i="60" a="1"/>
  <c r="V220" i="60" a="1"/>
  <c r="K116" i="60" a="1"/>
  <c r="D123" i="60" a="1"/>
  <c r="O53" i="60" a="1"/>
  <c r="O261" i="60" a="1"/>
  <c r="I265" i="60" a="1"/>
  <c r="M213" i="60" a="1"/>
  <c r="D250" i="60" a="1"/>
  <c r="O152" i="60" a="1"/>
  <c r="I132" i="60" a="1"/>
  <c r="D104" i="60" a="1"/>
  <c r="S220" i="60" a="1"/>
  <c r="W187" i="60" a="1"/>
  <c r="M182" i="60" a="1"/>
  <c r="J262" i="60" a="1"/>
  <c r="Y43" i="60" a="1"/>
  <c r="K14" i="60" a="1"/>
  <c r="N206" i="60" a="1"/>
  <c r="K201" i="60" a="1"/>
  <c r="H240" i="60" a="1"/>
  <c r="O126" i="60" a="1"/>
  <c r="I230" i="60" a="1"/>
  <c r="J55" i="60" a="1"/>
  <c r="I127" i="60" a="1"/>
  <c r="R16" i="60" a="1"/>
  <c r="P226" i="60" a="1"/>
  <c r="R31" i="60" a="1"/>
  <c r="S251" i="60" a="1"/>
  <c r="L265" i="60" a="1"/>
  <c r="I136" i="60" a="1"/>
  <c r="Z78" i="60" a="1"/>
  <c r="D217" i="60" a="1"/>
  <c r="R159" i="60" a="1"/>
  <c r="T32" i="60" a="1"/>
  <c r="T26" i="60" a="1"/>
  <c r="S140" i="60" a="1"/>
  <c r="J222" i="60" a="1"/>
  <c r="N44" i="60" a="1"/>
  <c r="O158" i="60" a="1"/>
  <c r="L82" i="60" a="1"/>
  <c r="H167" i="60" a="1"/>
  <c r="H113" i="60" a="1"/>
  <c r="G174" i="60" a="1"/>
  <c r="V84" i="60" a="1"/>
  <c r="T183" i="60" a="1"/>
  <c r="Q228" i="60" a="1"/>
  <c r="V37" i="60" a="1"/>
  <c r="S186" i="60" a="1"/>
  <c r="Z42" i="60" a="1"/>
  <c r="W173" i="60" a="1"/>
  <c r="J110" i="60" a="1"/>
  <c r="J128" i="60" a="1"/>
  <c r="N51" i="60" a="1"/>
  <c r="O42" i="60" a="1"/>
  <c r="S177" i="60" a="1"/>
  <c r="G193" i="60" a="1"/>
  <c r="P30" i="60" a="1"/>
  <c r="W53" i="60" a="1"/>
  <c r="D186" i="60" a="1"/>
  <c r="Y233" i="60" a="1"/>
  <c r="O39" i="60" a="1"/>
  <c r="U92" i="60" a="1"/>
  <c r="P116" i="60" a="1"/>
  <c r="G137" i="60" a="1"/>
  <c r="H207" i="60" a="1"/>
  <c r="M158" i="60" a="1"/>
  <c r="O46" i="60" a="1"/>
  <c r="X171" i="60" a="1"/>
  <c r="O135" i="60" a="1"/>
  <c r="R67" i="60" a="1"/>
  <c r="N250" i="60" a="1"/>
  <c r="H183" i="60" a="1"/>
  <c r="Z114" i="60" a="1"/>
  <c r="V25" i="60" a="1"/>
  <c r="T249" i="60" a="1"/>
  <c r="W168" i="60" a="1"/>
  <c r="D187" i="60" a="1"/>
  <c r="O186" i="60" a="1"/>
  <c r="V149" i="60" a="1"/>
  <c r="J220" i="60" a="1"/>
  <c r="G215" i="60" a="1"/>
  <c r="W63" i="60" a="1"/>
  <c r="N105" i="60" a="1"/>
  <c r="J70" i="60" a="1"/>
  <c r="M41" i="60" a="1"/>
  <c r="U113" i="60" a="1"/>
  <c r="M174" i="60" a="1"/>
  <c r="O45" i="60" a="1"/>
  <c r="O54" i="60" a="1"/>
  <c r="W147" i="60" a="1"/>
  <c r="R266" i="60" a="1"/>
  <c r="N173" i="60" a="1"/>
  <c r="L189" i="60" a="1"/>
  <c r="T259" i="60" a="1"/>
  <c r="I107" i="60" a="1"/>
  <c r="T82" i="60" a="1"/>
  <c r="H171" i="60" a="1"/>
  <c r="H190" i="60" a="1"/>
  <c r="M218" i="60" a="1"/>
  <c r="S41" i="60" a="1"/>
  <c r="H264" i="60" a="1"/>
  <c r="J46" i="60" a="1"/>
  <c r="H75" i="60" a="1"/>
  <c r="N226" i="60" a="1"/>
  <c r="T134" i="60" a="1"/>
  <c r="D111" i="60" a="1"/>
  <c r="G144" i="60" a="1"/>
  <c r="Q132" i="60" a="1"/>
  <c r="U76" i="60" a="1"/>
  <c r="S206" i="60" a="1"/>
  <c r="I141" i="60" a="1"/>
  <c r="W102" i="60" a="1"/>
  <c r="T265" i="60" a="1"/>
  <c r="H29" i="60" a="1"/>
  <c r="H42" i="60" a="1"/>
  <c r="Y45" i="60" a="1"/>
  <c r="X149" i="60" a="1"/>
  <c r="M96" i="60" a="1"/>
  <c r="Q26" i="60" a="1"/>
  <c r="P110" i="60" a="1"/>
  <c r="P29" i="60" a="1"/>
  <c r="X82" i="60" a="1"/>
  <c r="Q159" i="60" a="1"/>
  <c r="K204" i="60" a="1"/>
  <c r="I263" i="60" a="1"/>
  <c r="H90" i="60" a="1"/>
  <c r="S204" i="60" a="1"/>
  <c r="Q20" i="60" a="1"/>
  <c r="O187" i="60" a="1"/>
  <c r="H31" i="60" a="1"/>
  <c r="T234" i="60" a="1"/>
  <c r="K246" i="60" a="1"/>
  <c r="Y131" i="60" a="1"/>
  <c r="Z159" i="60" a="1"/>
  <c r="V229" i="60" a="1"/>
  <c r="N75" i="60" a="1"/>
  <c r="Q57" i="60" a="1"/>
  <c r="D152" i="60" a="1"/>
  <c r="O232" i="60" a="1"/>
  <c r="M102" i="60" a="1"/>
  <c r="S172" i="60" a="1"/>
  <c r="Y38" i="60" a="1"/>
  <c r="Q136" i="60" a="1"/>
  <c r="G102" i="60" a="1"/>
  <c r="Y264" i="60" a="1"/>
  <c r="M201" i="60" a="1"/>
  <c r="M264" i="60" a="1"/>
  <c r="U180" i="60" a="1"/>
  <c r="J198" i="60" a="1"/>
  <c r="P252" i="60" a="1"/>
  <c r="U228" i="60" a="1"/>
  <c r="U186" i="60" a="1"/>
  <c r="U210" i="60" a="1"/>
  <c r="R36" i="60" a="1"/>
  <c r="I48" i="60" a="1"/>
  <c r="D113" i="60" a="1"/>
  <c r="O105" i="60" a="1"/>
  <c r="I85" i="60" a="1"/>
  <c r="U244" i="60" a="1"/>
  <c r="L140" i="60" a="1"/>
  <c r="J29" i="60" a="1"/>
  <c r="N67" i="60" a="1"/>
  <c r="V143" i="60" a="1"/>
  <c r="T122" i="60" a="1"/>
  <c r="L107" i="60" a="1"/>
  <c r="Q86" i="60" a="1"/>
  <c r="P84" i="60" a="1"/>
  <c r="I227" i="60" a="1"/>
  <c r="T25" i="60" a="1"/>
  <c r="V184" i="60" a="1"/>
  <c r="Q12" i="60" a="1"/>
  <c r="U103" i="60" a="1"/>
  <c r="D14" i="60" a="1"/>
  <c r="K229" i="60" a="1"/>
  <c r="P227" i="60" a="1"/>
  <c r="L55" i="60" a="1"/>
  <c r="H148" i="60" a="1"/>
  <c r="S13" i="60" a="1"/>
  <c r="N11" i="60" a="1"/>
  <c r="K200" i="60" a="1"/>
  <c r="I15" i="60" a="1"/>
  <c r="P46" i="60" a="1"/>
  <c r="L152" i="60" a="1"/>
  <c r="V152" i="60" a="1"/>
  <c r="M181" i="60" a="1"/>
  <c r="O31" i="60" a="1"/>
  <c r="T146" i="60" a="1"/>
  <c r="I157" i="60" a="1"/>
  <c r="V185" i="60" a="1"/>
  <c r="R102" i="60" a="1"/>
  <c r="I76" i="60" a="1"/>
  <c r="H149" i="60" a="1"/>
  <c r="D97" i="60" a="1"/>
  <c r="K210" i="60" a="1"/>
  <c r="D63" i="60" a="1"/>
  <c r="T42" i="60" a="1"/>
  <c r="D264" i="60" a="1"/>
  <c r="P184" i="60" a="1"/>
  <c r="N158" i="60" a="1"/>
  <c r="O134" i="60" a="1"/>
  <c r="Q114" i="60" a="1"/>
  <c r="T135" i="60" a="1"/>
  <c r="L188" i="60" a="1"/>
  <c r="L26" i="60" a="1"/>
  <c r="P167" i="60" a="1"/>
  <c r="P68" i="60" a="1"/>
  <c r="U143" i="60" a="1"/>
  <c r="Q98" i="60" a="1"/>
  <c r="D249" i="60" a="1"/>
  <c r="O35" i="60" a="1"/>
  <c r="M77" i="60" a="1"/>
  <c r="P231" i="60" a="1"/>
  <c r="T123" i="60" a="1"/>
  <c r="K88" i="60" a="1"/>
  <c r="W158" i="60" a="1"/>
  <c r="W264" i="60" a="1"/>
  <c r="D25" i="60" a="1"/>
  <c r="Q177" i="60" a="1"/>
  <c r="D228" i="60" a="1"/>
  <c r="V180" i="60" a="1"/>
  <c r="W90" i="60" a="1"/>
  <c r="U14" i="60" a="1"/>
  <c r="V244" i="60" a="1"/>
  <c r="O166" i="60" a="1"/>
  <c r="N35" i="60" a="1"/>
  <c r="Y231" i="60" a="1"/>
  <c r="I164" i="60" a="1"/>
  <c r="P87" i="60" a="1"/>
  <c r="J246" i="60" a="1"/>
  <c r="Q48" i="60" a="1"/>
  <c r="T164" i="60" a="1"/>
  <c r="O107" i="60" a="1"/>
  <c r="Y260" i="60" a="1"/>
  <c r="M22" i="60" a="1"/>
  <c r="K33" i="60" a="1"/>
  <c r="X186" i="60" a="1"/>
  <c r="S221" i="60" a="1"/>
  <c r="P182" i="60" a="1"/>
  <c r="S96" i="60" a="1"/>
  <c r="T70" i="60" a="1"/>
  <c r="D23" i="60" a="1"/>
  <c r="T186" i="60" a="1"/>
  <c r="R82" i="60" a="1"/>
  <c r="Z157" i="60" a="1"/>
  <c r="K240" i="60" a="1"/>
  <c r="U259" i="60" a="1"/>
  <c r="M198" i="60" a="1"/>
  <c r="J99" i="60" a="1"/>
  <c r="G158" i="60" a="1"/>
  <c r="R59" i="60" a="1"/>
  <c r="Q122" i="60" a="1"/>
  <c r="H189" i="60" a="1"/>
  <c r="S227" i="60" a="1"/>
  <c r="O263" i="60" a="1"/>
  <c r="I123" i="60" a="1"/>
  <c r="K160" i="60" a="1"/>
  <c r="M30" i="60" a="1"/>
  <c r="S42" i="60" a="1"/>
  <c r="J75" i="60" a="1"/>
  <c r="Z244" i="60" a="1"/>
  <c r="R133" i="60" a="1"/>
  <c r="P92" i="60" a="1"/>
  <c r="K73" i="60" a="1"/>
  <c r="R258" i="60" a="1"/>
  <c r="N144" i="60" a="1"/>
  <c r="R45" i="60" a="1"/>
  <c r="O102" i="60" a="1"/>
  <c r="M188" i="60" a="1"/>
  <c r="H249" i="60" a="1"/>
  <c r="U36" i="60" a="1"/>
  <c r="W19" i="60" a="1"/>
  <c r="T190" i="60" a="1"/>
  <c r="Y86" i="60" a="1"/>
  <c r="K234" i="60" a="1"/>
  <c r="W126" i="60" a="1"/>
  <c r="N207" i="60" a="1"/>
  <c r="G39" i="60" a="1"/>
  <c r="U209" i="60" a="1"/>
  <c r="D175" i="60" a="1"/>
  <c r="D21" i="60" a="1"/>
  <c r="Y234" i="60" a="1"/>
  <c r="Y252" i="60" a="1"/>
  <c r="L260" i="60" a="1"/>
  <c r="H43" i="60" a="1"/>
  <c r="H100" i="60" a="1"/>
  <c r="D182" i="60" a="1"/>
  <c r="V156" i="60" a="1"/>
  <c r="N19" i="60" a="1"/>
  <c r="Z91" i="60" a="1"/>
  <c r="X240" i="60" a="1"/>
  <c r="Q191" i="60" a="1"/>
  <c r="N21" i="60" a="1"/>
  <c r="P126" i="60" a="1"/>
  <c r="T193" i="60" a="1"/>
  <c r="N55" i="60" a="1"/>
  <c r="G264" i="60" a="1"/>
  <c r="G181" i="60" a="1"/>
  <c r="Y16" i="60" a="1"/>
  <c r="J244" i="60" a="1"/>
  <c r="N157" i="60" a="1"/>
  <c r="G150" i="60" a="1"/>
  <c r="M122" i="60" a="1"/>
  <c r="G122" i="60" a="1"/>
  <c r="X133" i="60" a="1"/>
  <c r="I104" i="60" a="1"/>
  <c r="D246" i="60" a="1"/>
  <c r="X252" i="60" a="1"/>
  <c r="J26" i="60" a="1"/>
  <c r="H157" i="60" a="1"/>
  <c r="Z61" i="60" a="1"/>
  <c r="H166" i="60" a="1"/>
  <c r="I177" i="60" a="1"/>
  <c r="G67" i="60" a="1"/>
  <c r="U123" i="60" a="1"/>
  <c r="Z208" i="60" a="1"/>
  <c r="Q172" i="60" a="1"/>
  <c r="M258" i="60" a="1"/>
  <c r="L263" i="60" a="1"/>
  <c r="M61" i="60" a="1"/>
  <c r="U227" i="60" a="1"/>
  <c r="P121" i="60" a="1"/>
  <c r="H217" i="60" a="1"/>
  <c r="U249" i="60" a="1"/>
  <c r="W181" i="60" a="1"/>
  <c r="W160" i="60" a="1"/>
  <c r="X112" i="60" a="1"/>
  <c r="L228" i="60" a="1"/>
  <c r="M82" i="60" a="1"/>
  <c r="Q75" i="60" a="1"/>
  <c r="T214" i="60" a="1"/>
  <c r="W143" i="60" a="1"/>
  <c r="W56" i="60" a="1"/>
  <c r="P45" i="60" a="1"/>
  <c r="X47" i="60" a="1"/>
  <c r="Q198" i="60" a="1"/>
  <c r="U165" i="60" a="1"/>
  <c r="R75" i="60" a="1"/>
  <c r="K175" i="60" a="1"/>
  <c r="U45" i="60" a="1"/>
  <c r="X23" i="60" a="1"/>
  <c r="S136" i="60" a="1"/>
  <c r="D57" i="60" a="1"/>
  <c r="L87" i="60" a="1"/>
  <c r="Y79" i="60" a="1"/>
  <c r="Z113" i="60" a="1"/>
  <c r="M227" i="60" a="1"/>
  <c r="H38" i="60" a="1"/>
  <c r="X52" i="60" a="1"/>
  <c r="V251" i="60" a="1"/>
  <c r="J216" i="60" a="1"/>
  <c r="P250" i="60" a="1"/>
  <c r="M69" i="60" a="1"/>
  <c r="P249" i="60" a="1"/>
  <c r="X173" i="60" a="1"/>
  <c r="Z69" i="60" a="1"/>
  <c r="D140" i="60" a="1"/>
  <c r="V58" i="60" a="1"/>
  <c r="Z92" i="60" a="1"/>
  <c r="D110" i="60" a="1"/>
  <c r="S55" i="60" a="1"/>
  <c r="G214" i="60" a="1"/>
  <c r="D173" i="60" a="1"/>
  <c r="G261" i="60" a="1"/>
  <c r="I145" i="60" a="1"/>
  <c r="Q135" i="60" a="1"/>
  <c r="S229" i="60" a="1"/>
  <c r="W52" i="60" a="1"/>
  <c r="M164" i="60" a="1"/>
  <c r="W82" i="60" a="1"/>
  <c r="G236" i="60" a="1"/>
  <c r="D11" i="60" a="1"/>
  <c r="W40" i="60" a="1"/>
  <c r="R86" i="60" a="1"/>
  <c r="W204" i="60" a="1"/>
  <c r="O36" i="60" a="1"/>
  <c r="K77" i="60" a="1"/>
  <c r="U218" i="60" a="1"/>
  <c r="T89" i="60" a="1"/>
  <c r="P133" i="60" a="1"/>
  <c r="V122" i="60" a="1"/>
  <c r="M207" i="60" a="1"/>
  <c r="D53" i="60" a="1"/>
  <c r="N185" i="60" a="1"/>
  <c r="V265" i="60" a="1"/>
  <c r="K83" i="60" a="1"/>
  <c r="H231" i="60" a="1"/>
  <c r="L29" i="60" a="1"/>
  <c r="D220" i="60" a="1"/>
  <c r="V101" i="60" a="1"/>
  <c r="H182" i="60" a="1"/>
  <c r="K148" i="60" a="1"/>
  <c r="D13" i="60" a="1"/>
  <c r="U104" i="60" a="1"/>
  <c r="W97" i="60" a="1"/>
  <c r="Q219" i="60" a="1"/>
  <c r="Q181" i="60" a="1"/>
  <c r="I255" i="60" a="1"/>
  <c r="U190" i="60" a="1"/>
  <c r="Y56" i="60" a="1"/>
  <c r="D159" i="60" a="1"/>
  <c r="V213" i="60" a="1"/>
  <c r="J87" i="60" a="1"/>
  <c r="R87" i="60" a="1"/>
  <c r="O172" i="60" a="1"/>
  <c r="N90" i="60" a="1"/>
  <c r="Y161" i="60" a="1"/>
  <c r="K37" i="60" a="1"/>
  <c r="R92" i="60" a="1"/>
  <c r="G201" i="60" a="1"/>
  <c r="L15" i="60" a="1"/>
  <c r="M231" i="60" a="1"/>
  <c r="N166" i="60" a="1"/>
  <c r="N182" i="60" a="1"/>
  <c r="W79" i="60" a="1"/>
  <c r="P206" i="60" a="1"/>
  <c r="R233" i="60" a="1"/>
  <c r="H87" i="60" a="1"/>
  <c r="R35" i="60" a="1"/>
  <c r="R43" i="60" a="1"/>
  <c r="S236" i="60" a="1"/>
  <c r="I228" i="60" a="1"/>
  <c r="H122" i="60" a="1"/>
  <c r="Y145" i="60" a="1"/>
  <c r="R48" i="60" a="1"/>
  <c r="T99" i="60" a="1"/>
  <c r="K181" i="60" a="1"/>
  <c r="I110" i="60" a="1"/>
  <c r="M185" i="60" a="1"/>
  <c r="W182" i="60" a="1"/>
  <c r="R37" i="60" a="1"/>
  <c r="I167" i="60" a="1"/>
  <c r="G41" i="60" a="1"/>
  <c r="G140" i="60" a="1"/>
  <c r="Q43" i="60" a="1"/>
  <c r="G166" i="60" a="1"/>
  <c r="M187" i="60" a="1"/>
  <c r="J240" i="60" a="1"/>
  <c r="M204" i="60" a="1"/>
  <c r="J45" i="60" a="1"/>
  <c r="U58" i="60" a="1"/>
  <c r="U42" i="60" a="1"/>
  <c r="Q87" i="60" a="1"/>
  <c r="R96" i="60" a="1"/>
  <c r="W148" i="60" a="1"/>
  <c r="Y57" i="60" a="1"/>
  <c r="G231" i="60" a="1"/>
  <c r="S265" i="60" a="1"/>
  <c r="R262" i="60" a="1"/>
  <c r="N82" i="60" a="1"/>
  <c r="I82" i="60" a="1"/>
  <c r="L209" i="60" a="1"/>
  <c r="G32" i="60" a="1"/>
  <c r="M79" i="60" a="1"/>
  <c r="P132" i="60" a="1"/>
  <c r="V174" i="60" a="1"/>
  <c r="Y200" i="60" a="1"/>
  <c r="I238" i="60" a="1"/>
  <c r="X42" i="60" a="1"/>
  <c r="N24" i="60" a="1"/>
  <c r="R15" i="60" a="1"/>
  <c r="J11" i="60" a="1"/>
  <c r="P260" i="60" a="1"/>
  <c r="K159" i="60" a="1"/>
  <c r="I23" i="60" a="1"/>
  <c r="R235" i="60" a="1"/>
  <c r="M159" i="60" a="1"/>
  <c r="R260" i="60" a="1"/>
  <c r="I137" i="60" a="1"/>
  <c r="R205" i="60" a="1"/>
  <c r="R57" i="60" a="1"/>
  <c r="S191" i="60" a="1"/>
  <c r="S250" i="60" a="1"/>
  <c r="D46" i="60" a="1"/>
  <c r="H209" i="60" a="1"/>
  <c r="P190" i="60" a="1"/>
  <c r="Q63" i="60" a="1"/>
  <c r="K189" i="60" a="1"/>
  <c r="L126" i="60" a="1"/>
  <c r="H69" i="60" a="1"/>
  <c r="P128" i="60" a="1"/>
  <c r="K114" i="60" a="1"/>
  <c r="J181" i="60" a="1"/>
  <c r="T56" i="60" a="1"/>
  <c r="P99" i="60" a="1"/>
  <c r="D263" i="60" a="1"/>
  <c r="H244" i="60" a="1"/>
  <c r="M84" i="60" a="1"/>
  <c r="O265" i="60" a="1"/>
  <c r="M235" i="60" a="1"/>
  <c r="V89" i="60" a="1"/>
  <c r="T24" i="60" a="1"/>
  <c r="Z152" i="60" a="1"/>
  <c r="W174" i="60" a="1"/>
  <c r="O22" i="60" a="1"/>
  <c r="G14" i="390"/>
  <c r="L191" i="60" a="1"/>
  <c r="G91" i="60" a="1"/>
  <c r="Y259" i="60" a="1"/>
  <c r="Z35" i="60" a="1"/>
  <c r="J136" i="60" a="1"/>
  <c r="O140" i="60" a="1"/>
  <c r="U205" i="60" a="1"/>
  <c r="M54" i="60" a="1"/>
  <c r="P53" i="60" a="1"/>
  <c r="X110" i="60" a="1"/>
  <c r="J68" i="60" a="1"/>
  <c r="I19" i="60" a="1"/>
  <c r="R128" i="60" a="1"/>
  <c r="Q234" i="60" a="1"/>
  <c r="M157" i="60" a="1"/>
  <c r="U23" i="60" a="1"/>
  <c r="T147" i="60" a="1"/>
  <c r="T79" i="60" a="1"/>
  <c r="N131" i="60" a="1"/>
  <c r="R215" i="60" a="1"/>
  <c r="W15" i="60" a="1"/>
  <c r="V199" i="60" a="1"/>
  <c r="T160" i="60" a="1"/>
  <c r="P141" i="60" a="1"/>
  <c r="N88" i="60" a="1"/>
  <c r="U238" i="60" a="1"/>
  <c r="L47" i="60" a="1"/>
  <c r="Z88" i="60" a="1"/>
  <c r="T63" i="60" a="1"/>
  <c r="G190" i="60" a="1"/>
  <c r="I54" i="60" a="1"/>
  <c r="X159" i="60" a="1"/>
  <c r="T226" i="60" a="1"/>
  <c r="X51" i="60" a="1"/>
  <c r="I122" i="60" a="1"/>
  <c r="H251" i="60" a="1"/>
  <c r="G222" i="60" a="1"/>
  <c r="T222" i="60" a="1"/>
  <c r="U37" i="60" a="1"/>
  <c r="Y13" i="60" a="1"/>
  <c r="J253" i="60" a="1"/>
  <c r="Q15" i="60" a="1"/>
  <c r="G184" i="60" a="1"/>
  <c r="H128" i="60" a="1"/>
  <c r="O85" i="60" a="1"/>
  <c r="P78" i="60" a="1"/>
  <c r="H37" i="60" a="1"/>
  <c r="X36" i="60" a="1"/>
  <c r="Z183" i="60" a="1"/>
  <c r="D215" i="60" a="1"/>
  <c r="H152" i="60" a="1"/>
  <c r="Q99" i="60" a="1"/>
  <c r="J59" i="60" a="1"/>
  <c r="O74" i="60" a="1"/>
  <c r="H30" i="60" a="1"/>
  <c r="J260" i="60" a="1"/>
  <c r="Q161" i="60" a="1"/>
  <c r="H229" i="60" a="1"/>
  <c r="V186" i="60" a="1"/>
  <c r="I216" i="60" a="1"/>
  <c r="V75" i="60" a="1"/>
  <c r="X249" i="60" a="1"/>
  <c r="Z263" i="60" a="1"/>
  <c r="D214" i="60" a="1"/>
  <c r="V42" i="60" a="1"/>
  <c r="X164" i="60" a="1"/>
  <c r="S264" i="60" a="1"/>
  <c r="G86" i="60" a="1"/>
  <c r="N262" i="60" a="1"/>
  <c r="J56" i="60" a="1"/>
  <c r="D98" i="60" a="1"/>
  <c r="Z77" i="60" a="1"/>
  <c r="Z14" i="60" a="1"/>
  <c r="S39" i="60" a="1"/>
  <c r="V214" i="60" a="1"/>
  <c r="X96" i="60" a="1"/>
  <c r="L59" i="60" a="1"/>
  <c r="X231" i="60" a="1"/>
  <c r="J187" i="60" a="1"/>
  <c r="G77" i="60" a="1"/>
  <c r="P168" i="60" a="1"/>
  <c r="R164" i="60" a="1"/>
  <c r="X245" i="60" a="1"/>
  <c r="V69" i="60" a="1"/>
  <c r="D92" i="60" a="1"/>
  <c r="L223" i="60" a="1"/>
  <c r="X235" i="60" a="1"/>
  <c r="X45" i="60" a="1"/>
  <c r="O123" i="60" a="1"/>
  <c r="N14" i="60" a="1"/>
  <c r="S205" i="60" a="1"/>
  <c r="I53" i="60" a="1"/>
  <c r="Y171" i="60" a="1"/>
  <c r="T112" i="60" a="1"/>
  <c r="K260" i="60" a="1"/>
  <c r="T55" i="60" a="1"/>
  <c r="D86" i="60" a="1"/>
  <c r="X111" i="60" a="1"/>
  <c r="I92" i="60" a="1"/>
  <c r="N20" i="60" a="1"/>
  <c r="M160" i="60" a="1"/>
  <c r="Z38" i="60" a="1"/>
  <c r="K52" i="60" a="1"/>
  <c r="K61" i="60" a="1"/>
  <c r="R142" i="60" a="1"/>
  <c r="Q210" i="60" a="1"/>
  <c r="I21" i="60" a="1"/>
  <c r="I226" i="60" a="1"/>
  <c r="K253" i="60" a="1"/>
  <c r="H74" i="60" a="1"/>
  <c r="I160" i="60" a="1"/>
  <c r="G21" i="60" a="1"/>
  <c r="X32" i="60" a="1"/>
  <c r="M15" i="60" a="1"/>
  <c r="X87" i="60" a="1"/>
  <c r="D201" i="60" a="1"/>
  <c r="N42" i="60" a="1"/>
  <c r="L75" i="60" a="1"/>
  <c r="S188" i="60" a="1"/>
  <c r="X187" i="60" a="1"/>
  <c r="K134" i="60" a="1"/>
  <c r="R55" i="60" a="1"/>
  <c r="H215" i="60" a="1"/>
  <c r="M114" i="60" a="1"/>
  <c r="R141" i="60" a="1"/>
  <c r="S107" i="60" a="1"/>
  <c r="I78" i="60" a="1"/>
  <c r="U260" i="60" a="1"/>
  <c r="G30" i="60" a="1"/>
  <c r="Q25" i="60" a="1"/>
  <c r="N145" i="60" a="1"/>
  <c r="Q128" i="60" a="1"/>
  <c r="Z181" i="60" a="1"/>
  <c r="L230" i="60" a="1"/>
  <c r="Q201" i="60" a="1"/>
  <c r="H133" i="60" a="1"/>
  <c r="T52" i="60" a="1"/>
  <c r="P220" i="60" a="1"/>
  <c r="Z83" i="60" a="1"/>
  <c r="J40" i="60" a="1"/>
  <c r="W34" i="60" a="1"/>
  <c r="D34" i="60" a="1"/>
  <c r="V223" i="60" a="1"/>
  <c r="J79" i="60" a="1"/>
  <c r="D233" i="60" a="1"/>
  <c r="N132" i="60" a="1"/>
  <c r="X183" i="60" a="1"/>
  <c r="Y12" i="60" a="1"/>
  <c r="O26" i="60" a="1"/>
  <c r="G92" i="60" a="1"/>
  <c r="S149" i="60" a="1"/>
  <c r="G191" i="60" a="1"/>
  <c r="T20" i="60" a="1"/>
  <c r="V157" i="60" a="1"/>
  <c r="S258" i="60" a="1"/>
  <c r="D60" i="60" a="1"/>
  <c r="K150" i="60" a="1"/>
  <c r="G238" i="60" a="1"/>
  <c r="J90" i="60" a="1"/>
  <c r="Z60" i="60" a="1"/>
  <c r="Q146" i="60" a="1"/>
  <c r="T187" i="60" a="1"/>
  <c r="H228" i="60" a="1"/>
  <c r="W39" i="60" a="1"/>
  <c r="Y165" i="60" a="1"/>
  <c r="S15" i="60" a="1"/>
  <c r="Y46" i="60" a="1"/>
  <c r="D101" i="60" a="1"/>
  <c r="U258" i="60" a="1"/>
  <c r="D33" i="60" a="1"/>
  <c r="Z130" i="60" a="1"/>
  <c r="Z129" i="60" a="1"/>
  <c r="J208" i="60" a="1"/>
  <c r="N112" i="60" a="1"/>
  <c r="G263" i="60" a="1"/>
  <c r="G12" i="60" a="1"/>
  <c r="D122" i="60" a="1"/>
  <c r="W150" i="60" a="1"/>
  <c r="N30" i="60" a="1"/>
  <c r="G131" i="60" a="1"/>
  <c r="H25" i="60" a="1"/>
  <c r="R199" i="60" a="1"/>
  <c r="R84" i="60" a="1"/>
  <c r="R214" i="60" a="1"/>
  <c r="Y110" i="60" a="1"/>
  <c r="O41" i="60" a="1"/>
  <c r="Y168" i="60" a="1"/>
  <c r="M25" i="60" a="1"/>
  <c r="S252" i="60" a="1"/>
  <c r="H180" i="60" a="1"/>
  <c r="X180" i="60" a="1"/>
  <c r="K180" i="60" a="1"/>
  <c r="Z33" i="60" a="1"/>
  <c r="R183" i="60" a="1"/>
  <c r="T58" i="60" a="1"/>
  <c r="O14" i="60" a="1"/>
  <c r="H67" i="60" a="1"/>
  <c r="O142" i="60" a="1"/>
  <c r="Q88" i="60" a="1"/>
  <c r="R264" i="60" a="1"/>
  <c r="J152" i="60" a="1"/>
  <c r="Z70" i="60" a="1"/>
  <c r="O116" i="60" a="1"/>
  <c r="Z112" i="60" a="1"/>
  <c r="Z126" i="60" a="1"/>
  <c r="I175" i="60" a="1"/>
  <c r="O250" i="60" a="1"/>
  <c r="Z180" i="60" a="1"/>
  <c r="G182" i="60" a="1"/>
  <c r="O77" i="60" a="1"/>
  <c r="V146" i="60" a="1"/>
  <c r="H238" i="60" a="1"/>
  <c r="D193" i="60" a="1"/>
  <c r="X201" i="60" a="1"/>
  <c r="P22" i="60" a="1"/>
  <c r="K121" i="60" a="1"/>
  <c r="N236" i="60" a="1"/>
  <c r="X121" i="60" a="1"/>
  <c r="H266" i="60" a="1"/>
  <c r="H200" i="60" a="1"/>
  <c r="M229" i="60" a="1"/>
  <c r="U207" i="60" a="1"/>
  <c r="H262" i="60" a="1"/>
  <c r="U127" i="60" a="1"/>
  <c r="P165" i="60" a="1"/>
  <c r="R76" i="60" a="1"/>
  <c r="D258" i="60" a="1"/>
  <c r="L33" i="60" a="1"/>
  <c r="I126" i="60" a="1"/>
  <c r="G51" i="60" a="1"/>
  <c r="W209" i="60" a="1"/>
  <c r="X191" i="60" a="1"/>
  <c r="Y70" i="60" a="1"/>
  <c r="Y214" i="60" a="1"/>
  <c r="R112" i="60" a="1"/>
  <c r="J105" i="60" a="1"/>
  <c r="T54" i="60" a="1"/>
  <c r="J60" i="60" a="1"/>
  <c r="U172" i="60" a="1"/>
  <c r="M150" i="60" a="1"/>
  <c r="R253" i="60" a="1"/>
  <c r="W175" i="60" a="1"/>
  <c r="P265" i="60" a="1"/>
  <c r="S122" i="60" a="1"/>
  <c r="Q165" i="60" a="1"/>
  <c r="V91" i="60" a="1"/>
  <c r="G210" i="60" a="1"/>
  <c r="X144" i="60" a="1"/>
  <c r="M101" i="60" a="1"/>
  <c r="W200" i="60" a="1"/>
  <c r="W177" i="60" a="1"/>
  <c r="D61" i="60" a="1"/>
  <c r="P210" i="60" a="1"/>
  <c r="T145" i="60" a="1"/>
  <c r="W129" i="60" a="1"/>
  <c r="J86" i="60" a="1"/>
  <c r="Y185" i="60" a="1"/>
  <c r="S75" i="60" a="1"/>
  <c r="S110" i="60" a="1"/>
  <c r="Q23" i="60" a="1"/>
  <c r="N61" i="60" a="1"/>
  <c r="N43" i="60" a="1"/>
  <c r="J219" i="60" a="1"/>
  <c r="K35" i="60" a="1"/>
  <c r="Z185" i="60" a="1"/>
  <c r="P32" i="60" a="1"/>
  <c r="J233" i="60" a="1"/>
  <c r="R34" i="60" a="1"/>
  <c r="Z29" i="60" a="1"/>
  <c r="R255" i="60" a="1"/>
  <c r="V116" i="60" a="1"/>
  <c r="P261" i="60" a="1"/>
  <c r="U74" i="60" a="1"/>
  <c r="J133" i="60" a="1"/>
  <c r="Q19" i="60" a="1"/>
  <c r="N161" i="60" a="1"/>
  <c r="N68" i="60" a="1"/>
  <c r="K98" i="60" a="1"/>
  <c r="O245" i="60" a="1"/>
  <c r="U68" i="60" a="1"/>
  <c r="N160" i="60" a="1"/>
  <c r="H146" i="60" a="1"/>
  <c r="R177" i="60" a="1"/>
  <c r="O259" i="60" a="1"/>
  <c r="Q100" i="60" a="1"/>
  <c r="T78" i="60" a="1"/>
  <c r="X134" i="60" a="1"/>
  <c r="U25" i="60" a="1"/>
  <c r="L244" i="60" a="1"/>
  <c r="K131" i="60" a="1"/>
  <c r="V150" i="60" a="1"/>
  <c r="J229" i="60" a="1"/>
  <c r="C14" i="390"/>
  <c r="H213" i="60" a="1"/>
  <c r="Q149" i="60" a="1"/>
  <c r="W48" i="60" a="1"/>
  <c r="I144" i="60" a="1"/>
  <c r="Y174" i="60" a="1"/>
  <c r="L31" i="60" a="1"/>
  <c r="W152" i="60" a="1"/>
  <c r="P253" i="60" a="1"/>
  <c r="M40" i="60" a="1"/>
  <c r="M63" i="60" a="1"/>
  <c r="L61" i="60" a="1"/>
  <c r="I168" i="60" a="1"/>
  <c r="J13" i="60" a="1"/>
  <c r="G104" i="60" a="1"/>
  <c r="Z84" i="60" a="1"/>
  <c r="J134" i="60" a="1"/>
  <c r="Y34" i="60" a="1"/>
  <c r="Y167" i="60" a="1"/>
  <c r="G188" i="60" a="1"/>
  <c r="O231" i="60" a="1"/>
  <c r="P180" i="60" a="1"/>
  <c r="J76" i="60" a="1"/>
  <c r="M210" i="60" a="1"/>
  <c r="J137" i="60" a="1"/>
  <c r="D112" i="60" a="1"/>
  <c r="Y55" i="60" a="1"/>
  <c r="H141" i="60" a="1"/>
  <c r="I61" i="60" a="1"/>
  <c r="Y216" i="60" a="1"/>
  <c r="K185" i="60" a="1"/>
  <c r="R152" i="60" a="1"/>
  <c r="D16" i="60" a="1"/>
  <c r="G221" i="60" a="1"/>
  <c r="Z206" i="60" a="1"/>
  <c r="O48" i="60" a="1"/>
  <c r="J131" i="60" a="1"/>
  <c r="W226" i="60" a="1"/>
  <c r="M97" i="60" a="1"/>
  <c r="H253" i="60" a="1"/>
  <c r="V111" i="60" a="1"/>
  <c r="X21" i="60" a="1"/>
  <c r="Y20" i="60" a="1"/>
  <c r="G148" i="60" a="1"/>
  <c r="U217" i="60" a="1"/>
  <c r="P36" i="60" a="1"/>
  <c r="V79" i="60" a="1"/>
  <c r="W249" i="60" a="1"/>
  <c r="D95" i="60" a="1"/>
  <c r="Q30" i="60" a="1"/>
  <c r="P89" i="60" a="1"/>
  <c r="R88" i="60" a="1"/>
  <c r="W133" i="60" a="1"/>
  <c r="W73" i="60" a="1"/>
  <c r="I43" i="60" a="1"/>
  <c r="J158" i="60" a="1"/>
  <c r="L45" i="60" a="1"/>
  <c r="S40" i="60" a="1"/>
  <c r="Z56" i="60" a="1"/>
  <c r="Q184" i="60" a="1"/>
  <c r="S233" i="60" a="1"/>
  <c r="K85" i="60" a="1"/>
  <c r="R53" i="60" a="1"/>
  <c r="M100" i="60" a="1"/>
  <c r="G97" i="60" a="1"/>
  <c r="O37" i="60" a="1"/>
  <c r="V112" i="60" a="1"/>
  <c r="Z134" i="60" a="1"/>
  <c r="O79" i="60" a="1"/>
  <c r="Y134" i="60" a="1"/>
  <c r="J39" i="60" a="1"/>
  <c r="O221" i="60" a="1"/>
  <c r="U246" i="60" a="1"/>
  <c r="J193" i="60" a="1"/>
  <c r="W260" i="60" a="1"/>
  <c r="T57" i="60" a="1"/>
  <c r="Q204" i="60" a="1"/>
  <c r="I59" i="60" a="1"/>
  <c r="M206" i="60" a="1"/>
  <c r="G132" i="60" a="1"/>
  <c r="I67" i="60" a="1"/>
  <c r="O145" i="60" a="1"/>
  <c r="Z100" i="60" a="1"/>
  <c r="G205" i="60" a="1"/>
  <c r="Y99" i="60" a="1"/>
  <c r="M20" i="60" a="1"/>
  <c r="Y30" i="60" a="1"/>
  <c r="N135" i="60" a="1"/>
  <c r="O128" i="60" a="1"/>
  <c r="S260" i="60" a="1"/>
  <c r="X25" i="60" a="1"/>
  <c r="P177" i="60" a="1"/>
  <c r="H175" i="60" a="1"/>
  <c r="D166" i="60" a="1"/>
  <c r="L89" i="60" a="1"/>
  <c r="L41" i="60" a="1"/>
  <c r="Q217" i="60" a="1"/>
  <c r="R79" i="60" a="1"/>
  <c r="G16" i="60" a="1"/>
  <c r="W103" i="60" a="1"/>
  <c r="O88" i="60" a="1"/>
  <c r="N129" i="60" a="1"/>
  <c r="J161" i="60" a="1"/>
  <c r="L68" i="60" a="1"/>
  <c r="S219" i="60" a="1"/>
  <c r="U79" i="60" a="1"/>
  <c r="S255" i="60" a="1"/>
  <c r="W78" i="60" a="1"/>
  <c r="Y41" i="60" a="1"/>
  <c r="U89" i="60" a="1"/>
  <c r="W70" i="60" a="1"/>
  <c r="J57" i="60" a="1"/>
  <c r="X198" i="60" a="1"/>
  <c r="U175" i="60" a="1"/>
  <c r="K32" i="60" a="1"/>
  <c r="J100" i="60" a="1"/>
  <c r="H233" i="60" a="1"/>
  <c r="Q42" i="60" a="1"/>
  <c r="I34" i="60" a="1"/>
  <c r="K58" i="60" a="1"/>
  <c r="J142" i="60" a="1"/>
  <c r="U20" i="60" a="1"/>
  <c r="S249" i="60" a="1"/>
  <c r="N228" i="60" a="1"/>
  <c r="L90" i="60" a="1"/>
  <c r="K132" i="60" a="1"/>
  <c r="Y15" i="60" a="1"/>
  <c r="R70" i="60" a="1"/>
  <c r="H52" i="60" a="1"/>
  <c r="V258" i="60" a="1"/>
  <c r="Q190" i="60" a="1"/>
  <c r="L123" i="60" a="1"/>
  <c r="G175" i="60" a="1"/>
  <c r="O15" i="60" a="1"/>
  <c r="G240" i="60" a="1"/>
  <c r="H99" i="60" a="1"/>
  <c r="T258" i="60" a="1"/>
  <c r="W259" i="60" a="1"/>
  <c r="L84" i="60" a="1"/>
  <c r="Y104" i="60" a="1"/>
  <c r="J236" i="60" a="1"/>
  <c r="J77" i="60" a="1"/>
  <c r="S14" i="60" a="1"/>
  <c r="S101" i="60" a="1"/>
  <c r="J33" i="60" a="1"/>
  <c r="V208" i="60" a="1"/>
  <c r="G260" i="60" a="1"/>
  <c r="Q183" i="60" a="1"/>
  <c r="R127" i="60" a="1"/>
  <c r="L165" i="60" a="1"/>
  <c r="K60" i="60" a="1"/>
  <c r="U146" i="60" a="1"/>
  <c r="L156" i="60" a="1"/>
  <c r="S16" i="60" a="1"/>
  <c r="L102" i="60" a="1"/>
  <c r="K188" i="60" a="1"/>
  <c r="S121" i="60" a="1"/>
  <c r="Q231" i="60" a="1"/>
  <c r="J227" i="60" a="1"/>
  <c r="J89" i="60" a="1"/>
  <c r="Z165" i="60" a="1"/>
  <c r="R99" i="60" a="1"/>
  <c r="D160" i="60" a="1"/>
  <c r="Q56" i="60" a="1"/>
  <c r="U100" i="60" a="1"/>
  <c r="R130" i="60" a="1"/>
  <c r="H39" i="60" a="1"/>
  <c r="J23" i="60" a="1"/>
  <c r="S111" i="60" a="1"/>
  <c r="K236" i="60" a="1"/>
  <c r="N260" i="60" a="1"/>
  <c r="H21" i="60" a="1"/>
  <c r="D48" i="60" a="1"/>
  <c r="H181" i="60" a="1"/>
  <c r="X229" i="60" a="1"/>
  <c r="N37" i="60" a="1"/>
  <c r="X131" i="60" a="1"/>
  <c r="N230" i="60" a="1"/>
  <c r="M37" i="60" a="1"/>
  <c r="Z128" i="60" a="1"/>
  <c r="V236" i="60" a="1"/>
  <c r="N136" i="60" a="1"/>
  <c r="W107" i="60" a="1"/>
  <c r="M190" i="60" a="1"/>
  <c r="D130" i="60" a="1"/>
  <c r="N57" i="60" a="1"/>
  <c r="Q133" i="60" a="1"/>
  <c r="Z76" i="60" a="1"/>
  <c r="V158" i="60" a="1"/>
  <c r="Z240" i="60" a="1"/>
  <c r="O59" i="60" a="1"/>
  <c r="N29" i="60" a="1"/>
  <c r="Y255" i="60" a="1"/>
  <c r="L253" i="60" a="1"/>
  <c r="D40" i="60" a="1"/>
  <c r="J166" i="60" a="1"/>
  <c r="O34" i="60" a="1"/>
  <c r="W43" i="60" a="1"/>
  <c r="X260" i="60" a="1"/>
  <c r="L128" i="60" a="1"/>
  <c r="W229" i="60" a="1"/>
  <c r="I102" i="60" a="1"/>
  <c r="W245" i="60" a="1"/>
  <c r="W104" i="60" a="1"/>
  <c r="U51" i="60" a="1"/>
  <c r="M89" i="60" a="1"/>
  <c r="K40" i="60" a="1"/>
  <c r="Y221" i="60" a="1"/>
  <c r="Y92" i="60" a="1"/>
  <c r="D145" i="60" a="1"/>
  <c r="J96" i="60" a="1"/>
  <c r="H140" i="60" a="1"/>
  <c r="K184" i="60" a="1"/>
  <c r="U189" i="60" a="1"/>
  <c r="T29" i="60" a="1"/>
  <c r="Q95" i="60" a="1"/>
  <c r="U22" i="60" a="1"/>
  <c r="W220" i="60" a="1"/>
  <c r="R113" i="60" a="1"/>
  <c r="Z85" i="60" a="1"/>
  <c r="R78" i="60" a="1"/>
  <c r="P185" i="60" a="1"/>
  <c r="I31" i="60" a="1"/>
  <c r="W25" i="60" a="1"/>
  <c r="G145" i="60" a="1"/>
  <c r="V159" i="60" a="1"/>
  <c r="L174" i="60" a="1"/>
  <c r="J104" i="60" a="1"/>
  <c r="J88" i="60" a="1"/>
  <c r="M249" i="60" a="1"/>
  <c r="L158" i="60" a="1"/>
  <c r="W193" i="60" a="1"/>
  <c r="O220" i="60" a="1"/>
  <c r="O201" i="60" a="1"/>
  <c r="Q11" i="60" a="1"/>
  <c r="V38" i="60" a="1"/>
  <c r="Q97" i="60" a="1"/>
  <c r="P39" i="60" a="1"/>
  <c r="Q142" i="60" a="1"/>
  <c r="N38" i="60" a="1"/>
  <c r="V99" i="60" a="1"/>
  <c r="N141" i="60" a="1"/>
  <c r="U230" i="60" a="1"/>
  <c r="S174" i="60" a="1"/>
  <c r="W83" i="60" a="1"/>
  <c r="Y31" i="60" a="1"/>
  <c r="Q52" i="60" a="1"/>
  <c r="R184" i="60" a="1"/>
  <c r="T97" i="60" a="1"/>
  <c r="S261" i="60" a="1"/>
  <c r="Z104" i="60" a="1"/>
  <c r="K215" i="60" a="1"/>
  <c r="V57" i="60" a="1"/>
  <c r="I130" i="60" a="1"/>
  <c r="P161" i="60" a="1"/>
  <c r="R85" i="60" a="1"/>
  <c r="I57" i="60" a="1"/>
  <c r="W59" i="60" a="1"/>
  <c r="I14" i="60" a="1"/>
  <c r="W235" i="60" a="1"/>
  <c r="N187" i="60" a="1"/>
  <c r="Q164" i="60" a="1"/>
  <c r="V260" i="60" a="1"/>
  <c r="Y207" i="60" a="1"/>
  <c r="L137" i="60" a="1"/>
  <c r="H91" i="60" a="1"/>
  <c r="H83" i="60" a="1"/>
  <c r="H48" i="60" a="1"/>
  <c r="L51" i="60" a="1"/>
  <c r="Q129" i="60" a="1"/>
  <c r="U252" i="60" a="1"/>
  <c r="X69" i="60" a="1"/>
  <c r="D24" i="60" a="1"/>
  <c r="Q260" i="60" a="1"/>
  <c r="X216" i="60" a="1"/>
  <c r="G217" i="60" a="1"/>
  <c r="M226" i="60" a="1"/>
  <c r="Z96" i="60" a="1"/>
  <c r="L185" i="60" a="1"/>
  <c r="L20" i="60" a="1"/>
  <c r="L226" i="60" a="1"/>
  <c r="Z140" i="60" a="1"/>
  <c r="S142" i="60" a="1"/>
  <c r="N146" i="60" a="1"/>
  <c r="X29" i="60" a="1"/>
  <c r="Y180" i="60" a="1"/>
  <c r="Q101" i="60" a="1"/>
  <c r="P70" i="60" a="1"/>
  <c r="R249" i="60" a="1"/>
  <c r="N92" i="60" a="1"/>
  <c r="P262" i="60" a="1"/>
  <c r="K208" i="60" a="1"/>
  <c r="P88" i="60" a="1"/>
  <c r="O181" i="60" a="1"/>
  <c r="G198" i="60" a="1"/>
  <c r="L219" i="60" a="1"/>
  <c r="T218" i="60" a="1"/>
  <c r="I191" i="60" a="1"/>
  <c r="S201" i="60" a="1"/>
  <c r="U215" i="60" a="1"/>
  <c r="G233" i="60" a="1"/>
  <c r="M57" i="60" a="1"/>
  <c r="Y129" i="60" a="1"/>
  <c r="Y187" i="60" a="1"/>
  <c r="Z245" i="60" a="1"/>
  <c r="D221" i="60" a="1"/>
  <c r="D261" i="60" a="1"/>
  <c r="D89" i="60" a="1"/>
  <c r="Z34" i="60" a="1"/>
  <c r="T38" i="60" a="1"/>
  <c r="P147" i="60" a="1"/>
  <c r="R21" i="60" a="1"/>
  <c r="L74" i="60" a="1"/>
  <c r="D83" i="60" a="1"/>
  <c r="Q103" i="60" a="1"/>
  <c r="T245" i="60" a="1"/>
  <c r="T12" i="60" a="1"/>
  <c r="T208" i="60" a="1"/>
  <c r="S218" i="60" a="1"/>
  <c r="Y130" i="60" a="1"/>
  <c r="I262" i="60" a="1"/>
  <c r="Y236" i="60" a="1"/>
  <c r="W232" i="60" a="1"/>
  <c r="H110" i="60" a="1"/>
  <c r="T128" i="60" a="1"/>
  <c r="S152" i="60" a="1"/>
  <c r="Q59" i="60" a="1"/>
  <c r="W46" i="60" a="1"/>
  <c r="U222" i="60" a="1"/>
  <c r="W37" i="60" a="1"/>
  <c r="Q141" i="60" a="1"/>
  <c r="D230" i="60" a="1"/>
  <c r="R150" i="60" a="1"/>
  <c r="P244" i="60" a="1"/>
  <c r="Z73" i="60" a="1"/>
  <c r="M233" i="60" a="1"/>
  <c r="W14" i="60" a="1"/>
  <c r="L180" i="60" a="1"/>
  <c r="Y263" i="60" a="1"/>
  <c r="Z74" i="60" a="1"/>
  <c r="O131" i="60" a="1"/>
  <c r="M126" i="60" a="1"/>
  <c r="G258" i="60" a="1"/>
  <c r="J74" i="60" a="1"/>
  <c r="G160" i="60" a="1"/>
  <c r="P85" i="60" a="1"/>
  <c r="Z147" i="60" a="1"/>
  <c r="N12" i="60" a="1"/>
  <c r="L37" i="60" a="1"/>
  <c r="J223" i="60" a="1"/>
  <c r="T199" i="60" a="1"/>
  <c r="W85" i="60" a="1"/>
  <c r="U250" i="60" a="1"/>
  <c r="M88" i="60" a="1"/>
  <c r="V63" i="60" a="1"/>
  <c r="P144" i="60" a="1"/>
  <c r="V183" i="60" a="1"/>
  <c r="R174" i="60" a="1"/>
  <c r="R61" i="60" a="1"/>
  <c r="K156" i="60" a="1"/>
  <c r="L97" i="60" a="1"/>
  <c r="M172" i="60" a="1"/>
  <c r="V86" i="60" a="1"/>
  <c r="Q105" i="60" a="1"/>
  <c r="D137" i="60" a="1"/>
  <c r="H222" i="60" a="1"/>
  <c r="H116" i="60" a="1"/>
  <c r="D259" i="60" a="1"/>
  <c r="Y52" i="60" a="1"/>
  <c r="Y102" i="60" a="1"/>
  <c r="O207" i="60" a="1"/>
  <c r="P152" i="60" a="1"/>
  <c r="M208" i="60" a="1"/>
  <c r="W217" i="60" a="1"/>
  <c r="M265" i="60" a="1"/>
  <c r="Y133" i="60" a="1"/>
  <c r="H20" i="60" a="1"/>
  <c r="S234" i="60" a="1"/>
  <c r="O235" i="60" a="1"/>
  <c r="Z238" i="60" a="1"/>
  <c r="I200" i="60" a="1"/>
  <c r="L101" i="60" a="1"/>
  <c r="T181" i="60" a="1"/>
  <c r="J97" i="60" a="1"/>
  <c r="D105" i="60" a="1"/>
  <c r="U198" i="60" a="1"/>
  <c r="J73" i="60" a="1"/>
  <c r="D121" i="60" a="1"/>
  <c r="M14" i="60" a="1"/>
  <c r="Z41" i="60" a="1"/>
  <c r="L95" i="60" a="1"/>
  <c r="M47" i="60" a="1"/>
  <c r="X48" i="60" a="1"/>
  <c r="G147" i="60" a="1"/>
  <c r="S135" i="60" a="1"/>
  <c r="G69" i="60" a="1"/>
  <c r="R175" i="60" a="1"/>
  <c r="X166" i="60" a="1"/>
  <c r="Y67" i="60" a="1"/>
  <c r="Y68" i="60" a="1"/>
  <c r="N140" i="60" a="1"/>
  <c r="O70" i="60" a="1"/>
  <c r="Z48" i="60" a="1"/>
  <c r="W76" i="60" a="1"/>
  <c r="G121" i="60" a="1"/>
  <c r="P23" i="60" a="1"/>
  <c r="Q143" i="60" a="1"/>
  <c r="P82" i="60" a="1"/>
  <c r="T255" i="60" a="1"/>
  <c r="Y143" i="60" a="1"/>
  <c r="X105" i="60" a="1"/>
  <c r="W92" i="60" a="1"/>
  <c r="Y39" i="60" a="1"/>
  <c r="J230" i="60" a="1"/>
  <c r="G31" i="60" a="1"/>
  <c r="P159" i="60" a="1"/>
  <c r="G172" i="60" a="1"/>
  <c r="Y213" i="60" a="1"/>
  <c r="I150" i="60" a="1"/>
  <c r="O219" i="60" a="1"/>
  <c r="Y232" i="60" a="1"/>
  <c r="N152" i="60" a="1"/>
  <c r="J249" i="60" a="1"/>
  <c r="M140" i="60" a="1"/>
  <c r="I29" i="60" a="1"/>
  <c r="S127" i="60" a="1"/>
  <c r="Z174" i="60" a="1"/>
  <c r="S209" i="60" a="1"/>
  <c r="I180" i="60" a="1"/>
  <c r="T33" i="60" a="1"/>
  <c r="I235" i="60" a="1"/>
  <c r="J144" i="60" a="1"/>
  <c r="P42" i="60" a="1"/>
  <c r="J47" i="60" a="1"/>
  <c r="Z188" i="60" a="1"/>
  <c r="S193" i="60" a="1"/>
  <c r="D158" i="60" a="1"/>
  <c r="K43" i="60" a="1"/>
  <c r="G98" i="60" a="1"/>
  <c r="D31" i="60" a="1"/>
  <c r="U112" i="60" a="1"/>
  <c r="G63" i="60" a="1"/>
  <c r="G173" i="60" a="1"/>
  <c r="L249" i="60" a="1"/>
  <c r="O244" i="60" a="1"/>
  <c r="W101" i="60" a="1"/>
  <c r="K112" i="60" a="1"/>
  <c r="G127" i="60" a="1"/>
  <c r="M244" i="60" a="1"/>
  <c r="V97" i="60" a="1"/>
  <c r="T209" i="60" a="1"/>
  <c r="H61" i="60" a="1"/>
  <c r="W51" i="60" a="1"/>
  <c r="I97" i="60" a="1"/>
  <c r="Q58" i="60" a="1"/>
  <c r="G96" i="60" a="1"/>
  <c r="K142" i="60" a="1"/>
  <c r="L78" i="60" a="1"/>
  <c r="I229" i="60" a="1"/>
  <c r="K191" i="60" a="1"/>
  <c r="N73" i="60" a="1"/>
  <c r="M259" i="60" a="1"/>
  <c r="O229" i="60" a="1"/>
  <c r="X46" i="60" a="1"/>
  <c r="I45" i="60" a="1"/>
  <c r="Q223" i="60" a="1"/>
  <c r="V246" i="60" a="1"/>
  <c r="O136" i="60" a="1"/>
  <c r="U132" i="60" a="1"/>
  <c r="L22" i="60" a="1"/>
  <c r="U185" i="60" a="1"/>
  <c r="Z37" i="60" a="1"/>
  <c r="T69" i="60" a="1"/>
  <c r="I218" i="60" a="1"/>
  <c r="I24" i="60" a="1"/>
  <c r="N86" i="60" a="1"/>
  <c r="D68" i="60" a="1"/>
  <c r="Z75" i="60" a="1"/>
  <c r="I201" i="60" a="1"/>
  <c r="D26" i="60" a="1"/>
  <c r="D223" i="60" a="1"/>
  <c r="Q60" i="60" a="1"/>
  <c r="T172" i="60" a="1"/>
  <c r="U173" i="60" a="1"/>
  <c r="M31" i="60" a="1"/>
  <c r="O67" i="60" a="1"/>
  <c r="Z16" i="60" a="1"/>
  <c r="K228" i="60" a="1"/>
  <c r="Z260" i="60" a="1"/>
  <c r="M147" i="60" a="1"/>
  <c r="W60" i="60" a="1"/>
  <c r="Q47" i="60" a="1"/>
  <c r="Y63" i="60" a="1"/>
  <c r="R259" i="60" a="1"/>
  <c r="M112" i="60" a="1"/>
  <c r="O112" i="60" a="1"/>
  <c r="G95" i="60" a="1"/>
  <c r="J51" i="60" a="1"/>
  <c r="W132" i="60" a="1"/>
  <c r="Z184" i="60" a="1"/>
  <c r="O183" i="60" a="1"/>
  <c r="D129" i="60" a="1"/>
  <c r="N39" i="60" a="1"/>
  <c r="X74" i="60" a="1"/>
  <c r="L159" i="60" a="1"/>
  <c r="S222" i="60" a="1"/>
  <c r="J200" i="60" a="1"/>
  <c r="R165" i="60" a="1"/>
  <c r="L130" i="60" a="1"/>
  <c r="I215" i="60" a="1"/>
  <c r="P217" i="60" a="1"/>
  <c r="R46" i="60" a="1"/>
  <c r="Y89" i="60" a="1"/>
  <c r="H173" i="60" a="1"/>
  <c r="Z22" i="60" a="1"/>
  <c r="H199" i="60" a="1"/>
  <c r="W123" i="60" a="1"/>
  <c r="K122" i="60" a="1"/>
  <c r="Y26" i="60" a="1"/>
  <c r="I98" i="60" a="1"/>
  <c r="S21" i="60" a="1"/>
  <c r="X236" i="60" a="1"/>
  <c r="M209" i="60" a="1"/>
  <c r="H206" i="60" a="1"/>
  <c r="L186" i="60" a="1"/>
  <c r="J215" i="60" a="1"/>
  <c r="R83" i="60" a="1"/>
  <c r="I214" i="60" a="1"/>
  <c r="I77" i="60" a="1"/>
  <c r="U204" i="60" a="1"/>
  <c r="Y156" i="60" a="1"/>
  <c r="S90" i="60" a="1"/>
  <c r="U82" i="60" a="1"/>
  <c r="V172" i="60" a="1"/>
  <c r="U126" i="60" a="1"/>
  <c r="S69" i="60" a="1"/>
  <c r="G129" i="60" a="1"/>
  <c r="N46" i="60" a="1"/>
  <c r="V133" i="60" a="1"/>
  <c r="S68" i="60" a="1"/>
  <c r="S95" i="60" a="1"/>
  <c r="T111" i="60" a="1"/>
  <c r="U144" i="60" a="1"/>
  <c r="S91" i="60" a="1"/>
  <c r="S198" i="60" a="1"/>
  <c r="S59" i="60" a="1"/>
  <c r="I246" i="60" a="1"/>
  <c r="K21" i="60" a="1"/>
  <c r="L110" i="60" a="1"/>
  <c r="W45" i="60" a="1"/>
  <c r="P98" i="60" a="1"/>
  <c r="I83" i="60" a="1"/>
  <c r="I236" i="60" a="1"/>
  <c r="U213" i="60" a="1"/>
  <c r="Q175" i="60" a="1"/>
  <c r="V249" i="60" a="1"/>
  <c r="G156" i="60" a="1"/>
  <c r="Y204" i="60" a="1"/>
  <c r="K56" i="60" a="1"/>
  <c r="G74" i="60" a="1"/>
  <c r="Z200" i="60" a="1"/>
  <c r="H131" i="60" a="1"/>
  <c r="L83" i="60" a="1"/>
  <c r="Z252" i="60" a="1"/>
  <c r="M193" i="60" a="1"/>
  <c r="G208" i="60" a="1"/>
  <c r="K249" i="60" a="1"/>
  <c r="D85" i="60" a="1"/>
  <c r="Z220" i="60" a="1"/>
  <c r="J160" i="60" a="1"/>
  <c r="T167" i="60" a="1"/>
  <c r="D36" i="60" a="1"/>
  <c r="O189" i="60" a="1"/>
  <c r="W20" i="60" a="1"/>
  <c r="U85" i="60" a="1"/>
  <c r="L177" i="60" a="1"/>
  <c r="M55" i="60" a="1"/>
  <c r="Z149" i="60" a="1"/>
  <c r="Z167" i="60" a="1"/>
  <c r="R216" i="60" a="1"/>
  <c r="D135" i="60" a="1"/>
  <c r="L240" i="60" a="1"/>
  <c r="Q54" i="60" a="1"/>
  <c r="L114" i="60" a="1"/>
  <c r="M78" i="60" a="1"/>
  <c r="T77" i="60" a="1"/>
  <c r="S25" i="60" a="1"/>
  <c r="M189" i="60" a="1"/>
  <c r="K87" i="60" a="1"/>
  <c r="L111" i="60" a="1"/>
  <c r="Y103" i="60" a="1"/>
  <c r="X26" i="60" a="1"/>
  <c r="V263" i="60" a="1"/>
  <c r="K34" i="60" a="1"/>
  <c r="S76" i="60" a="1"/>
  <c r="J207" i="60" a="1"/>
  <c r="K226" i="60" a="1"/>
  <c r="W183" i="60" a="1"/>
  <c r="G126" i="60" a="1"/>
  <c r="Z15" i="60" a="1"/>
  <c r="Z105" i="60" a="1"/>
  <c r="K207" i="60" a="1"/>
  <c r="X148" i="60" a="1"/>
  <c r="T158" i="60" a="1"/>
  <c r="K20" i="60" a="1"/>
  <c r="T215" i="60" a="1"/>
  <c r="W186" i="60" a="1"/>
  <c r="W230" i="60" a="1"/>
  <c r="J121" i="60" a="1"/>
  <c r="G84" i="60" a="1"/>
  <c r="Z190" i="60" a="1"/>
  <c r="U26" i="60" a="1"/>
  <c r="K244" i="60" a="1"/>
  <c r="V104" i="60" a="1"/>
  <c r="W121" i="60" a="1"/>
  <c r="D219" i="60" a="1"/>
  <c r="X140" i="60" a="1"/>
  <c r="G135" i="60" a="1"/>
  <c r="R166" i="60" a="1"/>
  <c r="P40" i="60" a="1"/>
  <c r="O110" i="60" a="1"/>
  <c r="K41" i="60" a="1"/>
  <c r="W55" i="60" a="1"/>
  <c r="U231" i="60" a="1"/>
  <c r="X251" i="60" a="1"/>
  <c r="G146" i="60" a="1"/>
  <c r="H165" i="60" a="1"/>
  <c r="P90" i="60" a="1"/>
  <c r="V26" i="60" a="1"/>
  <c r="L127" i="60" a="1"/>
  <c r="J164" i="60" a="1"/>
  <c r="M48" i="60" a="1"/>
  <c r="G37" i="60" a="1"/>
  <c r="M133" i="60" a="1"/>
  <c r="R208" i="60" a="1"/>
  <c r="I190" i="60" a="1"/>
  <c r="J69" i="60" a="1"/>
  <c r="S82" i="60" a="1"/>
  <c r="J199" i="60" a="1"/>
  <c r="U131" i="60" a="1"/>
  <c r="U90" i="60" a="1"/>
  <c r="Z137" i="60" a="1"/>
  <c r="Z266" i="60" a="1"/>
  <c r="P75" i="60" a="1"/>
  <c r="N54" i="60" a="1"/>
  <c r="J234" i="60" a="1"/>
  <c r="M222" i="60" a="1"/>
  <c r="V222" i="60" a="1"/>
  <c r="S147" i="60" a="1"/>
  <c r="U266" i="60" a="1"/>
  <c r="U223" i="60" a="1"/>
  <c r="O144" i="60" a="1"/>
  <c r="I156" i="60" a="1"/>
  <c r="R227" i="60" a="1"/>
  <c r="Y97" i="60" a="1"/>
  <c r="T68" i="60" a="1"/>
  <c r="Y75" i="60" a="1"/>
  <c r="U38" i="60" a="1"/>
  <c r="P57" i="60" a="1"/>
  <c r="J41" i="60" a="1"/>
  <c r="M12" i="60" a="1"/>
  <c r="X188" i="60" a="1"/>
  <c r="J54" i="60" a="1"/>
  <c r="D29" i="60" a="1"/>
  <c r="V53" i="60" a="1"/>
  <c r="Q182" i="60" a="1"/>
  <c r="O20" i="60" a="1"/>
  <c r="J180" i="60" a="1"/>
  <c r="Y149" i="60" a="1"/>
  <c r="T14" i="60" a="1"/>
  <c r="N232" i="60" a="1"/>
  <c r="L161" i="60" a="1"/>
  <c r="T39" i="60" a="1"/>
  <c r="Z235" i="60" a="1"/>
  <c r="X185" i="60" a="1"/>
  <c r="N45" i="60" a="1"/>
  <c r="Z135" i="60" a="1"/>
  <c r="U136" i="60" a="1"/>
  <c r="D171" i="60" a="1"/>
  <c r="M266" i="60" a="1"/>
  <c r="O11" i="60" a="1"/>
  <c r="D84" i="60" a="1"/>
  <c r="K152" i="60" a="1"/>
  <c r="Z231" i="60" a="1"/>
  <c r="Y193" i="60" a="1"/>
  <c r="J132" i="60" a="1"/>
  <c r="X113" i="60" a="1"/>
  <c r="V228" i="60" a="1"/>
  <c r="X22" i="60" a="1"/>
  <c r="Q259" i="60" a="1"/>
  <c r="M246" i="60" a="1"/>
  <c r="S103" i="60" a="1"/>
  <c r="V144" i="60" a="1"/>
  <c r="M262" i="60" a="1"/>
  <c r="D206" i="60" a="1"/>
  <c r="Y210" i="60" a="1"/>
  <c r="Q207" i="60" a="1"/>
  <c r="Q244" i="60" a="1"/>
  <c r="S171" i="60" a="1"/>
  <c r="O73" i="60" a="1"/>
  <c r="N208" i="60" a="1"/>
  <c r="N52" i="60" a="1"/>
  <c r="N261" i="60" a="1"/>
  <c r="L42" i="60" a="1"/>
  <c r="M52" i="60" a="1"/>
  <c r="S58" i="60" a="1"/>
  <c r="O103" i="60" a="1"/>
  <c r="G82" i="60" a="1"/>
  <c r="L25" i="60" a="1"/>
  <c r="W171" i="60" a="1"/>
  <c r="Z236" i="60" a="1"/>
  <c r="N143" i="60" a="1"/>
  <c r="Q251" i="60" a="1"/>
  <c r="Y32" i="60" a="1"/>
  <c r="W156" i="60" a="1"/>
  <c r="Y186" i="60" a="1"/>
  <c r="K70" i="60" a="1"/>
  <c r="Z39" i="60" a="1"/>
  <c r="Q33" i="60" a="1"/>
  <c r="J37" i="60" a="1"/>
  <c r="Z222" i="60" a="1"/>
  <c r="H145" i="60" a="1"/>
  <c r="P258" i="60" a="1"/>
  <c r="O69" i="60" a="1"/>
  <c r="W231" i="60" a="1"/>
  <c r="R56" i="60" a="1"/>
  <c r="U160" i="60" a="1"/>
  <c r="H82" i="60" a="1"/>
  <c r="M53" i="60" a="1"/>
  <c r="X11" i="60" a="1"/>
  <c r="K193" i="60" a="1"/>
  <c r="L236" i="60" a="1"/>
  <c r="H98" i="60" a="1"/>
  <c r="N56" i="60" a="1"/>
  <c r="X59" i="60" a="1"/>
  <c r="Q22" i="60" a="1"/>
  <c r="D260" i="60" a="1"/>
  <c r="G25" i="60" a="1"/>
  <c r="I165" i="60" a="1"/>
  <c r="R180" i="60" a="1"/>
  <c r="R136" i="60" a="1"/>
  <c r="H135" i="60" a="1"/>
  <c r="J171" i="60" a="1"/>
  <c r="S36" i="60" a="1"/>
  <c r="O193" i="60" a="1"/>
  <c r="J122" i="60" a="1"/>
  <c r="T185" i="60" a="1"/>
  <c r="L48" i="60" a="1"/>
  <c r="H265" i="60" a="1"/>
  <c r="Z249" i="60" a="1"/>
  <c r="M253" i="60" a="1"/>
  <c r="Q68" i="60" a="1"/>
  <c r="I171" i="60" a="1"/>
  <c r="O90" i="60" a="1"/>
  <c r="D150" i="60" a="1"/>
  <c r="J264" i="60" a="1"/>
  <c r="P235" i="60" a="1"/>
  <c r="J63" i="60" a="1"/>
  <c r="M132" i="60" a="1"/>
  <c r="H33" i="60" a="1"/>
  <c r="S238" i="60" a="1"/>
  <c r="P76" i="60" a="1"/>
  <c r="V33" i="60" a="1"/>
  <c r="H26" i="60" a="1"/>
  <c r="Z87" i="60" a="1"/>
  <c r="V206" i="60" a="1"/>
  <c r="T177" i="60" a="1"/>
  <c r="Q34" i="60" a="1"/>
  <c r="L221" i="60" a="1"/>
  <c r="S156" i="60" a="1"/>
  <c r="D147" i="60" a="1"/>
  <c r="Y132" i="60" a="1"/>
  <c r="P240" i="60" a="1"/>
  <c r="V264" i="60" a="1"/>
  <c r="I100" i="60" a="1"/>
  <c r="P104" i="60" a="1"/>
  <c r="S78" i="60" a="1"/>
  <c r="R156" i="60" a="1"/>
  <c r="G38" i="60" a="1"/>
  <c r="N223" i="60" a="1"/>
  <c r="W218" i="60" a="1"/>
  <c r="S246" i="60" a="1"/>
  <c r="W189" i="60" a="1"/>
  <c r="O12" i="60" a="1"/>
  <c r="Y147" i="60" a="1"/>
  <c r="Q158" i="60" a="1"/>
  <c r="R217" i="60" a="1"/>
  <c r="O121" i="60" a="1"/>
  <c r="R231" i="60" a="1"/>
  <c r="Y181" i="60" a="1"/>
  <c r="U262" i="60" a="1"/>
  <c r="Q67" i="60" a="1"/>
  <c r="J52" i="60" a="1"/>
  <c r="D198" i="60" a="1"/>
  <c r="X40" i="60" a="1"/>
  <c r="W180" i="60" a="1"/>
  <c r="P148" i="60" a="1"/>
  <c r="P129" i="60" a="1"/>
  <c r="K51" i="60" a="1"/>
  <c r="T45" i="60" a="1"/>
  <c r="T227" i="60" a="1"/>
  <c r="M148" i="60" a="1"/>
  <c r="U41" i="60" a="1"/>
  <c r="P140" i="60" a="1"/>
  <c r="G56" i="60" a="1"/>
  <c r="P187" i="60" a="1"/>
  <c r="G235" i="60" a="1"/>
  <c r="K251" i="60" a="1"/>
  <c r="Z40" i="60" a="1"/>
  <c r="Z121" i="60" a="1"/>
  <c r="M26" i="60" a="1"/>
  <c r="L76" i="60" a="1"/>
  <c r="K13" i="60" a="1"/>
  <c r="Q220" i="60" a="1"/>
  <c r="L69" i="60" a="1"/>
  <c r="P43" i="60" a="1"/>
  <c r="Q123" i="60" a="1"/>
  <c r="Z86" i="60" a="1"/>
  <c r="W213" i="60" a="1"/>
  <c r="V105" i="60" a="1"/>
  <c r="U159" i="60" a="1"/>
  <c r="V219" i="60" a="1"/>
  <c r="Z213" i="60" a="1"/>
  <c r="X259" i="60" a="1"/>
  <c r="U235" i="60" a="1"/>
  <c r="G251" i="60" a="1"/>
  <c r="P156" i="60" a="1"/>
  <c r="S63" i="60" a="1"/>
  <c r="O68" i="60" a="1"/>
  <c r="O91" i="60" a="1"/>
  <c r="I75" i="60" a="1"/>
  <c r="W35" i="60" a="1"/>
  <c r="L73" i="60" a="1"/>
  <c r="Z166" i="60" a="1"/>
  <c r="U57" i="60" a="1"/>
  <c r="P26" i="60" a="1"/>
  <c r="U34" i="60" a="1"/>
  <c r="G134" i="60" a="1"/>
  <c r="J16" i="60" a="1"/>
  <c r="G130" i="60" a="1"/>
  <c r="N102" i="60" a="1"/>
  <c r="L150" i="60" a="1"/>
  <c r="W105" i="60" a="1"/>
  <c r="D12" i="60" a="1"/>
  <c r="Y54" i="60" a="1"/>
  <c r="S213" i="60" a="1"/>
  <c r="Y177" i="60" a="1"/>
  <c r="S190" i="60" a="1"/>
  <c r="I56" i="60" a="1"/>
  <c r="I32" i="60" a="1"/>
  <c r="U91" i="60" a="1"/>
  <c r="I259" i="60" a="1"/>
  <c r="Z136" i="60" a="1"/>
  <c r="N36" i="60" a="1"/>
  <c r="Q227" i="60" a="1"/>
  <c r="S161" i="60" a="1"/>
  <c r="U221" i="60" a="1"/>
  <c r="U116" i="60" a="1"/>
  <c r="Y201" i="60" a="1"/>
  <c r="H11" i="60" a="1"/>
  <c r="Z110" i="60" a="1"/>
  <c r="Y144" i="60" a="1"/>
  <c r="Z232" i="60" a="1"/>
  <c r="Y228" i="60" a="1"/>
  <c r="P12" i="60" a="1"/>
  <c r="P130" i="60" a="1"/>
  <c r="P233" i="60" a="1"/>
  <c r="O40" i="60" a="1"/>
  <c r="S143" i="60" a="1"/>
  <c r="R110" i="60" a="1"/>
  <c r="L215" i="60" a="1"/>
  <c r="S83" i="60" a="1"/>
  <c r="H259" i="60" a="1"/>
  <c r="V234" i="60" a="1"/>
  <c r="I173" i="60" a="1"/>
  <c r="Y14" i="60" a="1"/>
  <c r="D240" i="60" a="1"/>
  <c r="H32" i="60" a="1"/>
  <c r="I142" i="60" a="1"/>
  <c r="I148" i="60" a="1"/>
  <c r="R74" i="60" a="1"/>
  <c r="W199" i="60" a="1"/>
  <c r="H204" i="60" a="1"/>
  <c r="N227" i="60" a="1"/>
  <c r="P143" i="60" a="1"/>
  <c r="P74" i="60" a="1"/>
  <c r="Y116" i="60" a="1"/>
  <c r="L13" i="60" a="1"/>
  <c r="S88" i="60" a="1"/>
  <c r="H58" i="60" a="1"/>
  <c r="L34" i="60" a="1"/>
  <c r="S217" i="60" a="1"/>
  <c r="S245" i="60" a="1"/>
  <c r="O208" i="60" a="1"/>
  <c r="Q209" i="60" a="1"/>
  <c r="M136" i="60" a="1"/>
  <c r="G60" i="60" a="1"/>
  <c r="J183" i="60" a="1"/>
  <c r="X244" i="60" a="1"/>
  <c r="Y40" i="60" a="1"/>
  <c r="R19" i="60" a="1"/>
  <c r="I204" i="60" a="1"/>
  <c r="N217" i="60" a="1"/>
  <c r="V19" i="60" a="1"/>
  <c r="I90" i="60" a="1"/>
  <c r="W201" i="60" a="1"/>
  <c r="Q96" i="60" a="1"/>
  <c r="Z215" i="60" a="1"/>
  <c r="Y238" i="60" a="1"/>
  <c r="I95" i="60" a="1"/>
  <c r="R220" i="60" a="1"/>
  <c r="D15" i="60" a="1"/>
  <c r="T201" i="60" a="1"/>
  <c r="I253" i="60" a="1"/>
  <c r="T188" i="60" a="1"/>
  <c r="X39" i="60" a="1"/>
  <c r="Y35" i="60" a="1"/>
  <c r="D127" i="60" a="1"/>
  <c r="R213" i="60" a="1"/>
  <c r="W16" i="60" a="1"/>
  <c r="G157" i="60" a="1"/>
  <c r="G226" i="60" a="1"/>
  <c r="L232" i="60" a="1"/>
  <c r="O168" i="60" a="1"/>
  <c r="X14" i="60" a="1"/>
  <c r="V127" i="60" a="1"/>
  <c r="U32" i="60" a="1"/>
  <c r="S23" i="60" a="1"/>
  <c r="G116" i="60" a="1"/>
  <c r="L175" i="60" a="1"/>
  <c r="L43" i="60" a="1"/>
  <c r="O16" i="60" a="1"/>
  <c r="S98" i="60" a="1"/>
  <c r="V240" i="60" a="1"/>
  <c r="I135" i="60" a="1"/>
  <c r="Z219" i="60" a="1"/>
  <c r="U35" i="60" a="1"/>
  <c r="H13" i="60" a="1"/>
  <c r="D191" i="60" a="1"/>
  <c r="I112" i="60" a="1"/>
  <c r="T76" i="60" a="1"/>
  <c r="H126" i="60" a="1"/>
  <c r="R187" i="60" a="1"/>
  <c r="U40" i="60" a="1"/>
  <c r="K45" i="60" a="1"/>
  <c r="W266" i="60" a="1"/>
  <c r="O215" i="60" a="1"/>
  <c r="R95" i="60" a="1"/>
  <c r="S200" i="60" a="1"/>
  <c r="N13" i="60" a="1"/>
  <c r="N53" i="60" a="1"/>
  <c r="K255" i="60" a="1"/>
  <c r="X209" i="60" a="1"/>
  <c r="K137" i="60" a="1"/>
  <c r="I244" i="60" a="1"/>
  <c r="V29" i="60" a="1"/>
  <c r="R12" i="60" a="1"/>
  <c r="V48" i="60" a="1"/>
  <c r="D234" i="60" a="1"/>
  <c r="Y23" i="60" a="1"/>
  <c r="P102" i="60" a="1"/>
  <c r="M152" i="60" a="1"/>
  <c r="P16" i="60" a="1"/>
  <c r="Y219" i="60" a="1"/>
  <c r="J189" i="60" a="1"/>
  <c r="O104" i="60" a="1"/>
  <c r="W135" i="60" a="1"/>
  <c r="S180" i="60" a="1"/>
  <c r="Z158" i="60" a="1"/>
  <c r="U264" i="60" a="1"/>
  <c r="H54" i="60" a="1"/>
  <c r="P48" i="60" a="1"/>
  <c r="H34" i="60" a="1"/>
  <c r="M91" i="60" a="1"/>
  <c r="Y146" i="60" a="1"/>
  <c r="R201" i="60" a="1"/>
  <c r="J140" i="60" a="1"/>
  <c r="N204" i="60" a="1"/>
  <c r="U77" i="60" a="1"/>
  <c r="R144" i="60" a="1"/>
  <c r="O43" i="60" a="1"/>
  <c r="O137" i="60" a="1"/>
  <c r="O84" i="60" a="1"/>
  <c r="S54" i="60" a="1"/>
  <c r="K63" i="60" a="1"/>
  <c r="T213" i="60" a="1"/>
  <c r="D200" i="60" a="1"/>
  <c r="P186" i="60" a="1"/>
  <c r="R97" i="60" a="1"/>
  <c r="J61" i="60" a="1"/>
  <c r="K86" i="60" a="1"/>
  <c r="M67" i="60" a="1"/>
  <c r="P112" i="60" a="1"/>
  <c r="J111" i="60" a="1"/>
  <c r="P14" i="60" a="1"/>
  <c r="X199" i="60" a="1"/>
  <c r="G47" i="60" a="1"/>
  <c r="W167" i="60" a="1"/>
  <c r="D32" i="60" a="1"/>
  <c r="L255" i="60" a="1"/>
  <c r="I207" i="60" a="1"/>
  <c r="V52" i="60" a="1"/>
  <c r="P216" i="60" a="1"/>
  <c r="N25" i="60" a="1"/>
  <c r="G85" i="60" a="1"/>
  <c r="G58" i="60" a="1"/>
  <c r="Q38" i="60" a="1"/>
  <c r="Q61" i="60" a="1"/>
  <c r="X76" i="60" a="1"/>
  <c r="S24" i="60" a="1"/>
  <c r="Q70" i="60" a="1"/>
  <c r="N210" i="60" a="1"/>
  <c r="L251" i="60" a="1"/>
  <c r="D208" i="60" a="1"/>
  <c r="H143" i="60" a="1"/>
  <c r="J167" i="60" a="1"/>
  <c r="K216" i="60" a="1"/>
  <c r="X218" i="60" a="1"/>
  <c r="P56" i="60" a="1"/>
  <c r="H232" i="60" a="1"/>
  <c r="O143" i="60" a="1"/>
  <c r="Z44" i="60" a="1"/>
  <c r="U150" i="60" a="1"/>
  <c r="P173" i="60" a="1"/>
  <c r="O32" i="60" a="1"/>
  <c r="V171" i="60" a="1"/>
  <c r="R51" i="60" a="1"/>
  <c r="J172" i="60" a="1"/>
  <c r="N58" i="60" a="1"/>
  <c r="O156" i="60" a="1"/>
  <c r="S132" i="60" a="1"/>
  <c r="P200" i="60" a="1"/>
  <c r="W238" i="60" a="1"/>
  <c r="S131" i="60" a="1"/>
  <c r="Y217" i="60" a="1"/>
  <c r="J205" i="60" a="1"/>
  <c r="R236" i="60" a="1"/>
  <c r="I172" i="60" a="1"/>
  <c r="K233" i="60" a="1"/>
  <c r="H164" i="60" a="1"/>
  <c r="R244" i="60" a="1"/>
  <c r="J168" i="60" a="1"/>
  <c r="I249" i="60" a="1"/>
  <c r="Y88" i="60" a="1"/>
  <c r="D78" i="60" a="1"/>
  <c r="R100" i="60" a="1"/>
  <c r="Q74" i="60" a="1"/>
  <c r="M68" i="60" a="1"/>
  <c r="Y91" i="60" a="1"/>
  <c r="Q144" i="60" a="1"/>
  <c r="L54" i="60" a="1"/>
  <c r="F14" i="390"/>
  <c r="V190" i="60" a="1"/>
  <c r="H223" i="60" a="1"/>
  <c r="R191" i="60" a="1"/>
  <c r="O150" i="60" a="1"/>
  <c r="L167" i="60" a="1"/>
  <c r="N97" i="60" a="1"/>
  <c r="K128" i="60" a="1"/>
  <c r="S100" i="60" a="1"/>
  <c r="X228" i="60" a="1"/>
  <c r="V216" i="60" a="1"/>
  <c r="U96" i="60" a="1"/>
  <c r="U201" i="60" a="1"/>
  <c r="M223" i="60" a="1"/>
  <c r="Y164" i="60" a="1"/>
  <c r="M42" i="60" a="1"/>
  <c r="O258" i="60" a="1"/>
  <c r="I103" i="60" a="1"/>
  <c r="Y140" i="60" a="1"/>
  <c r="O236" i="60" a="1"/>
  <c r="L183" i="60" a="1"/>
  <c r="Z262" i="60" a="1"/>
  <c r="X99" i="60" a="1"/>
  <c r="G103" i="60" a="1"/>
  <c r="O200" i="60" a="1"/>
  <c r="J83" i="60" a="1"/>
  <c r="H114" i="60" a="1"/>
  <c r="P107" i="60" a="1"/>
  <c r="R209" i="60" a="1"/>
  <c r="I44" i="60" a="1"/>
  <c r="Z59" i="60" a="1"/>
  <c r="I140" i="60" a="1"/>
  <c r="G89" i="60" a="1"/>
  <c r="D148" i="60" a="1"/>
  <c r="K12" i="60" a="1"/>
  <c r="M165" i="60" a="1"/>
  <c r="N263" i="60" a="1"/>
  <c r="Z47" i="60" a="1"/>
  <c r="Q134" i="60" a="1"/>
  <c r="T104" i="60" a="1"/>
  <c r="T205" i="60" a="1"/>
  <c r="W86" i="60" a="1"/>
  <c r="R161" i="60" a="1"/>
  <c r="T103" i="60" a="1"/>
  <c r="N123" i="60" a="1"/>
  <c r="Z258" i="60" a="1"/>
  <c r="H103" i="60" a="1"/>
  <c r="K145" i="60" a="1"/>
  <c r="S145" i="60" a="1"/>
  <c r="Q76" i="60" a="1"/>
  <c r="O75" i="60" a="1"/>
  <c r="J20" i="60" a="1"/>
  <c r="H230" i="60" a="1"/>
  <c r="M180" i="60" a="1"/>
  <c r="L238" i="60" a="1"/>
  <c r="H36" i="60" a="1"/>
  <c r="T73" i="60" a="1"/>
  <c r="W227" i="60" a="1"/>
  <c r="T159" i="60" a="1"/>
  <c r="L32" i="60" a="1"/>
  <c r="K55" i="60" a="1"/>
  <c r="X221" i="60" a="1"/>
  <c r="P86" i="60" a="1"/>
  <c r="L262" i="60" a="1"/>
  <c r="T157" i="60" a="1"/>
  <c r="X132" i="60" a="1"/>
  <c r="Q104" i="60" a="1"/>
  <c r="W208" i="60" a="1"/>
  <c r="S199" i="60" a="1"/>
  <c r="H79" i="60" a="1"/>
  <c r="T91" i="60" a="1"/>
  <c r="X182" i="60" a="1"/>
  <c r="V82" i="60" a="1"/>
  <c r="J265" i="60" a="1"/>
  <c r="T46" i="60" a="1"/>
  <c r="O86" i="60" a="1"/>
  <c r="V13" i="60" a="1"/>
  <c r="K95" i="60" a="1"/>
  <c r="L121" i="60" a="1"/>
  <c r="Z12" i="60" a="1"/>
  <c r="J12" i="60" a="1"/>
  <c r="I39" i="60" a="1"/>
  <c r="L85" i="60" a="1"/>
  <c r="M116" i="60" a="1"/>
  <c r="Q35" i="60" a="1"/>
  <c r="T207" i="60" a="1"/>
  <c r="M232" i="60" a="1"/>
  <c r="N240" i="60" a="1"/>
  <c r="V209" i="60" a="1"/>
  <c r="U21" i="60" a="1"/>
  <c r="D70" i="60" a="1"/>
  <c r="K67" i="60" a="1"/>
  <c r="H245" i="60" a="1"/>
  <c r="I166" i="60" a="1"/>
  <c r="M29" i="60" a="1"/>
  <c r="R172" i="60" a="1"/>
  <c r="P21" i="60" a="1"/>
  <c r="P91" i="60" a="1"/>
  <c r="I210" i="60" a="1"/>
  <c r="K232" i="60" a="1"/>
  <c r="L217" i="60" a="1"/>
  <c r="G216" i="60" a="1"/>
  <c r="S207" i="60" a="1"/>
  <c r="Y121" i="60" a="1"/>
  <c r="Z55" i="60" a="1"/>
  <c r="O83" i="60" a="1"/>
  <c r="Q79" i="60" a="1"/>
  <c r="D213" i="60" a="1"/>
  <c r="K97" i="60" a="1"/>
  <c r="K222" i="60" a="1"/>
  <c r="H130" i="60" a="1"/>
  <c r="L261" i="60" a="1"/>
  <c r="P149" i="60" a="1"/>
  <c r="M128" i="60" a="1"/>
  <c r="V132" i="60" a="1"/>
  <c r="H92" i="60" a="1"/>
  <c r="P215" i="60" a="1"/>
  <c r="D22" i="60" a="1"/>
  <c r="J148" i="60" a="1"/>
  <c r="G101" i="60" a="1"/>
  <c r="Z253" i="60" a="1"/>
  <c r="N150" i="60" a="1"/>
  <c r="G165" i="60" a="1"/>
  <c r="R22" i="60" a="1"/>
  <c r="Q84" i="60" a="1"/>
  <c r="V68" i="60" a="1"/>
  <c r="R168" i="60" a="1"/>
  <c r="W110" i="60" a="1"/>
  <c r="T230" i="60" a="1"/>
  <c r="D255" i="60" a="1"/>
  <c r="D174" i="60" a="1"/>
  <c r="Z209" i="60" a="1"/>
  <c r="X238" i="60" a="1"/>
  <c r="Z68" i="60" a="1"/>
  <c r="K31" i="60" a="1"/>
  <c r="O198" i="60" a="1"/>
  <c r="M173" i="60" a="1"/>
  <c r="J116" i="60" a="1"/>
  <c r="L116" i="60" a="1"/>
  <c r="L264" i="60" a="1"/>
  <c r="P236" i="60" a="1"/>
  <c r="D87" i="60" a="1"/>
  <c r="N15" i="60" a="1"/>
  <c r="T61" i="60" a="1"/>
  <c r="Z246" i="60" a="1"/>
  <c r="Q156" i="60" a="1"/>
  <c r="J263" i="60" a="1"/>
  <c r="Z57" i="60" a="1"/>
  <c r="P44" i="60" a="1"/>
  <c r="T59" i="60" a="1"/>
  <c r="D47" i="60" a="1"/>
  <c r="R98" i="60" a="1"/>
  <c r="N148" i="60" a="1"/>
  <c r="Q226" i="60" a="1"/>
  <c r="J15" i="60" a="1"/>
  <c r="K54" i="60" a="1"/>
  <c r="P77" i="60" a="1"/>
  <c r="K158" i="60" a="1"/>
  <c r="D205" i="60" a="1"/>
  <c r="T180" i="60" a="1"/>
  <c r="Y44" i="60" a="1"/>
  <c r="Y95" i="60" a="1"/>
  <c r="S32" i="60" a="1"/>
  <c r="I60" i="60" a="1"/>
  <c r="W149" i="60" a="1"/>
  <c r="N70" i="60" a="1"/>
  <c r="P37" i="60" a="1"/>
  <c r="W185" i="60" a="1"/>
  <c r="M127" i="60" a="1"/>
  <c r="O61" i="60" a="1"/>
  <c r="D54" i="60" a="1"/>
  <c r="Y222" i="60" a="1"/>
  <c r="O87" i="60" a="1"/>
  <c r="T98" i="60" a="1"/>
  <c r="W36" i="60" a="1"/>
  <c r="W252" i="60" a="1"/>
  <c r="X43" i="60" a="1"/>
  <c r="O127" i="60" a="1"/>
  <c r="Z46" i="60" a="1"/>
  <c r="U67" i="60" a="1"/>
  <c r="L259" i="60" a="1"/>
  <c r="U128" i="60" a="1"/>
  <c r="S47" i="60" a="1"/>
  <c r="H97" i="60" a="1"/>
  <c r="T221" i="60" a="1"/>
  <c r="L233" i="60" a="1"/>
  <c r="T44" i="60" a="1"/>
  <c r="I146" i="60" a="1"/>
  <c r="J146" i="60" a="1"/>
  <c r="N32" i="60" a="1"/>
  <c r="L11" i="60" a="1"/>
  <c r="H111" i="60" a="1"/>
  <c r="Q131" i="60" a="1"/>
  <c r="Q216" i="60" a="1"/>
  <c r="X78" i="60" a="1"/>
  <c r="S230" i="60" a="1"/>
  <c r="L166" i="60" a="1"/>
  <c r="I189" i="60" a="1"/>
  <c r="U48" i="60" a="1"/>
  <c r="Q252" i="60" a="1"/>
  <c r="W84" i="60" a="1"/>
  <c r="O223" i="60" a="1"/>
  <c r="W58" i="60" a="1"/>
  <c r="T41" i="60" a="1"/>
  <c r="Y37" i="60" a="1"/>
  <c r="M110" i="60" a="1"/>
  <c r="W166" i="60" a="1"/>
  <c r="G88" i="60" a="1"/>
  <c r="I42" i="60" a="1"/>
  <c r="J213" i="60" a="1"/>
  <c r="S43" i="60" a="1"/>
  <c r="S146" i="60" a="1"/>
  <c r="L79" i="60" a="1"/>
  <c r="N96" i="60" a="1"/>
  <c r="M74" i="60" a="1"/>
  <c r="X172" i="60" a="1"/>
  <c r="K264" i="60" a="1"/>
  <c r="Z160" i="60" a="1"/>
  <c r="T165" i="60" a="1"/>
  <c r="G252" i="60" a="1"/>
  <c r="Y123" i="60" a="1"/>
  <c r="O101" i="60" a="1"/>
  <c r="Y189" i="60" a="1"/>
  <c r="W190" i="60" a="1"/>
  <c r="T87" i="60" a="1"/>
  <c r="L44" i="60" a="1"/>
  <c r="W89" i="60" a="1"/>
  <c r="R173" i="60" a="1"/>
  <c r="O100" i="60" a="1"/>
  <c r="Z141" i="60" a="1"/>
  <c r="H219" i="60" a="1"/>
  <c r="D238" i="60" a="1"/>
  <c r="Z23" i="60" a="1"/>
  <c r="Q215" i="60" a="1"/>
  <c r="O228" i="60" a="1"/>
  <c r="J255" i="60" a="1"/>
  <c r="P34" i="60" a="1"/>
  <c r="R218" i="60" a="1"/>
  <c r="G68" i="60" a="1"/>
  <c r="N198" i="60" a="1"/>
  <c r="R60" i="60" a="1"/>
  <c r="W29" i="60" a="1"/>
  <c r="T200" i="60" a="1"/>
  <c r="I55" i="60" a="1"/>
  <c r="O95" i="60" a="1"/>
  <c r="H205" i="60" a="1"/>
  <c r="Q40" i="60" a="1"/>
  <c r="X227" i="60" a="1"/>
  <c r="J210" i="60" a="1"/>
  <c r="J102" i="60" a="1"/>
  <c r="Q51" i="60" a="1"/>
  <c r="L235" i="60" a="1"/>
  <c r="M215" i="60" a="1"/>
  <c r="O25" i="60" a="1"/>
  <c r="S38" i="60" a="1"/>
  <c r="P218" i="60" a="1"/>
  <c r="X44" i="60" a="1"/>
  <c r="S30" i="60" a="1"/>
  <c r="H144" i="60" a="1"/>
  <c r="G128" i="60" a="1"/>
  <c r="Z177" i="60" a="1"/>
  <c r="S34" i="60" a="1"/>
  <c r="S67" i="60" a="1"/>
  <c r="R226" i="60" a="1"/>
  <c r="K143" i="60" a="1"/>
  <c r="N221" i="60" a="1"/>
  <c r="W215" i="60" a="1"/>
  <c r="D116" i="60" a="1"/>
  <c r="Z255" i="60" a="1"/>
  <c r="S123" i="60" a="1"/>
  <c r="T206" i="60" a="1"/>
  <c r="X128" i="60" a="1"/>
  <c r="K141" i="60" a="1"/>
  <c r="Q186" i="60" a="1"/>
  <c r="V24" i="60" a="1"/>
  <c r="O132" i="60" a="1"/>
  <c r="V34" i="60" a="1"/>
  <c r="V217" i="60" a="1"/>
  <c r="K16" i="60" a="1"/>
  <c r="N167" i="60" a="1"/>
  <c r="L142" i="60" a="1"/>
  <c r="W219" i="60" a="1"/>
  <c r="G142" i="60" a="1"/>
  <c r="L143" i="60" a="1"/>
  <c r="M32" i="60" a="1"/>
  <c r="S33" i="60" a="1"/>
  <c r="I250" i="60" a="1"/>
  <c r="O23" i="60" a="1"/>
  <c r="U122" i="60" a="1"/>
  <c r="Z182" i="60" a="1"/>
  <c r="D266" i="60" a="1"/>
  <c r="M261" i="60" a="1"/>
  <c r="V140" i="60" a="1"/>
  <c r="O21" i="60" a="1"/>
  <c r="R122" i="60" a="1"/>
  <c r="J112" i="60" a="1"/>
  <c r="S253" i="60" a="1"/>
  <c r="Q205" i="60" a="1"/>
  <c r="Q249" i="60" a="1"/>
  <c r="G219" i="60" a="1"/>
  <c r="X174" i="60" a="1"/>
  <c r="U253" i="60" a="1"/>
  <c r="Z228" i="60" a="1"/>
  <c r="V40" i="60" a="1"/>
  <c r="W206" i="60" a="1"/>
  <c r="D76" i="60" a="1"/>
  <c r="U111" i="60" a="1"/>
  <c r="H227" i="60" a="1"/>
  <c r="I234" i="60" a="1"/>
  <c r="Y135" i="60" a="1"/>
  <c r="W68" i="60" a="1"/>
  <c r="T173" i="60" a="1"/>
  <c r="D75" i="60" a="1"/>
  <c r="Z32" i="60" a="1"/>
  <c r="L218" i="60" a="1"/>
  <c r="X83" i="60" a="1"/>
  <c r="Y245" i="60" a="1"/>
  <c r="S19" i="60" a="1"/>
  <c r="N200" i="60" a="1"/>
  <c r="N83" i="60" a="1"/>
  <c r="G245" i="60" a="1"/>
  <c r="Y21" i="60" a="1"/>
  <c r="I266" i="60" a="1"/>
  <c r="P198" i="60" a="1"/>
  <c r="L88" i="60" a="1"/>
  <c r="H76" i="60" a="1"/>
  <c r="M98" i="60" a="1"/>
  <c r="D149" i="60" a="1"/>
  <c r="U86" i="60" a="1"/>
  <c r="H88" i="60" a="1"/>
  <c r="T152" i="60" a="1"/>
  <c r="N265" i="60" a="1"/>
  <c r="Q229" i="60" a="1"/>
  <c r="U140" i="60" a="1"/>
  <c r="O175" i="60" a="1"/>
  <c r="D146" i="60" a="1"/>
  <c r="H60" i="60" a="1"/>
  <c r="U261" i="60" a="1"/>
  <c r="I264" i="60" a="1"/>
  <c r="U251" i="60" a="1"/>
  <c r="Z90" i="60" a="1"/>
  <c r="R198" i="60" a="1"/>
  <c r="R185" i="60" a="1"/>
  <c r="V36" i="60" a="1"/>
  <c r="D73" i="60" a="1"/>
  <c r="J232" i="60" a="1"/>
  <c r="I147" i="60" a="1"/>
  <c r="K219" i="60" a="1"/>
  <c r="K29" i="60" a="1"/>
  <c r="U184" i="60" a="1"/>
  <c r="J175" i="60" a="1"/>
  <c r="V245" i="60" a="1"/>
  <c r="K47" i="60" a="1"/>
  <c r="L58" i="60" a="1"/>
  <c r="P259" i="60" a="1"/>
  <c r="D253" i="60" a="1"/>
  <c r="Z191" i="60" a="1"/>
  <c r="U61" i="60" a="1"/>
  <c r="R206" i="60" a="1"/>
  <c r="T261" i="60" a="1"/>
  <c r="Q140" i="60" a="1"/>
  <c r="Z101" i="60" a="1"/>
  <c r="P38" i="60" a="1"/>
  <c r="S61" i="60" a="1"/>
  <c r="U102" i="60" a="1"/>
  <c r="Q148" i="60" a="1"/>
  <c r="R228" i="60" l="1"/>
  <c r="R228" i="65" s="1"/>
  <c r="P160" i="60"/>
  <c r="P160" i="65" s="1"/>
  <c r="W145" i="60"/>
  <c r="W145" i="65" s="1"/>
  <c r="D11" i="60"/>
  <c r="T206" i="60"/>
  <c r="T206" i="65" s="1"/>
  <c r="M53" i="60"/>
  <c r="M53" i="65" s="1"/>
  <c r="K273" i="620" s="1"/>
  <c r="G16" i="60"/>
  <c r="G16" i="65" s="1"/>
  <c r="G272" i="65" s="1"/>
  <c r="H31" i="621" s="1"/>
  <c r="N55" i="60"/>
  <c r="N55" i="65" s="1"/>
  <c r="N252" i="60"/>
  <c r="N252" i="65" s="1"/>
  <c r="P230" i="60"/>
  <c r="P230" i="65" s="1"/>
  <c r="D134" i="60"/>
  <c r="E134" i="60" s="1"/>
  <c r="Q148" i="60"/>
  <c r="Q148" i="65" s="1"/>
  <c r="J227" i="60"/>
  <c r="J227" i="65" s="1"/>
  <c r="S101" i="60"/>
  <c r="S101" i="65" s="1"/>
  <c r="R79" i="60"/>
  <c r="R79" i="65" s="1"/>
  <c r="T193" i="60"/>
  <c r="T193" i="65" s="1"/>
  <c r="G111" i="60"/>
  <c r="G111" i="65" s="1"/>
  <c r="E354" i="620" s="1"/>
  <c r="J143" i="60"/>
  <c r="J143" i="65" s="1"/>
  <c r="H159" i="620" s="1"/>
  <c r="R182" i="60"/>
  <c r="R182" i="65" s="1"/>
  <c r="L73" i="60"/>
  <c r="L73" i="65" s="1"/>
  <c r="R180" i="60"/>
  <c r="R180" i="65" s="1"/>
  <c r="H82" i="60"/>
  <c r="H82" i="65" s="1"/>
  <c r="Q217" i="60"/>
  <c r="Q217" i="65" s="1"/>
  <c r="P126" i="60"/>
  <c r="P126" i="65" s="1"/>
  <c r="I174" i="60"/>
  <c r="I174" i="65" s="1"/>
  <c r="O141" i="60"/>
  <c r="O141" i="65" s="1"/>
  <c r="J32" i="60"/>
  <c r="J32" i="65" s="1"/>
  <c r="T21" i="60"/>
  <c r="T21" i="65" s="1"/>
  <c r="S123" i="60"/>
  <c r="S123" i="65" s="1"/>
  <c r="S14" i="60"/>
  <c r="S14" i="65" s="1"/>
  <c r="L41" i="60"/>
  <c r="L41" i="65" s="1"/>
  <c r="J260" i="620" s="1"/>
  <c r="N21" i="60"/>
  <c r="N21" i="65" s="1"/>
  <c r="B15" i="390"/>
  <c r="Q145" i="60"/>
  <c r="Q145" i="65" s="1"/>
  <c r="V39" i="60"/>
  <c r="V39" i="65" s="1"/>
  <c r="I14" i="60"/>
  <c r="I14" i="65" s="1"/>
  <c r="Q231" i="60"/>
  <c r="Q231" i="65" s="1"/>
  <c r="J77" i="60"/>
  <c r="J77" i="65" s="1"/>
  <c r="L89" i="60"/>
  <c r="L89" i="65" s="1"/>
  <c r="Q191" i="60"/>
  <c r="Q191" i="65" s="1"/>
  <c r="I20" i="60"/>
  <c r="I20" i="65" s="1"/>
  <c r="G249" i="620" s="1"/>
  <c r="N246" i="60"/>
  <c r="N246" i="65" s="1"/>
  <c r="U181" i="60"/>
  <c r="U181" i="65" s="1"/>
  <c r="S160" i="60"/>
  <c r="S160" i="65" s="1"/>
  <c r="I165" i="60"/>
  <c r="I165" i="65" s="1"/>
  <c r="G176" i="620" s="1"/>
  <c r="U160" i="60"/>
  <c r="U160" i="65" s="1"/>
  <c r="D166" i="60"/>
  <c r="E166" i="60" s="1"/>
  <c r="X240" i="60"/>
  <c r="X240" i="65" s="1"/>
  <c r="D204" i="60"/>
  <c r="U187" i="60"/>
  <c r="U187" i="65" s="1"/>
  <c r="Q199" i="60"/>
  <c r="Q199" i="65" s="1"/>
  <c r="T131" i="60"/>
  <c r="T131" i="65" s="1"/>
  <c r="S121" i="60"/>
  <c r="S121" i="65" s="1"/>
  <c r="J236" i="60"/>
  <c r="J236" i="65" s="1"/>
  <c r="H199" i="620" s="1"/>
  <c r="H175" i="60"/>
  <c r="H175" i="65" s="1"/>
  <c r="Z91" i="60"/>
  <c r="Z91" i="65" s="1"/>
  <c r="G13" i="60"/>
  <c r="G13" i="65" s="1"/>
  <c r="D20" i="60"/>
  <c r="V200" i="60"/>
  <c r="V200" i="65" s="1"/>
  <c r="G236" i="60"/>
  <c r="G236" i="65" s="1"/>
  <c r="E199" i="620" s="1"/>
  <c r="Z255" i="60"/>
  <c r="Z255" i="65" s="1"/>
  <c r="R56" i="60"/>
  <c r="R56" i="65" s="1"/>
  <c r="P177" i="60"/>
  <c r="P177" i="65" s="1"/>
  <c r="N19" i="60"/>
  <c r="N19" i="65" s="1"/>
  <c r="J186" i="60"/>
  <c r="J186" i="65" s="1"/>
  <c r="H188" i="620" s="1"/>
  <c r="O190" i="60"/>
  <c r="O190" i="65" s="1"/>
  <c r="X230" i="60"/>
  <c r="X230" i="65" s="1"/>
  <c r="U102" i="60"/>
  <c r="U102" i="65" s="1"/>
  <c r="G25" i="60"/>
  <c r="G25" i="65" s="1"/>
  <c r="E253" i="620" s="1"/>
  <c r="Y104" i="60"/>
  <c r="Y104" i="65" s="1"/>
  <c r="X25" i="60"/>
  <c r="X25" i="65" s="1"/>
  <c r="V156" i="60"/>
  <c r="V156" i="65" s="1"/>
  <c r="Z234" i="60"/>
  <c r="Z234" i="65" s="1"/>
  <c r="W233" i="60"/>
  <c r="W233" i="65" s="1"/>
  <c r="U232" i="60"/>
  <c r="U232" i="65" s="1"/>
  <c r="W35" i="60"/>
  <c r="W35" i="65" s="1"/>
  <c r="K188" i="60"/>
  <c r="K188" i="65" s="1"/>
  <c r="I191" i="620" s="1"/>
  <c r="W231" i="60"/>
  <c r="W231" i="65" s="1"/>
  <c r="S260" i="60"/>
  <c r="S260" i="65" s="1"/>
  <c r="D182" i="60"/>
  <c r="U47" i="60"/>
  <c r="U47" i="65" s="1"/>
  <c r="U234" i="60"/>
  <c r="U234" i="65" s="1"/>
  <c r="P232" i="60"/>
  <c r="P232" i="65" s="1"/>
  <c r="G223" i="60"/>
  <c r="G223" i="65" s="1"/>
  <c r="E198" i="620" s="1"/>
  <c r="D116" i="60"/>
  <c r="L84" i="60"/>
  <c r="L84" i="65" s="1"/>
  <c r="O128" i="60"/>
  <c r="O128" i="65" s="1"/>
  <c r="H100" i="60"/>
  <c r="H100" i="65" s="1"/>
  <c r="L39" i="60"/>
  <c r="L39" i="65" s="1"/>
  <c r="H246" i="60"/>
  <c r="H246" i="65" s="1"/>
  <c r="V22" i="60"/>
  <c r="V22" i="65" s="1"/>
  <c r="W59" i="60"/>
  <c r="W59" i="65" s="1"/>
  <c r="D260" i="60"/>
  <c r="E260" i="60" s="1"/>
  <c r="W259" i="60"/>
  <c r="W259" i="65" s="1"/>
  <c r="N135" i="60"/>
  <c r="N135" i="65" s="1"/>
  <c r="H43" i="60"/>
  <c r="H43" i="65" s="1"/>
  <c r="U183" i="60"/>
  <c r="U183" i="65" s="1"/>
  <c r="N107" i="60"/>
  <c r="N107" i="65" s="1"/>
  <c r="K209" i="60"/>
  <c r="K209" i="65" s="1"/>
  <c r="N114" i="60"/>
  <c r="N114" i="65" s="1"/>
  <c r="L102" i="60"/>
  <c r="L102" i="65" s="1"/>
  <c r="O69" i="60"/>
  <c r="O69" i="65" s="1"/>
  <c r="Y30" i="60"/>
  <c r="Y30" i="65" s="1"/>
  <c r="L260" i="60"/>
  <c r="L260" i="65" s="1"/>
  <c r="L201" i="60"/>
  <c r="L201" i="65" s="1"/>
  <c r="J202" i="620" s="1"/>
  <c r="J210" i="620" s="1"/>
  <c r="Y24" i="60"/>
  <c r="Y24" i="65" s="1"/>
  <c r="Y60" i="60"/>
  <c r="Y60" i="65" s="1"/>
  <c r="J235" i="60"/>
  <c r="J235" i="65" s="1"/>
  <c r="W215" i="60"/>
  <c r="W215" i="65" s="1"/>
  <c r="T258" i="60"/>
  <c r="T258" i="65" s="1"/>
  <c r="M20" i="60"/>
  <c r="M20" i="65" s="1"/>
  <c r="K249" i="620" s="1"/>
  <c r="Y252" i="60"/>
  <c r="Y252" i="65" s="1"/>
  <c r="Z116" i="60"/>
  <c r="Z116" i="65" s="1"/>
  <c r="P69" i="60"/>
  <c r="P69" i="65" s="1"/>
  <c r="S116" i="60"/>
  <c r="S116" i="65" s="1"/>
  <c r="S61" i="60"/>
  <c r="S61" i="65" s="1"/>
  <c r="S16" i="60"/>
  <c r="S16" i="65" s="1"/>
  <c r="P258" i="60"/>
  <c r="P258" i="65" s="1"/>
  <c r="Y99" i="60"/>
  <c r="Y99" i="65" s="1"/>
  <c r="Y234" i="60"/>
  <c r="Y234" i="65" s="1"/>
  <c r="U110" i="60"/>
  <c r="U110" i="65" s="1"/>
  <c r="M221" i="60"/>
  <c r="M221" i="65" s="1"/>
  <c r="J107" i="60"/>
  <c r="J107" i="65" s="1"/>
  <c r="J10" i="589" s="1"/>
  <c r="W82" i="60"/>
  <c r="W82" i="65" s="1"/>
  <c r="Q22" i="60"/>
  <c r="Q22" i="65" s="1"/>
  <c r="H99" i="60"/>
  <c r="H99" i="65" s="1"/>
  <c r="G205" i="60"/>
  <c r="G205" i="65" s="1"/>
  <c r="D21" i="60"/>
  <c r="D207" i="60"/>
  <c r="E207" i="60" s="1"/>
  <c r="J95" i="60"/>
  <c r="J95" i="65" s="1"/>
  <c r="U171" i="60"/>
  <c r="U171" i="65" s="1"/>
  <c r="I75" i="60"/>
  <c r="I75" i="65" s="1"/>
  <c r="N221" i="60"/>
  <c r="N221" i="65" s="1"/>
  <c r="G240" i="60"/>
  <c r="G240" i="65" s="1"/>
  <c r="G23" i="589" s="1"/>
  <c r="Z100" i="60"/>
  <c r="Z100" i="65" s="1"/>
  <c r="D175" i="60"/>
  <c r="E175" i="60" s="1"/>
  <c r="R222" i="60"/>
  <c r="R222" i="65" s="1"/>
  <c r="K89" i="60"/>
  <c r="K89" i="65" s="1"/>
  <c r="Y199" i="60"/>
  <c r="Y199" i="65" s="1"/>
  <c r="I205" i="60"/>
  <c r="I205" i="65" s="1"/>
  <c r="L156" i="60"/>
  <c r="L156" i="65" s="1"/>
  <c r="J169" i="620" s="1"/>
  <c r="H145" i="60"/>
  <c r="H145" i="65" s="1"/>
  <c r="F161" i="620" s="1"/>
  <c r="O145" i="60"/>
  <c r="O145" i="65" s="1"/>
  <c r="U209" i="60"/>
  <c r="U209" i="65" s="1"/>
  <c r="I37" i="60"/>
  <c r="I37" i="65" s="1"/>
  <c r="I116" i="60"/>
  <c r="I116" i="65" s="1"/>
  <c r="I284" i="65" s="1"/>
  <c r="P234" i="60"/>
  <c r="P234" i="65" s="1"/>
  <c r="I57" i="60"/>
  <c r="I57" i="65" s="1"/>
  <c r="G277" i="620" s="1"/>
  <c r="X59" i="60"/>
  <c r="X59" i="65" s="1"/>
  <c r="O15" i="60"/>
  <c r="O15" i="65" s="1"/>
  <c r="I67" i="60"/>
  <c r="I67" i="65" s="1"/>
  <c r="G39" i="60"/>
  <c r="G39" i="65" s="1"/>
  <c r="J31" i="60"/>
  <c r="J31" i="65" s="1"/>
  <c r="P97" i="60"/>
  <c r="P97" i="65" s="1"/>
  <c r="W21" i="60"/>
  <c r="W21" i="65" s="1"/>
  <c r="G43" i="60"/>
  <c r="G43" i="65" s="1"/>
  <c r="U146" i="60"/>
  <c r="U146" i="65" s="1"/>
  <c r="Z222" i="60"/>
  <c r="Z222" i="65" s="1"/>
  <c r="G132" i="60"/>
  <c r="G132" i="65" s="1"/>
  <c r="E150" i="620" s="1"/>
  <c r="N207" i="60"/>
  <c r="N207" i="65" s="1"/>
  <c r="H45" i="60"/>
  <c r="H45" i="65" s="1"/>
  <c r="F263" i="620" s="1"/>
  <c r="I251" i="60"/>
  <c r="I251" i="65" s="1"/>
  <c r="G217" i="620" s="1"/>
  <c r="S12" i="60"/>
  <c r="S12" i="65" s="1"/>
  <c r="K166" i="60"/>
  <c r="K166" i="65" s="1"/>
  <c r="I177" i="620" s="1"/>
  <c r="K143" i="60"/>
  <c r="K143" i="65" s="1"/>
  <c r="I159" i="620" s="1"/>
  <c r="G175" i="60"/>
  <c r="G175" i="65" s="1"/>
  <c r="M206" i="60"/>
  <c r="M206" i="65" s="1"/>
  <c r="W126" i="60"/>
  <c r="W126" i="65" s="1"/>
  <c r="N89" i="60"/>
  <c r="N89" i="65" s="1"/>
  <c r="D165" i="60"/>
  <c r="E165" i="60" s="1"/>
  <c r="Y190" i="60"/>
  <c r="Y190" i="65" s="1"/>
  <c r="P38" i="60"/>
  <c r="P38" i="65" s="1"/>
  <c r="N56" i="60"/>
  <c r="N56" i="65" s="1"/>
  <c r="J37" i="60"/>
  <c r="J37" i="65" s="1"/>
  <c r="I59" i="60"/>
  <c r="I59" i="65" s="1"/>
  <c r="G279" i="620" s="1"/>
  <c r="K234" i="60"/>
  <c r="K234" i="65" s="1"/>
  <c r="O19" i="60"/>
  <c r="O19" i="65" s="1"/>
  <c r="W128" i="60"/>
  <c r="W128" i="65" s="1"/>
  <c r="T191" i="60"/>
  <c r="T191" i="65" s="1"/>
  <c r="M164" i="60"/>
  <c r="M164" i="65" s="1"/>
  <c r="K175" i="620" s="1"/>
  <c r="K60" i="60"/>
  <c r="K60" i="65" s="1"/>
  <c r="I280" i="620" s="1"/>
  <c r="L123" i="60"/>
  <c r="L123" i="65" s="1"/>
  <c r="Q204" i="60"/>
  <c r="Q204" i="65" s="1"/>
  <c r="Y86" i="60"/>
  <c r="Y86" i="65" s="1"/>
  <c r="M184" i="60"/>
  <c r="M184" i="65" s="1"/>
  <c r="K185" i="620" s="1"/>
  <c r="K231" i="60"/>
  <c r="K231" i="65" s="1"/>
  <c r="V60" i="60"/>
  <c r="V60" i="65" s="1"/>
  <c r="X141" i="60"/>
  <c r="X141" i="65" s="1"/>
  <c r="R226" i="60"/>
  <c r="R226" i="65" s="1"/>
  <c r="Q190" i="60"/>
  <c r="Q190" i="65" s="1"/>
  <c r="T57" i="60"/>
  <c r="T57" i="65" s="1"/>
  <c r="T190" i="60"/>
  <c r="T190" i="65" s="1"/>
  <c r="W88" i="60"/>
  <c r="W88" i="65" s="1"/>
  <c r="J30" i="60"/>
  <c r="J30" i="65" s="1"/>
  <c r="H257" i="620" s="1"/>
  <c r="H77" i="60"/>
  <c r="H77" i="65" s="1"/>
  <c r="O91" i="60"/>
  <c r="O91" i="65" s="1"/>
  <c r="L165" i="60"/>
  <c r="L165" i="65" s="1"/>
  <c r="J176" i="620" s="1"/>
  <c r="Q33" i="60"/>
  <c r="Q33" i="65" s="1"/>
  <c r="W260" i="60"/>
  <c r="W260" i="65" s="1"/>
  <c r="W19" i="60"/>
  <c r="W19" i="65" s="1"/>
  <c r="H132" i="60"/>
  <c r="H132" i="65" s="1"/>
  <c r="F150" i="620" s="1"/>
  <c r="X255" i="60"/>
  <c r="X255" i="65" s="1"/>
  <c r="M38" i="60"/>
  <c r="M38" i="65" s="1"/>
  <c r="R85" i="60"/>
  <c r="R85" i="65" s="1"/>
  <c r="H98" i="60"/>
  <c r="H98" i="65" s="1"/>
  <c r="V258" i="60"/>
  <c r="V258" i="65" s="1"/>
  <c r="J193" i="60"/>
  <c r="J193" i="65" s="1"/>
  <c r="J22" i="589" s="1"/>
  <c r="U36" i="60"/>
  <c r="U36" i="65" s="1"/>
  <c r="M161" i="60"/>
  <c r="M161" i="65" s="1"/>
  <c r="X19" i="60"/>
  <c r="X19" i="65" s="1"/>
  <c r="D128" i="60"/>
  <c r="Z21" i="60"/>
  <c r="Z21" i="65" s="1"/>
  <c r="R127" i="60"/>
  <c r="R127" i="65" s="1"/>
  <c r="Z39" i="60"/>
  <c r="Z39" i="65" s="1"/>
  <c r="U246" i="60"/>
  <c r="U246" i="65" s="1"/>
  <c r="H249" i="60"/>
  <c r="H249" i="65" s="1"/>
  <c r="Z98" i="60"/>
  <c r="Z98" i="65" s="1"/>
  <c r="P73" i="60"/>
  <c r="P73" i="65" s="1"/>
  <c r="J114" i="60"/>
  <c r="J114" i="65" s="1"/>
  <c r="J11" i="589" s="1"/>
  <c r="Y51" i="60"/>
  <c r="Y51" i="65" s="1"/>
  <c r="S67" i="60"/>
  <c r="S67" i="65" s="1"/>
  <c r="H52" i="60"/>
  <c r="H52" i="65" s="1"/>
  <c r="F272" i="620" s="1"/>
  <c r="O221" i="60"/>
  <c r="O221" i="65" s="1"/>
  <c r="M188" i="60"/>
  <c r="M188" i="65" s="1"/>
  <c r="K191" i="620" s="1"/>
  <c r="Y113" i="60"/>
  <c r="Y113" i="65" s="1"/>
  <c r="G42" i="60"/>
  <c r="G42" i="65" s="1"/>
  <c r="E261" i="620" s="1"/>
  <c r="M45" i="60"/>
  <c r="M45" i="65" s="1"/>
  <c r="K263" i="620" s="1"/>
  <c r="W52" i="60"/>
  <c r="W52" i="65" s="1"/>
  <c r="L236" i="60"/>
  <c r="L236" i="65" s="1"/>
  <c r="J199" i="620" s="1"/>
  <c r="K70" i="60"/>
  <c r="K70" i="65" s="1"/>
  <c r="J39" i="60"/>
  <c r="J39" i="65" s="1"/>
  <c r="O102" i="60"/>
  <c r="O102" i="65" s="1"/>
  <c r="V87" i="60"/>
  <c r="V87" i="65" s="1"/>
  <c r="W95" i="60"/>
  <c r="W95" i="65" s="1"/>
  <c r="R157" i="60"/>
  <c r="R157" i="65" s="1"/>
  <c r="Z101" i="60"/>
  <c r="Z101" i="65" s="1"/>
  <c r="Q183" i="60"/>
  <c r="Q183" i="65" s="1"/>
  <c r="R70" i="60"/>
  <c r="R70" i="65" s="1"/>
  <c r="Y134" i="60"/>
  <c r="Y134" i="65" s="1"/>
  <c r="R45" i="60"/>
  <c r="R45" i="65" s="1"/>
  <c r="R107" i="60"/>
  <c r="R107" i="65" s="1"/>
  <c r="H218" i="60"/>
  <c r="H218" i="65" s="1"/>
  <c r="W131" i="60"/>
  <c r="W131" i="65" s="1"/>
  <c r="T36" i="60"/>
  <c r="T36" i="65" s="1"/>
  <c r="S34" i="60"/>
  <c r="S34" i="65" s="1"/>
  <c r="Y15" i="60"/>
  <c r="Y15" i="65" s="1"/>
  <c r="O79" i="60"/>
  <c r="O79" i="65" s="1"/>
  <c r="N144" i="60"/>
  <c r="N144" i="65" s="1"/>
  <c r="W22" i="60"/>
  <c r="W22" i="65" s="1"/>
  <c r="H53" i="60"/>
  <c r="H53" i="65" s="1"/>
  <c r="F273" i="620" s="1"/>
  <c r="V250" i="60"/>
  <c r="V250" i="65" s="1"/>
  <c r="O68" i="60"/>
  <c r="O68" i="65" s="1"/>
  <c r="K193" i="60"/>
  <c r="K193" i="65" s="1"/>
  <c r="K22" i="589" s="1"/>
  <c r="Y186" i="60"/>
  <c r="Y186" i="65" s="1"/>
  <c r="Z134" i="60"/>
  <c r="Z134" i="65" s="1"/>
  <c r="R258" i="60"/>
  <c r="R258" i="65" s="1"/>
  <c r="S84" i="60"/>
  <c r="S84" i="65" s="1"/>
  <c r="M95" i="60"/>
  <c r="M95" i="65" s="1"/>
  <c r="N180" i="60"/>
  <c r="N180" i="65" s="1"/>
  <c r="P161" i="60"/>
  <c r="P161" i="65" s="1"/>
  <c r="G260" i="60"/>
  <c r="G260" i="65" s="1"/>
  <c r="K132" i="60"/>
  <c r="K132" i="65" s="1"/>
  <c r="I150" i="620" s="1"/>
  <c r="V112" i="60"/>
  <c r="V112" i="65" s="1"/>
  <c r="K73" i="60"/>
  <c r="K73" i="65" s="1"/>
  <c r="V102" i="60"/>
  <c r="V102" i="65" s="1"/>
  <c r="T40" i="60"/>
  <c r="T40" i="65" s="1"/>
  <c r="M199" i="60"/>
  <c r="M199" i="65" s="1"/>
  <c r="D236" i="60"/>
  <c r="Z177" i="60"/>
  <c r="Z177" i="65" s="1"/>
  <c r="W156" i="60"/>
  <c r="W156" i="65" s="1"/>
  <c r="O37" i="60"/>
  <c r="O37" i="65" s="1"/>
  <c r="P92" i="60"/>
  <c r="P92" i="65" s="1"/>
  <c r="P171" i="60"/>
  <c r="P171" i="65" s="1"/>
  <c r="O180" i="60"/>
  <c r="O180" i="65" s="1"/>
  <c r="Y100" i="60"/>
  <c r="Y100" i="65" s="1"/>
  <c r="R69" i="60"/>
  <c r="R69" i="65" s="1"/>
  <c r="V208" i="60"/>
  <c r="V208" i="65" s="1"/>
  <c r="L90" i="60"/>
  <c r="L90" i="65" s="1"/>
  <c r="G97" i="60"/>
  <c r="G97" i="65" s="1"/>
  <c r="R133" i="60"/>
  <c r="R133" i="65" s="1"/>
  <c r="Y175" i="60"/>
  <c r="Y175" i="65" s="1"/>
  <c r="P52" i="60"/>
  <c r="P52" i="65" s="1"/>
  <c r="J85" i="60"/>
  <c r="J85" i="65" s="1"/>
  <c r="S229" i="60"/>
  <c r="S229" i="65" s="1"/>
  <c r="X11" i="60"/>
  <c r="X11" i="65" s="1"/>
  <c r="N228" i="60"/>
  <c r="N228" i="65" s="1"/>
  <c r="M100" i="60"/>
  <c r="M100" i="65" s="1"/>
  <c r="Z244" i="60"/>
  <c r="Z244" i="65" s="1"/>
  <c r="R91" i="60"/>
  <c r="R91" i="65" s="1"/>
  <c r="N183" i="60"/>
  <c r="N183" i="65" s="1"/>
  <c r="U12" i="60"/>
  <c r="U12" i="65" s="1"/>
  <c r="Q140" i="60"/>
  <c r="Q140" i="65" s="1"/>
  <c r="G128" i="60"/>
  <c r="G128" i="65" s="1"/>
  <c r="E145" i="620" s="1"/>
  <c r="Y32" i="60"/>
  <c r="Y32" i="65" s="1"/>
  <c r="R53" i="60"/>
  <c r="R53" i="65" s="1"/>
  <c r="J75" i="60"/>
  <c r="J75" i="65" s="1"/>
  <c r="J250" i="60"/>
  <c r="J250" i="65" s="1"/>
  <c r="H216" i="620" s="1"/>
  <c r="J165" i="60"/>
  <c r="J165" i="65" s="1"/>
  <c r="H176" i="620" s="1"/>
  <c r="K46" i="60"/>
  <c r="K46" i="65" s="1"/>
  <c r="I265" i="620" s="1"/>
  <c r="J159" i="60"/>
  <c r="J159" i="65" s="1"/>
  <c r="H172" i="620" s="1"/>
  <c r="J33" i="60"/>
  <c r="J33" i="65" s="1"/>
  <c r="S249" i="60"/>
  <c r="S249" i="65" s="1"/>
  <c r="K85" i="60"/>
  <c r="K85" i="65" s="1"/>
  <c r="S42" i="60"/>
  <c r="S42" i="65" s="1"/>
  <c r="R186" i="60"/>
  <c r="R186" i="65" s="1"/>
  <c r="K259" i="60"/>
  <c r="K259" i="65" s="1"/>
  <c r="L208" i="60"/>
  <c r="L208" i="65" s="1"/>
  <c r="S63" i="60"/>
  <c r="S63" i="65" s="1"/>
  <c r="H144" i="60"/>
  <c r="H144" i="65" s="1"/>
  <c r="F160" i="620" s="1"/>
  <c r="Q251" i="60"/>
  <c r="Q251" i="65" s="1"/>
  <c r="S233" i="60"/>
  <c r="S233" i="65" s="1"/>
  <c r="M30" i="60"/>
  <c r="M30" i="65" s="1"/>
  <c r="K257" i="620" s="1"/>
  <c r="R73" i="60"/>
  <c r="R73" i="65" s="1"/>
  <c r="N216" i="60"/>
  <c r="N216" i="65" s="1"/>
  <c r="M146" i="60"/>
  <c r="M146" i="65" s="1"/>
  <c r="K162" i="620" s="1"/>
  <c r="I130" i="60"/>
  <c r="I130" i="65" s="1"/>
  <c r="G148" i="620" s="1"/>
  <c r="S30" i="60"/>
  <c r="S30" i="65" s="1"/>
  <c r="U20" i="60"/>
  <c r="U20" i="65" s="1"/>
  <c r="Q184" i="60"/>
  <c r="Q184" i="65" s="1"/>
  <c r="K160" i="60"/>
  <c r="K160" i="65" s="1"/>
  <c r="I173" i="620" s="1"/>
  <c r="G149" i="60"/>
  <c r="G149" i="65" s="1"/>
  <c r="E165" i="620" s="1"/>
  <c r="V43" i="60"/>
  <c r="V43" i="65" s="1"/>
  <c r="U152" i="60"/>
  <c r="U152" i="65" s="1"/>
  <c r="J42" i="60"/>
  <c r="J42" i="65" s="1"/>
  <c r="H261" i="620" s="1"/>
  <c r="X44" i="60"/>
  <c r="X44" i="65" s="1"/>
  <c r="N143" i="60"/>
  <c r="N143" i="65" s="1"/>
  <c r="Z56" i="60"/>
  <c r="Z56" i="65" s="1"/>
  <c r="I123" i="60"/>
  <c r="I123" i="65" s="1"/>
  <c r="W262" i="60"/>
  <c r="W262" i="65" s="1"/>
  <c r="N99" i="60"/>
  <c r="N99" i="65" s="1"/>
  <c r="L36" i="60"/>
  <c r="L36" i="65" s="1"/>
  <c r="R11" i="60"/>
  <c r="R11" i="65" s="1"/>
  <c r="P218" i="60"/>
  <c r="P218" i="65" s="1"/>
  <c r="J142" i="60"/>
  <c r="J142" i="65" s="1"/>
  <c r="H158" i="620" s="1"/>
  <c r="S40" i="60"/>
  <c r="S40" i="65" s="1"/>
  <c r="O263" i="60"/>
  <c r="O263" i="65" s="1"/>
  <c r="R261" i="60"/>
  <c r="R261" i="65" s="1"/>
  <c r="G141" i="60"/>
  <c r="G141" i="65" s="1"/>
  <c r="E157" i="620" s="1"/>
  <c r="Z20" i="60"/>
  <c r="Z20" i="65" s="1"/>
  <c r="T261" i="60"/>
  <c r="T261" i="65" s="1"/>
  <c r="S38" i="60"/>
  <c r="S38" i="65" s="1"/>
  <c r="K58" i="60"/>
  <c r="K58" i="65" s="1"/>
  <c r="I278" i="620" s="1"/>
  <c r="L45" i="60"/>
  <c r="L45" i="65" s="1"/>
  <c r="J263" i="620" s="1"/>
  <c r="S227" i="60"/>
  <c r="S227" i="65" s="1"/>
  <c r="T148" i="60"/>
  <c r="T148" i="65" s="1"/>
  <c r="L56" i="60"/>
  <c r="L56" i="65" s="1"/>
  <c r="J276" i="620" s="1"/>
  <c r="W258" i="60"/>
  <c r="W258" i="65" s="1"/>
  <c r="Q135" i="60"/>
  <c r="Q135" i="65" s="1"/>
  <c r="O25" i="60"/>
  <c r="O25" i="65" s="1"/>
  <c r="Z236" i="60"/>
  <c r="Z236" i="65" s="1"/>
  <c r="J158" i="60"/>
  <c r="J158" i="65" s="1"/>
  <c r="H171" i="620" s="1"/>
  <c r="H189" i="60"/>
  <c r="H189" i="65" s="1"/>
  <c r="F192" i="620" s="1"/>
  <c r="R41" i="60"/>
  <c r="R41" i="65" s="1"/>
  <c r="P54" i="60"/>
  <c r="P54" i="65" s="1"/>
  <c r="D131" i="60"/>
  <c r="E131" i="60" s="1"/>
  <c r="H168" i="60"/>
  <c r="H168" i="65" s="1"/>
  <c r="M215" i="60"/>
  <c r="M215" i="65" s="1"/>
  <c r="I34" i="60"/>
  <c r="I34" i="65" s="1"/>
  <c r="I43" i="60"/>
  <c r="I43" i="65" s="1"/>
  <c r="Q122" i="60"/>
  <c r="Q122" i="65" s="1"/>
  <c r="H12" i="60"/>
  <c r="H12" i="65" s="1"/>
  <c r="F231" i="620" s="1"/>
  <c r="X92" i="60"/>
  <c r="X92" i="65" s="1"/>
  <c r="D133" i="60"/>
  <c r="E133" i="60" s="1"/>
  <c r="P156" i="60"/>
  <c r="P156" i="65" s="1"/>
  <c r="L235" i="60"/>
  <c r="L235" i="65" s="1"/>
  <c r="W171" i="60"/>
  <c r="W171" i="65" s="1"/>
  <c r="W73" i="60"/>
  <c r="W73" i="65" s="1"/>
  <c r="R59" i="60"/>
  <c r="R59" i="65" s="1"/>
  <c r="G136" i="60"/>
  <c r="G136" i="65" s="1"/>
  <c r="E154" i="620" s="1"/>
  <c r="M252" i="60"/>
  <c r="M252" i="65" s="1"/>
  <c r="K218" i="620" s="1"/>
  <c r="P142" i="60"/>
  <c r="P142" i="65" s="1"/>
  <c r="V57" i="60"/>
  <c r="V57" i="65" s="1"/>
  <c r="Q51" i="60"/>
  <c r="Q51" i="65" s="1"/>
  <c r="Q42" i="60"/>
  <c r="Q42" i="65" s="1"/>
  <c r="W133" i="60"/>
  <c r="W133" i="65" s="1"/>
  <c r="G158" i="60"/>
  <c r="G158" i="65" s="1"/>
  <c r="E171" i="620" s="1"/>
  <c r="U75" i="60"/>
  <c r="U75" i="65" s="1"/>
  <c r="V161" i="60"/>
  <c r="V161" i="65" s="1"/>
  <c r="Y209" i="60"/>
  <c r="Y209" i="65" s="1"/>
  <c r="Q36" i="60"/>
  <c r="Q36" i="65" s="1"/>
  <c r="J102" i="60"/>
  <c r="J102" i="65" s="1"/>
  <c r="H233" i="60"/>
  <c r="H233" i="65" s="1"/>
  <c r="R88" i="60"/>
  <c r="R88" i="65" s="1"/>
  <c r="J99" i="60"/>
  <c r="J99" i="65" s="1"/>
  <c r="R129" i="60"/>
  <c r="R129" i="65" s="1"/>
  <c r="H235" i="60"/>
  <c r="H235" i="65" s="1"/>
  <c r="T219" i="60"/>
  <c r="T219" i="65" s="1"/>
  <c r="S266" i="60"/>
  <c r="J210" i="60"/>
  <c r="J210" i="65" s="1"/>
  <c r="H197" i="620" s="1"/>
  <c r="L25" i="60"/>
  <c r="L25" i="65" s="1"/>
  <c r="J253" i="620" s="1"/>
  <c r="P89" i="60"/>
  <c r="P89" i="65" s="1"/>
  <c r="M198" i="60"/>
  <c r="M198" i="65" s="1"/>
  <c r="R210" i="60"/>
  <c r="R210" i="65" s="1"/>
  <c r="I52" i="60"/>
  <c r="I52" i="65" s="1"/>
  <c r="G272" i="620" s="1"/>
  <c r="K11" i="60"/>
  <c r="K11" i="65" s="1"/>
  <c r="I230" i="620" s="1"/>
  <c r="R206" i="60"/>
  <c r="R206" i="65" s="1"/>
  <c r="X227" i="60"/>
  <c r="X227" i="65" s="1"/>
  <c r="J100" i="60"/>
  <c r="J100" i="65" s="1"/>
  <c r="Q30" i="60"/>
  <c r="Q30" i="65" s="1"/>
  <c r="U259" i="60"/>
  <c r="U259" i="65" s="1"/>
  <c r="X206" i="60"/>
  <c r="X206" i="65" s="1"/>
  <c r="I41" i="60"/>
  <c r="I41" i="65" s="1"/>
  <c r="G260" i="620" s="1"/>
  <c r="I63" i="60"/>
  <c r="I63" i="65" s="1"/>
  <c r="I9" i="589" s="1"/>
  <c r="I145" i="60"/>
  <c r="I145" i="65" s="1"/>
  <c r="G161" i="620" s="1"/>
  <c r="Q40" i="60"/>
  <c r="Q40" i="65" s="1"/>
  <c r="G82" i="60"/>
  <c r="G82" i="65" s="1"/>
  <c r="D95" i="60"/>
  <c r="K240" i="60"/>
  <c r="K240" i="65" s="1"/>
  <c r="X177" i="60"/>
  <c r="X177" i="65" s="1"/>
  <c r="Q188" i="60"/>
  <c r="Q188" i="65" s="1"/>
  <c r="R167" i="60"/>
  <c r="R167" i="65" s="1"/>
  <c r="T31" i="60"/>
  <c r="T31" i="65" s="1"/>
  <c r="H205" i="60"/>
  <c r="H205" i="65" s="1"/>
  <c r="K32" i="60"/>
  <c r="K32" i="65" s="1"/>
  <c r="W249" i="60"/>
  <c r="W249" i="65" s="1"/>
  <c r="Z157" i="60"/>
  <c r="Z157" i="65" s="1"/>
  <c r="T129" i="60"/>
  <c r="T129" i="65" s="1"/>
  <c r="L52" i="60"/>
  <c r="L52" i="65" s="1"/>
  <c r="J272" i="620" s="1"/>
  <c r="M23" i="60"/>
  <c r="M23" i="65" s="1"/>
  <c r="K251" i="620" s="1"/>
  <c r="G251" i="60"/>
  <c r="G251" i="65" s="1"/>
  <c r="E217" i="620" s="1"/>
  <c r="O95" i="60"/>
  <c r="O95" i="65" s="1"/>
  <c r="U175" i="60"/>
  <c r="U175" i="65" s="1"/>
  <c r="V79" i="60"/>
  <c r="V79" i="65" s="1"/>
  <c r="R82" i="60"/>
  <c r="R82" i="65" s="1"/>
  <c r="X266" i="60"/>
  <c r="R42" i="60"/>
  <c r="R42" i="65" s="1"/>
  <c r="V78" i="60"/>
  <c r="V78" i="65" s="1"/>
  <c r="K215" i="60"/>
  <c r="K215" i="65" s="1"/>
  <c r="I55" i="60"/>
  <c r="I55" i="65" s="1"/>
  <c r="G275" i="620" s="1"/>
  <c r="O103" i="60"/>
  <c r="O103" i="65" s="1"/>
  <c r="P36" i="60"/>
  <c r="P36" i="65" s="1"/>
  <c r="T186" i="60"/>
  <c r="T186" i="65" s="1"/>
  <c r="N60" i="60"/>
  <c r="N60" i="65" s="1"/>
  <c r="P221" i="60"/>
  <c r="P221" i="65" s="1"/>
  <c r="J185" i="60"/>
  <c r="J185" i="65" s="1"/>
  <c r="H186" i="620" s="1"/>
  <c r="X97" i="60"/>
  <c r="X97" i="65" s="1"/>
  <c r="T200" i="60"/>
  <c r="T200" i="65" s="1"/>
  <c r="X198" i="60"/>
  <c r="X198" i="65" s="1"/>
  <c r="U217" i="60"/>
  <c r="U217" i="65" s="1"/>
  <c r="D23" i="60"/>
  <c r="E23" i="60" s="1"/>
  <c r="M260" i="60"/>
  <c r="M260" i="65" s="1"/>
  <c r="X246" i="60"/>
  <c r="X246" i="65" s="1"/>
  <c r="D235" i="60"/>
  <c r="M149" i="60"/>
  <c r="M149" i="65" s="1"/>
  <c r="K165" i="620" s="1"/>
  <c r="W29" i="60"/>
  <c r="W29" i="65" s="1"/>
  <c r="S58" i="60"/>
  <c r="S58" i="65" s="1"/>
  <c r="G148" i="60"/>
  <c r="G148" i="65" s="1"/>
  <c r="E164" i="620" s="1"/>
  <c r="T70" i="60"/>
  <c r="T70" i="65" s="1"/>
  <c r="J25" i="60"/>
  <c r="J25" i="65" s="1"/>
  <c r="H253" i="620" s="1"/>
  <c r="S53" i="60"/>
  <c r="S53" i="65" s="1"/>
  <c r="N205" i="60"/>
  <c r="N205" i="65" s="1"/>
  <c r="U61" i="60"/>
  <c r="U61" i="65" s="1"/>
  <c r="R60" i="60"/>
  <c r="R60" i="65" s="1"/>
  <c r="J57" i="60"/>
  <c r="J57" i="65" s="1"/>
  <c r="H277" i="620" s="1"/>
  <c r="Y20" i="60"/>
  <c r="Y20" i="65" s="1"/>
  <c r="S96" i="60"/>
  <c r="S96" i="65" s="1"/>
  <c r="Q21" i="60"/>
  <c r="Q21" i="65" s="1"/>
  <c r="G29" i="60"/>
  <c r="G29" i="65" s="1"/>
  <c r="E256" i="620" s="1"/>
  <c r="M99" i="60"/>
  <c r="M99" i="65" s="1"/>
  <c r="G261" i="60"/>
  <c r="G261" i="65" s="1"/>
  <c r="N198" i="60"/>
  <c r="N198" i="65" s="1"/>
  <c r="W70" i="60"/>
  <c r="W70" i="65" s="1"/>
  <c r="X21" i="60"/>
  <c r="X21" i="65" s="1"/>
  <c r="P182" i="60"/>
  <c r="P182" i="65" s="1"/>
  <c r="J206" i="60"/>
  <c r="J206" i="65" s="1"/>
  <c r="V191" i="60"/>
  <c r="V191" i="65" s="1"/>
  <c r="V46" i="60"/>
  <c r="V46" i="65" s="1"/>
  <c r="P263" i="60"/>
  <c r="P263" i="65" s="1"/>
  <c r="G68" i="60"/>
  <c r="G68" i="65" s="1"/>
  <c r="M52" i="60"/>
  <c r="M52" i="65" s="1"/>
  <c r="K272" i="620" s="1"/>
  <c r="V111" i="60"/>
  <c r="V111" i="65" s="1"/>
  <c r="S221" i="60"/>
  <c r="S221" i="65" s="1"/>
  <c r="G255" i="60"/>
  <c r="G255" i="65" s="1"/>
  <c r="W57" i="60"/>
  <c r="W57" i="65" s="1"/>
  <c r="V141" i="60"/>
  <c r="V141" i="65" s="1"/>
  <c r="U235" i="60"/>
  <c r="U235" i="65" s="1"/>
  <c r="R218" i="60"/>
  <c r="R218" i="65" s="1"/>
  <c r="U89" i="60"/>
  <c r="U89" i="65" s="1"/>
  <c r="H253" i="60"/>
  <c r="H253" i="65" s="1"/>
  <c r="X186" i="60"/>
  <c r="X186" i="65" s="1"/>
  <c r="O185" i="60"/>
  <c r="O185" i="65" s="1"/>
  <c r="X217" i="60"/>
  <c r="X217" i="65" s="1"/>
  <c r="O147" i="60"/>
  <c r="O147" i="65" s="1"/>
  <c r="Z104" i="60"/>
  <c r="Z104" i="65" s="1"/>
  <c r="P34" i="60"/>
  <c r="P34" i="65" s="1"/>
  <c r="L42" i="60"/>
  <c r="L42" i="65" s="1"/>
  <c r="J261" i="620" s="1"/>
  <c r="M97" i="60"/>
  <c r="M97" i="65" s="1"/>
  <c r="K33" i="60"/>
  <c r="K33" i="65" s="1"/>
  <c r="Q24" i="60"/>
  <c r="Q24" i="65" s="1"/>
  <c r="X207" i="60"/>
  <c r="X207" i="65" s="1"/>
  <c r="Z95" i="60"/>
  <c r="Z95" i="65" s="1"/>
  <c r="I89" i="60"/>
  <c r="I89" i="65" s="1"/>
  <c r="J255" i="60"/>
  <c r="J255" i="65" s="1"/>
  <c r="Y41" i="60"/>
  <c r="Y41" i="65" s="1"/>
  <c r="W226" i="60"/>
  <c r="W226" i="65" s="1"/>
  <c r="M22" i="60"/>
  <c r="M22" i="65" s="1"/>
  <c r="V233" i="60"/>
  <c r="V233" i="65" s="1"/>
  <c r="S45" i="60"/>
  <c r="S45" i="65" s="1"/>
  <c r="W207" i="60"/>
  <c r="W207" i="65" s="1"/>
  <c r="S113" i="60"/>
  <c r="S113" i="65" s="1"/>
  <c r="O228" i="60"/>
  <c r="O228" i="65" s="1"/>
  <c r="W78" i="60"/>
  <c r="W78" i="65" s="1"/>
  <c r="J131" i="60"/>
  <c r="J131" i="65" s="1"/>
  <c r="H149" i="620" s="1"/>
  <c r="Y260" i="60"/>
  <c r="Y260" i="65" s="1"/>
  <c r="K263" i="60"/>
  <c r="K263" i="65" s="1"/>
  <c r="K61" i="589" s="1"/>
  <c r="O51" i="60"/>
  <c r="O51" i="65" s="1"/>
  <c r="Z161" i="60"/>
  <c r="Z161" i="65" s="1"/>
  <c r="Z191" i="60"/>
  <c r="Z191" i="65" s="1"/>
  <c r="Q215" i="60"/>
  <c r="Q215" i="65" s="1"/>
  <c r="N261" i="60"/>
  <c r="N261" i="65" s="1"/>
  <c r="O48" i="60"/>
  <c r="O48" i="65" s="1"/>
  <c r="O107" i="60"/>
  <c r="O107" i="65" s="1"/>
  <c r="W38" i="60"/>
  <c r="W38" i="65" s="1"/>
  <c r="X55" i="60"/>
  <c r="X55" i="65" s="1"/>
  <c r="X208" i="60"/>
  <c r="X208" i="65" s="1"/>
  <c r="D173" i="60"/>
  <c r="E173" i="60" s="1"/>
  <c r="Z23" i="60"/>
  <c r="Z23" i="65" s="1"/>
  <c r="S255" i="60"/>
  <c r="S255" i="65" s="1"/>
  <c r="Z206" i="60"/>
  <c r="Z206" i="65" s="1"/>
  <c r="T164" i="60"/>
  <c r="T164" i="65" s="1"/>
  <c r="S89" i="60"/>
  <c r="S89" i="65" s="1"/>
  <c r="V45" i="60"/>
  <c r="V45" i="65" s="1"/>
  <c r="D51" i="60"/>
  <c r="S261" i="60"/>
  <c r="S261" i="65" s="1"/>
  <c r="D238" i="60"/>
  <c r="N52" i="60"/>
  <c r="N52" i="65" s="1"/>
  <c r="G221" i="60"/>
  <c r="G221" i="65" s="1"/>
  <c r="Q48" i="60"/>
  <c r="Q48" i="65" s="1"/>
  <c r="P255" i="60"/>
  <c r="P255" i="65" s="1"/>
  <c r="H252" i="60"/>
  <c r="H252" i="65" s="1"/>
  <c r="F218" i="620" s="1"/>
  <c r="K36" i="60"/>
  <c r="K36" i="65" s="1"/>
  <c r="R143" i="60"/>
  <c r="R143" i="65" s="1"/>
  <c r="H219" i="60"/>
  <c r="H219" i="65" s="1"/>
  <c r="U79" i="60"/>
  <c r="U79" i="65" s="1"/>
  <c r="D16" i="60"/>
  <c r="J246" i="60"/>
  <c r="J246" i="65" s="1"/>
  <c r="H213" i="620" s="1"/>
  <c r="T184" i="60"/>
  <c r="T184" i="65" s="1"/>
  <c r="W130" i="60"/>
  <c r="W130" i="65" s="1"/>
  <c r="T107" i="60"/>
  <c r="T107" i="65" s="1"/>
  <c r="X259" i="60"/>
  <c r="X259" i="65" s="1"/>
  <c r="Z141" i="60"/>
  <c r="Z141" i="65" s="1"/>
  <c r="N208" i="60"/>
  <c r="N208" i="65" s="1"/>
  <c r="R152" i="60"/>
  <c r="R152" i="65" s="1"/>
  <c r="P87" i="60"/>
  <c r="P87" i="65" s="1"/>
  <c r="H105" i="60"/>
  <c r="H105" i="65" s="1"/>
  <c r="F316" i="620" s="1"/>
  <c r="O130" i="60"/>
  <c r="O130" i="65" s="1"/>
  <c r="D30" i="60"/>
  <c r="V142" i="60"/>
  <c r="V142" i="65" s="1"/>
  <c r="O100" i="60"/>
  <c r="O100" i="65" s="1"/>
  <c r="S219" i="60"/>
  <c r="S219" i="65" s="1"/>
  <c r="K185" i="60"/>
  <c r="K185" i="65" s="1"/>
  <c r="I186" i="620" s="1"/>
  <c r="I164" i="60"/>
  <c r="I164" i="65" s="1"/>
  <c r="G175" i="620" s="1"/>
  <c r="T235" i="60"/>
  <c r="T235" i="65" s="1"/>
  <c r="T130" i="60"/>
  <c r="T130" i="65" s="1"/>
  <c r="J127" i="60"/>
  <c r="J127" i="65" s="1"/>
  <c r="H144" i="620" s="1"/>
  <c r="L99" i="60"/>
  <c r="L99" i="65" s="1"/>
  <c r="R173" i="60"/>
  <c r="R173" i="65" s="1"/>
  <c r="L68" i="60"/>
  <c r="L68" i="65" s="1"/>
  <c r="Y216" i="60"/>
  <c r="Y216" i="65" s="1"/>
  <c r="Y231" i="60"/>
  <c r="Y231" i="65" s="1"/>
  <c r="M131" i="60"/>
  <c r="M131" i="65" s="1"/>
  <c r="K149" i="620" s="1"/>
  <c r="X37" i="60"/>
  <c r="X37" i="65" s="1"/>
  <c r="M255" i="60"/>
  <c r="M255" i="65" s="1"/>
  <c r="D253" i="60"/>
  <c r="W89" i="60"/>
  <c r="W89" i="65" s="1"/>
  <c r="O73" i="60"/>
  <c r="O73" i="65" s="1"/>
  <c r="I61" i="60"/>
  <c r="I61" i="65" s="1"/>
  <c r="N35" i="60"/>
  <c r="N35" i="65" s="1"/>
  <c r="O133" i="60"/>
  <c r="O133" i="65" s="1"/>
  <c r="I68" i="60"/>
  <c r="I68" i="65" s="1"/>
  <c r="G53" i="60"/>
  <c r="G53" i="65" s="1"/>
  <c r="E273" i="620" s="1"/>
  <c r="G214" i="60"/>
  <c r="G214" i="65" s="1"/>
  <c r="L44" i="60"/>
  <c r="L44" i="65" s="1"/>
  <c r="J161" i="60"/>
  <c r="J161" i="65" s="1"/>
  <c r="H141" i="60"/>
  <c r="H141" i="65" s="1"/>
  <c r="F157" i="620" s="1"/>
  <c r="O166" i="60"/>
  <c r="O166" i="65" s="1"/>
  <c r="Z186" i="60"/>
  <c r="Z186" i="65" s="1"/>
  <c r="V227" i="60"/>
  <c r="V227" i="65" s="1"/>
  <c r="Z207" i="60"/>
  <c r="Z207" i="65" s="1"/>
  <c r="T97" i="60"/>
  <c r="T97" i="65" s="1"/>
  <c r="T87" i="60"/>
  <c r="T87" i="65" s="1"/>
  <c r="S171" i="60"/>
  <c r="S171" i="65" s="1"/>
  <c r="Y55" i="60"/>
  <c r="Y55" i="65" s="1"/>
  <c r="V244" i="60"/>
  <c r="V244" i="65" s="1"/>
  <c r="X175" i="60"/>
  <c r="X175" i="65" s="1"/>
  <c r="X67" i="60"/>
  <c r="X67" i="65" s="1"/>
  <c r="Q213" i="60"/>
  <c r="Q213" i="65" s="1"/>
  <c r="Q261" i="60"/>
  <c r="Q261" i="65" s="1"/>
  <c r="W190" i="60"/>
  <c r="W190" i="65" s="1"/>
  <c r="N129" i="60"/>
  <c r="N129" i="65" s="1"/>
  <c r="D112" i="60"/>
  <c r="E112" i="60" s="1"/>
  <c r="U14" i="60"/>
  <c r="U14" i="65" s="1"/>
  <c r="P79" i="60"/>
  <c r="P79" i="65" s="1"/>
  <c r="U56" i="60"/>
  <c r="U56" i="65" s="1"/>
  <c r="I222" i="60"/>
  <c r="I222" i="65" s="1"/>
  <c r="Z213" i="60"/>
  <c r="Z213" i="65" s="1"/>
  <c r="Y189" i="60"/>
  <c r="Y189" i="65" s="1"/>
  <c r="Q244" i="60"/>
  <c r="Q244" i="65" s="1"/>
  <c r="J137" i="60"/>
  <c r="J137" i="65" s="1"/>
  <c r="W90" i="60"/>
  <c r="W90" i="65" s="1"/>
  <c r="W198" i="60"/>
  <c r="W198" i="65" s="1"/>
  <c r="J21" i="60"/>
  <c r="J21" i="65" s="1"/>
  <c r="L144" i="60"/>
  <c r="L144" i="65" s="1"/>
  <c r="J160" i="620" s="1"/>
  <c r="I36" i="60"/>
  <c r="I36" i="65" s="1"/>
  <c r="O101" i="60"/>
  <c r="O101" i="65" s="1"/>
  <c r="O88" i="60"/>
  <c r="O88" i="65" s="1"/>
  <c r="M210" i="60"/>
  <c r="M210" i="65" s="1"/>
  <c r="K197" i="620" s="1"/>
  <c r="V180" i="60"/>
  <c r="V180" i="65" s="1"/>
  <c r="N189" i="60"/>
  <c r="N189" i="65" s="1"/>
  <c r="T189" i="60"/>
  <c r="T189" i="65" s="1"/>
  <c r="O159" i="60"/>
  <c r="O159" i="65" s="1"/>
  <c r="G113" i="60"/>
  <c r="G113" i="65" s="1"/>
  <c r="E357" i="620" s="1"/>
  <c r="Y123" i="60"/>
  <c r="Y123" i="65" s="1"/>
  <c r="Q207" i="60"/>
  <c r="Q207" i="65" s="1"/>
  <c r="J76" i="60"/>
  <c r="J76" i="65" s="1"/>
  <c r="D228" i="60"/>
  <c r="G59" i="60"/>
  <c r="G59" i="65" s="1"/>
  <c r="E279" i="620" s="1"/>
  <c r="V98" i="60"/>
  <c r="V98" i="65" s="1"/>
  <c r="G123" i="60"/>
  <c r="G123" i="65" s="1"/>
  <c r="P259" i="60"/>
  <c r="P259" i="65" s="1"/>
  <c r="G252" i="60"/>
  <c r="G252" i="65" s="1"/>
  <c r="E218" i="620" s="1"/>
  <c r="Y210" i="60"/>
  <c r="Y210" i="65" s="1"/>
  <c r="P180" i="60"/>
  <c r="P180" i="65" s="1"/>
  <c r="Q177" i="60"/>
  <c r="Q177" i="65" s="1"/>
  <c r="Q235" i="60"/>
  <c r="Q235" i="65" s="1"/>
  <c r="R25" i="60"/>
  <c r="R25" i="65" s="1"/>
  <c r="M214" i="60"/>
  <c r="M214" i="65" s="1"/>
  <c r="S55" i="60"/>
  <c r="S55" i="65" s="1"/>
  <c r="T165" i="60"/>
  <c r="T165" i="65" s="1"/>
  <c r="W103" i="60"/>
  <c r="W103" i="65" s="1"/>
  <c r="O231" i="60"/>
  <c r="O231" i="65" s="1"/>
  <c r="D25" i="60"/>
  <c r="E25" i="60" s="1"/>
  <c r="U121" i="60"/>
  <c r="U121" i="65" s="1"/>
  <c r="Q69" i="60"/>
  <c r="Q69" i="65" s="1"/>
  <c r="N130" i="60"/>
  <c r="N130" i="65" s="1"/>
  <c r="R184" i="60"/>
  <c r="R184" i="65" s="1"/>
  <c r="Z160" i="60"/>
  <c r="Z160" i="65" s="1"/>
  <c r="D206" i="60"/>
  <c r="G188" i="60"/>
  <c r="G188" i="65" s="1"/>
  <c r="E191" i="620" s="1"/>
  <c r="W264" i="60"/>
  <c r="W264" i="65" s="1"/>
  <c r="Z171" i="60"/>
  <c r="Z171" i="65" s="1"/>
  <c r="N258" i="60"/>
  <c r="N258" i="65" s="1"/>
  <c r="W114" i="60"/>
  <c r="W114" i="65" s="1"/>
  <c r="V219" i="60"/>
  <c r="V219" i="65" s="1"/>
  <c r="K264" i="60"/>
  <c r="K264" i="65" s="1"/>
  <c r="K62" i="589" s="1"/>
  <c r="M262" i="60"/>
  <c r="M262" i="65" s="1"/>
  <c r="Y167" i="60"/>
  <c r="Y167" i="65" s="1"/>
  <c r="W158" i="60"/>
  <c r="W158" i="65" s="1"/>
  <c r="Z133" i="60"/>
  <c r="Z133" i="65" s="1"/>
  <c r="U78" i="60"/>
  <c r="U78" i="65" s="1"/>
  <c r="O174" i="60"/>
  <c r="O174" i="65" s="1"/>
  <c r="X104" i="60"/>
  <c r="X104" i="65" s="1"/>
  <c r="X172" i="60"/>
  <c r="X172" i="65" s="1"/>
  <c r="V144" i="60"/>
  <c r="V144" i="65" s="1"/>
  <c r="Y34" i="60"/>
  <c r="Y34" i="65" s="1"/>
  <c r="K88" i="60"/>
  <c r="K88" i="65" s="1"/>
  <c r="J101" i="60"/>
  <c r="J101" i="65" s="1"/>
  <c r="Y112" i="60"/>
  <c r="Y112" i="65" s="1"/>
  <c r="Z132" i="60"/>
  <c r="Z132" i="65" s="1"/>
  <c r="G185" i="60"/>
  <c r="G185" i="65" s="1"/>
  <c r="E186" i="620" s="1"/>
  <c r="M74" i="60"/>
  <c r="M74" i="65" s="1"/>
  <c r="S103" i="60"/>
  <c r="S103" i="65" s="1"/>
  <c r="J134" i="60"/>
  <c r="J134" i="65" s="1"/>
  <c r="H152" i="620" s="1"/>
  <c r="T123" i="60"/>
  <c r="T123" i="65" s="1"/>
  <c r="H104" i="60"/>
  <c r="H104" i="65" s="1"/>
  <c r="O218" i="60"/>
  <c r="O218" i="65" s="1"/>
  <c r="R148" i="60"/>
  <c r="R148" i="65" s="1"/>
  <c r="L198" i="60"/>
  <c r="L198" i="65" s="1"/>
  <c r="N96" i="60"/>
  <c r="N96" i="65" s="1"/>
  <c r="M246" i="60"/>
  <c r="M246" i="65" s="1"/>
  <c r="Z84" i="60"/>
  <c r="Z84" i="65" s="1"/>
  <c r="P231" i="60"/>
  <c r="P231" i="65" s="1"/>
  <c r="L227" i="60"/>
  <c r="L227" i="65" s="1"/>
  <c r="Z210" i="60"/>
  <c r="Z210" i="65" s="1"/>
  <c r="K24" i="60"/>
  <c r="K24" i="65" s="1"/>
  <c r="I252" i="620" s="1"/>
  <c r="Q52" i="60"/>
  <c r="Q52" i="65" s="1"/>
  <c r="L79" i="60"/>
  <c r="L79" i="65" s="1"/>
  <c r="J314" i="620" s="1"/>
  <c r="Q259" i="60"/>
  <c r="Q259" i="65" s="1"/>
  <c r="G104" i="60"/>
  <c r="G104" i="65" s="1"/>
  <c r="M77" i="60"/>
  <c r="M77" i="65" s="1"/>
  <c r="O82" i="60"/>
  <c r="O82" i="65" s="1"/>
  <c r="D39" i="60"/>
  <c r="H142" i="60"/>
  <c r="H142" i="65" s="1"/>
  <c r="F158" i="620" s="1"/>
  <c r="L58" i="60"/>
  <c r="L58" i="65" s="1"/>
  <c r="J278" i="620" s="1"/>
  <c r="S146" i="60"/>
  <c r="S146" i="65" s="1"/>
  <c r="X22" i="60"/>
  <c r="X22" i="65" s="1"/>
  <c r="J13" i="60"/>
  <c r="J13" i="65" s="1"/>
  <c r="O35" i="60"/>
  <c r="O35" i="65" s="1"/>
  <c r="R137" i="60"/>
  <c r="R137" i="65" s="1"/>
  <c r="Z111" i="60"/>
  <c r="Z111" i="65" s="1"/>
  <c r="Q168" i="60"/>
  <c r="Q168" i="65" s="1"/>
  <c r="D110" i="60"/>
  <c r="S43" i="60"/>
  <c r="S43" i="65" s="1"/>
  <c r="V228" i="60"/>
  <c r="V228" i="65" s="1"/>
  <c r="I168" i="60"/>
  <c r="I168" i="65" s="1"/>
  <c r="D249" i="60"/>
  <c r="U226" i="60"/>
  <c r="U226" i="65" s="1"/>
  <c r="K99" i="60"/>
  <c r="K99" i="65" s="1"/>
  <c r="Y105" i="60"/>
  <c r="Y105" i="65" s="1"/>
  <c r="U159" i="60"/>
  <c r="U159" i="65" s="1"/>
  <c r="J213" i="60"/>
  <c r="J213" i="65" s="1"/>
  <c r="X113" i="60"/>
  <c r="X113" i="65" s="1"/>
  <c r="L61" i="60"/>
  <c r="L61" i="65" s="1"/>
  <c r="Q98" i="60"/>
  <c r="Q98" i="65" s="1"/>
  <c r="Y251" i="60"/>
  <c r="Y251" i="65" s="1"/>
  <c r="O97" i="60"/>
  <c r="O97" i="65" s="1"/>
  <c r="D188" i="60"/>
  <c r="L157" i="60"/>
  <c r="L157" i="65" s="1"/>
  <c r="J170" i="620" s="1"/>
  <c r="I42" i="60"/>
  <c r="I42" i="65" s="1"/>
  <c r="G261" i="620" s="1"/>
  <c r="J132" i="60"/>
  <c r="J132" i="65" s="1"/>
  <c r="H150" i="620" s="1"/>
  <c r="M63" i="60"/>
  <c r="M63" i="65" s="1"/>
  <c r="U143" i="60"/>
  <c r="U143" i="65" s="1"/>
  <c r="K90" i="60"/>
  <c r="K90" i="65" s="1"/>
  <c r="K149" i="60"/>
  <c r="K149" i="65" s="1"/>
  <c r="I165" i="620" s="1"/>
  <c r="P208" i="60"/>
  <c r="P208" i="65" s="1"/>
  <c r="S97" i="60"/>
  <c r="S97" i="65" s="1"/>
  <c r="G88" i="60"/>
  <c r="G88" i="65" s="1"/>
  <c r="Y193" i="60"/>
  <c r="Y193" i="65" s="1"/>
  <c r="M40" i="60"/>
  <c r="M40" i="65" s="1"/>
  <c r="K259" i="620" s="1"/>
  <c r="P68" i="60"/>
  <c r="P68" i="65" s="1"/>
  <c r="P183" i="60"/>
  <c r="P183" i="65" s="1"/>
  <c r="Y77" i="60"/>
  <c r="Y77" i="65" s="1"/>
  <c r="R234" i="60"/>
  <c r="R234" i="65" s="1"/>
  <c r="U69" i="60"/>
  <c r="U69" i="65" s="1"/>
  <c r="W166" i="60"/>
  <c r="W166" i="65" s="1"/>
  <c r="Z231" i="60"/>
  <c r="Z231" i="65" s="1"/>
  <c r="P253" i="60"/>
  <c r="P253" i="65" s="1"/>
  <c r="P167" i="60"/>
  <c r="P167" i="65" s="1"/>
  <c r="J36" i="60"/>
  <c r="J36" i="65" s="1"/>
  <c r="P131" i="60"/>
  <c r="P131" i="65" s="1"/>
  <c r="M143" i="60"/>
  <c r="M143" i="65" s="1"/>
  <c r="K159" i="620" s="1"/>
  <c r="Y31" i="60"/>
  <c r="Y31" i="65" s="1"/>
  <c r="M110" i="60"/>
  <c r="M110" i="65" s="1"/>
  <c r="K351" i="620" s="1"/>
  <c r="K152" i="60"/>
  <c r="K152" i="65" s="1"/>
  <c r="W152" i="60"/>
  <c r="W152" i="65" s="1"/>
  <c r="L26" i="60"/>
  <c r="L26" i="65" s="1"/>
  <c r="M186" i="60"/>
  <c r="M186" i="65" s="1"/>
  <c r="K188" i="620" s="1"/>
  <c r="T150" i="60"/>
  <c r="T150" i="65" s="1"/>
  <c r="O214" i="60"/>
  <c r="O214" i="65" s="1"/>
  <c r="K47" i="60"/>
  <c r="K47" i="65" s="1"/>
  <c r="I267" i="620" s="1"/>
  <c r="Y37" i="60"/>
  <c r="Y37" i="65" s="1"/>
  <c r="D84" i="60"/>
  <c r="L31" i="60"/>
  <c r="L31" i="65" s="1"/>
  <c r="L188" i="60"/>
  <c r="L188" i="65" s="1"/>
  <c r="J191" i="620" s="1"/>
  <c r="I96" i="60"/>
  <c r="I96" i="65" s="1"/>
  <c r="V76" i="60"/>
  <c r="V76" i="65" s="1"/>
  <c r="P15" i="60"/>
  <c r="P15" i="65" s="1"/>
  <c r="Z92" i="60"/>
  <c r="Z92" i="65" s="1"/>
  <c r="T41" i="60"/>
  <c r="T41" i="65" s="1"/>
  <c r="O11" i="60"/>
  <c r="O11" i="65" s="1"/>
  <c r="Y174" i="60"/>
  <c r="Y174" i="65" s="1"/>
  <c r="T135" i="60"/>
  <c r="T135" i="65" s="1"/>
  <c r="L30" i="60"/>
  <c r="L30" i="65" s="1"/>
  <c r="J257" i="620" s="1"/>
  <c r="K130" i="60"/>
  <c r="K130" i="65" s="1"/>
  <c r="I148" i="620" s="1"/>
  <c r="O164" i="60"/>
  <c r="O164" i="65" s="1"/>
  <c r="V105" i="60"/>
  <c r="V105" i="65" s="1"/>
  <c r="W58" i="60"/>
  <c r="W58" i="65" s="1"/>
  <c r="M266" i="60"/>
  <c r="I144" i="60"/>
  <c r="I144" i="65" s="1"/>
  <c r="G160" i="620" s="1"/>
  <c r="Q114" i="60"/>
  <c r="Q114" i="65" s="1"/>
  <c r="T67" i="60"/>
  <c r="T67" i="65" s="1"/>
  <c r="K78" i="60"/>
  <c r="K78" i="65" s="1"/>
  <c r="V47" i="60"/>
  <c r="V47" i="65" s="1"/>
  <c r="P60" i="60"/>
  <c r="P60" i="65" s="1"/>
  <c r="O223" i="60"/>
  <c r="O223" i="65" s="1"/>
  <c r="D171" i="60"/>
  <c r="E171" i="60" s="1"/>
  <c r="W48" i="60"/>
  <c r="W48" i="65" s="1"/>
  <c r="O134" i="60"/>
  <c r="O134" i="65" s="1"/>
  <c r="Q46" i="60"/>
  <c r="Q46" i="65" s="1"/>
  <c r="U95" i="60"/>
  <c r="U95" i="65" s="1"/>
  <c r="T233" i="60"/>
  <c r="T233" i="65" s="1"/>
  <c r="M87" i="60"/>
  <c r="M87" i="65" s="1"/>
  <c r="W84" i="60"/>
  <c r="W84" i="65" s="1"/>
  <c r="U136" i="60"/>
  <c r="U136" i="65" s="1"/>
  <c r="Q149" i="60"/>
  <c r="Q149" i="65" s="1"/>
  <c r="N158" i="60"/>
  <c r="N158" i="65" s="1"/>
  <c r="Z172" i="60"/>
  <c r="Z172" i="65" s="1"/>
  <c r="V201" i="60"/>
  <c r="V201" i="65" s="1"/>
  <c r="L131" i="60"/>
  <c r="L131" i="65" s="1"/>
  <c r="J149" i="620" s="1"/>
  <c r="X262" i="60"/>
  <c r="X262" i="65" s="1"/>
  <c r="Q252" i="60"/>
  <c r="Q252" i="65" s="1"/>
  <c r="Z135" i="60"/>
  <c r="Z135" i="65" s="1"/>
  <c r="H213" i="60"/>
  <c r="H213" i="65" s="1"/>
  <c r="P184" i="60"/>
  <c r="P184" i="65" s="1"/>
  <c r="G249" i="60"/>
  <c r="G249" i="65" s="1"/>
  <c r="G44" i="60"/>
  <c r="G44" i="65" s="1"/>
  <c r="G277" i="65" s="1"/>
  <c r="H36" i="621" s="1"/>
  <c r="Q73" i="60"/>
  <c r="Q73" i="65" s="1"/>
  <c r="W83" i="60"/>
  <c r="W83" i="65" s="1"/>
  <c r="U48" i="60"/>
  <c r="U48" i="65" s="1"/>
  <c r="N45" i="60"/>
  <c r="N45" i="65" s="1"/>
  <c r="C15" i="390"/>
  <c r="D264" i="60"/>
  <c r="Q152" i="60"/>
  <c r="Q152" i="65" s="1"/>
  <c r="X38" i="60"/>
  <c r="X38" i="65" s="1"/>
  <c r="N264" i="60"/>
  <c r="N264" i="65" s="1"/>
  <c r="V245" i="60"/>
  <c r="V245" i="65" s="1"/>
  <c r="I189" i="60"/>
  <c r="I189" i="65" s="1"/>
  <c r="G192" i="620" s="1"/>
  <c r="X185" i="60"/>
  <c r="X185" i="65" s="1"/>
  <c r="J229" i="60"/>
  <c r="J229" i="65" s="1"/>
  <c r="T42" i="60"/>
  <c r="T42" i="65" s="1"/>
  <c r="R232" i="60"/>
  <c r="R232" i="65" s="1"/>
  <c r="O182" i="60"/>
  <c r="O182" i="65" s="1"/>
  <c r="T252" i="60"/>
  <c r="T252" i="65" s="1"/>
  <c r="V58" i="60"/>
  <c r="V58" i="65" s="1"/>
  <c r="L166" i="60"/>
  <c r="L166" i="65" s="1"/>
  <c r="J177" i="620" s="1"/>
  <c r="Z235" i="60"/>
  <c r="Z235" i="65" s="1"/>
  <c r="V150" i="60"/>
  <c r="V150" i="65" s="1"/>
  <c r="D63" i="60"/>
  <c r="S182" i="60"/>
  <c r="S182" i="65" s="1"/>
  <c r="R77" i="60"/>
  <c r="R77" i="65" s="1"/>
  <c r="I69" i="60"/>
  <c r="I69" i="65" s="1"/>
  <c r="W213" i="60"/>
  <c r="W213" i="65" s="1"/>
  <c r="S230" i="60"/>
  <c r="S230" i="65" s="1"/>
  <c r="T39" i="60"/>
  <c r="T39" i="65" s="1"/>
  <c r="K131" i="60"/>
  <c r="K131" i="65" s="1"/>
  <c r="I149" i="620" s="1"/>
  <c r="K210" i="60"/>
  <c r="K210" i="65" s="1"/>
  <c r="I197" i="620" s="1"/>
  <c r="X130" i="60"/>
  <c r="X130" i="65" s="1"/>
  <c r="Q266" i="60"/>
  <c r="M183" i="60"/>
  <c r="M183" i="65" s="1"/>
  <c r="K184" i="620" s="1"/>
  <c r="J34" i="60"/>
  <c r="J34" i="65" s="1"/>
  <c r="X78" i="60"/>
  <c r="X78" i="65" s="1"/>
  <c r="L161" i="60"/>
  <c r="L161" i="65" s="1"/>
  <c r="L244" i="60"/>
  <c r="L244" i="65" s="1"/>
  <c r="L25" i="589" s="1"/>
  <c r="L53" i="589" s="1"/>
  <c r="D97" i="60"/>
  <c r="P51" i="60"/>
  <c r="P51" i="65" s="1"/>
  <c r="L216" i="60"/>
  <c r="L216" i="65" s="1"/>
  <c r="L213" i="60"/>
  <c r="L213" i="65" s="1"/>
  <c r="S174" i="60"/>
  <c r="S174" i="65" s="1"/>
  <c r="Q216" i="60"/>
  <c r="Q216" i="65" s="1"/>
  <c r="N232" i="60"/>
  <c r="N232" i="65" s="1"/>
  <c r="U25" i="60"/>
  <c r="U25" i="65" s="1"/>
  <c r="H149" i="60"/>
  <c r="H149" i="65" s="1"/>
  <c r="F165" i="620" s="1"/>
  <c r="R190" i="60"/>
  <c r="R190" i="65" s="1"/>
  <c r="L21" i="60"/>
  <c r="L21" i="65" s="1"/>
  <c r="M70" i="60"/>
  <c r="M70" i="65" s="1"/>
  <c r="T220" i="60"/>
  <c r="T220" i="65" s="1"/>
  <c r="Q131" i="60"/>
  <c r="Q131" i="65" s="1"/>
  <c r="T14" i="60"/>
  <c r="T14" i="65" s="1"/>
  <c r="X134" i="60"/>
  <c r="X134" i="65" s="1"/>
  <c r="I76" i="60"/>
  <c r="I76" i="65" s="1"/>
  <c r="O113" i="60"/>
  <c r="O113" i="65" s="1"/>
  <c r="W228" i="60"/>
  <c r="W228" i="65" s="1"/>
  <c r="P136" i="60"/>
  <c r="P136" i="65" s="1"/>
  <c r="R207" i="60"/>
  <c r="R207" i="65" s="1"/>
  <c r="H111" i="60"/>
  <c r="H111" i="65" s="1"/>
  <c r="F354" i="620" s="1"/>
  <c r="Y149" i="60"/>
  <c r="Y149" i="65" s="1"/>
  <c r="T78" i="60"/>
  <c r="T78" i="65" s="1"/>
  <c r="R102" i="60"/>
  <c r="R102" i="65" s="1"/>
  <c r="Y76" i="60"/>
  <c r="Y76" i="65" s="1"/>
  <c r="W54" i="60"/>
  <c r="W54" i="65" s="1"/>
  <c r="P59" i="60"/>
  <c r="P59" i="65" s="1"/>
  <c r="J175" i="60"/>
  <c r="J175" i="65" s="1"/>
  <c r="L11" i="60"/>
  <c r="L11" i="65" s="1"/>
  <c r="J230" i="620" s="1"/>
  <c r="J180" i="60"/>
  <c r="J180" i="65" s="1"/>
  <c r="H180" i="620" s="1"/>
  <c r="Q100" i="60"/>
  <c r="Q100" i="65" s="1"/>
  <c r="V185" i="60"/>
  <c r="V185" i="65" s="1"/>
  <c r="O146" i="60"/>
  <c r="O146" i="65" s="1"/>
  <c r="G61" i="60"/>
  <c r="G61" i="65" s="1"/>
  <c r="N266" i="60"/>
  <c r="D140" i="60"/>
  <c r="N32" i="60"/>
  <c r="N32" i="65" s="1"/>
  <c r="O20" i="60"/>
  <c r="O20" i="65" s="1"/>
  <c r="O259" i="60"/>
  <c r="O259" i="65" s="1"/>
  <c r="I157" i="60"/>
  <c r="I157" i="65" s="1"/>
  <c r="G170" i="620" s="1"/>
  <c r="N209" i="60"/>
  <c r="N209" i="65" s="1"/>
  <c r="U240" i="60"/>
  <c r="U240" i="65" s="1"/>
  <c r="K245" i="60"/>
  <c r="K245" i="65" s="1"/>
  <c r="K24" i="589" s="1"/>
  <c r="K52" i="589" s="1"/>
  <c r="Z86" i="60"/>
  <c r="Z86" i="65" s="1"/>
  <c r="J146" i="60"/>
  <c r="J146" i="65" s="1"/>
  <c r="H162" i="620" s="1"/>
  <c r="Q182" i="60"/>
  <c r="Q182" i="65" s="1"/>
  <c r="R177" i="60"/>
  <c r="R177" i="65" s="1"/>
  <c r="T146" i="60"/>
  <c r="T146" i="65" s="1"/>
  <c r="S102" i="60"/>
  <c r="S102" i="65" s="1"/>
  <c r="M34" i="60"/>
  <c r="M34" i="65" s="1"/>
  <c r="T96" i="60"/>
  <c r="T96" i="65" s="1"/>
  <c r="H214" i="60"/>
  <c r="H214" i="65" s="1"/>
  <c r="I146" i="60"/>
  <c r="I146" i="65" s="1"/>
  <c r="G162" i="620" s="1"/>
  <c r="V53" i="60"/>
  <c r="V53" i="65" s="1"/>
  <c r="H146" i="60"/>
  <c r="H146" i="65" s="1"/>
  <c r="F162" i="620" s="1"/>
  <c r="O31" i="60"/>
  <c r="O31" i="65" s="1"/>
  <c r="Z223" i="60"/>
  <c r="Z223" i="65" s="1"/>
  <c r="S85" i="60"/>
  <c r="S85" i="65" s="1"/>
  <c r="S37" i="60"/>
  <c r="S37" i="65" s="1"/>
  <c r="U230" i="60"/>
  <c r="U230" i="65" s="1"/>
  <c r="T44" i="60"/>
  <c r="T44" i="65" s="1"/>
  <c r="D29" i="60"/>
  <c r="N160" i="60"/>
  <c r="N160" i="65" s="1"/>
  <c r="M181" i="60"/>
  <c r="M181" i="65" s="1"/>
  <c r="K181" i="620" s="1"/>
  <c r="R171" i="60"/>
  <c r="R171" i="65" s="1"/>
  <c r="S173" i="60"/>
  <c r="S173" i="65" s="1"/>
  <c r="H216" i="60"/>
  <c r="H216" i="65" s="1"/>
  <c r="S87" i="60"/>
  <c r="S87" i="65" s="1"/>
  <c r="L233" i="60"/>
  <c r="L233" i="65" s="1"/>
  <c r="J54" i="60"/>
  <c r="J54" i="65" s="1"/>
  <c r="H274" i="620" s="1"/>
  <c r="U68" i="60"/>
  <c r="U68" i="65" s="1"/>
  <c r="V152" i="60"/>
  <c r="V152" i="65" s="1"/>
  <c r="V88" i="60"/>
  <c r="V88" i="65" s="1"/>
  <c r="H234" i="60"/>
  <c r="H234" i="65" s="1"/>
  <c r="R29" i="60"/>
  <c r="R29" i="65" s="1"/>
  <c r="T232" i="60"/>
  <c r="T232" i="65" s="1"/>
  <c r="T221" i="60"/>
  <c r="T221" i="65" s="1"/>
  <c r="X188" i="60"/>
  <c r="X188" i="65" s="1"/>
  <c r="O245" i="60"/>
  <c r="O245" i="65" s="1"/>
  <c r="L152" i="60"/>
  <c r="L152" i="65" s="1"/>
  <c r="M111" i="60"/>
  <c r="M111" i="65" s="1"/>
  <c r="K354" i="620" s="1"/>
  <c r="D41" i="60"/>
  <c r="J226" i="60"/>
  <c r="J226" i="65" s="1"/>
  <c r="Z69" i="60"/>
  <c r="Z69" i="65" s="1"/>
  <c r="H97" i="60"/>
  <c r="H97" i="65" s="1"/>
  <c r="M12" i="60"/>
  <c r="M12" i="65" s="1"/>
  <c r="K231" i="620" s="1"/>
  <c r="K98" i="60"/>
  <c r="K98" i="65" s="1"/>
  <c r="P46" i="60"/>
  <c r="P46" i="65" s="1"/>
  <c r="Q37" i="60"/>
  <c r="Q37" i="65" s="1"/>
  <c r="T100" i="60"/>
  <c r="T100" i="65" s="1"/>
  <c r="P103" i="60"/>
  <c r="P103" i="65" s="1"/>
  <c r="U184" i="60"/>
  <c r="U184" i="65" s="1"/>
  <c r="S47" i="60"/>
  <c r="S47" i="65" s="1"/>
  <c r="J41" i="60"/>
  <c r="J41" i="65" s="1"/>
  <c r="H260" i="620" s="1"/>
  <c r="N68" i="60"/>
  <c r="N68" i="65" s="1"/>
  <c r="I15" i="60"/>
  <c r="I15" i="65" s="1"/>
  <c r="V135" i="60"/>
  <c r="V135" i="65" s="1"/>
  <c r="S73" i="60"/>
  <c r="S73" i="65" s="1"/>
  <c r="H172" i="60"/>
  <c r="H172" i="65" s="1"/>
  <c r="Q123" i="60"/>
  <c r="Q123" i="65" s="1"/>
  <c r="U128" i="60"/>
  <c r="U128" i="65" s="1"/>
  <c r="P57" i="60"/>
  <c r="P57" i="65" s="1"/>
  <c r="N161" i="60"/>
  <c r="N161" i="65" s="1"/>
  <c r="K200" i="60"/>
  <c r="K200" i="65" s="1"/>
  <c r="K266" i="60"/>
  <c r="G213" i="60"/>
  <c r="G213" i="65" s="1"/>
  <c r="X57" i="60"/>
  <c r="X57" i="65" s="1"/>
  <c r="P266" i="60"/>
  <c r="L259" i="60"/>
  <c r="L259" i="65" s="1"/>
  <c r="U38" i="60"/>
  <c r="U38" i="65" s="1"/>
  <c r="Q19" i="60"/>
  <c r="Q19" i="65" s="1"/>
  <c r="N11" i="60"/>
  <c r="N11" i="65" s="1"/>
  <c r="V189" i="60"/>
  <c r="V189" i="65" s="1"/>
  <c r="W172" i="60"/>
  <c r="W172" i="65" s="1"/>
  <c r="Q16" i="60"/>
  <c r="Q16" i="65" s="1"/>
  <c r="N141" i="60"/>
  <c r="N141" i="65" s="1"/>
  <c r="U67" i="60"/>
  <c r="U67" i="65" s="1"/>
  <c r="Y75" i="60"/>
  <c r="Y75" i="65" s="1"/>
  <c r="J133" i="60"/>
  <c r="J133" i="65" s="1"/>
  <c r="H151" i="620" s="1"/>
  <c r="S13" i="60"/>
  <c r="S13" i="65" s="1"/>
  <c r="K22" i="60"/>
  <c r="K22" i="65" s="1"/>
  <c r="D55" i="60"/>
  <c r="V177" i="60"/>
  <c r="V177" i="65" s="1"/>
  <c r="G34" i="60"/>
  <c r="G34" i="65" s="1"/>
  <c r="Z46" i="60"/>
  <c r="Z46" i="65" s="1"/>
  <c r="T68" i="60"/>
  <c r="T68" i="65" s="1"/>
  <c r="U74" i="60"/>
  <c r="U74" i="65" s="1"/>
  <c r="H148" i="60"/>
  <c r="H148" i="65" s="1"/>
  <c r="F164" i="620" s="1"/>
  <c r="W111" i="60"/>
  <c r="W111" i="65" s="1"/>
  <c r="T166" i="60"/>
  <c r="T166" i="65" s="1"/>
  <c r="X223" i="60"/>
  <c r="X223" i="65" s="1"/>
  <c r="I219" i="60"/>
  <c r="I219" i="65" s="1"/>
  <c r="O127" i="60"/>
  <c r="O127" i="65" s="1"/>
  <c r="Y97" i="60"/>
  <c r="Y97" i="65" s="1"/>
  <c r="P261" i="60"/>
  <c r="P261" i="65" s="1"/>
  <c r="L55" i="60"/>
  <c r="L55" i="65" s="1"/>
  <c r="J275" i="620" s="1"/>
  <c r="K165" i="60"/>
  <c r="K165" i="65" s="1"/>
  <c r="I176" i="620" s="1"/>
  <c r="Y240" i="60"/>
  <c r="Y240" i="65" s="1"/>
  <c r="R58" i="60"/>
  <c r="R58" i="65" s="1"/>
  <c r="X173" i="60"/>
  <c r="X173" i="65" s="1"/>
  <c r="X43" i="60"/>
  <c r="X43" i="65" s="1"/>
  <c r="R227" i="60"/>
  <c r="R227" i="65" s="1"/>
  <c r="V116" i="60"/>
  <c r="V116" i="65" s="1"/>
  <c r="P227" i="60"/>
  <c r="P227" i="65" s="1"/>
  <c r="Y29" i="60"/>
  <c r="Y29" i="65" s="1"/>
  <c r="U101" i="60"/>
  <c r="U101" i="65" s="1"/>
  <c r="D56" i="60"/>
  <c r="K29" i="60"/>
  <c r="K29" i="65" s="1"/>
  <c r="I256" i="620" s="1"/>
  <c r="W252" i="60"/>
  <c r="W252" i="65" s="1"/>
  <c r="I156" i="60"/>
  <c r="I156" i="65" s="1"/>
  <c r="G169" i="620" s="1"/>
  <c r="R255" i="60"/>
  <c r="R255" i="65" s="1"/>
  <c r="K229" i="60"/>
  <c r="K229" i="65" s="1"/>
  <c r="X220" i="60"/>
  <c r="X220" i="65" s="1"/>
  <c r="L70" i="60"/>
  <c r="L70" i="65" s="1"/>
  <c r="K168" i="60"/>
  <c r="K168" i="65" s="1"/>
  <c r="H220" i="60"/>
  <c r="H220" i="65" s="1"/>
  <c r="W36" i="60"/>
  <c r="W36" i="65" s="1"/>
  <c r="O144" i="60"/>
  <c r="O144" i="65" s="1"/>
  <c r="Z29" i="60"/>
  <c r="Z29" i="65" s="1"/>
  <c r="D14" i="60"/>
  <c r="E14" i="60" s="1"/>
  <c r="X31" i="60"/>
  <c r="X31" i="65" s="1"/>
  <c r="M263" i="60"/>
  <c r="M263" i="65" s="1"/>
  <c r="M61" i="589" s="1"/>
  <c r="M217" i="60"/>
  <c r="M217" i="65" s="1"/>
  <c r="P43" i="60"/>
  <c r="P43" i="65" s="1"/>
  <c r="T98" i="60"/>
  <c r="T98" i="65" s="1"/>
  <c r="U223" i="60"/>
  <c r="U223" i="65" s="1"/>
  <c r="R34" i="60"/>
  <c r="R34" i="65" s="1"/>
  <c r="U103" i="60"/>
  <c r="U103" i="65" s="1"/>
  <c r="L53" i="60"/>
  <c r="L53" i="65" s="1"/>
  <c r="J273" i="620" s="1"/>
  <c r="D232" i="60"/>
  <c r="P199" i="60"/>
  <c r="P199" i="65" s="1"/>
  <c r="V99" i="60"/>
  <c r="V99" i="65" s="1"/>
  <c r="O87" i="60"/>
  <c r="O87" i="65" s="1"/>
  <c r="U266" i="60"/>
  <c r="J233" i="60"/>
  <c r="J233" i="65" s="1"/>
  <c r="Q12" i="60"/>
  <c r="Q12" i="65" s="1"/>
  <c r="W255" i="60"/>
  <c r="W255" i="65" s="1"/>
  <c r="L57" i="60"/>
  <c r="L57" i="65" s="1"/>
  <c r="J277" i="620" s="1"/>
  <c r="V100" i="60"/>
  <c r="V100" i="65" s="1"/>
  <c r="X12" i="60"/>
  <c r="X12" i="65" s="1"/>
  <c r="Y222" i="60"/>
  <c r="Y222" i="65" s="1"/>
  <c r="S147" i="60"/>
  <c r="S147" i="65" s="1"/>
  <c r="P32" i="60"/>
  <c r="P32" i="65" s="1"/>
  <c r="V184" i="60"/>
  <c r="V184" i="65" s="1"/>
  <c r="O99" i="60"/>
  <c r="O99" i="65" s="1"/>
  <c r="X13" i="60"/>
  <c r="X13" i="65" s="1"/>
  <c r="D262" i="60"/>
  <c r="E262" i="60" s="1"/>
  <c r="G186" i="60"/>
  <c r="G186" i="65" s="1"/>
  <c r="E188" i="620" s="1"/>
  <c r="D54" i="60"/>
  <c r="V222" i="60"/>
  <c r="V222" i="65" s="1"/>
  <c r="Z185" i="60"/>
  <c r="Z185" i="65" s="1"/>
  <c r="T25" i="60"/>
  <c r="T25" i="65" s="1"/>
  <c r="Z217" i="60"/>
  <c r="Z217" i="65" s="1"/>
  <c r="N255" i="60"/>
  <c r="N255" i="65" s="1"/>
  <c r="I70" i="60"/>
  <c r="I70" i="65" s="1"/>
  <c r="G318" i="620" s="1"/>
  <c r="G323" i="620" s="1"/>
  <c r="P249" i="60"/>
  <c r="P249" i="65" s="1"/>
  <c r="O61" i="60"/>
  <c r="O61" i="65" s="1"/>
  <c r="M222" i="60"/>
  <c r="M222" i="65" s="1"/>
  <c r="K35" i="60"/>
  <c r="K35" i="65" s="1"/>
  <c r="I227" i="60"/>
  <c r="I227" i="65" s="1"/>
  <c r="D229" i="60"/>
  <c r="E229" i="60" s="1"/>
  <c r="U236" i="60"/>
  <c r="U236" i="65" s="1"/>
  <c r="X165" i="60"/>
  <c r="X165" i="65" s="1"/>
  <c r="K219" i="60"/>
  <c r="K219" i="65" s="1"/>
  <c r="M127" i="60"/>
  <c r="M127" i="65" s="1"/>
  <c r="K144" i="620" s="1"/>
  <c r="J234" i="60"/>
  <c r="J234" i="65" s="1"/>
  <c r="J219" i="60"/>
  <c r="J219" i="65" s="1"/>
  <c r="P84" i="60"/>
  <c r="P84" i="65" s="1"/>
  <c r="X129" i="60"/>
  <c r="X129" i="65" s="1"/>
  <c r="X253" i="60"/>
  <c r="X253" i="65" s="1"/>
  <c r="J103" i="60"/>
  <c r="J103" i="65" s="1"/>
  <c r="R135" i="60"/>
  <c r="R135" i="65" s="1"/>
  <c r="W185" i="60"/>
  <c r="W185" i="65" s="1"/>
  <c r="N54" i="60"/>
  <c r="N54" i="65" s="1"/>
  <c r="N43" i="60"/>
  <c r="N43" i="65" s="1"/>
  <c r="Q86" i="60"/>
  <c r="Q86" i="65" s="1"/>
  <c r="H174" i="60"/>
  <c r="H174" i="65" s="1"/>
  <c r="M21" i="60"/>
  <c r="M21" i="65" s="1"/>
  <c r="T262" i="60"/>
  <c r="T262" i="65" s="1"/>
  <c r="L69" i="60"/>
  <c r="L69" i="65" s="1"/>
  <c r="P37" i="60"/>
  <c r="P37" i="65" s="1"/>
  <c r="P75" i="60"/>
  <c r="P75" i="65" s="1"/>
  <c r="N61" i="60"/>
  <c r="N61" i="65" s="1"/>
  <c r="L107" i="60"/>
  <c r="L107" i="65" s="1"/>
  <c r="L10" i="589" s="1"/>
  <c r="L91" i="60"/>
  <c r="L91" i="65" s="1"/>
  <c r="I158" i="60"/>
  <c r="I158" i="65" s="1"/>
  <c r="G171" i="620" s="1"/>
  <c r="J22" i="60"/>
  <c r="J22" i="65" s="1"/>
  <c r="N38" i="60"/>
  <c r="N38" i="65" s="1"/>
  <c r="N70" i="60"/>
  <c r="N70" i="65" s="1"/>
  <c r="Z266" i="60"/>
  <c r="Q23" i="60"/>
  <c r="Q23" i="65" s="1"/>
  <c r="T122" i="60"/>
  <c r="T122" i="65" s="1"/>
  <c r="Z193" i="60"/>
  <c r="Z193" i="65" s="1"/>
  <c r="H70" i="60"/>
  <c r="H70" i="65" s="1"/>
  <c r="U137" i="60"/>
  <c r="U137" i="65" s="1"/>
  <c r="M46" i="60"/>
  <c r="M46" i="65" s="1"/>
  <c r="K265" i="620" s="1"/>
  <c r="W149" i="60"/>
  <c r="W149" i="65" s="1"/>
  <c r="Z137" i="60"/>
  <c r="Z137" i="65" s="1"/>
  <c r="S110" i="60"/>
  <c r="S110" i="65" s="1"/>
  <c r="V143" i="60"/>
  <c r="V143" i="65" s="1"/>
  <c r="T105" i="60"/>
  <c r="T105" i="65" s="1"/>
  <c r="Q113" i="60"/>
  <c r="Q113" i="65" s="1"/>
  <c r="Y253" i="60"/>
  <c r="Y253" i="65" s="1"/>
  <c r="D44" i="60"/>
  <c r="E44" i="60" s="1"/>
  <c r="I60" i="60"/>
  <c r="I60" i="65" s="1"/>
  <c r="G280" i="620" s="1"/>
  <c r="U90" i="60"/>
  <c r="U90" i="65" s="1"/>
  <c r="S75" i="60"/>
  <c r="S75" i="65" s="1"/>
  <c r="N67" i="60"/>
  <c r="N67" i="65" s="1"/>
  <c r="U177" i="60"/>
  <c r="U177" i="65" s="1"/>
  <c r="X160" i="60"/>
  <c r="X160" i="65" s="1"/>
  <c r="N95" i="60"/>
  <c r="N95" i="65" s="1"/>
  <c r="M69" i="60"/>
  <c r="M69" i="65" s="1"/>
  <c r="S32" i="60"/>
  <c r="S32" i="65" s="1"/>
  <c r="U131" i="60"/>
  <c r="U131" i="65" s="1"/>
  <c r="Y185" i="60"/>
  <c r="Y185" i="65" s="1"/>
  <c r="J29" i="60"/>
  <c r="J29" i="65" s="1"/>
  <c r="H256" i="620" s="1"/>
  <c r="O222" i="60"/>
  <c r="O222" i="65" s="1"/>
  <c r="O253" i="60"/>
  <c r="O253" i="65" s="1"/>
  <c r="R33" i="60"/>
  <c r="R33" i="65" s="1"/>
  <c r="I147" i="60"/>
  <c r="I147" i="65" s="1"/>
  <c r="G163" i="620" s="1"/>
  <c r="Y95" i="60"/>
  <c r="Y95" i="65" s="1"/>
  <c r="J199" i="60"/>
  <c r="J199" i="65" s="1"/>
  <c r="J86" i="60"/>
  <c r="J86" i="65" s="1"/>
  <c r="L140" i="60"/>
  <c r="L140" i="65" s="1"/>
  <c r="J156" i="620" s="1"/>
  <c r="Q236" i="60"/>
  <c r="Q236" i="65" s="1"/>
  <c r="N69" i="60"/>
  <c r="N69" i="65" s="1"/>
  <c r="S167" i="60"/>
  <c r="S167" i="65" s="1"/>
  <c r="Z53" i="60"/>
  <c r="Z53" i="65" s="1"/>
  <c r="Y44" i="60"/>
  <c r="Y44" i="65" s="1"/>
  <c r="S82" i="60"/>
  <c r="S82" i="65" s="1"/>
  <c r="W129" i="60"/>
  <c r="W129" i="65" s="1"/>
  <c r="U244" i="60"/>
  <c r="U244" i="65" s="1"/>
  <c r="D132" i="60"/>
  <c r="K129" i="60"/>
  <c r="K129" i="65" s="1"/>
  <c r="I147" i="620" s="1"/>
  <c r="G199" i="60"/>
  <c r="G199" i="65" s="1"/>
  <c r="Q220" i="60"/>
  <c r="Q220" i="65" s="1"/>
  <c r="T180" i="60"/>
  <c r="T180" i="65" s="1"/>
  <c r="J69" i="60"/>
  <c r="J69" i="65" s="1"/>
  <c r="T145" i="60"/>
  <c r="T145" i="65" s="1"/>
  <c r="I85" i="60"/>
  <c r="I85" i="65" s="1"/>
  <c r="K161" i="60"/>
  <c r="K161" i="65" s="1"/>
  <c r="I58" i="60"/>
  <c r="I58" i="65" s="1"/>
  <c r="G278" i="620" s="1"/>
  <c r="Q173" i="60"/>
  <c r="Q173" i="65" s="1"/>
  <c r="Q142" i="60"/>
  <c r="Q142" i="65" s="1"/>
  <c r="D205" i="60"/>
  <c r="I190" i="60"/>
  <c r="I190" i="65" s="1"/>
  <c r="G193" i="620" s="1"/>
  <c r="P210" i="60"/>
  <c r="P210" i="65" s="1"/>
  <c r="O105" i="60"/>
  <c r="O105" i="65" s="1"/>
  <c r="J204" i="60"/>
  <c r="J204" i="65" s="1"/>
  <c r="R54" i="60"/>
  <c r="R54" i="65" s="1"/>
  <c r="V44" i="60"/>
  <c r="V44" i="65" s="1"/>
  <c r="Z198" i="60"/>
  <c r="Z198" i="65" s="1"/>
  <c r="K158" i="60"/>
  <c r="K158" i="65" s="1"/>
  <c r="I171" i="620" s="1"/>
  <c r="R208" i="60"/>
  <c r="R208" i="65" s="1"/>
  <c r="D61" i="60"/>
  <c r="D113" i="60"/>
  <c r="Q263" i="60"/>
  <c r="Q263" i="65" s="1"/>
  <c r="R145" i="60"/>
  <c r="R145" i="65" s="1"/>
  <c r="I113" i="60"/>
  <c r="I113" i="65" s="1"/>
  <c r="G357" i="620" s="1"/>
  <c r="G358" i="620" s="1"/>
  <c r="K111" i="60"/>
  <c r="K111" i="65" s="1"/>
  <c r="I354" i="620" s="1"/>
  <c r="P77" i="60"/>
  <c r="P77" i="65" s="1"/>
  <c r="M133" i="60"/>
  <c r="M133" i="65" s="1"/>
  <c r="K151" i="620" s="1"/>
  <c r="W177" i="60"/>
  <c r="W177" i="65" s="1"/>
  <c r="I48" i="60"/>
  <c r="I48" i="65" s="1"/>
  <c r="I273" i="65" s="1"/>
  <c r="Y11" i="60"/>
  <c r="Y11" i="65" s="1"/>
  <c r="W222" i="60"/>
  <c r="W222" i="65" s="1"/>
  <c r="U46" i="60"/>
  <c r="U46" i="65" s="1"/>
  <c r="P250" i="60"/>
  <c r="P250" i="65" s="1"/>
  <c r="K54" i="60"/>
  <c r="K54" i="65" s="1"/>
  <c r="I274" i="620" s="1"/>
  <c r="G37" i="60"/>
  <c r="G37" i="65" s="1"/>
  <c r="W200" i="60"/>
  <c r="W200" i="65" s="1"/>
  <c r="R36" i="60"/>
  <c r="R36" i="65" s="1"/>
  <c r="Z250" i="60"/>
  <c r="Z250" i="65" s="1"/>
  <c r="H19" i="60"/>
  <c r="H19" i="65" s="1"/>
  <c r="F247" i="620" s="1"/>
  <c r="Q110" i="60"/>
  <c r="Q110" i="65" s="1"/>
  <c r="J232" i="60"/>
  <c r="J232" i="65" s="1"/>
  <c r="J15" i="60"/>
  <c r="J15" i="65" s="1"/>
  <c r="M48" i="60"/>
  <c r="M48" i="65" s="1"/>
  <c r="M273" i="65" s="1"/>
  <c r="M101" i="60"/>
  <c r="M101" i="65" s="1"/>
  <c r="U210" i="60"/>
  <c r="U210" i="65" s="1"/>
  <c r="Z201" i="60"/>
  <c r="Z201" i="65" s="1"/>
  <c r="J173" i="60"/>
  <c r="J173" i="65" s="1"/>
  <c r="O44" i="60"/>
  <c r="O44" i="65" s="1"/>
  <c r="P39" i="60"/>
  <c r="P39" i="65" s="1"/>
  <c r="Q226" i="60"/>
  <c r="Q226" i="65" s="1"/>
  <c r="J164" i="60"/>
  <c r="J164" i="65" s="1"/>
  <c r="H175" i="620" s="1"/>
  <c r="X144" i="60"/>
  <c r="X144" i="65" s="1"/>
  <c r="U186" i="60"/>
  <c r="U186" i="65" s="1"/>
  <c r="K262" i="60"/>
  <c r="K262" i="65" s="1"/>
  <c r="Q126" i="60"/>
  <c r="Q126" i="65" s="1"/>
  <c r="G133" i="60"/>
  <c r="G133" i="65" s="1"/>
  <c r="E151" i="620" s="1"/>
  <c r="V167" i="60"/>
  <c r="V167" i="65" s="1"/>
  <c r="N148" i="60"/>
  <c r="N148" i="65" s="1"/>
  <c r="L127" i="60"/>
  <c r="L127" i="65" s="1"/>
  <c r="J144" i="620" s="1"/>
  <c r="G210" i="60"/>
  <c r="G210" i="65" s="1"/>
  <c r="E197" i="620" s="1"/>
  <c r="U228" i="60"/>
  <c r="U228" i="65" s="1"/>
  <c r="U59" i="60"/>
  <c r="U59" i="65" s="1"/>
  <c r="M86" i="60"/>
  <c r="M86" i="65" s="1"/>
  <c r="Y96" i="60"/>
  <c r="Y96" i="65" s="1"/>
  <c r="K13" i="60"/>
  <c r="K13" i="65" s="1"/>
  <c r="R98" i="60"/>
  <c r="R98" i="65" s="1"/>
  <c r="V26" i="60"/>
  <c r="V26" i="65" s="1"/>
  <c r="V91" i="60"/>
  <c r="V91" i="65" s="1"/>
  <c r="P252" i="60"/>
  <c r="P252" i="65" s="1"/>
  <c r="M104" i="60"/>
  <c r="M104" i="65" s="1"/>
  <c r="W246" i="60"/>
  <c r="W246" i="65" s="1"/>
  <c r="U255" i="60"/>
  <c r="U255" i="65" s="1"/>
  <c r="P101" i="60"/>
  <c r="P101" i="65" s="1"/>
  <c r="D47" i="60"/>
  <c r="E47" i="60" s="1"/>
  <c r="P90" i="60"/>
  <c r="P90" i="65" s="1"/>
  <c r="Q165" i="60"/>
  <c r="Q165" i="65" s="1"/>
  <c r="J198" i="60"/>
  <c r="J198" i="65" s="1"/>
  <c r="Z102" i="60"/>
  <c r="Z102" i="65" s="1"/>
  <c r="N79" i="60"/>
  <c r="N79" i="65" s="1"/>
  <c r="M60" i="60"/>
  <c r="M60" i="65" s="1"/>
  <c r="K280" i="620" s="1"/>
  <c r="D141" i="60"/>
  <c r="T59" i="60"/>
  <c r="T59" i="65" s="1"/>
  <c r="H165" i="60"/>
  <c r="H165" i="65" s="1"/>
  <c r="F176" i="620" s="1"/>
  <c r="S122" i="60"/>
  <c r="S122" i="65" s="1"/>
  <c r="U180" i="60"/>
  <c r="U180" i="65" s="1"/>
  <c r="U55" i="60"/>
  <c r="U55" i="65" s="1"/>
  <c r="J258" i="60"/>
  <c r="J258" i="65" s="1"/>
  <c r="W251" i="60"/>
  <c r="W251" i="65" s="1"/>
  <c r="D73" i="60"/>
  <c r="P44" i="60"/>
  <c r="P44" i="65" s="1"/>
  <c r="G146" i="60"/>
  <c r="G146" i="65" s="1"/>
  <c r="E162" i="620" s="1"/>
  <c r="P265" i="60"/>
  <c r="P265" i="65" s="1"/>
  <c r="M264" i="60"/>
  <c r="M264" i="65" s="1"/>
  <c r="M62" i="589" s="1"/>
  <c r="S244" i="60"/>
  <c r="S244" i="65" s="1"/>
  <c r="T223" i="60"/>
  <c r="T223" i="65" s="1"/>
  <c r="V92" i="60"/>
  <c r="V92" i="65" s="1"/>
  <c r="J216" i="60"/>
  <c r="J216" i="65" s="1"/>
  <c r="Z57" i="60"/>
  <c r="Z57" i="65" s="1"/>
  <c r="X251" i="60"/>
  <c r="X251" i="65" s="1"/>
  <c r="W175" i="60"/>
  <c r="W175" i="65" s="1"/>
  <c r="M201" i="60"/>
  <c r="M201" i="65" s="1"/>
  <c r="K202" i="620" s="1"/>
  <c r="K210" i="620" s="1"/>
  <c r="G48" i="60"/>
  <c r="G48" i="65" s="1"/>
  <c r="G273" i="65" s="1"/>
  <c r="H32" i="621" s="1"/>
  <c r="N238" i="60"/>
  <c r="N238" i="65" s="1"/>
  <c r="Q102" i="60"/>
  <c r="Q102" i="65" s="1"/>
  <c r="Q97" i="60"/>
  <c r="Q97" i="65" s="1"/>
  <c r="J263" i="60"/>
  <c r="J263" i="65" s="1"/>
  <c r="J61" i="589" s="1"/>
  <c r="U231" i="60"/>
  <c r="U231" i="65" s="1"/>
  <c r="R253" i="60"/>
  <c r="R253" i="65" s="1"/>
  <c r="Y264" i="60"/>
  <c r="Y264" i="65" s="1"/>
  <c r="V232" i="60"/>
  <c r="V232" i="65" s="1"/>
  <c r="V12" i="60"/>
  <c r="V12" i="65" s="1"/>
  <c r="M171" i="60"/>
  <c r="M171" i="65" s="1"/>
  <c r="Y128" i="60"/>
  <c r="Y128" i="65" s="1"/>
  <c r="Q156" i="60"/>
  <c r="Q156" i="65" s="1"/>
  <c r="W55" i="60"/>
  <c r="W55" i="65" s="1"/>
  <c r="M150" i="60"/>
  <c r="M150" i="65" s="1"/>
  <c r="G102" i="60"/>
  <c r="G102" i="65" s="1"/>
  <c r="Y84" i="60"/>
  <c r="Y84" i="65" s="1"/>
  <c r="T113" i="60"/>
  <c r="T113" i="65" s="1"/>
  <c r="Z204" i="60"/>
  <c r="Z204" i="65" s="1"/>
  <c r="L76" i="60"/>
  <c r="L76" i="65" s="1"/>
  <c r="Z246" i="60"/>
  <c r="Z246" i="65" s="1"/>
  <c r="K41" i="60"/>
  <c r="K41" i="65" s="1"/>
  <c r="I260" i="620" s="1"/>
  <c r="U172" i="60"/>
  <c r="U172" i="65" s="1"/>
  <c r="Q136" i="60"/>
  <c r="Q136" i="65" s="1"/>
  <c r="Y172" i="60"/>
  <c r="Y172" i="65" s="1"/>
  <c r="U30" i="60"/>
  <c r="U30" i="65" s="1"/>
  <c r="Q41" i="60"/>
  <c r="Q41" i="65" s="1"/>
  <c r="O161" i="60"/>
  <c r="O161" i="65" s="1"/>
  <c r="T61" i="60"/>
  <c r="T61" i="65" s="1"/>
  <c r="O110" i="60"/>
  <c r="O110" i="65" s="1"/>
  <c r="J60" i="60"/>
  <c r="J60" i="65" s="1"/>
  <c r="H280" i="620" s="1"/>
  <c r="Y38" i="60"/>
  <c r="Y38" i="65" s="1"/>
  <c r="K218" i="60"/>
  <c r="K218" i="65" s="1"/>
  <c r="H226" i="60"/>
  <c r="H226" i="65" s="1"/>
  <c r="M90" i="60"/>
  <c r="M90" i="65" s="1"/>
  <c r="P205" i="60"/>
  <c r="P205" i="65" s="1"/>
  <c r="N15" i="60"/>
  <c r="N15" i="65" s="1"/>
  <c r="P40" i="60"/>
  <c r="P40" i="65" s="1"/>
  <c r="T54" i="60"/>
  <c r="T54" i="65" s="1"/>
  <c r="S172" i="60"/>
  <c r="S172" i="65" s="1"/>
  <c r="O249" i="60"/>
  <c r="O249" i="65" s="1"/>
  <c r="L63" i="60"/>
  <c r="L63" i="65" s="1"/>
  <c r="L271" i="65" s="1"/>
  <c r="M30" i="621" s="1"/>
  <c r="L24" i="60"/>
  <c r="L24" i="65" s="1"/>
  <c r="J252" i="620" s="1"/>
  <c r="V36" i="60"/>
  <c r="V36" i="65" s="1"/>
  <c r="D87" i="60"/>
  <c r="R166" i="60"/>
  <c r="R166" i="65" s="1"/>
  <c r="J105" i="60"/>
  <c r="J105" i="65" s="1"/>
  <c r="H316" i="620" s="1"/>
  <c r="M102" i="60"/>
  <c r="M102" i="65" s="1"/>
  <c r="I188" i="60"/>
  <c r="I188" i="65" s="1"/>
  <c r="G191" i="620" s="1"/>
  <c r="I114" i="60"/>
  <c r="I114" i="65" s="1"/>
  <c r="I11" i="589" s="1"/>
  <c r="D136" i="60"/>
  <c r="V251" i="60"/>
  <c r="V251" i="65" s="1"/>
  <c r="P236" i="60"/>
  <c r="P236" i="65" s="1"/>
  <c r="G135" i="60"/>
  <c r="G135" i="65" s="1"/>
  <c r="E153" i="620" s="1"/>
  <c r="R112" i="60"/>
  <c r="R112" i="65" s="1"/>
  <c r="O232" i="60"/>
  <c r="O232" i="65" s="1"/>
  <c r="U220" i="60"/>
  <c r="U220" i="65" s="1"/>
  <c r="V252" i="60"/>
  <c r="V252" i="65" s="1"/>
  <c r="T23" i="60"/>
  <c r="T23" i="65" s="1"/>
  <c r="V38" i="60"/>
  <c r="V38" i="65" s="1"/>
  <c r="L264" i="60"/>
  <c r="L264" i="65" s="1"/>
  <c r="L62" i="589" s="1"/>
  <c r="X140" i="60"/>
  <c r="X140" i="65" s="1"/>
  <c r="Y214" i="60"/>
  <c r="Y214" i="65" s="1"/>
  <c r="D152" i="60"/>
  <c r="Q112" i="60"/>
  <c r="Q112" i="65" s="1"/>
  <c r="S148" i="60"/>
  <c r="S148" i="65" s="1"/>
  <c r="V218" i="60"/>
  <c r="V218" i="65" s="1"/>
  <c r="L136" i="60"/>
  <c r="L136" i="65" s="1"/>
  <c r="J154" i="620" s="1"/>
  <c r="L116" i="60"/>
  <c r="L116" i="65" s="1"/>
  <c r="L284" i="65" s="1"/>
  <c r="L23" i="486" s="1"/>
  <c r="L51" i="486" s="1"/>
  <c r="D219" i="60"/>
  <c r="E219" i="60" s="1"/>
  <c r="Y70" i="60"/>
  <c r="Y70" i="65" s="1"/>
  <c r="Q57" i="60"/>
  <c r="Q57" i="65" s="1"/>
  <c r="K220" i="60"/>
  <c r="K220" i="65" s="1"/>
  <c r="H85" i="60"/>
  <c r="H85" i="65" s="1"/>
  <c r="O56" i="60"/>
  <c r="O56" i="65" s="1"/>
  <c r="M26" i="60"/>
  <c r="M26" i="65" s="1"/>
  <c r="J116" i="60"/>
  <c r="J116" i="65" s="1"/>
  <c r="J284" i="65" s="1"/>
  <c r="W121" i="60"/>
  <c r="W121" i="65" s="1"/>
  <c r="X191" i="60"/>
  <c r="X191" i="65" s="1"/>
  <c r="N75" i="60"/>
  <c r="N75" i="65" s="1"/>
  <c r="Z123" i="60"/>
  <c r="Z123" i="65" s="1"/>
  <c r="V255" i="60"/>
  <c r="V255" i="65" s="1"/>
  <c r="L204" i="60"/>
  <c r="L204" i="65" s="1"/>
  <c r="N91" i="60"/>
  <c r="N91" i="65" s="1"/>
  <c r="M173" i="60"/>
  <c r="M173" i="65" s="1"/>
  <c r="V104" i="60"/>
  <c r="V104" i="65" s="1"/>
  <c r="W209" i="60"/>
  <c r="W209" i="65" s="1"/>
  <c r="V229" i="60"/>
  <c r="V229" i="65" s="1"/>
  <c r="O96" i="60"/>
  <c r="O96" i="65" s="1"/>
  <c r="N16" i="60"/>
  <c r="N16" i="65" s="1"/>
  <c r="X95" i="60"/>
  <c r="X95" i="65" s="1"/>
  <c r="J228" i="60"/>
  <c r="J228" i="65" s="1"/>
  <c r="O198" i="60"/>
  <c r="O198" i="65" s="1"/>
  <c r="K244" i="60"/>
  <c r="K244" i="65" s="1"/>
  <c r="K25" i="589" s="1"/>
  <c r="K53" i="589" s="1"/>
  <c r="G51" i="60"/>
  <c r="G51" i="65" s="1"/>
  <c r="E271" i="620" s="1"/>
  <c r="Z159" i="60"/>
  <c r="Z159" i="65" s="1"/>
  <c r="J188" i="60"/>
  <c r="J188" i="65" s="1"/>
  <c r="H191" i="620" s="1"/>
  <c r="Y265" i="60"/>
  <c r="Y265" i="65" s="1"/>
  <c r="D107" i="60"/>
  <c r="R185" i="60"/>
  <c r="R185" i="65" s="1"/>
  <c r="K31" i="60"/>
  <c r="K31" i="65" s="1"/>
  <c r="U26" i="60"/>
  <c r="U26" i="65" s="1"/>
  <c r="I126" i="60"/>
  <c r="I126" i="65" s="1"/>
  <c r="G141" i="620" s="1"/>
  <c r="G142" i="620" s="1"/>
  <c r="G143" i="620" s="1"/>
  <c r="Y131" i="60"/>
  <c r="Y131" i="65" s="1"/>
  <c r="O149" i="60"/>
  <c r="O149" i="65" s="1"/>
  <c r="L220" i="60"/>
  <c r="L220" i="65" s="1"/>
  <c r="Y19" i="60"/>
  <c r="Y19" i="65" s="1"/>
  <c r="Q11" i="60"/>
  <c r="Q11" i="65" s="1"/>
  <c r="Z68" i="60"/>
  <c r="Z68" i="65" s="1"/>
  <c r="Z190" i="60"/>
  <c r="Z190" i="65" s="1"/>
  <c r="L33" i="60"/>
  <c r="L33" i="65" s="1"/>
  <c r="K246" i="60"/>
  <c r="K246" i="65" s="1"/>
  <c r="G52" i="60"/>
  <c r="G52" i="65" s="1"/>
  <c r="E272" i="620" s="1"/>
  <c r="K135" i="60"/>
  <c r="K135" i="65" s="1"/>
  <c r="I153" i="620" s="1"/>
  <c r="M236" i="60"/>
  <c r="M236" i="65" s="1"/>
  <c r="K199" i="620" s="1"/>
  <c r="X52" i="60"/>
  <c r="X52" i="65" s="1"/>
  <c r="X238" i="60"/>
  <c r="X238" i="65" s="1"/>
  <c r="G84" i="60"/>
  <c r="G84" i="65" s="1"/>
  <c r="D258" i="60"/>
  <c r="T234" i="60"/>
  <c r="T234" i="65" s="1"/>
  <c r="Q127" i="60"/>
  <c r="Q127" i="65" s="1"/>
  <c r="U73" i="60"/>
  <c r="U73" i="65" s="1"/>
  <c r="P214" i="60"/>
  <c r="P214" i="65" s="1"/>
  <c r="Y42" i="60"/>
  <c r="Y42" i="65" s="1"/>
  <c r="Z209" i="60"/>
  <c r="Z209" i="65" s="1"/>
  <c r="J121" i="60"/>
  <c r="J121" i="65" s="1"/>
  <c r="H78" i="620" s="1"/>
  <c r="H79" i="620" s="1"/>
  <c r="H80" i="620" s="1"/>
  <c r="R76" i="60"/>
  <c r="R76" i="65" s="1"/>
  <c r="H31" i="60"/>
  <c r="H31" i="65" s="1"/>
  <c r="U193" i="60"/>
  <c r="U193" i="65" s="1"/>
  <c r="P172" i="60"/>
  <c r="P172" i="65" s="1"/>
  <c r="H158" i="60"/>
  <c r="H158" i="65" s="1"/>
  <c r="F171" i="620" s="1"/>
  <c r="Z121" i="60"/>
  <c r="Z121" i="65" s="1"/>
  <c r="D174" i="60"/>
  <c r="E174" i="60" s="1"/>
  <c r="W230" i="60"/>
  <c r="W230" i="65" s="1"/>
  <c r="P165" i="60"/>
  <c r="P165" i="65" s="1"/>
  <c r="O187" i="60"/>
  <c r="O187" i="65" s="1"/>
  <c r="K91" i="60"/>
  <c r="K91" i="65" s="1"/>
  <c r="P13" i="60"/>
  <c r="P13" i="65" s="1"/>
  <c r="Y101" i="60"/>
  <c r="Y101" i="65" s="1"/>
  <c r="M19" i="60"/>
  <c r="M19" i="65" s="1"/>
  <c r="K247" i="620" s="1"/>
  <c r="D255" i="60"/>
  <c r="W186" i="60"/>
  <c r="W186" i="65" s="1"/>
  <c r="U127" i="60"/>
  <c r="U127" i="65" s="1"/>
  <c r="Q20" i="60"/>
  <c r="Q20" i="65" s="1"/>
  <c r="H68" i="60"/>
  <c r="H68" i="65" s="1"/>
  <c r="U199" i="60"/>
  <c r="U199" i="65" s="1"/>
  <c r="O246" i="60"/>
  <c r="O246" i="65" s="1"/>
  <c r="I152" i="60"/>
  <c r="I152" i="65" s="1"/>
  <c r="T230" i="60"/>
  <c r="T230" i="65" s="1"/>
  <c r="T215" i="60"/>
  <c r="T215" i="65" s="1"/>
  <c r="H262" i="60"/>
  <c r="H262" i="65" s="1"/>
  <c r="S204" i="60"/>
  <c r="S204" i="65" s="1"/>
  <c r="Y73" i="60"/>
  <c r="Y73" i="65" s="1"/>
  <c r="Q255" i="60"/>
  <c r="Q255" i="65" s="1"/>
  <c r="V30" i="60"/>
  <c r="V30" i="65" s="1"/>
  <c r="O201" i="60"/>
  <c r="O201" i="65" s="1"/>
  <c r="W110" i="60"/>
  <c r="W110" i="65" s="1"/>
  <c r="K20" i="60"/>
  <c r="K20" i="65" s="1"/>
  <c r="I249" i="620" s="1"/>
  <c r="U207" i="60"/>
  <c r="U207" i="65" s="1"/>
  <c r="H90" i="60"/>
  <c r="H90" i="65" s="1"/>
  <c r="K107" i="60"/>
  <c r="K107" i="65" s="1"/>
  <c r="K10" i="589" s="1"/>
  <c r="N126" i="60"/>
  <c r="N126" i="65" s="1"/>
  <c r="X60" i="60"/>
  <c r="X60" i="65" s="1"/>
  <c r="R198" i="60"/>
  <c r="R198" i="65" s="1"/>
  <c r="R168" i="60"/>
  <c r="R168" i="65" s="1"/>
  <c r="T158" i="60"/>
  <c r="T158" i="65" s="1"/>
  <c r="M229" i="60"/>
  <c r="M229" i="65" s="1"/>
  <c r="I263" i="60"/>
  <c r="I263" i="65" s="1"/>
  <c r="I61" i="589" s="1"/>
  <c r="N84" i="60"/>
  <c r="N84" i="65" s="1"/>
  <c r="X15" i="60"/>
  <c r="X15" i="65" s="1"/>
  <c r="O238" i="60"/>
  <c r="O238" i="65" s="1"/>
  <c r="H38" i="60"/>
  <c r="H38" i="65" s="1"/>
  <c r="V68" i="60"/>
  <c r="V68" i="65" s="1"/>
  <c r="X148" i="60"/>
  <c r="X148" i="65" s="1"/>
  <c r="H200" i="60"/>
  <c r="H200" i="65" s="1"/>
  <c r="K204" i="60"/>
  <c r="K204" i="65" s="1"/>
  <c r="W77" i="60"/>
  <c r="W77" i="65" s="1"/>
  <c r="R221" i="60"/>
  <c r="R221" i="65" s="1"/>
  <c r="G14" i="60"/>
  <c r="G14" i="65" s="1"/>
  <c r="W216" i="60"/>
  <c r="W216" i="65" s="1"/>
  <c r="Q84" i="60"/>
  <c r="Q84" i="65" s="1"/>
  <c r="K207" i="60"/>
  <c r="K207" i="65" s="1"/>
  <c r="H266" i="60"/>
  <c r="Q159" i="60"/>
  <c r="Q159" i="65" s="1"/>
  <c r="S86" i="60"/>
  <c r="S86" i="65" s="1"/>
  <c r="L67" i="60"/>
  <c r="L67" i="65" s="1"/>
  <c r="P100" i="60"/>
  <c r="P100" i="65" s="1"/>
  <c r="Z40" i="60"/>
  <c r="Z40" i="65" s="1"/>
  <c r="R22" i="60"/>
  <c r="R22" i="65" s="1"/>
  <c r="Z105" i="60"/>
  <c r="Z105" i="65" s="1"/>
  <c r="X121" i="60"/>
  <c r="X121" i="65" s="1"/>
  <c r="X82" i="60"/>
  <c r="X82" i="65" s="1"/>
  <c r="V123" i="60"/>
  <c r="V123" i="65" s="1"/>
  <c r="U33" i="60"/>
  <c r="U33" i="65" s="1"/>
  <c r="V210" i="60"/>
  <c r="V210" i="65" s="1"/>
  <c r="W87" i="60"/>
  <c r="W87" i="65" s="1"/>
  <c r="G165" i="60"/>
  <c r="G165" i="65" s="1"/>
  <c r="E176" i="620" s="1"/>
  <c r="Z15" i="60"/>
  <c r="Z15" i="65" s="1"/>
  <c r="N236" i="60"/>
  <c r="N236" i="65" s="1"/>
  <c r="P29" i="60"/>
  <c r="P29" i="65" s="1"/>
  <c r="S231" i="60"/>
  <c r="S231" i="65" s="1"/>
  <c r="Z31" i="60"/>
  <c r="Z31" i="65" s="1"/>
  <c r="D168" i="60"/>
  <c r="E168" i="60" s="1"/>
  <c r="P164" i="60"/>
  <c r="P164" i="65" s="1"/>
  <c r="N150" i="60"/>
  <c r="N150" i="65" s="1"/>
  <c r="G126" i="60"/>
  <c r="G126" i="65" s="1"/>
  <c r="E141" i="620" s="1"/>
  <c r="K121" i="60"/>
  <c r="K121" i="65" s="1"/>
  <c r="I78" i="620" s="1"/>
  <c r="I79" i="620" s="1"/>
  <c r="I80" i="620" s="1"/>
  <c r="P110" i="60"/>
  <c r="P110" i="65" s="1"/>
  <c r="R116" i="60"/>
  <c r="R116" i="65" s="1"/>
  <c r="Q171" i="60"/>
  <c r="Q171" i="65" s="1"/>
  <c r="N201" i="60"/>
  <c r="N201" i="65" s="1"/>
  <c r="O220" i="60"/>
  <c r="O220" i="65" s="1"/>
  <c r="Z253" i="60"/>
  <c r="Z253" i="65" s="1"/>
  <c r="W183" i="60"/>
  <c r="W183" i="65" s="1"/>
  <c r="P22" i="60"/>
  <c r="P22" i="65" s="1"/>
  <c r="Q26" i="60"/>
  <c r="Q26" i="65" s="1"/>
  <c r="Z175" i="60"/>
  <c r="Z175" i="65" s="1"/>
  <c r="R26" i="60"/>
  <c r="R26" i="65" s="1"/>
  <c r="H258" i="60"/>
  <c r="H258" i="65" s="1"/>
  <c r="Z90" i="60"/>
  <c r="Z90" i="65" s="1"/>
  <c r="G101" i="60"/>
  <c r="G101" i="65" s="1"/>
  <c r="K226" i="60"/>
  <c r="K226" i="65" s="1"/>
  <c r="X201" i="60"/>
  <c r="X201" i="65" s="1"/>
  <c r="M96" i="60"/>
  <c r="M96" i="65" s="1"/>
  <c r="T141" i="60"/>
  <c r="T141" i="65" s="1"/>
  <c r="W116" i="60"/>
  <c r="W116" i="65" s="1"/>
  <c r="D172" i="60"/>
  <c r="E172" i="60" s="1"/>
  <c r="M227" i="60"/>
  <c r="M227" i="65" s="1"/>
  <c r="J148" i="60"/>
  <c r="J148" i="65" s="1"/>
  <c r="H164" i="620" s="1"/>
  <c r="J207" i="60"/>
  <c r="J207" i="65" s="1"/>
  <c r="D193" i="60"/>
  <c r="X149" i="60"/>
  <c r="X149" i="65" s="1"/>
  <c r="U158" i="60"/>
  <c r="U158" i="65" s="1"/>
  <c r="J24" i="60"/>
  <c r="J24" i="65" s="1"/>
  <c r="H252" i="620" s="1"/>
  <c r="Q157" i="60"/>
  <c r="Q157" i="65" s="1"/>
  <c r="N174" i="60"/>
  <c r="N174" i="65" s="1"/>
  <c r="D22" i="60"/>
  <c r="S76" i="60"/>
  <c r="S76" i="65" s="1"/>
  <c r="H238" i="60"/>
  <c r="H238" i="65" s="1"/>
  <c r="Y45" i="60"/>
  <c r="Y45" i="65" s="1"/>
  <c r="I79" i="60"/>
  <c r="I79" i="65" s="1"/>
  <c r="G314" i="620" s="1"/>
  <c r="V59" i="60"/>
  <c r="V59" i="65" s="1"/>
  <c r="M130" i="60"/>
  <c r="M130" i="65" s="1"/>
  <c r="K148" i="620" s="1"/>
  <c r="K251" i="60"/>
  <c r="K251" i="65" s="1"/>
  <c r="I217" i="620" s="1"/>
  <c r="P215" i="60"/>
  <c r="P215" i="65" s="1"/>
  <c r="K34" i="60"/>
  <c r="K34" i="65" s="1"/>
  <c r="V146" i="60"/>
  <c r="V146" i="65" s="1"/>
  <c r="H42" i="60"/>
  <c r="H42" i="65" s="1"/>
  <c r="F261" i="620" s="1"/>
  <c r="K38" i="60"/>
  <c r="K38" i="65" s="1"/>
  <c r="P113" i="60"/>
  <c r="P113" i="65" s="1"/>
  <c r="O92" i="60"/>
  <c r="O92" i="65" s="1"/>
  <c r="O210" i="60"/>
  <c r="O210" i="65" s="1"/>
  <c r="H92" i="60"/>
  <c r="H92" i="65" s="1"/>
  <c r="F315" i="620" s="1"/>
  <c r="V263" i="60"/>
  <c r="V263" i="65" s="1"/>
  <c r="O77" i="60"/>
  <c r="O77" i="65" s="1"/>
  <c r="H29" i="60"/>
  <c r="H29" i="65" s="1"/>
  <c r="F256" i="620" s="1"/>
  <c r="Z230" i="60"/>
  <c r="Z230" i="65" s="1"/>
  <c r="H161" i="60"/>
  <c r="H161" i="65" s="1"/>
  <c r="M13" i="60"/>
  <c r="M13" i="65" s="1"/>
  <c r="W193" i="60"/>
  <c r="W193" i="65" s="1"/>
  <c r="V132" i="60"/>
  <c r="V132" i="65" s="1"/>
  <c r="X26" i="60"/>
  <c r="X26" i="65" s="1"/>
  <c r="G182" i="60"/>
  <c r="G182" i="65" s="1"/>
  <c r="E183" i="620" s="1"/>
  <c r="T265" i="60"/>
  <c r="T265" i="65" s="1"/>
  <c r="K182" i="60"/>
  <c r="K182" i="65" s="1"/>
  <c r="I183" i="620" s="1"/>
  <c r="O204" i="60"/>
  <c r="O204" i="65" s="1"/>
  <c r="G55" i="60"/>
  <c r="G55" i="65" s="1"/>
  <c r="E275" i="620" s="1"/>
  <c r="V259" i="60"/>
  <c r="V259" i="65" s="1"/>
  <c r="M128" i="60"/>
  <c r="M128" i="65" s="1"/>
  <c r="K145" i="620" s="1"/>
  <c r="Y103" i="60"/>
  <c r="Y103" i="65" s="1"/>
  <c r="Z180" i="60"/>
  <c r="Z180" i="65" s="1"/>
  <c r="W102" i="60"/>
  <c r="W102" i="65" s="1"/>
  <c r="O38" i="60"/>
  <c r="O38" i="65" s="1"/>
  <c r="W261" i="60"/>
  <c r="W261" i="65" s="1"/>
  <c r="X146" i="60"/>
  <c r="X146" i="65" s="1"/>
  <c r="U251" i="60"/>
  <c r="U251" i="65" s="1"/>
  <c r="P149" i="60"/>
  <c r="P149" i="65" s="1"/>
  <c r="L111" i="60"/>
  <c r="L111" i="65" s="1"/>
  <c r="J354" i="620" s="1"/>
  <c r="O250" i="60"/>
  <c r="O250" i="65" s="1"/>
  <c r="I141" i="60"/>
  <c r="I141" i="65" s="1"/>
  <c r="G157" i="620" s="1"/>
  <c r="W161" i="60"/>
  <c r="W161" i="65" s="1"/>
  <c r="W96" i="60"/>
  <c r="W96" i="65" s="1"/>
  <c r="K127" i="60"/>
  <c r="K127" i="65" s="1"/>
  <c r="I144" i="620" s="1"/>
  <c r="Z113" i="60"/>
  <c r="Z113" i="65" s="1"/>
  <c r="L261" i="60"/>
  <c r="L261" i="65" s="1"/>
  <c r="L60" i="589" s="1"/>
  <c r="I16" i="622" s="1"/>
  <c r="K87" i="60"/>
  <c r="K87" i="65" s="1"/>
  <c r="I175" i="60"/>
  <c r="I175" i="65" s="1"/>
  <c r="S206" i="60"/>
  <c r="S206" i="65" s="1"/>
  <c r="H191" i="60"/>
  <c r="H191" i="65" s="1"/>
  <c r="V21" i="60"/>
  <c r="V21" i="65" s="1"/>
  <c r="M24" i="60"/>
  <c r="M24" i="65" s="1"/>
  <c r="K252" i="620" s="1"/>
  <c r="U133" i="60"/>
  <c r="U133" i="65" s="1"/>
  <c r="H130" i="60"/>
  <c r="H130" i="65" s="1"/>
  <c r="F148" i="620" s="1"/>
  <c r="M189" i="60"/>
  <c r="M189" i="65" s="1"/>
  <c r="K192" i="620" s="1"/>
  <c r="Z126" i="60"/>
  <c r="Z126" i="65" s="1"/>
  <c r="U76" i="60"/>
  <c r="U76" i="65" s="1"/>
  <c r="N186" i="60"/>
  <c r="N186" i="65" s="1"/>
  <c r="I206" i="60"/>
  <c r="I206" i="65" s="1"/>
  <c r="J221" i="60"/>
  <c r="J221" i="65" s="1"/>
  <c r="G235" i="60"/>
  <c r="G235" i="65" s="1"/>
  <c r="K222" i="60"/>
  <c r="K222" i="65" s="1"/>
  <c r="S25" i="60"/>
  <c r="S25" i="65" s="1"/>
  <c r="Z112" i="60"/>
  <c r="Z112" i="65" s="1"/>
  <c r="Q132" i="60"/>
  <c r="Q132" i="65" s="1"/>
  <c r="G189" i="60"/>
  <c r="G189" i="65" s="1"/>
  <c r="E192" i="620" s="1"/>
  <c r="R245" i="60"/>
  <c r="R245" i="65" s="1"/>
  <c r="T143" i="60"/>
  <c r="T143" i="65" s="1"/>
  <c r="L158" i="60"/>
  <c r="L158" i="65" s="1"/>
  <c r="J171" i="620" s="1"/>
  <c r="K97" i="60"/>
  <c r="K97" i="65" s="1"/>
  <c r="T77" i="60"/>
  <c r="T77" i="65" s="1"/>
  <c r="O116" i="60"/>
  <c r="O116" i="65" s="1"/>
  <c r="G144" i="60"/>
  <c r="G144" i="65" s="1"/>
  <c r="E160" i="620" s="1"/>
  <c r="O173" i="60"/>
  <c r="O173" i="65" s="1"/>
  <c r="U149" i="60"/>
  <c r="U149" i="65" s="1"/>
  <c r="N142" i="60"/>
  <c r="N142" i="65" s="1"/>
  <c r="G187" i="60"/>
  <c r="G187" i="65" s="1"/>
  <c r="E190" i="620" s="1"/>
  <c r="D213" i="60"/>
  <c r="M78" i="60"/>
  <c r="M78" i="65" s="1"/>
  <c r="Z70" i="60"/>
  <c r="Z70" i="65" s="1"/>
  <c r="D111" i="60"/>
  <c r="Z107" i="60"/>
  <c r="Z107" i="65" s="1"/>
  <c r="U161" i="60"/>
  <c r="U161" i="65" s="1"/>
  <c r="Q230" i="60"/>
  <c r="Q230" i="65" s="1"/>
  <c r="I184" i="60"/>
  <c r="I184" i="65" s="1"/>
  <c r="G185" i="620" s="1"/>
  <c r="Q79" i="60"/>
  <c r="Q79" i="65" s="1"/>
  <c r="L114" i="60"/>
  <c r="L114" i="65" s="1"/>
  <c r="L11" i="589" s="1"/>
  <c r="J152" i="60"/>
  <c r="J152" i="65" s="1"/>
  <c r="T134" i="60"/>
  <c r="T134" i="65" s="1"/>
  <c r="X84" i="60"/>
  <c r="X84" i="65" s="1"/>
  <c r="X184" i="60"/>
  <c r="X184" i="65" s="1"/>
  <c r="G23" i="60"/>
  <c r="G23" i="65" s="1"/>
  <c r="E251" i="620" s="1"/>
  <c r="I264" i="60"/>
  <c r="I264" i="65" s="1"/>
  <c r="I62" i="589" s="1"/>
  <c r="O83" i="60"/>
  <c r="O83" i="65" s="1"/>
  <c r="Q54" i="60"/>
  <c r="Q54" i="65" s="1"/>
  <c r="R264" i="60"/>
  <c r="R264" i="65" s="1"/>
  <c r="N226" i="60"/>
  <c r="N226" i="65" s="1"/>
  <c r="T244" i="60"/>
  <c r="T244" i="65" s="1"/>
  <c r="Y107" i="60"/>
  <c r="Y107" i="65" s="1"/>
  <c r="N34" i="60"/>
  <c r="N34" i="65" s="1"/>
  <c r="Y79" i="60"/>
  <c r="Y79" i="65" s="1"/>
  <c r="Z55" i="60"/>
  <c r="Z55" i="65" s="1"/>
  <c r="L240" i="60"/>
  <c r="L240" i="65" s="1"/>
  <c r="L23" i="589" s="1"/>
  <c r="L51" i="589" s="1"/>
  <c r="Q88" i="60"/>
  <c r="Q88" i="65" s="1"/>
  <c r="H75" i="60"/>
  <c r="H75" i="65" s="1"/>
  <c r="I11" i="60"/>
  <c r="I11" i="65" s="1"/>
  <c r="G230" i="620" s="1"/>
  <c r="H59" i="60"/>
  <c r="H59" i="65" s="1"/>
  <c r="F279" i="620" s="1"/>
  <c r="M83" i="60"/>
  <c r="M83" i="65" s="1"/>
  <c r="P187" i="60"/>
  <c r="P187" i="65" s="1"/>
  <c r="Y121" i="60"/>
  <c r="Y121" i="65" s="1"/>
  <c r="D135" i="60"/>
  <c r="O142" i="60"/>
  <c r="O142" i="65" s="1"/>
  <c r="J46" i="60"/>
  <c r="J46" i="65" s="1"/>
  <c r="H265" i="620" s="1"/>
  <c r="W134" i="60"/>
  <c r="W134" i="65" s="1"/>
  <c r="H22" i="60"/>
  <c r="H22" i="65" s="1"/>
  <c r="L40" i="60"/>
  <c r="L40" i="65" s="1"/>
  <c r="J259" i="620" s="1"/>
  <c r="P219" i="60"/>
  <c r="P219" i="65" s="1"/>
  <c r="S207" i="60"/>
  <c r="S207" i="65" s="1"/>
  <c r="R216" i="60"/>
  <c r="R216" i="65" s="1"/>
  <c r="H67" i="60"/>
  <c r="H67" i="65" s="1"/>
  <c r="H264" i="60"/>
  <c r="H264" i="65" s="1"/>
  <c r="H62" i="589" s="1"/>
  <c r="Y87" i="60"/>
  <c r="Y87" i="65" s="1"/>
  <c r="M191" i="60"/>
  <c r="M191" i="65" s="1"/>
  <c r="R40" i="60"/>
  <c r="R40" i="65" s="1"/>
  <c r="M249" i="60"/>
  <c r="M249" i="65" s="1"/>
  <c r="G216" i="60"/>
  <c r="G216" i="65" s="1"/>
  <c r="Z167" i="60"/>
  <c r="Z167" i="65" s="1"/>
  <c r="O14" i="60"/>
  <c r="O14" i="65" s="1"/>
  <c r="S41" i="60"/>
  <c r="S41" i="65" s="1"/>
  <c r="I128" i="60"/>
  <c r="I128" i="65" s="1"/>
  <c r="G145" i="620" s="1"/>
  <c r="K172" i="60"/>
  <c r="K172" i="65" s="1"/>
  <c r="X156" i="60"/>
  <c r="X156" i="65" s="1"/>
  <c r="Y142" i="60"/>
  <c r="Y142" i="65" s="1"/>
  <c r="L217" i="60"/>
  <c r="L217" i="65" s="1"/>
  <c r="Z149" i="60"/>
  <c r="Z149" i="65" s="1"/>
  <c r="T58" i="60"/>
  <c r="T58" i="65" s="1"/>
  <c r="M218" i="60"/>
  <c r="M218" i="65" s="1"/>
  <c r="S60" i="60"/>
  <c r="S60" i="65" s="1"/>
  <c r="L19" i="60"/>
  <c r="L19" i="65" s="1"/>
  <c r="J247" i="620" s="1"/>
  <c r="Y166" i="60"/>
  <c r="Y166" i="65" s="1"/>
  <c r="Q246" i="60"/>
  <c r="Q246" i="65" s="1"/>
  <c r="K232" i="60"/>
  <c r="K232" i="65" s="1"/>
  <c r="M55" i="60"/>
  <c r="M55" i="65" s="1"/>
  <c r="K275" i="620" s="1"/>
  <c r="R183" i="60"/>
  <c r="R183" i="65" s="1"/>
  <c r="H190" i="60"/>
  <c r="H190" i="65" s="1"/>
  <c r="F193" i="620" s="1"/>
  <c r="X77" i="60"/>
  <c r="X77" i="65" s="1"/>
  <c r="W24" i="60"/>
  <c r="W24" i="65" s="1"/>
  <c r="N181" i="60"/>
  <c r="N181" i="65" s="1"/>
  <c r="U261" i="60"/>
  <c r="U261" i="65" s="1"/>
  <c r="I210" i="60"/>
  <c r="I210" i="65" s="1"/>
  <c r="G197" i="620" s="1"/>
  <c r="L177" i="60"/>
  <c r="L177" i="65" s="1"/>
  <c r="Z33" i="60"/>
  <c r="Z33" i="65" s="1"/>
  <c r="H171" i="60"/>
  <c r="H171" i="65" s="1"/>
  <c r="U156" i="60"/>
  <c r="U156" i="65" s="1"/>
  <c r="G204" i="60"/>
  <c r="G204" i="65" s="1"/>
  <c r="K105" i="60"/>
  <c r="K105" i="65" s="1"/>
  <c r="I316" i="620" s="1"/>
  <c r="L87" i="60"/>
  <c r="L87" i="65" s="1"/>
  <c r="P91" i="60"/>
  <c r="P91" i="65" s="1"/>
  <c r="U85" i="60"/>
  <c r="U85" i="65" s="1"/>
  <c r="K180" i="60"/>
  <c r="K180" i="65" s="1"/>
  <c r="I180" i="620" s="1"/>
  <c r="T82" i="60"/>
  <c r="T82" i="65" s="1"/>
  <c r="D59" i="60"/>
  <c r="T156" i="60"/>
  <c r="T156" i="65" s="1"/>
  <c r="M103" i="60"/>
  <c r="M103" i="65" s="1"/>
  <c r="G56" i="60"/>
  <c r="G56" i="65" s="1"/>
  <c r="E276" i="620" s="1"/>
  <c r="P21" i="60"/>
  <c r="P21" i="65" s="1"/>
  <c r="W20" i="60"/>
  <c r="W20" i="65" s="1"/>
  <c r="X180" i="60"/>
  <c r="X180" i="65" s="1"/>
  <c r="I107" i="60"/>
  <c r="I107" i="65" s="1"/>
  <c r="I10" i="589" s="1"/>
  <c r="R32" i="60"/>
  <c r="R32" i="65" s="1"/>
  <c r="P20" i="60"/>
  <c r="P20" i="65" s="1"/>
  <c r="P47" i="60"/>
  <c r="P47" i="65" s="1"/>
  <c r="V128" i="60"/>
  <c r="V128" i="65" s="1"/>
  <c r="R172" i="60"/>
  <c r="R172" i="65" s="1"/>
  <c r="O189" i="60"/>
  <c r="O189" i="65" s="1"/>
  <c r="H180" i="60"/>
  <c r="H180" i="65" s="1"/>
  <c r="F180" i="620" s="1"/>
  <c r="T259" i="60"/>
  <c r="T259" i="65" s="1"/>
  <c r="K100" i="60"/>
  <c r="K100" i="65" s="1"/>
  <c r="T48" i="60"/>
  <c r="T48" i="65" s="1"/>
  <c r="K146" i="60"/>
  <c r="K146" i="65" s="1"/>
  <c r="I162" i="620" s="1"/>
  <c r="J88" i="60"/>
  <c r="J88" i="65" s="1"/>
  <c r="M29" i="60"/>
  <c r="M29" i="65" s="1"/>
  <c r="K256" i="620" s="1"/>
  <c r="D36" i="60"/>
  <c r="S252" i="60"/>
  <c r="S252" i="65" s="1"/>
  <c r="L189" i="60"/>
  <c r="L189" i="65" s="1"/>
  <c r="J192" i="620" s="1"/>
  <c r="K140" i="60"/>
  <c r="K140" i="65" s="1"/>
  <c r="I156" i="620" s="1"/>
  <c r="I213" i="60"/>
  <c r="I213" i="65" s="1"/>
  <c r="M135" i="60"/>
  <c r="M135" i="65" s="1"/>
  <c r="K153" i="620" s="1"/>
  <c r="O29" i="60"/>
  <c r="O29" i="65" s="1"/>
  <c r="I166" i="60"/>
  <c r="I166" i="65" s="1"/>
  <c r="G177" i="620" s="1"/>
  <c r="T167" i="60"/>
  <c r="T167" i="65" s="1"/>
  <c r="M25" i="60"/>
  <c r="M25" i="65" s="1"/>
  <c r="K253" i="620" s="1"/>
  <c r="N173" i="60"/>
  <c r="N173" i="65" s="1"/>
  <c r="K147" i="60"/>
  <c r="K147" i="65" s="1"/>
  <c r="I163" i="620" s="1"/>
  <c r="X90" i="60"/>
  <c r="X90" i="65" s="1"/>
  <c r="K103" i="60"/>
  <c r="K103" i="65" s="1"/>
  <c r="G83" i="60"/>
  <c r="G83" i="65" s="1"/>
  <c r="H245" i="60"/>
  <c r="H245" i="65" s="1"/>
  <c r="H24" i="589" s="1"/>
  <c r="H52" i="589" s="1"/>
  <c r="J160" i="60"/>
  <c r="J160" i="65" s="1"/>
  <c r="H173" i="620" s="1"/>
  <c r="Y168" i="60"/>
  <c r="Y168" i="65" s="1"/>
  <c r="R266" i="60"/>
  <c r="N78" i="60"/>
  <c r="N78" i="65" s="1"/>
  <c r="N98" i="60"/>
  <c r="N98" i="65" s="1"/>
  <c r="K261" i="60"/>
  <c r="K261" i="65" s="1"/>
  <c r="K60" i="589" s="1"/>
  <c r="H16" i="622" s="1"/>
  <c r="H60" i="60"/>
  <c r="H60" i="65" s="1"/>
  <c r="F280" i="620" s="1"/>
  <c r="K67" i="60"/>
  <c r="K67" i="65" s="1"/>
  <c r="Z220" i="60"/>
  <c r="Z220" i="65" s="1"/>
  <c r="O41" i="60"/>
  <c r="O41" i="65" s="1"/>
  <c r="W147" i="60"/>
  <c r="W147" i="65" s="1"/>
  <c r="H160" i="60"/>
  <c r="H160" i="65" s="1"/>
  <c r="F173" i="620" s="1"/>
  <c r="M228" i="60"/>
  <c r="M228" i="65" s="1"/>
  <c r="G99" i="60"/>
  <c r="G99" i="65" s="1"/>
  <c r="D57" i="60"/>
  <c r="D70" i="60"/>
  <c r="D85" i="60"/>
  <c r="Y110" i="60"/>
  <c r="Y110" i="65" s="1"/>
  <c r="O54" i="60"/>
  <c r="O54" i="65" s="1"/>
  <c r="K69" i="60"/>
  <c r="K69" i="65" s="1"/>
  <c r="I258" i="60"/>
  <c r="I258" i="65" s="1"/>
  <c r="N222" i="60"/>
  <c r="N222" i="65" s="1"/>
  <c r="P140" i="60"/>
  <c r="P140" i="65" s="1"/>
  <c r="U21" i="60"/>
  <c r="U21" i="65" s="1"/>
  <c r="K249" i="60"/>
  <c r="K249" i="65" s="1"/>
  <c r="R214" i="60"/>
  <c r="R214" i="65" s="1"/>
  <c r="O45" i="60"/>
  <c r="O45" i="65" s="1"/>
  <c r="J141" i="60"/>
  <c r="J141" i="65" s="1"/>
  <c r="H157" i="620" s="1"/>
  <c r="H136" i="60"/>
  <c r="H136" i="65" s="1"/>
  <c r="F154" i="620" s="1"/>
  <c r="Z226" i="60"/>
  <c r="Z226" i="65" s="1"/>
  <c r="H107" i="60"/>
  <c r="H107" i="65" s="1"/>
  <c r="H10" i="589" s="1"/>
  <c r="V209" i="60"/>
  <c r="V209" i="65" s="1"/>
  <c r="G208" i="60"/>
  <c r="G208" i="65" s="1"/>
  <c r="R84" i="60"/>
  <c r="R84" i="65" s="1"/>
  <c r="M174" i="60"/>
  <c r="M174" i="65" s="1"/>
  <c r="U19" i="60"/>
  <c r="U19" i="65" s="1"/>
  <c r="Y261" i="60"/>
  <c r="Y261" i="65" s="1"/>
  <c r="I51" i="60"/>
  <c r="I51" i="65" s="1"/>
  <c r="G271" i="620" s="1"/>
  <c r="J104" i="60"/>
  <c r="J104" i="65" s="1"/>
  <c r="N240" i="60"/>
  <c r="N240" i="65" s="1"/>
  <c r="M193" i="60"/>
  <c r="M193" i="65" s="1"/>
  <c r="M22" i="589" s="1"/>
  <c r="R199" i="60"/>
  <c r="R199" i="65" s="1"/>
  <c r="U113" i="60"/>
  <c r="U113" i="65" s="1"/>
  <c r="W144" i="60"/>
  <c r="W144" i="65" s="1"/>
  <c r="Y152" i="60"/>
  <c r="Y152" i="65" s="1"/>
  <c r="N77" i="60"/>
  <c r="N77" i="65" s="1"/>
  <c r="H263" i="60"/>
  <c r="H263" i="65" s="1"/>
  <c r="H61" i="589" s="1"/>
  <c r="M232" i="60"/>
  <c r="M232" i="65" s="1"/>
  <c r="Z252" i="60"/>
  <c r="Z252" i="65" s="1"/>
  <c r="H25" i="60"/>
  <c r="H25" i="65" s="1"/>
  <c r="F253" i="620" s="1"/>
  <c r="M41" i="60"/>
  <c r="M41" i="65" s="1"/>
  <c r="K260" i="620" s="1"/>
  <c r="U134" i="60"/>
  <c r="U134" i="65" s="1"/>
  <c r="J184" i="60"/>
  <c r="J184" i="65" s="1"/>
  <c r="H185" i="620" s="1"/>
  <c r="G87" i="60"/>
  <c r="G87" i="65" s="1"/>
  <c r="M51" i="60"/>
  <c r="M51" i="65" s="1"/>
  <c r="K271" i="620" s="1"/>
  <c r="T207" i="60"/>
  <c r="T207" i="65" s="1"/>
  <c r="L83" i="60"/>
  <c r="L83" i="65" s="1"/>
  <c r="G131" i="60"/>
  <c r="G131" i="65" s="1"/>
  <c r="E149" i="620" s="1"/>
  <c r="J70" i="60"/>
  <c r="J70" i="65" s="1"/>
  <c r="K173" i="60"/>
  <c r="K173" i="65" s="1"/>
  <c r="I161" i="60"/>
  <c r="I161" i="65" s="1"/>
  <c r="X68" i="60"/>
  <c r="X68" i="65" s="1"/>
  <c r="S136" i="60"/>
  <c r="S136" i="65" s="1"/>
  <c r="Q35" i="60"/>
  <c r="Q35" i="65" s="1"/>
  <c r="H131" i="60"/>
  <c r="H131" i="65" s="1"/>
  <c r="F149" i="620" s="1"/>
  <c r="N30" i="60"/>
  <c r="N30" i="65" s="1"/>
  <c r="N105" i="60"/>
  <c r="N105" i="65" s="1"/>
  <c r="X181" i="60"/>
  <c r="X181" i="65" s="1"/>
  <c r="S26" i="60"/>
  <c r="S26" i="65" s="1"/>
  <c r="U54" i="60"/>
  <c r="U54" i="65" s="1"/>
  <c r="D146" i="60"/>
  <c r="M116" i="60"/>
  <c r="M116" i="65" s="1"/>
  <c r="M284" i="65" s="1"/>
  <c r="Z200" i="60"/>
  <c r="Z200" i="65" s="1"/>
  <c r="W150" i="60"/>
  <c r="W150" i="65" s="1"/>
  <c r="W63" i="60"/>
  <c r="W63" i="65" s="1"/>
  <c r="L112" i="60"/>
  <c r="L112" i="65" s="1"/>
  <c r="J355" i="620" s="1"/>
  <c r="J356" i="620" s="1"/>
  <c r="I143" i="60"/>
  <c r="I143" i="65" s="1"/>
  <c r="G159" i="620" s="1"/>
  <c r="O199" i="60"/>
  <c r="O199" i="65" s="1"/>
  <c r="U41" i="60"/>
  <c r="U41" i="65" s="1"/>
  <c r="L85" i="60"/>
  <c r="L85" i="65" s="1"/>
  <c r="G74" i="60"/>
  <c r="G74" i="65" s="1"/>
  <c r="D122" i="60"/>
  <c r="E122" i="60" s="1"/>
  <c r="G215" i="60"/>
  <c r="G215" i="65" s="1"/>
  <c r="T216" i="60"/>
  <c r="T216" i="65" s="1"/>
  <c r="Q78" i="60"/>
  <c r="Q78" i="65" s="1"/>
  <c r="G70" i="60"/>
  <c r="G70" i="65" s="1"/>
  <c r="Q160" i="60"/>
  <c r="Q160" i="65" s="1"/>
  <c r="I39" i="60"/>
  <c r="I39" i="65" s="1"/>
  <c r="K56" i="60"/>
  <c r="K56" i="65" s="1"/>
  <c r="I276" i="620" s="1"/>
  <c r="G12" i="60"/>
  <c r="G12" i="65" s="1"/>
  <c r="E231" i="620" s="1"/>
  <c r="J220" i="60"/>
  <c r="J220" i="65" s="1"/>
  <c r="H95" i="60"/>
  <c r="H95" i="65" s="1"/>
  <c r="Z259" i="60"/>
  <c r="Z259" i="65" s="1"/>
  <c r="G107" i="60"/>
  <c r="G107" i="65" s="1"/>
  <c r="G10" i="589" s="1"/>
  <c r="L174" i="60"/>
  <c r="L174" i="65" s="1"/>
  <c r="J12" i="60"/>
  <c r="J12" i="65" s="1"/>
  <c r="H231" i="620" s="1"/>
  <c r="Y204" i="60"/>
  <c r="Y204" i="65" s="1"/>
  <c r="G263" i="60"/>
  <c r="G263" i="65" s="1"/>
  <c r="G61" i="589" s="1"/>
  <c r="V149" i="60"/>
  <c r="V149" i="65" s="1"/>
  <c r="D251" i="60"/>
  <c r="N156" i="60"/>
  <c r="N156" i="65" s="1"/>
  <c r="T43" i="60"/>
  <c r="T43" i="65" s="1"/>
  <c r="I252" i="60"/>
  <c r="I252" i="65" s="1"/>
  <c r="G218" i="620" s="1"/>
  <c r="Z12" i="60"/>
  <c r="Z12" i="65" s="1"/>
  <c r="G156" i="60"/>
  <c r="G156" i="65" s="1"/>
  <c r="E169" i="620" s="1"/>
  <c r="N112" i="60"/>
  <c r="N112" i="65" s="1"/>
  <c r="O186" i="60"/>
  <c r="O186" i="65" s="1"/>
  <c r="P174" i="60"/>
  <c r="P174" i="65" s="1"/>
  <c r="M113" i="60"/>
  <c r="M113" i="65" s="1"/>
  <c r="K357" i="620" s="1"/>
  <c r="K358" i="620" s="1"/>
  <c r="M43" i="60"/>
  <c r="M43" i="65" s="1"/>
  <c r="Z79" i="60"/>
  <c r="Z79" i="65" s="1"/>
  <c r="L121" i="60"/>
  <c r="L121" i="65" s="1"/>
  <c r="J78" i="620" s="1"/>
  <c r="J79" i="620" s="1"/>
  <c r="J80" i="620" s="1"/>
  <c r="V249" i="60"/>
  <c r="V249" i="65" s="1"/>
  <c r="J208" i="60"/>
  <c r="J208" i="65" s="1"/>
  <c r="D187" i="60"/>
  <c r="E187" i="60" s="1"/>
  <c r="Z103" i="60"/>
  <c r="Z103" i="65" s="1"/>
  <c r="T204" i="60"/>
  <c r="T204" i="65" s="1"/>
  <c r="T198" i="60"/>
  <c r="T198" i="65" s="1"/>
  <c r="X23" i="60"/>
  <c r="X23" i="65" s="1"/>
  <c r="K95" i="60"/>
  <c r="K95" i="65" s="1"/>
  <c r="Q175" i="60"/>
  <c r="Q175" i="65" s="1"/>
  <c r="Z129" i="60"/>
  <c r="Z129" i="65" s="1"/>
  <c r="W168" i="60"/>
  <c r="W168" i="65" s="1"/>
  <c r="Y159" i="60"/>
  <c r="Y159" i="65" s="1"/>
  <c r="Q166" i="60"/>
  <c r="Q166" i="65" s="1"/>
  <c r="D265" i="60"/>
  <c r="O175" i="60"/>
  <c r="O175" i="65" s="1"/>
  <c r="V13" i="60"/>
  <c r="V13" i="65" s="1"/>
  <c r="U213" i="60"/>
  <c r="U213" i="65" s="1"/>
  <c r="Z130" i="60"/>
  <c r="Z130" i="65" s="1"/>
  <c r="T249" i="60"/>
  <c r="T249" i="65" s="1"/>
  <c r="W146" i="60"/>
  <c r="W146" i="65" s="1"/>
  <c r="R39" i="60"/>
  <c r="R39" i="65" s="1"/>
  <c r="O252" i="60"/>
  <c r="O252" i="65" s="1"/>
  <c r="M148" i="60"/>
  <c r="M148" i="65" s="1"/>
  <c r="K164" i="620" s="1"/>
  <c r="O86" i="60"/>
  <c r="O86" i="65" s="1"/>
  <c r="I236" i="60"/>
  <c r="I236" i="65" s="1"/>
  <c r="G199" i="620" s="1"/>
  <c r="D33" i="60"/>
  <c r="V25" i="60"/>
  <c r="V25" i="65" s="1"/>
  <c r="T121" i="60"/>
  <c r="T121" i="65" s="1"/>
  <c r="S44" i="60"/>
  <c r="S44" i="65" s="1"/>
  <c r="P223" i="60"/>
  <c r="P223" i="65" s="1"/>
  <c r="X264" i="60"/>
  <c r="X264" i="65" s="1"/>
  <c r="T46" i="60"/>
  <c r="T46" i="65" s="1"/>
  <c r="I83" i="60"/>
  <c r="I83" i="65" s="1"/>
  <c r="U258" i="60"/>
  <c r="U258" i="65" s="1"/>
  <c r="Z114" i="60"/>
  <c r="Z114" i="65" s="1"/>
  <c r="T126" i="60"/>
  <c r="T126" i="65" s="1"/>
  <c r="N172" i="60"/>
  <c r="N172" i="65" s="1"/>
  <c r="R240" i="60"/>
  <c r="R240" i="65" s="1"/>
  <c r="V159" i="60"/>
  <c r="V159" i="65" s="1"/>
  <c r="J265" i="60"/>
  <c r="J265" i="65" s="1"/>
  <c r="P98" i="60"/>
  <c r="P98" i="65" s="1"/>
  <c r="D101" i="60"/>
  <c r="H183" i="60"/>
  <c r="H183" i="65" s="1"/>
  <c r="F184" i="620" s="1"/>
  <c r="S79" i="60"/>
  <c r="S79" i="65" s="1"/>
  <c r="L184" i="60"/>
  <c r="L184" i="65" s="1"/>
  <c r="J185" i="620" s="1"/>
  <c r="L190" i="60"/>
  <c r="L190" i="65" s="1"/>
  <c r="J193" i="620" s="1"/>
  <c r="G90" i="60"/>
  <c r="G90" i="65" s="1"/>
  <c r="V82" i="60"/>
  <c r="V82" i="65" s="1"/>
  <c r="W45" i="60"/>
  <c r="W45" i="65" s="1"/>
  <c r="Y46" i="60"/>
  <c r="Y46" i="65" s="1"/>
  <c r="N250" i="60"/>
  <c r="N250" i="65" s="1"/>
  <c r="R147" i="60"/>
  <c r="R147" i="65" s="1"/>
  <c r="N164" i="60"/>
  <c r="N164" i="65" s="1"/>
  <c r="Y229" i="60"/>
  <c r="Y229" i="65" s="1"/>
  <c r="R13" i="60"/>
  <c r="R13" i="65" s="1"/>
  <c r="X182" i="60"/>
  <c r="X182" i="65" s="1"/>
  <c r="L110" i="60"/>
  <c r="L110" i="65" s="1"/>
  <c r="J351" i="620" s="1"/>
  <c r="S15" i="60"/>
  <c r="S15" i="65" s="1"/>
  <c r="R67" i="60"/>
  <c r="R67" i="65" s="1"/>
  <c r="K238" i="60"/>
  <c r="K238" i="65" s="1"/>
  <c r="L98" i="60"/>
  <c r="L98" i="65" s="1"/>
  <c r="G54" i="60"/>
  <c r="G54" i="65" s="1"/>
  <c r="E274" i="620" s="1"/>
  <c r="U140" i="60"/>
  <c r="U140" i="65" s="1"/>
  <c r="T91" i="60"/>
  <c r="T91" i="65" s="1"/>
  <c r="K21" i="60"/>
  <c r="K21" i="65" s="1"/>
  <c r="Y165" i="60"/>
  <c r="Y165" i="65" s="1"/>
  <c r="O135" i="60"/>
  <c r="O135" i="65" s="1"/>
  <c r="D142" i="60"/>
  <c r="X152" i="60"/>
  <c r="X152" i="65" s="1"/>
  <c r="D99" i="60"/>
  <c r="U45" i="60"/>
  <c r="U45" i="65" s="1"/>
  <c r="H79" i="60"/>
  <c r="H79" i="65" s="1"/>
  <c r="F314" i="620" s="1"/>
  <c r="I246" i="60"/>
  <c r="I246" i="65" s="1"/>
  <c r="W39" i="60"/>
  <c r="W39" i="65" s="1"/>
  <c r="X171" i="60"/>
  <c r="X171" i="65" s="1"/>
  <c r="V137" i="60"/>
  <c r="V137" i="65" s="1"/>
  <c r="X200" i="60"/>
  <c r="X200" i="65" s="1"/>
  <c r="W13" i="60"/>
  <c r="W13" i="65" s="1"/>
  <c r="G145" i="60"/>
  <c r="G145" i="65" s="1"/>
  <c r="E161" i="620" s="1"/>
  <c r="S199" i="60"/>
  <c r="S199" i="65" s="1"/>
  <c r="S59" i="60"/>
  <c r="S59" i="65" s="1"/>
  <c r="H228" i="60"/>
  <c r="H228" i="65" s="1"/>
  <c r="O46" i="60"/>
  <c r="O46" i="65" s="1"/>
  <c r="O57" i="60"/>
  <c r="O57" i="65" s="1"/>
  <c r="H188" i="60"/>
  <c r="H188" i="65" s="1"/>
  <c r="F191" i="620" s="1"/>
  <c r="R63" i="60"/>
  <c r="R63" i="65" s="1"/>
  <c r="T227" i="60"/>
  <c r="T227" i="65" s="1"/>
  <c r="W208" i="60"/>
  <c r="W208" i="65" s="1"/>
  <c r="S198" i="60"/>
  <c r="S198" i="65" s="1"/>
  <c r="T187" i="60"/>
  <c r="T187" i="65" s="1"/>
  <c r="M158" i="60"/>
  <c r="M158" i="65" s="1"/>
  <c r="K171" i="620" s="1"/>
  <c r="X226" i="60"/>
  <c r="X226" i="65" s="1"/>
  <c r="Z145" i="60"/>
  <c r="Z145" i="65" s="1"/>
  <c r="J245" i="60"/>
  <c r="J245" i="65" s="1"/>
  <c r="J24" i="589" s="1"/>
  <c r="J52" i="589" s="1"/>
  <c r="V103" i="60"/>
  <c r="V103" i="65" s="1"/>
  <c r="Q104" i="60"/>
  <c r="Q104" i="65" s="1"/>
  <c r="S91" i="60"/>
  <c r="S91" i="65" s="1"/>
  <c r="Q146" i="60"/>
  <c r="Q146" i="65" s="1"/>
  <c r="H207" i="60"/>
  <c r="H207" i="65" s="1"/>
  <c r="W250" i="60"/>
  <c r="W250" i="65" s="1"/>
  <c r="H16" i="60"/>
  <c r="H16" i="65" s="1"/>
  <c r="H272" i="65" s="1"/>
  <c r="H11" i="486" s="1"/>
  <c r="H39" i="486" s="1"/>
  <c r="J113" i="60"/>
  <c r="J113" i="65" s="1"/>
  <c r="H357" i="620" s="1"/>
  <c r="H358" i="620" s="1"/>
  <c r="X103" i="60"/>
  <c r="X103" i="65" s="1"/>
  <c r="X132" i="60"/>
  <c r="X132" i="65" s="1"/>
  <c r="U144" i="60"/>
  <c r="U144" i="65" s="1"/>
  <c r="Z60" i="60"/>
  <c r="Z60" i="65" s="1"/>
  <c r="G137" i="60"/>
  <c r="G137" i="65" s="1"/>
  <c r="G75" i="60"/>
  <c r="G75" i="65" s="1"/>
  <c r="U167" i="60"/>
  <c r="U167" i="65" s="1"/>
  <c r="V215" i="60"/>
  <c r="V215" i="65" s="1"/>
  <c r="H250" i="60"/>
  <c r="H250" i="65" s="1"/>
  <c r="F216" i="620" s="1"/>
  <c r="T157" i="60"/>
  <c r="T157" i="65" s="1"/>
  <c r="T111" i="60"/>
  <c r="T111" i="65" s="1"/>
  <c r="J90" i="60"/>
  <c r="J90" i="65" s="1"/>
  <c r="P116" i="60"/>
  <c r="P116" i="65" s="1"/>
  <c r="X190" i="60"/>
  <c r="X190" i="65" s="1"/>
  <c r="N74" i="60"/>
  <c r="N74" i="65" s="1"/>
  <c r="Y53" i="60"/>
  <c r="Y53" i="65" s="1"/>
  <c r="Q229" i="60"/>
  <c r="Q229" i="65" s="1"/>
  <c r="L262" i="60"/>
  <c r="L262" i="65" s="1"/>
  <c r="S95" i="60"/>
  <c r="S95" i="65" s="1"/>
  <c r="G238" i="60"/>
  <c r="G238" i="65" s="1"/>
  <c r="U92" i="60"/>
  <c r="U92" i="65" s="1"/>
  <c r="I187" i="60"/>
  <c r="I187" i="65" s="1"/>
  <c r="G190" i="620" s="1"/>
  <c r="T127" i="60"/>
  <c r="T127" i="65" s="1"/>
  <c r="W159" i="60"/>
  <c r="W159" i="65" s="1"/>
  <c r="K175" i="60"/>
  <c r="K175" i="65" s="1"/>
  <c r="P86" i="60"/>
  <c r="P86" i="65" s="1"/>
  <c r="S68" i="60"/>
  <c r="S68" i="65" s="1"/>
  <c r="K150" i="60"/>
  <c r="K150" i="65" s="1"/>
  <c r="O39" i="60"/>
  <c r="O39" i="65" s="1"/>
  <c r="T116" i="60"/>
  <c r="T116" i="65" s="1"/>
  <c r="Q264" i="60"/>
  <c r="Q264" i="65" s="1"/>
  <c r="S181" i="60"/>
  <c r="S181" i="65" s="1"/>
  <c r="W25" i="60"/>
  <c r="W25" i="65" s="1"/>
  <c r="X221" i="60"/>
  <c r="X221" i="65" s="1"/>
  <c r="V133" i="60"/>
  <c r="V133" i="65" s="1"/>
  <c r="D60" i="60"/>
  <c r="Y233" i="60"/>
  <c r="Y233" i="65" s="1"/>
  <c r="D102" i="60"/>
  <c r="O78" i="60"/>
  <c r="O78" i="65" s="1"/>
  <c r="W98" i="60"/>
  <c r="W98" i="65" s="1"/>
  <c r="T45" i="60"/>
  <c r="T45" i="65" s="1"/>
  <c r="K55" i="60"/>
  <c r="K55" i="65" s="1"/>
  <c r="I275" i="620" s="1"/>
  <c r="N46" i="60"/>
  <c r="N46" i="65" s="1"/>
  <c r="S258" i="60"/>
  <c r="S258" i="65" s="1"/>
  <c r="D186" i="60"/>
  <c r="E186" i="60" s="1"/>
  <c r="R158" i="60"/>
  <c r="R158" i="65" s="1"/>
  <c r="R246" i="60"/>
  <c r="R246" i="65" s="1"/>
  <c r="T240" i="60"/>
  <c r="T240" i="65" s="1"/>
  <c r="D103" i="60"/>
  <c r="L32" i="60"/>
  <c r="L32" i="65" s="1"/>
  <c r="G129" i="60"/>
  <c r="G129" i="65" s="1"/>
  <c r="E147" i="620" s="1"/>
  <c r="V157" i="60"/>
  <c r="V157" i="65" s="1"/>
  <c r="W53" i="60"/>
  <c r="W53" i="65" s="1"/>
  <c r="I99" i="60"/>
  <c r="I99" i="65" s="1"/>
  <c r="Y227" i="60"/>
  <c r="Y227" i="65" s="1"/>
  <c r="G79" i="60"/>
  <c r="G79" i="65" s="1"/>
  <c r="E314" i="620" s="1"/>
  <c r="D222" i="60"/>
  <c r="E222" i="60" s="1"/>
  <c r="T159" i="60"/>
  <c r="T159" i="65" s="1"/>
  <c r="S69" i="60"/>
  <c r="S69" i="65" s="1"/>
  <c r="T20" i="60"/>
  <c r="T20" i="65" s="1"/>
  <c r="P30" i="60"/>
  <c r="P30" i="65" s="1"/>
  <c r="D199" i="60"/>
  <c r="E199" i="60" s="1"/>
  <c r="L105" i="60"/>
  <c r="L105" i="65" s="1"/>
  <c r="J316" i="620" s="1"/>
  <c r="K230" i="60"/>
  <c r="K230" i="65" s="1"/>
  <c r="W240" i="60"/>
  <c r="W240" i="65" s="1"/>
  <c r="W227" i="60"/>
  <c r="W227" i="65" s="1"/>
  <c r="U126" i="60"/>
  <c r="U126" i="65" s="1"/>
  <c r="G191" i="60"/>
  <c r="G191" i="65" s="1"/>
  <c r="G193" i="60"/>
  <c r="G193" i="65" s="1"/>
  <c r="G22" i="589" s="1"/>
  <c r="U84" i="60"/>
  <c r="U84" i="65" s="1"/>
  <c r="R223" i="60"/>
  <c r="R223" i="65" s="1"/>
  <c r="N31" i="60"/>
  <c r="N31" i="65" s="1"/>
  <c r="R75" i="60"/>
  <c r="R75" i="65" s="1"/>
  <c r="T73" i="60"/>
  <c r="T73" i="65" s="1"/>
  <c r="V172" i="60"/>
  <c r="V172" i="65" s="1"/>
  <c r="S149" i="60"/>
  <c r="S149" i="65" s="1"/>
  <c r="S177" i="60"/>
  <c r="S177" i="65" s="1"/>
  <c r="Q130" i="60"/>
  <c r="Q130" i="65" s="1"/>
  <c r="V165" i="60"/>
  <c r="V165" i="65" s="1"/>
  <c r="Y36" i="60"/>
  <c r="Y36" i="65" s="1"/>
  <c r="N265" i="60"/>
  <c r="N265" i="65" s="1"/>
  <c r="H36" i="60"/>
  <c r="H36" i="65" s="1"/>
  <c r="U82" i="60"/>
  <c r="U82" i="65" s="1"/>
  <c r="G92" i="60"/>
  <c r="G92" i="65" s="1"/>
  <c r="E315" i="620" s="1"/>
  <c r="O42" i="60"/>
  <c r="O42" i="65" s="1"/>
  <c r="Y58" i="60"/>
  <c r="Y58" i="65" s="1"/>
  <c r="O47" i="60"/>
  <c r="O47" i="65" s="1"/>
  <c r="Y127" i="60"/>
  <c r="Y127" i="65" s="1"/>
  <c r="I31" i="60"/>
  <c r="I31" i="65" s="1"/>
  <c r="L238" i="60"/>
  <c r="L238" i="65" s="1"/>
  <c r="S90" i="60"/>
  <c r="S90" i="65" s="1"/>
  <c r="O26" i="60"/>
  <c r="O26" i="65" s="1"/>
  <c r="N51" i="60"/>
  <c r="N51" i="65" s="1"/>
  <c r="Q258" i="60"/>
  <c r="Q258" i="65" s="1"/>
  <c r="V51" i="60"/>
  <c r="V51" i="65" s="1"/>
  <c r="V230" i="60"/>
  <c r="V230" i="65" s="1"/>
  <c r="K51" i="60"/>
  <c r="K51" i="65" s="1"/>
  <c r="I271" i="620" s="1"/>
  <c r="M180" i="60"/>
  <c r="M180" i="65" s="1"/>
  <c r="K180" i="620" s="1"/>
  <c r="Y156" i="60"/>
  <c r="Y156" i="65" s="1"/>
  <c r="Y12" i="60"/>
  <c r="Y12" i="65" s="1"/>
  <c r="J128" i="60"/>
  <c r="J128" i="65" s="1"/>
  <c r="H145" i="620" s="1"/>
  <c r="Z127" i="60"/>
  <c r="Z127" i="65" s="1"/>
  <c r="G167" i="60"/>
  <c r="G167" i="65" s="1"/>
  <c r="P67" i="60"/>
  <c r="P67" i="65" s="1"/>
  <c r="S35" i="60"/>
  <c r="S35" i="65" s="1"/>
  <c r="H230" i="60"/>
  <c r="H230" i="65" s="1"/>
  <c r="U204" i="60"/>
  <c r="U204" i="65" s="1"/>
  <c r="X183" i="60"/>
  <c r="X183" i="65" s="1"/>
  <c r="J110" i="60"/>
  <c r="J110" i="65" s="1"/>
  <c r="H351" i="620" s="1"/>
  <c r="X250" i="60"/>
  <c r="X250" i="65" s="1"/>
  <c r="G22" i="60"/>
  <c r="G22" i="65" s="1"/>
  <c r="J67" i="60"/>
  <c r="J67" i="65" s="1"/>
  <c r="K187" i="60"/>
  <c r="K187" i="65" s="1"/>
  <c r="I190" i="620" s="1"/>
  <c r="J20" i="60"/>
  <c r="J20" i="65" s="1"/>
  <c r="H249" i="620" s="1"/>
  <c r="I77" i="60"/>
  <c r="I77" i="65" s="1"/>
  <c r="N132" i="60"/>
  <c r="N132" i="65" s="1"/>
  <c r="W173" i="60"/>
  <c r="W173" i="65" s="1"/>
  <c r="D185" i="60"/>
  <c r="I133" i="60"/>
  <c r="I133" i="65" s="1"/>
  <c r="G151" i="620" s="1"/>
  <c r="I217" i="60"/>
  <c r="I217" i="65" s="1"/>
  <c r="U63" i="60"/>
  <c r="U63" i="65" s="1"/>
  <c r="O75" i="60"/>
  <c r="O75" i="65" s="1"/>
  <c r="I214" i="60"/>
  <c r="I214" i="65" s="1"/>
  <c r="D233" i="60"/>
  <c r="E233" i="60" s="1"/>
  <c r="Z42" i="60"/>
  <c r="Z42" i="65" s="1"/>
  <c r="R252" i="60"/>
  <c r="R252" i="65" s="1"/>
  <c r="S228" i="60"/>
  <c r="S228" i="65" s="1"/>
  <c r="Y230" i="60"/>
  <c r="Y230" i="65" s="1"/>
  <c r="U165" i="60"/>
  <c r="U165" i="65" s="1"/>
  <c r="Q76" i="60"/>
  <c r="Q76" i="65" s="1"/>
  <c r="R83" i="60"/>
  <c r="R83" i="65" s="1"/>
  <c r="J79" i="60"/>
  <c r="J79" i="65" s="1"/>
  <c r="H314" i="620" s="1"/>
  <c r="S186" i="60"/>
  <c r="S186" i="65" s="1"/>
  <c r="D67" i="60"/>
  <c r="E67" i="60" s="1"/>
  <c r="T102" i="60"/>
  <c r="T102" i="65" s="1"/>
  <c r="K96" i="60"/>
  <c r="K96" i="65" s="1"/>
  <c r="P185" i="60"/>
  <c r="P185" i="65" s="1"/>
  <c r="S145" i="60"/>
  <c r="S145" i="65" s="1"/>
  <c r="J215" i="60"/>
  <c r="J215" i="65" s="1"/>
  <c r="V223" i="60"/>
  <c r="V223" i="65" s="1"/>
  <c r="V37" i="60"/>
  <c r="V37" i="65" s="1"/>
  <c r="T171" i="60"/>
  <c r="T171" i="65" s="1"/>
  <c r="J147" i="60"/>
  <c r="J147" i="65" s="1"/>
  <c r="H163" i="620" s="1"/>
  <c r="V14" i="60"/>
  <c r="V14" i="65" s="1"/>
  <c r="T152" i="60"/>
  <c r="T152" i="65" s="1"/>
  <c r="K145" i="60"/>
  <c r="K145" i="65" s="1"/>
  <c r="I161" i="620" s="1"/>
  <c r="L186" i="60"/>
  <c r="L186" i="65" s="1"/>
  <c r="J188" i="620" s="1"/>
  <c r="D34" i="60"/>
  <c r="Q228" i="60"/>
  <c r="Q228" i="65" s="1"/>
  <c r="Y160" i="60"/>
  <c r="Y160" i="65" s="1"/>
  <c r="H134" i="60"/>
  <c r="H134" i="65" s="1"/>
  <c r="F152" i="620" s="1"/>
  <c r="J48" i="60"/>
  <c r="J48" i="65" s="1"/>
  <c r="J273" i="65" s="1"/>
  <c r="K32" i="621" s="1"/>
  <c r="P129" i="60"/>
  <c r="P129" i="65" s="1"/>
  <c r="H103" i="60"/>
  <c r="H103" i="65" s="1"/>
  <c r="H206" i="60"/>
  <c r="H206" i="65" s="1"/>
  <c r="W34" i="60"/>
  <c r="W34" i="65" s="1"/>
  <c r="T183" i="60"/>
  <c r="T183" i="65" s="1"/>
  <c r="G161" i="60"/>
  <c r="G161" i="65" s="1"/>
  <c r="T263" i="60"/>
  <c r="T263" i="65" s="1"/>
  <c r="Y208" i="60"/>
  <c r="Y208" i="65" s="1"/>
  <c r="I159" i="60"/>
  <c r="I159" i="65" s="1"/>
  <c r="G172" i="620" s="1"/>
  <c r="Z258" i="60"/>
  <c r="Z258" i="65" s="1"/>
  <c r="M209" i="60"/>
  <c r="M209" i="65" s="1"/>
  <c r="J40" i="60"/>
  <c r="J40" i="65" s="1"/>
  <c r="H259" i="620" s="1"/>
  <c r="V84" i="60"/>
  <c r="V84" i="65" s="1"/>
  <c r="L113" i="60"/>
  <c r="L113" i="65" s="1"/>
  <c r="J357" i="620" s="1"/>
  <c r="J358" i="620" s="1"/>
  <c r="U88" i="60"/>
  <c r="U88" i="65" s="1"/>
  <c r="I16" i="60"/>
  <c r="I16" i="65" s="1"/>
  <c r="I272" i="65" s="1"/>
  <c r="J31" i="621" s="1"/>
  <c r="Y90" i="60"/>
  <c r="Y90" i="65" s="1"/>
  <c r="N123" i="60"/>
  <c r="N123" i="65" s="1"/>
  <c r="X236" i="60"/>
  <c r="X236" i="65" s="1"/>
  <c r="Z83" i="60"/>
  <c r="Z83" i="65" s="1"/>
  <c r="G174" i="60"/>
  <c r="G174" i="65" s="1"/>
  <c r="H210" i="60"/>
  <c r="H210" i="65" s="1"/>
  <c r="F197" i="620" s="1"/>
  <c r="Q45" i="60"/>
  <c r="Q45" i="65" s="1"/>
  <c r="N199" i="60"/>
  <c r="N199" i="65" s="1"/>
  <c r="R78" i="60"/>
  <c r="R78" i="65" s="1"/>
  <c r="T103" i="60"/>
  <c r="T103" i="65" s="1"/>
  <c r="S21" i="60"/>
  <c r="S21" i="65" s="1"/>
  <c r="P220" i="60"/>
  <c r="P220" i="65" s="1"/>
  <c r="H113" i="60"/>
  <c r="H113" i="65" s="1"/>
  <c r="F357" i="620" s="1"/>
  <c r="F358" i="620" s="1"/>
  <c r="U15" i="60"/>
  <c r="U15" i="65" s="1"/>
  <c r="U147" i="60"/>
  <c r="U147" i="65" s="1"/>
  <c r="D126" i="60"/>
  <c r="Q198" i="60"/>
  <c r="Q198" i="65" s="1"/>
  <c r="R161" i="60"/>
  <c r="R161" i="65" s="1"/>
  <c r="I98" i="60"/>
  <c r="I98" i="65" s="1"/>
  <c r="T52" i="60"/>
  <c r="T52" i="65" s="1"/>
  <c r="H167" i="60"/>
  <c r="H167" i="65" s="1"/>
  <c r="D216" i="60"/>
  <c r="L160" i="60"/>
  <c r="L160" i="65" s="1"/>
  <c r="J173" i="620" s="1"/>
  <c r="G73" i="60"/>
  <c r="G73" i="65" s="1"/>
  <c r="H88" i="60"/>
  <c r="H88" i="65" s="1"/>
  <c r="W86" i="60"/>
  <c r="W86" i="65" s="1"/>
  <c r="Y26" i="60"/>
  <c r="Y26" i="65" s="1"/>
  <c r="H133" i="60"/>
  <c r="H133" i="65" s="1"/>
  <c r="F151" i="620" s="1"/>
  <c r="L82" i="60"/>
  <c r="L82" i="65" s="1"/>
  <c r="G180" i="60"/>
  <c r="G180" i="65" s="1"/>
  <c r="E180" i="620" s="1"/>
  <c r="S48" i="60"/>
  <c r="S48" i="65" s="1"/>
  <c r="L122" i="60"/>
  <c r="L122" i="65" s="1"/>
  <c r="N23" i="60"/>
  <c r="N23" i="65" s="1"/>
  <c r="T205" i="60"/>
  <c r="T205" i="65" s="1"/>
  <c r="K122" i="60"/>
  <c r="K122" i="65" s="1"/>
  <c r="Q201" i="60"/>
  <c r="Q201" i="65" s="1"/>
  <c r="O158" i="60"/>
  <c r="O158" i="65" s="1"/>
  <c r="S126" i="60"/>
  <c r="S126" i="65" s="1"/>
  <c r="U97" i="60"/>
  <c r="U97" i="65" s="1"/>
  <c r="Q222" i="60"/>
  <c r="Q222" i="65" s="1"/>
  <c r="T142" i="60"/>
  <c r="T142" i="65" s="1"/>
  <c r="T104" i="60"/>
  <c r="T104" i="65" s="1"/>
  <c r="W123" i="60"/>
  <c r="W123" i="65" s="1"/>
  <c r="L230" i="60"/>
  <c r="L230" i="65" s="1"/>
  <c r="N44" i="60"/>
  <c r="N44" i="65" s="1"/>
  <c r="I73" i="60"/>
  <c r="I73" i="65" s="1"/>
  <c r="V207" i="60"/>
  <c r="V207" i="65" s="1"/>
  <c r="Y183" i="60"/>
  <c r="Y183" i="65" s="1"/>
  <c r="P148" i="60"/>
  <c r="P148" i="65" s="1"/>
  <c r="Q134" i="60"/>
  <c r="Q134" i="65" s="1"/>
  <c r="H199" i="60"/>
  <c r="H199" i="65" s="1"/>
  <c r="Z181" i="60"/>
  <c r="Z181" i="65" s="1"/>
  <c r="J222" i="60"/>
  <c r="J222" i="65" s="1"/>
  <c r="K23" i="60"/>
  <c r="K23" i="65" s="1"/>
  <c r="I251" i="620" s="1"/>
  <c r="T137" i="60"/>
  <c r="T137" i="65" s="1"/>
  <c r="Y184" i="60"/>
  <c r="Y184" i="65" s="1"/>
  <c r="O240" i="60"/>
  <c r="O240" i="65" s="1"/>
  <c r="Z47" i="60"/>
  <c r="Z47" i="65" s="1"/>
  <c r="Z22" i="60"/>
  <c r="Z22" i="65" s="1"/>
  <c r="Q128" i="60"/>
  <c r="Q128" i="65" s="1"/>
  <c r="S140" i="60"/>
  <c r="S140" i="65" s="1"/>
  <c r="H255" i="60"/>
  <c r="H255" i="65" s="1"/>
  <c r="Y114" i="60"/>
  <c r="Y114" i="65" s="1"/>
  <c r="T132" i="60"/>
  <c r="T132" i="65" s="1"/>
  <c r="Z85" i="60"/>
  <c r="Z85" i="65" s="1"/>
  <c r="N263" i="60"/>
  <c r="N263" i="65" s="1"/>
  <c r="H173" i="60"/>
  <c r="H173" i="65" s="1"/>
  <c r="N145" i="60"/>
  <c r="N145" i="65" s="1"/>
  <c r="T26" i="60"/>
  <c r="T26" i="65" s="1"/>
  <c r="J182" i="60"/>
  <c r="J182" i="65" s="1"/>
  <c r="H183" i="620" s="1"/>
  <c r="M141" i="60"/>
  <c r="M141" i="65" s="1"/>
  <c r="K157" i="620" s="1"/>
  <c r="S157" i="60"/>
  <c r="S157" i="65" s="1"/>
  <c r="U86" i="60"/>
  <c r="U86" i="65" s="1"/>
  <c r="M165" i="60"/>
  <c r="M165" i="65" s="1"/>
  <c r="K176" i="620" s="1"/>
  <c r="Y89" i="60"/>
  <c r="Y89" i="65" s="1"/>
  <c r="Q25" i="60"/>
  <c r="Q25" i="65" s="1"/>
  <c r="T32" i="60"/>
  <c r="T32" i="65" s="1"/>
  <c r="G20" i="60"/>
  <c r="G20" i="65" s="1"/>
  <c r="E249" i="620" s="1"/>
  <c r="K75" i="60"/>
  <c r="K75" i="65" s="1"/>
  <c r="Q82" i="60"/>
  <c r="Q82" i="65" s="1"/>
  <c r="X47" i="60"/>
  <c r="X47" i="65" s="1"/>
  <c r="K12" i="60"/>
  <c r="K12" i="65" s="1"/>
  <c r="I231" i="620" s="1"/>
  <c r="R46" i="60"/>
  <c r="R46" i="65" s="1"/>
  <c r="G30" i="60"/>
  <c r="G30" i="65" s="1"/>
  <c r="E257" i="620" s="1"/>
  <c r="R159" i="60"/>
  <c r="R159" i="65" s="1"/>
  <c r="D68" i="281"/>
  <c r="D122" i="281" s="1"/>
  <c r="G71" i="281"/>
  <c r="G122" i="281"/>
  <c r="K164" i="60"/>
  <c r="K164" i="65" s="1"/>
  <c r="I175" i="620" s="1"/>
  <c r="M230" i="60"/>
  <c r="M230" i="65" s="1"/>
  <c r="S137" i="60"/>
  <c r="S137" i="65" s="1"/>
  <c r="D148" i="60"/>
  <c r="E148" i="60" s="1"/>
  <c r="P217" i="60"/>
  <c r="P217" i="65" s="1"/>
  <c r="U260" i="60"/>
  <c r="U260" i="65" s="1"/>
  <c r="D217" i="60"/>
  <c r="N190" i="60"/>
  <c r="N190" i="65" s="1"/>
  <c r="N219" i="60"/>
  <c r="N219" i="65" s="1"/>
  <c r="X233" i="60"/>
  <c r="X233" i="65" s="1"/>
  <c r="W180" i="60"/>
  <c r="W180" i="65" s="1"/>
  <c r="G89" i="60"/>
  <c r="G89" i="65" s="1"/>
  <c r="I215" i="60"/>
  <c r="I215" i="65" s="1"/>
  <c r="I78" i="60"/>
  <c r="I78" i="65" s="1"/>
  <c r="Z78" i="60"/>
  <c r="Z78" i="65" s="1"/>
  <c r="V11" i="60"/>
  <c r="V11" i="65" s="1"/>
  <c r="U53" i="60"/>
  <c r="U53" i="65" s="1"/>
  <c r="O262" i="60"/>
  <c r="O262" i="65" s="1"/>
  <c r="V16" i="60"/>
  <c r="V16" i="65" s="1"/>
  <c r="I140" i="60"/>
  <c r="I140" i="65" s="1"/>
  <c r="G156" i="620" s="1"/>
  <c r="L130" i="60"/>
  <c r="L130" i="65" s="1"/>
  <c r="J148" i="620" s="1"/>
  <c r="S107" i="60"/>
  <c r="S107" i="65" s="1"/>
  <c r="I136" i="60"/>
  <c r="I136" i="65" s="1"/>
  <c r="G154" i="620" s="1"/>
  <c r="J35" i="60"/>
  <c r="J35" i="65" s="1"/>
  <c r="U216" i="60"/>
  <c r="U216" i="65" s="1"/>
  <c r="H73" i="60"/>
  <c r="H73" i="65" s="1"/>
  <c r="R113" i="60"/>
  <c r="R113" i="65" s="1"/>
  <c r="Z59" i="60"/>
  <c r="Z59" i="65" s="1"/>
  <c r="R165" i="60"/>
  <c r="R165" i="65" s="1"/>
  <c r="R141" i="60"/>
  <c r="R141" i="65" s="1"/>
  <c r="L265" i="60"/>
  <c r="L265" i="65" s="1"/>
  <c r="Z36" i="60"/>
  <c r="Z36" i="65" s="1"/>
  <c r="I233" i="60"/>
  <c r="I233" i="65" s="1"/>
  <c r="X127" i="60"/>
  <c r="X127" i="65" s="1"/>
  <c r="D149" i="60"/>
  <c r="I44" i="60"/>
  <c r="I44" i="65" s="1"/>
  <c r="J200" i="60"/>
  <c r="J200" i="65" s="1"/>
  <c r="M114" i="60"/>
  <c r="M114" i="65" s="1"/>
  <c r="M11" i="589" s="1"/>
  <c r="S251" i="60"/>
  <c r="S251" i="65" s="1"/>
  <c r="L246" i="60"/>
  <c r="L246" i="65" s="1"/>
  <c r="N101" i="60"/>
  <c r="N101" i="65" s="1"/>
  <c r="H102" i="60"/>
  <c r="H102" i="65" s="1"/>
  <c r="P45" i="60"/>
  <c r="P45" i="65" s="1"/>
  <c r="R209" i="60"/>
  <c r="R209" i="65" s="1"/>
  <c r="S222" i="60"/>
  <c r="S222" i="65" s="1"/>
  <c r="H215" i="60"/>
  <c r="H215" i="65" s="1"/>
  <c r="R31" i="60"/>
  <c r="R31" i="65" s="1"/>
  <c r="Y85" i="60"/>
  <c r="Y85" i="65" s="1"/>
  <c r="Q187" i="60"/>
  <c r="Q187" i="65" s="1"/>
  <c r="O13" i="60"/>
  <c r="O13" i="65" s="1"/>
  <c r="L187" i="60"/>
  <c r="L187" i="65" s="1"/>
  <c r="J190" i="620" s="1"/>
  <c r="P107" i="60"/>
  <c r="P107" i="65" s="1"/>
  <c r="L159" i="60"/>
  <c r="L159" i="65" s="1"/>
  <c r="J172" i="620" s="1"/>
  <c r="R55" i="60"/>
  <c r="R55" i="65" s="1"/>
  <c r="P226" i="60"/>
  <c r="P226" i="65" s="1"/>
  <c r="V238" i="60"/>
  <c r="V238" i="65" s="1"/>
  <c r="Q193" i="60"/>
  <c r="Q193" i="65" s="1"/>
  <c r="H96" i="60"/>
  <c r="H96" i="65" s="1"/>
  <c r="X40" i="60"/>
  <c r="X40" i="65" s="1"/>
  <c r="H114" i="60"/>
  <c r="H114" i="65" s="1"/>
  <c r="H11" i="589" s="1"/>
  <c r="X74" i="60"/>
  <c r="X74" i="65" s="1"/>
  <c r="K134" i="60"/>
  <c r="K134" i="65" s="1"/>
  <c r="I152" i="620" s="1"/>
  <c r="R16" i="60"/>
  <c r="R16" i="65" s="1"/>
  <c r="S240" i="60"/>
  <c r="S240" i="65" s="1"/>
  <c r="N213" i="60"/>
  <c r="N213" i="65" s="1"/>
  <c r="P175" i="60"/>
  <c r="P175" i="65" s="1"/>
  <c r="W26" i="60"/>
  <c r="W26" i="65" s="1"/>
  <c r="J83" i="60"/>
  <c r="J83" i="65" s="1"/>
  <c r="N39" i="60"/>
  <c r="N39" i="65" s="1"/>
  <c r="X187" i="60"/>
  <c r="X187" i="65" s="1"/>
  <c r="I127" i="60"/>
  <c r="I127" i="65" s="1"/>
  <c r="G144" i="620" s="1"/>
  <c r="Y206" i="60"/>
  <c r="Y206" i="65" s="1"/>
  <c r="M137" i="60"/>
  <c r="M137" i="65" s="1"/>
  <c r="N134" i="60"/>
  <c r="N134" i="65" s="1"/>
  <c r="W220" i="60"/>
  <c r="W220" i="65" s="1"/>
  <c r="O200" i="60"/>
  <c r="O200" i="65" s="1"/>
  <c r="D129" i="60"/>
  <c r="S188" i="60"/>
  <c r="S188" i="65" s="1"/>
  <c r="J55" i="60"/>
  <c r="J55" i="65" s="1"/>
  <c r="H275" i="620" s="1"/>
  <c r="K102" i="60"/>
  <c r="K102" i="65" s="1"/>
  <c r="W113" i="60"/>
  <c r="W113" i="65" s="1"/>
  <c r="X114" i="60"/>
  <c r="X114" i="65" s="1"/>
  <c r="M98" i="60"/>
  <c r="M98" i="65" s="1"/>
  <c r="G103" i="60"/>
  <c r="G103" i="65" s="1"/>
  <c r="O183" i="60"/>
  <c r="O183" i="65" s="1"/>
  <c r="L75" i="60"/>
  <c r="L75" i="65" s="1"/>
  <c r="I230" i="60"/>
  <c r="I230" i="65" s="1"/>
  <c r="R219" i="60"/>
  <c r="R219" i="65" s="1"/>
  <c r="J91" i="60"/>
  <c r="J91" i="65" s="1"/>
  <c r="R146" i="60"/>
  <c r="R146" i="65" s="1"/>
  <c r="W56" i="60"/>
  <c r="W56" i="65" s="1"/>
  <c r="X99" i="60"/>
  <c r="X99" i="65" s="1"/>
  <c r="Z184" i="60"/>
  <c r="Z184" i="65" s="1"/>
  <c r="N42" i="60"/>
  <c r="N42" i="65" s="1"/>
  <c r="O126" i="60"/>
  <c r="O126" i="65" s="1"/>
  <c r="T136" i="60"/>
  <c r="T136" i="65" s="1"/>
  <c r="X101" i="60"/>
  <c r="X101" i="65" s="1"/>
  <c r="R52" i="60"/>
  <c r="R52" i="65" s="1"/>
  <c r="D198" i="60"/>
  <c r="E198" i="60" s="1"/>
  <c r="Z262" i="60"/>
  <c r="Z262" i="65" s="1"/>
  <c r="W132" i="60"/>
  <c r="W132" i="65" s="1"/>
  <c r="D201" i="60"/>
  <c r="H240" i="60"/>
  <c r="H240" i="65" s="1"/>
  <c r="H23" i="589" s="1"/>
  <c r="H51" i="589" s="1"/>
  <c r="D96" i="60"/>
  <c r="I231" i="60"/>
  <c r="I231" i="65" s="1"/>
  <c r="D43" i="60"/>
  <c r="E43" i="60" s="1"/>
  <c r="I134" i="60"/>
  <c r="I134" i="65" s="1"/>
  <c r="G152" i="620" s="1"/>
  <c r="L183" i="60"/>
  <c r="L183" i="65" s="1"/>
  <c r="J184" i="620" s="1"/>
  <c r="J51" i="60"/>
  <c r="J51" i="65" s="1"/>
  <c r="H271" i="620" s="1"/>
  <c r="X87" i="60"/>
  <c r="X87" i="65" s="1"/>
  <c r="K201" i="60"/>
  <c r="K201" i="65" s="1"/>
  <c r="I202" i="620" s="1"/>
  <c r="I210" i="620" s="1"/>
  <c r="U191" i="60"/>
  <c r="U191" i="65" s="1"/>
  <c r="U265" i="60"/>
  <c r="U265" i="65" s="1"/>
  <c r="R14" i="60"/>
  <c r="R14" i="65" s="1"/>
  <c r="H40" i="60"/>
  <c r="H40" i="65" s="1"/>
  <c r="F259" i="620" s="1"/>
  <c r="O236" i="60"/>
  <c r="O236" i="65" s="1"/>
  <c r="G95" i="60"/>
  <c r="G95" i="65" s="1"/>
  <c r="M15" i="60"/>
  <c r="M15" i="65" s="1"/>
  <c r="N206" i="60"/>
  <c r="N206" i="65" s="1"/>
  <c r="K101" i="60"/>
  <c r="K101" i="65" s="1"/>
  <c r="K171" i="60"/>
  <c r="K171" i="65" s="1"/>
  <c r="T95" i="60"/>
  <c r="T95" i="65" s="1"/>
  <c r="U22" i="60"/>
  <c r="U22" i="65" s="1"/>
  <c r="Y140" i="60"/>
  <c r="Y140" i="65" s="1"/>
  <c r="O112" i="60"/>
  <c r="O112" i="65" s="1"/>
  <c r="X32" i="60"/>
  <c r="X32" i="65" s="1"/>
  <c r="K14" i="60"/>
  <c r="K14" i="65" s="1"/>
  <c r="M177" i="60"/>
  <c r="M177" i="65" s="1"/>
  <c r="K205" i="60"/>
  <c r="K205" i="65" s="1"/>
  <c r="H35" i="60"/>
  <c r="H35" i="65" s="1"/>
  <c r="W143" i="60"/>
  <c r="W143" i="65" s="1"/>
  <c r="I103" i="60"/>
  <c r="I103" i="65" s="1"/>
  <c r="M112" i="60"/>
  <c r="M112" i="65" s="1"/>
  <c r="K355" i="620" s="1"/>
  <c r="G21" i="60"/>
  <c r="G21" i="65" s="1"/>
  <c r="E250" i="620" s="1"/>
  <c r="Y43" i="60"/>
  <c r="Y43" i="65" s="1"/>
  <c r="D143" i="60"/>
  <c r="T30" i="60"/>
  <c r="T30" i="65" s="1"/>
  <c r="Z82" i="60"/>
  <c r="Z82" i="65" s="1"/>
  <c r="H76" i="60"/>
  <c r="H76" i="65" s="1"/>
  <c r="O258" i="60"/>
  <c r="O258" i="65" s="1"/>
  <c r="R259" i="60"/>
  <c r="R259" i="65" s="1"/>
  <c r="I160" i="60"/>
  <c r="I160" i="65" s="1"/>
  <c r="G173" i="620" s="1"/>
  <c r="G174" i="620" s="1"/>
  <c r="J262" i="60"/>
  <c r="J262" i="65" s="1"/>
  <c r="I198" i="60"/>
  <c r="I198" i="65" s="1"/>
  <c r="J252" i="60"/>
  <c r="J252" i="65" s="1"/>
  <c r="H218" i="620" s="1"/>
  <c r="K79" i="60"/>
  <c r="K79" i="65" s="1"/>
  <c r="I314" i="620" s="1"/>
  <c r="D45" i="60"/>
  <c r="E45" i="60" s="1"/>
  <c r="M42" i="60"/>
  <c r="M42" i="65" s="1"/>
  <c r="K261" i="620" s="1"/>
  <c r="Y63" i="60"/>
  <c r="Y63" i="65" s="1"/>
  <c r="H74" i="60"/>
  <c r="H74" i="65" s="1"/>
  <c r="M182" i="60"/>
  <c r="M182" i="65" s="1"/>
  <c r="K183" i="620" s="1"/>
  <c r="D144" i="60"/>
  <c r="V23" i="60"/>
  <c r="V23" i="65" s="1"/>
  <c r="V96" i="60"/>
  <c r="V96" i="65" s="1"/>
  <c r="J52" i="60"/>
  <c r="J52" i="65" s="1"/>
  <c r="H272" i="620" s="1"/>
  <c r="Y164" i="60"/>
  <c r="Y164" i="65" s="1"/>
  <c r="Q47" i="60"/>
  <c r="Q47" i="65" s="1"/>
  <c r="K253" i="60"/>
  <c r="K253" i="65" s="1"/>
  <c r="W187" i="60"/>
  <c r="W187" i="65" s="1"/>
  <c r="W32" i="60"/>
  <c r="W32" i="65" s="1"/>
  <c r="K198" i="60"/>
  <c r="K198" i="65" s="1"/>
  <c r="X143" i="60"/>
  <c r="X143" i="65" s="1"/>
  <c r="Q95" i="60"/>
  <c r="Q95" i="65" s="1"/>
  <c r="M223" i="60"/>
  <c r="M223" i="65" s="1"/>
  <c r="K198" i="620" s="1"/>
  <c r="W60" i="60"/>
  <c r="W60" i="65" s="1"/>
  <c r="I226" i="60"/>
  <c r="I226" i="65" s="1"/>
  <c r="S220" i="60"/>
  <c r="S220" i="65" s="1"/>
  <c r="S20" i="60"/>
  <c r="S20" i="65" s="1"/>
  <c r="N122" i="60"/>
  <c r="N122" i="65" s="1"/>
  <c r="G171" i="60"/>
  <c r="G171" i="65" s="1"/>
  <c r="G262" i="60"/>
  <c r="G262" i="65" s="1"/>
  <c r="U201" i="60"/>
  <c r="U201" i="65" s="1"/>
  <c r="M147" i="60"/>
  <c r="M147" i="65" s="1"/>
  <c r="K163" i="620" s="1"/>
  <c r="I21" i="60"/>
  <c r="I21" i="65" s="1"/>
  <c r="D104" i="60"/>
  <c r="X213" i="60"/>
  <c r="X213" i="65" s="1"/>
  <c r="W12" i="60"/>
  <c r="W12" i="65" s="1"/>
  <c r="Z97" i="60"/>
  <c r="Z97" i="65" s="1"/>
  <c r="Z54" i="60"/>
  <c r="Z54" i="65" s="1"/>
  <c r="U96" i="60"/>
  <c r="U96" i="65" s="1"/>
  <c r="Z260" i="60"/>
  <c r="Z260" i="65" s="1"/>
  <c r="Q210" i="60"/>
  <c r="Q210" i="65" s="1"/>
  <c r="I132" i="60"/>
  <c r="I132" i="65" s="1"/>
  <c r="G150" i="620" s="1"/>
  <c r="L12" i="60"/>
  <c r="L12" i="65" s="1"/>
  <c r="J231" i="620" s="1"/>
  <c r="D181" i="60"/>
  <c r="V70" i="60"/>
  <c r="V70" i="65" s="1"/>
  <c r="T214" i="60"/>
  <c r="T214" i="65" s="1"/>
  <c r="V216" i="60"/>
  <c r="V216" i="65" s="1"/>
  <c r="K228" i="60"/>
  <c r="K228" i="65" s="1"/>
  <c r="R142" i="60"/>
  <c r="R142" i="65" s="1"/>
  <c r="O152" i="60"/>
  <c r="O152" i="65" s="1"/>
  <c r="X158" i="60"/>
  <c r="X158" i="65" s="1"/>
  <c r="S74" i="60"/>
  <c r="S74" i="65" s="1"/>
  <c r="M85" i="60"/>
  <c r="M85" i="65" s="1"/>
  <c r="L88" i="60"/>
  <c r="L88" i="65" s="1"/>
  <c r="X228" i="60"/>
  <c r="X228" i="65" s="1"/>
  <c r="Z16" i="60"/>
  <c r="Z16" i="65" s="1"/>
  <c r="K61" i="60"/>
  <c r="K61" i="65" s="1"/>
  <c r="D250" i="60"/>
  <c r="Z265" i="60"/>
  <c r="Z265" i="65" s="1"/>
  <c r="H208" i="60"/>
  <c r="H208" i="65" s="1"/>
  <c r="U13" i="60"/>
  <c r="U13" i="65" s="1"/>
  <c r="W140" i="60"/>
  <c r="W140" i="65" s="1"/>
  <c r="S100" i="60"/>
  <c r="S100" i="65" s="1"/>
  <c r="O67" i="60"/>
  <c r="O67" i="65" s="1"/>
  <c r="K52" i="60"/>
  <c r="K52" i="65" s="1"/>
  <c r="I272" i="620" s="1"/>
  <c r="L272" i="620" s="1"/>
  <c r="M213" i="60"/>
  <c r="M213" i="65" s="1"/>
  <c r="I186" i="60"/>
  <c r="I186" i="65" s="1"/>
  <c r="G188" i="620" s="1"/>
  <c r="S46" i="60"/>
  <c r="S46" i="65" s="1"/>
  <c r="P41" i="60"/>
  <c r="P41" i="65" s="1"/>
  <c r="Q67" i="60"/>
  <c r="Q67" i="65" s="1"/>
  <c r="K128" i="60"/>
  <c r="K128" i="65" s="1"/>
  <c r="I145" i="620" s="1"/>
  <c r="M31" i="60"/>
  <c r="M31" i="65" s="1"/>
  <c r="Z38" i="60"/>
  <c r="Z38" i="65" s="1"/>
  <c r="I265" i="60"/>
  <c r="I265" i="65" s="1"/>
  <c r="G26" i="60"/>
  <c r="G26" i="65" s="1"/>
  <c r="H177" i="60"/>
  <c r="H177" i="65" s="1"/>
  <c r="P95" i="60"/>
  <c r="P95" i="65" s="1"/>
  <c r="T29" i="60"/>
  <c r="T29" i="65" s="1"/>
  <c r="N97" i="60"/>
  <c r="N97" i="65" s="1"/>
  <c r="U173" i="60"/>
  <c r="U173" i="65" s="1"/>
  <c r="M160" i="60"/>
  <c r="M160" i="65" s="1"/>
  <c r="K173" i="620" s="1"/>
  <c r="O261" i="60"/>
  <c r="O261" i="65" s="1"/>
  <c r="N229" i="60"/>
  <c r="N229" i="65" s="1"/>
  <c r="Q85" i="60"/>
  <c r="Q85" i="65" s="1"/>
  <c r="W253" i="60"/>
  <c r="W253" i="65" s="1"/>
  <c r="R250" i="60"/>
  <c r="R250" i="65" s="1"/>
  <c r="L167" i="60"/>
  <c r="L167" i="65" s="1"/>
  <c r="T172" i="60"/>
  <c r="T172" i="65" s="1"/>
  <c r="N20" i="60"/>
  <c r="N20" i="65" s="1"/>
  <c r="O53" i="60"/>
  <c r="O53" i="65" s="1"/>
  <c r="M166" i="60"/>
  <c r="M166" i="65" s="1"/>
  <c r="K177" i="620" s="1"/>
  <c r="H24" i="60"/>
  <c r="H24" i="65" s="1"/>
  <c r="F252" i="620" s="1"/>
  <c r="W23" i="60"/>
  <c r="W23" i="65" s="1"/>
  <c r="P198" i="60"/>
  <c r="P198" i="65" s="1"/>
  <c r="O150" i="60"/>
  <c r="O150" i="65" s="1"/>
  <c r="Q60" i="60"/>
  <c r="Q60" i="65" s="1"/>
  <c r="I92" i="60"/>
  <c r="I92" i="65" s="1"/>
  <c r="G315" i="620" s="1"/>
  <c r="D123" i="60"/>
  <c r="O167" i="60"/>
  <c r="O167" i="65" s="1"/>
  <c r="I86" i="60"/>
  <c r="I86" i="65" s="1"/>
  <c r="Z214" i="60"/>
  <c r="Z214" i="65" s="1"/>
  <c r="Q75" i="60"/>
  <c r="Q75" i="65" s="1"/>
  <c r="R191" i="60"/>
  <c r="R191" i="65" s="1"/>
  <c r="D223" i="60"/>
  <c r="X111" i="60"/>
  <c r="X111" i="65" s="1"/>
  <c r="K116" i="60"/>
  <c r="K116" i="65" s="1"/>
  <c r="K284" i="65" s="1"/>
  <c r="K23" i="486" s="1"/>
  <c r="K51" i="486" s="1"/>
  <c r="O165" i="60"/>
  <c r="O165" i="65" s="1"/>
  <c r="W112" i="60"/>
  <c r="W112" i="65" s="1"/>
  <c r="Z89" i="60"/>
  <c r="Z89" i="65" s="1"/>
  <c r="S56" i="60"/>
  <c r="S56" i="65" s="1"/>
  <c r="H223" i="60"/>
  <c r="H223" i="65" s="1"/>
  <c r="F198" i="620" s="1"/>
  <c r="D26" i="60"/>
  <c r="D86" i="60"/>
  <c r="V220" i="60"/>
  <c r="V220" i="65" s="1"/>
  <c r="K39" i="60"/>
  <c r="K39" i="65" s="1"/>
  <c r="N76" i="60"/>
  <c r="N76" i="65" s="1"/>
  <c r="X70" i="60"/>
  <c r="X70" i="65" s="1"/>
  <c r="U262" i="60"/>
  <c r="U262" i="65" s="1"/>
  <c r="V190" i="60"/>
  <c r="V190" i="65" s="1"/>
  <c r="I201" i="60"/>
  <c r="I201" i="65" s="1"/>
  <c r="G202" i="620" s="1"/>
  <c r="G210" i="620" s="1"/>
  <c r="T55" i="60"/>
  <c r="T55" i="65" s="1"/>
  <c r="V147" i="60"/>
  <c r="V147" i="65" s="1"/>
  <c r="P146" i="60"/>
  <c r="P146" i="65" s="1"/>
  <c r="T11" i="60"/>
  <c r="T11" i="65" s="1"/>
  <c r="D226" i="60"/>
  <c r="E226" i="60" s="1"/>
  <c r="U189" i="60"/>
  <c r="U189" i="65" s="1"/>
  <c r="F15" i="390"/>
  <c r="Z75" i="60"/>
  <c r="Z75" i="65" s="1"/>
  <c r="K260" i="60"/>
  <c r="K260" i="65" s="1"/>
  <c r="S189" i="60"/>
  <c r="S189" i="65" s="1"/>
  <c r="I181" i="60"/>
  <c r="I181" i="65" s="1"/>
  <c r="G181" i="620" s="1"/>
  <c r="S112" i="60"/>
  <c r="S112" i="65" s="1"/>
  <c r="Y215" i="60"/>
  <c r="Y215" i="65" s="1"/>
  <c r="H51" i="60"/>
  <c r="H51" i="65" s="1"/>
  <c r="F271" i="620" s="1"/>
  <c r="L54" i="60"/>
  <c r="L54" i="65" s="1"/>
  <c r="J274" i="620" s="1"/>
  <c r="D68" i="60"/>
  <c r="T112" i="60"/>
  <c r="T112" i="65" s="1"/>
  <c r="Q238" i="60"/>
  <c r="Q238" i="65" s="1"/>
  <c r="Z26" i="60"/>
  <c r="Z26" i="65" s="1"/>
  <c r="X58" i="60"/>
  <c r="X58" i="65" s="1"/>
  <c r="J238" i="60"/>
  <c r="J238" i="65" s="1"/>
  <c r="I266" i="60"/>
  <c r="Q144" i="60"/>
  <c r="Q144" i="65" s="1"/>
  <c r="N86" i="60"/>
  <c r="N86" i="65" s="1"/>
  <c r="Y171" i="60"/>
  <c r="Y171" i="65" s="1"/>
  <c r="W164" i="60"/>
  <c r="W164" i="65" s="1"/>
  <c r="M123" i="60"/>
  <c r="M123" i="65" s="1"/>
  <c r="I193" i="60"/>
  <c r="I193" i="65" s="1"/>
  <c r="I22" i="589" s="1"/>
  <c r="U157" i="60"/>
  <c r="U157" i="65" s="1"/>
  <c r="M82" i="60"/>
  <c r="M82" i="65" s="1"/>
  <c r="Y91" i="60"/>
  <c r="Y91" i="65" s="1"/>
  <c r="I24" i="60"/>
  <c r="I24" i="65" s="1"/>
  <c r="G252" i="620" s="1"/>
  <c r="I53" i="60"/>
  <c r="I53" i="65" s="1"/>
  <c r="G273" i="620" s="1"/>
  <c r="L35" i="60"/>
  <c r="L35" i="65" s="1"/>
  <c r="D183" i="60"/>
  <c r="K25" i="60"/>
  <c r="K25" i="65" s="1"/>
  <c r="I253" i="620" s="1"/>
  <c r="P134" i="60"/>
  <c r="P134" i="65" s="1"/>
  <c r="K184" i="60"/>
  <c r="K184" i="65" s="1"/>
  <c r="I185" i="620" s="1"/>
  <c r="M68" i="60"/>
  <c r="M68" i="65" s="1"/>
  <c r="I218" i="60"/>
  <c r="I218" i="65" s="1"/>
  <c r="S205" i="60"/>
  <c r="S205" i="65" s="1"/>
  <c r="U142" i="60"/>
  <c r="U142" i="65" s="1"/>
  <c r="M92" i="60"/>
  <c r="M92" i="65" s="1"/>
  <c r="K315" i="620" s="1"/>
  <c r="G234" i="60"/>
  <c r="G234" i="65" s="1"/>
  <c r="Z216" i="60"/>
  <c r="Z216" i="65" s="1"/>
  <c r="U141" i="60"/>
  <c r="U141" i="65" s="1"/>
  <c r="Q74" i="60"/>
  <c r="Q74" i="65" s="1"/>
  <c r="T69" i="60"/>
  <c r="T69" i="65" s="1"/>
  <c r="N14" i="60"/>
  <c r="N14" i="65" s="1"/>
  <c r="R38" i="60"/>
  <c r="R38" i="65" s="1"/>
  <c r="H55" i="60"/>
  <c r="H55" i="65" s="1"/>
  <c r="F275" i="620" s="1"/>
  <c r="Q91" i="60"/>
  <c r="Q91" i="65" s="1"/>
  <c r="K250" i="60"/>
  <c r="K250" i="65" s="1"/>
  <c r="I216" i="620" s="1"/>
  <c r="Y181" i="60"/>
  <c r="Y181" i="65" s="1"/>
  <c r="R100" i="60"/>
  <c r="R100" i="65" s="1"/>
  <c r="Z37" i="60"/>
  <c r="Z37" i="65" s="1"/>
  <c r="O123" i="60"/>
  <c r="O123" i="65" s="1"/>
  <c r="X261" i="60"/>
  <c r="X261" i="65" s="1"/>
  <c r="X147" i="60"/>
  <c r="X147" i="65" s="1"/>
  <c r="G105" i="60"/>
  <c r="G105" i="65" s="1"/>
  <c r="E316" i="620" s="1"/>
  <c r="R188" i="60"/>
  <c r="R188" i="65" s="1"/>
  <c r="V126" i="60"/>
  <c r="V126" i="65" s="1"/>
  <c r="D78" i="60"/>
  <c r="E78" i="60" s="1"/>
  <c r="U185" i="60"/>
  <c r="U185" i="65" s="1"/>
  <c r="X45" i="60"/>
  <c r="X45" i="65" s="1"/>
  <c r="X88" i="60"/>
  <c r="X88" i="65" s="1"/>
  <c r="S57" i="60"/>
  <c r="S57" i="65" s="1"/>
  <c r="W99" i="60"/>
  <c r="W99" i="65" s="1"/>
  <c r="O157" i="60"/>
  <c r="O157" i="65" s="1"/>
  <c r="Y21" i="60"/>
  <c r="Y21" i="65" s="1"/>
  <c r="Y88" i="60"/>
  <c r="Y88" i="65" s="1"/>
  <c r="L22" i="60"/>
  <c r="L22" i="65" s="1"/>
  <c r="X235" i="60"/>
  <c r="X235" i="65" s="1"/>
  <c r="Q150" i="60"/>
  <c r="Q150" i="65" s="1"/>
  <c r="N127" i="60"/>
  <c r="N127" i="65" s="1"/>
  <c r="S133" i="60"/>
  <c r="S133" i="65" s="1"/>
  <c r="Q250" i="60"/>
  <c r="Q250" i="65" s="1"/>
  <c r="L228" i="60"/>
  <c r="L228" i="65" s="1"/>
  <c r="I249" i="60"/>
  <c r="I249" i="65" s="1"/>
  <c r="U132" i="60"/>
  <c r="U132" i="65" s="1"/>
  <c r="L223" i="60"/>
  <c r="L223" i="65" s="1"/>
  <c r="J198" i="620" s="1"/>
  <c r="V85" i="60"/>
  <c r="V85" i="65" s="1"/>
  <c r="J201" i="60"/>
  <c r="J201" i="65" s="1"/>
  <c r="H202" i="620" s="1"/>
  <c r="H210" i="620" s="1"/>
  <c r="Y226" i="60"/>
  <c r="Y226" i="65" s="1"/>
  <c r="W67" i="60"/>
  <c r="W67" i="65" s="1"/>
  <c r="H140" i="60"/>
  <c r="H140" i="65" s="1"/>
  <c r="F156" i="620" s="1"/>
  <c r="J168" i="60"/>
  <c r="J168" i="65" s="1"/>
  <c r="O136" i="60"/>
  <c r="O136" i="65" s="1"/>
  <c r="D92" i="60"/>
  <c r="X100" i="60"/>
  <c r="X100" i="65" s="1"/>
  <c r="D19" i="60"/>
  <c r="J19" i="60"/>
  <c r="J19" i="65" s="1"/>
  <c r="H247" i="620" s="1"/>
  <c r="U148" i="60"/>
  <c r="U148" i="65" s="1"/>
  <c r="H260" i="60"/>
  <c r="H260" i="65" s="1"/>
  <c r="R244" i="60"/>
  <c r="R244" i="65" s="1"/>
  <c r="V246" i="60"/>
  <c r="V246" i="65" s="1"/>
  <c r="V69" i="60"/>
  <c r="V69" i="65" s="1"/>
  <c r="G229" i="60"/>
  <c r="G229" i="65" s="1"/>
  <c r="Z251" i="60"/>
  <c r="Z251" i="65" s="1"/>
  <c r="H221" i="60"/>
  <c r="H221" i="65" s="1"/>
  <c r="I33" i="60"/>
  <c r="I33" i="65" s="1"/>
  <c r="R231" i="60"/>
  <c r="R231" i="65" s="1"/>
  <c r="H164" i="60"/>
  <c r="H164" i="65" s="1"/>
  <c r="F175" i="620" s="1"/>
  <c r="Q223" i="60"/>
  <c r="Q223" i="65" s="1"/>
  <c r="X245" i="60"/>
  <c r="X245" i="65" s="1"/>
  <c r="G266" i="60"/>
  <c r="S22" i="60"/>
  <c r="S22" i="65" s="1"/>
  <c r="Y126" i="60"/>
  <c r="Y126" i="65" s="1"/>
  <c r="J82" i="60"/>
  <c r="J82" i="65" s="1"/>
  <c r="V130" i="60"/>
  <c r="V130" i="65" s="1"/>
  <c r="K233" i="60"/>
  <c r="K233" i="65" s="1"/>
  <c r="I45" i="60"/>
  <c r="I45" i="65" s="1"/>
  <c r="G263" i="620" s="1"/>
  <c r="R164" i="60"/>
  <c r="R164" i="65" s="1"/>
  <c r="Z19" i="60"/>
  <c r="Z19" i="65" s="1"/>
  <c r="X168" i="60"/>
  <c r="X168" i="65" s="1"/>
  <c r="J259" i="60"/>
  <c r="J259" i="65" s="1"/>
  <c r="W244" i="60"/>
  <c r="W244" i="65" s="1"/>
  <c r="G245" i="60"/>
  <c r="G245" i="65" s="1"/>
  <c r="G24" i="589" s="1"/>
  <c r="I172" i="60"/>
  <c r="I172" i="65" s="1"/>
  <c r="X46" i="60"/>
  <c r="X46" i="65" s="1"/>
  <c r="P168" i="60"/>
  <c r="P168" i="65" s="1"/>
  <c r="I47" i="60"/>
  <c r="I47" i="65" s="1"/>
  <c r="G267" i="620" s="1"/>
  <c r="K206" i="60"/>
  <c r="K206" i="65" s="1"/>
  <c r="W157" i="60"/>
  <c r="W157" i="65" s="1"/>
  <c r="N104" i="60"/>
  <c r="N104" i="65" s="1"/>
  <c r="X112" i="60"/>
  <c r="X112" i="65" s="1"/>
  <c r="R236" i="60"/>
  <c r="R236" i="65" s="1"/>
  <c r="O229" i="60"/>
  <c r="O229" i="65" s="1"/>
  <c r="G77" i="60"/>
  <c r="G77" i="65" s="1"/>
  <c r="G35" i="60"/>
  <c r="G35" i="65" s="1"/>
  <c r="U16" i="60"/>
  <c r="U16" i="65" s="1"/>
  <c r="V95" i="60"/>
  <c r="V95" i="65" s="1"/>
  <c r="L229" i="60"/>
  <c r="L229" i="65" s="1"/>
  <c r="J96" i="60"/>
  <c r="J96" i="65" s="1"/>
  <c r="J205" i="60"/>
  <c r="J205" i="65" s="1"/>
  <c r="M259" i="60"/>
  <c r="M259" i="65" s="1"/>
  <c r="J187" i="60"/>
  <c r="J187" i="65" s="1"/>
  <c r="H190" i="620" s="1"/>
  <c r="M251" i="60"/>
  <c r="M251" i="65" s="1"/>
  <c r="K217" i="620" s="1"/>
  <c r="L222" i="60"/>
  <c r="L222" i="65" s="1"/>
  <c r="H78" i="60"/>
  <c r="H78" i="65" s="1"/>
  <c r="U99" i="60"/>
  <c r="U99" i="65" s="1"/>
  <c r="Q13" i="60"/>
  <c r="Q13" i="65" s="1"/>
  <c r="Y217" i="60"/>
  <c r="Y217" i="65" s="1"/>
  <c r="N73" i="60"/>
  <c r="N73" i="65" s="1"/>
  <c r="X231" i="60"/>
  <c r="X231" i="65" s="1"/>
  <c r="J135" i="60"/>
  <c r="J135" i="65" s="1"/>
  <c r="H153" i="620" s="1"/>
  <c r="T140" i="60"/>
  <c r="T140" i="65" s="1"/>
  <c r="S11" i="60"/>
  <c r="S11" i="65" s="1"/>
  <c r="L173" i="60"/>
  <c r="L173" i="65" s="1"/>
  <c r="O121" i="60"/>
  <c r="O121" i="65" s="1"/>
  <c r="S131" i="60"/>
  <c r="S131" i="65" s="1"/>
  <c r="K191" i="60"/>
  <c r="K191" i="65" s="1"/>
  <c r="L59" i="60"/>
  <c r="L59" i="65" s="1"/>
  <c r="J279" i="620" s="1"/>
  <c r="Z99" i="60"/>
  <c r="Z99" i="65" s="1"/>
  <c r="U135" i="60"/>
  <c r="U135" i="65" s="1"/>
  <c r="V198" i="60"/>
  <c r="V198" i="65" s="1"/>
  <c r="O76" i="60"/>
  <c r="O76" i="65" s="1"/>
  <c r="L134" i="60"/>
  <c r="L134" i="65" s="1"/>
  <c r="J152" i="620" s="1"/>
  <c r="W238" i="60"/>
  <c r="W238" i="65" s="1"/>
  <c r="I229" i="60"/>
  <c r="I229" i="65" s="1"/>
  <c r="X96" i="60"/>
  <c r="X96" i="65" s="1"/>
  <c r="V166" i="60"/>
  <c r="V166" i="65" s="1"/>
  <c r="D190" i="60"/>
  <c r="N111" i="60"/>
  <c r="N111" i="65" s="1"/>
  <c r="J14" i="60"/>
  <c r="J14" i="65" s="1"/>
  <c r="N83" i="60"/>
  <c r="N83" i="65" s="1"/>
  <c r="P200" i="60"/>
  <c r="P200" i="65" s="1"/>
  <c r="L78" i="60"/>
  <c r="L78" i="65" s="1"/>
  <c r="V214" i="60"/>
  <c r="V214" i="65" s="1"/>
  <c r="P245" i="60"/>
  <c r="P245" i="65" s="1"/>
  <c r="I261" i="60"/>
  <c r="I261" i="65" s="1"/>
  <c r="I60" i="589" s="1"/>
  <c r="F16" i="622" s="1"/>
  <c r="G78" i="60"/>
  <c r="G78" i="65" s="1"/>
  <c r="Y250" i="60"/>
  <c r="Y250" i="65" s="1"/>
  <c r="W160" i="60"/>
  <c r="W160" i="65" s="1"/>
  <c r="S132" i="60"/>
  <c r="S132" i="65" s="1"/>
  <c r="K142" i="60"/>
  <c r="K142" i="65" s="1"/>
  <c r="I158" i="620" s="1"/>
  <c r="S39" i="60"/>
  <c r="S39" i="65" s="1"/>
  <c r="S31" i="60"/>
  <c r="S31" i="65" s="1"/>
  <c r="T175" i="60"/>
  <c r="T175" i="65" s="1"/>
  <c r="X63" i="60"/>
  <c r="X63" i="65" s="1"/>
  <c r="V32" i="60"/>
  <c r="V32" i="65" s="1"/>
  <c r="D145" i="60"/>
  <c r="E145" i="60" s="1"/>
  <c r="O156" i="60"/>
  <c r="O156" i="65" s="1"/>
  <c r="G96" i="60"/>
  <c r="G96" i="65" s="1"/>
  <c r="Z14" i="60"/>
  <c r="Z14" i="65" s="1"/>
  <c r="L100" i="60"/>
  <c r="L100" i="65" s="1"/>
  <c r="O260" i="60"/>
  <c r="O260" i="65" s="1"/>
  <c r="Y98" i="60"/>
  <c r="Y98" i="65" s="1"/>
  <c r="I183" i="60"/>
  <c r="I183" i="65" s="1"/>
  <c r="G184" i="620" s="1"/>
  <c r="U182" i="60"/>
  <c r="U182" i="65" s="1"/>
  <c r="N58" i="60"/>
  <c r="N58" i="65" s="1"/>
  <c r="Q58" i="60"/>
  <c r="Q58" i="65" s="1"/>
  <c r="Z77" i="60"/>
  <c r="Z77" i="65" s="1"/>
  <c r="P189" i="60"/>
  <c r="P189" i="65" s="1"/>
  <c r="W127" i="60"/>
  <c r="W127" i="65" s="1"/>
  <c r="S92" i="60"/>
  <c r="S92" i="65" s="1"/>
  <c r="K235" i="60"/>
  <c r="K235" i="65" s="1"/>
  <c r="R217" i="60"/>
  <c r="R217" i="65" s="1"/>
  <c r="J172" i="60"/>
  <c r="J172" i="65" s="1"/>
  <c r="I97" i="60"/>
  <c r="I97" i="65" s="1"/>
  <c r="D98" i="60"/>
  <c r="Y141" i="60"/>
  <c r="Y141" i="65" s="1"/>
  <c r="S214" i="60"/>
  <c r="S214" i="65" s="1"/>
  <c r="Q206" i="60"/>
  <c r="Q206" i="65" s="1"/>
  <c r="Q208" i="60"/>
  <c r="Q208" i="65" s="1"/>
  <c r="W42" i="60"/>
  <c r="W42" i="65" s="1"/>
  <c r="R51" i="60"/>
  <c r="R51" i="65" s="1"/>
  <c r="W51" i="60"/>
  <c r="W51" i="65" s="1"/>
  <c r="J56" i="60"/>
  <c r="J56" i="65" s="1"/>
  <c r="H276" i="620" s="1"/>
  <c r="S70" i="60"/>
  <c r="S70" i="65" s="1"/>
  <c r="H46" i="60"/>
  <c r="H46" i="65" s="1"/>
  <c r="F265" i="620" s="1"/>
  <c r="O60" i="60"/>
  <c r="O60" i="65" s="1"/>
  <c r="P204" i="60"/>
  <c r="P204" i="65" s="1"/>
  <c r="Y92" i="60"/>
  <c r="Y92" i="65" s="1"/>
  <c r="V171" i="60"/>
  <c r="V171" i="65" s="1"/>
  <c r="H61" i="60"/>
  <c r="H61" i="65" s="1"/>
  <c r="N262" i="60"/>
  <c r="N262" i="65" s="1"/>
  <c r="Y122" i="60"/>
  <c r="Y122" i="65" s="1"/>
  <c r="L214" i="60"/>
  <c r="L214" i="65" s="1"/>
  <c r="G177" i="60"/>
  <c r="G177" i="65" s="1"/>
  <c r="X53" i="60"/>
  <c r="X53" i="65" s="1"/>
  <c r="N200" i="60"/>
  <c r="N200" i="65" s="1"/>
  <c r="O32" i="60"/>
  <c r="O32" i="65" s="1"/>
  <c r="T209" i="60"/>
  <c r="T209" i="65" s="1"/>
  <c r="G86" i="60"/>
  <c r="G86" i="65" s="1"/>
  <c r="P63" i="60"/>
  <c r="P63" i="65" s="1"/>
  <c r="V74" i="60"/>
  <c r="V74" i="65" s="1"/>
  <c r="U229" i="60"/>
  <c r="U229" i="65" s="1"/>
  <c r="Z58" i="60"/>
  <c r="Z58" i="65" s="1"/>
  <c r="W181" i="60"/>
  <c r="W181" i="65" s="1"/>
  <c r="P173" i="60"/>
  <c r="P173" i="65" s="1"/>
  <c r="V97" i="60"/>
  <c r="V97" i="65" s="1"/>
  <c r="S264" i="60"/>
  <c r="S264" i="65" s="1"/>
  <c r="V134" i="60"/>
  <c r="V134" i="65" s="1"/>
  <c r="M76" i="60"/>
  <c r="M76" i="65" s="1"/>
  <c r="O217" i="60"/>
  <c r="O217" i="65" s="1"/>
  <c r="L207" i="60"/>
  <c r="L207" i="65" s="1"/>
  <c r="O206" i="60"/>
  <c r="O206" i="65" s="1"/>
  <c r="U150" i="60"/>
  <c r="U150" i="65" s="1"/>
  <c r="M244" i="60"/>
  <c r="M244" i="65" s="1"/>
  <c r="M25" i="589" s="1"/>
  <c r="M53" i="589" s="1"/>
  <c r="X164" i="60"/>
  <c r="X164" i="65" s="1"/>
  <c r="S105" i="60"/>
  <c r="S105" i="65" s="1"/>
  <c r="O188" i="60"/>
  <c r="O188" i="65" s="1"/>
  <c r="J53" i="60"/>
  <c r="J53" i="65" s="1"/>
  <c r="H273" i="620" s="1"/>
  <c r="D38" i="60"/>
  <c r="Q158" i="60"/>
  <c r="Q158" i="65" s="1"/>
  <c r="Z44" i="60"/>
  <c r="Z44" i="65" s="1"/>
  <c r="G127" i="60"/>
  <c r="G127" i="65" s="1"/>
  <c r="E144" i="620" s="1"/>
  <c r="V42" i="60"/>
  <c r="V42" i="65" s="1"/>
  <c r="V145" i="60"/>
  <c r="V145" i="65" s="1"/>
  <c r="X135" i="60"/>
  <c r="X135" i="65" s="1"/>
  <c r="O58" i="60"/>
  <c r="O58" i="65" s="1"/>
  <c r="Z51" i="60"/>
  <c r="Z51" i="65" s="1"/>
  <c r="K59" i="60"/>
  <c r="K59" i="65" s="1"/>
  <c r="I279" i="620" s="1"/>
  <c r="O143" i="60"/>
  <c r="O143" i="65" s="1"/>
  <c r="K112" i="60"/>
  <c r="K112" i="65" s="1"/>
  <c r="I355" i="620" s="1"/>
  <c r="D214" i="60"/>
  <c r="R111" i="60"/>
  <c r="R111" i="65" s="1"/>
  <c r="V35" i="60"/>
  <c r="V35" i="65" s="1"/>
  <c r="L145" i="60"/>
  <c r="L145" i="65" s="1"/>
  <c r="J161" i="620" s="1"/>
  <c r="D161" i="60"/>
  <c r="E161" i="60" s="1"/>
  <c r="Y221" i="60"/>
  <c r="Y221" i="65" s="1"/>
  <c r="H232" i="60"/>
  <c r="H232" i="65" s="1"/>
  <c r="W101" i="60"/>
  <c r="W101" i="65" s="1"/>
  <c r="Z263" i="60"/>
  <c r="Z263" i="65" s="1"/>
  <c r="W30" i="60"/>
  <c r="W30" i="65" s="1"/>
  <c r="U168" i="60"/>
  <c r="U168" i="65" s="1"/>
  <c r="M167" i="60"/>
  <c r="M167" i="65" s="1"/>
  <c r="X150" i="60"/>
  <c r="X150" i="65" s="1"/>
  <c r="U249" i="60"/>
  <c r="U249" i="65" s="1"/>
  <c r="P56" i="60"/>
  <c r="P56" i="65" s="1"/>
  <c r="O244" i="60"/>
  <c r="O244" i="65" s="1"/>
  <c r="X249" i="60"/>
  <c r="X249" i="65" s="1"/>
  <c r="N251" i="60"/>
  <c r="N251" i="65" s="1"/>
  <c r="J190" i="60"/>
  <c r="J190" i="65" s="1"/>
  <c r="H193" i="620" s="1"/>
  <c r="I38" i="60"/>
  <c r="I38" i="65" s="1"/>
  <c r="J84" i="60"/>
  <c r="J84" i="65" s="1"/>
  <c r="S19" i="60"/>
  <c r="S19" i="65" s="1"/>
  <c r="X218" i="60"/>
  <c r="X218" i="65" s="1"/>
  <c r="L249" i="60"/>
  <c r="L249" i="65" s="1"/>
  <c r="V75" i="60"/>
  <c r="V75" i="65" s="1"/>
  <c r="M56" i="60"/>
  <c r="M56" i="65" s="1"/>
  <c r="K276" i="620" s="1"/>
  <c r="G57" i="60"/>
  <c r="G57" i="65" s="1"/>
  <c r="E277" i="620" s="1"/>
  <c r="S150" i="60"/>
  <c r="S150" i="65" s="1"/>
  <c r="Q29" i="60"/>
  <c r="Q29" i="65" s="1"/>
  <c r="Z205" i="60"/>
  <c r="Z205" i="65" s="1"/>
  <c r="K216" i="60"/>
  <c r="K216" i="65" s="1"/>
  <c r="G173" i="60"/>
  <c r="G173" i="65" s="1"/>
  <c r="I216" i="60"/>
  <c r="I216" i="65" s="1"/>
  <c r="J129" i="60"/>
  <c r="J129" i="65" s="1"/>
  <c r="H147" i="620" s="1"/>
  <c r="V114" i="60"/>
  <c r="V114" i="65" s="1"/>
  <c r="K221" i="60"/>
  <c r="K221" i="65" s="1"/>
  <c r="W210" i="60"/>
  <c r="W210" i="65" s="1"/>
  <c r="Y147" i="60"/>
  <c r="Y147" i="65" s="1"/>
  <c r="J167" i="60"/>
  <c r="J167" i="65" s="1"/>
  <c r="G63" i="60"/>
  <c r="G63" i="65" s="1"/>
  <c r="G271" i="65" s="1"/>
  <c r="H30" i="621" s="1"/>
  <c r="V186" i="60"/>
  <c r="V186" i="65" s="1"/>
  <c r="W136" i="60"/>
  <c r="W136" i="65" s="1"/>
  <c r="H44" i="60"/>
  <c r="H44" i="65" s="1"/>
  <c r="I88" i="60"/>
  <c r="I88" i="65" s="1"/>
  <c r="Y82" i="60"/>
  <c r="Y82" i="65" s="1"/>
  <c r="U219" i="60"/>
  <c r="U219" i="65" s="1"/>
  <c r="H143" i="60"/>
  <c r="H143" i="65" s="1"/>
  <c r="F159" i="620" s="1"/>
  <c r="U112" i="60"/>
  <c r="U112" i="65" s="1"/>
  <c r="H229" i="60"/>
  <c r="H229" i="65" s="1"/>
  <c r="T110" i="60"/>
  <c r="T110" i="65" s="1"/>
  <c r="Y78" i="60"/>
  <c r="Y78" i="65" s="1"/>
  <c r="R149" i="60"/>
  <c r="R149" i="65" s="1"/>
  <c r="M145" i="60"/>
  <c r="M145" i="65" s="1"/>
  <c r="K161" i="620" s="1"/>
  <c r="K40" i="60"/>
  <c r="K40" i="65" s="1"/>
  <c r="I259" i="620" s="1"/>
  <c r="D208" i="60"/>
  <c r="E208" i="60" s="1"/>
  <c r="D31" i="60"/>
  <c r="Q161" i="60"/>
  <c r="Q161" i="65" s="1"/>
  <c r="S187" i="60"/>
  <c r="S187" i="65" s="1"/>
  <c r="S226" i="60"/>
  <c r="S226" i="65" s="1"/>
  <c r="G46" i="60"/>
  <c r="G46" i="65" s="1"/>
  <c r="E265" i="620" s="1"/>
  <c r="X214" i="60"/>
  <c r="X214" i="65" s="1"/>
  <c r="Y245" i="60"/>
  <c r="Y245" i="65" s="1"/>
  <c r="L251" i="60"/>
  <c r="L251" i="65" s="1"/>
  <c r="J217" i="620" s="1"/>
  <c r="G98" i="60"/>
  <c r="G98" i="65" s="1"/>
  <c r="J260" i="60"/>
  <c r="J260" i="65" s="1"/>
  <c r="V107" i="60"/>
  <c r="V107" i="65" s="1"/>
  <c r="K144" i="60"/>
  <c r="K144" i="65" s="1"/>
  <c r="I160" i="620" s="1"/>
  <c r="T90" i="60"/>
  <c r="T90" i="65" s="1"/>
  <c r="M219" i="60"/>
  <c r="M219" i="65" s="1"/>
  <c r="H217" i="60"/>
  <c r="H217" i="65" s="1"/>
  <c r="N210" i="60"/>
  <c r="N210" i="65" s="1"/>
  <c r="K43" i="60"/>
  <c r="K43" i="65" s="1"/>
  <c r="H30" i="60"/>
  <c r="H30" i="65" s="1"/>
  <c r="F257" i="620" s="1"/>
  <c r="N137" i="60"/>
  <c r="N137" i="65" s="1"/>
  <c r="U129" i="60"/>
  <c r="U129" i="65" s="1"/>
  <c r="X215" i="60"/>
  <c r="X215" i="65" s="1"/>
  <c r="L148" i="60"/>
  <c r="L148" i="65" s="1"/>
  <c r="J164" i="620" s="1"/>
  <c r="K19" i="60"/>
  <c r="K19" i="65" s="1"/>
  <c r="I247" i="620" s="1"/>
  <c r="Q70" i="60"/>
  <c r="Q70" i="65" s="1"/>
  <c r="D158" i="60"/>
  <c r="E158" i="60" s="1"/>
  <c r="O74" i="60"/>
  <c r="O74" i="65" s="1"/>
  <c r="X219" i="60"/>
  <c r="X219" i="65" s="1"/>
  <c r="D167" i="60"/>
  <c r="E167" i="60" s="1"/>
  <c r="P111" i="60"/>
  <c r="P111" i="65" s="1"/>
  <c r="M59" i="60"/>
  <c r="M59" i="65" s="1"/>
  <c r="K279" i="620" s="1"/>
  <c r="O12" i="60"/>
  <c r="O12" i="65" s="1"/>
  <c r="S24" i="60"/>
  <c r="S24" i="65" s="1"/>
  <c r="S193" i="60"/>
  <c r="S193" i="65" s="1"/>
  <c r="J59" i="60"/>
  <c r="J59" i="65" s="1"/>
  <c r="H279" i="620" s="1"/>
  <c r="L279" i="620" s="1"/>
  <c r="H127" i="60"/>
  <c r="H127" i="65" s="1"/>
  <c r="F144" i="620" s="1"/>
  <c r="G40" i="60"/>
  <c r="G40" i="65" s="1"/>
  <c r="E259" i="620" s="1"/>
  <c r="M175" i="60"/>
  <c r="M175" i="65" s="1"/>
  <c r="V20" i="60"/>
  <c r="V20" i="65" s="1"/>
  <c r="M89" i="60"/>
  <c r="M89" i="65" s="1"/>
  <c r="X76" i="60"/>
  <c r="X76" i="65" s="1"/>
  <c r="Z188" i="60"/>
  <c r="Z188" i="65" s="1"/>
  <c r="Q99" i="60"/>
  <c r="Q99" i="65" s="1"/>
  <c r="H201" i="60"/>
  <c r="H201" i="65" s="1"/>
  <c r="F202" i="620" s="1"/>
  <c r="F210" i="620" s="1"/>
  <c r="Q55" i="60"/>
  <c r="Q55" i="65" s="1"/>
  <c r="T161" i="60"/>
  <c r="T161" i="65" s="1"/>
  <c r="K190" i="60"/>
  <c r="K190" i="65" s="1"/>
  <c r="I193" i="620" s="1"/>
  <c r="N171" i="60"/>
  <c r="N171" i="65" s="1"/>
  <c r="Q61" i="60"/>
  <c r="Q61" i="65" s="1"/>
  <c r="J47" i="60"/>
  <c r="J47" i="65" s="1"/>
  <c r="H267" i="620" s="1"/>
  <c r="H152" i="60"/>
  <c r="H152" i="65" s="1"/>
  <c r="H278" i="65" s="1"/>
  <c r="P246" i="60"/>
  <c r="P246" i="65" s="1"/>
  <c r="O266" i="60"/>
  <c r="L103" i="60"/>
  <c r="L103" i="65" s="1"/>
  <c r="I208" i="60"/>
  <c r="I208" i="65" s="1"/>
  <c r="X83" i="60"/>
  <c r="X83" i="65" s="1"/>
  <c r="Q38" i="60"/>
  <c r="Q38" i="65" s="1"/>
  <c r="P42" i="60"/>
  <c r="P42" i="65" s="1"/>
  <c r="D215" i="60"/>
  <c r="I240" i="60"/>
  <c r="I240" i="65" s="1"/>
  <c r="L146" i="60"/>
  <c r="L146" i="65" s="1"/>
  <c r="J162" i="620" s="1"/>
  <c r="H156" i="60"/>
  <c r="H156" i="65" s="1"/>
  <c r="F169" i="620" s="1"/>
  <c r="V131" i="60"/>
  <c r="V131" i="65" s="1"/>
  <c r="P121" i="60"/>
  <c r="P121" i="65" s="1"/>
  <c r="G58" i="60"/>
  <c r="G58" i="65" s="1"/>
  <c r="E278" i="620" s="1"/>
  <c r="J144" i="60"/>
  <c r="J144" i="65" s="1"/>
  <c r="H160" i="620" s="1"/>
  <c r="Z183" i="60"/>
  <c r="Z183" i="65" s="1"/>
  <c r="T35" i="60"/>
  <c r="T35" i="65" s="1"/>
  <c r="L149" i="60"/>
  <c r="L149" i="65" s="1"/>
  <c r="J165" i="620" s="1"/>
  <c r="I87" i="60"/>
  <c r="I87" i="65" s="1"/>
  <c r="U166" i="60"/>
  <c r="U166" i="65" s="1"/>
  <c r="L14" i="60"/>
  <c r="L14" i="65" s="1"/>
  <c r="G85" i="60"/>
  <c r="G85" i="65" s="1"/>
  <c r="I235" i="60"/>
  <c r="I235" i="65" s="1"/>
  <c r="X36" i="60"/>
  <c r="X36" i="65" s="1"/>
  <c r="S208" i="60"/>
  <c r="S208" i="65" s="1"/>
  <c r="X193" i="60"/>
  <c r="X193" i="65" s="1"/>
  <c r="N87" i="60"/>
  <c r="N87" i="65" s="1"/>
  <c r="K213" i="60"/>
  <c r="K213" i="65" s="1"/>
  <c r="W189" i="60"/>
  <c r="W189" i="65" s="1"/>
  <c r="N25" i="60"/>
  <c r="N25" i="65" s="1"/>
  <c r="T33" i="60"/>
  <c r="T33" i="65" s="1"/>
  <c r="H37" i="60"/>
  <c r="H37" i="65" s="1"/>
  <c r="P228" i="60"/>
  <c r="P228" i="65" s="1"/>
  <c r="N159" i="60"/>
  <c r="N159" i="65" s="1"/>
  <c r="M121" i="60"/>
  <c r="M121" i="65" s="1"/>
  <c r="K78" i="620" s="1"/>
  <c r="K79" i="620" s="1"/>
  <c r="K80" i="620" s="1"/>
  <c r="N234" i="60"/>
  <c r="N234" i="65" s="1"/>
  <c r="U51" i="60"/>
  <c r="U51" i="65" s="1"/>
  <c r="P216" i="60"/>
  <c r="P216" i="65" s="1"/>
  <c r="I180" i="60"/>
  <c r="I180" i="65" s="1"/>
  <c r="G180" i="620" s="1"/>
  <c r="P78" i="60"/>
  <c r="P78" i="65" s="1"/>
  <c r="H261" i="60"/>
  <c r="H261" i="65" s="1"/>
  <c r="H60" i="589" s="1"/>
  <c r="E16" i="622" s="1"/>
  <c r="D231" i="60"/>
  <c r="Z11" i="60"/>
  <c r="Z11" i="65" s="1"/>
  <c r="M238" i="60"/>
  <c r="M238" i="65" s="1"/>
  <c r="J157" i="60"/>
  <c r="J157" i="65" s="1"/>
  <c r="H170" i="620" s="1"/>
  <c r="V52" i="60"/>
  <c r="V52" i="65" s="1"/>
  <c r="S209" i="60"/>
  <c r="S209" i="65" s="1"/>
  <c r="O85" i="60"/>
  <c r="O85" i="65" s="1"/>
  <c r="S262" i="60"/>
  <c r="S262" i="65" s="1"/>
  <c r="K265" i="60"/>
  <c r="K265" i="65" s="1"/>
  <c r="U245" i="60"/>
  <c r="U245" i="65" s="1"/>
  <c r="R193" i="60"/>
  <c r="R193" i="65" s="1"/>
  <c r="L218" i="60"/>
  <c r="L218" i="65" s="1"/>
  <c r="I207" i="60"/>
  <c r="I207" i="65" s="1"/>
  <c r="Z174" i="60"/>
  <c r="Z174" i="65" s="1"/>
  <c r="H128" i="60"/>
  <c r="H128" i="65" s="1"/>
  <c r="F145" i="620" s="1"/>
  <c r="H112" i="60"/>
  <c r="H112" i="65" s="1"/>
  <c r="F355" i="620" s="1"/>
  <c r="S166" i="60"/>
  <c r="S166" i="65" s="1"/>
  <c r="Q189" i="60"/>
  <c r="Q189" i="65" s="1"/>
  <c r="H41" i="60"/>
  <c r="H41" i="65" s="1"/>
  <c r="F260" i="620" s="1"/>
  <c r="U227" i="60"/>
  <c r="U227" i="65" s="1"/>
  <c r="L255" i="60"/>
  <c r="L255" i="65" s="1"/>
  <c r="S127" i="60"/>
  <c r="S127" i="65" s="1"/>
  <c r="G184" i="60"/>
  <c r="G184" i="65" s="1"/>
  <c r="E185" i="620" s="1"/>
  <c r="P229" i="60"/>
  <c r="P229" i="65" s="1"/>
  <c r="G110" i="60"/>
  <c r="G110" i="65" s="1"/>
  <c r="E351" i="620" s="1"/>
  <c r="O230" i="60"/>
  <c r="O230" i="65" s="1"/>
  <c r="H186" i="60"/>
  <c r="H186" i="65" s="1"/>
  <c r="F188" i="620" s="1"/>
  <c r="K183" i="60"/>
  <c r="K183" i="65" s="1"/>
  <c r="I184" i="620" s="1"/>
  <c r="D32" i="60"/>
  <c r="I29" i="60"/>
  <c r="I29" i="65" s="1"/>
  <c r="G256" i="620" s="1"/>
  <c r="Q15" i="60"/>
  <c r="Q15" i="65" s="1"/>
  <c r="D218" i="60"/>
  <c r="Y218" i="60"/>
  <c r="Y218" i="65" s="1"/>
  <c r="H84" i="60"/>
  <c r="H84" i="65" s="1"/>
  <c r="M216" i="60"/>
  <c r="M216" i="65" s="1"/>
  <c r="S246" i="60"/>
  <c r="S246" i="65" s="1"/>
  <c r="W167" i="60"/>
  <c r="W167" i="65" s="1"/>
  <c r="M140" i="60"/>
  <c r="M140" i="65" s="1"/>
  <c r="K156" i="620" s="1"/>
  <c r="J253" i="60"/>
  <c r="J253" i="65" s="1"/>
  <c r="Z144" i="60"/>
  <c r="Z144" i="65" s="1"/>
  <c r="P193" i="60"/>
  <c r="P193" i="65" s="1"/>
  <c r="O264" i="60"/>
  <c r="O264" i="65" s="1"/>
  <c r="L250" i="60"/>
  <c r="L250" i="65" s="1"/>
  <c r="J216" i="620" s="1"/>
  <c r="W104" i="60"/>
  <c r="W104" i="65" s="1"/>
  <c r="G47" i="60"/>
  <c r="G47" i="65" s="1"/>
  <c r="E267" i="620" s="1"/>
  <c r="J249" i="60"/>
  <c r="J249" i="65" s="1"/>
  <c r="Y13" i="60"/>
  <c r="Y13" i="65" s="1"/>
  <c r="I105" i="60"/>
  <c r="I105" i="65" s="1"/>
  <c r="G316" i="620" s="1"/>
  <c r="I220" i="60"/>
  <c r="I220" i="65" s="1"/>
  <c r="Q174" i="60"/>
  <c r="Q174" i="65" s="1"/>
  <c r="M245" i="60"/>
  <c r="M245" i="65" s="1"/>
  <c r="O226" i="60"/>
  <c r="O226" i="65" s="1"/>
  <c r="X199" i="60"/>
  <c r="X199" i="65" s="1"/>
  <c r="N152" i="60"/>
  <c r="N152" i="65" s="1"/>
  <c r="U37" i="60"/>
  <c r="U37" i="65" s="1"/>
  <c r="L172" i="60"/>
  <c r="L172" i="65" s="1"/>
  <c r="W236" i="60"/>
  <c r="W236" i="65" s="1"/>
  <c r="O234" i="60"/>
  <c r="O234" i="65" s="1"/>
  <c r="S184" i="60"/>
  <c r="S184" i="65" s="1"/>
  <c r="Z32" i="60"/>
  <c r="Z32" i="65" s="1"/>
  <c r="P14" i="60"/>
  <c r="P14" i="65" s="1"/>
  <c r="Y232" i="60"/>
  <c r="Y232" i="65" s="1"/>
  <c r="T222" i="60"/>
  <c r="T222" i="65" s="1"/>
  <c r="Q240" i="60"/>
  <c r="Q240" i="65" s="1"/>
  <c r="R68" i="60"/>
  <c r="R68" i="65" s="1"/>
  <c r="R265" i="60"/>
  <c r="R265" i="65" s="1"/>
  <c r="L266" i="60"/>
  <c r="M61" i="60"/>
  <c r="M61" i="65" s="1"/>
  <c r="J111" i="60"/>
  <c r="J111" i="65" s="1"/>
  <c r="H354" i="620" s="1"/>
  <c r="O219" i="60"/>
  <c r="O219" i="65" s="1"/>
  <c r="G222" i="60"/>
  <c r="G222" i="65" s="1"/>
  <c r="V181" i="60"/>
  <c r="V181" i="65" s="1"/>
  <c r="T85" i="60"/>
  <c r="T85" i="65" s="1"/>
  <c r="O89" i="60"/>
  <c r="O89" i="65" s="1"/>
  <c r="K57" i="60"/>
  <c r="K57" i="65" s="1"/>
  <c r="I277" i="620" s="1"/>
  <c r="O63" i="60"/>
  <c r="O63" i="65" s="1"/>
  <c r="P112" i="60"/>
  <c r="P112" i="65" s="1"/>
  <c r="I150" i="60"/>
  <c r="I150" i="65" s="1"/>
  <c r="H251" i="60"/>
  <c r="H251" i="65" s="1"/>
  <c r="F217" i="620" s="1"/>
  <c r="L217" i="620" s="1"/>
  <c r="Y191" i="60"/>
  <c r="Y191" i="65" s="1"/>
  <c r="T16" i="60"/>
  <c r="T16" i="65" s="1"/>
  <c r="P35" i="60"/>
  <c r="P35" i="65" s="1"/>
  <c r="J231" i="60"/>
  <c r="J231" i="65" s="1"/>
  <c r="W218" i="60"/>
  <c r="W218" i="65" s="1"/>
  <c r="M67" i="60"/>
  <c r="M67" i="65" s="1"/>
  <c r="Y213" i="60"/>
  <c r="Y213" i="65" s="1"/>
  <c r="I122" i="60"/>
  <c r="I122" i="65" s="1"/>
  <c r="W47" i="60"/>
  <c r="W47" i="65" s="1"/>
  <c r="Z30" i="60"/>
  <c r="Z30" i="65" s="1"/>
  <c r="X232" i="60"/>
  <c r="X232" i="65" s="1"/>
  <c r="M134" i="60"/>
  <c r="M134" i="65" s="1"/>
  <c r="K152" i="620" s="1"/>
  <c r="W245" i="60"/>
  <c r="W245" i="65" s="1"/>
  <c r="K86" i="60"/>
  <c r="K86" i="65" s="1"/>
  <c r="G172" i="60"/>
  <c r="G172" i="65" s="1"/>
  <c r="X51" i="60"/>
  <c r="X51" i="65" s="1"/>
  <c r="O129" i="60"/>
  <c r="O129" i="65" s="1"/>
  <c r="X222" i="60"/>
  <c r="X222" i="65" s="1"/>
  <c r="W91" i="60"/>
  <c r="W91" i="65" s="1"/>
  <c r="Y249" i="60"/>
  <c r="Y249" i="65" s="1"/>
  <c r="J123" i="60"/>
  <c r="J123" i="65" s="1"/>
  <c r="J61" i="60"/>
  <c r="J61" i="65" s="1"/>
  <c r="P159" i="60"/>
  <c r="P159" i="65" s="1"/>
  <c r="T226" i="60"/>
  <c r="T226" i="65" s="1"/>
  <c r="N191" i="60"/>
  <c r="N191" i="65" s="1"/>
  <c r="H193" i="60"/>
  <c r="H193" i="65" s="1"/>
  <c r="Z173" i="60"/>
  <c r="Z173" i="65" s="1"/>
  <c r="J177" i="60"/>
  <c r="J177" i="65" s="1"/>
  <c r="J278" i="65" s="1"/>
  <c r="K37" i="621" s="1"/>
  <c r="D75" i="60"/>
  <c r="R97" i="60"/>
  <c r="R97" i="65" s="1"/>
  <c r="G31" i="60"/>
  <c r="G31" i="65" s="1"/>
  <c r="X159" i="60"/>
  <c r="X159" i="65" s="1"/>
  <c r="X33" i="60"/>
  <c r="X33" i="65" s="1"/>
  <c r="Z261" i="60"/>
  <c r="Z261" i="65" s="1"/>
  <c r="P158" i="60"/>
  <c r="P158" i="65" s="1"/>
  <c r="U52" i="60"/>
  <c r="U52" i="65" s="1"/>
  <c r="L263" i="60"/>
  <c r="L263" i="65" s="1"/>
  <c r="L61" i="589" s="1"/>
  <c r="P186" i="60"/>
  <c r="P186" i="65" s="1"/>
  <c r="J230" i="60"/>
  <c r="J230" i="65" s="1"/>
  <c r="I54" i="60"/>
  <c r="I54" i="65" s="1"/>
  <c r="G274" i="620" s="1"/>
  <c r="R121" i="60"/>
  <c r="R121" i="65" s="1"/>
  <c r="M39" i="60"/>
  <c r="M39" i="65" s="1"/>
  <c r="P135" i="60"/>
  <c r="P135" i="65" s="1"/>
  <c r="I111" i="60"/>
  <c r="I111" i="65" s="1"/>
  <c r="G354" i="620" s="1"/>
  <c r="I102" i="60"/>
  <c r="I102" i="65" s="1"/>
  <c r="D200" i="60"/>
  <c r="Y39" i="60"/>
  <c r="Y39" i="65" s="1"/>
  <c r="G190" i="60"/>
  <c r="G190" i="65" s="1"/>
  <c r="E193" i="620" s="1"/>
  <c r="Z227" i="60"/>
  <c r="Z227" i="65" s="1"/>
  <c r="K252" i="60"/>
  <c r="K252" i="65" s="1"/>
  <c r="I218" i="620" s="1"/>
  <c r="N215" i="60"/>
  <c r="N215" i="65" s="1"/>
  <c r="P166" i="60"/>
  <c r="P166" i="65" s="1"/>
  <c r="R140" i="60"/>
  <c r="R140" i="65" s="1"/>
  <c r="T213" i="60"/>
  <c r="T213" i="65" s="1"/>
  <c r="W92" i="60"/>
  <c r="W92" i="65" s="1"/>
  <c r="T63" i="60"/>
  <c r="T63" i="65" s="1"/>
  <c r="S114" i="60"/>
  <c r="S114" i="65" s="1"/>
  <c r="W165" i="60"/>
  <c r="W165" i="65" s="1"/>
  <c r="D42" i="60"/>
  <c r="J261" i="60"/>
  <c r="J261" i="65" s="1"/>
  <c r="J60" i="589" s="1"/>
  <c r="G16" i="622" s="1"/>
  <c r="N223" i="60"/>
  <c r="N223" i="65" s="1"/>
  <c r="K63" i="60"/>
  <c r="K63" i="65" s="1"/>
  <c r="K271" i="65" s="1"/>
  <c r="L30" i="621" s="1"/>
  <c r="X105" i="60"/>
  <c r="X105" i="65" s="1"/>
  <c r="Z88" i="60"/>
  <c r="Z88" i="65" s="1"/>
  <c r="W41" i="60"/>
  <c r="W41" i="65" s="1"/>
  <c r="N175" i="60"/>
  <c r="N175" i="65" s="1"/>
  <c r="S29" i="60"/>
  <c r="S29" i="65" s="1"/>
  <c r="M205" i="60"/>
  <c r="M205" i="65" s="1"/>
  <c r="U188" i="60"/>
  <c r="U188" i="65" s="1"/>
  <c r="S54" i="60"/>
  <c r="S54" i="65" s="1"/>
  <c r="Y143" i="60"/>
  <c r="Y143" i="65" s="1"/>
  <c r="L47" i="60"/>
  <c r="L47" i="65" s="1"/>
  <c r="J267" i="620" s="1"/>
  <c r="L267" i="620" s="1"/>
  <c r="N165" i="60"/>
  <c r="N165" i="65" s="1"/>
  <c r="K174" i="60"/>
  <c r="K174" i="65" s="1"/>
  <c r="H89" i="60"/>
  <c r="H89" i="65" s="1"/>
  <c r="N116" i="60"/>
  <c r="N116" i="65" s="1"/>
  <c r="T173" i="60"/>
  <c r="T173" i="65" s="1"/>
  <c r="O84" i="60"/>
  <c r="O84" i="65" s="1"/>
  <c r="T255" i="60"/>
  <c r="T255" i="65" s="1"/>
  <c r="U238" i="60"/>
  <c r="U238" i="65" s="1"/>
  <c r="D100" i="60"/>
  <c r="Z229" i="60"/>
  <c r="Z229" i="65" s="1"/>
  <c r="R90" i="60"/>
  <c r="R90" i="65" s="1"/>
  <c r="U87" i="60"/>
  <c r="U87" i="65" s="1"/>
  <c r="M258" i="60"/>
  <c r="M258" i="65" s="1"/>
  <c r="M286" i="65" s="1"/>
  <c r="N44" i="621" s="1"/>
  <c r="O137" i="60"/>
  <c r="O137" i="65" s="1"/>
  <c r="P82" i="60"/>
  <c r="P82" i="65" s="1"/>
  <c r="N88" i="60"/>
  <c r="N88" i="65" s="1"/>
  <c r="P127" i="60"/>
  <c r="P127" i="65" s="1"/>
  <c r="S232" i="60"/>
  <c r="S232" i="65" s="1"/>
  <c r="J98" i="60"/>
  <c r="J98" i="65" s="1"/>
  <c r="O251" i="60"/>
  <c r="O251" i="65" s="1"/>
  <c r="W229" i="60"/>
  <c r="W229" i="65" s="1"/>
  <c r="O43" i="60"/>
  <c r="O43" i="65" s="1"/>
  <c r="Q143" i="60"/>
  <c r="Q143" i="65" s="1"/>
  <c r="P141" i="60"/>
  <c r="P141" i="65" s="1"/>
  <c r="J126" i="60"/>
  <c r="J126" i="65" s="1"/>
  <c r="H141" i="620" s="1"/>
  <c r="H142" i="620" s="1"/>
  <c r="H143" i="620" s="1"/>
  <c r="X24" i="60"/>
  <c r="X24" i="65" s="1"/>
  <c r="G114" i="60"/>
  <c r="G114" i="65" s="1"/>
  <c r="G11" i="589" s="1"/>
  <c r="D164" i="60"/>
  <c r="E164" i="60" s="1"/>
  <c r="O98" i="60"/>
  <c r="O98" i="65" s="1"/>
  <c r="R144" i="60"/>
  <c r="R144" i="65" s="1"/>
  <c r="P23" i="60"/>
  <c r="P23" i="65" s="1"/>
  <c r="T160" i="60"/>
  <c r="T160" i="65" s="1"/>
  <c r="Z156" i="60"/>
  <c r="Z156" i="65" s="1"/>
  <c r="P96" i="60"/>
  <c r="P96" i="65" s="1"/>
  <c r="W265" i="60"/>
  <c r="W265" i="65" s="1"/>
  <c r="W184" i="60"/>
  <c r="W184" i="65" s="1"/>
  <c r="G38" i="60"/>
  <c r="G38" i="65" s="1"/>
  <c r="U77" i="60"/>
  <c r="U77" i="65" s="1"/>
  <c r="G121" i="60"/>
  <c r="G121" i="65" s="1"/>
  <c r="V199" i="60"/>
  <c r="V199" i="65" s="1"/>
  <c r="D156" i="60"/>
  <c r="E156" i="60" s="1"/>
  <c r="K92" i="60"/>
  <c r="K92" i="65" s="1"/>
  <c r="I315" i="620" s="1"/>
  <c r="U44" i="60"/>
  <c r="U44" i="65" s="1"/>
  <c r="H14" i="60"/>
  <c r="H14" i="65" s="1"/>
  <c r="W68" i="60"/>
  <c r="W68" i="65" s="1"/>
  <c r="N204" i="60"/>
  <c r="N204" i="65" s="1"/>
  <c r="W76" i="60"/>
  <c r="W76" i="65" s="1"/>
  <c r="W15" i="60"/>
  <c r="W15" i="65" s="1"/>
  <c r="G164" i="60"/>
  <c r="G164" i="65" s="1"/>
  <c r="E175" i="620" s="1"/>
  <c r="T88" i="60"/>
  <c r="T88" i="65" s="1"/>
  <c r="L206" i="60"/>
  <c r="L206" i="65" s="1"/>
  <c r="Y69" i="60"/>
  <c r="Y69" i="65" s="1"/>
  <c r="Q172" i="60"/>
  <c r="Q172" i="65" s="1"/>
  <c r="J140" i="60"/>
  <c r="J140" i="65" s="1"/>
  <c r="H156" i="620" s="1"/>
  <c r="Z48" i="60"/>
  <c r="Z48" i="65" s="1"/>
  <c r="R215" i="60"/>
  <c r="R215" i="65" s="1"/>
  <c r="I221" i="60"/>
  <c r="I221" i="65" s="1"/>
  <c r="H159" i="60"/>
  <c r="H159" i="65" s="1"/>
  <c r="F172" i="620" s="1"/>
  <c r="L133" i="60"/>
  <c r="L133" i="65" s="1"/>
  <c r="J151" i="620" s="1"/>
  <c r="T229" i="60"/>
  <c r="T229" i="65" s="1"/>
  <c r="L128" i="60"/>
  <c r="L128" i="65" s="1"/>
  <c r="J145" i="620" s="1"/>
  <c r="R201" i="60"/>
  <c r="R201" i="65" s="1"/>
  <c r="O70" i="60"/>
  <c r="O70" i="65" s="1"/>
  <c r="N131" i="60"/>
  <c r="N131" i="65" s="1"/>
  <c r="N100" i="60"/>
  <c r="N100" i="65" s="1"/>
  <c r="O148" i="60"/>
  <c r="O148" i="65" s="1"/>
  <c r="U83" i="60"/>
  <c r="U83" i="65" s="1"/>
  <c r="G100" i="60"/>
  <c r="G100" i="65" s="1"/>
  <c r="R156" i="60"/>
  <c r="R156" i="65" s="1"/>
  <c r="Y146" i="60"/>
  <c r="Y146" i="65" s="1"/>
  <c r="N140" i="60"/>
  <c r="N140" i="65" s="1"/>
  <c r="T79" i="60"/>
  <c r="T79" i="65" s="1"/>
  <c r="N147" i="60"/>
  <c r="N147" i="65" s="1"/>
  <c r="N22" i="60"/>
  <c r="N22" i="65" s="1"/>
  <c r="W122" i="60"/>
  <c r="W122" i="65" s="1"/>
  <c r="I121" i="60"/>
  <c r="I121" i="65" s="1"/>
  <c r="G78" i="620" s="1"/>
  <c r="G79" i="620" s="1"/>
  <c r="G80" i="620" s="1"/>
  <c r="T53" i="60"/>
  <c r="T53" i="65" s="1"/>
  <c r="M91" i="60"/>
  <c r="M91" i="65" s="1"/>
  <c r="Y68" i="60"/>
  <c r="Y68" i="65" s="1"/>
  <c r="T147" i="60"/>
  <c r="T147" i="65" s="1"/>
  <c r="D209" i="60"/>
  <c r="E209" i="60" s="1"/>
  <c r="T60" i="60"/>
  <c r="T60" i="65" s="1"/>
  <c r="X167" i="60"/>
  <c r="X167" i="65" s="1"/>
  <c r="K30" i="60"/>
  <c r="K30" i="65" s="1"/>
  <c r="I257" i="620" s="1"/>
  <c r="O216" i="60"/>
  <c r="O216" i="65" s="1"/>
  <c r="H34" i="60"/>
  <c r="H34" i="65" s="1"/>
  <c r="Y67" i="60"/>
  <c r="Y67" i="65" s="1"/>
  <c r="U23" i="60"/>
  <c r="U23" i="65" s="1"/>
  <c r="Y258" i="60"/>
  <c r="Y258" i="65" s="1"/>
  <c r="N168" i="60"/>
  <c r="N168" i="65" s="1"/>
  <c r="I13" i="60"/>
  <c r="I13" i="65" s="1"/>
  <c r="M11" i="60"/>
  <c r="M11" i="65" s="1"/>
  <c r="K230" i="620" s="1"/>
  <c r="Y135" i="60"/>
  <c r="Y135" i="65" s="1"/>
  <c r="P48" i="60"/>
  <c r="P48" i="65" s="1"/>
  <c r="X166" i="60"/>
  <c r="X166" i="65" s="1"/>
  <c r="M157" i="60"/>
  <c r="M157" i="65" s="1"/>
  <c r="K170" i="620" s="1"/>
  <c r="N128" i="60"/>
  <c r="N128" i="65" s="1"/>
  <c r="X98" i="60"/>
  <c r="X98" i="65" s="1"/>
  <c r="X123" i="60"/>
  <c r="X123" i="65" s="1"/>
  <c r="Q221" i="60"/>
  <c r="Q221" i="65" s="1"/>
  <c r="X260" i="60"/>
  <c r="X260" i="65" s="1"/>
  <c r="H54" i="60"/>
  <c r="H54" i="65" s="1"/>
  <c r="F274" i="620" s="1"/>
  <c r="R175" i="60"/>
  <c r="R175" i="65" s="1"/>
  <c r="Q234" i="60"/>
  <c r="Q234" i="65" s="1"/>
  <c r="H47" i="60"/>
  <c r="H47" i="65" s="1"/>
  <c r="F267" i="620" s="1"/>
  <c r="R20" i="60"/>
  <c r="R20" i="65" s="1"/>
  <c r="P61" i="60"/>
  <c r="P61" i="65" s="1"/>
  <c r="L135" i="60"/>
  <c r="L135" i="65" s="1"/>
  <c r="J153" i="620" s="1"/>
  <c r="Z208" i="60"/>
  <c r="Z208" i="65" s="1"/>
  <c r="U264" i="60"/>
  <c r="U264" i="65" s="1"/>
  <c r="G69" i="60"/>
  <c r="G69" i="65" s="1"/>
  <c r="R128" i="60"/>
  <c r="R128" i="65" s="1"/>
  <c r="R200" i="60"/>
  <c r="R200" i="65" s="1"/>
  <c r="S215" i="60"/>
  <c r="S215" i="65" s="1"/>
  <c r="T22" i="60"/>
  <c r="T22" i="65" s="1"/>
  <c r="Z199" i="60"/>
  <c r="Z199" i="65" s="1"/>
  <c r="S78" i="60"/>
  <c r="S78" i="65" s="1"/>
  <c r="Z158" i="60"/>
  <c r="Z158" i="65" s="1"/>
  <c r="S135" i="60"/>
  <c r="S135" i="65" s="1"/>
  <c r="I19" i="60"/>
  <c r="I19" i="65" s="1"/>
  <c r="G247" i="620" s="1"/>
  <c r="D69" i="60"/>
  <c r="N233" i="60"/>
  <c r="N233" i="65" s="1"/>
  <c r="U114" i="60"/>
  <c r="U114" i="65" s="1"/>
  <c r="U39" i="60"/>
  <c r="U39" i="65" s="1"/>
  <c r="U107" i="60"/>
  <c r="U107" i="65" s="1"/>
  <c r="S180" i="60"/>
  <c r="S180" i="65" s="1"/>
  <c r="G147" i="60"/>
  <c r="G147" i="65" s="1"/>
  <c r="E163" i="620" s="1"/>
  <c r="J68" i="60"/>
  <c r="J68" i="65" s="1"/>
  <c r="H312" i="620" s="1"/>
  <c r="S165" i="60"/>
  <c r="S165" i="65" s="1"/>
  <c r="Y74" i="60"/>
  <c r="Y74" i="65" s="1"/>
  <c r="P122" i="60"/>
  <c r="P122" i="65" s="1"/>
  <c r="U98" i="60"/>
  <c r="U98" i="65" s="1"/>
  <c r="W43" i="60"/>
  <c r="W43" i="65" s="1"/>
  <c r="W135" i="60"/>
  <c r="W135" i="65" s="1"/>
  <c r="X48" i="60"/>
  <c r="X48" i="65" s="1"/>
  <c r="X110" i="60"/>
  <c r="X110" i="65" s="1"/>
  <c r="J43" i="60"/>
  <c r="J43" i="65" s="1"/>
  <c r="O30" i="60"/>
  <c r="O30" i="65" s="1"/>
  <c r="X16" i="60"/>
  <c r="X16" i="65" s="1"/>
  <c r="Z67" i="60"/>
  <c r="Z67" i="65" s="1"/>
  <c r="U123" i="60"/>
  <c r="U123" i="65" s="1"/>
  <c r="O104" i="60"/>
  <c r="O104" i="65" s="1"/>
  <c r="M47" i="60"/>
  <c r="M47" i="65" s="1"/>
  <c r="K267" i="620" s="1"/>
  <c r="P53" i="60"/>
  <c r="P53" i="65" s="1"/>
  <c r="R30" i="60"/>
  <c r="R30" i="65" s="1"/>
  <c r="X234" i="60"/>
  <c r="X234" i="65" s="1"/>
  <c r="J251" i="60"/>
  <c r="J251" i="65" s="1"/>
  <c r="H217" i="620" s="1"/>
  <c r="G259" i="60"/>
  <c r="G259" i="65" s="1"/>
  <c r="I234" i="60"/>
  <c r="I234" i="65" s="1"/>
  <c r="J189" i="60"/>
  <c r="J189" i="65" s="1"/>
  <c r="H192" i="620" s="1"/>
  <c r="L95" i="60"/>
  <c r="L95" i="65" s="1"/>
  <c r="M54" i="60"/>
  <c r="M54" i="65" s="1"/>
  <c r="K274" i="620" s="1"/>
  <c r="D227" i="60"/>
  <c r="W142" i="60"/>
  <c r="W142" i="65" s="1"/>
  <c r="P55" i="60"/>
  <c r="P55" i="65" s="1"/>
  <c r="J44" i="60"/>
  <c r="J44" i="65" s="1"/>
  <c r="P104" i="60"/>
  <c r="P104" i="65" s="1"/>
  <c r="Y219" i="60"/>
  <c r="Y219" i="65" s="1"/>
  <c r="Z41" i="60"/>
  <c r="Z41" i="65" s="1"/>
  <c r="U205" i="60"/>
  <c r="U205" i="65" s="1"/>
  <c r="P188" i="60"/>
  <c r="P188" i="65" s="1"/>
  <c r="R204" i="60"/>
  <c r="R204" i="65" s="1"/>
  <c r="T83" i="60"/>
  <c r="T83" i="65" s="1"/>
  <c r="I149" i="60"/>
  <c r="I149" i="65" s="1"/>
  <c r="G165" i="620" s="1"/>
  <c r="L193" i="60"/>
  <c r="L193" i="65" s="1"/>
  <c r="L315" i="65" s="1"/>
  <c r="P16" i="60"/>
  <c r="P16" i="65" s="1"/>
  <c r="M14" i="60"/>
  <c r="M14" i="65" s="1"/>
  <c r="O140" i="60"/>
  <c r="O140" i="65" s="1"/>
  <c r="Q185" i="60"/>
  <c r="Q185" i="65" s="1"/>
  <c r="L234" i="60"/>
  <c r="L234" i="65" s="1"/>
  <c r="W221" i="60"/>
  <c r="W221" i="65" s="1"/>
  <c r="X56" i="60"/>
  <c r="X56" i="65" s="1"/>
  <c r="O34" i="60"/>
  <c r="O34" i="65" s="1"/>
  <c r="M152" i="60"/>
  <c r="M152" i="65" s="1"/>
  <c r="D121" i="60"/>
  <c r="J136" i="60"/>
  <c r="J136" i="65" s="1"/>
  <c r="H154" i="620" s="1"/>
  <c r="L154" i="620" s="1"/>
  <c r="R44" i="60"/>
  <c r="R44" i="65" s="1"/>
  <c r="J217" i="60"/>
  <c r="J217" i="65" s="1"/>
  <c r="R105" i="60"/>
  <c r="R105" i="65" s="1"/>
  <c r="P31" i="60"/>
  <c r="P31" i="65" s="1"/>
  <c r="G67" i="60"/>
  <c r="G67" i="65" s="1"/>
  <c r="P102" i="60"/>
  <c r="P102" i="65" s="1"/>
  <c r="J73" i="60"/>
  <c r="J73" i="65" s="1"/>
  <c r="Z35" i="60"/>
  <c r="Z35" i="65" s="1"/>
  <c r="R160" i="60"/>
  <c r="R160" i="65" s="1"/>
  <c r="Y262" i="60"/>
  <c r="Y262" i="65" s="1"/>
  <c r="U24" i="60"/>
  <c r="U24" i="65" s="1"/>
  <c r="X61" i="60"/>
  <c r="X61" i="65" s="1"/>
  <c r="H227" i="60"/>
  <c r="H227" i="65" s="1"/>
  <c r="Y23" i="60"/>
  <c r="Y23" i="65" s="1"/>
  <c r="U198" i="60"/>
  <c r="U198" i="65" s="1"/>
  <c r="Y259" i="60"/>
  <c r="Y259" i="65" s="1"/>
  <c r="M129" i="60"/>
  <c r="M129" i="65" s="1"/>
  <c r="K147" i="620" s="1"/>
  <c r="O177" i="60"/>
  <c r="O177" i="65" s="1"/>
  <c r="Z24" i="60"/>
  <c r="Z24" i="65" s="1"/>
  <c r="N40" i="60"/>
  <c r="N40" i="65" s="1"/>
  <c r="I100" i="60"/>
  <c r="I100" i="65" s="1"/>
  <c r="D234" i="60"/>
  <c r="D105" i="60"/>
  <c r="G91" i="60"/>
  <c r="G91" i="65" s="1"/>
  <c r="L245" i="60"/>
  <c r="L245" i="65" s="1"/>
  <c r="L24" i="589" s="1"/>
  <c r="L52" i="589" s="1"/>
  <c r="N59" i="60"/>
  <c r="N59" i="65" s="1"/>
  <c r="Q137" i="60"/>
  <c r="Q137" i="65" s="1"/>
  <c r="Y61" i="60"/>
  <c r="Y61" i="65" s="1"/>
  <c r="J166" i="60"/>
  <c r="J166" i="65" s="1"/>
  <c r="H177" i="620" s="1"/>
  <c r="V48" i="60"/>
  <c r="V48" i="65" s="1"/>
  <c r="J97" i="60"/>
  <c r="J97" i="65" s="1"/>
  <c r="L191" i="60"/>
  <c r="L191" i="65" s="1"/>
  <c r="Q14" i="60"/>
  <c r="Q14" i="65" s="1"/>
  <c r="P209" i="60"/>
  <c r="P209" i="65" s="1"/>
  <c r="L168" i="60"/>
  <c r="L168" i="65" s="1"/>
  <c r="T47" i="60"/>
  <c r="T47" i="65" s="1"/>
  <c r="I177" i="60"/>
  <c r="I177" i="65" s="1"/>
  <c r="R12" i="60"/>
  <c r="R12" i="65" s="1"/>
  <c r="T181" i="60"/>
  <c r="T181" i="65" s="1"/>
  <c r="G15" i="390"/>
  <c r="N214" i="60"/>
  <c r="N214" i="65" s="1"/>
  <c r="Q107" i="60"/>
  <c r="Q107" i="65" s="1"/>
  <c r="W188" i="60"/>
  <c r="W188" i="65" s="1"/>
  <c r="Z264" i="60"/>
  <c r="Z264" i="65" s="1"/>
  <c r="V264" i="60"/>
  <c r="V264" i="65" s="1"/>
  <c r="V29" i="60"/>
  <c r="V29" i="65" s="1"/>
  <c r="L101" i="60"/>
  <c r="L101" i="65" s="1"/>
  <c r="O22" i="60"/>
  <c r="O22" i="65" s="1"/>
  <c r="G11" i="60"/>
  <c r="G11" i="65" s="1"/>
  <c r="E230" i="620" s="1"/>
  <c r="T144" i="60"/>
  <c r="T144" i="65" s="1"/>
  <c r="N149" i="60"/>
  <c r="N149" i="65" s="1"/>
  <c r="O209" i="60"/>
  <c r="O209" i="65" s="1"/>
  <c r="U111" i="60"/>
  <c r="U111" i="65" s="1"/>
  <c r="I244" i="60"/>
  <c r="I244" i="65" s="1"/>
  <c r="I25" i="589" s="1"/>
  <c r="I53" i="589" s="1"/>
  <c r="I200" i="60"/>
  <c r="I200" i="65" s="1"/>
  <c r="W174" i="60"/>
  <c r="W174" i="65" s="1"/>
  <c r="J149" i="60"/>
  <c r="J149" i="65" s="1"/>
  <c r="H165" i="620" s="1"/>
  <c r="N41" i="60"/>
  <c r="N41" i="65" s="1"/>
  <c r="R114" i="60"/>
  <c r="R114" i="65" s="1"/>
  <c r="I199" i="60"/>
  <c r="I199" i="65" s="1"/>
  <c r="D40" i="60"/>
  <c r="K137" i="60"/>
  <c r="K137" i="65" s="1"/>
  <c r="Z238" i="60"/>
  <c r="Z238" i="65" s="1"/>
  <c r="Z152" i="60"/>
  <c r="Z152" i="65" s="1"/>
  <c r="Y83" i="60"/>
  <c r="Y83" i="65" s="1"/>
  <c r="H129" i="60"/>
  <c r="H129" i="65" s="1"/>
  <c r="F147" i="620" s="1"/>
  <c r="P25" i="60"/>
  <c r="P25" i="65" s="1"/>
  <c r="U11" i="60"/>
  <c r="U11" i="65" s="1"/>
  <c r="P240" i="60"/>
  <c r="P240" i="65" s="1"/>
  <c r="X209" i="60"/>
  <c r="X209" i="65" s="1"/>
  <c r="O235" i="60"/>
  <c r="O235" i="65" s="1"/>
  <c r="T24" i="60"/>
  <c r="T24" i="65" s="1"/>
  <c r="S129" i="60"/>
  <c r="S129" i="65" s="1"/>
  <c r="M75" i="60"/>
  <c r="M75" i="65" s="1"/>
  <c r="Y235" i="60"/>
  <c r="Y235" i="65" s="1"/>
  <c r="X30" i="60"/>
  <c r="X30" i="65" s="1"/>
  <c r="H166" i="60"/>
  <c r="H166" i="65" s="1"/>
  <c r="F177" i="620" s="1"/>
  <c r="K255" i="60"/>
  <c r="K255" i="65" s="1"/>
  <c r="S234" i="60"/>
  <c r="S234" i="65" s="1"/>
  <c r="V89" i="60"/>
  <c r="V89" i="65" s="1"/>
  <c r="R229" i="60"/>
  <c r="R229" i="65" s="1"/>
  <c r="Y111" i="60"/>
  <c r="Y111" i="65" s="1"/>
  <c r="M36" i="60"/>
  <c r="M36" i="65" s="1"/>
  <c r="R189" i="60"/>
  <c r="R189" i="65" s="1"/>
  <c r="D76" i="60"/>
  <c r="E76" i="60" s="1"/>
  <c r="N53" i="60"/>
  <c r="N53" i="65" s="1"/>
  <c r="H20" i="60"/>
  <c r="H20" i="65" s="1"/>
  <c r="F249" i="620" s="1"/>
  <c r="M235" i="60"/>
  <c r="M235" i="65" s="1"/>
  <c r="H187" i="60"/>
  <c r="H187" i="65" s="1"/>
  <c r="F190" i="620" s="1"/>
  <c r="T37" i="60"/>
  <c r="T37" i="65" s="1"/>
  <c r="D79" i="60"/>
  <c r="J214" i="60"/>
  <c r="J214" i="65" s="1"/>
  <c r="L253" i="60"/>
  <c r="L253" i="65" s="1"/>
  <c r="N13" i="60"/>
  <c r="N13" i="65" s="1"/>
  <c r="Y133" i="60"/>
  <c r="Y133" i="65" s="1"/>
  <c r="O265" i="60"/>
  <c r="O265" i="65" s="1"/>
  <c r="N85" i="60"/>
  <c r="N85" i="65" s="1"/>
  <c r="Y22" i="60"/>
  <c r="Y22" i="65" s="1"/>
  <c r="X161" i="60"/>
  <c r="X161" i="65" s="1"/>
  <c r="S183" i="60"/>
  <c r="S183" i="65" s="1"/>
  <c r="Y132" i="60"/>
  <c r="Y132" i="65" s="1"/>
  <c r="S200" i="60"/>
  <c r="S200" i="65" s="1"/>
  <c r="M265" i="60"/>
  <c r="M265" i="65" s="1"/>
  <c r="M84" i="60"/>
  <c r="M84" i="65" s="1"/>
  <c r="Z148" i="60"/>
  <c r="Z148" i="65" s="1"/>
  <c r="Z52" i="60"/>
  <c r="Z52" i="65" s="1"/>
  <c r="K123" i="60"/>
  <c r="K123" i="65" s="1"/>
  <c r="I12" i="60"/>
  <c r="I12" i="65" s="1"/>
  <c r="G231" i="620" s="1"/>
  <c r="Z61" i="60"/>
  <c r="Z61" i="65" s="1"/>
  <c r="R95" i="60"/>
  <c r="R95" i="65" s="1"/>
  <c r="W217" i="60"/>
  <c r="W217" i="65" s="1"/>
  <c r="H244" i="60"/>
  <c r="H244" i="65" s="1"/>
  <c r="H25" i="589" s="1"/>
  <c r="H53" i="589" s="1"/>
  <c r="O160" i="60"/>
  <c r="O160" i="65" s="1"/>
  <c r="L199" i="60"/>
  <c r="L199" i="65" s="1"/>
  <c r="D114" i="60"/>
  <c r="V262" i="60"/>
  <c r="V262" i="65" s="1"/>
  <c r="W206" i="60"/>
  <c r="W206" i="65" s="1"/>
  <c r="O215" i="60"/>
  <c r="O215" i="65" s="1"/>
  <c r="M208" i="60"/>
  <c r="M208" i="65" s="1"/>
  <c r="D263" i="60"/>
  <c r="E263" i="60" s="1"/>
  <c r="N26" i="60"/>
  <c r="N26" i="65" s="1"/>
  <c r="H57" i="60"/>
  <c r="H57" i="65" s="1"/>
  <c r="F277" i="620" s="1"/>
  <c r="L277" i="620" s="1"/>
  <c r="Q77" i="60"/>
  <c r="Q77" i="65" s="1"/>
  <c r="U105" i="60"/>
  <c r="U105" i="65" s="1"/>
  <c r="Y255" i="60"/>
  <c r="Y255" i="65" s="1"/>
  <c r="W266" i="60"/>
  <c r="P152" i="60"/>
  <c r="P152" i="65" s="1"/>
  <c r="P99" i="60"/>
  <c r="P99" i="65" s="1"/>
  <c r="P207" i="60"/>
  <c r="P207" i="65" s="1"/>
  <c r="K133" i="60"/>
  <c r="K133" i="65" s="1"/>
  <c r="I151" i="620" s="1"/>
  <c r="V41" i="60"/>
  <c r="V41" i="65" s="1"/>
  <c r="O184" i="60"/>
  <c r="O184" i="65" s="1"/>
  <c r="D147" i="60"/>
  <c r="E147" i="60" s="1"/>
  <c r="K45" i="60"/>
  <c r="K45" i="65" s="1"/>
  <c r="O207" i="60"/>
  <c r="O207" i="65" s="1"/>
  <c r="T56" i="60"/>
  <c r="T56" i="65" s="1"/>
  <c r="G33" i="60"/>
  <c r="G33" i="65" s="1"/>
  <c r="D90" i="60"/>
  <c r="E90" i="60" s="1"/>
  <c r="Q200" i="60"/>
  <c r="Q200" i="65" s="1"/>
  <c r="G152" i="60"/>
  <c r="G152" i="65" s="1"/>
  <c r="V40" i="60"/>
  <c r="V40" i="65" s="1"/>
  <c r="U40" i="60"/>
  <c r="U40" i="65" s="1"/>
  <c r="Y102" i="60"/>
  <c r="Y102" i="65" s="1"/>
  <c r="J181" i="60"/>
  <c r="J181" i="65" s="1"/>
  <c r="H181" i="620" s="1"/>
  <c r="V54" i="60"/>
  <c r="V54" i="65" s="1"/>
  <c r="L171" i="60"/>
  <c r="L171" i="65" s="1"/>
  <c r="N33" i="60"/>
  <c r="N33" i="65" s="1"/>
  <c r="S164" i="60"/>
  <c r="S164" i="65" s="1"/>
  <c r="H157" i="60"/>
  <c r="H157" i="65" s="1"/>
  <c r="F170" i="620" s="1"/>
  <c r="R187" i="60"/>
  <c r="R187" i="65" s="1"/>
  <c r="Y52" i="60"/>
  <c r="Y52" i="65" s="1"/>
  <c r="K114" i="60"/>
  <c r="K114" i="65" s="1"/>
  <c r="K11" i="589" s="1"/>
  <c r="E11" i="589" s="1"/>
  <c r="S185" i="60"/>
  <c r="S185" i="65" s="1"/>
  <c r="V187" i="60"/>
  <c r="V187" i="65" s="1"/>
  <c r="V113" i="60"/>
  <c r="V113" i="65" s="1"/>
  <c r="N113" i="60"/>
  <c r="N113" i="65" s="1"/>
  <c r="N29" i="60"/>
  <c r="N29" i="65" s="1"/>
  <c r="H126" i="60"/>
  <c r="H126" i="65" s="1"/>
  <c r="F141" i="620" s="1"/>
  <c r="F142" i="620" s="1"/>
  <c r="F143" i="620" s="1"/>
  <c r="D259" i="60"/>
  <c r="P128" i="60"/>
  <c r="P128" i="65" s="1"/>
  <c r="T168" i="60"/>
  <c r="T168" i="65" s="1"/>
  <c r="V253" i="60"/>
  <c r="V253" i="65" s="1"/>
  <c r="O114" i="60"/>
  <c r="O114" i="65" s="1"/>
  <c r="G15" i="60"/>
  <c r="G15" i="65" s="1"/>
  <c r="S156" i="60"/>
  <c r="S156" i="65" s="1"/>
  <c r="T76" i="60"/>
  <c r="T76" i="65" s="1"/>
  <c r="H116" i="60"/>
  <c r="H116" i="65" s="1"/>
  <c r="H284" i="65" s="1"/>
  <c r="H69" i="60"/>
  <c r="H69" i="65" s="1"/>
  <c r="D37" i="60"/>
  <c r="D91" i="60"/>
  <c r="E91" i="60" s="1"/>
  <c r="V31" i="60"/>
  <c r="V31" i="65" s="1"/>
  <c r="H86" i="60"/>
  <c r="H86" i="65" s="1"/>
  <c r="Z228" i="60"/>
  <c r="Z228" i="65" s="1"/>
  <c r="I112" i="60"/>
  <c r="I112" i="65" s="1"/>
  <c r="G355" i="620" s="1"/>
  <c r="H222" i="60"/>
  <c r="H222" i="65" s="1"/>
  <c r="L126" i="60"/>
  <c r="L126" i="65" s="1"/>
  <c r="J141" i="620" s="1"/>
  <c r="J142" i="620" s="1"/>
  <c r="J143" i="620" s="1"/>
  <c r="P181" i="60"/>
  <c r="P181" i="65" s="1"/>
  <c r="M220" i="60"/>
  <c r="M220" i="65" s="1"/>
  <c r="N259" i="60"/>
  <c r="N259" i="65" s="1"/>
  <c r="N253" i="60"/>
  <c r="N253" i="65" s="1"/>
  <c r="J26" i="60"/>
  <c r="J26" i="65" s="1"/>
  <c r="D191" i="60"/>
  <c r="D137" i="60"/>
  <c r="K189" i="60"/>
  <c r="K189" i="65" s="1"/>
  <c r="I192" i="620" s="1"/>
  <c r="L192" i="620" s="1"/>
  <c r="L231" i="60"/>
  <c r="L231" i="65" s="1"/>
  <c r="W61" i="60"/>
  <c r="W61" i="65" s="1"/>
  <c r="M107" i="60"/>
  <c r="M107" i="65" s="1"/>
  <c r="M10" i="589" s="1"/>
  <c r="H15" i="60"/>
  <c r="H15" i="65" s="1"/>
  <c r="O59" i="60"/>
  <c r="O59" i="65" s="1"/>
  <c r="H13" i="60"/>
  <c r="H13" i="65" s="1"/>
  <c r="Q105" i="60"/>
  <c r="Q105" i="65" s="1"/>
  <c r="Q63" i="60"/>
  <c r="Q63" i="65" s="1"/>
  <c r="X204" i="60"/>
  <c r="X204" i="65" s="1"/>
  <c r="O171" i="60"/>
  <c r="O171" i="65" s="1"/>
  <c r="V73" i="60"/>
  <c r="V73" i="65" s="1"/>
  <c r="Y220" i="60"/>
  <c r="Y220" i="65" s="1"/>
  <c r="U253" i="60"/>
  <c r="U253" i="65" s="1"/>
  <c r="U35" i="60"/>
  <c r="U35" i="65" s="1"/>
  <c r="V86" i="60"/>
  <c r="V86" i="65" s="1"/>
  <c r="P190" i="60"/>
  <c r="P190" i="65" s="1"/>
  <c r="I129" i="60"/>
  <c r="I129" i="65" s="1"/>
  <c r="G147" i="620" s="1"/>
  <c r="J174" i="60"/>
  <c r="J174" i="65" s="1"/>
  <c r="T101" i="60"/>
  <c r="T101" i="65" s="1"/>
  <c r="S52" i="60"/>
  <c r="S52" i="65" s="1"/>
  <c r="L221" i="60"/>
  <c r="L221" i="65" s="1"/>
  <c r="Z219" i="60"/>
  <c r="Z219" i="65" s="1"/>
  <c r="M172" i="60"/>
  <c r="M172" i="65" s="1"/>
  <c r="H209" i="60"/>
  <c r="H209" i="65" s="1"/>
  <c r="K42" i="60"/>
  <c r="K42" i="65" s="1"/>
  <c r="I261" i="620" s="1"/>
  <c r="L132" i="60"/>
  <c r="L132" i="65" s="1"/>
  <c r="J150" i="620" s="1"/>
  <c r="N245" i="60"/>
  <c r="N245" i="65" s="1"/>
  <c r="P58" i="60"/>
  <c r="P58" i="65" s="1"/>
  <c r="X252" i="60"/>
  <c r="X252" i="65" s="1"/>
  <c r="I135" i="60"/>
  <c r="I135" i="65" s="1"/>
  <c r="G153" i="620" s="1"/>
  <c r="L97" i="60"/>
  <c r="L97" i="65" s="1"/>
  <c r="D46" i="60"/>
  <c r="E46" i="60" s="1"/>
  <c r="X85" i="60"/>
  <c r="X85" i="65" s="1"/>
  <c r="U29" i="60"/>
  <c r="U29" i="65" s="1"/>
  <c r="N220" i="60"/>
  <c r="N220" i="65" s="1"/>
  <c r="X189" i="60"/>
  <c r="X189" i="65" s="1"/>
  <c r="Z240" i="60"/>
  <c r="Z240" i="65" s="1"/>
  <c r="V240" i="60"/>
  <c r="V240" i="65" s="1"/>
  <c r="K156" i="60"/>
  <c r="K156" i="65" s="1"/>
  <c r="I169" i="620" s="1"/>
  <c r="S250" i="60"/>
  <c r="S250" i="65" s="1"/>
  <c r="L205" i="60"/>
  <c r="L205" i="65" s="1"/>
  <c r="O255" i="60"/>
  <c r="O255" i="65" s="1"/>
  <c r="U206" i="60"/>
  <c r="U206" i="65" s="1"/>
  <c r="Q44" i="60"/>
  <c r="Q44" i="65" s="1"/>
  <c r="Q83" i="60"/>
  <c r="Q83" i="65" s="1"/>
  <c r="S98" i="60"/>
  <c r="S98" i="65" s="1"/>
  <c r="R61" i="60"/>
  <c r="R61" i="65" s="1"/>
  <c r="S191" i="60"/>
  <c r="S191" i="65" s="1"/>
  <c r="L164" i="60"/>
  <c r="L164" i="65" s="1"/>
  <c r="J175" i="620" s="1"/>
  <c r="Z45" i="60"/>
  <c r="Z45" i="65" s="1"/>
  <c r="X136" i="60"/>
  <c r="X136" i="65" s="1"/>
  <c r="Z131" i="60"/>
  <c r="Z131" i="65" s="1"/>
  <c r="X174" i="60"/>
  <c r="X174" i="65" s="1"/>
  <c r="O16" i="60"/>
  <c r="O16" i="65" s="1"/>
  <c r="R174" i="60"/>
  <c r="R174" i="65" s="1"/>
  <c r="R57" i="60"/>
  <c r="R57" i="65" s="1"/>
  <c r="K110" i="60"/>
  <c r="K110" i="65" s="1"/>
  <c r="I351" i="620" s="1"/>
  <c r="I356" i="620" s="1"/>
  <c r="Y48" i="60"/>
  <c r="Y48" i="65" s="1"/>
  <c r="G209" i="60"/>
  <c r="G209" i="65" s="1"/>
  <c r="Z187" i="60"/>
  <c r="Z187" i="65" s="1"/>
  <c r="S235" i="60"/>
  <c r="S235" i="65" s="1"/>
  <c r="L43" i="60"/>
  <c r="L43" i="65" s="1"/>
  <c r="V183" i="60"/>
  <c r="V183" i="65" s="1"/>
  <c r="R205" i="60"/>
  <c r="R205" i="65" s="1"/>
  <c r="K258" i="60"/>
  <c r="K258" i="65" s="1"/>
  <c r="K286" i="65" s="1"/>
  <c r="X142" i="60"/>
  <c r="X142" i="65" s="1"/>
  <c r="L181" i="60"/>
  <c r="L181" i="65" s="1"/>
  <c r="J181" i="620" s="1"/>
  <c r="M250" i="60"/>
  <c r="M250" i="65" s="1"/>
  <c r="K216" i="620" s="1"/>
  <c r="D246" i="60"/>
  <c r="L175" i="60"/>
  <c r="L175" i="65" s="1"/>
  <c r="P144" i="60"/>
  <c r="P144" i="65" s="1"/>
  <c r="I137" i="60"/>
  <c r="I137" i="65" s="1"/>
  <c r="O213" i="60"/>
  <c r="O213" i="65" s="1"/>
  <c r="T34" i="60"/>
  <c r="T34" i="65" s="1"/>
  <c r="Z146" i="60"/>
  <c r="Z146" i="65" s="1"/>
  <c r="R126" i="60"/>
  <c r="R126" i="65" s="1"/>
  <c r="Q34" i="60"/>
  <c r="Q34" i="65" s="1"/>
  <c r="G116" i="60"/>
  <c r="G116" i="65" s="1"/>
  <c r="G284" i="65" s="1"/>
  <c r="H43" i="621" s="1"/>
  <c r="V63" i="60"/>
  <c r="V63" i="65" s="1"/>
  <c r="R260" i="60"/>
  <c r="R260" i="65" s="1"/>
  <c r="N193" i="60"/>
  <c r="N193" i="65" s="1"/>
  <c r="T228" i="60"/>
  <c r="T228" i="65" s="1"/>
  <c r="P264" i="60"/>
  <c r="P264" i="65" s="1"/>
  <c r="K68" i="60"/>
  <c r="K68" i="65" s="1"/>
  <c r="I312" i="620" s="1"/>
  <c r="V158" i="60"/>
  <c r="V158" i="65" s="1"/>
  <c r="S23" i="60"/>
  <c r="S23" i="65" s="1"/>
  <c r="M88" i="60"/>
  <c r="M88" i="65" s="1"/>
  <c r="M159" i="60"/>
  <c r="M159" i="65" s="1"/>
  <c r="K172" i="620" s="1"/>
  <c r="V90" i="60"/>
  <c r="V90" i="65" s="1"/>
  <c r="T133" i="60"/>
  <c r="T133" i="65" s="1"/>
  <c r="H137" i="60"/>
  <c r="H137" i="65" s="1"/>
  <c r="M234" i="60"/>
  <c r="M234" i="65" s="1"/>
  <c r="Z76" i="60"/>
  <c r="Z76" i="65" s="1"/>
  <c r="U32" i="60"/>
  <c r="U32" i="65" s="1"/>
  <c r="U250" i="60"/>
  <c r="U250" i="65" s="1"/>
  <c r="R235" i="60"/>
  <c r="R235" i="65" s="1"/>
  <c r="I232" i="60"/>
  <c r="I232" i="65" s="1"/>
  <c r="X116" i="60"/>
  <c r="X116" i="65" s="1"/>
  <c r="V173" i="60"/>
  <c r="V173" i="65" s="1"/>
  <c r="D88" i="60"/>
  <c r="E88" i="60" s="1"/>
  <c r="G219" i="60"/>
  <c r="G219" i="65" s="1"/>
  <c r="V127" i="60"/>
  <c r="V127" i="65" s="1"/>
  <c r="W85" i="60"/>
  <c r="W85" i="65" s="1"/>
  <c r="I23" i="60"/>
  <c r="I23" i="65" s="1"/>
  <c r="G251" i="620" s="1"/>
  <c r="S144" i="60"/>
  <c r="S144" i="65" s="1"/>
  <c r="W214" i="60"/>
  <c r="W214" i="65" s="1"/>
  <c r="Q147" i="60"/>
  <c r="Q147" i="65" s="1"/>
  <c r="Y188" i="60"/>
  <c r="Y188" i="65" s="1"/>
  <c r="I104" i="60"/>
  <c r="I104" i="65" s="1"/>
  <c r="X14" i="60"/>
  <c r="X14" i="65" s="1"/>
  <c r="T199" i="60"/>
  <c r="T199" i="65" s="1"/>
  <c r="K159" i="60"/>
  <c r="K159" i="65" s="1"/>
  <c r="I172" i="620" s="1"/>
  <c r="J209" i="60"/>
  <c r="J209" i="65" s="1"/>
  <c r="X54" i="60"/>
  <c r="X54" i="65" s="1"/>
  <c r="Z218" i="60"/>
  <c r="Z218" i="65" s="1"/>
  <c r="V77" i="60"/>
  <c r="V77" i="65" s="1"/>
  <c r="T177" i="60"/>
  <c r="T177" i="65" s="1"/>
  <c r="O168" i="60"/>
  <c r="O168" i="65" s="1"/>
  <c r="J223" i="60"/>
  <c r="J223" i="65" s="1"/>
  <c r="H198" i="620" s="1"/>
  <c r="P260" i="60"/>
  <c r="P260" i="65" s="1"/>
  <c r="X102" i="60"/>
  <c r="X102" i="65" s="1"/>
  <c r="N121" i="60"/>
  <c r="N121" i="65" s="1"/>
  <c r="G143" i="60"/>
  <c r="G143" i="65" s="1"/>
  <c r="E159" i="620" s="1"/>
  <c r="D210" i="60"/>
  <c r="Q133" i="60"/>
  <c r="Q133" i="65" s="1"/>
  <c r="L232" i="60"/>
  <c r="L232" i="65" s="1"/>
  <c r="L37" i="60"/>
  <c r="L37" i="65" s="1"/>
  <c r="J11" i="60"/>
  <c r="J11" i="65" s="1"/>
  <c r="H230" i="620" s="1"/>
  <c r="X91" i="60"/>
  <c r="X91" i="65" s="1"/>
  <c r="M73" i="60"/>
  <c r="M73" i="65" s="1"/>
  <c r="R181" i="60"/>
  <c r="R181" i="65" s="1"/>
  <c r="G232" i="60"/>
  <c r="G232" i="65" s="1"/>
  <c r="Q249" i="60"/>
  <c r="Q249" i="65" s="1"/>
  <c r="G226" i="60"/>
  <c r="G226" i="65" s="1"/>
  <c r="N12" i="60"/>
  <c r="N12" i="65" s="1"/>
  <c r="R15" i="60"/>
  <c r="R15" i="65" s="1"/>
  <c r="V261" i="60"/>
  <c r="V261" i="65" s="1"/>
  <c r="V56" i="60"/>
  <c r="V56" i="65" s="1"/>
  <c r="N244" i="60"/>
  <c r="N244" i="65" s="1"/>
  <c r="Y148" i="60"/>
  <c r="Y148" i="65" s="1"/>
  <c r="X133" i="60"/>
  <c r="X133" i="65" s="1"/>
  <c r="G157" i="60"/>
  <c r="G157" i="65" s="1"/>
  <c r="E170" i="620" s="1"/>
  <c r="Z147" i="60"/>
  <c r="Z147" i="65" s="1"/>
  <c r="N24" i="60"/>
  <c r="N24" i="65" s="1"/>
  <c r="Q180" i="60"/>
  <c r="Q180" i="65" s="1"/>
  <c r="Q90" i="60"/>
  <c r="Q90" i="65" s="1"/>
  <c r="W223" i="60"/>
  <c r="W223" i="65" s="1"/>
  <c r="R123" i="60"/>
  <c r="R123" i="65" s="1"/>
  <c r="V206" i="60"/>
  <c r="V206" i="65" s="1"/>
  <c r="W16" i="60"/>
  <c r="W16" i="65" s="1"/>
  <c r="P85" i="60"/>
  <c r="P85" i="65" s="1"/>
  <c r="X42" i="60"/>
  <c r="X42" i="65" s="1"/>
  <c r="P24" i="60"/>
  <c r="P24" i="65" s="1"/>
  <c r="T114" i="60"/>
  <c r="T114" i="65" s="1"/>
  <c r="P114" i="60"/>
  <c r="P114" i="65" s="1"/>
  <c r="V193" i="60"/>
  <c r="V193" i="65" s="1"/>
  <c r="N57" i="60"/>
  <c r="N57" i="65" s="1"/>
  <c r="R213" i="60"/>
  <c r="R213" i="65" s="1"/>
  <c r="G160" i="60"/>
  <c r="G160" i="65" s="1"/>
  <c r="E173" i="620" s="1"/>
  <c r="I238" i="60"/>
  <c r="I238" i="65" s="1"/>
  <c r="T13" i="60"/>
  <c r="T13" i="65" s="1"/>
  <c r="H198" i="60"/>
  <c r="H198" i="65" s="1"/>
  <c r="G250" i="60"/>
  <c r="G250" i="65" s="1"/>
  <c r="E216" i="620" s="1"/>
  <c r="L210" i="60"/>
  <c r="L210" i="65" s="1"/>
  <c r="J197" i="620" s="1"/>
  <c r="Q205" i="60"/>
  <c r="Q205" i="65" s="1"/>
  <c r="D127" i="60"/>
  <c r="E127" i="60" s="1"/>
  <c r="J74" i="60"/>
  <c r="J74" i="65" s="1"/>
  <c r="Y200" i="60"/>
  <c r="Y200" i="65" s="1"/>
  <c r="X86" i="60"/>
  <c r="X86" i="65" s="1"/>
  <c r="K126" i="60"/>
  <c r="K126" i="65" s="1"/>
  <c r="I141" i="620" s="1"/>
  <c r="I142" i="620" s="1"/>
  <c r="I143" i="620" s="1"/>
  <c r="U233" i="60"/>
  <c r="U233" i="65" s="1"/>
  <c r="H150" i="60"/>
  <c r="H150" i="65" s="1"/>
  <c r="G122" i="60"/>
  <c r="G122" i="65" s="1"/>
  <c r="Y35" i="60"/>
  <c r="Y35" i="65" s="1"/>
  <c r="G258" i="60"/>
  <c r="G258" i="65" s="1"/>
  <c r="V174" i="60"/>
  <c r="V174" i="65" s="1"/>
  <c r="W11" i="60"/>
  <c r="W11" i="65" s="1"/>
  <c r="T264" i="60"/>
  <c r="T264" i="65" s="1"/>
  <c r="X157" i="60"/>
  <c r="X157" i="65" s="1"/>
  <c r="I209" i="60"/>
  <c r="I209" i="65" s="1"/>
  <c r="Z87" i="60"/>
  <c r="Z87" i="65" s="1"/>
  <c r="X39" i="60"/>
  <c r="X39" i="65" s="1"/>
  <c r="M126" i="60"/>
  <c r="M126" i="65" s="1"/>
  <c r="K141" i="620" s="1"/>
  <c r="K142" i="620" s="1"/>
  <c r="K143" i="620" s="1"/>
  <c r="P132" i="60"/>
  <c r="P132" i="65" s="1"/>
  <c r="G168" i="60"/>
  <c r="G168" i="65" s="1"/>
  <c r="T236" i="60"/>
  <c r="T236" i="65" s="1"/>
  <c r="J78" i="60"/>
  <c r="J78" i="65" s="1"/>
  <c r="K177" i="60"/>
  <c r="K177" i="65" s="1"/>
  <c r="D130" i="60"/>
  <c r="T188" i="60"/>
  <c r="T188" i="65" s="1"/>
  <c r="O131" i="60"/>
  <c r="O131" i="65" s="1"/>
  <c r="M79" i="60"/>
  <c r="M79" i="65" s="1"/>
  <c r="K314" i="620" s="1"/>
  <c r="L314" i="620" s="1"/>
  <c r="D184" i="60"/>
  <c r="W100" i="60"/>
  <c r="W100" i="65" s="1"/>
  <c r="N63" i="60"/>
  <c r="N63" i="65" s="1"/>
  <c r="W191" i="60"/>
  <c r="W191" i="65" s="1"/>
  <c r="M122" i="60"/>
  <c r="M122" i="65" s="1"/>
  <c r="I253" i="60"/>
  <c r="I253" i="65" s="1"/>
  <c r="Z74" i="60"/>
  <c r="Z74" i="65" s="1"/>
  <c r="G32" i="60"/>
  <c r="G32" i="65" s="1"/>
  <c r="X75" i="60"/>
  <c r="X75" i="65" s="1"/>
  <c r="X137" i="60"/>
  <c r="X137" i="65" s="1"/>
  <c r="T149" i="60"/>
  <c r="T149" i="65" s="1"/>
  <c r="I260" i="60"/>
  <c r="I260" i="65" s="1"/>
  <c r="S253" i="60"/>
  <c r="S253" i="65" s="1"/>
  <c r="T201" i="60"/>
  <c r="T201" i="65" s="1"/>
  <c r="Y263" i="60"/>
  <c r="Y263" i="65" s="1"/>
  <c r="L209" i="60"/>
  <c r="L209" i="65" s="1"/>
  <c r="S223" i="60"/>
  <c r="S223" i="65" s="1"/>
  <c r="P201" i="60"/>
  <c r="P201" i="65" s="1"/>
  <c r="L129" i="60"/>
  <c r="L129" i="65" s="1"/>
  <c r="J147" i="620" s="1"/>
  <c r="V235" i="60"/>
  <c r="V235" i="65" s="1"/>
  <c r="H26" i="60"/>
  <c r="H26" i="65" s="1"/>
  <c r="D15" i="60"/>
  <c r="E15" i="60" s="1"/>
  <c r="L180" i="60"/>
  <c r="L180" i="65" s="1"/>
  <c r="J180" i="620" s="1"/>
  <c r="I82" i="60"/>
  <c r="I82" i="65" s="1"/>
  <c r="T253" i="60"/>
  <c r="T253" i="65" s="1"/>
  <c r="L147" i="60"/>
  <c r="L147" i="65" s="1"/>
  <c r="J163" i="620" s="1"/>
  <c r="N110" i="60"/>
  <c r="N110" i="65" s="1"/>
  <c r="U174" i="60"/>
  <c r="U174" i="65" s="1"/>
  <c r="J112" i="60"/>
  <c r="J112" i="65" s="1"/>
  <c r="H355" i="620" s="1"/>
  <c r="H356" i="620" s="1"/>
  <c r="R220" i="60"/>
  <c r="R220" i="65" s="1"/>
  <c r="W14" i="60"/>
  <c r="W14" i="65" s="1"/>
  <c r="N82" i="60"/>
  <c r="N82" i="65" s="1"/>
  <c r="H236" i="60"/>
  <c r="H236" i="65" s="1"/>
  <c r="F199" i="620" s="1"/>
  <c r="V136" i="60"/>
  <c r="V136" i="65" s="1"/>
  <c r="X89" i="60"/>
  <c r="X89" i="65" s="1"/>
  <c r="P222" i="60"/>
  <c r="P222" i="65" s="1"/>
  <c r="M190" i="60"/>
  <c r="M190" i="65" s="1"/>
  <c r="K193" i="620" s="1"/>
  <c r="I95" i="60"/>
  <c r="I95" i="65" s="1"/>
  <c r="M233" i="60"/>
  <c r="M233" i="65" s="1"/>
  <c r="R262" i="60"/>
  <c r="R262" i="65" s="1"/>
  <c r="M44" i="60"/>
  <c r="M44" i="65" s="1"/>
  <c r="K262" i="620" s="1"/>
  <c r="Y173" i="60"/>
  <c r="Y173" i="65" s="1"/>
  <c r="P213" i="60"/>
  <c r="P213" i="65" s="1"/>
  <c r="D245" i="60"/>
  <c r="G150" i="60"/>
  <c r="G150" i="65" s="1"/>
  <c r="Y238" i="60"/>
  <c r="Y238" i="65" s="1"/>
  <c r="Z73" i="60"/>
  <c r="Z73" i="65" s="1"/>
  <c r="S265" i="60"/>
  <c r="S265" i="65" s="1"/>
  <c r="I46" i="60"/>
  <c r="I46" i="65" s="1"/>
  <c r="G265" i="620" s="1"/>
  <c r="T15" i="60"/>
  <c r="T15" i="65" s="1"/>
  <c r="V129" i="60"/>
  <c r="V129" i="65" s="1"/>
  <c r="Z233" i="60"/>
  <c r="Z233" i="65" s="1"/>
  <c r="V33" i="60"/>
  <c r="V33" i="65" s="1"/>
  <c r="Z215" i="60"/>
  <c r="Z215" i="65" s="1"/>
  <c r="P244" i="60"/>
  <c r="P244" i="65" s="1"/>
  <c r="G231" i="60"/>
  <c r="G231" i="65" s="1"/>
  <c r="V266" i="60"/>
  <c r="S51" i="60"/>
  <c r="S51" i="65" s="1"/>
  <c r="O55" i="60"/>
  <c r="O55" i="65" s="1"/>
  <c r="V204" i="60"/>
  <c r="V204" i="65" s="1"/>
  <c r="W107" i="60"/>
  <c r="W107" i="65" s="1"/>
  <c r="Q96" i="60"/>
  <c r="Q96" i="65" s="1"/>
  <c r="R150" i="60"/>
  <c r="R150" i="65" s="1"/>
  <c r="Y57" i="60"/>
  <c r="Y57" i="65" s="1"/>
  <c r="U60" i="60"/>
  <c r="U60" i="65" s="1"/>
  <c r="P238" i="60"/>
  <c r="P238" i="65" s="1"/>
  <c r="Z63" i="60"/>
  <c r="Z63" i="65" s="1"/>
  <c r="W33" i="60"/>
  <c r="W33" i="65" s="1"/>
  <c r="R122" i="60"/>
  <c r="R122" i="65" s="1"/>
  <c r="W201" i="60"/>
  <c r="W201" i="65" s="1"/>
  <c r="D230" i="60"/>
  <c r="W148" i="60"/>
  <c r="W148" i="65" s="1"/>
  <c r="P150" i="60"/>
  <c r="P150" i="65" s="1"/>
  <c r="K214" i="60"/>
  <c r="K214" i="65" s="1"/>
  <c r="K136" i="60"/>
  <c r="K136" i="65" s="1"/>
  <c r="I154" i="620" s="1"/>
  <c r="T266" i="60"/>
  <c r="N157" i="60"/>
  <c r="N157" i="65" s="1"/>
  <c r="I90" i="60"/>
  <c r="I90" i="65" s="1"/>
  <c r="Q141" i="60"/>
  <c r="Q141" i="65" s="1"/>
  <c r="R96" i="60"/>
  <c r="R96" i="65" s="1"/>
  <c r="E96" i="65" s="1"/>
  <c r="I22" i="60"/>
  <c r="I22" i="65" s="1"/>
  <c r="K167" i="60"/>
  <c r="K167" i="65" s="1"/>
  <c r="W141" i="60"/>
  <c r="W141" i="65" s="1"/>
  <c r="J58" i="60"/>
  <c r="J58" i="65" s="1"/>
  <c r="H278" i="620" s="1"/>
  <c r="P76" i="60"/>
  <c r="P76" i="65" s="1"/>
  <c r="V19" i="60"/>
  <c r="V19" i="65" s="1"/>
  <c r="W37" i="60"/>
  <c r="W37" i="65" s="1"/>
  <c r="Q87" i="60"/>
  <c r="Q87" i="65" s="1"/>
  <c r="M33" i="60"/>
  <c r="M33" i="65" s="1"/>
  <c r="U70" i="60"/>
  <c r="U70" i="65" s="1"/>
  <c r="E70" i="65" s="1"/>
  <c r="R103" i="60"/>
  <c r="R103" i="65" s="1"/>
  <c r="E15" i="390"/>
  <c r="N136" i="60"/>
  <c r="N136" i="65" s="1"/>
  <c r="N217" i="60"/>
  <c r="N217" i="65" s="1"/>
  <c r="U222" i="60"/>
  <c r="U222" i="65" s="1"/>
  <c r="U42" i="60"/>
  <c r="U42" i="65" s="1"/>
  <c r="H15" i="390"/>
  <c r="N47" i="60"/>
  <c r="N47" i="65" s="1"/>
  <c r="K217" i="60"/>
  <c r="K217" i="65" s="1"/>
  <c r="W44" i="60"/>
  <c r="W44" i="65" s="1"/>
  <c r="O21" i="60"/>
  <c r="O21" i="65" s="1"/>
  <c r="I204" i="60"/>
  <c r="I204" i="65" s="1"/>
  <c r="W46" i="60"/>
  <c r="W46" i="65" s="1"/>
  <c r="U58" i="60"/>
  <c r="U58" i="65" s="1"/>
  <c r="O111" i="60"/>
  <c r="O111" i="65" s="1"/>
  <c r="I182" i="60"/>
  <c r="I182" i="65" s="1"/>
  <c r="G183" i="620" s="1"/>
  <c r="N249" i="60"/>
  <c r="N249" i="65" s="1"/>
  <c r="I185" i="60"/>
  <c r="I185" i="65" s="1"/>
  <c r="G186" i="620" s="1"/>
  <c r="J244" i="60"/>
  <c r="J244" i="65" s="1"/>
  <c r="J25" i="589" s="1"/>
  <c r="J53" i="589" s="1"/>
  <c r="R19" i="60"/>
  <c r="R19" i="65" s="1"/>
  <c r="Q59" i="60"/>
  <c r="Q59" i="65" s="1"/>
  <c r="J45" i="60"/>
  <c r="J45" i="65" s="1"/>
  <c r="H263" i="620" s="1"/>
  <c r="Q31" i="60"/>
  <c r="Q31" i="65" s="1"/>
  <c r="Q167" i="60"/>
  <c r="Q167" i="65" s="1"/>
  <c r="V110" i="60"/>
  <c r="V110" i="65" s="1"/>
  <c r="K223" i="60"/>
  <c r="K223" i="65" s="1"/>
  <c r="I198" i="620" s="1"/>
  <c r="V236" i="60"/>
  <c r="V236" i="65" s="1"/>
  <c r="Y40" i="60"/>
  <c r="Y40" i="65" s="1"/>
  <c r="S152" i="60"/>
  <c r="S152" i="65" s="1"/>
  <c r="M204" i="60"/>
  <c r="M204" i="65" s="1"/>
  <c r="P145" i="60"/>
  <c r="P145" i="65" s="1"/>
  <c r="V61" i="60"/>
  <c r="V61" i="65" s="1"/>
  <c r="N188" i="60"/>
  <c r="N188" i="65" s="1"/>
  <c r="X205" i="60"/>
  <c r="X205" i="65" s="1"/>
  <c r="S238" i="60"/>
  <c r="S238" i="65" s="1"/>
  <c r="X244" i="60"/>
  <c r="X244" i="65" s="1"/>
  <c r="T128" i="60"/>
  <c r="T128" i="65" s="1"/>
  <c r="J240" i="60"/>
  <c r="J240" i="65" s="1"/>
  <c r="J23" i="589" s="1"/>
  <c r="J51" i="589" s="1"/>
  <c r="P19" i="60"/>
  <c r="P19" i="65" s="1"/>
  <c r="G76" i="60"/>
  <c r="G76" i="65" s="1"/>
  <c r="X79" i="60"/>
  <c r="X79" i="65" s="1"/>
  <c r="H23" i="60"/>
  <c r="H23" i="65" s="1"/>
  <c r="F251" i="620" s="1"/>
  <c r="V140" i="60"/>
  <c r="V140" i="65" s="1"/>
  <c r="J183" i="60"/>
  <c r="J183" i="65" s="1"/>
  <c r="H184" i="620" s="1"/>
  <c r="H110" i="60"/>
  <c r="H110" i="65" s="1"/>
  <c r="F351" i="620" s="1"/>
  <c r="M187" i="60"/>
  <c r="M187" i="65" s="1"/>
  <c r="K190" i="620" s="1"/>
  <c r="W75" i="60"/>
  <c r="W75" i="65" s="1"/>
  <c r="M142" i="60"/>
  <c r="M142" i="65" s="1"/>
  <c r="K158" i="620" s="1"/>
  <c r="Z168" i="60"/>
  <c r="Z168" i="65" s="1"/>
  <c r="Y136" i="60"/>
  <c r="Y136" i="65" s="1"/>
  <c r="Z128" i="60"/>
  <c r="Z128" i="65" s="1"/>
  <c r="G60" i="60"/>
  <c r="G60" i="65" s="1"/>
  <c r="E280" i="620" s="1"/>
  <c r="W232" i="60"/>
  <c r="W232" i="65" s="1"/>
  <c r="G166" i="60"/>
  <c r="G166" i="65" s="1"/>
  <c r="E177" i="620" s="1"/>
  <c r="U145" i="60"/>
  <c r="U145" i="65" s="1"/>
  <c r="V83" i="60"/>
  <c r="V83" i="65" s="1"/>
  <c r="K53" i="60"/>
  <c r="K53" i="65" s="1"/>
  <c r="I273" i="620" s="1"/>
  <c r="W31" i="60"/>
  <c r="W31" i="65" s="1"/>
  <c r="Y16" i="60"/>
  <c r="Y16" i="65" s="1"/>
  <c r="M136" i="60"/>
  <c r="M136" i="65" s="1"/>
  <c r="K154" i="620" s="1"/>
  <c r="Y236" i="60"/>
  <c r="Y236" i="65" s="1"/>
  <c r="Q43" i="60"/>
  <c r="Q43" i="65" s="1"/>
  <c r="J156" i="60"/>
  <c r="J156" i="65" s="1"/>
  <c r="H169" i="620" s="1"/>
  <c r="H174" i="620" s="1"/>
  <c r="K186" i="60"/>
  <c r="K186" i="65" s="1"/>
  <c r="I188" i="620" s="1"/>
  <c r="U43" i="60"/>
  <c r="U43" i="65" s="1"/>
  <c r="T231" i="60"/>
  <c r="T231" i="65" s="1"/>
  <c r="H33" i="60"/>
  <c r="H33" i="65" s="1"/>
  <c r="Q209" i="60"/>
  <c r="Q209" i="65" s="1"/>
  <c r="I262" i="60"/>
  <c r="I262" i="65" s="1"/>
  <c r="G140" i="60"/>
  <c r="G140" i="65" s="1"/>
  <c r="E156" i="620" s="1"/>
  <c r="L156" i="620" s="1"/>
  <c r="J150" i="60"/>
  <c r="J150" i="65" s="1"/>
  <c r="X35" i="60"/>
  <c r="X35" i="65" s="1"/>
  <c r="Z142" i="60"/>
  <c r="Z142" i="65" s="1"/>
  <c r="L92" i="60"/>
  <c r="L92" i="65" s="1"/>
  <c r="J315" i="620" s="1"/>
  <c r="M261" i="60"/>
  <c r="M261" i="65" s="1"/>
  <c r="M60" i="589" s="1"/>
  <c r="J16" i="622" s="1"/>
  <c r="O208" i="60"/>
  <c r="O208" i="65" s="1"/>
  <c r="Y130" i="60"/>
  <c r="Y130" i="65" s="1"/>
  <c r="G41" i="60"/>
  <c r="G41" i="65" s="1"/>
  <c r="E260" i="620" s="1"/>
  <c r="L260" i="620" s="1"/>
  <c r="K113" i="60"/>
  <c r="K113" i="65" s="1"/>
  <c r="I357" i="620" s="1"/>
  <c r="I358" i="620" s="1"/>
  <c r="W69" i="60"/>
  <c r="W69" i="65" s="1"/>
  <c r="G227" i="60"/>
  <c r="G227" i="65" s="1"/>
  <c r="R104" i="60"/>
  <c r="R104" i="65" s="1"/>
  <c r="M37" i="60"/>
  <c r="M37" i="65" s="1"/>
  <c r="S245" i="60"/>
  <c r="S245" i="65" s="1"/>
  <c r="S218" i="60"/>
  <c r="S218" i="65" s="1"/>
  <c r="I167" i="60"/>
  <c r="I167" i="65" s="1"/>
  <c r="G178" i="620" s="1"/>
  <c r="G179" i="620" s="1"/>
  <c r="X34" i="60"/>
  <c r="X34" i="65" s="1"/>
  <c r="G220" i="60"/>
  <c r="G220" i="65" s="1"/>
  <c r="E220" i="65" s="1"/>
  <c r="U200" i="60"/>
  <c r="U200" i="65" s="1"/>
  <c r="Q111" i="60"/>
  <c r="Q111" i="65" s="1"/>
  <c r="M132" i="60"/>
  <c r="M132" i="65" s="1"/>
  <c r="K150" i="620" s="1"/>
  <c r="S217" i="60"/>
  <c r="S217" i="65" s="1"/>
  <c r="T208" i="60"/>
  <c r="T208" i="65" s="1"/>
  <c r="R37" i="60"/>
  <c r="R37" i="65" s="1"/>
  <c r="Y198" i="60"/>
  <c r="Y198" i="65" s="1"/>
  <c r="G24" i="60"/>
  <c r="G24" i="65" s="1"/>
  <c r="E252" i="620" s="1"/>
  <c r="L252" i="620" s="1"/>
  <c r="K76" i="60"/>
  <c r="K76" i="65" s="1"/>
  <c r="L23" i="60"/>
  <c r="L23" i="65" s="1"/>
  <c r="J251" i="620" s="1"/>
  <c r="D266" i="60"/>
  <c r="E266" i="60" s="1"/>
  <c r="L34" i="60"/>
  <c r="L34" i="65" s="1"/>
  <c r="T12" i="60"/>
  <c r="T12" i="65" s="1"/>
  <c r="W182" i="60"/>
  <c r="W182" i="65" s="1"/>
  <c r="J92" i="60"/>
  <c r="J92" i="65" s="1"/>
  <c r="H315" i="620" s="1"/>
  <c r="I101" i="60"/>
  <c r="I101" i="65" s="1"/>
  <c r="I84" i="60"/>
  <c r="I84" i="65" s="1"/>
  <c r="U214" i="60"/>
  <c r="U214" i="65" s="1"/>
  <c r="N230" i="60"/>
  <c r="N230" i="65" s="1"/>
  <c r="H58" i="60"/>
  <c r="H58" i="65" s="1"/>
  <c r="F278" i="620" s="1"/>
  <c r="T245" i="60"/>
  <c r="T245" i="65" s="1"/>
  <c r="M185" i="60"/>
  <c r="M185" i="65" s="1"/>
  <c r="K186" i="620" s="1"/>
  <c r="V148" i="60"/>
  <c r="V148" i="65" s="1"/>
  <c r="D177" i="60"/>
  <c r="E177" i="60" s="1"/>
  <c r="L200" i="60"/>
  <c r="L200" i="65" s="1"/>
  <c r="D180" i="60"/>
  <c r="X131" i="60"/>
  <c r="X131" i="65" s="1"/>
  <c r="S88" i="60"/>
  <c r="S88" i="65" s="1"/>
  <c r="Q103" i="60"/>
  <c r="Q103" i="65" s="1"/>
  <c r="I110" i="60"/>
  <c r="I110" i="65" s="1"/>
  <c r="G351" i="620" s="1"/>
  <c r="L351" i="620" s="1"/>
  <c r="K26" i="60"/>
  <c r="K26" i="65" s="1"/>
  <c r="R24" i="60"/>
  <c r="R24" i="65" s="1"/>
  <c r="V168" i="60"/>
  <c r="V168" i="65" s="1"/>
  <c r="D74" i="60"/>
  <c r="J63" i="60"/>
  <c r="J63" i="65" s="1"/>
  <c r="L13" i="60"/>
  <c r="L13" i="65" s="1"/>
  <c r="D83" i="60"/>
  <c r="K181" i="60"/>
  <c r="K181" i="65" s="1"/>
  <c r="I181" i="620" s="1"/>
  <c r="N177" i="60"/>
  <c r="N177" i="65" s="1"/>
  <c r="L38" i="60"/>
  <c r="L38" i="65" s="1"/>
  <c r="J258" i="620" s="1"/>
  <c r="S77" i="60"/>
  <c r="S77" i="65" s="1"/>
  <c r="R263" i="60"/>
  <c r="R263" i="65" s="1"/>
  <c r="Z182" i="60"/>
  <c r="Z182" i="65" s="1"/>
  <c r="Y116" i="60"/>
  <c r="Y116" i="65" s="1"/>
  <c r="L74" i="60"/>
  <c r="L74" i="65" s="1"/>
  <c r="T99" i="60"/>
  <c r="T99" i="65" s="1"/>
  <c r="Y266" i="60"/>
  <c r="O191" i="60"/>
  <c r="O191" i="65" s="1"/>
  <c r="K84" i="60"/>
  <c r="K84" i="65" s="1"/>
  <c r="X263" i="60"/>
  <c r="X263" i="65" s="1"/>
  <c r="N37" i="60"/>
  <c r="N37" i="65" s="1"/>
  <c r="P74" i="60"/>
  <c r="P74" i="65" s="1"/>
  <c r="R21" i="60"/>
  <c r="R21" i="65" s="1"/>
  <c r="R48" i="60"/>
  <c r="R48" i="65" s="1"/>
  <c r="G112" i="60"/>
  <c r="G112" i="65" s="1"/>
  <c r="E355" i="620" s="1"/>
  <c r="E356" i="620" s="1"/>
  <c r="Q53" i="60"/>
  <c r="Q53" i="65" s="1"/>
  <c r="O227" i="60"/>
  <c r="O227" i="65" s="1"/>
  <c r="K157" i="60"/>
  <c r="K157" i="65" s="1"/>
  <c r="I170" i="620" s="1"/>
  <c r="P235" i="60"/>
  <c r="P235" i="65" s="1"/>
  <c r="P143" i="60"/>
  <c r="P143" i="65" s="1"/>
  <c r="P147" i="60"/>
  <c r="P147" i="65" s="1"/>
  <c r="Y145" i="60"/>
  <c r="Y145" i="65" s="1"/>
  <c r="W263" i="60"/>
  <c r="W263" i="65" s="1"/>
  <c r="N231" i="60"/>
  <c r="N231" i="65" s="1"/>
  <c r="D58" i="60"/>
  <c r="V121" i="60"/>
  <c r="V121" i="65" s="1"/>
  <c r="U122" i="60"/>
  <c r="U122" i="65" s="1"/>
  <c r="N227" i="60"/>
  <c r="N227" i="65" s="1"/>
  <c r="T38" i="60"/>
  <c r="T38" i="65" s="1"/>
  <c r="H122" i="60"/>
  <c r="H122" i="65" s="1"/>
  <c r="I245" i="60"/>
  <c r="I245" i="65" s="1"/>
  <c r="I24" i="589" s="1"/>
  <c r="I52" i="589" s="1"/>
  <c r="L86" i="60"/>
  <c r="L86" i="65" s="1"/>
  <c r="U208" i="60"/>
  <c r="U208" i="65" s="1"/>
  <c r="P33" i="60"/>
  <c r="P33" i="65" s="1"/>
  <c r="X229" i="60"/>
  <c r="X229" i="65" s="1"/>
  <c r="H204" i="60"/>
  <c r="H204" i="65" s="1"/>
  <c r="Z34" i="60"/>
  <c r="Z34" i="65" s="1"/>
  <c r="I228" i="60"/>
  <c r="I228" i="65" s="1"/>
  <c r="G200" i="60"/>
  <c r="G200" i="65" s="1"/>
  <c r="K74" i="60"/>
  <c r="K74" i="65" s="1"/>
  <c r="D189" i="60"/>
  <c r="S141" i="60"/>
  <c r="S141" i="65" s="1"/>
  <c r="J264" i="60"/>
  <c r="J264" i="65" s="1"/>
  <c r="J62" i="589" s="1"/>
  <c r="J63" i="589" s="1"/>
  <c r="W199" i="60"/>
  <c r="W199" i="65" s="1"/>
  <c r="D89" i="60"/>
  <c r="E89" i="60" s="1"/>
  <c r="S236" i="60"/>
  <c r="S236" i="65" s="1"/>
  <c r="E236" i="65" s="1"/>
  <c r="Z143" i="60"/>
  <c r="Z143" i="65" s="1"/>
  <c r="Y244" i="60"/>
  <c r="Y244" i="65" s="1"/>
  <c r="X258" i="60"/>
  <c r="X258" i="65" s="1"/>
  <c r="T182" i="60"/>
  <c r="T182" i="65" s="1"/>
  <c r="O23" i="60"/>
  <c r="O23" i="65" s="1"/>
  <c r="R74" i="60"/>
  <c r="R74" i="65" s="1"/>
  <c r="D261" i="60"/>
  <c r="R43" i="60"/>
  <c r="R43" i="65" s="1"/>
  <c r="R134" i="60"/>
  <c r="R134" i="65" s="1"/>
  <c r="Z189" i="60"/>
  <c r="Z189" i="65" s="1"/>
  <c r="X20" i="60"/>
  <c r="X20" i="65" s="1"/>
  <c r="S259" i="60"/>
  <c r="S259" i="65" s="1"/>
  <c r="H181" i="60"/>
  <c r="H181" i="65" s="1"/>
  <c r="F181" i="620" s="1"/>
  <c r="I148" i="60"/>
  <c r="I148" i="65" s="1"/>
  <c r="G164" i="620" s="1"/>
  <c r="D221" i="60"/>
  <c r="E221" i="60" s="1"/>
  <c r="R35" i="60"/>
  <c r="R35" i="65" s="1"/>
  <c r="X122" i="60"/>
  <c r="X122" i="65" s="1"/>
  <c r="S99" i="60"/>
  <c r="S99" i="65" s="1"/>
  <c r="G183" i="60"/>
  <c r="G183" i="65" s="1"/>
  <c r="E184" i="620" s="1"/>
  <c r="S175" i="60"/>
  <c r="S175" i="65" s="1"/>
  <c r="D150" i="60"/>
  <c r="I142" i="60"/>
  <c r="I142" i="65" s="1"/>
  <c r="G158" i="620" s="1"/>
  <c r="Z245" i="60"/>
  <c r="Z245" i="65" s="1"/>
  <c r="H87" i="60"/>
  <c r="H87" i="65" s="1"/>
  <c r="G230" i="60"/>
  <c r="G230" i="65" s="1"/>
  <c r="J218" i="60"/>
  <c r="J218" i="65" s="1"/>
  <c r="H63" i="60"/>
  <c r="H63" i="65" s="1"/>
  <c r="L252" i="60"/>
  <c r="L252" i="65" s="1"/>
  <c r="J218" i="620" s="1"/>
  <c r="L218" i="620" s="1"/>
  <c r="I250" i="60"/>
  <c r="I250" i="65" s="1"/>
  <c r="H32" i="60"/>
  <c r="H32" i="65" s="1"/>
  <c r="Y187" i="60"/>
  <c r="Y187" i="65" s="1"/>
  <c r="R233" i="60"/>
  <c r="R233" i="65" s="1"/>
  <c r="J145" i="60"/>
  <c r="J145" i="65" s="1"/>
  <c r="H161" i="620" s="1"/>
  <c r="L161" i="620" s="1"/>
  <c r="I223" i="60"/>
  <c r="I223" i="65" s="1"/>
  <c r="G198" i="620" s="1"/>
  <c r="G201" i="620" s="1"/>
  <c r="W234" i="60"/>
  <c r="W234" i="65" s="1"/>
  <c r="Y158" i="60"/>
  <c r="Y158" i="65" s="1"/>
  <c r="D48" i="60"/>
  <c r="D240" i="60"/>
  <c r="Y129" i="60"/>
  <c r="Y129" i="65" s="1"/>
  <c r="P206" i="60"/>
  <c r="P206" i="65" s="1"/>
  <c r="R101" i="60"/>
  <c r="R101" i="65" s="1"/>
  <c r="T217" i="60"/>
  <c r="T217" i="65" s="1"/>
  <c r="M240" i="60"/>
  <c r="M240" i="65" s="1"/>
  <c r="M23" i="589" s="1"/>
  <c r="M51" i="589" s="1"/>
  <c r="G206" i="60"/>
  <c r="G206" i="65" s="1"/>
  <c r="O90" i="60"/>
  <c r="O90" i="65" s="1"/>
  <c r="Y14" i="60"/>
  <c r="Y14" i="65" s="1"/>
  <c r="M57" i="60"/>
  <c r="M57" i="65" s="1"/>
  <c r="K277" i="620" s="1"/>
  <c r="W79" i="60"/>
  <c r="W79" i="65" s="1"/>
  <c r="E79" i="65" s="1"/>
  <c r="I35" i="60"/>
  <c r="I35" i="65" s="1"/>
  <c r="S263" i="60"/>
  <c r="S263" i="65" s="1"/>
  <c r="V205" i="60"/>
  <c r="V205" i="65" s="1"/>
  <c r="Q214" i="60"/>
  <c r="Q214" i="65" s="1"/>
  <c r="S33" i="60"/>
  <c r="S33" i="65" s="1"/>
  <c r="I173" i="60"/>
  <c r="I173" i="65" s="1"/>
  <c r="G233" i="60"/>
  <c r="G233" i="65" s="1"/>
  <c r="N182" i="60"/>
  <c r="N182" i="65" s="1"/>
  <c r="K227" i="60"/>
  <c r="K227" i="65" s="1"/>
  <c r="E227" i="65" s="1"/>
  <c r="T251" i="60"/>
  <c r="T251" i="65" s="1"/>
  <c r="T92" i="60"/>
  <c r="T92" i="65" s="1"/>
  <c r="S168" i="60"/>
  <c r="S168" i="65" s="1"/>
  <c r="H21" i="60"/>
  <c r="H21" i="65" s="1"/>
  <c r="H274" i="65" s="1"/>
  <c r="H13" i="486" s="1"/>
  <c r="H41" i="486" s="1"/>
  <c r="V234" i="60"/>
  <c r="V234" i="65" s="1"/>
  <c r="U215" i="60"/>
  <c r="U215" i="65" s="1"/>
  <c r="N166" i="60"/>
  <c r="N166" i="65" s="1"/>
  <c r="Q233" i="60"/>
  <c r="Q233" i="65" s="1"/>
  <c r="S128" i="60"/>
  <c r="S128" i="65" s="1"/>
  <c r="V55" i="60"/>
  <c r="V55" i="65" s="1"/>
  <c r="V182" i="60"/>
  <c r="V182" i="65" s="1"/>
  <c r="N260" i="60"/>
  <c r="N260" i="65" s="1"/>
  <c r="H259" i="60"/>
  <c r="H259" i="65" s="1"/>
  <c r="S201" i="60"/>
  <c r="S201" i="65" s="1"/>
  <c r="M231" i="60"/>
  <c r="M231" i="65" s="1"/>
  <c r="T174" i="60"/>
  <c r="T174" i="65" s="1"/>
  <c r="N184" i="60"/>
  <c r="N184" i="65" s="1"/>
  <c r="X41" i="60"/>
  <c r="X41" i="65" s="1"/>
  <c r="Q32" i="60"/>
  <c r="Q32" i="65" s="1"/>
  <c r="I171" i="60"/>
  <c r="I171" i="65" s="1"/>
  <c r="S83" i="60"/>
  <c r="S83" i="65" s="1"/>
  <c r="I191" i="60"/>
  <c r="I191" i="65" s="1"/>
  <c r="L15" i="60"/>
  <c r="L15" i="65" s="1"/>
  <c r="J232" i="620" s="1"/>
  <c r="J233" i="620" s="1"/>
  <c r="Z43" i="60"/>
  <c r="Z43" i="65" s="1"/>
  <c r="R238" i="60"/>
  <c r="R238" i="65" s="1"/>
  <c r="L96" i="60"/>
  <c r="L96" i="65" s="1"/>
  <c r="Q39" i="60"/>
  <c r="Q39" i="65" s="1"/>
  <c r="M32" i="60"/>
  <c r="M32" i="65" s="1"/>
  <c r="L215" i="60"/>
  <c r="L215" i="65" s="1"/>
  <c r="T218" i="60"/>
  <c r="T218" i="65" s="1"/>
  <c r="G201" i="60"/>
  <c r="G201" i="65" s="1"/>
  <c r="E202" i="620" s="1"/>
  <c r="E210" i="620" s="1"/>
  <c r="H56" i="60"/>
  <c r="H56" i="65" s="1"/>
  <c r="F276" i="620" s="1"/>
  <c r="F282" i="620" s="1"/>
  <c r="H185" i="60"/>
  <c r="H185" i="65" s="1"/>
  <c r="F186" i="620" s="1"/>
  <c r="S210" i="60"/>
  <c r="S210" i="65" s="1"/>
  <c r="T210" i="60"/>
  <c r="T210" i="65" s="1"/>
  <c r="K236" i="60"/>
  <c r="K236" i="65" s="1"/>
  <c r="I199" i="620" s="1"/>
  <c r="L199" i="620" s="1"/>
  <c r="R110" i="60"/>
  <c r="R110" i="65" s="1"/>
  <c r="L219" i="60"/>
  <c r="L219" i="65" s="1"/>
  <c r="R92" i="60"/>
  <c r="R92" i="65" s="1"/>
  <c r="P157" i="60"/>
  <c r="P157" i="65" s="1"/>
  <c r="M105" i="60"/>
  <c r="M105" i="65" s="1"/>
  <c r="K316" i="620" s="1"/>
  <c r="L316" i="620" s="1"/>
  <c r="G244" i="60"/>
  <c r="G244" i="65" s="1"/>
  <c r="G25" i="589" s="1"/>
  <c r="N235" i="60"/>
  <c r="N235" i="65" s="1"/>
  <c r="Q68" i="60"/>
  <c r="Q68" i="65" s="1"/>
  <c r="S143" i="60"/>
  <c r="S143" i="65" s="1"/>
  <c r="G198" i="60"/>
  <c r="G198" i="65" s="1"/>
  <c r="K37" i="60"/>
  <c r="K37" i="65" s="1"/>
  <c r="I258" i="620" s="1"/>
  <c r="L46" i="60"/>
  <c r="L46" i="65" s="1"/>
  <c r="J265" i="620" s="1"/>
  <c r="G19" i="60"/>
  <c r="G19" i="65" s="1"/>
  <c r="E247" i="620" s="1"/>
  <c r="Q218" i="60"/>
  <c r="Q218" i="65" s="1"/>
  <c r="T74" i="60"/>
  <c r="T74" i="65" s="1"/>
  <c r="L143" i="60"/>
  <c r="L143" i="65" s="1"/>
  <c r="J159" i="620" s="1"/>
  <c r="L159" i="620" s="1"/>
  <c r="O40" i="60"/>
  <c r="O40" i="65" s="1"/>
  <c r="O181" i="60"/>
  <c r="O181" i="65" s="1"/>
  <c r="Y161" i="60"/>
  <c r="Y161" i="65" s="1"/>
  <c r="P251" i="60"/>
  <c r="P251" i="65" s="1"/>
  <c r="M156" i="60"/>
  <c r="M156" i="65" s="1"/>
  <c r="K169" i="620" s="1"/>
  <c r="L169" i="620" s="1"/>
  <c r="V164" i="60"/>
  <c r="V164" i="65" s="1"/>
  <c r="Q245" i="60"/>
  <c r="Q245" i="65" s="1"/>
  <c r="G181" i="60"/>
  <c r="G181" i="65" s="1"/>
  <c r="E181" i="620" s="1"/>
  <c r="P233" i="60"/>
  <c r="P233" i="65" s="1"/>
  <c r="P88" i="60"/>
  <c r="P88" i="65" s="1"/>
  <c r="N90" i="60"/>
  <c r="N90" i="65" s="1"/>
  <c r="Y137" i="60"/>
  <c r="Y137" i="65" s="1"/>
  <c r="M144" i="60"/>
  <c r="M144" i="65" s="1"/>
  <c r="K160" i="620" s="1"/>
  <c r="L160" i="620" s="1"/>
  <c r="S130" i="60"/>
  <c r="S130" i="65" s="1"/>
  <c r="P137" i="60"/>
  <c r="P137" i="65" s="1"/>
  <c r="S111" i="60"/>
  <c r="S111" i="65" s="1"/>
  <c r="P130" i="60"/>
  <c r="P130" i="65" s="1"/>
  <c r="K208" i="60"/>
  <c r="K208" i="65" s="1"/>
  <c r="O172" i="60"/>
  <c r="O172" i="65" s="1"/>
  <c r="E172" i="65" s="1"/>
  <c r="H147" i="60"/>
  <c r="H147" i="65" s="1"/>
  <c r="F163" i="620" s="1"/>
  <c r="F166" i="620" s="1"/>
  <c r="L182" i="60"/>
  <c r="L182" i="65" s="1"/>
  <c r="J183" i="620" s="1"/>
  <c r="J194" i="620" s="1"/>
  <c r="W137" i="60"/>
  <c r="W137" i="65" s="1"/>
  <c r="U263" i="60"/>
  <c r="U263" i="65" s="1"/>
  <c r="M253" i="60"/>
  <c r="M253" i="65" s="1"/>
  <c r="P12" i="60"/>
  <c r="P12" i="65" s="1"/>
  <c r="P262" i="60"/>
  <c r="P262" i="65" s="1"/>
  <c r="R87" i="60"/>
  <c r="R87" i="65" s="1"/>
  <c r="O33" i="60"/>
  <c r="O33" i="65" s="1"/>
  <c r="K82" i="60"/>
  <c r="K82" i="65" s="1"/>
  <c r="H101" i="60"/>
  <c r="H101" i="65" s="1"/>
  <c r="N103" i="60"/>
  <c r="N103" i="65" s="1"/>
  <c r="G142" i="60"/>
  <c r="G142" i="65" s="1"/>
  <c r="E158" i="620" s="1"/>
  <c r="Y228" i="60"/>
  <c r="Y228" i="65" s="1"/>
  <c r="N92" i="60"/>
  <c r="N92" i="65" s="1"/>
  <c r="J87" i="60"/>
  <c r="J87" i="65" s="1"/>
  <c r="G246" i="60"/>
  <c r="G246" i="65" s="1"/>
  <c r="E246" i="65" s="1"/>
  <c r="Q116" i="60"/>
  <c r="Q116" i="65" s="1"/>
  <c r="R230" i="60"/>
  <c r="R230" i="65" s="1"/>
  <c r="K199" i="60"/>
  <c r="K199" i="65" s="1"/>
  <c r="J23" i="60"/>
  <c r="J23" i="65" s="1"/>
  <c r="H251" i="620" s="1"/>
  <c r="Z232" i="60"/>
  <c r="Z232" i="65" s="1"/>
  <c r="R249" i="60"/>
  <c r="R249" i="65" s="1"/>
  <c r="V213" i="60"/>
  <c r="V213" i="65" s="1"/>
  <c r="E213" i="65" s="1"/>
  <c r="J191" i="60"/>
  <c r="J191" i="65" s="1"/>
  <c r="L60" i="60"/>
  <c r="L60" i="65" s="1"/>
  <c r="J280" i="620" s="1"/>
  <c r="L280" i="620" s="1"/>
  <c r="D82" i="60"/>
  <c r="Z25" i="60"/>
  <c r="Z25" i="65" s="1"/>
  <c r="Z249" i="60"/>
  <c r="Z249" i="65" s="1"/>
  <c r="Y144" i="60"/>
  <c r="Y144" i="65" s="1"/>
  <c r="P70" i="60"/>
  <c r="P70" i="65" s="1"/>
  <c r="D159" i="60"/>
  <c r="E159" i="60" s="1"/>
  <c r="H123" i="60"/>
  <c r="H123" i="65" s="1"/>
  <c r="I25" i="60"/>
  <c r="I25" i="65" s="1"/>
  <c r="G253" i="620" s="1"/>
  <c r="L253" i="620" s="1"/>
  <c r="P191" i="60"/>
  <c r="P191" i="65" s="1"/>
  <c r="M168" i="60"/>
  <c r="M168" i="65" s="1"/>
  <c r="W219" i="60"/>
  <c r="W219" i="65" s="1"/>
  <c r="Z110" i="60"/>
  <c r="Z110" i="65" s="1"/>
  <c r="Q101" i="60"/>
  <c r="Q101" i="65" s="1"/>
  <c r="Y56" i="60"/>
  <c r="Y56" i="65" s="1"/>
  <c r="H121" i="60"/>
  <c r="H121" i="65" s="1"/>
  <c r="F78" i="620" s="1"/>
  <c r="F79" i="620" s="1"/>
  <c r="F80" i="620" s="1"/>
  <c r="M16" i="60"/>
  <c r="M16" i="65" s="1"/>
  <c r="M272" i="65" s="1"/>
  <c r="M11" i="486" s="1"/>
  <c r="M39" i="486" s="1"/>
  <c r="H184" i="60"/>
  <c r="H184" i="65" s="1"/>
  <c r="F185" i="620" s="1"/>
  <c r="W74" i="60"/>
  <c r="W74" i="65" s="1"/>
  <c r="H39" i="60"/>
  <c r="H39" i="65" s="1"/>
  <c r="H11" i="60"/>
  <c r="H11" i="65" s="1"/>
  <c r="F230" i="620" s="1"/>
  <c r="Y180" i="60"/>
  <c r="Y180" i="65" s="1"/>
  <c r="U190" i="60"/>
  <c r="U190" i="65" s="1"/>
  <c r="X107" i="60"/>
  <c r="X107" i="65" s="1"/>
  <c r="S104" i="60"/>
  <c r="S104" i="65" s="1"/>
  <c r="V175" i="60"/>
  <c r="V175" i="65" s="1"/>
  <c r="Q262" i="60"/>
  <c r="Q262" i="65" s="1"/>
  <c r="H265" i="60"/>
  <c r="H265" i="65" s="1"/>
  <c r="Y201" i="60"/>
  <c r="Y201" i="65" s="1"/>
  <c r="X29" i="60"/>
  <c r="X29" i="65" s="1"/>
  <c r="I255" i="60"/>
  <c r="I255" i="65" s="1"/>
  <c r="I315" i="65" s="1"/>
  <c r="T51" i="60"/>
  <c r="T51" i="65" s="1"/>
  <c r="T75" i="60"/>
  <c r="T75" i="65" s="1"/>
  <c r="Z122" i="60"/>
  <c r="Z122" i="65" s="1"/>
  <c r="D77" i="60"/>
  <c r="L142" i="60"/>
  <c r="L142" i="65" s="1"/>
  <c r="J158" i="620" s="1"/>
  <c r="U116" i="60"/>
  <c r="U116" i="65" s="1"/>
  <c r="N146" i="60"/>
  <c r="N146" i="65" s="1"/>
  <c r="Q181" i="60"/>
  <c r="Q181" i="65" s="1"/>
  <c r="I30" i="60"/>
  <c r="I30" i="65" s="1"/>
  <c r="G257" i="620" s="1"/>
  <c r="Q253" i="60"/>
  <c r="Q253" i="65" s="1"/>
  <c r="K15" i="60"/>
  <c r="K15" i="65" s="1"/>
  <c r="N218" i="60"/>
  <c r="N218" i="65" s="1"/>
  <c r="R130" i="60"/>
  <c r="R130" i="65" s="1"/>
  <c r="U221" i="60"/>
  <c r="U221" i="65" s="1"/>
  <c r="S142" i="60"/>
  <c r="S142" i="65" s="1"/>
  <c r="Q219" i="60"/>
  <c r="Q219" i="65" s="1"/>
  <c r="Y223" i="60"/>
  <c r="Y223" i="65" s="1"/>
  <c r="D52" i="60"/>
  <c r="T246" i="60"/>
  <c r="T246" i="65" s="1"/>
  <c r="Y182" i="60"/>
  <c r="Y182" i="65" s="1"/>
  <c r="N167" i="60"/>
  <c r="N167" i="65" s="1"/>
  <c r="S161" i="60"/>
  <c r="S161" i="65" s="1"/>
  <c r="Z140" i="60"/>
  <c r="Z140" i="65" s="1"/>
  <c r="W97" i="60"/>
  <c r="W97" i="65" s="1"/>
  <c r="E97" i="65" s="1"/>
  <c r="Q121" i="60"/>
  <c r="Q121" i="65" s="1"/>
  <c r="G253" i="60"/>
  <c r="G253" i="65" s="1"/>
  <c r="K104" i="60"/>
  <c r="K104" i="65" s="1"/>
  <c r="X126" i="60"/>
  <c r="X126" i="65" s="1"/>
  <c r="U100" i="60"/>
  <c r="U100" i="65" s="1"/>
  <c r="Q227" i="60"/>
  <c r="Q227" i="65" s="1"/>
  <c r="L226" i="60"/>
  <c r="L226" i="65" s="1"/>
  <c r="U104" i="60"/>
  <c r="U104" i="65" s="1"/>
  <c r="V231" i="60"/>
  <c r="V231" i="65" s="1"/>
  <c r="V15" i="60"/>
  <c r="V15" i="65" s="1"/>
  <c r="R47" i="60"/>
  <c r="R47" i="65" s="1"/>
  <c r="S158" i="60"/>
  <c r="S158" i="65" s="1"/>
  <c r="L48" i="60"/>
  <c r="L48" i="65" s="1"/>
  <c r="L273" i="65" s="1"/>
  <c r="L12" i="486" s="1"/>
  <c r="L40" i="486" s="1"/>
  <c r="N36" i="60"/>
  <c r="N36" i="65" s="1"/>
  <c r="L20" i="60"/>
  <c r="L20" i="65" s="1"/>
  <c r="J249" i="620" s="1"/>
  <c r="D13" i="60"/>
  <c r="X265" i="60"/>
  <c r="X265" i="65" s="1"/>
  <c r="V67" i="60"/>
  <c r="V67" i="65" s="1"/>
  <c r="R131" i="60"/>
  <c r="R131" i="65" s="1"/>
  <c r="M58" i="60"/>
  <c r="M58" i="65" s="1"/>
  <c r="K278" i="620" s="1"/>
  <c r="Q56" i="60"/>
  <c r="Q56" i="65" s="1"/>
  <c r="Z136" i="60"/>
  <c r="Z136" i="65" s="1"/>
  <c r="L185" i="60"/>
  <c r="L185" i="65" s="1"/>
  <c r="J186" i="620" s="1"/>
  <c r="K148" i="60"/>
  <c r="K148" i="65" s="1"/>
  <c r="I164" i="620" s="1"/>
  <c r="L164" i="620" s="1"/>
  <c r="Z164" i="60"/>
  <c r="Z164" i="65" s="1"/>
  <c r="I91" i="60"/>
  <c r="I91" i="65" s="1"/>
  <c r="D244" i="60"/>
  <c r="U164" i="60"/>
  <c r="U164" i="65" s="1"/>
  <c r="K16" i="60"/>
  <c r="K16" i="65" s="1"/>
  <c r="K272" i="65" s="1"/>
  <c r="K11" i="486" s="1"/>
  <c r="K39" i="486" s="1"/>
  <c r="I259" i="60"/>
  <c r="I259" i="65" s="1"/>
  <c r="I286" i="65" s="1"/>
  <c r="I25" i="486" s="1"/>
  <c r="I53" i="486" s="1"/>
  <c r="Z96" i="60"/>
  <c r="Z96" i="65" s="1"/>
  <c r="H182" i="60"/>
  <c r="H182" i="65" s="1"/>
  <c r="F183" i="620" s="1"/>
  <c r="V226" i="60"/>
  <c r="V226" i="65" s="1"/>
  <c r="S159" i="60"/>
  <c r="S159" i="65" s="1"/>
  <c r="Z13" i="60"/>
  <c r="Z13" i="65" s="1"/>
  <c r="P11" i="60"/>
  <c r="P11" i="65" s="1"/>
  <c r="T185" i="60"/>
  <c r="T185" i="65" s="1"/>
  <c r="U91" i="60"/>
  <c r="U91" i="65" s="1"/>
  <c r="M226" i="60"/>
  <c r="M226" i="65" s="1"/>
  <c r="V101" i="60"/>
  <c r="V101" i="65" s="1"/>
  <c r="V221" i="60"/>
  <c r="V221" i="65" s="1"/>
  <c r="I40" i="60"/>
  <c r="I40" i="65" s="1"/>
  <c r="G259" i="620" s="1"/>
  <c r="L259" i="620" s="1"/>
  <c r="R23" i="60"/>
  <c r="R23" i="65" s="1"/>
  <c r="Y205" i="60"/>
  <c r="Y205" i="65" s="1"/>
  <c r="D160" i="60"/>
  <c r="E160" i="60" s="1"/>
  <c r="I32" i="60"/>
  <c r="I32" i="65" s="1"/>
  <c r="G217" i="60"/>
  <c r="G217" i="65" s="1"/>
  <c r="D220" i="60"/>
  <c r="E220" i="60" s="1"/>
  <c r="S216" i="60"/>
  <c r="S216" i="65" s="1"/>
  <c r="P83" i="60"/>
  <c r="P83" i="65" s="1"/>
  <c r="L104" i="60"/>
  <c r="L104" i="65" s="1"/>
  <c r="Y150" i="60"/>
  <c r="Y150" i="65" s="1"/>
  <c r="V217" i="60"/>
  <c r="V217" i="65" s="1"/>
  <c r="I56" i="60"/>
  <c r="I56" i="65" s="1"/>
  <c r="G276" i="620" s="1"/>
  <c r="X216" i="60"/>
  <c r="X216" i="65" s="1"/>
  <c r="L29" i="60"/>
  <c r="L29" i="65" s="1"/>
  <c r="J256" i="620" s="1"/>
  <c r="L256" i="620" s="1"/>
  <c r="R132" i="60"/>
  <c r="R132" i="65" s="1"/>
  <c r="X210" i="60"/>
  <c r="X210" i="65" s="1"/>
  <c r="M200" i="60"/>
  <c r="M200" i="65" s="1"/>
  <c r="L258" i="60"/>
  <c r="L258" i="65" s="1"/>
  <c r="L286" i="65" s="1"/>
  <c r="L25" i="486" s="1"/>
  <c r="L53" i="486" s="1"/>
  <c r="J122" i="60"/>
  <c r="J122" i="65" s="1"/>
  <c r="S190" i="60"/>
  <c r="S190" i="65" s="1"/>
  <c r="Q260" i="60"/>
  <c r="Q260" i="65" s="1"/>
  <c r="H231" i="60"/>
  <c r="H231" i="65" s="1"/>
  <c r="Y246" i="60"/>
  <c r="Y246" i="65" s="1"/>
  <c r="R89" i="60"/>
  <c r="R89" i="65" s="1"/>
  <c r="L141" i="60"/>
  <c r="L141" i="65" s="1"/>
  <c r="J157" i="620" s="1"/>
  <c r="Z221" i="60"/>
  <c r="Z221" i="65" s="1"/>
  <c r="R99" i="60"/>
  <c r="R99" i="65" s="1"/>
  <c r="Y177" i="60"/>
  <c r="Y177" i="65" s="1"/>
  <c r="D24" i="60"/>
  <c r="K83" i="60"/>
  <c r="K83" i="65" s="1"/>
  <c r="L16" i="60"/>
  <c r="L16" i="65" s="1"/>
  <c r="L272" i="65" s="1"/>
  <c r="L11" i="486" s="1"/>
  <c r="L39" i="486" s="1"/>
  <c r="Q92" i="60"/>
  <c r="Q92" i="65" s="1"/>
  <c r="G207" i="60"/>
  <c r="G207" i="65" s="1"/>
  <c r="O233" i="60"/>
  <c r="O233" i="65" s="1"/>
  <c r="O193" i="60"/>
  <c r="O193" i="65" s="1"/>
  <c r="E193" i="65" s="1"/>
  <c r="S213" i="60"/>
  <c r="S213" i="65" s="1"/>
  <c r="X69" i="60"/>
  <c r="X69" i="65" s="1"/>
  <c r="V265" i="60"/>
  <c r="V265" i="65" s="1"/>
  <c r="J130" i="60"/>
  <c r="J130" i="65" s="1"/>
  <c r="H148" i="620" s="1"/>
  <c r="L148" i="620" s="1"/>
  <c r="P123" i="60"/>
  <c r="P123" i="65" s="1"/>
  <c r="N48" i="60"/>
  <c r="N48" i="65" s="1"/>
  <c r="Y25" i="60"/>
  <c r="Y25" i="65" s="1"/>
  <c r="V34" i="60"/>
  <c r="V34" i="65" s="1"/>
  <c r="Y54" i="60"/>
  <c r="Y54" i="65" s="1"/>
  <c r="U252" i="60"/>
  <c r="U252" i="65" s="1"/>
  <c r="N185" i="60"/>
  <c r="N185" i="65" s="1"/>
  <c r="J38" i="60"/>
  <c r="J38" i="65" s="1"/>
  <c r="J276" i="65" s="1"/>
  <c r="J15" i="486" s="1"/>
  <c r="J43" i="486" s="1"/>
  <c r="S134" i="60"/>
  <c r="S134" i="65" s="1"/>
  <c r="U31" i="60"/>
  <c r="U31" i="65" s="1"/>
  <c r="U130" i="60"/>
  <c r="U130" i="65" s="1"/>
  <c r="Z165" i="60"/>
  <c r="Z165" i="65" s="1"/>
  <c r="E165" i="65" s="1"/>
  <c r="D12" i="60"/>
  <c r="Q129" i="60"/>
  <c r="Q129" i="65" s="1"/>
  <c r="E129" i="65" s="1"/>
  <c r="D53" i="60"/>
  <c r="E53" i="60" s="1"/>
  <c r="V188" i="60"/>
  <c r="V188" i="65" s="1"/>
  <c r="V160" i="60"/>
  <c r="V160" i="65" s="1"/>
  <c r="Y47" i="60"/>
  <c r="Y47" i="65" s="1"/>
  <c r="I74" i="60"/>
  <c r="I74" i="65" s="1"/>
  <c r="S36" i="60"/>
  <c r="S36" i="65" s="1"/>
  <c r="W105" i="60"/>
  <c r="W105" i="65" s="1"/>
  <c r="L51" i="60"/>
  <c r="L51" i="65" s="1"/>
  <c r="J271" i="620" s="1"/>
  <c r="L271" i="620" s="1"/>
  <c r="M207" i="60"/>
  <c r="M207" i="65" s="1"/>
  <c r="J266" i="60"/>
  <c r="G228" i="60"/>
  <c r="G228" i="65" s="1"/>
  <c r="M35" i="60"/>
  <c r="M35" i="65" s="1"/>
  <c r="W205" i="60"/>
  <c r="W205" i="65" s="1"/>
  <c r="O132" i="60"/>
  <c r="O132" i="65" s="1"/>
  <c r="L150" i="60"/>
  <c r="L150" i="65" s="1"/>
  <c r="H48" i="60"/>
  <c r="H48" i="65" s="1"/>
  <c r="H273" i="65" s="1"/>
  <c r="I32" i="621" s="1"/>
  <c r="V122" i="60"/>
  <c r="V122" i="65" s="1"/>
  <c r="T19" i="60"/>
  <c r="T19" i="65" s="1"/>
  <c r="Z150" i="60"/>
  <c r="Z150" i="65" s="1"/>
  <c r="I26" i="60"/>
  <c r="I26" i="65" s="1"/>
  <c r="I270" i="65" s="1"/>
  <c r="J29" i="621" s="1"/>
  <c r="T250" i="60"/>
  <c r="T250" i="65" s="1"/>
  <c r="J89" i="60"/>
  <c r="J89" i="65" s="1"/>
  <c r="N102" i="60"/>
  <c r="N102" i="65" s="1"/>
  <c r="H83" i="60"/>
  <c r="H83" i="65" s="1"/>
  <c r="P133" i="60"/>
  <c r="P133" i="65" s="1"/>
  <c r="N133" i="60"/>
  <c r="N133" i="65" s="1"/>
  <c r="T260" i="60"/>
  <c r="T260" i="65" s="1"/>
  <c r="T84" i="60"/>
  <c r="T84" i="65" s="1"/>
  <c r="K48" i="60"/>
  <c r="K48" i="65" s="1"/>
  <c r="K273" i="65" s="1"/>
  <c r="K12" i="486" s="1"/>
  <c r="K40" i="486" s="1"/>
  <c r="J171" i="60"/>
  <c r="J171" i="65" s="1"/>
  <c r="G130" i="60"/>
  <c r="G130" i="65" s="1"/>
  <c r="E148" i="620" s="1"/>
  <c r="H91" i="60"/>
  <c r="H91" i="65" s="1"/>
  <c r="E91" i="65" s="1"/>
  <c r="T89" i="60"/>
  <c r="T89" i="65" s="1"/>
  <c r="G45" i="60"/>
  <c r="G45" i="65" s="1"/>
  <c r="E263" i="620" s="1"/>
  <c r="G36" i="60"/>
  <c r="G36" i="65" s="1"/>
  <c r="O205" i="60"/>
  <c r="O205" i="65" s="1"/>
  <c r="I131" i="60"/>
  <c r="I131" i="65" s="1"/>
  <c r="G149" i="620" s="1"/>
  <c r="V24" i="60"/>
  <c r="V24" i="65" s="1"/>
  <c r="J16" i="60"/>
  <c r="J16" i="65" s="1"/>
  <c r="J272" i="65" s="1"/>
  <c r="K31" i="621" s="1"/>
  <c r="L137" i="60"/>
  <c r="L137" i="65" s="1"/>
  <c r="U218" i="60"/>
  <c r="U218" i="65" s="1"/>
  <c r="R251" i="60"/>
  <c r="R251" i="65" s="1"/>
  <c r="Q232" i="60"/>
  <c r="Q232" i="65" s="1"/>
  <c r="Y157" i="60"/>
  <c r="Y157" i="65" s="1"/>
  <c r="O24" i="60"/>
  <c r="O24" i="65" s="1"/>
  <c r="H135" i="60"/>
  <c r="H135" i="65" s="1"/>
  <c r="F153" i="620" s="1"/>
  <c r="L153" i="620" s="1"/>
  <c r="G134" i="60"/>
  <c r="G134" i="65" s="1"/>
  <c r="E152" i="620" s="1"/>
  <c r="Y207" i="60"/>
  <c r="Y207" i="65" s="1"/>
  <c r="K77" i="60"/>
  <c r="K77" i="65" s="1"/>
  <c r="Q89" i="60"/>
  <c r="Q89" i="65" s="1"/>
  <c r="K44" i="60"/>
  <c r="K44" i="65" s="1"/>
  <c r="K277" i="65" s="1"/>
  <c r="K16" i="486" s="1"/>
  <c r="K44" i="486" s="1"/>
  <c r="G218" i="60"/>
  <c r="G218" i="65" s="1"/>
  <c r="D252" i="60"/>
  <c r="Q186" i="60"/>
  <c r="Q186" i="65" s="1"/>
  <c r="U34" i="60"/>
  <c r="U34" i="65" s="1"/>
  <c r="V260" i="60"/>
  <c r="V260" i="65" s="1"/>
  <c r="O36" i="60"/>
  <c r="O36" i="65" s="1"/>
  <c r="D157" i="60"/>
  <c r="E157" i="60" s="1"/>
  <c r="G159" i="60"/>
  <c r="G159" i="65" s="1"/>
  <c r="E172" i="620" s="1"/>
  <c r="T238" i="60"/>
  <c r="T238" i="65" s="1"/>
  <c r="T86" i="60"/>
  <c r="T86" i="65" s="1"/>
  <c r="K141" i="60"/>
  <c r="K141" i="65" s="1"/>
  <c r="I157" i="620" s="1"/>
  <c r="P26" i="60"/>
  <c r="P26" i="65" s="1"/>
  <c r="Q164" i="60"/>
  <c r="Q164" i="65" s="1"/>
  <c r="W204" i="60"/>
  <c r="W204" i="65" s="1"/>
  <c r="Y59" i="60"/>
  <c r="Y59" i="65" s="1"/>
  <c r="D35" i="60"/>
  <c r="O52" i="60"/>
  <c r="O52" i="65" s="1"/>
  <c r="X73" i="60"/>
  <c r="X73" i="65" s="1"/>
  <c r="R136" i="60"/>
  <c r="R136" i="65" s="1"/>
  <c r="U57" i="60"/>
  <c r="U57" i="65" s="1"/>
  <c r="N187" i="60"/>
  <c r="N187" i="65" s="1"/>
  <c r="R86" i="60"/>
  <c r="R86" i="65" s="1"/>
  <c r="Y33" i="60"/>
  <c r="Y33" i="65" s="1"/>
  <c r="Q265" i="60"/>
  <c r="Q265" i="65" s="1"/>
  <c r="P105" i="60"/>
  <c r="P105" i="65" s="1"/>
  <c r="L77" i="60"/>
  <c r="L77" i="65" s="1"/>
  <c r="X128" i="60"/>
  <c r="X128" i="65" s="1"/>
  <c r="Z166" i="60"/>
  <c r="Z166" i="65" s="1"/>
  <c r="W235" i="60"/>
  <c r="W235" i="65" s="1"/>
  <c r="W40" i="60"/>
  <c r="W40" i="65" s="1"/>
  <c r="X145" i="60"/>
  <c r="X145" i="65" s="1"/>
  <c r="Z315" i="65"/>
  <c r="L277" i="65"/>
  <c r="E358" i="620"/>
  <c r="F356" i="620"/>
  <c r="K356" i="620"/>
  <c r="L354" i="620"/>
  <c r="E318" i="620"/>
  <c r="E323" i="620" s="1"/>
  <c r="H318" i="620"/>
  <c r="H323" i="620" s="1"/>
  <c r="J318" i="620"/>
  <c r="J323" i="620" s="1"/>
  <c r="K318" i="620"/>
  <c r="K323" i="620" s="1"/>
  <c r="F312" i="620"/>
  <c r="F317" i="620" s="1"/>
  <c r="F318" i="620"/>
  <c r="F323" i="620" s="1"/>
  <c r="E312" i="620"/>
  <c r="E317" i="620" s="1"/>
  <c r="G312" i="620"/>
  <c r="J312" i="620"/>
  <c r="K312" i="620"/>
  <c r="H306" i="620"/>
  <c r="H308" i="620"/>
  <c r="H309" i="620"/>
  <c r="H307" i="620"/>
  <c r="H310" i="620"/>
  <c r="K308" i="620"/>
  <c r="K310" i="620"/>
  <c r="K306" i="620"/>
  <c r="K307" i="620"/>
  <c r="K309" i="620"/>
  <c r="F308" i="620"/>
  <c r="F306" i="620"/>
  <c r="F310" i="620"/>
  <c r="F307" i="620"/>
  <c r="F309" i="620"/>
  <c r="G309" i="620"/>
  <c r="G310" i="620"/>
  <c r="G307" i="620"/>
  <c r="G308" i="620"/>
  <c r="G306" i="620"/>
  <c r="J307" i="620"/>
  <c r="J309" i="620"/>
  <c r="J310" i="620"/>
  <c r="J306" i="620"/>
  <c r="J308" i="620"/>
  <c r="E310" i="620"/>
  <c r="E307" i="620"/>
  <c r="E306" i="620"/>
  <c r="E308" i="620"/>
  <c r="E309" i="620"/>
  <c r="I307" i="620"/>
  <c r="I309" i="620"/>
  <c r="I310" i="620"/>
  <c r="I306" i="620"/>
  <c r="I308" i="620"/>
  <c r="E201" i="620"/>
  <c r="V315" i="65"/>
  <c r="L9" i="589"/>
  <c r="L12" i="589" s="1"/>
  <c r="I8" i="622" s="1"/>
  <c r="I10" i="622" s="1"/>
  <c r="M43" i="621"/>
  <c r="H232" i="620"/>
  <c r="J286" i="65"/>
  <c r="K44" i="621" s="1"/>
  <c r="K213" i="620"/>
  <c r="X315" i="65"/>
  <c r="G270" i="65"/>
  <c r="H29" i="621" s="1"/>
  <c r="L278" i="65"/>
  <c r="L17" i="486" s="1"/>
  <c r="L45" i="486" s="1"/>
  <c r="I213" i="620"/>
  <c r="H201" i="620"/>
  <c r="U315" i="65"/>
  <c r="E262" i="620"/>
  <c r="L274" i="65"/>
  <c r="M33" i="621" s="1"/>
  <c r="L191" i="620"/>
  <c r="K278" i="65"/>
  <c r="L37" i="621" s="1"/>
  <c r="I271" i="65"/>
  <c r="J30" i="621" s="1"/>
  <c r="K315" i="65"/>
  <c r="N315" i="65"/>
  <c r="L165" i="620"/>
  <c r="G285" i="65"/>
  <c r="G24" i="486" s="1"/>
  <c r="J201" i="620"/>
  <c r="J213" i="620"/>
  <c r="I277" i="65"/>
  <c r="J36" i="621" s="1"/>
  <c r="L43" i="621"/>
  <c r="G262" i="620"/>
  <c r="I281" i="65"/>
  <c r="J40" i="621" s="1"/>
  <c r="K201" i="620"/>
  <c r="J12" i="486"/>
  <c r="J40" i="486" s="1"/>
  <c r="K274" i="65"/>
  <c r="L33" i="621" s="1"/>
  <c r="I31" i="621"/>
  <c r="H12" i="486"/>
  <c r="H40" i="486" s="1"/>
  <c r="L276" i="65"/>
  <c r="L15" i="486" s="1"/>
  <c r="L43" i="486" s="1"/>
  <c r="L150" i="620"/>
  <c r="I232" i="620"/>
  <c r="I233" i="620" s="1"/>
  <c r="H286" i="65"/>
  <c r="I44" i="621" s="1"/>
  <c r="M285" i="65"/>
  <c r="M24" i="486" s="1"/>
  <c r="M52" i="486" s="1"/>
  <c r="M274" i="65"/>
  <c r="M13" i="486" s="1"/>
  <c r="M41" i="486" s="1"/>
  <c r="W315" i="65"/>
  <c r="J15" i="622"/>
  <c r="M281" i="65"/>
  <c r="M20" i="486" s="1"/>
  <c r="M48" i="486" s="1"/>
  <c r="L231" i="620"/>
  <c r="L176" i="620"/>
  <c r="F178" i="620"/>
  <c r="K250" i="620"/>
  <c r="K255" i="620" s="1"/>
  <c r="H250" i="620"/>
  <c r="M31" i="589"/>
  <c r="M57" i="589" s="1"/>
  <c r="I178" i="620"/>
  <c r="I179" i="620" s="1"/>
  <c r="M277" i="65"/>
  <c r="N36" i="621" s="1"/>
  <c r="L275" i="620"/>
  <c r="K63" i="589"/>
  <c r="G60" i="589"/>
  <c r="D16" i="622" s="1"/>
  <c r="J174" i="620"/>
  <c r="I12" i="589"/>
  <c r="F8" i="622" s="1"/>
  <c r="F10" i="622" s="1"/>
  <c r="L275" i="65"/>
  <c r="L14" i="486" s="1"/>
  <c r="L42" i="486" s="1"/>
  <c r="G31" i="589"/>
  <c r="G57" i="589" s="1"/>
  <c r="I11" i="486"/>
  <c r="I39" i="486" s="1"/>
  <c r="T315" i="65"/>
  <c r="J270" i="65"/>
  <c r="K29" i="621" s="1"/>
  <c r="L171" i="620"/>
  <c r="E29" i="65"/>
  <c r="J178" i="620"/>
  <c r="J179" i="620" s="1"/>
  <c r="E10" i="589"/>
  <c r="G15" i="622"/>
  <c r="Q315" i="65"/>
  <c r="L261" i="620"/>
  <c r="L151" i="620"/>
  <c r="H281" i="65"/>
  <c r="H20" i="486" s="1"/>
  <c r="H48" i="486" s="1"/>
  <c r="J262" i="620"/>
  <c r="I63" i="589"/>
  <c r="F213" i="620"/>
  <c r="L63" i="589"/>
  <c r="P315" i="65"/>
  <c r="L184" i="620"/>
  <c r="L188" i="620"/>
  <c r="R315" i="65"/>
  <c r="L162" i="620"/>
  <c r="S315" i="65"/>
  <c r="E12" i="65"/>
  <c r="F262" i="620"/>
  <c r="L147" i="620"/>
  <c r="K178" i="620"/>
  <c r="K179" i="620" s="1"/>
  <c r="E155" i="620"/>
  <c r="L175" i="620"/>
  <c r="E255" i="65"/>
  <c r="E161" i="65"/>
  <c r="L279" i="65"/>
  <c r="L18" i="486" s="1"/>
  <c r="L46" i="486" s="1"/>
  <c r="E61" i="65"/>
  <c r="H285" i="65"/>
  <c r="H24" i="486" s="1"/>
  <c r="H52" i="486" s="1"/>
  <c r="L22" i="589"/>
  <c r="L50" i="589" s="1"/>
  <c r="L54" i="589" s="1"/>
  <c r="E177" i="65"/>
  <c r="L285" i="65"/>
  <c r="M24" i="589"/>
  <c r="M52" i="589" s="1"/>
  <c r="G9" i="589"/>
  <c r="K9" i="589"/>
  <c r="I15" i="622"/>
  <c r="E282" i="620"/>
  <c r="E12" i="60"/>
  <c r="H315" i="65"/>
  <c r="E146" i="65"/>
  <c r="H178" i="620"/>
  <c r="H179" i="620" s="1"/>
  <c r="G232" i="620"/>
  <c r="G233" i="620" s="1"/>
  <c r="E178" i="620"/>
  <c r="G315" i="65"/>
  <c r="G213" i="620"/>
  <c r="I250" i="620"/>
  <c r="I255" i="620" s="1"/>
  <c r="H22" i="589"/>
  <c r="I276" i="65"/>
  <c r="J35" i="621" s="1"/>
  <c r="H63" i="589"/>
  <c r="H277" i="65"/>
  <c r="H16" i="486" s="1"/>
  <c r="H44" i="486" s="1"/>
  <c r="I285" i="65"/>
  <c r="K31" i="589"/>
  <c r="K57" i="589" s="1"/>
  <c r="I23" i="589"/>
  <c r="I51" i="589" s="1"/>
  <c r="E129" i="60"/>
  <c r="E240" i="60"/>
  <c r="E95" i="60"/>
  <c r="I280" i="65"/>
  <c r="J39" i="621" s="1"/>
  <c r="J250" i="620"/>
  <c r="J255" i="620" s="1"/>
  <c r="J31" i="589"/>
  <c r="J57" i="589" s="1"/>
  <c r="H194" i="620"/>
  <c r="E78" i="620"/>
  <c r="E79" i="620" s="1"/>
  <c r="E80" i="620" s="1"/>
  <c r="J280" i="65"/>
  <c r="K39" i="621" s="1"/>
  <c r="L31" i="589"/>
  <c r="L57" i="589" s="1"/>
  <c r="E149" i="60"/>
  <c r="H262" i="620"/>
  <c r="E127" i="65"/>
  <c r="L144" i="620"/>
  <c r="E70" i="60"/>
  <c r="G279" i="65"/>
  <c r="H38" i="621" s="1"/>
  <c r="E149" i="65"/>
  <c r="J274" i="65"/>
  <c r="K33" i="621" s="1"/>
  <c r="E142" i="620"/>
  <c r="E143" i="620" s="1"/>
  <c r="L16" i="486"/>
  <c r="L44" i="486" s="1"/>
  <c r="M36" i="621"/>
  <c r="K25" i="486"/>
  <c r="K53" i="486" s="1"/>
  <c r="L44" i="621"/>
  <c r="J44" i="621"/>
  <c r="E61" i="589"/>
  <c r="K50" i="589"/>
  <c r="M50" i="589"/>
  <c r="J50" i="589"/>
  <c r="G23" i="486"/>
  <c r="E284" i="65"/>
  <c r="G11" i="486"/>
  <c r="G51" i="589"/>
  <c r="G52" i="589"/>
  <c r="I50" i="589"/>
  <c r="G9" i="486"/>
  <c r="G26" i="589"/>
  <c r="G50" i="589"/>
  <c r="G16" i="486"/>
  <c r="G12" i="486"/>
  <c r="L10" i="486"/>
  <c r="L38" i="486" s="1"/>
  <c r="G10" i="486"/>
  <c r="G53" i="589"/>
  <c r="K10" i="486"/>
  <c r="K38" i="486" s="1"/>
  <c r="G264" i="60"/>
  <c r="E264" i="614"/>
  <c r="G265" i="614"/>
  <c r="G286" i="65"/>
  <c r="H44" i="621" s="1"/>
  <c r="G74" i="281"/>
  <c r="G265" i="60" a="1"/>
  <c r="E144" i="65" l="1"/>
  <c r="K166" i="620"/>
  <c r="L183" i="620"/>
  <c r="E87" i="65"/>
  <c r="E145" i="65"/>
  <c r="E83" i="65"/>
  <c r="E238" i="60"/>
  <c r="I275" i="65"/>
  <c r="L230" i="620"/>
  <c r="M278" i="65"/>
  <c r="M280" i="65"/>
  <c r="M19" i="486" s="1"/>
  <c r="M47" i="486" s="1"/>
  <c r="E217" i="65"/>
  <c r="I317" i="620"/>
  <c r="J277" i="65"/>
  <c r="J16" i="486" s="1"/>
  <c r="J44" i="486" s="1"/>
  <c r="F15" i="622"/>
  <c r="I194" i="620"/>
  <c r="E43" i="65"/>
  <c r="E231" i="65"/>
  <c r="E82" i="65"/>
  <c r="G275" i="65"/>
  <c r="H34" i="621" s="1"/>
  <c r="E69" i="65"/>
  <c r="E22" i="65"/>
  <c r="E147" i="65"/>
  <c r="E88" i="65"/>
  <c r="L274" i="620"/>
  <c r="E222" i="65"/>
  <c r="E253" i="65"/>
  <c r="L185" i="620"/>
  <c r="E85" i="65"/>
  <c r="E215" i="60"/>
  <c r="L257" i="620"/>
  <c r="E216" i="65"/>
  <c r="E214" i="60"/>
  <c r="L276" i="620"/>
  <c r="E98" i="60"/>
  <c r="E14" i="65"/>
  <c r="L273" i="620"/>
  <c r="I274" i="65"/>
  <c r="J33" i="621" s="1"/>
  <c r="E255" i="620"/>
  <c r="K232" i="620"/>
  <c r="K233" i="620" s="1"/>
  <c r="E201" i="60"/>
  <c r="E42" i="65"/>
  <c r="I155" i="620"/>
  <c r="E55" i="65"/>
  <c r="E215" i="65"/>
  <c r="L249" i="620"/>
  <c r="L180" i="620"/>
  <c r="F201" i="620"/>
  <c r="E102" i="60"/>
  <c r="E116" i="65"/>
  <c r="L190" i="620"/>
  <c r="E75" i="65"/>
  <c r="E57" i="65"/>
  <c r="E95" i="65"/>
  <c r="L173" i="620"/>
  <c r="E156" i="65"/>
  <c r="E60" i="65"/>
  <c r="E96" i="60"/>
  <c r="E234" i="60"/>
  <c r="G194" i="620"/>
  <c r="E41" i="65"/>
  <c r="E21" i="65"/>
  <c r="G282" i="620"/>
  <c r="I282" i="620"/>
  <c r="E146" i="60"/>
  <c r="E11" i="60"/>
  <c r="E181" i="60"/>
  <c r="E82" i="60"/>
  <c r="E179" i="620"/>
  <c r="E255" i="60"/>
  <c r="E213" i="60"/>
  <c r="E59" i="65"/>
  <c r="E42" i="60"/>
  <c r="E20" i="65"/>
  <c r="J281" i="65"/>
  <c r="J20" i="486" s="1"/>
  <c r="J48" i="486" s="1"/>
  <c r="E166" i="65"/>
  <c r="E189" i="65"/>
  <c r="E53" i="65"/>
  <c r="E69" i="60"/>
  <c r="G274" i="65"/>
  <c r="H33" i="621" s="1"/>
  <c r="H233" i="620"/>
  <c r="E128" i="65"/>
  <c r="E34" i="65"/>
  <c r="E99" i="65"/>
  <c r="E100" i="65"/>
  <c r="E249" i="65"/>
  <c r="E194" i="620"/>
  <c r="E63" i="65"/>
  <c r="K155" i="620"/>
  <c r="L193" i="620"/>
  <c r="F174" i="620"/>
  <c r="E53" i="589"/>
  <c r="E110" i="60"/>
  <c r="E231" i="60"/>
  <c r="E68" i="65"/>
  <c r="D71" i="281"/>
  <c r="E71" i="281" s="1"/>
  <c r="E54" i="60"/>
  <c r="E84" i="60"/>
  <c r="E240" i="65"/>
  <c r="L357" i="620"/>
  <c r="E77" i="65"/>
  <c r="G155" i="620"/>
  <c r="K282" i="620"/>
  <c r="E158" i="65"/>
  <c r="E103" i="65"/>
  <c r="E137" i="65"/>
  <c r="E259" i="65"/>
  <c r="L170" i="620"/>
  <c r="E180" i="60"/>
  <c r="L198" i="620"/>
  <c r="L186" i="620"/>
  <c r="L197" i="620"/>
  <c r="E152" i="65"/>
  <c r="E25" i="589"/>
  <c r="E79" i="60"/>
  <c r="L202" i="620"/>
  <c r="K12" i="589"/>
  <c r="H8" i="622" s="1"/>
  <c r="H10" i="622" s="1"/>
  <c r="E19" i="60"/>
  <c r="E113" i="60"/>
  <c r="E114" i="60"/>
  <c r="E60" i="60"/>
  <c r="E54" i="65"/>
  <c r="E55" i="60"/>
  <c r="E113" i="65"/>
  <c r="E73" i="65"/>
  <c r="E252" i="60"/>
  <c r="E74" i="65"/>
  <c r="E11" i="65"/>
  <c r="E126" i="65"/>
  <c r="E168" i="65"/>
  <c r="E263" i="65"/>
  <c r="E214" i="65"/>
  <c r="H31" i="589"/>
  <c r="H57" i="589" s="1"/>
  <c r="E85" i="60"/>
  <c r="J279" i="65"/>
  <c r="K38" i="621" s="1"/>
  <c r="H26" i="589"/>
  <c r="H28" i="589" s="1"/>
  <c r="H30" i="589" s="1"/>
  <c r="F214" i="620" s="1"/>
  <c r="E68" i="281"/>
  <c r="G250" i="620"/>
  <c r="G255" i="620" s="1"/>
  <c r="E123" i="60"/>
  <c r="J315" i="65"/>
  <c r="J11" i="486"/>
  <c r="J39" i="486" s="1"/>
  <c r="G317" i="620"/>
  <c r="E105" i="65"/>
  <c r="E52" i="65"/>
  <c r="E84" i="65"/>
  <c r="E200" i="65"/>
  <c r="E13" i="65"/>
  <c r="E47" i="65"/>
  <c r="E104" i="65"/>
  <c r="L141" i="620"/>
  <c r="E58" i="60"/>
  <c r="E201" i="65"/>
  <c r="E180" i="65"/>
  <c r="E188" i="60"/>
  <c r="E75" i="60"/>
  <c r="J285" i="65"/>
  <c r="J24" i="486" s="1"/>
  <c r="J52" i="486" s="1"/>
  <c r="L172" i="620"/>
  <c r="G276" i="65"/>
  <c r="H35" i="621" s="1"/>
  <c r="E228" i="65"/>
  <c r="E160" i="65"/>
  <c r="E123" i="65"/>
  <c r="J282" i="620"/>
  <c r="K174" i="620"/>
  <c r="L247" i="620"/>
  <c r="E183" i="60"/>
  <c r="E152" i="60"/>
  <c r="E20" i="60"/>
  <c r="E114" i="65"/>
  <c r="E244" i="60"/>
  <c r="K279" i="65"/>
  <c r="K18" i="486" s="1"/>
  <c r="K46" i="486" s="1"/>
  <c r="G356" i="620"/>
  <c r="E133" i="65"/>
  <c r="E19" i="65"/>
  <c r="E188" i="65"/>
  <c r="H155" i="620"/>
  <c r="E51" i="65"/>
  <c r="G258" i="620"/>
  <c r="H166" i="620"/>
  <c r="E32" i="60"/>
  <c r="E205" i="60"/>
  <c r="E26" i="65"/>
  <c r="I287" i="65"/>
  <c r="I26" i="486" s="1"/>
  <c r="I54" i="486" s="1"/>
  <c r="E105" i="60"/>
  <c r="E41" i="60"/>
  <c r="E184" i="60"/>
  <c r="E104" i="60"/>
  <c r="M35" i="621"/>
  <c r="E58" i="65"/>
  <c r="E13" i="60"/>
  <c r="E111" i="60"/>
  <c r="E97" i="60"/>
  <c r="E258" i="620"/>
  <c r="L258" i="620" s="1"/>
  <c r="L157" i="620"/>
  <c r="E24" i="65"/>
  <c r="E89" i="65"/>
  <c r="E167" i="65"/>
  <c r="J166" i="620"/>
  <c r="E39" i="65"/>
  <c r="L251" i="620"/>
  <c r="E166" i="620"/>
  <c r="E167" i="620" s="1"/>
  <c r="E168" i="620" s="1"/>
  <c r="M287" i="65"/>
  <c r="M26" i="486" s="1"/>
  <c r="M54" i="486" s="1"/>
  <c r="M276" i="65"/>
  <c r="N35" i="621" s="1"/>
  <c r="E90" i="65"/>
  <c r="E48" i="60"/>
  <c r="E250" i="65"/>
  <c r="F194" i="620"/>
  <c r="E230" i="65"/>
  <c r="E33" i="65"/>
  <c r="E140" i="65"/>
  <c r="E238" i="65"/>
  <c r="E107" i="65"/>
  <c r="H270" i="65"/>
  <c r="H9" i="486" s="1"/>
  <c r="H37" i="486" s="1"/>
  <c r="E205" i="65"/>
  <c r="L177" i="620"/>
  <c r="E234" i="65"/>
  <c r="J155" i="620"/>
  <c r="J167" i="620" s="1"/>
  <c r="J168" i="620" s="1"/>
  <c r="E218" i="65"/>
  <c r="E175" i="65"/>
  <c r="E204" i="65"/>
  <c r="E35" i="60"/>
  <c r="E52" i="60"/>
  <c r="E48" i="65"/>
  <c r="E191" i="65"/>
  <c r="E101" i="65"/>
  <c r="H276" i="65"/>
  <c r="I35" i="621" s="1"/>
  <c r="E16" i="65"/>
  <c r="E174" i="620"/>
  <c r="N31" i="621"/>
  <c r="L355" i="620"/>
  <c r="J26" i="589"/>
  <c r="J28" i="589" s="1"/>
  <c r="J30" i="589" s="1"/>
  <c r="H214" i="620" s="1"/>
  <c r="H219" i="620" s="1"/>
  <c r="E29" i="60"/>
  <c r="E230" i="60"/>
  <c r="F250" i="620"/>
  <c r="F255" i="620" s="1"/>
  <c r="E217" i="60"/>
  <c r="E56" i="65"/>
  <c r="E143" i="60"/>
  <c r="E261" i="65"/>
  <c r="E57" i="60"/>
  <c r="E83" i="60"/>
  <c r="E44" i="65"/>
  <c r="L145" i="620"/>
  <c r="E245" i="65"/>
  <c r="E31" i="60"/>
  <c r="E182" i="65"/>
  <c r="H255" i="620"/>
  <c r="L181" i="620"/>
  <c r="E143" i="65"/>
  <c r="I201" i="620"/>
  <c r="M275" i="65"/>
  <c r="N34" i="621" s="1"/>
  <c r="E37" i="60"/>
  <c r="E24" i="60"/>
  <c r="I262" i="620"/>
  <c r="K194" i="620"/>
  <c r="J317" i="620"/>
  <c r="L158" i="620"/>
  <c r="H275" i="65"/>
  <c r="I34" i="621" s="1"/>
  <c r="E136" i="65"/>
  <c r="E219" i="65"/>
  <c r="E221" i="65"/>
  <c r="E102" i="65"/>
  <c r="G282" i="65"/>
  <c r="H41" i="621" s="1"/>
  <c r="E142" i="65"/>
  <c r="E150" i="65"/>
  <c r="E77" i="60"/>
  <c r="E235" i="65"/>
  <c r="E206" i="65"/>
  <c r="E111" i="65"/>
  <c r="L278" i="620"/>
  <c r="E245" i="60"/>
  <c r="E232" i="65"/>
  <c r="E210" i="60"/>
  <c r="E86" i="65"/>
  <c r="E15" i="65"/>
  <c r="E184" i="65"/>
  <c r="E183" i="65"/>
  <c r="E40" i="65"/>
  <c r="E31" i="65"/>
  <c r="G166" i="620"/>
  <c r="E98" i="65"/>
  <c r="E251" i="65"/>
  <c r="L152" i="620"/>
  <c r="H279" i="65"/>
  <c r="H18" i="486" s="1"/>
  <c r="H46" i="486" s="1"/>
  <c r="F155" i="620"/>
  <c r="E74" i="60"/>
  <c r="G280" i="65"/>
  <c r="H39" i="621" s="1"/>
  <c r="E87" i="60"/>
  <c r="E190" i="60"/>
  <c r="E107" i="60"/>
  <c r="L163" i="620"/>
  <c r="E159" i="65"/>
  <c r="E144" i="60"/>
  <c r="E101" i="60"/>
  <c r="E116" i="60"/>
  <c r="E141" i="65"/>
  <c r="L149" i="620"/>
  <c r="J282" i="65"/>
  <c r="J21" i="486" s="1"/>
  <c r="J49" i="486" s="1"/>
  <c r="E36" i="65"/>
  <c r="G287" i="65"/>
  <c r="H45" i="621" s="1"/>
  <c r="J287" i="65"/>
  <c r="K45" i="621" s="1"/>
  <c r="L270" i="65"/>
  <c r="M29" i="621" s="1"/>
  <c r="E134" i="65"/>
  <c r="K270" i="65"/>
  <c r="L29" i="621" s="1"/>
  <c r="L315" i="620"/>
  <c r="L265" i="620"/>
  <c r="L280" i="65"/>
  <c r="M39" i="621" s="1"/>
  <c r="E21" i="60"/>
  <c r="E135" i="60"/>
  <c r="E258" i="60"/>
  <c r="K258" i="620"/>
  <c r="E38" i="65"/>
  <c r="E37" i="65"/>
  <c r="E99" i="60"/>
  <c r="K280" i="65"/>
  <c r="L39" i="621" s="1"/>
  <c r="I166" i="620"/>
  <c r="O315" i="65"/>
  <c r="I174" i="620"/>
  <c r="E30" i="60"/>
  <c r="L32" i="621"/>
  <c r="M31" i="621"/>
  <c r="E258" i="65"/>
  <c r="E228" i="60"/>
  <c r="E148" i="65"/>
  <c r="E39" i="60"/>
  <c r="G281" i="65"/>
  <c r="H40" i="621" s="1"/>
  <c r="E59" i="60"/>
  <c r="E223" i="60"/>
  <c r="E63" i="60"/>
  <c r="E232" i="620"/>
  <c r="E233" i="620" s="1"/>
  <c r="E92" i="65"/>
  <c r="M279" i="65"/>
  <c r="N38" i="621" s="1"/>
  <c r="E261" i="60"/>
  <c r="E206" i="60"/>
  <c r="E36" i="60"/>
  <c r="E189" i="60"/>
  <c r="E185" i="60"/>
  <c r="E100" i="60"/>
  <c r="E140" i="60"/>
  <c r="E218" i="60"/>
  <c r="E181" i="65"/>
  <c r="E45" i="65"/>
  <c r="K276" i="65"/>
  <c r="L35" i="621" s="1"/>
  <c r="K16" i="622"/>
  <c r="H258" i="620"/>
  <c r="L281" i="65"/>
  <c r="L20" i="486" s="1"/>
  <c r="L48" i="486" s="1"/>
  <c r="M32" i="621"/>
  <c r="H317" i="620"/>
  <c r="I43" i="621"/>
  <c r="H23" i="486"/>
  <c r="H51" i="486" s="1"/>
  <c r="E15" i="622"/>
  <c r="J32" i="621"/>
  <c r="I12" i="486"/>
  <c r="I40" i="486" s="1"/>
  <c r="K285" i="65"/>
  <c r="K24" i="486" s="1"/>
  <c r="K52" i="486" s="1"/>
  <c r="K23" i="589"/>
  <c r="J25" i="486"/>
  <c r="J53" i="486" s="1"/>
  <c r="M282" i="65"/>
  <c r="N41" i="621" s="1"/>
  <c r="E157" i="65"/>
  <c r="F258" i="620"/>
  <c r="E51" i="60"/>
  <c r="E259" i="60"/>
  <c r="E251" i="60"/>
  <c r="E32" i="65"/>
  <c r="L31" i="621"/>
  <c r="E210" i="65"/>
  <c r="H287" i="65"/>
  <c r="I45" i="621" s="1"/>
  <c r="E191" i="60"/>
  <c r="E68" i="60"/>
  <c r="E40" i="60"/>
  <c r="E103" i="60"/>
  <c r="E126" i="60"/>
  <c r="E190" i="65"/>
  <c r="E249" i="60"/>
  <c r="H280" i="65"/>
  <c r="H19" i="486" s="1"/>
  <c r="H47" i="486" s="1"/>
  <c r="K275" i="65"/>
  <c r="K14" i="486" s="1"/>
  <c r="K42" i="486" s="1"/>
  <c r="E193" i="60"/>
  <c r="E142" i="60"/>
  <c r="E33" i="60"/>
  <c r="E121" i="65"/>
  <c r="J275" i="65"/>
  <c r="J14" i="486" s="1"/>
  <c r="J42" i="486" s="1"/>
  <c r="E61" i="60"/>
  <c r="E35" i="65"/>
  <c r="E200" i="60"/>
  <c r="E26" i="60"/>
  <c r="E132" i="65"/>
  <c r="E244" i="65"/>
  <c r="E130" i="65"/>
  <c r="E132" i="60"/>
  <c r="E46" i="65"/>
  <c r="M63" i="589"/>
  <c r="I263" i="620"/>
  <c r="L263" i="620" s="1"/>
  <c r="K281" i="65"/>
  <c r="M271" i="65"/>
  <c r="M9" i="589"/>
  <c r="M12" i="589" s="1"/>
  <c r="J8" i="622" s="1"/>
  <c r="J10" i="622" s="1"/>
  <c r="G216" i="620"/>
  <c r="L216" i="620" s="1"/>
  <c r="I31" i="589"/>
  <c r="I57" i="589" s="1"/>
  <c r="J271" i="65"/>
  <c r="J9" i="589"/>
  <c r="J12" i="589" s="1"/>
  <c r="N32" i="621"/>
  <c r="M12" i="486"/>
  <c r="M40" i="486" s="1"/>
  <c r="I318" i="620"/>
  <c r="I323" i="620" s="1"/>
  <c r="F232" i="620"/>
  <c r="F233" i="620" s="1"/>
  <c r="M23" i="486"/>
  <c r="M51" i="486" s="1"/>
  <c r="N43" i="621"/>
  <c r="J23" i="486"/>
  <c r="J51" i="486" s="1"/>
  <c r="K43" i="621"/>
  <c r="E273" i="65"/>
  <c r="J54" i="589"/>
  <c r="E137" i="60"/>
  <c r="E204" i="60"/>
  <c r="E30" i="65"/>
  <c r="E216" i="60"/>
  <c r="E135" i="65"/>
  <c r="E232" i="60"/>
  <c r="E56" i="60"/>
  <c r="E236" i="60"/>
  <c r="E16" i="60"/>
  <c r="K282" i="65"/>
  <c r="K21" i="486" s="1"/>
  <c r="K49" i="486" s="1"/>
  <c r="E22" i="60"/>
  <c r="H282" i="620"/>
  <c r="E110" i="65"/>
  <c r="E223" i="65"/>
  <c r="E73" i="60"/>
  <c r="E227" i="60"/>
  <c r="E121" i="60"/>
  <c r="F179" i="620"/>
  <c r="H9" i="589"/>
  <c r="H12" i="589" s="1"/>
  <c r="E8" i="622" s="1"/>
  <c r="E10" i="622" s="1"/>
  <c r="H271" i="65"/>
  <c r="E271" i="65" s="1"/>
  <c r="G278" i="65"/>
  <c r="I278" i="65"/>
  <c r="M270" i="65"/>
  <c r="E270" i="65" s="1"/>
  <c r="E34" i="60"/>
  <c r="E150" i="60"/>
  <c r="E136" i="60"/>
  <c r="L282" i="65"/>
  <c r="L21" i="486" s="1"/>
  <c r="L49" i="486" s="1"/>
  <c r="E86" i="60"/>
  <c r="H282" i="65"/>
  <c r="H21" i="486" s="1"/>
  <c r="H49" i="486" s="1"/>
  <c r="L287" i="65"/>
  <c r="L26" i="486" s="1"/>
  <c r="L54" i="486" s="1"/>
  <c r="E128" i="60"/>
  <c r="E252" i="65"/>
  <c r="E246" i="60"/>
  <c r="E250" i="60"/>
  <c r="E38" i="60"/>
  <c r="E130" i="60"/>
  <c r="E185" i="65"/>
  <c r="M315" i="65"/>
  <c r="E315" i="65" s="1"/>
  <c r="E131" i="65"/>
  <c r="Y315" i="65"/>
  <c r="I23" i="486"/>
  <c r="I51" i="486" s="1"/>
  <c r="J43" i="621"/>
  <c r="O43" i="621" s="1"/>
  <c r="E182" i="60"/>
  <c r="E272" i="65"/>
  <c r="E92" i="60"/>
  <c r="E253" i="60"/>
  <c r="E235" i="60"/>
  <c r="E141" i="60"/>
  <c r="K287" i="65"/>
  <c r="K26" i="486" s="1"/>
  <c r="K54" i="486" s="1"/>
  <c r="I282" i="65"/>
  <c r="I21" i="486" s="1"/>
  <c r="I49" i="486" s="1"/>
  <c r="I279" i="65"/>
  <c r="J38" i="621" s="1"/>
  <c r="H15" i="622"/>
  <c r="L312" i="620"/>
  <c r="K317" i="620"/>
  <c r="H311" i="620"/>
  <c r="J311" i="620"/>
  <c r="K311" i="620"/>
  <c r="K17" i="486"/>
  <c r="K45" i="486" s="1"/>
  <c r="L307" i="620"/>
  <c r="M37" i="621"/>
  <c r="L309" i="620"/>
  <c r="L308" i="620"/>
  <c r="L306" i="620"/>
  <c r="E311" i="620"/>
  <c r="G311" i="620"/>
  <c r="F311" i="620"/>
  <c r="I311" i="620"/>
  <c r="L310" i="620"/>
  <c r="I9" i="486"/>
  <c r="I37" i="486" s="1"/>
  <c r="K9" i="486"/>
  <c r="K37" i="486" s="1"/>
  <c r="J9" i="486"/>
  <c r="J37" i="486" s="1"/>
  <c r="E60" i="589"/>
  <c r="K15" i="486"/>
  <c r="K43" i="486" s="1"/>
  <c r="I20" i="486"/>
  <c r="I48" i="486" s="1"/>
  <c r="I10" i="486"/>
  <c r="I38" i="486" s="1"/>
  <c r="J270" i="620"/>
  <c r="J283" i="620" s="1"/>
  <c r="K13" i="486"/>
  <c r="K41" i="486" s="1"/>
  <c r="I16" i="486"/>
  <c r="I44" i="486" s="1"/>
  <c r="I13" i="486"/>
  <c r="I41" i="486" s="1"/>
  <c r="L13" i="486"/>
  <c r="L41" i="486" s="1"/>
  <c r="I29" i="621"/>
  <c r="I33" i="621"/>
  <c r="K36" i="621"/>
  <c r="M44" i="621"/>
  <c r="O44" i="621" s="1"/>
  <c r="O31" i="621"/>
  <c r="M16" i="486"/>
  <c r="M44" i="486" s="1"/>
  <c r="I167" i="620"/>
  <c r="I168" i="620" s="1"/>
  <c r="L47" i="589"/>
  <c r="N40" i="621"/>
  <c r="L8" i="590"/>
  <c r="G270" i="620"/>
  <c r="G283" i="620" s="1"/>
  <c r="E52" i="589"/>
  <c r="K40" i="621"/>
  <c r="K270" i="620"/>
  <c r="K283" i="620" s="1"/>
  <c r="K333" i="620" s="1"/>
  <c r="K336" i="620" s="1"/>
  <c r="K359" i="620" s="1"/>
  <c r="M14" i="486"/>
  <c r="M42" i="486" s="1"/>
  <c r="K35" i="621"/>
  <c r="O35" i="621" s="1"/>
  <c r="I8" i="590"/>
  <c r="K8" i="590"/>
  <c r="E23" i="589"/>
  <c r="H15" i="486"/>
  <c r="H43" i="486" s="1"/>
  <c r="K34" i="621"/>
  <c r="G14" i="486"/>
  <c r="G42" i="486" s="1"/>
  <c r="J26" i="486"/>
  <c r="J54" i="486" s="1"/>
  <c r="I54" i="589"/>
  <c r="I26" i="589"/>
  <c r="I28" i="589" s="1"/>
  <c r="I30" i="589" s="1"/>
  <c r="I38" i="621"/>
  <c r="H50" i="589"/>
  <c r="H54" i="589" s="1"/>
  <c r="L9" i="486"/>
  <c r="L37" i="486" s="1"/>
  <c r="H25" i="486"/>
  <c r="H53" i="486" s="1"/>
  <c r="I15" i="486"/>
  <c r="I43" i="486" s="1"/>
  <c r="K167" i="620"/>
  <c r="K168" i="620" s="1"/>
  <c r="G20" i="486"/>
  <c r="G48" i="486" s="1"/>
  <c r="M283" i="65"/>
  <c r="N42" i="621" s="1"/>
  <c r="L24" i="486"/>
  <c r="L52" i="486" s="1"/>
  <c r="M25" i="486"/>
  <c r="M53" i="486" s="1"/>
  <c r="J17" i="486"/>
  <c r="J45" i="486" s="1"/>
  <c r="G21" i="486"/>
  <c r="G49" i="486" s="1"/>
  <c r="G26" i="486"/>
  <c r="G54" i="486" s="1"/>
  <c r="G283" i="65"/>
  <c r="H42" i="621" s="1"/>
  <c r="H47" i="589"/>
  <c r="H8" i="590"/>
  <c r="H283" i="65"/>
  <c r="I42" i="621" s="1"/>
  <c r="I41" i="621"/>
  <c r="M45" i="621"/>
  <c r="I47" i="589"/>
  <c r="L38" i="621"/>
  <c r="N33" i="621"/>
  <c r="G19" i="486"/>
  <c r="G47" i="486" s="1"/>
  <c r="J19" i="486"/>
  <c r="J47" i="486" s="1"/>
  <c r="K47" i="589"/>
  <c r="F167" i="620"/>
  <c r="F168" i="620" s="1"/>
  <c r="I37" i="621"/>
  <c r="L262" i="620"/>
  <c r="H17" i="486"/>
  <c r="H45" i="486" s="1"/>
  <c r="K19" i="486"/>
  <c r="K47" i="486" s="1"/>
  <c r="G15" i="486"/>
  <c r="G43" i="486" s="1"/>
  <c r="I39" i="621"/>
  <c r="L34" i="621"/>
  <c r="M54" i="589"/>
  <c r="M78" i="589" s="1"/>
  <c r="M26" i="589"/>
  <c r="M28" i="589" s="1"/>
  <c r="M30" i="589" s="1"/>
  <c r="E24" i="589"/>
  <c r="M38" i="621"/>
  <c r="H14" i="486"/>
  <c r="H42" i="486" s="1"/>
  <c r="E57" i="589"/>
  <c r="L45" i="621"/>
  <c r="M34" i="621"/>
  <c r="G167" i="620"/>
  <c r="G168" i="620" s="1"/>
  <c r="M18" i="486"/>
  <c r="M46" i="486" s="1"/>
  <c r="I19" i="486"/>
  <c r="I47" i="486" s="1"/>
  <c r="E274" i="65"/>
  <c r="G12" i="589"/>
  <c r="D8" i="622" s="1"/>
  <c r="J34" i="621"/>
  <c r="I14" i="486"/>
  <c r="I42" i="486" s="1"/>
  <c r="I40" i="621"/>
  <c r="E280" i="65"/>
  <c r="G18" i="486"/>
  <c r="G46" i="486" s="1"/>
  <c r="H270" i="620"/>
  <c r="H283" i="620" s="1"/>
  <c r="H333" i="620" s="1"/>
  <c r="H336" i="620" s="1"/>
  <c r="H359" i="620" s="1"/>
  <c r="L26" i="589"/>
  <c r="L28" i="589" s="1"/>
  <c r="L30" i="589" s="1"/>
  <c r="F219" i="620"/>
  <c r="L19" i="486"/>
  <c r="L47" i="486" s="1"/>
  <c r="I24" i="486"/>
  <c r="I52" i="486" s="1"/>
  <c r="F270" i="620"/>
  <c r="N45" i="621"/>
  <c r="M15" i="486"/>
  <c r="M43" i="486" s="1"/>
  <c r="E22" i="589"/>
  <c r="E276" i="65"/>
  <c r="M21" i="486"/>
  <c r="M49" i="486" s="1"/>
  <c r="J18" i="486"/>
  <c r="J46" i="486" s="1"/>
  <c r="L36" i="621"/>
  <c r="L78" i="620"/>
  <c r="L178" i="620"/>
  <c r="H26" i="486"/>
  <c r="H54" i="486" s="1"/>
  <c r="N39" i="621"/>
  <c r="E31" i="589"/>
  <c r="E287" i="65"/>
  <c r="J13" i="486"/>
  <c r="J41" i="486" s="1"/>
  <c r="E277" i="65"/>
  <c r="J45" i="621"/>
  <c r="I36" i="621"/>
  <c r="L250" i="620"/>
  <c r="H167" i="620"/>
  <c r="H168" i="620" s="1"/>
  <c r="H226" i="620" s="1"/>
  <c r="H227" i="620" s="1"/>
  <c r="G54" i="589"/>
  <c r="G37" i="486"/>
  <c r="G52" i="486"/>
  <c r="J56" i="589"/>
  <c r="J32" i="589"/>
  <c r="J34" i="589" s="1"/>
  <c r="G11" i="622" s="1"/>
  <c r="G28" i="589"/>
  <c r="G30" i="589" s="1"/>
  <c r="E214" i="620" s="1"/>
  <c r="E11" i="486"/>
  <c r="G39" i="486"/>
  <c r="E39" i="486" s="1"/>
  <c r="G38" i="486"/>
  <c r="H32" i="589"/>
  <c r="H34" i="589" s="1"/>
  <c r="E11" i="622" s="1"/>
  <c r="G40" i="486"/>
  <c r="E40" i="486" s="1"/>
  <c r="E12" i="486"/>
  <c r="G44" i="486"/>
  <c r="E23" i="486"/>
  <c r="G51" i="486"/>
  <c r="E51" i="486" s="1"/>
  <c r="G77" i="281"/>
  <c r="G128" i="281"/>
  <c r="D74" i="281"/>
  <c r="G104" i="281"/>
  <c r="G265" i="60"/>
  <c r="E265" i="614"/>
  <c r="G25" i="486"/>
  <c r="E286" i="65"/>
  <c r="G264" i="65"/>
  <c r="E213" i="620" s="1"/>
  <c r="E264" i="60"/>
  <c r="D14" i="390"/>
  <c r="E281" i="65" l="1"/>
  <c r="M41" i="621"/>
  <c r="M47" i="589"/>
  <c r="E278" i="65"/>
  <c r="I18" i="486"/>
  <c r="I46" i="486" s="1"/>
  <c r="M17" i="486"/>
  <c r="M45" i="486" s="1"/>
  <c r="N37" i="621"/>
  <c r="M8" i="590"/>
  <c r="H56" i="589"/>
  <c r="F283" i="620"/>
  <c r="E9" i="589"/>
  <c r="E275" i="65"/>
  <c r="E285" i="65"/>
  <c r="G13" i="486"/>
  <c r="G41" i="486" s="1"/>
  <c r="K41" i="621"/>
  <c r="L232" i="620"/>
  <c r="E270" i="620"/>
  <c r="E283" i="620" s="1"/>
  <c r="E333" i="620" s="1"/>
  <c r="E336" i="620" s="1"/>
  <c r="E359" i="620" s="1"/>
  <c r="J283" i="65"/>
  <c r="J22" i="486" s="1"/>
  <c r="J50" i="486" s="1"/>
  <c r="M40" i="621"/>
  <c r="L41" i="621"/>
  <c r="K283" i="65"/>
  <c r="L42" i="621" s="1"/>
  <c r="F333" i="620"/>
  <c r="F336" i="620" s="1"/>
  <c r="F359" i="620" s="1"/>
  <c r="E282" i="65"/>
  <c r="I270" i="620"/>
  <c r="I283" i="620" s="1"/>
  <c r="I333" i="620" s="1"/>
  <c r="I336" i="620" s="1"/>
  <c r="I359" i="620" s="1"/>
  <c r="L283" i="65"/>
  <c r="L22" i="486" s="1"/>
  <c r="L50" i="486" s="1"/>
  <c r="E279" i="65"/>
  <c r="G333" i="620"/>
  <c r="G336" i="620" s="1"/>
  <c r="G359" i="620" s="1"/>
  <c r="L318" i="620"/>
  <c r="J41" i="621"/>
  <c r="J37" i="621"/>
  <c r="O37" i="621" s="1"/>
  <c r="I17" i="486"/>
  <c r="I45" i="486" s="1"/>
  <c r="G8" i="622"/>
  <c r="G10" i="622" s="1"/>
  <c r="J47" i="589"/>
  <c r="J8" i="590"/>
  <c r="I283" i="65"/>
  <c r="I22" i="486" s="1"/>
  <c r="I50" i="486" s="1"/>
  <c r="H37" i="621"/>
  <c r="G17" i="486"/>
  <c r="G45" i="486" s="1"/>
  <c r="K30" i="621"/>
  <c r="J10" i="486"/>
  <c r="J38" i="486" s="1"/>
  <c r="I30" i="621"/>
  <c r="H10" i="486"/>
  <c r="H38" i="486" s="1"/>
  <c r="E38" i="486" s="1"/>
  <c r="K51" i="589"/>
  <c r="K26" i="589"/>
  <c r="K28" i="589" s="1"/>
  <c r="K30" i="589" s="1"/>
  <c r="N30" i="621"/>
  <c r="M10" i="486"/>
  <c r="M38" i="486" s="1"/>
  <c r="J333" i="620"/>
  <c r="J336" i="620" s="1"/>
  <c r="J359" i="620" s="1"/>
  <c r="K20" i="486"/>
  <c r="K48" i="486" s="1"/>
  <c r="E48" i="486" s="1"/>
  <c r="L40" i="621"/>
  <c r="O40" i="621" s="1"/>
  <c r="O32" i="621"/>
  <c r="M9" i="486"/>
  <c r="M37" i="486" s="1"/>
  <c r="E37" i="486" s="1"/>
  <c r="N29" i="621"/>
  <c r="O29" i="621" s="1"/>
  <c r="L56" i="589"/>
  <c r="L79" i="589" s="1"/>
  <c r="J214" i="620"/>
  <c r="J219" i="620" s="1"/>
  <c r="J226" i="620" s="1"/>
  <c r="J227" i="620" s="1"/>
  <c r="M56" i="589"/>
  <c r="M79" i="589" s="1"/>
  <c r="M80" i="589" s="1"/>
  <c r="M82" i="589" s="1"/>
  <c r="K214" i="620"/>
  <c r="K219" i="620" s="1"/>
  <c r="K226" i="620" s="1"/>
  <c r="K227" i="620" s="1"/>
  <c r="K363" i="620" s="1"/>
  <c r="I32" i="589"/>
  <c r="I34" i="589" s="1"/>
  <c r="F11" i="622" s="1"/>
  <c r="F17" i="622" s="1"/>
  <c r="F19" i="622" s="1"/>
  <c r="G214" i="620"/>
  <c r="G219" i="620" s="1"/>
  <c r="G226" i="620" s="1"/>
  <c r="G227" i="620" s="1"/>
  <c r="G363" i="620" s="1"/>
  <c r="L213" i="620"/>
  <c r="E219" i="620"/>
  <c r="E226" i="620" s="1"/>
  <c r="E227" i="620" s="1"/>
  <c r="H363" i="620"/>
  <c r="K22" i="486"/>
  <c r="K50" i="486" s="1"/>
  <c r="E50" i="589"/>
  <c r="K42" i="621"/>
  <c r="J42" i="621"/>
  <c r="M22" i="486"/>
  <c r="M50" i="486" s="1"/>
  <c r="E44" i="486"/>
  <c r="O33" i="621"/>
  <c r="M32" i="589"/>
  <c r="M34" i="589" s="1"/>
  <c r="J11" i="622" s="1"/>
  <c r="J13" i="622" s="1"/>
  <c r="J14" i="622" s="1"/>
  <c r="E16" i="486"/>
  <c r="G22" i="486"/>
  <c r="G50" i="486" s="1"/>
  <c r="I56" i="589"/>
  <c r="I58" i="589" s="1"/>
  <c r="I65" i="589" s="1"/>
  <c r="I67" i="589" s="1"/>
  <c r="O38" i="621"/>
  <c r="E54" i="486"/>
  <c r="H22" i="486"/>
  <c r="H50" i="486" s="1"/>
  <c r="G8" i="590"/>
  <c r="F226" i="620"/>
  <c r="F227" i="620" s="1"/>
  <c r="F363" i="620" s="1"/>
  <c r="E12" i="589"/>
  <c r="G47" i="589"/>
  <c r="L32" i="589"/>
  <c r="L34" i="589" s="1"/>
  <c r="I11" i="622" s="1"/>
  <c r="I13" i="622" s="1"/>
  <c r="I14" i="622" s="1"/>
  <c r="O39" i="621"/>
  <c r="E14" i="486"/>
  <c r="E42" i="486"/>
  <c r="O34" i="621"/>
  <c r="O36" i="621"/>
  <c r="E46" i="486"/>
  <c r="E19" i="486"/>
  <c r="E24" i="486"/>
  <c r="E43" i="486"/>
  <c r="E52" i="486"/>
  <c r="E18" i="486"/>
  <c r="E47" i="486"/>
  <c r="E49" i="486"/>
  <c r="E15" i="486"/>
  <c r="O45" i="621"/>
  <c r="E21" i="486"/>
  <c r="E26" i="486"/>
  <c r="E41" i="486"/>
  <c r="E13" i="486"/>
  <c r="E17" i="622"/>
  <c r="E19" i="622" s="1"/>
  <c r="E13" i="622"/>
  <c r="E14" i="622" s="1"/>
  <c r="G17" i="622"/>
  <c r="G19" i="622" s="1"/>
  <c r="G13" i="622"/>
  <c r="H36" i="589"/>
  <c r="J36" i="589"/>
  <c r="H79" i="589"/>
  <c r="H58" i="589"/>
  <c r="H65" i="589" s="1"/>
  <c r="H67" i="589" s="1"/>
  <c r="J79" i="589"/>
  <c r="J58" i="589"/>
  <c r="J65" i="589" s="1"/>
  <c r="E28" i="589"/>
  <c r="D15" i="390"/>
  <c r="G62" i="589"/>
  <c r="D15" i="622" s="1"/>
  <c r="K15" i="622" s="1"/>
  <c r="E264" i="65"/>
  <c r="G265" i="65"/>
  <c r="E265" i="65" s="1"/>
  <c r="E265" i="60"/>
  <c r="D104" i="281"/>
  <c r="G107" i="281"/>
  <c r="G109" i="281" s="1"/>
  <c r="G160" i="281"/>
  <c r="D128" i="281"/>
  <c r="D77" i="281"/>
  <c r="E74" i="281"/>
  <c r="G53" i="486"/>
  <c r="E53" i="486" s="1"/>
  <c r="E25" i="486"/>
  <c r="D3" i="390"/>
  <c r="J363" i="620" l="1"/>
  <c r="E8" i="590"/>
  <c r="E9" i="486"/>
  <c r="E45" i="486"/>
  <c r="O41" i="621"/>
  <c r="M42" i="621"/>
  <c r="O42" i="621" s="1"/>
  <c r="E26" i="589"/>
  <c r="E283" i="65"/>
  <c r="K8" i="622"/>
  <c r="G14" i="622"/>
  <c r="J67" i="589"/>
  <c r="J70" i="589" s="1"/>
  <c r="E47" i="589"/>
  <c r="I214" i="620"/>
  <c r="I219" i="620" s="1"/>
  <c r="I226" i="620" s="1"/>
  <c r="I227" i="620" s="1"/>
  <c r="I363" i="620" s="1"/>
  <c r="K32" i="589"/>
  <c r="K34" i="589" s="1"/>
  <c r="K56" i="589"/>
  <c r="K54" i="589"/>
  <c r="E51" i="589"/>
  <c r="O30" i="621"/>
  <c r="E17" i="486"/>
  <c r="E20" i="486"/>
  <c r="E10" i="486"/>
  <c r="M58" i="589"/>
  <c r="M65" i="589" s="1"/>
  <c r="M67" i="589" s="1"/>
  <c r="M70" i="589" s="1"/>
  <c r="E363" i="620"/>
  <c r="F13" i="622"/>
  <c r="F14" i="622" s="1"/>
  <c r="L58" i="589"/>
  <c r="L65" i="589" s="1"/>
  <c r="L67" i="589" s="1"/>
  <c r="L70" i="589" s="1"/>
  <c r="I36" i="589"/>
  <c r="M36" i="589"/>
  <c r="M38" i="589" s="1"/>
  <c r="M39" i="589" s="1"/>
  <c r="J17" i="622"/>
  <c r="J27" i="622" s="1"/>
  <c r="I79" i="589"/>
  <c r="I17" i="622"/>
  <c r="I19" i="622" s="1"/>
  <c r="E22" i="486"/>
  <c r="E50" i="486"/>
  <c r="L36" i="589"/>
  <c r="L38" i="589" s="1"/>
  <c r="L39" i="589" s="1"/>
  <c r="H38" i="589"/>
  <c r="H39" i="589" s="1"/>
  <c r="J38" i="589"/>
  <c r="J39" i="589" s="1"/>
  <c r="G56" i="589"/>
  <c r="E30" i="589"/>
  <c r="G32" i="589"/>
  <c r="G34" i="589" s="1"/>
  <c r="D11" i="622" s="1"/>
  <c r="H70" i="589"/>
  <c r="H41" i="589"/>
  <c r="H42" i="589" s="1"/>
  <c r="J41" i="589"/>
  <c r="J42" i="589" s="1"/>
  <c r="I70" i="589"/>
  <c r="I41" i="589"/>
  <c r="I42" i="589" s="1"/>
  <c r="E77" i="281"/>
  <c r="D4" i="390"/>
  <c r="G111" i="281"/>
  <c r="G110" i="281"/>
  <c r="D107" i="281"/>
  <c r="E104" i="281"/>
  <c r="D160" i="281"/>
  <c r="E62" i="589"/>
  <c r="G63" i="589"/>
  <c r="G3" i="390"/>
  <c r="G4" i="390" l="1"/>
  <c r="H11" i="622"/>
  <c r="K36" i="589"/>
  <c r="K38" i="589" s="1"/>
  <c r="K39" i="589" s="1"/>
  <c r="K79" i="589"/>
  <c r="K58" i="589"/>
  <c r="K65" i="589" s="1"/>
  <c r="K67" i="589" s="1"/>
  <c r="L214" i="620"/>
  <c r="L219" i="620" s="1"/>
  <c r="I38" i="589"/>
  <c r="I39" i="589" s="1"/>
  <c r="M85" i="589"/>
  <c r="M41" i="589"/>
  <c r="M42" i="589" s="1"/>
  <c r="L41" i="589"/>
  <c r="L42" i="589" s="1"/>
  <c r="G36" i="589"/>
  <c r="J19" i="622"/>
  <c r="J25" i="622"/>
  <c r="G79" i="589"/>
  <c r="G58" i="589"/>
  <c r="G65" i="589" s="1"/>
  <c r="E56" i="589"/>
  <c r="I20" i="590"/>
  <c r="I22" i="590" s="1"/>
  <c r="I73" i="589"/>
  <c r="I19" i="590" s="1"/>
  <c r="M20" i="590"/>
  <c r="M22" i="590" s="1"/>
  <c r="M73" i="589"/>
  <c r="J73" i="589"/>
  <c r="J19" i="590" s="1"/>
  <c r="J20" i="590"/>
  <c r="J22" i="590" s="1"/>
  <c r="H20" i="590"/>
  <c r="H22" i="590" s="1"/>
  <c r="H73" i="589"/>
  <c r="H19" i="590" s="1"/>
  <c r="L20" i="590"/>
  <c r="L22" i="590" s="1"/>
  <c r="L73" i="589"/>
  <c r="L19" i="590" s="1"/>
  <c r="E32" i="589"/>
  <c r="D109" i="281"/>
  <c r="E107" i="281"/>
  <c r="D111" i="281"/>
  <c r="D110" i="281"/>
  <c r="I3" i="390"/>
  <c r="E79" i="589" l="1"/>
  <c r="H17" i="622"/>
  <c r="H19" i="622" s="1"/>
  <c r="H13" i="622"/>
  <c r="H14" i="622" s="1"/>
  <c r="K70" i="589"/>
  <c r="K41" i="589"/>
  <c r="K42" i="589" s="1"/>
  <c r="M19" i="590"/>
  <c r="M25" i="590" s="1"/>
  <c r="M41" i="590" s="1"/>
  <c r="D13" i="622"/>
  <c r="K11" i="622"/>
  <c r="K13" i="622" s="1"/>
  <c r="G67" i="589"/>
  <c r="G41" i="589" s="1"/>
  <c r="E65" i="589"/>
  <c r="L25" i="590"/>
  <c r="L41" i="590" s="1"/>
  <c r="L42" i="590" s="1"/>
  <c r="L24" i="590"/>
  <c r="M27" i="590"/>
  <c r="M28" i="590" s="1"/>
  <c r="M15" i="590"/>
  <c r="M16" i="590" s="1"/>
  <c r="M63" i="590" s="1"/>
  <c r="M60" i="590"/>
  <c r="M37" i="590"/>
  <c r="M38" i="590" s="1"/>
  <c r="L27" i="590"/>
  <c r="L28" i="590" s="1"/>
  <c r="L37" i="590"/>
  <c r="L38" i="590" s="1"/>
  <c r="L15" i="590"/>
  <c r="L16" i="590" s="1"/>
  <c r="L63" i="590" s="1"/>
  <c r="I24" i="590"/>
  <c r="I25" i="590"/>
  <c r="I41" i="590" s="1"/>
  <c r="I42" i="590" s="1"/>
  <c r="I43" i="590" s="1"/>
  <c r="I44" i="590" s="1"/>
  <c r="I15" i="590"/>
  <c r="I16" i="590" s="1"/>
  <c r="I63" i="590" s="1"/>
  <c r="I37" i="590"/>
  <c r="I38" i="590" s="1"/>
  <c r="I27" i="590"/>
  <c r="I28" i="590" s="1"/>
  <c r="H25" i="590"/>
  <c r="H41" i="590" s="1"/>
  <c r="H24" i="590"/>
  <c r="H37" i="590"/>
  <c r="H38" i="590" s="1"/>
  <c r="H46" i="590"/>
  <c r="H27" i="590"/>
  <c r="H28" i="590" s="1"/>
  <c r="H15" i="590"/>
  <c r="H16" i="590" s="1"/>
  <c r="H63" i="590" s="1"/>
  <c r="J15" i="590"/>
  <c r="J16" i="590" s="1"/>
  <c r="J63" i="590" s="1"/>
  <c r="J27" i="590"/>
  <c r="J28" i="590" s="1"/>
  <c r="J37" i="590"/>
  <c r="J38" i="590" s="1"/>
  <c r="E34" i="589"/>
  <c r="J24" i="590"/>
  <c r="J25" i="590"/>
  <c r="J41" i="590" s="1"/>
  <c r="J42" i="590" s="1"/>
  <c r="J43" i="590" s="1"/>
  <c r="J44" i="590" s="1"/>
  <c r="I4" i="390"/>
  <c r="K73" i="589" l="1"/>
  <c r="K19" i="590" s="1"/>
  <c r="K20" i="590"/>
  <c r="K22" i="590" s="1"/>
  <c r="E67" i="589"/>
  <c r="G42" i="589"/>
  <c r="M24" i="590"/>
  <c r="G70" i="589"/>
  <c r="G73" i="589" s="1"/>
  <c r="E36" i="589"/>
  <c r="G38" i="589"/>
  <c r="G39" i="589" s="1"/>
  <c r="L43" i="590"/>
  <c r="L44" i="590" s="1"/>
  <c r="L46" i="590"/>
  <c r="D46" i="590" s="1"/>
  <c r="K37" i="590" l="1"/>
  <c r="K38" i="590" s="1"/>
  <c r="K27" i="590"/>
  <c r="K28" i="590" s="1"/>
  <c r="K15" i="590"/>
  <c r="K16" i="590" s="1"/>
  <c r="K63" i="590" s="1"/>
  <c r="K24" i="590"/>
  <c r="K25" i="590"/>
  <c r="K41" i="590" s="1"/>
  <c r="K42" i="590" s="1"/>
  <c r="K43" i="590" s="1"/>
  <c r="K44" i="590" s="1"/>
  <c r="D44" i="590" s="1"/>
  <c r="E70" i="589"/>
  <c r="G20" i="590"/>
  <c r="E20" i="590" s="1"/>
  <c r="G19" i="590"/>
  <c r="E73" i="589"/>
  <c r="D45" i="590" l="1"/>
  <c r="I47" i="590" s="1"/>
  <c r="I50" i="590" s="1"/>
  <c r="I75" i="589" s="1"/>
  <c r="E44" i="590"/>
  <c r="G22" i="590"/>
  <c r="G27" i="590" s="1"/>
  <c r="G28" i="590" s="1"/>
  <c r="G24" i="590"/>
  <c r="G25" i="590"/>
  <c r="G41" i="590" s="1"/>
  <c r="E19" i="590"/>
  <c r="F22" i="622" l="1"/>
  <c r="F24" i="622" s="1"/>
  <c r="F27" i="622" s="1"/>
  <c r="L47" i="590"/>
  <c r="L50" i="590" s="1"/>
  <c r="L56" i="590" s="1"/>
  <c r="L58" i="590" s="1"/>
  <c r="L48" i="590" s="1"/>
  <c r="L49" i="590" s="1"/>
  <c r="J47" i="590"/>
  <c r="J50" i="590" s="1"/>
  <c r="J75" i="589" s="1"/>
  <c r="G47" i="590"/>
  <c r="H47" i="590"/>
  <c r="H50" i="590" s="1"/>
  <c r="H56" i="590" s="1"/>
  <c r="H58" i="590" s="1"/>
  <c r="H48" i="590" s="1"/>
  <c r="H49" i="590" s="1"/>
  <c r="I76" i="589"/>
  <c r="I93" i="589" s="1"/>
  <c r="K47" i="590"/>
  <c r="K50" i="590" s="1"/>
  <c r="K51" i="590" s="1"/>
  <c r="K54" i="590" s="1"/>
  <c r="K60" i="590" s="1"/>
  <c r="I51" i="590"/>
  <c r="I54" i="590" s="1"/>
  <c r="I60" i="590" s="1"/>
  <c r="I56" i="590"/>
  <c r="I58" i="590" s="1"/>
  <c r="I48" i="590" s="1"/>
  <c r="I49" i="590" s="1"/>
  <c r="F25" i="622"/>
  <c r="E22" i="590"/>
  <c r="G37" i="590"/>
  <c r="G38" i="590" s="1"/>
  <c r="G15" i="590"/>
  <c r="G16" i="590" s="1"/>
  <c r="G63" i="590" s="1"/>
  <c r="J56" i="590"/>
  <c r="J58" i="590" s="1"/>
  <c r="J48" i="590" s="1"/>
  <c r="J49" i="590" s="1"/>
  <c r="K75" i="589"/>
  <c r="G50" i="590"/>
  <c r="I85" i="589"/>
  <c r="I78" i="589" l="1"/>
  <c r="I80" i="589" s="1"/>
  <c r="I82" i="589" s="1"/>
  <c r="L75" i="589"/>
  <c r="L51" i="590"/>
  <c r="L54" i="590" s="1"/>
  <c r="L60" i="590" s="1"/>
  <c r="J51" i="590"/>
  <c r="J54" i="590" s="1"/>
  <c r="J60" i="590" s="1"/>
  <c r="K56" i="590"/>
  <c r="K58" i="590" s="1"/>
  <c r="K48" i="590" s="1"/>
  <c r="K49" i="590" s="1"/>
  <c r="H75" i="589"/>
  <c r="D47" i="590"/>
  <c r="E47" i="590" s="1"/>
  <c r="H51" i="590"/>
  <c r="H54" i="590" s="1"/>
  <c r="H60" i="590" s="1"/>
  <c r="H22" i="622"/>
  <c r="H24" i="622" s="1"/>
  <c r="I22" i="622"/>
  <c r="I24" i="622" s="1"/>
  <c r="G22" i="622"/>
  <c r="G24" i="622" s="1"/>
  <c r="L76" i="589"/>
  <c r="L85" i="589" s="1"/>
  <c r="K76" i="589"/>
  <c r="K93" i="589" s="1"/>
  <c r="J76" i="589"/>
  <c r="J78" i="589" s="1"/>
  <c r="J80" i="589" s="1"/>
  <c r="J82" i="589" s="1"/>
  <c r="G51" i="590"/>
  <c r="G54" i="590" s="1"/>
  <c r="G60" i="590" s="1"/>
  <c r="G75" i="589"/>
  <c r="G56" i="590"/>
  <c r="G58" i="590" s="1"/>
  <c r="G48" i="590" s="1"/>
  <c r="G49" i="590" s="1"/>
  <c r="H76" i="589" l="1"/>
  <c r="H78" i="589" s="1"/>
  <c r="H80" i="589" s="1"/>
  <c r="H82" i="589" s="1"/>
  <c r="E22" i="622"/>
  <c r="E24" i="622" s="1"/>
  <c r="E25" i="622" s="1"/>
  <c r="D50" i="590"/>
  <c r="E50" i="590" s="1"/>
  <c r="G25" i="622"/>
  <c r="G27" i="622"/>
  <c r="I25" i="622"/>
  <c r="I27" i="622"/>
  <c r="H25" i="622"/>
  <c r="H27" i="622"/>
  <c r="L93" i="589"/>
  <c r="D22" i="622"/>
  <c r="K78" i="589"/>
  <c r="K80" i="589" s="1"/>
  <c r="K82" i="589" s="1"/>
  <c r="H93" i="589"/>
  <c r="L78" i="589"/>
  <c r="L80" i="589" s="1"/>
  <c r="L82" i="589" s="1"/>
  <c r="J93" i="589"/>
  <c r="J85" i="589"/>
  <c r="K85" i="589"/>
  <c r="H85" i="589"/>
  <c r="G76" i="589"/>
  <c r="G85" i="589" s="1"/>
  <c r="D75" i="589"/>
  <c r="E75" i="589" s="1"/>
  <c r="D51" i="590" l="1"/>
  <c r="E27" i="622"/>
  <c r="D56" i="590"/>
  <c r="E56" i="590" s="1"/>
  <c r="K22" i="622"/>
  <c r="D24" i="622"/>
  <c r="K24" i="622" s="1"/>
  <c r="D58" i="590"/>
  <c r="E58" i="590" s="1"/>
  <c r="E51" i="590"/>
  <c r="D54" i="590"/>
  <c r="D76" i="589"/>
  <c r="G78" i="589"/>
  <c r="G80" i="589" s="1"/>
  <c r="G82" i="589" s="1"/>
  <c r="G93" i="589"/>
  <c r="D10" i="622" l="1"/>
  <c r="K10" i="622"/>
  <c r="K14" i="622" s="1"/>
  <c r="D85" i="589"/>
  <c r="D78" i="589"/>
  <c r="E76" i="589"/>
  <c r="D93" i="589"/>
  <c r="E54" i="590"/>
  <c r="D60" i="590"/>
  <c r="D17" i="622" l="1"/>
  <c r="D19" i="622" s="1"/>
  <c r="K17" i="622"/>
  <c r="D14" i="622"/>
  <c r="D80" i="589"/>
  <c r="E78" i="589"/>
  <c r="H86" i="589"/>
  <c r="D86" i="589"/>
  <c r="J86" i="589"/>
  <c r="M86" i="589"/>
  <c r="L86" i="589"/>
  <c r="K86" i="589"/>
  <c r="I86" i="589"/>
  <c r="M61" i="590"/>
  <c r="M64" i="590" s="1"/>
  <c r="D61" i="590"/>
  <c r="L61" i="590"/>
  <c r="L64" i="590" s="1"/>
  <c r="J61" i="590"/>
  <c r="J64" i="590" s="1"/>
  <c r="K61" i="590"/>
  <c r="K64" i="590" s="1"/>
  <c r="I61" i="590"/>
  <c r="I64" i="590" s="1"/>
  <c r="H61" i="590"/>
  <c r="H64" i="590" s="1"/>
  <c r="G61" i="590"/>
  <c r="G64" i="590" s="1"/>
  <c r="G86" i="589"/>
  <c r="K25" i="622" l="1"/>
  <c r="K19" i="622"/>
  <c r="K20" i="622" s="1"/>
  <c r="D27" i="622"/>
  <c r="D25" i="622"/>
  <c r="K27" i="622"/>
  <c r="E80" i="589"/>
  <c r="D82" i="589"/>
  <c r="H3" i="390"/>
  <c r="D28" i="622" l="1"/>
  <c r="E28" i="622"/>
  <c r="G28" i="622"/>
  <c r="H28" i="622"/>
  <c r="I28" i="622"/>
  <c r="F28" i="622"/>
  <c r="J28" i="622"/>
  <c r="K28" i="622"/>
  <c r="D20" i="622"/>
  <c r="H20" i="622"/>
  <c r="I20" i="622"/>
  <c r="G20" i="622"/>
  <c r="F20" i="622"/>
  <c r="E20" i="622"/>
  <c r="J20" i="622"/>
  <c r="H4" i="390"/>
  <c r="H83" i="589"/>
  <c r="G83" i="589"/>
  <c r="D83" i="589"/>
  <c r="M83" i="589"/>
  <c r="L83" i="589"/>
  <c r="K83" i="589"/>
  <c r="J83" i="589"/>
  <c r="I83" i="589"/>
  <c r="L79" i="620" l="1"/>
  <c r="L166" i="620"/>
  <c r="L225" i="620"/>
  <c r="L282" i="620"/>
  <c r="L233" i="620"/>
  <c r="L210" i="620"/>
  <c r="L174" i="620"/>
  <c r="L270" i="620"/>
  <c r="L179" i="620"/>
  <c r="L155" i="620"/>
  <c r="L332" i="620"/>
  <c r="L335" i="620"/>
  <c r="L336" i="620" s="1"/>
  <c r="L358" i="620"/>
  <c r="L317" i="620"/>
  <c r="L255" i="620"/>
  <c r="L120" i="620"/>
  <c r="L327" i="620"/>
  <c r="L142" i="620"/>
  <c r="L103" i="620"/>
  <c r="L94" i="620"/>
  <c r="L323" i="620"/>
  <c r="L311" i="620"/>
  <c r="L356" i="620"/>
  <c r="L246" i="620"/>
  <c r="L291" i="620"/>
  <c r="L110" i="620"/>
  <c r="L325" i="620"/>
  <c r="L346" i="620"/>
  <c r="L303" i="620"/>
  <c r="L17" i="620"/>
  <c r="L201" i="620"/>
  <c r="L297" i="620"/>
  <c r="L212" i="620"/>
  <c r="L289" i="620"/>
  <c r="L305" i="620"/>
  <c r="L59" i="620"/>
  <c r="L9" i="620"/>
  <c r="L11" i="620" s="1"/>
  <c r="L13" i="620" s="1"/>
  <c r="L133" i="620"/>
  <c r="L340" i="620"/>
  <c r="L348" i="620"/>
  <c r="L28" i="620" l="1"/>
  <c r="L121" i="620"/>
  <c r="L80" i="620"/>
  <c r="L167" i="620"/>
  <c r="L143" i="620"/>
  <c r="L283" i="620"/>
  <c r="L333" i="620" s="1"/>
  <c r="L359" i="620" s="1"/>
  <c r="L168" i="620" l="1"/>
  <c r="L194" i="620" l="1"/>
  <c r="L226" i="620" s="1"/>
  <c r="L227" i="620" s="1"/>
  <c r="L363" i="6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Greg Macias</author>
  </authors>
  <commentList>
    <comment ref="D245" authorId="0" shapeId="0" xr:uid="{7C2F3A96-C5E4-4852-A066-6D5E0D206FB2}">
      <text>
        <r>
          <rPr>
            <b/>
            <sz val="9"/>
            <color indexed="81"/>
            <rFont val="Tahoma"/>
            <family val="2"/>
          </rPr>
          <t>Greg Macias:</t>
        </r>
        <r>
          <rPr>
            <sz val="9"/>
            <color indexed="81"/>
            <rFont val="Tahoma"/>
            <family val="2"/>
          </rPr>
          <t xml:space="preserve">
can we get some break down of taxes?</t>
        </r>
      </text>
    </comment>
    <comment ref="B269" authorId="0" shapeId="0" xr:uid="{32BDFF70-2A00-48E4-B30A-6FC4A51ABDA0}">
      <text>
        <r>
          <rPr>
            <b/>
            <sz val="9"/>
            <color indexed="81"/>
            <rFont val="Tahoma"/>
            <family val="2"/>
          </rPr>
          <t>Greg Macias:</t>
        </r>
        <r>
          <rPr>
            <sz val="9"/>
            <color indexed="81"/>
            <rFont val="Tahoma"/>
            <family val="2"/>
          </rPr>
          <t xml:space="preserve">
leave blank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<sst xmlns="http://schemas.openxmlformats.org/spreadsheetml/2006/main" count="2002" uniqueCount="995">
  <si>
    <t>Table of Contents</t>
  </si>
  <si>
    <t>Line No.</t>
  </si>
  <si>
    <t>Worksheet</t>
  </si>
  <si>
    <t>Link</t>
  </si>
  <si>
    <t>Schedule No.</t>
  </si>
  <si>
    <t>Schedule Description</t>
  </si>
  <si>
    <t>Schedule Full Description</t>
  </si>
  <si>
    <t>Filing Package</t>
  </si>
  <si>
    <t>Contents</t>
  </si>
  <si>
    <t>Input-Accounts</t>
  </si>
  <si>
    <t>Schedule 1</t>
  </si>
  <si>
    <t>Account Balances and Allocation Methods</t>
  </si>
  <si>
    <t xml:space="preserve"> </t>
  </si>
  <si>
    <t>General Inputs</t>
  </si>
  <si>
    <t>GrandTotal</t>
  </si>
  <si>
    <t>Schedule 5</t>
  </si>
  <si>
    <t>Cost of Service Allocation Study Detail by Account</t>
  </si>
  <si>
    <t>Input-Func_Class</t>
  </si>
  <si>
    <t>Inputs - Functional and Classification Allocation Factors</t>
  </si>
  <si>
    <t>Summary</t>
  </si>
  <si>
    <t>Schedule 4</t>
  </si>
  <si>
    <t>Summary of Cost of Service and Rate of Return Under Present and Proposed Rates</t>
  </si>
  <si>
    <t>Input-Ext Allocators</t>
  </si>
  <si>
    <t>Inputs - External Allocation Factors</t>
  </si>
  <si>
    <t>Rate Spread</t>
  </si>
  <si>
    <t>Exhibit 4</t>
  </si>
  <si>
    <t>Class Revenue Apportionment</t>
  </si>
  <si>
    <t>Internal Alloc</t>
  </si>
  <si>
    <t>Schedule 3</t>
  </si>
  <si>
    <t>Internal Allocation Factors</t>
  </si>
  <si>
    <t>Functionalization</t>
  </si>
  <si>
    <t>UnitCost</t>
  </si>
  <si>
    <t>Schedule 6</t>
  </si>
  <si>
    <t>Functionalized and Classified Rate Base and Revenue Requirement, and Unit Costs by Customer Class</t>
  </si>
  <si>
    <t>Classification</t>
  </si>
  <si>
    <t>GasSupply_Dem</t>
  </si>
  <si>
    <t>Gas Supply, Demand-Realted</t>
  </si>
  <si>
    <t>GasSupply_Comm</t>
  </si>
  <si>
    <t>Gas Supply, Commodity-Realted</t>
  </si>
  <si>
    <t>Trans_Dem</t>
  </si>
  <si>
    <t>Transmission, Demand-Realted</t>
  </si>
  <si>
    <t>Trans_Comm</t>
  </si>
  <si>
    <t>Transmission, Commodity-Realted</t>
  </si>
  <si>
    <t>Dist_Dem</t>
  </si>
  <si>
    <t>Distribution, Demand-Realted</t>
  </si>
  <si>
    <t>Dist_Comm</t>
  </si>
  <si>
    <t>Distribution, Commodity-Realted</t>
  </si>
  <si>
    <t>Dist_Cust</t>
  </si>
  <si>
    <t>Distribution, Customer-Realted</t>
  </si>
  <si>
    <t>DemandTotal</t>
  </si>
  <si>
    <t>Total, Demand-Realted</t>
  </si>
  <si>
    <t>CommodityTotal</t>
  </si>
  <si>
    <t>Total, Commodity-Realted</t>
  </si>
  <si>
    <t>CustomerTotal</t>
  </si>
  <si>
    <t>Total, Customer-Realted</t>
  </si>
  <si>
    <t>INPUTS</t>
  </si>
  <si>
    <t>Heading 1</t>
  </si>
  <si>
    <t>Cascade Natural Gas Corp.</t>
  </si>
  <si>
    <t>Heading 2</t>
  </si>
  <si>
    <t>Washington Jurisdiction</t>
  </si>
  <si>
    <t>Heading 3</t>
  </si>
  <si>
    <t>Twelve-Months ended December 31, 2023</t>
  </si>
  <si>
    <t>Function Number</t>
  </si>
  <si>
    <t>Function 1</t>
  </si>
  <si>
    <t>Function 2</t>
  </si>
  <si>
    <t>Function 3</t>
  </si>
  <si>
    <t>Function 4</t>
  </si>
  <si>
    <t>Function 5</t>
  </si>
  <si>
    <t>Function 6</t>
  </si>
  <si>
    <t>Function 7</t>
  </si>
  <si>
    <t>Function 8</t>
  </si>
  <si>
    <t>Function 9</t>
  </si>
  <si>
    <t>Function 10</t>
  </si>
  <si>
    <t>Function 11</t>
  </si>
  <si>
    <t>Function 12</t>
  </si>
  <si>
    <t>Names of Function</t>
  </si>
  <si>
    <t>Gas Supply</t>
  </si>
  <si>
    <t>Transmission</t>
  </si>
  <si>
    <t>Distribution</t>
  </si>
  <si>
    <t>Class Number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</si>
  <si>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</si>
  <si>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</si>
  <si>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</si>
  <si>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</si>
  <si>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</si>
  <si>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</si>
  <si>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</si>
  <si>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</si>
  <si>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</si>
  <si>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</si>
  <si>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</si>
  <si>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</si>
  <si>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Class 13</t>
  </si>
  <si>
    <t>Class 14</t>
  </si>
  <si>
    <t>Class 15</t>
  </si>
  <si>
    <t>Class 16</t>
  </si>
  <si>
    <t>Class 17</t>
  </si>
  <si>
    <t>Class 18</t>
  </si>
  <si>
    <t>Class 19</t>
  </si>
  <si>
    <t>Class 20</t>
  </si>
  <si>
    <t>Names Of Classes</t>
  </si>
  <si>
    <t>Res
503</t>
  </si>
  <si>
    <t>GSC
504</t>
  </si>
  <si>
    <t>GSI
505</t>
  </si>
  <si>
    <t>GSLV
511</t>
  </si>
  <si>
    <t>Interruptible
570</t>
  </si>
  <si>
    <t>Transport
663</t>
  </si>
  <si>
    <t>Spl Contracts</t>
  </si>
  <si>
    <t>Total Return on Ratebase</t>
  </si>
  <si>
    <t>RoR by Function</t>
  </si>
  <si>
    <t>Revenue Gross-up Factors</t>
  </si>
  <si>
    <t>Factor</t>
  </si>
  <si>
    <t>Actual Gross-Up</t>
  </si>
  <si>
    <t>Federal Income Tax</t>
  </si>
  <si>
    <t>State Income Tax</t>
  </si>
  <si>
    <t>Uncollectable Account - Increase</t>
  </si>
  <si>
    <t>Revenue Taxes</t>
  </si>
  <si>
    <t>Deficiency</t>
  </si>
  <si>
    <t>Error Check Limitation</t>
  </si>
  <si>
    <t>TY Billing Determinant Totals</t>
  </si>
  <si>
    <t>Design Peak Day</t>
  </si>
  <si>
    <t>All Volumes</t>
  </si>
  <si>
    <t>Customer Count</t>
  </si>
  <si>
    <t>Don't Erase cell below:</t>
  </si>
  <si>
    <t>REVENUE REQUIREMENTS FROM LAST RUN</t>
  </si>
  <si>
    <t>Allocator Found</t>
  </si>
  <si>
    <t>Functional Allocation Factors</t>
  </si>
  <si>
    <t>Total</t>
  </si>
  <si>
    <t>Classification Allocation Factors</t>
  </si>
  <si>
    <t>Demand</t>
  </si>
  <si>
    <t>Commodity</t>
  </si>
  <si>
    <t>Customer</t>
  </si>
  <si>
    <t>DEMAND</t>
  </si>
  <si>
    <t>CUSTOMER</t>
  </si>
  <si>
    <t>PEAK_AVG</t>
  </si>
  <si>
    <t>ACCT_813</t>
  </si>
  <si>
    <t>Possible Functional Classifications</t>
  </si>
  <si>
    <t>Account Classification</t>
  </si>
  <si>
    <t>Distribution Mains</t>
  </si>
  <si>
    <t>Mains - Direct HP</t>
  </si>
  <si>
    <t>Mains- Dierct Steel</t>
  </si>
  <si>
    <t>Mains - High Pressure</t>
  </si>
  <si>
    <t>Mains Steel IP &gt;6"</t>
  </si>
  <si>
    <t>Mains Steel IP &gt;4-6"</t>
  </si>
  <si>
    <t>Mains Steel IP &gt;2-4"</t>
  </si>
  <si>
    <t>Mains Steel IP &lt;=2"</t>
  </si>
  <si>
    <t>Mains Plastic IP &gt;=6"</t>
  </si>
  <si>
    <t>Mains Plastic IP 4"</t>
  </si>
  <si>
    <t>Mains Plastic IP 2"</t>
  </si>
  <si>
    <t>Transmission Mains</t>
  </si>
  <si>
    <t>Mains-Direct</t>
  </si>
  <si>
    <t>Services</t>
  </si>
  <si>
    <t>Servcies-Direct</t>
  </si>
  <si>
    <t>Misc. Intangible Plant Split</t>
  </si>
  <si>
    <t>Plant Related</t>
  </si>
  <si>
    <t>Throughput Related</t>
  </si>
  <si>
    <t>Customer Related</t>
  </si>
  <si>
    <t>External Class Allocation Factors</t>
  </si>
  <si>
    <t>Is Used?</t>
  </si>
  <si>
    <t>*DEMAND ALLOCATION FACTORS</t>
  </si>
  <si>
    <t>DESIGN_DAY</t>
  </si>
  <si>
    <t>DesignDay_ST&gt;6"</t>
  </si>
  <si>
    <t>DesignDay_ST&gt;4-6"</t>
  </si>
  <si>
    <t>DesignDay_ST2-4"</t>
  </si>
  <si>
    <t>DesignDay_ST&lt;=2"</t>
  </si>
  <si>
    <t>DesignDay_PL6"</t>
  </si>
  <si>
    <t>DesignDay_PL4"</t>
  </si>
  <si>
    <t>DesignDay_PL&lt;=2"</t>
  </si>
  <si>
    <t>DesignDay_xSPL</t>
  </si>
  <si>
    <t>Peak&amp;Average</t>
  </si>
  <si>
    <t>Peak&amp;Avg_ST&gt;6"</t>
  </si>
  <si>
    <t>Peak&amp;Avg_ST&gt;4-6"</t>
  </si>
  <si>
    <t>Peak&amp;Avg_ST2-4"</t>
  </si>
  <si>
    <t>Peak&amp;Avg_ST&lt;=2"</t>
  </si>
  <si>
    <t>Peak&amp;Avg_PL6"</t>
  </si>
  <si>
    <t>Peak&amp;Avg_PL4"</t>
  </si>
  <si>
    <t>Peak&amp;Avg_PL&lt;=2"</t>
  </si>
  <si>
    <t>Peak&amp;Avg_xSPL</t>
  </si>
  <si>
    <t>*CUSTOMER ALLOCATORS</t>
  </si>
  <si>
    <t>CUSTOMERS</t>
  </si>
  <si>
    <t>Large_CUST</t>
  </si>
  <si>
    <t>METERS</t>
  </si>
  <si>
    <t>REGULATORS</t>
  </si>
  <si>
    <t>SERVICES</t>
  </si>
  <si>
    <t>ACCT_385</t>
  </si>
  <si>
    <t>Write-offs</t>
  </si>
  <si>
    <t>METER_READ</t>
  </si>
  <si>
    <t>ACCT_813_DEM</t>
  </si>
  <si>
    <t>ACCT_813_COMM</t>
  </si>
  <si>
    <t>ACCT_871</t>
  </si>
  <si>
    <t>*COMMODITY and REVENUE ALLOCATORS</t>
  </si>
  <si>
    <t>Thruput</t>
  </si>
  <si>
    <t>Thruput_ST&gt;6"</t>
  </si>
  <si>
    <t>Thruput_ST&gt;4-6"</t>
  </si>
  <si>
    <t>Thruput_ST2-4"</t>
  </si>
  <si>
    <t>Thruput_ST&lt;=2"</t>
  </si>
  <si>
    <t>Thruput_PL6"</t>
  </si>
  <si>
    <t>Thruput_PL4"</t>
  </si>
  <si>
    <t>Thruput_PL&lt;=2"</t>
  </si>
  <si>
    <t>Thruput_xSPL</t>
  </si>
  <si>
    <t>REVENUE</t>
  </si>
  <si>
    <t>SALES_MARGIN</t>
  </si>
  <si>
    <t>TRANSPORT_MARGIN</t>
  </si>
  <si>
    <t>SALES_Non-Margin</t>
  </si>
  <si>
    <t>TRANSPORT_Non-Margin</t>
  </si>
  <si>
    <t>*Direct Assignments</t>
  </si>
  <si>
    <t>MAINS-DIRECT</t>
  </si>
  <si>
    <t>SERVICE-DIRECT</t>
  </si>
  <si>
    <t>Choice of Inputs:</t>
  </si>
  <si>
    <t>HTY</t>
  </si>
  <si>
    <t>From Datasheet</t>
  </si>
  <si>
    <t>Account Description</t>
  </si>
  <si>
    <t>FERC Account</t>
  </si>
  <si>
    <t>Account Balance</t>
  </si>
  <si>
    <t>Internal
Allocation Factor</t>
  </si>
  <si>
    <t>Functional
Allocation Factor</t>
  </si>
  <si>
    <t>Classification 
Allocation Factor</t>
  </si>
  <si>
    <t>Demand
Allocation Factor</t>
  </si>
  <si>
    <t>Customer
Allocation Factor</t>
  </si>
  <si>
    <t>Labor</t>
  </si>
  <si>
    <t>Option2</t>
  </si>
  <si>
    <t>Option3</t>
  </si>
  <si>
    <t>Labor Balance</t>
  </si>
  <si>
    <t>RATE BASE</t>
  </si>
  <si>
    <t>Plant in Service</t>
  </si>
  <si>
    <t>Intangible Plant</t>
  </si>
  <si>
    <t>Organization</t>
  </si>
  <si>
    <t>INT_T&amp;D_PLANT</t>
  </si>
  <si>
    <t>Franchises &amp; Consents</t>
  </si>
  <si>
    <t>Misc. Intangible Plant - Plant Related</t>
  </si>
  <si>
    <t>Misc. Intangible Plant - Throughtput Related</t>
  </si>
  <si>
    <t>TRANSMISSION</t>
  </si>
  <si>
    <t>COMMODITY</t>
  </si>
  <si>
    <t>Misc. Intangible Plant - Customer Related</t>
  </si>
  <si>
    <t>DISTRIBUTION</t>
  </si>
  <si>
    <t xml:space="preserve">Transmission plant </t>
  </si>
  <si>
    <t>Land and Land Rights</t>
  </si>
  <si>
    <t>Structures and improvements</t>
  </si>
  <si>
    <t>Mains</t>
  </si>
  <si>
    <t>Mains - Direct</t>
  </si>
  <si>
    <t>Compressor station equipment</t>
  </si>
  <si>
    <t>Measuring and regulating station equipment</t>
  </si>
  <si>
    <t>Communication equipment</t>
  </si>
  <si>
    <t>Distribution Plant</t>
  </si>
  <si>
    <t>INT_DIST-MAINS</t>
  </si>
  <si>
    <t>Structures and Improvements</t>
  </si>
  <si>
    <t>Mains Plastic IP 6"</t>
  </si>
  <si>
    <t>Compressor Station</t>
  </si>
  <si>
    <t>M &amp; R Station Equipment - general</t>
  </si>
  <si>
    <t>M &amp; R Station Equipment - city gate</t>
  </si>
  <si>
    <t>Services - Direct</t>
  </si>
  <si>
    <t>Meters</t>
  </si>
  <si>
    <t>House Regulator &amp; Install.</t>
  </si>
  <si>
    <t>Industrial M &amp; R Station Equipment</t>
  </si>
  <si>
    <t>General Plant</t>
  </si>
  <si>
    <t>Office Furniture and Equipment</t>
  </si>
  <si>
    <t>Transportation Equipment</t>
  </si>
  <si>
    <t>Stores Equipment</t>
  </si>
  <si>
    <t xml:space="preserve">Tools, Shop, and Garage Equipment </t>
  </si>
  <si>
    <t>Laboratory Equipment</t>
  </si>
  <si>
    <t>Power Operated Equipment</t>
  </si>
  <si>
    <t>Communication Equipment</t>
  </si>
  <si>
    <t>Miscellaneous Equipment</t>
  </si>
  <si>
    <t>Accumulated Depreciation &amp; Amortization</t>
  </si>
  <si>
    <t>Misc. Intangible Plant</t>
  </si>
  <si>
    <t>INT_INTANGIBLE</t>
  </si>
  <si>
    <t>INT_TRANS-MAIN</t>
  </si>
  <si>
    <t>INT_SERVICES</t>
  </si>
  <si>
    <t>Other Rate Base Items</t>
  </si>
  <si>
    <t>Accumulated deferred income taxes</t>
  </si>
  <si>
    <t>Customer advances for construction</t>
  </si>
  <si>
    <t>Other regulatory liabilities</t>
  </si>
  <si>
    <t>Working capital allowance</t>
  </si>
  <si>
    <t>N/A</t>
  </si>
  <si>
    <t>OPERATION AND MAINTENANCE EXPENSE</t>
  </si>
  <si>
    <t>Production, Storage, LNG, Transmission, and Distribution Expense</t>
  </si>
  <si>
    <t>Other Gas Supply Expenses</t>
  </si>
  <si>
    <t>GAS SUPPLY</t>
  </si>
  <si>
    <t>Reserved</t>
  </si>
  <si>
    <t>Distribution Operation Expenses</t>
  </si>
  <si>
    <t>Operation supervision and engineering</t>
  </si>
  <si>
    <t>INT_871-881</t>
  </si>
  <si>
    <t>Distribution load dispatching</t>
  </si>
  <si>
    <t>Mains and services expenses</t>
  </si>
  <si>
    <t>INT_MAIN-SERVICE</t>
  </si>
  <si>
    <t>Measuring and regulating station expenses—general</t>
  </si>
  <si>
    <t>Measuring and regulating station expenses—industrial</t>
  </si>
  <si>
    <t>Maintenance of Mains</t>
  </si>
  <si>
    <t>Meter and house regulator expenses</t>
  </si>
  <si>
    <t>INT_MTR_REG</t>
  </si>
  <si>
    <t>Customer installations expenses</t>
  </si>
  <si>
    <t>Other expenses</t>
  </si>
  <si>
    <t>INT_DISTPT</t>
  </si>
  <si>
    <t>Rents</t>
  </si>
  <si>
    <t>Distribution Maintenance Expenses</t>
  </si>
  <si>
    <t>Maintenance supervision and engineering</t>
  </si>
  <si>
    <t>INT_886-894</t>
  </si>
  <si>
    <t>Structures &amp; Improvements</t>
  </si>
  <si>
    <t>Maintenance of mains</t>
  </si>
  <si>
    <t>Maintenance of M&amp;R station equipment—General</t>
  </si>
  <si>
    <t>Maintenance of M&amp;R station equipment—Industrial</t>
  </si>
  <si>
    <t>Maintenance of M&amp;R station equipment—City Gate</t>
  </si>
  <si>
    <t>Maintenance of services</t>
  </si>
  <si>
    <t>Maintenance of meters and house regulators</t>
  </si>
  <si>
    <t>Maintenance of Other Equipment</t>
  </si>
  <si>
    <t>Customer Accounts, Service, and Sales Expense</t>
  </si>
  <si>
    <t>Customer Account</t>
  </si>
  <si>
    <t xml:space="preserve">Supervision </t>
  </si>
  <si>
    <t>Meter reading expenses</t>
  </si>
  <si>
    <t>Customer records and collection expenses</t>
  </si>
  <si>
    <t>Uncollectible accounts</t>
  </si>
  <si>
    <t xml:space="preserve">Miscellaneous customer accounts expenses </t>
  </si>
  <si>
    <t>Customer Service &amp; Information Expenses</t>
  </si>
  <si>
    <t xml:space="preserve">Customer assistance expenses </t>
  </si>
  <si>
    <t xml:space="preserve">Informational and instructional advertising expenses </t>
  </si>
  <si>
    <t>Miscellaneous customer service and informational expenses</t>
  </si>
  <si>
    <t>Sales Expenses</t>
  </si>
  <si>
    <t>Supervision</t>
  </si>
  <si>
    <t>Demonstrating and selling expenses</t>
  </si>
  <si>
    <t>Advertising expenses</t>
  </si>
  <si>
    <t>Miscellaneous sales expenses</t>
  </si>
  <si>
    <t>Administrative and General Expenses</t>
  </si>
  <si>
    <t>Administrative and general salaries</t>
  </si>
  <si>
    <t>INT_LABOR</t>
  </si>
  <si>
    <t>Office supplies and expenses</t>
  </si>
  <si>
    <t>Outside services employed</t>
  </si>
  <si>
    <t>Property insurance</t>
  </si>
  <si>
    <t>Injuries and damages</t>
  </si>
  <si>
    <t>Employee pensions and benefits</t>
  </si>
  <si>
    <t>Regulatory commission expenses</t>
  </si>
  <si>
    <t>General Advertising expenses</t>
  </si>
  <si>
    <t>Miscellaneous general expenses</t>
  </si>
  <si>
    <t>INT_OM</t>
  </si>
  <si>
    <t>Maintenance of general plant</t>
  </si>
  <si>
    <t>Adjustments, Depreciation and Amortization Expense</t>
  </si>
  <si>
    <t>Depreciation Expense</t>
  </si>
  <si>
    <t/>
  </si>
  <si>
    <t>301-303</t>
  </si>
  <si>
    <t>365-371</t>
  </si>
  <si>
    <t>374-375</t>
  </si>
  <si>
    <t>381-384</t>
  </si>
  <si>
    <t>389-399</t>
  </si>
  <si>
    <t>Taxes</t>
  </si>
  <si>
    <t>Taxes Other Than Income Taxes</t>
  </si>
  <si>
    <t>TOIT - Gross Revenue Taxes</t>
  </si>
  <si>
    <t>INT_REV_REQ_xGRT</t>
  </si>
  <si>
    <t>TOIT - Property, Payroll, &amp; Misc. Taxes</t>
  </si>
  <si>
    <t>INT_PLANT_LABOR</t>
  </si>
  <si>
    <t>Income Taxes</t>
  </si>
  <si>
    <t>Income Taxes - Federal</t>
  </si>
  <si>
    <t>INT_RATEBASE</t>
  </si>
  <si>
    <t>Income Taxes - Provisions for Deferred Federal Income Taxes</t>
  </si>
  <si>
    <t>Provision for Deferred Income Tax - Credit</t>
  </si>
  <si>
    <t>Investment Tax Credit Adjustments</t>
  </si>
  <si>
    <t>REVENUE REQUIREMENT AT EQUAL RATES OF RETURN</t>
  </si>
  <si>
    <t>Test Year Expenses at Current Rates</t>
  </si>
  <si>
    <t>Return on Rate Base</t>
  </si>
  <si>
    <t>Gross Up Items</t>
  </si>
  <si>
    <t>INT_REV_REQ_b/f gross up</t>
  </si>
  <si>
    <t>INTERNAL ALLOCATION FACTORS</t>
  </si>
  <si>
    <t>is used?</t>
  </si>
  <si>
    <t>INT_TOTAL_PLANT</t>
  </si>
  <si>
    <t>INT_Income_before_tax</t>
  </si>
  <si>
    <t>last line for internals</t>
  </si>
  <si>
    <t>Revenue/Margin</t>
  </si>
  <si>
    <t>Operating Revenue</t>
  </si>
  <si>
    <t>Allocation Factor</t>
  </si>
  <si>
    <t>Revenue Category</t>
  </si>
  <si>
    <t>Margin From Gas Sales</t>
  </si>
  <si>
    <t>480 &amp; 481</t>
  </si>
  <si>
    <t>Margin</t>
  </si>
  <si>
    <t>Gas Transportation Margin</t>
  </si>
  <si>
    <t>Non-Margin Sales Revenue</t>
  </si>
  <si>
    <t>non-margin</t>
  </si>
  <si>
    <t>Non-Margin Transportation Revenue</t>
  </si>
  <si>
    <t>Other Operating Revenues</t>
  </si>
  <si>
    <t>Other Revenue</t>
  </si>
  <si>
    <t>NET INCOME AT CURRENT RATES</t>
  </si>
  <si>
    <t>EARNINGS (DEFICIENCY)/SURPLUS</t>
  </si>
  <si>
    <t>REQUIRED INCOME INCREASE/(DECREASE)</t>
  </si>
  <si>
    <t>REVENUE GROSS-UP</t>
  </si>
  <si>
    <t>REQUIRED REVENUE INCREASE/(DECREASE)</t>
  </si>
  <si>
    <t>Total Check</t>
  </si>
  <si>
    <t>END</t>
  </si>
  <si>
    <t>~</t>
  </si>
  <si>
    <t>Gas Supply Demand</t>
  </si>
  <si>
    <t>Gas Supply Commodity</t>
  </si>
  <si>
    <t>Transmission Demand</t>
  </si>
  <si>
    <t>Transmission Commodity</t>
  </si>
  <si>
    <t>Distribution Demand</t>
  </si>
  <si>
    <t>Distribution Commodity</t>
  </si>
  <si>
    <t>Distribution Customer</t>
  </si>
  <si>
    <t>ACCOUNT DESCRIPTION</t>
  </si>
  <si>
    <t>FERC ACCOUNT</t>
  </si>
  <si>
    <t>ACCOUNT BALANCE</t>
  </si>
  <si>
    <t>Revenue Requirement Summary</t>
  </si>
  <si>
    <t>Total System</t>
  </si>
  <si>
    <t>Rate Base</t>
  </si>
  <si>
    <t>Accumulated Reserve</t>
  </si>
  <si>
    <t>Rate of Return Under Current ROR</t>
  </si>
  <si>
    <t>Revenue at Current Rates</t>
  </si>
  <si>
    <t>Gas Rate Schedule Margin</t>
  </si>
  <si>
    <t>Gas Non-Margin Revenue</t>
  </si>
  <si>
    <t>Other Revenues</t>
  </si>
  <si>
    <t>Total Revenue</t>
  </si>
  <si>
    <t>Expenses at Current Rates</t>
  </si>
  <si>
    <t>O&amp;M and A&amp;G Expenses</t>
  </si>
  <si>
    <t>Depreciation and Amortization Expense</t>
  </si>
  <si>
    <t>Taxes Other Than Income</t>
  </si>
  <si>
    <t>Taxes Other Than Income - GRT</t>
  </si>
  <si>
    <t>Total Operating Expenses</t>
  </si>
  <si>
    <t>Earnings Before Interest and Taxes</t>
  </si>
  <si>
    <t>Current Federal Income Taxes</t>
  </si>
  <si>
    <t>Deferred Income Tax</t>
  </si>
  <si>
    <t>Total Income Taxes</t>
  </si>
  <si>
    <t>Operating Income at Current Rates</t>
  </si>
  <si>
    <t>Current Rate of Return</t>
  </si>
  <si>
    <t>Relative Rate of Return</t>
  </si>
  <si>
    <t>Current Revenue to Cost Ratio</t>
  </si>
  <si>
    <t>Current Parity Ratio</t>
  </si>
  <si>
    <t>Rate of Return Under Equal ROR</t>
  </si>
  <si>
    <t>Revenue Requirement at Equal Rates of Return</t>
  </si>
  <si>
    <t>Required Return</t>
  </si>
  <si>
    <t>Required Operating Income</t>
  </si>
  <si>
    <t>Expenses at Required Return</t>
  </si>
  <si>
    <t>Income Taxes and Other</t>
  </si>
  <si>
    <t>Increase - Federal Income Tax</t>
  </si>
  <si>
    <t>Increase - Uncollectable Accounts</t>
  </si>
  <si>
    <t>Increase - Revenue Taxes</t>
  </si>
  <si>
    <t>Revenue Increase Related Expenses</t>
  </si>
  <si>
    <t>LESS</t>
  </si>
  <si>
    <t>Current Miscellaneous Revenue Margin</t>
  </si>
  <si>
    <t>Total Rate Margin at Equal Rates of Return</t>
  </si>
  <si>
    <t>Total Current Rate Margin</t>
  </si>
  <si>
    <t>Base Rate Margin (Deficiency)/Surplus</t>
  </si>
  <si>
    <t>Proposed Margin Increase</t>
  </si>
  <si>
    <t>Total Revenue as Proposed</t>
  </si>
  <si>
    <t>Income Prior to Taxes</t>
  </si>
  <si>
    <t>Proposed Operating Income</t>
  </si>
  <si>
    <t>Proposed Rate of Return</t>
  </si>
  <si>
    <t>Proposed Revenue to Cost Ratio</t>
  </si>
  <si>
    <t>Proposed Parity Ratio</t>
  </si>
  <si>
    <t>Base Rate Margin at Proposed</t>
  </si>
  <si>
    <t>Description</t>
  </si>
  <si>
    <t>Total Rate Base</t>
  </si>
  <si>
    <t>Non-Margin Revenue</t>
  </si>
  <si>
    <t>Scenario A: Revenues at Equalized Rates of Return</t>
  </si>
  <si>
    <t>Revenue Increase/(Decrease)</t>
  </si>
  <si>
    <t>Total Rate Revenue at Equalized Rates of Return</t>
  </si>
  <si>
    <t>Total Revenue at Equalized Rates of Return</t>
  </si>
  <si>
    <t>% Increase of Margin Revenues</t>
  </si>
  <si>
    <t>% Increase of Rate Revenues</t>
  </si>
  <si>
    <t>Resulting Revenue to Cost Ratio</t>
  </si>
  <si>
    <t>Resulting Parity Ratio</t>
  </si>
  <si>
    <t>Scenario B: Equal Percentage Increase on Gas Service Revenue</t>
  </si>
  <si>
    <t>Percent Increase</t>
  </si>
  <si>
    <t>Total Rate Revenue</t>
  </si>
  <si>
    <t>Total Revenue at Equal Percentage Increase</t>
  </si>
  <si>
    <t>Proposed Scenario C: Moderated based on the Current Parity Ratio</t>
  </si>
  <si>
    <t>Targeted Multiple of System Increase or Max to Praity</t>
  </si>
  <si>
    <t>Targeted Percent Increase</t>
  </si>
  <si>
    <t>Targeted Revenue Increase</t>
  </si>
  <si>
    <t>Delta</t>
  </si>
  <si>
    <t>Allocation Basis (Revenue at EROR)</t>
  </si>
  <si>
    <t>Allocation of Delta</t>
  </si>
  <si>
    <t>Multiple of System Increase</t>
  </si>
  <si>
    <t>Total Revenue at Proposed</t>
  </si>
  <si>
    <t>Percent Increase on Base Rate Margin</t>
  </si>
  <si>
    <t>Difference</t>
  </si>
  <si>
    <t>Category Description</t>
  </si>
  <si>
    <t>Allocation Factor Basis</t>
  </si>
  <si>
    <t>Allocation Factor %</t>
  </si>
  <si>
    <t>Line</t>
  </si>
  <si>
    <t>TOTAL</t>
  </si>
  <si>
    <t>Functional Rate Base</t>
  </si>
  <si>
    <t>Subtotal</t>
  </si>
  <si>
    <t>Functional Revenue Requirement</t>
  </si>
  <si>
    <t>Energy</t>
  </si>
  <si>
    <t>Unit Costs</t>
  </si>
  <si>
    <t>Customer (per cust month)</t>
  </si>
  <si>
    <t>Demand &amp; Customer (per cust month)</t>
  </si>
  <si>
    <t>BILLING DETERMINANTS</t>
  </si>
  <si>
    <t>Demand (Peak Day Demand * 12)</t>
  </si>
  <si>
    <t>Customers (Number of Bills)</t>
  </si>
  <si>
    <t>Error Check</t>
  </si>
  <si>
    <t>BACK TO INUPTS</t>
  </si>
  <si>
    <t>Totals</t>
  </si>
  <si>
    <t>Funct+Class</t>
  </si>
  <si>
    <t>Count of Errors</t>
  </si>
  <si>
    <t>First Error</t>
  </si>
  <si>
    <t>Functional/Classification Check</t>
  </si>
  <si>
    <t>Possible Sheets</t>
  </si>
  <si>
    <t>Required Sheets</t>
  </si>
  <si>
    <t>INDEXED LIST</t>
  </si>
  <si>
    <t>Blank Rows Removed</t>
  </si>
  <si>
    <t>Name of Linked Workbooks</t>
  </si>
  <si>
    <t>Cascade WA External Allocation Factors_workpaper.xlsx</t>
  </si>
  <si>
    <t>Data file_Atirum-COS Transfer &amp; Other Info.xlsx</t>
  </si>
  <si>
    <t>ROR</t>
  </si>
  <si>
    <t xml:space="preserve">   Change in rate base</t>
  </si>
  <si>
    <t xml:space="preserve">   Revenue Requirement Impact</t>
  </si>
  <si>
    <t>Rate base</t>
  </si>
  <si>
    <t>Total working capital allowance</t>
  </si>
  <si>
    <t>Total deferred credits</t>
  </si>
  <si>
    <t>Accumulated deferred investment tax credits</t>
  </si>
  <si>
    <t>Accumulated deferred income taxes—other</t>
  </si>
  <si>
    <t>Accumulated deferred income taxes—other property</t>
  </si>
  <si>
    <t>Accumulated deferred income taxes—accelerated amortization property</t>
  </si>
  <si>
    <t>Deferred credits</t>
  </si>
  <si>
    <t>Deferred  credits</t>
  </si>
  <si>
    <t>Current and accrued liabilities</t>
  </si>
  <si>
    <t>Customer deposits</t>
  </si>
  <si>
    <t>Other non current liabilities</t>
  </si>
  <si>
    <t>Accumulated provision for rate refunds</t>
  </si>
  <si>
    <t>Accumulated miscellaneous operating provisions</t>
  </si>
  <si>
    <t>Accumulated provision for pensions and benefits</t>
  </si>
  <si>
    <t>Accumulated provision for injuries and damages</t>
  </si>
  <si>
    <t>Accumulated provision for property insurance</t>
  </si>
  <si>
    <t>Total deferred debits</t>
  </si>
  <si>
    <t>Miscellaneous deferred debits</t>
  </si>
  <si>
    <t>Other regulatory assets</t>
  </si>
  <si>
    <t>Deferred debits</t>
  </si>
  <si>
    <t>Current and accrued assets</t>
  </si>
  <si>
    <t>Total prepayments</t>
  </si>
  <si>
    <t>Prepayments</t>
  </si>
  <si>
    <t xml:space="preserve"> Net Plant</t>
  </si>
  <si>
    <t>Total natural gas</t>
  </si>
  <si>
    <t>Gas owed to system gas</t>
  </si>
  <si>
    <t>Gas stored in reservoirs and pipelines - noncurrent</t>
  </si>
  <si>
    <t>System balancing gas</t>
  </si>
  <si>
    <t>Gas stored - base gas</t>
  </si>
  <si>
    <t>Natural Gas</t>
  </si>
  <si>
    <t>Total accumulated provision for asset acquisition adjustments</t>
  </si>
  <si>
    <t>Accumulated provision for asset acquisition adjustments</t>
  </si>
  <si>
    <t>Total natural gas plant acquisition adjustments</t>
  </si>
  <si>
    <t>Natural gas plant acquisition adjustments</t>
  </si>
  <si>
    <t>Total accumulated provision for depreciation of natural gas utility plant</t>
  </si>
  <si>
    <t xml:space="preserve">General plant </t>
  </si>
  <si>
    <t xml:space="preserve">Distribution plant </t>
  </si>
  <si>
    <t xml:space="preserve">Underground storage plant </t>
  </si>
  <si>
    <t xml:space="preserve">Intangible plant </t>
  </si>
  <si>
    <t>Accumulated provision for amortization of natural gas utility plant</t>
  </si>
  <si>
    <t>Accumulated provision for depreciation of natural gas utility plant</t>
  </si>
  <si>
    <t>Total construction work in progress</t>
  </si>
  <si>
    <t>Construction work in progress</t>
  </si>
  <si>
    <t>Total completed construction not classified</t>
  </si>
  <si>
    <t>Completed construction not classified</t>
  </si>
  <si>
    <t>Total natural plant for future use</t>
  </si>
  <si>
    <t>Gas plant held for future use</t>
  </si>
  <si>
    <t>Total natural gas plant leased to others</t>
  </si>
  <si>
    <t>Gas plant leased to others</t>
  </si>
  <si>
    <t>Total natural gas plant purchased or sold</t>
  </si>
  <si>
    <t>Gas plant purchased or sold</t>
  </si>
  <si>
    <t>Total property under capital leases</t>
  </si>
  <si>
    <t>Property under capital leases</t>
  </si>
  <si>
    <t>Natural gas plant in service</t>
  </si>
  <si>
    <t>Other tangible property</t>
  </si>
  <si>
    <t>Miscellaneous equipment</t>
  </si>
  <si>
    <t>Power operated equipment</t>
  </si>
  <si>
    <t>Laboratory equipment</t>
  </si>
  <si>
    <t>Tools, shop and garage equipment</t>
  </si>
  <si>
    <t>Stores equipment</t>
  </si>
  <si>
    <t>Transportation equipment</t>
  </si>
  <si>
    <t>Office furniture and equipment</t>
  </si>
  <si>
    <t>Land and land rights</t>
  </si>
  <si>
    <t>Other equipment</t>
  </si>
  <si>
    <t>Other property on customers' premises</t>
  </si>
  <si>
    <t>Industrial measuring and regulating station equipment</t>
  </si>
  <si>
    <t>House regulatory installations</t>
  </si>
  <si>
    <t>House regulators</t>
  </si>
  <si>
    <t>Meter installations</t>
  </si>
  <si>
    <t>Measuring and regulating station equipment—city gate check stations</t>
  </si>
  <si>
    <t>Measuring and regulating station equipment—general</t>
  </si>
  <si>
    <t>Rights-of-way</t>
  </si>
  <si>
    <t>Purification equipment</t>
  </si>
  <si>
    <t>Measuring and regulating equipment</t>
  </si>
  <si>
    <t>Lines</t>
  </si>
  <si>
    <t>Nonrecoverable natural gas</t>
  </si>
  <si>
    <t>Reservoirs</t>
  </si>
  <si>
    <t>Storage leaseholds and rights</t>
  </si>
  <si>
    <t>Wells</t>
  </si>
  <si>
    <t>Land</t>
  </si>
  <si>
    <t>Miscellaneous intangible plant</t>
  </si>
  <si>
    <t>Franchises and consents</t>
  </si>
  <si>
    <t>Net Operating Income = natural gas operating revenues - natural gas operating expenses</t>
  </si>
  <si>
    <t>Natural gas operating expenses</t>
  </si>
  <si>
    <t>Total various utility operating income items</t>
  </si>
  <si>
    <t>Other utility operating income</t>
  </si>
  <si>
    <t>Expenses of natural gas plant leased to others</t>
  </si>
  <si>
    <t>Revenues from natural gas plant leased to others</t>
  </si>
  <si>
    <t>Losses from disposition of utility plant</t>
  </si>
  <si>
    <t>Gains from disposition of utility plant</t>
  </si>
  <si>
    <t>Various utility operating income items</t>
  </si>
  <si>
    <t>Total taxes</t>
  </si>
  <si>
    <t>Investment Tax credit Adj.</t>
  </si>
  <si>
    <t>Provision for deferred income taxes—credit, utility operating income</t>
  </si>
  <si>
    <t>Provisions for deferred income taxes, utility operating income</t>
  </si>
  <si>
    <t>Income Taxes - other taxes utility operating income</t>
  </si>
  <si>
    <t>Income Taxes - federal taxes utility operating income</t>
  </si>
  <si>
    <t xml:space="preserve">Taxes other than income </t>
  </si>
  <si>
    <t>Total regulatory debits and credits</t>
  </si>
  <si>
    <t>407.3, 407.4</t>
  </si>
  <si>
    <t xml:space="preserve">Regulatory debits and credits </t>
  </si>
  <si>
    <t>Regulatory debits and credits</t>
  </si>
  <si>
    <t>Total amortization expenses</t>
  </si>
  <si>
    <t>Amortization of conversion expense</t>
  </si>
  <si>
    <t>Amortization of property losses, unrecovered plant and regulatory</t>
  </si>
  <si>
    <t>Amortization of gas plant acquisition adjustments</t>
  </si>
  <si>
    <t>Amortization of other gas plant</t>
  </si>
  <si>
    <t>Amortization of other limited-term gas plant</t>
  </si>
  <si>
    <t>Amortization of underground storage land and land rights</t>
  </si>
  <si>
    <t>Amortization and depletion of producing natural gas land and land</t>
  </si>
  <si>
    <t>404, 405</t>
  </si>
  <si>
    <t>Intangible plant</t>
  </si>
  <si>
    <t>Amortization expenses</t>
  </si>
  <si>
    <t>Total depreciation expenses</t>
  </si>
  <si>
    <t>403, 403.1</t>
  </si>
  <si>
    <t>Depreciation expense common</t>
  </si>
  <si>
    <t>Depreciation expense general plant</t>
  </si>
  <si>
    <t>Depreciation expense distribution</t>
  </si>
  <si>
    <t>Depreciation expense transmission</t>
  </si>
  <si>
    <t xml:space="preserve">Depreciation expense storage and terminaling </t>
  </si>
  <si>
    <t>Depreciation expense production</t>
  </si>
  <si>
    <t>Depreciation expenses</t>
  </si>
  <si>
    <t>Total administrative and general expenses</t>
  </si>
  <si>
    <t>General advertising expenses</t>
  </si>
  <si>
    <t>Duplicate charges—credit</t>
  </si>
  <si>
    <t>Franchise requirements</t>
  </si>
  <si>
    <t>Administrative expenses transferred—credit</t>
  </si>
  <si>
    <t>Administrative and general expenses</t>
  </si>
  <si>
    <t>Total customer service and informational expenses</t>
  </si>
  <si>
    <t>Customer service and informational expenses</t>
  </si>
  <si>
    <t>Total customer account expenses</t>
  </si>
  <si>
    <t>Customer account expenses</t>
  </si>
  <si>
    <t>Total distribution expenses</t>
  </si>
  <si>
    <t>Distribution Expenses</t>
  </si>
  <si>
    <t>Total distribution expenses - maintenance</t>
  </si>
  <si>
    <t>Maintenance of other equipment</t>
  </si>
  <si>
    <t>Maintenance of measuring and regulating station equipment—city gate</t>
  </si>
  <si>
    <t>Maintenance of measuring and regulating station equipment—industrial</t>
  </si>
  <si>
    <t>Maintenance of measuring and regulating station equipment—general</t>
  </si>
  <si>
    <t>Maintenance of compressor station equipment</t>
  </si>
  <si>
    <t>Maintenance of structures and improvements</t>
  </si>
  <si>
    <t>Total distribution expenses - operation</t>
  </si>
  <si>
    <t>Measuring and regulating station expenses—city gate check stations</t>
  </si>
  <si>
    <t>Compressor station fuel and power (major only)</t>
  </si>
  <si>
    <t>Compressor station labor and expenses</t>
  </si>
  <si>
    <t>Distribution expenses</t>
  </si>
  <si>
    <t>Transmission Expenses</t>
  </si>
  <si>
    <t>Total transmission expenses - maintenance</t>
  </si>
  <si>
    <t>Maintenance of communication equipment</t>
  </si>
  <si>
    <t>Maintenance of measuring and regulating station equipment</t>
  </si>
  <si>
    <t>TotaltTransmission expenses - operation</t>
  </si>
  <si>
    <t>Transmission and compression of gas by others</t>
  </si>
  <si>
    <t>Measuring and regulating station expenses</t>
  </si>
  <si>
    <t>Mains expenses</t>
  </si>
  <si>
    <t>Other fuel and power for compressor stations</t>
  </si>
  <si>
    <t>Gas for compressor station fuel</t>
  </si>
  <si>
    <t>Communication system expenses</t>
  </si>
  <si>
    <t>System control and load dispatching</t>
  </si>
  <si>
    <t>Transmission expenses</t>
  </si>
  <si>
    <t>Natural Gas Storage, Terminaling and Processing Expenses</t>
  </si>
  <si>
    <t>Total other storage expenses - maintenance</t>
  </si>
  <si>
    <t>Maintenance of measuring and regulating equipment</t>
  </si>
  <si>
    <t>Maintenance of compressor equipment</t>
  </si>
  <si>
    <t>Maintenance of vaporizing equipment</t>
  </si>
  <si>
    <t>Maintenance of liquefaction equipment</t>
  </si>
  <si>
    <t>Maintenance of purification equipment</t>
  </si>
  <si>
    <t>Maintenance of gas holders</t>
  </si>
  <si>
    <t>Total other storage expenses - operation</t>
  </si>
  <si>
    <t>Gas losses</t>
  </si>
  <si>
    <t>Power</t>
  </si>
  <si>
    <t>Fuel</t>
  </si>
  <si>
    <t>Operation labor and expenses</t>
  </si>
  <si>
    <t>Total underground storage expenses - maintenance</t>
  </si>
  <si>
    <t>Maintenance of lines</t>
  </si>
  <si>
    <t>Maintenance of reservoirs and wells</t>
  </si>
  <si>
    <t>Total underground storage expenses - operation</t>
  </si>
  <si>
    <t>Storage well royalties</t>
  </si>
  <si>
    <t>Exploration and development</t>
  </si>
  <si>
    <t>Purification expenses</t>
  </si>
  <si>
    <t>Compressor station fuel and power</t>
  </si>
  <si>
    <t>Compressor station expenses</t>
  </si>
  <si>
    <t>Lines expenses</t>
  </si>
  <si>
    <t>Wells expenses</t>
  </si>
  <si>
    <t>Maps and records</t>
  </si>
  <si>
    <t xml:space="preserve"> Natural Gas Storage, Terminaling and Processing Expenses</t>
  </si>
  <si>
    <t>Production expenses</t>
  </si>
  <si>
    <t>Total other gas supply expenses</t>
  </si>
  <si>
    <t>Other gas supply expenses</t>
  </si>
  <si>
    <t>Gas used for other utility operations—credit</t>
  </si>
  <si>
    <t>Gas used for products extraction—credit</t>
  </si>
  <si>
    <t>Gas used for compressor station fuel—credit</t>
  </si>
  <si>
    <t>Deliveries of natural gas for processing—credit</t>
  </si>
  <si>
    <t>Withdrawals of liquefied natural gas held for processing—debt</t>
  </si>
  <si>
    <t>Gas delivered to storage—credit</t>
  </si>
  <si>
    <t>Gas withdrawn from storage—debit</t>
  </si>
  <si>
    <t>Purchased gas expenses</t>
  </si>
  <si>
    <t>Exchange gas</t>
  </si>
  <si>
    <t>Purchased gas cost adjustments</t>
  </si>
  <si>
    <t>Other gas purchases</t>
  </si>
  <si>
    <t>Liquefied natural gas purchases</t>
  </si>
  <si>
    <t>Natural gas city gate purchases</t>
  </si>
  <si>
    <t>Natural gas transmission line purchases</t>
  </si>
  <si>
    <t>Natural gas gasoline plant outlet purchases</t>
  </si>
  <si>
    <t>Natural gas field line purchases</t>
  </si>
  <si>
    <t>Natural gas well head purchases, intracompany transfers</t>
  </si>
  <si>
    <t>Natural gas well head purchases</t>
  </si>
  <si>
    <t>Total manufactured gas production expenses</t>
  </si>
  <si>
    <t>Maintenance of production equipment</t>
  </si>
  <si>
    <t>Miscellaneous production expenses</t>
  </si>
  <si>
    <t>Gas mixing expenses</t>
  </si>
  <si>
    <t>Residuals produced—credit</t>
  </si>
  <si>
    <t>Residuals expenses</t>
  </si>
  <si>
    <t>Raw materials for other gas processes</t>
  </si>
  <si>
    <t>Liquefied petroleum gas</t>
  </si>
  <si>
    <t>Oil for oil gas</t>
  </si>
  <si>
    <t>Oil for water gas</t>
  </si>
  <si>
    <t>Coal carbonized in coke ovens</t>
  </si>
  <si>
    <t>Other gas fuels</t>
  </si>
  <si>
    <t>Fuel for liquefied petroleum gas process</t>
  </si>
  <si>
    <t>Fuel for oil gas</t>
  </si>
  <si>
    <t>Water gas generator fuel</t>
  </si>
  <si>
    <t>Producer gas fuel</t>
  </si>
  <si>
    <t>Fuel under coke ovens</t>
  </si>
  <si>
    <t>Other process production expenses</t>
  </si>
  <si>
    <t>Liquefied petroleum gas expenses</t>
  </si>
  <si>
    <t>Oil gas generating expenses</t>
  </si>
  <si>
    <t>Water gas generating expenses</t>
  </si>
  <si>
    <t>Producer gas expenses</t>
  </si>
  <si>
    <t>Coke oven expenses</t>
  </si>
  <si>
    <t>Other power expenses</t>
  </si>
  <si>
    <t>Steam expenses</t>
  </si>
  <si>
    <t>Manufactured gas production operation</t>
  </si>
  <si>
    <t>Total natural gas operating revenues</t>
  </si>
  <si>
    <t>Total Other operating revenues</t>
  </si>
  <si>
    <t>Other gas revenues</t>
  </si>
  <si>
    <t>Interdepartmental rents</t>
  </si>
  <si>
    <t>Rent from gas property</t>
  </si>
  <si>
    <t>Incidental gasoline and oil sales</t>
  </si>
  <si>
    <t>Revenues from natural gas processed by others</t>
  </si>
  <si>
    <t>Sales of products extracted from natural gas</t>
  </si>
  <si>
    <t>Miscellaneous service revenues</t>
  </si>
  <si>
    <t>Forfeited discounts</t>
  </si>
  <si>
    <t>Revenues from storing gas of others</t>
  </si>
  <si>
    <t>Total revenues from transportation of gas</t>
  </si>
  <si>
    <t>Revenues from transportation of gas of others through distribution facilities</t>
  </si>
  <si>
    <t>Revenues from transportation of gas of others through transmission facilities</t>
  </si>
  <si>
    <t>Revenues from transportation of gas of others through gathering facilities</t>
  </si>
  <si>
    <t>Total revenues net of provision for rate refunds</t>
  </si>
  <si>
    <t>Provision for rate refunds</t>
  </si>
  <si>
    <t>Total sales of gas</t>
  </si>
  <si>
    <t>Sales for resale</t>
  </si>
  <si>
    <t>Total sales to ultimate customers</t>
  </si>
  <si>
    <t>Intracompany transfers</t>
  </si>
  <si>
    <t>Interdepartmental sales</t>
  </si>
  <si>
    <t>Other sales to public authorities</t>
  </si>
  <si>
    <t>Commercial and industrial sales</t>
  </si>
  <si>
    <t>Residential sales</t>
  </si>
  <si>
    <t>Natural Gas operating revenues</t>
  </si>
  <si>
    <t>FERC Acct #</t>
  </si>
  <si>
    <t>B</t>
  </si>
  <si>
    <t>A</t>
  </si>
  <si>
    <t>Allocation</t>
  </si>
  <si>
    <t>Acronym</t>
  </si>
  <si>
    <t>Costs</t>
  </si>
  <si>
    <t>Parity Ratio at Proposed Rates</t>
  </si>
  <si>
    <t>Revenue-to Cost Ratio at Proposed Rates</t>
  </si>
  <si>
    <t>Variance from Unity</t>
  </si>
  <si>
    <t>Proposed Revenue from Rates</t>
  </si>
  <si>
    <t>Proposed Rate Revenue Increase</t>
  </si>
  <si>
    <t>Parity Ratio at Present Rates</t>
  </si>
  <si>
    <t>Total Cost/Revenue Requirement at Unity</t>
  </si>
  <si>
    <t>Incremental Income Taxes</t>
  </si>
  <si>
    <t>Incremental Revenue Related Expenses</t>
  </si>
  <si>
    <t>Net Income Deficiency (Sufficiency)</t>
  </si>
  <si>
    <t>Net Income From Present Rates</t>
  </si>
  <si>
    <t>Present Revenue from Rates</t>
  </si>
  <si>
    <t>Total Operating Expenses (net of non-rate revenues)</t>
  </si>
  <si>
    <t>Return Requirement</t>
  </si>
  <si>
    <t>Service = Electric</t>
  </si>
  <si>
    <t>Service: Natural Gas</t>
  </si>
  <si>
    <t>Service territory : Washington</t>
  </si>
  <si>
    <t>Summary of Results</t>
  </si>
  <si>
    <t>Customer Class 503</t>
  </si>
  <si>
    <t>Customer Class 504</t>
  </si>
  <si>
    <t>Customer Class 505</t>
  </si>
  <si>
    <t>Customer Class 570</t>
  </si>
  <si>
    <t>Customer Class 663</t>
  </si>
  <si>
    <t>Customer Class 900</t>
  </si>
  <si>
    <t>Customer Class 511</t>
  </si>
  <si>
    <t>Internal Allocator</t>
  </si>
  <si>
    <t>Transmission/Distribution</t>
  </si>
  <si>
    <t>Revenue</t>
  </si>
  <si>
    <t>Various</t>
  </si>
  <si>
    <t>lookup</t>
  </si>
  <si>
    <t>Intangible Plant, Customer Expenses</t>
  </si>
  <si>
    <t>Average Customers</t>
  </si>
  <si>
    <t>Distr. Plant - Services</t>
  </si>
  <si>
    <t>Customer Expenses</t>
  </si>
  <si>
    <t>Uncollectibles</t>
  </si>
  <si>
    <t>Distribution Plant, Distribution Expenses</t>
  </si>
  <si>
    <t>Peak and Average for Mains</t>
  </si>
  <si>
    <t>Transmission and Distribution Plant, Transmission and Distribution Expenses</t>
  </si>
  <si>
    <t>Customer Meters - Acct 381, 879</t>
  </si>
  <si>
    <t>House Regulators &amp; Install 383</t>
  </si>
  <si>
    <t>Industrial M&amp;R  Equipment - Acc 385</t>
  </si>
  <si>
    <t>Meter Reading Expenses</t>
  </si>
  <si>
    <t>Common Expenses</t>
  </si>
  <si>
    <t>Gas Supply Demand Component</t>
  </si>
  <si>
    <t>Weather Normalized Volumes/Throughput</t>
  </si>
  <si>
    <t>Gas Supply Commodity Component</t>
  </si>
  <si>
    <t>All Plant, All Expenses</t>
  </si>
  <si>
    <t>Sales revenue excluding Transport and Special Contracts</t>
  </si>
  <si>
    <t>Non-Margin Revneue excluding Transport and Special Contracts</t>
  </si>
  <si>
    <t>Non-Margin Revenue to Transport and Special Contracts</t>
  </si>
  <si>
    <t>Revenue to Transport and Special Contracts Revenue</t>
  </si>
  <si>
    <t>Transmission and Distribution Plant</t>
  </si>
  <si>
    <t>Mains - Direct to Special Contract</t>
  </si>
  <si>
    <t>Total Plant</t>
  </si>
  <si>
    <t>Intangible, Transmission, Distribution, and General Plant</t>
  </si>
  <si>
    <t>Transmission Mains - FERC 367</t>
  </si>
  <si>
    <t>Distribution Plant Mains and Services - FERC 376 and 380</t>
  </si>
  <si>
    <t>Distribution Plant Mains</t>
  </si>
  <si>
    <t>Distribution Plant Mains  - FERC 376</t>
  </si>
  <si>
    <t>Distribution Plant Services</t>
  </si>
  <si>
    <t>Distribution Plant Services - FERC 380</t>
  </si>
  <si>
    <t>O&amp;M - FERC 813-916</t>
  </si>
  <si>
    <t>Distribution Operations Expense - FERC 871-881</t>
  </si>
  <si>
    <t>Distribution Maintenance Expense - FERC 886 - 894</t>
  </si>
  <si>
    <t>Distribution Plant Meters and House Regulators &amp; Install - FERC 381 and 383</t>
  </si>
  <si>
    <t>Transmission Plant</t>
  </si>
  <si>
    <t>Other Gas Supply, Distribution Expenses, Customer Expenses</t>
  </si>
  <si>
    <t>O&amp;M Labor - FERC 813-916</t>
  </si>
  <si>
    <t>50%-50% Weighting of Total Plant and O&amp;M Labor</t>
  </si>
  <si>
    <t>Intangible, Transmission, Distribution, and General Plant, Other Gas Supply, Distribution Expenses, Customer Expenses</t>
  </si>
  <si>
    <t>Total Revenue Requirement before Gross-Up</t>
  </si>
  <si>
    <t>Total Revenue Requirement excluding Gross Revenue Taxes</t>
  </si>
  <si>
    <t>External Allocator</t>
  </si>
  <si>
    <t>External Allocator - Direct Assignment</t>
  </si>
  <si>
    <t>Peak &amp; Average for Customers Served from Steel Main Greater than 6-inch</t>
  </si>
  <si>
    <t>Peak &amp; Average for Customers Served from 2-inch Steel Main and Less</t>
  </si>
  <si>
    <t>Peak &amp; Average for Customers Served from 6-inch Plastic Main</t>
  </si>
  <si>
    <t>Peak &amp; Average for Customers Served from 4-inch Plastic Main</t>
  </si>
  <si>
    <t>Peak &amp; Average for Customers Served from 2-inch and Less Plastic Main</t>
  </si>
  <si>
    <t>Peak &amp; Average Excluding Special Contracts</t>
  </si>
  <si>
    <t>Peak &amp; Average for Customers Served from Steel Main Greater than 2-inch to 4-inch</t>
  </si>
  <si>
    <t>Peak &amp; Average for Customers Served from Steel Main Greater than 4-inch to 6-inch</t>
  </si>
  <si>
    <t>Time period : Twelve Months ended December 31, 2023</t>
  </si>
  <si>
    <t>Cascade Natrual Gas Corp.</t>
  </si>
  <si>
    <t>n/a</t>
  </si>
  <si>
    <t>Revenue-to-Cost Ratio at Present Rates *</t>
  </si>
  <si>
    <t>*  In the Company's cost of service model the Revenue-to Cost Ratio is calculated based on total non-gas revenue divided by total revenue requirement at equal rates of return.</t>
  </si>
  <si>
    <t xml:space="preserve"> This results in a immaterial difference in the resulting presentations.</t>
  </si>
  <si>
    <t>OPERATING INCOME AT CURRENT RATES</t>
  </si>
  <si>
    <t>Reconciliation</t>
  </si>
  <si>
    <t>Gas Transportation Revenues</t>
  </si>
  <si>
    <t>Revenue From Gas Sales</t>
  </si>
  <si>
    <t>Taxes Other Than Income Taxes - Property, Payroll, &amp; Misc. Taxes</t>
  </si>
  <si>
    <t>Measuring/Regulating Equipment</t>
  </si>
  <si>
    <t>Structures</t>
  </si>
  <si>
    <t>End Labor Input</t>
  </si>
  <si>
    <t>935</t>
  </si>
  <si>
    <t>926</t>
  </si>
  <si>
    <t>Miscellaneous Customer Service and informational expense</t>
  </si>
  <si>
    <t>925</t>
  </si>
  <si>
    <t>920</t>
  </si>
  <si>
    <t>912</t>
  </si>
  <si>
    <t>910</t>
  </si>
  <si>
    <t>908</t>
  </si>
  <si>
    <t>903</t>
  </si>
  <si>
    <t>902</t>
  </si>
  <si>
    <t>Miscellaneous Expense</t>
  </si>
  <si>
    <t>901</t>
  </si>
  <si>
    <t>Uncollectible increase is at the end of inputs</t>
  </si>
  <si>
    <t>894</t>
  </si>
  <si>
    <t>893</t>
  </si>
  <si>
    <t>892</t>
  </si>
  <si>
    <t>891</t>
  </si>
  <si>
    <t>890</t>
  </si>
  <si>
    <t>889</t>
  </si>
  <si>
    <t>888</t>
  </si>
  <si>
    <t>887</t>
  </si>
  <si>
    <t>885</t>
  </si>
  <si>
    <t>880</t>
  </si>
  <si>
    <t>879</t>
  </si>
  <si>
    <t>878</t>
  </si>
  <si>
    <t>877</t>
  </si>
  <si>
    <t>Maintenance of measuring and regulating station equipment—City Gate</t>
  </si>
  <si>
    <t>876</t>
  </si>
  <si>
    <t>875</t>
  </si>
  <si>
    <t>874</t>
  </si>
  <si>
    <t>872</t>
  </si>
  <si>
    <t>871</t>
  </si>
  <si>
    <t>870</t>
  </si>
  <si>
    <t>813</t>
  </si>
  <si>
    <t>Adjusted Labor</t>
  </si>
  <si>
    <t>2024 Pro Forma Pension Expense Adjustment</t>
  </si>
  <si>
    <t>Pro Forma Medical Expense Adjustment</t>
  </si>
  <si>
    <t>2024 Pro Forma Wage Adjustment</t>
  </si>
  <si>
    <t>Restate CCA Labor Expense Adjustment</t>
  </si>
  <si>
    <t>Restate Incentives Adjustment</t>
  </si>
  <si>
    <t>Restate Wages Adjustment</t>
  </si>
  <si>
    <t>Amount before Regulatory Adjustment</t>
  </si>
  <si>
    <t>Labor Only (Object Codes 5110-5199) O&amp;M by FERC:</t>
  </si>
  <si>
    <t>Transportation Expense</t>
  </si>
  <si>
    <t>398-G-Miscellaneous Equipment</t>
  </si>
  <si>
    <t>397-G-Telephone &amp; Telex Equip</t>
  </si>
  <si>
    <t>397-G-Supervisory &amp; Telemeter Equip</t>
  </si>
  <si>
    <t>397-G-Radio Comm Equip-Mobile</t>
  </si>
  <si>
    <t>397-G-Radio Comm Equip-Fixed</t>
  </si>
  <si>
    <t>Transmission Mains- Pipeline Integrity</t>
  </si>
  <si>
    <t>396-G-Trailers-Work Equipment</t>
  </si>
  <si>
    <t>Transmission Maintenance Expenses</t>
  </si>
  <si>
    <t>396-G-Power Operated Equipment</t>
  </si>
  <si>
    <t>395-G-Laboratory Equipment</t>
  </si>
  <si>
    <t>394-G-Vehicle CNG Equipment</t>
  </si>
  <si>
    <t>Transmission Operation Expenses</t>
  </si>
  <si>
    <t>394-G-Tools,Shop,Garage Equip</t>
  </si>
  <si>
    <t>393-G-Stores Equipment</t>
  </si>
  <si>
    <t>392-G-Transportation Equipment</t>
  </si>
  <si>
    <t>392-G-Trailers</t>
  </si>
  <si>
    <t>Other Storage Expenses - Maintenance</t>
  </si>
  <si>
    <t>391-G-Software</t>
  </si>
  <si>
    <t>391-G-Office Furniture &amp; Fixtures</t>
  </si>
  <si>
    <t>391-G-Office Equipment</t>
  </si>
  <si>
    <t>Other Storage Expenses - Operation</t>
  </si>
  <si>
    <t>391-G-Comp Equip-Server &amp; Workstati</t>
  </si>
  <si>
    <t>Begin Labor input</t>
  </si>
  <si>
    <t>390-G-Structures &amp; Improvements</t>
  </si>
  <si>
    <t>390-G-Leasehold Improvement</t>
  </si>
  <si>
    <t>389-G-Land &amp; Land Rights</t>
  </si>
  <si>
    <t>385-G-Industrial Meas. &amp; Reg Stn Eq</t>
  </si>
  <si>
    <t>Working Captial</t>
  </si>
  <si>
    <t>383-G-Service Regulators</t>
  </si>
  <si>
    <t>1900/2820/2830</t>
  </si>
  <si>
    <t>Deferred Income Taxes</t>
  </si>
  <si>
    <t>381-G-Meters Incl GPNG-MDU ERT</t>
  </si>
  <si>
    <t>381-G-ERT Units-CNGC-IGC</t>
  </si>
  <si>
    <t>380-G-Services-Steel-CNGC</t>
  </si>
  <si>
    <t>380-G-Services-Plastic-CNGC</t>
  </si>
  <si>
    <t>379-G-Measure/Regulation City Gate</t>
  </si>
  <si>
    <t>378-G-Measure/Regulation</t>
  </si>
  <si>
    <t>377-G-Compressor Station</t>
  </si>
  <si>
    <t>376-G-Mains-Steel</t>
  </si>
  <si>
    <t>376-G-Mains-Plastic</t>
  </si>
  <si>
    <t>376-G-Mains-High Pressure Steel</t>
  </si>
  <si>
    <t>375-G-Structures &amp; Improvements</t>
  </si>
  <si>
    <t>374-G-Land and Land Rights</t>
  </si>
  <si>
    <t>374-G-Land</t>
  </si>
  <si>
    <t>369-G-Measuring/Regulating Equipmen</t>
  </si>
  <si>
    <t>367-G-Mains</t>
  </si>
  <si>
    <t>366-G-Structures</t>
  </si>
  <si>
    <t>365-G-Rights-of-Way</t>
  </si>
  <si>
    <t>365-G-Land and Land Rights</t>
  </si>
  <si>
    <t>303-G-Misc. Intangible Plant</t>
  </si>
  <si>
    <t>Accumulated Depreciation &amp; Amortization Expense</t>
  </si>
  <si>
    <t>Misc. Equipment</t>
  </si>
  <si>
    <t>Measuring and regulating station equipment—City Gate</t>
  </si>
  <si>
    <t>398</t>
  </si>
  <si>
    <t>396</t>
  </si>
  <si>
    <t>392</t>
  </si>
  <si>
    <t>390</t>
  </si>
  <si>
    <t>385</t>
  </si>
  <si>
    <t>LNG Equipment</t>
  </si>
  <si>
    <t>383</t>
  </si>
  <si>
    <t>Gas Holders - LNG</t>
  </si>
  <si>
    <t>381</t>
  </si>
  <si>
    <t>Structures &amp; improvement - LNG</t>
  </si>
  <si>
    <t>380</t>
  </si>
  <si>
    <t>Land &amp; Land Rights - LNG</t>
  </si>
  <si>
    <t>379</t>
  </si>
  <si>
    <t>Natural Gas Other Storage Plant</t>
  </si>
  <si>
    <t>378</t>
  </si>
  <si>
    <t>377</t>
  </si>
  <si>
    <t>376</t>
  </si>
  <si>
    <t>375</t>
  </si>
  <si>
    <t>369</t>
  </si>
  <si>
    <t>302-G-Franchises</t>
  </si>
  <si>
    <t>367</t>
  </si>
  <si>
    <t>301-G-Organization</t>
  </si>
  <si>
    <t>RWIP</t>
  </si>
  <si>
    <t>month13endreserve</t>
  </si>
  <si>
    <t>month13endbalance</t>
  </si>
  <si>
    <t>From RWIP Balances file</t>
  </si>
  <si>
    <t>From: CNG 202312 - Depr-1032 B MDU 13 Month Plant Reserve Dec</t>
  </si>
  <si>
    <t>Notes/Questions</t>
  </si>
  <si>
    <t xml:space="preserve">INPUTS - ACCOUNT BALANCES </t>
  </si>
  <si>
    <t>Template</t>
  </si>
  <si>
    <t>Gas Class Cost of Service Study</t>
  </si>
  <si>
    <t>ATRIUM ECONOMICS</t>
  </si>
  <si>
    <t>B - COS Results</t>
  </si>
  <si>
    <t>C-COS Allocation Factors</t>
  </si>
  <si>
    <t>E-Summary of Results</t>
  </si>
  <si>
    <t>COS Transfer File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</si>
</sst>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#,##0.0_);\(#,##0.0\)"/>
    <numFmt numFmtId="167" formatCode="0.0"/>
    <numFmt numFmtId="168" formatCode="0.000%"/>
    <numFmt numFmtId="169" formatCode="_(* #,##0.000_);_(* \(#,##0.000\);_(* &quot;-&quot;??_);_(@_)"/>
    <numFmt numFmtId="170" formatCode="_(&quot;$&quot;* #,##0_);_(&quot;$&quot;* \(#,##0\);_(&quot;$&quot;* &quot;-&quot;??_);_(@_)"/>
    <numFmt numFmtId="171" formatCode="0.000000"/>
    <numFmt numFmtId="172" formatCode="#,##0.000_);\(#,##0.000\)"/>
    <numFmt numFmtId="173" formatCode="0.0000%"/>
    <numFmt numFmtId="174" formatCode="_(&quot;$&quot;* #,##0.0000_);_(&quot;$&quot;* \(#,##0.0000\);_(&quot;$&quot;* &quot;-&quot;??_);_(@_)"/>
    <numFmt numFmtId="175" formatCode="0.000"/>
    <numFmt numFmtId="176" formatCode="&quot;$&quot;#,##0.00"/>
    <numFmt numFmtId="177" formatCode="_(* #,##0.0000_);_(* \(#,##0.0000\);_(* &quot;-&quot;??_);_(@_)"/>
    <numFmt numFmtId="178" formatCode="_(&quot;$&quot;* #,##0.0000_);_(&quot;$&quot;* \(#,##0.0000\);_(&quot;$&quot;* &quot;-&quot;????_);_(@_)"/>
    <numFmt numFmtId="179" formatCode="_(* #,##0.00000_);_(* \(#,##0.00000\);_(* &quot;-&quot;??_);_(@_)"/>
    <numFmt numFmtId="180" formatCode="0.00000%"/>
    <numFmt numFmtId="181" formatCode="#,##0.0"/>
    <numFmt numFmtId="182" formatCode="0.0_);\(0.0\)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indexed="12"/>
      <name val="Arial"/>
      <family val="2"/>
    </font>
    <font>
      <sz val="10"/>
      <name val="Arial"/>
      <family val="2"/>
    </font>
    <font>
      <b/>
      <u val="singleAccounting"/>
      <sz val="11"/>
      <color theme="1"/>
      <name val="Calibri"/>
      <family val="2"/>
      <scheme val="minor"/>
    </font>
    <font>
      <b/>
      <sz val="14"/>
      <color indexed="56"/>
      <name val="Arial"/>
      <family val="2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C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2"/>
      <color indexed="56"/>
      <name val="Arial"/>
      <family val="2"/>
    </font>
    <font>
      <i/>
      <sz val="10"/>
      <name val="Arial"/>
      <family val="2"/>
    </font>
    <font>
      <sz val="10"/>
      <name val="Geneva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11"/>
      <color indexed="12"/>
      <name val="Calibri"/>
      <family val="2"/>
      <scheme val="minor"/>
    </font>
    <font>
      <b/>
      <u val="doubleAccounting"/>
      <sz val="11"/>
      <name val="Calibri"/>
      <family val="2"/>
      <scheme val="minor"/>
    </font>
    <font>
      <u val="singleAccounting"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u val="doubleAccounting"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6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u/>
      <sz val="12"/>
      <name val="Calibri"/>
      <family val="2"/>
      <scheme val="minor"/>
    </font>
    <font>
      <sz val="12"/>
      <color rgb="FF008000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  <font>
      <b/>
      <i/>
      <sz val="12"/>
      <color theme="0" tint="-0.499984740745262"/>
      <name val="Calibri"/>
      <family val="2"/>
      <scheme val="minor"/>
    </font>
    <font>
      <sz val="12"/>
      <color rgb="FF0000FF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3C343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3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theme="1"/>
      </top>
      <bottom/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5" fillId="4" borderId="1">
      <alignment horizontal="left"/>
      <protection locked="0"/>
    </xf>
    <xf numFmtId="44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" fillId="0" borderId="0">
      <alignment horizontal="left" vertical="center"/>
    </xf>
    <xf numFmtId="42" fontId="6" fillId="5" borderId="0"/>
    <xf numFmtId="42" fontId="6" fillId="5" borderId="4">
      <alignment vertical="center"/>
    </xf>
    <xf numFmtId="0" fontId="9" fillId="5" borderId="0">
      <alignment horizontal="left" wrapText="1"/>
    </xf>
    <xf numFmtId="0" fontId="1" fillId="0" borderId="0"/>
    <xf numFmtId="44" fontId="6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44" fontId="1" fillId="0" borderId="0" applyFont="0" applyFill="0" applyBorder="0" applyAlignment="0" applyProtection="0"/>
    <xf numFmtId="171" fontId="6" fillId="0" borderId="0">
      <alignment horizontal="left" wrapText="1"/>
    </xf>
    <xf numFmtId="0" fontId="9" fillId="5" borderId="3" applyNumberFormat="0">
      <alignment horizontal="center" vertical="center" wrapText="1"/>
    </xf>
    <xf numFmtId="176" fontId="17" fillId="5" borderId="0">
      <alignment horizontal="left" vertical="center"/>
    </xf>
    <xf numFmtId="42" fontId="6" fillId="5" borderId="2">
      <alignment horizontal="left"/>
    </xf>
    <xf numFmtId="10" fontId="6" fillId="0" borderId="1"/>
    <xf numFmtId="41" fontId="6" fillId="5" borderId="0"/>
    <xf numFmtId="178" fontId="6" fillId="5" borderId="0"/>
    <xf numFmtId="178" fontId="18" fillId="5" borderId="2">
      <alignment horizontal="left"/>
    </xf>
    <xf numFmtId="0" fontId="6" fillId="0" borderId="0"/>
    <xf numFmtId="0" fontId="1" fillId="0" borderId="0"/>
    <xf numFmtId="43" fontId="1" fillId="0" borderId="0" applyFont="0" applyFill="0" applyBorder="0" applyAlignment="0" applyProtection="0"/>
    <xf numFmtId="4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44" fontId="1" fillId="0" borderId="0" applyFont="0" applyFill="0" applyBorder="0" applyAlignment="0" applyProtection="0"/>
  </cellStyleXfs>
  <cellXfs count="380">
    <xf numFmtId="0" fontId="0" fillId="0" borderId="0" xfId="0"/>
    <xf numFmtId="0" fontId="2" fillId="0" borderId="0" xfId="0" applyFont="1"/>
    <xf numFmtId="37" fontId="0" fillId="0" borderId="0" xfId="0" applyNumberFormat="1" applyAlignment="1">
      <alignment horizontal="center"/>
    </xf>
    <xf numFmtId="0" fontId="0" fillId="0" borderId="0" xfId="0" applyAlignment="1">
      <alignment horizontal="left" indent="1"/>
    </xf>
    <xf numFmtId="0" fontId="2" fillId="0" borderId="0" xfId="0" applyFont="1" applyAlignment="1">
      <alignment horizontal="left"/>
    </xf>
    <xf numFmtId="41" fontId="0" fillId="0" borderId="0" xfId="0" applyNumberFormat="1"/>
    <xf numFmtId="37" fontId="2" fillId="0" borderId="0" xfId="0" applyNumberFormat="1" applyFont="1"/>
    <xf numFmtId="9" fontId="0" fillId="0" borderId="0" xfId="2" applyFont="1"/>
    <xf numFmtId="0" fontId="4" fillId="0" borderId="0" xfId="0" applyFont="1"/>
    <xf numFmtId="0" fontId="7" fillId="0" borderId="0" xfId="0" applyFont="1" applyAlignment="1">
      <alignment horizontal="center" wrapText="1"/>
    </xf>
    <xf numFmtId="37" fontId="7" fillId="0" borderId="0" xfId="0" applyNumberFormat="1" applyFont="1" applyAlignment="1">
      <alignment horizontal="center" wrapText="1"/>
    </xf>
    <xf numFmtId="0" fontId="7" fillId="0" borderId="0" xfId="0" applyFont="1"/>
    <xf numFmtId="170" fontId="3" fillId="0" borderId="0" xfId="4" applyNumberFormat="1" applyFont="1" applyFill="1"/>
    <xf numFmtId="0" fontId="0" fillId="0" borderId="0" xfId="0" applyAlignment="1">
      <alignment horizontal="center"/>
    </xf>
    <xf numFmtId="37" fontId="3" fillId="2" borderId="1" xfId="0" applyNumberFormat="1" applyFont="1" applyFill="1" applyBorder="1" applyProtection="1">
      <protection locked="0"/>
    </xf>
    <xf numFmtId="37" fontId="0" fillId="0" borderId="0" xfId="0" applyNumberFormat="1"/>
    <xf numFmtId="37" fontId="3" fillId="6" borderId="1" xfId="0" applyNumberFormat="1" applyFont="1" applyFill="1" applyBorder="1" applyProtection="1">
      <protection locked="0"/>
    </xf>
    <xf numFmtId="37" fontId="3" fillId="0" borderId="0" xfId="0" applyNumberFormat="1" applyFont="1" applyAlignment="1" applyProtection="1">
      <alignment horizontal="left" indent="1"/>
      <protection locked="0"/>
    </xf>
    <xf numFmtId="41" fontId="13" fillId="0" borderId="0" xfId="0" applyNumberFormat="1" applyFont="1"/>
    <xf numFmtId="165" fontId="3" fillId="0" borderId="0" xfId="1" applyNumberFormat="1" applyFont="1" applyFill="1" applyAlignment="1">
      <alignment wrapText="1"/>
    </xf>
    <xf numFmtId="9" fontId="3" fillId="0" borderId="0" xfId="2" applyFont="1" applyFill="1" applyBorder="1"/>
    <xf numFmtId="44" fontId="3" fillId="0" borderId="0" xfId="4" applyFont="1" applyFill="1"/>
    <xf numFmtId="37" fontId="3" fillId="0" borderId="0" xfId="0" applyNumberFormat="1" applyFont="1" applyProtection="1">
      <protection locked="0"/>
    </xf>
    <xf numFmtId="10" fontId="3" fillId="0" borderId="0" xfId="2" applyNumberFormat="1" applyFont="1" applyFill="1" applyBorder="1"/>
    <xf numFmtId="165" fontId="3" fillId="0" borderId="2" xfId="1" applyNumberFormat="1" applyFont="1" applyFill="1" applyBorder="1"/>
    <xf numFmtId="165" fontId="3" fillId="0" borderId="0" xfId="1" applyNumberFormat="1" applyFont="1" applyFill="1" applyBorder="1"/>
    <xf numFmtId="0" fontId="12" fillId="0" borderId="0" xfId="12"/>
    <xf numFmtId="0" fontId="12" fillId="0" borderId="0" xfId="12" applyAlignment="1">
      <alignment vertical="center"/>
    </xf>
    <xf numFmtId="41" fontId="0" fillId="0" borderId="2" xfId="0" applyNumberFormat="1" applyBorder="1"/>
    <xf numFmtId="41" fontId="0" fillId="0" borderId="4" xfId="0" applyNumberFormat="1" applyBorder="1"/>
    <xf numFmtId="165" fontId="1" fillId="0" borderId="17" xfId="1" applyNumberFormat="1" applyFont="1" applyFill="1" applyBorder="1"/>
    <xf numFmtId="37" fontId="3" fillId="0" borderId="1" xfId="0" applyNumberFormat="1" applyFont="1" applyBorder="1" applyProtection="1">
      <protection locked="0"/>
    </xf>
    <xf numFmtId="37" fontId="2" fillId="0" borderId="0" xfId="0" applyNumberFormat="1" applyFont="1" applyAlignment="1">
      <alignment horizontal="center" textRotation="90" wrapText="1"/>
    </xf>
    <xf numFmtId="0" fontId="0" fillId="0" borderId="0" xfId="0" quotePrefix="1"/>
    <xf numFmtId="170" fontId="3" fillId="0" borderId="0" xfId="4" applyNumberFormat="1" applyFont="1" applyFill="1" applyBorder="1"/>
    <xf numFmtId="49" fontId="22" fillId="0" borderId="0" xfId="12" applyNumberFormat="1" applyFont="1"/>
    <xf numFmtId="0" fontId="0" fillId="0" borderId="0" xfId="0" quotePrefix="1" applyAlignment="1">
      <alignment horizontal="center"/>
    </xf>
    <xf numFmtId="0" fontId="14" fillId="0" borderId="0" xfId="0" applyFont="1"/>
    <xf numFmtId="0" fontId="14" fillId="0" borderId="18" xfId="0" applyFont="1" applyBorder="1"/>
    <xf numFmtId="0" fontId="14" fillId="0" borderId="15" xfId="0" applyFont="1" applyBorder="1"/>
    <xf numFmtId="0" fontId="14" fillId="0" borderId="22" xfId="0" applyFont="1" applyBorder="1"/>
    <xf numFmtId="0" fontId="14" fillId="0" borderId="3" xfId="0" applyFont="1" applyBorder="1"/>
    <xf numFmtId="0" fontId="14" fillId="0" borderId="16" xfId="0" applyFont="1" applyBorder="1"/>
    <xf numFmtId="37" fontId="10" fillId="7" borderId="1" xfId="0" applyNumberFormat="1" applyFont="1" applyFill="1" applyBorder="1" applyAlignment="1" applyProtection="1">
      <alignment horizontal="center" vertical="center" wrapText="1"/>
      <protection locked="0"/>
    </xf>
    <xf numFmtId="37" fontId="10" fillId="7" borderId="1" xfId="0" applyNumberFormat="1" applyFont="1" applyFill="1" applyBorder="1" applyAlignment="1" applyProtection="1">
      <alignment horizontal="center" vertical="center"/>
      <protection locked="0"/>
    </xf>
    <xf numFmtId="37" fontId="10" fillId="7" borderId="19" xfId="0" applyNumberFormat="1" applyFont="1" applyFill="1" applyBorder="1" applyAlignment="1" applyProtection="1">
      <alignment horizontal="centerContinuous" vertical="center"/>
      <protection locked="0"/>
    </xf>
    <xf numFmtId="0" fontId="0" fillId="7" borderId="21" xfId="0" applyFill="1" applyBorder="1" applyAlignment="1">
      <alignment horizontal="centerContinuous" vertical="center"/>
    </xf>
    <xf numFmtId="0" fontId="0" fillId="7" borderId="20" xfId="0" applyFill="1" applyBorder="1" applyAlignment="1">
      <alignment horizontal="centerContinuous" vertical="center"/>
    </xf>
    <xf numFmtId="0" fontId="0" fillId="3" borderId="0" xfId="0" quotePrefix="1" applyFill="1"/>
    <xf numFmtId="164" fontId="3" fillId="0" borderId="0" xfId="2" applyNumberFormat="1" applyFont="1" applyFill="1" applyAlignment="1" applyProtection="1">
      <alignment horizontal="center"/>
    </xf>
    <xf numFmtId="165" fontId="3" fillId="0" borderId="0" xfId="1" applyNumberFormat="1" applyFont="1" applyFill="1"/>
    <xf numFmtId="37" fontId="4" fillId="6" borderId="1" xfId="0" applyNumberFormat="1" applyFont="1" applyFill="1" applyBorder="1" applyProtection="1">
      <protection locked="0"/>
    </xf>
    <xf numFmtId="37" fontId="0" fillId="8" borderId="0" xfId="0" applyNumberFormat="1" applyFill="1" applyAlignment="1">
      <alignment horizontal="center"/>
    </xf>
    <xf numFmtId="42" fontId="3" fillId="0" borderId="0" xfId="8" applyFont="1" applyFill="1" applyBorder="1">
      <alignment vertical="center"/>
    </xf>
    <xf numFmtId="42" fontId="10" fillId="0" borderId="0" xfId="7" applyFont="1" applyFill="1"/>
    <xf numFmtId="174" fontId="3" fillId="0" borderId="0" xfId="4" applyNumberFormat="1" applyFont="1" applyFill="1"/>
    <xf numFmtId="43" fontId="10" fillId="0" borderId="0" xfId="1" applyFont="1" applyFill="1" applyBorder="1"/>
    <xf numFmtId="180" fontId="10" fillId="0" borderId="0" xfId="1" applyNumberFormat="1" applyFont="1" applyFill="1" applyBorder="1"/>
    <xf numFmtId="10" fontId="10" fillId="0" borderId="0" xfId="2" applyNumberFormat="1" applyFont="1" applyFill="1" applyBorder="1"/>
    <xf numFmtId="170" fontId="23" fillId="0" borderId="0" xfId="4" applyNumberFormat="1" applyFont="1" applyFill="1" applyBorder="1"/>
    <xf numFmtId="170" fontId="10" fillId="0" borderId="0" xfId="4" applyNumberFormat="1" applyFont="1" applyFill="1" applyBorder="1"/>
    <xf numFmtId="165" fontId="24" fillId="0" borderId="0" xfId="1" applyNumberFormat="1" applyFont="1" applyFill="1" applyBorder="1"/>
    <xf numFmtId="0" fontId="3" fillId="0" borderId="0" xfId="9" applyFont="1" applyFill="1" applyAlignment="1">
      <alignment horizontal="left" wrapText="1" indent="1"/>
    </xf>
    <xf numFmtId="165" fontId="10" fillId="0" borderId="0" xfId="1" applyNumberFormat="1" applyFont="1" applyFill="1" applyBorder="1"/>
    <xf numFmtId="170" fontId="27" fillId="0" borderId="0" xfId="4" applyNumberFormat="1" applyFont="1" applyFill="1" applyBorder="1"/>
    <xf numFmtId="177" fontId="3" fillId="0" borderId="0" xfId="1" applyNumberFormat="1" applyFont="1" applyFill="1" applyBorder="1"/>
    <xf numFmtId="170" fontId="10" fillId="0" borderId="0" xfId="2" applyNumberFormat="1" applyFont="1" applyFill="1" applyBorder="1"/>
    <xf numFmtId="43" fontId="3" fillId="0" borderId="0" xfId="1" applyFont="1" applyFill="1" applyBorder="1"/>
    <xf numFmtId="169" fontId="16" fillId="0" borderId="0" xfId="1" applyNumberFormat="1" applyFont="1" applyFill="1" applyBorder="1"/>
    <xf numFmtId="180" fontId="26" fillId="0" borderId="0" xfId="2" applyNumberFormat="1" applyFont="1" applyFill="1" applyBorder="1"/>
    <xf numFmtId="42" fontId="26" fillId="0" borderId="0" xfId="7" applyFont="1" applyFill="1"/>
    <xf numFmtId="43" fontId="16" fillId="0" borderId="0" xfId="1" applyFont="1" applyFill="1" applyBorder="1"/>
    <xf numFmtId="165" fontId="16" fillId="0" borderId="0" xfId="1" applyNumberFormat="1" applyFont="1" applyFill="1" applyBorder="1"/>
    <xf numFmtId="169" fontId="3" fillId="0" borderId="0" xfId="1" applyNumberFormat="1" applyFont="1" applyFill="1"/>
    <xf numFmtId="9" fontId="3" fillId="6" borderId="1" xfId="2" applyFont="1" applyFill="1" applyBorder="1" applyProtection="1">
      <protection locked="0"/>
    </xf>
    <xf numFmtId="165" fontId="3" fillId="0" borderId="17" xfId="1" applyNumberFormat="1" applyFont="1" applyFill="1" applyBorder="1"/>
    <xf numFmtId="0" fontId="28" fillId="0" borderId="0" xfId="12" applyFont="1" applyFill="1" applyAlignment="1">
      <alignment vertical="center"/>
    </xf>
    <xf numFmtId="0" fontId="28" fillId="0" borderId="0" xfId="12" applyFont="1" applyFill="1"/>
    <xf numFmtId="43" fontId="3" fillId="0" borderId="0" xfId="1" applyFont="1" applyFill="1"/>
    <xf numFmtId="0" fontId="3" fillId="0" borderId="0" xfId="0" applyFont="1"/>
    <xf numFmtId="37" fontId="10" fillId="0" borderId="0" xfId="0" applyNumberFormat="1" applyFont="1"/>
    <xf numFmtId="0" fontId="10" fillId="0" borderId="0" xfId="0" applyFont="1"/>
    <xf numFmtId="37" fontId="3" fillId="0" borderId="1" xfId="0" applyNumberFormat="1" applyFont="1" applyBorder="1" applyAlignment="1" applyProtection="1">
      <alignment horizontal="left"/>
      <protection locked="0"/>
    </xf>
    <xf numFmtId="37" fontId="3" fillId="0" borderId="1" xfId="0" quotePrefix="1" applyNumberFormat="1" applyFont="1" applyBorder="1" applyAlignment="1" applyProtection="1">
      <alignment horizontal="left"/>
      <protection locked="0"/>
    </xf>
    <xf numFmtId="0" fontId="10" fillId="0" borderId="0" xfId="0" applyFont="1" applyAlignment="1">
      <alignment horizontal="center"/>
    </xf>
    <xf numFmtId="0" fontId="3" fillId="0" borderId="0" xfId="0" applyFont="1" applyAlignment="1">
      <alignment wrapText="1"/>
    </xf>
    <xf numFmtId="37" fontId="3" fillId="0" borderId="1" xfId="0" applyNumberFormat="1" applyFont="1" applyBorder="1" applyAlignment="1" applyProtection="1">
      <alignment horizontal="center" wrapText="1"/>
      <protection locked="0"/>
    </xf>
    <xf numFmtId="37" fontId="3" fillId="0" borderId="1" xfId="0" applyNumberFormat="1" applyFont="1" applyBorder="1" applyAlignment="1" applyProtection="1">
      <alignment wrapText="1"/>
      <protection locked="0"/>
    </xf>
    <xf numFmtId="10" fontId="3" fillId="0" borderId="1" xfId="2" applyNumberFormat="1" applyFont="1" applyFill="1" applyBorder="1" applyProtection="1">
      <protection locked="0"/>
    </xf>
    <xf numFmtId="37" fontId="3" fillId="0" borderId="0" xfId="0" applyNumberFormat="1" applyFont="1" applyAlignment="1">
      <alignment horizontal="center"/>
    </xf>
    <xf numFmtId="37" fontId="10" fillId="0" borderId="0" xfId="0" applyNumberFormat="1" applyFont="1" applyAlignment="1">
      <alignment horizontal="center" wrapText="1"/>
    </xf>
    <xf numFmtId="179" fontId="3" fillId="0" borderId="1" xfId="1" applyNumberFormat="1" applyFont="1" applyFill="1" applyBorder="1" applyProtection="1">
      <protection locked="0"/>
    </xf>
    <xf numFmtId="170" fontId="3" fillId="0" borderId="1" xfId="4" applyNumberFormat="1" applyFont="1" applyFill="1" applyBorder="1" applyProtection="1">
      <protection locked="0"/>
    </xf>
    <xf numFmtId="10" fontId="3" fillId="0" borderId="0" xfId="2" applyNumberFormat="1" applyFont="1" applyFill="1"/>
    <xf numFmtId="168" fontId="3" fillId="0" borderId="0" xfId="0" applyNumberFormat="1" applyFont="1"/>
    <xf numFmtId="165" fontId="16" fillId="0" borderId="0" xfId="0" applyNumberFormat="1" applyFont="1"/>
    <xf numFmtId="170" fontId="3" fillId="0" borderId="0" xfId="0" applyNumberFormat="1" applyFont="1"/>
    <xf numFmtId="169" fontId="3" fillId="0" borderId="1" xfId="1" applyNumberFormat="1" applyFont="1" applyFill="1" applyBorder="1" applyProtection="1">
      <protection locked="0"/>
    </xf>
    <xf numFmtId="165" fontId="3" fillId="0" borderId="1" xfId="1" applyNumberFormat="1" applyFont="1" applyFill="1" applyBorder="1" applyProtection="1">
      <protection locked="0"/>
    </xf>
    <xf numFmtId="0" fontId="10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37" fontId="3" fillId="0" borderId="1" xfId="0" applyNumberFormat="1" applyFont="1" applyBorder="1" applyAlignment="1" applyProtection="1">
      <alignment horizontal="left" wrapText="1"/>
      <protection locked="0"/>
    </xf>
    <xf numFmtId="37" fontId="3" fillId="0" borderId="0" xfId="0" applyNumberFormat="1" applyFont="1"/>
    <xf numFmtId="37" fontId="10" fillId="0" borderId="0" xfId="0" applyNumberFormat="1" applyFont="1" applyAlignment="1">
      <alignment horizontal="center"/>
    </xf>
    <xf numFmtId="173" fontId="3" fillId="0" borderId="0" xfId="2" applyNumberFormat="1" applyFont="1" applyFill="1"/>
    <xf numFmtId="0" fontId="3" fillId="0" borderId="0" xfId="0" applyFont="1" applyAlignment="1">
      <alignment horizontal="left"/>
    </xf>
    <xf numFmtId="170" fontId="3" fillId="0" borderId="0" xfId="0" applyNumberFormat="1" applyFont="1" applyAlignment="1">
      <alignment horizontal="center"/>
    </xf>
    <xf numFmtId="9" fontId="3" fillId="0" borderId="0" xfId="2" applyFont="1" applyFill="1"/>
    <xf numFmtId="164" fontId="3" fillId="0" borderId="0" xfId="2" applyNumberFormat="1" applyFont="1" applyFill="1"/>
    <xf numFmtId="39" fontId="3" fillId="0" borderId="0" xfId="0" applyNumberFormat="1" applyFont="1"/>
    <xf numFmtId="39" fontId="3" fillId="0" borderId="1" xfId="0" applyNumberFormat="1" applyFont="1" applyBorder="1" applyProtection="1">
      <protection locked="0"/>
    </xf>
    <xf numFmtId="168" fontId="3" fillId="0" borderId="1" xfId="2" applyNumberFormat="1" applyFont="1" applyFill="1" applyBorder="1" applyProtection="1">
      <protection locked="0"/>
    </xf>
    <xf numFmtId="165" fontId="3" fillId="0" borderId="5" xfId="1" applyNumberFormat="1" applyFont="1" applyFill="1" applyBorder="1"/>
    <xf numFmtId="0" fontId="3" fillId="0" borderId="0" xfId="0" applyFont="1" applyAlignment="1">
      <alignment horizontal="center"/>
    </xf>
    <xf numFmtId="165" fontId="3" fillId="0" borderId="0" xfId="0" applyNumberFormat="1" applyFont="1"/>
    <xf numFmtId="165" fontId="3" fillId="0" borderId="0" xfId="1" applyNumberFormat="1" applyFont="1" applyFill="1" applyAlignment="1">
      <alignment horizontal="right"/>
    </xf>
    <xf numFmtId="0" fontId="3" fillId="0" borderId="6" xfId="0" applyFont="1" applyBorder="1"/>
    <xf numFmtId="0" fontId="15" fillId="0" borderId="0" xfId="0" applyFont="1" applyAlignment="1">
      <alignment horizontal="center" wrapText="1"/>
    </xf>
    <xf numFmtId="0" fontId="15" fillId="0" borderId="0" xfId="0" applyFont="1"/>
    <xf numFmtId="0" fontId="10" fillId="0" borderId="0" xfId="0" applyFont="1" applyAlignment="1">
      <alignment wrapText="1"/>
    </xf>
    <xf numFmtId="0" fontId="3" fillId="0" borderId="7" xfId="0" applyFont="1" applyBorder="1"/>
    <xf numFmtId="37" fontId="3" fillId="0" borderId="1" xfId="0" applyNumberFormat="1" applyFont="1" applyBorder="1" applyAlignment="1" applyProtection="1">
      <alignment horizontal="left" indent="1"/>
      <protection locked="0"/>
    </xf>
    <xf numFmtId="166" fontId="3" fillId="0" borderId="1" xfId="0" applyNumberFormat="1" applyFont="1" applyBorder="1" applyAlignment="1" applyProtection="1">
      <alignment horizontal="left" indent="1"/>
      <protection locked="0"/>
    </xf>
    <xf numFmtId="164" fontId="3" fillId="0" borderId="8" xfId="2" applyNumberFormat="1" applyFont="1" applyFill="1" applyBorder="1" applyProtection="1">
      <protection locked="0"/>
    </xf>
    <xf numFmtId="37" fontId="3" fillId="0" borderId="8" xfId="0" applyNumberFormat="1" applyFont="1" applyBorder="1" applyProtection="1">
      <protection locked="0"/>
    </xf>
    <xf numFmtId="166" fontId="3" fillId="0" borderId="0" xfId="0" applyNumberFormat="1" applyFont="1" applyAlignment="1">
      <alignment horizontal="center"/>
    </xf>
    <xf numFmtId="0" fontId="3" fillId="0" borderId="1" xfId="0" applyFont="1" applyBorder="1" applyAlignment="1" applyProtection="1">
      <alignment horizontal="left" indent="1"/>
      <protection locked="0"/>
    </xf>
    <xf numFmtId="0" fontId="10" fillId="0" borderId="0" xfId="0" applyFont="1" applyAlignment="1">
      <alignment horizontal="left"/>
    </xf>
    <xf numFmtId="37" fontId="3" fillId="0" borderId="1" xfId="0" applyNumberFormat="1" applyFont="1" applyBorder="1" applyAlignment="1" applyProtection="1">
      <alignment horizontal="right"/>
      <protection locked="0"/>
    </xf>
    <xf numFmtId="166" fontId="3" fillId="0" borderId="1" xfId="0" applyNumberFormat="1" applyFont="1" applyBorder="1" applyAlignment="1" applyProtection="1">
      <alignment horizontal="center"/>
      <protection locked="0"/>
    </xf>
    <xf numFmtId="37" fontId="16" fillId="0" borderId="1" xfId="0" applyNumberFormat="1" applyFont="1" applyBorder="1" applyAlignment="1" applyProtection="1">
      <alignment horizontal="left" indent="1"/>
      <protection locked="0"/>
    </xf>
    <xf numFmtId="175" fontId="3" fillId="0" borderId="0" xfId="0" applyNumberFormat="1" applyFont="1"/>
    <xf numFmtId="167" fontId="3" fillId="0" borderId="0" xfId="0" applyNumberFormat="1" applyFont="1" applyAlignment="1">
      <alignment horizontal="center"/>
    </xf>
    <xf numFmtId="0" fontId="3" fillId="0" borderId="0" xfId="0" applyFont="1" applyAlignment="1">
      <alignment horizontal="left" indent="1"/>
    </xf>
    <xf numFmtId="39" fontId="3" fillId="0" borderId="1" xfId="0" applyNumberFormat="1" applyFont="1" applyBorder="1" applyAlignment="1" applyProtection="1">
      <alignment horizontal="center"/>
      <protection locked="0"/>
    </xf>
    <xf numFmtId="165" fontId="10" fillId="0" borderId="0" xfId="1" applyNumberFormat="1" applyFont="1" applyFill="1"/>
    <xf numFmtId="0" fontId="10" fillId="0" borderId="7" xfId="0" applyFont="1" applyBorder="1"/>
    <xf numFmtId="0" fontId="16" fillId="0" borderId="0" xfId="0" applyFont="1"/>
    <xf numFmtId="0" fontId="10" fillId="0" borderId="0" xfId="0" applyFont="1" applyAlignment="1">
      <alignment horizontal="center" wrapText="1"/>
    </xf>
    <xf numFmtId="172" fontId="3" fillId="0" borderId="0" xfId="0" applyNumberFormat="1" applyFont="1"/>
    <xf numFmtId="0" fontId="3" fillId="0" borderId="9" xfId="0" applyFont="1" applyBorder="1"/>
    <xf numFmtId="37" fontId="10" fillId="0" borderId="0" xfId="0" applyNumberFormat="1" applyFont="1" applyAlignment="1">
      <alignment horizontal="center" textRotation="90" wrapText="1"/>
    </xf>
    <xf numFmtId="37" fontId="15" fillId="0" borderId="0" xfId="0" applyNumberFormat="1" applyFont="1" applyAlignment="1">
      <alignment horizontal="center" wrapText="1"/>
    </xf>
    <xf numFmtId="41" fontId="3" fillId="0" borderId="0" xfId="0" applyNumberFormat="1" applyFont="1"/>
    <xf numFmtId="41" fontId="3" fillId="0" borderId="2" xfId="0" applyNumberFormat="1" applyFont="1" applyBorder="1"/>
    <xf numFmtId="37" fontId="16" fillId="0" borderId="0" xfId="0" applyNumberFormat="1" applyFont="1" applyAlignment="1" applyProtection="1">
      <alignment horizontal="left" indent="1"/>
      <protection locked="0"/>
    </xf>
    <xf numFmtId="41" fontId="3" fillId="0" borderId="4" xfId="0" applyNumberFormat="1" applyFont="1" applyBorder="1"/>
    <xf numFmtId="9" fontId="3" fillId="0" borderId="0" xfId="2" applyFont="1" applyFill="1" applyAlignment="1">
      <alignment horizontal="center"/>
    </xf>
    <xf numFmtId="9" fontId="3" fillId="0" borderId="1" xfId="2" applyFont="1" applyFill="1" applyBorder="1" applyProtection="1">
      <protection locked="0"/>
    </xf>
    <xf numFmtId="0" fontId="24" fillId="0" borderId="0" xfId="0" applyFont="1"/>
    <xf numFmtId="165" fontId="15" fillId="0" borderId="0" xfId="1" applyNumberFormat="1" applyFont="1" applyFill="1" applyAlignment="1">
      <alignment horizontal="center" wrapText="1"/>
    </xf>
    <xf numFmtId="41" fontId="10" fillId="0" borderId="0" xfId="0" applyNumberFormat="1" applyFont="1"/>
    <xf numFmtId="0" fontId="25" fillId="0" borderId="0" xfId="0" applyFont="1" applyAlignment="1">
      <alignment horizontal="left"/>
    </xf>
    <xf numFmtId="41" fontId="16" fillId="0" borderId="0" xfId="0" applyNumberFormat="1" applyFont="1"/>
    <xf numFmtId="41" fontId="15" fillId="0" borderId="0" xfId="0" applyNumberFormat="1" applyFont="1"/>
    <xf numFmtId="41" fontId="24" fillId="0" borderId="0" xfId="0" applyNumberFormat="1" applyFont="1"/>
    <xf numFmtId="170" fontId="10" fillId="0" borderId="0" xfId="4" applyNumberFormat="1" applyFont="1" applyFill="1"/>
    <xf numFmtId="165" fontId="24" fillId="0" borderId="0" xfId="1" applyNumberFormat="1" applyFont="1" applyFill="1"/>
    <xf numFmtId="10" fontId="10" fillId="0" borderId="0" xfId="1" applyNumberFormat="1" applyFont="1" applyFill="1"/>
    <xf numFmtId="10" fontId="10" fillId="0" borderId="0" xfId="0" applyNumberFormat="1" applyFont="1"/>
    <xf numFmtId="10" fontId="3" fillId="0" borderId="0" xfId="0" applyNumberFormat="1" applyFont="1"/>
    <xf numFmtId="9" fontId="10" fillId="0" borderId="0" xfId="2" applyFont="1" applyFill="1"/>
    <xf numFmtId="0" fontId="10" fillId="0" borderId="0" xfId="0" applyFont="1" applyAlignment="1">
      <alignment horizontal="left" indent="1"/>
    </xf>
    <xf numFmtId="170" fontId="16" fillId="0" borderId="0" xfId="4" applyNumberFormat="1" applyFont="1" applyFill="1"/>
    <xf numFmtId="44" fontId="3" fillId="0" borderId="0" xfId="0" applyNumberFormat="1" applyFont="1"/>
    <xf numFmtId="0" fontId="10" fillId="0" borderId="0" xfId="0" quotePrefix="1" applyFont="1" applyAlignment="1">
      <alignment horizontal="center" wrapText="1"/>
    </xf>
    <xf numFmtId="2" fontId="3" fillId="0" borderId="0" xfId="0" applyNumberFormat="1" applyFont="1"/>
    <xf numFmtId="0" fontId="9" fillId="0" borderId="0" xfId="0" applyFont="1"/>
    <xf numFmtId="43" fontId="3" fillId="0" borderId="0" xfId="0" applyNumberFormat="1" applyFont="1"/>
    <xf numFmtId="0" fontId="3" fillId="0" borderId="0" xfId="0" applyFont="1" applyAlignment="1">
      <alignment horizontal="left" wrapText="1"/>
    </xf>
    <xf numFmtId="0" fontId="26" fillId="0" borderId="0" xfId="0" applyFont="1" applyAlignment="1">
      <alignment horizontal="left"/>
    </xf>
    <xf numFmtId="41" fontId="26" fillId="0" borderId="0" xfId="0" applyNumberFormat="1" applyFont="1"/>
    <xf numFmtId="0" fontId="3" fillId="0" borderId="23" xfId="0" applyFont="1" applyBorder="1" applyAlignment="1">
      <alignment horizontal="center"/>
    </xf>
    <xf numFmtId="0" fontId="15" fillId="0" borderId="0" xfId="0" applyFont="1" applyAlignment="1">
      <alignment horizontal="center"/>
    </xf>
    <xf numFmtId="37" fontId="3" fillId="0" borderId="0" xfId="0" applyNumberFormat="1" applyFont="1" applyAlignment="1">
      <alignment horizontal="left" indent="1"/>
    </xf>
    <xf numFmtId="170" fontId="3" fillId="0" borderId="2" xfId="4" applyNumberFormat="1" applyFont="1" applyFill="1" applyBorder="1"/>
    <xf numFmtId="37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/>
    </xf>
    <xf numFmtId="170" fontId="3" fillId="0" borderId="2" xfId="4" applyNumberFormat="1" applyFont="1" applyFill="1" applyBorder="1" applyAlignment="1">
      <alignment vertical="top"/>
    </xf>
    <xf numFmtId="41" fontId="3" fillId="0" borderId="0" xfId="0" applyNumberFormat="1" applyFont="1" applyAlignment="1">
      <alignment vertical="top"/>
    </xf>
    <xf numFmtId="0" fontId="3" fillId="0" borderId="3" xfId="0" applyFont="1" applyBorder="1"/>
    <xf numFmtId="37" fontId="3" fillId="0" borderId="10" xfId="0" applyNumberFormat="1" applyFont="1" applyBorder="1" applyAlignment="1">
      <alignment horizontal="left" indent="1"/>
    </xf>
    <xf numFmtId="0" fontId="3" fillId="0" borderId="2" xfId="0" applyFont="1" applyBorder="1"/>
    <xf numFmtId="37" fontId="3" fillId="0" borderId="2" xfId="0" applyNumberFormat="1" applyFont="1" applyBorder="1"/>
    <xf numFmtId="37" fontId="3" fillId="0" borderId="14" xfId="0" applyNumberFormat="1" applyFont="1" applyBorder="1"/>
    <xf numFmtId="37" fontId="3" fillId="0" borderId="11" xfId="0" applyNumberFormat="1" applyFont="1" applyBorder="1" applyAlignment="1">
      <alignment horizontal="left" indent="1"/>
    </xf>
    <xf numFmtId="37" fontId="3" fillId="0" borderId="15" xfId="0" applyNumberFormat="1" applyFont="1" applyBorder="1"/>
    <xf numFmtId="37" fontId="3" fillId="0" borderId="12" xfId="0" applyNumberFormat="1" applyFont="1" applyBorder="1" applyAlignment="1">
      <alignment horizontal="left" indent="1"/>
    </xf>
    <xf numFmtId="37" fontId="3" fillId="0" borderId="13" xfId="0" applyNumberFormat="1" applyFont="1" applyBorder="1" applyProtection="1">
      <protection locked="0"/>
    </xf>
    <xf numFmtId="165" fontId="3" fillId="0" borderId="3" xfId="1" applyNumberFormat="1" applyFont="1" applyFill="1" applyBorder="1"/>
    <xf numFmtId="37" fontId="3" fillId="0" borderId="3" xfId="0" applyNumberFormat="1" applyFont="1" applyBorder="1"/>
    <xf numFmtId="37" fontId="3" fillId="0" borderId="16" xfId="0" applyNumberFormat="1" applyFont="1" applyBorder="1"/>
    <xf numFmtId="0" fontId="29" fillId="0" borderId="0" xfId="0" applyFont="1"/>
    <xf numFmtId="0" fontId="28" fillId="0" borderId="0" xfId="12" applyFont="1" applyFill="1" applyAlignment="1">
      <alignment horizontal="center"/>
    </xf>
    <xf numFmtId="37" fontId="24" fillId="0" borderId="0" xfId="0" applyNumberFormat="1" applyFont="1" applyAlignment="1">
      <alignment wrapText="1"/>
    </xf>
    <xf numFmtId="37" fontId="10" fillId="0" borderId="0" xfId="0" applyNumberFormat="1" applyFont="1" applyAlignment="1">
      <alignment horizontal="left"/>
    </xf>
    <xf numFmtId="0" fontId="11" fillId="0" borderId="0" xfId="0" applyFont="1"/>
    <xf numFmtId="3" fontId="3" fillId="0" borderId="0" xfId="0" quotePrefix="1" applyNumberFormat="1" applyFont="1"/>
    <xf numFmtId="0" fontId="16" fillId="0" borderId="0" xfId="0" applyFont="1" applyAlignment="1">
      <alignment horizontal="right"/>
    </xf>
    <xf numFmtId="0" fontId="30" fillId="0" borderId="0" xfId="0" applyFont="1"/>
    <xf numFmtId="0" fontId="30" fillId="0" borderId="15" xfId="0" applyFont="1" applyBorder="1" applyAlignment="1">
      <alignment horizontal="center"/>
    </xf>
    <xf numFmtId="0" fontId="32" fillId="0" borderId="0" xfId="0" applyFont="1" applyAlignment="1">
      <alignment vertical="center" wrapText="1"/>
    </xf>
    <xf numFmtId="0" fontId="32" fillId="0" borderId="18" xfId="0" applyFont="1" applyBorder="1" applyAlignment="1">
      <alignment wrapText="1"/>
    </xf>
    <xf numFmtId="0" fontId="30" fillId="0" borderId="0" xfId="0" applyFont="1" applyAlignment="1">
      <alignment vertical="center" wrapText="1"/>
    </xf>
    <xf numFmtId="0" fontId="30" fillId="0" borderId="20" xfId="0" applyFont="1" applyBorder="1" applyAlignment="1">
      <alignment horizontal="center"/>
    </xf>
    <xf numFmtId="0" fontId="30" fillId="0" borderId="19" xfId="0" applyFont="1" applyBorder="1"/>
    <xf numFmtId="0" fontId="34" fillId="11" borderId="19" xfId="0" applyFont="1" applyFill="1" applyBorder="1" applyAlignment="1">
      <alignment horizontal="center"/>
    </xf>
    <xf numFmtId="3" fontId="32" fillId="0" borderId="16" xfId="0" applyNumberFormat="1" applyFont="1" applyBorder="1" applyAlignment="1">
      <alignment horizontal="center" wrapText="1"/>
    </xf>
    <xf numFmtId="0" fontId="32" fillId="0" borderId="22" xfId="0" applyFont="1" applyBorder="1" applyAlignment="1">
      <alignment vertical="center" wrapText="1"/>
    </xf>
    <xf numFmtId="3" fontId="32" fillId="0" borderId="15" xfId="0" applyNumberFormat="1" applyFont="1" applyBorder="1" applyAlignment="1">
      <alignment horizontal="center" wrapText="1"/>
    </xf>
    <xf numFmtId="0" fontId="32" fillId="0" borderId="18" xfId="0" applyFont="1" applyBorder="1" applyAlignment="1">
      <alignment vertical="center" wrapText="1"/>
    </xf>
    <xf numFmtId="3" fontId="32" fillId="0" borderId="14" xfId="0" applyNumberFormat="1" applyFont="1" applyBorder="1" applyAlignment="1">
      <alignment horizontal="center" wrapText="1"/>
    </xf>
    <xf numFmtId="0" fontId="32" fillId="0" borderId="24" xfId="0" applyFont="1" applyBorder="1" applyAlignment="1">
      <alignment vertical="center" wrapText="1"/>
    </xf>
    <xf numFmtId="0" fontId="31" fillId="11" borderId="25" xfId="0" applyFont="1" applyFill="1" applyBorder="1" applyAlignment="1">
      <alignment horizontal="center" wrapText="1"/>
    </xf>
    <xf numFmtId="181" fontId="32" fillId="0" borderId="15" xfId="0" applyNumberFormat="1" applyFont="1" applyBorder="1" applyAlignment="1">
      <alignment horizontal="center" wrapText="1"/>
    </xf>
    <xf numFmtId="181" fontId="32" fillId="0" borderId="14" xfId="0" applyNumberFormat="1" applyFont="1" applyBorder="1" applyAlignment="1">
      <alignment horizontal="center" wrapText="1"/>
    </xf>
    <xf numFmtId="0" fontId="34" fillId="0" borderId="24" xfId="0" applyFont="1" applyBorder="1" applyAlignment="1">
      <alignment horizontal="center" vertical="center" wrapText="1"/>
    </xf>
    <xf numFmtId="0" fontId="32" fillId="11" borderId="20" xfId="0" applyFont="1" applyFill="1" applyBorder="1" applyAlignment="1">
      <alignment horizontal="center"/>
    </xf>
    <xf numFmtId="0" fontId="32" fillId="11" borderId="19" xfId="0" applyFont="1" applyFill="1" applyBorder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/>
    </xf>
    <xf numFmtId="0" fontId="32" fillId="0" borderId="22" xfId="0" applyFont="1" applyBorder="1"/>
    <xf numFmtId="0" fontId="32" fillId="0" borderId="0" xfId="0" applyFont="1"/>
    <xf numFmtId="0" fontId="34" fillId="0" borderId="25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32" fillId="0" borderId="18" xfId="0" applyFont="1" applyBorder="1"/>
    <xf numFmtId="0" fontId="32" fillId="0" borderId="14" xfId="0" applyFont="1" applyBorder="1" applyAlignment="1">
      <alignment horizontal="center"/>
    </xf>
    <xf numFmtId="0" fontId="32" fillId="0" borderId="24" xfId="0" applyFont="1" applyBorder="1"/>
    <xf numFmtId="0" fontId="32" fillId="11" borderId="20" xfId="0" applyFont="1" applyFill="1" applyBorder="1" applyAlignment="1">
      <alignment horizontal="center" vertical="center"/>
    </xf>
    <xf numFmtId="0" fontId="32" fillId="11" borderId="19" xfId="0" applyFont="1" applyFill="1" applyBorder="1" applyAlignment="1">
      <alignment horizontal="left" vertical="center"/>
    </xf>
    <xf numFmtId="0" fontId="32" fillId="0" borderId="16" xfId="0" applyFont="1" applyBorder="1" applyAlignment="1">
      <alignment horizontal="center"/>
    </xf>
    <xf numFmtId="0" fontId="32" fillId="0" borderId="22" xfId="0" applyFont="1" applyBorder="1" applyAlignment="1">
      <alignment horizontal="left"/>
    </xf>
    <xf numFmtId="0" fontId="32" fillId="0" borderId="18" xfId="0" applyFont="1" applyBorder="1" applyAlignment="1">
      <alignment horizontal="left"/>
    </xf>
    <xf numFmtId="0" fontId="32" fillId="0" borderId="24" xfId="0" applyFont="1" applyBorder="1" applyAlignment="1">
      <alignment horizontal="left"/>
    </xf>
    <xf numFmtId="0" fontId="31" fillId="13" borderId="21" xfId="0" quotePrefix="1" applyFont="1" applyFill="1" applyBorder="1" applyAlignment="1">
      <alignment horizontal="right"/>
    </xf>
    <xf numFmtId="0" fontId="32" fillId="0" borderId="15" xfId="0" applyFont="1" applyBorder="1" applyAlignment="1">
      <alignment horizontal="center" wrapText="1"/>
    </xf>
    <xf numFmtId="0" fontId="32" fillId="0" borderId="14" xfId="0" applyFont="1" applyBorder="1" applyAlignment="1">
      <alignment horizontal="center" wrapText="1"/>
    </xf>
    <xf numFmtId="0" fontId="32" fillId="0" borderId="2" xfId="0" applyFont="1" applyBorder="1" applyAlignment="1">
      <alignment vertical="center" wrapText="1"/>
    </xf>
    <xf numFmtId="0" fontId="32" fillId="0" borderId="3" xfId="0" applyFont="1" applyBorder="1" applyAlignment="1">
      <alignment vertical="center" wrapText="1"/>
    </xf>
    <xf numFmtId="0" fontId="34" fillId="0" borderId="0" xfId="0" applyFont="1"/>
    <xf numFmtId="0" fontId="34" fillId="0" borderId="0" xfId="0" applyFont="1" applyAlignment="1">
      <alignment horizontal="center" vertical="center" wrapText="1"/>
    </xf>
    <xf numFmtId="0" fontId="30" fillId="0" borderId="15" xfId="0" applyFont="1" applyBorder="1" applyAlignment="1">
      <alignment horizontal="center" vertical="center"/>
    </xf>
    <xf numFmtId="181" fontId="32" fillId="0" borderId="16" xfId="0" applyNumberFormat="1" applyFont="1" applyBorder="1" applyAlignment="1">
      <alignment horizontal="center" wrapText="1"/>
    </xf>
    <xf numFmtId="0" fontId="30" fillId="11" borderId="0" xfId="0" applyFont="1" applyFill="1"/>
    <xf numFmtId="181" fontId="32" fillId="0" borderId="20" xfId="0" applyNumberFormat="1" applyFont="1" applyBorder="1" applyAlignment="1">
      <alignment horizontal="center" wrapText="1"/>
    </xf>
    <xf numFmtId="0" fontId="32" fillId="0" borderId="19" xfId="0" applyFont="1" applyBorder="1" applyAlignment="1">
      <alignment vertical="center" wrapText="1"/>
    </xf>
    <xf numFmtId="0" fontId="32" fillId="0" borderId="0" xfId="0" applyFont="1" applyAlignment="1">
      <alignment horizontal="left" vertical="center" wrapText="1"/>
    </xf>
    <xf numFmtId="0" fontId="32" fillId="0" borderId="15" xfId="0" applyFont="1" applyBorder="1" applyAlignment="1">
      <alignment horizontal="center" vertical="center" wrapText="1"/>
    </xf>
    <xf numFmtId="0" fontId="30" fillId="0" borderId="0" xfId="0" applyFont="1" applyAlignment="1">
      <alignment horizontal="left" vertical="center"/>
    </xf>
    <xf numFmtId="0" fontId="30" fillId="0" borderId="18" xfId="0" applyFont="1" applyBorder="1"/>
    <xf numFmtId="0" fontId="30" fillId="0" borderId="22" xfId="0" applyFont="1" applyBorder="1"/>
    <xf numFmtId="0" fontId="32" fillId="0" borderId="24" xfId="0" applyFont="1" applyBorder="1" applyAlignment="1">
      <alignment horizontal="left" vertical="center" wrapText="1"/>
    </xf>
    <xf numFmtId="0" fontId="30" fillId="0" borderId="15" xfId="0" quotePrefix="1" applyFont="1" applyBorder="1" applyAlignment="1">
      <alignment horizontal="center"/>
    </xf>
    <xf numFmtId="0" fontId="30" fillId="0" borderId="15" xfId="0" quotePrefix="1" applyFont="1" applyBorder="1" applyAlignment="1">
      <alignment horizontal="center" vertical="center"/>
    </xf>
    <xf numFmtId="0" fontId="31" fillId="0" borderId="26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1" fillId="0" borderId="0" xfId="0" applyFont="1" applyAlignment="1">
      <alignment horizontal="center"/>
    </xf>
    <xf numFmtId="2" fontId="30" fillId="0" borderId="0" xfId="0" applyNumberFormat="1" applyFont="1"/>
    <xf numFmtId="165" fontId="30" fillId="0" borderId="0" xfId="0" applyNumberFormat="1" applyFont="1"/>
    <xf numFmtId="165" fontId="30" fillId="0" borderId="0" xfId="1" applyNumberFormat="1" applyFont="1" applyFill="1"/>
    <xf numFmtId="0" fontId="31" fillId="0" borderId="28" xfId="0" applyFont="1" applyBorder="1"/>
    <xf numFmtId="0" fontId="30" fillId="0" borderId="27" xfId="0" applyFont="1" applyBorder="1"/>
    <xf numFmtId="0" fontId="35" fillId="0" borderId="0" xfId="13" applyFont="1" applyAlignment="1">
      <alignment horizontal="center"/>
    </xf>
    <xf numFmtId="0" fontId="32" fillId="0" borderId="0" xfId="13" applyFont="1" applyAlignment="1">
      <alignment horizontal="center"/>
    </xf>
    <xf numFmtId="0" fontId="34" fillId="0" borderId="0" xfId="13" applyFont="1" applyAlignment="1">
      <alignment horizontal="center"/>
    </xf>
    <xf numFmtId="0" fontId="31" fillId="0" borderId="28" xfId="0" applyFont="1" applyBorder="1" applyAlignment="1">
      <alignment horizontal="center" vertical="center"/>
    </xf>
    <xf numFmtId="37" fontId="30" fillId="0" borderId="0" xfId="0" applyNumberFormat="1" applyFont="1"/>
    <xf numFmtId="10" fontId="30" fillId="0" borderId="0" xfId="0" applyNumberFormat="1" applyFont="1"/>
    <xf numFmtId="0" fontId="30" fillId="0" borderId="0" xfId="0" applyFont="1" applyAlignment="1">
      <alignment wrapText="1"/>
    </xf>
    <xf numFmtId="165" fontId="36" fillId="0" borderId="0" xfId="1" applyNumberFormat="1" applyFont="1" applyFill="1"/>
    <xf numFmtId="165" fontId="36" fillId="0" borderId="0" xfId="0" applyNumberFormat="1" applyFont="1"/>
    <xf numFmtId="170" fontId="10" fillId="15" borderId="0" xfId="4" applyNumberFormat="1" applyFont="1" applyFill="1" applyBorder="1"/>
    <xf numFmtId="165" fontId="30" fillId="15" borderId="0" xfId="1" applyNumberFormat="1" applyFont="1" applyFill="1"/>
    <xf numFmtId="10" fontId="36" fillId="0" borderId="0" xfId="2" applyNumberFormat="1" applyFont="1" applyFill="1"/>
    <xf numFmtId="165" fontId="37" fillId="0" borderId="0" xfId="0" applyNumberFormat="1" applyFont="1"/>
    <xf numFmtId="0" fontId="37" fillId="0" borderId="0" xfId="0" applyFont="1"/>
    <xf numFmtId="3" fontId="16" fillId="0" borderId="0" xfId="0" applyNumberFormat="1" applyFont="1"/>
    <xf numFmtId="3" fontId="16" fillId="3" borderId="0" xfId="0" applyNumberFormat="1" applyFont="1" applyFill="1"/>
    <xf numFmtId="0" fontId="37" fillId="3" borderId="0" xfId="0" applyFont="1" applyFill="1"/>
    <xf numFmtId="0" fontId="16" fillId="14" borderId="0" xfId="0" applyFont="1" applyFill="1"/>
    <xf numFmtId="165" fontId="30" fillId="0" borderId="0" xfId="1" applyNumberFormat="1" applyFont="1"/>
    <xf numFmtId="43" fontId="0" fillId="0" borderId="0" xfId="1" applyFont="1"/>
    <xf numFmtId="0" fontId="38" fillId="0" borderId="0" xfId="0" applyFont="1" applyAlignment="1">
      <alignment horizontal="center"/>
    </xf>
    <xf numFmtId="0" fontId="37" fillId="0" borderId="0" xfId="0" applyFont="1" applyAlignment="1">
      <alignment vertical="center" wrapText="1"/>
    </xf>
    <xf numFmtId="165" fontId="30" fillId="3" borderId="19" xfId="1" applyNumberFormat="1" applyFont="1" applyFill="1" applyBorder="1"/>
    <xf numFmtId="165" fontId="30" fillId="3" borderId="21" xfId="1" applyNumberFormat="1" applyFont="1" applyFill="1" applyBorder="1"/>
    <xf numFmtId="0" fontId="30" fillId="0" borderId="0" xfId="0" applyFont="1" applyAlignment="1">
      <alignment horizontal="center"/>
    </xf>
    <xf numFmtId="43" fontId="39" fillId="14" borderId="0" xfId="1" applyFont="1" applyFill="1"/>
    <xf numFmtId="43" fontId="37" fillId="0" borderId="0" xfId="0" applyNumberFormat="1" applyFont="1"/>
    <xf numFmtId="9" fontId="37" fillId="0" borderId="0" xfId="2" applyFont="1"/>
    <xf numFmtId="0" fontId="32" fillId="0" borderId="0" xfId="0" applyFont="1" applyAlignment="1">
      <alignment horizontal="left" vertical="center"/>
    </xf>
    <xf numFmtId="3" fontId="16" fillId="14" borderId="0" xfId="0" applyNumberFormat="1" applyFont="1" applyFill="1"/>
    <xf numFmtId="10" fontId="30" fillId="0" borderId="0" xfId="2" applyNumberFormat="1" applyFont="1" applyAlignment="1">
      <alignment horizontal="center"/>
    </xf>
    <xf numFmtId="0" fontId="30" fillId="0" borderId="0" xfId="0" applyFont="1" applyAlignment="1">
      <alignment horizontal="left" indent="1"/>
    </xf>
    <xf numFmtId="0" fontId="31" fillId="0" borderId="29" xfId="0" applyFont="1" applyBorder="1"/>
    <xf numFmtId="0" fontId="31" fillId="0" borderId="29" xfId="0" applyFont="1" applyBorder="1" applyAlignment="1">
      <alignment horizontal="center" vertical="center" wrapText="1"/>
    </xf>
    <xf numFmtId="43" fontId="31" fillId="0" borderId="29" xfId="1" applyFont="1" applyBorder="1" applyAlignment="1">
      <alignment horizontal="center"/>
    </xf>
    <xf numFmtId="0" fontId="30" fillId="16" borderId="29" xfId="0" applyFont="1" applyFill="1" applyBorder="1" applyAlignment="1">
      <alignment wrapText="1"/>
    </xf>
    <xf numFmtId="0" fontId="30" fillId="16" borderId="29" xfId="0" applyFont="1" applyFill="1" applyBorder="1"/>
    <xf numFmtId="37" fontId="30" fillId="16" borderId="29" xfId="0" applyNumberFormat="1" applyFont="1" applyFill="1" applyBorder="1"/>
    <xf numFmtId="10" fontId="30" fillId="16" borderId="26" xfId="0" applyNumberFormat="1" applyFont="1" applyFill="1" applyBorder="1"/>
    <xf numFmtId="43" fontId="30" fillId="16" borderId="26" xfId="1" applyFont="1" applyFill="1" applyBorder="1"/>
    <xf numFmtId="43" fontId="30" fillId="0" borderId="0" xfId="1" applyFont="1"/>
    <xf numFmtId="0" fontId="30" fillId="16" borderId="0" xfId="0" applyFont="1" applyFill="1"/>
    <xf numFmtId="37" fontId="30" fillId="16" borderId="0" xfId="0" applyNumberFormat="1" applyFont="1" applyFill="1"/>
    <xf numFmtId="10" fontId="30" fillId="16" borderId="0" xfId="0" applyNumberFormat="1" applyFont="1" applyFill="1"/>
    <xf numFmtId="43" fontId="30" fillId="16" borderId="0" xfId="1" applyFont="1" applyFill="1"/>
    <xf numFmtId="0" fontId="30" fillId="16" borderId="0" xfId="0" applyFont="1" applyFill="1" applyAlignment="1">
      <alignment wrapText="1"/>
    </xf>
    <xf numFmtId="43" fontId="30" fillId="0" borderId="0" xfId="1" applyFont="1" applyBorder="1"/>
    <xf numFmtId="37" fontId="10" fillId="0" borderId="0" xfId="35" applyNumberFormat="1" applyFont="1" applyFill="1"/>
    <xf numFmtId="37" fontId="3" fillId="0" borderId="0" xfId="35" applyNumberFormat="1" applyFont="1" applyFill="1"/>
    <xf numFmtId="42" fontId="3" fillId="0" borderId="0" xfId="0" applyNumberFormat="1" applyFont="1"/>
    <xf numFmtId="8" fontId="3" fillId="0" borderId="0" xfId="0" applyNumberFormat="1" applyFont="1"/>
    <xf numFmtId="0" fontId="26" fillId="0" borderId="0" xfId="0" applyFont="1"/>
    <xf numFmtId="166" fontId="3" fillId="0" borderId="0" xfId="0" applyNumberFormat="1" applyFont="1" applyAlignment="1" applyProtection="1">
      <alignment horizontal="center"/>
      <protection locked="0"/>
    </xf>
    <xf numFmtId="0" fontId="3" fillId="0" borderId="0" xfId="0" applyFont="1" applyAlignment="1">
      <alignment horizontal="center" wrapText="1"/>
    </xf>
    <xf numFmtId="0" fontId="3" fillId="0" borderId="0" xfId="36" applyFont="1" applyAlignment="1">
      <alignment horizontal="center" wrapText="1"/>
    </xf>
    <xf numFmtId="6" fontId="3" fillId="0" borderId="0" xfId="0" applyNumberFormat="1" applyFont="1"/>
    <xf numFmtId="182" fontId="3" fillId="0" borderId="1" xfId="0" applyNumberFormat="1" applyFont="1" applyBorder="1" applyAlignment="1" applyProtection="1">
      <alignment horizontal="center"/>
      <protection locked="0"/>
    </xf>
    <xf numFmtId="10" fontId="3" fillId="0" borderId="1" xfId="2" applyNumberFormat="1" applyFont="1" applyFill="1" applyBorder="1" applyAlignment="1" applyProtection="1">
      <alignment vertical="top"/>
      <protection locked="0"/>
    </xf>
    <xf numFmtId="0" fontId="34" fillId="0" borderId="19" xfId="0" applyFont="1" applyBorder="1" applyAlignment="1">
      <alignment horizontal="right" vertical="center"/>
    </xf>
    <xf numFmtId="0" fontId="34" fillId="0" borderId="20" xfId="0" applyFont="1" applyBorder="1" applyAlignment="1">
      <alignment horizontal="right" vertical="center"/>
    </xf>
    <xf numFmtId="0" fontId="34" fillId="0" borderId="7" xfId="0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0" fontId="31" fillId="13" borderId="21" xfId="0" quotePrefix="1" applyFont="1" applyFill="1" applyBorder="1" applyAlignment="1">
      <alignment horizontal="right"/>
    </xf>
    <xf numFmtId="0" fontId="31" fillId="13" borderId="19" xfId="0" quotePrefix="1" applyFont="1" applyFill="1" applyBorder="1" applyAlignment="1">
      <alignment horizontal="right"/>
    </xf>
    <xf numFmtId="0" fontId="31" fillId="0" borderId="21" xfId="0" quotePrefix="1" applyFont="1" applyBorder="1" applyAlignment="1">
      <alignment horizontal="right"/>
    </xf>
    <xf numFmtId="0" fontId="31" fillId="0" borderId="20" xfId="0" quotePrefix="1" applyFont="1" applyBorder="1" applyAlignment="1">
      <alignment horizontal="right"/>
    </xf>
    <xf numFmtId="0" fontId="34" fillId="0" borderId="21" xfId="0" applyFont="1" applyBorder="1" applyAlignment="1">
      <alignment horizontal="right" vertical="center"/>
    </xf>
    <xf numFmtId="0" fontId="33" fillId="9" borderId="2" xfId="0" applyFont="1" applyFill="1" applyBorder="1" applyAlignment="1">
      <alignment horizontal="right"/>
    </xf>
    <xf numFmtId="0" fontId="33" fillId="9" borderId="14" xfId="0" applyFont="1" applyFill="1" applyBorder="1" applyAlignment="1">
      <alignment horizontal="right"/>
    </xf>
    <xf numFmtId="0" fontId="34" fillId="0" borderId="24" xfId="0" applyFont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right" vertical="center"/>
    </xf>
    <xf numFmtId="0" fontId="31" fillId="13" borderId="25" xfId="0" quotePrefix="1" applyFont="1" applyFill="1" applyBorder="1" applyAlignment="1">
      <alignment horizontal="right"/>
    </xf>
    <xf numFmtId="0" fontId="34" fillId="0" borderId="6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31" fillId="0" borderId="19" xfId="0" quotePrefix="1" applyFont="1" applyBorder="1" applyAlignment="1">
      <alignment horizontal="right"/>
    </xf>
    <xf numFmtId="0" fontId="34" fillId="12" borderId="25" xfId="0" applyFont="1" applyFill="1" applyBorder="1" applyAlignment="1">
      <alignment horizontal="right"/>
    </xf>
    <xf numFmtId="0" fontId="34" fillId="12" borderId="9" xfId="0" applyFont="1" applyFill="1" applyBorder="1" applyAlignment="1">
      <alignment horizontal="right"/>
    </xf>
    <xf numFmtId="0" fontId="34" fillId="12" borderId="19" xfId="0" applyFont="1" applyFill="1" applyBorder="1" applyAlignment="1">
      <alignment horizontal="right"/>
    </xf>
    <xf numFmtId="0" fontId="34" fillId="12" borderId="21" xfId="0" applyFont="1" applyFill="1" applyBorder="1" applyAlignment="1">
      <alignment horizontal="right"/>
    </xf>
    <xf numFmtId="0" fontId="34" fillId="12" borderId="20" xfId="0" applyFont="1" applyFill="1" applyBorder="1" applyAlignment="1">
      <alignment horizontal="right"/>
    </xf>
    <xf numFmtId="0" fontId="34" fillId="14" borderId="19" xfId="0" applyFont="1" applyFill="1" applyBorder="1" applyAlignment="1">
      <alignment horizontal="right"/>
    </xf>
    <xf numFmtId="0" fontId="34" fillId="14" borderId="21" xfId="0" applyFont="1" applyFill="1" applyBorder="1" applyAlignment="1">
      <alignment horizontal="right"/>
    </xf>
    <xf numFmtId="0" fontId="34" fillId="14" borderId="20" xfId="0" applyFont="1" applyFill="1" applyBorder="1" applyAlignment="1">
      <alignment horizontal="right"/>
    </xf>
    <xf numFmtId="0" fontId="34" fillId="12" borderId="2" xfId="0" applyFont="1" applyFill="1" applyBorder="1" applyAlignment="1">
      <alignment horizontal="right"/>
    </xf>
    <xf numFmtId="0" fontId="34" fillId="12" borderId="14" xfId="0" applyFont="1" applyFill="1" applyBorder="1" applyAlignment="1">
      <alignment horizontal="right"/>
    </xf>
    <xf numFmtId="0" fontId="34" fillId="12" borderId="3" xfId="0" applyFont="1" applyFill="1" applyBorder="1" applyAlignment="1">
      <alignment horizontal="right"/>
    </xf>
    <xf numFmtId="0" fontId="34" fillId="12" borderId="16" xfId="0" applyFont="1" applyFill="1" applyBorder="1" applyAlignment="1">
      <alignment horizontal="right"/>
    </xf>
    <xf numFmtId="0" fontId="31" fillId="13" borderId="20" xfId="0" quotePrefix="1" applyFont="1" applyFill="1" applyBorder="1" applyAlignment="1">
      <alignment horizontal="right"/>
    </xf>
    <xf numFmtId="0" fontId="34" fillId="10" borderId="19" xfId="0" applyFont="1" applyFill="1" applyBorder="1" applyAlignment="1">
      <alignment horizontal="right"/>
    </xf>
    <xf numFmtId="0" fontId="34" fillId="10" borderId="0" xfId="0" applyFont="1" applyFill="1" applyAlignment="1">
      <alignment horizontal="right"/>
    </xf>
    <xf numFmtId="0" fontId="34" fillId="10" borderId="15" xfId="0" applyFont="1" applyFill="1" applyBorder="1" applyAlignment="1">
      <alignment horizontal="right"/>
    </xf>
    <xf numFmtId="0" fontId="34" fillId="12" borderId="24" xfId="0" applyFont="1" applyFill="1" applyBorder="1" applyAlignment="1">
      <alignment horizontal="right"/>
    </xf>
    <xf numFmtId="0" fontId="34" fillId="12" borderId="0" xfId="0" applyFont="1" applyFill="1" applyAlignment="1">
      <alignment horizontal="right"/>
    </xf>
    <xf numFmtId="0" fontId="33" fillId="9" borderId="0" xfId="0" applyFont="1" applyFill="1" applyAlignment="1">
      <alignment horizontal="right"/>
    </xf>
    <xf numFmtId="0" fontId="33" fillId="9" borderId="15" xfId="0" applyFont="1" applyFill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31" fillId="0" borderId="0" xfId="0" applyFont="1" applyAlignment="1">
      <alignment horizontal="right"/>
    </xf>
    <xf numFmtId="0" fontId="31" fillId="0" borderId="15" xfId="0" applyFont="1" applyBorder="1" applyAlignment="1">
      <alignment horizontal="right"/>
    </xf>
    <xf numFmtId="0" fontId="31" fillId="0" borderId="22" xfId="0" applyFont="1" applyBorder="1" applyAlignment="1">
      <alignment horizontal="right"/>
    </xf>
    <xf numFmtId="0" fontId="31" fillId="0" borderId="3" xfId="0" applyFont="1" applyBorder="1" applyAlignment="1">
      <alignment horizontal="right"/>
    </xf>
    <xf numFmtId="0" fontId="31" fillId="0" borderId="16" xfId="0" applyFont="1" applyBorder="1" applyAlignment="1">
      <alignment horizontal="right"/>
    </xf>
    <xf numFmtId="0" fontId="31" fillId="11" borderId="24" xfId="0" applyFont="1" applyFill="1" applyBorder="1" applyAlignment="1">
      <alignment horizontal="center" vertical="center" wrapText="1"/>
    </xf>
    <xf numFmtId="0" fontId="31" fillId="11" borderId="18" xfId="0" applyFont="1" applyFill="1" applyBorder="1" applyAlignment="1">
      <alignment horizontal="center" vertical="center" wrapText="1"/>
    </xf>
    <xf numFmtId="0" fontId="31" fillId="11" borderId="22" xfId="0" applyFont="1" applyFill="1" applyBorder="1" applyAlignment="1">
      <alignment horizontal="center" vertical="center" wrapText="1"/>
    </xf>
    <xf numFmtId="0" fontId="34" fillId="10" borderId="3" xfId="0" applyFont="1" applyFill="1" applyBorder="1" applyAlignment="1">
      <alignment horizontal="right"/>
    </xf>
    <xf numFmtId="0" fontId="34" fillId="10" borderId="16" xfId="0" applyFont="1" applyFill="1" applyBorder="1" applyAlignment="1">
      <alignment horizontal="right"/>
    </xf>
    <xf numFmtId="0" fontId="34" fillId="11" borderId="24" xfId="0" applyFont="1" applyFill="1" applyBorder="1" applyAlignment="1">
      <alignment horizontal="center" vertical="center" wrapText="1"/>
    </xf>
    <xf numFmtId="0" fontId="34" fillId="11" borderId="18" xfId="0" applyFont="1" applyFill="1" applyBorder="1" applyAlignment="1">
      <alignment horizontal="center" vertical="center" wrapText="1"/>
    </xf>
    <xf numFmtId="0" fontId="34" fillId="11" borderId="22" xfId="0" applyFont="1" applyFill="1" applyBorder="1" applyAlignment="1">
      <alignment horizontal="center" vertical="center" wrapText="1"/>
    </xf>
    <xf numFmtId="0" fontId="34" fillId="0" borderId="0" xfId="13" applyFont="1" applyAlignment="1">
      <alignment horizontal="center"/>
    </xf>
    <xf numFmtId="0" fontId="32" fillId="0" borderId="0" xfId="13" applyFont="1" applyAlignment="1">
      <alignment horizontal="center"/>
    </xf>
    <xf numFmtId="0" fontId="35" fillId="0" borderId="0" xfId="13" applyFont="1" applyAlignment="1">
      <alignment horizontal="center"/>
    </xf>
    <xf numFmtId="0" fontId="3" fillId="0" borderId="0" xfId="0" applyFont="1" applyAlignment="1">
      <alignment horizontal="center"/>
    </xf>
  </cellXfs>
  <cellStyles count="44">
    <cellStyle name="Calculation 2" xfId="20" xr:uid="{64EFA631-C26A-4A6E-BB7A-075B27A1B1AF}"/>
    <cellStyle name="Comma" xfId="1" builtinId="3"/>
    <cellStyle name="Comma 12" xfId="25" xr:uid="{CF45F3D3-27D9-415F-A90A-1E92954BDC4D}"/>
    <cellStyle name="Comma 13" xfId="32" xr:uid="{BC69ACB2-DCBD-4A29-AEB0-058FC21D7CC8}"/>
    <cellStyle name="Comma 14" xfId="30" xr:uid="{7340ACA8-01D8-44EE-A3EE-45C81407C6E3}"/>
    <cellStyle name="Comma 175" xfId="35" xr:uid="{6E7B6795-55C5-48BD-8CDE-9C83A88EDB41}"/>
    <cellStyle name="Comma 209" xfId="26" xr:uid="{1CEECA1D-3B50-4B71-B3FF-CF953DF06529}"/>
    <cellStyle name="Comma 4" xfId="5" xr:uid="{00000000-0005-0000-0000-000001000000}"/>
    <cellStyle name="Comma 49" xfId="41" xr:uid="{B958719F-68C6-44A6-93A9-CAC6109F8291}"/>
    <cellStyle name="Comma 5 30" xfId="34" xr:uid="{5895D509-6CC4-4AC2-B5DB-A262C54B70F0}"/>
    <cellStyle name="Currency" xfId="4" builtinId="4"/>
    <cellStyle name="Currency 12" xfId="40" xr:uid="{197C1108-8B8E-4271-9F51-210628BED95D}"/>
    <cellStyle name="Currency 2" xfId="43" xr:uid="{FFE35A23-A296-4298-BEB6-51C9D4D6C1FB}"/>
    <cellStyle name="Currency 3" xfId="11" xr:uid="{2C9D03AB-9908-46C7-A66D-EDACBF020076}"/>
    <cellStyle name="Currency 3 3" xfId="14" xr:uid="{AEC5895D-BECC-46BD-BE7F-69E1A5786352}"/>
    <cellStyle name="Hyperlink" xfId="12" builtinId="8"/>
    <cellStyle name="Input Cells" xfId="3" xr:uid="{00000000-0005-0000-0000-000004000000}"/>
    <cellStyle name="Normal" xfId="0" builtinId="0"/>
    <cellStyle name="Normal 15" xfId="23" xr:uid="{503E469C-1EA4-464B-9D0E-3CA336A67C40}"/>
    <cellStyle name="Normal 18" xfId="24" xr:uid="{6677F8B5-CDBA-4AC1-86CA-9DF579A9485F}"/>
    <cellStyle name="Normal 19 2" xfId="29" xr:uid="{979AE67C-D687-4F06-8084-77B6F423B5F6}"/>
    <cellStyle name="Normal 2" xfId="13" xr:uid="{5D3930D4-9F41-4D68-A2D5-976A927CA930}"/>
    <cellStyle name="Normal 2 10" xfId="31" xr:uid="{23ADEC3D-880B-478F-BD57-0569160A8DCA}"/>
    <cellStyle name="Normal 3" xfId="15" xr:uid="{0CCE0BC3-1B09-44C3-8E33-7507135AEECC}"/>
    <cellStyle name="Normal 4 39 2" xfId="28" xr:uid="{3C99173D-7707-40C2-B802-B2834331784A}"/>
    <cellStyle name="Normal 5" xfId="10" xr:uid="{41711E79-EC67-4FE5-9D3A-30D6F85FA362}"/>
    <cellStyle name="Normal 91" xfId="42" xr:uid="{A0C0AF26-15B7-4BAB-91E6-0F17CB49428B}"/>
    <cellStyle name="Normal 92" xfId="38" xr:uid="{F3C7E78E-DBED-43C1-95A0-BDA8B9959A87}"/>
    <cellStyle name="Normal 95" xfId="36" xr:uid="{C1BE36CF-4F66-4280-91B6-22E8DD91A771}"/>
    <cellStyle name="Percent" xfId="2" builtinId="5"/>
    <cellStyle name="Percent 12" xfId="33" xr:uid="{800BFA83-617A-4880-8E7B-91644F90E888}"/>
    <cellStyle name="Percent 183" xfId="27" xr:uid="{E6C3E72B-6189-4345-B04F-FD9C921C629D}"/>
    <cellStyle name="Percent 2" xfId="19" xr:uid="{7162C65D-39FE-4FF2-B91E-42EAACDFE4BB}"/>
    <cellStyle name="Percent 2 2" xfId="37" xr:uid="{DD846C95-0E2C-452E-98E9-98E542DE47F5}"/>
    <cellStyle name="Percent 47" xfId="39" xr:uid="{B1F56CF6-F816-407B-A810-273A2CE39B09}"/>
    <cellStyle name="Report" xfId="7" xr:uid="{CF090A3C-19AD-42B0-B68B-20C20229F79A}"/>
    <cellStyle name="Report Bar" xfId="8" xr:uid="{DCF751DF-B7A9-4F71-9F6F-250653DE971B}"/>
    <cellStyle name="Report Heading" xfId="16" xr:uid="{85D491F6-138C-44FB-AC8C-F0EBC9F8C869}"/>
    <cellStyle name="Report Unit Cost" xfId="21" xr:uid="{CC04654A-DFB7-493D-B8EE-3D4B05FA2763}"/>
    <cellStyle name="Reports Total" xfId="18" xr:uid="{32630229-BD4F-440B-836E-8D7DD868C2F5}"/>
    <cellStyle name="Reports Unit Cost Total" xfId="22" xr:uid="{70E2CC87-71F8-4F39-A634-9B1DEEE59557}"/>
    <cellStyle name="Title: Major" xfId="17" xr:uid="{B97BC66F-70B7-408B-BA27-B6CBB5C630FF}"/>
    <cellStyle name="Title: Minor" xfId="9" xr:uid="{0C8523F8-2105-40AC-A3B4-3972622FB015}"/>
    <cellStyle name="Title: Worksheet" xfId="6" xr:uid="{00000000-0005-0000-0000-000007000000}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5" formatCode="#,##0_);\(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border outline="0"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0000FF"/>
      <color rgb="FFFF99FF"/>
      <color rgb="FF008000"/>
      <color rgb="FFFFFFCC"/>
      <color rgb="FFFF66CC"/>
      <color rgb="FF5B9BD5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4.xml"/><Relationship Id="rId21" Type="http://schemas.openxmlformats.org/officeDocument/2006/relationships/worksheet" Target="worksheets/sheet21.xml"/><Relationship Id="rId34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triumeconcom.sharepoint.com/sites/0614-CascadeWA2024RateCase/Shared%20Documents/General/Workpapers/Amen%20Workpapers%20Delivered%203292024/WP-Cascade%20WA%20External%20Allocation%20Factors_workpaper.xlsx" TargetMode="External"/><Relationship Id="rId1" Type="http://schemas.openxmlformats.org/officeDocument/2006/relationships/externalLinkPath" Target="WP-Cascade%20WA%20External%20Allocation%20Factors_workpap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tents"/>
      <sheetName val="EXTERNAL"/>
      <sheetName val="Mains Workpaper"/>
      <sheetName val="Acct303"/>
      <sheetName val="Spl Contract Direct"/>
      <sheetName val="Customers"/>
      <sheetName val="Volumes"/>
      <sheetName val="RJA-4A Gas Supply"/>
      <sheetName val="Revenue"/>
      <sheetName val="Design Day"/>
      <sheetName val="Seasonal Vols"/>
      <sheetName val="Mains Allocators"/>
      <sheetName val="Large Cust Mains"/>
      <sheetName val="Meter Costs"/>
      <sheetName val="Service Costs"/>
      <sheetName val="2023 Net Write Offs"/>
      <sheetName val="Meter Reading"/>
      <sheetName val="385Summary"/>
      <sheetName val="Index to External Links"/>
    </sheetNames>
    <sheetDataSet>
      <sheetData sheetId="0"/>
      <sheetData sheetId="1">
        <row r="5">
          <cell r="B5" t="str">
            <v>Allocation Factor</v>
          </cell>
          <cell r="C5" t="str">
            <v>Description</v>
          </cell>
          <cell r="D5" t="str">
            <v>Total</v>
          </cell>
          <cell r="E5" t="str">
            <v>Res
503</v>
          </cell>
          <cell r="F5" t="str">
            <v>GSC
504</v>
          </cell>
          <cell r="G5" t="str">
            <v>GSI
505</v>
          </cell>
          <cell r="H5" t="str">
            <v>GSLV
511</v>
          </cell>
          <cell r="I5" t="str">
            <v>Interruptible
570</v>
          </cell>
          <cell r="J5" t="str">
            <v>Transport
663</v>
          </cell>
          <cell r="K5" t="str">
            <v>Spl Contracts</v>
          </cell>
        </row>
        <row r="7">
          <cell r="B7" t="str">
            <v>DEMAND ALLOCATION FACTORS</v>
          </cell>
        </row>
        <row r="9">
          <cell r="B9" t="str">
            <v>Design Day</v>
          </cell>
        </row>
        <row r="10">
          <cell r="C10" t="str">
            <v>Design Peak Day</v>
          </cell>
          <cell r="D10">
            <v>5532364.1770833349</v>
          </cell>
          <cell r="E10">
            <v>1492164</v>
          </cell>
          <cell r="F10">
            <v>1011683</v>
          </cell>
          <cell r="G10">
            <v>100565</v>
          </cell>
          <cell r="H10">
            <v>120491</v>
          </cell>
          <cell r="I10">
            <v>9982.3333333333339</v>
          </cell>
          <cell r="J10">
            <v>2202267.544270834</v>
          </cell>
          <cell r="K10">
            <v>595211.29947916674</v>
          </cell>
        </row>
        <row r="11">
          <cell r="B11" t="str">
            <v>DESIGN_DAY</v>
          </cell>
          <cell r="C11" t="str">
            <v>Design Peak Day Percent</v>
          </cell>
          <cell r="D11">
            <v>0.99999999999999978</v>
          </cell>
          <cell r="E11">
            <v>0.26971543308392065</v>
          </cell>
          <cell r="F11">
            <v>0.18286630590782255</v>
          </cell>
          <cell r="G11">
            <v>1.8177581370468984E-2</v>
          </cell>
          <cell r="H11">
            <v>2.1779296543620329E-2</v>
          </cell>
          <cell r="I11">
            <v>1.8043521745518974E-3</v>
          </cell>
          <cell r="J11">
            <v>0.39806988003307303</v>
          </cell>
          <cell r="K11">
            <v>0.1075871508865424</v>
          </cell>
        </row>
        <row r="13">
          <cell r="B13" t="str">
            <v>Design Peak Day for Customers Served from Steel Main Greater than 6-inch</v>
          </cell>
        </row>
        <row r="14">
          <cell r="C14" t="str">
            <v>Design Peak Day Steel &gt; 6-inch</v>
          </cell>
          <cell r="D14">
            <v>4937152.877604167</v>
          </cell>
          <cell r="E14">
            <v>1492164</v>
          </cell>
          <cell r="F14">
            <v>1011683</v>
          </cell>
          <cell r="G14">
            <v>100565</v>
          </cell>
          <cell r="H14">
            <v>120491</v>
          </cell>
          <cell r="I14">
            <v>9982.3333333333339</v>
          </cell>
          <cell r="J14">
            <v>2202267.5442708335</v>
          </cell>
          <cell r="K14">
            <v>0</v>
          </cell>
        </row>
        <row r="15">
          <cell r="B15" t="str">
            <v>DesignDay_ST&gt;6"</v>
          </cell>
          <cell r="C15" t="str">
            <v>Design Peak Day Steel &gt; 6-inch %</v>
          </cell>
          <cell r="D15">
            <v>1</v>
          </cell>
          <cell r="E15">
            <v>0.30223167825503849</v>
          </cell>
          <cell r="F15">
            <v>0.2049122287845653</v>
          </cell>
          <cell r="G15">
            <v>2.0369026945910734E-2</v>
          </cell>
          <cell r="H15">
            <v>2.4404956254559046E-2</v>
          </cell>
          <cell r="I15">
            <v>2.0218805414381705E-3</v>
          </cell>
          <cell r="J15">
            <v>0.44606022921848826</v>
          </cell>
          <cell r="K15">
            <v>0</v>
          </cell>
        </row>
        <row r="17">
          <cell r="B17" t="str">
            <v>Design Peak Day for Customers Served from Steel Main Between 4-inch and 6-inch</v>
          </cell>
        </row>
        <row r="18">
          <cell r="C18" t="str">
            <v>Design Peak Day Steel 4 to 6-inch</v>
          </cell>
          <cell r="D18">
            <v>3442417.666666667</v>
          </cell>
          <cell r="E18">
            <v>1492164</v>
          </cell>
          <cell r="F18">
            <v>1011683</v>
          </cell>
          <cell r="G18">
            <v>100565</v>
          </cell>
          <cell r="H18">
            <v>120491</v>
          </cell>
          <cell r="I18">
            <v>9982.3333333333339</v>
          </cell>
          <cell r="J18">
            <v>707532.33333333326</v>
          </cell>
          <cell r="K18">
            <v>0</v>
          </cell>
        </row>
        <row r="19">
          <cell r="B19" t="str">
            <v>DesignDay_ST&gt;4-6"</v>
          </cell>
          <cell r="C19" t="str">
            <v>Design Peak Day Steel 4 to 6-inch %</v>
          </cell>
          <cell r="D19">
            <v>0.99999999999999989</v>
          </cell>
          <cell r="E19">
            <v>0.43346396181056079</v>
          </cell>
          <cell r="F19">
            <v>0.29388734835875518</v>
          </cell>
          <cell r="G19">
            <v>2.9213480099693497E-2</v>
          </cell>
          <cell r="H19">
            <v>3.5001853832766563E-2</v>
          </cell>
          <cell r="I19">
            <v>2.8998030744477742E-3</v>
          </cell>
          <cell r="J19">
            <v>0.20553355282377603</v>
          </cell>
          <cell r="K19">
            <v>0</v>
          </cell>
        </row>
        <row r="21">
          <cell r="B21" t="str">
            <v>Design Peak Day for Customers Served from Steel Main Between 2-inch and 4-inch</v>
          </cell>
        </row>
        <row r="22">
          <cell r="C22" t="str">
            <v>Design Peak Day Steel 2 to 4-inch</v>
          </cell>
          <cell r="D22">
            <v>3272272.3333333335</v>
          </cell>
          <cell r="E22">
            <v>1492164</v>
          </cell>
          <cell r="F22">
            <v>1011683</v>
          </cell>
          <cell r="G22">
            <v>100565</v>
          </cell>
          <cell r="H22">
            <v>120491</v>
          </cell>
          <cell r="I22">
            <v>9982.3333333333339</v>
          </cell>
          <cell r="J22">
            <v>537386.99999999988</v>
          </cell>
          <cell r="K22">
            <v>0</v>
          </cell>
        </row>
        <row r="23">
          <cell r="B23" t="str">
            <v>DesignDay_ST2-4"</v>
          </cell>
          <cell r="C23" t="str">
            <v>Design Peak Day Steel 2 to 4-inch %</v>
          </cell>
          <cell r="D23">
            <v>1</v>
          </cell>
          <cell r="E23">
            <v>0.45600238855425335</v>
          </cell>
          <cell r="F23">
            <v>0.30916833837281471</v>
          </cell>
          <cell r="G23">
            <v>3.0732466541853635E-2</v>
          </cell>
          <cell r="H23">
            <v>3.6821813017396572E-2</v>
          </cell>
          <cell r="I23">
            <v>3.0505814664773725E-3</v>
          </cell>
          <cell r="J23">
            <v>0.16422441204720425</v>
          </cell>
          <cell r="K23">
            <v>0</v>
          </cell>
        </row>
        <row r="25">
          <cell r="B25" t="str">
            <v>Design Peak Day for Customers Served from 2-inch Steel Main and Less</v>
          </cell>
        </row>
        <row r="26">
          <cell r="C26" t="str">
            <v>Design Peak Day Steel 2-inch and less</v>
          </cell>
          <cell r="D26">
            <v>2972258</v>
          </cell>
          <cell r="E26">
            <v>1492164</v>
          </cell>
          <cell r="F26">
            <v>1011683</v>
          </cell>
          <cell r="G26">
            <v>100565</v>
          </cell>
          <cell r="H26">
            <v>120491</v>
          </cell>
          <cell r="I26">
            <v>1696.3333333333335</v>
          </cell>
          <cell r="J26">
            <v>245658.66666666666</v>
          </cell>
          <cell r="K26">
            <v>0</v>
          </cell>
        </row>
        <row r="27">
          <cell r="B27" t="str">
            <v>DesignDay_ST&lt;=2"</v>
          </cell>
          <cell r="C27" t="str">
            <v>Design Peak Day Steel 2-inch and less %</v>
          </cell>
          <cell r="D27">
            <v>0.99999999999999989</v>
          </cell>
          <cell r="E27">
            <v>0.50203044284850107</v>
          </cell>
          <cell r="F27">
            <v>0.34037522987573759</v>
          </cell>
          <cell r="G27">
            <v>3.3834545991633297E-2</v>
          </cell>
          <cell r="H27">
            <v>4.0538540059443025E-2</v>
          </cell>
          <cell r="I27">
            <v>5.7072210196198764E-4</v>
          </cell>
          <cell r="J27">
            <v>8.2650519122723073E-2</v>
          </cell>
          <cell r="K27">
            <v>0</v>
          </cell>
        </row>
        <row r="29">
          <cell r="B29" t="str">
            <v>Design Peak Day for Customers Served from 6-inch Plastic Main</v>
          </cell>
        </row>
        <row r="30">
          <cell r="C30" t="str">
            <v>Design Peak Day 6-inch Plastic</v>
          </cell>
          <cell r="D30">
            <v>3127022.3333333335</v>
          </cell>
          <cell r="E30">
            <v>1492164</v>
          </cell>
          <cell r="F30">
            <v>1011683</v>
          </cell>
          <cell r="G30">
            <v>100565</v>
          </cell>
          <cell r="H30">
            <v>120491</v>
          </cell>
          <cell r="I30">
            <v>8554</v>
          </cell>
          <cell r="J30">
            <v>393565.33333333337</v>
          </cell>
          <cell r="K30">
            <v>0</v>
          </cell>
        </row>
        <row r="31">
          <cell r="B31" t="str">
            <v>DesignDay_PL6"</v>
          </cell>
          <cell r="C31" t="str">
            <v>Design Peak Day 6-inch Plastic %</v>
          </cell>
          <cell r="D31">
            <v>0.99999999999999989</v>
          </cell>
          <cell r="E31">
            <v>0.47718367217716279</v>
          </cell>
          <cell r="F31">
            <v>0.32352918916366336</v>
          </cell>
          <cell r="G31">
            <v>3.2159987771113882E-2</v>
          </cell>
          <cell r="H31">
            <v>3.8532184025548477E-2</v>
          </cell>
          <cell r="I31">
            <v>2.7355097240004786E-3</v>
          </cell>
          <cell r="J31">
            <v>0.12585945713851102</v>
          </cell>
          <cell r="K31">
            <v>0</v>
          </cell>
        </row>
        <row r="33">
          <cell r="B33" t="str">
            <v>Design Peak Day for Customers Served from 4-inch Plastic Main</v>
          </cell>
        </row>
        <row r="34">
          <cell r="C34" t="str">
            <v>Design Peak Day 4-inch Plastic</v>
          </cell>
          <cell r="D34">
            <v>2871861.3333333335</v>
          </cell>
          <cell r="E34">
            <v>1492164</v>
          </cell>
          <cell r="F34">
            <v>1011683</v>
          </cell>
          <cell r="G34">
            <v>100565</v>
          </cell>
          <cell r="H34">
            <v>120491</v>
          </cell>
          <cell r="I34">
            <v>8554</v>
          </cell>
          <cell r="J34">
            <v>138404.33333333334</v>
          </cell>
          <cell r="K34">
            <v>0</v>
          </cell>
        </row>
        <row r="35">
          <cell r="B35" t="str">
            <v>DesignDay_PL4"</v>
          </cell>
          <cell r="C35" t="str">
            <v>Design Peak Day 4-inch Plastic %</v>
          </cell>
          <cell r="D35">
            <v>0.99999999999999989</v>
          </cell>
          <cell r="E35">
            <v>0.51958079684441583</v>
          </cell>
          <cell r="F35">
            <v>0.3522743205800094</v>
          </cell>
          <cell r="G35">
            <v>3.5017359241114702E-2</v>
          </cell>
          <cell r="H35">
            <v>4.1955716524846136E-2</v>
          </cell>
          <cell r="I35">
            <v>2.9785560677024329E-3</v>
          </cell>
          <cell r="J35">
            <v>4.81932507419114E-2</v>
          </cell>
          <cell r="K35">
            <v>0</v>
          </cell>
        </row>
        <row r="37">
          <cell r="B37" t="str">
            <v>Design Peak Day for Customers Served from 2-inch and Less Plastic Main</v>
          </cell>
        </row>
        <row r="38">
          <cell r="C38" t="str">
            <v>Design Peak Day Plastic 2-inch and less</v>
          </cell>
          <cell r="D38">
            <v>2785042</v>
          </cell>
          <cell r="E38">
            <v>1492164</v>
          </cell>
          <cell r="F38">
            <v>1011683</v>
          </cell>
          <cell r="G38">
            <v>100565</v>
          </cell>
          <cell r="H38">
            <v>120491</v>
          </cell>
          <cell r="I38">
            <v>479</v>
          </cell>
          <cell r="J38">
            <v>59660</v>
          </cell>
          <cell r="K38">
            <v>0</v>
          </cell>
        </row>
        <row r="39">
          <cell r="B39" t="str">
            <v>DesignDay_PL&lt;=2"</v>
          </cell>
          <cell r="C39" t="str">
            <v>Design Peak Day Plastic 2-inch and less %</v>
          </cell>
          <cell r="D39">
            <v>0.99999999999999989</v>
          </cell>
          <cell r="E39">
            <v>0.53577791645511985</v>
          </cell>
          <cell r="F39">
            <v>0.36325592217280744</v>
          </cell>
          <cell r="G39">
            <v>3.6108970708520732E-2</v>
          </cell>
          <cell r="H39">
            <v>4.3263620440912559E-2</v>
          </cell>
          <cell r="I39">
            <v>1.7199022492299937E-4</v>
          </cell>
          <cell r="J39">
            <v>2.1421579997716371E-2</v>
          </cell>
          <cell r="K39">
            <v>0</v>
          </cell>
        </row>
        <row r="41">
          <cell r="B41" t="str">
            <v>Design Peak Day Excluding Special Contracts</v>
          </cell>
        </row>
        <row r="42">
          <cell r="C42" t="str">
            <v>Design Peak Day Excluding SC</v>
          </cell>
          <cell r="D42">
            <v>4937152.8776041679</v>
          </cell>
          <cell r="E42">
            <v>1492164</v>
          </cell>
          <cell r="F42">
            <v>1011683</v>
          </cell>
          <cell r="G42">
            <v>100565</v>
          </cell>
          <cell r="H42">
            <v>120491</v>
          </cell>
          <cell r="I42">
            <v>9982.3333333333339</v>
          </cell>
          <cell r="J42">
            <v>2202267.544270834</v>
          </cell>
          <cell r="K42">
            <v>0</v>
          </cell>
        </row>
        <row r="43">
          <cell r="B43" t="str">
            <v>DesignDay_xSPL</v>
          </cell>
          <cell r="C43" t="str">
            <v>Design Peak Day Excluding SC %</v>
          </cell>
          <cell r="D43">
            <v>1</v>
          </cell>
          <cell r="E43">
            <v>0.30223167825503844</v>
          </cell>
          <cell r="F43">
            <v>0.20491222878456528</v>
          </cell>
          <cell r="G43">
            <v>2.036902694591073E-2</v>
          </cell>
          <cell r="H43">
            <v>2.4404956254559039E-2</v>
          </cell>
          <cell r="I43">
            <v>2.0218805414381701E-3</v>
          </cell>
          <cell r="J43">
            <v>0.44606022921848826</v>
          </cell>
          <cell r="K43">
            <v>0</v>
          </cell>
        </row>
        <row r="45">
          <cell r="B45" t="str">
            <v>Peak and Average</v>
          </cell>
        </row>
        <row r="46">
          <cell r="C46" t="str">
            <v>Peak &amp; Average (Load Factor Weighted)</v>
          </cell>
          <cell r="D46">
            <v>0.99999999999999978</v>
          </cell>
          <cell r="E46">
            <v>0.18520014770208204</v>
          </cell>
          <cell r="F46">
            <v>0.12705534859668663</v>
          </cell>
          <cell r="G46">
            <v>1.3806364339820638E-2</v>
          </cell>
          <cell r="H46">
            <v>1.7356635485608049E-2</v>
          </cell>
          <cell r="I46">
            <v>1.7150109865237909E-3</v>
          </cell>
          <cell r="J46">
            <v>0.5303309932488065</v>
          </cell>
          <cell r="K46">
            <v>0.12453549964047222</v>
          </cell>
        </row>
        <row r="47">
          <cell r="B47" t="str">
            <v>Peak&amp;Average</v>
          </cell>
          <cell r="C47" t="str">
            <v>Peak &amp; Average (Load Factor Weighted) %</v>
          </cell>
          <cell r="D47">
            <v>1</v>
          </cell>
          <cell r="E47">
            <v>0.18520014770208207</v>
          </cell>
          <cell r="F47">
            <v>0.12705534859668666</v>
          </cell>
          <cell r="G47">
            <v>1.3806364339820642E-2</v>
          </cell>
          <cell r="H47">
            <v>1.7356635485608052E-2</v>
          </cell>
          <cell r="I47">
            <v>1.7150109865237914E-3</v>
          </cell>
          <cell r="J47">
            <v>0.53033099324880661</v>
          </cell>
          <cell r="K47">
            <v>0.12453549964047225</v>
          </cell>
        </row>
        <row r="49">
          <cell r="B49" t="str">
            <v>Peak &amp; Average for Customers Served from Steel Main Greater than 6-inch</v>
          </cell>
        </row>
        <row r="50">
          <cell r="C50" t="str">
            <v>Peak &amp; Average Steel &gt; 6-inch</v>
          </cell>
          <cell r="D50">
            <v>1</v>
          </cell>
          <cell r="E50">
            <v>0.20975472561319716</v>
          </cell>
          <cell r="F50">
            <v>0.14394886391849096</v>
          </cell>
          <cell r="G50">
            <v>1.5679545390250498E-2</v>
          </cell>
          <cell r="H50">
            <v>1.9735227746146118E-2</v>
          </cell>
          <cell r="I50">
            <v>1.9577307274014403E-3</v>
          </cell>
          <cell r="J50">
            <v>0.60892390660451379</v>
          </cell>
          <cell r="K50">
            <v>0</v>
          </cell>
        </row>
        <row r="51">
          <cell r="B51" t="str">
            <v>Peak&amp;Avg_ST&gt;6"</v>
          </cell>
          <cell r="C51" t="str">
            <v>Peak &amp; Average Steel &gt; 6-inch %</v>
          </cell>
          <cell r="D51">
            <v>1</v>
          </cell>
          <cell r="E51">
            <v>0.20975472561319716</v>
          </cell>
          <cell r="F51">
            <v>0.14394886391849096</v>
          </cell>
          <cell r="G51">
            <v>1.5679545390250498E-2</v>
          </cell>
          <cell r="H51">
            <v>1.9735227746146118E-2</v>
          </cell>
          <cell r="I51">
            <v>1.9577307274014403E-3</v>
          </cell>
          <cell r="J51">
            <v>0.60892390660451379</v>
          </cell>
          <cell r="K51">
            <v>0</v>
          </cell>
        </row>
        <row r="53">
          <cell r="B53" t="str">
            <v>Peak &amp; Average for Customers Served from Steel Main Between 4-inch and 6-inch</v>
          </cell>
        </row>
        <row r="54">
          <cell r="C54" t="str">
            <v>Peak &amp; Average Steel 4 to 6-inch</v>
          </cell>
          <cell r="D54">
            <v>1</v>
          </cell>
          <cell r="E54">
            <v>0.32385400697694167</v>
          </cell>
          <cell r="F54">
            <v>0.22274298864311662</v>
          </cell>
          <cell r="G54">
            <v>2.4645111983339553E-2</v>
          </cell>
          <cell r="H54">
            <v>3.1261819208575917E-2</v>
          </cell>
          <cell r="I54">
            <v>3.1795065495888279E-3</v>
          </cell>
          <cell r="J54">
            <v>0.39431656663843734</v>
          </cell>
          <cell r="K54">
            <v>0</v>
          </cell>
        </row>
        <row r="55">
          <cell r="B55" t="str">
            <v>Peak&amp;Avg_ST&gt;4-6"</v>
          </cell>
          <cell r="C55" t="str">
            <v>Peak &amp; Average Steel 4 to 6-inch %</v>
          </cell>
          <cell r="D55">
            <v>1</v>
          </cell>
          <cell r="E55">
            <v>0.32385400697694167</v>
          </cell>
          <cell r="F55">
            <v>0.22274298864311662</v>
          </cell>
          <cell r="G55">
            <v>2.4645111983339553E-2</v>
          </cell>
          <cell r="H55">
            <v>3.1261819208575917E-2</v>
          </cell>
          <cell r="I55">
            <v>3.1795065495888279E-3</v>
          </cell>
          <cell r="J55">
            <v>0.39431656663843734</v>
          </cell>
          <cell r="K55">
            <v>0</v>
          </cell>
        </row>
        <row r="57">
          <cell r="B57" t="str">
            <v>Peak &amp; Average for Customers Served from Steel Main Between 2-inch and 4-inch</v>
          </cell>
        </row>
        <row r="58">
          <cell r="C58" t="str">
            <v>Peak &amp; Average Steel 2 to 4-inch</v>
          </cell>
          <cell r="D58">
            <v>1</v>
          </cell>
          <cell r="E58">
            <v>0.34342208446055128</v>
          </cell>
          <cell r="F58">
            <v>0.23625574198550098</v>
          </cell>
          <cell r="G58">
            <v>2.6182289193739113E-2</v>
          </cell>
          <cell r="H58">
            <v>3.3237870638564357E-2</v>
          </cell>
          <cell r="I58">
            <v>3.3888901955876028E-3</v>
          </cell>
          <cell r="J58">
            <v>0.35751312352605663</v>
          </cell>
          <cell r="K58">
            <v>0</v>
          </cell>
        </row>
        <row r="59">
          <cell r="B59" t="str">
            <v>Peak&amp;Avg_ST2-4"</v>
          </cell>
          <cell r="C59" t="str">
            <v>Peak &amp; Average Steel 2 to 4-inch %</v>
          </cell>
          <cell r="D59">
            <v>1</v>
          </cell>
          <cell r="E59">
            <v>0.34342208446055128</v>
          </cell>
          <cell r="F59">
            <v>0.23625574198550098</v>
          </cell>
          <cell r="G59">
            <v>2.6182289193739113E-2</v>
          </cell>
          <cell r="H59">
            <v>3.3237870638564357E-2</v>
          </cell>
          <cell r="I59">
            <v>3.3888901955876028E-3</v>
          </cell>
          <cell r="J59">
            <v>0.35751312352605663</v>
          </cell>
          <cell r="K59">
            <v>0</v>
          </cell>
        </row>
        <row r="61">
          <cell r="B61" t="str">
            <v>Peak &amp; Average for Customers Served from 2-inch Steel Main and Less</v>
          </cell>
        </row>
        <row r="62">
          <cell r="C62" t="str">
            <v>Peak &amp; Average Steel 2-inch and less</v>
          </cell>
          <cell r="D62">
            <v>1</v>
          </cell>
          <cell r="E62">
            <v>0.38684057261505478</v>
          </cell>
          <cell r="F62">
            <v>0.26629734031005525</v>
          </cell>
          <cell r="G62">
            <v>2.9645424649132633E-2</v>
          </cell>
          <cell r="H62">
            <v>3.7717390615449986E-2</v>
          </cell>
          <cell r="I62">
            <v>6.5433911068269921E-4</v>
          </cell>
          <cell r="J62">
            <v>0.27884493269962474</v>
          </cell>
          <cell r="K62">
            <v>0</v>
          </cell>
        </row>
        <row r="63">
          <cell r="B63" t="str">
            <v>Peak&amp;Avg_ST&lt;=2"</v>
          </cell>
          <cell r="C63" t="str">
            <v>Peak &amp; Average Steel 2-inch and less %</v>
          </cell>
          <cell r="D63">
            <v>1</v>
          </cell>
          <cell r="E63">
            <v>0.38684057261505478</v>
          </cell>
          <cell r="F63">
            <v>0.26629734031005525</v>
          </cell>
          <cell r="G63">
            <v>2.9645424649132633E-2</v>
          </cell>
          <cell r="H63">
            <v>3.7717390615449986E-2</v>
          </cell>
          <cell r="I63">
            <v>6.5433911068269921E-4</v>
          </cell>
          <cell r="J63">
            <v>0.27884493269962474</v>
          </cell>
          <cell r="K63">
            <v>0</v>
          </cell>
        </row>
        <row r="65">
          <cell r="B65" t="str">
            <v>Peak &amp; Average for Customers Served from 6-inch Plastic Main</v>
          </cell>
        </row>
        <row r="66">
          <cell r="C66" t="str">
            <v>Peak &amp; Average 6-inch Plastic</v>
          </cell>
          <cell r="D66">
            <v>0.99999999999999989</v>
          </cell>
          <cell r="E66">
            <v>0.40731263759564706</v>
          </cell>
          <cell r="F66">
            <v>0.28115106960474412</v>
          </cell>
          <cell r="G66">
            <v>3.1890768014417412E-2</v>
          </cell>
          <cell r="H66">
            <v>4.0939961170532391E-2</v>
          </cell>
          <cell r="I66">
            <v>3.7493979478758713E-3</v>
          </cell>
          <cell r="J66">
            <v>0.23495616566678312</v>
          </cell>
          <cell r="K66">
            <v>0</v>
          </cell>
        </row>
        <row r="67">
          <cell r="B67" t="str">
            <v>Peak&amp;Avg_PL6"</v>
          </cell>
          <cell r="C67" t="str">
            <v>Peak &amp; Average 6-inch Plastic %</v>
          </cell>
          <cell r="D67">
            <v>1.0000000000000002</v>
          </cell>
          <cell r="E67">
            <v>0.40731263759564712</v>
          </cell>
          <cell r="F67">
            <v>0.28115106960474417</v>
          </cell>
          <cell r="G67">
            <v>3.1890768014417419E-2</v>
          </cell>
          <cell r="H67">
            <v>4.0939961170532398E-2</v>
          </cell>
          <cell r="I67">
            <v>3.7493979478758718E-3</v>
          </cell>
          <cell r="J67">
            <v>0.23495616566678315</v>
          </cell>
          <cell r="K67">
            <v>0</v>
          </cell>
        </row>
        <row r="69">
          <cell r="B69" t="str">
            <v>Peak &amp; Average for Customers Served from 4-inch Plastic Main</v>
          </cell>
        </row>
        <row r="70">
          <cell r="C70" t="str">
            <v>Peak &amp; Average 4-inch Plastic</v>
          </cell>
          <cell r="D70">
            <v>1</v>
          </cell>
          <cell r="E70">
            <v>0.48065245270868995</v>
          </cell>
          <cell r="F70">
            <v>0.33241867325139252</v>
          </cell>
          <cell r="G70">
            <v>3.8205594421625605E-2</v>
          </cell>
          <cell r="H70">
            <v>4.9349791205845109E-2</v>
          </cell>
          <cell r="I70">
            <v>4.6069409410041317E-3</v>
          </cell>
          <cell r="J70">
            <v>9.4766547471442697E-2</v>
          </cell>
          <cell r="K70">
            <v>0</v>
          </cell>
        </row>
        <row r="71">
          <cell r="B71" t="str">
            <v>Peak&amp;Avg_PL4"</v>
          </cell>
          <cell r="C71" t="str">
            <v>Peak &amp; Average 4-inch Plastic %</v>
          </cell>
          <cell r="D71">
            <v>1</v>
          </cell>
          <cell r="E71">
            <v>0.48065245270868995</v>
          </cell>
          <cell r="F71">
            <v>0.33241867325139252</v>
          </cell>
          <cell r="G71">
            <v>3.8205594421625605E-2</v>
          </cell>
          <cell r="H71">
            <v>4.9349791205845109E-2</v>
          </cell>
          <cell r="I71">
            <v>4.6069409410041317E-3</v>
          </cell>
          <cell r="J71">
            <v>9.4766547471442697E-2</v>
          </cell>
          <cell r="K71">
            <v>0</v>
          </cell>
        </row>
        <row r="73">
          <cell r="B73" t="str">
            <v>Peak &amp; Average for Customers Served from 2-inch and Less Plastic Main</v>
          </cell>
        </row>
        <row r="74">
          <cell r="C74" t="str">
            <v>Peak &amp; Average Plastic 2-inch and less</v>
          </cell>
          <cell r="D74">
            <v>0.99999999999999989</v>
          </cell>
          <cell r="E74">
            <v>0.51040489694777924</v>
          </cell>
          <cell r="F74">
            <v>0.3532317159409416</v>
          </cell>
          <cell r="G74">
            <v>4.0780578968706488E-2</v>
          </cell>
          <cell r="H74">
            <v>5.2785400516035849E-2</v>
          </cell>
          <cell r="I74">
            <v>3.4335088162345466E-4</v>
          </cell>
          <cell r="J74">
            <v>4.2454056744913315E-2</v>
          </cell>
          <cell r="K74">
            <v>0</v>
          </cell>
        </row>
        <row r="75">
          <cell r="B75" t="str">
            <v>Peak&amp;Avg_PL&lt;=2"</v>
          </cell>
          <cell r="C75" t="str">
            <v>Peak &amp; Average Plastic 2-inch and less %</v>
          </cell>
          <cell r="D75">
            <v>1</v>
          </cell>
          <cell r="E75">
            <v>0.51040489694777935</v>
          </cell>
          <cell r="F75">
            <v>0.35323171594094166</v>
          </cell>
          <cell r="G75">
            <v>4.0780578968706495E-2</v>
          </cell>
          <cell r="H75">
            <v>5.2785400516035856E-2</v>
          </cell>
          <cell r="I75">
            <v>3.4335088162345471E-4</v>
          </cell>
          <cell r="J75">
            <v>4.2454056744913322E-2</v>
          </cell>
          <cell r="K75">
            <v>0</v>
          </cell>
        </row>
        <row r="77">
          <cell r="B77" t="str">
            <v>Peak &amp; Average Excluding Special Contracts</v>
          </cell>
        </row>
        <row r="78">
          <cell r="C78" t="str">
            <v>Peak &amp; Average Excluding SC</v>
          </cell>
          <cell r="D78">
            <v>1</v>
          </cell>
          <cell r="E78">
            <v>0.20975472561319713</v>
          </cell>
          <cell r="F78">
            <v>0.14394886391849093</v>
          </cell>
          <cell r="G78">
            <v>1.5679545390250495E-2</v>
          </cell>
          <cell r="H78">
            <v>1.9735227746146118E-2</v>
          </cell>
          <cell r="I78">
            <v>1.9577307274014403E-3</v>
          </cell>
          <cell r="J78">
            <v>0.60892390660451379</v>
          </cell>
          <cell r="K78">
            <v>0</v>
          </cell>
        </row>
        <row r="79">
          <cell r="B79" t="str">
            <v>Peak&amp;Avg_xSPL</v>
          </cell>
          <cell r="C79" t="str">
            <v>Peak &amp; Average Excluding SC %</v>
          </cell>
          <cell r="D79">
            <v>1</v>
          </cell>
          <cell r="E79">
            <v>0.20975472561319713</v>
          </cell>
          <cell r="F79">
            <v>0.14394886391849093</v>
          </cell>
          <cell r="G79">
            <v>1.5679545390250495E-2</v>
          </cell>
          <cell r="H79">
            <v>1.9735227746146118E-2</v>
          </cell>
          <cell r="I79">
            <v>1.9577307274014403E-3</v>
          </cell>
          <cell r="J79">
            <v>0.60892390660451379</v>
          </cell>
          <cell r="K79">
            <v>0</v>
          </cell>
        </row>
        <row r="82">
          <cell r="B82" t="str">
            <v>CUSTOMER ALLOCATORS</v>
          </cell>
        </row>
        <row r="84">
          <cell r="B84" t="str">
            <v>Customer Count</v>
          </cell>
        </row>
        <row r="85">
          <cell r="C85" t="str">
            <v>2023 Actual Customer Count</v>
          </cell>
          <cell r="D85">
            <v>231538.5</v>
          </cell>
          <cell r="E85">
            <v>203232.75</v>
          </cell>
          <cell r="F85">
            <v>27506.916666666668</v>
          </cell>
          <cell r="G85">
            <v>491.75</v>
          </cell>
          <cell r="H85">
            <v>99.333333333333329</v>
          </cell>
          <cell r="I85">
            <v>7</v>
          </cell>
          <cell r="J85">
            <v>193.75</v>
          </cell>
          <cell r="K85">
            <v>7</v>
          </cell>
        </row>
        <row r="86">
          <cell r="C86" t="str">
            <v>2023 Pro Forma Customer Count</v>
          </cell>
          <cell r="D86">
            <v>232973</v>
          </cell>
          <cell r="E86">
            <v>204516</v>
          </cell>
          <cell r="F86">
            <v>27656</v>
          </cell>
          <cell r="G86">
            <v>495</v>
          </cell>
          <cell r="H86">
            <v>99</v>
          </cell>
          <cell r="I86">
            <v>7</v>
          </cell>
          <cell r="J86">
            <v>193</v>
          </cell>
          <cell r="K86">
            <v>7</v>
          </cell>
        </row>
        <row r="87">
          <cell r="B87" t="str">
            <v>CUSTOMERS</v>
          </cell>
          <cell r="C87" t="str">
            <v>2023 Pro Forma Customer Count Percent</v>
          </cell>
          <cell r="D87">
            <v>1</v>
          </cell>
          <cell r="E87">
            <v>0.87785279839294683</v>
          </cell>
          <cell r="F87">
            <v>0.11870903495254814</v>
          </cell>
          <cell r="G87">
            <v>2.1247097303120962E-3</v>
          </cell>
          <cell r="H87">
            <v>4.2494194606241924E-4</v>
          </cell>
          <cell r="I87">
            <v>3.0046400226635704E-5</v>
          </cell>
          <cell r="J87">
            <v>8.2842217767724162E-4</v>
          </cell>
          <cell r="K87">
            <v>3.0046400226635704E-5</v>
          </cell>
        </row>
        <row r="89">
          <cell r="B89" t="str">
            <v>Large Customers</v>
          </cell>
        </row>
        <row r="90">
          <cell r="C90" t="str">
            <v>Customer Count for Large Customers</v>
          </cell>
          <cell r="D90">
            <v>207</v>
          </cell>
          <cell r="I90">
            <v>7</v>
          </cell>
          <cell r="J90">
            <v>193</v>
          </cell>
          <cell r="K90">
            <v>7</v>
          </cell>
        </row>
        <row r="91">
          <cell r="B91" t="str">
            <v>Large_CUST</v>
          </cell>
          <cell r="C91" t="str">
            <v>Customer Count for Large Customers %</v>
          </cell>
          <cell r="D91">
            <v>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3.3816425120772944E-2</v>
          </cell>
          <cell r="J91">
            <v>0.93236714975845414</v>
          </cell>
          <cell r="K91">
            <v>3.3816425120772944E-2</v>
          </cell>
        </row>
        <row r="93">
          <cell r="B93" t="str">
            <v>Customer Meters</v>
          </cell>
        </row>
        <row r="94">
          <cell r="C94" t="str">
            <v>Meters Replacement Cost</v>
          </cell>
          <cell r="D94">
            <v>131601402.39999999</v>
          </cell>
          <cell r="E94">
            <v>88548191.070000008</v>
          </cell>
          <cell r="F94">
            <v>31368987.629999999</v>
          </cell>
          <cell r="G94">
            <v>3217200.7800000003</v>
          </cell>
          <cell r="H94">
            <v>2131854.21</v>
          </cell>
          <cell r="I94">
            <v>220303.81</v>
          </cell>
          <cell r="J94">
            <v>5756881.0700000003</v>
          </cell>
          <cell r="K94">
            <v>357983.83</v>
          </cell>
        </row>
        <row r="95">
          <cell r="B95" t="str">
            <v>METERS</v>
          </cell>
          <cell r="C95" t="str">
            <v>Meters Replacement Cost Percent</v>
          </cell>
          <cell r="D95">
            <v>1</v>
          </cell>
          <cell r="E95">
            <v>0.67285142449211477</v>
          </cell>
          <cell r="F95">
            <v>0.23836362727088994</v>
          </cell>
          <cell r="G95">
            <v>2.4446553922133588E-2</v>
          </cell>
          <cell r="H95">
            <v>1.6199327447288664E-2</v>
          </cell>
          <cell r="I95">
            <v>1.6740232701349998E-3</v>
          </cell>
          <cell r="J95">
            <v>4.3744830716180884E-2</v>
          </cell>
          <cell r="K95">
            <v>2.7202128812572595E-3</v>
          </cell>
        </row>
        <row r="97">
          <cell r="B97" t="str">
            <v>House Regulators</v>
          </cell>
        </row>
        <row r="98">
          <cell r="C98" t="str">
            <v>House Regulators - Acct 383</v>
          </cell>
          <cell r="D98">
            <v>15698738.539999999</v>
          </cell>
          <cell r="E98">
            <v>7241864.7400000002</v>
          </cell>
          <cell r="F98">
            <v>6196765.25</v>
          </cell>
          <cell r="G98">
            <v>728677.76</v>
          </cell>
          <cell r="H98">
            <v>381331.19</v>
          </cell>
          <cell r="I98">
            <v>35766.65</v>
          </cell>
          <cell r="J98">
            <v>1016061.95</v>
          </cell>
          <cell r="K98">
            <v>98271</v>
          </cell>
        </row>
        <row r="99">
          <cell r="B99" t="str">
            <v>REGULATORS</v>
          </cell>
          <cell r="C99" t="str">
            <v>House Regulators - Acct 383 Percent</v>
          </cell>
          <cell r="D99">
            <v>0.99999999999999989</v>
          </cell>
          <cell r="E99">
            <v>0.46130233467790466</v>
          </cell>
          <cell r="F99">
            <v>0.3947301392535964</v>
          </cell>
          <cell r="G99">
            <v>4.6416325626632164E-2</v>
          </cell>
          <cell r="H99">
            <v>2.4290562520573072E-2</v>
          </cell>
          <cell r="I99">
            <v>2.2783136306695892E-3</v>
          </cell>
          <cell r="J99">
            <v>6.4722521966405086E-2</v>
          </cell>
          <cell r="K99">
            <v>6.259802324219103E-3</v>
          </cell>
        </row>
        <row r="101">
          <cell r="B101" t="str">
            <v>Service Lines</v>
          </cell>
        </row>
        <row r="102">
          <cell r="C102" t="str">
            <v>Services Cost</v>
          </cell>
          <cell r="D102">
            <v>234968861.97783476</v>
          </cell>
          <cell r="E102">
            <v>206164472.52252471</v>
          </cell>
          <cell r="F102">
            <v>27878917.307608906</v>
          </cell>
          <cell r="G102">
            <v>771226.78975095751</v>
          </cell>
          <cell r="H102">
            <v>154245.35795019151</v>
          </cell>
        </row>
        <row r="103">
          <cell r="B103" t="str">
            <v>SERVICES</v>
          </cell>
          <cell r="C103" t="str">
            <v>Services Cost %</v>
          </cell>
          <cell r="D103">
            <v>1</v>
          </cell>
          <cell r="E103">
            <v>0.87741188678001414</v>
          </cell>
          <cell r="F103">
            <v>0.11864941198140032</v>
          </cell>
          <cell r="G103">
            <v>3.2822510321546751E-3</v>
          </cell>
          <cell r="H103">
            <v>6.56450206430935E-4</v>
          </cell>
          <cell r="I103">
            <v>0</v>
          </cell>
          <cell r="J103">
            <v>0</v>
          </cell>
          <cell r="K103">
            <v>0</v>
          </cell>
        </row>
        <row r="105">
          <cell r="B105" t="str">
            <v>Account 385</v>
          </cell>
        </row>
        <row r="106">
          <cell r="C106" t="str">
            <v>Industrial M&amp;R Costs</v>
          </cell>
          <cell r="D106">
            <v>3979265.8160795462</v>
          </cell>
          <cell r="F106">
            <v>1532401.3990514772</v>
          </cell>
          <cell r="G106">
            <v>297807.76942795439</v>
          </cell>
          <cell r="H106">
            <v>90198.296249999999</v>
          </cell>
          <cell r="I106">
            <v>5898.46</v>
          </cell>
          <cell r="J106">
            <v>1150375.5413501144</v>
          </cell>
          <cell r="K106">
            <v>902584.35</v>
          </cell>
        </row>
        <row r="107">
          <cell r="B107" t="str">
            <v>ACCT_385</v>
          </cell>
          <cell r="C107" t="str">
            <v>Industrial M&amp;R Costs Percent</v>
          </cell>
          <cell r="D107">
            <v>0.99999999999999978</v>
          </cell>
          <cell r="E107">
            <v>0</v>
          </cell>
          <cell r="F107">
            <v>0.38509651525648275</v>
          </cell>
          <cell r="G107">
            <v>7.483987830734079E-2</v>
          </cell>
          <cell r="H107">
            <v>2.2667069861360807E-2</v>
          </cell>
          <cell r="I107">
            <v>1.4822985627563033E-3</v>
          </cell>
          <cell r="J107">
            <v>0.28909240913277007</v>
          </cell>
          <cell r="K107">
            <v>0.2268218288792892</v>
          </cell>
        </row>
        <row r="109">
          <cell r="B109" t="str">
            <v>Uncollectible</v>
          </cell>
        </row>
        <row r="110">
          <cell r="C110" t="str">
            <v xml:space="preserve">Write-Offs </v>
          </cell>
          <cell r="D110">
            <v>2476281.1600000006</v>
          </cell>
          <cell r="E110">
            <v>1896199.4000000004</v>
          </cell>
          <cell r="F110">
            <v>506348.79</v>
          </cell>
          <cell r="G110">
            <v>73732.970000000016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B111" t="str">
            <v>Write-offs</v>
          </cell>
          <cell r="C111" t="str">
            <v>Write-Offs  Percent</v>
          </cell>
          <cell r="D111">
            <v>0.99999999999999989</v>
          </cell>
          <cell r="E111">
            <v>0.76574479127402473</v>
          </cell>
          <cell r="F111">
            <v>0.20447952283415177</v>
          </cell>
          <cell r="G111">
            <v>2.9775685891823365E-2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3">
          <cell r="B113" t="str">
            <v>Meter Reading</v>
          </cell>
        </row>
        <row r="114">
          <cell r="C114" t="str">
            <v>Meter Reading Expense</v>
          </cell>
          <cell r="D114">
            <v>285005.66639999993</v>
          </cell>
          <cell r="E114">
            <v>200462.64797322813</v>
          </cell>
          <cell r="F114">
            <v>27131.992026771877</v>
          </cell>
          <cell r="G114">
            <v>35341.37980246191</v>
          </cell>
          <cell r="H114">
            <v>7138.9467419987459</v>
          </cell>
          <cell r="I114">
            <v>503.08013953682439</v>
          </cell>
          <cell r="J114">
            <v>13924.539576465675</v>
          </cell>
          <cell r="K114">
            <v>503.08013953682439</v>
          </cell>
        </row>
        <row r="115">
          <cell r="B115" t="str">
            <v>METER_READ</v>
          </cell>
          <cell r="C115" t="str">
            <v>Meter Reading Expense Percent</v>
          </cell>
          <cell r="D115">
            <v>1.0000000000000002</v>
          </cell>
          <cell r="E115">
            <v>0.70336372783509049</v>
          </cell>
          <cell r="F115">
            <v>9.5198079285527787E-2</v>
          </cell>
          <cell r="G115">
            <v>0.12400237598385488</v>
          </cell>
          <cell r="H115">
            <v>2.5048437921158285E-2</v>
          </cell>
          <cell r="I115">
            <v>1.7651583769943758E-3</v>
          </cell>
          <cell r="J115">
            <v>4.8857062220380047E-2</v>
          </cell>
          <cell r="K115">
            <v>1.7651583769943758E-3</v>
          </cell>
        </row>
        <row r="117">
          <cell r="B117" t="str">
            <v>Other Gas Supply</v>
          </cell>
        </row>
        <row r="118">
          <cell r="C118" t="str">
            <v>Other Gas Supply</v>
          </cell>
          <cell r="D118">
            <v>137900.10836549997</v>
          </cell>
          <cell r="E118">
            <v>51823.121390879423</v>
          </cell>
          <cell r="F118">
            <v>35135.930714109891</v>
          </cell>
          <cell r="G118">
            <v>3492.6403549970305</v>
          </cell>
          <cell r="H118">
            <v>4184.6738827022045</v>
          </cell>
          <cell r="I118">
            <v>346.68821396143818</v>
          </cell>
          <cell r="J118">
            <v>33785.719205747002</v>
          </cell>
          <cell r="K118">
            <v>9131.3346031029905</v>
          </cell>
        </row>
        <row r="119">
          <cell r="B119" t="str">
            <v>ACCT_813_DEM</v>
          </cell>
          <cell r="C119" t="str">
            <v>Other Gas Supply Percent</v>
          </cell>
          <cell r="D119">
            <v>1</v>
          </cell>
          <cell r="E119">
            <v>0.37580189026047639</v>
          </cell>
          <cell r="F119">
            <v>0.2547926258403162</v>
          </cell>
          <cell r="G119">
            <v>2.5327321322619237E-2</v>
          </cell>
          <cell r="H119">
            <v>3.0345689588661205E-2</v>
          </cell>
          <cell r="I119">
            <v>2.5140532380333726E-3</v>
          </cell>
          <cell r="J119">
            <v>0.24500139707068974</v>
          </cell>
          <cell r="K119">
            <v>6.621702267920393E-2</v>
          </cell>
        </row>
        <row r="122">
          <cell r="B122" t="str">
            <v>Other Gas Supply</v>
          </cell>
        </row>
        <row r="123">
          <cell r="C123" t="str">
            <v>Other Gas Supply</v>
          </cell>
          <cell r="D123">
            <v>262166.01893429999</v>
          </cell>
          <cell r="E123">
            <v>81982.7131304918</v>
          </cell>
          <cell r="F123">
            <v>58010.790880780471</v>
          </cell>
          <cell r="G123">
            <v>7682.5746926237016</v>
          </cell>
          <cell r="H123">
            <v>10531.496897339528</v>
          </cell>
          <cell r="I123">
            <v>1323.702666554472</v>
          </cell>
          <cell r="J123">
            <v>84575.304862330668</v>
          </cell>
          <cell r="K123">
            <v>18059.435804179338</v>
          </cell>
        </row>
        <row r="124">
          <cell r="B124" t="str">
            <v>ACCT_813_COMM</v>
          </cell>
          <cell r="C124" t="str">
            <v>Other Gas Supply Percent</v>
          </cell>
          <cell r="D124">
            <v>1</v>
          </cell>
          <cell r="E124">
            <v>0.31271296510413521</v>
          </cell>
          <cell r="F124">
            <v>0.22127501922862947</v>
          </cell>
          <cell r="G124">
            <v>2.9304235247013422E-2</v>
          </cell>
          <cell r="H124">
            <v>4.0171098222988116E-2</v>
          </cell>
          <cell r="I124">
            <v>5.049100840510524E-3</v>
          </cell>
          <cell r="J124">
            <v>0.32260208705204324</v>
          </cell>
          <cell r="K124">
            <v>6.8885494304679953E-2</v>
          </cell>
        </row>
        <row r="126">
          <cell r="B126" t="str">
            <v>Other Gas Supply</v>
          </cell>
        </row>
        <row r="127">
          <cell r="C127" t="str">
            <v>Other Gas Supply</v>
          </cell>
          <cell r="D127">
            <v>245727.27448620004</v>
          </cell>
          <cell r="E127">
            <v>82725.336899380301</v>
          </cell>
          <cell r="F127">
            <v>58536.269856958243</v>
          </cell>
          <cell r="G127">
            <v>7752.1657363346176</v>
          </cell>
          <cell r="H127">
            <v>10626.894324666569</v>
          </cell>
          <cell r="I127">
            <v>1335.6931585202572</v>
          </cell>
          <cell r="J127">
            <v>69838.286583328561</v>
          </cell>
          <cell r="K127">
            <v>14912.62792701147</v>
          </cell>
        </row>
        <row r="128">
          <cell r="B128" t="str">
            <v>ACCT_871</v>
          </cell>
          <cell r="C128" t="str">
            <v>Other Gas Supply Percent</v>
          </cell>
          <cell r="D128">
            <v>0.99999999999999989</v>
          </cell>
          <cell r="E128">
            <v>0.33665508671088168</v>
          </cell>
          <cell r="F128">
            <v>0.23821641280705946</v>
          </cell>
          <cell r="G128">
            <v>3.1547844058189708E-2</v>
          </cell>
          <cell r="H128">
            <v>4.324670245452697E-2</v>
          </cell>
          <cell r="I128">
            <v>5.4356731922132204E-3</v>
          </cell>
          <cell r="J128">
            <v>0.28421056119779919</v>
          </cell>
          <cell r="K128">
            <v>6.0687719579329634E-2</v>
          </cell>
        </row>
        <row r="131">
          <cell r="B131" t="str">
            <v>COMMODITY and REVENUE ALLOCATORS</v>
          </cell>
        </row>
        <row r="133">
          <cell r="B133" t="str">
            <v>Total Volume</v>
          </cell>
        </row>
        <row r="134">
          <cell r="C134" t="str">
            <v>2023 Adjusted Billing Determinants</v>
          </cell>
          <cell r="D134">
            <v>1290297698.7952998</v>
          </cell>
          <cell r="E134">
            <v>129913446.15533167</v>
          </cell>
          <cell r="F134">
            <v>91926474.127817988</v>
          </cell>
          <cell r="G134">
            <v>12174148.860819675</v>
          </cell>
          <cell r="H134">
            <v>16688677.440204078</v>
          </cell>
          <cell r="I134">
            <v>2097598</v>
          </cell>
          <cell r="J134">
            <v>854941070.21112633</v>
          </cell>
          <cell r="K134">
            <v>182556284</v>
          </cell>
        </row>
        <row r="135">
          <cell r="B135" t="str">
            <v>Thruput</v>
          </cell>
          <cell r="C135" t="str">
            <v>2023 Adjusted Billing Determinants Percent</v>
          </cell>
          <cell r="D135">
            <v>1</v>
          </cell>
          <cell r="E135">
            <v>0.10068486232024342</v>
          </cell>
          <cell r="F135">
            <v>7.1244391285550712E-2</v>
          </cell>
          <cell r="G135">
            <v>9.4351473091722933E-3</v>
          </cell>
          <cell r="H135">
            <v>1.2933974427595772E-2</v>
          </cell>
          <cell r="I135">
            <v>1.6256697984956842E-3</v>
          </cell>
          <cell r="J135">
            <v>0.66259210646454003</v>
          </cell>
          <cell r="K135">
            <v>0.14148384839440203</v>
          </cell>
        </row>
        <row r="137">
          <cell r="B137" t="str">
            <v>Throughput for Customers Served from Steel Main Greater than 6-inch</v>
          </cell>
        </row>
        <row r="138">
          <cell r="C138" t="str">
            <v>Design Peak Day Steel &gt; 6-inch</v>
          </cell>
          <cell r="D138">
            <v>1107741414.7952998</v>
          </cell>
          <cell r="E138">
            <v>129913446.15533167</v>
          </cell>
          <cell r="F138">
            <v>91926474.127817988</v>
          </cell>
          <cell r="G138">
            <v>12174148.860819675</v>
          </cell>
          <cell r="H138">
            <v>16688677.440204078</v>
          </cell>
          <cell r="I138">
            <v>2097598</v>
          </cell>
          <cell r="J138">
            <v>854941070.21112633</v>
          </cell>
          <cell r="K138">
            <v>0</v>
          </cell>
        </row>
        <row r="139">
          <cell r="B139" t="str">
            <v>Thruput_ST&gt;6"</v>
          </cell>
          <cell r="C139" t="str">
            <v>Design Peak Day Steel &gt; 6-inch %</v>
          </cell>
          <cell r="D139">
            <v>1</v>
          </cell>
          <cell r="E139">
            <v>0.11727777297135583</v>
          </cell>
          <cell r="F139">
            <v>8.2985499052416617E-2</v>
          </cell>
          <cell r="G139">
            <v>1.0990063834590263E-2</v>
          </cell>
          <cell r="H139">
            <v>1.5065499237733194E-2</v>
          </cell>
          <cell r="I139">
            <v>1.8935809133647102E-3</v>
          </cell>
          <cell r="J139">
            <v>0.77178758399053937</v>
          </cell>
          <cell r="K139">
            <v>0</v>
          </cell>
        </row>
        <row r="141">
          <cell r="B141" t="str">
            <v>Throughput for Customers Served from Steel Main Between 4-inch and 6-inch</v>
          </cell>
        </row>
        <row r="142">
          <cell r="C142" t="str">
            <v>Design Peak Day Steel 4 to 6-inch</v>
          </cell>
          <cell r="D142">
            <v>606380643.26949751</v>
          </cell>
          <cell r="E142">
            <v>129913446.15533167</v>
          </cell>
          <cell r="F142">
            <v>91926474.127817988</v>
          </cell>
          <cell r="G142">
            <v>12174148.860819675</v>
          </cell>
          <cell r="H142">
            <v>16688677.440204078</v>
          </cell>
          <cell r="I142">
            <v>2097598</v>
          </cell>
          <cell r="J142">
            <v>353580298.68532407</v>
          </cell>
          <cell r="K142">
            <v>0</v>
          </cell>
        </row>
        <row r="143">
          <cell r="B143" t="str">
            <v>Thruput_ST&gt;4-6"</v>
          </cell>
          <cell r="C143" t="str">
            <v>Design Peak Day Steel 4 to 6-inch %</v>
          </cell>
          <cell r="D143">
            <v>0.99999999999999989</v>
          </cell>
          <cell r="E143">
            <v>0.21424405214332251</v>
          </cell>
          <cell r="F143">
            <v>0.15159862892747805</v>
          </cell>
          <cell r="G143">
            <v>2.0076743866985613E-2</v>
          </cell>
          <cell r="H143">
            <v>2.7521784584385266E-2</v>
          </cell>
          <cell r="I143">
            <v>3.4592100247298817E-3</v>
          </cell>
          <cell r="J143">
            <v>0.58309958045309862</v>
          </cell>
          <cell r="K143">
            <v>0</v>
          </cell>
        </row>
        <row r="145">
          <cell r="B145" t="str">
            <v>Throughput for Customers Served from Steel Main Between 2-inch and 4-inch</v>
          </cell>
        </row>
        <row r="146">
          <cell r="C146" t="str">
            <v>Design Peak Day Steel 2 to 4-inch</v>
          </cell>
          <cell r="D146">
            <v>562781338.58123863</v>
          </cell>
          <cell r="E146">
            <v>129913446.15533167</v>
          </cell>
          <cell r="F146">
            <v>91926474.127817988</v>
          </cell>
          <cell r="G146">
            <v>12174148.860819675</v>
          </cell>
          <cell r="H146">
            <v>16688677.440204078</v>
          </cell>
          <cell r="I146">
            <v>2097598</v>
          </cell>
          <cell r="J146">
            <v>309980993.99706519</v>
          </cell>
          <cell r="K146">
            <v>0</v>
          </cell>
        </row>
        <row r="147">
          <cell r="B147" t="str">
            <v>Thruput_ST2-4"</v>
          </cell>
          <cell r="C147" t="str">
            <v>Design Peak Day Steel 2 to 4-inch %</v>
          </cell>
          <cell r="D147">
            <v>1</v>
          </cell>
          <cell r="E147">
            <v>0.23084178036684919</v>
          </cell>
          <cell r="F147">
            <v>0.16334314559818727</v>
          </cell>
          <cell r="G147">
            <v>2.163211184562459E-2</v>
          </cell>
          <cell r="H147">
            <v>2.9653928259732149E-2</v>
          </cell>
          <cell r="I147">
            <v>3.7271989246978336E-3</v>
          </cell>
          <cell r="J147">
            <v>0.55080183500490898</v>
          </cell>
          <cell r="K147">
            <v>0</v>
          </cell>
        </row>
        <row r="149">
          <cell r="B149" t="str">
            <v>Throughput for Customers Served from 2-inch Steel Main and Less</v>
          </cell>
        </row>
        <row r="150">
          <cell r="C150" t="str">
            <v>Design Peak Day Steel 2-inch and less</v>
          </cell>
          <cell r="D150">
            <v>478237107.4926666</v>
          </cell>
          <cell r="E150">
            <v>129913446.15533167</v>
          </cell>
          <cell r="F150">
            <v>91926474.127817988</v>
          </cell>
          <cell r="G150">
            <v>12174148.860819675</v>
          </cell>
          <cell r="H150">
            <v>16688677.440204078</v>
          </cell>
          <cell r="I150">
            <v>352918</v>
          </cell>
          <cell r="J150">
            <v>227181442.90849322</v>
          </cell>
          <cell r="K150">
            <v>0</v>
          </cell>
        </row>
        <row r="151">
          <cell r="B151" t="str">
            <v>Thruput_ST&lt;=2"</v>
          </cell>
          <cell r="C151" t="str">
            <v>Design Peak Day Steel 2-inch and less %</v>
          </cell>
          <cell r="D151">
            <v>1</v>
          </cell>
          <cell r="E151">
            <v>0.27165070238160849</v>
          </cell>
          <cell r="F151">
            <v>0.19221945074437288</v>
          </cell>
          <cell r="G151">
            <v>2.5456303306631966E-2</v>
          </cell>
          <cell r="H151">
            <v>3.4896241171456954E-2</v>
          </cell>
          <cell r="I151">
            <v>7.3795611940341067E-4</v>
          </cell>
          <cell r="J151">
            <v>0.47503934627652639</v>
          </cell>
          <cell r="K151">
            <v>0</v>
          </cell>
        </row>
        <row r="153">
          <cell r="B153" t="str">
            <v>Throughput for Customers Served from 6-inch Plastic Main</v>
          </cell>
        </row>
        <row r="154">
          <cell r="C154" t="str">
            <v>Design Peak Day 6-inch Plastic</v>
          </cell>
          <cell r="D154">
            <v>384995344.36449188</v>
          </cell>
          <cell r="E154">
            <v>129913446.15533167</v>
          </cell>
          <cell r="F154">
            <v>91926474.127817988</v>
          </cell>
          <cell r="G154">
            <v>12174148.860819675</v>
          </cell>
          <cell r="H154">
            <v>16688677.440204078</v>
          </cell>
          <cell r="I154">
            <v>1833843</v>
          </cell>
          <cell r="J154">
            <v>132458754.78031848</v>
          </cell>
          <cell r="K154">
            <v>0</v>
          </cell>
        </row>
        <row r="155">
          <cell r="B155" t="str">
            <v>Thruput_PL6"</v>
          </cell>
          <cell r="C155" t="str">
            <v>Design Peak Day 6-inch Plastic %</v>
          </cell>
          <cell r="D155">
            <v>1</v>
          </cell>
          <cell r="E155">
            <v>0.3374416030141314</v>
          </cell>
          <cell r="F155">
            <v>0.23877295004582494</v>
          </cell>
          <cell r="G155">
            <v>3.1621548257720948E-2</v>
          </cell>
          <cell r="H155">
            <v>4.3347738315516304E-2</v>
          </cell>
          <cell r="I155">
            <v>4.7632861717512636E-3</v>
          </cell>
          <cell r="J155">
            <v>0.3440528741950552</v>
          </cell>
          <cell r="K155">
            <v>0</v>
          </cell>
        </row>
        <row r="157">
          <cell r="B157" t="str">
            <v>Throughput for Customers Served from 4-inch Plastic Main</v>
          </cell>
        </row>
        <row r="158">
          <cell r="C158" t="str">
            <v>Design Peak Day 4-inch Plastic</v>
          </cell>
          <cell r="D158">
            <v>294105401.16325247</v>
          </cell>
          <cell r="E158">
            <v>129913446.15533167</v>
          </cell>
          <cell r="F158">
            <v>91926474.127817988</v>
          </cell>
          <cell r="G158">
            <v>12174148.860819675</v>
          </cell>
          <cell r="H158">
            <v>16688677.440204078</v>
          </cell>
          <cell r="I158">
            <v>1833843</v>
          </cell>
          <cell r="J158">
            <v>41568811.579079062</v>
          </cell>
          <cell r="K158">
            <v>0</v>
          </cell>
        </row>
        <row r="159">
          <cell r="B159" t="str">
            <v>Thruput_PL4"</v>
          </cell>
          <cell r="C159" t="str">
            <v>Design Peak Day 4-inch Plastic %</v>
          </cell>
          <cell r="D159">
            <v>1</v>
          </cell>
          <cell r="E159">
            <v>0.44172410857296401</v>
          </cell>
          <cell r="F159">
            <v>0.31256302592277557</v>
          </cell>
          <cell r="G159">
            <v>4.1393829602136514E-2</v>
          </cell>
          <cell r="H159">
            <v>5.6743865886844089E-2</v>
          </cell>
          <cell r="I159">
            <v>6.2353258143058301E-3</v>
          </cell>
          <cell r="J159">
            <v>0.14133984420097401</v>
          </cell>
          <cell r="K159">
            <v>0</v>
          </cell>
        </row>
        <row r="161">
          <cell r="B161" t="str">
            <v>Throughput for Customers Served from 2-inch and Less Plastic Main</v>
          </cell>
        </row>
        <row r="162">
          <cell r="C162" t="str">
            <v>Design Peak Day Plastic 2-inch and less</v>
          </cell>
          <cell r="D162">
            <v>267845171.00380659</v>
          </cell>
          <cell r="E162">
            <v>129913446.15533167</v>
          </cell>
          <cell r="F162">
            <v>91926474.127817988</v>
          </cell>
          <cell r="G162">
            <v>12174148.860819675</v>
          </cell>
          <cell r="H162">
            <v>16688677.440204078</v>
          </cell>
          <cell r="I162">
            <v>137863</v>
          </cell>
          <cell r="J162">
            <v>17004561.419633165</v>
          </cell>
          <cell r="K162">
            <v>0</v>
          </cell>
        </row>
        <row r="163">
          <cell r="B163" t="str">
            <v>Thruput_PL&lt;=2"</v>
          </cell>
          <cell r="C163" t="str">
            <v>Design Peak Day Plastic 2-inch and less %</v>
          </cell>
          <cell r="D163">
            <v>1</v>
          </cell>
          <cell r="E163">
            <v>0.48503187744043874</v>
          </cell>
          <cell r="F163">
            <v>0.34320750970907571</v>
          </cell>
          <cell r="G163">
            <v>4.5452187228892237E-2</v>
          </cell>
          <cell r="H163">
            <v>6.2307180591159139E-2</v>
          </cell>
          <cell r="I163">
            <v>5.1471153832390992E-4</v>
          </cell>
          <cell r="J163">
            <v>6.3486533492110253E-2</v>
          </cell>
          <cell r="K163">
            <v>0</v>
          </cell>
        </row>
        <row r="165">
          <cell r="B165" t="str">
            <v>Throughput Excluding Special Contracts</v>
          </cell>
        </row>
        <row r="166">
          <cell r="C166" t="str">
            <v>Design Peak Day Plastic 2-inch and less</v>
          </cell>
          <cell r="D166">
            <v>1107741414.7952998</v>
          </cell>
          <cell r="E166">
            <v>129913446.15533167</v>
          </cell>
          <cell r="F166">
            <v>91926474.127817988</v>
          </cell>
          <cell r="G166">
            <v>12174148.860819675</v>
          </cell>
          <cell r="H166">
            <v>16688677.440204078</v>
          </cell>
          <cell r="I166">
            <v>2097598</v>
          </cell>
          <cell r="J166">
            <v>854941070.21112633</v>
          </cell>
          <cell r="K166">
            <v>0</v>
          </cell>
        </row>
        <row r="167">
          <cell r="B167" t="str">
            <v>Thruput_xSPL</v>
          </cell>
          <cell r="C167" t="str">
            <v>Design Peak Day Plastic 2-inch and less %</v>
          </cell>
          <cell r="D167">
            <v>1</v>
          </cell>
          <cell r="E167">
            <v>0.11727777297135583</v>
          </cell>
          <cell r="F167">
            <v>8.2985499052416617E-2</v>
          </cell>
          <cell r="G167">
            <v>1.0990063834590263E-2</v>
          </cell>
          <cell r="H167">
            <v>1.5065499237733194E-2</v>
          </cell>
          <cell r="I167">
            <v>1.8935809133647102E-3</v>
          </cell>
          <cell r="J167">
            <v>0.77178758399053937</v>
          </cell>
          <cell r="K167">
            <v>0</v>
          </cell>
        </row>
        <row r="169">
          <cell r="B169" t="str">
            <v>Winter Season Throughput</v>
          </cell>
        </row>
        <row r="170">
          <cell r="C170" t="str">
            <v>Winter Season Throughput (Nov-Mar)</v>
          </cell>
          <cell r="D170">
            <v>630581873</v>
          </cell>
          <cell r="E170">
            <v>90106789</v>
          </cell>
          <cell r="F170">
            <v>63837150</v>
          </cell>
          <cell r="G170">
            <v>7179032</v>
          </cell>
          <cell r="H170">
            <v>9226278</v>
          </cell>
          <cell r="I170">
            <v>1219083</v>
          </cell>
          <cell r="J170">
            <v>385612440</v>
          </cell>
          <cell r="K170">
            <v>73401101</v>
          </cell>
        </row>
        <row r="171">
          <cell r="B171" t="str">
            <v>WINTER_SALES</v>
          </cell>
          <cell r="C171" t="str">
            <v>Winter Season Throughput (Nov-Mar) Percent</v>
          </cell>
          <cell r="D171">
            <v>1</v>
          </cell>
          <cell r="E171">
            <v>0.14289467055454036</v>
          </cell>
          <cell r="F171">
            <v>0.10123530779007978</v>
          </cell>
          <cell r="G171">
            <v>1.1384773821432067E-2</v>
          </cell>
          <cell r="H171">
            <v>1.4631372062926395E-2</v>
          </cell>
          <cell r="I171">
            <v>1.9332668003921515E-3</v>
          </cell>
          <cell r="J171">
            <v>0.61151843481552159</v>
          </cell>
          <cell r="K171">
            <v>0.11640217415510769</v>
          </cell>
        </row>
        <row r="173">
          <cell r="B173" t="str">
            <v>Winter Season Excess</v>
          </cell>
        </row>
        <row r="174">
          <cell r="C174" t="str">
            <v>Winter Excess (Above Non-Winter Average)</v>
          </cell>
          <cell r="D174">
            <v>160239539.14285713</v>
          </cell>
          <cell r="E174">
            <v>61840812.571428575</v>
          </cell>
          <cell r="F174">
            <v>41205797.142857142</v>
          </cell>
          <cell r="G174">
            <v>3647405.5714285718</v>
          </cell>
          <cell r="H174">
            <v>4582725.1428571427</v>
          </cell>
          <cell r="I174">
            <v>591572.28571428568</v>
          </cell>
          <cell r="J174">
            <v>48371226.428571403</v>
          </cell>
          <cell r="K174">
            <v>0</v>
          </cell>
        </row>
        <row r="175">
          <cell r="B175" t="str">
            <v>WINTER_5</v>
          </cell>
          <cell r="C175" t="str">
            <v>Winter Excess (Above Non-Winter Average) Percent</v>
          </cell>
          <cell r="D175">
            <v>1</v>
          </cell>
          <cell r="E175">
            <v>0.38592729923103503</v>
          </cell>
          <cell r="F175">
            <v>0.25715124596134326</v>
          </cell>
          <cell r="G175">
            <v>2.2762207074103154E-2</v>
          </cell>
          <cell r="H175">
            <v>2.8599215695269447E-2</v>
          </cell>
          <cell r="I175">
            <v>3.6917997198362244E-3</v>
          </cell>
          <cell r="J175">
            <v>0.30186823231841281</v>
          </cell>
          <cell r="K175">
            <v>0</v>
          </cell>
        </row>
        <row r="177">
          <cell r="B177" t="str">
            <v>Total Revenue</v>
          </cell>
        </row>
        <row r="178">
          <cell r="C178" t="str">
            <v>2023 Pro Forma Rate Schedule Revenue</v>
          </cell>
          <cell r="D178">
            <v>144868032.48627016</v>
          </cell>
          <cell r="E178">
            <v>67773171.496684462</v>
          </cell>
          <cell r="F178">
            <v>38690081.9304621</v>
          </cell>
          <cell r="G178">
            <v>3318419.4554416006</v>
          </cell>
          <cell r="H178">
            <v>3357411.9895457891</v>
          </cell>
          <cell r="I178">
            <v>188026.39697999999</v>
          </cell>
          <cell r="J178">
            <v>28144230.137156188</v>
          </cell>
          <cell r="K178">
            <v>3396691.0799999991</v>
          </cell>
        </row>
        <row r="179">
          <cell r="B179" t="str">
            <v>REVENUE</v>
          </cell>
          <cell r="C179" t="str">
            <v>2023 Pro Forma Rate Schedule Revenue Percent</v>
          </cell>
          <cell r="D179">
            <v>1</v>
          </cell>
          <cell r="E179">
            <v>0.46782696177714467</v>
          </cell>
          <cell r="F179">
            <v>0.2670712183112513</v>
          </cell>
          <cell r="G179">
            <v>2.2906499097764051E-2</v>
          </cell>
          <cell r="H179">
            <v>2.3175658093264898E-2</v>
          </cell>
          <cell r="I179">
            <v>1.2979150317225449E-3</v>
          </cell>
          <cell r="J179">
            <v>0.19427495254913157</v>
          </cell>
          <cell r="K179">
            <v>2.3446795139720835E-2</v>
          </cell>
        </row>
        <row r="181">
          <cell r="B181" t="str">
            <v>Sales Rate Schedule Margin</v>
          </cell>
        </row>
        <row r="182">
          <cell r="C182" t="str">
            <v>2023 Pro Forma Sales Revenue</v>
          </cell>
          <cell r="D182">
            <v>95742538.169113949</v>
          </cell>
          <cell r="E182">
            <v>58676042.966684461</v>
          </cell>
          <cell r="F182">
            <v>31458385.280462097</v>
          </cell>
          <cell r="G182">
            <v>2700980.2054416006</v>
          </cell>
          <cell r="H182">
            <v>2740306.8195457892</v>
          </cell>
          <cell r="I182">
            <v>166822.89697999999</v>
          </cell>
        </row>
        <row r="183">
          <cell r="B183" t="str">
            <v>SALES_MARGIN</v>
          </cell>
          <cell r="C183" t="str">
            <v>2023 Pro Forma Sales Revenue Percent</v>
          </cell>
          <cell r="D183">
            <v>1</v>
          </cell>
          <cell r="E183">
            <v>0.61285238608404735</v>
          </cell>
          <cell r="F183">
            <v>0.32857271054268344</v>
          </cell>
          <cell r="G183">
            <v>2.8210869035775396E-2</v>
          </cell>
          <cell r="H183">
            <v>2.862162286428498E-2</v>
          </cell>
          <cell r="I183">
            <v>1.7424114732088459E-3</v>
          </cell>
          <cell r="J183">
            <v>0</v>
          </cell>
          <cell r="K183">
            <v>0</v>
          </cell>
        </row>
        <row r="185">
          <cell r="B185" t="str">
            <v>Transportation Rate Schedule Margin</v>
          </cell>
        </row>
        <row r="186">
          <cell r="C186" t="str">
            <v>2023 Pro Forma Transportation Revenue</v>
          </cell>
          <cell r="D186">
            <v>29623877.257156186</v>
          </cell>
          <cell r="J186">
            <v>26475874.907156188</v>
          </cell>
          <cell r="K186">
            <v>3148002.3499999992</v>
          </cell>
        </row>
        <row r="187">
          <cell r="B187" t="str">
            <v>TRANSPORT_MARGIN</v>
          </cell>
          <cell r="C187" t="str">
            <v>2023 Pro Forma Transportation Revenue Percent</v>
          </cell>
          <cell r="D187">
            <v>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0.89373428998935178</v>
          </cell>
          <cell r="K187">
            <v>0.10626571001064831</v>
          </cell>
        </row>
        <row r="189">
          <cell r="B189" t="str">
            <v>Transportation Non-Margin Revenue</v>
          </cell>
        </row>
        <row r="190">
          <cell r="C190" t="str">
            <v>2023 Pro Forma Transportation Revenue</v>
          </cell>
          <cell r="D190">
            <v>17584573.100000001</v>
          </cell>
          <cell r="E190">
            <v>9097128.5300000012</v>
          </cell>
          <cell r="F190">
            <v>7231696.6499999994</v>
          </cell>
          <cell r="G190">
            <v>617439.25</v>
          </cell>
          <cell r="H190">
            <v>617105.17000000004</v>
          </cell>
          <cell r="I190">
            <v>21203.500000000004</v>
          </cell>
        </row>
        <row r="191">
          <cell r="B191" t="str">
            <v>SALES_Non-Margin</v>
          </cell>
          <cell r="C191" t="str">
            <v>2023 Pro Forma Transportation Revenue Percent</v>
          </cell>
          <cell r="D191">
            <v>0.99999999999999978</v>
          </cell>
          <cell r="E191">
            <v>0.51733576233363321</v>
          </cell>
          <cell r="F191">
            <v>0.41125232946371604</v>
          </cell>
          <cell r="G191">
            <v>3.5112552718154978E-2</v>
          </cell>
          <cell r="H191">
            <v>3.5093554247273707E-2</v>
          </cell>
          <cell r="I191">
            <v>1.2058012372219602E-3</v>
          </cell>
          <cell r="J191">
            <v>0</v>
          </cell>
          <cell r="K191">
            <v>0</v>
          </cell>
        </row>
        <row r="193">
          <cell r="B193" t="str">
            <v>Transportation Non-Margin Revenue</v>
          </cell>
        </row>
        <row r="194">
          <cell r="C194" t="str">
            <v>2023 Pro Forma Transportation Revenue</v>
          </cell>
          <cell r="D194">
            <v>1917043.9600000002</v>
          </cell>
          <cell r="J194">
            <v>1668355.2300000002</v>
          </cell>
          <cell r="K194">
            <v>248688.73</v>
          </cell>
        </row>
        <row r="195">
          <cell r="B195" t="str">
            <v>TRANSPORT_Non-Margin</v>
          </cell>
          <cell r="C195" t="str">
            <v>2023 Pro Forma Transportation Revenue Percent</v>
          </cell>
          <cell r="D195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0.87027489447868478</v>
          </cell>
          <cell r="K195">
            <v>0.12972510552131522</v>
          </cell>
        </row>
        <row r="197">
          <cell r="B197" t="str">
            <v>Direct Assignments</v>
          </cell>
        </row>
        <row r="199">
          <cell r="B199" t="str">
            <v>Special Contracts Direct Assigment</v>
          </cell>
        </row>
        <row r="200">
          <cell r="C200" t="str">
            <v>Mains directly assigned to SC</v>
          </cell>
          <cell r="D200">
            <v>1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</v>
          </cell>
        </row>
        <row r="201">
          <cell r="B201" t="str">
            <v>MAINS-DIRECT</v>
          </cell>
          <cell r="C201" t="str">
            <v>Mains directly assigned to SC Percent</v>
          </cell>
          <cell r="D201">
            <v>1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</v>
          </cell>
        </row>
        <row r="203">
          <cell r="B203" t="str">
            <v>Special Contracts Direct Assigment</v>
          </cell>
        </row>
        <row r="204">
          <cell r="C204" t="str">
            <v>Services directly assigned to SC</v>
          </cell>
          <cell r="D204">
            <v>328315.7101814315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7869.6455208385751</v>
          </cell>
          <cell r="J204">
            <v>298204.27466059296</v>
          </cell>
          <cell r="K204">
            <v>22241.79</v>
          </cell>
        </row>
        <row r="205">
          <cell r="B205" t="str">
            <v>SERVICE-DIRECT</v>
          </cell>
          <cell r="C205" t="str">
            <v>Services directly assigned to SC Percent</v>
          </cell>
          <cell r="D205">
            <v>1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2.3969750081376574E-2</v>
          </cell>
          <cell r="J205">
            <v>0.90828512134189809</v>
          </cell>
          <cell r="K205">
            <v>6.7745128576725433E-2</v>
          </cell>
        </row>
        <row r="208">
          <cell r="B208" t="str">
            <v>CLASSIFICATION ALLOCATOR VALUES</v>
          </cell>
        </row>
        <row r="211">
          <cell r="D211">
            <v>0.5</v>
          </cell>
        </row>
        <row r="215">
          <cell r="D215">
            <v>0.65530671317704203</v>
          </cell>
        </row>
      </sheetData>
      <sheetData sheetId="2">
        <row r="8">
          <cell r="C8">
            <v>257262887.53146806</v>
          </cell>
        </row>
        <row r="9">
          <cell r="C9">
            <v>9729541.4525282029</v>
          </cell>
        </row>
        <row r="10">
          <cell r="C10">
            <v>12254704.967787653</v>
          </cell>
        </row>
        <row r="11">
          <cell r="C11">
            <v>28489095.404975161</v>
          </cell>
        </row>
        <row r="12">
          <cell r="C12">
            <v>76247521.87470898</v>
          </cell>
        </row>
        <row r="13">
          <cell r="C13">
            <v>28689677.237810187</v>
          </cell>
        </row>
        <row r="14">
          <cell r="C14">
            <v>49201903.337466307</v>
          </cell>
        </row>
        <row r="15">
          <cell r="C15">
            <v>127952414.35180141</v>
          </cell>
        </row>
      </sheetData>
      <sheetData sheetId="3">
        <row r="8">
          <cell r="E8">
            <v>36598487.463060394</v>
          </cell>
        </row>
        <row r="9">
          <cell r="E9">
            <v>1407085.6530374277</v>
          </cell>
        </row>
        <row r="10">
          <cell r="E10">
            <v>19001027.60096918</v>
          </cell>
        </row>
      </sheetData>
      <sheetData sheetId="4">
        <row r="38">
          <cell r="Q38">
            <v>336275.62000000005</v>
          </cell>
        </row>
        <row r="39">
          <cell r="Q39">
            <v>12778.650000000001</v>
          </cell>
        </row>
        <row r="40">
          <cell r="Q40">
            <v>13950382.6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4125FAA-E7B8-483B-8B55-3E38FF12B5D9}" name="Table1" displayName="Table1" ref="B1:O45" totalsRowShown="0" headerRowDxfId="15" dataDxfId="14" tableBorderDxfId="13">
  <autoFilter ref="B1:O45" xr:uid="{44125FAA-E7B8-483B-8B55-3E38FF12B5D9}"/>
  <tableColumns count="14">
    <tableColumn id="1" xr3:uid="{47FD039E-C816-41EB-A25E-BC88B875A48B}" name="Costs"/>
    <tableColumn id="2" xr3:uid="{09B9176F-0C93-4469-94A8-782FCECB2784}" name="Description" dataDxfId="12"/>
    <tableColumn id="3" xr3:uid="{7D29554B-C10A-4363-A8D1-FD9DB2F3D24B}" name="Acronym" dataDxfId="11"/>
    <tableColumn id="4" xr3:uid="{C6754AD2-66B8-48AB-9B1A-CA0DE4A41196}" name="Functionalization" dataDxfId="10"/>
    <tableColumn id="5" xr3:uid="{FA00A427-FEA8-4257-BE13-3AC06CA092B9}" name="Classification" dataDxfId="9"/>
    <tableColumn id="6" xr3:uid="{1F21B167-F52F-4E36-9722-FA11562204CA}" name="Allocation" dataDxfId="8"/>
    <tableColumn id="7" xr3:uid="{D31D4373-A90F-44C6-A26C-A60BF13D0933}" name="Customer Class 503" dataDxfId="7"/>
    <tableColumn id="8" xr3:uid="{C3076FAD-6E35-4C48-B0CF-9ED049722086}" name="Customer Class 504" dataDxfId="6"/>
    <tableColumn id="9" xr3:uid="{9C0B25D9-75B9-4377-8523-D9E37854F75F}" name="Customer Class 505" dataDxfId="5"/>
    <tableColumn id="10" xr3:uid="{36298524-F55B-4B88-83E1-59168664C9E1}" name="Customer Class 511" dataDxfId="4"/>
    <tableColumn id="11" xr3:uid="{1202F5F0-75F0-4C25-9727-C28BDCDD0A2F}" name="Customer Class 570" dataDxfId="3"/>
    <tableColumn id="12" xr3:uid="{FCEA42B0-932F-4873-B686-CEBE6B98A95E}" name="Customer Class 663" dataDxfId="2"/>
    <tableColumn id="13" xr3:uid="{706D6EF2-D565-46BB-A13E-43CAA39AEC5B}" name="Customer Class 900" dataDxfId="1"/>
    <tableColumn id="14" xr3:uid="{6EC04B2C-AAC4-407F-AFED-74164DA7F78B}" name="TOTAL" dataDxfId="0" dataCellStyle="Comma">
      <calculatedColumnFormula>SUM('C-COS Allocation Factors'!$H2:$N2)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418F3-01CE-4CE2-8E01-5EF9F47938B5}">
  <sheetPr codeName="Sheet5">
    <tabColor theme="9"/>
  </sheetPr>
  <dimension ref="A1:L34"/>
  <sheetViews>
    <sheetView tabSelected="1" workbookViewId="0"/>
  </sheetViews>
  <sheetFormatPr defaultRowHeight="14.6"/>
  <cols>
    <col min="1" max="1" width="5.15234375" customWidth="1"/>
    <col min="2" max="2" width="25.84375" customWidth="1"/>
    <col min="3" max="3" width="17.53515625" bestFit="1" customWidth="1"/>
    <col min="4" max="4" width="21.69140625" customWidth="1"/>
    <col min="5" max="5" width="26.3828125" customWidth="1"/>
    <col min="6" max="6" width="67.15234375" customWidth="1"/>
    <col min="7" max="7" width="18.3828125" bestFit="1" customWidth="1"/>
    <col min="9" max="9" width="13.3046875" customWidth="1"/>
    <col min="10" max="10" width="13" customWidth="1"/>
    <col min="11" max="11" width="61.15234375" customWidth="1"/>
  </cols>
  <sheetData>
    <row r="1" spans="1:12">
      <c r="A1" s="15"/>
      <c r="B1" s="6" t="str">
        <f>'General Inputs'!C1</f>
        <v>Cascade Natural Gas Corp.</v>
      </c>
    </row>
    <row r="2" spans="1:12">
      <c r="B2" s="6" t="str">
        <f>'General Inputs'!C2</f>
        <v>Washington Jurisdiction</v>
      </c>
    </row>
    <row r="3" spans="1:12">
      <c r="B3" s="1" t="s">
        <v>0</v>
      </c>
    </row>
    <row r="5" spans="1:12" ht="30.75" customHeight="1">
      <c r="A5" s="43" t="s">
        <v>1</v>
      </c>
      <c r="B5" s="43" t="s">
        <v>2</v>
      </c>
      <c r="C5" s="44" t="s">
        <v>3</v>
      </c>
      <c r="D5" s="44" t="s">
        <v>4</v>
      </c>
      <c r="E5" s="44" t="s">
        <v>5</v>
      </c>
      <c r="F5" s="44" t="s">
        <v>6</v>
      </c>
      <c r="I5" s="45" t="s">
        <v>7</v>
      </c>
      <c r="J5" s="46"/>
      <c r="K5" s="47"/>
    </row>
    <row r="6" spans="1:12">
      <c r="A6" s="36">
        <v>1</v>
      </c>
      <c r="B6" s="48" t="s">
        <v>8</v>
      </c>
      <c r="C6" s="35" t="str">
        <f t="shared" ref="C6:C23" si="0">HYPERLINK("#'"&amp;B6&amp;"'!A1",B6)</f>
        <v>Contents</v>
      </c>
      <c r="D6" t="str">
        <f>_xlfn.IFNA(VLOOKUP(B6,I:K,2,FALSE),"")</f>
        <v/>
      </c>
      <c r="E6" t="str">
        <f>_xlfn.IFNA(VLOOKUP(B6,I:K,3,FALSE),B6)</f>
        <v>Contents</v>
      </c>
      <c r="F6" t="str">
        <f t="shared" ref="F6:F7" si="1">IF(D6="",E6,CONCATENATE(D6," - ",E6))</f>
        <v>Contents</v>
      </c>
      <c r="I6" s="38" t="s">
        <v>9</v>
      </c>
      <c r="J6" s="37" t="s">
        <v>10</v>
      </c>
      <c r="K6" s="39" t="s">
        <v>11</v>
      </c>
      <c r="L6" s="37" t="s">
        <v>12</v>
      </c>
    </row>
    <row r="7" spans="1:12">
      <c r="A7" s="36">
        <v>2</v>
      </c>
      <c r="B7" s="48" t="s">
        <v>13</v>
      </c>
      <c r="C7" s="35" t="str">
        <f t="shared" si="0"/>
        <v>General Inputs</v>
      </c>
      <c r="D7" t="str">
        <f>_xlfn.IFNA(VLOOKUP(B7,I:K,2,FALSE),"")</f>
        <v/>
      </c>
      <c r="E7" t="str">
        <f>_xlfn.IFNA(VLOOKUP(B7,I:K,3,FALSE),B7)</f>
        <v>General Inputs</v>
      </c>
      <c r="F7" t="str">
        <f t="shared" si="1"/>
        <v>General Inputs</v>
      </c>
      <c r="H7" s="35"/>
      <c r="I7" s="38" t="s">
        <v>14</v>
      </c>
      <c r="J7" s="37" t="s">
        <v>15</v>
      </c>
      <c r="K7" s="39" t="s">
        <v>16</v>
      </c>
      <c r="L7" s="37" t="s">
        <v>12</v>
      </c>
    </row>
    <row r="8" spans="1:12">
      <c r="A8" s="36">
        <v>3</v>
      </c>
      <c r="B8" s="48" t="s">
        <v>17</v>
      </c>
      <c r="C8" s="35" t="str">
        <f t="shared" si="0"/>
        <v>Input-Func_Class</v>
      </c>
      <c r="E8" t="s">
        <v>18</v>
      </c>
      <c r="F8" t="str">
        <f>IF(D8="",E8,CONCATENATE(D8," - ",E8))</f>
        <v>Inputs - Functional and Classification Allocation Factors</v>
      </c>
      <c r="H8" s="35"/>
      <c r="I8" s="38" t="s">
        <v>19</v>
      </c>
      <c r="J8" s="37" t="s">
        <v>20</v>
      </c>
      <c r="K8" s="39" t="s">
        <v>21</v>
      </c>
      <c r="L8" s="37" t="s">
        <v>12</v>
      </c>
    </row>
    <row r="9" spans="1:12">
      <c r="A9" s="36">
        <v>4</v>
      </c>
      <c r="B9" s="48" t="s">
        <v>22</v>
      </c>
      <c r="C9" s="35" t="str">
        <f t="shared" si="0"/>
        <v>Input-Ext Allocators</v>
      </c>
      <c r="D9" t="str">
        <f>_xlfn.IFNA(VLOOKUP(B9,I:K,2,FALSE),"")</f>
        <v/>
      </c>
      <c r="E9" t="s">
        <v>23</v>
      </c>
      <c r="F9" t="str">
        <f t="shared" ref="F9:F27" si="2">IF(D9="",E9,CONCATENATE(D9," - ",E9))</f>
        <v>Inputs - External Allocation Factors</v>
      </c>
      <c r="H9" s="35"/>
      <c r="I9" s="38" t="s">
        <v>24</v>
      </c>
      <c r="J9" s="37" t="s">
        <v>25</v>
      </c>
      <c r="K9" s="39" t="s">
        <v>26</v>
      </c>
      <c r="L9" s="37" t="s">
        <v>12</v>
      </c>
    </row>
    <row r="10" spans="1:12">
      <c r="A10" s="36">
        <v>5</v>
      </c>
      <c r="B10" s="48" t="s">
        <v>9</v>
      </c>
      <c r="C10" s="35" t="str">
        <f t="shared" si="0"/>
        <v>Input-Accounts</v>
      </c>
      <c r="D10" t="str">
        <f>_xlfn.IFNA(VLOOKUP(B10,I:K,2,FALSE),"")</f>
        <v>Schedule 1</v>
      </c>
      <c r="E10" t="str">
        <f>_xlfn.IFNA(VLOOKUP(B10,I:K,3,FALSE),B10)</f>
        <v>Account Balances and Allocation Methods</v>
      </c>
      <c r="F10" t="str">
        <f t="shared" si="2"/>
        <v>Schedule 1 - Account Balances and Allocation Methods</v>
      </c>
      <c r="H10" s="35"/>
      <c r="I10" s="38" t="s">
        <v>27</v>
      </c>
      <c r="J10" s="37" t="s">
        <v>28</v>
      </c>
      <c r="K10" s="39" t="s">
        <v>29</v>
      </c>
      <c r="L10" s="37" t="s">
        <v>12</v>
      </c>
    </row>
    <row r="11" spans="1:12">
      <c r="A11" s="36">
        <v>6</v>
      </c>
      <c r="B11" s="48" t="s">
        <v>30</v>
      </c>
      <c r="C11" s="35" t="str">
        <f t="shared" si="0"/>
        <v>Functionalization</v>
      </c>
      <c r="D11" t="str">
        <f>_xlfn.IFNA(VLOOKUP(B11,I:K,2,FALSE),"")</f>
        <v/>
      </c>
      <c r="E11" t="str">
        <f>_xlfn.IFNA(VLOOKUP(B11,I:K,3,FALSE),B11)</f>
        <v>Functionalization</v>
      </c>
      <c r="F11" t="str">
        <f t="shared" si="2"/>
        <v>Functionalization</v>
      </c>
      <c r="H11" s="35"/>
      <c r="I11" s="40" t="s">
        <v>31</v>
      </c>
      <c r="J11" s="41" t="s">
        <v>32</v>
      </c>
      <c r="K11" s="42" t="s">
        <v>33</v>
      </c>
      <c r="L11" s="37" t="s">
        <v>12</v>
      </c>
    </row>
    <row r="12" spans="1:12">
      <c r="A12" s="36">
        <v>7</v>
      </c>
      <c r="B12" s="48" t="s">
        <v>34</v>
      </c>
      <c r="C12" s="35" t="str">
        <f t="shared" si="0"/>
        <v>Classification</v>
      </c>
      <c r="D12" t="str">
        <f>_xlfn.IFNA(VLOOKUP(B12,I:K,2,FALSE),"")</f>
        <v/>
      </c>
      <c r="E12" t="str">
        <f>_xlfn.IFNA(VLOOKUP(B12,I:K,3,FALSE),B12)</f>
        <v>Classification</v>
      </c>
      <c r="F12" t="str">
        <f t="shared" si="2"/>
        <v>Classification</v>
      </c>
      <c r="H12" s="35"/>
    </row>
    <row r="13" spans="1:12">
      <c r="A13" s="36">
        <v>8</v>
      </c>
      <c r="B13" s="48" t="s">
        <v>35</v>
      </c>
      <c r="C13" s="35" t="str">
        <f t="shared" si="0"/>
        <v>GasSupply_Dem</v>
      </c>
      <c r="D13" t="str">
        <f>_xlfn.IFNA(VLOOKUP(B13,I:K,2,FALSE),"")</f>
        <v/>
      </c>
      <c r="E13" t="s">
        <v>36</v>
      </c>
      <c r="F13" t="str">
        <f t="shared" si="2"/>
        <v>Gas Supply, Demand-Realted</v>
      </c>
      <c r="H13" s="35"/>
    </row>
    <row r="14" spans="1:12">
      <c r="A14" s="36">
        <v>9</v>
      </c>
      <c r="B14" s="48" t="s">
        <v>37</v>
      </c>
      <c r="C14" s="35" t="str">
        <f t="shared" si="0"/>
        <v>GasSupply_Comm</v>
      </c>
      <c r="D14" t="str">
        <f>_xlfn.IFNA(VLOOKUP(B14,I:K,2,FALSE),"")</f>
        <v/>
      </c>
      <c r="E14" t="s">
        <v>38</v>
      </c>
      <c r="F14" t="str">
        <f t="shared" si="2"/>
        <v>Gas Supply, Commodity-Realted</v>
      </c>
      <c r="H14" s="35"/>
    </row>
    <row r="15" spans="1:12">
      <c r="A15" s="36">
        <v>10</v>
      </c>
      <c r="B15" s="48" t="s">
        <v>39</v>
      </c>
      <c r="C15" s="35" t="str">
        <f t="shared" si="0"/>
        <v>Trans_Dem</v>
      </c>
      <c r="D15" t="str">
        <f>_xlfn.IFNA(VLOOKUP(B15,I:K,2,FALSE),"")</f>
        <v/>
      </c>
      <c r="E15" t="s">
        <v>40</v>
      </c>
      <c r="F15" t="str">
        <f t="shared" si="2"/>
        <v>Transmission, Demand-Realted</v>
      </c>
      <c r="H15" s="35"/>
    </row>
    <row r="16" spans="1:12">
      <c r="A16" s="36">
        <v>11</v>
      </c>
      <c r="B16" s="48" t="s">
        <v>41</v>
      </c>
      <c r="C16" s="35" t="str">
        <f t="shared" si="0"/>
        <v>Trans_Comm</v>
      </c>
      <c r="D16" t="str">
        <f>_xlfn.IFNA(VLOOKUP(B16,I:K,2,FALSE),"")</f>
        <v/>
      </c>
      <c r="E16" t="s">
        <v>42</v>
      </c>
      <c r="F16" t="str">
        <f t="shared" si="2"/>
        <v>Transmission, Commodity-Realted</v>
      </c>
      <c r="H16" s="35"/>
    </row>
    <row r="17" spans="1:8">
      <c r="A17" s="36">
        <v>12</v>
      </c>
      <c r="B17" s="48" t="s">
        <v>43</v>
      </c>
      <c r="C17" s="35" t="str">
        <f t="shared" si="0"/>
        <v>Dist_Dem</v>
      </c>
      <c r="D17" t="str">
        <f>_xlfn.IFNA(VLOOKUP(B17,I:K,2,FALSE),"")</f>
        <v/>
      </c>
      <c r="E17" t="s">
        <v>44</v>
      </c>
      <c r="F17" t="str">
        <f t="shared" si="2"/>
        <v>Distribution, Demand-Realted</v>
      </c>
      <c r="H17" s="35"/>
    </row>
    <row r="18" spans="1:8">
      <c r="A18" s="36">
        <v>13</v>
      </c>
      <c r="B18" s="48" t="s">
        <v>45</v>
      </c>
      <c r="C18" s="35" t="str">
        <f t="shared" si="0"/>
        <v>Dist_Comm</v>
      </c>
      <c r="D18" t="str">
        <f>_xlfn.IFNA(VLOOKUP(B18,I:K,2,FALSE),"")</f>
        <v/>
      </c>
      <c r="E18" t="s">
        <v>46</v>
      </c>
      <c r="F18" t="str">
        <f t="shared" si="2"/>
        <v>Distribution, Commodity-Realted</v>
      </c>
      <c r="H18" s="35"/>
    </row>
    <row r="19" spans="1:8">
      <c r="A19" s="36">
        <v>14</v>
      </c>
      <c r="B19" s="48" t="s">
        <v>47</v>
      </c>
      <c r="C19" s="35" t="str">
        <f t="shared" si="0"/>
        <v>Dist_Cust</v>
      </c>
      <c r="D19" t="str">
        <f>_xlfn.IFNA(VLOOKUP(B19,I:K,2,FALSE),"")</f>
        <v/>
      </c>
      <c r="E19" t="s">
        <v>48</v>
      </c>
      <c r="F19" t="str">
        <f t="shared" si="2"/>
        <v>Distribution, Customer-Realted</v>
      </c>
      <c r="H19" s="35"/>
    </row>
    <row r="20" spans="1:8">
      <c r="A20" s="36">
        <v>16</v>
      </c>
      <c r="B20" s="48" t="s">
        <v>49</v>
      </c>
      <c r="C20" s="35" t="str">
        <f t="shared" si="0"/>
        <v>DemandTotal</v>
      </c>
      <c r="D20" t="str">
        <f>_xlfn.IFNA(VLOOKUP(B20,I:K,2,FALSE),"")</f>
        <v/>
      </c>
      <c r="E20" t="s">
        <v>50</v>
      </c>
      <c r="F20" t="str">
        <f t="shared" si="2"/>
        <v>Total, Demand-Realted</v>
      </c>
      <c r="H20" s="35"/>
    </row>
    <row r="21" spans="1:8">
      <c r="A21" s="36">
        <v>17</v>
      </c>
      <c r="B21" s="48" t="s">
        <v>51</v>
      </c>
      <c r="C21" s="35" t="str">
        <f t="shared" si="0"/>
        <v>CommodityTotal</v>
      </c>
      <c r="D21" t="str">
        <f>_xlfn.IFNA(VLOOKUP(B21,I:K,2,FALSE),"")</f>
        <v/>
      </c>
      <c r="E21" t="s">
        <v>52</v>
      </c>
      <c r="F21" t="str">
        <f t="shared" si="2"/>
        <v>Total, Commodity-Realted</v>
      </c>
      <c r="H21" s="35"/>
    </row>
    <row r="22" spans="1:8">
      <c r="A22" s="36">
        <v>18</v>
      </c>
      <c r="B22" s="48" t="s">
        <v>53</v>
      </c>
      <c r="C22" s="35" t="str">
        <f t="shared" si="0"/>
        <v>CustomerTotal</v>
      </c>
      <c r="D22" t="str">
        <f>_xlfn.IFNA(VLOOKUP(B22,I:K,2,FALSE),"")</f>
        <v/>
      </c>
      <c r="E22" t="s">
        <v>54</v>
      </c>
      <c r="F22" t="str">
        <f t="shared" si="2"/>
        <v>Total, Customer-Realted</v>
      </c>
      <c r="H22" s="35"/>
    </row>
    <row r="23" spans="1:8">
      <c r="A23" s="36">
        <v>19</v>
      </c>
      <c r="B23" s="48" t="s">
        <v>14</v>
      </c>
      <c r="C23" s="35" t="str">
        <f t="shared" si="0"/>
        <v>GrandTotal</v>
      </c>
      <c r="D23" t="str">
        <f>_xlfn.IFNA(VLOOKUP(B23,I:K,2,FALSE),"")</f>
        <v>Schedule 5</v>
      </c>
      <c r="E23" t="str">
        <f>_xlfn.IFNA(VLOOKUP(B23,I:K,3,FALSE),B23)</f>
        <v>Cost of Service Allocation Study Detail by Account</v>
      </c>
      <c r="F23" t="str">
        <f t="shared" si="2"/>
        <v>Schedule 5 - Cost of Service Allocation Study Detail by Account</v>
      </c>
      <c r="H23" s="35"/>
    </row>
    <row r="24" spans="1:8">
      <c r="A24" s="36">
        <v>20</v>
      </c>
      <c r="B24" s="48" t="s">
        <v>19</v>
      </c>
      <c r="C24" s="35" t="str">
        <f>HYPERLINK("#'"&amp;B24&amp;"'!A1",B24)</f>
        <v>Summary</v>
      </c>
      <c r="D24" t="str">
        <f>_xlfn.IFNA(VLOOKUP(B24,I:K,2,FALSE),"")</f>
        <v>Schedule 4</v>
      </c>
      <c r="E24" t="str">
        <f>_xlfn.IFNA(VLOOKUP(B24,I:K,3,FALSE),B24)</f>
        <v>Summary of Cost of Service and Rate of Return Under Present and Proposed Rates</v>
      </c>
      <c r="F24" t="str">
        <f>IF(D24="",E24,CONCATENATE(D24," - ",E24))</f>
        <v>Schedule 4 - Summary of Cost of Service and Rate of Return Under Present and Proposed Rates</v>
      </c>
      <c r="H24" s="35"/>
    </row>
    <row r="25" spans="1:8">
      <c r="A25" s="36">
        <v>21</v>
      </c>
      <c r="B25" s="48" t="s">
        <v>24</v>
      </c>
      <c r="C25" s="35" t="str">
        <f>HYPERLINK("#'"&amp;B25&amp;"'!A1",B25)</f>
        <v>Rate Spread</v>
      </c>
      <c r="D25" t="str">
        <f>_xlfn.IFNA(VLOOKUP(B25,I:K,2,FALSE),"")</f>
        <v>Exhibit 4</v>
      </c>
      <c r="E25" t="str">
        <f>_xlfn.IFNA(VLOOKUP(B25,I:K,3,FALSE),B25)</f>
        <v>Class Revenue Apportionment</v>
      </c>
      <c r="F25" t="str">
        <f t="shared" si="2"/>
        <v>Exhibit 4 - Class Revenue Apportionment</v>
      </c>
      <c r="G25" s="35"/>
    </row>
    <row r="26" spans="1:8">
      <c r="A26" s="36">
        <v>22</v>
      </c>
      <c r="B26" s="48" t="s">
        <v>27</v>
      </c>
      <c r="C26" s="35" t="str">
        <f>HYPERLINK("#'"&amp;B26&amp;"'!A1",B26)</f>
        <v>Internal Alloc</v>
      </c>
      <c r="D26" t="str">
        <f>_xlfn.IFNA(VLOOKUP(B26,I:K,2,FALSE),"")</f>
        <v>Schedule 3</v>
      </c>
      <c r="E26" t="str">
        <f>_xlfn.IFNA(VLOOKUP(B26,I:K,3,FALSE),B26)</f>
        <v>Internal Allocation Factors</v>
      </c>
      <c r="F26" t="str">
        <f t="shared" si="2"/>
        <v>Schedule 3 - Internal Allocation Factors</v>
      </c>
      <c r="G26" s="35"/>
    </row>
    <row r="27" spans="1:8">
      <c r="A27" s="36">
        <v>23</v>
      </c>
      <c r="B27" s="48" t="s">
        <v>31</v>
      </c>
      <c r="C27" s="35" t="str">
        <f>HYPERLINK("#'"&amp;B27&amp;"'!A1",B27)</f>
        <v>UnitCost</v>
      </c>
      <c r="D27" t="str">
        <f>_xlfn.IFNA(VLOOKUP(B27,I:K,2,FALSE),"")</f>
        <v>Schedule 6</v>
      </c>
      <c r="E27" t="str">
        <f>_xlfn.IFNA(VLOOKUP(B27,I:K,3,FALSE),B27)</f>
        <v>Functionalized and Classified Rate Base and Revenue Requirement, and Unit Costs by Customer Class</v>
      </c>
      <c r="F27" t="str">
        <f t="shared" si="2"/>
        <v>Schedule 6 - Functionalized and Classified Rate Base and Revenue Requirement, and Unit Costs by Customer Class</v>
      </c>
      <c r="G27" s="35"/>
    </row>
    <row r="28" spans="1:8">
      <c r="A28" s="36"/>
      <c r="B28" s="33"/>
      <c r="C28" s="35"/>
      <c r="G28" s="35"/>
    </row>
    <row r="29" spans="1:8">
      <c r="A29" s="36"/>
      <c r="B29" t="s">
        <v>991</v>
      </c>
      <c r="C29" s="35" t="str">
        <f t="shared" ref="C29:C33" si="3">HYPERLINK("#'"&amp;B29&amp;"'!A1",B29)</f>
        <v>B - COS Results</v>
      </c>
      <c r="G29" s="35"/>
    </row>
    <row r="30" spans="1:8">
      <c r="B30" t="s">
        <v>992</v>
      </c>
      <c r="C30" s="35" t="str">
        <f t="shared" si="3"/>
        <v>C-COS Allocation Factors</v>
      </c>
    </row>
    <row r="31" spans="1:8">
      <c r="B31" t="s">
        <v>993</v>
      </c>
      <c r="C31" s="35" t="str">
        <f t="shared" si="3"/>
        <v>E-Summary of Results</v>
      </c>
    </row>
    <row r="32" spans="1:8">
      <c r="C32" s="35"/>
    </row>
    <row r="33" spans="2:3">
      <c r="B33" t="s">
        <v>994</v>
      </c>
      <c r="C33" s="35" t="str">
        <f t="shared" si="3"/>
        <v>COS Transfer File</v>
      </c>
    </row>
    <row r="34" spans="2:3">
      <c r="C34" s="35"/>
    </row>
  </sheetData>
  <phoneticPr fontId="11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5A038-B4A8-4B91-8F72-A47F49DEAB9A}">
  <sheetPr codeName="Sheet17">
    <tabColor theme="7" tint="0.59999389629810485"/>
  </sheetPr>
  <dimension ref="A1:Z312"/>
  <sheetViews>
    <sheetView workbookViewId="0"/>
  </sheetViews>
  <sheetFormatPr defaultColWidth="9.15234375" defaultRowHeight="14.6" outlineLevelRow="1" outlineLevelCol="1"/>
  <cols>
    <col min="1" max="1" width="4.84375" style="113" customWidth="1"/>
    <col min="2" max="2" width="37.69140625" style="79" customWidth="1"/>
    <col min="3" max="3" width="9.84375" style="113" customWidth="1"/>
    <col min="4" max="4" width="16.3828125" style="79" customWidth="1"/>
    <col min="5" max="5" width="6.69140625" style="79" customWidth="1"/>
    <col min="6" max="6" width="17.15234375" style="79" bestFit="1" customWidth="1"/>
    <col min="7" max="13" width="14.84375" style="79" customWidth="1"/>
    <col min="14" max="26" width="14.84375" style="79" customWidth="1" outlineLevel="1"/>
    <col min="27" max="16384" width="9.15234375" style="79"/>
  </cols>
  <sheetData>
    <row r="1" spans="1:26">
      <c r="B1" s="80" t="str">
        <f>'General Inputs'!$D9</f>
        <v>Cascade Natural Gas Corp.</v>
      </c>
    </row>
    <row r="2" spans="1:26">
      <c r="B2" s="80" t="str">
        <f>'General Inputs'!$D10</f>
        <v>Washington Jurisdiction</v>
      </c>
      <c r="I2" s="76"/>
    </row>
    <row r="3" spans="1:26">
      <c r="B3" s="80" t="str">
        <f>'General Inputs'!$D11</f>
        <v>Twelve-Months ended December 31, 2023</v>
      </c>
    </row>
    <row r="4" spans="1:26">
      <c r="B4" s="81" t="str">
        <f ca="1">"Function &amp; Classification: "&amp;" "&amp;INDIRECT("Classification!"&amp;$D$5&amp;8)</f>
        <v xml:space="preserve">Function &amp; Classification:  </v>
      </c>
      <c r="I4" s="77"/>
    </row>
    <row r="5" spans="1:26">
      <c r="B5" s="113" t="s">
        <v>387</v>
      </c>
      <c r="D5" s="79" t="str">
        <f>LEFT(ADDRESS(5,MATCH($B$5,Classification!$A$6:$ABB$6,0)),3)</f>
        <v>$L$</v>
      </c>
    </row>
    <row r="6" spans="1:26" ht="34.299999999999997">
      <c r="A6" s="117" t="s">
        <v>1</v>
      </c>
      <c r="B6" s="118" t="s">
        <v>211</v>
      </c>
      <c r="C6" s="117" t="s">
        <v>212</v>
      </c>
      <c r="D6" s="117" t="s">
        <v>213</v>
      </c>
      <c r="E6" s="141" t="s">
        <v>382</v>
      </c>
      <c r="F6" s="117" t="str">
        <f>TRIM(RIGHT(SUBSTITUTE(B5," ",REPT(" ",100)),100))&amp;CHAR(10)&amp;"Allocation Factor"</f>
        <v>Demand
Allocation Factor</v>
      </c>
      <c r="G6" s="142" t="str">
        <f>'General Inputs'!D$17</f>
        <v>Res
503</v>
      </c>
      <c r="H6" s="142" t="str">
        <f>'General Inputs'!E$17</f>
        <v>GSC
504</v>
      </c>
      <c r="I6" s="142" t="str">
        <f>'General Inputs'!F$17</f>
        <v>GSI
505</v>
      </c>
      <c r="J6" s="142" t="str">
        <f>'General Inputs'!G$17</f>
        <v>GSLV
511</v>
      </c>
      <c r="K6" s="142" t="str">
        <f>'General Inputs'!H$17</f>
        <v>Interruptible
570</v>
      </c>
      <c r="L6" s="142" t="str">
        <f>'General Inputs'!I$17</f>
        <v>Transport
663</v>
      </c>
      <c r="M6" s="142" t="str">
        <f>'General Inputs'!J$17</f>
        <v>Spl Contracts</v>
      </c>
      <c r="N6" s="142" t="str">
        <f>'General Inputs'!K$17</f>
        <v>Class 8</v>
      </c>
      <c r="O6" s="142" t="str">
        <f>'General Inputs'!L$17</f>
        <v>Class 9</v>
      </c>
      <c r="P6" s="142" t="str">
        <f>'General Inputs'!M$17</f>
        <v>Class 10</v>
      </c>
      <c r="Q6" s="142" t="str">
        <f>'General Inputs'!N$17</f>
        <v>Class 11</v>
      </c>
      <c r="R6" s="142" t="str">
        <f>'General Inputs'!O$17</f>
        <v>Class 12</v>
      </c>
      <c r="S6" s="142" t="str">
        <f>'General Inputs'!P$17</f>
        <v>Class 13</v>
      </c>
      <c r="T6" s="142" t="str">
        <f>'General Inputs'!Q$17</f>
        <v>Class 14</v>
      </c>
      <c r="U6" s="142" t="str">
        <f>'General Inputs'!R$17</f>
        <v>Class 15</v>
      </c>
      <c r="V6" s="142" t="str">
        <f>'General Inputs'!S$17</f>
        <v>Class 16</v>
      </c>
      <c r="W6" s="142" t="str">
        <f>'General Inputs'!T$17</f>
        <v>Class 17</v>
      </c>
      <c r="X6" s="142" t="str">
        <f>'General Inputs'!U$17</f>
        <v>Class 18</v>
      </c>
      <c r="Y6" s="142" t="str">
        <f>'General Inputs'!V$17</f>
        <v>Class 19</v>
      </c>
      <c r="Z6" s="142" t="str">
        <f>'General Inputs'!W$17</f>
        <v>Class 20</v>
      </c>
    </row>
    <row r="7" spans="1:26">
      <c r="A7" s="113" t="str">
        <f>IF(B7="","",MAX(A$1:A6)+1)</f>
        <v/>
      </c>
      <c r="E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</row>
    <row r="8" spans="1:26">
      <c r="A8" s="113">
        <f>IF(ISBLANK('Input-Accounts'!A8),"",'Input-Accounts'!A8)</f>
        <v>1</v>
      </c>
      <c r="B8" s="81" t="str">
        <f>IF(ISBLANK('Input-Accounts'!B8),"",'Input-Accounts'!B8)</f>
        <v>RATE BASE</v>
      </c>
      <c r="C8" s="113" t="str">
        <f>IF(ISBLANK('Input-Accounts'!C8),"",'Input-Accounts'!C8)</f>
        <v/>
      </c>
      <c r="E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</row>
    <row r="9" spans="1:26">
      <c r="A9" s="113">
        <f>IF(ISBLANK('Input-Accounts'!A9),"",'Input-Accounts'!A9)</f>
        <v>2</v>
      </c>
      <c r="B9" s="81" t="str">
        <f>IF(ISBLANK('Input-Accounts'!B9),"",'Input-Accounts'!B9)</f>
        <v>Plant in Service</v>
      </c>
      <c r="C9" s="113" t="str">
        <f>IF(ISBLANK('Input-Accounts'!C9),"",'Input-Accounts'!C9)</f>
        <v/>
      </c>
      <c r="E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</row>
    <row r="10" spans="1:26" outlineLevel="1">
      <c r="A10" s="113">
        <f>IF(ISBLANK('Input-Accounts'!A10),"",'Input-Accounts'!A10)</f>
        <v>3</v>
      </c>
      <c r="B10" s="81" t="str">
        <f>IF(ISBLANK('Input-Accounts'!B10),"",'Input-Accounts'!B10)</f>
        <v>Intangible Plant</v>
      </c>
      <c r="C10" s="113" t="str">
        <f>IF(ISBLANK('Input-Accounts'!C10),"",'Input-Accounts'!C10)</f>
        <v/>
      </c>
      <c r="E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spans="1:26" outlineLevel="1">
      <c r="A11" s="113">
        <f>IF(ISBLANK('Input-Accounts'!A11),"",'Input-Accounts'!A11)</f>
        <v>4</v>
      </c>
      <c r="B11" s="17" t="str">
        <f>IF(ISBLANK('Input-Accounts'!B11),"",'Input-Accounts'!B11)</f>
        <v>Organization</v>
      </c>
      <c r="C11" s="113">
        <f>IF(ISBLANK('Input-Accounts'!C11),"",'Input-Accounts'!C11)</f>
        <v>301</v>
      </c>
      <c r="D11" s="143">
        <f ca="1">INDIRECT("Classification!"&amp;$D$5&amp;ROW())</f>
        <v>2113.5360593345463</v>
      </c>
      <c r="E11" s="143">
        <f t="shared" ref="E11:E12" ca="1" si="0">IFERROR(IF(D11="","",IF(D11=0,0,IF(ABS(D11-SUM($G11:$Z11))&lt;Check_Limit,0,1))),1)</f>
        <v>0</v>
      </c>
      <c r="F11" s="89" t="str" cm="1">
        <f t="array" aca="1" ref="F11" ca="1">IF(D11=0,"-",IF('Input-Accounts'!$E11&lt;&gt;0,'Input-Accounts'!$E11,INDEX('Input-Accounts'!$H11:$J11,,MATCH($F$6,'Input-Accounts'!$H$6:$J$6,0))))</f>
        <v>INT_T&amp;D_PLANT</v>
      </c>
      <c r="G11" s="143">
        <f ca="1">IFERROR(INDEX(G$269:G$305,MATCH($F11,$B$269:$B$305,0))/INDEX($D$269:$D$305,MATCH($F11,$B$269:$B$305,0)),SUMIFS('Input-Ext Allocators'!D$8:D$63,'Input-Ext Allocators'!$B$8:$B$63,$F11))*$D11</f>
        <v>384.47153590873103</v>
      </c>
      <c r="H11" s="143">
        <f ca="1">IFERROR(INDEX(H$269:H$305,MATCH($F11,$B$269:$B$305,0))/INDEX($D$269:$D$305,MATCH($F11,$B$269:$B$305,0)),SUMIFS('Input-Ext Allocators'!E$8:E$63,'Input-Ext Allocators'!$B$8:$B$63,$F11))*$D11</f>
        <v>263.76417959972389</v>
      </c>
      <c r="I11" s="143">
        <f ca="1">IFERROR(INDEX(I$269:I$305,MATCH($F11,$B$269:$B$305,0))/INDEX($D$269:$D$305,MATCH($F11,$B$269:$B$305,0)),SUMIFS('Input-Ext Allocators'!F$8:F$63,'Input-Ext Allocators'!$B$8:$B$63,$F11))*$D11</f>
        <v>28.661716358807745</v>
      </c>
      <c r="J11" s="143">
        <f ca="1">IFERROR(INDEX(J$269:J$305,MATCH($F11,$B$269:$B$305,0))/INDEX($D$269:$D$305,MATCH($F11,$B$269:$B$305,0)),SUMIFS('Input-Ext Allocators'!G$8:G$63,'Input-Ext Allocators'!$B$8:$B$63,$F11))*$D11</f>
        <v>36.032003139081134</v>
      </c>
      <c r="K11" s="143">
        <f ca="1">IFERROR(INDEX(K$269:K$305,MATCH($F11,$B$269:$B$305,0))/INDEX($D$269:$D$305,MATCH($F11,$B$269:$B$305,0)),SUMIFS('Input-Ext Allocators'!H$8:H$63,'Input-Ext Allocators'!$B$8:$B$63,$F11))*$D11</f>
        <v>3.5603260379135069</v>
      </c>
      <c r="L11" s="143">
        <f ca="1">IFERROR(INDEX(L$269:L$305,MATCH($F11,$B$269:$B$305,0))/INDEX($D$269:$D$305,MATCH($F11,$B$269:$B$305,0)),SUMIFS('Input-Ext Allocators'!I$8:I$63,'Input-Ext Allocators'!$B$8:$B$63,$F11))*$D11</f>
        <v>1100.9557716031957</v>
      </c>
      <c r="M11" s="143">
        <f ca="1">IFERROR(INDEX(M$269:M$305,MATCH($F11,$B$269:$B$305,0))/INDEX($D$269:$D$305,MATCH($F11,$B$269:$B$305,0)),SUMIFS('Input-Ext Allocators'!J$8:J$63,'Input-Ext Allocators'!$B$8:$B$63,$F11))*$D11</f>
        <v>296.09052668709342</v>
      </c>
      <c r="N11" s="143">
        <f ca="1">IFERROR(INDEX(N$269:N$305,MATCH($F11,$B$269:$B$305,0))/INDEX($D$269:$D$305,MATCH($F11,$B$269:$B$305,0)),SUMIFS('Input-Ext Allocators'!K$8:K$63,'Input-Ext Allocators'!$B$8:$B$63,$F11))*$D11</f>
        <v>0</v>
      </c>
      <c r="O11" s="143">
        <f ca="1">IFERROR(INDEX(O$269:O$305,MATCH($F11,$B$269:$B$305,0))/INDEX($D$269:$D$305,MATCH($F11,$B$269:$B$305,0)),SUMIFS('Input-Ext Allocators'!L$8:L$63,'Input-Ext Allocators'!$B$8:$B$63,$F11))*$D11</f>
        <v>0</v>
      </c>
      <c r="P11" s="143">
        <f ca="1">IFERROR(INDEX(P$269:P$305,MATCH($F11,$B$269:$B$305,0))/INDEX($D$269:$D$305,MATCH($F11,$B$269:$B$305,0)),SUMIFS('Input-Ext Allocators'!M$8:M$63,'Input-Ext Allocators'!$B$8:$B$63,$F11))*$D11</f>
        <v>0</v>
      </c>
      <c r="Q11" s="143">
        <f ca="1">IFERROR(INDEX(Q$269:Q$305,MATCH($F11,$B$269:$B$305,0))/INDEX($D$269:$D$305,MATCH($F11,$B$269:$B$305,0)),SUMIFS('Input-Ext Allocators'!N$8:N$63,'Input-Ext Allocators'!$B$8:$B$63,$F11))*$D11</f>
        <v>0</v>
      </c>
      <c r="R11" s="143">
        <f ca="1">IFERROR(INDEX(R$269:R$305,MATCH($F11,$B$269:$B$305,0))/INDEX($D$269:$D$305,MATCH($F11,$B$269:$B$305,0)),SUMIFS('Input-Ext Allocators'!O$8:O$63,'Input-Ext Allocators'!$B$8:$B$63,$F11))*$D11</f>
        <v>0</v>
      </c>
      <c r="S11" s="143">
        <f ca="1">IFERROR(INDEX(S$269:S$305,MATCH($F11,$B$269:$B$305,0))/INDEX($D$269:$D$305,MATCH($F11,$B$269:$B$305,0)),SUMIFS('Input-Ext Allocators'!P$8:P$63,'Input-Ext Allocators'!$B$8:$B$63,$F11))*$D11</f>
        <v>0</v>
      </c>
      <c r="T11" s="143">
        <f ca="1">IFERROR(INDEX(T$269:T$305,MATCH($F11,$B$269:$B$305,0))/INDEX($D$269:$D$305,MATCH($F11,$B$269:$B$305,0)),SUMIFS('Input-Ext Allocators'!Q$8:Q$63,'Input-Ext Allocators'!$B$8:$B$63,$F11))*$D11</f>
        <v>0</v>
      </c>
      <c r="U11" s="143">
        <f ca="1">IFERROR(INDEX(U$269:U$305,MATCH($F11,$B$269:$B$305,0))/INDEX($D$269:$D$305,MATCH($F11,$B$269:$B$305,0)),SUMIFS('Input-Ext Allocators'!R$8:R$63,'Input-Ext Allocators'!$B$8:$B$63,$F11))*$D11</f>
        <v>0</v>
      </c>
      <c r="V11" s="143">
        <f ca="1">IFERROR(INDEX(V$269:V$305,MATCH($F11,$B$269:$B$305,0))/INDEX($D$269:$D$305,MATCH($F11,$B$269:$B$305,0)),SUMIFS('Input-Ext Allocators'!S$8:S$63,'Input-Ext Allocators'!$B$8:$B$63,$F11))*$D11</f>
        <v>0</v>
      </c>
      <c r="W11" s="143">
        <f ca="1">IFERROR(INDEX(W$269:W$305,MATCH($F11,$B$269:$B$305,0))/INDEX($D$269:$D$305,MATCH($F11,$B$269:$B$305,0)),SUMIFS('Input-Ext Allocators'!T$8:T$63,'Input-Ext Allocators'!$B$8:$B$63,$F11))*$D11</f>
        <v>0</v>
      </c>
      <c r="X11" s="143">
        <f ca="1">IFERROR(INDEX(X$269:X$305,MATCH($F11,$B$269:$B$305,0))/INDEX($D$269:$D$305,MATCH($F11,$B$269:$B$305,0)),SUMIFS('Input-Ext Allocators'!U$8:U$63,'Input-Ext Allocators'!$B$8:$B$63,$F11))*$D11</f>
        <v>0</v>
      </c>
      <c r="Y11" s="143">
        <f ca="1">IFERROR(INDEX(Y$269:Y$305,MATCH($F11,$B$269:$B$305,0))/INDEX($D$269:$D$305,MATCH($F11,$B$269:$B$305,0)),SUMIFS('Input-Ext Allocators'!V$8:V$63,'Input-Ext Allocators'!$B$8:$B$63,$F11))*$D11</f>
        <v>0</v>
      </c>
      <c r="Z11" s="143">
        <f ca="1">IFERROR(INDEX(Z$269:Z$305,MATCH($F11,$B$269:$B$305,0))/INDEX($D$269:$D$305,MATCH($F11,$B$269:$B$305,0)),SUMIFS('Input-Ext Allocators'!W$8:W$63,'Input-Ext Allocators'!$B$8:$B$63,$F11))*$D11</f>
        <v>0</v>
      </c>
    </row>
    <row r="12" spans="1:26" outlineLevel="1">
      <c r="A12" s="113">
        <f>IF(ISBLANK('Input-Accounts'!A12),"",'Input-Accounts'!A12)</f>
        <v>5</v>
      </c>
      <c r="B12" s="17" t="str">
        <f>IF(ISBLANK('Input-Accounts'!B12),"",'Input-Accounts'!B12)</f>
        <v>Franchises &amp; Consents</v>
      </c>
      <c r="C12" s="113">
        <f>IF(ISBLANK('Input-Accounts'!C12),"",'Input-Accounts'!C12)</f>
        <v>302</v>
      </c>
      <c r="D12" s="143">
        <f t="shared" ref="D12:D15" ca="1" si="1">INDIRECT("Classification!"&amp;$D$5&amp;ROW())</f>
        <v>2557.9188446472444</v>
      </c>
      <c r="E12" s="143">
        <f t="shared" ca="1" si="0"/>
        <v>0</v>
      </c>
      <c r="F12" s="89" t="str" cm="1">
        <f t="array" aca="1" ref="F12" ca="1">IF(D12=0,"-",IF('Input-Accounts'!$E12&lt;&gt;0,'Input-Accounts'!$E12,INDEX('Input-Accounts'!$H12:$J12,,MATCH($F$6,'Input-Accounts'!$H$6:$J$6,0))))</f>
        <v>INT_T&amp;D_PLANT</v>
      </c>
      <c r="G12" s="143">
        <f ca="1">IFERROR(INDEX(G$269:G$305,MATCH($F12,$B$269:$B$305,0))/INDEX($D$269:$D$305,MATCH($F12,$B$269:$B$305,0)),SUMIFS('Input-Ext Allocators'!D$8:D$63,'Input-Ext Allocators'!$B$8:$B$63,$F12))*$D12</f>
        <v>465.30882810726888</v>
      </c>
      <c r="H12" s="143">
        <f ca="1">IFERROR(INDEX(H$269:H$305,MATCH($F12,$B$269:$B$305,0))/INDEX($D$269:$D$305,MATCH($F12,$B$269:$B$305,0)),SUMIFS('Input-Ext Allocators'!E$8:E$63,'Input-Ext Allocators'!$B$8:$B$63,$F12))*$D12</f>
        <v>319.22207457084102</v>
      </c>
      <c r="I12" s="143">
        <f ca="1">IFERROR(INDEX(I$269:I$305,MATCH($F12,$B$269:$B$305,0))/INDEX($D$269:$D$305,MATCH($F12,$B$269:$B$305,0)),SUMIFS('Input-Ext Allocators'!F$8:F$63,'Input-Ext Allocators'!$B$8:$B$63,$F12))*$D12</f>
        <v>34.688002634415326</v>
      </c>
      <c r="J12" s="143">
        <f ca="1">IFERROR(INDEX(J$269:J$305,MATCH($F12,$B$269:$B$305,0))/INDEX($D$269:$D$305,MATCH($F12,$B$269:$B$305,0)),SUMIFS('Input-Ext Allocators'!G$8:G$63,'Input-Ext Allocators'!$B$8:$B$63,$F12))*$D12</f>
        <v>43.607933459561302</v>
      </c>
      <c r="K12" s="143">
        <f ca="1">IFERROR(INDEX(K$269:K$305,MATCH($F12,$B$269:$B$305,0))/INDEX($D$269:$D$305,MATCH($F12,$B$269:$B$305,0)),SUMIFS('Input-Ext Allocators'!H$8:H$63,'Input-Ext Allocators'!$B$8:$B$63,$F12))*$D12</f>
        <v>4.3089045134789874</v>
      </c>
      <c r="L12" s="143">
        <f ca="1">IFERROR(INDEX(L$269:L$305,MATCH($F12,$B$269:$B$305,0))/INDEX($D$269:$D$305,MATCH($F12,$B$269:$B$305,0)),SUMIFS('Input-Ext Allocators'!I$8:I$63,'Input-Ext Allocators'!$B$8:$B$63,$F12))*$D12</f>
        <v>1332.4378843073239</v>
      </c>
      <c r="M12" s="143">
        <f ca="1">IFERROR(INDEX(M$269:M$305,MATCH($F12,$B$269:$B$305,0))/INDEX($D$269:$D$305,MATCH($F12,$B$269:$B$305,0)),SUMIFS('Input-Ext Allocators'!J$8:J$63,'Input-Ext Allocators'!$B$8:$B$63,$F12))*$D12</f>
        <v>358.34521705435498</v>
      </c>
      <c r="N12" s="143">
        <f ca="1">IFERROR(INDEX(N$269:N$305,MATCH($F12,$B$269:$B$305,0))/INDEX($D$269:$D$305,MATCH($F12,$B$269:$B$305,0)),SUMIFS('Input-Ext Allocators'!K$8:K$63,'Input-Ext Allocators'!$B$8:$B$63,$F12))*$D12</f>
        <v>0</v>
      </c>
      <c r="O12" s="143">
        <f ca="1">IFERROR(INDEX(O$269:O$305,MATCH($F12,$B$269:$B$305,0))/INDEX($D$269:$D$305,MATCH($F12,$B$269:$B$305,0)),SUMIFS('Input-Ext Allocators'!L$8:L$63,'Input-Ext Allocators'!$B$8:$B$63,$F12))*$D12</f>
        <v>0</v>
      </c>
      <c r="P12" s="143">
        <f ca="1">IFERROR(INDEX(P$269:P$305,MATCH($F12,$B$269:$B$305,0))/INDEX($D$269:$D$305,MATCH($F12,$B$269:$B$305,0)),SUMIFS('Input-Ext Allocators'!M$8:M$63,'Input-Ext Allocators'!$B$8:$B$63,$F12))*$D12</f>
        <v>0</v>
      </c>
      <c r="Q12" s="143">
        <f ca="1">IFERROR(INDEX(Q$269:Q$305,MATCH($F12,$B$269:$B$305,0))/INDEX($D$269:$D$305,MATCH($F12,$B$269:$B$305,0)),SUMIFS('Input-Ext Allocators'!N$8:N$63,'Input-Ext Allocators'!$B$8:$B$63,$F12))*$D12</f>
        <v>0</v>
      </c>
      <c r="R12" s="143">
        <f ca="1">IFERROR(INDEX(R$269:R$305,MATCH($F12,$B$269:$B$305,0))/INDEX($D$269:$D$305,MATCH($F12,$B$269:$B$305,0)),SUMIFS('Input-Ext Allocators'!O$8:O$63,'Input-Ext Allocators'!$B$8:$B$63,$F12))*$D12</f>
        <v>0</v>
      </c>
      <c r="S12" s="143">
        <f ca="1">IFERROR(INDEX(S$269:S$305,MATCH($F12,$B$269:$B$305,0))/INDEX($D$269:$D$305,MATCH($F12,$B$269:$B$305,0)),SUMIFS('Input-Ext Allocators'!P$8:P$63,'Input-Ext Allocators'!$B$8:$B$63,$F12))*$D12</f>
        <v>0</v>
      </c>
      <c r="T12" s="143">
        <f ca="1">IFERROR(INDEX(T$269:T$305,MATCH($F12,$B$269:$B$305,0))/INDEX($D$269:$D$305,MATCH($F12,$B$269:$B$305,0)),SUMIFS('Input-Ext Allocators'!Q$8:Q$63,'Input-Ext Allocators'!$B$8:$B$63,$F12))*$D12</f>
        <v>0</v>
      </c>
      <c r="U12" s="143">
        <f ca="1">IFERROR(INDEX(U$269:U$305,MATCH($F12,$B$269:$B$305,0))/INDEX($D$269:$D$305,MATCH($F12,$B$269:$B$305,0)),SUMIFS('Input-Ext Allocators'!R$8:R$63,'Input-Ext Allocators'!$B$8:$B$63,$F12))*$D12</f>
        <v>0</v>
      </c>
      <c r="V12" s="143">
        <f ca="1">IFERROR(INDEX(V$269:V$305,MATCH($F12,$B$269:$B$305,0))/INDEX($D$269:$D$305,MATCH($F12,$B$269:$B$305,0)),SUMIFS('Input-Ext Allocators'!S$8:S$63,'Input-Ext Allocators'!$B$8:$B$63,$F12))*$D12</f>
        <v>0</v>
      </c>
      <c r="W12" s="143">
        <f ca="1">IFERROR(INDEX(W$269:W$305,MATCH($F12,$B$269:$B$305,0))/INDEX($D$269:$D$305,MATCH($F12,$B$269:$B$305,0)),SUMIFS('Input-Ext Allocators'!T$8:T$63,'Input-Ext Allocators'!$B$8:$B$63,$F12))*$D12</f>
        <v>0</v>
      </c>
      <c r="X12" s="143">
        <f ca="1">IFERROR(INDEX(X$269:X$305,MATCH($F12,$B$269:$B$305,0))/INDEX($D$269:$D$305,MATCH($F12,$B$269:$B$305,0)),SUMIFS('Input-Ext Allocators'!U$8:U$63,'Input-Ext Allocators'!$B$8:$B$63,$F12))*$D12</f>
        <v>0</v>
      </c>
      <c r="Y12" s="143">
        <f ca="1">IFERROR(INDEX(Y$269:Y$305,MATCH($F12,$B$269:$B$305,0))/INDEX($D$269:$D$305,MATCH($F12,$B$269:$B$305,0)),SUMIFS('Input-Ext Allocators'!V$8:V$63,'Input-Ext Allocators'!$B$8:$B$63,$F12))*$D12</f>
        <v>0</v>
      </c>
      <c r="Z12" s="143">
        <f ca="1">IFERROR(INDEX(Z$269:Z$305,MATCH($F12,$B$269:$B$305,0))/INDEX($D$269:$D$305,MATCH($F12,$B$269:$B$305,0)),SUMIFS('Input-Ext Allocators'!W$8:W$63,'Input-Ext Allocators'!$B$8:$B$63,$F12))*$D12</f>
        <v>0</v>
      </c>
    </row>
    <row r="13" spans="1:26" outlineLevel="1">
      <c r="A13" s="113">
        <f>IF(ISBLANK('Input-Accounts'!A13),"",'Input-Accounts'!A13)</f>
        <v>6</v>
      </c>
      <c r="B13" s="17" t="str">
        <f>IF(ISBLANK('Input-Accounts'!B13),"",'Input-Accounts'!B13)</f>
        <v>Misc. Intangible Plant - Plant Related</v>
      </c>
      <c r="C13" s="113">
        <f>IF(ISBLANK('Input-Accounts'!C13),"",'Input-Accounts'!C13)</f>
        <v>303</v>
      </c>
      <c r="D13" s="143">
        <f t="shared" ca="1" si="1"/>
        <v>677600.96879946545</v>
      </c>
      <c r="E13" s="143">
        <f ca="1">IFERROR(IF(D13="","",IF(D13=0,0,IF(ABS(D13-SUM($G13:$Z13))&lt;Check_Limit,0,1))),1)</f>
        <v>0</v>
      </c>
      <c r="F13" s="89" t="str" cm="1">
        <f t="array" aca="1" ref="F13" ca="1">IF(D13=0,"-",IF('Input-Accounts'!$E13&lt;&gt;0,'Input-Accounts'!$E13,INDEX('Input-Accounts'!$H13:$J13,,MATCH($F$6,'Input-Accounts'!$H$6:$J$6,0))))</f>
        <v>INT_T&amp;D_PLANT</v>
      </c>
      <c r="G13" s="143">
        <f ca="1">IFERROR(INDEX(G$269:G$305,MATCH($F13,$B$269:$B$305,0))/INDEX($D$269:$D$305,MATCH($F13,$B$269:$B$305,0)),SUMIFS('Input-Ext Allocators'!D$8:D$63,'Input-Ext Allocators'!$B$8:$B$63,$F13))*$D13</f>
        <v>123261.8123816632</v>
      </c>
      <c r="H13" s="143">
        <f ca="1">IFERROR(INDEX(H$269:H$305,MATCH($F13,$B$269:$B$305,0))/INDEX($D$269:$D$305,MATCH($F13,$B$269:$B$305,0)),SUMIFS('Input-Ext Allocators'!E$8:E$63,'Input-Ext Allocators'!$B$8:$B$63,$F13))*$D13</f>
        <v>84562.959236967945</v>
      </c>
      <c r="I13" s="143">
        <f ca="1">IFERROR(INDEX(I$269:I$305,MATCH($F13,$B$269:$B$305,0))/INDEX($D$269:$D$305,MATCH($F13,$B$269:$B$305,0)),SUMIFS('Input-Ext Allocators'!F$8:F$63,'Input-Ext Allocators'!$B$8:$B$63,$F13))*$D13</f>
        <v>9188.9640048528181</v>
      </c>
      <c r="J13" s="143">
        <f ca="1">IFERROR(INDEX(J$269:J$305,MATCH($F13,$B$269:$B$305,0))/INDEX($D$269:$D$305,MATCH($F13,$B$269:$B$305,0)),SUMIFS('Input-Ext Allocators'!G$8:G$63,'Input-Ext Allocators'!$B$8:$B$63,$F13))*$D13</f>
        <v>11551.882508460254</v>
      </c>
      <c r="K13" s="143">
        <f ca="1">IFERROR(INDEX(K$269:K$305,MATCH($F13,$B$269:$B$305,0))/INDEX($D$269:$D$305,MATCH($F13,$B$269:$B$305,0)),SUMIFS('Input-Ext Allocators'!H$8:H$63,'Input-Ext Allocators'!$B$8:$B$63,$F13))*$D13</f>
        <v>1141.442731425047</v>
      </c>
      <c r="L13" s="143">
        <f ca="1">IFERROR(INDEX(L$269:L$305,MATCH($F13,$B$269:$B$305,0))/INDEX($D$269:$D$305,MATCH($F13,$B$269:$B$305,0)),SUMIFS('Input-Ext Allocators'!I$8:I$63,'Input-Ext Allocators'!$B$8:$B$63,$F13))*$D13</f>
        <v>352967.10181446897</v>
      </c>
      <c r="M13" s="143">
        <f ca="1">IFERROR(INDEX(M$269:M$305,MATCH($F13,$B$269:$B$305,0))/INDEX($D$269:$D$305,MATCH($F13,$B$269:$B$305,0)),SUMIFS('Input-Ext Allocators'!J$8:J$63,'Input-Ext Allocators'!$B$8:$B$63,$F13))*$D13</f>
        <v>94926.806121627218</v>
      </c>
      <c r="N13" s="143">
        <f ca="1">IFERROR(INDEX(N$269:N$305,MATCH($F13,$B$269:$B$305,0))/INDEX($D$269:$D$305,MATCH($F13,$B$269:$B$305,0)),SUMIFS('Input-Ext Allocators'!K$8:K$63,'Input-Ext Allocators'!$B$8:$B$63,$F13))*$D13</f>
        <v>0</v>
      </c>
      <c r="O13" s="143">
        <f ca="1">IFERROR(INDEX(O$269:O$305,MATCH($F13,$B$269:$B$305,0))/INDEX($D$269:$D$305,MATCH($F13,$B$269:$B$305,0)),SUMIFS('Input-Ext Allocators'!L$8:L$63,'Input-Ext Allocators'!$B$8:$B$63,$F13))*$D13</f>
        <v>0</v>
      </c>
      <c r="P13" s="143">
        <f ca="1">IFERROR(INDEX(P$269:P$305,MATCH($F13,$B$269:$B$305,0))/INDEX($D$269:$D$305,MATCH($F13,$B$269:$B$305,0)),SUMIFS('Input-Ext Allocators'!M$8:M$63,'Input-Ext Allocators'!$B$8:$B$63,$F13))*$D13</f>
        <v>0</v>
      </c>
      <c r="Q13" s="143">
        <f ca="1">IFERROR(INDEX(Q$269:Q$305,MATCH($F13,$B$269:$B$305,0))/INDEX($D$269:$D$305,MATCH($F13,$B$269:$B$305,0)),SUMIFS('Input-Ext Allocators'!N$8:N$63,'Input-Ext Allocators'!$B$8:$B$63,$F13))*$D13</f>
        <v>0</v>
      </c>
      <c r="R13" s="143">
        <f ca="1">IFERROR(INDEX(R$269:R$305,MATCH($F13,$B$269:$B$305,0))/INDEX($D$269:$D$305,MATCH($F13,$B$269:$B$305,0)),SUMIFS('Input-Ext Allocators'!O$8:O$63,'Input-Ext Allocators'!$B$8:$B$63,$F13))*$D13</f>
        <v>0</v>
      </c>
      <c r="S13" s="143">
        <f ca="1">IFERROR(INDEX(S$269:S$305,MATCH($F13,$B$269:$B$305,0))/INDEX($D$269:$D$305,MATCH($F13,$B$269:$B$305,0)),SUMIFS('Input-Ext Allocators'!P$8:P$63,'Input-Ext Allocators'!$B$8:$B$63,$F13))*$D13</f>
        <v>0</v>
      </c>
      <c r="T13" s="143">
        <f ca="1">IFERROR(INDEX(T$269:T$305,MATCH($F13,$B$269:$B$305,0))/INDEX($D$269:$D$305,MATCH($F13,$B$269:$B$305,0)),SUMIFS('Input-Ext Allocators'!Q$8:Q$63,'Input-Ext Allocators'!$B$8:$B$63,$F13))*$D13</f>
        <v>0</v>
      </c>
      <c r="U13" s="143">
        <f ca="1">IFERROR(INDEX(U$269:U$305,MATCH($F13,$B$269:$B$305,0))/INDEX($D$269:$D$305,MATCH($F13,$B$269:$B$305,0)),SUMIFS('Input-Ext Allocators'!R$8:R$63,'Input-Ext Allocators'!$B$8:$B$63,$F13))*$D13</f>
        <v>0</v>
      </c>
      <c r="V13" s="143">
        <f ca="1">IFERROR(INDEX(V$269:V$305,MATCH($F13,$B$269:$B$305,0))/INDEX($D$269:$D$305,MATCH($F13,$B$269:$B$305,0)),SUMIFS('Input-Ext Allocators'!S$8:S$63,'Input-Ext Allocators'!$B$8:$B$63,$F13))*$D13</f>
        <v>0</v>
      </c>
      <c r="W13" s="143">
        <f ca="1">IFERROR(INDEX(W$269:W$305,MATCH($F13,$B$269:$B$305,0))/INDEX($D$269:$D$305,MATCH($F13,$B$269:$B$305,0)),SUMIFS('Input-Ext Allocators'!T$8:T$63,'Input-Ext Allocators'!$B$8:$B$63,$F13))*$D13</f>
        <v>0</v>
      </c>
      <c r="X13" s="143">
        <f ca="1">IFERROR(INDEX(X$269:X$305,MATCH($F13,$B$269:$B$305,0))/INDEX($D$269:$D$305,MATCH($F13,$B$269:$B$305,0)),SUMIFS('Input-Ext Allocators'!U$8:U$63,'Input-Ext Allocators'!$B$8:$B$63,$F13))*$D13</f>
        <v>0</v>
      </c>
      <c r="Y13" s="143">
        <f ca="1">IFERROR(INDEX(Y$269:Y$305,MATCH($F13,$B$269:$B$305,0))/INDEX($D$269:$D$305,MATCH($F13,$B$269:$B$305,0)),SUMIFS('Input-Ext Allocators'!V$8:V$63,'Input-Ext Allocators'!$B$8:$B$63,$F13))*$D13</f>
        <v>0</v>
      </c>
      <c r="Z13" s="143">
        <f ca="1">IFERROR(INDEX(Z$269:Z$305,MATCH($F13,$B$269:$B$305,0))/INDEX($D$269:$D$305,MATCH($F13,$B$269:$B$305,0)),SUMIFS('Input-Ext Allocators'!W$8:W$63,'Input-Ext Allocators'!$B$8:$B$63,$F13))*$D13</f>
        <v>0</v>
      </c>
    </row>
    <row r="14" spans="1:26" outlineLevel="1">
      <c r="A14" s="113">
        <f>IF(ISBLANK('Input-Accounts'!A14),"",'Input-Accounts'!A14)</f>
        <v>7</v>
      </c>
      <c r="B14" s="17" t="str">
        <f>IF(ISBLANK('Input-Accounts'!B14),"",'Input-Accounts'!B14)</f>
        <v>Misc. Intangible Plant - Throughtput Related</v>
      </c>
      <c r="C14" s="113">
        <f>IF(ISBLANK('Input-Accounts'!C14),"",'Input-Accounts'!C14)</f>
        <v>303</v>
      </c>
      <c r="D14" s="143">
        <f t="shared" ca="1" si="1"/>
        <v>0</v>
      </c>
      <c r="E14" s="143">
        <f ca="1">IFERROR(IF(D14="","",IF(D14=0,0,IF(ABS(D14-SUM($G14:$Z14))&lt;Check_Limit,0,1))),1)</f>
        <v>0</v>
      </c>
      <c r="F14" s="89" t="str" cm="1">
        <f t="array" aca="1" ref="F14" ca="1">IF(D14=0,"-",IF('Input-Accounts'!$E14&lt;&gt;0,'Input-Accounts'!$E14,INDEX('Input-Accounts'!$H14:$J14,,MATCH($F$6,'Input-Accounts'!$H$6:$J$6,0))))</f>
        <v>-</v>
      </c>
      <c r="G14" s="143">
        <f ca="1">IFERROR(INDEX(G$269:G$305,MATCH($F14,$B$269:$B$305,0))/INDEX($D$269:$D$305,MATCH($F14,$B$269:$B$305,0)),SUMIFS('Input-Ext Allocators'!D$8:D$63,'Input-Ext Allocators'!$B$8:$B$63,$F14))*$D14</f>
        <v>0</v>
      </c>
      <c r="H14" s="143">
        <f ca="1">IFERROR(INDEX(H$269:H$305,MATCH($F14,$B$269:$B$305,0))/INDEX($D$269:$D$305,MATCH($F14,$B$269:$B$305,0)),SUMIFS('Input-Ext Allocators'!E$8:E$63,'Input-Ext Allocators'!$B$8:$B$63,$F14))*$D14</f>
        <v>0</v>
      </c>
      <c r="I14" s="143">
        <f ca="1">IFERROR(INDEX(I$269:I$305,MATCH($F14,$B$269:$B$305,0))/INDEX($D$269:$D$305,MATCH($F14,$B$269:$B$305,0)),SUMIFS('Input-Ext Allocators'!F$8:F$63,'Input-Ext Allocators'!$B$8:$B$63,$F14))*$D14</f>
        <v>0</v>
      </c>
      <c r="J14" s="143">
        <f ca="1">IFERROR(INDEX(J$269:J$305,MATCH($F14,$B$269:$B$305,0))/INDEX($D$269:$D$305,MATCH($F14,$B$269:$B$305,0)),SUMIFS('Input-Ext Allocators'!G$8:G$63,'Input-Ext Allocators'!$B$8:$B$63,$F14))*$D14</f>
        <v>0</v>
      </c>
      <c r="K14" s="143">
        <f ca="1">IFERROR(INDEX(K$269:K$305,MATCH($F14,$B$269:$B$305,0))/INDEX($D$269:$D$305,MATCH($F14,$B$269:$B$305,0)),SUMIFS('Input-Ext Allocators'!H$8:H$63,'Input-Ext Allocators'!$B$8:$B$63,$F14))*$D14</f>
        <v>0</v>
      </c>
      <c r="L14" s="143">
        <f ca="1">IFERROR(INDEX(L$269:L$305,MATCH($F14,$B$269:$B$305,0))/INDEX($D$269:$D$305,MATCH($F14,$B$269:$B$305,0)),SUMIFS('Input-Ext Allocators'!I$8:I$63,'Input-Ext Allocators'!$B$8:$B$63,$F14))*$D14</f>
        <v>0</v>
      </c>
      <c r="M14" s="143">
        <f ca="1">IFERROR(INDEX(M$269:M$305,MATCH($F14,$B$269:$B$305,0))/INDEX($D$269:$D$305,MATCH($F14,$B$269:$B$305,0)),SUMIFS('Input-Ext Allocators'!J$8:J$63,'Input-Ext Allocators'!$B$8:$B$63,$F14))*$D14</f>
        <v>0</v>
      </c>
      <c r="N14" s="143">
        <f ca="1">IFERROR(INDEX(N$269:N$305,MATCH($F14,$B$269:$B$305,0))/INDEX($D$269:$D$305,MATCH($F14,$B$269:$B$305,0)),SUMIFS('Input-Ext Allocators'!K$8:K$63,'Input-Ext Allocators'!$B$8:$B$63,$F14))*$D14</f>
        <v>0</v>
      </c>
      <c r="O14" s="143">
        <f ca="1">IFERROR(INDEX(O$269:O$305,MATCH($F14,$B$269:$B$305,0))/INDEX($D$269:$D$305,MATCH($F14,$B$269:$B$305,0)),SUMIFS('Input-Ext Allocators'!L$8:L$63,'Input-Ext Allocators'!$B$8:$B$63,$F14))*$D14</f>
        <v>0</v>
      </c>
      <c r="P14" s="143">
        <f ca="1">IFERROR(INDEX(P$269:P$305,MATCH($F14,$B$269:$B$305,0))/INDEX($D$269:$D$305,MATCH($F14,$B$269:$B$305,0)),SUMIFS('Input-Ext Allocators'!M$8:M$63,'Input-Ext Allocators'!$B$8:$B$63,$F14))*$D14</f>
        <v>0</v>
      </c>
      <c r="Q14" s="143">
        <f ca="1">IFERROR(INDEX(Q$269:Q$305,MATCH($F14,$B$269:$B$305,0))/INDEX($D$269:$D$305,MATCH($F14,$B$269:$B$305,0)),SUMIFS('Input-Ext Allocators'!N$8:N$63,'Input-Ext Allocators'!$B$8:$B$63,$F14))*$D14</f>
        <v>0</v>
      </c>
      <c r="R14" s="143">
        <f ca="1">IFERROR(INDEX(R$269:R$305,MATCH($F14,$B$269:$B$305,0))/INDEX($D$269:$D$305,MATCH($F14,$B$269:$B$305,0)),SUMIFS('Input-Ext Allocators'!O$8:O$63,'Input-Ext Allocators'!$B$8:$B$63,$F14))*$D14</f>
        <v>0</v>
      </c>
      <c r="S14" s="143">
        <f ca="1">IFERROR(INDEX(S$269:S$305,MATCH($F14,$B$269:$B$305,0))/INDEX($D$269:$D$305,MATCH($F14,$B$269:$B$305,0)),SUMIFS('Input-Ext Allocators'!P$8:P$63,'Input-Ext Allocators'!$B$8:$B$63,$F14))*$D14</f>
        <v>0</v>
      </c>
      <c r="T14" s="143">
        <f ca="1">IFERROR(INDEX(T$269:T$305,MATCH($F14,$B$269:$B$305,0))/INDEX($D$269:$D$305,MATCH($F14,$B$269:$B$305,0)),SUMIFS('Input-Ext Allocators'!Q$8:Q$63,'Input-Ext Allocators'!$B$8:$B$63,$F14))*$D14</f>
        <v>0</v>
      </c>
      <c r="U14" s="143">
        <f ca="1">IFERROR(INDEX(U$269:U$305,MATCH($F14,$B$269:$B$305,0))/INDEX($D$269:$D$305,MATCH($F14,$B$269:$B$305,0)),SUMIFS('Input-Ext Allocators'!R$8:R$63,'Input-Ext Allocators'!$B$8:$B$63,$F14))*$D14</f>
        <v>0</v>
      </c>
      <c r="V14" s="143">
        <f ca="1">IFERROR(INDEX(V$269:V$305,MATCH($F14,$B$269:$B$305,0))/INDEX($D$269:$D$305,MATCH($F14,$B$269:$B$305,0)),SUMIFS('Input-Ext Allocators'!S$8:S$63,'Input-Ext Allocators'!$B$8:$B$63,$F14))*$D14</f>
        <v>0</v>
      </c>
      <c r="W14" s="143">
        <f ca="1">IFERROR(INDEX(W$269:W$305,MATCH($F14,$B$269:$B$305,0))/INDEX($D$269:$D$305,MATCH($F14,$B$269:$B$305,0)),SUMIFS('Input-Ext Allocators'!T$8:T$63,'Input-Ext Allocators'!$B$8:$B$63,$F14))*$D14</f>
        <v>0</v>
      </c>
      <c r="X14" s="143">
        <f ca="1">IFERROR(INDEX(X$269:X$305,MATCH($F14,$B$269:$B$305,0))/INDEX($D$269:$D$305,MATCH($F14,$B$269:$B$305,0)),SUMIFS('Input-Ext Allocators'!U$8:U$63,'Input-Ext Allocators'!$B$8:$B$63,$F14))*$D14</f>
        <v>0</v>
      </c>
      <c r="Y14" s="143">
        <f ca="1">IFERROR(INDEX(Y$269:Y$305,MATCH($F14,$B$269:$B$305,0))/INDEX($D$269:$D$305,MATCH($F14,$B$269:$B$305,0)),SUMIFS('Input-Ext Allocators'!V$8:V$63,'Input-Ext Allocators'!$B$8:$B$63,$F14))*$D14</f>
        <v>0</v>
      </c>
      <c r="Z14" s="143">
        <f ca="1">IFERROR(INDEX(Z$269:Z$305,MATCH($F14,$B$269:$B$305,0))/INDEX($D$269:$D$305,MATCH($F14,$B$269:$B$305,0)),SUMIFS('Input-Ext Allocators'!W$8:W$63,'Input-Ext Allocators'!$B$8:$B$63,$F14))*$D14</f>
        <v>0</v>
      </c>
    </row>
    <row r="15" spans="1:26" outlineLevel="1">
      <c r="A15" s="113">
        <f>IF(ISBLANK('Input-Accounts'!A15),"",'Input-Accounts'!A15)</f>
        <v>8</v>
      </c>
      <c r="B15" s="17" t="str">
        <f>IF(ISBLANK('Input-Accounts'!B15),"",'Input-Accounts'!B15)</f>
        <v>Misc. Intangible Plant - Customer Related</v>
      </c>
      <c r="C15" s="113">
        <f>IF(ISBLANK('Input-Accounts'!C15),"",'Input-Accounts'!C15)</f>
        <v>303</v>
      </c>
      <c r="D15" s="143">
        <f t="shared" ca="1" si="1"/>
        <v>0</v>
      </c>
      <c r="E15" s="143">
        <f t="shared" ref="E15:E16" ca="1" si="2">IFERROR(IF(D15="","",IF(D15=0,0,IF(ABS(D15-SUM($G15:$Z15))&lt;Check_Limit,0,1))),1)</f>
        <v>0</v>
      </c>
      <c r="F15" s="89" t="str" cm="1">
        <f t="array" aca="1" ref="F15" ca="1">IF(D15=0,"-",IF('Input-Accounts'!$E15&lt;&gt;0,'Input-Accounts'!$E15,INDEX('Input-Accounts'!$H15:$J15,,MATCH($F$6,'Input-Accounts'!$H$6:$J$6,0))))</f>
        <v>-</v>
      </c>
      <c r="G15" s="143">
        <f ca="1">IFERROR(INDEX(G$269:G$305,MATCH($F15,$B$269:$B$305,0))/INDEX($D$269:$D$305,MATCH($F15,$B$269:$B$305,0)),SUMIFS('Input-Ext Allocators'!D$8:D$63,'Input-Ext Allocators'!$B$8:$B$63,$F15))*$D15</f>
        <v>0</v>
      </c>
      <c r="H15" s="143">
        <f ca="1">IFERROR(INDEX(H$269:H$305,MATCH($F15,$B$269:$B$305,0))/INDEX($D$269:$D$305,MATCH($F15,$B$269:$B$305,0)),SUMIFS('Input-Ext Allocators'!E$8:E$63,'Input-Ext Allocators'!$B$8:$B$63,$F15))*$D15</f>
        <v>0</v>
      </c>
      <c r="I15" s="143">
        <f ca="1">IFERROR(INDEX(I$269:I$305,MATCH($F15,$B$269:$B$305,0))/INDEX($D$269:$D$305,MATCH($F15,$B$269:$B$305,0)),SUMIFS('Input-Ext Allocators'!F$8:F$63,'Input-Ext Allocators'!$B$8:$B$63,$F15))*$D15</f>
        <v>0</v>
      </c>
      <c r="J15" s="143">
        <f ca="1">IFERROR(INDEX(J$269:J$305,MATCH($F15,$B$269:$B$305,0))/INDEX($D$269:$D$305,MATCH($F15,$B$269:$B$305,0)),SUMIFS('Input-Ext Allocators'!G$8:G$63,'Input-Ext Allocators'!$B$8:$B$63,$F15))*$D15</f>
        <v>0</v>
      </c>
      <c r="K15" s="143">
        <f ca="1">IFERROR(INDEX(K$269:K$305,MATCH($F15,$B$269:$B$305,0))/INDEX($D$269:$D$305,MATCH($F15,$B$269:$B$305,0)),SUMIFS('Input-Ext Allocators'!H$8:H$63,'Input-Ext Allocators'!$B$8:$B$63,$F15))*$D15</f>
        <v>0</v>
      </c>
      <c r="L15" s="143">
        <f ca="1">IFERROR(INDEX(L$269:L$305,MATCH($F15,$B$269:$B$305,0))/INDEX($D$269:$D$305,MATCH($F15,$B$269:$B$305,0)),SUMIFS('Input-Ext Allocators'!I$8:I$63,'Input-Ext Allocators'!$B$8:$B$63,$F15))*$D15</f>
        <v>0</v>
      </c>
      <c r="M15" s="143">
        <f ca="1">IFERROR(INDEX(M$269:M$305,MATCH($F15,$B$269:$B$305,0))/INDEX($D$269:$D$305,MATCH($F15,$B$269:$B$305,0)),SUMIFS('Input-Ext Allocators'!J$8:J$63,'Input-Ext Allocators'!$B$8:$B$63,$F15))*$D15</f>
        <v>0</v>
      </c>
      <c r="N15" s="143">
        <f ca="1">IFERROR(INDEX(N$269:N$305,MATCH($F15,$B$269:$B$305,0))/INDEX($D$269:$D$305,MATCH($F15,$B$269:$B$305,0)),SUMIFS('Input-Ext Allocators'!K$8:K$63,'Input-Ext Allocators'!$B$8:$B$63,$F15))*$D15</f>
        <v>0</v>
      </c>
      <c r="O15" s="143">
        <f ca="1">IFERROR(INDEX(O$269:O$305,MATCH($F15,$B$269:$B$305,0))/INDEX($D$269:$D$305,MATCH($F15,$B$269:$B$305,0)),SUMIFS('Input-Ext Allocators'!L$8:L$63,'Input-Ext Allocators'!$B$8:$B$63,$F15))*$D15</f>
        <v>0</v>
      </c>
      <c r="P15" s="143">
        <f ca="1">IFERROR(INDEX(P$269:P$305,MATCH($F15,$B$269:$B$305,0))/INDEX($D$269:$D$305,MATCH($F15,$B$269:$B$305,0)),SUMIFS('Input-Ext Allocators'!M$8:M$63,'Input-Ext Allocators'!$B$8:$B$63,$F15))*$D15</f>
        <v>0</v>
      </c>
      <c r="Q15" s="143">
        <f ca="1">IFERROR(INDEX(Q$269:Q$305,MATCH($F15,$B$269:$B$305,0))/INDEX($D$269:$D$305,MATCH($F15,$B$269:$B$305,0)),SUMIFS('Input-Ext Allocators'!N$8:N$63,'Input-Ext Allocators'!$B$8:$B$63,$F15))*$D15</f>
        <v>0</v>
      </c>
      <c r="R15" s="143">
        <f ca="1">IFERROR(INDEX(R$269:R$305,MATCH($F15,$B$269:$B$305,0))/INDEX($D$269:$D$305,MATCH($F15,$B$269:$B$305,0)),SUMIFS('Input-Ext Allocators'!O$8:O$63,'Input-Ext Allocators'!$B$8:$B$63,$F15))*$D15</f>
        <v>0</v>
      </c>
      <c r="S15" s="143">
        <f ca="1">IFERROR(INDEX(S$269:S$305,MATCH($F15,$B$269:$B$305,0))/INDEX($D$269:$D$305,MATCH($F15,$B$269:$B$305,0)),SUMIFS('Input-Ext Allocators'!P$8:P$63,'Input-Ext Allocators'!$B$8:$B$63,$F15))*$D15</f>
        <v>0</v>
      </c>
      <c r="T15" s="143">
        <f ca="1">IFERROR(INDEX(T$269:T$305,MATCH($F15,$B$269:$B$305,0))/INDEX($D$269:$D$305,MATCH($F15,$B$269:$B$305,0)),SUMIFS('Input-Ext Allocators'!Q$8:Q$63,'Input-Ext Allocators'!$B$8:$B$63,$F15))*$D15</f>
        <v>0</v>
      </c>
      <c r="U15" s="143">
        <f ca="1">IFERROR(INDEX(U$269:U$305,MATCH($F15,$B$269:$B$305,0))/INDEX($D$269:$D$305,MATCH($F15,$B$269:$B$305,0)),SUMIFS('Input-Ext Allocators'!R$8:R$63,'Input-Ext Allocators'!$B$8:$B$63,$F15))*$D15</f>
        <v>0</v>
      </c>
      <c r="V15" s="143">
        <f ca="1">IFERROR(INDEX(V$269:V$305,MATCH($F15,$B$269:$B$305,0))/INDEX($D$269:$D$305,MATCH($F15,$B$269:$B$305,0)),SUMIFS('Input-Ext Allocators'!S$8:S$63,'Input-Ext Allocators'!$B$8:$B$63,$F15))*$D15</f>
        <v>0</v>
      </c>
      <c r="W15" s="143">
        <f ca="1">IFERROR(INDEX(W$269:W$305,MATCH($F15,$B$269:$B$305,0))/INDEX($D$269:$D$305,MATCH($F15,$B$269:$B$305,0)),SUMIFS('Input-Ext Allocators'!T$8:T$63,'Input-Ext Allocators'!$B$8:$B$63,$F15))*$D15</f>
        <v>0</v>
      </c>
      <c r="X15" s="143">
        <f ca="1">IFERROR(INDEX(X$269:X$305,MATCH($F15,$B$269:$B$305,0))/INDEX($D$269:$D$305,MATCH($F15,$B$269:$B$305,0)),SUMIFS('Input-Ext Allocators'!U$8:U$63,'Input-Ext Allocators'!$B$8:$B$63,$F15))*$D15</f>
        <v>0</v>
      </c>
      <c r="Y15" s="143">
        <f ca="1">IFERROR(INDEX(Y$269:Y$305,MATCH($F15,$B$269:$B$305,0))/INDEX($D$269:$D$305,MATCH($F15,$B$269:$B$305,0)),SUMIFS('Input-Ext Allocators'!V$8:V$63,'Input-Ext Allocators'!$B$8:$B$63,$F15))*$D15</f>
        <v>0</v>
      </c>
      <c r="Z15" s="143">
        <f ca="1">IFERROR(INDEX(Z$269:Z$305,MATCH($F15,$B$269:$B$305,0))/INDEX($D$269:$D$305,MATCH($F15,$B$269:$B$305,0)),SUMIFS('Input-Ext Allocators'!W$8:W$63,'Input-Ext Allocators'!$B$8:$B$63,$F15))*$D15</f>
        <v>0</v>
      </c>
    </row>
    <row r="16" spans="1:26" outlineLevel="1">
      <c r="A16" s="113">
        <f>IF(ISBLANK('Input-Accounts'!A16),"",'Input-Accounts'!A16)</f>
        <v>9</v>
      </c>
      <c r="B16" s="79" t="str">
        <f>IF(ISBLANK('Input-Accounts'!B16),"",'Input-Accounts'!B16)</f>
        <v>Subtotal - Intangible Plant</v>
      </c>
      <c r="C16" s="113" t="str">
        <f>IF(ISBLANK('Input-Accounts'!C16),"",'Input-Accounts'!C16)</f>
        <v/>
      </c>
      <c r="D16" s="144">
        <f ca="1">SUBTOTAL(9,D11:D15)</f>
        <v>682272.42370344722</v>
      </c>
      <c r="E16" s="143">
        <f t="shared" ca="1" si="2"/>
        <v>0</v>
      </c>
      <c r="G16" s="144">
        <f t="shared" ref="G16:Z16" ca="1" si="3">SUBTOTAL(9,G11:G15)</f>
        <v>124111.5927456792</v>
      </c>
      <c r="H16" s="144">
        <f t="shared" ca="1" si="3"/>
        <v>85145.945491138511</v>
      </c>
      <c r="I16" s="144">
        <f t="shared" ca="1" si="3"/>
        <v>9252.3137238460404</v>
      </c>
      <c r="J16" s="144">
        <f t="shared" ca="1" si="3"/>
        <v>11631.522445058896</v>
      </c>
      <c r="K16" s="144">
        <f t="shared" ca="1" si="3"/>
        <v>1149.3119619764395</v>
      </c>
      <c r="L16" s="144">
        <f t="shared" ca="1" si="3"/>
        <v>355400.49547037948</v>
      </c>
      <c r="M16" s="144">
        <f t="shared" ca="1" si="3"/>
        <v>95581.241865368662</v>
      </c>
      <c r="N16" s="144">
        <f t="shared" ca="1" si="3"/>
        <v>0</v>
      </c>
      <c r="O16" s="144">
        <f t="shared" ca="1" si="3"/>
        <v>0</v>
      </c>
      <c r="P16" s="144">
        <f t="shared" ca="1" si="3"/>
        <v>0</v>
      </c>
      <c r="Q16" s="144">
        <f t="shared" ca="1" si="3"/>
        <v>0</v>
      </c>
      <c r="R16" s="144">
        <f t="shared" ca="1" si="3"/>
        <v>0</v>
      </c>
      <c r="S16" s="144">
        <f t="shared" ca="1" si="3"/>
        <v>0</v>
      </c>
      <c r="T16" s="144">
        <f t="shared" ca="1" si="3"/>
        <v>0</v>
      </c>
      <c r="U16" s="144">
        <f t="shared" ca="1" si="3"/>
        <v>0</v>
      </c>
      <c r="V16" s="144">
        <f t="shared" ca="1" si="3"/>
        <v>0</v>
      </c>
      <c r="W16" s="144">
        <f t="shared" ca="1" si="3"/>
        <v>0</v>
      </c>
      <c r="X16" s="144">
        <f t="shared" ca="1" si="3"/>
        <v>0</v>
      </c>
      <c r="Y16" s="144">
        <f t="shared" ca="1" si="3"/>
        <v>0</v>
      </c>
      <c r="Z16" s="144">
        <f t="shared" ca="1" si="3"/>
        <v>0</v>
      </c>
    </row>
    <row r="17" spans="1:26" outlineLevel="1">
      <c r="A17" s="113" t="str">
        <f>IF(ISBLANK('Input-Accounts'!A17),"",'Input-Accounts'!A17)</f>
        <v/>
      </c>
      <c r="B17" s="79" t="str">
        <f>IF(ISBLANK('Input-Accounts'!B17),"",'Input-Accounts'!B17)</f>
        <v/>
      </c>
      <c r="C17" s="113" t="str">
        <f>IF(ISBLANK('Input-Accounts'!C17),"",'Input-Accounts'!C17)</f>
        <v/>
      </c>
      <c r="D17" s="143"/>
      <c r="E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</row>
    <row r="18" spans="1:26" outlineLevel="1">
      <c r="A18" s="113">
        <f>IF(ISBLANK('Input-Accounts'!A18),"",'Input-Accounts'!A18)</f>
        <v>10</v>
      </c>
      <c r="B18" s="81" t="str">
        <f>IF(ISBLANK('Input-Accounts'!B18),"",'Input-Accounts'!B18)</f>
        <v xml:space="preserve">Transmission plant </v>
      </c>
      <c r="C18" s="113" t="str">
        <f>IF(ISBLANK('Input-Accounts'!C18),"",'Input-Accounts'!C18)</f>
        <v/>
      </c>
      <c r="D18" s="143"/>
      <c r="E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</row>
    <row r="19" spans="1:26" outlineLevel="1">
      <c r="A19" s="113">
        <f>IF(ISBLANK('Input-Accounts'!A19),"",'Input-Accounts'!A19)</f>
        <v>11</v>
      </c>
      <c r="B19" s="17" t="str">
        <f>IF(ISBLANK('Input-Accounts'!B19),"",'Input-Accounts'!B19)</f>
        <v>Land and Land Rights</v>
      </c>
      <c r="C19" s="113">
        <f>IF(ISBLANK('Input-Accounts'!C19),"",'Input-Accounts'!C19)</f>
        <v>365.1</v>
      </c>
      <c r="D19" s="143">
        <f t="shared" ref="D19:D25" ca="1" si="4">INDIRECT("Classification!"&amp;$D$5&amp;ROW())</f>
        <v>1409620.97</v>
      </c>
      <c r="E19" s="143">
        <f ca="1">IFERROR(IF(D19="","",IF(D19=0,0,IF(ABS(D19-SUM($G19:$Z19))&lt;Check_Limit,0,1))),1)</f>
        <v>0</v>
      </c>
      <c r="F19" s="89" t="str" cm="1">
        <f t="array" aca="1" ref="F19" ca="1">IF(D19=0,"-",IF('Input-Accounts'!$E19&lt;&gt;0,'Input-Accounts'!$E19,INDEX('Input-Accounts'!$H19:$J19,,MATCH($F$6,'Input-Accounts'!$H$6:$J$6,0))))</f>
        <v>Peak&amp;Average</v>
      </c>
      <c r="G19" s="143">
        <f ca="1">IFERROR(INDEX(G$269:G$305,MATCH($F19,$B$269:$B$305,0))/INDEX($D$269:$D$305,MATCH($F19,$B$269:$B$305,0)),SUMIFS('Input-Ext Allocators'!D$8:D$63,'Input-Ext Allocators'!$B$8:$B$63,$F19))*$D19</f>
        <v>261062.01184795218</v>
      </c>
      <c r="H19" s="143">
        <f ca="1">IFERROR(INDEX(H$269:H$305,MATCH($F19,$B$269:$B$305,0))/INDEX($D$269:$D$305,MATCH($F19,$B$269:$B$305,0)),SUMIFS('Input-Ext Allocators'!E$8:E$63,'Input-Ext Allocators'!$B$8:$B$63,$F19))*$D19</f>
        <v>179099.88373254958</v>
      </c>
      <c r="I19" s="143">
        <f ca="1">IFERROR(INDEX(I$269:I$305,MATCH($F19,$B$269:$B$305,0))/INDEX($D$269:$D$305,MATCH($F19,$B$269:$B$305,0)),SUMIFS('Input-Ext Allocators'!F$8:F$63,'Input-Ext Allocators'!$B$8:$B$63,$F19))*$D19</f>
        <v>19461.740692871383</v>
      </c>
      <c r="J19" s="143">
        <f ca="1">IFERROR(INDEX(J$269:J$305,MATCH($F19,$B$269:$B$305,0))/INDEX($D$269:$D$305,MATCH($F19,$B$269:$B$305,0)),SUMIFS('Input-Ext Allocators'!G$8:G$63,'Input-Ext Allocators'!$B$8:$B$63,$F19))*$D19</f>
        <v>24466.277349159245</v>
      </c>
      <c r="K19" s="143">
        <f ca="1">IFERROR(INDEX(K$269:K$305,MATCH($F19,$B$269:$B$305,0))/INDEX($D$269:$D$305,MATCH($F19,$B$269:$B$305,0)),SUMIFS('Input-Ext Allocators'!H$8:H$63,'Input-Ext Allocators'!$B$8:$B$63,$F19))*$D19</f>
        <v>2417.5154503843237</v>
      </c>
      <c r="L19" s="143">
        <f ca="1">IFERROR(INDEX(L$269:L$305,MATCH($F19,$B$269:$B$305,0))/INDEX($D$269:$D$305,MATCH($F19,$B$269:$B$305,0)),SUMIFS('Input-Ext Allocators'!I$8:I$63,'Input-Ext Allocators'!$B$8:$B$63,$F19))*$D19</f>
        <v>747565.68912444625</v>
      </c>
      <c r="M19" s="143">
        <f ca="1">IFERROR(INDEX(M$269:M$305,MATCH($F19,$B$269:$B$305,0))/INDEX($D$269:$D$305,MATCH($F19,$B$269:$B$305,0)),SUMIFS('Input-Ext Allocators'!J$8:J$63,'Input-Ext Allocators'!$B$8:$B$63,$F19))*$D19</f>
        <v>175547.85180263713</v>
      </c>
      <c r="N19" s="143">
        <f ca="1">IFERROR(INDEX(N$269:N$305,MATCH($F19,$B$269:$B$305,0))/INDEX($D$269:$D$305,MATCH($F19,$B$269:$B$305,0)),SUMIFS('Input-Ext Allocators'!K$8:K$63,'Input-Ext Allocators'!$B$8:$B$63,$F19))*$D19</f>
        <v>0</v>
      </c>
      <c r="O19" s="143">
        <f ca="1">IFERROR(INDEX(O$269:O$305,MATCH($F19,$B$269:$B$305,0))/INDEX($D$269:$D$305,MATCH($F19,$B$269:$B$305,0)),SUMIFS('Input-Ext Allocators'!L$8:L$63,'Input-Ext Allocators'!$B$8:$B$63,$F19))*$D19</f>
        <v>0</v>
      </c>
      <c r="P19" s="143">
        <f ca="1">IFERROR(INDEX(P$269:P$305,MATCH($F19,$B$269:$B$305,0))/INDEX($D$269:$D$305,MATCH($F19,$B$269:$B$305,0)),SUMIFS('Input-Ext Allocators'!M$8:M$63,'Input-Ext Allocators'!$B$8:$B$63,$F19))*$D19</f>
        <v>0</v>
      </c>
      <c r="Q19" s="143">
        <f ca="1">IFERROR(INDEX(Q$269:Q$305,MATCH($F19,$B$269:$B$305,0))/INDEX($D$269:$D$305,MATCH($F19,$B$269:$B$305,0)),SUMIFS('Input-Ext Allocators'!N$8:N$63,'Input-Ext Allocators'!$B$8:$B$63,$F19))*$D19</f>
        <v>0</v>
      </c>
      <c r="R19" s="143">
        <f ca="1">IFERROR(INDEX(R$269:R$305,MATCH($F19,$B$269:$B$305,0))/INDEX($D$269:$D$305,MATCH($F19,$B$269:$B$305,0)),SUMIFS('Input-Ext Allocators'!O$8:O$63,'Input-Ext Allocators'!$B$8:$B$63,$F19))*$D19</f>
        <v>0</v>
      </c>
      <c r="S19" s="143">
        <f ca="1">IFERROR(INDEX(S$269:S$305,MATCH($F19,$B$269:$B$305,0))/INDEX($D$269:$D$305,MATCH($F19,$B$269:$B$305,0)),SUMIFS('Input-Ext Allocators'!P$8:P$63,'Input-Ext Allocators'!$B$8:$B$63,$F19))*$D19</f>
        <v>0</v>
      </c>
      <c r="T19" s="143">
        <f ca="1">IFERROR(INDEX(T$269:T$305,MATCH($F19,$B$269:$B$305,0))/INDEX($D$269:$D$305,MATCH($F19,$B$269:$B$305,0)),SUMIFS('Input-Ext Allocators'!Q$8:Q$63,'Input-Ext Allocators'!$B$8:$B$63,$F19))*$D19</f>
        <v>0</v>
      </c>
      <c r="U19" s="143">
        <f ca="1">IFERROR(INDEX(U$269:U$305,MATCH($F19,$B$269:$B$305,0))/INDEX($D$269:$D$305,MATCH($F19,$B$269:$B$305,0)),SUMIFS('Input-Ext Allocators'!R$8:R$63,'Input-Ext Allocators'!$B$8:$B$63,$F19))*$D19</f>
        <v>0</v>
      </c>
      <c r="V19" s="143">
        <f ca="1">IFERROR(INDEX(V$269:V$305,MATCH($F19,$B$269:$B$305,0))/INDEX($D$269:$D$305,MATCH($F19,$B$269:$B$305,0)),SUMIFS('Input-Ext Allocators'!S$8:S$63,'Input-Ext Allocators'!$B$8:$B$63,$F19))*$D19</f>
        <v>0</v>
      </c>
      <c r="W19" s="143">
        <f ca="1">IFERROR(INDEX(W$269:W$305,MATCH($F19,$B$269:$B$305,0))/INDEX($D$269:$D$305,MATCH($F19,$B$269:$B$305,0)),SUMIFS('Input-Ext Allocators'!T$8:T$63,'Input-Ext Allocators'!$B$8:$B$63,$F19))*$D19</f>
        <v>0</v>
      </c>
      <c r="X19" s="143">
        <f ca="1">IFERROR(INDEX(X$269:X$305,MATCH($F19,$B$269:$B$305,0))/INDEX($D$269:$D$305,MATCH($F19,$B$269:$B$305,0)),SUMIFS('Input-Ext Allocators'!U$8:U$63,'Input-Ext Allocators'!$B$8:$B$63,$F19))*$D19</f>
        <v>0</v>
      </c>
      <c r="Y19" s="143">
        <f ca="1">IFERROR(INDEX(Y$269:Y$305,MATCH($F19,$B$269:$B$305,0))/INDEX($D$269:$D$305,MATCH($F19,$B$269:$B$305,0)),SUMIFS('Input-Ext Allocators'!V$8:V$63,'Input-Ext Allocators'!$B$8:$B$63,$F19))*$D19</f>
        <v>0</v>
      </c>
      <c r="Z19" s="143">
        <f ca="1">IFERROR(INDEX(Z$269:Z$305,MATCH($F19,$B$269:$B$305,0))/INDEX($D$269:$D$305,MATCH($F19,$B$269:$B$305,0)),SUMIFS('Input-Ext Allocators'!W$8:W$63,'Input-Ext Allocators'!$B$8:$B$63,$F19))*$D19</f>
        <v>0</v>
      </c>
    </row>
    <row r="20" spans="1:26" outlineLevel="1">
      <c r="A20" s="113">
        <f>IF(ISBLANK('Input-Accounts'!A20),"",'Input-Accounts'!A20)</f>
        <v>12</v>
      </c>
      <c r="B20" s="17" t="str">
        <f>IF(ISBLANK('Input-Accounts'!B20),"",'Input-Accounts'!B20)</f>
        <v>Structures and improvements</v>
      </c>
      <c r="C20" s="113">
        <f>IF(ISBLANK('Input-Accounts'!C20),"",'Input-Accounts'!C20)</f>
        <v>366</v>
      </c>
      <c r="D20" s="143">
        <f t="shared" ca="1" si="4"/>
        <v>124315.06</v>
      </c>
      <c r="E20" s="143">
        <f t="shared" ref="E20:E25" ca="1" si="5">IFERROR(IF(D20="","",IF(D20=0,0,IF(ABS(D20-SUM($G20:$Z20))&lt;Check_Limit,0,1))),1)</f>
        <v>0</v>
      </c>
      <c r="F20" s="89" t="str" cm="1">
        <f t="array" aca="1" ref="F20" ca="1">IF(D20=0,"-",IF('Input-Accounts'!$E20&lt;&gt;0,'Input-Accounts'!$E20,INDEX('Input-Accounts'!$H20:$J20,,MATCH($F$6,'Input-Accounts'!$H$6:$J$6,0))))</f>
        <v>Peak&amp;Average</v>
      </c>
      <c r="G20" s="143">
        <f ca="1">IFERROR(INDEX(G$269:G$305,MATCH($F20,$B$269:$B$305,0))/INDEX($D$269:$D$305,MATCH($F20,$B$269:$B$305,0)),SUMIFS('Input-Ext Allocators'!D$8:D$63,'Input-Ext Allocators'!$B$8:$B$63,$F20))*$D20</f>
        <v>23023.167473593196</v>
      </c>
      <c r="H20" s="143">
        <f ca="1">IFERROR(INDEX(H$269:H$305,MATCH($F20,$B$269:$B$305,0))/INDEX($D$269:$D$305,MATCH($F20,$B$269:$B$305,0)),SUMIFS('Input-Ext Allocators'!E$8:E$63,'Input-Ext Allocators'!$B$8:$B$63,$F20))*$D20</f>
        <v>15794.893284118018</v>
      </c>
      <c r="I20" s="143">
        <f ca="1">IFERROR(INDEX(I$269:I$305,MATCH($F20,$B$269:$B$305,0))/INDEX($D$269:$D$305,MATCH($F20,$B$269:$B$305,0)),SUMIFS('Input-Ext Allocators'!F$8:F$63,'Input-Ext Allocators'!$B$8:$B$63,$F20))*$D20</f>
        <v>1716.3390112866634</v>
      </c>
      <c r="J20" s="143">
        <f ca="1">IFERROR(INDEX(J$269:J$305,MATCH($F20,$B$269:$B$305,0))/INDEX($D$269:$D$305,MATCH($F20,$B$269:$B$305,0)),SUMIFS('Input-Ext Allocators'!G$8:G$63,'Input-Ext Allocators'!$B$8:$B$63,$F20))*$D20</f>
        <v>2157.6911817914943</v>
      </c>
      <c r="K20" s="143">
        <f ca="1">IFERROR(INDEX(K$269:K$305,MATCH($F20,$B$269:$B$305,0))/INDEX($D$269:$D$305,MATCH($F20,$B$269:$B$305,0)),SUMIFS('Input-Ext Allocators'!H$8:H$63,'Input-Ext Allocators'!$B$8:$B$63,$F20))*$D20</f>
        <v>213.20169369036432</v>
      </c>
      <c r="L20" s="143">
        <f ca="1">IFERROR(INDEX(L$269:L$305,MATCH($F20,$B$269:$B$305,0))/INDEX($D$269:$D$305,MATCH($F20,$B$269:$B$305,0)),SUMIFS('Input-Ext Allocators'!I$8:I$63,'Input-Ext Allocators'!$B$8:$B$63,$F20))*$D20</f>
        <v>65928.129245584991</v>
      </c>
      <c r="M20" s="143">
        <f ca="1">IFERROR(INDEX(M$269:M$305,MATCH($F20,$B$269:$B$305,0))/INDEX($D$269:$D$305,MATCH($F20,$B$269:$B$305,0)),SUMIFS('Input-Ext Allocators'!J$8:J$63,'Input-Ext Allocators'!$B$8:$B$63,$F20))*$D20</f>
        <v>15481.638109935286</v>
      </c>
      <c r="N20" s="143">
        <f ca="1">IFERROR(INDEX(N$269:N$305,MATCH($F20,$B$269:$B$305,0))/INDEX($D$269:$D$305,MATCH($F20,$B$269:$B$305,0)),SUMIFS('Input-Ext Allocators'!K$8:K$63,'Input-Ext Allocators'!$B$8:$B$63,$F20))*$D20</f>
        <v>0</v>
      </c>
      <c r="O20" s="143">
        <f ca="1">IFERROR(INDEX(O$269:O$305,MATCH($F20,$B$269:$B$305,0))/INDEX($D$269:$D$305,MATCH($F20,$B$269:$B$305,0)),SUMIFS('Input-Ext Allocators'!L$8:L$63,'Input-Ext Allocators'!$B$8:$B$63,$F20))*$D20</f>
        <v>0</v>
      </c>
      <c r="P20" s="143">
        <f ca="1">IFERROR(INDEX(P$269:P$305,MATCH($F20,$B$269:$B$305,0))/INDEX($D$269:$D$305,MATCH($F20,$B$269:$B$305,0)),SUMIFS('Input-Ext Allocators'!M$8:M$63,'Input-Ext Allocators'!$B$8:$B$63,$F20))*$D20</f>
        <v>0</v>
      </c>
      <c r="Q20" s="143">
        <f ca="1">IFERROR(INDEX(Q$269:Q$305,MATCH($F20,$B$269:$B$305,0))/INDEX($D$269:$D$305,MATCH($F20,$B$269:$B$305,0)),SUMIFS('Input-Ext Allocators'!N$8:N$63,'Input-Ext Allocators'!$B$8:$B$63,$F20))*$D20</f>
        <v>0</v>
      </c>
      <c r="R20" s="143">
        <f ca="1">IFERROR(INDEX(R$269:R$305,MATCH($F20,$B$269:$B$305,0))/INDEX($D$269:$D$305,MATCH($F20,$B$269:$B$305,0)),SUMIFS('Input-Ext Allocators'!O$8:O$63,'Input-Ext Allocators'!$B$8:$B$63,$F20))*$D20</f>
        <v>0</v>
      </c>
      <c r="S20" s="143">
        <f ca="1">IFERROR(INDEX(S$269:S$305,MATCH($F20,$B$269:$B$305,0))/INDEX($D$269:$D$305,MATCH($F20,$B$269:$B$305,0)),SUMIFS('Input-Ext Allocators'!P$8:P$63,'Input-Ext Allocators'!$B$8:$B$63,$F20))*$D20</f>
        <v>0</v>
      </c>
      <c r="T20" s="143">
        <f ca="1">IFERROR(INDEX(T$269:T$305,MATCH($F20,$B$269:$B$305,0))/INDEX($D$269:$D$305,MATCH($F20,$B$269:$B$305,0)),SUMIFS('Input-Ext Allocators'!Q$8:Q$63,'Input-Ext Allocators'!$B$8:$B$63,$F20))*$D20</f>
        <v>0</v>
      </c>
      <c r="U20" s="143">
        <f ca="1">IFERROR(INDEX(U$269:U$305,MATCH($F20,$B$269:$B$305,0))/INDEX($D$269:$D$305,MATCH($F20,$B$269:$B$305,0)),SUMIFS('Input-Ext Allocators'!R$8:R$63,'Input-Ext Allocators'!$B$8:$B$63,$F20))*$D20</f>
        <v>0</v>
      </c>
      <c r="V20" s="143">
        <f ca="1">IFERROR(INDEX(V$269:V$305,MATCH($F20,$B$269:$B$305,0))/INDEX($D$269:$D$305,MATCH($F20,$B$269:$B$305,0)),SUMIFS('Input-Ext Allocators'!S$8:S$63,'Input-Ext Allocators'!$B$8:$B$63,$F20))*$D20</f>
        <v>0</v>
      </c>
      <c r="W20" s="143">
        <f ca="1">IFERROR(INDEX(W$269:W$305,MATCH($F20,$B$269:$B$305,0))/INDEX($D$269:$D$305,MATCH($F20,$B$269:$B$305,0)),SUMIFS('Input-Ext Allocators'!T$8:T$63,'Input-Ext Allocators'!$B$8:$B$63,$F20))*$D20</f>
        <v>0</v>
      </c>
      <c r="X20" s="143">
        <f ca="1">IFERROR(INDEX(X$269:X$305,MATCH($F20,$B$269:$B$305,0))/INDEX($D$269:$D$305,MATCH($F20,$B$269:$B$305,0)),SUMIFS('Input-Ext Allocators'!U$8:U$63,'Input-Ext Allocators'!$B$8:$B$63,$F20))*$D20</f>
        <v>0</v>
      </c>
      <c r="Y20" s="143">
        <f ca="1">IFERROR(INDEX(Y$269:Y$305,MATCH($F20,$B$269:$B$305,0))/INDEX($D$269:$D$305,MATCH($F20,$B$269:$B$305,0)),SUMIFS('Input-Ext Allocators'!V$8:V$63,'Input-Ext Allocators'!$B$8:$B$63,$F20))*$D20</f>
        <v>0</v>
      </c>
      <c r="Z20" s="143">
        <f ca="1">IFERROR(INDEX(Z$269:Z$305,MATCH($F20,$B$269:$B$305,0))/INDEX($D$269:$D$305,MATCH($F20,$B$269:$B$305,0)),SUMIFS('Input-Ext Allocators'!W$8:W$63,'Input-Ext Allocators'!$B$8:$B$63,$F20))*$D20</f>
        <v>0</v>
      </c>
    </row>
    <row r="21" spans="1:26" outlineLevel="1">
      <c r="A21" s="113">
        <f>IF(ISBLANK('Input-Accounts'!A21),"",'Input-Accounts'!A21)</f>
        <v>13</v>
      </c>
      <c r="B21" s="17" t="str">
        <f>IF(ISBLANK('Input-Accounts'!B21),"",'Input-Accounts'!B21)</f>
        <v>Mains</v>
      </c>
      <c r="C21" s="113">
        <f>IF(ISBLANK('Input-Accounts'!C21),"",'Input-Accounts'!C21)</f>
        <v>367</v>
      </c>
      <c r="D21" s="143">
        <f t="shared" ca="1" si="4"/>
        <v>16918251.009999998</v>
      </c>
      <c r="E21" s="143">
        <f t="shared" ca="1" si="5"/>
        <v>0</v>
      </c>
      <c r="F21" s="89" t="str" cm="1">
        <f t="array" aca="1" ref="F21" ca="1">IF(D21=0,"-",IF('Input-Accounts'!$E21&lt;&gt;0,'Input-Accounts'!$E21,INDEX('Input-Accounts'!$H21:$J21,,MATCH($F$6,'Input-Accounts'!$H$6:$J$6,0))))</f>
        <v>Peak&amp;Average</v>
      </c>
      <c r="G21" s="143">
        <f ca="1">IFERROR(INDEX(G$269:G$305,MATCH($F21,$B$269:$B$305,0))/INDEX($D$269:$D$305,MATCH($F21,$B$269:$B$305,0)),SUMIFS('Input-Ext Allocators'!D$8:D$63,'Input-Ext Allocators'!$B$8:$B$63,$F21))*$D21</f>
        <v>3133262.5859128986</v>
      </c>
      <c r="H21" s="143">
        <f ca="1">IFERROR(INDEX(H$269:H$305,MATCH($F21,$B$269:$B$305,0))/INDEX($D$269:$D$305,MATCH($F21,$B$269:$B$305,0)),SUMIFS('Input-Ext Allocators'!E$8:E$63,'Input-Ext Allocators'!$B$8:$B$63,$F21))*$D21</f>
        <v>2149554.279721796</v>
      </c>
      <c r="I21" s="143">
        <f ca="1">IFERROR(INDEX(I$269:I$305,MATCH($F21,$B$269:$B$305,0))/INDEX($D$269:$D$305,MATCH($F21,$B$269:$B$305,0)),SUMIFS('Input-Ext Allocators'!F$8:F$63,'Input-Ext Allocators'!$B$8:$B$63,$F21))*$D21</f>
        <v>233579.53743659853</v>
      </c>
      <c r="J21" s="143">
        <f ca="1">IFERROR(INDEX(J$269:J$305,MATCH($F21,$B$269:$B$305,0))/INDEX($D$269:$D$305,MATCH($F21,$B$269:$B$305,0)),SUMIFS('Input-Ext Allocators'!G$8:G$63,'Input-Ext Allocators'!$B$8:$B$63,$F21))*$D21</f>
        <v>293643.91583459021</v>
      </c>
      <c r="K21" s="143">
        <f ca="1">IFERROR(INDEX(K$269:K$305,MATCH($F21,$B$269:$B$305,0))/INDEX($D$269:$D$305,MATCH($F21,$B$269:$B$305,0)),SUMIFS('Input-Ext Allocators'!H$8:H$63,'Input-Ext Allocators'!$B$8:$B$63,$F21))*$D21</f>
        <v>29014.986354917226</v>
      </c>
      <c r="L21" s="143">
        <f ca="1">IFERROR(INDEX(L$269:L$305,MATCH($F21,$B$269:$B$305,0))/INDEX($D$269:$D$305,MATCH($F21,$B$269:$B$305,0)),SUMIFS('Input-Ext Allocators'!I$8:I$63,'Input-Ext Allocators'!$B$8:$B$63,$F21))*$D21</f>
        <v>8972272.8621659242</v>
      </c>
      <c r="M21" s="143">
        <f ca="1">IFERROR(INDEX(M$269:M$305,MATCH($F21,$B$269:$B$305,0))/INDEX($D$269:$D$305,MATCH($F21,$B$269:$B$305,0)),SUMIFS('Input-Ext Allocators'!J$8:J$63,'Input-Ext Allocators'!$B$8:$B$63,$F21))*$D21</f>
        <v>2106922.8425732739</v>
      </c>
      <c r="N21" s="143">
        <f ca="1">IFERROR(INDEX(N$269:N$305,MATCH($F21,$B$269:$B$305,0))/INDEX($D$269:$D$305,MATCH($F21,$B$269:$B$305,0)),SUMIFS('Input-Ext Allocators'!K$8:K$63,'Input-Ext Allocators'!$B$8:$B$63,$F21))*$D21</f>
        <v>0</v>
      </c>
      <c r="O21" s="143">
        <f ca="1">IFERROR(INDEX(O$269:O$305,MATCH($F21,$B$269:$B$305,0))/INDEX($D$269:$D$305,MATCH($F21,$B$269:$B$305,0)),SUMIFS('Input-Ext Allocators'!L$8:L$63,'Input-Ext Allocators'!$B$8:$B$63,$F21))*$D21</f>
        <v>0</v>
      </c>
      <c r="P21" s="143">
        <f ca="1">IFERROR(INDEX(P$269:P$305,MATCH($F21,$B$269:$B$305,0))/INDEX($D$269:$D$305,MATCH($F21,$B$269:$B$305,0)),SUMIFS('Input-Ext Allocators'!M$8:M$63,'Input-Ext Allocators'!$B$8:$B$63,$F21))*$D21</f>
        <v>0</v>
      </c>
      <c r="Q21" s="143">
        <f ca="1">IFERROR(INDEX(Q$269:Q$305,MATCH($F21,$B$269:$B$305,0))/INDEX($D$269:$D$305,MATCH($F21,$B$269:$B$305,0)),SUMIFS('Input-Ext Allocators'!N$8:N$63,'Input-Ext Allocators'!$B$8:$B$63,$F21))*$D21</f>
        <v>0</v>
      </c>
      <c r="R21" s="143">
        <f ca="1">IFERROR(INDEX(R$269:R$305,MATCH($F21,$B$269:$B$305,0))/INDEX($D$269:$D$305,MATCH($F21,$B$269:$B$305,0)),SUMIFS('Input-Ext Allocators'!O$8:O$63,'Input-Ext Allocators'!$B$8:$B$63,$F21))*$D21</f>
        <v>0</v>
      </c>
      <c r="S21" s="143">
        <f ca="1">IFERROR(INDEX(S$269:S$305,MATCH($F21,$B$269:$B$305,0))/INDEX($D$269:$D$305,MATCH($F21,$B$269:$B$305,0)),SUMIFS('Input-Ext Allocators'!P$8:P$63,'Input-Ext Allocators'!$B$8:$B$63,$F21))*$D21</f>
        <v>0</v>
      </c>
      <c r="T21" s="143">
        <f ca="1">IFERROR(INDEX(T$269:T$305,MATCH($F21,$B$269:$B$305,0))/INDEX($D$269:$D$305,MATCH($F21,$B$269:$B$305,0)),SUMIFS('Input-Ext Allocators'!Q$8:Q$63,'Input-Ext Allocators'!$B$8:$B$63,$F21))*$D21</f>
        <v>0</v>
      </c>
      <c r="U21" s="143">
        <f ca="1">IFERROR(INDEX(U$269:U$305,MATCH($F21,$B$269:$B$305,0))/INDEX($D$269:$D$305,MATCH($F21,$B$269:$B$305,0)),SUMIFS('Input-Ext Allocators'!R$8:R$63,'Input-Ext Allocators'!$B$8:$B$63,$F21))*$D21</f>
        <v>0</v>
      </c>
      <c r="V21" s="143">
        <f ca="1">IFERROR(INDEX(V$269:V$305,MATCH($F21,$B$269:$B$305,0))/INDEX($D$269:$D$305,MATCH($F21,$B$269:$B$305,0)),SUMIFS('Input-Ext Allocators'!S$8:S$63,'Input-Ext Allocators'!$B$8:$B$63,$F21))*$D21</f>
        <v>0</v>
      </c>
      <c r="W21" s="143">
        <f ca="1">IFERROR(INDEX(W$269:W$305,MATCH($F21,$B$269:$B$305,0))/INDEX($D$269:$D$305,MATCH($F21,$B$269:$B$305,0)),SUMIFS('Input-Ext Allocators'!T$8:T$63,'Input-Ext Allocators'!$B$8:$B$63,$F21))*$D21</f>
        <v>0</v>
      </c>
      <c r="X21" s="143">
        <f ca="1">IFERROR(INDEX(X$269:X$305,MATCH($F21,$B$269:$B$305,0))/INDEX($D$269:$D$305,MATCH($F21,$B$269:$B$305,0)),SUMIFS('Input-Ext Allocators'!U$8:U$63,'Input-Ext Allocators'!$B$8:$B$63,$F21))*$D21</f>
        <v>0</v>
      </c>
      <c r="Y21" s="143">
        <f ca="1">IFERROR(INDEX(Y$269:Y$305,MATCH($F21,$B$269:$B$305,0))/INDEX($D$269:$D$305,MATCH($F21,$B$269:$B$305,0)),SUMIFS('Input-Ext Allocators'!V$8:V$63,'Input-Ext Allocators'!$B$8:$B$63,$F21))*$D21</f>
        <v>0</v>
      </c>
      <c r="Z21" s="143">
        <f ca="1">IFERROR(INDEX(Z$269:Z$305,MATCH($F21,$B$269:$B$305,0))/INDEX($D$269:$D$305,MATCH($F21,$B$269:$B$305,0)),SUMIFS('Input-Ext Allocators'!W$8:W$63,'Input-Ext Allocators'!$B$8:$B$63,$F21))*$D21</f>
        <v>0</v>
      </c>
    </row>
    <row r="22" spans="1:26" outlineLevel="1">
      <c r="A22" s="113">
        <f>IF(ISBLANK('Input-Accounts'!A22),"",'Input-Accounts'!A22)</f>
        <v>14</v>
      </c>
      <c r="B22" s="17" t="str">
        <f>IF(ISBLANK('Input-Accounts'!B22),"",'Input-Accounts'!B22)</f>
        <v>Mains - Direct</v>
      </c>
      <c r="C22" s="113">
        <f>IF(ISBLANK('Input-Accounts'!C22),"",'Input-Accounts'!C22)</f>
        <v>367.1</v>
      </c>
      <c r="D22" s="143">
        <f t="shared" ca="1" si="4"/>
        <v>336275.62000000005</v>
      </c>
      <c r="E22" s="143">
        <f t="shared" ca="1" si="5"/>
        <v>0</v>
      </c>
      <c r="F22" s="89" t="str" cm="1">
        <f t="array" aca="1" ref="F22" ca="1">IF(D22=0,"-",IF('Input-Accounts'!$E22&lt;&gt;0,'Input-Accounts'!$E22,INDEX('Input-Accounts'!$H22:$J22,,MATCH($F$6,'Input-Accounts'!$H$6:$J$6,0))))</f>
        <v>MAINS-DIRECT</v>
      </c>
      <c r="G22" s="143">
        <f ca="1">IFERROR(INDEX(G$269:G$305,MATCH($F22,$B$269:$B$305,0))/INDEX($D$269:$D$305,MATCH($F22,$B$269:$B$305,0)),SUMIFS('Input-Ext Allocators'!D$8:D$63,'Input-Ext Allocators'!$B$8:$B$63,$F22))*$D22</f>
        <v>0</v>
      </c>
      <c r="H22" s="143">
        <f ca="1">IFERROR(INDEX(H$269:H$305,MATCH($F22,$B$269:$B$305,0))/INDEX($D$269:$D$305,MATCH($F22,$B$269:$B$305,0)),SUMIFS('Input-Ext Allocators'!E$8:E$63,'Input-Ext Allocators'!$B$8:$B$63,$F22))*$D22</f>
        <v>0</v>
      </c>
      <c r="I22" s="143">
        <f ca="1">IFERROR(INDEX(I$269:I$305,MATCH($F22,$B$269:$B$305,0))/INDEX($D$269:$D$305,MATCH($F22,$B$269:$B$305,0)),SUMIFS('Input-Ext Allocators'!F$8:F$63,'Input-Ext Allocators'!$B$8:$B$63,$F22))*$D22</f>
        <v>0</v>
      </c>
      <c r="J22" s="143">
        <f ca="1">IFERROR(INDEX(J$269:J$305,MATCH($F22,$B$269:$B$305,0))/INDEX($D$269:$D$305,MATCH($F22,$B$269:$B$305,0)),SUMIFS('Input-Ext Allocators'!G$8:G$63,'Input-Ext Allocators'!$B$8:$B$63,$F22))*$D22</f>
        <v>0</v>
      </c>
      <c r="K22" s="143">
        <f ca="1">IFERROR(INDEX(K$269:K$305,MATCH($F22,$B$269:$B$305,0))/INDEX($D$269:$D$305,MATCH($F22,$B$269:$B$305,0)),SUMIFS('Input-Ext Allocators'!H$8:H$63,'Input-Ext Allocators'!$B$8:$B$63,$F22))*$D22</f>
        <v>0</v>
      </c>
      <c r="L22" s="143">
        <f ca="1">IFERROR(INDEX(L$269:L$305,MATCH($F22,$B$269:$B$305,0))/INDEX($D$269:$D$305,MATCH($F22,$B$269:$B$305,0)),SUMIFS('Input-Ext Allocators'!I$8:I$63,'Input-Ext Allocators'!$B$8:$B$63,$F22))*$D22</f>
        <v>0</v>
      </c>
      <c r="M22" s="143">
        <f ca="1">IFERROR(INDEX(M$269:M$305,MATCH($F22,$B$269:$B$305,0))/INDEX($D$269:$D$305,MATCH($F22,$B$269:$B$305,0)),SUMIFS('Input-Ext Allocators'!J$8:J$63,'Input-Ext Allocators'!$B$8:$B$63,$F22))*$D22</f>
        <v>336275.62000000005</v>
      </c>
      <c r="N22" s="143">
        <f ca="1">IFERROR(INDEX(N$269:N$305,MATCH($F22,$B$269:$B$305,0))/INDEX($D$269:$D$305,MATCH($F22,$B$269:$B$305,0)),SUMIFS('Input-Ext Allocators'!K$8:K$63,'Input-Ext Allocators'!$B$8:$B$63,$F22))*$D22</f>
        <v>0</v>
      </c>
      <c r="O22" s="143">
        <f ca="1">IFERROR(INDEX(O$269:O$305,MATCH($F22,$B$269:$B$305,0))/INDEX($D$269:$D$305,MATCH($F22,$B$269:$B$305,0)),SUMIFS('Input-Ext Allocators'!L$8:L$63,'Input-Ext Allocators'!$B$8:$B$63,$F22))*$D22</f>
        <v>0</v>
      </c>
      <c r="P22" s="143">
        <f ca="1">IFERROR(INDEX(P$269:P$305,MATCH($F22,$B$269:$B$305,0))/INDEX($D$269:$D$305,MATCH($F22,$B$269:$B$305,0)),SUMIFS('Input-Ext Allocators'!M$8:M$63,'Input-Ext Allocators'!$B$8:$B$63,$F22))*$D22</f>
        <v>0</v>
      </c>
      <c r="Q22" s="143">
        <f ca="1">IFERROR(INDEX(Q$269:Q$305,MATCH($F22,$B$269:$B$305,0))/INDEX($D$269:$D$305,MATCH($F22,$B$269:$B$305,0)),SUMIFS('Input-Ext Allocators'!N$8:N$63,'Input-Ext Allocators'!$B$8:$B$63,$F22))*$D22</f>
        <v>0</v>
      </c>
      <c r="R22" s="143">
        <f ca="1">IFERROR(INDEX(R$269:R$305,MATCH($F22,$B$269:$B$305,0))/INDEX($D$269:$D$305,MATCH($F22,$B$269:$B$305,0)),SUMIFS('Input-Ext Allocators'!O$8:O$63,'Input-Ext Allocators'!$B$8:$B$63,$F22))*$D22</f>
        <v>0</v>
      </c>
      <c r="S22" s="143">
        <f ca="1">IFERROR(INDEX(S$269:S$305,MATCH($F22,$B$269:$B$305,0))/INDEX($D$269:$D$305,MATCH($F22,$B$269:$B$305,0)),SUMIFS('Input-Ext Allocators'!P$8:P$63,'Input-Ext Allocators'!$B$8:$B$63,$F22))*$D22</f>
        <v>0</v>
      </c>
      <c r="T22" s="143">
        <f ca="1">IFERROR(INDEX(T$269:T$305,MATCH($F22,$B$269:$B$305,0))/INDEX($D$269:$D$305,MATCH($F22,$B$269:$B$305,0)),SUMIFS('Input-Ext Allocators'!Q$8:Q$63,'Input-Ext Allocators'!$B$8:$B$63,$F22))*$D22</f>
        <v>0</v>
      </c>
      <c r="U22" s="143">
        <f ca="1">IFERROR(INDEX(U$269:U$305,MATCH($F22,$B$269:$B$305,0))/INDEX($D$269:$D$305,MATCH($F22,$B$269:$B$305,0)),SUMIFS('Input-Ext Allocators'!R$8:R$63,'Input-Ext Allocators'!$B$8:$B$63,$F22))*$D22</f>
        <v>0</v>
      </c>
      <c r="V22" s="143">
        <f ca="1">IFERROR(INDEX(V$269:V$305,MATCH($F22,$B$269:$B$305,0))/INDEX($D$269:$D$305,MATCH($F22,$B$269:$B$305,0)),SUMIFS('Input-Ext Allocators'!S$8:S$63,'Input-Ext Allocators'!$B$8:$B$63,$F22))*$D22</f>
        <v>0</v>
      </c>
      <c r="W22" s="143">
        <f ca="1">IFERROR(INDEX(W$269:W$305,MATCH($F22,$B$269:$B$305,0))/INDEX($D$269:$D$305,MATCH($F22,$B$269:$B$305,0)),SUMIFS('Input-Ext Allocators'!T$8:T$63,'Input-Ext Allocators'!$B$8:$B$63,$F22))*$D22</f>
        <v>0</v>
      </c>
      <c r="X22" s="143">
        <f ca="1">IFERROR(INDEX(X$269:X$305,MATCH($F22,$B$269:$B$305,0))/INDEX($D$269:$D$305,MATCH($F22,$B$269:$B$305,0)),SUMIFS('Input-Ext Allocators'!U$8:U$63,'Input-Ext Allocators'!$B$8:$B$63,$F22))*$D22</f>
        <v>0</v>
      </c>
      <c r="Y22" s="143">
        <f ca="1">IFERROR(INDEX(Y$269:Y$305,MATCH($F22,$B$269:$B$305,0))/INDEX($D$269:$D$305,MATCH($F22,$B$269:$B$305,0)),SUMIFS('Input-Ext Allocators'!V$8:V$63,'Input-Ext Allocators'!$B$8:$B$63,$F22))*$D22</f>
        <v>0</v>
      </c>
      <c r="Z22" s="143">
        <f ca="1">IFERROR(INDEX(Z$269:Z$305,MATCH($F22,$B$269:$B$305,0))/INDEX($D$269:$D$305,MATCH($F22,$B$269:$B$305,0)),SUMIFS('Input-Ext Allocators'!W$8:W$63,'Input-Ext Allocators'!$B$8:$B$63,$F22))*$D22</f>
        <v>0</v>
      </c>
    </row>
    <row r="23" spans="1:26" outlineLevel="1">
      <c r="A23" s="113">
        <f>IF(ISBLANK('Input-Accounts'!A23),"",'Input-Accounts'!A23)</f>
        <v>15</v>
      </c>
      <c r="B23" s="17" t="str">
        <f>IF(ISBLANK('Input-Accounts'!B23),"",'Input-Accounts'!B23)</f>
        <v>Compressor station equipment</v>
      </c>
      <c r="C23" s="113">
        <f>IF(ISBLANK('Input-Accounts'!C23),"",'Input-Accounts'!C23)</f>
        <v>368</v>
      </c>
      <c r="D23" s="143">
        <f t="shared" ca="1" si="4"/>
        <v>0</v>
      </c>
      <c r="E23" s="143">
        <f t="shared" ca="1" si="5"/>
        <v>0</v>
      </c>
      <c r="F23" s="89" t="str" cm="1">
        <f t="array" aca="1" ref="F23" ca="1">IF(D23=0,"-",IF('Input-Accounts'!$E23&lt;&gt;0,'Input-Accounts'!$E23,INDEX('Input-Accounts'!$H23:$J23,,MATCH($F$6,'Input-Accounts'!$H$6:$J$6,0))))</f>
        <v>-</v>
      </c>
      <c r="G23" s="143">
        <f ca="1">IFERROR(INDEX(G$269:G$305,MATCH($F23,$B$269:$B$305,0))/INDEX($D$269:$D$305,MATCH($F23,$B$269:$B$305,0)),SUMIFS('Input-Ext Allocators'!D$8:D$63,'Input-Ext Allocators'!$B$8:$B$63,$F23))*$D23</f>
        <v>0</v>
      </c>
      <c r="H23" s="143">
        <f ca="1">IFERROR(INDEX(H$269:H$305,MATCH($F23,$B$269:$B$305,0))/INDEX($D$269:$D$305,MATCH($F23,$B$269:$B$305,0)),SUMIFS('Input-Ext Allocators'!E$8:E$63,'Input-Ext Allocators'!$B$8:$B$63,$F23))*$D23</f>
        <v>0</v>
      </c>
      <c r="I23" s="143">
        <f ca="1">IFERROR(INDEX(I$269:I$305,MATCH($F23,$B$269:$B$305,0))/INDEX($D$269:$D$305,MATCH($F23,$B$269:$B$305,0)),SUMIFS('Input-Ext Allocators'!F$8:F$63,'Input-Ext Allocators'!$B$8:$B$63,$F23))*$D23</f>
        <v>0</v>
      </c>
      <c r="J23" s="143">
        <f ca="1">IFERROR(INDEX(J$269:J$305,MATCH($F23,$B$269:$B$305,0))/INDEX($D$269:$D$305,MATCH($F23,$B$269:$B$305,0)),SUMIFS('Input-Ext Allocators'!G$8:G$63,'Input-Ext Allocators'!$B$8:$B$63,$F23))*$D23</f>
        <v>0</v>
      </c>
      <c r="K23" s="143">
        <f ca="1">IFERROR(INDEX(K$269:K$305,MATCH($F23,$B$269:$B$305,0))/INDEX($D$269:$D$305,MATCH($F23,$B$269:$B$305,0)),SUMIFS('Input-Ext Allocators'!H$8:H$63,'Input-Ext Allocators'!$B$8:$B$63,$F23))*$D23</f>
        <v>0</v>
      </c>
      <c r="L23" s="143">
        <f ca="1">IFERROR(INDEX(L$269:L$305,MATCH($F23,$B$269:$B$305,0))/INDEX($D$269:$D$305,MATCH($F23,$B$269:$B$305,0)),SUMIFS('Input-Ext Allocators'!I$8:I$63,'Input-Ext Allocators'!$B$8:$B$63,$F23))*$D23</f>
        <v>0</v>
      </c>
      <c r="M23" s="143">
        <f ca="1">IFERROR(INDEX(M$269:M$305,MATCH($F23,$B$269:$B$305,0))/INDEX($D$269:$D$305,MATCH($F23,$B$269:$B$305,0)),SUMIFS('Input-Ext Allocators'!J$8:J$63,'Input-Ext Allocators'!$B$8:$B$63,$F23))*$D23</f>
        <v>0</v>
      </c>
      <c r="N23" s="143">
        <f ca="1">IFERROR(INDEX(N$269:N$305,MATCH($F23,$B$269:$B$305,0))/INDEX($D$269:$D$305,MATCH($F23,$B$269:$B$305,0)),SUMIFS('Input-Ext Allocators'!K$8:K$63,'Input-Ext Allocators'!$B$8:$B$63,$F23))*$D23</f>
        <v>0</v>
      </c>
      <c r="O23" s="143">
        <f ca="1">IFERROR(INDEX(O$269:O$305,MATCH($F23,$B$269:$B$305,0))/INDEX($D$269:$D$305,MATCH($F23,$B$269:$B$305,0)),SUMIFS('Input-Ext Allocators'!L$8:L$63,'Input-Ext Allocators'!$B$8:$B$63,$F23))*$D23</f>
        <v>0</v>
      </c>
      <c r="P23" s="143">
        <f ca="1">IFERROR(INDEX(P$269:P$305,MATCH($F23,$B$269:$B$305,0))/INDEX($D$269:$D$305,MATCH($F23,$B$269:$B$305,0)),SUMIFS('Input-Ext Allocators'!M$8:M$63,'Input-Ext Allocators'!$B$8:$B$63,$F23))*$D23</f>
        <v>0</v>
      </c>
      <c r="Q23" s="143">
        <f ca="1">IFERROR(INDEX(Q$269:Q$305,MATCH($F23,$B$269:$B$305,0))/INDEX($D$269:$D$305,MATCH($F23,$B$269:$B$305,0)),SUMIFS('Input-Ext Allocators'!N$8:N$63,'Input-Ext Allocators'!$B$8:$B$63,$F23))*$D23</f>
        <v>0</v>
      </c>
      <c r="R23" s="143">
        <f ca="1">IFERROR(INDEX(R$269:R$305,MATCH($F23,$B$269:$B$305,0))/INDEX($D$269:$D$305,MATCH($F23,$B$269:$B$305,0)),SUMIFS('Input-Ext Allocators'!O$8:O$63,'Input-Ext Allocators'!$B$8:$B$63,$F23))*$D23</f>
        <v>0</v>
      </c>
      <c r="S23" s="143">
        <f ca="1">IFERROR(INDEX(S$269:S$305,MATCH($F23,$B$269:$B$305,0))/INDEX($D$269:$D$305,MATCH($F23,$B$269:$B$305,0)),SUMIFS('Input-Ext Allocators'!P$8:P$63,'Input-Ext Allocators'!$B$8:$B$63,$F23))*$D23</f>
        <v>0</v>
      </c>
      <c r="T23" s="143">
        <f ca="1">IFERROR(INDEX(T$269:T$305,MATCH($F23,$B$269:$B$305,0))/INDEX($D$269:$D$305,MATCH($F23,$B$269:$B$305,0)),SUMIFS('Input-Ext Allocators'!Q$8:Q$63,'Input-Ext Allocators'!$B$8:$B$63,$F23))*$D23</f>
        <v>0</v>
      </c>
      <c r="U23" s="143">
        <f ca="1">IFERROR(INDEX(U$269:U$305,MATCH($F23,$B$269:$B$305,0))/INDEX($D$269:$D$305,MATCH($F23,$B$269:$B$305,0)),SUMIFS('Input-Ext Allocators'!R$8:R$63,'Input-Ext Allocators'!$B$8:$B$63,$F23))*$D23</f>
        <v>0</v>
      </c>
      <c r="V23" s="143">
        <f ca="1">IFERROR(INDEX(V$269:V$305,MATCH($F23,$B$269:$B$305,0))/INDEX($D$269:$D$305,MATCH($F23,$B$269:$B$305,0)),SUMIFS('Input-Ext Allocators'!S$8:S$63,'Input-Ext Allocators'!$B$8:$B$63,$F23))*$D23</f>
        <v>0</v>
      </c>
      <c r="W23" s="143">
        <f ca="1">IFERROR(INDEX(W$269:W$305,MATCH($F23,$B$269:$B$305,0))/INDEX($D$269:$D$305,MATCH($F23,$B$269:$B$305,0)),SUMIFS('Input-Ext Allocators'!T$8:T$63,'Input-Ext Allocators'!$B$8:$B$63,$F23))*$D23</f>
        <v>0</v>
      </c>
      <c r="X23" s="143">
        <f ca="1">IFERROR(INDEX(X$269:X$305,MATCH($F23,$B$269:$B$305,0))/INDEX($D$269:$D$305,MATCH($F23,$B$269:$B$305,0)),SUMIFS('Input-Ext Allocators'!U$8:U$63,'Input-Ext Allocators'!$B$8:$B$63,$F23))*$D23</f>
        <v>0</v>
      </c>
      <c r="Y23" s="143">
        <f ca="1">IFERROR(INDEX(Y$269:Y$305,MATCH($F23,$B$269:$B$305,0))/INDEX($D$269:$D$305,MATCH($F23,$B$269:$B$305,0)),SUMIFS('Input-Ext Allocators'!V$8:V$63,'Input-Ext Allocators'!$B$8:$B$63,$F23))*$D23</f>
        <v>0</v>
      </c>
      <c r="Z23" s="143">
        <f ca="1">IFERROR(INDEX(Z$269:Z$305,MATCH($F23,$B$269:$B$305,0))/INDEX($D$269:$D$305,MATCH($F23,$B$269:$B$305,0)),SUMIFS('Input-Ext Allocators'!W$8:W$63,'Input-Ext Allocators'!$B$8:$B$63,$F23))*$D23</f>
        <v>0</v>
      </c>
    </row>
    <row r="24" spans="1:26" outlineLevel="1">
      <c r="A24" s="113">
        <f>IF(ISBLANK('Input-Accounts'!A24),"",'Input-Accounts'!A24)</f>
        <v>16</v>
      </c>
      <c r="B24" s="17" t="str">
        <f>IF(ISBLANK('Input-Accounts'!B24),"",'Input-Accounts'!B24)</f>
        <v>Measuring and regulating station equipment</v>
      </c>
      <c r="C24" s="113">
        <f>IF(ISBLANK('Input-Accounts'!C24),"",'Input-Accounts'!C24)</f>
        <v>369</v>
      </c>
      <c r="D24" s="143">
        <f t="shared" ca="1" si="4"/>
        <v>135338.4</v>
      </c>
      <c r="E24" s="143">
        <f t="shared" ca="1" si="5"/>
        <v>0</v>
      </c>
      <c r="F24" s="89" t="str" cm="1">
        <f t="array" aca="1" ref="F24" ca="1">IF(D24=0,"-",IF('Input-Accounts'!$E24&lt;&gt;0,'Input-Accounts'!$E24,INDEX('Input-Accounts'!$H24:$J24,,MATCH($F$6,'Input-Accounts'!$H$6:$J$6,0))))</f>
        <v>Peak&amp;Average</v>
      </c>
      <c r="G24" s="143">
        <f ca="1">IFERROR(INDEX(G$269:G$305,MATCH($F24,$B$269:$B$305,0))/INDEX($D$269:$D$305,MATCH($F24,$B$269:$B$305,0)),SUMIFS('Input-Ext Allocators'!D$8:D$63,'Input-Ext Allocators'!$B$8:$B$63,$F24))*$D24</f>
        <v>25064.691669763462</v>
      </c>
      <c r="H24" s="143">
        <f ca="1">IFERROR(INDEX(H$269:H$305,MATCH($F24,$B$269:$B$305,0))/INDEX($D$269:$D$305,MATCH($F24,$B$269:$B$305,0)),SUMIFS('Input-Ext Allocators'!E$8:E$63,'Input-Ext Allocators'!$B$8:$B$63,$F24))*$D24</f>
        <v>17195.467590517816</v>
      </c>
      <c r="I24" s="143">
        <f ca="1">IFERROR(INDEX(I$269:I$305,MATCH($F24,$B$269:$B$305,0))/INDEX($D$269:$D$305,MATCH($F24,$B$269:$B$305,0)),SUMIFS('Input-Ext Allocators'!F$8:F$63,'Input-Ext Allocators'!$B$8:$B$63,$F24))*$D24</f>
        <v>1868.531259568382</v>
      </c>
      <c r="J24" s="143">
        <f ca="1">IFERROR(INDEX(J$269:J$305,MATCH($F24,$B$269:$B$305,0))/INDEX($D$269:$D$305,MATCH($F24,$B$269:$B$305,0)),SUMIFS('Input-Ext Allocators'!G$8:G$63,'Input-Ext Allocators'!$B$8:$B$63,$F24))*$D24</f>
        <v>2349.0192760054169</v>
      </c>
      <c r="K24" s="143">
        <f ca="1">IFERROR(INDEX(K$269:K$305,MATCH($F24,$B$269:$B$305,0))/INDEX($D$269:$D$305,MATCH($F24,$B$269:$B$305,0)),SUMIFS('Input-Ext Allocators'!H$8:H$63,'Input-Ext Allocators'!$B$8:$B$63,$F24))*$D24</f>
        <v>232.10684289855146</v>
      </c>
      <c r="L24" s="143">
        <f ca="1">IFERROR(INDEX(L$269:L$305,MATCH($F24,$B$269:$B$305,0))/INDEX($D$269:$D$305,MATCH($F24,$B$269:$B$305,0)),SUMIFS('Input-Ext Allocators'!I$8:I$63,'Input-Ext Allocators'!$B$8:$B$63,$F24))*$D24</f>
        <v>71774.148096704288</v>
      </c>
      <c r="M24" s="143">
        <f ca="1">IFERROR(INDEX(M$269:M$305,MATCH($F24,$B$269:$B$305,0))/INDEX($D$269:$D$305,MATCH($F24,$B$269:$B$305,0)),SUMIFS('Input-Ext Allocators'!J$8:J$63,'Input-Ext Allocators'!$B$8:$B$63,$F24))*$D24</f>
        <v>16854.435264542088</v>
      </c>
      <c r="N24" s="143">
        <f ca="1">IFERROR(INDEX(N$269:N$305,MATCH($F24,$B$269:$B$305,0))/INDEX($D$269:$D$305,MATCH($F24,$B$269:$B$305,0)),SUMIFS('Input-Ext Allocators'!K$8:K$63,'Input-Ext Allocators'!$B$8:$B$63,$F24))*$D24</f>
        <v>0</v>
      </c>
      <c r="O24" s="143">
        <f ca="1">IFERROR(INDEX(O$269:O$305,MATCH($F24,$B$269:$B$305,0))/INDEX($D$269:$D$305,MATCH($F24,$B$269:$B$305,0)),SUMIFS('Input-Ext Allocators'!L$8:L$63,'Input-Ext Allocators'!$B$8:$B$63,$F24))*$D24</f>
        <v>0</v>
      </c>
      <c r="P24" s="143">
        <f ca="1">IFERROR(INDEX(P$269:P$305,MATCH($F24,$B$269:$B$305,0))/INDEX($D$269:$D$305,MATCH($F24,$B$269:$B$305,0)),SUMIFS('Input-Ext Allocators'!M$8:M$63,'Input-Ext Allocators'!$B$8:$B$63,$F24))*$D24</f>
        <v>0</v>
      </c>
      <c r="Q24" s="143">
        <f ca="1">IFERROR(INDEX(Q$269:Q$305,MATCH($F24,$B$269:$B$305,0))/INDEX($D$269:$D$305,MATCH($F24,$B$269:$B$305,0)),SUMIFS('Input-Ext Allocators'!N$8:N$63,'Input-Ext Allocators'!$B$8:$B$63,$F24))*$D24</f>
        <v>0</v>
      </c>
      <c r="R24" s="143">
        <f ca="1">IFERROR(INDEX(R$269:R$305,MATCH($F24,$B$269:$B$305,0))/INDEX($D$269:$D$305,MATCH($F24,$B$269:$B$305,0)),SUMIFS('Input-Ext Allocators'!O$8:O$63,'Input-Ext Allocators'!$B$8:$B$63,$F24))*$D24</f>
        <v>0</v>
      </c>
      <c r="S24" s="143">
        <f ca="1">IFERROR(INDEX(S$269:S$305,MATCH($F24,$B$269:$B$305,0))/INDEX($D$269:$D$305,MATCH($F24,$B$269:$B$305,0)),SUMIFS('Input-Ext Allocators'!P$8:P$63,'Input-Ext Allocators'!$B$8:$B$63,$F24))*$D24</f>
        <v>0</v>
      </c>
      <c r="T24" s="143">
        <f ca="1">IFERROR(INDEX(T$269:T$305,MATCH($F24,$B$269:$B$305,0))/INDEX($D$269:$D$305,MATCH($F24,$B$269:$B$305,0)),SUMIFS('Input-Ext Allocators'!Q$8:Q$63,'Input-Ext Allocators'!$B$8:$B$63,$F24))*$D24</f>
        <v>0</v>
      </c>
      <c r="U24" s="143">
        <f ca="1">IFERROR(INDEX(U$269:U$305,MATCH($F24,$B$269:$B$305,0))/INDEX($D$269:$D$305,MATCH($F24,$B$269:$B$305,0)),SUMIFS('Input-Ext Allocators'!R$8:R$63,'Input-Ext Allocators'!$B$8:$B$63,$F24))*$D24</f>
        <v>0</v>
      </c>
      <c r="V24" s="143">
        <f ca="1">IFERROR(INDEX(V$269:V$305,MATCH($F24,$B$269:$B$305,0))/INDEX($D$269:$D$305,MATCH($F24,$B$269:$B$305,0)),SUMIFS('Input-Ext Allocators'!S$8:S$63,'Input-Ext Allocators'!$B$8:$B$63,$F24))*$D24</f>
        <v>0</v>
      </c>
      <c r="W24" s="143">
        <f ca="1">IFERROR(INDEX(W$269:W$305,MATCH($F24,$B$269:$B$305,0))/INDEX($D$269:$D$305,MATCH($F24,$B$269:$B$305,0)),SUMIFS('Input-Ext Allocators'!T$8:T$63,'Input-Ext Allocators'!$B$8:$B$63,$F24))*$D24</f>
        <v>0</v>
      </c>
      <c r="X24" s="143">
        <f ca="1">IFERROR(INDEX(X$269:X$305,MATCH($F24,$B$269:$B$305,0))/INDEX($D$269:$D$305,MATCH($F24,$B$269:$B$305,0)),SUMIFS('Input-Ext Allocators'!U$8:U$63,'Input-Ext Allocators'!$B$8:$B$63,$F24))*$D24</f>
        <v>0</v>
      </c>
      <c r="Y24" s="143">
        <f ca="1">IFERROR(INDEX(Y$269:Y$305,MATCH($F24,$B$269:$B$305,0))/INDEX($D$269:$D$305,MATCH($F24,$B$269:$B$305,0)),SUMIFS('Input-Ext Allocators'!V$8:V$63,'Input-Ext Allocators'!$B$8:$B$63,$F24))*$D24</f>
        <v>0</v>
      </c>
      <c r="Z24" s="143">
        <f ca="1">IFERROR(INDEX(Z$269:Z$305,MATCH($F24,$B$269:$B$305,0))/INDEX($D$269:$D$305,MATCH($F24,$B$269:$B$305,0)),SUMIFS('Input-Ext Allocators'!W$8:W$63,'Input-Ext Allocators'!$B$8:$B$63,$F24))*$D24</f>
        <v>0</v>
      </c>
    </row>
    <row r="25" spans="1:26" outlineLevel="1">
      <c r="A25" s="113">
        <f>IF(ISBLANK('Input-Accounts'!A25),"",'Input-Accounts'!A25)</f>
        <v>17</v>
      </c>
      <c r="B25" s="17" t="str">
        <f>IF(ISBLANK('Input-Accounts'!B25),"",'Input-Accounts'!B25)</f>
        <v>Communication equipment</v>
      </c>
      <c r="C25" s="113">
        <f>IF(ISBLANK('Input-Accounts'!C25),"",'Input-Accounts'!C25)</f>
        <v>370</v>
      </c>
      <c r="D25" s="143">
        <f t="shared" ca="1" si="4"/>
        <v>0</v>
      </c>
      <c r="E25" s="143">
        <f t="shared" ca="1" si="5"/>
        <v>0</v>
      </c>
      <c r="F25" s="89" t="str" cm="1">
        <f t="array" aca="1" ref="F25" ca="1">IF(D25=0,"-",IF('Input-Accounts'!$E25&lt;&gt;0,'Input-Accounts'!$E25,INDEX('Input-Accounts'!$H25:$J25,,MATCH($F$6,'Input-Accounts'!$H$6:$J$6,0))))</f>
        <v>-</v>
      </c>
      <c r="G25" s="143">
        <f ca="1">IFERROR(INDEX(G$269:G$305,MATCH($F25,$B$269:$B$305,0))/INDEX($D$269:$D$305,MATCH($F25,$B$269:$B$305,0)),SUMIFS('Input-Ext Allocators'!D$8:D$63,'Input-Ext Allocators'!$B$8:$B$63,$F25))*$D25</f>
        <v>0</v>
      </c>
      <c r="H25" s="143">
        <f ca="1">IFERROR(INDEX(H$269:H$305,MATCH($F25,$B$269:$B$305,0))/INDEX($D$269:$D$305,MATCH($F25,$B$269:$B$305,0)),SUMIFS('Input-Ext Allocators'!E$8:E$63,'Input-Ext Allocators'!$B$8:$B$63,$F25))*$D25</f>
        <v>0</v>
      </c>
      <c r="I25" s="143">
        <f ca="1">IFERROR(INDEX(I$269:I$305,MATCH($F25,$B$269:$B$305,0))/INDEX($D$269:$D$305,MATCH($F25,$B$269:$B$305,0)),SUMIFS('Input-Ext Allocators'!F$8:F$63,'Input-Ext Allocators'!$B$8:$B$63,$F25))*$D25</f>
        <v>0</v>
      </c>
      <c r="J25" s="143">
        <f ca="1">IFERROR(INDEX(J$269:J$305,MATCH($F25,$B$269:$B$305,0))/INDEX($D$269:$D$305,MATCH($F25,$B$269:$B$305,0)),SUMIFS('Input-Ext Allocators'!G$8:G$63,'Input-Ext Allocators'!$B$8:$B$63,$F25))*$D25</f>
        <v>0</v>
      </c>
      <c r="K25" s="143">
        <f ca="1">IFERROR(INDEX(K$269:K$305,MATCH($F25,$B$269:$B$305,0))/INDEX($D$269:$D$305,MATCH($F25,$B$269:$B$305,0)),SUMIFS('Input-Ext Allocators'!H$8:H$63,'Input-Ext Allocators'!$B$8:$B$63,$F25))*$D25</f>
        <v>0</v>
      </c>
      <c r="L25" s="143">
        <f ca="1">IFERROR(INDEX(L$269:L$305,MATCH($F25,$B$269:$B$305,0))/INDEX($D$269:$D$305,MATCH($F25,$B$269:$B$305,0)),SUMIFS('Input-Ext Allocators'!I$8:I$63,'Input-Ext Allocators'!$B$8:$B$63,$F25))*$D25</f>
        <v>0</v>
      </c>
      <c r="M25" s="143">
        <f ca="1">IFERROR(INDEX(M$269:M$305,MATCH($F25,$B$269:$B$305,0))/INDEX($D$269:$D$305,MATCH($F25,$B$269:$B$305,0)),SUMIFS('Input-Ext Allocators'!J$8:J$63,'Input-Ext Allocators'!$B$8:$B$63,$F25))*$D25</f>
        <v>0</v>
      </c>
      <c r="N25" s="143">
        <f ca="1">IFERROR(INDEX(N$269:N$305,MATCH($F25,$B$269:$B$305,0))/INDEX($D$269:$D$305,MATCH($F25,$B$269:$B$305,0)),SUMIFS('Input-Ext Allocators'!K$8:K$63,'Input-Ext Allocators'!$B$8:$B$63,$F25))*$D25</f>
        <v>0</v>
      </c>
      <c r="O25" s="143">
        <f ca="1">IFERROR(INDEX(O$269:O$305,MATCH($F25,$B$269:$B$305,0))/INDEX($D$269:$D$305,MATCH($F25,$B$269:$B$305,0)),SUMIFS('Input-Ext Allocators'!L$8:L$63,'Input-Ext Allocators'!$B$8:$B$63,$F25))*$D25</f>
        <v>0</v>
      </c>
      <c r="P25" s="143">
        <f ca="1">IFERROR(INDEX(P$269:P$305,MATCH($F25,$B$269:$B$305,0))/INDEX($D$269:$D$305,MATCH($F25,$B$269:$B$305,0)),SUMIFS('Input-Ext Allocators'!M$8:M$63,'Input-Ext Allocators'!$B$8:$B$63,$F25))*$D25</f>
        <v>0</v>
      </c>
      <c r="Q25" s="143">
        <f ca="1">IFERROR(INDEX(Q$269:Q$305,MATCH($F25,$B$269:$B$305,0))/INDEX($D$269:$D$305,MATCH($F25,$B$269:$B$305,0)),SUMIFS('Input-Ext Allocators'!N$8:N$63,'Input-Ext Allocators'!$B$8:$B$63,$F25))*$D25</f>
        <v>0</v>
      </c>
      <c r="R25" s="143">
        <f ca="1">IFERROR(INDEX(R$269:R$305,MATCH($F25,$B$269:$B$305,0))/INDEX($D$269:$D$305,MATCH($F25,$B$269:$B$305,0)),SUMIFS('Input-Ext Allocators'!O$8:O$63,'Input-Ext Allocators'!$B$8:$B$63,$F25))*$D25</f>
        <v>0</v>
      </c>
      <c r="S25" s="143">
        <f ca="1">IFERROR(INDEX(S$269:S$305,MATCH($F25,$B$269:$B$305,0))/INDEX($D$269:$D$305,MATCH($F25,$B$269:$B$305,0)),SUMIFS('Input-Ext Allocators'!P$8:P$63,'Input-Ext Allocators'!$B$8:$B$63,$F25))*$D25</f>
        <v>0</v>
      </c>
      <c r="T25" s="143">
        <f ca="1">IFERROR(INDEX(T$269:T$305,MATCH($F25,$B$269:$B$305,0))/INDEX($D$269:$D$305,MATCH($F25,$B$269:$B$305,0)),SUMIFS('Input-Ext Allocators'!Q$8:Q$63,'Input-Ext Allocators'!$B$8:$B$63,$F25))*$D25</f>
        <v>0</v>
      </c>
      <c r="U25" s="143">
        <f ca="1">IFERROR(INDEX(U$269:U$305,MATCH($F25,$B$269:$B$305,0))/INDEX($D$269:$D$305,MATCH($F25,$B$269:$B$305,0)),SUMIFS('Input-Ext Allocators'!R$8:R$63,'Input-Ext Allocators'!$B$8:$B$63,$F25))*$D25</f>
        <v>0</v>
      </c>
      <c r="V25" s="143">
        <f ca="1">IFERROR(INDEX(V$269:V$305,MATCH($F25,$B$269:$B$305,0))/INDEX($D$269:$D$305,MATCH($F25,$B$269:$B$305,0)),SUMIFS('Input-Ext Allocators'!S$8:S$63,'Input-Ext Allocators'!$B$8:$B$63,$F25))*$D25</f>
        <v>0</v>
      </c>
      <c r="W25" s="143">
        <f ca="1">IFERROR(INDEX(W$269:W$305,MATCH($F25,$B$269:$B$305,0))/INDEX($D$269:$D$305,MATCH($F25,$B$269:$B$305,0)),SUMIFS('Input-Ext Allocators'!T$8:T$63,'Input-Ext Allocators'!$B$8:$B$63,$F25))*$D25</f>
        <v>0</v>
      </c>
      <c r="X25" s="143">
        <f ca="1">IFERROR(INDEX(X$269:X$305,MATCH($F25,$B$269:$B$305,0))/INDEX($D$269:$D$305,MATCH($F25,$B$269:$B$305,0)),SUMIFS('Input-Ext Allocators'!U$8:U$63,'Input-Ext Allocators'!$B$8:$B$63,$F25))*$D25</f>
        <v>0</v>
      </c>
      <c r="Y25" s="143">
        <f ca="1">IFERROR(INDEX(Y$269:Y$305,MATCH($F25,$B$269:$B$305,0))/INDEX($D$269:$D$305,MATCH($F25,$B$269:$B$305,0)),SUMIFS('Input-Ext Allocators'!V$8:V$63,'Input-Ext Allocators'!$B$8:$B$63,$F25))*$D25</f>
        <v>0</v>
      </c>
      <c r="Z25" s="143">
        <f ca="1">IFERROR(INDEX(Z$269:Z$305,MATCH($F25,$B$269:$B$305,0))/INDEX($D$269:$D$305,MATCH($F25,$B$269:$B$305,0)),SUMIFS('Input-Ext Allocators'!W$8:W$63,'Input-Ext Allocators'!$B$8:$B$63,$F25))*$D25</f>
        <v>0</v>
      </c>
    </row>
    <row r="26" spans="1:26" outlineLevel="1">
      <c r="A26" s="113">
        <f>IF(ISBLANK('Input-Accounts'!A26),"",'Input-Accounts'!A26)</f>
        <v>18</v>
      </c>
      <c r="B26" s="79" t="str">
        <f>IF(ISBLANK('Input-Accounts'!B26),"",'Input-Accounts'!B26)</f>
        <v xml:space="preserve">Subtotal - Transmission plant </v>
      </c>
      <c r="C26" s="113" t="str">
        <f>IF(ISBLANK('Input-Accounts'!C26),"",'Input-Accounts'!C26)</f>
        <v/>
      </c>
      <c r="D26" s="144">
        <f ca="1">SUBTOTAL(9,D19:D25)</f>
        <v>18923801.059999999</v>
      </c>
      <c r="E26" s="143">
        <f ca="1">IFERROR(IF(D26="","",IF(D26=0,0,IF(ABS(D26-SUM($G26:$Z26))&lt;Check_Limit,0,1))),1)</f>
        <v>0</v>
      </c>
      <c r="G26" s="144">
        <f t="shared" ref="G26:Z26" ca="1" si="6">SUBTOTAL(9,G19:G25)</f>
        <v>3442412.4569042074</v>
      </c>
      <c r="H26" s="144">
        <f t="shared" ca="1" si="6"/>
        <v>2361644.5243289815</v>
      </c>
      <c r="I26" s="144">
        <f t="shared" ca="1" si="6"/>
        <v>256626.14840032495</v>
      </c>
      <c r="J26" s="144">
        <f t="shared" ca="1" si="6"/>
        <v>322616.90364154632</v>
      </c>
      <c r="K26" s="144">
        <f t="shared" ca="1" si="6"/>
        <v>31877.810341890465</v>
      </c>
      <c r="L26" s="144">
        <f t="shared" ca="1" si="6"/>
        <v>9857540.8286326602</v>
      </c>
      <c r="M26" s="144">
        <f t="shared" ca="1" si="6"/>
        <v>2651082.3877503886</v>
      </c>
      <c r="N26" s="144">
        <f t="shared" ca="1" si="6"/>
        <v>0</v>
      </c>
      <c r="O26" s="144">
        <f t="shared" ca="1" si="6"/>
        <v>0</v>
      </c>
      <c r="P26" s="144">
        <f t="shared" ca="1" si="6"/>
        <v>0</v>
      </c>
      <c r="Q26" s="144">
        <f t="shared" ca="1" si="6"/>
        <v>0</v>
      </c>
      <c r="R26" s="144">
        <f t="shared" ca="1" si="6"/>
        <v>0</v>
      </c>
      <c r="S26" s="144">
        <f t="shared" ca="1" si="6"/>
        <v>0</v>
      </c>
      <c r="T26" s="144">
        <f t="shared" ca="1" si="6"/>
        <v>0</v>
      </c>
      <c r="U26" s="144">
        <f t="shared" ca="1" si="6"/>
        <v>0</v>
      </c>
      <c r="V26" s="144">
        <f t="shared" ca="1" si="6"/>
        <v>0</v>
      </c>
      <c r="W26" s="144">
        <f t="shared" ca="1" si="6"/>
        <v>0</v>
      </c>
      <c r="X26" s="144">
        <f t="shared" ca="1" si="6"/>
        <v>0</v>
      </c>
      <c r="Y26" s="144">
        <f t="shared" ca="1" si="6"/>
        <v>0</v>
      </c>
      <c r="Z26" s="144">
        <f t="shared" ca="1" si="6"/>
        <v>0</v>
      </c>
    </row>
    <row r="27" spans="1:26" outlineLevel="1">
      <c r="A27" s="113" t="str">
        <f>IF(ISBLANK('Input-Accounts'!A27),"",'Input-Accounts'!A27)</f>
        <v/>
      </c>
      <c r="B27" s="17" t="str">
        <f>IF(ISBLANK('Input-Accounts'!B27),"",'Input-Accounts'!B27)</f>
        <v/>
      </c>
      <c r="C27" s="113" t="str">
        <f>IF(ISBLANK('Input-Accounts'!C27),"",'Input-Accounts'!C27)</f>
        <v/>
      </c>
      <c r="D27" s="143"/>
      <c r="E27" s="143" t="str">
        <f>IFERROR(IF(D27="","",IF(D27=0,0,IF(ABS(D27-SUM($G27:$Z27))&lt;Check_Limit,0,1))),1)</f>
        <v/>
      </c>
      <c r="F27" s="89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</row>
    <row r="28" spans="1:26" outlineLevel="1">
      <c r="A28" s="113">
        <f>IF(ISBLANK('Input-Accounts'!A28),"",'Input-Accounts'!A28)</f>
        <v>19</v>
      </c>
      <c r="B28" s="81" t="str">
        <f>IF(ISBLANK('Input-Accounts'!B28),"",'Input-Accounts'!B28)</f>
        <v>Distribution Plant</v>
      </c>
      <c r="C28" s="113" t="str">
        <f>IF(ISBLANK('Input-Accounts'!C28),"",'Input-Accounts'!C28)</f>
        <v/>
      </c>
      <c r="D28" s="143"/>
      <c r="E28" s="143" t="str">
        <f>IFERROR(IF(D28="","",IF(D28=0,0,IF(ABS(D28-SUM($G28:$Z28))&lt;Check_Limit,0,1))),1)</f>
        <v/>
      </c>
      <c r="F28" s="89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</row>
    <row r="29" spans="1:26" outlineLevel="1">
      <c r="A29" s="113">
        <f>IF(ISBLANK('Input-Accounts'!A29),"",'Input-Accounts'!A29)</f>
        <v>20</v>
      </c>
      <c r="B29" s="17" t="str">
        <f>IF(ISBLANK('Input-Accounts'!B29),"",'Input-Accounts'!B29)</f>
        <v>Land and Land Rights</v>
      </c>
      <c r="C29" s="113">
        <f>IF(ISBLANK('Input-Accounts'!C29),"",'Input-Accounts'!C29)</f>
        <v>374</v>
      </c>
      <c r="D29" s="143">
        <f t="shared" ref="D29:D47" ca="1" si="7">INDIRECT("Classification!"&amp;$D$5&amp;ROW())</f>
        <v>0</v>
      </c>
      <c r="E29" s="143">
        <f ca="1">IFERROR(IF(D29="","",IF(D29=0,0,IF(ABS(D29-SUM($G29:$Z29))&lt;Check_Limit,0,1))),1)</f>
        <v>0</v>
      </c>
      <c r="F29" s="89" t="str" cm="1">
        <f t="array" aca="1" ref="F29" ca="1">IF(D29=0,"-",IF('Input-Accounts'!$E29&lt;&gt;0,'Input-Accounts'!$E29,INDEX('Input-Accounts'!$H29:$J29,,MATCH($F$6,'Input-Accounts'!$H$6:$J$6,0))))</f>
        <v>-</v>
      </c>
      <c r="G29" s="143">
        <f ca="1">IFERROR(INDEX(G$269:G$305,MATCH($F29,$B$269:$B$305,0))/INDEX($D$269:$D$305,MATCH($F29,$B$269:$B$305,0)),SUMIFS('Input-Ext Allocators'!D$8:D$63,'Input-Ext Allocators'!$B$8:$B$63,$F29))*$D29</f>
        <v>0</v>
      </c>
      <c r="H29" s="143">
        <f ca="1">IFERROR(INDEX(H$269:H$305,MATCH($F29,$B$269:$B$305,0))/INDEX($D$269:$D$305,MATCH($F29,$B$269:$B$305,0)),SUMIFS('Input-Ext Allocators'!E$8:E$63,'Input-Ext Allocators'!$B$8:$B$63,$F29))*$D29</f>
        <v>0</v>
      </c>
      <c r="I29" s="143">
        <f ca="1">IFERROR(INDEX(I$269:I$305,MATCH($F29,$B$269:$B$305,0))/INDEX($D$269:$D$305,MATCH($F29,$B$269:$B$305,0)),SUMIFS('Input-Ext Allocators'!F$8:F$63,'Input-Ext Allocators'!$B$8:$B$63,$F29))*$D29</f>
        <v>0</v>
      </c>
      <c r="J29" s="143">
        <f ca="1">IFERROR(INDEX(J$269:J$305,MATCH($F29,$B$269:$B$305,0))/INDEX($D$269:$D$305,MATCH($F29,$B$269:$B$305,0)),SUMIFS('Input-Ext Allocators'!G$8:G$63,'Input-Ext Allocators'!$B$8:$B$63,$F29))*$D29</f>
        <v>0</v>
      </c>
      <c r="K29" s="143">
        <f ca="1">IFERROR(INDEX(K$269:K$305,MATCH($F29,$B$269:$B$305,0))/INDEX($D$269:$D$305,MATCH($F29,$B$269:$B$305,0)),SUMIFS('Input-Ext Allocators'!H$8:H$63,'Input-Ext Allocators'!$B$8:$B$63,$F29))*$D29</f>
        <v>0</v>
      </c>
      <c r="L29" s="143">
        <f ca="1">IFERROR(INDEX(L$269:L$305,MATCH($F29,$B$269:$B$305,0))/INDEX($D$269:$D$305,MATCH($F29,$B$269:$B$305,0)),SUMIFS('Input-Ext Allocators'!I$8:I$63,'Input-Ext Allocators'!$B$8:$B$63,$F29))*$D29</f>
        <v>0</v>
      </c>
      <c r="M29" s="143">
        <f ca="1">IFERROR(INDEX(M$269:M$305,MATCH($F29,$B$269:$B$305,0))/INDEX($D$269:$D$305,MATCH($F29,$B$269:$B$305,0)),SUMIFS('Input-Ext Allocators'!J$8:J$63,'Input-Ext Allocators'!$B$8:$B$63,$F29))*$D29</f>
        <v>0</v>
      </c>
      <c r="N29" s="143">
        <f ca="1">IFERROR(INDEX(N$269:N$305,MATCH($F29,$B$269:$B$305,0))/INDEX($D$269:$D$305,MATCH($F29,$B$269:$B$305,0)),SUMIFS('Input-Ext Allocators'!K$8:K$63,'Input-Ext Allocators'!$B$8:$B$63,$F29))*$D29</f>
        <v>0</v>
      </c>
      <c r="O29" s="143">
        <f ca="1">IFERROR(INDEX(O$269:O$305,MATCH($F29,$B$269:$B$305,0))/INDEX($D$269:$D$305,MATCH($F29,$B$269:$B$305,0)),SUMIFS('Input-Ext Allocators'!L$8:L$63,'Input-Ext Allocators'!$B$8:$B$63,$F29))*$D29</f>
        <v>0</v>
      </c>
      <c r="P29" s="143">
        <f ca="1">IFERROR(INDEX(P$269:P$305,MATCH($F29,$B$269:$B$305,0))/INDEX($D$269:$D$305,MATCH($F29,$B$269:$B$305,0)),SUMIFS('Input-Ext Allocators'!M$8:M$63,'Input-Ext Allocators'!$B$8:$B$63,$F29))*$D29</f>
        <v>0</v>
      </c>
      <c r="Q29" s="143">
        <f ca="1">IFERROR(INDEX(Q$269:Q$305,MATCH($F29,$B$269:$B$305,0))/INDEX($D$269:$D$305,MATCH($F29,$B$269:$B$305,0)),SUMIFS('Input-Ext Allocators'!N$8:N$63,'Input-Ext Allocators'!$B$8:$B$63,$F29))*$D29</f>
        <v>0</v>
      </c>
      <c r="R29" s="143">
        <f ca="1">IFERROR(INDEX(R$269:R$305,MATCH($F29,$B$269:$B$305,0))/INDEX($D$269:$D$305,MATCH($F29,$B$269:$B$305,0)),SUMIFS('Input-Ext Allocators'!O$8:O$63,'Input-Ext Allocators'!$B$8:$B$63,$F29))*$D29</f>
        <v>0</v>
      </c>
      <c r="S29" s="143">
        <f ca="1">IFERROR(INDEX(S$269:S$305,MATCH($F29,$B$269:$B$305,0))/INDEX($D$269:$D$305,MATCH($F29,$B$269:$B$305,0)),SUMIFS('Input-Ext Allocators'!P$8:P$63,'Input-Ext Allocators'!$B$8:$B$63,$F29))*$D29</f>
        <v>0</v>
      </c>
      <c r="T29" s="143">
        <f ca="1">IFERROR(INDEX(T$269:T$305,MATCH($F29,$B$269:$B$305,0))/INDEX($D$269:$D$305,MATCH($F29,$B$269:$B$305,0)),SUMIFS('Input-Ext Allocators'!Q$8:Q$63,'Input-Ext Allocators'!$B$8:$B$63,$F29))*$D29</f>
        <v>0</v>
      </c>
      <c r="U29" s="143">
        <f ca="1">IFERROR(INDEX(U$269:U$305,MATCH($F29,$B$269:$B$305,0))/INDEX($D$269:$D$305,MATCH($F29,$B$269:$B$305,0)),SUMIFS('Input-Ext Allocators'!R$8:R$63,'Input-Ext Allocators'!$B$8:$B$63,$F29))*$D29</f>
        <v>0</v>
      </c>
      <c r="V29" s="143">
        <f ca="1">IFERROR(INDEX(V$269:V$305,MATCH($F29,$B$269:$B$305,0))/INDEX($D$269:$D$305,MATCH($F29,$B$269:$B$305,0)),SUMIFS('Input-Ext Allocators'!S$8:S$63,'Input-Ext Allocators'!$B$8:$B$63,$F29))*$D29</f>
        <v>0</v>
      </c>
      <c r="W29" s="143">
        <f ca="1">IFERROR(INDEX(W$269:W$305,MATCH($F29,$B$269:$B$305,0))/INDEX($D$269:$D$305,MATCH($F29,$B$269:$B$305,0)),SUMIFS('Input-Ext Allocators'!T$8:T$63,'Input-Ext Allocators'!$B$8:$B$63,$F29))*$D29</f>
        <v>0</v>
      </c>
      <c r="X29" s="143">
        <f ca="1">IFERROR(INDEX(X$269:X$305,MATCH($F29,$B$269:$B$305,0))/INDEX($D$269:$D$305,MATCH($F29,$B$269:$B$305,0)),SUMIFS('Input-Ext Allocators'!U$8:U$63,'Input-Ext Allocators'!$B$8:$B$63,$F29))*$D29</f>
        <v>0</v>
      </c>
      <c r="Y29" s="143">
        <f ca="1">IFERROR(INDEX(Y$269:Y$305,MATCH($F29,$B$269:$B$305,0))/INDEX($D$269:$D$305,MATCH($F29,$B$269:$B$305,0)),SUMIFS('Input-Ext Allocators'!V$8:V$63,'Input-Ext Allocators'!$B$8:$B$63,$F29))*$D29</f>
        <v>0</v>
      </c>
      <c r="Z29" s="143">
        <f ca="1">IFERROR(INDEX(Z$269:Z$305,MATCH($F29,$B$269:$B$305,0))/INDEX($D$269:$D$305,MATCH($F29,$B$269:$B$305,0)),SUMIFS('Input-Ext Allocators'!W$8:W$63,'Input-Ext Allocators'!$B$8:$B$63,$F29))*$D29</f>
        <v>0</v>
      </c>
    </row>
    <row r="30" spans="1:26" outlineLevel="1">
      <c r="A30" s="113">
        <f>IF(ISBLANK('Input-Accounts'!A30),"",'Input-Accounts'!A30)</f>
        <v>21</v>
      </c>
      <c r="B30" s="17" t="str">
        <f>IF(ISBLANK('Input-Accounts'!B30),"",'Input-Accounts'!B30)</f>
        <v>Structures and Improvements</v>
      </c>
      <c r="C30" s="113">
        <f>IF(ISBLANK('Input-Accounts'!C30),"",'Input-Accounts'!C30)</f>
        <v>375</v>
      </c>
      <c r="D30" s="143">
        <f t="shared" ca="1" si="7"/>
        <v>0</v>
      </c>
      <c r="E30" s="143">
        <f t="shared" ref="E30:E48" ca="1" si="8">IFERROR(IF(D30="","",IF(D30=0,0,IF(ABS(D30-SUM($G30:$Z30))&lt;Check_Limit,0,1))),1)</f>
        <v>0</v>
      </c>
      <c r="F30" s="89" t="str" cm="1">
        <f t="array" aca="1" ref="F30" ca="1">IF(D30=0,"-",IF('Input-Accounts'!$E30&lt;&gt;0,'Input-Accounts'!$E30,INDEX('Input-Accounts'!$H30:$J30,,MATCH($F$6,'Input-Accounts'!$H$6:$J$6,0))))</f>
        <v>-</v>
      </c>
      <c r="G30" s="143">
        <f ca="1">IFERROR(INDEX(G$269:G$305,MATCH($F30,$B$269:$B$305,0))/INDEX($D$269:$D$305,MATCH($F30,$B$269:$B$305,0)),SUMIFS('Input-Ext Allocators'!D$8:D$63,'Input-Ext Allocators'!$B$8:$B$63,$F30))*$D30</f>
        <v>0</v>
      </c>
      <c r="H30" s="143">
        <f ca="1">IFERROR(INDEX(H$269:H$305,MATCH($F30,$B$269:$B$305,0))/INDEX($D$269:$D$305,MATCH($F30,$B$269:$B$305,0)),SUMIFS('Input-Ext Allocators'!E$8:E$63,'Input-Ext Allocators'!$B$8:$B$63,$F30))*$D30</f>
        <v>0</v>
      </c>
      <c r="I30" s="143">
        <f ca="1">IFERROR(INDEX(I$269:I$305,MATCH($F30,$B$269:$B$305,0))/INDEX($D$269:$D$305,MATCH($F30,$B$269:$B$305,0)),SUMIFS('Input-Ext Allocators'!F$8:F$63,'Input-Ext Allocators'!$B$8:$B$63,$F30))*$D30</f>
        <v>0</v>
      </c>
      <c r="J30" s="143">
        <f ca="1">IFERROR(INDEX(J$269:J$305,MATCH($F30,$B$269:$B$305,0))/INDEX($D$269:$D$305,MATCH($F30,$B$269:$B$305,0)),SUMIFS('Input-Ext Allocators'!G$8:G$63,'Input-Ext Allocators'!$B$8:$B$63,$F30))*$D30</f>
        <v>0</v>
      </c>
      <c r="K30" s="143">
        <f ca="1">IFERROR(INDEX(K$269:K$305,MATCH($F30,$B$269:$B$305,0))/INDEX($D$269:$D$305,MATCH($F30,$B$269:$B$305,0)),SUMIFS('Input-Ext Allocators'!H$8:H$63,'Input-Ext Allocators'!$B$8:$B$63,$F30))*$D30</f>
        <v>0</v>
      </c>
      <c r="L30" s="143">
        <f ca="1">IFERROR(INDEX(L$269:L$305,MATCH($F30,$B$269:$B$305,0))/INDEX($D$269:$D$305,MATCH($F30,$B$269:$B$305,0)),SUMIFS('Input-Ext Allocators'!I$8:I$63,'Input-Ext Allocators'!$B$8:$B$63,$F30))*$D30</f>
        <v>0</v>
      </c>
      <c r="M30" s="143">
        <f ca="1">IFERROR(INDEX(M$269:M$305,MATCH($F30,$B$269:$B$305,0))/INDEX($D$269:$D$305,MATCH($F30,$B$269:$B$305,0)),SUMIFS('Input-Ext Allocators'!J$8:J$63,'Input-Ext Allocators'!$B$8:$B$63,$F30))*$D30</f>
        <v>0</v>
      </c>
      <c r="N30" s="143">
        <f ca="1">IFERROR(INDEX(N$269:N$305,MATCH($F30,$B$269:$B$305,0))/INDEX($D$269:$D$305,MATCH($F30,$B$269:$B$305,0)),SUMIFS('Input-Ext Allocators'!K$8:K$63,'Input-Ext Allocators'!$B$8:$B$63,$F30))*$D30</f>
        <v>0</v>
      </c>
      <c r="O30" s="143">
        <f ca="1">IFERROR(INDEX(O$269:O$305,MATCH($F30,$B$269:$B$305,0))/INDEX($D$269:$D$305,MATCH($F30,$B$269:$B$305,0)),SUMIFS('Input-Ext Allocators'!L$8:L$63,'Input-Ext Allocators'!$B$8:$B$63,$F30))*$D30</f>
        <v>0</v>
      </c>
      <c r="P30" s="143">
        <f ca="1">IFERROR(INDEX(P$269:P$305,MATCH($F30,$B$269:$B$305,0))/INDEX($D$269:$D$305,MATCH($F30,$B$269:$B$305,0)),SUMIFS('Input-Ext Allocators'!M$8:M$63,'Input-Ext Allocators'!$B$8:$B$63,$F30))*$D30</f>
        <v>0</v>
      </c>
      <c r="Q30" s="143">
        <f ca="1">IFERROR(INDEX(Q$269:Q$305,MATCH($F30,$B$269:$B$305,0))/INDEX($D$269:$D$305,MATCH($F30,$B$269:$B$305,0)),SUMIFS('Input-Ext Allocators'!N$8:N$63,'Input-Ext Allocators'!$B$8:$B$63,$F30))*$D30</f>
        <v>0</v>
      </c>
      <c r="R30" s="143">
        <f ca="1">IFERROR(INDEX(R$269:R$305,MATCH($F30,$B$269:$B$305,0))/INDEX($D$269:$D$305,MATCH($F30,$B$269:$B$305,0)),SUMIFS('Input-Ext Allocators'!O$8:O$63,'Input-Ext Allocators'!$B$8:$B$63,$F30))*$D30</f>
        <v>0</v>
      </c>
      <c r="S30" s="143">
        <f ca="1">IFERROR(INDEX(S$269:S$305,MATCH($F30,$B$269:$B$305,0))/INDEX($D$269:$D$305,MATCH($F30,$B$269:$B$305,0)),SUMIFS('Input-Ext Allocators'!P$8:P$63,'Input-Ext Allocators'!$B$8:$B$63,$F30))*$D30</f>
        <v>0</v>
      </c>
      <c r="T30" s="143">
        <f ca="1">IFERROR(INDEX(T$269:T$305,MATCH($F30,$B$269:$B$305,0))/INDEX($D$269:$D$305,MATCH($F30,$B$269:$B$305,0)),SUMIFS('Input-Ext Allocators'!Q$8:Q$63,'Input-Ext Allocators'!$B$8:$B$63,$F30))*$D30</f>
        <v>0</v>
      </c>
      <c r="U30" s="143">
        <f ca="1">IFERROR(INDEX(U$269:U$305,MATCH($F30,$B$269:$B$305,0))/INDEX($D$269:$D$305,MATCH($F30,$B$269:$B$305,0)),SUMIFS('Input-Ext Allocators'!R$8:R$63,'Input-Ext Allocators'!$B$8:$B$63,$F30))*$D30</f>
        <v>0</v>
      </c>
      <c r="V30" s="143">
        <f ca="1">IFERROR(INDEX(V$269:V$305,MATCH($F30,$B$269:$B$305,0))/INDEX($D$269:$D$305,MATCH($F30,$B$269:$B$305,0)),SUMIFS('Input-Ext Allocators'!S$8:S$63,'Input-Ext Allocators'!$B$8:$B$63,$F30))*$D30</f>
        <v>0</v>
      </c>
      <c r="W30" s="143">
        <f ca="1">IFERROR(INDEX(W$269:W$305,MATCH($F30,$B$269:$B$305,0))/INDEX($D$269:$D$305,MATCH($F30,$B$269:$B$305,0)),SUMIFS('Input-Ext Allocators'!T$8:T$63,'Input-Ext Allocators'!$B$8:$B$63,$F30))*$D30</f>
        <v>0</v>
      </c>
      <c r="X30" s="143">
        <f ca="1">IFERROR(INDEX(X$269:X$305,MATCH($F30,$B$269:$B$305,0))/INDEX($D$269:$D$305,MATCH($F30,$B$269:$B$305,0)),SUMIFS('Input-Ext Allocators'!U$8:U$63,'Input-Ext Allocators'!$B$8:$B$63,$F30))*$D30</f>
        <v>0</v>
      </c>
      <c r="Y30" s="143">
        <f ca="1">IFERROR(INDEX(Y$269:Y$305,MATCH($F30,$B$269:$B$305,0))/INDEX($D$269:$D$305,MATCH($F30,$B$269:$B$305,0)),SUMIFS('Input-Ext Allocators'!V$8:V$63,'Input-Ext Allocators'!$B$8:$B$63,$F30))*$D30</f>
        <v>0</v>
      </c>
      <c r="Z30" s="143">
        <f ca="1">IFERROR(INDEX(Z$269:Z$305,MATCH($F30,$B$269:$B$305,0))/INDEX($D$269:$D$305,MATCH($F30,$B$269:$B$305,0)),SUMIFS('Input-Ext Allocators'!W$8:W$63,'Input-Ext Allocators'!$B$8:$B$63,$F30))*$D30</f>
        <v>0</v>
      </c>
    </row>
    <row r="31" spans="1:26" outlineLevel="1">
      <c r="A31" s="113">
        <f>IF(ISBLANK('Input-Accounts'!A31),"",'Input-Accounts'!A31)</f>
        <v>22</v>
      </c>
      <c r="B31" s="17" t="str">
        <f>IF(ISBLANK('Input-Accounts'!B31),"",'Input-Accounts'!B31)</f>
        <v>Mains - High Pressure</v>
      </c>
      <c r="C31" s="113">
        <f>IF(ISBLANK('Input-Accounts'!C31),"",'Input-Accounts'!C31)</f>
        <v>376</v>
      </c>
      <c r="D31" s="143">
        <f t="shared" ca="1" si="7"/>
        <v>0</v>
      </c>
      <c r="E31" s="143">
        <f t="shared" ca="1" si="8"/>
        <v>0</v>
      </c>
      <c r="F31" s="89" t="str" cm="1">
        <f t="array" aca="1" ref="F31" ca="1">IF(D31=0,"-",IF('Input-Accounts'!$E31&lt;&gt;0,'Input-Accounts'!$E31,INDEX('Input-Accounts'!$H31:$J31,,MATCH($F$6,'Input-Accounts'!$H$6:$J$6,0))))</f>
        <v>-</v>
      </c>
      <c r="G31" s="143">
        <f ca="1">IFERROR(INDEX(G$269:G$305,MATCH($F31,$B$269:$B$305,0))/INDEX($D$269:$D$305,MATCH($F31,$B$269:$B$305,0)),SUMIFS('Input-Ext Allocators'!D$8:D$63,'Input-Ext Allocators'!$B$8:$B$63,$F31))*$D31</f>
        <v>0</v>
      </c>
      <c r="H31" s="143">
        <f ca="1">IFERROR(INDEX(H$269:H$305,MATCH($F31,$B$269:$B$305,0))/INDEX($D$269:$D$305,MATCH($F31,$B$269:$B$305,0)),SUMIFS('Input-Ext Allocators'!E$8:E$63,'Input-Ext Allocators'!$B$8:$B$63,$F31))*$D31</f>
        <v>0</v>
      </c>
      <c r="I31" s="143">
        <f ca="1">IFERROR(INDEX(I$269:I$305,MATCH($F31,$B$269:$B$305,0))/INDEX($D$269:$D$305,MATCH($F31,$B$269:$B$305,0)),SUMIFS('Input-Ext Allocators'!F$8:F$63,'Input-Ext Allocators'!$B$8:$B$63,$F31))*$D31</f>
        <v>0</v>
      </c>
      <c r="J31" s="143">
        <f ca="1">IFERROR(INDEX(J$269:J$305,MATCH($F31,$B$269:$B$305,0))/INDEX($D$269:$D$305,MATCH($F31,$B$269:$B$305,0)),SUMIFS('Input-Ext Allocators'!G$8:G$63,'Input-Ext Allocators'!$B$8:$B$63,$F31))*$D31</f>
        <v>0</v>
      </c>
      <c r="K31" s="143">
        <f ca="1">IFERROR(INDEX(K$269:K$305,MATCH($F31,$B$269:$B$305,0))/INDEX($D$269:$D$305,MATCH($F31,$B$269:$B$305,0)),SUMIFS('Input-Ext Allocators'!H$8:H$63,'Input-Ext Allocators'!$B$8:$B$63,$F31))*$D31</f>
        <v>0</v>
      </c>
      <c r="L31" s="143">
        <f ca="1">IFERROR(INDEX(L$269:L$305,MATCH($F31,$B$269:$B$305,0))/INDEX($D$269:$D$305,MATCH($F31,$B$269:$B$305,0)),SUMIFS('Input-Ext Allocators'!I$8:I$63,'Input-Ext Allocators'!$B$8:$B$63,$F31))*$D31</f>
        <v>0</v>
      </c>
      <c r="M31" s="143">
        <f ca="1">IFERROR(INDEX(M$269:M$305,MATCH($F31,$B$269:$B$305,0))/INDEX($D$269:$D$305,MATCH($F31,$B$269:$B$305,0)),SUMIFS('Input-Ext Allocators'!J$8:J$63,'Input-Ext Allocators'!$B$8:$B$63,$F31))*$D31</f>
        <v>0</v>
      </c>
      <c r="N31" s="143">
        <f ca="1">IFERROR(INDEX(N$269:N$305,MATCH($F31,$B$269:$B$305,0))/INDEX($D$269:$D$305,MATCH($F31,$B$269:$B$305,0)),SUMIFS('Input-Ext Allocators'!K$8:K$63,'Input-Ext Allocators'!$B$8:$B$63,$F31))*$D31</f>
        <v>0</v>
      </c>
      <c r="O31" s="143">
        <f ca="1">IFERROR(INDEX(O$269:O$305,MATCH($F31,$B$269:$B$305,0))/INDEX($D$269:$D$305,MATCH($F31,$B$269:$B$305,0)),SUMIFS('Input-Ext Allocators'!L$8:L$63,'Input-Ext Allocators'!$B$8:$B$63,$F31))*$D31</f>
        <v>0</v>
      </c>
      <c r="P31" s="143">
        <f ca="1">IFERROR(INDEX(P$269:P$305,MATCH($F31,$B$269:$B$305,0))/INDEX($D$269:$D$305,MATCH($F31,$B$269:$B$305,0)),SUMIFS('Input-Ext Allocators'!M$8:M$63,'Input-Ext Allocators'!$B$8:$B$63,$F31))*$D31</f>
        <v>0</v>
      </c>
      <c r="Q31" s="143">
        <f ca="1">IFERROR(INDEX(Q$269:Q$305,MATCH($F31,$B$269:$B$305,0))/INDEX($D$269:$D$305,MATCH($F31,$B$269:$B$305,0)),SUMIFS('Input-Ext Allocators'!N$8:N$63,'Input-Ext Allocators'!$B$8:$B$63,$F31))*$D31</f>
        <v>0</v>
      </c>
      <c r="R31" s="143">
        <f ca="1">IFERROR(INDEX(R$269:R$305,MATCH($F31,$B$269:$B$305,0))/INDEX($D$269:$D$305,MATCH($F31,$B$269:$B$305,0)),SUMIFS('Input-Ext Allocators'!O$8:O$63,'Input-Ext Allocators'!$B$8:$B$63,$F31))*$D31</f>
        <v>0</v>
      </c>
      <c r="S31" s="143">
        <f ca="1">IFERROR(INDEX(S$269:S$305,MATCH($F31,$B$269:$B$305,0))/INDEX($D$269:$D$305,MATCH($F31,$B$269:$B$305,0)),SUMIFS('Input-Ext Allocators'!P$8:P$63,'Input-Ext Allocators'!$B$8:$B$63,$F31))*$D31</f>
        <v>0</v>
      </c>
      <c r="T31" s="143">
        <f ca="1">IFERROR(INDEX(T$269:T$305,MATCH($F31,$B$269:$B$305,0))/INDEX($D$269:$D$305,MATCH($F31,$B$269:$B$305,0)),SUMIFS('Input-Ext Allocators'!Q$8:Q$63,'Input-Ext Allocators'!$B$8:$B$63,$F31))*$D31</f>
        <v>0</v>
      </c>
      <c r="U31" s="143">
        <f ca="1">IFERROR(INDEX(U$269:U$305,MATCH($F31,$B$269:$B$305,0))/INDEX($D$269:$D$305,MATCH($F31,$B$269:$B$305,0)),SUMIFS('Input-Ext Allocators'!R$8:R$63,'Input-Ext Allocators'!$B$8:$B$63,$F31))*$D31</f>
        <v>0</v>
      </c>
      <c r="V31" s="143">
        <f ca="1">IFERROR(INDEX(V$269:V$305,MATCH($F31,$B$269:$B$305,0))/INDEX($D$269:$D$305,MATCH($F31,$B$269:$B$305,0)),SUMIFS('Input-Ext Allocators'!S$8:S$63,'Input-Ext Allocators'!$B$8:$B$63,$F31))*$D31</f>
        <v>0</v>
      </c>
      <c r="W31" s="143">
        <f ca="1">IFERROR(INDEX(W$269:W$305,MATCH($F31,$B$269:$B$305,0))/INDEX($D$269:$D$305,MATCH($F31,$B$269:$B$305,0)),SUMIFS('Input-Ext Allocators'!T$8:T$63,'Input-Ext Allocators'!$B$8:$B$63,$F31))*$D31</f>
        <v>0</v>
      </c>
      <c r="X31" s="143">
        <f ca="1">IFERROR(INDEX(X$269:X$305,MATCH($F31,$B$269:$B$305,0))/INDEX($D$269:$D$305,MATCH($F31,$B$269:$B$305,0)),SUMIFS('Input-Ext Allocators'!U$8:U$63,'Input-Ext Allocators'!$B$8:$B$63,$F31))*$D31</f>
        <v>0</v>
      </c>
      <c r="Y31" s="143">
        <f ca="1">IFERROR(INDEX(Y$269:Y$305,MATCH($F31,$B$269:$B$305,0))/INDEX($D$269:$D$305,MATCH($F31,$B$269:$B$305,0)),SUMIFS('Input-Ext Allocators'!V$8:V$63,'Input-Ext Allocators'!$B$8:$B$63,$F31))*$D31</f>
        <v>0</v>
      </c>
      <c r="Z31" s="143">
        <f ca="1">IFERROR(INDEX(Z$269:Z$305,MATCH($F31,$B$269:$B$305,0))/INDEX($D$269:$D$305,MATCH($F31,$B$269:$B$305,0)),SUMIFS('Input-Ext Allocators'!W$8:W$63,'Input-Ext Allocators'!$B$8:$B$63,$F31))*$D31</f>
        <v>0</v>
      </c>
    </row>
    <row r="32" spans="1:26" outlineLevel="1">
      <c r="A32" s="113">
        <f>IF(ISBLANK('Input-Accounts'!A32),"",'Input-Accounts'!A32)</f>
        <v>23</v>
      </c>
      <c r="B32" s="17" t="str">
        <f>IF(ISBLANK('Input-Accounts'!B32),"",'Input-Accounts'!B32)</f>
        <v>Mains Steel IP &gt;6"</v>
      </c>
      <c r="C32" s="113">
        <f>IF(ISBLANK('Input-Accounts'!C32),"",'Input-Accounts'!C32)</f>
        <v>376.1</v>
      </c>
      <c r="D32" s="143">
        <f t="shared" ca="1" si="7"/>
        <v>0</v>
      </c>
      <c r="E32" s="143">
        <f t="shared" ca="1" si="8"/>
        <v>0</v>
      </c>
      <c r="F32" s="89" t="str" cm="1">
        <f t="array" aca="1" ref="F32" ca="1">IF(D32=0,"-",IF('Input-Accounts'!$E32&lt;&gt;0,'Input-Accounts'!$E32,INDEX('Input-Accounts'!$H32:$J32,,MATCH($F$6,'Input-Accounts'!$H$6:$J$6,0))))</f>
        <v>-</v>
      </c>
      <c r="G32" s="143">
        <f ca="1">IFERROR(INDEX(G$269:G$305,MATCH($F32,$B$269:$B$305,0))/INDEX($D$269:$D$305,MATCH($F32,$B$269:$B$305,0)),SUMIFS('Input-Ext Allocators'!D$8:D$63,'Input-Ext Allocators'!$B$8:$B$63,$F32))*$D32</f>
        <v>0</v>
      </c>
      <c r="H32" s="143">
        <f ca="1">IFERROR(INDEX(H$269:H$305,MATCH($F32,$B$269:$B$305,0))/INDEX($D$269:$D$305,MATCH($F32,$B$269:$B$305,0)),SUMIFS('Input-Ext Allocators'!E$8:E$63,'Input-Ext Allocators'!$B$8:$B$63,$F32))*$D32</f>
        <v>0</v>
      </c>
      <c r="I32" s="143">
        <f ca="1">IFERROR(INDEX(I$269:I$305,MATCH($F32,$B$269:$B$305,0))/INDEX($D$269:$D$305,MATCH($F32,$B$269:$B$305,0)),SUMIFS('Input-Ext Allocators'!F$8:F$63,'Input-Ext Allocators'!$B$8:$B$63,$F32))*$D32</f>
        <v>0</v>
      </c>
      <c r="J32" s="143">
        <f ca="1">IFERROR(INDEX(J$269:J$305,MATCH($F32,$B$269:$B$305,0))/INDEX($D$269:$D$305,MATCH($F32,$B$269:$B$305,0)),SUMIFS('Input-Ext Allocators'!G$8:G$63,'Input-Ext Allocators'!$B$8:$B$63,$F32))*$D32</f>
        <v>0</v>
      </c>
      <c r="K32" s="143">
        <f ca="1">IFERROR(INDEX(K$269:K$305,MATCH($F32,$B$269:$B$305,0))/INDEX($D$269:$D$305,MATCH($F32,$B$269:$B$305,0)),SUMIFS('Input-Ext Allocators'!H$8:H$63,'Input-Ext Allocators'!$B$8:$B$63,$F32))*$D32</f>
        <v>0</v>
      </c>
      <c r="L32" s="143">
        <f ca="1">IFERROR(INDEX(L$269:L$305,MATCH($F32,$B$269:$B$305,0))/INDEX($D$269:$D$305,MATCH($F32,$B$269:$B$305,0)),SUMIFS('Input-Ext Allocators'!I$8:I$63,'Input-Ext Allocators'!$B$8:$B$63,$F32))*$D32</f>
        <v>0</v>
      </c>
      <c r="M32" s="143">
        <f ca="1">IFERROR(INDEX(M$269:M$305,MATCH($F32,$B$269:$B$305,0))/INDEX($D$269:$D$305,MATCH($F32,$B$269:$B$305,0)),SUMIFS('Input-Ext Allocators'!J$8:J$63,'Input-Ext Allocators'!$B$8:$B$63,$F32))*$D32</f>
        <v>0</v>
      </c>
      <c r="N32" s="143">
        <f ca="1">IFERROR(INDEX(N$269:N$305,MATCH($F32,$B$269:$B$305,0))/INDEX($D$269:$D$305,MATCH($F32,$B$269:$B$305,0)),SUMIFS('Input-Ext Allocators'!K$8:K$63,'Input-Ext Allocators'!$B$8:$B$63,$F32))*$D32</f>
        <v>0</v>
      </c>
      <c r="O32" s="143">
        <f ca="1">IFERROR(INDEX(O$269:O$305,MATCH($F32,$B$269:$B$305,0))/INDEX($D$269:$D$305,MATCH($F32,$B$269:$B$305,0)),SUMIFS('Input-Ext Allocators'!L$8:L$63,'Input-Ext Allocators'!$B$8:$B$63,$F32))*$D32</f>
        <v>0</v>
      </c>
      <c r="P32" s="143">
        <f ca="1">IFERROR(INDEX(P$269:P$305,MATCH($F32,$B$269:$B$305,0))/INDEX($D$269:$D$305,MATCH($F32,$B$269:$B$305,0)),SUMIFS('Input-Ext Allocators'!M$8:M$63,'Input-Ext Allocators'!$B$8:$B$63,$F32))*$D32</f>
        <v>0</v>
      </c>
      <c r="Q32" s="143">
        <f ca="1">IFERROR(INDEX(Q$269:Q$305,MATCH($F32,$B$269:$B$305,0))/INDEX($D$269:$D$305,MATCH($F32,$B$269:$B$305,0)),SUMIFS('Input-Ext Allocators'!N$8:N$63,'Input-Ext Allocators'!$B$8:$B$63,$F32))*$D32</f>
        <v>0</v>
      </c>
      <c r="R32" s="143">
        <f ca="1">IFERROR(INDEX(R$269:R$305,MATCH($F32,$B$269:$B$305,0))/INDEX($D$269:$D$305,MATCH($F32,$B$269:$B$305,0)),SUMIFS('Input-Ext Allocators'!O$8:O$63,'Input-Ext Allocators'!$B$8:$B$63,$F32))*$D32</f>
        <v>0</v>
      </c>
      <c r="S32" s="143">
        <f ca="1">IFERROR(INDEX(S$269:S$305,MATCH($F32,$B$269:$B$305,0))/INDEX($D$269:$D$305,MATCH($F32,$B$269:$B$305,0)),SUMIFS('Input-Ext Allocators'!P$8:P$63,'Input-Ext Allocators'!$B$8:$B$63,$F32))*$D32</f>
        <v>0</v>
      </c>
      <c r="T32" s="143">
        <f ca="1">IFERROR(INDEX(T$269:T$305,MATCH($F32,$B$269:$B$305,0))/INDEX($D$269:$D$305,MATCH($F32,$B$269:$B$305,0)),SUMIFS('Input-Ext Allocators'!Q$8:Q$63,'Input-Ext Allocators'!$B$8:$B$63,$F32))*$D32</f>
        <v>0</v>
      </c>
      <c r="U32" s="143">
        <f ca="1">IFERROR(INDEX(U$269:U$305,MATCH($F32,$B$269:$B$305,0))/INDEX($D$269:$D$305,MATCH($F32,$B$269:$B$305,0)),SUMIFS('Input-Ext Allocators'!R$8:R$63,'Input-Ext Allocators'!$B$8:$B$63,$F32))*$D32</f>
        <v>0</v>
      </c>
      <c r="V32" s="143">
        <f ca="1">IFERROR(INDEX(V$269:V$305,MATCH($F32,$B$269:$B$305,0))/INDEX($D$269:$D$305,MATCH($F32,$B$269:$B$305,0)),SUMIFS('Input-Ext Allocators'!S$8:S$63,'Input-Ext Allocators'!$B$8:$B$63,$F32))*$D32</f>
        <v>0</v>
      </c>
      <c r="W32" s="143">
        <f ca="1">IFERROR(INDEX(W$269:W$305,MATCH($F32,$B$269:$B$305,0))/INDEX($D$269:$D$305,MATCH($F32,$B$269:$B$305,0)),SUMIFS('Input-Ext Allocators'!T$8:T$63,'Input-Ext Allocators'!$B$8:$B$63,$F32))*$D32</f>
        <v>0</v>
      </c>
      <c r="X32" s="143">
        <f ca="1">IFERROR(INDEX(X$269:X$305,MATCH($F32,$B$269:$B$305,0))/INDEX($D$269:$D$305,MATCH($F32,$B$269:$B$305,0)),SUMIFS('Input-Ext Allocators'!U$8:U$63,'Input-Ext Allocators'!$B$8:$B$63,$F32))*$D32</f>
        <v>0</v>
      </c>
      <c r="Y32" s="143">
        <f ca="1">IFERROR(INDEX(Y$269:Y$305,MATCH($F32,$B$269:$B$305,0))/INDEX($D$269:$D$305,MATCH($F32,$B$269:$B$305,0)),SUMIFS('Input-Ext Allocators'!V$8:V$63,'Input-Ext Allocators'!$B$8:$B$63,$F32))*$D32</f>
        <v>0</v>
      </c>
      <c r="Z32" s="143">
        <f ca="1">IFERROR(INDEX(Z$269:Z$305,MATCH($F32,$B$269:$B$305,0))/INDEX($D$269:$D$305,MATCH($F32,$B$269:$B$305,0)),SUMIFS('Input-Ext Allocators'!W$8:W$63,'Input-Ext Allocators'!$B$8:$B$63,$F32))*$D32</f>
        <v>0</v>
      </c>
    </row>
    <row r="33" spans="1:26" outlineLevel="1">
      <c r="A33" s="113">
        <f>IF(ISBLANK('Input-Accounts'!A33),"",'Input-Accounts'!A33)</f>
        <v>24</v>
      </c>
      <c r="B33" s="17" t="str">
        <f>IF(ISBLANK('Input-Accounts'!B33),"",'Input-Accounts'!B33)</f>
        <v>Mains Steel IP &gt;4-6"</v>
      </c>
      <c r="C33" s="113">
        <f>IF(ISBLANK('Input-Accounts'!C33),"",'Input-Accounts'!C33)</f>
        <v>376.1</v>
      </c>
      <c r="D33" s="143">
        <f t="shared" ca="1" si="7"/>
        <v>0</v>
      </c>
      <c r="E33" s="143">
        <f t="shared" ca="1" si="8"/>
        <v>0</v>
      </c>
      <c r="F33" s="89" t="str" cm="1">
        <f t="array" aca="1" ref="F33" ca="1">IF(D33=0,"-",IF('Input-Accounts'!$E33&lt;&gt;0,'Input-Accounts'!$E33,INDEX('Input-Accounts'!$H33:$J33,,MATCH($F$6,'Input-Accounts'!$H$6:$J$6,0))))</f>
        <v>-</v>
      </c>
      <c r="G33" s="143">
        <f ca="1">IFERROR(INDEX(G$269:G$305,MATCH($F33,$B$269:$B$305,0))/INDEX($D$269:$D$305,MATCH($F33,$B$269:$B$305,0)),SUMIFS('Input-Ext Allocators'!D$8:D$63,'Input-Ext Allocators'!$B$8:$B$63,$F33))*$D33</f>
        <v>0</v>
      </c>
      <c r="H33" s="143">
        <f ca="1">IFERROR(INDEX(H$269:H$305,MATCH($F33,$B$269:$B$305,0))/INDEX($D$269:$D$305,MATCH($F33,$B$269:$B$305,0)),SUMIFS('Input-Ext Allocators'!E$8:E$63,'Input-Ext Allocators'!$B$8:$B$63,$F33))*$D33</f>
        <v>0</v>
      </c>
      <c r="I33" s="143">
        <f ca="1">IFERROR(INDEX(I$269:I$305,MATCH($F33,$B$269:$B$305,0))/INDEX($D$269:$D$305,MATCH($F33,$B$269:$B$305,0)),SUMIFS('Input-Ext Allocators'!F$8:F$63,'Input-Ext Allocators'!$B$8:$B$63,$F33))*$D33</f>
        <v>0</v>
      </c>
      <c r="J33" s="143">
        <f ca="1">IFERROR(INDEX(J$269:J$305,MATCH($F33,$B$269:$B$305,0))/INDEX($D$269:$D$305,MATCH($F33,$B$269:$B$305,0)),SUMIFS('Input-Ext Allocators'!G$8:G$63,'Input-Ext Allocators'!$B$8:$B$63,$F33))*$D33</f>
        <v>0</v>
      </c>
      <c r="K33" s="143">
        <f ca="1">IFERROR(INDEX(K$269:K$305,MATCH($F33,$B$269:$B$305,0))/INDEX($D$269:$D$305,MATCH($F33,$B$269:$B$305,0)),SUMIFS('Input-Ext Allocators'!H$8:H$63,'Input-Ext Allocators'!$B$8:$B$63,$F33))*$D33</f>
        <v>0</v>
      </c>
      <c r="L33" s="143">
        <f ca="1">IFERROR(INDEX(L$269:L$305,MATCH($F33,$B$269:$B$305,0))/INDEX($D$269:$D$305,MATCH($F33,$B$269:$B$305,0)),SUMIFS('Input-Ext Allocators'!I$8:I$63,'Input-Ext Allocators'!$B$8:$B$63,$F33))*$D33</f>
        <v>0</v>
      </c>
      <c r="M33" s="143">
        <f ca="1">IFERROR(INDEX(M$269:M$305,MATCH($F33,$B$269:$B$305,0))/INDEX($D$269:$D$305,MATCH($F33,$B$269:$B$305,0)),SUMIFS('Input-Ext Allocators'!J$8:J$63,'Input-Ext Allocators'!$B$8:$B$63,$F33))*$D33</f>
        <v>0</v>
      </c>
      <c r="N33" s="143">
        <f ca="1">IFERROR(INDEX(N$269:N$305,MATCH($F33,$B$269:$B$305,0))/INDEX($D$269:$D$305,MATCH($F33,$B$269:$B$305,0)),SUMIFS('Input-Ext Allocators'!K$8:K$63,'Input-Ext Allocators'!$B$8:$B$63,$F33))*$D33</f>
        <v>0</v>
      </c>
      <c r="O33" s="143">
        <f ca="1">IFERROR(INDEX(O$269:O$305,MATCH($F33,$B$269:$B$305,0))/INDEX($D$269:$D$305,MATCH($F33,$B$269:$B$305,0)),SUMIFS('Input-Ext Allocators'!L$8:L$63,'Input-Ext Allocators'!$B$8:$B$63,$F33))*$D33</f>
        <v>0</v>
      </c>
      <c r="P33" s="143">
        <f ca="1">IFERROR(INDEX(P$269:P$305,MATCH($F33,$B$269:$B$305,0))/INDEX($D$269:$D$305,MATCH($F33,$B$269:$B$305,0)),SUMIFS('Input-Ext Allocators'!M$8:M$63,'Input-Ext Allocators'!$B$8:$B$63,$F33))*$D33</f>
        <v>0</v>
      </c>
      <c r="Q33" s="143">
        <f ca="1">IFERROR(INDEX(Q$269:Q$305,MATCH($F33,$B$269:$B$305,0))/INDEX($D$269:$D$305,MATCH($F33,$B$269:$B$305,0)),SUMIFS('Input-Ext Allocators'!N$8:N$63,'Input-Ext Allocators'!$B$8:$B$63,$F33))*$D33</f>
        <v>0</v>
      </c>
      <c r="R33" s="143">
        <f ca="1">IFERROR(INDEX(R$269:R$305,MATCH($F33,$B$269:$B$305,0))/INDEX($D$269:$D$305,MATCH($F33,$B$269:$B$305,0)),SUMIFS('Input-Ext Allocators'!O$8:O$63,'Input-Ext Allocators'!$B$8:$B$63,$F33))*$D33</f>
        <v>0</v>
      </c>
      <c r="S33" s="143">
        <f ca="1">IFERROR(INDEX(S$269:S$305,MATCH($F33,$B$269:$B$305,0))/INDEX($D$269:$D$305,MATCH($F33,$B$269:$B$305,0)),SUMIFS('Input-Ext Allocators'!P$8:P$63,'Input-Ext Allocators'!$B$8:$B$63,$F33))*$D33</f>
        <v>0</v>
      </c>
      <c r="T33" s="143">
        <f ca="1">IFERROR(INDEX(T$269:T$305,MATCH($F33,$B$269:$B$305,0))/INDEX($D$269:$D$305,MATCH($F33,$B$269:$B$305,0)),SUMIFS('Input-Ext Allocators'!Q$8:Q$63,'Input-Ext Allocators'!$B$8:$B$63,$F33))*$D33</f>
        <v>0</v>
      </c>
      <c r="U33" s="143">
        <f ca="1">IFERROR(INDEX(U$269:U$305,MATCH($F33,$B$269:$B$305,0))/INDEX($D$269:$D$305,MATCH($F33,$B$269:$B$305,0)),SUMIFS('Input-Ext Allocators'!R$8:R$63,'Input-Ext Allocators'!$B$8:$B$63,$F33))*$D33</f>
        <v>0</v>
      </c>
      <c r="V33" s="143">
        <f ca="1">IFERROR(INDEX(V$269:V$305,MATCH($F33,$B$269:$B$305,0))/INDEX($D$269:$D$305,MATCH($F33,$B$269:$B$305,0)),SUMIFS('Input-Ext Allocators'!S$8:S$63,'Input-Ext Allocators'!$B$8:$B$63,$F33))*$D33</f>
        <v>0</v>
      </c>
      <c r="W33" s="143">
        <f ca="1">IFERROR(INDEX(W$269:W$305,MATCH($F33,$B$269:$B$305,0))/INDEX($D$269:$D$305,MATCH($F33,$B$269:$B$305,0)),SUMIFS('Input-Ext Allocators'!T$8:T$63,'Input-Ext Allocators'!$B$8:$B$63,$F33))*$D33</f>
        <v>0</v>
      </c>
      <c r="X33" s="143">
        <f ca="1">IFERROR(INDEX(X$269:X$305,MATCH($F33,$B$269:$B$305,0))/INDEX($D$269:$D$305,MATCH($F33,$B$269:$B$305,0)),SUMIFS('Input-Ext Allocators'!U$8:U$63,'Input-Ext Allocators'!$B$8:$B$63,$F33))*$D33</f>
        <v>0</v>
      </c>
      <c r="Y33" s="143">
        <f ca="1">IFERROR(INDEX(Y$269:Y$305,MATCH($F33,$B$269:$B$305,0))/INDEX($D$269:$D$305,MATCH($F33,$B$269:$B$305,0)),SUMIFS('Input-Ext Allocators'!V$8:V$63,'Input-Ext Allocators'!$B$8:$B$63,$F33))*$D33</f>
        <v>0</v>
      </c>
      <c r="Z33" s="143">
        <f ca="1">IFERROR(INDEX(Z$269:Z$305,MATCH($F33,$B$269:$B$305,0))/INDEX($D$269:$D$305,MATCH($F33,$B$269:$B$305,0)),SUMIFS('Input-Ext Allocators'!W$8:W$63,'Input-Ext Allocators'!$B$8:$B$63,$F33))*$D33</f>
        <v>0</v>
      </c>
    </row>
    <row r="34" spans="1:26" outlineLevel="1">
      <c r="A34" s="113">
        <f>IF(ISBLANK('Input-Accounts'!A34),"",'Input-Accounts'!A34)</f>
        <v>25</v>
      </c>
      <c r="B34" s="17" t="str">
        <f>IF(ISBLANK('Input-Accounts'!B34),"",'Input-Accounts'!B34)</f>
        <v>Mains Steel IP &gt;2-4"</v>
      </c>
      <c r="C34" s="113">
        <f>IF(ISBLANK('Input-Accounts'!C34),"",'Input-Accounts'!C34)</f>
        <v>376.1</v>
      </c>
      <c r="D34" s="143">
        <f t="shared" ca="1" si="7"/>
        <v>0</v>
      </c>
      <c r="E34" s="143">
        <f t="shared" ca="1" si="8"/>
        <v>0</v>
      </c>
      <c r="F34" s="89" t="str" cm="1">
        <f t="array" aca="1" ref="F34" ca="1">IF(D34=0,"-",IF('Input-Accounts'!$E34&lt;&gt;0,'Input-Accounts'!$E34,INDEX('Input-Accounts'!$H34:$J34,,MATCH($F$6,'Input-Accounts'!$H$6:$J$6,0))))</f>
        <v>-</v>
      </c>
      <c r="G34" s="143">
        <f ca="1">IFERROR(INDEX(G$269:G$305,MATCH($F34,$B$269:$B$305,0))/INDEX($D$269:$D$305,MATCH($F34,$B$269:$B$305,0)),SUMIFS('Input-Ext Allocators'!D$8:D$63,'Input-Ext Allocators'!$B$8:$B$63,$F34))*$D34</f>
        <v>0</v>
      </c>
      <c r="H34" s="143">
        <f ca="1">IFERROR(INDEX(H$269:H$305,MATCH($F34,$B$269:$B$305,0))/INDEX($D$269:$D$305,MATCH($F34,$B$269:$B$305,0)),SUMIFS('Input-Ext Allocators'!E$8:E$63,'Input-Ext Allocators'!$B$8:$B$63,$F34))*$D34</f>
        <v>0</v>
      </c>
      <c r="I34" s="143">
        <f ca="1">IFERROR(INDEX(I$269:I$305,MATCH($F34,$B$269:$B$305,0))/INDEX($D$269:$D$305,MATCH($F34,$B$269:$B$305,0)),SUMIFS('Input-Ext Allocators'!F$8:F$63,'Input-Ext Allocators'!$B$8:$B$63,$F34))*$D34</f>
        <v>0</v>
      </c>
      <c r="J34" s="143">
        <f ca="1">IFERROR(INDEX(J$269:J$305,MATCH($F34,$B$269:$B$305,0))/INDEX($D$269:$D$305,MATCH($F34,$B$269:$B$305,0)),SUMIFS('Input-Ext Allocators'!G$8:G$63,'Input-Ext Allocators'!$B$8:$B$63,$F34))*$D34</f>
        <v>0</v>
      </c>
      <c r="K34" s="143">
        <f ca="1">IFERROR(INDEX(K$269:K$305,MATCH($F34,$B$269:$B$305,0))/INDEX($D$269:$D$305,MATCH($F34,$B$269:$B$305,0)),SUMIFS('Input-Ext Allocators'!H$8:H$63,'Input-Ext Allocators'!$B$8:$B$63,$F34))*$D34</f>
        <v>0</v>
      </c>
      <c r="L34" s="143">
        <f ca="1">IFERROR(INDEX(L$269:L$305,MATCH($F34,$B$269:$B$305,0))/INDEX($D$269:$D$305,MATCH($F34,$B$269:$B$305,0)),SUMIFS('Input-Ext Allocators'!I$8:I$63,'Input-Ext Allocators'!$B$8:$B$63,$F34))*$D34</f>
        <v>0</v>
      </c>
      <c r="M34" s="143">
        <f ca="1">IFERROR(INDEX(M$269:M$305,MATCH($F34,$B$269:$B$305,0))/INDEX($D$269:$D$305,MATCH($F34,$B$269:$B$305,0)),SUMIFS('Input-Ext Allocators'!J$8:J$63,'Input-Ext Allocators'!$B$8:$B$63,$F34))*$D34</f>
        <v>0</v>
      </c>
      <c r="N34" s="143">
        <f ca="1">IFERROR(INDEX(N$269:N$305,MATCH($F34,$B$269:$B$305,0))/INDEX($D$269:$D$305,MATCH($F34,$B$269:$B$305,0)),SUMIFS('Input-Ext Allocators'!K$8:K$63,'Input-Ext Allocators'!$B$8:$B$63,$F34))*$D34</f>
        <v>0</v>
      </c>
      <c r="O34" s="143">
        <f ca="1">IFERROR(INDEX(O$269:O$305,MATCH($F34,$B$269:$B$305,0))/INDEX($D$269:$D$305,MATCH($F34,$B$269:$B$305,0)),SUMIFS('Input-Ext Allocators'!L$8:L$63,'Input-Ext Allocators'!$B$8:$B$63,$F34))*$D34</f>
        <v>0</v>
      </c>
      <c r="P34" s="143">
        <f ca="1">IFERROR(INDEX(P$269:P$305,MATCH($F34,$B$269:$B$305,0))/INDEX($D$269:$D$305,MATCH($F34,$B$269:$B$305,0)),SUMIFS('Input-Ext Allocators'!M$8:M$63,'Input-Ext Allocators'!$B$8:$B$63,$F34))*$D34</f>
        <v>0</v>
      </c>
      <c r="Q34" s="143">
        <f ca="1">IFERROR(INDEX(Q$269:Q$305,MATCH($F34,$B$269:$B$305,0))/INDEX($D$269:$D$305,MATCH($F34,$B$269:$B$305,0)),SUMIFS('Input-Ext Allocators'!N$8:N$63,'Input-Ext Allocators'!$B$8:$B$63,$F34))*$D34</f>
        <v>0</v>
      </c>
      <c r="R34" s="143">
        <f ca="1">IFERROR(INDEX(R$269:R$305,MATCH($F34,$B$269:$B$305,0))/INDEX($D$269:$D$305,MATCH($F34,$B$269:$B$305,0)),SUMIFS('Input-Ext Allocators'!O$8:O$63,'Input-Ext Allocators'!$B$8:$B$63,$F34))*$D34</f>
        <v>0</v>
      </c>
      <c r="S34" s="143">
        <f ca="1">IFERROR(INDEX(S$269:S$305,MATCH($F34,$B$269:$B$305,0))/INDEX($D$269:$D$305,MATCH($F34,$B$269:$B$305,0)),SUMIFS('Input-Ext Allocators'!P$8:P$63,'Input-Ext Allocators'!$B$8:$B$63,$F34))*$D34</f>
        <v>0</v>
      </c>
      <c r="T34" s="143">
        <f ca="1">IFERROR(INDEX(T$269:T$305,MATCH($F34,$B$269:$B$305,0))/INDEX($D$269:$D$305,MATCH($F34,$B$269:$B$305,0)),SUMIFS('Input-Ext Allocators'!Q$8:Q$63,'Input-Ext Allocators'!$B$8:$B$63,$F34))*$D34</f>
        <v>0</v>
      </c>
      <c r="U34" s="143">
        <f ca="1">IFERROR(INDEX(U$269:U$305,MATCH($F34,$B$269:$B$305,0))/INDEX($D$269:$D$305,MATCH($F34,$B$269:$B$305,0)),SUMIFS('Input-Ext Allocators'!R$8:R$63,'Input-Ext Allocators'!$B$8:$B$63,$F34))*$D34</f>
        <v>0</v>
      </c>
      <c r="V34" s="143">
        <f ca="1">IFERROR(INDEX(V$269:V$305,MATCH($F34,$B$269:$B$305,0))/INDEX($D$269:$D$305,MATCH($F34,$B$269:$B$305,0)),SUMIFS('Input-Ext Allocators'!S$8:S$63,'Input-Ext Allocators'!$B$8:$B$63,$F34))*$D34</f>
        <v>0</v>
      </c>
      <c r="W34" s="143">
        <f ca="1">IFERROR(INDEX(W$269:W$305,MATCH($F34,$B$269:$B$305,0))/INDEX($D$269:$D$305,MATCH($F34,$B$269:$B$305,0)),SUMIFS('Input-Ext Allocators'!T$8:T$63,'Input-Ext Allocators'!$B$8:$B$63,$F34))*$D34</f>
        <v>0</v>
      </c>
      <c r="X34" s="143">
        <f ca="1">IFERROR(INDEX(X$269:X$305,MATCH($F34,$B$269:$B$305,0))/INDEX($D$269:$D$305,MATCH($F34,$B$269:$B$305,0)),SUMIFS('Input-Ext Allocators'!U$8:U$63,'Input-Ext Allocators'!$B$8:$B$63,$F34))*$D34</f>
        <v>0</v>
      </c>
      <c r="Y34" s="143">
        <f ca="1">IFERROR(INDEX(Y$269:Y$305,MATCH($F34,$B$269:$B$305,0))/INDEX($D$269:$D$305,MATCH($F34,$B$269:$B$305,0)),SUMIFS('Input-Ext Allocators'!V$8:V$63,'Input-Ext Allocators'!$B$8:$B$63,$F34))*$D34</f>
        <v>0</v>
      </c>
      <c r="Z34" s="143">
        <f ca="1">IFERROR(INDEX(Z$269:Z$305,MATCH($F34,$B$269:$B$305,0))/INDEX($D$269:$D$305,MATCH($F34,$B$269:$B$305,0)),SUMIFS('Input-Ext Allocators'!W$8:W$63,'Input-Ext Allocators'!$B$8:$B$63,$F34))*$D34</f>
        <v>0</v>
      </c>
    </row>
    <row r="35" spans="1:26" outlineLevel="1">
      <c r="A35" s="113">
        <f>IF(ISBLANK('Input-Accounts'!A35),"",'Input-Accounts'!A35)</f>
        <v>26</v>
      </c>
      <c r="B35" s="17" t="str">
        <f>IF(ISBLANK('Input-Accounts'!B35),"",'Input-Accounts'!B35)</f>
        <v>Mains Steel IP &lt;=2"</v>
      </c>
      <c r="C35" s="113">
        <f>IF(ISBLANK('Input-Accounts'!C35),"",'Input-Accounts'!C35)</f>
        <v>376.1</v>
      </c>
      <c r="D35" s="143">
        <f t="shared" ca="1" si="7"/>
        <v>0</v>
      </c>
      <c r="E35" s="143">
        <f t="shared" ca="1" si="8"/>
        <v>0</v>
      </c>
      <c r="F35" s="89" t="str" cm="1">
        <f t="array" aca="1" ref="F35" ca="1">IF(D35=0,"-",IF('Input-Accounts'!$E35&lt;&gt;0,'Input-Accounts'!$E35,INDEX('Input-Accounts'!$H35:$J35,,MATCH($F$6,'Input-Accounts'!$H$6:$J$6,0))))</f>
        <v>-</v>
      </c>
      <c r="G35" s="143">
        <f ca="1">IFERROR(INDEX(G$269:G$305,MATCH($F35,$B$269:$B$305,0))/INDEX($D$269:$D$305,MATCH($F35,$B$269:$B$305,0)),SUMIFS('Input-Ext Allocators'!D$8:D$63,'Input-Ext Allocators'!$B$8:$B$63,$F35))*$D35</f>
        <v>0</v>
      </c>
      <c r="H35" s="143">
        <f ca="1">IFERROR(INDEX(H$269:H$305,MATCH($F35,$B$269:$B$305,0))/INDEX($D$269:$D$305,MATCH($F35,$B$269:$B$305,0)),SUMIFS('Input-Ext Allocators'!E$8:E$63,'Input-Ext Allocators'!$B$8:$B$63,$F35))*$D35</f>
        <v>0</v>
      </c>
      <c r="I35" s="143">
        <f ca="1">IFERROR(INDEX(I$269:I$305,MATCH($F35,$B$269:$B$305,0))/INDEX($D$269:$D$305,MATCH($F35,$B$269:$B$305,0)),SUMIFS('Input-Ext Allocators'!F$8:F$63,'Input-Ext Allocators'!$B$8:$B$63,$F35))*$D35</f>
        <v>0</v>
      </c>
      <c r="J35" s="143">
        <f ca="1">IFERROR(INDEX(J$269:J$305,MATCH($F35,$B$269:$B$305,0))/INDEX($D$269:$D$305,MATCH($F35,$B$269:$B$305,0)),SUMIFS('Input-Ext Allocators'!G$8:G$63,'Input-Ext Allocators'!$B$8:$B$63,$F35))*$D35</f>
        <v>0</v>
      </c>
      <c r="K35" s="143">
        <f ca="1">IFERROR(INDEX(K$269:K$305,MATCH($F35,$B$269:$B$305,0))/INDEX($D$269:$D$305,MATCH($F35,$B$269:$B$305,0)),SUMIFS('Input-Ext Allocators'!H$8:H$63,'Input-Ext Allocators'!$B$8:$B$63,$F35))*$D35</f>
        <v>0</v>
      </c>
      <c r="L35" s="143">
        <f ca="1">IFERROR(INDEX(L$269:L$305,MATCH($F35,$B$269:$B$305,0))/INDEX($D$269:$D$305,MATCH($F35,$B$269:$B$305,0)),SUMIFS('Input-Ext Allocators'!I$8:I$63,'Input-Ext Allocators'!$B$8:$B$63,$F35))*$D35</f>
        <v>0</v>
      </c>
      <c r="M35" s="143">
        <f ca="1">IFERROR(INDEX(M$269:M$305,MATCH($F35,$B$269:$B$305,0))/INDEX($D$269:$D$305,MATCH($F35,$B$269:$B$305,0)),SUMIFS('Input-Ext Allocators'!J$8:J$63,'Input-Ext Allocators'!$B$8:$B$63,$F35))*$D35</f>
        <v>0</v>
      </c>
      <c r="N35" s="143">
        <f ca="1">IFERROR(INDEX(N$269:N$305,MATCH($F35,$B$269:$B$305,0))/INDEX($D$269:$D$305,MATCH($F35,$B$269:$B$305,0)),SUMIFS('Input-Ext Allocators'!K$8:K$63,'Input-Ext Allocators'!$B$8:$B$63,$F35))*$D35</f>
        <v>0</v>
      </c>
      <c r="O35" s="143">
        <f ca="1">IFERROR(INDEX(O$269:O$305,MATCH($F35,$B$269:$B$305,0))/INDEX($D$269:$D$305,MATCH($F35,$B$269:$B$305,0)),SUMIFS('Input-Ext Allocators'!L$8:L$63,'Input-Ext Allocators'!$B$8:$B$63,$F35))*$D35</f>
        <v>0</v>
      </c>
      <c r="P35" s="143">
        <f ca="1">IFERROR(INDEX(P$269:P$305,MATCH($F35,$B$269:$B$305,0))/INDEX($D$269:$D$305,MATCH($F35,$B$269:$B$305,0)),SUMIFS('Input-Ext Allocators'!M$8:M$63,'Input-Ext Allocators'!$B$8:$B$63,$F35))*$D35</f>
        <v>0</v>
      </c>
      <c r="Q35" s="143">
        <f ca="1">IFERROR(INDEX(Q$269:Q$305,MATCH($F35,$B$269:$B$305,0))/INDEX($D$269:$D$305,MATCH($F35,$B$269:$B$305,0)),SUMIFS('Input-Ext Allocators'!N$8:N$63,'Input-Ext Allocators'!$B$8:$B$63,$F35))*$D35</f>
        <v>0</v>
      </c>
      <c r="R35" s="143">
        <f ca="1">IFERROR(INDEX(R$269:R$305,MATCH($F35,$B$269:$B$305,0))/INDEX($D$269:$D$305,MATCH($F35,$B$269:$B$305,0)),SUMIFS('Input-Ext Allocators'!O$8:O$63,'Input-Ext Allocators'!$B$8:$B$63,$F35))*$D35</f>
        <v>0</v>
      </c>
      <c r="S35" s="143">
        <f ca="1">IFERROR(INDEX(S$269:S$305,MATCH($F35,$B$269:$B$305,0))/INDEX($D$269:$D$305,MATCH($F35,$B$269:$B$305,0)),SUMIFS('Input-Ext Allocators'!P$8:P$63,'Input-Ext Allocators'!$B$8:$B$63,$F35))*$D35</f>
        <v>0</v>
      </c>
      <c r="T35" s="143">
        <f ca="1">IFERROR(INDEX(T$269:T$305,MATCH($F35,$B$269:$B$305,0))/INDEX($D$269:$D$305,MATCH($F35,$B$269:$B$305,0)),SUMIFS('Input-Ext Allocators'!Q$8:Q$63,'Input-Ext Allocators'!$B$8:$B$63,$F35))*$D35</f>
        <v>0</v>
      </c>
      <c r="U35" s="143">
        <f ca="1">IFERROR(INDEX(U$269:U$305,MATCH($F35,$B$269:$B$305,0))/INDEX($D$269:$D$305,MATCH($F35,$B$269:$B$305,0)),SUMIFS('Input-Ext Allocators'!R$8:R$63,'Input-Ext Allocators'!$B$8:$B$63,$F35))*$D35</f>
        <v>0</v>
      </c>
      <c r="V35" s="143">
        <f ca="1">IFERROR(INDEX(V$269:V$305,MATCH($F35,$B$269:$B$305,0))/INDEX($D$269:$D$305,MATCH($F35,$B$269:$B$305,0)),SUMIFS('Input-Ext Allocators'!S$8:S$63,'Input-Ext Allocators'!$B$8:$B$63,$F35))*$D35</f>
        <v>0</v>
      </c>
      <c r="W35" s="143">
        <f ca="1">IFERROR(INDEX(W$269:W$305,MATCH($F35,$B$269:$B$305,0))/INDEX($D$269:$D$305,MATCH($F35,$B$269:$B$305,0)),SUMIFS('Input-Ext Allocators'!T$8:T$63,'Input-Ext Allocators'!$B$8:$B$63,$F35))*$D35</f>
        <v>0</v>
      </c>
      <c r="X35" s="143">
        <f ca="1">IFERROR(INDEX(X$269:X$305,MATCH($F35,$B$269:$B$305,0))/INDEX($D$269:$D$305,MATCH($F35,$B$269:$B$305,0)),SUMIFS('Input-Ext Allocators'!U$8:U$63,'Input-Ext Allocators'!$B$8:$B$63,$F35))*$D35</f>
        <v>0</v>
      </c>
      <c r="Y35" s="143">
        <f ca="1">IFERROR(INDEX(Y$269:Y$305,MATCH($F35,$B$269:$B$305,0))/INDEX($D$269:$D$305,MATCH($F35,$B$269:$B$305,0)),SUMIFS('Input-Ext Allocators'!V$8:V$63,'Input-Ext Allocators'!$B$8:$B$63,$F35))*$D35</f>
        <v>0</v>
      </c>
      <c r="Z35" s="143">
        <f ca="1">IFERROR(INDEX(Z$269:Z$305,MATCH($F35,$B$269:$B$305,0))/INDEX($D$269:$D$305,MATCH($F35,$B$269:$B$305,0)),SUMIFS('Input-Ext Allocators'!W$8:W$63,'Input-Ext Allocators'!$B$8:$B$63,$F35))*$D35</f>
        <v>0</v>
      </c>
    </row>
    <row r="36" spans="1:26" outlineLevel="1">
      <c r="A36" s="113">
        <f>IF(ISBLANK('Input-Accounts'!A36),"",'Input-Accounts'!A36)</f>
        <v>27</v>
      </c>
      <c r="B36" s="17" t="str">
        <f>IF(ISBLANK('Input-Accounts'!B36),"",'Input-Accounts'!B36)</f>
        <v>Mains Plastic IP 6"</v>
      </c>
      <c r="C36" s="113">
        <f>IF(ISBLANK('Input-Accounts'!C36),"",'Input-Accounts'!C36)</f>
        <v>376.1</v>
      </c>
      <c r="D36" s="143">
        <f t="shared" ca="1" si="7"/>
        <v>0</v>
      </c>
      <c r="E36" s="143">
        <f t="shared" ca="1" si="8"/>
        <v>0</v>
      </c>
      <c r="F36" s="89" t="str" cm="1">
        <f t="array" aca="1" ref="F36" ca="1">IF(D36=0,"-",IF('Input-Accounts'!$E36&lt;&gt;0,'Input-Accounts'!$E36,INDEX('Input-Accounts'!$H36:$J36,,MATCH($F$6,'Input-Accounts'!$H$6:$J$6,0))))</f>
        <v>-</v>
      </c>
      <c r="G36" s="143">
        <f ca="1">IFERROR(INDEX(G$269:G$305,MATCH($F36,$B$269:$B$305,0))/INDEX($D$269:$D$305,MATCH($F36,$B$269:$B$305,0)),SUMIFS('Input-Ext Allocators'!D$8:D$63,'Input-Ext Allocators'!$B$8:$B$63,$F36))*$D36</f>
        <v>0</v>
      </c>
      <c r="H36" s="143">
        <f ca="1">IFERROR(INDEX(H$269:H$305,MATCH($F36,$B$269:$B$305,0))/INDEX($D$269:$D$305,MATCH($F36,$B$269:$B$305,0)),SUMIFS('Input-Ext Allocators'!E$8:E$63,'Input-Ext Allocators'!$B$8:$B$63,$F36))*$D36</f>
        <v>0</v>
      </c>
      <c r="I36" s="143">
        <f ca="1">IFERROR(INDEX(I$269:I$305,MATCH($F36,$B$269:$B$305,0))/INDEX($D$269:$D$305,MATCH($F36,$B$269:$B$305,0)),SUMIFS('Input-Ext Allocators'!F$8:F$63,'Input-Ext Allocators'!$B$8:$B$63,$F36))*$D36</f>
        <v>0</v>
      </c>
      <c r="J36" s="143">
        <f ca="1">IFERROR(INDEX(J$269:J$305,MATCH($F36,$B$269:$B$305,0))/INDEX($D$269:$D$305,MATCH($F36,$B$269:$B$305,0)),SUMIFS('Input-Ext Allocators'!G$8:G$63,'Input-Ext Allocators'!$B$8:$B$63,$F36))*$D36</f>
        <v>0</v>
      </c>
      <c r="K36" s="143">
        <f ca="1">IFERROR(INDEX(K$269:K$305,MATCH($F36,$B$269:$B$305,0))/INDEX($D$269:$D$305,MATCH($F36,$B$269:$B$305,0)),SUMIFS('Input-Ext Allocators'!H$8:H$63,'Input-Ext Allocators'!$B$8:$B$63,$F36))*$D36</f>
        <v>0</v>
      </c>
      <c r="L36" s="143">
        <f ca="1">IFERROR(INDEX(L$269:L$305,MATCH($F36,$B$269:$B$305,0))/INDEX($D$269:$D$305,MATCH($F36,$B$269:$B$305,0)),SUMIFS('Input-Ext Allocators'!I$8:I$63,'Input-Ext Allocators'!$B$8:$B$63,$F36))*$D36</f>
        <v>0</v>
      </c>
      <c r="M36" s="143">
        <f ca="1">IFERROR(INDEX(M$269:M$305,MATCH($F36,$B$269:$B$305,0))/INDEX($D$269:$D$305,MATCH($F36,$B$269:$B$305,0)),SUMIFS('Input-Ext Allocators'!J$8:J$63,'Input-Ext Allocators'!$B$8:$B$63,$F36))*$D36</f>
        <v>0</v>
      </c>
      <c r="N36" s="143">
        <f ca="1">IFERROR(INDEX(N$269:N$305,MATCH($F36,$B$269:$B$305,0))/INDEX($D$269:$D$305,MATCH($F36,$B$269:$B$305,0)),SUMIFS('Input-Ext Allocators'!K$8:K$63,'Input-Ext Allocators'!$B$8:$B$63,$F36))*$D36</f>
        <v>0</v>
      </c>
      <c r="O36" s="143">
        <f ca="1">IFERROR(INDEX(O$269:O$305,MATCH($F36,$B$269:$B$305,0))/INDEX($D$269:$D$305,MATCH($F36,$B$269:$B$305,0)),SUMIFS('Input-Ext Allocators'!L$8:L$63,'Input-Ext Allocators'!$B$8:$B$63,$F36))*$D36</f>
        <v>0</v>
      </c>
      <c r="P36" s="143">
        <f ca="1">IFERROR(INDEX(P$269:P$305,MATCH($F36,$B$269:$B$305,0))/INDEX($D$269:$D$305,MATCH($F36,$B$269:$B$305,0)),SUMIFS('Input-Ext Allocators'!M$8:M$63,'Input-Ext Allocators'!$B$8:$B$63,$F36))*$D36</f>
        <v>0</v>
      </c>
      <c r="Q36" s="143">
        <f ca="1">IFERROR(INDEX(Q$269:Q$305,MATCH($F36,$B$269:$B$305,0))/INDEX($D$269:$D$305,MATCH($F36,$B$269:$B$305,0)),SUMIFS('Input-Ext Allocators'!N$8:N$63,'Input-Ext Allocators'!$B$8:$B$63,$F36))*$D36</f>
        <v>0</v>
      </c>
      <c r="R36" s="143">
        <f ca="1">IFERROR(INDEX(R$269:R$305,MATCH($F36,$B$269:$B$305,0))/INDEX($D$269:$D$305,MATCH($F36,$B$269:$B$305,0)),SUMIFS('Input-Ext Allocators'!O$8:O$63,'Input-Ext Allocators'!$B$8:$B$63,$F36))*$D36</f>
        <v>0</v>
      </c>
      <c r="S36" s="143">
        <f ca="1">IFERROR(INDEX(S$269:S$305,MATCH($F36,$B$269:$B$305,0))/INDEX($D$269:$D$305,MATCH($F36,$B$269:$B$305,0)),SUMIFS('Input-Ext Allocators'!P$8:P$63,'Input-Ext Allocators'!$B$8:$B$63,$F36))*$D36</f>
        <v>0</v>
      </c>
      <c r="T36" s="143">
        <f ca="1">IFERROR(INDEX(T$269:T$305,MATCH($F36,$B$269:$B$305,0))/INDEX($D$269:$D$305,MATCH($F36,$B$269:$B$305,0)),SUMIFS('Input-Ext Allocators'!Q$8:Q$63,'Input-Ext Allocators'!$B$8:$B$63,$F36))*$D36</f>
        <v>0</v>
      </c>
      <c r="U36" s="143">
        <f ca="1">IFERROR(INDEX(U$269:U$305,MATCH($F36,$B$269:$B$305,0))/INDEX($D$269:$D$305,MATCH($F36,$B$269:$B$305,0)),SUMIFS('Input-Ext Allocators'!R$8:R$63,'Input-Ext Allocators'!$B$8:$B$63,$F36))*$D36</f>
        <v>0</v>
      </c>
      <c r="V36" s="143">
        <f ca="1">IFERROR(INDEX(V$269:V$305,MATCH($F36,$B$269:$B$305,0))/INDEX($D$269:$D$305,MATCH($F36,$B$269:$B$305,0)),SUMIFS('Input-Ext Allocators'!S$8:S$63,'Input-Ext Allocators'!$B$8:$B$63,$F36))*$D36</f>
        <v>0</v>
      </c>
      <c r="W36" s="143">
        <f ca="1">IFERROR(INDEX(W$269:W$305,MATCH($F36,$B$269:$B$305,0))/INDEX($D$269:$D$305,MATCH($F36,$B$269:$B$305,0)),SUMIFS('Input-Ext Allocators'!T$8:T$63,'Input-Ext Allocators'!$B$8:$B$63,$F36))*$D36</f>
        <v>0</v>
      </c>
      <c r="X36" s="143">
        <f ca="1">IFERROR(INDEX(X$269:X$305,MATCH($F36,$B$269:$B$305,0))/INDEX($D$269:$D$305,MATCH($F36,$B$269:$B$305,0)),SUMIFS('Input-Ext Allocators'!U$8:U$63,'Input-Ext Allocators'!$B$8:$B$63,$F36))*$D36</f>
        <v>0</v>
      </c>
      <c r="Y36" s="143">
        <f ca="1">IFERROR(INDEX(Y$269:Y$305,MATCH($F36,$B$269:$B$305,0))/INDEX($D$269:$D$305,MATCH($F36,$B$269:$B$305,0)),SUMIFS('Input-Ext Allocators'!V$8:V$63,'Input-Ext Allocators'!$B$8:$B$63,$F36))*$D36</f>
        <v>0</v>
      </c>
      <c r="Z36" s="143">
        <f ca="1">IFERROR(INDEX(Z$269:Z$305,MATCH($F36,$B$269:$B$305,0))/INDEX($D$269:$D$305,MATCH($F36,$B$269:$B$305,0)),SUMIFS('Input-Ext Allocators'!W$8:W$63,'Input-Ext Allocators'!$B$8:$B$63,$F36))*$D36</f>
        <v>0</v>
      </c>
    </row>
    <row r="37" spans="1:26" outlineLevel="1">
      <c r="A37" s="113">
        <f>IF(ISBLANK('Input-Accounts'!A37),"",'Input-Accounts'!A37)</f>
        <v>28</v>
      </c>
      <c r="B37" s="17" t="str">
        <f>IF(ISBLANK('Input-Accounts'!B37),"",'Input-Accounts'!B37)</f>
        <v>Mains Plastic IP 4"</v>
      </c>
      <c r="C37" s="113">
        <f>IF(ISBLANK('Input-Accounts'!C37),"",'Input-Accounts'!C37)</f>
        <v>376.1</v>
      </c>
      <c r="D37" s="143">
        <f t="shared" ca="1" si="7"/>
        <v>0</v>
      </c>
      <c r="E37" s="143">
        <f t="shared" ca="1" si="8"/>
        <v>0</v>
      </c>
      <c r="F37" s="89" t="str" cm="1">
        <f t="array" aca="1" ref="F37" ca="1">IF(D37=0,"-",IF('Input-Accounts'!$E37&lt;&gt;0,'Input-Accounts'!$E37,INDEX('Input-Accounts'!$H37:$J37,,MATCH($F$6,'Input-Accounts'!$H$6:$J$6,0))))</f>
        <v>-</v>
      </c>
      <c r="G37" s="143">
        <f ca="1">IFERROR(INDEX(G$269:G$305,MATCH($F37,$B$269:$B$305,0))/INDEX($D$269:$D$305,MATCH($F37,$B$269:$B$305,0)),SUMIFS('Input-Ext Allocators'!D$8:D$63,'Input-Ext Allocators'!$B$8:$B$63,$F37))*$D37</f>
        <v>0</v>
      </c>
      <c r="H37" s="143">
        <f ca="1">IFERROR(INDEX(H$269:H$305,MATCH($F37,$B$269:$B$305,0))/INDEX($D$269:$D$305,MATCH($F37,$B$269:$B$305,0)),SUMIFS('Input-Ext Allocators'!E$8:E$63,'Input-Ext Allocators'!$B$8:$B$63,$F37))*$D37</f>
        <v>0</v>
      </c>
      <c r="I37" s="143">
        <f ca="1">IFERROR(INDEX(I$269:I$305,MATCH($F37,$B$269:$B$305,0))/INDEX($D$269:$D$305,MATCH($F37,$B$269:$B$305,0)),SUMIFS('Input-Ext Allocators'!F$8:F$63,'Input-Ext Allocators'!$B$8:$B$63,$F37))*$D37</f>
        <v>0</v>
      </c>
      <c r="J37" s="143">
        <f ca="1">IFERROR(INDEX(J$269:J$305,MATCH($F37,$B$269:$B$305,0))/INDEX($D$269:$D$305,MATCH($F37,$B$269:$B$305,0)),SUMIFS('Input-Ext Allocators'!G$8:G$63,'Input-Ext Allocators'!$B$8:$B$63,$F37))*$D37</f>
        <v>0</v>
      </c>
      <c r="K37" s="143">
        <f ca="1">IFERROR(INDEX(K$269:K$305,MATCH($F37,$B$269:$B$305,0))/INDEX($D$269:$D$305,MATCH($F37,$B$269:$B$305,0)),SUMIFS('Input-Ext Allocators'!H$8:H$63,'Input-Ext Allocators'!$B$8:$B$63,$F37))*$D37</f>
        <v>0</v>
      </c>
      <c r="L37" s="143">
        <f ca="1">IFERROR(INDEX(L$269:L$305,MATCH($F37,$B$269:$B$305,0))/INDEX($D$269:$D$305,MATCH($F37,$B$269:$B$305,0)),SUMIFS('Input-Ext Allocators'!I$8:I$63,'Input-Ext Allocators'!$B$8:$B$63,$F37))*$D37</f>
        <v>0</v>
      </c>
      <c r="M37" s="143">
        <f ca="1">IFERROR(INDEX(M$269:M$305,MATCH($F37,$B$269:$B$305,0))/INDEX($D$269:$D$305,MATCH($F37,$B$269:$B$305,0)),SUMIFS('Input-Ext Allocators'!J$8:J$63,'Input-Ext Allocators'!$B$8:$B$63,$F37))*$D37</f>
        <v>0</v>
      </c>
      <c r="N37" s="143">
        <f ca="1">IFERROR(INDEX(N$269:N$305,MATCH($F37,$B$269:$B$305,0))/INDEX($D$269:$D$305,MATCH($F37,$B$269:$B$305,0)),SUMIFS('Input-Ext Allocators'!K$8:K$63,'Input-Ext Allocators'!$B$8:$B$63,$F37))*$D37</f>
        <v>0</v>
      </c>
      <c r="O37" s="143">
        <f ca="1">IFERROR(INDEX(O$269:O$305,MATCH($F37,$B$269:$B$305,0))/INDEX($D$269:$D$305,MATCH($F37,$B$269:$B$305,0)),SUMIFS('Input-Ext Allocators'!L$8:L$63,'Input-Ext Allocators'!$B$8:$B$63,$F37))*$D37</f>
        <v>0</v>
      </c>
      <c r="P37" s="143">
        <f ca="1">IFERROR(INDEX(P$269:P$305,MATCH($F37,$B$269:$B$305,0))/INDEX($D$269:$D$305,MATCH($F37,$B$269:$B$305,0)),SUMIFS('Input-Ext Allocators'!M$8:M$63,'Input-Ext Allocators'!$B$8:$B$63,$F37))*$D37</f>
        <v>0</v>
      </c>
      <c r="Q37" s="143">
        <f ca="1">IFERROR(INDEX(Q$269:Q$305,MATCH($F37,$B$269:$B$305,0))/INDEX($D$269:$D$305,MATCH($F37,$B$269:$B$305,0)),SUMIFS('Input-Ext Allocators'!N$8:N$63,'Input-Ext Allocators'!$B$8:$B$63,$F37))*$D37</f>
        <v>0</v>
      </c>
      <c r="R37" s="143">
        <f ca="1">IFERROR(INDEX(R$269:R$305,MATCH($F37,$B$269:$B$305,0))/INDEX($D$269:$D$305,MATCH($F37,$B$269:$B$305,0)),SUMIFS('Input-Ext Allocators'!O$8:O$63,'Input-Ext Allocators'!$B$8:$B$63,$F37))*$D37</f>
        <v>0</v>
      </c>
      <c r="S37" s="143">
        <f ca="1">IFERROR(INDEX(S$269:S$305,MATCH($F37,$B$269:$B$305,0))/INDEX($D$269:$D$305,MATCH($F37,$B$269:$B$305,0)),SUMIFS('Input-Ext Allocators'!P$8:P$63,'Input-Ext Allocators'!$B$8:$B$63,$F37))*$D37</f>
        <v>0</v>
      </c>
      <c r="T37" s="143">
        <f ca="1">IFERROR(INDEX(T$269:T$305,MATCH($F37,$B$269:$B$305,0))/INDEX($D$269:$D$305,MATCH($F37,$B$269:$B$305,0)),SUMIFS('Input-Ext Allocators'!Q$8:Q$63,'Input-Ext Allocators'!$B$8:$B$63,$F37))*$D37</f>
        <v>0</v>
      </c>
      <c r="U37" s="143">
        <f ca="1">IFERROR(INDEX(U$269:U$305,MATCH($F37,$B$269:$B$305,0))/INDEX($D$269:$D$305,MATCH($F37,$B$269:$B$305,0)),SUMIFS('Input-Ext Allocators'!R$8:R$63,'Input-Ext Allocators'!$B$8:$B$63,$F37))*$D37</f>
        <v>0</v>
      </c>
      <c r="V37" s="143">
        <f ca="1">IFERROR(INDEX(V$269:V$305,MATCH($F37,$B$269:$B$305,0))/INDEX($D$269:$D$305,MATCH($F37,$B$269:$B$305,0)),SUMIFS('Input-Ext Allocators'!S$8:S$63,'Input-Ext Allocators'!$B$8:$B$63,$F37))*$D37</f>
        <v>0</v>
      </c>
      <c r="W37" s="143">
        <f ca="1">IFERROR(INDEX(W$269:W$305,MATCH($F37,$B$269:$B$305,0))/INDEX($D$269:$D$305,MATCH($F37,$B$269:$B$305,0)),SUMIFS('Input-Ext Allocators'!T$8:T$63,'Input-Ext Allocators'!$B$8:$B$63,$F37))*$D37</f>
        <v>0</v>
      </c>
      <c r="X37" s="143">
        <f ca="1">IFERROR(INDEX(X$269:X$305,MATCH($F37,$B$269:$B$305,0))/INDEX($D$269:$D$305,MATCH($F37,$B$269:$B$305,0)),SUMIFS('Input-Ext Allocators'!U$8:U$63,'Input-Ext Allocators'!$B$8:$B$63,$F37))*$D37</f>
        <v>0</v>
      </c>
      <c r="Y37" s="143">
        <f ca="1">IFERROR(INDEX(Y$269:Y$305,MATCH($F37,$B$269:$B$305,0))/INDEX($D$269:$D$305,MATCH($F37,$B$269:$B$305,0)),SUMIFS('Input-Ext Allocators'!V$8:V$63,'Input-Ext Allocators'!$B$8:$B$63,$F37))*$D37</f>
        <v>0</v>
      </c>
      <c r="Z37" s="143">
        <f ca="1">IFERROR(INDEX(Z$269:Z$305,MATCH($F37,$B$269:$B$305,0))/INDEX($D$269:$D$305,MATCH($F37,$B$269:$B$305,0)),SUMIFS('Input-Ext Allocators'!W$8:W$63,'Input-Ext Allocators'!$B$8:$B$63,$F37))*$D37</f>
        <v>0</v>
      </c>
    </row>
    <row r="38" spans="1:26" outlineLevel="1">
      <c r="A38" s="113">
        <f>IF(ISBLANK('Input-Accounts'!A38),"",'Input-Accounts'!A38)</f>
        <v>29</v>
      </c>
      <c r="B38" s="17" t="str">
        <f>IF(ISBLANK('Input-Accounts'!B38),"",'Input-Accounts'!B38)</f>
        <v>Mains Plastic IP 2"</v>
      </c>
      <c r="C38" s="113">
        <f>IF(ISBLANK('Input-Accounts'!C38),"",'Input-Accounts'!C38)</f>
        <v>376.1</v>
      </c>
      <c r="D38" s="143">
        <f t="shared" ca="1" si="7"/>
        <v>0</v>
      </c>
      <c r="E38" s="143">
        <f t="shared" ca="1" si="8"/>
        <v>0</v>
      </c>
      <c r="F38" s="89" t="str" cm="1">
        <f t="array" aca="1" ref="F38" ca="1">IF(D38=0,"-",IF('Input-Accounts'!$E38&lt;&gt;0,'Input-Accounts'!$E38,INDEX('Input-Accounts'!$H38:$J38,,MATCH($F$6,'Input-Accounts'!$H$6:$J$6,0))))</f>
        <v>-</v>
      </c>
      <c r="G38" s="143">
        <f ca="1">IFERROR(INDEX(G$269:G$305,MATCH($F38,$B$269:$B$305,0))/INDEX($D$269:$D$305,MATCH($F38,$B$269:$B$305,0)),SUMIFS('Input-Ext Allocators'!D$8:D$63,'Input-Ext Allocators'!$B$8:$B$63,$F38))*$D38</f>
        <v>0</v>
      </c>
      <c r="H38" s="143">
        <f ca="1">IFERROR(INDEX(H$269:H$305,MATCH($F38,$B$269:$B$305,0))/INDEX($D$269:$D$305,MATCH($F38,$B$269:$B$305,0)),SUMIFS('Input-Ext Allocators'!E$8:E$63,'Input-Ext Allocators'!$B$8:$B$63,$F38))*$D38</f>
        <v>0</v>
      </c>
      <c r="I38" s="143">
        <f ca="1">IFERROR(INDEX(I$269:I$305,MATCH($F38,$B$269:$B$305,0))/INDEX($D$269:$D$305,MATCH($F38,$B$269:$B$305,0)),SUMIFS('Input-Ext Allocators'!F$8:F$63,'Input-Ext Allocators'!$B$8:$B$63,$F38))*$D38</f>
        <v>0</v>
      </c>
      <c r="J38" s="143">
        <f ca="1">IFERROR(INDEX(J$269:J$305,MATCH($F38,$B$269:$B$305,0))/INDEX($D$269:$D$305,MATCH($F38,$B$269:$B$305,0)),SUMIFS('Input-Ext Allocators'!G$8:G$63,'Input-Ext Allocators'!$B$8:$B$63,$F38))*$D38</f>
        <v>0</v>
      </c>
      <c r="K38" s="143">
        <f ca="1">IFERROR(INDEX(K$269:K$305,MATCH($F38,$B$269:$B$305,0))/INDEX($D$269:$D$305,MATCH($F38,$B$269:$B$305,0)),SUMIFS('Input-Ext Allocators'!H$8:H$63,'Input-Ext Allocators'!$B$8:$B$63,$F38))*$D38</f>
        <v>0</v>
      </c>
      <c r="L38" s="143">
        <f ca="1">IFERROR(INDEX(L$269:L$305,MATCH($F38,$B$269:$B$305,0))/INDEX($D$269:$D$305,MATCH($F38,$B$269:$B$305,0)),SUMIFS('Input-Ext Allocators'!I$8:I$63,'Input-Ext Allocators'!$B$8:$B$63,$F38))*$D38</f>
        <v>0</v>
      </c>
      <c r="M38" s="143">
        <f ca="1">IFERROR(INDEX(M$269:M$305,MATCH($F38,$B$269:$B$305,0))/INDEX($D$269:$D$305,MATCH($F38,$B$269:$B$305,0)),SUMIFS('Input-Ext Allocators'!J$8:J$63,'Input-Ext Allocators'!$B$8:$B$63,$F38))*$D38</f>
        <v>0</v>
      </c>
      <c r="N38" s="143">
        <f ca="1">IFERROR(INDEX(N$269:N$305,MATCH($F38,$B$269:$B$305,0))/INDEX($D$269:$D$305,MATCH($F38,$B$269:$B$305,0)),SUMIFS('Input-Ext Allocators'!K$8:K$63,'Input-Ext Allocators'!$B$8:$B$63,$F38))*$D38</f>
        <v>0</v>
      </c>
      <c r="O38" s="143">
        <f ca="1">IFERROR(INDEX(O$269:O$305,MATCH($F38,$B$269:$B$305,0))/INDEX($D$269:$D$305,MATCH($F38,$B$269:$B$305,0)),SUMIFS('Input-Ext Allocators'!L$8:L$63,'Input-Ext Allocators'!$B$8:$B$63,$F38))*$D38</f>
        <v>0</v>
      </c>
      <c r="P38" s="143">
        <f ca="1">IFERROR(INDEX(P$269:P$305,MATCH($F38,$B$269:$B$305,0))/INDEX($D$269:$D$305,MATCH($F38,$B$269:$B$305,0)),SUMIFS('Input-Ext Allocators'!M$8:M$63,'Input-Ext Allocators'!$B$8:$B$63,$F38))*$D38</f>
        <v>0</v>
      </c>
      <c r="Q38" s="143">
        <f ca="1">IFERROR(INDEX(Q$269:Q$305,MATCH($F38,$B$269:$B$305,0))/INDEX($D$269:$D$305,MATCH($F38,$B$269:$B$305,0)),SUMIFS('Input-Ext Allocators'!N$8:N$63,'Input-Ext Allocators'!$B$8:$B$63,$F38))*$D38</f>
        <v>0</v>
      </c>
      <c r="R38" s="143">
        <f ca="1">IFERROR(INDEX(R$269:R$305,MATCH($F38,$B$269:$B$305,0))/INDEX($D$269:$D$305,MATCH($F38,$B$269:$B$305,0)),SUMIFS('Input-Ext Allocators'!O$8:O$63,'Input-Ext Allocators'!$B$8:$B$63,$F38))*$D38</f>
        <v>0</v>
      </c>
      <c r="S38" s="143">
        <f ca="1">IFERROR(INDEX(S$269:S$305,MATCH($F38,$B$269:$B$305,0))/INDEX($D$269:$D$305,MATCH($F38,$B$269:$B$305,0)),SUMIFS('Input-Ext Allocators'!P$8:P$63,'Input-Ext Allocators'!$B$8:$B$63,$F38))*$D38</f>
        <v>0</v>
      </c>
      <c r="T38" s="143">
        <f ca="1">IFERROR(INDEX(T$269:T$305,MATCH($F38,$B$269:$B$305,0))/INDEX($D$269:$D$305,MATCH($F38,$B$269:$B$305,0)),SUMIFS('Input-Ext Allocators'!Q$8:Q$63,'Input-Ext Allocators'!$B$8:$B$63,$F38))*$D38</f>
        <v>0</v>
      </c>
      <c r="U38" s="143">
        <f ca="1">IFERROR(INDEX(U$269:U$305,MATCH($F38,$B$269:$B$305,0))/INDEX($D$269:$D$305,MATCH($F38,$B$269:$B$305,0)),SUMIFS('Input-Ext Allocators'!R$8:R$63,'Input-Ext Allocators'!$B$8:$B$63,$F38))*$D38</f>
        <v>0</v>
      </c>
      <c r="V38" s="143">
        <f ca="1">IFERROR(INDEX(V$269:V$305,MATCH($F38,$B$269:$B$305,0))/INDEX($D$269:$D$305,MATCH($F38,$B$269:$B$305,0)),SUMIFS('Input-Ext Allocators'!S$8:S$63,'Input-Ext Allocators'!$B$8:$B$63,$F38))*$D38</f>
        <v>0</v>
      </c>
      <c r="W38" s="143">
        <f ca="1">IFERROR(INDEX(W$269:W$305,MATCH($F38,$B$269:$B$305,0))/INDEX($D$269:$D$305,MATCH($F38,$B$269:$B$305,0)),SUMIFS('Input-Ext Allocators'!T$8:T$63,'Input-Ext Allocators'!$B$8:$B$63,$F38))*$D38</f>
        <v>0</v>
      </c>
      <c r="X38" s="143">
        <f ca="1">IFERROR(INDEX(X$269:X$305,MATCH($F38,$B$269:$B$305,0))/INDEX($D$269:$D$305,MATCH($F38,$B$269:$B$305,0)),SUMIFS('Input-Ext Allocators'!U$8:U$63,'Input-Ext Allocators'!$B$8:$B$63,$F38))*$D38</f>
        <v>0</v>
      </c>
      <c r="Y38" s="143">
        <f ca="1">IFERROR(INDEX(Y$269:Y$305,MATCH($F38,$B$269:$B$305,0))/INDEX($D$269:$D$305,MATCH($F38,$B$269:$B$305,0)),SUMIFS('Input-Ext Allocators'!V$8:V$63,'Input-Ext Allocators'!$B$8:$B$63,$F38))*$D38</f>
        <v>0</v>
      </c>
      <c r="Z38" s="143">
        <f ca="1">IFERROR(INDEX(Z$269:Z$305,MATCH($F38,$B$269:$B$305,0))/INDEX($D$269:$D$305,MATCH($F38,$B$269:$B$305,0)),SUMIFS('Input-Ext Allocators'!W$8:W$63,'Input-Ext Allocators'!$B$8:$B$63,$F38))*$D38</f>
        <v>0</v>
      </c>
    </row>
    <row r="39" spans="1:26" outlineLevel="1">
      <c r="A39" s="113">
        <f>IF(ISBLANK('Input-Accounts'!A39),"",'Input-Accounts'!A39)</f>
        <v>30</v>
      </c>
      <c r="B39" s="17" t="str">
        <f>IF(ISBLANK('Input-Accounts'!B39),"",'Input-Accounts'!B39)</f>
        <v>Mains - Direct</v>
      </c>
      <c r="C39" s="113">
        <f>IF(ISBLANK('Input-Accounts'!C39),"",'Input-Accounts'!C39)</f>
        <v>376.1</v>
      </c>
      <c r="D39" s="143">
        <f t="shared" ca="1" si="7"/>
        <v>0</v>
      </c>
      <c r="E39" s="143">
        <f t="shared" ca="1" si="8"/>
        <v>0</v>
      </c>
      <c r="F39" s="89" t="str" cm="1">
        <f t="array" aca="1" ref="F39" ca="1">IF(D39=0,"-",IF('Input-Accounts'!$E39&lt;&gt;0,'Input-Accounts'!$E39,INDEX('Input-Accounts'!$H39:$J39,,MATCH($F$6,'Input-Accounts'!$H$6:$J$6,0))))</f>
        <v>-</v>
      </c>
      <c r="G39" s="143">
        <f ca="1">IFERROR(INDEX(G$269:G$305,MATCH($F39,$B$269:$B$305,0))/INDEX($D$269:$D$305,MATCH($F39,$B$269:$B$305,0)),SUMIFS('Input-Ext Allocators'!D$8:D$63,'Input-Ext Allocators'!$B$8:$B$63,$F39))*$D39</f>
        <v>0</v>
      </c>
      <c r="H39" s="143">
        <f ca="1">IFERROR(INDEX(H$269:H$305,MATCH($F39,$B$269:$B$305,0))/INDEX($D$269:$D$305,MATCH($F39,$B$269:$B$305,0)),SUMIFS('Input-Ext Allocators'!E$8:E$63,'Input-Ext Allocators'!$B$8:$B$63,$F39))*$D39</f>
        <v>0</v>
      </c>
      <c r="I39" s="143">
        <f ca="1">IFERROR(INDEX(I$269:I$305,MATCH($F39,$B$269:$B$305,0))/INDEX($D$269:$D$305,MATCH($F39,$B$269:$B$305,0)),SUMIFS('Input-Ext Allocators'!F$8:F$63,'Input-Ext Allocators'!$B$8:$B$63,$F39))*$D39</f>
        <v>0</v>
      </c>
      <c r="J39" s="143">
        <f ca="1">IFERROR(INDEX(J$269:J$305,MATCH($F39,$B$269:$B$305,0))/INDEX($D$269:$D$305,MATCH($F39,$B$269:$B$305,0)),SUMIFS('Input-Ext Allocators'!G$8:G$63,'Input-Ext Allocators'!$B$8:$B$63,$F39))*$D39</f>
        <v>0</v>
      </c>
      <c r="K39" s="143">
        <f ca="1">IFERROR(INDEX(K$269:K$305,MATCH($F39,$B$269:$B$305,0))/INDEX($D$269:$D$305,MATCH($F39,$B$269:$B$305,0)),SUMIFS('Input-Ext Allocators'!H$8:H$63,'Input-Ext Allocators'!$B$8:$B$63,$F39))*$D39</f>
        <v>0</v>
      </c>
      <c r="L39" s="143">
        <f ca="1">IFERROR(INDEX(L$269:L$305,MATCH($F39,$B$269:$B$305,0))/INDEX($D$269:$D$305,MATCH($F39,$B$269:$B$305,0)),SUMIFS('Input-Ext Allocators'!I$8:I$63,'Input-Ext Allocators'!$B$8:$B$63,$F39))*$D39</f>
        <v>0</v>
      </c>
      <c r="M39" s="143">
        <f ca="1">IFERROR(INDEX(M$269:M$305,MATCH($F39,$B$269:$B$305,0))/INDEX($D$269:$D$305,MATCH($F39,$B$269:$B$305,0)),SUMIFS('Input-Ext Allocators'!J$8:J$63,'Input-Ext Allocators'!$B$8:$B$63,$F39))*$D39</f>
        <v>0</v>
      </c>
      <c r="N39" s="143">
        <f ca="1">IFERROR(INDEX(N$269:N$305,MATCH($F39,$B$269:$B$305,0))/INDEX($D$269:$D$305,MATCH($F39,$B$269:$B$305,0)),SUMIFS('Input-Ext Allocators'!K$8:K$63,'Input-Ext Allocators'!$B$8:$B$63,$F39))*$D39</f>
        <v>0</v>
      </c>
      <c r="O39" s="143">
        <f ca="1">IFERROR(INDEX(O$269:O$305,MATCH($F39,$B$269:$B$305,0))/INDEX($D$269:$D$305,MATCH($F39,$B$269:$B$305,0)),SUMIFS('Input-Ext Allocators'!L$8:L$63,'Input-Ext Allocators'!$B$8:$B$63,$F39))*$D39</f>
        <v>0</v>
      </c>
      <c r="P39" s="143">
        <f ca="1">IFERROR(INDEX(P$269:P$305,MATCH($F39,$B$269:$B$305,0))/INDEX($D$269:$D$305,MATCH($F39,$B$269:$B$305,0)),SUMIFS('Input-Ext Allocators'!M$8:M$63,'Input-Ext Allocators'!$B$8:$B$63,$F39))*$D39</f>
        <v>0</v>
      </c>
      <c r="Q39" s="143">
        <f ca="1">IFERROR(INDEX(Q$269:Q$305,MATCH($F39,$B$269:$B$305,0))/INDEX($D$269:$D$305,MATCH($F39,$B$269:$B$305,0)),SUMIFS('Input-Ext Allocators'!N$8:N$63,'Input-Ext Allocators'!$B$8:$B$63,$F39))*$D39</f>
        <v>0</v>
      </c>
      <c r="R39" s="143">
        <f ca="1">IFERROR(INDEX(R$269:R$305,MATCH($F39,$B$269:$B$305,0))/INDEX($D$269:$D$305,MATCH($F39,$B$269:$B$305,0)),SUMIFS('Input-Ext Allocators'!O$8:O$63,'Input-Ext Allocators'!$B$8:$B$63,$F39))*$D39</f>
        <v>0</v>
      </c>
      <c r="S39" s="143">
        <f ca="1">IFERROR(INDEX(S$269:S$305,MATCH($F39,$B$269:$B$305,0))/INDEX($D$269:$D$305,MATCH($F39,$B$269:$B$305,0)),SUMIFS('Input-Ext Allocators'!P$8:P$63,'Input-Ext Allocators'!$B$8:$B$63,$F39))*$D39</f>
        <v>0</v>
      </c>
      <c r="T39" s="143">
        <f ca="1">IFERROR(INDEX(T$269:T$305,MATCH($F39,$B$269:$B$305,0))/INDEX($D$269:$D$305,MATCH($F39,$B$269:$B$305,0)),SUMIFS('Input-Ext Allocators'!Q$8:Q$63,'Input-Ext Allocators'!$B$8:$B$63,$F39))*$D39</f>
        <v>0</v>
      </c>
      <c r="U39" s="143">
        <f ca="1">IFERROR(INDEX(U$269:U$305,MATCH($F39,$B$269:$B$305,0))/INDEX($D$269:$D$305,MATCH($F39,$B$269:$B$305,0)),SUMIFS('Input-Ext Allocators'!R$8:R$63,'Input-Ext Allocators'!$B$8:$B$63,$F39))*$D39</f>
        <v>0</v>
      </c>
      <c r="V39" s="143">
        <f ca="1">IFERROR(INDEX(V$269:V$305,MATCH($F39,$B$269:$B$305,0))/INDEX($D$269:$D$305,MATCH($F39,$B$269:$B$305,0)),SUMIFS('Input-Ext Allocators'!S$8:S$63,'Input-Ext Allocators'!$B$8:$B$63,$F39))*$D39</f>
        <v>0</v>
      </c>
      <c r="W39" s="143">
        <f ca="1">IFERROR(INDEX(W$269:W$305,MATCH($F39,$B$269:$B$305,0))/INDEX($D$269:$D$305,MATCH($F39,$B$269:$B$305,0)),SUMIFS('Input-Ext Allocators'!T$8:T$63,'Input-Ext Allocators'!$B$8:$B$63,$F39))*$D39</f>
        <v>0</v>
      </c>
      <c r="X39" s="143">
        <f ca="1">IFERROR(INDEX(X$269:X$305,MATCH($F39,$B$269:$B$305,0))/INDEX($D$269:$D$305,MATCH($F39,$B$269:$B$305,0)),SUMIFS('Input-Ext Allocators'!U$8:U$63,'Input-Ext Allocators'!$B$8:$B$63,$F39))*$D39</f>
        <v>0</v>
      </c>
      <c r="Y39" s="143">
        <f ca="1">IFERROR(INDEX(Y$269:Y$305,MATCH($F39,$B$269:$B$305,0))/INDEX($D$269:$D$305,MATCH($F39,$B$269:$B$305,0)),SUMIFS('Input-Ext Allocators'!V$8:V$63,'Input-Ext Allocators'!$B$8:$B$63,$F39))*$D39</f>
        <v>0</v>
      </c>
      <c r="Z39" s="143">
        <f ca="1">IFERROR(INDEX(Z$269:Z$305,MATCH($F39,$B$269:$B$305,0))/INDEX($D$269:$D$305,MATCH($F39,$B$269:$B$305,0)),SUMIFS('Input-Ext Allocators'!W$8:W$63,'Input-Ext Allocators'!$B$8:$B$63,$F39))*$D39</f>
        <v>0</v>
      </c>
    </row>
    <row r="40" spans="1:26" outlineLevel="1">
      <c r="A40" s="113">
        <f>IF(ISBLANK('Input-Accounts'!A40),"",'Input-Accounts'!A40)</f>
        <v>31</v>
      </c>
      <c r="B40" s="17" t="str">
        <f>IF(ISBLANK('Input-Accounts'!B40),"",'Input-Accounts'!B40)</f>
        <v>Compressor Station</v>
      </c>
      <c r="C40" s="113">
        <f>IF(ISBLANK('Input-Accounts'!C40),"",'Input-Accounts'!C40)</f>
        <v>377</v>
      </c>
      <c r="D40" s="143">
        <f t="shared" ca="1" si="7"/>
        <v>0</v>
      </c>
      <c r="E40" s="143">
        <f t="shared" ca="1" si="8"/>
        <v>0</v>
      </c>
      <c r="F40" s="89" t="str" cm="1">
        <f t="array" aca="1" ref="F40" ca="1">IF(D40=0,"-",IF('Input-Accounts'!$E40&lt;&gt;0,'Input-Accounts'!$E40,INDEX('Input-Accounts'!$H40:$J40,,MATCH($F$6,'Input-Accounts'!$H$6:$J$6,0))))</f>
        <v>-</v>
      </c>
      <c r="G40" s="143">
        <f ca="1">IFERROR(INDEX(G$269:G$305,MATCH($F40,$B$269:$B$305,0))/INDEX($D$269:$D$305,MATCH($F40,$B$269:$B$305,0)),SUMIFS('Input-Ext Allocators'!D$8:D$63,'Input-Ext Allocators'!$B$8:$B$63,$F40))*$D40</f>
        <v>0</v>
      </c>
      <c r="H40" s="143">
        <f ca="1">IFERROR(INDEX(H$269:H$305,MATCH($F40,$B$269:$B$305,0))/INDEX($D$269:$D$305,MATCH($F40,$B$269:$B$305,0)),SUMIFS('Input-Ext Allocators'!E$8:E$63,'Input-Ext Allocators'!$B$8:$B$63,$F40))*$D40</f>
        <v>0</v>
      </c>
      <c r="I40" s="143">
        <f ca="1">IFERROR(INDEX(I$269:I$305,MATCH($F40,$B$269:$B$305,0))/INDEX($D$269:$D$305,MATCH($F40,$B$269:$B$305,0)),SUMIFS('Input-Ext Allocators'!F$8:F$63,'Input-Ext Allocators'!$B$8:$B$63,$F40))*$D40</f>
        <v>0</v>
      </c>
      <c r="J40" s="143">
        <f ca="1">IFERROR(INDEX(J$269:J$305,MATCH($F40,$B$269:$B$305,0))/INDEX($D$269:$D$305,MATCH($F40,$B$269:$B$305,0)),SUMIFS('Input-Ext Allocators'!G$8:G$63,'Input-Ext Allocators'!$B$8:$B$63,$F40))*$D40</f>
        <v>0</v>
      </c>
      <c r="K40" s="143">
        <f ca="1">IFERROR(INDEX(K$269:K$305,MATCH($F40,$B$269:$B$305,0))/INDEX($D$269:$D$305,MATCH($F40,$B$269:$B$305,0)),SUMIFS('Input-Ext Allocators'!H$8:H$63,'Input-Ext Allocators'!$B$8:$B$63,$F40))*$D40</f>
        <v>0</v>
      </c>
      <c r="L40" s="143">
        <f ca="1">IFERROR(INDEX(L$269:L$305,MATCH($F40,$B$269:$B$305,0))/INDEX($D$269:$D$305,MATCH($F40,$B$269:$B$305,0)),SUMIFS('Input-Ext Allocators'!I$8:I$63,'Input-Ext Allocators'!$B$8:$B$63,$F40))*$D40</f>
        <v>0</v>
      </c>
      <c r="M40" s="143">
        <f ca="1">IFERROR(INDEX(M$269:M$305,MATCH($F40,$B$269:$B$305,0))/INDEX($D$269:$D$305,MATCH($F40,$B$269:$B$305,0)),SUMIFS('Input-Ext Allocators'!J$8:J$63,'Input-Ext Allocators'!$B$8:$B$63,$F40))*$D40</f>
        <v>0</v>
      </c>
      <c r="N40" s="143">
        <f ca="1">IFERROR(INDEX(N$269:N$305,MATCH($F40,$B$269:$B$305,0))/INDEX($D$269:$D$305,MATCH($F40,$B$269:$B$305,0)),SUMIFS('Input-Ext Allocators'!K$8:K$63,'Input-Ext Allocators'!$B$8:$B$63,$F40))*$D40</f>
        <v>0</v>
      </c>
      <c r="O40" s="143">
        <f ca="1">IFERROR(INDEX(O$269:O$305,MATCH($F40,$B$269:$B$305,0))/INDEX($D$269:$D$305,MATCH($F40,$B$269:$B$305,0)),SUMIFS('Input-Ext Allocators'!L$8:L$63,'Input-Ext Allocators'!$B$8:$B$63,$F40))*$D40</f>
        <v>0</v>
      </c>
      <c r="P40" s="143">
        <f ca="1">IFERROR(INDEX(P$269:P$305,MATCH($F40,$B$269:$B$305,0))/INDEX($D$269:$D$305,MATCH($F40,$B$269:$B$305,0)),SUMIFS('Input-Ext Allocators'!M$8:M$63,'Input-Ext Allocators'!$B$8:$B$63,$F40))*$D40</f>
        <v>0</v>
      </c>
      <c r="Q40" s="143">
        <f ca="1">IFERROR(INDEX(Q$269:Q$305,MATCH($F40,$B$269:$B$305,0))/INDEX($D$269:$D$305,MATCH($F40,$B$269:$B$305,0)),SUMIFS('Input-Ext Allocators'!N$8:N$63,'Input-Ext Allocators'!$B$8:$B$63,$F40))*$D40</f>
        <v>0</v>
      </c>
      <c r="R40" s="143">
        <f ca="1">IFERROR(INDEX(R$269:R$305,MATCH($F40,$B$269:$B$305,0))/INDEX($D$269:$D$305,MATCH($F40,$B$269:$B$305,0)),SUMIFS('Input-Ext Allocators'!O$8:O$63,'Input-Ext Allocators'!$B$8:$B$63,$F40))*$D40</f>
        <v>0</v>
      </c>
      <c r="S40" s="143">
        <f ca="1">IFERROR(INDEX(S$269:S$305,MATCH($F40,$B$269:$B$305,0))/INDEX($D$269:$D$305,MATCH($F40,$B$269:$B$305,0)),SUMIFS('Input-Ext Allocators'!P$8:P$63,'Input-Ext Allocators'!$B$8:$B$63,$F40))*$D40</f>
        <v>0</v>
      </c>
      <c r="T40" s="143">
        <f ca="1">IFERROR(INDEX(T$269:T$305,MATCH($F40,$B$269:$B$305,0))/INDEX($D$269:$D$305,MATCH($F40,$B$269:$B$305,0)),SUMIFS('Input-Ext Allocators'!Q$8:Q$63,'Input-Ext Allocators'!$B$8:$B$63,$F40))*$D40</f>
        <v>0</v>
      </c>
      <c r="U40" s="143">
        <f ca="1">IFERROR(INDEX(U$269:U$305,MATCH($F40,$B$269:$B$305,0))/INDEX($D$269:$D$305,MATCH($F40,$B$269:$B$305,0)),SUMIFS('Input-Ext Allocators'!R$8:R$63,'Input-Ext Allocators'!$B$8:$B$63,$F40))*$D40</f>
        <v>0</v>
      </c>
      <c r="V40" s="143">
        <f ca="1">IFERROR(INDEX(V$269:V$305,MATCH($F40,$B$269:$B$305,0))/INDEX($D$269:$D$305,MATCH($F40,$B$269:$B$305,0)),SUMIFS('Input-Ext Allocators'!S$8:S$63,'Input-Ext Allocators'!$B$8:$B$63,$F40))*$D40</f>
        <v>0</v>
      </c>
      <c r="W40" s="143">
        <f ca="1">IFERROR(INDEX(W$269:W$305,MATCH($F40,$B$269:$B$305,0))/INDEX($D$269:$D$305,MATCH($F40,$B$269:$B$305,0)),SUMIFS('Input-Ext Allocators'!T$8:T$63,'Input-Ext Allocators'!$B$8:$B$63,$F40))*$D40</f>
        <v>0</v>
      </c>
      <c r="X40" s="143">
        <f ca="1">IFERROR(INDEX(X$269:X$305,MATCH($F40,$B$269:$B$305,0))/INDEX($D$269:$D$305,MATCH($F40,$B$269:$B$305,0)),SUMIFS('Input-Ext Allocators'!U$8:U$63,'Input-Ext Allocators'!$B$8:$B$63,$F40))*$D40</f>
        <v>0</v>
      </c>
      <c r="Y40" s="143">
        <f ca="1">IFERROR(INDEX(Y$269:Y$305,MATCH($F40,$B$269:$B$305,0))/INDEX($D$269:$D$305,MATCH($F40,$B$269:$B$305,0)),SUMIFS('Input-Ext Allocators'!V$8:V$63,'Input-Ext Allocators'!$B$8:$B$63,$F40))*$D40</f>
        <v>0</v>
      </c>
      <c r="Z40" s="143">
        <f ca="1">IFERROR(INDEX(Z$269:Z$305,MATCH($F40,$B$269:$B$305,0))/INDEX($D$269:$D$305,MATCH($F40,$B$269:$B$305,0)),SUMIFS('Input-Ext Allocators'!W$8:W$63,'Input-Ext Allocators'!$B$8:$B$63,$F40))*$D40</f>
        <v>0</v>
      </c>
    </row>
    <row r="41" spans="1:26" outlineLevel="1">
      <c r="A41" s="113">
        <f>IF(ISBLANK('Input-Accounts'!A41),"",'Input-Accounts'!A41)</f>
        <v>32</v>
      </c>
      <c r="B41" s="17" t="str">
        <f>IF(ISBLANK('Input-Accounts'!B41),"",'Input-Accounts'!B41)</f>
        <v>M &amp; R Station Equipment - general</v>
      </c>
      <c r="C41" s="113">
        <f>IF(ISBLANK('Input-Accounts'!C41),"",'Input-Accounts'!C41)</f>
        <v>378</v>
      </c>
      <c r="D41" s="143">
        <f t="shared" ca="1" si="7"/>
        <v>0</v>
      </c>
      <c r="E41" s="143">
        <f t="shared" ca="1" si="8"/>
        <v>0</v>
      </c>
      <c r="F41" s="89" t="str" cm="1">
        <f t="array" aca="1" ref="F41" ca="1">IF(D41=0,"-",IF('Input-Accounts'!$E41&lt;&gt;0,'Input-Accounts'!$E41,INDEX('Input-Accounts'!$H41:$J41,,MATCH($F$6,'Input-Accounts'!$H$6:$J$6,0))))</f>
        <v>-</v>
      </c>
      <c r="G41" s="143">
        <f ca="1">IFERROR(INDEX(G$269:G$305,MATCH($F41,$B$269:$B$305,0))/INDEX($D$269:$D$305,MATCH($F41,$B$269:$B$305,0)),SUMIFS('Input-Ext Allocators'!D$8:D$63,'Input-Ext Allocators'!$B$8:$B$63,$F41))*$D41</f>
        <v>0</v>
      </c>
      <c r="H41" s="143">
        <f ca="1">IFERROR(INDEX(H$269:H$305,MATCH($F41,$B$269:$B$305,0))/INDEX($D$269:$D$305,MATCH($F41,$B$269:$B$305,0)),SUMIFS('Input-Ext Allocators'!E$8:E$63,'Input-Ext Allocators'!$B$8:$B$63,$F41))*$D41</f>
        <v>0</v>
      </c>
      <c r="I41" s="143">
        <f ca="1">IFERROR(INDEX(I$269:I$305,MATCH($F41,$B$269:$B$305,0))/INDEX($D$269:$D$305,MATCH($F41,$B$269:$B$305,0)),SUMIFS('Input-Ext Allocators'!F$8:F$63,'Input-Ext Allocators'!$B$8:$B$63,$F41))*$D41</f>
        <v>0</v>
      </c>
      <c r="J41" s="143">
        <f ca="1">IFERROR(INDEX(J$269:J$305,MATCH($F41,$B$269:$B$305,0))/INDEX($D$269:$D$305,MATCH($F41,$B$269:$B$305,0)),SUMIFS('Input-Ext Allocators'!G$8:G$63,'Input-Ext Allocators'!$B$8:$B$63,$F41))*$D41</f>
        <v>0</v>
      </c>
      <c r="K41" s="143">
        <f ca="1">IFERROR(INDEX(K$269:K$305,MATCH($F41,$B$269:$B$305,0))/INDEX($D$269:$D$305,MATCH($F41,$B$269:$B$305,0)),SUMIFS('Input-Ext Allocators'!H$8:H$63,'Input-Ext Allocators'!$B$8:$B$63,$F41))*$D41</f>
        <v>0</v>
      </c>
      <c r="L41" s="143">
        <f ca="1">IFERROR(INDEX(L$269:L$305,MATCH($F41,$B$269:$B$305,0))/INDEX($D$269:$D$305,MATCH($F41,$B$269:$B$305,0)),SUMIFS('Input-Ext Allocators'!I$8:I$63,'Input-Ext Allocators'!$B$8:$B$63,$F41))*$D41</f>
        <v>0</v>
      </c>
      <c r="M41" s="143">
        <f ca="1">IFERROR(INDEX(M$269:M$305,MATCH($F41,$B$269:$B$305,0))/INDEX($D$269:$D$305,MATCH($F41,$B$269:$B$305,0)),SUMIFS('Input-Ext Allocators'!J$8:J$63,'Input-Ext Allocators'!$B$8:$B$63,$F41))*$D41</f>
        <v>0</v>
      </c>
      <c r="N41" s="143">
        <f ca="1">IFERROR(INDEX(N$269:N$305,MATCH($F41,$B$269:$B$305,0))/INDEX($D$269:$D$305,MATCH($F41,$B$269:$B$305,0)),SUMIFS('Input-Ext Allocators'!K$8:K$63,'Input-Ext Allocators'!$B$8:$B$63,$F41))*$D41</f>
        <v>0</v>
      </c>
      <c r="O41" s="143">
        <f ca="1">IFERROR(INDEX(O$269:O$305,MATCH($F41,$B$269:$B$305,0))/INDEX($D$269:$D$305,MATCH($F41,$B$269:$B$305,0)),SUMIFS('Input-Ext Allocators'!L$8:L$63,'Input-Ext Allocators'!$B$8:$B$63,$F41))*$D41</f>
        <v>0</v>
      </c>
      <c r="P41" s="143">
        <f ca="1">IFERROR(INDEX(P$269:P$305,MATCH($F41,$B$269:$B$305,0))/INDEX($D$269:$D$305,MATCH($F41,$B$269:$B$305,0)),SUMIFS('Input-Ext Allocators'!M$8:M$63,'Input-Ext Allocators'!$B$8:$B$63,$F41))*$D41</f>
        <v>0</v>
      </c>
      <c r="Q41" s="143">
        <f ca="1">IFERROR(INDEX(Q$269:Q$305,MATCH($F41,$B$269:$B$305,0))/INDEX($D$269:$D$305,MATCH($F41,$B$269:$B$305,0)),SUMIFS('Input-Ext Allocators'!N$8:N$63,'Input-Ext Allocators'!$B$8:$B$63,$F41))*$D41</f>
        <v>0</v>
      </c>
      <c r="R41" s="143">
        <f ca="1">IFERROR(INDEX(R$269:R$305,MATCH($F41,$B$269:$B$305,0))/INDEX($D$269:$D$305,MATCH($F41,$B$269:$B$305,0)),SUMIFS('Input-Ext Allocators'!O$8:O$63,'Input-Ext Allocators'!$B$8:$B$63,$F41))*$D41</f>
        <v>0</v>
      </c>
      <c r="S41" s="143">
        <f ca="1">IFERROR(INDEX(S$269:S$305,MATCH($F41,$B$269:$B$305,0))/INDEX($D$269:$D$305,MATCH($F41,$B$269:$B$305,0)),SUMIFS('Input-Ext Allocators'!P$8:P$63,'Input-Ext Allocators'!$B$8:$B$63,$F41))*$D41</f>
        <v>0</v>
      </c>
      <c r="T41" s="143">
        <f ca="1">IFERROR(INDEX(T$269:T$305,MATCH($F41,$B$269:$B$305,0))/INDEX($D$269:$D$305,MATCH($F41,$B$269:$B$305,0)),SUMIFS('Input-Ext Allocators'!Q$8:Q$63,'Input-Ext Allocators'!$B$8:$B$63,$F41))*$D41</f>
        <v>0</v>
      </c>
      <c r="U41" s="143">
        <f ca="1">IFERROR(INDEX(U$269:U$305,MATCH($F41,$B$269:$B$305,0))/INDEX($D$269:$D$305,MATCH($F41,$B$269:$B$305,0)),SUMIFS('Input-Ext Allocators'!R$8:R$63,'Input-Ext Allocators'!$B$8:$B$63,$F41))*$D41</f>
        <v>0</v>
      </c>
      <c r="V41" s="143">
        <f ca="1">IFERROR(INDEX(V$269:V$305,MATCH($F41,$B$269:$B$305,0))/INDEX($D$269:$D$305,MATCH($F41,$B$269:$B$305,0)),SUMIFS('Input-Ext Allocators'!S$8:S$63,'Input-Ext Allocators'!$B$8:$B$63,$F41))*$D41</f>
        <v>0</v>
      </c>
      <c r="W41" s="143">
        <f ca="1">IFERROR(INDEX(W$269:W$305,MATCH($F41,$B$269:$B$305,0))/INDEX($D$269:$D$305,MATCH($F41,$B$269:$B$305,0)),SUMIFS('Input-Ext Allocators'!T$8:T$63,'Input-Ext Allocators'!$B$8:$B$63,$F41))*$D41</f>
        <v>0</v>
      </c>
      <c r="X41" s="143">
        <f ca="1">IFERROR(INDEX(X$269:X$305,MATCH($F41,$B$269:$B$305,0))/INDEX($D$269:$D$305,MATCH($F41,$B$269:$B$305,0)),SUMIFS('Input-Ext Allocators'!U$8:U$63,'Input-Ext Allocators'!$B$8:$B$63,$F41))*$D41</f>
        <v>0</v>
      </c>
      <c r="Y41" s="143">
        <f ca="1">IFERROR(INDEX(Y$269:Y$305,MATCH($F41,$B$269:$B$305,0))/INDEX($D$269:$D$305,MATCH($F41,$B$269:$B$305,0)),SUMIFS('Input-Ext Allocators'!V$8:V$63,'Input-Ext Allocators'!$B$8:$B$63,$F41))*$D41</f>
        <v>0</v>
      </c>
      <c r="Z41" s="143">
        <f ca="1">IFERROR(INDEX(Z$269:Z$305,MATCH($F41,$B$269:$B$305,0))/INDEX($D$269:$D$305,MATCH($F41,$B$269:$B$305,0)),SUMIFS('Input-Ext Allocators'!W$8:W$63,'Input-Ext Allocators'!$B$8:$B$63,$F41))*$D41</f>
        <v>0</v>
      </c>
    </row>
    <row r="42" spans="1:26" outlineLevel="1">
      <c r="A42" s="113">
        <f>IF(ISBLANK('Input-Accounts'!A42),"",'Input-Accounts'!A42)</f>
        <v>33</v>
      </c>
      <c r="B42" s="17" t="str">
        <f>IF(ISBLANK('Input-Accounts'!B42),"",'Input-Accounts'!B42)</f>
        <v>M &amp; R Station Equipment - city gate</v>
      </c>
      <c r="C42" s="113">
        <f>IF(ISBLANK('Input-Accounts'!C42),"",'Input-Accounts'!C42)</f>
        <v>379</v>
      </c>
      <c r="D42" s="143">
        <f t="shared" ca="1" si="7"/>
        <v>0</v>
      </c>
      <c r="E42" s="143">
        <f t="shared" ca="1" si="8"/>
        <v>0</v>
      </c>
      <c r="F42" s="89" t="str" cm="1">
        <f t="array" aca="1" ref="F42" ca="1">IF(D42=0,"-",IF('Input-Accounts'!$E42&lt;&gt;0,'Input-Accounts'!$E42,INDEX('Input-Accounts'!$H42:$J42,,MATCH($F$6,'Input-Accounts'!$H$6:$J$6,0))))</f>
        <v>-</v>
      </c>
      <c r="G42" s="143">
        <f ca="1">IFERROR(INDEX(G$269:G$305,MATCH($F42,$B$269:$B$305,0))/INDEX($D$269:$D$305,MATCH($F42,$B$269:$B$305,0)),SUMIFS('Input-Ext Allocators'!D$8:D$63,'Input-Ext Allocators'!$B$8:$B$63,$F42))*$D42</f>
        <v>0</v>
      </c>
      <c r="H42" s="143">
        <f ca="1">IFERROR(INDEX(H$269:H$305,MATCH($F42,$B$269:$B$305,0))/INDEX($D$269:$D$305,MATCH($F42,$B$269:$B$305,0)),SUMIFS('Input-Ext Allocators'!E$8:E$63,'Input-Ext Allocators'!$B$8:$B$63,$F42))*$D42</f>
        <v>0</v>
      </c>
      <c r="I42" s="143">
        <f ca="1">IFERROR(INDEX(I$269:I$305,MATCH($F42,$B$269:$B$305,0))/INDEX($D$269:$D$305,MATCH($F42,$B$269:$B$305,0)),SUMIFS('Input-Ext Allocators'!F$8:F$63,'Input-Ext Allocators'!$B$8:$B$63,$F42))*$D42</f>
        <v>0</v>
      </c>
      <c r="J42" s="143">
        <f ca="1">IFERROR(INDEX(J$269:J$305,MATCH($F42,$B$269:$B$305,0))/INDEX($D$269:$D$305,MATCH($F42,$B$269:$B$305,0)),SUMIFS('Input-Ext Allocators'!G$8:G$63,'Input-Ext Allocators'!$B$8:$B$63,$F42))*$D42</f>
        <v>0</v>
      </c>
      <c r="K42" s="143">
        <f ca="1">IFERROR(INDEX(K$269:K$305,MATCH($F42,$B$269:$B$305,0))/INDEX($D$269:$D$305,MATCH($F42,$B$269:$B$305,0)),SUMIFS('Input-Ext Allocators'!H$8:H$63,'Input-Ext Allocators'!$B$8:$B$63,$F42))*$D42</f>
        <v>0</v>
      </c>
      <c r="L42" s="143">
        <f ca="1">IFERROR(INDEX(L$269:L$305,MATCH($F42,$B$269:$B$305,0))/INDEX($D$269:$D$305,MATCH($F42,$B$269:$B$305,0)),SUMIFS('Input-Ext Allocators'!I$8:I$63,'Input-Ext Allocators'!$B$8:$B$63,$F42))*$D42</f>
        <v>0</v>
      </c>
      <c r="M42" s="143">
        <f ca="1">IFERROR(INDEX(M$269:M$305,MATCH($F42,$B$269:$B$305,0))/INDEX($D$269:$D$305,MATCH($F42,$B$269:$B$305,0)),SUMIFS('Input-Ext Allocators'!J$8:J$63,'Input-Ext Allocators'!$B$8:$B$63,$F42))*$D42</f>
        <v>0</v>
      </c>
      <c r="N42" s="143">
        <f ca="1">IFERROR(INDEX(N$269:N$305,MATCH($F42,$B$269:$B$305,0))/INDEX($D$269:$D$305,MATCH($F42,$B$269:$B$305,0)),SUMIFS('Input-Ext Allocators'!K$8:K$63,'Input-Ext Allocators'!$B$8:$B$63,$F42))*$D42</f>
        <v>0</v>
      </c>
      <c r="O42" s="143">
        <f ca="1">IFERROR(INDEX(O$269:O$305,MATCH($F42,$B$269:$B$305,0))/INDEX($D$269:$D$305,MATCH($F42,$B$269:$B$305,0)),SUMIFS('Input-Ext Allocators'!L$8:L$63,'Input-Ext Allocators'!$B$8:$B$63,$F42))*$D42</f>
        <v>0</v>
      </c>
      <c r="P42" s="143">
        <f ca="1">IFERROR(INDEX(P$269:P$305,MATCH($F42,$B$269:$B$305,0))/INDEX($D$269:$D$305,MATCH($F42,$B$269:$B$305,0)),SUMIFS('Input-Ext Allocators'!M$8:M$63,'Input-Ext Allocators'!$B$8:$B$63,$F42))*$D42</f>
        <v>0</v>
      </c>
      <c r="Q42" s="143">
        <f ca="1">IFERROR(INDEX(Q$269:Q$305,MATCH($F42,$B$269:$B$305,0))/INDEX($D$269:$D$305,MATCH($F42,$B$269:$B$305,0)),SUMIFS('Input-Ext Allocators'!N$8:N$63,'Input-Ext Allocators'!$B$8:$B$63,$F42))*$D42</f>
        <v>0</v>
      </c>
      <c r="R42" s="143">
        <f ca="1">IFERROR(INDEX(R$269:R$305,MATCH($F42,$B$269:$B$305,0))/INDEX($D$269:$D$305,MATCH($F42,$B$269:$B$305,0)),SUMIFS('Input-Ext Allocators'!O$8:O$63,'Input-Ext Allocators'!$B$8:$B$63,$F42))*$D42</f>
        <v>0</v>
      </c>
      <c r="S42" s="143">
        <f ca="1">IFERROR(INDEX(S$269:S$305,MATCH($F42,$B$269:$B$305,0))/INDEX($D$269:$D$305,MATCH($F42,$B$269:$B$305,0)),SUMIFS('Input-Ext Allocators'!P$8:P$63,'Input-Ext Allocators'!$B$8:$B$63,$F42))*$D42</f>
        <v>0</v>
      </c>
      <c r="T42" s="143">
        <f ca="1">IFERROR(INDEX(T$269:T$305,MATCH($F42,$B$269:$B$305,0))/INDEX($D$269:$D$305,MATCH($F42,$B$269:$B$305,0)),SUMIFS('Input-Ext Allocators'!Q$8:Q$63,'Input-Ext Allocators'!$B$8:$B$63,$F42))*$D42</f>
        <v>0</v>
      </c>
      <c r="U42" s="143">
        <f ca="1">IFERROR(INDEX(U$269:U$305,MATCH($F42,$B$269:$B$305,0))/INDEX($D$269:$D$305,MATCH($F42,$B$269:$B$305,0)),SUMIFS('Input-Ext Allocators'!R$8:R$63,'Input-Ext Allocators'!$B$8:$B$63,$F42))*$D42</f>
        <v>0</v>
      </c>
      <c r="V42" s="143">
        <f ca="1">IFERROR(INDEX(V$269:V$305,MATCH($F42,$B$269:$B$305,0))/INDEX($D$269:$D$305,MATCH($F42,$B$269:$B$305,0)),SUMIFS('Input-Ext Allocators'!S$8:S$63,'Input-Ext Allocators'!$B$8:$B$63,$F42))*$D42</f>
        <v>0</v>
      </c>
      <c r="W42" s="143">
        <f ca="1">IFERROR(INDEX(W$269:W$305,MATCH($F42,$B$269:$B$305,0))/INDEX($D$269:$D$305,MATCH($F42,$B$269:$B$305,0)),SUMIFS('Input-Ext Allocators'!T$8:T$63,'Input-Ext Allocators'!$B$8:$B$63,$F42))*$D42</f>
        <v>0</v>
      </c>
      <c r="X42" s="143">
        <f ca="1">IFERROR(INDEX(X$269:X$305,MATCH($F42,$B$269:$B$305,0))/INDEX($D$269:$D$305,MATCH($F42,$B$269:$B$305,0)),SUMIFS('Input-Ext Allocators'!U$8:U$63,'Input-Ext Allocators'!$B$8:$B$63,$F42))*$D42</f>
        <v>0</v>
      </c>
      <c r="Y42" s="143">
        <f ca="1">IFERROR(INDEX(Y$269:Y$305,MATCH($F42,$B$269:$B$305,0))/INDEX($D$269:$D$305,MATCH($F42,$B$269:$B$305,0)),SUMIFS('Input-Ext Allocators'!V$8:V$63,'Input-Ext Allocators'!$B$8:$B$63,$F42))*$D42</f>
        <v>0</v>
      </c>
      <c r="Z42" s="143">
        <f ca="1">IFERROR(INDEX(Z$269:Z$305,MATCH($F42,$B$269:$B$305,0))/INDEX($D$269:$D$305,MATCH($F42,$B$269:$B$305,0)),SUMIFS('Input-Ext Allocators'!W$8:W$63,'Input-Ext Allocators'!$B$8:$B$63,$F42))*$D42</f>
        <v>0</v>
      </c>
    </row>
    <row r="43" spans="1:26" outlineLevel="1">
      <c r="A43" s="113">
        <f>IF(ISBLANK('Input-Accounts'!A43),"",'Input-Accounts'!A43)</f>
        <v>34</v>
      </c>
      <c r="B43" s="17" t="str">
        <f>IF(ISBLANK('Input-Accounts'!B43),"",'Input-Accounts'!B43)</f>
        <v>Services</v>
      </c>
      <c r="C43" s="113">
        <f>IF(ISBLANK('Input-Accounts'!C43),"",'Input-Accounts'!C43)</f>
        <v>380</v>
      </c>
      <c r="D43" s="143">
        <f t="shared" ca="1" si="7"/>
        <v>0</v>
      </c>
      <c r="E43" s="143">
        <f t="shared" ca="1" si="8"/>
        <v>0</v>
      </c>
      <c r="F43" s="89" t="str" cm="1">
        <f t="array" aca="1" ref="F43" ca="1">IF(D43=0,"-",IF('Input-Accounts'!$E43&lt;&gt;0,'Input-Accounts'!$E43,INDEX('Input-Accounts'!$H43:$J43,,MATCH($F$6,'Input-Accounts'!$H$6:$J$6,0))))</f>
        <v>-</v>
      </c>
      <c r="G43" s="143">
        <f ca="1">IFERROR(INDEX(G$269:G$305,MATCH($F43,$B$269:$B$305,0))/INDEX($D$269:$D$305,MATCH($F43,$B$269:$B$305,0)),SUMIFS('Input-Ext Allocators'!D$8:D$63,'Input-Ext Allocators'!$B$8:$B$63,$F43))*$D43</f>
        <v>0</v>
      </c>
      <c r="H43" s="143">
        <f ca="1">IFERROR(INDEX(H$269:H$305,MATCH($F43,$B$269:$B$305,0))/INDEX($D$269:$D$305,MATCH($F43,$B$269:$B$305,0)),SUMIFS('Input-Ext Allocators'!E$8:E$63,'Input-Ext Allocators'!$B$8:$B$63,$F43))*$D43</f>
        <v>0</v>
      </c>
      <c r="I43" s="143">
        <f ca="1">IFERROR(INDEX(I$269:I$305,MATCH($F43,$B$269:$B$305,0))/INDEX($D$269:$D$305,MATCH($F43,$B$269:$B$305,0)),SUMIFS('Input-Ext Allocators'!F$8:F$63,'Input-Ext Allocators'!$B$8:$B$63,$F43))*$D43</f>
        <v>0</v>
      </c>
      <c r="J43" s="143">
        <f ca="1">IFERROR(INDEX(J$269:J$305,MATCH($F43,$B$269:$B$305,0))/INDEX($D$269:$D$305,MATCH($F43,$B$269:$B$305,0)),SUMIFS('Input-Ext Allocators'!G$8:G$63,'Input-Ext Allocators'!$B$8:$B$63,$F43))*$D43</f>
        <v>0</v>
      </c>
      <c r="K43" s="143">
        <f ca="1">IFERROR(INDEX(K$269:K$305,MATCH($F43,$B$269:$B$305,0))/INDEX($D$269:$D$305,MATCH($F43,$B$269:$B$305,0)),SUMIFS('Input-Ext Allocators'!H$8:H$63,'Input-Ext Allocators'!$B$8:$B$63,$F43))*$D43</f>
        <v>0</v>
      </c>
      <c r="L43" s="143">
        <f ca="1">IFERROR(INDEX(L$269:L$305,MATCH($F43,$B$269:$B$305,0))/INDEX($D$269:$D$305,MATCH($F43,$B$269:$B$305,0)),SUMIFS('Input-Ext Allocators'!I$8:I$63,'Input-Ext Allocators'!$B$8:$B$63,$F43))*$D43</f>
        <v>0</v>
      </c>
      <c r="M43" s="143">
        <f ca="1">IFERROR(INDEX(M$269:M$305,MATCH($F43,$B$269:$B$305,0))/INDEX($D$269:$D$305,MATCH($F43,$B$269:$B$305,0)),SUMIFS('Input-Ext Allocators'!J$8:J$63,'Input-Ext Allocators'!$B$8:$B$63,$F43))*$D43</f>
        <v>0</v>
      </c>
      <c r="N43" s="143">
        <f ca="1">IFERROR(INDEX(N$269:N$305,MATCH($F43,$B$269:$B$305,0))/INDEX($D$269:$D$305,MATCH($F43,$B$269:$B$305,0)),SUMIFS('Input-Ext Allocators'!K$8:K$63,'Input-Ext Allocators'!$B$8:$B$63,$F43))*$D43</f>
        <v>0</v>
      </c>
      <c r="O43" s="143">
        <f ca="1">IFERROR(INDEX(O$269:O$305,MATCH($F43,$B$269:$B$305,0))/INDEX($D$269:$D$305,MATCH($F43,$B$269:$B$305,0)),SUMIFS('Input-Ext Allocators'!L$8:L$63,'Input-Ext Allocators'!$B$8:$B$63,$F43))*$D43</f>
        <v>0</v>
      </c>
      <c r="P43" s="143">
        <f ca="1">IFERROR(INDEX(P$269:P$305,MATCH($F43,$B$269:$B$305,0))/INDEX($D$269:$D$305,MATCH($F43,$B$269:$B$305,0)),SUMIFS('Input-Ext Allocators'!M$8:M$63,'Input-Ext Allocators'!$B$8:$B$63,$F43))*$D43</f>
        <v>0</v>
      </c>
      <c r="Q43" s="143">
        <f ca="1">IFERROR(INDEX(Q$269:Q$305,MATCH($F43,$B$269:$B$305,0))/INDEX($D$269:$D$305,MATCH($F43,$B$269:$B$305,0)),SUMIFS('Input-Ext Allocators'!N$8:N$63,'Input-Ext Allocators'!$B$8:$B$63,$F43))*$D43</f>
        <v>0</v>
      </c>
      <c r="R43" s="143">
        <f ca="1">IFERROR(INDEX(R$269:R$305,MATCH($F43,$B$269:$B$305,0))/INDEX($D$269:$D$305,MATCH($F43,$B$269:$B$305,0)),SUMIFS('Input-Ext Allocators'!O$8:O$63,'Input-Ext Allocators'!$B$8:$B$63,$F43))*$D43</f>
        <v>0</v>
      </c>
      <c r="S43" s="143">
        <f ca="1">IFERROR(INDEX(S$269:S$305,MATCH($F43,$B$269:$B$305,0))/INDEX($D$269:$D$305,MATCH($F43,$B$269:$B$305,0)),SUMIFS('Input-Ext Allocators'!P$8:P$63,'Input-Ext Allocators'!$B$8:$B$63,$F43))*$D43</f>
        <v>0</v>
      </c>
      <c r="T43" s="143">
        <f ca="1">IFERROR(INDEX(T$269:T$305,MATCH($F43,$B$269:$B$305,0))/INDEX($D$269:$D$305,MATCH($F43,$B$269:$B$305,0)),SUMIFS('Input-Ext Allocators'!Q$8:Q$63,'Input-Ext Allocators'!$B$8:$B$63,$F43))*$D43</f>
        <v>0</v>
      </c>
      <c r="U43" s="143">
        <f ca="1">IFERROR(INDEX(U$269:U$305,MATCH($F43,$B$269:$B$305,0))/INDEX($D$269:$D$305,MATCH($F43,$B$269:$B$305,0)),SUMIFS('Input-Ext Allocators'!R$8:R$63,'Input-Ext Allocators'!$B$8:$B$63,$F43))*$D43</f>
        <v>0</v>
      </c>
      <c r="V43" s="143">
        <f ca="1">IFERROR(INDEX(V$269:V$305,MATCH($F43,$B$269:$B$305,0))/INDEX($D$269:$D$305,MATCH($F43,$B$269:$B$305,0)),SUMIFS('Input-Ext Allocators'!S$8:S$63,'Input-Ext Allocators'!$B$8:$B$63,$F43))*$D43</f>
        <v>0</v>
      </c>
      <c r="W43" s="143">
        <f ca="1">IFERROR(INDEX(W$269:W$305,MATCH($F43,$B$269:$B$305,0))/INDEX($D$269:$D$305,MATCH($F43,$B$269:$B$305,0)),SUMIFS('Input-Ext Allocators'!T$8:T$63,'Input-Ext Allocators'!$B$8:$B$63,$F43))*$D43</f>
        <v>0</v>
      </c>
      <c r="X43" s="143">
        <f ca="1">IFERROR(INDEX(X$269:X$305,MATCH($F43,$B$269:$B$305,0))/INDEX($D$269:$D$305,MATCH($F43,$B$269:$B$305,0)),SUMIFS('Input-Ext Allocators'!U$8:U$63,'Input-Ext Allocators'!$B$8:$B$63,$F43))*$D43</f>
        <v>0</v>
      </c>
      <c r="Y43" s="143">
        <f ca="1">IFERROR(INDEX(Y$269:Y$305,MATCH($F43,$B$269:$B$305,0))/INDEX($D$269:$D$305,MATCH($F43,$B$269:$B$305,0)),SUMIFS('Input-Ext Allocators'!V$8:V$63,'Input-Ext Allocators'!$B$8:$B$63,$F43))*$D43</f>
        <v>0</v>
      </c>
      <c r="Z43" s="143">
        <f ca="1">IFERROR(INDEX(Z$269:Z$305,MATCH($F43,$B$269:$B$305,0))/INDEX($D$269:$D$305,MATCH($F43,$B$269:$B$305,0)),SUMIFS('Input-Ext Allocators'!W$8:W$63,'Input-Ext Allocators'!$B$8:$B$63,$F43))*$D43</f>
        <v>0</v>
      </c>
    </row>
    <row r="44" spans="1:26" outlineLevel="1">
      <c r="A44" s="113">
        <f>IF(ISBLANK('Input-Accounts'!A44),"",'Input-Accounts'!A44)</f>
        <v>35</v>
      </c>
      <c r="B44" s="17" t="str">
        <f>IF(ISBLANK('Input-Accounts'!B44),"",'Input-Accounts'!B44)</f>
        <v>Services - Direct</v>
      </c>
      <c r="C44" s="113">
        <f>IF(ISBLANK('Input-Accounts'!C44),"",'Input-Accounts'!C44)</f>
        <v>380.1</v>
      </c>
      <c r="D44" s="143">
        <f t="shared" ca="1" si="7"/>
        <v>0</v>
      </c>
      <c r="E44" s="143">
        <f t="shared" ca="1" si="8"/>
        <v>0</v>
      </c>
      <c r="F44" s="89" t="str" cm="1">
        <f t="array" aca="1" ref="F44" ca="1">IF(D44=0,"-",IF('Input-Accounts'!$E44&lt;&gt;0,'Input-Accounts'!$E44,INDEX('Input-Accounts'!$H44:$J44,,MATCH($F$6,'Input-Accounts'!$H$6:$J$6,0))))</f>
        <v>-</v>
      </c>
      <c r="G44" s="143">
        <f ca="1">IFERROR(INDEX(G$269:G$305,MATCH($F44,$B$269:$B$305,0))/INDEX($D$269:$D$305,MATCH($F44,$B$269:$B$305,0)),SUMIFS('Input-Ext Allocators'!D$8:D$63,'Input-Ext Allocators'!$B$8:$B$63,$F44))*$D44</f>
        <v>0</v>
      </c>
      <c r="H44" s="143">
        <f ca="1">IFERROR(INDEX(H$269:H$305,MATCH($F44,$B$269:$B$305,0))/INDEX($D$269:$D$305,MATCH($F44,$B$269:$B$305,0)),SUMIFS('Input-Ext Allocators'!E$8:E$63,'Input-Ext Allocators'!$B$8:$B$63,$F44))*$D44</f>
        <v>0</v>
      </c>
      <c r="I44" s="143">
        <f ca="1">IFERROR(INDEX(I$269:I$305,MATCH($F44,$B$269:$B$305,0))/INDEX($D$269:$D$305,MATCH($F44,$B$269:$B$305,0)),SUMIFS('Input-Ext Allocators'!F$8:F$63,'Input-Ext Allocators'!$B$8:$B$63,$F44))*$D44</f>
        <v>0</v>
      </c>
      <c r="J44" s="143">
        <f ca="1">IFERROR(INDEX(J$269:J$305,MATCH($F44,$B$269:$B$305,0))/INDEX($D$269:$D$305,MATCH($F44,$B$269:$B$305,0)),SUMIFS('Input-Ext Allocators'!G$8:G$63,'Input-Ext Allocators'!$B$8:$B$63,$F44))*$D44</f>
        <v>0</v>
      </c>
      <c r="K44" s="143">
        <f ca="1">IFERROR(INDEX(K$269:K$305,MATCH($F44,$B$269:$B$305,0))/INDEX($D$269:$D$305,MATCH($F44,$B$269:$B$305,0)),SUMIFS('Input-Ext Allocators'!H$8:H$63,'Input-Ext Allocators'!$B$8:$B$63,$F44))*$D44</f>
        <v>0</v>
      </c>
      <c r="L44" s="143">
        <f ca="1">IFERROR(INDEX(L$269:L$305,MATCH($F44,$B$269:$B$305,0))/INDEX($D$269:$D$305,MATCH($F44,$B$269:$B$305,0)),SUMIFS('Input-Ext Allocators'!I$8:I$63,'Input-Ext Allocators'!$B$8:$B$63,$F44))*$D44</f>
        <v>0</v>
      </c>
      <c r="M44" s="143">
        <f ca="1">IFERROR(INDEX(M$269:M$305,MATCH($F44,$B$269:$B$305,0))/INDEX($D$269:$D$305,MATCH($F44,$B$269:$B$305,0)),SUMIFS('Input-Ext Allocators'!J$8:J$63,'Input-Ext Allocators'!$B$8:$B$63,$F44))*$D44</f>
        <v>0</v>
      </c>
      <c r="N44" s="143">
        <f ca="1">IFERROR(INDEX(N$269:N$305,MATCH($F44,$B$269:$B$305,0))/INDEX($D$269:$D$305,MATCH($F44,$B$269:$B$305,0)),SUMIFS('Input-Ext Allocators'!K$8:K$63,'Input-Ext Allocators'!$B$8:$B$63,$F44))*$D44</f>
        <v>0</v>
      </c>
      <c r="O44" s="143">
        <f ca="1">IFERROR(INDEX(O$269:O$305,MATCH($F44,$B$269:$B$305,0))/INDEX($D$269:$D$305,MATCH($F44,$B$269:$B$305,0)),SUMIFS('Input-Ext Allocators'!L$8:L$63,'Input-Ext Allocators'!$B$8:$B$63,$F44))*$D44</f>
        <v>0</v>
      </c>
      <c r="P44" s="143">
        <f ca="1">IFERROR(INDEX(P$269:P$305,MATCH($F44,$B$269:$B$305,0))/INDEX($D$269:$D$305,MATCH($F44,$B$269:$B$305,0)),SUMIFS('Input-Ext Allocators'!M$8:M$63,'Input-Ext Allocators'!$B$8:$B$63,$F44))*$D44</f>
        <v>0</v>
      </c>
      <c r="Q44" s="143">
        <f ca="1">IFERROR(INDEX(Q$269:Q$305,MATCH($F44,$B$269:$B$305,0))/INDEX($D$269:$D$305,MATCH($F44,$B$269:$B$305,0)),SUMIFS('Input-Ext Allocators'!N$8:N$63,'Input-Ext Allocators'!$B$8:$B$63,$F44))*$D44</f>
        <v>0</v>
      </c>
      <c r="R44" s="143">
        <f ca="1">IFERROR(INDEX(R$269:R$305,MATCH($F44,$B$269:$B$305,0))/INDEX($D$269:$D$305,MATCH($F44,$B$269:$B$305,0)),SUMIFS('Input-Ext Allocators'!O$8:O$63,'Input-Ext Allocators'!$B$8:$B$63,$F44))*$D44</f>
        <v>0</v>
      </c>
      <c r="S44" s="143">
        <f ca="1">IFERROR(INDEX(S$269:S$305,MATCH($F44,$B$269:$B$305,0))/INDEX($D$269:$D$305,MATCH($F44,$B$269:$B$305,0)),SUMIFS('Input-Ext Allocators'!P$8:P$63,'Input-Ext Allocators'!$B$8:$B$63,$F44))*$D44</f>
        <v>0</v>
      </c>
      <c r="T44" s="143">
        <f ca="1">IFERROR(INDEX(T$269:T$305,MATCH($F44,$B$269:$B$305,0))/INDEX($D$269:$D$305,MATCH($F44,$B$269:$B$305,0)),SUMIFS('Input-Ext Allocators'!Q$8:Q$63,'Input-Ext Allocators'!$B$8:$B$63,$F44))*$D44</f>
        <v>0</v>
      </c>
      <c r="U44" s="143">
        <f ca="1">IFERROR(INDEX(U$269:U$305,MATCH($F44,$B$269:$B$305,0))/INDEX($D$269:$D$305,MATCH($F44,$B$269:$B$305,0)),SUMIFS('Input-Ext Allocators'!R$8:R$63,'Input-Ext Allocators'!$B$8:$B$63,$F44))*$D44</f>
        <v>0</v>
      </c>
      <c r="V44" s="143">
        <f ca="1">IFERROR(INDEX(V$269:V$305,MATCH($F44,$B$269:$B$305,0))/INDEX($D$269:$D$305,MATCH($F44,$B$269:$B$305,0)),SUMIFS('Input-Ext Allocators'!S$8:S$63,'Input-Ext Allocators'!$B$8:$B$63,$F44))*$D44</f>
        <v>0</v>
      </c>
      <c r="W44" s="143">
        <f ca="1">IFERROR(INDEX(W$269:W$305,MATCH($F44,$B$269:$B$305,0))/INDEX($D$269:$D$305,MATCH($F44,$B$269:$B$305,0)),SUMIFS('Input-Ext Allocators'!T$8:T$63,'Input-Ext Allocators'!$B$8:$B$63,$F44))*$D44</f>
        <v>0</v>
      </c>
      <c r="X44" s="143">
        <f ca="1">IFERROR(INDEX(X$269:X$305,MATCH($F44,$B$269:$B$305,0))/INDEX($D$269:$D$305,MATCH($F44,$B$269:$B$305,0)),SUMIFS('Input-Ext Allocators'!U$8:U$63,'Input-Ext Allocators'!$B$8:$B$63,$F44))*$D44</f>
        <v>0</v>
      </c>
      <c r="Y44" s="143">
        <f ca="1">IFERROR(INDEX(Y$269:Y$305,MATCH($F44,$B$269:$B$305,0))/INDEX($D$269:$D$305,MATCH($F44,$B$269:$B$305,0)),SUMIFS('Input-Ext Allocators'!V$8:V$63,'Input-Ext Allocators'!$B$8:$B$63,$F44))*$D44</f>
        <v>0</v>
      </c>
      <c r="Z44" s="143">
        <f ca="1">IFERROR(INDEX(Z$269:Z$305,MATCH($F44,$B$269:$B$305,0))/INDEX($D$269:$D$305,MATCH($F44,$B$269:$B$305,0)),SUMIFS('Input-Ext Allocators'!W$8:W$63,'Input-Ext Allocators'!$B$8:$B$63,$F44))*$D44</f>
        <v>0</v>
      </c>
    </row>
    <row r="45" spans="1:26" outlineLevel="1">
      <c r="A45" s="113">
        <f>IF(ISBLANK('Input-Accounts'!A45),"",'Input-Accounts'!A45)</f>
        <v>36</v>
      </c>
      <c r="B45" s="17" t="str">
        <f>IF(ISBLANK('Input-Accounts'!B45),"",'Input-Accounts'!B45)</f>
        <v>Meters</v>
      </c>
      <c r="C45" s="113">
        <f>IF(ISBLANK('Input-Accounts'!C45),"",'Input-Accounts'!C45)</f>
        <v>381</v>
      </c>
      <c r="D45" s="143">
        <f t="shared" ca="1" si="7"/>
        <v>0</v>
      </c>
      <c r="E45" s="143">
        <f t="shared" ca="1" si="8"/>
        <v>0</v>
      </c>
      <c r="F45" s="89" t="str" cm="1">
        <f t="array" aca="1" ref="F45" ca="1">IF(D45=0,"-",IF('Input-Accounts'!$E45&lt;&gt;0,'Input-Accounts'!$E45,INDEX('Input-Accounts'!$H45:$J45,,MATCH($F$6,'Input-Accounts'!$H$6:$J$6,0))))</f>
        <v>-</v>
      </c>
      <c r="G45" s="143">
        <f ca="1">IFERROR(INDEX(G$269:G$305,MATCH($F45,$B$269:$B$305,0))/INDEX($D$269:$D$305,MATCH($F45,$B$269:$B$305,0)),SUMIFS('Input-Ext Allocators'!D$8:D$63,'Input-Ext Allocators'!$B$8:$B$63,$F45))*$D45</f>
        <v>0</v>
      </c>
      <c r="H45" s="143">
        <f ca="1">IFERROR(INDEX(H$269:H$305,MATCH($F45,$B$269:$B$305,0))/INDEX($D$269:$D$305,MATCH($F45,$B$269:$B$305,0)),SUMIFS('Input-Ext Allocators'!E$8:E$63,'Input-Ext Allocators'!$B$8:$B$63,$F45))*$D45</f>
        <v>0</v>
      </c>
      <c r="I45" s="143">
        <f ca="1">IFERROR(INDEX(I$269:I$305,MATCH($F45,$B$269:$B$305,0))/INDEX($D$269:$D$305,MATCH($F45,$B$269:$B$305,0)),SUMIFS('Input-Ext Allocators'!F$8:F$63,'Input-Ext Allocators'!$B$8:$B$63,$F45))*$D45</f>
        <v>0</v>
      </c>
      <c r="J45" s="143">
        <f ca="1">IFERROR(INDEX(J$269:J$305,MATCH($F45,$B$269:$B$305,0))/INDEX($D$269:$D$305,MATCH($F45,$B$269:$B$305,0)),SUMIFS('Input-Ext Allocators'!G$8:G$63,'Input-Ext Allocators'!$B$8:$B$63,$F45))*$D45</f>
        <v>0</v>
      </c>
      <c r="K45" s="143">
        <f ca="1">IFERROR(INDEX(K$269:K$305,MATCH($F45,$B$269:$B$305,0))/INDEX($D$269:$D$305,MATCH($F45,$B$269:$B$305,0)),SUMIFS('Input-Ext Allocators'!H$8:H$63,'Input-Ext Allocators'!$B$8:$B$63,$F45))*$D45</f>
        <v>0</v>
      </c>
      <c r="L45" s="143">
        <f ca="1">IFERROR(INDEX(L$269:L$305,MATCH($F45,$B$269:$B$305,0))/INDEX($D$269:$D$305,MATCH($F45,$B$269:$B$305,0)),SUMIFS('Input-Ext Allocators'!I$8:I$63,'Input-Ext Allocators'!$B$8:$B$63,$F45))*$D45</f>
        <v>0</v>
      </c>
      <c r="M45" s="143">
        <f ca="1">IFERROR(INDEX(M$269:M$305,MATCH($F45,$B$269:$B$305,0))/INDEX($D$269:$D$305,MATCH($F45,$B$269:$B$305,0)),SUMIFS('Input-Ext Allocators'!J$8:J$63,'Input-Ext Allocators'!$B$8:$B$63,$F45))*$D45</f>
        <v>0</v>
      </c>
      <c r="N45" s="143">
        <f ca="1">IFERROR(INDEX(N$269:N$305,MATCH($F45,$B$269:$B$305,0))/INDEX($D$269:$D$305,MATCH($F45,$B$269:$B$305,0)),SUMIFS('Input-Ext Allocators'!K$8:K$63,'Input-Ext Allocators'!$B$8:$B$63,$F45))*$D45</f>
        <v>0</v>
      </c>
      <c r="O45" s="143">
        <f ca="1">IFERROR(INDEX(O$269:O$305,MATCH($F45,$B$269:$B$305,0))/INDEX($D$269:$D$305,MATCH($F45,$B$269:$B$305,0)),SUMIFS('Input-Ext Allocators'!L$8:L$63,'Input-Ext Allocators'!$B$8:$B$63,$F45))*$D45</f>
        <v>0</v>
      </c>
      <c r="P45" s="143">
        <f ca="1">IFERROR(INDEX(P$269:P$305,MATCH($F45,$B$269:$B$305,0))/INDEX($D$269:$D$305,MATCH($F45,$B$269:$B$305,0)),SUMIFS('Input-Ext Allocators'!M$8:M$63,'Input-Ext Allocators'!$B$8:$B$63,$F45))*$D45</f>
        <v>0</v>
      </c>
      <c r="Q45" s="143">
        <f ca="1">IFERROR(INDEX(Q$269:Q$305,MATCH($F45,$B$269:$B$305,0))/INDEX($D$269:$D$305,MATCH($F45,$B$269:$B$305,0)),SUMIFS('Input-Ext Allocators'!N$8:N$63,'Input-Ext Allocators'!$B$8:$B$63,$F45))*$D45</f>
        <v>0</v>
      </c>
      <c r="R45" s="143">
        <f ca="1">IFERROR(INDEX(R$269:R$305,MATCH($F45,$B$269:$B$305,0))/INDEX($D$269:$D$305,MATCH($F45,$B$269:$B$305,0)),SUMIFS('Input-Ext Allocators'!O$8:O$63,'Input-Ext Allocators'!$B$8:$B$63,$F45))*$D45</f>
        <v>0</v>
      </c>
      <c r="S45" s="143">
        <f ca="1">IFERROR(INDEX(S$269:S$305,MATCH($F45,$B$269:$B$305,0))/INDEX($D$269:$D$305,MATCH($F45,$B$269:$B$305,0)),SUMIFS('Input-Ext Allocators'!P$8:P$63,'Input-Ext Allocators'!$B$8:$B$63,$F45))*$D45</f>
        <v>0</v>
      </c>
      <c r="T45" s="143">
        <f ca="1">IFERROR(INDEX(T$269:T$305,MATCH($F45,$B$269:$B$305,0))/INDEX($D$269:$D$305,MATCH($F45,$B$269:$B$305,0)),SUMIFS('Input-Ext Allocators'!Q$8:Q$63,'Input-Ext Allocators'!$B$8:$B$63,$F45))*$D45</f>
        <v>0</v>
      </c>
      <c r="U45" s="143">
        <f ca="1">IFERROR(INDEX(U$269:U$305,MATCH($F45,$B$269:$B$305,0))/INDEX($D$269:$D$305,MATCH($F45,$B$269:$B$305,0)),SUMIFS('Input-Ext Allocators'!R$8:R$63,'Input-Ext Allocators'!$B$8:$B$63,$F45))*$D45</f>
        <v>0</v>
      </c>
      <c r="V45" s="143">
        <f ca="1">IFERROR(INDEX(V$269:V$305,MATCH($F45,$B$269:$B$305,0))/INDEX($D$269:$D$305,MATCH($F45,$B$269:$B$305,0)),SUMIFS('Input-Ext Allocators'!S$8:S$63,'Input-Ext Allocators'!$B$8:$B$63,$F45))*$D45</f>
        <v>0</v>
      </c>
      <c r="W45" s="143">
        <f ca="1">IFERROR(INDEX(W$269:W$305,MATCH($F45,$B$269:$B$305,0))/INDEX($D$269:$D$305,MATCH($F45,$B$269:$B$305,0)),SUMIFS('Input-Ext Allocators'!T$8:T$63,'Input-Ext Allocators'!$B$8:$B$63,$F45))*$D45</f>
        <v>0</v>
      </c>
      <c r="X45" s="143">
        <f ca="1">IFERROR(INDEX(X$269:X$305,MATCH($F45,$B$269:$B$305,0))/INDEX($D$269:$D$305,MATCH($F45,$B$269:$B$305,0)),SUMIFS('Input-Ext Allocators'!U$8:U$63,'Input-Ext Allocators'!$B$8:$B$63,$F45))*$D45</f>
        <v>0</v>
      </c>
      <c r="Y45" s="143">
        <f ca="1">IFERROR(INDEX(Y$269:Y$305,MATCH($F45,$B$269:$B$305,0))/INDEX($D$269:$D$305,MATCH($F45,$B$269:$B$305,0)),SUMIFS('Input-Ext Allocators'!V$8:V$63,'Input-Ext Allocators'!$B$8:$B$63,$F45))*$D45</f>
        <v>0</v>
      </c>
      <c r="Z45" s="143">
        <f ca="1">IFERROR(INDEX(Z$269:Z$305,MATCH($F45,$B$269:$B$305,0))/INDEX($D$269:$D$305,MATCH($F45,$B$269:$B$305,0)),SUMIFS('Input-Ext Allocators'!W$8:W$63,'Input-Ext Allocators'!$B$8:$B$63,$F45))*$D45</f>
        <v>0</v>
      </c>
    </row>
    <row r="46" spans="1:26" outlineLevel="1">
      <c r="A46" s="113">
        <f>IF(ISBLANK('Input-Accounts'!A46),"",'Input-Accounts'!A46)</f>
        <v>37</v>
      </c>
      <c r="B46" s="17" t="str">
        <f>IF(ISBLANK('Input-Accounts'!B46),"",'Input-Accounts'!B46)</f>
        <v>House Regulator &amp; Install.</v>
      </c>
      <c r="C46" s="113">
        <f>IF(ISBLANK('Input-Accounts'!C46),"",'Input-Accounts'!C46)</f>
        <v>383</v>
      </c>
      <c r="D46" s="143">
        <f t="shared" ca="1" si="7"/>
        <v>0</v>
      </c>
      <c r="E46" s="143">
        <f t="shared" ca="1" si="8"/>
        <v>0</v>
      </c>
      <c r="F46" s="89" t="str" cm="1">
        <f t="array" aca="1" ref="F46" ca="1">IF(D46=0,"-",IF('Input-Accounts'!$E46&lt;&gt;0,'Input-Accounts'!$E46,INDEX('Input-Accounts'!$H46:$J46,,MATCH($F$6,'Input-Accounts'!$H$6:$J$6,0))))</f>
        <v>-</v>
      </c>
      <c r="G46" s="143">
        <f ca="1">IFERROR(INDEX(G$269:G$305,MATCH($F46,$B$269:$B$305,0))/INDEX($D$269:$D$305,MATCH($F46,$B$269:$B$305,0)),SUMIFS('Input-Ext Allocators'!D$8:D$63,'Input-Ext Allocators'!$B$8:$B$63,$F46))*$D46</f>
        <v>0</v>
      </c>
      <c r="H46" s="143">
        <f ca="1">IFERROR(INDEX(H$269:H$305,MATCH($F46,$B$269:$B$305,0))/INDEX($D$269:$D$305,MATCH($F46,$B$269:$B$305,0)),SUMIFS('Input-Ext Allocators'!E$8:E$63,'Input-Ext Allocators'!$B$8:$B$63,$F46))*$D46</f>
        <v>0</v>
      </c>
      <c r="I46" s="143">
        <f ca="1">IFERROR(INDEX(I$269:I$305,MATCH($F46,$B$269:$B$305,0))/INDEX($D$269:$D$305,MATCH($F46,$B$269:$B$305,0)),SUMIFS('Input-Ext Allocators'!F$8:F$63,'Input-Ext Allocators'!$B$8:$B$63,$F46))*$D46</f>
        <v>0</v>
      </c>
      <c r="J46" s="143">
        <f ca="1">IFERROR(INDEX(J$269:J$305,MATCH($F46,$B$269:$B$305,0))/INDEX($D$269:$D$305,MATCH($F46,$B$269:$B$305,0)),SUMIFS('Input-Ext Allocators'!G$8:G$63,'Input-Ext Allocators'!$B$8:$B$63,$F46))*$D46</f>
        <v>0</v>
      </c>
      <c r="K46" s="143">
        <f ca="1">IFERROR(INDEX(K$269:K$305,MATCH($F46,$B$269:$B$305,0))/INDEX($D$269:$D$305,MATCH($F46,$B$269:$B$305,0)),SUMIFS('Input-Ext Allocators'!H$8:H$63,'Input-Ext Allocators'!$B$8:$B$63,$F46))*$D46</f>
        <v>0</v>
      </c>
      <c r="L46" s="143">
        <f ca="1">IFERROR(INDEX(L$269:L$305,MATCH($F46,$B$269:$B$305,0))/INDEX($D$269:$D$305,MATCH($F46,$B$269:$B$305,0)),SUMIFS('Input-Ext Allocators'!I$8:I$63,'Input-Ext Allocators'!$B$8:$B$63,$F46))*$D46</f>
        <v>0</v>
      </c>
      <c r="M46" s="143">
        <f ca="1">IFERROR(INDEX(M$269:M$305,MATCH($F46,$B$269:$B$305,0))/INDEX($D$269:$D$305,MATCH($F46,$B$269:$B$305,0)),SUMIFS('Input-Ext Allocators'!J$8:J$63,'Input-Ext Allocators'!$B$8:$B$63,$F46))*$D46</f>
        <v>0</v>
      </c>
      <c r="N46" s="143">
        <f ca="1">IFERROR(INDEX(N$269:N$305,MATCH($F46,$B$269:$B$305,0))/INDEX($D$269:$D$305,MATCH($F46,$B$269:$B$305,0)),SUMIFS('Input-Ext Allocators'!K$8:K$63,'Input-Ext Allocators'!$B$8:$B$63,$F46))*$D46</f>
        <v>0</v>
      </c>
      <c r="O46" s="143">
        <f ca="1">IFERROR(INDEX(O$269:O$305,MATCH($F46,$B$269:$B$305,0))/INDEX($D$269:$D$305,MATCH($F46,$B$269:$B$305,0)),SUMIFS('Input-Ext Allocators'!L$8:L$63,'Input-Ext Allocators'!$B$8:$B$63,$F46))*$D46</f>
        <v>0</v>
      </c>
      <c r="P46" s="143">
        <f ca="1">IFERROR(INDEX(P$269:P$305,MATCH($F46,$B$269:$B$305,0))/INDEX($D$269:$D$305,MATCH($F46,$B$269:$B$305,0)),SUMIFS('Input-Ext Allocators'!M$8:M$63,'Input-Ext Allocators'!$B$8:$B$63,$F46))*$D46</f>
        <v>0</v>
      </c>
      <c r="Q46" s="143">
        <f ca="1">IFERROR(INDEX(Q$269:Q$305,MATCH($F46,$B$269:$B$305,0))/INDEX($D$269:$D$305,MATCH($F46,$B$269:$B$305,0)),SUMIFS('Input-Ext Allocators'!N$8:N$63,'Input-Ext Allocators'!$B$8:$B$63,$F46))*$D46</f>
        <v>0</v>
      </c>
      <c r="R46" s="143">
        <f ca="1">IFERROR(INDEX(R$269:R$305,MATCH($F46,$B$269:$B$305,0))/INDEX($D$269:$D$305,MATCH($F46,$B$269:$B$305,0)),SUMIFS('Input-Ext Allocators'!O$8:O$63,'Input-Ext Allocators'!$B$8:$B$63,$F46))*$D46</f>
        <v>0</v>
      </c>
      <c r="S46" s="143">
        <f ca="1">IFERROR(INDEX(S$269:S$305,MATCH($F46,$B$269:$B$305,0))/INDEX($D$269:$D$305,MATCH($F46,$B$269:$B$305,0)),SUMIFS('Input-Ext Allocators'!P$8:P$63,'Input-Ext Allocators'!$B$8:$B$63,$F46))*$D46</f>
        <v>0</v>
      </c>
      <c r="T46" s="143">
        <f ca="1">IFERROR(INDEX(T$269:T$305,MATCH($F46,$B$269:$B$305,0))/INDEX($D$269:$D$305,MATCH($F46,$B$269:$B$305,0)),SUMIFS('Input-Ext Allocators'!Q$8:Q$63,'Input-Ext Allocators'!$B$8:$B$63,$F46))*$D46</f>
        <v>0</v>
      </c>
      <c r="U46" s="143">
        <f ca="1">IFERROR(INDEX(U$269:U$305,MATCH($F46,$B$269:$B$305,0))/INDEX($D$269:$D$305,MATCH($F46,$B$269:$B$305,0)),SUMIFS('Input-Ext Allocators'!R$8:R$63,'Input-Ext Allocators'!$B$8:$B$63,$F46))*$D46</f>
        <v>0</v>
      </c>
      <c r="V46" s="143">
        <f ca="1">IFERROR(INDEX(V$269:V$305,MATCH($F46,$B$269:$B$305,0))/INDEX($D$269:$D$305,MATCH($F46,$B$269:$B$305,0)),SUMIFS('Input-Ext Allocators'!S$8:S$63,'Input-Ext Allocators'!$B$8:$B$63,$F46))*$D46</f>
        <v>0</v>
      </c>
      <c r="W46" s="143">
        <f ca="1">IFERROR(INDEX(W$269:W$305,MATCH($F46,$B$269:$B$305,0))/INDEX($D$269:$D$305,MATCH($F46,$B$269:$B$305,0)),SUMIFS('Input-Ext Allocators'!T$8:T$63,'Input-Ext Allocators'!$B$8:$B$63,$F46))*$D46</f>
        <v>0</v>
      </c>
      <c r="X46" s="143">
        <f ca="1">IFERROR(INDEX(X$269:X$305,MATCH($F46,$B$269:$B$305,0))/INDEX($D$269:$D$305,MATCH($F46,$B$269:$B$305,0)),SUMIFS('Input-Ext Allocators'!U$8:U$63,'Input-Ext Allocators'!$B$8:$B$63,$F46))*$D46</f>
        <v>0</v>
      </c>
      <c r="Y46" s="143">
        <f ca="1">IFERROR(INDEX(Y$269:Y$305,MATCH($F46,$B$269:$B$305,0))/INDEX($D$269:$D$305,MATCH($F46,$B$269:$B$305,0)),SUMIFS('Input-Ext Allocators'!V$8:V$63,'Input-Ext Allocators'!$B$8:$B$63,$F46))*$D46</f>
        <v>0</v>
      </c>
      <c r="Z46" s="143">
        <f ca="1">IFERROR(INDEX(Z$269:Z$305,MATCH($F46,$B$269:$B$305,0))/INDEX($D$269:$D$305,MATCH($F46,$B$269:$B$305,0)),SUMIFS('Input-Ext Allocators'!W$8:W$63,'Input-Ext Allocators'!$B$8:$B$63,$F46))*$D46</f>
        <v>0</v>
      </c>
    </row>
    <row r="47" spans="1:26" outlineLevel="1">
      <c r="A47" s="113">
        <f>IF(ISBLANK('Input-Accounts'!A47),"",'Input-Accounts'!A47)</f>
        <v>38</v>
      </c>
      <c r="B47" s="17" t="str">
        <f>IF(ISBLANK('Input-Accounts'!B47),"",'Input-Accounts'!B47)</f>
        <v>Industrial M &amp; R Station Equipment</v>
      </c>
      <c r="C47" s="113">
        <f>IF(ISBLANK('Input-Accounts'!C47),"",'Input-Accounts'!C47)</f>
        <v>385</v>
      </c>
      <c r="D47" s="143">
        <f t="shared" ca="1" si="7"/>
        <v>0</v>
      </c>
      <c r="E47" s="143">
        <f t="shared" ca="1" si="8"/>
        <v>0</v>
      </c>
      <c r="F47" s="89" t="str" cm="1">
        <f t="array" aca="1" ref="F47" ca="1">IF(D47=0,"-",IF('Input-Accounts'!$E47&lt;&gt;0,'Input-Accounts'!$E47,INDEX('Input-Accounts'!$H47:$J47,,MATCH($F$6,'Input-Accounts'!$H$6:$J$6,0))))</f>
        <v>-</v>
      </c>
      <c r="G47" s="143">
        <f ca="1">IFERROR(INDEX(G$269:G$305,MATCH($F47,$B$269:$B$305,0))/INDEX($D$269:$D$305,MATCH($F47,$B$269:$B$305,0)),SUMIFS('Input-Ext Allocators'!D$8:D$63,'Input-Ext Allocators'!$B$8:$B$63,$F47))*$D47</f>
        <v>0</v>
      </c>
      <c r="H47" s="143">
        <f ca="1">IFERROR(INDEX(H$269:H$305,MATCH($F47,$B$269:$B$305,0))/INDEX($D$269:$D$305,MATCH($F47,$B$269:$B$305,0)),SUMIFS('Input-Ext Allocators'!E$8:E$63,'Input-Ext Allocators'!$B$8:$B$63,$F47))*$D47</f>
        <v>0</v>
      </c>
      <c r="I47" s="143">
        <f ca="1">IFERROR(INDEX(I$269:I$305,MATCH($F47,$B$269:$B$305,0))/INDEX($D$269:$D$305,MATCH($F47,$B$269:$B$305,0)),SUMIFS('Input-Ext Allocators'!F$8:F$63,'Input-Ext Allocators'!$B$8:$B$63,$F47))*$D47</f>
        <v>0</v>
      </c>
      <c r="J47" s="143">
        <f ca="1">IFERROR(INDEX(J$269:J$305,MATCH($F47,$B$269:$B$305,0))/INDEX($D$269:$D$305,MATCH($F47,$B$269:$B$305,0)),SUMIFS('Input-Ext Allocators'!G$8:G$63,'Input-Ext Allocators'!$B$8:$B$63,$F47))*$D47</f>
        <v>0</v>
      </c>
      <c r="K47" s="143">
        <f ca="1">IFERROR(INDEX(K$269:K$305,MATCH($F47,$B$269:$B$305,0))/INDEX($D$269:$D$305,MATCH($F47,$B$269:$B$305,0)),SUMIFS('Input-Ext Allocators'!H$8:H$63,'Input-Ext Allocators'!$B$8:$B$63,$F47))*$D47</f>
        <v>0</v>
      </c>
      <c r="L47" s="143">
        <f ca="1">IFERROR(INDEX(L$269:L$305,MATCH($F47,$B$269:$B$305,0))/INDEX($D$269:$D$305,MATCH($F47,$B$269:$B$305,0)),SUMIFS('Input-Ext Allocators'!I$8:I$63,'Input-Ext Allocators'!$B$8:$B$63,$F47))*$D47</f>
        <v>0</v>
      </c>
      <c r="M47" s="143">
        <f ca="1">IFERROR(INDEX(M$269:M$305,MATCH($F47,$B$269:$B$305,0))/INDEX($D$269:$D$305,MATCH($F47,$B$269:$B$305,0)),SUMIFS('Input-Ext Allocators'!J$8:J$63,'Input-Ext Allocators'!$B$8:$B$63,$F47))*$D47</f>
        <v>0</v>
      </c>
      <c r="N47" s="143">
        <f ca="1">IFERROR(INDEX(N$269:N$305,MATCH($F47,$B$269:$B$305,0))/INDEX($D$269:$D$305,MATCH($F47,$B$269:$B$305,0)),SUMIFS('Input-Ext Allocators'!K$8:K$63,'Input-Ext Allocators'!$B$8:$B$63,$F47))*$D47</f>
        <v>0</v>
      </c>
      <c r="O47" s="143">
        <f ca="1">IFERROR(INDEX(O$269:O$305,MATCH($F47,$B$269:$B$305,0))/INDEX($D$269:$D$305,MATCH($F47,$B$269:$B$305,0)),SUMIFS('Input-Ext Allocators'!L$8:L$63,'Input-Ext Allocators'!$B$8:$B$63,$F47))*$D47</f>
        <v>0</v>
      </c>
      <c r="P47" s="143">
        <f ca="1">IFERROR(INDEX(P$269:P$305,MATCH($F47,$B$269:$B$305,0))/INDEX($D$269:$D$305,MATCH($F47,$B$269:$B$305,0)),SUMIFS('Input-Ext Allocators'!M$8:M$63,'Input-Ext Allocators'!$B$8:$B$63,$F47))*$D47</f>
        <v>0</v>
      </c>
      <c r="Q47" s="143">
        <f ca="1">IFERROR(INDEX(Q$269:Q$305,MATCH($F47,$B$269:$B$305,0))/INDEX($D$269:$D$305,MATCH($F47,$B$269:$B$305,0)),SUMIFS('Input-Ext Allocators'!N$8:N$63,'Input-Ext Allocators'!$B$8:$B$63,$F47))*$D47</f>
        <v>0</v>
      </c>
      <c r="R47" s="143">
        <f ca="1">IFERROR(INDEX(R$269:R$305,MATCH($F47,$B$269:$B$305,0))/INDEX($D$269:$D$305,MATCH($F47,$B$269:$B$305,0)),SUMIFS('Input-Ext Allocators'!O$8:O$63,'Input-Ext Allocators'!$B$8:$B$63,$F47))*$D47</f>
        <v>0</v>
      </c>
      <c r="S47" s="143">
        <f ca="1">IFERROR(INDEX(S$269:S$305,MATCH($F47,$B$269:$B$305,0))/INDEX($D$269:$D$305,MATCH($F47,$B$269:$B$305,0)),SUMIFS('Input-Ext Allocators'!P$8:P$63,'Input-Ext Allocators'!$B$8:$B$63,$F47))*$D47</f>
        <v>0</v>
      </c>
      <c r="T47" s="143">
        <f ca="1">IFERROR(INDEX(T$269:T$305,MATCH($F47,$B$269:$B$305,0))/INDEX($D$269:$D$305,MATCH($F47,$B$269:$B$305,0)),SUMIFS('Input-Ext Allocators'!Q$8:Q$63,'Input-Ext Allocators'!$B$8:$B$63,$F47))*$D47</f>
        <v>0</v>
      </c>
      <c r="U47" s="143">
        <f ca="1">IFERROR(INDEX(U$269:U$305,MATCH($F47,$B$269:$B$305,0))/INDEX($D$269:$D$305,MATCH($F47,$B$269:$B$305,0)),SUMIFS('Input-Ext Allocators'!R$8:R$63,'Input-Ext Allocators'!$B$8:$B$63,$F47))*$D47</f>
        <v>0</v>
      </c>
      <c r="V47" s="143">
        <f ca="1">IFERROR(INDEX(V$269:V$305,MATCH($F47,$B$269:$B$305,0))/INDEX($D$269:$D$305,MATCH($F47,$B$269:$B$305,0)),SUMIFS('Input-Ext Allocators'!S$8:S$63,'Input-Ext Allocators'!$B$8:$B$63,$F47))*$D47</f>
        <v>0</v>
      </c>
      <c r="W47" s="143">
        <f ca="1">IFERROR(INDEX(W$269:W$305,MATCH($F47,$B$269:$B$305,0))/INDEX($D$269:$D$305,MATCH($F47,$B$269:$B$305,0)),SUMIFS('Input-Ext Allocators'!T$8:T$63,'Input-Ext Allocators'!$B$8:$B$63,$F47))*$D47</f>
        <v>0</v>
      </c>
      <c r="X47" s="143">
        <f ca="1">IFERROR(INDEX(X$269:X$305,MATCH($F47,$B$269:$B$305,0))/INDEX($D$269:$D$305,MATCH($F47,$B$269:$B$305,0)),SUMIFS('Input-Ext Allocators'!U$8:U$63,'Input-Ext Allocators'!$B$8:$B$63,$F47))*$D47</f>
        <v>0</v>
      </c>
      <c r="Y47" s="143">
        <f ca="1">IFERROR(INDEX(Y$269:Y$305,MATCH($F47,$B$269:$B$305,0))/INDEX($D$269:$D$305,MATCH($F47,$B$269:$B$305,0)),SUMIFS('Input-Ext Allocators'!V$8:V$63,'Input-Ext Allocators'!$B$8:$B$63,$F47))*$D47</f>
        <v>0</v>
      </c>
      <c r="Z47" s="143">
        <f ca="1">IFERROR(INDEX(Z$269:Z$305,MATCH($F47,$B$269:$B$305,0))/INDEX($D$269:$D$305,MATCH($F47,$B$269:$B$305,0)),SUMIFS('Input-Ext Allocators'!W$8:W$63,'Input-Ext Allocators'!$B$8:$B$63,$F47))*$D47</f>
        <v>0</v>
      </c>
    </row>
    <row r="48" spans="1:26" outlineLevel="1">
      <c r="A48" s="113">
        <f>IF(ISBLANK('Input-Accounts'!A48),"",'Input-Accounts'!A48)</f>
        <v>39</v>
      </c>
      <c r="B48" s="79" t="str">
        <f>IF(ISBLANK('Input-Accounts'!B48),"",'Input-Accounts'!B48)</f>
        <v>Subtotal - Distribution Plant</v>
      </c>
      <c r="C48" s="113" t="str">
        <f>IF(ISBLANK('Input-Accounts'!C48),"",'Input-Accounts'!C48)</f>
        <v/>
      </c>
      <c r="D48" s="144">
        <f ca="1">SUBTOTAL(9,D29:D47)</f>
        <v>0</v>
      </c>
      <c r="E48" s="143">
        <f t="shared" ca="1" si="8"/>
        <v>0</v>
      </c>
      <c r="G48" s="144">
        <f t="shared" ref="G48:Z48" ca="1" si="9">SUBTOTAL(9,G29:G47)</f>
        <v>0</v>
      </c>
      <c r="H48" s="144">
        <f t="shared" ca="1" si="9"/>
        <v>0</v>
      </c>
      <c r="I48" s="144">
        <f t="shared" ca="1" si="9"/>
        <v>0</v>
      </c>
      <c r="J48" s="144">
        <f t="shared" ca="1" si="9"/>
        <v>0</v>
      </c>
      <c r="K48" s="144">
        <f t="shared" ca="1" si="9"/>
        <v>0</v>
      </c>
      <c r="L48" s="144">
        <f t="shared" ca="1" si="9"/>
        <v>0</v>
      </c>
      <c r="M48" s="144">
        <f t="shared" ca="1" si="9"/>
        <v>0</v>
      </c>
      <c r="N48" s="144">
        <f t="shared" ca="1" si="9"/>
        <v>0</v>
      </c>
      <c r="O48" s="144">
        <f t="shared" ca="1" si="9"/>
        <v>0</v>
      </c>
      <c r="P48" s="144">
        <f t="shared" ca="1" si="9"/>
        <v>0</v>
      </c>
      <c r="Q48" s="144">
        <f t="shared" ca="1" si="9"/>
        <v>0</v>
      </c>
      <c r="R48" s="144">
        <f t="shared" ca="1" si="9"/>
        <v>0</v>
      </c>
      <c r="S48" s="144">
        <f t="shared" ca="1" si="9"/>
        <v>0</v>
      </c>
      <c r="T48" s="144">
        <f t="shared" ca="1" si="9"/>
        <v>0</v>
      </c>
      <c r="U48" s="144">
        <f t="shared" ca="1" si="9"/>
        <v>0</v>
      </c>
      <c r="V48" s="144">
        <f t="shared" ca="1" si="9"/>
        <v>0</v>
      </c>
      <c r="W48" s="144">
        <f t="shared" ca="1" si="9"/>
        <v>0</v>
      </c>
      <c r="X48" s="144">
        <f t="shared" ca="1" si="9"/>
        <v>0</v>
      </c>
      <c r="Y48" s="144">
        <f t="shared" ca="1" si="9"/>
        <v>0</v>
      </c>
      <c r="Z48" s="144">
        <f t="shared" ca="1" si="9"/>
        <v>0</v>
      </c>
    </row>
    <row r="49" spans="1:26" outlineLevel="1">
      <c r="A49" s="113" t="str">
        <f>IF(ISBLANK('Input-Accounts'!A49),"",'Input-Accounts'!A49)</f>
        <v/>
      </c>
      <c r="B49" s="17" t="str">
        <f>IF(ISBLANK('Input-Accounts'!B49),"",'Input-Accounts'!B49)</f>
        <v/>
      </c>
      <c r="C49" s="113" t="str">
        <f>IF(ISBLANK('Input-Accounts'!C49),"",'Input-Accounts'!C49)</f>
        <v/>
      </c>
      <c r="D49" s="143"/>
      <c r="E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</row>
    <row r="50" spans="1:26" outlineLevel="1">
      <c r="A50" s="113">
        <f>IF(ISBLANK('Input-Accounts'!A50),"",'Input-Accounts'!A50)</f>
        <v>40</v>
      </c>
      <c r="B50" s="81" t="str">
        <f>IF(ISBLANK('Input-Accounts'!B50),"",'Input-Accounts'!B50)</f>
        <v>General Plant</v>
      </c>
      <c r="C50" s="113" t="str">
        <f>IF(ISBLANK('Input-Accounts'!C50),"",'Input-Accounts'!C50)</f>
        <v/>
      </c>
      <c r="D50" s="143"/>
      <c r="E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</row>
    <row r="51" spans="1:26" outlineLevel="1">
      <c r="A51" s="113">
        <f>IF(ISBLANK('Input-Accounts'!A51),"",'Input-Accounts'!A51)</f>
        <v>41</v>
      </c>
      <c r="B51" s="17" t="str">
        <f>IF(ISBLANK('Input-Accounts'!B51),"",'Input-Accounts'!B51)</f>
        <v>Land and Land Rights</v>
      </c>
      <c r="C51" s="113">
        <f>IF(ISBLANK('Input-Accounts'!C51),"",'Input-Accounts'!C51)</f>
        <v>389</v>
      </c>
      <c r="D51" s="143">
        <f t="shared" ref="D51:D60" ca="1" si="10">INDIRECT("Classification!"&amp;$D$5&amp;ROW())</f>
        <v>59704.654046333526</v>
      </c>
      <c r="E51" s="143">
        <f t="shared" ref="E51:E61" ca="1" si="11">IFERROR(IF(D51="","",IF(D51=0,0,IF(ABS(D51-SUM($G51:$Z51))&lt;Check_Limit,0,1))),1)</f>
        <v>0</v>
      </c>
      <c r="F51" s="89" t="str" cm="1">
        <f t="array" aca="1" ref="F51" ca="1">IF(D51=0,"-",IF('Input-Accounts'!$E51&lt;&gt;0,'Input-Accounts'!$E51,INDEX('Input-Accounts'!$H51:$J51,,MATCH($F$6,'Input-Accounts'!$H$6:$J$6,0))))</f>
        <v>INT_T&amp;D_PLANT</v>
      </c>
      <c r="G51" s="143">
        <f ca="1">IFERROR(INDEX(G$269:G$305,MATCH($F51,$B$269:$B$305,0))/INDEX($D$269:$D$305,MATCH($F51,$B$269:$B$305,0)),SUMIFS('Input-Ext Allocators'!D$8:D$63,'Input-Ext Allocators'!$B$8:$B$63,$F51))*$D51</f>
        <v>10860.822525696893</v>
      </c>
      <c r="H51" s="143">
        <f ca="1">IFERROR(INDEX(H$269:H$305,MATCH($F51,$B$269:$B$305,0))/INDEX($D$269:$D$305,MATCH($F51,$B$269:$B$305,0)),SUMIFS('Input-Ext Allocators'!E$8:E$63,'Input-Ext Allocators'!$B$8:$B$63,$F51))*$D51</f>
        <v>7450.9961745222317</v>
      </c>
      <c r="I51" s="143">
        <f ca="1">IFERROR(INDEX(I$269:I$305,MATCH($F51,$B$269:$B$305,0))/INDEX($D$269:$D$305,MATCH($F51,$B$269:$B$305,0)),SUMIFS('Input-Ext Allocators'!F$8:F$63,'Input-Ext Allocators'!$B$8:$B$63,$F51))*$D51</f>
        <v>809.65633494587428</v>
      </c>
      <c r="J51" s="143">
        <f ca="1">IFERROR(INDEX(J$269:J$305,MATCH($F51,$B$269:$B$305,0))/INDEX($D$269:$D$305,MATCH($F51,$B$269:$B$305,0)),SUMIFS('Input-Ext Allocators'!G$8:G$63,'Input-Ext Allocators'!$B$8:$B$63,$F51))*$D51</f>
        <v>1017.8573828982032</v>
      </c>
      <c r="K51" s="143">
        <f ca="1">IFERROR(INDEX(K$269:K$305,MATCH($F51,$B$269:$B$305,0))/INDEX($D$269:$D$305,MATCH($F51,$B$269:$B$305,0)),SUMIFS('Input-Ext Allocators'!H$8:H$63,'Input-Ext Allocators'!$B$8:$B$63,$F51))*$D51</f>
        <v>100.57459556791618</v>
      </c>
      <c r="L51" s="143">
        <f ca="1">IFERROR(INDEX(L$269:L$305,MATCH($F51,$B$269:$B$305,0))/INDEX($D$269:$D$305,MATCH($F51,$B$269:$B$305,0)),SUMIFS('Input-Ext Allocators'!I$8:I$63,'Input-Ext Allocators'!$B$8:$B$63,$F51))*$D51</f>
        <v>31100.573455358492</v>
      </c>
      <c r="M51" s="143">
        <f ca="1">IFERROR(INDEX(M$269:M$305,MATCH($F51,$B$269:$B$305,0))/INDEX($D$269:$D$305,MATCH($F51,$B$269:$B$305,0)),SUMIFS('Input-Ext Allocators'!J$8:J$63,'Input-Ext Allocators'!$B$8:$B$63,$F51))*$D51</f>
        <v>8364.1735773439159</v>
      </c>
      <c r="N51" s="143">
        <f ca="1">IFERROR(INDEX(N$269:N$305,MATCH($F51,$B$269:$B$305,0))/INDEX($D$269:$D$305,MATCH($F51,$B$269:$B$305,0)),SUMIFS('Input-Ext Allocators'!K$8:K$63,'Input-Ext Allocators'!$B$8:$B$63,$F51))*$D51</f>
        <v>0</v>
      </c>
      <c r="O51" s="143">
        <f ca="1">IFERROR(INDEX(O$269:O$305,MATCH($F51,$B$269:$B$305,0))/INDEX($D$269:$D$305,MATCH($F51,$B$269:$B$305,0)),SUMIFS('Input-Ext Allocators'!L$8:L$63,'Input-Ext Allocators'!$B$8:$B$63,$F51))*$D51</f>
        <v>0</v>
      </c>
      <c r="P51" s="143">
        <f ca="1">IFERROR(INDEX(P$269:P$305,MATCH($F51,$B$269:$B$305,0))/INDEX($D$269:$D$305,MATCH($F51,$B$269:$B$305,0)),SUMIFS('Input-Ext Allocators'!M$8:M$63,'Input-Ext Allocators'!$B$8:$B$63,$F51))*$D51</f>
        <v>0</v>
      </c>
      <c r="Q51" s="143">
        <f ca="1">IFERROR(INDEX(Q$269:Q$305,MATCH($F51,$B$269:$B$305,0))/INDEX($D$269:$D$305,MATCH($F51,$B$269:$B$305,0)),SUMIFS('Input-Ext Allocators'!N$8:N$63,'Input-Ext Allocators'!$B$8:$B$63,$F51))*$D51</f>
        <v>0</v>
      </c>
      <c r="R51" s="143">
        <f ca="1">IFERROR(INDEX(R$269:R$305,MATCH($F51,$B$269:$B$305,0))/INDEX($D$269:$D$305,MATCH($F51,$B$269:$B$305,0)),SUMIFS('Input-Ext Allocators'!O$8:O$63,'Input-Ext Allocators'!$B$8:$B$63,$F51))*$D51</f>
        <v>0</v>
      </c>
      <c r="S51" s="143">
        <f ca="1">IFERROR(INDEX(S$269:S$305,MATCH($F51,$B$269:$B$305,0))/INDEX($D$269:$D$305,MATCH($F51,$B$269:$B$305,0)),SUMIFS('Input-Ext Allocators'!P$8:P$63,'Input-Ext Allocators'!$B$8:$B$63,$F51))*$D51</f>
        <v>0</v>
      </c>
      <c r="T51" s="143">
        <f ca="1">IFERROR(INDEX(T$269:T$305,MATCH($F51,$B$269:$B$305,0))/INDEX($D$269:$D$305,MATCH($F51,$B$269:$B$305,0)),SUMIFS('Input-Ext Allocators'!Q$8:Q$63,'Input-Ext Allocators'!$B$8:$B$63,$F51))*$D51</f>
        <v>0</v>
      </c>
      <c r="U51" s="143">
        <f ca="1">IFERROR(INDEX(U$269:U$305,MATCH($F51,$B$269:$B$305,0))/INDEX($D$269:$D$305,MATCH($F51,$B$269:$B$305,0)),SUMIFS('Input-Ext Allocators'!R$8:R$63,'Input-Ext Allocators'!$B$8:$B$63,$F51))*$D51</f>
        <v>0</v>
      </c>
      <c r="V51" s="143">
        <f ca="1">IFERROR(INDEX(V$269:V$305,MATCH($F51,$B$269:$B$305,0))/INDEX($D$269:$D$305,MATCH($F51,$B$269:$B$305,0)),SUMIFS('Input-Ext Allocators'!S$8:S$63,'Input-Ext Allocators'!$B$8:$B$63,$F51))*$D51</f>
        <v>0</v>
      </c>
      <c r="W51" s="143">
        <f ca="1">IFERROR(INDEX(W$269:W$305,MATCH($F51,$B$269:$B$305,0))/INDEX($D$269:$D$305,MATCH($F51,$B$269:$B$305,0)),SUMIFS('Input-Ext Allocators'!T$8:T$63,'Input-Ext Allocators'!$B$8:$B$63,$F51))*$D51</f>
        <v>0</v>
      </c>
      <c r="X51" s="143">
        <f ca="1">IFERROR(INDEX(X$269:X$305,MATCH($F51,$B$269:$B$305,0))/INDEX($D$269:$D$305,MATCH($F51,$B$269:$B$305,0)),SUMIFS('Input-Ext Allocators'!U$8:U$63,'Input-Ext Allocators'!$B$8:$B$63,$F51))*$D51</f>
        <v>0</v>
      </c>
      <c r="Y51" s="143">
        <f ca="1">IFERROR(INDEX(Y$269:Y$305,MATCH($F51,$B$269:$B$305,0))/INDEX($D$269:$D$305,MATCH($F51,$B$269:$B$305,0)),SUMIFS('Input-Ext Allocators'!V$8:V$63,'Input-Ext Allocators'!$B$8:$B$63,$F51))*$D51</f>
        <v>0</v>
      </c>
      <c r="Z51" s="143">
        <f ca="1">IFERROR(INDEX(Z$269:Z$305,MATCH($F51,$B$269:$B$305,0))/INDEX($D$269:$D$305,MATCH($F51,$B$269:$B$305,0)),SUMIFS('Input-Ext Allocators'!W$8:W$63,'Input-Ext Allocators'!$B$8:$B$63,$F51))*$D51</f>
        <v>0</v>
      </c>
    </row>
    <row r="52" spans="1:26" outlineLevel="1">
      <c r="A52" s="113">
        <f>IF(ISBLANK('Input-Accounts'!A52),"",'Input-Accounts'!A52)</f>
        <v>42</v>
      </c>
      <c r="B52" s="17" t="str">
        <f>IF(ISBLANK('Input-Accounts'!B52),"",'Input-Accounts'!B52)</f>
        <v>Structures and Improvements</v>
      </c>
      <c r="C52" s="113">
        <f>IF(ISBLANK('Input-Accounts'!C52),"",'Input-Accounts'!C52)</f>
        <v>390</v>
      </c>
      <c r="D52" s="143">
        <f t="shared" ca="1" si="10"/>
        <v>414084.4228115892</v>
      </c>
      <c r="E52" s="143">
        <f t="shared" ca="1" si="11"/>
        <v>0</v>
      </c>
      <c r="F52" s="89" t="str" cm="1">
        <f t="array" aca="1" ref="F52" ca="1">IF(D52=0,"-",IF('Input-Accounts'!$E52&lt;&gt;0,'Input-Accounts'!$E52,INDEX('Input-Accounts'!$H52:$J52,,MATCH($F$6,'Input-Accounts'!$H$6:$J$6,0))))</f>
        <v>INT_T&amp;D_PLANT</v>
      </c>
      <c r="G52" s="143">
        <f ca="1">IFERROR(INDEX(G$269:G$305,MATCH($F52,$B$269:$B$305,0))/INDEX($D$269:$D$305,MATCH($F52,$B$269:$B$305,0)),SUMIFS('Input-Ext Allocators'!D$8:D$63,'Input-Ext Allocators'!$B$8:$B$63,$F52))*$D52</f>
        <v>75325.743003588912</v>
      </c>
      <c r="H52" s="143">
        <f ca="1">IFERROR(INDEX(H$269:H$305,MATCH($F52,$B$269:$B$305,0))/INDEX($D$269:$D$305,MATCH($F52,$B$269:$B$305,0)),SUMIFS('Input-Ext Allocators'!E$8:E$63,'Input-Ext Allocators'!$B$8:$B$63,$F52))*$D52</f>
        <v>51676.732736848826</v>
      </c>
      <c r="I52" s="143">
        <f ca="1">IFERROR(INDEX(I$269:I$305,MATCH($F52,$B$269:$B$305,0))/INDEX($D$269:$D$305,MATCH($F52,$B$269:$B$305,0)),SUMIFS('Input-Ext Allocators'!F$8:F$63,'Input-Ext Allocators'!$B$8:$B$63,$F52))*$D52</f>
        <v>5615.4094096521749</v>
      </c>
      <c r="J52" s="143">
        <f ca="1">IFERROR(INDEX(J$269:J$305,MATCH($F52,$B$269:$B$305,0))/INDEX($D$269:$D$305,MATCH($F52,$B$269:$B$305,0)),SUMIFS('Input-Ext Allocators'!G$8:G$63,'Input-Ext Allocators'!$B$8:$B$63,$F52))*$D52</f>
        <v>7059.3975232622643</v>
      </c>
      <c r="K52" s="143">
        <f ca="1">IFERROR(INDEX(K$269:K$305,MATCH($F52,$B$269:$B$305,0))/INDEX($D$269:$D$305,MATCH($F52,$B$269:$B$305,0)),SUMIFS('Input-Ext Allocators'!H$8:H$63,'Input-Ext Allocators'!$B$8:$B$63,$F52))*$D52</f>
        <v>697.53981528693066</v>
      </c>
      <c r="L52" s="143">
        <f ca="1">IFERROR(INDEX(L$269:L$305,MATCH($F52,$B$269:$B$305,0))/INDEX($D$269:$D$305,MATCH($F52,$B$269:$B$305,0)),SUMIFS('Input-Ext Allocators'!I$8:I$63,'Input-Ext Allocators'!$B$8:$B$63,$F52))*$D52</f>
        <v>215699.4829645514</v>
      </c>
      <c r="M52" s="143">
        <f ca="1">IFERROR(INDEX(M$269:M$305,MATCH($F52,$B$269:$B$305,0))/INDEX($D$269:$D$305,MATCH($F52,$B$269:$B$305,0)),SUMIFS('Input-Ext Allocators'!J$8:J$63,'Input-Ext Allocators'!$B$8:$B$63,$F52))*$D52</f>
        <v>58010.117358398689</v>
      </c>
      <c r="N52" s="143">
        <f ca="1">IFERROR(INDEX(N$269:N$305,MATCH($F52,$B$269:$B$305,0))/INDEX($D$269:$D$305,MATCH($F52,$B$269:$B$305,0)),SUMIFS('Input-Ext Allocators'!K$8:K$63,'Input-Ext Allocators'!$B$8:$B$63,$F52))*$D52</f>
        <v>0</v>
      </c>
      <c r="O52" s="143">
        <f ca="1">IFERROR(INDEX(O$269:O$305,MATCH($F52,$B$269:$B$305,0))/INDEX($D$269:$D$305,MATCH($F52,$B$269:$B$305,0)),SUMIFS('Input-Ext Allocators'!L$8:L$63,'Input-Ext Allocators'!$B$8:$B$63,$F52))*$D52</f>
        <v>0</v>
      </c>
      <c r="P52" s="143">
        <f ca="1">IFERROR(INDEX(P$269:P$305,MATCH($F52,$B$269:$B$305,0))/INDEX($D$269:$D$305,MATCH($F52,$B$269:$B$305,0)),SUMIFS('Input-Ext Allocators'!M$8:M$63,'Input-Ext Allocators'!$B$8:$B$63,$F52))*$D52</f>
        <v>0</v>
      </c>
      <c r="Q52" s="143">
        <f ca="1">IFERROR(INDEX(Q$269:Q$305,MATCH($F52,$B$269:$B$305,0))/INDEX($D$269:$D$305,MATCH($F52,$B$269:$B$305,0)),SUMIFS('Input-Ext Allocators'!N$8:N$63,'Input-Ext Allocators'!$B$8:$B$63,$F52))*$D52</f>
        <v>0</v>
      </c>
      <c r="R52" s="143">
        <f ca="1">IFERROR(INDEX(R$269:R$305,MATCH($F52,$B$269:$B$305,0))/INDEX($D$269:$D$305,MATCH($F52,$B$269:$B$305,0)),SUMIFS('Input-Ext Allocators'!O$8:O$63,'Input-Ext Allocators'!$B$8:$B$63,$F52))*$D52</f>
        <v>0</v>
      </c>
      <c r="S52" s="143">
        <f ca="1">IFERROR(INDEX(S$269:S$305,MATCH($F52,$B$269:$B$305,0))/INDEX($D$269:$D$305,MATCH($F52,$B$269:$B$305,0)),SUMIFS('Input-Ext Allocators'!P$8:P$63,'Input-Ext Allocators'!$B$8:$B$63,$F52))*$D52</f>
        <v>0</v>
      </c>
      <c r="T52" s="143">
        <f ca="1">IFERROR(INDEX(T$269:T$305,MATCH($F52,$B$269:$B$305,0))/INDEX($D$269:$D$305,MATCH($F52,$B$269:$B$305,0)),SUMIFS('Input-Ext Allocators'!Q$8:Q$63,'Input-Ext Allocators'!$B$8:$B$63,$F52))*$D52</f>
        <v>0</v>
      </c>
      <c r="U52" s="143">
        <f ca="1">IFERROR(INDEX(U$269:U$305,MATCH($F52,$B$269:$B$305,0))/INDEX($D$269:$D$305,MATCH($F52,$B$269:$B$305,0)),SUMIFS('Input-Ext Allocators'!R$8:R$63,'Input-Ext Allocators'!$B$8:$B$63,$F52))*$D52</f>
        <v>0</v>
      </c>
      <c r="V52" s="143">
        <f ca="1">IFERROR(INDEX(V$269:V$305,MATCH($F52,$B$269:$B$305,0))/INDEX($D$269:$D$305,MATCH($F52,$B$269:$B$305,0)),SUMIFS('Input-Ext Allocators'!S$8:S$63,'Input-Ext Allocators'!$B$8:$B$63,$F52))*$D52</f>
        <v>0</v>
      </c>
      <c r="W52" s="143">
        <f ca="1">IFERROR(INDEX(W$269:W$305,MATCH($F52,$B$269:$B$305,0))/INDEX($D$269:$D$305,MATCH($F52,$B$269:$B$305,0)),SUMIFS('Input-Ext Allocators'!T$8:T$63,'Input-Ext Allocators'!$B$8:$B$63,$F52))*$D52</f>
        <v>0</v>
      </c>
      <c r="X52" s="143">
        <f ca="1">IFERROR(INDEX(X$269:X$305,MATCH($F52,$B$269:$B$305,0))/INDEX($D$269:$D$305,MATCH($F52,$B$269:$B$305,0)),SUMIFS('Input-Ext Allocators'!U$8:U$63,'Input-Ext Allocators'!$B$8:$B$63,$F52))*$D52</f>
        <v>0</v>
      </c>
      <c r="Y52" s="143">
        <f ca="1">IFERROR(INDEX(Y$269:Y$305,MATCH($F52,$B$269:$B$305,0))/INDEX($D$269:$D$305,MATCH($F52,$B$269:$B$305,0)),SUMIFS('Input-Ext Allocators'!V$8:V$63,'Input-Ext Allocators'!$B$8:$B$63,$F52))*$D52</f>
        <v>0</v>
      </c>
      <c r="Z52" s="143">
        <f ca="1">IFERROR(INDEX(Z$269:Z$305,MATCH($F52,$B$269:$B$305,0))/INDEX($D$269:$D$305,MATCH($F52,$B$269:$B$305,0)),SUMIFS('Input-Ext Allocators'!W$8:W$63,'Input-Ext Allocators'!$B$8:$B$63,$F52))*$D52</f>
        <v>0</v>
      </c>
    </row>
    <row r="53" spans="1:26" outlineLevel="1">
      <c r="A53" s="113">
        <f>IF(ISBLANK('Input-Accounts'!A53),"",'Input-Accounts'!A53)</f>
        <v>43</v>
      </c>
      <c r="B53" s="17" t="str">
        <f>IF(ISBLANK('Input-Accounts'!B53),"",'Input-Accounts'!B53)</f>
        <v>Office Furniture and Equipment</v>
      </c>
      <c r="C53" s="113">
        <f>IF(ISBLANK('Input-Accounts'!C53),"",'Input-Accounts'!C53)</f>
        <v>391</v>
      </c>
      <c r="D53" s="143">
        <f t="shared" ca="1" si="10"/>
        <v>51907.609956320521</v>
      </c>
      <c r="E53" s="143">
        <f t="shared" ca="1" si="11"/>
        <v>0</v>
      </c>
      <c r="F53" s="89" t="str" cm="1">
        <f t="array" aca="1" ref="F53" ca="1">IF(D53=0,"-",IF('Input-Accounts'!$E53&lt;&gt;0,'Input-Accounts'!$E53,INDEX('Input-Accounts'!$H53:$J53,,MATCH($F$6,'Input-Accounts'!$H$6:$J$6,0))))</f>
        <v>INT_T&amp;D_PLANT</v>
      </c>
      <c r="G53" s="143">
        <f ca="1">IFERROR(INDEX(G$269:G$305,MATCH($F53,$B$269:$B$305,0))/INDEX($D$269:$D$305,MATCH($F53,$B$269:$B$305,0)),SUMIFS('Input-Ext Allocators'!D$8:D$63,'Input-Ext Allocators'!$B$8:$B$63,$F53))*$D53</f>
        <v>9442.4689075526894</v>
      </c>
      <c r="H53" s="143">
        <f ca="1">IFERROR(INDEX(H$269:H$305,MATCH($F53,$B$269:$B$305,0))/INDEX($D$269:$D$305,MATCH($F53,$B$269:$B$305,0)),SUMIFS('Input-Ext Allocators'!E$8:E$63,'Input-Ext Allocators'!$B$8:$B$63,$F53))*$D53</f>
        <v>6477.9439625090254</v>
      </c>
      <c r="I53" s="143">
        <f ca="1">IFERROR(INDEX(I$269:I$305,MATCH($F53,$B$269:$B$305,0))/INDEX($D$269:$D$305,MATCH($F53,$B$269:$B$305,0)),SUMIFS('Input-Ext Allocators'!F$8:F$63,'Input-Ext Allocators'!$B$8:$B$63,$F53))*$D53</f>
        <v>703.92042135307122</v>
      </c>
      <c r="J53" s="143">
        <f ca="1">IFERROR(INDEX(J$269:J$305,MATCH($F53,$B$269:$B$305,0))/INDEX($D$269:$D$305,MATCH($F53,$B$269:$B$305,0)),SUMIFS('Input-Ext Allocators'!G$8:G$63,'Input-Ext Allocators'!$B$8:$B$63,$F53))*$D53</f>
        <v>884.93175057406938</v>
      </c>
      <c r="K53" s="143">
        <f ca="1">IFERROR(INDEX(K$269:K$305,MATCH($F53,$B$269:$B$305,0))/INDEX($D$269:$D$305,MATCH($F53,$B$269:$B$305,0)),SUMIFS('Input-Ext Allocators'!H$8:H$63,'Input-Ext Allocators'!$B$8:$B$63,$F53))*$D53</f>
        <v>87.440199790834768</v>
      </c>
      <c r="L53" s="143">
        <f ca="1">IFERROR(INDEX(L$269:L$305,MATCH($F53,$B$269:$B$305,0))/INDEX($D$269:$D$305,MATCH($F53,$B$269:$B$305,0)),SUMIFS('Input-Ext Allocators'!I$8:I$63,'Input-Ext Allocators'!$B$8:$B$63,$F53))*$D53</f>
        <v>27039.038448926112</v>
      </c>
      <c r="M53" s="143">
        <f ca="1">IFERROR(INDEX(M$269:M$305,MATCH($F53,$B$269:$B$305,0))/INDEX($D$269:$D$305,MATCH($F53,$B$269:$B$305,0)),SUMIFS('Input-Ext Allocators'!J$8:J$63,'Input-Ext Allocators'!$B$8:$B$63,$F53))*$D53</f>
        <v>7271.8662656147189</v>
      </c>
      <c r="N53" s="143">
        <f ca="1">IFERROR(INDEX(N$269:N$305,MATCH($F53,$B$269:$B$305,0))/INDEX($D$269:$D$305,MATCH($F53,$B$269:$B$305,0)),SUMIFS('Input-Ext Allocators'!K$8:K$63,'Input-Ext Allocators'!$B$8:$B$63,$F53))*$D53</f>
        <v>0</v>
      </c>
      <c r="O53" s="143">
        <f ca="1">IFERROR(INDEX(O$269:O$305,MATCH($F53,$B$269:$B$305,0))/INDEX($D$269:$D$305,MATCH($F53,$B$269:$B$305,0)),SUMIFS('Input-Ext Allocators'!L$8:L$63,'Input-Ext Allocators'!$B$8:$B$63,$F53))*$D53</f>
        <v>0</v>
      </c>
      <c r="P53" s="143">
        <f ca="1">IFERROR(INDEX(P$269:P$305,MATCH($F53,$B$269:$B$305,0))/INDEX($D$269:$D$305,MATCH($F53,$B$269:$B$305,0)),SUMIFS('Input-Ext Allocators'!M$8:M$63,'Input-Ext Allocators'!$B$8:$B$63,$F53))*$D53</f>
        <v>0</v>
      </c>
      <c r="Q53" s="143">
        <f ca="1">IFERROR(INDEX(Q$269:Q$305,MATCH($F53,$B$269:$B$305,0))/INDEX($D$269:$D$305,MATCH($F53,$B$269:$B$305,0)),SUMIFS('Input-Ext Allocators'!N$8:N$63,'Input-Ext Allocators'!$B$8:$B$63,$F53))*$D53</f>
        <v>0</v>
      </c>
      <c r="R53" s="143">
        <f ca="1">IFERROR(INDEX(R$269:R$305,MATCH($F53,$B$269:$B$305,0))/INDEX($D$269:$D$305,MATCH($F53,$B$269:$B$305,0)),SUMIFS('Input-Ext Allocators'!O$8:O$63,'Input-Ext Allocators'!$B$8:$B$63,$F53))*$D53</f>
        <v>0</v>
      </c>
      <c r="S53" s="143">
        <f ca="1">IFERROR(INDEX(S$269:S$305,MATCH($F53,$B$269:$B$305,0))/INDEX($D$269:$D$305,MATCH($F53,$B$269:$B$305,0)),SUMIFS('Input-Ext Allocators'!P$8:P$63,'Input-Ext Allocators'!$B$8:$B$63,$F53))*$D53</f>
        <v>0</v>
      </c>
      <c r="T53" s="143">
        <f ca="1">IFERROR(INDEX(T$269:T$305,MATCH($F53,$B$269:$B$305,0))/INDEX($D$269:$D$305,MATCH($F53,$B$269:$B$305,0)),SUMIFS('Input-Ext Allocators'!Q$8:Q$63,'Input-Ext Allocators'!$B$8:$B$63,$F53))*$D53</f>
        <v>0</v>
      </c>
      <c r="U53" s="143">
        <f ca="1">IFERROR(INDEX(U$269:U$305,MATCH($F53,$B$269:$B$305,0))/INDEX($D$269:$D$305,MATCH($F53,$B$269:$B$305,0)),SUMIFS('Input-Ext Allocators'!R$8:R$63,'Input-Ext Allocators'!$B$8:$B$63,$F53))*$D53</f>
        <v>0</v>
      </c>
      <c r="V53" s="143">
        <f ca="1">IFERROR(INDEX(V$269:V$305,MATCH($F53,$B$269:$B$305,0))/INDEX($D$269:$D$305,MATCH($F53,$B$269:$B$305,0)),SUMIFS('Input-Ext Allocators'!S$8:S$63,'Input-Ext Allocators'!$B$8:$B$63,$F53))*$D53</f>
        <v>0</v>
      </c>
      <c r="W53" s="143">
        <f ca="1">IFERROR(INDEX(W$269:W$305,MATCH($F53,$B$269:$B$305,0))/INDEX($D$269:$D$305,MATCH($F53,$B$269:$B$305,0)),SUMIFS('Input-Ext Allocators'!T$8:T$63,'Input-Ext Allocators'!$B$8:$B$63,$F53))*$D53</f>
        <v>0</v>
      </c>
      <c r="X53" s="143">
        <f ca="1">IFERROR(INDEX(X$269:X$305,MATCH($F53,$B$269:$B$305,0))/INDEX($D$269:$D$305,MATCH($F53,$B$269:$B$305,0)),SUMIFS('Input-Ext Allocators'!U$8:U$63,'Input-Ext Allocators'!$B$8:$B$63,$F53))*$D53</f>
        <v>0</v>
      </c>
      <c r="Y53" s="143">
        <f ca="1">IFERROR(INDEX(Y$269:Y$305,MATCH($F53,$B$269:$B$305,0))/INDEX($D$269:$D$305,MATCH($F53,$B$269:$B$305,0)),SUMIFS('Input-Ext Allocators'!V$8:V$63,'Input-Ext Allocators'!$B$8:$B$63,$F53))*$D53</f>
        <v>0</v>
      </c>
      <c r="Z53" s="143">
        <f ca="1">IFERROR(INDEX(Z$269:Z$305,MATCH($F53,$B$269:$B$305,0))/INDEX($D$269:$D$305,MATCH($F53,$B$269:$B$305,0)),SUMIFS('Input-Ext Allocators'!W$8:W$63,'Input-Ext Allocators'!$B$8:$B$63,$F53))*$D53</f>
        <v>0</v>
      </c>
    </row>
    <row r="54" spans="1:26" outlineLevel="1">
      <c r="A54" s="113">
        <f>IF(ISBLANK('Input-Accounts'!A54),"",'Input-Accounts'!A54)</f>
        <v>44</v>
      </c>
      <c r="B54" s="17" t="str">
        <f>IF(ISBLANK('Input-Accounts'!B54),"",'Input-Accounts'!B54)</f>
        <v>Transportation Equipment</v>
      </c>
      <c r="C54" s="113">
        <f>IF(ISBLANK('Input-Accounts'!C54),"",'Input-Accounts'!C54)</f>
        <v>392</v>
      </c>
      <c r="D54" s="143">
        <f t="shared" ca="1" si="10"/>
        <v>287166.51302860893</v>
      </c>
      <c r="E54" s="143">
        <f t="shared" ca="1" si="11"/>
        <v>0</v>
      </c>
      <c r="F54" s="89" t="str" cm="1">
        <f t="array" aca="1" ref="F54" ca="1">IF(D54=0,"-",IF('Input-Accounts'!$E54&lt;&gt;0,'Input-Accounts'!$E54,INDEX('Input-Accounts'!$H54:$J54,,MATCH($F$6,'Input-Accounts'!$H$6:$J$6,0))))</f>
        <v>INT_T&amp;D_PLANT</v>
      </c>
      <c r="G54" s="143">
        <f ca="1">IFERROR(INDEX(G$269:G$305,MATCH($F54,$B$269:$B$305,0))/INDEX($D$269:$D$305,MATCH($F54,$B$269:$B$305,0)),SUMIFS('Input-Ext Allocators'!D$8:D$63,'Input-Ext Allocators'!$B$8:$B$63,$F54))*$D54</f>
        <v>52238.214644147592</v>
      </c>
      <c r="H54" s="143">
        <f ca="1">IFERROR(INDEX(H$269:H$305,MATCH($F54,$B$269:$B$305,0))/INDEX($D$269:$D$305,MATCH($F54,$B$269:$B$305,0)),SUMIFS('Input-Ext Allocators'!E$8:E$63,'Input-Ext Allocators'!$B$8:$B$63,$F54))*$D54</f>
        <v>35837.685088444989</v>
      </c>
      <c r="I54" s="143">
        <f ca="1">IFERROR(INDEX(I$269:I$305,MATCH($F54,$B$269:$B$305,0))/INDEX($D$269:$D$305,MATCH($F54,$B$269:$B$305,0)),SUMIFS('Input-Ext Allocators'!F$8:F$63,'Input-Ext Allocators'!$B$8:$B$63,$F54))*$D54</f>
        <v>3894.272400900184</v>
      </c>
      <c r="J54" s="143">
        <f ca="1">IFERROR(INDEX(J$269:J$305,MATCH($F54,$B$269:$B$305,0))/INDEX($D$269:$D$305,MATCH($F54,$B$269:$B$305,0)),SUMIFS('Input-Ext Allocators'!G$8:G$63,'Input-Ext Allocators'!$B$8:$B$63,$F54))*$D54</f>
        <v>4895.6745512748266</v>
      </c>
      <c r="K54" s="143">
        <f ca="1">IFERROR(INDEX(K$269:K$305,MATCH($F54,$B$269:$B$305,0))/INDEX($D$269:$D$305,MATCH($F54,$B$269:$B$305,0)),SUMIFS('Input-Ext Allocators'!H$8:H$63,'Input-Ext Allocators'!$B$8:$B$63,$F54))*$D54</f>
        <v>483.74211976988585</v>
      </c>
      <c r="L54" s="143">
        <f ca="1">IFERROR(INDEX(L$269:L$305,MATCH($F54,$B$269:$B$305,0))/INDEX($D$269:$D$305,MATCH($F54,$B$269:$B$305,0)),SUMIFS('Input-Ext Allocators'!I$8:I$63,'Input-Ext Allocators'!$B$8:$B$63,$F54))*$D54</f>
        <v>149587.05271844499</v>
      </c>
      <c r="M54" s="143">
        <f ca="1">IFERROR(INDEX(M$269:M$305,MATCH($F54,$B$269:$B$305,0))/INDEX($D$269:$D$305,MATCH($F54,$B$269:$B$305,0)),SUMIFS('Input-Ext Allocators'!J$8:J$63,'Input-Ext Allocators'!$B$8:$B$63,$F54))*$D54</f>
        <v>40229.871505626455</v>
      </c>
      <c r="N54" s="143">
        <f ca="1">IFERROR(INDEX(N$269:N$305,MATCH($F54,$B$269:$B$305,0))/INDEX($D$269:$D$305,MATCH($F54,$B$269:$B$305,0)),SUMIFS('Input-Ext Allocators'!K$8:K$63,'Input-Ext Allocators'!$B$8:$B$63,$F54))*$D54</f>
        <v>0</v>
      </c>
      <c r="O54" s="143">
        <f ca="1">IFERROR(INDEX(O$269:O$305,MATCH($F54,$B$269:$B$305,0))/INDEX($D$269:$D$305,MATCH($F54,$B$269:$B$305,0)),SUMIFS('Input-Ext Allocators'!L$8:L$63,'Input-Ext Allocators'!$B$8:$B$63,$F54))*$D54</f>
        <v>0</v>
      </c>
      <c r="P54" s="143">
        <f ca="1">IFERROR(INDEX(P$269:P$305,MATCH($F54,$B$269:$B$305,0))/INDEX($D$269:$D$305,MATCH($F54,$B$269:$B$305,0)),SUMIFS('Input-Ext Allocators'!M$8:M$63,'Input-Ext Allocators'!$B$8:$B$63,$F54))*$D54</f>
        <v>0</v>
      </c>
      <c r="Q54" s="143">
        <f ca="1">IFERROR(INDEX(Q$269:Q$305,MATCH($F54,$B$269:$B$305,0))/INDEX($D$269:$D$305,MATCH($F54,$B$269:$B$305,0)),SUMIFS('Input-Ext Allocators'!N$8:N$63,'Input-Ext Allocators'!$B$8:$B$63,$F54))*$D54</f>
        <v>0</v>
      </c>
      <c r="R54" s="143">
        <f ca="1">IFERROR(INDEX(R$269:R$305,MATCH($F54,$B$269:$B$305,0))/INDEX($D$269:$D$305,MATCH($F54,$B$269:$B$305,0)),SUMIFS('Input-Ext Allocators'!O$8:O$63,'Input-Ext Allocators'!$B$8:$B$63,$F54))*$D54</f>
        <v>0</v>
      </c>
      <c r="S54" s="143">
        <f ca="1">IFERROR(INDEX(S$269:S$305,MATCH($F54,$B$269:$B$305,0))/INDEX($D$269:$D$305,MATCH($F54,$B$269:$B$305,0)),SUMIFS('Input-Ext Allocators'!P$8:P$63,'Input-Ext Allocators'!$B$8:$B$63,$F54))*$D54</f>
        <v>0</v>
      </c>
      <c r="T54" s="143">
        <f ca="1">IFERROR(INDEX(T$269:T$305,MATCH($F54,$B$269:$B$305,0))/INDEX($D$269:$D$305,MATCH($F54,$B$269:$B$305,0)),SUMIFS('Input-Ext Allocators'!Q$8:Q$63,'Input-Ext Allocators'!$B$8:$B$63,$F54))*$D54</f>
        <v>0</v>
      </c>
      <c r="U54" s="143">
        <f ca="1">IFERROR(INDEX(U$269:U$305,MATCH($F54,$B$269:$B$305,0))/INDEX($D$269:$D$305,MATCH($F54,$B$269:$B$305,0)),SUMIFS('Input-Ext Allocators'!R$8:R$63,'Input-Ext Allocators'!$B$8:$B$63,$F54))*$D54</f>
        <v>0</v>
      </c>
      <c r="V54" s="143">
        <f ca="1">IFERROR(INDEX(V$269:V$305,MATCH($F54,$B$269:$B$305,0))/INDEX($D$269:$D$305,MATCH($F54,$B$269:$B$305,0)),SUMIFS('Input-Ext Allocators'!S$8:S$63,'Input-Ext Allocators'!$B$8:$B$63,$F54))*$D54</f>
        <v>0</v>
      </c>
      <c r="W54" s="143">
        <f ca="1">IFERROR(INDEX(W$269:W$305,MATCH($F54,$B$269:$B$305,0))/INDEX($D$269:$D$305,MATCH($F54,$B$269:$B$305,0)),SUMIFS('Input-Ext Allocators'!T$8:T$63,'Input-Ext Allocators'!$B$8:$B$63,$F54))*$D54</f>
        <v>0</v>
      </c>
      <c r="X54" s="143">
        <f ca="1">IFERROR(INDEX(X$269:X$305,MATCH($F54,$B$269:$B$305,0))/INDEX($D$269:$D$305,MATCH($F54,$B$269:$B$305,0)),SUMIFS('Input-Ext Allocators'!U$8:U$63,'Input-Ext Allocators'!$B$8:$B$63,$F54))*$D54</f>
        <v>0</v>
      </c>
      <c r="Y54" s="143">
        <f ca="1">IFERROR(INDEX(Y$269:Y$305,MATCH($F54,$B$269:$B$305,0))/INDEX($D$269:$D$305,MATCH($F54,$B$269:$B$305,0)),SUMIFS('Input-Ext Allocators'!V$8:V$63,'Input-Ext Allocators'!$B$8:$B$63,$F54))*$D54</f>
        <v>0</v>
      </c>
      <c r="Z54" s="143">
        <f ca="1">IFERROR(INDEX(Z$269:Z$305,MATCH($F54,$B$269:$B$305,0))/INDEX($D$269:$D$305,MATCH($F54,$B$269:$B$305,0)),SUMIFS('Input-Ext Allocators'!W$8:W$63,'Input-Ext Allocators'!$B$8:$B$63,$F54))*$D54</f>
        <v>0</v>
      </c>
    </row>
    <row r="55" spans="1:26" outlineLevel="1">
      <c r="A55" s="113">
        <f>IF(ISBLANK('Input-Accounts'!A55),"",'Input-Accounts'!A55)</f>
        <v>45</v>
      </c>
      <c r="B55" s="17" t="str">
        <f>IF(ISBLANK('Input-Accounts'!B55),"",'Input-Accounts'!B55)</f>
        <v>Stores Equipment</v>
      </c>
      <c r="C55" s="113">
        <f>IF(ISBLANK('Input-Accounts'!C55),"",'Input-Accounts'!C55)</f>
        <v>393</v>
      </c>
      <c r="D55" s="143">
        <f t="shared" ca="1" si="10"/>
        <v>1850.27720348207</v>
      </c>
      <c r="E55" s="143">
        <f t="shared" ca="1" si="11"/>
        <v>0</v>
      </c>
      <c r="F55" s="89" t="str" cm="1">
        <f t="array" aca="1" ref="F55" ca="1">IF(D55=0,"-",IF('Input-Accounts'!$E55&lt;&gt;0,'Input-Accounts'!$E55,INDEX('Input-Accounts'!$H55:$J55,,MATCH($F$6,'Input-Accounts'!$H$6:$J$6,0))))</f>
        <v>INT_T&amp;D_PLANT</v>
      </c>
      <c r="G55" s="143">
        <f ca="1">IFERROR(INDEX(G$269:G$305,MATCH($F55,$B$269:$B$305,0))/INDEX($D$269:$D$305,MATCH($F55,$B$269:$B$305,0)),SUMIFS('Input-Ext Allocators'!D$8:D$63,'Input-Ext Allocators'!$B$8:$B$63,$F55))*$D55</f>
        <v>336.58234272267072</v>
      </c>
      <c r="H55" s="143">
        <f ca="1">IFERROR(INDEX(H$269:H$305,MATCH($F55,$B$269:$B$305,0))/INDEX($D$269:$D$305,MATCH($F55,$B$269:$B$305,0)),SUMIFS('Input-Ext Allocators'!E$8:E$63,'Input-Ext Allocators'!$B$8:$B$63,$F55))*$D55</f>
        <v>230.91011220417954</v>
      </c>
      <c r="I55" s="143">
        <f ca="1">IFERROR(INDEX(I$269:I$305,MATCH($F55,$B$269:$B$305,0))/INDEX($D$269:$D$305,MATCH($F55,$B$269:$B$305,0)),SUMIFS('Input-Ext Allocators'!F$8:F$63,'Input-Ext Allocators'!$B$8:$B$63,$F55))*$D55</f>
        <v>25.091656306099846</v>
      </c>
      <c r="J55" s="143">
        <f ca="1">IFERROR(INDEX(J$269:J$305,MATCH($F55,$B$269:$B$305,0))/INDEX($D$269:$D$305,MATCH($F55,$B$269:$B$305,0)),SUMIFS('Input-Ext Allocators'!G$8:G$63,'Input-Ext Allocators'!$B$8:$B$63,$F55))*$D55</f>
        <v>31.543911309006589</v>
      </c>
      <c r="K55" s="143">
        <f ca="1">IFERROR(INDEX(K$269:K$305,MATCH($F55,$B$269:$B$305,0))/INDEX($D$269:$D$305,MATCH($F55,$B$269:$B$305,0)),SUMIFS('Input-Ext Allocators'!H$8:H$63,'Input-Ext Allocators'!$B$8:$B$63,$F55))*$D55</f>
        <v>3.1168572098973919</v>
      </c>
      <c r="L55" s="143">
        <f ca="1">IFERROR(INDEX(L$269:L$305,MATCH($F55,$B$269:$B$305,0))/INDEX($D$269:$D$305,MATCH($F55,$B$269:$B$305,0)),SUMIFS('Input-Ext Allocators'!I$8:I$63,'Input-Ext Allocators'!$B$8:$B$63,$F55))*$D55</f>
        <v>963.82238535394777</v>
      </c>
      <c r="M55" s="143">
        <f ca="1">IFERROR(INDEX(M$269:M$305,MATCH($F55,$B$269:$B$305,0))/INDEX($D$269:$D$305,MATCH($F55,$B$269:$B$305,0)),SUMIFS('Input-Ext Allocators'!J$8:J$63,'Input-Ext Allocators'!$B$8:$B$63,$F55))*$D55</f>
        <v>259.20993837626816</v>
      </c>
      <c r="N55" s="143">
        <f ca="1">IFERROR(INDEX(N$269:N$305,MATCH($F55,$B$269:$B$305,0))/INDEX($D$269:$D$305,MATCH($F55,$B$269:$B$305,0)),SUMIFS('Input-Ext Allocators'!K$8:K$63,'Input-Ext Allocators'!$B$8:$B$63,$F55))*$D55</f>
        <v>0</v>
      </c>
      <c r="O55" s="143">
        <f ca="1">IFERROR(INDEX(O$269:O$305,MATCH($F55,$B$269:$B$305,0))/INDEX($D$269:$D$305,MATCH($F55,$B$269:$B$305,0)),SUMIFS('Input-Ext Allocators'!L$8:L$63,'Input-Ext Allocators'!$B$8:$B$63,$F55))*$D55</f>
        <v>0</v>
      </c>
      <c r="P55" s="143">
        <f ca="1">IFERROR(INDEX(P$269:P$305,MATCH($F55,$B$269:$B$305,0))/INDEX($D$269:$D$305,MATCH($F55,$B$269:$B$305,0)),SUMIFS('Input-Ext Allocators'!M$8:M$63,'Input-Ext Allocators'!$B$8:$B$63,$F55))*$D55</f>
        <v>0</v>
      </c>
      <c r="Q55" s="143">
        <f ca="1">IFERROR(INDEX(Q$269:Q$305,MATCH($F55,$B$269:$B$305,0))/INDEX($D$269:$D$305,MATCH($F55,$B$269:$B$305,0)),SUMIFS('Input-Ext Allocators'!N$8:N$63,'Input-Ext Allocators'!$B$8:$B$63,$F55))*$D55</f>
        <v>0</v>
      </c>
      <c r="R55" s="143">
        <f ca="1">IFERROR(INDEX(R$269:R$305,MATCH($F55,$B$269:$B$305,0))/INDEX($D$269:$D$305,MATCH($F55,$B$269:$B$305,0)),SUMIFS('Input-Ext Allocators'!O$8:O$63,'Input-Ext Allocators'!$B$8:$B$63,$F55))*$D55</f>
        <v>0</v>
      </c>
      <c r="S55" s="143">
        <f ca="1">IFERROR(INDEX(S$269:S$305,MATCH($F55,$B$269:$B$305,0))/INDEX($D$269:$D$305,MATCH($F55,$B$269:$B$305,0)),SUMIFS('Input-Ext Allocators'!P$8:P$63,'Input-Ext Allocators'!$B$8:$B$63,$F55))*$D55</f>
        <v>0</v>
      </c>
      <c r="T55" s="143">
        <f ca="1">IFERROR(INDEX(T$269:T$305,MATCH($F55,$B$269:$B$305,0))/INDEX($D$269:$D$305,MATCH($F55,$B$269:$B$305,0)),SUMIFS('Input-Ext Allocators'!Q$8:Q$63,'Input-Ext Allocators'!$B$8:$B$63,$F55))*$D55</f>
        <v>0</v>
      </c>
      <c r="U55" s="143">
        <f ca="1">IFERROR(INDEX(U$269:U$305,MATCH($F55,$B$269:$B$305,0))/INDEX($D$269:$D$305,MATCH($F55,$B$269:$B$305,0)),SUMIFS('Input-Ext Allocators'!R$8:R$63,'Input-Ext Allocators'!$B$8:$B$63,$F55))*$D55</f>
        <v>0</v>
      </c>
      <c r="V55" s="143">
        <f ca="1">IFERROR(INDEX(V$269:V$305,MATCH($F55,$B$269:$B$305,0))/INDEX($D$269:$D$305,MATCH($F55,$B$269:$B$305,0)),SUMIFS('Input-Ext Allocators'!S$8:S$63,'Input-Ext Allocators'!$B$8:$B$63,$F55))*$D55</f>
        <v>0</v>
      </c>
      <c r="W55" s="143">
        <f ca="1">IFERROR(INDEX(W$269:W$305,MATCH($F55,$B$269:$B$305,0))/INDEX($D$269:$D$305,MATCH($F55,$B$269:$B$305,0)),SUMIFS('Input-Ext Allocators'!T$8:T$63,'Input-Ext Allocators'!$B$8:$B$63,$F55))*$D55</f>
        <v>0</v>
      </c>
      <c r="X55" s="143">
        <f ca="1">IFERROR(INDEX(X$269:X$305,MATCH($F55,$B$269:$B$305,0))/INDEX($D$269:$D$305,MATCH($F55,$B$269:$B$305,0)),SUMIFS('Input-Ext Allocators'!U$8:U$63,'Input-Ext Allocators'!$B$8:$B$63,$F55))*$D55</f>
        <v>0</v>
      </c>
      <c r="Y55" s="143">
        <f ca="1">IFERROR(INDEX(Y$269:Y$305,MATCH($F55,$B$269:$B$305,0))/INDEX($D$269:$D$305,MATCH($F55,$B$269:$B$305,0)),SUMIFS('Input-Ext Allocators'!V$8:V$63,'Input-Ext Allocators'!$B$8:$B$63,$F55))*$D55</f>
        <v>0</v>
      </c>
      <c r="Z55" s="143">
        <f ca="1">IFERROR(INDEX(Z$269:Z$305,MATCH($F55,$B$269:$B$305,0))/INDEX($D$269:$D$305,MATCH($F55,$B$269:$B$305,0)),SUMIFS('Input-Ext Allocators'!W$8:W$63,'Input-Ext Allocators'!$B$8:$B$63,$F55))*$D55</f>
        <v>0</v>
      </c>
    </row>
    <row r="56" spans="1:26" outlineLevel="1">
      <c r="A56" s="113">
        <f>IF(ISBLANK('Input-Accounts'!A56),"",'Input-Accounts'!A56)</f>
        <v>46</v>
      </c>
      <c r="B56" s="17" t="str">
        <f>IF(ISBLANK('Input-Accounts'!B56),"",'Input-Accounts'!B56)</f>
        <v xml:space="preserve">Tools, Shop, and Garage Equipment </v>
      </c>
      <c r="C56" s="113">
        <f>IF(ISBLANK('Input-Accounts'!C56),"",'Input-Accounts'!C56)</f>
        <v>394</v>
      </c>
      <c r="D56" s="143">
        <f t="shared" ca="1" si="10"/>
        <v>154676.01881943952</v>
      </c>
      <c r="E56" s="143">
        <f t="shared" ca="1" si="11"/>
        <v>0</v>
      </c>
      <c r="F56" s="89" t="str" cm="1">
        <f t="array" aca="1" ref="F56" ca="1">IF(D56=0,"-",IF('Input-Accounts'!$E56&lt;&gt;0,'Input-Accounts'!$E56,INDEX('Input-Accounts'!$H56:$J56,,MATCH($F$6,'Input-Accounts'!$H$6:$J$6,0))))</f>
        <v>INT_T&amp;D_PLANT</v>
      </c>
      <c r="G56" s="143">
        <f ca="1">IFERROR(INDEX(G$269:G$305,MATCH($F56,$B$269:$B$305,0))/INDEX($D$269:$D$305,MATCH($F56,$B$269:$B$305,0)),SUMIFS('Input-Ext Allocators'!D$8:D$63,'Input-Ext Allocators'!$B$8:$B$63,$F56))*$D56</f>
        <v>28136.982220441299</v>
      </c>
      <c r="H56" s="143">
        <f ca="1">IFERROR(INDEX(H$269:H$305,MATCH($F56,$B$269:$B$305,0))/INDEX($D$269:$D$305,MATCH($F56,$B$269:$B$305,0)),SUMIFS('Input-Ext Allocators'!E$8:E$63,'Input-Ext Allocators'!$B$8:$B$63,$F56))*$D56</f>
        <v>19303.192404725894</v>
      </c>
      <c r="I56" s="143">
        <f ca="1">IFERROR(INDEX(I$269:I$305,MATCH($F56,$B$269:$B$305,0))/INDEX($D$269:$D$305,MATCH($F56,$B$269:$B$305,0)),SUMIFS('Input-Ext Allocators'!F$8:F$63,'Input-Ext Allocators'!$B$8:$B$63,$F56))*$D56</f>
        <v>2097.5654327412881</v>
      </c>
      <c r="J56" s="143">
        <f ca="1">IFERROR(INDEX(J$269:J$305,MATCH($F56,$B$269:$B$305,0))/INDEX($D$269:$D$305,MATCH($F56,$B$269:$B$305,0)),SUMIFS('Input-Ext Allocators'!G$8:G$63,'Input-Ext Allocators'!$B$8:$B$63,$F56))*$D56</f>
        <v>2636.9489988249288</v>
      </c>
      <c r="K56" s="143">
        <f ca="1">IFERROR(INDEX(K$269:K$305,MATCH($F56,$B$269:$B$305,0))/INDEX($D$269:$D$305,MATCH($F56,$B$269:$B$305,0)),SUMIFS('Input-Ext Allocators'!H$8:H$63,'Input-Ext Allocators'!$B$8:$B$63,$F56))*$D56</f>
        <v>260.55720923779216</v>
      </c>
      <c r="L56" s="143">
        <f ca="1">IFERROR(INDEX(L$269:L$305,MATCH($F56,$B$269:$B$305,0))/INDEX($D$269:$D$305,MATCH($F56,$B$269:$B$305,0)),SUMIFS('Input-Ext Allocators'!I$8:I$63,'Input-Ext Allocators'!$B$8:$B$63,$F56))*$D56</f>
        <v>80571.824121838377</v>
      </c>
      <c r="M56" s="143">
        <f ca="1">IFERROR(INDEX(M$269:M$305,MATCH($F56,$B$269:$B$305,0))/INDEX($D$269:$D$305,MATCH($F56,$B$269:$B$305,0)),SUMIFS('Input-Ext Allocators'!J$8:J$63,'Input-Ext Allocators'!$B$8:$B$63,$F56))*$D56</f>
        <v>21668.948431629931</v>
      </c>
      <c r="N56" s="143">
        <f ca="1">IFERROR(INDEX(N$269:N$305,MATCH($F56,$B$269:$B$305,0))/INDEX($D$269:$D$305,MATCH($F56,$B$269:$B$305,0)),SUMIFS('Input-Ext Allocators'!K$8:K$63,'Input-Ext Allocators'!$B$8:$B$63,$F56))*$D56</f>
        <v>0</v>
      </c>
      <c r="O56" s="143">
        <f ca="1">IFERROR(INDEX(O$269:O$305,MATCH($F56,$B$269:$B$305,0))/INDEX($D$269:$D$305,MATCH($F56,$B$269:$B$305,0)),SUMIFS('Input-Ext Allocators'!L$8:L$63,'Input-Ext Allocators'!$B$8:$B$63,$F56))*$D56</f>
        <v>0</v>
      </c>
      <c r="P56" s="143">
        <f ca="1">IFERROR(INDEX(P$269:P$305,MATCH($F56,$B$269:$B$305,0))/INDEX($D$269:$D$305,MATCH($F56,$B$269:$B$305,0)),SUMIFS('Input-Ext Allocators'!M$8:M$63,'Input-Ext Allocators'!$B$8:$B$63,$F56))*$D56</f>
        <v>0</v>
      </c>
      <c r="Q56" s="143">
        <f ca="1">IFERROR(INDEX(Q$269:Q$305,MATCH($F56,$B$269:$B$305,0))/INDEX($D$269:$D$305,MATCH($F56,$B$269:$B$305,0)),SUMIFS('Input-Ext Allocators'!N$8:N$63,'Input-Ext Allocators'!$B$8:$B$63,$F56))*$D56</f>
        <v>0</v>
      </c>
      <c r="R56" s="143">
        <f ca="1">IFERROR(INDEX(R$269:R$305,MATCH($F56,$B$269:$B$305,0))/INDEX($D$269:$D$305,MATCH($F56,$B$269:$B$305,0)),SUMIFS('Input-Ext Allocators'!O$8:O$63,'Input-Ext Allocators'!$B$8:$B$63,$F56))*$D56</f>
        <v>0</v>
      </c>
      <c r="S56" s="143">
        <f ca="1">IFERROR(INDEX(S$269:S$305,MATCH($F56,$B$269:$B$305,0))/INDEX($D$269:$D$305,MATCH($F56,$B$269:$B$305,0)),SUMIFS('Input-Ext Allocators'!P$8:P$63,'Input-Ext Allocators'!$B$8:$B$63,$F56))*$D56</f>
        <v>0</v>
      </c>
      <c r="T56" s="143">
        <f ca="1">IFERROR(INDEX(T$269:T$305,MATCH($F56,$B$269:$B$305,0))/INDEX($D$269:$D$305,MATCH($F56,$B$269:$B$305,0)),SUMIFS('Input-Ext Allocators'!Q$8:Q$63,'Input-Ext Allocators'!$B$8:$B$63,$F56))*$D56</f>
        <v>0</v>
      </c>
      <c r="U56" s="143">
        <f ca="1">IFERROR(INDEX(U$269:U$305,MATCH($F56,$B$269:$B$305,0))/INDEX($D$269:$D$305,MATCH($F56,$B$269:$B$305,0)),SUMIFS('Input-Ext Allocators'!R$8:R$63,'Input-Ext Allocators'!$B$8:$B$63,$F56))*$D56</f>
        <v>0</v>
      </c>
      <c r="V56" s="143">
        <f ca="1">IFERROR(INDEX(V$269:V$305,MATCH($F56,$B$269:$B$305,0))/INDEX($D$269:$D$305,MATCH($F56,$B$269:$B$305,0)),SUMIFS('Input-Ext Allocators'!S$8:S$63,'Input-Ext Allocators'!$B$8:$B$63,$F56))*$D56</f>
        <v>0</v>
      </c>
      <c r="W56" s="143">
        <f ca="1">IFERROR(INDEX(W$269:W$305,MATCH($F56,$B$269:$B$305,0))/INDEX($D$269:$D$305,MATCH($F56,$B$269:$B$305,0)),SUMIFS('Input-Ext Allocators'!T$8:T$63,'Input-Ext Allocators'!$B$8:$B$63,$F56))*$D56</f>
        <v>0</v>
      </c>
      <c r="X56" s="143">
        <f ca="1">IFERROR(INDEX(X$269:X$305,MATCH($F56,$B$269:$B$305,0))/INDEX($D$269:$D$305,MATCH($F56,$B$269:$B$305,0)),SUMIFS('Input-Ext Allocators'!U$8:U$63,'Input-Ext Allocators'!$B$8:$B$63,$F56))*$D56</f>
        <v>0</v>
      </c>
      <c r="Y56" s="143">
        <f ca="1">IFERROR(INDEX(Y$269:Y$305,MATCH($F56,$B$269:$B$305,0))/INDEX($D$269:$D$305,MATCH($F56,$B$269:$B$305,0)),SUMIFS('Input-Ext Allocators'!V$8:V$63,'Input-Ext Allocators'!$B$8:$B$63,$F56))*$D56</f>
        <v>0</v>
      </c>
      <c r="Z56" s="143">
        <f ca="1">IFERROR(INDEX(Z$269:Z$305,MATCH($F56,$B$269:$B$305,0))/INDEX($D$269:$D$305,MATCH($F56,$B$269:$B$305,0)),SUMIFS('Input-Ext Allocators'!W$8:W$63,'Input-Ext Allocators'!$B$8:$B$63,$F56))*$D56</f>
        <v>0</v>
      </c>
    </row>
    <row r="57" spans="1:26" outlineLevel="1">
      <c r="A57" s="113">
        <f>IF(ISBLANK('Input-Accounts'!A57),"",'Input-Accounts'!A57)</f>
        <v>47</v>
      </c>
      <c r="B57" s="17" t="str">
        <f>IF(ISBLANK('Input-Accounts'!B57),"",'Input-Accounts'!B57)</f>
        <v>Laboratory Equipment</v>
      </c>
      <c r="C57" s="113">
        <f>IF(ISBLANK('Input-Accounts'!C57),"",'Input-Accounts'!C57)</f>
        <v>395</v>
      </c>
      <c r="D57" s="143">
        <f t="shared" ca="1" si="10"/>
        <v>1097.9890702494022</v>
      </c>
      <c r="E57" s="143">
        <f t="shared" ca="1" si="11"/>
        <v>0</v>
      </c>
      <c r="F57" s="89" t="str" cm="1">
        <f t="array" aca="1" ref="F57" ca="1">IF(D57=0,"-",IF('Input-Accounts'!$E57&lt;&gt;0,'Input-Accounts'!$E57,INDEX('Input-Accounts'!$H57:$J57,,MATCH($F$6,'Input-Accounts'!$H$6:$J$6,0))))</f>
        <v>INT_T&amp;D_PLANT</v>
      </c>
      <c r="G57" s="143">
        <f ca="1">IFERROR(INDEX(G$269:G$305,MATCH($F57,$B$269:$B$305,0))/INDEX($D$269:$D$305,MATCH($F57,$B$269:$B$305,0)),SUMIFS('Input-Ext Allocators'!D$8:D$63,'Input-Ext Allocators'!$B$8:$B$63,$F57))*$D57</f>
        <v>199.73425217202168</v>
      </c>
      <c r="H57" s="143">
        <f ca="1">IFERROR(INDEX(H$269:H$305,MATCH($F57,$B$269:$B$305,0))/INDEX($D$269:$D$305,MATCH($F57,$B$269:$B$305,0)),SUMIFS('Input-Ext Allocators'!E$8:E$63,'Input-Ext Allocators'!$B$8:$B$63,$F57))*$D57</f>
        <v>137.02637579553851</v>
      </c>
      <c r="I57" s="143">
        <f ca="1">IFERROR(INDEX(I$269:I$305,MATCH($F57,$B$269:$B$305,0))/INDEX($D$269:$D$305,MATCH($F57,$B$269:$B$305,0)),SUMIFS('Input-Ext Allocators'!F$8:F$63,'Input-Ext Allocators'!$B$8:$B$63,$F57))*$D57</f>
        <v>14.889857761153081</v>
      </c>
      <c r="J57" s="143">
        <f ca="1">IFERROR(INDEX(J$269:J$305,MATCH($F57,$B$269:$B$305,0))/INDEX($D$269:$D$305,MATCH($F57,$B$269:$B$305,0)),SUMIFS('Input-Ext Allocators'!G$8:G$63,'Input-Ext Allocators'!$B$8:$B$63,$F57))*$D57</f>
        <v>18.71874645865266</v>
      </c>
      <c r="K57" s="143">
        <f ca="1">IFERROR(INDEX(K$269:K$305,MATCH($F57,$B$269:$B$305,0))/INDEX($D$269:$D$305,MATCH($F57,$B$269:$B$305,0)),SUMIFS('Input-Ext Allocators'!H$8:H$63,'Input-Ext Allocators'!$B$8:$B$63,$F57))*$D57</f>
        <v>1.8496013157136355</v>
      </c>
      <c r="L57" s="143">
        <f ca="1">IFERROR(INDEX(L$269:L$305,MATCH($F57,$B$269:$B$305,0))/INDEX($D$269:$D$305,MATCH($F57,$B$269:$B$305,0)),SUMIFS('Input-Ext Allocators'!I$8:I$63,'Input-Ext Allocators'!$B$8:$B$63,$F57))*$D57</f>
        <v>571.95021523735545</v>
      </c>
      <c r="M57" s="143">
        <f ca="1">IFERROR(INDEX(M$269:M$305,MATCH($F57,$B$269:$B$305,0))/INDEX($D$269:$D$305,MATCH($F57,$B$269:$B$305,0)),SUMIFS('Input-Ext Allocators'!J$8:J$63,'Input-Ext Allocators'!$B$8:$B$63,$F57))*$D57</f>
        <v>153.8200215089671</v>
      </c>
      <c r="N57" s="143">
        <f ca="1">IFERROR(INDEX(N$269:N$305,MATCH($F57,$B$269:$B$305,0))/INDEX($D$269:$D$305,MATCH($F57,$B$269:$B$305,0)),SUMIFS('Input-Ext Allocators'!K$8:K$63,'Input-Ext Allocators'!$B$8:$B$63,$F57))*$D57</f>
        <v>0</v>
      </c>
      <c r="O57" s="143">
        <f ca="1">IFERROR(INDEX(O$269:O$305,MATCH($F57,$B$269:$B$305,0))/INDEX($D$269:$D$305,MATCH($F57,$B$269:$B$305,0)),SUMIFS('Input-Ext Allocators'!L$8:L$63,'Input-Ext Allocators'!$B$8:$B$63,$F57))*$D57</f>
        <v>0</v>
      </c>
      <c r="P57" s="143">
        <f ca="1">IFERROR(INDEX(P$269:P$305,MATCH($F57,$B$269:$B$305,0))/INDEX($D$269:$D$305,MATCH($F57,$B$269:$B$305,0)),SUMIFS('Input-Ext Allocators'!M$8:M$63,'Input-Ext Allocators'!$B$8:$B$63,$F57))*$D57</f>
        <v>0</v>
      </c>
      <c r="Q57" s="143">
        <f ca="1">IFERROR(INDEX(Q$269:Q$305,MATCH($F57,$B$269:$B$305,0))/INDEX($D$269:$D$305,MATCH($F57,$B$269:$B$305,0)),SUMIFS('Input-Ext Allocators'!N$8:N$63,'Input-Ext Allocators'!$B$8:$B$63,$F57))*$D57</f>
        <v>0</v>
      </c>
      <c r="R57" s="143">
        <f ca="1">IFERROR(INDEX(R$269:R$305,MATCH($F57,$B$269:$B$305,0))/INDEX($D$269:$D$305,MATCH($F57,$B$269:$B$305,0)),SUMIFS('Input-Ext Allocators'!O$8:O$63,'Input-Ext Allocators'!$B$8:$B$63,$F57))*$D57</f>
        <v>0</v>
      </c>
      <c r="S57" s="143">
        <f ca="1">IFERROR(INDEX(S$269:S$305,MATCH($F57,$B$269:$B$305,0))/INDEX($D$269:$D$305,MATCH($F57,$B$269:$B$305,0)),SUMIFS('Input-Ext Allocators'!P$8:P$63,'Input-Ext Allocators'!$B$8:$B$63,$F57))*$D57</f>
        <v>0</v>
      </c>
      <c r="T57" s="143">
        <f ca="1">IFERROR(INDEX(T$269:T$305,MATCH($F57,$B$269:$B$305,0))/INDEX($D$269:$D$305,MATCH($F57,$B$269:$B$305,0)),SUMIFS('Input-Ext Allocators'!Q$8:Q$63,'Input-Ext Allocators'!$B$8:$B$63,$F57))*$D57</f>
        <v>0</v>
      </c>
      <c r="U57" s="143">
        <f ca="1">IFERROR(INDEX(U$269:U$305,MATCH($F57,$B$269:$B$305,0))/INDEX($D$269:$D$305,MATCH($F57,$B$269:$B$305,0)),SUMIFS('Input-Ext Allocators'!R$8:R$63,'Input-Ext Allocators'!$B$8:$B$63,$F57))*$D57</f>
        <v>0</v>
      </c>
      <c r="V57" s="143">
        <f ca="1">IFERROR(INDEX(V$269:V$305,MATCH($F57,$B$269:$B$305,0))/INDEX($D$269:$D$305,MATCH($F57,$B$269:$B$305,0)),SUMIFS('Input-Ext Allocators'!S$8:S$63,'Input-Ext Allocators'!$B$8:$B$63,$F57))*$D57</f>
        <v>0</v>
      </c>
      <c r="W57" s="143">
        <f ca="1">IFERROR(INDEX(W$269:W$305,MATCH($F57,$B$269:$B$305,0))/INDEX($D$269:$D$305,MATCH($F57,$B$269:$B$305,0)),SUMIFS('Input-Ext Allocators'!T$8:T$63,'Input-Ext Allocators'!$B$8:$B$63,$F57))*$D57</f>
        <v>0</v>
      </c>
      <c r="X57" s="143">
        <f ca="1">IFERROR(INDEX(X$269:X$305,MATCH($F57,$B$269:$B$305,0))/INDEX($D$269:$D$305,MATCH($F57,$B$269:$B$305,0)),SUMIFS('Input-Ext Allocators'!U$8:U$63,'Input-Ext Allocators'!$B$8:$B$63,$F57))*$D57</f>
        <v>0</v>
      </c>
      <c r="Y57" s="143">
        <f ca="1">IFERROR(INDEX(Y$269:Y$305,MATCH($F57,$B$269:$B$305,0))/INDEX($D$269:$D$305,MATCH($F57,$B$269:$B$305,0)),SUMIFS('Input-Ext Allocators'!V$8:V$63,'Input-Ext Allocators'!$B$8:$B$63,$F57))*$D57</f>
        <v>0</v>
      </c>
      <c r="Z57" s="143">
        <f ca="1">IFERROR(INDEX(Z$269:Z$305,MATCH($F57,$B$269:$B$305,0))/INDEX($D$269:$D$305,MATCH($F57,$B$269:$B$305,0)),SUMIFS('Input-Ext Allocators'!W$8:W$63,'Input-Ext Allocators'!$B$8:$B$63,$F57))*$D57</f>
        <v>0</v>
      </c>
    </row>
    <row r="58" spans="1:26" outlineLevel="1">
      <c r="A58" s="113">
        <f>IF(ISBLANK('Input-Accounts'!A58),"",'Input-Accounts'!A58)</f>
        <v>48</v>
      </c>
      <c r="B58" s="17" t="str">
        <f>IF(ISBLANK('Input-Accounts'!B58),"",'Input-Accounts'!B58)</f>
        <v>Power Operated Equipment</v>
      </c>
      <c r="C58" s="113">
        <f>IF(ISBLANK('Input-Accounts'!C58),"",'Input-Accounts'!C58)</f>
        <v>396</v>
      </c>
      <c r="D58" s="143">
        <f t="shared" ca="1" si="10"/>
        <v>84715.12238194808</v>
      </c>
      <c r="E58" s="143">
        <f t="shared" ca="1" si="11"/>
        <v>0</v>
      </c>
      <c r="F58" s="89" t="str" cm="1">
        <f t="array" aca="1" ref="F58" ca="1">IF(D58=0,"-",IF('Input-Accounts'!$E58&lt;&gt;0,'Input-Accounts'!$E58,INDEX('Input-Accounts'!$H58:$J58,,MATCH($F$6,'Input-Accounts'!$H$6:$J$6,0))))</f>
        <v>INT_T&amp;D_PLANT</v>
      </c>
      <c r="G58" s="143">
        <f ca="1">IFERROR(INDEX(G$269:G$305,MATCH($F58,$B$269:$B$305,0))/INDEX($D$269:$D$305,MATCH($F58,$B$269:$B$305,0)),SUMIFS('Input-Ext Allocators'!D$8:D$63,'Input-Ext Allocators'!$B$8:$B$63,$F58))*$D58</f>
        <v>15410.45541808198</v>
      </c>
      <c r="H58" s="143">
        <f ca="1">IFERROR(INDEX(H$269:H$305,MATCH($F58,$B$269:$B$305,0))/INDEX($D$269:$D$305,MATCH($F58,$B$269:$B$305,0)),SUMIFS('Input-Ext Allocators'!E$8:E$63,'Input-Ext Allocators'!$B$8:$B$63,$F58))*$D58</f>
        <v>10572.242028271843</v>
      </c>
      <c r="I58" s="143">
        <f ca="1">IFERROR(INDEX(I$269:I$305,MATCH($F58,$B$269:$B$305,0))/INDEX($D$269:$D$305,MATCH($F58,$B$269:$B$305,0)),SUMIFS('Input-Ext Allocators'!F$8:F$63,'Input-Ext Allocators'!$B$8:$B$63,$F58))*$D58</f>
        <v>1148.8239333742763</v>
      </c>
      <c r="J58" s="143">
        <f ca="1">IFERROR(INDEX(J$269:J$305,MATCH($F58,$B$269:$B$305,0))/INDEX($D$269:$D$305,MATCH($F58,$B$269:$B$305,0)),SUMIFS('Input-Ext Allocators'!G$8:G$63,'Input-Ext Allocators'!$B$8:$B$63,$F58))*$D58</f>
        <v>1444.2410585391533</v>
      </c>
      <c r="K58" s="143">
        <f ca="1">IFERROR(INDEX(K$269:K$305,MATCH($F58,$B$269:$B$305,0))/INDEX($D$269:$D$305,MATCH($F58,$B$269:$B$305,0)),SUMIFS('Input-Ext Allocators'!H$8:H$63,'Input-Ext Allocators'!$B$8:$B$63,$F58))*$D58</f>
        <v>142.70561161679117</v>
      </c>
      <c r="L58" s="143">
        <f ca="1">IFERROR(INDEX(L$269:L$305,MATCH($F58,$B$269:$B$305,0))/INDEX($D$269:$D$305,MATCH($F58,$B$269:$B$305,0)),SUMIFS('Input-Ext Allocators'!I$8:I$63,'Input-Ext Allocators'!$B$8:$B$63,$F58))*$D58</f>
        <v>44128.701999928213</v>
      </c>
      <c r="M58" s="143">
        <f ca="1">IFERROR(INDEX(M$269:M$305,MATCH($F58,$B$269:$B$305,0))/INDEX($D$269:$D$305,MATCH($F58,$B$269:$B$305,0)),SUMIFS('Input-Ext Allocators'!J$8:J$63,'Input-Ext Allocators'!$B$8:$B$63,$F58))*$D58</f>
        <v>11867.952332135821</v>
      </c>
      <c r="N58" s="143">
        <f ca="1">IFERROR(INDEX(N$269:N$305,MATCH($F58,$B$269:$B$305,0))/INDEX($D$269:$D$305,MATCH($F58,$B$269:$B$305,0)),SUMIFS('Input-Ext Allocators'!K$8:K$63,'Input-Ext Allocators'!$B$8:$B$63,$F58))*$D58</f>
        <v>0</v>
      </c>
      <c r="O58" s="143">
        <f ca="1">IFERROR(INDEX(O$269:O$305,MATCH($F58,$B$269:$B$305,0))/INDEX($D$269:$D$305,MATCH($F58,$B$269:$B$305,0)),SUMIFS('Input-Ext Allocators'!L$8:L$63,'Input-Ext Allocators'!$B$8:$B$63,$F58))*$D58</f>
        <v>0</v>
      </c>
      <c r="P58" s="143">
        <f ca="1">IFERROR(INDEX(P$269:P$305,MATCH($F58,$B$269:$B$305,0))/INDEX($D$269:$D$305,MATCH($F58,$B$269:$B$305,0)),SUMIFS('Input-Ext Allocators'!M$8:M$63,'Input-Ext Allocators'!$B$8:$B$63,$F58))*$D58</f>
        <v>0</v>
      </c>
      <c r="Q58" s="143">
        <f ca="1">IFERROR(INDEX(Q$269:Q$305,MATCH($F58,$B$269:$B$305,0))/INDEX($D$269:$D$305,MATCH($F58,$B$269:$B$305,0)),SUMIFS('Input-Ext Allocators'!N$8:N$63,'Input-Ext Allocators'!$B$8:$B$63,$F58))*$D58</f>
        <v>0</v>
      </c>
      <c r="R58" s="143">
        <f ca="1">IFERROR(INDEX(R$269:R$305,MATCH($F58,$B$269:$B$305,0))/INDEX($D$269:$D$305,MATCH($F58,$B$269:$B$305,0)),SUMIFS('Input-Ext Allocators'!O$8:O$63,'Input-Ext Allocators'!$B$8:$B$63,$F58))*$D58</f>
        <v>0</v>
      </c>
      <c r="S58" s="143">
        <f ca="1">IFERROR(INDEX(S$269:S$305,MATCH($F58,$B$269:$B$305,0))/INDEX($D$269:$D$305,MATCH($F58,$B$269:$B$305,0)),SUMIFS('Input-Ext Allocators'!P$8:P$63,'Input-Ext Allocators'!$B$8:$B$63,$F58))*$D58</f>
        <v>0</v>
      </c>
      <c r="T58" s="143">
        <f ca="1">IFERROR(INDEX(T$269:T$305,MATCH($F58,$B$269:$B$305,0))/INDEX($D$269:$D$305,MATCH($F58,$B$269:$B$305,0)),SUMIFS('Input-Ext Allocators'!Q$8:Q$63,'Input-Ext Allocators'!$B$8:$B$63,$F58))*$D58</f>
        <v>0</v>
      </c>
      <c r="U58" s="143">
        <f ca="1">IFERROR(INDEX(U$269:U$305,MATCH($F58,$B$269:$B$305,0))/INDEX($D$269:$D$305,MATCH($F58,$B$269:$B$305,0)),SUMIFS('Input-Ext Allocators'!R$8:R$63,'Input-Ext Allocators'!$B$8:$B$63,$F58))*$D58</f>
        <v>0</v>
      </c>
      <c r="V58" s="143">
        <f ca="1">IFERROR(INDEX(V$269:V$305,MATCH($F58,$B$269:$B$305,0))/INDEX($D$269:$D$305,MATCH($F58,$B$269:$B$305,0)),SUMIFS('Input-Ext Allocators'!S$8:S$63,'Input-Ext Allocators'!$B$8:$B$63,$F58))*$D58</f>
        <v>0</v>
      </c>
      <c r="W58" s="143">
        <f ca="1">IFERROR(INDEX(W$269:W$305,MATCH($F58,$B$269:$B$305,0))/INDEX($D$269:$D$305,MATCH($F58,$B$269:$B$305,0)),SUMIFS('Input-Ext Allocators'!T$8:T$63,'Input-Ext Allocators'!$B$8:$B$63,$F58))*$D58</f>
        <v>0</v>
      </c>
      <c r="X58" s="143">
        <f ca="1">IFERROR(INDEX(X$269:X$305,MATCH($F58,$B$269:$B$305,0))/INDEX($D$269:$D$305,MATCH($F58,$B$269:$B$305,0)),SUMIFS('Input-Ext Allocators'!U$8:U$63,'Input-Ext Allocators'!$B$8:$B$63,$F58))*$D58</f>
        <v>0</v>
      </c>
      <c r="Y58" s="143">
        <f ca="1">IFERROR(INDEX(Y$269:Y$305,MATCH($F58,$B$269:$B$305,0))/INDEX($D$269:$D$305,MATCH($F58,$B$269:$B$305,0)),SUMIFS('Input-Ext Allocators'!V$8:V$63,'Input-Ext Allocators'!$B$8:$B$63,$F58))*$D58</f>
        <v>0</v>
      </c>
      <c r="Z58" s="143">
        <f ca="1">IFERROR(INDEX(Z$269:Z$305,MATCH($F58,$B$269:$B$305,0))/INDEX($D$269:$D$305,MATCH($F58,$B$269:$B$305,0)),SUMIFS('Input-Ext Allocators'!W$8:W$63,'Input-Ext Allocators'!$B$8:$B$63,$F58))*$D58</f>
        <v>0</v>
      </c>
    </row>
    <row r="59" spans="1:26" outlineLevel="1">
      <c r="A59" s="113">
        <f>IF(ISBLANK('Input-Accounts'!A59),"",'Input-Accounts'!A59)</f>
        <v>49</v>
      </c>
      <c r="B59" s="17" t="str">
        <f>IF(ISBLANK('Input-Accounts'!B59),"",'Input-Accounts'!B59)</f>
        <v>Communication Equipment</v>
      </c>
      <c r="C59" s="113">
        <f>IF(ISBLANK('Input-Accounts'!C59),"",'Input-Accounts'!C59)</f>
        <v>397</v>
      </c>
      <c r="D59" s="143">
        <f t="shared" ca="1" si="10"/>
        <v>98498.279533011038</v>
      </c>
      <c r="E59" s="143">
        <f t="shared" ca="1" si="11"/>
        <v>0</v>
      </c>
      <c r="F59" s="89" t="str" cm="1">
        <f t="array" aca="1" ref="F59" ca="1">IF(D59=0,"-",IF('Input-Accounts'!$E59&lt;&gt;0,'Input-Accounts'!$E59,INDEX('Input-Accounts'!$H59:$J59,,MATCH($F$6,'Input-Accounts'!$H$6:$J$6,0))))</f>
        <v>INT_T&amp;D_PLANT</v>
      </c>
      <c r="G59" s="143">
        <f ca="1">IFERROR(INDEX(G$269:G$305,MATCH($F59,$B$269:$B$305,0))/INDEX($D$269:$D$305,MATCH($F59,$B$269:$B$305,0)),SUMIFS('Input-Ext Allocators'!D$8:D$63,'Input-Ext Allocators'!$B$8:$B$63,$F59))*$D59</f>
        <v>17917.737740584234</v>
      </c>
      <c r="H59" s="143">
        <f ca="1">IFERROR(INDEX(H$269:H$305,MATCH($F59,$B$269:$B$305,0))/INDEX($D$269:$D$305,MATCH($F59,$B$269:$B$305,0)),SUMIFS('Input-Ext Allocators'!E$8:E$63,'Input-Ext Allocators'!$B$8:$B$63,$F59))*$D59</f>
        <v>12292.34664734744</v>
      </c>
      <c r="I59" s="143">
        <f ca="1">IFERROR(INDEX(I$269:I$305,MATCH($F59,$B$269:$B$305,0))/INDEX($D$269:$D$305,MATCH($F59,$B$269:$B$305,0)),SUMIFS('Input-Ext Allocators'!F$8:F$63,'Input-Ext Allocators'!$B$8:$B$63,$F59))*$D59</f>
        <v>1335.7376787290737</v>
      </c>
      <c r="J59" s="143">
        <f ca="1">IFERROR(INDEX(J$269:J$305,MATCH($F59,$B$269:$B$305,0))/INDEX($D$269:$D$305,MATCH($F59,$B$269:$B$305,0)),SUMIFS('Input-Ext Allocators'!G$8:G$63,'Input-Ext Allocators'!$B$8:$B$63,$F59))*$D59</f>
        <v>1679.2191936602148</v>
      </c>
      <c r="K59" s="143">
        <f ca="1">IFERROR(INDEX(K$269:K$305,MATCH($F59,$B$269:$B$305,0))/INDEX($D$269:$D$305,MATCH($F59,$B$269:$B$305,0)),SUMIFS('Input-Ext Allocators'!H$8:H$63,'Input-Ext Allocators'!$B$8:$B$63,$F59))*$D59</f>
        <v>165.92382597980225</v>
      </c>
      <c r="L59" s="143">
        <f ca="1">IFERROR(INDEX(L$269:L$305,MATCH($F59,$B$269:$B$305,0))/INDEX($D$269:$D$305,MATCH($F59,$B$269:$B$305,0)),SUMIFS('Input-Ext Allocators'!I$8:I$63,'Input-Ext Allocators'!$B$8:$B$63,$F59))*$D59</f>
        <v>51308.445325979825</v>
      </c>
      <c r="M59" s="143">
        <f ca="1">IFERROR(INDEX(M$269:M$305,MATCH($F59,$B$269:$B$305,0))/INDEX($D$269:$D$305,MATCH($F59,$B$269:$B$305,0)),SUMIFS('Input-Ext Allocators'!J$8:J$63,'Input-Ext Allocators'!$B$8:$B$63,$F59))*$D59</f>
        <v>13798.869120730451</v>
      </c>
      <c r="N59" s="143">
        <f ca="1">IFERROR(INDEX(N$269:N$305,MATCH($F59,$B$269:$B$305,0))/INDEX($D$269:$D$305,MATCH($F59,$B$269:$B$305,0)),SUMIFS('Input-Ext Allocators'!K$8:K$63,'Input-Ext Allocators'!$B$8:$B$63,$F59))*$D59</f>
        <v>0</v>
      </c>
      <c r="O59" s="143">
        <f ca="1">IFERROR(INDEX(O$269:O$305,MATCH($F59,$B$269:$B$305,0))/INDEX($D$269:$D$305,MATCH($F59,$B$269:$B$305,0)),SUMIFS('Input-Ext Allocators'!L$8:L$63,'Input-Ext Allocators'!$B$8:$B$63,$F59))*$D59</f>
        <v>0</v>
      </c>
      <c r="P59" s="143">
        <f ca="1">IFERROR(INDEX(P$269:P$305,MATCH($F59,$B$269:$B$305,0))/INDEX($D$269:$D$305,MATCH($F59,$B$269:$B$305,0)),SUMIFS('Input-Ext Allocators'!M$8:M$63,'Input-Ext Allocators'!$B$8:$B$63,$F59))*$D59</f>
        <v>0</v>
      </c>
      <c r="Q59" s="143">
        <f ca="1">IFERROR(INDEX(Q$269:Q$305,MATCH($F59,$B$269:$B$305,0))/INDEX($D$269:$D$305,MATCH($F59,$B$269:$B$305,0)),SUMIFS('Input-Ext Allocators'!N$8:N$63,'Input-Ext Allocators'!$B$8:$B$63,$F59))*$D59</f>
        <v>0</v>
      </c>
      <c r="R59" s="143">
        <f ca="1">IFERROR(INDEX(R$269:R$305,MATCH($F59,$B$269:$B$305,0))/INDEX($D$269:$D$305,MATCH($F59,$B$269:$B$305,0)),SUMIFS('Input-Ext Allocators'!O$8:O$63,'Input-Ext Allocators'!$B$8:$B$63,$F59))*$D59</f>
        <v>0</v>
      </c>
      <c r="S59" s="143">
        <f ca="1">IFERROR(INDEX(S$269:S$305,MATCH($F59,$B$269:$B$305,0))/INDEX($D$269:$D$305,MATCH($F59,$B$269:$B$305,0)),SUMIFS('Input-Ext Allocators'!P$8:P$63,'Input-Ext Allocators'!$B$8:$B$63,$F59))*$D59</f>
        <v>0</v>
      </c>
      <c r="T59" s="143">
        <f ca="1">IFERROR(INDEX(T$269:T$305,MATCH($F59,$B$269:$B$305,0))/INDEX($D$269:$D$305,MATCH($F59,$B$269:$B$305,0)),SUMIFS('Input-Ext Allocators'!Q$8:Q$63,'Input-Ext Allocators'!$B$8:$B$63,$F59))*$D59</f>
        <v>0</v>
      </c>
      <c r="U59" s="143">
        <f ca="1">IFERROR(INDEX(U$269:U$305,MATCH($F59,$B$269:$B$305,0))/INDEX($D$269:$D$305,MATCH($F59,$B$269:$B$305,0)),SUMIFS('Input-Ext Allocators'!R$8:R$63,'Input-Ext Allocators'!$B$8:$B$63,$F59))*$D59</f>
        <v>0</v>
      </c>
      <c r="V59" s="143">
        <f ca="1">IFERROR(INDEX(V$269:V$305,MATCH($F59,$B$269:$B$305,0))/INDEX($D$269:$D$305,MATCH($F59,$B$269:$B$305,0)),SUMIFS('Input-Ext Allocators'!S$8:S$63,'Input-Ext Allocators'!$B$8:$B$63,$F59))*$D59</f>
        <v>0</v>
      </c>
      <c r="W59" s="143">
        <f ca="1">IFERROR(INDEX(W$269:W$305,MATCH($F59,$B$269:$B$305,0))/INDEX($D$269:$D$305,MATCH($F59,$B$269:$B$305,0)),SUMIFS('Input-Ext Allocators'!T$8:T$63,'Input-Ext Allocators'!$B$8:$B$63,$F59))*$D59</f>
        <v>0</v>
      </c>
      <c r="X59" s="143">
        <f ca="1">IFERROR(INDEX(X$269:X$305,MATCH($F59,$B$269:$B$305,0))/INDEX($D$269:$D$305,MATCH($F59,$B$269:$B$305,0)),SUMIFS('Input-Ext Allocators'!U$8:U$63,'Input-Ext Allocators'!$B$8:$B$63,$F59))*$D59</f>
        <v>0</v>
      </c>
      <c r="Y59" s="143">
        <f ca="1">IFERROR(INDEX(Y$269:Y$305,MATCH($F59,$B$269:$B$305,0))/INDEX($D$269:$D$305,MATCH($F59,$B$269:$B$305,0)),SUMIFS('Input-Ext Allocators'!V$8:V$63,'Input-Ext Allocators'!$B$8:$B$63,$F59))*$D59</f>
        <v>0</v>
      </c>
      <c r="Z59" s="143">
        <f ca="1">IFERROR(INDEX(Z$269:Z$305,MATCH($F59,$B$269:$B$305,0))/INDEX($D$269:$D$305,MATCH($F59,$B$269:$B$305,0)),SUMIFS('Input-Ext Allocators'!W$8:W$63,'Input-Ext Allocators'!$B$8:$B$63,$F59))*$D59</f>
        <v>0</v>
      </c>
    </row>
    <row r="60" spans="1:26" outlineLevel="1">
      <c r="A60" s="113">
        <f>IF(ISBLANK('Input-Accounts'!A60),"",'Input-Accounts'!A60)</f>
        <v>50</v>
      </c>
      <c r="B60" s="17" t="str">
        <f>IF(ISBLANK('Input-Accounts'!B60),"",'Input-Accounts'!B60)</f>
        <v>Miscellaneous Equipment</v>
      </c>
      <c r="C60" s="113">
        <f>IF(ISBLANK('Input-Accounts'!C60),"",'Input-Accounts'!C60)</f>
        <v>398</v>
      </c>
      <c r="D60" s="143">
        <f t="shared" ca="1" si="10"/>
        <v>1536.3428091513008</v>
      </c>
      <c r="E60" s="143">
        <f t="shared" ca="1" si="11"/>
        <v>0</v>
      </c>
      <c r="F60" s="89" t="str" cm="1">
        <f t="array" aca="1" ref="F60" ca="1">IF(D60=0,"-",IF('Input-Accounts'!$E60&lt;&gt;0,'Input-Accounts'!$E60,INDEX('Input-Accounts'!$H60:$J60,,MATCH($F$6,'Input-Accounts'!$H$6:$J$6,0))))</f>
        <v>INT_T&amp;D_PLANT</v>
      </c>
      <c r="G60" s="143">
        <f ca="1">IFERROR(INDEX(G$269:G$305,MATCH($F60,$B$269:$B$305,0))/INDEX($D$269:$D$305,MATCH($F60,$B$269:$B$305,0)),SUMIFS('Input-Ext Allocators'!D$8:D$63,'Input-Ext Allocators'!$B$8:$B$63,$F60))*$D60</f>
        <v>279.47480569728845</v>
      </c>
      <c r="H60" s="143">
        <f ca="1">IFERROR(INDEX(H$269:H$305,MATCH($F60,$B$269:$B$305,0))/INDEX($D$269:$D$305,MATCH($F60,$B$269:$B$305,0)),SUMIFS('Input-Ext Allocators'!E$8:E$63,'Input-Ext Allocators'!$B$8:$B$63,$F60))*$D60</f>
        <v>191.73186038156203</v>
      </c>
      <c r="I60" s="143">
        <f ca="1">IFERROR(INDEX(I$269:I$305,MATCH($F60,$B$269:$B$305,0))/INDEX($D$269:$D$305,MATCH($F60,$B$269:$B$305,0)),SUMIFS('Input-Ext Allocators'!F$8:F$63,'Input-Ext Allocators'!$B$8:$B$63,$F60))*$D60</f>
        <v>20.834383984748669</v>
      </c>
      <c r="J60" s="143">
        <f ca="1">IFERROR(INDEX(J$269:J$305,MATCH($F60,$B$269:$B$305,0))/INDEX($D$269:$D$305,MATCH($F60,$B$269:$B$305,0)),SUMIFS('Input-Ext Allocators'!G$8:G$63,'Input-Ext Allocators'!$B$8:$B$63,$F60))*$D60</f>
        <v>26.191892339643307</v>
      </c>
      <c r="K60" s="143">
        <f ca="1">IFERROR(INDEX(K$269:K$305,MATCH($F60,$B$269:$B$305,0))/INDEX($D$269:$D$305,MATCH($F60,$B$269:$B$305,0)),SUMIFS('Input-Ext Allocators'!H$8:H$63,'Input-Ext Allocators'!$B$8:$B$63,$F60))*$D60</f>
        <v>2.5880236499512423</v>
      </c>
      <c r="L60" s="143">
        <f ca="1">IFERROR(INDEX(L$269:L$305,MATCH($F60,$B$269:$B$305,0))/INDEX($D$269:$D$305,MATCH($F60,$B$269:$B$305,0)),SUMIFS('Input-Ext Allocators'!I$8:I$63,'Input-Ext Allocators'!$B$8:$B$63,$F60))*$D60</f>
        <v>800.2917553385621</v>
      </c>
      <c r="M60" s="143">
        <f ca="1">IFERROR(INDEX(M$269:M$305,MATCH($F60,$B$269:$B$305,0))/INDEX($D$269:$D$305,MATCH($F60,$B$269:$B$305,0)),SUMIFS('Input-Ext Allocators'!J$8:J$63,'Input-Ext Allocators'!$B$8:$B$63,$F60))*$D60</f>
        <v>215.230087759545</v>
      </c>
      <c r="N60" s="143">
        <f ca="1">IFERROR(INDEX(N$269:N$305,MATCH($F60,$B$269:$B$305,0))/INDEX($D$269:$D$305,MATCH($F60,$B$269:$B$305,0)),SUMIFS('Input-Ext Allocators'!K$8:K$63,'Input-Ext Allocators'!$B$8:$B$63,$F60))*$D60</f>
        <v>0</v>
      </c>
      <c r="O60" s="143">
        <f ca="1">IFERROR(INDEX(O$269:O$305,MATCH($F60,$B$269:$B$305,0))/INDEX($D$269:$D$305,MATCH($F60,$B$269:$B$305,0)),SUMIFS('Input-Ext Allocators'!L$8:L$63,'Input-Ext Allocators'!$B$8:$B$63,$F60))*$D60</f>
        <v>0</v>
      </c>
      <c r="P60" s="143">
        <f ca="1">IFERROR(INDEX(P$269:P$305,MATCH($F60,$B$269:$B$305,0))/INDEX($D$269:$D$305,MATCH($F60,$B$269:$B$305,0)),SUMIFS('Input-Ext Allocators'!M$8:M$63,'Input-Ext Allocators'!$B$8:$B$63,$F60))*$D60</f>
        <v>0</v>
      </c>
      <c r="Q60" s="143">
        <f ca="1">IFERROR(INDEX(Q$269:Q$305,MATCH($F60,$B$269:$B$305,0))/INDEX($D$269:$D$305,MATCH($F60,$B$269:$B$305,0)),SUMIFS('Input-Ext Allocators'!N$8:N$63,'Input-Ext Allocators'!$B$8:$B$63,$F60))*$D60</f>
        <v>0</v>
      </c>
      <c r="R60" s="143">
        <f ca="1">IFERROR(INDEX(R$269:R$305,MATCH($F60,$B$269:$B$305,0))/INDEX($D$269:$D$305,MATCH($F60,$B$269:$B$305,0)),SUMIFS('Input-Ext Allocators'!O$8:O$63,'Input-Ext Allocators'!$B$8:$B$63,$F60))*$D60</f>
        <v>0</v>
      </c>
      <c r="S60" s="143">
        <f ca="1">IFERROR(INDEX(S$269:S$305,MATCH($F60,$B$269:$B$305,0))/INDEX($D$269:$D$305,MATCH($F60,$B$269:$B$305,0)),SUMIFS('Input-Ext Allocators'!P$8:P$63,'Input-Ext Allocators'!$B$8:$B$63,$F60))*$D60</f>
        <v>0</v>
      </c>
      <c r="T60" s="143">
        <f ca="1">IFERROR(INDEX(T$269:T$305,MATCH($F60,$B$269:$B$305,0))/INDEX($D$269:$D$305,MATCH($F60,$B$269:$B$305,0)),SUMIFS('Input-Ext Allocators'!Q$8:Q$63,'Input-Ext Allocators'!$B$8:$B$63,$F60))*$D60</f>
        <v>0</v>
      </c>
      <c r="U60" s="143">
        <f ca="1">IFERROR(INDEX(U$269:U$305,MATCH($F60,$B$269:$B$305,0))/INDEX($D$269:$D$305,MATCH($F60,$B$269:$B$305,0)),SUMIFS('Input-Ext Allocators'!R$8:R$63,'Input-Ext Allocators'!$B$8:$B$63,$F60))*$D60</f>
        <v>0</v>
      </c>
      <c r="V60" s="143">
        <f ca="1">IFERROR(INDEX(V$269:V$305,MATCH($F60,$B$269:$B$305,0))/INDEX($D$269:$D$305,MATCH($F60,$B$269:$B$305,0)),SUMIFS('Input-Ext Allocators'!S$8:S$63,'Input-Ext Allocators'!$B$8:$B$63,$F60))*$D60</f>
        <v>0</v>
      </c>
      <c r="W60" s="143">
        <f ca="1">IFERROR(INDEX(W$269:W$305,MATCH($F60,$B$269:$B$305,0))/INDEX($D$269:$D$305,MATCH($F60,$B$269:$B$305,0)),SUMIFS('Input-Ext Allocators'!T$8:T$63,'Input-Ext Allocators'!$B$8:$B$63,$F60))*$D60</f>
        <v>0</v>
      </c>
      <c r="X60" s="143">
        <f ca="1">IFERROR(INDEX(X$269:X$305,MATCH($F60,$B$269:$B$305,0))/INDEX($D$269:$D$305,MATCH($F60,$B$269:$B$305,0)),SUMIFS('Input-Ext Allocators'!U$8:U$63,'Input-Ext Allocators'!$B$8:$B$63,$F60))*$D60</f>
        <v>0</v>
      </c>
      <c r="Y60" s="143">
        <f ca="1">IFERROR(INDEX(Y$269:Y$305,MATCH($F60,$B$269:$B$305,0))/INDEX($D$269:$D$305,MATCH($F60,$B$269:$B$305,0)),SUMIFS('Input-Ext Allocators'!V$8:V$63,'Input-Ext Allocators'!$B$8:$B$63,$F60))*$D60</f>
        <v>0</v>
      </c>
      <c r="Z60" s="143">
        <f ca="1">IFERROR(INDEX(Z$269:Z$305,MATCH($F60,$B$269:$B$305,0))/INDEX($D$269:$D$305,MATCH($F60,$B$269:$B$305,0)),SUMIFS('Input-Ext Allocators'!W$8:W$63,'Input-Ext Allocators'!$B$8:$B$63,$F60))*$D60</f>
        <v>0</v>
      </c>
    </row>
    <row r="61" spans="1:26" outlineLevel="1">
      <c r="A61" s="113">
        <f>IF(ISBLANK('Input-Accounts'!A61),"",'Input-Accounts'!A61)</f>
        <v>51</v>
      </c>
      <c r="B61" s="79" t="str">
        <f>IF(ISBLANK('Input-Accounts'!B61),"",'Input-Accounts'!B61)</f>
        <v>Subtotal - General Plant</v>
      </c>
      <c r="C61" s="113" t="str">
        <f>IF(ISBLANK('Input-Accounts'!C61),"",'Input-Accounts'!C61)</f>
        <v/>
      </c>
      <c r="D61" s="144">
        <f ca="1">SUBTOTAL(9,D51:D60)</f>
        <v>1155237.2296601336</v>
      </c>
      <c r="E61" s="143">
        <f t="shared" ca="1" si="11"/>
        <v>0</v>
      </c>
      <c r="G61" s="144">
        <f t="shared" ref="G61:Z61" ca="1" si="12">SUBTOTAL(9,G51:G60)</f>
        <v>210148.21586068557</v>
      </c>
      <c r="H61" s="144">
        <f t="shared" ca="1" si="12"/>
        <v>144170.80739105152</v>
      </c>
      <c r="I61" s="144">
        <f t="shared" ca="1" si="12"/>
        <v>15666.201509747945</v>
      </c>
      <c r="J61" s="144">
        <f t="shared" ca="1" si="12"/>
        <v>19694.725009140962</v>
      </c>
      <c r="K61" s="144">
        <f t="shared" ca="1" si="12"/>
        <v>1946.0378594255155</v>
      </c>
      <c r="L61" s="144">
        <f t="shared" ca="1" si="12"/>
        <v>601771.18339095719</v>
      </c>
      <c r="M61" s="144">
        <f t="shared" ca="1" si="12"/>
        <v>161840.05863912473</v>
      </c>
      <c r="N61" s="144">
        <f t="shared" ca="1" si="12"/>
        <v>0</v>
      </c>
      <c r="O61" s="144">
        <f t="shared" ca="1" si="12"/>
        <v>0</v>
      </c>
      <c r="P61" s="144">
        <f t="shared" ca="1" si="12"/>
        <v>0</v>
      </c>
      <c r="Q61" s="144">
        <f t="shared" ca="1" si="12"/>
        <v>0</v>
      </c>
      <c r="R61" s="144">
        <f t="shared" ca="1" si="12"/>
        <v>0</v>
      </c>
      <c r="S61" s="144">
        <f t="shared" ca="1" si="12"/>
        <v>0</v>
      </c>
      <c r="T61" s="144">
        <f t="shared" ca="1" si="12"/>
        <v>0</v>
      </c>
      <c r="U61" s="144">
        <f t="shared" ca="1" si="12"/>
        <v>0</v>
      </c>
      <c r="V61" s="144">
        <f t="shared" ca="1" si="12"/>
        <v>0</v>
      </c>
      <c r="W61" s="144">
        <f t="shared" ca="1" si="12"/>
        <v>0</v>
      </c>
      <c r="X61" s="144">
        <f t="shared" ca="1" si="12"/>
        <v>0</v>
      </c>
      <c r="Y61" s="144">
        <f t="shared" ca="1" si="12"/>
        <v>0</v>
      </c>
      <c r="Z61" s="144">
        <f t="shared" ca="1" si="12"/>
        <v>0</v>
      </c>
    </row>
    <row r="62" spans="1:26" outlineLevel="1">
      <c r="A62" s="113" t="str">
        <f>IF(ISBLANK('Input-Accounts'!A62),"",'Input-Accounts'!A62)</f>
        <v/>
      </c>
      <c r="B62" s="79" t="str">
        <f>IF(ISBLANK('Input-Accounts'!B62),"",'Input-Accounts'!B62)</f>
        <v/>
      </c>
      <c r="C62" s="113" t="str">
        <f>IF(ISBLANK('Input-Accounts'!C62),"",'Input-Accounts'!C62)</f>
        <v/>
      </c>
      <c r="D62" s="143"/>
      <c r="E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</row>
    <row r="63" spans="1:26">
      <c r="A63" s="113">
        <f>IF(ISBLANK('Input-Accounts'!A63),"",'Input-Accounts'!A63)</f>
        <v>52</v>
      </c>
      <c r="B63" s="127" t="str">
        <f>IF(ISBLANK('Input-Accounts'!B63),"",'Input-Accounts'!B63)</f>
        <v>Total Plant in Service</v>
      </c>
      <c r="C63" s="113" t="str">
        <f>IF(ISBLANK('Input-Accounts'!C63),"",'Input-Accounts'!C63)</f>
        <v/>
      </c>
      <c r="D63" s="143">
        <f ca="1">SUBTOTAL(9,D11:D62)</f>
        <v>20761310.71336358</v>
      </c>
      <c r="E63" s="143">
        <f ca="1">IFERROR(IF(D63="","",IF(D63=0,0,IF(ABS(D63-SUM($G63:$Z63))&lt;Check_Limit,0,1))),1)</f>
        <v>0</v>
      </c>
      <c r="F63" s="89"/>
      <c r="G63" s="143">
        <f t="shared" ref="G63:Z63" ca="1" si="13">SUBTOTAL(9,G11:G62)</f>
        <v>3776672.2655105721</v>
      </c>
      <c r="H63" s="143">
        <f t="shared" ca="1" si="13"/>
        <v>2590961.2772111711</v>
      </c>
      <c r="I63" s="143">
        <f t="shared" ca="1" si="13"/>
        <v>281544.66363391897</v>
      </c>
      <c r="J63" s="143">
        <f t="shared" ca="1" si="13"/>
        <v>353943.15109574609</v>
      </c>
      <c r="K63" s="143">
        <f t="shared" ca="1" si="13"/>
        <v>34973.160163292414</v>
      </c>
      <c r="L63" s="143">
        <f t="shared" ca="1" si="13"/>
        <v>10814712.507493999</v>
      </c>
      <c r="M63" s="143">
        <f t="shared" ca="1" si="13"/>
        <v>2908503.6882548821</v>
      </c>
      <c r="N63" s="143">
        <f t="shared" ca="1" si="13"/>
        <v>0</v>
      </c>
      <c r="O63" s="143">
        <f t="shared" ca="1" si="13"/>
        <v>0</v>
      </c>
      <c r="P63" s="143">
        <f t="shared" ca="1" si="13"/>
        <v>0</v>
      </c>
      <c r="Q63" s="143">
        <f t="shared" ca="1" si="13"/>
        <v>0</v>
      </c>
      <c r="R63" s="143">
        <f t="shared" ca="1" si="13"/>
        <v>0</v>
      </c>
      <c r="S63" s="143">
        <f t="shared" ca="1" si="13"/>
        <v>0</v>
      </c>
      <c r="T63" s="143">
        <f t="shared" ca="1" si="13"/>
        <v>0</v>
      </c>
      <c r="U63" s="143">
        <f t="shared" ca="1" si="13"/>
        <v>0</v>
      </c>
      <c r="V63" s="143">
        <f t="shared" ca="1" si="13"/>
        <v>0</v>
      </c>
      <c r="W63" s="143">
        <f t="shared" ca="1" si="13"/>
        <v>0</v>
      </c>
      <c r="X63" s="143">
        <f t="shared" ca="1" si="13"/>
        <v>0</v>
      </c>
      <c r="Y63" s="143">
        <f t="shared" ca="1" si="13"/>
        <v>0</v>
      </c>
      <c r="Z63" s="143">
        <f t="shared" ca="1" si="13"/>
        <v>0</v>
      </c>
    </row>
    <row r="64" spans="1:26">
      <c r="A64" s="113" t="str">
        <f>IF(ISBLANK('Input-Accounts'!A64),"",'Input-Accounts'!A64)</f>
        <v/>
      </c>
      <c r="B64" s="79" t="str">
        <f>IF(ISBLANK('Input-Accounts'!B64),"",'Input-Accounts'!B64)</f>
        <v/>
      </c>
      <c r="C64" s="113" t="str">
        <f>IF(ISBLANK('Input-Accounts'!C64),"",'Input-Accounts'!C64)</f>
        <v/>
      </c>
      <c r="D64" s="144"/>
      <c r="E64" s="143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</row>
    <row r="65" spans="1:26">
      <c r="A65" s="113">
        <f>IF(ISBLANK('Input-Accounts'!A65),"",'Input-Accounts'!A65)</f>
        <v>53</v>
      </c>
      <c r="B65" s="81" t="str">
        <f>IF(ISBLANK('Input-Accounts'!B65),"",'Input-Accounts'!B65)</f>
        <v>Accumulated Depreciation &amp; Amortization</v>
      </c>
      <c r="C65" s="113" t="str">
        <f>IF(ISBLANK('Input-Accounts'!C65),"",'Input-Accounts'!C65)</f>
        <v/>
      </c>
      <c r="D65" s="143"/>
      <c r="E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</row>
    <row r="66" spans="1:26" outlineLevel="1">
      <c r="A66" s="113">
        <f>IF(ISBLANK('Input-Accounts'!A66),"",'Input-Accounts'!A66)</f>
        <v>54</v>
      </c>
      <c r="B66" s="81" t="str">
        <f>IF(ISBLANK('Input-Accounts'!B66),"",'Input-Accounts'!B66)</f>
        <v>Intangible Plant</v>
      </c>
      <c r="C66" s="113" t="str">
        <f>IF(ISBLANK('Input-Accounts'!C66),"",'Input-Accounts'!C66)</f>
        <v/>
      </c>
      <c r="D66" s="143"/>
      <c r="E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</row>
    <row r="67" spans="1:26" outlineLevel="1">
      <c r="A67" s="113">
        <f>IF(ISBLANK('Input-Accounts'!A67),"",'Input-Accounts'!A67)</f>
        <v>55</v>
      </c>
      <c r="B67" s="17" t="str">
        <f>IF(ISBLANK('Input-Accounts'!B67),"",'Input-Accounts'!B67)</f>
        <v>Organization</v>
      </c>
      <c r="C67" s="113">
        <f>IF(ISBLANK('Input-Accounts'!C67),"",'Input-Accounts'!C67)</f>
        <v>301</v>
      </c>
      <c r="D67" s="143">
        <f t="shared" ref="D67:D69" ca="1" si="14">INDIRECT("Classification!"&amp;$D$5&amp;ROW())</f>
        <v>0</v>
      </c>
      <c r="E67" s="143">
        <f t="shared" ref="E67:E70" ca="1" si="15">IFERROR(IF(D67="","",IF(D67=0,0,IF(ABS(D67-SUM($G67:$Z67))&lt;Check_Limit,0,1))),1)</f>
        <v>0</v>
      </c>
      <c r="F67" s="89" t="str" cm="1">
        <f t="array" aca="1" ref="F67" ca="1">IF(D67=0,"-",IF('Input-Accounts'!$E67&lt;&gt;0,'Input-Accounts'!$E67,INDEX('Input-Accounts'!$H67:$J67,,MATCH($F$6,'Input-Accounts'!$H$6:$J$6,0))))</f>
        <v>-</v>
      </c>
      <c r="G67" s="143">
        <f ca="1">IFERROR(INDEX(G$269:G$305,MATCH($F67,$B$269:$B$305,0))/INDEX($D$269:$D$305,MATCH($F67,$B$269:$B$305,0)),SUMIFS('Input-Ext Allocators'!D$8:D$63,'Input-Ext Allocators'!$B$8:$B$63,$F67))*$D67</f>
        <v>0</v>
      </c>
      <c r="H67" s="143">
        <f ca="1">IFERROR(INDEX(H$269:H$305,MATCH($F67,$B$269:$B$305,0))/INDEX($D$269:$D$305,MATCH($F67,$B$269:$B$305,0)),SUMIFS('Input-Ext Allocators'!E$8:E$63,'Input-Ext Allocators'!$B$8:$B$63,$F67))*$D67</f>
        <v>0</v>
      </c>
      <c r="I67" s="143">
        <f ca="1">IFERROR(INDEX(I$269:I$305,MATCH($F67,$B$269:$B$305,0))/INDEX($D$269:$D$305,MATCH($F67,$B$269:$B$305,0)),SUMIFS('Input-Ext Allocators'!F$8:F$63,'Input-Ext Allocators'!$B$8:$B$63,$F67))*$D67</f>
        <v>0</v>
      </c>
      <c r="J67" s="143">
        <f ca="1">IFERROR(INDEX(J$269:J$305,MATCH($F67,$B$269:$B$305,0))/INDEX($D$269:$D$305,MATCH($F67,$B$269:$B$305,0)),SUMIFS('Input-Ext Allocators'!G$8:G$63,'Input-Ext Allocators'!$B$8:$B$63,$F67))*$D67</f>
        <v>0</v>
      </c>
      <c r="K67" s="143">
        <f ca="1">IFERROR(INDEX(K$269:K$305,MATCH($F67,$B$269:$B$305,0))/INDEX($D$269:$D$305,MATCH($F67,$B$269:$B$305,0)),SUMIFS('Input-Ext Allocators'!H$8:H$63,'Input-Ext Allocators'!$B$8:$B$63,$F67))*$D67</f>
        <v>0</v>
      </c>
      <c r="L67" s="143">
        <f ca="1">IFERROR(INDEX(L$269:L$305,MATCH($F67,$B$269:$B$305,0))/INDEX($D$269:$D$305,MATCH($F67,$B$269:$B$305,0)),SUMIFS('Input-Ext Allocators'!I$8:I$63,'Input-Ext Allocators'!$B$8:$B$63,$F67))*$D67</f>
        <v>0</v>
      </c>
      <c r="M67" s="143">
        <f ca="1">IFERROR(INDEX(M$269:M$305,MATCH($F67,$B$269:$B$305,0))/INDEX($D$269:$D$305,MATCH($F67,$B$269:$B$305,0)),SUMIFS('Input-Ext Allocators'!J$8:J$63,'Input-Ext Allocators'!$B$8:$B$63,$F67))*$D67</f>
        <v>0</v>
      </c>
      <c r="N67" s="143">
        <f ca="1">IFERROR(INDEX(N$269:N$305,MATCH($F67,$B$269:$B$305,0))/INDEX($D$269:$D$305,MATCH($F67,$B$269:$B$305,0)),SUMIFS('Input-Ext Allocators'!K$8:K$63,'Input-Ext Allocators'!$B$8:$B$63,$F67))*$D67</f>
        <v>0</v>
      </c>
      <c r="O67" s="143">
        <f ca="1">IFERROR(INDEX(O$269:O$305,MATCH($F67,$B$269:$B$305,0))/INDEX($D$269:$D$305,MATCH($F67,$B$269:$B$305,0)),SUMIFS('Input-Ext Allocators'!L$8:L$63,'Input-Ext Allocators'!$B$8:$B$63,$F67))*$D67</f>
        <v>0</v>
      </c>
      <c r="P67" s="143">
        <f ca="1">IFERROR(INDEX(P$269:P$305,MATCH($F67,$B$269:$B$305,0))/INDEX($D$269:$D$305,MATCH($F67,$B$269:$B$305,0)),SUMIFS('Input-Ext Allocators'!M$8:M$63,'Input-Ext Allocators'!$B$8:$B$63,$F67))*$D67</f>
        <v>0</v>
      </c>
      <c r="Q67" s="143">
        <f ca="1">IFERROR(INDEX(Q$269:Q$305,MATCH($F67,$B$269:$B$305,0))/INDEX($D$269:$D$305,MATCH($F67,$B$269:$B$305,0)),SUMIFS('Input-Ext Allocators'!N$8:N$63,'Input-Ext Allocators'!$B$8:$B$63,$F67))*$D67</f>
        <v>0</v>
      </c>
      <c r="R67" s="143">
        <f ca="1">IFERROR(INDEX(R$269:R$305,MATCH($F67,$B$269:$B$305,0))/INDEX($D$269:$D$305,MATCH($F67,$B$269:$B$305,0)),SUMIFS('Input-Ext Allocators'!O$8:O$63,'Input-Ext Allocators'!$B$8:$B$63,$F67))*$D67</f>
        <v>0</v>
      </c>
      <c r="S67" s="143">
        <f ca="1">IFERROR(INDEX(S$269:S$305,MATCH($F67,$B$269:$B$305,0))/INDEX($D$269:$D$305,MATCH($F67,$B$269:$B$305,0)),SUMIFS('Input-Ext Allocators'!P$8:P$63,'Input-Ext Allocators'!$B$8:$B$63,$F67))*$D67</f>
        <v>0</v>
      </c>
      <c r="T67" s="143">
        <f ca="1">IFERROR(INDEX(T$269:T$305,MATCH($F67,$B$269:$B$305,0))/INDEX($D$269:$D$305,MATCH($F67,$B$269:$B$305,0)),SUMIFS('Input-Ext Allocators'!Q$8:Q$63,'Input-Ext Allocators'!$B$8:$B$63,$F67))*$D67</f>
        <v>0</v>
      </c>
      <c r="U67" s="143">
        <f ca="1">IFERROR(INDEX(U$269:U$305,MATCH($F67,$B$269:$B$305,0))/INDEX($D$269:$D$305,MATCH($F67,$B$269:$B$305,0)),SUMIFS('Input-Ext Allocators'!R$8:R$63,'Input-Ext Allocators'!$B$8:$B$63,$F67))*$D67</f>
        <v>0</v>
      </c>
      <c r="V67" s="143">
        <f ca="1">IFERROR(INDEX(V$269:V$305,MATCH($F67,$B$269:$B$305,0))/INDEX($D$269:$D$305,MATCH($F67,$B$269:$B$305,0)),SUMIFS('Input-Ext Allocators'!S$8:S$63,'Input-Ext Allocators'!$B$8:$B$63,$F67))*$D67</f>
        <v>0</v>
      </c>
      <c r="W67" s="143">
        <f ca="1">IFERROR(INDEX(W$269:W$305,MATCH($F67,$B$269:$B$305,0))/INDEX($D$269:$D$305,MATCH($F67,$B$269:$B$305,0)),SUMIFS('Input-Ext Allocators'!T$8:T$63,'Input-Ext Allocators'!$B$8:$B$63,$F67))*$D67</f>
        <v>0</v>
      </c>
      <c r="X67" s="143">
        <f ca="1">IFERROR(INDEX(X$269:X$305,MATCH($F67,$B$269:$B$305,0))/INDEX($D$269:$D$305,MATCH($F67,$B$269:$B$305,0)),SUMIFS('Input-Ext Allocators'!U$8:U$63,'Input-Ext Allocators'!$B$8:$B$63,$F67))*$D67</f>
        <v>0</v>
      </c>
      <c r="Y67" s="143">
        <f ca="1">IFERROR(INDEX(Y$269:Y$305,MATCH($F67,$B$269:$B$305,0))/INDEX($D$269:$D$305,MATCH($F67,$B$269:$B$305,0)),SUMIFS('Input-Ext Allocators'!V$8:V$63,'Input-Ext Allocators'!$B$8:$B$63,$F67))*$D67</f>
        <v>0</v>
      </c>
      <c r="Z67" s="143">
        <f ca="1">IFERROR(INDEX(Z$269:Z$305,MATCH($F67,$B$269:$B$305,0))/INDEX($D$269:$D$305,MATCH($F67,$B$269:$B$305,0)),SUMIFS('Input-Ext Allocators'!W$8:W$63,'Input-Ext Allocators'!$B$8:$B$63,$F67))*$D67</f>
        <v>0</v>
      </c>
    </row>
    <row r="68" spans="1:26" outlineLevel="1">
      <c r="A68" s="113">
        <f>IF(ISBLANK('Input-Accounts'!A68),"",'Input-Accounts'!A68)</f>
        <v>56</v>
      </c>
      <c r="B68" s="17" t="str">
        <f>IF(ISBLANK('Input-Accounts'!B68),"",'Input-Accounts'!B68)</f>
        <v>Franchises &amp; Consents</v>
      </c>
      <c r="C68" s="113">
        <f>IF(ISBLANK('Input-Accounts'!C68),"",'Input-Accounts'!C68)</f>
        <v>302</v>
      </c>
      <c r="D68" s="143">
        <f t="shared" ca="1" si="14"/>
        <v>-2557.9188446472444</v>
      </c>
      <c r="E68" s="143">
        <f t="shared" ca="1" si="15"/>
        <v>0</v>
      </c>
      <c r="F68" s="89" t="str" cm="1">
        <f t="array" aca="1" ref="F68" ca="1">IF(D68=0,"-",IF('Input-Accounts'!$E68&lt;&gt;0,'Input-Accounts'!$E68,INDEX('Input-Accounts'!$H68:$J68,,MATCH($F$6,'Input-Accounts'!$H$6:$J$6,0))))</f>
        <v>INT_T&amp;D_PLANT</v>
      </c>
      <c r="G68" s="143">
        <f ca="1">IFERROR(INDEX(G$269:G$305,MATCH($F68,$B$269:$B$305,0))/INDEX($D$269:$D$305,MATCH($F68,$B$269:$B$305,0)),SUMIFS('Input-Ext Allocators'!D$8:D$63,'Input-Ext Allocators'!$B$8:$B$63,$F68))*$D68</f>
        <v>-465.30882810726888</v>
      </c>
      <c r="H68" s="143">
        <f ca="1">IFERROR(INDEX(H$269:H$305,MATCH($F68,$B$269:$B$305,0))/INDEX($D$269:$D$305,MATCH($F68,$B$269:$B$305,0)),SUMIFS('Input-Ext Allocators'!E$8:E$63,'Input-Ext Allocators'!$B$8:$B$63,$F68))*$D68</f>
        <v>-319.22207457084102</v>
      </c>
      <c r="I68" s="143">
        <f ca="1">IFERROR(INDEX(I$269:I$305,MATCH($F68,$B$269:$B$305,0))/INDEX($D$269:$D$305,MATCH($F68,$B$269:$B$305,0)),SUMIFS('Input-Ext Allocators'!F$8:F$63,'Input-Ext Allocators'!$B$8:$B$63,$F68))*$D68</f>
        <v>-34.688002634415326</v>
      </c>
      <c r="J68" s="143">
        <f ca="1">IFERROR(INDEX(J$269:J$305,MATCH($F68,$B$269:$B$305,0))/INDEX($D$269:$D$305,MATCH($F68,$B$269:$B$305,0)),SUMIFS('Input-Ext Allocators'!G$8:G$63,'Input-Ext Allocators'!$B$8:$B$63,$F68))*$D68</f>
        <v>-43.607933459561302</v>
      </c>
      <c r="K68" s="143">
        <f ca="1">IFERROR(INDEX(K$269:K$305,MATCH($F68,$B$269:$B$305,0))/INDEX($D$269:$D$305,MATCH($F68,$B$269:$B$305,0)),SUMIFS('Input-Ext Allocators'!H$8:H$63,'Input-Ext Allocators'!$B$8:$B$63,$F68))*$D68</f>
        <v>-4.3089045134789874</v>
      </c>
      <c r="L68" s="143">
        <f ca="1">IFERROR(INDEX(L$269:L$305,MATCH($F68,$B$269:$B$305,0))/INDEX($D$269:$D$305,MATCH($F68,$B$269:$B$305,0)),SUMIFS('Input-Ext Allocators'!I$8:I$63,'Input-Ext Allocators'!$B$8:$B$63,$F68))*$D68</f>
        <v>-1332.4378843073239</v>
      </c>
      <c r="M68" s="143">
        <f ca="1">IFERROR(INDEX(M$269:M$305,MATCH($F68,$B$269:$B$305,0))/INDEX($D$269:$D$305,MATCH($F68,$B$269:$B$305,0)),SUMIFS('Input-Ext Allocators'!J$8:J$63,'Input-Ext Allocators'!$B$8:$B$63,$F68))*$D68</f>
        <v>-358.34521705435498</v>
      </c>
      <c r="N68" s="143">
        <f ca="1">IFERROR(INDEX(N$269:N$305,MATCH($F68,$B$269:$B$305,0))/INDEX($D$269:$D$305,MATCH($F68,$B$269:$B$305,0)),SUMIFS('Input-Ext Allocators'!K$8:K$63,'Input-Ext Allocators'!$B$8:$B$63,$F68))*$D68</f>
        <v>0</v>
      </c>
      <c r="O68" s="143">
        <f ca="1">IFERROR(INDEX(O$269:O$305,MATCH($F68,$B$269:$B$305,0))/INDEX($D$269:$D$305,MATCH($F68,$B$269:$B$305,0)),SUMIFS('Input-Ext Allocators'!L$8:L$63,'Input-Ext Allocators'!$B$8:$B$63,$F68))*$D68</f>
        <v>0</v>
      </c>
      <c r="P68" s="143">
        <f ca="1">IFERROR(INDEX(P$269:P$305,MATCH($F68,$B$269:$B$305,0))/INDEX($D$269:$D$305,MATCH($F68,$B$269:$B$305,0)),SUMIFS('Input-Ext Allocators'!M$8:M$63,'Input-Ext Allocators'!$B$8:$B$63,$F68))*$D68</f>
        <v>0</v>
      </c>
      <c r="Q68" s="143">
        <f ca="1">IFERROR(INDEX(Q$269:Q$305,MATCH($F68,$B$269:$B$305,0))/INDEX($D$269:$D$305,MATCH($F68,$B$269:$B$305,0)),SUMIFS('Input-Ext Allocators'!N$8:N$63,'Input-Ext Allocators'!$B$8:$B$63,$F68))*$D68</f>
        <v>0</v>
      </c>
      <c r="R68" s="143">
        <f ca="1">IFERROR(INDEX(R$269:R$305,MATCH($F68,$B$269:$B$305,0))/INDEX($D$269:$D$305,MATCH($F68,$B$269:$B$305,0)),SUMIFS('Input-Ext Allocators'!O$8:O$63,'Input-Ext Allocators'!$B$8:$B$63,$F68))*$D68</f>
        <v>0</v>
      </c>
      <c r="S68" s="143">
        <f ca="1">IFERROR(INDEX(S$269:S$305,MATCH($F68,$B$269:$B$305,0))/INDEX($D$269:$D$305,MATCH($F68,$B$269:$B$305,0)),SUMIFS('Input-Ext Allocators'!P$8:P$63,'Input-Ext Allocators'!$B$8:$B$63,$F68))*$D68</f>
        <v>0</v>
      </c>
      <c r="T68" s="143">
        <f ca="1">IFERROR(INDEX(T$269:T$305,MATCH($F68,$B$269:$B$305,0))/INDEX($D$269:$D$305,MATCH($F68,$B$269:$B$305,0)),SUMIFS('Input-Ext Allocators'!Q$8:Q$63,'Input-Ext Allocators'!$B$8:$B$63,$F68))*$D68</f>
        <v>0</v>
      </c>
      <c r="U68" s="143">
        <f ca="1">IFERROR(INDEX(U$269:U$305,MATCH($F68,$B$269:$B$305,0))/INDEX($D$269:$D$305,MATCH($F68,$B$269:$B$305,0)),SUMIFS('Input-Ext Allocators'!R$8:R$63,'Input-Ext Allocators'!$B$8:$B$63,$F68))*$D68</f>
        <v>0</v>
      </c>
      <c r="V68" s="143">
        <f ca="1">IFERROR(INDEX(V$269:V$305,MATCH($F68,$B$269:$B$305,0))/INDEX($D$269:$D$305,MATCH($F68,$B$269:$B$305,0)),SUMIFS('Input-Ext Allocators'!S$8:S$63,'Input-Ext Allocators'!$B$8:$B$63,$F68))*$D68</f>
        <v>0</v>
      </c>
      <c r="W68" s="143">
        <f ca="1">IFERROR(INDEX(W$269:W$305,MATCH($F68,$B$269:$B$305,0))/INDEX($D$269:$D$305,MATCH($F68,$B$269:$B$305,0)),SUMIFS('Input-Ext Allocators'!T$8:T$63,'Input-Ext Allocators'!$B$8:$B$63,$F68))*$D68</f>
        <v>0</v>
      </c>
      <c r="X68" s="143">
        <f ca="1">IFERROR(INDEX(X$269:X$305,MATCH($F68,$B$269:$B$305,0))/INDEX($D$269:$D$305,MATCH($F68,$B$269:$B$305,0)),SUMIFS('Input-Ext Allocators'!U$8:U$63,'Input-Ext Allocators'!$B$8:$B$63,$F68))*$D68</f>
        <v>0</v>
      </c>
      <c r="Y68" s="143">
        <f ca="1">IFERROR(INDEX(Y$269:Y$305,MATCH($F68,$B$269:$B$305,0))/INDEX($D$269:$D$305,MATCH($F68,$B$269:$B$305,0)),SUMIFS('Input-Ext Allocators'!V$8:V$63,'Input-Ext Allocators'!$B$8:$B$63,$F68))*$D68</f>
        <v>0</v>
      </c>
      <c r="Z68" s="143">
        <f ca="1">IFERROR(INDEX(Z$269:Z$305,MATCH($F68,$B$269:$B$305,0))/INDEX($D$269:$D$305,MATCH($F68,$B$269:$B$305,0)),SUMIFS('Input-Ext Allocators'!W$8:W$63,'Input-Ext Allocators'!$B$8:$B$63,$F68))*$D68</f>
        <v>0</v>
      </c>
    </row>
    <row r="69" spans="1:26" outlineLevel="1">
      <c r="A69" s="113">
        <f>IF(ISBLANK('Input-Accounts'!A69),"",'Input-Accounts'!A69)</f>
        <v>57</v>
      </c>
      <c r="B69" s="17" t="str">
        <f>IF(ISBLANK('Input-Accounts'!B69),"",'Input-Accounts'!B69)</f>
        <v>Misc. Intangible Plant</v>
      </c>
      <c r="C69" s="113">
        <f>IF(ISBLANK('Input-Accounts'!C69),"",'Input-Accounts'!C69)</f>
        <v>303</v>
      </c>
      <c r="D69" s="143">
        <f t="shared" ca="1" si="14"/>
        <v>-354906.76707993081</v>
      </c>
      <c r="E69" s="143">
        <f t="shared" ca="1" si="15"/>
        <v>0</v>
      </c>
      <c r="F69" s="89" t="str" cm="1">
        <f t="array" aca="1" ref="F69" ca="1">IF(D69=0,"-",IF('Input-Accounts'!$E69&lt;&gt;0,'Input-Accounts'!$E69,INDEX('Input-Accounts'!$H69:$J69,,MATCH($F$6,'Input-Accounts'!$H$6:$J$6,0))))</f>
        <v>INT_INTANGIBLE</v>
      </c>
      <c r="G69" s="143">
        <f ca="1">IFERROR(INDEX(G$269:G$305,MATCH($F69,$B$269:$B$305,0))/INDEX($D$269:$D$305,MATCH($F69,$B$269:$B$305,0)),SUMIFS('Input-Ext Allocators'!D$8:D$63,'Input-Ext Allocators'!$B$8:$B$63,$F69))*$D69</f>
        <v>-64560.786290339172</v>
      </c>
      <c r="H69" s="143">
        <f ca="1">IFERROR(INDEX(H$269:H$305,MATCH($F69,$B$269:$B$305,0))/INDEX($D$269:$D$305,MATCH($F69,$B$269:$B$305,0)),SUMIFS('Input-Ext Allocators'!E$8:E$63,'Input-Ext Allocators'!$B$8:$B$63,$F69))*$D69</f>
        <v>-44291.504675203978</v>
      </c>
      <c r="I69" s="143">
        <f ca="1">IFERROR(INDEX(I$269:I$305,MATCH($F69,$B$269:$B$305,0))/INDEX($D$269:$D$305,MATCH($F69,$B$269:$B$305,0)),SUMIFS('Input-Ext Allocators'!F$8:F$63,'Input-Ext Allocators'!$B$8:$B$63,$F69))*$D69</f>
        <v>-4812.8997122808423</v>
      </c>
      <c r="J69" s="143">
        <f ca="1">IFERROR(INDEX(J$269:J$305,MATCH($F69,$B$269:$B$305,0))/INDEX($D$269:$D$305,MATCH($F69,$B$269:$B$305,0)),SUMIFS('Input-Ext Allocators'!G$8:G$63,'Input-Ext Allocators'!$B$8:$B$63,$F69))*$D69</f>
        <v>-6050.5245174437896</v>
      </c>
      <c r="K69" s="143">
        <f ca="1">IFERROR(INDEX(K$269:K$305,MATCH($F69,$B$269:$B$305,0))/INDEX($D$269:$D$305,MATCH($F69,$B$269:$B$305,0)),SUMIFS('Input-Ext Allocators'!H$8:H$63,'Input-Ext Allocators'!$B$8:$B$63,$F69))*$D69</f>
        <v>-597.85296696770126</v>
      </c>
      <c r="L69" s="143">
        <f ca="1">IFERROR(INDEX(L$269:L$305,MATCH($F69,$B$269:$B$305,0))/INDEX($D$269:$D$305,MATCH($F69,$B$269:$B$305,0)),SUMIFS('Input-Ext Allocators'!I$8:I$63,'Input-Ext Allocators'!$B$8:$B$63,$F69))*$D69</f>
        <v>-184873.42663115269</v>
      </c>
      <c r="M69" s="143">
        <f ca="1">IFERROR(INDEX(M$269:M$305,MATCH($F69,$B$269:$B$305,0))/INDEX($D$269:$D$305,MATCH($F69,$B$269:$B$305,0)),SUMIFS('Input-Ext Allocators'!J$8:J$63,'Input-Ext Allocators'!$B$8:$B$63,$F69))*$D69</f>
        <v>-49719.772286542633</v>
      </c>
      <c r="N69" s="143">
        <f ca="1">IFERROR(INDEX(N$269:N$305,MATCH($F69,$B$269:$B$305,0))/INDEX($D$269:$D$305,MATCH($F69,$B$269:$B$305,0)),SUMIFS('Input-Ext Allocators'!K$8:K$63,'Input-Ext Allocators'!$B$8:$B$63,$F69))*$D69</f>
        <v>0</v>
      </c>
      <c r="O69" s="143">
        <f ca="1">IFERROR(INDEX(O$269:O$305,MATCH($F69,$B$269:$B$305,0))/INDEX($D$269:$D$305,MATCH($F69,$B$269:$B$305,0)),SUMIFS('Input-Ext Allocators'!L$8:L$63,'Input-Ext Allocators'!$B$8:$B$63,$F69))*$D69</f>
        <v>0</v>
      </c>
      <c r="P69" s="143">
        <f ca="1">IFERROR(INDEX(P$269:P$305,MATCH($F69,$B$269:$B$305,0))/INDEX($D$269:$D$305,MATCH($F69,$B$269:$B$305,0)),SUMIFS('Input-Ext Allocators'!M$8:M$63,'Input-Ext Allocators'!$B$8:$B$63,$F69))*$D69</f>
        <v>0</v>
      </c>
      <c r="Q69" s="143">
        <f ca="1">IFERROR(INDEX(Q$269:Q$305,MATCH($F69,$B$269:$B$305,0))/INDEX($D$269:$D$305,MATCH($F69,$B$269:$B$305,0)),SUMIFS('Input-Ext Allocators'!N$8:N$63,'Input-Ext Allocators'!$B$8:$B$63,$F69))*$D69</f>
        <v>0</v>
      </c>
      <c r="R69" s="143">
        <f ca="1">IFERROR(INDEX(R$269:R$305,MATCH($F69,$B$269:$B$305,0))/INDEX($D$269:$D$305,MATCH($F69,$B$269:$B$305,0)),SUMIFS('Input-Ext Allocators'!O$8:O$63,'Input-Ext Allocators'!$B$8:$B$63,$F69))*$D69</f>
        <v>0</v>
      </c>
      <c r="S69" s="143">
        <f ca="1">IFERROR(INDEX(S$269:S$305,MATCH($F69,$B$269:$B$305,0))/INDEX($D$269:$D$305,MATCH($F69,$B$269:$B$305,0)),SUMIFS('Input-Ext Allocators'!P$8:P$63,'Input-Ext Allocators'!$B$8:$B$63,$F69))*$D69</f>
        <v>0</v>
      </c>
      <c r="T69" s="143">
        <f ca="1">IFERROR(INDEX(T$269:T$305,MATCH($F69,$B$269:$B$305,0))/INDEX($D$269:$D$305,MATCH($F69,$B$269:$B$305,0)),SUMIFS('Input-Ext Allocators'!Q$8:Q$63,'Input-Ext Allocators'!$B$8:$B$63,$F69))*$D69</f>
        <v>0</v>
      </c>
      <c r="U69" s="143">
        <f ca="1">IFERROR(INDEX(U$269:U$305,MATCH($F69,$B$269:$B$305,0))/INDEX($D$269:$D$305,MATCH($F69,$B$269:$B$305,0)),SUMIFS('Input-Ext Allocators'!R$8:R$63,'Input-Ext Allocators'!$B$8:$B$63,$F69))*$D69</f>
        <v>0</v>
      </c>
      <c r="V69" s="143">
        <f ca="1">IFERROR(INDEX(V$269:V$305,MATCH($F69,$B$269:$B$305,0))/INDEX($D$269:$D$305,MATCH($F69,$B$269:$B$305,0)),SUMIFS('Input-Ext Allocators'!S$8:S$63,'Input-Ext Allocators'!$B$8:$B$63,$F69))*$D69</f>
        <v>0</v>
      </c>
      <c r="W69" s="143">
        <f ca="1">IFERROR(INDEX(W$269:W$305,MATCH($F69,$B$269:$B$305,0))/INDEX($D$269:$D$305,MATCH($F69,$B$269:$B$305,0)),SUMIFS('Input-Ext Allocators'!T$8:T$63,'Input-Ext Allocators'!$B$8:$B$63,$F69))*$D69</f>
        <v>0</v>
      </c>
      <c r="X69" s="143">
        <f ca="1">IFERROR(INDEX(X$269:X$305,MATCH($F69,$B$269:$B$305,0))/INDEX($D$269:$D$305,MATCH($F69,$B$269:$B$305,0)),SUMIFS('Input-Ext Allocators'!U$8:U$63,'Input-Ext Allocators'!$B$8:$B$63,$F69))*$D69</f>
        <v>0</v>
      </c>
      <c r="Y69" s="143">
        <f ca="1">IFERROR(INDEX(Y$269:Y$305,MATCH($F69,$B$269:$B$305,0))/INDEX($D$269:$D$305,MATCH($F69,$B$269:$B$305,0)),SUMIFS('Input-Ext Allocators'!V$8:V$63,'Input-Ext Allocators'!$B$8:$B$63,$F69))*$D69</f>
        <v>0</v>
      </c>
      <c r="Z69" s="143">
        <f ca="1">IFERROR(INDEX(Z$269:Z$305,MATCH($F69,$B$269:$B$305,0))/INDEX($D$269:$D$305,MATCH($F69,$B$269:$B$305,0)),SUMIFS('Input-Ext Allocators'!W$8:W$63,'Input-Ext Allocators'!$B$8:$B$63,$F69))*$D69</f>
        <v>0</v>
      </c>
    </row>
    <row r="70" spans="1:26" outlineLevel="1">
      <c r="A70" s="113">
        <f>IF(ISBLANK('Input-Accounts'!A70),"",'Input-Accounts'!A70)</f>
        <v>58</v>
      </c>
      <c r="B70" s="79" t="str">
        <f>IF(ISBLANK('Input-Accounts'!B70),"",'Input-Accounts'!B70)</f>
        <v>Subtotal - Intangible Plant</v>
      </c>
      <c r="C70" s="113" t="str">
        <f>IF(ISBLANK('Input-Accounts'!C70),"",'Input-Accounts'!C70)</f>
        <v/>
      </c>
      <c r="D70" s="144">
        <f ca="1">SUBTOTAL(9,D67:D69)</f>
        <v>-357464.68592457805</v>
      </c>
      <c r="E70" s="143">
        <f t="shared" ca="1" si="15"/>
        <v>0</v>
      </c>
      <c r="G70" s="144">
        <f t="shared" ref="G70:Z70" ca="1" si="16">SUBTOTAL(9,G67:G69)</f>
        <v>-65026.095118446443</v>
      </c>
      <c r="H70" s="144">
        <f t="shared" ca="1" si="16"/>
        <v>-44610.726749774818</v>
      </c>
      <c r="I70" s="144">
        <f t="shared" ca="1" si="16"/>
        <v>-4847.5877149152575</v>
      </c>
      <c r="J70" s="144">
        <f t="shared" ca="1" si="16"/>
        <v>-6094.1324509033511</v>
      </c>
      <c r="K70" s="144">
        <f t="shared" ca="1" si="16"/>
        <v>-602.16187148118024</v>
      </c>
      <c r="L70" s="144">
        <f t="shared" ca="1" si="16"/>
        <v>-186205.86451546001</v>
      </c>
      <c r="M70" s="144">
        <f t="shared" ca="1" si="16"/>
        <v>-50078.117503596986</v>
      </c>
      <c r="N70" s="144">
        <f t="shared" ca="1" si="16"/>
        <v>0</v>
      </c>
      <c r="O70" s="144">
        <f t="shared" ca="1" si="16"/>
        <v>0</v>
      </c>
      <c r="P70" s="144">
        <f t="shared" ca="1" si="16"/>
        <v>0</v>
      </c>
      <c r="Q70" s="144">
        <f t="shared" ca="1" si="16"/>
        <v>0</v>
      </c>
      <c r="R70" s="144">
        <f t="shared" ca="1" si="16"/>
        <v>0</v>
      </c>
      <c r="S70" s="144">
        <f t="shared" ca="1" si="16"/>
        <v>0</v>
      </c>
      <c r="T70" s="144">
        <f t="shared" ca="1" si="16"/>
        <v>0</v>
      </c>
      <c r="U70" s="144">
        <f t="shared" ca="1" si="16"/>
        <v>0</v>
      </c>
      <c r="V70" s="144">
        <f t="shared" ca="1" si="16"/>
        <v>0</v>
      </c>
      <c r="W70" s="144">
        <f t="shared" ca="1" si="16"/>
        <v>0</v>
      </c>
      <c r="X70" s="144">
        <f t="shared" ca="1" si="16"/>
        <v>0</v>
      </c>
      <c r="Y70" s="144">
        <f t="shared" ca="1" si="16"/>
        <v>0</v>
      </c>
      <c r="Z70" s="144">
        <f t="shared" ca="1" si="16"/>
        <v>0</v>
      </c>
    </row>
    <row r="71" spans="1:26" outlineLevel="1">
      <c r="A71" s="113" t="str">
        <f>IF(ISBLANK('Input-Accounts'!A71),"",'Input-Accounts'!A71)</f>
        <v/>
      </c>
      <c r="B71" s="79" t="str">
        <f>IF(ISBLANK('Input-Accounts'!B71),"",'Input-Accounts'!B71)</f>
        <v/>
      </c>
      <c r="C71" s="113" t="str">
        <f>IF(ISBLANK('Input-Accounts'!C71),"",'Input-Accounts'!C71)</f>
        <v/>
      </c>
      <c r="D71" s="143"/>
      <c r="E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</row>
    <row r="72" spans="1:26" outlineLevel="1">
      <c r="A72" s="113">
        <f>IF(ISBLANK('Input-Accounts'!A72),"",'Input-Accounts'!A72)</f>
        <v>59</v>
      </c>
      <c r="B72" s="81" t="str">
        <f>IF(ISBLANK('Input-Accounts'!B72),"",'Input-Accounts'!B72)</f>
        <v xml:space="preserve">Transmission plant </v>
      </c>
      <c r="C72" s="113" t="str">
        <f>IF(ISBLANK('Input-Accounts'!C72),"",'Input-Accounts'!C72)</f>
        <v/>
      </c>
      <c r="D72" s="143"/>
      <c r="E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</row>
    <row r="73" spans="1:26" outlineLevel="1">
      <c r="A73" s="113">
        <f>IF(ISBLANK('Input-Accounts'!A73),"",'Input-Accounts'!A73)</f>
        <v>60</v>
      </c>
      <c r="B73" s="17" t="str">
        <f>IF(ISBLANK('Input-Accounts'!B73),"",'Input-Accounts'!B73)</f>
        <v>Land and Land Rights</v>
      </c>
      <c r="C73" s="113">
        <f>IF(ISBLANK('Input-Accounts'!C73),"",'Input-Accounts'!C73)</f>
        <v>365.1</v>
      </c>
      <c r="D73" s="143">
        <f t="shared" ref="D73:D78" ca="1" si="17">INDIRECT("Classification!"&amp;$D$5&amp;ROW())</f>
        <v>-853231.62</v>
      </c>
      <c r="E73" s="143">
        <f t="shared" ref="E73" ca="1" si="18">IFERROR(IF(D73="","",IF(D73=0,0,IF(ABS(D73-SUM($G73:$Z73))&lt;Check_Limit,0,1))),1)</f>
        <v>0</v>
      </c>
      <c r="F73" s="89" t="str" cm="1">
        <f t="array" aca="1" ref="F73" ca="1">IF(D73=0,"-",IF('Input-Accounts'!$E73&lt;&gt;0,'Input-Accounts'!$E73,INDEX('Input-Accounts'!$H73:$J73,,MATCH($F$6,'Input-Accounts'!$H$6:$J$6,0))))</f>
        <v>Peak&amp;Average</v>
      </c>
      <c r="G73" s="143">
        <f ca="1">IFERROR(INDEX(G$269:G$305,MATCH($F73,$B$269:$B$305,0))/INDEX($D$269:$D$305,MATCH($F73,$B$269:$B$305,0)),SUMIFS('Input-Ext Allocators'!D$8:D$63,'Input-Ext Allocators'!$B$8:$B$63,$F73))*$D73</f>
        <v>-158018.62204808675</v>
      </c>
      <c r="H73" s="143">
        <f ca="1">IFERROR(INDEX(H$269:H$305,MATCH($F73,$B$269:$B$305,0))/INDEX($D$269:$D$305,MATCH($F73,$B$269:$B$305,0)),SUMIFS('Input-Ext Allocators'!E$8:E$63,'Input-Ext Allocators'!$B$8:$B$63,$F73))*$D73</f>
        <v>-108407.64091281568</v>
      </c>
      <c r="I73" s="143">
        <f ca="1">IFERROR(INDEX(I$269:I$305,MATCH($F73,$B$269:$B$305,0))/INDEX($D$269:$D$305,MATCH($F73,$B$269:$B$305,0)),SUMIFS('Input-Ext Allocators'!F$8:F$63,'Input-Ext Allocators'!$B$8:$B$63,$F73))*$D73</f>
        <v>-11780.026611975396</v>
      </c>
      <c r="J73" s="143">
        <f ca="1">IFERROR(INDEX(J$269:J$305,MATCH($F73,$B$269:$B$305,0))/INDEX($D$269:$D$305,MATCH($F73,$B$269:$B$305,0)),SUMIFS('Input-Ext Allocators'!G$8:G$63,'Input-Ext Allocators'!$B$8:$B$63,$F73))*$D73</f>
        <v>-14809.230213134846</v>
      </c>
      <c r="K73" s="143">
        <f ca="1">IFERROR(INDEX(K$269:K$305,MATCH($F73,$B$269:$B$305,0))/INDEX($D$269:$D$305,MATCH($F73,$B$269:$B$305,0)),SUMIFS('Input-Ext Allocators'!H$8:H$63,'Input-Ext Allocators'!$B$8:$B$63,$F73))*$D73</f>
        <v>-1463.3016023494927</v>
      </c>
      <c r="L73" s="143">
        <f ca="1">IFERROR(INDEX(L$269:L$305,MATCH($F73,$B$269:$B$305,0))/INDEX($D$269:$D$305,MATCH($F73,$B$269:$B$305,0)),SUMIFS('Input-Ext Allocators'!I$8:I$63,'Input-Ext Allocators'!$B$8:$B$63,$F73))*$D73</f>
        <v>-452495.17250588833</v>
      </c>
      <c r="M73" s="143">
        <f ca="1">IFERROR(INDEX(M$269:M$305,MATCH($F73,$B$269:$B$305,0))/INDEX($D$269:$D$305,MATCH($F73,$B$269:$B$305,0)),SUMIFS('Input-Ext Allocators'!J$8:J$63,'Input-Ext Allocators'!$B$8:$B$63,$F73))*$D73</f>
        <v>-106257.62610574956</v>
      </c>
      <c r="N73" s="143">
        <f ca="1">IFERROR(INDEX(N$269:N$305,MATCH($F73,$B$269:$B$305,0))/INDEX($D$269:$D$305,MATCH($F73,$B$269:$B$305,0)),SUMIFS('Input-Ext Allocators'!K$8:K$63,'Input-Ext Allocators'!$B$8:$B$63,$F73))*$D73</f>
        <v>0</v>
      </c>
      <c r="O73" s="143">
        <f ca="1">IFERROR(INDEX(O$269:O$305,MATCH($F73,$B$269:$B$305,0))/INDEX($D$269:$D$305,MATCH($F73,$B$269:$B$305,0)),SUMIFS('Input-Ext Allocators'!L$8:L$63,'Input-Ext Allocators'!$B$8:$B$63,$F73))*$D73</f>
        <v>0</v>
      </c>
      <c r="P73" s="143">
        <f ca="1">IFERROR(INDEX(P$269:P$305,MATCH($F73,$B$269:$B$305,0))/INDEX($D$269:$D$305,MATCH($F73,$B$269:$B$305,0)),SUMIFS('Input-Ext Allocators'!M$8:M$63,'Input-Ext Allocators'!$B$8:$B$63,$F73))*$D73</f>
        <v>0</v>
      </c>
      <c r="Q73" s="143">
        <f ca="1">IFERROR(INDEX(Q$269:Q$305,MATCH($F73,$B$269:$B$305,0))/INDEX($D$269:$D$305,MATCH($F73,$B$269:$B$305,0)),SUMIFS('Input-Ext Allocators'!N$8:N$63,'Input-Ext Allocators'!$B$8:$B$63,$F73))*$D73</f>
        <v>0</v>
      </c>
      <c r="R73" s="143">
        <f ca="1">IFERROR(INDEX(R$269:R$305,MATCH($F73,$B$269:$B$305,0))/INDEX($D$269:$D$305,MATCH($F73,$B$269:$B$305,0)),SUMIFS('Input-Ext Allocators'!O$8:O$63,'Input-Ext Allocators'!$B$8:$B$63,$F73))*$D73</f>
        <v>0</v>
      </c>
      <c r="S73" s="143">
        <f ca="1">IFERROR(INDEX(S$269:S$305,MATCH($F73,$B$269:$B$305,0))/INDEX($D$269:$D$305,MATCH($F73,$B$269:$B$305,0)),SUMIFS('Input-Ext Allocators'!P$8:P$63,'Input-Ext Allocators'!$B$8:$B$63,$F73))*$D73</f>
        <v>0</v>
      </c>
      <c r="T73" s="143">
        <f ca="1">IFERROR(INDEX(T$269:T$305,MATCH($F73,$B$269:$B$305,0))/INDEX($D$269:$D$305,MATCH($F73,$B$269:$B$305,0)),SUMIFS('Input-Ext Allocators'!Q$8:Q$63,'Input-Ext Allocators'!$B$8:$B$63,$F73))*$D73</f>
        <v>0</v>
      </c>
      <c r="U73" s="143">
        <f ca="1">IFERROR(INDEX(U$269:U$305,MATCH($F73,$B$269:$B$305,0))/INDEX($D$269:$D$305,MATCH($F73,$B$269:$B$305,0)),SUMIFS('Input-Ext Allocators'!R$8:R$63,'Input-Ext Allocators'!$B$8:$B$63,$F73))*$D73</f>
        <v>0</v>
      </c>
      <c r="V73" s="143">
        <f ca="1">IFERROR(INDEX(V$269:V$305,MATCH($F73,$B$269:$B$305,0))/INDEX($D$269:$D$305,MATCH($F73,$B$269:$B$305,0)),SUMIFS('Input-Ext Allocators'!S$8:S$63,'Input-Ext Allocators'!$B$8:$B$63,$F73))*$D73</f>
        <v>0</v>
      </c>
      <c r="W73" s="143">
        <f ca="1">IFERROR(INDEX(W$269:W$305,MATCH($F73,$B$269:$B$305,0))/INDEX($D$269:$D$305,MATCH($F73,$B$269:$B$305,0)),SUMIFS('Input-Ext Allocators'!T$8:T$63,'Input-Ext Allocators'!$B$8:$B$63,$F73))*$D73</f>
        <v>0</v>
      </c>
      <c r="X73" s="143">
        <f ca="1">IFERROR(INDEX(X$269:X$305,MATCH($F73,$B$269:$B$305,0))/INDEX($D$269:$D$305,MATCH($F73,$B$269:$B$305,0)),SUMIFS('Input-Ext Allocators'!U$8:U$63,'Input-Ext Allocators'!$B$8:$B$63,$F73))*$D73</f>
        <v>0</v>
      </c>
      <c r="Y73" s="143">
        <f ca="1">IFERROR(INDEX(Y$269:Y$305,MATCH($F73,$B$269:$B$305,0))/INDEX($D$269:$D$305,MATCH($F73,$B$269:$B$305,0)),SUMIFS('Input-Ext Allocators'!V$8:V$63,'Input-Ext Allocators'!$B$8:$B$63,$F73))*$D73</f>
        <v>0</v>
      </c>
      <c r="Z73" s="143">
        <f ca="1">IFERROR(INDEX(Z$269:Z$305,MATCH($F73,$B$269:$B$305,0))/INDEX($D$269:$D$305,MATCH($F73,$B$269:$B$305,0)),SUMIFS('Input-Ext Allocators'!W$8:W$63,'Input-Ext Allocators'!$B$8:$B$63,$F73))*$D73</f>
        <v>0</v>
      </c>
    </row>
    <row r="74" spans="1:26" outlineLevel="1">
      <c r="A74" s="113">
        <f>IF(ISBLANK('Input-Accounts'!A74),"",'Input-Accounts'!A74)</f>
        <v>61</v>
      </c>
      <c r="B74" s="17" t="str">
        <f>IF(ISBLANK('Input-Accounts'!B74),"",'Input-Accounts'!B74)</f>
        <v>Structures and improvements</v>
      </c>
      <c r="C74" s="113">
        <f>IF(ISBLANK('Input-Accounts'!C74),"",'Input-Accounts'!C74)</f>
        <v>366</v>
      </c>
      <c r="D74" s="143">
        <f t="shared" ca="1" si="17"/>
        <v>-310.78000000000003</v>
      </c>
      <c r="E74" s="143">
        <f ca="1">IFERROR(IF(D74="","",IF(D74=0,0,IF(ABS(D74-SUM($G74:$Z74))&lt;Check_Limit,0,1))),1)</f>
        <v>0</v>
      </c>
      <c r="F74" s="89" t="str" cm="1">
        <f t="array" aca="1" ref="F74" ca="1">IF(D74=0,"-",IF('Input-Accounts'!$E74&lt;&gt;0,'Input-Accounts'!$E74,INDEX('Input-Accounts'!$H74:$J74,,MATCH($F$6,'Input-Accounts'!$H$6:$J$6,0))))</f>
        <v>Peak&amp;Average</v>
      </c>
      <c r="G74" s="143">
        <f ca="1">IFERROR(INDEX(G$269:G$305,MATCH($F74,$B$269:$B$305,0))/INDEX($D$269:$D$305,MATCH($F74,$B$269:$B$305,0)),SUMIFS('Input-Ext Allocators'!D$8:D$63,'Input-Ext Allocators'!$B$8:$B$63,$F74))*$D74</f>
        <v>-57.556501902853071</v>
      </c>
      <c r="H74" s="143">
        <f ca="1">IFERROR(INDEX(H$269:H$305,MATCH($F74,$B$269:$B$305,0))/INDEX($D$269:$D$305,MATCH($F74,$B$269:$B$305,0)),SUMIFS('Input-Ext Allocators'!E$8:E$63,'Input-Ext Allocators'!$B$8:$B$63,$F74))*$D74</f>
        <v>-39.486261236878285</v>
      </c>
      <c r="I74" s="143">
        <f ca="1">IFERROR(INDEX(I$269:I$305,MATCH($F74,$B$269:$B$305,0))/INDEX($D$269:$D$305,MATCH($F74,$B$269:$B$305,0)),SUMIFS('Input-Ext Allocators'!F$8:F$63,'Input-Ext Allocators'!$B$8:$B$63,$F74))*$D74</f>
        <v>-4.2907419095294594</v>
      </c>
      <c r="J74" s="143">
        <f ca="1">IFERROR(INDEX(J$269:J$305,MATCH($F74,$B$269:$B$305,0))/INDEX($D$269:$D$305,MATCH($F74,$B$269:$B$305,0)),SUMIFS('Input-Ext Allocators'!G$8:G$63,'Input-Ext Allocators'!$B$8:$B$63,$F74))*$D74</f>
        <v>-5.3940951762172711</v>
      </c>
      <c r="K74" s="143">
        <f ca="1">IFERROR(INDEX(K$269:K$305,MATCH($F74,$B$269:$B$305,0))/INDEX($D$269:$D$305,MATCH($F74,$B$269:$B$305,0)),SUMIFS('Input-Ext Allocators'!H$8:H$63,'Input-Ext Allocators'!$B$8:$B$63,$F74))*$D74</f>
        <v>-0.53299111439186397</v>
      </c>
      <c r="L74" s="143">
        <f ca="1">IFERROR(INDEX(L$269:L$305,MATCH($F74,$B$269:$B$305,0))/INDEX($D$269:$D$305,MATCH($F74,$B$269:$B$305,0)),SUMIFS('Input-Ext Allocators'!I$8:I$63,'Input-Ext Allocators'!$B$8:$B$63,$F74))*$D74</f>
        <v>-164.81626608186414</v>
      </c>
      <c r="M74" s="143">
        <f ca="1">IFERROR(INDEX(M$269:M$305,MATCH($F74,$B$269:$B$305,0))/INDEX($D$269:$D$305,MATCH($F74,$B$269:$B$305,0)),SUMIFS('Input-Ext Allocators'!J$8:J$63,'Input-Ext Allocators'!$B$8:$B$63,$F74))*$D74</f>
        <v>-38.703142578265968</v>
      </c>
      <c r="N74" s="143">
        <f ca="1">IFERROR(INDEX(N$269:N$305,MATCH($F74,$B$269:$B$305,0))/INDEX($D$269:$D$305,MATCH($F74,$B$269:$B$305,0)),SUMIFS('Input-Ext Allocators'!K$8:K$63,'Input-Ext Allocators'!$B$8:$B$63,$F74))*$D74</f>
        <v>0</v>
      </c>
      <c r="O74" s="143">
        <f ca="1">IFERROR(INDEX(O$269:O$305,MATCH($F74,$B$269:$B$305,0))/INDEX($D$269:$D$305,MATCH($F74,$B$269:$B$305,0)),SUMIFS('Input-Ext Allocators'!L$8:L$63,'Input-Ext Allocators'!$B$8:$B$63,$F74))*$D74</f>
        <v>0</v>
      </c>
      <c r="P74" s="143">
        <f ca="1">IFERROR(INDEX(P$269:P$305,MATCH($F74,$B$269:$B$305,0))/INDEX($D$269:$D$305,MATCH($F74,$B$269:$B$305,0)),SUMIFS('Input-Ext Allocators'!M$8:M$63,'Input-Ext Allocators'!$B$8:$B$63,$F74))*$D74</f>
        <v>0</v>
      </c>
      <c r="Q74" s="143">
        <f ca="1">IFERROR(INDEX(Q$269:Q$305,MATCH($F74,$B$269:$B$305,0))/INDEX($D$269:$D$305,MATCH($F74,$B$269:$B$305,0)),SUMIFS('Input-Ext Allocators'!N$8:N$63,'Input-Ext Allocators'!$B$8:$B$63,$F74))*$D74</f>
        <v>0</v>
      </c>
      <c r="R74" s="143">
        <f ca="1">IFERROR(INDEX(R$269:R$305,MATCH($F74,$B$269:$B$305,0))/INDEX($D$269:$D$305,MATCH($F74,$B$269:$B$305,0)),SUMIFS('Input-Ext Allocators'!O$8:O$63,'Input-Ext Allocators'!$B$8:$B$63,$F74))*$D74</f>
        <v>0</v>
      </c>
      <c r="S74" s="143">
        <f ca="1">IFERROR(INDEX(S$269:S$305,MATCH($F74,$B$269:$B$305,0))/INDEX($D$269:$D$305,MATCH($F74,$B$269:$B$305,0)),SUMIFS('Input-Ext Allocators'!P$8:P$63,'Input-Ext Allocators'!$B$8:$B$63,$F74))*$D74</f>
        <v>0</v>
      </c>
      <c r="T74" s="143">
        <f ca="1">IFERROR(INDEX(T$269:T$305,MATCH($F74,$B$269:$B$305,0))/INDEX($D$269:$D$305,MATCH($F74,$B$269:$B$305,0)),SUMIFS('Input-Ext Allocators'!Q$8:Q$63,'Input-Ext Allocators'!$B$8:$B$63,$F74))*$D74</f>
        <v>0</v>
      </c>
      <c r="U74" s="143">
        <f ca="1">IFERROR(INDEX(U$269:U$305,MATCH($F74,$B$269:$B$305,0))/INDEX($D$269:$D$305,MATCH($F74,$B$269:$B$305,0)),SUMIFS('Input-Ext Allocators'!R$8:R$63,'Input-Ext Allocators'!$B$8:$B$63,$F74))*$D74</f>
        <v>0</v>
      </c>
      <c r="V74" s="143">
        <f ca="1">IFERROR(INDEX(V$269:V$305,MATCH($F74,$B$269:$B$305,0))/INDEX($D$269:$D$305,MATCH($F74,$B$269:$B$305,0)),SUMIFS('Input-Ext Allocators'!S$8:S$63,'Input-Ext Allocators'!$B$8:$B$63,$F74))*$D74</f>
        <v>0</v>
      </c>
      <c r="W74" s="143">
        <f ca="1">IFERROR(INDEX(W$269:W$305,MATCH($F74,$B$269:$B$305,0))/INDEX($D$269:$D$305,MATCH($F74,$B$269:$B$305,0)),SUMIFS('Input-Ext Allocators'!T$8:T$63,'Input-Ext Allocators'!$B$8:$B$63,$F74))*$D74</f>
        <v>0</v>
      </c>
      <c r="X74" s="143">
        <f ca="1">IFERROR(INDEX(X$269:X$305,MATCH($F74,$B$269:$B$305,0))/INDEX($D$269:$D$305,MATCH($F74,$B$269:$B$305,0)),SUMIFS('Input-Ext Allocators'!U$8:U$63,'Input-Ext Allocators'!$B$8:$B$63,$F74))*$D74</f>
        <v>0</v>
      </c>
      <c r="Y74" s="143">
        <f ca="1">IFERROR(INDEX(Y$269:Y$305,MATCH($F74,$B$269:$B$305,0))/INDEX($D$269:$D$305,MATCH($F74,$B$269:$B$305,0)),SUMIFS('Input-Ext Allocators'!V$8:V$63,'Input-Ext Allocators'!$B$8:$B$63,$F74))*$D74</f>
        <v>0</v>
      </c>
      <c r="Z74" s="143">
        <f ca="1">IFERROR(INDEX(Z$269:Z$305,MATCH($F74,$B$269:$B$305,0))/INDEX($D$269:$D$305,MATCH($F74,$B$269:$B$305,0)),SUMIFS('Input-Ext Allocators'!W$8:W$63,'Input-Ext Allocators'!$B$8:$B$63,$F74))*$D74</f>
        <v>0</v>
      </c>
    </row>
    <row r="75" spans="1:26" outlineLevel="1">
      <c r="A75" s="113">
        <f>IF(ISBLANK('Input-Accounts'!A75),"",'Input-Accounts'!A75)</f>
        <v>62</v>
      </c>
      <c r="B75" s="17" t="str">
        <f>IF(ISBLANK('Input-Accounts'!B75),"",'Input-Accounts'!B75)</f>
        <v>Mains</v>
      </c>
      <c r="C75" s="113">
        <f>IF(ISBLANK('Input-Accounts'!C75),"",'Input-Accounts'!C75)</f>
        <v>367</v>
      </c>
      <c r="D75" s="143">
        <f t="shared" ca="1" si="17"/>
        <v>-12186427.92</v>
      </c>
      <c r="E75" s="143">
        <f ca="1">IFERROR(IF(D75="","",IF(D75=0,0,IF(ABS(D75-SUM($G75:$Z75))&lt;Check_Limit,0,1))),1)</f>
        <v>0</v>
      </c>
      <c r="F75" s="89" t="str" cm="1">
        <f t="array" aca="1" ref="F75" ca="1">IF(D75=0,"-",IF('Input-Accounts'!$E75&lt;&gt;0,'Input-Accounts'!$E75,INDEX('Input-Accounts'!$H75:$J75,,MATCH($F$6,'Input-Accounts'!$H$6:$J$6,0))))</f>
        <v>INT_TRANS-MAIN</v>
      </c>
      <c r="G75" s="143">
        <f ca="1">IFERROR(INDEX(G$269:G$305,MATCH($F75,$B$269:$B$305,0))/INDEX($D$269:$D$305,MATCH($F75,$B$269:$B$305,0)),SUMIFS('Input-Ext Allocators'!D$8:D$63,'Input-Ext Allocators'!$B$8:$B$63,$F75))*$D75</f>
        <v>-2212942.6947750663</v>
      </c>
      <c r="H75" s="143">
        <f ca="1">IFERROR(INDEX(H$269:H$305,MATCH($F75,$B$269:$B$305,0))/INDEX($D$269:$D$305,MATCH($F75,$B$269:$B$305,0)),SUMIFS('Input-Ext Allocators'!E$8:E$63,'Input-Ext Allocators'!$B$8:$B$63,$F75))*$D75</f>
        <v>-1518174.8448787893</v>
      </c>
      <c r="I75" s="143">
        <f ca="1">IFERROR(INDEX(I$269:I$305,MATCH($F75,$B$269:$B$305,0))/INDEX($D$269:$D$305,MATCH($F75,$B$269:$B$305,0)),SUMIFS('Input-Ext Allocators'!F$8:F$63,'Input-Ext Allocators'!$B$8:$B$63,$F75))*$D75</f>
        <v>-164971.21350225358</v>
      </c>
      <c r="J75" s="143">
        <f ca="1">IFERROR(INDEX(J$269:J$305,MATCH($F75,$B$269:$B$305,0))/INDEX($D$269:$D$305,MATCH($F75,$B$269:$B$305,0)),SUMIFS('Input-Ext Allocators'!G$8:G$63,'Input-Ext Allocators'!$B$8:$B$63,$F75))*$D75</f>
        <v>-207393.13753429701</v>
      </c>
      <c r="K75" s="143">
        <f ca="1">IFERROR(INDEX(K$269:K$305,MATCH($F75,$B$269:$B$305,0))/INDEX($D$269:$D$305,MATCH($F75,$B$269:$B$305,0)),SUMIFS('Input-Ext Allocators'!H$8:H$63,'Input-Ext Allocators'!$B$8:$B$63,$F75))*$D75</f>
        <v>-20492.537836373107</v>
      </c>
      <c r="L75" s="143">
        <f ca="1">IFERROR(INDEX(L$269:L$305,MATCH($F75,$B$269:$B$305,0))/INDEX($D$269:$D$305,MATCH($F75,$B$269:$B$305,0)),SUMIFS('Input-Ext Allocators'!I$8:I$63,'Input-Ext Allocators'!$B$8:$B$63,$F75))*$D75</f>
        <v>-6336885.3204729808</v>
      </c>
      <c r="M75" s="143">
        <f ca="1">IFERROR(INDEX(M$269:M$305,MATCH($F75,$B$269:$B$305,0))/INDEX($D$269:$D$305,MATCH($F75,$B$269:$B$305,0)),SUMIFS('Input-Ext Allocators'!J$8:J$63,'Input-Ext Allocators'!$B$8:$B$63,$F75))*$D75</f>
        <v>-1725568.1710002394</v>
      </c>
      <c r="N75" s="143">
        <f ca="1">IFERROR(INDEX(N$269:N$305,MATCH($F75,$B$269:$B$305,0))/INDEX($D$269:$D$305,MATCH($F75,$B$269:$B$305,0)),SUMIFS('Input-Ext Allocators'!K$8:K$63,'Input-Ext Allocators'!$B$8:$B$63,$F75))*$D75</f>
        <v>0</v>
      </c>
      <c r="O75" s="143">
        <f ca="1">IFERROR(INDEX(O$269:O$305,MATCH($F75,$B$269:$B$305,0))/INDEX($D$269:$D$305,MATCH($F75,$B$269:$B$305,0)),SUMIFS('Input-Ext Allocators'!L$8:L$63,'Input-Ext Allocators'!$B$8:$B$63,$F75))*$D75</f>
        <v>0</v>
      </c>
      <c r="P75" s="143">
        <f ca="1">IFERROR(INDEX(P$269:P$305,MATCH($F75,$B$269:$B$305,0))/INDEX($D$269:$D$305,MATCH($F75,$B$269:$B$305,0)),SUMIFS('Input-Ext Allocators'!M$8:M$63,'Input-Ext Allocators'!$B$8:$B$63,$F75))*$D75</f>
        <v>0</v>
      </c>
      <c r="Q75" s="143">
        <f ca="1">IFERROR(INDEX(Q$269:Q$305,MATCH($F75,$B$269:$B$305,0))/INDEX($D$269:$D$305,MATCH($F75,$B$269:$B$305,0)),SUMIFS('Input-Ext Allocators'!N$8:N$63,'Input-Ext Allocators'!$B$8:$B$63,$F75))*$D75</f>
        <v>0</v>
      </c>
      <c r="R75" s="143">
        <f ca="1">IFERROR(INDEX(R$269:R$305,MATCH($F75,$B$269:$B$305,0))/INDEX($D$269:$D$305,MATCH($F75,$B$269:$B$305,0)),SUMIFS('Input-Ext Allocators'!O$8:O$63,'Input-Ext Allocators'!$B$8:$B$63,$F75))*$D75</f>
        <v>0</v>
      </c>
      <c r="S75" s="143">
        <f ca="1">IFERROR(INDEX(S$269:S$305,MATCH($F75,$B$269:$B$305,0))/INDEX($D$269:$D$305,MATCH($F75,$B$269:$B$305,0)),SUMIFS('Input-Ext Allocators'!P$8:P$63,'Input-Ext Allocators'!$B$8:$B$63,$F75))*$D75</f>
        <v>0</v>
      </c>
      <c r="T75" s="143">
        <f ca="1">IFERROR(INDEX(T$269:T$305,MATCH($F75,$B$269:$B$305,0))/INDEX($D$269:$D$305,MATCH($F75,$B$269:$B$305,0)),SUMIFS('Input-Ext Allocators'!Q$8:Q$63,'Input-Ext Allocators'!$B$8:$B$63,$F75))*$D75</f>
        <v>0</v>
      </c>
      <c r="U75" s="143">
        <f ca="1">IFERROR(INDEX(U$269:U$305,MATCH($F75,$B$269:$B$305,0))/INDEX($D$269:$D$305,MATCH($F75,$B$269:$B$305,0)),SUMIFS('Input-Ext Allocators'!R$8:R$63,'Input-Ext Allocators'!$B$8:$B$63,$F75))*$D75</f>
        <v>0</v>
      </c>
      <c r="V75" s="143">
        <f ca="1">IFERROR(INDEX(V$269:V$305,MATCH($F75,$B$269:$B$305,0))/INDEX($D$269:$D$305,MATCH($F75,$B$269:$B$305,0)),SUMIFS('Input-Ext Allocators'!S$8:S$63,'Input-Ext Allocators'!$B$8:$B$63,$F75))*$D75</f>
        <v>0</v>
      </c>
      <c r="W75" s="143">
        <f ca="1">IFERROR(INDEX(W$269:W$305,MATCH($F75,$B$269:$B$305,0))/INDEX($D$269:$D$305,MATCH($F75,$B$269:$B$305,0)),SUMIFS('Input-Ext Allocators'!T$8:T$63,'Input-Ext Allocators'!$B$8:$B$63,$F75))*$D75</f>
        <v>0</v>
      </c>
      <c r="X75" s="143">
        <f ca="1">IFERROR(INDEX(X$269:X$305,MATCH($F75,$B$269:$B$305,0))/INDEX($D$269:$D$305,MATCH($F75,$B$269:$B$305,0)),SUMIFS('Input-Ext Allocators'!U$8:U$63,'Input-Ext Allocators'!$B$8:$B$63,$F75))*$D75</f>
        <v>0</v>
      </c>
      <c r="Y75" s="143">
        <f ca="1">IFERROR(INDEX(Y$269:Y$305,MATCH($F75,$B$269:$B$305,0))/INDEX($D$269:$D$305,MATCH($F75,$B$269:$B$305,0)),SUMIFS('Input-Ext Allocators'!V$8:V$63,'Input-Ext Allocators'!$B$8:$B$63,$F75))*$D75</f>
        <v>0</v>
      </c>
      <c r="Z75" s="143">
        <f ca="1">IFERROR(INDEX(Z$269:Z$305,MATCH($F75,$B$269:$B$305,0))/INDEX($D$269:$D$305,MATCH($F75,$B$269:$B$305,0)),SUMIFS('Input-Ext Allocators'!W$8:W$63,'Input-Ext Allocators'!$B$8:$B$63,$F75))*$D75</f>
        <v>0</v>
      </c>
    </row>
    <row r="76" spans="1:26" outlineLevel="1">
      <c r="A76" s="113">
        <f>IF(ISBLANK('Input-Accounts'!A76),"",'Input-Accounts'!A76)</f>
        <v>63</v>
      </c>
      <c r="B76" s="17" t="str">
        <f>IF(ISBLANK('Input-Accounts'!B76),"",'Input-Accounts'!B76)</f>
        <v>Compressor station equipment</v>
      </c>
      <c r="C76" s="113">
        <f>IF(ISBLANK('Input-Accounts'!C76),"",'Input-Accounts'!C76)</f>
        <v>368</v>
      </c>
      <c r="D76" s="143">
        <f t="shared" ca="1" si="17"/>
        <v>0</v>
      </c>
      <c r="E76" s="143">
        <f ca="1">IFERROR(IF(D76="","",IF(D76=0,0,IF(ABS(D76-SUM($G76:$Z76))&lt;Check_Limit,0,1))),1)</f>
        <v>0</v>
      </c>
      <c r="F76" s="89" t="str" cm="1">
        <f t="array" aca="1" ref="F76" ca="1">IF(D76=0,"-",IF('Input-Accounts'!$E76&lt;&gt;0,'Input-Accounts'!$E76,INDEX('Input-Accounts'!$H76:$J76,,MATCH($F$6,'Input-Accounts'!$H$6:$J$6,0))))</f>
        <v>-</v>
      </c>
      <c r="G76" s="143">
        <f ca="1">IFERROR(INDEX(G$269:G$305,MATCH($F76,$B$269:$B$305,0))/INDEX($D$269:$D$305,MATCH($F76,$B$269:$B$305,0)),SUMIFS('Input-Ext Allocators'!D$8:D$63,'Input-Ext Allocators'!$B$8:$B$63,$F76))*$D76</f>
        <v>0</v>
      </c>
      <c r="H76" s="143">
        <f ca="1">IFERROR(INDEX(H$269:H$305,MATCH($F76,$B$269:$B$305,0))/INDEX($D$269:$D$305,MATCH($F76,$B$269:$B$305,0)),SUMIFS('Input-Ext Allocators'!E$8:E$63,'Input-Ext Allocators'!$B$8:$B$63,$F76))*$D76</f>
        <v>0</v>
      </c>
      <c r="I76" s="143">
        <f ca="1">IFERROR(INDEX(I$269:I$305,MATCH($F76,$B$269:$B$305,0))/INDEX($D$269:$D$305,MATCH($F76,$B$269:$B$305,0)),SUMIFS('Input-Ext Allocators'!F$8:F$63,'Input-Ext Allocators'!$B$8:$B$63,$F76))*$D76</f>
        <v>0</v>
      </c>
      <c r="J76" s="143">
        <f ca="1">IFERROR(INDEX(J$269:J$305,MATCH($F76,$B$269:$B$305,0))/INDEX($D$269:$D$305,MATCH($F76,$B$269:$B$305,0)),SUMIFS('Input-Ext Allocators'!G$8:G$63,'Input-Ext Allocators'!$B$8:$B$63,$F76))*$D76</f>
        <v>0</v>
      </c>
      <c r="K76" s="143">
        <f ca="1">IFERROR(INDEX(K$269:K$305,MATCH($F76,$B$269:$B$305,0))/INDEX($D$269:$D$305,MATCH($F76,$B$269:$B$305,0)),SUMIFS('Input-Ext Allocators'!H$8:H$63,'Input-Ext Allocators'!$B$8:$B$63,$F76))*$D76</f>
        <v>0</v>
      </c>
      <c r="L76" s="143">
        <f ca="1">IFERROR(INDEX(L$269:L$305,MATCH($F76,$B$269:$B$305,0))/INDEX($D$269:$D$305,MATCH($F76,$B$269:$B$305,0)),SUMIFS('Input-Ext Allocators'!I$8:I$63,'Input-Ext Allocators'!$B$8:$B$63,$F76))*$D76</f>
        <v>0</v>
      </c>
      <c r="M76" s="143">
        <f ca="1">IFERROR(INDEX(M$269:M$305,MATCH($F76,$B$269:$B$305,0))/INDEX($D$269:$D$305,MATCH($F76,$B$269:$B$305,0)),SUMIFS('Input-Ext Allocators'!J$8:J$63,'Input-Ext Allocators'!$B$8:$B$63,$F76))*$D76</f>
        <v>0</v>
      </c>
      <c r="N76" s="143">
        <f ca="1">IFERROR(INDEX(N$269:N$305,MATCH($F76,$B$269:$B$305,0))/INDEX($D$269:$D$305,MATCH($F76,$B$269:$B$305,0)),SUMIFS('Input-Ext Allocators'!K$8:K$63,'Input-Ext Allocators'!$B$8:$B$63,$F76))*$D76</f>
        <v>0</v>
      </c>
      <c r="O76" s="143">
        <f ca="1">IFERROR(INDEX(O$269:O$305,MATCH($F76,$B$269:$B$305,0))/INDEX($D$269:$D$305,MATCH($F76,$B$269:$B$305,0)),SUMIFS('Input-Ext Allocators'!L$8:L$63,'Input-Ext Allocators'!$B$8:$B$63,$F76))*$D76</f>
        <v>0</v>
      </c>
      <c r="P76" s="143">
        <f ca="1">IFERROR(INDEX(P$269:P$305,MATCH($F76,$B$269:$B$305,0))/INDEX($D$269:$D$305,MATCH($F76,$B$269:$B$305,0)),SUMIFS('Input-Ext Allocators'!M$8:M$63,'Input-Ext Allocators'!$B$8:$B$63,$F76))*$D76</f>
        <v>0</v>
      </c>
      <c r="Q76" s="143">
        <f ca="1">IFERROR(INDEX(Q$269:Q$305,MATCH($F76,$B$269:$B$305,0))/INDEX($D$269:$D$305,MATCH($F76,$B$269:$B$305,0)),SUMIFS('Input-Ext Allocators'!N$8:N$63,'Input-Ext Allocators'!$B$8:$B$63,$F76))*$D76</f>
        <v>0</v>
      </c>
      <c r="R76" s="143">
        <f ca="1">IFERROR(INDEX(R$269:R$305,MATCH($F76,$B$269:$B$305,0))/INDEX($D$269:$D$305,MATCH($F76,$B$269:$B$305,0)),SUMIFS('Input-Ext Allocators'!O$8:O$63,'Input-Ext Allocators'!$B$8:$B$63,$F76))*$D76</f>
        <v>0</v>
      </c>
      <c r="S76" s="143">
        <f ca="1">IFERROR(INDEX(S$269:S$305,MATCH($F76,$B$269:$B$305,0))/INDEX($D$269:$D$305,MATCH($F76,$B$269:$B$305,0)),SUMIFS('Input-Ext Allocators'!P$8:P$63,'Input-Ext Allocators'!$B$8:$B$63,$F76))*$D76</f>
        <v>0</v>
      </c>
      <c r="T76" s="143">
        <f ca="1">IFERROR(INDEX(T$269:T$305,MATCH($F76,$B$269:$B$305,0))/INDEX($D$269:$D$305,MATCH($F76,$B$269:$B$305,0)),SUMIFS('Input-Ext Allocators'!Q$8:Q$63,'Input-Ext Allocators'!$B$8:$B$63,$F76))*$D76</f>
        <v>0</v>
      </c>
      <c r="U76" s="143">
        <f ca="1">IFERROR(INDEX(U$269:U$305,MATCH($F76,$B$269:$B$305,0))/INDEX($D$269:$D$305,MATCH($F76,$B$269:$B$305,0)),SUMIFS('Input-Ext Allocators'!R$8:R$63,'Input-Ext Allocators'!$B$8:$B$63,$F76))*$D76</f>
        <v>0</v>
      </c>
      <c r="V76" s="143">
        <f ca="1">IFERROR(INDEX(V$269:V$305,MATCH($F76,$B$269:$B$305,0))/INDEX($D$269:$D$305,MATCH($F76,$B$269:$B$305,0)),SUMIFS('Input-Ext Allocators'!S$8:S$63,'Input-Ext Allocators'!$B$8:$B$63,$F76))*$D76</f>
        <v>0</v>
      </c>
      <c r="W76" s="143">
        <f ca="1">IFERROR(INDEX(W$269:W$305,MATCH($F76,$B$269:$B$305,0))/INDEX($D$269:$D$305,MATCH($F76,$B$269:$B$305,0)),SUMIFS('Input-Ext Allocators'!T$8:T$63,'Input-Ext Allocators'!$B$8:$B$63,$F76))*$D76</f>
        <v>0</v>
      </c>
      <c r="X76" s="143">
        <f ca="1">IFERROR(INDEX(X$269:X$305,MATCH($F76,$B$269:$B$305,0))/INDEX($D$269:$D$305,MATCH($F76,$B$269:$B$305,0)),SUMIFS('Input-Ext Allocators'!U$8:U$63,'Input-Ext Allocators'!$B$8:$B$63,$F76))*$D76</f>
        <v>0</v>
      </c>
      <c r="Y76" s="143">
        <f ca="1">IFERROR(INDEX(Y$269:Y$305,MATCH($F76,$B$269:$B$305,0))/INDEX($D$269:$D$305,MATCH($F76,$B$269:$B$305,0)),SUMIFS('Input-Ext Allocators'!V$8:V$63,'Input-Ext Allocators'!$B$8:$B$63,$F76))*$D76</f>
        <v>0</v>
      </c>
      <c r="Z76" s="143">
        <f ca="1">IFERROR(INDEX(Z$269:Z$305,MATCH($F76,$B$269:$B$305,0))/INDEX($D$269:$D$305,MATCH($F76,$B$269:$B$305,0)),SUMIFS('Input-Ext Allocators'!W$8:W$63,'Input-Ext Allocators'!$B$8:$B$63,$F76))*$D76</f>
        <v>0</v>
      </c>
    </row>
    <row r="77" spans="1:26" outlineLevel="1">
      <c r="A77" s="113">
        <f>IF(ISBLANK('Input-Accounts'!A77),"",'Input-Accounts'!A77)</f>
        <v>64</v>
      </c>
      <c r="B77" s="17" t="str">
        <f>IF(ISBLANK('Input-Accounts'!B77),"",'Input-Accounts'!B77)</f>
        <v>Measuring and regulating station equipment</v>
      </c>
      <c r="C77" s="113">
        <f>IF(ISBLANK('Input-Accounts'!C77),"",'Input-Accounts'!C77)</f>
        <v>369</v>
      </c>
      <c r="D77" s="143">
        <f t="shared" ca="1" si="17"/>
        <v>-146590.03999999998</v>
      </c>
      <c r="E77" s="143">
        <f t="shared" ref="E77:E114" ca="1" si="19">IFERROR(IF(D77="","",IF(D77=0,0,IF(ABS(D77-SUM($G77:$Z77))&lt;Check_Limit,0,1))),1)</f>
        <v>0</v>
      </c>
      <c r="F77" s="89" t="str" cm="1">
        <f t="array" aca="1" ref="F77" ca="1">IF(D77=0,"-",IF('Input-Accounts'!$E77&lt;&gt;0,'Input-Accounts'!$E77,INDEX('Input-Accounts'!$H77:$J77,,MATCH($F$6,'Input-Accounts'!$H$6:$J$6,0))))</f>
        <v>Peak&amp;Average</v>
      </c>
      <c r="G77" s="143">
        <f ca="1">IFERROR(INDEX(G$269:G$305,MATCH($F77,$B$269:$B$305,0))/INDEX($D$269:$D$305,MATCH($F77,$B$269:$B$305,0)),SUMIFS('Input-Ext Allocators'!D$8:D$63,'Input-Ext Allocators'!$B$8:$B$63,$F77))*$D77</f>
        <v>-27148.497059654113</v>
      </c>
      <c r="H77" s="143">
        <f ca="1">IFERROR(INDEX(H$269:H$305,MATCH($F77,$B$269:$B$305,0))/INDEX($D$269:$D$305,MATCH($F77,$B$269:$B$305,0)),SUMIFS('Input-Ext Allocators'!E$8:E$63,'Input-Ext Allocators'!$B$8:$B$63,$F77))*$D77</f>
        <v>-18625.04863300224</v>
      </c>
      <c r="I77" s="143">
        <f ca="1">IFERROR(INDEX(I$269:I$305,MATCH($F77,$B$269:$B$305,0))/INDEX($D$269:$D$305,MATCH($F77,$B$269:$B$305,0)),SUMIFS('Input-Ext Allocators'!F$8:F$63,'Input-Ext Allocators'!$B$8:$B$63,$F77))*$D77</f>
        <v>-2023.8755008288813</v>
      </c>
      <c r="J77" s="143">
        <f ca="1">IFERROR(INDEX(J$269:J$305,MATCH($F77,$B$269:$B$305,0))/INDEX($D$269:$D$305,MATCH($F77,$B$269:$B$305,0)),SUMIFS('Input-Ext Allocators'!G$8:G$63,'Input-Ext Allocators'!$B$8:$B$63,$F77))*$D77</f>
        <v>-2544.3098901007033</v>
      </c>
      <c r="K77" s="143">
        <f ca="1">IFERROR(INDEX(K$269:K$305,MATCH($F77,$B$269:$B$305,0))/INDEX($D$269:$D$305,MATCH($F77,$B$269:$B$305,0)),SUMIFS('Input-Ext Allocators'!H$8:H$63,'Input-Ext Allocators'!$B$8:$B$63,$F77))*$D77</f>
        <v>-251.403529114962</v>
      </c>
      <c r="L77" s="143">
        <f ca="1">IFERROR(INDEX(L$269:L$305,MATCH($F77,$B$269:$B$305,0))/INDEX($D$269:$D$305,MATCH($F77,$B$269:$B$305,0)),SUMIFS('Input-Ext Allocators'!I$8:I$63,'Input-Ext Allocators'!$B$8:$B$63,$F77))*$D77</f>
        <v>-77741.241513582281</v>
      </c>
      <c r="M77" s="143">
        <f ca="1">IFERROR(INDEX(M$269:M$305,MATCH($F77,$B$269:$B$305,0))/INDEX($D$269:$D$305,MATCH($F77,$B$269:$B$305,0)),SUMIFS('Input-Ext Allocators'!J$8:J$63,'Input-Ext Allocators'!$B$8:$B$63,$F77))*$D77</f>
        <v>-18255.66387371681</v>
      </c>
      <c r="N77" s="143">
        <f ca="1">IFERROR(INDEX(N$269:N$305,MATCH($F77,$B$269:$B$305,0))/INDEX($D$269:$D$305,MATCH($F77,$B$269:$B$305,0)),SUMIFS('Input-Ext Allocators'!K$8:K$63,'Input-Ext Allocators'!$B$8:$B$63,$F77))*$D77</f>
        <v>0</v>
      </c>
      <c r="O77" s="143">
        <f ca="1">IFERROR(INDEX(O$269:O$305,MATCH($F77,$B$269:$B$305,0))/INDEX($D$269:$D$305,MATCH($F77,$B$269:$B$305,0)),SUMIFS('Input-Ext Allocators'!L$8:L$63,'Input-Ext Allocators'!$B$8:$B$63,$F77))*$D77</f>
        <v>0</v>
      </c>
      <c r="P77" s="143">
        <f ca="1">IFERROR(INDEX(P$269:P$305,MATCH($F77,$B$269:$B$305,0))/INDEX($D$269:$D$305,MATCH($F77,$B$269:$B$305,0)),SUMIFS('Input-Ext Allocators'!M$8:M$63,'Input-Ext Allocators'!$B$8:$B$63,$F77))*$D77</f>
        <v>0</v>
      </c>
      <c r="Q77" s="143">
        <f ca="1">IFERROR(INDEX(Q$269:Q$305,MATCH($F77,$B$269:$B$305,0))/INDEX($D$269:$D$305,MATCH($F77,$B$269:$B$305,0)),SUMIFS('Input-Ext Allocators'!N$8:N$63,'Input-Ext Allocators'!$B$8:$B$63,$F77))*$D77</f>
        <v>0</v>
      </c>
      <c r="R77" s="143">
        <f ca="1">IFERROR(INDEX(R$269:R$305,MATCH($F77,$B$269:$B$305,0))/INDEX($D$269:$D$305,MATCH($F77,$B$269:$B$305,0)),SUMIFS('Input-Ext Allocators'!O$8:O$63,'Input-Ext Allocators'!$B$8:$B$63,$F77))*$D77</f>
        <v>0</v>
      </c>
      <c r="S77" s="143">
        <f ca="1">IFERROR(INDEX(S$269:S$305,MATCH($F77,$B$269:$B$305,0))/INDEX($D$269:$D$305,MATCH($F77,$B$269:$B$305,0)),SUMIFS('Input-Ext Allocators'!P$8:P$63,'Input-Ext Allocators'!$B$8:$B$63,$F77))*$D77</f>
        <v>0</v>
      </c>
      <c r="T77" s="143">
        <f ca="1">IFERROR(INDEX(T$269:T$305,MATCH($F77,$B$269:$B$305,0))/INDEX($D$269:$D$305,MATCH($F77,$B$269:$B$305,0)),SUMIFS('Input-Ext Allocators'!Q$8:Q$63,'Input-Ext Allocators'!$B$8:$B$63,$F77))*$D77</f>
        <v>0</v>
      </c>
      <c r="U77" s="143">
        <f ca="1">IFERROR(INDEX(U$269:U$305,MATCH($F77,$B$269:$B$305,0))/INDEX($D$269:$D$305,MATCH($F77,$B$269:$B$305,0)),SUMIFS('Input-Ext Allocators'!R$8:R$63,'Input-Ext Allocators'!$B$8:$B$63,$F77))*$D77</f>
        <v>0</v>
      </c>
      <c r="V77" s="143">
        <f ca="1">IFERROR(INDEX(V$269:V$305,MATCH($F77,$B$269:$B$305,0))/INDEX($D$269:$D$305,MATCH($F77,$B$269:$B$305,0)),SUMIFS('Input-Ext Allocators'!S$8:S$63,'Input-Ext Allocators'!$B$8:$B$63,$F77))*$D77</f>
        <v>0</v>
      </c>
      <c r="W77" s="143">
        <f ca="1">IFERROR(INDEX(W$269:W$305,MATCH($F77,$B$269:$B$305,0))/INDEX($D$269:$D$305,MATCH($F77,$B$269:$B$305,0)),SUMIFS('Input-Ext Allocators'!T$8:T$63,'Input-Ext Allocators'!$B$8:$B$63,$F77))*$D77</f>
        <v>0</v>
      </c>
      <c r="X77" s="143">
        <f ca="1">IFERROR(INDEX(X$269:X$305,MATCH($F77,$B$269:$B$305,0))/INDEX($D$269:$D$305,MATCH($F77,$B$269:$B$305,0)),SUMIFS('Input-Ext Allocators'!U$8:U$63,'Input-Ext Allocators'!$B$8:$B$63,$F77))*$D77</f>
        <v>0</v>
      </c>
      <c r="Y77" s="143">
        <f ca="1">IFERROR(INDEX(Y$269:Y$305,MATCH($F77,$B$269:$B$305,0))/INDEX($D$269:$D$305,MATCH($F77,$B$269:$B$305,0)),SUMIFS('Input-Ext Allocators'!V$8:V$63,'Input-Ext Allocators'!$B$8:$B$63,$F77))*$D77</f>
        <v>0</v>
      </c>
      <c r="Z77" s="143">
        <f ca="1">IFERROR(INDEX(Z$269:Z$305,MATCH($F77,$B$269:$B$305,0))/INDEX($D$269:$D$305,MATCH($F77,$B$269:$B$305,0)),SUMIFS('Input-Ext Allocators'!W$8:W$63,'Input-Ext Allocators'!$B$8:$B$63,$F77))*$D77</f>
        <v>0</v>
      </c>
    </row>
    <row r="78" spans="1:26" outlineLevel="1">
      <c r="A78" s="113">
        <f>IF(ISBLANK('Input-Accounts'!A78),"",'Input-Accounts'!A78)</f>
        <v>65</v>
      </c>
      <c r="B78" s="17" t="str">
        <f>IF(ISBLANK('Input-Accounts'!B78),"",'Input-Accounts'!B78)</f>
        <v>Communication equipment</v>
      </c>
      <c r="C78" s="113">
        <f>IF(ISBLANK('Input-Accounts'!C78),"",'Input-Accounts'!C78)</f>
        <v>370</v>
      </c>
      <c r="D78" s="143">
        <f t="shared" ca="1" si="17"/>
        <v>0</v>
      </c>
      <c r="E78" s="143">
        <f t="shared" ca="1" si="19"/>
        <v>0</v>
      </c>
      <c r="F78" s="89" t="str" cm="1">
        <f t="array" aca="1" ref="F78" ca="1">IF(D78=0,"-",IF('Input-Accounts'!$E78&lt;&gt;0,'Input-Accounts'!$E78,INDEX('Input-Accounts'!$H78:$J78,,MATCH($F$6,'Input-Accounts'!$H$6:$J$6,0))))</f>
        <v>-</v>
      </c>
      <c r="G78" s="143">
        <f ca="1">IFERROR(INDEX(G$269:G$305,MATCH($F78,$B$269:$B$305,0))/INDEX($D$269:$D$305,MATCH($F78,$B$269:$B$305,0)),SUMIFS('Input-Ext Allocators'!D$8:D$63,'Input-Ext Allocators'!$B$8:$B$63,$F78))*$D78</f>
        <v>0</v>
      </c>
      <c r="H78" s="143">
        <f ca="1">IFERROR(INDEX(H$269:H$305,MATCH($F78,$B$269:$B$305,0))/INDEX($D$269:$D$305,MATCH($F78,$B$269:$B$305,0)),SUMIFS('Input-Ext Allocators'!E$8:E$63,'Input-Ext Allocators'!$B$8:$B$63,$F78))*$D78</f>
        <v>0</v>
      </c>
      <c r="I78" s="143">
        <f ca="1">IFERROR(INDEX(I$269:I$305,MATCH($F78,$B$269:$B$305,0))/INDEX($D$269:$D$305,MATCH($F78,$B$269:$B$305,0)),SUMIFS('Input-Ext Allocators'!F$8:F$63,'Input-Ext Allocators'!$B$8:$B$63,$F78))*$D78</f>
        <v>0</v>
      </c>
      <c r="J78" s="143">
        <f ca="1">IFERROR(INDEX(J$269:J$305,MATCH($F78,$B$269:$B$305,0))/INDEX($D$269:$D$305,MATCH($F78,$B$269:$B$305,0)),SUMIFS('Input-Ext Allocators'!G$8:G$63,'Input-Ext Allocators'!$B$8:$B$63,$F78))*$D78</f>
        <v>0</v>
      </c>
      <c r="K78" s="143">
        <f ca="1">IFERROR(INDEX(K$269:K$305,MATCH($F78,$B$269:$B$305,0))/INDEX($D$269:$D$305,MATCH($F78,$B$269:$B$305,0)),SUMIFS('Input-Ext Allocators'!H$8:H$63,'Input-Ext Allocators'!$B$8:$B$63,$F78))*$D78</f>
        <v>0</v>
      </c>
      <c r="L78" s="143">
        <f ca="1">IFERROR(INDEX(L$269:L$305,MATCH($F78,$B$269:$B$305,0))/INDEX($D$269:$D$305,MATCH($F78,$B$269:$B$305,0)),SUMIFS('Input-Ext Allocators'!I$8:I$63,'Input-Ext Allocators'!$B$8:$B$63,$F78))*$D78</f>
        <v>0</v>
      </c>
      <c r="M78" s="143">
        <f ca="1">IFERROR(INDEX(M$269:M$305,MATCH($F78,$B$269:$B$305,0))/INDEX($D$269:$D$305,MATCH($F78,$B$269:$B$305,0)),SUMIFS('Input-Ext Allocators'!J$8:J$63,'Input-Ext Allocators'!$B$8:$B$63,$F78))*$D78</f>
        <v>0</v>
      </c>
      <c r="N78" s="143">
        <f ca="1">IFERROR(INDEX(N$269:N$305,MATCH($F78,$B$269:$B$305,0))/INDEX($D$269:$D$305,MATCH($F78,$B$269:$B$305,0)),SUMIFS('Input-Ext Allocators'!K$8:K$63,'Input-Ext Allocators'!$B$8:$B$63,$F78))*$D78</f>
        <v>0</v>
      </c>
      <c r="O78" s="143">
        <f ca="1">IFERROR(INDEX(O$269:O$305,MATCH($F78,$B$269:$B$305,0))/INDEX($D$269:$D$305,MATCH($F78,$B$269:$B$305,0)),SUMIFS('Input-Ext Allocators'!L$8:L$63,'Input-Ext Allocators'!$B$8:$B$63,$F78))*$D78</f>
        <v>0</v>
      </c>
      <c r="P78" s="143">
        <f ca="1">IFERROR(INDEX(P$269:P$305,MATCH($F78,$B$269:$B$305,0))/INDEX($D$269:$D$305,MATCH($F78,$B$269:$B$305,0)),SUMIFS('Input-Ext Allocators'!M$8:M$63,'Input-Ext Allocators'!$B$8:$B$63,$F78))*$D78</f>
        <v>0</v>
      </c>
      <c r="Q78" s="143">
        <f ca="1">IFERROR(INDEX(Q$269:Q$305,MATCH($F78,$B$269:$B$305,0))/INDEX($D$269:$D$305,MATCH($F78,$B$269:$B$305,0)),SUMIFS('Input-Ext Allocators'!N$8:N$63,'Input-Ext Allocators'!$B$8:$B$63,$F78))*$D78</f>
        <v>0</v>
      </c>
      <c r="R78" s="143">
        <f ca="1">IFERROR(INDEX(R$269:R$305,MATCH($F78,$B$269:$B$305,0))/INDEX($D$269:$D$305,MATCH($F78,$B$269:$B$305,0)),SUMIFS('Input-Ext Allocators'!O$8:O$63,'Input-Ext Allocators'!$B$8:$B$63,$F78))*$D78</f>
        <v>0</v>
      </c>
      <c r="S78" s="143">
        <f ca="1">IFERROR(INDEX(S$269:S$305,MATCH($F78,$B$269:$B$305,0))/INDEX($D$269:$D$305,MATCH($F78,$B$269:$B$305,0)),SUMIFS('Input-Ext Allocators'!P$8:P$63,'Input-Ext Allocators'!$B$8:$B$63,$F78))*$D78</f>
        <v>0</v>
      </c>
      <c r="T78" s="143">
        <f ca="1">IFERROR(INDEX(T$269:T$305,MATCH($F78,$B$269:$B$305,0))/INDEX($D$269:$D$305,MATCH($F78,$B$269:$B$305,0)),SUMIFS('Input-Ext Allocators'!Q$8:Q$63,'Input-Ext Allocators'!$B$8:$B$63,$F78))*$D78</f>
        <v>0</v>
      </c>
      <c r="U78" s="143">
        <f ca="1">IFERROR(INDEX(U$269:U$305,MATCH($F78,$B$269:$B$305,0))/INDEX($D$269:$D$305,MATCH($F78,$B$269:$B$305,0)),SUMIFS('Input-Ext Allocators'!R$8:R$63,'Input-Ext Allocators'!$B$8:$B$63,$F78))*$D78</f>
        <v>0</v>
      </c>
      <c r="V78" s="143">
        <f ca="1">IFERROR(INDEX(V$269:V$305,MATCH($F78,$B$269:$B$305,0))/INDEX($D$269:$D$305,MATCH($F78,$B$269:$B$305,0)),SUMIFS('Input-Ext Allocators'!S$8:S$63,'Input-Ext Allocators'!$B$8:$B$63,$F78))*$D78</f>
        <v>0</v>
      </c>
      <c r="W78" s="143">
        <f ca="1">IFERROR(INDEX(W$269:W$305,MATCH($F78,$B$269:$B$305,0))/INDEX($D$269:$D$305,MATCH($F78,$B$269:$B$305,0)),SUMIFS('Input-Ext Allocators'!T$8:T$63,'Input-Ext Allocators'!$B$8:$B$63,$F78))*$D78</f>
        <v>0</v>
      </c>
      <c r="X78" s="143">
        <f ca="1">IFERROR(INDEX(X$269:X$305,MATCH($F78,$B$269:$B$305,0))/INDEX($D$269:$D$305,MATCH($F78,$B$269:$B$305,0)),SUMIFS('Input-Ext Allocators'!U$8:U$63,'Input-Ext Allocators'!$B$8:$B$63,$F78))*$D78</f>
        <v>0</v>
      </c>
      <c r="Y78" s="143">
        <f ca="1">IFERROR(INDEX(Y$269:Y$305,MATCH($F78,$B$269:$B$305,0))/INDEX($D$269:$D$305,MATCH($F78,$B$269:$B$305,0)),SUMIFS('Input-Ext Allocators'!V$8:V$63,'Input-Ext Allocators'!$B$8:$B$63,$F78))*$D78</f>
        <v>0</v>
      </c>
      <c r="Z78" s="143">
        <f ca="1">IFERROR(INDEX(Z$269:Z$305,MATCH($F78,$B$269:$B$305,0))/INDEX($D$269:$D$305,MATCH($F78,$B$269:$B$305,0)),SUMIFS('Input-Ext Allocators'!W$8:W$63,'Input-Ext Allocators'!$B$8:$B$63,$F78))*$D78</f>
        <v>0</v>
      </c>
    </row>
    <row r="79" spans="1:26" outlineLevel="1">
      <c r="A79" s="113">
        <f>IF(ISBLANK('Input-Accounts'!A79),"",'Input-Accounts'!A79)</f>
        <v>66</v>
      </c>
      <c r="B79" s="79" t="str">
        <f>IF(ISBLANK('Input-Accounts'!B79),"",'Input-Accounts'!B79)</f>
        <v xml:space="preserve">Subtotal - Transmission plant </v>
      </c>
      <c r="C79" s="113" t="str">
        <f>IF(ISBLANK('Input-Accounts'!C79),"",'Input-Accounts'!C79)</f>
        <v/>
      </c>
      <c r="D79" s="144">
        <f ca="1">SUBTOTAL(9,D73:D78)</f>
        <v>-13186560.359999999</v>
      </c>
      <c r="E79" s="143">
        <f t="shared" ca="1" si="19"/>
        <v>0</v>
      </c>
      <c r="G79" s="144">
        <f t="shared" ref="G79:Z79" ca="1" si="20">SUBTOTAL(9,G73:G78)</f>
        <v>-2398167.3703847099</v>
      </c>
      <c r="H79" s="144">
        <f t="shared" ca="1" si="20"/>
        <v>-1645247.0206858441</v>
      </c>
      <c r="I79" s="144">
        <f t="shared" ca="1" si="20"/>
        <v>-178779.40635696737</v>
      </c>
      <c r="J79" s="144">
        <f t="shared" ca="1" si="20"/>
        <v>-224752.07173270878</v>
      </c>
      <c r="K79" s="144">
        <f t="shared" ca="1" si="20"/>
        <v>-22207.775958951956</v>
      </c>
      <c r="L79" s="144">
        <f t="shared" ca="1" si="20"/>
        <v>-6867286.5507585332</v>
      </c>
      <c r="M79" s="144">
        <f t="shared" ca="1" si="20"/>
        <v>-1850120.1641222839</v>
      </c>
      <c r="N79" s="144">
        <f t="shared" ca="1" si="20"/>
        <v>0</v>
      </c>
      <c r="O79" s="144">
        <f t="shared" ca="1" si="20"/>
        <v>0</v>
      </c>
      <c r="P79" s="144">
        <f t="shared" ca="1" si="20"/>
        <v>0</v>
      </c>
      <c r="Q79" s="144">
        <f t="shared" ca="1" si="20"/>
        <v>0</v>
      </c>
      <c r="R79" s="144">
        <f t="shared" ca="1" si="20"/>
        <v>0</v>
      </c>
      <c r="S79" s="144">
        <f t="shared" ca="1" si="20"/>
        <v>0</v>
      </c>
      <c r="T79" s="144">
        <f t="shared" ca="1" si="20"/>
        <v>0</v>
      </c>
      <c r="U79" s="144">
        <f t="shared" ca="1" si="20"/>
        <v>0</v>
      </c>
      <c r="V79" s="144">
        <f t="shared" ca="1" si="20"/>
        <v>0</v>
      </c>
      <c r="W79" s="144">
        <f t="shared" ca="1" si="20"/>
        <v>0</v>
      </c>
      <c r="X79" s="144">
        <f t="shared" ca="1" si="20"/>
        <v>0</v>
      </c>
      <c r="Y79" s="144">
        <f t="shared" ca="1" si="20"/>
        <v>0</v>
      </c>
      <c r="Z79" s="144">
        <f t="shared" ca="1" si="20"/>
        <v>0</v>
      </c>
    </row>
    <row r="80" spans="1:26" outlineLevel="1">
      <c r="A80" s="113" t="str">
        <f>IF(ISBLANK('Input-Accounts'!A80),"",'Input-Accounts'!A80)</f>
        <v/>
      </c>
      <c r="B80" s="17" t="str">
        <f>IF(ISBLANK('Input-Accounts'!B80),"",'Input-Accounts'!B80)</f>
        <v/>
      </c>
      <c r="C80" s="113" t="str">
        <f>IF(ISBLANK('Input-Accounts'!C80),"",'Input-Accounts'!C80)</f>
        <v/>
      </c>
      <c r="D80" s="143"/>
      <c r="E80" s="143" t="str">
        <f t="shared" si="19"/>
        <v/>
      </c>
      <c r="F80" s="89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</row>
    <row r="81" spans="1:26" outlineLevel="1">
      <c r="A81" s="113">
        <f>IF(ISBLANK('Input-Accounts'!A81),"",'Input-Accounts'!A81)</f>
        <v>67</v>
      </c>
      <c r="B81" s="81" t="str">
        <f>IF(ISBLANK('Input-Accounts'!B81),"",'Input-Accounts'!B81)</f>
        <v>Distribution Plant</v>
      </c>
      <c r="C81" s="113" t="str">
        <f>IF(ISBLANK('Input-Accounts'!C81),"",'Input-Accounts'!C81)</f>
        <v/>
      </c>
      <c r="D81" s="143"/>
      <c r="E81" s="143" t="str">
        <f t="shared" si="19"/>
        <v/>
      </c>
      <c r="F81" s="89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</row>
    <row r="82" spans="1:26" outlineLevel="1">
      <c r="A82" s="113">
        <f>IF(ISBLANK('Input-Accounts'!A82),"",'Input-Accounts'!A82)</f>
        <v>68</v>
      </c>
      <c r="B82" s="17" t="str">
        <f>IF(ISBLANK('Input-Accounts'!B82),"",'Input-Accounts'!B82)</f>
        <v>Land and Land Rights</v>
      </c>
      <c r="C82" s="113">
        <f>IF(ISBLANK('Input-Accounts'!C82),"",'Input-Accounts'!C82)</f>
        <v>374</v>
      </c>
      <c r="D82" s="143">
        <f t="shared" ref="D82:D91" ca="1" si="21">INDIRECT("Classification!"&amp;$D$5&amp;ROW())</f>
        <v>0</v>
      </c>
      <c r="E82" s="143">
        <f t="shared" ca="1" si="19"/>
        <v>0</v>
      </c>
      <c r="F82" s="89" t="str" cm="1">
        <f t="array" aca="1" ref="F82" ca="1">IF(D82=0,"-",IF('Input-Accounts'!$E82&lt;&gt;0,'Input-Accounts'!$E82,INDEX('Input-Accounts'!$H82:$J82,,MATCH($F$6,'Input-Accounts'!$H$6:$J$6,0))))</f>
        <v>-</v>
      </c>
      <c r="G82" s="143">
        <f ca="1">IFERROR(INDEX(G$269:G$305,MATCH($F82,$B$269:$B$305,0))/INDEX($D$269:$D$305,MATCH($F82,$B$269:$B$305,0)),SUMIFS('Input-Ext Allocators'!D$8:D$63,'Input-Ext Allocators'!$B$8:$B$63,$F82))*$D82</f>
        <v>0</v>
      </c>
      <c r="H82" s="143">
        <f ca="1">IFERROR(INDEX(H$269:H$305,MATCH($F82,$B$269:$B$305,0))/INDEX($D$269:$D$305,MATCH($F82,$B$269:$B$305,0)),SUMIFS('Input-Ext Allocators'!E$8:E$63,'Input-Ext Allocators'!$B$8:$B$63,$F82))*$D82</f>
        <v>0</v>
      </c>
      <c r="I82" s="143">
        <f ca="1">IFERROR(INDEX(I$269:I$305,MATCH($F82,$B$269:$B$305,0))/INDEX($D$269:$D$305,MATCH($F82,$B$269:$B$305,0)),SUMIFS('Input-Ext Allocators'!F$8:F$63,'Input-Ext Allocators'!$B$8:$B$63,$F82))*$D82</f>
        <v>0</v>
      </c>
      <c r="J82" s="143">
        <f ca="1">IFERROR(INDEX(J$269:J$305,MATCH($F82,$B$269:$B$305,0))/INDEX($D$269:$D$305,MATCH($F82,$B$269:$B$305,0)),SUMIFS('Input-Ext Allocators'!G$8:G$63,'Input-Ext Allocators'!$B$8:$B$63,$F82))*$D82</f>
        <v>0</v>
      </c>
      <c r="K82" s="143">
        <f ca="1">IFERROR(INDEX(K$269:K$305,MATCH($F82,$B$269:$B$305,0))/INDEX($D$269:$D$305,MATCH($F82,$B$269:$B$305,0)),SUMIFS('Input-Ext Allocators'!H$8:H$63,'Input-Ext Allocators'!$B$8:$B$63,$F82))*$D82</f>
        <v>0</v>
      </c>
      <c r="L82" s="143">
        <f ca="1">IFERROR(INDEX(L$269:L$305,MATCH($F82,$B$269:$B$305,0))/INDEX($D$269:$D$305,MATCH($F82,$B$269:$B$305,0)),SUMIFS('Input-Ext Allocators'!I$8:I$63,'Input-Ext Allocators'!$B$8:$B$63,$F82))*$D82</f>
        <v>0</v>
      </c>
      <c r="M82" s="143">
        <f ca="1">IFERROR(INDEX(M$269:M$305,MATCH($F82,$B$269:$B$305,0))/INDEX($D$269:$D$305,MATCH($F82,$B$269:$B$305,0)),SUMIFS('Input-Ext Allocators'!J$8:J$63,'Input-Ext Allocators'!$B$8:$B$63,$F82))*$D82</f>
        <v>0</v>
      </c>
      <c r="N82" s="143">
        <f ca="1">IFERROR(INDEX(N$269:N$305,MATCH($F82,$B$269:$B$305,0))/INDEX($D$269:$D$305,MATCH($F82,$B$269:$B$305,0)),SUMIFS('Input-Ext Allocators'!K$8:K$63,'Input-Ext Allocators'!$B$8:$B$63,$F82))*$D82</f>
        <v>0</v>
      </c>
      <c r="O82" s="143">
        <f ca="1">IFERROR(INDEX(O$269:O$305,MATCH($F82,$B$269:$B$305,0))/INDEX($D$269:$D$305,MATCH($F82,$B$269:$B$305,0)),SUMIFS('Input-Ext Allocators'!L$8:L$63,'Input-Ext Allocators'!$B$8:$B$63,$F82))*$D82</f>
        <v>0</v>
      </c>
      <c r="P82" s="143">
        <f ca="1">IFERROR(INDEX(P$269:P$305,MATCH($F82,$B$269:$B$305,0))/INDEX($D$269:$D$305,MATCH($F82,$B$269:$B$305,0)),SUMIFS('Input-Ext Allocators'!M$8:M$63,'Input-Ext Allocators'!$B$8:$B$63,$F82))*$D82</f>
        <v>0</v>
      </c>
      <c r="Q82" s="143">
        <f ca="1">IFERROR(INDEX(Q$269:Q$305,MATCH($F82,$B$269:$B$305,0))/INDEX($D$269:$D$305,MATCH($F82,$B$269:$B$305,0)),SUMIFS('Input-Ext Allocators'!N$8:N$63,'Input-Ext Allocators'!$B$8:$B$63,$F82))*$D82</f>
        <v>0</v>
      </c>
      <c r="R82" s="143">
        <f ca="1">IFERROR(INDEX(R$269:R$305,MATCH($F82,$B$269:$B$305,0))/INDEX($D$269:$D$305,MATCH($F82,$B$269:$B$305,0)),SUMIFS('Input-Ext Allocators'!O$8:O$63,'Input-Ext Allocators'!$B$8:$B$63,$F82))*$D82</f>
        <v>0</v>
      </c>
      <c r="S82" s="143">
        <f ca="1">IFERROR(INDEX(S$269:S$305,MATCH($F82,$B$269:$B$305,0))/INDEX($D$269:$D$305,MATCH($F82,$B$269:$B$305,0)),SUMIFS('Input-Ext Allocators'!P$8:P$63,'Input-Ext Allocators'!$B$8:$B$63,$F82))*$D82</f>
        <v>0</v>
      </c>
      <c r="T82" s="143">
        <f ca="1">IFERROR(INDEX(T$269:T$305,MATCH($F82,$B$269:$B$305,0))/INDEX($D$269:$D$305,MATCH($F82,$B$269:$B$305,0)),SUMIFS('Input-Ext Allocators'!Q$8:Q$63,'Input-Ext Allocators'!$B$8:$B$63,$F82))*$D82</f>
        <v>0</v>
      </c>
      <c r="U82" s="143">
        <f ca="1">IFERROR(INDEX(U$269:U$305,MATCH($F82,$B$269:$B$305,0))/INDEX($D$269:$D$305,MATCH($F82,$B$269:$B$305,0)),SUMIFS('Input-Ext Allocators'!R$8:R$63,'Input-Ext Allocators'!$B$8:$B$63,$F82))*$D82</f>
        <v>0</v>
      </c>
      <c r="V82" s="143">
        <f ca="1">IFERROR(INDEX(V$269:V$305,MATCH($F82,$B$269:$B$305,0))/INDEX($D$269:$D$305,MATCH($F82,$B$269:$B$305,0)),SUMIFS('Input-Ext Allocators'!S$8:S$63,'Input-Ext Allocators'!$B$8:$B$63,$F82))*$D82</f>
        <v>0</v>
      </c>
      <c r="W82" s="143">
        <f ca="1">IFERROR(INDEX(W$269:W$305,MATCH($F82,$B$269:$B$305,0))/INDEX($D$269:$D$305,MATCH($F82,$B$269:$B$305,0)),SUMIFS('Input-Ext Allocators'!T$8:T$63,'Input-Ext Allocators'!$B$8:$B$63,$F82))*$D82</f>
        <v>0</v>
      </c>
      <c r="X82" s="143">
        <f ca="1">IFERROR(INDEX(X$269:X$305,MATCH($F82,$B$269:$B$305,0))/INDEX($D$269:$D$305,MATCH($F82,$B$269:$B$305,0)),SUMIFS('Input-Ext Allocators'!U$8:U$63,'Input-Ext Allocators'!$B$8:$B$63,$F82))*$D82</f>
        <v>0</v>
      </c>
      <c r="Y82" s="143">
        <f ca="1">IFERROR(INDEX(Y$269:Y$305,MATCH($F82,$B$269:$B$305,0))/INDEX($D$269:$D$305,MATCH($F82,$B$269:$B$305,0)),SUMIFS('Input-Ext Allocators'!V$8:V$63,'Input-Ext Allocators'!$B$8:$B$63,$F82))*$D82</f>
        <v>0</v>
      </c>
      <c r="Z82" s="143">
        <f ca="1">IFERROR(INDEX(Z$269:Z$305,MATCH($F82,$B$269:$B$305,0))/INDEX($D$269:$D$305,MATCH($F82,$B$269:$B$305,0)),SUMIFS('Input-Ext Allocators'!W$8:W$63,'Input-Ext Allocators'!$B$8:$B$63,$F82))*$D82</f>
        <v>0</v>
      </c>
    </row>
    <row r="83" spans="1:26" outlineLevel="1">
      <c r="A83" s="113">
        <f>IF(ISBLANK('Input-Accounts'!A83),"",'Input-Accounts'!A83)</f>
        <v>69</v>
      </c>
      <c r="B83" s="17" t="str">
        <f>IF(ISBLANK('Input-Accounts'!B83),"",'Input-Accounts'!B83)</f>
        <v>Structures and Improvements</v>
      </c>
      <c r="C83" s="113">
        <f>IF(ISBLANK('Input-Accounts'!C83),"",'Input-Accounts'!C83)</f>
        <v>375</v>
      </c>
      <c r="D83" s="143">
        <f t="shared" ca="1" si="21"/>
        <v>0</v>
      </c>
      <c r="E83" s="143">
        <f t="shared" ca="1" si="19"/>
        <v>0</v>
      </c>
      <c r="F83" s="89" t="str" cm="1">
        <f t="array" aca="1" ref="F83" ca="1">IF(D83=0,"-",IF('Input-Accounts'!$E83&lt;&gt;0,'Input-Accounts'!$E83,INDEX('Input-Accounts'!$H83:$J83,,MATCH($F$6,'Input-Accounts'!$H$6:$J$6,0))))</f>
        <v>-</v>
      </c>
      <c r="G83" s="143">
        <f ca="1">IFERROR(INDEX(G$269:G$305,MATCH($F83,$B$269:$B$305,0))/INDEX($D$269:$D$305,MATCH($F83,$B$269:$B$305,0)),SUMIFS('Input-Ext Allocators'!D$8:D$63,'Input-Ext Allocators'!$B$8:$B$63,$F83))*$D83</f>
        <v>0</v>
      </c>
      <c r="H83" s="143">
        <f ca="1">IFERROR(INDEX(H$269:H$305,MATCH($F83,$B$269:$B$305,0))/INDEX($D$269:$D$305,MATCH($F83,$B$269:$B$305,0)),SUMIFS('Input-Ext Allocators'!E$8:E$63,'Input-Ext Allocators'!$B$8:$B$63,$F83))*$D83</f>
        <v>0</v>
      </c>
      <c r="I83" s="143">
        <f ca="1">IFERROR(INDEX(I$269:I$305,MATCH($F83,$B$269:$B$305,0))/INDEX($D$269:$D$305,MATCH($F83,$B$269:$B$305,0)),SUMIFS('Input-Ext Allocators'!F$8:F$63,'Input-Ext Allocators'!$B$8:$B$63,$F83))*$D83</f>
        <v>0</v>
      </c>
      <c r="J83" s="143">
        <f ca="1">IFERROR(INDEX(J$269:J$305,MATCH($F83,$B$269:$B$305,0))/INDEX($D$269:$D$305,MATCH($F83,$B$269:$B$305,0)),SUMIFS('Input-Ext Allocators'!G$8:G$63,'Input-Ext Allocators'!$B$8:$B$63,$F83))*$D83</f>
        <v>0</v>
      </c>
      <c r="K83" s="143">
        <f ca="1">IFERROR(INDEX(K$269:K$305,MATCH($F83,$B$269:$B$305,0))/INDEX($D$269:$D$305,MATCH($F83,$B$269:$B$305,0)),SUMIFS('Input-Ext Allocators'!H$8:H$63,'Input-Ext Allocators'!$B$8:$B$63,$F83))*$D83</f>
        <v>0</v>
      </c>
      <c r="L83" s="143">
        <f ca="1">IFERROR(INDEX(L$269:L$305,MATCH($F83,$B$269:$B$305,0))/INDEX($D$269:$D$305,MATCH($F83,$B$269:$B$305,0)),SUMIFS('Input-Ext Allocators'!I$8:I$63,'Input-Ext Allocators'!$B$8:$B$63,$F83))*$D83</f>
        <v>0</v>
      </c>
      <c r="M83" s="143">
        <f ca="1">IFERROR(INDEX(M$269:M$305,MATCH($F83,$B$269:$B$305,0))/INDEX($D$269:$D$305,MATCH($F83,$B$269:$B$305,0)),SUMIFS('Input-Ext Allocators'!J$8:J$63,'Input-Ext Allocators'!$B$8:$B$63,$F83))*$D83</f>
        <v>0</v>
      </c>
      <c r="N83" s="143">
        <f ca="1">IFERROR(INDEX(N$269:N$305,MATCH($F83,$B$269:$B$305,0))/INDEX($D$269:$D$305,MATCH($F83,$B$269:$B$305,0)),SUMIFS('Input-Ext Allocators'!K$8:K$63,'Input-Ext Allocators'!$B$8:$B$63,$F83))*$D83</f>
        <v>0</v>
      </c>
      <c r="O83" s="143">
        <f ca="1">IFERROR(INDEX(O$269:O$305,MATCH($F83,$B$269:$B$305,0))/INDEX($D$269:$D$305,MATCH($F83,$B$269:$B$305,0)),SUMIFS('Input-Ext Allocators'!L$8:L$63,'Input-Ext Allocators'!$B$8:$B$63,$F83))*$D83</f>
        <v>0</v>
      </c>
      <c r="P83" s="143">
        <f ca="1">IFERROR(INDEX(P$269:P$305,MATCH($F83,$B$269:$B$305,0))/INDEX($D$269:$D$305,MATCH($F83,$B$269:$B$305,0)),SUMIFS('Input-Ext Allocators'!M$8:M$63,'Input-Ext Allocators'!$B$8:$B$63,$F83))*$D83</f>
        <v>0</v>
      </c>
      <c r="Q83" s="143">
        <f ca="1">IFERROR(INDEX(Q$269:Q$305,MATCH($F83,$B$269:$B$305,0))/INDEX($D$269:$D$305,MATCH($F83,$B$269:$B$305,0)),SUMIFS('Input-Ext Allocators'!N$8:N$63,'Input-Ext Allocators'!$B$8:$B$63,$F83))*$D83</f>
        <v>0</v>
      </c>
      <c r="R83" s="143">
        <f ca="1">IFERROR(INDEX(R$269:R$305,MATCH($F83,$B$269:$B$305,0))/INDEX($D$269:$D$305,MATCH($F83,$B$269:$B$305,0)),SUMIFS('Input-Ext Allocators'!O$8:O$63,'Input-Ext Allocators'!$B$8:$B$63,$F83))*$D83</f>
        <v>0</v>
      </c>
      <c r="S83" s="143">
        <f ca="1">IFERROR(INDEX(S$269:S$305,MATCH($F83,$B$269:$B$305,0))/INDEX($D$269:$D$305,MATCH($F83,$B$269:$B$305,0)),SUMIFS('Input-Ext Allocators'!P$8:P$63,'Input-Ext Allocators'!$B$8:$B$63,$F83))*$D83</f>
        <v>0</v>
      </c>
      <c r="T83" s="143">
        <f ca="1">IFERROR(INDEX(T$269:T$305,MATCH($F83,$B$269:$B$305,0))/INDEX($D$269:$D$305,MATCH($F83,$B$269:$B$305,0)),SUMIFS('Input-Ext Allocators'!Q$8:Q$63,'Input-Ext Allocators'!$B$8:$B$63,$F83))*$D83</f>
        <v>0</v>
      </c>
      <c r="U83" s="143">
        <f ca="1">IFERROR(INDEX(U$269:U$305,MATCH($F83,$B$269:$B$305,0))/INDEX($D$269:$D$305,MATCH($F83,$B$269:$B$305,0)),SUMIFS('Input-Ext Allocators'!R$8:R$63,'Input-Ext Allocators'!$B$8:$B$63,$F83))*$D83</f>
        <v>0</v>
      </c>
      <c r="V83" s="143">
        <f ca="1">IFERROR(INDEX(V$269:V$305,MATCH($F83,$B$269:$B$305,0))/INDEX($D$269:$D$305,MATCH($F83,$B$269:$B$305,0)),SUMIFS('Input-Ext Allocators'!S$8:S$63,'Input-Ext Allocators'!$B$8:$B$63,$F83))*$D83</f>
        <v>0</v>
      </c>
      <c r="W83" s="143">
        <f ca="1">IFERROR(INDEX(W$269:W$305,MATCH($F83,$B$269:$B$305,0))/INDEX($D$269:$D$305,MATCH($F83,$B$269:$B$305,0)),SUMIFS('Input-Ext Allocators'!T$8:T$63,'Input-Ext Allocators'!$B$8:$B$63,$F83))*$D83</f>
        <v>0</v>
      </c>
      <c r="X83" s="143">
        <f ca="1">IFERROR(INDEX(X$269:X$305,MATCH($F83,$B$269:$B$305,0))/INDEX($D$269:$D$305,MATCH($F83,$B$269:$B$305,0)),SUMIFS('Input-Ext Allocators'!U$8:U$63,'Input-Ext Allocators'!$B$8:$B$63,$F83))*$D83</f>
        <v>0</v>
      </c>
      <c r="Y83" s="143">
        <f ca="1">IFERROR(INDEX(Y$269:Y$305,MATCH($F83,$B$269:$B$305,0))/INDEX($D$269:$D$305,MATCH($F83,$B$269:$B$305,0)),SUMIFS('Input-Ext Allocators'!V$8:V$63,'Input-Ext Allocators'!$B$8:$B$63,$F83))*$D83</f>
        <v>0</v>
      </c>
      <c r="Z83" s="143">
        <f ca="1">IFERROR(INDEX(Z$269:Z$305,MATCH($F83,$B$269:$B$305,0))/INDEX($D$269:$D$305,MATCH($F83,$B$269:$B$305,0)),SUMIFS('Input-Ext Allocators'!W$8:W$63,'Input-Ext Allocators'!$B$8:$B$63,$F83))*$D83</f>
        <v>0</v>
      </c>
    </row>
    <row r="84" spans="1:26" outlineLevel="1">
      <c r="A84" s="113">
        <f>IF(ISBLANK('Input-Accounts'!A84),"",'Input-Accounts'!A84)</f>
        <v>70</v>
      </c>
      <c r="B84" s="17" t="str">
        <f>IF(ISBLANK('Input-Accounts'!B84),"",'Input-Accounts'!B84)</f>
        <v>Mains</v>
      </c>
      <c r="C84" s="113">
        <f>IF(ISBLANK('Input-Accounts'!C84),"",'Input-Accounts'!C84)</f>
        <v>376</v>
      </c>
      <c r="D84" s="143">
        <f t="shared" ca="1" si="21"/>
        <v>0</v>
      </c>
      <c r="E84" s="143">
        <f t="shared" ca="1" si="19"/>
        <v>0</v>
      </c>
      <c r="F84" s="89" t="str" cm="1">
        <f t="array" aca="1" ref="F84" ca="1">IF(D84=0,"-",IF('Input-Accounts'!$E84&lt;&gt;0,'Input-Accounts'!$E84,INDEX('Input-Accounts'!$H84:$J84,,MATCH($F$6,'Input-Accounts'!$H$6:$J$6,0))))</f>
        <v>-</v>
      </c>
      <c r="G84" s="143">
        <f ca="1">IFERROR(INDEX(G$269:G$305,MATCH($F84,$B$269:$B$305,0))/INDEX($D$269:$D$305,MATCH($F84,$B$269:$B$305,0)),SUMIFS('Input-Ext Allocators'!D$8:D$63,'Input-Ext Allocators'!$B$8:$B$63,$F84))*$D84</f>
        <v>0</v>
      </c>
      <c r="H84" s="143">
        <f ca="1">IFERROR(INDEX(H$269:H$305,MATCH($F84,$B$269:$B$305,0))/INDEX($D$269:$D$305,MATCH($F84,$B$269:$B$305,0)),SUMIFS('Input-Ext Allocators'!E$8:E$63,'Input-Ext Allocators'!$B$8:$B$63,$F84))*$D84</f>
        <v>0</v>
      </c>
      <c r="I84" s="143">
        <f ca="1">IFERROR(INDEX(I$269:I$305,MATCH($F84,$B$269:$B$305,0))/INDEX($D$269:$D$305,MATCH($F84,$B$269:$B$305,0)),SUMIFS('Input-Ext Allocators'!F$8:F$63,'Input-Ext Allocators'!$B$8:$B$63,$F84))*$D84</f>
        <v>0</v>
      </c>
      <c r="J84" s="143">
        <f ca="1">IFERROR(INDEX(J$269:J$305,MATCH($F84,$B$269:$B$305,0))/INDEX($D$269:$D$305,MATCH($F84,$B$269:$B$305,0)),SUMIFS('Input-Ext Allocators'!G$8:G$63,'Input-Ext Allocators'!$B$8:$B$63,$F84))*$D84</f>
        <v>0</v>
      </c>
      <c r="K84" s="143">
        <f ca="1">IFERROR(INDEX(K$269:K$305,MATCH($F84,$B$269:$B$305,0))/INDEX($D$269:$D$305,MATCH($F84,$B$269:$B$305,0)),SUMIFS('Input-Ext Allocators'!H$8:H$63,'Input-Ext Allocators'!$B$8:$B$63,$F84))*$D84</f>
        <v>0</v>
      </c>
      <c r="L84" s="143">
        <f ca="1">IFERROR(INDEX(L$269:L$305,MATCH($F84,$B$269:$B$305,0))/INDEX($D$269:$D$305,MATCH($F84,$B$269:$B$305,0)),SUMIFS('Input-Ext Allocators'!I$8:I$63,'Input-Ext Allocators'!$B$8:$B$63,$F84))*$D84</f>
        <v>0</v>
      </c>
      <c r="M84" s="143">
        <f ca="1">IFERROR(INDEX(M$269:M$305,MATCH($F84,$B$269:$B$305,0))/INDEX($D$269:$D$305,MATCH($F84,$B$269:$B$305,0)),SUMIFS('Input-Ext Allocators'!J$8:J$63,'Input-Ext Allocators'!$B$8:$B$63,$F84))*$D84</f>
        <v>0</v>
      </c>
      <c r="N84" s="143">
        <f ca="1">IFERROR(INDEX(N$269:N$305,MATCH($F84,$B$269:$B$305,0))/INDEX($D$269:$D$305,MATCH($F84,$B$269:$B$305,0)),SUMIFS('Input-Ext Allocators'!K$8:K$63,'Input-Ext Allocators'!$B$8:$B$63,$F84))*$D84</f>
        <v>0</v>
      </c>
      <c r="O84" s="143">
        <f ca="1">IFERROR(INDEX(O$269:O$305,MATCH($F84,$B$269:$B$305,0))/INDEX($D$269:$D$305,MATCH($F84,$B$269:$B$305,0)),SUMIFS('Input-Ext Allocators'!L$8:L$63,'Input-Ext Allocators'!$B$8:$B$63,$F84))*$D84</f>
        <v>0</v>
      </c>
      <c r="P84" s="143">
        <f ca="1">IFERROR(INDEX(P$269:P$305,MATCH($F84,$B$269:$B$305,0))/INDEX($D$269:$D$305,MATCH($F84,$B$269:$B$305,0)),SUMIFS('Input-Ext Allocators'!M$8:M$63,'Input-Ext Allocators'!$B$8:$B$63,$F84))*$D84</f>
        <v>0</v>
      </c>
      <c r="Q84" s="143">
        <f ca="1">IFERROR(INDEX(Q$269:Q$305,MATCH($F84,$B$269:$B$305,0))/INDEX($D$269:$D$305,MATCH($F84,$B$269:$B$305,0)),SUMIFS('Input-Ext Allocators'!N$8:N$63,'Input-Ext Allocators'!$B$8:$B$63,$F84))*$D84</f>
        <v>0</v>
      </c>
      <c r="R84" s="143">
        <f ca="1">IFERROR(INDEX(R$269:R$305,MATCH($F84,$B$269:$B$305,0))/INDEX($D$269:$D$305,MATCH($F84,$B$269:$B$305,0)),SUMIFS('Input-Ext Allocators'!O$8:O$63,'Input-Ext Allocators'!$B$8:$B$63,$F84))*$D84</f>
        <v>0</v>
      </c>
      <c r="S84" s="143">
        <f ca="1">IFERROR(INDEX(S$269:S$305,MATCH($F84,$B$269:$B$305,0))/INDEX($D$269:$D$305,MATCH($F84,$B$269:$B$305,0)),SUMIFS('Input-Ext Allocators'!P$8:P$63,'Input-Ext Allocators'!$B$8:$B$63,$F84))*$D84</f>
        <v>0</v>
      </c>
      <c r="T84" s="143">
        <f ca="1">IFERROR(INDEX(T$269:T$305,MATCH($F84,$B$269:$B$305,0))/INDEX($D$269:$D$305,MATCH($F84,$B$269:$B$305,0)),SUMIFS('Input-Ext Allocators'!Q$8:Q$63,'Input-Ext Allocators'!$B$8:$B$63,$F84))*$D84</f>
        <v>0</v>
      </c>
      <c r="U84" s="143">
        <f ca="1">IFERROR(INDEX(U$269:U$305,MATCH($F84,$B$269:$B$305,0))/INDEX($D$269:$D$305,MATCH($F84,$B$269:$B$305,0)),SUMIFS('Input-Ext Allocators'!R$8:R$63,'Input-Ext Allocators'!$B$8:$B$63,$F84))*$D84</f>
        <v>0</v>
      </c>
      <c r="V84" s="143">
        <f ca="1">IFERROR(INDEX(V$269:V$305,MATCH($F84,$B$269:$B$305,0))/INDEX($D$269:$D$305,MATCH($F84,$B$269:$B$305,0)),SUMIFS('Input-Ext Allocators'!S$8:S$63,'Input-Ext Allocators'!$B$8:$B$63,$F84))*$D84</f>
        <v>0</v>
      </c>
      <c r="W84" s="143">
        <f ca="1">IFERROR(INDEX(W$269:W$305,MATCH($F84,$B$269:$B$305,0))/INDEX($D$269:$D$305,MATCH($F84,$B$269:$B$305,0)),SUMIFS('Input-Ext Allocators'!T$8:T$63,'Input-Ext Allocators'!$B$8:$B$63,$F84))*$D84</f>
        <v>0</v>
      </c>
      <c r="X84" s="143">
        <f ca="1">IFERROR(INDEX(X$269:X$305,MATCH($F84,$B$269:$B$305,0))/INDEX($D$269:$D$305,MATCH($F84,$B$269:$B$305,0)),SUMIFS('Input-Ext Allocators'!U$8:U$63,'Input-Ext Allocators'!$B$8:$B$63,$F84))*$D84</f>
        <v>0</v>
      </c>
      <c r="Y84" s="143">
        <f ca="1">IFERROR(INDEX(Y$269:Y$305,MATCH($F84,$B$269:$B$305,0))/INDEX($D$269:$D$305,MATCH($F84,$B$269:$B$305,0)),SUMIFS('Input-Ext Allocators'!V$8:V$63,'Input-Ext Allocators'!$B$8:$B$63,$F84))*$D84</f>
        <v>0</v>
      </c>
      <c r="Z84" s="143">
        <f ca="1">IFERROR(INDEX(Z$269:Z$305,MATCH($F84,$B$269:$B$305,0))/INDEX($D$269:$D$305,MATCH($F84,$B$269:$B$305,0)),SUMIFS('Input-Ext Allocators'!W$8:W$63,'Input-Ext Allocators'!$B$8:$B$63,$F84))*$D84</f>
        <v>0</v>
      </c>
    </row>
    <row r="85" spans="1:26" outlineLevel="1">
      <c r="A85" s="113">
        <f>IF(ISBLANK('Input-Accounts'!A85),"",'Input-Accounts'!A85)</f>
        <v>71</v>
      </c>
      <c r="B85" s="17" t="str">
        <f>IF(ISBLANK('Input-Accounts'!B85),"",'Input-Accounts'!B85)</f>
        <v>Compressor Station</v>
      </c>
      <c r="C85" s="113">
        <f>IF(ISBLANK('Input-Accounts'!C85),"",'Input-Accounts'!C85)</f>
        <v>377</v>
      </c>
      <c r="D85" s="143">
        <f t="shared" ca="1" si="21"/>
        <v>0</v>
      </c>
      <c r="E85" s="143">
        <f t="shared" ca="1" si="19"/>
        <v>0</v>
      </c>
      <c r="F85" s="89" t="str" cm="1">
        <f t="array" aca="1" ref="F85" ca="1">IF(D85=0,"-",IF('Input-Accounts'!$E85&lt;&gt;0,'Input-Accounts'!$E85,INDEX('Input-Accounts'!$H85:$J85,,MATCH($F$6,'Input-Accounts'!$H$6:$J$6,0))))</f>
        <v>-</v>
      </c>
      <c r="G85" s="143">
        <f ca="1">IFERROR(INDEX(G$269:G$305,MATCH($F85,$B$269:$B$305,0))/INDEX($D$269:$D$305,MATCH($F85,$B$269:$B$305,0)),SUMIFS('Input-Ext Allocators'!D$8:D$63,'Input-Ext Allocators'!$B$8:$B$63,$F85))*$D85</f>
        <v>0</v>
      </c>
      <c r="H85" s="143">
        <f ca="1">IFERROR(INDEX(H$269:H$305,MATCH($F85,$B$269:$B$305,0))/INDEX($D$269:$D$305,MATCH($F85,$B$269:$B$305,0)),SUMIFS('Input-Ext Allocators'!E$8:E$63,'Input-Ext Allocators'!$B$8:$B$63,$F85))*$D85</f>
        <v>0</v>
      </c>
      <c r="I85" s="143">
        <f ca="1">IFERROR(INDEX(I$269:I$305,MATCH($F85,$B$269:$B$305,0))/INDEX($D$269:$D$305,MATCH($F85,$B$269:$B$305,0)),SUMIFS('Input-Ext Allocators'!F$8:F$63,'Input-Ext Allocators'!$B$8:$B$63,$F85))*$D85</f>
        <v>0</v>
      </c>
      <c r="J85" s="143">
        <f ca="1">IFERROR(INDEX(J$269:J$305,MATCH($F85,$B$269:$B$305,0))/INDEX($D$269:$D$305,MATCH($F85,$B$269:$B$305,0)),SUMIFS('Input-Ext Allocators'!G$8:G$63,'Input-Ext Allocators'!$B$8:$B$63,$F85))*$D85</f>
        <v>0</v>
      </c>
      <c r="K85" s="143">
        <f ca="1">IFERROR(INDEX(K$269:K$305,MATCH($F85,$B$269:$B$305,0))/INDEX($D$269:$D$305,MATCH($F85,$B$269:$B$305,0)),SUMIFS('Input-Ext Allocators'!H$8:H$63,'Input-Ext Allocators'!$B$8:$B$63,$F85))*$D85</f>
        <v>0</v>
      </c>
      <c r="L85" s="143">
        <f ca="1">IFERROR(INDEX(L$269:L$305,MATCH($F85,$B$269:$B$305,0))/INDEX($D$269:$D$305,MATCH($F85,$B$269:$B$305,0)),SUMIFS('Input-Ext Allocators'!I$8:I$63,'Input-Ext Allocators'!$B$8:$B$63,$F85))*$D85</f>
        <v>0</v>
      </c>
      <c r="M85" s="143">
        <f ca="1">IFERROR(INDEX(M$269:M$305,MATCH($F85,$B$269:$B$305,0))/INDEX($D$269:$D$305,MATCH($F85,$B$269:$B$305,0)),SUMIFS('Input-Ext Allocators'!J$8:J$63,'Input-Ext Allocators'!$B$8:$B$63,$F85))*$D85</f>
        <v>0</v>
      </c>
      <c r="N85" s="143">
        <f ca="1">IFERROR(INDEX(N$269:N$305,MATCH($F85,$B$269:$B$305,0))/INDEX($D$269:$D$305,MATCH($F85,$B$269:$B$305,0)),SUMIFS('Input-Ext Allocators'!K$8:K$63,'Input-Ext Allocators'!$B$8:$B$63,$F85))*$D85</f>
        <v>0</v>
      </c>
      <c r="O85" s="143">
        <f ca="1">IFERROR(INDEX(O$269:O$305,MATCH($F85,$B$269:$B$305,0))/INDEX($D$269:$D$305,MATCH($F85,$B$269:$B$305,0)),SUMIFS('Input-Ext Allocators'!L$8:L$63,'Input-Ext Allocators'!$B$8:$B$63,$F85))*$D85</f>
        <v>0</v>
      </c>
      <c r="P85" s="143">
        <f ca="1">IFERROR(INDEX(P$269:P$305,MATCH($F85,$B$269:$B$305,0))/INDEX($D$269:$D$305,MATCH($F85,$B$269:$B$305,0)),SUMIFS('Input-Ext Allocators'!M$8:M$63,'Input-Ext Allocators'!$B$8:$B$63,$F85))*$D85</f>
        <v>0</v>
      </c>
      <c r="Q85" s="143">
        <f ca="1">IFERROR(INDEX(Q$269:Q$305,MATCH($F85,$B$269:$B$305,0))/INDEX($D$269:$D$305,MATCH($F85,$B$269:$B$305,0)),SUMIFS('Input-Ext Allocators'!N$8:N$63,'Input-Ext Allocators'!$B$8:$B$63,$F85))*$D85</f>
        <v>0</v>
      </c>
      <c r="R85" s="143">
        <f ca="1">IFERROR(INDEX(R$269:R$305,MATCH($F85,$B$269:$B$305,0))/INDEX($D$269:$D$305,MATCH($F85,$B$269:$B$305,0)),SUMIFS('Input-Ext Allocators'!O$8:O$63,'Input-Ext Allocators'!$B$8:$B$63,$F85))*$D85</f>
        <v>0</v>
      </c>
      <c r="S85" s="143">
        <f ca="1">IFERROR(INDEX(S$269:S$305,MATCH($F85,$B$269:$B$305,0))/INDEX($D$269:$D$305,MATCH($F85,$B$269:$B$305,0)),SUMIFS('Input-Ext Allocators'!P$8:P$63,'Input-Ext Allocators'!$B$8:$B$63,$F85))*$D85</f>
        <v>0</v>
      </c>
      <c r="T85" s="143">
        <f ca="1">IFERROR(INDEX(T$269:T$305,MATCH($F85,$B$269:$B$305,0))/INDEX($D$269:$D$305,MATCH($F85,$B$269:$B$305,0)),SUMIFS('Input-Ext Allocators'!Q$8:Q$63,'Input-Ext Allocators'!$B$8:$B$63,$F85))*$D85</f>
        <v>0</v>
      </c>
      <c r="U85" s="143">
        <f ca="1">IFERROR(INDEX(U$269:U$305,MATCH($F85,$B$269:$B$305,0))/INDEX($D$269:$D$305,MATCH($F85,$B$269:$B$305,0)),SUMIFS('Input-Ext Allocators'!R$8:R$63,'Input-Ext Allocators'!$B$8:$B$63,$F85))*$D85</f>
        <v>0</v>
      </c>
      <c r="V85" s="143">
        <f ca="1">IFERROR(INDEX(V$269:V$305,MATCH($F85,$B$269:$B$305,0))/INDEX($D$269:$D$305,MATCH($F85,$B$269:$B$305,0)),SUMIFS('Input-Ext Allocators'!S$8:S$63,'Input-Ext Allocators'!$B$8:$B$63,$F85))*$D85</f>
        <v>0</v>
      </c>
      <c r="W85" s="143">
        <f ca="1">IFERROR(INDEX(W$269:W$305,MATCH($F85,$B$269:$B$305,0))/INDEX($D$269:$D$305,MATCH($F85,$B$269:$B$305,0)),SUMIFS('Input-Ext Allocators'!T$8:T$63,'Input-Ext Allocators'!$B$8:$B$63,$F85))*$D85</f>
        <v>0</v>
      </c>
      <c r="X85" s="143">
        <f ca="1">IFERROR(INDEX(X$269:X$305,MATCH($F85,$B$269:$B$305,0))/INDEX($D$269:$D$305,MATCH($F85,$B$269:$B$305,0)),SUMIFS('Input-Ext Allocators'!U$8:U$63,'Input-Ext Allocators'!$B$8:$B$63,$F85))*$D85</f>
        <v>0</v>
      </c>
      <c r="Y85" s="143">
        <f ca="1">IFERROR(INDEX(Y$269:Y$305,MATCH($F85,$B$269:$B$305,0))/INDEX($D$269:$D$305,MATCH($F85,$B$269:$B$305,0)),SUMIFS('Input-Ext Allocators'!V$8:V$63,'Input-Ext Allocators'!$B$8:$B$63,$F85))*$D85</f>
        <v>0</v>
      </c>
      <c r="Z85" s="143">
        <f ca="1">IFERROR(INDEX(Z$269:Z$305,MATCH($F85,$B$269:$B$305,0))/INDEX($D$269:$D$305,MATCH($F85,$B$269:$B$305,0)),SUMIFS('Input-Ext Allocators'!W$8:W$63,'Input-Ext Allocators'!$B$8:$B$63,$F85))*$D85</f>
        <v>0</v>
      </c>
    </row>
    <row r="86" spans="1:26" outlineLevel="1">
      <c r="A86" s="113">
        <f>IF(ISBLANK('Input-Accounts'!A86),"",'Input-Accounts'!A86)</f>
        <v>72</v>
      </c>
      <c r="B86" s="17" t="str">
        <f>IF(ISBLANK('Input-Accounts'!B86),"",'Input-Accounts'!B86)</f>
        <v>M &amp; R Station Equipment - general</v>
      </c>
      <c r="C86" s="113">
        <f>IF(ISBLANK('Input-Accounts'!C86),"",'Input-Accounts'!C86)</f>
        <v>378</v>
      </c>
      <c r="D86" s="143">
        <f t="shared" ca="1" si="21"/>
        <v>0</v>
      </c>
      <c r="E86" s="143">
        <f t="shared" ca="1" si="19"/>
        <v>0</v>
      </c>
      <c r="F86" s="89" t="str" cm="1">
        <f t="array" aca="1" ref="F86" ca="1">IF(D86=0,"-",IF('Input-Accounts'!$E86&lt;&gt;0,'Input-Accounts'!$E86,INDEX('Input-Accounts'!$H86:$J86,,MATCH($F$6,'Input-Accounts'!$H$6:$J$6,0))))</f>
        <v>-</v>
      </c>
      <c r="G86" s="143">
        <f ca="1">IFERROR(INDEX(G$269:G$305,MATCH($F86,$B$269:$B$305,0))/INDEX($D$269:$D$305,MATCH($F86,$B$269:$B$305,0)),SUMIFS('Input-Ext Allocators'!D$8:D$63,'Input-Ext Allocators'!$B$8:$B$63,$F86))*$D86</f>
        <v>0</v>
      </c>
      <c r="H86" s="143">
        <f ca="1">IFERROR(INDEX(H$269:H$305,MATCH($F86,$B$269:$B$305,0))/INDEX($D$269:$D$305,MATCH($F86,$B$269:$B$305,0)),SUMIFS('Input-Ext Allocators'!E$8:E$63,'Input-Ext Allocators'!$B$8:$B$63,$F86))*$D86</f>
        <v>0</v>
      </c>
      <c r="I86" s="143">
        <f ca="1">IFERROR(INDEX(I$269:I$305,MATCH($F86,$B$269:$B$305,0))/INDEX($D$269:$D$305,MATCH($F86,$B$269:$B$305,0)),SUMIFS('Input-Ext Allocators'!F$8:F$63,'Input-Ext Allocators'!$B$8:$B$63,$F86))*$D86</f>
        <v>0</v>
      </c>
      <c r="J86" s="143">
        <f ca="1">IFERROR(INDEX(J$269:J$305,MATCH($F86,$B$269:$B$305,0))/INDEX($D$269:$D$305,MATCH($F86,$B$269:$B$305,0)),SUMIFS('Input-Ext Allocators'!G$8:G$63,'Input-Ext Allocators'!$B$8:$B$63,$F86))*$D86</f>
        <v>0</v>
      </c>
      <c r="K86" s="143">
        <f ca="1">IFERROR(INDEX(K$269:K$305,MATCH($F86,$B$269:$B$305,0))/INDEX($D$269:$D$305,MATCH($F86,$B$269:$B$305,0)),SUMIFS('Input-Ext Allocators'!H$8:H$63,'Input-Ext Allocators'!$B$8:$B$63,$F86))*$D86</f>
        <v>0</v>
      </c>
      <c r="L86" s="143">
        <f ca="1">IFERROR(INDEX(L$269:L$305,MATCH($F86,$B$269:$B$305,0))/INDEX($D$269:$D$305,MATCH($F86,$B$269:$B$305,0)),SUMIFS('Input-Ext Allocators'!I$8:I$63,'Input-Ext Allocators'!$B$8:$B$63,$F86))*$D86</f>
        <v>0</v>
      </c>
      <c r="M86" s="143">
        <f ca="1">IFERROR(INDEX(M$269:M$305,MATCH($F86,$B$269:$B$305,0))/INDEX($D$269:$D$305,MATCH($F86,$B$269:$B$305,0)),SUMIFS('Input-Ext Allocators'!J$8:J$63,'Input-Ext Allocators'!$B$8:$B$63,$F86))*$D86</f>
        <v>0</v>
      </c>
      <c r="N86" s="143">
        <f ca="1">IFERROR(INDEX(N$269:N$305,MATCH($F86,$B$269:$B$305,0))/INDEX($D$269:$D$305,MATCH($F86,$B$269:$B$305,0)),SUMIFS('Input-Ext Allocators'!K$8:K$63,'Input-Ext Allocators'!$B$8:$B$63,$F86))*$D86</f>
        <v>0</v>
      </c>
      <c r="O86" s="143">
        <f ca="1">IFERROR(INDEX(O$269:O$305,MATCH($F86,$B$269:$B$305,0))/INDEX($D$269:$D$305,MATCH($F86,$B$269:$B$305,0)),SUMIFS('Input-Ext Allocators'!L$8:L$63,'Input-Ext Allocators'!$B$8:$B$63,$F86))*$D86</f>
        <v>0</v>
      </c>
      <c r="P86" s="143">
        <f ca="1">IFERROR(INDEX(P$269:P$305,MATCH($F86,$B$269:$B$305,0))/INDEX($D$269:$D$305,MATCH($F86,$B$269:$B$305,0)),SUMIFS('Input-Ext Allocators'!M$8:M$63,'Input-Ext Allocators'!$B$8:$B$63,$F86))*$D86</f>
        <v>0</v>
      </c>
      <c r="Q86" s="143">
        <f ca="1">IFERROR(INDEX(Q$269:Q$305,MATCH($F86,$B$269:$B$305,0))/INDEX($D$269:$D$305,MATCH($F86,$B$269:$B$305,0)),SUMIFS('Input-Ext Allocators'!N$8:N$63,'Input-Ext Allocators'!$B$8:$B$63,$F86))*$D86</f>
        <v>0</v>
      </c>
      <c r="R86" s="143">
        <f ca="1">IFERROR(INDEX(R$269:R$305,MATCH($F86,$B$269:$B$305,0))/INDEX($D$269:$D$305,MATCH($F86,$B$269:$B$305,0)),SUMIFS('Input-Ext Allocators'!O$8:O$63,'Input-Ext Allocators'!$B$8:$B$63,$F86))*$D86</f>
        <v>0</v>
      </c>
      <c r="S86" s="143">
        <f ca="1">IFERROR(INDEX(S$269:S$305,MATCH($F86,$B$269:$B$305,0))/INDEX($D$269:$D$305,MATCH($F86,$B$269:$B$305,0)),SUMIFS('Input-Ext Allocators'!P$8:P$63,'Input-Ext Allocators'!$B$8:$B$63,$F86))*$D86</f>
        <v>0</v>
      </c>
      <c r="T86" s="143">
        <f ca="1">IFERROR(INDEX(T$269:T$305,MATCH($F86,$B$269:$B$305,0))/INDEX($D$269:$D$305,MATCH($F86,$B$269:$B$305,0)),SUMIFS('Input-Ext Allocators'!Q$8:Q$63,'Input-Ext Allocators'!$B$8:$B$63,$F86))*$D86</f>
        <v>0</v>
      </c>
      <c r="U86" s="143">
        <f ca="1">IFERROR(INDEX(U$269:U$305,MATCH($F86,$B$269:$B$305,0))/INDEX($D$269:$D$305,MATCH($F86,$B$269:$B$305,0)),SUMIFS('Input-Ext Allocators'!R$8:R$63,'Input-Ext Allocators'!$B$8:$B$63,$F86))*$D86</f>
        <v>0</v>
      </c>
      <c r="V86" s="143">
        <f ca="1">IFERROR(INDEX(V$269:V$305,MATCH($F86,$B$269:$B$305,0))/INDEX($D$269:$D$305,MATCH($F86,$B$269:$B$305,0)),SUMIFS('Input-Ext Allocators'!S$8:S$63,'Input-Ext Allocators'!$B$8:$B$63,$F86))*$D86</f>
        <v>0</v>
      </c>
      <c r="W86" s="143">
        <f ca="1">IFERROR(INDEX(W$269:W$305,MATCH($F86,$B$269:$B$305,0))/INDEX($D$269:$D$305,MATCH($F86,$B$269:$B$305,0)),SUMIFS('Input-Ext Allocators'!T$8:T$63,'Input-Ext Allocators'!$B$8:$B$63,$F86))*$D86</f>
        <v>0</v>
      </c>
      <c r="X86" s="143">
        <f ca="1">IFERROR(INDEX(X$269:X$305,MATCH($F86,$B$269:$B$305,0))/INDEX($D$269:$D$305,MATCH($F86,$B$269:$B$305,0)),SUMIFS('Input-Ext Allocators'!U$8:U$63,'Input-Ext Allocators'!$B$8:$B$63,$F86))*$D86</f>
        <v>0</v>
      </c>
      <c r="Y86" s="143">
        <f ca="1">IFERROR(INDEX(Y$269:Y$305,MATCH($F86,$B$269:$B$305,0))/INDEX($D$269:$D$305,MATCH($F86,$B$269:$B$305,0)),SUMIFS('Input-Ext Allocators'!V$8:V$63,'Input-Ext Allocators'!$B$8:$B$63,$F86))*$D86</f>
        <v>0</v>
      </c>
      <c r="Z86" s="143">
        <f ca="1">IFERROR(INDEX(Z$269:Z$305,MATCH($F86,$B$269:$B$305,0))/INDEX($D$269:$D$305,MATCH($F86,$B$269:$B$305,0)),SUMIFS('Input-Ext Allocators'!W$8:W$63,'Input-Ext Allocators'!$B$8:$B$63,$F86))*$D86</f>
        <v>0</v>
      </c>
    </row>
    <row r="87" spans="1:26" outlineLevel="1">
      <c r="A87" s="113">
        <f>IF(ISBLANK('Input-Accounts'!A87),"",'Input-Accounts'!A87)</f>
        <v>73</v>
      </c>
      <c r="B87" s="17" t="str">
        <f>IF(ISBLANK('Input-Accounts'!B87),"",'Input-Accounts'!B87)</f>
        <v>M &amp; R Station Equipment - city gate</v>
      </c>
      <c r="C87" s="113">
        <f>IF(ISBLANK('Input-Accounts'!C87),"",'Input-Accounts'!C87)</f>
        <v>379</v>
      </c>
      <c r="D87" s="143">
        <f t="shared" ca="1" si="21"/>
        <v>0</v>
      </c>
      <c r="E87" s="143">
        <f t="shared" ca="1" si="19"/>
        <v>0</v>
      </c>
      <c r="F87" s="89" t="str" cm="1">
        <f t="array" aca="1" ref="F87" ca="1">IF(D87=0,"-",IF('Input-Accounts'!$E87&lt;&gt;0,'Input-Accounts'!$E87,INDEX('Input-Accounts'!$H87:$J87,,MATCH($F$6,'Input-Accounts'!$H$6:$J$6,0))))</f>
        <v>-</v>
      </c>
      <c r="G87" s="143">
        <f ca="1">IFERROR(INDEX(G$269:G$305,MATCH($F87,$B$269:$B$305,0))/INDEX($D$269:$D$305,MATCH($F87,$B$269:$B$305,0)),SUMIFS('Input-Ext Allocators'!D$8:D$63,'Input-Ext Allocators'!$B$8:$B$63,$F87))*$D87</f>
        <v>0</v>
      </c>
      <c r="H87" s="143">
        <f ca="1">IFERROR(INDEX(H$269:H$305,MATCH($F87,$B$269:$B$305,0))/INDEX($D$269:$D$305,MATCH($F87,$B$269:$B$305,0)),SUMIFS('Input-Ext Allocators'!E$8:E$63,'Input-Ext Allocators'!$B$8:$B$63,$F87))*$D87</f>
        <v>0</v>
      </c>
      <c r="I87" s="143">
        <f ca="1">IFERROR(INDEX(I$269:I$305,MATCH($F87,$B$269:$B$305,0))/INDEX($D$269:$D$305,MATCH($F87,$B$269:$B$305,0)),SUMIFS('Input-Ext Allocators'!F$8:F$63,'Input-Ext Allocators'!$B$8:$B$63,$F87))*$D87</f>
        <v>0</v>
      </c>
      <c r="J87" s="143">
        <f ca="1">IFERROR(INDEX(J$269:J$305,MATCH($F87,$B$269:$B$305,0))/INDEX($D$269:$D$305,MATCH($F87,$B$269:$B$305,0)),SUMIFS('Input-Ext Allocators'!G$8:G$63,'Input-Ext Allocators'!$B$8:$B$63,$F87))*$D87</f>
        <v>0</v>
      </c>
      <c r="K87" s="143">
        <f ca="1">IFERROR(INDEX(K$269:K$305,MATCH($F87,$B$269:$B$305,0))/INDEX($D$269:$D$305,MATCH($F87,$B$269:$B$305,0)),SUMIFS('Input-Ext Allocators'!H$8:H$63,'Input-Ext Allocators'!$B$8:$B$63,$F87))*$D87</f>
        <v>0</v>
      </c>
      <c r="L87" s="143">
        <f ca="1">IFERROR(INDEX(L$269:L$305,MATCH($F87,$B$269:$B$305,0))/INDEX($D$269:$D$305,MATCH($F87,$B$269:$B$305,0)),SUMIFS('Input-Ext Allocators'!I$8:I$63,'Input-Ext Allocators'!$B$8:$B$63,$F87))*$D87</f>
        <v>0</v>
      </c>
      <c r="M87" s="143">
        <f ca="1">IFERROR(INDEX(M$269:M$305,MATCH($F87,$B$269:$B$305,0))/INDEX($D$269:$D$305,MATCH($F87,$B$269:$B$305,0)),SUMIFS('Input-Ext Allocators'!J$8:J$63,'Input-Ext Allocators'!$B$8:$B$63,$F87))*$D87</f>
        <v>0</v>
      </c>
      <c r="N87" s="143">
        <f ca="1">IFERROR(INDEX(N$269:N$305,MATCH($F87,$B$269:$B$305,0))/INDEX($D$269:$D$305,MATCH($F87,$B$269:$B$305,0)),SUMIFS('Input-Ext Allocators'!K$8:K$63,'Input-Ext Allocators'!$B$8:$B$63,$F87))*$D87</f>
        <v>0</v>
      </c>
      <c r="O87" s="143">
        <f ca="1">IFERROR(INDEX(O$269:O$305,MATCH($F87,$B$269:$B$305,0))/INDEX($D$269:$D$305,MATCH($F87,$B$269:$B$305,0)),SUMIFS('Input-Ext Allocators'!L$8:L$63,'Input-Ext Allocators'!$B$8:$B$63,$F87))*$D87</f>
        <v>0</v>
      </c>
      <c r="P87" s="143">
        <f ca="1">IFERROR(INDEX(P$269:P$305,MATCH($F87,$B$269:$B$305,0))/INDEX($D$269:$D$305,MATCH($F87,$B$269:$B$305,0)),SUMIFS('Input-Ext Allocators'!M$8:M$63,'Input-Ext Allocators'!$B$8:$B$63,$F87))*$D87</f>
        <v>0</v>
      </c>
      <c r="Q87" s="143">
        <f ca="1">IFERROR(INDEX(Q$269:Q$305,MATCH($F87,$B$269:$B$305,0))/INDEX($D$269:$D$305,MATCH($F87,$B$269:$B$305,0)),SUMIFS('Input-Ext Allocators'!N$8:N$63,'Input-Ext Allocators'!$B$8:$B$63,$F87))*$D87</f>
        <v>0</v>
      </c>
      <c r="R87" s="143">
        <f ca="1">IFERROR(INDEX(R$269:R$305,MATCH($F87,$B$269:$B$305,0))/INDEX($D$269:$D$305,MATCH($F87,$B$269:$B$305,0)),SUMIFS('Input-Ext Allocators'!O$8:O$63,'Input-Ext Allocators'!$B$8:$B$63,$F87))*$D87</f>
        <v>0</v>
      </c>
      <c r="S87" s="143">
        <f ca="1">IFERROR(INDEX(S$269:S$305,MATCH($F87,$B$269:$B$305,0))/INDEX($D$269:$D$305,MATCH($F87,$B$269:$B$305,0)),SUMIFS('Input-Ext Allocators'!P$8:P$63,'Input-Ext Allocators'!$B$8:$B$63,$F87))*$D87</f>
        <v>0</v>
      </c>
      <c r="T87" s="143">
        <f ca="1">IFERROR(INDEX(T$269:T$305,MATCH($F87,$B$269:$B$305,0))/INDEX($D$269:$D$305,MATCH($F87,$B$269:$B$305,0)),SUMIFS('Input-Ext Allocators'!Q$8:Q$63,'Input-Ext Allocators'!$B$8:$B$63,$F87))*$D87</f>
        <v>0</v>
      </c>
      <c r="U87" s="143">
        <f ca="1">IFERROR(INDEX(U$269:U$305,MATCH($F87,$B$269:$B$305,0))/INDEX($D$269:$D$305,MATCH($F87,$B$269:$B$305,0)),SUMIFS('Input-Ext Allocators'!R$8:R$63,'Input-Ext Allocators'!$B$8:$B$63,$F87))*$D87</f>
        <v>0</v>
      </c>
      <c r="V87" s="143">
        <f ca="1">IFERROR(INDEX(V$269:V$305,MATCH($F87,$B$269:$B$305,0))/INDEX($D$269:$D$305,MATCH($F87,$B$269:$B$305,0)),SUMIFS('Input-Ext Allocators'!S$8:S$63,'Input-Ext Allocators'!$B$8:$B$63,$F87))*$D87</f>
        <v>0</v>
      </c>
      <c r="W87" s="143">
        <f ca="1">IFERROR(INDEX(W$269:W$305,MATCH($F87,$B$269:$B$305,0))/INDEX($D$269:$D$305,MATCH($F87,$B$269:$B$305,0)),SUMIFS('Input-Ext Allocators'!T$8:T$63,'Input-Ext Allocators'!$B$8:$B$63,$F87))*$D87</f>
        <v>0</v>
      </c>
      <c r="X87" s="143">
        <f ca="1">IFERROR(INDEX(X$269:X$305,MATCH($F87,$B$269:$B$305,0))/INDEX($D$269:$D$305,MATCH($F87,$B$269:$B$305,0)),SUMIFS('Input-Ext Allocators'!U$8:U$63,'Input-Ext Allocators'!$B$8:$B$63,$F87))*$D87</f>
        <v>0</v>
      </c>
      <c r="Y87" s="143">
        <f ca="1">IFERROR(INDEX(Y$269:Y$305,MATCH($F87,$B$269:$B$305,0))/INDEX($D$269:$D$305,MATCH($F87,$B$269:$B$305,0)),SUMIFS('Input-Ext Allocators'!V$8:V$63,'Input-Ext Allocators'!$B$8:$B$63,$F87))*$D87</f>
        <v>0</v>
      </c>
      <c r="Z87" s="143">
        <f ca="1">IFERROR(INDEX(Z$269:Z$305,MATCH($F87,$B$269:$B$305,0))/INDEX($D$269:$D$305,MATCH($F87,$B$269:$B$305,0)),SUMIFS('Input-Ext Allocators'!W$8:W$63,'Input-Ext Allocators'!$B$8:$B$63,$F87))*$D87</f>
        <v>0</v>
      </c>
    </row>
    <row r="88" spans="1:26" outlineLevel="1">
      <c r="A88" s="113">
        <f>IF(ISBLANK('Input-Accounts'!A88),"",'Input-Accounts'!A88)</f>
        <v>74</v>
      </c>
      <c r="B88" s="17" t="str">
        <f>IF(ISBLANK('Input-Accounts'!B88),"",'Input-Accounts'!B88)</f>
        <v>Services</v>
      </c>
      <c r="C88" s="113">
        <f>IF(ISBLANK('Input-Accounts'!C88),"",'Input-Accounts'!C88)</f>
        <v>380</v>
      </c>
      <c r="D88" s="143">
        <f t="shared" ca="1" si="21"/>
        <v>0</v>
      </c>
      <c r="E88" s="143">
        <f t="shared" ca="1" si="19"/>
        <v>0</v>
      </c>
      <c r="F88" s="89" t="str" cm="1">
        <f t="array" aca="1" ref="F88" ca="1">IF(D88=0,"-",IF('Input-Accounts'!$E88&lt;&gt;0,'Input-Accounts'!$E88,INDEX('Input-Accounts'!$H88:$J88,,MATCH($F$6,'Input-Accounts'!$H$6:$J$6,0))))</f>
        <v>-</v>
      </c>
      <c r="G88" s="143">
        <f ca="1">IFERROR(INDEX(G$269:G$305,MATCH($F88,$B$269:$B$305,0))/INDEX($D$269:$D$305,MATCH($F88,$B$269:$B$305,0)),SUMIFS('Input-Ext Allocators'!D$8:D$63,'Input-Ext Allocators'!$B$8:$B$63,$F88))*$D88</f>
        <v>0</v>
      </c>
      <c r="H88" s="143">
        <f ca="1">IFERROR(INDEX(H$269:H$305,MATCH($F88,$B$269:$B$305,0))/INDEX($D$269:$D$305,MATCH($F88,$B$269:$B$305,0)),SUMIFS('Input-Ext Allocators'!E$8:E$63,'Input-Ext Allocators'!$B$8:$B$63,$F88))*$D88</f>
        <v>0</v>
      </c>
      <c r="I88" s="143">
        <f ca="1">IFERROR(INDEX(I$269:I$305,MATCH($F88,$B$269:$B$305,0))/INDEX($D$269:$D$305,MATCH($F88,$B$269:$B$305,0)),SUMIFS('Input-Ext Allocators'!F$8:F$63,'Input-Ext Allocators'!$B$8:$B$63,$F88))*$D88</f>
        <v>0</v>
      </c>
      <c r="J88" s="143">
        <f ca="1">IFERROR(INDEX(J$269:J$305,MATCH($F88,$B$269:$B$305,0))/INDEX($D$269:$D$305,MATCH($F88,$B$269:$B$305,0)),SUMIFS('Input-Ext Allocators'!G$8:G$63,'Input-Ext Allocators'!$B$8:$B$63,$F88))*$D88</f>
        <v>0</v>
      </c>
      <c r="K88" s="143">
        <f ca="1">IFERROR(INDEX(K$269:K$305,MATCH($F88,$B$269:$B$305,0))/INDEX($D$269:$D$305,MATCH($F88,$B$269:$B$305,0)),SUMIFS('Input-Ext Allocators'!H$8:H$63,'Input-Ext Allocators'!$B$8:$B$63,$F88))*$D88</f>
        <v>0</v>
      </c>
      <c r="L88" s="143">
        <f ca="1">IFERROR(INDEX(L$269:L$305,MATCH($F88,$B$269:$B$305,0))/INDEX($D$269:$D$305,MATCH($F88,$B$269:$B$305,0)),SUMIFS('Input-Ext Allocators'!I$8:I$63,'Input-Ext Allocators'!$B$8:$B$63,$F88))*$D88</f>
        <v>0</v>
      </c>
      <c r="M88" s="143">
        <f ca="1">IFERROR(INDEX(M$269:M$305,MATCH($F88,$B$269:$B$305,0))/INDEX($D$269:$D$305,MATCH($F88,$B$269:$B$305,0)),SUMIFS('Input-Ext Allocators'!J$8:J$63,'Input-Ext Allocators'!$B$8:$B$63,$F88))*$D88</f>
        <v>0</v>
      </c>
      <c r="N88" s="143">
        <f ca="1">IFERROR(INDEX(N$269:N$305,MATCH($F88,$B$269:$B$305,0))/INDEX($D$269:$D$305,MATCH($F88,$B$269:$B$305,0)),SUMIFS('Input-Ext Allocators'!K$8:K$63,'Input-Ext Allocators'!$B$8:$B$63,$F88))*$D88</f>
        <v>0</v>
      </c>
      <c r="O88" s="143">
        <f ca="1">IFERROR(INDEX(O$269:O$305,MATCH($F88,$B$269:$B$305,0))/INDEX($D$269:$D$305,MATCH($F88,$B$269:$B$305,0)),SUMIFS('Input-Ext Allocators'!L$8:L$63,'Input-Ext Allocators'!$B$8:$B$63,$F88))*$D88</f>
        <v>0</v>
      </c>
      <c r="P88" s="143">
        <f ca="1">IFERROR(INDEX(P$269:P$305,MATCH($F88,$B$269:$B$305,0))/INDEX($D$269:$D$305,MATCH($F88,$B$269:$B$305,0)),SUMIFS('Input-Ext Allocators'!M$8:M$63,'Input-Ext Allocators'!$B$8:$B$63,$F88))*$D88</f>
        <v>0</v>
      </c>
      <c r="Q88" s="143">
        <f ca="1">IFERROR(INDEX(Q$269:Q$305,MATCH($F88,$B$269:$B$305,0))/INDEX($D$269:$D$305,MATCH($F88,$B$269:$B$305,0)),SUMIFS('Input-Ext Allocators'!N$8:N$63,'Input-Ext Allocators'!$B$8:$B$63,$F88))*$D88</f>
        <v>0</v>
      </c>
      <c r="R88" s="143">
        <f ca="1">IFERROR(INDEX(R$269:R$305,MATCH($F88,$B$269:$B$305,0))/INDEX($D$269:$D$305,MATCH($F88,$B$269:$B$305,0)),SUMIFS('Input-Ext Allocators'!O$8:O$63,'Input-Ext Allocators'!$B$8:$B$63,$F88))*$D88</f>
        <v>0</v>
      </c>
      <c r="S88" s="143">
        <f ca="1">IFERROR(INDEX(S$269:S$305,MATCH($F88,$B$269:$B$305,0))/INDEX($D$269:$D$305,MATCH($F88,$B$269:$B$305,0)),SUMIFS('Input-Ext Allocators'!P$8:P$63,'Input-Ext Allocators'!$B$8:$B$63,$F88))*$D88</f>
        <v>0</v>
      </c>
      <c r="T88" s="143">
        <f ca="1">IFERROR(INDEX(T$269:T$305,MATCH($F88,$B$269:$B$305,0))/INDEX($D$269:$D$305,MATCH($F88,$B$269:$B$305,0)),SUMIFS('Input-Ext Allocators'!Q$8:Q$63,'Input-Ext Allocators'!$B$8:$B$63,$F88))*$D88</f>
        <v>0</v>
      </c>
      <c r="U88" s="143">
        <f ca="1">IFERROR(INDEX(U$269:U$305,MATCH($F88,$B$269:$B$305,0))/INDEX($D$269:$D$305,MATCH($F88,$B$269:$B$305,0)),SUMIFS('Input-Ext Allocators'!R$8:R$63,'Input-Ext Allocators'!$B$8:$B$63,$F88))*$D88</f>
        <v>0</v>
      </c>
      <c r="V88" s="143">
        <f ca="1">IFERROR(INDEX(V$269:V$305,MATCH($F88,$B$269:$B$305,0))/INDEX($D$269:$D$305,MATCH($F88,$B$269:$B$305,0)),SUMIFS('Input-Ext Allocators'!S$8:S$63,'Input-Ext Allocators'!$B$8:$B$63,$F88))*$D88</f>
        <v>0</v>
      </c>
      <c r="W88" s="143">
        <f ca="1">IFERROR(INDEX(W$269:W$305,MATCH($F88,$B$269:$B$305,0))/INDEX($D$269:$D$305,MATCH($F88,$B$269:$B$305,0)),SUMIFS('Input-Ext Allocators'!T$8:T$63,'Input-Ext Allocators'!$B$8:$B$63,$F88))*$D88</f>
        <v>0</v>
      </c>
      <c r="X88" s="143">
        <f ca="1">IFERROR(INDEX(X$269:X$305,MATCH($F88,$B$269:$B$305,0))/INDEX($D$269:$D$305,MATCH($F88,$B$269:$B$305,0)),SUMIFS('Input-Ext Allocators'!U$8:U$63,'Input-Ext Allocators'!$B$8:$B$63,$F88))*$D88</f>
        <v>0</v>
      </c>
      <c r="Y88" s="143">
        <f ca="1">IFERROR(INDEX(Y$269:Y$305,MATCH($F88,$B$269:$B$305,0))/INDEX($D$269:$D$305,MATCH($F88,$B$269:$B$305,0)),SUMIFS('Input-Ext Allocators'!V$8:V$63,'Input-Ext Allocators'!$B$8:$B$63,$F88))*$D88</f>
        <v>0</v>
      </c>
      <c r="Z88" s="143">
        <f ca="1">IFERROR(INDEX(Z$269:Z$305,MATCH($F88,$B$269:$B$305,0))/INDEX($D$269:$D$305,MATCH($F88,$B$269:$B$305,0)),SUMIFS('Input-Ext Allocators'!W$8:W$63,'Input-Ext Allocators'!$B$8:$B$63,$F88))*$D88</f>
        <v>0</v>
      </c>
    </row>
    <row r="89" spans="1:26" outlineLevel="1">
      <c r="A89" s="113">
        <f>IF(ISBLANK('Input-Accounts'!A89),"",'Input-Accounts'!A89)</f>
        <v>75</v>
      </c>
      <c r="B89" s="17" t="str">
        <f>IF(ISBLANK('Input-Accounts'!B89),"",'Input-Accounts'!B89)</f>
        <v>Meters</v>
      </c>
      <c r="C89" s="113">
        <f>IF(ISBLANK('Input-Accounts'!C89),"",'Input-Accounts'!C89)</f>
        <v>381</v>
      </c>
      <c r="D89" s="143">
        <f t="shared" ca="1" si="21"/>
        <v>0</v>
      </c>
      <c r="E89" s="143">
        <f t="shared" ca="1" si="19"/>
        <v>0</v>
      </c>
      <c r="F89" s="89" t="str" cm="1">
        <f t="array" aca="1" ref="F89" ca="1">IF(D89=0,"-",IF('Input-Accounts'!$E89&lt;&gt;0,'Input-Accounts'!$E89,INDEX('Input-Accounts'!$H89:$J89,,MATCH($F$6,'Input-Accounts'!$H$6:$J$6,0))))</f>
        <v>-</v>
      </c>
      <c r="G89" s="143">
        <f ca="1">IFERROR(INDEX(G$269:G$305,MATCH($F89,$B$269:$B$305,0))/INDEX($D$269:$D$305,MATCH($F89,$B$269:$B$305,0)),SUMIFS('Input-Ext Allocators'!D$8:D$63,'Input-Ext Allocators'!$B$8:$B$63,$F89))*$D89</f>
        <v>0</v>
      </c>
      <c r="H89" s="143">
        <f ca="1">IFERROR(INDEX(H$269:H$305,MATCH($F89,$B$269:$B$305,0))/INDEX($D$269:$D$305,MATCH($F89,$B$269:$B$305,0)),SUMIFS('Input-Ext Allocators'!E$8:E$63,'Input-Ext Allocators'!$B$8:$B$63,$F89))*$D89</f>
        <v>0</v>
      </c>
      <c r="I89" s="143">
        <f ca="1">IFERROR(INDEX(I$269:I$305,MATCH($F89,$B$269:$B$305,0))/INDEX($D$269:$D$305,MATCH($F89,$B$269:$B$305,0)),SUMIFS('Input-Ext Allocators'!F$8:F$63,'Input-Ext Allocators'!$B$8:$B$63,$F89))*$D89</f>
        <v>0</v>
      </c>
      <c r="J89" s="143">
        <f ca="1">IFERROR(INDEX(J$269:J$305,MATCH($F89,$B$269:$B$305,0))/INDEX($D$269:$D$305,MATCH($F89,$B$269:$B$305,0)),SUMIFS('Input-Ext Allocators'!G$8:G$63,'Input-Ext Allocators'!$B$8:$B$63,$F89))*$D89</f>
        <v>0</v>
      </c>
      <c r="K89" s="143">
        <f ca="1">IFERROR(INDEX(K$269:K$305,MATCH($F89,$B$269:$B$305,0))/INDEX($D$269:$D$305,MATCH($F89,$B$269:$B$305,0)),SUMIFS('Input-Ext Allocators'!H$8:H$63,'Input-Ext Allocators'!$B$8:$B$63,$F89))*$D89</f>
        <v>0</v>
      </c>
      <c r="L89" s="143">
        <f ca="1">IFERROR(INDEX(L$269:L$305,MATCH($F89,$B$269:$B$305,0))/INDEX($D$269:$D$305,MATCH($F89,$B$269:$B$305,0)),SUMIFS('Input-Ext Allocators'!I$8:I$63,'Input-Ext Allocators'!$B$8:$B$63,$F89))*$D89</f>
        <v>0</v>
      </c>
      <c r="M89" s="143">
        <f ca="1">IFERROR(INDEX(M$269:M$305,MATCH($F89,$B$269:$B$305,0))/INDEX($D$269:$D$305,MATCH($F89,$B$269:$B$305,0)),SUMIFS('Input-Ext Allocators'!J$8:J$63,'Input-Ext Allocators'!$B$8:$B$63,$F89))*$D89</f>
        <v>0</v>
      </c>
      <c r="N89" s="143">
        <f ca="1">IFERROR(INDEX(N$269:N$305,MATCH($F89,$B$269:$B$305,0))/INDEX($D$269:$D$305,MATCH($F89,$B$269:$B$305,0)),SUMIFS('Input-Ext Allocators'!K$8:K$63,'Input-Ext Allocators'!$B$8:$B$63,$F89))*$D89</f>
        <v>0</v>
      </c>
      <c r="O89" s="143">
        <f ca="1">IFERROR(INDEX(O$269:O$305,MATCH($F89,$B$269:$B$305,0))/INDEX($D$269:$D$305,MATCH($F89,$B$269:$B$305,0)),SUMIFS('Input-Ext Allocators'!L$8:L$63,'Input-Ext Allocators'!$B$8:$B$63,$F89))*$D89</f>
        <v>0</v>
      </c>
      <c r="P89" s="143">
        <f ca="1">IFERROR(INDEX(P$269:P$305,MATCH($F89,$B$269:$B$305,0))/INDEX($D$269:$D$305,MATCH($F89,$B$269:$B$305,0)),SUMIFS('Input-Ext Allocators'!M$8:M$63,'Input-Ext Allocators'!$B$8:$B$63,$F89))*$D89</f>
        <v>0</v>
      </c>
      <c r="Q89" s="143">
        <f ca="1">IFERROR(INDEX(Q$269:Q$305,MATCH($F89,$B$269:$B$305,0))/INDEX($D$269:$D$305,MATCH($F89,$B$269:$B$305,0)),SUMIFS('Input-Ext Allocators'!N$8:N$63,'Input-Ext Allocators'!$B$8:$B$63,$F89))*$D89</f>
        <v>0</v>
      </c>
      <c r="R89" s="143">
        <f ca="1">IFERROR(INDEX(R$269:R$305,MATCH($F89,$B$269:$B$305,0))/INDEX($D$269:$D$305,MATCH($F89,$B$269:$B$305,0)),SUMIFS('Input-Ext Allocators'!O$8:O$63,'Input-Ext Allocators'!$B$8:$B$63,$F89))*$D89</f>
        <v>0</v>
      </c>
      <c r="S89" s="143">
        <f ca="1">IFERROR(INDEX(S$269:S$305,MATCH($F89,$B$269:$B$305,0))/INDEX($D$269:$D$305,MATCH($F89,$B$269:$B$305,0)),SUMIFS('Input-Ext Allocators'!P$8:P$63,'Input-Ext Allocators'!$B$8:$B$63,$F89))*$D89</f>
        <v>0</v>
      </c>
      <c r="T89" s="143">
        <f ca="1">IFERROR(INDEX(T$269:T$305,MATCH($F89,$B$269:$B$305,0))/INDEX($D$269:$D$305,MATCH($F89,$B$269:$B$305,0)),SUMIFS('Input-Ext Allocators'!Q$8:Q$63,'Input-Ext Allocators'!$B$8:$B$63,$F89))*$D89</f>
        <v>0</v>
      </c>
      <c r="U89" s="143">
        <f ca="1">IFERROR(INDEX(U$269:U$305,MATCH($F89,$B$269:$B$305,0))/INDEX($D$269:$D$305,MATCH($F89,$B$269:$B$305,0)),SUMIFS('Input-Ext Allocators'!R$8:R$63,'Input-Ext Allocators'!$B$8:$B$63,$F89))*$D89</f>
        <v>0</v>
      </c>
      <c r="V89" s="143">
        <f ca="1">IFERROR(INDEX(V$269:V$305,MATCH($F89,$B$269:$B$305,0))/INDEX($D$269:$D$305,MATCH($F89,$B$269:$B$305,0)),SUMIFS('Input-Ext Allocators'!S$8:S$63,'Input-Ext Allocators'!$B$8:$B$63,$F89))*$D89</f>
        <v>0</v>
      </c>
      <c r="W89" s="143">
        <f ca="1">IFERROR(INDEX(W$269:W$305,MATCH($F89,$B$269:$B$305,0))/INDEX($D$269:$D$305,MATCH($F89,$B$269:$B$305,0)),SUMIFS('Input-Ext Allocators'!T$8:T$63,'Input-Ext Allocators'!$B$8:$B$63,$F89))*$D89</f>
        <v>0</v>
      </c>
      <c r="X89" s="143">
        <f ca="1">IFERROR(INDEX(X$269:X$305,MATCH($F89,$B$269:$B$305,0))/INDEX($D$269:$D$305,MATCH($F89,$B$269:$B$305,0)),SUMIFS('Input-Ext Allocators'!U$8:U$63,'Input-Ext Allocators'!$B$8:$B$63,$F89))*$D89</f>
        <v>0</v>
      </c>
      <c r="Y89" s="143">
        <f ca="1">IFERROR(INDEX(Y$269:Y$305,MATCH($F89,$B$269:$B$305,0))/INDEX($D$269:$D$305,MATCH($F89,$B$269:$B$305,0)),SUMIFS('Input-Ext Allocators'!V$8:V$63,'Input-Ext Allocators'!$B$8:$B$63,$F89))*$D89</f>
        <v>0</v>
      </c>
      <c r="Z89" s="143">
        <f ca="1">IFERROR(INDEX(Z$269:Z$305,MATCH($F89,$B$269:$B$305,0))/INDEX($D$269:$D$305,MATCH($F89,$B$269:$B$305,0)),SUMIFS('Input-Ext Allocators'!W$8:W$63,'Input-Ext Allocators'!$B$8:$B$63,$F89))*$D89</f>
        <v>0</v>
      </c>
    </row>
    <row r="90" spans="1:26" outlineLevel="1">
      <c r="A90" s="113">
        <f>IF(ISBLANK('Input-Accounts'!A90),"",'Input-Accounts'!A90)</f>
        <v>76</v>
      </c>
      <c r="B90" s="17" t="str">
        <f>IF(ISBLANK('Input-Accounts'!B90),"",'Input-Accounts'!B90)</f>
        <v>House Regulator &amp; Install.</v>
      </c>
      <c r="C90" s="113">
        <f>IF(ISBLANK('Input-Accounts'!C90),"",'Input-Accounts'!C90)</f>
        <v>383</v>
      </c>
      <c r="D90" s="143">
        <f t="shared" ca="1" si="21"/>
        <v>0</v>
      </c>
      <c r="E90" s="143">
        <f t="shared" ca="1" si="19"/>
        <v>0</v>
      </c>
      <c r="F90" s="89" t="str" cm="1">
        <f t="array" aca="1" ref="F90" ca="1">IF(D90=0,"-",IF('Input-Accounts'!$E90&lt;&gt;0,'Input-Accounts'!$E90,INDEX('Input-Accounts'!$H90:$J90,,MATCH($F$6,'Input-Accounts'!$H$6:$J$6,0))))</f>
        <v>-</v>
      </c>
      <c r="G90" s="143">
        <f ca="1">IFERROR(INDEX(G$269:G$305,MATCH($F90,$B$269:$B$305,0))/INDEX($D$269:$D$305,MATCH($F90,$B$269:$B$305,0)),SUMIFS('Input-Ext Allocators'!D$8:D$63,'Input-Ext Allocators'!$B$8:$B$63,$F90))*$D90</f>
        <v>0</v>
      </c>
      <c r="H90" s="143">
        <f ca="1">IFERROR(INDEX(H$269:H$305,MATCH($F90,$B$269:$B$305,0))/INDEX($D$269:$D$305,MATCH($F90,$B$269:$B$305,0)),SUMIFS('Input-Ext Allocators'!E$8:E$63,'Input-Ext Allocators'!$B$8:$B$63,$F90))*$D90</f>
        <v>0</v>
      </c>
      <c r="I90" s="143">
        <f ca="1">IFERROR(INDEX(I$269:I$305,MATCH($F90,$B$269:$B$305,0))/INDEX($D$269:$D$305,MATCH($F90,$B$269:$B$305,0)),SUMIFS('Input-Ext Allocators'!F$8:F$63,'Input-Ext Allocators'!$B$8:$B$63,$F90))*$D90</f>
        <v>0</v>
      </c>
      <c r="J90" s="143">
        <f ca="1">IFERROR(INDEX(J$269:J$305,MATCH($F90,$B$269:$B$305,0))/INDEX($D$269:$D$305,MATCH($F90,$B$269:$B$305,0)),SUMIFS('Input-Ext Allocators'!G$8:G$63,'Input-Ext Allocators'!$B$8:$B$63,$F90))*$D90</f>
        <v>0</v>
      </c>
      <c r="K90" s="143">
        <f ca="1">IFERROR(INDEX(K$269:K$305,MATCH($F90,$B$269:$B$305,0))/INDEX($D$269:$D$305,MATCH($F90,$B$269:$B$305,0)),SUMIFS('Input-Ext Allocators'!H$8:H$63,'Input-Ext Allocators'!$B$8:$B$63,$F90))*$D90</f>
        <v>0</v>
      </c>
      <c r="L90" s="143">
        <f ca="1">IFERROR(INDEX(L$269:L$305,MATCH($F90,$B$269:$B$305,0))/INDEX($D$269:$D$305,MATCH($F90,$B$269:$B$305,0)),SUMIFS('Input-Ext Allocators'!I$8:I$63,'Input-Ext Allocators'!$B$8:$B$63,$F90))*$D90</f>
        <v>0</v>
      </c>
      <c r="M90" s="143">
        <f ca="1">IFERROR(INDEX(M$269:M$305,MATCH($F90,$B$269:$B$305,0))/INDEX($D$269:$D$305,MATCH($F90,$B$269:$B$305,0)),SUMIFS('Input-Ext Allocators'!J$8:J$63,'Input-Ext Allocators'!$B$8:$B$63,$F90))*$D90</f>
        <v>0</v>
      </c>
      <c r="N90" s="143">
        <f ca="1">IFERROR(INDEX(N$269:N$305,MATCH($F90,$B$269:$B$305,0))/INDEX($D$269:$D$305,MATCH($F90,$B$269:$B$305,0)),SUMIFS('Input-Ext Allocators'!K$8:K$63,'Input-Ext Allocators'!$B$8:$B$63,$F90))*$D90</f>
        <v>0</v>
      </c>
      <c r="O90" s="143">
        <f ca="1">IFERROR(INDEX(O$269:O$305,MATCH($F90,$B$269:$B$305,0))/INDEX($D$269:$D$305,MATCH($F90,$B$269:$B$305,0)),SUMIFS('Input-Ext Allocators'!L$8:L$63,'Input-Ext Allocators'!$B$8:$B$63,$F90))*$D90</f>
        <v>0</v>
      </c>
      <c r="P90" s="143">
        <f ca="1">IFERROR(INDEX(P$269:P$305,MATCH($F90,$B$269:$B$305,0))/INDEX($D$269:$D$305,MATCH($F90,$B$269:$B$305,0)),SUMIFS('Input-Ext Allocators'!M$8:M$63,'Input-Ext Allocators'!$B$8:$B$63,$F90))*$D90</f>
        <v>0</v>
      </c>
      <c r="Q90" s="143">
        <f ca="1">IFERROR(INDEX(Q$269:Q$305,MATCH($F90,$B$269:$B$305,0))/INDEX($D$269:$D$305,MATCH($F90,$B$269:$B$305,0)),SUMIFS('Input-Ext Allocators'!N$8:N$63,'Input-Ext Allocators'!$B$8:$B$63,$F90))*$D90</f>
        <v>0</v>
      </c>
      <c r="R90" s="143">
        <f ca="1">IFERROR(INDEX(R$269:R$305,MATCH($F90,$B$269:$B$305,0))/INDEX($D$269:$D$305,MATCH($F90,$B$269:$B$305,0)),SUMIFS('Input-Ext Allocators'!O$8:O$63,'Input-Ext Allocators'!$B$8:$B$63,$F90))*$D90</f>
        <v>0</v>
      </c>
      <c r="S90" s="143">
        <f ca="1">IFERROR(INDEX(S$269:S$305,MATCH($F90,$B$269:$B$305,0))/INDEX($D$269:$D$305,MATCH($F90,$B$269:$B$305,0)),SUMIFS('Input-Ext Allocators'!P$8:P$63,'Input-Ext Allocators'!$B$8:$B$63,$F90))*$D90</f>
        <v>0</v>
      </c>
      <c r="T90" s="143">
        <f ca="1">IFERROR(INDEX(T$269:T$305,MATCH($F90,$B$269:$B$305,0))/INDEX($D$269:$D$305,MATCH($F90,$B$269:$B$305,0)),SUMIFS('Input-Ext Allocators'!Q$8:Q$63,'Input-Ext Allocators'!$B$8:$B$63,$F90))*$D90</f>
        <v>0</v>
      </c>
      <c r="U90" s="143">
        <f ca="1">IFERROR(INDEX(U$269:U$305,MATCH($F90,$B$269:$B$305,0))/INDEX($D$269:$D$305,MATCH($F90,$B$269:$B$305,0)),SUMIFS('Input-Ext Allocators'!R$8:R$63,'Input-Ext Allocators'!$B$8:$B$63,$F90))*$D90</f>
        <v>0</v>
      </c>
      <c r="V90" s="143">
        <f ca="1">IFERROR(INDEX(V$269:V$305,MATCH($F90,$B$269:$B$305,0))/INDEX($D$269:$D$305,MATCH($F90,$B$269:$B$305,0)),SUMIFS('Input-Ext Allocators'!S$8:S$63,'Input-Ext Allocators'!$B$8:$B$63,$F90))*$D90</f>
        <v>0</v>
      </c>
      <c r="W90" s="143">
        <f ca="1">IFERROR(INDEX(W$269:W$305,MATCH($F90,$B$269:$B$305,0))/INDEX($D$269:$D$305,MATCH($F90,$B$269:$B$305,0)),SUMIFS('Input-Ext Allocators'!T$8:T$63,'Input-Ext Allocators'!$B$8:$B$63,$F90))*$D90</f>
        <v>0</v>
      </c>
      <c r="X90" s="143">
        <f ca="1">IFERROR(INDEX(X$269:X$305,MATCH($F90,$B$269:$B$305,0))/INDEX($D$269:$D$305,MATCH($F90,$B$269:$B$305,0)),SUMIFS('Input-Ext Allocators'!U$8:U$63,'Input-Ext Allocators'!$B$8:$B$63,$F90))*$D90</f>
        <v>0</v>
      </c>
      <c r="Y90" s="143">
        <f ca="1">IFERROR(INDEX(Y$269:Y$305,MATCH($F90,$B$269:$B$305,0))/INDEX($D$269:$D$305,MATCH($F90,$B$269:$B$305,0)),SUMIFS('Input-Ext Allocators'!V$8:V$63,'Input-Ext Allocators'!$B$8:$B$63,$F90))*$D90</f>
        <v>0</v>
      </c>
      <c r="Z90" s="143">
        <f ca="1">IFERROR(INDEX(Z$269:Z$305,MATCH($F90,$B$269:$B$305,0))/INDEX($D$269:$D$305,MATCH($F90,$B$269:$B$305,0)),SUMIFS('Input-Ext Allocators'!W$8:W$63,'Input-Ext Allocators'!$B$8:$B$63,$F90))*$D90</f>
        <v>0</v>
      </c>
    </row>
    <row r="91" spans="1:26" outlineLevel="1">
      <c r="A91" s="113">
        <f>IF(ISBLANK('Input-Accounts'!A91),"",'Input-Accounts'!A91)</f>
        <v>77</v>
      </c>
      <c r="B91" s="17" t="str">
        <f>IF(ISBLANK('Input-Accounts'!B91),"",'Input-Accounts'!B91)</f>
        <v>Industrial M &amp; R Station Equipment</v>
      </c>
      <c r="C91" s="113">
        <f>IF(ISBLANK('Input-Accounts'!C91),"",'Input-Accounts'!C91)</f>
        <v>385</v>
      </c>
      <c r="D91" s="143">
        <f t="shared" ca="1" si="21"/>
        <v>0</v>
      </c>
      <c r="E91" s="143">
        <f t="shared" ca="1" si="19"/>
        <v>0</v>
      </c>
      <c r="F91" s="89" t="str" cm="1">
        <f t="array" aca="1" ref="F91" ca="1">IF(D91=0,"-",IF('Input-Accounts'!$E91&lt;&gt;0,'Input-Accounts'!$E91,INDEX('Input-Accounts'!$H91:$J91,,MATCH($F$6,'Input-Accounts'!$H$6:$J$6,0))))</f>
        <v>-</v>
      </c>
      <c r="G91" s="143">
        <f ca="1">IFERROR(INDEX(G$269:G$305,MATCH($F91,$B$269:$B$305,0))/INDEX($D$269:$D$305,MATCH($F91,$B$269:$B$305,0)),SUMIFS('Input-Ext Allocators'!D$8:D$63,'Input-Ext Allocators'!$B$8:$B$63,$F91))*$D91</f>
        <v>0</v>
      </c>
      <c r="H91" s="143">
        <f ca="1">IFERROR(INDEX(H$269:H$305,MATCH($F91,$B$269:$B$305,0))/INDEX($D$269:$D$305,MATCH($F91,$B$269:$B$305,0)),SUMIFS('Input-Ext Allocators'!E$8:E$63,'Input-Ext Allocators'!$B$8:$B$63,$F91))*$D91</f>
        <v>0</v>
      </c>
      <c r="I91" s="143">
        <f ca="1">IFERROR(INDEX(I$269:I$305,MATCH($F91,$B$269:$B$305,0))/INDEX($D$269:$D$305,MATCH($F91,$B$269:$B$305,0)),SUMIFS('Input-Ext Allocators'!F$8:F$63,'Input-Ext Allocators'!$B$8:$B$63,$F91))*$D91</f>
        <v>0</v>
      </c>
      <c r="J91" s="143">
        <f ca="1">IFERROR(INDEX(J$269:J$305,MATCH($F91,$B$269:$B$305,0))/INDEX($D$269:$D$305,MATCH($F91,$B$269:$B$305,0)),SUMIFS('Input-Ext Allocators'!G$8:G$63,'Input-Ext Allocators'!$B$8:$B$63,$F91))*$D91</f>
        <v>0</v>
      </c>
      <c r="K91" s="143">
        <f ca="1">IFERROR(INDEX(K$269:K$305,MATCH($F91,$B$269:$B$305,0))/INDEX($D$269:$D$305,MATCH($F91,$B$269:$B$305,0)),SUMIFS('Input-Ext Allocators'!H$8:H$63,'Input-Ext Allocators'!$B$8:$B$63,$F91))*$D91</f>
        <v>0</v>
      </c>
      <c r="L91" s="143">
        <f ca="1">IFERROR(INDEX(L$269:L$305,MATCH($F91,$B$269:$B$305,0))/INDEX($D$269:$D$305,MATCH($F91,$B$269:$B$305,0)),SUMIFS('Input-Ext Allocators'!I$8:I$63,'Input-Ext Allocators'!$B$8:$B$63,$F91))*$D91</f>
        <v>0</v>
      </c>
      <c r="M91" s="143">
        <f ca="1">IFERROR(INDEX(M$269:M$305,MATCH($F91,$B$269:$B$305,0))/INDEX($D$269:$D$305,MATCH($F91,$B$269:$B$305,0)),SUMIFS('Input-Ext Allocators'!J$8:J$63,'Input-Ext Allocators'!$B$8:$B$63,$F91))*$D91</f>
        <v>0</v>
      </c>
      <c r="N91" s="143">
        <f ca="1">IFERROR(INDEX(N$269:N$305,MATCH($F91,$B$269:$B$305,0))/INDEX($D$269:$D$305,MATCH($F91,$B$269:$B$305,0)),SUMIFS('Input-Ext Allocators'!K$8:K$63,'Input-Ext Allocators'!$B$8:$B$63,$F91))*$D91</f>
        <v>0</v>
      </c>
      <c r="O91" s="143">
        <f ca="1">IFERROR(INDEX(O$269:O$305,MATCH($F91,$B$269:$B$305,0))/INDEX($D$269:$D$305,MATCH($F91,$B$269:$B$305,0)),SUMIFS('Input-Ext Allocators'!L$8:L$63,'Input-Ext Allocators'!$B$8:$B$63,$F91))*$D91</f>
        <v>0</v>
      </c>
      <c r="P91" s="143">
        <f ca="1">IFERROR(INDEX(P$269:P$305,MATCH($F91,$B$269:$B$305,0))/INDEX($D$269:$D$305,MATCH($F91,$B$269:$B$305,0)),SUMIFS('Input-Ext Allocators'!M$8:M$63,'Input-Ext Allocators'!$B$8:$B$63,$F91))*$D91</f>
        <v>0</v>
      </c>
      <c r="Q91" s="143">
        <f ca="1">IFERROR(INDEX(Q$269:Q$305,MATCH($F91,$B$269:$B$305,0))/INDEX($D$269:$D$305,MATCH($F91,$B$269:$B$305,0)),SUMIFS('Input-Ext Allocators'!N$8:N$63,'Input-Ext Allocators'!$B$8:$B$63,$F91))*$D91</f>
        <v>0</v>
      </c>
      <c r="R91" s="143">
        <f ca="1">IFERROR(INDEX(R$269:R$305,MATCH($F91,$B$269:$B$305,0))/INDEX($D$269:$D$305,MATCH($F91,$B$269:$B$305,0)),SUMIFS('Input-Ext Allocators'!O$8:O$63,'Input-Ext Allocators'!$B$8:$B$63,$F91))*$D91</f>
        <v>0</v>
      </c>
      <c r="S91" s="143">
        <f ca="1">IFERROR(INDEX(S$269:S$305,MATCH($F91,$B$269:$B$305,0))/INDEX($D$269:$D$305,MATCH($F91,$B$269:$B$305,0)),SUMIFS('Input-Ext Allocators'!P$8:P$63,'Input-Ext Allocators'!$B$8:$B$63,$F91))*$D91</f>
        <v>0</v>
      </c>
      <c r="T91" s="143">
        <f ca="1">IFERROR(INDEX(T$269:T$305,MATCH($F91,$B$269:$B$305,0))/INDEX($D$269:$D$305,MATCH($F91,$B$269:$B$305,0)),SUMIFS('Input-Ext Allocators'!Q$8:Q$63,'Input-Ext Allocators'!$B$8:$B$63,$F91))*$D91</f>
        <v>0</v>
      </c>
      <c r="U91" s="143">
        <f ca="1">IFERROR(INDEX(U$269:U$305,MATCH($F91,$B$269:$B$305,0))/INDEX($D$269:$D$305,MATCH($F91,$B$269:$B$305,0)),SUMIFS('Input-Ext Allocators'!R$8:R$63,'Input-Ext Allocators'!$B$8:$B$63,$F91))*$D91</f>
        <v>0</v>
      </c>
      <c r="V91" s="143">
        <f ca="1">IFERROR(INDEX(V$269:V$305,MATCH($F91,$B$269:$B$305,0))/INDEX($D$269:$D$305,MATCH($F91,$B$269:$B$305,0)),SUMIFS('Input-Ext Allocators'!S$8:S$63,'Input-Ext Allocators'!$B$8:$B$63,$F91))*$D91</f>
        <v>0</v>
      </c>
      <c r="W91" s="143">
        <f ca="1">IFERROR(INDEX(W$269:W$305,MATCH($F91,$B$269:$B$305,0))/INDEX($D$269:$D$305,MATCH($F91,$B$269:$B$305,0)),SUMIFS('Input-Ext Allocators'!T$8:T$63,'Input-Ext Allocators'!$B$8:$B$63,$F91))*$D91</f>
        <v>0</v>
      </c>
      <c r="X91" s="143">
        <f ca="1">IFERROR(INDEX(X$269:X$305,MATCH($F91,$B$269:$B$305,0))/INDEX($D$269:$D$305,MATCH($F91,$B$269:$B$305,0)),SUMIFS('Input-Ext Allocators'!U$8:U$63,'Input-Ext Allocators'!$B$8:$B$63,$F91))*$D91</f>
        <v>0</v>
      </c>
      <c r="Y91" s="143">
        <f ca="1">IFERROR(INDEX(Y$269:Y$305,MATCH($F91,$B$269:$B$305,0))/INDEX($D$269:$D$305,MATCH($F91,$B$269:$B$305,0)),SUMIFS('Input-Ext Allocators'!V$8:V$63,'Input-Ext Allocators'!$B$8:$B$63,$F91))*$D91</f>
        <v>0</v>
      </c>
      <c r="Z91" s="143">
        <f ca="1">IFERROR(INDEX(Z$269:Z$305,MATCH($F91,$B$269:$B$305,0))/INDEX($D$269:$D$305,MATCH($F91,$B$269:$B$305,0)),SUMIFS('Input-Ext Allocators'!W$8:W$63,'Input-Ext Allocators'!$B$8:$B$63,$F91))*$D91</f>
        <v>0</v>
      </c>
    </row>
    <row r="92" spans="1:26" outlineLevel="1">
      <c r="A92" s="113">
        <f>IF(ISBLANK('Input-Accounts'!A92),"",'Input-Accounts'!A92)</f>
        <v>78</v>
      </c>
      <c r="B92" s="79" t="str">
        <f>IF(ISBLANK('Input-Accounts'!B92),"",'Input-Accounts'!B92)</f>
        <v>Subtotal - Distribution Plant</v>
      </c>
      <c r="C92" s="113" t="str">
        <f>IF(ISBLANK('Input-Accounts'!C92),"",'Input-Accounts'!C92)</f>
        <v/>
      </c>
      <c r="D92" s="144">
        <f ca="1">SUBTOTAL(9,D82:D91)</f>
        <v>0</v>
      </c>
      <c r="E92" s="143">
        <f t="shared" ca="1" si="19"/>
        <v>0</v>
      </c>
      <c r="G92" s="144">
        <f t="shared" ref="G92:Z92" ca="1" si="22">SUBTOTAL(9,G82:G91)</f>
        <v>0</v>
      </c>
      <c r="H92" s="144">
        <f t="shared" ca="1" si="22"/>
        <v>0</v>
      </c>
      <c r="I92" s="144">
        <f t="shared" ca="1" si="22"/>
        <v>0</v>
      </c>
      <c r="J92" s="144">
        <f t="shared" ca="1" si="22"/>
        <v>0</v>
      </c>
      <c r="K92" s="144">
        <f t="shared" ca="1" si="22"/>
        <v>0</v>
      </c>
      <c r="L92" s="144">
        <f t="shared" ca="1" si="22"/>
        <v>0</v>
      </c>
      <c r="M92" s="144">
        <f t="shared" ca="1" si="22"/>
        <v>0</v>
      </c>
      <c r="N92" s="144">
        <f t="shared" ca="1" si="22"/>
        <v>0</v>
      </c>
      <c r="O92" s="144">
        <f t="shared" ca="1" si="22"/>
        <v>0</v>
      </c>
      <c r="P92" s="144">
        <f t="shared" ca="1" si="22"/>
        <v>0</v>
      </c>
      <c r="Q92" s="144">
        <f t="shared" ca="1" si="22"/>
        <v>0</v>
      </c>
      <c r="R92" s="144">
        <f t="shared" ca="1" si="22"/>
        <v>0</v>
      </c>
      <c r="S92" s="144">
        <f t="shared" ca="1" si="22"/>
        <v>0</v>
      </c>
      <c r="T92" s="144">
        <f t="shared" ca="1" si="22"/>
        <v>0</v>
      </c>
      <c r="U92" s="144">
        <f t="shared" ca="1" si="22"/>
        <v>0</v>
      </c>
      <c r="V92" s="144">
        <f t="shared" ca="1" si="22"/>
        <v>0</v>
      </c>
      <c r="W92" s="144">
        <f t="shared" ca="1" si="22"/>
        <v>0</v>
      </c>
      <c r="X92" s="144">
        <f t="shared" ca="1" si="22"/>
        <v>0</v>
      </c>
      <c r="Y92" s="144">
        <f t="shared" ca="1" si="22"/>
        <v>0</v>
      </c>
      <c r="Z92" s="144">
        <f t="shared" ca="1" si="22"/>
        <v>0</v>
      </c>
    </row>
    <row r="93" spans="1:26" outlineLevel="1">
      <c r="A93" s="113" t="str">
        <f>IF(ISBLANK('Input-Accounts'!A93),"",'Input-Accounts'!A93)</f>
        <v/>
      </c>
      <c r="B93" s="79" t="str">
        <f>IF(ISBLANK('Input-Accounts'!B93),"",'Input-Accounts'!B93)</f>
        <v/>
      </c>
      <c r="C93" s="113" t="str">
        <f>IF(ISBLANK('Input-Accounts'!C93),"",'Input-Accounts'!C93)</f>
        <v/>
      </c>
      <c r="D93" s="143"/>
      <c r="E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</row>
    <row r="94" spans="1:26" outlineLevel="1">
      <c r="A94" s="113">
        <f>IF(ISBLANK('Input-Accounts'!A94),"",'Input-Accounts'!A94)</f>
        <v>79</v>
      </c>
      <c r="B94" s="81" t="str">
        <f>IF(ISBLANK('Input-Accounts'!B94),"",'Input-Accounts'!B94)</f>
        <v>General Plant</v>
      </c>
      <c r="C94" s="113" t="str">
        <f>IF(ISBLANK('Input-Accounts'!C94),"",'Input-Accounts'!C94)</f>
        <v/>
      </c>
      <c r="D94" s="143"/>
      <c r="E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</row>
    <row r="95" spans="1:26" outlineLevel="1">
      <c r="A95" s="113">
        <f>IF(ISBLANK('Input-Accounts'!A95),"",'Input-Accounts'!A95)</f>
        <v>80</v>
      </c>
      <c r="B95" s="17" t="str">
        <f>IF(ISBLANK('Input-Accounts'!B95),"",'Input-Accounts'!B95)</f>
        <v>Land and Land Rights</v>
      </c>
      <c r="C95" s="113">
        <f>IF(ISBLANK('Input-Accounts'!C95),"",'Input-Accounts'!C95)</f>
        <v>389</v>
      </c>
      <c r="D95" s="143">
        <f t="shared" ref="D95:D104" ca="1" si="23">INDIRECT("Classification!"&amp;$D$5&amp;ROW())</f>
        <v>-2.4474255160410183</v>
      </c>
      <c r="E95" s="143">
        <f t="shared" ca="1" si="19"/>
        <v>0</v>
      </c>
      <c r="F95" s="89" t="str" cm="1">
        <f t="array" aca="1" ref="F95" ca="1">IF(D95=0,"-",IF('Input-Accounts'!$E95&lt;&gt;0,'Input-Accounts'!$E95,INDEX('Input-Accounts'!$H95:$J95,,MATCH($F$6,'Input-Accounts'!$H$6:$J$6,0))))</f>
        <v>INT_T&amp;D_PLANT</v>
      </c>
      <c r="G95" s="143">
        <f ca="1">IFERROR(INDEX(G$269:G$305,MATCH($F95,$B$269:$B$305,0))/INDEX($D$269:$D$305,MATCH($F95,$B$269:$B$305,0)),SUMIFS('Input-Ext Allocators'!D$8:D$63,'Input-Ext Allocators'!$B$8:$B$63,$F95))*$D95</f>
        <v>-0.44520908125446179</v>
      </c>
      <c r="H95" s="143">
        <f ca="1">IFERROR(INDEX(H$269:H$305,MATCH($F95,$B$269:$B$305,0))/INDEX($D$269:$D$305,MATCH($F95,$B$269:$B$305,0)),SUMIFS('Input-Ext Allocators'!E$8:E$63,'Input-Ext Allocators'!$B$8:$B$63,$F95))*$D95</f>
        <v>-0.3054327748603643</v>
      </c>
      <c r="I95" s="143">
        <f ca="1">IFERROR(INDEX(I$269:I$305,MATCH($F95,$B$269:$B$305,0))/INDEX($D$269:$D$305,MATCH($F95,$B$269:$B$305,0)),SUMIFS('Input-Ext Allocators'!F$8:F$63,'Input-Ext Allocators'!$B$8:$B$63,$F95))*$D95</f>
        <v>-3.3189599789540607E-2</v>
      </c>
      <c r="J95" s="143">
        <f ca="1">IFERROR(INDEX(J$269:J$305,MATCH($F95,$B$269:$B$305,0))/INDEX($D$269:$D$305,MATCH($F95,$B$269:$B$305,0)),SUMIFS('Input-Ext Allocators'!G$8:G$63,'Input-Ext Allocators'!$B$8:$B$63,$F95))*$D95</f>
        <v>-4.1724220169880977E-2</v>
      </c>
      <c r="K95" s="143">
        <f ca="1">IFERROR(INDEX(K$269:K$305,MATCH($F95,$B$269:$B$305,0))/INDEX($D$269:$D$305,MATCH($F95,$B$269:$B$305,0)),SUMIFS('Input-Ext Allocators'!H$8:H$63,'Input-Ext Allocators'!$B$8:$B$63,$F95))*$D95</f>
        <v>-4.1227746042611898E-3</v>
      </c>
      <c r="L95" s="143">
        <f ca="1">IFERROR(INDEX(L$269:L$305,MATCH($F95,$B$269:$B$305,0))/INDEX($D$269:$D$305,MATCH($F95,$B$269:$B$305,0)),SUMIFS('Input-Ext Allocators'!I$8:I$63,'Input-Ext Allocators'!$B$8:$B$63,$F95))*$D95</f>
        <v>-1.274881133706639</v>
      </c>
      <c r="M95" s="143">
        <f ca="1">IFERROR(INDEX(M$269:M$305,MATCH($F95,$B$269:$B$305,0))/INDEX($D$269:$D$305,MATCH($F95,$B$269:$B$305,0)),SUMIFS('Input-Ext Allocators'!J$8:J$63,'Input-Ext Allocators'!$B$8:$B$63,$F95))*$D95</f>
        <v>-0.34286593165587054</v>
      </c>
      <c r="N95" s="143">
        <f ca="1">IFERROR(INDEX(N$269:N$305,MATCH($F95,$B$269:$B$305,0))/INDEX($D$269:$D$305,MATCH($F95,$B$269:$B$305,0)),SUMIFS('Input-Ext Allocators'!K$8:K$63,'Input-Ext Allocators'!$B$8:$B$63,$F95))*$D95</f>
        <v>0</v>
      </c>
      <c r="O95" s="143">
        <f ca="1">IFERROR(INDEX(O$269:O$305,MATCH($F95,$B$269:$B$305,0))/INDEX($D$269:$D$305,MATCH($F95,$B$269:$B$305,0)),SUMIFS('Input-Ext Allocators'!L$8:L$63,'Input-Ext Allocators'!$B$8:$B$63,$F95))*$D95</f>
        <v>0</v>
      </c>
      <c r="P95" s="143">
        <f ca="1">IFERROR(INDEX(P$269:P$305,MATCH($F95,$B$269:$B$305,0))/INDEX($D$269:$D$305,MATCH($F95,$B$269:$B$305,0)),SUMIFS('Input-Ext Allocators'!M$8:M$63,'Input-Ext Allocators'!$B$8:$B$63,$F95))*$D95</f>
        <v>0</v>
      </c>
      <c r="Q95" s="143">
        <f ca="1">IFERROR(INDEX(Q$269:Q$305,MATCH($F95,$B$269:$B$305,0))/INDEX($D$269:$D$305,MATCH($F95,$B$269:$B$305,0)),SUMIFS('Input-Ext Allocators'!N$8:N$63,'Input-Ext Allocators'!$B$8:$B$63,$F95))*$D95</f>
        <v>0</v>
      </c>
      <c r="R95" s="143">
        <f ca="1">IFERROR(INDEX(R$269:R$305,MATCH($F95,$B$269:$B$305,0))/INDEX($D$269:$D$305,MATCH($F95,$B$269:$B$305,0)),SUMIFS('Input-Ext Allocators'!O$8:O$63,'Input-Ext Allocators'!$B$8:$B$63,$F95))*$D95</f>
        <v>0</v>
      </c>
      <c r="S95" s="143">
        <f ca="1">IFERROR(INDEX(S$269:S$305,MATCH($F95,$B$269:$B$305,0))/INDEX($D$269:$D$305,MATCH($F95,$B$269:$B$305,0)),SUMIFS('Input-Ext Allocators'!P$8:P$63,'Input-Ext Allocators'!$B$8:$B$63,$F95))*$D95</f>
        <v>0</v>
      </c>
      <c r="T95" s="143">
        <f ca="1">IFERROR(INDEX(T$269:T$305,MATCH($F95,$B$269:$B$305,0))/INDEX($D$269:$D$305,MATCH($F95,$B$269:$B$305,0)),SUMIFS('Input-Ext Allocators'!Q$8:Q$63,'Input-Ext Allocators'!$B$8:$B$63,$F95))*$D95</f>
        <v>0</v>
      </c>
      <c r="U95" s="143">
        <f ca="1">IFERROR(INDEX(U$269:U$305,MATCH($F95,$B$269:$B$305,0))/INDEX($D$269:$D$305,MATCH($F95,$B$269:$B$305,0)),SUMIFS('Input-Ext Allocators'!R$8:R$63,'Input-Ext Allocators'!$B$8:$B$63,$F95))*$D95</f>
        <v>0</v>
      </c>
      <c r="V95" s="143">
        <f ca="1">IFERROR(INDEX(V$269:V$305,MATCH($F95,$B$269:$B$305,0))/INDEX($D$269:$D$305,MATCH($F95,$B$269:$B$305,0)),SUMIFS('Input-Ext Allocators'!S$8:S$63,'Input-Ext Allocators'!$B$8:$B$63,$F95))*$D95</f>
        <v>0</v>
      </c>
      <c r="W95" s="143">
        <f ca="1">IFERROR(INDEX(W$269:W$305,MATCH($F95,$B$269:$B$305,0))/INDEX($D$269:$D$305,MATCH($F95,$B$269:$B$305,0)),SUMIFS('Input-Ext Allocators'!T$8:T$63,'Input-Ext Allocators'!$B$8:$B$63,$F95))*$D95</f>
        <v>0</v>
      </c>
      <c r="X95" s="143">
        <f ca="1">IFERROR(INDEX(X$269:X$305,MATCH($F95,$B$269:$B$305,0))/INDEX($D$269:$D$305,MATCH($F95,$B$269:$B$305,0)),SUMIFS('Input-Ext Allocators'!U$8:U$63,'Input-Ext Allocators'!$B$8:$B$63,$F95))*$D95</f>
        <v>0</v>
      </c>
      <c r="Y95" s="143">
        <f ca="1">IFERROR(INDEX(Y$269:Y$305,MATCH($F95,$B$269:$B$305,0))/INDEX($D$269:$D$305,MATCH($F95,$B$269:$B$305,0)),SUMIFS('Input-Ext Allocators'!V$8:V$63,'Input-Ext Allocators'!$B$8:$B$63,$F95))*$D95</f>
        <v>0</v>
      </c>
      <c r="Z95" s="143">
        <f ca="1">IFERROR(INDEX(Z$269:Z$305,MATCH($F95,$B$269:$B$305,0))/INDEX($D$269:$D$305,MATCH($F95,$B$269:$B$305,0)),SUMIFS('Input-Ext Allocators'!W$8:W$63,'Input-Ext Allocators'!$B$8:$B$63,$F95))*$D95</f>
        <v>0</v>
      </c>
    </row>
    <row r="96" spans="1:26" outlineLevel="1">
      <c r="A96" s="113">
        <f>IF(ISBLANK('Input-Accounts'!A96),"",'Input-Accounts'!A96)</f>
        <v>81</v>
      </c>
      <c r="B96" s="17" t="str">
        <f>IF(ISBLANK('Input-Accounts'!B96),"",'Input-Accounts'!B96)</f>
        <v>Structures and Improvements</v>
      </c>
      <c r="C96" s="113">
        <f>IF(ISBLANK('Input-Accounts'!C96),"",'Input-Accounts'!C96)</f>
        <v>390</v>
      </c>
      <c r="D96" s="143">
        <f t="shared" ca="1" si="23"/>
        <v>-190248.75752861772</v>
      </c>
      <c r="E96" s="143">
        <f t="shared" ca="1" si="19"/>
        <v>0</v>
      </c>
      <c r="F96" s="89" t="str" cm="1">
        <f t="array" aca="1" ref="F96" ca="1">IF(D96=0,"-",IF('Input-Accounts'!$E96&lt;&gt;0,'Input-Accounts'!$E96,INDEX('Input-Accounts'!$H96:$J96,,MATCH($F$6,'Input-Accounts'!$H$6:$J$6,0))))</f>
        <v>INT_T&amp;D_PLANT</v>
      </c>
      <c r="G96" s="143">
        <f ca="1">IFERROR(INDEX(G$269:G$305,MATCH($F96,$B$269:$B$305,0))/INDEX($D$269:$D$305,MATCH($F96,$B$269:$B$305,0)),SUMIFS('Input-Ext Allocators'!D$8:D$63,'Input-Ext Allocators'!$B$8:$B$63,$F96))*$D96</f>
        <v>-34607.988677886773</v>
      </c>
      <c r="H96" s="143">
        <f ca="1">IFERROR(INDEX(H$269:H$305,MATCH($F96,$B$269:$B$305,0))/INDEX($D$269:$D$305,MATCH($F96,$B$269:$B$305,0)),SUMIFS('Input-Ext Allocators'!E$8:E$63,'Input-Ext Allocators'!$B$8:$B$63,$F96))*$D96</f>
        <v>-23742.584011177096</v>
      </c>
      <c r="I96" s="143">
        <f ca="1">IFERROR(INDEX(I$269:I$305,MATCH($F96,$B$269:$B$305,0))/INDEX($D$269:$D$305,MATCH($F96,$B$269:$B$305,0)),SUMIFS('Input-Ext Allocators'!F$8:F$63,'Input-Ext Allocators'!$B$8:$B$63,$F96))*$D96</f>
        <v>-2579.9682488585881</v>
      </c>
      <c r="J96" s="143">
        <f ca="1">IFERROR(INDEX(J$269:J$305,MATCH($F96,$B$269:$B$305,0))/INDEX($D$269:$D$305,MATCH($F96,$B$269:$B$305,0)),SUMIFS('Input-Ext Allocators'!G$8:G$63,'Input-Ext Allocators'!$B$8:$B$63,$F96))*$D96</f>
        <v>-3243.40046066485</v>
      </c>
      <c r="K96" s="143">
        <f ca="1">IFERROR(INDEX(K$269:K$305,MATCH($F96,$B$269:$B$305,0))/INDEX($D$269:$D$305,MATCH($F96,$B$269:$B$305,0)),SUMIFS('Input-Ext Allocators'!H$8:H$63,'Input-Ext Allocators'!$B$8:$B$63,$F96))*$D96</f>
        <v>-320.48074226994549</v>
      </c>
      <c r="L96" s="143">
        <f ca="1">IFERROR(INDEX(L$269:L$305,MATCH($F96,$B$269:$B$305,0))/INDEX($D$269:$D$305,MATCH($F96,$B$269:$B$305,0)),SUMIFS('Input-Ext Allocators'!I$8:I$63,'Input-Ext Allocators'!$B$8:$B$63,$F96))*$D96</f>
        <v>-99101.913457495641</v>
      </c>
      <c r="M96" s="143">
        <f ca="1">IFERROR(INDEX(M$269:M$305,MATCH($F96,$B$269:$B$305,0))/INDEX($D$269:$D$305,MATCH($F96,$B$269:$B$305,0)),SUMIFS('Input-Ext Allocators'!J$8:J$63,'Input-Ext Allocators'!$B$8:$B$63,$F96))*$D96</f>
        <v>-26652.42193026482</v>
      </c>
      <c r="N96" s="143">
        <f ca="1">IFERROR(INDEX(N$269:N$305,MATCH($F96,$B$269:$B$305,0))/INDEX($D$269:$D$305,MATCH($F96,$B$269:$B$305,0)),SUMIFS('Input-Ext Allocators'!K$8:K$63,'Input-Ext Allocators'!$B$8:$B$63,$F96))*$D96</f>
        <v>0</v>
      </c>
      <c r="O96" s="143">
        <f ca="1">IFERROR(INDEX(O$269:O$305,MATCH($F96,$B$269:$B$305,0))/INDEX($D$269:$D$305,MATCH($F96,$B$269:$B$305,0)),SUMIFS('Input-Ext Allocators'!L$8:L$63,'Input-Ext Allocators'!$B$8:$B$63,$F96))*$D96</f>
        <v>0</v>
      </c>
      <c r="P96" s="143">
        <f ca="1">IFERROR(INDEX(P$269:P$305,MATCH($F96,$B$269:$B$305,0))/INDEX($D$269:$D$305,MATCH($F96,$B$269:$B$305,0)),SUMIFS('Input-Ext Allocators'!M$8:M$63,'Input-Ext Allocators'!$B$8:$B$63,$F96))*$D96</f>
        <v>0</v>
      </c>
      <c r="Q96" s="143">
        <f ca="1">IFERROR(INDEX(Q$269:Q$305,MATCH($F96,$B$269:$B$305,0))/INDEX($D$269:$D$305,MATCH($F96,$B$269:$B$305,0)),SUMIFS('Input-Ext Allocators'!N$8:N$63,'Input-Ext Allocators'!$B$8:$B$63,$F96))*$D96</f>
        <v>0</v>
      </c>
      <c r="R96" s="143">
        <f ca="1">IFERROR(INDEX(R$269:R$305,MATCH($F96,$B$269:$B$305,0))/INDEX($D$269:$D$305,MATCH($F96,$B$269:$B$305,0)),SUMIFS('Input-Ext Allocators'!O$8:O$63,'Input-Ext Allocators'!$B$8:$B$63,$F96))*$D96</f>
        <v>0</v>
      </c>
      <c r="S96" s="143">
        <f ca="1">IFERROR(INDEX(S$269:S$305,MATCH($F96,$B$269:$B$305,0))/INDEX($D$269:$D$305,MATCH($F96,$B$269:$B$305,0)),SUMIFS('Input-Ext Allocators'!P$8:P$63,'Input-Ext Allocators'!$B$8:$B$63,$F96))*$D96</f>
        <v>0</v>
      </c>
      <c r="T96" s="143">
        <f ca="1">IFERROR(INDEX(T$269:T$305,MATCH($F96,$B$269:$B$305,0))/INDEX($D$269:$D$305,MATCH($F96,$B$269:$B$305,0)),SUMIFS('Input-Ext Allocators'!Q$8:Q$63,'Input-Ext Allocators'!$B$8:$B$63,$F96))*$D96</f>
        <v>0</v>
      </c>
      <c r="U96" s="143">
        <f ca="1">IFERROR(INDEX(U$269:U$305,MATCH($F96,$B$269:$B$305,0))/INDEX($D$269:$D$305,MATCH($F96,$B$269:$B$305,0)),SUMIFS('Input-Ext Allocators'!R$8:R$63,'Input-Ext Allocators'!$B$8:$B$63,$F96))*$D96</f>
        <v>0</v>
      </c>
      <c r="V96" s="143">
        <f ca="1">IFERROR(INDEX(V$269:V$305,MATCH($F96,$B$269:$B$305,0))/INDEX($D$269:$D$305,MATCH($F96,$B$269:$B$305,0)),SUMIFS('Input-Ext Allocators'!S$8:S$63,'Input-Ext Allocators'!$B$8:$B$63,$F96))*$D96</f>
        <v>0</v>
      </c>
      <c r="W96" s="143">
        <f ca="1">IFERROR(INDEX(W$269:W$305,MATCH($F96,$B$269:$B$305,0))/INDEX($D$269:$D$305,MATCH($F96,$B$269:$B$305,0)),SUMIFS('Input-Ext Allocators'!T$8:T$63,'Input-Ext Allocators'!$B$8:$B$63,$F96))*$D96</f>
        <v>0</v>
      </c>
      <c r="X96" s="143">
        <f ca="1">IFERROR(INDEX(X$269:X$305,MATCH($F96,$B$269:$B$305,0))/INDEX($D$269:$D$305,MATCH($F96,$B$269:$B$305,0)),SUMIFS('Input-Ext Allocators'!U$8:U$63,'Input-Ext Allocators'!$B$8:$B$63,$F96))*$D96</f>
        <v>0</v>
      </c>
      <c r="Y96" s="143">
        <f ca="1">IFERROR(INDEX(Y$269:Y$305,MATCH($F96,$B$269:$B$305,0))/INDEX($D$269:$D$305,MATCH($F96,$B$269:$B$305,0)),SUMIFS('Input-Ext Allocators'!V$8:V$63,'Input-Ext Allocators'!$B$8:$B$63,$F96))*$D96</f>
        <v>0</v>
      </c>
      <c r="Z96" s="143">
        <f ca="1">IFERROR(INDEX(Z$269:Z$305,MATCH($F96,$B$269:$B$305,0))/INDEX($D$269:$D$305,MATCH($F96,$B$269:$B$305,0)),SUMIFS('Input-Ext Allocators'!W$8:W$63,'Input-Ext Allocators'!$B$8:$B$63,$F96))*$D96</f>
        <v>0</v>
      </c>
    </row>
    <row r="97" spans="1:26" outlineLevel="1">
      <c r="A97" s="113">
        <f>IF(ISBLANK('Input-Accounts'!A97),"",'Input-Accounts'!A97)</f>
        <v>82</v>
      </c>
      <c r="B97" s="17" t="str">
        <f>IF(ISBLANK('Input-Accounts'!B97),"",'Input-Accounts'!B97)</f>
        <v>Office Furniture and Equipment</v>
      </c>
      <c r="C97" s="113">
        <f>IF(ISBLANK('Input-Accounts'!C97),"",'Input-Accounts'!C97)</f>
        <v>391</v>
      </c>
      <c r="D97" s="143">
        <f t="shared" ca="1" si="23"/>
        <v>-34413.93021690422</v>
      </c>
      <c r="E97" s="143">
        <f t="shared" ca="1" si="19"/>
        <v>0</v>
      </c>
      <c r="F97" s="89" t="str" cm="1">
        <f t="array" aca="1" ref="F97" ca="1">IF(D97=0,"-",IF('Input-Accounts'!$E97&lt;&gt;0,'Input-Accounts'!$E97,INDEX('Input-Accounts'!$H97:$J97,,MATCH($F$6,'Input-Accounts'!$H$6:$J$6,0))))</f>
        <v>INT_T&amp;D_PLANT</v>
      </c>
      <c r="G97" s="143">
        <f ca="1">IFERROR(INDEX(G$269:G$305,MATCH($F97,$B$269:$B$305,0))/INDEX($D$269:$D$305,MATCH($F97,$B$269:$B$305,0)),SUMIFS('Input-Ext Allocators'!D$8:D$63,'Input-Ext Allocators'!$B$8:$B$63,$F97))*$D97</f>
        <v>-6260.2085962587898</v>
      </c>
      <c r="H97" s="143">
        <f ca="1">IFERROR(INDEX(H$269:H$305,MATCH($F97,$B$269:$B$305,0))/INDEX($D$269:$D$305,MATCH($F97,$B$269:$B$305,0)),SUMIFS('Input-Ext Allocators'!E$8:E$63,'Input-Ext Allocators'!$B$8:$B$63,$F97))*$D97</f>
        <v>-4294.7751141382769</v>
      </c>
      <c r="I97" s="143">
        <f ca="1">IFERROR(INDEX(I$269:I$305,MATCH($F97,$B$269:$B$305,0))/INDEX($D$269:$D$305,MATCH($F97,$B$269:$B$305,0)),SUMIFS('Input-Ext Allocators'!F$8:F$63,'Input-Ext Allocators'!$B$8:$B$63,$F97))*$D97</f>
        <v>-466.6881846242411</v>
      </c>
      <c r="J97" s="143">
        <f ca="1">IFERROR(INDEX(J$269:J$305,MATCH($F97,$B$269:$B$305,0))/INDEX($D$269:$D$305,MATCH($F97,$B$269:$B$305,0)),SUMIFS('Input-Ext Allocators'!G$8:G$63,'Input-Ext Allocators'!$B$8:$B$63,$F97))*$D97</f>
        <v>-586.69585320159194</v>
      </c>
      <c r="K97" s="143">
        <f ca="1">IFERROR(INDEX(K$269:K$305,MATCH($F97,$B$269:$B$305,0))/INDEX($D$269:$D$305,MATCH($F97,$B$269:$B$305,0)),SUMIFS('Input-Ext Allocators'!H$8:H$63,'Input-Ext Allocators'!$B$8:$B$63,$F97))*$D97</f>
        <v>-57.971479254893744</v>
      </c>
      <c r="L97" s="143">
        <f ca="1">IFERROR(INDEX(L$269:L$305,MATCH($F97,$B$269:$B$305,0))/INDEX($D$269:$D$305,MATCH($F97,$B$269:$B$305,0)),SUMIFS('Input-Ext Allocators'!I$8:I$63,'Input-Ext Allocators'!$B$8:$B$63,$F97))*$D97</f>
        <v>-17926.457856498339</v>
      </c>
      <c r="M97" s="143">
        <f ca="1">IFERROR(INDEX(M$269:M$305,MATCH($F97,$B$269:$B$305,0))/INDEX($D$269:$D$305,MATCH($F97,$B$269:$B$305,0)),SUMIFS('Input-Ext Allocators'!J$8:J$63,'Input-Ext Allocators'!$B$8:$B$63,$F97))*$D97</f>
        <v>-4821.1331329280893</v>
      </c>
      <c r="N97" s="143">
        <f ca="1">IFERROR(INDEX(N$269:N$305,MATCH($F97,$B$269:$B$305,0))/INDEX($D$269:$D$305,MATCH($F97,$B$269:$B$305,0)),SUMIFS('Input-Ext Allocators'!K$8:K$63,'Input-Ext Allocators'!$B$8:$B$63,$F97))*$D97</f>
        <v>0</v>
      </c>
      <c r="O97" s="143">
        <f ca="1">IFERROR(INDEX(O$269:O$305,MATCH($F97,$B$269:$B$305,0))/INDEX($D$269:$D$305,MATCH($F97,$B$269:$B$305,0)),SUMIFS('Input-Ext Allocators'!L$8:L$63,'Input-Ext Allocators'!$B$8:$B$63,$F97))*$D97</f>
        <v>0</v>
      </c>
      <c r="P97" s="143">
        <f ca="1">IFERROR(INDEX(P$269:P$305,MATCH($F97,$B$269:$B$305,0))/INDEX($D$269:$D$305,MATCH($F97,$B$269:$B$305,0)),SUMIFS('Input-Ext Allocators'!M$8:M$63,'Input-Ext Allocators'!$B$8:$B$63,$F97))*$D97</f>
        <v>0</v>
      </c>
      <c r="Q97" s="143">
        <f ca="1">IFERROR(INDEX(Q$269:Q$305,MATCH($F97,$B$269:$B$305,0))/INDEX($D$269:$D$305,MATCH($F97,$B$269:$B$305,0)),SUMIFS('Input-Ext Allocators'!N$8:N$63,'Input-Ext Allocators'!$B$8:$B$63,$F97))*$D97</f>
        <v>0</v>
      </c>
      <c r="R97" s="143">
        <f ca="1">IFERROR(INDEX(R$269:R$305,MATCH($F97,$B$269:$B$305,0))/INDEX($D$269:$D$305,MATCH($F97,$B$269:$B$305,0)),SUMIFS('Input-Ext Allocators'!O$8:O$63,'Input-Ext Allocators'!$B$8:$B$63,$F97))*$D97</f>
        <v>0</v>
      </c>
      <c r="S97" s="143">
        <f ca="1">IFERROR(INDEX(S$269:S$305,MATCH($F97,$B$269:$B$305,0))/INDEX($D$269:$D$305,MATCH($F97,$B$269:$B$305,0)),SUMIFS('Input-Ext Allocators'!P$8:P$63,'Input-Ext Allocators'!$B$8:$B$63,$F97))*$D97</f>
        <v>0</v>
      </c>
      <c r="T97" s="143">
        <f ca="1">IFERROR(INDEX(T$269:T$305,MATCH($F97,$B$269:$B$305,0))/INDEX($D$269:$D$305,MATCH($F97,$B$269:$B$305,0)),SUMIFS('Input-Ext Allocators'!Q$8:Q$63,'Input-Ext Allocators'!$B$8:$B$63,$F97))*$D97</f>
        <v>0</v>
      </c>
      <c r="U97" s="143">
        <f ca="1">IFERROR(INDEX(U$269:U$305,MATCH($F97,$B$269:$B$305,0))/INDEX($D$269:$D$305,MATCH($F97,$B$269:$B$305,0)),SUMIFS('Input-Ext Allocators'!R$8:R$63,'Input-Ext Allocators'!$B$8:$B$63,$F97))*$D97</f>
        <v>0</v>
      </c>
      <c r="V97" s="143">
        <f ca="1">IFERROR(INDEX(V$269:V$305,MATCH($F97,$B$269:$B$305,0))/INDEX($D$269:$D$305,MATCH($F97,$B$269:$B$305,0)),SUMIFS('Input-Ext Allocators'!S$8:S$63,'Input-Ext Allocators'!$B$8:$B$63,$F97))*$D97</f>
        <v>0</v>
      </c>
      <c r="W97" s="143">
        <f ca="1">IFERROR(INDEX(W$269:W$305,MATCH($F97,$B$269:$B$305,0))/INDEX($D$269:$D$305,MATCH($F97,$B$269:$B$305,0)),SUMIFS('Input-Ext Allocators'!T$8:T$63,'Input-Ext Allocators'!$B$8:$B$63,$F97))*$D97</f>
        <v>0</v>
      </c>
      <c r="X97" s="143">
        <f ca="1">IFERROR(INDEX(X$269:X$305,MATCH($F97,$B$269:$B$305,0))/INDEX($D$269:$D$305,MATCH($F97,$B$269:$B$305,0)),SUMIFS('Input-Ext Allocators'!U$8:U$63,'Input-Ext Allocators'!$B$8:$B$63,$F97))*$D97</f>
        <v>0</v>
      </c>
      <c r="Y97" s="143">
        <f ca="1">IFERROR(INDEX(Y$269:Y$305,MATCH($F97,$B$269:$B$305,0))/INDEX($D$269:$D$305,MATCH($F97,$B$269:$B$305,0)),SUMIFS('Input-Ext Allocators'!V$8:V$63,'Input-Ext Allocators'!$B$8:$B$63,$F97))*$D97</f>
        <v>0</v>
      </c>
      <c r="Z97" s="143">
        <f ca="1">IFERROR(INDEX(Z$269:Z$305,MATCH($F97,$B$269:$B$305,0))/INDEX($D$269:$D$305,MATCH($F97,$B$269:$B$305,0)),SUMIFS('Input-Ext Allocators'!W$8:W$63,'Input-Ext Allocators'!$B$8:$B$63,$F97))*$D97</f>
        <v>0</v>
      </c>
    </row>
    <row r="98" spans="1:26" outlineLevel="1">
      <c r="A98" s="113">
        <f>IF(ISBLANK('Input-Accounts'!A98),"",'Input-Accounts'!A98)</f>
        <v>83</v>
      </c>
      <c r="B98" s="17" t="str">
        <f>IF(ISBLANK('Input-Accounts'!B98),"",'Input-Accounts'!B98)</f>
        <v>Transportation Equipment</v>
      </c>
      <c r="C98" s="113">
        <f>IF(ISBLANK('Input-Accounts'!C98),"",'Input-Accounts'!C98)</f>
        <v>392</v>
      </c>
      <c r="D98" s="143">
        <f t="shared" ca="1" si="23"/>
        <v>-99364.107918347756</v>
      </c>
      <c r="E98" s="143">
        <f t="shared" ca="1" si="19"/>
        <v>0</v>
      </c>
      <c r="F98" s="89" t="str" cm="1">
        <f t="array" aca="1" ref="F98" ca="1">IF(D98=0,"-",IF('Input-Accounts'!$E98&lt;&gt;0,'Input-Accounts'!$E98,INDEX('Input-Accounts'!$H98:$J98,,MATCH($F$6,'Input-Accounts'!$H$6:$J$6,0))))</f>
        <v>INT_T&amp;D_PLANT</v>
      </c>
      <c r="G98" s="143">
        <f ca="1">IFERROR(INDEX(G$269:G$305,MATCH($F98,$B$269:$B$305,0))/INDEX($D$269:$D$305,MATCH($F98,$B$269:$B$305,0)),SUMIFS('Input-Ext Allocators'!D$8:D$63,'Input-Ext Allocators'!$B$8:$B$63,$F98))*$D98</f>
        <v>-18075.239841233793</v>
      </c>
      <c r="H98" s="143">
        <f ca="1">IFERROR(INDEX(H$269:H$305,MATCH($F98,$B$269:$B$305,0))/INDEX($D$269:$D$305,MATCH($F98,$B$269:$B$305,0)),SUMIFS('Input-Ext Allocators'!E$8:E$63,'Input-Ext Allocators'!$B$8:$B$63,$F98))*$D98</f>
        <v>-12400.399932137101</v>
      </c>
      <c r="I98" s="143">
        <f ca="1">IFERROR(INDEX(I$269:I$305,MATCH($F98,$B$269:$B$305,0))/INDEX($D$269:$D$305,MATCH($F98,$B$269:$B$305,0)),SUMIFS('Input-Ext Allocators'!F$8:F$63,'Input-Ext Allocators'!$B$8:$B$63,$F98))*$D98</f>
        <v>-1347.4791995260923</v>
      </c>
      <c r="J98" s="143">
        <f ca="1">IFERROR(INDEX(J$269:J$305,MATCH($F98,$B$269:$B$305,0))/INDEX($D$269:$D$305,MATCH($F98,$B$269:$B$305,0)),SUMIFS('Input-Ext Allocators'!G$8:G$63,'Input-Ext Allocators'!$B$8:$B$63,$F98))*$D98</f>
        <v>-1693.9800163869304</v>
      </c>
      <c r="K98" s="143">
        <f ca="1">IFERROR(INDEX(K$269:K$305,MATCH($F98,$B$269:$B$305,0))/INDEX($D$269:$D$305,MATCH($F98,$B$269:$B$305,0)),SUMIFS('Input-Ext Allocators'!H$8:H$63,'Input-Ext Allocators'!$B$8:$B$63,$F98))*$D98</f>
        <v>-167.3823444333031</v>
      </c>
      <c r="L98" s="143">
        <f ca="1">IFERROR(INDEX(L$269:L$305,MATCH($F98,$B$269:$B$305,0))/INDEX($D$269:$D$305,MATCH($F98,$B$269:$B$305,0)),SUMIFS('Input-Ext Allocators'!I$8:I$63,'Input-Ext Allocators'!$B$8:$B$63,$F98))*$D98</f>
        <v>-51759.461410538352</v>
      </c>
      <c r="M98" s="143">
        <f ca="1">IFERROR(INDEX(M$269:M$305,MATCH($F98,$B$269:$B$305,0))/INDEX($D$269:$D$305,MATCH($F98,$B$269:$B$305,0)),SUMIFS('Input-Ext Allocators'!J$8:J$63,'Input-Ext Allocators'!$B$8:$B$63,$F98))*$D98</f>
        <v>-13920.165174092181</v>
      </c>
      <c r="N98" s="143">
        <f ca="1">IFERROR(INDEX(N$269:N$305,MATCH($F98,$B$269:$B$305,0))/INDEX($D$269:$D$305,MATCH($F98,$B$269:$B$305,0)),SUMIFS('Input-Ext Allocators'!K$8:K$63,'Input-Ext Allocators'!$B$8:$B$63,$F98))*$D98</f>
        <v>0</v>
      </c>
      <c r="O98" s="143">
        <f ca="1">IFERROR(INDEX(O$269:O$305,MATCH($F98,$B$269:$B$305,0))/INDEX($D$269:$D$305,MATCH($F98,$B$269:$B$305,0)),SUMIFS('Input-Ext Allocators'!L$8:L$63,'Input-Ext Allocators'!$B$8:$B$63,$F98))*$D98</f>
        <v>0</v>
      </c>
      <c r="P98" s="143">
        <f ca="1">IFERROR(INDEX(P$269:P$305,MATCH($F98,$B$269:$B$305,0))/INDEX($D$269:$D$305,MATCH($F98,$B$269:$B$305,0)),SUMIFS('Input-Ext Allocators'!M$8:M$63,'Input-Ext Allocators'!$B$8:$B$63,$F98))*$D98</f>
        <v>0</v>
      </c>
      <c r="Q98" s="143">
        <f ca="1">IFERROR(INDEX(Q$269:Q$305,MATCH($F98,$B$269:$B$305,0))/INDEX($D$269:$D$305,MATCH($F98,$B$269:$B$305,0)),SUMIFS('Input-Ext Allocators'!N$8:N$63,'Input-Ext Allocators'!$B$8:$B$63,$F98))*$D98</f>
        <v>0</v>
      </c>
      <c r="R98" s="143">
        <f ca="1">IFERROR(INDEX(R$269:R$305,MATCH($F98,$B$269:$B$305,0))/INDEX($D$269:$D$305,MATCH($F98,$B$269:$B$305,0)),SUMIFS('Input-Ext Allocators'!O$8:O$63,'Input-Ext Allocators'!$B$8:$B$63,$F98))*$D98</f>
        <v>0</v>
      </c>
      <c r="S98" s="143">
        <f ca="1">IFERROR(INDEX(S$269:S$305,MATCH($F98,$B$269:$B$305,0))/INDEX($D$269:$D$305,MATCH($F98,$B$269:$B$305,0)),SUMIFS('Input-Ext Allocators'!P$8:P$63,'Input-Ext Allocators'!$B$8:$B$63,$F98))*$D98</f>
        <v>0</v>
      </c>
      <c r="T98" s="143">
        <f ca="1">IFERROR(INDEX(T$269:T$305,MATCH($F98,$B$269:$B$305,0))/INDEX($D$269:$D$305,MATCH($F98,$B$269:$B$305,0)),SUMIFS('Input-Ext Allocators'!Q$8:Q$63,'Input-Ext Allocators'!$B$8:$B$63,$F98))*$D98</f>
        <v>0</v>
      </c>
      <c r="U98" s="143">
        <f ca="1">IFERROR(INDEX(U$269:U$305,MATCH($F98,$B$269:$B$305,0))/INDEX($D$269:$D$305,MATCH($F98,$B$269:$B$305,0)),SUMIFS('Input-Ext Allocators'!R$8:R$63,'Input-Ext Allocators'!$B$8:$B$63,$F98))*$D98</f>
        <v>0</v>
      </c>
      <c r="V98" s="143">
        <f ca="1">IFERROR(INDEX(V$269:V$305,MATCH($F98,$B$269:$B$305,0))/INDEX($D$269:$D$305,MATCH($F98,$B$269:$B$305,0)),SUMIFS('Input-Ext Allocators'!S$8:S$63,'Input-Ext Allocators'!$B$8:$B$63,$F98))*$D98</f>
        <v>0</v>
      </c>
      <c r="W98" s="143">
        <f ca="1">IFERROR(INDEX(W$269:W$305,MATCH($F98,$B$269:$B$305,0))/INDEX($D$269:$D$305,MATCH($F98,$B$269:$B$305,0)),SUMIFS('Input-Ext Allocators'!T$8:T$63,'Input-Ext Allocators'!$B$8:$B$63,$F98))*$D98</f>
        <v>0</v>
      </c>
      <c r="X98" s="143">
        <f ca="1">IFERROR(INDEX(X$269:X$305,MATCH($F98,$B$269:$B$305,0))/INDEX($D$269:$D$305,MATCH($F98,$B$269:$B$305,0)),SUMIFS('Input-Ext Allocators'!U$8:U$63,'Input-Ext Allocators'!$B$8:$B$63,$F98))*$D98</f>
        <v>0</v>
      </c>
      <c r="Y98" s="143">
        <f ca="1">IFERROR(INDEX(Y$269:Y$305,MATCH($F98,$B$269:$B$305,0))/INDEX($D$269:$D$305,MATCH($F98,$B$269:$B$305,0)),SUMIFS('Input-Ext Allocators'!V$8:V$63,'Input-Ext Allocators'!$B$8:$B$63,$F98))*$D98</f>
        <v>0</v>
      </c>
      <c r="Z98" s="143">
        <f ca="1">IFERROR(INDEX(Z$269:Z$305,MATCH($F98,$B$269:$B$305,0))/INDEX($D$269:$D$305,MATCH($F98,$B$269:$B$305,0)),SUMIFS('Input-Ext Allocators'!W$8:W$63,'Input-Ext Allocators'!$B$8:$B$63,$F98))*$D98</f>
        <v>0</v>
      </c>
    </row>
    <row r="99" spans="1:26" outlineLevel="1">
      <c r="A99" s="113">
        <f>IF(ISBLANK('Input-Accounts'!A99),"",'Input-Accounts'!A99)</f>
        <v>84</v>
      </c>
      <c r="B99" s="17" t="str">
        <f>IF(ISBLANK('Input-Accounts'!B99),"",'Input-Accounts'!B99)</f>
        <v>Stores Equipment</v>
      </c>
      <c r="C99" s="113">
        <f>IF(ISBLANK('Input-Accounts'!C99),"",'Input-Accounts'!C99)</f>
        <v>393</v>
      </c>
      <c r="D99" s="143">
        <f t="shared" ca="1" si="23"/>
        <v>-939.2978072389933</v>
      </c>
      <c r="E99" s="143">
        <f t="shared" ca="1" si="19"/>
        <v>0</v>
      </c>
      <c r="F99" s="89" t="str" cm="1">
        <f t="array" aca="1" ref="F99" ca="1">IF(D99=0,"-",IF('Input-Accounts'!$E99&lt;&gt;0,'Input-Accounts'!$E99,INDEX('Input-Accounts'!$H99:$J99,,MATCH($F$6,'Input-Accounts'!$H$6:$J$6,0))))</f>
        <v>INT_T&amp;D_PLANT</v>
      </c>
      <c r="G99" s="143">
        <f ca="1">IFERROR(INDEX(G$269:G$305,MATCH($F99,$B$269:$B$305,0))/INDEX($D$269:$D$305,MATCH($F99,$B$269:$B$305,0)),SUMIFS('Input-Ext Allocators'!D$8:D$63,'Input-Ext Allocators'!$B$8:$B$63,$F99))*$D99</f>
        <v>-170.86686031682038</v>
      </c>
      <c r="H99" s="143">
        <f ca="1">IFERROR(INDEX(H$269:H$305,MATCH($F99,$B$269:$B$305,0))/INDEX($D$269:$D$305,MATCH($F99,$B$269:$B$305,0)),SUMIFS('Input-Ext Allocators'!E$8:E$63,'Input-Ext Allocators'!$B$8:$B$63,$F99))*$D99</f>
        <v>-117.22209064378042</v>
      </c>
      <c r="I99" s="143">
        <f ca="1">IFERROR(INDEX(I$269:I$305,MATCH($F99,$B$269:$B$305,0))/INDEX($D$269:$D$305,MATCH($F99,$B$269:$B$305,0)),SUMIFS('Input-Ext Allocators'!F$8:F$63,'Input-Ext Allocators'!$B$8:$B$63,$F99))*$D99</f>
        <v>-12.737841499619618</v>
      </c>
      <c r="J99" s="143">
        <f ca="1">IFERROR(INDEX(J$269:J$305,MATCH($F99,$B$269:$B$305,0))/INDEX($D$269:$D$305,MATCH($F99,$B$269:$B$305,0)),SUMIFS('Input-Ext Allocators'!G$8:G$63,'Input-Ext Allocators'!$B$8:$B$63,$F99))*$D99</f>
        <v>-16.013344740199784</v>
      </c>
      <c r="K99" s="143">
        <f ca="1">IFERROR(INDEX(K$269:K$305,MATCH($F99,$B$269:$B$305,0))/INDEX($D$269:$D$305,MATCH($F99,$B$269:$B$305,0)),SUMIFS('Input-Ext Allocators'!H$8:H$63,'Input-Ext Allocators'!$B$8:$B$63,$F99))*$D99</f>
        <v>-1.5822802860155527</v>
      </c>
      <c r="L99" s="143">
        <f ca="1">IFERROR(INDEX(L$269:L$305,MATCH($F99,$B$269:$B$305,0))/INDEX($D$269:$D$305,MATCH($F99,$B$269:$B$305,0)),SUMIFS('Input-Ext Allocators'!I$8:I$63,'Input-Ext Allocators'!$B$8:$B$63,$F99))*$D99</f>
        <v>-489.28682222700911</v>
      </c>
      <c r="M99" s="143">
        <f ca="1">IFERROR(INDEX(M$269:M$305,MATCH($F99,$B$269:$B$305,0))/INDEX($D$269:$D$305,MATCH($F99,$B$269:$B$305,0)),SUMIFS('Input-Ext Allocators'!J$8:J$63,'Input-Ext Allocators'!$B$8:$B$63,$F99))*$D99</f>
        <v>-131.58856752554843</v>
      </c>
      <c r="N99" s="143">
        <f ca="1">IFERROR(INDEX(N$269:N$305,MATCH($F99,$B$269:$B$305,0))/INDEX($D$269:$D$305,MATCH($F99,$B$269:$B$305,0)),SUMIFS('Input-Ext Allocators'!K$8:K$63,'Input-Ext Allocators'!$B$8:$B$63,$F99))*$D99</f>
        <v>0</v>
      </c>
      <c r="O99" s="143">
        <f ca="1">IFERROR(INDEX(O$269:O$305,MATCH($F99,$B$269:$B$305,0))/INDEX($D$269:$D$305,MATCH($F99,$B$269:$B$305,0)),SUMIFS('Input-Ext Allocators'!L$8:L$63,'Input-Ext Allocators'!$B$8:$B$63,$F99))*$D99</f>
        <v>0</v>
      </c>
      <c r="P99" s="143">
        <f ca="1">IFERROR(INDEX(P$269:P$305,MATCH($F99,$B$269:$B$305,0))/INDEX($D$269:$D$305,MATCH($F99,$B$269:$B$305,0)),SUMIFS('Input-Ext Allocators'!M$8:M$63,'Input-Ext Allocators'!$B$8:$B$63,$F99))*$D99</f>
        <v>0</v>
      </c>
      <c r="Q99" s="143">
        <f ca="1">IFERROR(INDEX(Q$269:Q$305,MATCH($F99,$B$269:$B$305,0))/INDEX($D$269:$D$305,MATCH($F99,$B$269:$B$305,0)),SUMIFS('Input-Ext Allocators'!N$8:N$63,'Input-Ext Allocators'!$B$8:$B$63,$F99))*$D99</f>
        <v>0</v>
      </c>
      <c r="R99" s="143">
        <f ca="1">IFERROR(INDEX(R$269:R$305,MATCH($F99,$B$269:$B$305,0))/INDEX($D$269:$D$305,MATCH($F99,$B$269:$B$305,0)),SUMIFS('Input-Ext Allocators'!O$8:O$63,'Input-Ext Allocators'!$B$8:$B$63,$F99))*$D99</f>
        <v>0</v>
      </c>
      <c r="S99" s="143">
        <f ca="1">IFERROR(INDEX(S$269:S$305,MATCH($F99,$B$269:$B$305,0))/INDEX($D$269:$D$305,MATCH($F99,$B$269:$B$305,0)),SUMIFS('Input-Ext Allocators'!P$8:P$63,'Input-Ext Allocators'!$B$8:$B$63,$F99))*$D99</f>
        <v>0</v>
      </c>
      <c r="T99" s="143">
        <f ca="1">IFERROR(INDEX(T$269:T$305,MATCH($F99,$B$269:$B$305,0))/INDEX($D$269:$D$305,MATCH($F99,$B$269:$B$305,0)),SUMIFS('Input-Ext Allocators'!Q$8:Q$63,'Input-Ext Allocators'!$B$8:$B$63,$F99))*$D99</f>
        <v>0</v>
      </c>
      <c r="U99" s="143">
        <f ca="1">IFERROR(INDEX(U$269:U$305,MATCH($F99,$B$269:$B$305,0))/INDEX($D$269:$D$305,MATCH($F99,$B$269:$B$305,0)),SUMIFS('Input-Ext Allocators'!R$8:R$63,'Input-Ext Allocators'!$B$8:$B$63,$F99))*$D99</f>
        <v>0</v>
      </c>
      <c r="V99" s="143">
        <f ca="1">IFERROR(INDEX(V$269:V$305,MATCH($F99,$B$269:$B$305,0))/INDEX($D$269:$D$305,MATCH($F99,$B$269:$B$305,0)),SUMIFS('Input-Ext Allocators'!S$8:S$63,'Input-Ext Allocators'!$B$8:$B$63,$F99))*$D99</f>
        <v>0</v>
      </c>
      <c r="W99" s="143">
        <f ca="1">IFERROR(INDEX(W$269:W$305,MATCH($F99,$B$269:$B$305,0))/INDEX($D$269:$D$305,MATCH($F99,$B$269:$B$305,0)),SUMIFS('Input-Ext Allocators'!T$8:T$63,'Input-Ext Allocators'!$B$8:$B$63,$F99))*$D99</f>
        <v>0</v>
      </c>
      <c r="X99" s="143">
        <f ca="1">IFERROR(INDEX(X$269:X$305,MATCH($F99,$B$269:$B$305,0))/INDEX($D$269:$D$305,MATCH($F99,$B$269:$B$305,0)),SUMIFS('Input-Ext Allocators'!U$8:U$63,'Input-Ext Allocators'!$B$8:$B$63,$F99))*$D99</f>
        <v>0</v>
      </c>
      <c r="Y99" s="143">
        <f ca="1">IFERROR(INDEX(Y$269:Y$305,MATCH($F99,$B$269:$B$305,0))/INDEX($D$269:$D$305,MATCH($F99,$B$269:$B$305,0)),SUMIFS('Input-Ext Allocators'!V$8:V$63,'Input-Ext Allocators'!$B$8:$B$63,$F99))*$D99</f>
        <v>0</v>
      </c>
      <c r="Z99" s="143">
        <f ca="1">IFERROR(INDEX(Z$269:Z$305,MATCH($F99,$B$269:$B$305,0))/INDEX($D$269:$D$305,MATCH($F99,$B$269:$B$305,0)),SUMIFS('Input-Ext Allocators'!W$8:W$63,'Input-Ext Allocators'!$B$8:$B$63,$F99))*$D99</f>
        <v>0</v>
      </c>
    </row>
    <row r="100" spans="1:26" outlineLevel="1">
      <c r="A100" s="113">
        <f>IF(ISBLANK('Input-Accounts'!A100),"",'Input-Accounts'!A100)</f>
        <v>85</v>
      </c>
      <c r="B100" s="17" t="str">
        <f>IF(ISBLANK('Input-Accounts'!B100),"",'Input-Accounts'!B100)</f>
        <v xml:space="preserve">Tools, Shop, and Garage Equipment </v>
      </c>
      <c r="C100" s="113">
        <f>IF(ISBLANK('Input-Accounts'!C100),"",'Input-Accounts'!C100)</f>
        <v>394</v>
      </c>
      <c r="D100" s="143">
        <f t="shared" ca="1" si="23"/>
        <v>-63654.10472238814</v>
      </c>
      <c r="E100" s="143">
        <f t="shared" ca="1" si="19"/>
        <v>0</v>
      </c>
      <c r="F100" s="89" t="str" cm="1">
        <f t="array" aca="1" ref="F100" ca="1">IF(D100=0,"-",IF('Input-Accounts'!$E100&lt;&gt;0,'Input-Accounts'!$E100,INDEX('Input-Accounts'!$H100:$J100,,MATCH($F$6,'Input-Accounts'!$H$6:$J$6,0))))</f>
        <v>INT_T&amp;D_PLANT</v>
      </c>
      <c r="G100" s="143">
        <f ca="1">IFERROR(INDEX(G$269:G$305,MATCH($F100,$B$269:$B$305,0))/INDEX($D$269:$D$305,MATCH($F100,$B$269:$B$305,0)),SUMIFS('Input-Ext Allocators'!D$8:D$63,'Input-Ext Allocators'!$B$8:$B$63,$F100))*$D100</f>
        <v>-11579.263718461109</v>
      </c>
      <c r="H100" s="143">
        <f ca="1">IFERROR(INDEX(H$269:H$305,MATCH($F100,$B$269:$B$305,0))/INDEX($D$269:$D$305,MATCH($F100,$B$269:$B$305,0)),SUMIFS('Input-Ext Allocators'!E$8:E$63,'Input-Ext Allocators'!$B$8:$B$63,$F100))*$D100</f>
        <v>-7943.8780502954369</v>
      </c>
      <c r="I100" s="143">
        <f ca="1">IFERROR(INDEX(I$269:I$305,MATCH($F100,$B$269:$B$305,0))/INDEX($D$269:$D$305,MATCH($F100,$B$269:$B$305,0)),SUMIFS('Input-Ext Allocators'!F$8:F$63,'Input-Ext Allocators'!$B$8:$B$63,$F100))*$D100</f>
        <v>-863.21493620570777</v>
      </c>
      <c r="J100" s="143">
        <f ca="1">IFERROR(INDEX(J$269:J$305,MATCH($F100,$B$269:$B$305,0))/INDEX($D$269:$D$305,MATCH($F100,$B$269:$B$305,0)),SUMIFS('Input-Ext Allocators'!G$8:G$63,'Input-Ext Allocators'!$B$8:$B$63,$F100))*$D100</f>
        <v>-1085.1884409744262</v>
      </c>
      <c r="K100" s="143">
        <f ca="1">IFERROR(INDEX(K$269:K$305,MATCH($F100,$B$269:$B$305,0))/INDEX($D$269:$D$305,MATCH($F100,$B$269:$B$305,0)),SUMIFS('Input-Ext Allocators'!H$8:H$63,'Input-Ext Allocators'!$B$8:$B$63,$F100))*$D100</f>
        <v>-107.22758453174752</v>
      </c>
      <c r="L100" s="143">
        <f ca="1">IFERROR(INDEX(L$269:L$305,MATCH($F100,$B$269:$B$305,0))/INDEX($D$269:$D$305,MATCH($F100,$B$269:$B$305,0)),SUMIFS('Input-Ext Allocators'!I$8:I$63,'Input-Ext Allocators'!$B$8:$B$63,$F100))*$D100</f>
        <v>-33157.870040037298</v>
      </c>
      <c r="M100" s="143">
        <f ca="1">IFERROR(INDEX(M$269:M$305,MATCH($F100,$B$269:$B$305,0))/INDEX($D$269:$D$305,MATCH($F100,$B$269:$B$305,0)),SUMIFS('Input-Ext Allocators'!J$8:J$63,'Input-Ext Allocators'!$B$8:$B$63,$F100))*$D100</f>
        <v>-8917.4619518824129</v>
      </c>
      <c r="N100" s="143">
        <f ca="1">IFERROR(INDEX(N$269:N$305,MATCH($F100,$B$269:$B$305,0))/INDEX($D$269:$D$305,MATCH($F100,$B$269:$B$305,0)),SUMIFS('Input-Ext Allocators'!K$8:K$63,'Input-Ext Allocators'!$B$8:$B$63,$F100))*$D100</f>
        <v>0</v>
      </c>
      <c r="O100" s="143">
        <f ca="1">IFERROR(INDEX(O$269:O$305,MATCH($F100,$B$269:$B$305,0))/INDEX($D$269:$D$305,MATCH($F100,$B$269:$B$305,0)),SUMIFS('Input-Ext Allocators'!L$8:L$63,'Input-Ext Allocators'!$B$8:$B$63,$F100))*$D100</f>
        <v>0</v>
      </c>
      <c r="P100" s="143">
        <f ca="1">IFERROR(INDEX(P$269:P$305,MATCH($F100,$B$269:$B$305,0))/INDEX($D$269:$D$305,MATCH($F100,$B$269:$B$305,0)),SUMIFS('Input-Ext Allocators'!M$8:M$63,'Input-Ext Allocators'!$B$8:$B$63,$F100))*$D100</f>
        <v>0</v>
      </c>
      <c r="Q100" s="143">
        <f ca="1">IFERROR(INDEX(Q$269:Q$305,MATCH($F100,$B$269:$B$305,0))/INDEX($D$269:$D$305,MATCH($F100,$B$269:$B$305,0)),SUMIFS('Input-Ext Allocators'!N$8:N$63,'Input-Ext Allocators'!$B$8:$B$63,$F100))*$D100</f>
        <v>0</v>
      </c>
      <c r="R100" s="143">
        <f ca="1">IFERROR(INDEX(R$269:R$305,MATCH($F100,$B$269:$B$305,0))/INDEX($D$269:$D$305,MATCH($F100,$B$269:$B$305,0)),SUMIFS('Input-Ext Allocators'!O$8:O$63,'Input-Ext Allocators'!$B$8:$B$63,$F100))*$D100</f>
        <v>0</v>
      </c>
      <c r="S100" s="143">
        <f ca="1">IFERROR(INDEX(S$269:S$305,MATCH($F100,$B$269:$B$305,0))/INDEX($D$269:$D$305,MATCH($F100,$B$269:$B$305,0)),SUMIFS('Input-Ext Allocators'!P$8:P$63,'Input-Ext Allocators'!$B$8:$B$63,$F100))*$D100</f>
        <v>0</v>
      </c>
      <c r="T100" s="143">
        <f ca="1">IFERROR(INDEX(T$269:T$305,MATCH($F100,$B$269:$B$305,0))/INDEX($D$269:$D$305,MATCH($F100,$B$269:$B$305,0)),SUMIFS('Input-Ext Allocators'!Q$8:Q$63,'Input-Ext Allocators'!$B$8:$B$63,$F100))*$D100</f>
        <v>0</v>
      </c>
      <c r="U100" s="143">
        <f ca="1">IFERROR(INDEX(U$269:U$305,MATCH($F100,$B$269:$B$305,0))/INDEX($D$269:$D$305,MATCH($F100,$B$269:$B$305,0)),SUMIFS('Input-Ext Allocators'!R$8:R$63,'Input-Ext Allocators'!$B$8:$B$63,$F100))*$D100</f>
        <v>0</v>
      </c>
      <c r="V100" s="143">
        <f ca="1">IFERROR(INDEX(V$269:V$305,MATCH($F100,$B$269:$B$305,0))/INDEX($D$269:$D$305,MATCH($F100,$B$269:$B$305,0)),SUMIFS('Input-Ext Allocators'!S$8:S$63,'Input-Ext Allocators'!$B$8:$B$63,$F100))*$D100</f>
        <v>0</v>
      </c>
      <c r="W100" s="143">
        <f ca="1">IFERROR(INDEX(W$269:W$305,MATCH($F100,$B$269:$B$305,0))/INDEX($D$269:$D$305,MATCH($F100,$B$269:$B$305,0)),SUMIFS('Input-Ext Allocators'!T$8:T$63,'Input-Ext Allocators'!$B$8:$B$63,$F100))*$D100</f>
        <v>0</v>
      </c>
      <c r="X100" s="143">
        <f ca="1">IFERROR(INDEX(X$269:X$305,MATCH($F100,$B$269:$B$305,0))/INDEX($D$269:$D$305,MATCH($F100,$B$269:$B$305,0)),SUMIFS('Input-Ext Allocators'!U$8:U$63,'Input-Ext Allocators'!$B$8:$B$63,$F100))*$D100</f>
        <v>0</v>
      </c>
      <c r="Y100" s="143">
        <f ca="1">IFERROR(INDEX(Y$269:Y$305,MATCH($F100,$B$269:$B$305,0))/INDEX($D$269:$D$305,MATCH($F100,$B$269:$B$305,0)),SUMIFS('Input-Ext Allocators'!V$8:V$63,'Input-Ext Allocators'!$B$8:$B$63,$F100))*$D100</f>
        <v>0</v>
      </c>
      <c r="Z100" s="143">
        <f ca="1">IFERROR(INDEX(Z$269:Z$305,MATCH($F100,$B$269:$B$305,0))/INDEX($D$269:$D$305,MATCH($F100,$B$269:$B$305,0)),SUMIFS('Input-Ext Allocators'!W$8:W$63,'Input-Ext Allocators'!$B$8:$B$63,$F100))*$D100</f>
        <v>0</v>
      </c>
    </row>
    <row r="101" spans="1:26" outlineLevel="1">
      <c r="A101" s="113">
        <f>IF(ISBLANK('Input-Accounts'!A101),"",'Input-Accounts'!A101)</f>
        <v>86</v>
      </c>
      <c r="B101" s="17" t="str">
        <f>IF(ISBLANK('Input-Accounts'!B101),"",'Input-Accounts'!B101)</f>
        <v>Laboratory Equipment</v>
      </c>
      <c r="C101" s="113">
        <f>IF(ISBLANK('Input-Accounts'!C101),"",'Input-Accounts'!C101)</f>
        <v>395</v>
      </c>
      <c r="D101" s="143">
        <f t="shared" ca="1" si="23"/>
        <v>-928.9717414771236</v>
      </c>
      <c r="E101" s="143">
        <f t="shared" ca="1" si="19"/>
        <v>0</v>
      </c>
      <c r="F101" s="89" t="str" cm="1">
        <f t="array" aca="1" ref="F101" ca="1">IF(D101=0,"-",IF('Input-Accounts'!$E101&lt;&gt;0,'Input-Accounts'!$E101,INDEX('Input-Accounts'!$H101:$J101,,MATCH($F$6,'Input-Accounts'!$H$6:$J$6,0))))</f>
        <v>INT_T&amp;D_PLANT</v>
      </c>
      <c r="G101" s="143">
        <f ca="1">IFERROR(INDEX(G$269:G$305,MATCH($F101,$B$269:$B$305,0))/INDEX($D$269:$D$305,MATCH($F101,$B$269:$B$305,0)),SUMIFS('Input-Ext Allocators'!D$8:D$63,'Input-Ext Allocators'!$B$8:$B$63,$F101))*$D101</f>
        <v>-168.98845453054267</v>
      </c>
      <c r="H101" s="143">
        <f ca="1">IFERROR(INDEX(H$269:H$305,MATCH($F101,$B$269:$B$305,0))/INDEX($D$269:$D$305,MATCH($F101,$B$269:$B$305,0)),SUMIFS('Input-Ext Allocators'!E$8:E$63,'Input-Ext Allocators'!$B$8:$B$63,$F101))*$D101</f>
        <v>-115.93342265434951</v>
      </c>
      <c r="I101" s="143">
        <f ca="1">IFERROR(INDEX(I$269:I$305,MATCH($F101,$B$269:$B$305,0))/INDEX($D$269:$D$305,MATCH($F101,$B$269:$B$305,0)),SUMIFS('Input-Ext Allocators'!F$8:F$63,'Input-Ext Allocators'!$B$8:$B$63,$F101))*$D101</f>
        <v>-12.597809458688985</v>
      </c>
      <c r="J101" s="143">
        <f ca="1">IFERROR(INDEX(J$269:J$305,MATCH($F101,$B$269:$B$305,0))/INDEX($D$269:$D$305,MATCH($F101,$B$269:$B$305,0)),SUMIFS('Input-Ext Allocators'!G$8:G$63,'Input-Ext Allocators'!$B$8:$B$63,$F101))*$D101</f>
        <v>-15.837303819439153</v>
      </c>
      <c r="K101" s="143">
        <f ca="1">IFERROR(INDEX(K$269:K$305,MATCH($F101,$B$269:$B$305,0))/INDEX($D$269:$D$305,MATCH($F101,$B$269:$B$305,0)),SUMIFS('Input-Ext Allocators'!H$8:H$63,'Input-Ext Allocators'!$B$8:$B$63,$F101))*$D101</f>
        <v>-1.5648856640317823</v>
      </c>
      <c r="L101" s="143">
        <f ca="1">IFERROR(INDEX(L$269:L$305,MATCH($F101,$B$269:$B$305,0))/INDEX($D$269:$D$305,MATCH($F101,$B$269:$B$305,0)),SUMIFS('Input-Ext Allocators'!I$8:I$63,'Input-Ext Allocators'!$B$8:$B$63,$F101))*$D101</f>
        <v>-483.90790207645153</v>
      </c>
      <c r="M101" s="143">
        <f ca="1">IFERROR(INDEX(M$269:M$305,MATCH($F101,$B$269:$B$305,0))/INDEX($D$269:$D$305,MATCH($F101,$B$269:$B$305,0)),SUMIFS('Input-Ext Allocators'!J$8:J$63,'Input-Ext Allocators'!$B$8:$B$63,$F101))*$D101</f>
        <v>-130.14196327361992</v>
      </c>
      <c r="N101" s="143">
        <f ca="1">IFERROR(INDEX(N$269:N$305,MATCH($F101,$B$269:$B$305,0))/INDEX($D$269:$D$305,MATCH($F101,$B$269:$B$305,0)),SUMIFS('Input-Ext Allocators'!K$8:K$63,'Input-Ext Allocators'!$B$8:$B$63,$F101))*$D101</f>
        <v>0</v>
      </c>
      <c r="O101" s="143">
        <f ca="1">IFERROR(INDEX(O$269:O$305,MATCH($F101,$B$269:$B$305,0))/INDEX($D$269:$D$305,MATCH($F101,$B$269:$B$305,0)),SUMIFS('Input-Ext Allocators'!L$8:L$63,'Input-Ext Allocators'!$B$8:$B$63,$F101))*$D101</f>
        <v>0</v>
      </c>
      <c r="P101" s="143">
        <f ca="1">IFERROR(INDEX(P$269:P$305,MATCH($F101,$B$269:$B$305,0))/INDEX($D$269:$D$305,MATCH($F101,$B$269:$B$305,0)),SUMIFS('Input-Ext Allocators'!M$8:M$63,'Input-Ext Allocators'!$B$8:$B$63,$F101))*$D101</f>
        <v>0</v>
      </c>
      <c r="Q101" s="143">
        <f ca="1">IFERROR(INDEX(Q$269:Q$305,MATCH($F101,$B$269:$B$305,0))/INDEX($D$269:$D$305,MATCH($F101,$B$269:$B$305,0)),SUMIFS('Input-Ext Allocators'!N$8:N$63,'Input-Ext Allocators'!$B$8:$B$63,$F101))*$D101</f>
        <v>0</v>
      </c>
      <c r="R101" s="143">
        <f ca="1">IFERROR(INDEX(R$269:R$305,MATCH($F101,$B$269:$B$305,0))/INDEX($D$269:$D$305,MATCH($F101,$B$269:$B$305,0)),SUMIFS('Input-Ext Allocators'!O$8:O$63,'Input-Ext Allocators'!$B$8:$B$63,$F101))*$D101</f>
        <v>0</v>
      </c>
      <c r="S101" s="143">
        <f ca="1">IFERROR(INDEX(S$269:S$305,MATCH($F101,$B$269:$B$305,0))/INDEX($D$269:$D$305,MATCH($F101,$B$269:$B$305,0)),SUMIFS('Input-Ext Allocators'!P$8:P$63,'Input-Ext Allocators'!$B$8:$B$63,$F101))*$D101</f>
        <v>0</v>
      </c>
      <c r="T101" s="143">
        <f ca="1">IFERROR(INDEX(T$269:T$305,MATCH($F101,$B$269:$B$305,0))/INDEX($D$269:$D$305,MATCH($F101,$B$269:$B$305,0)),SUMIFS('Input-Ext Allocators'!Q$8:Q$63,'Input-Ext Allocators'!$B$8:$B$63,$F101))*$D101</f>
        <v>0</v>
      </c>
      <c r="U101" s="143">
        <f ca="1">IFERROR(INDEX(U$269:U$305,MATCH($F101,$B$269:$B$305,0))/INDEX($D$269:$D$305,MATCH($F101,$B$269:$B$305,0)),SUMIFS('Input-Ext Allocators'!R$8:R$63,'Input-Ext Allocators'!$B$8:$B$63,$F101))*$D101</f>
        <v>0</v>
      </c>
      <c r="V101" s="143">
        <f ca="1">IFERROR(INDEX(V$269:V$305,MATCH($F101,$B$269:$B$305,0))/INDEX($D$269:$D$305,MATCH($F101,$B$269:$B$305,0)),SUMIFS('Input-Ext Allocators'!S$8:S$63,'Input-Ext Allocators'!$B$8:$B$63,$F101))*$D101</f>
        <v>0</v>
      </c>
      <c r="W101" s="143">
        <f ca="1">IFERROR(INDEX(W$269:W$305,MATCH($F101,$B$269:$B$305,0))/INDEX($D$269:$D$305,MATCH($F101,$B$269:$B$305,0)),SUMIFS('Input-Ext Allocators'!T$8:T$63,'Input-Ext Allocators'!$B$8:$B$63,$F101))*$D101</f>
        <v>0</v>
      </c>
      <c r="X101" s="143">
        <f ca="1">IFERROR(INDEX(X$269:X$305,MATCH($F101,$B$269:$B$305,0))/INDEX($D$269:$D$305,MATCH($F101,$B$269:$B$305,0)),SUMIFS('Input-Ext Allocators'!U$8:U$63,'Input-Ext Allocators'!$B$8:$B$63,$F101))*$D101</f>
        <v>0</v>
      </c>
      <c r="Y101" s="143">
        <f ca="1">IFERROR(INDEX(Y$269:Y$305,MATCH($F101,$B$269:$B$305,0))/INDEX($D$269:$D$305,MATCH($F101,$B$269:$B$305,0)),SUMIFS('Input-Ext Allocators'!V$8:V$63,'Input-Ext Allocators'!$B$8:$B$63,$F101))*$D101</f>
        <v>0</v>
      </c>
      <c r="Z101" s="143">
        <f ca="1">IFERROR(INDEX(Z$269:Z$305,MATCH($F101,$B$269:$B$305,0))/INDEX($D$269:$D$305,MATCH($F101,$B$269:$B$305,0)),SUMIFS('Input-Ext Allocators'!W$8:W$63,'Input-Ext Allocators'!$B$8:$B$63,$F101))*$D101</f>
        <v>0</v>
      </c>
    </row>
    <row r="102" spans="1:26" outlineLevel="1">
      <c r="A102" s="113">
        <f>IF(ISBLANK('Input-Accounts'!A102),"",'Input-Accounts'!A102)</f>
        <v>87</v>
      </c>
      <c r="B102" s="17" t="str">
        <f>IF(ISBLANK('Input-Accounts'!B102),"",'Input-Accounts'!B102)</f>
        <v>Power Operated Equipment</v>
      </c>
      <c r="C102" s="113">
        <f>IF(ISBLANK('Input-Accounts'!C102),"",'Input-Accounts'!C102)</f>
        <v>396</v>
      </c>
      <c r="D102" s="143">
        <f t="shared" ca="1" si="23"/>
        <v>-22739.743090825501</v>
      </c>
      <c r="E102" s="143">
        <f t="shared" ca="1" si="19"/>
        <v>0</v>
      </c>
      <c r="F102" s="89" t="str" cm="1">
        <f t="array" aca="1" ref="F102" ca="1">IF(D102=0,"-",IF('Input-Accounts'!$E102&lt;&gt;0,'Input-Accounts'!$E102,INDEX('Input-Accounts'!$H102:$J102,,MATCH($F$6,'Input-Accounts'!$H$6:$J$6,0))))</f>
        <v>INT_T&amp;D_PLANT</v>
      </c>
      <c r="G102" s="143">
        <f ca="1">IFERROR(INDEX(G$269:G$305,MATCH($F102,$B$269:$B$305,0))/INDEX($D$269:$D$305,MATCH($F102,$B$269:$B$305,0)),SUMIFS('Input-Ext Allocators'!D$8:D$63,'Input-Ext Allocators'!$B$8:$B$63,$F102))*$D102</f>
        <v>-4136.567206263956</v>
      </c>
      <c r="H102" s="143">
        <f ca="1">IFERROR(INDEX(H$269:H$305,MATCH($F102,$B$269:$B$305,0))/INDEX($D$269:$D$305,MATCH($F102,$B$269:$B$305,0)),SUMIFS('Input-Ext Allocators'!E$8:E$63,'Input-Ext Allocators'!$B$8:$B$63,$F102))*$D102</f>
        <v>-2837.8648446379216</v>
      </c>
      <c r="I102" s="143">
        <f ca="1">IFERROR(INDEX(I$269:I$305,MATCH($F102,$B$269:$B$305,0))/INDEX($D$269:$D$305,MATCH($F102,$B$269:$B$305,0)),SUMIFS('Input-Ext Allocators'!F$8:F$63,'Input-Ext Allocators'!$B$8:$B$63,$F102))*$D102</f>
        <v>-308.37423552007311</v>
      </c>
      <c r="J102" s="143">
        <f ca="1">IFERROR(INDEX(J$269:J$305,MATCH($F102,$B$269:$B$305,0))/INDEX($D$269:$D$305,MATCH($F102,$B$269:$B$305,0)),SUMIFS('Input-Ext Allocators'!G$8:G$63,'Input-Ext Allocators'!$B$8:$B$63,$F102))*$D102</f>
        <v>-387.6718785145784</v>
      </c>
      <c r="K102" s="143">
        <f ca="1">IFERROR(INDEX(K$269:K$305,MATCH($F102,$B$269:$B$305,0))/INDEX($D$269:$D$305,MATCH($F102,$B$269:$B$305,0)),SUMIFS('Input-Ext Allocators'!H$8:H$63,'Input-Ext Allocators'!$B$8:$B$63,$F102))*$D102</f>
        <v>-38.305899283885701</v>
      </c>
      <c r="L102" s="143">
        <f ca="1">IFERROR(INDEX(L$269:L$305,MATCH($F102,$B$269:$B$305,0))/INDEX($D$269:$D$305,MATCH($F102,$B$269:$B$305,0)),SUMIFS('Input-Ext Allocators'!I$8:I$63,'Input-Ext Allocators'!$B$8:$B$63,$F102))*$D102</f>
        <v>-11845.291822700539</v>
      </c>
      <c r="M102" s="143">
        <f ca="1">IFERROR(INDEX(M$269:M$305,MATCH($F102,$B$269:$B$305,0))/INDEX($D$269:$D$305,MATCH($F102,$B$269:$B$305,0)),SUMIFS('Input-Ext Allocators'!J$8:J$63,'Input-Ext Allocators'!$B$8:$B$63,$F102))*$D102</f>
        <v>-3185.6672039045457</v>
      </c>
      <c r="N102" s="143">
        <f ca="1">IFERROR(INDEX(N$269:N$305,MATCH($F102,$B$269:$B$305,0))/INDEX($D$269:$D$305,MATCH($F102,$B$269:$B$305,0)),SUMIFS('Input-Ext Allocators'!K$8:K$63,'Input-Ext Allocators'!$B$8:$B$63,$F102))*$D102</f>
        <v>0</v>
      </c>
      <c r="O102" s="143">
        <f ca="1">IFERROR(INDEX(O$269:O$305,MATCH($F102,$B$269:$B$305,0))/INDEX($D$269:$D$305,MATCH($F102,$B$269:$B$305,0)),SUMIFS('Input-Ext Allocators'!L$8:L$63,'Input-Ext Allocators'!$B$8:$B$63,$F102))*$D102</f>
        <v>0</v>
      </c>
      <c r="P102" s="143">
        <f ca="1">IFERROR(INDEX(P$269:P$305,MATCH($F102,$B$269:$B$305,0))/INDEX($D$269:$D$305,MATCH($F102,$B$269:$B$305,0)),SUMIFS('Input-Ext Allocators'!M$8:M$63,'Input-Ext Allocators'!$B$8:$B$63,$F102))*$D102</f>
        <v>0</v>
      </c>
      <c r="Q102" s="143">
        <f ca="1">IFERROR(INDEX(Q$269:Q$305,MATCH($F102,$B$269:$B$305,0))/INDEX($D$269:$D$305,MATCH($F102,$B$269:$B$305,0)),SUMIFS('Input-Ext Allocators'!N$8:N$63,'Input-Ext Allocators'!$B$8:$B$63,$F102))*$D102</f>
        <v>0</v>
      </c>
      <c r="R102" s="143">
        <f ca="1">IFERROR(INDEX(R$269:R$305,MATCH($F102,$B$269:$B$305,0))/INDEX($D$269:$D$305,MATCH($F102,$B$269:$B$305,0)),SUMIFS('Input-Ext Allocators'!O$8:O$63,'Input-Ext Allocators'!$B$8:$B$63,$F102))*$D102</f>
        <v>0</v>
      </c>
      <c r="S102" s="143">
        <f ca="1">IFERROR(INDEX(S$269:S$305,MATCH($F102,$B$269:$B$305,0))/INDEX($D$269:$D$305,MATCH($F102,$B$269:$B$305,0)),SUMIFS('Input-Ext Allocators'!P$8:P$63,'Input-Ext Allocators'!$B$8:$B$63,$F102))*$D102</f>
        <v>0</v>
      </c>
      <c r="T102" s="143">
        <f ca="1">IFERROR(INDEX(T$269:T$305,MATCH($F102,$B$269:$B$305,0))/INDEX($D$269:$D$305,MATCH($F102,$B$269:$B$305,0)),SUMIFS('Input-Ext Allocators'!Q$8:Q$63,'Input-Ext Allocators'!$B$8:$B$63,$F102))*$D102</f>
        <v>0</v>
      </c>
      <c r="U102" s="143">
        <f ca="1">IFERROR(INDEX(U$269:U$305,MATCH($F102,$B$269:$B$305,0))/INDEX($D$269:$D$305,MATCH($F102,$B$269:$B$305,0)),SUMIFS('Input-Ext Allocators'!R$8:R$63,'Input-Ext Allocators'!$B$8:$B$63,$F102))*$D102</f>
        <v>0</v>
      </c>
      <c r="V102" s="143">
        <f ca="1">IFERROR(INDEX(V$269:V$305,MATCH($F102,$B$269:$B$305,0))/INDEX($D$269:$D$305,MATCH($F102,$B$269:$B$305,0)),SUMIFS('Input-Ext Allocators'!S$8:S$63,'Input-Ext Allocators'!$B$8:$B$63,$F102))*$D102</f>
        <v>0</v>
      </c>
      <c r="W102" s="143">
        <f ca="1">IFERROR(INDEX(W$269:W$305,MATCH($F102,$B$269:$B$305,0))/INDEX($D$269:$D$305,MATCH($F102,$B$269:$B$305,0)),SUMIFS('Input-Ext Allocators'!T$8:T$63,'Input-Ext Allocators'!$B$8:$B$63,$F102))*$D102</f>
        <v>0</v>
      </c>
      <c r="X102" s="143">
        <f ca="1">IFERROR(INDEX(X$269:X$305,MATCH($F102,$B$269:$B$305,0))/INDEX($D$269:$D$305,MATCH($F102,$B$269:$B$305,0)),SUMIFS('Input-Ext Allocators'!U$8:U$63,'Input-Ext Allocators'!$B$8:$B$63,$F102))*$D102</f>
        <v>0</v>
      </c>
      <c r="Y102" s="143">
        <f ca="1">IFERROR(INDEX(Y$269:Y$305,MATCH($F102,$B$269:$B$305,0))/INDEX($D$269:$D$305,MATCH($F102,$B$269:$B$305,0)),SUMIFS('Input-Ext Allocators'!V$8:V$63,'Input-Ext Allocators'!$B$8:$B$63,$F102))*$D102</f>
        <v>0</v>
      </c>
      <c r="Z102" s="143">
        <f ca="1">IFERROR(INDEX(Z$269:Z$305,MATCH($F102,$B$269:$B$305,0))/INDEX($D$269:$D$305,MATCH($F102,$B$269:$B$305,0)),SUMIFS('Input-Ext Allocators'!W$8:W$63,'Input-Ext Allocators'!$B$8:$B$63,$F102))*$D102</f>
        <v>0</v>
      </c>
    </row>
    <row r="103" spans="1:26" outlineLevel="1">
      <c r="A103" s="113">
        <f>IF(ISBLANK('Input-Accounts'!A103),"",'Input-Accounts'!A103)</f>
        <v>88</v>
      </c>
      <c r="B103" s="17" t="str">
        <f>IF(ISBLANK('Input-Accounts'!B103),"",'Input-Accounts'!B103)</f>
        <v>Communication Equipment</v>
      </c>
      <c r="C103" s="113">
        <f>IF(ISBLANK('Input-Accounts'!C103),"",'Input-Accounts'!C103)</f>
        <v>397</v>
      </c>
      <c r="D103" s="143">
        <f t="shared" ca="1" si="23"/>
        <v>-23249.777570344384</v>
      </c>
      <c r="E103" s="143">
        <f t="shared" ca="1" si="19"/>
        <v>0</v>
      </c>
      <c r="F103" s="89" t="str" cm="1">
        <f t="array" aca="1" ref="F103" ca="1">IF(D103=0,"-",IF('Input-Accounts'!$E103&lt;&gt;0,'Input-Accounts'!$E103,INDEX('Input-Accounts'!$H103:$J103,,MATCH($F$6,'Input-Accounts'!$H$6:$J$6,0))))</f>
        <v>INT_T&amp;D_PLANT</v>
      </c>
      <c r="G103" s="143">
        <f ca="1">IFERROR(INDEX(G$269:G$305,MATCH($F103,$B$269:$B$305,0))/INDEX($D$269:$D$305,MATCH($F103,$B$269:$B$305,0)),SUMIFS('Input-Ext Allocators'!D$8:D$63,'Input-Ext Allocators'!$B$8:$B$63,$F103))*$D103</f>
        <v>-4229.3471419745283</v>
      </c>
      <c r="H103" s="143">
        <f ca="1">IFERROR(INDEX(H$269:H$305,MATCH($F103,$B$269:$B$305,0))/INDEX($D$269:$D$305,MATCH($F103,$B$269:$B$305,0)),SUMIFS('Input-Ext Allocators'!E$8:E$63,'Input-Ext Allocators'!$B$8:$B$63,$F103))*$D103</f>
        <v>-2901.5159119872183</v>
      </c>
      <c r="I103" s="143">
        <f ca="1">IFERROR(INDEX(I$269:I$305,MATCH($F103,$B$269:$B$305,0))/INDEX($D$269:$D$305,MATCH($F103,$B$269:$B$305,0)),SUMIFS('Input-Ext Allocators'!F$8:F$63,'Input-Ext Allocators'!$B$8:$B$63,$F103))*$D103</f>
        <v>-315.29082609377974</v>
      </c>
      <c r="J103" s="143">
        <f ca="1">IFERROR(INDEX(J$269:J$305,MATCH($F103,$B$269:$B$305,0))/INDEX($D$269:$D$305,MATCH($F103,$B$269:$B$305,0)),SUMIFS('Input-Ext Allocators'!G$8:G$63,'Input-Ext Allocators'!$B$8:$B$63,$F103))*$D103</f>
        <v>-396.36705259779239</v>
      </c>
      <c r="K103" s="143">
        <f ca="1">IFERROR(INDEX(K$269:K$305,MATCH($F103,$B$269:$B$305,0))/INDEX($D$269:$D$305,MATCH($F103,$B$269:$B$305,0)),SUMIFS('Input-Ext Allocators'!H$8:H$63,'Input-Ext Allocators'!$B$8:$B$63,$F103))*$D103</f>
        <v>-39.165070353924825</v>
      </c>
      <c r="L103" s="143">
        <f ca="1">IFERROR(INDEX(L$269:L$305,MATCH($F103,$B$269:$B$305,0))/INDEX($D$269:$D$305,MATCH($F103,$B$269:$B$305,0)),SUMIFS('Input-Ext Allocators'!I$8:I$63,'Input-Ext Allocators'!$B$8:$B$63,$F103))*$D103</f>
        <v>-12110.972363831097</v>
      </c>
      <c r="M103" s="143">
        <f ca="1">IFERROR(INDEX(M$269:M$305,MATCH($F103,$B$269:$B$305,0))/INDEX($D$269:$D$305,MATCH($F103,$B$269:$B$305,0)),SUMIFS('Input-Ext Allocators'!J$8:J$63,'Input-Ext Allocators'!$B$8:$B$63,$F103))*$D103</f>
        <v>-3257.1192035060435</v>
      </c>
      <c r="N103" s="143">
        <f ca="1">IFERROR(INDEX(N$269:N$305,MATCH($F103,$B$269:$B$305,0))/INDEX($D$269:$D$305,MATCH($F103,$B$269:$B$305,0)),SUMIFS('Input-Ext Allocators'!K$8:K$63,'Input-Ext Allocators'!$B$8:$B$63,$F103))*$D103</f>
        <v>0</v>
      </c>
      <c r="O103" s="143">
        <f ca="1">IFERROR(INDEX(O$269:O$305,MATCH($F103,$B$269:$B$305,0))/INDEX($D$269:$D$305,MATCH($F103,$B$269:$B$305,0)),SUMIFS('Input-Ext Allocators'!L$8:L$63,'Input-Ext Allocators'!$B$8:$B$63,$F103))*$D103</f>
        <v>0</v>
      </c>
      <c r="P103" s="143">
        <f ca="1">IFERROR(INDEX(P$269:P$305,MATCH($F103,$B$269:$B$305,0))/INDEX($D$269:$D$305,MATCH($F103,$B$269:$B$305,0)),SUMIFS('Input-Ext Allocators'!M$8:M$63,'Input-Ext Allocators'!$B$8:$B$63,$F103))*$D103</f>
        <v>0</v>
      </c>
      <c r="Q103" s="143">
        <f ca="1">IFERROR(INDEX(Q$269:Q$305,MATCH($F103,$B$269:$B$305,0))/INDEX($D$269:$D$305,MATCH($F103,$B$269:$B$305,0)),SUMIFS('Input-Ext Allocators'!N$8:N$63,'Input-Ext Allocators'!$B$8:$B$63,$F103))*$D103</f>
        <v>0</v>
      </c>
      <c r="R103" s="143">
        <f ca="1">IFERROR(INDEX(R$269:R$305,MATCH($F103,$B$269:$B$305,0))/INDEX($D$269:$D$305,MATCH($F103,$B$269:$B$305,0)),SUMIFS('Input-Ext Allocators'!O$8:O$63,'Input-Ext Allocators'!$B$8:$B$63,$F103))*$D103</f>
        <v>0</v>
      </c>
      <c r="S103" s="143">
        <f ca="1">IFERROR(INDEX(S$269:S$305,MATCH($F103,$B$269:$B$305,0))/INDEX($D$269:$D$305,MATCH($F103,$B$269:$B$305,0)),SUMIFS('Input-Ext Allocators'!P$8:P$63,'Input-Ext Allocators'!$B$8:$B$63,$F103))*$D103</f>
        <v>0</v>
      </c>
      <c r="T103" s="143">
        <f ca="1">IFERROR(INDEX(T$269:T$305,MATCH($F103,$B$269:$B$305,0))/INDEX($D$269:$D$305,MATCH($F103,$B$269:$B$305,0)),SUMIFS('Input-Ext Allocators'!Q$8:Q$63,'Input-Ext Allocators'!$B$8:$B$63,$F103))*$D103</f>
        <v>0</v>
      </c>
      <c r="U103" s="143">
        <f ca="1">IFERROR(INDEX(U$269:U$305,MATCH($F103,$B$269:$B$305,0))/INDEX($D$269:$D$305,MATCH($F103,$B$269:$B$305,0)),SUMIFS('Input-Ext Allocators'!R$8:R$63,'Input-Ext Allocators'!$B$8:$B$63,$F103))*$D103</f>
        <v>0</v>
      </c>
      <c r="V103" s="143">
        <f ca="1">IFERROR(INDEX(V$269:V$305,MATCH($F103,$B$269:$B$305,0))/INDEX($D$269:$D$305,MATCH($F103,$B$269:$B$305,0)),SUMIFS('Input-Ext Allocators'!S$8:S$63,'Input-Ext Allocators'!$B$8:$B$63,$F103))*$D103</f>
        <v>0</v>
      </c>
      <c r="W103" s="143">
        <f ca="1">IFERROR(INDEX(W$269:W$305,MATCH($F103,$B$269:$B$305,0))/INDEX($D$269:$D$305,MATCH($F103,$B$269:$B$305,0)),SUMIFS('Input-Ext Allocators'!T$8:T$63,'Input-Ext Allocators'!$B$8:$B$63,$F103))*$D103</f>
        <v>0</v>
      </c>
      <c r="X103" s="143">
        <f ca="1">IFERROR(INDEX(X$269:X$305,MATCH($F103,$B$269:$B$305,0))/INDEX($D$269:$D$305,MATCH($F103,$B$269:$B$305,0)),SUMIFS('Input-Ext Allocators'!U$8:U$63,'Input-Ext Allocators'!$B$8:$B$63,$F103))*$D103</f>
        <v>0</v>
      </c>
      <c r="Y103" s="143">
        <f ca="1">IFERROR(INDEX(Y$269:Y$305,MATCH($F103,$B$269:$B$305,0))/INDEX($D$269:$D$305,MATCH($F103,$B$269:$B$305,0)),SUMIFS('Input-Ext Allocators'!V$8:V$63,'Input-Ext Allocators'!$B$8:$B$63,$F103))*$D103</f>
        <v>0</v>
      </c>
      <c r="Z103" s="143">
        <f ca="1">IFERROR(INDEX(Z$269:Z$305,MATCH($F103,$B$269:$B$305,0))/INDEX($D$269:$D$305,MATCH($F103,$B$269:$B$305,0)),SUMIFS('Input-Ext Allocators'!W$8:W$63,'Input-Ext Allocators'!$B$8:$B$63,$F103))*$D103</f>
        <v>0</v>
      </c>
    </row>
    <row r="104" spans="1:26" outlineLevel="1">
      <c r="A104" s="113">
        <f>IF(ISBLANK('Input-Accounts'!A104),"",'Input-Accounts'!A104)</f>
        <v>89</v>
      </c>
      <c r="B104" s="17" t="str">
        <f>IF(ISBLANK('Input-Accounts'!B104),"",'Input-Accounts'!B104)</f>
        <v>Miscellaneous Equipment</v>
      </c>
      <c r="C104" s="113">
        <f>IF(ISBLANK('Input-Accounts'!C104),"",'Input-Accounts'!C104)</f>
        <v>398</v>
      </c>
      <c r="D104" s="143">
        <f t="shared" ca="1" si="23"/>
        <v>-640.33068169877322</v>
      </c>
      <c r="E104" s="143">
        <f t="shared" ca="1" si="19"/>
        <v>0</v>
      </c>
      <c r="F104" s="89" t="str" cm="1">
        <f t="array" aca="1" ref="F104" ca="1">IF(D104=0,"-",IF('Input-Accounts'!$E104&lt;&gt;0,'Input-Accounts'!$E104,INDEX('Input-Accounts'!$H104:$J104,,MATCH($F$6,'Input-Accounts'!$H$6:$J$6,0))))</f>
        <v>INT_T&amp;D_PLANT</v>
      </c>
      <c r="G104" s="143">
        <f ca="1">IFERROR(INDEX(G$269:G$305,MATCH($F104,$B$269:$B$305,0))/INDEX($D$269:$D$305,MATCH($F104,$B$269:$B$305,0)),SUMIFS('Input-Ext Allocators'!D$8:D$63,'Input-Ext Allocators'!$B$8:$B$63,$F104))*$D104</f>
        <v>-116.48200634898346</v>
      </c>
      <c r="H104" s="143">
        <f ca="1">IFERROR(INDEX(H$269:H$305,MATCH($F104,$B$269:$B$305,0))/INDEX($D$269:$D$305,MATCH($F104,$B$269:$B$305,0)),SUMIFS('Input-Ext Allocators'!E$8:E$63,'Input-Ext Allocators'!$B$8:$B$63,$F104))*$D104</f>
        <v>-79.911717704019864</v>
      </c>
      <c r="I104" s="143">
        <f ca="1">IFERROR(INDEX(I$269:I$305,MATCH($F104,$B$269:$B$305,0))/INDEX($D$269:$D$305,MATCH($F104,$B$269:$B$305,0)),SUMIFS('Input-Ext Allocators'!F$8:F$63,'Input-Ext Allocators'!$B$8:$B$63,$F104))*$D104</f>
        <v>-8.6835406917404274</v>
      </c>
      <c r="J104" s="143">
        <f ca="1">IFERROR(INDEX(J$269:J$305,MATCH($F104,$B$269:$B$305,0))/INDEX($D$269:$D$305,MATCH($F104,$B$269:$B$305,0)),SUMIFS('Input-Ext Allocators'!G$8:G$63,'Input-Ext Allocators'!$B$8:$B$63,$F104))*$D104</f>
        <v>-10.916490887922006</v>
      </c>
      <c r="K104" s="143">
        <f ca="1">IFERROR(INDEX(K$269:K$305,MATCH($F104,$B$269:$B$305,0))/INDEX($D$269:$D$305,MATCH($F104,$B$269:$B$305,0)),SUMIFS('Input-Ext Allocators'!H$8:H$63,'Input-Ext Allocators'!$B$8:$B$63,$F104))*$D104</f>
        <v>-1.0786596182536135</v>
      </c>
      <c r="L104" s="143">
        <f ca="1">IFERROR(INDEX(L$269:L$305,MATCH($F104,$B$269:$B$305,0))/INDEX($D$269:$D$305,MATCH($F104,$B$269:$B$305,0)),SUMIFS('Input-Ext Allocators'!I$8:I$63,'Input-Ext Allocators'!$B$8:$B$63,$F104))*$D104</f>
        <v>-333.55274760386015</v>
      </c>
      <c r="M104" s="143">
        <f ca="1">IFERROR(INDEX(M$269:M$305,MATCH($F104,$B$269:$B$305,0))/INDEX($D$269:$D$305,MATCH($F104,$B$269:$B$305,0)),SUMIFS('Input-Ext Allocators'!J$8:J$63,'Input-Ext Allocators'!$B$8:$B$63,$F104))*$D104</f>
        <v>-89.705518843993701</v>
      </c>
      <c r="N104" s="143">
        <f ca="1">IFERROR(INDEX(N$269:N$305,MATCH($F104,$B$269:$B$305,0))/INDEX($D$269:$D$305,MATCH($F104,$B$269:$B$305,0)),SUMIFS('Input-Ext Allocators'!K$8:K$63,'Input-Ext Allocators'!$B$8:$B$63,$F104))*$D104</f>
        <v>0</v>
      </c>
      <c r="O104" s="143">
        <f ca="1">IFERROR(INDEX(O$269:O$305,MATCH($F104,$B$269:$B$305,0))/INDEX($D$269:$D$305,MATCH($F104,$B$269:$B$305,0)),SUMIFS('Input-Ext Allocators'!L$8:L$63,'Input-Ext Allocators'!$B$8:$B$63,$F104))*$D104</f>
        <v>0</v>
      </c>
      <c r="P104" s="143">
        <f ca="1">IFERROR(INDEX(P$269:P$305,MATCH($F104,$B$269:$B$305,0))/INDEX($D$269:$D$305,MATCH($F104,$B$269:$B$305,0)),SUMIFS('Input-Ext Allocators'!M$8:M$63,'Input-Ext Allocators'!$B$8:$B$63,$F104))*$D104</f>
        <v>0</v>
      </c>
      <c r="Q104" s="143">
        <f ca="1">IFERROR(INDEX(Q$269:Q$305,MATCH($F104,$B$269:$B$305,0))/INDEX($D$269:$D$305,MATCH($F104,$B$269:$B$305,0)),SUMIFS('Input-Ext Allocators'!N$8:N$63,'Input-Ext Allocators'!$B$8:$B$63,$F104))*$D104</f>
        <v>0</v>
      </c>
      <c r="R104" s="143">
        <f ca="1">IFERROR(INDEX(R$269:R$305,MATCH($F104,$B$269:$B$305,0))/INDEX($D$269:$D$305,MATCH($F104,$B$269:$B$305,0)),SUMIFS('Input-Ext Allocators'!O$8:O$63,'Input-Ext Allocators'!$B$8:$B$63,$F104))*$D104</f>
        <v>0</v>
      </c>
      <c r="S104" s="143">
        <f ca="1">IFERROR(INDEX(S$269:S$305,MATCH($F104,$B$269:$B$305,0))/INDEX($D$269:$D$305,MATCH($F104,$B$269:$B$305,0)),SUMIFS('Input-Ext Allocators'!P$8:P$63,'Input-Ext Allocators'!$B$8:$B$63,$F104))*$D104</f>
        <v>0</v>
      </c>
      <c r="T104" s="143">
        <f ca="1">IFERROR(INDEX(T$269:T$305,MATCH($F104,$B$269:$B$305,0))/INDEX($D$269:$D$305,MATCH($F104,$B$269:$B$305,0)),SUMIFS('Input-Ext Allocators'!Q$8:Q$63,'Input-Ext Allocators'!$B$8:$B$63,$F104))*$D104</f>
        <v>0</v>
      </c>
      <c r="U104" s="143">
        <f ca="1">IFERROR(INDEX(U$269:U$305,MATCH($F104,$B$269:$B$305,0))/INDEX($D$269:$D$305,MATCH($F104,$B$269:$B$305,0)),SUMIFS('Input-Ext Allocators'!R$8:R$63,'Input-Ext Allocators'!$B$8:$B$63,$F104))*$D104</f>
        <v>0</v>
      </c>
      <c r="V104" s="143">
        <f ca="1">IFERROR(INDEX(V$269:V$305,MATCH($F104,$B$269:$B$305,0))/INDEX($D$269:$D$305,MATCH($F104,$B$269:$B$305,0)),SUMIFS('Input-Ext Allocators'!S$8:S$63,'Input-Ext Allocators'!$B$8:$B$63,$F104))*$D104</f>
        <v>0</v>
      </c>
      <c r="W104" s="143">
        <f ca="1">IFERROR(INDEX(W$269:W$305,MATCH($F104,$B$269:$B$305,0))/INDEX($D$269:$D$305,MATCH($F104,$B$269:$B$305,0)),SUMIFS('Input-Ext Allocators'!T$8:T$63,'Input-Ext Allocators'!$B$8:$B$63,$F104))*$D104</f>
        <v>0</v>
      </c>
      <c r="X104" s="143">
        <f ca="1">IFERROR(INDEX(X$269:X$305,MATCH($F104,$B$269:$B$305,0))/INDEX($D$269:$D$305,MATCH($F104,$B$269:$B$305,0)),SUMIFS('Input-Ext Allocators'!U$8:U$63,'Input-Ext Allocators'!$B$8:$B$63,$F104))*$D104</f>
        <v>0</v>
      </c>
      <c r="Y104" s="143">
        <f ca="1">IFERROR(INDEX(Y$269:Y$305,MATCH($F104,$B$269:$B$305,0))/INDEX($D$269:$D$305,MATCH($F104,$B$269:$B$305,0)),SUMIFS('Input-Ext Allocators'!V$8:V$63,'Input-Ext Allocators'!$B$8:$B$63,$F104))*$D104</f>
        <v>0</v>
      </c>
      <c r="Z104" s="143">
        <f ca="1">IFERROR(INDEX(Z$269:Z$305,MATCH($F104,$B$269:$B$305,0))/INDEX($D$269:$D$305,MATCH($F104,$B$269:$B$305,0)),SUMIFS('Input-Ext Allocators'!W$8:W$63,'Input-Ext Allocators'!$B$8:$B$63,$F104))*$D104</f>
        <v>0</v>
      </c>
    </row>
    <row r="105" spans="1:26" outlineLevel="1">
      <c r="A105" s="113">
        <f>IF(ISBLANK('Input-Accounts'!A105),"",'Input-Accounts'!A105)</f>
        <v>90</v>
      </c>
      <c r="B105" s="79" t="str">
        <f>IF(ISBLANK('Input-Accounts'!B105),"",'Input-Accounts'!B105)</f>
        <v>Subtotal - General Plant</v>
      </c>
      <c r="C105" s="113" t="str">
        <f>IF(ISBLANK('Input-Accounts'!C105),"",'Input-Accounts'!C105)</f>
        <v/>
      </c>
      <c r="D105" s="144">
        <f ca="1">SUBTOTAL(9,D95:D104)</f>
        <v>-436181.46870335867</v>
      </c>
      <c r="E105" s="143">
        <f t="shared" ca="1" si="19"/>
        <v>0</v>
      </c>
      <c r="G105" s="144">
        <f t="shared" ref="G105:Z105" ca="1" si="24">SUBTOTAL(9,G95:G104)</f>
        <v>-79345.397712356542</v>
      </c>
      <c r="H105" s="144">
        <f t="shared" ca="1" si="24"/>
        <v>-54434.390528150063</v>
      </c>
      <c r="I105" s="144">
        <f t="shared" ca="1" si="24"/>
        <v>-5915.0680120783209</v>
      </c>
      <c r="J105" s="144">
        <f t="shared" ca="1" si="24"/>
        <v>-7436.1125660078997</v>
      </c>
      <c r="K105" s="144">
        <f t="shared" ca="1" si="24"/>
        <v>-734.7630684706055</v>
      </c>
      <c r="L105" s="144">
        <f t="shared" ca="1" si="24"/>
        <v>-227209.98930414228</v>
      </c>
      <c r="M105" s="144">
        <f t="shared" ca="1" si="24"/>
        <v>-61105.747512152906</v>
      </c>
      <c r="N105" s="144">
        <f t="shared" ca="1" si="24"/>
        <v>0</v>
      </c>
      <c r="O105" s="144">
        <f t="shared" ca="1" si="24"/>
        <v>0</v>
      </c>
      <c r="P105" s="144">
        <f t="shared" ca="1" si="24"/>
        <v>0</v>
      </c>
      <c r="Q105" s="144">
        <f t="shared" ca="1" si="24"/>
        <v>0</v>
      </c>
      <c r="R105" s="144">
        <f t="shared" ca="1" si="24"/>
        <v>0</v>
      </c>
      <c r="S105" s="144">
        <f t="shared" ca="1" si="24"/>
        <v>0</v>
      </c>
      <c r="T105" s="144">
        <f t="shared" ca="1" si="24"/>
        <v>0</v>
      </c>
      <c r="U105" s="144">
        <f t="shared" ca="1" si="24"/>
        <v>0</v>
      </c>
      <c r="V105" s="144">
        <f t="shared" ca="1" si="24"/>
        <v>0</v>
      </c>
      <c r="W105" s="144">
        <f t="shared" ca="1" si="24"/>
        <v>0</v>
      </c>
      <c r="X105" s="144">
        <f t="shared" ca="1" si="24"/>
        <v>0</v>
      </c>
      <c r="Y105" s="144">
        <f t="shared" ca="1" si="24"/>
        <v>0</v>
      </c>
      <c r="Z105" s="144">
        <f t="shared" ca="1" si="24"/>
        <v>0</v>
      </c>
    </row>
    <row r="106" spans="1:26" outlineLevel="1">
      <c r="A106" s="113" t="str">
        <f>IF(ISBLANK('Input-Accounts'!A106),"",'Input-Accounts'!A106)</f>
        <v/>
      </c>
      <c r="B106" s="79" t="str">
        <f>IF(ISBLANK('Input-Accounts'!B106),"",'Input-Accounts'!B106)</f>
        <v/>
      </c>
      <c r="C106" s="113" t="str">
        <f>IF(ISBLANK('Input-Accounts'!C106),"",'Input-Accounts'!C106)</f>
        <v/>
      </c>
      <c r="D106" s="143"/>
      <c r="E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</row>
    <row r="107" spans="1:26">
      <c r="A107" s="113">
        <f>IF(ISBLANK('Input-Accounts'!A107),"",'Input-Accounts'!A107)</f>
        <v>91</v>
      </c>
      <c r="B107" s="127" t="str">
        <f>IF(ISBLANK('Input-Accounts'!B107),"",'Input-Accounts'!B107)</f>
        <v>Total Accumulated Depreciation &amp; Amortization</v>
      </c>
      <c r="C107" s="113" t="str">
        <f>IF(ISBLANK('Input-Accounts'!C107),"",'Input-Accounts'!C107)</f>
        <v/>
      </c>
      <c r="D107" s="143">
        <f ca="1">SUBTOTAL(9,D67:D106)</f>
        <v>-13980206.514627937</v>
      </c>
      <c r="E107" s="143">
        <f t="shared" ca="1" si="19"/>
        <v>0</v>
      </c>
      <c r="F107" s="89"/>
      <c r="G107" s="143">
        <f t="shared" ref="G107:Z107" ca="1" si="25">SUBTOTAL(9,G67:G106)</f>
        <v>-2542538.8632155131</v>
      </c>
      <c r="H107" s="143">
        <f t="shared" ca="1" si="25"/>
        <v>-1744292.137963769</v>
      </c>
      <c r="I107" s="143">
        <f t="shared" ca="1" si="25"/>
        <v>-189542.06208396095</v>
      </c>
      <c r="J107" s="143">
        <f t="shared" ca="1" si="25"/>
        <v>-238282.31674962002</v>
      </c>
      <c r="K107" s="143">
        <f t="shared" ca="1" si="25"/>
        <v>-23544.700898903742</v>
      </c>
      <c r="L107" s="143">
        <f t="shared" ca="1" si="25"/>
        <v>-7280702.4045781372</v>
      </c>
      <c r="M107" s="143">
        <f t="shared" ca="1" si="25"/>
        <v>-1961304.0291380337</v>
      </c>
      <c r="N107" s="143">
        <f t="shared" ca="1" si="25"/>
        <v>0</v>
      </c>
      <c r="O107" s="143">
        <f t="shared" ca="1" si="25"/>
        <v>0</v>
      </c>
      <c r="P107" s="143">
        <f t="shared" ca="1" si="25"/>
        <v>0</v>
      </c>
      <c r="Q107" s="143">
        <f t="shared" ca="1" si="25"/>
        <v>0</v>
      </c>
      <c r="R107" s="143">
        <f t="shared" ca="1" si="25"/>
        <v>0</v>
      </c>
      <c r="S107" s="143">
        <f t="shared" ca="1" si="25"/>
        <v>0</v>
      </c>
      <c r="T107" s="143">
        <f t="shared" ca="1" si="25"/>
        <v>0</v>
      </c>
      <c r="U107" s="143">
        <f t="shared" ca="1" si="25"/>
        <v>0</v>
      </c>
      <c r="V107" s="143">
        <f t="shared" ca="1" si="25"/>
        <v>0</v>
      </c>
      <c r="W107" s="143">
        <f t="shared" ca="1" si="25"/>
        <v>0</v>
      </c>
      <c r="X107" s="143">
        <f t="shared" ca="1" si="25"/>
        <v>0</v>
      </c>
      <c r="Y107" s="143">
        <f t="shared" ca="1" si="25"/>
        <v>0</v>
      </c>
      <c r="Z107" s="143">
        <f t="shared" ca="1" si="25"/>
        <v>0</v>
      </c>
    </row>
    <row r="108" spans="1:26">
      <c r="A108" s="113" t="str">
        <f>IF(ISBLANK('Input-Accounts'!A108),"",'Input-Accounts'!A108)</f>
        <v/>
      </c>
      <c r="B108" s="79" t="str">
        <f>IF(ISBLANK('Input-Accounts'!B108),"",'Input-Accounts'!B108)</f>
        <v/>
      </c>
      <c r="C108" s="113" t="str">
        <f>IF(ISBLANK('Input-Accounts'!C108),"",'Input-Accounts'!C108)</f>
        <v/>
      </c>
      <c r="D108" s="144"/>
      <c r="E108" s="143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</row>
    <row r="109" spans="1:26">
      <c r="A109" s="113">
        <f>IF(ISBLANK('Input-Accounts'!A109),"",'Input-Accounts'!A109)</f>
        <v>92</v>
      </c>
      <c r="B109" s="81" t="str">
        <f>IF(ISBLANK('Input-Accounts'!B109),"",'Input-Accounts'!B109)</f>
        <v>Other Rate Base Items</v>
      </c>
      <c r="C109" s="113" t="str">
        <f>IF(ISBLANK('Input-Accounts'!C109),"",'Input-Accounts'!C109)</f>
        <v/>
      </c>
      <c r="D109" s="143"/>
      <c r="E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</row>
    <row r="110" spans="1:26" outlineLevel="1">
      <c r="A110" s="113">
        <f>IF(ISBLANK('Input-Accounts'!A110),"",'Input-Accounts'!A110)</f>
        <v>93</v>
      </c>
      <c r="B110" s="17" t="str">
        <f>IF(ISBLANK('Input-Accounts'!B110),"",'Input-Accounts'!B110)</f>
        <v>Accumulated deferred income taxes</v>
      </c>
      <c r="C110" s="113">
        <f>IF(ISBLANK('Input-Accounts'!C110),"",'Input-Accounts'!C110)</f>
        <v>282</v>
      </c>
      <c r="D110" s="143">
        <f t="shared" ref="D110:D113" ca="1" si="26">INDIRECT("Classification!"&amp;$D$5&amp;ROW())</f>
        <v>-1436606.1326774622</v>
      </c>
      <c r="E110" s="143">
        <f t="shared" ca="1" si="19"/>
        <v>0</v>
      </c>
      <c r="F110" s="89" t="str" cm="1">
        <f t="array" aca="1" ref="F110" ca="1">IF(D110=0,"-",IF('Input-Accounts'!$E110&lt;&gt;0,'Input-Accounts'!$E110,INDEX('Input-Accounts'!$H110:$J110,,MATCH($F$6,'Input-Accounts'!$H$6:$J$6,0))))</f>
        <v>INT_T&amp;D_PLANT</v>
      </c>
      <c r="G110" s="143">
        <f ca="1">IFERROR(INDEX(G$269:G$305,MATCH($F110,$B$269:$B$305,0))/INDEX($D$269:$D$305,MATCH($F110,$B$269:$B$305,0)),SUMIFS('Input-Ext Allocators'!D$8:D$63,'Input-Ext Allocators'!$B$8:$B$63,$F110))*$D110</f>
        <v>-261331.79222894847</v>
      </c>
      <c r="H110" s="143">
        <f ca="1">IFERROR(INDEX(H$269:H$305,MATCH($F110,$B$269:$B$305,0))/INDEX($D$269:$D$305,MATCH($F110,$B$269:$B$305,0)),SUMIFS('Input-Ext Allocators'!E$8:E$63,'Input-Ext Allocators'!$B$8:$B$63,$F110))*$D110</f>
        <v>-179284.96479634644</v>
      </c>
      <c r="I110" s="143">
        <f ca="1">IFERROR(INDEX(I$269:I$305,MATCH($F110,$B$269:$B$305,0))/INDEX($D$269:$D$305,MATCH($F110,$B$269:$B$305,0)),SUMIFS('Input-Ext Allocators'!F$8:F$63,'Input-Ext Allocators'!$B$8:$B$63,$F110))*$D110</f>
        <v>-19481.852373547586</v>
      </c>
      <c r="J110" s="143">
        <f ca="1">IFERROR(INDEX(J$269:J$305,MATCH($F110,$B$269:$B$305,0))/INDEX($D$269:$D$305,MATCH($F110,$B$269:$B$305,0)),SUMIFS('Input-Ext Allocators'!G$8:G$63,'Input-Ext Allocators'!$B$8:$B$63,$F110))*$D110</f>
        <v>-24491.560696889897</v>
      </c>
      <c r="K110" s="143">
        <f ca="1">IFERROR(INDEX(K$269:K$305,MATCH($F110,$B$269:$B$305,0))/INDEX($D$269:$D$305,MATCH($F110,$B$269:$B$305,0)),SUMIFS('Input-Ext Allocators'!H$8:H$63,'Input-Ext Allocators'!$B$8:$B$63,$F110))*$D110</f>
        <v>-2420.0137006454493</v>
      </c>
      <c r="L110" s="143">
        <f ca="1">IFERROR(INDEX(L$269:L$305,MATCH($F110,$B$269:$B$305,0))/INDEX($D$269:$D$305,MATCH($F110,$B$269:$B$305,0)),SUMIFS('Input-Ext Allocators'!I$8:I$63,'Input-Ext Allocators'!$B$8:$B$63,$F110))*$D110</f>
        <v>-748338.22035181301</v>
      </c>
      <c r="M110" s="143">
        <f ca="1">IFERROR(INDEX(M$269:M$305,MATCH($F110,$B$269:$B$305,0))/INDEX($D$269:$D$305,MATCH($F110,$B$269:$B$305,0)),SUMIFS('Input-Ext Allocators'!J$8:J$63,'Input-Ext Allocators'!$B$8:$B$63,$F110))*$D110</f>
        <v>-201257.72852927141</v>
      </c>
      <c r="N110" s="143">
        <f ca="1">IFERROR(INDEX(N$269:N$305,MATCH($F110,$B$269:$B$305,0))/INDEX($D$269:$D$305,MATCH($F110,$B$269:$B$305,0)),SUMIFS('Input-Ext Allocators'!K$8:K$63,'Input-Ext Allocators'!$B$8:$B$63,$F110))*$D110</f>
        <v>0</v>
      </c>
      <c r="O110" s="143">
        <f ca="1">IFERROR(INDEX(O$269:O$305,MATCH($F110,$B$269:$B$305,0))/INDEX($D$269:$D$305,MATCH($F110,$B$269:$B$305,0)),SUMIFS('Input-Ext Allocators'!L$8:L$63,'Input-Ext Allocators'!$B$8:$B$63,$F110))*$D110</f>
        <v>0</v>
      </c>
      <c r="P110" s="143">
        <f ca="1">IFERROR(INDEX(P$269:P$305,MATCH($F110,$B$269:$B$305,0))/INDEX($D$269:$D$305,MATCH($F110,$B$269:$B$305,0)),SUMIFS('Input-Ext Allocators'!M$8:M$63,'Input-Ext Allocators'!$B$8:$B$63,$F110))*$D110</f>
        <v>0</v>
      </c>
      <c r="Q110" s="143">
        <f ca="1">IFERROR(INDEX(Q$269:Q$305,MATCH($F110,$B$269:$B$305,0))/INDEX($D$269:$D$305,MATCH($F110,$B$269:$B$305,0)),SUMIFS('Input-Ext Allocators'!N$8:N$63,'Input-Ext Allocators'!$B$8:$B$63,$F110))*$D110</f>
        <v>0</v>
      </c>
      <c r="R110" s="143">
        <f ca="1">IFERROR(INDEX(R$269:R$305,MATCH($F110,$B$269:$B$305,0))/INDEX($D$269:$D$305,MATCH($F110,$B$269:$B$305,0)),SUMIFS('Input-Ext Allocators'!O$8:O$63,'Input-Ext Allocators'!$B$8:$B$63,$F110))*$D110</f>
        <v>0</v>
      </c>
      <c r="S110" s="143">
        <f ca="1">IFERROR(INDEX(S$269:S$305,MATCH($F110,$B$269:$B$305,0))/INDEX($D$269:$D$305,MATCH($F110,$B$269:$B$305,0)),SUMIFS('Input-Ext Allocators'!P$8:P$63,'Input-Ext Allocators'!$B$8:$B$63,$F110))*$D110</f>
        <v>0</v>
      </c>
      <c r="T110" s="143">
        <f ca="1">IFERROR(INDEX(T$269:T$305,MATCH($F110,$B$269:$B$305,0))/INDEX($D$269:$D$305,MATCH($F110,$B$269:$B$305,0)),SUMIFS('Input-Ext Allocators'!Q$8:Q$63,'Input-Ext Allocators'!$B$8:$B$63,$F110))*$D110</f>
        <v>0</v>
      </c>
      <c r="U110" s="143">
        <f ca="1">IFERROR(INDEX(U$269:U$305,MATCH($F110,$B$269:$B$305,0))/INDEX($D$269:$D$305,MATCH($F110,$B$269:$B$305,0)),SUMIFS('Input-Ext Allocators'!R$8:R$63,'Input-Ext Allocators'!$B$8:$B$63,$F110))*$D110</f>
        <v>0</v>
      </c>
      <c r="V110" s="143">
        <f ca="1">IFERROR(INDEX(V$269:V$305,MATCH($F110,$B$269:$B$305,0))/INDEX($D$269:$D$305,MATCH($F110,$B$269:$B$305,0)),SUMIFS('Input-Ext Allocators'!S$8:S$63,'Input-Ext Allocators'!$B$8:$B$63,$F110))*$D110</f>
        <v>0</v>
      </c>
      <c r="W110" s="143">
        <f ca="1">IFERROR(INDEX(W$269:W$305,MATCH($F110,$B$269:$B$305,0))/INDEX($D$269:$D$305,MATCH($F110,$B$269:$B$305,0)),SUMIFS('Input-Ext Allocators'!T$8:T$63,'Input-Ext Allocators'!$B$8:$B$63,$F110))*$D110</f>
        <v>0</v>
      </c>
      <c r="X110" s="143">
        <f ca="1">IFERROR(INDEX(X$269:X$305,MATCH($F110,$B$269:$B$305,0))/INDEX($D$269:$D$305,MATCH($F110,$B$269:$B$305,0)),SUMIFS('Input-Ext Allocators'!U$8:U$63,'Input-Ext Allocators'!$B$8:$B$63,$F110))*$D110</f>
        <v>0</v>
      </c>
      <c r="Y110" s="143">
        <f ca="1">IFERROR(INDEX(Y$269:Y$305,MATCH($F110,$B$269:$B$305,0))/INDEX($D$269:$D$305,MATCH($F110,$B$269:$B$305,0)),SUMIFS('Input-Ext Allocators'!V$8:V$63,'Input-Ext Allocators'!$B$8:$B$63,$F110))*$D110</f>
        <v>0</v>
      </c>
      <c r="Z110" s="143">
        <f ca="1">IFERROR(INDEX(Z$269:Z$305,MATCH($F110,$B$269:$B$305,0))/INDEX($D$269:$D$305,MATCH($F110,$B$269:$B$305,0)),SUMIFS('Input-Ext Allocators'!W$8:W$63,'Input-Ext Allocators'!$B$8:$B$63,$F110))*$D110</f>
        <v>0</v>
      </c>
    </row>
    <row r="111" spans="1:26" outlineLevel="1">
      <c r="A111" s="113">
        <f>IF(ISBLANK('Input-Accounts'!A111),"",'Input-Accounts'!A111)</f>
        <v>94</v>
      </c>
      <c r="B111" s="17" t="str">
        <f>IF(ISBLANK('Input-Accounts'!B111),"",'Input-Accounts'!B111)</f>
        <v>Customer advances for construction</v>
      </c>
      <c r="C111" s="113">
        <f>IF(ISBLANK('Input-Accounts'!C111),"",'Input-Accounts'!C111)</f>
        <v>252</v>
      </c>
      <c r="D111" s="143">
        <f t="shared" ca="1" si="26"/>
        <v>-630.82832394211323</v>
      </c>
      <c r="E111" s="143">
        <f t="shared" ca="1" si="19"/>
        <v>0</v>
      </c>
      <c r="F111" s="89" t="str" cm="1">
        <f t="array" aca="1" ref="F111" ca="1">IF(D111=0,"-",IF('Input-Accounts'!$E111&lt;&gt;0,'Input-Accounts'!$E111,INDEX('Input-Accounts'!$H111:$J111,,MATCH($F$6,'Input-Accounts'!$H$6:$J$6,0))))</f>
        <v>INT_T&amp;D_PLANT</v>
      </c>
      <c r="G111" s="143">
        <f ca="1">IFERROR(INDEX(G$269:G$305,MATCH($F111,$B$269:$B$305,0))/INDEX($D$269:$D$305,MATCH($F111,$B$269:$B$305,0)),SUMIFS('Input-Ext Allocators'!D$8:D$63,'Input-Ext Allocators'!$B$8:$B$63,$F111))*$D111</f>
        <v>-114.75344058105065</v>
      </c>
      <c r="H111" s="143">
        <f ca="1">IFERROR(INDEX(H$269:H$305,MATCH($F111,$B$269:$B$305,0))/INDEX($D$269:$D$305,MATCH($F111,$B$269:$B$305,0)),SUMIFS('Input-Ext Allocators'!E$8:E$63,'Input-Ext Allocators'!$B$8:$B$63,$F111))*$D111</f>
        <v>-78.725846477986636</v>
      </c>
      <c r="I111" s="143">
        <f ca="1">IFERROR(INDEX(I$269:I$305,MATCH($F111,$B$269:$B$305,0))/INDEX($D$269:$D$305,MATCH($F111,$B$269:$B$305,0)),SUMIFS('Input-Ext Allocators'!F$8:F$63,'Input-Ext Allocators'!$B$8:$B$63,$F111))*$D111</f>
        <v>-8.5546789760585771</v>
      </c>
      <c r="J111" s="143">
        <f ca="1">IFERROR(INDEX(J$269:J$305,MATCH($F111,$B$269:$B$305,0))/INDEX($D$269:$D$305,MATCH($F111,$B$269:$B$305,0)),SUMIFS('Input-Ext Allocators'!G$8:G$63,'Input-Ext Allocators'!$B$8:$B$63,$F111))*$D111</f>
        <v>-10.754492712871023</v>
      </c>
      <c r="K111" s="143">
        <f ca="1">IFERROR(INDEX(K$269:K$305,MATCH($F111,$B$269:$B$305,0))/INDEX($D$269:$D$305,MATCH($F111,$B$269:$B$305,0)),SUMIFS('Input-Ext Allocators'!H$8:H$63,'Input-Ext Allocators'!$B$8:$B$63,$F111))*$D111</f>
        <v>-1.0626525614574034</v>
      </c>
      <c r="L111" s="143">
        <f ca="1">IFERROR(INDEX(L$269:L$305,MATCH($F111,$B$269:$B$305,0))/INDEX($D$269:$D$305,MATCH($F111,$B$269:$B$305,0)),SUMIFS('Input-Ext Allocators'!I$8:I$63,'Input-Ext Allocators'!$B$8:$B$63,$F111))*$D111</f>
        <v>-328.60290273614254</v>
      </c>
      <c r="M111" s="143">
        <f ca="1">IFERROR(INDEX(M$269:M$305,MATCH($F111,$B$269:$B$305,0))/INDEX($D$269:$D$305,MATCH($F111,$B$269:$B$305,0)),SUMIFS('Input-Ext Allocators'!J$8:J$63,'Input-Ext Allocators'!$B$8:$B$63,$F111))*$D111</f>
        <v>-88.374309896546407</v>
      </c>
      <c r="N111" s="143">
        <f ca="1">IFERROR(INDEX(N$269:N$305,MATCH($F111,$B$269:$B$305,0))/INDEX($D$269:$D$305,MATCH($F111,$B$269:$B$305,0)),SUMIFS('Input-Ext Allocators'!K$8:K$63,'Input-Ext Allocators'!$B$8:$B$63,$F111))*$D111</f>
        <v>0</v>
      </c>
      <c r="O111" s="143">
        <f ca="1">IFERROR(INDEX(O$269:O$305,MATCH($F111,$B$269:$B$305,0))/INDEX($D$269:$D$305,MATCH($F111,$B$269:$B$305,0)),SUMIFS('Input-Ext Allocators'!L$8:L$63,'Input-Ext Allocators'!$B$8:$B$63,$F111))*$D111</f>
        <v>0</v>
      </c>
      <c r="P111" s="143">
        <f ca="1">IFERROR(INDEX(P$269:P$305,MATCH($F111,$B$269:$B$305,0))/INDEX($D$269:$D$305,MATCH($F111,$B$269:$B$305,0)),SUMIFS('Input-Ext Allocators'!M$8:M$63,'Input-Ext Allocators'!$B$8:$B$63,$F111))*$D111</f>
        <v>0</v>
      </c>
      <c r="Q111" s="143">
        <f ca="1">IFERROR(INDEX(Q$269:Q$305,MATCH($F111,$B$269:$B$305,0))/INDEX($D$269:$D$305,MATCH($F111,$B$269:$B$305,0)),SUMIFS('Input-Ext Allocators'!N$8:N$63,'Input-Ext Allocators'!$B$8:$B$63,$F111))*$D111</f>
        <v>0</v>
      </c>
      <c r="R111" s="143">
        <f ca="1">IFERROR(INDEX(R$269:R$305,MATCH($F111,$B$269:$B$305,0))/INDEX($D$269:$D$305,MATCH($F111,$B$269:$B$305,0)),SUMIFS('Input-Ext Allocators'!O$8:O$63,'Input-Ext Allocators'!$B$8:$B$63,$F111))*$D111</f>
        <v>0</v>
      </c>
      <c r="S111" s="143">
        <f ca="1">IFERROR(INDEX(S$269:S$305,MATCH($F111,$B$269:$B$305,0))/INDEX($D$269:$D$305,MATCH($F111,$B$269:$B$305,0)),SUMIFS('Input-Ext Allocators'!P$8:P$63,'Input-Ext Allocators'!$B$8:$B$63,$F111))*$D111</f>
        <v>0</v>
      </c>
      <c r="T111" s="143">
        <f ca="1">IFERROR(INDEX(T$269:T$305,MATCH($F111,$B$269:$B$305,0))/INDEX($D$269:$D$305,MATCH($F111,$B$269:$B$305,0)),SUMIFS('Input-Ext Allocators'!Q$8:Q$63,'Input-Ext Allocators'!$B$8:$B$63,$F111))*$D111</f>
        <v>0</v>
      </c>
      <c r="U111" s="143">
        <f ca="1">IFERROR(INDEX(U$269:U$305,MATCH($F111,$B$269:$B$305,0))/INDEX($D$269:$D$305,MATCH($F111,$B$269:$B$305,0)),SUMIFS('Input-Ext Allocators'!R$8:R$63,'Input-Ext Allocators'!$B$8:$B$63,$F111))*$D111</f>
        <v>0</v>
      </c>
      <c r="V111" s="143">
        <f ca="1">IFERROR(INDEX(V$269:V$305,MATCH($F111,$B$269:$B$305,0))/INDEX($D$269:$D$305,MATCH($F111,$B$269:$B$305,0)),SUMIFS('Input-Ext Allocators'!S$8:S$63,'Input-Ext Allocators'!$B$8:$B$63,$F111))*$D111</f>
        <v>0</v>
      </c>
      <c r="W111" s="143">
        <f ca="1">IFERROR(INDEX(W$269:W$305,MATCH($F111,$B$269:$B$305,0))/INDEX($D$269:$D$305,MATCH($F111,$B$269:$B$305,0)),SUMIFS('Input-Ext Allocators'!T$8:T$63,'Input-Ext Allocators'!$B$8:$B$63,$F111))*$D111</f>
        <v>0</v>
      </c>
      <c r="X111" s="143">
        <f ca="1">IFERROR(INDEX(X$269:X$305,MATCH($F111,$B$269:$B$305,0))/INDEX($D$269:$D$305,MATCH($F111,$B$269:$B$305,0)),SUMIFS('Input-Ext Allocators'!U$8:U$63,'Input-Ext Allocators'!$B$8:$B$63,$F111))*$D111</f>
        <v>0</v>
      </c>
      <c r="Y111" s="143">
        <f ca="1">IFERROR(INDEX(Y$269:Y$305,MATCH($F111,$B$269:$B$305,0))/INDEX($D$269:$D$305,MATCH($F111,$B$269:$B$305,0)),SUMIFS('Input-Ext Allocators'!V$8:V$63,'Input-Ext Allocators'!$B$8:$B$63,$F111))*$D111</f>
        <v>0</v>
      </c>
      <c r="Z111" s="143">
        <f ca="1">IFERROR(INDEX(Z$269:Z$305,MATCH($F111,$B$269:$B$305,0))/INDEX($D$269:$D$305,MATCH($F111,$B$269:$B$305,0)),SUMIFS('Input-Ext Allocators'!W$8:W$63,'Input-Ext Allocators'!$B$8:$B$63,$F111))*$D111</f>
        <v>0</v>
      </c>
    </row>
    <row r="112" spans="1:26" outlineLevel="1">
      <c r="A112" s="113">
        <f>IF(ISBLANK('Input-Accounts'!A112),"",'Input-Accounts'!A112)</f>
        <v>95</v>
      </c>
      <c r="B112" s="17" t="str">
        <f>IF(ISBLANK('Input-Accounts'!B112),"",'Input-Accounts'!B112)</f>
        <v>Other regulatory liabilities</v>
      </c>
      <c r="C112" s="113">
        <f>IF(ISBLANK('Input-Accounts'!C112),"",'Input-Accounts'!C112)</f>
        <v>254</v>
      </c>
      <c r="D112" s="143">
        <f t="shared" ca="1" si="26"/>
        <v>0</v>
      </c>
      <c r="E112" s="143">
        <f t="shared" ca="1" si="19"/>
        <v>0</v>
      </c>
      <c r="F112" s="89" t="str" cm="1">
        <f t="array" aca="1" ref="F112" ca="1">IF(D112=0,"-",IF('Input-Accounts'!$E112&lt;&gt;0,'Input-Accounts'!$E112,INDEX('Input-Accounts'!$H112:$J112,,MATCH($F$6,'Input-Accounts'!$H$6:$J$6,0))))</f>
        <v>-</v>
      </c>
      <c r="G112" s="143">
        <f ca="1">IFERROR(INDEX(G$269:G$305,MATCH($F112,$B$269:$B$305,0))/INDEX($D$269:$D$305,MATCH($F112,$B$269:$B$305,0)),SUMIFS('Input-Ext Allocators'!D$8:D$63,'Input-Ext Allocators'!$B$8:$B$63,$F112))*$D112</f>
        <v>0</v>
      </c>
      <c r="H112" s="143">
        <f ca="1">IFERROR(INDEX(H$269:H$305,MATCH($F112,$B$269:$B$305,0))/INDEX($D$269:$D$305,MATCH($F112,$B$269:$B$305,0)),SUMIFS('Input-Ext Allocators'!E$8:E$63,'Input-Ext Allocators'!$B$8:$B$63,$F112))*$D112</f>
        <v>0</v>
      </c>
      <c r="I112" s="143">
        <f ca="1">IFERROR(INDEX(I$269:I$305,MATCH($F112,$B$269:$B$305,0))/INDEX($D$269:$D$305,MATCH($F112,$B$269:$B$305,0)),SUMIFS('Input-Ext Allocators'!F$8:F$63,'Input-Ext Allocators'!$B$8:$B$63,$F112))*$D112</f>
        <v>0</v>
      </c>
      <c r="J112" s="143">
        <f ca="1">IFERROR(INDEX(J$269:J$305,MATCH($F112,$B$269:$B$305,0))/INDEX($D$269:$D$305,MATCH($F112,$B$269:$B$305,0)),SUMIFS('Input-Ext Allocators'!G$8:G$63,'Input-Ext Allocators'!$B$8:$B$63,$F112))*$D112</f>
        <v>0</v>
      </c>
      <c r="K112" s="143">
        <f ca="1">IFERROR(INDEX(K$269:K$305,MATCH($F112,$B$269:$B$305,0))/INDEX($D$269:$D$305,MATCH($F112,$B$269:$B$305,0)),SUMIFS('Input-Ext Allocators'!H$8:H$63,'Input-Ext Allocators'!$B$8:$B$63,$F112))*$D112</f>
        <v>0</v>
      </c>
      <c r="L112" s="143">
        <f ca="1">IFERROR(INDEX(L$269:L$305,MATCH($F112,$B$269:$B$305,0))/INDEX($D$269:$D$305,MATCH($F112,$B$269:$B$305,0)),SUMIFS('Input-Ext Allocators'!I$8:I$63,'Input-Ext Allocators'!$B$8:$B$63,$F112))*$D112</f>
        <v>0</v>
      </c>
      <c r="M112" s="143">
        <f ca="1">IFERROR(INDEX(M$269:M$305,MATCH($F112,$B$269:$B$305,0))/INDEX($D$269:$D$305,MATCH($F112,$B$269:$B$305,0)),SUMIFS('Input-Ext Allocators'!J$8:J$63,'Input-Ext Allocators'!$B$8:$B$63,$F112))*$D112</f>
        <v>0</v>
      </c>
      <c r="N112" s="143">
        <f ca="1">IFERROR(INDEX(N$269:N$305,MATCH($F112,$B$269:$B$305,0))/INDEX($D$269:$D$305,MATCH($F112,$B$269:$B$305,0)),SUMIFS('Input-Ext Allocators'!K$8:K$63,'Input-Ext Allocators'!$B$8:$B$63,$F112))*$D112</f>
        <v>0</v>
      </c>
      <c r="O112" s="143">
        <f ca="1">IFERROR(INDEX(O$269:O$305,MATCH($F112,$B$269:$B$305,0))/INDEX($D$269:$D$305,MATCH($F112,$B$269:$B$305,0)),SUMIFS('Input-Ext Allocators'!L$8:L$63,'Input-Ext Allocators'!$B$8:$B$63,$F112))*$D112</f>
        <v>0</v>
      </c>
      <c r="P112" s="143">
        <f ca="1">IFERROR(INDEX(P$269:P$305,MATCH($F112,$B$269:$B$305,0))/INDEX($D$269:$D$305,MATCH($F112,$B$269:$B$305,0)),SUMIFS('Input-Ext Allocators'!M$8:M$63,'Input-Ext Allocators'!$B$8:$B$63,$F112))*$D112</f>
        <v>0</v>
      </c>
      <c r="Q112" s="143">
        <f ca="1">IFERROR(INDEX(Q$269:Q$305,MATCH($F112,$B$269:$B$305,0))/INDEX($D$269:$D$305,MATCH($F112,$B$269:$B$305,0)),SUMIFS('Input-Ext Allocators'!N$8:N$63,'Input-Ext Allocators'!$B$8:$B$63,$F112))*$D112</f>
        <v>0</v>
      </c>
      <c r="R112" s="143">
        <f ca="1">IFERROR(INDEX(R$269:R$305,MATCH($F112,$B$269:$B$305,0))/INDEX($D$269:$D$305,MATCH($F112,$B$269:$B$305,0)),SUMIFS('Input-Ext Allocators'!O$8:O$63,'Input-Ext Allocators'!$B$8:$B$63,$F112))*$D112</f>
        <v>0</v>
      </c>
      <c r="S112" s="143">
        <f ca="1">IFERROR(INDEX(S$269:S$305,MATCH($F112,$B$269:$B$305,0))/INDEX($D$269:$D$305,MATCH($F112,$B$269:$B$305,0)),SUMIFS('Input-Ext Allocators'!P$8:P$63,'Input-Ext Allocators'!$B$8:$B$63,$F112))*$D112</f>
        <v>0</v>
      </c>
      <c r="T112" s="143">
        <f ca="1">IFERROR(INDEX(T$269:T$305,MATCH($F112,$B$269:$B$305,0))/INDEX($D$269:$D$305,MATCH($F112,$B$269:$B$305,0)),SUMIFS('Input-Ext Allocators'!Q$8:Q$63,'Input-Ext Allocators'!$B$8:$B$63,$F112))*$D112</f>
        <v>0</v>
      </c>
      <c r="U112" s="143">
        <f ca="1">IFERROR(INDEX(U$269:U$305,MATCH($F112,$B$269:$B$305,0))/INDEX($D$269:$D$305,MATCH($F112,$B$269:$B$305,0)),SUMIFS('Input-Ext Allocators'!R$8:R$63,'Input-Ext Allocators'!$B$8:$B$63,$F112))*$D112</f>
        <v>0</v>
      </c>
      <c r="V112" s="143">
        <f ca="1">IFERROR(INDEX(V$269:V$305,MATCH($F112,$B$269:$B$305,0))/INDEX($D$269:$D$305,MATCH($F112,$B$269:$B$305,0)),SUMIFS('Input-Ext Allocators'!S$8:S$63,'Input-Ext Allocators'!$B$8:$B$63,$F112))*$D112</f>
        <v>0</v>
      </c>
      <c r="W112" s="143">
        <f ca="1">IFERROR(INDEX(W$269:W$305,MATCH($F112,$B$269:$B$305,0))/INDEX($D$269:$D$305,MATCH($F112,$B$269:$B$305,0)),SUMIFS('Input-Ext Allocators'!T$8:T$63,'Input-Ext Allocators'!$B$8:$B$63,$F112))*$D112</f>
        <v>0</v>
      </c>
      <c r="X112" s="143">
        <f ca="1">IFERROR(INDEX(X$269:X$305,MATCH($F112,$B$269:$B$305,0))/INDEX($D$269:$D$305,MATCH($F112,$B$269:$B$305,0)),SUMIFS('Input-Ext Allocators'!U$8:U$63,'Input-Ext Allocators'!$B$8:$B$63,$F112))*$D112</f>
        <v>0</v>
      </c>
      <c r="Y112" s="143">
        <f ca="1">IFERROR(INDEX(Y$269:Y$305,MATCH($F112,$B$269:$B$305,0))/INDEX($D$269:$D$305,MATCH($F112,$B$269:$B$305,0)),SUMIFS('Input-Ext Allocators'!V$8:V$63,'Input-Ext Allocators'!$B$8:$B$63,$F112))*$D112</f>
        <v>0</v>
      </c>
      <c r="Z112" s="143">
        <f ca="1">IFERROR(INDEX(Z$269:Z$305,MATCH($F112,$B$269:$B$305,0))/INDEX($D$269:$D$305,MATCH($F112,$B$269:$B$305,0)),SUMIFS('Input-Ext Allocators'!W$8:W$63,'Input-Ext Allocators'!$B$8:$B$63,$F112))*$D112</f>
        <v>0</v>
      </c>
    </row>
    <row r="113" spans="1:26" outlineLevel="1">
      <c r="A113" s="113">
        <f>IF(ISBLANK('Input-Accounts'!A113),"",'Input-Accounts'!A113)</f>
        <v>96</v>
      </c>
      <c r="B113" s="17" t="str">
        <f>IF(ISBLANK('Input-Accounts'!B113),"",'Input-Accounts'!B113)</f>
        <v>Working capital allowance</v>
      </c>
      <c r="C113" s="113" t="str">
        <f>IF(ISBLANK('Input-Accounts'!C113),"",'Input-Accounts'!C113)</f>
        <v>N/A</v>
      </c>
      <c r="D113" s="143">
        <f t="shared" ca="1" si="26"/>
        <v>714339.85264050181</v>
      </c>
      <c r="E113" s="143">
        <f t="shared" ca="1" si="19"/>
        <v>0</v>
      </c>
      <c r="F113" s="89" t="str" cm="1">
        <f t="array" aca="1" ref="F113" ca="1">IF(D113=0,"-",IF('Input-Accounts'!$E113&lt;&gt;0,'Input-Accounts'!$E113,INDEX('Input-Accounts'!$H113:$J113,,MATCH($F$6,'Input-Accounts'!$H$6:$J$6,0))))</f>
        <v>INT_T&amp;D_PLANT</v>
      </c>
      <c r="G113" s="143">
        <f ca="1">IFERROR(INDEX(G$269:G$305,MATCH($F113,$B$269:$B$305,0))/INDEX($D$269:$D$305,MATCH($F113,$B$269:$B$305,0)),SUMIFS('Input-Ext Allocators'!D$8:D$63,'Input-Ext Allocators'!$B$8:$B$63,$F113))*$D113</f>
        <v>129944.95130212384</v>
      </c>
      <c r="H113" s="143">
        <f ca="1">IFERROR(INDEX(H$269:H$305,MATCH($F113,$B$269:$B$305,0))/INDEX($D$269:$D$305,MATCH($F113,$B$269:$B$305,0)),SUMIFS('Input-Ext Allocators'!E$8:E$63,'Input-Ext Allocators'!$B$8:$B$63,$F113))*$D113</f>
        <v>89147.882930577209</v>
      </c>
      <c r="I113" s="143">
        <f ca="1">IFERROR(INDEX(I$269:I$305,MATCH($F113,$B$269:$B$305,0))/INDEX($D$269:$D$305,MATCH($F113,$B$269:$B$305,0)),SUMIFS('Input-Ext Allocators'!F$8:F$63,'Input-Ext Allocators'!$B$8:$B$63,$F113))*$D113</f>
        <v>9687.1809448195327</v>
      </c>
      <c r="J113" s="143">
        <f ca="1">IFERROR(INDEX(J$269:J$305,MATCH($F113,$B$269:$B$305,0))/INDEX($D$269:$D$305,MATCH($F113,$B$269:$B$305,0)),SUMIFS('Input-Ext Allocators'!G$8:G$63,'Input-Ext Allocators'!$B$8:$B$63,$F113))*$D113</f>
        <v>12178.214655498878</v>
      </c>
      <c r="K113" s="143">
        <f ca="1">IFERROR(INDEX(K$269:K$305,MATCH($F113,$B$269:$B$305,0))/INDEX($D$269:$D$305,MATCH($F113,$B$269:$B$305,0)),SUMIFS('Input-Ext Allocators'!H$8:H$63,'Input-Ext Allocators'!$B$8:$B$63,$F113))*$D113</f>
        <v>1203.3306770626082</v>
      </c>
      <c r="L113" s="143">
        <f ca="1">IFERROR(INDEX(L$269:L$305,MATCH($F113,$B$269:$B$305,0))/INDEX($D$269:$D$305,MATCH($F113,$B$269:$B$305,0)),SUMIFS('Input-Ext Allocators'!I$8:I$63,'Input-Ext Allocators'!$B$8:$B$63,$F113))*$D113</f>
        <v>372104.64433635218</v>
      </c>
      <c r="M113" s="143">
        <f ca="1">IFERROR(INDEX(M$269:M$305,MATCH($F113,$B$269:$B$305,0))/INDEX($D$269:$D$305,MATCH($F113,$B$269:$B$305,0)),SUMIFS('Input-Ext Allocators'!J$8:J$63,'Input-Ext Allocators'!$B$8:$B$63,$F113))*$D113</f>
        <v>100073.64779406757</v>
      </c>
      <c r="N113" s="143">
        <f ca="1">IFERROR(INDEX(N$269:N$305,MATCH($F113,$B$269:$B$305,0))/INDEX($D$269:$D$305,MATCH($F113,$B$269:$B$305,0)),SUMIFS('Input-Ext Allocators'!K$8:K$63,'Input-Ext Allocators'!$B$8:$B$63,$F113))*$D113</f>
        <v>0</v>
      </c>
      <c r="O113" s="143">
        <f ca="1">IFERROR(INDEX(O$269:O$305,MATCH($F113,$B$269:$B$305,0))/INDEX($D$269:$D$305,MATCH($F113,$B$269:$B$305,0)),SUMIFS('Input-Ext Allocators'!L$8:L$63,'Input-Ext Allocators'!$B$8:$B$63,$F113))*$D113</f>
        <v>0</v>
      </c>
      <c r="P113" s="143">
        <f ca="1">IFERROR(INDEX(P$269:P$305,MATCH($F113,$B$269:$B$305,0))/INDEX($D$269:$D$305,MATCH($F113,$B$269:$B$305,0)),SUMIFS('Input-Ext Allocators'!M$8:M$63,'Input-Ext Allocators'!$B$8:$B$63,$F113))*$D113</f>
        <v>0</v>
      </c>
      <c r="Q113" s="143">
        <f ca="1">IFERROR(INDEX(Q$269:Q$305,MATCH($F113,$B$269:$B$305,0))/INDEX($D$269:$D$305,MATCH($F113,$B$269:$B$305,0)),SUMIFS('Input-Ext Allocators'!N$8:N$63,'Input-Ext Allocators'!$B$8:$B$63,$F113))*$D113</f>
        <v>0</v>
      </c>
      <c r="R113" s="143">
        <f ca="1">IFERROR(INDEX(R$269:R$305,MATCH($F113,$B$269:$B$305,0))/INDEX($D$269:$D$305,MATCH($F113,$B$269:$B$305,0)),SUMIFS('Input-Ext Allocators'!O$8:O$63,'Input-Ext Allocators'!$B$8:$B$63,$F113))*$D113</f>
        <v>0</v>
      </c>
      <c r="S113" s="143">
        <f ca="1">IFERROR(INDEX(S$269:S$305,MATCH($F113,$B$269:$B$305,0))/INDEX($D$269:$D$305,MATCH($F113,$B$269:$B$305,0)),SUMIFS('Input-Ext Allocators'!P$8:P$63,'Input-Ext Allocators'!$B$8:$B$63,$F113))*$D113</f>
        <v>0</v>
      </c>
      <c r="T113" s="143">
        <f ca="1">IFERROR(INDEX(T$269:T$305,MATCH($F113,$B$269:$B$305,0))/INDEX($D$269:$D$305,MATCH($F113,$B$269:$B$305,0)),SUMIFS('Input-Ext Allocators'!Q$8:Q$63,'Input-Ext Allocators'!$B$8:$B$63,$F113))*$D113</f>
        <v>0</v>
      </c>
      <c r="U113" s="143">
        <f ca="1">IFERROR(INDEX(U$269:U$305,MATCH($F113,$B$269:$B$305,0))/INDEX($D$269:$D$305,MATCH($F113,$B$269:$B$305,0)),SUMIFS('Input-Ext Allocators'!R$8:R$63,'Input-Ext Allocators'!$B$8:$B$63,$F113))*$D113</f>
        <v>0</v>
      </c>
      <c r="V113" s="143">
        <f ca="1">IFERROR(INDEX(V$269:V$305,MATCH($F113,$B$269:$B$305,0))/INDEX($D$269:$D$305,MATCH($F113,$B$269:$B$305,0)),SUMIFS('Input-Ext Allocators'!S$8:S$63,'Input-Ext Allocators'!$B$8:$B$63,$F113))*$D113</f>
        <v>0</v>
      </c>
      <c r="W113" s="143">
        <f ca="1">IFERROR(INDEX(W$269:W$305,MATCH($F113,$B$269:$B$305,0))/INDEX($D$269:$D$305,MATCH($F113,$B$269:$B$305,0)),SUMIFS('Input-Ext Allocators'!T$8:T$63,'Input-Ext Allocators'!$B$8:$B$63,$F113))*$D113</f>
        <v>0</v>
      </c>
      <c r="X113" s="143">
        <f ca="1">IFERROR(INDEX(X$269:X$305,MATCH($F113,$B$269:$B$305,0))/INDEX($D$269:$D$305,MATCH($F113,$B$269:$B$305,0)),SUMIFS('Input-Ext Allocators'!U$8:U$63,'Input-Ext Allocators'!$B$8:$B$63,$F113))*$D113</f>
        <v>0</v>
      </c>
      <c r="Y113" s="143">
        <f ca="1">IFERROR(INDEX(Y$269:Y$305,MATCH($F113,$B$269:$B$305,0))/INDEX($D$269:$D$305,MATCH($F113,$B$269:$B$305,0)),SUMIFS('Input-Ext Allocators'!V$8:V$63,'Input-Ext Allocators'!$B$8:$B$63,$F113))*$D113</f>
        <v>0</v>
      </c>
      <c r="Z113" s="143">
        <f ca="1">IFERROR(INDEX(Z$269:Z$305,MATCH($F113,$B$269:$B$305,0))/INDEX($D$269:$D$305,MATCH($F113,$B$269:$B$305,0)),SUMIFS('Input-Ext Allocators'!W$8:W$63,'Input-Ext Allocators'!$B$8:$B$63,$F113))*$D113</f>
        <v>0</v>
      </c>
    </row>
    <row r="114" spans="1:26">
      <c r="A114" s="113">
        <f>IF(ISBLANK('Input-Accounts'!A114),"",'Input-Accounts'!A114)</f>
        <v>97</v>
      </c>
      <c r="B114" s="79" t="str">
        <f>IF(ISBLANK('Input-Accounts'!B114),"",'Input-Accounts'!B114)</f>
        <v>Total Other Rate Base Items</v>
      </c>
      <c r="C114" s="113" t="str">
        <f>IF(ISBLANK('Input-Accounts'!C114),"",'Input-Accounts'!C114)</f>
        <v/>
      </c>
      <c r="D114" s="144">
        <f ca="1">SUBTOTAL(9,D110:D113)</f>
        <v>-722897.10836090252</v>
      </c>
      <c r="E114" s="143">
        <f t="shared" ca="1" si="19"/>
        <v>0</v>
      </c>
      <c r="G114" s="144">
        <f t="shared" ref="G114:Z114" ca="1" si="27">SUBTOTAL(9,G110:G113)</f>
        <v>-131501.59436740569</v>
      </c>
      <c r="H114" s="144">
        <f t="shared" ca="1" si="27"/>
        <v>-90215.807712247217</v>
      </c>
      <c r="I114" s="144">
        <f t="shared" ca="1" si="27"/>
        <v>-9803.226107704113</v>
      </c>
      <c r="J114" s="144">
        <f t="shared" ca="1" si="27"/>
        <v>-12324.100534103889</v>
      </c>
      <c r="K114" s="144">
        <f t="shared" ca="1" si="27"/>
        <v>-1217.7456761442986</v>
      </c>
      <c r="L114" s="144">
        <f t="shared" ca="1" si="27"/>
        <v>-376562.17891819699</v>
      </c>
      <c r="M114" s="144">
        <f t="shared" ca="1" si="27"/>
        <v>-101272.45504510039</v>
      </c>
      <c r="N114" s="144">
        <f t="shared" ca="1" si="27"/>
        <v>0</v>
      </c>
      <c r="O114" s="144">
        <f t="shared" ca="1" si="27"/>
        <v>0</v>
      </c>
      <c r="P114" s="144">
        <f t="shared" ca="1" si="27"/>
        <v>0</v>
      </c>
      <c r="Q114" s="144">
        <f t="shared" ca="1" si="27"/>
        <v>0</v>
      </c>
      <c r="R114" s="144">
        <f t="shared" ca="1" si="27"/>
        <v>0</v>
      </c>
      <c r="S114" s="144">
        <f t="shared" ca="1" si="27"/>
        <v>0</v>
      </c>
      <c r="T114" s="144">
        <f t="shared" ca="1" si="27"/>
        <v>0</v>
      </c>
      <c r="U114" s="144">
        <f t="shared" ca="1" si="27"/>
        <v>0</v>
      </c>
      <c r="V114" s="144">
        <f t="shared" ca="1" si="27"/>
        <v>0</v>
      </c>
      <c r="W114" s="144">
        <f t="shared" ca="1" si="27"/>
        <v>0</v>
      </c>
      <c r="X114" s="144">
        <f t="shared" ca="1" si="27"/>
        <v>0</v>
      </c>
      <c r="Y114" s="144">
        <f t="shared" ca="1" si="27"/>
        <v>0</v>
      </c>
      <c r="Z114" s="144">
        <f t="shared" ca="1" si="27"/>
        <v>0</v>
      </c>
    </row>
    <row r="115" spans="1:26">
      <c r="A115" s="113" t="str">
        <f>IF(ISBLANK('Input-Accounts'!A115),"",'Input-Accounts'!A115)</f>
        <v/>
      </c>
      <c r="B115" s="79" t="str">
        <f>IF(ISBLANK('Input-Accounts'!B115),"",'Input-Accounts'!B115)</f>
        <v/>
      </c>
      <c r="C115" s="113" t="str">
        <f>IF(ISBLANK('Input-Accounts'!C115),"",'Input-Accounts'!C115)</f>
        <v/>
      </c>
      <c r="D115" s="113"/>
      <c r="E115" s="14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spans="1:26" ht="15" thickBot="1">
      <c r="A116" s="113">
        <f>IF(ISBLANK('Input-Accounts'!A116),"",'Input-Accounts'!A116)</f>
        <v>98</v>
      </c>
      <c r="B116" s="127" t="str">
        <f>IF(ISBLANK('Input-Accounts'!B116),"",'Input-Accounts'!B116)</f>
        <v>TOTAL RATE BASE</v>
      </c>
      <c r="C116" s="113" t="str">
        <f>IF(ISBLANK('Input-Accounts'!C116),"",'Input-Accounts'!C116)</f>
        <v/>
      </c>
      <c r="D116" s="75">
        <f ca="1">SUBTOTAL(9,D11:D115)</f>
        <v>6058207.0903747398</v>
      </c>
      <c r="E116" s="143">
        <f t="shared" ref="E116:E123" ca="1" si="28">IFERROR(IF(D116="","",IF(D116=0,0,IF(ABS(D116-SUM($G116:$Z116))&lt;Check_Limit,0,1))),1)</f>
        <v>0</v>
      </c>
      <c r="G116" s="75">
        <f t="shared" ref="G116:Z116" ca="1" si="29">SUBTOTAL(9,G11:G115)</f>
        <v>1102631.8079276534</v>
      </c>
      <c r="H116" s="75">
        <f t="shared" ca="1" si="29"/>
        <v>756453.33153515495</v>
      </c>
      <c r="I116" s="75">
        <f t="shared" ca="1" si="29"/>
        <v>82199.375442253862</v>
      </c>
      <c r="J116" s="75">
        <f t="shared" ca="1" si="29"/>
        <v>103336.73381202218</v>
      </c>
      <c r="K116" s="75">
        <f t="shared" ca="1" si="29"/>
        <v>10210.713588244382</v>
      </c>
      <c r="L116" s="75">
        <f t="shared" ca="1" si="29"/>
        <v>3157447.9239976662</v>
      </c>
      <c r="M116" s="75">
        <f t="shared" ca="1" si="29"/>
        <v>845927.20407174784</v>
      </c>
      <c r="N116" s="75">
        <f t="shared" ca="1" si="29"/>
        <v>0</v>
      </c>
      <c r="O116" s="75">
        <f t="shared" ca="1" si="29"/>
        <v>0</v>
      </c>
      <c r="P116" s="75">
        <f t="shared" ca="1" si="29"/>
        <v>0</v>
      </c>
      <c r="Q116" s="75">
        <f t="shared" ca="1" si="29"/>
        <v>0</v>
      </c>
      <c r="R116" s="75">
        <f t="shared" ca="1" si="29"/>
        <v>0</v>
      </c>
      <c r="S116" s="75">
        <f t="shared" ca="1" si="29"/>
        <v>0</v>
      </c>
      <c r="T116" s="75">
        <f t="shared" ca="1" si="29"/>
        <v>0</v>
      </c>
      <c r="U116" s="75">
        <f t="shared" ca="1" si="29"/>
        <v>0</v>
      </c>
      <c r="V116" s="75">
        <f t="shared" ca="1" si="29"/>
        <v>0</v>
      </c>
      <c r="W116" s="75">
        <f t="shared" ca="1" si="29"/>
        <v>0</v>
      </c>
      <c r="X116" s="75">
        <f t="shared" ca="1" si="29"/>
        <v>0</v>
      </c>
      <c r="Y116" s="75">
        <f t="shared" ca="1" si="29"/>
        <v>0</v>
      </c>
      <c r="Z116" s="75">
        <f t="shared" ca="1" si="29"/>
        <v>0</v>
      </c>
    </row>
    <row r="117" spans="1:26" ht="15" thickTop="1">
      <c r="A117" s="113" t="str">
        <f>IF(ISBLANK('Input-Accounts'!A117),"",'Input-Accounts'!A117)</f>
        <v/>
      </c>
      <c r="B117" s="79" t="str">
        <f>IF(ISBLANK('Input-Accounts'!B117),"",'Input-Accounts'!B117)</f>
        <v/>
      </c>
      <c r="C117" s="113" t="str">
        <f>IF(ISBLANK('Input-Accounts'!C117),"",'Input-Accounts'!C117)</f>
        <v/>
      </c>
      <c r="D117" s="143"/>
      <c r="E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</row>
    <row r="118" spans="1:26">
      <c r="A118" s="113">
        <f>IF(ISBLANK('Input-Accounts'!A118),"",'Input-Accounts'!A118)</f>
        <v>99</v>
      </c>
      <c r="B118" s="81" t="str">
        <f>IF(ISBLANK('Input-Accounts'!B118),"",'Input-Accounts'!B118)</f>
        <v>OPERATION AND MAINTENANCE EXPENSE</v>
      </c>
      <c r="C118" s="113" t="str">
        <f>IF(ISBLANK('Input-Accounts'!C118),"",'Input-Accounts'!C118)</f>
        <v/>
      </c>
      <c r="D118" s="143"/>
      <c r="E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</row>
    <row r="119" spans="1:26">
      <c r="A119" s="113">
        <f>IF(ISBLANK('Input-Accounts'!A119),"",'Input-Accounts'!A119)</f>
        <v>100</v>
      </c>
      <c r="B119" s="81" t="str">
        <f>IF(ISBLANK('Input-Accounts'!B119),"",'Input-Accounts'!B119)</f>
        <v>Production, Storage, LNG, Transmission, and Distribution Expense</v>
      </c>
      <c r="C119" s="113" t="str">
        <f>IF(ISBLANK('Input-Accounts'!C119),"",'Input-Accounts'!C119)</f>
        <v/>
      </c>
      <c r="D119" s="143"/>
      <c r="E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</row>
    <row r="120" spans="1:26" outlineLevel="1">
      <c r="A120" s="113">
        <f>IF(ISBLANK('Input-Accounts'!A120),"",'Input-Accounts'!A120)</f>
        <v>101</v>
      </c>
      <c r="B120" s="81" t="str">
        <f>IF(ISBLANK('Input-Accounts'!B120),"",'Input-Accounts'!B120)</f>
        <v>Other Gas Supply Expenses</v>
      </c>
      <c r="C120" s="113" t="str">
        <f>IF(ISBLANK('Input-Accounts'!C120),"",'Input-Accounts'!C120)</f>
        <v/>
      </c>
      <c r="D120" s="143"/>
      <c r="E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</row>
    <row r="121" spans="1:26" outlineLevel="1">
      <c r="A121" s="113">
        <f>IF(ISBLANK('Input-Accounts'!A121),"",'Input-Accounts'!A121)</f>
        <v>102</v>
      </c>
      <c r="B121" s="17" t="str">
        <f>IF(ISBLANK('Input-Accounts'!B121),"",'Input-Accounts'!B121)</f>
        <v>Other Gas Supply Expenses</v>
      </c>
      <c r="C121" s="113">
        <f>IF(ISBLANK('Input-Accounts'!C121),"",'Input-Accounts'!C121)</f>
        <v>813</v>
      </c>
      <c r="D121" s="143">
        <f t="shared" ref="D121:D122" ca="1" si="30">INDIRECT("Classification!"&amp;$D$5&amp;ROW())</f>
        <v>0</v>
      </c>
      <c r="E121" s="143">
        <f t="shared" ca="1" si="28"/>
        <v>0</v>
      </c>
      <c r="F121" s="89" t="str" cm="1">
        <f t="array" aca="1" ref="F121" ca="1">IF(D121=0,"-",IF('Input-Accounts'!$E121&lt;&gt;0,'Input-Accounts'!$E121,INDEX('Input-Accounts'!$H121:$J121,,MATCH($F$6,'Input-Accounts'!$H$6:$J$6,0))))</f>
        <v>-</v>
      </c>
      <c r="G121" s="143">
        <f ca="1">IFERROR(INDEX(G$269:G$305,MATCH($F121,$B$269:$B$305,0))/INDEX($D$269:$D$305,MATCH($F121,$B$269:$B$305,0)),SUMIFS('Input-Ext Allocators'!D$8:D$63,'Input-Ext Allocators'!$B$8:$B$63,$F121))*$D121</f>
        <v>0</v>
      </c>
      <c r="H121" s="143">
        <f ca="1">IFERROR(INDEX(H$269:H$305,MATCH($F121,$B$269:$B$305,0))/INDEX($D$269:$D$305,MATCH($F121,$B$269:$B$305,0)),SUMIFS('Input-Ext Allocators'!E$8:E$63,'Input-Ext Allocators'!$B$8:$B$63,$F121))*$D121</f>
        <v>0</v>
      </c>
      <c r="I121" s="143">
        <f ca="1">IFERROR(INDEX(I$269:I$305,MATCH($F121,$B$269:$B$305,0))/INDEX($D$269:$D$305,MATCH($F121,$B$269:$B$305,0)),SUMIFS('Input-Ext Allocators'!F$8:F$63,'Input-Ext Allocators'!$B$8:$B$63,$F121))*$D121</f>
        <v>0</v>
      </c>
      <c r="J121" s="143">
        <f ca="1">IFERROR(INDEX(J$269:J$305,MATCH($F121,$B$269:$B$305,0))/INDEX($D$269:$D$305,MATCH($F121,$B$269:$B$305,0)),SUMIFS('Input-Ext Allocators'!G$8:G$63,'Input-Ext Allocators'!$B$8:$B$63,$F121))*$D121</f>
        <v>0</v>
      </c>
      <c r="K121" s="143">
        <f ca="1">IFERROR(INDEX(K$269:K$305,MATCH($F121,$B$269:$B$305,0))/INDEX($D$269:$D$305,MATCH($F121,$B$269:$B$305,0)),SUMIFS('Input-Ext Allocators'!H$8:H$63,'Input-Ext Allocators'!$B$8:$B$63,$F121))*$D121</f>
        <v>0</v>
      </c>
      <c r="L121" s="143">
        <f ca="1">IFERROR(INDEX(L$269:L$305,MATCH($F121,$B$269:$B$305,0))/INDEX($D$269:$D$305,MATCH($F121,$B$269:$B$305,0)),SUMIFS('Input-Ext Allocators'!I$8:I$63,'Input-Ext Allocators'!$B$8:$B$63,$F121))*$D121</f>
        <v>0</v>
      </c>
      <c r="M121" s="143">
        <f ca="1">IFERROR(INDEX(M$269:M$305,MATCH($F121,$B$269:$B$305,0))/INDEX($D$269:$D$305,MATCH($F121,$B$269:$B$305,0)),SUMIFS('Input-Ext Allocators'!J$8:J$63,'Input-Ext Allocators'!$B$8:$B$63,$F121))*$D121</f>
        <v>0</v>
      </c>
      <c r="N121" s="143">
        <f ca="1">IFERROR(INDEX(N$269:N$305,MATCH($F121,$B$269:$B$305,0))/INDEX($D$269:$D$305,MATCH($F121,$B$269:$B$305,0)),SUMIFS('Input-Ext Allocators'!K$8:K$63,'Input-Ext Allocators'!$B$8:$B$63,$F121))*$D121</f>
        <v>0</v>
      </c>
      <c r="O121" s="143">
        <f ca="1">IFERROR(INDEX(O$269:O$305,MATCH($F121,$B$269:$B$305,0))/INDEX($D$269:$D$305,MATCH($F121,$B$269:$B$305,0)),SUMIFS('Input-Ext Allocators'!L$8:L$63,'Input-Ext Allocators'!$B$8:$B$63,$F121))*$D121</f>
        <v>0</v>
      </c>
      <c r="P121" s="143">
        <f ca="1">IFERROR(INDEX(P$269:P$305,MATCH($F121,$B$269:$B$305,0))/INDEX($D$269:$D$305,MATCH($F121,$B$269:$B$305,0)),SUMIFS('Input-Ext Allocators'!M$8:M$63,'Input-Ext Allocators'!$B$8:$B$63,$F121))*$D121</f>
        <v>0</v>
      </c>
      <c r="Q121" s="143">
        <f ca="1">IFERROR(INDEX(Q$269:Q$305,MATCH($F121,$B$269:$B$305,0))/INDEX($D$269:$D$305,MATCH($F121,$B$269:$B$305,0)),SUMIFS('Input-Ext Allocators'!N$8:N$63,'Input-Ext Allocators'!$B$8:$B$63,$F121))*$D121</f>
        <v>0</v>
      </c>
      <c r="R121" s="143">
        <f ca="1">IFERROR(INDEX(R$269:R$305,MATCH($F121,$B$269:$B$305,0))/INDEX($D$269:$D$305,MATCH($F121,$B$269:$B$305,0)),SUMIFS('Input-Ext Allocators'!O$8:O$63,'Input-Ext Allocators'!$B$8:$B$63,$F121))*$D121</f>
        <v>0</v>
      </c>
      <c r="S121" s="143">
        <f ca="1">IFERROR(INDEX(S$269:S$305,MATCH($F121,$B$269:$B$305,0))/INDEX($D$269:$D$305,MATCH($F121,$B$269:$B$305,0)),SUMIFS('Input-Ext Allocators'!P$8:P$63,'Input-Ext Allocators'!$B$8:$B$63,$F121))*$D121</f>
        <v>0</v>
      </c>
      <c r="T121" s="143">
        <f ca="1">IFERROR(INDEX(T$269:T$305,MATCH($F121,$B$269:$B$305,0))/INDEX($D$269:$D$305,MATCH($F121,$B$269:$B$305,0)),SUMIFS('Input-Ext Allocators'!Q$8:Q$63,'Input-Ext Allocators'!$B$8:$B$63,$F121))*$D121</f>
        <v>0</v>
      </c>
      <c r="U121" s="143">
        <f ca="1">IFERROR(INDEX(U$269:U$305,MATCH($F121,$B$269:$B$305,0))/INDEX($D$269:$D$305,MATCH($F121,$B$269:$B$305,0)),SUMIFS('Input-Ext Allocators'!R$8:R$63,'Input-Ext Allocators'!$B$8:$B$63,$F121))*$D121</f>
        <v>0</v>
      </c>
      <c r="V121" s="143">
        <f ca="1">IFERROR(INDEX(V$269:V$305,MATCH($F121,$B$269:$B$305,0))/INDEX($D$269:$D$305,MATCH($F121,$B$269:$B$305,0)),SUMIFS('Input-Ext Allocators'!S$8:S$63,'Input-Ext Allocators'!$B$8:$B$63,$F121))*$D121</f>
        <v>0</v>
      </c>
      <c r="W121" s="143">
        <f ca="1">IFERROR(INDEX(W$269:W$305,MATCH($F121,$B$269:$B$305,0))/INDEX($D$269:$D$305,MATCH($F121,$B$269:$B$305,0)),SUMIFS('Input-Ext Allocators'!T$8:T$63,'Input-Ext Allocators'!$B$8:$B$63,$F121))*$D121</f>
        <v>0</v>
      </c>
      <c r="X121" s="143">
        <f ca="1">IFERROR(INDEX(X$269:X$305,MATCH($F121,$B$269:$B$305,0))/INDEX($D$269:$D$305,MATCH($F121,$B$269:$B$305,0)),SUMIFS('Input-Ext Allocators'!U$8:U$63,'Input-Ext Allocators'!$B$8:$B$63,$F121))*$D121</f>
        <v>0</v>
      </c>
      <c r="Y121" s="143">
        <f ca="1">IFERROR(INDEX(Y$269:Y$305,MATCH($F121,$B$269:$B$305,0))/INDEX($D$269:$D$305,MATCH($F121,$B$269:$B$305,0)),SUMIFS('Input-Ext Allocators'!V$8:V$63,'Input-Ext Allocators'!$B$8:$B$63,$F121))*$D121</f>
        <v>0</v>
      </c>
      <c r="Z121" s="143">
        <f ca="1">IFERROR(INDEX(Z$269:Z$305,MATCH($F121,$B$269:$B$305,0))/INDEX($D$269:$D$305,MATCH($F121,$B$269:$B$305,0)),SUMIFS('Input-Ext Allocators'!W$8:W$63,'Input-Ext Allocators'!$B$8:$B$63,$F121))*$D121</f>
        <v>0</v>
      </c>
    </row>
    <row r="122" spans="1:26" outlineLevel="1">
      <c r="A122" s="113">
        <f>IF(ISBLANK('Input-Accounts'!A122),"",'Input-Accounts'!A122)</f>
        <v>103</v>
      </c>
      <c r="B122" s="17" t="str">
        <f>IF(ISBLANK('Input-Accounts'!B122),"",'Input-Accounts'!B122)</f>
        <v>Reserved</v>
      </c>
      <c r="C122" s="113" t="str">
        <f>IF(ISBLANK('Input-Accounts'!C122),"",'Input-Accounts'!C122)</f>
        <v/>
      </c>
      <c r="D122" s="143">
        <f t="shared" ca="1" si="30"/>
        <v>0</v>
      </c>
      <c r="E122" s="143">
        <f t="shared" ca="1" si="28"/>
        <v>0</v>
      </c>
      <c r="F122" s="89" t="str" cm="1">
        <f t="array" aca="1" ref="F122" ca="1">IF(D122=0,"-",IF('Input-Accounts'!$E122&lt;&gt;0,'Input-Accounts'!$E122,INDEX('Input-Accounts'!$H122:$J122,,MATCH($F$6,'Input-Accounts'!$H$6:$J$6,0))))</f>
        <v>-</v>
      </c>
      <c r="G122" s="143">
        <f ca="1">IFERROR(INDEX(G$269:G$305,MATCH($F122,$B$269:$B$305,0))/INDEX($D$269:$D$305,MATCH($F122,$B$269:$B$305,0)),SUMIFS('Input-Ext Allocators'!D$8:D$63,'Input-Ext Allocators'!$B$8:$B$63,$F122))*$D122</f>
        <v>0</v>
      </c>
      <c r="H122" s="143">
        <f ca="1">IFERROR(INDEX(H$269:H$305,MATCH($F122,$B$269:$B$305,0))/INDEX($D$269:$D$305,MATCH($F122,$B$269:$B$305,0)),SUMIFS('Input-Ext Allocators'!E$8:E$63,'Input-Ext Allocators'!$B$8:$B$63,$F122))*$D122</f>
        <v>0</v>
      </c>
      <c r="I122" s="143">
        <f ca="1">IFERROR(INDEX(I$269:I$305,MATCH($F122,$B$269:$B$305,0))/INDEX($D$269:$D$305,MATCH($F122,$B$269:$B$305,0)),SUMIFS('Input-Ext Allocators'!F$8:F$63,'Input-Ext Allocators'!$B$8:$B$63,$F122))*$D122</f>
        <v>0</v>
      </c>
      <c r="J122" s="143">
        <f ca="1">IFERROR(INDEX(J$269:J$305,MATCH($F122,$B$269:$B$305,0))/INDEX($D$269:$D$305,MATCH($F122,$B$269:$B$305,0)),SUMIFS('Input-Ext Allocators'!G$8:G$63,'Input-Ext Allocators'!$B$8:$B$63,$F122))*$D122</f>
        <v>0</v>
      </c>
      <c r="K122" s="143">
        <f ca="1">IFERROR(INDEX(K$269:K$305,MATCH($F122,$B$269:$B$305,0))/INDEX($D$269:$D$305,MATCH($F122,$B$269:$B$305,0)),SUMIFS('Input-Ext Allocators'!H$8:H$63,'Input-Ext Allocators'!$B$8:$B$63,$F122))*$D122</f>
        <v>0</v>
      </c>
      <c r="L122" s="143">
        <f ca="1">IFERROR(INDEX(L$269:L$305,MATCH($F122,$B$269:$B$305,0))/INDEX($D$269:$D$305,MATCH($F122,$B$269:$B$305,0)),SUMIFS('Input-Ext Allocators'!I$8:I$63,'Input-Ext Allocators'!$B$8:$B$63,$F122))*$D122</f>
        <v>0</v>
      </c>
      <c r="M122" s="143">
        <f ca="1">IFERROR(INDEX(M$269:M$305,MATCH($F122,$B$269:$B$305,0))/INDEX($D$269:$D$305,MATCH($F122,$B$269:$B$305,0)),SUMIFS('Input-Ext Allocators'!J$8:J$63,'Input-Ext Allocators'!$B$8:$B$63,$F122))*$D122</f>
        <v>0</v>
      </c>
      <c r="N122" s="143">
        <f ca="1">IFERROR(INDEX(N$269:N$305,MATCH($F122,$B$269:$B$305,0))/INDEX($D$269:$D$305,MATCH($F122,$B$269:$B$305,0)),SUMIFS('Input-Ext Allocators'!K$8:K$63,'Input-Ext Allocators'!$B$8:$B$63,$F122))*$D122</f>
        <v>0</v>
      </c>
      <c r="O122" s="143"/>
      <c r="P122" s="143">
        <f ca="1">IFERROR(INDEX(P$269:P$305,MATCH($F122,$B$269:$B$305,0))/INDEX($D$269:$D$305,MATCH($F122,$B$269:$B$305,0)),SUMIFS('Input-Ext Allocators'!M$8:M$63,'Input-Ext Allocators'!$B$8:$B$63,$F122))*$D122</f>
        <v>0</v>
      </c>
      <c r="Q122" s="143">
        <f ca="1">IFERROR(INDEX(Q$269:Q$305,MATCH($F122,$B$269:$B$305,0))/INDEX($D$269:$D$305,MATCH($F122,$B$269:$B$305,0)),SUMIFS('Input-Ext Allocators'!N$8:N$63,'Input-Ext Allocators'!$B$8:$B$63,$F122))*$D122</f>
        <v>0</v>
      </c>
      <c r="R122" s="143">
        <f ca="1">IFERROR(INDEX(R$269:R$305,MATCH($F122,$B$269:$B$305,0))/INDEX($D$269:$D$305,MATCH($F122,$B$269:$B$305,0)),SUMIFS('Input-Ext Allocators'!O$8:O$63,'Input-Ext Allocators'!$B$8:$B$63,$F122))*$D122</f>
        <v>0</v>
      </c>
      <c r="S122" s="143">
        <f ca="1">IFERROR(INDEX(S$269:S$305,MATCH($F122,$B$269:$B$305,0))/INDEX($D$269:$D$305,MATCH($F122,$B$269:$B$305,0)),SUMIFS('Input-Ext Allocators'!P$8:P$63,'Input-Ext Allocators'!$B$8:$B$63,$F122))*$D122</f>
        <v>0</v>
      </c>
      <c r="T122" s="143">
        <f ca="1">IFERROR(INDEX(T$269:T$305,MATCH($F122,$B$269:$B$305,0))/INDEX($D$269:$D$305,MATCH($F122,$B$269:$B$305,0)),SUMIFS('Input-Ext Allocators'!Q$8:Q$63,'Input-Ext Allocators'!$B$8:$B$63,$F122))*$D122</f>
        <v>0</v>
      </c>
      <c r="U122" s="143">
        <f ca="1">IFERROR(INDEX(U$269:U$305,MATCH($F122,$B$269:$B$305,0))/INDEX($D$269:$D$305,MATCH($F122,$B$269:$B$305,0)),SUMIFS('Input-Ext Allocators'!R$8:R$63,'Input-Ext Allocators'!$B$8:$B$63,$F122))*$D122</f>
        <v>0</v>
      </c>
      <c r="V122" s="143">
        <f ca="1">IFERROR(INDEX(V$269:V$305,MATCH($F122,$B$269:$B$305,0))/INDEX($D$269:$D$305,MATCH($F122,$B$269:$B$305,0)),SUMIFS('Input-Ext Allocators'!S$8:S$63,'Input-Ext Allocators'!$B$8:$B$63,$F122))*$D122</f>
        <v>0</v>
      </c>
      <c r="W122" s="143">
        <f ca="1">IFERROR(INDEX(W$269:W$305,MATCH($F122,$B$269:$B$305,0))/INDEX($D$269:$D$305,MATCH($F122,$B$269:$B$305,0)),SUMIFS('Input-Ext Allocators'!T$8:T$63,'Input-Ext Allocators'!$B$8:$B$63,$F122))*$D122</f>
        <v>0</v>
      </c>
      <c r="X122" s="143">
        <f ca="1">IFERROR(INDEX(X$269:X$305,MATCH($F122,$B$269:$B$305,0))/INDEX($D$269:$D$305,MATCH($F122,$B$269:$B$305,0)),SUMIFS('Input-Ext Allocators'!U$8:U$63,'Input-Ext Allocators'!$B$8:$B$63,$F122))*$D122</f>
        <v>0</v>
      </c>
      <c r="Y122" s="143">
        <f ca="1">IFERROR(INDEX(Y$269:Y$305,MATCH($F122,$B$269:$B$305,0))/INDEX($D$269:$D$305,MATCH($F122,$B$269:$B$305,0)),SUMIFS('Input-Ext Allocators'!V$8:V$63,'Input-Ext Allocators'!$B$8:$B$63,$F122))*$D122</f>
        <v>0</v>
      </c>
      <c r="Z122" s="143">
        <f ca="1">IFERROR(INDEX(Z$269:Z$305,MATCH($F122,$B$269:$B$305,0))/INDEX($D$269:$D$305,MATCH($F122,$B$269:$B$305,0)),SUMIFS('Input-Ext Allocators'!W$8:W$63,'Input-Ext Allocators'!$B$8:$B$63,$F122))*$D122</f>
        <v>0</v>
      </c>
    </row>
    <row r="123" spans="1:26" outlineLevel="1">
      <c r="A123" s="113">
        <f>IF(ISBLANK('Input-Accounts'!A123),"",'Input-Accounts'!A123)</f>
        <v>104</v>
      </c>
      <c r="B123" s="79" t="str">
        <f>IF(ISBLANK('Input-Accounts'!B123),"",'Input-Accounts'!B123)</f>
        <v>Subtotal - Other Gas Supply Expenses</v>
      </c>
      <c r="C123" s="113" t="str">
        <f>IF(ISBLANK('Input-Accounts'!C123),"",'Input-Accounts'!C123)</f>
        <v/>
      </c>
      <c r="D123" s="144">
        <f ca="1">SUBTOTAL(9,D121:D122)</f>
        <v>0</v>
      </c>
      <c r="E123" s="143">
        <f t="shared" ca="1" si="28"/>
        <v>0</v>
      </c>
      <c r="G123" s="144">
        <f t="shared" ref="G123:Z123" ca="1" si="31">SUBTOTAL(9,G121:G122)</f>
        <v>0</v>
      </c>
      <c r="H123" s="144">
        <f t="shared" ca="1" si="31"/>
        <v>0</v>
      </c>
      <c r="I123" s="144">
        <f t="shared" ca="1" si="31"/>
        <v>0</v>
      </c>
      <c r="J123" s="144">
        <f t="shared" ca="1" si="31"/>
        <v>0</v>
      </c>
      <c r="K123" s="144">
        <f t="shared" ca="1" si="31"/>
        <v>0</v>
      </c>
      <c r="L123" s="144">
        <f t="shared" ca="1" si="31"/>
        <v>0</v>
      </c>
      <c r="M123" s="144">
        <f t="shared" ca="1" si="31"/>
        <v>0</v>
      </c>
      <c r="N123" s="144">
        <f t="shared" ca="1" si="31"/>
        <v>0</v>
      </c>
      <c r="O123" s="144">
        <f t="shared" ca="1" si="31"/>
        <v>0</v>
      </c>
      <c r="P123" s="144">
        <f t="shared" ca="1" si="31"/>
        <v>0</v>
      </c>
      <c r="Q123" s="144">
        <f t="shared" ca="1" si="31"/>
        <v>0</v>
      </c>
      <c r="R123" s="144">
        <f t="shared" ca="1" si="31"/>
        <v>0</v>
      </c>
      <c r="S123" s="144">
        <f t="shared" ca="1" si="31"/>
        <v>0</v>
      </c>
      <c r="T123" s="144">
        <f t="shared" ca="1" si="31"/>
        <v>0</v>
      </c>
      <c r="U123" s="144">
        <f t="shared" ca="1" si="31"/>
        <v>0</v>
      </c>
      <c r="V123" s="144">
        <f t="shared" ca="1" si="31"/>
        <v>0</v>
      </c>
      <c r="W123" s="144">
        <f t="shared" ca="1" si="31"/>
        <v>0</v>
      </c>
      <c r="X123" s="144">
        <f t="shared" ca="1" si="31"/>
        <v>0</v>
      </c>
      <c r="Y123" s="144">
        <f t="shared" ca="1" si="31"/>
        <v>0</v>
      </c>
      <c r="Z123" s="144">
        <f t="shared" ca="1" si="31"/>
        <v>0</v>
      </c>
    </row>
    <row r="124" spans="1:26" outlineLevel="1">
      <c r="A124" s="113" t="str">
        <f>IF(ISBLANK('Input-Accounts'!A124),"",'Input-Accounts'!A124)</f>
        <v/>
      </c>
      <c r="B124" s="79" t="str">
        <f>IF(ISBLANK('Input-Accounts'!B124),"",'Input-Accounts'!B124)</f>
        <v/>
      </c>
      <c r="C124" s="113" t="str">
        <f>IF(ISBLANK('Input-Accounts'!C124),"",'Input-Accounts'!C124)</f>
        <v/>
      </c>
      <c r="D124" s="143"/>
      <c r="E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</row>
    <row r="125" spans="1:26" outlineLevel="1">
      <c r="A125" s="113">
        <f>IF(ISBLANK('Input-Accounts'!A125),"",'Input-Accounts'!A125)</f>
        <v>105</v>
      </c>
      <c r="B125" s="81" t="str">
        <f>IF(ISBLANK('Input-Accounts'!B125),"",'Input-Accounts'!B125)</f>
        <v>Distribution Operation Expenses</v>
      </c>
      <c r="C125" s="113" t="str">
        <f>IF(ISBLANK('Input-Accounts'!C125),"",'Input-Accounts'!C125)</f>
        <v/>
      </c>
      <c r="D125" s="143"/>
      <c r="E125" s="143"/>
      <c r="F125" s="89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</row>
    <row r="126" spans="1:26" outlineLevel="1">
      <c r="A126" s="113">
        <f>IF(ISBLANK('Input-Accounts'!A126),"",'Input-Accounts'!A126)</f>
        <v>106</v>
      </c>
      <c r="B126" s="17" t="str">
        <f>IF(ISBLANK('Input-Accounts'!B126),"",'Input-Accounts'!B126)</f>
        <v>Operation supervision and engineering</v>
      </c>
      <c r="C126" s="113">
        <f>IF(ISBLANK('Input-Accounts'!C126),"",'Input-Accounts'!C126)</f>
        <v>870</v>
      </c>
      <c r="D126" s="143">
        <f t="shared" ref="D126:D136" ca="1" si="32">INDIRECT("Classification!"&amp;$D$5&amp;ROW())</f>
        <v>0</v>
      </c>
      <c r="E126" s="143">
        <f t="shared" ref="E126:E166" ca="1" si="33">IFERROR(IF(D126="","",IF(D126=0,0,IF(ABS(D126-SUM($G126:$Z126))&lt;Check_Limit,0,1))),1)</f>
        <v>0</v>
      </c>
      <c r="F126" s="89" t="str" cm="1">
        <f t="array" aca="1" ref="F126" ca="1">IF(D126=0,"-",IF('Input-Accounts'!$E126&lt;&gt;0,'Input-Accounts'!$E126,INDEX('Input-Accounts'!$H126:$J126,,MATCH($F$6,'Input-Accounts'!$H$6:$J$6,0))))</f>
        <v>-</v>
      </c>
      <c r="G126" s="143">
        <f ca="1">IFERROR(INDEX(G$269:G$305,MATCH($F126,$B$269:$B$305,0))/INDEX($D$269:$D$305,MATCH($F126,$B$269:$B$305,0)),SUMIFS('Input-Ext Allocators'!D$8:D$63,'Input-Ext Allocators'!$B$8:$B$63,$F126))*$D126</f>
        <v>0</v>
      </c>
      <c r="H126" s="143">
        <f ca="1">IFERROR(INDEX(H$269:H$305,MATCH($F126,$B$269:$B$305,0))/INDEX($D$269:$D$305,MATCH($F126,$B$269:$B$305,0)),SUMIFS('Input-Ext Allocators'!E$8:E$63,'Input-Ext Allocators'!$B$8:$B$63,$F126))*$D126</f>
        <v>0</v>
      </c>
      <c r="I126" s="143">
        <f ca="1">IFERROR(INDEX(I$269:I$305,MATCH($F126,$B$269:$B$305,0))/INDEX($D$269:$D$305,MATCH($F126,$B$269:$B$305,0)),SUMIFS('Input-Ext Allocators'!F$8:F$63,'Input-Ext Allocators'!$B$8:$B$63,$F126))*$D126</f>
        <v>0</v>
      </c>
      <c r="J126" s="143">
        <f ca="1">IFERROR(INDEX(J$269:J$305,MATCH($F126,$B$269:$B$305,0))/INDEX($D$269:$D$305,MATCH($F126,$B$269:$B$305,0)),SUMIFS('Input-Ext Allocators'!G$8:G$63,'Input-Ext Allocators'!$B$8:$B$63,$F126))*$D126</f>
        <v>0</v>
      </c>
      <c r="K126" s="143">
        <f ca="1">IFERROR(INDEX(K$269:K$305,MATCH($F126,$B$269:$B$305,0))/INDEX($D$269:$D$305,MATCH($F126,$B$269:$B$305,0)),SUMIFS('Input-Ext Allocators'!H$8:H$63,'Input-Ext Allocators'!$B$8:$B$63,$F126))*$D126</f>
        <v>0</v>
      </c>
      <c r="L126" s="143">
        <f ca="1">IFERROR(INDEX(L$269:L$305,MATCH($F126,$B$269:$B$305,0))/INDEX($D$269:$D$305,MATCH($F126,$B$269:$B$305,0)),SUMIFS('Input-Ext Allocators'!I$8:I$63,'Input-Ext Allocators'!$B$8:$B$63,$F126))*$D126</f>
        <v>0</v>
      </c>
      <c r="M126" s="143">
        <f ca="1">IFERROR(INDEX(M$269:M$305,MATCH($F126,$B$269:$B$305,0))/INDEX($D$269:$D$305,MATCH($F126,$B$269:$B$305,0)),SUMIFS('Input-Ext Allocators'!J$8:J$63,'Input-Ext Allocators'!$B$8:$B$63,$F126))*$D126</f>
        <v>0</v>
      </c>
      <c r="N126" s="143">
        <f ca="1">IFERROR(INDEX(N$269:N$305,MATCH($F126,$B$269:$B$305,0))/INDEX($D$269:$D$305,MATCH($F126,$B$269:$B$305,0)),SUMIFS('Input-Ext Allocators'!K$8:K$63,'Input-Ext Allocators'!$B$8:$B$63,$F126))*$D126</f>
        <v>0</v>
      </c>
      <c r="O126" s="143">
        <f ca="1">IFERROR(INDEX(O$269:O$305,MATCH($F126,$B$269:$B$305,0))/INDEX($D$269:$D$305,MATCH($F126,$B$269:$B$305,0)),SUMIFS('Input-Ext Allocators'!L$8:L$63,'Input-Ext Allocators'!$B$8:$B$63,$F126))*$D126</f>
        <v>0</v>
      </c>
      <c r="P126" s="143">
        <f ca="1">IFERROR(INDEX(P$269:P$305,MATCH($F126,$B$269:$B$305,0))/INDEX($D$269:$D$305,MATCH($F126,$B$269:$B$305,0)),SUMIFS('Input-Ext Allocators'!M$8:M$63,'Input-Ext Allocators'!$B$8:$B$63,$F126))*$D126</f>
        <v>0</v>
      </c>
      <c r="Q126" s="143">
        <f ca="1">IFERROR(INDEX(Q$269:Q$305,MATCH($F126,$B$269:$B$305,0))/INDEX($D$269:$D$305,MATCH($F126,$B$269:$B$305,0)),SUMIFS('Input-Ext Allocators'!N$8:N$63,'Input-Ext Allocators'!$B$8:$B$63,$F126))*$D126</f>
        <v>0</v>
      </c>
      <c r="R126" s="143">
        <f ca="1">IFERROR(INDEX(R$269:R$305,MATCH($F126,$B$269:$B$305,0))/INDEX($D$269:$D$305,MATCH($F126,$B$269:$B$305,0)),SUMIFS('Input-Ext Allocators'!O$8:O$63,'Input-Ext Allocators'!$B$8:$B$63,$F126))*$D126</f>
        <v>0</v>
      </c>
      <c r="S126" s="143">
        <f ca="1">IFERROR(INDEX(S$269:S$305,MATCH($F126,$B$269:$B$305,0))/INDEX($D$269:$D$305,MATCH($F126,$B$269:$B$305,0)),SUMIFS('Input-Ext Allocators'!P$8:P$63,'Input-Ext Allocators'!$B$8:$B$63,$F126))*$D126</f>
        <v>0</v>
      </c>
      <c r="T126" s="143">
        <f ca="1">IFERROR(INDEX(T$269:T$305,MATCH($F126,$B$269:$B$305,0))/INDEX($D$269:$D$305,MATCH($F126,$B$269:$B$305,0)),SUMIFS('Input-Ext Allocators'!Q$8:Q$63,'Input-Ext Allocators'!$B$8:$B$63,$F126))*$D126</f>
        <v>0</v>
      </c>
      <c r="U126" s="143">
        <f ca="1">IFERROR(INDEX(U$269:U$305,MATCH($F126,$B$269:$B$305,0))/INDEX($D$269:$D$305,MATCH($F126,$B$269:$B$305,0)),SUMIFS('Input-Ext Allocators'!R$8:R$63,'Input-Ext Allocators'!$B$8:$B$63,$F126))*$D126</f>
        <v>0</v>
      </c>
      <c r="V126" s="143">
        <f ca="1">IFERROR(INDEX(V$269:V$305,MATCH($F126,$B$269:$B$305,0))/INDEX($D$269:$D$305,MATCH($F126,$B$269:$B$305,0)),SUMIFS('Input-Ext Allocators'!S$8:S$63,'Input-Ext Allocators'!$B$8:$B$63,$F126))*$D126</f>
        <v>0</v>
      </c>
      <c r="W126" s="143">
        <f ca="1">IFERROR(INDEX(W$269:W$305,MATCH($F126,$B$269:$B$305,0))/INDEX($D$269:$D$305,MATCH($F126,$B$269:$B$305,0)),SUMIFS('Input-Ext Allocators'!T$8:T$63,'Input-Ext Allocators'!$B$8:$B$63,$F126))*$D126</f>
        <v>0</v>
      </c>
      <c r="X126" s="143">
        <f ca="1">IFERROR(INDEX(X$269:X$305,MATCH($F126,$B$269:$B$305,0))/INDEX($D$269:$D$305,MATCH($F126,$B$269:$B$305,0)),SUMIFS('Input-Ext Allocators'!U$8:U$63,'Input-Ext Allocators'!$B$8:$B$63,$F126))*$D126</f>
        <v>0</v>
      </c>
      <c r="Y126" s="143">
        <f ca="1">IFERROR(INDEX(Y$269:Y$305,MATCH($F126,$B$269:$B$305,0))/INDEX($D$269:$D$305,MATCH($F126,$B$269:$B$305,0)),SUMIFS('Input-Ext Allocators'!V$8:V$63,'Input-Ext Allocators'!$B$8:$B$63,$F126))*$D126</f>
        <v>0</v>
      </c>
      <c r="Z126" s="143">
        <f ca="1">IFERROR(INDEX(Z$269:Z$305,MATCH($F126,$B$269:$B$305,0))/INDEX($D$269:$D$305,MATCH($F126,$B$269:$B$305,0)),SUMIFS('Input-Ext Allocators'!W$8:W$63,'Input-Ext Allocators'!$B$8:$B$63,$F126))*$D126</f>
        <v>0</v>
      </c>
    </row>
    <row r="127" spans="1:26" outlineLevel="1">
      <c r="A127" s="113">
        <f>IF(ISBLANK('Input-Accounts'!A127),"",'Input-Accounts'!A127)</f>
        <v>107</v>
      </c>
      <c r="B127" s="17" t="str">
        <f>IF(ISBLANK('Input-Accounts'!B127),"",'Input-Accounts'!B127)</f>
        <v>Distribution load dispatching</v>
      </c>
      <c r="C127" s="113">
        <f>IF(ISBLANK('Input-Accounts'!C127),"",'Input-Accounts'!C127)</f>
        <v>871</v>
      </c>
      <c r="D127" s="143">
        <f t="shared" ca="1" si="32"/>
        <v>0</v>
      </c>
      <c r="E127" s="143">
        <f t="shared" ca="1" si="33"/>
        <v>0</v>
      </c>
      <c r="F127" s="89" t="str" cm="1">
        <f t="array" aca="1" ref="F127" ca="1">IF(D127=0,"-",IF('Input-Accounts'!$E127&lt;&gt;0,'Input-Accounts'!$E127,INDEX('Input-Accounts'!$H127:$J127,,MATCH($F$6,'Input-Accounts'!$H$6:$J$6,0))))</f>
        <v>-</v>
      </c>
      <c r="G127" s="143">
        <f ca="1">IFERROR(INDEX(G$269:G$305,MATCH($F127,$B$269:$B$305,0))/INDEX($D$269:$D$305,MATCH($F127,$B$269:$B$305,0)),SUMIFS('Input-Ext Allocators'!D$8:D$63,'Input-Ext Allocators'!$B$8:$B$63,$F127))*$D127</f>
        <v>0</v>
      </c>
      <c r="H127" s="143">
        <f ca="1">IFERROR(INDEX(H$269:H$305,MATCH($F127,$B$269:$B$305,0))/INDEX($D$269:$D$305,MATCH($F127,$B$269:$B$305,0)),SUMIFS('Input-Ext Allocators'!E$8:E$63,'Input-Ext Allocators'!$B$8:$B$63,$F127))*$D127</f>
        <v>0</v>
      </c>
      <c r="I127" s="143">
        <f ca="1">IFERROR(INDEX(I$269:I$305,MATCH($F127,$B$269:$B$305,0))/INDEX($D$269:$D$305,MATCH($F127,$B$269:$B$305,0)),SUMIFS('Input-Ext Allocators'!F$8:F$63,'Input-Ext Allocators'!$B$8:$B$63,$F127))*$D127</f>
        <v>0</v>
      </c>
      <c r="J127" s="143">
        <f ca="1">IFERROR(INDEX(J$269:J$305,MATCH($F127,$B$269:$B$305,0))/INDEX($D$269:$D$305,MATCH($F127,$B$269:$B$305,0)),SUMIFS('Input-Ext Allocators'!G$8:G$63,'Input-Ext Allocators'!$B$8:$B$63,$F127))*$D127</f>
        <v>0</v>
      </c>
      <c r="K127" s="143">
        <f ca="1">IFERROR(INDEX(K$269:K$305,MATCH($F127,$B$269:$B$305,0))/INDEX($D$269:$D$305,MATCH($F127,$B$269:$B$305,0)),SUMIFS('Input-Ext Allocators'!H$8:H$63,'Input-Ext Allocators'!$B$8:$B$63,$F127))*$D127</f>
        <v>0</v>
      </c>
      <c r="L127" s="143">
        <f ca="1">IFERROR(INDEX(L$269:L$305,MATCH($F127,$B$269:$B$305,0))/INDEX($D$269:$D$305,MATCH($F127,$B$269:$B$305,0)),SUMIFS('Input-Ext Allocators'!I$8:I$63,'Input-Ext Allocators'!$B$8:$B$63,$F127))*$D127</f>
        <v>0</v>
      </c>
      <c r="M127" s="143">
        <f ca="1">IFERROR(INDEX(M$269:M$305,MATCH($F127,$B$269:$B$305,0))/INDEX($D$269:$D$305,MATCH($F127,$B$269:$B$305,0)),SUMIFS('Input-Ext Allocators'!J$8:J$63,'Input-Ext Allocators'!$B$8:$B$63,$F127))*$D127</f>
        <v>0</v>
      </c>
      <c r="N127" s="143">
        <f ca="1">IFERROR(INDEX(N$269:N$305,MATCH($F127,$B$269:$B$305,0))/INDEX($D$269:$D$305,MATCH($F127,$B$269:$B$305,0)),SUMIFS('Input-Ext Allocators'!K$8:K$63,'Input-Ext Allocators'!$B$8:$B$63,$F127))*$D127</f>
        <v>0</v>
      </c>
      <c r="O127" s="143">
        <f ca="1">IFERROR(INDEX(O$269:O$305,MATCH($F127,$B$269:$B$305,0))/INDEX($D$269:$D$305,MATCH($F127,$B$269:$B$305,0)),SUMIFS('Input-Ext Allocators'!L$8:L$63,'Input-Ext Allocators'!$B$8:$B$63,$F127))*$D127</f>
        <v>0</v>
      </c>
      <c r="P127" s="143">
        <f ca="1">IFERROR(INDEX(P$269:P$305,MATCH($F127,$B$269:$B$305,0))/INDEX($D$269:$D$305,MATCH($F127,$B$269:$B$305,0)),SUMIFS('Input-Ext Allocators'!M$8:M$63,'Input-Ext Allocators'!$B$8:$B$63,$F127))*$D127</f>
        <v>0</v>
      </c>
      <c r="Q127" s="143">
        <f ca="1">IFERROR(INDEX(Q$269:Q$305,MATCH($F127,$B$269:$B$305,0))/INDEX($D$269:$D$305,MATCH($F127,$B$269:$B$305,0)),SUMIFS('Input-Ext Allocators'!N$8:N$63,'Input-Ext Allocators'!$B$8:$B$63,$F127))*$D127</f>
        <v>0</v>
      </c>
      <c r="R127" s="143">
        <f ca="1">IFERROR(INDEX(R$269:R$305,MATCH($F127,$B$269:$B$305,0))/INDEX($D$269:$D$305,MATCH($F127,$B$269:$B$305,0)),SUMIFS('Input-Ext Allocators'!O$8:O$63,'Input-Ext Allocators'!$B$8:$B$63,$F127))*$D127</f>
        <v>0</v>
      </c>
      <c r="S127" s="143">
        <f ca="1">IFERROR(INDEX(S$269:S$305,MATCH($F127,$B$269:$B$305,0))/INDEX($D$269:$D$305,MATCH($F127,$B$269:$B$305,0)),SUMIFS('Input-Ext Allocators'!P$8:P$63,'Input-Ext Allocators'!$B$8:$B$63,$F127))*$D127</f>
        <v>0</v>
      </c>
      <c r="T127" s="143">
        <f ca="1">IFERROR(INDEX(T$269:T$305,MATCH($F127,$B$269:$B$305,0))/INDEX($D$269:$D$305,MATCH($F127,$B$269:$B$305,0)),SUMIFS('Input-Ext Allocators'!Q$8:Q$63,'Input-Ext Allocators'!$B$8:$B$63,$F127))*$D127</f>
        <v>0</v>
      </c>
      <c r="U127" s="143">
        <f ca="1">IFERROR(INDEX(U$269:U$305,MATCH($F127,$B$269:$B$305,0))/INDEX($D$269:$D$305,MATCH($F127,$B$269:$B$305,0)),SUMIFS('Input-Ext Allocators'!R$8:R$63,'Input-Ext Allocators'!$B$8:$B$63,$F127))*$D127</f>
        <v>0</v>
      </c>
      <c r="V127" s="143">
        <f ca="1">IFERROR(INDEX(V$269:V$305,MATCH($F127,$B$269:$B$305,0))/INDEX($D$269:$D$305,MATCH($F127,$B$269:$B$305,0)),SUMIFS('Input-Ext Allocators'!S$8:S$63,'Input-Ext Allocators'!$B$8:$B$63,$F127))*$D127</f>
        <v>0</v>
      </c>
      <c r="W127" s="143">
        <f ca="1">IFERROR(INDEX(W$269:W$305,MATCH($F127,$B$269:$B$305,0))/INDEX($D$269:$D$305,MATCH($F127,$B$269:$B$305,0)),SUMIFS('Input-Ext Allocators'!T$8:T$63,'Input-Ext Allocators'!$B$8:$B$63,$F127))*$D127</f>
        <v>0</v>
      </c>
      <c r="X127" s="143">
        <f ca="1">IFERROR(INDEX(X$269:X$305,MATCH($F127,$B$269:$B$305,0))/INDEX($D$269:$D$305,MATCH($F127,$B$269:$B$305,0)),SUMIFS('Input-Ext Allocators'!U$8:U$63,'Input-Ext Allocators'!$B$8:$B$63,$F127))*$D127</f>
        <v>0</v>
      </c>
      <c r="Y127" s="143">
        <f ca="1">IFERROR(INDEX(Y$269:Y$305,MATCH($F127,$B$269:$B$305,0))/INDEX($D$269:$D$305,MATCH($F127,$B$269:$B$305,0)),SUMIFS('Input-Ext Allocators'!V$8:V$63,'Input-Ext Allocators'!$B$8:$B$63,$F127))*$D127</f>
        <v>0</v>
      </c>
      <c r="Z127" s="143">
        <f ca="1">IFERROR(INDEX(Z$269:Z$305,MATCH($F127,$B$269:$B$305,0))/INDEX($D$269:$D$305,MATCH($F127,$B$269:$B$305,0)),SUMIFS('Input-Ext Allocators'!W$8:W$63,'Input-Ext Allocators'!$B$8:$B$63,$F127))*$D127</f>
        <v>0</v>
      </c>
    </row>
    <row r="128" spans="1:26" outlineLevel="1">
      <c r="A128" s="113">
        <f>IF(ISBLANK('Input-Accounts'!A128),"",'Input-Accounts'!A128)</f>
        <v>108</v>
      </c>
      <c r="B128" s="17" t="str">
        <f>IF(ISBLANK('Input-Accounts'!B128),"",'Input-Accounts'!B128)</f>
        <v>Compressor Station</v>
      </c>
      <c r="C128" s="113">
        <f>IF(ISBLANK('Input-Accounts'!C128),"",'Input-Accounts'!C128)</f>
        <v>872</v>
      </c>
      <c r="D128" s="143">
        <f t="shared" ca="1" si="32"/>
        <v>0</v>
      </c>
      <c r="E128" s="143">
        <f t="shared" ca="1" si="33"/>
        <v>0</v>
      </c>
      <c r="F128" s="89" t="str" cm="1">
        <f t="array" aca="1" ref="F128" ca="1">IF(D128=0,"-",IF('Input-Accounts'!$E128&lt;&gt;0,'Input-Accounts'!$E128,INDEX('Input-Accounts'!$H128:$J128,,MATCH($F$6,'Input-Accounts'!$H$6:$J$6,0))))</f>
        <v>-</v>
      </c>
      <c r="G128" s="143">
        <f ca="1">IFERROR(INDEX(G$269:G$305,MATCH($F128,$B$269:$B$305,0))/INDEX($D$269:$D$305,MATCH($F128,$B$269:$B$305,0)),SUMIFS('Input-Ext Allocators'!D$8:D$63,'Input-Ext Allocators'!$B$8:$B$63,$F128))*$D128</f>
        <v>0</v>
      </c>
      <c r="H128" s="143">
        <f ca="1">IFERROR(INDEX(H$269:H$305,MATCH($F128,$B$269:$B$305,0))/INDEX($D$269:$D$305,MATCH($F128,$B$269:$B$305,0)),SUMIFS('Input-Ext Allocators'!E$8:E$63,'Input-Ext Allocators'!$B$8:$B$63,$F128))*$D128</f>
        <v>0</v>
      </c>
      <c r="I128" s="143">
        <f ca="1">IFERROR(INDEX(I$269:I$305,MATCH($F128,$B$269:$B$305,0))/INDEX($D$269:$D$305,MATCH($F128,$B$269:$B$305,0)),SUMIFS('Input-Ext Allocators'!F$8:F$63,'Input-Ext Allocators'!$B$8:$B$63,$F128))*$D128</f>
        <v>0</v>
      </c>
      <c r="J128" s="143">
        <f ca="1">IFERROR(INDEX(J$269:J$305,MATCH($F128,$B$269:$B$305,0))/INDEX($D$269:$D$305,MATCH($F128,$B$269:$B$305,0)),SUMIFS('Input-Ext Allocators'!G$8:G$63,'Input-Ext Allocators'!$B$8:$B$63,$F128))*$D128</f>
        <v>0</v>
      </c>
      <c r="K128" s="143">
        <f ca="1">IFERROR(INDEX(K$269:K$305,MATCH($F128,$B$269:$B$305,0))/INDEX($D$269:$D$305,MATCH($F128,$B$269:$B$305,0)),SUMIFS('Input-Ext Allocators'!H$8:H$63,'Input-Ext Allocators'!$B$8:$B$63,$F128))*$D128</f>
        <v>0</v>
      </c>
      <c r="L128" s="143">
        <f ca="1">IFERROR(INDEX(L$269:L$305,MATCH($F128,$B$269:$B$305,0))/INDEX($D$269:$D$305,MATCH($F128,$B$269:$B$305,0)),SUMIFS('Input-Ext Allocators'!I$8:I$63,'Input-Ext Allocators'!$B$8:$B$63,$F128))*$D128</f>
        <v>0</v>
      </c>
      <c r="M128" s="143">
        <f ca="1">IFERROR(INDEX(M$269:M$305,MATCH($F128,$B$269:$B$305,0))/INDEX($D$269:$D$305,MATCH($F128,$B$269:$B$305,0)),SUMIFS('Input-Ext Allocators'!J$8:J$63,'Input-Ext Allocators'!$B$8:$B$63,$F128))*$D128</f>
        <v>0</v>
      </c>
      <c r="N128" s="143">
        <f ca="1">IFERROR(INDEX(N$269:N$305,MATCH($F128,$B$269:$B$305,0))/INDEX($D$269:$D$305,MATCH($F128,$B$269:$B$305,0)),SUMIFS('Input-Ext Allocators'!K$8:K$63,'Input-Ext Allocators'!$B$8:$B$63,$F128))*$D128</f>
        <v>0</v>
      </c>
      <c r="O128" s="143">
        <f ca="1">IFERROR(INDEX(O$269:O$305,MATCH($F128,$B$269:$B$305,0))/INDEX($D$269:$D$305,MATCH($F128,$B$269:$B$305,0)),SUMIFS('Input-Ext Allocators'!L$8:L$63,'Input-Ext Allocators'!$B$8:$B$63,$F128))*$D128</f>
        <v>0</v>
      </c>
      <c r="P128" s="143">
        <f ca="1">IFERROR(INDEX(P$269:P$305,MATCH($F128,$B$269:$B$305,0))/INDEX($D$269:$D$305,MATCH($F128,$B$269:$B$305,0)),SUMIFS('Input-Ext Allocators'!M$8:M$63,'Input-Ext Allocators'!$B$8:$B$63,$F128))*$D128</f>
        <v>0</v>
      </c>
      <c r="Q128" s="143">
        <f ca="1">IFERROR(INDEX(Q$269:Q$305,MATCH($F128,$B$269:$B$305,0))/INDEX($D$269:$D$305,MATCH($F128,$B$269:$B$305,0)),SUMIFS('Input-Ext Allocators'!N$8:N$63,'Input-Ext Allocators'!$B$8:$B$63,$F128))*$D128</f>
        <v>0</v>
      </c>
      <c r="R128" s="143">
        <f ca="1">IFERROR(INDEX(R$269:R$305,MATCH($F128,$B$269:$B$305,0))/INDEX($D$269:$D$305,MATCH($F128,$B$269:$B$305,0)),SUMIFS('Input-Ext Allocators'!O$8:O$63,'Input-Ext Allocators'!$B$8:$B$63,$F128))*$D128</f>
        <v>0</v>
      </c>
      <c r="S128" s="143">
        <f ca="1">IFERROR(INDEX(S$269:S$305,MATCH($F128,$B$269:$B$305,0))/INDEX($D$269:$D$305,MATCH($F128,$B$269:$B$305,0)),SUMIFS('Input-Ext Allocators'!P$8:P$63,'Input-Ext Allocators'!$B$8:$B$63,$F128))*$D128</f>
        <v>0</v>
      </c>
      <c r="T128" s="143">
        <f ca="1">IFERROR(INDEX(T$269:T$305,MATCH($F128,$B$269:$B$305,0))/INDEX($D$269:$D$305,MATCH($F128,$B$269:$B$305,0)),SUMIFS('Input-Ext Allocators'!Q$8:Q$63,'Input-Ext Allocators'!$B$8:$B$63,$F128))*$D128</f>
        <v>0</v>
      </c>
      <c r="U128" s="143">
        <f ca="1">IFERROR(INDEX(U$269:U$305,MATCH($F128,$B$269:$B$305,0))/INDEX($D$269:$D$305,MATCH($F128,$B$269:$B$305,0)),SUMIFS('Input-Ext Allocators'!R$8:R$63,'Input-Ext Allocators'!$B$8:$B$63,$F128))*$D128</f>
        <v>0</v>
      </c>
      <c r="V128" s="143">
        <f ca="1">IFERROR(INDEX(V$269:V$305,MATCH($F128,$B$269:$B$305,0))/INDEX($D$269:$D$305,MATCH($F128,$B$269:$B$305,0)),SUMIFS('Input-Ext Allocators'!S$8:S$63,'Input-Ext Allocators'!$B$8:$B$63,$F128))*$D128</f>
        <v>0</v>
      </c>
      <c r="W128" s="143">
        <f ca="1">IFERROR(INDEX(W$269:W$305,MATCH($F128,$B$269:$B$305,0))/INDEX($D$269:$D$305,MATCH($F128,$B$269:$B$305,0)),SUMIFS('Input-Ext Allocators'!T$8:T$63,'Input-Ext Allocators'!$B$8:$B$63,$F128))*$D128</f>
        <v>0</v>
      </c>
      <c r="X128" s="143">
        <f ca="1">IFERROR(INDEX(X$269:X$305,MATCH($F128,$B$269:$B$305,0))/INDEX($D$269:$D$305,MATCH($F128,$B$269:$B$305,0)),SUMIFS('Input-Ext Allocators'!U$8:U$63,'Input-Ext Allocators'!$B$8:$B$63,$F128))*$D128</f>
        <v>0</v>
      </c>
      <c r="Y128" s="143">
        <f ca="1">IFERROR(INDEX(Y$269:Y$305,MATCH($F128,$B$269:$B$305,0))/INDEX($D$269:$D$305,MATCH($F128,$B$269:$B$305,0)),SUMIFS('Input-Ext Allocators'!V$8:V$63,'Input-Ext Allocators'!$B$8:$B$63,$F128))*$D128</f>
        <v>0</v>
      </c>
      <c r="Z128" s="143">
        <f ca="1">IFERROR(INDEX(Z$269:Z$305,MATCH($F128,$B$269:$B$305,0))/INDEX($D$269:$D$305,MATCH($F128,$B$269:$B$305,0)),SUMIFS('Input-Ext Allocators'!W$8:W$63,'Input-Ext Allocators'!$B$8:$B$63,$F128))*$D128</f>
        <v>0</v>
      </c>
    </row>
    <row r="129" spans="1:26" outlineLevel="1">
      <c r="A129" s="113">
        <f>IF(ISBLANK('Input-Accounts'!A129),"",'Input-Accounts'!A129)</f>
        <v>109</v>
      </c>
      <c r="B129" s="17" t="str">
        <f>IF(ISBLANK('Input-Accounts'!B129),"",'Input-Accounts'!B129)</f>
        <v>Mains and services expenses</v>
      </c>
      <c r="C129" s="113">
        <f>IF(ISBLANK('Input-Accounts'!C129),"",'Input-Accounts'!C129)</f>
        <v>874</v>
      </c>
      <c r="D129" s="143">
        <f t="shared" ca="1" si="32"/>
        <v>0</v>
      </c>
      <c r="E129" s="143">
        <f t="shared" ca="1" si="33"/>
        <v>0</v>
      </c>
      <c r="F129" s="89" t="str" cm="1">
        <f t="array" aca="1" ref="F129" ca="1">IF(D129=0,"-",IF('Input-Accounts'!$E129&lt;&gt;0,'Input-Accounts'!$E129,INDEX('Input-Accounts'!$H129:$J129,,MATCH($F$6,'Input-Accounts'!$H$6:$J$6,0))))</f>
        <v>-</v>
      </c>
      <c r="G129" s="143">
        <f ca="1">IFERROR(INDEX(G$269:G$305,MATCH($F129,$B$269:$B$305,0))/INDEX($D$269:$D$305,MATCH($F129,$B$269:$B$305,0)),SUMIFS('Input-Ext Allocators'!D$8:D$63,'Input-Ext Allocators'!$B$8:$B$63,$F129))*$D129</f>
        <v>0</v>
      </c>
      <c r="H129" s="143">
        <f ca="1">IFERROR(INDEX(H$269:H$305,MATCH($F129,$B$269:$B$305,0))/INDEX($D$269:$D$305,MATCH($F129,$B$269:$B$305,0)),SUMIFS('Input-Ext Allocators'!E$8:E$63,'Input-Ext Allocators'!$B$8:$B$63,$F129))*$D129</f>
        <v>0</v>
      </c>
      <c r="I129" s="143">
        <f ca="1">IFERROR(INDEX(I$269:I$305,MATCH($F129,$B$269:$B$305,0))/INDEX($D$269:$D$305,MATCH($F129,$B$269:$B$305,0)),SUMIFS('Input-Ext Allocators'!F$8:F$63,'Input-Ext Allocators'!$B$8:$B$63,$F129))*$D129</f>
        <v>0</v>
      </c>
      <c r="J129" s="143">
        <f ca="1">IFERROR(INDEX(J$269:J$305,MATCH($F129,$B$269:$B$305,0))/INDEX($D$269:$D$305,MATCH($F129,$B$269:$B$305,0)),SUMIFS('Input-Ext Allocators'!G$8:G$63,'Input-Ext Allocators'!$B$8:$B$63,$F129))*$D129</f>
        <v>0</v>
      </c>
      <c r="K129" s="143">
        <f ca="1">IFERROR(INDEX(K$269:K$305,MATCH($F129,$B$269:$B$305,0))/INDEX($D$269:$D$305,MATCH($F129,$B$269:$B$305,0)),SUMIFS('Input-Ext Allocators'!H$8:H$63,'Input-Ext Allocators'!$B$8:$B$63,$F129))*$D129</f>
        <v>0</v>
      </c>
      <c r="L129" s="143">
        <f ca="1">IFERROR(INDEX(L$269:L$305,MATCH($F129,$B$269:$B$305,0))/INDEX($D$269:$D$305,MATCH($F129,$B$269:$B$305,0)),SUMIFS('Input-Ext Allocators'!I$8:I$63,'Input-Ext Allocators'!$B$8:$B$63,$F129))*$D129</f>
        <v>0</v>
      </c>
      <c r="M129" s="143">
        <f ca="1">IFERROR(INDEX(M$269:M$305,MATCH($F129,$B$269:$B$305,0))/INDEX($D$269:$D$305,MATCH($F129,$B$269:$B$305,0)),SUMIFS('Input-Ext Allocators'!J$8:J$63,'Input-Ext Allocators'!$B$8:$B$63,$F129))*$D129</f>
        <v>0</v>
      </c>
      <c r="N129" s="143">
        <f ca="1">IFERROR(INDEX(N$269:N$305,MATCH($F129,$B$269:$B$305,0))/INDEX($D$269:$D$305,MATCH($F129,$B$269:$B$305,0)),SUMIFS('Input-Ext Allocators'!K$8:K$63,'Input-Ext Allocators'!$B$8:$B$63,$F129))*$D129</f>
        <v>0</v>
      </c>
      <c r="O129" s="143">
        <f ca="1">IFERROR(INDEX(O$269:O$305,MATCH($F129,$B$269:$B$305,0))/INDEX($D$269:$D$305,MATCH($F129,$B$269:$B$305,0)),SUMIFS('Input-Ext Allocators'!L$8:L$63,'Input-Ext Allocators'!$B$8:$B$63,$F129))*$D129</f>
        <v>0</v>
      </c>
      <c r="P129" s="143">
        <f ca="1">IFERROR(INDEX(P$269:P$305,MATCH($F129,$B$269:$B$305,0))/INDEX($D$269:$D$305,MATCH($F129,$B$269:$B$305,0)),SUMIFS('Input-Ext Allocators'!M$8:M$63,'Input-Ext Allocators'!$B$8:$B$63,$F129))*$D129</f>
        <v>0</v>
      </c>
      <c r="Q129" s="143">
        <f ca="1">IFERROR(INDEX(Q$269:Q$305,MATCH($F129,$B$269:$B$305,0))/INDEX($D$269:$D$305,MATCH($F129,$B$269:$B$305,0)),SUMIFS('Input-Ext Allocators'!N$8:N$63,'Input-Ext Allocators'!$B$8:$B$63,$F129))*$D129</f>
        <v>0</v>
      </c>
      <c r="R129" s="143">
        <f ca="1">IFERROR(INDEX(R$269:R$305,MATCH($F129,$B$269:$B$305,0))/INDEX($D$269:$D$305,MATCH($F129,$B$269:$B$305,0)),SUMIFS('Input-Ext Allocators'!O$8:O$63,'Input-Ext Allocators'!$B$8:$B$63,$F129))*$D129</f>
        <v>0</v>
      </c>
      <c r="S129" s="143">
        <f ca="1">IFERROR(INDEX(S$269:S$305,MATCH($F129,$B$269:$B$305,0))/INDEX($D$269:$D$305,MATCH($F129,$B$269:$B$305,0)),SUMIFS('Input-Ext Allocators'!P$8:P$63,'Input-Ext Allocators'!$B$8:$B$63,$F129))*$D129</f>
        <v>0</v>
      </c>
      <c r="T129" s="143">
        <f ca="1">IFERROR(INDEX(T$269:T$305,MATCH($F129,$B$269:$B$305,0))/INDEX($D$269:$D$305,MATCH($F129,$B$269:$B$305,0)),SUMIFS('Input-Ext Allocators'!Q$8:Q$63,'Input-Ext Allocators'!$B$8:$B$63,$F129))*$D129</f>
        <v>0</v>
      </c>
      <c r="U129" s="143">
        <f ca="1">IFERROR(INDEX(U$269:U$305,MATCH($F129,$B$269:$B$305,0))/INDEX($D$269:$D$305,MATCH($F129,$B$269:$B$305,0)),SUMIFS('Input-Ext Allocators'!R$8:R$63,'Input-Ext Allocators'!$B$8:$B$63,$F129))*$D129</f>
        <v>0</v>
      </c>
      <c r="V129" s="143">
        <f ca="1">IFERROR(INDEX(V$269:V$305,MATCH($F129,$B$269:$B$305,0))/INDEX($D$269:$D$305,MATCH($F129,$B$269:$B$305,0)),SUMIFS('Input-Ext Allocators'!S$8:S$63,'Input-Ext Allocators'!$B$8:$B$63,$F129))*$D129</f>
        <v>0</v>
      </c>
      <c r="W129" s="143">
        <f ca="1">IFERROR(INDEX(W$269:W$305,MATCH($F129,$B$269:$B$305,0))/INDEX($D$269:$D$305,MATCH($F129,$B$269:$B$305,0)),SUMIFS('Input-Ext Allocators'!T$8:T$63,'Input-Ext Allocators'!$B$8:$B$63,$F129))*$D129</f>
        <v>0</v>
      </c>
      <c r="X129" s="143">
        <f ca="1">IFERROR(INDEX(X$269:X$305,MATCH($F129,$B$269:$B$305,0))/INDEX($D$269:$D$305,MATCH($F129,$B$269:$B$305,0)),SUMIFS('Input-Ext Allocators'!U$8:U$63,'Input-Ext Allocators'!$B$8:$B$63,$F129))*$D129</f>
        <v>0</v>
      </c>
      <c r="Y129" s="143">
        <f ca="1">IFERROR(INDEX(Y$269:Y$305,MATCH($F129,$B$269:$B$305,0))/INDEX($D$269:$D$305,MATCH($F129,$B$269:$B$305,0)),SUMIFS('Input-Ext Allocators'!V$8:V$63,'Input-Ext Allocators'!$B$8:$B$63,$F129))*$D129</f>
        <v>0</v>
      </c>
      <c r="Z129" s="143">
        <f ca="1">IFERROR(INDEX(Z$269:Z$305,MATCH($F129,$B$269:$B$305,0))/INDEX($D$269:$D$305,MATCH($F129,$B$269:$B$305,0)),SUMIFS('Input-Ext Allocators'!W$8:W$63,'Input-Ext Allocators'!$B$8:$B$63,$F129))*$D129</f>
        <v>0</v>
      </c>
    </row>
    <row r="130" spans="1:26" outlineLevel="1">
      <c r="A130" s="113">
        <f>IF(ISBLANK('Input-Accounts'!A130),"",'Input-Accounts'!A130)</f>
        <v>110</v>
      </c>
      <c r="B130" s="17" t="str">
        <f>IF(ISBLANK('Input-Accounts'!B130),"",'Input-Accounts'!B130)</f>
        <v>Measuring and regulating station expenses—general</v>
      </c>
      <c r="C130" s="113">
        <f>IF(ISBLANK('Input-Accounts'!C130),"",'Input-Accounts'!C130)</f>
        <v>875</v>
      </c>
      <c r="D130" s="143">
        <f t="shared" ca="1" si="32"/>
        <v>0</v>
      </c>
      <c r="E130" s="143">
        <f t="shared" ca="1" si="33"/>
        <v>0</v>
      </c>
      <c r="F130" s="89" t="str" cm="1">
        <f t="array" aca="1" ref="F130" ca="1">IF(D130=0,"-",IF('Input-Accounts'!$E130&lt;&gt;0,'Input-Accounts'!$E130,INDEX('Input-Accounts'!$H130:$J130,,MATCH($F$6,'Input-Accounts'!$H$6:$J$6,0))))</f>
        <v>-</v>
      </c>
      <c r="G130" s="143">
        <f ca="1">IFERROR(INDEX(G$269:G$305,MATCH($F130,$B$269:$B$305,0))/INDEX($D$269:$D$305,MATCH($F130,$B$269:$B$305,0)),SUMIFS('Input-Ext Allocators'!D$8:D$63,'Input-Ext Allocators'!$B$8:$B$63,$F130))*$D130</f>
        <v>0</v>
      </c>
      <c r="H130" s="143">
        <f ca="1">IFERROR(INDEX(H$269:H$305,MATCH($F130,$B$269:$B$305,0))/INDEX($D$269:$D$305,MATCH($F130,$B$269:$B$305,0)),SUMIFS('Input-Ext Allocators'!E$8:E$63,'Input-Ext Allocators'!$B$8:$B$63,$F130))*$D130</f>
        <v>0</v>
      </c>
      <c r="I130" s="143">
        <f ca="1">IFERROR(INDEX(I$269:I$305,MATCH($F130,$B$269:$B$305,0))/INDEX($D$269:$D$305,MATCH($F130,$B$269:$B$305,0)),SUMIFS('Input-Ext Allocators'!F$8:F$63,'Input-Ext Allocators'!$B$8:$B$63,$F130))*$D130</f>
        <v>0</v>
      </c>
      <c r="J130" s="143">
        <f ca="1">IFERROR(INDEX(J$269:J$305,MATCH($F130,$B$269:$B$305,0))/INDEX($D$269:$D$305,MATCH($F130,$B$269:$B$305,0)),SUMIFS('Input-Ext Allocators'!G$8:G$63,'Input-Ext Allocators'!$B$8:$B$63,$F130))*$D130</f>
        <v>0</v>
      </c>
      <c r="K130" s="143">
        <f ca="1">IFERROR(INDEX(K$269:K$305,MATCH($F130,$B$269:$B$305,0))/INDEX($D$269:$D$305,MATCH($F130,$B$269:$B$305,0)),SUMIFS('Input-Ext Allocators'!H$8:H$63,'Input-Ext Allocators'!$B$8:$B$63,$F130))*$D130</f>
        <v>0</v>
      </c>
      <c r="L130" s="143">
        <f ca="1">IFERROR(INDEX(L$269:L$305,MATCH($F130,$B$269:$B$305,0))/INDEX($D$269:$D$305,MATCH($F130,$B$269:$B$305,0)),SUMIFS('Input-Ext Allocators'!I$8:I$63,'Input-Ext Allocators'!$B$8:$B$63,$F130))*$D130</f>
        <v>0</v>
      </c>
      <c r="M130" s="143">
        <f ca="1">IFERROR(INDEX(M$269:M$305,MATCH($F130,$B$269:$B$305,0))/INDEX($D$269:$D$305,MATCH($F130,$B$269:$B$305,0)),SUMIFS('Input-Ext Allocators'!J$8:J$63,'Input-Ext Allocators'!$B$8:$B$63,$F130))*$D130</f>
        <v>0</v>
      </c>
      <c r="N130" s="143">
        <f ca="1">IFERROR(INDEX(N$269:N$305,MATCH($F130,$B$269:$B$305,0))/INDEX($D$269:$D$305,MATCH($F130,$B$269:$B$305,0)),SUMIFS('Input-Ext Allocators'!K$8:K$63,'Input-Ext Allocators'!$B$8:$B$63,$F130))*$D130</f>
        <v>0</v>
      </c>
      <c r="O130" s="143">
        <f ca="1">IFERROR(INDEX(O$269:O$305,MATCH($F130,$B$269:$B$305,0))/INDEX($D$269:$D$305,MATCH($F130,$B$269:$B$305,0)),SUMIFS('Input-Ext Allocators'!L$8:L$63,'Input-Ext Allocators'!$B$8:$B$63,$F130))*$D130</f>
        <v>0</v>
      </c>
      <c r="P130" s="143">
        <f ca="1">IFERROR(INDEX(P$269:P$305,MATCH($F130,$B$269:$B$305,0))/INDEX($D$269:$D$305,MATCH($F130,$B$269:$B$305,0)),SUMIFS('Input-Ext Allocators'!M$8:M$63,'Input-Ext Allocators'!$B$8:$B$63,$F130))*$D130</f>
        <v>0</v>
      </c>
      <c r="Q130" s="143">
        <f ca="1">IFERROR(INDEX(Q$269:Q$305,MATCH($F130,$B$269:$B$305,0))/INDEX($D$269:$D$305,MATCH($F130,$B$269:$B$305,0)),SUMIFS('Input-Ext Allocators'!N$8:N$63,'Input-Ext Allocators'!$B$8:$B$63,$F130))*$D130</f>
        <v>0</v>
      </c>
      <c r="R130" s="143">
        <f ca="1">IFERROR(INDEX(R$269:R$305,MATCH($F130,$B$269:$B$305,0))/INDEX($D$269:$D$305,MATCH($F130,$B$269:$B$305,0)),SUMIFS('Input-Ext Allocators'!O$8:O$63,'Input-Ext Allocators'!$B$8:$B$63,$F130))*$D130</f>
        <v>0</v>
      </c>
      <c r="S130" s="143">
        <f ca="1">IFERROR(INDEX(S$269:S$305,MATCH($F130,$B$269:$B$305,0))/INDEX($D$269:$D$305,MATCH($F130,$B$269:$B$305,0)),SUMIFS('Input-Ext Allocators'!P$8:P$63,'Input-Ext Allocators'!$B$8:$B$63,$F130))*$D130</f>
        <v>0</v>
      </c>
      <c r="T130" s="143">
        <f ca="1">IFERROR(INDEX(T$269:T$305,MATCH($F130,$B$269:$B$305,0))/INDEX($D$269:$D$305,MATCH($F130,$B$269:$B$305,0)),SUMIFS('Input-Ext Allocators'!Q$8:Q$63,'Input-Ext Allocators'!$B$8:$B$63,$F130))*$D130</f>
        <v>0</v>
      </c>
      <c r="U130" s="143">
        <f ca="1">IFERROR(INDEX(U$269:U$305,MATCH($F130,$B$269:$B$305,0))/INDEX($D$269:$D$305,MATCH($F130,$B$269:$B$305,0)),SUMIFS('Input-Ext Allocators'!R$8:R$63,'Input-Ext Allocators'!$B$8:$B$63,$F130))*$D130</f>
        <v>0</v>
      </c>
      <c r="V130" s="143">
        <f ca="1">IFERROR(INDEX(V$269:V$305,MATCH($F130,$B$269:$B$305,0))/INDEX($D$269:$D$305,MATCH($F130,$B$269:$B$305,0)),SUMIFS('Input-Ext Allocators'!S$8:S$63,'Input-Ext Allocators'!$B$8:$B$63,$F130))*$D130</f>
        <v>0</v>
      </c>
      <c r="W130" s="143">
        <f ca="1">IFERROR(INDEX(W$269:W$305,MATCH($F130,$B$269:$B$305,0))/INDEX($D$269:$D$305,MATCH($F130,$B$269:$B$305,0)),SUMIFS('Input-Ext Allocators'!T$8:T$63,'Input-Ext Allocators'!$B$8:$B$63,$F130))*$D130</f>
        <v>0</v>
      </c>
      <c r="X130" s="143">
        <f ca="1">IFERROR(INDEX(X$269:X$305,MATCH($F130,$B$269:$B$305,0))/INDEX($D$269:$D$305,MATCH($F130,$B$269:$B$305,0)),SUMIFS('Input-Ext Allocators'!U$8:U$63,'Input-Ext Allocators'!$B$8:$B$63,$F130))*$D130</f>
        <v>0</v>
      </c>
      <c r="Y130" s="143">
        <f ca="1">IFERROR(INDEX(Y$269:Y$305,MATCH($F130,$B$269:$B$305,0))/INDEX($D$269:$D$305,MATCH($F130,$B$269:$B$305,0)),SUMIFS('Input-Ext Allocators'!V$8:V$63,'Input-Ext Allocators'!$B$8:$B$63,$F130))*$D130</f>
        <v>0</v>
      </c>
      <c r="Z130" s="143">
        <f ca="1">IFERROR(INDEX(Z$269:Z$305,MATCH($F130,$B$269:$B$305,0))/INDEX($D$269:$D$305,MATCH($F130,$B$269:$B$305,0)),SUMIFS('Input-Ext Allocators'!W$8:W$63,'Input-Ext Allocators'!$B$8:$B$63,$F130))*$D130</f>
        <v>0</v>
      </c>
    </row>
    <row r="131" spans="1:26" outlineLevel="1">
      <c r="A131" s="113">
        <f>IF(ISBLANK('Input-Accounts'!A131),"",'Input-Accounts'!A131)</f>
        <v>111</v>
      </c>
      <c r="B131" s="17" t="str">
        <f>IF(ISBLANK('Input-Accounts'!B131),"",'Input-Accounts'!B131)</f>
        <v>Measuring and regulating station expenses—industrial</v>
      </c>
      <c r="C131" s="113">
        <f>IF(ISBLANK('Input-Accounts'!C131),"",'Input-Accounts'!C131)</f>
        <v>876</v>
      </c>
      <c r="D131" s="143">
        <f t="shared" ca="1" si="32"/>
        <v>0</v>
      </c>
      <c r="E131" s="143">
        <f t="shared" ca="1" si="33"/>
        <v>0</v>
      </c>
      <c r="F131" s="89" t="str" cm="1">
        <f t="array" aca="1" ref="F131" ca="1">IF(D131=0,"-",IF('Input-Accounts'!$E131&lt;&gt;0,'Input-Accounts'!$E131,INDEX('Input-Accounts'!$H131:$J131,,MATCH($F$6,'Input-Accounts'!$H$6:$J$6,0))))</f>
        <v>-</v>
      </c>
      <c r="G131" s="143">
        <f ca="1">IFERROR(INDEX(G$269:G$305,MATCH($F131,$B$269:$B$305,0))/INDEX($D$269:$D$305,MATCH($F131,$B$269:$B$305,0)),SUMIFS('Input-Ext Allocators'!D$8:D$63,'Input-Ext Allocators'!$B$8:$B$63,$F131))*$D131</f>
        <v>0</v>
      </c>
      <c r="H131" s="143">
        <f ca="1">IFERROR(INDEX(H$269:H$305,MATCH($F131,$B$269:$B$305,0))/INDEX($D$269:$D$305,MATCH($F131,$B$269:$B$305,0)),SUMIFS('Input-Ext Allocators'!E$8:E$63,'Input-Ext Allocators'!$B$8:$B$63,$F131))*$D131</f>
        <v>0</v>
      </c>
      <c r="I131" s="143">
        <f ca="1">IFERROR(INDEX(I$269:I$305,MATCH($F131,$B$269:$B$305,0))/INDEX($D$269:$D$305,MATCH($F131,$B$269:$B$305,0)),SUMIFS('Input-Ext Allocators'!F$8:F$63,'Input-Ext Allocators'!$B$8:$B$63,$F131))*$D131</f>
        <v>0</v>
      </c>
      <c r="J131" s="143">
        <f ca="1">IFERROR(INDEX(J$269:J$305,MATCH($F131,$B$269:$B$305,0))/INDEX($D$269:$D$305,MATCH($F131,$B$269:$B$305,0)),SUMIFS('Input-Ext Allocators'!G$8:G$63,'Input-Ext Allocators'!$B$8:$B$63,$F131))*$D131</f>
        <v>0</v>
      </c>
      <c r="K131" s="143">
        <f ca="1">IFERROR(INDEX(K$269:K$305,MATCH($F131,$B$269:$B$305,0))/INDEX($D$269:$D$305,MATCH($F131,$B$269:$B$305,0)),SUMIFS('Input-Ext Allocators'!H$8:H$63,'Input-Ext Allocators'!$B$8:$B$63,$F131))*$D131</f>
        <v>0</v>
      </c>
      <c r="L131" s="143">
        <f ca="1">IFERROR(INDEX(L$269:L$305,MATCH($F131,$B$269:$B$305,0))/INDEX($D$269:$D$305,MATCH($F131,$B$269:$B$305,0)),SUMIFS('Input-Ext Allocators'!I$8:I$63,'Input-Ext Allocators'!$B$8:$B$63,$F131))*$D131</f>
        <v>0</v>
      </c>
      <c r="M131" s="143">
        <f ca="1">IFERROR(INDEX(M$269:M$305,MATCH($F131,$B$269:$B$305,0))/INDEX($D$269:$D$305,MATCH($F131,$B$269:$B$305,0)),SUMIFS('Input-Ext Allocators'!J$8:J$63,'Input-Ext Allocators'!$B$8:$B$63,$F131))*$D131</f>
        <v>0</v>
      </c>
      <c r="N131" s="143">
        <f ca="1">IFERROR(INDEX(N$269:N$305,MATCH($F131,$B$269:$B$305,0))/INDEX($D$269:$D$305,MATCH($F131,$B$269:$B$305,0)),SUMIFS('Input-Ext Allocators'!K$8:K$63,'Input-Ext Allocators'!$B$8:$B$63,$F131))*$D131</f>
        <v>0</v>
      </c>
      <c r="O131" s="143">
        <f ca="1">IFERROR(INDEX(O$269:O$305,MATCH($F131,$B$269:$B$305,0))/INDEX($D$269:$D$305,MATCH($F131,$B$269:$B$305,0)),SUMIFS('Input-Ext Allocators'!L$8:L$63,'Input-Ext Allocators'!$B$8:$B$63,$F131))*$D131</f>
        <v>0</v>
      </c>
      <c r="P131" s="143">
        <f ca="1">IFERROR(INDEX(P$269:P$305,MATCH($F131,$B$269:$B$305,0))/INDEX($D$269:$D$305,MATCH($F131,$B$269:$B$305,0)),SUMIFS('Input-Ext Allocators'!M$8:M$63,'Input-Ext Allocators'!$B$8:$B$63,$F131))*$D131</f>
        <v>0</v>
      </c>
      <c r="Q131" s="143">
        <f ca="1">IFERROR(INDEX(Q$269:Q$305,MATCH($F131,$B$269:$B$305,0))/INDEX($D$269:$D$305,MATCH($F131,$B$269:$B$305,0)),SUMIFS('Input-Ext Allocators'!N$8:N$63,'Input-Ext Allocators'!$B$8:$B$63,$F131))*$D131</f>
        <v>0</v>
      </c>
      <c r="R131" s="143">
        <f ca="1">IFERROR(INDEX(R$269:R$305,MATCH($F131,$B$269:$B$305,0))/INDEX($D$269:$D$305,MATCH($F131,$B$269:$B$305,0)),SUMIFS('Input-Ext Allocators'!O$8:O$63,'Input-Ext Allocators'!$B$8:$B$63,$F131))*$D131</f>
        <v>0</v>
      </c>
      <c r="S131" s="143">
        <f ca="1">IFERROR(INDEX(S$269:S$305,MATCH($F131,$B$269:$B$305,0))/INDEX($D$269:$D$305,MATCH($F131,$B$269:$B$305,0)),SUMIFS('Input-Ext Allocators'!P$8:P$63,'Input-Ext Allocators'!$B$8:$B$63,$F131))*$D131</f>
        <v>0</v>
      </c>
      <c r="T131" s="143">
        <f ca="1">IFERROR(INDEX(T$269:T$305,MATCH($F131,$B$269:$B$305,0))/INDEX($D$269:$D$305,MATCH($F131,$B$269:$B$305,0)),SUMIFS('Input-Ext Allocators'!Q$8:Q$63,'Input-Ext Allocators'!$B$8:$B$63,$F131))*$D131</f>
        <v>0</v>
      </c>
      <c r="U131" s="143">
        <f ca="1">IFERROR(INDEX(U$269:U$305,MATCH($F131,$B$269:$B$305,0))/INDEX($D$269:$D$305,MATCH($F131,$B$269:$B$305,0)),SUMIFS('Input-Ext Allocators'!R$8:R$63,'Input-Ext Allocators'!$B$8:$B$63,$F131))*$D131</f>
        <v>0</v>
      </c>
      <c r="V131" s="143">
        <f ca="1">IFERROR(INDEX(V$269:V$305,MATCH($F131,$B$269:$B$305,0))/INDEX($D$269:$D$305,MATCH($F131,$B$269:$B$305,0)),SUMIFS('Input-Ext Allocators'!S$8:S$63,'Input-Ext Allocators'!$B$8:$B$63,$F131))*$D131</f>
        <v>0</v>
      </c>
      <c r="W131" s="143">
        <f ca="1">IFERROR(INDEX(W$269:W$305,MATCH($F131,$B$269:$B$305,0))/INDEX($D$269:$D$305,MATCH($F131,$B$269:$B$305,0)),SUMIFS('Input-Ext Allocators'!T$8:T$63,'Input-Ext Allocators'!$B$8:$B$63,$F131))*$D131</f>
        <v>0</v>
      </c>
      <c r="X131" s="143">
        <f ca="1">IFERROR(INDEX(X$269:X$305,MATCH($F131,$B$269:$B$305,0))/INDEX($D$269:$D$305,MATCH($F131,$B$269:$B$305,0)),SUMIFS('Input-Ext Allocators'!U$8:U$63,'Input-Ext Allocators'!$B$8:$B$63,$F131))*$D131</f>
        <v>0</v>
      </c>
      <c r="Y131" s="143">
        <f ca="1">IFERROR(INDEX(Y$269:Y$305,MATCH($F131,$B$269:$B$305,0))/INDEX($D$269:$D$305,MATCH($F131,$B$269:$B$305,0)),SUMIFS('Input-Ext Allocators'!V$8:V$63,'Input-Ext Allocators'!$B$8:$B$63,$F131))*$D131</f>
        <v>0</v>
      </c>
      <c r="Z131" s="143">
        <f ca="1">IFERROR(INDEX(Z$269:Z$305,MATCH($F131,$B$269:$B$305,0))/INDEX($D$269:$D$305,MATCH($F131,$B$269:$B$305,0)),SUMIFS('Input-Ext Allocators'!W$8:W$63,'Input-Ext Allocators'!$B$8:$B$63,$F131))*$D131</f>
        <v>0</v>
      </c>
    </row>
    <row r="132" spans="1:26" outlineLevel="1">
      <c r="A132" s="113">
        <f>IF(ISBLANK('Input-Accounts'!A132),"",'Input-Accounts'!A132)</f>
        <v>112</v>
      </c>
      <c r="B132" s="17" t="str">
        <f>IF(ISBLANK('Input-Accounts'!B132),"",'Input-Accounts'!B132)</f>
        <v>Maintenance of Mains</v>
      </c>
      <c r="C132" s="113">
        <f>IF(ISBLANK('Input-Accounts'!C132),"",'Input-Accounts'!C132)</f>
        <v>877</v>
      </c>
      <c r="D132" s="143">
        <f t="shared" ca="1" si="32"/>
        <v>0</v>
      </c>
      <c r="E132" s="143">
        <f t="shared" ca="1" si="33"/>
        <v>0</v>
      </c>
      <c r="F132" s="89" t="str" cm="1">
        <f t="array" aca="1" ref="F132" ca="1">IF(D132=0,"-",IF('Input-Accounts'!$E132&lt;&gt;0,'Input-Accounts'!$E132,INDEX('Input-Accounts'!$H132:$J132,,MATCH($F$6,'Input-Accounts'!$H$6:$J$6,0))))</f>
        <v>-</v>
      </c>
      <c r="G132" s="143">
        <f ca="1">IFERROR(INDEX(G$269:G$305,MATCH($F132,$B$269:$B$305,0))/INDEX($D$269:$D$305,MATCH($F132,$B$269:$B$305,0)),SUMIFS('Input-Ext Allocators'!D$8:D$63,'Input-Ext Allocators'!$B$8:$B$63,$F132))*$D132</f>
        <v>0</v>
      </c>
      <c r="H132" s="143">
        <f ca="1">IFERROR(INDEX(H$269:H$305,MATCH($F132,$B$269:$B$305,0))/INDEX($D$269:$D$305,MATCH($F132,$B$269:$B$305,0)),SUMIFS('Input-Ext Allocators'!E$8:E$63,'Input-Ext Allocators'!$B$8:$B$63,$F132))*$D132</f>
        <v>0</v>
      </c>
      <c r="I132" s="143">
        <f ca="1">IFERROR(INDEX(I$269:I$305,MATCH($F132,$B$269:$B$305,0))/INDEX($D$269:$D$305,MATCH($F132,$B$269:$B$305,0)),SUMIFS('Input-Ext Allocators'!F$8:F$63,'Input-Ext Allocators'!$B$8:$B$63,$F132))*$D132</f>
        <v>0</v>
      </c>
      <c r="J132" s="143">
        <f ca="1">IFERROR(INDEX(J$269:J$305,MATCH($F132,$B$269:$B$305,0))/INDEX($D$269:$D$305,MATCH($F132,$B$269:$B$305,0)),SUMIFS('Input-Ext Allocators'!G$8:G$63,'Input-Ext Allocators'!$B$8:$B$63,$F132))*$D132</f>
        <v>0</v>
      </c>
      <c r="K132" s="143">
        <f ca="1">IFERROR(INDEX(K$269:K$305,MATCH($F132,$B$269:$B$305,0))/INDEX($D$269:$D$305,MATCH($F132,$B$269:$B$305,0)),SUMIFS('Input-Ext Allocators'!H$8:H$63,'Input-Ext Allocators'!$B$8:$B$63,$F132))*$D132</f>
        <v>0</v>
      </c>
      <c r="L132" s="143">
        <f ca="1">IFERROR(INDEX(L$269:L$305,MATCH($F132,$B$269:$B$305,0))/INDEX($D$269:$D$305,MATCH($F132,$B$269:$B$305,0)),SUMIFS('Input-Ext Allocators'!I$8:I$63,'Input-Ext Allocators'!$B$8:$B$63,$F132))*$D132</f>
        <v>0</v>
      </c>
      <c r="M132" s="143">
        <f ca="1">IFERROR(INDEX(M$269:M$305,MATCH($F132,$B$269:$B$305,0))/INDEX($D$269:$D$305,MATCH($F132,$B$269:$B$305,0)),SUMIFS('Input-Ext Allocators'!J$8:J$63,'Input-Ext Allocators'!$B$8:$B$63,$F132))*$D132</f>
        <v>0</v>
      </c>
      <c r="N132" s="143">
        <f ca="1">IFERROR(INDEX(N$269:N$305,MATCH($F132,$B$269:$B$305,0))/INDEX($D$269:$D$305,MATCH($F132,$B$269:$B$305,0)),SUMIFS('Input-Ext Allocators'!K$8:K$63,'Input-Ext Allocators'!$B$8:$B$63,$F132))*$D132</f>
        <v>0</v>
      </c>
      <c r="O132" s="143">
        <f ca="1">IFERROR(INDEX(O$269:O$305,MATCH($F132,$B$269:$B$305,0))/INDEX($D$269:$D$305,MATCH($F132,$B$269:$B$305,0)),SUMIFS('Input-Ext Allocators'!L$8:L$63,'Input-Ext Allocators'!$B$8:$B$63,$F132))*$D132</f>
        <v>0</v>
      </c>
      <c r="P132" s="143">
        <f ca="1">IFERROR(INDEX(P$269:P$305,MATCH($F132,$B$269:$B$305,0))/INDEX($D$269:$D$305,MATCH($F132,$B$269:$B$305,0)),SUMIFS('Input-Ext Allocators'!M$8:M$63,'Input-Ext Allocators'!$B$8:$B$63,$F132))*$D132</f>
        <v>0</v>
      </c>
      <c r="Q132" s="143">
        <f ca="1">IFERROR(INDEX(Q$269:Q$305,MATCH($F132,$B$269:$B$305,0))/INDEX($D$269:$D$305,MATCH($F132,$B$269:$B$305,0)),SUMIFS('Input-Ext Allocators'!N$8:N$63,'Input-Ext Allocators'!$B$8:$B$63,$F132))*$D132</f>
        <v>0</v>
      </c>
      <c r="R132" s="143">
        <f ca="1">IFERROR(INDEX(R$269:R$305,MATCH($F132,$B$269:$B$305,0))/INDEX($D$269:$D$305,MATCH($F132,$B$269:$B$305,0)),SUMIFS('Input-Ext Allocators'!O$8:O$63,'Input-Ext Allocators'!$B$8:$B$63,$F132))*$D132</f>
        <v>0</v>
      </c>
      <c r="S132" s="143">
        <f ca="1">IFERROR(INDEX(S$269:S$305,MATCH($F132,$B$269:$B$305,0))/INDEX($D$269:$D$305,MATCH($F132,$B$269:$B$305,0)),SUMIFS('Input-Ext Allocators'!P$8:P$63,'Input-Ext Allocators'!$B$8:$B$63,$F132))*$D132</f>
        <v>0</v>
      </c>
      <c r="T132" s="143">
        <f ca="1">IFERROR(INDEX(T$269:T$305,MATCH($F132,$B$269:$B$305,0))/INDEX($D$269:$D$305,MATCH($F132,$B$269:$B$305,0)),SUMIFS('Input-Ext Allocators'!Q$8:Q$63,'Input-Ext Allocators'!$B$8:$B$63,$F132))*$D132</f>
        <v>0</v>
      </c>
      <c r="U132" s="143">
        <f ca="1">IFERROR(INDEX(U$269:U$305,MATCH($F132,$B$269:$B$305,0))/INDEX($D$269:$D$305,MATCH($F132,$B$269:$B$305,0)),SUMIFS('Input-Ext Allocators'!R$8:R$63,'Input-Ext Allocators'!$B$8:$B$63,$F132))*$D132</f>
        <v>0</v>
      </c>
      <c r="V132" s="143">
        <f ca="1">IFERROR(INDEX(V$269:V$305,MATCH($F132,$B$269:$B$305,0))/INDEX($D$269:$D$305,MATCH($F132,$B$269:$B$305,0)),SUMIFS('Input-Ext Allocators'!S$8:S$63,'Input-Ext Allocators'!$B$8:$B$63,$F132))*$D132</f>
        <v>0</v>
      </c>
      <c r="W132" s="143">
        <f ca="1">IFERROR(INDEX(W$269:W$305,MATCH($F132,$B$269:$B$305,0))/INDEX($D$269:$D$305,MATCH($F132,$B$269:$B$305,0)),SUMIFS('Input-Ext Allocators'!T$8:T$63,'Input-Ext Allocators'!$B$8:$B$63,$F132))*$D132</f>
        <v>0</v>
      </c>
      <c r="X132" s="143">
        <f ca="1">IFERROR(INDEX(X$269:X$305,MATCH($F132,$B$269:$B$305,0))/INDEX($D$269:$D$305,MATCH($F132,$B$269:$B$305,0)),SUMIFS('Input-Ext Allocators'!U$8:U$63,'Input-Ext Allocators'!$B$8:$B$63,$F132))*$D132</f>
        <v>0</v>
      </c>
      <c r="Y132" s="143">
        <f ca="1">IFERROR(INDEX(Y$269:Y$305,MATCH($F132,$B$269:$B$305,0))/INDEX($D$269:$D$305,MATCH($F132,$B$269:$B$305,0)),SUMIFS('Input-Ext Allocators'!V$8:V$63,'Input-Ext Allocators'!$B$8:$B$63,$F132))*$D132</f>
        <v>0</v>
      </c>
      <c r="Z132" s="143">
        <f ca="1">IFERROR(INDEX(Z$269:Z$305,MATCH($F132,$B$269:$B$305,0))/INDEX($D$269:$D$305,MATCH($F132,$B$269:$B$305,0)),SUMIFS('Input-Ext Allocators'!W$8:W$63,'Input-Ext Allocators'!$B$8:$B$63,$F132))*$D132</f>
        <v>0</v>
      </c>
    </row>
    <row r="133" spans="1:26" outlineLevel="1">
      <c r="A133" s="113">
        <f>IF(ISBLANK('Input-Accounts'!A133),"",'Input-Accounts'!A133)</f>
        <v>113</v>
      </c>
      <c r="B133" s="17" t="str">
        <f>IF(ISBLANK('Input-Accounts'!B133),"",'Input-Accounts'!B133)</f>
        <v>Meter and house regulator expenses</v>
      </c>
      <c r="C133" s="113">
        <f>IF(ISBLANK('Input-Accounts'!C133),"",'Input-Accounts'!C133)</f>
        <v>878</v>
      </c>
      <c r="D133" s="143">
        <f t="shared" ca="1" si="32"/>
        <v>0</v>
      </c>
      <c r="E133" s="143">
        <f t="shared" ca="1" si="33"/>
        <v>0</v>
      </c>
      <c r="F133" s="89" t="str" cm="1">
        <f t="array" aca="1" ref="F133" ca="1">IF(D133=0,"-",IF('Input-Accounts'!$E133&lt;&gt;0,'Input-Accounts'!$E133,INDEX('Input-Accounts'!$H133:$J133,,MATCH($F$6,'Input-Accounts'!$H$6:$J$6,0))))</f>
        <v>-</v>
      </c>
      <c r="G133" s="143">
        <f ca="1">IFERROR(INDEX(G$269:G$305,MATCH($F133,$B$269:$B$305,0))/INDEX($D$269:$D$305,MATCH($F133,$B$269:$B$305,0)),SUMIFS('Input-Ext Allocators'!D$8:D$63,'Input-Ext Allocators'!$B$8:$B$63,$F133))*$D133</f>
        <v>0</v>
      </c>
      <c r="H133" s="143">
        <f ca="1">IFERROR(INDEX(H$269:H$305,MATCH($F133,$B$269:$B$305,0))/INDEX($D$269:$D$305,MATCH($F133,$B$269:$B$305,0)),SUMIFS('Input-Ext Allocators'!E$8:E$63,'Input-Ext Allocators'!$B$8:$B$63,$F133))*$D133</f>
        <v>0</v>
      </c>
      <c r="I133" s="143">
        <f ca="1">IFERROR(INDEX(I$269:I$305,MATCH($F133,$B$269:$B$305,0))/INDEX($D$269:$D$305,MATCH($F133,$B$269:$B$305,0)),SUMIFS('Input-Ext Allocators'!F$8:F$63,'Input-Ext Allocators'!$B$8:$B$63,$F133))*$D133</f>
        <v>0</v>
      </c>
      <c r="J133" s="143">
        <f ca="1">IFERROR(INDEX(J$269:J$305,MATCH($F133,$B$269:$B$305,0))/INDEX($D$269:$D$305,MATCH($F133,$B$269:$B$305,0)),SUMIFS('Input-Ext Allocators'!G$8:G$63,'Input-Ext Allocators'!$B$8:$B$63,$F133))*$D133</f>
        <v>0</v>
      </c>
      <c r="K133" s="143">
        <f ca="1">IFERROR(INDEX(K$269:K$305,MATCH($F133,$B$269:$B$305,0))/INDEX($D$269:$D$305,MATCH($F133,$B$269:$B$305,0)),SUMIFS('Input-Ext Allocators'!H$8:H$63,'Input-Ext Allocators'!$B$8:$B$63,$F133))*$D133</f>
        <v>0</v>
      </c>
      <c r="L133" s="143">
        <f ca="1">IFERROR(INDEX(L$269:L$305,MATCH($F133,$B$269:$B$305,0))/INDEX($D$269:$D$305,MATCH($F133,$B$269:$B$305,0)),SUMIFS('Input-Ext Allocators'!I$8:I$63,'Input-Ext Allocators'!$B$8:$B$63,$F133))*$D133</f>
        <v>0</v>
      </c>
      <c r="M133" s="143">
        <f ca="1">IFERROR(INDEX(M$269:M$305,MATCH($F133,$B$269:$B$305,0))/INDEX($D$269:$D$305,MATCH($F133,$B$269:$B$305,0)),SUMIFS('Input-Ext Allocators'!J$8:J$63,'Input-Ext Allocators'!$B$8:$B$63,$F133))*$D133</f>
        <v>0</v>
      </c>
      <c r="N133" s="143">
        <f ca="1">IFERROR(INDEX(N$269:N$305,MATCH($F133,$B$269:$B$305,0))/INDEX($D$269:$D$305,MATCH($F133,$B$269:$B$305,0)),SUMIFS('Input-Ext Allocators'!K$8:K$63,'Input-Ext Allocators'!$B$8:$B$63,$F133))*$D133</f>
        <v>0</v>
      </c>
      <c r="O133" s="143">
        <f ca="1">IFERROR(INDEX(O$269:O$305,MATCH($F133,$B$269:$B$305,0))/INDEX($D$269:$D$305,MATCH($F133,$B$269:$B$305,0)),SUMIFS('Input-Ext Allocators'!L$8:L$63,'Input-Ext Allocators'!$B$8:$B$63,$F133))*$D133</f>
        <v>0</v>
      </c>
      <c r="P133" s="143">
        <f ca="1">IFERROR(INDEX(P$269:P$305,MATCH($F133,$B$269:$B$305,0))/INDEX($D$269:$D$305,MATCH($F133,$B$269:$B$305,0)),SUMIFS('Input-Ext Allocators'!M$8:M$63,'Input-Ext Allocators'!$B$8:$B$63,$F133))*$D133</f>
        <v>0</v>
      </c>
      <c r="Q133" s="143">
        <f ca="1">IFERROR(INDEX(Q$269:Q$305,MATCH($F133,$B$269:$B$305,0))/INDEX($D$269:$D$305,MATCH($F133,$B$269:$B$305,0)),SUMIFS('Input-Ext Allocators'!N$8:N$63,'Input-Ext Allocators'!$B$8:$B$63,$F133))*$D133</f>
        <v>0</v>
      </c>
      <c r="R133" s="143">
        <f ca="1">IFERROR(INDEX(R$269:R$305,MATCH($F133,$B$269:$B$305,0))/INDEX($D$269:$D$305,MATCH($F133,$B$269:$B$305,0)),SUMIFS('Input-Ext Allocators'!O$8:O$63,'Input-Ext Allocators'!$B$8:$B$63,$F133))*$D133</f>
        <v>0</v>
      </c>
      <c r="S133" s="143">
        <f ca="1">IFERROR(INDEX(S$269:S$305,MATCH($F133,$B$269:$B$305,0))/INDEX($D$269:$D$305,MATCH($F133,$B$269:$B$305,0)),SUMIFS('Input-Ext Allocators'!P$8:P$63,'Input-Ext Allocators'!$B$8:$B$63,$F133))*$D133</f>
        <v>0</v>
      </c>
      <c r="T133" s="143">
        <f ca="1">IFERROR(INDEX(T$269:T$305,MATCH($F133,$B$269:$B$305,0))/INDEX($D$269:$D$305,MATCH($F133,$B$269:$B$305,0)),SUMIFS('Input-Ext Allocators'!Q$8:Q$63,'Input-Ext Allocators'!$B$8:$B$63,$F133))*$D133</f>
        <v>0</v>
      </c>
      <c r="U133" s="143">
        <f ca="1">IFERROR(INDEX(U$269:U$305,MATCH($F133,$B$269:$B$305,0))/INDEX($D$269:$D$305,MATCH($F133,$B$269:$B$305,0)),SUMIFS('Input-Ext Allocators'!R$8:R$63,'Input-Ext Allocators'!$B$8:$B$63,$F133))*$D133</f>
        <v>0</v>
      </c>
      <c r="V133" s="143">
        <f ca="1">IFERROR(INDEX(V$269:V$305,MATCH($F133,$B$269:$B$305,0))/INDEX($D$269:$D$305,MATCH($F133,$B$269:$B$305,0)),SUMIFS('Input-Ext Allocators'!S$8:S$63,'Input-Ext Allocators'!$B$8:$B$63,$F133))*$D133</f>
        <v>0</v>
      </c>
      <c r="W133" s="143">
        <f ca="1">IFERROR(INDEX(W$269:W$305,MATCH($F133,$B$269:$B$305,0))/INDEX($D$269:$D$305,MATCH($F133,$B$269:$B$305,0)),SUMIFS('Input-Ext Allocators'!T$8:T$63,'Input-Ext Allocators'!$B$8:$B$63,$F133))*$D133</f>
        <v>0</v>
      </c>
      <c r="X133" s="143">
        <f ca="1">IFERROR(INDEX(X$269:X$305,MATCH($F133,$B$269:$B$305,0))/INDEX($D$269:$D$305,MATCH($F133,$B$269:$B$305,0)),SUMIFS('Input-Ext Allocators'!U$8:U$63,'Input-Ext Allocators'!$B$8:$B$63,$F133))*$D133</f>
        <v>0</v>
      </c>
      <c r="Y133" s="143">
        <f ca="1">IFERROR(INDEX(Y$269:Y$305,MATCH($F133,$B$269:$B$305,0))/INDEX($D$269:$D$305,MATCH($F133,$B$269:$B$305,0)),SUMIFS('Input-Ext Allocators'!V$8:V$63,'Input-Ext Allocators'!$B$8:$B$63,$F133))*$D133</f>
        <v>0</v>
      </c>
      <c r="Z133" s="143">
        <f ca="1">IFERROR(INDEX(Z$269:Z$305,MATCH($F133,$B$269:$B$305,0))/INDEX($D$269:$D$305,MATCH($F133,$B$269:$B$305,0)),SUMIFS('Input-Ext Allocators'!W$8:W$63,'Input-Ext Allocators'!$B$8:$B$63,$F133))*$D133</f>
        <v>0</v>
      </c>
    </row>
    <row r="134" spans="1:26" outlineLevel="1">
      <c r="A134" s="113">
        <f>IF(ISBLANK('Input-Accounts'!A134),"",'Input-Accounts'!A134)</f>
        <v>114</v>
      </c>
      <c r="B134" s="17" t="str">
        <f>IF(ISBLANK('Input-Accounts'!B134),"",'Input-Accounts'!B134)</f>
        <v>Customer installations expenses</v>
      </c>
      <c r="C134" s="113">
        <f>IF(ISBLANK('Input-Accounts'!C134),"",'Input-Accounts'!C134)</f>
        <v>879</v>
      </c>
      <c r="D134" s="143">
        <f t="shared" ca="1" si="32"/>
        <v>0</v>
      </c>
      <c r="E134" s="143">
        <f t="shared" ca="1" si="33"/>
        <v>0</v>
      </c>
      <c r="F134" s="89" t="str" cm="1">
        <f t="array" aca="1" ref="F134" ca="1">IF(D134=0,"-",IF('Input-Accounts'!$E134&lt;&gt;0,'Input-Accounts'!$E134,INDEX('Input-Accounts'!$H134:$J134,,MATCH($F$6,'Input-Accounts'!$H$6:$J$6,0))))</f>
        <v>-</v>
      </c>
      <c r="G134" s="143">
        <f ca="1">IFERROR(INDEX(G$269:G$305,MATCH($F134,$B$269:$B$305,0))/INDEX($D$269:$D$305,MATCH($F134,$B$269:$B$305,0)),SUMIFS('Input-Ext Allocators'!D$8:D$63,'Input-Ext Allocators'!$B$8:$B$63,$F134))*$D134</f>
        <v>0</v>
      </c>
      <c r="H134" s="143">
        <f ca="1">IFERROR(INDEX(H$269:H$305,MATCH($F134,$B$269:$B$305,0))/INDEX($D$269:$D$305,MATCH($F134,$B$269:$B$305,0)),SUMIFS('Input-Ext Allocators'!E$8:E$63,'Input-Ext Allocators'!$B$8:$B$63,$F134))*$D134</f>
        <v>0</v>
      </c>
      <c r="I134" s="143">
        <f ca="1">IFERROR(INDEX(I$269:I$305,MATCH($F134,$B$269:$B$305,0))/INDEX($D$269:$D$305,MATCH($F134,$B$269:$B$305,0)),SUMIFS('Input-Ext Allocators'!F$8:F$63,'Input-Ext Allocators'!$B$8:$B$63,$F134))*$D134</f>
        <v>0</v>
      </c>
      <c r="J134" s="143">
        <f ca="1">IFERROR(INDEX(J$269:J$305,MATCH($F134,$B$269:$B$305,0))/INDEX($D$269:$D$305,MATCH($F134,$B$269:$B$305,0)),SUMIFS('Input-Ext Allocators'!G$8:G$63,'Input-Ext Allocators'!$B$8:$B$63,$F134))*$D134</f>
        <v>0</v>
      </c>
      <c r="K134" s="143">
        <f ca="1">IFERROR(INDEX(K$269:K$305,MATCH($F134,$B$269:$B$305,0))/INDEX($D$269:$D$305,MATCH($F134,$B$269:$B$305,0)),SUMIFS('Input-Ext Allocators'!H$8:H$63,'Input-Ext Allocators'!$B$8:$B$63,$F134))*$D134</f>
        <v>0</v>
      </c>
      <c r="L134" s="143">
        <f ca="1">IFERROR(INDEX(L$269:L$305,MATCH($F134,$B$269:$B$305,0))/INDEX($D$269:$D$305,MATCH($F134,$B$269:$B$305,0)),SUMIFS('Input-Ext Allocators'!I$8:I$63,'Input-Ext Allocators'!$B$8:$B$63,$F134))*$D134</f>
        <v>0</v>
      </c>
      <c r="M134" s="143">
        <f ca="1">IFERROR(INDEX(M$269:M$305,MATCH($F134,$B$269:$B$305,0))/INDEX($D$269:$D$305,MATCH($F134,$B$269:$B$305,0)),SUMIFS('Input-Ext Allocators'!J$8:J$63,'Input-Ext Allocators'!$B$8:$B$63,$F134))*$D134</f>
        <v>0</v>
      </c>
      <c r="N134" s="143">
        <f ca="1">IFERROR(INDEX(N$269:N$305,MATCH($F134,$B$269:$B$305,0))/INDEX($D$269:$D$305,MATCH($F134,$B$269:$B$305,0)),SUMIFS('Input-Ext Allocators'!K$8:K$63,'Input-Ext Allocators'!$B$8:$B$63,$F134))*$D134</f>
        <v>0</v>
      </c>
      <c r="O134" s="143">
        <f ca="1">IFERROR(INDEX(O$269:O$305,MATCH($F134,$B$269:$B$305,0))/INDEX($D$269:$D$305,MATCH($F134,$B$269:$B$305,0)),SUMIFS('Input-Ext Allocators'!L$8:L$63,'Input-Ext Allocators'!$B$8:$B$63,$F134))*$D134</f>
        <v>0</v>
      </c>
      <c r="P134" s="143">
        <f ca="1">IFERROR(INDEX(P$269:P$305,MATCH($F134,$B$269:$B$305,0))/INDEX($D$269:$D$305,MATCH($F134,$B$269:$B$305,0)),SUMIFS('Input-Ext Allocators'!M$8:M$63,'Input-Ext Allocators'!$B$8:$B$63,$F134))*$D134</f>
        <v>0</v>
      </c>
      <c r="Q134" s="143">
        <f ca="1">IFERROR(INDEX(Q$269:Q$305,MATCH($F134,$B$269:$B$305,0))/INDEX($D$269:$D$305,MATCH($F134,$B$269:$B$305,0)),SUMIFS('Input-Ext Allocators'!N$8:N$63,'Input-Ext Allocators'!$B$8:$B$63,$F134))*$D134</f>
        <v>0</v>
      </c>
      <c r="R134" s="143">
        <f ca="1">IFERROR(INDEX(R$269:R$305,MATCH($F134,$B$269:$B$305,0))/INDEX($D$269:$D$305,MATCH($F134,$B$269:$B$305,0)),SUMIFS('Input-Ext Allocators'!O$8:O$63,'Input-Ext Allocators'!$B$8:$B$63,$F134))*$D134</f>
        <v>0</v>
      </c>
      <c r="S134" s="143">
        <f ca="1">IFERROR(INDEX(S$269:S$305,MATCH($F134,$B$269:$B$305,0))/INDEX($D$269:$D$305,MATCH($F134,$B$269:$B$305,0)),SUMIFS('Input-Ext Allocators'!P$8:P$63,'Input-Ext Allocators'!$B$8:$B$63,$F134))*$D134</f>
        <v>0</v>
      </c>
      <c r="T134" s="143">
        <f ca="1">IFERROR(INDEX(T$269:T$305,MATCH($F134,$B$269:$B$305,0))/INDEX($D$269:$D$305,MATCH($F134,$B$269:$B$305,0)),SUMIFS('Input-Ext Allocators'!Q$8:Q$63,'Input-Ext Allocators'!$B$8:$B$63,$F134))*$D134</f>
        <v>0</v>
      </c>
      <c r="U134" s="143">
        <f ca="1">IFERROR(INDEX(U$269:U$305,MATCH($F134,$B$269:$B$305,0))/INDEX($D$269:$D$305,MATCH($F134,$B$269:$B$305,0)),SUMIFS('Input-Ext Allocators'!R$8:R$63,'Input-Ext Allocators'!$B$8:$B$63,$F134))*$D134</f>
        <v>0</v>
      </c>
      <c r="V134" s="143">
        <f ca="1">IFERROR(INDEX(V$269:V$305,MATCH($F134,$B$269:$B$305,0))/INDEX($D$269:$D$305,MATCH($F134,$B$269:$B$305,0)),SUMIFS('Input-Ext Allocators'!S$8:S$63,'Input-Ext Allocators'!$B$8:$B$63,$F134))*$D134</f>
        <v>0</v>
      </c>
      <c r="W134" s="143">
        <f ca="1">IFERROR(INDEX(W$269:W$305,MATCH($F134,$B$269:$B$305,0))/INDEX($D$269:$D$305,MATCH($F134,$B$269:$B$305,0)),SUMIFS('Input-Ext Allocators'!T$8:T$63,'Input-Ext Allocators'!$B$8:$B$63,$F134))*$D134</f>
        <v>0</v>
      </c>
      <c r="X134" s="143">
        <f ca="1">IFERROR(INDEX(X$269:X$305,MATCH($F134,$B$269:$B$305,0))/INDEX($D$269:$D$305,MATCH($F134,$B$269:$B$305,0)),SUMIFS('Input-Ext Allocators'!U$8:U$63,'Input-Ext Allocators'!$B$8:$B$63,$F134))*$D134</f>
        <v>0</v>
      </c>
      <c r="Y134" s="143">
        <f ca="1">IFERROR(INDEX(Y$269:Y$305,MATCH($F134,$B$269:$B$305,0))/INDEX($D$269:$D$305,MATCH($F134,$B$269:$B$305,0)),SUMIFS('Input-Ext Allocators'!V$8:V$63,'Input-Ext Allocators'!$B$8:$B$63,$F134))*$D134</f>
        <v>0</v>
      </c>
      <c r="Z134" s="143">
        <f ca="1">IFERROR(INDEX(Z$269:Z$305,MATCH($F134,$B$269:$B$305,0))/INDEX($D$269:$D$305,MATCH($F134,$B$269:$B$305,0)),SUMIFS('Input-Ext Allocators'!W$8:W$63,'Input-Ext Allocators'!$B$8:$B$63,$F134))*$D134</f>
        <v>0</v>
      </c>
    </row>
    <row r="135" spans="1:26" outlineLevel="1">
      <c r="A135" s="113">
        <f>IF(ISBLANK('Input-Accounts'!A135),"",'Input-Accounts'!A135)</f>
        <v>115</v>
      </c>
      <c r="B135" s="17" t="str">
        <f>IF(ISBLANK('Input-Accounts'!B135),"",'Input-Accounts'!B135)</f>
        <v>Other expenses</v>
      </c>
      <c r="C135" s="113">
        <f>IF(ISBLANK('Input-Accounts'!C135),"",'Input-Accounts'!C135)</f>
        <v>880</v>
      </c>
      <c r="D135" s="143">
        <f t="shared" ca="1" si="32"/>
        <v>0</v>
      </c>
      <c r="E135" s="143">
        <f t="shared" ca="1" si="33"/>
        <v>0</v>
      </c>
      <c r="F135" s="89" t="str" cm="1">
        <f t="array" aca="1" ref="F135" ca="1">IF(D135=0,"-",IF('Input-Accounts'!$E135&lt;&gt;0,'Input-Accounts'!$E135,INDEX('Input-Accounts'!$H135:$J135,,MATCH($F$6,'Input-Accounts'!$H$6:$J$6,0))))</f>
        <v>-</v>
      </c>
      <c r="G135" s="143">
        <f ca="1">IFERROR(INDEX(G$269:G$305,MATCH($F135,$B$269:$B$305,0))/INDEX($D$269:$D$305,MATCH($F135,$B$269:$B$305,0)),SUMIFS('Input-Ext Allocators'!D$8:D$63,'Input-Ext Allocators'!$B$8:$B$63,$F135))*$D135</f>
        <v>0</v>
      </c>
      <c r="H135" s="143">
        <f ca="1">IFERROR(INDEX(H$269:H$305,MATCH($F135,$B$269:$B$305,0))/INDEX($D$269:$D$305,MATCH($F135,$B$269:$B$305,0)),SUMIFS('Input-Ext Allocators'!E$8:E$63,'Input-Ext Allocators'!$B$8:$B$63,$F135))*$D135</f>
        <v>0</v>
      </c>
      <c r="I135" s="143">
        <f ca="1">IFERROR(INDEX(I$269:I$305,MATCH($F135,$B$269:$B$305,0))/INDEX($D$269:$D$305,MATCH($F135,$B$269:$B$305,0)),SUMIFS('Input-Ext Allocators'!F$8:F$63,'Input-Ext Allocators'!$B$8:$B$63,$F135))*$D135</f>
        <v>0</v>
      </c>
      <c r="J135" s="143">
        <f ca="1">IFERROR(INDEX(J$269:J$305,MATCH($F135,$B$269:$B$305,0))/INDEX($D$269:$D$305,MATCH($F135,$B$269:$B$305,0)),SUMIFS('Input-Ext Allocators'!G$8:G$63,'Input-Ext Allocators'!$B$8:$B$63,$F135))*$D135</f>
        <v>0</v>
      </c>
      <c r="K135" s="143">
        <f ca="1">IFERROR(INDEX(K$269:K$305,MATCH($F135,$B$269:$B$305,0))/INDEX($D$269:$D$305,MATCH($F135,$B$269:$B$305,0)),SUMIFS('Input-Ext Allocators'!H$8:H$63,'Input-Ext Allocators'!$B$8:$B$63,$F135))*$D135</f>
        <v>0</v>
      </c>
      <c r="L135" s="143">
        <f ca="1">IFERROR(INDEX(L$269:L$305,MATCH($F135,$B$269:$B$305,0))/INDEX($D$269:$D$305,MATCH($F135,$B$269:$B$305,0)),SUMIFS('Input-Ext Allocators'!I$8:I$63,'Input-Ext Allocators'!$B$8:$B$63,$F135))*$D135</f>
        <v>0</v>
      </c>
      <c r="M135" s="143">
        <f ca="1">IFERROR(INDEX(M$269:M$305,MATCH($F135,$B$269:$B$305,0))/INDEX($D$269:$D$305,MATCH($F135,$B$269:$B$305,0)),SUMIFS('Input-Ext Allocators'!J$8:J$63,'Input-Ext Allocators'!$B$8:$B$63,$F135))*$D135</f>
        <v>0</v>
      </c>
      <c r="N135" s="143">
        <f ca="1">IFERROR(INDEX(N$269:N$305,MATCH($F135,$B$269:$B$305,0))/INDEX($D$269:$D$305,MATCH($F135,$B$269:$B$305,0)),SUMIFS('Input-Ext Allocators'!K$8:K$63,'Input-Ext Allocators'!$B$8:$B$63,$F135))*$D135</f>
        <v>0</v>
      </c>
      <c r="O135" s="143">
        <f ca="1">IFERROR(INDEX(O$269:O$305,MATCH($F135,$B$269:$B$305,0))/INDEX($D$269:$D$305,MATCH($F135,$B$269:$B$305,0)),SUMIFS('Input-Ext Allocators'!L$8:L$63,'Input-Ext Allocators'!$B$8:$B$63,$F135))*$D135</f>
        <v>0</v>
      </c>
      <c r="P135" s="143">
        <f ca="1">IFERROR(INDEX(P$269:P$305,MATCH($F135,$B$269:$B$305,0))/INDEX($D$269:$D$305,MATCH($F135,$B$269:$B$305,0)),SUMIFS('Input-Ext Allocators'!M$8:M$63,'Input-Ext Allocators'!$B$8:$B$63,$F135))*$D135</f>
        <v>0</v>
      </c>
      <c r="Q135" s="143">
        <f ca="1">IFERROR(INDEX(Q$269:Q$305,MATCH($F135,$B$269:$B$305,0))/INDEX($D$269:$D$305,MATCH($F135,$B$269:$B$305,0)),SUMIFS('Input-Ext Allocators'!N$8:N$63,'Input-Ext Allocators'!$B$8:$B$63,$F135))*$D135</f>
        <v>0</v>
      </c>
      <c r="R135" s="143">
        <f ca="1">IFERROR(INDEX(R$269:R$305,MATCH($F135,$B$269:$B$305,0))/INDEX($D$269:$D$305,MATCH($F135,$B$269:$B$305,0)),SUMIFS('Input-Ext Allocators'!O$8:O$63,'Input-Ext Allocators'!$B$8:$B$63,$F135))*$D135</f>
        <v>0</v>
      </c>
      <c r="S135" s="143">
        <f ca="1">IFERROR(INDEX(S$269:S$305,MATCH($F135,$B$269:$B$305,0))/INDEX($D$269:$D$305,MATCH($F135,$B$269:$B$305,0)),SUMIFS('Input-Ext Allocators'!P$8:P$63,'Input-Ext Allocators'!$B$8:$B$63,$F135))*$D135</f>
        <v>0</v>
      </c>
      <c r="T135" s="143">
        <f ca="1">IFERROR(INDEX(T$269:T$305,MATCH($F135,$B$269:$B$305,0))/INDEX($D$269:$D$305,MATCH($F135,$B$269:$B$305,0)),SUMIFS('Input-Ext Allocators'!Q$8:Q$63,'Input-Ext Allocators'!$B$8:$B$63,$F135))*$D135</f>
        <v>0</v>
      </c>
      <c r="U135" s="143">
        <f ca="1">IFERROR(INDEX(U$269:U$305,MATCH($F135,$B$269:$B$305,0))/INDEX($D$269:$D$305,MATCH($F135,$B$269:$B$305,0)),SUMIFS('Input-Ext Allocators'!R$8:R$63,'Input-Ext Allocators'!$B$8:$B$63,$F135))*$D135</f>
        <v>0</v>
      </c>
      <c r="V135" s="143">
        <f ca="1">IFERROR(INDEX(V$269:V$305,MATCH($F135,$B$269:$B$305,0))/INDEX($D$269:$D$305,MATCH($F135,$B$269:$B$305,0)),SUMIFS('Input-Ext Allocators'!S$8:S$63,'Input-Ext Allocators'!$B$8:$B$63,$F135))*$D135</f>
        <v>0</v>
      </c>
      <c r="W135" s="143">
        <f ca="1">IFERROR(INDEX(W$269:W$305,MATCH($F135,$B$269:$B$305,0))/INDEX($D$269:$D$305,MATCH($F135,$B$269:$B$305,0)),SUMIFS('Input-Ext Allocators'!T$8:T$63,'Input-Ext Allocators'!$B$8:$B$63,$F135))*$D135</f>
        <v>0</v>
      </c>
      <c r="X135" s="143">
        <f ca="1">IFERROR(INDEX(X$269:X$305,MATCH($F135,$B$269:$B$305,0))/INDEX($D$269:$D$305,MATCH($F135,$B$269:$B$305,0)),SUMIFS('Input-Ext Allocators'!U$8:U$63,'Input-Ext Allocators'!$B$8:$B$63,$F135))*$D135</f>
        <v>0</v>
      </c>
      <c r="Y135" s="143">
        <f ca="1">IFERROR(INDEX(Y$269:Y$305,MATCH($F135,$B$269:$B$305,0))/INDEX($D$269:$D$305,MATCH($F135,$B$269:$B$305,0)),SUMIFS('Input-Ext Allocators'!V$8:V$63,'Input-Ext Allocators'!$B$8:$B$63,$F135))*$D135</f>
        <v>0</v>
      </c>
      <c r="Z135" s="143">
        <f ca="1">IFERROR(INDEX(Z$269:Z$305,MATCH($F135,$B$269:$B$305,0))/INDEX($D$269:$D$305,MATCH($F135,$B$269:$B$305,0)),SUMIFS('Input-Ext Allocators'!W$8:W$63,'Input-Ext Allocators'!$B$8:$B$63,$F135))*$D135</f>
        <v>0</v>
      </c>
    </row>
    <row r="136" spans="1:26" outlineLevel="1">
      <c r="A136" s="113">
        <f>IF(ISBLANK('Input-Accounts'!A136),"",'Input-Accounts'!A136)</f>
        <v>116</v>
      </c>
      <c r="B136" s="17" t="str">
        <f>IF(ISBLANK('Input-Accounts'!B136),"",'Input-Accounts'!B136)</f>
        <v>Rents</v>
      </c>
      <c r="C136" s="113">
        <f>IF(ISBLANK('Input-Accounts'!C136),"",'Input-Accounts'!C136)</f>
        <v>881</v>
      </c>
      <c r="D136" s="143">
        <f t="shared" ca="1" si="32"/>
        <v>0</v>
      </c>
      <c r="E136" s="143">
        <f t="shared" ca="1" si="33"/>
        <v>0</v>
      </c>
      <c r="F136" s="89" t="str" cm="1">
        <f t="array" aca="1" ref="F136" ca="1">IF(D136=0,"-",IF('Input-Accounts'!$E136&lt;&gt;0,'Input-Accounts'!$E136,INDEX('Input-Accounts'!$H136:$J136,,MATCH($F$6,'Input-Accounts'!$H$6:$J$6,0))))</f>
        <v>-</v>
      </c>
      <c r="G136" s="143">
        <f ca="1">IFERROR(INDEX(G$269:G$305,MATCH($F136,$B$269:$B$305,0))/INDEX($D$269:$D$305,MATCH($F136,$B$269:$B$305,0)),SUMIFS('Input-Ext Allocators'!D$8:D$63,'Input-Ext Allocators'!$B$8:$B$63,$F136))*$D136</f>
        <v>0</v>
      </c>
      <c r="H136" s="143">
        <f ca="1">IFERROR(INDEX(H$269:H$305,MATCH($F136,$B$269:$B$305,0))/INDEX($D$269:$D$305,MATCH($F136,$B$269:$B$305,0)),SUMIFS('Input-Ext Allocators'!E$8:E$63,'Input-Ext Allocators'!$B$8:$B$63,$F136))*$D136</f>
        <v>0</v>
      </c>
      <c r="I136" s="143">
        <f ca="1">IFERROR(INDEX(I$269:I$305,MATCH($F136,$B$269:$B$305,0))/INDEX($D$269:$D$305,MATCH($F136,$B$269:$B$305,0)),SUMIFS('Input-Ext Allocators'!F$8:F$63,'Input-Ext Allocators'!$B$8:$B$63,$F136))*$D136</f>
        <v>0</v>
      </c>
      <c r="J136" s="143">
        <f ca="1">IFERROR(INDEX(J$269:J$305,MATCH($F136,$B$269:$B$305,0))/INDEX($D$269:$D$305,MATCH($F136,$B$269:$B$305,0)),SUMIFS('Input-Ext Allocators'!G$8:G$63,'Input-Ext Allocators'!$B$8:$B$63,$F136))*$D136</f>
        <v>0</v>
      </c>
      <c r="K136" s="143">
        <f ca="1">IFERROR(INDEX(K$269:K$305,MATCH($F136,$B$269:$B$305,0))/INDEX($D$269:$D$305,MATCH($F136,$B$269:$B$305,0)),SUMIFS('Input-Ext Allocators'!H$8:H$63,'Input-Ext Allocators'!$B$8:$B$63,$F136))*$D136</f>
        <v>0</v>
      </c>
      <c r="L136" s="143">
        <f ca="1">IFERROR(INDEX(L$269:L$305,MATCH($F136,$B$269:$B$305,0))/INDEX($D$269:$D$305,MATCH($F136,$B$269:$B$305,0)),SUMIFS('Input-Ext Allocators'!I$8:I$63,'Input-Ext Allocators'!$B$8:$B$63,$F136))*$D136</f>
        <v>0</v>
      </c>
      <c r="M136" s="143">
        <f ca="1">IFERROR(INDEX(M$269:M$305,MATCH($F136,$B$269:$B$305,0))/INDEX($D$269:$D$305,MATCH($F136,$B$269:$B$305,0)),SUMIFS('Input-Ext Allocators'!J$8:J$63,'Input-Ext Allocators'!$B$8:$B$63,$F136))*$D136</f>
        <v>0</v>
      </c>
      <c r="N136" s="143">
        <f ca="1">IFERROR(INDEX(N$269:N$305,MATCH($F136,$B$269:$B$305,0))/INDEX($D$269:$D$305,MATCH($F136,$B$269:$B$305,0)),SUMIFS('Input-Ext Allocators'!K$8:K$63,'Input-Ext Allocators'!$B$8:$B$63,$F136))*$D136</f>
        <v>0</v>
      </c>
      <c r="O136" s="143">
        <f ca="1">IFERROR(INDEX(O$269:O$305,MATCH($F136,$B$269:$B$305,0))/INDEX($D$269:$D$305,MATCH($F136,$B$269:$B$305,0)),SUMIFS('Input-Ext Allocators'!L$8:L$63,'Input-Ext Allocators'!$B$8:$B$63,$F136))*$D136</f>
        <v>0</v>
      </c>
      <c r="P136" s="143">
        <f ca="1">IFERROR(INDEX(P$269:P$305,MATCH($F136,$B$269:$B$305,0))/INDEX($D$269:$D$305,MATCH($F136,$B$269:$B$305,0)),SUMIFS('Input-Ext Allocators'!M$8:M$63,'Input-Ext Allocators'!$B$8:$B$63,$F136))*$D136</f>
        <v>0</v>
      </c>
      <c r="Q136" s="143">
        <f ca="1">IFERROR(INDEX(Q$269:Q$305,MATCH($F136,$B$269:$B$305,0))/INDEX($D$269:$D$305,MATCH($F136,$B$269:$B$305,0)),SUMIFS('Input-Ext Allocators'!N$8:N$63,'Input-Ext Allocators'!$B$8:$B$63,$F136))*$D136</f>
        <v>0</v>
      </c>
      <c r="R136" s="143">
        <f ca="1">IFERROR(INDEX(R$269:R$305,MATCH($F136,$B$269:$B$305,0))/INDEX($D$269:$D$305,MATCH($F136,$B$269:$B$305,0)),SUMIFS('Input-Ext Allocators'!O$8:O$63,'Input-Ext Allocators'!$B$8:$B$63,$F136))*$D136</f>
        <v>0</v>
      </c>
      <c r="S136" s="143">
        <f ca="1">IFERROR(INDEX(S$269:S$305,MATCH($F136,$B$269:$B$305,0))/INDEX($D$269:$D$305,MATCH($F136,$B$269:$B$305,0)),SUMIFS('Input-Ext Allocators'!P$8:P$63,'Input-Ext Allocators'!$B$8:$B$63,$F136))*$D136</f>
        <v>0</v>
      </c>
      <c r="T136" s="143">
        <f ca="1">IFERROR(INDEX(T$269:T$305,MATCH($F136,$B$269:$B$305,0))/INDEX($D$269:$D$305,MATCH($F136,$B$269:$B$305,0)),SUMIFS('Input-Ext Allocators'!Q$8:Q$63,'Input-Ext Allocators'!$B$8:$B$63,$F136))*$D136</f>
        <v>0</v>
      </c>
      <c r="U136" s="143">
        <f ca="1">IFERROR(INDEX(U$269:U$305,MATCH($F136,$B$269:$B$305,0))/INDEX($D$269:$D$305,MATCH($F136,$B$269:$B$305,0)),SUMIFS('Input-Ext Allocators'!R$8:R$63,'Input-Ext Allocators'!$B$8:$B$63,$F136))*$D136</f>
        <v>0</v>
      </c>
      <c r="V136" s="143">
        <f ca="1">IFERROR(INDEX(V$269:V$305,MATCH($F136,$B$269:$B$305,0))/INDEX($D$269:$D$305,MATCH($F136,$B$269:$B$305,0)),SUMIFS('Input-Ext Allocators'!S$8:S$63,'Input-Ext Allocators'!$B$8:$B$63,$F136))*$D136</f>
        <v>0</v>
      </c>
      <c r="W136" s="143">
        <f ca="1">IFERROR(INDEX(W$269:W$305,MATCH($F136,$B$269:$B$305,0))/INDEX($D$269:$D$305,MATCH($F136,$B$269:$B$305,0)),SUMIFS('Input-Ext Allocators'!T$8:T$63,'Input-Ext Allocators'!$B$8:$B$63,$F136))*$D136</f>
        <v>0</v>
      </c>
      <c r="X136" s="143">
        <f ca="1">IFERROR(INDEX(X$269:X$305,MATCH($F136,$B$269:$B$305,0))/INDEX($D$269:$D$305,MATCH($F136,$B$269:$B$305,0)),SUMIFS('Input-Ext Allocators'!U$8:U$63,'Input-Ext Allocators'!$B$8:$B$63,$F136))*$D136</f>
        <v>0</v>
      </c>
      <c r="Y136" s="143">
        <f ca="1">IFERROR(INDEX(Y$269:Y$305,MATCH($F136,$B$269:$B$305,0))/INDEX($D$269:$D$305,MATCH($F136,$B$269:$B$305,0)),SUMIFS('Input-Ext Allocators'!V$8:V$63,'Input-Ext Allocators'!$B$8:$B$63,$F136))*$D136</f>
        <v>0</v>
      </c>
      <c r="Z136" s="143">
        <f ca="1">IFERROR(INDEX(Z$269:Z$305,MATCH($F136,$B$269:$B$305,0))/INDEX($D$269:$D$305,MATCH($F136,$B$269:$B$305,0)),SUMIFS('Input-Ext Allocators'!W$8:W$63,'Input-Ext Allocators'!$B$8:$B$63,$F136))*$D136</f>
        <v>0</v>
      </c>
    </row>
    <row r="137" spans="1:26" outlineLevel="1">
      <c r="A137" s="113">
        <f>IF(ISBLANK('Input-Accounts'!A137),"",'Input-Accounts'!A137)</f>
        <v>117</v>
      </c>
      <c r="B137" s="79" t="str">
        <f>IF(ISBLANK('Input-Accounts'!B137),"",'Input-Accounts'!B137)</f>
        <v>Subtotal - Distribution Operation Expenses</v>
      </c>
      <c r="C137" s="113" t="str">
        <f>IF(ISBLANK('Input-Accounts'!C137),"",'Input-Accounts'!C137)</f>
        <v/>
      </c>
      <c r="D137" s="144">
        <f ca="1">SUBTOTAL(9,D126:D136)</f>
        <v>0</v>
      </c>
      <c r="E137" s="143">
        <f t="shared" ca="1" si="33"/>
        <v>0</v>
      </c>
      <c r="G137" s="144">
        <f t="shared" ref="G137:Z137" ca="1" si="34">SUBTOTAL(9,G126:G136)</f>
        <v>0</v>
      </c>
      <c r="H137" s="144">
        <f t="shared" ca="1" si="34"/>
        <v>0</v>
      </c>
      <c r="I137" s="144">
        <f t="shared" ca="1" si="34"/>
        <v>0</v>
      </c>
      <c r="J137" s="144">
        <f t="shared" ca="1" si="34"/>
        <v>0</v>
      </c>
      <c r="K137" s="144">
        <f t="shared" ca="1" si="34"/>
        <v>0</v>
      </c>
      <c r="L137" s="144">
        <f t="shared" ca="1" si="34"/>
        <v>0</v>
      </c>
      <c r="M137" s="144">
        <f t="shared" ca="1" si="34"/>
        <v>0</v>
      </c>
      <c r="N137" s="144">
        <f t="shared" ca="1" si="34"/>
        <v>0</v>
      </c>
      <c r="O137" s="144">
        <f t="shared" ca="1" si="34"/>
        <v>0</v>
      </c>
      <c r="P137" s="144">
        <f t="shared" ca="1" si="34"/>
        <v>0</v>
      </c>
      <c r="Q137" s="144">
        <f t="shared" ca="1" si="34"/>
        <v>0</v>
      </c>
      <c r="R137" s="144">
        <f t="shared" ca="1" si="34"/>
        <v>0</v>
      </c>
      <c r="S137" s="144">
        <f t="shared" ca="1" si="34"/>
        <v>0</v>
      </c>
      <c r="T137" s="144">
        <f t="shared" ca="1" si="34"/>
        <v>0</v>
      </c>
      <c r="U137" s="144">
        <f t="shared" ca="1" si="34"/>
        <v>0</v>
      </c>
      <c r="V137" s="144">
        <f t="shared" ca="1" si="34"/>
        <v>0</v>
      </c>
      <c r="W137" s="144">
        <f t="shared" ca="1" si="34"/>
        <v>0</v>
      </c>
      <c r="X137" s="144">
        <f t="shared" ca="1" si="34"/>
        <v>0</v>
      </c>
      <c r="Y137" s="144">
        <f t="shared" ca="1" si="34"/>
        <v>0</v>
      </c>
      <c r="Z137" s="144">
        <f t="shared" ca="1" si="34"/>
        <v>0</v>
      </c>
    </row>
    <row r="138" spans="1:26" outlineLevel="1">
      <c r="A138" s="113" t="str">
        <f>IF(ISBLANK('Input-Accounts'!A138),"",'Input-Accounts'!A138)</f>
        <v/>
      </c>
      <c r="B138" s="79" t="str">
        <f>IF(ISBLANK('Input-Accounts'!B138),"",'Input-Accounts'!B138)</f>
        <v/>
      </c>
      <c r="C138" s="113" t="str">
        <f>IF(ISBLANK('Input-Accounts'!C138),"",'Input-Accounts'!C138)</f>
        <v/>
      </c>
      <c r="D138" s="143"/>
      <c r="E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</row>
    <row r="139" spans="1:26" outlineLevel="1">
      <c r="A139" s="113">
        <f>IF(ISBLANK('Input-Accounts'!A139),"",'Input-Accounts'!A139)</f>
        <v>118</v>
      </c>
      <c r="B139" s="81" t="str">
        <f>IF(ISBLANK('Input-Accounts'!B139),"",'Input-Accounts'!B139)</f>
        <v>Distribution Maintenance Expenses</v>
      </c>
      <c r="C139" s="113" t="str">
        <f>IF(ISBLANK('Input-Accounts'!C139),"",'Input-Accounts'!C139)</f>
        <v/>
      </c>
      <c r="D139" s="143"/>
      <c r="E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</row>
    <row r="140" spans="1:26" outlineLevel="1">
      <c r="A140" s="113">
        <f>IF(ISBLANK('Input-Accounts'!A140),"",'Input-Accounts'!A140)</f>
        <v>119</v>
      </c>
      <c r="B140" s="17" t="str">
        <f>IF(ISBLANK('Input-Accounts'!B140),"",'Input-Accounts'!B140)</f>
        <v>Maintenance supervision and engineering</v>
      </c>
      <c r="C140" s="113">
        <f>IF(ISBLANK('Input-Accounts'!C140),"",'Input-Accounts'!C140)</f>
        <v>885</v>
      </c>
      <c r="D140" s="143">
        <f t="shared" ref="D140:D149" ca="1" si="35">INDIRECT("Classification!"&amp;$D$5&amp;ROW())</f>
        <v>0</v>
      </c>
      <c r="E140" s="143">
        <f t="shared" ca="1" si="33"/>
        <v>0</v>
      </c>
      <c r="F140" s="89" t="str" cm="1">
        <f t="array" aca="1" ref="F140" ca="1">IF(D140=0,"-",IF('Input-Accounts'!$E140&lt;&gt;0,'Input-Accounts'!$E140,INDEX('Input-Accounts'!$H140:$J140,,MATCH($F$6,'Input-Accounts'!$H$6:$J$6,0))))</f>
        <v>-</v>
      </c>
      <c r="G140" s="143">
        <f ca="1">IFERROR(INDEX(G$269:G$305,MATCH($F140,$B$269:$B$305,0))/INDEX($D$269:$D$305,MATCH($F140,$B$269:$B$305,0)),SUMIFS('Input-Ext Allocators'!D$8:D$63,'Input-Ext Allocators'!$B$8:$B$63,$F140))*$D140</f>
        <v>0</v>
      </c>
      <c r="H140" s="143">
        <f ca="1">IFERROR(INDEX(H$269:H$305,MATCH($F140,$B$269:$B$305,0))/INDEX($D$269:$D$305,MATCH($F140,$B$269:$B$305,0)),SUMIFS('Input-Ext Allocators'!E$8:E$63,'Input-Ext Allocators'!$B$8:$B$63,$F140))*$D140</f>
        <v>0</v>
      </c>
      <c r="I140" s="143">
        <f ca="1">IFERROR(INDEX(I$269:I$305,MATCH($F140,$B$269:$B$305,0))/INDEX($D$269:$D$305,MATCH($F140,$B$269:$B$305,0)),SUMIFS('Input-Ext Allocators'!F$8:F$63,'Input-Ext Allocators'!$B$8:$B$63,$F140))*$D140</f>
        <v>0</v>
      </c>
      <c r="J140" s="143">
        <f ca="1">IFERROR(INDEX(J$269:J$305,MATCH($F140,$B$269:$B$305,0))/INDEX($D$269:$D$305,MATCH($F140,$B$269:$B$305,0)),SUMIFS('Input-Ext Allocators'!G$8:G$63,'Input-Ext Allocators'!$B$8:$B$63,$F140))*$D140</f>
        <v>0</v>
      </c>
      <c r="K140" s="143">
        <f ca="1">IFERROR(INDEX(K$269:K$305,MATCH($F140,$B$269:$B$305,0))/INDEX($D$269:$D$305,MATCH($F140,$B$269:$B$305,0)),SUMIFS('Input-Ext Allocators'!H$8:H$63,'Input-Ext Allocators'!$B$8:$B$63,$F140))*$D140</f>
        <v>0</v>
      </c>
      <c r="L140" s="143">
        <f ca="1">IFERROR(INDEX(L$269:L$305,MATCH($F140,$B$269:$B$305,0))/INDEX($D$269:$D$305,MATCH($F140,$B$269:$B$305,0)),SUMIFS('Input-Ext Allocators'!I$8:I$63,'Input-Ext Allocators'!$B$8:$B$63,$F140))*$D140</f>
        <v>0</v>
      </c>
      <c r="M140" s="143">
        <f ca="1">IFERROR(INDEX(M$269:M$305,MATCH($F140,$B$269:$B$305,0))/INDEX($D$269:$D$305,MATCH($F140,$B$269:$B$305,0)),SUMIFS('Input-Ext Allocators'!J$8:J$63,'Input-Ext Allocators'!$B$8:$B$63,$F140))*$D140</f>
        <v>0</v>
      </c>
      <c r="N140" s="143">
        <f ca="1">IFERROR(INDEX(N$269:N$305,MATCH($F140,$B$269:$B$305,0))/INDEX($D$269:$D$305,MATCH($F140,$B$269:$B$305,0)),SUMIFS('Input-Ext Allocators'!K$8:K$63,'Input-Ext Allocators'!$B$8:$B$63,$F140))*$D140</f>
        <v>0</v>
      </c>
      <c r="O140" s="143">
        <f ca="1">IFERROR(INDEX(O$269:O$305,MATCH($F140,$B$269:$B$305,0))/INDEX($D$269:$D$305,MATCH($F140,$B$269:$B$305,0)),SUMIFS('Input-Ext Allocators'!L$8:L$63,'Input-Ext Allocators'!$B$8:$B$63,$F140))*$D140</f>
        <v>0</v>
      </c>
      <c r="P140" s="143">
        <f ca="1">IFERROR(INDEX(P$269:P$305,MATCH($F140,$B$269:$B$305,0))/INDEX($D$269:$D$305,MATCH($F140,$B$269:$B$305,0)),SUMIFS('Input-Ext Allocators'!M$8:M$63,'Input-Ext Allocators'!$B$8:$B$63,$F140))*$D140</f>
        <v>0</v>
      </c>
      <c r="Q140" s="143">
        <f ca="1">IFERROR(INDEX(Q$269:Q$305,MATCH($F140,$B$269:$B$305,0))/INDEX($D$269:$D$305,MATCH($F140,$B$269:$B$305,0)),SUMIFS('Input-Ext Allocators'!N$8:N$63,'Input-Ext Allocators'!$B$8:$B$63,$F140))*$D140</f>
        <v>0</v>
      </c>
      <c r="R140" s="143">
        <f ca="1">IFERROR(INDEX(R$269:R$305,MATCH($F140,$B$269:$B$305,0))/INDEX($D$269:$D$305,MATCH($F140,$B$269:$B$305,0)),SUMIFS('Input-Ext Allocators'!O$8:O$63,'Input-Ext Allocators'!$B$8:$B$63,$F140))*$D140</f>
        <v>0</v>
      </c>
      <c r="S140" s="143">
        <f ca="1">IFERROR(INDEX(S$269:S$305,MATCH($F140,$B$269:$B$305,0))/INDEX($D$269:$D$305,MATCH($F140,$B$269:$B$305,0)),SUMIFS('Input-Ext Allocators'!P$8:P$63,'Input-Ext Allocators'!$B$8:$B$63,$F140))*$D140</f>
        <v>0</v>
      </c>
      <c r="T140" s="143">
        <f ca="1">IFERROR(INDEX(T$269:T$305,MATCH($F140,$B$269:$B$305,0))/INDEX($D$269:$D$305,MATCH($F140,$B$269:$B$305,0)),SUMIFS('Input-Ext Allocators'!Q$8:Q$63,'Input-Ext Allocators'!$B$8:$B$63,$F140))*$D140</f>
        <v>0</v>
      </c>
      <c r="U140" s="143">
        <f ca="1">IFERROR(INDEX(U$269:U$305,MATCH($F140,$B$269:$B$305,0))/INDEX($D$269:$D$305,MATCH($F140,$B$269:$B$305,0)),SUMIFS('Input-Ext Allocators'!R$8:R$63,'Input-Ext Allocators'!$B$8:$B$63,$F140))*$D140</f>
        <v>0</v>
      </c>
      <c r="V140" s="143">
        <f ca="1">IFERROR(INDEX(V$269:V$305,MATCH($F140,$B$269:$B$305,0))/INDEX($D$269:$D$305,MATCH($F140,$B$269:$B$305,0)),SUMIFS('Input-Ext Allocators'!S$8:S$63,'Input-Ext Allocators'!$B$8:$B$63,$F140))*$D140</f>
        <v>0</v>
      </c>
      <c r="W140" s="143">
        <f ca="1">IFERROR(INDEX(W$269:W$305,MATCH($F140,$B$269:$B$305,0))/INDEX($D$269:$D$305,MATCH($F140,$B$269:$B$305,0)),SUMIFS('Input-Ext Allocators'!T$8:T$63,'Input-Ext Allocators'!$B$8:$B$63,$F140))*$D140</f>
        <v>0</v>
      </c>
      <c r="X140" s="143">
        <f ca="1">IFERROR(INDEX(X$269:X$305,MATCH($F140,$B$269:$B$305,0))/INDEX($D$269:$D$305,MATCH($F140,$B$269:$B$305,0)),SUMIFS('Input-Ext Allocators'!U$8:U$63,'Input-Ext Allocators'!$B$8:$B$63,$F140))*$D140</f>
        <v>0</v>
      </c>
      <c r="Y140" s="143">
        <f ca="1">IFERROR(INDEX(Y$269:Y$305,MATCH($F140,$B$269:$B$305,0))/INDEX($D$269:$D$305,MATCH($F140,$B$269:$B$305,0)),SUMIFS('Input-Ext Allocators'!V$8:V$63,'Input-Ext Allocators'!$B$8:$B$63,$F140))*$D140</f>
        <v>0</v>
      </c>
      <c r="Z140" s="143">
        <f ca="1">IFERROR(INDEX(Z$269:Z$305,MATCH($F140,$B$269:$B$305,0))/INDEX($D$269:$D$305,MATCH($F140,$B$269:$B$305,0)),SUMIFS('Input-Ext Allocators'!W$8:W$63,'Input-Ext Allocators'!$B$8:$B$63,$F140))*$D140</f>
        <v>0</v>
      </c>
    </row>
    <row r="141" spans="1:26" outlineLevel="1">
      <c r="A141" s="113">
        <f>IF(ISBLANK('Input-Accounts'!A141),"",'Input-Accounts'!A141)</f>
        <v>120</v>
      </c>
      <c r="B141" s="17" t="str">
        <f>IF(ISBLANK('Input-Accounts'!B141),"",'Input-Accounts'!B141)</f>
        <v>Structures &amp; Improvements</v>
      </c>
      <c r="C141" s="113">
        <f>IF(ISBLANK('Input-Accounts'!C141),"",'Input-Accounts'!C141)</f>
        <v>886</v>
      </c>
      <c r="D141" s="143">
        <f t="shared" ca="1" si="35"/>
        <v>0</v>
      </c>
      <c r="E141" s="143">
        <f t="shared" ca="1" si="33"/>
        <v>0</v>
      </c>
      <c r="F141" s="89" t="str" cm="1">
        <f t="array" aca="1" ref="F141" ca="1">IF(D141=0,"-",IF('Input-Accounts'!$E141&lt;&gt;0,'Input-Accounts'!$E141,INDEX('Input-Accounts'!$H141:$J141,,MATCH($F$6,'Input-Accounts'!$H$6:$J$6,0))))</f>
        <v>-</v>
      </c>
      <c r="G141" s="143">
        <f ca="1">IFERROR(INDEX(G$269:G$305,MATCH($F141,$B$269:$B$305,0))/INDEX($D$269:$D$305,MATCH($F141,$B$269:$B$305,0)),SUMIFS('Input-Ext Allocators'!D$8:D$63,'Input-Ext Allocators'!$B$8:$B$63,$F141))*$D141</f>
        <v>0</v>
      </c>
      <c r="H141" s="143">
        <f ca="1">IFERROR(INDEX(H$269:H$305,MATCH($F141,$B$269:$B$305,0))/INDEX($D$269:$D$305,MATCH($F141,$B$269:$B$305,0)),SUMIFS('Input-Ext Allocators'!E$8:E$63,'Input-Ext Allocators'!$B$8:$B$63,$F141))*$D141</f>
        <v>0</v>
      </c>
      <c r="I141" s="143">
        <f ca="1">IFERROR(INDEX(I$269:I$305,MATCH($F141,$B$269:$B$305,0))/INDEX($D$269:$D$305,MATCH($F141,$B$269:$B$305,0)),SUMIFS('Input-Ext Allocators'!F$8:F$63,'Input-Ext Allocators'!$B$8:$B$63,$F141))*$D141</f>
        <v>0</v>
      </c>
      <c r="J141" s="143">
        <f ca="1">IFERROR(INDEX(J$269:J$305,MATCH($F141,$B$269:$B$305,0))/INDEX($D$269:$D$305,MATCH($F141,$B$269:$B$305,0)),SUMIFS('Input-Ext Allocators'!G$8:G$63,'Input-Ext Allocators'!$B$8:$B$63,$F141))*$D141</f>
        <v>0</v>
      </c>
      <c r="K141" s="143">
        <f ca="1">IFERROR(INDEX(K$269:K$305,MATCH($F141,$B$269:$B$305,0))/INDEX($D$269:$D$305,MATCH($F141,$B$269:$B$305,0)),SUMIFS('Input-Ext Allocators'!H$8:H$63,'Input-Ext Allocators'!$B$8:$B$63,$F141))*$D141</f>
        <v>0</v>
      </c>
      <c r="L141" s="143">
        <f ca="1">IFERROR(INDEX(L$269:L$305,MATCH($F141,$B$269:$B$305,0))/INDEX($D$269:$D$305,MATCH($F141,$B$269:$B$305,0)),SUMIFS('Input-Ext Allocators'!I$8:I$63,'Input-Ext Allocators'!$B$8:$B$63,$F141))*$D141</f>
        <v>0</v>
      </c>
      <c r="M141" s="143">
        <f ca="1">IFERROR(INDEX(M$269:M$305,MATCH($F141,$B$269:$B$305,0))/INDEX($D$269:$D$305,MATCH($F141,$B$269:$B$305,0)),SUMIFS('Input-Ext Allocators'!J$8:J$63,'Input-Ext Allocators'!$B$8:$B$63,$F141))*$D141</f>
        <v>0</v>
      </c>
      <c r="N141" s="143">
        <f ca="1">IFERROR(INDEX(N$269:N$305,MATCH($F141,$B$269:$B$305,0))/INDEX($D$269:$D$305,MATCH($F141,$B$269:$B$305,0)),SUMIFS('Input-Ext Allocators'!K$8:K$63,'Input-Ext Allocators'!$B$8:$B$63,$F141))*$D141</f>
        <v>0</v>
      </c>
      <c r="O141" s="143">
        <f ca="1">IFERROR(INDEX(O$269:O$305,MATCH($F141,$B$269:$B$305,0))/INDEX($D$269:$D$305,MATCH($F141,$B$269:$B$305,0)),SUMIFS('Input-Ext Allocators'!L$8:L$63,'Input-Ext Allocators'!$B$8:$B$63,$F141))*$D141</f>
        <v>0</v>
      </c>
      <c r="P141" s="143">
        <f ca="1">IFERROR(INDEX(P$269:P$305,MATCH($F141,$B$269:$B$305,0))/INDEX($D$269:$D$305,MATCH($F141,$B$269:$B$305,0)),SUMIFS('Input-Ext Allocators'!M$8:M$63,'Input-Ext Allocators'!$B$8:$B$63,$F141))*$D141</f>
        <v>0</v>
      </c>
      <c r="Q141" s="143">
        <f ca="1">IFERROR(INDEX(Q$269:Q$305,MATCH($F141,$B$269:$B$305,0))/INDEX($D$269:$D$305,MATCH($F141,$B$269:$B$305,0)),SUMIFS('Input-Ext Allocators'!N$8:N$63,'Input-Ext Allocators'!$B$8:$B$63,$F141))*$D141</f>
        <v>0</v>
      </c>
      <c r="R141" s="143">
        <f ca="1">IFERROR(INDEX(R$269:R$305,MATCH($F141,$B$269:$B$305,0))/INDEX($D$269:$D$305,MATCH($F141,$B$269:$B$305,0)),SUMIFS('Input-Ext Allocators'!O$8:O$63,'Input-Ext Allocators'!$B$8:$B$63,$F141))*$D141</f>
        <v>0</v>
      </c>
      <c r="S141" s="143">
        <f ca="1">IFERROR(INDEX(S$269:S$305,MATCH($F141,$B$269:$B$305,0))/INDEX($D$269:$D$305,MATCH($F141,$B$269:$B$305,0)),SUMIFS('Input-Ext Allocators'!P$8:P$63,'Input-Ext Allocators'!$B$8:$B$63,$F141))*$D141</f>
        <v>0</v>
      </c>
      <c r="T141" s="143">
        <f ca="1">IFERROR(INDEX(T$269:T$305,MATCH($F141,$B$269:$B$305,0))/INDEX($D$269:$D$305,MATCH($F141,$B$269:$B$305,0)),SUMIFS('Input-Ext Allocators'!Q$8:Q$63,'Input-Ext Allocators'!$B$8:$B$63,$F141))*$D141</f>
        <v>0</v>
      </c>
      <c r="U141" s="143">
        <f ca="1">IFERROR(INDEX(U$269:U$305,MATCH($F141,$B$269:$B$305,0))/INDEX($D$269:$D$305,MATCH($F141,$B$269:$B$305,0)),SUMIFS('Input-Ext Allocators'!R$8:R$63,'Input-Ext Allocators'!$B$8:$B$63,$F141))*$D141</f>
        <v>0</v>
      </c>
      <c r="V141" s="143">
        <f ca="1">IFERROR(INDEX(V$269:V$305,MATCH($F141,$B$269:$B$305,0))/INDEX($D$269:$D$305,MATCH($F141,$B$269:$B$305,0)),SUMIFS('Input-Ext Allocators'!S$8:S$63,'Input-Ext Allocators'!$B$8:$B$63,$F141))*$D141</f>
        <v>0</v>
      </c>
      <c r="W141" s="143">
        <f ca="1">IFERROR(INDEX(W$269:W$305,MATCH($F141,$B$269:$B$305,0))/INDEX($D$269:$D$305,MATCH($F141,$B$269:$B$305,0)),SUMIFS('Input-Ext Allocators'!T$8:T$63,'Input-Ext Allocators'!$B$8:$B$63,$F141))*$D141</f>
        <v>0</v>
      </c>
      <c r="X141" s="143">
        <f ca="1">IFERROR(INDEX(X$269:X$305,MATCH($F141,$B$269:$B$305,0))/INDEX($D$269:$D$305,MATCH($F141,$B$269:$B$305,0)),SUMIFS('Input-Ext Allocators'!U$8:U$63,'Input-Ext Allocators'!$B$8:$B$63,$F141))*$D141</f>
        <v>0</v>
      </c>
      <c r="Y141" s="143">
        <f ca="1">IFERROR(INDEX(Y$269:Y$305,MATCH($F141,$B$269:$B$305,0))/INDEX($D$269:$D$305,MATCH($F141,$B$269:$B$305,0)),SUMIFS('Input-Ext Allocators'!V$8:V$63,'Input-Ext Allocators'!$B$8:$B$63,$F141))*$D141</f>
        <v>0</v>
      </c>
      <c r="Z141" s="143">
        <f ca="1">IFERROR(INDEX(Z$269:Z$305,MATCH($F141,$B$269:$B$305,0))/INDEX($D$269:$D$305,MATCH($F141,$B$269:$B$305,0)),SUMIFS('Input-Ext Allocators'!W$8:W$63,'Input-Ext Allocators'!$B$8:$B$63,$F141))*$D141</f>
        <v>0</v>
      </c>
    </row>
    <row r="142" spans="1:26" outlineLevel="1">
      <c r="A142" s="113">
        <f>IF(ISBLANK('Input-Accounts'!A142),"",'Input-Accounts'!A142)</f>
        <v>121</v>
      </c>
      <c r="B142" s="17" t="str">
        <f>IF(ISBLANK('Input-Accounts'!B142),"",'Input-Accounts'!B142)</f>
        <v>Maintenance of mains</v>
      </c>
      <c r="C142" s="113">
        <f>IF(ISBLANK('Input-Accounts'!C142),"",'Input-Accounts'!C142)</f>
        <v>887</v>
      </c>
      <c r="D142" s="143">
        <f t="shared" ca="1" si="35"/>
        <v>0</v>
      </c>
      <c r="E142" s="143">
        <f t="shared" ca="1" si="33"/>
        <v>0</v>
      </c>
      <c r="F142" s="89" t="str" cm="1">
        <f t="array" aca="1" ref="F142" ca="1">IF(D142=0,"-",IF('Input-Accounts'!$E142&lt;&gt;0,'Input-Accounts'!$E142,INDEX('Input-Accounts'!$H142:$J142,,MATCH($F$6,'Input-Accounts'!$H$6:$J$6,0))))</f>
        <v>-</v>
      </c>
      <c r="G142" s="143">
        <f ca="1">IFERROR(INDEX(G$269:G$305,MATCH($F142,$B$269:$B$305,0))/INDEX($D$269:$D$305,MATCH($F142,$B$269:$B$305,0)),SUMIFS('Input-Ext Allocators'!D$8:D$63,'Input-Ext Allocators'!$B$8:$B$63,$F142))*$D142</f>
        <v>0</v>
      </c>
      <c r="H142" s="143">
        <f ca="1">IFERROR(INDEX(H$269:H$305,MATCH($F142,$B$269:$B$305,0))/INDEX($D$269:$D$305,MATCH($F142,$B$269:$B$305,0)),SUMIFS('Input-Ext Allocators'!E$8:E$63,'Input-Ext Allocators'!$B$8:$B$63,$F142))*$D142</f>
        <v>0</v>
      </c>
      <c r="I142" s="143">
        <f ca="1">IFERROR(INDEX(I$269:I$305,MATCH($F142,$B$269:$B$305,0))/INDEX($D$269:$D$305,MATCH($F142,$B$269:$B$305,0)),SUMIFS('Input-Ext Allocators'!F$8:F$63,'Input-Ext Allocators'!$B$8:$B$63,$F142))*$D142</f>
        <v>0</v>
      </c>
      <c r="J142" s="143">
        <f ca="1">IFERROR(INDEX(J$269:J$305,MATCH($F142,$B$269:$B$305,0))/INDEX($D$269:$D$305,MATCH($F142,$B$269:$B$305,0)),SUMIFS('Input-Ext Allocators'!G$8:G$63,'Input-Ext Allocators'!$B$8:$B$63,$F142))*$D142</f>
        <v>0</v>
      </c>
      <c r="K142" s="143">
        <f ca="1">IFERROR(INDEX(K$269:K$305,MATCH($F142,$B$269:$B$305,0))/INDEX($D$269:$D$305,MATCH($F142,$B$269:$B$305,0)),SUMIFS('Input-Ext Allocators'!H$8:H$63,'Input-Ext Allocators'!$B$8:$B$63,$F142))*$D142</f>
        <v>0</v>
      </c>
      <c r="L142" s="143">
        <f ca="1">IFERROR(INDEX(L$269:L$305,MATCH($F142,$B$269:$B$305,0))/INDEX($D$269:$D$305,MATCH($F142,$B$269:$B$305,0)),SUMIFS('Input-Ext Allocators'!I$8:I$63,'Input-Ext Allocators'!$B$8:$B$63,$F142))*$D142</f>
        <v>0</v>
      </c>
      <c r="M142" s="143">
        <f ca="1">IFERROR(INDEX(M$269:M$305,MATCH($F142,$B$269:$B$305,0))/INDEX($D$269:$D$305,MATCH($F142,$B$269:$B$305,0)),SUMIFS('Input-Ext Allocators'!J$8:J$63,'Input-Ext Allocators'!$B$8:$B$63,$F142))*$D142</f>
        <v>0</v>
      </c>
      <c r="N142" s="143">
        <f ca="1">IFERROR(INDEX(N$269:N$305,MATCH($F142,$B$269:$B$305,0))/INDEX($D$269:$D$305,MATCH($F142,$B$269:$B$305,0)),SUMIFS('Input-Ext Allocators'!K$8:K$63,'Input-Ext Allocators'!$B$8:$B$63,$F142))*$D142</f>
        <v>0</v>
      </c>
      <c r="O142" s="143">
        <f ca="1">IFERROR(INDEX(O$269:O$305,MATCH($F142,$B$269:$B$305,0))/INDEX($D$269:$D$305,MATCH($F142,$B$269:$B$305,0)),SUMIFS('Input-Ext Allocators'!L$8:L$63,'Input-Ext Allocators'!$B$8:$B$63,$F142))*$D142</f>
        <v>0</v>
      </c>
      <c r="P142" s="143">
        <f ca="1">IFERROR(INDEX(P$269:P$305,MATCH($F142,$B$269:$B$305,0))/INDEX($D$269:$D$305,MATCH($F142,$B$269:$B$305,0)),SUMIFS('Input-Ext Allocators'!M$8:M$63,'Input-Ext Allocators'!$B$8:$B$63,$F142))*$D142</f>
        <v>0</v>
      </c>
      <c r="Q142" s="143">
        <f ca="1">IFERROR(INDEX(Q$269:Q$305,MATCH($F142,$B$269:$B$305,0))/INDEX($D$269:$D$305,MATCH($F142,$B$269:$B$305,0)),SUMIFS('Input-Ext Allocators'!N$8:N$63,'Input-Ext Allocators'!$B$8:$B$63,$F142))*$D142</f>
        <v>0</v>
      </c>
      <c r="R142" s="143">
        <f ca="1">IFERROR(INDEX(R$269:R$305,MATCH($F142,$B$269:$B$305,0))/INDEX($D$269:$D$305,MATCH($F142,$B$269:$B$305,0)),SUMIFS('Input-Ext Allocators'!O$8:O$63,'Input-Ext Allocators'!$B$8:$B$63,$F142))*$D142</f>
        <v>0</v>
      </c>
      <c r="S142" s="143">
        <f ca="1">IFERROR(INDEX(S$269:S$305,MATCH($F142,$B$269:$B$305,0))/INDEX($D$269:$D$305,MATCH($F142,$B$269:$B$305,0)),SUMIFS('Input-Ext Allocators'!P$8:P$63,'Input-Ext Allocators'!$B$8:$B$63,$F142))*$D142</f>
        <v>0</v>
      </c>
      <c r="T142" s="143">
        <f ca="1">IFERROR(INDEX(T$269:T$305,MATCH($F142,$B$269:$B$305,0))/INDEX($D$269:$D$305,MATCH($F142,$B$269:$B$305,0)),SUMIFS('Input-Ext Allocators'!Q$8:Q$63,'Input-Ext Allocators'!$B$8:$B$63,$F142))*$D142</f>
        <v>0</v>
      </c>
      <c r="U142" s="143">
        <f ca="1">IFERROR(INDEX(U$269:U$305,MATCH($F142,$B$269:$B$305,0))/INDEX($D$269:$D$305,MATCH($F142,$B$269:$B$305,0)),SUMIFS('Input-Ext Allocators'!R$8:R$63,'Input-Ext Allocators'!$B$8:$B$63,$F142))*$D142</f>
        <v>0</v>
      </c>
      <c r="V142" s="143">
        <f ca="1">IFERROR(INDEX(V$269:V$305,MATCH($F142,$B$269:$B$305,0))/INDEX($D$269:$D$305,MATCH($F142,$B$269:$B$305,0)),SUMIFS('Input-Ext Allocators'!S$8:S$63,'Input-Ext Allocators'!$B$8:$B$63,$F142))*$D142</f>
        <v>0</v>
      </c>
      <c r="W142" s="143">
        <f ca="1">IFERROR(INDEX(W$269:W$305,MATCH($F142,$B$269:$B$305,0))/INDEX($D$269:$D$305,MATCH($F142,$B$269:$B$305,0)),SUMIFS('Input-Ext Allocators'!T$8:T$63,'Input-Ext Allocators'!$B$8:$B$63,$F142))*$D142</f>
        <v>0</v>
      </c>
      <c r="X142" s="143">
        <f ca="1">IFERROR(INDEX(X$269:X$305,MATCH($F142,$B$269:$B$305,0))/INDEX($D$269:$D$305,MATCH($F142,$B$269:$B$305,0)),SUMIFS('Input-Ext Allocators'!U$8:U$63,'Input-Ext Allocators'!$B$8:$B$63,$F142))*$D142</f>
        <v>0</v>
      </c>
      <c r="Y142" s="143">
        <f ca="1">IFERROR(INDEX(Y$269:Y$305,MATCH($F142,$B$269:$B$305,0))/INDEX($D$269:$D$305,MATCH($F142,$B$269:$B$305,0)),SUMIFS('Input-Ext Allocators'!V$8:V$63,'Input-Ext Allocators'!$B$8:$B$63,$F142))*$D142</f>
        <v>0</v>
      </c>
      <c r="Z142" s="143">
        <f ca="1">IFERROR(INDEX(Z$269:Z$305,MATCH($F142,$B$269:$B$305,0))/INDEX($D$269:$D$305,MATCH($F142,$B$269:$B$305,0)),SUMIFS('Input-Ext Allocators'!W$8:W$63,'Input-Ext Allocators'!$B$8:$B$63,$F142))*$D142</f>
        <v>0</v>
      </c>
    </row>
    <row r="143" spans="1:26" outlineLevel="1">
      <c r="A143" s="113">
        <f>IF(ISBLANK('Input-Accounts'!A143),"",'Input-Accounts'!A143)</f>
        <v>122</v>
      </c>
      <c r="B143" s="17" t="str">
        <f>IF(ISBLANK('Input-Accounts'!B143),"",'Input-Accounts'!B143)</f>
        <v>Compressor Station</v>
      </c>
      <c r="C143" s="113">
        <f>IF(ISBLANK('Input-Accounts'!C143),"",'Input-Accounts'!C143)</f>
        <v>888</v>
      </c>
      <c r="D143" s="143">
        <f t="shared" ca="1" si="35"/>
        <v>0</v>
      </c>
      <c r="E143" s="143">
        <f t="shared" ca="1" si="33"/>
        <v>0</v>
      </c>
      <c r="F143" s="89" t="str" cm="1">
        <f t="array" aca="1" ref="F143" ca="1">IF(D143=0,"-",IF('Input-Accounts'!$E143&lt;&gt;0,'Input-Accounts'!$E143,INDEX('Input-Accounts'!$H143:$J143,,MATCH($F$6,'Input-Accounts'!$H$6:$J$6,0))))</f>
        <v>-</v>
      </c>
      <c r="G143" s="143">
        <f ca="1">IFERROR(INDEX(G$269:G$305,MATCH($F143,$B$269:$B$305,0))/INDEX($D$269:$D$305,MATCH($F143,$B$269:$B$305,0)),SUMIFS('Input-Ext Allocators'!D$8:D$63,'Input-Ext Allocators'!$B$8:$B$63,$F143))*$D143</f>
        <v>0</v>
      </c>
      <c r="H143" s="143">
        <f ca="1">IFERROR(INDEX(H$269:H$305,MATCH($F143,$B$269:$B$305,0))/INDEX($D$269:$D$305,MATCH($F143,$B$269:$B$305,0)),SUMIFS('Input-Ext Allocators'!E$8:E$63,'Input-Ext Allocators'!$B$8:$B$63,$F143))*$D143</f>
        <v>0</v>
      </c>
      <c r="I143" s="143">
        <f ca="1">IFERROR(INDEX(I$269:I$305,MATCH($F143,$B$269:$B$305,0))/INDEX($D$269:$D$305,MATCH($F143,$B$269:$B$305,0)),SUMIFS('Input-Ext Allocators'!F$8:F$63,'Input-Ext Allocators'!$B$8:$B$63,$F143))*$D143</f>
        <v>0</v>
      </c>
      <c r="J143" s="143">
        <f ca="1">IFERROR(INDEX(J$269:J$305,MATCH($F143,$B$269:$B$305,0))/INDEX($D$269:$D$305,MATCH($F143,$B$269:$B$305,0)),SUMIFS('Input-Ext Allocators'!G$8:G$63,'Input-Ext Allocators'!$B$8:$B$63,$F143))*$D143</f>
        <v>0</v>
      </c>
      <c r="K143" s="143">
        <f ca="1">IFERROR(INDEX(K$269:K$305,MATCH($F143,$B$269:$B$305,0))/INDEX($D$269:$D$305,MATCH($F143,$B$269:$B$305,0)),SUMIFS('Input-Ext Allocators'!H$8:H$63,'Input-Ext Allocators'!$B$8:$B$63,$F143))*$D143</f>
        <v>0</v>
      </c>
      <c r="L143" s="143">
        <f ca="1">IFERROR(INDEX(L$269:L$305,MATCH($F143,$B$269:$B$305,0))/INDEX($D$269:$D$305,MATCH($F143,$B$269:$B$305,0)),SUMIFS('Input-Ext Allocators'!I$8:I$63,'Input-Ext Allocators'!$B$8:$B$63,$F143))*$D143</f>
        <v>0</v>
      </c>
      <c r="M143" s="143">
        <f ca="1">IFERROR(INDEX(M$269:M$305,MATCH($F143,$B$269:$B$305,0))/INDEX($D$269:$D$305,MATCH($F143,$B$269:$B$305,0)),SUMIFS('Input-Ext Allocators'!J$8:J$63,'Input-Ext Allocators'!$B$8:$B$63,$F143))*$D143</f>
        <v>0</v>
      </c>
      <c r="N143" s="143">
        <f ca="1">IFERROR(INDEX(N$269:N$305,MATCH($F143,$B$269:$B$305,0))/INDEX($D$269:$D$305,MATCH($F143,$B$269:$B$305,0)),SUMIFS('Input-Ext Allocators'!K$8:K$63,'Input-Ext Allocators'!$B$8:$B$63,$F143))*$D143</f>
        <v>0</v>
      </c>
      <c r="O143" s="143">
        <f ca="1">IFERROR(INDEX(O$269:O$305,MATCH($F143,$B$269:$B$305,0))/INDEX($D$269:$D$305,MATCH($F143,$B$269:$B$305,0)),SUMIFS('Input-Ext Allocators'!L$8:L$63,'Input-Ext Allocators'!$B$8:$B$63,$F143))*$D143</f>
        <v>0</v>
      </c>
      <c r="P143" s="143">
        <f ca="1">IFERROR(INDEX(P$269:P$305,MATCH($F143,$B$269:$B$305,0))/INDEX($D$269:$D$305,MATCH($F143,$B$269:$B$305,0)),SUMIFS('Input-Ext Allocators'!M$8:M$63,'Input-Ext Allocators'!$B$8:$B$63,$F143))*$D143</f>
        <v>0</v>
      </c>
      <c r="Q143" s="143">
        <f ca="1">IFERROR(INDEX(Q$269:Q$305,MATCH($F143,$B$269:$B$305,0))/INDEX($D$269:$D$305,MATCH($F143,$B$269:$B$305,0)),SUMIFS('Input-Ext Allocators'!N$8:N$63,'Input-Ext Allocators'!$B$8:$B$63,$F143))*$D143</f>
        <v>0</v>
      </c>
      <c r="R143" s="143">
        <f ca="1">IFERROR(INDEX(R$269:R$305,MATCH($F143,$B$269:$B$305,0))/INDEX($D$269:$D$305,MATCH($F143,$B$269:$B$305,0)),SUMIFS('Input-Ext Allocators'!O$8:O$63,'Input-Ext Allocators'!$B$8:$B$63,$F143))*$D143</f>
        <v>0</v>
      </c>
      <c r="S143" s="143">
        <f ca="1">IFERROR(INDEX(S$269:S$305,MATCH($F143,$B$269:$B$305,0))/INDEX($D$269:$D$305,MATCH($F143,$B$269:$B$305,0)),SUMIFS('Input-Ext Allocators'!P$8:P$63,'Input-Ext Allocators'!$B$8:$B$63,$F143))*$D143</f>
        <v>0</v>
      </c>
      <c r="T143" s="143">
        <f ca="1">IFERROR(INDEX(T$269:T$305,MATCH($F143,$B$269:$B$305,0))/INDEX($D$269:$D$305,MATCH($F143,$B$269:$B$305,0)),SUMIFS('Input-Ext Allocators'!Q$8:Q$63,'Input-Ext Allocators'!$B$8:$B$63,$F143))*$D143</f>
        <v>0</v>
      </c>
      <c r="U143" s="143">
        <f ca="1">IFERROR(INDEX(U$269:U$305,MATCH($F143,$B$269:$B$305,0))/INDEX($D$269:$D$305,MATCH($F143,$B$269:$B$305,0)),SUMIFS('Input-Ext Allocators'!R$8:R$63,'Input-Ext Allocators'!$B$8:$B$63,$F143))*$D143</f>
        <v>0</v>
      </c>
      <c r="V143" s="143">
        <f ca="1">IFERROR(INDEX(V$269:V$305,MATCH($F143,$B$269:$B$305,0))/INDEX($D$269:$D$305,MATCH($F143,$B$269:$B$305,0)),SUMIFS('Input-Ext Allocators'!S$8:S$63,'Input-Ext Allocators'!$B$8:$B$63,$F143))*$D143</f>
        <v>0</v>
      </c>
      <c r="W143" s="143">
        <f ca="1">IFERROR(INDEX(W$269:W$305,MATCH($F143,$B$269:$B$305,0))/INDEX($D$269:$D$305,MATCH($F143,$B$269:$B$305,0)),SUMIFS('Input-Ext Allocators'!T$8:T$63,'Input-Ext Allocators'!$B$8:$B$63,$F143))*$D143</f>
        <v>0</v>
      </c>
      <c r="X143" s="143">
        <f ca="1">IFERROR(INDEX(X$269:X$305,MATCH($F143,$B$269:$B$305,0))/INDEX($D$269:$D$305,MATCH($F143,$B$269:$B$305,0)),SUMIFS('Input-Ext Allocators'!U$8:U$63,'Input-Ext Allocators'!$B$8:$B$63,$F143))*$D143</f>
        <v>0</v>
      </c>
      <c r="Y143" s="143">
        <f ca="1">IFERROR(INDEX(Y$269:Y$305,MATCH($F143,$B$269:$B$305,0))/INDEX($D$269:$D$305,MATCH($F143,$B$269:$B$305,0)),SUMIFS('Input-Ext Allocators'!V$8:V$63,'Input-Ext Allocators'!$B$8:$B$63,$F143))*$D143</f>
        <v>0</v>
      </c>
      <c r="Z143" s="143">
        <f ca="1">IFERROR(INDEX(Z$269:Z$305,MATCH($F143,$B$269:$B$305,0))/INDEX($D$269:$D$305,MATCH($F143,$B$269:$B$305,0)),SUMIFS('Input-Ext Allocators'!W$8:W$63,'Input-Ext Allocators'!$B$8:$B$63,$F143))*$D143</f>
        <v>0</v>
      </c>
    </row>
    <row r="144" spans="1:26" outlineLevel="1">
      <c r="A144" s="113">
        <f>IF(ISBLANK('Input-Accounts'!A144),"",'Input-Accounts'!A144)</f>
        <v>123</v>
      </c>
      <c r="B144" s="17" t="str">
        <f>IF(ISBLANK('Input-Accounts'!B144),"",'Input-Accounts'!B144)</f>
        <v>Maintenance of M&amp;R station equipment—General</v>
      </c>
      <c r="C144" s="113">
        <f>IF(ISBLANK('Input-Accounts'!C144),"",'Input-Accounts'!C144)</f>
        <v>889</v>
      </c>
      <c r="D144" s="143">
        <f t="shared" ca="1" si="35"/>
        <v>0</v>
      </c>
      <c r="E144" s="143">
        <f t="shared" ca="1" si="33"/>
        <v>0</v>
      </c>
      <c r="F144" s="89" t="str" cm="1">
        <f t="array" aca="1" ref="F144" ca="1">IF(D144=0,"-",IF('Input-Accounts'!$E144&lt;&gt;0,'Input-Accounts'!$E144,INDEX('Input-Accounts'!$H144:$J144,,MATCH($F$6,'Input-Accounts'!$H$6:$J$6,0))))</f>
        <v>-</v>
      </c>
      <c r="G144" s="143">
        <f ca="1">IFERROR(INDEX(G$269:G$305,MATCH($F144,$B$269:$B$305,0))/INDEX($D$269:$D$305,MATCH($F144,$B$269:$B$305,0)),SUMIFS('Input-Ext Allocators'!D$8:D$63,'Input-Ext Allocators'!$B$8:$B$63,$F144))*$D144</f>
        <v>0</v>
      </c>
      <c r="H144" s="143">
        <f ca="1">IFERROR(INDEX(H$269:H$305,MATCH($F144,$B$269:$B$305,0))/INDEX($D$269:$D$305,MATCH($F144,$B$269:$B$305,0)),SUMIFS('Input-Ext Allocators'!E$8:E$63,'Input-Ext Allocators'!$B$8:$B$63,$F144))*$D144</f>
        <v>0</v>
      </c>
      <c r="I144" s="143">
        <f ca="1">IFERROR(INDEX(I$269:I$305,MATCH($F144,$B$269:$B$305,0))/INDEX($D$269:$D$305,MATCH($F144,$B$269:$B$305,0)),SUMIFS('Input-Ext Allocators'!F$8:F$63,'Input-Ext Allocators'!$B$8:$B$63,$F144))*$D144</f>
        <v>0</v>
      </c>
      <c r="J144" s="143">
        <f ca="1">IFERROR(INDEX(J$269:J$305,MATCH($F144,$B$269:$B$305,0))/INDEX($D$269:$D$305,MATCH($F144,$B$269:$B$305,0)),SUMIFS('Input-Ext Allocators'!G$8:G$63,'Input-Ext Allocators'!$B$8:$B$63,$F144))*$D144</f>
        <v>0</v>
      </c>
      <c r="K144" s="143">
        <f ca="1">IFERROR(INDEX(K$269:K$305,MATCH($F144,$B$269:$B$305,0))/INDEX($D$269:$D$305,MATCH($F144,$B$269:$B$305,0)),SUMIFS('Input-Ext Allocators'!H$8:H$63,'Input-Ext Allocators'!$B$8:$B$63,$F144))*$D144</f>
        <v>0</v>
      </c>
      <c r="L144" s="143">
        <f ca="1">IFERROR(INDEX(L$269:L$305,MATCH($F144,$B$269:$B$305,0))/INDEX($D$269:$D$305,MATCH($F144,$B$269:$B$305,0)),SUMIFS('Input-Ext Allocators'!I$8:I$63,'Input-Ext Allocators'!$B$8:$B$63,$F144))*$D144</f>
        <v>0</v>
      </c>
      <c r="M144" s="143">
        <f ca="1">IFERROR(INDEX(M$269:M$305,MATCH($F144,$B$269:$B$305,0))/INDEX($D$269:$D$305,MATCH($F144,$B$269:$B$305,0)),SUMIFS('Input-Ext Allocators'!J$8:J$63,'Input-Ext Allocators'!$B$8:$B$63,$F144))*$D144</f>
        <v>0</v>
      </c>
      <c r="N144" s="143">
        <f ca="1">IFERROR(INDEX(N$269:N$305,MATCH($F144,$B$269:$B$305,0))/INDEX($D$269:$D$305,MATCH($F144,$B$269:$B$305,0)),SUMIFS('Input-Ext Allocators'!K$8:K$63,'Input-Ext Allocators'!$B$8:$B$63,$F144))*$D144</f>
        <v>0</v>
      </c>
      <c r="O144" s="143">
        <f ca="1">IFERROR(INDEX(O$269:O$305,MATCH($F144,$B$269:$B$305,0))/INDEX($D$269:$D$305,MATCH($F144,$B$269:$B$305,0)),SUMIFS('Input-Ext Allocators'!L$8:L$63,'Input-Ext Allocators'!$B$8:$B$63,$F144))*$D144</f>
        <v>0</v>
      </c>
      <c r="P144" s="143">
        <f ca="1">IFERROR(INDEX(P$269:P$305,MATCH($F144,$B$269:$B$305,0))/INDEX($D$269:$D$305,MATCH($F144,$B$269:$B$305,0)),SUMIFS('Input-Ext Allocators'!M$8:M$63,'Input-Ext Allocators'!$B$8:$B$63,$F144))*$D144</f>
        <v>0</v>
      </c>
      <c r="Q144" s="143">
        <f ca="1">IFERROR(INDEX(Q$269:Q$305,MATCH($F144,$B$269:$B$305,0))/INDEX($D$269:$D$305,MATCH($F144,$B$269:$B$305,0)),SUMIFS('Input-Ext Allocators'!N$8:N$63,'Input-Ext Allocators'!$B$8:$B$63,$F144))*$D144</f>
        <v>0</v>
      </c>
      <c r="R144" s="143">
        <f ca="1">IFERROR(INDEX(R$269:R$305,MATCH($F144,$B$269:$B$305,0))/INDEX($D$269:$D$305,MATCH($F144,$B$269:$B$305,0)),SUMIFS('Input-Ext Allocators'!O$8:O$63,'Input-Ext Allocators'!$B$8:$B$63,$F144))*$D144</f>
        <v>0</v>
      </c>
      <c r="S144" s="143">
        <f ca="1">IFERROR(INDEX(S$269:S$305,MATCH($F144,$B$269:$B$305,0))/INDEX($D$269:$D$305,MATCH($F144,$B$269:$B$305,0)),SUMIFS('Input-Ext Allocators'!P$8:P$63,'Input-Ext Allocators'!$B$8:$B$63,$F144))*$D144</f>
        <v>0</v>
      </c>
      <c r="T144" s="143">
        <f ca="1">IFERROR(INDEX(T$269:T$305,MATCH($F144,$B$269:$B$305,0))/INDEX($D$269:$D$305,MATCH($F144,$B$269:$B$305,0)),SUMIFS('Input-Ext Allocators'!Q$8:Q$63,'Input-Ext Allocators'!$B$8:$B$63,$F144))*$D144</f>
        <v>0</v>
      </c>
      <c r="U144" s="143">
        <f ca="1">IFERROR(INDEX(U$269:U$305,MATCH($F144,$B$269:$B$305,0))/INDEX($D$269:$D$305,MATCH($F144,$B$269:$B$305,0)),SUMIFS('Input-Ext Allocators'!R$8:R$63,'Input-Ext Allocators'!$B$8:$B$63,$F144))*$D144</f>
        <v>0</v>
      </c>
      <c r="V144" s="143">
        <f ca="1">IFERROR(INDEX(V$269:V$305,MATCH($F144,$B$269:$B$305,0))/INDEX($D$269:$D$305,MATCH($F144,$B$269:$B$305,0)),SUMIFS('Input-Ext Allocators'!S$8:S$63,'Input-Ext Allocators'!$B$8:$B$63,$F144))*$D144</f>
        <v>0</v>
      </c>
      <c r="W144" s="143">
        <f ca="1">IFERROR(INDEX(W$269:W$305,MATCH($F144,$B$269:$B$305,0))/INDEX($D$269:$D$305,MATCH($F144,$B$269:$B$305,0)),SUMIFS('Input-Ext Allocators'!T$8:T$63,'Input-Ext Allocators'!$B$8:$B$63,$F144))*$D144</f>
        <v>0</v>
      </c>
      <c r="X144" s="143">
        <f ca="1">IFERROR(INDEX(X$269:X$305,MATCH($F144,$B$269:$B$305,0))/INDEX($D$269:$D$305,MATCH($F144,$B$269:$B$305,0)),SUMIFS('Input-Ext Allocators'!U$8:U$63,'Input-Ext Allocators'!$B$8:$B$63,$F144))*$D144</f>
        <v>0</v>
      </c>
      <c r="Y144" s="143">
        <f ca="1">IFERROR(INDEX(Y$269:Y$305,MATCH($F144,$B$269:$B$305,0))/INDEX($D$269:$D$305,MATCH($F144,$B$269:$B$305,0)),SUMIFS('Input-Ext Allocators'!V$8:V$63,'Input-Ext Allocators'!$B$8:$B$63,$F144))*$D144</f>
        <v>0</v>
      </c>
      <c r="Z144" s="143">
        <f ca="1">IFERROR(INDEX(Z$269:Z$305,MATCH($F144,$B$269:$B$305,0))/INDEX($D$269:$D$305,MATCH($F144,$B$269:$B$305,0)),SUMIFS('Input-Ext Allocators'!W$8:W$63,'Input-Ext Allocators'!$B$8:$B$63,$F144))*$D144</f>
        <v>0</v>
      </c>
    </row>
    <row r="145" spans="1:26" outlineLevel="1">
      <c r="A145" s="113">
        <f>IF(ISBLANK('Input-Accounts'!A145),"",'Input-Accounts'!A145)</f>
        <v>124</v>
      </c>
      <c r="B145" s="17" t="str">
        <f>IF(ISBLANK('Input-Accounts'!B145),"",'Input-Accounts'!B145)</f>
        <v>Maintenance of M&amp;R station equipment—Industrial</v>
      </c>
      <c r="C145" s="113">
        <f>IF(ISBLANK('Input-Accounts'!C145),"",'Input-Accounts'!C145)</f>
        <v>890</v>
      </c>
      <c r="D145" s="143">
        <f t="shared" ca="1" si="35"/>
        <v>0</v>
      </c>
      <c r="E145" s="143">
        <f t="shared" ca="1" si="33"/>
        <v>0</v>
      </c>
      <c r="F145" s="89" t="str" cm="1">
        <f t="array" aca="1" ref="F145" ca="1">IF(D145=0,"-",IF('Input-Accounts'!$E145&lt;&gt;0,'Input-Accounts'!$E145,INDEX('Input-Accounts'!$H145:$J145,,MATCH($F$6,'Input-Accounts'!$H$6:$J$6,0))))</f>
        <v>-</v>
      </c>
      <c r="G145" s="143">
        <f ca="1">IFERROR(INDEX(G$269:G$305,MATCH($F145,$B$269:$B$305,0))/INDEX($D$269:$D$305,MATCH($F145,$B$269:$B$305,0)),SUMIFS('Input-Ext Allocators'!D$8:D$63,'Input-Ext Allocators'!$B$8:$B$63,$F145))*$D145</f>
        <v>0</v>
      </c>
      <c r="H145" s="143">
        <f ca="1">IFERROR(INDEX(H$269:H$305,MATCH($F145,$B$269:$B$305,0))/INDEX($D$269:$D$305,MATCH($F145,$B$269:$B$305,0)),SUMIFS('Input-Ext Allocators'!E$8:E$63,'Input-Ext Allocators'!$B$8:$B$63,$F145))*$D145</f>
        <v>0</v>
      </c>
      <c r="I145" s="143">
        <f ca="1">IFERROR(INDEX(I$269:I$305,MATCH($F145,$B$269:$B$305,0))/INDEX($D$269:$D$305,MATCH($F145,$B$269:$B$305,0)),SUMIFS('Input-Ext Allocators'!F$8:F$63,'Input-Ext Allocators'!$B$8:$B$63,$F145))*$D145</f>
        <v>0</v>
      </c>
      <c r="J145" s="143">
        <f ca="1">IFERROR(INDEX(J$269:J$305,MATCH($F145,$B$269:$B$305,0))/INDEX($D$269:$D$305,MATCH($F145,$B$269:$B$305,0)),SUMIFS('Input-Ext Allocators'!G$8:G$63,'Input-Ext Allocators'!$B$8:$B$63,$F145))*$D145</f>
        <v>0</v>
      </c>
      <c r="K145" s="143">
        <f ca="1">IFERROR(INDEX(K$269:K$305,MATCH($F145,$B$269:$B$305,0))/INDEX($D$269:$D$305,MATCH($F145,$B$269:$B$305,0)),SUMIFS('Input-Ext Allocators'!H$8:H$63,'Input-Ext Allocators'!$B$8:$B$63,$F145))*$D145</f>
        <v>0</v>
      </c>
      <c r="L145" s="143">
        <f ca="1">IFERROR(INDEX(L$269:L$305,MATCH($F145,$B$269:$B$305,0))/INDEX($D$269:$D$305,MATCH($F145,$B$269:$B$305,0)),SUMIFS('Input-Ext Allocators'!I$8:I$63,'Input-Ext Allocators'!$B$8:$B$63,$F145))*$D145</f>
        <v>0</v>
      </c>
      <c r="M145" s="143">
        <f ca="1">IFERROR(INDEX(M$269:M$305,MATCH($F145,$B$269:$B$305,0))/INDEX($D$269:$D$305,MATCH($F145,$B$269:$B$305,0)),SUMIFS('Input-Ext Allocators'!J$8:J$63,'Input-Ext Allocators'!$B$8:$B$63,$F145))*$D145</f>
        <v>0</v>
      </c>
      <c r="N145" s="143">
        <f ca="1">IFERROR(INDEX(N$269:N$305,MATCH($F145,$B$269:$B$305,0))/INDEX($D$269:$D$305,MATCH($F145,$B$269:$B$305,0)),SUMIFS('Input-Ext Allocators'!K$8:K$63,'Input-Ext Allocators'!$B$8:$B$63,$F145))*$D145</f>
        <v>0</v>
      </c>
      <c r="O145" s="143">
        <f ca="1">IFERROR(INDEX(O$269:O$305,MATCH($F145,$B$269:$B$305,0))/INDEX($D$269:$D$305,MATCH($F145,$B$269:$B$305,0)),SUMIFS('Input-Ext Allocators'!L$8:L$63,'Input-Ext Allocators'!$B$8:$B$63,$F145))*$D145</f>
        <v>0</v>
      </c>
      <c r="P145" s="143">
        <f ca="1">IFERROR(INDEX(P$269:P$305,MATCH($F145,$B$269:$B$305,0))/INDEX($D$269:$D$305,MATCH($F145,$B$269:$B$305,0)),SUMIFS('Input-Ext Allocators'!M$8:M$63,'Input-Ext Allocators'!$B$8:$B$63,$F145))*$D145</f>
        <v>0</v>
      </c>
      <c r="Q145" s="143">
        <f ca="1">IFERROR(INDEX(Q$269:Q$305,MATCH($F145,$B$269:$B$305,0))/INDEX($D$269:$D$305,MATCH($F145,$B$269:$B$305,0)),SUMIFS('Input-Ext Allocators'!N$8:N$63,'Input-Ext Allocators'!$B$8:$B$63,$F145))*$D145</f>
        <v>0</v>
      </c>
      <c r="R145" s="143">
        <f ca="1">IFERROR(INDEX(R$269:R$305,MATCH($F145,$B$269:$B$305,0))/INDEX($D$269:$D$305,MATCH($F145,$B$269:$B$305,0)),SUMIFS('Input-Ext Allocators'!O$8:O$63,'Input-Ext Allocators'!$B$8:$B$63,$F145))*$D145</f>
        <v>0</v>
      </c>
      <c r="S145" s="143">
        <f ca="1">IFERROR(INDEX(S$269:S$305,MATCH($F145,$B$269:$B$305,0))/INDEX($D$269:$D$305,MATCH($F145,$B$269:$B$305,0)),SUMIFS('Input-Ext Allocators'!P$8:P$63,'Input-Ext Allocators'!$B$8:$B$63,$F145))*$D145</f>
        <v>0</v>
      </c>
      <c r="T145" s="143">
        <f ca="1">IFERROR(INDEX(T$269:T$305,MATCH($F145,$B$269:$B$305,0))/INDEX($D$269:$D$305,MATCH($F145,$B$269:$B$305,0)),SUMIFS('Input-Ext Allocators'!Q$8:Q$63,'Input-Ext Allocators'!$B$8:$B$63,$F145))*$D145</f>
        <v>0</v>
      </c>
      <c r="U145" s="143">
        <f ca="1">IFERROR(INDEX(U$269:U$305,MATCH($F145,$B$269:$B$305,0))/INDEX($D$269:$D$305,MATCH($F145,$B$269:$B$305,0)),SUMIFS('Input-Ext Allocators'!R$8:R$63,'Input-Ext Allocators'!$B$8:$B$63,$F145))*$D145</f>
        <v>0</v>
      </c>
      <c r="V145" s="143">
        <f ca="1">IFERROR(INDEX(V$269:V$305,MATCH($F145,$B$269:$B$305,0))/INDEX($D$269:$D$305,MATCH($F145,$B$269:$B$305,0)),SUMIFS('Input-Ext Allocators'!S$8:S$63,'Input-Ext Allocators'!$B$8:$B$63,$F145))*$D145</f>
        <v>0</v>
      </c>
      <c r="W145" s="143">
        <f ca="1">IFERROR(INDEX(W$269:W$305,MATCH($F145,$B$269:$B$305,0))/INDEX($D$269:$D$305,MATCH($F145,$B$269:$B$305,0)),SUMIFS('Input-Ext Allocators'!T$8:T$63,'Input-Ext Allocators'!$B$8:$B$63,$F145))*$D145</f>
        <v>0</v>
      </c>
      <c r="X145" s="143">
        <f ca="1">IFERROR(INDEX(X$269:X$305,MATCH($F145,$B$269:$B$305,0))/INDEX($D$269:$D$305,MATCH($F145,$B$269:$B$305,0)),SUMIFS('Input-Ext Allocators'!U$8:U$63,'Input-Ext Allocators'!$B$8:$B$63,$F145))*$D145</f>
        <v>0</v>
      </c>
      <c r="Y145" s="143">
        <f ca="1">IFERROR(INDEX(Y$269:Y$305,MATCH($F145,$B$269:$B$305,0))/INDEX($D$269:$D$305,MATCH($F145,$B$269:$B$305,0)),SUMIFS('Input-Ext Allocators'!V$8:V$63,'Input-Ext Allocators'!$B$8:$B$63,$F145))*$D145</f>
        <v>0</v>
      </c>
      <c r="Z145" s="143">
        <f ca="1">IFERROR(INDEX(Z$269:Z$305,MATCH($F145,$B$269:$B$305,0))/INDEX($D$269:$D$305,MATCH($F145,$B$269:$B$305,0)),SUMIFS('Input-Ext Allocators'!W$8:W$63,'Input-Ext Allocators'!$B$8:$B$63,$F145))*$D145</f>
        <v>0</v>
      </c>
    </row>
    <row r="146" spans="1:26" outlineLevel="1">
      <c r="A146" s="113">
        <f>IF(ISBLANK('Input-Accounts'!A146),"",'Input-Accounts'!A146)</f>
        <v>125</v>
      </c>
      <c r="B146" s="17" t="str">
        <f>IF(ISBLANK('Input-Accounts'!B146),"",'Input-Accounts'!B146)</f>
        <v>Maintenance of M&amp;R station equipment—City Gate</v>
      </c>
      <c r="C146" s="113">
        <f>IF(ISBLANK('Input-Accounts'!C146),"",'Input-Accounts'!C146)</f>
        <v>891</v>
      </c>
      <c r="D146" s="143">
        <f t="shared" ca="1" si="35"/>
        <v>0</v>
      </c>
      <c r="E146" s="143">
        <f t="shared" ca="1" si="33"/>
        <v>0</v>
      </c>
      <c r="F146" s="89" t="str" cm="1">
        <f t="array" aca="1" ref="F146" ca="1">IF(D146=0,"-",IF('Input-Accounts'!$E146&lt;&gt;0,'Input-Accounts'!$E146,INDEX('Input-Accounts'!$H146:$J146,,MATCH($F$6,'Input-Accounts'!$H$6:$J$6,0))))</f>
        <v>-</v>
      </c>
      <c r="G146" s="143">
        <f ca="1">IFERROR(INDEX(G$269:G$305,MATCH($F146,$B$269:$B$305,0))/INDEX($D$269:$D$305,MATCH($F146,$B$269:$B$305,0)),SUMIFS('Input-Ext Allocators'!D$8:D$63,'Input-Ext Allocators'!$B$8:$B$63,$F146))*$D146</f>
        <v>0</v>
      </c>
      <c r="H146" s="143">
        <f ca="1">IFERROR(INDEX(H$269:H$305,MATCH($F146,$B$269:$B$305,0))/INDEX($D$269:$D$305,MATCH($F146,$B$269:$B$305,0)),SUMIFS('Input-Ext Allocators'!E$8:E$63,'Input-Ext Allocators'!$B$8:$B$63,$F146))*$D146</f>
        <v>0</v>
      </c>
      <c r="I146" s="143">
        <f ca="1">IFERROR(INDEX(I$269:I$305,MATCH($F146,$B$269:$B$305,0))/INDEX($D$269:$D$305,MATCH($F146,$B$269:$B$305,0)),SUMIFS('Input-Ext Allocators'!F$8:F$63,'Input-Ext Allocators'!$B$8:$B$63,$F146))*$D146</f>
        <v>0</v>
      </c>
      <c r="J146" s="143">
        <f ca="1">IFERROR(INDEX(J$269:J$305,MATCH($F146,$B$269:$B$305,0))/INDEX($D$269:$D$305,MATCH($F146,$B$269:$B$305,0)),SUMIFS('Input-Ext Allocators'!G$8:G$63,'Input-Ext Allocators'!$B$8:$B$63,$F146))*$D146</f>
        <v>0</v>
      </c>
      <c r="K146" s="143">
        <f ca="1">IFERROR(INDEX(K$269:K$305,MATCH($F146,$B$269:$B$305,0))/INDEX($D$269:$D$305,MATCH($F146,$B$269:$B$305,0)),SUMIFS('Input-Ext Allocators'!H$8:H$63,'Input-Ext Allocators'!$B$8:$B$63,$F146))*$D146</f>
        <v>0</v>
      </c>
      <c r="L146" s="143">
        <f ca="1">IFERROR(INDEX(L$269:L$305,MATCH($F146,$B$269:$B$305,0))/INDEX($D$269:$D$305,MATCH($F146,$B$269:$B$305,0)),SUMIFS('Input-Ext Allocators'!I$8:I$63,'Input-Ext Allocators'!$B$8:$B$63,$F146))*$D146</f>
        <v>0</v>
      </c>
      <c r="M146" s="143">
        <f ca="1">IFERROR(INDEX(M$269:M$305,MATCH($F146,$B$269:$B$305,0))/INDEX($D$269:$D$305,MATCH($F146,$B$269:$B$305,0)),SUMIFS('Input-Ext Allocators'!J$8:J$63,'Input-Ext Allocators'!$B$8:$B$63,$F146))*$D146</f>
        <v>0</v>
      </c>
      <c r="N146" s="143">
        <f ca="1">IFERROR(INDEX(N$269:N$305,MATCH($F146,$B$269:$B$305,0))/INDEX($D$269:$D$305,MATCH($F146,$B$269:$B$305,0)),SUMIFS('Input-Ext Allocators'!K$8:K$63,'Input-Ext Allocators'!$B$8:$B$63,$F146))*$D146</f>
        <v>0</v>
      </c>
      <c r="O146" s="143">
        <f ca="1">IFERROR(INDEX(O$269:O$305,MATCH($F146,$B$269:$B$305,0))/INDEX($D$269:$D$305,MATCH($F146,$B$269:$B$305,0)),SUMIFS('Input-Ext Allocators'!L$8:L$63,'Input-Ext Allocators'!$B$8:$B$63,$F146))*$D146</f>
        <v>0</v>
      </c>
      <c r="P146" s="143">
        <f ca="1">IFERROR(INDEX(P$269:P$305,MATCH($F146,$B$269:$B$305,0))/INDEX($D$269:$D$305,MATCH($F146,$B$269:$B$305,0)),SUMIFS('Input-Ext Allocators'!M$8:M$63,'Input-Ext Allocators'!$B$8:$B$63,$F146))*$D146</f>
        <v>0</v>
      </c>
      <c r="Q146" s="143">
        <f ca="1">IFERROR(INDEX(Q$269:Q$305,MATCH($F146,$B$269:$B$305,0))/INDEX($D$269:$D$305,MATCH($F146,$B$269:$B$305,0)),SUMIFS('Input-Ext Allocators'!N$8:N$63,'Input-Ext Allocators'!$B$8:$B$63,$F146))*$D146</f>
        <v>0</v>
      </c>
      <c r="R146" s="143">
        <f ca="1">IFERROR(INDEX(R$269:R$305,MATCH($F146,$B$269:$B$305,0))/INDEX($D$269:$D$305,MATCH($F146,$B$269:$B$305,0)),SUMIFS('Input-Ext Allocators'!O$8:O$63,'Input-Ext Allocators'!$B$8:$B$63,$F146))*$D146</f>
        <v>0</v>
      </c>
      <c r="S146" s="143">
        <f ca="1">IFERROR(INDEX(S$269:S$305,MATCH($F146,$B$269:$B$305,0))/INDEX($D$269:$D$305,MATCH($F146,$B$269:$B$305,0)),SUMIFS('Input-Ext Allocators'!P$8:P$63,'Input-Ext Allocators'!$B$8:$B$63,$F146))*$D146</f>
        <v>0</v>
      </c>
      <c r="T146" s="143">
        <f ca="1">IFERROR(INDEX(T$269:T$305,MATCH($F146,$B$269:$B$305,0))/INDEX($D$269:$D$305,MATCH($F146,$B$269:$B$305,0)),SUMIFS('Input-Ext Allocators'!Q$8:Q$63,'Input-Ext Allocators'!$B$8:$B$63,$F146))*$D146</f>
        <v>0</v>
      </c>
      <c r="U146" s="143">
        <f ca="1">IFERROR(INDEX(U$269:U$305,MATCH($F146,$B$269:$B$305,0))/INDEX($D$269:$D$305,MATCH($F146,$B$269:$B$305,0)),SUMIFS('Input-Ext Allocators'!R$8:R$63,'Input-Ext Allocators'!$B$8:$B$63,$F146))*$D146</f>
        <v>0</v>
      </c>
      <c r="V146" s="143">
        <f ca="1">IFERROR(INDEX(V$269:V$305,MATCH($F146,$B$269:$B$305,0))/INDEX($D$269:$D$305,MATCH($F146,$B$269:$B$305,0)),SUMIFS('Input-Ext Allocators'!S$8:S$63,'Input-Ext Allocators'!$B$8:$B$63,$F146))*$D146</f>
        <v>0</v>
      </c>
      <c r="W146" s="143">
        <f ca="1">IFERROR(INDEX(W$269:W$305,MATCH($F146,$B$269:$B$305,0))/INDEX($D$269:$D$305,MATCH($F146,$B$269:$B$305,0)),SUMIFS('Input-Ext Allocators'!T$8:T$63,'Input-Ext Allocators'!$B$8:$B$63,$F146))*$D146</f>
        <v>0</v>
      </c>
      <c r="X146" s="143">
        <f ca="1">IFERROR(INDEX(X$269:X$305,MATCH($F146,$B$269:$B$305,0))/INDEX($D$269:$D$305,MATCH($F146,$B$269:$B$305,0)),SUMIFS('Input-Ext Allocators'!U$8:U$63,'Input-Ext Allocators'!$B$8:$B$63,$F146))*$D146</f>
        <v>0</v>
      </c>
      <c r="Y146" s="143">
        <f ca="1">IFERROR(INDEX(Y$269:Y$305,MATCH($F146,$B$269:$B$305,0))/INDEX($D$269:$D$305,MATCH($F146,$B$269:$B$305,0)),SUMIFS('Input-Ext Allocators'!V$8:V$63,'Input-Ext Allocators'!$B$8:$B$63,$F146))*$D146</f>
        <v>0</v>
      </c>
      <c r="Z146" s="143">
        <f ca="1">IFERROR(INDEX(Z$269:Z$305,MATCH($F146,$B$269:$B$305,0))/INDEX($D$269:$D$305,MATCH($F146,$B$269:$B$305,0)),SUMIFS('Input-Ext Allocators'!W$8:W$63,'Input-Ext Allocators'!$B$8:$B$63,$F146))*$D146</f>
        <v>0</v>
      </c>
    </row>
    <row r="147" spans="1:26" outlineLevel="1">
      <c r="A147" s="113">
        <f>IF(ISBLANK('Input-Accounts'!A147),"",'Input-Accounts'!A147)</f>
        <v>126</v>
      </c>
      <c r="B147" s="17" t="str">
        <f>IF(ISBLANK('Input-Accounts'!B147),"",'Input-Accounts'!B147)</f>
        <v>Maintenance of services</v>
      </c>
      <c r="C147" s="113">
        <f>IF(ISBLANK('Input-Accounts'!C147),"",'Input-Accounts'!C147)</f>
        <v>892</v>
      </c>
      <c r="D147" s="143">
        <f t="shared" ca="1" si="35"/>
        <v>0</v>
      </c>
      <c r="E147" s="143">
        <f t="shared" ca="1" si="33"/>
        <v>0</v>
      </c>
      <c r="F147" s="89" t="str" cm="1">
        <f t="array" aca="1" ref="F147" ca="1">IF(D147=0,"-",IF('Input-Accounts'!$E147&lt;&gt;0,'Input-Accounts'!$E147,INDEX('Input-Accounts'!$H147:$J147,,MATCH($F$6,'Input-Accounts'!$H$6:$J$6,0))))</f>
        <v>-</v>
      </c>
      <c r="G147" s="143">
        <f ca="1">IFERROR(INDEX(G$269:G$305,MATCH($F147,$B$269:$B$305,0))/INDEX($D$269:$D$305,MATCH($F147,$B$269:$B$305,0)),SUMIFS('Input-Ext Allocators'!D$8:D$63,'Input-Ext Allocators'!$B$8:$B$63,$F147))*$D147</f>
        <v>0</v>
      </c>
      <c r="H147" s="143">
        <f ca="1">IFERROR(INDEX(H$269:H$305,MATCH($F147,$B$269:$B$305,0))/INDEX($D$269:$D$305,MATCH($F147,$B$269:$B$305,0)),SUMIFS('Input-Ext Allocators'!E$8:E$63,'Input-Ext Allocators'!$B$8:$B$63,$F147))*$D147</f>
        <v>0</v>
      </c>
      <c r="I147" s="143">
        <f ca="1">IFERROR(INDEX(I$269:I$305,MATCH($F147,$B$269:$B$305,0))/INDEX($D$269:$D$305,MATCH($F147,$B$269:$B$305,0)),SUMIFS('Input-Ext Allocators'!F$8:F$63,'Input-Ext Allocators'!$B$8:$B$63,$F147))*$D147</f>
        <v>0</v>
      </c>
      <c r="J147" s="143">
        <f ca="1">IFERROR(INDEX(J$269:J$305,MATCH($F147,$B$269:$B$305,0))/INDEX($D$269:$D$305,MATCH($F147,$B$269:$B$305,0)),SUMIFS('Input-Ext Allocators'!G$8:G$63,'Input-Ext Allocators'!$B$8:$B$63,$F147))*$D147</f>
        <v>0</v>
      </c>
      <c r="K147" s="143">
        <f ca="1">IFERROR(INDEX(K$269:K$305,MATCH($F147,$B$269:$B$305,0))/INDEX($D$269:$D$305,MATCH($F147,$B$269:$B$305,0)),SUMIFS('Input-Ext Allocators'!H$8:H$63,'Input-Ext Allocators'!$B$8:$B$63,$F147))*$D147</f>
        <v>0</v>
      </c>
      <c r="L147" s="143">
        <f ca="1">IFERROR(INDEX(L$269:L$305,MATCH($F147,$B$269:$B$305,0))/INDEX($D$269:$D$305,MATCH($F147,$B$269:$B$305,0)),SUMIFS('Input-Ext Allocators'!I$8:I$63,'Input-Ext Allocators'!$B$8:$B$63,$F147))*$D147</f>
        <v>0</v>
      </c>
      <c r="M147" s="143">
        <f ca="1">IFERROR(INDEX(M$269:M$305,MATCH($F147,$B$269:$B$305,0))/INDEX($D$269:$D$305,MATCH($F147,$B$269:$B$305,0)),SUMIFS('Input-Ext Allocators'!J$8:J$63,'Input-Ext Allocators'!$B$8:$B$63,$F147))*$D147</f>
        <v>0</v>
      </c>
      <c r="N147" s="143">
        <f ca="1">IFERROR(INDEX(N$269:N$305,MATCH($F147,$B$269:$B$305,0))/INDEX($D$269:$D$305,MATCH($F147,$B$269:$B$305,0)),SUMIFS('Input-Ext Allocators'!K$8:K$63,'Input-Ext Allocators'!$B$8:$B$63,$F147))*$D147</f>
        <v>0</v>
      </c>
      <c r="O147" s="143">
        <f ca="1">IFERROR(INDEX(O$269:O$305,MATCH($F147,$B$269:$B$305,0))/INDEX($D$269:$D$305,MATCH($F147,$B$269:$B$305,0)),SUMIFS('Input-Ext Allocators'!L$8:L$63,'Input-Ext Allocators'!$B$8:$B$63,$F147))*$D147</f>
        <v>0</v>
      </c>
      <c r="P147" s="143">
        <f ca="1">IFERROR(INDEX(P$269:P$305,MATCH($F147,$B$269:$B$305,0))/INDEX($D$269:$D$305,MATCH($F147,$B$269:$B$305,0)),SUMIFS('Input-Ext Allocators'!M$8:M$63,'Input-Ext Allocators'!$B$8:$B$63,$F147))*$D147</f>
        <v>0</v>
      </c>
      <c r="Q147" s="143">
        <f ca="1">IFERROR(INDEX(Q$269:Q$305,MATCH($F147,$B$269:$B$305,0))/INDEX($D$269:$D$305,MATCH($F147,$B$269:$B$305,0)),SUMIFS('Input-Ext Allocators'!N$8:N$63,'Input-Ext Allocators'!$B$8:$B$63,$F147))*$D147</f>
        <v>0</v>
      </c>
      <c r="R147" s="143">
        <f ca="1">IFERROR(INDEX(R$269:R$305,MATCH($F147,$B$269:$B$305,0))/INDEX($D$269:$D$305,MATCH($F147,$B$269:$B$305,0)),SUMIFS('Input-Ext Allocators'!O$8:O$63,'Input-Ext Allocators'!$B$8:$B$63,$F147))*$D147</f>
        <v>0</v>
      </c>
      <c r="S147" s="143">
        <f ca="1">IFERROR(INDEX(S$269:S$305,MATCH($F147,$B$269:$B$305,0))/INDEX($D$269:$D$305,MATCH($F147,$B$269:$B$305,0)),SUMIFS('Input-Ext Allocators'!P$8:P$63,'Input-Ext Allocators'!$B$8:$B$63,$F147))*$D147</f>
        <v>0</v>
      </c>
      <c r="T147" s="143">
        <f ca="1">IFERROR(INDEX(T$269:T$305,MATCH($F147,$B$269:$B$305,0))/INDEX($D$269:$D$305,MATCH($F147,$B$269:$B$305,0)),SUMIFS('Input-Ext Allocators'!Q$8:Q$63,'Input-Ext Allocators'!$B$8:$B$63,$F147))*$D147</f>
        <v>0</v>
      </c>
      <c r="U147" s="143">
        <f ca="1">IFERROR(INDEX(U$269:U$305,MATCH($F147,$B$269:$B$305,0))/INDEX($D$269:$D$305,MATCH($F147,$B$269:$B$305,0)),SUMIFS('Input-Ext Allocators'!R$8:R$63,'Input-Ext Allocators'!$B$8:$B$63,$F147))*$D147</f>
        <v>0</v>
      </c>
      <c r="V147" s="143">
        <f ca="1">IFERROR(INDEX(V$269:V$305,MATCH($F147,$B$269:$B$305,0))/INDEX($D$269:$D$305,MATCH($F147,$B$269:$B$305,0)),SUMIFS('Input-Ext Allocators'!S$8:S$63,'Input-Ext Allocators'!$B$8:$B$63,$F147))*$D147</f>
        <v>0</v>
      </c>
      <c r="W147" s="143">
        <f ca="1">IFERROR(INDEX(W$269:W$305,MATCH($F147,$B$269:$B$305,0))/INDEX($D$269:$D$305,MATCH($F147,$B$269:$B$305,0)),SUMIFS('Input-Ext Allocators'!T$8:T$63,'Input-Ext Allocators'!$B$8:$B$63,$F147))*$D147</f>
        <v>0</v>
      </c>
      <c r="X147" s="143">
        <f ca="1">IFERROR(INDEX(X$269:X$305,MATCH($F147,$B$269:$B$305,0))/INDEX($D$269:$D$305,MATCH($F147,$B$269:$B$305,0)),SUMIFS('Input-Ext Allocators'!U$8:U$63,'Input-Ext Allocators'!$B$8:$B$63,$F147))*$D147</f>
        <v>0</v>
      </c>
      <c r="Y147" s="143">
        <f ca="1">IFERROR(INDEX(Y$269:Y$305,MATCH($F147,$B$269:$B$305,0))/INDEX($D$269:$D$305,MATCH($F147,$B$269:$B$305,0)),SUMIFS('Input-Ext Allocators'!V$8:V$63,'Input-Ext Allocators'!$B$8:$B$63,$F147))*$D147</f>
        <v>0</v>
      </c>
      <c r="Z147" s="143">
        <f ca="1">IFERROR(INDEX(Z$269:Z$305,MATCH($F147,$B$269:$B$305,0))/INDEX($D$269:$D$305,MATCH($F147,$B$269:$B$305,0)),SUMIFS('Input-Ext Allocators'!W$8:W$63,'Input-Ext Allocators'!$B$8:$B$63,$F147))*$D147</f>
        <v>0</v>
      </c>
    </row>
    <row r="148" spans="1:26" outlineLevel="1">
      <c r="A148" s="113">
        <f>IF(ISBLANK('Input-Accounts'!A148),"",'Input-Accounts'!A148)</f>
        <v>127</v>
      </c>
      <c r="B148" s="17" t="str">
        <f>IF(ISBLANK('Input-Accounts'!B148),"",'Input-Accounts'!B148)</f>
        <v>Maintenance of meters and house regulators</v>
      </c>
      <c r="C148" s="113">
        <f>IF(ISBLANK('Input-Accounts'!C148),"",'Input-Accounts'!C148)</f>
        <v>893</v>
      </c>
      <c r="D148" s="143">
        <f t="shared" ca="1" si="35"/>
        <v>0</v>
      </c>
      <c r="E148" s="143">
        <f t="shared" ca="1" si="33"/>
        <v>0</v>
      </c>
      <c r="F148" s="89" t="str" cm="1">
        <f t="array" aca="1" ref="F148" ca="1">IF(D148=0,"-",IF('Input-Accounts'!$E148&lt;&gt;0,'Input-Accounts'!$E148,INDEX('Input-Accounts'!$H148:$J148,,MATCH($F$6,'Input-Accounts'!$H$6:$J$6,0))))</f>
        <v>-</v>
      </c>
      <c r="G148" s="143">
        <f ca="1">IFERROR(INDEX(G$269:G$305,MATCH($F148,$B$269:$B$305,0))/INDEX($D$269:$D$305,MATCH($F148,$B$269:$B$305,0)),SUMIFS('Input-Ext Allocators'!D$8:D$63,'Input-Ext Allocators'!$B$8:$B$63,$F148))*$D148</f>
        <v>0</v>
      </c>
      <c r="H148" s="143">
        <f ca="1">IFERROR(INDEX(H$269:H$305,MATCH($F148,$B$269:$B$305,0))/INDEX($D$269:$D$305,MATCH($F148,$B$269:$B$305,0)),SUMIFS('Input-Ext Allocators'!E$8:E$63,'Input-Ext Allocators'!$B$8:$B$63,$F148))*$D148</f>
        <v>0</v>
      </c>
      <c r="I148" s="143">
        <f ca="1">IFERROR(INDEX(I$269:I$305,MATCH($F148,$B$269:$B$305,0))/INDEX($D$269:$D$305,MATCH($F148,$B$269:$B$305,0)),SUMIFS('Input-Ext Allocators'!F$8:F$63,'Input-Ext Allocators'!$B$8:$B$63,$F148))*$D148</f>
        <v>0</v>
      </c>
      <c r="J148" s="143">
        <f ca="1">IFERROR(INDEX(J$269:J$305,MATCH($F148,$B$269:$B$305,0))/INDEX($D$269:$D$305,MATCH($F148,$B$269:$B$305,0)),SUMIFS('Input-Ext Allocators'!G$8:G$63,'Input-Ext Allocators'!$B$8:$B$63,$F148))*$D148</f>
        <v>0</v>
      </c>
      <c r="K148" s="143">
        <f ca="1">IFERROR(INDEX(K$269:K$305,MATCH($F148,$B$269:$B$305,0))/INDEX($D$269:$D$305,MATCH($F148,$B$269:$B$305,0)),SUMIFS('Input-Ext Allocators'!H$8:H$63,'Input-Ext Allocators'!$B$8:$B$63,$F148))*$D148</f>
        <v>0</v>
      </c>
      <c r="L148" s="143">
        <f ca="1">IFERROR(INDEX(L$269:L$305,MATCH($F148,$B$269:$B$305,0))/INDEX($D$269:$D$305,MATCH($F148,$B$269:$B$305,0)),SUMIFS('Input-Ext Allocators'!I$8:I$63,'Input-Ext Allocators'!$B$8:$B$63,$F148))*$D148</f>
        <v>0</v>
      </c>
      <c r="M148" s="143">
        <f ca="1">IFERROR(INDEX(M$269:M$305,MATCH($F148,$B$269:$B$305,0))/INDEX($D$269:$D$305,MATCH($F148,$B$269:$B$305,0)),SUMIFS('Input-Ext Allocators'!J$8:J$63,'Input-Ext Allocators'!$B$8:$B$63,$F148))*$D148</f>
        <v>0</v>
      </c>
      <c r="N148" s="143">
        <f ca="1">IFERROR(INDEX(N$269:N$305,MATCH($F148,$B$269:$B$305,0))/INDEX($D$269:$D$305,MATCH($F148,$B$269:$B$305,0)),SUMIFS('Input-Ext Allocators'!K$8:K$63,'Input-Ext Allocators'!$B$8:$B$63,$F148))*$D148</f>
        <v>0</v>
      </c>
      <c r="O148" s="143">
        <f ca="1">IFERROR(INDEX(O$269:O$305,MATCH($F148,$B$269:$B$305,0))/INDEX($D$269:$D$305,MATCH($F148,$B$269:$B$305,0)),SUMIFS('Input-Ext Allocators'!L$8:L$63,'Input-Ext Allocators'!$B$8:$B$63,$F148))*$D148</f>
        <v>0</v>
      </c>
      <c r="P148" s="143">
        <f ca="1">IFERROR(INDEX(P$269:P$305,MATCH($F148,$B$269:$B$305,0))/INDEX($D$269:$D$305,MATCH($F148,$B$269:$B$305,0)),SUMIFS('Input-Ext Allocators'!M$8:M$63,'Input-Ext Allocators'!$B$8:$B$63,$F148))*$D148</f>
        <v>0</v>
      </c>
      <c r="Q148" s="143">
        <f ca="1">IFERROR(INDEX(Q$269:Q$305,MATCH($F148,$B$269:$B$305,0))/INDEX($D$269:$D$305,MATCH($F148,$B$269:$B$305,0)),SUMIFS('Input-Ext Allocators'!N$8:N$63,'Input-Ext Allocators'!$B$8:$B$63,$F148))*$D148</f>
        <v>0</v>
      </c>
      <c r="R148" s="143">
        <f ca="1">IFERROR(INDEX(R$269:R$305,MATCH($F148,$B$269:$B$305,0))/INDEX($D$269:$D$305,MATCH($F148,$B$269:$B$305,0)),SUMIFS('Input-Ext Allocators'!O$8:O$63,'Input-Ext Allocators'!$B$8:$B$63,$F148))*$D148</f>
        <v>0</v>
      </c>
      <c r="S148" s="143">
        <f ca="1">IFERROR(INDEX(S$269:S$305,MATCH($F148,$B$269:$B$305,0))/INDEX($D$269:$D$305,MATCH($F148,$B$269:$B$305,0)),SUMIFS('Input-Ext Allocators'!P$8:P$63,'Input-Ext Allocators'!$B$8:$B$63,$F148))*$D148</f>
        <v>0</v>
      </c>
      <c r="T148" s="143">
        <f ca="1">IFERROR(INDEX(T$269:T$305,MATCH($F148,$B$269:$B$305,0))/INDEX($D$269:$D$305,MATCH($F148,$B$269:$B$305,0)),SUMIFS('Input-Ext Allocators'!Q$8:Q$63,'Input-Ext Allocators'!$B$8:$B$63,$F148))*$D148</f>
        <v>0</v>
      </c>
      <c r="U148" s="143">
        <f ca="1">IFERROR(INDEX(U$269:U$305,MATCH($F148,$B$269:$B$305,0))/INDEX($D$269:$D$305,MATCH($F148,$B$269:$B$305,0)),SUMIFS('Input-Ext Allocators'!R$8:R$63,'Input-Ext Allocators'!$B$8:$B$63,$F148))*$D148</f>
        <v>0</v>
      </c>
      <c r="V148" s="143">
        <f ca="1">IFERROR(INDEX(V$269:V$305,MATCH($F148,$B$269:$B$305,0))/INDEX($D$269:$D$305,MATCH($F148,$B$269:$B$305,0)),SUMIFS('Input-Ext Allocators'!S$8:S$63,'Input-Ext Allocators'!$B$8:$B$63,$F148))*$D148</f>
        <v>0</v>
      </c>
      <c r="W148" s="143">
        <f ca="1">IFERROR(INDEX(W$269:W$305,MATCH($F148,$B$269:$B$305,0))/INDEX($D$269:$D$305,MATCH($F148,$B$269:$B$305,0)),SUMIFS('Input-Ext Allocators'!T$8:T$63,'Input-Ext Allocators'!$B$8:$B$63,$F148))*$D148</f>
        <v>0</v>
      </c>
      <c r="X148" s="143">
        <f ca="1">IFERROR(INDEX(X$269:X$305,MATCH($F148,$B$269:$B$305,0))/INDEX($D$269:$D$305,MATCH($F148,$B$269:$B$305,0)),SUMIFS('Input-Ext Allocators'!U$8:U$63,'Input-Ext Allocators'!$B$8:$B$63,$F148))*$D148</f>
        <v>0</v>
      </c>
      <c r="Y148" s="143">
        <f ca="1">IFERROR(INDEX(Y$269:Y$305,MATCH($F148,$B$269:$B$305,0))/INDEX($D$269:$D$305,MATCH($F148,$B$269:$B$305,0)),SUMIFS('Input-Ext Allocators'!V$8:V$63,'Input-Ext Allocators'!$B$8:$B$63,$F148))*$D148</f>
        <v>0</v>
      </c>
      <c r="Z148" s="143">
        <f ca="1">IFERROR(INDEX(Z$269:Z$305,MATCH($F148,$B$269:$B$305,0))/INDEX($D$269:$D$305,MATCH($F148,$B$269:$B$305,0)),SUMIFS('Input-Ext Allocators'!W$8:W$63,'Input-Ext Allocators'!$B$8:$B$63,$F148))*$D148</f>
        <v>0</v>
      </c>
    </row>
    <row r="149" spans="1:26" outlineLevel="1">
      <c r="A149" s="113">
        <f>IF(ISBLANK('Input-Accounts'!A149),"",'Input-Accounts'!A149)</f>
        <v>128</v>
      </c>
      <c r="B149" s="17" t="str">
        <f>IF(ISBLANK('Input-Accounts'!B149),"",'Input-Accounts'!B149)</f>
        <v>Maintenance of Other Equipment</v>
      </c>
      <c r="C149" s="113">
        <f>IF(ISBLANK('Input-Accounts'!C149),"",'Input-Accounts'!C149)</f>
        <v>894</v>
      </c>
      <c r="D149" s="143">
        <f t="shared" ca="1" si="35"/>
        <v>0</v>
      </c>
      <c r="E149" s="143">
        <f t="shared" ca="1" si="33"/>
        <v>0</v>
      </c>
      <c r="F149" s="89" t="str" cm="1">
        <f t="array" aca="1" ref="F149" ca="1">IF(D149=0,"-",IF('Input-Accounts'!$E149&lt;&gt;0,'Input-Accounts'!$E149,INDEX('Input-Accounts'!$H149:$J149,,MATCH($F$6,'Input-Accounts'!$H$6:$J$6,0))))</f>
        <v>-</v>
      </c>
      <c r="G149" s="143">
        <f ca="1">IFERROR(INDEX(G$269:G$305,MATCH($F149,$B$269:$B$305,0))/INDEX($D$269:$D$305,MATCH($F149,$B$269:$B$305,0)),SUMIFS('Input-Ext Allocators'!D$8:D$63,'Input-Ext Allocators'!$B$8:$B$63,$F149))*$D149</f>
        <v>0</v>
      </c>
      <c r="H149" s="143">
        <f ca="1">IFERROR(INDEX(H$269:H$305,MATCH($F149,$B$269:$B$305,0))/INDEX($D$269:$D$305,MATCH($F149,$B$269:$B$305,0)),SUMIFS('Input-Ext Allocators'!E$8:E$63,'Input-Ext Allocators'!$B$8:$B$63,$F149))*$D149</f>
        <v>0</v>
      </c>
      <c r="I149" s="143">
        <f ca="1">IFERROR(INDEX(I$269:I$305,MATCH($F149,$B$269:$B$305,0))/INDEX($D$269:$D$305,MATCH($F149,$B$269:$B$305,0)),SUMIFS('Input-Ext Allocators'!F$8:F$63,'Input-Ext Allocators'!$B$8:$B$63,$F149))*$D149</f>
        <v>0</v>
      </c>
      <c r="J149" s="143">
        <f ca="1">IFERROR(INDEX(J$269:J$305,MATCH($F149,$B$269:$B$305,0))/INDEX($D$269:$D$305,MATCH($F149,$B$269:$B$305,0)),SUMIFS('Input-Ext Allocators'!G$8:G$63,'Input-Ext Allocators'!$B$8:$B$63,$F149))*$D149</f>
        <v>0</v>
      </c>
      <c r="K149" s="143">
        <f ca="1">IFERROR(INDEX(K$269:K$305,MATCH($F149,$B$269:$B$305,0))/INDEX($D$269:$D$305,MATCH($F149,$B$269:$B$305,0)),SUMIFS('Input-Ext Allocators'!H$8:H$63,'Input-Ext Allocators'!$B$8:$B$63,$F149))*$D149</f>
        <v>0</v>
      </c>
      <c r="L149" s="143">
        <f ca="1">IFERROR(INDEX(L$269:L$305,MATCH($F149,$B$269:$B$305,0))/INDEX($D$269:$D$305,MATCH($F149,$B$269:$B$305,0)),SUMIFS('Input-Ext Allocators'!I$8:I$63,'Input-Ext Allocators'!$B$8:$B$63,$F149))*$D149</f>
        <v>0</v>
      </c>
      <c r="M149" s="143">
        <f ca="1">IFERROR(INDEX(M$269:M$305,MATCH($F149,$B$269:$B$305,0))/INDEX($D$269:$D$305,MATCH($F149,$B$269:$B$305,0)),SUMIFS('Input-Ext Allocators'!J$8:J$63,'Input-Ext Allocators'!$B$8:$B$63,$F149))*$D149</f>
        <v>0</v>
      </c>
      <c r="N149" s="143">
        <f ca="1">IFERROR(INDEX(N$269:N$305,MATCH($F149,$B$269:$B$305,0))/INDEX($D$269:$D$305,MATCH($F149,$B$269:$B$305,0)),SUMIFS('Input-Ext Allocators'!K$8:K$63,'Input-Ext Allocators'!$B$8:$B$63,$F149))*$D149</f>
        <v>0</v>
      </c>
      <c r="O149" s="143">
        <f ca="1">IFERROR(INDEX(O$269:O$305,MATCH($F149,$B$269:$B$305,0))/INDEX($D$269:$D$305,MATCH($F149,$B$269:$B$305,0)),SUMIFS('Input-Ext Allocators'!L$8:L$63,'Input-Ext Allocators'!$B$8:$B$63,$F149))*$D149</f>
        <v>0</v>
      </c>
      <c r="P149" s="143">
        <f ca="1">IFERROR(INDEX(P$269:P$305,MATCH($F149,$B$269:$B$305,0))/INDEX($D$269:$D$305,MATCH($F149,$B$269:$B$305,0)),SUMIFS('Input-Ext Allocators'!M$8:M$63,'Input-Ext Allocators'!$B$8:$B$63,$F149))*$D149</f>
        <v>0</v>
      </c>
      <c r="Q149" s="143">
        <f ca="1">IFERROR(INDEX(Q$269:Q$305,MATCH($F149,$B$269:$B$305,0))/INDEX($D$269:$D$305,MATCH($F149,$B$269:$B$305,0)),SUMIFS('Input-Ext Allocators'!N$8:N$63,'Input-Ext Allocators'!$B$8:$B$63,$F149))*$D149</f>
        <v>0</v>
      </c>
      <c r="R149" s="143">
        <f ca="1">IFERROR(INDEX(R$269:R$305,MATCH($F149,$B$269:$B$305,0))/INDEX($D$269:$D$305,MATCH($F149,$B$269:$B$305,0)),SUMIFS('Input-Ext Allocators'!O$8:O$63,'Input-Ext Allocators'!$B$8:$B$63,$F149))*$D149</f>
        <v>0</v>
      </c>
      <c r="S149" s="143">
        <f ca="1">IFERROR(INDEX(S$269:S$305,MATCH($F149,$B$269:$B$305,0))/INDEX($D$269:$D$305,MATCH($F149,$B$269:$B$305,0)),SUMIFS('Input-Ext Allocators'!P$8:P$63,'Input-Ext Allocators'!$B$8:$B$63,$F149))*$D149</f>
        <v>0</v>
      </c>
      <c r="T149" s="143">
        <f ca="1">IFERROR(INDEX(T$269:T$305,MATCH($F149,$B$269:$B$305,0))/INDEX($D$269:$D$305,MATCH($F149,$B$269:$B$305,0)),SUMIFS('Input-Ext Allocators'!Q$8:Q$63,'Input-Ext Allocators'!$B$8:$B$63,$F149))*$D149</f>
        <v>0</v>
      </c>
      <c r="U149" s="143">
        <f ca="1">IFERROR(INDEX(U$269:U$305,MATCH($F149,$B$269:$B$305,0))/INDEX($D$269:$D$305,MATCH($F149,$B$269:$B$305,0)),SUMIFS('Input-Ext Allocators'!R$8:R$63,'Input-Ext Allocators'!$B$8:$B$63,$F149))*$D149</f>
        <v>0</v>
      </c>
      <c r="V149" s="143">
        <f ca="1">IFERROR(INDEX(V$269:V$305,MATCH($F149,$B$269:$B$305,0))/INDEX($D$269:$D$305,MATCH($F149,$B$269:$B$305,0)),SUMIFS('Input-Ext Allocators'!S$8:S$63,'Input-Ext Allocators'!$B$8:$B$63,$F149))*$D149</f>
        <v>0</v>
      </c>
      <c r="W149" s="143">
        <f ca="1">IFERROR(INDEX(W$269:W$305,MATCH($F149,$B$269:$B$305,0))/INDEX($D$269:$D$305,MATCH($F149,$B$269:$B$305,0)),SUMIFS('Input-Ext Allocators'!T$8:T$63,'Input-Ext Allocators'!$B$8:$B$63,$F149))*$D149</f>
        <v>0</v>
      </c>
      <c r="X149" s="143">
        <f ca="1">IFERROR(INDEX(X$269:X$305,MATCH($F149,$B$269:$B$305,0))/INDEX($D$269:$D$305,MATCH($F149,$B$269:$B$305,0)),SUMIFS('Input-Ext Allocators'!U$8:U$63,'Input-Ext Allocators'!$B$8:$B$63,$F149))*$D149</f>
        <v>0</v>
      </c>
      <c r="Y149" s="143">
        <f ca="1">IFERROR(INDEX(Y$269:Y$305,MATCH($F149,$B$269:$B$305,0))/INDEX($D$269:$D$305,MATCH($F149,$B$269:$B$305,0)),SUMIFS('Input-Ext Allocators'!V$8:V$63,'Input-Ext Allocators'!$B$8:$B$63,$F149))*$D149</f>
        <v>0</v>
      </c>
      <c r="Z149" s="143">
        <f ca="1">IFERROR(INDEX(Z$269:Z$305,MATCH($F149,$B$269:$B$305,0))/INDEX($D$269:$D$305,MATCH($F149,$B$269:$B$305,0)),SUMIFS('Input-Ext Allocators'!W$8:W$63,'Input-Ext Allocators'!$B$8:$B$63,$F149))*$D149</f>
        <v>0</v>
      </c>
    </row>
    <row r="150" spans="1:26" outlineLevel="1">
      <c r="A150" s="113">
        <f>IF(ISBLANK('Input-Accounts'!A150),"",'Input-Accounts'!A150)</f>
        <v>129</v>
      </c>
      <c r="B150" s="79" t="str">
        <f>IF(ISBLANK('Input-Accounts'!B150),"",'Input-Accounts'!B150)</f>
        <v>Subtotal - Distribution Maintenance Expenses</v>
      </c>
      <c r="C150" s="113" t="str">
        <f>IF(ISBLANK('Input-Accounts'!C150),"",'Input-Accounts'!C150)</f>
        <v/>
      </c>
      <c r="D150" s="144">
        <f ca="1">SUBTOTAL(9,D140:D149)</f>
        <v>0</v>
      </c>
      <c r="E150" s="143">
        <f t="shared" ca="1" si="33"/>
        <v>0</v>
      </c>
      <c r="G150" s="144">
        <f t="shared" ref="G150:Z150" ca="1" si="36">SUBTOTAL(9,G140:G149)</f>
        <v>0</v>
      </c>
      <c r="H150" s="144">
        <f t="shared" ca="1" si="36"/>
        <v>0</v>
      </c>
      <c r="I150" s="144">
        <f t="shared" ca="1" si="36"/>
        <v>0</v>
      </c>
      <c r="J150" s="144">
        <f t="shared" ca="1" si="36"/>
        <v>0</v>
      </c>
      <c r="K150" s="144">
        <f t="shared" ca="1" si="36"/>
        <v>0</v>
      </c>
      <c r="L150" s="144">
        <f t="shared" ca="1" si="36"/>
        <v>0</v>
      </c>
      <c r="M150" s="144">
        <f t="shared" ca="1" si="36"/>
        <v>0</v>
      </c>
      <c r="N150" s="144">
        <f t="shared" ca="1" si="36"/>
        <v>0</v>
      </c>
      <c r="O150" s="144">
        <f t="shared" ca="1" si="36"/>
        <v>0</v>
      </c>
      <c r="P150" s="144">
        <f t="shared" ca="1" si="36"/>
        <v>0</v>
      </c>
      <c r="Q150" s="144">
        <f t="shared" ca="1" si="36"/>
        <v>0</v>
      </c>
      <c r="R150" s="144">
        <f t="shared" ca="1" si="36"/>
        <v>0</v>
      </c>
      <c r="S150" s="144">
        <f t="shared" ca="1" si="36"/>
        <v>0</v>
      </c>
      <c r="T150" s="144">
        <f t="shared" ca="1" si="36"/>
        <v>0</v>
      </c>
      <c r="U150" s="144">
        <f t="shared" ca="1" si="36"/>
        <v>0</v>
      </c>
      <c r="V150" s="144">
        <f t="shared" ca="1" si="36"/>
        <v>0</v>
      </c>
      <c r="W150" s="144">
        <f t="shared" ca="1" si="36"/>
        <v>0</v>
      </c>
      <c r="X150" s="144">
        <f t="shared" ca="1" si="36"/>
        <v>0</v>
      </c>
      <c r="Y150" s="144">
        <f t="shared" ca="1" si="36"/>
        <v>0</v>
      </c>
      <c r="Z150" s="144">
        <f t="shared" ca="1" si="36"/>
        <v>0</v>
      </c>
    </row>
    <row r="151" spans="1:26" outlineLevel="1">
      <c r="A151" s="113" t="str">
        <f>IF(ISBLANK('Input-Accounts'!A151),"",'Input-Accounts'!A151)</f>
        <v/>
      </c>
      <c r="B151" s="79" t="str">
        <f>IF(ISBLANK('Input-Accounts'!B151),"",'Input-Accounts'!B151)</f>
        <v/>
      </c>
      <c r="C151" s="113" t="str">
        <f>IF(ISBLANK('Input-Accounts'!C151),"",'Input-Accounts'!C151)</f>
        <v/>
      </c>
      <c r="D151" s="143"/>
      <c r="E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</row>
    <row r="152" spans="1:26">
      <c r="A152" s="113">
        <f>IF(ISBLANK('Input-Accounts'!A152),"",'Input-Accounts'!A152)</f>
        <v>130</v>
      </c>
      <c r="B152" s="127" t="str">
        <f>IF(ISBLANK('Input-Accounts'!B152),"",'Input-Accounts'!B152)</f>
        <v>Total Production, Storage, LNG, Transmission, and Distribution Expense</v>
      </c>
      <c r="C152" s="113" t="str">
        <f>IF(ISBLANK('Input-Accounts'!C152),"",'Input-Accounts'!C152)</f>
        <v/>
      </c>
      <c r="D152" s="143">
        <f ca="1">SUBTOTAL(9,D120:D150)</f>
        <v>0</v>
      </c>
      <c r="E152" s="143">
        <f t="shared" ca="1" si="33"/>
        <v>0</v>
      </c>
      <c r="F152" s="89"/>
      <c r="G152" s="143">
        <f t="shared" ref="G152:Z152" ca="1" si="37">SUBTOTAL(9,G120:G150)</f>
        <v>0</v>
      </c>
      <c r="H152" s="143">
        <f t="shared" ca="1" si="37"/>
        <v>0</v>
      </c>
      <c r="I152" s="143">
        <f t="shared" ca="1" si="37"/>
        <v>0</v>
      </c>
      <c r="J152" s="143">
        <f t="shared" ca="1" si="37"/>
        <v>0</v>
      </c>
      <c r="K152" s="143">
        <f t="shared" ca="1" si="37"/>
        <v>0</v>
      </c>
      <c r="L152" s="143">
        <f t="shared" ca="1" si="37"/>
        <v>0</v>
      </c>
      <c r="M152" s="143">
        <f t="shared" ca="1" si="37"/>
        <v>0</v>
      </c>
      <c r="N152" s="143">
        <f t="shared" ca="1" si="37"/>
        <v>0</v>
      </c>
      <c r="O152" s="143">
        <f t="shared" ca="1" si="37"/>
        <v>0</v>
      </c>
      <c r="P152" s="143">
        <f t="shared" ca="1" si="37"/>
        <v>0</v>
      </c>
      <c r="Q152" s="143">
        <f t="shared" ca="1" si="37"/>
        <v>0</v>
      </c>
      <c r="R152" s="143">
        <f t="shared" ca="1" si="37"/>
        <v>0</v>
      </c>
      <c r="S152" s="143">
        <f t="shared" ca="1" si="37"/>
        <v>0</v>
      </c>
      <c r="T152" s="143">
        <f t="shared" ca="1" si="37"/>
        <v>0</v>
      </c>
      <c r="U152" s="143">
        <f t="shared" ca="1" si="37"/>
        <v>0</v>
      </c>
      <c r="V152" s="143">
        <f t="shared" ca="1" si="37"/>
        <v>0</v>
      </c>
      <c r="W152" s="143">
        <f t="shared" ca="1" si="37"/>
        <v>0</v>
      </c>
      <c r="X152" s="143">
        <f t="shared" ca="1" si="37"/>
        <v>0</v>
      </c>
      <c r="Y152" s="143">
        <f t="shared" ca="1" si="37"/>
        <v>0</v>
      </c>
      <c r="Z152" s="143">
        <f t="shared" ca="1" si="37"/>
        <v>0</v>
      </c>
    </row>
    <row r="153" spans="1:26">
      <c r="A153" s="113" t="str">
        <f>IF(ISBLANK('Input-Accounts'!A153),"",'Input-Accounts'!A153)</f>
        <v/>
      </c>
      <c r="B153" s="79" t="str">
        <f>IF(ISBLANK('Input-Accounts'!B153),"",'Input-Accounts'!B153)</f>
        <v/>
      </c>
      <c r="C153" s="113" t="str">
        <f>IF(ISBLANK('Input-Accounts'!C153),"",'Input-Accounts'!C153)</f>
        <v/>
      </c>
      <c r="D153" s="144"/>
      <c r="E153" s="143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</row>
    <row r="154" spans="1:26">
      <c r="A154" s="113">
        <f>IF(ISBLANK('Input-Accounts'!A154),"",'Input-Accounts'!A154)</f>
        <v>131</v>
      </c>
      <c r="B154" s="127" t="str">
        <f>IF(ISBLANK('Input-Accounts'!B154),"",'Input-Accounts'!B154)</f>
        <v>Customer Accounts, Service, and Sales Expense</v>
      </c>
      <c r="C154" s="113" t="str">
        <f>IF(ISBLANK('Input-Accounts'!C154),"",'Input-Accounts'!C154)</f>
        <v/>
      </c>
      <c r="D154" s="143"/>
      <c r="E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</row>
    <row r="155" spans="1:26" outlineLevel="1">
      <c r="A155" s="113">
        <f>IF(ISBLANK('Input-Accounts'!A155),"",'Input-Accounts'!A155)</f>
        <v>132</v>
      </c>
      <c r="B155" s="81" t="str">
        <f>IF(ISBLANK('Input-Accounts'!B155),"",'Input-Accounts'!B155)</f>
        <v>Customer Account</v>
      </c>
      <c r="C155" s="113" t="str">
        <f>IF(ISBLANK('Input-Accounts'!C155),"",'Input-Accounts'!C155)</f>
        <v/>
      </c>
      <c r="D155" s="143"/>
      <c r="E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</row>
    <row r="156" spans="1:26" outlineLevel="1">
      <c r="A156" s="113">
        <f>IF(ISBLANK('Input-Accounts'!A156),"",'Input-Accounts'!A156)</f>
        <v>133</v>
      </c>
      <c r="B156" s="17" t="str">
        <f>IF(ISBLANK('Input-Accounts'!B156),"",'Input-Accounts'!B156)</f>
        <v xml:space="preserve">Supervision </v>
      </c>
      <c r="C156" s="113">
        <f>IF(ISBLANK('Input-Accounts'!C156),"",'Input-Accounts'!C156)</f>
        <v>901</v>
      </c>
      <c r="D156" s="143">
        <f t="shared" ref="D156:D160" ca="1" si="38">INDIRECT("Classification!"&amp;$D$5&amp;ROW())</f>
        <v>0</v>
      </c>
      <c r="E156" s="143">
        <f t="shared" ca="1" si="33"/>
        <v>0</v>
      </c>
      <c r="F156" s="89" t="str" cm="1">
        <f t="array" aca="1" ref="F156" ca="1">IF(D156=0,"-",IF('Input-Accounts'!$E156&lt;&gt;0,'Input-Accounts'!$E156,INDEX('Input-Accounts'!$H156:$J156,,MATCH($F$6,'Input-Accounts'!$H$6:$J$6,0))))</f>
        <v>-</v>
      </c>
      <c r="G156" s="143">
        <f ca="1">IFERROR(INDEX(G$269:G$305,MATCH($F156,$B$269:$B$305,0))/INDEX($D$269:$D$305,MATCH($F156,$B$269:$B$305,0)),SUMIFS('Input-Ext Allocators'!D$8:D$63,'Input-Ext Allocators'!$B$8:$B$63,$F156))*$D156</f>
        <v>0</v>
      </c>
      <c r="H156" s="143">
        <f ca="1">IFERROR(INDEX(H$269:H$305,MATCH($F156,$B$269:$B$305,0))/INDEX($D$269:$D$305,MATCH($F156,$B$269:$B$305,0)),SUMIFS('Input-Ext Allocators'!E$8:E$63,'Input-Ext Allocators'!$B$8:$B$63,$F156))*$D156</f>
        <v>0</v>
      </c>
      <c r="I156" s="143">
        <f ca="1">IFERROR(INDEX(I$269:I$305,MATCH($F156,$B$269:$B$305,0))/INDEX($D$269:$D$305,MATCH($F156,$B$269:$B$305,0)),SUMIFS('Input-Ext Allocators'!F$8:F$63,'Input-Ext Allocators'!$B$8:$B$63,$F156))*$D156</f>
        <v>0</v>
      </c>
      <c r="J156" s="143">
        <f ca="1">IFERROR(INDEX(J$269:J$305,MATCH($F156,$B$269:$B$305,0))/INDEX($D$269:$D$305,MATCH($F156,$B$269:$B$305,0)),SUMIFS('Input-Ext Allocators'!G$8:G$63,'Input-Ext Allocators'!$B$8:$B$63,$F156))*$D156</f>
        <v>0</v>
      </c>
      <c r="K156" s="143">
        <f ca="1">IFERROR(INDEX(K$269:K$305,MATCH($F156,$B$269:$B$305,0))/INDEX($D$269:$D$305,MATCH($F156,$B$269:$B$305,0)),SUMIFS('Input-Ext Allocators'!H$8:H$63,'Input-Ext Allocators'!$B$8:$B$63,$F156))*$D156</f>
        <v>0</v>
      </c>
      <c r="L156" s="143">
        <f ca="1">IFERROR(INDEX(L$269:L$305,MATCH($F156,$B$269:$B$305,0))/INDEX($D$269:$D$305,MATCH($F156,$B$269:$B$305,0)),SUMIFS('Input-Ext Allocators'!I$8:I$63,'Input-Ext Allocators'!$B$8:$B$63,$F156))*$D156</f>
        <v>0</v>
      </c>
      <c r="M156" s="143">
        <f ca="1">IFERROR(INDEX(M$269:M$305,MATCH($F156,$B$269:$B$305,0))/INDEX($D$269:$D$305,MATCH($F156,$B$269:$B$305,0)),SUMIFS('Input-Ext Allocators'!J$8:J$63,'Input-Ext Allocators'!$B$8:$B$63,$F156))*$D156</f>
        <v>0</v>
      </c>
      <c r="N156" s="143">
        <f ca="1">IFERROR(INDEX(N$269:N$305,MATCH($F156,$B$269:$B$305,0))/INDEX($D$269:$D$305,MATCH($F156,$B$269:$B$305,0)),SUMIFS('Input-Ext Allocators'!K$8:K$63,'Input-Ext Allocators'!$B$8:$B$63,$F156))*$D156</f>
        <v>0</v>
      </c>
      <c r="O156" s="143">
        <f ca="1">IFERROR(INDEX(O$269:O$305,MATCH($F156,$B$269:$B$305,0))/INDEX($D$269:$D$305,MATCH($F156,$B$269:$B$305,0)),SUMIFS('Input-Ext Allocators'!L$8:L$63,'Input-Ext Allocators'!$B$8:$B$63,$F156))*$D156</f>
        <v>0</v>
      </c>
      <c r="P156" s="143">
        <f ca="1">IFERROR(INDEX(P$269:P$305,MATCH($F156,$B$269:$B$305,0))/INDEX($D$269:$D$305,MATCH($F156,$B$269:$B$305,0)),SUMIFS('Input-Ext Allocators'!M$8:M$63,'Input-Ext Allocators'!$B$8:$B$63,$F156))*$D156</f>
        <v>0</v>
      </c>
      <c r="Q156" s="143">
        <f ca="1">IFERROR(INDEX(Q$269:Q$305,MATCH($F156,$B$269:$B$305,0))/INDEX($D$269:$D$305,MATCH($F156,$B$269:$B$305,0)),SUMIFS('Input-Ext Allocators'!N$8:N$63,'Input-Ext Allocators'!$B$8:$B$63,$F156))*$D156</f>
        <v>0</v>
      </c>
      <c r="R156" s="143">
        <f ca="1">IFERROR(INDEX(R$269:R$305,MATCH($F156,$B$269:$B$305,0))/INDEX($D$269:$D$305,MATCH($F156,$B$269:$B$305,0)),SUMIFS('Input-Ext Allocators'!O$8:O$63,'Input-Ext Allocators'!$B$8:$B$63,$F156))*$D156</f>
        <v>0</v>
      </c>
      <c r="S156" s="143">
        <f ca="1">IFERROR(INDEX(S$269:S$305,MATCH($F156,$B$269:$B$305,0))/INDEX($D$269:$D$305,MATCH($F156,$B$269:$B$305,0)),SUMIFS('Input-Ext Allocators'!P$8:P$63,'Input-Ext Allocators'!$B$8:$B$63,$F156))*$D156</f>
        <v>0</v>
      </c>
      <c r="T156" s="143">
        <f ca="1">IFERROR(INDEX(T$269:T$305,MATCH($F156,$B$269:$B$305,0))/INDEX($D$269:$D$305,MATCH($F156,$B$269:$B$305,0)),SUMIFS('Input-Ext Allocators'!Q$8:Q$63,'Input-Ext Allocators'!$B$8:$B$63,$F156))*$D156</f>
        <v>0</v>
      </c>
      <c r="U156" s="143">
        <f ca="1">IFERROR(INDEX(U$269:U$305,MATCH($F156,$B$269:$B$305,0))/INDEX($D$269:$D$305,MATCH($F156,$B$269:$B$305,0)),SUMIFS('Input-Ext Allocators'!R$8:R$63,'Input-Ext Allocators'!$B$8:$B$63,$F156))*$D156</f>
        <v>0</v>
      </c>
      <c r="V156" s="143">
        <f ca="1">IFERROR(INDEX(V$269:V$305,MATCH($F156,$B$269:$B$305,0))/INDEX($D$269:$D$305,MATCH($F156,$B$269:$B$305,0)),SUMIFS('Input-Ext Allocators'!S$8:S$63,'Input-Ext Allocators'!$B$8:$B$63,$F156))*$D156</f>
        <v>0</v>
      </c>
      <c r="W156" s="143">
        <f ca="1">IFERROR(INDEX(W$269:W$305,MATCH($F156,$B$269:$B$305,0))/INDEX($D$269:$D$305,MATCH($F156,$B$269:$B$305,0)),SUMIFS('Input-Ext Allocators'!T$8:T$63,'Input-Ext Allocators'!$B$8:$B$63,$F156))*$D156</f>
        <v>0</v>
      </c>
      <c r="X156" s="143">
        <f ca="1">IFERROR(INDEX(X$269:X$305,MATCH($F156,$B$269:$B$305,0))/INDEX($D$269:$D$305,MATCH($F156,$B$269:$B$305,0)),SUMIFS('Input-Ext Allocators'!U$8:U$63,'Input-Ext Allocators'!$B$8:$B$63,$F156))*$D156</f>
        <v>0</v>
      </c>
      <c r="Y156" s="143">
        <f ca="1">IFERROR(INDEX(Y$269:Y$305,MATCH($F156,$B$269:$B$305,0))/INDEX($D$269:$D$305,MATCH($F156,$B$269:$B$305,0)),SUMIFS('Input-Ext Allocators'!V$8:V$63,'Input-Ext Allocators'!$B$8:$B$63,$F156))*$D156</f>
        <v>0</v>
      </c>
      <c r="Z156" s="143">
        <f ca="1">IFERROR(INDEX(Z$269:Z$305,MATCH($F156,$B$269:$B$305,0))/INDEX($D$269:$D$305,MATCH($F156,$B$269:$B$305,0)),SUMIFS('Input-Ext Allocators'!W$8:W$63,'Input-Ext Allocators'!$B$8:$B$63,$F156))*$D156</f>
        <v>0</v>
      </c>
    </row>
    <row r="157" spans="1:26" outlineLevel="1">
      <c r="A157" s="113">
        <f>IF(ISBLANK('Input-Accounts'!A157),"",'Input-Accounts'!A157)</f>
        <v>134</v>
      </c>
      <c r="B157" s="17" t="str">
        <f>IF(ISBLANK('Input-Accounts'!B157),"",'Input-Accounts'!B157)</f>
        <v>Meter reading expenses</v>
      </c>
      <c r="C157" s="113">
        <f>IF(ISBLANK('Input-Accounts'!C157),"",'Input-Accounts'!C157)</f>
        <v>902</v>
      </c>
      <c r="D157" s="143">
        <f t="shared" ca="1" si="38"/>
        <v>0</v>
      </c>
      <c r="E157" s="143">
        <f t="shared" ca="1" si="33"/>
        <v>0</v>
      </c>
      <c r="F157" s="89" t="str" cm="1">
        <f t="array" aca="1" ref="F157" ca="1">IF(D157=0,"-",IF('Input-Accounts'!$E157&lt;&gt;0,'Input-Accounts'!$E157,INDEX('Input-Accounts'!$H157:$J157,,MATCH($F$6,'Input-Accounts'!$H$6:$J$6,0))))</f>
        <v>-</v>
      </c>
      <c r="G157" s="143">
        <f ca="1">IFERROR(INDEX(G$269:G$305,MATCH($F157,$B$269:$B$305,0))/INDEX($D$269:$D$305,MATCH($F157,$B$269:$B$305,0)),SUMIFS('Input-Ext Allocators'!D$8:D$63,'Input-Ext Allocators'!$B$8:$B$63,$F157))*$D157</f>
        <v>0</v>
      </c>
      <c r="H157" s="143">
        <f ca="1">IFERROR(INDEX(H$269:H$305,MATCH($F157,$B$269:$B$305,0))/INDEX($D$269:$D$305,MATCH($F157,$B$269:$B$305,0)),SUMIFS('Input-Ext Allocators'!E$8:E$63,'Input-Ext Allocators'!$B$8:$B$63,$F157))*$D157</f>
        <v>0</v>
      </c>
      <c r="I157" s="143">
        <f ca="1">IFERROR(INDEX(I$269:I$305,MATCH($F157,$B$269:$B$305,0))/INDEX($D$269:$D$305,MATCH($F157,$B$269:$B$305,0)),SUMIFS('Input-Ext Allocators'!F$8:F$63,'Input-Ext Allocators'!$B$8:$B$63,$F157))*$D157</f>
        <v>0</v>
      </c>
      <c r="J157" s="143">
        <f ca="1">IFERROR(INDEX(J$269:J$305,MATCH($F157,$B$269:$B$305,0))/INDEX($D$269:$D$305,MATCH($F157,$B$269:$B$305,0)),SUMIFS('Input-Ext Allocators'!G$8:G$63,'Input-Ext Allocators'!$B$8:$B$63,$F157))*$D157</f>
        <v>0</v>
      </c>
      <c r="K157" s="143">
        <f ca="1">IFERROR(INDEX(K$269:K$305,MATCH($F157,$B$269:$B$305,0))/INDEX($D$269:$D$305,MATCH($F157,$B$269:$B$305,0)),SUMIFS('Input-Ext Allocators'!H$8:H$63,'Input-Ext Allocators'!$B$8:$B$63,$F157))*$D157</f>
        <v>0</v>
      </c>
      <c r="L157" s="143">
        <f ca="1">IFERROR(INDEX(L$269:L$305,MATCH($F157,$B$269:$B$305,0))/INDEX($D$269:$D$305,MATCH($F157,$B$269:$B$305,0)),SUMIFS('Input-Ext Allocators'!I$8:I$63,'Input-Ext Allocators'!$B$8:$B$63,$F157))*$D157</f>
        <v>0</v>
      </c>
      <c r="M157" s="143">
        <f ca="1">IFERROR(INDEX(M$269:M$305,MATCH($F157,$B$269:$B$305,0))/INDEX($D$269:$D$305,MATCH($F157,$B$269:$B$305,0)),SUMIFS('Input-Ext Allocators'!J$8:J$63,'Input-Ext Allocators'!$B$8:$B$63,$F157))*$D157</f>
        <v>0</v>
      </c>
      <c r="N157" s="143">
        <f ca="1">IFERROR(INDEX(N$269:N$305,MATCH($F157,$B$269:$B$305,0))/INDEX($D$269:$D$305,MATCH($F157,$B$269:$B$305,0)),SUMIFS('Input-Ext Allocators'!K$8:K$63,'Input-Ext Allocators'!$B$8:$B$63,$F157))*$D157</f>
        <v>0</v>
      </c>
      <c r="O157" s="143">
        <f ca="1">IFERROR(INDEX(O$269:O$305,MATCH($F157,$B$269:$B$305,0))/INDEX($D$269:$D$305,MATCH($F157,$B$269:$B$305,0)),SUMIFS('Input-Ext Allocators'!L$8:L$63,'Input-Ext Allocators'!$B$8:$B$63,$F157))*$D157</f>
        <v>0</v>
      </c>
      <c r="P157" s="143">
        <f ca="1">IFERROR(INDEX(P$269:P$305,MATCH($F157,$B$269:$B$305,0))/INDEX($D$269:$D$305,MATCH($F157,$B$269:$B$305,0)),SUMIFS('Input-Ext Allocators'!M$8:M$63,'Input-Ext Allocators'!$B$8:$B$63,$F157))*$D157</f>
        <v>0</v>
      </c>
      <c r="Q157" s="143">
        <f ca="1">IFERROR(INDEX(Q$269:Q$305,MATCH($F157,$B$269:$B$305,0))/INDEX($D$269:$D$305,MATCH($F157,$B$269:$B$305,0)),SUMIFS('Input-Ext Allocators'!N$8:N$63,'Input-Ext Allocators'!$B$8:$B$63,$F157))*$D157</f>
        <v>0</v>
      </c>
      <c r="R157" s="143">
        <f ca="1">IFERROR(INDEX(R$269:R$305,MATCH($F157,$B$269:$B$305,0))/INDEX($D$269:$D$305,MATCH($F157,$B$269:$B$305,0)),SUMIFS('Input-Ext Allocators'!O$8:O$63,'Input-Ext Allocators'!$B$8:$B$63,$F157))*$D157</f>
        <v>0</v>
      </c>
      <c r="S157" s="143">
        <f ca="1">IFERROR(INDEX(S$269:S$305,MATCH($F157,$B$269:$B$305,0))/INDEX($D$269:$D$305,MATCH($F157,$B$269:$B$305,0)),SUMIFS('Input-Ext Allocators'!P$8:P$63,'Input-Ext Allocators'!$B$8:$B$63,$F157))*$D157</f>
        <v>0</v>
      </c>
      <c r="T157" s="143">
        <f ca="1">IFERROR(INDEX(T$269:T$305,MATCH($F157,$B$269:$B$305,0))/INDEX($D$269:$D$305,MATCH($F157,$B$269:$B$305,0)),SUMIFS('Input-Ext Allocators'!Q$8:Q$63,'Input-Ext Allocators'!$B$8:$B$63,$F157))*$D157</f>
        <v>0</v>
      </c>
      <c r="U157" s="143">
        <f ca="1">IFERROR(INDEX(U$269:U$305,MATCH($F157,$B$269:$B$305,0))/INDEX($D$269:$D$305,MATCH($F157,$B$269:$B$305,0)),SUMIFS('Input-Ext Allocators'!R$8:R$63,'Input-Ext Allocators'!$B$8:$B$63,$F157))*$D157</f>
        <v>0</v>
      </c>
      <c r="V157" s="143">
        <f ca="1">IFERROR(INDEX(V$269:V$305,MATCH($F157,$B$269:$B$305,0))/INDEX($D$269:$D$305,MATCH($F157,$B$269:$B$305,0)),SUMIFS('Input-Ext Allocators'!S$8:S$63,'Input-Ext Allocators'!$B$8:$B$63,$F157))*$D157</f>
        <v>0</v>
      </c>
      <c r="W157" s="143">
        <f ca="1">IFERROR(INDEX(W$269:W$305,MATCH($F157,$B$269:$B$305,0))/INDEX($D$269:$D$305,MATCH($F157,$B$269:$B$305,0)),SUMIFS('Input-Ext Allocators'!T$8:T$63,'Input-Ext Allocators'!$B$8:$B$63,$F157))*$D157</f>
        <v>0</v>
      </c>
      <c r="X157" s="143">
        <f ca="1">IFERROR(INDEX(X$269:X$305,MATCH($F157,$B$269:$B$305,0))/INDEX($D$269:$D$305,MATCH($F157,$B$269:$B$305,0)),SUMIFS('Input-Ext Allocators'!U$8:U$63,'Input-Ext Allocators'!$B$8:$B$63,$F157))*$D157</f>
        <v>0</v>
      </c>
      <c r="Y157" s="143">
        <f ca="1">IFERROR(INDEX(Y$269:Y$305,MATCH($F157,$B$269:$B$305,0))/INDEX($D$269:$D$305,MATCH($F157,$B$269:$B$305,0)),SUMIFS('Input-Ext Allocators'!V$8:V$63,'Input-Ext Allocators'!$B$8:$B$63,$F157))*$D157</f>
        <v>0</v>
      </c>
      <c r="Z157" s="143">
        <f ca="1">IFERROR(INDEX(Z$269:Z$305,MATCH($F157,$B$269:$B$305,0))/INDEX($D$269:$D$305,MATCH($F157,$B$269:$B$305,0)),SUMIFS('Input-Ext Allocators'!W$8:W$63,'Input-Ext Allocators'!$B$8:$B$63,$F157))*$D157</f>
        <v>0</v>
      </c>
    </row>
    <row r="158" spans="1:26" outlineLevel="1">
      <c r="A158" s="113">
        <f>IF(ISBLANK('Input-Accounts'!A158),"",'Input-Accounts'!A158)</f>
        <v>135</v>
      </c>
      <c r="B158" s="17" t="str">
        <f>IF(ISBLANK('Input-Accounts'!B158),"",'Input-Accounts'!B158)</f>
        <v>Customer records and collection expenses</v>
      </c>
      <c r="C158" s="113">
        <f>IF(ISBLANK('Input-Accounts'!C158),"",'Input-Accounts'!C158)</f>
        <v>903</v>
      </c>
      <c r="D158" s="143">
        <f t="shared" ca="1" si="38"/>
        <v>0</v>
      </c>
      <c r="E158" s="143">
        <f t="shared" ca="1" si="33"/>
        <v>0</v>
      </c>
      <c r="F158" s="89" t="str" cm="1">
        <f t="array" aca="1" ref="F158" ca="1">IF(D158=0,"-",IF('Input-Accounts'!$E158&lt;&gt;0,'Input-Accounts'!$E158,INDEX('Input-Accounts'!$H158:$J158,,MATCH($F$6,'Input-Accounts'!$H$6:$J$6,0))))</f>
        <v>-</v>
      </c>
      <c r="G158" s="143">
        <f ca="1">IFERROR(INDEX(G$269:G$305,MATCH($F158,$B$269:$B$305,0))/INDEX($D$269:$D$305,MATCH($F158,$B$269:$B$305,0)),SUMIFS('Input-Ext Allocators'!D$8:D$63,'Input-Ext Allocators'!$B$8:$B$63,$F158))*$D158</f>
        <v>0</v>
      </c>
      <c r="H158" s="143">
        <f ca="1">IFERROR(INDEX(H$269:H$305,MATCH($F158,$B$269:$B$305,0))/INDEX($D$269:$D$305,MATCH($F158,$B$269:$B$305,0)),SUMIFS('Input-Ext Allocators'!E$8:E$63,'Input-Ext Allocators'!$B$8:$B$63,$F158))*$D158</f>
        <v>0</v>
      </c>
      <c r="I158" s="143">
        <f ca="1">IFERROR(INDEX(I$269:I$305,MATCH($F158,$B$269:$B$305,0))/INDEX($D$269:$D$305,MATCH($F158,$B$269:$B$305,0)),SUMIFS('Input-Ext Allocators'!F$8:F$63,'Input-Ext Allocators'!$B$8:$B$63,$F158))*$D158</f>
        <v>0</v>
      </c>
      <c r="J158" s="143">
        <f ca="1">IFERROR(INDEX(J$269:J$305,MATCH($F158,$B$269:$B$305,0))/INDEX($D$269:$D$305,MATCH($F158,$B$269:$B$305,0)),SUMIFS('Input-Ext Allocators'!G$8:G$63,'Input-Ext Allocators'!$B$8:$B$63,$F158))*$D158</f>
        <v>0</v>
      </c>
      <c r="K158" s="143">
        <f ca="1">IFERROR(INDEX(K$269:K$305,MATCH($F158,$B$269:$B$305,0))/INDEX($D$269:$D$305,MATCH($F158,$B$269:$B$305,0)),SUMIFS('Input-Ext Allocators'!H$8:H$63,'Input-Ext Allocators'!$B$8:$B$63,$F158))*$D158</f>
        <v>0</v>
      </c>
      <c r="L158" s="143">
        <f ca="1">IFERROR(INDEX(L$269:L$305,MATCH($F158,$B$269:$B$305,0))/INDEX($D$269:$D$305,MATCH($F158,$B$269:$B$305,0)),SUMIFS('Input-Ext Allocators'!I$8:I$63,'Input-Ext Allocators'!$B$8:$B$63,$F158))*$D158</f>
        <v>0</v>
      </c>
      <c r="M158" s="143">
        <f ca="1">IFERROR(INDEX(M$269:M$305,MATCH($F158,$B$269:$B$305,0))/INDEX($D$269:$D$305,MATCH($F158,$B$269:$B$305,0)),SUMIFS('Input-Ext Allocators'!J$8:J$63,'Input-Ext Allocators'!$B$8:$B$63,$F158))*$D158</f>
        <v>0</v>
      </c>
      <c r="N158" s="143">
        <f ca="1">IFERROR(INDEX(N$269:N$305,MATCH($F158,$B$269:$B$305,0))/INDEX($D$269:$D$305,MATCH($F158,$B$269:$B$305,0)),SUMIFS('Input-Ext Allocators'!K$8:K$63,'Input-Ext Allocators'!$B$8:$B$63,$F158))*$D158</f>
        <v>0</v>
      </c>
      <c r="O158" s="143">
        <f ca="1">IFERROR(INDEX(O$269:O$305,MATCH($F158,$B$269:$B$305,0))/INDEX($D$269:$D$305,MATCH($F158,$B$269:$B$305,0)),SUMIFS('Input-Ext Allocators'!L$8:L$63,'Input-Ext Allocators'!$B$8:$B$63,$F158))*$D158</f>
        <v>0</v>
      </c>
      <c r="P158" s="143">
        <f ca="1">IFERROR(INDEX(P$269:P$305,MATCH($F158,$B$269:$B$305,0))/INDEX($D$269:$D$305,MATCH($F158,$B$269:$B$305,0)),SUMIFS('Input-Ext Allocators'!M$8:M$63,'Input-Ext Allocators'!$B$8:$B$63,$F158))*$D158</f>
        <v>0</v>
      </c>
      <c r="Q158" s="143">
        <f ca="1">IFERROR(INDEX(Q$269:Q$305,MATCH($F158,$B$269:$B$305,0))/INDEX($D$269:$D$305,MATCH($F158,$B$269:$B$305,0)),SUMIFS('Input-Ext Allocators'!N$8:N$63,'Input-Ext Allocators'!$B$8:$B$63,$F158))*$D158</f>
        <v>0</v>
      </c>
      <c r="R158" s="143">
        <f ca="1">IFERROR(INDEX(R$269:R$305,MATCH($F158,$B$269:$B$305,0))/INDEX($D$269:$D$305,MATCH($F158,$B$269:$B$305,0)),SUMIFS('Input-Ext Allocators'!O$8:O$63,'Input-Ext Allocators'!$B$8:$B$63,$F158))*$D158</f>
        <v>0</v>
      </c>
      <c r="S158" s="143">
        <f ca="1">IFERROR(INDEX(S$269:S$305,MATCH($F158,$B$269:$B$305,0))/INDEX($D$269:$D$305,MATCH($F158,$B$269:$B$305,0)),SUMIFS('Input-Ext Allocators'!P$8:P$63,'Input-Ext Allocators'!$B$8:$B$63,$F158))*$D158</f>
        <v>0</v>
      </c>
      <c r="T158" s="143">
        <f ca="1">IFERROR(INDEX(T$269:T$305,MATCH($F158,$B$269:$B$305,0))/INDEX($D$269:$D$305,MATCH($F158,$B$269:$B$305,0)),SUMIFS('Input-Ext Allocators'!Q$8:Q$63,'Input-Ext Allocators'!$B$8:$B$63,$F158))*$D158</f>
        <v>0</v>
      </c>
      <c r="U158" s="143">
        <f ca="1">IFERROR(INDEX(U$269:U$305,MATCH($F158,$B$269:$B$305,0))/INDEX($D$269:$D$305,MATCH($F158,$B$269:$B$305,0)),SUMIFS('Input-Ext Allocators'!R$8:R$63,'Input-Ext Allocators'!$B$8:$B$63,$F158))*$D158</f>
        <v>0</v>
      </c>
      <c r="V158" s="143">
        <f ca="1">IFERROR(INDEX(V$269:V$305,MATCH($F158,$B$269:$B$305,0))/INDEX($D$269:$D$305,MATCH($F158,$B$269:$B$305,0)),SUMIFS('Input-Ext Allocators'!S$8:S$63,'Input-Ext Allocators'!$B$8:$B$63,$F158))*$D158</f>
        <v>0</v>
      </c>
      <c r="W158" s="143">
        <f ca="1">IFERROR(INDEX(W$269:W$305,MATCH($F158,$B$269:$B$305,0))/INDEX($D$269:$D$305,MATCH($F158,$B$269:$B$305,0)),SUMIFS('Input-Ext Allocators'!T$8:T$63,'Input-Ext Allocators'!$B$8:$B$63,$F158))*$D158</f>
        <v>0</v>
      </c>
      <c r="X158" s="143">
        <f ca="1">IFERROR(INDEX(X$269:X$305,MATCH($F158,$B$269:$B$305,0))/INDEX($D$269:$D$305,MATCH($F158,$B$269:$B$305,0)),SUMIFS('Input-Ext Allocators'!U$8:U$63,'Input-Ext Allocators'!$B$8:$B$63,$F158))*$D158</f>
        <v>0</v>
      </c>
      <c r="Y158" s="143">
        <f ca="1">IFERROR(INDEX(Y$269:Y$305,MATCH($F158,$B$269:$B$305,0))/INDEX($D$269:$D$305,MATCH($F158,$B$269:$B$305,0)),SUMIFS('Input-Ext Allocators'!V$8:V$63,'Input-Ext Allocators'!$B$8:$B$63,$F158))*$D158</f>
        <v>0</v>
      </c>
      <c r="Z158" s="143">
        <f ca="1">IFERROR(INDEX(Z$269:Z$305,MATCH($F158,$B$269:$B$305,0))/INDEX($D$269:$D$305,MATCH($F158,$B$269:$B$305,0)),SUMIFS('Input-Ext Allocators'!W$8:W$63,'Input-Ext Allocators'!$B$8:$B$63,$F158))*$D158</f>
        <v>0</v>
      </c>
    </row>
    <row r="159" spans="1:26" outlineLevel="1">
      <c r="A159" s="113">
        <f>IF(ISBLANK('Input-Accounts'!A159),"",'Input-Accounts'!A159)</f>
        <v>136</v>
      </c>
      <c r="B159" s="17" t="str">
        <f>IF(ISBLANK('Input-Accounts'!B159),"",'Input-Accounts'!B159)</f>
        <v>Uncollectible accounts</v>
      </c>
      <c r="C159" s="113">
        <f>IF(ISBLANK('Input-Accounts'!C159),"",'Input-Accounts'!C159)</f>
        <v>904</v>
      </c>
      <c r="D159" s="143">
        <f t="shared" ca="1" si="38"/>
        <v>0</v>
      </c>
      <c r="E159" s="143">
        <f t="shared" ca="1" si="33"/>
        <v>0</v>
      </c>
      <c r="F159" s="89" t="str" cm="1">
        <f t="array" aca="1" ref="F159" ca="1">IF(D159=0,"-",IF('Input-Accounts'!$E159&lt;&gt;0,'Input-Accounts'!$E159,INDEX('Input-Accounts'!$H159:$J159,,MATCH($F$6,'Input-Accounts'!$H$6:$J$6,0))))</f>
        <v>-</v>
      </c>
      <c r="G159" s="143">
        <f ca="1">IFERROR(INDEX(G$269:G$305,MATCH($F159,$B$269:$B$305,0))/INDEX($D$269:$D$305,MATCH($F159,$B$269:$B$305,0)),SUMIFS('Input-Ext Allocators'!D$8:D$63,'Input-Ext Allocators'!$B$8:$B$63,$F159))*$D159</f>
        <v>0</v>
      </c>
      <c r="H159" s="143">
        <f ca="1">IFERROR(INDEX(H$269:H$305,MATCH($F159,$B$269:$B$305,0))/INDEX($D$269:$D$305,MATCH($F159,$B$269:$B$305,0)),SUMIFS('Input-Ext Allocators'!E$8:E$63,'Input-Ext Allocators'!$B$8:$B$63,$F159))*$D159</f>
        <v>0</v>
      </c>
      <c r="I159" s="143">
        <f ca="1">IFERROR(INDEX(I$269:I$305,MATCH($F159,$B$269:$B$305,0))/INDEX($D$269:$D$305,MATCH($F159,$B$269:$B$305,0)),SUMIFS('Input-Ext Allocators'!F$8:F$63,'Input-Ext Allocators'!$B$8:$B$63,$F159))*$D159</f>
        <v>0</v>
      </c>
      <c r="J159" s="143">
        <f ca="1">IFERROR(INDEX(J$269:J$305,MATCH($F159,$B$269:$B$305,0))/INDEX($D$269:$D$305,MATCH($F159,$B$269:$B$305,0)),SUMIFS('Input-Ext Allocators'!G$8:G$63,'Input-Ext Allocators'!$B$8:$B$63,$F159))*$D159</f>
        <v>0</v>
      </c>
      <c r="K159" s="143">
        <f ca="1">IFERROR(INDEX(K$269:K$305,MATCH($F159,$B$269:$B$305,0))/INDEX($D$269:$D$305,MATCH($F159,$B$269:$B$305,0)),SUMIFS('Input-Ext Allocators'!H$8:H$63,'Input-Ext Allocators'!$B$8:$B$63,$F159))*$D159</f>
        <v>0</v>
      </c>
      <c r="L159" s="143">
        <f ca="1">IFERROR(INDEX(L$269:L$305,MATCH($F159,$B$269:$B$305,0))/INDEX($D$269:$D$305,MATCH($F159,$B$269:$B$305,0)),SUMIFS('Input-Ext Allocators'!I$8:I$63,'Input-Ext Allocators'!$B$8:$B$63,$F159))*$D159</f>
        <v>0</v>
      </c>
      <c r="M159" s="143">
        <f ca="1">IFERROR(INDEX(M$269:M$305,MATCH($F159,$B$269:$B$305,0))/INDEX($D$269:$D$305,MATCH($F159,$B$269:$B$305,0)),SUMIFS('Input-Ext Allocators'!J$8:J$63,'Input-Ext Allocators'!$B$8:$B$63,$F159))*$D159</f>
        <v>0</v>
      </c>
      <c r="N159" s="143">
        <f ca="1">IFERROR(INDEX(N$269:N$305,MATCH($F159,$B$269:$B$305,0))/INDEX($D$269:$D$305,MATCH($F159,$B$269:$B$305,0)),SUMIFS('Input-Ext Allocators'!K$8:K$63,'Input-Ext Allocators'!$B$8:$B$63,$F159))*$D159</f>
        <v>0</v>
      </c>
      <c r="O159" s="143">
        <f ca="1">IFERROR(INDEX(O$269:O$305,MATCH($F159,$B$269:$B$305,0))/INDEX($D$269:$D$305,MATCH($F159,$B$269:$B$305,0)),SUMIFS('Input-Ext Allocators'!L$8:L$63,'Input-Ext Allocators'!$B$8:$B$63,$F159))*$D159</f>
        <v>0</v>
      </c>
      <c r="P159" s="143">
        <f ca="1">IFERROR(INDEX(P$269:P$305,MATCH($F159,$B$269:$B$305,0))/INDEX($D$269:$D$305,MATCH($F159,$B$269:$B$305,0)),SUMIFS('Input-Ext Allocators'!M$8:M$63,'Input-Ext Allocators'!$B$8:$B$63,$F159))*$D159</f>
        <v>0</v>
      </c>
      <c r="Q159" s="143">
        <f ca="1">IFERROR(INDEX(Q$269:Q$305,MATCH($F159,$B$269:$B$305,0))/INDEX($D$269:$D$305,MATCH($F159,$B$269:$B$305,0)),SUMIFS('Input-Ext Allocators'!N$8:N$63,'Input-Ext Allocators'!$B$8:$B$63,$F159))*$D159</f>
        <v>0</v>
      </c>
      <c r="R159" s="143">
        <f ca="1">IFERROR(INDEX(R$269:R$305,MATCH($F159,$B$269:$B$305,0))/INDEX($D$269:$D$305,MATCH($F159,$B$269:$B$305,0)),SUMIFS('Input-Ext Allocators'!O$8:O$63,'Input-Ext Allocators'!$B$8:$B$63,$F159))*$D159</f>
        <v>0</v>
      </c>
      <c r="S159" s="143">
        <f ca="1">IFERROR(INDEX(S$269:S$305,MATCH($F159,$B$269:$B$305,0))/INDEX($D$269:$D$305,MATCH($F159,$B$269:$B$305,0)),SUMIFS('Input-Ext Allocators'!P$8:P$63,'Input-Ext Allocators'!$B$8:$B$63,$F159))*$D159</f>
        <v>0</v>
      </c>
      <c r="T159" s="143">
        <f ca="1">IFERROR(INDEX(T$269:T$305,MATCH($F159,$B$269:$B$305,0))/INDEX($D$269:$D$305,MATCH($F159,$B$269:$B$305,0)),SUMIFS('Input-Ext Allocators'!Q$8:Q$63,'Input-Ext Allocators'!$B$8:$B$63,$F159))*$D159</f>
        <v>0</v>
      </c>
      <c r="U159" s="143">
        <f ca="1">IFERROR(INDEX(U$269:U$305,MATCH($F159,$B$269:$B$305,0))/INDEX($D$269:$D$305,MATCH($F159,$B$269:$B$305,0)),SUMIFS('Input-Ext Allocators'!R$8:R$63,'Input-Ext Allocators'!$B$8:$B$63,$F159))*$D159</f>
        <v>0</v>
      </c>
      <c r="V159" s="143">
        <f ca="1">IFERROR(INDEX(V$269:V$305,MATCH($F159,$B$269:$B$305,0))/INDEX($D$269:$D$305,MATCH($F159,$B$269:$B$305,0)),SUMIFS('Input-Ext Allocators'!S$8:S$63,'Input-Ext Allocators'!$B$8:$B$63,$F159))*$D159</f>
        <v>0</v>
      </c>
      <c r="W159" s="143">
        <f ca="1">IFERROR(INDEX(W$269:W$305,MATCH($F159,$B$269:$B$305,0))/INDEX($D$269:$D$305,MATCH($F159,$B$269:$B$305,0)),SUMIFS('Input-Ext Allocators'!T$8:T$63,'Input-Ext Allocators'!$B$8:$B$63,$F159))*$D159</f>
        <v>0</v>
      </c>
      <c r="X159" s="143">
        <f ca="1">IFERROR(INDEX(X$269:X$305,MATCH($F159,$B$269:$B$305,0))/INDEX($D$269:$D$305,MATCH($F159,$B$269:$B$305,0)),SUMIFS('Input-Ext Allocators'!U$8:U$63,'Input-Ext Allocators'!$B$8:$B$63,$F159))*$D159</f>
        <v>0</v>
      </c>
      <c r="Y159" s="143">
        <f ca="1">IFERROR(INDEX(Y$269:Y$305,MATCH($F159,$B$269:$B$305,0))/INDEX($D$269:$D$305,MATCH($F159,$B$269:$B$305,0)),SUMIFS('Input-Ext Allocators'!V$8:V$63,'Input-Ext Allocators'!$B$8:$B$63,$F159))*$D159</f>
        <v>0</v>
      </c>
      <c r="Z159" s="143">
        <f ca="1">IFERROR(INDEX(Z$269:Z$305,MATCH($F159,$B$269:$B$305,0))/INDEX($D$269:$D$305,MATCH($F159,$B$269:$B$305,0)),SUMIFS('Input-Ext Allocators'!W$8:W$63,'Input-Ext Allocators'!$B$8:$B$63,$F159))*$D159</f>
        <v>0</v>
      </c>
    </row>
    <row r="160" spans="1:26" outlineLevel="1">
      <c r="A160" s="113">
        <f>IF(ISBLANK('Input-Accounts'!A160),"",'Input-Accounts'!A160)</f>
        <v>137</v>
      </c>
      <c r="B160" s="17" t="str">
        <f>IF(ISBLANK('Input-Accounts'!B160),"",'Input-Accounts'!B160)</f>
        <v xml:space="preserve">Miscellaneous customer accounts expenses </v>
      </c>
      <c r="C160" s="113">
        <f>IF(ISBLANK('Input-Accounts'!C160),"",'Input-Accounts'!C160)</f>
        <v>905</v>
      </c>
      <c r="D160" s="143">
        <f t="shared" ca="1" si="38"/>
        <v>0</v>
      </c>
      <c r="E160" s="143">
        <f t="shared" ca="1" si="33"/>
        <v>0</v>
      </c>
      <c r="F160" s="89" t="str" cm="1">
        <f t="array" aca="1" ref="F160" ca="1">IF(D160=0,"-",IF('Input-Accounts'!$E160&lt;&gt;0,'Input-Accounts'!$E160,INDEX('Input-Accounts'!$H160:$J160,,MATCH($F$6,'Input-Accounts'!$H$6:$J$6,0))))</f>
        <v>-</v>
      </c>
      <c r="G160" s="143">
        <f ca="1">IFERROR(INDEX(G$269:G$305,MATCH($F160,$B$269:$B$305,0))/INDEX($D$269:$D$305,MATCH($F160,$B$269:$B$305,0)),SUMIFS('Input-Ext Allocators'!D$8:D$63,'Input-Ext Allocators'!$B$8:$B$63,$F160))*$D160</f>
        <v>0</v>
      </c>
      <c r="H160" s="143">
        <f ca="1">IFERROR(INDEX(H$269:H$305,MATCH($F160,$B$269:$B$305,0))/INDEX($D$269:$D$305,MATCH($F160,$B$269:$B$305,0)),SUMIFS('Input-Ext Allocators'!E$8:E$63,'Input-Ext Allocators'!$B$8:$B$63,$F160))*$D160</f>
        <v>0</v>
      </c>
      <c r="I160" s="143">
        <f ca="1">IFERROR(INDEX(I$269:I$305,MATCH($F160,$B$269:$B$305,0))/INDEX($D$269:$D$305,MATCH($F160,$B$269:$B$305,0)),SUMIFS('Input-Ext Allocators'!F$8:F$63,'Input-Ext Allocators'!$B$8:$B$63,$F160))*$D160</f>
        <v>0</v>
      </c>
      <c r="J160" s="143">
        <f ca="1">IFERROR(INDEX(J$269:J$305,MATCH($F160,$B$269:$B$305,0))/INDEX($D$269:$D$305,MATCH($F160,$B$269:$B$305,0)),SUMIFS('Input-Ext Allocators'!G$8:G$63,'Input-Ext Allocators'!$B$8:$B$63,$F160))*$D160</f>
        <v>0</v>
      </c>
      <c r="K160" s="143">
        <f ca="1">IFERROR(INDEX(K$269:K$305,MATCH($F160,$B$269:$B$305,0))/INDEX($D$269:$D$305,MATCH($F160,$B$269:$B$305,0)),SUMIFS('Input-Ext Allocators'!H$8:H$63,'Input-Ext Allocators'!$B$8:$B$63,$F160))*$D160</f>
        <v>0</v>
      </c>
      <c r="L160" s="143">
        <f ca="1">IFERROR(INDEX(L$269:L$305,MATCH($F160,$B$269:$B$305,0))/INDEX($D$269:$D$305,MATCH($F160,$B$269:$B$305,0)),SUMIFS('Input-Ext Allocators'!I$8:I$63,'Input-Ext Allocators'!$B$8:$B$63,$F160))*$D160</f>
        <v>0</v>
      </c>
      <c r="M160" s="143">
        <f ca="1">IFERROR(INDEX(M$269:M$305,MATCH($F160,$B$269:$B$305,0))/INDEX($D$269:$D$305,MATCH($F160,$B$269:$B$305,0)),SUMIFS('Input-Ext Allocators'!J$8:J$63,'Input-Ext Allocators'!$B$8:$B$63,$F160))*$D160</f>
        <v>0</v>
      </c>
      <c r="N160" s="143">
        <f ca="1">IFERROR(INDEX(N$269:N$305,MATCH($F160,$B$269:$B$305,0))/INDEX($D$269:$D$305,MATCH($F160,$B$269:$B$305,0)),SUMIFS('Input-Ext Allocators'!K$8:K$63,'Input-Ext Allocators'!$B$8:$B$63,$F160))*$D160</f>
        <v>0</v>
      </c>
      <c r="O160" s="143">
        <f ca="1">IFERROR(INDEX(O$269:O$305,MATCH($F160,$B$269:$B$305,0))/INDEX($D$269:$D$305,MATCH($F160,$B$269:$B$305,0)),SUMIFS('Input-Ext Allocators'!L$8:L$63,'Input-Ext Allocators'!$B$8:$B$63,$F160))*$D160</f>
        <v>0</v>
      </c>
      <c r="P160" s="143">
        <f ca="1">IFERROR(INDEX(P$269:P$305,MATCH($F160,$B$269:$B$305,0))/INDEX($D$269:$D$305,MATCH($F160,$B$269:$B$305,0)),SUMIFS('Input-Ext Allocators'!M$8:M$63,'Input-Ext Allocators'!$B$8:$B$63,$F160))*$D160</f>
        <v>0</v>
      </c>
      <c r="Q160" s="143">
        <f ca="1">IFERROR(INDEX(Q$269:Q$305,MATCH($F160,$B$269:$B$305,0))/INDEX($D$269:$D$305,MATCH($F160,$B$269:$B$305,0)),SUMIFS('Input-Ext Allocators'!N$8:N$63,'Input-Ext Allocators'!$B$8:$B$63,$F160))*$D160</f>
        <v>0</v>
      </c>
      <c r="R160" s="143">
        <f ca="1">IFERROR(INDEX(R$269:R$305,MATCH($F160,$B$269:$B$305,0))/INDEX($D$269:$D$305,MATCH($F160,$B$269:$B$305,0)),SUMIFS('Input-Ext Allocators'!O$8:O$63,'Input-Ext Allocators'!$B$8:$B$63,$F160))*$D160</f>
        <v>0</v>
      </c>
      <c r="S160" s="143">
        <f ca="1">IFERROR(INDEX(S$269:S$305,MATCH($F160,$B$269:$B$305,0))/INDEX($D$269:$D$305,MATCH($F160,$B$269:$B$305,0)),SUMIFS('Input-Ext Allocators'!P$8:P$63,'Input-Ext Allocators'!$B$8:$B$63,$F160))*$D160</f>
        <v>0</v>
      </c>
      <c r="T160" s="143">
        <f ca="1">IFERROR(INDEX(T$269:T$305,MATCH($F160,$B$269:$B$305,0))/INDEX($D$269:$D$305,MATCH($F160,$B$269:$B$305,0)),SUMIFS('Input-Ext Allocators'!Q$8:Q$63,'Input-Ext Allocators'!$B$8:$B$63,$F160))*$D160</f>
        <v>0</v>
      </c>
      <c r="U160" s="143">
        <f ca="1">IFERROR(INDEX(U$269:U$305,MATCH($F160,$B$269:$B$305,0))/INDEX($D$269:$D$305,MATCH($F160,$B$269:$B$305,0)),SUMIFS('Input-Ext Allocators'!R$8:R$63,'Input-Ext Allocators'!$B$8:$B$63,$F160))*$D160</f>
        <v>0</v>
      </c>
      <c r="V160" s="143">
        <f ca="1">IFERROR(INDEX(V$269:V$305,MATCH($F160,$B$269:$B$305,0))/INDEX($D$269:$D$305,MATCH($F160,$B$269:$B$305,0)),SUMIFS('Input-Ext Allocators'!S$8:S$63,'Input-Ext Allocators'!$B$8:$B$63,$F160))*$D160</f>
        <v>0</v>
      </c>
      <c r="W160" s="143">
        <f ca="1">IFERROR(INDEX(W$269:W$305,MATCH($F160,$B$269:$B$305,0))/INDEX($D$269:$D$305,MATCH($F160,$B$269:$B$305,0)),SUMIFS('Input-Ext Allocators'!T$8:T$63,'Input-Ext Allocators'!$B$8:$B$63,$F160))*$D160</f>
        <v>0</v>
      </c>
      <c r="X160" s="143">
        <f ca="1">IFERROR(INDEX(X$269:X$305,MATCH($F160,$B$269:$B$305,0))/INDEX($D$269:$D$305,MATCH($F160,$B$269:$B$305,0)),SUMIFS('Input-Ext Allocators'!U$8:U$63,'Input-Ext Allocators'!$B$8:$B$63,$F160))*$D160</f>
        <v>0</v>
      </c>
      <c r="Y160" s="143">
        <f ca="1">IFERROR(INDEX(Y$269:Y$305,MATCH($F160,$B$269:$B$305,0))/INDEX($D$269:$D$305,MATCH($F160,$B$269:$B$305,0)),SUMIFS('Input-Ext Allocators'!V$8:V$63,'Input-Ext Allocators'!$B$8:$B$63,$F160))*$D160</f>
        <v>0</v>
      </c>
      <c r="Z160" s="143">
        <f ca="1">IFERROR(INDEX(Z$269:Z$305,MATCH($F160,$B$269:$B$305,0))/INDEX($D$269:$D$305,MATCH($F160,$B$269:$B$305,0)),SUMIFS('Input-Ext Allocators'!W$8:W$63,'Input-Ext Allocators'!$B$8:$B$63,$F160))*$D160</f>
        <v>0</v>
      </c>
    </row>
    <row r="161" spans="1:26" outlineLevel="1">
      <c r="A161" s="113">
        <f>IF(ISBLANK('Input-Accounts'!A161),"",'Input-Accounts'!A161)</f>
        <v>138</v>
      </c>
      <c r="B161" s="79" t="str">
        <f>IF(ISBLANK('Input-Accounts'!B161),"",'Input-Accounts'!B161)</f>
        <v>Subtotal - Customer Account</v>
      </c>
      <c r="C161" s="113" t="str">
        <f>IF(ISBLANK('Input-Accounts'!C161),"",'Input-Accounts'!C161)</f>
        <v/>
      </c>
      <c r="D161" s="144">
        <f ca="1">SUBTOTAL(9,D156:D160)</f>
        <v>0</v>
      </c>
      <c r="E161" s="143">
        <f t="shared" ca="1" si="33"/>
        <v>0</v>
      </c>
      <c r="G161" s="144">
        <f t="shared" ref="G161:Z161" ca="1" si="39">SUBTOTAL(9,G156:G160)</f>
        <v>0</v>
      </c>
      <c r="H161" s="144">
        <f t="shared" ca="1" si="39"/>
        <v>0</v>
      </c>
      <c r="I161" s="144">
        <f t="shared" ca="1" si="39"/>
        <v>0</v>
      </c>
      <c r="J161" s="144">
        <f t="shared" ca="1" si="39"/>
        <v>0</v>
      </c>
      <c r="K161" s="144">
        <f t="shared" ca="1" si="39"/>
        <v>0</v>
      </c>
      <c r="L161" s="144">
        <f t="shared" ca="1" si="39"/>
        <v>0</v>
      </c>
      <c r="M161" s="144">
        <f t="shared" ca="1" si="39"/>
        <v>0</v>
      </c>
      <c r="N161" s="144">
        <f t="shared" ca="1" si="39"/>
        <v>0</v>
      </c>
      <c r="O161" s="144">
        <f t="shared" ca="1" si="39"/>
        <v>0</v>
      </c>
      <c r="P161" s="144">
        <f t="shared" ca="1" si="39"/>
        <v>0</v>
      </c>
      <c r="Q161" s="144">
        <f t="shared" ca="1" si="39"/>
        <v>0</v>
      </c>
      <c r="R161" s="144">
        <f t="shared" ca="1" si="39"/>
        <v>0</v>
      </c>
      <c r="S161" s="144">
        <f t="shared" ca="1" si="39"/>
        <v>0</v>
      </c>
      <c r="T161" s="144">
        <f t="shared" ca="1" si="39"/>
        <v>0</v>
      </c>
      <c r="U161" s="144">
        <f t="shared" ca="1" si="39"/>
        <v>0</v>
      </c>
      <c r="V161" s="144">
        <f t="shared" ca="1" si="39"/>
        <v>0</v>
      </c>
      <c r="W161" s="144">
        <f t="shared" ca="1" si="39"/>
        <v>0</v>
      </c>
      <c r="X161" s="144">
        <f t="shared" ca="1" si="39"/>
        <v>0</v>
      </c>
      <c r="Y161" s="144">
        <f t="shared" ca="1" si="39"/>
        <v>0</v>
      </c>
      <c r="Z161" s="144">
        <f t="shared" ca="1" si="39"/>
        <v>0</v>
      </c>
    </row>
    <row r="162" spans="1:26" outlineLevel="1">
      <c r="A162" s="113" t="str">
        <f>IF(ISBLANK('Input-Accounts'!A162),"",'Input-Accounts'!A162)</f>
        <v/>
      </c>
      <c r="B162" s="79" t="str">
        <f>IF(ISBLANK('Input-Accounts'!B162),"",'Input-Accounts'!B162)</f>
        <v/>
      </c>
      <c r="C162" s="113" t="str">
        <f>IF(ISBLANK('Input-Accounts'!C162),"",'Input-Accounts'!C162)</f>
        <v/>
      </c>
      <c r="D162" s="143"/>
      <c r="E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</row>
    <row r="163" spans="1:26" outlineLevel="1">
      <c r="A163" s="113">
        <f>IF(ISBLANK('Input-Accounts'!A163),"",'Input-Accounts'!A163)</f>
        <v>139</v>
      </c>
      <c r="B163" s="81" t="str">
        <f>IF(ISBLANK('Input-Accounts'!B163),"",'Input-Accounts'!B163)</f>
        <v>Customer Service &amp; Information Expenses</v>
      </c>
      <c r="C163" s="113" t="str">
        <f>IF(ISBLANK('Input-Accounts'!C163),"",'Input-Accounts'!C163)</f>
        <v/>
      </c>
      <c r="D163" s="143"/>
      <c r="E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</row>
    <row r="164" spans="1:26" outlineLevel="1">
      <c r="A164" s="113">
        <f>IF(ISBLANK('Input-Accounts'!A164),"",'Input-Accounts'!A164)</f>
        <v>140</v>
      </c>
      <c r="B164" s="17" t="str">
        <f>IF(ISBLANK('Input-Accounts'!B164),"",'Input-Accounts'!B164)</f>
        <v xml:space="preserve">Supervision </v>
      </c>
      <c r="C164" s="113">
        <f>IF(ISBLANK('Input-Accounts'!C164),"",'Input-Accounts'!C164)</f>
        <v>907</v>
      </c>
      <c r="D164" s="143">
        <f t="shared" ref="D164:D167" ca="1" si="40">INDIRECT("Classification!"&amp;$D$5&amp;ROW())</f>
        <v>0</v>
      </c>
      <c r="E164" s="143">
        <f t="shared" ca="1" si="33"/>
        <v>0</v>
      </c>
      <c r="F164" s="89" t="str" cm="1">
        <f t="array" aca="1" ref="F164" ca="1">IF(D164=0,"-",IF('Input-Accounts'!$E164&lt;&gt;0,'Input-Accounts'!$E164,INDEX('Input-Accounts'!$H164:$J164,,MATCH($F$6,'Input-Accounts'!$H$6:$J$6,0))))</f>
        <v>-</v>
      </c>
      <c r="G164" s="143">
        <f ca="1">IFERROR(INDEX(G$269:G$305,MATCH($F164,$B$269:$B$305,0))/INDEX($D$269:$D$305,MATCH($F164,$B$269:$B$305,0)),SUMIFS('Input-Ext Allocators'!D$8:D$63,'Input-Ext Allocators'!$B$8:$B$63,$F164))*$D164</f>
        <v>0</v>
      </c>
      <c r="H164" s="143">
        <f ca="1">IFERROR(INDEX(H$269:H$305,MATCH($F164,$B$269:$B$305,0))/INDEX($D$269:$D$305,MATCH($F164,$B$269:$B$305,0)),SUMIFS('Input-Ext Allocators'!E$8:E$63,'Input-Ext Allocators'!$B$8:$B$63,$F164))*$D164</f>
        <v>0</v>
      </c>
      <c r="I164" s="143">
        <f ca="1">IFERROR(INDEX(I$269:I$305,MATCH($F164,$B$269:$B$305,0))/INDEX($D$269:$D$305,MATCH($F164,$B$269:$B$305,0)),SUMIFS('Input-Ext Allocators'!F$8:F$63,'Input-Ext Allocators'!$B$8:$B$63,$F164))*$D164</f>
        <v>0</v>
      </c>
      <c r="J164" s="143">
        <f ca="1">IFERROR(INDEX(J$269:J$305,MATCH($F164,$B$269:$B$305,0))/INDEX($D$269:$D$305,MATCH($F164,$B$269:$B$305,0)),SUMIFS('Input-Ext Allocators'!G$8:G$63,'Input-Ext Allocators'!$B$8:$B$63,$F164))*$D164</f>
        <v>0</v>
      </c>
      <c r="K164" s="143">
        <f ca="1">IFERROR(INDEX(K$269:K$305,MATCH($F164,$B$269:$B$305,0))/INDEX($D$269:$D$305,MATCH($F164,$B$269:$B$305,0)),SUMIFS('Input-Ext Allocators'!H$8:H$63,'Input-Ext Allocators'!$B$8:$B$63,$F164))*$D164</f>
        <v>0</v>
      </c>
      <c r="L164" s="143">
        <f ca="1">IFERROR(INDEX(L$269:L$305,MATCH($F164,$B$269:$B$305,0))/INDEX($D$269:$D$305,MATCH($F164,$B$269:$B$305,0)),SUMIFS('Input-Ext Allocators'!I$8:I$63,'Input-Ext Allocators'!$B$8:$B$63,$F164))*$D164</f>
        <v>0</v>
      </c>
      <c r="M164" s="143">
        <f ca="1">IFERROR(INDEX(M$269:M$305,MATCH($F164,$B$269:$B$305,0))/INDEX($D$269:$D$305,MATCH($F164,$B$269:$B$305,0)),SUMIFS('Input-Ext Allocators'!J$8:J$63,'Input-Ext Allocators'!$B$8:$B$63,$F164))*$D164</f>
        <v>0</v>
      </c>
      <c r="N164" s="143">
        <f ca="1">IFERROR(INDEX(N$269:N$305,MATCH($F164,$B$269:$B$305,0))/INDEX($D$269:$D$305,MATCH($F164,$B$269:$B$305,0)),SUMIFS('Input-Ext Allocators'!K$8:K$63,'Input-Ext Allocators'!$B$8:$B$63,$F164))*$D164</f>
        <v>0</v>
      </c>
      <c r="O164" s="143">
        <f ca="1">IFERROR(INDEX(O$269:O$305,MATCH($F164,$B$269:$B$305,0))/INDEX($D$269:$D$305,MATCH($F164,$B$269:$B$305,0)),SUMIFS('Input-Ext Allocators'!L$8:L$63,'Input-Ext Allocators'!$B$8:$B$63,$F164))*$D164</f>
        <v>0</v>
      </c>
      <c r="P164" s="143">
        <f ca="1">IFERROR(INDEX(P$269:P$305,MATCH($F164,$B$269:$B$305,0))/INDEX($D$269:$D$305,MATCH($F164,$B$269:$B$305,0)),SUMIFS('Input-Ext Allocators'!M$8:M$63,'Input-Ext Allocators'!$B$8:$B$63,$F164))*$D164</f>
        <v>0</v>
      </c>
      <c r="Q164" s="143">
        <f ca="1">IFERROR(INDEX(Q$269:Q$305,MATCH($F164,$B$269:$B$305,0))/INDEX($D$269:$D$305,MATCH($F164,$B$269:$B$305,0)),SUMIFS('Input-Ext Allocators'!N$8:N$63,'Input-Ext Allocators'!$B$8:$B$63,$F164))*$D164</f>
        <v>0</v>
      </c>
      <c r="R164" s="143">
        <f ca="1">IFERROR(INDEX(R$269:R$305,MATCH($F164,$B$269:$B$305,0))/INDEX($D$269:$D$305,MATCH($F164,$B$269:$B$305,0)),SUMIFS('Input-Ext Allocators'!O$8:O$63,'Input-Ext Allocators'!$B$8:$B$63,$F164))*$D164</f>
        <v>0</v>
      </c>
      <c r="S164" s="143">
        <f ca="1">IFERROR(INDEX(S$269:S$305,MATCH($F164,$B$269:$B$305,0))/INDEX($D$269:$D$305,MATCH($F164,$B$269:$B$305,0)),SUMIFS('Input-Ext Allocators'!P$8:P$63,'Input-Ext Allocators'!$B$8:$B$63,$F164))*$D164</f>
        <v>0</v>
      </c>
      <c r="T164" s="143">
        <f ca="1">IFERROR(INDEX(T$269:T$305,MATCH($F164,$B$269:$B$305,0))/INDEX($D$269:$D$305,MATCH($F164,$B$269:$B$305,0)),SUMIFS('Input-Ext Allocators'!Q$8:Q$63,'Input-Ext Allocators'!$B$8:$B$63,$F164))*$D164</f>
        <v>0</v>
      </c>
      <c r="U164" s="143">
        <f ca="1">IFERROR(INDEX(U$269:U$305,MATCH($F164,$B$269:$B$305,0))/INDEX($D$269:$D$305,MATCH($F164,$B$269:$B$305,0)),SUMIFS('Input-Ext Allocators'!R$8:R$63,'Input-Ext Allocators'!$B$8:$B$63,$F164))*$D164</f>
        <v>0</v>
      </c>
      <c r="V164" s="143">
        <f ca="1">IFERROR(INDEX(V$269:V$305,MATCH($F164,$B$269:$B$305,0))/INDEX($D$269:$D$305,MATCH($F164,$B$269:$B$305,0)),SUMIFS('Input-Ext Allocators'!S$8:S$63,'Input-Ext Allocators'!$B$8:$B$63,$F164))*$D164</f>
        <v>0</v>
      </c>
      <c r="W164" s="143">
        <f ca="1">IFERROR(INDEX(W$269:W$305,MATCH($F164,$B$269:$B$305,0))/INDEX($D$269:$D$305,MATCH($F164,$B$269:$B$305,0)),SUMIFS('Input-Ext Allocators'!T$8:T$63,'Input-Ext Allocators'!$B$8:$B$63,$F164))*$D164</f>
        <v>0</v>
      </c>
      <c r="X164" s="143">
        <f ca="1">IFERROR(INDEX(X$269:X$305,MATCH($F164,$B$269:$B$305,0))/INDEX($D$269:$D$305,MATCH($F164,$B$269:$B$305,0)),SUMIFS('Input-Ext Allocators'!U$8:U$63,'Input-Ext Allocators'!$B$8:$B$63,$F164))*$D164</f>
        <v>0</v>
      </c>
      <c r="Y164" s="143">
        <f ca="1">IFERROR(INDEX(Y$269:Y$305,MATCH($F164,$B$269:$B$305,0))/INDEX($D$269:$D$305,MATCH($F164,$B$269:$B$305,0)),SUMIFS('Input-Ext Allocators'!V$8:V$63,'Input-Ext Allocators'!$B$8:$B$63,$F164))*$D164</f>
        <v>0</v>
      </c>
      <c r="Z164" s="143">
        <f ca="1">IFERROR(INDEX(Z$269:Z$305,MATCH($F164,$B$269:$B$305,0))/INDEX($D$269:$D$305,MATCH($F164,$B$269:$B$305,0)),SUMIFS('Input-Ext Allocators'!W$8:W$63,'Input-Ext Allocators'!$B$8:$B$63,$F164))*$D164</f>
        <v>0</v>
      </c>
    </row>
    <row r="165" spans="1:26" outlineLevel="1">
      <c r="A165" s="113">
        <f>IF(ISBLANK('Input-Accounts'!A165),"",'Input-Accounts'!A165)</f>
        <v>141</v>
      </c>
      <c r="B165" s="17" t="str">
        <f>IF(ISBLANK('Input-Accounts'!B165),"",'Input-Accounts'!B165)</f>
        <v xml:space="preserve">Customer assistance expenses </v>
      </c>
      <c r="C165" s="113">
        <f>IF(ISBLANK('Input-Accounts'!C165),"",'Input-Accounts'!C165)</f>
        <v>908</v>
      </c>
      <c r="D165" s="143">
        <f t="shared" ca="1" si="40"/>
        <v>0</v>
      </c>
      <c r="E165" s="143">
        <f t="shared" ca="1" si="33"/>
        <v>0</v>
      </c>
      <c r="F165" s="89" t="str" cm="1">
        <f t="array" aca="1" ref="F165" ca="1">IF(D165=0,"-",IF('Input-Accounts'!$E165&lt;&gt;0,'Input-Accounts'!$E165,INDEX('Input-Accounts'!$H165:$J165,,MATCH($F$6,'Input-Accounts'!$H$6:$J$6,0))))</f>
        <v>-</v>
      </c>
      <c r="G165" s="143">
        <f ca="1">IFERROR(INDEX(G$269:G$305,MATCH($F165,$B$269:$B$305,0))/INDEX($D$269:$D$305,MATCH($F165,$B$269:$B$305,0)),SUMIFS('Input-Ext Allocators'!D$8:D$63,'Input-Ext Allocators'!$B$8:$B$63,$F165))*$D165</f>
        <v>0</v>
      </c>
      <c r="H165" s="143">
        <f ca="1">IFERROR(INDEX(H$269:H$305,MATCH($F165,$B$269:$B$305,0))/INDEX($D$269:$D$305,MATCH($F165,$B$269:$B$305,0)),SUMIFS('Input-Ext Allocators'!E$8:E$63,'Input-Ext Allocators'!$B$8:$B$63,$F165))*$D165</f>
        <v>0</v>
      </c>
      <c r="I165" s="143">
        <f ca="1">IFERROR(INDEX(I$269:I$305,MATCH($F165,$B$269:$B$305,0))/INDEX($D$269:$D$305,MATCH($F165,$B$269:$B$305,0)),SUMIFS('Input-Ext Allocators'!F$8:F$63,'Input-Ext Allocators'!$B$8:$B$63,$F165))*$D165</f>
        <v>0</v>
      </c>
      <c r="J165" s="143">
        <f ca="1">IFERROR(INDEX(J$269:J$305,MATCH($F165,$B$269:$B$305,0))/INDEX($D$269:$D$305,MATCH($F165,$B$269:$B$305,0)),SUMIFS('Input-Ext Allocators'!G$8:G$63,'Input-Ext Allocators'!$B$8:$B$63,$F165))*$D165</f>
        <v>0</v>
      </c>
      <c r="K165" s="143">
        <f ca="1">IFERROR(INDEX(K$269:K$305,MATCH($F165,$B$269:$B$305,0))/INDEX($D$269:$D$305,MATCH($F165,$B$269:$B$305,0)),SUMIFS('Input-Ext Allocators'!H$8:H$63,'Input-Ext Allocators'!$B$8:$B$63,$F165))*$D165</f>
        <v>0</v>
      </c>
      <c r="L165" s="143">
        <f ca="1">IFERROR(INDEX(L$269:L$305,MATCH($F165,$B$269:$B$305,0))/INDEX($D$269:$D$305,MATCH($F165,$B$269:$B$305,0)),SUMIFS('Input-Ext Allocators'!I$8:I$63,'Input-Ext Allocators'!$B$8:$B$63,$F165))*$D165</f>
        <v>0</v>
      </c>
      <c r="M165" s="143">
        <f ca="1">IFERROR(INDEX(M$269:M$305,MATCH($F165,$B$269:$B$305,0))/INDEX($D$269:$D$305,MATCH($F165,$B$269:$B$305,0)),SUMIFS('Input-Ext Allocators'!J$8:J$63,'Input-Ext Allocators'!$B$8:$B$63,$F165))*$D165</f>
        <v>0</v>
      </c>
      <c r="N165" s="143">
        <f ca="1">IFERROR(INDEX(N$269:N$305,MATCH($F165,$B$269:$B$305,0))/INDEX($D$269:$D$305,MATCH($F165,$B$269:$B$305,0)),SUMIFS('Input-Ext Allocators'!K$8:K$63,'Input-Ext Allocators'!$B$8:$B$63,$F165))*$D165</f>
        <v>0</v>
      </c>
      <c r="O165" s="143">
        <f ca="1">IFERROR(INDEX(O$269:O$305,MATCH($F165,$B$269:$B$305,0))/INDEX($D$269:$D$305,MATCH($F165,$B$269:$B$305,0)),SUMIFS('Input-Ext Allocators'!L$8:L$63,'Input-Ext Allocators'!$B$8:$B$63,$F165))*$D165</f>
        <v>0</v>
      </c>
      <c r="P165" s="143">
        <f ca="1">IFERROR(INDEX(P$269:P$305,MATCH($F165,$B$269:$B$305,0))/INDEX($D$269:$D$305,MATCH($F165,$B$269:$B$305,0)),SUMIFS('Input-Ext Allocators'!M$8:M$63,'Input-Ext Allocators'!$B$8:$B$63,$F165))*$D165</f>
        <v>0</v>
      </c>
      <c r="Q165" s="143">
        <f ca="1">IFERROR(INDEX(Q$269:Q$305,MATCH($F165,$B$269:$B$305,0))/INDEX($D$269:$D$305,MATCH($F165,$B$269:$B$305,0)),SUMIFS('Input-Ext Allocators'!N$8:N$63,'Input-Ext Allocators'!$B$8:$B$63,$F165))*$D165</f>
        <v>0</v>
      </c>
      <c r="R165" s="143">
        <f ca="1">IFERROR(INDEX(R$269:R$305,MATCH($F165,$B$269:$B$305,0))/INDEX($D$269:$D$305,MATCH($F165,$B$269:$B$305,0)),SUMIFS('Input-Ext Allocators'!O$8:O$63,'Input-Ext Allocators'!$B$8:$B$63,$F165))*$D165</f>
        <v>0</v>
      </c>
      <c r="S165" s="143">
        <f ca="1">IFERROR(INDEX(S$269:S$305,MATCH($F165,$B$269:$B$305,0))/INDEX($D$269:$D$305,MATCH($F165,$B$269:$B$305,0)),SUMIFS('Input-Ext Allocators'!P$8:P$63,'Input-Ext Allocators'!$B$8:$B$63,$F165))*$D165</f>
        <v>0</v>
      </c>
      <c r="T165" s="143">
        <f ca="1">IFERROR(INDEX(T$269:T$305,MATCH($F165,$B$269:$B$305,0))/INDEX($D$269:$D$305,MATCH($F165,$B$269:$B$305,0)),SUMIFS('Input-Ext Allocators'!Q$8:Q$63,'Input-Ext Allocators'!$B$8:$B$63,$F165))*$D165</f>
        <v>0</v>
      </c>
      <c r="U165" s="143">
        <f ca="1">IFERROR(INDEX(U$269:U$305,MATCH($F165,$B$269:$B$305,0))/INDEX($D$269:$D$305,MATCH($F165,$B$269:$B$305,0)),SUMIFS('Input-Ext Allocators'!R$8:R$63,'Input-Ext Allocators'!$B$8:$B$63,$F165))*$D165</f>
        <v>0</v>
      </c>
      <c r="V165" s="143">
        <f ca="1">IFERROR(INDEX(V$269:V$305,MATCH($F165,$B$269:$B$305,0))/INDEX($D$269:$D$305,MATCH($F165,$B$269:$B$305,0)),SUMIFS('Input-Ext Allocators'!S$8:S$63,'Input-Ext Allocators'!$B$8:$B$63,$F165))*$D165</f>
        <v>0</v>
      </c>
      <c r="W165" s="143">
        <f ca="1">IFERROR(INDEX(W$269:W$305,MATCH($F165,$B$269:$B$305,0))/INDEX($D$269:$D$305,MATCH($F165,$B$269:$B$305,0)),SUMIFS('Input-Ext Allocators'!T$8:T$63,'Input-Ext Allocators'!$B$8:$B$63,$F165))*$D165</f>
        <v>0</v>
      </c>
      <c r="X165" s="143">
        <f ca="1">IFERROR(INDEX(X$269:X$305,MATCH($F165,$B$269:$B$305,0))/INDEX($D$269:$D$305,MATCH($F165,$B$269:$B$305,0)),SUMIFS('Input-Ext Allocators'!U$8:U$63,'Input-Ext Allocators'!$B$8:$B$63,$F165))*$D165</f>
        <v>0</v>
      </c>
      <c r="Y165" s="143">
        <f ca="1">IFERROR(INDEX(Y$269:Y$305,MATCH($F165,$B$269:$B$305,0))/INDEX($D$269:$D$305,MATCH($F165,$B$269:$B$305,0)),SUMIFS('Input-Ext Allocators'!V$8:V$63,'Input-Ext Allocators'!$B$8:$B$63,$F165))*$D165</f>
        <v>0</v>
      </c>
      <c r="Z165" s="143">
        <f ca="1">IFERROR(INDEX(Z$269:Z$305,MATCH($F165,$B$269:$B$305,0))/INDEX($D$269:$D$305,MATCH($F165,$B$269:$B$305,0)),SUMIFS('Input-Ext Allocators'!W$8:W$63,'Input-Ext Allocators'!$B$8:$B$63,$F165))*$D165</f>
        <v>0</v>
      </c>
    </row>
    <row r="166" spans="1:26" outlineLevel="1">
      <c r="A166" s="113">
        <f>IF(ISBLANK('Input-Accounts'!A166),"",'Input-Accounts'!A166)</f>
        <v>142</v>
      </c>
      <c r="B166" s="17" t="str">
        <f>IF(ISBLANK('Input-Accounts'!B166),"",'Input-Accounts'!B166)</f>
        <v xml:space="preserve">Informational and instructional advertising expenses </v>
      </c>
      <c r="C166" s="113">
        <f>IF(ISBLANK('Input-Accounts'!C166),"",'Input-Accounts'!C166)</f>
        <v>909</v>
      </c>
      <c r="D166" s="143">
        <f t="shared" ca="1" si="40"/>
        <v>0</v>
      </c>
      <c r="E166" s="143">
        <f t="shared" ca="1" si="33"/>
        <v>0</v>
      </c>
      <c r="F166" s="89" t="str" cm="1">
        <f t="array" aca="1" ref="F166" ca="1">IF(D166=0,"-",IF('Input-Accounts'!$E166&lt;&gt;0,'Input-Accounts'!$E166,INDEX('Input-Accounts'!$H166:$J166,,MATCH($F$6,'Input-Accounts'!$H$6:$J$6,0))))</f>
        <v>-</v>
      </c>
      <c r="G166" s="143">
        <f ca="1">IFERROR(INDEX(G$269:G$305,MATCH($F166,$B$269:$B$305,0))/INDEX($D$269:$D$305,MATCH($F166,$B$269:$B$305,0)),SUMIFS('Input-Ext Allocators'!D$8:D$63,'Input-Ext Allocators'!$B$8:$B$63,$F166))*$D166</f>
        <v>0</v>
      </c>
      <c r="H166" s="143">
        <f ca="1">IFERROR(INDEX(H$269:H$305,MATCH($F166,$B$269:$B$305,0))/INDEX($D$269:$D$305,MATCH($F166,$B$269:$B$305,0)),SUMIFS('Input-Ext Allocators'!E$8:E$63,'Input-Ext Allocators'!$B$8:$B$63,$F166))*$D166</f>
        <v>0</v>
      </c>
      <c r="I166" s="143">
        <f ca="1">IFERROR(INDEX(I$269:I$305,MATCH($F166,$B$269:$B$305,0))/INDEX($D$269:$D$305,MATCH($F166,$B$269:$B$305,0)),SUMIFS('Input-Ext Allocators'!F$8:F$63,'Input-Ext Allocators'!$B$8:$B$63,$F166))*$D166</f>
        <v>0</v>
      </c>
      <c r="J166" s="143">
        <f ca="1">IFERROR(INDEX(J$269:J$305,MATCH($F166,$B$269:$B$305,0))/INDEX($D$269:$D$305,MATCH($F166,$B$269:$B$305,0)),SUMIFS('Input-Ext Allocators'!G$8:G$63,'Input-Ext Allocators'!$B$8:$B$63,$F166))*$D166</f>
        <v>0</v>
      </c>
      <c r="K166" s="143">
        <f ca="1">IFERROR(INDEX(K$269:K$305,MATCH($F166,$B$269:$B$305,0))/INDEX($D$269:$D$305,MATCH($F166,$B$269:$B$305,0)),SUMIFS('Input-Ext Allocators'!H$8:H$63,'Input-Ext Allocators'!$B$8:$B$63,$F166))*$D166</f>
        <v>0</v>
      </c>
      <c r="L166" s="143">
        <f ca="1">IFERROR(INDEX(L$269:L$305,MATCH($F166,$B$269:$B$305,0))/INDEX($D$269:$D$305,MATCH($F166,$B$269:$B$305,0)),SUMIFS('Input-Ext Allocators'!I$8:I$63,'Input-Ext Allocators'!$B$8:$B$63,$F166))*$D166</f>
        <v>0</v>
      </c>
      <c r="M166" s="143">
        <f ca="1">IFERROR(INDEX(M$269:M$305,MATCH($F166,$B$269:$B$305,0))/INDEX($D$269:$D$305,MATCH($F166,$B$269:$B$305,0)),SUMIFS('Input-Ext Allocators'!J$8:J$63,'Input-Ext Allocators'!$B$8:$B$63,$F166))*$D166</f>
        <v>0</v>
      </c>
      <c r="N166" s="143">
        <f ca="1">IFERROR(INDEX(N$269:N$305,MATCH($F166,$B$269:$B$305,0))/INDEX($D$269:$D$305,MATCH($F166,$B$269:$B$305,0)),SUMIFS('Input-Ext Allocators'!K$8:K$63,'Input-Ext Allocators'!$B$8:$B$63,$F166))*$D166</f>
        <v>0</v>
      </c>
      <c r="O166" s="143">
        <f ca="1">IFERROR(INDEX(O$269:O$305,MATCH($F166,$B$269:$B$305,0))/INDEX($D$269:$D$305,MATCH($F166,$B$269:$B$305,0)),SUMIFS('Input-Ext Allocators'!L$8:L$63,'Input-Ext Allocators'!$B$8:$B$63,$F166))*$D166</f>
        <v>0</v>
      </c>
      <c r="P166" s="143">
        <f ca="1">IFERROR(INDEX(P$269:P$305,MATCH($F166,$B$269:$B$305,0))/INDEX($D$269:$D$305,MATCH($F166,$B$269:$B$305,0)),SUMIFS('Input-Ext Allocators'!M$8:M$63,'Input-Ext Allocators'!$B$8:$B$63,$F166))*$D166</f>
        <v>0</v>
      </c>
      <c r="Q166" s="143">
        <f ca="1">IFERROR(INDEX(Q$269:Q$305,MATCH($F166,$B$269:$B$305,0))/INDEX($D$269:$D$305,MATCH($F166,$B$269:$B$305,0)),SUMIFS('Input-Ext Allocators'!N$8:N$63,'Input-Ext Allocators'!$B$8:$B$63,$F166))*$D166</f>
        <v>0</v>
      </c>
      <c r="R166" s="143">
        <f ca="1">IFERROR(INDEX(R$269:R$305,MATCH($F166,$B$269:$B$305,0))/INDEX($D$269:$D$305,MATCH($F166,$B$269:$B$305,0)),SUMIFS('Input-Ext Allocators'!O$8:O$63,'Input-Ext Allocators'!$B$8:$B$63,$F166))*$D166</f>
        <v>0</v>
      </c>
      <c r="S166" s="143">
        <f ca="1">IFERROR(INDEX(S$269:S$305,MATCH($F166,$B$269:$B$305,0))/INDEX($D$269:$D$305,MATCH($F166,$B$269:$B$305,0)),SUMIFS('Input-Ext Allocators'!P$8:P$63,'Input-Ext Allocators'!$B$8:$B$63,$F166))*$D166</f>
        <v>0</v>
      </c>
      <c r="T166" s="143">
        <f ca="1">IFERROR(INDEX(T$269:T$305,MATCH($F166,$B$269:$B$305,0))/INDEX($D$269:$D$305,MATCH($F166,$B$269:$B$305,0)),SUMIFS('Input-Ext Allocators'!Q$8:Q$63,'Input-Ext Allocators'!$B$8:$B$63,$F166))*$D166</f>
        <v>0</v>
      </c>
      <c r="U166" s="143">
        <f ca="1">IFERROR(INDEX(U$269:U$305,MATCH($F166,$B$269:$B$305,0))/INDEX($D$269:$D$305,MATCH($F166,$B$269:$B$305,0)),SUMIFS('Input-Ext Allocators'!R$8:R$63,'Input-Ext Allocators'!$B$8:$B$63,$F166))*$D166</f>
        <v>0</v>
      </c>
      <c r="V166" s="143">
        <f ca="1">IFERROR(INDEX(V$269:V$305,MATCH($F166,$B$269:$B$305,0))/INDEX($D$269:$D$305,MATCH($F166,$B$269:$B$305,0)),SUMIFS('Input-Ext Allocators'!S$8:S$63,'Input-Ext Allocators'!$B$8:$B$63,$F166))*$D166</f>
        <v>0</v>
      </c>
      <c r="W166" s="143">
        <f ca="1">IFERROR(INDEX(W$269:W$305,MATCH($F166,$B$269:$B$305,0))/INDEX($D$269:$D$305,MATCH($F166,$B$269:$B$305,0)),SUMIFS('Input-Ext Allocators'!T$8:T$63,'Input-Ext Allocators'!$B$8:$B$63,$F166))*$D166</f>
        <v>0</v>
      </c>
      <c r="X166" s="143">
        <f ca="1">IFERROR(INDEX(X$269:X$305,MATCH($F166,$B$269:$B$305,0))/INDEX($D$269:$D$305,MATCH($F166,$B$269:$B$305,0)),SUMIFS('Input-Ext Allocators'!U$8:U$63,'Input-Ext Allocators'!$B$8:$B$63,$F166))*$D166</f>
        <v>0</v>
      </c>
      <c r="Y166" s="143">
        <f ca="1">IFERROR(INDEX(Y$269:Y$305,MATCH($F166,$B$269:$B$305,0))/INDEX($D$269:$D$305,MATCH($F166,$B$269:$B$305,0)),SUMIFS('Input-Ext Allocators'!V$8:V$63,'Input-Ext Allocators'!$B$8:$B$63,$F166))*$D166</f>
        <v>0</v>
      </c>
      <c r="Z166" s="143">
        <f ca="1">IFERROR(INDEX(Z$269:Z$305,MATCH($F166,$B$269:$B$305,0))/INDEX($D$269:$D$305,MATCH($F166,$B$269:$B$305,0)),SUMIFS('Input-Ext Allocators'!W$8:W$63,'Input-Ext Allocators'!$B$8:$B$63,$F166))*$D166</f>
        <v>0</v>
      </c>
    </row>
    <row r="167" spans="1:26" outlineLevel="1">
      <c r="A167" s="113">
        <f>IF(ISBLANK('Input-Accounts'!A167),"",'Input-Accounts'!A167)</f>
        <v>143</v>
      </c>
      <c r="B167" s="17" t="str">
        <f>IF(ISBLANK('Input-Accounts'!B167),"",'Input-Accounts'!B167)</f>
        <v>Miscellaneous customer service and informational expenses</v>
      </c>
      <c r="C167" s="113">
        <f>IF(ISBLANK('Input-Accounts'!C167),"",'Input-Accounts'!C167)</f>
        <v>910</v>
      </c>
      <c r="D167" s="143">
        <f t="shared" ca="1" si="40"/>
        <v>0</v>
      </c>
      <c r="E167" s="143">
        <f ca="1">IFERROR(IF(D167="","",IF(D167=0,0,IF(ABS(D167-SUM($G167:$Z167))&lt;Check_Limit,0,1))),1)</f>
        <v>0</v>
      </c>
      <c r="F167" s="89" t="str" cm="1">
        <f t="array" aca="1" ref="F167" ca="1">IF(D167=0,"-",IF('Input-Accounts'!$E167&lt;&gt;0,'Input-Accounts'!$E167,INDEX('Input-Accounts'!$H167:$J167,,MATCH($F$6,'Input-Accounts'!$H$6:$J$6,0))))</f>
        <v>-</v>
      </c>
      <c r="G167" s="143">
        <f ca="1">IFERROR(INDEX(G$269:G$305,MATCH($F167,$B$269:$B$305,0))/INDEX($D$269:$D$305,MATCH($F167,$B$269:$B$305,0)),SUMIFS('Input-Ext Allocators'!D$8:D$63,'Input-Ext Allocators'!$B$8:$B$63,$F167))*$D167</f>
        <v>0</v>
      </c>
      <c r="H167" s="143">
        <f ca="1">IFERROR(INDEX(H$269:H$305,MATCH($F167,$B$269:$B$305,0))/INDEX($D$269:$D$305,MATCH($F167,$B$269:$B$305,0)),SUMIFS('Input-Ext Allocators'!E$8:E$63,'Input-Ext Allocators'!$B$8:$B$63,$F167))*$D167</f>
        <v>0</v>
      </c>
      <c r="I167" s="143">
        <f ca="1">IFERROR(INDEX(I$269:I$305,MATCH($F167,$B$269:$B$305,0))/INDEX($D$269:$D$305,MATCH($F167,$B$269:$B$305,0)),SUMIFS('Input-Ext Allocators'!F$8:F$63,'Input-Ext Allocators'!$B$8:$B$63,$F167))*$D167</f>
        <v>0</v>
      </c>
      <c r="J167" s="143">
        <f ca="1">IFERROR(INDEX(J$269:J$305,MATCH($F167,$B$269:$B$305,0))/INDEX($D$269:$D$305,MATCH($F167,$B$269:$B$305,0)),SUMIFS('Input-Ext Allocators'!G$8:G$63,'Input-Ext Allocators'!$B$8:$B$63,$F167))*$D167</f>
        <v>0</v>
      </c>
      <c r="K167" s="143">
        <f ca="1">IFERROR(INDEX(K$269:K$305,MATCH($F167,$B$269:$B$305,0))/INDEX($D$269:$D$305,MATCH($F167,$B$269:$B$305,0)),SUMIFS('Input-Ext Allocators'!H$8:H$63,'Input-Ext Allocators'!$B$8:$B$63,$F167))*$D167</f>
        <v>0</v>
      </c>
      <c r="L167" s="143">
        <f ca="1">IFERROR(INDEX(L$269:L$305,MATCH($F167,$B$269:$B$305,0))/INDEX($D$269:$D$305,MATCH($F167,$B$269:$B$305,0)),SUMIFS('Input-Ext Allocators'!I$8:I$63,'Input-Ext Allocators'!$B$8:$B$63,$F167))*$D167</f>
        <v>0</v>
      </c>
      <c r="M167" s="143">
        <f ca="1">IFERROR(INDEX(M$269:M$305,MATCH($F167,$B$269:$B$305,0))/INDEX($D$269:$D$305,MATCH($F167,$B$269:$B$305,0)),SUMIFS('Input-Ext Allocators'!J$8:J$63,'Input-Ext Allocators'!$B$8:$B$63,$F167))*$D167</f>
        <v>0</v>
      </c>
      <c r="N167" s="143">
        <f ca="1">IFERROR(INDEX(N$269:N$305,MATCH($F167,$B$269:$B$305,0))/INDEX($D$269:$D$305,MATCH($F167,$B$269:$B$305,0)),SUMIFS('Input-Ext Allocators'!K$8:K$63,'Input-Ext Allocators'!$B$8:$B$63,$F167))*$D167</f>
        <v>0</v>
      </c>
      <c r="O167" s="143">
        <f ca="1">IFERROR(INDEX(O$269:O$305,MATCH($F167,$B$269:$B$305,0))/INDEX($D$269:$D$305,MATCH($F167,$B$269:$B$305,0)),SUMIFS('Input-Ext Allocators'!L$8:L$63,'Input-Ext Allocators'!$B$8:$B$63,$F167))*$D167</f>
        <v>0</v>
      </c>
      <c r="P167" s="143">
        <f ca="1">IFERROR(INDEX(P$269:P$305,MATCH($F167,$B$269:$B$305,0))/INDEX($D$269:$D$305,MATCH($F167,$B$269:$B$305,0)),SUMIFS('Input-Ext Allocators'!M$8:M$63,'Input-Ext Allocators'!$B$8:$B$63,$F167))*$D167</f>
        <v>0</v>
      </c>
      <c r="Q167" s="143">
        <f ca="1">IFERROR(INDEX(Q$269:Q$305,MATCH($F167,$B$269:$B$305,0))/INDEX($D$269:$D$305,MATCH($F167,$B$269:$B$305,0)),SUMIFS('Input-Ext Allocators'!N$8:N$63,'Input-Ext Allocators'!$B$8:$B$63,$F167))*$D167</f>
        <v>0</v>
      </c>
      <c r="R167" s="143">
        <f ca="1">IFERROR(INDEX(R$269:R$305,MATCH($F167,$B$269:$B$305,0))/INDEX($D$269:$D$305,MATCH($F167,$B$269:$B$305,0)),SUMIFS('Input-Ext Allocators'!O$8:O$63,'Input-Ext Allocators'!$B$8:$B$63,$F167))*$D167</f>
        <v>0</v>
      </c>
      <c r="S167" s="143">
        <f ca="1">IFERROR(INDEX(S$269:S$305,MATCH($F167,$B$269:$B$305,0))/INDEX($D$269:$D$305,MATCH($F167,$B$269:$B$305,0)),SUMIFS('Input-Ext Allocators'!P$8:P$63,'Input-Ext Allocators'!$B$8:$B$63,$F167))*$D167</f>
        <v>0</v>
      </c>
      <c r="T167" s="143">
        <f ca="1">IFERROR(INDEX(T$269:T$305,MATCH($F167,$B$269:$B$305,0))/INDEX($D$269:$D$305,MATCH($F167,$B$269:$B$305,0)),SUMIFS('Input-Ext Allocators'!Q$8:Q$63,'Input-Ext Allocators'!$B$8:$B$63,$F167))*$D167</f>
        <v>0</v>
      </c>
      <c r="U167" s="143">
        <f ca="1">IFERROR(INDEX(U$269:U$305,MATCH($F167,$B$269:$B$305,0))/INDEX($D$269:$D$305,MATCH($F167,$B$269:$B$305,0)),SUMIFS('Input-Ext Allocators'!R$8:R$63,'Input-Ext Allocators'!$B$8:$B$63,$F167))*$D167</f>
        <v>0</v>
      </c>
      <c r="V167" s="143">
        <f ca="1">IFERROR(INDEX(V$269:V$305,MATCH($F167,$B$269:$B$305,0))/INDEX($D$269:$D$305,MATCH($F167,$B$269:$B$305,0)),SUMIFS('Input-Ext Allocators'!S$8:S$63,'Input-Ext Allocators'!$B$8:$B$63,$F167))*$D167</f>
        <v>0</v>
      </c>
      <c r="W167" s="143">
        <f ca="1">IFERROR(INDEX(W$269:W$305,MATCH($F167,$B$269:$B$305,0))/INDEX($D$269:$D$305,MATCH($F167,$B$269:$B$305,0)),SUMIFS('Input-Ext Allocators'!T$8:T$63,'Input-Ext Allocators'!$B$8:$B$63,$F167))*$D167</f>
        <v>0</v>
      </c>
      <c r="X167" s="143">
        <f ca="1">IFERROR(INDEX(X$269:X$305,MATCH($F167,$B$269:$B$305,0))/INDEX($D$269:$D$305,MATCH($F167,$B$269:$B$305,0)),SUMIFS('Input-Ext Allocators'!U$8:U$63,'Input-Ext Allocators'!$B$8:$B$63,$F167))*$D167</f>
        <v>0</v>
      </c>
      <c r="Y167" s="143">
        <f ca="1">IFERROR(INDEX(Y$269:Y$305,MATCH($F167,$B$269:$B$305,0))/INDEX($D$269:$D$305,MATCH($F167,$B$269:$B$305,0)),SUMIFS('Input-Ext Allocators'!V$8:V$63,'Input-Ext Allocators'!$B$8:$B$63,$F167))*$D167</f>
        <v>0</v>
      </c>
      <c r="Z167" s="143">
        <f ca="1">IFERROR(INDEX(Z$269:Z$305,MATCH($F167,$B$269:$B$305,0))/INDEX($D$269:$D$305,MATCH($F167,$B$269:$B$305,0)),SUMIFS('Input-Ext Allocators'!W$8:W$63,'Input-Ext Allocators'!$B$8:$B$63,$F167))*$D167</f>
        <v>0</v>
      </c>
    </row>
    <row r="168" spans="1:26" outlineLevel="1">
      <c r="A168" s="113">
        <f>IF(ISBLANK('Input-Accounts'!A168),"",'Input-Accounts'!A168)</f>
        <v>144</v>
      </c>
      <c r="B168" s="79" t="str">
        <f>IF(ISBLANK('Input-Accounts'!B168),"",'Input-Accounts'!B168)</f>
        <v>Subtotal - Customer Service &amp; Information Expenses</v>
      </c>
      <c r="C168" s="113" t="str">
        <f>IF(ISBLANK('Input-Accounts'!C168),"",'Input-Accounts'!C168)</f>
        <v/>
      </c>
      <c r="D168" s="144">
        <f ca="1">SUBTOTAL(9,D164:D167)</f>
        <v>0</v>
      </c>
      <c r="E168" s="143">
        <f t="shared" ref="E168:E175" ca="1" si="41">IFERROR(IF(D168="","",IF(D168=0,0,IF(ABS(D168-SUM($G168:$Z168))&lt;Check_Limit,0,1))),1)</f>
        <v>0</v>
      </c>
      <c r="G168" s="144">
        <f t="shared" ref="G168:Z168" ca="1" si="42">SUBTOTAL(9,G164:G167)</f>
        <v>0</v>
      </c>
      <c r="H168" s="144">
        <f t="shared" ca="1" si="42"/>
        <v>0</v>
      </c>
      <c r="I168" s="144">
        <f t="shared" ca="1" si="42"/>
        <v>0</v>
      </c>
      <c r="J168" s="144">
        <f t="shared" ca="1" si="42"/>
        <v>0</v>
      </c>
      <c r="K168" s="144">
        <f t="shared" ca="1" si="42"/>
        <v>0</v>
      </c>
      <c r="L168" s="144">
        <f t="shared" ca="1" si="42"/>
        <v>0</v>
      </c>
      <c r="M168" s="144">
        <f t="shared" ca="1" si="42"/>
        <v>0</v>
      </c>
      <c r="N168" s="144">
        <f t="shared" ca="1" si="42"/>
        <v>0</v>
      </c>
      <c r="O168" s="144">
        <f t="shared" ca="1" si="42"/>
        <v>0</v>
      </c>
      <c r="P168" s="144">
        <f t="shared" ca="1" si="42"/>
        <v>0</v>
      </c>
      <c r="Q168" s="144">
        <f t="shared" ca="1" si="42"/>
        <v>0</v>
      </c>
      <c r="R168" s="144">
        <f t="shared" ca="1" si="42"/>
        <v>0</v>
      </c>
      <c r="S168" s="144">
        <f t="shared" ca="1" si="42"/>
        <v>0</v>
      </c>
      <c r="T168" s="144">
        <f t="shared" ca="1" si="42"/>
        <v>0</v>
      </c>
      <c r="U168" s="144">
        <f t="shared" ca="1" si="42"/>
        <v>0</v>
      </c>
      <c r="V168" s="144">
        <f t="shared" ca="1" si="42"/>
        <v>0</v>
      </c>
      <c r="W168" s="144">
        <f t="shared" ca="1" si="42"/>
        <v>0</v>
      </c>
      <c r="X168" s="144">
        <f t="shared" ca="1" si="42"/>
        <v>0</v>
      </c>
      <c r="Y168" s="144">
        <f t="shared" ca="1" si="42"/>
        <v>0</v>
      </c>
      <c r="Z168" s="144">
        <f t="shared" ca="1" si="42"/>
        <v>0</v>
      </c>
    </row>
    <row r="169" spans="1:26" outlineLevel="1">
      <c r="A169" s="113" t="str">
        <f>IF(ISBLANK('Input-Accounts'!A169),"",'Input-Accounts'!A169)</f>
        <v/>
      </c>
      <c r="B169" s="81" t="str">
        <f>IF(ISBLANK('Input-Accounts'!B169),"",'Input-Accounts'!B169)</f>
        <v/>
      </c>
      <c r="C169" s="113" t="str">
        <f>IF(ISBLANK('Input-Accounts'!C169),"",'Input-Accounts'!C169)</f>
        <v/>
      </c>
      <c r="D169" s="143"/>
      <c r="E169" s="143"/>
      <c r="F169" s="89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</row>
    <row r="170" spans="1:26" outlineLevel="1">
      <c r="A170" s="113">
        <f>IF(ISBLANK('Input-Accounts'!A170),"",'Input-Accounts'!A170)</f>
        <v>145</v>
      </c>
      <c r="B170" s="81" t="str">
        <f>IF(ISBLANK('Input-Accounts'!B170),"",'Input-Accounts'!B170)</f>
        <v>Sales Expenses</v>
      </c>
      <c r="C170" s="113" t="str">
        <f>IF(ISBLANK('Input-Accounts'!C170),"",'Input-Accounts'!C170)</f>
        <v/>
      </c>
      <c r="D170" s="143"/>
      <c r="E170" s="143"/>
      <c r="F170" s="89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</row>
    <row r="171" spans="1:26" outlineLevel="1">
      <c r="A171" s="113">
        <f>IF(ISBLANK('Input-Accounts'!A171),"",'Input-Accounts'!A171)</f>
        <v>146</v>
      </c>
      <c r="B171" s="17" t="str">
        <f>IF(ISBLANK('Input-Accounts'!B171),"",'Input-Accounts'!B171)</f>
        <v>Supervision</v>
      </c>
      <c r="C171" s="113">
        <f>IF(ISBLANK('Input-Accounts'!C171),"",'Input-Accounts'!C171)</f>
        <v>911</v>
      </c>
      <c r="D171" s="143">
        <f t="shared" ref="D171:D174" ca="1" si="43">INDIRECT("Classification!"&amp;$D$5&amp;ROW())</f>
        <v>0</v>
      </c>
      <c r="E171" s="143">
        <f t="shared" ca="1" si="41"/>
        <v>0</v>
      </c>
      <c r="F171" s="89" t="str" cm="1">
        <f t="array" aca="1" ref="F171" ca="1">IF(D171=0,"-",IF('Input-Accounts'!$E171&lt;&gt;0,'Input-Accounts'!$E171,INDEX('Input-Accounts'!$H171:$J171,,MATCH($F$6,'Input-Accounts'!$H$6:$J$6,0))))</f>
        <v>-</v>
      </c>
      <c r="G171" s="143">
        <f ca="1">IFERROR(INDEX(G$269:G$305,MATCH($F171,$B$269:$B$305,0))/INDEX($D$269:$D$305,MATCH($F171,$B$269:$B$305,0)),SUMIFS('Input-Ext Allocators'!D$8:D$63,'Input-Ext Allocators'!$B$8:$B$63,$F171))*$D171</f>
        <v>0</v>
      </c>
      <c r="H171" s="143">
        <f ca="1">IFERROR(INDEX(H$269:H$305,MATCH($F171,$B$269:$B$305,0))/INDEX($D$269:$D$305,MATCH($F171,$B$269:$B$305,0)),SUMIFS('Input-Ext Allocators'!E$8:E$63,'Input-Ext Allocators'!$B$8:$B$63,$F171))*$D171</f>
        <v>0</v>
      </c>
      <c r="I171" s="143">
        <f ca="1">IFERROR(INDEX(I$269:I$305,MATCH($F171,$B$269:$B$305,0))/INDEX($D$269:$D$305,MATCH($F171,$B$269:$B$305,0)),SUMIFS('Input-Ext Allocators'!F$8:F$63,'Input-Ext Allocators'!$B$8:$B$63,$F171))*$D171</f>
        <v>0</v>
      </c>
      <c r="J171" s="143">
        <f ca="1">IFERROR(INDEX(J$269:J$305,MATCH($F171,$B$269:$B$305,0))/INDEX($D$269:$D$305,MATCH($F171,$B$269:$B$305,0)),SUMIFS('Input-Ext Allocators'!G$8:G$63,'Input-Ext Allocators'!$B$8:$B$63,$F171))*$D171</f>
        <v>0</v>
      </c>
      <c r="K171" s="143">
        <f ca="1">IFERROR(INDEX(K$269:K$305,MATCH($F171,$B$269:$B$305,0))/INDEX($D$269:$D$305,MATCH($F171,$B$269:$B$305,0)),SUMIFS('Input-Ext Allocators'!H$8:H$63,'Input-Ext Allocators'!$B$8:$B$63,$F171))*$D171</f>
        <v>0</v>
      </c>
      <c r="L171" s="143">
        <f ca="1">IFERROR(INDEX(L$269:L$305,MATCH($F171,$B$269:$B$305,0))/INDEX($D$269:$D$305,MATCH($F171,$B$269:$B$305,0)),SUMIFS('Input-Ext Allocators'!I$8:I$63,'Input-Ext Allocators'!$B$8:$B$63,$F171))*$D171</f>
        <v>0</v>
      </c>
      <c r="M171" s="143">
        <f ca="1">IFERROR(INDEX(M$269:M$305,MATCH($F171,$B$269:$B$305,0))/INDEX($D$269:$D$305,MATCH($F171,$B$269:$B$305,0)),SUMIFS('Input-Ext Allocators'!J$8:J$63,'Input-Ext Allocators'!$B$8:$B$63,$F171))*$D171</f>
        <v>0</v>
      </c>
      <c r="N171" s="143">
        <f ca="1">IFERROR(INDEX(N$269:N$305,MATCH($F171,$B$269:$B$305,0))/INDEX($D$269:$D$305,MATCH($F171,$B$269:$B$305,0)),SUMIFS('Input-Ext Allocators'!K$8:K$63,'Input-Ext Allocators'!$B$8:$B$63,$F171))*$D171</f>
        <v>0</v>
      </c>
      <c r="O171" s="143">
        <f ca="1">IFERROR(INDEX(O$269:O$305,MATCH($F171,$B$269:$B$305,0))/INDEX($D$269:$D$305,MATCH($F171,$B$269:$B$305,0)),SUMIFS('Input-Ext Allocators'!L$8:L$63,'Input-Ext Allocators'!$B$8:$B$63,$F171))*$D171</f>
        <v>0</v>
      </c>
      <c r="P171" s="143">
        <f ca="1">IFERROR(INDEX(P$269:P$305,MATCH($F171,$B$269:$B$305,0))/INDEX($D$269:$D$305,MATCH($F171,$B$269:$B$305,0)),SUMIFS('Input-Ext Allocators'!M$8:M$63,'Input-Ext Allocators'!$B$8:$B$63,$F171))*$D171</f>
        <v>0</v>
      </c>
      <c r="Q171" s="143">
        <f ca="1">IFERROR(INDEX(Q$269:Q$305,MATCH($F171,$B$269:$B$305,0))/INDEX($D$269:$D$305,MATCH($F171,$B$269:$B$305,0)),SUMIFS('Input-Ext Allocators'!N$8:N$63,'Input-Ext Allocators'!$B$8:$B$63,$F171))*$D171</f>
        <v>0</v>
      </c>
      <c r="R171" s="143">
        <f ca="1">IFERROR(INDEX(R$269:R$305,MATCH($F171,$B$269:$B$305,0))/INDEX($D$269:$D$305,MATCH($F171,$B$269:$B$305,0)),SUMIFS('Input-Ext Allocators'!O$8:O$63,'Input-Ext Allocators'!$B$8:$B$63,$F171))*$D171</f>
        <v>0</v>
      </c>
      <c r="S171" s="143">
        <f ca="1">IFERROR(INDEX(S$269:S$305,MATCH($F171,$B$269:$B$305,0))/INDEX($D$269:$D$305,MATCH($F171,$B$269:$B$305,0)),SUMIFS('Input-Ext Allocators'!P$8:P$63,'Input-Ext Allocators'!$B$8:$B$63,$F171))*$D171</f>
        <v>0</v>
      </c>
      <c r="T171" s="143">
        <f ca="1">IFERROR(INDEX(T$269:T$305,MATCH($F171,$B$269:$B$305,0))/INDEX($D$269:$D$305,MATCH($F171,$B$269:$B$305,0)),SUMIFS('Input-Ext Allocators'!Q$8:Q$63,'Input-Ext Allocators'!$B$8:$B$63,$F171))*$D171</f>
        <v>0</v>
      </c>
      <c r="U171" s="143">
        <f ca="1">IFERROR(INDEX(U$269:U$305,MATCH($F171,$B$269:$B$305,0))/INDEX($D$269:$D$305,MATCH($F171,$B$269:$B$305,0)),SUMIFS('Input-Ext Allocators'!R$8:R$63,'Input-Ext Allocators'!$B$8:$B$63,$F171))*$D171</f>
        <v>0</v>
      </c>
      <c r="V171" s="143">
        <f ca="1">IFERROR(INDEX(V$269:V$305,MATCH($F171,$B$269:$B$305,0))/INDEX($D$269:$D$305,MATCH($F171,$B$269:$B$305,0)),SUMIFS('Input-Ext Allocators'!S$8:S$63,'Input-Ext Allocators'!$B$8:$B$63,$F171))*$D171</f>
        <v>0</v>
      </c>
      <c r="W171" s="143">
        <f ca="1">IFERROR(INDEX(W$269:W$305,MATCH($F171,$B$269:$B$305,0))/INDEX($D$269:$D$305,MATCH($F171,$B$269:$B$305,0)),SUMIFS('Input-Ext Allocators'!T$8:T$63,'Input-Ext Allocators'!$B$8:$B$63,$F171))*$D171</f>
        <v>0</v>
      </c>
      <c r="X171" s="143">
        <f ca="1">IFERROR(INDEX(X$269:X$305,MATCH($F171,$B$269:$B$305,0))/INDEX($D$269:$D$305,MATCH($F171,$B$269:$B$305,0)),SUMIFS('Input-Ext Allocators'!U$8:U$63,'Input-Ext Allocators'!$B$8:$B$63,$F171))*$D171</f>
        <v>0</v>
      </c>
      <c r="Y171" s="143">
        <f ca="1">IFERROR(INDEX(Y$269:Y$305,MATCH($F171,$B$269:$B$305,0))/INDEX($D$269:$D$305,MATCH($F171,$B$269:$B$305,0)),SUMIFS('Input-Ext Allocators'!V$8:V$63,'Input-Ext Allocators'!$B$8:$B$63,$F171))*$D171</f>
        <v>0</v>
      </c>
      <c r="Z171" s="143">
        <f ca="1">IFERROR(INDEX(Z$269:Z$305,MATCH($F171,$B$269:$B$305,0))/INDEX($D$269:$D$305,MATCH($F171,$B$269:$B$305,0)),SUMIFS('Input-Ext Allocators'!W$8:W$63,'Input-Ext Allocators'!$B$8:$B$63,$F171))*$D171</f>
        <v>0</v>
      </c>
    </row>
    <row r="172" spans="1:26" outlineLevel="1">
      <c r="A172" s="113">
        <f>IF(ISBLANK('Input-Accounts'!A172),"",'Input-Accounts'!A172)</f>
        <v>147</v>
      </c>
      <c r="B172" s="17" t="str">
        <f>IF(ISBLANK('Input-Accounts'!B172),"",'Input-Accounts'!B172)</f>
        <v>Demonstrating and selling expenses</v>
      </c>
      <c r="C172" s="113">
        <f>IF(ISBLANK('Input-Accounts'!C172),"",'Input-Accounts'!C172)</f>
        <v>912</v>
      </c>
      <c r="D172" s="143">
        <f t="shared" ca="1" si="43"/>
        <v>0</v>
      </c>
      <c r="E172" s="143">
        <f t="shared" ca="1" si="41"/>
        <v>0</v>
      </c>
      <c r="F172" s="89" t="str" cm="1">
        <f t="array" aca="1" ref="F172" ca="1">IF(D172=0,"-",IF('Input-Accounts'!$E172&lt;&gt;0,'Input-Accounts'!$E172,INDEX('Input-Accounts'!$H172:$J172,,MATCH($F$6,'Input-Accounts'!$H$6:$J$6,0))))</f>
        <v>-</v>
      </c>
      <c r="G172" s="143">
        <f ca="1">IFERROR(INDEX(G$269:G$305,MATCH($F172,$B$269:$B$305,0))/INDEX($D$269:$D$305,MATCH($F172,$B$269:$B$305,0)),SUMIFS('Input-Ext Allocators'!D$8:D$63,'Input-Ext Allocators'!$B$8:$B$63,$F172))*$D172</f>
        <v>0</v>
      </c>
      <c r="H172" s="143">
        <f ca="1">IFERROR(INDEX(H$269:H$305,MATCH($F172,$B$269:$B$305,0))/INDEX($D$269:$D$305,MATCH($F172,$B$269:$B$305,0)),SUMIFS('Input-Ext Allocators'!E$8:E$63,'Input-Ext Allocators'!$B$8:$B$63,$F172))*$D172</f>
        <v>0</v>
      </c>
      <c r="I172" s="143">
        <f ca="1">IFERROR(INDEX(I$269:I$305,MATCH($F172,$B$269:$B$305,0))/INDEX($D$269:$D$305,MATCH($F172,$B$269:$B$305,0)),SUMIFS('Input-Ext Allocators'!F$8:F$63,'Input-Ext Allocators'!$B$8:$B$63,$F172))*$D172</f>
        <v>0</v>
      </c>
      <c r="J172" s="143">
        <f ca="1">IFERROR(INDEX(J$269:J$305,MATCH($F172,$B$269:$B$305,0))/INDEX($D$269:$D$305,MATCH($F172,$B$269:$B$305,0)),SUMIFS('Input-Ext Allocators'!G$8:G$63,'Input-Ext Allocators'!$B$8:$B$63,$F172))*$D172</f>
        <v>0</v>
      </c>
      <c r="K172" s="143">
        <f ca="1">IFERROR(INDEX(K$269:K$305,MATCH($F172,$B$269:$B$305,0))/INDEX($D$269:$D$305,MATCH($F172,$B$269:$B$305,0)),SUMIFS('Input-Ext Allocators'!H$8:H$63,'Input-Ext Allocators'!$B$8:$B$63,$F172))*$D172</f>
        <v>0</v>
      </c>
      <c r="L172" s="143">
        <f ca="1">IFERROR(INDEX(L$269:L$305,MATCH($F172,$B$269:$B$305,0))/INDEX($D$269:$D$305,MATCH($F172,$B$269:$B$305,0)),SUMIFS('Input-Ext Allocators'!I$8:I$63,'Input-Ext Allocators'!$B$8:$B$63,$F172))*$D172</f>
        <v>0</v>
      </c>
      <c r="M172" s="143">
        <f ca="1">IFERROR(INDEX(M$269:M$305,MATCH($F172,$B$269:$B$305,0))/INDEX($D$269:$D$305,MATCH($F172,$B$269:$B$305,0)),SUMIFS('Input-Ext Allocators'!J$8:J$63,'Input-Ext Allocators'!$B$8:$B$63,$F172))*$D172</f>
        <v>0</v>
      </c>
      <c r="N172" s="143">
        <f ca="1">IFERROR(INDEX(N$269:N$305,MATCH($F172,$B$269:$B$305,0))/INDEX($D$269:$D$305,MATCH($F172,$B$269:$B$305,0)),SUMIFS('Input-Ext Allocators'!K$8:K$63,'Input-Ext Allocators'!$B$8:$B$63,$F172))*$D172</f>
        <v>0</v>
      </c>
      <c r="O172" s="143">
        <f ca="1">IFERROR(INDEX(O$269:O$305,MATCH($F172,$B$269:$B$305,0))/INDEX($D$269:$D$305,MATCH($F172,$B$269:$B$305,0)),SUMIFS('Input-Ext Allocators'!L$8:L$63,'Input-Ext Allocators'!$B$8:$B$63,$F172))*$D172</f>
        <v>0</v>
      </c>
      <c r="P172" s="143">
        <f ca="1">IFERROR(INDEX(P$269:P$305,MATCH($F172,$B$269:$B$305,0))/INDEX($D$269:$D$305,MATCH($F172,$B$269:$B$305,0)),SUMIFS('Input-Ext Allocators'!M$8:M$63,'Input-Ext Allocators'!$B$8:$B$63,$F172))*$D172</f>
        <v>0</v>
      </c>
      <c r="Q172" s="143">
        <f ca="1">IFERROR(INDEX(Q$269:Q$305,MATCH($F172,$B$269:$B$305,0))/INDEX($D$269:$D$305,MATCH($F172,$B$269:$B$305,0)),SUMIFS('Input-Ext Allocators'!N$8:N$63,'Input-Ext Allocators'!$B$8:$B$63,$F172))*$D172</f>
        <v>0</v>
      </c>
      <c r="R172" s="143">
        <f ca="1">IFERROR(INDEX(R$269:R$305,MATCH($F172,$B$269:$B$305,0))/INDEX($D$269:$D$305,MATCH($F172,$B$269:$B$305,0)),SUMIFS('Input-Ext Allocators'!O$8:O$63,'Input-Ext Allocators'!$B$8:$B$63,$F172))*$D172</f>
        <v>0</v>
      </c>
      <c r="S172" s="143">
        <f ca="1">IFERROR(INDEX(S$269:S$305,MATCH($F172,$B$269:$B$305,0))/INDEX($D$269:$D$305,MATCH($F172,$B$269:$B$305,0)),SUMIFS('Input-Ext Allocators'!P$8:P$63,'Input-Ext Allocators'!$B$8:$B$63,$F172))*$D172</f>
        <v>0</v>
      </c>
      <c r="T172" s="143">
        <f ca="1">IFERROR(INDEX(T$269:T$305,MATCH($F172,$B$269:$B$305,0))/INDEX($D$269:$D$305,MATCH($F172,$B$269:$B$305,0)),SUMIFS('Input-Ext Allocators'!Q$8:Q$63,'Input-Ext Allocators'!$B$8:$B$63,$F172))*$D172</f>
        <v>0</v>
      </c>
      <c r="U172" s="143">
        <f ca="1">IFERROR(INDEX(U$269:U$305,MATCH($F172,$B$269:$B$305,0))/INDEX($D$269:$D$305,MATCH($F172,$B$269:$B$305,0)),SUMIFS('Input-Ext Allocators'!R$8:R$63,'Input-Ext Allocators'!$B$8:$B$63,$F172))*$D172</f>
        <v>0</v>
      </c>
      <c r="V172" s="143">
        <f ca="1">IFERROR(INDEX(V$269:V$305,MATCH($F172,$B$269:$B$305,0))/INDEX($D$269:$D$305,MATCH($F172,$B$269:$B$305,0)),SUMIFS('Input-Ext Allocators'!S$8:S$63,'Input-Ext Allocators'!$B$8:$B$63,$F172))*$D172</f>
        <v>0</v>
      </c>
      <c r="W172" s="143">
        <f ca="1">IFERROR(INDEX(W$269:W$305,MATCH($F172,$B$269:$B$305,0))/INDEX($D$269:$D$305,MATCH($F172,$B$269:$B$305,0)),SUMIFS('Input-Ext Allocators'!T$8:T$63,'Input-Ext Allocators'!$B$8:$B$63,$F172))*$D172</f>
        <v>0</v>
      </c>
      <c r="X172" s="143">
        <f ca="1">IFERROR(INDEX(X$269:X$305,MATCH($F172,$B$269:$B$305,0))/INDEX($D$269:$D$305,MATCH($F172,$B$269:$B$305,0)),SUMIFS('Input-Ext Allocators'!U$8:U$63,'Input-Ext Allocators'!$B$8:$B$63,$F172))*$D172</f>
        <v>0</v>
      </c>
      <c r="Y172" s="143">
        <f ca="1">IFERROR(INDEX(Y$269:Y$305,MATCH($F172,$B$269:$B$305,0))/INDEX($D$269:$D$305,MATCH($F172,$B$269:$B$305,0)),SUMIFS('Input-Ext Allocators'!V$8:V$63,'Input-Ext Allocators'!$B$8:$B$63,$F172))*$D172</f>
        <v>0</v>
      </c>
      <c r="Z172" s="143">
        <f ca="1">IFERROR(INDEX(Z$269:Z$305,MATCH($F172,$B$269:$B$305,0))/INDEX($D$269:$D$305,MATCH($F172,$B$269:$B$305,0)),SUMIFS('Input-Ext Allocators'!W$8:W$63,'Input-Ext Allocators'!$B$8:$B$63,$F172))*$D172</f>
        <v>0</v>
      </c>
    </row>
    <row r="173" spans="1:26" outlineLevel="1">
      <c r="A173" s="113">
        <f>IF(ISBLANK('Input-Accounts'!A173),"",'Input-Accounts'!A173)</f>
        <v>148</v>
      </c>
      <c r="B173" s="17" t="str">
        <f>IF(ISBLANK('Input-Accounts'!B173),"",'Input-Accounts'!B173)</f>
        <v>Advertising expenses</v>
      </c>
      <c r="C173" s="113">
        <f>IF(ISBLANK('Input-Accounts'!C173),"",'Input-Accounts'!C173)</f>
        <v>913</v>
      </c>
      <c r="D173" s="143">
        <f t="shared" ca="1" si="43"/>
        <v>0</v>
      </c>
      <c r="E173" s="143">
        <f t="shared" ca="1" si="41"/>
        <v>0</v>
      </c>
      <c r="F173" s="89" t="str" cm="1">
        <f t="array" aca="1" ref="F173" ca="1">IF(D173=0,"-",IF('Input-Accounts'!$E173&lt;&gt;0,'Input-Accounts'!$E173,INDEX('Input-Accounts'!$H173:$J173,,MATCH($F$6,'Input-Accounts'!$H$6:$J$6,0))))</f>
        <v>-</v>
      </c>
      <c r="G173" s="143">
        <f ca="1">IFERROR(INDEX(G$269:G$305,MATCH($F173,$B$269:$B$305,0))/INDEX($D$269:$D$305,MATCH($F173,$B$269:$B$305,0)),SUMIFS('Input-Ext Allocators'!D$8:D$63,'Input-Ext Allocators'!$B$8:$B$63,$F173))*$D173</f>
        <v>0</v>
      </c>
      <c r="H173" s="143">
        <f ca="1">IFERROR(INDEX(H$269:H$305,MATCH($F173,$B$269:$B$305,0))/INDEX($D$269:$D$305,MATCH($F173,$B$269:$B$305,0)),SUMIFS('Input-Ext Allocators'!E$8:E$63,'Input-Ext Allocators'!$B$8:$B$63,$F173))*$D173</f>
        <v>0</v>
      </c>
      <c r="I173" s="143">
        <f ca="1">IFERROR(INDEX(I$269:I$305,MATCH($F173,$B$269:$B$305,0))/INDEX($D$269:$D$305,MATCH($F173,$B$269:$B$305,0)),SUMIFS('Input-Ext Allocators'!F$8:F$63,'Input-Ext Allocators'!$B$8:$B$63,$F173))*$D173</f>
        <v>0</v>
      </c>
      <c r="J173" s="143">
        <f ca="1">IFERROR(INDEX(J$269:J$305,MATCH($F173,$B$269:$B$305,0))/INDEX($D$269:$D$305,MATCH($F173,$B$269:$B$305,0)),SUMIFS('Input-Ext Allocators'!G$8:G$63,'Input-Ext Allocators'!$B$8:$B$63,$F173))*$D173</f>
        <v>0</v>
      </c>
      <c r="K173" s="143">
        <f ca="1">IFERROR(INDEX(K$269:K$305,MATCH($F173,$B$269:$B$305,0))/INDEX($D$269:$D$305,MATCH($F173,$B$269:$B$305,0)),SUMIFS('Input-Ext Allocators'!H$8:H$63,'Input-Ext Allocators'!$B$8:$B$63,$F173))*$D173</f>
        <v>0</v>
      </c>
      <c r="L173" s="143">
        <f ca="1">IFERROR(INDEX(L$269:L$305,MATCH($F173,$B$269:$B$305,0))/INDEX($D$269:$D$305,MATCH($F173,$B$269:$B$305,0)),SUMIFS('Input-Ext Allocators'!I$8:I$63,'Input-Ext Allocators'!$B$8:$B$63,$F173))*$D173</f>
        <v>0</v>
      </c>
      <c r="M173" s="143">
        <f ca="1">IFERROR(INDEX(M$269:M$305,MATCH($F173,$B$269:$B$305,0))/INDEX($D$269:$D$305,MATCH($F173,$B$269:$B$305,0)),SUMIFS('Input-Ext Allocators'!J$8:J$63,'Input-Ext Allocators'!$B$8:$B$63,$F173))*$D173</f>
        <v>0</v>
      </c>
      <c r="N173" s="143">
        <f ca="1">IFERROR(INDEX(N$269:N$305,MATCH($F173,$B$269:$B$305,0))/INDEX($D$269:$D$305,MATCH($F173,$B$269:$B$305,0)),SUMIFS('Input-Ext Allocators'!K$8:K$63,'Input-Ext Allocators'!$B$8:$B$63,$F173))*$D173</f>
        <v>0</v>
      </c>
      <c r="O173" s="143">
        <f ca="1">IFERROR(INDEX(O$269:O$305,MATCH($F173,$B$269:$B$305,0))/INDEX($D$269:$D$305,MATCH($F173,$B$269:$B$305,0)),SUMIFS('Input-Ext Allocators'!L$8:L$63,'Input-Ext Allocators'!$B$8:$B$63,$F173))*$D173</f>
        <v>0</v>
      </c>
      <c r="P173" s="143">
        <f ca="1">IFERROR(INDEX(P$269:P$305,MATCH($F173,$B$269:$B$305,0))/INDEX($D$269:$D$305,MATCH($F173,$B$269:$B$305,0)),SUMIFS('Input-Ext Allocators'!M$8:M$63,'Input-Ext Allocators'!$B$8:$B$63,$F173))*$D173</f>
        <v>0</v>
      </c>
      <c r="Q173" s="143">
        <f ca="1">IFERROR(INDEX(Q$269:Q$305,MATCH($F173,$B$269:$B$305,0))/INDEX($D$269:$D$305,MATCH($F173,$B$269:$B$305,0)),SUMIFS('Input-Ext Allocators'!N$8:N$63,'Input-Ext Allocators'!$B$8:$B$63,$F173))*$D173</f>
        <v>0</v>
      </c>
      <c r="R173" s="143">
        <f ca="1">IFERROR(INDEX(R$269:R$305,MATCH($F173,$B$269:$B$305,0))/INDEX($D$269:$D$305,MATCH($F173,$B$269:$B$305,0)),SUMIFS('Input-Ext Allocators'!O$8:O$63,'Input-Ext Allocators'!$B$8:$B$63,$F173))*$D173</f>
        <v>0</v>
      </c>
      <c r="S173" s="143">
        <f ca="1">IFERROR(INDEX(S$269:S$305,MATCH($F173,$B$269:$B$305,0))/INDEX($D$269:$D$305,MATCH($F173,$B$269:$B$305,0)),SUMIFS('Input-Ext Allocators'!P$8:P$63,'Input-Ext Allocators'!$B$8:$B$63,$F173))*$D173</f>
        <v>0</v>
      </c>
      <c r="T173" s="143">
        <f ca="1">IFERROR(INDEX(T$269:T$305,MATCH($F173,$B$269:$B$305,0))/INDEX($D$269:$D$305,MATCH($F173,$B$269:$B$305,0)),SUMIFS('Input-Ext Allocators'!Q$8:Q$63,'Input-Ext Allocators'!$B$8:$B$63,$F173))*$D173</f>
        <v>0</v>
      </c>
      <c r="U173" s="143">
        <f ca="1">IFERROR(INDEX(U$269:U$305,MATCH($F173,$B$269:$B$305,0))/INDEX($D$269:$D$305,MATCH($F173,$B$269:$B$305,0)),SUMIFS('Input-Ext Allocators'!R$8:R$63,'Input-Ext Allocators'!$B$8:$B$63,$F173))*$D173</f>
        <v>0</v>
      </c>
      <c r="V173" s="143">
        <f ca="1">IFERROR(INDEX(V$269:V$305,MATCH($F173,$B$269:$B$305,0))/INDEX($D$269:$D$305,MATCH($F173,$B$269:$B$305,0)),SUMIFS('Input-Ext Allocators'!S$8:S$63,'Input-Ext Allocators'!$B$8:$B$63,$F173))*$D173</f>
        <v>0</v>
      </c>
      <c r="W173" s="143">
        <f ca="1">IFERROR(INDEX(W$269:W$305,MATCH($F173,$B$269:$B$305,0))/INDEX($D$269:$D$305,MATCH($F173,$B$269:$B$305,0)),SUMIFS('Input-Ext Allocators'!T$8:T$63,'Input-Ext Allocators'!$B$8:$B$63,$F173))*$D173</f>
        <v>0</v>
      </c>
      <c r="X173" s="143">
        <f ca="1">IFERROR(INDEX(X$269:X$305,MATCH($F173,$B$269:$B$305,0))/INDEX($D$269:$D$305,MATCH($F173,$B$269:$B$305,0)),SUMIFS('Input-Ext Allocators'!U$8:U$63,'Input-Ext Allocators'!$B$8:$B$63,$F173))*$D173</f>
        <v>0</v>
      </c>
      <c r="Y173" s="143">
        <f ca="1">IFERROR(INDEX(Y$269:Y$305,MATCH($F173,$B$269:$B$305,0))/INDEX($D$269:$D$305,MATCH($F173,$B$269:$B$305,0)),SUMIFS('Input-Ext Allocators'!V$8:V$63,'Input-Ext Allocators'!$B$8:$B$63,$F173))*$D173</f>
        <v>0</v>
      </c>
      <c r="Z173" s="143">
        <f ca="1">IFERROR(INDEX(Z$269:Z$305,MATCH($F173,$B$269:$B$305,0))/INDEX($D$269:$D$305,MATCH($F173,$B$269:$B$305,0)),SUMIFS('Input-Ext Allocators'!W$8:W$63,'Input-Ext Allocators'!$B$8:$B$63,$F173))*$D173</f>
        <v>0</v>
      </c>
    </row>
    <row r="174" spans="1:26" outlineLevel="1">
      <c r="A174" s="113">
        <f>IF(ISBLANK('Input-Accounts'!A174),"",'Input-Accounts'!A174)</f>
        <v>149</v>
      </c>
      <c r="B174" s="17" t="str">
        <f>IF(ISBLANK('Input-Accounts'!B174),"",'Input-Accounts'!B174)</f>
        <v>Miscellaneous sales expenses</v>
      </c>
      <c r="C174" s="113">
        <f>IF(ISBLANK('Input-Accounts'!C174),"",'Input-Accounts'!C174)</f>
        <v>916</v>
      </c>
      <c r="D174" s="143">
        <f t="shared" ca="1" si="43"/>
        <v>0</v>
      </c>
      <c r="E174" s="143">
        <f t="shared" ca="1" si="41"/>
        <v>0</v>
      </c>
      <c r="F174" s="89" t="str" cm="1">
        <f t="array" aca="1" ref="F174" ca="1">IF(D174=0,"-",IF('Input-Accounts'!$E174&lt;&gt;0,'Input-Accounts'!$E174,INDEX('Input-Accounts'!$H174:$J174,,MATCH($F$6,'Input-Accounts'!$H$6:$J$6,0))))</f>
        <v>-</v>
      </c>
      <c r="G174" s="143">
        <f ca="1">IFERROR(INDEX(G$269:G$305,MATCH($F174,$B$269:$B$305,0))/INDEX($D$269:$D$305,MATCH($F174,$B$269:$B$305,0)),SUMIFS('Input-Ext Allocators'!D$8:D$63,'Input-Ext Allocators'!$B$8:$B$63,$F174))*$D174</f>
        <v>0</v>
      </c>
      <c r="H174" s="143">
        <f ca="1">IFERROR(INDEX(H$269:H$305,MATCH($F174,$B$269:$B$305,0))/INDEX($D$269:$D$305,MATCH($F174,$B$269:$B$305,0)),SUMIFS('Input-Ext Allocators'!E$8:E$63,'Input-Ext Allocators'!$B$8:$B$63,$F174))*$D174</f>
        <v>0</v>
      </c>
      <c r="I174" s="143">
        <f ca="1">IFERROR(INDEX(I$269:I$305,MATCH($F174,$B$269:$B$305,0))/INDEX($D$269:$D$305,MATCH($F174,$B$269:$B$305,0)),SUMIFS('Input-Ext Allocators'!F$8:F$63,'Input-Ext Allocators'!$B$8:$B$63,$F174))*$D174</f>
        <v>0</v>
      </c>
      <c r="J174" s="143">
        <f ca="1">IFERROR(INDEX(J$269:J$305,MATCH($F174,$B$269:$B$305,0))/INDEX($D$269:$D$305,MATCH($F174,$B$269:$B$305,0)),SUMIFS('Input-Ext Allocators'!G$8:G$63,'Input-Ext Allocators'!$B$8:$B$63,$F174))*$D174</f>
        <v>0</v>
      </c>
      <c r="K174" s="143">
        <f ca="1">IFERROR(INDEX(K$269:K$305,MATCH($F174,$B$269:$B$305,0))/INDEX($D$269:$D$305,MATCH($F174,$B$269:$B$305,0)),SUMIFS('Input-Ext Allocators'!H$8:H$63,'Input-Ext Allocators'!$B$8:$B$63,$F174))*$D174</f>
        <v>0</v>
      </c>
      <c r="L174" s="143">
        <f ca="1">IFERROR(INDEX(L$269:L$305,MATCH($F174,$B$269:$B$305,0))/INDEX($D$269:$D$305,MATCH($F174,$B$269:$B$305,0)),SUMIFS('Input-Ext Allocators'!I$8:I$63,'Input-Ext Allocators'!$B$8:$B$63,$F174))*$D174</f>
        <v>0</v>
      </c>
      <c r="M174" s="143">
        <f ca="1">IFERROR(INDEX(M$269:M$305,MATCH($F174,$B$269:$B$305,0))/INDEX($D$269:$D$305,MATCH($F174,$B$269:$B$305,0)),SUMIFS('Input-Ext Allocators'!J$8:J$63,'Input-Ext Allocators'!$B$8:$B$63,$F174))*$D174</f>
        <v>0</v>
      </c>
      <c r="N174" s="143">
        <f ca="1">IFERROR(INDEX(N$269:N$305,MATCH($F174,$B$269:$B$305,0))/INDEX($D$269:$D$305,MATCH($F174,$B$269:$B$305,0)),SUMIFS('Input-Ext Allocators'!K$8:K$63,'Input-Ext Allocators'!$B$8:$B$63,$F174))*$D174</f>
        <v>0</v>
      </c>
      <c r="O174" s="143">
        <f ca="1">IFERROR(INDEX(O$269:O$305,MATCH($F174,$B$269:$B$305,0))/INDEX($D$269:$D$305,MATCH($F174,$B$269:$B$305,0)),SUMIFS('Input-Ext Allocators'!L$8:L$63,'Input-Ext Allocators'!$B$8:$B$63,$F174))*$D174</f>
        <v>0</v>
      </c>
      <c r="P174" s="143">
        <f ca="1">IFERROR(INDEX(P$269:P$305,MATCH($F174,$B$269:$B$305,0))/INDEX($D$269:$D$305,MATCH($F174,$B$269:$B$305,0)),SUMIFS('Input-Ext Allocators'!M$8:M$63,'Input-Ext Allocators'!$B$8:$B$63,$F174))*$D174</f>
        <v>0</v>
      </c>
      <c r="Q174" s="143">
        <f ca="1">IFERROR(INDEX(Q$269:Q$305,MATCH($F174,$B$269:$B$305,0))/INDEX($D$269:$D$305,MATCH($F174,$B$269:$B$305,0)),SUMIFS('Input-Ext Allocators'!N$8:N$63,'Input-Ext Allocators'!$B$8:$B$63,$F174))*$D174</f>
        <v>0</v>
      </c>
      <c r="R174" s="143">
        <f ca="1">IFERROR(INDEX(R$269:R$305,MATCH($F174,$B$269:$B$305,0))/INDEX($D$269:$D$305,MATCH($F174,$B$269:$B$305,0)),SUMIFS('Input-Ext Allocators'!O$8:O$63,'Input-Ext Allocators'!$B$8:$B$63,$F174))*$D174</f>
        <v>0</v>
      </c>
      <c r="S174" s="143">
        <f ca="1">IFERROR(INDEX(S$269:S$305,MATCH($F174,$B$269:$B$305,0))/INDEX($D$269:$D$305,MATCH($F174,$B$269:$B$305,0)),SUMIFS('Input-Ext Allocators'!P$8:P$63,'Input-Ext Allocators'!$B$8:$B$63,$F174))*$D174</f>
        <v>0</v>
      </c>
      <c r="T174" s="143">
        <f ca="1">IFERROR(INDEX(T$269:T$305,MATCH($F174,$B$269:$B$305,0))/INDEX($D$269:$D$305,MATCH($F174,$B$269:$B$305,0)),SUMIFS('Input-Ext Allocators'!Q$8:Q$63,'Input-Ext Allocators'!$B$8:$B$63,$F174))*$D174</f>
        <v>0</v>
      </c>
      <c r="U174" s="143">
        <f ca="1">IFERROR(INDEX(U$269:U$305,MATCH($F174,$B$269:$B$305,0))/INDEX($D$269:$D$305,MATCH($F174,$B$269:$B$305,0)),SUMIFS('Input-Ext Allocators'!R$8:R$63,'Input-Ext Allocators'!$B$8:$B$63,$F174))*$D174</f>
        <v>0</v>
      </c>
      <c r="V174" s="143">
        <f ca="1">IFERROR(INDEX(V$269:V$305,MATCH($F174,$B$269:$B$305,0))/INDEX($D$269:$D$305,MATCH($F174,$B$269:$B$305,0)),SUMIFS('Input-Ext Allocators'!S$8:S$63,'Input-Ext Allocators'!$B$8:$B$63,$F174))*$D174</f>
        <v>0</v>
      </c>
      <c r="W174" s="143">
        <f ca="1">IFERROR(INDEX(W$269:W$305,MATCH($F174,$B$269:$B$305,0))/INDEX($D$269:$D$305,MATCH($F174,$B$269:$B$305,0)),SUMIFS('Input-Ext Allocators'!T$8:T$63,'Input-Ext Allocators'!$B$8:$B$63,$F174))*$D174</f>
        <v>0</v>
      </c>
      <c r="X174" s="143">
        <f ca="1">IFERROR(INDEX(X$269:X$305,MATCH($F174,$B$269:$B$305,0))/INDEX($D$269:$D$305,MATCH($F174,$B$269:$B$305,0)),SUMIFS('Input-Ext Allocators'!U$8:U$63,'Input-Ext Allocators'!$B$8:$B$63,$F174))*$D174</f>
        <v>0</v>
      </c>
      <c r="Y174" s="143">
        <f ca="1">IFERROR(INDEX(Y$269:Y$305,MATCH($F174,$B$269:$B$305,0))/INDEX($D$269:$D$305,MATCH($F174,$B$269:$B$305,0)),SUMIFS('Input-Ext Allocators'!V$8:V$63,'Input-Ext Allocators'!$B$8:$B$63,$F174))*$D174</f>
        <v>0</v>
      </c>
      <c r="Z174" s="143">
        <f ca="1">IFERROR(INDEX(Z$269:Z$305,MATCH($F174,$B$269:$B$305,0))/INDEX($D$269:$D$305,MATCH($F174,$B$269:$B$305,0)),SUMIFS('Input-Ext Allocators'!W$8:W$63,'Input-Ext Allocators'!$B$8:$B$63,$F174))*$D174</f>
        <v>0</v>
      </c>
    </row>
    <row r="175" spans="1:26" outlineLevel="1">
      <c r="A175" s="113">
        <f>IF(ISBLANK('Input-Accounts'!A175),"",'Input-Accounts'!A175)</f>
        <v>150</v>
      </c>
      <c r="B175" s="79" t="str">
        <f>IF(ISBLANK('Input-Accounts'!B175),"",'Input-Accounts'!B175)</f>
        <v>Subtotal - Sales Expenses</v>
      </c>
      <c r="C175" s="113" t="str">
        <f>IF(ISBLANK('Input-Accounts'!C175),"",'Input-Accounts'!C175)</f>
        <v/>
      </c>
      <c r="D175" s="144">
        <f ca="1">SUBTOTAL(9,D171:D174)</f>
        <v>0</v>
      </c>
      <c r="E175" s="143">
        <f t="shared" ca="1" si="41"/>
        <v>0</v>
      </c>
      <c r="G175" s="144">
        <f t="shared" ref="G175:Z175" ca="1" si="44">SUBTOTAL(9,G171:G174)</f>
        <v>0</v>
      </c>
      <c r="H175" s="144">
        <f t="shared" ca="1" si="44"/>
        <v>0</v>
      </c>
      <c r="I175" s="144">
        <f t="shared" ca="1" si="44"/>
        <v>0</v>
      </c>
      <c r="J175" s="144">
        <f t="shared" ca="1" si="44"/>
        <v>0</v>
      </c>
      <c r="K175" s="144">
        <f t="shared" ca="1" si="44"/>
        <v>0</v>
      </c>
      <c r="L175" s="144">
        <f t="shared" ca="1" si="44"/>
        <v>0</v>
      </c>
      <c r="M175" s="144">
        <f t="shared" ca="1" si="44"/>
        <v>0</v>
      </c>
      <c r="N175" s="144">
        <f t="shared" ca="1" si="44"/>
        <v>0</v>
      </c>
      <c r="O175" s="144">
        <f t="shared" ca="1" si="44"/>
        <v>0</v>
      </c>
      <c r="P175" s="144">
        <f t="shared" ca="1" si="44"/>
        <v>0</v>
      </c>
      <c r="Q175" s="144">
        <f t="shared" ca="1" si="44"/>
        <v>0</v>
      </c>
      <c r="R175" s="144">
        <f t="shared" ca="1" si="44"/>
        <v>0</v>
      </c>
      <c r="S175" s="144">
        <f t="shared" ca="1" si="44"/>
        <v>0</v>
      </c>
      <c r="T175" s="144">
        <f t="shared" ca="1" si="44"/>
        <v>0</v>
      </c>
      <c r="U175" s="144">
        <f t="shared" ca="1" si="44"/>
        <v>0</v>
      </c>
      <c r="V175" s="144">
        <f t="shared" ca="1" si="44"/>
        <v>0</v>
      </c>
      <c r="W175" s="144">
        <f t="shared" ca="1" si="44"/>
        <v>0</v>
      </c>
      <c r="X175" s="144">
        <f t="shared" ca="1" si="44"/>
        <v>0</v>
      </c>
      <c r="Y175" s="144">
        <f t="shared" ca="1" si="44"/>
        <v>0</v>
      </c>
      <c r="Z175" s="144">
        <f t="shared" ca="1" si="44"/>
        <v>0</v>
      </c>
    </row>
    <row r="176" spans="1:26" outlineLevel="1">
      <c r="A176" s="113" t="str">
        <f>IF(ISBLANK('Input-Accounts'!A176),"",'Input-Accounts'!A176)</f>
        <v/>
      </c>
      <c r="B176" s="79" t="str">
        <f>IF(ISBLANK('Input-Accounts'!B176),"",'Input-Accounts'!B176)</f>
        <v/>
      </c>
      <c r="C176" s="113" t="str">
        <f>IF(ISBLANK('Input-Accounts'!C176),"",'Input-Accounts'!C176)</f>
        <v/>
      </c>
      <c r="D176" s="143"/>
      <c r="E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</row>
    <row r="177" spans="1:26">
      <c r="A177" s="113">
        <f>IF(ISBLANK('Input-Accounts'!A177),"",'Input-Accounts'!A177)</f>
        <v>151</v>
      </c>
      <c r="B177" s="127" t="str">
        <f>IF(ISBLANK('Input-Accounts'!B177),"",'Input-Accounts'!B177)</f>
        <v>Total Customer Accounts, Service, and Sales Expense</v>
      </c>
      <c r="C177" s="113" t="str">
        <f>IF(ISBLANK('Input-Accounts'!C177),"",'Input-Accounts'!C177)</f>
        <v/>
      </c>
      <c r="D177" s="143">
        <f ca="1">SUBTOTAL(9,D156:D175)</f>
        <v>0</v>
      </c>
      <c r="E177" s="143">
        <f ca="1">IFERROR(IF(D177="","",IF(D177=0,0,IF(ABS(D177-SUM($G177:$Z177))&lt;Check_Limit,0,1))),1)</f>
        <v>0</v>
      </c>
      <c r="F177" s="89"/>
      <c r="G177" s="143">
        <f t="shared" ref="G177:Z177" ca="1" si="45">SUBTOTAL(9,G156:G175)</f>
        <v>0</v>
      </c>
      <c r="H177" s="143">
        <f t="shared" ca="1" si="45"/>
        <v>0</v>
      </c>
      <c r="I177" s="143">
        <f t="shared" ca="1" si="45"/>
        <v>0</v>
      </c>
      <c r="J177" s="143">
        <f t="shared" ca="1" si="45"/>
        <v>0</v>
      </c>
      <c r="K177" s="143">
        <f t="shared" ca="1" si="45"/>
        <v>0</v>
      </c>
      <c r="L177" s="143">
        <f t="shared" ca="1" si="45"/>
        <v>0</v>
      </c>
      <c r="M177" s="143">
        <f t="shared" ca="1" si="45"/>
        <v>0</v>
      </c>
      <c r="N177" s="143">
        <f t="shared" ca="1" si="45"/>
        <v>0</v>
      </c>
      <c r="O177" s="143">
        <f t="shared" ca="1" si="45"/>
        <v>0</v>
      </c>
      <c r="P177" s="143">
        <f t="shared" ca="1" si="45"/>
        <v>0</v>
      </c>
      <c r="Q177" s="143">
        <f t="shared" ca="1" si="45"/>
        <v>0</v>
      </c>
      <c r="R177" s="143">
        <f t="shared" ca="1" si="45"/>
        <v>0</v>
      </c>
      <c r="S177" s="143">
        <f t="shared" ca="1" si="45"/>
        <v>0</v>
      </c>
      <c r="T177" s="143">
        <f t="shared" ca="1" si="45"/>
        <v>0</v>
      </c>
      <c r="U177" s="143">
        <f t="shared" ca="1" si="45"/>
        <v>0</v>
      </c>
      <c r="V177" s="143">
        <f t="shared" ca="1" si="45"/>
        <v>0</v>
      </c>
      <c r="W177" s="143">
        <f t="shared" ca="1" si="45"/>
        <v>0</v>
      </c>
      <c r="X177" s="143">
        <f t="shared" ca="1" si="45"/>
        <v>0</v>
      </c>
      <c r="Y177" s="143">
        <f t="shared" ca="1" si="45"/>
        <v>0</v>
      </c>
      <c r="Z177" s="143">
        <f t="shared" ca="1" si="45"/>
        <v>0</v>
      </c>
    </row>
    <row r="178" spans="1:26">
      <c r="A178" s="113" t="str">
        <f>IF(ISBLANK('Input-Accounts'!A178),"",'Input-Accounts'!A178)</f>
        <v/>
      </c>
      <c r="B178" s="127" t="str">
        <f>IF(ISBLANK('Input-Accounts'!B178),"",'Input-Accounts'!B178)</f>
        <v/>
      </c>
      <c r="C178" s="113" t="str">
        <f>IF(ISBLANK('Input-Accounts'!C178),"",'Input-Accounts'!C178)</f>
        <v/>
      </c>
      <c r="D178" s="144"/>
      <c r="E178" s="143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</row>
    <row r="179" spans="1:26">
      <c r="A179" s="113">
        <f>IF(ISBLANK('Input-Accounts'!A179),"",'Input-Accounts'!A179)</f>
        <v>152</v>
      </c>
      <c r="B179" s="127" t="str">
        <f>IF(ISBLANK('Input-Accounts'!B179),"",'Input-Accounts'!B179)</f>
        <v>Administrative and General Expenses</v>
      </c>
      <c r="C179" s="113" t="str">
        <f>IF(ISBLANK('Input-Accounts'!C179),"",'Input-Accounts'!C179)</f>
        <v/>
      </c>
      <c r="D179" s="143"/>
      <c r="E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</row>
    <row r="180" spans="1:26" outlineLevel="1">
      <c r="A180" s="113">
        <f>IF(ISBLANK('Input-Accounts'!A180),"",'Input-Accounts'!A180)</f>
        <v>153</v>
      </c>
      <c r="B180" s="17" t="str">
        <f>IF(ISBLANK('Input-Accounts'!B180),"",'Input-Accounts'!B180)</f>
        <v>Administrative and general salaries</v>
      </c>
      <c r="C180" s="113">
        <f>IF(ISBLANK('Input-Accounts'!C180),"",'Input-Accounts'!C180)</f>
        <v>920</v>
      </c>
      <c r="D180" s="143">
        <f t="shared" ref="D180:D190" ca="1" si="46">INDIRECT("Classification!"&amp;$D$5&amp;ROW())</f>
        <v>0</v>
      </c>
      <c r="E180" s="143">
        <f t="shared" ref="E180" ca="1" si="47">IFERROR(IF(D180="","",IF(D180=0,0,IF(ABS(D180-SUM($G180:$Z180))&lt;Check_Limit,0,1))),1)</f>
        <v>0</v>
      </c>
      <c r="F180" s="89" t="str" cm="1">
        <f t="array" aca="1" ref="F180" ca="1">IF(D180=0,"-",IF('Input-Accounts'!$E180&lt;&gt;0,'Input-Accounts'!$E180,INDEX('Input-Accounts'!$H180:$J180,,MATCH($F$6,'Input-Accounts'!$H$6:$J$6,0))))</f>
        <v>-</v>
      </c>
      <c r="G180" s="143">
        <f ca="1">IFERROR(INDEX(G$269:G$305,MATCH($F180,$B$269:$B$305,0))/INDEX($D$269:$D$305,MATCH($F180,$B$269:$B$305,0)),SUMIFS('Input-Ext Allocators'!D$8:D$63,'Input-Ext Allocators'!$B$8:$B$63,$F180))*$D180</f>
        <v>0</v>
      </c>
      <c r="H180" s="143">
        <f ca="1">IFERROR(INDEX(H$269:H$305,MATCH($F180,$B$269:$B$305,0))/INDEX($D$269:$D$305,MATCH($F180,$B$269:$B$305,0)),SUMIFS('Input-Ext Allocators'!E$8:E$63,'Input-Ext Allocators'!$B$8:$B$63,$F180))*$D180</f>
        <v>0</v>
      </c>
      <c r="I180" s="143">
        <f ca="1">IFERROR(INDEX(I$269:I$305,MATCH($F180,$B$269:$B$305,0))/INDEX($D$269:$D$305,MATCH($F180,$B$269:$B$305,0)),SUMIFS('Input-Ext Allocators'!F$8:F$63,'Input-Ext Allocators'!$B$8:$B$63,$F180))*$D180</f>
        <v>0</v>
      </c>
      <c r="J180" s="143">
        <f ca="1">IFERROR(INDEX(J$269:J$305,MATCH($F180,$B$269:$B$305,0))/INDEX($D$269:$D$305,MATCH($F180,$B$269:$B$305,0)),SUMIFS('Input-Ext Allocators'!G$8:G$63,'Input-Ext Allocators'!$B$8:$B$63,$F180))*$D180</f>
        <v>0</v>
      </c>
      <c r="K180" s="143">
        <f ca="1">IFERROR(INDEX(K$269:K$305,MATCH($F180,$B$269:$B$305,0))/INDEX($D$269:$D$305,MATCH($F180,$B$269:$B$305,0)),SUMIFS('Input-Ext Allocators'!H$8:H$63,'Input-Ext Allocators'!$B$8:$B$63,$F180))*$D180</f>
        <v>0</v>
      </c>
      <c r="L180" s="143">
        <f ca="1">IFERROR(INDEX(L$269:L$305,MATCH($F180,$B$269:$B$305,0))/INDEX($D$269:$D$305,MATCH($F180,$B$269:$B$305,0)),SUMIFS('Input-Ext Allocators'!I$8:I$63,'Input-Ext Allocators'!$B$8:$B$63,$F180))*$D180</f>
        <v>0</v>
      </c>
      <c r="M180" s="143">
        <f ca="1">IFERROR(INDEX(M$269:M$305,MATCH($F180,$B$269:$B$305,0))/INDEX($D$269:$D$305,MATCH($F180,$B$269:$B$305,0)),SUMIFS('Input-Ext Allocators'!J$8:J$63,'Input-Ext Allocators'!$B$8:$B$63,$F180))*$D180</f>
        <v>0</v>
      </c>
      <c r="N180" s="143">
        <f ca="1">IFERROR(INDEX(N$269:N$305,MATCH($F180,$B$269:$B$305,0))/INDEX($D$269:$D$305,MATCH($F180,$B$269:$B$305,0)),SUMIFS('Input-Ext Allocators'!K$8:K$63,'Input-Ext Allocators'!$B$8:$B$63,$F180))*$D180</f>
        <v>0</v>
      </c>
      <c r="O180" s="143">
        <f ca="1">IFERROR(INDEX(O$269:O$305,MATCH($F180,$B$269:$B$305,0))/INDEX($D$269:$D$305,MATCH($F180,$B$269:$B$305,0)),SUMIFS('Input-Ext Allocators'!L$8:L$63,'Input-Ext Allocators'!$B$8:$B$63,$F180))*$D180</f>
        <v>0</v>
      </c>
      <c r="P180" s="143">
        <f ca="1">IFERROR(INDEX(P$269:P$305,MATCH($F180,$B$269:$B$305,0))/INDEX($D$269:$D$305,MATCH($F180,$B$269:$B$305,0)),SUMIFS('Input-Ext Allocators'!M$8:M$63,'Input-Ext Allocators'!$B$8:$B$63,$F180))*$D180</f>
        <v>0</v>
      </c>
      <c r="Q180" s="143">
        <f ca="1">IFERROR(INDEX(Q$269:Q$305,MATCH($F180,$B$269:$B$305,0))/INDEX($D$269:$D$305,MATCH($F180,$B$269:$B$305,0)),SUMIFS('Input-Ext Allocators'!N$8:N$63,'Input-Ext Allocators'!$B$8:$B$63,$F180))*$D180</f>
        <v>0</v>
      </c>
      <c r="R180" s="143">
        <f ca="1">IFERROR(INDEX(R$269:R$305,MATCH($F180,$B$269:$B$305,0))/INDEX($D$269:$D$305,MATCH($F180,$B$269:$B$305,0)),SUMIFS('Input-Ext Allocators'!O$8:O$63,'Input-Ext Allocators'!$B$8:$B$63,$F180))*$D180</f>
        <v>0</v>
      </c>
      <c r="S180" s="143">
        <f ca="1">IFERROR(INDEX(S$269:S$305,MATCH($F180,$B$269:$B$305,0))/INDEX($D$269:$D$305,MATCH($F180,$B$269:$B$305,0)),SUMIFS('Input-Ext Allocators'!P$8:P$63,'Input-Ext Allocators'!$B$8:$B$63,$F180))*$D180</f>
        <v>0</v>
      </c>
      <c r="T180" s="143">
        <f ca="1">IFERROR(INDEX(T$269:T$305,MATCH($F180,$B$269:$B$305,0))/INDEX($D$269:$D$305,MATCH($F180,$B$269:$B$305,0)),SUMIFS('Input-Ext Allocators'!Q$8:Q$63,'Input-Ext Allocators'!$B$8:$B$63,$F180))*$D180</f>
        <v>0</v>
      </c>
      <c r="U180" s="143">
        <f ca="1">IFERROR(INDEX(U$269:U$305,MATCH($F180,$B$269:$B$305,0))/INDEX($D$269:$D$305,MATCH($F180,$B$269:$B$305,0)),SUMIFS('Input-Ext Allocators'!R$8:R$63,'Input-Ext Allocators'!$B$8:$B$63,$F180))*$D180</f>
        <v>0</v>
      </c>
      <c r="V180" s="143">
        <f ca="1">IFERROR(INDEX(V$269:V$305,MATCH($F180,$B$269:$B$305,0))/INDEX($D$269:$D$305,MATCH($F180,$B$269:$B$305,0)),SUMIFS('Input-Ext Allocators'!S$8:S$63,'Input-Ext Allocators'!$B$8:$B$63,$F180))*$D180</f>
        <v>0</v>
      </c>
      <c r="W180" s="143">
        <f ca="1">IFERROR(INDEX(W$269:W$305,MATCH($F180,$B$269:$B$305,0))/INDEX($D$269:$D$305,MATCH($F180,$B$269:$B$305,0)),SUMIFS('Input-Ext Allocators'!T$8:T$63,'Input-Ext Allocators'!$B$8:$B$63,$F180))*$D180</f>
        <v>0</v>
      </c>
      <c r="X180" s="143">
        <f ca="1">IFERROR(INDEX(X$269:X$305,MATCH($F180,$B$269:$B$305,0))/INDEX($D$269:$D$305,MATCH($F180,$B$269:$B$305,0)),SUMIFS('Input-Ext Allocators'!U$8:U$63,'Input-Ext Allocators'!$B$8:$B$63,$F180))*$D180</f>
        <v>0</v>
      </c>
      <c r="Y180" s="143">
        <f ca="1">IFERROR(INDEX(Y$269:Y$305,MATCH($F180,$B$269:$B$305,0))/INDEX($D$269:$D$305,MATCH($F180,$B$269:$B$305,0)),SUMIFS('Input-Ext Allocators'!V$8:V$63,'Input-Ext Allocators'!$B$8:$B$63,$F180))*$D180</f>
        <v>0</v>
      </c>
      <c r="Z180" s="143">
        <f ca="1">IFERROR(INDEX(Z$269:Z$305,MATCH($F180,$B$269:$B$305,0))/INDEX($D$269:$D$305,MATCH($F180,$B$269:$B$305,0)),SUMIFS('Input-Ext Allocators'!W$8:W$63,'Input-Ext Allocators'!$B$8:$B$63,$F180))*$D180</f>
        <v>0</v>
      </c>
    </row>
    <row r="181" spans="1:26" outlineLevel="1">
      <c r="A181" s="113">
        <f>IF(ISBLANK('Input-Accounts'!A181),"",'Input-Accounts'!A181)</f>
        <v>154</v>
      </c>
      <c r="B181" s="17" t="str">
        <f>IF(ISBLANK('Input-Accounts'!B181),"",'Input-Accounts'!B181)</f>
        <v>Office supplies and expenses</v>
      </c>
      <c r="C181" s="113">
        <f>IF(ISBLANK('Input-Accounts'!C181),"",'Input-Accounts'!C181)</f>
        <v>921</v>
      </c>
      <c r="D181" s="143">
        <f t="shared" ca="1" si="46"/>
        <v>0</v>
      </c>
      <c r="E181" s="143">
        <f t="shared" ref="E181:E190" ca="1" si="48">IFERROR(IF(D181="","",IF(D181=0,0,IF(ABS(D181-SUM($G181:$Z181))&lt;Check_Limit,0,1))),1)</f>
        <v>0</v>
      </c>
      <c r="F181" s="89" t="str" cm="1">
        <f t="array" aca="1" ref="F181" ca="1">IF(D181=0,"-",IF('Input-Accounts'!$E181&lt;&gt;0,'Input-Accounts'!$E181,INDEX('Input-Accounts'!$H181:$J181,,MATCH($F$6,'Input-Accounts'!$H$6:$J$6,0))))</f>
        <v>-</v>
      </c>
      <c r="G181" s="143">
        <f ca="1">IFERROR(INDEX(G$269:G$305,MATCH($F181,$B$269:$B$305,0))/INDEX($D$269:$D$305,MATCH($F181,$B$269:$B$305,0)),SUMIFS('Input-Ext Allocators'!D$8:D$63,'Input-Ext Allocators'!$B$8:$B$63,$F181))*$D181</f>
        <v>0</v>
      </c>
      <c r="H181" s="143">
        <f ca="1">IFERROR(INDEX(H$269:H$305,MATCH($F181,$B$269:$B$305,0))/INDEX($D$269:$D$305,MATCH($F181,$B$269:$B$305,0)),SUMIFS('Input-Ext Allocators'!E$8:E$63,'Input-Ext Allocators'!$B$8:$B$63,$F181))*$D181</f>
        <v>0</v>
      </c>
      <c r="I181" s="143">
        <f ca="1">IFERROR(INDEX(I$269:I$305,MATCH($F181,$B$269:$B$305,0))/INDEX($D$269:$D$305,MATCH($F181,$B$269:$B$305,0)),SUMIFS('Input-Ext Allocators'!F$8:F$63,'Input-Ext Allocators'!$B$8:$B$63,$F181))*$D181</f>
        <v>0</v>
      </c>
      <c r="J181" s="143">
        <f ca="1">IFERROR(INDEX(J$269:J$305,MATCH($F181,$B$269:$B$305,0))/INDEX($D$269:$D$305,MATCH($F181,$B$269:$B$305,0)),SUMIFS('Input-Ext Allocators'!G$8:G$63,'Input-Ext Allocators'!$B$8:$B$63,$F181))*$D181</f>
        <v>0</v>
      </c>
      <c r="K181" s="143">
        <f ca="1">IFERROR(INDEX(K$269:K$305,MATCH($F181,$B$269:$B$305,0))/INDEX($D$269:$D$305,MATCH($F181,$B$269:$B$305,0)),SUMIFS('Input-Ext Allocators'!H$8:H$63,'Input-Ext Allocators'!$B$8:$B$63,$F181))*$D181</f>
        <v>0</v>
      </c>
      <c r="L181" s="143">
        <f ca="1">IFERROR(INDEX(L$269:L$305,MATCH($F181,$B$269:$B$305,0))/INDEX($D$269:$D$305,MATCH($F181,$B$269:$B$305,0)),SUMIFS('Input-Ext Allocators'!I$8:I$63,'Input-Ext Allocators'!$B$8:$B$63,$F181))*$D181</f>
        <v>0</v>
      </c>
      <c r="M181" s="143">
        <f ca="1">IFERROR(INDEX(M$269:M$305,MATCH($F181,$B$269:$B$305,0))/INDEX($D$269:$D$305,MATCH($F181,$B$269:$B$305,0)),SUMIFS('Input-Ext Allocators'!J$8:J$63,'Input-Ext Allocators'!$B$8:$B$63,$F181))*$D181</f>
        <v>0</v>
      </c>
      <c r="N181" s="143">
        <f ca="1">IFERROR(INDEX(N$269:N$305,MATCH($F181,$B$269:$B$305,0))/INDEX($D$269:$D$305,MATCH($F181,$B$269:$B$305,0)),SUMIFS('Input-Ext Allocators'!K$8:K$63,'Input-Ext Allocators'!$B$8:$B$63,$F181))*$D181</f>
        <v>0</v>
      </c>
      <c r="O181" s="143">
        <f ca="1">IFERROR(INDEX(O$269:O$305,MATCH($F181,$B$269:$B$305,0))/INDEX($D$269:$D$305,MATCH($F181,$B$269:$B$305,0)),SUMIFS('Input-Ext Allocators'!L$8:L$63,'Input-Ext Allocators'!$B$8:$B$63,$F181))*$D181</f>
        <v>0</v>
      </c>
      <c r="P181" s="143">
        <f ca="1">IFERROR(INDEX(P$269:P$305,MATCH($F181,$B$269:$B$305,0))/INDEX($D$269:$D$305,MATCH($F181,$B$269:$B$305,0)),SUMIFS('Input-Ext Allocators'!M$8:M$63,'Input-Ext Allocators'!$B$8:$B$63,$F181))*$D181</f>
        <v>0</v>
      </c>
      <c r="Q181" s="143">
        <f ca="1">IFERROR(INDEX(Q$269:Q$305,MATCH($F181,$B$269:$B$305,0))/INDEX($D$269:$D$305,MATCH($F181,$B$269:$B$305,0)),SUMIFS('Input-Ext Allocators'!N$8:N$63,'Input-Ext Allocators'!$B$8:$B$63,$F181))*$D181</f>
        <v>0</v>
      </c>
      <c r="R181" s="143">
        <f ca="1">IFERROR(INDEX(R$269:R$305,MATCH($F181,$B$269:$B$305,0))/INDEX($D$269:$D$305,MATCH($F181,$B$269:$B$305,0)),SUMIFS('Input-Ext Allocators'!O$8:O$63,'Input-Ext Allocators'!$B$8:$B$63,$F181))*$D181</f>
        <v>0</v>
      </c>
      <c r="S181" s="143">
        <f ca="1">IFERROR(INDEX(S$269:S$305,MATCH($F181,$B$269:$B$305,0))/INDEX($D$269:$D$305,MATCH($F181,$B$269:$B$305,0)),SUMIFS('Input-Ext Allocators'!P$8:P$63,'Input-Ext Allocators'!$B$8:$B$63,$F181))*$D181</f>
        <v>0</v>
      </c>
      <c r="T181" s="143">
        <f ca="1">IFERROR(INDEX(T$269:T$305,MATCH($F181,$B$269:$B$305,0))/INDEX($D$269:$D$305,MATCH($F181,$B$269:$B$305,0)),SUMIFS('Input-Ext Allocators'!Q$8:Q$63,'Input-Ext Allocators'!$B$8:$B$63,$F181))*$D181</f>
        <v>0</v>
      </c>
      <c r="U181" s="143">
        <f ca="1">IFERROR(INDEX(U$269:U$305,MATCH($F181,$B$269:$B$305,0))/INDEX($D$269:$D$305,MATCH($F181,$B$269:$B$305,0)),SUMIFS('Input-Ext Allocators'!R$8:R$63,'Input-Ext Allocators'!$B$8:$B$63,$F181))*$D181</f>
        <v>0</v>
      </c>
      <c r="V181" s="143">
        <f ca="1">IFERROR(INDEX(V$269:V$305,MATCH($F181,$B$269:$B$305,0))/INDEX($D$269:$D$305,MATCH($F181,$B$269:$B$305,0)),SUMIFS('Input-Ext Allocators'!S$8:S$63,'Input-Ext Allocators'!$B$8:$B$63,$F181))*$D181</f>
        <v>0</v>
      </c>
      <c r="W181" s="143">
        <f ca="1">IFERROR(INDEX(W$269:W$305,MATCH($F181,$B$269:$B$305,0))/INDEX($D$269:$D$305,MATCH($F181,$B$269:$B$305,0)),SUMIFS('Input-Ext Allocators'!T$8:T$63,'Input-Ext Allocators'!$B$8:$B$63,$F181))*$D181</f>
        <v>0</v>
      </c>
      <c r="X181" s="143">
        <f ca="1">IFERROR(INDEX(X$269:X$305,MATCH($F181,$B$269:$B$305,0))/INDEX($D$269:$D$305,MATCH($F181,$B$269:$B$305,0)),SUMIFS('Input-Ext Allocators'!U$8:U$63,'Input-Ext Allocators'!$B$8:$B$63,$F181))*$D181</f>
        <v>0</v>
      </c>
      <c r="Y181" s="143">
        <f ca="1">IFERROR(INDEX(Y$269:Y$305,MATCH($F181,$B$269:$B$305,0))/INDEX($D$269:$D$305,MATCH($F181,$B$269:$B$305,0)),SUMIFS('Input-Ext Allocators'!V$8:V$63,'Input-Ext Allocators'!$B$8:$B$63,$F181))*$D181</f>
        <v>0</v>
      </c>
      <c r="Z181" s="143">
        <f ca="1">IFERROR(INDEX(Z$269:Z$305,MATCH($F181,$B$269:$B$305,0))/INDEX($D$269:$D$305,MATCH($F181,$B$269:$B$305,0)),SUMIFS('Input-Ext Allocators'!W$8:W$63,'Input-Ext Allocators'!$B$8:$B$63,$F181))*$D181</f>
        <v>0</v>
      </c>
    </row>
    <row r="182" spans="1:26" outlineLevel="1">
      <c r="A182" s="113">
        <f>IF(ISBLANK('Input-Accounts'!A182),"",'Input-Accounts'!A182)</f>
        <v>155</v>
      </c>
      <c r="B182" s="17" t="str">
        <f>IF(ISBLANK('Input-Accounts'!B182),"",'Input-Accounts'!B182)</f>
        <v>Outside services employed</v>
      </c>
      <c r="C182" s="113">
        <f>IF(ISBLANK('Input-Accounts'!C182),"",'Input-Accounts'!C182)</f>
        <v>923</v>
      </c>
      <c r="D182" s="143">
        <f t="shared" ca="1" si="46"/>
        <v>0</v>
      </c>
      <c r="E182" s="143">
        <f t="shared" ca="1" si="48"/>
        <v>0</v>
      </c>
      <c r="F182" s="89" t="str" cm="1">
        <f t="array" aca="1" ref="F182" ca="1">IF(D182=0,"-",IF('Input-Accounts'!$E182&lt;&gt;0,'Input-Accounts'!$E182,INDEX('Input-Accounts'!$H182:$J182,,MATCH($F$6,'Input-Accounts'!$H$6:$J$6,0))))</f>
        <v>-</v>
      </c>
      <c r="G182" s="143">
        <f ca="1">IFERROR(INDEX(G$269:G$305,MATCH($F182,$B$269:$B$305,0))/INDEX($D$269:$D$305,MATCH($F182,$B$269:$B$305,0)),SUMIFS('Input-Ext Allocators'!D$8:D$63,'Input-Ext Allocators'!$B$8:$B$63,$F182))*$D182</f>
        <v>0</v>
      </c>
      <c r="H182" s="143">
        <f ca="1">IFERROR(INDEX(H$269:H$305,MATCH($F182,$B$269:$B$305,0))/INDEX($D$269:$D$305,MATCH($F182,$B$269:$B$305,0)),SUMIFS('Input-Ext Allocators'!E$8:E$63,'Input-Ext Allocators'!$B$8:$B$63,$F182))*$D182</f>
        <v>0</v>
      </c>
      <c r="I182" s="143">
        <f ca="1">IFERROR(INDEX(I$269:I$305,MATCH($F182,$B$269:$B$305,0))/INDEX($D$269:$D$305,MATCH($F182,$B$269:$B$305,0)),SUMIFS('Input-Ext Allocators'!F$8:F$63,'Input-Ext Allocators'!$B$8:$B$63,$F182))*$D182</f>
        <v>0</v>
      </c>
      <c r="J182" s="143">
        <f ca="1">IFERROR(INDEX(J$269:J$305,MATCH($F182,$B$269:$B$305,0))/INDEX($D$269:$D$305,MATCH($F182,$B$269:$B$305,0)),SUMIFS('Input-Ext Allocators'!G$8:G$63,'Input-Ext Allocators'!$B$8:$B$63,$F182))*$D182</f>
        <v>0</v>
      </c>
      <c r="K182" s="143">
        <f ca="1">IFERROR(INDEX(K$269:K$305,MATCH($F182,$B$269:$B$305,0))/INDEX($D$269:$D$305,MATCH($F182,$B$269:$B$305,0)),SUMIFS('Input-Ext Allocators'!H$8:H$63,'Input-Ext Allocators'!$B$8:$B$63,$F182))*$D182</f>
        <v>0</v>
      </c>
      <c r="L182" s="143">
        <f ca="1">IFERROR(INDEX(L$269:L$305,MATCH($F182,$B$269:$B$305,0))/INDEX($D$269:$D$305,MATCH($F182,$B$269:$B$305,0)),SUMIFS('Input-Ext Allocators'!I$8:I$63,'Input-Ext Allocators'!$B$8:$B$63,$F182))*$D182</f>
        <v>0</v>
      </c>
      <c r="M182" s="143">
        <f ca="1">IFERROR(INDEX(M$269:M$305,MATCH($F182,$B$269:$B$305,0))/INDEX($D$269:$D$305,MATCH($F182,$B$269:$B$305,0)),SUMIFS('Input-Ext Allocators'!J$8:J$63,'Input-Ext Allocators'!$B$8:$B$63,$F182))*$D182</f>
        <v>0</v>
      </c>
      <c r="N182" s="143">
        <f ca="1">IFERROR(INDEX(N$269:N$305,MATCH($F182,$B$269:$B$305,0))/INDEX($D$269:$D$305,MATCH($F182,$B$269:$B$305,0)),SUMIFS('Input-Ext Allocators'!K$8:K$63,'Input-Ext Allocators'!$B$8:$B$63,$F182))*$D182</f>
        <v>0</v>
      </c>
      <c r="O182" s="143">
        <f ca="1">IFERROR(INDEX(O$269:O$305,MATCH($F182,$B$269:$B$305,0))/INDEX($D$269:$D$305,MATCH($F182,$B$269:$B$305,0)),SUMIFS('Input-Ext Allocators'!L$8:L$63,'Input-Ext Allocators'!$B$8:$B$63,$F182))*$D182</f>
        <v>0</v>
      </c>
      <c r="P182" s="143">
        <f ca="1">IFERROR(INDEX(P$269:P$305,MATCH($F182,$B$269:$B$305,0))/INDEX($D$269:$D$305,MATCH($F182,$B$269:$B$305,0)),SUMIFS('Input-Ext Allocators'!M$8:M$63,'Input-Ext Allocators'!$B$8:$B$63,$F182))*$D182</f>
        <v>0</v>
      </c>
      <c r="Q182" s="143">
        <f ca="1">IFERROR(INDEX(Q$269:Q$305,MATCH($F182,$B$269:$B$305,0))/INDEX($D$269:$D$305,MATCH($F182,$B$269:$B$305,0)),SUMIFS('Input-Ext Allocators'!N$8:N$63,'Input-Ext Allocators'!$B$8:$B$63,$F182))*$D182</f>
        <v>0</v>
      </c>
      <c r="R182" s="143">
        <f ca="1">IFERROR(INDEX(R$269:R$305,MATCH($F182,$B$269:$B$305,0))/INDEX($D$269:$D$305,MATCH($F182,$B$269:$B$305,0)),SUMIFS('Input-Ext Allocators'!O$8:O$63,'Input-Ext Allocators'!$B$8:$B$63,$F182))*$D182</f>
        <v>0</v>
      </c>
      <c r="S182" s="143">
        <f ca="1">IFERROR(INDEX(S$269:S$305,MATCH($F182,$B$269:$B$305,0))/INDEX($D$269:$D$305,MATCH($F182,$B$269:$B$305,0)),SUMIFS('Input-Ext Allocators'!P$8:P$63,'Input-Ext Allocators'!$B$8:$B$63,$F182))*$D182</f>
        <v>0</v>
      </c>
      <c r="T182" s="143">
        <f ca="1">IFERROR(INDEX(T$269:T$305,MATCH($F182,$B$269:$B$305,0))/INDEX($D$269:$D$305,MATCH($F182,$B$269:$B$305,0)),SUMIFS('Input-Ext Allocators'!Q$8:Q$63,'Input-Ext Allocators'!$B$8:$B$63,$F182))*$D182</f>
        <v>0</v>
      </c>
      <c r="U182" s="143">
        <f ca="1">IFERROR(INDEX(U$269:U$305,MATCH($F182,$B$269:$B$305,0))/INDEX($D$269:$D$305,MATCH($F182,$B$269:$B$305,0)),SUMIFS('Input-Ext Allocators'!R$8:R$63,'Input-Ext Allocators'!$B$8:$B$63,$F182))*$D182</f>
        <v>0</v>
      </c>
      <c r="V182" s="143">
        <f ca="1">IFERROR(INDEX(V$269:V$305,MATCH($F182,$B$269:$B$305,0))/INDEX($D$269:$D$305,MATCH($F182,$B$269:$B$305,0)),SUMIFS('Input-Ext Allocators'!S$8:S$63,'Input-Ext Allocators'!$B$8:$B$63,$F182))*$D182</f>
        <v>0</v>
      </c>
      <c r="W182" s="143">
        <f ca="1">IFERROR(INDEX(W$269:W$305,MATCH($F182,$B$269:$B$305,0))/INDEX($D$269:$D$305,MATCH($F182,$B$269:$B$305,0)),SUMIFS('Input-Ext Allocators'!T$8:T$63,'Input-Ext Allocators'!$B$8:$B$63,$F182))*$D182</f>
        <v>0</v>
      </c>
      <c r="X182" s="143">
        <f ca="1">IFERROR(INDEX(X$269:X$305,MATCH($F182,$B$269:$B$305,0))/INDEX($D$269:$D$305,MATCH($F182,$B$269:$B$305,0)),SUMIFS('Input-Ext Allocators'!U$8:U$63,'Input-Ext Allocators'!$B$8:$B$63,$F182))*$D182</f>
        <v>0</v>
      </c>
      <c r="Y182" s="143">
        <f ca="1">IFERROR(INDEX(Y$269:Y$305,MATCH($F182,$B$269:$B$305,0))/INDEX($D$269:$D$305,MATCH($F182,$B$269:$B$305,0)),SUMIFS('Input-Ext Allocators'!V$8:V$63,'Input-Ext Allocators'!$B$8:$B$63,$F182))*$D182</f>
        <v>0</v>
      </c>
      <c r="Z182" s="143">
        <f ca="1">IFERROR(INDEX(Z$269:Z$305,MATCH($F182,$B$269:$B$305,0))/INDEX($D$269:$D$305,MATCH($F182,$B$269:$B$305,0)),SUMIFS('Input-Ext Allocators'!W$8:W$63,'Input-Ext Allocators'!$B$8:$B$63,$F182))*$D182</f>
        <v>0</v>
      </c>
    </row>
    <row r="183" spans="1:26" outlineLevel="1">
      <c r="A183" s="113">
        <f>IF(B183="","",COUNTA(B$8:B183))</f>
        <v>176</v>
      </c>
      <c r="B183" s="17" t="str">
        <f>IF(ISBLANK('Input-Accounts'!B183),"",'Input-Accounts'!B183)</f>
        <v>Property insurance</v>
      </c>
      <c r="C183" s="113">
        <f>IF(ISBLANK('Input-Accounts'!C183),"",'Input-Accounts'!C183)</f>
        <v>924</v>
      </c>
      <c r="D183" s="143">
        <f t="shared" ca="1" si="46"/>
        <v>1829.4386512064975</v>
      </c>
      <c r="E183" s="143">
        <f t="shared" ca="1" si="48"/>
        <v>0</v>
      </c>
      <c r="F183" s="89" t="str" cm="1">
        <f t="array" aca="1" ref="F183" ca="1">IF(D183=0,"-",IF('Input-Accounts'!$E183&lt;&gt;0,'Input-Accounts'!$E183,INDEX('Input-Accounts'!$H183:$J183,,MATCH($F$6,'Input-Accounts'!$H$6:$J$6,0))))</f>
        <v>INT_T&amp;D_PLANT</v>
      </c>
      <c r="G183" s="143">
        <f ca="1">IFERROR(INDEX(G$269:G$305,MATCH($F183,$B$269:$B$305,0))/INDEX($D$269:$D$305,MATCH($F183,$B$269:$B$305,0)),SUMIFS('Input-Ext Allocators'!D$8:D$63,'Input-Ext Allocators'!$B$8:$B$63,$F183))*$D183</f>
        <v>332.79161951067766</v>
      </c>
      <c r="H183" s="143">
        <f ca="1">IFERROR(INDEX(H$269:H$305,MATCH($F183,$B$269:$B$305,0))/INDEX($D$269:$D$305,MATCH($F183,$B$269:$B$305,0)),SUMIFS('Input-Ext Allocators'!E$8:E$63,'Input-Ext Allocators'!$B$8:$B$63,$F183))*$D183</f>
        <v>228.30951136714299</v>
      </c>
      <c r="I183" s="143">
        <f ca="1">IFERROR(INDEX(I$269:I$305,MATCH($F183,$B$269:$B$305,0))/INDEX($D$269:$D$305,MATCH($F183,$B$269:$B$305,0)),SUMIFS('Input-Ext Allocators'!F$8:F$63,'Input-Ext Allocators'!$B$8:$B$63,$F183))*$D183</f>
        <v>24.809064167672506</v>
      </c>
      <c r="J183" s="143">
        <f ca="1">IFERROR(INDEX(J$269:J$305,MATCH($F183,$B$269:$B$305,0))/INDEX($D$269:$D$305,MATCH($F183,$B$269:$B$305,0)),SUMIFS('Input-Ext Allocators'!G$8:G$63,'Input-Ext Allocators'!$B$8:$B$63,$F183))*$D183</f>
        <v>31.188651327663404</v>
      </c>
      <c r="K183" s="143">
        <f ca="1">IFERROR(INDEX(K$269:K$305,MATCH($F183,$B$269:$B$305,0))/INDEX($D$269:$D$305,MATCH($F183,$B$269:$B$305,0)),SUMIFS('Input-Ext Allocators'!H$8:H$63,'Input-Ext Allocators'!$B$8:$B$63,$F183))*$D183</f>
        <v>3.0817539335981921</v>
      </c>
      <c r="L183" s="143">
        <f ca="1">IFERROR(INDEX(L$269:L$305,MATCH($F183,$B$269:$B$305,0))/INDEX($D$269:$D$305,MATCH($F183,$B$269:$B$305,0)),SUMIFS('Input-Ext Allocators'!I$8:I$63,'Input-Ext Allocators'!$B$8:$B$63,$F183))*$D183</f>
        <v>952.96743717441689</v>
      </c>
      <c r="M183" s="143">
        <f ca="1">IFERROR(INDEX(M$269:M$305,MATCH($F183,$B$269:$B$305,0))/INDEX($D$269:$D$305,MATCH($F183,$B$269:$B$305,0)),SUMIFS('Input-Ext Allocators'!J$8:J$63,'Input-Ext Allocators'!$B$8:$B$63,$F183))*$D183</f>
        <v>256.2906137253259</v>
      </c>
      <c r="N183" s="143">
        <f ca="1">IFERROR(INDEX(N$269:N$305,MATCH($F183,$B$269:$B$305,0))/INDEX($D$269:$D$305,MATCH($F183,$B$269:$B$305,0)),SUMIFS('Input-Ext Allocators'!K$8:K$63,'Input-Ext Allocators'!$B$8:$B$63,$F183))*$D183</f>
        <v>0</v>
      </c>
      <c r="O183" s="143">
        <f ca="1">IFERROR(INDEX(O$269:O$305,MATCH($F183,$B$269:$B$305,0))/INDEX($D$269:$D$305,MATCH($F183,$B$269:$B$305,0)),SUMIFS('Input-Ext Allocators'!L$8:L$63,'Input-Ext Allocators'!$B$8:$B$63,$F183))*$D183</f>
        <v>0</v>
      </c>
      <c r="P183" s="143">
        <f ca="1">IFERROR(INDEX(P$269:P$305,MATCH($F183,$B$269:$B$305,0))/INDEX($D$269:$D$305,MATCH($F183,$B$269:$B$305,0)),SUMIFS('Input-Ext Allocators'!M$8:M$63,'Input-Ext Allocators'!$B$8:$B$63,$F183))*$D183</f>
        <v>0</v>
      </c>
      <c r="Q183" s="143">
        <f ca="1">IFERROR(INDEX(Q$269:Q$305,MATCH($F183,$B$269:$B$305,0))/INDEX($D$269:$D$305,MATCH($F183,$B$269:$B$305,0)),SUMIFS('Input-Ext Allocators'!N$8:N$63,'Input-Ext Allocators'!$B$8:$B$63,$F183))*$D183</f>
        <v>0</v>
      </c>
      <c r="R183" s="143">
        <f ca="1">IFERROR(INDEX(R$269:R$305,MATCH($F183,$B$269:$B$305,0))/INDEX($D$269:$D$305,MATCH($F183,$B$269:$B$305,0)),SUMIFS('Input-Ext Allocators'!O$8:O$63,'Input-Ext Allocators'!$B$8:$B$63,$F183))*$D183</f>
        <v>0</v>
      </c>
      <c r="S183" s="143">
        <f ca="1">IFERROR(INDEX(S$269:S$305,MATCH($F183,$B$269:$B$305,0))/INDEX($D$269:$D$305,MATCH($F183,$B$269:$B$305,0)),SUMIFS('Input-Ext Allocators'!P$8:P$63,'Input-Ext Allocators'!$B$8:$B$63,$F183))*$D183</f>
        <v>0</v>
      </c>
      <c r="T183" s="143">
        <f ca="1">IFERROR(INDEX(T$269:T$305,MATCH($F183,$B$269:$B$305,0))/INDEX($D$269:$D$305,MATCH($F183,$B$269:$B$305,0)),SUMIFS('Input-Ext Allocators'!Q$8:Q$63,'Input-Ext Allocators'!$B$8:$B$63,$F183))*$D183</f>
        <v>0</v>
      </c>
      <c r="U183" s="143">
        <f ca="1">IFERROR(INDEX(U$269:U$305,MATCH($F183,$B$269:$B$305,0))/INDEX($D$269:$D$305,MATCH($F183,$B$269:$B$305,0)),SUMIFS('Input-Ext Allocators'!R$8:R$63,'Input-Ext Allocators'!$B$8:$B$63,$F183))*$D183</f>
        <v>0</v>
      </c>
      <c r="V183" s="143">
        <f ca="1">IFERROR(INDEX(V$269:V$305,MATCH($F183,$B$269:$B$305,0))/INDEX($D$269:$D$305,MATCH($F183,$B$269:$B$305,0)),SUMIFS('Input-Ext Allocators'!S$8:S$63,'Input-Ext Allocators'!$B$8:$B$63,$F183))*$D183</f>
        <v>0</v>
      </c>
      <c r="W183" s="143">
        <f ca="1">IFERROR(INDEX(W$269:W$305,MATCH($F183,$B$269:$B$305,0))/INDEX($D$269:$D$305,MATCH($F183,$B$269:$B$305,0)),SUMIFS('Input-Ext Allocators'!T$8:T$63,'Input-Ext Allocators'!$B$8:$B$63,$F183))*$D183</f>
        <v>0</v>
      </c>
      <c r="X183" s="143">
        <f ca="1">IFERROR(INDEX(X$269:X$305,MATCH($F183,$B$269:$B$305,0))/INDEX($D$269:$D$305,MATCH($F183,$B$269:$B$305,0)),SUMIFS('Input-Ext Allocators'!U$8:U$63,'Input-Ext Allocators'!$B$8:$B$63,$F183))*$D183</f>
        <v>0</v>
      </c>
      <c r="Y183" s="143">
        <f ca="1">IFERROR(INDEX(Y$269:Y$305,MATCH($F183,$B$269:$B$305,0))/INDEX($D$269:$D$305,MATCH($F183,$B$269:$B$305,0)),SUMIFS('Input-Ext Allocators'!V$8:V$63,'Input-Ext Allocators'!$B$8:$B$63,$F183))*$D183</f>
        <v>0</v>
      </c>
      <c r="Z183" s="143">
        <f ca="1">IFERROR(INDEX(Z$269:Z$305,MATCH($F183,$B$269:$B$305,0))/INDEX($D$269:$D$305,MATCH($F183,$B$269:$B$305,0)),SUMIFS('Input-Ext Allocators'!W$8:W$63,'Input-Ext Allocators'!$B$8:$B$63,$F183))*$D183</f>
        <v>0</v>
      </c>
    </row>
    <row r="184" spans="1:26" outlineLevel="1">
      <c r="A184" s="113">
        <f>IF(ISBLANK('Input-Accounts'!A184),"",'Input-Accounts'!A184)</f>
        <v>157</v>
      </c>
      <c r="B184" s="17" t="str">
        <f>IF(ISBLANK('Input-Accounts'!B184),"",'Input-Accounts'!B184)</f>
        <v>Injuries and damages</v>
      </c>
      <c r="C184" s="113">
        <f>IF(ISBLANK('Input-Accounts'!C184),"",'Input-Accounts'!C184)</f>
        <v>925</v>
      </c>
      <c r="D184" s="143">
        <f t="shared" ca="1" si="46"/>
        <v>0</v>
      </c>
      <c r="E184" s="143">
        <f t="shared" ca="1" si="48"/>
        <v>0</v>
      </c>
      <c r="F184" s="89" t="str" cm="1">
        <f t="array" aca="1" ref="F184" ca="1">IF(D184=0,"-",IF('Input-Accounts'!$E184&lt;&gt;0,'Input-Accounts'!$E184,INDEX('Input-Accounts'!$H184:$J184,,MATCH($F$6,'Input-Accounts'!$H$6:$J$6,0))))</f>
        <v>-</v>
      </c>
      <c r="G184" s="143">
        <f ca="1">IFERROR(INDEX(G$269:G$305,MATCH($F184,$B$269:$B$305,0))/INDEX($D$269:$D$305,MATCH($F184,$B$269:$B$305,0)),SUMIFS('Input-Ext Allocators'!D$8:D$63,'Input-Ext Allocators'!$B$8:$B$63,$F184))*$D184</f>
        <v>0</v>
      </c>
      <c r="H184" s="143">
        <f ca="1">IFERROR(INDEX(H$269:H$305,MATCH($F184,$B$269:$B$305,0))/INDEX($D$269:$D$305,MATCH($F184,$B$269:$B$305,0)),SUMIFS('Input-Ext Allocators'!E$8:E$63,'Input-Ext Allocators'!$B$8:$B$63,$F184))*$D184</f>
        <v>0</v>
      </c>
      <c r="I184" s="143">
        <f ca="1">IFERROR(INDEX(I$269:I$305,MATCH($F184,$B$269:$B$305,0))/INDEX($D$269:$D$305,MATCH($F184,$B$269:$B$305,0)),SUMIFS('Input-Ext Allocators'!F$8:F$63,'Input-Ext Allocators'!$B$8:$B$63,$F184))*$D184</f>
        <v>0</v>
      </c>
      <c r="J184" s="143">
        <f ca="1">IFERROR(INDEX(J$269:J$305,MATCH($F184,$B$269:$B$305,0))/INDEX($D$269:$D$305,MATCH($F184,$B$269:$B$305,0)),SUMIFS('Input-Ext Allocators'!G$8:G$63,'Input-Ext Allocators'!$B$8:$B$63,$F184))*$D184</f>
        <v>0</v>
      </c>
      <c r="K184" s="143">
        <f ca="1">IFERROR(INDEX(K$269:K$305,MATCH($F184,$B$269:$B$305,0))/INDEX($D$269:$D$305,MATCH($F184,$B$269:$B$305,0)),SUMIFS('Input-Ext Allocators'!H$8:H$63,'Input-Ext Allocators'!$B$8:$B$63,$F184))*$D184</f>
        <v>0</v>
      </c>
      <c r="L184" s="143">
        <f ca="1">IFERROR(INDEX(L$269:L$305,MATCH($F184,$B$269:$B$305,0))/INDEX($D$269:$D$305,MATCH($F184,$B$269:$B$305,0)),SUMIFS('Input-Ext Allocators'!I$8:I$63,'Input-Ext Allocators'!$B$8:$B$63,$F184))*$D184</f>
        <v>0</v>
      </c>
      <c r="M184" s="143">
        <f ca="1">IFERROR(INDEX(M$269:M$305,MATCH($F184,$B$269:$B$305,0))/INDEX($D$269:$D$305,MATCH($F184,$B$269:$B$305,0)),SUMIFS('Input-Ext Allocators'!J$8:J$63,'Input-Ext Allocators'!$B$8:$B$63,$F184))*$D184</f>
        <v>0</v>
      </c>
      <c r="N184" s="143">
        <f ca="1">IFERROR(INDEX(N$269:N$305,MATCH($F184,$B$269:$B$305,0))/INDEX($D$269:$D$305,MATCH($F184,$B$269:$B$305,0)),SUMIFS('Input-Ext Allocators'!K$8:K$63,'Input-Ext Allocators'!$B$8:$B$63,$F184))*$D184</f>
        <v>0</v>
      </c>
      <c r="O184" s="143">
        <f ca="1">IFERROR(INDEX(O$269:O$305,MATCH($F184,$B$269:$B$305,0))/INDEX($D$269:$D$305,MATCH($F184,$B$269:$B$305,0)),SUMIFS('Input-Ext Allocators'!L$8:L$63,'Input-Ext Allocators'!$B$8:$B$63,$F184))*$D184</f>
        <v>0</v>
      </c>
      <c r="P184" s="143">
        <f ca="1">IFERROR(INDEX(P$269:P$305,MATCH($F184,$B$269:$B$305,0))/INDEX($D$269:$D$305,MATCH($F184,$B$269:$B$305,0)),SUMIFS('Input-Ext Allocators'!M$8:M$63,'Input-Ext Allocators'!$B$8:$B$63,$F184))*$D184</f>
        <v>0</v>
      </c>
      <c r="Q184" s="143">
        <f ca="1">IFERROR(INDEX(Q$269:Q$305,MATCH($F184,$B$269:$B$305,0))/INDEX($D$269:$D$305,MATCH($F184,$B$269:$B$305,0)),SUMIFS('Input-Ext Allocators'!N$8:N$63,'Input-Ext Allocators'!$B$8:$B$63,$F184))*$D184</f>
        <v>0</v>
      </c>
      <c r="R184" s="143">
        <f ca="1">IFERROR(INDEX(R$269:R$305,MATCH($F184,$B$269:$B$305,0))/INDEX($D$269:$D$305,MATCH($F184,$B$269:$B$305,0)),SUMIFS('Input-Ext Allocators'!O$8:O$63,'Input-Ext Allocators'!$B$8:$B$63,$F184))*$D184</f>
        <v>0</v>
      </c>
      <c r="S184" s="143">
        <f ca="1">IFERROR(INDEX(S$269:S$305,MATCH($F184,$B$269:$B$305,0))/INDEX($D$269:$D$305,MATCH($F184,$B$269:$B$305,0)),SUMIFS('Input-Ext Allocators'!P$8:P$63,'Input-Ext Allocators'!$B$8:$B$63,$F184))*$D184</f>
        <v>0</v>
      </c>
      <c r="T184" s="143">
        <f ca="1">IFERROR(INDEX(T$269:T$305,MATCH($F184,$B$269:$B$305,0))/INDEX($D$269:$D$305,MATCH($F184,$B$269:$B$305,0)),SUMIFS('Input-Ext Allocators'!Q$8:Q$63,'Input-Ext Allocators'!$B$8:$B$63,$F184))*$D184</f>
        <v>0</v>
      </c>
      <c r="U184" s="143">
        <f ca="1">IFERROR(INDEX(U$269:U$305,MATCH($F184,$B$269:$B$305,0))/INDEX($D$269:$D$305,MATCH($F184,$B$269:$B$305,0)),SUMIFS('Input-Ext Allocators'!R$8:R$63,'Input-Ext Allocators'!$B$8:$B$63,$F184))*$D184</f>
        <v>0</v>
      </c>
      <c r="V184" s="143">
        <f ca="1">IFERROR(INDEX(V$269:V$305,MATCH($F184,$B$269:$B$305,0))/INDEX($D$269:$D$305,MATCH($F184,$B$269:$B$305,0)),SUMIFS('Input-Ext Allocators'!S$8:S$63,'Input-Ext Allocators'!$B$8:$B$63,$F184))*$D184</f>
        <v>0</v>
      </c>
      <c r="W184" s="143">
        <f ca="1">IFERROR(INDEX(W$269:W$305,MATCH($F184,$B$269:$B$305,0))/INDEX($D$269:$D$305,MATCH($F184,$B$269:$B$305,0)),SUMIFS('Input-Ext Allocators'!T$8:T$63,'Input-Ext Allocators'!$B$8:$B$63,$F184))*$D184</f>
        <v>0</v>
      </c>
      <c r="X184" s="143">
        <f ca="1">IFERROR(INDEX(X$269:X$305,MATCH($F184,$B$269:$B$305,0))/INDEX($D$269:$D$305,MATCH($F184,$B$269:$B$305,0)),SUMIFS('Input-Ext Allocators'!U$8:U$63,'Input-Ext Allocators'!$B$8:$B$63,$F184))*$D184</f>
        <v>0</v>
      </c>
      <c r="Y184" s="143">
        <f ca="1">IFERROR(INDEX(Y$269:Y$305,MATCH($F184,$B$269:$B$305,0))/INDEX($D$269:$D$305,MATCH($F184,$B$269:$B$305,0)),SUMIFS('Input-Ext Allocators'!V$8:V$63,'Input-Ext Allocators'!$B$8:$B$63,$F184))*$D184</f>
        <v>0</v>
      </c>
      <c r="Z184" s="143">
        <f ca="1">IFERROR(INDEX(Z$269:Z$305,MATCH($F184,$B$269:$B$305,0))/INDEX($D$269:$D$305,MATCH($F184,$B$269:$B$305,0)),SUMIFS('Input-Ext Allocators'!W$8:W$63,'Input-Ext Allocators'!$B$8:$B$63,$F184))*$D184</f>
        <v>0</v>
      </c>
    </row>
    <row r="185" spans="1:26" outlineLevel="1">
      <c r="A185" s="113">
        <f>IF(ISBLANK('Input-Accounts'!A185),"",'Input-Accounts'!A185)</f>
        <v>158</v>
      </c>
      <c r="B185" s="17" t="str">
        <f>IF(ISBLANK('Input-Accounts'!B185),"",'Input-Accounts'!B185)</f>
        <v>Employee pensions and benefits</v>
      </c>
      <c r="C185" s="113">
        <f>IF(ISBLANK('Input-Accounts'!C185),"",'Input-Accounts'!C185)</f>
        <v>926</v>
      </c>
      <c r="D185" s="143">
        <f t="shared" ca="1" si="46"/>
        <v>0</v>
      </c>
      <c r="E185" s="143">
        <f t="shared" ca="1" si="48"/>
        <v>0</v>
      </c>
      <c r="F185" s="89" t="str" cm="1">
        <f t="array" aca="1" ref="F185" ca="1">IF(D185=0,"-",IF('Input-Accounts'!$E185&lt;&gt;0,'Input-Accounts'!$E185,INDEX('Input-Accounts'!$H185:$J185,,MATCH($F$6,'Input-Accounts'!$H$6:$J$6,0))))</f>
        <v>-</v>
      </c>
      <c r="G185" s="143">
        <f ca="1">IFERROR(INDEX(G$269:G$305,MATCH($F185,$B$269:$B$305,0))/INDEX($D$269:$D$305,MATCH($F185,$B$269:$B$305,0)),SUMIFS('Input-Ext Allocators'!D$8:D$63,'Input-Ext Allocators'!$B$8:$B$63,$F185))*$D185</f>
        <v>0</v>
      </c>
      <c r="H185" s="143">
        <f ca="1">IFERROR(INDEX(H$269:H$305,MATCH($F185,$B$269:$B$305,0))/INDEX($D$269:$D$305,MATCH($F185,$B$269:$B$305,0)),SUMIFS('Input-Ext Allocators'!E$8:E$63,'Input-Ext Allocators'!$B$8:$B$63,$F185))*$D185</f>
        <v>0</v>
      </c>
      <c r="I185" s="143">
        <f ca="1">IFERROR(INDEX(I$269:I$305,MATCH($F185,$B$269:$B$305,0))/INDEX($D$269:$D$305,MATCH($F185,$B$269:$B$305,0)),SUMIFS('Input-Ext Allocators'!F$8:F$63,'Input-Ext Allocators'!$B$8:$B$63,$F185))*$D185</f>
        <v>0</v>
      </c>
      <c r="J185" s="143">
        <f ca="1">IFERROR(INDEX(J$269:J$305,MATCH($F185,$B$269:$B$305,0))/INDEX($D$269:$D$305,MATCH($F185,$B$269:$B$305,0)),SUMIFS('Input-Ext Allocators'!G$8:G$63,'Input-Ext Allocators'!$B$8:$B$63,$F185))*$D185</f>
        <v>0</v>
      </c>
      <c r="K185" s="143">
        <f ca="1">IFERROR(INDEX(K$269:K$305,MATCH($F185,$B$269:$B$305,0))/INDEX($D$269:$D$305,MATCH($F185,$B$269:$B$305,0)),SUMIFS('Input-Ext Allocators'!H$8:H$63,'Input-Ext Allocators'!$B$8:$B$63,$F185))*$D185</f>
        <v>0</v>
      </c>
      <c r="L185" s="143">
        <f ca="1">IFERROR(INDEX(L$269:L$305,MATCH($F185,$B$269:$B$305,0))/INDEX($D$269:$D$305,MATCH($F185,$B$269:$B$305,0)),SUMIFS('Input-Ext Allocators'!I$8:I$63,'Input-Ext Allocators'!$B$8:$B$63,$F185))*$D185</f>
        <v>0</v>
      </c>
      <c r="M185" s="143">
        <f ca="1">IFERROR(INDEX(M$269:M$305,MATCH($F185,$B$269:$B$305,0))/INDEX($D$269:$D$305,MATCH($F185,$B$269:$B$305,0)),SUMIFS('Input-Ext Allocators'!J$8:J$63,'Input-Ext Allocators'!$B$8:$B$63,$F185))*$D185</f>
        <v>0</v>
      </c>
      <c r="N185" s="143">
        <f ca="1">IFERROR(INDEX(N$269:N$305,MATCH($F185,$B$269:$B$305,0))/INDEX($D$269:$D$305,MATCH($F185,$B$269:$B$305,0)),SUMIFS('Input-Ext Allocators'!K$8:K$63,'Input-Ext Allocators'!$B$8:$B$63,$F185))*$D185</f>
        <v>0</v>
      </c>
      <c r="O185" s="143">
        <f ca="1">IFERROR(INDEX(O$269:O$305,MATCH($F185,$B$269:$B$305,0))/INDEX($D$269:$D$305,MATCH($F185,$B$269:$B$305,0)),SUMIFS('Input-Ext Allocators'!L$8:L$63,'Input-Ext Allocators'!$B$8:$B$63,$F185))*$D185</f>
        <v>0</v>
      </c>
      <c r="P185" s="143">
        <f ca="1">IFERROR(INDEX(P$269:P$305,MATCH($F185,$B$269:$B$305,0))/INDEX($D$269:$D$305,MATCH($F185,$B$269:$B$305,0)),SUMIFS('Input-Ext Allocators'!M$8:M$63,'Input-Ext Allocators'!$B$8:$B$63,$F185))*$D185</f>
        <v>0</v>
      </c>
      <c r="Q185" s="143">
        <f ca="1">IFERROR(INDEX(Q$269:Q$305,MATCH($F185,$B$269:$B$305,0))/INDEX($D$269:$D$305,MATCH($F185,$B$269:$B$305,0)),SUMIFS('Input-Ext Allocators'!N$8:N$63,'Input-Ext Allocators'!$B$8:$B$63,$F185))*$D185</f>
        <v>0</v>
      </c>
      <c r="R185" s="143">
        <f ca="1">IFERROR(INDEX(R$269:R$305,MATCH($F185,$B$269:$B$305,0))/INDEX($D$269:$D$305,MATCH($F185,$B$269:$B$305,0)),SUMIFS('Input-Ext Allocators'!O$8:O$63,'Input-Ext Allocators'!$B$8:$B$63,$F185))*$D185</f>
        <v>0</v>
      </c>
      <c r="S185" s="143">
        <f ca="1">IFERROR(INDEX(S$269:S$305,MATCH($F185,$B$269:$B$305,0))/INDEX($D$269:$D$305,MATCH($F185,$B$269:$B$305,0)),SUMIFS('Input-Ext Allocators'!P$8:P$63,'Input-Ext Allocators'!$B$8:$B$63,$F185))*$D185</f>
        <v>0</v>
      </c>
      <c r="T185" s="143">
        <f ca="1">IFERROR(INDEX(T$269:T$305,MATCH($F185,$B$269:$B$305,0))/INDEX($D$269:$D$305,MATCH($F185,$B$269:$B$305,0)),SUMIFS('Input-Ext Allocators'!Q$8:Q$63,'Input-Ext Allocators'!$B$8:$B$63,$F185))*$D185</f>
        <v>0</v>
      </c>
      <c r="U185" s="143">
        <f ca="1">IFERROR(INDEX(U$269:U$305,MATCH($F185,$B$269:$B$305,0))/INDEX($D$269:$D$305,MATCH($F185,$B$269:$B$305,0)),SUMIFS('Input-Ext Allocators'!R$8:R$63,'Input-Ext Allocators'!$B$8:$B$63,$F185))*$D185</f>
        <v>0</v>
      </c>
      <c r="V185" s="143">
        <f ca="1">IFERROR(INDEX(V$269:V$305,MATCH($F185,$B$269:$B$305,0))/INDEX($D$269:$D$305,MATCH($F185,$B$269:$B$305,0)),SUMIFS('Input-Ext Allocators'!S$8:S$63,'Input-Ext Allocators'!$B$8:$B$63,$F185))*$D185</f>
        <v>0</v>
      </c>
      <c r="W185" s="143">
        <f ca="1">IFERROR(INDEX(W$269:W$305,MATCH($F185,$B$269:$B$305,0))/INDEX($D$269:$D$305,MATCH($F185,$B$269:$B$305,0)),SUMIFS('Input-Ext Allocators'!T$8:T$63,'Input-Ext Allocators'!$B$8:$B$63,$F185))*$D185</f>
        <v>0</v>
      </c>
      <c r="X185" s="143">
        <f ca="1">IFERROR(INDEX(X$269:X$305,MATCH($F185,$B$269:$B$305,0))/INDEX($D$269:$D$305,MATCH($F185,$B$269:$B$305,0)),SUMIFS('Input-Ext Allocators'!U$8:U$63,'Input-Ext Allocators'!$B$8:$B$63,$F185))*$D185</f>
        <v>0</v>
      </c>
      <c r="Y185" s="143">
        <f ca="1">IFERROR(INDEX(Y$269:Y$305,MATCH($F185,$B$269:$B$305,0))/INDEX($D$269:$D$305,MATCH($F185,$B$269:$B$305,0)),SUMIFS('Input-Ext Allocators'!V$8:V$63,'Input-Ext Allocators'!$B$8:$B$63,$F185))*$D185</f>
        <v>0</v>
      </c>
      <c r="Z185" s="143">
        <f ca="1">IFERROR(INDEX(Z$269:Z$305,MATCH($F185,$B$269:$B$305,0))/INDEX($D$269:$D$305,MATCH($F185,$B$269:$B$305,0)),SUMIFS('Input-Ext Allocators'!W$8:W$63,'Input-Ext Allocators'!$B$8:$B$63,$F185))*$D185</f>
        <v>0</v>
      </c>
    </row>
    <row r="186" spans="1:26" outlineLevel="1">
      <c r="A186" s="113">
        <f>IF(ISBLANK('Input-Accounts'!A186),"",'Input-Accounts'!A186)</f>
        <v>159</v>
      </c>
      <c r="B186" s="17" t="str">
        <f>IF(ISBLANK('Input-Accounts'!B186),"",'Input-Accounts'!B186)</f>
        <v>Regulatory commission expenses</v>
      </c>
      <c r="C186" s="113">
        <f>IF(ISBLANK('Input-Accounts'!C186),"",'Input-Accounts'!C186)</f>
        <v>928</v>
      </c>
      <c r="D186" s="143">
        <f t="shared" ca="1" si="46"/>
        <v>0</v>
      </c>
      <c r="E186" s="143">
        <f t="shared" ca="1" si="48"/>
        <v>0</v>
      </c>
      <c r="F186" s="89" t="str" cm="1">
        <f t="array" aca="1" ref="F186" ca="1">IF(D186=0,"-",IF('Input-Accounts'!$E186&lt;&gt;0,'Input-Accounts'!$E186,INDEX('Input-Accounts'!$H186:$J186,,MATCH($F$6,'Input-Accounts'!$H$6:$J$6,0))))</f>
        <v>-</v>
      </c>
      <c r="G186" s="143">
        <f ca="1">IFERROR(INDEX(G$269:G$305,MATCH($F186,$B$269:$B$305,0))/INDEX($D$269:$D$305,MATCH($F186,$B$269:$B$305,0)),SUMIFS('Input-Ext Allocators'!D$8:D$63,'Input-Ext Allocators'!$B$8:$B$63,$F186))*$D186</f>
        <v>0</v>
      </c>
      <c r="H186" s="143">
        <f ca="1">IFERROR(INDEX(H$269:H$305,MATCH($F186,$B$269:$B$305,0))/INDEX($D$269:$D$305,MATCH($F186,$B$269:$B$305,0)),SUMIFS('Input-Ext Allocators'!E$8:E$63,'Input-Ext Allocators'!$B$8:$B$63,$F186))*$D186</f>
        <v>0</v>
      </c>
      <c r="I186" s="143">
        <f ca="1">IFERROR(INDEX(I$269:I$305,MATCH($F186,$B$269:$B$305,0))/INDEX($D$269:$D$305,MATCH($F186,$B$269:$B$305,0)),SUMIFS('Input-Ext Allocators'!F$8:F$63,'Input-Ext Allocators'!$B$8:$B$63,$F186))*$D186</f>
        <v>0</v>
      </c>
      <c r="J186" s="143">
        <f ca="1">IFERROR(INDEX(J$269:J$305,MATCH($F186,$B$269:$B$305,0))/INDEX($D$269:$D$305,MATCH($F186,$B$269:$B$305,0)),SUMIFS('Input-Ext Allocators'!G$8:G$63,'Input-Ext Allocators'!$B$8:$B$63,$F186))*$D186</f>
        <v>0</v>
      </c>
      <c r="K186" s="143">
        <f ca="1">IFERROR(INDEX(K$269:K$305,MATCH($F186,$B$269:$B$305,0))/INDEX($D$269:$D$305,MATCH($F186,$B$269:$B$305,0)),SUMIFS('Input-Ext Allocators'!H$8:H$63,'Input-Ext Allocators'!$B$8:$B$63,$F186))*$D186</f>
        <v>0</v>
      </c>
      <c r="L186" s="143">
        <f ca="1">IFERROR(INDEX(L$269:L$305,MATCH($F186,$B$269:$B$305,0))/INDEX($D$269:$D$305,MATCH($F186,$B$269:$B$305,0)),SUMIFS('Input-Ext Allocators'!I$8:I$63,'Input-Ext Allocators'!$B$8:$B$63,$F186))*$D186</f>
        <v>0</v>
      </c>
      <c r="M186" s="143">
        <f ca="1">IFERROR(INDEX(M$269:M$305,MATCH($F186,$B$269:$B$305,0))/INDEX($D$269:$D$305,MATCH($F186,$B$269:$B$305,0)),SUMIFS('Input-Ext Allocators'!J$8:J$63,'Input-Ext Allocators'!$B$8:$B$63,$F186))*$D186</f>
        <v>0</v>
      </c>
      <c r="N186" s="143">
        <f ca="1">IFERROR(INDEX(N$269:N$305,MATCH($F186,$B$269:$B$305,0))/INDEX($D$269:$D$305,MATCH($F186,$B$269:$B$305,0)),SUMIFS('Input-Ext Allocators'!K$8:K$63,'Input-Ext Allocators'!$B$8:$B$63,$F186))*$D186</f>
        <v>0</v>
      </c>
      <c r="O186" s="143">
        <f ca="1">IFERROR(INDEX(O$269:O$305,MATCH($F186,$B$269:$B$305,0))/INDEX($D$269:$D$305,MATCH($F186,$B$269:$B$305,0)),SUMIFS('Input-Ext Allocators'!L$8:L$63,'Input-Ext Allocators'!$B$8:$B$63,$F186))*$D186</f>
        <v>0</v>
      </c>
      <c r="P186" s="143">
        <f ca="1">IFERROR(INDEX(P$269:P$305,MATCH($F186,$B$269:$B$305,0))/INDEX($D$269:$D$305,MATCH($F186,$B$269:$B$305,0)),SUMIFS('Input-Ext Allocators'!M$8:M$63,'Input-Ext Allocators'!$B$8:$B$63,$F186))*$D186</f>
        <v>0</v>
      </c>
      <c r="Q186" s="143">
        <f ca="1">IFERROR(INDEX(Q$269:Q$305,MATCH($F186,$B$269:$B$305,0))/INDEX($D$269:$D$305,MATCH($F186,$B$269:$B$305,0)),SUMIFS('Input-Ext Allocators'!N$8:N$63,'Input-Ext Allocators'!$B$8:$B$63,$F186))*$D186</f>
        <v>0</v>
      </c>
      <c r="R186" s="143">
        <f ca="1">IFERROR(INDEX(R$269:R$305,MATCH($F186,$B$269:$B$305,0))/INDEX($D$269:$D$305,MATCH($F186,$B$269:$B$305,0)),SUMIFS('Input-Ext Allocators'!O$8:O$63,'Input-Ext Allocators'!$B$8:$B$63,$F186))*$D186</f>
        <v>0</v>
      </c>
      <c r="S186" s="143">
        <f ca="1">IFERROR(INDEX(S$269:S$305,MATCH($F186,$B$269:$B$305,0))/INDEX($D$269:$D$305,MATCH($F186,$B$269:$B$305,0)),SUMIFS('Input-Ext Allocators'!P$8:P$63,'Input-Ext Allocators'!$B$8:$B$63,$F186))*$D186</f>
        <v>0</v>
      </c>
      <c r="T186" s="143">
        <f ca="1">IFERROR(INDEX(T$269:T$305,MATCH($F186,$B$269:$B$305,0))/INDEX($D$269:$D$305,MATCH($F186,$B$269:$B$305,0)),SUMIFS('Input-Ext Allocators'!Q$8:Q$63,'Input-Ext Allocators'!$B$8:$B$63,$F186))*$D186</f>
        <v>0</v>
      </c>
      <c r="U186" s="143">
        <f ca="1">IFERROR(INDEX(U$269:U$305,MATCH($F186,$B$269:$B$305,0))/INDEX($D$269:$D$305,MATCH($F186,$B$269:$B$305,0)),SUMIFS('Input-Ext Allocators'!R$8:R$63,'Input-Ext Allocators'!$B$8:$B$63,$F186))*$D186</f>
        <v>0</v>
      </c>
      <c r="V186" s="143">
        <f ca="1">IFERROR(INDEX(V$269:V$305,MATCH($F186,$B$269:$B$305,0))/INDEX($D$269:$D$305,MATCH($F186,$B$269:$B$305,0)),SUMIFS('Input-Ext Allocators'!S$8:S$63,'Input-Ext Allocators'!$B$8:$B$63,$F186))*$D186</f>
        <v>0</v>
      </c>
      <c r="W186" s="143">
        <f ca="1">IFERROR(INDEX(W$269:W$305,MATCH($F186,$B$269:$B$305,0))/INDEX($D$269:$D$305,MATCH($F186,$B$269:$B$305,0)),SUMIFS('Input-Ext Allocators'!T$8:T$63,'Input-Ext Allocators'!$B$8:$B$63,$F186))*$D186</f>
        <v>0</v>
      </c>
      <c r="X186" s="143">
        <f ca="1">IFERROR(INDEX(X$269:X$305,MATCH($F186,$B$269:$B$305,0))/INDEX($D$269:$D$305,MATCH($F186,$B$269:$B$305,0)),SUMIFS('Input-Ext Allocators'!U$8:U$63,'Input-Ext Allocators'!$B$8:$B$63,$F186))*$D186</f>
        <v>0</v>
      </c>
      <c r="Y186" s="143">
        <f ca="1">IFERROR(INDEX(Y$269:Y$305,MATCH($F186,$B$269:$B$305,0))/INDEX($D$269:$D$305,MATCH($F186,$B$269:$B$305,0)),SUMIFS('Input-Ext Allocators'!V$8:V$63,'Input-Ext Allocators'!$B$8:$B$63,$F186))*$D186</f>
        <v>0</v>
      </c>
      <c r="Z186" s="143">
        <f ca="1">IFERROR(INDEX(Z$269:Z$305,MATCH($F186,$B$269:$B$305,0))/INDEX($D$269:$D$305,MATCH($F186,$B$269:$B$305,0)),SUMIFS('Input-Ext Allocators'!W$8:W$63,'Input-Ext Allocators'!$B$8:$B$63,$F186))*$D186</f>
        <v>0</v>
      </c>
    </row>
    <row r="187" spans="1:26" outlineLevel="1">
      <c r="A187" s="113">
        <f>IF(ISBLANK('Input-Accounts'!A187),"",'Input-Accounts'!A187)</f>
        <v>160</v>
      </c>
      <c r="B187" s="17" t="str">
        <f>IF(ISBLANK('Input-Accounts'!B187),"",'Input-Accounts'!B187)</f>
        <v>General Advertising expenses</v>
      </c>
      <c r="C187" s="113">
        <f>IF(ISBLANK('Input-Accounts'!C187),"",'Input-Accounts'!C187)</f>
        <v>930.1</v>
      </c>
      <c r="D187" s="143">
        <f t="shared" ca="1" si="46"/>
        <v>0</v>
      </c>
      <c r="E187" s="143">
        <f t="shared" ca="1" si="48"/>
        <v>0</v>
      </c>
      <c r="F187" s="89" t="str" cm="1">
        <f t="array" aca="1" ref="F187" ca="1">IF(D187=0,"-",IF('Input-Accounts'!$E187&lt;&gt;0,'Input-Accounts'!$E187,INDEX('Input-Accounts'!$H187:$J187,,MATCH($F$6,'Input-Accounts'!$H$6:$J$6,0))))</f>
        <v>-</v>
      </c>
      <c r="G187" s="143">
        <f ca="1">IFERROR(INDEX(G$269:G$305,MATCH($F187,$B$269:$B$305,0))/INDEX($D$269:$D$305,MATCH($F187,$B$269:$B$305,0)),SUMIFS('Input-Ext Allocators'!D$8:D$63,'Input-Ext Allocators'!$B$8:$B$63,$F187))*$D187</f>
        <v>0</v>
      </c>
      <c r="H187" s="143">
        <f ca="1">IFERROR(INDEX(H$269:H$305,MATCH($F187,$B$269:$B$305,0))/INDEX($D$269:$D$305,MATCH($F187,$B$269:$B$305,0)),SUMIFS('Input-Ext Allocators'!E$8:E$63,'Input-Ext Allocators'!$B$8:$B$63,$F187))*$D187</f>
        <v>0</v>
      </c>
      <c r="I187" s="143">
        <f ca="1">IFERROR(INDEX(I$269:I$305,MATCH($F187,$B$269:$B$305,0))/INDEX($D$269:$D$305,MATCH($F187,$B$269:$B$305,0)),SUMIFS('Input-Ext Allocators'!F$8:F$63,'Input-Ext Allocators'!$B$8:$B$63,$F187))*$D187</f>
        <v>0</v>
      </c>
      <c r="J187" s="143">
        <f ca="1">IFERROR(INDEX(J$269:J$305,MATCH($F187,$B$269:$B$305,0))/INDEX($D$269:$D$305,MATCH($F187,$B$269:$B$305,0)),SUMIFS('Input-Ext Allocators'!G$8:G$63,'Input-Ext Allocators'!$B$8:$B$63,$F187))*$D187</f>
        <v>0</v>
      </c>
      <c r="K187" s="143">
        <f ca="1">IFERROR(INDEX(K$269:K$305,MATCH($F187,$B$269:$B$305,0))/INDEX($D$269:$D$305,MATCH($F187,$B$269:$B$305,0)),SUMIFS('Input-Ext Allocators'!H$8:H$63,'Input-Ext Allocators'!$B$8:$B$63,$F187))*$D187</f>
        <v>0</v>
      </c>
      <c r="L187" s="143">
        <f ca="1">IFERROR(INDEX(L$269:L$305,MATCH($F187,$B$269:$B$305,0))/INDEX($D$269:$D$305,MATCH($F187,$B$269:$B$305,0)),SUMIFS('Input-Ext Allocators'!I$8:I$63,'Input-Ext Allocators'!$B$8:$B$63,$F187))*$D187</f>
        <v>0</v>
      </c>
      <c r="M187" s="143">
        <f ca="1">IFERROR(INDEX(M$269:M$305,MATCH($F187,$B$269:$B$305,0))/INDEX($D$269:$D$305,MATCH($F187,$B$269:$B$305,0)),SUMIFS('Input-Ext Allocators'!J$8:J$63,'Input-Ext Allocators'!$B$8:$B$63,$F187))*$D187</f>
        <v>0</v>
      </c>
      <c r="N187" s="143">
        <f ca="1">IFERROR(INDEX(N$269:N$305,MATCH($F187,$B$269:$B$305,0))/INDEX($D$269:$D$305,MATCH($F187,$B$269:$B$305,0)),SUMIFS('Input-Ext Allocators'!K$8:K$63,'Input-Ext Allocators'!$B$8:$B$63,$F187))*$D187</f>
        <v>0</v>
      </c>
      <c r="O187" s="143">
        <f ca="1">IFERROR(INDEX(O$269:O$305,MATCH($F187,$B$269:$B$305,0))/INDEX($D$269:$D$305,MATCH($F187,$B$269:$B$305,0)),SUMIFS('Input-Ext Allocators'!L$8:L$63,'Input-Ext Allocators'!$B$8:$B$63,$F187))*$D187</f>
        <v>0</v>
      </c>
      <c r="P187" s="143">
        <f ca="1">IFERROR(INDEX(P$269:P$305,MATCH($F187,$B$269:$B$305,0))/INDEX($D$269:$D$305,MATCH($F187,$B$269:$B$305,0)),SUMIFS('Input-Ext Allocators'!M$8:M$63,'Input-Ext Allocators'!$B$8:$B$63,$F187))*$D187</f>
        <v>0</v>
      </c>
      <c r="Q187" s="143">
        <f ca="1">IFERROR(INDEX(Q$269:Q$305,MATCH($F187,$B$269:$B$305,0))/INDEX($D$269:$D$305,MATCH($F187,$B$269:$B$305,0)),SUMIFS('Input-Ext Allocators'!N$8:N$63,'Input-Ext Allocators'!$B$8:$B$63,$F187))*$D187</f>
        <v>0</v>
      </c>
      <c r="R187" s="143">
        <f ca="1">IFERROR(INDEX(R$269:R$305,MATCH($F187,$B$269:$B$305,0))/INDEX($D$269:$D$305,MATCH($F187,$B$269:$B$305,0)),SUMIFS('Input-Ext Allocators'!O$8:O$63,'Input-Ext Allocators'!$B$8:$B$63,$F187))*$D187</f>
        <v>0</v>
      </c>
      <c r="S187" s="143">
        <f ca="1">IFERROR(INDEX(S$269:S$305,MATCH($F187,$B$269:$B$305,0))/INDEX($D$269:$D$305,MATCH($F187,$B$269:$B$305,0)),SUMIFS('Input-Ext Allocators'!P$8:P$63,'Input-Ext Allocators'!$B$8:$B$63,$F187))*$D187</f>
        <v>0</v>
      </c>
      <c r="T187" s="143">
        <f ca="1">IFERROR(INDEX(T$269:T$305,MATCH($F187,$B$269:$B$305,0))/INDEX($D$269:$D$305,MATCH($F187,$B$269:$B$305,0)),SUMIFS('Input-Ext Allocators'!Q$8:Q$63,'Input-Ext Allocators'!$B$8:$B$63,$F187))*$D187</f>
        <v>0</v>
      </c>
      <c r="U187" s="143">
        <f ca="1">IFERROR(INDEX(U$269:U$305,MATCH($F187,$B$269:$B$305,0))/INDEX($D$269:$D$305,MATCH($F187,$B$269:$B$305,0)),SUMIFS('Input-Ext Allocators'!R$8:R$63,'Input-Ext Allocators'!$B$8:$B$63,$F187))*$D187</f>
        <v>0</v>
      </c>
      <c r="V187" s="143">
        <f ca="1">IFERROR(INDEX(V$269:V$305,MATCH($F187,$B$269:$B$305,0))/INDEX($D$269:$D$305,MATCH($F187,$B$269:$B$305,0)),SUMIFS('Input-Ext Allocators'!S$8:S$63,'Input-Ext Allocators'!$B$8:$B$63,$F187))*$D187</f>
        <v>0</v>
      </c>
      <c r="W187" s="143">
        <f ca="1">IFERROR(INDEX(W$269:W$305,MATCH($F187,$B$269:$B$305,0))/INDEX($D$269:$D$305,MATCH($F187,$B$269:$B$305,0)),SUMIFS('Input-Ext Allocators'!T$8:T$63,'Input-Ext Allocators'!$B$8:$B$63,$F187))*$D187</f>
        <v>0</v>
      </c>
      <c r="X187" s="143">
        <f ca="1">IFERROR(INDEX(X$269:X$305,MATCH($F187,$B$269:$B$305,0))/INDEX($D$269:$D$305,MATCH($F187,$B$269:$B$305,0)),SUMIFS('Input-Ext Allocators'!U$8:U$63,'Input-Ext Allocators'!$B$8:$B$63,$F187))*$D187</f>
        <v>0</v>
      </c>
      <c r="Y187" s="143">
        <f ca="1">IFERROR(INDEX(Y$269:Y$305,MATCH($F187,$B$269:$B$305,0))/INDEX($D$269:$D$305,MATCH($F187,$B$269:$B$305,0)),SUMIFS('Input-Ext Allocators'!V$8:V$63,'Input-Ext Allocators'!$B$8:$B$63,$F187))*$D187</f>
        <v>0</v>
      </c>
      <c r="Z187" s="143">
        <f ca="1">IFERROR(INDEX(Z$269:Z$305,MATCH($F187,$B$269:$B$305,0))/INDEX($D$269:$D$305,MATCH($F187,$B$269:$B$305,0)),SUMIFS('Input-Ext Allocators'!W$8:W$63,'Input-Ext Allocators'!$B$8:$B$63,$F187))*$D187</f>
        <v>0</v>
      </c>
    </row>
    <row r="188" spans="1:26" outlineLevel="1">
      <c r="A188" s="113">
        <f>IF(ISBLANK('Input-Accounts'!A188),"",'Input-Accounts'!A188)</f>
        <v>161</v>
      </c>
      <c r="B188" s="17" t="str">
        <f>IF(ISBLANK('Input-Accounts'!B188),"",'Input-Accounts'!B188)</f>
        <v>Miscellaneous general expenses</v>
      </c>
      <c r="C188" s="113">
        <f>IF(ISBLANK('Input-Accounts'!C188),"",'Input-Accounts'!C188)</f>
        <v>930.2</v>
      </c>
      <c r="D188" s="143">
        <f t="shared" ca="1" si="46"/>
        <v>0</v>
      </c>
      <c r="E188" s="143">
        <f t="shared" ca="1" si="48"/>
        <v>0</v>
      </c>
      <c r="F188" s="89" t="str" cm="1">
        <f t="array" aca="1" ref="F188" ca="1">IF(D188=0,"-",IF('Input-Accounts'!$E188&lt;&gt;0,'Input-Accounts'!$E188,INDEX('Input-Accounts'!$H188:$J188,,MATCH($F$6,'Input-Accounts'!$H$6:$J$6,0))))</f>
        <v>-</v>
      </c>
      <c r="G188" s="143">
        <f ca="1">IFERROR(INDEX(G$269:G$305,MATCH($F188,$B$269:$B$305,0))/INDEX($D$269:$D$305,MATCH($F188,$B$269:$B$305,0)),SUMIFS('Input-Ext Allocators'!D$8:D$63,'Input-Ext Allocators'!$B$8:$B$63,$F188))*$D188</f>
        <v>0</v>
      </c>
      <c r="H188" s="143">
        <f ca="1">IFERROR(INDEX(H$269:H$305,MATCH($F188,$B$269:$B$305,0))/INDEX($D$269:$D$305,MATCH($F188,$B$269:$B$305,0)),SUMIFS('Input-Ext Allocators'!E$8:E$63,'Input-Ext Allocators'!$B$8:$B$63,$F188))*$D188</f>
        <v>0</v>
      </c>
      <c r="I188" s="143">
        <f ca="1">IFERROR(INDEX(I$269:I$305,MATCH($F188,$B$269:$B$305,0))/INDEX($D$269:$D$305,MATCH($F188,$B$269:$B$305,0)),SUMIFS('Input-Ext Allocators'!F$8:F$63,'Input-Ext Allocators'!$B$8:$B$63,$F188))*$D188</f>
        <v>0</v>
      </c>
      <c r="J188" s="143">
        <f ca="1">IFERROR(INDEX(J$269:J$305,MATCH($F188,$B$269:$B$305,0))/INDEX($D$269:$D$305,MATCH($F188,$B$269:$B$305,0)),SUMIFS('Input-Ext Allocators'!G$8:G$63,'Input-Ext Allocators'!$B$8:$B$63,$F188))*$D188</f>
        <v>0</v>
      </c>
      <c r="K188" s="143">
        <f ca="1">IFERROR(INDEX(K$269:K$305,MATCH($F188,$B$269:$B$305,0))/INDEX($D$269:$D$305,MATCH($F188,$B$269:$B$305,0)),SUMIFS('Input-Ext Allocators'!H$8:H$63,'Input-Ext Allocators'!$B$8:$B$63,$F188))*$D188</f>
        <v>0</v>
      </c>
      <c r="L188" s="143">
        <f ca="1">IFERROR(INDEX(L$269:L$305,MATCH($F188,$B$269:$B$305,0))/INDEX($D$269:$D$305,MATCH($F188,$B$269:$B$305,0)),SUMIFS('Input-Ext Allocators'!I$8:I$63,'Input-Ext Allocators'!$B$8:$B$63,$F188))*$D188</f>
        <v>0</v>
      </c>
      <c r="M188" s="143">
        <f ca="1">IFERROR(INDEX(M$269:M$305,MATCH($F188,$B$269:$B$305,0))/INDEX($D$269:$D$305,MATCH($F188,$B$269:$B$305,0)),SUMIFS('Input-Ext Allocators'!J$8:J$63,'Input-Ext Allocators'!$B$8:$B$63,$F188))*$D188</f>
        <v>0</v>
      </c>
      <c r="N188" s="143">
        <f ca="1">IFERROR(INDEX(N$269:N$305,MATCH($F188,$B$269:$B$305,0))/INDEX($D$269:$D$305,MATCH($F188,$B$269:$B$305,0)),SUMIFS('Input-Ext Allocators'!K$8:K$63,'Input-Ext Allocators'!$B$8:$B$63,$F188))*$D188</f>
        <v>0</v>
      </c>
      <c r="O188" s="143">
        <f ca="1">IFERROR(INDEX(O$269:O$305,MATCH($F188,$B$269:$B$305,0))/INDEX($D$269:$D$305,MATCH($F188,$B$269:$B$305,0)),SUMIFS('Input-Ext Allocators'!L$8:L$63,'Input-Ext Allocators'!$B$8:$B$63,$F188))*$D188</f>
        <v>0</v>
      </c>
      <c r="P188" s="143">
        <f ca="1">IFERROR(INDEX(P$269:P$305,MATCH($F188,$B$269:$B$305,0))/INDEX($D$269:$D$305,MATCH($F188,$B$269:$B$305,0)),SUMIFS('Input-Ext Allocators'!M$8:M$63,'Input-Ext Allocators'!$B$8:$B$63,$F188))*$D188</f>
        <v>0</v>
      </c>
      <c r="Q188" s="143">
        <f ca="1">IFERROR(INDEX(Q$269:Q$305,MATCH($F188,$B$269:$B$305,0))/INDEX($D$269:$D$305,MATCH($F188,$B$269:$B$305,0)),SUMIFS('Input-Ext Allocators'!N$8:N$63,'Input-Ext Allocators'!$B$8:$B$63,$F188))*$D188</f>
        <v>0</v>
      </c>
      <c r="R188" s="143">
        <f ca="1">IFERROR(INDEX(R$269:R$305,MATCH($F188,$B$269:$B$305,0))/INDEX($D$269:$D$305,MATCH($F188,$B$269:$B$305,0)),SUMIFS('Input-Ext Allocators'!O$8:O$63,'Input-Ext Allocators'!$B$8:$B$63,$F188))*$D188</f>
        <v>0</v>
      </c>
      <c r="S188" s="143">
        <f ca="1">IFERROR(INDEX(S$269:S$305,MATCH($F188,$B$269:$B$305,0))/INDEX($D$269:$D$305,MATCH($F188,$B$269:$B$305,0)),SUMIFS('Input-Ext Allocators'!P$8:P$63,'Input-Ext Allocators'!$B$8:$B$63,$F188))*$D188</f>
        <v>0</v>
      </c>
      <c r="T188" s="143">
        <f ca="1">IFERROR(INDEX(T$269:T$305,MATCH($F188,$B$269:$B$305,0))/INDEX($D$269:$D$305,MATCH($F188,$B$269:$B$305,0)),SUMIFS('Input-Ext Allocators'!Q$8:Q$63,'Input-Ext Allocators'!$B$8:$B$63,$F188))*$D188</f>
        <v>0</v>
      </c>
      <c r="U188" s="143">
        <f ca="1">IFERROR(INDEX(U$269:U$305,MATCH($F188,$B$269:$B$305,0))/INDEX($D$269:$D$305,MATCH($F188,$B$269:$B$305,0)),SUMIFS('Input-Ext Allocators'!R$8:R$63,'Input-Ext Allocators'!$B$8:$B$63,$F188))*$D188</f>
        <v>0</v>
      </c>
      <c r="V188" s="143">
        <f ca="1">IFERROR(INDEX(V$269:V$305,MATCH($F188,$B$269:$B$305,0))/INDEX($D$269:$D$305,MATCH($F188,$B$269:$B$305,0)),SUMIFS('Input-Ext Allocators'!S$8:S$63,'Input-Ext Allocators'!$B$8:$B$63,$F188))*$D188</f>
        <v>0</v>
      </c>
      <c r="W188" s="143">
        <f ca="1">IFERROR(INDEX(W$269:W$305,MATCH($F188,$B$269:$B$305,0))/INDEX($D$269:$D$305,MATCH($F188,$B$269:$B$305,0)),SUMIFS('Input-Ext Allocators'!T$8:T$63,'Input-Ext Allocators'!$B$8:$B$63,$F188))*$D188</f>
        <v>0</v>
      </c>
      <c r="X188" s="143">
        <f ca="1">IFERROR(INDEX(X$269:X$305,MATCH($F188,$B$269:$B$305,0))/INDEX($D$269:$D$305,MATCH($F188,$B$269:$B$305,0)),SUMIFS('Input-Ext Allocators'!U$8:U$63,'Input-Ext Allocators'!$B$8:$B$63,$F188))*$D188</f>
        <v>0</v>
      </c>
      <c r="Y188" s="143">
        <f ca="1">IFERROR(INDEX(Y$269:Y$305,MATCH($F188,$B$269:$B$305,0))/INDEX($D$269:$D$305,MATCH($F188,$B$269:$B$305,0)),SUMIFS('Input-Ext Allocators'!V$8:V$63,'Input-Ext Allocators'!$B$8:$B$63,$F188))*$D188</f>
        <v>0</v>
      </c>
      <c r="Z188" s="143">
        <f ca="1">IFERROR(INDEX(Z$269:Z$305,MATCH($F188,$B$269:$B$305,0))/INDEX($D$269:$D$305,MATCH($F188,$B$269:$B$305,0)),SUMIFS('Input-Ext Allocators'!W$8:W$63,'Input-Ext Allocators'!$B$8:$B$63,$F188))*$D188</f>
        <v>0</v>
      </c>
    </row>
    <row r="189" spans="1:26" outlineLevel="1">
      <c r="A189" s="113">
        <f>IF(ISBLANK('Input-Accounts'!A189),"",'Input-Accounts'!A189)</f>
        <v>162</v>
      </c>
      <c r="B189" s="17" t="str">
        <f>IF(ISBLANK('Input-Accounts'!B189),"",'Input-Accounts'!B189)</f>
        <v>Rents</v>
      </c>
      <c r="C189" s="113">
        <f>IF(ISBLANK('Input-Accounts'!C189),"",'Input-Accounts'!C189)</f>
        <v>931</v>
      </c>
      <c r="D189" s="143">
        <f t="shared" ca="1" si="46"/>
        <v>30288.395959606143</v>
      </c>
      <c r="E189" s="143">
        <f t="shared" ca="1" si="48"/>
        <v>0</v>
      </c>
      <c r="F189" s="89" t="str" cm="1">
        <f t="array" aca="1" ref="F189" ca="1">IF(D189=0,"-",IF('Input-Accounts'!$E189&lt;&gt;0,'Input-Accounts'!$E189,INDEX('Input-Accounts'!$H189:$J189,,MATCH($F$6,'Input-Accounts'!$H$6:$J$6,0))))</f>
        <v>INT_T&amp;D_PLANT</v>
      </c>
      <c r="G189" s="143">
        <f ca="1">IFERROR(INDEX(G$269:G$305,MATCH($F189,$B$269:$B$305,0))/INDEX($D$269:$D$305,MATCH($F189,$B$269:$B$305,0)),SUMIFS('Input-Ext Allocators'!D$8:D$63,'Input-Ext Allocators'!$B$8:$B$63,$F189))*$D189</f>
        <v>5509.736189912961</v>
      </c>
      <c r="H189" s="143">
        <f ca="1">IFERROR(INDEX(H$269:H$305,MATCH($F189,$B$269:$B$305,0))/INDEX($D$269:$D$305,MATCH($F189,$B$269:$B$305,0)),SUMIFS('Input-Ext Allocators'!E$8:E$63,'Input-Ext Allocators'!$B$8:$B$63,$F189))*$D189</f>
        <v>3779.9184340353609</v>
      </c>
      <c r="I189" s="143">
        <f ca="1">IFERROR(INDEX(I$269:I$305,MATCH($F189,$B$269:$B$305,0))/INDEX($D$269:$D$305,MATCH($F189,$B$269:$B$305,0)),SUMIFS('Input-Ext Allocators'!F$8:F$63,'Input-Ext Allocators'!$B$8:$B$63,$F189))*$D189</f>
        <v>410.74170943211601</v>
      </c>
      <c r="J189" s="143">
        <f ca="1">IFERROR(INDEX(J$269:J$305,MATCH($F189,$B$269:$B$305,0))/INDEX($D$269:$D$305,MATCH($F189,$B$269:$B$305,0)),SUMIFS('Input-Ext Allocators'!G$8:G$63,'Input-Ext Allocators'!$B$8:$B$63,$F189))*$D189</f>
        <v>516.36288554162479</v>
      </c>
      <c r="K189" s="143">
        <f ca="1">IFERROR(INDEX(K$269:K$305,MATCH($F189,$B$269:$B$305,0))/INDEX($D$269:$D$305,MATCH($F189,$B$269:$B$305,0)),SUMIFS('Input-Ext Allocators'!H$8:H$63,'Input-Ext Allocators'!$B$8:$B$63,$F189))*$D189</f>
        <v>51.021871287860925</v>
      </c>
      <c r="L189" s="143">
        <f ca="1">IFERROR(INDEX(L$269:L$305,MATCH($F189,$B$269:$B$305,0))/INDEX($D$269:$D$305,MATCH($F189,$B$269:$B$305,0)),SUMIFS('Input-Ext Allocators'!I$8:I$63,'Input-Ext Allocators'!$B$8:$B$63,$F189))*$D189</f>
        <v>15777.438098137038</v>
      </c>
      <c r="M189" s="143">
        <f ca="1">IFERROR(INDEX(M$269:M$305,MATCH($F189,$B$269:$B$305,0))/INDEX($D$269:$D$305,MATCH($F189,$B$269:$B$305,0)),SUMIFS('Input-Ext Allocators'!J$8:J$63,'Input-Ext Allocators'!$B$8:$B$63,$F189))*$D189</f>
        <v>4243.1767712591818</v>
      </c>
      <c r="N189" s="143">
        <f ca="1">IFERROR(INDEX(N$269:N$305,MATCH($F189,$B$269:$B$305,0))/INDEX($D$269:$D$305,MATCH($F189,$B$269:$B$305,0)),SUMIFS('Input-Ext Allocators'!K$8:K$63,'Input-Ext Allocators'!$B$8:$B$63,$F189))*$D189</f>
        <v>0</v>
      </c>
      <c r="O189" s="143">
        <f ca="1">IFERROR(INDEX(O$269:O$305,MATCH($F189,$B$269:$B$305,0))/INDEX($D$269:$D$305,MATCH($F189,$B$269:$B$305,0)),SUMIFS('Input-Ext Allocators'!L$8:L$63,'Input-Ext Allocators'!$B$8:$B$63,$F189))*$D189</f>
        <v>0</v>
      </c>
      <c r="P189" s="143">
        <f ca="1">IFERROR(INDEX(P$269:P$305,MATCH($F189,$B$269:$B$305,0))/INDEX($D$269:$D$305,MATCH($F189,$B$269:$B$305,0)),SUMIFS('Input-Ext Allocators'!M$8:M$63,'Input-Ext Allocators'!$B$8:$B$63,$F189))*$D189</f>
        <v>0</v>
      </c>
      <c r="Q189" s="143">
        <f ca="1">IFERROR(INDEX(Q$269:Q$305,MATCH($F189,$B$269:$B$305,0))/INDEX($D$269:$D$305,MATCH($F189,$B$269:$B$305,0)),SUMIFS('Input-Ext Allocators'!N$8:N$63,'Input-Ext Allocators'!$B$8:$B$63,$F189))*$D189</f>
        <v>0</v>
      </c>
      <c r="R189" s="143">
        <f ca="1">IFERROR(INDEX(R$269:R$305,MATCH($F189,$B$269:$B$305,0))/INDEX($D$269:$D$305,MATCH($F189,$B$269:$B$305,0)),SUMIFS('Input-Ext Allocators'!O$8:O$63,'Input-Ext Allocators'!$B$8:$B$63,$F189))*$D189</f>
        <v>0</v>
      </c>
      <c r="S189" s="143">
        <f ca="1">IFERROR(INDEX(S$269:S$305,MATCH($F189,$B$269:$B$305,0))/INDEX($D$269:$D$305,MATCH($F189,$B$269:$B$305,0)),SUMIFS('Input-Ext Allocators'!P$8:P$63,'Input-Ext Allocators'!$B$8:$B$63,$F189))*$D189</f>
        <v>0</v>
      </c>
      <c r="T189" s="143">
        <f ca="1">IFERROR(INDEX(T$269:T$305,MATCH($F189,$B$269:$B$305,0))/INDEX($D$269:$D$305,MATCH($F189,$B$269:$B$305,0)),SUMIFS('Input-Ext Allocators'!Q$8:Q$63,'Input-Ext Allocators'!$B$8:$B$63,$F189))*$D189</f>
        <v>0</v>
      </c>
      <c r="U189" s="143">
        <f ca="1">IFERROR(INDEX(U$269:U$305,MATCH($F189,$B$269:$B$305,0))/INDEX($D$269:$D$305,MATCH($F189,$B$269:$B$305,0)),SUMIFS('Input-Ext Allocators'!R$8:R$63,'Input-Ext Allocators'!$B$8:$B$63,$F189))*$D189</f>
        <v>0</v>
      </c>
      <c r="V189" s="143">
        <f ca="1">IFERROR(INDEX(V$269:V$305,MATCH($F189,$B$269:$B$305,0))/INDEX($D$269:$D$305,MATCH($F189,$B$269:$B$305,0)),SUMIFS('Input-Ext Allocators'!S$8:S$63,'Input-Ext Allocators'!$B$8:$B$63,$F189))*$D189</f>
        <v>0</v>
      </c>
      <c r="W189" s="143">
        <f ca="1">IFERROR(INDEX(W$269:W$305,MATCH($F189,$B$269:$B$305,0))/INDEX($D$269:$D$305,MATCH($F189,$B$269:$B$305,0)),SUMIFS('Input-Ext Allocators'!T$8:T$63,'Input-Ext Allocators'!$B$8:$B$63,$F189))*$D189</f>
        <v>0</v>
      </c>
      <c r="X189" s="143">
        <f ca="1">IFERROR(INDEX(X$269:X$305,MATCH($F189,$B$269:$B$305,0))/INDEX($D$269:$D$305,MATCH($F189,$B$269:$B$305,0)),SUMIFS('Input-Ext Allocators'!U$8:U$63,'Input-Ext Allocators'!$B$8:$B$63,$F189))*$D189</f>
        <v>0</v>
      </c>
      <c r="Y189" s="143">
        <f ca="1">IFERROR(INDEX(Y$269:Y$305,MATCH($F189,$B$269:$B$305,0))/INDEX($D$269:$D$305,MATCH($F189,$B$269:$B$305,0)),SUMIFS('Input-Ext Allocators'!V$8:V$63,'Input-Ext Allocators'!$B$8:$B$63,$F189))*$D189</f>
        <v>0</v>
      </c>
      <c r="Z189" s="143">
        <f ca="1">IFERROR(INDEX(Z$269:Z$305,MATCH($F189,$B$269:$B$305,0))/INDEX($D$269:$D$305,MATCH($F189,$B$269:$B$305,0)),SUMIFS('Input-Ext Allocators'!W$8:W$63,'Input-Ext Allocators'!$B$8:$B$63,$F189))*$D189</f>
        <v>0</v>
      </c>
    </row>
    <row r="190" spans="1:26" outlineLevel="1">
      <c r="A190" s="113">
        <f>IF(ISBLANK('Input-Accounts'!A190),"",'Input-Accounts'!A190)</f>
        <v>163</v>
      </c>
      <c r="B190" s="17" t="str">
        <f>IF(ISBLANK('Input-Accounts'!B190),"",'Input-Accounts'!B190)</f>
        <v>Maintenance of general plant</v>
      </c>
      <c r="C190" s="113">
        <f>IF(ISBLANK('Input-Accounts'!C190),"",'Input-Accounts'!C190)</f>
        <v>935</v>
      </c>
      <c r="D190" s="143">
        <f t="shared" ca="1" si="46"/>
        <v>1724.8161514823498</v>
      </c>
      <c r="E190" s="143">
        <f t="shared" ca="1" si="48"/>
        <v>0</v>
      </c>
      <c r="F190" s="89" t="str" cm="1">
        <f t="array" aca="1" ref="F190" ca="1">IF(D190=0,"-",IF('Input-Accounts'!$E190&lt;&gt;0,'Input-Accounts'!$E190,INDEX('Input-Accounts'!$H190:$J190,,MATCH($F$6,'Input-Accounts'!$H$6:$J$6,0))))</f>
        <v>INT_T&amp;D_PLANT</v>
      </c>
      <c r="G190" s="143">
        <f ca="1">IFERROR(INDEX(G$269:G$305,MATCH($F190,$B$269:$B$305,0))/INDEX($D$269:$D$305,MATCH($F190,$B$269:$B$305,0)),SUMIFS('Input-Ext Allocators'!D$8:D$63,'Input-Ext Allocators'!$B$8:$B$63,$F190))*$D190</f>
        <v>313.75983011588556</v>
      </c>
      <c r="H190" s="143">
        <f ca="1">IFERROR(INDEX(H$269:H$305,MATCH($F190,$B$269:$B$305,0))/INDEX($D$269:$D$305,MATCH($F190,$B$269:$B$305,0)),SUMIFS('Input-Ext Allocators'!E$8:E$63,'Input-Ext Allocators'!$B$8:$B$63,$F190))*$D190</f>
        <v>215.25287687749972</v>
      </c>
      <c r="I190" s="143">
        <f ca="1">IFERROR(INDEX(I$269:I$305,MATCH($F190,$B$269:$B$305,0))/INDEX($D$269:$D$305,MATCH($F190,$B$269:$B$305,0)),SUMIFS('Input-Ext Allocators'!F$8:F$63,'Input-Ext Allocators'!$B$8:$B$63,$F190))*$D190</f>
        <v>23.390275782871019</v>
      </c>
      <c r="J190" s="143">
        <f ca="1">IFERROR(INDEX(J$269:J$305,MATCH($F190,$B$269:$B$305,0))/INDEX($D$269:$D$305,MATCH($F190,$B$269:$B$305,0)),SUMIFS('Input-Ext Allocators'!G$8:G$63,'Input-Ext Allocators'!$B$8:$B$63,$F190))*$D190</f>
        <v>29.405025152075027</v>
      </c>
      <c r="K190" s="143">
        <f ca="1">IFERROR(INDEX(K$269:K$305,MATCH($F190,$B$269:$B$305,0))/INDEX($D$269:$D$305,MATCH($F190,$B$269:$B$305,0)),SUMIFS('Input-Ext Allocators'!H$8:H$63,'Input-Ext Allocators'!$B$8:$B$63,$F190))*$D190</f>
        <v>2.9055136427006891</v>
      </c>
      <c r="L190" s="143">
        <f ca="1">IFERROR(INDEX(L$269:L$305,MATCH($F190,$B$269:$B$305,0))/INDEX($D$269:$D$305,MATCH($F190,$B$269:$B$305,0)),SUMIFS('Input-Ext Allocators'!I$8:I$63,'Input-Ext Allocators'!$B$8:$B$63,$F190))*$D190</f>
        <v>898.46884255516045</v>
      </c>
      <c r="M190" s="143">
        <f ca="1">IFERROR(INDEX(M$269:M$305,MATCH($F190,$B$269:$B$305,0))/INDEX($D$269:$D$305,MATCH($F190,$B$269:$B$305,0)),SUMIFS('Input-Ext Allocators'!J$8:J$63,'Input-Ext Allocators'!$B$8:$B$63,$F190))*$D190</f>
        <v>241.63378735615731</v>
      </c>
      <c r="N190" s="143">
        <f ca="1">IFERROR(INDEX(N$269:N$305,MATCH($F190,$B$269:$B$305,0))/INDEX($D$269:$D$305,MATCH($F190,$B$269:$B$305,0)),SUMIFS('Input-Ext Allocators'!K$8:K$63,'Input-Ext Allocators'!$B$8:$B$63,$F190))*$D190</f>
        <v>0</v>
      </c>
      <c r="O190" s="143">
        <f ca="1">IFERROR(INDEX(O$269:O$305,MATCH($F190,$B$269:$B$305,0))/INDEX($D$269:$D$305,MATCH($F190,$B$269:$B$305,0)),SUMIFS('Input-Ext Allocators'!L$8:L$63,'Input-Ext Allocators'!$B$8:$B$63,$F190))*$D190</f>
        <v>0</v>
      </c>
      <c r="P190" s="143">
        <f ca="1">IFERROR(INDEX(P$269:P$305,MATCH($F190,$B$269:$B$305,0))/INDEX($D$269:$D$305,MATCH($F190,$B$269:$B$305,0)),SUMIFS('Input-Ext Allocators'!M$8:M$63,'Input-Ext Allocators'!$B$8:$B$63,$F190))*$D190</f>
        <v>0</v>
      </c>
      <c r="Q190" s="143">
        <f ca="1">IFERROR(INDEX(Q$269:Q$305,MATCH($F190,$B$269:$B$305,0))/INDEX($D$269:$D$305,MATCH($F190,$B$269:$B$305,0)),SUMIFS('Input-Ext Allocators'!N$8:N$63,'Input-Ext Allocators'!$B$8:$B$63,$F190))*$D190</f>
        <v>0</v>
      </c>
      <c r="R190" s="143">
        <f ca="1">IFERROR(INDEX(R$269:R$305,MATCH($F190,$B$269:$B$305,0))/INDEX($D$269:$D$305,MATCH($F190,$B$269:$B$305,0)),SUMIFS('Input-Ext Allocators'!O$8:O$63,'Input-Ext Allocators'!$B$8:$B$63,$F190))*$D190</f>
        <v>0</v>
      </c>
      <c r="S190" s="143">
        <f ca="1">IFERROR(INDEX(S$269:S$305,MATCH($F190,$B$269:$B$305,0))/INDEX($D$269:$D$305,MATCH($F190,$B$269:$B$305,0)),SUMIFS('Input-Ext Allocators'!P$8:P$63,'Input-Ext Allocators'!$B$8:$B$63,$F190))*$D190</f>
        <v>0</v>
      </c>
      <c r="T190" s="143">
        <f ca="1">IFERROR(INDEX(T$269:T$305,MATCH($F190,$B$269:$B$305,0))/INDEX($D$269:$D$305,MATCH($F190,$B$269:$B$305,0)),SUMIFS('Input-Ext Allocators'!Q$8:Q$63,'Input-Ext Allocators'!$B$8:$B$63,$F190))*$D190</f>
        <v>0</v>
      </c>
      <c r="U190" s="143">
        <f ca="1">IFERROR(INDEX(U$269:U$305,MATCH($F190,$B$269:$B$305,0))/INDEX($D$269:$D$305,MATCH($F190,$B$269:$B$305,0)),SUMIFS('Input-Ext Allocators'!R$8:R$63,'Input-Ext Allocators'!$B$8:$B$63,$F190))*$D190</f>
        <v>0</v>
      </c>
      <c r="V190" s="143">
        <f ca="1">IFERROR(INDEX(V$269:V$305,MATCH($F190,$B$269:$B$305,0))/INDEX($D$269:$D$305,MATCH($F190,$B$269:$B$305,0)),SUMIFS('Input-Ext Allocators'!S$8:S$63,'Input-Ext Allocators'!$B$8:$B$63,$F190))*$D190</f>
        <v>0</v>
      </c>
      <c r="W190" s="143">
        <f ca="1">IFERROR(INDEX(W$269:W$305,MATCH($F190,$B$269:$B$305,0))/INDEX($D$269:$D$305,MATCH($F190,$B$269:$B$305,0)),SUMIFS('Input-Ext Allocators'!T$8:T$63,'Input-Ext Allocators'!$B$8:$B$63,$F190))*$D190</f>
        <v>0</v>
      </c>
      <c r="X190" s="143">
        <f ca="1">IFERROR(INDEX(X$269:X$305,MATCH($F190,$B$269:$B$305,0))/INDEX($D$269:$D$305,MATCH($F190,$B$269:$B$305,0)),SUMIFS('Input-Ext Allocators'!U$8:U$63,'Input-Ext Allocators'!$B$8:$B$63,$F190))*$D190</f>
        <v>0</v>
      </c>
      <c r="Y190" s="143">
        <f ca="1">IFERROR(INDEX(Y$269:Y$305,MATCH($F190,$B$269:$B$305,0))/INDEX($D$269:$D$305,MATCH($F190,$B$269:$B$305,0)),SUMIFS('Input-Ext Allocators'!V$8:V$63,'Input-Ext Allocators'!$B$8:$B$63,$F190))*$D190</f>
        <v>0</v>
      </c>
      <c r="Z190" s="143">
        <f ca="1">IFERROR(INDEX(Z$269:Z$305,MATCH($F190,$B$269:$B$305,0))/INDEX($D$269:$D$305,MATCH($F190,$B$269:$B$305,0)),SUMIFS('Input-Ext Allocators'!W$8:W$63,'Input-Ext Allocators'!$B$8:$B$63,$F190))*$D190</f>
        <v>0</v>
      </c>
    </row>
    <row r="191" spans="1:26">
      <c r="A191" s="113">
        <f>IF(ISBLANK('Input-Accounts'!A191),"",'Input-Accounts'!A191)</f>
        <v>164</v>
      </c>
      <c r="B191" s="79" t="str">
        <f>IF(ISBLANK('Input-Accounts'!B191),"",'Input-Accounts'!B191)</f>
        <v>Total Administrative and General Expenses</v>
      </c>
      <c r="C191" s="113" t="str">
        <f>IF(ISBLANK('Input-Accounts'!C191),"",'Input-Accounts'!C191)</f>
        <v/>
      </c>
      <c r="D191" s="144">
        <f ca="1">SUBTOTAL(9,D180:D190)</f>
        <v>33842.650762294994</v>
      </c>
      <c r="E191" s="143">
        <f t="shared" ref="E191" ca="1" si="49">IFERROR(IF(D191="","",IF(D191=0,0,IF(ABS(D191-SUM($G191:$Z191))&lt;Check_Limit,0,1))),1)</f>
        <v>0</v>
      </c>
      <c r="G191" s="144">
        <f t="shared" ref="G191:Z191" ca="1" si="50">SUBTOTAL(9,G180:G190)</f>
        <v>6156.2876395395242</v>
      </c>
      <c r="H191" s="144">
        <f t="shared" ca="1" si="50"/>
        <v>4223.4808222800038</v>
      </c>
      <c r="I191" s="144">
        <f t="shared" ca="1" si="50"/>
        <v>458.94104938265951</v>
      </c>
      <c r="J191" s="144">
        <f t="shared" ca="1" si="50"/>
        <v>576.9565620213632</v>
      </c>
      <c r="K191" s="144">
        <f t="shared" ca="1" si="50"/>
        <v>57.009138864159809</v>
      </c>
      <c r="L191" s="144">
        <f t="shared" ca="1" si="50"/>
        <v>17628.874377866618</v>
      </c>
      <c r="M191" s="144">
        <f t="shared" ca="1" si="50"/>
        <v>4741.1011723406646</v>
      </c>
      <c r="N191" s="144">
        <f t="shared" ca="1" si="50"/>
        <v>0</v>
      </c>
      <c r="O191" s="144">
        <f t="shared" ca="1" si="50"/>
        <v>0</v>
      </c>
      <c r="P191" s="144">
        <f t="shared" ca="1" si="50"/>
        <v>0</v>
      </c>
      <c r="Q191" s="144">
        <f t="shared" ca="1" si="50"/>
        <v>0</v>
      </c>
      <c r="R191" s="144">
        <f t="shared" ca="1" si="50"/>
        <v>0</v>
      </c>
      <c r="S191" s="144">
        <f t="shared" ca="1" si="50"/>
        <v>0</v>
      </c>
      <c r="T191" s="144">
        <f t="shared" ca="1" si="50"/>
        <v>0</v>
      </c>
      <c r="U191" s="144">
        <f t="shared" ca="1" si="50"/>
        <v>0</v>
      </c>
      <c r="V191" s="144">
        <f t="shared" ca="1" si="50"/>
        <v>0</v>
      </c>
      <c r="W191" s="144">
        <f t="shared" ca="1" si="50"/>
        <v>0</v>
      </c>
      <c r="X191" s="144">
        <f t="shared" ca="1" si="50"/>
        <v>0</v>
      </c>
      <c r="Y191" s="144">
        <f t="shared" ca="1" si="50"/>
        <v>0</v>
      </c>
      <c r="Z191" s="144">
        <f t="shared" ca="1" si="50"/>
        <v>0</v>
      </c>
    </row>
    <row r="192" spans="1:26">
      <c r="A192" s="113" t="str">
        <f>IF(ISBLANK('Input-Accounts'!A192),"",'Input-Accounts'!A192)</f>
        <v/>
      </c>
      <c r="B192" s="133" t="str">
        <f>IF(ISBLANK('Input-Accounts'!B192),"",'Input-Accounts'!B192)</f>
        <v/>
      </c>
      <c r="C192" s="113" t="str">
        <f>IF(ISBLANK('Input-Accounts'!C192),"",'Input-Accounts'!C192)</f>
        <v/>
      </c>
      <c r="D192" s="143"/>
      <c r="E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</row>
    <row r="193" spans="1:26" ht="15" thickBot="1">
      <c r="A193" s="113">
        <f>IF(ISBLANK('Input-Accounts'!A193),"",'Input-Accounts'!A193)</f>
        <v>165</v>
      </c>
      <c r="B193" s="127" t="str">
        <f>IF(ISBLANK('Input-Accounts'!B193),"",'Input-Accounts'!B193)</f>
        <v>TOTAL OPERATION AND MAINTENANCE EXPENSE</v>
      </c>
      <c r="C193" s="113" t="str">
        <f>IF(ISBLANK('Input-Accounts'!C193),"",'Input-Accounts'!C193)</f>
        <v/>
      </c>
      <c r="D193" s="75">
        <f ca="1">SUBTOTAL(9,D119:D192)</f>
        <v>33842.650762294994</v>
      </c>
      <c r="E193" s="143">
        <f ca="1">IFERROR(IF(D193="","",IF(D193=0,0,IF(ABS(D193-SUM($G193:$Z193))&lt;Check_Limit,0,1))),1)</f>
        <v>0</v>
      </c>
      <c r="G193" s="75">
        <f t="shared" ref="G193:Z193" ca="1" si="51">SUBTOTAL(9,G119:G192)</f>
        <v>6156.2876395395242</v>
      </c>
      <c r="H193" s="75">
        <f t="shared" ca="1" si="51"/>
        <v>4223.4808222800038</v>
      </c>
      <c r="I193" s="75">
        <f t="shared" ca="1" si="51"/>
        <v>458.94104938265951</v>
      </c>
      <c r="J193" s="75">
        <f t="shared" ca="1" si="51"/>
        <v>576.9565620213632</v>
      </c>
      <c r="K193" s="75">
        <f t="shared" ca="1" si="51"/>
        <v>57.009138864159809</v>
      </c>
      <c r="L193" s="75">
        <f t="shared" ca="1" si="51"/>
        <v>17628.874377866618</v>
      </c>
      <c r="M193" s="75">
        <f t="shared" ca="1" si="51"/>
        <v>4741.1011723406646</v>
      </c>
      <c r="N193" s="75">
        <f t="shared" ca="1" si="51"/>
        <v>0</v>
      </c>
      <c r="O193" s="75">
        <f t="shared" ca="1" si="51"/>
        <v>0</v>
      </c>
      <c r="P193" s="75">
        <f t="shared" ca="1" si="51"/>
        <v>0</v>
      </c>
      <c r="Q193" s="75">
        <f t="shared" ca="1" si="51"/>
        <v>0</v>
      </c>
      <c r="R193" s="75">
        <f t="shared" ca="1" si="51"/>
        <v>0</v>
      </c>
      <c r="S193" s="75">
        <f t="shared" ca="1" si="51"/>
        <v>0</v>
      </c>
      <c r="T193" s="75">
        <f t="shared" ca="1" si="51"/>
        <v>0</v>
      </c>
      <c r="U193" s="75">
        <f t="shared" ca="1" si="51"/>
        <v>0</v>
      </c>
      <c r="V193" s="75">
        <f t="shared" ca="1" si="51"/>
        <v>0</v>
      </c>
      <c r="W193" s="75">
        <f t="shared" ca="1" si="51"/>
        <v>0</v>
      </c>
      <c r="X193" s="75">
        <f t="shared" ca="1" si="51"/>
        <v>0</v>
      </c>
      <c r="Y193" s="75">
        <f t="shared" ca="1" si="51"/>
        <v>0</v>
      </c>
      <c r="Z193" s="75">
        <f t="shared" ca="1" si="51"/>
        <v>0</v>
      </c>
    </row>
    <row r="194" spans="1:26" ht="15" thickTop="1">
      <c r="A194" s="113" t="str">
        <f>IF(ISBLANK('Input-Accounts'!A194),"",'Input-Accounts'!A194)</f>
        <v/>
      </c>
      <c r="B194" s="79" t="str">
        <f>IF(ISBLANK('Input-Accounts'!B194),"",'Input-Accounts'!B194)</f>
        <v/>
      </c>
      <c r="C194" s="113" t="str">
        <f>IF(ISBLANK('Input-Accounts'!C194),"",'Input-Accounts'!C194)</f>
        <v/>
      </c>
      <c r="D194" s="143"/>
      <c r="E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</row>
    <row r="195" spans="1:26">
      <c r="A195" s="113">
        <f>IF(ISBLANK('Input-Accounts'!A195),"",'Input-Accounts'!A195)</f>
        <v>166</v>
      </c>
      <c r="B195" s="127" t="str">
        <f>IF(ISBLANK('Input-Accounts'!B195),"",'Input-Accounts'!B195)</f>
        <v>Adjustments, Depreciation and Amortization Expense</v>
      </c>
      <c r="C195" s="113" t="str">
        <f>IF(ISBLANK('Input-Accounts'!C195),"",'Input-Accounts'!C195)</f>
        <v/>
      </c>
      <c r="D195" s="143"/>
      <c r="E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</row>
    <row r="196" spans="1:26">
      <c r="A196" s="113">
        <f>IF(ISBLANK('Input-Accounts'!A196),"",'Input-Accounts'!A196)</f>
        <v>167</v>
      </c>
      <c r="B196" s="127" t="str">
        <f>IF(ISBLANK('Input-Accounts'!B196),"",'Input-Accounts'!B196)</f>
        <v>Depreciation Expense</v>
      </c>
      <c r="C196" s="113" t="str">
        <f>IF(ISBLANK('Input-Accounts'!C196),"",'Input-Accounts'!C196)</f>
        <v/>
      </c>
      <c r="D196" s="143"/>
      <c r="E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</row>
    <row r="197" spans="1:26" outlineLevel="1">
      <c r="A197" s="113">
        <f>IF(ISBLANK('Input-Accounts'!A197),"",'Input-Accounts'!A197)</f>
        <v>168</v>
      </c>
      <c r="B197" s="81" t="str">
        <f>IF(ISBLANK('Input-Accounts'!B197),"",'Input-Accounts'!B197)</f>
        <v>Intangible Plant</v>
      </c>
      <c r="C197" s="113" t="str">
        <f>IF(ISBLANK('Input-Accounts'!C197),"",'Input-Accounts'!C197)</f>
        <v/>
      </c>
      <c r="E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</row>
    <row r="198" spans="1:26" outlineLevel="1">
      <c r="A198" s="113">
        <f>IF(ISBLANK('Input-Accounts'!A198),"",'Input-Accounts'!A198)</f>
        <v>169</v>
      </c>
      <c r="B198" s="17" t="str">
        <f>IF(ISBLANK('Input-Accounts'!B198),"",'Input-Accounts'!B198)</f>
        <v>Organization</v>
      </c>
      <c r="C198" s="113">
        <f>IF(ISBLANK('Input-Accounts'!C198),"",'Input-Accounts'!C198)</f>
        <v>301</v>
      </c>
      <c r="D198" s="143">
        <f ca="1">INDIRECT("Classification!"&amp;$D$5&amp;ROW())</f>
        <v>0</v>
      </c>
      <c r="E198" s="143">
        <f t="shared" ref="E198:E201" ca="1" si="52">IFERROR(IF(D198="","",IF(D198=0,0,IF(ABS(D198-SUM($G198:$Z198))&lt;Check_Limit,0,1))),1)</f>
        <v>0</v>
      </c>
      <c r="F198" s="89" t="str" cm="1">
        <f t="array" aca="1" ref="F198" ca="1">IF(D198=0,"-",IF('Input-Accounts'!$E198&lt;&gt;0,'Input-Accounts'!$E198,INDEX('Input-Accounts'!$H198:$J198,,MATCH($F$6,'Input-Accounts'!$H$6:$J$6,0))))</f>
        <v>-</v>
      </c>
      <c r="G198" s="143">
        <f ca="1">IFERROR(INDEX(G$269:G$305,MATCH($F198,$B$269:$B$305,0))/INDEX($D$269:$D$305,MATCH($F198,$B$269:$B$305,0)),SUMIFS('Input-Ext Allocators'!D$8:D$63,'Input-Ext Allocators'!$B$8:$B$63,$F198))*$D198</f>
        <v>0</v>
      </c>
      <c r="H198" s="143">
        <f ca="1">IFERROR(INDEX(H$269:H$305,MATCH($F198,$B$269:$B$305,0))/INDEX($D$269:$D$305,MATCH($F198,$B$269:$B$305,0)),SUMIFS('Input-Ext Allocators'!E$8:E$63,'Input-Ext Allocators'!$B$8:$B$63,$F198))*$D198</f>
        <v>0</v>
      </c>
      <c r="I198" s="143">
        <f ca="1">IFERROR(INDEX(I$269:I$305,MATCH($F198,$B$269:$B$305,0))/INDEX($D$269:$D$305,MATCH($F198,$B$269:$B$305,0)),SUMIFS('Input-Ext Allocators'!F$8:F$63,'Input-Ext Allocators'!$B$8:$B$63,$F198))*$D198</f>
        <v>0</v>
      </c>
      <c r="J198" s="143">
        <f ca="1">IFERROR(INDEX(J$269:J$305,MATCH($F198,$B$269:$B$305,0))/INDEX($D$269:$D$305,MATCH($F198,$B$269:$B$305,0)),SUMIFS('Input-Ext Allocators'!G$8:G$63,'Input-Ext Allocators'!$B$8:$B$63,$F198))*$D198</f>
        <v>0</v>
      </c>
      <c r="K198" s="143">
        <f ca="1">IFERROR(INDEX(K$269:K$305,MATCH($F198,$B$269:$B$305,0))/INDEX($D$269:$D$305,MATCH($F198,$B$269:$B$305,0)),SUMIFS('Input-Ext Allocators'!H$8:H$63,'Input-Ext Allocators'!$B$8:$B$63,$F198))*$D198</f>
        <v>0</v>
      </c>
      <c r="L198" s="143">
        <f ca="1">IFERROR(INDEX(L$269:L$305,MATCH($F198,$B$269:$B$305,0))/INDEX($D$269:$D$305,MATCH($F198,$B$269:$B$305,0)),SUMIFS('Input-Ext Allocators'!I$8:I$63,'Input-Ext Allocators'!$B$8:$B$63,$F198))*$D198</f>
        <v>0</v>
      </c>
      <c r="M198" s="143">
        <f ca="1">IFERROR(INDEX(M$269:M$305,MATCH($F198,$B$269:$B$305,0))/INDEX($D$269:$D$305,MATCH($F198,$B$269:$B$305,0)),SUMIFS('Input-Ext Allocators'!J$8:J$63,'Input-Ext Allocators'!$B$8:$B$63,$F198))*$D198</f>
        <v>0</v>
      </c>
      <c r="N198" s="143">
        <f ca="1">IFERROR(INDEX(N$269:N$305,MATCH($F198,$B$269:$B$305,0))/INDEX($D$269:$D$305,MATCH($F198,$B$269:$B$305,0)),SUMIFS('Input-Ext Allocators'!K$8:K$63,'Input-Ext Allocators'!$B$8:$B$63,$F198))*$D198</f>
        <v>0</v>
      </c>
      <c r="O198" s="143">
        <f ca="1">IFERROR(INDEX(O$269:O$305,MATCH($F198,$B$269:$B$305,0))/INDEX($D$269:$D$305,MATCH($F198,$B$269:$B$305,0)),SUMIFS('Input-Ext Allocators'!L$8:L$63,'Input-Ext Allocators'!$B$8:$B$63,$F198))*$D198</f>
        <v>0</v>
      </c>
      <c r="P198" s="143">
        <f ca="1">IFERROR(INDEX(P$269:P$305,MATCH($F198,$B$269:$B$305,0))/INDEX($D$269:$D$305,MATCH($F198,$B$269:$B$305,0)),SUMIFS('Input-Ext Allocators'!M$8:M$63,'Input-Ext Allocators'!$B$8:$B$63,$F198))*$D198</f>
        <v>0</v>
      </c>
      <c r="Q198" s="143">
        <f ca="1">IFERROR(INDEX(Q$269:Q$305,MATCH($F198,$B$269:$B$305,0))/INDEX($D$269:$D$305,MATCH($F198,$B$269:$B$305,0)),SUMIFS('Input-Ext Allocators'!N$8:N$63,'Input-Ext Allocators'!$B$8:$B$63,$F198))*$D198</f>
        <v>0</v>
      </c>
      <c r="R198" s="143">
        <f ca="1">IFERROR(INDEX(R$269:R$305,MATCH($F198,$B$269:$B$305,0))/INDEX($D$269:$D$305,MATCH($F198,$B$269:$B$305,0)),SUMIFS('Input-Ext Allocators'!O$8:O$63,'Input-Ext Allocators'!$B$8:$B$63,$F198))*$D198</f>
        <v>0</v>
      </c>
      <c r="S198" s="143">
        <f ca="1">IFERROR(INDEX(S$269:S$305,MATCH($F198,$B$269:$B$305,0))/INDEX($D$269:$D$305,MATCH($F198,$B$269:$B$305,0)),SUMIFS('Input-Ext Allocators'!P$8:P$63,'Input-Ext Allocators'!$B$8:$B$63,$F198))*$D198</f>
        <v>0</v>
      </c>
      <c r="T198" s="143">
        <f ca="1">IFERROR(INDEX(T$269:T$305,MATCH($F198,$B$269:$B$305,0))/INDEX($D$269:$D$305,MATCH($F198,$B$269:$B$305,0)),SUMIFS('Input-Ext Allocators'!Q$8:Q$63,'Input-Ext Allocators'!$B$8:$B$63,$F198))*$D198</f>
        <v>0</v>
      </c>
      <c r="U198" s="143">
        <f ca="1">IFERROR(INDEX(U$269:U$305,MATCH($F198,$B$269:$B$305,0))/INDEX($D$269:$D$305,MATCH($F198,$B$269:$B$305,0)),SUMIFS('Input-Ext Allocators'!R$8:R$63,'Input-Ext Allocators'!$B$8:$B$63,$F198))*$D198</f>
        <v>0</v>
      </c>
      <c r="V198" s="143">
        <f ca="1">IFERROR(INDEX(V$269:V$305,MATCH($F198,$B$269:$B$305,0))/INDEX($D$269:$D$305,MATCH($F198,$B$269:$B$305,0)),SUMIFS('Input-Ext Allocators'!S$8:S$63,'Input-Ext Allocators'!$B$8:$B$63,$F198))*$D198</f>
        <v>0</v>
      </c>
      <c r="W198" s="143">
        <f ca="1">IFERROR(INDEX(W$269:W$305,MATCH($F198,$B$269:$B$305,0))/INDEX($D$269:$D$305,MATCH($F198,$B$269:$B$305,0)),SUMIFS('Input-Ext Allocators'!T$8:T$63,'Input-Ext Allocators'!$B$8:$B$63,$F198))*$D198</f>
        <v>0</v>
      </c>
      <c r="X198" s="143">
        <f ca="1">IFERROR(INDEX(X$269:X$305,MATCH($F198,$B$269:$B$305,0))/INDEX($D$269:$D$305,MATCH($F198,$B$269:$B$305,0)),SUMIFS('Input-Ext Allocators'!U$8:U$63,'Input-Ext Allocators'!$B$8:$B$63,$F198))*$D198</f>
        <v>0</v>
      </c>
      <c r="Y198" s="143">
        <f ca="1">IFERROR(INDEX(Y$269:Y$305,MATCH($F198,$B$269:$B$305,0))/INDEX($D$269:$D$305,MATCH($F198,$B$269:$B$305,0)),SUMIFS('Input-Ext Allocators'!V$8:V$63,'Input-Ext Allocators'!$B$8:$B$63,$F198))*$D198</f>
        <v>0</v>
      </c>
      <c r="Z198" s="143">
        <f ca="1">IFERROR(INDEX(Z$269:Z$305,MATCH($F198,$B$269:$B$305,0))/INDEX($D$269:$D$305,MATCH($F198,$B$269:$B$305,0)),SUMIFS('Input-Ext Allocators'!W$8:W$63,'Input-Ext Allocators'!$B$8:$B$63,$F198))*$D198</f>
        <v>0</v>
      </c>
    </row>
    <row r="199" spans="1:26" outlineLevel="1">
      <c r="A199" s="113">
        <f>IF(ISBLANK('Input-Accounts'!A199),"",'Input-Accounts'!A199)</f>
        <v>170</v>
      </c>
      <c r="B199" s="17" t="str">
        <f>IF(ISBLANK('Input-Accounts'!B199),"",'Input-Accounts'!B199)</f>
        <v>Franchises &amp; Consents</v>
      </c>
      <c r="C199" s="113">
        <f>IF(ISBLANK('Input-Accounts'!C199),"",'Input-Accounts'!C199)</f>
        <v>302</v>
      </c>
      <c r="D199" s="143">
        <f ca="1">INDIRECT("Classification!"&amp;$D$5&amp;ROW())</f>
        <v>0</v>
      </c>
      <c r="E199" s="143">
        <f t="shared" ca="1" si="52"/>
        <v>0</v>
      </c>
      <c r="F199" s="89" t="str" cm="1">
        <f t="array" aca="1" ref="F199" ca="1">IF(D199=0,"-",IF('Input-Accounts'!$E199&lt;&gt;0,'Input-Accounts'!$E199,INDEX('Input-Accounts'!$H199:$J199,,MATCH($F$6,'Input-Accounts'!$H$6:$J$6,0))))</f>
        <v>-</v>
      </c>
      <c r="G199" s="143">
        <f ca="1">IFERROR(INDEX(G$269:G$305,MATCH($F199,$B$269:$B$305,0))/INDEX($D$269:$D$305,MATCH($F199,$B$269:$B$305,0)),SUMIFS('Input-Ext Allocators'!D$8:D$63,'Input-Ext Allocators'!$B$8:$B$63,$F199))*$D199</f>
        <v>0</v>
      </c>
      <c r="H199" s="143">
        <f ca="1">IFERROR(INDEX(H$269:H$305,MATCH($F199,$B$269:$B$305,0))/INDEX($D$269:$D$305,MATCH($F199,$B$269:$B$305,0)),SUMIFS('Input-Ext Allocators'!E$8:E$63,'Input-Ext Allocators'!$B$8:$B$63,$F199))*$D199</f>
        <v>0</v>
      </c>
      <c r="I199" s="143">
        <f ca="1">IFERROR(INDEX(I$269:I$305,MATCH($F199,$B$269:$B$305,0))/INDEX($D$269:$D$305,MATCH($F199,$B$269:$B$305,0)),SUMIFS('Input-Ext Allocators'!F$8:F$63,'Input-Ext Allocators'!$B$8:$B$63,$F199))*$D199</f>
        <v>0</v>
      </c>
      <c r="J199" s="143">
        <f ca="1">IFERROR(INDEX(J$269:J$305,MATCH($F199,$B$269:$B$305,0))/INDEX($D$269:$D$305,MATCH($F199,$B$269:$B$305,0)),SUMIFS('Input-Ext Allocators'!G$8:G$63,'Input-Ext Allocators'!$B$8:$B$63,$F199))*$D199</f>
        <v>0</v>
      </c>
      <c r="K199" s="143">
        <f ca="1">IFERROR(INDEX(K$269:K$305,MATCH($F199,$B$269:$B$305,0))/INDEX($D$269:$D$305,MATCH($F199,$B$269:$B$305,0)),SUMIFS('Input-Ext Allocators'!H$8:H$63,'Input-Ext Allocators'!$B$8:$B$63,$F199))*$D199</f>
        <v>0</v>
      </c>
      <c r="L199" s="143">
        <f ca="1">IFERROR(INDEX(L$269:L$305,MATCH($F199,$B$269:$B$305,0))/INDEX($D$269:$D$305,MATCH($F199,$B$269:$B$305,0)),SUMIFS('Input-Ext Allocators'!I$8:I$63,'Input-Ext Allocators'!$B$8:$B$63,$F199))*$D199</f>
        <v>0</v>
      </c>
      <c r="M199" s="143">
        <f ca="1">IFERROR(INDEX(M$269:M$305,MATCH($F199,$B$269:$B$305,0))/INDEX($D$269:$D$305,MATCH($F199,$B$269:$B$305,0)),SUMIFS('Input-Ext Allocators'!J$8:J$63,'Input-Ext Allocators'!$B$8:$B$63,$F199))*$D199</f>
        <v>0</v>
      </c>
      <c r="N199" s="143">
        <f ca="1">IFERROR(INDEX(N$269:N$305,MATCH($F199,$B$269:$B$305,0))/INDEX($D$269:$D$305,MATCH($F199,$B$269:$B$305,0)),SUMIFS('Input-Ext Allocators'!K$8:K$63,'Input-Ext Allocators'!$B$8:$B$63,$F199))*$D199</f>
        <v>0</v>
      </c>
      <c r="O199" s="143">
        <f ca="1">IFERROR(INDEX(O$269:O$305,MATCH($F199,$B$269:$B$305,0))/INDEX($D$269:$D$305,MATCH($F199,$B$269:$B$305,0)),SUMIFS('Input-Ext Allocators'!L$8:L$63,'Input-Ext Allocators'!$B$8:$B$63,$F199))*$D199</f>
        <v>0</v>
      </c>
      <c r="P199" s="143">
        <f ca="1">IFERROR(INDEX(P$269:P$305,MATCH($F199,$B$269:$B$305,0))/INDEX($D$269:$D$305,MATCH($F199,$B$269:$B$305,0)),SUMIFS('Input-Ext Allocators'!M$8:M$63,'Input-Ext Allocators'!$B$8:$B$63,$F199))*$D199</f>
        <v>0</v>
      </c>
      <c r="Q199" s="143">
        <f ca="1">IFERROR(INDEX(Q$269:Q$305,MATCH($F199,$B$269:$B$305,0))/INDEX($D$269:$D$305,MATCH($F199,$B$269:$B$305,0)),SUMIFS('Input-Ext Allocators'!N$8:N$63,'Input-Ext Allocators'!$B$8:$B$63,$F199))*$D199</f>
        <v>0</v>
      </c>
      <c r="R199" s="143">
        <f ca="1">IFERROR(INDEX(R$269:R$305,MATCH($F199,$B$269:$B$305,0))/INDEX($D$269:$D$305,MATCH($F199,$B$269:$B$305,0)),SUMIFS('Input-Ext Allocators'!O$8:O$63,'Input-Ext Allocators'!$B$8:$B$63,$F199))*$D199</f>
        <v>0</v>
      </c>
      <c r="S199" s="143">
        <f ca="1">IFERROR(INDEX(S$269:S$305,MATCH($F199,$B$269:$B$305,0))/INDEX($D$269:$D$305,MATCH($F199,$B$269:$B$305,0)),SUMIFS('Input-Ext Allocators'!P$8:P$63,'Input-Ext Allocators'!$B$8:$B$63,$F199))*$D199</f>
        <v>0</v>
      </c>
      <c r="T199" s="143">
        <f ca="1">IFERROR(INDEX(T$269:T$305,MATCH($F199,$B$269:$B$305,0))/INDEX($D$269:$D$305,MATCH($F199,$B$269:$B$305,0)),SUMIFS('Input-Ext Allocators'!Q$8:Q$63,'Input-Ext Allocators'!$B$8:$B$63,$F199))*$D199</f>
        <v>0</v>
      </c>
      <c r="U199" s="143">
        <f ca="1">IFERROR(INDEX(U$269:U$305,MATCH($F199,$B$269:$B$305,0))/INDEX($D$269:$D$305,MATCH($F199,$B$269:$B$305,0)),SUMIFS('Input-Ext Allocators'!R$8:R$63,'Input-Ext Allocators'!$B$8:$B$63,$F199))*$D199</f>
        <v>0</v>
      </c>
      <c r="V199" s="143">
        <f ca="1">IFERROR(INDEX(V$269:V$305,MATCH($F199,$B$269:$B$305,0))/INDEX($D$269:$D$305,MATCH($F199,$B$269:$B$305,0)),SUMIFS('Input-Ext Allocators'!S$8:S$63,'Input-Ext Allocators'!$B$8:$B$63,$F199))*$D199</f>
        <v>0</v>
      </c>
      <c r="W199" s="143">
        <f ca="1">IFERROR(INDEX(W$269:W$305,MATCH($F199,$B$269:$B$305,0))/INDEX($D$269:$D$305,MATCH($F199,$B$269:$B$305,0)),SUMIFS('Input-Ext Allocators'!T$8:T$63,'Input-Ext Allocators'!$B$8:$B$63,$F199))*$D199</f>
        <v>0</v>
      </c>
      <c r="X199" s="143">
        <f ca="1">IFERROR(INDEX(X$269:X$305,MATCH($F199,$B$269:$B$305,0))/INDEX($D$269:$D$305,MATCH($F199,$B$269:$B$305,0)),SUMIFS('Input-Ext Allocators'!U$8:U$63,'Input-Ext Allocators'!$B$8:$B$63,$F199))*$D199</f>
        <v>0</v>
      </c>
      <c r="Y199" s="143">
        <f ca="1">IFERROR(INDEX(Y$269:Y$305,MATCH($F199,$B$269:$B$305,0))/INDEX($D$269:$D$305,MATCH($F199,$B$269:$B$305,0)),SUMIFS('Input-Ext Allocators'!V$8:V$63,'Input-Ext Allocators'!$B$8:$B$63,$F199))*$D199</f>
        <v>0</v>
      </c>
      <c r="Z199" s="143">
        <f ca="1">IFERROR(INDEX(Z$269:Z$305,MATCH($F199,$B$269:$B$305,0))/INDEX($D$269:$D$305,MATCH($F199,$B$269:$B$305,0)),SUMIFS('Input-Ext Allocators'!W$8:W$63,'Input-Ext Allocators'!$B$8:$B$63,$F199))*$D199</f>
        <v>0</v>
      </c>
    </row>
    <row r="200" spans="1:26" outlineLevel="1">
      <c r="A200" s="113">
        <f>IF(ISBLANK('Input-Accounts'!A200),"",'Input-Accounts'!A200)</f>
        <v>171</v>
      </c>
      <c r="B200" s="17" t="str">
        <f>IF(ISBLANK('Input-Accounts'!B200),"",'Input-Accounts'!B200)</f>
        <v>Misc. Intangible Plant</v>
      </c>
      <c r="C200" s="113">
        <f>IF(ISBLANK('Input-Accounts'!C200),"",'Input-Accounts'!C200)</f>
        <v>303</v>
      </c>
      <c r="D200" s="143">
        <f ca="1">INDIRECT("Classification!"&amp;$D$5&amp;ROW())</f>
        <v>41127.395323510995</v>
      </c>
      <c r="E200" s="143">
        <f t="shared" ca="1" si="52"/>
        <v>0</v>
      </c>
      <c r="F200" s="89" t="str" cm="1">
        <f t="array" aca="1" ref="F200" ca="1">IF(D200=0,"-",IF('Input-Accounts'!$E200&lt;&gt;0,'Input-Accounts'!$E200,INDEX('Input-Accounts'!$H200:$J200,,MATCH($F$6,'Input-Accounts'!$H$6:$J$6,0))))</f>
        <v>INT_INTANGIBLE</v>
      </c>
      <c r="G200" s="143">
        <f ca="1">IFERROR(INDEX(G$269:G$305,MATCH($F200,$B$269:$B$305,0))/INDEX($D$269:$D$305,MATCH($F200,$B$269:$B$305,0)),SUMIFS('Input-Ext Allocators'!D$8:D$63,'Input-Ext Allocators'!$B$8:$B$63,$F200))*$D200</f>
        <v>7481.4492887972738</v>
      </c>
      <c r="H200" s="143">
        <f ca="1">IFERROR(INDEX(H$269:H$305,MATCH($F200,$B$269:$B$305,0))/INDEX($D$269:$D$305,MATCH($F200,$B$269:$B$305,0)),SUMIFS('Input-Ext Allocators'!E$8:E$63,'Input-Ext Allocators'!$B$8:$B$63,$F200))*$D200</f>
        <v>5132.5992942816911</v>
      </c>
      <c r="I200" s="143">
        <f ca="1">IFERROR(INDEX(I$269:I$305,MATCH($F200,$B$269:$B$305,0))/INDEX($D$269:$D$305,MATCH($F200,$B$269:$B$305,0)),SUMIFS('Input-Ext Allocators'!F$8:F$63,'Input-Ext Allocators'!$B$8:$B$63,$F200))*$D200</f>
        <v>557.72965601077624</v>
      </c>
      <c r="J200" s="143">
        <f ca="1">IFERROR(INDEX(J$269:J$305,MATCH($F200,$B$269:$B$305,0))/INDEX($D$269:$D$305,MATCH($F200,$B$269:$B$305,0)),SUMIFS('Input-Ext Allocators'!G$8:G$63,'Input-Ext Allocators'!$B$8:$B$63,$F200))*$D200</f>
        <v>701.14840523021917</v>
      </c>
      <c r="K200" s="143">
        <f ca="1">IFERROR(INDEX(K$269:K$305,MATCH($F200,$B$269:$B$305,0))/INDEX($D$269:$D$305,MATCH($F200,$B$269:$B$305,0)),SUMIFS('Input-Ext Allocators'!H$8:H$63,'Input-Ext Allocators'!$B$8:$B$63,$F200))*$D200</f>
        <v>69.280548015803149</v>
      </c>
      <c r="L200" s="143">
        <f ca="1">IFERROR(INDEX(L$269:L$305,MATCH($F200,$B$269:$B$305,0))/INDEX($D$269:$D$305,MATCH($F200,$B$269:$B$305,0)),SUMIFS('Input-Ext Allocators'!I$8:I$63,'Input-Ext Allocators'!$B$8:$B$63,$F200))*$D200</f>
        <v>21423.548963097455</v>
      </c>
      <c r="M200" s="143">
        <f ca="1">IFERROR(INDEX(M$269:M$305,MATCH($F200,$B$269:$B$305,0))/INDEX($D$269:$D$305,MATCH($F200,$B$269:$B$305,0)),SUMIFS('Input-Ext Allocators'!J$8:J$63,'Input-Ext Allocators'!$B$8:$B$63,$F200))*$D200</f>
        <v>5761.6391680777742</v>
      </c>
      <c r="N200" s="143">
        <f ca="1">IFERROR(INDEX(N$269:N$305,MATCH($F200,$B$269:$B$305,0))/INDEX($D$269:$D$305,MATCH($F200,$B$269:$B$305,0)),SUMIFS('Input-Ext Allocators'!K$8:K$63,'Input-Ext Allocators'!$B$8:$B$63,$F200))*$D200</f>
        <v>0</v>
      </c>
      <c r="O200" s="143">
        <f ca="1">IFERROR(INDEX(O$269:O$305,MATCH($F200,$B$269:$B$305,0))/INDEX($D$269:$D$305,MATCH($F200,$B$269:$B$305,0)),SUMIFS('Input-Ext Allocators'!L$8:L$63,'Input-Ext Allocators'!$B$8:$B$63,$F200))*$D200</f>
        <v>0</v>
      </c>
      <c r="P200" s="143">
        <f ca="1">IFERROR(INDEX(P$269:P$305,MATCH($F200,$B$269:$B$305,0))/INDEX($D$269:$D$305,MATCH($F200,$B$269:$B$305,0)),SUMIFS('Input-Ext Allocators'!M$8:M$63,'Input-Ext Allocators'!$B$8:$B$63,$F200))*$D200</f>
        <v>0</v>
      </c>
      <c r="Q200" s="143">
        <f ca="1">IFERROR(INDEX(Q$269:Q$305,MATCH($F200,$B$269:$B$305,0))/INDEX($D$269:$D$305,MATCH($F200,$B$269:$B$305,0)),SUMIFS('Input-Ext Allocators'!N$8:N$63,'Input-Ext Allocators'!$B$8:$B$63,$F200))*$D200</f>
        <v>0</v>
      </c>
      <c r="R200" s="143">
        <f ca="1">IFERROR(INDEX(R$269:R$305,MATCH($F200,$B$269:$B$305,0))/INDEX($D$269:$D$305,MATCH($F200,$B$269:$B$305,0)),SUMIFS('Input-Ext Allocators'!O$8:O$63,'Input-Ext Allocators'!$B$8:$B$63,$F200))*$D200</f>
        <v>0</v>
      </c>
      <c r="S200" s="143">
        <f ca="1">IFERROR(INDEX(S$269:S$305,MATCH($F200,$B$269:$B$305,0))/INDEX($D$269:$D$305,MATCH($F200,$B$269:$B$305,0)),SUMIFS('Input-Ext Allocators'!P$8:P$63,'Input-Ext Allocators'!$B$8:$B$63,$F200))*$D200</f>
        <v>0</v>
      </c>
      <c r="T200" s="143">
        <f ca="1">IFERROR(INDEX(T$269:T$305,MATCH($F200,$B$269:$B$305,0))/INDEX($D$269:$D$305,MATCH($F200,$B$269:$B$305,0)),SUMIFS('Input-Ext Allocators'!Q$8:Q$63,'Input-Ext Allocators'!$B$8:$B$63,$F200))*$D200</f>
        <v>0</v>
      </c>
      <c r="U200" s="143">
        <f ca="1">IFERROR(INDEX(U$269:U$305,MATCH($F200,$B$269:$B$305,0))/INDEX($D$269:$D$305,MATCH($F200,$B$269:$B$305,0)),SUMIFS('Input-Ext Allocators'!R$8:R$63,'Input-Ext Allocators'!$B$8:$B$63,$F200))*$D200</f>
        <v>0</v>
      </c>
      <c r="V200" s="143">
        <f ca="1">IFERROR(INDEX(V$269:V$305,MATCH($F200,$B$269:$B$305,0))/INDEX($D$269:$D$305,MATCH($F200,$B$269:$B$305,0)),SUMIFS('Input-Ext Allocators'!S$8:S$63,'Input-Ext Allocators'!$B$8:$B$63,$F200))*$D200</f>
        <v>0</v>
      </c>
      <c r="W200" s="143">
        <f ca="1">IFERROR(INDEX(W$269:W$305,MATCH($F200,$B$269:$B$305,0))/INDEX($D$269:$D$305,MATCH($F200,$B$269:$B$305,0)),SUMIFS('Input-Ext Allocators'!T$8:T$63,'Input-Ext Allocators'!$B$8:$B$63,$F200))*$D200</f>
        <v>0</v>
      </c>
      <c r="X200" s="143">
        <f ca="1">IFERROR(INDEX(X$269:X$305,MATCH($F200,$B$269:$B$305,0))/INDEX($D$269:$D$305,MATCH($F200,$B$269:$B$305,0)),SUMIFS('Input-Ext Allocators'!U$8:U$63,'Input-Ext Allocators'!$B$8:$B$63,$F200))*$D200</f>
        <v>0</v>
      </c>
      <c r="Y200" s="143">
        <f ca="1">IFERROR(INDEX(Y$269:Y$305,MATCH($F200,$B$269:$B$305,0))/INDEX($D$269:$D$305,MATCH($F200,$B$269:$B$305,0)),SUMIFS('Input-Ext Allocators'!V$8:V$63,'Input-Ext Allocators'!$B$8:$B$63,$F200))*$D200</f>
        <v>0</v>
      </c>
      <c r="Z200" s="143">
        <f ca="1">IFERROR(INDEX(Z$269:Z$305,MATCH($F200,$B$269:$B$305,0))/INDEX($D$269:$D$305,MATCH($F200,$B$269:$B$305,0)),SUMIFS('Input-Ext Allocators'!W$8:W$63,'Input-Ext Allocators'!$B$8:$B$63,$F200))*$D200</f>
        <v>0</v>
      </c>
    </row>
    <row r="201" spans="1:26" outlineLevel="1">
      <c r="A201" s="113">
        <f>IF(ISBLANK('Input-Accounts'!A201),"",'Input-Accounts'!A201)</f>
        <v>172</v>
      </c>
      <c r="B201" s="79" t="str">
        <f>IF(ISBLANK('Input-Accounts'!B201),"",'Input-Accounts'!B201)</f>
        <v>Subtotal - Intangible Plant</v>
      </c>
      <c r="C201" s="113" t="str">
        <f>IF(ISBLANK('Input-Accounts'!C201),"",'Input-Accounts'!C201)</f>
        <v/>
      </c>
      <c r="D201" s="144">
        <f ca="1">SUBTOTAL(9,D198:D200)</f>
        <v>41127.395323510995</v>
      </c>
      <c r="E201" s="143">
        <f t="shared" ca="1" si="52"/>
        <v>0</v>
      </c>
      <c r="G201" s="144">
        <f t="shared" ref="G201:Z201" ca="1" si="53">SUBTOTAL(9,G198:G200)</f>
        <v>7481.4492887972738</v>
      </c>
      <c r="H201" s="144">
        <f t="shared" ca="1" si="53"/>
        <v>5132.5992942816911</v>
      </c>
      <c r="I201" s="144">
        <f t="shared" ca="1" si="53"/>
        <v>557.72965601077624</v>
      </c>
      <c r="J201" s="144">
        <f t="shared" ca="1" si="53"/>
        <v>701.14840523021917</v>
      </c>
      <c r="K201" s="144">
        <f t="shared" ca="1" si="53"/>
        <v>69.280548015803149</v>
      </c>
      <c r="L201" s="144">
        <f t="shared" ca="1" si="53"/>
        <v>21423.548963097455</v>
      </c>
      <c r="M201" s="144">
        <f t="shared" ca="1" si="53"/>
        <v>5761.6391680777742</v>
      </c>
      <c r="N201" s="144">
        <f t="shared" ca="1" si="53"/>
        <v>0</v>
      </c>
      <c r="O201" s="144">
        <f t="shared" ca="1" si="53"/>
        <v>0</v>
      </c>
      <c r="P201" s="144">
        <f t="shared" ca="1" si="53"/>
        <v>0</v>
      </c>
      <c r="Q201" s="144">
        <f t="shared" ca="1" si="53"/>
        <v>0</v>
      </c>
      <c r="R201" s="144">
        <f t="shared" ca="1" si="53"/>
        <v>0</v>
      </c>
      <c r="S201" s="144">
        <f t="shared" ca="1" si="53"/>
        <v>0</v>
      </c>
      <c r="T201" s="144">
        <f t="shared" ca="1" si="53"/>
        <v>0</v>
      </c>
      <c r="U201" s="144">
        <f t="shared" ca="1" si="53"/>
        <v>0</v>
      </c>
      <c r="V201" s="144">
        <f t="shared" ca="1" si="53"/>
        <v>0</v>
      </c>
      <c r="W201" s="144">
        <f t="shared" ca="1" si="53"/>
        <v>0</v>
      </c>
      <c r="X201" s="144">
        <f t="shared" ca="1" si="53"/>
        <v>0</v>
      </c>
      <c r="Y201" s="144">
        <f t="shared" ca="1" si="53"/>
        <v>0</v>
      </c>
      <c r="Z201" s="144">
        <f t="shared" ca="1" si="53"/>
        <v>0</v>
      </c>
    </row>
    <row r="202" spans="1:26" outlineLevel="1">
      <c r="A202" s="113" t="str">
        <f>IF(ISBLANK('Input-Accounts'!A202),"",'Input-Accounts'!A202)</f>
        <v/>
      </c>
      <c r="B202" s="79" t="str">
        <f>IF(ISBLANK('Input-Accounts'!B202),"",'Input-Accounts'!B202)</f>
        <v/>
      </c>
      <c r="C202" s="113" t="str">
        <f>IF(ISBLANK('Input-Accounts'!C202),"",'Input-Accounts'!C202)</f>
        <v/>
      </c>
      <c r="D202" s="143"/>
      <c r="E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</row>
    <row r="203" spans="1:26" outlineLevel="1">
      <c r="A203" s="113">
        <f>IF(ISBLANK('Input-Accounts'!A203),"",'Input-Accounts'!A203)</f>
        <v>173</v>
      </c>
      <c r="B203" s="81" t="str">
        <f>IF(ISBLANK('Input-Accounts'!B203),"",'Input-Accounts'!B203)</f>
        <v xml:space="preserve">Transmission plant </v>
      </c>
      <c r="C203" s="113" t="str">
        <f>IF(ISBLANK('Input-Accounts'!C203),"",'Input-Accounts'!C203)</f>
        <v/>
      </c>
      <c r="D203" s="143"/>
      <c r="E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</row>
    <row r="204" spans="1:26" outlineLevel="1">
      <c r="A204" s="113">
        <f>IF(ISBLANK('Input-Accounts'!A204),"",'Input-Accounts'!A204)</f>
        <v>174</v>
      </c>
      <c r="B204" s="17" t="str">
        <f>IF(ISBLANK('Input-Accounts'!B204),"",'Input-Accounts'!B204)</f>
        <v>Land and Land Rights</v>
      </c>
      <c r="C204" s="113">
        <f>IF(ISBLANK('Input-Accounts'!C204),"",'Input-Accounts'!C204)</f>
        <v>365.1</v>
      </c>
      <c r="D204" s="143">
        <f t="shared" ref="D204:D209" ca="1" si="54">INDIRECT("Classification!"&amp;$D$5&amp;ROW())</f>
        <v>6964.1336700000011</v>
      </c>
      <c r="E204" s="143">
        <f t="shared" ref="E204:E209" ca="1" si="55">IFERROR(IF(D204="","",IF(D204=0,0,IF(ABS(D204-SUM($G204:$Z204))&lt;Check_Limit,0,1))),1)</f>
        <v>0</v>
      </c>
      <c r="F204" s="89" t="str" cm="1">
        <f t="array" aca="1" ref="F204" ca="1">IF(D204=0,"-",IF('Input-Accounts'!$E204&lt;&gt;0,'Input-Accounts'!$E204,INDEX('Input-Accounts'!$H204:$J204,,MATCH($F$6,'Input-Accounts'!$H$6:$J$6,0))))</f>
        <v>Peak&amp;Average</v>
      </c>
      <c r="G204" s="143">
        <f ca="1">IFERROR(INDEX(G$269:G$305,MATCH($F204,$B$269:$B$305,0))/INDEX($D$269:$D$305,MATCH($F204,$B$269:$B$305,0)),SUMIFS('Input-Ext Allocators'!D$8:D$63,'Input-Ext Allocators'!$B$8:$B$63,$F204))*$D204</f>
        <v>1289.7585843010431</v>
      </c>
      <c r="H204" s="143">
        <f ca="1">IFERROR(INDEX(H$269:H$305,MATCH($F204,$B$269:$B$305,0))/INDEX($D$269:$D$305,MATCH($F204,$B$269:$B$305,0)),SUMIFS('Input-Ext Allocators'!E$8:E$63,'Input-Ext Allocators'!$B$8:$B$63,$F204))*$D204</f>
        <v>884.83043111577297</v>
      </c>
      <c r="I204" s="143">
        <f ca="1">IFERROR(INDEX(I$269:I$305,MATCH($F204,$B$269:$B$305,0))/INDEX($D$269:$D$305,MATCH($F204,$B$269:$B$305,0)),SUMIFS('Input-Ext Allocators'!F$8:F$63,'Input-Ext Allocators'!$B$8:$B$63,$F204))*$D204</f>
        <v>96.149366759232265</v>
      </c>
      <c r="J204" s="143">
        <f ca="1">IFERROR(INDEX(J$269:J$305,MATCH($F204,$B$269:$B$305,0))/INDEX($D$269:$D$305,MATCH($F204,$B$269:$B$305,0)),SUMIFS('Input-Ext Allocators'!G$8:G$63,'Input-Ext Allocators'!$B$8:$B$63,$F204))*$D204</f>
        <v>120.87392958323986</v>
      </c>
      <c r="K204" s="143">
        <f ca="1">IFERROR(INDEX(K$269:K$305,MATCH($F204,$B$269:$B$305,0))/INDEX($D$269:$D$305,MATCH($F204,$B$269:$B$305,0)),SUMIFS('Input-Ext Allocators'!H$8:H$63,'Input-Ext Allocators'!$B$8:$B$63,$F204))*$D204</f>
        <v>11.943565755670253</v>
      </c>
      <c r="L204" s="143">
        <f ca="1">IFERROR(INDEX(L$269:L$305,MATCH($F204,$B$269:$B$305,0))/INDEX($D$269:$D$305,MATCH($F204,$B$269:$B$305,0)),SUMIFS('Input-Ext Allocators'!I$8:I$63,'Input-Ext Allocators'!$B$8:$B$63,$F204))*$D204</f>
        <v>3693.2959263285575</v>
      </c>
      <c r="M204" s="143">
        <f ca="1">IFERROR(INDEX(M$269:M$305,MATCH($F204,$B$269:$B$305,0))/INDEX($D$269:$D$305,MATCH($F204,$B$269:$B$305,0)),SUMIFS('Input-Ext Allocators'!J$8:J$63,'Input-Ext Allocators'!$B$8:$B$63,$F204))*$D204</f>
        <v>867.28186615648588</v>
      </c>
      <c r="N204" s="143">
        <f ca="1">IFERROR(INDEX(N$269:N$305,MATCH($F204,$B$269:$B$305,0))/INDEX($D$269:$D$305,MATCH($F204,$B$269:$B$305,0)),SUMIFS('Input-Ext Allocators'!K$8:K$63,'Input-Ext Allocators'!$B$8:$B$63,$F204))*$D204</f>
        <v>0</v>
      </c>
      <c r="O204" s="143">
        <f ca="1">IFERROR(INDEX(O$269:O$305,MATCH($F204,$B$269:$B$305,0))/INDEX($D$269:$D$305,MATCH($F204,$B$269:$B$305,0)),SUMIFS('Input-Ext Allocators'!L$8:L$63,'Input-Ext Allocators'!$B$8:$B$63,$F204))*$D204</f>
        <v>0</v>
      </c>
      <c r="P204" s="143">
        <f ca="1">IFERROR(INDEX(P$269:P$305,MATCH($F204,$B$269:$B$305,0))/INDEX($D$269:$D$305,MATCH($F204,$B$269:$B$305,0)),SUMIFS('Input-Ext Allocators'!M$8:M$63,'Input-Ext Allocators'!$B$8:$B$63,$F204))*$D204</f>
        <v>0</v>
      </c>
      <c r="Q204" s="143">
        <f ca="1">IFERROR(INDEX(Q$269:Q$305,MATCH($F204,$B$269:$B$305,0))/INDEX($D$269:$D$305,MATCH($F204,$B$269:$B$305,0)),SUMIFS('Input-Ext Allocators'!N$8:N$63,'Input-Ext Allocators'!$B$8:$B$63,$F204))*$D204</f>
        <v>0</v>
      </c>
      <c r="R204" s="143">
        <f ca="1">IFERROR(INDEX(R$269:R$305,MATCH($F204,$B$269:$B$305,0))/INDEX($D$269:$D$305,MATCH($F204,$B$269:$B$305,0)),SUMIFS('Input-Ext Allocators'!O$8:O$63,'Input-Ext Allocators'!$B$8:$B$63,$F204))*$D204</f>
        <v>0</v>
      </c>
      <c r="S204" s="143">
        <f ca="1">IFERROR(INDEX(S$269:S$305,MATCH($F204,$B$269:$B$305,0))/INDEX($D$269:$D$305,MATCH($F204,$B$269:$B$305,0)),SUMIFS('Input-Ext Allocators'!P$8:P$63,'Input-Ext Allocators'!$B$8:$B$63,$F204))*$D204</f>
        <v>0</v>
      </c>
      <c r="T204" s="143">
        <f ca="1">IFERROR(INDEX(T$269:T$305,MATCH($F204,$B$269:$B$305,0))/INDEX($D$269:$D$305,MATCH($F204,$B$269:$B$305,0)),SUMIFS('Input-Ext Allocators'!Q$8:Q$63,'Input-Ext Allocators'!$B$8:$B$63,$F204))*$D204</f>
        <v>0</v>
      </c>
      <c r="U204" s="143">
        <f ca="1">IFERROR(INDEX(U$269:U$305,MATCH($F204,$B$269:$B$305,0))/INDEX($D$269:$D$305,MATCH($F204,$B$269:$B$305,0)),SUMIFS('Input-Ext Allocators'!R$8:R$63,'Input-Ext Allocators'!$B$8:$B$63,$F204))*$D204</f>
        <v>0</v>
      </c>
      <c r="V204" s="143">
        <f ca="1">IFERROR(INDEX(V$269:V$305,MATCH($F204,$B$269:$B$305,0))/INDEX($D$269:$D$305,MATCH($F204,$B$269:$B$305,0)),SUMIFS('Input-Ext Allocators'!S$8:S$63,'Input-Ext Allocators'!$B$8:$B$63,$F204))*$D204</f>
        <v>0</v>
      </c>
      <c r="W204" s="143">
        <f ca="1">IFERROR(INDEX(W$269:W$305,MATCH($F204,$B$269:$B$305,0))/INDEX($D$269:$D$305,MATCH($F204,$B$269:$B$305,0)),SUMIFS('Input-Ext Allocators'!T$8:T$63,'Input-Ext Allocators'!$B$8:$B$63,$F204))*$D204</f>
        <v>0</v>
      </c>
      <c r="X204" s="143">
        <f ca="1">IFERROR(INDEX(X$269:X$305,MATCH($F204,$B$269:$B$305,0))/INDEX($D$269:$D$305,MATCH($F204,$B$269:$B$305,0)),SUMIFS('Input-Ext Allocators'!U$8:U$63,'Input-Ext Allocators'!$B$8:$B$63,$F204))*$D204</f>
        <v>0</v>
      </c>
      <c r="Y204" s="143">
        <f ca="1">IFERROR(INDEX(Y$269:Y$305,MATCH($F204,$B$269:$B$305,0))/INDEX($D$269:$D$305,MATCH($F204,$B$269:$B$305,0)),SUMIFS('Input-Ext Allocators'!V$8:V$63,'Input-Ext Allocators'!$B$8:$B$63,$F204))*$D204</f>
        <v>0</v>
      </c>
      <c r="Z204" s="143">
        <f ca="1">IFERROR(INDEX(Z$269:Z$305,MATCH($F204,$B$269:$B$305,0))/INDEX($D$269:$D$305,MATCH($F204,$B$269:$B$305,0)),SUMIFS('Input-Ext Allocators'!W$8:W$63,'Input-Ext Allocators'!$B$8:$B$63,$F204))*$D204</f>
        <v>0</v>
      </c>
    </row>
    <row r="205" spans="1:26" outlineLevel="1">
      <c r="A205" s="113">
        <f>IF(ISBLANK('Input-Accounts'!A205),"",'Input-Accounts'!A205)</f>
        <v>175</v>
      </c>
      <c r="B205" s="17" t="str">
        <f>IF(ISBLANK('Input-Accounts'!B205),"",'Input-Accounts'!B205)</f>
        <v>Structures and improvements</v>
      </c>
      <c r="C205" s="113">
        <f>IF(ISBLANK('Input-Accounts'!C205),"",'Input-Accounts'!C205)</f>
        <v>366</v>
      </c>
      <c r="D205" s="143">
        <f t="shared" ca="1" si="54"/>
        <v>1864.7258999999999</v>
      </c>
      <c r="E205" s="143">
        <f t="shared" ca="1" si="55"/>
        <v>0</v>
      </c>
      <c r="F205" s="89" t="str" cm="1">
        <f t="array" aca="1" ref="F205" ca="1">IF(D205=0,"-",IF('Input-Accounts'!$E205&lt;&gt;0,'Input-Accounts'!$E205,INDEX('Input-Accounts'!$H205:$J205,,MATCH($F$6,'Input-Accounts'!$H$6:$J$6,0))))</f>
        <v>Peak&amp;Average</v>
      </c>
      <c r="G205" s="143">
        <f ca="1">IFERROR(INDEX(G$269:G$305,MATCH($F205,$B$269:$B$305,0))/INDEX($D$269:$D$305,MATCH($F205,$B$269:$B$305,0)),SUMIFS('Input-Ext Allocators'!D$8:D$63,'Input-Ext Allocators'!$B$8:$B$63,$F205))*$D205</f>
        <v>345.34751210389788</v>
      </c>
      <c r="H205" s="143">
        <f ca="1">IFERROR(INDEX(H$269:H$305,MATCH($F205,$B$269:$B$305,0))/INDEX($D$269:$D$305,MATCH($F205,$B$269:$B$305,0)),SUMIFS('Input-Ext Allocators'!E$8:E$63,'Input-Ext Allocators'!$B$8:$B$63,$F205))*$D205</f>
        <v>236.92339926177024</v>
      </c>
      <c r="I205" s="143">
        <f ca="1">IFERROR(INDEX(I$269:I$305,MATCH($F205,$B$269:$B$305,0))/INDEX($D$269:$D$305,MATCH($F205,$B$269:$B$305,0)),SUMIFS('Input-Ext Allocators'!F$8:F$63,'Input-Ext Allocators'!$B$8:$B$63,$F205))*$D205</f>
        <v>25.745085169299951</v>
      </c>
      <c r="J205" s="143">
        <f ca="1">IFERROR(INDEX(J$269:J$305,MATCH($F205,$B$269:$B$305,0))/INDEX($D$269:$D$305,MATCH($F205,$B$269:$B$305,0)),SUMIFS('Input-Ext Allocators'!G$8:G$63,'Input-Ext Allocators'!$B$8:$B$63,$F205))*$D205</f>
        <v>32.365367726872414</v>
      </c>
      <c r="K205" s="143">
        <f ca="1">IFERROR(INDEX(K$269:K$305,MATCH($F205,$B$269:$B$305,0))/INDEX($D$269:$D$305,MATCH($F205,$B$269:$B$305,0)),SUMIFS('Input-Ext Allocators'!H$8:H$63,'Input-Ext Allocators'!$B$8:$B$63,$F205))*$D205</f>
        <v>3.1980254053554646</v>
      </c>
      <c r="L205" s="143">
        <f ca="1">IFERROR(INDEX(L$269:L$305,MATCH($F205,$B$269:$B$305,0))/INDEX($D$269:$D$305,MATCH($F205,$B$269:$B$305,0)),SUMIFS('Input-Ext Allocators'!I$8:I$63,'Input-Ext Allocators'!$B$8:$B$63,$F205))*$D205</f>
        <v>988.92193868377478</v>
      </c>
      <c r="M205" s="143">
        <f ca="1">IFERROR(INDEX(M$269:M$305,MATCH($F205,$B$269:$B$305,0))/INDEX($D$269:$D$305,MATCH($F205,$B$269:$B$305,0)),SUMIFS('Input-Ext Allocators'!J$8:J$63,'Input-Ext Allocators'!$B$8:$B$63,$F205))*$D205</f>
        <v>232.22457164902929</v>
      </c>
      <c r="N205" s="143">
        <f ca="1">IFERROR(INDEX(N$269:N$305,MATCH($F205,$B$269:$B$305,0))/INDEX($D$269:$D$305,MATCH($F205,$B$269:$B$305,0)),SUMIFS('Input-Ext Allocators'!K$8:K$63,'Input-Ext Allocators'!$B$8:$B$63,$F205))*$D205</f>
        <v>0</v>
      </c>
      <c r="O205" s="143">
        <f ca="1">IFERROR(INDEX(O$269:O$305,MATCH($F205,$B$269:$B$305,0))/INDEX($D$269:$D$305,MATCH($F205,$B$269:$B$305,0)),SUMIFS('Input-Ext Allocators'!L$8:L$63,'Input-Ext Allocators'!$B$8:$B$63,$F205))*$D205</f>
        <v>0</v>
      </c>
      <c r="P205" s="143">
        <f ca="1">IFERROR(INDEX(P$269:P$305,MATCH($F205,$B$269:$B$305,0))/INDEX($D$269:$D$305,MATCH($F205,$B$269:$B$305,0)),SUMIFS('Input-Ext Allocators'!M$8:M$63,'Input-Ext Allocators'!$B$8:$B$63,$F205))*$D205</f>
        <v>0</v>
      </c>
      <c r="Q205" s="143">
        <f ca="1">IFERROR(INDEX(Q$269:Q$305,MATCH($F205,$B$269:$B$305,0))/INDEX($D$269:$D$305,MATCH($F205,$B$269:$B$305,0)),SUMIFS('Input-Ext Allocators'!N$8:N$63,'Input-Ext Allocators'!$B$8:$B$63,$F205))*$D205</f>
        <v>0</v>
      </c>
      <c r="R205" s="143">
        <f ca="1">IFERROR(INDEX(R$269:R$305,MATCH($F205,$B$269:$B$305,0))/INDEX($D$269:$D$305,MATCH($F205,$B$269:$B$305,0)),SUMIFS('Input-Ext Allocators'!O$8:O$63,'Input-Ext Allocators'!$B$8:$B$63,$F205))*$D205</f>
        <v>0</v>
      </c>
      <c r="S205" s="143">
        <f ca="1">IFERROR(INDEX(S$269:S$305,MATCH($F205,$B$269:$B$305,0))/INDEX($D$269:$D$305,MATCH($F205,$B$269:$B$305,0)),SUMIFS('Input-Ext Allocators'!P$8:P$63,'Input-Ext Allocators'!$B$8:$B$63,$F205))*$D205</f>
        <v>0</v>
      </c>
      <c r="T205" s="143">
        <f ca="1">IFERROR(INDEX(T$269:T$305,MATCH($F205,$B$269:$B$305,0))/INDEX($D$269:$D$305,MATCH($F205,$B$269:$B$305,0)),SUMIFS('Input-Ext Allocators'!Q$8:Q$63,'Input-Ext Allocators'!$B$8:$B$63,$F205))*$D205</f>
        <v>0</v>
      </c>
      <c r="U205" s="143">
        <f ca="1">IFERROR(INDEX(U$269:U$305,MATCH($F205,$B$269:$B$305,0))/INDEX($D$269:$D$305,MATCH($F205,$B$269:$B$305,0)),SUMIFS('Input-Ext Allocators'!R$8:R$63,'Input-Ext Allocators'!$B$8:$B$63,$F205))*$D205</f>
        <v>0</v>
      </c>
      <c r="V205" s="143">
        <f ca="1">IFERROR(INDEX(V$269:V$305,MATCH($F205,$B$269:$B$305,0))/INDEX($D$269:$D$305,MATCH($F205,$B$269:$B$305,0)),SUMIFS('Input-Ext Allocators'!S$8:S$63,'Input-Ext Allocators'!$B$8:$B$63,$F205))*$D205</f>
        <v>0</v>
      </c>
      <c r="W205" s="143">
        <f ca="1">IFERROR(INDEX(W$269:W$305,MATCH($F205,$B$269:$B$305,0))/INDEX($D$269:$D$305,MATCH($F205,$B$269:$B$305,0)),SUMIFS('Input-Ext Allocators'!T$8:T$63,'Input-Ext Allocators'!$B$8:$B$63,$F205))*$D205</f>
        <v>0</v>
      </c>
      <c r="X205" s="143">
        <f ca="1">IFERROR(INDEX(X$269:X$305,MATCH($F205,$B$269:$B$305,0))/INDEX($D$269:$D$305,MATCH($F205,$B$269:$B$305,0)),SUMIFS('Input-Ext Allocators'!U$8:U$63,'Input-Ext Allocators'!$B$8:$B$63,$F205))*$D205</f>
        <v>0</v>
      </c>
      <c r="Y205" s="143">
        <f ca="1">IFERROR(INDEX(Y$269:Y$305,MATCH($F205,$B$269:$B$305,0))/INDEX($D$269:$D$305,MATCH($F205,$B$269:$B$305,0)),SUMIFS('Input-Ext Allocators'!V$8:V$63,'Input-Ext Allocators'!$B$8:$B$63,$F205))*$D205</f>
        <v>0</v>
      </c>
      <c r="Z205" s="143">
        <f ca="1">IFERROR(INDEX(Z$269:Z$305,MATCH($F205,$B$269:$B$305,0))/INDEX($D$269:$D$305,MATCH($F205,$B$269:$B$305,0)),SUMIFS('Input-Ext Allocators'!W$8:W$63,'Input-Ext Allocators'!$B$8:$B$63,$F205))*$D205</f>
        <v>0</v>
      </c>
    </row>
    <row r="206" spans="1:26" outlineLevel="1">
      <c r="A206" s="113">
        <f>IF(ISBLANK('Input-Accounts'!A206),"",'Input-Accounts'!A206)</f>
        <v>176</v>
      </c>
      <c r="B206" s="17" t="str">
        <f>IF(ISBLANK('Input-Accounts'!B206),"",'Input-Accounts'!B206)</f>
        <v>Mains</v>
      </c>
      <c r="C206" s="113">
        <f>IF(ISBLANK('Input-Accounts'!C206),"",'Input-Accounts'!C206)</f>
        <v>367</v>
      </c>
      <c r="D206" s="143">
        <f t="shared" ca="1" si="54"/>
        <v>258817.89944999997</v>
      </c>
      <c r="E206" s="143">
        <f t="shared" ca="1" si="55"/>
        <v>0</v>
      </c>
      <c r="F206" s="89" t="str" cm="1">
        <f t="array" aca="1" ref="F206" ca="1">IF(D206=0,"-",IF('Input-Accounts'!$E206&lt;&gt;0,'Input-Accounts'!$E206,INDEX('Input-Accounts'!$H206:$J206,,MATCH($F$6,'Input-Accounts'!$H$6:$J$6,0))))</f>
        <v>INT_TRANS-MAIN</v>
      </c>
      <c r="G206" s="143">
        <f ca="1">IFERROR(INDEX(G$269:G$305,MATCH($F206,$B$269:$B$305,0))/INDEX($D$269:$D$305,MATCH($F206,$B$269:$B$305,0)),SUMIFS('Input-Ext Allocators'!D$8:D$63,'Input-Ext Allocators'!$B$8:$B$63,$F206))*$D206</f>
        <v>46998.938788693471</v>
      </c>
      <c r="H206" s="143">
        <f ca="1">IFERROR(INDEX(H$269:H$305,MATCH($F206,$B$269:$B$305,0))/INDEX($D$269:$D$305,MATCH($F206,$B$269:$B$305,0)),SUMIFS('Input-Ext Allocators'!E$8:E$63,'Input-Ext Allocators'!$B$8:$B$63,$F206))*$D206</f>
        <v>32243.314195826937</v>
      </c>
      <c r="I206" s="143">
        <f ca="1">IFERROR(INDEX(I$269:I$305,MATCH($F206,$B$269:$B$305,0))/INDEX($D$269:$D$305,MATCH($F206,$B$269:$B$305,0)),SUMIFS('Input-Ext Allocators'!F$8:F$63,'Input-Ext Allocators'!$B$8:$B$63,$F206))*$D206</f>
        <v>3503.6930615489778</v>
      </c>
      <c r="J206" s="143">
        <f ca="1">IFERROR(INDEX(J$269:J$305,MATCH($F206,$B$269:$B$305,0))/INDEX($D$269:$D$305,MATCH($F206,$B$269:$B$305,0)),SUMIFS('Input-Ext Allocators'!G$8:G$63,'Input-Ext Allocators'!$B$8:$B$63,$F206))*$D206</f>
        <v>4404.6587375188528</v>
      </c>
      <c r="K206" s="143">
        <f ca="1">IFERROR(INDEX(K$269:K$305,MATCH($F206,$B$269:$B$305,0))/INDEX($D$269:$D$305,MATCH($F206,$B$269:$B$305,0)),SUMIFS('Input-Ext Allocators'!H$8:H$63,'Input-Ext Allocators'!$B$8:$B$63,$F206))*$D206</f>
        <v>435.22479532375837</v>
      </c>
      <c r="L206" s="143">
        <f ca="1">IFERROR(INDEX(L$269:L$305,MATCH($F206,$B$269:$B$305,0))/INDEX($D$269:$D$305,MATCH($F206,$B$269:$B$305,0)),SUMIFS('Input-Ext Allocators'!I$8:I$63,'Input-Ext Allocators'!$B$8:$B$63,$F206))*$D206</f>
        <v>134584.09293248886</v>
      </c>
      <c r="M206" s="143">
        <f ca="1">IFERROR(INDEX(M$269:M$305,MATCH($F206,$B$269:$B$305,0))/INDEX($D$269:$D$305,MATCH($F206,$B$269:$B$305,0)),SUMIFS('Input-Ext Allocators'!J$8:J$63,'Input-Ext Allocators'!$B$8:$B$63,$F206))*$D206</f>
        <v>36647.976938599109</v>
      </c>
      <c r="N206" s="143">
        <f ca="1">IFERROR(INDEX(N$269:N$305,MATCH($F206,$B$269:$B$305,0))/INDEX($D$269:$D$305,MATCH($F206,$B$269:$B$305,0)),SUMIFS('Input-Ext Allocators'!K$8:K$63,'Input-Ext Allocators'!$B$8:$B$63,$F206))*$D206</f>
        <v>0</v>
      </c>
      <c r="O206" s="143">
        <f ca="1">IFERROR(INDEX(O$269:O$305,MATCH($F206,$B$269:$B$305,0))/INDEX($D$269:$D$305,MATCH($F206,$B$269:$B$305,0)),SUMIFS('Input-Ext Allocators'!L$8:L$63,'Input-Ext Allocators'!$B$8:$B$63,$F206))*$D206</f>
        <v>0</v>
      </c>
      <c r="P206" s="143">
        <f ca="1">IFERROR(INDEX(P$269:P$305,MATCH($F206,$B$269:$B$305,0))/INDEX($D$269:$D$305,MATCH($F206,$B$269:$B$305,0)),SUMIFS('Input-Ext Allocators'!M$8:M$63,'Input-Ext Allocators'!$B$8:$B$63,$F206))*$D206</f>
        <v>0</v>
      </c>
      <c r="Q206" s="143">
        <f ca="1">IFERROR(INDEX(Q$269:Q$305,MATCH($F206,$B$269:$B$305,0))/INDEX($D$269:$D$305,MATCH($F206,$B$269:$B$305,0)),SUMIFS('Input-Ext Allocators'!N$8:N$63,'Input-Ext Allocators'!$B$8:$B$63,$F206))*$D206</f>
        <v>0</v>
      </c>
      <c r="R206" s="143">
        <f ca="1">IFERROR(INDEX(R$269:R$305,MATCH($F206,$B$269:$B$305,0))/INDEX($D$269:$D$305,MATCH($F206,$B$269:$B$305,0)),SUMIFS('Input-Ext Allocators'!O$8:O$63,'Input-Ext Allocators'!$B$8:$B$63,$F206))*$D206</f>
        <v>0</v>
      </c>
      <c r="S206" s="143">
        <f ca="1">IFERROR(INDEX(S$269:S$305,MATCH($F206,$B$269:$B$305,0))/INDEX($D$269:$D$305,MATCH($F206,$B$269:$B$305,0)),SUMIFS('Input-Ext Allocators'!P$8:P$63,'Input-Ext Allocators'!$B$8:$B$63,$F206))*$D206</f>
        <v>0</v>
      </c>
      <c r="T206" s="143">
        <f ca="1">IFERROR(INDEX(T$269:T$305,MATCH($F206,$B$269:$B$305,0))/INDEX($D$269:$D$305,MATCH($F206,$B$269:$B$305,0)),SUMIFS('Input-Ext Allocators'!Q$8:Q$63,'Input-Ext Allocators'!$B$8:$B$63,$F206))*$D206</f>
        <v>0</v>
      </c>
      <c r="U206" s="143">
        <f ca="1">IFERROR(INDEX(U$269:U$305,MATCH($F206,$B$269:$B$305,0))/INDEX($D$269:$D$305,MATCH($F206,$B$269:$B$305,0)),SUMIFS('Input-Ext Allocators'!R$8:R$63,'Input-Ext Allocators'!$B$8:$B$63,$F206))*$D206</f>
        <v>0</v>
      </c>
      <c r="V206" s="143">
        <f ca="1">IFERROR(INDEX(V$269:V$305,MATCH($F206,$B$269:$B$305,0))/INDEX($D$269:$D$305,MATCH($F206,$B$269:$B$305,0)),SUMIFS('Input-Ext Allocators'!S$8:S$63,'Input-Ext Allocators'!$B$8:$B$63,$F206))*$D206</f>
        <v>0</v>
      </c>
      <c r="W206" s="143">
        <f ca="1">IFERROR(INDEX(W$269:W$305,MATCH($F206,$B$269:$B$305,0))/INDEX($D$269:$D$305,MATCH($F206,$B$269:$B$305,0)),SUMIFS('Input-Ext Allocators'!T$8:T$63,'Input-Ext Allocators'!$B$8:$B$63,$F206))*$D206</f>
        <v>0</v>
      </c>
      <c r="X206" s="143">
        <f ca="1">IFERROR(INDEX(X$269:X$305,MATCH($F206,$B$269:$B$305,0))/INDEX($D$269:$D$305,MATCH($F206,$B$269:$B$305,0)),SUMIFS('Input-Ext Allocators'!U$8:U$63,'Input-Ext Allocators'!$B$8:$B$63,$F206))*$D206</f>
        <v>0</v>
      </c>
      <c r="Y206" s="143">
        <f ca="1">IFERROR(INDEX(Y$269:Y$305,MATCH($F206,$B$269:$B$305,0))/INDEX($D$269:$D$305,MATCH($F206,$B$269:$B$305,0)),SUMIFS('Input-Ext Allocators'!V$8:V$63,'Input-Ext Allocators'!$B$8:$B$63,$F206))*$D206</f>
        <v>0</v>
      </c>
      <c r="Z206" s="143">
        <f ca="1">IFERROR(INDEX(Z$269:Z$305,MATCH($F206,$B$269:$B$305,0))/INDEX($D$269:$D$305,MATCH($F206,$B$269:$B$305,0)),SUMIFS('Input-Ext Allocators'!W$8:W$63,'Input-Ext Allocators'!$B$8:$B$63,$F206))*$D206</f>
        <v>0</v>
      </c>
    </row>
    <row r="207" spans="1:26" outlineLevel="1">
      <c r="A207" s="113">
        <f>IF(ISBLANK('Input-Accounts'!A207),"",'Input-Accounts'!A207)</f>
        <v>177</v>
      </c>
      <c r="B207" s="17" t="str">
        <f>IF(ISBLANK('Input-Accounts'!B207),"",'Input-Accounts'!B207)</f>
        <v>Compressor station equipment</v>
      </c>
      <c r="C207" s="113">
        <f>IF(ISBLANK('Input-Accounts'!C207),"",'Input-Accounts'!C207)</f>
        <v>368</v>
      </c>
      <c r="D207" s="143">
        <f t="shared" ca="1" si="54"/>
        <v>0</v>
      </c>
      <c r="E207" s="143">
        <f t="shared" ca="1" si="55"/>
        <v>0</v>
      </c>
      <c r="F207" s="89" t="str" cm="1">
        <f t="array" aca="1" ref="F207" ca="1">IF(D207=0,"-",IF('Input-Accounts'!$E207&lt;&gt;0,'Input-Accounts'!$E207,INDEX('Input-Accounts'!$H207:$J207,,MATCH($F$6,'Input-Accounts'!$H$6:$J$6,0))))</f>
        <v>-</v>
      </c>
      <c r="G207" s="143">
        <f ca="1">IFERROR(INDEX(G$269:G$305,MATCH($F207,$B$269:$B$305,0))/INDEX($D$269:$D$305,MATCH($F207,$B$269:$B$305,0)),SUMIFS('Input-Ext Allocators'!D$8:D$63,'Input-Ext Allocators'!$B$8:$B$63,$F207))*$D207</f>
        <v>0</v>
      </c>
      <c r="H207" s="143">
        <f ca="1">IFERROR(INDEX(H$269:H$305,MATCH($F207,$B$269:$B$305,0))/INDEX($D$269:$D$305,MATCH($F207,$B$269:$B$305,0)),SUMIFS('Input-Ext Allocators'!E$8:E$63,'Input-Ext Allocators'!$B$8:$B$63,$F207))*$D207</f>
        <v>0</v>
      </c>
      <c r="I207" s="143">
        <f ca="1">IFERROR(INDEX(I$269:I$305,MATCH($F207,$B$269:$B$305,0))/INDEX($D$269:$D$305,MATCH($F207,$B$269:$B$305,0)),SUMIFS('Input-Ext Allocators'!F$8:F$63,'Input-Ext Allocators'!$B$8:$B$63,$F207))*$D207</f>
        <v>0</v>
      </c>
      <c r="J207" s="143">
        <f ca="1">IFERROR(INDEX(J$269:J$305,MATCH($F207,$B$269:$B$305,0))/INDEX($D$269:$D$305,MATCH($F207,$B$269:$B$305,0)),SUMIFS('Input-Ext Allocators'!G$8:G$63,'Input-Ext Allocators'!$B$8:$B$63,$F207))*$D207</f>
        <v>0</v>
      </c>
      <c r="K207" s="143">
        <f ca="1">IFERROR(INDEX(K$269:K$305,MATCH($F207,$B$269:$B$305,0))/INDEX($D$269:$D$305,MATCH($F207,$B$269:$B$305,0)),SUMIFS('Input-Ext Allocators'!H$8:H$63,'Input-Ext Allocators'!$B$8:$B$63,$F207))*$D207</f>
        <v>0</v>
      </c>
      <c r="L207" s="143">
        <f ca="1">IFERROR(INDEX(L$269:L$305,MATCH($F207,$B$269:$B$305,0))/INDEX($D$269:$D$305,MATCH($F207,$B$269:$B$305,0)),SUMIFS('Input-Ext Allocators'!I$8:I$63,'Input-Ext Allocators'!$B$8:$B$63,$F207))*$D207</f>
        <v>0</v>
      </c>
      <c r="M207" s="143">
        <f ca="1">IFERROR(INDEX(M$269:M$305,MATCH($F207,$B$269:$B$305,0))/INDEX($D$269:$D$305,MATCH($F207,$B$269:$B$305,0)),SUMIFS('Input-Ext Allocators'!J$8:J$63,'Input-Ext Allocators'!$B$8:$B$63,$F207))*$D207</f>
        <v>0</v>
      </c>
      <c r="N207" s="143">
        <f ca="1">IFERROR(INDEX(N$269:N$305,MATCH($F207,$B$269:$B$305,0))/INDEX($D$269:$D$305,MATCH($F207,$B$269:$B$305,0)),SUMIFS('Input-Ext Allocators'!K$8:K$63,'Input-Ext Allocators'!$B$8:$B$63,$F207))*$D207</f>
        <v>0</v>
      </c>
      <c r="O207" s="143">
        <f ca="1">IFERROR(INDEX(O$269:O$305,MATCH($F207,$B$269:$B$305,0))/INDEX($D$269:$D$305,MATCH($F207,$B$269:$B$305,0)),SUMIFS('Input-Ext Allocators'!L$8:L$63,'Input-Ext Allocators'!$B$8:$B$63,$F207))*$D207</f>
        <v>0</v>
      </c>
      <c r="P207" s="143">
        <f ca="1">IFERROR(INDEX(P$269:P$305,MATCH($F207,$B$269:$B$305,0))/INDEX($D$269:$D$305,MATCH($F207,$B$269:$B$305,0)),SUMIFS('Input-Ext Allocators'!M$8:M$63,'Input-Ext Allocators'!$B$8:$B$63,$F207))*$D207</f>
        <v>0</v>
      </c>
      <c r="Q207" s="143">
        <f ca="1">IFERROR(INDEX(Q$269:Q$305,MATCH($F207,$B$269:$B$305,0))/INDEX($D$269:$D$305,MATCH($F207,$B$269:$B$305,0)),SUMIFS('Input-Ext Allocators'!N$8:N$63,'Input-Ext Allocators'!$B$8:$B$63,$F207))*$D207</f>
        <v>0</v>
      </c>
      <c r="R207" s="143">
        <f ca="1">IFERROR(INDEX(R$269:R$305,MATCH($F207,$B$269:$B$305,0))/INDEX($D$269:$D$305,MATCH($F207,$B$269:$B$305,0)),SUMIFS('Input-Ext Allocators'!O$8:O$63,'Input-Ext Allocators'!$B$8:$B$63,$F207))*$D207</f>
        <v>0</v>
      </c>
      <c r="S207" s="143">
        <f ca="1">IFERROR(INDEX(S$269:S$305,MATCH($F207,$B$269:$B$305,0))/INDEX($D$269:$D$305,MATCH($F207,$B$269:$B$305,0)),SUMIFS('Input-Ext Allocators'!P$8:P$63,'Input-Ext Allocators'!$B$8:$B$63,$F207))*$D207</f>
        <v>0</v>
      </c>
      <c r="T207" s="143">
        <f ca="1">IFERROR(INDEX(T$269:T$305,MATCH($F207,$B$269:$B$305,0))/INDEX($D$269:$D$305,MATCH($F207,$B$269:$B$305,0)),SUMIFS('Input-Ext Allocators'!Q$8:Q$63,'Input-Ext Allocators'!$B$8:$B$63,$F207))*$D207</f>
        <v>0</v>
      </c>
      <c r="U207" s="143">
        <f ca="1">IFERROR(INDEX(U$269:U$305,MATCH($F207,$B$269:$B$305,0))/INDEX($D$269:$D$305,MATCH($F207,$B$269:$B$305,0)),SUMIFS('Input-Ext Allocators'!R$8:R$63,'Input-Ext Allocators'!$B$8:$B$63,$F207))*$D207</f>
        <v>0</v>
      </c>
      <c r="V207" s="143">
        <f ca="1">IFERROR(INDEX(V$269:V$305,MATCH($F207,$B$269:$B$305,0))/INDEX($D$269:$D$305,MATCH($F207,$B$269:$B$305,0)),SUMIFS('Input-Ext Allocators'!S$8:S$63,'Input-Ext Allocators'!$B$8:$B$63,$F207))*$D207</f>
        <v>0</v>
      </c>
      <c r="W207" s="143">
        <f ca="1">IFERROR(INDEX(W$269:W$305,MATCH($F207,$B$269:$B$305,0))/INDEX($D$269:$D$305,MATCH($F207,$B$269:$B$305,0)),SUMIFS('Input-Ext Allocators'!T$8:T$63,'Input-Ext Allocators'!$B$8:$B$63,$F207))*$D207</f>
        <v>0</v>
      </c>
      <c r="X207" s="143">
        <f ca="1">IFERROR(INDEX(X$269:X$305,MATCH($F207,$B$269:$B$305,0))/INDEX($D$269:$D$305,MATCH($F207,$B$269:$B$305,0)),SUMIFS('Input-Ext Allocators'!U$8:U$63,'Input-Ext Allocators'!$B$8:$B$63,$F207))*$D207</f>
        <v>0</v>
      </c>
      <c r="Y207" s="143">
        <f ca="1">IFERROR(INDEX(Y$269:Y$305,MATCH($F207,$B$269:$B$305,0))/INDEX($D$269:$D$305,MATCH($F207,$B$269:$B$305,0)),SUMIFS('Input-Ext Allocators'!V$8:V$63,'Input-Ext Allocators'!$B$8:$B$63,$F207))*$D207</f>
        <v>0</v>
      </c>
      <c r="Z207" s="143">
        <f ca="1">IFERROR(INDEX(Z$269:Z$305,MATCH($F207,$B$269:$B$305,0))/INDEX($D$269:$D$305,MATCH($F207,$B$269:$B$305,0)),SUMIFS('Input-Ext Allocators'!W$8:W$63,'Input-Ext Allocators'!$B$8:$B$63,$F207))*$D207</f>
        <v>0</v>
      </c>
    </row>
    <row r="208" spans="1:26" outlineLevel="1">
      <c r="A208" s="113">
        <f>IF(ISBLANK('Input-Accounts'!A208),"",'Input-Accounts'!A208)</f>
        <v>178</v>
      </c>
      <c r="B208" s="17" t="str">
        <f>IF(ISBLANK('Input-Accounts'!B208),"",'Input-Accounts'!B208)</f>
        <v>Measuring and regulating station equipment</v>
      </c>
      <c r="C208" s="113">
        <f>IF(ISBLANK('Input-Accounts'!C208),"",'Input-Accounts'!C208)</f>
        <v>369</v>
      </c>
      <c r="D208" s="143">
        <f t="shared" ca="1" si="54"/>
        <v>0</v>
      </c>
      <c r="E208" s="143">
        <f t="shared" ca="1" si="55"/>
        <v>0</v>
      </c>
      <c r="F208" s="89" t="str" cm="1">
        <f t="array" aca="1" ref="F208" ca="1">IF(D208=0,"-",IF('Input-Accounts'!$E208&lt;&gt;0,'Input-Accounts'!$E208,INDEX('Input-Accounts'!$H208:$J208,,MATCH($F$6,'Input-Accounts'!$H$6:$J$6,0))))</f>
        <v>-</v>
      </c>
      <c r="G208" s="143">
        <f ca="1">IFERROR(INDEX(G$269:G$305,MATCH($F208,$B$269:$B$305,0))/INDEX($D$269:$D$305,MATCH($F208,$B$269:$B$305,0)),SUMIFS('Input-Ext Allocators'!D$8:D$63,'Input-Ext Allocators'!$B$8:$B$63,$F208))*$D208</f>
        <v>0</v>
      </c>
      <c r="H208" s="143">
        <f ca="1">IFERROR(INDEX(H$269:H$305,MATCH($F208,$B$269:$B$305,0))/INDEX($D$269:$D$305,MATCH($F208,$B$269:$B$305,0)),SUMIFS('Input-Ext Allocators'!E$8:E$63,'Input-Ext Allocators'!$B$8:$B$63,$F208))*$D208</f>
        <v>0</v>
      </c>
      <c r="I208" s="143">
        <f ca="1">IFERROR(INDEX(I$269:I$305,MATCH($F208,$B$269:$B$305,0))/INDEX($D$269:$D$305,MATCH($F208,$B$269:$B$305,0)),SUMIFS('Input-Ext Allocators'!F$8:F$63,'Input-Ext Allocators'!$B$8:$B$63,$F208))*$D208</f>
        <v>0</v>
      </c>
      <c r="J208" s="143">
        <f ca="1">IFERROR(INDEX(J$269:J$305,MATCH($F208,$B$269:$B$305,0))/INDEX($D$269:$D$305,MATCH($F208,$B$269:$B$305,0)),SUMIFS('Input-Ext Allocators'!G$8:G$63,'Input-Ext Allocators'!$B$8:$B$63,$F208))*$D208</f>
        <v>0</v>
      </c>
      <c r="K208" s="143">
        <f ca="1">IFERROR(INDEX(K$269:K$305,MATCH($F208,$B$269:$B$305,0))/INDEX($D$269:$D$305,MATCH($F208,$B$269:$B$305,0)),SUMIFS('Input-Ext Allocators'!H$8:H$63,'Input-Ext Allocators'!$B$8:$B$63,$F208))*$D208</f>
        <v>0</v>
      </c>
      <c r="L208" s="143">
        <f ca="1">IFERROR(INDEX(L$269:L$305,MATCH($F208,$B$269:$B$305,0))/INDEX($D$269:$D$305,MATCH($F208,$B$269:$B$305,0)),SUMIFS('Input-Ext Allocators'!I$8:I$63,'Input-Ext Allocators'!$B$8:$B$63,$F208))*$D208</f>
        <v>0</v>
      </c>
      <c r="M208" s="143">
        <f ca="1">IFERROR(INDEX(M$269:M$305,MATCH($F208,$B$269:$B$305,0))/INDEX($D$269:$D$305,MATCH($F208,$B$269:$B$305,0)),SUMIFS('Input-Ext Allocators'!J$8:J$63,'Input-Ext Allocators'!$B$8:$B$63,$F208))*$D208</f>
        <v>0</v>
      </c>
      <c r="N208" s="143">
        <f ca="1">IFERROR(INDEX(N$269:N$305,MATCH($F208,$B$269:$B$305,0))/INDEX($D$269:$D$305,MATCH($F208,$B$269:$B$305,0)),SUMIFS('Input-Ext Allocators'!K$8:K$63,'Input-Ext Allocators'!$B$8:$B$63,$F208))*$D208</f>
        <v>0</v>
      </c>
      <c r="O208" s="143">
        <f ca="1">IFERROR(INDEX(O$269:O$305,MATCH($F208,$B$269:$B$305,0))/INDEX($D$269:$D$305,MATCH($F208,$B$269:$B$305,0)),SUMIFS('Input-Ext Allocators'!L$8:L$63,'Input-Ext Allocators'!$B$8:$B$63,$F208))*$D208</f>
        <v>0</v>
      </c>
      <c r="P208" s="143">
        <f ca="1">IFERROR(INDEX(P$269:P$305,MATCH($F208,$B$269:$B$305,0))/INDEX($D$269:$D$305,MATCH($F208,$B$269:$B$305,0)),SUMIFS('Input-Ext Allocators'!M$8:M$63,'Input-Ext Allocators'!$B$8:$B$63,$F208))*$D208</f>
        <v>0</v>
      </c>
      <c r="Q208" s="143">
        <f ca="1">IFERROR(INDEX(Q$269:Q$305,MATCH($F208,$B$269:$B$305,0))/INDEX($D$269:$D$305,MATCH($F208,$B$269:$B$305,0)),SUMIFS('Input-Ext Allocators'!N$8:N$63,'Input-Ext Allocators'!$B$8:$B$63,$F208))*$D208</f>
        <v>0</v>
      </c>
      <c r="R208" s="143">
        <f ca="1">IFERROR(INDEX(R$269:R$305,MATCH($F208,$B$269:$B$305,0))/INDEX($D$269:$D$305,MATCH($F208,$B$269:$B$305,0)),SUMIFS('Input-Ext Allocators'!O$8:O$63,'Input-Ext Allocators'!$B$8:$B$63,$F208))*$D208</f>
        <v>0</v>
      </c>
      <c r="S208" s="143">
        <f ca="1">IFERROR(INDEX(S$269:S$305,MATCH($F208,$B$269:$B$305,0))/INDEX($D$269:$D$305,MATCH($F208,$B$269:$B$305,0)),SUMIFS('Input-Ext Allocators'!P$8:P$63,'Input-Ext Allocators'!$B$8:$B$63,$F208))*$D208</f>
        <v>0</v>
      </c>
      <c r="T208" s="143">
        <f ca="1">IFERROR(INDEX(T$269:T$305,MATCH($F208,$B$269:$B$305,0))/INDEX($D$269:$D$305,MATCH($F208,$B$269:$B$305,0)),SUMIFS('Input-Ext Allocators'!Q$8:Q$63,'Input-Ext Allocators'!$B$8:$B$63,$F208))*$D208</f>
        <v>0</v>
      </c>
      <c r="U208" s="143">
        <f ca="1">IFERROR(INDEX(U$269:U$305,MATCH($F208,$B$269:$B$305,0))/INDEX($D$269:$D$305,MATCH($F208,$B$269:$B$305,0)),SUMIFS('Input-Ext Allocators'!R$8:R$63,'Input-Ext Allocators'!$B$8:$B$63,$F208))*$D208</f>
        <v>0</v>
      </c>
      <c r="V208" s="143">
        <f ca="1">IFERROR(INDEX(V$269:V$305,MATCH($F208,$B$269:$B$305,0))/INDEX($D$269:$D$305,MATCH($F208,$B$269:$B$305,0)),SUMIFS('Input-Ext Allocators'!S$8:S$63,'Input-Ext Allocators'!$B$8:$B$63,$F208))*$D208</f>
        <v>0</v>
      </c>
      <c r="W208" s="143">
        <f ca="1">IFERROR(INDEX(W$269:W$305,MATCH($F208,$B$269:$B$305,0))/INDEX($D$269:$D$305,MATCH($F208,$B$269:$B$305,0)),SUMIFS('Input-Ext Allocators'!T$8:T$63,'Input-Ext Allocators'!$B$8:$B$63,$F208))*$D208</f>
        <v>0</v>
      </c>
      <c r="X208" s="143">
        <f ca="1">IFERROR(INDEX(X$269:X$305,MATCH($F208,$B$269:$B$305,0))/INDEX($D$269:$D$305,MATCH($F208,$B$269:$B$305,0)),SUMIFS('Input-Ext Allocators'!U$8:U$63,'Input-Ext Allocators'!$B$8:$B$63,$F208))*$D208</f>
        <v>0</v>
      </c>
      <c r="Y208" s="143">
        <f ca="1">IFERROR(INDEX(Y$269:Y$305,MATCH($F208,$B$269:$B$305,0))/INDEX($D$269:$D$305,MATCH($F208,$B$269:$B$305,0)),SUMIFS('Input-Ext Allocators'!V$8:V$63,'Input-Ext Allocators'!$B$8:$B$63,$F208))*$D208</f>
        <v>0</v>
      </c>
      <c r="Z208" s="143">
        <f ca="1">IFERROR(INDEX(Z$269:Z$305,MATCH($F208,$B$269:$B$305,0))/INDEX($D$269:$D$305,MATCH($F208,$B$269:$B$305,0)),SUMIFS('Input-Ext Allocators'!W$8:W$63,'Input-Ext Allocators'!$B$8:$B$63,$F208))*$D208</f>
        <v>0</v>
      </c>
    </row>
    <row r="209" spans="1:26" outlineLevel="1">
      <c r="A209" s="113">
        <f>IF(ISBLANK('Input-Accounts'!A209),"",'Input-Accounts'!A209)</f>
        <v>179</v>
      </c>
      <c r="B209" s="17" t="str">
        <f>IF(ISBLANK('Input-Accounts'!B209),"",'Input-Accounts'!B209)</f>
        <v>Communication equipment</v>
      </c>
      <c r="C209" s="113">
        <f>IF(ISBLANK('Input-Accounts'!C209),"",'Input-Accounts'!C209)</f>
        <v>370</v>
      </c>
      <c r="D209" s="143">
        <f t="shared" ca="1" si="54"/>
        <v>0</v>
      </c>
      <c r="E209" s="143">
        <f t="shared" ca="1" si="55"/>
        <v>0</v>
      </c>
      <c r="F209" s="89" t="str" cm="1">
        <f t="array" aca="1" ref="F209" ca="1">IF(D209=0,"-",IF('Input-Accounts'!$E209&lt;&gt;0,'Input-Accounts'!$E209,INDEX('Input-Accounts'!$H209:$J209,,MATCH($F$6,'Input-Accounts'!$H$6:$J$6,0))))</f>
        <v>-</v>
      </c>
      <c r="G209" s="143">
        <f ca="1">IFERROR(INDEX(G$269:G$305,MATCH($F209,$B$269:$B$305,0))/INDEX($D$269:$D$305,MATCH($F209,$B$269:$B$305,0)),SUMIFS('Input-Ext Allocators'!D$8:D$63,'Input-Ext Allocators'!$B$8:$B$63,$F209))*$D209</f>
        <v>0</v>
      </c>
      <c r="H209" s="143">
        <f ca="1">IFERROR(INDEX(H$269:H$305,MATCH($F209,$B$269:$B$305,0))/INDEX($D$269:$D$305,MATCH($F209,$B$269:$B$305,0)),SUMIFS('Input-Ext Allocators'!E$8:E$63,'Input-Ext Allocators'!$B$8:$B$63,$F209))*$D209</f>
        <v>0</v>
      </c>
      <c r="I209" s="143">
        <f ca="1">IFERROR(INDEX(I$269:I$305,MATCH($F209,$B$269:$B$305,0))/INDEX($D$269:$D$305,MATCH($F209,$B$269:$B$305,0)),SUMIFS('Input-Ext Allocators'!F$8:F$63,'Input-Ext Allocators'!$B$8:$B$63,$F209))*$D209</f>
        <v>0</v>
      </c>
      <c r="J209" s="143">
        <f ca="1">IFERROR(INDEX(J$269:J$305,MATCH($F209,$B$269:$B$305,0))/INDEX($D$269:$D$305,MATCH($F209,$B$269:$B$305,0)),SUMIFS('Input-Ext Allocators'!G$8:G$63,'Input-Ext Allocators'!$B$8:$B$63,$F209))*$D209</f>
        <v>0</v>
      </c>
      <c r="K209" s="143">
        <f ca="1">IFERROR(INDEX(K$269:K$305,MATCH($F209,$B$269:$B$305,0))/INDEX($D$269:$D$305,MATCH($F209,$B$269:$B$305,0)),SUMIFS('Input-Ext Allocators'!H$8:H$63,'Input-Ext Allocators'!$B$8:$B$63,$F209))*$D209</f>
        <v>0</v>
      </c>
      <c r="L209" s="143">
        <f ca="1">IFERROR(INDEX(L$269:L$305,MATCH($F209,$B$269:$B$305,0))/INDEX($D$269:$D$305,MATCH($F209,$B$269:$B$305,0)),SUMIFS('Input-Ext Allocators'!I$8:I$63,'Input-Ext Allocators'!$B$8:$B$63,$F209))*$D209</f>
        <v>0</v>
      </c>
      <c r="M209" s="143">
        <f ca="1">IFERROR(INDEX(M$269:M$305,MATCH($F209,$B$269:$B$305,0))/INDEX($D$269:$D$305,MATCH($F209,$B$269:$B$305,0)),SUMIFS('Input-Ext Allocators'!J$8:J$63,'Input-Ext Allocators'!$B$8:$B$63,$F209))*$D209</f>
        <v>0</v>
      </c>
      <c r="N209" s="143">
        <f ca="1">IFERROR(INDEX(N$269:N$305,MATCH($F209,$B$269:$B$305,0))/INDEX($D$269:$D$305,MATCH($F209,$B$269:$B$305,0)),SUMIFS('Input-Ext Allocators'!K$8:K$63,'Input-Ext Allocators'!$B$8:$B$63,$F209))*$D209</f>
        <v>0</v>
      </c>
      <c r="O209" s="143">
        <f ca="1">IFERROR(INDEX(O$269:O$305,MATCH($F209,$B$269:$B$305,0))/INDEX($D$269:$D$305,MATCH($F209,$B$269:$B$305,0)),SUMIFS('Input-Ext Allocators'!L$8:L$63,'Input-Ext Allocators'!$B$8:$B$63,$F209))*$D209</f>
        <v>0</v>
      </c>
      <c r="P209" s="143">
        <f ca="1">IFERROR(INDEX(P$269:P$305,MATCH($F209,$B$269:$B$305,0))/INDEX($D$269:$D$305,MATCH($F209,$B$269:$B$305,0)),SUMIFS('Input-Ext Allocators'!M$8:M$63,'Input-Ext Allocators'!$B$8:$B$63,$F209))*$D209</f>
        <v>0</v>
      </c>
      <c r="Q209" s="143">
        <f ca="1">IFERROR(INDEX(Q$269:Q$305,MATCH($F209,$B$269:$B$305,0))/INDEX($D$269:$D$305,MATCH($F209,$B$269:$B$305,0)),SUMIFS('Input-Ext Allocators'!N$8:N$63,'Input-Ext Allocators'!$B$8:$B$63,$F209))*$D209</f>
        <v>0</v>
      </c>
      <c r="R209" s="143">
        <f ca="1">IFERROR(INDEX(R$269:R$305,MATCH($F209,$B$269:$B$305,0))/INDEX($D$269:$D$305,MATCH($F209,$B$269:$B$305,0)),SUMIFS('Input-Ext Allocators'!O$8:O$63,'Input-Ext Allocators'!$B$8:$B$63,$F209))*$D209</f>
        <v>0</v>
      </c>
      <c r="S209" s="143">
        <f ca="1">IFERROR(INDEX(S$269:S$305,MATCH($F209,$B$269:$B$305,0))/INDEX($D$269:$D$305,MATCH($F209,$B$269:$B$305,0)),SUMIFS('Input-Ext Allocators'!P$8:P$63,'Input-Ext Allocators'!$B$8:$B$63,$F209))*$D209</f>
        <v>0</v>
      </c>
      <c r="T209" s="143">
        <f ca="1">IFERROR(INDEX(T$269:T$305,MATCH($F209,$B$269:$B$305,0))/INDEX($D$269:$D$305,MATCH($F209,$B$269:$B$305,0)),SUMIFS('Input-Ext Allocators'!Q$8:Q$63,'Input-Ext Allocators'!$B$8:$B$63,$F209))*$D209</f>
        <v>0</v>
      </c>
      <c r="U209" s="143">
        <f ca="1">IFERROR(INDEX(U$269:U$305,MATCH($F209,$B$269:$B$305,0))/INDEX($D$269:$D$305,MATCH($F209,$B$269:$B$305,0)),SUMIFS('Input-Ext Allocators'!R$8:R$63,'Input-Ext Allocators'!$B$8:$B$63,$F209))*$D209</f>
        <v>0</v>
      </c>
      <c r="V209" s="143">
        <f ca="1">IFERROR(INDEX(V$269:V$305,MATCH($F209,$B$269:$B$305,0))/INDEX($D$269:$D$305,MATCH($F209,$B$269:$B$305,0)),SUMIFS('Input-Ext Allocators'!S$8:S$63,'Input-Ext Allocators'!$B$8:$B$63,$F209))*$D209</f>
        <v>0</v>
      </c>
      <c r="W209" s="143">
        <f ca="1">IFERROR(INDEX(W$269:W$305,MATCH($F209,$B$269:$B$305,0))/INDEX($D$269:$D$305,MATCH($F209,$B$269:$B$305,0)),SUMIFS('Input-Ext Allocators'!T$8:T$63,'Input-Ext Allocators'!$B$8:$B$63,$F209))*$D209</f>
        <v>0</v>
      </c>
      <c r="X209" s="143">
        <f ca="1">IFERROR(INDEX(X$269:X$305,MATCH($F209,$B$269:$B$305,0))/INDEX($D$269:$D$305,MATCH($F209,$B$269:$B$305,0)),SUMIFS('Input-Ext Allocators'!U$8:U$63,'Input-Ext Allocators'!$B$8:$B$63,$F209))*$D209</f>
        <v>0</v>
      </c>
      <c r="Y209" s="143">
        <f ca="1">IFERROR(INDEX(Y$269:Y$305,MATCH($F209,$B$269:$B$305,0))/INDEX($D$269:$D$305,MATCH($F209,$B$269:$B$305,0)),SUMIFS('Input-Ext Allocators'!V$8:V$63,'Input-Ext Allocators'!$B$8:$B$63,$F209))*$D209</f>
        <v>0</v>
      </c>
      <c r="Z209" s="143">
        <f ca="1">IFERROR(INDEX(Z$269:Z$305,MATCH($F209,$B$269:$B$305,0))/INDEX($D$269:$D$305,MATCH($F209,$B$269:$B$305,0)),SUMIFS('Input-Ext Allocators'!W$8:W$63,'Input-Ext Allocators'!$B$8:$B$63,$F209))*$D209</f>
        <v>0</v>
      </c>
    </row>
    <row r="210" spans="1:26" outlineLevel="1">
      <c r="A210" s="113">
        <f>IF(ISBLANK('Input-Accounts'!A210),"",'Input-Accounts'!A210)</f>
        <v>180</v>
      </c>
      <c r="B210" s="79" t="str">
        <f>IF(ISBLANK('Input-Accounts'!B210),"",'Input-Accounts'!B210)</f>
        <v xml:space="preserve">Subtotal - Transmission plant </v>
      </c>
      <c r="C210" s="113" t="str">
        <f>IF(ISBLANK('Input-Accounts'!C210),"",'Input-Accounts'!C210)</f>
        <v/>
      </c>
      <c r="D210" s="144">
        <f ca="1">SUBTOTAL(9,D204:D209)</f>
        <v>267646.75902</v>
      </c>
      <c r="E210" s="143">
        <f ca="1">IFERROR(IF(D210="","",IF(D210=0,0,IF(ABS(D210-SUM($G210:$Z210))&lt;Check_Limit,0,1))),1)</f>
        <v>0</v>
      </c>
      <c r="G210" s="144">
        <f t="shared" ref="G210:Z210" ca="1" si="56">SUBTOTAL(9,G204:G209)</f>
        <v>48634.04488509841</v>
      </c>
      <c r="H210" s="144">
        <f t="shared" ca="1" si="56"/>
        <v>33365.068026204477</v>
      </c>
      <c r="I210" s="144">
        <f t="shared" ca="1" si="56"/>
        <v>3625.5875134775101</v>
      </c>
      <c r="J210" s="144">
        <f t="shared" ca="1" si="56"/>
        <v>4557.8980348289651</v>
      </c>
      <c r="K210" s="144">
        <f t="shared" ca="1" si="56"/>
        <v>450.36638648478407</v>
      </c>
      <c r="L210" s="144">
        <f t="shared" ca="1" si="56"/>
        <v>139266.31079750118</v>
      </c>
      <c r="M210" s="144">
        <f t="shared" ca="1" si="56"/>
        <v>37747.483376404627</v>
      </c>
      <c r="N210" s="144">
        <f t="shared" ca="1" si="56"/>
        <v>0</v>
      </c>
      <c r="O210" s="144">
        <f t="shared" ca="1" si="56"/>
        <v>0</v>
      </c>
      <c r="P210" s="144">
        <f t="shared" ca="1" si="56"/>
        <v>0</v>
      </c>
      <c r="Q210" s="144">
        <f t="shared" ca="1" si="56"/>
        <v>0</v>
      </c>
      <c r="R210" s="144">
        <f t="shared" ca="1" si="56"/>
        <v>0</v>
      </c>
      <c r="S210" s="144">
        <f t="shared" ca="1" si="56"/>
        <v>0</v>
      </c>
      <c r="T210" s="144">
        <f t="shared" ca="1" si="56"/>
        <v>0</v>
      </c>
      <c r="U210" s="144">
        <f t="shared" ca="1" si="56"/>
        <v>0</v>
      </c>
      <c r="V210" s="144">
        <f t="shared" ca="1" si="56"/>
        <v>0</v>
      </c>
      <c r="W210" s="144">
        <f t="shared" ca="1" si="56"/>
        <v>0</v>
      </c>
      <c r="X210" s="144">
        <f t="shared" ca="1" si="56"/>
        <v>0</v>
      </c>
      <c r="Y210" s="144">
        <f t="shared" ca="1" si="56"/>
        <v>0</v>
      </c>
      <c r="Z210" s="144">
        <f t="shared" ca="1" si="56"/>
        <v>0</v>
      </c>
    </row>
    <row r="211" spans="1:26" outlineLevel="1">
      <c r="A211" s="113" t="str">
        <f>IF(ISBLANK('Input-Accounts'!A211),"",'Input-Accounts'!A211)</f>
        <v/>
      </c>
      <c r="B211" s="17" t="str">
        <f>IF(ISBLANK('Input-Accounts'!B211),"",'Input-Accounts'!B211)</f>
        <v/>
      </c>
      <c r="C211" s="113" t="str">
        <f>IF(ISBLANK('Input-Accounts'!C211),"",'Input-Accounts'!C211)</f>
        <v/>
      </c>
      <c r="D211" s="143"/>
      <c r="E211" s="143" t="str">
        <f t="shared" ref="E211:E223" si="57">IFERROR(IF(D211="","",IF(D211=0,0,IF(ABS(D211-SUM($G211:$Z211))&lt;Check_Limit,0,1))),1)</f>
        <v/>
      </c>
      <c r="F211" s="89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</row>
    <row r="212" spans="1:26" outlineLevel="1">
      <c r="A212" s="113">
        <f>IF(ISBLANK('Input-Accounts'!A212),"",'Input-Accounts'!A212)</f>
        <v>181</v>
      </c>
      <c r="B212" s="81" t="str">
        <f>IF(ISBLANK('Input-Accounts'!B212),"",'Input-Accounts'!B212)</f>
        <v>Distribution Plant</v>
      </c>
      <c r="C212" s="113" t="str">
        <f>IF(ISBLANK('Input-Accounts'!C212),"",'Input-Accounts'!C212)</f>
        <v/>
      </c>
      <c r="D212" s="143"/>
      <c r="E212" s="143" t="str">
        <f t="shared" si="57"/>
        <v/>
      </c>
      <c r="F212" s="89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</row>
    <row r="213" spans="1:26" outlineLevel="1">
      <c r="A213" s="113">
        <f>IF(ISBLANK('Input-Accounts'!A213),"",'Input-Accounts'!A213)</f>
        <v>182</v>
      </c>
      <c r="B213" s="17" t="str">
        <f>IF(ISBLANK('Input-Accounts'!B213),"",'Input-Accounts'!B213)</f>
        <v>Land and Land Rights</v>
      </c>
      <c r="C213" s="113">
        <f>IF(ISBLANK('Input-Accounts'!C213),"",'Input-Accounts'!C213)</f>
        <v>374</v>
      </c>
      <c r="D213" s="143">
        <f t="shared" ref="D213:D222" ca="1" si="58">INDIRECT("Classification!"&amp;$D$5&amp;ROW())</f>
        <v>0</v>
      </c>
      <c r="E213" s="143">
        <f t="shared" ca="1" si="57"/>
        <v>0</v>
      </c>
      <c r="F213" s="89" t="str" cm="1">
        <f t="array" aca="1" ref="F213" ca="1">IF(D213=0,"-",IF('Input-Accounts'!$E213&lt;&gt;0,'Input-Accounts'!$E213,INDEX('Input-Accounts'!$H213:$J213,,MATCH($F$6,'Input-Accounts'!$H$6:$J$6,0))))</f>
        <v>-</v>
      </c>
      <c r="G213" s="143">
        <f ca="1">IFERROR(INDEX(G$269:G$305,MATCH($F213,$B$269:$B$305,0))/INDEX($D$269:$D$305,MATCH($F213,$B$269:$B$305,0)),SUMIFS('Input-Ext Allocators'!D$8:D$63,'Input-Ext Allocators'!$B$8:$B$63,$F213))*$D213</f>
        <v>0</v>
      </c>
      <c r="H213" s="143">
        <f ca="1">IFERROR(INDEX(H$269:H$305,MATCH($F213,$B$269:$B$305,0))/INDEX($D$269:$D$305,MATCH($F213,$B$269:$B$305,0)),SUMIFS('Input-Ext Allocators'!E$8:E$63,'Input-Ext Allocators'!$B$8:$B$63,$F213))*$D213</f>
        <v>0</v>
      </c>
      <c r="I213" s="143">
        <f ca="1">IFERROR(INDEX(I$269:I$305,MATCH($F213,$B$269:$B$305,0))/INDEX($D$269:$D$305,MATCH($F213,$B$269:$B$305,0)),SUMIFS('Input-Ext Allocators'!F$8:F$63,'Input-Ext Allocators'!$B$8:$B$63,$F213))*$D213</f>
        <v>0</v>
      </c>
      <c r="J213" s="143">
        <f ca="1">IFERROR(INDEX(J$269:J$305,MATCH($F213,$B$269:$B$305,0))/INDEX($D$269:$D$305,MATCH($F213,$B$269:$B$305,0)),SUMIFS('Input-Ext Allocators'!G$8:G$63,'Input-Ext Allocators'!$B$8:$B$63,$F213))*$D213</f>
        <v>0</v>
      </c>
      <c r="K213" s="143">
        <f ca="1">IFERROR(INDEX(K$269:K$305,MATCH($F213,$B$269:$B$305,0))/INDEX($D$269:$D$305,MATCH($F213,$B$269:$B$305,0)),SUMIFS('Input-Ext Allocators'!H$8:H$63,'Input-Ext Allocators'!$B$8:$B$63,$F213))*$D213</f>
        <v>0</v>
      </c>
      <c r="L213" s="143">
        <f ca="1">IFERROR(INDEX(L$269:L$305,MATCH($F213,$B$269:$B$305,0))/INDEX($D$269:$D$305,MATCH($F213,$B$269:$B$305,0)),SUMIFS('Input-Ext Allocators'!I$8:I$63,'Input-Ext Allocators'!$B$8:$B$63,$F213))*$D213</f>
        <v>0</v>
      </c>
      <c r="M213" s="143">
        <f ca="1">IFERROR(INDEX(M$269:M$305,MATCH($F213,$B$269:$B$305,0))/INDEX($D$269:$D$305,MATCH($F213,$B$269:$B$305,0)),SUMIFS('Input-Ext Allocators'!J$8:J$63,'Input-Ext Allocators'!$B$8:$B$63,$F213))*$D213</f>
        <v>0</v>
      </c>
      <c r="N213" s="143">
        <f ca="1">IFERROR(INDEX(N$269:N$305,MATCH($F213,$B$269:$B$305,0))/INDEX($D$269:$D$305,MATCH($F213,$B$269:$B$305,0)),SUMIFS('Input-Ext Allocators'!K$8:K$63,'Input-Ext Allocators'!$B$8:$B$63,$F213))*$D213</f>
        <v>0</v>
      </c>
      <c r="O213" s="143">
        <f ca="1">IFERROR(INDEX(O$269:O$305,MATCH($F213,$B$269:$B$305,0))/INDEX($D$269:$D$305,MATCH($F213,$B$269:$B$305,0)),SUMIFS('Input-Ext Allocators'!L$8:L$63,'Input-Ext Allocators'!$B$8:$B$63,$F213))*$D213</f>
        <v>0</v>
      </c>
      <c r="P213" s="143">
        <f ca="1">IFERROR(INDEX(P$269:P$305,MATCH($F213,$B$269:$B$305,0))/INDEX($D$269:$D$305,MATCH($F213,$B$269:$B$305,0)),SUMIFS('Input-Ext Allocators'!M$8:M$63,'Input-Ext Allocators'!$B$8:$B$63,$F213))*$D213</f>
        <v>0</v>
      </c>
      <c r="Q213" s="143">
        <f ca="1">IFERROR(INDEX(Q$269:Q$305,MATCH($F213,$B$269:$B$305,0))/INDEX($D$269:$D$305,MATCH($F213,$B$269:$B$305,0)),SUMIFS('Input-Ext Allocators'!N$8:N$63,'Input-Ext Allocators'!$B$8:$B$63,$F213))*$D213</f>
        <v>0</v>
      </c>
      <c r="R213" s="143">
        <f ca="1">IFERROR(INDEX(R$269:R$305,MATCH($F213,$B$269:$B$305,0))/INDEX($D$269:$D$305,MATCH($F213,$B$269:$B$305,0)),SUMIFS('Input-Ext Allocators'!O$8:O$63,'Input-Ext Allocators'!$B$8:$B$63,$F213))*$D213</f>
        <v>0</v>
      </c>
      <c r="S213" s="143">
        <f ca="1">IFERROR(INDEX(S$269:S$305,MATCH($F213,$B$269:$B$305,0))/INDEX($D$269:$D$305,MATCH($F213,$B$269:$B$305,0)),SUMIFS('Input-Ext Allocators'!P$8:P$63,'Input-Ext Allocators'!$B$8:$B$63,$F213))*$D213</f>
        <v>0</v>
      </c>
      <c r="T213" s="143">
        <f ca="1">IFERROR(INDEX(T$269:T$305,MATCH($F213,$B$269:$B$305,0))/INDEX($D$269:$D$305,MATCH($F213,$B$269:$B$305,0)),SUMIFS('Input-Ext Allocators'!Q$8:Q$63,'Input-Ext Allocators'!$B$8:$B$63,$F213))*$D213</f>
        <v>0</v>
      </c>
      <c r="U213" s="143">
        <f ca="1">IFERROR(INDEX(U$269:U$305,MATCH($F213,$B$269:$B$305,0))/INDEX($D$269:$D$305,MATCH($F213,$B$269:$B$305,0)),SUMIFS('Input-Ext Allocators'!R$8:R$63,'Input-Ext Allocators'!$B$8:$B$63,$F213))*$D213</f>
        <v>0</v>
      </c>
      <c r="V213" s="143">
        <f ca="1">IFERROR(INDEX(V$269:V$305,MATCH($F213,$B$269:$B$305,0))/INDEX($D$269:$D$305,MATCH($F213,$B$269:$B$305,0)),SUMIFS('Input-Ext Allocators'!S$8:S$63,'Input-Ext Allocators'!$B$8:$B$63,$F213))*$D213</f>
        <v>0</v>
      </c>
      <c r="W213" s="143">
        <f ca="1">IFERROR(INDEX(W$269:W$305,MATCH($F213,$B$269:$B$305,0))/INDEX($D$269:$D$305,MATCH($F213,$B$269:$B$305,0)),SUMIFS('Input-Ext Allocators'!T$8:T$63,'Input-Ext Allocators'!$B$8:$B$63,$F213))*$D213</f>
        <v>0</v>
      </c>
      <c r="X213" s="143">
        <f ca="1">IFERROR(INDEX(X$269:X$305,MATCH($F213,$B$269:$B$305,0))/INDEX($D$269:$D$305,MATCH($F213,$B$269:$B$305,0)),SUMIFS('Input-Ext Allocators'!U$8:U$63,'Input-Ext Allocators'!$B$8:$B$63,$F213))*$D213</f>
        <v>0</v>
      </c>
      <c r="Y213" s="143">
        <f ca="1">IFERROR(INDEX(Y$269:Y$305,MATCH($F213,$B$269:$B$305,0))/INDEX($D$269:$D$305,MATCH($F213,$B$269:$B$305,0)),SUMIFS('Input-Ext Allocators'!V$8:V$63,'Input-Ext Allocators'!$B$8:$B$63,$F213))*$D213</f>
        <v>0</v>
      </c>
      <c r="Z213" s="143">
        <f ca="1">IFERROR(INDEX(Z$269:Z$305,MATCH($F213,$B$269:$B$305,0))/INDEX($D$269:$D$305,MATCH($F213,$B$269:$B$305,0)),SUMIFS('Input-Ext Allocators'!W$8:W$63,'Input-Ext Allocators'!$B$8:$B$63,$F213))*$D213</f>
        <v>0</v>
      </c>
    </row>
    <row r="214" spans="1:26" outlineLevel="1">
      <c r="A214" s="113">
        <f>IF(ISBLANK('Input-Accounts'!A214),"",'Input-Accounts'!A214)</f>
        <v>183</v>
      </c>
      <c r="B214" s="17" t="str">
        <f>IF(ISBLANK('Input-Accounts'!B214),"",'Input-Accounts'!B214)</f>
        <v>Structures and Improvements</v>
      </c>
      <c r="C214" s="113">
        <f>IF(ISBLANK('Input-Accounts'!C214),"",'Input-Accounts'!C214)</f>
        <v>375</v>
      </c>
      <c r="D214" s="143">
        <f t="shared" ca="1" si="58"/>
        <v>0</v>
      </c>
      <c r="E214" s="143">
        <f t="shared" ca="1" si="57"/>
        <v>0</v>
      </c>
      <c r="F214" s="89" t="str" cm="1">
        <f t="array" aca="1" ref="F214" ca="1">IF(D214=0,"-",IF('Input-Accounts'!$E214&lt;&gt;0,'Input-Accounts'!$E214,INDEX('Input-Accounts'!$H214:$J214,,MATCH($F$6,'Input-Accounts'!$H$6:$J$6,0))))</f>
        <v>-</v>
      </c>
      <c r="G214" s="143">
        <f ca="1">IFERROR(INDEX(G$269:G$305,MATCH($F214,$B$269:$B$305,0))/INDEX($D$269:$D$305,MATCH($F214,$B$269:$B$305,0)),SUMIFS('Input-Ext Allocators'!D$8:D$63,'Input-Ext Allocators'!$B$8:$B$63,$F214))*$D214</f>
        <v>0</v>
      </c>
      <c r="H214" s="143">
        <f ca="1">IFERROR(INDEX(H$269:H$305,MATCH($F214,$B$269:$B$305,0))/INDEX($D$269:$D$305,MATCH($F214,$B$269:$B$305,0)),SUMIFS('Input-Ext Allocators'!E$8:E$63,'Input-Ext Allocators'!$B$8:$B$63,$F214))*$D214</f>
        <v>0</v>
      </c>
      <c r="I214" s="143">
        <f ca="1">IFERROR(INDEX(I$269:I$305,MATCH($F214,$B$269:$B$305,0))/INDEX($D$269:$D$305,MATCH($F214,$B$269:$B$305,0)),SUMIFS('Input-Ext Allocators'!F$8:F$63,'Input-Ext Allocators'!$B$8:$B$63,$F214))*$D214</f>
        <v>0</v>
      </c>
      <c r="J214" s="143">
        <f ca="1">IFERROR(INDEX(J$269:J$305,MATCH($F214,$B$269:$B$305,0))/INDEX($D$269:$D$305,MATCH($F214,$B$269:$B$305,0)),SUMIFS('Input-Ext Allocators'!G$8:G$63,'Input-Ext Allocators'!$B$8:$B$63,$F214))*$D214</f>
        <v>0</v>
      </c>
      <c r="K214" s="143">
        <f ca="1">IFERROR(INDEX(K$269:K$305,MATCH($F214,$B$269:$B$305,0))/INDEX($D$269:$D$305,MATCH($F214,$B$269:$B$305,0)),SUMIFS('Input-Ext Allocators'!H$8:H$63,'Input-Ext Allocators'!$B$8:$B$63,$F214))*$D214</f>
        <v>0</v>
      </c>
      <c r="L214" s="143">
        <f ca="1">IFERROR(INDEX(L$269:L$305,MATCH($F214,$B$269:$B$305,0))/INDEX($D$269:$D$305,MATCH($F214,$B$269:$B$305,0)),SUMIFS('Input-Ext Allocators'!I$8:I$63,'Input-Ext Allocators'!$B$8:$B$63,$F214))*$D214</f>
        <v>0</v>
      </c>
      <c r="M214" s="143">
        <f ca="1">IFERROR(INDEX(M$269:M$305,MATCH($F214,$B$269:$B$305,0))/INDEX($D$269:$D$305,MATCH($F214,$B$269:$B$305,0)),SUMIFS('Input-Ext Allocators'!J$8:J$63,'Input-Ext Allocators'!$B$8:$B$63,$F214))*$D214</f>
        <v>0</v>
      </c>
      <c r="N214" s="143">
        <f ca="1">IFERROR(INDEX(N$269:N$305,MATCH($F214,$B$269:$B$305,0))/INDEX($D$269:$D$305,MATCH($F214,$B$269:$B$305,0)),SUMIFS('Input-Ext Allocators'!K$8:K$63,'Input-Ext Allocators'!$B$8:$B$63,$F214))*$D214</f>
        <v>0</v>
      </c>
      <c r="O214" s="143">
        <f ca="1">IFERROR(INDEX(O$269:O$305,MATCH($F214,$B$269:$B$305,0))/INDEX($D$269:$D$305,MATCH($F214,$B$269:$B$305,0)),SUMIFS('Input-Ext Allocators'!L$8:L$63,'Input-Ext Allocators'!$B$8:$B$63,$F214))*$D214</f>
        <v>0</v>
      </c>
      <c r="P214" s="143">
        <f ca="1">IFERROR(INDEX(P$269:P$305,MATCH($F214,$B$269:$B$305,0))/INDEX($D$269:$D$305,MATCH($F214,$B$269:$B$305,0)),SUMIFS('Input-Ext Allocators'!M$8:M$63,'Input-Ext Allocators'!$B$8:$B$63,$F214))*$D214</f>
        <v>0</v>
      </c>
      <c r="Q214" s="143">
        <f ca="1">IFERROR(INDEX(Q$269:Q$305,MATCH($F214,$B$269:$B$305,0))/INDEX($D$269:$D$305,MATCH($F214,$B$269:$B$305,0)),SUMIFS('Input-Ext Allocators'!N$8:N$63,'Input-Ext Allocators'!$B$8:$B$63,$F214))*$D214</f>
        <v>0</v>
      </c>
      <c r="R214" s="143">
        <f ca="1">IFERROR(INDEX(R$269:R$305,MATCH($F214,$B$269:$B$305,0))/INDEX($D$269:$D$305,MATCH($F214,$B$269:$B$305,0)),SUMIFS('Input-Ext Allocators'!O$8:O$63,'Input-Ext Allocators'!$B$8:$B$63,$F214))*$D214</f>
        <v>0</v>
      </c>
      <c r="S214" s="143">
        <f ca="1">IFERROR(INDEX(S$269:S$305,MATCH($F214,$B$269:$B$305,0))/INDEX($D$269:$D$305,MATCH($F214,$B$269:$B$305,0)),SUMIFS('Input-Ext Allocators'!P$8:P$63,'Input-Ext Allocators'!$B$8:$B$63,$F214))*$D214</f>
        <v>0</v>
      </c>
      <c r="T214" s="143">
        <f ca="1">IFERROR(INDEX(T$269:T$305,MATCH($F214,$B$269:$B$305,0))/INDEX($D$269:$D$305,MATCH($F214,$B$269:$B$305,0)),SUMIFS('Input-Ext Allocators'!Q$8:Q$63,'Input-Ext Allocators'!$B$8:$B$63,$F214))*$D214</f>
        <v>0</v>
      </c>
      <c r="U214" s="143">
        <f ca="1">IFERROR(INDEX(U$269:U$305,MATCH($F214,$B$269:$B$305,0))/INDEX($D$269:$D$305,MATCH($F214,$B$269:$B$305,0)),SUMIFS('Input-Ext Allocators'!R$8:R$63,'Input-Ext Allocators'!$B$8:$B$63,$F214))*$D214</f>
        <v>0</v>
      </c>
      <c r="V214" s="143">
        <f ca="1">IFERROR(INDEX(V$269:V$305,MATCH($F214,$B$269:$B$305,0))/INDEX($D$269:$D$305,MATCH($F214,$B$269:$B$305,0)),SUMIFS('Input-Ext Allocators'!S$8:S$63,'Input-Ext Allocators'!$B$8:$B$63,$F214))*$D214</f>
        <v>0</v>
      </c>
      <c r="W214" s="143">
        <f ca="1">IFERROR(INDEX(W$269:W$305,MATCH($F214,$B$269:$B$305,0))/INDEX($D$269:$D$305,MATCH($F214,$B$269:$B$305,0)),SUMIFS('Input-Ext Allocators'!T$8:T$63,'Input-Ext Allocators'!$B$8:$B$63,$F214))*$D214</f>
        <v>0</v>
      </c>
      <c r="X214" s="143">
        <f ca="1">IFERROR(INDEX(X$269:X$305,MATCH($F214,$B$269:$B$305,0))/INDEX($D$269:$D$305,MATCH($F214,$B$269:$B$305,0)),SUMIFS('Input-Ext Allocators'!U$8:U$63,'Input-Ext Allocators'!$B$8:$B$63,$F214))*$D214</f>
        <v>0</v>
      </c>
      <c r="Y214" s="143">
        <f ca="1">IFERROR(INDEX(Y$269:Y$305,MATCH($F214,$B$269:$B$305,0))/INDEX($D$269:$D$305,MATCH($F214,$B$269:$B$305,0)),SUMIFS('Input-Ext Allocators'!V$8:V$63,'Input-Ext Allocators'!$B$8:$B$63,$F214))*$D214</f>
        <v>0</v>
      </c>
      <c r="Z214" s="143">
        <f ca="1">IFERROR(INDEX(Z$269:Z$305,MATCH($F214,$B$269:$B$305,0))/INDEX($D$269:$D$305,MATCH($F214,$B$269:$B$305,0)),SUMIFS('Input-Ext Allocators'!W$8:W$63,'Input-Ext Allocators'!$B$8:$B$63,$F214))*$D214</f>
        <v>0</v>
      </c>
    </row>
    <row r="215" spans="1:26" outlineLevel="1">
      <c r="A215" s="113">
        <f>IF(ISBLANK('Input-Accounts'!A215),"",'Input-Accounts'!A215)</f>
        <v>184</v>
      </c>
      <c r="B215" s="17" t="str">
        <f>IF(ISBLANK('Input-Accounts'!B215),"",'Input-Accounts'!B215)</f>
        <v>Mains</v>
      </c>
      <c r="C215" s="113">
        <f>IF(ISBLANK('Input-Accounts'!C215),"",'Input-Accounts'!C215)</f>
        <v>376</v>
      </c>
      <c r="D215" s="143">
        <f t="shared" ca="1" si="58"/>
        <v>0</v>
      </c>
      <c r="E215" s="143">
        <f t="shared" ca="1" si="57"/>
        <v>0</v>
      </c>
      <c r="F215" s="89" t="str" cm="1">
        <f t="array" aca="1" ref="F215" ca="1">IF(D215=0,"-",IF('Input-Accounts'!$E215&lt;&gt;0,'Input-Accounts'!$E215,INDEX('Input-Accounts'!$H215:$J215,,MATCH($F$6,'Input-Accounts'!$H$6:$J$6,0))))</f>
        <v>-</v>
      </c>
      <c r="G215" s="143">
        <f ca="1">IFERROR(INDEX(G$269:G$305,MATCH($F215,$B$269:$B$305,0))/INDEX($D$269:$D$305,MATCH($F215,$B$269:$B$305,0)),SUMIFS('Input-Ext Allocators'!D$8:D$63,'Input-Ext Allocators'!$B$8:$B$63,$F215))*$D215</f>
        <v>0</v>
      </c>
      <c r="H215" s="143">
        <f ca="1">IFERROR(INDEX(H$269:H$305,MATCH($F215,$B$269:$B$305,0))/INDEX($D$269:$D$305,MATCH($F215,$B$269:$B$305,0)),SUMIFS('Input-Ext Allocators'!E$8:E$63,'Input-Ext Allocators'!$B$8:$B$63,$F215))*$D215</f>
        <v>0</v>
      </c>
      <c r="I215" s="143">
        <f ca="1">IFERROR(INDEX(I$269:I$305,MATCH($F215,$B$269:$B$305,0))/INDEX($D$269:$D$305,MATCH($F215,$B$269:$B$305,0)),SUMIFS('Input-Ext Allocators'!F$8:F$63,'Input-Ext Allocators'!$B$8:$B$63,$F215))*$D215</f>
        <v>0</v>
      </c>
      <c r="J215" s="143">
        <f ca="1">IFERROR(INDEX(J$269:J$305,MATCH($F215,$B$269:$B$305,0))/INDEX($D$269:$D$305,MATCH($F215,$B$269:$B$305,0)),SUMIFS('Input-Ext Allocators'!G$8:G$63,'Input-Ext Allocators'!$B$8:$B$63,$F215))*$D215</f>
        <v>0</v>
      </c>
      <c r="K215" s="143">
        <f ca="1">IFERROR(INDEX(K$269:K$305,MATCH($F215,$B$269:$B$305,0))/INDEX($D$269:$D$305,MATCH($F215,$B$269:$B$305,0)),SUMIFS('Input-Ext Allocators'!H$8:H$63,'Input-Ext Allocators'!$B$8:$B$63,$F215))*$D215</f>
        <v>0</v>
      </c>
      <c r="L215" s="143">
        <f ca="1">IFERROR(INDEX(L$269:L$305,MATCH($F215,$B$269:$B$305,0))/INDEX($D$269:$D$305,MATCH($F215,$B$269:$B$305,0)),SUMIFS('Input-Ext Allocators'!I$8:I$63,'Input-Ext Allocators'!$B$8:$B$63,$F215))*$D215</f>
        <v>0</v>
      </c>
      <c r="M215" s="143">
        <f ca="1">IFERROR(INDEX(M$269:M$305,MATCH($F215,$B$269:$B$305,0))/INDEX($D$269:$D$305,MATCH($F215,$B$269:$B$305,0)),SUMIFS('Input-Ext Allocators'!J$8:J$63,'Input-Ext Allocators'!$B$8:$B$63,$F215))*$D215</f>
        <v>0</v>
      </c>
      <c r="N215" s="143">
        <f ca="1">IFERROR(INDEX(N$269:N$305,MATCH($F215,$B$269:$B$305,0))/INDEX($D$269:$D$305,MATCH($F215,$B$269:$B$305,0)),SUMIFS('Input-Ext Allocators'!K$8:K$63,'Input-Ext Allocators'!$B$8:$B$63,$F215))*$D215</f>
        <v>0</v>
      </c>
      <c r="O215" s="143">
        <f ca="1">IFERROR(INDEX(O$269:O$305,MATCH($F215,$B$269:$B$305,0))/INDEX($D$269:$D$305,MATCH($F215,$B$269:$B$305,0)),SUMIFS('Input-Ext Allocators'!L$8:L$63,'Input-Ext Allocators'!$B$8:$B$63,$F215))*$D215</f>
        <v>0</v>
      </c>
      <c r="P215" s="143">
        <f ca="1">IFERROR(INDEX(P$269:P$305,MATCH($F215,$B$269:$B$305,0))/INDEX($D$269:$D$305,MATCH($F215,$B$269:$B$305,0)),SUMIFS('Input-Ext Allocators'!M$8:M$63,'Input-Ext Allocators'!$B$8:$B$63,$F215))*$D215</f>
        <v>0</v>
      </c>
      <c r="Q215" s="143">
        <f ca="1">IFERROR(INDEX(Q$269:Q$305,MATCH($F215,$B$269:$B$305,0))/INDEX($D$269:$D$305,MATCH($F215,$B$269:$B$305,0)),SUMIFS('Input-Ext Allocators'!N$8:N$63,'Input-Ext Allocators'!$B$8:$B$63,$F215))*$D215</f>
        <v>0</v>
      </c>
      <c r="R215" s="143">
        <f ca="1">IFERROR(INDEX(R$269:R$305,MATCH($F215,$B$269:$B$305,0))/INDEX($D$269:$D$305,MATCH($F215,$B$269:$B$305,0)),SUMIFS('Input-Ext Allocators'!O$8:O$63,'Input-Ext Allocators'!$B$8:$B$63,$F215))*$D215</f>
        <v>0</v>
      </c>
      <c r="S215" s="143">
        <f ca="1">IFERROR(INDEX(S$269:S$305,MATCH($F215,$B$269:$B$305,0))/INDEX($D$269:$D$305,MATCH($F215,$B$269:$B$305,0)),SUMIFS('Input-Ext Allocators'!P$8:P$63,'Input-Ext Allocators'!$B$8:$B$63,$F215))*$D215</f>
        <v>0</v>
      </c>
      <c r="T215" s="143">
        <f ca="1">IFERROR(INDEX(T$269:T$305,MATCH($F215,$B$269:$B$305,0))/INDEX($D$269:$D$305,MATCH($F215,$B$269:$B$305,0)),SUMIFS('Input-Ext Allocators'!Q$8:Q$63,'Input-Ext Allocators'!$B$8:$B$63,$F215))*$D215</f>
        <v>0</v>
      </c>
      <c r="U215" s="143">
        <f ca="1">IFERROR(INDEX(U$269:U$305,MATCH($F215,$B$269:$B$305,0))/INDEX($D$269:$D$305,MATCH($F215,$B$269:$B$305,0)),SUMIFS('Input-Ext Allocators'!R$8:R$63,'Input-Ext Allocators'!$B$8:$B$63,$F215))*$D215</f>
        <v>0</v>
      </c>
      <c r="V215" s="143">
        <f ca="1">IFERROR(INDEX(V$269:V$305,MATCH($F215,$B$269:$B$305,0))/INDEX($D$269:$D$305,MATCH($F215,$B$269:$B$305,0)),SUMIFS('Input-Ext Allocators'!S$8:S$63,'Input-Ext Allocators'!$B$8:$B$63,$F215))*$D215</f>
        <v>0</v>
      </c>
      <c r="W215" s="143">
        <f ca="1">IFERROR(INDEX(W$269:W$305,MATCH($F215,$B$269:$B$305,0))/INDEX($D$269:$D$305,MATCH($F215,$B$269:$B$305,0)),SUMIFS('Input-Ext Allocators'!T$8:T$63,'Input-Ext Allocators'!$B$8:$B$63,$F215))*$D215</f>
        <v>0</v>
      </c>
      <c r="X215" s="143">
        <f ca="1">IFERROR(INDEX(X$269:X$305,MATCH($F215,$B$269:$B$305,0))/INDEX($D$269:$D$305,MATCH($F215,$B$269:$B$305,0)),SUMIFS('Input-Ext Allocators'!U$8:U$63,'Input-Ext Allocators'!$B$8:$B$63,$F215))*$D215</f>
        <v>0</v>
      </c>
      <c r="Y215" s="143">
        <f ca="1">IFERROR(INDEX(Y$269:Y$305,MATCH($F215,$B$269:$B$305,0))/INDEX($D$269:$D$305,MATCH($F215,$B$269:$B$305,0)),SUMIFS('Input-Ext Allocators'!V$8:V$63,'Input-Ext Allocators'!$B$8:$B$63,$F215))*$D215</f>
        <v>0</v>
      </c>
      <c r="Z215" s="143">
        <f ca="1">IFERROR(INDEX(Z$269:Z$305,MATCH($F215,$B$269:$B$305,0))/INDEX($D$269:$D$305,MATCH($F215,$B$269:$B$305,0)),SUMIFS('Input-Ext Allocators'!W$8:W$63,'Input-Ext Allocators'!$B$8:$B$63,$F215))*$D215</f>
        <v>0</v>
      </c>
    </row>
    <row r="216" spans="1:26" outlineLevel="1">
      <c r="A216" s="113">
        <f>IF(ISBLANK('Input-Accounts'!A216),"",'Input-Accounts'!A216)</f>
        <v>185</v>
      </c>
      <c r="B216" s="17" t="str">
        <f>IF(ISBLANK('Input-Accounts'!B216),"",'Input-Accounts'!B216)</f>
        <v>Compressor Station</v>
      </c>
      <c r="C216" s="113">
        <f>IF(ISBLANK('Input-Accounts'!C216),"",'Input-Accounts'!C216)</f>
        <v>377</v>
      </c>
      <c r="D216" s="143">
        <f t="shared" ca="1" si="58"/>
        <v>0</v>
      </c>
      <c r="E216" s="143">
        <f t="shared" ca="1" si="57"/>
        <v>0</v>
      </c>
      <c r="F216" s="89" t="str" cm="1">
        <f t="array" aca="1" ref="F216" ca="1">IF(D216=0,"-",IF('Input-Accounts'!$E216&lt;&gt;0,'Input-Accounts'!$E216,INDEX('Input-Accounts'!$H216:$J216,,MATCH($F$6,'Input-Accounts'!$H$6:$J$6,0))))</f>
        <v>-</v>
      </c>
      <c r="G216" s="143">
        <f ca="1">IFERROR(INDEX(G$269:G$305,MATCH($F216,$B$269:$B$305,0))/INDEX($D$269:$D$305,MATCH($F216,$B$269:$B$305,0)),SUMIFS('Input-Ext Allocators'!D$8:D$63,'Input-Ext Allocators'!$B$8:$B$63,$F216))*$D216</f>
        <v>0</v>
      </c>
      <c r="H216" s="143">
        <f ca="1">IFERROR(INDEX(H$269:H$305,MATCH($F216,$B$269:$B$305,0))/INDEX($D$269:$D$305,MATCH($F216,$B$269:$B$305,0)),SUMIFS('Input-Ext Allocators'!E$8:E$63,'Input-Ext Allocators'!$B$8:$B$63,$F216))*$D216</f>
        <v>0</v>
      </c>
      <c r="I216" s="143">
        <f ca="1">IFERROR(INDEX(I$269:I$305,MATCH($F216,$B$269:$B$305,0))/INDEX($D$269:$D$305,MATCH($F216,$B$269:$B$305,0)),SUMIFS('Input-Ext Allocators'!F$8:F$63,'Input-Ext Allocators'!$B$8:$B$63,$F216))*$D216</f>
        <v>0</v>
      </c>
      <c r="J216" s="143">
        <f ca="1">IFERROR(INDEX(J$269:J$305,MATCH($F216,$B$269:$B$305,0))/INDEX($D$269:$D$305,MATCH($F216,$B$269:$B$305,0)),SUMIFS('Input-Ext Allocators'!G$8:G$63,'Input-Ext Allocators'!$B$8:$B$63,$F216))*$D216</f>
        <v>0</v>
      </c>
      <c r="K216" s="143">
        <f ca="1">IFERROR(INDEX(K$269:K$305,MATCH($F216,$B$269:$B$305,0))/INDEX($D$269:$D$305,MATCH($F216,$B$269:$B$305,0)),SUMIFS('Input-Ext Allocators'!H$8:H$63,'Input-Ext Allocators'!$B$8:$B$63,$F216))*$D216</f>
        <v>0</v>
      </c>
      <c r="L216" s="143">
        <f ca="1">IFERROR(INDEX(L$269:L$305,MATCH($F216,$B$269:$B$305,0))/INDEX($D$269:$D$305,MATCH($F216,$B$269:$B$305,0)),SUMIFS('Input-Ext Allocators'!I$8:I$63,'Input-Ext Allocators'!$B$8:$B$63,$F216))*$D216</f>
        <v>0</v>
      </c>
      <c r="M216" s="143">
        <f ca="1">IFERROR(INDEX(M$269:M$305,MATCH($F216,$B$269:$B$305,0))/INDEX($D$269:$D$305,MATCH($F216,$B$269:$B$305,0)),SUMIFS('Input-Ext Allocators'!J$8:J$63,'Input-Ext Allocators'!$B$8:$B$63,$F216))*$D216</f>
        <v>0</v>
      </c>
      <c r="N216" s="143">
        <f ca="1">IFERROR(INDEX(N$269:N$305,MATCH($F216,$B$269:$B$305,0))/INDEX($D$269:$D$305,MATCH($F216,$B$269:$B$305,0)),SUMIFS('Input-Ext Allocators'!K$8:K$63,'Input-Ext Allocators'!$B$8:$B$63,$F216))*$D216</f>
        <v>0</v>
      </c>
      <c r="O216" s="143">
        <f ca="1">IFERROR(INDEX(O$269:O$305,MATCH($F216,$B$269:$B$305,0))/INDEX($D$269:$D$305,MATCH($F216,$B$269:$B$305,0)),SUMIFS('Input-Ext Allocators'!L$8:L$63,'Input-Ext Allocators'!$B$8:$B$63,$F216))*$D216</f>
        <v>0</v>
      </c>
      <c r="P216" s="143">
        <f ca="1">IFERROR(INDEX(P$269:P$305,MATCH($F216,$B$269:$B$305,0))/INDEX($D$269:$D$305,MATCH($F216,$B$269:$B$305,0)),SUMIFS('Input-Ext Allocators'!M$8:M$63,'Input-Ext Allocators'!$B$8:$B$63,$F216))*$D216</f>
        <v>0</v>
      </c>
      <c r="Q216" s="143">
        <f ca="1">IFERROR(INDEX(Q$269:Q$305,MATCH($F216,$B$269:$B$305,0))/INDEX($D$269:$D$305,MATCH($F216,$B$269:$B$305,0)),SUMIFS('Input-Ext Allocators'!N$8:N$63,'Input-Ext Allocators'!$B$8:$B$63,$F216))*$D216</f>
        <v>0</v>
      </c>
      <c r="R216" s="143">
        <f ca="1">IFERROR(INDEX(R$269:R$305,MATCH($F216,$B$269:$B$305,0))/INDEX($D$269:$D$305,MATCH($F216,$B$269:$B$305,0)),SUMIFS('Input-Ext Allocators'!O$8:O$63,'Input-Ext Allocators'!$B$8:$B$63,$F216))*$D216</f>
        <v>0</v>
      </c>
      <c r="S216" s="143">
        <f ca="1">IFERROR(INDEX(S$269:S$305,MATCH($F216,$B$269:$B$305,0))/INDEX($D$269:$D$305,MATCH($F216,$B$269:$B$305,0)),SUMIFS('Input-Ext Allocators'!P$8:P$63,'Input-Ext Allocators'!$B$8:$B$63,$F216))*$D216</f>
        <v>0</v>
      </c>
      <c r="T216" s="143">
        <f ca="1">IFERROR(INDEX(T$269:T$305,MATCH($F216,$B$269:$B$305,0))/INDEX($D$269:$D$305,MATCH($F216,$B$269:$B$305,0)),SUMIFS('Input-Ext Allocators'!Q$8:Q$63,'Input-Ext Allocators'!$B$8:$B$63,$F216))*$D216</f>
        <v>0</v>
      </c>
      <c r="U216" s="143">
        <f ca="1">IFERROR(INDEX(U$269:U$305,MATCH($F216,$B$269:$B$305,0))/INDEX($D$269:$D$305,MATCH($F216,$B$269:$B$305,0)),SUMIFS('Input-Ext Allocators'!R$8:R$63,'Input-Ext Allocators'!$B$8:$B$63,$F216))*$D216</f>
        <v>0</v>
      </c>
      <c r="V216" s="143">
        <f ca="1">IFERROR(INDEX(V$269:V$305,MATCH($F216,$B$269:$B$305,0))/INDEX($D$269:$D$305,MATCH($F216,$B$269:$B$305,0)),SUMIFS('Input-Ext Allocators'!S$8:S$63,'Input-Ext Allocators'!$B$8:$B$63,$F216))*$D216</f>
        <v>0</v>
      </c>
      <c r="W216" s="143">
        <f ca="1">IFERROR(INDEX(W$269:W$305,MATCH($F216,$B$269:$B$305,0))/INDEX($D$269:$D$305,MATCH($F216,$B$269:$B$305,0)),SUMIFS('Input-Ext Allocators'!T$8:T$63,'Input-Ext Allocators'!$B$8:$B$63,$F216))*$D216</f>
        <v>0</v>
      </c>
      <c r="X216" s="143">
        <f ca="1">IFERROR(INDEX(X$269:X$305,MATCH($F216,$B$269:$B$305,0))/INDEX($D$269:$D$305,MATCH($F216,$B$269:$B$305,0)),SUMIFS('Input-Ext Allocators'!U$8:U$63,'Input-Ext Allocators'!$B$8:$B$63,$F216))*$D216</f>
        <v>0</v>
      </c>
      <c r="Y216" s="143">
        <f ca="1">IFERROR(INDEX(Y$269:Y$305,MATCH($F216,$B$269:$B$305,0))/INDEX($D$269:$D$305,MATCH($F216,$B$269:$B$305,0)),SUMIFS('Input-Ext Allocators'!V$8:V$63,'Input-Ext Allocators'!$B$8:$B$63,$F216))*$D216</f>
        <v>0</v>
      </c>
      <c r="Z216" s="143">
        <f ca="1">IFERROR(INDEX(Z$269:Z$305,MATCH($F216,$B$269:$B$305,0))/INDEX($D$269:$D$305,MATCH($F216,$B$269:$B$305,0)),SUMIFS('Input-Ext Allocators'!W$8:W$63,'Input-Ext Allocators'!$B$8:$B$63,$F216))*$D216</f>
        <v>0</v>
      </c>
    </row>
    <row r="217" spans="1:26" outlineLevel="1">
      <c r="A217" s="113">
        <f>IF(ISBLANK('Input-Accounts'!A217),"",'Input-Accounts'!A217)</f>
        <v>186</v>
      </c>
      <c r="B217" s="17" t="str">
        <f>IF(ISBLANK('Input-Accounts'!B217),"",'Input-Accounts'!B217)</f>
        <v>M &amp; R Station Equipment - general</v>
      </c>
      <c r="C217" s="113">
        <f>IF(ISBLANK('Input-Accounts'!C217),"",'Input-Accounts'!C217)</f>
        <v>378</v>
      </c>
      <c r="D217" s="143">
        <f t="shared" ca="1" si="58"/>
        <v>0</v>
      </c>
      <c r="E217" s="143">
        <f t="shared" ca="1" si="57"/>
        <v>0</v>
      </c>
      <c r="F217" s="89" t="str" cm="1">
        <f t="array" aca="1" ref="F217" ca="1">IF(D217=0,"-",IF('Input-Accounts'!$E217&lt;&gt;0,'Input-Accounts'!$E217,INDEX('Input-Accounts'!$H217:$J217,,MATCH($F$6,'Input-Accounts'!$H$6:$J$6,0))))</f>
        <v>-</v>
      </c>
      <c r="G217" s="143">
        <f ca="1">IFERROR(INDEX(G$269:G$305,MATCH($F217,$B$269:$B$305,0))/INDEX($D$269:$D$305,MATCH($F217,$B$269:$B$305,0)),SUMIFS('Input-Ext Allocators'!D$8:D$63,'Input-Ext Allocators'!$B$8:$B$63,$F217))*$D217</f>
        <v>0</v>
      </c>
      <c r="H217" s="143">
        <f ca="1">IFERROR(INDEX(H$269:H$305,MATCH($F217,$B$269:$B$305,0))/INDEX($D$269:$D$305,MATCH($F217,$B$269:$B$305,0)),SUMIFS('Input-Ext Allocators'!E$8:E$63,'Input-Ext Allocators'!$B$8:$B$63,$F217))*$D217</f>
        <v>0</v>
      </c>
      <c r="I217" s="143">
        <f ca="1">IFERROR(INDEX(I$269:I$305,MATCH($F217,$B$269:$B$305,0))/INDEX($D$269:$D$305,MATCH($F217,$B$269:$B$305,0)),SUMIFS('Input-Ext Allocators'!F$8:F$63,'Input-Ext Allocators'!$B$8:$B$63,$F217))*$D217</f>
        <v>0</v>
      </c>
      <c r="J217" s="143">
        <f ca="1">IFERROR(INDEX(J$269:J$305,MATCH($F217,$B$269:$B$305,0))/INDEX($D$269:$D$305,MATCH($F217,$B$269:$B$305,0)),SUMIFS('Input-Ext Allocators'!G$8:G$63,'Input-Ext Allocators'!$B$8:$B$63,$F217))*$D217</f>
        <v>0</v>
      </c>
      <c r="K217" s="143">
        <f ca="1">IFERROR(INDEX(K$269:K$305,MATCH($F217,$B$269:$B$305,0))/INDEX($D$269:$D$305,MATCH($F217,$B$269:$B$305,0)),SUMIFS('Input-Ext Allocators'!H$8:H$63,'Input-Ext Allocators'!$B$8:$B$63,$F217))*$D217</f>
        <v>0</v>
      </c>
      <c r="L217" s="143">
        <f ca="1">IFERROR(INDEX(L$269:L$305,MATCH($F217,$B$269:$B$305,0))/INDEX($D$269:$D$305,MATCH($F217,$B$269:$B$305,0)),SUMIFS('Input-Ext Allocators'!I$8:I$63,'Input-Ext Allocators'!$B$8:$B$63,$F217))*$D217</f>
        <v>0</v>
      </c>
      <c r="M217" s="143">
        <f ca="1">IFERROR(INDEX(M$269:M$305,MATCH($F217,$B$269:$B$305,0))/INDEX($D$269:$D$305,MATCH($F217,$B$269:$B$305,0)),SUMIFS('Input-Ext Allocators'!J$8:J$63,'Input-Ext Allocators'!$B$8:$B$63,$F217))*$D217</f>
        <v>0</v>
      </c>
      <c r="N217" s="143">
        <f ca="1">IFERROR(INDEX(N$269:N$305,MATCH($F217,$B$269:$B$305,0))/INDEX($D$269:$D$305,MATCH($F217,$B$269:$B$305,0)),SUMIFS('Input-Ext Allocators'!K$8:K$63,'Input-Ext Allocators'!$B$8:$B$63,$F217))*$D217</f>
        <v>0</v>
      </c>
      <c r="O217" s="143">
        <f ca="1">IFERROR(INDEX(O$269:O$305,MATCH($F217,$B$269:$B$305,0))/INDEX($D$269:$D$305,MATCH($F217,$B$269:$B$305,0)),SUMIFS('Input-Ext Allocators'!L$8:L$63,'Input-Ext Allocators'!$B$8:$B$63,$F217))*$D217</f>
        <v>0</v>
      </c>
      <c r="P217" s="143">
        <f ca="1">IFERROR(INDEX(P$269:P$305,MATCH($F217,$B$269:$B$305,0))/INDEX($D$269:$D$305,MATCH($F217,$B$269:$B$305,0)),SUMIFS('Input-Ext Allocators'!M$8:M$63,'Input-Ext Allocators'!$B$8:$B$63,$F217))*$D217</f>
        <v>0</v>
      </c>
      <c r="Q217" s="143">
        <f ca="1">IFERROR(INDEX(Q$269:Q$305,MATCH($F217,$B$269:$B$305,0))/INDEX($D$269:$D$305,MATCH($F217,$B$269:$B$305,0)),SUMIFS('Input-Ext Allocators'!N$8:N$63,'Input-Ext Allocators'!$B$8:$B$63,$F217))*$D217</f>
        <v>0</v>
      </c>
      <c r="R217" s="143">
        <f ca="1">IFERROR(INDEX(R$269:R$305,MATCH($F217,$B$269:$B$305,0))/INDEX($D$269:$D$305,MATCH($F217,$B$269:$B$305,0)),SUMIFS('Input-Ext Allocators'!O$8:O$63,'Input-Ext Allocators'!$B$8:$B$63,$F217))*$D217</f>
        <v>0</v>
      </c>
      <c r="S217" s="143">
        <f ca="1">IFERROR(INDEX(S$269:S$305,MATCH($F217,$B$269:$B$305,0))/INDEX($D$269:$D$305,MATCH($F217,$B$269:$B$305,0)),SUMIFS('Input-Ext Allocators'!P$8:P$63,'Input-Ext Allocators'!$B$8:$B$63,$F217))*$D217</f>
        <v>0</v>
      </c>
      <c r="T217" s="143">
        <f ca="1">IFERROR(INDEX(T$269:T$305,MATCH($F217,$B$269:$B$305,0))/INDEX($D$269:$D$305,MATCH($F217,$B$269:$B$305,0)),SUMIFS('Input-Ext Allocators'!Q$8:Q$63,'Input-Ext Allocators'!$B$8:$B$63,$F217))*$D217</f>
        <v>0</v>
      </c>
      <c r="U217" s="143">
        <f ca="1">IFERROR(INDEX(U$269:U$305,MATCH($F217,$B$269:$B$305,0))/INDEX($D$269:$D$305,MATCH($F217,$B$269:$B$305,0)),SUMIFS('Input-Ext Allocators'!R$8:R$63,'Input-Ext Allocators'!$B$8:$B$63,$F217))*$D217</f>
        <v>0</v>
      </c>
      <c r="V217" s="143">
        <f ca="1">IFERROR(INDEX(V$269:V$305,MATCH($F217,$B$269:$B$305,0))/INDEX($D$269:$D$305,MATCH($F217,$B$269:$B$305,0)),SUMIFS('Input-Ext Allocators'!S$8:S$63,'Input-Ext Allocators'!$B$8:$B$63,$F217))*$D217</f>
        <v>0</v>
      </c>
      <c r="W217" s="143">
        <f ca="1">IFERROR(INDEX(W$269:W$305,MATCH($F217,$B$269:$B$305,0))/INDEX($D$269:$D$305,MATCH($F217,$B$269:$B$305,0)),SUMIFS('Input-Ext Allocators'!T$8:T$63,'Input-Ext Allocators'!$B$8:$B$63,$F217))*$D217</f>
        <v>0</v>
      </c>
      <c r="X217" s="143">
        <f ca="1">IFERROR(INDEX(X$269:X$305,MATCH($F217,$B$269:$B$305,0))/INDEX($D$269:$D$305,MATCH($F217,$B$269:$B$305,0)),SUMIFS('Input-Ext Allocators'!U$8:U$63,'Input-Ext Allocators'!$B$8:$B$63,$F217))*$D217</f>
        <v>0</v>
      </c>
      <c r="Y217" s="143">
        <f ca="1">IFERROR(INDEX(Y$269:Y$305,MATCH($F217,$B$269:$B$305,0))/INDEX($D$269:$D$305,MATCH($F217,$B$269:$B$305,0)),SUMIFS('Input-Ext Allocators'!V$8:V$63,'Input-Ext Allocators'!$B$8:$B$63,$F217))*$D217</f>
        <v>0</v>
      </c>
      <c r="Z217" s="143">
        <f ca="1">IFERROR(INDEX(Z$269:Z$305,MATCH($F217,$B$269:$B$305,0))/INDEX($D$269:$D$305,MATCH($F217,$B$269:$B$305,0)),SUMIFS('Input-Ext Allocators'!W$8:W$63,'Input-Ext Allocators'!$B$8:$B$63,$F217))*$D217</f>
        <v>0</v>
      </c>
    </row>
    <row r="218" spans="1:26" outlineLevel="1">
      <c r="A218" s="113">
        <f>IF(ISBLANK('Input-Accounts'!A218),"",'Input-Accounts'!A218)</f>
        <v>187</v>
      </c>
      <c r="B218" s="17" t="str">
        <f>IF(ISBLANK('Input-Accounts'!B218),"",'Input-Accounts'!B218)</f>
        <v>M &amp; R Station Equipment - city gate</v>
      </c>
      <c r="C218" s="113">
        <f>IF(ISBLANK('Input-Accounts'!C218),"",'Input-Accounts'!C218)</f>
        <v>379</v>
      </c>
      <c r="D218" s="143">
        <f t="shared" ca="1" si="58"/>
        <v>0</v>
      </c>
      <c r="E218" s="143">
        <f t="shared" ca="1" si="57"/>
        <v>0</v>
      </c>
      <c r="F218" s="89" t="str" cm="1">
        <f t="array" aca="1" ref="F218" ca="1">IF(D218=0,"-",IF('Input-Accounts'!$E218&lt;&gt;0,'Input-Accounts'!$E218,INDEX('Input-Accounts'!$H218:$J218,,MATCH($F$6,'Input-Accounts'!$H$6:$J$6,0))))</f>
        <v>-</v>
      </c>
      <c r="G218" s="143">
        <f ca="1">IFERROR(INDEX(G$269:G$305,MATCH($F218,$B$269:$B$305,0))/INDEX($D$269:$D$305,MATCH($F218,$B$269:$B$305,0)),SUMIFS('Input-Ext Allocators'!D$8:D$63,'Input-Ext Allocators'!$B$8:$B$63,$F218))*$D218</f>
        <v>0</v>
      </c>
      <c r="H218" s="143">
        <f ca="1">IFERROR(INDEX(H$269:H$305,MATCH($F218,$B$269:$B$305,0))/INDEX($D$269:$D$305,MATCH($F218,$B$269:$B$305,0)),SUMIFS('Input-Ext Allocators'!E$8:E$63,'Input-Ext Allocators'!$B$8:$B$63,$F218))*$D218</f>
        <v>0</v>
      </c>
      <c r="I218" s="143">
        <f ca="1">IFERROR(INDEX(I$269:I$305,MATCH($F218,$B$269:$B$305,0))/INDEX($D$269:$D$305,MATCH($F218,$B$269:$B$305,0)),SUMIFS('Input-Ext Allocators'!F$8:F$63,'Input-Ext Allocators'!$B$8:$B$63,$F218))*$D218</f>
        <v>0</v>
      </c>
      <c r="J218" s="143">
        <f ca="1">IFERROR(INDEX(J$269:J$305,MATCH($F218,$B$269:$B$305,0))/INDEX($D$269:$D$305,MATCH($F218,$B$269:$B$305,0)),SUMIFS('Input-Ext Allocators'!G$8:G$63,'Input-Ext Allocators'!$B$8:$B$63,$F218))*$D218</f>
        <v>0</v>
      </c>
      <c r="K218" s="143">
        <f ca="1">IFERROR(INDEX(K$269:K$305,MATCH($F218,$B$269:$B$305,0))/INDEX($D$269:$D$305,MATCH($F218,$B$269:$B$305,0)),SUMIFS('Input-Ext Allocators'!H$8:H$63,'Input-Ext Allocators'!$B$8:$B$63,$F218))*$D218</f>
        <v>0</v>
      </c>
      <c r="L218" s="143">
        <f ca="1">IFERROR(INDEX(L$269:L$305,MATCH($F218,$B$269:$B$305,0))/INDEX($D$269:$D$305,MATCH($F218,$B$269:$B$305,0)),SUMIFS('Input-Ext Allocators'!I$8:I$63,'Input-Ext Allocators'!$B$8:$B$63,$F218))*$D218</f>
        <v>0</v>
      </c>
      <c r="M218" s="143">
        <f ca="1">IFERROR(INDEX(M$269:M$305,MATCH($F218,$B$269:$B$305,0))/INDEX($D$269:$D$305,MATCH($F218,$B$269:$B$305,0)),SUMIFS('Input-Ext Allocators'!J$8:J$63,'Input-Ext Allocators'!$B$8:$B$63,$F218))*$D218</f>
        <v>0</v>
      </c>
      <c r="N218" s="143">
        <f ca="1">IFERROR(INDEX(N$269:N$305,MATCH($F218,$B$269:$B$305,0))/INDEX($D$269:$D$305,MATCH($F218,$B$269:$B$305,0)),SUMIFS('Input-Ext Allocators'!K$8:K$63,'Input-Ext Allocators'!$B$8:$B$63,$F218))*$D218</f>
        <v>0</v>
      </c>
      <c r="O218" s="143">
        <f ca="1">IFERROR(INDEX(O$269:O$305,MATCH($F218,$B$269:$B$305,0))/INDEX($D$269:$D$305,MATCH($F218,$B$269:$B$305,0)),SUMIFS('Input-Ext Allocators'!L$8:L$63,'Input-Ext Allocators'!$B$8:$B$63,$F218))*$D218</f>
        <v>0</v>
      </c>
      <c r="P218" s="143">
        <f ca="1">IFERROR(INDEX(P$269:P$305,MATCH($F218,$B$269:$B$305,0))/INDEX($D$269:$D$305,MATCH($F218,$B$269:$B$305,0)),SUMIFS('Input-Ext Allocators'!M$8:M$63,'Input-Ext Allocators'!$B$8:$B$63,$F218))*$D218</f>
        <v>0</v>
      </c>
      <c r="Q218" s="143">
        <f ca="1">IFERROR(INDEX(Q$269:Q$305,MATCH($F218,$B$269:$B$305,0))/INDEX($D$269:$D$305,MATCH($F218,$B$269:$B$305,0)),SUMIFS('Input-Ext Allocators'!N$8:N$63,'Input-Ext Allocators'!$B$8:$B$63,$F218))*$D218</f>
        <v>0</v>
      </c>
      <c r="R218" s="143">
        <f ca="1">IFERROR(INDEX(R$269:R$305,MATCH($F218,$B$269:$B$305,0))/INDEX($D$269:$D$305,MATCH($F218,$B$269:$B$305,0)),SUMIFS('Input-Ext Allocators'!O$8:O$63,'Input-Ext Allocators'!$B$8:$B$63,$F218))*$D218</f>
        <v>0</v>
      </c>
      <c r="S218" s="143">
        <f ca="1">IFERROR(INDEX(S$269:S$305,MATCH($F218,$B$269:$B$305,0))/INDEX($D$269:$D$305,MATCH($F218,$B$269:$B$305,0)),SUMIFS('Input-Ext Allocators'!P$8:P$63,'Input-Ext Allocators'!$B$8:$B$63,$F218))*$D218</f>
        <v>0</v>
      </c>
      <c r="T218" s="143">
        <f ca="1">IFERROR(INDEX(T$269:T$305,MATCH($F218,$B$269:$B$305,0))/INDEX($D$269:$D$305,MATCH($F218,$B$269:$B$305,0)),SUMIFS('Input-Ext Allocators'!Q$8:Q$63,'Input-Ext Allocators'!$B$8:$B$63,$F218))*$D218</f>
        <v>0</v>
      </c>
      <c r="U218" s="143">
        <f ca="1">IFERROR(INDEX(U$269:U$305,MATCH($F218,$B$269:$B$305,0))/INDEX($D$269:$D$305,MATCH($F218,$B$269:$B$305,0)),SUMIFS('Input-Ext Allocators'!R$8:R$63,'Input-Ext Allocators'!$B$8:$B$63,$F218))*$D218</f>
        <v>0</v>
      </c>
      <c r="V218" s="143">
        <f ca="1">IFERROR(INDEX(V$269:V$305,MATCH($F218,$B$269:$B$305,0))/INDEX($D$269:$D$305,MATCH($F218,$B$269:$B$305,0)),SUMIFS('Input-Ext Allocators'!S$8:S$63,'Input-Ext Allocators'!$B$8:$B$63,$F218))*$D218</f>
        <v>0</v>
      </c>
      <c r="W218" s="143">
        <f ca="1">IFERROR(INDEX(W$269:W$305,MATCH($F218,$B$269:$B$305,0))/INDEX($D$269:$D$305,MATCH($F218,$B$269:$B$305,0)),SUMIFS('Input-Ext Allocators'!T$8:T$63,'Input-Ext Allocators'!$B$8:$B$63,$F218))*$D218</f>
        <v>0</v>
      </c>
      <c r="X218" s="143">
        <f ca="1">IFERROR(INDEX(X$269:X$305,MATCH($F218,$B$269:$B$305,0))/INDEX($D$269:$D$305,MATCH($F218,$B$269:$B$305,0)),SUMIFS('Input-Ext Allocators'!U$8:U$63,'Input-Ext Allocators'!$B$8:$B$63,$F218))*$D218</f>
        <v>0</v>
      </c>
      <c r="Y218" s="143">
        <f ca="1">IFERROR(INDEX(Y$269:Y$305,MATCH($F218,$B$269:$B$305,0))/INDEX($D$269:$D$305,MATCH($F218,$B$269:$B$305,0)),SUMIFS('Input-Ext Allocators'!V$8:V$63,'Input-Ext Allocators'!$B$8:$B$63,$F218))*$D218</f>
        <v>0</v>
      </c>
      <c r="Z218" s="143">
        <f ca="1">IFERROR(INDEX(Z$269:Z$305,MATCH($F218,$B$269:$B$305,0))/INDEX($D$269:$D$305,MATCH($F218,$B$269:$B$305,0)),SUMIFS('Input-Ext Allocators'!W$8:W$63,'Input-Ext Allocators'!$B$8:$B$63,$F218))*$D218</f>
        <v>0</v>
      </c>
    </row>
    <row r="219" spans="1:26" outlineLevel="1">
      <c r="A219" s="113">
        <f>IF(ISBLANK('Input-Accounts'!A219),"",'Input-Accounts'!A219)</f>
        <v>188</v>
      </c>
      <c r="B219" s="17" t="str">
        <f>IF(ISBLANK('Input-Accounts'!B219),"",'Input-Accounts'!B219)</f>
        <v>Services</v>
      </c>
      <c r="C219" s="113">
        <f>IF(ISBLANK('Input-Accounts'!C219),"",'Input-Accounts'!C219)</f>
        <v>380</v>
      </c>
      <c r="D219" s="143">
        <f t="shared" ca="1" si="58"/>
        <v>0</v>
      </c>
      <c r="E219" s="143">
        <f t="shared" ca="1" si="57"/>
        <v>0</v>
      </c>
      <c r="F219" s="89" t="str" cm="1">
        <f t="array" aca="1" ref="F219" ca="1">IF(D219=0,"-",IF('Input-Accounts'!$E219&lt;&gt;0,'Input-Accounts'!$E219,INDEX('Input-Accounts'!$H219:$J219,,MATCH($F$6,'Input-Accounts'!$H$6:$J$6,0))))</f>
        <v>-</v>
      </c>
      <c r="G219" s="143">
        <f ca="1">IFERROR(INDEX(G$269:G$305,MATCH($F219,$B$269:$B$305,0))/INDEX($D$269:$D$305,MATCH($F219,$B$269:$B$305,0)),SUMIFS('Input-Ext Allocators'!D$8:D$63,'Input-Ext Allocators'!$B$8:$B$63,$F219))*$D219</f>
        <v>0</v>
      </c>
      <c r="H219" s="143">
        <f ca="1">IFERROR(INDEX(H$269:H$305,MATCH($F219,$B$269:$B$305,0))/INDEX($D$269:$D$305,MATCH($F219,$B$269:$B$305,0)),SUMIFS('Input-Ext Allocators'!E$8:E$63,'Input-Ext Allocators'!$B$8:$B$63,$F219))*$D219</f>
        <v>0</v>
      </c>
      <c r="I219" s="143">
        <f ca="1">IFERROR(INDEX(I$269:I$305,MATCH($F219,$B$269:$B$305,0))/INDEX($D$269:$D$305,MATCH($F219,$B$269:$B$305,0)),SUMIFS('Input-Ext Allocators'!F$8:F$63,'Input-Ext Allocators'!$B$8:$B$63,$F219))*$D219</f>
        <v>0</v>
      </c>
      <c r="J219" s="143">
        <f ca="1">IFERROR(INDEX(J$269:J$305,MATCH($F219,$B$269:$B$305,0))/INDEX($D$269:$D$305,MATCH($F219,$B$269:$B$305,0)),SUMIFS('Input-Ext Allocators'!G$8:G$63,'Input-Ext Allocators'!$B$8:$B$63,$F219))*$D219</f>
        <v>0</v>
      </c>
      <c r="K219" s="143">
        <f ca="1">IFERROR(INDEX(K$269:K$305,MATCH($F219,$B$269:$B$305,0))/INDEX($D$269:$D$305,MATCH($F219,$B$269:$B$305,0)),SUMIFS('Input-Ext Allocators'!H$8:H$63,'Input-Ext Allocators'!$B$8:$B$63,$F219))*$D219</f>
        <v>0</v>
      </c>
      <c r="L219" s="143">
        <f ca="1">IFERROR(INDEX(L$269:L$305,MATCH($F219,$B$269:$B$305,0))/INDEX($D$269:$D$305,MATCH($F219,$B$269:$B$305,0)),SUMIFS('Input-Ext Allocators'!I$8:I$63,'Input-Ext Allocators'!$B$8:$B$63,$F219))*$D219</f>
        <v>0</v>
      </c>
      <c r="M219" s="143">
        <f ca="1">IFERROR(INDEX(M$269:M$305,MATCH($F219,$B$269:$B$305,0))/INDEX($D$269:$D$305,MATCH($F219,$B$269:$B$305,0)),SUMIFS('Input-Ext Allocators'!J$8:J$63,'Input-Ext Allocators'!$B$8:$B$63,$F219))*$D219</f>
        <v>0</v>
      </c>
      <c r="N219" s="143">
        <f ca="1">IFERROR(INDEX(N$269:N$305,MATCH($F219,$B$269:$B$305,0))/INDEX($D$269:$D$305,MATCH($F219,$B$269:$B$305,0)),SUMIFS('Input-Ext Allocators'!K$8:K$63,'Input-Ext Allocators'!$B$8:$B$63,$F219))*$D219</f>
        <v>0</v>
      </c>
      <c r="O219" s="143">
        <f ca="1">IFERROR(INDEX(O$269:O$305,MATCH($F219,$B$269:$B$305,0))/INDEX($D$269:$D$305,MATCH($F219,$B$269:$B$305,0)),SUMIFS('Input-Ext Allocators'!L$8:L$63,'Input-Ext Allocators'!$B$8:$B$63,$F219))*$D219</f>
        <v>0</v>
      </c>
      <c r="P219" s="143">
        <f ca="1">IFERROR(INDEX(P$269:P$305,MATCH($F219,$B$269:$B$305,0))/INDEX($D$269:$D$305,MATCH($F219,$B$269:$B$305,0)),SUMIFS('Input-Ext Allocators'!M$8:M$63,'Input-Ext Allocators'!$B$8:$B$63,$F219))*$D219</f>
        <v>0</v>
      </c>
      <c r="Q219" s="143">
        <f ca="1">IFERROR(INDEX(Q$269:Q$305,MATCH($F219,$B$269:$B$305,0))/INDEX($D$269:$D$305,MATCH($F219,$B$269:$B$305,0)),SUMIFS('Input-Ext Allocators'!N$8:N$63,'Input-Ext Allocators'!$B$8:$B$63,$F219))*$D219</f>
        <v>0</v>
      </c>
      <c r="R219" s="143">
        <f ca="1">IFERROR(INDEX(R$269:R$305,MATCH($F219,$B$269:$B$305,0))/INDEX($D$269:$D$305,MATCH($F219,$B$269:$B$305,0)),SUMIFS('Input-Ext Allocators'!O$8:O$63,'Input-Ext Allocators'!$B$8:$B$63,$F219))*$D219</f>
        <v>0</v>
      </c>
      <c r="S219" s="143">
        <f ca="1">IFERROR(INDEX(S$269:S$305,MATCH($F219,$B$269:$B$305,0))/INDEX($D$269:$D$305,MATCH($F219,$B$269:$B$305,0)),SUMIFS('Input-Ext Allocators'!P$8:P$63,'Input-Ext Allocators'!$B$8:$B$63,$F219))*$D219</f>
        <v>0</v>
      </c>
      <c r="T219" s="143">
        <f ca="1">IFERROR(INDEX(T$269:T$305,MATCH($F219,$B$269:$B$305,0))/INDEX($D$269:$D$305,MATCH($F219,$B$269:$B$305,0)),SUMIFS('Input-Ext Allocators'!Q$8:Q$63,'Input-Ext Allocators'!$B$8:$B$63,$F219))*$D219</f>
        <v>0</v>
      </c>
      <c r="U219" s="143">
        <f ca="1">IFERROR(INDEX(U$269:U$305,MATCH($F219,$B$269:$B$305,0))/INDEX($D$269:$D$305,MATCH($F219,$B$269:$B$305,0)),SUMIFS('Input-Ext Allocators'!R$8:R$63,'Input-Ext Allocators'!$B$8:$B$63,$F219))*$D219</f>
        <v>0</v>
      </c>
      <c r="V219" s="143">
        <f ca="1">IFERROR(INDEX(V$269:V$305,MATCH($F219,$B$269:$B$305,0))/INDEX($D$269:$D$305,MATCH($F219,$B$269:$B$305,0)),SUMIFS('Input-Ext Allocators'!S$8:S$63,'Input-Ext Allocators'!$B$8:$B$63,$F219))*$D219</f>
        <v>0</v>
      </c>
      <c r="W219" s="143">
        <f ca="1">IFERROR(INDEX(W$269:W$305,MATCH($F219,$B$269:$B$305,0))/INDEX($D$269:$D$305,MATCH($F219,$B$269:$B$305,0)),SUMIFS('Input-Ext Allocators'!T$8:T$63,'Input-Ext Allocators'!$B$8:$B$63,$F219))*$D219</f>
        <v>0</v>
      </c>
      <c r="X219" s="143">
        <f ca="1">IFERROR(INDEX(X$269:X$305,MATCH($F219,$B$269:$B$305,0))/INDEX($D$269:$D$305,MATCH($F219,$B$269:$B$305,0)),SUMIFS('Input-Ext Allocators'!U$8:U$63,'Input-Ext Allocators'!$B$8:$B$63,$F219))*$D219</f>
        <v>0</v>
      </c>
      <c r="Y219" s="143">
        <f ca="1">IFERROR(INDEX(Y$269:Y$305,MATCH($F219,$B$269:$B$305,0))/INDEX($D$269:$D$305,MATCH($F219,$B$269:$B$305,0)),SUMIFS('Input-Ext Allocators'!V$8:V$63,'Input-Ext Allocators'!$B$8:$B$63,$F219))*$D219</f>
        <v>0</v>
      </c>
      <c r="Z219" s="143">
        <f ca="1">IFERROR(INDEX(Z$269:Z$305,MATCH($F219,$B$269:$B$305,0))/INDEX($D$269:$D$305,MATCH($F219,$B$269:$B$305,0)),SUMIFS('Input-Ext Allocators'!W$8:W$63,'Input-Ext Allocators'!$B$8:$B$63,$F219))*$D219</f>
        <v>0</v>
      </c>
    </row>
    <row r="220" spans="1:26" outlineLevel="1">
      <c r="A220" s="113">
        <f>IF(ISBLANK('Input-Accounts'!A220),"",'Input-Accounts'!A220)</f>
        <v>189</v>
      </c>
      <c r="B220" s="17" t="str">
        <f>IF(ISBLANK('Input-Accounts'!B220),"",'Input-Accounts'!B220)</f>
        <v>Meters</v>
      </c>
      <c r="C220" s="113">
        <f>IF(ISBLANK('Input-Accounts'!C220),"",'Input-Accounts'!C220)</f>
        <v>381</v>
      </c>
      <c r="D220" s="143">
        <f t="shared" ca="1" si="58"/>
        <v>0</v>
      </c>
      <c r="E220" s="143">
        <f t="shared" ca="1" si="57"/>
        <v>0</v>
      </c>
      <c r="F220" s="89" t="str">
        <f ca="1">F89</f>
        <v>-</v>
      </c>
      <c r="G220" s="143">
        <f ca="1">IFERROR(INDEX(G$269:G$305,MATCH($F220,$B$269:$B$305,0))/INDEX($D$269:$D$305,MATCH($F220,$B$269:$B$305,0)),SUMIFS('Input-Ext Allocators'!D$8:D$63,'Input-Ext Allocators'!$B$8:$B$63,$F220))*$D220</f>
        <v>0</v>
      </c>
      <c r="H220" s="143">
        <f ca="1">IFERROR(INDEX(H$269:H$305,MATCH($F220,$B$269:$B$305,0))/INDEX($D$269:$D$305,MATCH($F220,$B$269:$B$305,0)),SUMIFS('Input-Ext Allocators'!E$8:E$63,'Input-Ext Allocators'!$B$8:$B$63,$F220))*$D220</f>
        <v>0</v>
      </c>
      <c r="I220" s="143">
        <f ca="1">IFERROR(INDEX(I$269:I$305,MATCH($F220,$B$269:$B$305,0))/INDEX($D$269:$D$305,MATCH($F220,$B$269:$B$305,0)),SUMIFS('Input-Ext Allocators'!F$8:F$63,'Input-Ext Allocators'!$B$8:$B$63,$F220))*$D220</f>
        <v>0</v>
      </c>
      <c r="J220" s="143">
        <f ca="1">IFERROR(INDEX(J$269:J$305,MATCH($F220,$B$269:$B$305,0))/INDEX($D$269:$D$305,MATCH($F220,$B$269:$B$305,0)),SUMIFS('Input-Ext Allocators'!G$8:G$63,'Input-Ext Allocators'!$B$8:$B$63,$F220))*$D220</f>
        <v>0</v>
      </c>
      <c r="K220" s="143">
        <f ca="1">IFERROR(INDEX(K$269:K$305,MATCH($F220,$B$269:$B$305,0))/INDEX($D$269:$D$305,MATCH($F220,$B$269:$B$305,0)),SUMIFS('Input-Ext Allocators'!H$8:H$63,'Input-Ext Allocators'!$B$8:$B$63,$F220))*$D220</f>
        <v>0</v>
      </c>
      <c r="L220" s="143">
        <f ca="1">IFERROR(INDEX(L$269:L$305,MATCH($F220,$B$269:$B$305,0))/INDEX($D$269:$D$305,MATCH($F220,$B$269:$B$305,0)),SUMIFS('Input-Ext Allocators'!I$8:I$63,'Input-Ext Allocators'!$B$8:$B$63,$F220))*$D220</f>
        <v>0</v>
      </c>
      <c r="M220" s="143">
        <f ca="1">IFERROR(INDEX(M$269:M$305,MATCH($F220,$B$269:$B$305,0))/INDEX($D$269:$D$305,MATCH($F220,$B$269:$B$305,0)),SUMIFS('Input-Ext Allocators'!J$8:J$63,'Input-Ext Allocators'!$B$8:$B$63,$F220))*$D220</f>
        <v>0</v>
      </c>
      <c r="N220" s="143">
        <f ca="1">IFERROR(INDEX(N$269:N$305,MATCH($F220,$B$269:$B$305,0))/INDEX($D$269:$D$305,MATCH($F220,$B$269:$B$305,0)),SUMIFS('Input-Ext Allocators'!K$8:K$63,'Input-Ext Allocators'!$B$8:$B$63,$F220))*$D220</f>
        <v>0</v>
      </c>
      <c r="O220" s="143">
        <f ca="1">IFERROR(INDEX(O$269:O$305,MATCH($F220,$B$269:$B$305,0))/INDEX($D$269:$D$305,MATCH($F220,$B$269:$B$305,0)),SUMIFS('Input-Ext Allocators'!L$8:L$63,'Input-Ext Allocators'!$B$8:$B$63,$F220))*$D220</f>
        <v>0</v>
      </c>
      <c r="P220" s="143">
        <f ca="1">IFERROR(INDEX(P$269:P$305,MATCH($F220,$B$269:$B$305,0))/INDEX($D$269:$D$305,MATCH($F220,$B$269:$B$305,0)),SUMIFS('Input-Ext Allocators'!M$8:M$63,'Input-Ext Allocators'!$B$8:$B$63,$F220))*$D220</f>
        <v>0</v>
      </c>
      <c r="Q220" s="143">
        <f ca="1">IFERROR(INDEX(Q$269:Q$305,MATCH($F220,$B$269:$B$305,0))/INDEX($D$269:$D$305,MATCH($F220,$B$269:$B$305,0)),SUMIFS('Input-Ext Allocators'!N$8:N$63,'Input-Ext Allocators'!$B$8:$B$63,$F220))*$D220</f>
        <v>0</v>
      </c>
      <c r="R220" s="143">
        <f ca="1">IFERROR(INDEX(R$269:R$305,MATCH($F220,$B$269:$B$305,0))/INDEX($D$269:$D$305,MATCH($F220,$B$269:$B$305,0)),SUMIFS('Input-Ext Allocators'!O$8:O$63,'Input-Ext Allocators'!$B$8:$B$63,$F220))*$D220</f>
        <v>0</v>
      </c>
      <c r="S220" s="143">
        <f ca="1">IFERROR(INDEX(S$269:S$305,MATCH($F220,$B$269:$B$305,0))/INDEX($D$269:$D$305,MATCH($F220,$B$269:$B$305,0)),SUMIFS('Input-Ext Allocators'!P$8:P$63,'Input-Ext Allocators'!$B$8:$B$63,$F220))*$D220</f>
        <v>0</v>
      </c>
      <c r="T220" s="143">
        <f ca="1">IFERROR(INDEX(T$269:T$305,MATCH($F220,$B$269:$B$305,0))/INDEX($D$269:$D$305,MATCH($F220,$B$269:$B$305,0)),SUMIFS('Input-Ext Allocators'!Q$8:Q$63,'Input-Ext Allocators'!$B$8:$B$63,$F220))*$D220</f>
        <v>0</v>
      </c>
      <c r="U220" s="143">
        <f ca="1">IFERROR(INDEX(U$269:U$305,MATCH($F220,$B$269:$B$305,0))/INDEX($D$269:$D$305,MATCH($F220,$B$269:$B$305,0)),SUMIFS('Input-Ext Allocators'!R$8:R$63,'Input-Ext Allocators'!$B$8:$B$63,$F220))*$D220</f>
        <v>0</v>
      </c>
      <c r="V220" s="143">
        <f ca="1">IFERROR(INDEX(V$269:V$305,MATCH($F220,$B$269:$B$305,0))/INDEX($D$269:$D$305,MATCH($F220,$B$269:$B$305,0)),SUMIFS('Input-Ext Allocators'!S$8:S$63,'Input-Ext Allocators'!$B$8:$B$63,$F220))*$D220</f>
        <v>0</v>
      </c>
      <c r="W220" s="143">
        <f ca="1">IFERROR(INDEX(W$269:W$305,MATCH($F220,$B$269:$B$305,0))/INDEX($D$269:$D$305,MATCH($F220,$B$269:$B$305,0)),SUMIFS('Input-Ext Allocators'!T$8:T$63,'Input-Ext Allocators'!$B$8:$B$63,$F220))*$D220</f>
        <v>0</v>
      </c>
      <c r="X220" s="143">
        <f ca="1">IFERROR(INDEX(X$269:X$305,MATCH($F220,$B$269:$B$305,0))/INDEX($D$269:$D$305,MATCH($F220,$B$269:$B$305,0)),SUMIFS('Input-Ext Allocators'!U$8:U$63,'Input-Ext Allocators'!$B$8:$B$63,$F220))*$D220</f>
        <v>0</v>
      </c>
      <c r="Y220" s="143">
        <f ca="1">IFERROR(INDEX(Y$269:Y$305,MATCH($F220,$B$269:$B$305,0))/INDEX($D$269:$D$305,MATCH($F220,$B$269:$B$305,0)),SUMIFS('Input-Ext Allocators'!V$8:V$63,'Input-Ext Allocators'!$B$8:$B$63,$F220))*$D220</f>
        <v>0</v>
      </c>
      <c r="Z220" s="143">
        <f ca="1">IFERROR(INDEX(Z$269:Z$305,MATCH($F220,$B$269:$B$305,0))/INDEX($D$269:$D$305,MATCH($F220,$B$269:$B$305,0)),SUMIFS('Input-Ext Allocators'!W$8:W$63,'Input-Ext Allocators'!$B$8:$B$63,$F220))*$D220</f>
        <v>0</v>
      </c>
    </row>
    <row r="221" spans="1:26" outlineLevel="1">
      <c r="A221" s="113">
        <f>IF(ISBLANK('Input-Accounts'!A221),"",'Input-Accounts'!A221)</f>
        <v>190</v>
      </c>
      <c r="B221" s="17" t="str">
        <f>IF(ISBLANK('Input-Accounts'!B221),"",'Input-Accounts'!B221)</f>
        <v>House Regulator &amp; Install.</v>
      </c>
      <c r="C221" s="113">
        <f>IF(ISBLANK('Input-Accounts'!C221),"",'Input-Accounts'!C221)</f>
        <v>383</v>
      </c>
      <c r="D221" s="143">
        <f t="shared" ca="1" si="58"/>
        <v>0</v>
      </c>
      <c r="E221" s="143">
        <f t="shared" ca="1" si="57"/>
        <v>0</v>
      </c>
      <c r="F221" s="89" t="str" cm="1">
        <f t="array" aca="1" ref="F221" ca="1">IF(D221=0,"-",IF('Input-Accounts'!$E221&lt;&gt;0,'Input-Accounts'!$E221,INDEX('Input-Accounts'!$H221:$J221,,MATCH($F$6,'Input-Accounts'!$H$6:$J$6,0))))</f>
        <v>-</v>
      </c>
      <c r="G221" s="143">
        <f ca="1">IFERROR(INDEX(G$269:G$305,MATCH($F221,$B$269:$B$305,0))/INDEX($D$269:$D$305,MATCH($F221,$B$269:$B$305,0)),SUMIFS('Input-Ext Allocators'!D$8:D$63,'Input-Ext Allocators'!$B$8:$B$63,$F221))*$D221</f>
        <v>0</v>
      </c>
      <c r="H221" s="143">
        <f ca="1">IFERROR(INDEX(H$269:H$305,MATCH($F221,$B$269:$B$305,0))/INDEX($D$269:$D$305,MATCH($F221,$B$269:$B$305,0)),SUMIFS('Input-Ext Allocators'!E$8:E$63,'Input-Ext Allocators'!$B$8:$B$63,$F221))*$D221</f>
        <v>0</v>
      </c>
      <c r="I221" s="143">
        <f ca="1">IFERROR(INDEX(I$269:I$305,MATCH($F221,$B$269:$B$305,0))/INDEX($D$269:$D$305,MATCH($F221,$B$269:$B$305,0)),SUMIFS('Input-Ext Allocators'!F$8:F$63,'Input-Ext Allocators'!$B$8:$B$63,$F221))*$D221</f>
        <v>0</v>
      </c>
      <c r="J221" s="143">
        <f ca="1">IFERROR(INDEX(J$269:J$305,MATCH($F221,$B$269:$B$305,0))/INDEX($D$269:$D$305,MATCH($F221,$B$269:$B$305,0)),SUMIFS('Input-Ext Allocators'!G$8:G$63,'Input-Ext Allocators'!$B$8:$B$63,$F221))*$D221</f>
        <v>0</v>
      </c>
      <c r="K221" s="143">
        <f ca="1">IFERROR(INDEX(K$269:K$305,MATCH($F221,$B$269:$B$305,0))/INDEX($D$269:$D$305,MATCH($F221,$B$269:$B$305,0)),SUMIFS('Input-Ext Allocators'!H$8:H$63,'Input-Ext Allocators'!$B$8:$B$63,$F221))*$D221</f>
        <v>0</v>
      </c>
      <c r="L221" s="143">
        <f ca="1">IFERROR(INDEX(L$269:L$305,MATCH($F221,$B$269:$B$305,0))/INDEX($D$269:$D$305,MATCH($F221,$B$269:$B$305,0)),SUMIFS('Input-Ext Allocators'!I$8:I$63,'Input-Ext Allocators'!$B$8:$B$63,$F221))*$D221</f>
        <v>0</v>
      </c>
      <c r="M221" s="143">
        <f ca="1">IFERROR(INDEX(M$269:M$305,MATCH($F221,$B$269:$B$305,0))/INDEX($D$269:$D$305,MATCH($F221,$B$269:$B$305,0)),SUMIFS('Input-Ext Allocators'!J$8:J$63,'Input-Ext Allocators'!$B$8:$B$63,$F221))*$D221</f>
        <v>0</v>
      </c>
      <c r="N221" s="143">
        <f ca="1">IFERROR(INDEX(N$269:N$305,MATCH($F221,$B$269:$B$305,0))/INDEX($D$269:$D$305,MATCH($F221,$B$269:$B$305,0)),SUMIFS('Input-Ext Allocators'!K$8:K$63,'Input-Ext Allocators'!$B$8:$B$63,$F221))*$D221</f>
        <v>0</v>
      </c>
      <c r="O221" s="143">
        <f ca="1">IFERROR(INDEX(O$269:O$305,MATCH($F221,$B$269:$B$305,0))/INDEX($D$269:$D$305,MATCH($F221,$B$269:$B$305,0)),SUMIFS('Input-Ext Allocators'!L$8:L$63,'Input-Ext Allocators'!$B$8:$B$63,$F221))*$D221</f>
        <v>0</v>
      </c>
      <c r="P221" s="143">
        <f ca="1">IFERROR(INDEX(P$269:P$305,MATCH($F221,$B$269:$B$305,0))/INDEX($D$269:$D$305,MATCH($F221,$B$269:$B$305,0)),SUMIFS('Input-Ext Allocators'!M$8:M$63,'Input-Ext Allocators'!$B$8:$B$63,$F221))*$D221</f>
        <v>0</v>
      </c>
      <c r="Q221" s="143">
        <f ca="1">IFERROR(INDEX(Q$269:Q$305,MATCH($F221,$B$269:$B$305,0))/INDEX($D$269:$D$305,MATCH($F221,$B$269:$B$305,0)),SUMIFS('Input-Ext Allocators'!N$8:N$63,'Input-Ext Allocators'!$B$8:$B$63,$F221))*$D221</f>
        <v>0</v>
      </c>
      <c r="R221" s="143">
        <f ca="1">IFERROR(INDEX(R$269:R$305,MATCH($F221,$B$269:$B$305,0))/INDEX($D$269:$D$305,MATCH($F221,$B$269:$B$305,0)),SUMIFS('Input-Ext Allocators'!O$8:O$63,'Input-Ext Allocators'!$B$8:$B$63,$F221))*$D221</f>
        <v>0</v>
      </c>
      <c r="S221" s="143">
        <f ca="1">IFERROR(INDEX(S$269:S$305,MATCH($F221,$B$269:$B$305,0))/INDEX($D$269:$D$305,MATCH($F221,$B$269:$B$305,0)),SUMIFS('Input-Ext Allocators'!P$8:P$63,'Input-Ext Allocators'!$B$8:$B$63,$F221))*$D221</f>
        <v>0</v>
      </c>
      <c r="T221" s="143">
        <f ca="1">IFERROR(INDEX(T$269:T$305,MATCH($F221,$B$269:$B$305,0))/INDEX($D$269:$D$305,MATCH($F221,$B$269:$B$305,0)),SUMIFS('Input-Ext Allocators'!Q$8:Q$63,'Input-Ext Allocators'!$B$8:$B$63,$F221))*$D221</f>
        <v>0</v>
      </c>
      <c r="U221" s="143">
        <f ca="1">IFERROR(INDEX(U$269:U$305,MATCH($F221,$B$269:$B$305,0))/INDEX($D$269:$D$305,MATCH($F221,$B$269:$B$305,0)),SUMIFS('Input-Ext Allocators'!R$8:R$63,'Input-Ext Allocators'!$B$8:$B$63,$F221))*$D221</f>
        <v>0</v>
      </c>
      <c r="V221" s="143">
        <f ca="1">IFERROR(INDEX(V$269:V$305,MATCH($F221,$B$269:$B$305,0))/INDEX($D$269:$D$305,MATCH($F221,$B$269:$B$305,0)),SUMIFS('Input-Ext Allocators'!S$8:S$63,'Input-Ext Allocators'!$B$8:$B$63,$F221))*$D221</f>
        <v>0</v>
      </c>
      <c r="W221" s="143">
        <f ca="1">IFERROR(INDEX(W$269:W$305,MATCH($F221,$B$269:$B$305,0))/INDEX($D$269:$D$305,MATCH($F221,$B$269:$B$305,0)),SUMIFS('Input-Ext Allocators'!T$8:T$63,'Input-Ext Allocators'!$B$8:$B$63,$F221))*$D221</f>
        <v>0</v>
      </c>
      <c r="X221" s="143">
        <f ca="1">IFERROR(INDEX(X$269:X$305,MATCH($F221,$B$269:$B$305,0))/INDEX($D$269:$D$305,MATCH($F221,$B$269:$B$305,0)),SUMIFS('Input-Ext Allocators'!U$8:U$63,'Input-Ext Allocators'!$B$8:$B$63,$F221))*$D221</f>
        <v>0</v>
      </c>
      <c r="Y221" s="143">
        <f ca="1">IFERROR(INDEX(Y$269:Y$305,MATCH($F221,$B$269:$B$305,0))/INDEX($D$269:$D$305,MATCH($F221,$B$269:$B$305,0)),SUMIFS('Input-Ext Allocators'!V$8:V$63,'Input-Ext Allocators'!$B$8:$B$63,$F221))*$D221</f>
        <v>0</v>
      </c>
      <c r="Z221" s="143">
        <f ca="1">IFERROR(INDEX(Z$269:Z$305,MATCH($F221,$B$269:$B$305,0))/INDEX($D$269:$D$305,MATCH($F221,$B$269:$B$305,0)),SUMIFS('Input-Ext Allocators'!W$8:W$63,'Input-Ext Allocators'!$B$8:$B$63,$F221))*$D221</f>
        <v>0</v>
      </c>
    </row>
    <row r="222" spans="1:26" outlineLevel="1">
      <c r="A222" s="113">
        <f>IF(ISBLANK('Input-Accounts'!A222),"",'Input-Accounts'!A222)</f>
        <v>191</v>
      </c>
      <c r="B222" s="17" t="str">
        <f>IF(ISBLANK('Input-Accounts'!B222),"",'Input-Accounts'!B222)</f>
        <v>Industrial M &amp; R Station Equipment</v>
      </c>
      <c r="C222" s="113">
        <f>IF(ISBLANK('Input-Accounts'!C222),"",'Input-Accounts'!C222)</f>
        <v>385</v>
      </c>
      <c r="D222" s="143">
        <f t="shared" ca="1" si="58"/>
        <v>0</v>
      </c>
      <c r="E222" s="143">
        <f t="shared" ca="1" si="57"/>
        <v>0</v>
      </c>
      <c r="F222" s="89" t="str" cm="1">
        <f t="array" aca="1" ref="F222" ca="1">IF(D222=0,"-",IF('Input-Accounts'!$E222&lt;&gt;0,'Input-Accounts'!$E222,INDEX('Input-Accounts'!$H222:$J222,,MATCH($F$6,'Input-Accounts'!$H$6:$J$6,0))))</f>
        <v>-</v>
      </c>
      <c r="G222" s="143">
        <f ca="1">IFERROR(INDEX(G$269:G$305,MATCH($F222,$B$269:$B$305,0))/INDEX($D$269:$D$305,MATCH($F222,$B$269:$B$305,0)),SUMIFS('Input-Ext Allocators'!D$8:D$63,'Input-Ext Allocators'!$B$8:$B$63,$F222))*$D222</f>
        <v>0</v>
      </c>
      <c r="H222" s="143">
        <f ca="1">IFERROR(INDEX(H$269:H$305,MATCH($F222,$B$269:$B$305,0))/INDEX($D$269:$D$305,MATCH($F222,$B$269:$B$305,0)),SUMIFS('Input-Ext Allocators'!E$8:E$63,'Input-Ext Allocators'!$B$8:$B$63,$F222))*$D222</f>
        <v>0</v>
      </c>
      <c r="I222" s="143">
        <f ca="1">IFERROR(INDEX(I$269:I$305,MATCH($F222,$B$269:$B$305,0))/INDEX($D$269:$D$305,MATCH($F222,$B$269:$B$305,0)),SUMIFS('Input-Ext Allocators'!F$8:F$63,'Input-Ext Allocators'!$B$8:$B$63,$F222))*$D222</f>
        <v>0</v>
      </c>
      <c r="J222" s="143">
        <f ca="1">IFERROR(INDEX(J$269:J$305,MATCH($F222,$B$269:$B$305,0))/INDEX($D$269:$D$305,MATCH($F222,$B$269:$B$305,0)),SUMIFS('Input-Ext Allocators'!G$8:G$63,'Input-Ext Allocators'!$B$8:$B$63,$F222))*$D222</f>
        <v>0</v>
      </c>
      <c r="K222" s="143">
        <f ca="1">IFERROR(INDEX(K$269:K$305,MATCH($F222,$B$269:$B$305,0))/INDEX($D$269:$D$305,MATCH($F222,$B$269:$B$305,0)),SUMIFS('Input-Ext Allocators'!H$8:H$63,'Input-Ext Allocators'!$B$8:$B$63,$F222))*$D222</f>
        <v>0</v>
      </c>
      <c r="L222" s="143">
        <f ca="1">IFERROR(INDEX(L$269:L$305,MATCH($F222,$B$269:$B$305,0))/INDEX($D$269:$D$305,MATCH($F222,$B$269:$B$305,0)),SUMIFS('Input-Ext Allocators'!I$8:I$63,'Input-Ext Allocators'!$B$8:$B$63,$F222))*$D222</f>
        <v>0</v>
      </c>
      <c r="M222" s="143">
        <f ca="1">IFERROR(INDEX(M$269:M$305,MATCH($F222,$B$269:$B$305,0))/INDEX($D$269:$D$305,MATCH($F222,$B$269:$B$305,0)),SUMIFS('Input-Ext Allocators'!J$8:J$63,'Input-Ext Allocators'!$B$8:$B$63,$F222))*$D222</f>
        <v>0</v>
      </c>
      <c r="N222" s="143">
        <f ca="1">IFERROR(INDEX(N$269:N$305,MATCH($F222,$B$269:$B$305,0))/INDEX($D$269:$D$305,MATCH($F222,$B$269:$B$305,0)),SUMIFS('Input-Ext Allocators'!K$8:K$63,'Input-Ext Allocators'!$B$8:$B$63,$F222))*$D222</f>
        <v>0</v>
      </c>
      <c r="O222" s="143">
        <f ca="1">IFERROR(INDEX(O$269:O$305,MATCH($F222,$B$269:$B$305,0))/INDEX($D$269:$D$305,MATCH($F222,$B$269:$B$305,0)),SUMIFS('Input-Ext Allocators'!L$8:L$63,'Input-Ext Allocators'!$B$8:$B$63,$F222))*$D222</f>
        <v>0</v>
      </c>
      <c r="P222" s="143">
        <f ca="1">IFERROR(INDEX(P$269:P$305,MATCH($F222,$B$269:$B$305,0))/INDEX($D$269:$D$305,MATCH($F222,$B$269:$B$305,0)),SUMIFS('Input-Ext Allocators'!M$8:M$63,'Input-Ext Allocators'!$B$8:$B$63,$F222))*$D222</f>
        <v>0</v>
      </c>
      <c r="Q222" s="143">
        <f ca="1">IFERROR(INDEX(Q$269:Q$305,MATCH($F222,$B$269:$B$305,0))/INDEX($D$269:$D$305,MATCH($F222,$B$269:$B$305,0)),SUMIFS('Input-Ext Allocators'!N$8:N$63,'Input-Ext Allocators'!$B$8:$B$63,$F222))*$D222</f>
        <v>0</v>
      </c>
      <c r="R222" s="143">
        <f ca="1">IFERROR(INDEX(R$269:R$305,MATCH($F222,$B$269:$B$305,0))/INDEX($D$269:$D$305,MATCH($F222,$B$269:$B$305,0)),SUMIFS('Input-Ext Allocators'!O$8:O$63,'Input-Ext Allocators'!$B$8:$B$63,$F222))*$D222</f>
        <v>0</v>
      </c>
      <c r="S222" s="143">
        <f ca="1">IFERROR(INDEX(S$269:S$305,MATCH($F222,$B$269:$B$305,0))/INDEX($D$269:$D$305,MATCH($F222,$B$269:$B$305,0)),SUMIFS('Input-Ext Allocators'!P$8:P$63,'Input-Ext Allocators'!$B$8:$B$63,$F222))*$D222</f>
        <v>0</v>
      </c>
      <c r="T222" s="143">
        <f ca="1">IFERROR(INDEX(T$269:T$305,MATCH($F222,$B$269:$B$305,0))/INDEX($D$269:$D$305,MATCH($F222,$B$269:$B$305,0)),SUMIFS('Input-Ext Allocators'!Q$8:Q$63,'Input-Ext Allocators'!$B$8:$B$63,$F222))*$D222</f>
        <v>0</v>
      </c>
      <c r="U222" s="143">
        <f ca="1">IFERROR(INDEX(U$269:U$305,MATCH($F222,$B$269:$B$305,0))/INDEX($D$269:$D$305,MATCH($F222,$B$269:$B$305,0)),SUMIFS('Input-Ext Allocators'!R$8:R$63,'Input-Ext Allocators'!$B$8:$B$63,$F222))*$D222</f>
        <v>0</v>
      </c>
      <c r="V222" s="143">
        <f ca="1">IFERROR(INDEX(V$269:V$305,MATCH($F222,$B$269:$B$305,0))/INDEX($D$269:$D$305,MATCH($F222,$B$269:$B$305,0)),SUMIFS('Input-Ext Allocators'!S$8:S$63,'Input-Ext Allocators'!$B$8:$B$63,$F222))*$D222</f>
        <v>0</v>
      </c>
      <c r="W222" s="143">
        <f ca="1">IFERROR(INDEX(W$269:W$305,MATCH($F222,$B$269:$B$305,0))/INDEX($D$269:$D$305,MATCH($F222,$B$269:$B$305,0)),SUMIFS('Input-Ext Allocators'!T$8:T$63,'Input-Ext Allocators'!$B$8:$B$63,$F222))*$D222</f>
        <v>0</v>
      </c>
      <c r="X222" s="143">
        <f ca="1">IFERROR(INDEX(X$269:X$305,MATCH($F222,$B$269:$B$305,0))/INDEX($D$269:$D$305,MATCH($F222,$B$269:$B$305,0)),SUMIFS('Input-Ext Allocators'!U$8:U$63,'Input-Ext Allocators'!$B$8:$B$63,$F222))*$D222</f>
        <v>0</v>
      </c>
      <c r="Y222" s="143">
        <f ca="1">IFERROR(INDEX(Y$269:Y$305,MATCH($F222,$B$269:$B$305,0))/INDEX($D$269:$D$305,MATCH($F222,$B$269:$B$305,0)),SUMIFS('Input-Ext Allocators'!V$8:V$63,'Input-Ext Allocators'!$B$8:$B$63,$F222))*$D222</f>
        <v>0</v>
      </c>
      <c r="Z222" s="143">
        <f ca="1">IFERROR(INDEX(Z$269:Z$305,MATCH($F222,$B$269:$B$305,0))/INDEX($D$269:$D$305,MATCH($F222,$B$269:$B$305,0)),SUMIFS('Input-Ext Allocators'!W$8:W$63,'Input-Ext Allocators'!$B$8:$B$63,$F222))*$D222</f>
        <v>0</v>
      </c>
    </row>
    <row r="223" spans="1:26" outlineLevel="1">
      <c r="A223" s="113">
        <f>IF(ISBLANK('Input-Accounts'!A223),"",'Input-Accounts'!A223)</f>
        <v>192</v>
      </c>
      <c r="B223" s="79" t="str">
        <f>IF(ISBLANK('Input-Accounts'!B223),"",'Input-Accounts'!B223)</f>
        <v>Subtotal - Distribution Plant</v>
      </c>
      <c r="C223" s="113" t="str">
        <f>IF(ISBLANK('Input-Accounts'!C223),"",'Input-Accounts'!C223)</f>
        <v/>
      </c>
      <c r="D223" s="144">
        <f ca="1">SUBTOTAL(9,D213:D222)</f>
        <v>0</v>
      </c>
      <c r="E223" s="143">
        <f t="shared" ca="1" si="57"/>
        <v>0</v>
      </c>
      <c r="G223" s="144">
        <f t="shared" ref="G223:Z223" ca="1" si="59">SUBTOTAL(9,G213:G222)</f>
        <v>0</v>
      </c>
      <c r="H223" s="144">
        <f t="shared" ca="1" si="59"/>
        <v>0</v>
      </c>
      <c r="I223" s="144">
        <f t="shared" ca="1" si="59"/>
        <v>0</v>
      </c>
      <c r="J223" s="144">
        <f t="shared" ca="1" si="59"/>
        <v>0</v>
      </c>
      <c r="K223" s="144">
        <f t="shared" ca="1" si="59"/>
        <v>0</v>
      </c>
      <c r="L223" s="144">
        <f t="shared" ca="1" si="59"/>
        <v>0</v>
      </c>
      <c r="M223" s="144">
        <f t="shared" ca="1" si="59"/>
        <v>0</v>
      </c>
      <c r="N223" s="144">
        <f t="shared" ca="1" si="59"/>
        <v>0</v>
      </c>
      <c r="O223" s="144">
        <f t="shared" ca="1" si="59"/>
        <v>0</v>
      </c>
      <c r="P223" s="144">
        <f t="shared" ca="1" si="59"/>
        <v>0</v>
      </c>
      <c r="Q223" s="144">
        <f t="shared" ca="1" si="59"/>
        <v>0</v>
      </c>
      <c r="R223" s="144">
        <f t="shared" ca="1" si="59"/>
        <v>0</v>
      </c>
      <c r="S223" s="144">
        <f t="shared" ca="1" si="59"/>
        <v>0</v>
      </c>
      <c r="T223" s="144">
        <f t="shared" ca="1" si="59"/>
        <v>0</v>
      </c>
      <c r="U223" s="144">
        <f t="shared" ca="1" si="59"/>
        <v>0</v>
      </c>
      <c r="V223" s="144">
        <f t="shared" ca="1" si="59"/>
        <v>0</v>
      </c>
      <c r="W223" s="144">
        <f t="shared" ca="1" si="59"/>
        <v>0</v>
      </c>
      <c r="X223" s="144">
        <f t="shared" ca="1" si="59"/>
        <v>0</v>
      </c>
      <c r="Y223" s="144">
        <f t="shared" ca="1" si="59"/>
        <v>0</v>
      </c>
      <c r="Z223" s="144">
        <f t="shared" ca="1" si="59"/>
        <v>0</v>
      </c>
    </row>
    <row r="224" spans="1:26" outlineLevel="1">
      <c r="A224" s="113" t="str">
        <f>IF(ISBLANK('Input-Accounts'!A224),"",'Input-Accounts'!A224)</f>
        <v/>
      </c>
      <c r="B224" s="17" t="str">
        <f>IF(ISBLANK('Input-Accounts'!B224),"",'Input-Accounts'!B224)</f>
        <v/>
      </c>
      <c r="C224" s="113" t="str">
        <f>IF(ISBLANK('Input-Accounts'!C224),"",'Input-Accounts'!C224)</f>
        <v/>
      </c>
      <c r="D224" s="143"/>
      <c r="E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</row>
    <row r="225" spans="1:26" outlineLevel="1">
      <c r="A225" s="113">
        <f>IF(ISBLANK('Input-Accounts'!A225),"",'Input-Accounts'!A225)</f>
        <v>193</v>
      </c>
      <c r="B225" s="81" t="str">
        <f>IF(ISBLANK('Input-Accounts'!B225),"",'Input-Accounts'!B225)</f>
        <v>General Plant</v>
      </c>
      <c r="C225" s="113" t="str">
        <f>IF(ISBLANK('Input-Accounts'!C225),"",'Input-Accounts'!C225)</f>
        <v/>
      </c>
      <c r="D225" s="143"/>
      <c r="E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</row>
    <row r="226" spans="1:26" outlineLevel="1">
      <c r="A226" s="113">
        <f>IF(ISBLANK('Input-Accounts'!A226),"",'Input-Accounts'!A226)</f>
        <v>194</v>
      </c>
      <c r="B226" s="17" t="str">
        <f>IF(ISBLANK('Input-Accounts'!B226),"",'Input-Accounts'!B226)</f>
        <v>Land and Land Rights</v>
      </c>
      <c r="C226" s="113">
        <f>IF(ISBLANK('Input-Accounts'!C226),"",'Input-Accounts'!C226)</f>
        <v>389</v>
      </c>
      <c r="D226" s="143">
        <f t="shared" ref="D226:D235" ca="1" si="60">INDIRECT("Classification!"&amp;$D$5&amp;ROW())</f>
        <v>0</v>
      </c>
      <c r="E226" s="143">
        <f t="shared" ref="E226:E236" ca="1" si="61">IFERROR(IF(D226="","",IF(D226=0,0,IF(ABS(D226-SUM($G226:$Z226))&lt;Check_Limit,0,1))),1)</f>
        <v>0</v>
      </c>
      <c r="F226" s="89" t="str" cm="1">
        <f t="array" aca="1" ref="F226" ca="1">IF(D226=0,"-",IF('Input-Accounts'!$E226&lt;&gt;0,'Input-Accounts'!$E226,INDEX('Input-Accounts'!$H226:$J226,,MATCH($F$6,'Input-Accounts'!$H$6:$J$6,0))))</f>
        <v>-</v>
      </c>
      <c r="G226" s="143">
        <f ca="1">IFERROR(INDEX(G$269:G$305,MATCH($F226,$B$269:$B$305,0))/INDEX($D$269:$D$305,MATCH($F226,$B$269:$B$305,0)),SUMIFS('Input-Ext Allocators'!D$8:D$63,'Input-Ext Allocators'!$B$8:$B$63,$F226))*$D226</f>
        <v>0</v>
      </c>
      <c r="H226" s="143">
        <f ca="1">IFERROR(INDEX(H$269:H$305,MATCH($F226,$B$269:$B$305,0))/INDEX($D$269:$D$305,MATCH($F226,$B$269:$B$305,0)),SUMIFS('Input-Ext Allocators'!E$8:E$63,'Input-Ext Allocators'!$B$8:$B$63,$F226))*$D226</f>
        <v>0</v>
      </c>
      <c r="I226" s="143">
        <f ca="1">IFERROR(INDEX(I$269:I$305,MATCH($F226,$B$269:$B$305,0))/INDEX($D$269:$D$305,MATCH($F226,$B$269:$B$305,0)),SUMIFS('Input-Ext Allocators'!F$8:F$63,'Input-Ext Allocators'!$B$8:$B$63,$F226))*$D226</f>
        <v>0</v>
      </c>
      <c r="J226" s="143">
        <f ca="1">IFERROR(INDEX(J$269:J$305,MATCH($F226,$B$269:$B$305,0))/INDEX($D$269:$D$305,MATCH($F226,$B$269:$B$305,0)),SUMIFS('Input-Ext Allocators'!G$8:G$63,'Input-Ext Allocators'!$B$8:$B$63,$F226))*$D226</f>
        <v>0</v>
      </c>
      <c r="K226" s="143">
        <f ca="1">IFERROR(INDEX(K$269:K$305,MATCH($F226,$B$269:$B$305,0))/INDEX($D$269:$D$305,MATCH($F226,$B$269:$B$305,0)),SUMIFS('Input-Ext Allocators'!H$8:H$63,'Input-Ext Allocators'!$B$8:$B$63,$F226))*$D226</f>
        <v>0</v>
      </c>
      <c r="L226" s="143">
        <f ca="1">IFERROR(INDEX(L$269:L$305,MATCH($F226,$B$269:$B$305,0))/INDEX($D$269:$D$305,MATCH($F226,$B$269:$B$305,0)),SUMIFS('Input-Ext Allocators'!I$8:I$63,'Input-Ext Allocators'!$B$8:$B$63,$F226))*$D226</f>
        <v>0</v>
      </c>
      <c r="M226" s="143">
        <f ca="1">IFERROR(INDEX(M$269:M$305,MATCH($F226,$B$269:$B$305,0))/INDEX($D$269:$D$305,MATCH($F226,$B$269:$B$305,0)),SUMIFS('Input-Ext Allocators'!J$8:J$63,'Input-Ext Allocators'!$B$8:$B$63,$F226))*$D226</f>
        <v>0</v>
      </c>
      <c r="N226" s="143">
        <f ca="1">IFERROR(INDEX(N$269:N$305,MATCH($F226,$B$269:$B$305,0))/INDEX($D$269:$D$305,MATCH($F226,$B$269:$B$305,0)),SUMIFS('Input-Ext Allocators'!K$8:K$63,'Input-Ext Allocators'!$B$8:$B$63,$F226))*$D226</f>
        <v>0</v>
      </c>
      <c r="O226" s="143">
        <f ca="1">IFERROR(INDEX(O$269:O$305,MATCH($F226,$B$269:$B$305,0))/INDEX($D$269:$D$305,MATCH($F226,$B$269:$B$305,0)),SUMIFS('Input-Ext Allocators'!L$8:L$63,'Input-Ext Allocators'!$B$8:$B$63,$F226))*$D226</f>
        <v>0</v>
      </c>
      <c r="P226" s="143">
        <f ca="1">IFERROR(INDEX(P$269:P$305,MATCH($F226,$B$269:$B$305,0))/INDEX($D$269:$D$305,MATCH($F226,$B$269:$B$305,0)),SUMIFS('Input-Ext Allocators'!M$8:M$63,'Input-Ext Allocators'!$B$8:$B$63,$F226))*$D226</f>
        <v>0</v>
      </c>
      <c r="Q226" s="143">
        <f ca="1">IFERROR(INDEX(Q$269:Q$305,MATCH($F226,$B$269:$B$305,0))/INDEX($D$269:$D$305,MATCH($F226,$B$269:$B$305,0)),SUMIFS('Input-Ext Allocators'!N$8:N$63,'Input-Ext Allocators'!$B$8:$B$63,$F226))*$D226</f>
        <v>0</v>
      </c>
      <c r="R226" s="143">
        <f ca="1">IFERROR(INDEX(R$269:R$305,MATCH($F226,$B$269:$B$305,0))/INDEX($D$269:$D$305,MATCH($F226,$B$269:$B$305,0)),SUMIFS('Input-Ext Allocators'!O$8:O$63,'Input-Ext Allocators'!$B$8:$B$63,$F226))*$D226</f>
        <v>0</v>
      </c>
      <c r="S226" s="143">
        <f ca="1">IFERROR(INDEX(S$269:S$305,MATCH($F226,$B$269:$B$305,0))/INDEX($D$269:$D$305,MATCH($F226,$B$269:$B$305,0)),SUMIFS('Input-Ext Allocators'!P$8:P$63,'Input-Ext Allocators'!$B$8:$B$63,$F226))*$D226</f>
        <v>0</v>
      </c>
      <c r="T226" s="143">
        <f ca="1">IFERROR(INDEX(T$269:T$305,MATCH($F226,$B$269:$B$305,0))/INDEX($D$269:$D$305,MATCH($F226,$B$269:$B$305,0)),SUMIFS('Input-Ext Allocators'!Q$8:Q$63,'Input-Ext Allocators'!$B$8:$B$63,$F226))*$D226</f>
        <v>0</v>
      </c>
      <c r="U226" s="143">
        <f ca="1">IFERROR(INDEX(U$269:U$305,MATCH($F226,$B$269:$B$305,0))/INDEX($D$269:$D$305,MATCH($F226,$B$269:$B$305,0)),SUMIFS('Input-Ext Allocators'!R$8:R$63,'Input-Ext Allocators'!$B$8:$B$63,$F226))*$D226</f>
        <v>0</v>
      </c>
      <c r="V226" s="143">
        <f ca="1">IFERROR(INDEX(V$269:V$305,MATCH($F226,$B$269:$B$305,0))/INDEX($D$269:$D$305,MATCH($F226,$B$269:$B$305,0)),SUMIFS('Input-Ext Allocators'!S$8:S$63,'Input-Ext Allocators'!$B$8:$B$63,$F226))*$D226</f>
        <v>0</v>
      </c>
      <c r="W226" s="143">
        <f ca="1">IFERROR(INDEX(W$269:W$305,MATCH($F226,$B$269:$B$305,0))/INDEX($D$269:$D$305,MATCH($F226,$B$269:$B$305,0)),SUMIFS('Input-Ext Allocators'!T$8:T$63,'Input-Ext Allocators'!$B$8:$B$63,$F226))*$D226</f>
        <v>0</v>
      </c>
      <c r="X226" s="143">
        <f ca="1">IFERROR(INDEX(X$269:X$305,MATCH($F226,$B$269:$B$305,0))/INDEX($D$269:$D$305,MATCH($F226,$B$269:$B$305,0)),SUMIFS('Input-Ext Allocators'!U$8:U$63,'Input-Ext Allocators'!$B$8:$B$63,$F226))*$D226</f>
        <v>0</v>
      </c>
      <c r="Y226" s="143">
        <f ca="1">IFERROR(INDEX(Y$269:Y$305,MATCH($F226,$B$269:$B$305,0))/INDEX($D$269:$D$305,MATCH($F226,$B$269:$B$305,0)),SUMIFS('Input-Ext Allocators'!V$8:V$63,'Input-Ext Allocators'!$B$8:$B$63,$F226))*$D226</f>
        <v>0</v>
      </c>
      <c r="Z226" s="143">
        <f ca="1">IFERROR(INDEX(Z$269:Z$305,MATCH($F226,$B$269:$B$305,0))/INDEX($D$269:$D$305,MATCH($F226,$B$269:$B$305,0)),SUMIFS('Input-Ext Allocators'!W$8:W$63,'Input-Ext Allocators'!$B$8:$B$63,$F226))*$D226</f>
        <v>0</v>
      </c>
    </row>
    <row r="227" spans="1:26" outlineLevel="1">
      <c r="A227" s="113">
        <f>IF(ISBLANK('Input-Accounts'!A227),"",'Input-Accounts'!A227)</f>
        <v>195</v>
      </c>
      <c r="B227" s="17" t="str">
        <f>IF(ISBLANK('Input-Accounts'!B227),"",'Input-Accounts'!B227)</f>
        <v>Structures and Improvements</v>
      </c>
      <c r="C227" s="113">
        <f>IF(ISBLANK('Input-Accounts'!C227),"",'Input-Accounts'!C227)</f>
        <v>390</v>
      </c>
      <c r="D227" s="143">
        <f t="shared" ca="1" si="60"/>
        <v>4675.0190498991842</v>
      </c>
      <c r="E227" s="143">
        <f t="shared" ca="1" si="61"/>
        <v>0</v>
      </c>
      <c r="F227" s="89" t="str" cm="1">
        <f t="array" aca="1" ref="F227" ca="1">IF(D227=0,"-",IF('Input-Accounts'!$E227&lt;&gt;0,'Input-Accounts'!$E227,INDEX('Input-Accounts'!$H227:$J227,,MATCH($F$6,'Input-Accounts'!$H$6:$J$6,0))))</f>
        <v>INT_T&amp;D_PLANT</v>
      </c>
      <c r="G227" s="143">
        <f ca="1">IFERROR(INDEX(G$269:G$305,MATCH($F227,$B$269:$B$305,0))/INDEX($D$269:$D$305,MATCH($F227,$B$269:$B$305,0)),SUMIFS('Input-Ext Allocators'!D$8:D$63,'Input-Ext Allocators'!$B$8:$B$63,$F227))*$D227</f>
        <v>850.42871474983815</v>
      </c>
      <c r="H227" s="143">
        <f ca="1">IFERROR(INDEX(H$269:H$305,MATCH($F227,$B$269:$B$305,0))/INDEX($D$269:$D$305,MATCH($F227,$B$269:$B$305,0)),SUMIFS('Input-Ext Allocators'!E$8:E$63,'Input-Ext Allocators'!$B$8:$B$63,$F227))*$D227</f>
        <v>583.43105094596081</v>
      </c>
      <c r="I227" s="143">
        <f ca="1">IFERROR(INDEX(I$269:I$305,MATCH($F227,$B$269:$B$305,0))/INDEX($D$269:$D$305,MATCH($F227,$B$269:$B$305,0)),SUMIFS('Input-Ext Allocators'!F$8:F$63,'Input-Ext Allocators'!$B$8:$B$63,$F227))*$D227</f>
        <v>63.398052466832169</v>
      </c>
      <c r="J227" s="143">
        <f ca="1">IFERROR(INDEX(J$269:J$305,MATCH($F227,$B$269:$B$305,0))/INDEX($D$269:$D$305,MATCH($F227,$B$269:$B$305,0)),SUMIFS('Input-Ext Allocators'!G$8:G$63,'Input-Ext Allocators'!$B$8:$B$63,$F227))*$D227</f>
        <v>79.700698900906687</v>
      </c>
      <c r="K227" s="143">
        <f ca="1">IFERROR(INDEX(K$269:K$305,MATCH($F227,$B$269:$B$305,0))/INDEX($D$269:$D$305,MATCH($F227,$B$269:$B$305,0)),SUMIFS('Input-Ext Allocators'!H$8:H$63,'Input-Ext Allocators'!$B$8:$B$63,$F227))*$D227</f>
        <v>7.8752344809003798</v>
      </c>
      <c r="L227" s="143">
        <f ca="1">IFERROR(INDEX(L$269:L$305,MATCH($F227,$B$269:$B$305,0))/INDEX($D$269:$D$305,MATCH($F227,$B$269:$B$305,0)),SUMIFS('Input-Ext Allocators'!I$8:I$63,'Input-Ext Allocators'!$B$8:$B$63,$F227))*$D227</f>
        <v>2435.2502445413402</v>
      </c>
      <c r="M227" s="143">
        <f ca="1">IFERROR(INDEX(M$269:M$305,MATCH($F227,$B$269:$B$305,0))/INDEX($D$269:$D$305,MATCH($F227,$B$269:$B$305,0)),SUMIFS('Input-Ext Allocators'!J$8:J$63,'Input-Ext Allocators'!$B$8:$B$63,$F227))*$D227</f>
        <v>654.93505381340572</v>
      </c>
      <c r="N227" s="143">
        <f ca="1">IFERROR(INDEX(N$269:N$305,MATCH($F227,$B$269:$B$305,0))/INDEX($D$269:$D$305,MATCH($F227,$B$269:$B$305,0)),SUMIFS('Input-Ext Allocators'!K$8:K$63,'Input-Ext Allocators'!$B$8:$B$63,$F227))*$D227</f>
        <v>0</v>
      </c>
      <c r="O227" s="143">
        <f ca="1">IFERROR(INDEX(O$269:O$305,MATCH($F227,$B$269:$B$305,0))/INDEX($D$269:$D$305,MATCH($F227,$B$269:$B$305,0)),SUMIFS('Input-Ext Allocators'!L$8:L$63,'Input-Ext Allocators'!$B$8:$B$63,$F227))*$D227</f>
        <v>0</v>
      </c>
      <c r="P227" s="143">
        <f ca="1">IFERROR(INDEX(P$269:P$305,MATCH($F227,$B$269:$B$305,0))/INDEX($D$269:$D$305,MATCH($F227,$B$269:$B$305,0)),SUMIFS('Input-Ext Allocators'!M$8:M$63,'Input-Ext Allocators'!$B$8:$B$63,$F227))*$D227</f>
        <v>0</v>
      </c>
      <c r="Q227" s="143">
        <f ca="1">IFERROR(INDEX(Q$269:Q$305,MATCH($F227,$B$269:$B$305,0))/INDEX($D$269:$D$305,MATCH($F227,$B$269:$B$305,0)),SUMIFS('Input-Ext Allocators'!N$8:N$63,'Input-Ext Allocators'!$B$8:$B$63,$F227))*$D227</f>
        <v>0</v>
      </c>
      <c r="R227" s="143">
        <f ca="1">IFERROR(INDEX(R$269:R$305,MATCH($F227,$B$269:$B$305,0))/INDEX($D$269:$D$305,MATCH($F227,$B$269:$B$305,0)),SUMIFS('Input-Ext Allocators'!O$8:O$63,'Input-Ext Allocators'!$B$8:$B$63,$F227))*$D227</f>
        <v>0</v>
      </c>
      <c r="S227" s="143">
        <f ca="1">IFERROR(INDEX(S$269:S$305,MATCH($F227,$B$269:$B$305,0))/INDEX($D$269:$D$305,MATCH($F227,$B$269:$B$305,0)),SUMIFS('Input-Ext Allocators'!P$8:P$63,'Input-Ext Allocators'!$B$8:$B$63,$F227))*$D227</f>
        <v>0</v>
      </c>
      <c r="T227" s="143">
        <f ca="1">IFERROR(INDEX(T$269:T$305,MATCH($F227,$B$269:$B$305,0))/INDEX($D$269:$D$305,MATCH($F227,$B$269:$B$305,0)),SUMIFS('Input-Ext Allocators'!Q$8:Q$63,'Input-Ext Allocators'!$B$8:$B$63,$F227))*$D227</f>
        <v>0</v>
      </c>
      <c r="U227" s="143">
        <f ca="1">IFERROR(INDEX(U$269:U$305,MATCH($F227,$B$269:$B$305,0))/INDEX($D$269:$D$305,MATCH($F227,$B$269:$B$305,0)),SUMIFS('Input-Ext Allocators'!R$8:R$63,'Input-Ext Allocators'!$B$8:$B$63,$F227))*$D227</f>
        <v>0</v>
      </c>
      <c r="V227" s="143">
        <f ca="1">IFERROR(INDEX(V$269:V$305,MATCH($F227,$B$269:$B$305,0))/INDEX($D$269:$D$305,MATCH($F227,$B$269:$B$305,0)),SUMIFS('Input-Ext Allocators'!S$8:S$63,'Input-Ext Allocators'!$B$8:$B$63,$F227))*$D227</f>
        <v>0</v>
      </c>
      <c r="W227" s="143">
        <f ca="1">IFERROR(INDEX(W$269:W$305,MATCH($F227,$B$269:$B$305,0))/INDEX($D$269:$D$305,MATCH($F227,$B$269:$B$305,0)),SUMIFS('Input-Ext Allocators'!T$8:T$63,'Input-Ext Allocators'!$B$8:$B$63,$F227))*$D227</f>
        <v>0</v>
      </c>
      <c r="X227" s="143">
        <f ca="1">IFERROR(INDEX(X$269:X$305,MATCH($F227,$B$269:$B$305,0))/INDEX($D$269:$D$305,MATCH($F227,$B$269:$B$305,0)),SUMIFS('Input-Ext Allocators'!U$8:U$63,'Input-Ext Allocators'!$B$8:$B$63,$F227))*$D227</f>
        <v>0</v>
      </c>
      <c r="Y227" s="143">
        <f ca="1">IFERROR(INDEX(Y$269:Y$305,MATCH($F227,$B$269:$B$305,0))/INDEX($D$269:$D$305,MATCH($F227,$B$269:$B$305,0)),SUMIFS('Input-Ext Allocators'!V$8:V$63,'Input-Ext Allocators'!$B$8:$B$63,$F227))*$D227</f>
        <v>0</v>
      </c>
      <c r="Z227" s="143">
        <f ca="1">IFERROR(INDEX(Z$269:Z$305,MATCH($F227,$B$269:$B$305,0))/INDEX($D$269:$D$305,MATCH($F227,$B$269:$B$305,0)),SUMIFS('Input-Ext Allocators'!W$8:W$63,'Input-Ext Allocators'!$B$8:$B$63,$F227))*$D227</f>
        <v>0</v>
      </c>
    </row>
    <row r="228" spans="1:26" outlineLevel="1">
      <c r="A228" s="113">
        <f>IF(ISBLANK('Input-Accounts'!A228),"",'Input-Accounts'!A228)</f>
        <v>196</v>
      </c>
      <c r="B228" s="17" t="str">
        <f>IF(ISBLANK('Input-Accounts'!B228),"",'Input-Accounts'!B228)</f>
        <v>Office Furniture and Equipment</v>
      </c>
      <c r="C228" s="113">
        <f>IF(ISBLANK('Input-Accounts'!C228),"",'Input-Accounts'!C228)</f>
        <v>391</v>
      </c>
      <c r="D228" s="143">
        <f t="shared" ca="1" si="60"/>
        <v>15573.042710322547</v>
      </c>
      <c r="E228" s="143">
        <f t="shared" ca="1" si="61"/>
        <v>0</v>
      </c>
      <c r="F228" s="89" t="str" cm="1">
        <f t="array" aca="1" ref="F228" ca="1">IF(D228=0,"-",IF('Input-Accounts'!$E228&lt;&gt;0,'Input-Accounts'!$E228,INDEX('Input-Accounts'!$H228:$J228,,MATCH($F$6,'Input-Accounts'!$H$6:$J$6,0))))</f>
        <v>INT_T&amp;D_PLANT</v>
      </c>
      <c r="G228" s="143">
        <f ca="1">IFERROR(INDEX(G$269:G$305,MATCH($F228,$B$269:$B$305,0))/INDEX($D$269:$D$305,MATCH($F228,$B$269:$B$305,0)),SUMIFS('Input-Ext Allocators'!D$8:D$63,'Input-Ext Allocators'!$B$8:$B$63,$F228))*$D228</f>
        <v>2832.878872904173</v>
      </c>
      <c r="H228" s="143">
        <f ca="1">IFERROR(INDEX(H$269:H$305,MATCH($F228,$B$269:$B$305,0))/INDEX($D$269:$D$305,MATCH($F228,$B$269:$B$305,0)),SUMIFS('Input-Ext Allocators'!E$8:E$63,'Input-Ext Allocators'!$B$8:$B$63,$F228))*$D228</f>
        <v>1943.4780003956882</v>
      </c>
      <c r="I228" s="143">
        <f ca="1">IFERROR(INDEX(I$269:I$305,MATCH($F228,$B$269:$B$305,0))/INDEX($D$269:$D$305,MATCH($F228,$B$269:$B$305,0)),SUMIFS('Input-Ext Allocators'!F$8:F$63,'Input-Ext Allocators'!$B$8:$B$63,$F228))*$D228</f>
        <v>211.1864290346663</v>
      </c>
      <c r="J228" s="143">
        <f ca="1">IFERROR(INDEX(J$269:J$305,MATCH($F228,$B$269:$B$305,0))/INDEX($D$269:$D$305,MATCH($F228,$B$269:$B$305,0)),SUMIFS('Input-Ext Allocators'!G$8:G$63,'Input-Ext Allocators'!$B$8:$B$63,$F228))*$D228</f>
        <v>265.4924770954982</v>
      </c>
      <c r="K228" s="143">
        <f ca="1">IFERROR(INDEX(K$269:K$305,MATCH($F228,$B$269:$B$305,0))/INDEX($D$269:$D$305,MATCH($F228,$B$269:$B$305,0)),SUMIFS('Input-Ext Allocators'!H$8:H$63,'Input-Ext Allocators'!$B$8:$B$63,$F228))*$D228</f>
        <v>26.233339718158188</v>
      </c>
      <c r="L228" s="143">
        <f ca="1">IFERROR(INDEX(L$269:L$305,MATCH($F228,$B$269:$B$305,0))/INDEX($D$269:$D$305,MATCH($F228,$B$269:$B$305,0)),SUMIFS('Input-Ext Allocators'!I$8:I$63,'Input-Ext Allocators'!$B$8:$B$63,$F228))*$D228</f>
        <v>8112.1072799443564</v>
      </c>
      <c r="M228" s="143">
        <f ca="1">IFERROR(INDEX(M$269:M$305,MATCH($F228,$B$269:$B$305,0))/INDEX($D$269:$D$305,MATCH($F228,$B$269:$B$305,0)),SUMIFS('Input-Ext Allocators'!J$8:J$63,'Input-Ext Allocators'!$B$8:$B$63,$F228))*$D228</f>
        <v>2181.6663112300066</v>
      </c>
      <c r="N228" s="143">
        <f ca="1">IFERROR(INDEX(N$269:N$305,MATCH($F228,$B$269:$B$305,0))/INDEX($D$269:$D$305,MATCH($F228,$B$269:$B$305,0)),SUMIFS('Input-Ext Allocators'!K$8:K$63,'Input-Ext Allocators'!$B$8:$B$63,$F228))*$D228</f>
        <v>0</v>
      </c>
      <c r="O228" s="143">
        <f ca="1">IFERROR(INDEX(O$269:O$305,MATCH($F228,$B$269:$B$305,0))/INDEX($D$269:$D$305,MATCH($F228,$B$269:$B$305,0)),SUMIFS('Input-Ext Allocators'!L$8:L$63,'Input-Ext Allocators'!$B$8:$B$63,$F228))*$D228</f>
        <v>0</v>
      </c>
      <c r="P228" s="143">
        <f ca="1">IFERROR(INDEX(P$269:P$305,MATCH($F228,$B$269:$B$305,0))/INDEX($D$269:$D$305,MATCH($F228,$B$269:$B$305,0)),SUMIFS('Input-Ext Allocators'!M$8:M$63,'Input-Ext Allocators'!$B$8:$B$63,$F228))*$D228</f>
        <v>0</v>
      </c>
      <c r="Q228" s="143">
        <f ca="1">IFERROR(INDEX(Q$269:Q$305,MATCH($F228,$B$269:$B$305,0))/INDEX($D$269:$D$305,MATCH($F228,$B$269:$B$305,0)),SUMIFS('Input-Ext Allocators'!N$8:N$63,'Input-Ext Allocators'!$B$8:$B$63,$F228))*$D228</f>
        <v>0</v>
      </c>
      <c r="R228" s="143">
        <f ca="1">IFERROR(INDEX(R$269:R$305,MATCH($F228,$B$269:$B$305,0))/INDEX($D$269:$D$305,MATCH($F228,$B$269:$B$305,0)),SUMIFS('Input-Ext Allocators'!O$8:O$63,'Input-Ext Allocators'!$B$8:$B$63,$F228))*$D228</f>
        <v>0</v>
      </c>
      <c r="S228" s="143">
        <f ca="1">IFERROR(INDEX(S$269:S$305,MATCH($F228,$B$269:$B$305,0))/INDEX($D$269:$D$305,MATCH($F228,$B$269:$B$305,0)),SUMIFS('Input-Ext Allocators'!P$8:P$63,'Input-Ext Allocators'!$B$8:$B$63,$F228))*$D228</f>
        <v>0</v>
      </c>
      <c r="T228" s="143">
        <f ca="1">IFERROR(INDEX(T$269:T$305,MATCH($F228,$B$269:$B$305,0))/INDEX($D$269:$D$305,MATCH($F228,$B$269:$B$305,0)),SUMIFS('Input-Ext Allocators'!Q$8:Q$63,'Input-Ext Allocators'!$B$8:$B$63,$F228))*$D228</f>
        <v>0</v>
      </c>
      <c r="U228" s="143">
        <f ca="1">IFERROR(INDEX(U$269:U$305,MATCH($F228,$B$269:$B$305,0))/INDEX($D$269:$D$305,MATCH($F228,$B$269:$B$305,0)),SUMIFS('Input-Ext Allocators'!R$8:R$63,'Input-Ext Allocators'!$B$8:$B$63,$F228))*$D228</f>
        <v>0</v>
      </c>
      <c r="V228" s="143">
        <f ca="1">IFERROR(INDEX(V$269:V$305,MATCH($F228,$B$269:$B$305,0))/INDEX($D$269:$D$305,MATCH($F228,$B$269:$B$305,0)),SUMIFS('Input-Ext Allocators'!S$8:S$63,'Input-Ext Allocators'!$B$8:$B$63,$F228))*$D228</f>
        <v>0</v>
      </c>
      <c r="W228" s="143">
        <f ca="1">IFERROR(INDEX(W$269:W$305,MATCH($F228,$B$269:$B$305,0))/INDEX($D$269:$D$305,MATCH($F228,$B$269:$B$305,0)),SUMIFS('Input-Ext Allocators'!T$8:T$63,'Input-Ext Allocators'!$B$8:$B$63,$F228))*$D228</f>
        <v>0</v>
      </c>
      <c r="X228" s="143">
        <f ca="1">IFERROR(INDEX(X$269:X$305,MATCH($F228,$B$269:$B$305,0))/INDEX($D$269:$D$305,MATCH($F228,$B$269:$B$305,0)),SUMIFS('Input-Ext Allocators'!U$8:U$63,'Input-Ext Allocators'!$B$8:$B$63,$F228))*$D228</f>
        <v>0</v>
      </c>
      <c r="Y228" s="143">
        <f ca="1">IFERROR(INDEX(Y$269:Y$305,MATCH($F228,$B$269:$B$305,0))/INDEX($D$269:$D$305,MATCH($F228,$B$269:$B$305,0)),SUMIFS('Input-Ext Allocators'!V$8:V$63,'Input-Ext Allocators'!$B$8:$B$63,$F228))*$D228</f>
        <v>0</v>
      </c>
      <c r="Z228" s="143">
        <f ca="1">IFERROR(INDEX(Z$269:Z$305,MATCH($F228,$B$269:$B$305,0))/INDEX($D$269:$D$305,MATCH($F228,$B$269:$B$305,0)),SUMIFS('Input-Ext Allocators'!W$8:W$63,'Input-Ext Allocators'!$B$8:$B$63,$F228))*$D228</f>
        <v>0</v>
      </c>
    </row>
    <row r="229" spans="1:26" outlineLevel="1">
      <c r="A229" s="113">
        <f>IF(ISBLANK('Input-Accounts'!A229),"",'Input-Accounts'!A229)</f>
        <v>197</v>
      </c>
      <c r="B229" s="17" t="str">
        <f>IF(ISBLANK('Input-Accounts'!B229),"",'Input-Accounts'!B229)</f>
        <v>Transportation Equipment</v>
      </c>
      <c r="C229" s="113">
        <f>IF(ISBLANK('Input-Accounts'!C229),"",'Input-Accounts'!C229)</f>
        <v>392</v>
      </c>
      <c r="D229" s="143">
        <f t="shared" ca="1" si="60"/>
        <v>0</v>
      </c>
      <c r="E229" s="143">
        <f t="shared" ca="1" si="61"/>
        <v>0</v>
      </c>
      <c r="F229" s="89" t="str" cm="1">
        <f t="array" aca="1" ref="F229" ca="1">IF(D229=0,"-",IF('Input-Accounts'!$E229&lt;&gt;0,'Input-Accounts'!$E229,INDEX('Input-Accounts'!$H229:$J229,,MATCH($F$6,'Input-Accounts'!$H$6:$J$6,0))))</f>
        <v>-</v>
      </c>
      <c r="G229" s="143">
        <f ca="1">IFERROR(INDEX(G$269:G$305,MATCH($F229,$B$269:$B$305,0))/INDEX($D$269:$D$305,MATCH($F229,$B$269:$B$305,0)),SUMIFS('Input-Ext Allocators'!D$8:D$63,'Input-Ext Allocators'!$B$8:$B$63,$F229))*$D229</f>
        <v>0</v>
      </c>
      <c r="H229" s="143">
        <f ca="1">IFERROR(INDEX(H$269:H$305,MATCH($F229,$B$269:$B$305,0))/INDEX($D$269:$D$305,MATCH($F229,$B$269:$B$305,0)),SUMIFS('Input-Ext Allocators'!E$8:E$63,'Input-Ext Allocators'!$B$8:$B$63,$F229))*$D229</f>
        <v>0</v>
      </c>
      <c r="I229" s="143">
        <f ca="1">IFERROR(INDEX(I$269:I$305,MATCH($F229,$B$269:$B$305,0))/INDEX($D$269:$D$305,MATCH($F229,$B$269:$B$305,0)),SUMIFS('Input-Ext Allocators'!F$8:F$63,'Input-Ext Allocators'!$B$8:$B$63,$F229))*$D229</f>
        <v>0</v>
      </c>
      <c r="J229" s="143">
        <f ca="1">IFERROR(INDEX(J$269:J$305,MATCH($F229,$B$269:$B$305,0))/INDEX($D$269:$D$305,MATCH($F229,$B$269:$B$305,0)),SUMIFS('Input-Ext Allocators'!G$8:G$63,'Input-Ext Allocators'!$B$8:$B$63,$F229))*$D229</f>
        <v>0</v>
      </c>
      <c r="K229" s="143">
        <f ca="1">IFERROR(INDEX(K$269:K$305,MATCH($F229,$B$269:$B$305,0))/INDEX($D$269:$D$305,MATCH($F229,$B$269:$B$305,0)),SUMIFS('Input-Ext Allocators'!H$8:H$63,'Input-Ext Allocators'!$B$8:$B$63,$F229))*$D229</f>
        <v>0</v>
      </c>
      <c r="L229" s="143">
        <f ca="1">IFERROR(INDEX(L$269:L$305,MATCH($F229,$B$269:$B$305,0))/INDEX($D$269:$D$305,MATCH($F229,$B$269:$B$305,0)),SUMIFS('Input-Ext Allocators'!I$8:I$63,'Input-Ext Allocators'!$B$8:$B$63,$F229))*$D229</f>
        <v>0</v>
      </c>
      <c r="M229" s="143">
        <f ca="1">IFERROR(INDEX(M$269:M$305,MATCH($F229,$B$269:$B$305,0))/INDEX($D$269:$D$305,MATCH($F229,$B$269:$B$305,0)),SUMIFS('Input-Ext Allocators'!J$8:J$63,'Input-Ext Allocators'!$B$8:$B$63,$F229))*$D229</f>
        <v>0</v>
      </c>
      <c r="N229" s="143">
        <f ca="1">IFERROR(INDEX(N$269:N$305,MATCH($F229,$B$269:$B$305,0))/INDEX($D$269:$D$305,MATCH($F229,$B$269:$B$305,0)),SUMIFS('Input-Ext Allocators'!K$8:K$63,'Input-Ext Allocators'!$B$8:$B$63,$F229))*$D229</f>
        <v>0</v>
      </c>
      <c r="O229" s="143">
        <f ca="1">IFERROR(INDEX(O$269:O$305,MATCH($F229,$B$269:$B$305,0))/INDEX($D$269:$D$305,MATCH($F229,$B$269:$B$305,0)),SUMIFS('Input-Ext Allocators'!L$8:L$63,'Input-Ext Allocators'!$B$8:$B$63,$F229))*$D229</f>
        <v>0</v>
      </c>
      <c r="P229" s="143">
        <f ca="1">IFERROR(INDEX(P$269:P$305,MATCH($F229,$B$269:$B$305,0))/INDEX($D$269:$D$305,MATCH($F229,$B$269:$B$305,0)),SUMIFS('Input-Ext Allocators'!M$8:M$63,'Input-Ext Allocators'!$B$8:$B$63,$F229))*$D229</f>
        <v>0</v>
      </c>
      <c r="Q229" s="143">
        <f ca="1">IFERROR(INDEX(Q$269:Q$305,MATCH($F229,$B$269:$B$305,0))/INDEX($D$269:$D$305,MATCH($F229,$B$269:$B$305,0)),SUMIFS('Input-Ext Allocators'!N$8:N$63,'Input-Ext Allocators'!$B$8:$B$63,$F229))*$D229</f>
        <v>0</v>
      </c>
      <c r="R229" s="143">
        <f ca="1">IFERROR(INDEX(R$269:R$305,MATCH($F229,$B$269:$B$305,0))/INDEX($D$269:$D$305,MATCH($F229,$B$269:$B$305,0)),SUMIFS('Input-Ext Allocators'!O$8:O$63,'Input-Ext Allocators'!$B$8:$B$63,$F229))*$D229</f>
        <v>0</v>
      </c>
      <c r="S229" s="143">
        <f ca="1">IFERROR(INDEX(S$269:S$305,MATCH($F229,$B$269:$B$305,0))/INDEX($D$269:$D$305,MATCH($F229,$B$269:$B$305,0)),SUMIFS('Input-Ext Allocators'!P$8:P$63,'Input-Ext Allocators'!$B$8:$B$63,$F229))*$D229</f>
        <v>0</v>
      </c>
      <c r="T229" s="143">
        <f ca="1">IFERROR(INDEX(T$269:T$305,MATCH($F229,$B$269:$B$305,0))/INDEX($D$269:$D$305,MATCH($F229,$B$269:$B$305,0)),SUMIFS('Input-Ext Allocators'!Q$8:Q$63,'Input-Ext Allocators'!$B$8:$B$63,$F229))*$D229</f>
        <v>0</v>
      </c>
      <c r="U229" s="143">
        <f ca="1">IFERROR(INDEX(U$269:U$305,MATCH($F229,$B$269:$B$305,0))/INDEX($D$269:$D$305,MATCH($F229,$B$269:$B$305,0)),SUMIFS('Input-Ext Allocators'!R$8:R$63,'Input-Ext Allocators'!$B$8:$B$63,$F229))*$D229</f>
        <v>0</v>
      </c>
      <c r="V229" s="143">
        <f ca="1">IFERROR(INDEX(V$269:V$305,MATCH($F229,$B$269:$B$305,0))/INDEX($D$269:$D$305,MATCH($F229,$B$269:$B$305,0)),SUMIFS('Input-Ext Allocators'!S$8:S$63,'Input-Ext Allocators'!$B$8:$B$63,$F229))*$D229</f>
        <v>0</v>
      </c>
      <c r="W229" s="143">
        <f ca="1">IFERROR(INDEX(W$269:W$305,MATCH($F229,$B$269:$B$305,0))/INDEX($D$269:$D$305,MATCH($F229,$B$269:$B$305,0)),SUMIFS('Input-Ext Allocators'!T$8:T$63,'Input-Ext Allocators'!$B$8:$B$63,$F229))*$D229</f>
        <v>0</v>
      </c>
      <c r="X229" s="143">
        <f ca="1">IFERROR(INDEX(X$269:X$305,MATCH($F229,$B$269:$B$305,0))/INDEX($D$269:$D$305,MATCH($F229,$B$269:$B$305,0)),SUMIFS('Input-Ext Allocators'!U$8:U$63,'Input-Ext Allocators'!$B$8:$B$63,$F229))*$D229</f>
        <v>0</v>
      </c>
      <c r="Y229" s="143">
        <f ca="1">IFERROR(INDEX(Y$269:Y$305,MATCH($F229,$B$269:$B$305,0))/INDEX($D$269:$D$305,MATCH($F229,$B$269:$B$305,0)),SUMIFS('Input-Ext Allocators'!V$8:V$63,'Input-Ext Allocators'!$B$8:$B$63,$F229))*$D229</f>
        <v>0</v>
      </c>
      <c r="Z229" s="143">
        <f ca="1">IFERROR(INDEX(Z$269:Z$305,MATCH($F229,$B$269:$B$305,0))/INDEX($D$269:$D$305,MATCH($F229,$B$269:$B$305,0)),SUMIFS('Input-Ext Allocators'!W$8:W$63,'Input-Ext Allocators'!$B$8:$B$63,$F229))*$D229</f>
        <v>0</v>
      </c>
    </row>
    <row r="230" spans="1:26" outlineLevel="1">
      <c r="A230" s="113">
        <f>IF(ISBLANK('Input-Accounts'!A230),"",'Input-Accounts'!A230)</f>
        <v>198</v>
      </c>
      <c r="B230" s="17" t="str">
        <f>IF(ISBLANK('Input-Accounts'!B230),"",'Input-Accounts'!B230)</f>
        <v>Stores Equipment</v>
      </c>
      <c r="C230" s="113">
        <f>IF(ISBLANK('Input-Accounts'!C230),"",'Input-Accounts'!C230)</f>
        <v>393</v>
      </c>
      <c r="D230" s="143">
        <f t="shared" ca="1" si="60"/>
        <v>96.489320138600434</v>
      </c>
      <c r="E230" s="143">
        <f t="shared" ca="1" si="61"/>
        <v>0</v>
      </c>
      <c r="F230" s="89" t="str" cm="1">
        <f t="array" aca="1" ref="F230" ca="1">IF(D230=0,"-",IF('Input-Accounts'!$E230&lt;&gt;0,'Input-Accounts'!$E230,INDEX('Input-Accounts'!$H230:$J230,,MATCH($F$6,'Input-Accounts'!$H$6:$J$6,0))))</f>
        <v>INT_T&amp;D_PLANT</v>
      </c>
      <c r="G230" s="143">
        <f ca="1">IFERROR(INDEX(G$269:G$305,MATCH($F230,$B$269:$B$305,0))/INDEX($D$269:$D$305,MATCH($F230,$B$269:$B$305,0)),SUMIFS('Input-Ext Allocators'!D$8:D$63,'Input-Ext Allocators'!$B$8:$B$63,$F230))*$D230</f>
        <v>17.552289656301014</v>
      </c>
      <c r="H230" s="143">
        <f ca="1">IFERROR(INDEX(H$269:H$305,MATCH($F230,$B$269:$B$305,0))/INDEX($D$269:$D$305,MATCH($F230,$B$269:$B$305,0)),SUMIFS('Input-Ext Allocators'!E$8:E$63,'Input-Ext Allocators'!$B$8:$B$63,$F230))*$D230</f>
        <v>12.04163338216534</v>
      </c>
      <c r="I230" s="143">
        <f ca="1">IFERROR(INDEX(I$269:I$305,MATCH($F230,$B$269:$B$305,0))/INDEX($D$269:$D$305,MATCH($F230,$B$269:$B$305,0)),SUMIFS('Input-Ext Allocators'!F$8:F$63,'Input-Ext Allocators'!$B$8:$B$63,$F230))*$D230</f>
        <v>1.3084941291881738</v>
      </c>
      <c r="J230" s="143">
        <f ca="1">IFERROR(INDEX(J$269:J$305,MATCH($F230,$B$269:$B$305,0))/INDEX($D$269:$D$305,MATCH($F230,$B$269:$B$305,0)),SUMIFS('Input-Ext Allocators'!G$8:G$63,'Input-Ext Allocators'!$B$8:$B$63,$F230))*$D230</f>
        <v>1.6449700352954975</v>
      </c>
      <c r="K230" s="143">
        <f ca="1">IFERROR(INDEX(K$269:K$305,MATCH($F230,$B$269:$B$305,0))/INDEX($D$269:$D$305,MATCH($F230,$B$269:$B$305,0)),SUMIFS('Input-Ext Allocators'!H$8:H$63,'Input-Ext Allocators'!$B$8:$B$63,$F230))*$D230</f>
        <v>0.16253966302244868</v>
      </c>
      <c r="L230" s="143">
        <f ca="1">IFERROR(INDEX(L$269:L$305,MATCH($F230,$B$269:$B$305,0))/INDEX($D$269:$D$305,MATCH($F230,$B$269:$B$305,0)),SUMIFS('Input-Ext Allocators'!I$8:I$63,'Input-Ext Allocators'!$B$8:$B$63,$F230))*$D230</f>
        <v>50.261964273326669</v>
      </c>
      <c r="M230" s="143">
        <f ca="1">IFERROR(INDEX(M$269:M$305,MATCH($F230,$B$269:$B$305,0))/INDEX($D$269:$D$305,MATCH($F230,$B$269:$B$305,0)),SUMIFS('Input-Ext Allocators'!J$8:J$63,'Input-Ext Allocators'!$B$8:$B$63,$F230))*$D230</f>
        <v>13.517428999301291</v>
      </c>
      <c r="N230" s="143">
        <f ca="1">IFERROR(INDEX(N$269:N$305,MATCH($F230,$B$269:$B$305,0))/INDEX($D$269:$D$305,MATCH($F230,$B$269:$B$305,0)),SUMIFS('Input-Ext Allocators'!K$8:K$63,'Input-Ext Allocators'!$B$8:$B$63,$F230))*$D230</f>
        <v>0</v>
      </c>
      <c r="O230" s="143">
        <f ca="1">IFERROR(INDEX(O$269:O$305,MATCH($F230,$B$269:$B$305,0))/INDEX($D$269:$D$305,MATCH($F230,$B$269:$B$305,0)),SUMIFS('Input-Ext Allocators'!L$8:L$63,'Input-Ext Allocators'!$B$8:$B$63,$F230))*$D230</f>
        <v>0</v>
      </c>
      <c r="P230" s="143">
        <f ca="1">IFERROR(INDEX(P$269:P$305,MATCH($F230,$B$269:$B$305,0))/INDEX($D$269:$D$305,MATCH($F230,$B$269:$B$305,0)),SUMIFS('Input-Ext Allocators'!M$8:M$63,'Input-Ext Allocators'!$B$8:$B$63,$F230))*$D230</f>
        <v>0</v>
      </c>
      <c r="Q230" s="143">
        <f ca="1">IFERROR(INDEX(Q$269:Q$305,MATCH($F230,$B$269:$B$305,0))/INDEX($D$269:$D$305,MATCH($F230,$B$269:$B$305,0)),SUMIFS('Input-Ext Allocators'!N$8:N$63,'Input-Ext Allocators'!$B$8:$B$63,$F230))*$D230</f>
        <v>0</v>
      </c>
      <c r="R230" s="143">
        <f ca="1">IFERROR(INDEX(R$269:R$305,MATCH($F230,$B$269:$B$305,0))/INDEX($D$269:$D$305,MATCH($F230,$B$269:$B$305,0)),SUMIFS('Input-Ext Allocators'!O$8:O$63,'Input-Ext Allocators'!$B$8:$B$63,$F230))*$D230</f>
        <v>0</v>
      </c>
      <c r="S230" s="143">
        <f ca="1">IFERROR(INDEX(S$269:S$305,MATCH($F230,$B$269:$B$305,0))/INDEX($D$269:$D$305,MATCH($F230,$B$269:$B$305,0)),SUMIFS('Input-Ext Allocators'!P$8:P$63,'Input-Ext Allocators'!$B$8:$B$63,$F230))*$D230</f>
        <v>0</v>
      </c>
      <c r="T230" s="143">
        <f ca="1">IFERROR(INDEX(T$269:T$305,MATCH($F230,$B$269:$B$305,0))/INDEX($D$269:$D$305,MATCH($F230,$B$269:$B$305,0)),SUMIFS('Input-Ext Allocators'!Q$8:Q$63,'Input-Ext Allocators'!$B$8:$B$63,$F230))*$D230</f>
        <v>0</v>
      </c>
      <c r="U230" s="143">
        <f ca="1">IFERROR(INDEX(U$269:U$305,MATCH($F230,$B$269:$B$305,0))/INDEX($D$269:$D$305,MATCH($F230,$B$269:$B$305,0)),SUMIFS('Input-Ext Allocators'!R$8:R$63,'Input-Ext Allocators'!$B$8:$B$63,$F230))*$D230</f>
        <v>0</v>
      </c>
      <c r="V230" s="143">
        <f ca="1">IFERROR(INDEX(V$269:V$305,MATCH($F230,$B$269:$B$305,0))/INDEX($D$269:$D$305,MATCH($F230,$B$269:$B$305,0)),SUMIFS('Input-Ext Allocators'!S$8:S$63,'Input-Ext Allocators'!$B$8:$B$63,$F230))*$D230</f>
        <v>0</v>
      </c>
      <c r="W230" s="143">
        <f ca="1">IFERROR(INDEX(W$269:W$305,MATCH($F230,$B$269:$B$305,0))/INDEX($D$269:$D$305,MATCH($F230,$B$269:$B$305,0)),SUMIFS('Input-Ext Allocators'!T$8:T$63,'Input-Ext Allocators'!$B$8:$B$63,$F230))*$D230</f>
        <v>0</v>
      </c>
      <c r="X230" s="143">
        <f ca="1">IFERROR(INDEX(X$269:X$305,MATCH($F230,$B$269:$B$305,0))/INDEX($D$269:$D$305,MATCH($F230,$B$269:$B$305,0)),SUMIFS('Input-Ext Allocators'!U$8:U$63,'Input-Ext Allocators'!$B$8:$B$63,$F230))*$D230</f>
        <v>0</v>
      </c>
      <c r="Y230" s="143">
        <f ca="1">IFERROR(INDEX(Y$269:Y$305,MATCH($F230,$B$269:$B$305,0))/INDEX($D$269:$D$305,MATCH($F230,$B$269:$B$305,0)),SUMIFS('Input-Ext Allocators'!V$8:V$63,'Input-Ext Allocators'!$B$8:$B$63,$F230))*$D230</f>
        <v>0</v>
      </c>
      <c r="Z230" s="143">
        <f ca="1">IFERROR(INDEX(Z$269:Z$305,MATCH($F230,$B$269:$B$305,0))/INDEX($D$269:$D$305,MATCH($F230,$B$269:$B$305,0)),SUMIFS('Input-Ext Allocators'!W$8:W$63,'Input-Ext Allocators'!$B$8:$B$63,$F230))*$D230</f>
        <v>0</v>
      </c>
    </row>
    <row r="231" spans="1:26" outlineLevel="1">
      <c r="A231" s="113">
        <f>IF(ISBLANK('Input-Accounts'!A231),"",'Input-Accounts'!A231)</f>
        <v>199</v>
      </c>
      <c r="B231" s="17" t="str">
        <f>IF(ISBLANK('Input-Accounts'!B231),"",'Input-Accounts'!B231)</f>
        <v xml:space="preserve">Tools, Shop, and Garage Equipment </v>
      </c>
      <c r="C231" s="113">
        <f>IF(ISBLANK('Input-Accounts'!C231),"",'Input-Accounts'!C231)</f>
        <v>394</v>
      </c>
      <c r="D231" s="143">
        <f t="shared" ca="1" si="60"/>
        <v>16229.460728070855</v>
      </c>
      <c r="E231" s="143">
        <f t="shared" ca="1" si="61"/>
        <v>0</v>
      </c>
      <c r="F231" s="89" t="str" cm="1">
        <f t="array" aca="1" ref="F231" ca="1">IF(D231=0,"-",IF('Input-Accounts'!$E231&lt;&gt;0,'Input-Accounts'!$E231,INDEX('Input-Accounts'!$H231:$J231,,MATCH($F$6,'Input-Accounts'!$H$6:$J$6,0))))</f>
        <v>INT_T&amp;D_PLANT</v>
      </c>
      <c r="G231" s="143">
        <f ca="1">IFERROR(INDEX(G$269:G$305,MATCH($F231,$B$269:$B$305,0))/INDEX($D$269:$D$305,MATCH($F231,$B$269:$B$305,0)),SUMIFS('Input-Ext Allocators'!D$8:D$63,'Input-Ext Allocators'!$B$8:$B$63,$F231))*$D231</f>
        <v>2952.2873127872936</v>
      </c>
      <c r="H231" s="143">
        <f ca="1">IFERROR(INDEX(H$269:H$305,MATCH($F231,$B$269:$B$305,0))/INDEX($D$269:$D$305,MATCH($F231,$B$269:$B$305,0)),SUMIFS('Input-Ext Allocators'!E$8:E$63,'Input-Ext Allocators'!$B$8:$B$63,$F231))*$D231</f>
        <v>2025.3973786628246</v>
      </c>
      <c r="I231" s="143">
        <f ca="1">IFERROR(INDEX(I$269:I$305,MATCH($F231,$B$269:$B$305,0))/INDEX($D$269:$D$305,MATCH($F231,$B$269:$B$305,0)),SUMIFS('Input-Ext Allocators'!F$8:F$63,'Input-Ext Allocators'!$B$8:$B$63,$F231))*$D231</f>
        <v>220.08813050051992</v>
      </c>
      <c r="J231" s="143">
        <f ca="1">IFERROR(INDEX(J$269:J$305,MATCH($F231,$B$269:$B$305,0))/INDEX($D$269:$D$305,MATCH($F231,$B$269:$B$305,0)),SUMIFS('Input-Ext Allocators'!G$8:G$63,'Input-Ext Allocators'!$B$8:$B$63,$F231))*$D231</f>
        <v>276.68322824052643</v>
      </c>
      <c r="K231" s="143">
        <f ca="1">IFERROR(INDEX(K$269:K$305,MATCH($F231,$B$269:$B$305,0))/INDEX($D$269:$D$305,MATCH($F231,$B$269:$B$305,0)),SUMIFS('Input-Ext Allocators'!H$8:H$63,'Input-Ext Allocators'!$B$8:$B$63,$F231))*$D231</f>
        <v>27.339099021399367</v>
      </c>
      <c r="L231" s="143">
        <f ca="1">IFERROR(INDEX(L$269:L$305,MATCH($F231,$B$269:$B$305,0))/INDEX($D$269:$D$305,MATCH($F231,$B$269:$B$305,0)),SUMIFS('Input-Ext Allocators'!I$8:I$63,'Input-Ext Allocators'!$B$8:$B$63,$F231))*$D231</f>
        <v>8454.0400338392046</v>
      </c>
      <c r="M231" s="143">
        <f ca="1">IFERROR(INDEX(M$269:M$305,MATCH($F231,$B$269:$B$305,0))/INDEX($D$269:$D$305,MATCH($F231,$B$269:$B$305,0)),SUMIFS('Input-Ext Allocators'!J$8:J$63,'Input-Ext Allocators'!$B$8:$B$63,$F231))*$D231</f>
        <v>2273.6255450190856</v>
      </c>
      <c r="N231" s="143">
        <f ca="1">IFERROR(INDEX(N$269:N$305,MATCH($F231,$B$269:$B$305,0))/INDEX($D$269:$D$305,MATCH($F231,$B$269:$B$305,0)),SUMIFS('Input-Ext Allocators'!K$8:K$63,'Input-Ext Allocators'!$B$8:$B$63,$F231))*$D231</f>
        <v>0</v>
      </c>
      <c r="O231" s="143">
        <f ca="1">IFERROR(INDEX(O$269:O$305,MATCH($F231,$B$269:$B$305,0))/INDEX($D$269:$D$305,MATCH($F231,$B$269:$B$305,0)),SUMIFS('Input-Ext Allocators'!L$8:L$63,'Input-Ext Allocators'!$B$8:$B$63,$F231))*$D231</f>
        <v>0</v>
      </c>
      <c r="P231" s="143">
        <f ca="1">IFERROR(INDEX(P$269:P$305,MATCH($F231,$B$269:$B$305,0))/INDEX($D$269:$D$305,MATCH($F231,$B$269:$B$305,0)),SUMIFS('Input-Ext Allocators'!M$8:M$63,'Input-Ext Allocators'!$B$8:$B$63,$F231))*$D231</f>
        <v>0</v>
      </c>
      <c r="Q231" s="143">
        <f ca="1">IFERROR(INDEX(Q$269:Q$305,MATCH($F231,$B$269:$B$305,0))/INDEX($D$269:$D$305,MATCH($F231,$B$269:$B$305,0)),SUMIFS('Input-Ext Allocators'!N$8:N$63,'Input-Ext Allocators'!$B$8:$B$63,$F231))*$D231</f>
        <v>0</v>
      </c>
      <c r="R231" s="143">
        <f ca="1">IFERROR(INDEX(R$269:R$305,MATCH($F231,$B$269:$B$305,0))/INDEX($D$269:$D$305,MATCH($F231,$B$269:$B$305,0)),SUMIFS('Input-Ext Allocators'!O$8:O$63,'Input-Ext Allocators'!$B$8:$B$63,$F231))*$D231</f>
        <v>0</v>
      </c>
      <c r="S231" s="143">
        <f ca="1">IFERROR(INDEX(S$269:S$305,MATCH($F231,$B$269:$B$305,0))/INDEX($D$269:$D$305,MATCH($F231,$B$269:$B$305,0)),SUMIFS('Input-Ext Allocators'!P$8:P$63,'Input-Ext Allocators'!$B$8:$B$63,$F231))*$D231</f>
        <v>0</v>
      </c>
      <c r="T231" s="143">
        <f ca="1">IFERROR(INDEX(T$269:T$305,MATCH($F231,$B$269:$B$305,0))/INDEX($D$269:$D$305,MATCH($F231,$B$269:$B$305,0)),SUMIFS('Input-Ext Allocators'!Q$8:Q$63,'Input-Ext Allocators'!$B$8:$B$63,$F231))*$D231</f>
        <v>0</v>
      </c>
      <c r="U231" s="143">
        <f ca="1">IFERROR(INDEX(U$269:U$305,MATCH($F231,$B$269:$B$305,0))/INDEX($D$269:$D$305,MATCH($F231,$B$269:$B$305,0)),SUMIFS('Input-Ext Allocators'!R$8:R$63,'Input-Ext Allocators'!$B$8:$B$63,$F231))*$D231</f>
        <v>0</v>
      </c>
      <c r="V231" s="143">
        <f ca="1">IFERROR(INDEX(V$269:V$305,MATCH($F231,$B$269:$B$305,0))/INDEX($D$269:$D$305,MATCH($F231,$B$269:$B$305,0)),SUMIFS('Input-Ext Allocators'!S$8:S$63,'Input-Ext Allocators'!$B$8:$B$63,$F231))*$D231</f>
        <v>0</v>
      </c>
      <c r="W231" s="143">
        <f ca="1">IFERROR(INDEX(W$269:W$305,MATCH($F231,$B$269:$B$305,0))/INDEX($D$269:$D$305,MATCH($F231,$B$269:$B$305,0)),SUMIFS('Input-Ext Allocators'!T$8:T$63,'Input-Ext Allocators'!$B$8:$B$63,$F231))*$D231</f>
        <v>0</v>
      </c>
      <c r="X231" s="143">
        <f ca="1">IFERROR(INDEX(X$269:X$305,MATCH($F231,$B$269:$B$305,0))/INDEX($D$269:$D$305,MATCH($F231,$B$269:$B$305,0)),SUMIFS('Input-Ext Allocators'!U$8:U$63,'Input-Ext Allocators'!$B$8:$B$63,$F231))*$D231</f>
        <v>0</v>
      </c>
      <c r="Y231" s="143">
        <f ca="1">IFERROR(INDEX(Y$269:Y$305,MATCH($F231,$B$269:$B$305,0))/INDEX($D$269:$D$305,MATCH($F231,$B$269:$B$305,0)),SUMIFS('Input-Ext Allocators'!V$8:V$63,'Input-Ext Allocators'!$B$8:$B$63,$F231))*$D231</f>
        <v>0</v>
      </c>
      <c r="Z231" s="143">
        <f ca="1">IFERROR(INDEX(Z$269:Z$305,MATCH($F231,$B$269:$B$305,0))/INDEX($D$269:$D$305,MATCH($F231,$B$269:$B$305,0)),SUMIFS('Input-Ext Allocators'!W$8:W$63,'Input-Ext Allocators'!$B$8:$B$63,$F231))*$D231</f>
        <v>0</v>
      </c>
    </row>
    <row r="232" spans="1:26" outlineLevel="1">
      <c r="A232" s="113">
        <f>IF(ISBLANK('Input-Accounts'!A232),"",'Input-Accounts'!A232)</f>
        <v>200</v>
      </c>
      <c r="B232" s="17" t="str">
        <f>IF(ISBLANK('Input-Accounts'!B232),"",'Input-Accounts'!B232)</f>
        <v>Laboratory Equipment</v>
      </c>
      <c r="C232" s="113">
        <f>IF(ISBLANK('Input-Accounts'!C232),"",'Input-Accounts'!C232)</f>
        <v>395</v>
      </c>
      <c r="D232" s="143">
        <f t="shared" ca="1" si="60"/>
        <v>159.75740972128801</v>
      </c>
      <c r="E232" s="143">
        <f t="shared" ca="1" si="61"/>
        <v>0</v>
      </c>
      <c r="F232" s="89" t="str" cm="1">
        <f t="array" aca="1" ref="F232" ca="1">IF(D232=0,"-",IF('Input-Accounts'!$E232&lt;&gt;0,'Input-Accounts'!$E232,INDEX('Input-Accounts'!$H232:$J232,,MATCH($F$6,'Input-Accounts'!$H$6:$J$6,0))))</f>
        <v>INT_T&amp;D_PLANT</v>
      </c>
      <c r="G232" s="143">
        <f ca="1">IFERROR(INDEX(G$269:G$305,MATCH($F232,$B$269:$B$305,0))/INDEX($D$269:$D$305,MATCH($F232,$B$269:$B$305,0)),SUMIFS('Input-Ext Allocators'!D$8:D$63,'Input-Ext Allocators'!$B$8:$B$63,$F232))*$D232</f>
        <v>29.061333691029152</v>
      </c>
      <c r="H232" s="143">
        <f ca="1">IFERROR(INDEX(H$269:H$305,MATCH($F232,$B$269:$B$305,0))/INDEX($D$269:$D$305,MATCH($F232,$B$269:$B$305,0)),SUMIFS('Input-Ext Allocators'!E$8:E$63,'Input-Ext Allocators'!$B$8:$B$63,$F232))*$D232</f>
        <v>19.937337678250856</v>
      </c>
      <c r="I232" s="143">
        <f ca="1">IFERROR(INDEX(I$269:I$305,MATCH($F232,$B$269:$B$305,0))/INDEX($D$269:$D$305,MATCH($F232,$B$269:$B$305,0)),SUMIFS('Input-Ext Allocators'!F$8:F$63,'Input-Ext Allocators'!$B$8:$B$63,$F232))*$D232</f>
        <v>2.1664743042477732</v>
      </c>
      <c r="J232" s="143">
        <f ca="1">IFERROR(INDEX(J$269:J$305,MATCH($F232,$B$269:$B$305,0))/INDEX($D$269:$D$305,MATCH($F232,$B$269:$B$305,0)),SUMIFS('Input-Ext Allocators'!G$8:G$63,'Input-Ext Allocators'!$B$8:$B$63,$F232))*$D232</f>
        <v>2.7235776097339621</v>
      </c>
      <c r="K232" s="143">
        <f ca="1">IFERROR(INDEX(K$269:K$305,MATCH($F232,$B$269:$B$305,0))/INDEX($D$269:$D$305,MATCH($F232,$B$269:$B$305,0)),SUMIFS('Input-Ext Allocators'!H$8:H$63,'Input-Ext Allocators'!$B$8:$B$63,$F232))*$D232</f>
        <v>0.26911699143633394</v>
      </c>
      <c r="L232" s="143">
        <f ca="1">IFERROR(INDEX(L$269:L$305,MATCH($F232,$B$269:$B$305,0))/INDEX($D$269:$D$305,MATCH($F232,$B$269:$B$305,0)),SUMIFS('Input-Ext Allocators'!I$8:I$63,'Input-Ext Allocators'!$B$8:$B$63,$F232))*$D232</f>
        <v>83.218756317035215</v>
      </c>
      <c r="M232" s="143">
        <f ca="1">IFERROR(INDEX(M$269:M$305,MATCH($F232,$B$269:$B$305,0))/INDEX($D$269:$D$305,MATCH($F232,$B$269:$B$305,0)),SUMIFS('Input-Ext Allocators'!J$8:J$63,'Input-Ext Allocators'!$B$8:$B$63,$F232))*$D232</f>
        <v>22.380813129554713</v>
      </c>
      <c r="N232" s="143">
        <f ca="1">IFERROR(INDEX(N$269:N$305,MATCH($F232,$B$269:$B$305,0))/INDEX($D$269:$D$305,MATCH($F232,$B$269:$B$305,0)),SUMIFS('Input-Ext Allocators'!K$8:K$63,'Input-Ext Allocators'!$B$8:$B$63,$F232))*$D232</f>
        <v>0</v>
      </c>
      <c r="O232" s="143">
        <f ca="1">IFERROR(INDEX(O$269:O$305,MATCH($F232,$B$269:$B$305,0))/INDEX($D$269:$D$305,MATCH($F232,$B$269:$B$305,0)),SUMIFS('Input-Ext Allocators'!L$8:L$63,'Input-Ext Allocators'!$B$8:$B$63,$F232))*$D232</f>
        <v>0</v>
      </c>
      <c r="P232" s="143">
        <f ca="1">IFERROR(INDEX(P$269:P$305,MATCH($F232,$B$269:$B$305,0))/INDEX($D$269:$D$305,MATCH($F232,$B$269:$B$305,0)),SUMIFS('Input-Ext Allocators'!M$8:M$63,'Input-Ext Allocators'!$B$8:$B$63,$F232))*$D232</f>
        <v>0</v>
      </c>
      <c r="Q232" s="143">
        <f ca="1">IFERROR(INDEX(Q$269:Q$305,MATCH($F232,$B$269:$B$305,0))/INDEX($D$269:$D$305,MATCH($F232,$B$269:$B$305,0)),SUMIFS('Input-Ext Allocators'!N$8:N$63,'Input-Ext Allocators'!$B$8:$B$63,$F232))*$D232</f>
        <v>0</v>
      </c>
      <c r="R232" s="143">
        <f ca="1">IFERROR(INDEX(R$269:R$305,MATCH($F232,$B$269:$B$305,0))/INDEX($D$269:$D$305,MATCH($F232,$B$269:$B$305,0)),SUMIFS('Input-Ext Allocators'!O$8:O$63,'Input-Ext Allocators'!$B$8:$B$63,$F232))*$D232</f>
        <v>0</v>
      </c>
      <c r="S232" s="143">
        <f ca="1">IFERROR(INDEX(S$269:S$305,MATCH($F232,$B$269:$B$305,0))/INDEX($D$269:$D$305,MATCH($F232,$B$269:$B$305,0)),SUMIFS('Input-Ext Allocators'!P$8:P$63,'Input-Ext Allocators'!$B$8:$B$63,$F232))*$D232</f>
        <v>0</v>
      </c>
      <c r="T232" s="143">
        <f ca="1">IFERROR(INDEX(T$269:T$305,MATCH($F232,$B$269:$B$305,0))/INDEX($D$269:$D$305,MATCH($F232,$B$269:$B$305,0)),SUMIFS('Input-Ext Allocators'!Q$8:Q$63,'Input-Ext Allocators'!$B$8:$B$63,$F232))*$D232</f>
        <v>0</v>
      </c>
      <c r="U232" s="143">
        <f ca="1">IFERROR(INDEX(U$269:U$305,MATCH($F232,$B$269:$B$305,0))/INDEX($D$269:$D$305,MATCH($F232,$B$269:$B$305,0)),SUMIFS('Input-Ext Allocators'!R$8:R$63,'Input-Ext Allocators'!$B$8:$B$63,$F232))*$D232</f>
        <v>0</v>
      </c>
      <c r="V232" s="143">
        <f ca="1">IFERROR(INDEX(V$269:V$305,MATCH($F232,$B$269:$B$305,0))/INDEX($D$269:$D$305,MATCH($F232,$B$269:$B$305,0)),SUMIFS('Input-Ext Allocators'!S$8:S$63,'Input-Ext Allocators'!$B$8:$B$63,$F232))*$D232</f>
        <v>0</v>
      </c>
      <c r="W232" s="143">
        <f ca="1">IFERROR(INDEX(W$269:W$305,MATCH($F232,$B$269:$B$305,0))/INDEX($D$269:$D$305,MATCH($F232,$B$269:$B$305,0)),SUMIFS('Input-Ext Allocators'!T$8:T$63,'Input-Ext Allocators'!$B$8:$B$63,$F232))*$D232</f>
        <v>0</v>
      </c>
      <c r="X232" s="143">
        <f ca="1">IFERROR(INDEX(X$269:X$305,MATCH($F232,$B$269:$B$305,0))/INDEX($D$269:$D$305,MATCH($F232,$B$269:$B$305,0)),SUMIFS('Input-Ext Allocators'!U$8:U$63,'Input-Ext Allocators'!$B$8:$B$63,$F232))*$D232</f>
        <v>0</v>
      </c>
      <c r="Y232" s="143">
        <f ca="1">IFERROR(INDEX(Y$269:Y$305,MATCH($F232,$B$269:$B$305,0))/INDEX($D$269:$D$305,MATCH($F232,$B$269:$B$305,0)),SUMIFS('Input-Ext Allocators'!V$8:V$63,'Input-Ext Allocators'!$B$8:$B$63,$F232))*$D232</f>
        <v>0</v>
      </c>
      <c r="Z232" s="143">
        <f ca="1">IFERROR(INDEX(Z$269:Z$305,MATCH($F232,$B$269:$B$305,0))/INDEX($D$269:$D$305,MATCH($F232,$B$269:$B$305,0)),SUMIFS('Input-Ext Allocators'!W$8:W$63,'Input-Ext Allocators'!$B$8:$B$63,$F232))*$D232</f>
        <v>0</v>
      </c>
    </row>
    <row r="233" spans="1:26" outlineLevel="1">
      <c r="A233" s="113">
        <f>IF(ISBLANK('Input-Accounts'!A233),"",'Input-Accounts'!A233)</f>
        <v>201</v>
      </c>
      <c r="B233" s="17" t="str">
        <f>IF(ISBLANK('Input-Accounts'!B233),"",'Input-Accounts'!B233)</f>
        <v>Power Operated Equipment</v>
      </c>
      <c r="C233" s="113">
        <f>IF(ISBLANK('Input-Accounts'!C233),"",'Input-Accounts'!C233)</f>
        <v>396</v>
      </c>
      <c r="D233" s="143">
        <f t="shared" ca="1" si="60"/>
        <v>0</v>
      </c>
      <c r="E233" s="143">
        <f t="shared" ca="1" si="61"/>
        <v>0</v>
      </c>
      <c r="F233" s="89" t="str" cm="1">
        <f t="array" aca="1" ref="F233" ca="1">IF(D233=0,"-",IF('Input-Accounts'!$E233&lt;&gt;0,'Input-Accounts'!$E233,INDEX('Input-Accounts'!$H233:$J233,,MATCH($F$6,'Input-Accounts'!$H$6:$J$6,0))))</f>
        <v>-</v>
      </c>
      <c r="G233" s="143">
        <f ca="1">IFERROR(INDEX(G$269:G$305,MATCH($F233,$B$269:$B$305,0))/INDEX($D$269:$D$305,MATCH($F233,$B$269:$B$305,0)),SUMIFS('Input-Ext Allocators'!D$8:D$63,'Input-Ext Allocators'!$B$8:$B$63,$F233))*$D233</f>
        <v>0</v>
      </c>
      <c r="H233" s="143">
        <f ca="1">IFERROR(INDEX(H$269:H$305,MATCH($F233,$B$269:$B$305,0))/INDEX($D$269:$D$305,MATCH($F233,$B$269:$B$305,0)),SUMIFS('Input-Ext Allocators'!E$8:E$63,'Input-Ext Allocators'!$B$8:$B$63,$F233))*$D233</f>
        <v>0</v>
      </c>
      <c r="I233" s="143">
        <f ca="1">IFERROR(INDEX(I$269:I$305,MATCH($F233,$B$269:$B$305,0))/INDEX($D$269:$D$305,MATCH($F233,$B$269:$B$305,0)),SUMIFS('Input-Ext Allocators'!F$8:F$63,'Input-Ext Allocators'!$B$8:$B$63,$F233))*$D233</f>
        <v>0</v>
      </c>
      <c r="J233" s="143">
        <f ca="1">IFERROR(INDEX(J$269:J$305,MATCH($F233,$B$269:$B$305,0))/INDEX($D$269:$D$305,MATCH($F233,$B$269:$B$305,0)),SUMIFS('Input-Ext Allocators'!G$8:G$63,'Input-Ext Allocators'!$B$8:$B$63,$F233))*$D233</f>
        <v>0</v>
      </c>
      <c r="K233" s="143">
        <f ca="1">IFERROR(INDEX(K$269:K$305,MATCH($F233,$B$269:$B$305,0))/INDEX($D$269:$D$305,MATCH($F233,$B$269:$B$305,0)),SUMIFS('Input-Ext Allocators'!H$8:H$63,'Input-Ext Allocators'!$B$8:$B$63,$F233))*$D233</f>
        <v>0</v>
      </c>
      <c r="L233" s="143">
        <f ca="1">IFERROR(INDEX(L$269:L$305,MATCH($F233,$B$269:$B$305,0))/INDEX($D$269:$D$305,MATCH($F233,$B$269:$B$305,0)),SUMIFS('Input-Ext Allocators'!I$8:I$63,'Input-Ext Allocators'!$B$8:$B$63,$F233))*$D233</f>
        <v>0</v>
      </c>
      <c r="M233" s="143">
        <f ca="1">IFERROR(INDEX(M$269:M$305,MATCH($F233,$B$269:$B$305,0))/INDEX($D$269:$D$305,MATCH($F233,$B$269:$B$305,0)),SUMIFS('Input-Ext Allocators'!J$8:J$63,'Input-Ext Allocators'!$B$8:$B$63,$F233))*$D233</f>
        <v>0</v>
      </c>
      <c r="N233" s="143">
        <f ca="1">IFERROR(INDEX(N$269:N$305,MATCH($F233,$B$269:$B$305,0))/INDEX($D$269:$D$305,MATCH($F233,$B$269:$B$305,0)),SUMIFS('Input-Ext Allocators'!K$8:K$63,'Input-Ext Allocators'!$B$8:$B$63,$F233))*$D233</f>
        <v>0</v>
      </c>
      <c r="O233" s="143">
        <f ca="1">IFERROR(INDEX(O$269:O$305,MATCH($F233,$B$269:$B$305,0))/INDEX($D$269:$D$305,MATCH($F233,$B$269:$B$305,0)),SUMIFS('Input-Ext Allocators'!L$8:L$63,'Input-Ext Allocators'!$B$8:$B$63,$F233))*$D233</f>
        <v>0</v>
      </c>
      <c r="P233" s="143">
        <f ca="1">IFERROR(INDEX(P$269:P$305,MATCH($F233,$B$269:$B$305,0))/INDEX($D$269:$D$305,MATCH($F233,$B$269:$B$305,0)),SUMIFS('Input-Ext Allocators'!M$8:M$63,'Input-Ext Allocators'!$B$8:$B$63,$F233))*$D233</f>
        <v>0</v>
      </c>
      <c r="Q233" s="143">
        <f ca="1">IFERROR(INDEX(Q$269:Q$305,MATCH($F233,$B$269:$B$305,0))/INDEX($D$269:$D$305,MATCH($F233,$B$269:$B$305,0)),SUMIFS('Input-Ext Allocators'!N$8:N$63,'Input-Ext Allocators'!$B$8:$B$63,$F233))*$D233</f>
        <v>0</v>
      </c>
      <c r="R233" s="143">
        <f ca="1">IFERROR(INDEX(R$269:R$305,MATCH($F233,$B$269:$B$305,0))/INDEX($D$269:$D$305,MATCH($F233,$B$269:$B$305,0)),SUMIFS('Input-Ext Allocators'!O$8:O$63,'Input-Ext Allocators'!$B$8:$B$63,$F233))*$D233</f>
        <v>0</v>
      </c>
      <c r="S233" s="143">
        <f ca="1">IFERROR(INDEX(S$269:S$305,MATCH($F233,$B$269:$B$305,0))/INDEX($D$269:$D$305,MATCH($F233,$B$269:$B$305,0)),SUMIFS('Input-Ext Allocators'!P$8:P$63,'Input-Ext Allocators'!$B$8:$B$63,$F233))*$D233</f>
        <v>0</v>
      </c>
      <c r="T233" s="143">
        <f ca="1">IFERROR(INDEX(T$269:T$305,MATCH($F233,$B$269:$B$305,0))/INDEX($D$269:$D$305,MATCH($F233,$B$269:$B$305,0)),SUMIFS('Input-Ext Allocators'!Q$8:Q$63,'Input-Ext Allocators'!$B$8:$B$63,$F233))*$D233</f>
        <v>0</v>
      </c>
      <c r="U233" s="143">
        <f ca="1">IFERROR(INDEX(U$269:U$305,MATCH($F233,$B$269:$B$305,0))/INDEX($D$269:$D$305,MATCH($F233,$B$269:$B$305,0)),SUMIFS('Input-Ext Allocators'!R$8:R$63,'Input-Ext Allocators'!$B$8:$B$63,$F233))*$D233</f>
        <v>0</v>
      </c>
      <c r="V233" s="143">
        <f ca="1">IFERROR(INDEX(V$269:V$305,MATCH($F233,$B$269:$B$305,0))/INDEX($D$269:$D$305,MATCH($F233,$B$269:$B$305,0)),SUMIFS('Input-Ext Allocators'!S$8:S$63,'Input-Ext Allocators'!$B$8:$B$63,$F233))*$D233</f>
        <v>0</v>
      </c>
      <c r="W233" s="143">
        <f ca="1">IFERROR(INDEX(W$269:W$305,MATCH($F233,$B$269:$B$305,0))/INDEX($D$269:$D$305,MATCH($F233,$B$269:$B$305,0)),SUMIFS('Input-Ext Allocators'!T$8:T$63,'Input-Ext Allocators'!$B$8:$B$63,$F233))*$D233</f>
        <v>0</v>
      </c>
      <c r="X233" s="143">
        <f ca="1">IFERROR(INDEX(X$269:X$305,MATCH($F233,$B$269:$B$305,0))/INDEX($D$269:$D$305,MATCH($F233,$B$269:$B$305,0)),SUMIFS('Input-Ext Allocators'!U$8:U$63,'Input-Ext Allocators'!$B$8:$B$63,$F233))*$D233</f>
        <v>0</v>
      </c>
      <c r="Y233" s="143">
        <f ca="1">IFERROR(INDEX(Y$269:Y$305,MATCH($F233,$B$269:$B$305,0))/INDEX($D$269:$D$305,MATCH($F233,$B$269:$B$305,0)),SUMIFS('Input-Ext Allocators'!V$8:V$63,'Input-Ext Allocators'!$B$8:$B$63,$F233))*$D233</f>
        <v>0</v>
      </c>
      <c r="Z233" s="143">
        <f ca="1">IFERROR(INDEX(Z$269:Z$305,MATCH($F233,$B$269:$B$305,0))/INDEX($D$269:$D$305,MATCH($F233,$B$269:$B$305,0)),SUMIFS('Input-Ext Allocators'!W$8:W$63,'Input-Ext Allocators'!$B$8:$B$63,$F233))*$D233</f>
        <v>0</v>
      </c>
    </row>
    <row r="234" spans="1:26" outlineLevel="1">
      <c r="A234" s="113">
        <f>IF(ISBLANK('Input-Accounts'!A234),"",'Input-Accounts'!A234)</f>
        <v>202</v>
      </c>
      <c r="B234" s="17" t="str">
        <f>IF(ISBLANK('Input-Accounts'!B234),"",'Input-Accounts'!B234)</f>
        <v>Communication Equipment</v>
      </c>
      <c r="C234" s="113">
        <f>IF(ISBLANK('Input-Accounts'!C234),"",'Input-Accounts'!C234)</f>
        <v>397</v>
      </c>
      <c r="D234" s="143">
        <f t="shared" ca="1" si="60"/>
        <v>5784.5719095546938</v>
      </c>
      <c r="E234" s="143">
        <f t="shared" ca="1" si="61"/>
        <v>0</v>
      </c>
      <c r="F234" s="89" t="str" cm="1">
        <f t="array" aca="1" ref="F234" ca="1">IF(D234=0,"-",IF('Input-Accounts'!$E234&lt;&gt;0,'Input-Accounts'!$E234,INDEX('Input-Accounts'!$H234:$J234,,MATCH($F$6,'Input-Accounts'!$H$6:$J$6,0))))</f>
        <v>INT_T&amp;D_PLANT</v>
      </c>
      <c r="G234" s="143">
        <f ca="1">IFERROR(INDEX(G$269:G$305,MATCH($F234,$B$269:$B$305,0))/INDEX($D$269:$D$305,MATCH($F234,$B$269:$B$305,0)),SUMIFS('Input-Ext Allocators'!D$8:D$63,'Input-Ext Allocators'!$B$8:$B$63,$F234))*$D234</f>
        <v>1052.2665259570867</v>
      </c>
      <c r="H234" s="143">
        <f ca="1">IFERROR(INDEX(H$269:H$305,MATCH($F234,$B$269:$B$305,0))/INDEX($D$269:$D$305,MATCH($F234,$B$269:$B$305,0)),SUMIFS('Input-Ext Allocators'!E$8:E$63,'Input-Ext Allocators'!$B$8:$B$63,$F234))*$D234</f>
        <v>721.90055964301519</v>
      </c>
      <c r="I234" s="143">
        <f ca="1">IFERROR(INDEX(I$269:I$305,MATCH($F234,$B$269:$B$305,0))/INDEX($D$269:$D$305,MATCH($F234,$B$269:$B$305,0)),SUMIFS('Input-Ext Allocators'!F$8:F$63,'Input-Ext Allocators'!$B$8:$B$63,$F234))*$D234</f>
        <v>78.444727070795679</v>
      </c>
      <c r="J234" s="143">
        <f ca="1">IFERROR(INDEX(J$269:J$305,MATCH($F234,$B$269:$B$305,0))/INDEX($D$269:$D$305,MATCH($F234,$B$269:$B$305,0)),SUMIFS('Input-Ext Allocators'!G$8:G$63,'Input-Ext Allocators'!$B$8:$B$63,$F234))*$D234</f>
        <v>98.616587250912602</v>
      </c>
      <c r="K234" s="143">
        <f ca="1">IFERROR(INDEX(K$269:K$305,MATCH($F234,$B$269:$B$305,0))/INDEX($D$269:$D$305,MATCH($F234,$B$269:$B$305,0)),SUMIFS('Input-Ext Allocators'!H$8:H$63,'Input-Ext Allocators'!$B$8:$B$63,$F234))*$D234</f>
        <v>9.7443154077319232</v>
      </c>
      <c r="L234" s="143">
        <f ca="1">IFERROR(INDEX(L$269:L$305,MATCH($F234,$B$269:$B$305,0))/INDEX($D$269:$D$305,MATCH($F234,$B$269:$B$305,0)),SUMIFS('Input-Ext Allocators'!I$8:I$63,'Input-Ext Allocators'!$B$8:$B$63,$F234))*$D234</f>
        <v>3013.2241188651019</v>
      </c>
      <c r="M234" s="143">
        <f ca="1">IFERROR(INDEX(M$269:M$305,MATCH($F234,$B$269:$B$305,0))/INDEX($D$269:$D$305,MATCH($F234,$B$269:$B$305,0)),SUMIFS('Input-Ext Allocators'!J$8:J$63,'Input-Ext Allocators'!$B$8:$B$63,$F234))*$D234</f>
        <v>810.37507536004955</v>
      </c>
      <c r="N234" s="143">
        <f ca="1">IFERROR(INDEX(N$269:N$305,MATCH($F234,$B$269:$B$305,0))/INDEX($D$269:$D$305,MATCH($F234,$B$269:$B$305,0)),SUMIFS('Input-Ext Allocators'!K$8:K$63,'Input-Ext Allocators'!$B$8:$B$63,$F234))*$D234</f>
        <v>0</v>
      </c>
      <c r="O234" s="143">
        <f ca="1">IFERROR(INDEX(O$269:O$305,MATCH($F234,$B$269:$B$305,0))/INDEX($D$269:$D$305,MATCH($F234,$B$269:$B$305,0)),SUMIFS('Input-Ext Allocators'!L$8:L$63,'Input-Ext Allocators'!$B$8:$B$63,$F234))*$D234</f>
        <v>0</v>
      </c>
      <c r="P234" s="143">
        <f ca="1">IFERROR(INDEX(P$269:P$305,MATCH($F234,$B$269:$B$305,0))/INDEX($D$269:$D$305,MATCH($F234,$B$269:$B$305,0)),SUMIFS('Input-Ext Allocators'!M$8:M$63,'Input-Ext Allocators'!$B$8:$B$63,$F234))*$D234</f>
        <v>0</v>
      </c>
      <c r="Q234" s="143">
        <f ca="1">IFERROR(INDEX(Q$269:Q$305,MATCH($F234,$B$269:$B$305,0))/INDEX($D$269:$D$305,MATCH($F234,$B$269:$B$305,0)),SUMIFS('Input-Ext Allocators'!N$8:N$63,'Input-Ext Allocators'!$B$8:$B$63,$F234))*$D234</f>
        <v>0</v>
      </c>
      <c r="R234" s="143">
        <f ca="1">IFERROR(INDEX(R$269:R$305,MATCH($F234,$B$269:$B$305,0))/INDEX($D$269:$D$305,MATCH($F234,$B$269:$B$305,0)),SUMIFS('Input-Ext Allocators'!O$8:O$63,'Input-Ext Allocators'!$B$8:$B$63,$F234))*$D234</f>
        <v>0</v>
      </c>
      <c r="S234" s="143">
        <f ca="1">IFERROR(INDEX(S$269:S$305,MATCH($F234,$B$269:$B$305,0))/INDEX($D$269:$D$305,MATCH($F234,$B$269:$B$305,0)),SUMIFS('Input-Ext Allocators'!P$8:P$63,'Input-Ext Allocators'!$B$8:$B$63,$F234))*$D234</f>
        <v>0</v>
      </c>
      <c r="T234" s="143">
        <f ca="1">IFERROR(INDEX(T$269:T$305,MATCH($F234,$B$269:$B$305,0))/INDEX($D$269:$D$305,MATCH($F234,$B$269:$B$305,0)),SUMIFS('Input-Ext Allocators'!Q$8:Q$63,'Input-Ext Allocators'!$B$8:$B$63,$F234))*$D234</f>
        <v>0</v>
      </c>
      <c r="U234" s="143">
        <f ca="1">IFERROR(INDEX(U$269:U$305,MATCH($F234,$B$269:$B$305,0))/INDEX($D$269:$D$305,MATCH($F234,$B$269:$B$305,0)),SUMIFS('Input-Ext Allocators'!R$8:R$63,'Input-Ext Allocators'!$B$8:$B$63,$F234))*$D234</f>
        <v>0</v>
      </c>
      <c r="V234" s="143">
        <f ca="1">IFERROR(INDEX(V$269:V$305,MATCH($F234,$B$269:$B$305,0))/INDEX($D$269:$D$305,MATCH($F234,$B$269:$B$305,0)),SUMIFS('Input-Ext Allocators'!S$8:S$63,'Input-Ext Allocators'!$B$8:$B$63,$F234))*$D234</f>
        <v>0</v>
      </c>
      <c r="W234" s="143">
        <f ca="1">IFERROR(INDEX(W$269:W$305,MATCH($F234,$B$269:$B$305,0))/INDEX($D$269:$D$305,MATCH($F234,$B$269:$B$305,0)),SUMIFS('Input-Ext Allocators'!T$8:T$63,'Input-Ext Allocators'!$B$8:$B$63,$F234))*$D234</f>
        <v>0</v>
      </c>
      <c r="X234" s="143">
        <f ca="1">IFERROR(INDEX(X$269:X$305,MATCH($F234,$B$269:$B$305,0))/INDEX($D$269:$D$305,MATCH($F234,$B$269:$B$305,0)),SUMIFS('Input-Ext Allocators'!U$8:U$63,'Input-Ext Allocators'!$B$8:$B$63,$F234))*$D234</f>
        <v>0</v>
      </c>
      <c r="Y234" s="143">
        <f ca="1">IFERROR(INDEX(Y$269:Y$305,MATCH($F234,$B$269:$B$305,0))/INDEX($D$269:$D$305,MATCH($F234,$B$269:$B$305,0)),SUMIFS('Input-Ext Allocators'!V$8:V$63,'Input-Ext Allocators'!$B$8:$B$63,$F234))*$D234</f>
        <v>0</v>
      </c>
      <c r="Z234" s="143">
        <f ca="1">IFERROR(INDEX(Z$269:Z$305,MATCH($F234,$B$269:$B$305,0))/INDEX($D$269:$D$305,MATCH($F234,$B$269:$B$305,0)),SUMIFS('Input-Ext Allocators'!W$8:W$63,'Input-Ext Allocators'!$B$8:$B$63,$F234))*$D234</f>
        <v>0</v>
      </c>
    </row>
    <row r="235" spans="1:26" outlineLevel="1">
      <c r="A235" s="113">
        <f>IF(ISBLANK('Input-Accounts'!A235),"",'Input-Accounts'!A235)</f>
        <v>203</v>
      </c>
      <c r="B235" s="17" t="str">
        <f>IF(ISBLANK('Input-Accounts'!B235),"",'Input-Accounts'!B235)</f>
        <v>Miscellaneous Equipment</v>
      </c>
      <c r="C235" s="113">
        <f>IF(ISBLANK('Input-Accounts'!C235),"",'Input-Accounts'!C235)</f>
        <v>398</v>
      </c>
      <c r="D235" s="143">
        <f t="shared" ca="1" si="60"/>
        <v>66.830912198081577</v>
      </c>
      <c r="E235" s="143">
        <f t="shared" ca="1" si="61"/>
        <v>0</v>
      </c>
      <c r="F235" s="89" t="str" cm="1">
        <f t="array" aca="1" ref="F235" ca="1">IF(D235=0,"-",IF('Input-Accounts'!$E235&lt;&gt;0,'Input-Accounts'!$E235,INDEX('Input-Accounts'!$H235:$J235,,MATCH($F$6,'Input-Accounts'!$H$6:$J$6,0))))</f>
        <v>INT_T&amp;D_PLANT</v>
      </c>
      <c r="G235" s="143">
        <f ca="1">IFERROR(INDEX(G$269:G$305,MATCH($F235,$B$269:$B$305,0))/INDEX($D$269:$D$305,MATCH($F235,$B$269:$B$305,0)),SUMIFS('Input-Ext Allocators'!D$8:D$63,'Input-Ext Allocators'!$B$8:$B$63,$F235))*$D235</f>
        <v>12.157154047832046</v>
      </c>
      <c r="H235" s="143">
        <f ca="1">IFERROR(INDEX(H$269:H$305,MATCH($F235,$B$269:$B$305,0))/INDEX($D$269:$D$305,MATCH($F235,$B$269:$B$305,0)),SUMIFS('Input-Ext Allocators'!E$8:E$63,'Input-Ext Allocators'!$B$8:$B$63,$F235))*$D235</f>
        <v>8.3403359265979464</v>
      </c>
      <c r="I235" s="143">
        <f ca="1">IFERROR(INDEX(I$269:I$305,MATCH($F235,$B$269:$B$305,0))/INDEX($D$269:$D$305,MATCH($F235,$B$269:$B$305,0)),SUMIFS('Input-Ext Allocators'!F$8:F$63,'Input-Ext Allocators'!$B$8:$B$63,$F235))*$D235</f>
        <v>0.90629570333656695</v>
      </c>
      <c r="J235" s="143">
        <f ca="1">IFERROR(INDEX(J$269:J$305,MATCH($F235,$B$269:$B$305,0))/INDEX($D$269:$D$305,MATCH($F235,$B$269:$B$305,0)),SUMIFS('Input-Ext Allocators'!G$8:G$63,'Input-Ext Allocators'!$B$8:$B$63,$F235))*$D235</f>
        <v>1.1393473167744836</v>
      </c>
      <c r="K235" s="143">
        <f ca="1">IFERROR(INDEX(K$269:K$305,MATCH($F235,$B$269:$B$305,0))/INDEX($D$269:$D$305,MATCH($F235,$B$269:$B$305,0)),SUMIFS('Input-Ext Allocators'!H$8:H$63,'Input-Ext Allocators'!$B$8:$B$63,$F235))*$D235</f>
        <v>0.11257902877287902</v>
      </c>
      <c r="L235" s="143">
        <f ca="1">IFERROR(INDEX(L$269:L$305,MATCH($F235,$B$269:$B$305,0))/INDEX($D$269:$D$305,MATCH($F235,$B$269:$B$305,0)),SUMIFS('Input-Ext Allocators'!I$8:I$63,'Input-Ext Allocators'!$B$8:$B$63,$F235))*$D235</f>
        <v>34.81269135722745</v>
      </c>
      <c r="M235" s="143">
        <f ca="1">IFERROR(INDEX(M$269:M$305,MATCH($F235,$B$269:$B$305,0))/INDEX($D$269:$D$305,MATCH($F235,$B$269:$B$305,0)),SUMIFS('Input-Ext Allocators'!J$8:J$63,'Input-Ext Allocators'!$B$8:$B$63,$F235))*$D235</f>
        <v>9.3625088175402063</v>
      </c>
      <c r="N235" s="143">
        <f ca="1">IFERROR(INDEX(N$269:N$305,MATCH($F235,$B$269:$B$305,0))/INDEX($D$269:$D$305,MATCH($F235,$B$269:$B$305,0)),SUMIFS('Input-Ext Allocators'!K$8:K$63,'Input-Ext Allocators'!$B$8:$B$63,$F235))*$D235</f>
        <v>0</v>
      </c>
      <c r="O235" s="143">
        <f ca="1">IFERROR(INDEX(O$269:O$305,MATCH($F235,$B$269:$B$305,0))/INDEX($D$269:$D$305,MATCH($F235,$B$269:$B$305,0)),SUMIFS('Input-Ext Allocators'!L$8:L$63,'Input-Ext Allocators'!$B$8:$B$63,$F235))*$D235</f>
        <v>0</v>
      </c>
      <c r="P235" s="143">
        <f ca="1">IFERROR(INDEX(P$269:P$305,MATCH($F235,$B$269:$B$305,0))/INDEX($D$269:$D$305,MATCH($F235,$B$269:$B$305,0)),SUMIFS('Input-Ext Allocators'!M$8:M$63,'Input-Ext Allocators'!$B$8:$B$63,$F235))*$D235</f>
        <v>0</v>
      </c>
      <c r="Q235" s="143">
        <f ca="1">IFERROR(INDEX(Q$269:Q$305,MATCH($F235,$B$269:$B$305,0))/INDEX($D$269:$D$305,MATCH($F235,$B$269:$B$305,0)),SUMIFS('Input-Ext Allocators'!N$8:N$63,'Input-Ext Allocators'!$B$8:$B$63,$F235))*$D235</f>
        <v>0</v>
      </c>
      <c r="R235" s="143">
        <f ca="1">IFERROR(INDEX(R$269:R$305,MATCH($F235,$B$269:$B$305,0))/INDEX($D$269:$D$305,MATCH($F235,$B$269:$B$305,0)),SUMIFS('Input-Ext Allocators'!O$8:O$63,'Input-Ext Allocators'!$B$8:$B$63,$F235))*$D235</f>
        <v>0</v>
      </c>
      <c r="S235" s="143">
        <f ca="1">IFERROR(INDEX(S$269:S$305,MATCH($F235,$B$269:$B$305,0))/INDEX($D$269:$D$305,MATCH($F235,$B$269:$B$305,0)),SUMIFS('Input-Ext Allocators'!P$8:P$63,'Input-Ext Allocators'!$B$8:$B$63,$F235))*$D235</f>
        <v>0</v>
      </c>
      <c r="T235" s="143">
        <f ca="1">IFERROR(INDEX(T$269:T$305,MATCH($F235,$B$269:$B$305,0))/INDEX($D$269:$D$305,MATCH($F235,$B$269:$B$305,0)),SUMIFS('Input-Ext Allocators'!Q$8:Q$63,'Input-Ext Allocators'!$B$8:$B$63,$F235))*$D235</f>
        <v>0</v>
      </c>
      <c r="U235" s="143">
        <f ca="1">IFERROR(INDEX(U$269:U$305,MATCH($F235,$B$269:$B$305,0))/INDEX($D$269:$D$305,MATCH($F235,$B$269:$B$305,0)),SUMIFS('Input-Ext Allocators'!R$8:R$63,'Input-Ext Allocators'!$B$8:$B$63,$F235))*$D235</f>
        <v>0</v>
      </c>
      <c r="V235" s="143">
        <f ca="1">IFERROR(INDEX(V$269:V$305,MATCH($F235,$B$269:$B$305,0))/INDEX($D$269:$D$305,MATCH($F235,$B$269:$B$305,0)),SUMIFS('Input-Ext Allocators'!S$8:S$63,'Input-Ext Allocators'!$B$8:$B$63,$F235))*$D235</f>
        <v>0</v>
      </c>
      <c r="W235" s="143">
        <f ca="1">IFERROR(INDEX(W$269:W$305,MATCH($F235,$B$269:$B$305,0))/INDEX($D$269:$D$305,MATCH($F235,$B$269:$B$305,0)),SUMIFS('Input-Ext Allocators'!T$8:T$63,'Input-Ext Allocators'!$B$8:$B$63,$F235))*$D235</f>
        <v>0</v>
      </c>
      <c r="X235" s="143">
        <f ca="1">IFERROR(INDEX(X$269:X$305,MATCH($F235,$B$269:$B$305,0))/INDEX($D$269:$D$305,MATCH($F235,$B$269:$B$305,0)),SUMIFS('Input-Ext Allocators'!U$8:U$63,'Input-Ext Allocators'!$B$8:$B$63,$F235))*$D235</f>
        <v>0</v>
      </c>
      <c r="Y235" s="143">
        <f ca="1">IFERROR(INDEX(Y$269:Y$305,MATCH($F235,$B$269:$B$305,0))/INDEX($D$269:$D$305,MATCH($F235,$B$269:$B$305,0)),SUMIFS('Input-Ext Allocators'!V$8:V$63,'Input-Ext Allocators'!$B$8:$B$63,$F235))*$D235</f>
        <v>0</v>
      </c>
      <c r="Z235" s="143">
        <f ca="1">IFERROR(INDEX(Z$269:Z$305,MATCH($F235,$B$269:$B$305,0))/INDEX($D$269:$D$305,MATCH($F235,$B$269:$B$305,0)),SUMIFS('Input-Ext Allocators'!W$8:W$63,'Input-Ext Allocators'!$B$8:$B$63,$F235))*$D235</f>
        <v>0</v>
      </c>
    </row>
    <row r="236" spans="1:26" outlineLevel="1">
      <c r="A236" s="113">
        <f>IF(ISBLANK('Input-Accounts'!A236),"",'Input-Accounts'!A236)</f>
        <v>204</v>
      </c>
      <c r="B236" s="79" t="str">
        <f>IF(ISBLANK('Input-Accounts'!B236),"",'Input-Accounts'!B236)</f>
        <v>Subtotal - General Plant</v>
      </c>
      <c r="C236" s="113" t="str">
        <f>IF(ISBLANK('Input-Accounts'!C236),"",'Input-Accounts'!C236)</f>
        <v/>
      </c>
      <c r="D236" s="144">
        <f ca="1">SUBTOTAL(9,D226:D235)</f>
        <v>42585.172039905243</v>
      </c>
      <c r="E236" s="143">
        <f t="shared" ca="1" si="61"/>
        <v>0</v>
      </c>
      <c r="G236" s="144">
        <f t="shared" ref="G236:Z236" ca="1" si="62">SUBTOTAL(9,G226:G235)</f>
        <v>7746.6322037935533</v>
      </c>
      <c r="H236" s="144">
        <f t="shared" ca="1" si="62"/>
        <v>5314.5262966345026</v>
      </c>
      <c r="I236" s="144">
        <f t="shared" ca="1" si="62"/>
        <v>577.49860320958658</v>
      </c>
      <c r="J236" s="144">
        <f t="shared" ca="1" si="62"/>
        <v>726.00088644964785</v>
      </c>
      <c r="K236" s="144">
        <f t="shared" ca="1" si="62"/>
        <v>71.736224311421523</v>
      </c>
      <c r="L236" s="144">
        <f t="shared" ca="1" si="62"/>
        <v>22182.91508913759</v>
      </c>
      <c r="M236" s="144">
        <f t="shared" ca="1" si="62"/>
        <v>5965.8627363689438</v>
      </c>
      <c r="N236" s="144">
        <f t="shared" ca="1" si="62"/>
        <v>0</v>
      </c>
      <c r="O236" s="144">
        <f t="shared" ca="1" si="62"/>
        <v>0</v>
      </c>
      <c r="P236" s="144">
        <f t="shared" ca="1" si="62"/>
        <v>0</v>
      </c>
      <c r="Q236" s="144">
        <f t="shared" ca="1" si="62"/>
        <v>0</v>
      </c>
      <c r="R236" s="144">
        <f t="shared" ca="1" si="62"/>
        <v>0</v>
      </c>
      <c r="S236" s="144">
        <f t="shared" ca="1" si="62"/>
        <v>0</v>
      </c>
      <c r="T236" s="144">
        <f t="shared" ca="1" si="62"/>
        <v>0</v>
      </c>
      <c r="U236" s="144">
        <f t="shared" ca="1" si="62"/>
        <v>0</v>
      </c>
      <c r="V236" s="144">
        <f t="shared" ca="1" si="62"/>
        <v>0</v>
      </c>
      <c r="W236" s="144">
        <f t="shared" ca="1" si="62"/>
        <v>0</v>
      </c>
      <c r="X236" s="144">
        <f t="shared" ca="1" si="62"/>
        <v>0</v>
      </c>
      <c r="Y236" s="144">
        <f t="shared" ca="1" si="62"/>
        <v>0</v>
      </c>
      <c r="Z236" s="144">
        <f t="shared" ca="1" si="62"/>
        <v>0</v>
      </c>
    </row>
    <row r="237" spans="1:26" outlineLevel="1">
      <c r="A237" s="113" t="str">
        <f>IF(ISBLANK('Input-Accounts'!A237),"",'Input-Accounts'!A237)</f>
        <v/>
      </c>
      <c r="B237" s="79" t="str">
        <f>IF(ISBLANK('Input-Accounts'!B237),"",'Input-Accounts'!B237)</f>
        <v/>
      </c>
      <c r="C237" s="113" t="str">
        <f>IF(ISBLANK('Input-Accounts'!C237),"",'Input-Accounts'!C237)</f>
        <v/>
      </c>
      <c r="D237" s="143"/>
      <c r="E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</row>
    <row r="238" spans="1:26" outlineLevel="1">
      <c r="A238" s="113">
        <f>IF(ISBLANK('Input-Accounts'!A238),"",'Input-Accounts'!A238)</f>
        <v>205</v>
      </c>
      <c r="B238" s="79" t="str">
        <f>IF(ISBLANK('Input-Accounts'!B238),"",'Input-Accounts'!B238)</f>
        <v>Total - Depreciation Expense</v>
      </c>
      <c r="C238" s="113" t="str">
        <f>IF(ISBLANK('Input-Accounts'!C238),"",'Input-Accounts'!C238)</f>
        <v/>
      </c>
      <c r="D238" s="144">
        <f ca="1">SUBTOTAL(9,D198:D237)</f>
        <v>351359.32638341619</v>
      </c>
      <c r="E238" s="143">
        <f ca="1">IFERROR(IF(D238="","",IF(D238=0,0,IF(ABS(D238-SUM($G238:$Z238))&lt;Check_Limit,0,1))),1)</f>
        <v>0</v>
      </c>
      <c r="G238" s="144">
        <f t="shared" ref="G238:Z238" ca="1" si="63">SUBTOTAL(9,G198:G237)</f>
        <v>63862.126377689237</v>
      </c>
      <c r="H238" s="144">
        <f t="shared" ca="1" si="63"/>
        <v>43812.193617120683</v>
      </c>
      <c r="I238" s="144">
        <f t="shared" ca="1" si="63"/>
        <v>4760.8157726978725</v>
      </c>
      <c r="J238" s="144">
        <f t="shared" ca="1" si="63"/>
        <v>5985.0473265088331</v>
      </c>
      <c r="K238" s="144">
        <f t="shared" ca="1" si="63"/>
        <v>591.3831588120089</v>
      </c>
      <c r="L238" s="144">
        <f t="shared" ca="1" si="63"/>
        <v>182872.77484973622</v>
      </c>
      <c r="M238" s="144">
        <f t="shared" ca="1" si="63"/>
        <v>49474.985280851339</v>
      </c>
      <c r="N238" s="144">
        <f t="shared" ca="1" si="63"/>
        <v>0</v>
      </c>
      <c r="O238" s="144">
        <f t="shared" ca="1" si="63"/>
        <v>0</v>
      </c>
      <c r="P238" s="144">
        <f t="shared" ca="1" si="63"/>
        <v>0</v>
      </c>
      <c r="Q238" s="144">
        <f t="shared" ca="1" si="63"/>
        <v>0</v>
      </c>
      <c r="R238" s="144">
        <f t="shared" ca="1" si="63"/>
        <v>0</v>
      </c>
      <c r="S238" s="144">
        <f t="shared" ca="1" si="63"/>
        <v>0</v>
      </c>
      <c r="T238" s="144">
        <f t="shared" ca="1" si="63"/>
        <v>0</v>
      </c>
      <c r="U238" s="144">
        <f t="shared" ca="1" si="63"/>
        <v>0</v>
      </c>
      <c r="V238" s="144">
        <f t="shared" ca="1" si="63"/>
        <v>0</v>
      </c>
      <c r="W238" s="144">
        <f t="shared" ca="1" si="63"/>
        <v>0</v>
      </c>
      <c r="X238" s="144">
        <f t="shared" ca="1" si="63"/>
        <v>0</v>
      </c>
      <c r="Y238" s="144">
        <f t="shared" ca="1" si="63"/>
        <v>0</v>
      </c>
      <c r="Z238" s="144">
        <f t="shared" ca="1" si="63"/>
        <v>0</v>
      </c>
    </row>
    <row r="239" spans="1:26" outlineLevel="1">
      <c r="A239" s="113" t="str">
        <f>IF(ISBLANK('Input-Accounts'!A239),"",'Input-Accounts'!A239)</f>
        <v/>
      </c>
      <c r="B239" s="79" t="str">
        <f>IF(ISBLANK('Input-Accounts'!B239),"",'Input-Accounts'!B239)</f>
        <v/>
      </c>
      <c r="C239" s="113" t="str">
        <f>IF(ISBLANK('Input-Accounts'!C239),"",'Input-Accounts'!C239)</f>
        <v/>
      </c>
      <c r="D239" s="143"/>
      <c r="E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</row>
    <row r="240" spans="1:26">
      <c r="A240" s="113">
        <f>IF(ISBLANK('Input-Accounts'!A240),"",'Input-Accounts'!A240)</f>
        <v>206</v>
      </c>
      <c r="B240" s="127" t="str">
        <f>IF(ISBLANK('Input-Accounts'!B240),"",'Input-Accounts'!B240)</f>
        <v>Total Adjustments, Depreciation and Amortization Expense</v>
      </c>
      <c r="C240" s="113" t="str">
        <f>IF(ISBLANK('Input-Accounts'!C240),"",'Input-Accounts'!C240)</f>
        <v/>
      </c>
      <c r="D240" s="143">
        <f ca="1">SUBTOTAL(9,D198:D239)</f>
        <v>351359.32638341619</v>
      </c>
      <c r="E240" s="143">
        <f ca="1">IFERROR(IF(D240="","",IF(D240=0,0,IF(ABS(D240-SUM($G240:$Z240))&lt;Check_Limit,0,1))),1)</f>
        <v>0</v>
      </c>
      <c r="F240" s="89"/>
      <c r="G240" s="143">
        <f t="shared" ref="G240:Z240" ca="1" si="64">SUBTOTAL(9,G198:G239)</f>
        <v>63862.126377689237</v>
      </c>
      <c r="H240" s="143">
        <f t="shared" ca="1" si="64"/>
        <v>43812.193617120683</v>
      </c>
      <c r="I240" s="143">
        <f t="shared" ca="1" si="64"/>
        <v>4760.8157726978725</v>
      </c>
      <c r="J240" s="143">
        <f t="shared" ca="1" si="64"/>
        <v>5985.0473265088331</v>
      </c>
      <c r="K240" s="143">
        <f t="shared" ca="1" si="64"/>
        <v>591.3831588120089</v>
      </c>
      <c r="L240" s="143">
        <f t="shared" ca="1" si="64"/>
        <v>182872.77484973622</v>
      </c>
      <c r="M240" s="143">
        <f t="shared" ca="1" si="64"/>
        <v>49474.985280851339</v>
      </c>
      <c r="N240" s="143">
        <f t="shared" ca="1" si="64"/>
        <v>0</v>
      </c>
      <c r="O240" s="143">
        <f t="shared" ca="1" si="64"/>
        <v>0</v>
      </c>
      <c r="P240" s="143">
        <f t="shared" ca="1" si="64"/>
        <v>0</v>
      </c>
      <c r="Q240" s="143">
        <f t="shared" ca="1" si="64"/>
        <v>0</v>
      </c>
      <c r="R240" s="143">
        <f t="shared" ca="1" si="64"/>
        <v>0</v>
      </c>
      <c r="S240" s="143">
        <f t="shared" ca="1" si="64"/>
        <v>0</v>
      </c>
      <c r="T240" s="143">
        <f t="shared" ca="1" si="64"/>
        <v>0</v>
      </c>
      <c r="U240" s="143">
        <f t="shared" ca="1" si="64"/>
        <v>0</v>
      </c>
      <c r="V240" s="143">
        <f t="shared" ca="1" si="64"/>
        <v>0</v>
      </c>
      <c r="W240" s="143">
        <f t="shared" ca="1" si="64"/>
        <v>0</v>
      </c>
      <c r="X240" s="143">
        <f t="shared" ca="1" si="64"/>
        <v>0</v>
      </c>
      <c r="Y240" s="143">
        <f t="shared" ca="1" si="64"/>
        <v>0</v>
      </c>
      <c r="Z240" s="143">
        <f t="shared" ca="1" si="64"/>
        <v>0</v>
      </c>
    </row>
    <row r="241" spans="1:26">
      <c r="A241" s="113" t="str">
        <f>IF(ISBLANK('Input-Accounts'!A241),"",'Input-Accounts'!A241)</f>
        <v/>
      </c>
      <c r="B241" s="79" t="str">
        <f>IF(ISBLANK('Input-Accounts'!B241),"",'Input-Accounts'!B241)</f>
        <v/>
      </c>
      <c r="C241" s="113" t="str">
        <f>IF(ISBLANK('Input-Accounts'!C241),"",'Input-Accounts'!C241)</f>
        <v/>
      </c>
      <c r="D241" s="144"/>
      <c r="E241" s="143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</row>
    <row r="242" spans="1:26">
      <c r="A242" s="113">
        <f>IF(ISBLANK('Input-Accounts'!A242),"",'Input-Accounts'!A242)</f>
        <v>207</v>
      </c>
      <c r="B242" s="127" t="str">
        <f>IF(ISBLANK('Input-Accounts'!B242),"",'Input-Accounts'!B242)</f>
        <v>Taxes</v>
      </c>
      <c r="C242" s="113" t="str">
        <f>IF(ISBLANK('Input-Accounts'!C242),"",'Input-Accounts'!C242)</f>
        <v/>
      </c>
      <c r="D242" s="143"/>
      <c r="E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</row>
    <row r="243" spans="1:26" outlineLevel="1">
      <c r="A243" s="113">
        <f>IF(ISBLANK('Input-Accounts'!A243),"",'Input-Accounts'!A243)</f>
        <v>208</v>
      </c>
      <c r="B243" s="127" t="str">
        <f>IF(ISBLANK('Input-Accounts'!B243),"",'Input-Accounts'!B243)</f>
        <v>Taxes Other Than Income Taxes</v>
      </c>
      <c r="C243" s="113" t="str">
        <f>IF(ISBLANK('Input-Accounts'!C243),"",'Input-Accounts'!C243)</f>
        <v/>
      </c>
      <c r="D243" s="143"/>
      <c r="E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</row>
    <row r="244" spans="1:26" outlineLevel="1">
      <c r="A244" s="113">
        <f>IF(ISBLANK('Input-Accounts'!A244),"",'Input-Accounts'!A244)</f>
        <v>209</v>
      </c>
      <c r="B244" s="17" t="str">
        <f>IF(ISBLANK('Input-Accounts'!B244),"",'Input-Accounts'!B244)</f>
        <v>TOIT - Gross Revenue Taxes</v>
      </c>
      <c r="C244" s="113">
        <f>IF(ISBLANK('Input-Accounts'!C244),"",'Input-Accounts'!C244)</f>
        <v>408.5</v>
      </c>
      <c r="D244" s="143">
        <f t="shared" ref="D244:D245" ca="1" si="65">INDIRECT("Classification!"&amp;$D$5&amp;ROW())</f>
        <v>147447.13411801384</v>
      </c>
      <c r="E244" s="143">
        <f t="shared" ref="E244:E262" ca="1" si="66">IFERROR(IF(D244="","",IF(D244=0,0,IF(ABS(D244-SUM($G244:$Z244))&lt;Check_Limit,0,1))),1)</f>
        <v>0</v>
      </c>
      <c r="F244" s="89" t="str" cm="1">
        <f t="array" aca="1" ref="F244" ca="1">IF(D244=0,"-",IF(INDEX('Input-Accounts'!$H244:$J244,,MATCH($F$6,'Input-Accounts'!$H$6:$J$6,0))&lt;&gt;0,INDEX('Input-Accounts'!$H244:$J244,,MATCH($F$6,'Input-Accounts'!$H$6:$J$6,0)),'Input-Accounts'!$E244))</f>
        <v>REVENUE</v>
      </c>
      <c r="G244" s="143">
        <f ca="1">IFERROR(INDEX(G$269:G$305,MATCH($F244,$B$269:$B$305,0))/INDEX($D$269:$D$305,MATCH($F244,$B$269:$B$305,0)),SUMIFS('Input-Ext Allocators'!D$8:D$63,'Input-Ext Allocators'!$B$8:$B$63,$F244))*$D244</f>
        <v>68979.744777177591</v>
      </c>
      <c r="H244" s="143">
        <f ca="1">IFERROR(INDEX(H$269:H$305,MATCH($F244,$B$269:$B$305,0))/INDEX($D$269:$D$305,MATCH($F244,$B$269:$B$305,0)),SUMIFS('Input-Ext Allocators'!E$8:E$63,'Input-Ext Allocators'!$B$8:$B$63,$F244))*$D244</f>
        <v>39378.885745400425</v>
      </c>
      <c r="I244" s="143">
        <f ca="1">IFERROR(INDEX(I$269:I$305,MATCH($F244,$B$269:$B$305,0))/INDEX($D$269:$D$305,MATCH($F244,$B$269:$B$305,0)),SUMIFS('Input-Ext Allocators'!F$8:F$63,'Input-Ext Allocators'!$B$8:$B$63,$F244))*$D244</f>
        <v>3377.4976446421788</v>
      </c>
      <c r="J244" s="143">
        <f ca="1">IFERROR(INDEX(J$269:J$305,MATCH($F244,$B$269:$B$305,0))/INDEX($D$269:$D$305,MATCH($F244,$B$269:$B$305,0)),SUMIFS('Input-Ext Allocators'!G$8:G$63,'Input-Ext Allocators'!$B$8:$B$63,$F244))*$D244</f>
        <v>3417.1843671508623</v>
      </c>
      <c r="K244" s="143">
        <f ca="1">IFERROR(INDEX(K$269:K$305,MATCH($F244,$B$269:$B$305,0))/INDEX($D$269:$D$305,MATCH($F244,$B$269:$B$305,0)),SUMIFS('Input-Ext Allocators'!H$8:H$63,'Input-Ext Allocators'!$B$8:$B$63,$F244))*$D244</f>
        <v>191.37385175618027</v>
      </c>
      <c r="L244" s="143">
        <f ca="1">IFERROR(INDEX(L$269:L$305,MATCH($F244,$B$269:$B$305,0))/INDEX($D$269:$D$305,MATCH($F244,$B$269:$B$305,0)),SUMIFS('Input-Ext Allocators'!I$8:I$63,'Input-Ext Allocators'!$B$8:$B$63,$F244))*$D244</f>
        <v>28645.284984282578</v>
      </c>
      <c r="M244" s="143">
        <f ca="1">IFERROR(INDEX(M$269:M$305,MATCH($F244,$B$269:$B$305,0))/INDEX($D$269:$D$305,MATCH($F244,$B$269:$B$305,0)),SUMIFS('Input-Ext Allocators'!J$8:J$63,'Input-Ext Allocators'!$B$8:$B$63,$F244))*$D244</f>
        <v>3457.162747604013</v>
      </c>
      <c r="N244" s="143">
        <f ca="1">IFERROR(INDEX(N$269:N$305,MATCH($F244,$B$269:$B$305,0))/INDEX($D$269:$D$305,MATCH($F244,$B$269:$B$305,0)),SUMIFS('Input-Ext Allocators'!K$8:K$63,'Input-Ext Allocators'!$B$8:$B$63,$F244))*$D244</f>
        <v>0</v>
      </c>
      <c r="O244" s="143">
        <f ca="1">IFERROR(INDEX(O$269:O$305,MATCH($F244,$B$269:$B$305,0))/INDEX($D$269:$D$305,MATCH($F244,$B$269:$B$305,0)),SUMIFS('Input-Ext Allocators'!L$8:L$63,'Input-Ext Allocators'!$B$8:$B$63,$F244))*$D244</f>
        <v>0</v>
      </c>
      <c r="P244" s="143">
        <f ca="1">IFERROR(INDEX(P$269:P$305,MATCH($F244,$B$269:$B$305,0))/INDEX($D$269:$D$305,MATCH($F244,$B$269:$B$305,0)),SUMIFS('Input-Ext Allocators'!M$8:M$63,'Input-Ext Allocators'!$B$8:$B$63,$F244))*$D244</f>
        <v>0</v>
      </c>
      <c r="Q244" s="143">
        <f ca="1">IFERROR(INDEX(Q$269:Q$305,MATCH($F244,$B$269:$B$305,0))/INDEX($D$269:$D$305,MATCH($F244,$B$269:$B$305,0)),SUMIFS('Input-Ext Allocators'!N$8:N$63,'Input-Ext Allocators'!$B$8:$B$63,$F244))*$D244</f>
        <v>0</v>
      </c>
      <c r="R244" s="143">
        <f ca="1">IFERROR(INDEX(R$269:R$305,MATCH($F244,$B$269:$B$305,0))/INDEX($D$269:$D$305,MATCH($F244,$B$269:$B$305,0)),SUMIFS('Input-Ext Allocators'!O$8:O$63,'Input-Ext Allocators'!$B$8:$B$63,$F244))*$D244</f>
        <v>0</v>
      </c>
      <c r="S244" s="143">
        <f ca="1">IFERROR(INDEX(S$269:S$305,MATCH($F244,$B$269:$B$305,0))/INDEX($D$269:$D$305,MATCH($F244,$B$269:$B$305,0)),SUMIFS('Input-Ext Allocators'!P$8:P$63,'Input-Ext Allocators'!$B$8:$B$63,$F244))*$D244</f>
        <v>0</v>
      </c>
      <c r="T244" s="143">
        <f ca="1">IFERROR(INDEX(T$269:T$305,MATCH($F244,$B$269:$B$305,0))/INDEX($D$269:$D$305,MATCH($F244,$B$269:$B$305,0)),SUMIFS('Input-Ext Allocators'!Q$8:Q$63,'Input-Ext Allocators'!$B$8:$B$63,$F244))*$D244</f>
        <v>0</v>
      </c>
      <c r="U244" s="143">
        <f ca="1">IFERROR(INDEX(U$269:U$305,MATCH($F244,$B$269:$B$305,0))/INDEX($D$269:$D$305,MATCH($F244,$B$269:$B$305,0)),SUMIFS('Input-Ext Allocators'!R$8:R$63,'Input-Ext Allocators'!$B$8:$B$63,$F244))*$D244</f>
        <v>0</v>
      </c>
      <c r="V244" s="143">
        <f ca="1">IFERROR(INDEX(V$269:V$305,MATCH($F244,$B$269:$B$305,0))/INDEX($D$269:$D$305,MATCH($F244,$B$269:$B$305,0)),SUMIFS('Input-Ext Allocators'!S$8:S$63,'Input-Ext Allocators'!$B$8:$B$63,$F244))*$D244</f>
        <v>0</v>
      </c>
      <c r="W244" s="143">
        <f ca="1">IFERROR(INDEX(W$269:W$305,MATCH($F244,$B$269:$B$305,0))/INDEX($D$269:$D$305,MATCH($F244,$B$269:$B$305,0)),SUMIFS('Input-Ext Allocators'!T$8:T$63,'Input-Ext Allocators'!$B$8:$B$63,$F244))*$D244</f>
        <v>0</v>
      </c>
      <c r="X244" s="143">
        <f ca="1">IFERROR(INDEX(X$269:X$305,MATCH($F244,$B$269:$B$305,0))/INDEX($D$269:$D$305,MATCH($F244,$B$269:$B$305,0)),SUMIFS('Input-Ext Allocators'!U$8:U$63,'Input-Ext Allocators'!$B$8:$B$63,$F244))*$D244</f>
        <v>0</v>
      </c>
      <c r="Y244" s="143">
        <f ca="1">IFERROR(INDEX(Y$269:Y$305,MATCH($F244,$B$269:$B$305,0))/INDEX($D$269:$D$305,MATCH($F244,$B$269:$B$305,0)),SUMIFS('Input-Ext Allocators'!V$8:V$63,'Input-Ext Allocators'!$B$8:$B$63,$F244))*$D244</f>
        <v>0</v>
      </c>
      <c r="Z244" s="143">
        <f ca="1">IFERROR(INDEX(Z$269:Z$305,MATCH($F244,$B$269:$B$305,0))/INDEX($D$269:$D$305,MATCH($F244,$B$269:$B$305,0)),SUMIFS('Input-Ext Allocators'!W$8:W$63,'Input-Ext Allocators'!$B$8:$B$63,$F244))*$D244</f>
        <v>0</v>
      </c>
    </row>
    <row r="245" spans="1:26" outlineLevel="1">
      <c r="A245" s="113">
        <f>IF(ISBLANK('Input-Accounts'!A245),"",'Input-Accounts'!A245)</f>
        <v>210</v>
      </c>
      <c r="B245" s="17" t="str">
        <f>IF(ISBLANK('Input-Accounts'!B245),"",'Input-Accounts'!B245)</f>
        <v>TOIT - Property, Payroll, &amp; Misc. Taxes</v>
      </c>
      <c r="C245" s="113">
        <f>IF(ISBLANK('Input-Accounts'!C245),"",'Input-Accounts'!C245)</f>
        <v>408.1</v>
      </c>
      <c r="D245" s="143">
        <f t="shared" ca="1" si="65"/>
        <v>41723.361925031357</v>
      </c>
      <c r="E245" s="143">
        <f t="shared" ca="1" si="66"/>
        <v>0</v>
      </c>
      <c r="F245" s="89" t="str" cm="1">
        <f t="array" aca="1" ref="F245" ca="1">IF(D245=0,"-",IF('Input-Accounts'!$E245&lt;&gt;0,'Input-Accounts'!$E245,INDEX('Input-Accounts'!$H245:$J245,,MATCH($F$6,'Input-Accounts'!$H$6:$J$6,0))))</f>
        <v>INT_PLANT_LABOR</v>
      </c>
      <c r="G245" s="143">
        <f ca="1">IFERROR(INDEX(G$269:G$305,MATCH($F245,$B$269:$B$305,0))/INDEX($D$269:$D$305,MATCH($F245,$B$269:$B$305,0)),SUMIFS('Input-Ext Allocators'!D$8:D$63,'Input-Ext Allocators'!$B$8:$B$63,$F245))*$D245</f>
        <v>7589.8610632852769</v>
      </c>
      <c r="H245" s="143">
        <f ca="1">IFERROR(INDEX(H$269:H$305,MATCH($F245,$B$269:$B$305,0))/INDEX($D$269:$D$305,MATCH($F245,$B$269:$B$305,0)),SUMIFS('Input-Ext Allocators'!E$8:E$63,'Input-Ext Allocators'!$B$8:$B$63,$F245))*$D245</f>
        <v>5206.9744822632692</v>
      </c>
      <c r="I245" s="143">
        <f ca="1">IFERROR(INDEX(I$269:I$305,MATCH($F245,$B$269:$B$305,0))/INDEX($D$269:$D$305,MATCH($F245,$B$269:$B$305,0)),SUMIFS('Input-Ext Allocators'!F$8:F$63,'Input-Ext Allocators'!$B$8:$B$63,$F245))*$D245</f>
        <v>565.81157428070992</v>
      </c>
      <c r="J245" s="143">
        <f ca="1">IFERROR(INDEX(J$269:J$305,MATCH($F245,$B$269:$B$305,0))/INDEX($D$269:$D$305,MATCH($F245,$B$269:$B$305,0)),SUMIFS('Input-Ext Allocators'!G$8:G$63,'Input-Ext Allocators'!$B$8:$B$63,$F245))*$D245</f>
        <v>711.30856803507322</v>
      </c>
      <c r="K245" s="143">
        <f ca="1">IFERROR(INDEX(K$269:K$305,MATCH($F245,$B$269:$B$305,0))/INDEX($D$269:$D$305,MATCH($F245,$B$269:$B$305,0)),SUMIFS('Input-Ext Allocators'!H$8:H$63,'Input-Ext Allocators'!$B$8:$B$63,$F245))*$D245</f>
        <v>70.284474776242618</v>
      </c>
      <c r="L245" s="143">
        <f ca="1">IFERROR(INDEX(L$269:L$305,MATCH($F245,$B$269:$B$305,0))/INDEX($D$269:$D$305,MATCH($F245,$B$269:$B$305,0)),SUMIFS('Input-Ext Allocators'!I$8:I$63,'Input-Ext Allocators'!$B$8:$B$63,$F245))*$D245</f>
        <v>21733.992149873829</v>
      </c>
      <c r="M245" s="143">
        <f ca="1">IFERROR(INDEX(M$269:M$305,MATCH($F245,$B$269:$B$305,0))/INDEX($D$269:$D$305,MATCH($F245,$B$269:$B$305,0)),SUMIFS('Input-Ext Allocators'!J$8:J$63,'Input-Ext Allocators'!$B$8:$B$63,$F245))*$D245</f>
        <v>5845.1296125169574</v>
      </c>
      <c r="N245" s="143">
        <f ca="1">IFERROR(INDEX(N$269:N$305,MATCH($F245,$B$269:$B$305,0))/INDEX($D$269:$D$305,MATCH($F245,$B$269:$B$305,0)),SUMIFS('Input-Ext Allocators'!K$8:K$63,'Input-Ext Allocators'!$B$8:$B$63,$F245))*$D245</f>
        <v>0</v>
      </c>
      <c r="O245" s="143">
        <f ca="1">IFERROR(INDEX(O$269:O$305,MATCH($F245,$B$269:$B$305,0))/INDEX($D$269:$D$305,MATCH($F245,$B$269:$B$305,0)),SUMIFS('Input-Ext Allocators'!L$8:L$63,'Input-Ext Allocators'!$B$8:$B$63,$F245))*$D245</f>
        <v>0</v>
      </c>
      <c r="P245" s="143">
        <f ca="1">IFERROR(INDEX(P$269:P$305,MATCH($F245,$B$269:$B$305,0))/INDEX($D$269:$D$305,MATCH($F245,$B$269:$B$305,0)),SUMIFS('Input-Ext Allocators'!M$8:M$63,'Input-Ext Allocators'!$B$8:$B$63,$F245))*$D245</f>
        <v>0</v>
      </c>
      <c r="Q245" s="143">
        <f ca="1">IFERROR(INDEX(Q$269:Q$305,MATCH($F245,$B$269:$B$305,0))/INDEX($D$269:$D$305,MATCH($F245,$B$269:$B$305,0)),SUMIFS('Input-Ext Allocators'!N$8:N$63,'Input-Ext Allocators'!$B$8:$B$63,$F245))*$D245</f>
        <v>0</v>
      </c>
      <c r="R245" s="143">
        <f ca="1">IFERROR(INDEX(R$269:R$305,MATCH($F245,$B$269:$B$305,0))/INDEX($D$269:$D$305,MATCH($F245,$B$269:$B$305,0)),SUMIFS('Input-Ext Allocators'!O$8:O$63,'Input-Ext Allocators'!$B$8:$B$63,$F245))*$D245</f>
        <v>0</v>
      </c>
      <c r="S245" s="143">
        <f ca="1">IFERROR(INDEX(S$269:S$305,MATCH($F245,$B$269:$B$305,0))/INDEX($D$269:$D$305,MATCH($F245,$B$269:$B$305,0)),SUMIFS('Input-Ext Allocators'!P$8:P$63,'Input-Ext Allocators'!$B$8:$B$63,$F245))*$D245</f>
        <v>0</v>
      </c>
      <c r="T245" s="143">
        <f ca="1">IFERROR(INDEX(T$269:T$305,MATCH($F245,$B$269:$B$305,0))/INDEX($D$269:$D$305,MATCH($F245,$B$269:$B$305,0)),SUMIFS('Input-Ext Allocators'!Q$8:Q$63,'Input-Ext Allocators'!$B$8:$B$63,$F245))*$D245</f>
        <v>0</v>
      </c>
      <c r="U245" s="143">
        <f ca="1">IFERROR(INDEX(U$269:U$305,MATCH($F245,$B$269:$B$305,0))/INDEX($D$269:$D$305,MATCH($F245,$B$269:$B$305,0)),SUMIFS('Input-Ext Allocators'!R$8:R$63,'Input-Ext Allocators'!$B$8:$B$63,$F245))*$D245</f>
        <v>0</v>
      </c>
      <c r="V245" s="143">
        <f ca="1">IFERROR(INDEX(V$269:V$305,MATCH($F245,$B$269:$B$305,0))/INDEX($D$269:$D$305,MATCH($F245,$B$269:$B$305,0)),SUMIFS('Input-Ext Allocators'!S$8:S$63,'Input-Ext Allocators'!$B$8:$B$63,$F245))*$D245</f>
        <v>0</v>
      </c>
      <c r="W245" s="143">
        <f ca="1">IFERROR(INDEX(W$269:W$305,MATCH($F245,$B$269:$B$305,0))/INDEX($D$269:$D$305,MATCH($F245,$B$269:$B$305,0)),SUMIFS('Input-Ext Allocators'!T$8:T$63,'Input-Ext Allocators'!$B$8:$B$63,$F245))*$D245</f>
        <v>0</v>
      </c>
      <c r="X245" s="143">
        <f ca="1">IFERROR(INDEX(X$269:X$305,MATCH($F245,$B$269:$B$305,0))/INDEX($D$269:$D$305,MATCH($F245,$B$269:$B$305,0)),SUMIFS('Input-Ext Allocators'!U$8:U$63,'Input-Ext Allocators'!$B$8:$B$63,$F245))*$D245</f>
        <v>0</v>
      </c>
      <c r="Y245" s="143">
        <f ca="1">IFERROR(INDEX(Y$269:Y$305,MATCH($F245,$B$269:$B$305,0))/INDEX($D$269:$D$305,MATCH($F245,$B$269:$B$305,0)),SUMIFS('Input-Ext Allocators'!V$8:V$63,'Input-Ext Allocators'!$B$8:$B$63,$F245))*$D245</f>
        <v>0</v>
      </c>
      <c r="Z245" s="143">
        <f ca="1">IFERROR(INDEX(Z$269:Z$305,MATCH($F245,$B$269:$B$305,0))/INDEX($D$269:$D$305,MATCH($F245,$B$269:$B$305,0)),SUMIFS('Input-Ext Allocators'!W$8:W$63,'Input-Ext Allocators'!$B$8:$B$63,$F245))*$D245</f>
        <v>0</v>
      </c>
    </row>
    <row r="246" spans="1:26" outlineLevel="1">
      <c r="A246" s="113">
        <f>IF(ISBLANK('Input-Accounts'!A246),"",'Input-Accounts'!A246)</f>
        <v>211</v>
      </c>
      <c r="B246" s="79" t="str">
        <f>IF(ISBLANK('Input-Accounts'!B246),"",'Input-Accounts'!B246)</f>
        <v>Subtotal - Taxes Other Than Income Taxes</v>
      </c>
      <c r="C246" s="113" t="str">
        <f>IF(ISBLANK('Input-Accounts'!C246),"",'Input-Accounts'!C246)</f>
        <v/>
      </c>
      <c r="D246" s="144">
        <f ca="1">SUBTOTAL(9,D244:D245)</f>
        <v>189170.49604304519</v>
      </c>
      <c r="E246" s="143">
        <f t="shared" ca="1" si="66"/>
        <v>0</v>
      </c>
      <c r="G246" s="144">
        <f t="shared" ref="G246:Z246" ca="1" si="67">SUBTOTAL(9,G244:G245)</f>
        <v>76569.605840462871</v>
      </c>
      <c r="H246" s="144">
        <f t="shared" ca="1" si="67"/>
        <v>44585.860227663696</v>
      </c>
      <c r="I246" s="144">
        <f t="shared" ca="1" si="67"/>
        <v>3943.3092189228887</v>
      </c>
      <c r="J246" s="144">
        <f t="shared" ca="1" si="67"/>
        <v>4128.4929351859355</v>
      </c>
      <c r="K246" s="144">
        <f t="shared" ca="1" si="67"/>
        <v>261.6583265324229</v>
      </c>
      <c r="L246" s="144">
        <f t="shared" ca="1" si="67"/>
        <v>50379.277134156408</v>
      </c>
      <c r="M246" s="144">
        <f t="shared" ca="1" si="67"/>
        <v>9302.2923601209695</v>
      </c>
      <c r="N246" s="144">
        <f t="shared" ca="1" si="67"/>
        <v>0</v>
      </c>
      <c r="O246" s="144">
        <f t="shared" ca="1" si="67"/>
        <v>0</v>
      </c>
      <c r="P246" s="144">
        <f t="shared" ca="1" si="67"/>
        <v>0</v>
      </c>
      <c r="Q246" s="144">
        <f t="shared" ca="1" si="67"/>
        <v>0</v>
      </c>
      <c r="R246" s="144">
        <f t="shared" ca="1" si="67"/>
        <v>0</v>
      </c>
      <c r="S246" s="144">
        <f t="shared" ca="1" si="67"/>
        <v>0</v>
      </c>
      <c r="T246" s="144">
        <f t="shared" ca="1" si="67"/>
        <v>0</v>
      </c>
      <c r="U246" s="144">
        <f t="shared" ca="1" si="67"/>
        <v>0</v>
      </c>
      <c r="V246" s="144">
        <f t="shared" ca="1" si="67"/>
        <v>0</v>
      </c>
      <c r="W246" s="144">
        <f t="shared" ca="1" si="67"/>
        <v>0</v>
      </c>
      <c r="X246" s="144">
        <f t="shared" ca="1" si="67"/>
        <v>0</v>
      </c>
      <c r="Y246" s="144">
        <f t="shared" ca="1" si="67"/>
        <v>0</v>
      </c>
      <c r="Z246" s="144">
        <f t="shared" ca="1" si="67"/>
        <v>0</v>
      </c>
    </row>
    <row r="247" spans="1:26" outlineLevel="1">
      <c r="A247" s="113" t="str">
        <f>IF(ISBLANK('Input-Accounts'!A247),"",'Input-Accounts'!A247)</f>
        <v/>
      </c>
      <c r="B247" s="133" t="str">
        <f>IF(ISBLANK('Input-Accounts'!B247),"",'Input-Accounts'!B247)</f>
        <v/>
      </c>
      <c r="C247" s="113" t="str">
        <f>IF(ISBLANK('Input-Accounts'!C247),"",'Input-Accounts'!C247)</f>
        <v/>
      </c>
      <c r="D247" s="143"/>
      <c r="E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</row>
    <row r="248" spans="1:26" outlineLevel="1">
      <c r="A248" s="113">
        <f>IF(ISBLANK('Input-Accounts'!A248),"",'Input-Accounts'!A248)</f>
        <v>212</v>
      </c>
      <c r="B248" s="81" t="str">
        <f>IF(ISBLANK('Input-Accounts'!B248),"",'Input-Accounts'!B248)</f>
        <v>Income Taxes</v>
      </c>
      <c r="C248" s="113" t="str">
        <f>IF(ISBLANK('Input-Accounts'!C248),"",'Input-Accounts'!C248)</f>
        <v/>
      </c>
      <c r="D248" s="143"/>
      <c r="E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</row>
    <row r="249" spans="1:26" outlineLevel="1">
      <c r="A249" s="113">
        <f>IF(ISBLANK('Input-Accounts'!A249),"",'Input-Accounts'!A249)</f>
        <v>213</v>
      </c>
      <c r="B249" s="17" t="str">
        <f>IF(ISBLANK('Input-Accounts'!B249),"",'Input-Accounts'!B249)</f>
        <v>Income Taxes - Federal</v>
      </c>
      <c r="C249" s="113">
        <f>IF(ISBLANK('Input-Accounts'!C249),"",'Input-Accounts'!C249)</f>
        <v>409.1</v>
      </c>
      <c r="D249" s="143">
        <f t="shared" ref="D249:D252" ca="1" si="68">INDIRECT("Classification!"&amp;$D$5&amp;ROW())</f>
        <v>-49806.122657390224</v>
      </c>
      <c r="E249" s="143">
        <f t="shared" ca="1" si="66"/>
        <v>0</v>
      </c>
      <c r="F249" s="89" t="str" cm="1">
        <f t="array" aca="1" ref="F249" ca="1">IF(D249=0,"-",IF('Input-Accounts'!$E249&lt;&gt;0,'Input-Accounts'!$E249,INDEX('Input-Accounts'!$H249:$J249,,MATCH($F$6,'Input-Accounts'!$H$6:$J$6,0))))</f>
        <v>INT_RATEBASE</v>
      </c>
      <c r="G249" s="143">
        <f ca="1">IFERROR(INDEX(G$269:G$305,MATCH($F249,$B$269:$B$305,0))/INDEX($D$269:$D$305,MATCH($F249,$B$269:$B$305,0)),SUMIFS('Input-Ext Allocators'!D$8:D$63,'Input-Ext Allocators'!$B$8:$B$63,$F249))*$D249</f>
        <v>-9065.0276975242214</v>
      </c>
      <c r="H249" s="143">
        <f ca="1">IFERROR(INDEX(H$269:H$305,MATCH($F249,$B$269:$B$305,0))/INDEX($D$269:$D$305,MATCH($F249,$B$269:$B$305,0)),SUMIFS('Input-Ext Allocators'!E$8:E$63,'Input-Ext Allocators'!$B$8:$B$63,$F249))*$D249</f>
        <v>-6219.0028919432152</v>
      </c>
      <c r="I249" s="143">
        <f ca="1">IFERROR(INDEX(I$269:I$305,MATCH($F249,$B$269:$B$305,0))/INDEX($D$269:$D$305,MATCH($F249,$B$269:$B$305,0)),SUMIFS('Input-Ext Allocators'!F$8:F$63,'Input-Ext Allocators'!$B$8:$B$63,$F249))*$D249</f>
        <v>-675.78280414717926</v>
      </c>
      <c r="J249" s="143">
        <f ca="1">IFERROR(INDEX(J$269:J$305,MATCH($F249,$B$269:$B$305,0))/INDEX($D$269:$D$305,MATCH($F249,$B$269:$B$305,0)),SUMIFS('Input-Ext Allocators'!G$8:G$63,'Input-Ext Allocators'!$B$8:$B$63,$F249))*$D249</f>
        <v>-849.55861733958932</v>
      </c>
      <c r="K249" s="143">
        <f ca="1">IFERROR(INDEX(K$269:K$305,MATCH($F249,$B$269:$B$305,0))/INDEX($D$269:$D$305,MATCH($F249,$B$269:$B$305,0)),SUMIFS('Input-Ext Allocators'!H$8:H$63,'Input-Ext Allocators'!$B$8:$B$63,$F249))*$D249</f>
        <v>-83.944976757822118</v>
      </c>
      <c r="L249" s="143">
        <f ca="1">IFERROR(INDEX(L$269:L$305,MATCH($F249,$B$269:$B$305,0))/INDEX($D$269:$D$305,MATCH($F249,$B$269:$B$305,0)),SUMIFS('Input-Ext Allocators'!I$8:I$63,'Input-Ext Allocators'!$B$8:$B$63,$F249))*$D249</f>
        <v>-25958.214409144988</v>
      </c>
      <c r="M249" s="143">
        <f ca="1">IFERROR(INDEX(M$269:M$305,MATCH($F249,$B$269:$B$305,0))/INDEX($D$269:$D$305,MATCH($F249,$B$269:$B$305,0)),SUMIFS('Input-Ext Allocators'!J$8:J$63,'Input-Ext Allocators'!$B$8:$B$63,$F249))*$D249</f>
        <v>-6954.5912605332342</v>
      </c>
      <c r="N249" s="143">
        <f ca="1">IFERROR(INDEX(N$269:N$305,MATCH($F249,$B$269:$B$305,0))/INDEX($D$269:$D$305,MATCH($F249,$B$269:$B$305,0)),SUMIFS('Input-Ext Allocators'!K$8:K$63,'Input-Ext Allocators'!$B$8:$B$63,$F249))*$D249</f>
        <v>0</v>
      </c>
      <c r="O249" s="143">
        <f ca="1">IFERROR(INDEX(O$269:O$305,MATCH($F249,$B$269:$B$305,0))/INDEX($D$269:$D$305,MATCH($F249,$B$269:$B$305,0)),SUMIFS('Input-Ext Allocators'!L$8:L$63,'Input-Ext Allocators'!$B$8:$B$63,$F249))*$D249</f>
        <v>0</v>
      </c>
      <c r="P249" s="143">
        <f ca="1">IFERROR(INDEX(P$269:P$305,MATCH($F249,$B$269:$B$305,0))/INDEX($D$269:$D$305,MATCH($F249,$B$269:$B$305,0)),SUMIFS('Input-Ext Allocators'!M$8:M$63,'Input-Ext Allocators'!$B$8:$B$63,$F249))*$D249</f>
        <v>0</v>
      </c>
      <c r="Q249" s="143">
        <f ca="1">IFERROR(INDEX(Q$269:Q$305,MATCH($F249,$B$269:$B$305,0))/INDEX($D$269:$D$305,MATCH($F249,$B$269:$B$305,0)),SUMIFS('Input-Ext Allocators'!N$8:N$63,'Input-Ext Allocators'!$B$8:$B$63,$F249))*$D249</f>
        <v>0</v>
      </c>
      <c r="R249" s="143">
        <f ca="1">IFERROR(INDEX(R$269:R$305,MATCH($F249,$B$269:$B$305,0))/INDEX($D$269:$D$305,MATCH($F249,$B$269:$B$305,0)),SUMIFS('Input-Ext Allocators'!O$8:O$63,'Input-Ext Allocators'!$B$8:$B$63,$F249))*$D249</f>
        <v>0</v>
      </c>
      <c r="S249" s="143">
        <f ca="1">IFERROR(INDEX(S$269:S$305,MATCH($F249,$B$269:$B$305,0))/INDEX($D$269:$D$305,MATCH($F249,$B$269:$B$305,0)),SUMIFS('Input-Ext Allocators'!P$8:P$63,'Input-Ext Allocators'!$B$8:$B$63,$F249))*$D249</f>
        <v>0</v>
      </c>
      <c r="T249" s="143">
        <f ca="1">IFERROR(INDEX(T$269:T$305,MATCH($F249,$B$269:$B$305,0))/INDEX($D$269:$D$305,MATCH($F249,$B$269:$B$305,0)),SUMIFS('Input-Ext Allocators'!Q$8:Q$63,'Input-Ext Allocators'!$B$8:$B$63,$F249))*$D249</f>
        <v>0</v>
      </c>
      <c r="U249" s="143">
        <f ca="1">IFERROR(INDEX(U$269:U$305,MATCH($F249,$B$269:$B$305,0))/INDEX($D$269:$D$305,MATCH($F249,$B$269:$B$305,0)),SUMIFS('Input-Ext Allocators'!R$8:R$63,'Input-Ext Allocators'!$B$8:$B$63,$F249))*$D249</f>
        <v>0</v>
      </c>
      <c r="V249" s="143">
        <f ca="1">IFERROR(INDEX(V$269:V$305,MATCH($F249,$B$269:$B$305,0))/INDEX($D$269:$D$305,MATCH($F249,$B$269:$B$305,0)),SUMIFS('Input-Ext Allocators'!S$8:S$63,'Input-Ext Allocators'!$B$8:$B$63,$F249))*$D249</f>
        <v>0</v>
      </c>
      <c r="W249" s="143">
        <f ca="1">IFERROR(INDEX(W$269:W$305,MATCH($F249,$B$269:$B$305,0))/INDEX($D$269:$D$305,MATCH($F249,$B$269:$B$305,0)),SUMIFS('Input-Ext Allocators'!T$8:T$63,'Input-Ext Allocators'!$B$8:$B$63,$F249))*$D249</f>
        <v>0</v>
      </c>
      <c r="X249" s="143">
        <f ca="1">IFERROR(INDEX(X$269:X$305,MATCH($F249,$B$269:$B$305,0))/INDEX($D$269:$D$305,MATCH($F249,$B$269:$B$305,0)),SUMIFS('Input-Ext Allocators'!U$8:U$63,'Input-Ext Allocators'!$B$8:$B$63,$F249))*$D249</f>
        <v>0</v>
      </c>
      <c r="Y249" s="143">
        <f ca="1">IFERROR(INDEX(Y$269:Y$305,MATCH($F249,$B$269:$B$305,0))/INDEX($D$269:$D$305,MATCH($F249,$B$269:$B$305,0)),SUMIFS('Input-Ext Allocators'!V$8:V$63,'Input-Ext Allocators'!$B$8:$B$63,$F249))*$D249</f>
        <v>0</v>
      </c>
      <c r="Z249" s="143">
        <f ca="1">IFERROR(INDEX(Z$269:Z$305,MATCH($F249,$B$269:$B$305,0))/INDEX($D$269:$D$305,MATCH($F249,$B$269:$B$305,0)),SUMIFS('Input-Ext Allocators'!W$8:W$63,'Input-Ext Allocators'!$B$8:$B$63,$F249))*$D249</f>
        <v>0</v>
      </c>
    </row>
    <row r="250" spans="1:26" outlineLevel="1">
      <c r="A250" s="113">
        <f>IF(ISBLANK('Input-Accounts'!A250),"",'Input-Accounts'!A250)</f>
        <v>214</v>
      </c>
      <c r="B250" s="17" t="str">
        <f>IF(ISBLANK('Input-Accounts'!B250),"",'Input-Accounts'!B250)</f>
        <v>Income Taxes - Provisions for Deferred Federal Income Taxes</v>
      </c>
      <c r="C250" s="113">
        <f>IF(ISBLANK('Input-Accounts'!C250),"",'Input-Accounts'!C250)</f>
        <v>410.1</v>
      </c>
      <c r="D250" s="143">
        <f t="shared" ca="1" si="68"/>
        <v>423136.1627022454</v>
      </c>
      <c r="E250" s="143">
        <f t="shared" ca="1" si="66"/>
        <v>0</v>
      </c>
      <c r="F250" s="89" t="str" cm="1">
        <f t="array" aca="1" ref="F250" ca="1">IF(D250=0,"-",IF('Input-Accounts'!$E250&lt;&gt;0,'Input-Accounts'!$E250,INDEX('Input-Accounts'!$H250:$J250,,MATCH($F$6,'Input-Accounts'!$H$6:$J$6,0))))</f>
        <v>INT_RATEBASE</v>
      </c>
      <c r="G250" s="143">
        <f ca="1">IFERROR(INDEX(G$269:G$305,MATCH($F250,$B$269:$B$305,0))/INDEX($D$269:$D$305,MATCH($F250,$B$269:$B$305,0)),SUMIFS('Input-Ext Allocators'!D$8:D$63,'Input-Ext Allocators'!$B$8:$B$63,$F250))*$D250</f>
        <v>77013.4439314927</v>
      </c>
      <c r="H250" s="143">
        <f ca="1">IFERROR(INDEX(H$269:H$305,MATCH($F250,$B$269:$B$305,0))/INDEX($D$269:$D$305,MATCH($F250,$B$269:$B$305,0)),SUMIFS('Input-Ext Allocators'!E$8:E$63,'Input-Ext Allocators'!$B$8:$B$63,$F250))*$D250</f>
        <v>52834.568906972723</v>
      </c>
      <c r="I250" s="143">
        <f ca="1">IFERROR(INDEX(I$269:I$305,MATCH($F250,$B$269:$B$305,0))/INDEX($D$269:$D$305,MATCH($F250,$B$269:$B$305,0)),SUMIFS('Input-Ext Allocators'!F$8:F$63,'Input-Ext Allocators'!$B$8:$B$63,$F250))*$D250</f>
        <v>5741.2247191776041</v>
      </c>
      <c r="J250" s="143">
        <f ca="1">IFERROR(INDEX(J$269:J$305,MATCH($F250,$B$269:$B$305,0))/INDEX($D$269:$D$305,MATCH($F250,$B$269:$B$305,0)),SUMIFS('Input-Ext Allocators'!G$8:G$63,'Input-Ext Allocators'!$B$8:$B$63,$F250))*$D250</f>
        <v>7217.5659166345422</v>
      </c>
      <c r="K250" s="143">
        <f ca="1">IFERROR(INDEX(K$269:K$305,MATCH($F250,$B$269:$B$305,0))/INDEX($D$269:$D$305,MATCH($F250,$B$269:$B$305,0)),SUMIFS('Input-Ext Allocators'!H$8:H$63,'Input-Ext Allocators'!$B$8:$B$63,$F250))*$D250</f>
        <v>713.16845095074984</v>
      </c>
      <c r="L250" s="143">
        <f ca="1">IFERROR(INDEX(L$269:L$305,MATCH($F250,$B$269:$B$305,0))/INDEX($D$269:$D$305,MATCH($F250,$B$269:$B$305,0)),SUMIFS('Input-Ext Allocators'!I$8:I$63,'Input-Ext Allocators'!$B$8:$B$63,$F250))*$D250</f>
        <v>220532.30907461458</v>
      </c>
      <c r="M250" s="143">
        <f ca="1">IFERROR(INDEX(M$269:M$305,MATCH($F250,$B$269:$B$305,0))/INDEX($D$269:$D$305,MATCH($F250,$B$269:$B$305,0)),SUMIFS('Input-Ext Allocators'!J$8:J$63,'Input-Ext Allocators'!$B$8:$B$63,$F250))*$D250</f>
        <v>59083.881702402738</v>
      </c>
      <c r="N250" s="143">
        <f ca="1">IFERROR(INDEX(N$269:N$305,MATCH($F250,$B$269:$B$305,0))/INDEX($D$269:$D$305,MATCH($F250,$B$269:$B$305,0)),SUMIFS('Input-Ext Allocators'!K$8:K$63,'Input-Ext Allocators'!$B$8:$B$63,$F250))*$D250</f>
        <v>0</v>
      </c>
      <c r="O250" s="143">
        <f ca="1">IFERROR(INDEX(O$269:O$305,MATCH($F250,$B$269:$B$305,0))/INDEX($D$269:$D$305,MATCH($F250,$B$269:$B$305,0)),SUMIFS('Input-Ext Allocators'!L$8:L$63,'Input-Ext Allocators'!$B$8:$B$63,$F250))*$D250</f>
        <v>0</v>
      </c>
      <c r="P250" s="143">
        <f ca="1">IFERROR(INDEX(P$269:P$305,MATCH($F250,$B$269:$B$305,0))/INDEX($D$269:$D$305,MATCH($F250,$B$269:$B$305,0)),SUMIFS('Input-Ext Allocators'!M$8:M$63,'Input-Ext Allocators'!$B$8:$B$63,$F250))*$D250</f>
        <v>0</v>
      </c>
      <c r="Q250" s="143">
        <f ca="1">IFERROR(INDEX(Q$269:Q$305,MATCH($F250,$B$269:$B$305,0))/INDEX($D$269:$D$305,MATCH($F250,$B$269:$B$305,0)),SUMIFS('Input-Ext Allocators'!N$8:N$63,'Input-Ext Allocators'!$B$8:$B$63,$F250))*$D250</f>
        <v>0</v>
      </c>
      <c r="R250" s="143">
        <f ca="1">IFERROR(INDEX(R$269:R$305,MATCH($F250,$B$269:$B$305,0))/INDEX($D$269:$D$305,MATCH($F250,$B$269:$B$305,0)),SUMIFS('Input-Ext Allocators'!O$8:O$63,'Input-Ext Allocators'!$B$8:$B$63,$F250))*$D250</f>
        <v>0</v>
      </c>
      <c r="S250" s="143">
        <f ca="1">IFERROR(INDEX(S$269:S$305,MATCH($F250,$B$269:$B$305,0))/INDEX($D$269:$D$305,MATCH($F250,$B$269:$B$305,0)),SUMIFS('Input-Ext Allocators'!P$8:P$63,'Input-Ext Allocators'!$B$8:$B$63,$F250))*$D250</f>
        <v>0</v>
      </c>
      <c r="T250" s="143">
        <f ca="1">IFERROR(INDEX(T$269:T$305,MATCH($F250,$B$269:$B$305,0))/INDEX($D$269:$D$305,MATCH($F250,$B$269:$B$305,0)),SUMIFS('Input-Ext Allocators'!Q$8:Q$63,'Input-Ext Allocators'!$B$8:$B$63,$F250))*$D250</f>
        <v>0</v>
      </c>
      <c r="U250" s="143">
        <f ca="1">IFERROR(INDEX(U$269:U$305,MATCH($F250,$B$269:$B$305,0))/INDEX($D$269:$D$305,MATCH($F250,$B$269:$B$305,0)),SUMIFS('Input-Ext Allocators'!R$8:R$63,'Input-Ext Allocators'!$B$8:$B$63,$F250))*$D250</f>
        <v>0</v>
      </c>
      <c r="V250" s="143">
        <f ca="1">IFERROR(INDEX(V$269:V$305,MATCH($F250,$B$269:$B$305,0))/INDEX($D$269:$D$305,MATCH($F250,$B$269:$B$305,0)),SUMIFS('Input-Ext Allocators'!S$8:S$63,'Input-Ext Allocators'!$B$8:$B$63,$F250))*$D250</f>
        <v>0</v>
      </c>
      <c r="W250" s="143">
        <f ca="1">IFERROR(INDEX(W$269:W$305,MATCH($F250,$B$269:$B$305,0))/INDEX($D$269:$D$305,MATCH($F250,$B$269:$B$305,0)),SUMIFS('Input-Ext Allocators'!T$8:T$63,'Input-Ext Allocators'!$B$8:$B$63,$F250))*$D250</f>
        <v>0</v>
      </c>
      <c r="X250" s="143">
        <f ca="1">IFERROR(INDEX(X$269:X$305,MATCH($F250,$B$269:$B$305,0))/INDEX($D$269:$D$305,MATCH($F250,$B$269:$B$305,0)),SUMIFS('Input-Ext Allocators'!U$8:U$63,'Input-Ext Allocators'!$B$8:$B$63,$F250))*$D250</f>
        <v>0</v>
      </c>
      <c r="Y250" s="143">
        <f ca="1">IFERROR(INDEX(Y$269:Y$305,MATCH($F250,$B$269:$B$305,0))/INDEX($D$269:$D$305,MATCH($F250,$B$269:$B$305,0)),SUMIFS('Input-Ext Allocators'!V$8:V$63,'Input-Ext Allocators'!$B$8:$B$63,$F250))*$D250</f>
        <v>0</v>
      </c>
      <c r="Z250" s="143">
        <f ca="1">IFERROR(INDEX(Z$269:Z$305,MATCH($F250,$B$269:$B$305,0))/INDEX($D$269:$D$305,MATCH($F250,$B$269:$B$305,0)),SUMIFS('Input-Ext Allocators'!W$8:W$63,'Input-Ext Allocators'!$B$8:$B$63,$F250))*$D250</f>
        <v>0</v>
      </c>
    </row>
    <row r="251" spans="1:26" outlineLevel="1">
      <c r="A251" s="113">
        <f>IF(ISBLANK('Input-Accounts'!A251),"",'Input-Accounts'!A251)</f>
        <v>215</v>
      </c>
      <c r="B251" s="17" t="str">
        <f>IF(ISBLANK('Input-Accounts'!B251),"",'Input-Accounts'!B251)</f>
        <v>Provision for Deferred Income Tax - Credit</v>
      </c>
      <c r="C251" s="113">
        <f>IF(ISBLANK('Input-Accounts'!C251),"",'Input-Accounts'!C251)</f>
        <v>411.1</v>
      </c>
      <c r="D251" s="143">
        <f t="shared" ca="1" si="68"/>
        <v>-379254.09274405026</v>
      </c>
      <c r="E251" s="143">
        <f t="shared" ca="1" si="66"/>
        <v>0</v>
      </c>
      <c r="F251" s="89" t="str" cm="1">
        <f t="array" aca="1" ref="F251" ca="1">IF(D251=0,"-",IF('Input-Accounts'!$E251&lt;&gt;0,'Input-Accounts'!$E251,INDEX('Input-Accounts'!$H251:$J251,,MATCH($F$6,'Input-Accounts'!$H$6:$J$6,0))))</f>
        <v>INT_RATEBASE</v>
      </c>
      <c r="G251" s="143">
        <f ca="1">IFERROR(INDEX(G$269:G$305,MATCH($F251,$B$269:$B$305,0))/INDEX($D$269:$D$305,MATCH($F251,$B$269:$B$305,0)),SUMIFS('Input-Ext Allocators'!D$8:D$63,'Input-Ext Allocators'!$B$8:$B$63,$F251))*$D251</f>
        <v>-69026.631098618818</v>
      </c>
      <c r="H251" s="143">
        <f ca="1">IFERROR(INDEX(H$269:H$305,MATCH($F251,$B$269:$B$305,0))/INDEX($D$269:$D$305,MATCH($F251,$B$269:$B$305,0)),SUMIFS('Input-Ext Allocators'!E$8:E$63,'Input-Ext Allocators'!$B$8:$B$63,$F251))*$D251</f>
        <v>-47355.26826251718</v>
      </c>
      <c r="I251" s="143">
        <f ca="1">IFERROR(INDEX(I$269:I$305,MATCH($F251,$B$269:$B$305,0))/INDEX($D$269:$D$305,MATCH($F251,$B$269:$B$305,0)),SUMIFS('Input-Ext Allocators'!F$8:F$63,'Input-Ext Allocators'!$B$8:$B$63,$F251))*$D251</f>
        <v>-5145.8210477831672</v>
      </c>
      <c r="J251" s="143">
        <f ca="1">IFERROR(INDEX(J$269:J$305,MATCH($F251,$B$269:$B$305,0))/INDEX($D$269:$D$305,MATCH($F251,$B$269:$B$305,0)),SUMIFS('Input-Ext Allocators'!G$8:G$63,'Input-Ext Allocators'!$B$8:$B$63,$F251))*$D251</f>
        <v>-6469.0557196828477</v>
      </c>
      <c r="K251" s="143">
        <f ca="1">IFERROR(INDEX(K$269:K$305,MATCH($F251,$B$269:$B$305,0))/INDEX($D$269:$D$305,MATCH($F251,$B$269:$B$305,0)),SUMIFS('Input-Ext Allocators'!H$8:H$63,'Input-Ext Allocators'!$B$8:$B$63,$F251))*$D251</f>
        <v>-639.2080792899128</v>
      </c>
      <c r="L251" s="143">
        <f ca="1">IFERROR(INDEX(L$269:L$305,MATCH($F251,$B$269:$B$305,0))/INDEX($D$269:$D$305,MATCH($F251,$B$269:$B$305,0)),SUMIFS('Input-Ext Allocators'!I$8:I$63,'Input-Ext Allocators'!$B$8:$B$63,$F251))*$D251</f>
        <v>-197661.62330516308</v>
      </c>
      <c r="M251" s="143">
        <f ca="1">IFERROR(INDEX(M$269:M$305,MATCH($F251,$B$269:$B$305,0))/INDEX($D$269:$D$305,MATCH($F251,$B$269:$B$305,0)),SUMIFS('Input-Ext Allocators'!J$8:J$63,'Input-Ext Allocators'!$B$8:$B$63,$F251))*$D251</f>
        <v>-52956.485230995437</v>
      </c>
      <c r="N251" s="143">
        <f ca="1">IFERROR(INDEX(N$269:N$305,MATCH($F251,$B$269:$B$305,0))/INDEX($D$269:$D$305,MATCH($F251,$B$269:$B$305,0)),SUMIFS('Input-Ext Allocators'!K$8:K$63,'Input-Ext Allocators'!$B$8:$B$63,$F251))*$D251</f>
        <v>0</v>
      </c>
      <c r="O251" s="143">
        <f ca="1">IFERROR(INDEX(O$269:O$305,MATCH($F251,$B$269:$B$305,0))/INDEX($D$269:$D$305,MATCH($F251,$B$269:$B$305,0)),SUMIFS('Input-Ext Allocators'!L$8:L$63,'Input-Ext Allocators'!$B$8:$B$63,$F251))*$D251</f>
        <v>0</v>
      </c>
      <c r="P251" s="143">
        <f ca="1">IFERROR(INDEX(P$269:P$305,MATCH($F251,$B$269:$B$305,0))/INDEX($D$269:$D$305,MATCH($F251,$B$269:$B$305,0)),SUMIFS('Input-Ext Allocators'!M$8:M$63,'Input-Ext Allocators'!$B$8:$B$63,$F251))*$D251</f>
        <v>0</v>
      </c>
      <c r="Q251" s="143">
        <f ca="1">IFERROR(INDEX(Q$269:Q$305,MATCH($F251,$B$269:$B$305,0))/INDEX($D$269:$D$305,MATCH($F251,$B$269:$B$305,0)),SUMIFS('Input-Ext Allocators'!N$8:N$63,'Input-Ext Allocators'!$B$8:$B$63,$F251))*$D251</f>
        <v>0</v>
      </c>
      <c r="R251" s="143">
        <f ca="1">IFERROR(INDEX(R$269:R$305,MATCH($F251,$B$269:$B$305,0))/INDEX($D$269:$D$305,MATCH($F251,$B$269:$B$305,0)),SUMIFS('Input-Ext Allocators'!O$8:O$63,'Input-Ext Allocators'!$B$8:$B$63,$F251))*$D251</f>
        <v>0</v>
      </c>
      <c r="S251" s="143">
        <f ca="1">IFERROR(INDEX(S$269:S$305,MATCH($F251,$B$269:$B$305,0))/INDEX($D$269:$D$305,MATCH($F251,$B$269:$B$305,0)),SUMIFS('Input-Ext Allocators'!P$8:P$63,'Input-Ext Allocators'!$B$8:$B$63,$F251))*$D251</f>
        <v>0</v>
      </c>
      <c r="T251" s="143">
        <f ca="1">IFERROR(INDEX(T$269:T$305,MATCH($F251,$B$269:$B$305,0))/INDEX($D$269:$D$305,MATCH($F251,$B$269:$B$305,0)),SUMIFS('Input-Ext Allocators'!Q$8:Q$63,'Input-Ext Allocators'!$B$8:$B$63,$F251))*$D251</f>
        <v>0</v>
      </c>
      <c r="U251" s="143">
        <f ca="1">IFERROR(INDEX(U$269:U$305,MATCH($F251,$B$269:$B$305,0))/INDEX($D$269:$D$305,MATCH($F251,$B$269:$B$305,0)),SUMIFS('Input-Ext Allocators'!R$8:R$63,'Input-Ext Allocators'!$B$8:$B$63,$F251))*$D251</f>
        <v>0</v>
      </c>
      <c r="V251" s="143">
        <f ca="1">IFERROR(INDEX(V$269:V$305,MATCH($F251,$B$269:$B$305,0))/INDEX($D$269:$D$305,MATCH($F251,$B$269:$B$305,0)),SUMIFS('Input-Ext Allocators'!S$8:S$63,'Input-Ext Allocators'!$B$8:$B$63,$F251))*$D251</f>
        <v>0</v>
      </c>
      <c r="W251" s="143">
        <f ca="1">IFERROR(INDEX(W$269:W$305,MATCH($F251,$B$269:$B$305,0))/INDEX($D$269:$D$305,MATCH($F251,$B$269:$B$305,0)),SUMIFS('Input-Ext Allocators'!T$8:T$63,'Input-Ext Allocators'!$B$8:$B$63,$F251))*$D251</f>
        <v>0</v>
      </c>
      <c r="X251" s="143">
        <f ca="1">IFERROR(INDEX(X$269:X$305,MATCH($F251,$B$269:$B$305,0))/INDEX($D$269:$D$305,MATCH($F251,$B$269:$B$305,0)),SUMIFS('Input-Ext Allocators'!U$8:U$63,'Input-Ext Allocators'!$B$8:$B$63,$F251))*$D251</f>
        <v>0</v>
      </c>
      <c r="Y251" s="143">
        <f ca="1">IFERROR(INDEX(Y$269:Y$305,MATCH($F251,$B$269:$B$305,0))/INDEX($D$269:$D$305,MATCH($F251,$B$269:$B$305,0)),SUMIFS('Input-Ext Allocators'!V$8:V$63,'Input-Ext Allocators'!$B$8:$B$63,$F251))*$D251</f>
        <v>0</v>
      </c>
      <c r="Z251" s="143">
        <f ca="1">IFERROR(INDEX(Z$269:Z$305,MATCH($F251,$B$269:$B$305,0))/INDEX($D$269:$D$305,MATCH($F251,$B$269:$B$305,0)),SUMIFS('Input-Ext Allocators'!W$8:W$63,'Input-Ext Allocators'!$B$8:$B$63,$F251))*$D251</f>
        <v>0</v>
      </c>
    </row>
    <row r="252" spans="1:26" outlineLevel="1">
      <c r="A252" s="113">
        <f>IF(ISBLANK('Input-Accounts'!A252),"",'Input-Accounts'!A252)</f>
        <v>216</v>
      </c>
      <c r="B252" s="17" t="str">
        <f>IF(ISBLANK('Input-Accounts'!B252),"",'Input-Accounts'!B252)</f>
        <v>Investment Tax Credit Adjustments</v>
      </c>
      <c r="C252" s="113">
        <f>IF(ISBLANK('Input-Accounts'!C252),"",'Input-Accounts'!C252)</f>
        <v>411.4</v>
      </c>
      <c r="D252" s="143">
        <f t="shared" ca="1" si="68"/>
        <v>-325.16827077244989</v>
      </c>
      <c r="E252" s="143">
        <f t="shared" ca="1" si="66"/>
        <v>0</v>
      </c>
      <c r="F252" s="89" t="str" cm="1">
        <f t="array" aca="1" ref="F252" ca="1">IF(D252=0,"-",IF('Input-Accounts'!$E252&lt;&gt;0,'Input-Accounts'!$E252,INDEX('Input-Accounts'!$H252:$J252,,MATCH($F$6,'Input-Accounts'!$H$6:$J$6,0))))</f>
        <v>INT_RATEBASE</v>
      </c>
      <c r="G252" s="143">
        <f ca="1">IFERROR(INDEX(G$269:G$305,MATCH($F252,$B$269:$B$305,0))/INDEX($D$269:$D$305,MATCH($F252,$B$269:$B$305,0)),SUMIFS('Input-Ext Allocators'!D$8:D$63,'Input-Ext Allocators'!$B$8:$B$63,$F252))*$D252</f>
        <v>-59.182671198576848</v>
      </c>
      <c r="H252" s="143">
        <f ca="1">IFERROR(INDEX(H$269:H$305,MATCH($F252,$B$269:$B$305,0))/INDEX($D$269:$D$305,MATCH($F252,$B$269:$B$305,0)),SUMIFS('Input-Ext Allocators'!E$8:E$63,'Input-Ext Allocators'!$B$8:$B$63,$F252))*$D252</f>
        <v>-40.601884033668767</v>
      </c>
      <c r="I252" s="143">
        <f ca="1">IFERROR(INDEX(I$269:I$305,MATCH($F252,$B$269:$B$305,0))/INDEX($D$269:$D$305,MATCH($F252,$B$269:$B$305,0)),SUMIFS('Input-Ext Allocators'!F$8:F$63,'Input-Ext Allocators'!$B$8:$B$63,$F252))*$D252</f>
        <v>-4.4119701377655831</v>
      </c>
      <c r="J252" s="143">
        <f ca="1">IFERROR(INDEX(J$269:J$305,MATCH($F252,$B$269:$B$305,0))/INDEX($D$269:$D$305,MATCH($F252,$B$269:$B$305,0)),SUMIFS('Input-Ext Allocators'!G$8:G$63,'Input-Ext Allocators'!$B$8:$B$63,$F252))*$D252</f>
        <v>-5.5464969321228192</v>
      </c>
      <c r="K252" s="143">
        <f ca="1">IFERROR(INDEX(K$269:K$305,MATCH($F252,$B$269:$B$305,0))/INDEX($D$269:$D$305,MATCH($F252,$B$269:$B$305,0)),SUMIFS('Input-Ext Allocators'!H$8:H$63,'Input-Ext Allocators'!$B$8:$B$63,$F252))*$D252</f>
        <v>-0.54804994799819662</v>
      </c>
      <c r="L252" s="143">
        <f ca="1">IFERROR(INDEX(L$269:L$305,MATCH($F252,$B$269:$B$305,0))/INDEX($D$269:$D$305,MATCH($F252,$B$269:$B$305,0)),SUMIFS('Input-Ext Allocators'!I$8:I$63,'Input-Ext Allocators'!$B$8:$B$63,$F252))*$D252</f>
        <v>-169.47289291770889</v>
      </c>
      <c r="M252" s="143">
        <f ca="1">IFERROR(INDEX(M$269:M$305,MATCH($F252,$B$269:$B$305,0))/INDEX($D$269:$D$305,MATCH($F252,$B$269:$B$305,0)),SUMIFS('Input-Ext Allocators'!J$8:J$63,'Input-Ext Allocators'!$B$8:$B$63,$F252))*$D252</f>
        <v>-45.404305604608965</v>
      </c>
      <c r="N252" s="143">
        <f ca="1">IFERROR(INDEX(N$269:N$305,MATCH($F252,$B$269:$B$305,0))/INDEX($D$269:$D$305,MATCH($F252,$B$269:$B$305,0)),SUMIFS('Input-Ext Allocators'!K$8:K$63,'Input-Ext Allocators'!$B$8:$B$63,$F252))*$D252</f>
        <v>0</v>
      </c>
      <c r="O252" s="143">
        <f ca="1">IFERROR(INDEX(O$269:O$305,MATCH($F252,$B$269:$B$305,0))/INDEX($D$269:$D$305,MATCH($F252,$B$269:$B$305,0)),SUMIFS('Input-Ext Allocators'!L$8:L$63,'Input-Ext Allocators'!$B$8:$B$63,$F252))*$D252</f>
        <v>0</v>
      </c>
      <c r="P252" s="143">
        <f ca="1">IFERROR(INDEX(P$269:P$305,MATCH($F252,$B$269:$B$305,0))/INDEX($D$269:$D$305,MATCH($F252,$B$269:$B$305,0)),SUMIFS('Input-Ext Allocators'!M$8:M$63,'Input-Ext Allocators'!$B$8:$B$63,$F252))*$D252</f>
        <v>0</v>
      </c>
      <c r="Q252" s="143">
        <f ca="1">IFERROR(INDEX(Q$269:Q$305,MATCH($F252,$B$269:$B$305,0))/INDEX($D$269:$D$305,MATCH($F252,$B$269:$B$305,0)),SUMIFS('Input-Ext Allocators'!N$8:N$63,'Input-Ext Allocators'!$B$8:$B$63,$F252))*$D252</f>
        <v>0</v>
      </c>
      <c r="R252" s="143">
        <f ca="1">IFERROR(INDEX(R$269:R$305,MATCH($F252,$B$269:$B$305,0))/INDEX($D$269:$D$305,MATCH($F252,$B$269:$B$305,0)),SUMIFS('Input-Ext Allocators'!O$8:O$63,'Input-Ext Allocators'!$B$8:$B$63,$F252))*$D252</f>
        <v>0</v>
      </c>
      <c r="S252" s="143">
        <f ca="1">IFERROR(INDEX(S$269:S$305,MATCH($F252,$B$269:$B$305,0))/INDEX($D$269:$D$305,MATCH($F252,$B$269:$B$305,0)),SUMIFS('Input-Ext Allocators'!P$8:P$63,'Input-Ext Allocators'!$B$8:$B$63,$F252))*$D252</f>
        <v>0</v>
      </c>
      <c r="T252" s="143">
        <f ca="1">IFERROR(INDEX(T$269:T$305,MATCH($F252,$B$269:$B$305,0))/INDEX($D$269:$D$305,MATCH($F252,$B$269:$B$305,0)),SUMIFS('Input-Ext Allocators'!Q$8:Q$63,'Input-Ext Allocators'!$B$8:$B$63,$F252))*$D252</f>
        <v>0</v>
      </c>
      <c r="U252" s="143">
        <f ca="1">IFERROR(INDEX(U$269:U$305,MATCH($F252,$B$269:$B$305,0))/INDEX($D$269:$D$305,MATCH($F252,$B$269:$B$305,0)),SUMIFS('Input-Ext Allocators'!R$8:R$63,'Input-Ext Allocators'!$B$8:$B$63,$F252))*$D252</f>
        <v>0</v>
      </c>
      <c r="V252" s="143">
        <f ca="1">IFERROR(INDEX(V$269:V$305,MATCH($F252,$B$269:$B$305,0))/INDEX($D$269:$D$305,MATCH($F252,$B$269:$B$305,0)),SUMIFS('Input-Ext Allocators'!S$8:S$63,'Input-Ext Allocators'!$B$8:$B$63,$F252))*$D252</f>
        <v>0</v>
      </c>
      <c r="W252" s="143">
        <f ca="1">IFERROR(INDEX(W$269:W$305,MATCH($F252,$B$269:$B$305,0))/INDEX($D$269:$D$305,MATCH($F252,$B$269:$B$305,0)),SUMIFS('Input-Ext Allocators'!T$8:T$63,'Input-Ext Allocators'!$B$8:$B$63,$F252))*$D252</f>
        <v>0</v>
      </c>
      <c r="X252" s="143">
        <f ca="1">IFERROR(INDEX(X$269:X$305,MATCH($F252,$B$269:$B$305,0))/INDEX($D$269:$D$305,MATCH($F252,$B$269:$B$305,0)),SUMIFS('Input-Ext Allocators'!U$8:U$63,'Input-Ext Allocators'!$B$8:$B$63,$F252))*$D252</f>
        <v>0</v>
      </c>
      <c r="Y252" s="143">
        <f ca="1">IFERROR(INDEX(Y$269:Y$305,MATCH($F252,$B$269:$B$305,0))/INDEX($D$269:$D$305,MATCH($F252,$B$269:$B$305,0)),SUMIFS('Input-Ext Allocators'!V$8:V$63,'Input-Ext Allocators'!$B$8:$B$63,$F252))*$D252</f>
        <v>0</v>
      </c>
      <c r="Z252" s="143">
        <f ca="1">IFERROR(INDEX(Z$269:Z$305,MATCH($F252,$B$269:$B$305,0))/INDEX($D$269:$D$305,MATCH($F252,$B$269:$B$305,0)),SUMIFS('Input-Ext Allocators'!W$8:W$63,'Input-Ext Allocators'!$B$8:$B$63,$F252))*$D252</f>
        <v>0</v>
      </c>
    </row>
    <row r="253" spans="1:26" outlineLevel="1">
      <c r="A253" s="113">
        <f>IF(ISBLANK('Input-Accounts'!A253),"",'Input-Accounts'!A253)</f>
        <v>217</v>
      </c>
      <c r="B253" s="79" t="str">
        <f>IF(ISBLANK('Input-Accounts'!B253),"",'Input-Accounts'!B253)</f>
        <v>Subtotal - Income Taxes</v>
      </c>
      <c r="C253" s="113" t="str">
        <f>IF(ISBLANK('Input-Accounts'!C253),"",'Input-Accounts'!C253)</f>
        <v/>
      </c>
      <c r="D253" s="144">
        <f ca="1">SUBTOTAL(9,D249:D252)</f>
        <v>-6249.2209699674968</v>
      </c>
      <c r="E253" s="143">
        <f t="shared" ca="1" si="66"/>
        <v>0</v>
      </c>
      <c r="G253" s="144">
        <f t="shared" ref="G253:Z253" ca="1" si="69">SUBTOTAL(9,G249:G252)</f>
        <v>-1137.3975358489106</v>
      </c>
      <c r="H253" s="144">
        <f t="shared" ca="1" si="69"/>
        <v>-780.30413152134088</v>
      </c>
      <c r="I253" s="144">
        <f t="shared" ca="1" si="69"/>
        <v>-84.791102890507986</v>
      </c>
      <c r="J253" s="144">
        <f t="shared" ca="1" si="69"/>
        <v>-106.59491732001784</v>
      </c>
      <c r="K253" s="144">
        <f t="shared" ca="1" si="69"/>
        <v>-10.532655044983288</v>
      </c>
      <c r="L253" s="144">
        <f t="shared" ca="1" si="69"/>
        <v>-3257.0015326111916</v>
      </c>
      <c r="M253" s="144">
        <f t="shared" ca="1" si="69"/>
        <v>-872.59909473054222</v>
      </c>
      <c r="N253" s="144">
        <f t="shared" ca="1" si="69"/>
        <v>0</v>
      </c>
      <c r="O253" s="144">
        <f t="shared" ca="1" si="69"/>
        <v>0</v>
      </c>
      <c r="P253" s="144">
        <f t="shared" ca="1" si="69"/>
        <v>0</v>
      </c>
      <c r="Q253" s="144">
        <f t="shared" ca="1" si="69"/>
        <v>0</v>
      </c>
      <c r="R253" s="144">
        <f t="shared" ca="1" si="69"/>
        <v>0</v>
      </c>
      <c r="S253" s="144">
        <f t="shared" ca="1" si="69"/>
        <v>0</v>
      </c>
      <c r="T253" s="144">
        <f t="shared" ca="1" si="69"/>
        <v>0</v>
      </c>
      <c r="U253" s="144">
        <f t="shared" ca="1" si="69"/>
        <v>0</v>
      </c>
      <c r="V253" s="144">
        <f t="shared" ca="1" si="69"/>
        <v>0</v>
      </c>
      <c r="W253" s="144">
        <f t="shared" ca="1" si="69"/>
        <v>0</v>
      </c>
      <c r="X253" s="144">
        <f t="shared" ca="1" si="69"/>
        <v>0</v>
      </c>
      <c r="Y253" s="144">
        <f t="shared" ca="1" si="69"/>
        <v>0</v>
      </c>
      <c r="Z253" s="144">
        <f t="shared" ca="1" si="69"/>
        <v>0</v>
      </c>
    </row>
    <row r="254" spans="1:26" outlineLevel="1">
      <c r="A254" s="113" t="str">
        <f>IF(ISBLANK('Input-Accounts'!A254),"",'Input-Accounts'!A254)</f>
        <v/>
      </c>
      <c r="B254" s="79" t="str">
        <f>IF(ISBLANK('Input-Accounts'!B254),"",'Input-Accounts'!B254)</f>
        <v/>
      </c>
      <c r="C254" s="113" t="str">
        <f>IF(ISBLANK('Input-Accounts'!C254),"",'Input-Accounts'!C254)</f>
        <v/>
      </c>
      <c r="D254" s="143"/>
      <c r="E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</row>
    <row r="255" spans="1:26">
      <c r="A255" s="113">
        <f>IF(ISBLANK('Input-Accounts'!A255),"",'Input-Accounts'!A255)</f>
        <v>218</v>
      </c>
      <c r="B255" s="127" t="str">
        <f>IF(ISBLANK('Input-Accounts'!B255),"",'Input-Accounts'!B255)</f>
        <v>Total Taxes</v>
      </c>
      <c r="C255" s="113" t="str">
        <f>IF(ISBLANK('Input-Accounts'!C255),"",'Input-Accounts'!C255)</f>
        <v/>
      </c>
      <c r="D255" s="143">
        <f ca="1">SUBTOTAL(9,D244:D253)</f>
        <v>182921.2750730777</v>
      </c>
      <c r="E255" s="143">
        <f t="shared" ca="1" si="66"/>
        <v>0</v>
      </c>
      <c r="F255" s="89"/>
      <c r="G255" s="143">
        <f t="shared" ref="G255:Z255" ca="1" si="70">SUBTOTAL(9,G244:G253)</f>
        <v>75432.20830461396</v>
      </c>
      <c r="H255" s="143">
        <f t="shared" ca="1" si="70"/>
        <v>43805.556096142362</v>
      </c>
      <c r="I255" s="143">
        <f t="shared" ca="1" si="70"/>
        <v>3858.5181160323814</v>
      </c>
      <c r="J255" s="143">
        <f t="shared" ca="1" si="70"/>
        <v>4021.8980178659185</v>
      </c>
      <c r="K255" s="143">
        <f t="shared" ca="1" si="70"/>
        <v>251.12567148743955</v>
      </c>
      <c r="L255" s="143">
        <f t="shared" ca="1" si="70"/>
        <v>47122.275601545189</v>
      </c>
      <c r="M255" s="143">
        <f t="shared" ca="1" si="70"/>
        <v>8429.6932653904278</v>
      </c>
      <c r="N255" s="143">
        <f t="shared" ca="1" si="70"/>
        <v>0</v>
      </c>
      <c r="O255" s="143">
        <f t="shared" ca="1" si="70"/>
        <v>0</v>
      </c>
      <c r="P255" s="143">
        <f t="shared" ca="1" si="70"/>
        <v>0</v>
      </c>
      <c r="Q255" s="143">
        <f t="shared" ca="1" si="70"/>
        <v>0</v>
      </c>
      <c r="R255" s="143">
        <f t="shared" ca="1" si="70"/>
        <v>0</v>
      </c>
      <c r="S255" s="143">
        <f t="shared" ca="1" si="70"/>
        <v>0</v>
      </c>
      <c r="T255" s="143">
        <f t="shared" ca="1" si="70"/>
        <v>0</v>
      </c>
      <c r="U255" s="143">
        <f t="shared" ca="1" si="70"/>
        <v>0</v>
      </c>
      <c r="V255" s="143">
        <f t="shared" ca="1" si="70"/>
        <v>0</v>
      </c>
      <c r="W255" s="143">
        <f t="shared" ca="1" si="70"/>
        <v>0</v>
      </c>
      <c r="X255" s="143">
        <f t="shared" ca="1" si="70"/>
        <v>0</v>
      </c>
      <c r="Y255" s="143">
        <f t="shared" ca="1" si="70"/>
        <v>0</v>
      </c>
      <c r="Z255" s="143">
        <f t="shared" ca="1" si="70"/>
        <v>0</v>
      </c>
    </row>
    <row r="256" spans="1:26">
      <c r="A256" s="113" t="str">
        <f>IF(ISBLANK('Input-Accounts'!A256),"",'Input-Accounts'!A256)</f>
        <v/>
      </c>
      <c r="B256" s="79" t="str">
        <f>IF(ISBLANK('Input-Accounts'!B256),"",'Input-Accounts'!B256)</f>
        <v/>
      </c>
      <c r="C256" s="113" t="str">
        <f>IF(ISBLANK('Input-Accounts'!C256),"",'Input-Accounts'!C256)</f>
        <v/>
      </c>
      <c r="D256" s="144"/>
      <c r="E256" s="143"/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</row>
    <row r="257" spans="1:26">
      <c r="A257" s="113">
        <f>IF(ISBLANK('Input-Accounts'!A257),"",'Input-Accounts'!A257)</f>
        <v>219</v>
      </c>
      <c r="B257" s="81" t="str">
        <f>IF(ISBLANK('Input-Accounts'!B257),"",'Input-Accounts'!B257)</f>
        <v>REVENUE REQUIREMENT AT EQUAL RATES OF RETURN</v>
      </c>
      <c r="C257" s="113" t="str">
        <f>IF(ISBLANK('Input-Accounts'!C257),"",'Input-Accounts'!C257)</f>
        <v/>
      </c>
      <c r="D257" s="143"/>
      <c r="E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</row>
    <row r="258" spans="1:26">
      <c r="A258" s="113">
        <f>IF(ISBLANK('Input-Accounts'!A258),"",'Input-Accounts'!A258)</f>
        <v>220</v>
      </c>
      <c r="B258" s="81" t="str">
        <f>IF(ISBLANK('Input-Accounts'!B258),"",'Input-Accounts'!B258)</f>
        <v>Test Year Expenses at Current Rates</v>
      </c>
      <c r="C258" s="113" t="str">
        <f>IF(ISBLANK('Input-Accounts'!C258),"",'Input-Accounts'!C258)</f>
        <v/>
      </c>
      <c r="D258" s="143">
        <f ca="1">SUBTOTAL(9,D119:D255)</f>
        <v>568123.25221878884</v>
      </c>
      <c r="E258" s="143">
        <f t="shared" ca="1" si="66"/>
        <v>0</v>
      </c>
      <c r="F258" s="89"/>
      <c r="G258" s="143">
        <f t="shared" ref="G258:Z258" ca="1" si="71">SUBTOTAL(9,G119:G255)</f>
        <v>145450.62232184273</v>
      </c>
      <c r="H258" s="143">
        <f t="shared" ca="1" si="71"/>
        <v>91841.230535543044</v>
      </c>
      <c r="I258" s="143">
        <f t="shared" ca="1" si="71"/>
        <v>9078.2749381129142</v>
      </c>
      <c r="J258" s="143">
        <f t="shared" ca="1" si="71"/>
        <v>10583.901906396117</v>
      </c>
      <c r="K258" s="143">
        <f t="shared" ca="1" si="71"/>
        <v>899.51796916360854</v>
      </c>
      <c r="L258" s="143">
        <f t="shared" ca="1" si="71"/>
        <v>247623.92482914799</v>
      </c>
      <c r="M258" s="143">
        <f t="shared" ca="1" si="71"/>
        <v>62645.779718582424</v>
      </c>
      <c r="N258" s="143">
        <f t="shared" ca="1" si="71"/>
        <v>0</v>
      </c>
      <c r="O258" s="143">
        <f t="shared" ca="1" si="71"/>
        <v>0</v>
      </c>
      <c r="P258" s="143">
        <f t="shared" ca="1" si="71"/>
        <v>0</v>
      </c>
      <c r="Q258" s="143">
        <f t="shared" ca="1" si="71"/>
        <v>0</v>
      </c>
      <c r="R258" s="143">
        <f t="shared" ca="1" si="71"/>
        <v>0</v>
      </c>
      <c r="S258" s="143">
        <f t="shared" ca="1" si="71"/>
        <v>0</v>
      </c>
      <c r="T258" s="143">
        <f t="shared" ca="1" si="71"/>
        <v>0</v>
      </c>
      <c r="U258" s="143">
        <f t="shared" ca="1" si="71"/>
        <v>0</v>
      </c>
      <c r="V258" s="143">
        <f t="shared" ca="1" si="71"/>
        <v>0</v>
      </c>
      <c r="W258" s="143">
        <f t="shared" ca="1" si="71"/>
        <v>0</v>
      </c>
      <c r="X258" s="143">
        <f t="shared" ca="1" si="71"/>
        <v>0</v>
      </c>
      <c r="Y258" s="143">
        <f t="shared" ca="1" si="71"/>
        <v>0</v>
      </c>
      <c r="Z258" s="143">
        <f t="shared" ca="1" si="71"/>
        <v>0</v>
      </c>
    </row>
    <row r="259" spans="1:26">
      <c r="A259" s="113">
        <f>IF(ISBLANK('Input-Accounts'!A259),"",'Input-Accounts'!A259)</f>
        <v>221</v>
      </c>
      <c r="B259" s="81" t="str">
        <f>IF(ISBLANK('Input-Accounts'!B259),"",'Input-Accounts'!B259)</f>
        <v>Return on Rate Base</v>
      </c>
      <c r="C259" s="113" t="str">
        <f>IF(ISBLANK('Input-Accounts'!C259),"",'Input-Accounts'!C259)</f>
        <v/>
      </c>
      <c r="D259" s="143">
        <f t="shared" ref="D259:D262" ca="1" si="72">INDIRECT("Classification!"&amp;$D$5&amp;ROW())</f>
        <v>478234.86871346232</v>
      </c>
      <c r="E259" s="143">
        <f t="shared" ca="1" si="66"/>
        <v>0</v>
      </c>
      <c r="F259" s="89" t="str" cm="1">
        <f t="array" aca="1" ref="F259" ca="1">IF(D259=0,"-",IF('Input-Accounts'!$E259&lt;&gt;0,'Input-Accounts'!$E259,INDEX('Input-Accounts'!$H259:$J259,,MATCH($F$6,'Input-Accounts'!$H$6:$J$6,0))))</f>
        <v>INT_RATEBASE</v>
      </c>
      <c r="G259" s="143">
        <f ca="1">IFERROR(INDEX(G$269:G$305,MATCH($F259,$B$269:$B$305,0))/INDEX($D$269:$D$305,MATCH($F259,$B$269:$B$305,0)),SUMIFS('Input-Ext Allocators'!D$8:D$63,'Input-Ext Allocators'!$B$8:$B$63,$F259))*$D259</f>
        <v>87041.755099684277</v>
      </c>
      <c r="H259" s="143">
        <f ca="1">IFERROR(INDEX(H$269:H$305,MATCH($F259,$B$269:$B$305,0))/INDEX($D$269:$D$305,MATCH($F259,$B$269:$B$305,0)),SUMIFS('Input-Ext Allocators'!E$8:E$63,'Input-Ext Allocators'!$B$8:$B$63,$F259))*$D259</f>
        <v>59714.426116159499</v>
      </c>
      <c r="I259" s="143">
        <f ca="1">IFERROR(INDEX(I$269:I$305,MATCH($F259,$B$269:$B$305,0))/INDEX($D$269:$D$305,MATCH($F259,$B$269:$B$305,0)),SUMIFS('Input-Ext Allocators'!F$8:F$63,'Input-Ext Allocators'!$B$8:$B$63,$F259))*$D259</f>
        <v>6488.8187109700229</v>
      </c>
      <c r="J259" s="143">
        <f ca="1">IFERROR(INDEX(J$269:J$305,MATCH($F259,$B$269:$B$305,0))/INDEX($D$269:$D$305,MATCH($F259,$B$269:$B$305,0)),SUMIFS('Input-Ext Allocators'!G$8:G$63,'Input-Ext Allocators'!$B$8:$B$63,$F259))*$D259</f>
        <v>8157.4017841660689</v>
      </c>
      <c r="K259" s="143">
        <f ca="1">IFERROR(INDEX(K$269:K$305,MATCH($F259,$B$269:$B$305,0))/INDEX($D$269:$D$305,MATCH($F259,$B$269:$B$305,0)),SUMIFS('Input-Ext Allocators'!H$8:H$63,'Input-Ext Allocators'!$B$8:$B$63,$F259))*$D259</f>
        <v>806.03373234023343</v>
      </c>
      <c r="L259" s="143">
        <f ca="1">IFERROR(INDEX(L$269:L$305,MATCH($F259,$B$269:$B$305,0))/INDEX($D$269:$D$305,MATCH($F259,$B$269:$B$305,0)),SUMIFS('Input-Ext Allocators'!I$8:I$63,'Input-Ext Allocators'!$B$8:$B$63,$F259))*$D259</f>
        <v>249248.93964118592</v>
      </c>
      <c r="M259" s="143">
        <f ca="1">IFERROR(INDEX(M$269:M$305,MATCH($F259,$B$269:$B$305,0))/INDEX($D$269:$D$305,MATCH($F259,$B$269:$B$305,0)),SUMIFS('Input-Ext Allocators'!J$8:J$63,'Input-Ext Allocators'!$B$8:$B$63,$F259))*$D259</f>
        <v>66777.493628956538</v>
      </c>
      <c r="N259" s="143">
        <f ca="1">IFERROR(INDEX(N$269:N$305,MATCH($F259,$B$269:$B$305,0))/INDEX($D$269:$D$305,MATCH($F259,$B$269:$B$305,0)),SUMIFS('Input-Ext Allocators'!K$8:K$63,'Input-Ext Allocators'!$B$8:$B$63,$F259))*$D259</f>
        <v>0</v>
      </c>
      <c r="O259" s="143">
        <f ca="1">IFERROR(INDEX(O$269:O$305,MATCH($F259,$B$269:$B$305,0))/INDEX($D$269:$D$305,MATCH($F259,$B$269:$B$305,0)),SUMIFS('Input-Ext Allocators'!L$8:L$63,'Input-Ext Allocators'!$B$8:$B$63,$F259))*$D259</f>
        <v>0</v>
      </c>
      <c r="P259" s="143">
        <f ca="1">IFERROR(INDEX(P$269:P$305,MATCH($F259,$B$269:$B$305,0))/INDEX($D$269:$D$305,MATCH($F259,$B$269:$B$305,0)),SUMIFS('Input-Ext Allocators'!M$8:M$63,'Input-Ext Allocators'!$B$8:$B$63,$F259))*$D259</f>
        <v>0</v>
      </c>
      <c r="Q259" s="143">
        <f ca="1">IFERROR(INDEX(Q$269:Q$305,MATCH($F259,$B$269:$B$305,0))/INDEX($D$269:$D$305,MATCH($F259,$B$269:$B$305,0)),SUMIFS('Input-Ext Allocators'!N$8:N$63,'Input-Ext Allocators'!$B$8:$B$63,$F259))*$D259</f>
        <v>0</v>
      </c>
      <c r="R259" s="143">
        <f ca="1">IFERROR(INDEX(R$269:R$305,MATCH($F259,$B$269:$B$305,0))/INDEX($D$269:$D$305,MATCH($F259,$B$269:$B$305,0)),SUMIFS('Input-Ext Allocators'!O$8:O$63,'Input-Ext Allocators'!$B$8:$B$63,$F259))*$D259</f>
        <v>0</v>
      </c>
      <c r="S259" s="143">
        <f ca="1">IFERROR(INDEX(S$269:S$305,MATCH($F259,$B$269:$B$305,0))/INDEX($D$269:$D$305,MATCH($F259,$B$269:$B$305,0)),SUMIFS('Input-Ext Allocators'!P$8:P$63,'Input-Ext Allocators'!$B$8:$B$63,$F259))*$D259</f>
        <v>0</v>
      </c>
      <c r="T259" s="143">
        <f ca="1">IFERROR(INDEX(T$269:T$305,MATCH($F259,$B$269:$B$305,0))/INDEX($D$269:$D$305,MATCH($F259,$B$269:$B$305,0)),SUMIFS('Input-Ext Allocators'!Q$8:Q$63,'Input-Ext Allocators'!$B$8:$B$63,$F259))*$D259</f>
        <v>0</v>
      </c>
      <c r="U259" s="143">
        <f ca="1">IFERROR(INDEX(U$269:U$305,MATCH($F259,$B$269:$B$305,0))/INDEX($D$269:$D$305,MATCH($F259,$B$269:$B$305,0)),SUMIFS('Input-Ext Allocators'!R$8:R$63,'Input-Ext Allocators'!$B$8:$B$63,$F259))*$D259</f>
        <v>0</v>
      </c>
      <c r="V259" s="143">
        <f ca="1">IFERROR(INDEX(V$269:V$305,MATCH($F259,$B$269:$B$305,0))/INDEX($D$269:$D$305,MATCH($F259,$B$269:$B$305,0)),SUMIFS('Input-Ext Allocators'!S$8:S$63,'Input-Ext Allocators'!$B$8:$B$63,$F259))*$D259</f>
        <v>0</v>
      </c>
      <c r="W259" s="143">
        <f ca="1">IFERROR(INDEX(W$269:W$305,MATCH($F259,$B$269:$B$305,0))/INDEX($D$269:$D$305,MATCH($F259,$B$269:$B$305,0)),SUMIFS('Input-Ext Allocators'!T$8:T$63,'Input-Ext Allocators'!$B$8:$B$63,$F259))*$D259</f>
        <v>0</v>
      </c>
      <c r="X259" s="143">
        <f ca="1">IFERROR(INDEX(X$269:X$305,MATCH($F259,$B$269:$B$305,0))/INDEX($D$269:$D$305,MATCH($F259,$B$269:$B$305,0)),SUMIFS('Input-Ext Allocators'!U$8:U$63,'Input-Ext Allocators'!$B$8:$B$63,$F259))*$D259</f>
        <v>0</v>
      </c>
      <c r="Y259" s="143">
        <f ca="1">IFERROR(INDEX(Y$269:Y$305,MATCH($F259,$B$269:$B$305,0))/INDEX($D$269:$D$305,MATCH($F259,$B$269:$B$305,0)),SUMIFS('Input-Ext Allocators'!V$8:V$63,'Input-Ext Allocators'!$B$8:$B$63,$F259))*$D259</f>
        <v>0</v>
      </c>
      <c r="Z259" s="143">
        <f ca="1">IFERROR(INDEX(Z$269:Z$305,MATCH($F259,$B$269:$B$305,0))/INDEX($D$269:$D$305,MATCH($F259,$B$269:$B$305,0)),SUMIFS('Input-Ext Allocators'!W$8:W$63,'Input-Ext Allocators'!$B$8:$B$63,$F259))*$D259</f>
        <v>0</v>
      </c>
    </row>
    <row r="260" spans="1:26">
      <c r="A260" s="113">
        <f>IF(ISBLANK('Input-Accounts'!A260),"",'Input-Accounts'!A260)</f>
        <v>222</v>
      </c>
      <c r="B260" s="81" t="str">
        <f>IF(ISBLANK('Input-Accounts'!B260),"",'Input-Accounts'!B260)</f>
        <v>Gross Up Items</v>
      </c>
      <c r="C260" s="113" t="str">
        <f>IF(ISBLANK('Input-Accounts'!C260),"",'Input-Accounts'!C260)</f>
        <v/>
      </c>
      <c r="D260" s="143">
        <f t="shared" ca="1" si="72"/>
        <v>0</v>
      </c>
      <c r="E260" s="143">
        <f t="shared" ca="1" si="66"/>
        <v>0</v>
      </c>
      <c r="F260" s="143" t="str" cm="1">
        <f t="array" aca="1" ref="F260" ca="1">IF(D260=0,"-",IF('Input-Accounts'!$E260&lt;&gt;0,'Input-Accounts'!$E260,INDEX('Input-Accounts'!$H260:$J260,,MATCH($F$6,'Input-Accounts'!$H$6:$J$6,0))))</f>
        <v>-</v>
      </c>
      <c r="G260" s="143">
        <f ca="1">IFERROR(INDEX(G$269:G$305,MATCH($F260,$B$269:$B$305,0))/INDEX($D$269:$D$305,MATCH($F260,$B$269:$B$305,0)),SUMIFS('Input-Func_Class'!D$106:D$106,'Input-Func_Class'!$B$106:$B$106,$F260))*$D260</f>
        <v>0</v>
      </c>
      <c r="H260" s="143">
        <f ca="1">IFERROR(INDEX(H$269:H$305,MATCH($F260,$B$269:$B$305,0))/INDEX($D$269:$D$305,MATCH($F260,$B$269:$B$305,0)),SUMIFS('Input-Func_Class'!E$106:E$106,'Input-Func_Class'!$B$106:$B$106,$F260))*$D260</f>
        <v>0</v>
      </c>
      <c r="I260" s="143">
        <f ca="1">IFERROR(INDEX(I$269:I$305,MATCH($F260,$B$269:$B$305,0))/INDEX($D$269:$D$305,MATCH($F260,$B$269:$B$305,0)),SUMIFS('Input-Func_Class'!F$106:F$106,'Input-Func_Class'!$B$106:$B$106,$F260))*$D260</f>
        <v>0</v>
      </c>
      <c r="J260" s="143">
        <f ca="1">IFERROR(INDEX(J$269:J$305,MATCH($F260,$B$269:$B$305,0))/INDEX($D$269:$D$305,MATCH($F260,$B$269:$B$305,0)),SUMIFS('Input-Func_Class'!G$106:G$106,'Input-Func_Class'!$B$106:$B$106,$F260))*$D260</f>
        <v>0</v>
      </c>
      <c r="K260" s="143">
        <f ca="1">IFERROR(INDEX(K$269:K$305,MATCH($F260,$B$269:$B$305,0))/INDEX($D$269:$D$305,MATCH($F260,$B$269:$B$305,0)),SUMIFS('Input-Func_Class'!H$106:H$106,'Input-Func_Class'!$B$106:$B$106,$F260))*$D260</f>
        <v>0</v>
      </c>
      <c r="L260" s="143">
        <f ca="1">IFERROR(INDEX(L$269:L$305,MATCH($F260,$B$269:$B$305,0))/INDEX($D$269:$D$305,MATCH($F260,$B$269:$B$305,0)),SUMIFS('Input-Func_Class'!I$106:I$106,'Input-Func_Class'!$B$106:$B$106,$F260))*$D260</f>
        <v>0</v>
      </c>
      <c r="M260" s="143">
        <f ca="1">IFERROR(INDEX(M$269:M$305,MATCH($F260,$B$269:$B$305,0))/INDEX($D$269:$D$305,MATCH($F260,$B$269:$B$305,0)),SUMIFS('Input-Func_Class'!J$106:J$106,'Input-Func_Class'!$B$106:$B$106,$F260))*$D260</f>
        <v>0</v>
      </c>
      <c r="N260" s="143">
        <f ca="1">IFERROR(INDEX(N$269:N$305,MATCH($F260,$B$269:$B$305,0))/INDEX($D$269:$D$305,MATCH($F260,$B$269:$B$305,0)),SUMIFS('Input-Func_Class'!K$106:K$106,'Input-Func_Class'!$B$106:$B$106,$F260))*$D260</f>
        <v>0</v>
      </c>
      <c r="O260" s="143">
        <f ca="1">IFERROR(INDEX(O$269:O$305,MATCH($F260,$B$269:$B$305,0))/INDEX($D$269:$D$305,MATCH($F260,$B$269:$B$305,0)),SUMIFS('Input-Func_Class'!L$106:L$106,'Input-Func_Class'!$B$106:$B$106,$F260))*$D260</f>
        <v>0</v>
      </c>
      <c r="P260" s="143">
        <f ca="1">IFERROR(INDEX(P$269:P$305,MATCH($F260,$B$269:$B$305,0))/INDEX($D$269:$D$305,MATCH($F260,$B$269:$B$305,0)),SUMIFS('Input-Func_Class'!M$106:M$106,'Input-Func_Class'!$B$106:$B$106,$F260))*$D260</f>
        <v>0</v>
      </c>
      <c r="Q260" s="143">
        <f ca="1">IFERROR(INDEX(Q$269:Q$305,MATCH($F260,$B$269:$B$305,0))/INDEX($D$269:$D$305,MATCH($F260,$B$269:$B$305,0)),SUMIFS('Input-Func_Class'!N$106:N$106,'Input-Func_Class'!$B$106:$B$106,$F260))*$D260</f>
        <v>0</v>
      </c>
      <c r="R260" s="143">
        <f ca="1">IFERROR(INDEX(R$269:R$305,MATCH($F260,$B$269:$B$305,0))/INDEX($D$269:$D$305,MATCH($F260,$B$269:$B$305,0)),SUMIFS('Input-Func_Class'!O$106:O$106,'Input-Func_Class'!$B$106:$B$106,$F260))*$D260</f>
        <v>0</v>
      </c>
      <c r="S260" s="143">
        <f ca="1">IFERROR(INDEX(S$269:S$305,MATCH($F260,$B$269:$B$305,0))/INDEX($D$269:$D$305,MATCH($F260,$B$269:$B$305,0)),SUMIFS('Input-Func_Class'!P$106:P$106,'Input-Func_Class'!$B$106:$B$106,$F260))*$D260</f>
        <v>0</v>
      </c>
      <c r="T260" s="143">
        <f ca="1">IFERROR(INDEX(T$269:T$305,MATCH($F260,$B$269:$B$305,0))/INDEX($D$269:$D$305,MATCH($F260,$B$269:$B$305,0)),SUMIFS('Input-Func_Class'!Q$106:Q$106,'Input-Func_Class'!$B$106:$B$106,$F260))*$D260</f>
        <v>0</v>
      </c>
      <c r="U260" s="143">
        <f ca="1">IFERROR(INDEX(U$269:U$305,MATCH($F260,$B$269:$B$305,0))/INDEX($D$269:$D$305,MATCH($F260,$B$269:$B$305,0)),SUMIFS('Input-Func_Class'!R$106:R$106,'Input-Func_Class'!$B$106:$B$106,$F260))*$D260</f>
        <v>0</v>
      </c>
      <c r="V260" s="143">
        <f ca="1">IFERROR(INDEX(V$269:V$305,MATCH($F260,$B$269:$B$305,0))/INDEX($D$269:$D$305,MATCH($F260,$B$269:$B$305,0)),SUMIFS('Input-Func_Class'!S$106:S$106,'Input-Func_Class'!$B$106:$B$106,$F260))*$D260</f>
        <v>0</v>
      </c>
      <c r="W260" s="143">
        <f ca="1">IFERROR(INDEX(W$269:W$305,MATCH($F260,$B$269:$B$305,0))/INDEX($D$269:$D$305,MATCH($F260,$B$269:$B$305,0)),SUMIFS('Input-Func_Class'!T$106:T$106,'Input-Func_Class'!$B$106:$B$106,$F260))*$D260</f>
        <v>0</v>
      </c>
      <c r="X260" s="143">
        <f ca="1">IFERROR(INDEX(X$269:X$305,MATCH($F260,$B$269:$B$305,0))/INDEX($D$269:$D$305,MATCH($F260,$B$269:$B$305,0)),SUMIFS('Input-Func_Class'!U$106:U$106,'Input-Func_Class'!$B$106:$B$106,$F260))*$D260</f>
        <v>0</v>
      </c>
      <c r="Y260" s="143">
        <f ca="1">IFERROR(INDEX(Y$269:Y$305,MATCH($F260,$B$269:$B$305,0))/INDEX($D$269:$D$305,MATCH($F260,$B$269:$B$305,0)),SUMIFS('Input-Func_Class'!V$106:V$106,'Input-Func_Class'!$B$106:$B$106,$F260))*$D260</f>
        <v>0</v>
      </c>
      <c r="Z260" s="143">
        <f ca="1">IFERROR(INDEX(Z$269:Z$305,MATCH($F260,$B$269:$B$305,0))/INDEX($D$269:$D$305,MATCH($F260,$B$269:$B$305,0)),SUMIFS('Input-Func_Class'!W$106:W$106,'Input-Func_Class'!$B$106:$B$106,$F260))*$D260</f>
        <v>0</v>
      </c>
    </row>
    <row r="261" spans="1:26">
      <c r="A261" s="113">
        <f>IF(ISBLANK('Input-Accounts'!A261),"",'Input-Accounts'!A261)</f>
        <v>223</v>
      </c>
      <c r="B261" s="133" t="str">
        <f>IF(ISBLANK('Input-Accounts'!B261),"",'Input-Accounts'!B261)</f>
        <v>Federal Income Tax</v>
      </c>
      <c r="C261" s="113" t="str">
        <f>IF(ISBLANK('Input-Accounts'!C261),"",'Input-Accounts'!C261)</f>
        <v/>
      </c>
      <c r="D261" s="143">
        <f t="shared" ca="1" si="72"/>
        <v>59435.322032272721</v>
      </c>
      <c r="E261" s="143">
        <f t="shared" ca="1" si="66"/>
        <v>0</v>
      </c>
      <c r="F261" s="89" t="str" cm="1">
        <f t="array" aca="1" ref="F261" ca="1">IF(D261=0,"-",IF('Input-Accounts'!$E261&lt;&gt;0,'Input-Accounts'!$E261,INDEX('Input-Accounts'!$H261:$J261,,MATCH($F$6,'Input-Accounts'!$H$6:$J$6,0))))</f>
        <v>INT_RATEBASE</v>
      </c>
      <c r="G261" s="143">
        <f ca="1">IFERROR(INDEX(G$269:G$305,MATCH($F261,$B$269:$B$305,0))/INDEX($D$269:$D$305,MATCH($F261,$B$269:$B$305,0)),SUMIFS('Input-Ext Allocators'!D$8:D$63,'Input-Ext Allocators'!$B$8:$B$63,$F261))*$D261</f>
        <v>10817.602569468019</v>
      </c>
      <c r="H261" s="143">
        <f ca="1">IFERROR(INDEX(H$269:H$305,MATCH($F261,$B$269:$B$305,0))/INDEX($D$269:$D$305,MATCH($F261,$B$269:$B$305,0)),SUMIFS('Input-Ext Allocators'!E$8:E$63,'Input-Ext Allocators'!$B$8:$B$63,$F261))*$D261</f>
        <v>7421.3454065658925</v>
      </c>
      <c r="I261" s="143">
        <f ca="1">IFERROR(INDEX(I$269:I$305,MATCH($F261,$B$269:$B$305,0))/INDEX($D$269:$D$305,MATCH($F261,$B$269:$B$305,0)),SUMIFS('Input-Ext Allocators'!F$8:F$63,'Input-Ext Allocators'!$B$8:$B$63,$F261))*$D261</f>
        <v>806.43435877657419</v>
      </c>
      <c r="J261" s="143">
        <f ca="1">IFERROR(INDEX(J$269:J$305,MATCH($F261,$B$269:$B$305,0))/INDEX($D$269:$D$305,MATCH($F261,$B$269:$B$305,0)),SUMIFS('Input-Ext Allocators'!G$8:G$63,'Input-Ext Allocators'!$B$8:$B$63,$F261))*$D261</f>
        <v>1013.8068838285404</v>
      </c>
      <c r="K261" s="143">
        <f ca="1">IFERROR(INDEX(K$269:K$305,MATCH($F261,$B$269:$B$305,0))/INDEX($D$269:$D$305,MATCH($F261,$B$269:$B$305,0)),SUMIFS('Input-Ext Allocators'!H$8:H$63,'Input-Ext Allocators'!$B$8:$B$63,$F261))*$D261</f>
        <v>100.17436532679976</v>
      </c>
      <c r="L261" s="143">
        <f ca="1">IFERROR(INDEX(L$269:L$305,MATCH($F261,$B$269:$B$305,0))/INDEX($D$269:$D$305,MATCH($F261,$B$269:$B$305,0)),SUMIFS('Input-Ext Allocators'!I$8:I$63,'Input-Ext Allocators'!$B$8:$B$63,$F261))*$D261</f>
        <v>30976.810690590642</v>
      </c>
      <c r="M261" s="143">
        <f ca="1">IFERROR(INDEX(M$269:M$305,MATCH($F261,$B$269:$B$305,0))/INDEX($D$269:$D$305,MATCH($F261,$B$269:$B$305,0)),SUMIFS('Input-Ext Allocators'!J$8:J$63,'Input-Ext Allocators'!$B$8:$B$63,$F261))*$D261</f>
        <v>8299.1477577162841</v>
      </c>
      <c r="N261" s="143">
        <f ca="1">IFERROR(INDEX(N$269:N$305,MATCH($F261,$B$269:$B$305,0))/INDEX($D$269:$D$305,MATCH($F261,$B$269:$B$305,0)),SUMIFS('Input-Ext Allocators'!K$8:K$63,'Input-Ext Allocators'!$B$8:$B$63,$F261))*$D261</f>
        <v>0</v>
      </c>
      <c r="O261" s="143">
        <f ca="1">IFERROR(INDEX(O$269:O$305,MATCH($F261,$B$269:$B$305,0))/INDEX($D$269:$D$305,MATCH($F261,$B$269:$B$305,0)),SUMIFS('Input-Ext Allocators'!L$8:L$63,'Input-Ext Allocators'!$B$8:$B$63,$F261))*$D261</f>
        <v>0</v>
      </c>
      <c r="P261" s="143">
        <f ca="1">IFERROR(INDEX(P$269:P$305,MATCH($F261,$B$269:$B$305,0))/INDEX($D$269:$D$305,MATCH($F261,$B$269:$B$305,0)),SUMIFS('Input-Ext Allocators'!M$8:M$63,'Input-Ext Allocators'!$B$8:$B$63,$F261))*$D261</f>
        <v>0</v>
      </c>
      <c r="Q261" s="143">
        <f ca="1">IFERROR(INDEX(Q$269:Q$305,MATCH($F261,$B$269:$B$305,0))/INDEX($D$269:$D$305,MATCH($F261,$B$269:$B$305,0)),SUMIFS('Input-Ext Allocators'!N$8:N$63,'Input-Ext Allocators'!$B$8:$B$63,$F261))*$D261</f>
        <v>0</v>
      </c>
      <c r="R261" s="143">
        <f ca="1">IFERROR(INDEX(R$269:R$305,MATCH($F261,$B$269:$B$305,0))/INDEX($D$269:$D$305,MATCH($F261,$B$269:$B$305,0)),SUMIFS('Input-Ext Allocators'!O$8:O$63,'Input-Ext Allocators'!$B$8:$B$63,$F261))*$D261</f>
        <v>0</v>
      </c>
      <c r="S261" s="143">
        <f ca="1">IFERROR(INDEX(S$269:S$305,MATCH($F261,$B$269:$B$305,0))/INDEX($D$269:$D$305,MATCH($F261,$B$269:$B$305,0)),SUMIFS('Input-Ext Allocators'!P$8:P$63,'Input-Ext Allocators'!$B$8:$B$63,$F261))*$D261</f>
        <v>0</v>
      </c>
      <c r="T261" s="143">
        <f ca="1">IFERROR(INDEX(T$269:T$305,MATCH($F261,$B$269:$B$305,0))/INDEX($D$269:$D$305,MATCH($F261,$B$269:$B$305,0)),SUMIFS('Input-Ext Allocators'!Q$8:Q$63,'Input-Ext Allocators'!$B$8:$B$63,$F261))*$D261</f>
        <v>0</v>
      </c>
      <c r="U261" s="143">
        <f ca="1">IFERROR(INDEX(U$269:U$305,MATCH($F261,$B$269:$B$305,0))/INDEX($D$269:$D$305,MATCH($F261,$B$269:$B$305,0)),SUMIFS('Input-Ext Allocators'!R$8:R$63,'Input-Ext Allocators'!$B$8:$B$63,$F261))*$D261</f>
        <v>0</v>
      </c>
      <c r="V261" s="143">
        <f ca="1">IFERROR(INDEX(V$269:V$305,MATCH($F261,$B$269:$B$305,0))/INDEX($D$269:$D$305,MATCH($F261,$B$269:$B$305,0)),SUMIFS('Input-Ext Allocators'!S$8:S$63,'Input-Ext Allocators'!$B$8:$B$63,$F261))*$D261</f>
        <v>0</v>
      </c>
      <c r="W261" s="143">
        <f ca="1">IFERROR(INDEX(W$269:W$305,MATCH($F261,$B$269:$B$305,0))/INDEX($D$269:$D$305,MATCH($F261,$B$269:$B$305,0)),SUMIFS('Input-Ext Allocators'!T$8:T$63,'Input-Ext Allocators'!$B$8:$B$63,$F261))*$D261</f>
        <v>0</v>
      </c>
      <c r="X261" s="143">
        <f ca="1">IFERROR(INDEX(X$269:X$305,MATCH($F261,$B$269:$B$305,0))/INDEX($D$269:$D$305,MATCH($F261,$B$269:$B$305,0)),SUMIFS('Input-Ext Allocators'!U$8:U$63,'Input-Ext Allocators'!$B$8:$B$63,$F261))*$D261</f>
        <v>0</v>
      </c>
      <c r="Y261" s="143">
        <f ca="1">IFERROR(INDEX(Y$269:Y$305,MATCH($F261,$B$269:$B$305,0))/INDEX($D$269:$D$305,MATCH($F261,$B$269:$B$305,0)),SUMIFS('Input-Ext Allocators'!V$8:V$63,'Input-Ext Allocators'!$B$8:$B$63,$F261))*$D261</f>
        <v>0</v>
      </c>
      <c r="Z261" s="143">
        <f ca="1">IFERROR(INDEX(Z$269:Z$305,MATCH($F261,$B$269:$B$305,0))/INDEX($D$269:$D$305,MATCH($F261,$B$269:$B$305,0)),SUMIFS('Input-Ext Allocators'!W$8:W$63,'Input-Ext Allocators'!$B$8:$B$63,$F261))*$D261</f>
        <v>0</v>
      </c>
    </row>
    <row r="262" spans="1:26">
      <c r="A262" s="113">
        <f>IF(ISBLANK('Input-Accounts'!A262),"",'Input-Accounts'!A262)</f>
        <v>224</v>
      </c>
      <c r="B262" s="133" t="str">
        <f>IF(ISBLANK('Input-Accounts'!B262),"",'Input-Accounts'!B262)</f>
        <v>State Income Tax</v>
      </c>
      <c r="C262" s="113" t="str">
        <f>IF(ISBLANK('Input-Accounts'!C262),"",'Input-Accounts'!C262)</f>
        <v/>
      </c>
      <c r="D262" s="143">
        <f t="shared" ca="1" si="72"/>
        <v>0</v>
      </c>
      <c r="E262" s="143">
        <f t="shared" ca="1" si="66"/>
        <v>0</v>
      </c>
      <c r="F262" s="89" t="str" cm="1">
        <f t="array" aca="1" ref="F262" ca="1">IF(D262=0,"-",IF('Input-Accounts'!$E262&lt;&gt;0,'Input-Accounts'!$E262,INDEX('Input-Accounts'!$H262:$J262,,MATCH($F$6,'Input-Accounts'!$H$6:$J$6,0))))</f>
        <v>-</v>
      </c>
      <c r="G262" s="143">
        <f ca="1">IFERROR(INDEX(G$269:G$305,MATCH($F262,$B$269:$B$305,0))/INDEX($D$269:$D$305,MATCH($F262,$B$269:$B$305,0)),SUMIFS('Input-Ext Allocators'!D$8:D$63,'Input-Ext Allocators'!$B$8:$B$63,$F262))*$D262</f>
        <v>0</v>
      </c>
      <c r="H262" s="143">
        <f ca="1">IFERROR(INDEX(H$269:H$305,MATCH($F262,$B$269:$B$305,0))/INDEX($D$269:$D$305,MATCH($F262,$B$269:$B$305,0)),SUMIFS('Input-Ext Allocators'!E$8:E$63,'Input-Ext Allocators'!$B$8:$B$63,$F262))*$D262</f>
        <v>0</v>
      </c>
      <c r="I262" s="143">
        <f ca="1">IFERROR(INDEX(I$269:I$305,MATCH($F262,$B$269:$B$305,0))/INDEX($D$269:$D$305,MATCH($F262,$B$269:$B$305,0)),SUMIFS('Input-Ext Allocators'!F$8:F$63,'Input-Ext Allocators'!$B$8:$B$63,$F262))*$D262</f>
        <v>0</v>
      </c>
      <c r="J262" s="143">
        <f ca="1">IFERROR(INDEX(J$269:J$305,MATCH($F262,$B$269:$B$305,0))/INDEX($D$269:$D$305,MATCH($F262,$B$269:$B$305,0)),SUMIFS('Input-Ext Allocators'!G$8:G$63,'Input-Ext Allocators'!$B$8:$B$63,$F262))*$D262</f>
        <v>0</v>
      </c>
      <c r="K262" s="143">
        <f ca="1">IFERROR(INDEX(K$269:K$305,MATCH($F262,$B$269:$B$305,0))/INDEX($D$269:$D$305,MATCH($F262,$B$269:$B$305,0)),SUMIFS('Input-Ext Allocators'!H$8:H$63,'Input-Ext Allocators'!$B$8:$B$63,$F262))*$D262</f>
        <v>0</v>
      </c>
      <c r="L262" s="143">
        <f ca="1">IFERROR(INDEX(L$269:L$305,MATCH($F262,$B$269:$B$305,0))/INDEX($D$269:$D$305,MATCH($F262,$B$269:$B$305,0)),SUMIFS('Input-Ext Allocators'!I$8:I$63,'Input-Ext Allocators'!$B$8:$B$63,$F262))*$D262</f>
        <v>0</v>
      </c>
      <c r="M262" s="143">
        <f ca="1">IFERROR(INDEX(M$269:M$305,MATCH($F262,$B$269:$B$305,0))/INDEX($D$269:$D$305,MATCH($F262,$B$269:$B$305,0)),SUMIFS('Input-Ext Allocators'!J$8:J$63,'Input-Ext Allocators'!$B$8:$B$63,$F262))*$D262</f>
        <v>0</v>
      </c>
      <c r="N262" s="143">
        <f ca="1">IFERROR(INDEX(N$269:N$305,MATCH($F262,$B$269:$B$305,0))/INDEX($D$269:$D$305,MATCH($F262,$B$269:$B$305,0)),SUMIFS('Input-Ext Allocators'!K$8:K$63,'Input-Ext Allocators'!$B$8:$B$63,$F262))*$D262</f>
        <v>0</v>
      </c>
      <c r="O262" s="143">
        <f ca="1">IFERROR(INDEX(O$269:O$305,MATCH($F262,$B$269:$B$305,0))/INDEX($D$269:$D$305,MATCH($F262,$B$269:$B$305,0)),SUMIFS('Input-Ext Allocators'!L$8:L$63,'Input-Ext Allocators'!$B$8:$B$63,$F262))*$D262</f>
        <v>0</v>
      </c>
      <c r="P262" s="143">
        <f ca="1">IFERROR(INDEX(P$269:P$305,MATCH($F262,$B$269:$B$305,0))/INDEX($D$269:$D$305,MATCH($F262,$B$269:$B$305,0)),SUMIFS('Input-Ext Allocators'!M$8:M$63,'Input-Ext Allocators'!$B$8:$B$63,$F262))*$D262</f>
        <v>0</v>
      </c>
      <c r="Q262" s="143">
        <f ca="1">IFERROR(INDEX(Q$269:Q$305,MATCH($F262,$B$269:$B$305,0))/INDEX($D$269:$D$305,MATCH($F262,$B$269:$B$305,0)),SUMIFS('Input-Ext Allocators'!N$8:N$63,'Input-Ext Allocators'!$B$8:$B$63,$F262))*$D262</f>
        <v>0</v>
      </c>
      <c r="R262" s="143">
        <f ca="1">IFERROR(INDEX(R$269:R$305,MATCH($F262,$B$269:$B$305,0))/INDEX($D$269:$D$305,MATCH($F262,$B$269:$B$305,0)),SUMIFS('Input-Ext Allocators'!O$8:O$63,'Input-Ext Allocators'!$B$8:$B$63,$F262))*$D262</f>
        <v>0</v>
      </c>
      <c r="S262" s="143">
        <f ca="1">IFERROR(INDEX(S$269:S$305,MATCH($F262,$B$269:$B$305,0))/INDEX($D$269:$D$305,MATCH($F262,$B$269:$B$305,0)),SUMIFS('Input-Ext Allocators'!P$8:P$63,'Input-Ext Allocators'!$B$8:$B$63,$F262))*$D262</f>
        <v>0</v>
      </c>
      <c r="T262" s="143">
        <f ca="1">IFERROR(INDEX(T$269:T$305,MATCH($F262,$B$269:$B$305,0))/INDEX($D$269:$D$305,MATCH($F262,$B$269:$B$305,0)),SUMIFS('Input-Ext Allocators'!Q$8:Q$63,'Input-Ext Allocators'!$B$8:$B$63,$F262))*$D262</f>
        <v>0</v>
      </c>
      <c r="U262" s="143">
        <f ca="1">IFERROR(INDEX(U$269:U$305,MATCH($F262,$B$269:$B$305,0))/INDEX($D$269:$D$305,MATCH($F262,$B$269:$B$305,0)),SUMIFS('Input-Ext Allocators'!R$8:R$63,'Input-Ext Allocators'!$B$8:$B$63,$F262))*$D262</f>
        <v>0</v>
      </c>
      <c r="V262" s="143">
        <f ca="1">IFERROR(INDEX(V$269:V$305,MATCH($F262,$B$269:$B$305,0))/INDEX($D$269:$D$305,MATCH($F262,$B$269:$B$305,0)),SUMIFS('Input-Ext Allocators'!S$8:S$63,'Input-Ext Allocators'!$B$8:$B$63,$F262))*$D262</f>
        <v>0</v>
      </c>
      <c r="W262" s="143">
        <f ca="1">IFERROR(INDEX(W$269:W$305,MATCH($F262,$B$269:$B$305,0))/INDEX($D$269:$D$305,MATCH($F262,$B$269:$B$305,0)),SUMIFS('Input-Ext Allocators'!T$8:T$63,'Input-Ext Allocators'!$B$8:$B$63,$F262))*$D262</f>
        <v>0</v>
      </c>
      <c r="X262" s="143">
        <f ca="1">IFERROR(INDEX(X$269:X$305,MATCH($F262,$B$269:$B$305,0))/INDEX($D$269:$D$305,MATCH($F262,$B$269:$B$305,0)),SUMIFS('Input-Ext Allocators'!U$8:U$63,'Input-Ext Allocators'!$B$8:$B$63,$F262))*$D262</f>
        <v>0</v>
      </c>
      <c r="Y262" s="143">
        <f ca="1">IFERROR(INDEX(Y$269:Y$305,MATCH($F262,$B$269:$B$305,0))/INDEX($D$269:$D$305,MATCH($F262,$B$269:$B$305,0)),SUMIFS('Input-Ext Allocators'!V$8:V$63,'Input-Ext Allocators'!$B$8:$B$63,$F262))*$D262</f>
        <v>0</v>
      </c>
      <c r="Z262" s="143">
        <f ca="1">IFERROR(INDEX(Z$269:Z$305,MATCH($F262,$B$269:$B$305,0))/INDEX($D$269:$D$305,MATCH($F262,$B$269:$B$305,0)),SUMIFS('Input-Ext Allocators'!W$8:W$63,'Input-Ext Allocators'!$B$8:$B$63,$F262))*$D262</f>
        <v>0</v>
      </c>
    </row>
    <row r="263" spans="1:26">
      <c r="A263" s="113">
        <f>IF(ISBLANK('Input-Accounts'!A263),"",'Input-Accounts'!A263)</f>
        <v>225</v>
      </c>
      <c r="B263" s="133" t="str">
        <f>IF(ISBLANK('Input-Accounts'!B263),"",'Input-Accounts'!B263)</f>
        <v>Uncollectable Account - Increase</v>
      </c>
      <c r="C263" s="113">
        <f>IF(ISBLANK('Input-Accounts'!C263),"",'Input-Accounts'!C263)</f>
        <v>904</v>
      </c>
      <c r="D263" s="143">
        <f ca="1">INDIRECT("Classification!"&amp;$D$5&amp;ROW())</f>
        <v>0</v>
      </c>
      <c r="E263" s="143">
        <f ca="1">IFERROR(IF(D263="","",IF(D263=0,0,IF(ABS(D263-SUM($G263:$Z263))&lt;Check_Limit,0,1))),1)</f>
        <v>0</v>
      </c>
      <c r="F263" s="89" t="str" cm="1">
        <f t="array" aca="1" ref="F263" ca="1">IF(D263=0,"-",IF('Input-Accounts'!$E263&lt;&gt;0,'Input-Accounts'!$E263,INDEX('Input-Accounts'!$H263:$J263,,MATCH($F$6,'Input-Accounts'!$H$6:$J$6,0))))</f>
        <v>-</v>
      </c>
      <c r="G263" s="143">
        <f ca="1">IFERROR(INDEX(G$269:G$305,MATCH($F263,$B$269:$B$305,0))/INDEX($D$269:$D$305,MATCH($F263,$B$269:$B$305,0)),SUMIFS('Input-Ext Allocators'!D$8:D$63,'Input-Ext Allocators'!$B$8:$B$63,$F263))*$D263</f>
        <v>0</v>
      </c>
      <c r="H263" s="143">
        <f ca="1">IFERROR(INDEX(H$269:H$305,MATCH($F263,$B$269:$B$305,0))/INDEX($D$269:$D$305,MATCH($F263,$B$269:$B$305,0)),SUMIFS('Input-Ext Allocators'!E$8:E$63,'Input-Ext Allocators'!$B$8:$B$63,$F263))*$D263</f>
        <v>0</v>
      </c>
      <c r="I263" s="143">
        <f ca="1">IFERROR(INDEX(I$269:I$305,MATCH($F263,$B$269:$B$305,0))/INDEX($D$269:$D$305,MATCH($F263,$B$269:$B$305,0)),SUMIFS('Input-Ext Allocators'!F$8:F$63,'Input-Ext Allocators'!$B$8:$B$63,$F263))*$D263</f>
        <v>0</v>
      </c>
      <c r="J263" s="143">
        <f ca="1">IFERROR(INDEX(J$269:J$305,MATCH($F263,$B$269:$B$305,0))/INDEX($D$269:$D$305,MATCH($F263,$B$269:$B$305,0)),SUMIFS('Input-Ext Allocators'!G$8:G$63,'Input-Ext Allocators'!$B$8:$B$63,$F263))*$D263</f>
        <v>0</v>
      </c>
      <c r="K263" s="143">
        <f ca="1">IFERROR(INDEX(K$269:K$305,MATCH($F263,$B$269:$B$305,0))/INDEX($D$269:$D$305,MATCH($F263,$B$269:$B$305,0)),SUMIFS('Input-Ext Allocators'!H$8:H$63,'Input-Ext Allocators'!$B$8:$B$63,$F263))*$D263</f>
        <v>0</v>
      </c>
      <c r="L263" s="143">
        <f ca="1">IFERROR(INDEX(L$269:L$305,MATCH($F263,$B$269:$B$305,0))/INDEX($D$269:$D$305,MATCH($F263,$B$269:$B$305,0)),SUMIFS('Input-Ext Allocators'!I$8:I$63,'Input-Ext Allocators'!$B$8:$B$63,$F263))*$D263</f>
        <v>0</v>
      </c>
      <c r="M263" s="143">
        <f ca="1">IFERROR(INDEX(M$269:M$305,MATCH($F263,$B$269:$B$305,0))/INDEX($D$269:$D$305,MATCH($F263,$B$269:$B$305,0)),SUMIFS('Input-Ext Allocators'!J$8:J$63,'Input-Ext Allocators'!$B$8:$B$63,$F263))*$D263</f>
        <v>0</v>
      </c>
      <c r="N263" s="143">
        <f ca="1">IFERROR(INDEX(N$269:N$305,MATCH($F263,$B$269:$B$305,0))/INDEX($D$269:$D$305,MATCH($F263,$B$269:$B$305,0)),SUMIFS('Input-Ext Allocators'!K$8:K$63,'Input-Ext Allocators'!$B$8:$B$63,$F263))*$D263</f>
        <v>0</v>
      </c>
      <c r="O263" s="143">
        <f ca="1">IFERROR(INDEX(O$269:O$305,MATCH($F263,$B$269:$B$305,0))/INDEX($D$269:$D$305,MATCH($F263,$B$269:$B$305,0)),SUMIFS('Input-Ext Allocators'!L$8:L$63,'Input-Ext Allocators'!$B$8:$B$63,$F263))*$D263</f>
        <v>0</v>
      </c>
      <c r="P263" s="143">
        <f ca="1">IFERROR(INDEX(P$269:P$305,MATCH($F263,$B$269:$B$305,0))/INDEX($D$269:$D$305,MATCH($F263,$B$269:$B$305,0)),SUMIFS('Input-Ext Allocators'!M$8:M$63,'Input-Ext Allocators'!$B$8:$B$63,$F263))*$D263</f>
        <v>0</v>
      </c>
      <c r="Q263" s="143">
        <f ca="1">IFERROR(INDEX(Q$269:Q$305,MATCH($F263,$B$269:$B$305,0))/INDEX($D$269:$D$305,MATCH($F263,$B$269:$B$305,0)),SUMIFS('Input-Ext Allocators'!N$8:N$63,'Input-Ext Allocators'!$B$8:$B$63,$F263))*$D263</f>
        <v>0</v>
      </c>
      <c r="R263" s="143">
        <f ca="1">IFERROR(INDEX(R$269:R$305,MATCH($F263,$B$269:$B$305,0))/INDEX($D$269:$D$305,MATCH($F263,$B$269:$B$305,0)),SUMIFS('Input-Ext Allocators'!O$8:O$63,'Input-Ext Allocators'!$B$8:$B$63,$F263))*$D263</f>
        <v>0</v>
      </c>
      <c r="S263" s="143">
        <f ca="1">IFERROR(INDEX(S$269:S$305,MATCH($F263,$B$269:$B$305,0))/INDEX($D$269:$D$305,MATCH($F263,$B$269:$B$305,0)),SUMIFS('Input-Ext Allocators'!P$8:P$63,'Input-Ext Allocators'!$B$8:$B$63,$F263))*$D263</f>
        <v>0</v>
      </c>
      <c r="T263" s="143">
        <f ca="1">IFERROR(INDEX(T$269:T$305,MATCH($F263,$B$269:$B$305,0))/INDEX($D$269:$D$305,MATCH($F263,$B$269:$B$305,0)),SUMIFS('Input-Ext Allocators'!Q$8:Q$63,'Input-Ext Allocators'!$B$8:$B$63,$F263))*$D263</f>
        <v>0</v>
      </c>
      <c r="U263" s="143">
        <f ca="1">IFERROR(INDEX(U$269:U$305,MATCH($F263,$B$269:$B$305,0))/INDEX($D$269:$D$305,MATCH($F263,$B$269:$B$305,0)),SUMIFS('Input-Ext Allocators'!R$8:R$63,'Input-Ext Allocators'!$B$8:$B$63,$F263))*$D263</f>
        <v>0</v>
      </c>
      <c r="V263" s="143">
        <f ca="1">IFERROR(INDEX(V$269:V$305,MATCH($F263,$B$269:$B$305,0))/INDEX($D$269:$D$305,MATCH($F263,$B$269:$B$305,0)),SUMIFS('Input-Ext Allocators'!S$8:S$63,'Input-Ext Allocators'!$B$8:$B$63,$F263))*$D263</f>
        <v>0</v>
      </c>
      <c r="W263" s="143">
        <f ca="1">IFERROR(INDEX(W$269:W$305,MATCH($F263,$B$269:$B$305,0))/INDEX($D$269:$D$305,MATCH($F263,$B$269:$B$305,0)),SUMIFS('Input-Ext Allocators'!T$8:T$63,'Input-Ext Allocators'!$B$8:$B$63,$F263))*$D263</f>
        <v>0</v>
      </c>
      <c r="X263" s="143">
        <f ca="1">IFERROR(INDEX(X$269:X$305,MATCH($F263,$B$269:$B$305,0))/INDEX($D$269:$D$305,MATCH($F263,$B$269:$B$305,0)),SUMIFS('Input-Ext Allocators'!U$8:U$63,'Input-Ext Allocators'!$B$8:$B$63,$F263))*$D263</f>
        <v>0</v>
      </c>
      <c r="Y263" s="143">
        <f ca="1">IFERROR(INDEX(Y$269:Y$305,MATCH($F263,$B$269:$B$305,0))/INDEX($D$269:$D$305,MATCH($F263,$B$269:$B$305,0)),SUMIFS('Input-Ext Allocators'!V$8:V$63,'Input-Ext Allocators'!$B$8:$B$63,$F263))*$D263</f>
        <v>0</v>
      </c>
      <c r="Z263" s="143">
        <f ca="1">IFERROR(INDEX(Z$269:Z$305,MATCH($F263,$B$269:$B$305,0))/INDEX($D$269:$D$305,MATCH($F263,$B$269:$B$305,0)),SUMIFS('Input-Ext Allocators'!W$8:W$63,'Input-Ext Allocators'!$B$8:$B$63,$F263))*$D263</f>
        <v>0</v>
      </c>
    </row>
    <row r="264" spans="1:26">
      <c r="A264" s="113">
        <f>IF(ISBLANK('Input-Accounts'!A264),"",'Input-Accounts'!A264)</f>
        <v>226</v>
      </c>
      <c r="B264" s="133" t="str">
        <f>IF(ISBLANK('Input-Accounts'!B264),"",'Input-Accounts'!B264)</f>
        <v>Revenue Taxes</v>
      </c>
      <c r="C264" s="113">
        <f>IF(ISBLANK('Input-Accounts'!C264),"",'Input-Accounts'!C264)</f>
        <v>408.5</v>
      </c>
      <c r="D264" s="143">
        <f t="shared" ref="D264" ca="1" si="73">INDIRECT("Classification!"&amp;$D$5&amp;ROW())</f>
        <v>8041.9834642270107</v>
      </c>
      <c r="E264" s="143">
        <f t="shared" ref="E264:E265" ca="1" si="74">IFERROR(IF(D264="","",IF(D264=0,0,IF(ABS(D264-SUM($G264:$Z264))&lt;Check_Limit,0,1))),1)</f>
        <v>0</v>
      </c>
      <c r="F264" s="89" t="str" cm="1">
        <f t="array" aca="1" ref="F264" ca="1">IF(D264=0,"-",IF('Input-Accounts'!$E264&lt;&gt;0,'Input-Accounts'!$E264,INDEX('Input-Accounts'!$H264:$J264,,MATCH($F$6,'Input-Accounts'!$H$6:$J$6,0))))</f>
        <v>INT_REV_REQ_b/f gross up</v>
      </c>
      <c r="G264" s="143">
        <f ca="1">IFERROR(INDEX(G$269:G$305,MATCH($F264,$B$269:$B$305,0))/INDEX($D$269:$D$305,MATCH($F264,$B$269:$B$305,0)),SUMIFS('Input-Ext Allocators'!D$8:D$63,'Input-Ext Allocators'!$B$8:$B$63,$F264))*$D264</f>
        <v>1786.8641886364289</v>
      </c>
      <c r="H264" s="143">
        <f ca="1">IFERROR(INDEX(H$269:H$305,MATCH($F264,$B$269:$B$305,0))/INDEX($D$269:$D$305,MATCH($F264,$B$269:$B$305,0)),SUMIFS('Input-Ext Allocators'!E$8:E$63,'Input-Ext Allocators'!$B$8:$B$63,$F264))*$D264</f>
        <v>1164.8096959549212</v>
      </c>
      <c r="I264" s="143">
        <f ca="1">IFERROR(INDEX(I$269:I$305,MATCH($F264,$B$269:$B$305,0))/INDEX($D$269:$D$305,MATCH($F264,$B$269:$B$305,0)),SUMIFS('Input-Ext Allocators'!F$8:F$63,'Input-Ext Allocators'!$B$8:$B$63,$F264))*$D264</f>
        <v>119.64384583784773</v>
      </c>
      <c r="J264" s="143">
        <f ca="1">IFERROR(INDEX(J$269:J$305,MATCH($F264,$B$269:$B$305,0))/INDEX($D$269:$D$305,MATCH($F264,$B$269:$B$305,0)),SUMIFS('Input-Ext Allocators'!G$8:G$63,'Input-Ext Allocators'!$B$8:$B$63,$F264))*$D264</f>
        <v>144.03983814191304</v>
      </c>
      <c r="K264" s="143">
        <f ca="1">IFERROR(INDEX(K$269:K$305,MATCH($F264,$B$269:$B$305,0))/INDEX($D$269:$D$305,MATCH($F264,$B$269:$B$305,0)),SUMIFS('Input-Ext Allocators'!H$8:H$63,'Input-Ext Allocators'!$B$8:$B$63,$F264))*$D264</f>
        <v>13.108340544686433</v>
      </c>
      <c r="L264" s="143">
        <f ca="1">IFERROR(INDEX(L$269:L$305,MATCH($F264,$B$269:$B$305,0))/INDEX($D$269:$D$305,MATCH($F264,$B$269:$B$305,0)),SUMIFS('Input-Ext Allocators'!I$8:I$63,'Input-Ext Allocators'!$B$8:$B$63,$F264))*$D264</f>
        <v>3818.8104817626331</v>
      </c>
      <c r="M264" s="143">
        <f ca="1">IFERROR(INDEX(M$269:M$305,MATCH($F264,$B$269:$B$305,0))/INDEX($D$269:$D$305,MATCH($F264,$B$269:$B$305,0)),SUMIFS('Input-Ext Allocators'!J$8:J$63,'Input-Ext Allocators'!$B$8:$B$63,$F264))*$D264</f>
        <v>994.70707334858139</v>
      </c>
      <c r="N264" s="143">
        <f ca="1">IFERROR(INDEX(N$269:N$305,MATCH($F264,$B$269:$B$305,0))/INDEX($D$269:$D$305,MATCH($F264,$B$269:$B$305,0)),SUMIFS('Input-Ext Allocators'!K$8:K$63,'Input-Ext Allocators'!$B$8:$B$63,$F264))*$D264</f>
        <v>0</v>
      </c>
      <c r="O264" s="143">
        <f ca="1">IFERROR(INDEX(O$269:O$305,MATCH($F264,$B$269:$B$305,0))/INDEX($D$269:$D$305,MATCH($F264,$B$269:$B$305,0)),SUMIFS('Input-Ext Allocators'!L$8:L$63,'Input-Ext Allocators'!$B$8:$B$63,$F264))*$D264</f>
        <v>0</v>
      </c>
      <c r="P264" s="143">
        <f ca="1">IFERROR(INDEX(P$269:P$305,MATCH($F264,$B$269:$B$305,0))/INDEX($D$269:$D$305,MATCH($F264,$B$269:$B$305,0)),SUMIFS('Input-Ext Allocators'!M$8:M$63,'Input-Ext Allocators'!$B$8:$B$63,$F264))*$D264</f>
        <v>0</v>
      </c>
      <c r="Q264" s="143">
        <f ca="1">IFERROR(INDEX(Q$269:Q$305,MATCH($F264,$B$269:$B$305,0))/INDEX($D$269:$D$305,MATCH($F264,$B$269:$B$305,0)),SUMIFS('Input-Ext Allocators'!N$8:N$63,'Input-Ext Allocators'!$B$8:$B$63,$F264))*$D264</f>
        <v>0</v>
      </c>
      <c r="R264" s="143">
        <f ca="1">IFERROR(INDEX(R$269:R$305,MATCH($F264,$B$269:$B$305,0))/INDEX($D$269:$D$305,MATCH($F264,$B$269:$B$305,0)),SUMIFS('Input-Ext Allocators'!O$8:O$63,'Input-Ext Allocators'!$B$8:$B$63,$F264))*$D264</f>
        <v>0</v>
      </c>
      <c r="S264" s="143">
        <f ca="1">IFERROR(INDEX(S$269:S$305,MATCH($F264,$B$269:$B$305,0))/INDEX($D$269:$D$305,MATCH($F264,$B$269:$B$305,0)),SUMIFS('Input-Ext Allocators'!P$8:P$63,'Input-Ext Allocators'!$B$8:$B$63,$F264))*$D264</f>
        <v>0</v>
      </c>
      <c r="T264" s="143">
        <f ca="1">IFERROR(INDEX(T$269:T$305,MATCH($F264,$B$269:$B$305,0))/INDEX($D$269:$D$305,MATCH($F264,$B$269:$B$305,0)),SUMIFS('Input-Ext Allocators'!Q$8:Q$63,'Input-Ext Allocators'!$B$8:$B$63,$F264))*$D264</f>
        <v>0</v>
      </c>
      <c r="U264" s="143">
        <f ca="1">IFERROR(INDEX(U$269:U$305,MATCH($F264,$B$269:$B$305,0))/INDEX($D$269:$D$305,MATCH($F264,$B$269:$B$305,0)),SUMIFS('Input-Ext Allocators'!R$8:R$63,'Input-Ext Allocators'!$B$8:$B$63,$F264))*$D264</f>
        <v>0</v>
      </c>
      <c r="V264" s="143">
        <f ca="1">IFERROR(INDEX(V$269:V$305,MATCH($F264,$B$269:$B$305,0))/INDEX($D$269:$D$305,MATCH($F264,$B$269:$B$305,0)),SUMIFS('Input-Ext Allocators'!S$8:S$63,'Input-Ext Allocators'!$B$8:$B$63,$F264))*$D264</f>
        <v>0</v>
      </c>
      <c r="W264" s="143">
        <f ca="1">IFERROR(INDEX(W$269:W$305,MATCH($F264,$B$269:$B$305,0))/INDEX($D$269:$D$305,MATCH($F264,$B$269:$B$305,0)),SUMIFS('Input-Ext Allocators'!T$8:T$63,'Input-Ext Allocators'!$B$8:$B$63,$F264))*$D264</f>
        <v>0</v>
      </c>
      <c r="X264" s="143">
        <f ca="1">IFERROR(INDEX(X$269:X$305,MATCH($F264,$B$269:$B$305,0))/INDEX($D$269:$D$305,MATCH($F264,$B$269:$B$305,0)),SUMIFS('Input-Ext Allocators'!U$8:U$63,'Input-Ext Allocators'!$B$8:$B$63,$F264))*$D264</f>
        <v>0</v>
      </c>
      <c r="Y264" s="143">
        <f ca="1">IFERROR(INDEX(Y$269:Y$305,MATCH($F264,$B$269:$B$305,0))/INDEX($D$269:$D$305,MATCH($F264,$B$269:$B$305,0)),SUMIFS('Input-Ext Allocators'!V$8:V$63,'Input-Ext Allocators'!$B$8:$B$63,$F264))*$D264</f>
        <v>0</v>
      </c>
      <c r="Z264" s="143">
        <f ca="1">IFERROR(INDEX(Z$269:Z$305,MATCH($F264,$B$269:$B$305,0))/INDEX($D$269:$D$305,MATCH($F264,$B$269:$B$305,0)),SUMIFS('Input-Ext Allocators'!W$8:W$63,'Input-Ext Allocators'!$B$8:$B$63,$F264))*$D264</f>
        <v>0</v>
      </c>
    </row>
    <row r="265" spans="1:26" ht="15" thickBot="1">
      <c r="A265" s="113">
        <f>IF(ISBLANK('Input-Accounts'!A265),"",'Input-Accounts'!A265)</f>
        <v>227</v>
      </c>
      <c r="B265" s="81" t="str">
        <f>IF(ISBLANK('Input-Accounts'!B265),"",'Input-Accounts'!B265)</f>
        <v>TOTAL REVENUE REQUIREMENT AT EQUAL RATES OF RETURN</v>
      </c>
      <c r="C265" s="113" t="str">
        <f>IF(ISBLANK('Input-Accounts'!C265),"",'Input-Accounts'!C265)</f>
        <v/>
      </c>
      <c r="D265" s="146">
        <f ca="1">SUM(D258:D264)</f>
        <v>1113835.4264287511</v>
      </c>
      <c r="E265" s="143">
        <f t="shared" ca="1" si="74"/>
        <v>0</v>
      </c>
      <c r="G265" s="146">
        <f t="shared" ref="G265:Z265" ca="1" si="75">SUM(G258:G264)</f>
        <v>245096.84417963144</v>
      </c>
      <c r="H265" s="146">
        <f t="shared" ca="1" si="75"/>
        <v>160141.81175422337</v>
      </c>
      <c r="I265" s="146">
        <f t="shared" ca="1" si="75"/>
        <v>16493.17185369736</v>
      </c>
      <c r="J265" s="146">
        <f t="shared" ca="1" si="75"/>
        <v>19899.150412532639</v>
      </c>
      <c r="K265" s="146">
        <f t="shared" ca="1" si="75"/>
        <v>1818.8344073753281</v>
      </c>
      <c r="L265" s="146">
        <f t="shared" ca="1" si="75"/>
        <v>531668.48564268718</v>
      </c>
      <c r="M265" s="146">
        <f t="shared" ca="1" si="75"/>
        <v>138717.1281786038</v>
      </c>
      <c r="N265" s="146">
        <f t="shared" ca="1" si="75"/>
        <v>0</v>
      </c>
      <c r="O265" s="146">
        <f t="shared" ca="1" si="75"/>
        <v>0</v>
      </c>
      <c r="P265" s="146">
        <f t="shared" ca="1" si="75"/>
        <v>0</v>
      </c>
      <c r="Q265" s="146">
        <f t="shared" ca="1" si="75"/>
        <v>0</v>
      </c>
      <c r="R265" s="146">
        <f t="shared" ca="1" si="75"/>
        <v>0</v>
      </c>
      <c r="S265" s="146">
        <f t="shared" ca="1" si="75"/>
        <v>0</v>
      </c>
      <c r="T265" s="146">
        <f t="shared" ca="1" si="75"/>
        <v>0</v>
      </c>
      <c r="U265" s="146">
        <f t="shared" ca="1" si="75"/>
        <v>0</v>
      </c>
      <c r="V265" s="146">
        <f t="shared" ca="1" si="75"/>
        <v>0</v>
      </c>
      <c r="W265" s="146">
        <f t="shared" ca="1" si="75"/>
        <v>0</v>
      </c>
      <c r="X265" s="146">
        <f t="shared" ca="1" si="75"/>
        <v>0</v>
      </c>
      <c r="Y265" s="146">
        <f t="shared" ca="1" si="75"/>
        <v>0</v>
      </c>
      <c r="Z265" s="146">
        <f t="shared" ca="1" si="75"/>
        <v>0</v>
      </c>
    </row>
    <row r="266" spans="1:26" ht="15" thickTop="1">
      <c r="A266" s="113" t="str">
        <f>IF(ISBLANK('Input-Accounts'!A266),"",'Input-Accounts'!A266)</f>
        <v/>
      </c>
      <c r="B266" s="79" t="str">
        <f>IF(ISBLANK('Input-Accounts'!B266),"",'Input-Accounts'!B266)</f>
        <v/>
      </c>
      <c r="C266" s="113" t="str">
        <f>IF(ISBLANK('Input-Accounts'!C266),"",'Input-Accounts'!C266)</f>
        <v/>
      </c>
      <c r="D266" s="143"/>
      <c r="E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</row>
    <row r="267" spans="1:26">
      <c r="A267" s="113" t="str">
        <f>IF(ISBLANK('Input-Accounts'!A267),"",'Input-Accounts'!A267)</f>
        <v/>
      </c>
      <c r="B267" s="127" t="str">
        <f>IF(ISBLANK('Input-Accounts'!B267),"",'Input-Accounts'!B267)</f>
        <v/>
      </c>
      <c r="C267" s="113" t="str">
        <f>IF(ISBLANK('Input-Accounts'!C267),"",'Input-Accounts'!C267)</f>
        <v/>
      </c>
      <c r="E267" s="79" t="str">
        <f t="shared" ref="E267:E305" si="76">IFERROR(IF(D267="","",IF(D267=0,0,IF(ABS(D267-SUM($G267:$Z267))&lt;Check_Limit,0,1))),1)</f>
        <v/>
      </c>
    </row>
    <row r="268" spans="1:26">
      <c r="A268" s="113">
        <f>IF(ISBLANK('Input-Accounts'!A268),"",'Input-Accounts'!A268)</f>
        <v>228</v>
      </c>
      <c r="B268" s="127" t="str">
        <f>IF(ISBLANK('Input-Accounts'!B268),"",'Input-Accounts'!B268)</f>
        <v>INTERNAL ALLOCATION FACTORS</v>
      </c>
      <c r="C268" s="113" t="str">
        <f>IF(ISBLANK('Input-Accounts'!C268),"",'Input-Accounts'!C268)</f>
        <v/>
      </c>
      <c r="D268" s="143"/>
      <c r="E268" s="143" t="str">
        <f t="shared" si="76"/>
        <v/>
      </c>
    </row>
    <row r="269" spans="1:26" outlineLevel="1">
      <c r="A269" s="113" t="str">
        <f>IF(ISBLANK('Input-Accounts'!A269),"",'Input-Accounts'!A269)</f>
        <v/>
      </c>
      <c r="B269" s="79" t="str">
        <f>IF(ISBLANK('Input-Accounts'!B269),"",'Input-Accounts'!B269)</f>
        <v/>
      </c>
      <c r="C269" s="113" t="str">
        <f>IF(ISBLANK('Input-Accounts'!C269),"",'Input-Accounts'!C269)</f>
        <v/>
      </c>
      <c r="D269" s="31"/>
      <c r="E269" s="143" t="str">
        <f t="shared" si="76"/>
        <v/>
      </c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26" outlineLevel="1">
      <c r="A270" s="113">
        <f>IF(ISBLANK('Input-Accounts'!A270),"",'Input-Accounts'!A270)</f>
        <v>229</v>
      </c>
      <c r="B270" s="79" t="str">
        <f>IF(ISBLANK('Input-Accounts'!B270),"",'Input-Accounts'!B270)</f>
        <v>INT_T&amp;D_PLANT</v>
      </c>
      <c r="C270" s="113" t="str">
        <f>IF(ISBLANK('Input-Accounts'!C270),"",'Input-Accounts'!C270)</f>
        <v/>
      </c>
      <c r="D270" s="31">
        <f ca="1">D$26+D$48</f>
        <v>18923801.059999999</v>
      </c>
      <c r="E270" s="143">
        <f t="shared" ca="1" si="76"/>
        <v>0</v>
      </c>
      <c r="G270" s="31">
        <f t="shared" ref="G270:M270" ca="1" si="77">G$26+G$48</f>
        <v>3442412.4569042074</v>
      </c>
      <c r="H270" s="31">
        <f t="shared" ca="1" si="77"/>
        <v>2361644.5243289815</v>
      </c>
      <c r="I270" s="31">
        <f t="shared" ca="1" si="77"/>
        <v>256626.14840032495</v>
      </c>
      <c r="J270" s="31">
        <f t="shared" ca="1" si="77"/>
        <v>322616.90364154632</v>
      </c>
      <c r="K270" s="31">
        <f t="shared" ca="1" si="77"/>
        <v>31877.810341890465</v>
      </c>
      <c r="L270" s="31">
        <f t="shared" ca="1" si="77"/>
        <v>9857540.8286326602</v>
      </c>
      <c r="M270" s="31">
        <f t="shared" ca="1" si="77"/>
        <v>2651082.3877503886</v>
      </c>
      <c r="N270" s="31"/>
      <c r="O270" s="31"/>
      <c r="P270" s="31"/>
      <c r="Q270" s="31"/>
      <c r="R270" s="31"/>
    </row>
    <row r="271" spans="1:26" outlineLevel="1">
      <c r="A271" s="113">
        <f>IF(ISBLANK('Input-Accounts'!A271),"",'Input-Accounts'!A271)</f>
        <v>230</v>
      </c>
      <c r="B271" s="79" t="str">
        <f>IF(ISBLANK('Input-Accounts'!B271),"",'Input-Accounts'!B271)</f>
        <v>INT_TOTAL_PLANT</v>
      </c>
      <c r="C271" s="113" t="str">
        <f>IF(ISBLANK('Input-Accounts'!C271),"",'Input-Accounts'!C271)</f>
        <v/>
      </c>
      <c r="D271" s="31">
        <f ca="1">D$63</f>
        <v>20761310.71336358</v>
      </c>
      <c r="E271" s="143">
        <f ca="1">IFERROR(IF(D271="","",IF(D271=0,0,IF(ABS(D271-SUM($G271:$Z271))&lt;Check_Limit,0,1))),1)</f>
        <v>0</v>
      </c>
      <c r="G271" s="31">
        <f t="shared" ref="G271:M271" ca="1" si="78">G$63</f>
        <v>3776672.2655105721</v>
      </c>
      <c r="H271" s="31">
        <f t="shared" ca="1" si="78"/>
        <v>2590961.2772111711</v>
      </c>
      <c r="I271" s="31">
        <f t="shared" ca="1" si="78"/>
        <v>281544.66363391897</v>
      </c>
      <c r="J271" s="31">
        <f t="shared" ca="1" si="78"/>
        <v>353943.15109574609</v>
      </c>
      <c r="K271" s="31">
        <f t="shared" ca="1" si="78"/>
        <v>34973.160163292414</v>
      </c>
      <c r="L271" s="31">
        <f t="shared" ca="1" si="78"/>
        <v>10814712.507493999</v>
      </c>
      <c r="M271" s="31">
        <f t="shared" ca="1" si="78"/>
        <v>2908503.6882548821</v>
      </c>
      <c r="N271" s="31"/>
      <c r="O271" s="31"/>
      <c r="P271" s="31"/>
      <c r="Q271" s="31"/>
      <c r="R271" s="31"/>
    </row>
    <row r="272" spans="1:26" outlineLevel="1">
      <c r="A272" s="113">
        <f>IF(ISBLANK('Input-Accounts'!A272),"",'Input-Accounts'!A272)</f>
        <v>231</v>
      </c>
      <c r="B272" s="79" t="str">
        <f>IF(ISBLANK('Input-Accounts'!B272),"",'Input-Accounts'!B272)</f>
        <v>INT_INTANGIBLE</v>
      </c>
      <c r="C272" s="113" t="str">
        <f>IF(ISBLANK('Input-Accounts'!C272),"",'Input-Accounts'!C272)</f>
        <v/>
      </c>
      <c r="D272" s="31">
        <f ca="1">D$16</f>
        <v>682272.42370344722</v>
      </c>
      <c r="E272" s="143">
        <f t="shared" ca="1" si="76"/>
        <v>0</v>
      </c>
      <c r="G272" s="31">
        <f t="shared" ref="G272:M272" ca="1" si="79">G$16</f>
        <v>124111.5927456792</v>
      </c>
      <c r="H272" s="31">
        <f t="shared" ca="1" si="79"/>
        <v>85145.945491138511</v>
      </c>
      <c r="I272" s="31">
        <f t="shared" ca="1" si="79"/>
        <v>9252.3137238460404</v>
      </c>
      <c r="J272" s="31">
        <f t="shared" ca="1" si="79"/>
        <v>11631.522445058896</v>
      </c>
      <c r="K272" s="31">
        <f t="shared" ca="1" si="79"/>
        <v>1149.3119619764395</v>
      </c>
      <c r="L272" s="31">
        <f t="shared" ca="1" si="79"/>
        <v>355400.49547037948</v>
      </c>
      <c r="M272" s="31">
        <f t="shared" ca="1" si="79"/>
        <v>95581.241865368662</v>
      </c>
      <c r="N272" s="31"/>
      <c r="O272" s="31"/>
      <c r="P272" s="31"/>
      <c r="Q272" s="31"/>
      <c r="R272" s="31"/>
    </row>
    <row r="273" spans="1:18" outlineLevel="1">
      <c r="A273" s="113">
        <f>IF(ISBLANK('Input-Accounts'!A273),"",'Input-Accounts'!A273)</f>
        <v>232</v>
      </c>
      <c r="B273" s="79" t="str">
        <f>IF(ISBLANK('Input-Accounts'!B273),"",'Input-Accounts'!B273)</f>
        <v>INT_DISTPT</v>
      </c>
      <c r="C273" s="113" t="str">
        <f>IF(ISBLANK('Input-Accounts'!C273),"",'Input-Accounts'!C273)</f>
        <v/>
      </c>
      <c r="D273" s="31">
        <f ca="1">D$48</f>
        <v>0</v>
      </c>
      <c r="E273" s="143">
        <f t="shared" ca="1" si="76"/>
        <v>0</v>
      </c>
      <c r="G273" s="31">
        <f t="shared" ref="G273:M273" ca="1" si="80">G$48</f>
        <v>0</v>
      </c>
      <c r="H273" s="31">
        <f t="shared" ca="1" si="80"/>
        <v>0</v>
      </c>
      <c r="I273" s="31">
        <f t="shared" ca="1" si="80"/>
        <v>0</v>
      </c>
      <c r="J273" s="31">
        <f t="shared" ca="1" si="80"/>
        <v>0</v>
      </c>
      <c r="K273" s="31">
        <f t="shared" ca="1" si="80"/>
        <v>0</v>
      </c>
      <c r="L273" s="31">
        <f t="shared" ca="1" si="80"/>
        <v>0</v>
      </c>
      <c r="M273" s="31">
        <f t="shared" ca="1" si="80"/>
        <v>0</v>
      </c>
      <c r="N273" s="31"/>
      <c r="O273" s="31"/>
      <c r="P273" s="31"/>
      <c r="Q273" s="31"/>
      <c r="R273" s="31"/>
    </row>
    <row r="274" spans="1:18" outlineLevel="1">
      <c r="A274" s="113">
        <f>IF(ISBLANK('Input-Accounts'!A274),"",'Input-Accounts'!A274)</f>
        <v>233</v>
      </c>
      <c r="B274" s="79" t="str">
        <f>IF(ISBLANK('Input-Accounts'!B274),"",'Input-Accounts'!B274)</f>
        <v>INT_TRANS-MAIN</v>
      </c>
      <c r="C274" s="113" t="str">
        <f>IF(ISBLANK('Input-Accounts'!C274),"",'Input-Accounts'!C274)</f>
        <v/>
      </c>
      <c r="D274" s="31">
        <f ca="1">SUM(D$21:D$22)</f>
        <v>17254526.629999999</v>
      </c>
      <c r="E274" s="143">
        <f t="shared" ca="1" si="76"/>
        <v>0</v>
      </c>
      <c r="G274" s="31">
        <f t="shared" ref="G274:M274" ca="1" si="81">SUM(G$21:G$22)</f>
        <v>3133262.5859128986</v>
      </c>
      <c r="H274" s="31">
        <f t="shared" ca="1" si="81"/>
        <v>2149554.279721796</v>
      </c>
      <c r="I274" s="31">
        <f t="shared" ca="1" si="81"/>
        <v>233579.53743659853</v>
      </c>
      <c r="J274" s="31">
        <f t="shared" ca="1" si="81"/>
        <v>293643.91583459021</v>
      </c>
      <c r="K274" s="31">
        <f t="shared" ca="1" si="81"/>
        <v>29014.986354917226</v>
      </c>
      <c r="L274" s="31">
        <f t="shared" ca="1" si="81"/>
        <v>8972272.8621659242</v>
      </c>
      <c r="M274" s="31">
        <f t="shared" ca="1" si="81"/>
        <v>2443198.462573274</v>
      </c>
      <c r="N274" s="31"/>
      <c r="O274" s="31"/>
      <c r="P274" s="31"/>
      <c r="Q274" s="31"/>
      <c r="R274" s="31"/>
    </row>
    <row r="275" spans="1:18" outlineLevel="1">
      <c r="A275" s="113">
        <f>IF(ISBLANK('Input-Accounts'!A275),"",'Input-Accounts'!A275)</f>
        <v>234</v>
      </c>
      <c r="B275" s="79" t="str">
        <f>IF(ISBLANK('Input-Accounts'!B275),"",'Input-Accounts'!B275)</f>
        <v>INT_MAIN-SERVICE</v>
      </c>
      <c r="C275" s="113" t="str">
        <f>IF(ISBLANK('Input-Accounts'!C275),"",'Input-Accounts'!C275)</f>
        <v/>
      </c>
      <c r="D275" s="31">
        <f ca="1">SUM(D$31:D$39,D$43:D$44)</f>
        <v>0</v>
      </c>
      <c r="E275" s="143">
        <f t="shared" ca="1" si="76"/>
        <v>0</v>
      </c>
      <c r="G275" s="31">
        <f t="shared" ref="G275:M275" ca="1" si="82">SUM(G$31:G$39,G$43:G$44)</f>
        <v>0</v>
      </c>
      <c r="H275" s="31">
        <f t="shared" ca="1" si="82"/>
        <v>0</v>
      </c>
      <c r="I275" s="31">
        <f t="shared" ca="1" si="82"/>
        <v>0</v>
      </c>
      <c r="J275" s="31">
        <f t="shared" ca="1" si="82"/>
        <v>0</v>
      </c>
      <c r="K275" s="31">
        <f t="shared" ca="1" si="82"/>
        <v>0</v>
      </c>
      <c r="L275" s="31">
        <f t="shared" ca="1" si="82"/>
        <v>0</v>
      </c>
      <c r="M275" s="31">
        <f t="shared" ca="1" si="82"/>
        <v>0</v>
      </c>
      <c r="N275" s="31"/>
      <c r="O275" s="31"/>
      <c r="P275" s="31"/>
      <c r="Q275" s="31"/>
      <c r="R275" s="31"/>
    </row>
    <row r="276" spans="1:18" outlineLevel="1">
      <c r="A276" s="113">
        <f>IF(ISBLANK('Input-Accounts'!A276),"",'Input-Accounts'!A276)</f>
        <v>235</v>
      </c>
      <c r="B276" s="79" t="str">
        <f>IF(ISBLANK('Input-Accounts'!B276),"",'Input-Accounts'!B276)</f>
        <v>INT_DIST-MAINS</v>
      </c>
      <c r="C276" s="113" t="str">
        <f>IF(ISBLANK('Input-Accounts'!C276),"",'Input-Accounts'!C276)</f>
        <v/>
      </c>
      <c r="D276" s="31">
        <f ca="1">SUM(D$31:D$39)</f>
        <v>0</v>
      </c>
      <c r="E276" s="143">
        <f t="shared" ca="1" si="76"/>
        <v>0</v>
      </c>
      <c r="G276" s="31">
        <f t="shared" ref="G276:M276" ca="1" si="83">SUM(G$31:G$39)</f>
        <v>0</v>
      </c>
      <c r="H276" s="31">
        <f t="shared" ca="1" si="83"/>
        <v>0</v>
      </c>
      <c r="I276" s="31">
        <f t="shared" ca="1" si="83"/>
        <v>0</v>
      </c>
      <c r="J276" s="31">
        <f t="shared" ca="1" si="83"/>
        <v>0</v>
      </c>
      <c r="K276" s="31">
        <f t="shared" ca="1" si="83"/>
        <v>0</v>
      </c>
      <c r="L276" s="31">
        <f t="shared" ca="1" si="83"/>
        <v>0</v>
      </c>
      <c r="M276" s="31">
        <f t="shared" ca="1" si="83"/>
        <v>0</v>
      </c>
      <c r="N276" s="31"/>
      <c r="O276" s="31"/>
      <c r="P276" s="31"/>
      <c r="Q276" s="31"/>
      <c r="R276" s="31"/>
    </row>
    <row r="277" spans="1:18" outlineLevel="1">
      <c r="A277" s="113">
        <f>IF(ISBLANK('Input-Accounts'!A277),"",'Input-Accounts'!A277)</f>
        <v>236</v>
      </c>
      <c r="B277" s="79" t="str">
        <f>IF(ISBLANK('Input-Accounts'!B277),"",'Input-Accounts'!B277)</f>
        <v>INT_SERVICES</v>
      </c>
      <c r="C277" s="113" t="str">
        <f>IF(ISBLANK('Input-Accounts'!C277),"",'Input-Accounts'!C277)</f>
        <v/>
      </c>
      <c r="D277" s="31">
        <f ca="1">SUM(D$43:D$44)</f>
        <v>0</v>
      </c>
      <c r="E277" s="143">
        <f t="shared" ca="1" si="76"/>
        <v>0</v>
      </c>
      <c r="G277" s="31">
        <f t="shared" ref="G277:M277" ca="1" si="84">SUM(G$43:G$44)</f>
        <v>0</v>
      </c>
      <c r="H277" s="31">
        <f t="shared" ca="1" si="84"/>
        <v>0</v>
      </c>
      <c r="I277" s="31">
        <f t="shared" ca="1" si="84"/>
        <v>0</v>
      </c>
      <c r="J277" s="31">
        <f t="shared" ca="1" si="84"/>
        <v>0</v>
      </c>
      <c r="K277" s="31">
        <f t="shared" ca="1" si="84"/>
        <v>0</v>
      </c>
      <c r="L277" s="31">
        <f t="shared" ca="1" si="84"/>
        <v>0</v>
      </c>
      <c r="M277" s="31">
        <f t="shared" ca="1" si="84"/>
        <v>0</v>
      </c>
      <c r="N277" s="31"/>
      <c r="O277" s="31"/>
      <c r="P277" s="31"/>
      <c r="Q277" s="31"/>
      <c r="R277" s="31"/>
    </row>
    <row r="278" spans="1:18" outlineLevel="1">
      <c r="A278" s="113">
        <f>IF(ISBLANK('Input-Accounts'!A278),"",'Input-Accounts'!A278)</f>
        <v>237</v>
      </c>
      <c r="B278" s="79" t="str">
        <f>IF(ISBLANK('Input-Accounts'!B278),"",'Input-Accounts'!B278)</f>
        <v>INT_OM</v>
      </c>
      <c r="C278" s="113" t="str">
        <f>IF(ISBLANK('Input-Accounts'!C278),"",'Input-Accounts'!C278)</f>
        <v/>
      </c>
      <c r="D278" s="31">
        <f ca="1">SUM(D$177,D$152)</f>
        <v>0</v>
      </c>
      <c r="E278" s="143">
        <f t="shared" ca="1" si="76"/>
        <v>0</v>
      </c>
      <c r="G278" s="31">
        <f t="shared" ref="G278:M278" ca="1" si="85">SUM(G$177,G$152)</f>
        <v>0</v>
      </c>
      <c r="H278" s="31">
        <f t="shared" ca="1" si="85"/>
        <v>0</v>
      </c>
      <c r="I278" s="31">
        <f t="shared" ca="1" si="85"/>
        <v>0</v>
      </c>
      <c r="J278" s="31">
        <f t="shared" ca="1" si="85"/>
        <v>0</v>
      </c>
      <c r="K278" s="31">
        <f t="shared" ca="1" si="85"/>
        <v>0</v>
      </c>
      <c r="L278" s="31">
        <f t="shared" ca="1" si="85"/>
        <v>0</v>
      </c>
      <c r="M278" s="31">
        <f t="shared" ca="1" si="85"/>
        <v>0</v>
      </c>
      <c r="N278" s="31"/>
      <c r="O278" s="31"/>
      <c r="P278" s="31"/>
      <c r="Q278" s="31"/>
      <c r="R278" s="31"/>
    </row>
    <row r="279" spans="1:18" outlineLevel="1">
      <c r="A279" s="113">
        <f>IF(ISBLANK('Input-Accounts'!A279),"",'Input-Accounts'!A279)</f>
        <v>238</v>
      </c>
      <c r="B279" s="79" t="str">
        <f>IF(ISBLANK('Input-Accounts'!B279),"",'Input-Accounts'!B279)</f>
        <v>INT_871-881</v>
      </c>
      <c r="C279" s="113" t="str">
        <f>IF(ISBLANK('Input-Accounts'!C279),"",'Input-Accounts'!C279)</f>
        <v/>
      </c>
      <c r="D279" s="31">
        <f ca="1">SUM(D$127:D$136)</f>
        <v>0</v>
      </c>
      <c r="E279" s="143">
        <f t="shared" ca="1" si="76"/>
        <v>0</v>
      </c>
      <c r="G279" s="31">
        <f t="shared" ref="G279:M279" ca="1" si="86">SUM(G$127:G$136)</f>
        <v>0</v>
      </c>
      <c r="H279" s="31">
        <f t="shared" ca="1" si="86"/>
        <v>0</v>
      </c>
      <c r="I279" s="31">
        <f t="shared" ca="1" si="86"/>
        <v>0</v>
      </c>
      <c r="J279" s="31">
        <f t="shared" ca="1" si="86"/>
        <v>0</v>
      </c>
      <c r="K279" s="31">
        <f t="shared" ca="1" si="86"/>
        <v>0</v>
      </c>
      <c r="L279" s="31">
        <f t="shared" ca="1" si="86"/>
        <v>0</v>
      </c>
      <c r="M279" s="31">
        <f t="shared" ca="1" si="86"/>
        <v>0</v>
      </c>
      <c r="N279" s="31"/>
      <c r="O279" s="31"/>
      <c r="P279" s="31"/>
      <c r="Q279" s="31"/>
      <c r="R279" s="31"/>
    </row>
    <row r="280" spans="1:18" outlineLevel="1">
      <c r="A280" s="113">
        <f>IF(ISBLANK('Input-Accounts'!A280),"",'Input-Accounts'!A280)</f>
        <v>239</v>
      </c>
      <c r="B280" s="79" t="str">
        <f>IF(ISBLANK('Input-Accounts'!B280),"",'Input-Accounts'!B280)</f>
        <v>INT_886-894</v>
      </c>
      <c r="C280" s="113" t="str">
        <f>IF(ISBLANK('Input-Accounts'!C280),"",'Input-Accounts'!C280)</f>
        <v/>
      </c>
      <c r="D280" s="31">
        <f ca="1">SUM(D$141:D$149)</f>
        <v>0</v>
      </c>
      <c r="E280" s="143">
        <f t="shared" ca="1" si="76"/>
        <v>0</v>
      </c>
      <c r="G280" s="31">
        <f t="shared" ref="G280:M280" ca="1" si="87">SUM(G$141:G$149)</f>
        <v>0</v>
      </c>
      <c r="H280" s="31">
        <f t="shared" ca="1" si="87"/>
        <v>0</v>
      </c>
      <c r="I280" s="31">
        <f t="shared" ca="1" si="87"/>
        <v>0</v>
      </c>
      <c r="J280" s="31">
        <f t="shared" ca="1" si="87"/>
        <v>0</v>
      </c>
      <c r="K280" s="31">
        <f t="shared" ca="1" si="87"/>
        <v>0</v>
      </c>
      <c r="L280" s="31">
        <f t="shared" ca="1" si="87"/>
        <v>0</v>
      </c>
      <c r="M280" s="31">
        <f t="shared" ca="1" si="87"/>
        <v>0</v>
      </c>
      <c r="N280" s="31"/>
      <c r="O280" s="31"/>
      <c r="P280" s="31"/>
      <c r="Q280" s="31"/>
      <c r="R280" s="31"/>
    </row>
    <row r="281" spans="1:18" outlineLevel="1">
      <c r="A281" s="113">
        <f>IF(ISBLANK('Input-Accounts'!A281),"",'Input-Accounts'!A281)</f>
        <v>240</v>
      </c>
      <c r="B281" s="79" t="str">
        <f>IF(ISBLANK('Input-Accounts'!B281),"",'Input-Accounts'!B281)</f>
        <v>INT_MTR_REG</v>
      </c>
      <c r="C281" s="113" t="str">
        <f>IF(ISBLANK('Input-Accounts'!C281),"",'Input-Accounts'!C281)</f>
        <v/>
      </c>
      <c r="D281" s="31">
        <f ca="1">SUM(D$45:D$46)</f>
        <v>0</v>
      </c>
      <c r="E281" s="143">
        <f t="shared" ca="1" si="76"/>
        <v>0</v>
      </c>
      <c r="G281" s="31">
        <f t="shared" ref="G281:M281" ca="1" si="88">SUM(G$45:G$46)</f>
        <v>0</v>
      </c>
      <c r="H281" s="31">
        <f t="shared" ca="1" si="88"/>
        <v>0</v>
      </c>
      <c r="I281" s="31">
        <f t="shared" ca="1" si="88"/>
        <v>0</v>
      </c>
      <c r="J281" s="31">
        <f t="shared" ca="1" si="88"/>
        <v>0</v>
      </c>
      <c r="K281" s="31">
        <f t="shared" ca="1" si="88"/>
        <v>0</v>
      </c>
      <c r="L281" s="31">
        <f t="shared" ca="1" si="88"/>
        <v>0</v>
      </c>
      <c r="M281" s="31">
        <f t="shared" ca="1" si="88"/>
        <v>0</v>
      </c>
      <c r="N281" s="31"/>
      <c r="O281" s="31"/>
      <c r="P281" s="31"/>
      <c r="Q281" s="31"/>
      <c r="R281" s="31"/>
    </row>
    <row r="282" spans="1:18" outlineLevel="1">
      <c r="A282" s="113">
        <f>IF(ISBLANK('Input-Accounts'!A282),"",'Input-Accounts'!A282)</f>
        <v>241</v>
      </c>
      <c r="B282" s="79" t="str">
        <f>IF(ISBLANK('Input-Accounts'!B282),"",'Input-Accounts'!B282)</f>
        <v>INT_LABOR</v>
      </c>
      <c r="C282" s="113" t="str">
        <f>IF(ISBLANK('Input-Accounts'!C282),"",'Input-Accounts'!C282)</f>
        <v/>
      </c>
      <c r="D282" s="31">
        <f ca="1">SUMPRODUCT('Input-Accounts'!$L$120:$L$174,D$120:D$174)</f>
        <v>0</v>
      </c>
      <c r="E282" s="143">
        <f t="shared" ca="1" si="76"/>
        <v>0</v>
      </c>
      <c r="G282" s="31">
        <f ca="1">SUMPRODUCT('Input-Accounts'!$L$120:$L$174,G$120:G$174)</f>
        <v>0</v>
      </c>
      <c r="H282" s="31">
        <f ca="1">SUMPRODUCT('Input-Accounts'!$L$120:$L$174,H$120:H$174)</f>
        <v>0</v>
      </c>
      <c r="I282" s="31">
        <f ca="1">SUMPRODUCT('Input-Accounts'!$L$120:$L$174,I$120:I$174)</f>
        <v>0</v>
      </c>
      <c r="J282" s="31">
        <f ca="1">SUMPRODUCT('Input-Accounts'!$L$120:$L$174,J$120:J$174)</f>
        <v>0</v>
      </c>
      <c r="K282" s="31">
        <f ca="1">SUMPRODUCT('Input-Accounts'!$L$120:$L$174,K$120:K$174)</f>
        <v>0</v>
      </c>
      <c r="L282" s="31">
        <f ca="1">SUMPRODUCT('Input-Accounts'!$L$120:$L$174,L$120:L$174)</f>
        <v>0</v>
      </c>
      <c r="M282" s="31">
        <f ca="1">SUMPRODUCT('Input-Accounts'!$L$120:$L$174,M$120:M$174)</f>
        <v>0</v>
      </c>
      <c r="N282" s="31"/>
      <c r="O282" s="31"/>
      <c r="P282" s="31"/>
      <c r="Q282" s="31"/>
      <c r="R282" s="31"/>
    </row>
    <row r="283" spans="1:18" outlineLevel="1">
      <c r="A283" s="113">
        <f>IF(ISBLANK('Input-Accounts'!A283),"",'Input-Accounts'!A283)</f>
        <v>242</v>
      </c>
      <c r="B283" s="79" t="str">
        <f>IF(ISBLANK('Input-Accounts'!B283),"",'Input-Accounts'!B283)</f>
        <v>INT_PLANT_LABOR</v>
      </c>
      <c r="C283" s="113" t="str">
        <f>IF(ISBLANK('Input-Accounts'!C283),"",'Input-Accounts'!C283)</f>
        <v/>
      </c>
      <c r="D283" s="31">
        <f ca="1">IF($D$271=0,D$282/$D$282,IF($D$282=0,D$271/$D$271,0.5*(D$271/$D$271)+0.5*(D$282/$D$282)))</f>
        <v>1</v>
      </c>
      <c r="E283" s="143">
        <f t="shared" ca="1" si="76"/>
        <v>0</v>
      </c>
      <c r="G283" s="31">
        <f t="shared" ref="G283:M283" ca="1" si="89">IF($D$271=0,G$282/$D$282,IF($D$282=0,G$271/$D$271,0.5*(G$271/$D$271)+0.5*(G$282/$D$282)))</f>
        <v>0.18190914425646618</v>
      </c>
      <c r="H283" s="31">
        <f t="shared" ca="1" si="89"/>
        <v>0.12479757723309004</v>
      </c>
      <c r="I283" s="31">
        <f t="shared" ca="1" si="89"/>
        <v>1.3561025482494953E-2</v>
      </c>
      <c r="J283" s="31">
        <f t="shared" ca="1" si="89"/>
        <v>1.7048208370963831E-2</v>
      </c>
      <c r="K283" s="31">
        <f t="shared" ca="1" si="89"/>
        <v>1.6845352707322563E-3</v>
      </c>
      <c r="L283" s="31">
        <f t="shared" ca="1" si="89"/>
        <v>0.52090702060216343</v>
      </c>
      <c r="M283" s="31">
        <f t="shared" ca="1" si="89"/>
        <v>0.14009248878408939</v>
      </c>
      <c r="N283" s="31"/>
      <c r="O283" s="31"/>
      <c r="P283" s="31"/>
      <c r="Q283" s="31"/>
      <c r="R283" s="31"/>
    </row>
    <row r="284" spans="1:18" outlineLevel="1">
      <c r="A284" s="113">
        <f>IF(ISBLANK('Input-Accounts'!A284),"",'Input-Accounts'!A284)</f>
        <v>243</v>
      </c>
      <c r="B284" s="79" t="str">
        <f>IF(ISBLANK('Input-Accounts'!B284),"",'Input-Accounts'!B284)</f>
        <v>INT_RATEBASE</v>
      </c>
      <c r="C284" s="113" t="str">
        <f>IF(ISBLANK('Input-Accounts'!C284),"",'Input-Accounts'!C284)</f>
        <v/>
      </c>
      <c r="D284" s="31">
        <f ca="1">D$116</f>
        <v>6058207.0903747398</v>
      </c>
      <c r="E284" s="143">
        <f t="shared" ca="1" si="76"/>
        <v>0</v>
      </c>
      <c r="G284" s="31">
        <f t="shared" ref="G284:M284" ca="1" si="90">G$116</f>
        <v>1102631.8079276534</v>
      </c>
      <c r="H284" s="31">
        <f t="shared" ca="1" si="90"/>
        <v>756453.33153515495</v>
      </c>
      <c r="I284" s="31">
        <f t="shared" ca="1" si="90"/>
        <v>82199.375442253862</v>
      </c>
      <c r="J284" s="31">
        <f t="shared" ca="1" si="90"/>
        <v>103336.73381202218</v>
      </c>
      <c r="K284" s="31">
        <f t="shared" ca="1" si="90"/>
        <v>10210.713588244382</v>
      </c>
      <c r="L284" s="31">
        <f t="shared" ca="1" si="90"/>
        <v>3157447.9239976662</v>
      </c>
      <c r="M284" s="31">
        <f t="shared" ca="1" si="90"/>
        <v>845927.20407174784</v>
      </c>
      <c r="N284" s="31"/>
      <c r="O284" s="31"/>
      <c r="P284" s="31"/>
      <c r="Q284" s="31"/>
      <c r="R284" s="31"/>
    </row>
    <row r="285" spans="1:18" outlineLevel="1">
      <c r="A285" s="113">
        <f>IF(ISBLANK('Input-Accounts'!A285),"",'Input-Accounts'!A285)</f>
        <v>244</v>
      </c>
      <c r="B285" s="79" t="str">
        <f>IF(ISBLANK('Input-Accounts'!B285),"",'Input-Accounts'!B285)</f>
        <v>INT_Income_before_tax</v>
      </c>
      <c r="C285" s="113" t="str">
        <f>IF(ISBLANK('Input-Accounts'!C285),"",'Input-Accounts'!C285)</f>
        <v/>
      </c>
      <c r="D285" s="31">
        <f ca="1">D$313-D$240-D$193</f>
        <v>-385201.97714571119</v>
      </c>
      <c r="E285" s="143">
        <f t="shared" ca="1" si="76"/>
        <v>0</v>
      </c>
      <c r="G285" s="31">
        <f t="shared" ref="G285:M285" ca="1" si="91">G$313-G$240-G$193</f>
        <v>-70018.414017228759</v>
      </c>
      <c r="H285" s="31">
        <f t="shared" ca="1" si="91"/>
        <v>-48035.674439400689</v>
      </c>
      <c r="I285" s="31">
        <f t="shared" ca="1" si="91"/>
        <v>-5219.7568220805324</v>
      </c>
      <c r="J285" s="31">
        <f t="shared" ca="1" si="91"/>
        <v>-6562.0038885301965</v>
      </c>
      <c r="K285" s="31">
        <f t="shared" ca="1" si="91"/>
        <v>-648.39229767616871</v>
      </c>
      <c r="L285" s="31">
        <f t="shared" ca="1" si="91"/>
        <v>-200501.64922760284</v>
      </c>
      <c r="M285" s="31">
        <f t="shared" ca="1" si="91"/>
        <v>-54216.086453192001</v>
      </c>
      <c r="N285" s="31"/>
      <c r="O285" s="31"/>
      <c r="P285" s="31"/>
      <c r="Q285" s="31"/>
      <c r="R285" s="31"/>
    </row>
    <row r="286" spans="1:18" outlineLevel="1">
      <c r="A286" s="113">
        <f>IF(ISBLANK('Input-Accounts'!A286),"",'Input-Accounts'!A286)</f>
        <v>245</v>
      </c>
      <c r="B286" s="79" t="str">
        <f>IF(ISBLANK('Input-Accounts'!B286),"",'Input-Accounts'!B286)</f>
        <v>INT_REV_REQ_b/f gross up</v>
      </c>
      <c r="C286" s="113" t="str">
        <f>IF(ISBLANK('Input-Accounts'!C286),"",'Input-Accounts'!C286)</f>
        <v/>
      </c>
      <c r="D286" s="31">
        <f ca="1">SUM(D$258:D$259)</f>
        <v>1046358.1209322512</v>
      </c>
      <c r="E286" s="143">
        <f t="shared" ca="1" si="76"/>
        <v>0</v>
      </c>
      <c r="G286" s="31">
        <f t="shared" ref="G286:M286" ca="1" si="92">SUM(G$258:G$259)</f>
        <v>232492.377421527</v>
      </c>
      <c r="H286" s="31">
        <f t="shared" ca="1" si="92"/>
        <v>151555.65665170253</v>
      </c>
      <c r="I286" s="31">
        <f t="shared" ca="1" si="92"/>
        <v>15567.093649082937</v>
      </c>
      <c r="J286" s="31">
        <f t="shared" ca="1" si="92"/>
        <v>18741.303690562185</v>
      </c>
      <c r="K286" s="31">
        <f t="shared" ca="1" si="92"/>
        <v>1705.551701503842</v>
      </c>
      <c r="L286" s="31">
        <f t="shared" ca="1" si="92"/>
        <v>496872.86447033391</v>
      </c>
      <c r="M286" s="31">
        <f t="shared" ca="1" si="92"/>
        <v>129423.27334753895</v>
      </c>
      <c r="N286" s="31"/>
      <c r="O286" s="31"/>
      <c r="P286" s="31"/>
      <c r="Q286" s="31"/>
      <c r="R286" s="31"/>
    </row>
    <row r="287" spans="1:18" outlineLevel="1">
      <c r="A287" s="113">
        <f>IF(ISBLANK('Input-Accounts'!A287),"",'Input-Accounts'!A287)</f>
        <v>246</v>
      </c>
      <c r="B287" s="79" t="str">
        <f>IF(ISBLANK('Input-Accounts'!B287),"",'Input-Accounts'!B287)</f>
        <v>INT_REV_REQ_xGRT</v>
      </c>
      <c r="C287" s="113" t="str">
        <f>IF(ISBLANK('Input-Accounts'!C287),"",'Input-Accounts'!C287)</f>
        <v/>
      </c>
      <c r="D287" s="31">
        <f ca="1">SUBTOTAL(9,D$119:D$240)+D$245+D$253+D$259</f>
        <v>898910.98681423743</v>
      </c>
      <c r="E287" s="143">
        <f t="shared" ca="1" si="76"/>
        <v>0</v>
      </c>
      <c r="G287" s="31">
        <f t="shared" ref="G287:M287" ca="1" si="93">SUBTOTAL(9,G$119:G$240)+G$245+G$253+G$259</f>
        <v>163512.63264434942</v>
      </c>
      <c r="H287" s="31">
        <f t="shared" ca="1" si="93"/>
        <v>112176.77090630212</v>
      </c>
      <c r="I287" s="31">
        <f t="shared" ca="1" si="93"/>
        <v>12189.596004440758</v>
      </c>
      <c r="J287" s="31">
        <f t="shared" ca="1" si="93"/>
        <v>15324.11932341132</v>
      </c>
      <c r="K287" s="31">
        <f t="shared" ca="1" si="93"/>
        <v>1514.1778497476616</v>
      </c>
      <c r="L287" s="31">
        <f t="shared" ca="1" si="93"/>
        <v>468227.57948605134</v>
      </c>
      <c r="M287" s="31">
        <f t="shared" ca="1" si="93"/>
        <v>125966.11059993495</v>
      </c>
      <c r="N287" s="31"/>
      <c r="O287" s="31"/>
      <c r="P287" s="31"/>
      <c r="Q287" s="31"/>
      <c r="R287" s="31"/>
    </row>
    <row r="288" spans="1:18" outlineLevel="1">
      <c r="A288" s="113" t="str">
        <f>IF(ISBLANK('Input-Accounts'!A288),"",'Input-Accounts'!A288)</f>
        <v/>
      </c>
      <c r="B288" s="79" t="str">
        <f>IF(ISBLANK('Input-Accounts'!B288),"",'Input-Accounts'!B288)</f>
        <v/>
      </c>
      <c r="C288" s="113" t="str">
        <f>IF(ISBLANK('Input-Accounts'!C288),"",'Input-Accounts'!C288)</f>
        <v/>
      </c>
      <c r="D288" s="31"/>
      <c r="E288" s="143" t="str">
        <f t="shared" si="76"/>
        <v/>
      </c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outlineLevel="1">
      <c r="A289" s="113" t="str">
        <f>IF(ISBLANK('Input-Accounts'!A289),"",'Input-Accounts'!A289)</f>
        <v/>
      </c>
      <c r="B289" s="79" t="str">
        <f>IF(ISBLANK('Input-Accounts'!B289),"",'Input-Accounts'!B289)</f>
        <v/>
      </c>
      <c r="C289" s="113" t="str">
        <f>IF(ISBLANK('Input-Accounts'!C289),"",'Input-Accounts'!C289)</f>
        <v/>
      </c>
      <c r="D289" s="31"/>
      <c r="E289" s="143" t="str">
        <f t="shared" si="76"/>
        <v/>
      </c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outlineLevel="1">
      <c r="A290" s="113" t="str">
        <f>IF(ISBLANK('Input-Accounts'!A290),"",'Input-Accounts'!A290)</f>
        <v/>
      </c>
      <c r="B290" s="79" t="str">
        <f>IF(ISBLANK('Input-Accounts'!B290),"",'Input-Accounts'!B290)</f>
        <v/>
      </c>
      <c r="C290" s="113" t="str">
        <f>IF(ISBLANK('Input-Accounts'!C290),"",'Input-Accounts'!C290)</f>
        <v/>
      </c>
      <c r="D290" s="31"/>
      <c r="E290" s="143" t="str">
        <f t="shared" si="76"/>
        <v/>
      </c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outlineLevel="1">
      <c r="A291" s="113" t="str">
        <f>IF(ISBLANK('Input-Accounts'!A291),"",'Input-Accounts'!A291)</f>
        <v/>
      </c>
      <c r="B291" s="79" t="str">
        <f>IF(ISBLANK('Input-Accounts'!B291),"",'Input-Accounts'!B291)</f>
        <v/>
      </c>
      <c r="C291" s="113" t="str">
        <f>IF(ISBLANK('Input-Accounts'!C291),"",'Input-Accounts'!C291)</f>
        <v/>
      </c>
      <c r="D291" s="31"/>
      <c r="E291" s="143" t="str">
        <f t="shared" si="76"/>
        <v/>
      </c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outlineLevel="1">
      <c r="A292" s="113" t="str">
        <f>IF(ISBLANK('Input-Accounts'!A292),"",'Input-Accounts'!A292)</f>
        <v/>
      </c>
      <c r="B292" s="79" t="str">
        <f>IF(ISBLANK('Input-Accounts'!B292),"",'Input-Accounts'!B292)</f>
        <v/>
      </c>
      <c r="C292" s="113" t="str">
        <f>IF(ISBLANK('Input-Accounts'!C292),"",'Input-Accounts'!C292)</f>
        <v/>
      </c>
      <c r="D292" s="31"/>
      <c r="E292" s="143" t="str">
        <f t="shared" si="76"/>
        <v/>
      </c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outlineLevel="1">
      <c r="A293" s="113" t="str">
        <f>IF(ISBLANK('Input-Accounts'!A293),"",'Input-Accounts'!A293)</f>
        <v/>
      </c>
      <c r="B293" s="79" t="str">
        <f>IF(ISBLANK('Input-Accounts'!B293),"",'Input-Accounts'!B293)</f>
        <v/>
      </c>
      <c r="C293" s="113" t="str">
        <f>IF(ISBLANK('Input-Accounts'!C293),"",'Input-Accounts'!C293)</f>
        <v/>
      </c>
      <c r="D293" s="31"/>
      <c r="E293" s="143" t="str">
        <f t="shared" si="76"/>
        <v/>
      </c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outlineLevel="1">
      <c r="A294" s="113" t="str">
        <f>IF(ISBLANK('Input-Accounts'!A294),"",'Input-Accounts'!A294)</f>
        <v/>
      </c>
      <c r="B294" s="79" t="str">
        <f>IF(ISBLANK('Input-Accounts'!B294),"",'Input-Accounts'!B294)</f>
        <v/>
      </c>
      <c r="C294" s="113" t="str">
        <f>IF(ISBLANK('Input-Accounts'!C294),"",'Input-Accounts'!C294)</f>
        <v/>
      </c>
      <c r="D294" s="31"/>
      <c r="E294" s="143" t="str">
        <f t="shared" si="76"/>
        <v/>
      </c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outlineLevel="1">
      <c r="A295" s="113" t="str">
        <f>IF(ISBLANK('Input-Accounts'!A295),"",'Input-Accounts'!A295)</f>
        <v/>
      </c>
      <c r="B295" s="79" t="str">
        <f>IF(ISBLANK('Input-Accounts'!B295),"",'Input-Accounts'!B295)</f>
        <v/>
      </c>
      <c r="C295" s="113" t="str">
        <f>IF(ISBLANK('Input-Accounts'!C295),"",'Input-Accounts'!C295)</f>
        <v/>
      </c>
      <c r="D295" s="31"/>
      <c r="E295" s="143" t="str">
        <f t="shared" si="76"/>
        <v/>
      </c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outlineLevel="1">
      <c r="A296" s="113" t="str">
        <f>IF(ISBLANK('Input-Accounts'!A296),"",'Input-Accounts'!A296)</f>
        <v/>
      </c>
      <c r="B296" s="79" t="str">
        <f>IF(ISBLANK('Input-Accounts'!B296),"",'Input-Accounts'!B296)</f>
        <v/>
      </c>
      <c r="C296" s="113" t="str">
        <f>IF(ISBLANK('Input-Accounts'!C296),"",'Input-Accounts'!C296)</f>
        <v/>
      </c>
      <c r="D296" s="31"/>
      <c r="E296" s="143" t="str">
        <f t="shared" si="76"/>
        <v/>
      </c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outlineLevel="1">
      <c r="A297" s="113" t="str">
        <f>IF(ISBLANK('Input-Accounts'!A297),"",'Input-Accounts'!A297)</f>
        <v/>
      </c>
      <c r="B297" s="79" t="str">
        <f>IF(ISBLANK('Input-Accounts'!B297),"",'Input-Accounts'!B297)</f>
        <v/>
      </c>
      <c r="C297" s="113" t="str">
        <f>IF(ISBLANK('Input-Accounts'!C297),"",'Input-Accounts'!C297)</f>
        <v/>
      </c>
      <c r="D297" s="31"/>
      <c r="E297" s="143" t="str">
        <f t="shared" si="76"/>
        <v/>
      </c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outlineLevel="1">
      <c r="A298" s="113" t="str">
        <f>IF(ISBLANK('Input-Accounts'!A298),"",'Input-Accounts'!A298)</f>
        <v/>
      </c>
      <c r="B298" s="79" t="str">
        <f>IF(ISBLANK('Input-Accounts'!B298),"",'Input-Accounts'!B298)</f>
        <v/>
      </c>
      <c r="C298" s="113" t="str">
        <f>IF(ISBLANK('Input-Accounts'!C298),"",'Input-Accounts'!C298)</f>
        <v/>
      </c>
      <c r="D298" s="31"/>
      <c r="E298" s="143" t="str">
        <f t="shared" si="76"/>
        <v/>
      </c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outlineLevel="1">
      <c r="A299" s="113" t="str">
        <f>IF(ISBLANK('Input-Accounts'!A299),"",'Input-Accounts'!A299)</f>
        <v/>
      </c>
      <c r="B299" s="79" t="str">
        <f>IF(ISBLANK('Input-Accounts'!B299),"",'Input-Accounts'!B299)</f>
        <v/>
      </c>
      <c r="C299" s="113" t="str">
        <f>IF(ISBLANK('Input-Accounts'!C299),"",'Input-Accounts'!C299)</f>
        <v/>
      </c>
      <c r="D299" s="31"/>
      <c r="E299" s="143" t="str">
        <f t="shared" si="76"/>
        <v/>
      </c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outlineLevel="1">
      <c r="A300" s="113" t="str">
        <f>IF(ISBLANK('Input-Accounts'!A300),"",'Input-Accounts'!A300)</f>
        <v/>
      </c>
      <c r="B300" s="79" t="str">
        <f>IF(ISBLANK('Input-Accounts'!B300),"",'Input-Accounts'!B300)</f>
        <v/>
      </c>
      <c r="C300" s="113" t="str">
        <f>IF(ISBLANK('Input-Accounts'!C300),"",'Input-Accounts'!C300)</f>
        <v/>
      </c>
      <c r="D300" s="31"/>
      <c r="E300" s="143" t="str">
        <f t="shared" si="76"/>
        <v/>
      </c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outlineLevel="1">
      <c r="A301" s="113" t="str">
        <f>IF(ISBLANK('Input-Accounts'!A301),"",'Input-Accounts'!A301)</f>
        <v/>
      </c>
      <c r="B301" s="79" t="str">
        <f>IF(ISBLANK('Input-Accounts'!B301),"",'Input-Accounts'!B301)</f>
        <v/>
      </c>
      <c r="C301" s="113" t="str">
        <f>IF(ISBLANK('Input-Accounts'!C301),"",'Input-Accounts'!C301)</f>
        <v/>
      </c>
      <c r="D301" s="31"/>
      <c r="E301" s="143" t="str">
        <f t="shared" si="76"/>
        <v/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outlineLevel="1">
      <c r="A302" s="113" t="str">
        <f>IF(ISBLANK('Input-Accounts'!A302),"",'Input-Accounts'!A302)</f>
        <v/>
      </c>
      <c r="B302" s="79" t="str">
        <f>IF(ISBLANK('Input-Accounts'!B302),"",'Input-Accounts'!B302)</f>
        <v/>
      </c>
      <c r="C302" s="113" t="str">
        <f>IF(ISBLANK('Input-Accounts'!C302),"",'Input-Accounts'!C302)</f>
        <v/>
      </c>
      <c r="D302" s="31"/>
      <c r="E302" s="143" t="str">
        <f t="shared" si="76"/>
        <v/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outlineLevel="1">
      <c r="A303" s="113" t="str">
        <f>IF(ISBLANK('Input-Accounts'!A303),"",'Input-Accounts'!A303)</f>
        <v/>
      </c>
      <c r="B303" s="79" t="str">
        <f>IF(ISBLANK('Input-Accounts'!B303),"",'Input-Accounts'!B303)</f>
        <v/>
      </c>
      <c r="C303" s="113" t="str">
        <f>IF(ISBLANK('Input-Accounts'!C303),"",'Input-Accounts'!C303)</f>
        <v/>
      </c>
      <c r="D303" s="31"/>
      <c r="E303" s="143" t="str">
        <f t="shared" si="76"/>
        <v/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>
      <c r="A304" s="113">
        <f>IF(ISBLANK('Input-Accounts'!A304),"",'Input-Accounts'!A304)</f>
        <v>247</v>
      </c>
      <c r="B304" s="79" t="str">
        <f>IF(ISBLANK('Input-Accounts'!B304),"",'Input-Accounts'!B304)</f>
        <v>last line for internals</v>
      </c>
      <c r="C304" s="113" t="str">
        <f>IF(ISBLANK('Input-Accounts'!C304),"",'Input-Accounts'!C304)</f>
        <v/>
      </c>
      <c r="D304" s="22"/>
      <c r="E304" s="143" t="str">
        <f t="shared" si="76"/>
        <v/>
      </c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</row>
    <row r="305" spans="1:18">
      <c r="A305" s="113" t="str">
        <f>IF(ISBLANK('Input-Accounts'!A305),"",'Input-Accounts'!A305)</f>
        <v/>
      </c>
      <c r="B305" s="79" t="str">
        <f>IF(ISBLANK('Input-Accounts'!B305),"",'Input-Accounts'!B305)</f>
        <v/>
      </c>
      <c r="C305" s="113" t="str">
        <f>IF(ISBLANK('Input-Accounts'!C305),"",'Input-Accounts'!C305)</f>
        <v/>
      </c>
      <c r="D305" s="22"/>
      <c r="E305" s="143" t="str">
        <f t="shared" si="76"/>
        <v/>
      </c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</row>
    <row r="306" spans="1:18">
      <c r="A306" s="113" t="str">
        <f>IF(ISBLANK('Input-Accounts'!A306),"",'Input-Accounts'!A306)</f>
        <v/>
      </c>
      <c r="B306" s="79" t="str">
        <f>IF(ISBLANK('Input-Accounts'!B306),"",'Input-Accounts'!B306)</f>
        <v/>
      </c>
      <c r="C306" s="113" t="str">
        <f>IF(ISBLANK('Input-Accounts'!C306),"",'Input-Accounts'!C306)</f>
        <v/>
      </c>
      <c r="D306" s="22"/>
      <c r="E306" s="143" t="s">
        <v>383</v>
      </c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</row>
    <row r="311" spans="1:18"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</row>
    <row r="312" spans="1:18"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</row>
  </sheetData>
  <pageMargins left="0.5" right="0.5" top="0.75" bottom="0.75" header="0.3" footer="0.3"/>
  <pageSetup scale="52" pageOrder="overThenDown" orientation="landscape" horizontalDpi="1200" verticalDpi="1200" r:id="rId1"/>
  <rowBreaks count="7" manualBreakCount="7">
    <brk id="63" max="12" man="1"/>
    <brk id="107" max="12" man="1"/>
    <brk id="119" max="12" man="1"/>
    <brk id="152" max="12" man="1"/>
    <brk id="193" max="12" man="1"/>
    <brk id="255" max="12" man="1"/>
    <brk id="290" max="1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8DBA2-ECA9-4981-A50E-C9EC492BEF9C}">
  <sheetPr codeName="Sheet13">
    <tabColor theme="7" tint="0.59999389629810485"/>
  </sheetPr>
  <dimension ref="A1:Z312"/>
  <sheetViews>
    <sheetView workbookViewId="0"/>
  </sheetViews>
  <sheetFormatPr defaultColWidth="9.15234375" defaultRowHeight="14.6" outlineLevelRow="1" outlineLevelCol="1"/>
  <cols>
    <col min="1" max="1" width="4.84375" style="113" customWidth="1"/>
    <col min="2" max="2" width="37.69140625" style="79" customWidth="1"/>
    <col min="3" max="3" width="9.84375" style="113" customWidth="1"/>
    <col min="4" max="4" width="16.3828125" style="79" customWidth="1"/>
    <col min="5" max="5" width="6.69140625" style="79" customWidth="1"/>
    <col min="6" max="6" width="17.15234375" style="79" bestFit="1" customWidth="1"/>
    <col min="7" max="13" width="14.84375" style="79" customWidth="1"/>
    <col min="14" max="26" width="14.84375" style="79" customWidth="1" outlineLevel="1"/>
    <col min="27" max="16384" width="9.15234375" style="79"/>
  </cols>
  <sheetData>
    <row r="1" spans="1:26">
      <c r="B1" s="80" t="str">
        <f>'General Inputs'!$D9</f>
        <v>Cascade Natural Gas Corp.</v>
      </c>
    </row>
    <row r="2" spans="1:26">
      <c r="B2" s="80" t="str">
        <f>'General Inputs'!$D10</f>
        <v>Washington Jurisdiction</v>
      </c>
      <c r="I2" s="76"/>
    </row>
    <row r="3" spans="1:26">
      <c r="B3" s="80" t="str">
        <f>'General Inputs'!$D11</f>
        <v>Twelve-Months ended December 31, 2023</v>
      </c>
    </row>
    <row r="4" spans="1:26">
      <c r="B4" s="81" t="str">
        <f ca="1">"Function &amp; Classification: "&amp;" "&amp;INDIRECT("Classification!"&amp;$D$5&amp;8)</f>
        <v xml:space="preserve">Function &amp; Classification:  </v>
      </c>
      <c r="I4" s="77"/>
    </row>
    <row r="5" spans="1:26">
      <c r="B5" s="113" t="s">
        <v>388</v>
      </c>
      <c r="D5" s="79" t="str">
        <f>LEFT(ADDRESS(5,MATCH($B$5,Classification!$A$6:$ABB$6,0)),3)</f>
        <v>$M$</v>
      </c>
    </row>
    <row r="6" spans="1:26" ht="34.299999999999997">
      <c r="A6" s="117" t="s">
        <v>1</v>
      </c>
      <c r="B6" s="118" t="s">
        <v>211</v>
      </c>
      <c r="C6" s="117" t="s">
        <v>212</v>
      </c>
      <c r="D6" s="117" t="s">
        <v>213</v>
      </c>
      <c r="E6" s="141" t="s">
        <v>382</v>
      </c>
      <c r="F6" s="117" t="str">
        <f>TRIM(RIGHT(SUBSTITUTE(B5," ",REPT(" ",100)),100))&amp;CHAR(10)&amp;"Allocation Factor"</f>
        <v>Commodity
Allocation Factor</v>
      </c>
      <c r="G6" s="142" t="str">
        <f>'General Inputs'!D$17</f>
        <v>Res
503</v>
      </c>
      <c r="H6" s="142" t="str">
        <f>'General Inputs'!E$17</f>
        <v>GSC
504</v>
      </c>
      <c r="I6" s="142" t="str">
        <f>'General Inputs'!F$17</f>
        <v>GSI
505</v>
      </c>
      <c r="J6" s="142" t="str">
        <f>'General Inputs'!G$17</f>
        <v>GSLV
511</v>
      </c>
      <c r="K6" s="142" t="str">
        <f>'General Inputs'!H$17</f>
        <v>Interruptible
570</v>
      </c>
      <c r="L6" s="142" t="str">
        <f>'General Inputs'!I$17</f>
        <v>Transport
663</v>
      </c>
      <c r="M6" s="142" t="str">
        <f>'General Inputs'!J$17</f>
        <v>Spl Contracts</v>
      </c>
      <c r="N6" s="142" t="str">
        <f>'General Inputs'!K$17</f>
        <v>Class 8</v>
      </c>
      <c r="O6" s="142" t="str">
        <f>'General Inputs'!L$17</f>
        <v>Class 9</v>
      </c>
      <c r="P6" s="142" t="str">
        <f>'General Inputs'!M$17</f>
        <v>Class 10</v>
      </c>
      <c r="Q6" s="142" t="str">
        <f>'General Inputs'!N$17</f>
        <v>Class 11</v>
      </c>
      <c r="R6" s="142" t="str">
        <f>'General Inputs'!O$17</f>
        <v>Class 12</v>
      </c>
      <c r="S6" s="142" t="str">
        <f>'General Inputs'!P$17</f>
        <v>Class 13</v>
      </c>
      <c r="T6" s="142" t="str">
        <f>'General Inputs'!Q$17</f>
        <v>Class 14</v>
      </c>
      <c r="U6" s="142" t="str">
        <f>'General Inputs'!R$17</f>
        <v>Class 15</v>
      </c>
      <c r="V6" s="142" t="str">
        <f>'General Inputs'!S$17</f>
        <v>Class 16</v>
      </c>
      <c r="W6" s="142" t="str">
        <f>'General Inputs'!T$17</f>
        <v>Class 17</v>
      </c>
      <c r="X6" s="142" t="str">
        <f>'General Inputs'!U$17</f>
        <v>Class 18</v>
      </c>
      <c r="Y6" s="142" t="str">
        <f>'General Inputs'!V$17</f>
        <v>Class 19</v>
      </c>
      <c r="Z6" s="142" t="str">
        <f>'General Inputs'!W$17</f>
        <v>Class 20</v>
      </c>
    </row>
    <row r="7" spans="1:26">
      <c r="A7" s="113" t="str">
        <f>IF(B7="","",MAX(A$1:A6)+1)</f>
        <v/>
      </c>
      <c r="E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</row>
    <row r="8" spans="1:26">
      <c r="A8" s="113">
        <f>IF(ISBLANK('Input-Accounts'!A8),"",'Input-Accounts'!A8)</f>
        <v>1</v>
      </c>
      <c r="B8" s="81" t="str">
        <f>IF(ISBLANK('Input-Accounts'!B8),"",'Input-Accounts'!B8)</f>
        <v>RATE BASE</v>
      </c>
      <c r="C8" s="113" t="str">
        <f>IF(ISBLANK('Input-Accounts'!C8),"",'Input-Accounts'!C8)</f>
        <v/>
      </c>
      <c r="E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</row>
    <row r="9" spans="1:26">
      <c r="A9" s="113">
        <f>IF(ISBLANK('Input-Accounts'!A9),"",'Input-Accounts'!A9)</f>
        <v>2</v>
      </c>
      <c r="B9" s="81" t="str">
        <f>IF(ISBLANK('Input-Accounts'!B9),"",'Input-Accounts'!B9)</f>
        <v>Plant in Service</v>
      </c>
      <c r="C9" s="113" t="str">
        <f>IF(ISBLANK('Input-Accounts'!C9),"",'Input-Accounts'!C9)</f>
        <v/>
      </c>
      <c r="E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</row>
    <row r="10" spans="1:26" outlineLevel="1">
      <c r="A10" s="113">
        <f>IF(ISBLANK('Input-Accounts'!A10),"",'Input-Accounts'!A10)</f>
        <v>3</v>
      </c>
      <c r="B10" s="81" t="str">
        <f>IF(ISBLANK('Input-Accounts'!B10),"",'Input-Accounts'!B10)</f>
        <v>Intangible Plant</v>
      </c>
      <c r="C10" s="113" t="str">
        <f>IF(ISBLANK('Input-Accounts'!C10),"",'Input-Accounts'!C10)</f>
        <v/>
      </c>
      <c r="E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spans="1:26" outlineLevel="1">
      <c r="A11" s="113">
        <f>IF(ISBLANK('Input-Accounts'!A11),"",'Input-Accounts'!A11)</f>
        <v>4</v>
      </c>
      <c r="B11" s="17" t="str">
        <f>IF(ISBLANK('Input-Accounts'!B11),"",'Input-Accounts'!B11)</f>
        <v>Organization</v>
      </c>
      <c r="C11" s="113">
        <f>IF(ISBLANK('Input-Accounts'!C11),"",'Input-Accounts'!C11)</f>
        <v>301</v>
      </c>
      <c r="D11" s="143">
        <f ca="1">INDIRECT("Classification!"&amp;$D$5&amp;ROW())</f>
        <v>0</v>
      </c>
      <c r="E11" s="143">
        <f t="shared" ref="E11:E12" ca="1" si="0">IFERROR(IF(D11="","",IF(D11=0,0,IF(ABS(D11-SUM($G11:$Z11))&lt;Check_Limit,0,1))),1)</f>
        <v>0</v>
      </c>
      <c r="F11" s="89" t="str" cm="1">
        <f t="array" aca="1" ref="F11" ca="1">IF(D11=0,"-",IF('Input-Accounts'!$E11&lt;&gt;0,'Input-Accounts'!$E11,INDEX('Input-Accounts'!$H11:$J11,,MATCH($F$6,'Input-Accounts'!$H$6:$J$6,0))))</f>
        <v>-</v>
      </c>
      <c r="G11" s="143">
        <f ca="1">IFERROR(INDEX(G$269:G$305,MATCH($F11,$B$269:$B$305,0))/INDEX($D$269:$D$305,MATCH($F11,$B$269:$B$305,0)),SUMIFS('Input-Ext Allocators'!D$8:D$63,'Input-Ext Allocators'!$B$8:$B$63,$F11))*$D11</f>
        <v>0</v>
      </c>
      <c r="H11" s="143">
        <f ca="1">IFERROR(INDEX(H$269:H$305,MATCH($F11,$B$269:$B$305,0))/INDEX($D$269:$D$305,MATCH($F11,$B$269:$B$305,0)),SUMIFS('Input-Ext Allocators'!E$8:E$63,'Input-Ext Allocators'!$B$8:$B$63,$F11))*$D11</f>
        <v>0</v>
      </c>
      <c r="I11" s="143">
        <f ca="1">IFERROR(INDEX(I$269:I$305,MATCH($F11,$B$269:$B$305,0))/INDEX($D$269:$D$305,MATCH($F11,$B$269:$B$305,0)),SUMIFS('Input-Ext Allocators'!F$8:F$63,'Input-Ext Allocators'!$B$8:$B$63,$F11))*$D11</f>
        <v>0</v>
      </c>
      <c r="J11" s="143">
        <f ca="1">IFERROR(INDEX(J$269:J$305,MATCH($F11,$B$269:$B$305,0))/INDEX($D$269:$D$305,MATCH($F11,$B$269:$B$305,0)),SUMIFS('Input-Ext Allocators'!G$8:G$63,'Input-Ext Allocators'!$B$8:$B$63,$F11))*$D11</f>
        <v>0</v>
      </c>
      <c r="K11" s="143">
        <f ca="1">IFERROR(INDEX(K$269:K$305,MATCH($F11,$B$269:$B$305,0))/INDEX($D$269:$D$305,MATCH($F11,$B$269:$B$305,0)),SUMIFS('Input-Ext Allocators'!H$8:H$63,'Input-Ext Allocators'!$B$8:$B$63,$F11))*$D11</f>
        <v>0</v>
      </c>
      <c r="L11" s="143">
        <f ca="1">IFERROR(INDEX(L$269:L$305,MATCH($F11,$B$269:$B$305,0))/INDEX($D$269:$D$305,MATCH($F11,$B$269:$B$305,0)),SUMIFS('Input-Ext Allocators'!I$8:I$63,'Input-Ext Allocators'!$B$8:$B$63,$F11))*$D11</f>
        <v>0</v>
      </c>
      <c r="M11" s="143">
        <f ca="1">IFERROR(INDEX(M$269:M$305,MATCH($F11,$B$269:$B$305,0))/INDEX($D$269:$D$305,MATCH($F11,$B$269:$B$305,0)),SUMIFS('Input-Ext Allocators'!J$8:J$63,'Input-Ext Allocators'!$B$8:$B$63,$F11))*$D11</f>
        <v>0</v>
      </c>
      <c r="N11" s="143">
        <f ca="1">IFERROR(INDEX(N$269:N$305,MATCH($F11,$B$269:$B$305,0))/INDEX($D$269:$D$305,MATCH($F11,$B$269:$B$305,0)),SUMIFS('Input-Ext Allocators'!K$8:K$63,'Input-Ext Allocators'!$B$8:$B$63,$F11))*$D11</f>
        <v>0</v>
      </c>
      <c r="O11" s="143">
        <f ca="1">IFERROR(INDEX(O$269:O$305,MATCH($F11,$B$269:$B$305,0))/INDEX($D$269:$D$305,MATCH($F11,$B$269:$B$305,0)),SUMIFS('Input-Ext Allocators'!L$8:L$63,'Input-Ext Allocators'!$B$8:$B$63,$F11))*$D11</f>
        <v>0</v>
      </c>
      <c r="P11" s="143">
        <f ca="1">IFERROR(INDEX(P$269:P$305,MATCH($F11,$B$269:$B$305,0))/INDEX($D$269:$D$305,MATCH($F11,$B$269:$B$305,0)),SUMIFS('Input-Ext Allocators'!M$8:M$63,'Input-Ext Allocators'!$B$8:$B$63,$F11))*$D11</f>
        <v>0</v>
      </c>
      <c r="Q11" s="143">
        <f ca="1">IFERROR(INDEX(Q$269:Q$305,MATCH($F11,$B$269:$B$305,0))/INDEX($D$269:$D$305,MATCH($F11,$B$269:$B$305,0)),SUMIFS('Input-Ext Allocators'!N$8:N$63,'Input-Ext Allocators'!$B$8:$B$63,$F11))*$D11</f>
        <v>0</v>
      </c>
      <c r="R11" s="143">
        <f ca="1">IFERROR(INDEX(R$269:R$305,MATCH($F11,$B$269:$B$305,0))/INDEX($D$269:$D$305,MATCH($F11,$B$269:$B$305,0)),SUMIFS('Input-Ext Allocators'!O$8:O$63,'Input-Ext Allocators'!$B$8:$B$63,$F11))*$D11</f>
        <v>0</v>
      </c>
      <c r="S11" s="143">
        <f ca="1">IFERROR(INDEX(S$269:S$305,MATCH($F11,$B$269:$B$305,0))/INDEX($D$269:$D$305,MATCH($F11,$B$269:$B$305,0)),SUMIFS('Input-Ext Allocators'!P$8:P$63,'Input-Ext Allocators'!$B$8:$B$63,$F11))*$D11</f>
        <v>0</v>
      </c>
      <c r="T11" s="143">
        <f ca="1">IFERROR(INDEX(T$269:T$305,MATCH($F11,$B$269:$B$305,0))/INDEX($D$269:$D$305,MATCH($F11,$B$269:$B$305,0)),SUMIFS('Input-Ext Allocators'!Q$8:Q$63,'Input-Ext Allocators'!$B$8:$B$63,$F11))*$D11</f>
        <v>0</v>
      </c>
      <c r="U11" s="143">
        <f ca="1">IFERROR(INDEX(U$269:U$305,MATCH($F11,$B$269:$B$305,0))/INDEX($D$269:$D$305,MATCH($F11,$B$269:$B$305,0)),SUMIFS('Input-Ext Allocators'!R$8:R$63,'Input-Ext Allocators'!$B$8:$B$63,$F11))*$D11</f>
        <v>0</v>
      </c>
      <c r="V11" s="143">
        <f ca="1">IFERROR(INDEX(V$269:V$305,MATCH($F11,$B$269:$B$305,0))/INDEX($D$269:$D$305,MATCH($F11,$B$269:$B$305,0)),SUMIFS('Input-Ext Allocators'!S$8:S$63,'Input-Ext Allocators'!$B$8:$B$63,$F11))*$D11</f>
        <v>0</v>
      </c>
      <c r="W11" s="143">
        <f ca="1">IFERROR(INDEX(W$269:W$305,MATCH($F11,$B$269:$B$305,0))/INDEX($D$269:$D$305,MATCH($F11,$B$269:$B$305,0)),SUMIFS('Input-Ext Allocators'!T$8:T$63,'Input-Ext Allocators'!$B$8:$B$63,$F11))*$D11</f>
        <v>0</v>
      </c>
      <c r="X11" s="143">
        <f ca="1">IFERROR(INDEX(X$269:X$305,MATCH($F11,$B$269:$B$305,0))/INDEX($D$269:$D$305,MATCH($F11,$B$269:$B$305,0)),SUMIFS('Input-Ext Allocators'!U$8:U$63,'Input-Ext Allocators'!$B$8:$B$63,$F11))*$D11</f>
        <v>0</v>
      </c>
      <c r="Y11" s="143">
        <f ca="1">IFERROR(INDEX(Y$269:Y$305,MATCH($F11,$B$269:$B$305,0))/INDEX($D$269:$D$305,MATCH($F11,$B$269:$B$305,0)),SUMIFS('Input-Ext Allocators'!V$8:V$63,'Input-Ext Allocators'!$B$8:$B$63,$F11))*$D11</f>
        <v>0</v>
      </c>
      <c r="Z11" s="143">
        <f ca="1">IFERROR(INDEX(Z$269:Z$305,MATCH($F11,$B$269:$B$305,0))/INDEX($D$269:$D$305,MATCH($F11,$B$269:$B$305,0)),SUMIFS('Input-Ext Allocators'!W$8:W$63,'Input-Ext Allocators'!$B$8:$B$63,$F11))*$D11</f>
        <v>0</v>
      </c>
    </row>
    <row r="12" spans="1:26" outlineLevel="1">
      <c r="A12" s="113">
        <f>IF(ISBLANK('Input-Accounts'!A12),"",'Input-Accounts'!A12)</f>
        <v>5</v>
      </c>
      <c r="B12" s="17" t="str">
        <f>IF(ISBLANK('Input-Accounts'!B12),"",'Input-Accounts'!B12)</f>
        <v>Franchises &amp; Consents</v>
      </c>
      <c r="C12" s="113">
        <f>IF(ISBLANK('Input-Accounts'!C12),"",'Input-Accounts'!C12)</f>
        <v>302</v>
      </c>
      <c r="D12" s="143">
        <f t="shared" ref="D12:D15" ca="1" si="1">INDIRECT("Classification!"&amp;$D$5&amp;ROW())</f>
        <v>0</v>
      </c>
      <c r="E12" s="143">
        <f t="shared" ca="1" si="0"/>
        <v>0</v>
      </c>
      <c r="F12" s="89" t="str" cm="1">
        <f t="array" aca="1" ref="F12" ca="1">IF(D12=0,"-",IF('Input-Accounts'!$E12&lt;&gt;0,'Input-Accounts'!$E12,INDEX('Input-Accounts'!$H12:$J12,,MATCH($F$6,'Input-Accounts'!$H$6:$J$6,0))))</f>
        <v>-</v>
      </c>
      <c r="G12" s="143">
        <f ca="1">IFERROR(INDEX(G$269:G$305,MATCH($F12,$B$269:$B$305,0))/INDEX($D$269:$D$305,MATCH($F12,$B$269:$B$305,0)),SUMIFS('Input-Ext Allocators'!D$8:D$63,'Input-Ext Allocators'!$B$8:$B$63,$F12))*$D12</f>
        <v>0</v>
      </c>
      <c r="H12" s="143">
        <f ca="1">IFERROR(INDEX(H$269:H$305,MATCH($F12,$B$269:$B$305,0))/INDEX($D$269:$D$305,MATCH($F12,$B$269:$B$305,0)),SUMIFS('Input-Ext Allocators'!E$8:E$63,'Input-Ext Allocators'!$B$8:$B$63,$F12))*$D12</f>
        <v>0</v>
      </c>
      <c r="I12" s="143">
        <f ca="1">IFERROR(INDEX(I$269:I$305,MATCH($F12,$B$269:$B$305,0))/INDEX($D$269:$D$305,MATCH($F12,$B$269:$B$305,0)),SUMIFS('Input-Ext Allocators'!F$8:F$63,'Input-Ext Allocators'!$B$8:$B$63,$F12))*$D12</f>
        <v>0</v>
      </c>
      <c r="J12" s="143">
        <f ca="1">IFERROR(INDEX(J$269:J$305,MATCH($F12,$B$269:$B$305,0))/INDEX($D$269:$D$305,MATCH($F12,$B$269:$B$305,0)),SUMIFS('Input-Ext Allocators'!G$8:G$63,'Input-Ext Allocators'!$B$8:$B$63,$F12))*$D12</f>
        <v>0</v>
      </c>
      <c r="K12" s="143">
        <f ca="1">IFERROR(INDEX(K$269:K$305,MATCH($F12,$B$269:$B$305,0))/INDEX($D$269:$D$305,MATCH($F12,$B$269:$B$305,0)),SUMIFS('Input-Ext Allocators'!H$8:H$63,'Input-Ext Allocators'!$B$8:$B$63,$F12))*$D12</f>
        <v>0</v>
      </c>
      <c r="L12" s="143">
        <f ca="1">IFERROR(INDEX(L$269:L$305,MATCH($F12,$B$269:$B$305,0))/INDEX($D$269:$D$305,MATCH($F12,$B$269:$B$305,0)),SUMIFS('Input-Ext Allocators'!I$8:I$63,'Input-Ext Allocators'!$B$8:$B$63,$F12))*$D12</f>
        <v>0</v>
      </c>
      <c r="M12" s="143">
        <f ca="1">IFERROR(INDEX(M$269:M$305,MATCH($F12,$B$269:$B$305,0))/INDEX($D$269:$D$305,MATCH($F12,$B$269:$B$305,0)),SUMIFS('Input-Ext Allocators'!J$8:J$63,'Input-Ext Allocators'!$B$8:$B$63,$F12))*$D12</f>
        <v>0</v>
      </c>
      <c r="N12" s="143">
        <f ca="1">IFERROR(INDEX(N$269:N$305,MATCH($F12,$B$269:$B$305,0))/INDEX($D$269:$D$305,MATCH($F12,$B$269:$B$305,0)),SUMIFS('Input-Ext Allocators'!K$8:K$63,'Input-Ext Allocators'!$B$8:$B$63,$F12))*$D12</f>
        <v>0</v>
      </c>
      <c r="O12" s="143">
        <f ca="1">IFERROR(INDEX(O$269:O$305,MATCH($F12,$B$269:$B$305,0))/INDEX($D$269:$D$305,MATCH($F12,$B$269:$B$305,0)),SUMIFS('Input-Ext Allocators'!L$8:L$63,'Input-Ext Allocators'!$B$8:$B$63,$F12))*$D12</f>
        <v>0</v>
      </c>
      <c r="P12" s="143">
        <f ca="1">IFERROR(INDEX(P$269:P$305,MATCH($F12,$B$269:$B$305,0))/INDEX($D$269:$D$305,MATCH($F12,$B$269:$B$305,0)),SUMIFS('Input-Ext Allocators'!M$8:M$63,'Input-Ext Allocators'!$B$8:$B$63,$F12))*$D12</f>
        <v>0</v>
      </c>
      <c r="Q12" s="143">
        <f ca="1">IFERROR(INDEX(Q$269:Q$305,MATCH($F12,$B$269:$B$305,0))/INDEX($D$269:$D$305,MATCH($F12,$B$269:$B$305,0)),SUMIFS('Input-Ext Allocators'!N$8:N$63,'Input-Ext Allocators'!$B$8:$B$63,$F12))*$D12</f>
        <v>0</v>
      </c>
      <c r="R12" s="143">
        <f ca="1">IFERROR(INDEX(R$269:R$305,MATCH($F12,$B$269:$B$305,0))/INDEX($D$269:$D$305,MATCH($F12,$B$269:$B$305,0)),SUMIFS('Input-Ext Allocators'!O$8:O$63,'Input-Ext Allocators'!$B$8:$B$63,$F12))*$D12</f>
        <v>0</v>
      </c>
      <c r="S12" s="143">
        <f ca="1">IFERROR(INDEX(S$269:S$305,MATCH($F12,$B$269:$B$305,0))/INDEX($D$269:$D$305,MATCH($F12,$B$269:$B$305,0)),SUMIFS('Input-Ext Allocators'!P$8:P$63,'Input-Ext Allocators'!$B$8:$B$63,$F12))*$D12</f>
        <v>0</v>
      </c>
      <c r="T12" s="143">
        <f ca="1">IFERROR(INDEX(T$269:T$305,MATCH($F12,$B$269:$B$305,0))/INDEX($D$269:$D$305,MATCH($F12,$B$269:$B$305,0)),SUMIFS('Input-Ext Allocators'!Q$8:Q$63,'Input-Ext Allocators'!$B$8:$B$63,$F12))*$D12</f>
        <v>0</v>
      </c>
      <c r="U12" s="143">
        <f ca="1">IFERROR(INDEX(U$269:U$305,MATCH($F12,$B$269:$B$305,0))/INDEX($D$269:$D$305,MATCH($F12,$B$269:$B$305,0)),SUMIFS('Input-Ext Allocators'!R$8:R$63,'Input-Ext Allocators'!$B$8:$B$63,$F12))*$D12</f>
        <v>0</v>
      </c>
      <c r="V12" s="143">
        <f ca="1">IFERROR(INDEX(V$269:V$305,MATCH($F12,$B$269:$B$305,0))/INDEX($D$269:$D$305,MATCH($F12,$B$269:$B$305,0)),SUMIFS('Input-Ext Allocators'!S$8:S$63,'Input-Ext Allocators'!$B$8:$B$63,$F12))*$D12</f>
        <v>0</v>
      </c>
      <c r="W12" s="143">
        <f ca="1">IFERROR(INDEX(W$269:W$305,MATCH($F12,$B$269:$B$305,0))/INDEX($D$269:$D$305,MATCH($F12,$B$269:$B$305,0)),SUMIFS('Input-Ext Allocators'!T$8:T$63,'Input-Ext Allocators'!$B$8:$B$63,$F12))*$D12</f>
        <v>0</v>
      </c>
      <c r="X12" s="143">
        <f ca="1">IFERROR(INDEX(X$269:X$305,MATCH($F12,$B$269:$B$305,0))/INDEX($D$269:$D$305,MATCH($F12,$B$269:$B$305,0)),SUMIFS('Input-Ext Allocators'!U$8:U$63,'Input-Ext Allocators'!$B$8:$B$63,$F12))*$D12</f>
        <v>0</v>
      </c>
      <c r="Y12" s="143">
        <f ca="1">IFERROR(INDEX(Y$269:Y$305,MATCH($F12,$B$269:$B$305,0))/INDEX($D$269:$D$305,MATCH($F12,$B$269:$B$305,0)),SUMIFS('Input-Ext Allocators'!V$8:V$63,'Input-Ext Allocators'!$B$8:$B$63,$F12))*$D12</f>
        <v>0</v>
      </c>
      <c r="Z12" s="143">
        <f ca="1">IFERROR(INDEX(Z$269:Z$305,MATCH($F12,$B$269:$B$305,0))/INDEX($D$269:$D$305,MATCH($F12,$B$269:$B$305,0)),SUMIFS('Input-Ext Allocators'!W$8:W$63,'Input-Ext Allocators'!$B$8:$B$63,$F12))*$D12</f>
        <v>0</v>
      </c>
    </row>
    <row r="13" spans="1:26" outlineLevel="1">
      <c r="A13" s="113">
        <f>IF(ISBLANK('Input-Accounts'!A13),"",'Input-Accounts'!A13)</f>
        <v>6</v>
      </c>
      <c r="B13" s="17" t="str">
        <f>IF(ISBLANK('Input-Accounts'!B13),"",'Input-Accounts'!B13)</f>
        <v>Misc. Intangible Plant - Plant Related</v>
      </c>
      <c r="C13" s="113">
        <f>IF(ISBLANK('Input-Accounts'!C13),"",'Input-Accounts'!C13)</f>
        <v>303</v>
      </c>
      <c r="D13" s="143">
        <f t="shared" ca="1" si="1"/>
        <v>0</v>
      </c>
      <c r="E13" s="143">
        <f ca="1">IFERROR(IF(D13="","",IF(D13=0,0,IF(ABS(D13-SUM($G13:$Z13))&lt;Check_Limit,0,1))),1)</f>
        <v>0</v>
      </c>
      <c r="F13" s="89" t="str" cm="1">
        <f t="array" aca="1" ref="F13" ca="1">IF(D13=0,"-",IF('Input-Accounts'!$E13&lt;&gt;0,'Input-Accounts'!$E13,INDEX('Input-Accounts'!$H13:$J13,,MATCH($F$6,'Input-Accounts'!$H$6:$J$6,0))))</f>
        <v>-</v>
      </c>
      <c r="G13" s="143">
        <f ca="1">IFERROR(INDEX(G$269:G$305,MATCH($F13,$B$269:$B$305,0))/INDEX($D$269:$D$305,MATCH($F13,$B$269:$B$305,0)),SUMIFS('Input-Ext Allocators'!D$8:D$63,'Input-Ext Allocators'!$B$8:$B$63,$F13))*$D13</f>
        <v>0</v>
      </c>
      <c r="H13" s="143">
        <f ca="1">IFERROR(INDEX(H$269:H$305,MATCH($F13,$B$269:$B$305,0))/INDEX($D$269:$D$305,MATCH($F13,$B$269:$B$305,0)),SUMIFS('Input-Ext Allocators'!E$8:E$63,'Input-Ext Allocators'!$B$8:$B$63,$F13))*$D13</f>
        <v>0</v>
      </c>
      <c r="I13" s="143">
        <f ca="1">IFERROR(INDEX(I$269:I$305,MATCH($F13,$B$269:$B$305,0))/INDEX($D$269:$D$305,MATCH($F13,$B$269:$B$305,0)),SUMIFS('Input-Ext Allocators'!F$8:F$63,'Input-Ext Allocators'!$B$8:$B$63,$F13))*$D13</f>
        <v>0</v>
      </c>
      <c r="J13" s="143">
        <f ca="1">IFERROR(INDEX(J$269:J$305,MATCH($F13,$B$269:$B$305,0))/INDEX($D$269:$D$305,MATCH($F13,$B$269:$B$305,0)),SUMIFS('Input-Ext Allocators'!G$8:G$63,'Input-Ext Allocators'!$B$8:$B$63,$F13))*$D13</f>
        <v>0</v>
      </c>
      <c r="K13" s="143">
        <f ca="1">IFERROR(INDEX(K$269:K$305,MATCH($F13,$B$269:$B$305,0))/INDEX($D$269:$D$305,MATCH($F13,$B$269:$B$305,0)),SUMIFS('Input-Ext Allocators'!H$8:H$63,'Input-Ext Allocators'!$B$8:$B$63,$F13))*$D13</f>
        <v>0</v>
      </c>
      <c r="L13" s="143">
        <f ca="1">IFERROR(INDEX(L$269:L$305,MATCH($F13,$B$269:$B$305,0))/INDEX($D$269:$D$305,MATCH($F13,$B$269:$B$305,0)),SUMIFS('Input-Ext Allocators'!I$8:I$63,'Input-Ext Allocators'!$B$8:$B$63,$F13))*$D13</f>
        <v>0</v>
      </c>
      <c r="M13" s="143">
        <f ca="1">IFERROR(INDEX(M$269:M$305,MATCH($F13,$B$269:$B$305,0))/INDEX($D$269:$D$305,MATCH($F13,$B$269:$B$305,0)),SUMIFS('Input-Ext Allocators'!J$8:J$63,'Input-Ext Allocators'!$B$8:$B$63,$F13))*$D13</f>
        <v>0</v>
      </c>
      <c r="N13" s="143">
        <f ca="1">IFERROR(INDEX(N$269:N$305,MATCH($F13,$B$269:$B$305,0))/INDEX($D$269:$D$305,MATCH($F13,$B$269:$B$305,0)),SUMIFS('Input-Ext Allocators'!K$8:K$63,'Input-Ext Allocators'!$B$8:$B$63,$F13))*$D13</f>
        <v>0</v>
      </c>
      <c r="O13" s="143">
        <f ca="1">IFERROR(INDEX(O$269:O$305,MATCH($F13,$B$269:$B$305,0))/INDEX($D$269:$D$305,MATCH($F13,$B$269:$B$305,0)),SUMIFS('Input-Ext Allocators'!L$8:L$63,'Input-Ext Allocators'!$B$8:$B$63,$F13))*$D13</f>
        <v>0</v>
      </c>
      <c r="P13" s="143">
        <f ca="1">IFERROR(INDEX(P$269:P$305,MATCH($F13,$B$269:$B$305,0))/INDEX($D$269:$D$305,MATCH($F13,$B$269:$B$305,0)),SUMIFS('Input-Ext Allocators'!M$8:M$63,'Input-Ext Allocators'!$B$8:$B$63,$F13))*$D13</f>
        <v>0</v>
      </c>
      <c r="Q13" s="143">
        <f ca="1">IFERROR(INDEX(Q$269:Q$305,MATCH($F13,$B$269:$B$305,0))/INDEX($D$269:$D$305,MATCH($F13,$B$269:$B$305,0)),SUMIFS('Input-Ext Allocators'!N$8:N$63,'Input-Ext Allocators'!$B$8:$B$63,$F13))*$D13</f>
        <v>0</v>
      </c>
      <c r="R13" s="143">
        <f ca="1">IFERROR(INDEX(R$269:R$305,MATCH($F13,$B$269:$B$305,0))/INDEX($D$269:$D$305,MATCH($F13,$B$269:$B$305,0)),SUMIFS('Input-Ext Allocators'!O$8:O$63,'Input-Ext Allocators'!$B$8:$B$63,$F13))*$D13</f>
        <v>0</v>
      </c>
      <c r="S13" s="143">
        <f ca="1">IFERROR(INDEX(S$269:S$305,MATCH($F13,$B$269:$B$305,0))/INDEX($D$269:$D$305,MATCH($F13,$B$269:$B$305,0)),SUMIFS('Input-Ext Allocators'!P$8:P$63,'Input-Ext Allocators'!$B$8:$B$63,$F13))*$D13</f>
        <v>0</v>
      </c>
      <c r="T13" s="143">
        <f ca="1">IFERROR(INDEX(T$269:T$305,MATCH($F13,$B$269:$B$305,0))/INDEX($D$269:$D$305,MATCH($F13,$B$269:$B$305,0)),SUMIFS('Input-Ext Allocators'!Q$8:Q$63,'Input-Ext Allocators'!$B$8:$B$63,$F13))*$D13</f>
        <v>0</v>
      </c>
      <c r="U13" s="143">
        <f ca="1">IFERROR(INDEX(U$269:U$305,MATCH($F13,$B$269:$B$305,0))/INDEX($D$269:$D$305,MATCH($F13,$B$269:$B$305,0)),SUMIFS('Input-Ext Allocators'!R$8:R$63,'Input-Ext Allocators'!$B$8:$B$63,$F13))*$D13</f>
        <v>0</v>
      </c>
      <c r="V13" s="143">
        <f ca="1">IFERROR(INDEX(V$269:V$305,MATCH($F13,$B$269:$B$305,0))/INDEX($D$269:$D$305,MATCH($F13,$B$269:$B$305,0)),SUMIFS('Input-Ext Allocators'!S$8:S$63,'Input-Ext Allocators'!$B$8:$B$63,$F13))*$D13</f>
        <v>0</v>
      </c>
      <c r="W13" s="143">
        <f ca="1">IFERROR(INDEX(W$269:W$305,MATCH($F13,$B$269:$B$305,0))/INDEX($D$269:$D$305,MATCH($F13,$B$269:$B$305,0)),SUMIFS('Input-Ext Allocators'!T$8:T$63,'Input-Ext Allocators'!$B$8:$B$63,$F13))*$D13</f>
        <v>0</v>
      </c>
      <c r="X13" s="143">
        <f ca="1">IFERROR(INDEX(X$269:X$305,MATCH($F13,$B$269:$B$305,0))/INDEX($D$269:$D$305,MATCH($F13,$B$269:$B$305,0)),SUMIFS('Input-Ext Allocators'!U$8:U$63,'Input-Ext Allocators'!$B$8:$B$63,$F13))*$D13</f>
        <v>0</v>
      </c>
      <c r="Y13" s="143">
        <f ca="1">IFERROR(INDEX(Y$269:Y$305,MATCH($F13,$B$269:$B$305,0))/INDEX($D$269:$D$305,MATCH($F13,$B$269:$B$305,0)),SUMIFS('Input-Ext Allocators'!V$8:V$63,'Input-Ext Allocators'!$B$8:$B$63,$F13))*$D13</f>
        <v>0</v>
      </c>
      <c r="Z13" s="143">
        <f ca="1">IFERROR(INDEX(Z$269:Z$305,MATCH($F13,$B$269:$B$305,0))/INDEX($D$269:$D$305,MATCH($F13,$B$269:$B$305,0)),SUMIFS('Input-Ext Allocators'!W$8:W$63,'Input-Ext Allocators'!$B$8:$B$63,$F13))*$D13</f>
        <v>0</v>
      </c>
    </row>
    <row r="14" spans="1:26" outlineLevel="1">
      <c r="A14" s="113">
        <f>IF(ISBLANK('Input-Accounts'!A14),"",'Input-Accounts'!A14)</f>
        <v>7</v>
      </c>
      <c r="B14" s="17" t="str">
        <f>IF(ISBLANK('Input-Accounts'!B14),"",'Input-Accounts'!B14)</f>
        <v>Misc. Intangible Plant - Throughtput Related</v>
      </c>
      <c r="C14" s="113">
        <f>IF(ISBLANK('Input-Accounts'!C14),"",'Input-Accounts'!C14)</f>
        <v>303</v>
      </c>
      <c r="D14" s="143">
        <f t="shared" ca="1" si="1"/>
        <v>1407085.6530374277</v>
      </c>
      <c r="E14" s="143">
        <f ca="1">IFERROR(IF(D14="","",IF(D14=0,0,IF(ABS(D14-SUM($G14:$Z14))&lt;Check_Limit,0,1))),1)</f>
        <v>0</v>
      </c>
      <c r="F14" s="89" t="str" cm="1">
        <f t="array" aca="1" ref="F14" ca="1">IF(D14=0,"-",IF('Input-Accounts'!$E14&lt;&gt;0,'Input-Accounts'!$E14,INDEX('Input-Accounts'!$H14:$J14,,MATCH($F$6,'Input-Accounts'!$H$6:$J$6,0))))</f>
        <v>Thruput</v>
      </c>
      <c r="G14" s="143">
        <f ca="1">IFERROR(INDEX(G$269:G$305,MATCH($F14,$B$269:$B$305,0))/INDEX($D$269:$D$305,MATCH($F14,$B$269:$B$305,0)),SUMIFS('Input-Ext Allocators'!D$8:D$63,'Input-Ext Allocators'!$B$8:$B$63,$F14))*$D14</f>
        <v>141672.22524886319</v>
      </c>
      <c r="H14" s="143">
        <f ca="1">IFERROR(INDEX(H$269:H$305,MATCH($F14,$B$269:$B$305,0))/INDEX($D$269:$D$305,MATCH($F14,$B$269:$B$305,0)),SUMIFS('Input-Ext Allocators'!E$8:E$63,'Input-Ext Allocators'!$B$8:$B$63,$F14))*$D14</f>
        <v>100246.96083728314</v>
      </c>
      <c r="I14" s="143">
        <f ca="1">IFERROR(INDEX(I$269:I$305,MATCH($F14,$B$269:$B$305,0))/INDEX($D$269:$D$305,MATCH($F14,$B$269:$B$305,0)),SUMIFS('Input-Ext Allocators'!F$8:F$63,'Input-Ext Allocators'!$B$8:$B$63,$F14))*$D14</f>
        <v>13276.060413031026</v>
      </c>
      <c r="J14" s="143">
        <f ca="1">IFERROR(INDEX(J$269:J$305,MATCH($F14,$B$269:$B$305,0))/INDEX($D$269:$D$305,MATCH($F14,$B$269:$B$305,0)),SUMIFS('Input-Ext Allocators'!G$8:G$63,'Input-Ext Allocators'!$B$8:$B$63,$F14))*$D14</f>
        <v>18199.209853822987</v>
      </c>
      <c r="K14" s="143">
        <f ca="1">IFERROR(INDEX(K$269:K$305,MATCH($F14,$B$269:$B$305,0))/INDEX($D$269:$D$305,MATCH($F14,$B$269:$B$305,0)),SUMIFS('Input-Ext Allocators'!H$8:H$63,'Input-Ext Allocators'!$B$8:$B$63,$F14))*$D14</f>
        <v>2287.4566500395235</v>
      </c>
      <c r="L14" s="143">
        <f ca="1">IFERROR(INDEX(L$269:L$305,MATCH($F14,$B$269:$B$305,0))/INDEX($D$269:$D$305,MATCH($F14,$B$269:$B$305,0)),SUMIFS('Input-Ext Allocators'!I$8:I$63,'Input-Ext Allocators'!$B$8:$B$63,$F14))*$D14</f>
        <v>932323.84682210209</v>
      </c>
      <c r="M14" s="143">
        <f ca="1">IFERROR(INDEX(M$269:M$305,MATCH($F14,$B$269:$B$305,0))/INDEX($D$269:$D$305,MATCH($F14,$B$269:$B$305,0)),SUMIFS('Input-Ext Allocators'!J$8:J$63,'Input-Ext Allocators'!$B$8:$B$63,$F14))*$D14</f>
        <v>199079.89321228559</v>
      </c>
      <c r="N14" s="143">
        <f ca="1">IFERROR(INDEX(N$269:N$305,MATCH($F14,$B$269:$B$305,0))/INDEX($D$269:$D$305,MATCH($F14,$B$269:$B$305,0)),SUMIFS('Input-Ext Allocators'!K$8:K$63,'Input-Ext Allocators'!$B$8:$B$63,$F14))*$D14</f>
        <v>0</v>
      </c>
      <c r="O14" s="143">
        <f ca="1">IFERROR(INDEX(O$269:O$305,MATCH($F14,$B$269:$B$305,0))/INDEX($D$269:$D$305,MATCH($F14,$B$269:$B$305,0)),SUMIFS('Input-Ext Allocators'!L$8:L$63,'Input-Ext Allocators'!$B$8:$B$63,$F14))*$D14</f>
        <v>0</v>
      </c>
      <c r="P14" s="143">
        <f ca="1">IFERROR(INDEX(P$269:P$305,MATCH($F14,$B$269:$B$305,0))/INDEX($D$269:$D$305,MATCH($F14,$B$269:$B$305,0)),SUMIFS('Input-Ext Allocators'!M$8:M$63,'Input-Ext Allocators'!$B$8:$B$63,$F14))*$D14</f>
        <v>0</v>
      </c>
      <c r="Q14" s="143">
        <f ca="1">IFERROR(INDEX(Q$269:Q$305,MATCH($F14,$B$269:$B$305,0))/INDEX($D$269:$D$305,MATCH($F14,$B$269:$B$305,0)),SUMIFS('Input-Ext Allocators'!N$8:N$63,'Input-Ext Allocators'!$B$8:$B$63,$F14))*$D14</f>
        <v>0</v>
      </c>
      <c r="R14" s="143">
        <f ca="1">IFERROR(INDEX(R$269:R$305,MATCH($F14,$B$269:$B$305,0))/INDEX($D$269:$D$305,MATCH($F14,$B$269:$B$305,0)),SUMIFS('Input-Ext Allocators'!O$8:O$63,'Input-Ext Allocators'!$B$8:$B$63,$F14))*$D14</f>
        <v>0</v>
      </c>
      <c r="S14" s="143">
        <f ca="1">IFERROR(INDEX(S$269:S$305,MATCH($F14,$B$269:$B$305,0))/INDEX($D$269:$D$305,MATCH($F14,$B$269:$B$305,0)),SUMIFS('Input-Ext Allocators'!P$8:P$63,'Input-Ext Allocators'!$B$8:$B$63,$F14))*$D14</f>
        <v>0</v>
      </c>
      <c r="T14" s="143">
        <f ca="1">IFERROR(INDEX(T$269:T$305,MATCH($F14,$B$269:$B$305,0))/INDEX($D$269:$D$305,MATCH($F14,$B$269:$B$305,0)),SUMIFS('Input-Ext Allocators'!Q$8:Q$63,'Input-Ext Allocators'!$B$8:$B$63,$F14))*$D14</f>
        <v>0</v>
      </c>
      <c r="U14" s="143">
        <f ca="1">IFERROR(INDEX(U$269:U$305,MATCH($F14,$B$269:$B$305,0))/INDEX($D$269:$D$305,MATCH($F14,$B$269:$B$305,0)),SUMIFS('Input-Ext Allocators'!R$8:R$63,'Input-Ext Allocators'!$B$8:$B$63,$F14))*$D14</f>
        <v>0</v>
      </c>
      <c r="V14" s="143">
        <f ca="1">IFERROR(INDEX(V$269:V$305,MATCH($F14,$B$269:$B$305,0))/INDEX($D$269:$D$305,MATCH($F14,$B$269:$B$305,0)),SUMIFS('Input-Ext Allocators'!S$8:S$63,'Input-Ext Allocators'!$B$8:$B$63,$F14))*$D14</f>
        <v>0</v>
      </c>
      <c r="W14" s="143">
        <f ca="1">IFERROR(INDEX(W$269:W$305,MATCH($F14,$B$269:$B$305,0))/INDEX($D$269:$D$305,MATCH($F14,$B$269:$B$305,0)),SUMIFS('Input-Ext Allocators'!T$8:T$63,'Input-Ext Allocators'!$B$8:$B$63,$F14))*$D14</f>
        <v>0</v>
      </c>
      <c r="X14" s="143">
        <f ca="1">IFERROR(INDEX(X$269:X$305,MATCH($F14,$B$269:$B$305,0))/INDEX($D$269:$D$305,MATCH($F14,$B$269:$B$305,0)),SUMIFS('Input-Ext Allocators'!U$8:U$63,'Input-Ext Allocators'!$B$8:$B$63,$F14))*$D14</f>
        <v>0</v>
      </c>
      <c r="Y14" s="143">
        <f ca="1">IFERROR(INDEX(Y$269:Y$305,MATCH($F14,$B$269:$B$305,0))/INDEX($D$269:$D$305,MATCH($F14,$B$269:$B$305,0)),SUMIFS('Input-Ext Allocators'!V$8:V$63,'Input-Ext Allocators'!$B$8:$B$63,$F14))*$D14</f>
        <v>0</v>
      </c>
      <c r="Z14" s="143">
        <f ca="1">IFERROR(INDEX(Z$269:Z$305,MATCH($F14,$B$269:$B$305,0))/INDEX($D$269:$D$305,MATCH($F14,$B$269:$B$305,0)),SUMIFS('Input-Ext Allocators'!W$8:W$63,'Input-Ext Allocators'!$B$8:$B$63,$F14))*$D14</f>
        <v>0</v>
      </c>
    </row>
    <row r="15" spans="1:26" outlineLevel="1">
      <c r="A15" s="113">
        <f>IF(ISBLANK('Input-Accounts'!A15),"",'Input-Accounts'!A15)</f>
        <v>8</v>
      </c>
      <c r="B15" s="17" t="str">
        <f>IF(ISBLANK('Input-Accounts'!B15),"",'Input-Accounts'!B15)</f>
        <v>Misc. Intangible Plant - Customer Related</v>
      </c>
      <c r="C15" s="113">
        <f>IF(ISBLANK('Input-Accounts'!C15),"",'Input-Accounts'!C15)</f>
        <v>303</v>
      </c>
      <c r="D15" s="143">
        <f t="shared" ca="1" si="1"/>
        <v>0</v>
      </c>
      <c r="E15" s="143">
        <f t="shared" ref="E15:E16" ca="1" si="2">IFERROR(IF(D15="","",IF(D15=0,0,IF(ABS(D15-SUM($G15:$Z15))&lt;Check_Limit,0,1))),1)</f>
        <v>0</v>
      </c>
      <c r="F15" s="89" t="str" cm="1">
        <f t="array" aca="1" ref="F15" ca="1">IF(D15=0,"-",IF('Input-Accounts'!$E15&lt;&gt;0,'Input-Accounts'!$E15,INDEX('Input-Accounts'!$H15:$J15,,MATCH($F$6,'Input-Accounts'!$H$6:$J$6,0))))</f>
        <v>-</v>
      </c>
      <c r="G15" s="143">
        <f ca="1">IFERROR(INDEX(G$269:G$305,MATCH($F15,$B$269:$B$305,0))/INDEX($D$269:$D$305,MATCH($F15,$B$269:$B$305,0)),SUMIFS('Input-Ext Allocators'!D$8:D$63,'Input-Ext Allocators'!$B$8:$B$63,$F15))*$D15</f>
        <v>0</v>
      </c>
      <c r="H15" s="143">
        <f ca="1">IFERROR(INDEX(H$269:H$305,MATCH($F15,$B$269:$B$305,0))/INDEX($D$269:$D$305,MATCH($F15,$B$269:$B$305,0)),SUMIFS('Input-Ext Allocators'!E$8:E$63,'Input-Ext Allocators'!$B$8:$B$63,$F15))*$D15</f>
        <v>0</v>
      </c>
      <c r="I15" s="143">
        <f ca="1">IFERROR(INDEX(I$269:I$305,MATCH($F15,$B$269:$B$305,0))/INDEX($D$269:$D$305,MATCH($F15,$B$269:$B$305,0)),SUMIFS('Input-Ext Allocators'!F$8:F$63,'Input-Ext Allocators'!$B$8:$B$63,$F15))*$D15</f>
        <v>0</v>
      </c>
      <c r="J15" s="143">
        <f ca="1">IFERROR(INDEX(J$269:J$305,MATCH($F15,$B$269:$B$305,0))/INDEX($D$269:$D$305,MATCH($F15,$B$269:$B$305,0)),SUMIFS('Input-Ext Allocators'!G$8:G$63,'Input-Ext Allocators'!$B$8:$B$63,$F15))*$D15</f>
        <v>0</v>
      </c>
      <c r="K15" s="143">
        <f ca="1">IFERROR(INDEX(K$269:K$305,MATCH($F15,$B$269:$B$305,0))/INDEX($D$269:$D$305,MATCH($F15,$B$269:$B$305,0)),SUMIFS('Input-Ext Allocators'!H$8:H$63,'Input-Ext Allocators'!$B$8:$B$63,$F15))*$D15</f>
        <v>0</v>
      </c>
      <c r="L15" s="143">
        <f ca="1">IFERROR(INDEX(L$269:L$305,MATCH($F15,$B$269:$B$305,0))/INDEX($D$269:$D$305,MATCH($F15,$B$269:$B$305,0)),SUMIFS('Input-Ext Allocators'!I$8:I$63,'Input-Ext Allocators'!$B$8:$B$63,$F15))*$D15</f>
        <v>0</v>
      </c>
      <c r="M15" s="143">
        <f ca="1">IFERROR(INDEX(M$269:M$305,MATCH($F15,$B$269:$B$305,0))/INDEX($D$269:$D$305,MATCH($F15,$B$269:$B$305,0)),SUMIFS('Input-Ext Allocators'!J$8:J$63,'Input-Ext Allocators'!$B$8:$B$63,$F15))*$D15</f>
        <v>0</v>
      </c>
      <c r="N15" s="143">
        <f ca="1">IFERROR(INDEX(N$269:N$305,MATCH($F15,$B$269:$B$305,0))/INDEX($D$269:$D$305,MATCH($F15,$B$269:$B$305,0)),SUMIFS('Input-Ext Allocators'!K$8:K$63,'Input-Ext Allocators'!$B$8:$B$63,$F15))*$D15</f>
        <v>0</v>
      </c>
      <c r="O15" s="143">
        <f ca="1">IFERROR(INDEX(O$269:O$305,MATCH($F15,$B$269:$B$305,0))/INDEX($D$269:$D$305,MATCH($F15,$B$269:$B$305,0)),SUMIFS('Input-Ext Allocators'!L$8:L$63,'Input-Ext Allocators'!$B$8:$B$63,$F15))*$D15</f>
        <v>0</v>
      </c>
      <c r="P15" s="143">
        <f ca="1">IFERROR(INDEX(P$269:P$305,MATCH($F15,$B$269:$B$305,0))/INDEX($D$269:$D$305,MATCH($F15,$B$269:$B$305,0)),SUMIFS('Input-Ext Allocators'!M$8:M$63,'Input-Ext Allocators'!$B$8:$B$63,$F15))*$D15</f>
        <v>0</v>
      </c>
      <c r="Q15" s="143">
        <f ca="1">IFERROR(INDEX(Q$269:Q$305,MATCH($F15,$B$269:$B$305,0))/INDEX($D$269:$D$305,MATCH($F15,$B$269:$B$305,0)),SUMIFS('Input-Ext Allocators'!N$8:N$63,'Input-Ext Allocators'!$B$8:$B$63,$F15))*$D15</f>
        <v>0</v>
      </c>
      <c r="R15" s="143">
        <f ca="1">IFERROR(INDEX(R$269:R$305,MATCH($F15,$B$269:$B$305,0))/INDEX($D$269:$D$305,MATCH($F15,$B$269:$B$305,0)),SUMIFS('Input-Ext Allocators'!O$8:O$63,'Input-Ext Allocators'!$B$8:$B$63,$F15))*$D15</f>
        <v>0</v>
      </c>
      <c r="S15" s="143">
        <f ca="1">IFERROR(INDEX(S$269:S$305,MATCH($F15,$B$269:$B$305,0))/INDEX($D$269:$D$305,MATCH($F15,$B$269:$B$305,0)),SUMIFS('Input-Ext Allocators'!P$8:P$63,'Input-Ext Allocators'!$B$8:$B$63,$F15))*$D15</f>
        <v>0</v>
      </c>
      <c r="T15" s="143">
        <f ca="1">IFERROR(INDEX(T$269:T$305,MATCH($F15,$B$269:$B$305,0))/INDEX($D$269:$D$305,MATCH($F15,$B$269:$B$305,0)),SUMIFS('Input-Ext Allocators'!Q$8:Q$63,'Input-Ext Allocators'!$B$8:$B$63,$F15))*$D15</f>
        <v>0</v>
      </c>
      <c r="U15" s="143">
        <f ca="1">IFERROR(INDEX(U$269:U$305,MATCH($F15,$B$269:$B$305,0))/INDEX($D$269:$D$305,MATCH($F15,$B$269:$B$305,0)),SUMIFS('Input-Ext Allocators'!R$8:R$63,'Input-Ext Allocators'!$B$8:$B$63,$F15))*$D15</f>
        <v>0</v>
      </c>
      <c r="V15" s="143">
        <f ca="1">IFERROR(INDEX(V$269:V$305,MATCH($F15,$B$269:$B$305,0))/INDEX($D$269:$D$305,MATCH($F15,$B$269:$B$305,0)),SUMIFS('Input-Ext Allocators'!S$8:S$63,'Input-Ext Allocators'!$B$8:$B$63,$F15))*$D15</f>
        <v>0</v>
      </c>
      <c r="W15" s="143">
        <f ca="1">IFERROR(INDEX(W$269:W$305,MATCH($F15,$B$269:$B$305,0))/INDEX($D$269:$D$305,MATCH($F15,$B$269:$B$305,0)),SUMIFS('Input-Ext Allocators'!T$8:T$63,'Input-Ext Allocators'!$B$8:$B$63,$F15))*$D15</f>
        <v>0</v>
      </c>
      <c r="X15" s="143">
        <f ca="1">IFERROR(INDEX(X$269:X$305,MATCH($F15,$B$269:$B$305,0))/INDEX($D$269:$D$305,MATCH($F15,$B$269:$B$305,0)),SUMIFS('Input-Ext Allocators'!U$8:U$63,'Input-Ext Allocators'!$B$8:$B$63,$F15))*$D15</f>
        <v>0</v>
      </c>
      <c r="Y15" s="143">
        <f ca="1">IFERROR(INDEX(Y$269:Y$305,MATCH($F15,$B$269:$B$305,0))/INDEX($D$269:$D$305,MATCH($F15,$B$269:$B$305,0)),SUMIFS('Input-Ext Allocators'!V$8:V$63,'Input-Ext Allocators'!$B$8:$B$63,$F15))*$D15</f>
        <v>0</v>
      </c>
      <c r="Z15" s="143">
        <f ca="1">IFERROR(INDEX(Z$269:Z$305,MATCH($F15,$B$269:$B$305,0))/INDEX($D$269:$D$305,MATCH($F15,$B$269:$B$305,0)),SUMIFS('Input-Ext Allocators'!W$8:W$63,'Input-Ext Allocators'!$B$8:$B$63,$F15))*$D15</f>
        <v>0</v>
      </c>
    </row>
    <row r="16" spans="1:26" outlineLevel="1">
      <c r="A16" s="113">
        <f>IF(ISBLANK('Input-Accounts'!A16),"",'Input-Accounts'!A16)</f>
        <v>9</v>
      </c>
      <c r="B16" s="79" t="str">
        <f>IF(ISBLANK('Input-Accounts'!B16),"",'Input-Accounts'!B16)</f>
        <v>Subtotal - Intangible Plant</v>
      </c>
      <c r="C16" s="113" t="str">
        <f>IF(ISBLANK('Input-Accounts'!C16),"",'Input-Accounts'!C16)</f>
        <v/>
      </c>
      <c r="D16" s="144">
        <f ca="1">SUBTOTAL(9,D11:D15)</f>
        <v>1407085.6530374277</v>
      </c>
      <c r="E16" s="143">
        <f t="shared" ca="1" si="2"/>
        <v>0</v>
      </c>
      <c r="G16" s="144">
        <f t="shared" ref="G16:Z16" ca="1" si="3">SUBTOTAL(9,G11:G15)</f>
        <v>141672.22524886319</v>
      </c>
      <c r="H16" s="144">
        <f t="shared" ca="1" si="3"/>
        <v>100246.96083728314</v>
      </c>
      <c r="I16" s="144">
        <f t="shared" ca="1" si="3"/>
        <v>13276.060413031026</v>
      </c>
      <c r="J16" s="144">
        <f t="shared" ca="1" si="3"/>
        <v>18199.209853822987</v>
      </c>
      <c r="K16" s="144">
        <f t="shared" ca="1" si="3"/>
        <v>2287.4566500395235</v>
      </c>
      <c r="L16" s="144">
        <f t="shared" ca="1" si="3"/>
        <v>932323.84682210209</v>
      </c>
      <c r="M16" s="144">
        <f t="shared" ca="1" si="3"/>
        <v>199079.89321228559</v>
      </c>
      <c r="N16" s="144">
        <f t="shared" ca="1" si="3"/>
        <v>0</v>
      </c>
      <c r="O16" s="144">
        <f t="shared" ca="1" si="3"/>
        <v>0</v>
      </c>
      <c r="P16" s="144">
        <f t="shared" ca="1" si="3"/>
        <v>0</v>
      </c>
      <c r="Q16" s="144">
        <f t="shared" ca="1" si="3"/>
        <v>0</v>
      </c>
      <c r="R16" s="144">
        <f t="shared" ca="1" si="3"/>
        <v>0</v>
      </c>
      <c r="S16" s="144">
        <f t="shared" ca="1" si="3"/>
        <v>0</v>
      </c>
      <c r="T16" s="144">
        <f t="shared" ca="1" si="3"/>
        <v>0</v>
      </c>
      <c r="U16" s="144">
        <f t="shared" ca="1" si="3"/>
        <v>0</v>
      </c>
      <c r="V16" s="144">
        <f t="shared" ca="1" si="3"/>
        <v>0</v>
      </c>
      <c r="W16" s="144">
        <f t="shared" ca="1" si="3"/>
        <v>0</v>
      </c>
      <c r="X16" s="144">
        <f t="shared" ca="1" si="3"/>
        <v>0</v>
      </c>
      <c r="Y16" s="144">
        <f t="shared" ca="1" si="3"/>
        <v>0</v>
      </c>
      <c r="Z16" s="144">
        <f t="shared" ca="1" si="3"/>
        <v>0</v>
      </c>
    </row>
    <row r="17" spans="1:26" outlineLevel="1">
      <c r="A17" s="113" t="str">
        <f>IF(ISBLANK('Input-Accounts'!A17),"",'Input-Accounts'!A17)</f>
        <v/>
      </c>
      <c r="B17" s="79" t="str">
        <f>IF(ISBLANK('Input-Accounts'!B17),"",'Input-Accounts'!B17)</f>
        <v/>
      </c>
      <c r="C17" s="113" t="str">
        <f>IF(ISBLANK('Input-Accounts'!C17),"",'Input-Accounts'!C17)</f>
        <v/>
      </c>
      <c r="D17" s="143"/>
      <c r="E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</row>
    <row r="18" spans="1:26" outlineLevel="1">
      <c r="A18" s="113">
        <f>IF(ISBLANK('Input-Accounts'!A18),"",'Input-Accounts'!A18)</f>
        <v>10</v>
      </c>
      <c r="B18" s="81" t="str">
        <f>IF(ISBLANK('Input-Accounts'!B18),"",'Input-Accounts'!B18)</f>
        <v xml:space="preserve">Transmission plant </v>
      </c>
      <c r="C18" s="113" t="str">
        <f>IF(ISBLANK('Input-Accounts'!C18),"",'Input-Accounts'!C18)</f>
        <v/>
      </c>
      <c r="D18" s="143"/>
      <c r="E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</row>
    <row r="19" spans="1:26" outlineLevel="1">
      <c r="A19" s="113">
        <f>IF(ISBLANK('Input-Accounts'!A19),"",'Input-Accounts'!A19)</f>
        <v>11</v>
      </c>
      <c r="B19" s="17" t="str">
        <f>IF(ISBLANK('Input-Accounts'!B19),"",'Input-Accounts'!B19)</f>
        <v>Land and Land Rights</v>
      </c>
      <c r="C19" s="113">
        <f>IF(ISBLANK('Input-Accounts'!C19),"",'Input-Accounts'!C19)</f>
        <v>365.1</v>
      </c>
      <c r="D19" s="143">
        <f t="shared" ref="D19:D25" ca="1" si="4">INDIRECT("Classification!"&amp;$D$5&amp;ROW())</f>
        <v>0</v>
      </c>
      <c r="E19" s="143">
        <f ca="1">IFERROR(IF(D19="","",IF(D19=0,0,IF(ABS(D19-SUM($G19:$Z19))&lt;Check_Limit,0,1))),1)</f>
        <v>0</v>
      </c>
      <c r="F19" s="89" t="str" cm="1">
        <f t="array" aca="1" ref="F19" ca="1">IF(D19=0,"-",IF('Input-Accounts'!$E19&lt;&gt;0,'Input-Accounts'!$E19,INDEX('Input-Accounts'!$H19:$J19,,MATCH($F$6,'Input-Accounts'!$H$6:$J$6,0))))</f>
        <v>-</v>
      </c>
      <c r="G19" s="143">
        <f ca="1">IFERROR(INDEX(G$269:G$305,MATCH($F19,$B$269:$B$305,0))/INDEX($D$269:$D$305,MATCH($F19,$B$269:$B$305,0)),SUMIFS('Input-Ext Allocators'!D$8:D$63,'Input-Ext Allocators'!$B$8:$B$63,$F19))*$D19</f>
        <v>0</v>
      </c>
      <c r="H19" s="143">
        <f ca="1">IFERROR(INDEX(H$269:H$305,MATCH($F19,$B$269:$B$305,0))/INDEX($D$269:$D$305,MATCH($F19,$B$269:$B$305,0)),SUMIFS('Input-Ext Allocators'!E$8:E$63,'Input-Ext Allocators'!$B$8:$B$63,$F19))*$D19</f>
        <v>0</v>
      </c>
      <c r="I19" s="143">
        <f ca="1">IFERROR(INDEX(I$269:I$305,MATCH($F19,$B$269:$B$305,0))/INDEX($D$269:$D$305,MATCH($F19,$B$269:$B$305,0)),SUMIFS('Input-Ext Allocators'!F$8:F$63,'Input-Ext Allocators'!$B$8:$B$63,$F19))*$D19</f>
        <v>0</v>
      </c>
      <c r="J19" s="143">
        <f ca="1">IFERROR(INDEX(J$269:J$305,MATCH($F19,$B$269:$B$305,0))/INDEX($D$269:$D$305,MATCH($F19,$B$269:$B$305,0)),SUMIFS('Input-Ext Allocators'!G$8:G$63,'Input-Ext Allocators'!$B$8:$B$63,$F19))*$D19</f>
        <v>0</v>
      </c>
      <c r="K19" s="143">
        <f ca="1">IFERROR(INDEX(K$269:K$305,MATCH($F19,$B$269:$B$305,0))/INDEX($D$269:$D$305,MATCH($F19,$B$269:$B$305,0)),SUMIFS('Input-Ext Allocators'!H$8:H$63,'Input-Ext Allocators'!$B$8:$B$63,$F19))*$D19</f>
        <v>0</v>
      </c>
      <c r="L19" s="143">
        <f ca="1">IFERROR(INDEX(L$269:L$305,MATCH($F19,$B$269:$B$305,0))/INDEX($D$269:$D$305,MATCH($F19,$B$269:$B$305,0)),SUMIFS('Input-Ext Allocators'!I$8:I$63,'Input-Ext Allocators'!$B$8:$B$63,$F19))*$D19</f>
        <v>0</v>
      </c>
      <c r="M19" s="143">
        <f ca="1">IFERROR(INDEX(M$269:M$305,MATCH($F19,$B$269:$B$305,0))/INDEX($D$269:$D$305,MATCH($F19,$B$269:$B$305,0)),SUMIFS('Input-Ext Allocators'!J$8:J$63,'Input-Ext Allocators'!$B$8:$B$63,$F19))*$D19</f>
        <v>0</v>
      </c>
      <c r="N19" s="143">
        <f ca="1">IFERROR(INDEX(N$269:N$305,MATCH($F19,$B$269:$B$305,0))/INDEX($D$269:$D$305,MATCH($F19,$B$269:$B$305,0)),SUMIFS('Input-Ext Allocators'!K$8:K$63,'Input-Ext Allocators'!$B$8:$B$63,$F19))*$D19</f>
        <v>0</v>
      </c>
      <c r="O19" s="143">
        <f ca="1">IFERROR(INDEX(O$269:O$305,MATCH($F19,$B$269:$B$305,0))/INDEX($D$269:$D$305,MATCH($F19,$B$269:$B$305,0)),SUMIFS('Input-Ext Allocators'!L$8:L$63,'Input-Ext Allocators'!$B$8:$B$63,$F19))*$D19</f>
        <v>0</v>
      </c>
      <c r="P19" s="143">
        <f ca="1">IFERROR(INDEX(P$269:P$305,MATCH($F19,$B$269:$B$305,0))/INDEX($D$269:$D$305,MATCH($F19,$B$269:$B$305,0)),SUMIFS('Input-Ext Allocators'!M$8:M$63,'Input-Ext Allocators'!$B$8:$B$63,$F19))*$D19</f>
        <v>0</v>
      </c>
      <c r="Q19" s="143">
        <f ca="1">IFERROR(INDEX(Q$269:Q$305,MATCH($F19,$B$269:$B$305,0))/INDEX($D$269:$D$305,MATCH($F19,$B$269:$B$305,0)),SUMIFS('Input-Ext Allocators'!N$8:N$63,'Input-Ext Allocators'!$B$8:$B$63,$F19))*$D19</f>
        <v>0</v>
      </c>
      <c r="R19" s="143">
        <f ca="1">IFERROR(INDEX(R$269:R$305,MATCH($F19,$B$269:$B$305,0))/INDEX($D$269:$D$305,MATCH($F19,$B$269:$B$305,0)),SUMIFS('Input-Ext Allocators'!O$8:O$63,'Input-Ext Allocators'!$B$8:$B$63,$F19))*$D19</f>
        <v>0</v>
      </c>
      <c r="S19" s="143">
        <f ca="1">IFERROR(INDEX(S$269:S$305,MATCH($F19,$B$269:$B$305,0))/INDEX($D$269:$D$305,MATCH($F19,$B$269:$B$305,0)),SUMIFS('Input-Ext Allocators'!P$8:P$63,'Input-Ext Allocators'!$B$8:$B$63,$F19))*$D19</f>
        <v>0</v>
      </c>
      <c r="T19" s="143">
        <f ca="1">IFERROR(INDEX(T$269:T$305,MATCH($F19,$B$269:$B$305,0))/INDEX($D$269:$D$305,MATCH($F19,$B$269:$B$305,0)),SUMIFS('Input-Ext Allocators'!Q$8:Q$63,'Input-Ext Allocators'!$B$8:$B$63,$F19))*$D19</f>
        <v>0</v>
      </c>
      <c r="U19" s="143">
        <f ca="1">IFERROR(INDEX(U$269:U$305,MATCH($F19,$B$269:$B$305,0))/INDEX($D$269:$D$305,MATCH($F19,$B$269:$B$305,0)),SUMIFS('Input-Ext Allocators'!R$8:R$63,'Input-Ext Allocators'!$B$8:$B$63,$F19))*$D19</f>
        <v>0</v>
      </c>
      <c r="V19" s="143">
        <f ca="1">IFERROR(INDEX(V$269:V$305,MATCH($F19,$B$269:$B$305,0))/INDEX($D$269:$D$305,MATCH($F19,$B$269:$B$305,0)),SUMIFS('Input-Ext Allocators'!S$8:S$63,'Input-Ext Allocators'!$B$8:$B$63,$F19))*$D19</f>
        <v>0</v>
      </c>
      <c r="W19" s="143">
        <f ca="1">IFERROR(INDEX(W$269:W$305,MATCH($F19,$B$269:$B$305,0))/INDEX($D$269:$D$305,MATCH($F19,$B$269:$B$305,0)),SUMIFS('Input-Ext Allocators'!T$8:T$63,'Input-Ext Allocators'!$B$8:$B$63,$F19))*$D19</f>
        <v>0</v>
      </c>
      <c r="X19" s="143">
        <f ca="1">IFERROR(INDEX(X$269:X$305,MATCH($F19,$B$269:$B$305,0))/INDEX($D$269:$D$305,MATCH($F19,$B$269:$B$305,0)),SUMIFS('Input-Ext Allocators'!U$8:U$63,'Input-Ext Allocators'!$B$8:$B$63,$F19))*$D19</f>
        <v>0</v>
      </c>
      <c r="Y19" s="143">
        <f ca="1">IFERROR(INDEX(Y$269:Y$305,MATCH($F19,$B$269:$B$305,0))/INDEX($D$269:$D$305,MATCH($F19,$B$269:$B$305,0)),SUMIFS('Input-Ext Allocators'!V$8:V$63,'Input-Ext Allocators'!$B$8:$B$63,$F19))*$D19</f>
        <v>0</v>
      </c>
      <c r="Z19" s="143">
        <f ca="1">IFERROR(INDEX(Z$269:Z$305,MATCH($F19,$B$269:$B$305,0))/INDEX($D$269:$D$305,MATCH($F19,$B$269:$B$305,0)),SUMIFS('Input-Ext Allocators'!W$8:W$63,'Input-Ext Allocators'!$B$8:$B$63,$F19))*$D19</f>
        <v>0</v>
      </c>
    </row>
    <row r="20" spans="1:26" outlineLevel="1">
      <c r="A20" s="113">
        <f>IF(ISBLANK('Input-Accounts'!A20),"",'Input-Accounts'!A20)</f>
        <v>12</v>
      </c>
      <c r="B20" s="17" t="str">
        <f>IF(ISBLANK('Input-Accounts'!B20),"",'Input-Accounts'!B20)</f>
        <v>Structures and improvements</v>
      </c>
      <c r="C20" s="113">
        <f>IF(ISBLANK('Input-Accounts'!C20),"",'Input-Accounts'!C20)</f>
        <v>366</v>
      </c>
      <c r="D20" s="143">
        <f t="shared" ca="1" si="4"/>
        <v>0</v>
      </c>
      <c r="E20" s="143">
        <f t="shared" ref="E20:E25" ca="1" si="5">IFERROR(IF(D20="","",IF(D20=0,0,IF(ABS(D20-SUM($G20:$Z20))&lt;Check_Limit,0,1))),1)</f>
        <v>0</v>
      </c>
      <c r="F20" s="89" t="str" cm="1">
        <f t="array" aca="1" ref="F20" ca="1">IF(D20=0,"-",IF('Input-Accounts'!$E20&lt;&gt;0,'Input-Accounts'!$E20,INDEX('Input-Accounts'!$H20:$J20,,MATCH($F$6,'Input-Accounts'!$H$6:$J$6,0))))</f>
        <v>-</v>
      </c>
      <c r="G20" s="143">
        <f ca="1">IFERROR(INDEX(G$269:G$305,MATCH($F20,$B$269:$B$305,0))/INDEX($D$269:$D$305,MATCH($F20,$B$269:$B$305,0)),SUMIFS('Input-Ext Allocators'!D$8:D$63,'Input-Ext Allocators'!$B$8:$B$63,$F20))*$D20</f>
        <v>0</v>
      </c>
      <c r="H20" s="143">
        <f ca="1">IFERROR(INDEX(H$269:H$305,MATCH($F20,$B$269:$B$305,0))/INDEX($D$269:$D$305,MATCH($F20,$B$269:$B$305,0)),SUMIFS('Input-Ext Allocators'!E$8:E$63,'Input-Ext Allocators'!$B$8:$B$63,$F20))*$D20</f>
        <v>0</v>
      </c>
      <c r="I20" s="143">
        <f ca="1">IFERROR(INDEX(I$269:I$305,MATCH($F20,$B$269:$B$305,0))/INDEX($D$269:$D$305,MATCH($F20,$B$269:$B$305,0)),SUMIFS('Input-Ext Allocators'!F$8:F$63,'Input-Ext Allocators'!$B$8:$B$63,$F20))*$D20</f>
        <v>0</v>
      </c>
      <c r="J20" s="143">
        <f ca="1">IFERROR(INDEX(J$269:J$305,MATCH($F20,$B$269:$B$305,0))/INDEX($D$269:$D$305,MATCH($F20,$B$269:$B$305,0)),SUMIFS('Input-Ext Allocators'!G$8:G$63,'Input-Ext Allocators'!$B$8:$B$63,$F20))*$D20</f>
        <v>0</v>
      </c>
      <c r="K20" s="143">
        <f ca="1">IFERROR(INDEX(K$269:K$305,MATCH($F20,$B$269:$B$305,0))/INDEX($D$269:$D$305,MATCH($F20,$B$269:$B$305,0)),SUMIFS('Input-Ext Allocators'!H$8:H$63,'Input-Ext Allocators'!$B$8:$B$63,$F20))*$D20</f>
        <v>0</v>
      </c>
      <c r="L20" s="143">
        <f ca="1">IFERROR(INDEX(L$269:L$305,MATCH($F20,$B$269:$B$305,0))/INDEX($D$269:$D$305,MATCH($F20,$B$269:$B$305,0)),SUMIFS('Input-Ext Allocators'!I$8:I$63,'Input-Ext Allocators'!$B$8:$B$63,$F20))*$D20</f>
        <v>0</v>
      </c>
      <c r="M20" s="143">
        <f ca="1">IFERROR(INDEX(M$269:M$305,MATCH($F20,$B$269:$B$305,0))/INDEX($D$269:$D$305,MATCH($F20,$B$269:$B$305,0)),SUMIFS('Input-Ext Allocators'!J$8:J$63,'Input-Ext Allocators'!$B$8:$B$63,$F20))*$D20</f>
        <v>0</v>
      </c>
      <c r="N20" s="143">
        <f ca="1">IFERROR(INDEX(N$269:N$305,MATCH($F20,$B$269:$B$305,0))/INDEX($D$269:$D$305,MATCH($F20,$B$269:$B$305,0)),SUMIFS('Input-Ext Allocators'!K$8:K$63,'Input-Ext Allocators'!$B$8:$B$63,$F20))*$D20</f>
        <v>0</v>
      </c>
      <c r="O20" s="143">
        <f ca="1">IFERROR(INDEX(O$269:O$305,MATCH($F20,$B$269:$B$305,0))/INDEX($D$269:$D$305,MATCH($F20,$B$269:$B$305,0)),SUMIFS('Input-Ext Allocators'!L$8:L$63,'Input-Ext Allocators'!$B$8:$B$63,$F20))*$D20</f>
        <v>0</v>
      </c>
      <c r="P20" s="143">
        <f ca="1">IFERROR(INDEX(P$269:P$305,MATCH($F20,$B$269:$B$305,0))/INDEX($D$269:$D$305,MATCH($F20,$B$269:$B$305,0)),SUMIFS('Input-Ext Allocators'!M$8:M$63,'Input-Ext Allocators'!$B$8:$B$63,$F20))*$D20</f>
        <v>0</v>
      </c>
      <c r="Q20" s="143">
        <f ca="1">IFERROR(INDEX(Q$269:Q$305,MATCH($F20,$B$269:$B$305,0))/INDEX($D$269:$D$305,MATCH($F20,$B$269:$B$305,0)),SUMIFS('Input-Ext Allocators'!N$8:N$63,'Input-Ext Allocators'!$B$8:$B$63,$F20))*$D20</f>
        <v>0</v>
      </c>
      <c r="R20" s="143">
        <f ca="1">IFERROR(INDEX(R$269:R$305,MATCH($F20,$B$269:$B$305,0))/INDEX($D$269:$D$305,MATCH($F20,$B$269:$B$305,0)),SUMIFS('Input-Ext Allocators'!O$8:O$63,'Input-Ext Allocators'!$B$8:$B$63,$F20))*$D20</f>
        <v>0</v>
      </c>
      <c r="S20" s="143">
        <f ca="1">IFERROR(INDEX(S$269:S$305,MATCH($F20,$B$269:$B$305,0))/INDEX($D$269:$D$305,MATCH($F20,$B$269:$B$305,0)),SUMIFS('Input-Ext Allocators'!P$8:P$63,'Input-Ext Allocators'!$B$8:$B$63,$F20))*$D20</f>
        <v>0</v>
      </c>
      <c r="T20" s="143">
        <f ca="1">IFERROR(INDEX(T$269:T$305,MATCH($F20,$B$269:$B$305,0))/INDEX($D$269:$D$305,MATCH($F20,$B$269:$B$305,0)),SUMIFS('Input-Ext Allocators'!Q$8:Q$63,'Input-Ext Allocators'!$B$8:$B$63,$F20))*$D20</f>
        <v>0</v>
      </c>
      <c r="U20" s="143">
        <f ca="1">IFERROR(INDEX(U$269:U$305,MATCH($F20,$B$269:$B$305,0))/INDEX($D$269:$D$305,MATCH($F20,$B$269:$B$305,0)),SUMIFS('Input-Ext Allocators'!R$8:R$63,'Input-Ext Allocators'!$B$8:$B$63,$F20))*$D20</f>
        <v>0</v>
      </c>
      <c r="V20" s="143">
        <f ca="1">IFERROR(INDEX(V$269:V$305,MATCH($F20,$B$269:$B$305,0))/INDEX($D$269:$D$305,MATCH($F20,$B$269:$B$305,0)),SUMIFS('Input-Ext Allocators'!S$8:S$63,'Input-Ext Allocators'!$B$8:$B$63,$F20))*$D20</f>
        <v>0</v>
      </c>
      <c r="W20" s="143">
        <f ca="1">IFERROR(INDEX(W$269:W$305,MATCH($F20,$B$269:$B$305,0))/INDEX($D$269:$D$305,MATCH($F20,$B$269:$B$305,0)),SUMIFS('Input-Ext Allocators'!T$8:T$63,'Input-Ext Allocators'!$B$8:$B$63,$F20))*$D20</f>
        <v>0</v>
      </c>
      <c r="X20" s="143">
        <f ca="1">IFERROR(INDEX(X$269:X$305,MATCH($F20,$B$269:$B$305,0))/INDEX($D$269:$D$305,MATCH($F20,$B$269:$B$305,0)),SUMIFS('Input-Ext Allocators'!U$8:U$63,'Input-Ext Allocators'!$B$8:$B$63,$F20))*$D20</f>
        <v>0</v>
      </c>
      <c r="Y20" s="143">
        <f ca="1">IFERROR(INDEX(Y$269:Y$305,MATCH($F20,$B$269:$B$305,0))/INDEX($D$269:$D$305,MATCH($F20,$B$269:$B$305,0)),SUMIFS('Input-Ext Allocators'!V$8:V$63,'Input-Ext Allocators'!$B$8:$B$63,$F20))*$D20</f>
        <v>0</v>
      </c>
      <c r="Z20" s="143">
        <f ca="1">IFERROR(INDEX(Z$269:Z$305,MATCH($F20,$B$269:$B$305,0))/INDEX($D$269:$D$305,MATCH($F20,$B$269:$B$305,0)),SUMIFS('Input-Ext Allocators'!W$8:W$63,'Input-Ext Allocators'!$B$8:$B$63,$F20))*$D20</f>
        <v>0</v>
      </c>
    </row>
    <row r="21" spans="1:26" outlineLevel="1">
      <c r="A21" s="113">
        <f>IF(ISBLANK('Input-Accounts'!A21),"",'Input-Accounts'!A21)</f>
        <v>13</v>
      </c>
      <c r="B21" s="17" t="str">
        <f>IF(ISBLANK('Input-Accounts'!B21),"",'Input-Accounts'!B21)</f>
        <v>Mains</v>
      </c>
      <c r="C21" s="113">
        <f>IF(ISBLANK('Input-Accounts'!C21),"",'Input-Accounts'!C21)</f>
        <v>367</v>
      </c>
      <c r="D21" s="143">
        <f t="shared" ca="1" si="4"/>
        <v>0</v>
      </c>
      <c r="E21" s="143">
        <f t="shared" ca="1" si="5"/>
        <v>0</v>
      </c>
      <c r="F21" s="89" t="str" cm="1">
        <f t="array" aca="1" ref="F21" ca="1">IF(D21=0,"-",IF('Input-Accounts'!$E21&lt;&gt;0,'Input-Accounts'!$E21,INDEX('Input-Accounts'!$H21:$J21,,MATCH($F$6,'Input-Accounts'!$H$6:$J$6,0))))</f>
        <v>-</v>
      </c>
      <c r="G21" s="143">
        <f ca="1">IFERROR(INDEX(G$269:G$305,MATCH($F21,$B$269:$B$305,0))/INDEX($D$269:$D$305,MATCH($F21,$B$269:$B$305,0)),SUMIFS('Input-Ext Allocators'!D$8:D$63,'Input-Ext Allocators'!$B$8:$B$63,$F21))*$D21</f>
        <v>0</v>
      </c>
      <c r="H21" s="143">
        <f ca="1">IFERROR(INDEX(H$269:H$305,MATCH($F21,$B$269:$B$305,0))/INDEX($D$269:$D$305,MATCH($F21,$B$269:$B$305,0)),SUMIFS('Input-Ext Allocators'!E$8:E$63,'Input-Ext Allocators'!$B$8:$B$63,$F21))*$D21</f>
        <v>0</v>
      </c>
      <c r="I21" s="143">
        <f ca="1">IFERROR(INDEX(I$269:I$305,MATCH($F21,$B$269:$B$305,0))/INDEX($D$269:$D$305,MATCH($F21,$B$269:$B$305,0)),SUMIFS('Input-Ext Allocators'!F$8:F$63,'Input-Ext Allocators'!$B$8:$B$63,$F21))*$D21</f>
        <v>0</v>
      </c>
      <c r="J21" s="143">
        <f ca="1">IFERROR(INDEX(J$269:J$305,MATCH($F21,$B$269:$B$305,0))/INDEX($D$269:$D$305,MATCH($F21,$B$269:$B$305,0)),SUMIFS('Input-Ext Allocators'!G$8:G$63,'Input-Ext Allocators'!$B$8:$B$63,$F21))*$D21</f>
        <v>0</v>
      </c>
      <c r="K21" s="143">
        <f ca="1">IFERROR(INDEX(K$269:K$305,MATCH($F21,$B$269:$B$305,0))/INDEX($D$269:$D$305,MATCH($F21,$B$269:$B$305,0)),SUMIFS('Input-Ext Allocators'!H$8:H$63,'Input-Ext Allocators'!$B$8:$B$63,$F21))*$D21</f>
        <v>0</v>
      </c>
      <c r="L21" s="143">
        <f ca="1">IFERROR(INDEX(L$269:L$305,MATCH($F21,$B$269:$B$305,0))/INDEX($D$269:$D$305,MATCH($F21,$B$269:$B$305,0)),SUMIFS('Input-Ext Allocators'!I$8:I$63,'Input-Ext Allocators'!$B$8:$B$63,$F21))*$D21</f>
        <v>0</v>
      </c>
      <c r="M21" s="143">
        <f ca="1">IFERROR(INDEX(M$269:M$305,MATCH($F21,$B$269:$B$305,0))/INDEX($D$269:$D$305,MATCH($F21,$B$269:$B$305,0)),SUMIFS('Input-Ext Allocators'!J$8:J$63,'Input-Ext Allocators'!$B$8:$B$63,$F21))*$D21</f>
        <v>0</v>
      </c>
      <c r="N21" s="143">
        <f ca="1">IFERROR(INDEX(N$269:N$305,MATCH($F21,$B$269:$B$305,0))/INDEX($D$269:$D$305,MATCH($F21,$B$269:$B$305,0)),SUMIFS('Input-Ext Allocators'!K$8:K$63,'Input-Ext Allocators'!$B$8:$B$63,$F21))*$D21</f>
        <v>0</v>
      </c>
      <c r="O21" s="143">
        <f ca="1">IFERROR(INDEX(O$269:O$305,MATCH($F21,$B$269:$B$305,0))/INDEX($D$269:$D$305,MATCH($F21,$B$269:$B$305,0)),SUMIFS('Input-Ext Allocators'!L$8:L$63,'Input-Ext Allocators'!$B$8:$B$63,$F21))*$D21</f>
        <v>0</v>
      </c>
      <c r="P21" s="143">
        <f ca="1">IFERROR(INDEX(P$269:P$305,MATCH($F21,$B$269:$B$305,0))/INDEX($D$269:$D$305,MATCH($F21,$B$269:$B$305,0)),SUMIFS('Input-Ext Allocators'!M$8:M$63,'Input-Ext Allocators'!$B$8:$B$63,$F21))*$D21</f>
        <v>0</v>
      </c>
      <c r="Q21" s="143">
        <f ca="1">IFERROR(INDEX(Q$269:Q$305,MATCH($F21,$B$269:$B$305,0))/INDEX($D$269:$D$305,MATCH($F21,$B$269:$B$305,0)),SUMIFS('Input-Ext Allocators'!N$8:N$63,'Input-Ext Allocators'!$B$8:$B$63,$F21))*$D21</f>
        <v>0</v>
      </c>
      <c r="R21" s="143">
        <f ca="1">IFERROR(INDEX(R$269:R$305,MATCH($F21,$B$269:$B$305,0))/INDEX($D$269:$D$305,MATCH($F21,$B$269:$B$305,0)),SUMIFS('Input-Ext Allocators'!O$8:O$63,'Input-Ext Allocators'!$B$8:$B$63,$F21))*$D21</f>
        <v>0</v>
      </c>
      <c r="S21" s="143">
        <f ca="1">IFERROR(INDEX(S$269:S$305,MATCH($F21,$B$269:$B$305,0))/INDEX($D$269:$D$305,MATCH($F21,$B$269:$B$305,0)),SUMIFS('Input-Ext Allocators'!P$8:P$63,'Input-Ext Allocators'!$B$8:$B$63,$F21))*$D21</f>
        <v>0</v>
      </c>
      <c r="T21" s="143">
        <f ca="1">IFERROR(INDEX(T$269:T$305,MATCH($F21,$B$269:$B$305,0))/INDEX($D$269:$D$305,MATCH($F21,$B$269:$B$305,0)),SUMIFS('Input-Ext Allocators'!Q$8:Q$63,'Input-Ext Allocators'!$B$8:$B$63,$F21))*$D21</f>
        <v>0</v>
      </c>
      <c r="U21" s="143">
        <f ca="1">IFERROR(INDEX(U$269:U$305,MATCH($F21,$B$269:$B$305,0))/INDEX($D$269:$D$305,MATCH($F21,$B$269:$B$305,0)),SUMIFS('Input-Ext Allocators'!R$8:R$63,'Input-Ext Allocators'!$B$8:$B$63,$F21))*$D21</f>
        <v>0</v>
      </c>
      <c r="V21" s="143">
        <f ca="1">IFERROR(INDEX(V$269:V$305,MATCH($F21,$B$269:$B$305,0))/INDEX($D$269:$D$305,MATCH($F21,$B$269:$B$305,0)),SUMIFS('Input-Ext Allocators'!S$8:S$63,'Input-Ext Allocators'!$B$8:$B$63,$F21))*$D21</f>
        <v>0</v>
      </c>
      <c r="W21" s="143">
        <f ca="1">IFERROR(INDEX(W$269:W$305,MATCH($F21,$B$269:$B$305,0))/INDEX($D$269:$D$305,MATCH($F21,$B$269:$B$305,0)),SUMIFS('Input-Ext Allocators'!T$8:T$63,'Input-Ext Allocators'!$B$8:$B$63,$F21))*$D21</f>
        <v>0</v>
      </c>
      <c r="X21" s="143">
        <f ca="1">IFERROR(INDEX(X$269:X$305,MATCH($F21,$B$269:$B$305,0))/INDEX($D$269:$D$305,MATCH($F21,$B$269:$B$305,0)),SUMIFS('Input-Ext Allocators'!U$8:U$63,'Input-Ext Allocators'!$B$8:$B$63,$F21))*$D21</f>
        <v>0</v>
      </c>
      <c r="Y21" s="143">
        <f ca="1">IFERROR(INDEX(Y$269:Y$305,MATCH($F21,$B$269:$B$305,0))/INDEX($D$269:$D$305,MATCH($F21,$B$269:$B$305,0)),SUMIFS('Input-Ext Allocators'!V$8:V$63,'Input-Ext Allocators'!$B$8:$B$63,$F21))*$D21</f>
        <v>0</v>
      </c>
      <c r="Z21" s="143">
        <f ca="1">IFERROR(INDEX(Z$269:Z$305,MATCH($F21,$B$269:$B$305,0))/INDEX($D$269:$D$305,MATCH($F21,$B$269:$B$305,0)),SUMIFS('Input-Ext Allocators'!W$8:W$63,'Input-Ext Allocators'!$B$8:$B$63,$F21))*$D21</f>
        <v>0</v>
      </c>
    </row>
    <row r="22" spans="1:26" outlineLevel="1">
      <c r="A22" s="113">
        <f>IF(ISBLANK('Input-Accounts'!A22),"",'Input-Accounts'!A22)</f>
        <v>14</v>
      </c>
      <c r="B22" s="17" t="str">
        <f>IF(ISBLANK('Input-Accounts'!B22),"",'Input-Accounts'!B22)</f>
        <v>Mains - Direct</v>
      </c>
      <c r="C22" s="113">
        <f>IF(ISBLANK('Input-Accounts'!C22),"",'Input-Accounts'!C22)</f>
        <v>367.1</v>
      </c>
      <c r="D22" s="143">
        <f t="shared" ca="1" si="4"/>
        <v>0</v>
      </c>
      <c r="E22" s="143">
        <f t="shared" ca="1" si="5"/>
        <v>0</v>
      </c>
      <c r="F22" s="89" t="str" cm="1">
        <f t="array" aca="1" ref="F22" ca="1">IF(D22=0,"-",IF('Input-Accounts'!$E22&lt;&gt;0,'Input-Accounts'!$E22,INDEX('Input-Accounts'!$H22:$J22,,MATCH($F$6,'Input-Accounts'!$H$6:$J$6,0))))</f>
        <v>-</v>
      </c>
      <c r="G22" s="143">
        <f ca="1">IFERROR(INDEX(G$269:G$305,MATCH($F22,$B$269:$B$305,0))/INDEX($D$269:$D$305,MATCH($F22,$B$269:$B$305,0)),SUMIFS('Input-Ext Allocators'!D$8:D$63,'Input-Ext Allocators'!$B$8:$B$63,$F22))*$D22</f>
        <v>0</v>
      </c>
      <c r="H22" s="143">
        <f ca="1">IFERROR(INDEX(H$269:H$305,MATCH($F22,$B$269:$B$305,0))/INDEX($D$269:$D$305,MATCH($F22,$B$269:$B$305,0)),SUMIFS('Input-Ext Allocators'!E$8:E$63,'Input-Ext Allocators'!$B$8:$B$63,$F22))*$D22</f>
        <v>0</v>
      </c>
      <c r="I22" s="143">
        <f ca="1">IFERROR(INDEX(I$269:I$305,MATCH($F22,$B$269:$B$305,0))/INDEX($D$269:$D$305,MATCH($F22,$B$269:$B$305,0)),SUMIFS('Input-Ext Allocators'!F$8:F$63,'Input-Ext Allocators'!$B$8:$B$63,$F22))*$D22</f>
        <v>0</v>
      </c>
      <c r="J22" s="143">
        <f ca="1">IFERROR(INDEX(J$269:J$305,MATCH($F22,$B$269:$B$305,0))/INDEX($D$269:$D$305,MATCH($F22,$B$269:$B$305,0)),SUMIFS('Input-Ext Allocators'!G$8:G$63,'Input-Ext Allocators'!$B$8:$B$63,$F22))*$D22</f>
        <v>0</v>
      </c>
      <c r="K22" s="143">
        <f ca="1">IFERROR(INDEX(K$269:K$305,MATCH($F22,$B$269:$B$305,0))/INDEX($D$269:$D$305,MATCH($F22,$B$269:$B$305,0)),SUMIFS('Input-Ext Allocators'!H$8:H$63,'Input-Ext Allocators'!$B$8:$B$63,$F22))*$D22</f>
        <v>0</v>
      </c>
      <c r="L22" s="143">
        <f ca="1">IFERROR(INDEX(L$269:L$305,MATCH($F22,$B$269:$B$305,0))/INDEX($D$269:$D$305,MATCH($F22,$B$269:$B$305,0)),SUMIFS('Input-Ext Allocators'!I$8:I$63,'Input-Ext Allocators'!$B$8:$B$63,$F22))*$D22</f>
        <v>0</v>
      </c>
      <c r="M22" s="143">
        <f ca="1">IFERROR(INDEX(M$269:M$305,MATCH($F22,$B$269:$B$305,0))/INDEX($D$269:$D$305,MATCH($F22,$B$269:$B$305,0)),SUMIFS('Input-Ext Allocators'!J$8:J$63,'Input-Ext Allocators'!$B$8:$B$63,$F22))*$D22</f>
        <v>0</v>
      </c>
      <c r="N22" s="143">
        <f ca="1">IFERROR(INDEX(N$269:N$305,MATCH($F22,$B$269:$B$305,0))/INDEX($D$269:$D$305,MATCH($F22,$B$269:$B$305,0)),SUMIFS('Input-Ext Allocators'!K$8:K$63,'Input-Ext Allocators'!$B$8:$B$63,$F22))*$D22</f>
        <v>0</v>
      </c>
      <c r="O22" s="143">
        <f ca="1">IFERROR(INDEX(O$269:O$305,MATCH($F22,$B$269:$B$305,0))/INDEX($D$269:$D$305,MATCH($F22,$B$269:$B$305,0)),SUMIFS('Input-Ext Allocators'!L$8:L$63,'Input-Ext Allocators'!$B$8:$B$63,$F22))*$D22</f>
        <v>0</v>
      </c>
      <c r="P22" s="143">
        <f ca="1">IFERROR(INDEX(P$269:P$305,MATCH($F22,$B$269:$B$305,0))/INDEX($D$269:$D$305,MATCH($F22,$B$269:$B$305,0)),SUMIFS('Input-Ext Allocators'!M$8:M$63,'Input-Ext Allocators'!$B$8:$B$63,$F22))*$D22</f>
        <v>0</v>
      </c>
      <c r="Q22" s="143">
        <f ca="1">IFERROR(INDEX(Q$269:Q$305,MATCH($F22,$B$269:$B$305,0))/INDEX($D$269:$D$305,MATCH($F22,$B$269:$B$305,0)),SUMIFS('Input-Ext Allocators'!N$8:N$63,'Input-Ext Allocators'!$B$8:$B$63,$F22))*$D22</f>
        <v>0</v>
      </c>
      <c r="R22" s="143">
        <f ca="1">IFERROR(INDEX(R$269:R$305,MATCH($F22,$B$269:$B$305,0))/INDEX($D$269:$D$305,MATCH($F22,$B$269:$B$305,0)),SUMIFS('Input-Ext Allocators'!O$8:O$63,'Input-Ext Allocators'!$B$8:$B$63,$F22))*$D22</f>
        <v>0</v>
      </c>
      <c r="S22" s="143">
        <f ca="1">IFERROR(INDEX(S$269:S$305,MATCH($F22,$B$269:$B$305,0))/INDEX($D$269:$D$305,MATCH($F22,$B$269:$B$305,0)),SUMIFS('Input-Ext Allocators'!P$8:P$63,'Input-Ext Allocators'!$B$8:$B$63,$F22))*$D22</f>
        <v>0</v>
      </c>
      <c r="T22" s="143">
        <f ca="1">IFERROR(INDEX(T$269:T$305,MATCH($F22,$B$269:$B$305,0))/INDEX($D$269:$D$305,MATCH($F22,$B$269:$B$305,0)),SUMIFS('Input-Ext Allocators'!Q$8:Q$63,'Input-Ext Allocators'!$B$8:$B$63,$F22))*$D22</f>
        <v>0</v>
      </c>
      <c r="U22" s="143">
        <f ca="1">IFERROR(INDEX(U$269:U$305,MATCH($F22,$B$269:$B$305,0))/INDEX($D$269:$D$305,MATCH($F22,$B$269:$B$305,0)),SUMIFS('Input-Ext Allocators'!R$8:R$63,'Input-Ext Allocators'!$B$8:$B$63,$F22))*$D22</f>
        <v>0</v>
      </c>
      <c r="V22" s="143">
        <f ca="1">IFERROR(INDEX(V$269:V$305,MATCH($F22,$B$269:$B$305,0))/INDEX($D$269:$D$305,MATCH($F22,$B$269:$B$305,0)),SUMIFS('Input-Ext Allocators'!S$8:S$63,'Input-Ext Allocators'!$B$8:$B$63,$F22))*$D22</f>
        <v>0</v>
      </c>
      <c r="W22" s="143">
        <f ca="1">IFERROR(INDEX(W$269:W$305,MATCH($F22,$B$269:$B$305,0))/INDEX($D$269:$D$305,MATCH($F22,$B$269:$B$305,0)),SUMIFS('Input-Ext Allocators'!T$8:T$63,'Input-Ext Allocators'!$B$8:$B$63,$F22))*$D22</f>
        <v>0</v>
      </c>
      <c r="X22" s="143">
        <f ca="1">IFERROR(INDEX(X$269:X$305,MATCH($F22,$B$269:$B$305,0))/INDEX($D$269:$D$305,MATCH($F22,$B$269:$B$305,0)),SUMIFS('Input-Ext Allocators'!U$8:U$63,'Input-Ext Allocators'!$B$8:$B$63,$F22))*$D22</f>
        <v>0</v>
      </c>
      <c r="Y22" s="143">
        <f ca="1">IFERROR(INDEX(Y$269:Y$305,MATCH($F22,$B$269:$B$305,0))/INDEX($D$269:$D$305,MATCH($F22,$B$269:$B$305,0)),SUMIFS('Input-Ext Allocators'!V$8:V$63,'Input-Ext Allocators'!$B$8:$B$63,$F22))*$D22</f>
        <v>0</v>
      </c>
      <c r="Z22" s="143">
        <f ca="1">IFERROR(INDEX(Z$269:Z$305,MATCH($F22,$B$269:$B$305,0))/INDEX($D$269:$D$305,MATCH($F22,$B$269:$B$305,0)),SUMIFS('Input-Ext Allocators'!W$8:W$63,'Input-Ext Allocators'!$B$8:$B$63,$F22))*$D22</f>
        <v>0</v>
      </c>
    </row>
    <row r="23" spans="1:26" outlineLevel="1">
      <c r="A23" s="113">
        <f>IF(ISBLANK('Input-Accounts'!A23),"",'Input-Accounts'!A23)</f>
        <v>15</v>
      </c>
      <c r="B23" s="17" t="str">
        <f>IF(ISBLANK('Input-Accounts'!B23),"",'Input-Accounts'!B23)</f>
        <v>Compressor station equipment</v>
      </c>
      <c r="C23" s="113">
        <f>IF(ISBLANK('Input-Accounts'!C23),"",'Input-Accounts'!C23)</f>
        <v>368</v>
      </c>
      <c r="D23" s="143">
        <f t="shared" ca="1" si="4"/>
        <v>0</v>
      </c>
      <c r="E23" s="143">
        <f t="shared" ca="1" si="5"/>
        <v>0</v>
      </c>
      <c r="F23" s="89" t="str" cm="1">
        <f t="array" aca="1" ref="F23" ca="1">IF(D23=0,"-",IF('Input-Accounts'!$E23&lt;&gt;0,'Input-Accounts'!$E23,INDEX('Input-Accounts'!$H23:$J23,,MATCH($F$6,'Input-Accounts'!$H$6:$J$6,0))))</f>
        <v>-</v>
      </c>
      <c r="G23" s="143">
        <f ca="1">IFERROR(INDEX(G$269:G$305,MATCH($F23,$B$269:$B$305,0))/INDEX($D$269:$D$305,MATCH($F23,$B$269:$B$305,0)),SUMIFS('Input-Ext Allocators'!D$8:D$63,'Input-Ext Allocators'!$B$8:$B$63,$F23))*$D23</f>
        <v>0</v>
      </c>
      <c r="H23" s="143">
        <f ca="1">IFERROR(INDEX(H$269:H$305,MATCH($F23,$B$269:$B$305,0))/INDEX($D$269:$D$305,MATCH($F23,$B$269:$B$305,0)),SUMIFS('Input-Ext Allocators'!E$8:E$63,'Input-Ext Allocators'!$B$8:$B$63,$F23))*$D23</f>
        <v>0</v>
      </c>
      <c r="I23" s="143">
        <f ca="1">IFERROR(INDEX(I$269:I$305,MATCH($F23,$B$269:$B$305,0))/INDEX($D$269:$D$305,MATCH($F23,$B$269:$B$305,0)),SUMIFS('Input-Ext Allocators'!F$8:F$63,'Input-Ext Allocators'!$B$8:$B$63,$F23))*$D23</f>
        <v>0</v>
      </c>
      <c r="J23" s="143">
        <f ca="1">IFERROR(INDEX(J$269:J$305,MATCH($F23,$B$269:$B$305,0))/INDEX($D$269:$D$305,MATCH($F23,$B$269:$B$305,0)),SUMIFS('Input-Ext Allocators'!G$8:G$63,'Input-Ext Allocators'!$B$8:$B$63,$F23))*$D23</f>
        <v>0</v>
      </c>
      <c r="K23" s="143">
        <f ca="1">IFERROR(INDEX(K$269:K$305,MATCH($F23,$B$269:$B$305,0))/INDEX($D$269:$D$305,MATCH($F23,$B$269:$B$305,0)),SUMIFS('Input-Ext Allocators'!H$8:H$63,'Input-Ext Allocators'!$B$8:$B$63,$F23))*$D23</f>
        <v>0</v>
      </c>
      <c r="L23" s="143">
        <f ca="1">IFERROR(INDEX(L$269:L$305,MATCH($F23,$B$269:$B$305,0))/INDEX($D$269:$D$305,MATCH($F23,$B$269:$B$305,0)),SUMIFS('Input-Ext Allocators'!I$8:I$63,'Input-Ext Allocators'!$B$8:$B$63,$F23))*$D23</f>
        <v>0</v>
      </c>
      <c r="M23" s="143">
        <f ca="1">IFERROR(INDEX(M$269:M$305,MATCH($F23,$B$269:$B$305,0))/INDEX($D$269:$D$305,MATCH($F23,$B$269:$B$305,0)),SUMIFS('Input-Ext Allocators'!J$8:J$63,'Input-Ext Allocators'!$B$8:$B$63,$F23))*$D23</f>
        <v>0</v>
      </c>
      <c r="N23" s="143">
        <f ca="1">IFERROR(INDEX(N$269:N$305,MATCH($F23,$B$269:$B$305,0))/INDEX($D$269:$D$305,MATCH($F23,$B$269:$B$305,0)),SUMIFS('Input-Ext Allocators'!K$8:K$63,'Input-Ext Allocators'!$B$8:$B$63,$F23))*$D23</f>
        <v>0</v>
      </c>
      <c r="O23" s="143">
        <f ca="1">IFERROR(INDEX(O$269:O$305,MATCH($F23,$B$269:$B$305,0))/INDEX($D$269:$D$305,MATCH($F23,$B$269:$B$305,0)),SUMIFS('Input-Ext Allocators'!L$8:L$63,'Input-Ext Allocators'!$B$8:$B$63,$F23))*$D23</f>
        <v>0</v>
      </c>
      <c r="P23" s="143">
        <f ca="1">IFERROR(INDEX(P$269:P$305,MATCH($F23,$B$269:$B$305,0))/INDEX($D$269:$D$305,MATCH($F23,$B$269:$B$305,0)),SUMIFS('Input-Ext Allocators'!M$8:M$63,'Input-Ext Allocators'!$B$8:$B$63,$F23))*$D23</f>
        <v>0</v>
      </c>
      <c r="Q23" s="143">
        <f ca="1">IFERROR(INDEX(Q$269:Q$305,MATCH($F23,$B$269:$B$305,0))/INDEX($D$269:$D$305,MATCH($F23,$B$269:$B$305,0)),SUMIFS('Input-Ext Allocators'!N$8:N$63,'Input-Ext Allocators'!$B$8:$B$63,$F23))*$D23</f>
        <v>0</v>
      </c>
      <c r="R23" s="143">
        <f ca="1">IFERROR(INDEX(R$269:R$305,MATCH($F23,$B$269:$B$305,0))/INDEX($D$269:$D$305,MATCH($F23,$B$269:$B$305,0)),SUMIFS('Input-Ext Allocators'!O$8:O$63,'Input-Ext Allocators'!$B$8:$B$63,$F23))*$D23</f>
        <v>0</v>
      </c>
      <c r="S23" s="143">
        <f ca="1">IFERROR(INDEX(S$269:S$305,MATCH($F23,$B$269:$B$305,0))/INDEX($D$269:$D$305,MATCH($F23,$B$269:$B$305,0)),SUMIFS('Input-Ext Allocators'!P$8:P$63,'Input-Ext Allocators'!$B$8:$B$63,$F23))*$D23</f>
        <v>0</v>
      </c>
      <c r="T23" s="143">
        <f ca="1">IFERROR(INDEX(T$269:T$305,MATCH($F23,$B$269:$B$305,0))/INDEX($D$269:$D$305,MATCH($F23,$B$269:$B$305,0)),SUMIFS('Input-Ext Allocators'!Q$8:Q$63,'Input-Ext Allocators'!$B$8:$B$63,$F23))*$D23</f>
        <v>0</v>
      </c>
      <c r="U23" s="143">
        <f ca="1">IFERROR(INDEX(U$269:U$305,MATCH($F23,$B$269:$B$305,0))/INDEX($D$269:$D$305,MATCH($F23,$B$269:$B$305,0)),SUMIFS('Input-Ext Allocators'!R$8:R$63,'Input-Ext Allocators'!$B$8:$B$63,$F23))*$D23</f>
        <v>0</v>
      </c>
      <c r="V23" s="143">
        <f ca="1">IFERROR(INDEX(V$269:V$305,MATCH($F23,$B$269:$B$305,0))/INDEX($D$269:$D$305,MATCH($F23,$B$269:$B$305,0)),SUMIFS('Input-Ext Allocators'!S$8:S$63,'Input-Ext Allocators'!$B$8:$B$63,$F23))*$D23</f>
        <v>0</v>
      </c>
      <c r="W23" s="143">
        <f ca="1">IFERROR(INDEX(W$269:W$305,MATCH($F23,$B$269:$B$305,0))/INDEX($D$269:$D$305,MATCH($F23,$B$269:$B$305,0)),SUMIFS('Input-Ext Allocators'!T$8:T$63,'Input-Ext Allocators'!$B$8:$B$63,$F23))*$D23</f>
        <v>0</v>
      </c>
      <c r="X23" s="143">
        <f ca="1">IFERROR(INDEX(X$269:X$305,MATCH($F23,$B$269:$B$305,0))/INDEX($D$269:$D$305,MATCH($F23,$B$269:$B$305,0)),SUMIFS('Input-Ext Allocators'!U$8:U$63,'Input-Ext Allocators'!$B$8:$B$63,$F23))*$D23</f>
        <v>0</v>
      </c>
      <c r="Y23" s="143">
        <f ca="1">IFERROR(INDEX(Y$269:Y$305,MATCH($F23,$B$269:$B$305,0))/INDEX($D$269:$D$305,MATCH($F23,$B$269:$B$305,0)),SUMIFS('Input-Ext Allocators'!V$8:V$63,'Input-Ext Allocators'!$B$8:$B$63,$F23))*$D23</f>
        <v>0</v>
      </c>
      <c r="Z23" s="143">
        <f ca="1">IFERROR(INDEX(Z$269:Z$305,MATCH($F23,$B$269:$B$305,0))/INDEX($D$269:$D$305,MATCH($F23,$B$269:$B$305,0)),SUMIFS('Input-Ext Allocators'!W$8:W$63,'Input-Ext Allocators'!$B$8:$B$63,$F23))*$D23</f>
        <v>0</v>
      </c>
    </row>
    <row r="24" spans="1:26" outlineLevel="1">
      <c r="A24" s="113">
        <f>IF(ISBLANK('Input-Accounts'!A24),"",'Input-Accounts'!A24)</f>
        <v>16</v>
      </c>
      <c r="B24" s="17" t="str">
        <f>IF(ISBLANK('Input-Accounts'!B24),"",'Input-Accounts'!B24)</f>
        <v>Measuring and regulating station equipment</v>
      </c>
      <c r="C24" s="113">
        <f>IF(ISBLANK('Input-Accounts'!C24),"",'Input-Accounts'!C24)</f>
        <v>369</v>
      </c>
      <c r="D24" s="143">
        <f t="shared" ca="1" si="4"/>
        <v>0</v>
      </c>
      <c r="E24" s="143">
        <f t="shared" ca="1" si="5"/>
        <v>0</v>
      </c>
      <c r="F24" s="89" t="str" cm="1">
        <f t="array" aca="1" ref="F24" ca="1">IF(D24=0,"-",IF('Input-Accounts'!$E24&lt;&gt;0,'Input-Accounts'!$E24,INDEX('Input-Accounts'!$H24:$J24,,MATCH($F$6,'Input-Accounts'!$H$6:$J$6,0))))</f>
        <v>-</v>
      </c>
      <c r="G24" s="143">
        <f ca="1">IFERROR(INDEX(G$269:G$305,MATCH($F24,$B$269:$B$305,0))/INDEX($D$269:$D$305,MATCH($F24,$B$269:$B$305,0)),SUMIFS('Input-Ext Allocators'!D$8:D$63,'Input-Ext Allocators'!$B$8:$B$63,$F24))*$D24</f>
        <v>0</v>
      </c>
      <c r="H24" s="143">
        <f ca="1">IFERROR(INDEX(H$269:H$305,MATCH($F24,$B$269:$B$305,0))/INDEX($D$269:$D$305,MATCH($F24,$B$269:$B$305,0)),SUMIFS('Input-Ext Allocators'!E$8:E$63,'Input-Ext Allocators'!$B$8:$B$63,$F24))*$D24</f>
        <v>0</v>
      </c>
      <c r="I24" s="143">
        <f ca="1">IFERROR(INDEX(I$269:I$305,MATCH($F24,$B$269:$B$305,0))/INDEX($D$269:$D$305,MATCH($F24,$B$269:$B$305,0)),SUMIFS('Input-Ext Allocators'!F$8:F$63,'Input-Ext Allocators'!$B$8:$B$63,$F24))*$D24</f>
        <v>0</v>
      </c>
      <c r="J24" s="143">
        <f ca="1">IFERROR(INDEX(J$269:J$305,MATCH($F24,$B$269:$B$305,0))/INDEX($D$269:$D$305,MATCH($F24,$B$269:$B$305,0)),SUMIFS('Input-Ext Allocators'!G$8:G$63,'Input-Ext Allocators'!$B$8:$B$63,$F24))*$D24</f>
        <v>0</v>
      </c>
      <c r="K24" s="143">
        <f ca="1">IFERROR(INDEX(K$269:K$305,MATCH($F24,$B$269:$B$305,0))/INDEX($D$269:$D$305,MATCH($F24,$B$269:$B$305,0)),SUMIFS('Input-Ext Allocators'!H$8:H$63,'Input-Ext Allocators'!$B$8:$B$63,$F24))*$D24</f>
        <v>0</v>
      </c>
      <c r="L24" s="143">
        <f ca="1">IFERROR(INDEX(L$269:L$305,MATCH($F24,$B$269:$B$305,0))/INDEX($D$269:$D$305,MATCH($F24,$B$269:$B$305,0)),SUMIFS('Input-Ext Allocators'!I$8:I$63,'Input-Ext Allocators'!$B$8:$B$63,$F24))*$D24</f>
        <v>0</v>
      </c>
      <c r="M24" s="143">
        <f ca="1">IFERROR(INDEX(M$269:M$305,MATCH($F24,$B$269:$B$305,0))/INDEX($D$269:$D$305,MATCH($F24,$B$269:$B$305,0)),SUMIFS('Input-Ext Allocators'!J$8:J$63,'Input-Ext Allocators'!$B$8:$B$63,$F24))*$D24</f>
        <v>0</v>
      </c>
      <c r="N24" s="143">
        <f ca="1">IFERROR(INDEX(N$269:N$305,MATCH($F24,$B$269:$B$305,0))/INDEX($D$269:$D$305,MATCH($F24,$B$269:$B$305,0)),SUMIFS('Input-Ext Allocators'!K$8:K$63,'Input-Ext Allocators'!$B$8:$B$63,$F24))*$D24</f>
        <v>0</v>
      </c>
      <c r="O24" s="143">
        <f ca="1">IFERROR(INDEX(O$269:O$305,MATCH($F24,$B$269:$B$305,0))/INDEX($D$269:$D$305,MATCH($F24,$B$269:$B$305,0)),SUMIFS('Input-Ext Allocators'!L$8:L$63,'Input-Ext Allocators'!$B$8:$B$63,$F24))*$D24</f>
        <v>0</v>
      </c>
      <c r="P24" s="143">
        <f ca="1">IFERROR(INDEX(P$269:P$305,MATCH($F24,$B$269:$B$305,0))/INDEX($D$269:$D$305,MATCH($F24,$B$269:$B$305,0)),SUMIFS('Input-Ext Allocators'!M$8:M$63,'Input-Ext Allocators'!$B$8:$B$63,$F24))*$D24</f>
        <v>0</v>
      </c>
      <c r="Q24" s="143">
        <f ca="1">IFERROR(INDEX(Q$269:Q$305,MATCH($F24,$B$269:$B$305,0))/INDEX($D$269:$D$305,MATCH($F24,$B$269:$B$305,0)),SUMIFS('Input-Ext Allocators'!N$8:N$63,'Input-Ext Allocators'!$B$8:$B$63,$F24))*$D24</f>
        <v>0</v>
      </c>
      <c r="R24" s="143">
        <f ca="1">IFERROR(INDEX(R$269:R$305,MATCH($F24,$B$269:$B$305,0))/INDEX($D$269:$D$305,MATCH($F24,$B$269:$B$305,0)),SUMIFS('Input-Ext Allocators'!O$8:O$63,'Input-Ext Allocators'!$B$8:$B$63,$F24))*$D24</f>
        <v>0</v>
      </c>
      <c r="S24" s="143">
        <f ca="1">IFERROR(INDEX(S$269:S$305,MATCH($F24,$B$269:$B$305,0))/INDEX($D$269:$D$305,MATCH($F24,$B$269:$B$305,0)),SUMIFS('Input-Ext Allocators'!P$8:P$63,'Input-Ext Allocators'!$B$8:$B$63,$F24))*$D24</f>
        <v>0</v>
      </c>
      <c r="T24" s="143">
        <f ca="1">IFERROR(INDEX(T$269:T$305,MATCH($F24,$B$269:$B$305,0))/INDEX($D$269:$D$305,MATCH($F24,$B$269:$B$305,0)),SUMIFS('Input-Ext Allocators'!Q$8:Q$63,'Input-Ext Allocators'!$B$8:$B$63,$F24))*$D24</f>
        <v>0</v>
      </c>
      <c r="U24" s="143">
        <f ca="1">IFERROR(INDEX(U$269:U$305,MATCH($F24,$B$269:$B$305,0))/INDEX($D$269:$D$305,MATCH($F24,$B$269:$B$305,0)),SUMIFS('Input-Ext Allocators'!R$8:R$63,'Input-Ext Allocators'!$B$8:$B$63,$F24))*$D24</f>
        <v>0</v>
      </c>
      <c r="V24" s="143">
        <f ca="1">IFERROR(INDEX(V$269:V$305,MATCH($F24,$B$269:$B$305,0))/INDEX($D$269:$D$305,MATCH($F24,$B$269:$B$305,0)),SUMIFS('Input-Ext Allocators'!S$8:S$63,'Input-Ext Allocators'!$B$8:$B$63,$F24))*$D24</f>
        <v>0</v>
      </c>
      <c r="W24" s="143">
        <f ca="1">IFERROR(INDEX(W$269:W$305,MATCH($F24,$B$269:$B$305,0))/INDEX($D$269:$D$305,MATCH($F24,$B$269:$B$305,0)),SUMIFS('Input-Ext Allocators'!T$8:T$63,'Input-Ext Allocators'!$B$8:$B$63,$F24))*$D24</f>
        <v>0</v>
      </c>
      <c r="X24" s="143">
        <f ca="1">IFERROR(INDEX(X$269:X$305,MATCH($F24,$B$269:$B$305,0))/INDEX($D$269:$D$305,MATCH($F24,$B$269:$B$305,0)),SUMIFS('Input-Ext Allocators'!U$8:U$63,'Input-Ext Allocators'!$B$8:$B$63,$F24))*$D24</f>
        <v>0</v>
      </c>
      <c r="Y24" s="143">
        <f ca="1">IFERROR(INDEX(Y$269:Y$305,MATCH($F24,$B$269:$B$305,0))/INDEX($D$269:$D$305,MATCH($F24,$B$269:$B$305,0)),SUMIFS('Input-Ext Allocators'!V$8:V$63,'Input-Ext Allocators'!$B$8:$B$63,$F24))*$D24</f>
        <v>0</v>
      </c>
      <c r="Z24" s="143">
        <f ca="1">IFERROR(INDEX(Z$269:Z$305,MATCH($F24,$B$269:$B$305,0))/INDEX($D$269:$D$305,MATCH($F24,$B$269:$B$305,0)),SUMIFS('Input-Ext Allocators'!W$8:W$63,'Input-Ext Allocators'!$B$8:$B$63,$F24))*$D24</f>
        <v>0</v>
      </c>
    </row>
    <row r="25" spans="1:26" outlineLevel="1">
      <c r="A25" s="113">
        <f>IF(ISBLANK('Input-Accounts'!A25),"",'Input-Accounts'!A25)</f>
        <v>17</v>
      </c>
      <c r="B25" s="17" t="str">
        <f>IF(ISBLANK('Input-Accounts'!B25),"",'Input-Accounts'!B25)</f>
        <v>Communication equipment</v>
      </c>
      <c r="C25" s="113">
        <f>IF(ISBLANK('Input-Accounts'!C25),"",'Input-Accounts'!C25)</f>
        <v>370</v>
      </c>
      <c r="D25" s="143">
        <f t="shared" ca="1" si="4"/>
        <v>0</v>
      </c>
      <c r="E25" s="143">
        <f t="shared" ca="1" si="5"/>
        <v>0</v>
      </c>
      <c r="F25" s="89" t="str" cm="1">
        <f t="array" aca="1" ref="F25" ca="1">IF(D25=0,"-",IF('Input-Accounts'!$E25&lt;&gt;0,'Input-Accounts'!$E25,INDEX('Input-Accounts'!$H25:$J25,,MATCH($F$6,'Input-Accounts'!$H$6:$J$6,0))))</f>
        <v>-</v>
      </c>
      <c r="G25" s="143">
        <f ca="1">IFERROR(INDEX(G$269:G$305,MATCH($F25,$B$269:$B$305,0))/INDEX($D$269:$D$305,MATCH($F25,$B$269:$B$305,0)),SUMIFS('Input-Ext Allocators'!D$8:D$63,'Input-Ext Allocators'!$B$8:$B$63,$F25))*$D25</f>
        <v>0</v>
      </c>
      <c r="H25" s="143">
        <f ca="1">IFERROR(INDEX(H$269:H$305,MATCH($F25,$B$269:$B$305,0))/INDEX($D$269:$D$305,MATCH($F25,$B$269:$B$305,0)),SUMIFS('Input-Ext Allocators'!E$8:E$63,'Input-Ext Allocators'!$B$8:$B$63,$F25))*$D25</f>
        <v>0</v>
      </c>
      <c r="I25" s="143">
        <f ca="1">IFERROR(INDEX(I$269:I$305,MATCH($F25,$B$269:$B$305,0))/INDEX($D$269:$D$305,MATCH($F25,$B$269:$B$305,0)),SUMIFS('Input-Ext Allocators'!F$8:F$63,'Input-Ext Allocators'!$B$8:$B$63,$F25))*$D25</f>
        <v>0</v>
      </c>
      <c r="J25" s="143">
        <f ca="1">IFERROR(INDEX(J$269:J$305,MATCH($F25,$B$269:$B$305,0))/INDEX($D$269:$D$305,MATCH($F25,$B$269:$B$305,0)),SUMIFS('Input-Ext Allocators'!G$8:G$63,'Input-Ext Allocators'!$B$8:$B$63,$F25))*$D25</f>
        <v>0</v>
      </c>
      <c r="K25" s="143">
        <f ca="1">IFERROR(INDEX(K$269:K$305,MATCH($F25,$B$269:$B$305,0))/INDEX($D$269:$D$305,MATCH($F25,$B$269:$B$305,0)),SUMIFS('Input-Ext Allocators'!H$8:H$63,'Input-Ext Allocators'!$B$8:$B$63,$F25))*$D25</f>
        <v>0</v>
      </c>
      <c r="L25" s="143">
        <f ca="1">IFERROR(INDEX(L$269:L$305,MATCH($F25,$B$269:$B$305,0))/INDEX($D$269:$D$305,MATCH($F25,$B$269:$B$305,0)),SUMIFS('Input-Ext Allocators'!I$8:I$63,'Input-Ext Allocators'!$B$8:$B$63,$F25))*$D25</f>
        <v>0</v>
      </c>
      <c r="M25" s="143">
        <f ca="1">IFERROR(INDEX(M$269:M$305,MATCH($F25,$B$269:$B$305,0))/INDEX($D$269:$D$305,MATCH($F25,$B$269:$B$305,0)),SUMIFS('Input-Ext Allocators'!J$8:J$63,'Input-Ext Allocators'!$B$8:$B$63,$F25))*$D25</f>
        <v>0</v>
      </c>
      <c r="N25" s="143">
        <f ca="1">IFERROR(INDEX(N$269:N$305,MATCH($F25,$B$269:$B$305,0))/INDEX($D$269:$D$305,MATCH($F25,$B$269:$B$305,0)),SUMIFS('Input-Ext Allocators'!K$8:K$63,'Input-Ext Allocators'!$B$8:$B$63,$F25))*$D25</f>
        <v>0</v>
      </c>
      <c r="O25" s="143">
        <f ca="1">IFERROR(INDEX(O$269:O$305,MATCH($F25,$B$269:$B$305,0))/INDEX($D$269:$D$305,MATCH($F25,$B$269:$B$305,0)),SUMIFS('Input-Ext Allocators'!L$8:L$63,'Input-Ext Allocators'!$B$8:$B$63,$F25))*$D25</f>
        <v>0</v>
      </c>
      <c r="P25" s="143">
        <f ca="1">IFERROR(INDEX(P$269:P$305,MATCH($F25,$B$269:$B$305,0))/INDEX($D$269:$D$305,MATCH($F25,$B$269:$B$305,0)),SUMIFS('Input-Ext Allocators'!M$8:M$63,'Input-Ext Allocators'!$B$8:$B$63,$F25))*$D25</f>
        <v>0</v>
      </c>
      <c r="Q25" s="143">
        <f ca="1">IFERROR(INDEX(Q$269:Q$305,MATCH($F25,$B$269:$B$305,0))/INDEX($D$269:$D$305,MATCH($F25,$B$269:$B$305,0)),SUMIFS('Input-Ext Allocators'!N$8:N$63,'Input-Ext Allocators'!$B$8:$B$63,$F25))*$D25</f>
        <v>0</v>
      </c>
      <c r="R25" s="143">
        <f ca="1">IFERROR(INDEX(R$269:R$305,MATCH($F25,$B$269:$B$305,0))/INDEX($D$269:$D$305,MATCH($F25,$B$269:$B$305,0)),SUMIFS('Input-Ext Allocators'!O$8:O$63,'Input-Ext Allocators'!$B$8:$B$63,$F25))*$D25</f>
        <v>0</v>
      </c>
      <c r="S25" s="143">
        <f ca="1">IFERROR(INDEX(S$269:S$305,MATCH($F25,$B$269:$B$305,0))/INDEX($D$269:$D$305,MATCH($F25,$B$269:$B$305,0)),SUMIFS('Input-Ext Allocators'!P$8:P$63,'Input-Ext Allocators'!$B$8:$B$63,$F25))*$D25</f>
        <v>0</v>
      </c>
      <c r="T25" s="143">
        <f ca="1">IFERROR(INDEX(T$269:T$305,MATCH($F25,$B$269:$B$305,0))/INDEX($D$269:$D$305,MATCH($F25,$B$269:$B$305,0)),SUMIFS('Input-Ext Allocators'!Q$8:Q$63,'Input-Ext Allocators'!$B$8:$B$63,$F25))*$D25</f>
        <v>0</v>
      </c>
      <c r="U25" s="143">
        <f ca="1">IFERROR(INDEX(U$269:U$305,MATCH($F25,$B$269:$B$305,0))/INDEX($D$269:$D$305,MATCH($F25,$B$269:$B$305,0)),SUMIFS('Input-Ext Allocators'!R$8:R$63,'Input-Ext Allocators'!$B$8:$B$63,$F25))*$D25</f>
        <v>0</v>
      </c>
      <c r="V25" s="143">
        <f ca="1">IFERROR(INDEX(V$269:V$305,MATCH($F25,$B$269:$B$305,0))/INDEX($D$269:$D$305,MATCH($F25,$B$269:$B$305,0)),SUMIFS('Input-Ext Allocators'!S$8:S$63,'Input-Ext Allocators'!$B$8:$B$63,$F25))*$D25</f>
        <v>0</v>
      </c>
      <c r="W25" s="143">
        <f ca="1">IFERROR(INDEX(W$269:W$305,MATCH($F25,$B$269:$B$305,0))/INDEX($D$269:$D$305,MATCH($F25,$B$269:$B$305,0)),SUMIFS('Input-Ext Allocators'!T$8:T$63,'Input-Ext Allocators'!$B$8:$B$63,$F25))*$D25</f>
        <v>0</v>
      </c>
      <c r="X25" s="143">
        <f ca="1">IFERROR(INDEX(X$269:X$305,MATCH($F25,$B$269:$B$305,0))/INDEX($D$269:$D$305,MATCH($F25,$B$269:$B$305,0)),SUMIFS('Input-Ext Allocators'!U$8:U$63,'Input-Ext Allocators'!$B$8:$B$63,$F25))*$D25</f>
        <v>0</v>
      </c>
      <c r="Y25" s="143">
        <f ca="1">IFERROR(INDEX(Y$269:Y$305,MATCH($F25,$B$269:$B$305,0))/INDEX($D$269:$D$305,MATCH($F25,$B$269:$B$305,0)),SUMIFS('Input-Ext Allocators'!V$8:V$63,'Input-Ext Allocators'!$B$8:$B$63,$F25))*$D25</f>
        <v>0</v>
      </c>
      <c r="Z25" s="143">
        <f ca="1">IFERROR(INDEX(Z$269:Z$305,MATCH($F25,$B$269:$B$305,0))/INDEX($D$269:$D$305,MATCH($F25,$B$269:$B$305,0)),SUMIFS('Input-Ext Allocators'!W$8:W$63,'Input-Ext Allocators'!$B$8:$B$63,$F25))*$D25</f>
        <v>0</v>
      </c>
    </row>
    <row r="26" spans="1:26" outlineLevel="1">
      <c r="A26" s="113">
        <f>IF(ISBLANK('Input-Accounts'!A26),"",'Input-Accounts'!A26)</f>
        <v>18</v>
      </c>
      <c r="B26" s="79" t="str">
        <f>IF(ISBLANK('Input-Accounts'!B26),"",'Input-Accounts'!B26)</f>
        <v xml:space="preserve">Subtotal - Transmission plant </v>
      </c>
      <c r="C26" s="113" t="str">
        <f>IF(ISBLANK('Input-Accounts'!C26),"",'Input-Accounts'!C26)</f>
        <v/>
      </c>
      <c r="D26" s="144">
        <f ca="1">SUBTOTAL(9,D19:D25)</f>
        <v>0</v>
      </c>
      <c r="E26" s="143">
        <f ca="1">IFERROR(IF(D26="","",IF(D26=0,0,IF(ABS(D26-SUM($G26:$Z26))&lt;Check_Limit,0,1))),1)</f>
        <v>0</v>
      </c>
      <c r="G26" s="144">
        <f t="shared" ref="G26:Z26" ca="1" si="6">SUBTOTAL(9,G19:G25)</f>
        <v>0</v>
      </c>
      <c r="H26" s="144">
        <f t="shared" ca="1" si="6"/>
        <v>0</v>
      </c>
      <c r="I26" s="144">
        <f t="shared" ca="1" si="6"/>
        <v>0</v>
      </c>
      <c r="J26" s="144">
        <f t="shared" ca="1" si="6"/>
        <v>0</v>
      </c>
      <c r="K26" s="144">
        <f t="shared" ca="1" si="6"/>
        <v>0</v>
      </c>
      <c r="L26" s="144">
        <f t="shared" ca="1" si="6"/>
        <v>0</v>
      </c>
      <c r="M26" s="144">
        <f t="shared" ca="1" si="6"/>
        <v>0</v>
      </c>
      <c r="N26" s="144">
        <f t="shared" ca="1" si="6"/>
        <v>0</v>
      </c>
      <c r="O26" s="144">
        <f t="shared" ca="1" si="6"/>
        <v>0</v>
      </c>
      <c r="P26" s="144">
        <f t="shared" ca="1" si="6"/>
        <v>0</v>
      </c>
      <c r="Q26" s="144">
        <f t="shared" ca="1" si="6"/>
        <v>0</v>
      </c>
      <c r="R26" s="144">
        <f t="shared" ca="1" si="6"/>
        <v>0</v>
      </c>
      <c r="S26" s="144">
        <f t="shared" ca="1" si="6"/>
        <v>0</v>
      </c>
      <c r="T26" s="144">
        <f t="shared" ca="1" si="6"/>
        <v>0</v>
      </c>
      <c r="U26" s="144">
        <f t="shared" ca="1" si="6"/>
        <v>0</v>
      </c>
      <c r="V26" s="144">
        <f t="shared" ca="1" si="6"/>
        <v>0</v>
      </c>
      <c r="W26" s="144">
        <f t="shared" ca="1" si="6"/>
        <v>0</v>
      </c>
      <c r="X26" s="144">
        <f t="shared" ca="1" si="6"/>
        <v>0</v>
      </c>
      <c r="Y26" s="144">
        <f t="shared" ca="1" si="6"/>
        <v>0</v>
      </c>
      <c r="Z26" s="144">
        <f t="shared" ca="1" si="6"/>
        <v>0</v>
      </c>
    </row>
    <row r="27" spans="1:26" outlineLevel="1">
      <c r="A27" s="113" t="str">
        <f>IF(ISBLANK('Input-Accounts'!A27),"",'Input-Accounts'!A27)</f>
        <v/>
      </c>
      <c r="B27" s="17" t="str">
        <f>IF(ISBLANK('Input-Accounts'!B27),"",'Input-Accounts'!B27)</f>
        <v/>
      </c>
      <c r="C27" s="113" t="str">
        <f>IF(ISBLANK('Input-Accounts'!C27),"",'Input-Accounts'!C27)</f>
        <v/>
      </c>
      <c r="D27" s="143"/>
      <c r="E27" s="143" t="str">
        <f>IFERROR(IF(D27="","",IF(D27=0,0,IF(ABS(D27-SUM($G27:$Z27))&lt;Check_Limit,0,1))),1)</f>
        <v/>
      </c>
      <c r="F27" s="89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</row>
    <row r="28" spans="1:26" outlineLevel="1">
      <c r="A28" s="113">
        <f>IF(ISBLANK('Input-Accounts'!A28),"",'Input-Accounts'!A28)</f>
        <v>19</v>
      </c>
      <c r="B28" s="81" t="str">
        <f>IF(ISBLANK('Input-Accounts'!B28),"",'Input-Accounts'!B28)</f>
        <v>Distribution Plant</v>
      </c>
      <c r="C28" s="113" t="str">
        <f>IF(ISBLANK('Input-Accounts'!C28),"",'Input-Accounts'!C28)</f>
        <v/>
      </c>
      <c r="D28" s="143"/>
      <c r="E28" s="143" t="str">
        <f>IFERROR(IF(D28="","",IF(D28=0,0,IF(ABS(D28-SUM($G28:$Z28))&lt;Check_Limit,0,1))),1)</f>
        <v/>
      </c>
      <c r="F28" s="89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</row>
    <row r="29" spans="1:26" outlineLevel="1">
      <c r="A29" s="113">
        <f>IF(ISBLANK('Input-Accounts'!A29),"",'Input-Accounts'!A29)</f>
        <v>20</v>
      </c>
      <c r="B29" s="17" t="str">
        <f>IF(ISBLANK('Input-Accounts'!B29),"",'Input-Accounts'!B29)</f>
        <v>Land and Land Rights</v>
      </c>
      <c r="C29" s="113">
        <f>IF(ISBLANK('Input-Accounts'!C29),"",'Input-Accounts'!C29)</f>
        <v>374</v>
      </c>
      <c r="D29" s="143">
        <f t="shared" ref="D29:D47" ca="1" si="7">INDIRECT("Classification!"&amp;$D$5&amp;ROW())</f>
        <v>0</v>
      </c>
      <c r="E29" s="143">
        <f ca="1">IFERROR(IF(D29="","",IF(D29=0,0,IF(ABS(D29-SUM($G29:$Z29))&lt;Check_Limit,0,1))),1)</f>
        <v>0</v>
      </c>
      <c r="F29" s="89" t="str" cm="1">
        <f t="array" aca="1" ref="F29" ca="1">IF(D29=0,"-",IF('Input-Accounts'!$E29&lt;&gt;0,'Input-Accounts'!$E29,INDEX('Input-Accounts'!$H29:$J29,,MATCH($F$6,'Input-Accounts'!$H$6:$J$6,0))))</f>
        <v>-</v>
      </c>
      <c r="G29" s="143">
        <f ca="1">IFERROR(INDEX(G$269:G$305,MATCH($F29,$B$269:$B$305,0))/INDEX($D$269:$D$305,MATCH($F29,$B$269:$B$305,0)),SUMIFS('Input-Ext Allocators'!D$8:D$63,'Input-Ext Allocators'!$B$8:$B$63,$F29))*$D29</f>
        <v>0</v>
      </c>
      <c r="H29" s="143">
        <f ca="1">IFERROR(INDEX(H$269:H$305,MATCH($F29,$B$269:$B$305,0))/INDEX($D$269:$D$305,MATCH($F29,$B$269:$B$305,0)),SUMIFS('Input-Ext Allocators'!E$8:E$63,'Input-Ext Allocators'!$B$8:$B$63,$F29))*$D29</f>
        <v>0</v>
      </c>
      <c r="I29" s="143">
        <f ca="1">IFERROR(INDEX(I$269:I$305,MATCH($F29,$B$269:$B$305,0))/INDEX($D$269:$D$305,MATCH($F29,$B$269:$B$305,0)),SUMIFS('Input-Ext Allocators'!F$8:F$63,'Input-Ext Allocators'!$B$8:$B$63,$F29))*$D29</f>
        <v>0</v>
      </c>
      <c r="J29" s="143">
        <f ca="1">IFERROR(INDEX(J$269:J$305,MATCH($F29,$B$269:$B$305,0))/INDEX($D$269:$D$305,MATCH($F29,$B$269:$B$305,0)),SUMIFS('Input-Ext Allocators'!G$8:G$63,'Input-Ext Allocators'!$B$8:$B$63,$F29))*$D29</f>
        <v>0</v>
      </c>
      <c r="K29" s="143">
        <f ca="1">IFERROR(INDEX(K$269:K$305,MATCH($F29,$B$269:$B$305,0))/INDEX($D$269:$D$305,MATCH($F29,$B$269:$B$305,0)),SUMIFS('Input-Ext Allocators'!H$8:H$63,'Input-Ext Allocators'!$B$8:$B$63,$F29))*$D29</f>
        <v>0</v>
      </c>
      <c r="L29" s="143">
        <f ca="1">IFERROR(INDEX(L$269:L$305,MATCH($F29,$B$269:$B$305,0))/INDEX($D$269:$D$305,MATCH($F29,$B$269:$B$305,0)),SUMIFS('Input-Ext Allocators'!I$8:I$63,'Input-Ext Allocators'!$B$8:$B$63,$F29))*$D29</f>
        <v>0</v>
      </c>
      <c r="M29" s="143">
        <f ca="1">IFERROR(INDEX(M$269:M$305,MATCH($F29,$B$269:$B$305,0))/INDEX($D$269:$D$305,MATCH($F29,$B$269:$B$305,0)),SUMIFS('Input-Ext Allocators'!J$8:J$63,'Input-Ext Allocators'!$B$8:$B$63,$F29))*$D29</f>
        <v>0</v>
      </c>
      <c r="N29" s="143">
        <f ca="1">IFERROR(INDEX(N$269:N$305,MATCH($F29,$B$269:$B$305,0))/INDEX($D$269:$D$305,MATCH($F29,$B$269:$B$305,0)),SUMIFS('Input-Ext Allocators'!K$8:K$63,'Input-Ext Allocators'!$B$8:$B$63,$F29))*$D29</f>
        <v>0</v>
      </c>
      <c r="O29" s="143">
        <f ca="1">IFERROR(INDEX(O$269:O$305,MATCH($F29,$B$269:$B$305,0))/INDEX($D$269:$D$305,MATCH($F29,$B$269:$B$305,0)),SUMIFS('Input-Ext Allocators'!L$8:L$63,'Input-Ext Allocators'!$B$8:$B$63,$F29))*$D29</f>
        <v>0</v>
      </c>
      <c r="P29" s="143">
        <f ca="1">IFERROR(INDEX(P$269:P$305,MATCH($F29,$B$269:$B$305,0))/INDEX($D$269:$D$305,MATCH($F29,$B$269:$B$305,0)),SUMIFS('Input-Ext Allocators'!M$8:M$63,'Input-Ext Allocators'!$B$8:$B$63,$F29))*$D29</f>
        <v>0</v>
      </c>
      <c r="Q29" s="143">
        <f ca="1">IFERROR(INDEX(Q$269:Q$305,MATCH($F29,$B$269:$B$305,0))/INDEX($D$269:$D$305,MATCH($F29,$B$269:$B$305,0)),SUMIFS('Input-Ext Allocators'!N$8:N$63,'Input-Ext Allocators'!$B$8:$B$63,$F29))*$D29</f>
        <v>0</v>
      </c>
      <c r="R29" s="143">
        <f ca="1">IFERROR(INDEX(R$269:R$305,MATCH($F29,$B$269:$B$305,0))/INDEX($D$269:$D$305,MATCH($F29,$B$269:$B$305,0)),SUMIFS('Input-Ext Allocators'!O$8:O$63,'Input-Ext Allocators'!$B$8:$B$63,$F29))*$D29</f>
        <v>0</v>
      </c>
      <c r="S29" s="143">
        <f ca="1">IFERROR(INDEX(S$269:S$305,MATCH($F29,$B$269:$B$305,0))/INDEX($D$269:$D$305,MATCH($F29,$B$269:$B$305,0)),SUMIFS('Input-Ext Allocators'!P$8:P$63,'Input-Ext Allocators'!$B$8:$B$63,$F29))*$D29</f>
        <v>0</v>
      </c>
      <c r="T29" s="143">
        <f ca="1">IFERROR(INDEX(T$269:T$305,MATCH($F29,$B$269:$B$305,0))/INDEX($D$269:$D$305,MATCH($F29,$B$269:$B$305,0)),SUMIFS('Input-Ext Allocators'!Q$8:Q$63,'Input-Ext Allocators'!$B$8:$B$63,$F29))*$D29</f>
        <v>0</v>
      </c>
      <c r="U29" s="143">
        <f ca="1">IFERROR(INDEX(U$269:U$305,MATCH($F29,$B$269:$B$305,0))/INDEX($D$269:$D$305,MATCH($F29,$B$269:$B$305,0)),SUMIFS('Input-Ext Allocators'!R$8:R$63,'Input-Ext Allocators'!$B$8:$B$63,$F29))*$D29</f>
        <v>0</v>
      </c>
      <c r="V29" s="143">
        <f ca="1">IFERROR(INDEX(V$269:V$305,MATCH($F29,$B$269:$B$305,0))/INDEX($D$269:$D$305,MATCH($F29,$B$269:$B$305,0)),SUMIFS('Input-Ext Allocators'!S$8:S$63,'Input-Ext Allocators'!$B$8:$B$63,$F29))*$D29</f>
        <v>0</v>
      </c>
      <c r="W29" s="143">
        <f ca="1">IFERROR(INDEX(W$269:W$305,MATCH($F29,$B$269:$B$305,0))/INDEX($D$269:$D$305,MATCH($F29,$B$269:$B$305,0)),SUMIFS('Input-Ext Allocators'!T$8:T$63,'Input-Ext Allocators'!$B$8:$B$63,$F29))*$D29</f>
        <v>0</v>
      </c>
      <c r="X29" s="143">
        <f ca="1">IFERROR(INDEX(X$269:X$305,MATCH($F29,$B$269:$B$305,0))/INDEX($D$269:$D$305,MATCH($F29,$B$269:$B$305,0)),SUMIFS('Input-Ext Allocators'!U$8:U$63,'Input-Ext Allocators'!$B$8:$B$63,$F29))*$D29</f>
        <v>0</v>
      </c>
      <c r="Y29" s="143">
        <f ca="1">IFERROR(INDEX(Y$269:Y$305,MATCH($F29,$B$269:$B$305,0))/INDEX($D$269:$D$305,MATCH($F29,$B$269:$B$305,0)),SUMIFS('Input-Ext Allocators'!V$8:V$63,'Input-Ext Allocators'!$B$8:$B$63,$F29))*$D29</f>
        <v>0</v>
      </c>
      <c r="Z29" s="143">
        <f ca="1">IFERROR(INDEX(Z$269:Z$305,MATCH($F29,$B$269:$B$305,0))/INDEX($D$269:$D$305,MATCH($F29,$B$269:$B$305,0)),SUMIFS('Input-Ext Allocators'!W$8:W$63,'Input-Ext Allocators'!$B$8:$B$63,$F29))*$D29</f>
        <v>0</v>
      </c>
    </row>
    <row r="30" spans="1:26" outlineLevel="1">
      <c r="A30" s="113">
        <f>IF(ISBLANK('Input-Accounts'!A30),"",'Input-Accounts'!A30)</f>
        <v>21</v>
      </c>
      <c r="B30" s="17" t="str">
        <f>IF(ISBLANK('Input-Accounts'!B30),"",'Input-Accounts'!B30)</f>
        <v>Structures and Improvements</v>
      </c>
      <c r="C30" s="113">
        <f>IF(ISBLANK('Input-Accounts'!C30),"",'Input-Accounts'!C30)</f>
        <v>375</v>
      </c>
      <c r="D30" s="143">
        <f t="shared" ca="1" si="7"/>
        <v>0</v>
      </c>
      <c r="E30" s="143">
        <f t="shared" ref="E30:E48" ca="1" si="8">IFERROR(IF(D30="","",IF(D30=0,0,IF(ABS(D30-SUM($G30:$Z30))&lt;Check_Limit,0,1))),1)</f>
        <v>0</v>
      </c>
      <c r="F30" s="89" t="str" cm="1">
        <f t="array" aca="1" ref="F30" ca="1">IF(D30=0,"-",IF('Input-Accounts'!$E30&lt;&gt;0,'Input-Accounts'!$E30,INDEX('Input-Accounts'!$H30:$J30,,MATCH($F$6,'Input-Accounts'!$H$6:$J$6,0))))</f>
        <v>-</v>
      </c>
      <c r="G30" s="143">
        <f ca="1">IFERROR(INDEX(G$269:G$305,MATCH($F30,$B$269:$B$305,0))/INDEX($D$269:$D$305,MATCH($F30,$B$269:$B$305,0)),SUMIFS('Input-Ext Allocators'!D$8:D$63,'Input-Ext Allocators'!$B$8:$B$63,$F30))*$D30</f>
        <v>0</v>
      </c>
      <c r="H30" s="143">
        <f ca="1">IFERROR(INDEX(H$269:H$305,MATCH($F30,$B$269:$B$305,0))/INDEX($D$269:$D$305,MATCH($F30,$B$269:$B$305,0)),SUMIFS('Input-Ext Allocators'!E$8:E$63,'Input-Ext Allocators'!$B$8:$B$63,$F30))*$D30</f>
        <v>0</v>
      </c>
      <c r="I30" s="143">
        <f ca="1">IFERROR(INDEX(I$269:I$305,MATCH($F30,$B$269:$B$305,0))/INDEX($D$269:$D$305,MATCH($F30,$B$269:$B$305,0)),SUMIFS('Input-Ext Allocators'!F$8:F$63,'Input-Ext Allocators'!$B$8:$B$63,$F30))*$D30</f>
        <v>0</v>
      </c>
      <c r="J30" s="143">
        <f ca="1">IFERROR(INDEX(J$269:J$305,MATCH($F30,$B$269:$B$305,0))/INDEX($D$269:$D$305,MATCH($F30,$B$269:$B$305,0)),SUMIFS('Input-Ext Allocators'!G$8:G$63,'Input-Ext Allocators'!$B$8:$B$63,$F30))*$D30</f>
        <v>0</v>
      </c>
      <c r="K30" s="143">
        <f ca="1">IFERROR(INDEX(K$269:K$305,MATCH($F30,$B$269:$B$305,0))/INDEX($D$269:$D$305,MATCH($F30,$B$269:$B$305,0)),SUMIFS('Input-Ext Allocators'!H$8:H$63,'Input-Ext Allocators'!$B$8:$B$63,$F30))*$D30</f>
        <v>0</v>
      </c>
      <c r="L30" s="143">
        <f ca="1">IFERROR(INDEX(L$269:L$305,MATCH($F30,$B$269:$B$305,0))/INDEX($D$269:$D$305,MATCH($F30,$B$269:$B$305,0)),SUMIFS('Input-Ext Allocators'!I$8:I$63,'Input-Ext Allocators'!$B$8:$B$63,$F30))*$D30</f>
        <v>0</v>
      </c>
      <c r="M30" s="143">
        <f ca="1">IFERROR(INDEX(M$269:M$305,MATCH($F30,$B$269:$B$305,0))/INDEX($D$269:$D$305,MATCH($F30,$B$269:$B$305,0)),SUMIFS('Input-Ext Allocators'!J$8:J$63,'Input-Ext Allocators'!$B$8:$B$63,$F30))*$D30</f>
        <v>0</v>
      </c>
      <c r="N30" s="143">
        <f ca="1">IFERROR(INDEX(N$269:N$305,MATCH($F30,$B$269:$B$305,0))/INDEX($D$269:$D$305,MATCH($F30,$B$269:$B$305,0)),SUMIFS('Input-Ext Allocators'!K$8:K$63,'Input-Ext Allocators'!$B$8:$B$63,$F30))*$D30</f>
        <v>0</v>
      </c>
      <c r="O30" s="143">
        <f ca="1">IFERROR(INDEX(O$269:O$305,MATCH($F30,$B$269:$B$305,0))/INDEX($D$269:$D$305,MATCH($F30,$B$269:$B$305,0)),SUMIFS('Input-Ext Allocators'!L$8:L$63,'Input-Ext Allocators'!$B$8:$B$63,$F30))*$D30</f>
        <v>0</v>
      </c>
      <c r="P30" s="143">
        <f ca="1">IFERROR(INDEX(P$269:P$305,MATCH($F30,$B$269:$B$305,0))/INDEX($D$269:$D$305,MATCH($F30,$B$269:$B$305,0)),SUMIFS('Input-Ext Allocators'!M$8:M$63,'Input-Ext Allocators'!$B$8:$B$63,$F30))*$D30</f>
        <v>0</v>
      </c>
      <c r="Q30" s="143">
        <f ca="1">IFERROR(INDEX(Q$269:Q$305,MATCH($F30,$B$269:$B$305,0))/INDEX($D$269:$D$305,MATCH($F30,$B$269:$B$305,0)),SUMIFS('Input-Ext Allocators'!N$8:N$63,'Input-Ext Allocators'!$B$8:$B$63,$F30))*$D30</f>
        <v>0</v>
      </c>
      <c r="R30" s="143">
        <f ca="1">IFERROR(INDEX(R$269:R$305,MATCH($F30,$B$269:$B$305,0))/INDEX($D$269:$D$305,MATCH($F30,$B$269:$B$305,0)),SUMIFS('Input-Ext Allocators'!O$8:O$63,'Input-Ext Allocators'!$B$8:$B$63,$F30))*$D30</f>
        <v>0</v>
      </c>
      <c r="S30" s="143">
        <f ca="1">IFERROR(INDEX(S$269:S$305,MATCH($F30,$B$269:$B$305,0))/INDEX($D$269:$D$305,MATCH($F30,$B$269:$B$305,0)),SUMIFS('Input-Ext Allocators'!P$8:P$63,'Input-Ext Allocators'!$B$8:$B$63,$F30))*$D30</f>
        <v>0</v>
      </c>
      <c r="T30" s="143">
        <f ca="1">IFERROR(INDEX(T$269:T$305,MATCH($F30,$B$269:$B$305,0))/INDEX($D$269:$D$305,MATCH($F30,$B$269:$B$305,0)),SUMIFS('Input-Ext Allocators'!Q$8:Q$63,'Input-Ext Allocators'!$B$8:$B$63,$F30))*$D30</f>
        <v>0</v>
      </c>
      <c r="U30" s="143">
        <f ca="1">IFERROR(INDEX(U$269:U$305,MATCH($F30,$B$269:$B$305,0))/INDEX($D$269:$D$305,MATCH($F30,$B$269:$B$305,0)),SUMIFS('Input-Ext Allocators'!R$8:R$63,'Input-Ext Allocators'!$B$8:$B$63,$F30))*$D30</f>
        <v>0</v>
      </c>
      <c r="V30" s="143">
        <f ca="1">IFERROR(INDEX(V$269:V$305,MATCH($F30,$B$269:$B$305,0))/INDEX($D$269:$D$305,MATCH($F30,$B$269:$B$305,0)),SUMIFS('Input-Ext Allocators'!S$8:S$63,'Input-Ext Allocators'!$B$8:$B$63,$F30))*$D30</f>
        <v>0</v>
      </c>
      <c r="W30" s="143">
        <f ca="1">IFERROR(INDEX(W$269:W$305,MATCH($F30,$B$269:$B$305,0))/INDEX($D$269:$D$305,MATCH($F30,$B$269:$B$305,0)),SUMIFS('Input-Ext Allocators'!T$8:T$63,'Input-Ext Allocators'!$B$8:$B$63,$F30))*$D30</f>
        <v>0</v>
      </c>
      <c r="X30" s="143">
        <f ca="1">IFERROR(INDEX(X$269:X$305,MATCH($F30,$B$269:$B$305,0))/INDEX($D$269:$D$305,MATCH($F30,$B$269:$B$305,0)),SUMIFS('Input-Ext Allocators'!U$8:U$63,'Input-Ext Allocators'!$B$8:$B$63,$F30))*$D30</f>
        <v>0</v>
      </c>
      <c r="Y30" s="143">
        <f ca="1">IFERROR(INDEX(Y$269:Y$305,MATCH($F30,$B$269:$B$305,0))/INDEX($D$269:$D$305,MATCH($F30,$B$269:$B$305,0)),SUMIFS('Input-Ext Allocators'!V$8:V$63,'Input-Ext Allocators'!$B$8:$B$63,$F30))*$D30</f>
        <v>0</v>
      </c>
      <c r="Z30" s="143">
        <f ca="1">IFERROR(INDEX(Z$269:Z$305,MATCH($F30,$B$269:$B$305,0))/INDEX($D$269:$D$305,MATCH($F30,$B$269:$B$305,0)),SUMIFS('Input-Ext Allocators'!W$8:W$63,'Input-Ext Allocators'!$B$8:$B$63,$F30))*$D30</f>
        <v>0</v>
      </c>
    </row>
    <row r="31" spans="1:26" outlineLevel="1">
      <c r="A31" s="113">
        <f>IF(ISBLANK('Input-Accounts'!A31),"",'Input-Accounts'!A31)</f>
        <v>22</v>
      </c>
      <c r="B31" s="17" t="str">
        <f>IF(ISBLANK('Input-Accounts'!B31),"",'Input-Accounts'!B31)</f>
        <v>Mains - High Pressure</v>
      </c>
      <c r="C31" s="113">
        <f>IF(ISBLANK('Input-Accounts'!C31),"",'Input-Accounts'!C31)</f>
        <v>376</v>
      </c>
      <c r="D31" s="143">
        <f t="shared" ca="1" si="7"/>
        <v>0</v>
      </c>
      <c r="E31" s="143">
        <f t="shared" ca="1" si="8"/>
        <v>0</v>
      </c>
      <c r="F31" s="89" t="str" cm="1">
        <f t="array" aca="1" ref="F31" ca="1">IF(D31=0,"-",IF('Input-Accounts'!$E31&lt;&gt;0,'Input-Accounts'!$E31,INDEX('Input-Accounts'!$H31:$J31,,MATCH($F$6,'Input-Accounts'!$H$6:$J$6,0))))</f>
        <v>-</v>
      </c>
      <c r="G31" s="143">
        <f ca="1">IFERROR(INDEX(G$269:G$305,MATCH($F31,$B$269:$B$305,0))/INDEX($D$269:$D$305,MATCH($F31,$B$269:$B$305,0)),SUMIFS('Input-Ext Allocators'!D$8:D$63,'Input-Ext Allocators'!$B$8:$B$63,$F31))*$D31</f>
        <v>0</v>
      </c>
      <c r="H31" s="143">
        <f ca="1">IFERROR(INDEX(H$269:H$305,MATCH($F31,$B$269:$B$305,0))/INDEX($D$269:$D$305,MATCH($F31,$B$269:$B$305,0)),SUMIFS('Input-Ext Allocators'!E$8:E$63,'Input-Ext Allocators'!$B$8:$B$63,$F31))*$D31</f>
        <v>0</v>
      </c>
      <c r="I31" s="143">
        <f ca="1">IFERROR(INDEX(I$269:I$305,MATCH($F31,$B$269:$B$305,0))/INDEX($D$269:$D$305,MATCH($F31,$B$269:$B$305,0)),SUMIFS('Input-Ext Allocators'!F$8:F$63,'Input-Ext Allocators'!$B$8:$B$63,$F31))*$D31</f>
        <v>0</v>
      </c>
      <c r="J31" s="143">
        <f ca="1">IFERROR(INDEX(J$269:J$305,MATCH($F31,$B$269:$B$305,0))/INDEX($D$269:$D$305,MATCH($F31,$B$269:$B$305,0)),SUMIFS('Input-Ext Allocators'!G$8:G$63,'Input-Ext Allocators'!$B$8:$B$63,$F31))*$D31</f>
        <v>0</v>
      </c>
      <c r="K31" s="143">
        <f ca="1">IFERROR(INDEX(K$269:K$305,MATCH($F31,$B$269:$B$305,0))/INDEX($D$269:$D$305,MATCH($F31,$B$269:$B$305,0)),SUMIFS('Input-Ext Allocators'!H$8:H$63,'Input-Ext Allocators'!$B$8:$B$63,$F31))*$D31</f>
        <v>0</v>
      </c>
      <c r="L31" s="143">
        <f ca="1">IFERROR(INDEX(L$269:L$305,MATCH($F31,$B$269:$B$305,0))/INDEX($D$269:$D$305,MATCH($F31,$B$269:$B$305,0)),SUMIFS('Input-Ext Allocators'!I$8:I$63,'Input-Ext Allocators'!$B$8:$B$63,$F31))*$D31</f>
        <v>0</v>
      </c>
      <c r="M31" s="143">
        <f ca="1">IFERROR(INDEX(M$269:M$305,MATCH($F31,$B$269:$B$305,0))/INDEX($D$269:$D$305,MATCH($F31,$B$269:$B$305,0)),SUMIFS('Input-Ext Allocators'!J$8:J$63,'Input-Ext Allocators'!$B$8:$B$63,$F31))*$D31</f>
        <v>0</v>
      </c>
      <c r="N31" s="143">
        <f ca="1">IFERROR(INDEX(N$269:N$305,MATCH($F31,$B$269:$B$305,0))/INDEX($D$269:$D$305,MATCH($F31,$B$269:$B$305,0)),SUMIFS('Input-Ext Allocators'!K$8:K$63,'Input-Ext Allocators'!$B$8:$B$63,$F31))*$D31</f>
        <v>0</v>
      </c>
      <c r="O31" s="143">
        <f ca="1">IFERROR(INDEX(O$269:O$305,MATCH($F31,$B$269:$B$305,0))/INDEX($D$269:$D$305,MATCH($F31,$B$269:$B$305,0)),SUMIFS('Input-Ext Allocators'!L$8:L$63,'Input-Ext Allocators'!$B$8:$B$63,$F31))*$D31</f>
        <v>0</v>
      </c>
      <c r="P31" s="143">
        <f ca="1">IFERROR(INDEX(P$269:P$305,MATCH($F31,$B$269:$B$305,0))/INDEX($D$269:$D$305,MATCH($F31,$B$269:$B$305,0)),SUMIFS('Input-Ext Allocators'!M$8:M$63,'Input-Ext Allocators'!$B$8:$B$63,$F31))*$D31</f>
        <v>0</v>
      </c>
      <c r="Q31" s="143">
        <f ca="1">IFERROR(INDEX(Q$269:Q$305,MATCH($F31,$B$269:$B$305,0))/INDEX($D$269:$D$305,MATCH($F31,$B$269:$B$305,0)),SUMIFS('Input-Ext Allocators'!N$8:N$63,'Input-Ext Allocators'!$B$8:$B$63,$F31))*$D31</f>
        <v>0</v>
      </c>
      <c r="R31" s="143">
        <f ca="1">IFERROR(INDEX(R$269:R$305,MATCH($F31,$B$269:$B$305,0))/INDEX($D$269:$D$305,MATCH($F31,$B$269:$B$305,0)),SUMIFS('Input-Ext Allocators'!O$8:O$63,'Input-Ext Allocators'!$B$8:$B$63,$F31))*$D31</f>
        <v>0</v>
      </c>
      <c r="S31" s="143">
        <f ca="1">IFERROR(INDEX(S$269:S$305,MATCH($F31,$B$269:$B$305,0))/INDEX($D$269:$D$305,MATCH($F31,$B$269:$B$305,0)),SUMIFS('Input-Ext Allocators'!P$8:P$63,'Input-Ext Allocators'!$B$8:$B$63,$F31))*$D31</f>
        <v>0</v>
      </c>
      <c r="T31" s="143">
        <f ca="1">IFERROR(INDEX(T$269:T$305,MATCH($F31,$B$269:$B$305,0))/INDEX($D$269:$D$305,MATCH($F31,$B$269:$B$305,0)),SUMIFS('Input-Ext Allocators'!Q$8:Q$63,'Input-Ext Allocators'!$B$8:$B$63,$F31))*$D31</f>
        <v>0</v>
      </c>
      <c r="U31" s="143">
        <f ca="1">IFERROR(INDEX(U$269:U$305,MATCH($F31,$B$269:$B$305,0))/INDEX($D$269:$D$305,MATCH($F31,$B$269:$B$305,0)),SUMIFS('Input-Ext Allocators'!R$8:R$63,'Input-Ext Allocators'!$B$8:$B$63,$F31))*$D31</f>
        <v>0</v>
      </c>
      <c r="V31" s="143">
        <f ca="1">IFERROR(INDEX(V$269:V$305,MATCH($F31,$B$269:$B$305,0))/INDEX($D$269:$D$305,MATCH($F31,$B$269:$B$305,0)),SUMIFS('Input-Ext Allocators'!S$8:S$63,'Input-Ext Allocators'!$B$8:$B$63,$F31))*$D31</f>
        <v>0</v>
      </c>
      <c r="W31" s="143">
        <f ca="1">IFERROR(INDEX(W$269:W$305,MATCH($F31,$B$269:$B$305,0))/INDEX($D$269:$D$305,MATCH($F31,$B$269:$B$305,0)),SUMIFS('Input-Ext Allocators'!T$8:T$63,'Input-Ext Allocators'!$B$8:$B$63,$F31))*$D31</f>
        <v>0</v>
      </c>
      <c r="X31" s="143">
        <f ca="1">IFERROR(INDEX(X$269:X$305,MATCH($F31,$B$269:$B$305,0))/INDEX($D$269:$D$305,MATCH($F31,$B$269:$B$305,0)),SUMIFS('Input-Ext Allocators'!U$8:U$63,'Input-Ext Allocators'!$B$8:$B$63,$F31))*$D31</f>
        <v>0</v>
      </c>
      <c r="Y31" s="143">
        <f ca="1">IFERROR(INDEX(Y$269:Y$305,MATCH($F31,$B$269:$B$305,0))/INDEX($D$269:$D$305,MATCH($F31,$B$269:$B$305,0)),SUMIFS('Input-Ext Allocators'!V$8:V$63,'Input-Ext Allocators'!$B$8:$B$63,$F31))*$D31</f>
        <v>0</v>
      </c>
      <c r="Z31" s="143">
        <f ca="1">IFERROR(INDEX(Z$269:Z$305,MATCH($F31,$B$269:$B$305,0))/INDEX($D$269:$D$305,MATCH($F31,$B$269:$B$305,0)),SUMIFS('Input-Ext Allocators'!W$8:W$63,'Input-Ext Allocators'!$B$8:$B$63,$F31))*$D31</f>
        <v>0</v>
      </c>
    </row>
    <row r="32" spans="1:26" outlineLevel="1">
      <c r="A32" s="113">
        <f>IF(ISBLANK('Input-Accounts'!A32),"",'Input-Accounts'!A32)</f>
        <v>23</v>
      </c>
      <c r="B32" s="17" t="str">
        <f>IF(ISBLANK('Input-Accounts'!B32),"",'Input-Accounts'!B32)</f>
        <v>Mains Steel IP &gt;6"</v>
      </c>
      <c r="C32" s="113">
        <f>IF(ISBLANK('Input-Accounts'!C32),"",'Input-Accounts'!C32)</f>
        <v>376.1</v>
      </c>
      <c r="D32" s="143">
        <f t="shared" ca="1" si="7"/>
        <v>0</v>
      </c>
      <c r="E32" s="143">
        <f t="shared" ca="1" si="8"/>
        <v>0</v>
      </c>
      <c r="F32" s="89" t="str" cm="1">
        <f t="array" aca="1" ref="F32" ca="1">IF(D32=0,"-",IF('Input-Accounts'!$E32&lt;&gt;0,'Input-Accounts'!$E32,INDEX('Input-Accounts'!$H32:$J32,,MATCH($F$6,'Input-Accounts'!$H$6:$J$6,0))))</f>
        <v>-</v>
      </c>
      <c r="G32" s="143">
        <f ca="1">IFERROR(INDEX(G$269:G$305,MATCH($F32,$B$269:$B$305,0))/INDEX($D$269:$D$305,MATCH($F32,$B$269:$B$305,0)),SUMIFS('Input-Ext Allocators'!D$8:D$63,'Input-Ext Allocators'!$B$8:$B$63,$F32))*$D32</f>
        <v>0</v>
      </c>
      <c r="H32" s="143">
        <f ca="1">IFERROR(INDEX(H$269:H$305,MATCH($F32,$B$269:$B$305,0))/INDEX($D$269:$D$305,MATCH($F32,$B$269:$B$305,0)),SUMIFS('Input-Ext Allocators'!E$8:E$63,'Input-Ext Allocators'!$B$8:$B$63,$F32))*$D32</f>
        <v>0</v>
      </c>
      <c r="I32" s="143">
        <f ca="1">IFERROR(INDEX(I$269:I$305,MATCH($F32,$B$269:$B$305,0))/INDEX($D$269:$D$305,MATCH($F32,$B$269:$B$305,0)),SUMIFS('Input-Ext Allocators'!F$8:F$63,'Input-Ext Allocators'!$B$8:$B$63,$F32))*$D32</f>
        <v>0</v>
      </c>
      <c r="J32" s="143">
        <f ca="1">IFERROR(INDEX(J$269:J$305,MATCH($F32,$B$269:$B$305,0))/INDEX($D$269:$D$305,MATCH($F32,$B$269:$B$305,0)),SUMIFS('Input-Ext Allocators'!G$8:G$63,'Input-Ext Allocators'!$B$8:$B$63,$F32))*$D32</f>
        <v>0</v>
      </c>
      <c r="K32" s="143">
        <f ca="1">IFERROR(INDEX(K$269:K$305,MATCH($F32,$B$269:$B$305,0))/INDEX($D$269:$D$305,MATCH($F32,$B$269:$B$305,0)),SUMIFS('Input-Ext Allocators'!H$8:H$63,'Input-Ext Allocators'!$B$8:$B$63,$F32))*$D32</f>
        <v>0</v>
      </c>
      <c r="L32" s="143">
        <f ca="1">IFERROR(INDEX(L$269:L$305,MATCH($F32,$B$269:$B$305,0))/INDEX($D$269:$D$305,MATCH($F32,$B$269:$B$305,0)),SUMIFS('Input-Ext Allocators'!I$8:I$63,'Input-Ext Allocators'!$B$8:$B$63,$F32))*$D32</f>
        <v>0</v>
      </c>
      <c r="M32" s="143">
        <f ca="1">IFERROR(INDEX(M$269:M$305,MATCH($F32,$B$269:$B$305,0))/INDEX($D$269:$D$305,MATCH($F32,$B$269:$B$305,0)),SUMIFS('Input-Ext Allocators'!J$8:J$63,'Input-Ext Allocators'!$B$8:$B$63,$F32))*$D32</f>
        <v>0</v>
      </c>
      <c r="N32" s="143">
        <f ca="1">IFERROR(INDEX(N$269:N$305,MATCH($F32,$B$269:$B$305,0))/INDEX($D$269:$D$305,MATCH($F32,$B$269:$B$305,0)),SUMIFS('Input-Ext Allocators'!K$8:K$63,'Input-Ext Allocators'!$B$8:$B$63,$F32))*$D32</f>
        <v>0</v>
      </c>
      <c r="O32" s="143">
        <f ca="1">IFERROR(INDEX(O$269:O$305,MATCH($F32,$B$269:$B$305,0))/INDEX($D$269:$D$305,MATCH($F32,$B$269:$B$305,0)),SUMIFS('Input-Ext Allocators'!L$8:L$63,'Input-Ext Allocators'!$B$8:$B$63,$F32))*$D32</f>
        <v>0</v>
      </c>
      <c r="P32" s="143">
        <f ca="1">IFERROR(INDEX(P$269:P$305,MATCH($F32,$B$269:$B$305,0))/INDEX($D$269:$D$305,MATCH($F32,$B$269:$B$305,0)),SUMIFS('Input-Ext Allocators'!M$8:M$63,'Input-Ext Allocators'!$B$8:$B$63,$F32))*$D32</f>
        <v>0</v>
      </c>
      <c r="Q32" s="143">
        <f ca="1">IFERROR(INDEX(Q$269:Q$305,MATCH($F32,$B$269:$B$305,0))/INDEX($D$269:$D$305,MATCH($F32,$B$269:$B$305,0)),SUMIFS('Input-Ext Allocators'!N$8:N$63,'Input-Ext Allocators'!$B$8:$B$63,$F32))*$D32</f>
        <v>0</v>
      </c>
      <c r="R32" s="143">
        <f ca="1">IFERROR(INDEX(R$269:R$305,MATCH($F32,$B$269:$B$305,0))/INDEX($D$269:$D$305,MATCH($F32,$B$269:$B$305,0)),SUMIFS('Input-Ext Allocators'!O$8:O$63,'Input-Ext Allocators'!$B$8:$B$63,$F32))*$D32</f>
        <v>0</v>
      </c>
      <c r="S32" s="143">
        <f ca="1">IFERROR(INDEX(S$269:S$305,MATCH($F32,$B$269:$B$305,0))/INDEX($D$269:$D$305,MATCH($F32,$B$269:$B$305,0)),SUMIFS('Input-Ext Allocators'!P$8:P$63,'Input-Ext Allocators'!$B$8:$B$63,$F32))*$D32</f>
        <v>0</v>
      </c>
      <c r="T32" s="143">
        <f ca="1">IFERROR(INDEX(T$269:T$305,MATCH($F32,$B$269:$B$305,0))/INDEX($D$269:$D$305,MATCH($F32,$B$269:$B$305,0)),SUMIFS('Input-Ext Allocators'!Q$8:Q$63,'Input-Ext Allocators'!$B$8:$B$63,$F32))*$D32</f>
        <v>0</v>
      </c>
      <c r="U32" s="143">
        <f ca="1">IFERROR(INDEX(U$269:U$305,MATCH($F32,$B$269:$B$305,0))/INDEX($D$269:$D$305,MATCH($F32,$B$269:$B$305,0)),SUMIFS('Input-Ext Allocators'!R$8:R$63,'Input-Ext Allocators'!$B$8:$B$63,$F32))*$D32</f>
        <v>0</v>
      </c>
      <c r="V32" s="143">
        <f ca="1">IFERROR(INDEX(V$269:V$305,MATCH($F32,$B$269:$B$305,0))/INDEX($D$269:$D$305,MATCH($F32,$B$269:$B$305,0)),SUMIFS('Input-Ext Allocators'!S$8:S$63,'Input-Ext Allocators'!$B$8:$B$63,$F32))*$D32</f>
        <v>0</v>
      </c>
      <c r="W32" s="143">
        <f ca="1">IFERROR(INDEX(W$269:W$305,MATCH($F32,$B$269:$B$305,0))/INDEX($D$269:$D$305,MATCH($F32,$B$269:$B$305,0)),SUMIFS('Input-Ext Allocators'!T$8:T$63,'Input-Ext Allocators'!$B$8:$B$63,$F32))*$D32</f>
        <v>0</v>
      </c>
      <c r="X32" s="143">
        <f ca="1">IFERROR(INDEX(X$269:X$305,MATCH($F32,$B$269:$B$305,0))/INDEX($D$269:$D$305,MATCH($F32,$B$269:$B$305,0)),SUMIFS('Input-Ext Allocators'!U$8:U$63,'Input-Ext Allocators'!$B$8:$B$63,$F32))*$D32</f>
        <v>0</v>
      </c>
      <c r="Y32" s="143">
        <f ca="1">IFERROR(INDEX(Y$269:Y$305,MATCH($F32,$B$269:$B$305,0))/INDEX($D$269:$D$305,MATCH($F32,$B$269:$B$305,0)),SUMIFS('Input-Ext Allocators'!V$8:V$63,'Input-Ext Allocators'!$B$8:$B$63,$F32))*$D32</f>
        <v>0</v>
      </c>
      <c r="Z32" s="143">
        <f ca="1">IFERROR(INDEX(Z$269:Z$305,MATCH($F32,$B$269:$B$305,0))/INDEX($D$269:$D$305,MATCH($F32,$B$269:$B$305,0)),SUMIFS('Input-Ext Allocators'!W$8:W$63,'Input-Ext Allocators'!$B$8:$B$63,$F32))*$D32</f>
        <v>0</v>
      </c>
    </row>
    <row r="33" spans="1:26" outlineLevel="1">
      <c r="A33" s="113">
        <f>IF(ISBLANK('Input-Accounts'!A33),"",'Input-Accounts'!A33)</f>
        <v>24</v>
      </c>
      <c r="B33" s="17" t="str">
        <f>IF(ISBLANK('Input-Accounts'!B33),"",'Input-Accounts'!B33)</f>
        <v>Mains Steel IP &gt;4-6"</v>
      </c>
      <c r="C33" s="113">
        <f>IF(ISBLANK('Input-Accounts'!C33),"",'Input-Accounts'!C33)</f>
        <v>376.1</v>
      </c>
      <c r="D33" s="143">
        <f t="shared" ca="1" si="7"/>
        <v>0</v>
      </c>
      <c r="E33" s="143">
        <f t="shared" ca="1" si="8"/>
        <v>0</v>
      </c>
      <c r="F33" s="89" t="str" cm="1">
        <f t="array" aca="1" ref="F33" ca="1">IF(D33=0,"-",IF('Input-Accounts'!$E33&lt;&gt;0,'Input-Accounts'!$E33,INDEX('Input-Accounts'!$H33:$J33,,MATCH($F$6,'Input-Accounts'!$H$6:$J$6,0))))</f>
        <v>-</v>
      </c>
      <c r="G33" s="143">
        <f ca="1">IFERROR(INDEX(G$269:G$305,MATCH($F33,$B$269:$B$305,0))/INDEX($D$269:$D$305,MATCH($F33,$B$269:$B$305,0)),SUMIFS('Input-Ext Allocators'!D$8:D$63,'Input-Ext Allocators'!$B$8:$B$63,$F33))*$D33</f>
        <v>0</v>
      </c>
      <c r="H33" s="143">
        <f ca="1">IFERROR(INDEX(H$269:H$305,MATCH($F33,$B$269:$B$305,0))/INDEX($D$269:$D$305,MATCH($F33,$B$269:$B$305,0)),SUMIFS('Input-Ext Allocators'!E$8:E$63,'Input-Ext Allocators'!$B$8:$B$63,$F33))*$D33</f>
        <v>0</v>
      </c>
      <c r="I33" s="143">
        <f ca="1">IFERROR(INDEX(I$269:I$305,MATCH($F33,$B$269:$B$305,0))/INDEX($D$269:$D$305,MATCH($F33,$B$269:$B$305,0)),SUMIFS('Input-Ext Allocators'!F$8:F$63,'Input-Ext Allocators'!$B$8:$B$63,$F33))*$D33</f>
        <v>0</v>
      </c>
      <c r="J33" s="143">
        <f ca="1">IFERROR(INDEX(J$269:J$305,MATCH($F33,$B$269:$B$305,0))/INDEX($D$269:$D$305,MATCH($F33,$B$269:$B$305,0)),SUMIFS('Input-Ext Allocators'!G$8:G$63,'Input-Ext Allocators'!$B$8:$B$63,$F33))*$D33</f>
        <v>0</v>
      </c>
      <c r="K33" s="143">
        <f ca="1">IFERROR(INDEX(K$269:K$305,MATCH($F33,$B$269:$B$305,0))/INDEX($D$269:$D$305,MATCH($F33,$B$269:$B$305,0)),SUMIFS('Input-Ext Allocators'!H$8:H$63,'Input-Ext Allocators'!$B$8:$B$63,$F33))*$D33</f>
        <v>0</v>
      </c>
      <c r="L33" s="143">
        <f ca="1">IFERROR(INDEX(L$269:L$305,MATCH($F33,$B$269:$B$305,0))/INDEX($D$269:$D$305,MATCH($F33,$B$269:$B$305,0)),SUMIFS('Input-Ext Allocators'!I$8:I$63,'Input-Ext Allocators'!$B$8:$B$63,$F33))*$D33</f>
        <v>0</v>
      </c>
      <c r="M33" s="143">
        <f ca="1">IFERROR(INDEX(M$269:M$305,MATCH($F33,$B$269:$B$305,0))/INDEX($D$269:$D$305,MATCH($F33,$B$269:$B$305,0)),SUMIFS('Input-Ext Allocators'!J$8:J$63,'Input-Ext Allocators'!$B$8:$B$63,$F33))*$D33</f>
        <v>0</v>
      </c>
      <c r="N33" s="143">
        <f ca="1">IFERROR(INDEX(N$269:N$305,MATCH($F33,$B$269:$B$305,0))/INDEX($D$269:$D$305,MATCH($F33,$B$269:$B$305,0)),SUMIFS('Input-Ext Allocators'!K$8:K$63,'Input-Ext Allocators'!$B$8:$B$63,$F33))*$D33</f>
        <v>0</v>
      </c>
      <c r="O33" s="143">
        <f ca="1">IFERROR(INDEX(O$269:O$305,MATCH($F33,$B$269:$B$305,0))/INDEX($D$269:$D$305,MATCH($F33,$B$269:$B$305,0)),SUMIFS('Input-Ext Allocators'!L$8:L$63,'Input-Ext Allocators'!$B$8:$B$63,$F33))*$D33</f>
        <v>0</v>
      </c>
      <c r="P33" s="143">
        <f ca="1">IFERROR(INDEX(P$269:P$305,MATCH($F33,$B$269:$B$305,0))/INDEX($D$269:$D$305,MATCH($F33,$B$269:$B$305,0)),SUMIFS('Input-Ext Allocators'!M$8:M$63,'Input-Ext Allocators'!$B$8:$B$63,$F33))*$D33</f>
        <v>0</v>
      </c>
      <c r="Q33" s="143">
        <f ca="1">IFERROR(INDEX(Q$269:Q$305,MATCH($F33,$B$269:$B$305,0))/INDEX($D$269:$D$305,MATCH($F33,$B$269:$B$305,0)),SUMIFS('Input-Ext Allocators'!N$8:N$63,'Input-Ext Allocators'!$B$8:$B$63,$F33))*$D33</f>
        <v>0</v>
      </c>
      <c r="R33" s="143">
        <f ca="1">IFERROR(INDEX(R$269:R$305,MATCH($F33,$B$269:$B$305,0))/INDEX($D$269:$D$305,MATCH($F33,$B$269:$B$305,0)),SUMIFS('Input-Ext Allocators'!O$8:O$63,'Input-Ext Allocators'!$B$8:$B$63,$F33))*$D33</f>
        <v>0</v>
      </c>
      <c r="S33" s="143">
        <f ca="1">IFERROR(INDEX(S$269:S$305,MATCH($F33,$B$269:$B$305,0))/INDEX($D$269:$D$305,MATCH($F33,$B$269:$B$305,0)),SUMIFS('Input-Ext Allocators'!P$8:P$63,'Input-Ext Allocators'!$B$8:$B$63,$F33))*$D33</f>
        <v>0</v>
      </c>
      <c r="T33" s="143">
        <f ca="1">IFERROR(INDEX(T$269:T$305,MATCH($F33,$B$269:$B$305,0))/INDEX($D$269:$D$305,MATCH($F33,$B$269:$B$305,0)),SUMIFS('Input-Ext Allocators'!Q$8:Q$63,'Input-Ext Allocators'!$B$8:$B$63,$F33))*$D33</f>
        <v>0</v>
      </c>
      <c r="U33" s="143">
        <f ca="1">IFERROR(INDEX(U$269:U$305,MATCH($F33,$B$269:$B$305,0))/INDEX($D$269:$D$305,MATCH($F33,$B$269:$B$305,0)),SUMIFS('Input-Ext Allocators'!R$8:R$63,'Input-Ext Allocators'!$B$8:$B$63,$F33))*$D33</f>
        <v>0</v>
      </c>
      <c r="V33" s="143">
        <f ca="1">IFERROR(INDEX(V$269:V$305,MATCH($F33,$B$269:$B$305,0))/INDEX($D$269:$D$305,MATCH($F33,$B$269:$B$305,0)),SUMIFS('Input-Ext Allocators'!S$8:S$63,'Input-Ext Allocators'!$B$8:$B$63,$F33))*$D33</f>
        <v>0</v>
      </c>
      <c r="W33" s="143">
        <f ca="1">IFERROR(INDEX(W$269:W$305,MATCH($F33,$B$269:$B$305,0))/INDEX($D$269:$D$305,MATCH($F33,$B$269:$B$305,0)),SUMIFS('Input-Ext Allocators'!T$8:T$63,'Input-Ext Allocators'!$B$8:$B$63,$F33))*$D33</f>
        <v>0</v>
      </c>
      <c r="X33" s="143">
        <f ca="1">IFERROR(INDEX(X$269:X$305,MATCH($F33,$B$269:$B$305,0))/INDEX($D$269:$D$305,MATCH($F33,$B$269:$B$305,0)),SUMIFS('Input-Ext Allocators'!U$8:U$63,'Input-Ext Allocators'!$B$8:$B$63,$F33))*$D33</f>
        <v>0</v>
      </c>
      <c r="Y33" s="143">
        <f ca="1">IFERROR(INDEX(Y$269:Y$305,MATCH($F33,$B$269:$B$305,0))/INDEX($D$269:$D$305,MATCH($F33,$B$269:$B$305,0)),SUMIFS('Input-Ext Allocators'!V$8:V$63,'Input-Ext Allocators'!$B$8:$B$63,$F33))*$D33</f>
        <v>0</v>
      </c>
      <c r="Z33" s="143">
        <f ca="1">IFERROR(INDEX(Z$269:Z$305,MATCH($F33,$B$269:$B$305,0))/INDEX($D$269:$D$305,MATCH($F33,$B$269:$B$305,0)),SUMIFS('Input-Ext Allocators'!W$8:W$63,'Input-Ext Allocators'!$B$8:$B$63,$F33))*$D33</f>
        <v>0</v>
      </c>
    </row>
    <row r="34" spans="1:26" outlineLevel="1">
      <c r="A34" s="113">
        <f>IF(ISBLANK('Input-Accounts'!A34),"",'Input-Accounts'!A34)</f>
        <v>25</v>
      </c>
      <c r="B34" s="17" t="str">
        <f>IF(ISBLANK('Input-Accounts'!B34),"",'Input-Accounts'!B34)</f>
        <v>Mains Steel IP &gt;2-4"</v>
      </c>
      <c r="C34" s="113">
        <f>IF(ISBLANK('Input-Accounts'!C34),"",'Input-Accounts'!C34)</f>
        <v>376.1</v>
      </c>
      <c r="D34" s="143">
        <f t="shared" ca="1" si="7"/>
        <v>0</v>
      </c>
      <c r="E34" s="143">
        <f t="shared" ca="1" si="8"/>
        <v>0</v>
      </c>
      <c r="F34" s="89" t="str" cm="1">
        <f t="array" aca="1" ref="F34" ca="1">IF(D34=0,"-",IF('Input-Accounts'!$E34&lt;&gt;0,'Input-Accounts'!$E34,INDEX('Input-Accounts'!$H34:$J34,,MATCH($F$6,'Input-Accounts'!$H$6:$J$6,0))))</f>
        <v>-</v>
      </c>
      <c r="G34" s="143">
        <f ca="1">IFERROR(INDEX(G$269:G$305,MATCH($F34,$B$269:$B$305,0))/INDEX($D$269:$D$305,MATCH($F34,$B$269:$B$305,0)),SUMIFS('Input-Ext Allocators'!D$8:D$63,'Input-Ext Allocators'!$B$8:$B$63,$F34))*$D34</f>
        <v>0</v>
      </c>
      <c r="H34" s="143">
        <f ca="1">IFERROR(INDEX(H$269:H$305,MATCH($F34,$B$269:$B$305,0))/INDEX($D$269:$D$305,MATCH($F34,$B$269:$B$305,0)),SUMIFS('Input-Ext Allocators'!E$8:E$63,'Input-Ext Allocators'!$B$8:$B$63,$F34))*$D34</f>
        <v>0</v>
      </c>
      <c r="I34" s="143">
        <f ca="1">IFERROR(INDEX(I$269:I$305,MATCH($F34,$B$269:$B$305,0))/INDEX($D$269:$D$305,MATCH($F34,$B$269:$B$305,0)),SUMIFS('Input-Ext Allocators'!F$8:F$63,'Input-Ext Allocators'!$B$8:$B$63,$F34))*$D34</f>
        <v>0</v>
      </c>
      <c r="J34" s="143">
        <f ca="1">IFERROR(INDEX(J$269:J$305,MATCH($F34,$B$269:$B$305,0))/INDEX($D$269:$D$305,MATCH($F34,$B$269:$B$305,0)),SUMIFS('Input-Ext Allocators'!G$8:G$63,'Input-Ext Allocators'!$B$8:$B$63,$F34))*$D34</f>
        <v>0</v>
      </c>
      <c r="K34" s="143">
        <f ca="1">IFERROR(INDEX(K$269:K$305,MATCH($F34,$B$269:$B$305,0))/INDEX($D$269:$D$305,MATCH($F34,$B$269:$B$305,0)),SUMIFS('Input-Ext Allocators'!H$8:H$63,'Input-Ext Allocators'!$B$8:$B$63,$F34))*$D34</f>
        <v>0</v>
      </c>
      <c r="L34" s="143">
        <f ca="1">IFERROR(INDEX(L$269:L$305,MATCH($F34,$B$269:$B$305,0))/INDEX($D$269:$D$305,MATCH($F34,$B$269:$B$305,0)),SUMIFS('Input-Ext Allocators'!I$8:I$63,'Input-Ext Allocators'!$B$8:$B$63,$F34))*$D34</f>
        <v>0</v>
      </c>
      <c r="M34" s="143">
        <f ca="1">IFERROR(INDEX(M$269:M$305,MATCH($F34,$B$269:$B$305,0))/INDEX($D$269:$D$305,MATCH($F34,$B$269:$B$305,0)),SUMIFS('Input-Ext Allocators'!J$8:J$63,'Input-Ext Allocators'!$B$8:$B$63,$F34))*$D34</f>
        <v>0</v>
      </c>
      <c r="N34" s="143">
        <f ca="1">IFERROR(INDEX(N$269:N$305,MATCH($F34,$B$269:$B$305,0))/INDEX($D$269:$D$305,MATCH($F34,$B$269:$B$305,0)),SUMIFS('Input-Ext Allocators'!K$8:K$63,'Input-Ext Allocators'!$B$8:$B$63,$F34))*$D34</f>
        <v>0</v>
      </c>
      <c r="O34" s="143">
        <f ca="1">IFERROR(INDEX(O$269:O$305,MATCH($F34,$B$269:$B$305,0))/INDEX($D$269:$D$305,MATCH($F34,$B$269:$B$305,0)),SUMIFS('Input-Ext Allocators'!L$8:L$63,'Input-Ext Allocators'!$B$8:$B$63,$F34))*$D34</f>
        <v>0</v>
      </c>
      <c r="P34" s="143">
        <f ca="1">IFERROR(INDEX(P$269:P$305,MATCH($F34,$B$269:$B$305,0))/INDEX($D$269:$D$305,MATCH($F34,$B$269:$B$305,0)),SUMIFS('Input-Ext Allocators'!M$8:M$63,'Input-Ext Allocators'!$B$8:$B$63,$F34))*$D34</f>
        <v>0</v>
      </c>
      <c r="Q34" s="143">
        <f ca="1">IFERROR(INDEX(Q$269:Q$305,MATCH($F34,$B$269:$B$305,0))/INDEX($D$269:$D$305,MATCH($F34,$B$269:$B$305,0)),SUMIFS('Input-Ext Allocators'!N$8:N$63,'Input-Ext Allocators'!$B$8:$B$63,$F34))*$D34</f>
        <v>0</v>
      </c>
      <c r="R34" s="143">
        <f ca="1">IFERROR(INDEX(R$269:R$305,MATCH($F34,$B$269:$B$305,0))/INDEX($D$269:$D$305,MATCH($F34,$B$269:$B$305,0)),SUMIFS('Input-Ext Allocators'!O$8:O$63,'Input-Ext Allocators'!$B$8:$B$63,$F34))*$D34</f>
        <v>0</v>
      </c>
      <c r="S34" s="143">
        <f ca="1">IFERROR(INDEX(S$269:S$305,MATCH($F34,$B$269:$B$305,0))/INDEX($D$269:$D$305,MATCH($F34,$B$269:$B$305,0)),SUMIFS('Input-Ext Allocators'!P$8:P$63,'Input-Ext Allocators'!$B$8:$B$63,$F34))*$D34</f>
        <v>0</v>
      </c>
      <c r="T34" s="143">
        <f ca="1">IFERROR(INDEX(T$269:T$305,MATCH($F34,$B$269:$B$305,0))/INDEX($D$269:$D$305,MATCH($F34,$B$269:$B$305,0)),SUMIFS('Input-Ext Allocators'!Q$8:Q$63,'Input-Ext Allocators'!$B$8:$B$63,$F34))*$D34</f>
        <v>0</v>
      </c>
      <c r="U34" s="143">
        <f ca="1">IFERROR(INDEX(U$269:U$305,MATCH($F34,$B$269:$B$305,0))/INDEX($D$269:$D$305,MATCH($F34,$B$269:$B$305,0)),SUMIFS('Input-Ext Allocators'!R$8:R$63,'Input-Ext Allocators'!$B$8:$B$63,$F34))*$D34</f>
        <v>0</v>
      </c>
      <c r="V34" s="143">
        <f ca="1">IFERROR(INDEX(V$269:V$305,MATCH($F34,$B$269:$B$305,0))/INDEX($D$269:$D$305,MATCH($F34,$B$269:$B$305,0)),SUMIFS('Input-Ext Allocators'!S$8:S$63,'Input-Ext Allocators'!$B$8:$B$63,$F34))*$D34</f>
        <v>0</v>
      </c>
      <c r="W34" s="143">
        <f ca="1">IFERROR(INDEX(W$269:W$305,MATCH($F34,$B$269:$B$305,0))/INDEX($D$269:$D$305,MATCH($F34,$B$269:$B$305,0)),SUMIFS('Input-Ext Allocators'!T$8:T$63,'Input-Ext Allocators'!$B$8:$B$63,$F34))*$D34</f>
        <v>0</v>
      </c>
      <c r="X34" s="143">
        <f ca="1">IFERROR(INDEX(X$269:X$305,MATCH($F34,$B$269:$B$305,0))/INDEX($D$269:$D$305,MATCH($F34,$B$269:$B$305,0)),SUMIFS('Input-Ext Allocators'!U$8:U$63,'Input-Ext Allocators'!$B$8:$B$63,$F34))*$D34</f>
        <v>0</v>
      </c>
      <c r="Y34" s="143">
        <f ca="1">IFERROR(INDEX(Y$269:Y$305,MATCH($F34,$B$269:$B$305,0))/INDEX($D$269:$D$305,MATCH($F34,$B$269:$B$305,0)),SUMIFS('Input-Ext Allocators'!V$8:V$63,'Input-Ext Allocators'!$B$8:$B$63,$F34))*$D34</f>
        <v>0</v>
      </c>
      <c r="Z34" s="143">
        <f ca="1">IFERROR(INDEX(Z$269:Z$305,MATCH($F34,$B$269:$B$305,0))/INDEX($D$269:$D$305,MATCH($F34,$B$269:$B$305,0)),SUMIFS('Input-Ext Allocators'!W$8:W$63,'Input-Ext Allocators'!$B$8:$B$63,$F34))*$D34</f>
        <v>0</v>
      </c>
    </row>
    <row r="35" spans="1:26" outlineLevel="1">
      <c r="A35" s="113">
        <f>IF(ISBLANK('Input-Accounts'!A35),"",'Input-Accounts'!A35)</f>
        <v>26</v>
      </c>
      <c r="B35" s="17" t="str">
        <f>IF(ISBLANK('Input-Accounts'!B35),"",'Input-Accounts'!B35)</f>
        <v>Mains Steel IP &lt;=2"</v>
      </c>
      <c r="C35" s="113">
        <f>IF(ISBLANK('Input-Accounts'!C35),"",'Input-Accounts'!C35)</f>
        <v>376.1</v>
      </c>
      <c r="D35" s="143">
        <f t="shared" ca="1" si="7"/>
        <v>0</v>
      </c>
      <c r="E35" s="143">
        <f t="shared" ca="1" si="8"/>
        <v>0</v>
      </c>
      <c r="F35" s="89" t="str" cm="1">
        <f t="array" aca="1" ref="F35" ca="1">IF(D35=0,"-",IF('Input-Accounts'!$E35&lt;&gt;0,'Input-Accounts'!$E35,INDEX('Input-Accounts'!$H35:$J35,,MATCH($F$6,'Input-Accounts'!$H$6:$J$6,0))))</f>
        <v>-</v>
      </c>
      <c r="G35" s="143">
        <f ca="1">IFERROR(INDEX(G$269:G$305,MATCH($F35,$B$269:$B$305,0))/INDEX($D$269:$D$305,MATCH($F35,$B$269:$B$305,0)),SUMIFS('Input-Ext Allocators'!D$8:D$63,'Input-Ext Allocators'!$B$8:$B$63,$F35))*$D35</f>
        <v>0</v>
      </c>
      <c r="H35" s="143">
        <f ca="1">IFERROR(INDEX(H$269:H$305,MATCH($F35,$B$269:$B$305,0))/INDEX($D$269:$D$305,MATCH($F35,$B$269:$B$305,0)),SUMIFS('Input-Ext Allocators'!E$8:E$63,'Input-Ext Allocators'!$B$8:$B$63,$F35))*$D35</f>
        <v>0</v>
      </c>
      <c r="I35" s="143">
        <f ca="1">IFERROR(INDEX(I$269:I$305,MATCH($F35,$B$269:$B$305,0))/INDEX($D$269:$D$305,MATCH($F35,$B$269:$B$305,0)),SUMIFS('Input-Ext Allocators'!F$8:F$63,'Input-Ext Allocators'!$B$8:$B$63,$F35))*$D35</f>
        <v>0</v>
      </c>
      <c r="J35" s="143">
        <f ca="1">IFERROR(INDEX(J$269:J$305,MATCH($F35,$B$269:$B$305,0))/INDEX($D$269:$D$305,MATCH($F35,$B$269:$B$305,0)),SUMIFS('Input-Ext Allocators'!G$8:G$63,'Input-Ext Allocators'!$B$8:$B$63,$F35))*$D35</f>
        <v>0</v>
      </c>
      <c r="K35" s="143">
        <f ca="1">IFERROR(INDEX(K$269:K$305,MATCH($F35,$B$269:$B$305,0))/INDEX($D$269:$D$305,MATCH($F35,$B$269:$B$305,0)),SUMIFS('Input-Ext Allocators'!H$8:H$63,'Input-Ext Allocators'!$B$8:$B$63,$F35))*$D35</f>
        <v>0</v>
      </c>
      <c r="L35" s="143">
        <f ca="1">IFERROR(INDEX(L$269:L$305,MATCH($F35,$B$269:$B$305,0))/INDEX($D$269:$D$305,MATCH($F35,$B$269:$B$305,0)),SUMIFS('Input-Ext Allocators'!I$8:I$63,'Input-Ext Allocators'!$B$8:$B$63,$F35))*$D35</f>
        <v>0</v>
      </c>
      <c r="M35" s="143">
        <f ca="1">IFERROR(INDEX(M$269:M$305,MATCH($F35,$B$269:$B$305,0))/INDEX($D$269:$D$305,MATCH($F35,$B$269:$B$305,0)),SUMIFS('Input-Ext Allocators'!J$8:J$63,'Input-Ext Allocators'!$B$8:$B$63,$F35))*$D35</f>
        <v>0</v>
      </c>
      <c r="N35" s="143">
        <f ca="1">IFERROR(INDEX(N$269:N$305,MATCH($F35,$B$269:$B$305,0))/INDEX($D$269:$D$305,MATCH($F35,$B$269:$B$305,0)),SUMIFS('Input-Ext Allocators'!K$8:K$63,'Input-Ext Allocators'!$B$8:$B$63,$F35))*$D35</f>
        <v>0</v>
      </c>
      <c r="O35" s="143">
        <f ca="1">IFERROR(INDEX(O$269:O$305,MATCH($F35,$B$269:$B$305,0))/INDEX($D$269:$D$305,MATCH($F35,$B$269:$B$305,0)),SUMIFS('Input-Ext Allocators'!L$8:L$63,'Input-Ext Allocators'!$B$8:$B$63,$F35))*$D35</f>
        <v>0</v>
      </c>
      <c r="P35" s="143">
        <f ca="1">IFERROR(INDEX(P$269:P$305,MATCH($F35,$B$269:$B$305,0))/INDEX($D$269:$D$305,MATCH($F35,$B$269:$B$305,0)),SUMIFS('Input-Ext Allocators'!M$8:M$63,'Input-Ext Allocators'!$B$8:$B$63,$F35))*$D35</f>
        <v>0</v>
      </c>
      <c r="Q35" s="143">
        <f ca="1">IFERROR(INDEX(Q$269:Q$305,MATCH($F35,$B$269:$B$305,0))/INDEX($D$269:$D$305,MATCH($F35,$B$269:$B$305,0)),SUMIFS('Input-Ext Allocators'!N$8:N$63,'Input-Ext Allocators'!$B$8:$B$63,$F35))*$D35</f>
        <v>0</v>
      </c>
      <c r="R35" s="143">
        <f ca="1">IFERROR(INDEX(R$269:R$305,MATCH($F35,$B$269:$B$305,0))/INDEX($D$269:$D$305,MATCH($F35,$B$269:$B$305,0)),SUMIFS('Input-Ext Allocators'!O$8:O$63,'Input-Ext Allocators'!$B$8:$B$63,$F35))*$D35</f>
        <v>0</v>
      </c>
      <c r="S35" s="143">
        <f ca="1">IFERROR(INDEX(S$269:S$305,MATCH($F35,$B$269:$B$305,0))/INDEX($D$269:$D$305,MATCH($F35,$B$269:$B$305,0)),SUMIFS('Input-Ext Allocators'!P$8:P$63,'Input-Ext Allocators'!$B$8:$B$63,$F35))*$D35</f>
        <v>0</v>
      </c>
      <c r="T35" s="143">
        <f ca="1">IFERROR(INDEX(T$269:T$305,MATCH($F35,$B$269:$B$305,0))/INDEX($D$269:$D$305,MATCH($F35,$B$269:$B$305,0)),SUMIFS('Input-Ext Allocators'!Q$8:Q$63,'Input-Ext Allocators'!$B$8:$B$63,$F35))*$D35</f>
        <v>0</v>
      </c>
      <c r="U35" s="143">
        <f ca="1">IFERROR(INDEX(U$269:U$305,MATCH($F35,$B$269:$B$305,0))/INDEX($D$269:$D$305,MATCH($F35,$B$269:$B$305,0)),SUMIFS('Input-Ext Allocators'!R$8:R$63,'Input-Ext Allocators'!$B$8:$B$63,$F35))*$D35</f>
        <v>0</v>
      </c>
      <c r="V35" s="143">
        <f ca="1">IFERROR(INDEX(V$269:V$305,MATCH($F35,$B$269:$B$305,0))/INDEX($D$269:$D$305,MATCH($F35,$B$269:$B$305,0)),SUMIFS('Input-Ext Allocators'!S$8:S$63,'Input-Ext Allocators'!$B$8:$B$63,$F35))*$D35</f>
        <v>0</v>
      </c>
      <c r="W35" s="143">
        <f ca="1">IFERROR(INDEX(W$269:W$305,MATCH($F35,$B$269:$B$305,0))/INDEX($D$269:$D$305,MATCH($F35,$B$269:$B$305,0)),SUMIFS('Input-Ext Allocators'!T$8:T$63,'Input-Ext Allocators'!$B$8:$B$63,$F35))*$D35</f>
        <v>0</v>
      </c>
      <c r="X35" s="143">
        <f ca="1">IFERROR(INDEX(X$269:X$305,MATCH($F35,$B$269:$B$305,0))/INDEX($D$269:$D$305,MATCH($F35,$B$269:$B$305,0)),SUMIFS('Input-Ext Allocators'!U$8:U$63,'Input-Ext Allocators'!$B$8:$B$63,$F35))*$D35</f>
        <v>0</v>
      </c>
      <c r="Y35" s="143">
        <f ca="1">IFERROR(INDEX(Y$269:Y$305,MATCH($F35,$B$269:$B$305,0))/INDEX($D$269:$D$305,MATCH($F35,$B$269:$B$305,0)),SUMIFS('Input-Ext Allocators'!V$8:V$63,'Input-Ext Allocators'!$B$8:$B$63,$F35))*$D35</f>
        <v>0</v>
      </c>
      <c r="Z35" s="143">
        <f ca="1">IFERROR(INDEX(Z$269:Z$305,MATCH($F35,$B$269:$B$305,0))/INDEX($D$269:$D$305,MATCH($F35,$B$269:$B$305,0)),SUMIFS('Input-Ext Allocators'!W$8:W$63,'Input-Ext Allocators'!$B$8:$B$63,$F35))*$D35</f>
        <v>0</v>
      </c>
    </row>
    <row r="36" spans="1:26" outlineLevel="1">
      <c r="A36" s="113">
        <f>IF(ISBLANK('Input-Accounts'!A36),"",'Input-Accounts'!A36)</f>
        <v>27</v>
      </c>
      <c r="B36" s="17" t="str">
        <f>IF(ISBLANK('Input-Accounts'!B36),"",'Input-Accounts'!B36)</f>
        <v>Mains Plastic IP 6"</v>
      </c>
      <c r="C36" s="113">
        <f>IF(ISBLANK('Input-Accounts'!C36),"",'Input-Accounts'!C36)</f>
        <v>376.1</v>
      </c>
      <c r="D36" s="143">
        <f t="shared" ca="1" si="7"/>
        <v>0</v>
      </c>
      <c r="E36" s="143">
        <f t="shared" ca="1" si="8"/>
        <v>0</v>
      </c>
      <c r="F36" s="89" t="str" cm="1">
        <f t="array" aca="1" ref="F36" ca="1">IF(D36=0,"-",IF('Input-Accounts'!$E36&lt;&gt;0,'Input-Accounts'!$E36,INDEX('Input-Accounts'!$H36:$J36,,MATCH($F$6,'Input-Accounts'!$H$6:$J$6,0))))</f>
        <v>-</v>
      </c>
      <c r="G36" s="143">
        <f ca="1">IFERROR(INDEX(G$269:G$305,MATCH($F36,$B$269:$B$305,0))/INDEX($D$269:$D$305,MATCH($F36,$B$269:$B$305,0)),SUMIFS('Input-Ext Allocators'!D$8:D$63,'Input-Ext Allocators'!$B$8:$B$63,$F36))*$D36</f>
        <v>0</v>
      </c>
      <c r="H36" s="143">
        <f ca="1">IFERROR(INDEX(H$269:H$305,MATCH($F36,$B$269:$B$305,0))/INDEX($D$269:$D$305,MATCH($F36,$B$269:$B$305,0)),SUMIFS('Input-Ext Allocators'!E$8:E$63,'Input-Ext Allocators'!$B$8:$B$63,$F36))*$D36</f>
        <v>0</v>
      </c>
      <c r="I36" s="143">
        <f ca="1">IFERROR(INDEX(I$269:I$305,MATCH($F36,$B$269:$B$305,0))/INDEX($D$269:$D$305,MATCH($F36,$B$269:$B$305,0)),SUMIFS('Input-Ext Allocators'!F$8:F$63,'Input-Ext Allocators'!$B$8:$B$63,$F36))*$D36</f>
        <v>0</v>
      </c>
      <c r="J36" s="143">
        <f ca="1">IFERROR(INDEX(J$269:J$305,MATCH($F36,$B$269:$B$305,0))/INDEX($D$269:$D$305,MATCH($F36,$B$269:$B$305,0)),SUMIFS('Input-Ext Allocators'!G$8:G$63,'Input-Ext Allocators'!$B$8:$B$63,$F36))*$D36</f>
        <v>0</v>
      </c>
      <c r="K36" s="143">
        <f ca="1">IFERROR(INDEX(K$269:K$305,MATCH($F36,$B$269:$B$305,0))/INDEX($D$269:$D$305,MATCH($F36,$B$269:$B$305,0)),SUMIFS('Input-Ext Allocators'!H$8:H$63,'Input-Ext Allocators'!$B$8:$B$63,$F36))*$D36</f>
        <v>0</v>
      </c>
      <c r="L36" s="143">
        <f ca="1">IFERROR(INDEX(L$269:L$305,MATCH($F36,$B$269:$B$305,0))/INDEX($D$269:$D$305,MATCH($F36,$B$269:$B$305,0)),SUMIFS('Input-Ext Allocators'!I$8:I$63,'Input-Ext Allocators'!$B$8:$B$63,$F36))*$D36</f>
        <v>0</v>
      </c>
      <c r="M36" s="143">
        <f ca="1">IFERROR(INDEX(M$269:M$305,MATCH($F36,$B$269:$B$305,0))/INDEX($D$269:$D$305,MATCH($F36,$B$269:$B$305,0)),SUMIFS('Input-Ext Allocators'!J$8:J$63,'Input-Ext Allocators'!$B$8:$B$63,$F36))*$D36</f>
        <v>0</v>
      </c>
      <c r="N36" s="143">
        <f ca="1">IFERROR(INDEX(N$269:N$305,MATCH($F36,$B$269:$B$305,0))/INDEX($D$269:$D$305,MATCH($F36,$B$269:$B$305,0)),SUMIFS('Input-Ext Allocators'!K$8:K$63,'Input-Ext Allocators'!$B$8:$B$63,$F36))*$D36</f>
        <v>0</v>
      </c>
      <c r="O36" s="143">
        <f ca="1">IFERROR(INDEX(O$269:O$305,MATCH($F36,$B$269:$B$305,0))/INDEX($D$269:$D$305,MATCH($F36,$B$269:$B$305,0)),SUMIFS('Input-Ext Allocators'!L$8:L$63,'Input-Ext Allocators'!$B$8:$B$63,$F36))*$D36</f>
        <v>0</v>
      </c>
      <c r="P36" s="143">
        <f ca="1">IFERROR(INDEX(P$269:P$305,MATCH($F36,$B$269:$B$305,0))/INDEX($D$269:$D$305,MATCH($F36,$B$269:$B$305,0)),SUMIFS('Input-Ext Allocators'!M$8:M$63,'Input-Ext Allocators'!$B$8:$B$63,$F36))*$D36</f>
        <v>0</v>
      </c>
      <c r="Q36" s="143">
        <f ca="1">IFERROR(INDEX(Q$269:Q$305,MATCH($F36,$B$269:$B$305,0))/INDEX($D$269:$D$305,MATCH($F36,$B$269:$B$305,0)),SUMIFS('Input-Ext Allocators'!N$8:N$63,'Input-Ext Allocators'!$B$8:$B$63,$F36))*$D36</f>
        <v>0</v>
      </c>
      <c r="R36" s="143">
        <f ca="1">IFERROR(INDEX(R$269:R$305,MATCH($F36,$B$269:$B$305,0))/INDEX($D$269:$D$305,MATCH($F36,$B$269:$B$305,0)),SUMIFS('Input-Ext Allocators'!O$8:O$63,'Input-Ext Allocators'!$B$8:$B$63,$F36))*$D36</f>
        <v>0</v>
      </c>
      <c r="S36" s="143">
        <f ca="1">IFERROR(INDEX(S$269:S$305,MATCH($F36,$B$269:$B$305,0))/INDEX($D$269:$D$305,MATCH($F36,$B$269:$B$305,0)),SUMIFS('Input-Ext Allocators'!P$8:P$63,'Input-Ext Allocators'!$B$8:$B$63,$F36))*$D36</f>
        <v>0</v>
      </c>
      <c r="T36" s="143">
        <f ca="1">IFERROR(INDEX(T$269:T$305,MATCH($F36,$B$269:$B$305,0))/INDEX($D$269:$D$305,MATCH($F36,$B$269:$B$305,0)),SUMIFS('Input-Ext Allocators'!Q$8:Q$63,'Input-Ext Allocators'!$B$8:$B$63,$F36))*$D36</f>
        <v>0</v>
      </c>
      <c r="U36" s="143">
        <f ca="1">IFERROR(INDEX(U$269:U$305,MATCH($F36,$B$269:$B$305,0))/INDEX($D$269:$D$305,MATCH($F36,$B$269:$B$305,0)),SUMIFS('Input-Ext Allocators'!R$8:R$63,'Input-Ext Allocators'!$B$8:$B$63,$F36))*$D36</f>
        <v>0</v>
      </c>
      <c r="V36" s="143">
        <f ca="1">IFERROR(INDEX(V$269:V$305,MATCH($F36,$B$269:$B$305,0))/INDEX($D$269:$D$305,MATCH($F36,$B$269:$B$305,0)),SUMIFS('Input-Ext Allocators'!S$8:S$63,'Input-Ext Allocators'!$B$8:$B$63,$F36))*$D36</f>
        <v>0</v>
      </c>
      <c r="W36" s="143">
        <f ca="1">IFERROR(INDEX(W$269:W$305,MATCH($F36,$B$269:$B$305,0))/INDEX($D$269:$D$305,MATCH($F36,$B$269:$B$305,0)),SUMIFS('Input-Ext Allocators'!T$8:T$63,'Input-Ext Allocators'!$B$8:$B$63,$F36))*$D36</f>
        <v>0</v>
      </c>
      <c r="X36" s="143">
        <f ca="1">IFERROR(INDEX(X$269:X$305,MATCH($F36,$B$269:$B$305,0))/INDEX($D$269:$D$305,MATCH($F36,$B$269:$B$305,0)),SUMIFS('Input-Ext Allocators'!U$8:U$63,'Input-Ext Allocators'!$B$8:$B$63,$F36))*$D36</f>
        <v>0</v>
      </c>
      <c r="Y36" s="143">
        <f ca="1">IFERROR(INDEX(Y$269:Y$305,MATCH($F36,$B$269:$B$305,0))/INDEX($D$269:$D$305,MATCH($F36,$B$269:$B$305,0)),SUMIFS('Input-Ext Allocators'!V$8:V$63,'Input-Ext Allocators'!$B$8:$B$63,$F36))*$D36</f>
        <v>0</v>
      </c>
      <c r="Z36" s="143">
        <f ca="1">IFERROR(INDEX(Z$269:Z$305,MATCH($F36,$B$269:$B$305,0))/INDEX($D$269:$D$305,MATCH($F36,$B$269:$B$305,0)),SUMIFS('Input-Ext Allocators'!W$8:W$63,'Input-Ext Allocators'!$B$8:$B$63,$F36))*$D36</f>
        <v>0</v>
      </c>
    </row>
    <row r="37" spans="1:26" outlineLevel="1">
      <c r="A37" s="113">
        <f>IF(ISBLANK('Input-Accounts'!A37),"",'Input-Accounts'!A37)</f>
        <v>28</v>
      </c>
      <c r="B37" s="17" t="str">
        <f>IF(ISBLANK('Input-Accounts'!B37),"",'Input-Accounts'!B37)</f>
        <v>Mains Plastic IP 4"</v>
      </c>
      <c r="C37" s="113">
        <f>IF(ISBLANK('Input-Accounts'!C37),"",'Input-Accounts'!C37)</f>
        <v>376.1</v>
      </c>
      <c r="D37" s="143">
        <f t="shared" ca="1" si="7"/>
        <v>0</v>
      </c>
      <c r="E37" s="143">
        <f t="shared" ca="1" si="8"/>
        <v>0</v>
      </c>
      <c r="F37" s="89" t="str" cm="1">
        <f t="array" aca="1" ref="F37" ca="1">IF(D37=0,"-",IF('Input-Accounts'!$E37&lt;&gt;0,'Input-Accounts'!$E37,INDEX('Input-Accounts'!$H37:$J37,,MATCH($F$6,'Input-Accounts'!$H$6:$J$6,0))))</f>
        <v>-</v>
      </c>
      <c r="G37" s="143">
        <f ca="1">IFERROR(INDEX(G$269:G$305,MATCH($F37,$B$269:$B$305,0))/INDEX($D$269:$D$305,MATCH($F37,$B$269:$B$305,0)),SUMIFS('Input-Ext Allocators'!D$8:D$63,'Input-Ext Allocators'!$B$8:$B$63,$F37))*$D37</f>
        <v>0</v>
      </c>
      <c r="H37" s="143">
        <f ca="1">IFERROR(INDEX(H$269:H$305,MATCH($F37,$B$269:$B$305,0))/INDEX($D$269:$D$305,MATCH($F37,$B$269:$B$305,0)),SUMIFS('Input-Ext Allocators'!E$8:E$63,'Input-Ext Allocators'!$B$8:$B$63,$F37))*$D37</f>
        <v>0</v>
      </c>
      <c r="I37" s="143">
        <f ca="1">IFERROR(INDEX(I$269:I$305,MATCH($F37,$B$269:$B$305,0))/INDEX($D$269:$D$305,MATCH($F37,$B$269:$B$305,0)),SUMIFS('Input-Ext Allocators'!F$8:F$63,'Input-Ext Allocators'!$B$8:$B$63,$F37))*$D37</f>
        <v>0</v>
      </c>
      <c r="J37" s="143">
        <f ca="1">IFERROR(INDEX(J$269:J$305,MATCH($F37,$B$269:$B$305,0))/INDEX($D$269:$D$305,MATCH($F37,$B$269:$B$305,0)),SUMIFS('Input-Ext Allocators'!G$8:G$63,'Input-Ext Allocators'!$B$8:$B$63,$F37))*$D37</f>
        <v>0</v>
      </c>
      <c r="K37" s="143">
        <f ca="1">IFERROR(INDEX(K$269:K$305,MATCH($F37,$B$269:$B$305,0))/INDEX($D$269:$D$305,MATCH($F37,$B$269:$B$305,0)),SUMIFS('Input-Ext Allocators'!H$8:H$63,'Input-Ext Allocators'!$B$8:$B$63,$F37))*$D37</f>
        <v>0</v>
      </c>
      <c r="L37" s="143">
        <f ca="1">IFERROR(INDEX(L$269:L$305,MATCH($F37,$B$269:$B$305,0))/INDEX($D$269:$D$305,MATCH($F37,$B$269:$B$305,0)),SUMIFS('Input-Ext Allocators'!I$8:I$63,'Input-Ext Allocators'!$B$8:$B$63,$F37))*$D37</f>
        <v>0</v>
      </c>
      <c r="M37" s="143">
        <f ca="1">IFERROR(INDEX(M$269:M$305,MATCH($F37,$B$269:$B$305,0))/INDEX($D$269:$D$305,MATCH($F37,$B$269:$B$305,0)),SUMIFS('Input-Ext Allocators'!J$8:J$63,'Input-Ext Allocators'!$B$8:$B$63,$F37))*$D37</f>
        <v>0</v>
      </c>
      <c r="N37" s="143">
        <f ca="1">IFERROR(INDEX(N$269:N$305,MATCH($F37,$B$269:$B$305,0))/INDEX($D$269:$D$305,MATCH($F37,$B$269:$B$305,0)),SUMIFS('Input-Ext Allocators'!K$8:K$63,'Input-Ext Allocators'!$B$8:$B$63,$F37))*$D37</f>
        <v>0</v>
      </c>
      <c r="O37" s="143">
        <f ca="1">IFERROR(INDEX(O$269:O$305,MATCH($F37,$B$269:$B$305,0))/INDEX($D$269:$D$305,MATCH($F37,$B$269:$B$305,0)),SUMIFS('Input-Ext Allocators'!L$8:L$63,'Input-Ext Allocators'!$B$8:$B$63,$F37))*$D37</f>
        <v>0</v>
      </c>
      <c r="P37" s="143">
        <f ca="1">IFERROR(INDEX(P$269:P$305,MATCH($F37,$B$269:$B$305,0))/INDEX($D$269:$D$305,MATCH($F37,$B$269:$B$305,0)),SUMIFS('Input-Ext Allocators'!M$8:M$63,'Input-Ext Allocators'!$B$8:$B$63,$F37))*$D37</f>
        <v>0</v>
      </c>
      <c r="Q37" s="143">
        <f ca="1">IFERROR(INDEX(Q$269:Q$305,MATCH($F37,$B$269:$B$305,0))/INDEX($D$269:$D$305,MATCH($F37,$B$269:$B$305,0)),SUMIFS('Input-Ext Allocators'!N$8:N$63,'Input-Ext Allocators'!$B$8:$B$63,$F37))*$D37</f>
        <v>0</v>
      </c>
      <c r="R37" s="143">
        <f ca="1">IFERROR(INDEX(R$269:R$305,MATCH($F37,$B$269:$B$305,0))/INDEX($D$269:$D$305,MATCH($F37,$B$269:$B$305,0)),SUMIFS('Input-Ext Allocators'!O$8:O$63,'Input-Ext Allocators'!$B$8:$B$63,$F37))*$D37</f>
        <v>0</v>
      </c>
      <c r="S37" s="143">
        <f ca="1">IFERROR(INDEX(S$269:S$305,MATCH($F37,$B$269:$B$305,0))/INDEX($D$269:$D$305,MATCH($F37,$B$269:$B$305,0)),SUMIFS('Input-Ext Allocators'!P$8:P$63,'Input-Ext Allocators'!$B$8:$B$63,$F37))*$D37</f>
        <v>0</v>
      </c>
      <c r="T37" s="143">
        <f ca="1">IFERROR(INDEX(T$269:T$305,MATCH($F37,$B$269:$B$305,0))/INDEX($D$269:$D$305,MATCH($F37,$B$269:$B$305,0)),SUMIFS('Input-Ext Allocators'!Q$8:Q$63,'Input-Ext Allocators'!$B$8:$B$63,$F37))*$D37</f>
        <v>0</v>
      </c>
      <c r="U37" s="143">
        <f ca="1">IFERROR(INDEX(U$269:U$305,MATCH($F37,$B$269:$B$305,0))/INDEX($D$269:$D$305,MATCH($F37,$B$269:$B$305,0)),SUMIFS('Input-Ext Allocators'!R$8:R$63,'Input-Ext Allocators'!$B$8:$B$63,$F37))*$D37</f>
        <v>0</v>
      </c>
      <c r="V37" s="143">
        <f ca="1">IFERROR(INDEX(V$269:V$305,MATCH($F37,$B$269:$B$305,0))/INDEX($D$269:$D$305,MATCH($F37,$B$269:$B$305,0)),SUMIFS('Input-Ext Allocators'!S$8:S$63,'Input-Ext Allocators'!$B$8:$B$63,$F37))*$D37</f>
        <v>0</v>
      </c>
      <c r="W37" s="143">
        <f ca="1">IFERROR(INDEX(W$269:W$305,MATCH($F37,$B$269:$B$305,0))/INDEX($D$269:$D$305,MATCH($F37,$B$269:$B$305,0)),SUMIFS('Input-Ext Allocators'!T$8:T$63,'Input-Ext Allocators'!$B$8:$B$63,$F37))*$D37</f>
        <v>0</v>
      </c>
      <c r="X37" s="143">
        <f ca="1">IFERROR(INDEX(X$269:X$305,MATCH($F37,$B$269:$B$305,0))/INDEX($D$269:$D$305,MATCH($F37,$B$269:$B$305,0)),SUMIFS('Input-Ext Allocators'!U$8:U$63,'Input-Ext Allocators'!$B$8:$B$63,$F37))*$D37</f>
        <v>0</v>
      </c>
      <c r="Y37" s="143">
        <f ca="1">IFERROR(INDEX(Y$269:Y$305,MATCH($F37,$B$269:$B$305,0))/INDEX($D$269:$D$305,MATCH($F37,$B$269:$B$305,0)),SUMIFS('Input-Ext Allocators'!V$8:V$63,'Input-Ext Allocators'!$B$8:$B$63,$F37))*$D37</f>
        <v>0</v>
      </c>
      <c r="Z37" s="143">
        <f ca="1">IFERROR(INDEX(Z$269:Z$305,MATCH($F37,$B$269:$B$305,0))/INDEX($D$269:$D$305,MATCH($F37,$B$269:$B$305,0)),SUMIFS('Input-Ext Allocators'!W$8:W$63,'Input-Ext Allocators'!$B$8:$B$63,$F37))*$D37</f>
        <v>0</v>
      </c>
    </row>
    <row r="38" spans="1:26" outlineLevel="1">
      <c r="A38" s="113">
        <f>IF(ISBLANK('Input-Accounts'!A38),"",'Input-Accounts'!A38)</f>
        <v>29</v>
      </c>
      <c r="B38" s="17" t="str">
        <f>IF(ISBLANK('Input-Accounts'!B38),"",'Input-Accounts'!B38)</f>
        <v>Mains Plastic IP 2"</v>
      </c>
      <c r="C38" s="113">
        <f>IF(ISBLANK('Input-Accounts'!C38),"",'Input-Accounts'!C38)</f>
        <v>376.1</v>
      </c>
      <c r="D38" s="143">
        <f t="shared" ca="1" si="7"/>
        <v>0</v>
      </c>
      <c r="E38" s="143">
        <f t="shared" ca="1" si="8"/>
        <v>0</v>
      </c>
      <c r="F38" s="89" t="str" cm="1">
        <f t="array" aca="1" ref="F38" ca="1">IF(D38=0,"-",IF('Input-Accounts'!$E38&lt;&gt;0,'Input-Accounts'!$E38,INDEX('Input-Accounts'!$H38:$J38,,MATCH($F$6,'Input-Accounts'!$H$6:$J$6,0))))</f>
        <v>-</v>
      </c>
      <c r="G38" s="143">
        <f ca="1">IFERROR(INDEX(G$269:G$305,MATCH($F38,$B$269:$B$305,0))/INDEX($D$269:$D$305,MATCH($F38,$B$269:$B$305,0)),SUMIFS('Input-Ext Allocators'!D$8:D$63,'Input-Ext Allocators'!$B$8:$B$63,$F38))*$D38</f>
        <v>0</v>
      </c>
      <c r="H38" s="143">
        <f ca="1">IFERROR(INDEX(H$269:H$305,MATCH($F38,$B$269:$B$305,0))/INDEX($D$269:$D$305,MATCH($F38,$B$269:$B$305,0)),SUMIFS('Input-Ext Allocators'!E$8:E$63,'Input-Ext Allocators'!$B$8:$B$63,$F38))*$D38</f>
        <v>0</v>
      </c>
      <c r="I38" s="143">
        <f ca="1">IFERROR(INDEX(I$269:I$305,MATCH($F38,$B$269:$B$305,0))/INDEX($D$269:$D$305,MATCH($F38,$B$269:$B$305,0)),SUMIFS('Input-Ext Allocators'!F$8:F$63,'Input-Ext Allocators'!$B$8:$B$63,$F38))*$D38</f>
        <v>0</v>
      </c>
      <c r="J38" s="143">
        <f ca="1">IFERROR(INDEX(J$269:J$305,MATCH($F38,$B$269:$B$305,0))/INDEX($D$269:$D$305,MATCH($F38,$B$269:$B$305,0)),SUMIFS('Input-Ext Allocators'!G$8:G$63,'Input-Ext Allocators'!$B$8:$B$63,$F38))*$D38</f>
        <v>0</v>
      </c>
      <c r="K38" s="143">
        <f ca="1">IFERROR(INDEX(K$269:K$305,MATCH($F38,$B$269:$B$305,0))/INDEX($D$269:$D$305,MATCH($F38,$B$269:$B$305,0)),SUMIFS('Input-Ext Allocators'!H$8:H$63,'Input-Ext Allocators'!$B$8:$B$63,$F38))*$D38</f>
        <v>0</v>
      </c>
      <c r="L38" s="143">
        <f ca="1">IFERROR(INDEX(L$269:L$305,MATCH($F38,$B$269:$B$305,0))/INDEX($D$269:$D$305,MATCH($F38,$B$269:$B$305,0)),SUMIFS('Input-Ext Allocators'!I$8:I$63,'Input-Ext Allocators'!$B$8:$B$63,$F38))*$D38</f>
        <v>0</v>
      </c>
      <c r="M38" s="143">
        <f ca="1">IFERROR(INDEX(M$269:M$305,MATCH($F38,$B$269:$B$305,0))/INDEX($D$269:$D$305,MATCH($F38,$B$269:$B$305,0)),SUMIFS('Input-Ext Allocators'!J$8:J$63,'Input-Ext Allocators'!$B$8:$B$63,$F38))*$D38</f>
        <v>0</v>
      </c>
      <c r="N38" s="143">
        <f ca="1">IFERROR(INDEX(N$269:N$305,MATCH($F38,$B$269:$B$305,0))/INDEX($D$269:$D$305,MATCH($F38,$B$269:$B$305,0)),SUMIFS('Input-Ext Allocators'!K$8:K$63,'Input-Ext Allocators'!$B$8:$B$63,$F38))*$D38</f>
        <v>0</v>
      </c>
      <c r="O38" s="143">
        <f ca="1">IFERROR(INDEX(O$269:O$305,MATCH($F38,$B$269:$B$305,0))/INDEX($D$269:$D$305,MATCH($F38,$B$269:$B$305,0)),SUMIFS('Input-Ext Allocators'!L$8:L$63,'Input-Ext Allocators'!$B$8:$B$63,$F38))*$D38</f>
        <v>0</v>
      </c>
      <c r="P38" s="143">
        <f ca="1">IFERROR(INDEX(P$269:P$305,MATCH($F38,$B$269:$B$305,0))/INDEX($D$269:$D$305,MATCH($F38,$B$269:$B$305,0)),SUMIFS('Input-Ext Allocators'!M$8:M$63,'Input-Ext Allocators'!$B$8:$B$63,$F38))*$D38</f>
        <v>0</v>
      </c>
      <c r="Q38" s="143">
        <f ca="1">IFERROR(INDEX(Q$269:Q$305,MATCH($F38,$B$269:$B$305,0))/INDEX($D$269:$D$305,MATCH($F38,$B$269:$B$305,0)),SUMIFS('Input-Ext Allocators'!N$8:N$63,'Input-Ext Allocators'!$B$8:$B$63,$F38))*$D38</f>
        <v>0</v>
      </c>
      <c r="R38" s="143">
        <f ca="1">IFERROR(INDEX(R$269:R$305,MATCH($F38,$B$269:$B$305,0))/INDEX($D$269:$D$305,MATCH($F38,$B$269:$B$305,0)),SUMIFS('Input-Ext Allocators'!O$8:O$63,'Input-Ext Allocators'!$B$8:$B$63,$F38))*$D38</f>
        <v>0</v>
      </c>
      <c r="S38" s="143">
        <f ca="1">IFERROR(INDEX(S$269:S$305,MATCH($F38,$B$269:$B$305,0))/INDEX($D$269:$D$305,MATCH($F38,$B$269:$B$305,0)),SUMIFS('Input-Ext Allocators'!P$8:P$63,'Input-Ext Allocators'!$B$8:$B$63,$F38))*$D38</f>
        <v>0</v>
      </c>
      <c r="T38" s="143">
        <f ca="1">IFERROR(INDEX(T$269:T$305,MATCH($F38,$B$269:$B$305,0))/INDEX($D$269:$D$305,MATCH($F38,$B$269:$B$305,0)),SUMIFS('Input-Ext Allocators'!Q$8:Q$63,'Input-Ext Allocators'!$B$8:$B$63,$F38))*$D38</f>
        <v>0</v>
      </c>
      <c r="U38" s="143">
        <f ca="1">IFERROR(INDEX(U$269:U$305,MATCH($F38,$B$269:$B$305,0))/INDEX($D$269:$D$305,MATCH($F38,$B$269:$B$305,0)),SUMIFS('Input-Ext Allocators'!R$8:R$63,'Input-Ext Allocators'!$B$8:$B$63,$F38))*$D38</f>
        <v>0</v>
      </c>
      <c r="V38" s="143">
        <f ca="1">IFERROR(INDEX(V$269:V$305,MATCH($F38,$B$269:$B$305,0))/INDEX($D$269:$D$305,MATCH($F38,$B$269:$B$305,0)),SUMIFS('Input-Ext Allocators'!S$8:S$63,'Input-Ext Allocators'!$B$8:$B$63,$F38))*$D38</f>
        <v>0</v>
      </c>
      <c r="W38" s="143">
        <f ca="1">IFERROR(INDEX(W$269:W$305,MATCH($F38,$B$269:$B$305,0))/INDEX($D$269:$D$305,MATCH($F38,$B$269:$B$305,0)),SUMIFS('Input-Ext Allocators'!T$8:T$63,'Input-Ext Allocators'!$B$8:$B$63,$F38))*$D38</f>
        <v>0</v>
      </c>
      <c r="X38" s="143">
        <f ca="1">IFERROR(INDEX(X$269:X$305,MATCH($F38,$B$269:$B$305,0))/INDEX($D$269:$D$305,MATCH($F38,$B$269:$B$305,0)),SUMIFS('Input-Ext Allocators'!U$8:U$63,'Input-Ext Allocators'!$B$8:$B$63,$F38))*$D38</f>
        <v>0</v>
      </c>
      <c r="Y38" s="143">
        <f ca="1">IFERROR(INDEX(Y$269:Y$305,MATCH($F38,$B$269:$B$305,0))/INDEX($D$269:$D$305,MATCH($F38,$B$269:$B$305,0)),SUMIFS('Input-Ext Allocators'!V$8:V$63,'Input-Ext Allocators'!$B$8:$B$63,$F38))*$D38</f>
        <v>0</v>
      </c>
      <c r="Z38" s="143">
        <f ca="1">IFERROR(INDEX(Z$269:Z$305,MATCH($F38,$B$269:$B$305,0))/INDEX($D$269:$D$305,MATCH($F38,$B$269:$B$305,0)),SUMIFS('Input-Ext Allocators'!W$8:W$63,'Input-Ext Allocators'!$B$8:$B$63,$F38))*$D38</f>
        <v>0</v>
      </c>
    </row>
    <row r="39" spans="1:26" outlineLevel="1">
      <c r="A39" s="113">
        <f>IF(ISBLANK('Input-Accounts'!A39),"",'Input-Accounts'!A39)</f>
        <v>30</v>
      </c>
      <c r="B39" s="17" t="str">
        <f>IF(ISBLANK('Input-Accounts'!B39),"",'Input-Accounts'!B39)</f>
        <v>Mains - Direct</v>
      </c>
      <c r="C39" s="113">
        <f>IF(ISBLANK('Input-Accounts'!C39),"",'Input-Accounts'!C39)</f>
        <v>376.1</v>
      </c>
      <c r="D39" s="143">
        <f t="shared" ca="1" si="7"/>
        <v>0</v>
      </c>
      <c r="E39" s="143">
        <f t="shared" ca="1" si="8"/>
        <v>0</v>
      </c>
      <c r="F39" s="89" t="str" cm="1">
        <f t="array" aca="1" ref="F39" ca="1">IF(D39=0,"-",IF('Input-Accounts'!$E39&lt;&gt;0,'Input-Accounts'!$E39,INDEX('Input-Accounts'!$H39:$J39,,MATCH($F$6,'Input-Accounts'!$H$6:$J$6,0))))</f>
        <v>-</v>
      </c>
      <c r="G39" s="143">
        <f ca="1">IFERROR(INDEX(G$269:G$305,MATCH($F39,$B$269:$B$305,0))/INDEX($D$269:$D$305,MATCH($F39,$B$269:$B$305,0)),SUMIFS('Input-Ext Allocators'!D$8:D$63,'Input-Ext Allocators'!$B$8:$B$63,$F39))*$D39</f>
        <v>0</v>
      </c>
      <c r="H39" s="143">
        <f ca="1">IFERROR(INDEX(H$269:H$305,MATCH($F39,$B$269:$B$305,0))/INDEX($D$269:$D$305,MATCH($F39,$B$269:$B$305,0)),SUMIFS('Input-Ext Allocators'!E$8:E$63,'Input-Ext Allocators'!$B$8:$B$63,$F39))*$D39</f>
        <v>0</v>
      </c>
      <c r="I39" s="143">
        <f ca="1">IFERROR(INDEX(I$269:I$305,MATCH($F39,$B$269:$B$305,0))/INDEX($D$269:$D$305,MATCH($F39,$B$269:$B$305,0)),SUMIFS('Input-Ext Allocators'!F$8:F$63,'Input-Ext Allocators'!$B$8:$B$63,$F39))*$D39</f>
        <v>0</v>
      </c>
      <c r="J39" s="143">
        <f ca="1">IFERROR(INDEX(J$269:J$305,MATCH($F39,$B$269:$B$305,0))/INDEX($D$269:$D$305,MATCH($F39,$B$269:$B$305,0)),SUMIFS('Input-Ext Allocators'!G$8:G$63,'Input-Ext Allocators'!$B$8:$B$63,$F39))*$D39</f>
        <v>0</v>
      </c>
      <c r="K39" s="143">
        <f ca="1">IFERROR(INDEX(K$269:K$305,MATCH($F39,$B$269:$B$305,0))/INDEX($D$269:$D$305,MATCH($F39,$B$269:$B$305,0)),SUMIFS('Input-Ext Allocators'!H$8:H$63,'Input-Ext Allocators'!$B$8:$B$63,$F39))*$D39</f>
        <v>0</v>
      </c>
      <c r="L39" s="143">
        <f ca="1">IFERROR(INDEX(L$269:L$305,MATCH($F39,$B$269:$B$305,0))/INDEX($D$269:$D$305,MATCH($F39,$B$269:$B$305,0)),SUMIFS('Input-Ext Allocators'!I$8:I$63,'Input-Ext Allocators'!$B$8:$B$63,$F39))*$D39</f>
        <v>0</v>
      </c>
      <c r="M39" s="143">
        <f ca="1">IFERROR(INDEX(M$269:M$305,MATCH($F39,$B$269:$B$305,0))/INDEX($D$269:$D$305,MATCH($F39,$B$269:$B$305,0)),SUMIFS('Input-Ext Allocators'!J$8:J$63,'Input-Ext Allocators'!$B$8:$B$63,$F39))*$D39</f>
        <v>0</v>
      </c>
      <c r="N39" s="143">
        <f ca="1">IFERROR(INDEX(N$269:N$305,MATCH($F39,$B$269:$B$305,0))/INDEX($D$269:$D$305,MATCH($F39,$B$269:$B$305,0)),SUMIFS('Input-Ext Allocators'!K$8:K$63,'Input-Ext Allocators'!$B$8:$B$63,$F39))*$D39</f>
        <v>0</v>
      </c>
      <c r="O39" s="143">
        <f ca="1">IFERROR(INDEX(O$269:O$305,MATCH($F39,$B$269:$B$305,0))/INDEX($D$269:$D$305,MATCH($F39,$B$269:$B$305,0)),SUMIFS('Input-Ext Allocators'!L$8:L$63,'Input-Ext Allocators'!$B$8:$B$63,$F39))*$D39</f>
        <v>0</v>
      </c>
      <c r="P39" s="143">
        <f ca="1">IFERROR(INDEX(P$269:P$305,MATCH($F39,$B$269:$B$305,0))/INDEX($D$269:$D$305,MATCH($F39,$B$269:$B$305,0)),SUMIFS('Input-Ext Allocators'!M$8:M$63,'Input-Ext Allocators'!$B$8:$B$63,$F39))*$D39</f>
        <v>0</v>
      </c>
      <c r="Q39" s="143">
        <f ca="1">IFERROR(INDEX(Q$269:Q$305,MATCH($F39,$B$269:$B$305,0))/INDEX($D$269:$D$305,MATCH($F39,$B$269:$B$305,0)),SUMIFS('Input-Ext Allocators'!N$8:N$63,'Input-Ext Allocators'!$B$8:$B$63,$F39))*$D39</f>
        <v>0</v>
      </c>
      <c r="R39" s="143">
        <f ca="1">IFERROR(INDEX(R$269:R$305,MATCH($F39,$B$269:$B$305,0))/INDEX($D$269:$D$305,MATCH($F39,$B$269:$B$305,0)),SUMIFS('Input-Ext Allocators'!O$8:O$63,'Input-Ext Allocators'!$B$8:$B$63,$F39))*$D39</f>
        <v>0</v>
      </c>
      <c r="S39" s="143">
        <f ca="1">IFERROR(INDEX(S$269:S$305,MATCH($F39,$B$269:$B$305,0))/INDEX($D$269:$D$305,MATCH($F39,$B$269:$B$305,0)),SUMIFS('Input-Ext Allocators'!P$8:P$63,'Input-Ext Allocators'!$B$8:$B$63,$F39))*$D39</f>
        <v>0</v>
      </c>
      <c r="T39" s="143">
        <f ca="1">IFERROR(INDEX(T$269:T$305,MATCH($F39,$B$269:$B$305,0))/INDEX($D$269:$D$305,MATCH($F39,$B$269:$B$305,0)),SUMIFS('Input-Ext Allocators'!Q$8:Q$63,'Input-Ext Allocators'!$B$8:$B$63,$F39))*$D39</f>
        <v>0</v>
      </c>
      <c r="U39" s="143">
        <f ca="1">IFERROR(INDEX(U$269:U$305,MATCH($F39,$B$269:$B$305,0))/INDEX($D$269:$D$305,MATCH($F39,$B$269:$B$305,0)),SUMIFS('Input-Ext Allocators'!R$8:R$63,'Input-Ext Allocators'!$B$8:$B$63,$F39))*$D39</f>
        <v>0</v>
      </c>
      <c r="V39" s="143">
        <f ca="1">IFERROR(INDEX(V$269:V$305,MATCH($F39,$B$269:$B$305,0))/INDEX($D$269:$D$305,MATCH($F39,$B$269:$B$305,0)),SUMIFS('Input-Ext Allocators'!S$8:S$63,'Input-Ext Allocators'!$B$8:$B$63,$F39))*$D39</f>
        <v>0</v>
      </c>
      <c r="W39" s="143">
        <f ca="1">IFERROR(INDEX(W$269:W$305,MATCH($F39,$B$269:$B$305,0))/INDEX($D$269:$D$305,MATCH($F39,$B$269:$B$305,0)),SUMIFS('Input-Ext Allocators'!T$8:T$63,'Input-Ext Allocators'!$B$8:$B$63,$F39))*$D39</f>
        <v>0</v>
      </c>
      <c r="X39" s="143">
        <f ca="1">IFERROR(INDEX(X$269:X$305,MATCH($F39,$B$269:$B$305,0))/INDEX($D$269:$D$305,MATCH($F39,$B$269:$B$305,0)),SUMIFS('Input-Ext Allocators'!U$8:U$63,'Input-Ext Allocators'!$B$8:$B$63,$F39))*$D39</f>
        <v>0</v>
      </c>
      <c r="Y39" s="143">
        <f ca="1">IFERROR(INDEX(Y$269:Y$305,MATCH($F39,$B$269:$B$305,0))/INDEX($D$269:$D$305,MATCH($F39,$B$269:$B$305,0)),SUMIFS('Input-Ext Allocators'!V$8:V$63,'Input-Ext Allocators'!$B$8:$B$63,$F39))*$D39</f>
        <v>0</v>
      </c>
      <c r="Z39" s="143">
        <f ca="1">IFERROR(INDEX(Z$269:Z$305,MATCH($F39,$B$269:$B$305,0))/INDEX($D$269:$D$305,MATCH($F39,$B$269:$B$305,0)),SUMIFS('Input-Ext Allocators'!W$8:W$63,'Input-Ext Allocators'!$B$8:$B$63,$F39))*$D39</f>
        <v>0</v>
      </c>
    </row>
    <row r="40" spans="1:26" outlineLevel="1">
      <c r="A40" s="113">
        <f>IF(ISBLANK('Input-Accounts'!A40),"",'Input-Accounts'!A40)</f>
        <v>31</v>
      </c>
      <c r="B40" s="17" t="str">
        <f>IF(ISBLANK('Input-Accounts'!B40),"",'Input-Accounts'!B40)</f>
        <v>Compressor Station</v>
      </c>
      <c r="C40" s="113">
        <f>IF(ISBLANK('Input-Accounts'!C40),"",'Input-Accounts'!C40)</f>
        <v>377</v>
      </c>
      <c r="D40" s="143">
        <f t="shared" ca="1" si="7"/>
        <v>0</v>
      </c>
      <c r="E40" s="143">
        <f t="shared" ca="1" si="8"/>
        <v>0</v>
      </c>
      <c r="F40" s="89" t="str" cm="1">
        <f t="array" aca="1" ref="F40" ca="1">IF(D40=0,"-",IF('Input-Accounts'!$E40&lt;&gt;0,'Input-Accounts'!$E40,INDEX('Input-Accounts'!$H40:$J40,,MATCH($F$6,'Input-Accounts'!$H$6:$J$6,0))))</f>
        <v>-</v>
      </c>
      <c r="G40" s="143">
        <f ca="1">IFERROR(INDEX(G$269:G$305,MATCH($F40,$B$269:$B$305,0))/INDEX($D$269:$D$305,MATCH($F40,$B$269:$B$305,0)),SUMIFS('Input-Ext Allocators'!D$8:D$63,'Input-Ext Allocators'!$B$8:$B$63,$F40))*$D40</f>
        <v>0</v>
      </c>
      <c r="H40" s="143">
        <f ca="1">IFERROR(INDEX(H$269:H$305,MATCH($F40,$B$269:$B$305,0))/INDEX($D$269:$D$305,MATCH($F40,$B$269:$B$305,0)),SUMIFS('Input-Ext Allocators'!E$8:E$63,'Input-Ext Allocators'!$B$8:$B$63,$F40))*$D40</f>
        <v>0</v>
      </c>
      <c r="I40" s="143">
        <f ca="1">IFERROR(INDEX(I$269:I$305,MATCH($F40,$B$269:$B$305,0))/INDEX($D$269:$D$305,MATCH($F40,$B$269:$B$305,0)),SUMIFS('Input-Ext Allocators'!F$8:F$63,'Input-Ext Allocators'!$B$8:$B$63,$F40))*$D40</f>
        <v>0</v>
      </c>
      <c r="J40" s="143">
        <f ca="1">IFERROR(INDEX(J$269:J$305,MATCH($F40,$B$269:$B$305,0))/INDEX($D$269:$D$305,MATCH($F40,$B$269:$B$305,0)),SUMIFS('Input-Ext Allocators'!G$8:G$63,'Input-Ext Allocators'!$B$8:$B$63,$F40))*$D40</f>
        <v>0</v>
      </c>
      <c r="K40" s="143">
        <f ca="1">IFERROR(INDEX(K$269:K$305,MATCH($F40,$B$269:$B$305,0))/INDEX($D$269:$D$305,MATCH($F40,$B$269:$B$305,0)),SUMIFS('Input-Ext Allocators'!H$8:H$63,'Input-Ext Allocators'!$B$8:$B$63,$F40))*$D40</f>
        <v>0</v>
      </c>
      <c r="L40" s="143">
        <f ca="1">IFERROR(INDEX(L$269:L$305,MATCH($F40,$B$269:$B$305,0))/INDEX($D$269:$D$305,MATCH($F40,$B$269:$B$305,0)),SUMIFS('Input-Ext Allocators'!I$8:I$63,'Input-Ext Allocators'!$B$8:$B$63,$F40))*$D40</f>
        <v>0</v>
      </c>
      <c r="M40" s="143">
        <f ca="1">IFERROR(INDEX(M$269:M$305,MATCH($F40,$B$269:$B$305,0))/INDEX($D$269:$D$305,MATCH($F40,$B$269:$B$305,0)),SUMIFS('Input-Ext Allocators'!J$8:J$63,'Input-Ext Allocators'!$B$8:$B$63,$F40))*$D40</f>
        <v>0</v>
      </c>
      <c r="N40" s="143">
        <f ca="1">IFERROR(INDEX(N$269:N$305,MATCH($F40,$B$269:$B$305,0))/INDEX($D$269:$D$305,MATCH($F40,$B$269:$B$305,0)),SUMIFS('Input-Ext Allocators'!K$8:K$63,'Input-Ext Allocators'!$B$8:$B$63,$F40))*$D40</f>
        <v>0</v>
      </c>
      <c r="O40" s="143">
        <f ca="1">IFERROR(INDEX(O$269:O$305,MATCH($F40,$B$269:$B$305,0))/INDEX($D$269:$D$305,MATCH($F40,$B$269:$B$305,0)),SUMIFS('Input-Ext Allocators'!L$8:L$63,'Input-Ext Allocators'!$B$8:$B$63,$F40))*$D40</f>
        <v>0</v>
      </c>
      <c r="P40" s="143">
        <f ca="1">IFERROR(INDEX(P$269:P$305,MATCH($F40,$B$269:$B$305,0))/INDEX($D$269:$D$305,MATCH($F40,$B$269:$B$305,0)),SUMIFS('Input-Ext Allocators'!M$8:M$63,'Input-Ext Allocators'!$B$8:$B$63,$F40))*$D40</f>
        <v>0</v>
      </c>
      <c r="Q40" s="143">
        <f ca="1">IFERROR(INDEX(Q$269:Q$305,MATCH($F40,$B$269:$B$305,0))/INDEX($D$269:$D$305,MATCH($F40,$B$269:$B$305,0)),SUMIFS('Input-Ext Allocators'!N$8:N$63,'Input-Ext Allocators'!$B$8:$B$63,$F40))*$D40</f>
        <v>0</v>
      </c>
      <c r="R40" s="143">
        <f ca="1">IFERROR(INDEX(R$269:R$305,MATCH($F40,$B$269:$B$305,0))/INDEX($D$269:$D$305,MATCH($F40,$B$269:$B$305,0)),SUMIFS('Input-Ext Allocators'!O$8:O$63,'Input-Ext Allocators'!$B$8:$B$63,$F40))*$D40</f>
        <v>0</v>
      </c>
      <c r="S40" s="143">
        <f ca="1">IFERROR(INDEX(S$269:S$305,MATCH($F40,$B$269:$B$305,0))/INDEX($D$269:$D$305,MATCH($F40,$B$269:$B$305,0)),SUMIFS('Input-Ext Allocators'!P$8:P$63,'Input-Ext Allocators'!$B$8:$B$63,$F40))*$D40</f>
        <v>0</v>
      </c>
      <c r="T40" s="143">
        <f ca="1">IFERROR(INDEX(T$269:T$305,MATCH($F40,$B$269:$B$305,0))/INDEX($D$269:$D$305,MATCH($F40,$B$269:$B$305,0)),SUMIFS('Input-Ext Allocators'!Q$8:Q$63,'Input-Ext Allocators'!$B$8:$B$63,$F40))*$D40</f>
        <v>0</v>
      </c>
      <c r="U40" s="143">
        <f ca="1">IFERROR(INDEX(U$269:U$305,MATCH($F40,$B$269:$B$305,0))/INDEX($D$269:$D$305,MATCH($F40,$B$269:$B$305,0)),SUMIFS('Input-Ext Allocators'!R$8:R$63,'Input-Ext Allocators'!$B$8:$B$63,$F40))*$D40</f>
        <v>0</v>
      </c>
      <c r="V40" s="143">
        <f ca="1">IFERROR(INDEX(V$269:V$305,MATCH($F40,$B$269:$B$305,0))/INDEX($D$269:$D$305,MATCH($F40,$B$269:$B$305,0)),SUMIFS('Input-Ext Allocators'!S$8:S$63,'Input-Ext Allocators'!$B$8:$B$63,$F40))*$D40</f>
        <v>0</v>
      </c>
      <c r="W40" s="143">
        <f ca="1">IFERROR(INDEX(W$269:W$305,MATCH($F40,$B$269:$B$305,0))/INDEX($D$269:$D$305,MATCH($F40,$B$269:$B$305,0)),SUMIFS('Input-Ext Allocators'!T$8:T$63,'Input-Ext Allocators'!$B$8:$B$63,$F40))*$D40</f>
        <v>0</v>
      </c>
      <c r="X40" s="143">
        <f ca="1">IFERROR(INDEX(X$269:X$305,MATCH($F40,$B$269:$B$305,0))/INDEX($D$269:$D$305,MATCH($F40,$B$269:$B$305,0)),SUMIFS('Input-Ext Allocators'!U$8:U$63,'Input-Ext Allocators'!$B$8:$B$63,$F40))*$D40</f>
        <v>0</v>
      </c>
      <c r="Y40" s="143">
        <f ca="1">IFERROR(INDEX(Y$269:Y$305,MATCH($F40,$B$269:$B$305,0))/INDEX($D$269:$D$305,MATCH($F40,$B$269:$B$305,0)),SUMIFS('Input-Ext Allocators'!V$8:V$63,'Input-Ext Allocators'!$B$8:$B$63,$F40))*$D40</f>
        <v>0</v>
      </c>
      <c r="Z40" s="143">
        <f ca="1">IFERROR(INDEX(Z$269:Z$305,MATCH($F40,$B$269:$B$305,0))/INDEX($D$269:$D$305,MATCH($F40,$B$269:$B$305,0)),SUMIFS('Input-Ext Allocators'!W$8:W$63,'Input-Ext Allocators'!$B$8:$B$63,$F40))*$D40</f>
        <v>0</v>
      </c>
    </row>
    <row r="41" spans="1:26" outlineLevel="1">
      <c r="A41" s="113">
        <f>IF(ISBLANK('Input-Accounts'!A41),"",'Input-Accounts'!A41)</f>
        <v>32</v>
      </c>
      <c r="B41" s="17" t="str">
        <f>IF(ISBLANK('Input-Accounts'!B41),"",'Input-Accounts'!B41)</f>
        <v>M &amp; R Station Equipment - general</v>
      </c>
      <c r="C41" s="113">
        <f>IF(ISBLANK('Input-Accounts'!C41),"",'Input-Accounts'!C41)</f>
        <v>378</v>
      </c>
      <c r="D41" s="143">
        <f t="shared" ca="1" si="7"/>
        <v>0</v>
      </c>
      <c r="E41" s="143">
        <f t="shared" ca="1" si="8"/>
        <v>0</v>
      </c>
      <c r="F41" s="89" t="str" cm="1">
        <f t="array" aca="1" ref="F41" ca="1">IF(D41=0,"-",IF('Input-Accounts'!$E41&lt;&gt;0,'Input-Accounts'!$E41,INDEX('Input-Accounts'!$H41:$J41,,MATCH($F$6,'Input-Accounts'!$H$6:$J$6,0))))</f>
        <v>-</v>
      </c>
      <c r="G41" s="143">
        <f ca="1">IFERROR(INDEX(G$269:G$305,MATCH($F41,$B$269:$B$305,0))/INDEX($D$269:$D$305,MATCH($F41,$B$269:$B$305,0)),SUMIFS('Input-Ext Allocators'!D$8:D$63,'Input-Ext Allocators'!$B$8:$B$63,$F41))*$D41</f>
        <v>0</v>
      </c>
      <c r="H41" s="143">
        <f ca="1">IFERROR(INDEX(H$269:H$305,MATCH($F41,$B$269:$B$305,0))/INDEX($D$269:$D$305,MATCH($F41,$B$269:$B$305,0)),SUMIFS('Input-Ext Allocators'!E$8:E$63,'Input-Ext Allocators'!$B$8:$B$63,$F41))*$D41</f>
        <v>0</v>
      </c>
      <c r="I41" s="143">
        <f ca="1">IFERROR(INDEX(I$269:I$305,MATCH($F41,$B$269:$B$305,0))/INDEX($D$269:$D$305,MATCH($F41,$B$269:$B$305,0)),SUMIFS('Input-Ext Allocators'!F$8:F$63,'Input-Ext Allocators'!$B$8:$B$63,$F41))*$D41</f>
        <v>0</v>
      </c>
      <c r="J41" s="143">
        <f ca="1">IFERROR(INDEX(J$269:J$305,MATCH($F41,$B$269:$B$305,0))/INDEX($D$269:$D$305,MATCH($F41,$B$269:$B$305,0)),SUMIFS('Input-Ext Allocators'!G$8:G$63,'Input-Ext Allocators'!$B$8:$B$63,$F41))*$D41</f>
        <v>0</v>
      </c>
      <c r="K41" s="143">
        <f ca="1">IFERROR(INDEX(K$269:K$305,MATCH($F41,$B$269:$B$305,0))/INDEX($D$269:$D$305,MATCH($F41,$B$269:$B$305,0)),SUMIFS('Input-Ext Allocators'!H$8:H$63,'Input-Ext Allocators'!$B$8:$B$63,$F41))*$D41</f>
        <v>0</v>
      </c>
      <c r="L41" s="143">
        <f ca="1">IFERROR(INDEX(L$269:L$305,MATCH($F41,$B$269:$B$305,0))/INDEX($D$269:$D$305,MATCH($F41,$B$269:$B$305,0)),SUMIFS('Input-Ext Allocators'!I$8:I$63,'Input-Ext Allocators'!$B$8:$B$63,$F41))*$D41</f>
        <v>0</v>
      </c>
      <c r="M41" s="143">
        <f ca="1">IFERROR(INDEX(M$269:M$305,MATCH($F41,$B$269:$B$305,0))/INDEX($D$269:$D$305,MATCH($F41,$B$269:$B$305,0)),SUMIFS('Input-Ext Allocators'!J$8:J$63,'Input-Ext Allocators'!$B$8:$B$63,$F41))*$D41</f>
        <v>0</v>
      </c>
      <c r="N41" s="143">
        <f ca="1">IFERROR(INDEX(N$269:N$305,MATCH($F41,$B$269:$B$305,0))/INDEX($D$269:$D$305,MATCH($F41,$B$269:$B$305,0)),SUMIFS('Input-Ext Allocators'!K$8:K$63,'Input-Ext Allocators'!$B$8:$B$63,$F41))*$D41</f>
        <v>0</v>
      </c>
      <c r="O41" s="143">
        <f ca="1">IFERROR(INDEX(O$269:O$305,MATCH($F41,$B$269:$B$305,0))/INDEX($D$269:$D$305,MATCH($F41,$B$269:$B$305,0)),SUMIFS('Input-Ext Allocators'!L$8:L$63,'Input-Ext Allocators'!$B$8:$B$63,$F41))*$D41</f>
        <v>0</v>
      </c>
      <c r="P41" s="143">
        <f ca="1">IFERROR(INDEX(P$269:P$305,MATCH($F41,$B$269:$B$305,0))/INDEX($D$269:$D$305,MATCH($F41,$B$269:$B$305,0)),SUMIFS('Input-Ext Allocators'!M$8:M$63,'Input-Ext Allocators'!$B$8:$B$63,$F41))*$D41</f>
        <v>0</v>
      </c>
      <c r="Q41" s="143">
        <f ca="1">IFERROR(INDEX(Q$269:Q$305,MATCH($F41,$B$269:$B$305,0))/INDEX($D$269:$D$305,MATCH($F41,$B$269:$B$305,0)),SUMIFS('Input-Ext Allocators'!N$8:N$63,'Input-Ext Allocators'!$B$8:$B$63,$F41))*$D41</f>
        <v>0</v>
      </c>
      <c r="R41" s="143">
        <f ca="1">IFERROR(INDEX(R$269:R$305,MATCH($F41,$B$269:$B$305,0))/INDEX($D$269:$D$305,MATCH($F41,$B$269:$B$305,0)),SUMIFS('Input-Ext Allocators'!O$8:O$63,'Input-Ext Allocators'!$B$8:$B$63,$F41))*$D41</f>
        <v>0</v>
      </c>
      <c r="S41" s="143">
        <f ca="1">IFERROR(INDEX(S$269:S$305,MATCH($F41,$B$269:$B$305,0))/INDEX($D$269:$D$305,MATCH($F41,$B$269:$B$305,0)),SUMIFS('Input-Ext Allocators'!P$8:P$63,'Input-Ext Allocators'!$B$8:$B$63,$F41))*$D41</f>
        <v>0</v>
      </c>
      <c r="T41" s="143">
        <f ca="1">IFERROR(INDEX(T$269:T$305,MATCH($F41,$B$269:$B$305,0))/INDEX($D$269:$D$305,MATCH($F41,$B$269:$B$305,0)),SUMIFS('Input-Ext Allocators'!Q$8:Q$63,'Input-Ext Allocators'!$B$8:$B$63,$F41))*$D41</f>
        <v>0</v>
      </c>
      <c r="U41" s="143">
        <f ca="1">IFERROR(INDEX(U$269:U$305,MATCH($F41,$B$269:$B$305,0))/INDEX($D$269:$D$305,MATCH($F41,$B$269:$B$305,0)),SUMIFS('Input-Ext Allocators'!R$8:R$63,'Input-Ext Allocators'!$B$8:$B$63,$F41))*$D41</f>
        <v>0</v>
      </c>
      <c r="V41" s="143">
        <f ca="1">IFERROR(INDEX(V$269:V$305,MATCH($F41,$B$269:$B$305,0))/INDEX($D$269:$D$305,MATCH($F41,$B$269:$B$305,0)),SUMIFS('Input-Ext Allocators'!S$8:S$63,'Input-Ext Allocators'!$B$8:$B$63,$F41))*$D41</f>
        <v>0</v>
      </c>
      <c r="W41" s="143">
        <f ca="1">IFERROR(INDEX(W$269:W$305,MATCH($F41,$B$269:$B$305,0))/INDEX($D$269:$D$305,MATCH($F41,$B$269:$B$305,0)),SUMIFS('Input-Ext Allocators'!T$8:T$63,'Input-Ext Allocators'!$B$8:$B$63,$F41))*$D41</f>
        <v>0</v>
      </c>
      <c r="X41" s="143">
        <f ca="1">IFERROR(INDEX(X$269:X$305,MATCH($F41,$B$269:$B$305,0))/INDEX($D$269:$D$305,MATCH($F41,$B$269:$B$305,0)),SUMIFS('Input-Ext Allocators'!U$8:U$63,'Input-Ext Allocators'!$B$8:$B$63,$F41))*$D41</f>
        <v>0</v>
      </c>
      <c r="Y41" s="143">
        <f ca="1">IFERROR(INDEX(Y$269:Y$305,MATCH($F41,$B$269:$B$305,0))/INDEX($D$269:$D$305,MATCH($F41,$B$269:$B$305,0)),SUMIFS('Input-Ext Allocators'!V$8:V$63,'Input-Ext Allocators'!$B$8:$B$63,$F41))*$D41</f>
        <v>0</v>
      </c>
      <c r="Z41" s="143">
        <f ca="1">IFERROR(INDEX(Z$269:Z$305,MATCH($F41,$B$269:$B$305,0))/INDEX($D$269:$D$305,MATCH($F41,$B$269:$B$305,0)),SUMIFS('Input-Ext Allocators'!W$8:W$63,'Input-Ext Allocators'!$B$8:$B$63,$F41))*$D41</f>
        <v>0</v>
      </c>
    </row>
    <row r="42" spans="1:26" outlineLevel="1">
      <c r="A42" s="113">
        <f>IF(ISBLANK('Input-Accounts'!A42),"",'Input-Accounts'!A42)</f>
        <v>33</v>
      </c>
      <c r="B42" s="17" t="str">
        <f>IF(ISBLANK('Input-Accounts'!B42),"",'Input-Accounts'!B42)</f>
        <v>M &amp; R Station Equipment - city gate</v>
      </c>
      <c r="C42" s="113">
        <f>IF(ISBLANK('Input-Accounts'!C42),"",'Input-Accounts'!C42)</f>
        <v>379</v>
      </c>
      <c r="D42" s="143">
        <f t="shared" ca="1" si="7"/>
        <v>0</v>
      </c>
      <c r="E42" s="143">
        <f t="shared" ca="1" si="8"/>
        <v>0</v>
      </c>
      <c r="F42" s="89" t="str" cm="1">
        <f t="array" aca="1" ref="F42" ca="1">IF(D42=0,"-",IF('Input-Accounts'!$E42&lt;&gt;0,'Input-Accounts'!$E42,INDEX('Input-Accounts'!$H42:$J42,,MATCH($F$6,'Input-Accounts'!$H$6:$J$6,0))))</f>
        <v>-</v>
      </c>
      <c r="G42" s="143">
        <f ca="1">IFERROR(INDEX(G$269:G$305,MATCH($F42,$B$269:$B$305,0))/INDEX($D$269:$D$305,MATCH($F42,$B$269:$B$305,0)),SUMIFS('Input-Ext Allocators'!D$8:D$63,'Input-Ext Allocators'!$B$8:$B$63,$F42))*$D42</f>
        <v>0</v>
      </c>
      <c r="H42" s="143">
        <f ca="1">IFERROR(INDEX(H$269:H$305,MATCH($F42,$B$269:$B$305,0))/INDEX($D$269:$D$305,MATCH($F42,$B$269:$B$305,0)),SUMIFS('Input-Ext Allocators'!E$8:E$63,'Input-Ext Allocators'!$B$8:$B$63,$F42))*$D42</f>
        <v>0</v>
      </c>
      <c r="I42" s="143">
        <f ca="1">IFERROR(INDEX(I$269:I$305,MATCH($F42,$B$269:$B$305,0))/INDEX($D$269:$D$305,MATCH($F42,$B$269:$B$305,0)),SUMIFS('Input-Ext Allocators'!F$8:F$63,'Input-Ext Allocators'!$B$8:$B$63,$F42))*$D42</f>
        <v>0</v>
      </c>
      <c r="J42" s="143">
        <f ca="1">IFERROR(INDEX(J$269:J$305,MATCH($F42,$B$269:$B$305,0))/INDEX($D$269:$D$305,MATCH($F42,$B$269:$B$305,0)),SUMIFS('Input-Ext Allocators'!G$8:G$63,'Input-Ext Allocators'!$B$8:$B$63,$F42))*$D42</f>
        <v>0</v>
      </c>
      <c r="K42" s="143">
        <f ca="1">IFERROR(INDEX(K$269:K$305,MATCH($F42,$B$269:$B$305,0))/INDEX($D$269:$D$305,MATCH($F42,$B$269:$B$305,0)),SUMIFS('Input-Ext Allocators'!H$8:H$63,'Input-Ext Allocators'!$B$8:$B$63,$F42))*$D42</f>
        <v>0</v>
      </c>
      <c r="L42" s="143">
        <f ca="1">IFERROR(INDEX(L$269:L$305,MATCH($F42,$B$269:$B$305,0))/INDEX($D$269:$D$305,MATCH($F42,$B$269:$B$305,0)),SUMIFS('Input-Ext Allocators'!I$8:I$63,'Input-Ext Allocators'!$B$8:$B$63,$F42))*$D42</f>
        <v>0</v>
      </c>
      <c r="M42" s="143">
        <f ca="1">IFERROR(INDEX(M$269:M$305,MATCH($F42,$B$269:$B$305,0))/INDEX($D$269:$D$305,MATCH($F42,$B$269:$B$305,0)),SUMIFS('Input-Ext Allocators'!J$8:J$63,'Input-Ext Allocators'!$B$8:$B$63,$F42))*$D42</f>
        <v>0</v>
      </c>
      <c r="N42" s="143">
        <f ca="1">IFERROR(INDEX(N$269:N$305,MATCH($F42,$B$269:$B$305,0))/INDEX($D$269:$D$305,MATCH($F42,$B$269:$B$305,0)),SUMIFS('Input-Ext Allocators'!K$8:K$63,'Input-Ext Allocators'!$B$8:$B$63,$F42))*$D42</f>
        <v>0</v>
      </c>
      <c r="O42" s="143">
        <f ca="1">IFERROR(INDEX(O$269:O$305,MATCH($F42,$B$269:$B$305,0))/INDEX($D$269:$D$305,MATCH($F42,$B$269:$B$305,0)),SUMIFS('Input-Ext Allocators'!L$8:L$63,'Input-Ext Allocators'!$B$8:$B$63,$F42))*$D42</f>
        <v>0</v>
      </c>
      <c r="P42" s="143">
        <f ca="1">IFERROR(INDEX(P$269:P$305,MATCH($F42,$B$269:$B$305,0))/INDEX($D$269:$D$305,MATCH($F42,$B$269:$B$305,0)),SUMIFS('Input-Ext Allocators'!M$8:M$63,'Input-Ext Allocators'!$B$8:$B$63,$F42))*$D42</f>
        <v>0</v>
      </c>
      <c r="Q42" s="143">
        <f ca="1">IFERROR(INDEX(Q$269:Q$305,MATCH($F42,$B$269:$B$305,0))/INDEX($D$269:$D$305,MATCH($F42,$B$269:$B$305,0)),SUMIFS('Input-Ext Allocators'!N$8:N$63,'Input-Ext Allocators'!$B$8:$B$63,$F42))*$D42</f>
        <v>0</v>
      </c>
      <c r="R42" s="143">
        <f ca="1">IFERROR(INDEX(R$269:R$305,MATCH($F42,$B$269:$B$305,0))/INDEX($D$269:$D$305,MATCH($F42,$B$269:$B$305,0)),SUMIFS('Input-Ext Allocators'!O$8:O$63,'Input-Ext Allocators'!$B$8:$B$63,$F42))*$D42</f>
        <v>0</v>
      </c>
      <c r="S42" s="143">
        <f ca="1">IFERROR(INDEX(S$269:S$305,MATCH($F42,$B$269:$B$305,0))/INDEX($D$269:$D$305,MATCH($F42,$B$269:$B$305,0)),SUMIFS('Input-Ext Allocators'!P$8:P$63,'Input-Ext Allocators'!$B$8:$B$63,$F42))*$D42</f>
        <v>0</v>
      </c>
      <c r="T42" s="143">
        <f ca="1">IFERROR(INDEX(T$269:T$305,MATCH($F42,$B$269:$B$305,0))/INDEX($D$269:$D$305,MATCH($F42,$B$269:$B$305,0)),SUMIFS('Input-Ext Allocators'!Q$8:Q$63,'Input-Ext Allocators'!$B$8:$B$63,$F42))*$D42</f>
        <v>0</v>
      </c>
      <c r="U42" s="143">
        <f ca="1">IFERROR(INDEX(U$269:U$305,MATCH($F42,$B$269:$B$305,0))/INDEX($D$269:$D$305,MATCH($F42,$B$269:$B$305,0)),SUMIFS('Input-Ext Allocators'!R$8:R$63,'Input-Ext Allocators'!$B$8:$B$63,$F42))*$D42</f>
        <v>0</v>
      </c>
      <c r="V42" s="143">
        <f ca="1">IFERROR(INDEX(V$269:V$305,MATCH($F42,$B$269:$B$305,0))/INDEX($D$269:$D$305,MATCH($F42,$B$269:$B$305,0)),SUMIFS('Input-Ext Allocators'!S$8:S$63,'Input-Ext Allocators'!$B$8:$B$63,$F42))*$D42</f>
        <v>0</v>
      </c>
      <c r="W42" s="143">
        <f ca="1">IFERROR(INDEX(W$269:W$305,MATCH($F42,$B$269:$B$305,0))/INDEX($D$269:$D$305,MATCH($F42,$B$269:$B$305,0)),SUMIFS('Input-Ext Allocators'!T$8:T$63,'Input-Ext Allocators'!$B$8:$B$63,$F42))*$D42</f>
        <v>0</v>
      </c>
      <c r="X42" s="143">
        <f ca="1">IFERROR(INDEX(X$269:X$305,MATCH($F42,$B$269:$B$305,0))/INDEX($D$269:$D$305,MATCH($F42,$B$269:$B$305,0)),SUMIFS('Input-Ext Allocators'!U$8:U$63,'Input-Ext Allocators'!$B$8:$B$63,$F42))*$D42</f>
        <v>0</v>
      </c>
      <c r="Y42" s="143">
        <f ca="1">IFERROR(INDEX(Y$269:Y$305,MATCH($F42,$B$269:$B$305,0))/INDEX($D$269:$D$305,MATCH($F42,$B$269:$B$305,0)),SUMIFS('Input-Ext Allocators'!V$8:V$63,'Input-Ext Allocators'!$B$8:$B$63,$F42))*$D42</f>
        <v>0</v>
      </c>
      <c r="Z42" s="143">
        <f ca="1">IFERROR(INDEX(Z$269:Z$305,MATCH($F42,$B$269:$B$305,0))/INDEX($D$269:$D$305,MATCH($F42,$B$269:$B$305,0)),SUMIFS('Input-Ext Allocators'!W$8:W$63,'Input-Ext Allocators'!$B$8:$B$63,$F42))*$D42</f>
        <v>0</v>
      </c>
    </row>
    <row r="43" spans="1:26" outlineLevel="1">
      <c r="A43" s="113">
        <f>IF(ISBLANK('Input-Accounts'!A43),"",'Input-Accounts'!A43)</f>
        <v>34</v>
      </c>
      <c r="B43" s="17" t="str">
        <f>IF(ISBLANK('Input-Accounts'!B43),"",'Input-Accounts'!B43)</f>
        <v>Services</v>
      </c>
      <c r="C43" s="113">
        <f>IF(ISBLANK('Input-Accounts'!C43),"",'Input-Accounts'!C43)</f>
        <v>380</v>
      </c>
      <c r="D43" s="143">
        <f t="shared" ca="1" si="7"/>
        <v>0</v>
      </c>
      <c r="E43" s="143">
        <f t="shared" ca="1" si="8"/>
        <v>0</v>
      </c>
      <c r="F43" s="89" t="str" cm="1">
        <f t="array" aca="1" ref="F43" ca="1">IF(D43=0,"-",IF('Input-Accounts'!$E43&lt;&gt;0,'Input-Accounts'!$E43,INDEX('Input-Accounts'!$H43:$J43,,MATCH($F$6,'Input-Accounts'!$H$6:$J$6,0))))</f>
        <v>-</v>
      </c>
      <c r="G43" s="143">
        <f ca="1">IFERROR(INDEX(G$269:G$305,MATCH($F43,$B$269:$B$305,0))/INDEX($D$269:$D$305,MATCH($F43,$B$269:$B$305,0)),SUMIFS('Input-Ext Allocators'!D$8:D$63,'Input-Ext Allocators'!$B$8:$B$63,$F43))*$D43</f>
        <v>0</v>
      </c>
      <c r="H43" s="143">
        <f ca="1">IFERROR(INDEX(H$269:H$305,MATCH($F43,$B$269:$B$305,0))/INDEX($D$269:$D$305,MATCH($F43,$B$269:$B$305,0)),SUMIFS('Input-Ext Allocators'!E$8:E$63,'Input-Ext Allocators'!$B$8:$B$63,$F43))*$D43</f>
        <v>0</v>
      </c>
      <c r="I43" s="143">
        <f ca="1">IFERROR(INDEX(I$269:I$305,MATCH($F43,$B$269:$B$305,0))/INDEX($D$269:$D$305,MATCH($F43,$B$269:$B$305,0)),SUMIFS('Input-Ext Allocators'!F$8:F$63,'Input-Ext Allocators'!$B$8:$B$63,$F43))*$D43</f>
        <v>0</v>
      </c>
      <c r="J43" s="143">
        <f ca="1">IFERROR(INDEX(J$269:J$305,MATCH($F43,$B$269:$B$305,0))/INDEX($D$269:$D$305,MATCH($F43,$B$269:$B$305,0)),SUMIFS('Input-Ext Allocators'!G$8:G$63,'Input-Ext Allocators'!$B$8:$B$63,$F43))*$D43</f>
        <v>0</v>
      </c>
      <c r="K43" s="143">
        <f ca="1">IFERROR(INDEX(K$269:K$305,MATCH($F43,$B$269:$B$305,0))/INDEX($D$269:$D$305,MATCH($F43,$B$269:$B$305,0)),SUMIFS('Input-Ext Allocators'!H$8:H$63,'Input-Ext Allocators'!$B$8:$B$63,$F43))*$D43</f>
        <v>0</v>
      </c>
      <c r="L43" s="143">
        <f ca="1">IFERROR(INDEX(L$269:L$305,MATCH($F43,$B$269:$B$305,0))/INDEX($D$269:$D$305,MATCH($F43,$B$269:$B$305,0)),SUMIFS('Input-Ext Allocators'!I$8:I$63,'Input-Ext Allocators'!$B$8:$B$63,$F43))*$D43</f>
        <v>0</v>
      </c>
      <c r="M43" s="143">
        <f ca="1">IFERROR(INDEX(M$269:M$305,MATCH($F43,$B$269:$B$305,0))/INDEX($D$269:$D$305,MATCH($F43,$B$269:$B$305,0)),SUMIFS('Input-Ext Allocators'!J$8:J$63,'Input-Ext Allocators'!$B$8:$B$63,$F43))*$D43</f>
        <v>0</v>
      </c>
      <c r="N43" s="143">
        <f ca="1">IFERROR(INDEX(N$269:N$305,MATCH($F43,$B$269:$B$305,0))/INDEX($D$269:$D$305,MATCH($F43,$B$269:$B$305,0)),SUMIFS('Input-Ext Allocators'!K$8:K$63,'Input-Ext Allocators'!$B$8:$B$63,$F43))*$D43</f>
        <v>0</v>
      </c>
      <c r="O43" s="143">
        <f ca="1">IFERROR(INDEX(O$269:O$305,MATCH($F43,$B$269:$B$305,0))/INDEX($D$269:$D$305,MATCH($F43,$B$269:$B$305,0)),SUMIFS('Input-Ext Allocators'!L$8:L$63,'Input-Ext Allocators'!$B$8:$B$63,$F43))*$D43</f>
        <v>0</v>
      </c>
      <c r="P43" s="143">
        <f ca="1">IFERROR(INDEX(P$269:P$305,MATCH($F43,$B$269:$B$305,0))/INDEX($D$269:$D$305,MATCH($F43,$B$269:$B$305,0)),SUMIFS('Input-Ext Allocators'!M$8:M$63,'Input-Ext Allocators'!$B$8:$B$63,$F43))*$D43</f>
        <v>0</v>
      </c>
      <c r="Q43" s="143">
        <f ca="1">IFERROR(INDEX(Q$269:Q$305,MATCH($F43,$B$269:$B$305,0))/INDEX($D$269:$D$305,MATCH($F43,$B$269:$B$305,0)),SUMIFS('Input-Ext Allocators'!N$8:N$63,'Input-Ext Allocators'!$B$8:$B$63,$F43))*$D43</f>
        <v>0</v>
      </c>
      <c r="R43" s="143">
        <f ca="1">IFERROR(INDEX(R$269:R$305,MATCH($F43,$B$269:$B$305,0))/INDEX($D$269:$D$305,MATCH($F43,$B$269:$B$305,0)),SUMIFS('Input-Ext Allocators'!O$8:O$63,'Input-Ext Allocators'!$B$8:$B$63,$F43))*$D43</f>
        <v>0</v>
      </c>
      <c r="S43" s="143">
        <f ca="1">IFERROR(INDEX(S$269:S$305,MATCH($F43,$B$269:$B$305,0))/INDEX($D$269:$D$305,MATCH($F43,$B$269:$B$305,0)),SUMIFS('Input-Ext Allocators'!P$8:P$63,'Input-Ext Allocators'!$B$8:$B$63,$F43))*$D43</f>
        <v>0</v>
      </c>
      <c r="T43" s="143">
        <f ca="1">IFERROR(INDEX(T$269:T$305,MATCH($F43,$B$269:$B$305,0))/INDEX($D$269:$D$305,MATCH($F43,$B$269:$B$305,0)),SUMIFS('Input-Ext Allocators'!Q$8:Q$63,'Input-Ext Allocators'!$B$8:$B$63,$F43))*$D43</f>
        <v>0</v>
      </c>
      <c r="U43" s="143">
        <f ca="1">IFERROR(INDEX(U$269:U$305,MATCH($F43,$B$269:$B$305,0))/INDEX($D$269:$D$305,MATCH($F43,$B$269:$B$305,0)),SUMIFS('Input-Ext Allocators'!R$8:R$63,'Input-Ext Allocators'!$B$8:$B$63,$F43))*$D43</f>
        <v>0</v>
      </c>
      <c r="V43" s="143">
        <f ca="1">IFERROR(INDEX(V$269:V$305,MATCH($F43,$B$269:$B$305,0))/INDEX($D$269:$D$305,MATCH($F43,$B$269:$B$305,0)),SUMIFS('Input-Ext Allocators'!S$8:S$63,'Input-Ext Allocators'!$B$8:$B$63,$F43))*$D43</f>
        <v>0</v>
      </c>
      <c r="W43" s="143">
        <f ca="1">IFERROR(INDEX(W$269:W$305,MATCH($F43,$B$269:$B$305,0))/INDEX($D$269:$D$305,MATCH($F43,$B$269:$B$305,0)),SUMIFS('Input-Ext Allocators'!T$8:T$63,'Input-Ext Allocators'!$B$8:$B$63,$F43))*$D43</f>
        <v>0</v>
      </c>
      <c r="X43" s="143">
        <f ca="1">IFERROR(INDEX(X$269:X$305,MATCH($F43,$B$269:$B$305,0))/INDEX($D$269:$D$305,MATCH($F43,$B$269:$B$305,0)),SUMIFS('Input-Ext Allocators'!U$8:U$63,'Input-Ext Allocators'!$B$8:$B$63,$F43))*$D43</f>
        <v>0</v>
      </c>
      <c r="Y43" s="143">
        <f ca="1">IFERROR(INDEX(Y$269:Y$305,MATCH($F43,$B$269:$B$305,0))/INDEX($D$269:$D$305,MATCH($F43,$B$269:$B$305,0)),SUMIFS('Input-Ext Allocators'!V$8:V$63,'Input-Ext Allocators'!$B$8:$B$63,$F43))*$D43</f>
        <v>0</v>
      </c>
      <c r="Z43" s="143">
        <f ca="1">IFERROR(INDEX(Z$269:Z$305,MATCH($F43,$B$269:$B$305,0))/INDEX($D$269:$D$305,MATCH($F43,$B$269:$B$305,0)),SUMIFS('Input-Ext Allocators'!W$8:W$63,'Input-Ext Allocators'!$B$8:$B$63,$F43))*$D43</f>
        <v>0</v>
      </c>
    </row>
    <row r="44" spans="1:26" outlineLevel="1">
      <c r="A44" s="113">
        <f>IF(ISBLANK('Input-Accounts'!A44),"",'Input-Accounts'!A44)</f>
        <v>35</v>
      </c>
      <c r="B44" s="17" t="str">
        <f>IF(ISBLANK('Input-Accounts'!B44),"",'Input-Accounts'!B44)</f>
        <v>Services - Direct</v>
      </c>
      <c r="C44" s="113">
        <f>IF(ISBLANK('Input-Accounts'!C44),"",'Input-Accounts'!C44)</f>
        <v>380.1</v>
      </c>
      <c r="D44" s="143">
        <f t="shared" ca="1" si="7"/>
        <v>0</v>
      </c>
      <c r="E44" s="143">
        <f t="shared" ca="1" si="8"/>
        <v>0</v>
      </c>
      <c r="F44" s="89" t="str" cm="1">
        <f t="array" aca="1" ref="F44" ca="1">IF(D44=0,"-",IF('Input-Accounts'!$E44&lt;&gt;0,'Input-Accounts'!$E44,INDEX('Input-Accounts'!$H44:$J44,,MATCH($F$6,'Input-Accounts'!$H$6:$J$6,0))))</f>
        <v>-</v>
      </c>
      <c r="G44" s="143">
        <f ca="1">IFERROR(INDEX(G$269:G$305,MATCH($F44,$B$269:$B$305,0))/INDEX($D$269:$D$305,MATCH($F44,$B$269:$B$305,0)),SUMIFS('Input-Ext Allocators'!D$8:D$63,'Input-Ext Allocators'!$B$8:$B$63,$F44))*$D44</f>
        <v>0</v>
      </c>
      <c r="H44" s="143">
        <f ca="1">IFERROR(INDEX(H$269:H$305,MATCH($F44,$B$269:$B$305,0))/INDEX($D$269:$D$305,MATCH($F44,$B$269:$B$305,0)),SUMIFS('Input-Ext Allocators'!E$8:E$63,'Input-Ext Allocators'!$B$8:$B$63,$F44))*$D44</f>
        <v>0</v>
      </c>
      <c r="I44" s="143">
        <f ca="1">IFERROR(INDEX(I$269:I$305,MATCH($F44,$B$269:$B$305,0))/INDEX($D$269:$D$305,MATCH($F44,$B$269:$B$305,0)),SUMIFS('Input-Ext Allocators'!F$8:F$63,'Input-Ext Allocators'!$B$8:$B$63,$F44))*$D44</f>
        <v>0</v>
      </c>
      <c r="J44" s="143">
        <f ca="1">IFERROR(INDEX(J$269:J$305,MATCH($F44,$B$269:$B$305,0))/INDEX($D$269:$D$305,MATCH($F44,$B$269:$B$305,0)),SUMIFS('Input-Ext Allocators'!G$8:G$63,'Input-Ext Allocators'!$B$8:$B$63,$F44))*$D44</f>
        <v>0</v>
      </c>
      <c r="K44" s="143">
        <f ca="1">IFERROR(INDEX(K$269:K$305,MATCH($F44,$B$269:$B$305,0))/INDEX($D$269:$D$305,MATCH($F44,$B$269:$B$305,0)),SUMIFS('Input-Ext Allocators'!H$8:H$63,'Input-Ext Allocators'!$B$8:$B$63,$F44))*$D44</f>
        <v>0</v>
      </c>
      <c r="L44" s="143">
        <f ca="1">IFERROR(INDEX(L$269:L$305,MATCH($F44,$B$269:$B$305,0))/INDEX($D$269:$D$305,MATCH($F44,$B$269:$B$305,0)),SUMIFS('Input-Ext Allocators'!I$8:I$63,'Input-Ext Allocators'!$B$8:$B$63,$F44))*$D44</f>
        <v>0</v>
      </c>
      <c r="M44" s="143">
        <f ca="1">IFERROR(INDEX(M$269:M$305,MATCH($F44,$B$269:$B$305,0))/INDEX($D$269:$D$305,MATCH($F44,$B$269:$B$305,0)),SUMIFS('Input-Ext Allocators'!J$8:J$63,'Input-Ext Allocators'!$B$8:$B$63,$F44))*$D44</f>
        <v>0</v>
      </c>
      <c r="N44" s="143">
        <f ca="1">IFERROR(INDEX(N$269:N$305,MATCH($F44,$B$269:$B$305,0))/INDEX($D$269:$D$305,MATCH($F44,$B$269:$B$305,0)),SUMIFS('Input-Ext Allocators'!K$8:K$63,'Input-Ext Allocators'!$B$8:$B$63,$F44))*$D44</f>
        <v>0</v>
      </c>
      <c r="O44" s="143">
        <f ca="1">IFERROR(INDEX(O$269:O$305,MATCH($F44,$B$269:$B$305,0))/INDEX($D$269:$D$305,MATCH($F44,$B$269:$B$305,0)),SUMIFS('Input-Ext Allocators'!L$8:L$63,'Input-Ext Allocators'!$B$8:$B$63,$F44))*$D44</f>
        <v>0</v>
      </c>
      <c r="P44" s="143">
        <f ca="1">IFERROR(INDEX(P$269:P$305,MATCH($F44,$B$269:$B$305,0))/INDEX($D$269:$D$305,MATCH($F44,$B$269:$B$305,0)),SUMIFS('Input-Ext Allocators'!M$8:M$63,'Input-Ext Allocators'!$B$8:$B$63,$F44))*$D44</f>
        <v>0</v>
      </c>
      <c r="Q44" s="143">
        <f ca="1">IFERROR(INDEX(Q$269:Q$305,MATCH($F44,$B$269:$B$305,0))/INDEX($D$269:$D$305,MATCH($F44,$B$269:$B$305,0)),SUMIFS('Input-Ext Allocators'!N$8:N$63,'Input-Ext Allocators'!$B$8:$B$63,$F44))*$D44</f>
        <v>0</v>
      </c>
      <c r="R44" s="143">
        <f ca="1">IFERROR(INDEX(R$269:R$305,MATCH($F44,$B$269:$B$305,0))/INDEX($D$269:$D$305,MATCH($F44,$B$269:$B$305,0)),SUMIFS('Input-Ext Allocators'!O$8:O$63,'Input-Ext Allocators'!$B$8:$B$63,$F44))*$D44</f>
        <v>0</v>
      </c>
      <c r="S44" s="143">
        <f ca="1">IFERROR(INDEX(S$269:S$305,MATCH($F44,$B$269:$B$305,0))/INDEX($D$269:$D$305,MATCH($F44,$B$269:$B$305,0)),SUMIFS('Input-Ext Allocators'!P$8:P$63,'Input-Ext Allocators'!$B$8:$B$63,$F44))*$D44</f>
        <v>0</v>
      </c>
      <c r="T44" s="143">
        <f ca="1">IFERROR(INDEX(T$269:T$305,MATCH($F44,$B$269:$B$305,0))/INDEX($D$269:$D$305,MATCH($F44,$B$269:$B$305,0)),SUMIFS('Input-Ext Allocators'!Q$8:Q$63,'Input-Ext Allocators'!$B$8:$B$63,$F44))*$D44</f>
        <v>0</v>
      </c>
      <c r="U44" s="143">
        <f ca="1">IFERROR(INDEX(U$269:U$305,MATCH($F44,$B$269:$B$305,0))/INDEX($D$269:$D$305,MATCH($F44,$B$269:$B$305,0)),SUMIFS('Input-Ext Allocators'!R$8:R$63,'Input-Ext Allocators'!$B$8:$B$63,$F44))*$D44</f>
        <v>0</v>
      </c>
      <c r="V44" s="143">
        <f ca="1">IFERROR(INDEX(V$269:V$305,MATCH($F44,$B$269:$B$305,0))/INDEX($D$269:$D$305,MATCH($F44,$B$269:$B$305,0)),SUMIFS('Input-Ext Allocators'!S$8:S$63,'Input-Ext Allocators'!$B$8:$B$63,$F44))*$D44</f>
        <v>0</v>
      </c>
      <c r="W44" s="143">
        <f ca="1">IFERROR(INDEX(W$269:W$305,MATCH($F44,$B$269:$B$305,0))/INDEX($D$269:$D$305,MATCH($F44,$B$269:$B$305,0)),SUMIFS('Input-Ext Allocators'!T$8:T$63,'Input-Ext Allocators'!$B$8:$B$63,$F44))*$D44</f>
        <v>0</v>
      </c>
      <c r="X44" s="143">
        <f ca="1">IFERROR(INDEX(X$269:X$305,MATCH($F44,$B$269:$B$305,0))/INDEX($D$269:$D$305,MATCH($F44,$B$269:$B$305,0)),SUMIFS('Input-Ext Allocators'!U$8:U$63,'Input-Ext Allocators'!$B$8:$B$63,$F44))*$D44</f>
        <v>0</v>
      </c>
      <c r="Y44" s="143">
        <f ca="1">IFERROR(INDEX(Y$269:Y$305,MATCH($F44,$B$269:$B$305,0))/INDEX($D$269:$D$305,MATCH($F44,$B$269:$B$305,0)),SUMIFS('Input-Ext Allocators'!V$8:V$63,'Input-Ext Allocators'!$B$8:$B$63,$F44))*$D44</f>
        <v>0</v>
      </c>
      <c r="Z44" s="143">
        <f ca="1">IFERROR(INDEX(Z$269:Z$305,MATCH($F44,$B$269:$B$305,0))/INDEX($D$269:$D$305,MATCH($F44,$B$269:$B$305,0)),SUMIFS('Input-Ext Allocators'!W$8:W$63,'Input-Ext Allocators'!$B$8:$B$63,$F44))*$D44</f>
        <v>0</v>
      </c>
    </row>
    <row r="45" spans="1:26" outlineLevel="1">
      <c r="A45" s="113">
        <f>IF(ISBLANK('Input-Accounts'!A45),"",'Input-Accounts'!A45)</f>
        <v>36</v>
      </c>
      <c r="B45" s="17" t="str">
        <f>IF(ISBLANK('Input-Accounts'!B45),"",'Input-Accounts'!B45)</f>
        <v>Meters</v>
      </c>
      <c r="C45" s="113">
        <f>IF(ISBLANK('Input-Accounts'!C45),"",'Input-Accounts'!C45)</f>
        <v>381</v>
      </c>
      <c r="D45" s="143">
        <f t="shared" ca="1" si="7"/>
        <v>0</v>
      </c>
      <c r="E45" s="143">
        <f t="shared" ca="1" si="8"/>
        <v>0</v>
      </c>
      <c r="F45" s="89" t="str" cm="1">
        <f t="array" aca="1" ref="F45" ca="1">IF(D45=0,"-",IF('Input-Accounts'!$E45&lt;&gt;0,'Input-Accounts'!$E45,INDEX('Input-Accounts'!$H45:$J45,,MATCH($F$6,'Input-Accounts'!$H$6:$J$6,0))))</f>
        <v>-</v>
      </c>
      <c r="G45" s="143">
        <f ca="1">IFERROR(INDEX(G$269:G$305,MATCH($F45,$B$269:$B$305,0))/INDEX($D$269:$D$305,MATCH($F45,$B$269:$B$305,0)),SUMIFS('Input-Ext Allocators'!D$8:D$63,'Input-Ext Allocators'!$B$8:$B$63,$F45))*$D45</f>
        <v>0</v>
      </c>
      <c r="H45" s="143">
        <f ca="1">IFERROR(INDEX(H$269:H$305,MATCH($F45,$B$269:$B$305,0))/INDEX($D$269:$D$305,MATCH($F45,$B$269:$B$305,0)),SUMIFS('Input-Ext Allocators'!E$8:E$63,'Input-Ext Allocators'!$B$8:$B$63,$F45))*$D45</f>
        <v>0</v>
      </c>
      <c r="I45" s="143">
        <f ca="1">IFERROR(INDEX(I$269:I$305,MATCH($F45,$B$269:$B$305,0))/INDEX($D$269:$D$305,MATCH($F45,$B$269:$B$305,0)),SUMIFS('Input-Ext Allocators'!F$8:F$63,'Input-Ext Allocators'!$B$8:$B$63,$F45))*$D45</f>
        <v>0</v>
      </c>
      <c r="J45" s="143">
        <f ca="1">IFERROR(INDEX(J$269:J$305,MATCH($F45,$B$269:$B$305,0))/INDEX($D$269:$D$305,MATCH($F45,$B$269:$B$305,0)),SUMIFS('Input-Ext Allocators'!G$8:G$63,'Input-Ext Allocators'!$B$8:$B$63,$F45))*$D45</f>
        <v>0</v>
      </c>
      <c r="K45" s="143">
        <f ca="1">IFERROR(INDEX(K$269:K$305,MATCH($F45,$B$269:$B$305,0))/INDEX($D$269:$D$305,MATCH($F45,$B$269:$B$305,0)),SUMIFS('Input-Ext Allocators'!H$8:H$63,'Input-Ext Allocators'!$B$8:$B$63,$F45))*$D45</f>
        <v>0</v>
      </c>
      <c r="L45" s="143">
        <f ca="1">IFERROR(INDEX(L$269:L$305,MATCH($F45,$B$269:$B$305,0))/INDEX($D$269:$D$305,MATCH($F45,$B$269:$B$305,0)),SUMIFS('Input-Ext Allocators'!I$8:I$63,'Input-Ext Allocators'!$B$8:$B$63,$F45))*$D45</f>
        <v>0</v>
      </c>
      <c r="M45" s="143">
        <f ca="1">IFERROR(INDEX(M$269:M$305,MATCH($F45,$B$269:$B$305,0))/INDEX($D$269:$D$305,MATCH($F45,$B$269:$B$305,0)),SUMIFS('Input-Ext Allocators'!J$8:J$63,'Input-Ext Allocators'!$B$8:$B$63,$F45))*$D45</f>
        <v>0</v>
      </c>
      <c r="N45" s="143">
        <f ca="1">IFERROR(INDEX(N$269:N$305,MATCH($F45,$B$269:$B$305,0))/INDEX($D$269:$D$305,MATCH($F45,$B$269:$B$305,0)),SUMIFS('Input-Ext Allocators'!K$8:K$63,'Input-Ext Allocators'!$B$8:$B$63,$F45))*$D45</f>
        <v>0</v>
      </c>
      <c r="O45" s="143">
        <f ca="1">IFERROR(INDEX(O$269:O$305,MATCH($F45,$B$269:$B$305,0))/INDEX($D$269:$D$305,MATCH($F45,$B$269:$B$305,0)),SUMIFS('Input-Ext Allocators'!L$8:L$63,'Input-Ext Allocators'!$B$8:$B$63,$F45))*$D45</f>
        <v>0</v>
      </c>
      <c r="P45" s="143">
        <f ca="1">IFERROR(INDEX(P$269:P$305,MATCH($F45,$B$269:$B$305,0))/INDEX($D$269:$D$305,MATCH($F45,$B$269:$B$305,0)),SUMIFS('Input-Ext Allocators'!M$8:M$63,'Input-Ext Allocators'!$B$8:$B$63,$F45))*$D45</f>
        <v>0</v>
      </c>
      <c r="Q45" s="143">
        <f ca="1">IFERROR(INDEX(Q$269:Q$305,MATCH($F45,$B$269:$B$305,0))/INDEX($D$269:$D$305,MATCH($F45,$B$269:$B$305,0)),SUMIFS('Input-Ext Allocators'!N$8:N$63,'Input-Ext Allocators'!$B$8:$B$63,$F45))*$D45</f>
        <v>0</v>
      </c>
      <c r="R45" s="143">
        <f ca="1">IFERROR(INDEX(R$269:R$305,MATCH($F45,$B$269:$B$305,0))/INDEX($D$269:$D$305,MATCH($F45,$B$269:$B$305,0)),SUMIFS('Input-Ext Allocators'!O$8:O$63,'Input-Ext Allocators'!$B$8:$B$63,$F45))*$D45</f>
        <v>0</v>
      </c>
      <c r="S45" s="143">
        <f ca="1">IFERROR(INDEX(S$269:S$305,MATCH($F45,$B$269:$B$305,0))/INDEX($D$269:$D$305,MATCH($F45,$B$269:$B$305,0)),SUMIFS('Input-Ext Allocators'!P$8:P$63,'Input-Ext Allocators'!$B$8:$B$63,$F45))*$D45</f>
        <v>0</v>
      </c>
      <c r="T45" s="143">
        <f ca="1">IFERROR(INDEX(T$269:T$305,MATCH($F45,$B$269:$B$305,0))/INDEX($D$269:$D$305,MATCH($F45,$B$269:$B$305,0)),SUMIFS('Input-Ext Allocators'!Q$8:Q$63,'Input-Ext Allocators'!$B$8:$B$63,$F45))*$D45</f>
        <v>0</v>
      </c>
      <c r="U45" s="143">
        <f ca="1">IFERROR(INDEX(U$269:U$305,MATCH($F45,$B$269:$B$305,0))/INDEX($D$269:$D$305,MATCH($F45,$B$269:$B$305,0)),SUMIFS('Input-Ext Allocators'!R$8:R$63,'Input-Ext Allocators'!$B$8:$B$63,$F45))*$D45</f>
        <v>0</v>
      </c>
      <c r="V45" s="143">
        <f ca="1">IFERROR(INDEX(V$269:V$305,MATCH($F45,$B$269:$B$305,0))/INDEX($D$269:$D$305,MATCH($F45,$B$269:$B$305,0)),SUMIFS('Input-Ext Allocators'!S$8:S$63,'Input-Ext Allocators'!$B$8:$B$63,$F45))*$D45</f>
        <v>0</v>
      </c>
      <c r="W45" s="143">
        <f ca="1">IFERROR(INDEX(W$269:W$305,MATCH($F45,$B$269:$B$305,0))/INDEX($D$269:$D$305,MATCH($F45,$B$269:$B$305,0)),SUMIFS('Input-Ext Allocators'!T$8:T$63,'Input-Ext Allocators'!$B$8:$B$63,$F45))*$D45</f>
        <v>0</v>
      </c>
      <c r="X45" s="143">
        <f ca="1">IFERROR(INDEX(X$269:X$305,MATCH($F45,$B$269:$B$305,0))/INDEX($D$269:$D$305,MATCH($F45,$B$269:$B$305,0)),SUMIFS('Input-Ext Allocators'!U$8:U$63,'Input-Ext Allocators'!$B$8:$B$63,$F45))*$D45</f>
        <v>0</v>
      </c>
      <c r="Y45" s="143">
        <f ca="1">IFERROR(INDEX(Y$269:Y$305,MATCH($F45,$B$269:$B$305,0))/INDEX($D$269:$D$305,MATCH($F45,$B$269:$B$305,0)),SUMIFS('Input-Ext Allocators'!V$8:V$63,'Input-Ext Allocators'!$B$8:$B$63,$F45))*$D45</f>
        <v>0</v>
      </c>
      <c r="Z45" s="143">
        <f ca="1">IFERROR(INDEX(Z$269:Z$305,MATCH($F45,$B$269:$B$305,0))/INDEX($D$269:$D$305,MATCH($F45,$B$269:$B$305,0)),SUMIFS('Input-Ext Allocators'!W$8:W$63,'Input-Ext Allocators'!$B$8:$B$63,$F45))*$D45</f>
        <v>0</v>
      </c>
    </row>
    <row r="46" spans="1:26" outlineLevel="1">
      <c r="A46" s="113">
        <f>IF(ISBLANK('Input-Accounts'!A46),"",'Input-Accounts'!A46)</f>
        <v>37</v>
      </c>
      <c r="B46" s="17" t="str">
        <f>IF(ISBLANK('Input-Accounts'!B46),"",'Input-Accounts'!B46)</f>
        <v>House Regulator &amp; Install.</v>
      </c>
      <c r="C46" s="113">
        <f>IF(ISBLANK('Input-Accounts'!C46),"",'Input-Accounts'!C46)</f>
        <v>383</v>
      </c>
      <c r="D46" s="143">
        <f t="shared" ca="1" si="7"/>
        <v>0</v>
      </c>
      <c r="E46" s="143">
        <f t="shared" ca="1" si="8"/>
        <v>0</v>
      </c>
      <c r="F46" s="89" t="str" cm="1">
        <f t="array" aca="1" ref="F46" ca="1">IF(D46=0,"-",IF('Input-Accounts'!$E46&lt;&gt;0,'Input-Accounts'!$E46,INDEX('Input-Accounts'!$H46:$J46,,MATCH($F$6,'Input-Accounts'!$H$6:$J$6,0))))</f>
        <v>-</v>
      </c>
      <c r="G46" s="143">
        <f ca="1">IFERROR(INDEX(G$269:G$305,MATCH($F46,$B$269:$B$305,0))/INDEX($D$269:$D$305,MATCH($F46,$B$269:$B$305,0)),SUMIFS('Input-Ext Allocators'!D$8:D$63,'Input-Ext Allocators'!$B$8:$B$63,$F46))*$D46</f>
        <v>0</v>
      </c>
      <c r="H46" s="143">
        <f ca="1">IFERROR(INDEX(H$269:H$305,MATCH($F46,$B$269:$B$305,0))/INDEX($D$269:$D$305,MATCH($F46,$B$269:$B$305,0)),SUMIFS('Input-Ext Allocators'!E$8:E$63,'Input-Ext Allocators'!$B$8:$B$63,$F46))*$D46</f>
        <v>0</v>
      </c>
      <c r="I46" s="143">
        <f ca="1">IFERROR(INDEX(I$269:I$305,MATCH($F46,$B$269:$B$305,0))/INDEX($D$269:$D$305,MATCH($F46,$B$269:$B$305,0)),SUMIFS('Input-Ext Allocators'!F$8:F$63,'Input-Ext Allocators'!$B$8:$B$63,$F46))*$D46</f>
        <v>0</v>
      </c>
      <c r="J46" s="143">
        <f ca="1">IFERROR(INDEX(J$269:J$305,MATCH($F46,$B$269:$B$305,0))/INDEX($D$269:$D$305,MATCH($F46,$B$269:$B$305,0)),SUMIFS('Input-Ext Allocators'!G$8:G$63,'Input-Ext Allocators'!$B$8:$B$63,$F46))*$D46</f>
        <v>0</v>
      </c>
      <c r="K46" s="143">
        <f ca="1">IFERROR(INDEX(K$269:K$305,MATCH($F46,$B$269:$B$305,0))/INDEX($D$269:$D$305,MATCH($F46,$B$269:$B$305,0)),SUMIFS('Input-Ext Allocators'!H$8:H$63,'Input-Ext Allocators'!$B$8:$B$63,$F46))*$D46</f>
        <v>0</v>
      </c>
      <c r="L46" s="143">
        <f ca="1">IFERROR(INDEX(L$269:L$305,MATCH($F46,$B$269:$B$305,0))/INDEX($D$269:$D$305,MATCH($F46,$B$269:$B$305,0)),SUMIFS('Input-Ext Allocators'!I$8:I$63,'Input-Ext Allocators'!$B$8:$B$63,$F46))*$D46</f>
        <v>0</v>
      </c>
      <c r="M46" s="143">
        <f ca="1">IFERROR(INDEX(M$269:M$305,MATCH($F46,$B$269:$B$305,0))/INDEX($D$269:$D$305,MATCH($F46,$B$269:$B$305,0)),SUMIFS('Input-Ext Allocators'!J$8:J$63,'Input-Ext Allocators'!$B$8:$B$63,$F46))*$D46</f>
        <v>0</v>
      </c>
      <c r="N46" s="143">
        <f ca="1">IFERROR(INDEX(N$269:N$305,MATCH($F46,$B$269:$B$305,0))/INDEX($D$269:$D$305,MATCH($F46,$B$269:$B$305,0)),SUMIFS('Input-Ext Allocators'!K$8:K$63,'Input-Ext Allocators'!$B$8:$B$63,$F46))*$D46</f>
        <v>0</v>
      </c>
      <c r="O46" s="143">
        <f ca="1">IFERROR(INDEX(O$269:O$305,MATCH($F46,$B$269:$B$305,0))/INDEX($D$269:$D$305,MATCH($F46,$B$269:$B$305,0)),SUMIFS('Input-Ext Allocators'!L$8:L$63,'Input-Ext Allocators'!$B$8:$B$63,$F46))*$D46</f>
        <v>0</v>
      </c>
      <c r="P46" s="143">
        <f ca="1">IFERROR(INDEX(P$269:P$305,MATCH($F46,$B$269:$B$305,0))/INDEX($D$269:$D$305,MATCH($F46,$B$269:$B$305,0)),SUMIFS('Input-Ext Allocators'!M$8:M$63,'Input-Ext Allocators'!$B$8:$B$63,$F46))*$D46</f>
        <v>0</v>
      </c>
      <c r="Q46" s="143">
        <f ca="1">IFERROR(INDEX(Q$269:Q$305,MATCH($F46,$B$269:$B$305,0))/INDEX($D$269:$D$305,MATCH($F46,$B$269:$B$305,0)),SUMIFS('Input-Ext Allocators'!N$8:N$63,'Input-Ext Allocators'!$B$8:$B$63,$F46))*$D46</f>
        <v>0</v>
      </c>
      <c r="R46" s="143">
        <f ca="1">IFERROR(INDEX(R$269:R$305,MATCH($F46,$B$269:$B$305,0))/INDEX($D$269:$D$305,MATCH($F46,$B$269:$B$305,0)),SUMIFS('Input-Ext Allocators'!O$8:O$63,'Input-Ext Allocators'!$B$8:$B$63,$F46))*$D46</f>
        <v>0</v>
      </c>
      <c r="S46" s="143">
        <f ca="1">IFERROR(INDEX(S$269:S$305,MATCH($F46,$B$269:$B$305,0))/INDEX($D$269:$D$305,MATCH($F46,$B$269:$B$305,0)),SUMIFS('Input-Ext Allocators'!P$8:P$63,'Input-Ext Allocators'!$B$8:$B$63,$F46))*$D46</f>
        <v>0</v>
      </c>
      <c r="T46" s="143">
        <f ca="1">IFERROR(INDEX(T$269:T$305,MATCH($F46,$B$269:$B$305,0))/INDEX($D$269:$D$305,MATCH($F46,$B$269:$B$305,0)),SUMIFS('Input-Ext Allocators'!Q$8:Q$63,'Input-Ext Allocators'!$B$8:$B$63,$F46))*$D46</f>
        <v>0</v>
      </c>
      <c r="U46" s="143">
        <f ca="1">IFERROR(INDEX(U$269:U$305,MATCH($F46,$B$269:$B$305,0))/INDEX($D$269:$D$305,MATCH($F46,$B$269:$B$305,0)),SUMIFS('Input-Ext Allocators'!R$8:R$63,'Input-Ext Allocators'!$B$8:$B$63,$F46))*$D46</f>
        <v>0</v>
      </c>
      <c r="V46" s="143">
        <f ca="1">IFERROR(INDEX(V$269:V$305,MATCH($F46,$B$269:$B$305,0))/INDEX($D$269:$D$305,MATCH($F46,$B$269:$B$305,0)),SUMIFS('Input-Ext Allocators'!S$8:S$63,'Input-Ext Allocators'!$B$8:$B$63,$F46))*$D46</f>
        <v>0</v>
      </c>
      <c r="W46" s="143">
        <f ca="1">IFERROR(INDEX(W$269:W$305,MATCH($F46,$B$269:$B$305,0))/INDEX($D$269:$D$305,MATCH($F46,$B$269:$B$305,0)),SUMIFS('Input-Ext Allocators'!T$8:T$63,'Input-Ext Allocators'!$B$8:$B$63,$F46))*$D46</f>
        <v>0</v>
      </c>
      <c r="X46" s="143">
        <f ca="1">IFERROR(INDEX(X$269:X$305,MATCH($F46,$B$269:$B$305,0))/INDEX($D$269:$D$305,MATCH($F46,$B$269:$B$305,0)),SUMIFS('Input-Ext Allocators'!U$8:U$63,'Input-Ext Allocators'!$B$8:$B$63,$F46))*$D46</f>
        <v>0</v>
      </c>
      <c r="Y46" s="143">
        <f ca="1">IFERROR(INDEX(Y$269:Y$305,MATCH($F46,$B$269:$B$305,0))/INDEX($D$269:$D$305,MATCH($F46,$B$269:$B$305,0)),SUMIFS('Input-Ext Allocators'!V$8:V$63,'Input-Ext Allocators'!$B$8:$B$63,$F46))*$D46</f>
        <v>0</v>
      </c>
      <c r="Z46" s="143">
        <f ca="1">IFERROR(INDEX(Z$269:Z$305,MATCH($F46,$B$269:$B$305,0))/INDEX($D$269:$D$305,MATCH($F46,$B$269:$B$305,0)),SUMIFS('Input-Ext Allocators'!W$8:W$63,'Input-Ext Allocators'!$B$8:$B$63,$F46))*$D46</f>
        <v>0</v>
      </c>
    </row>
    <row r="47" spans="1:26" outlineLevel="1">
      <c r="A47" s="113">
        <f>IF(ISBLANK('Input-Accounts'!A47),"",'Input-Accounts'!A47)</f>
        <v>38</v>
      </c>
      <c r="B47" s="17" t="str">
        <f>IF(ISBLANK('Input-Accounts'!B47),"",'Input-Accounts'!B47)</f>
        <v>Industrial M &amp; R Station Equipment</v>
      </c>
      <c r="C47" s="113">
        <f>IF(ISBLANK('Input-Accounts'!C47),"",'Input-Accounts'!C47)</f>
        <v>385</v>
      </c>
      <c r="D47" s="143">
        <f t="shared" ca="1" si="7"/>
        <v>0</v>
      </c>
      <c r="E47" s="143">
        <f t="shared" ca="1" si="8"/>
        <v>0</v>
      </c>
      <c r="F47" s="89" t="str" cm="1">
        <f t="array" aca="1" ref="F47" ca="1">IF(D47=0,"-",IF('Input-Accounts'!$E47&lt;&gt;0,'Input-Accounts'!$E47,INDEX('Input-Accounts'!$H47:$J47,,MATCH($F$6,'Input-Accounts'!$H$6:$J$6,0))))</f>
        <v>-</v>
      </c>
      <c r="G47" s="143">
        <f ca="1">IFERROR(INDEX(G$269:G$305,MATCH($F47,$B$269:$B$305,0))/INDEX($D$269:$D$305,MATCH($F47,$B$269:$B$305,0)),SUMIFS('Input-Ext Allocators'!D$8:D$63,'Input-Ext Allocators'!$B$8:$B$63,$F47))*$D47</f>
        <v>0</v>
      </c>
      <c r="H47" s="143">
        <f ca="1">IFERROR(INDEX(H$269:H$305,MATCH($F47,$B$269:$B$305,0))/INDEX($D$269:$D$305,MATCH($F47,$B$269:$B$305,0)),SUMIFS('Input-Ext Allocators'!E$8:E$63,'Input-Ext Allocators'!$B$8:$B$63,$F47))*$D47</f>
        <v>0</v>
      </c>
      <c r="I47" s="143">
        <f ca="1">IFERROR(INDEX(I$269:I$305,MATCH($F47,$B$269:$B$305,0))/INDEX($D$269:$D$305,MATCH($F47,$B$269:$B$305,0)),SUMIFS('Input-Ext Allocators'!F$8:F$63,'Input-Ext Allocators'!$B$8:$B$63,$F47))*$D47</f>
        <v>0</v>
      </c>
      <c r="J47" s="143">
        <f ca="1">IFERROR(INDEX(J$269:J$305,MATCH($F47,$B$269:$B$305,0))/INDEX($D$269:$D$305,MATCH($F47,$B$269:$B$305,0)),SUMIFS('Input-Ext Allocators'!G$8:G$63,'Input-Ext Allocators'!$B$8:$B$63,$F47))*$D47</f>
        <v>0</v>
      </c>
      <c r="K47" s="143">
        <f ca="1">IFERROR(INDEX(K$269:K$305,MATCH($F47,$B$269:$B$305,0))/INDEX($D$269:$D$305,MATCH($F47,$B$269:$B$305,0)),SUMIFS('Input-Ext Allocators'!H$8:H$63,'Input-Ext Allocators'!$B$8:$B$63,$F47))*$D47</f>
        <v>0</v>
      </c>
      <c r="L47" s="143">
        <f ca="1">IFERROR(INDEX(L$269:L$305,MATCH($F47,$B$269:$B$305,0))/INDEX($D$269:$D$305,MATCH($F47,$B$269:$B$305,0)),SUMIFS('Input-Ext Allocators'!I$8:I$63,'Input-Ext Allocators'!$B$8:$B$63,$F47))*$D47</f>
        <v>0</v>
      </c>
      <c r="M47" s="143">
        <f ca="1">IFERROR(INDEX(M$269:M$305,MATCH($F47,$B$269:$B$305,0))/INDEX($D$269:$D$305,MATCH($F47,$B$269:$B$305,0)),SUMIFS('Input-Ext Allocators'!J$8:J$63,'Input-Ext Allocators'!$B$8:$B$63,$F47))*$D47</f>
        <v>0</v>
      </c>
      <c r="N47" s="143">
        <f ca="1">IFERROR(INDEX(N$269:N$305,MATCH($F47,$B$269:$B$305,0))/INDEX($D$269:$D$305,MATCH($F47,$B$269:$B$305,0)),SUMIFS('Input-Ext Allocators'!K$8:K$63,'Input-Ext Allocators'!$B$8:$B$63,$F47))*$D47</f>
        <v>0</v>
      </c>
      <c r="O47" s="143">
        <f ca="1">IFERROR(INDEX(O$269:O$305,MATCH($F47,$B$269:$B$305,0))/INDEX($D$269:$D$305,MATCH($F47,$B$269:$B$305,0)),SUMIFS('Input-Ext Allocators'!L$8:L$63,'Input-Ext Allocators'!$B$8:$B$63,$F47))*$D47</f>
        <v>0</v>
      </c>
      <c r="P47" s="143">
        <f ca="1">IFERROR(INDEX(P$269:P$305,MATCH($F47,$B$269:$B$305,0))/INDEX($D$269:$D$305,MATCH($F47,$B$269:$B$305,0)),SUMIFS('Input-Ext Allocators'!M$8:M$63,'Input-Ext Allocators'!$B$8:$B$63,$F47))*$D47</f>
        <v>0</v>
      </c>
      <c r="Q47" s="143">
        <f ca="1">IFERROR(INDEX(Q$269:Q$305,MATCH($F47,$B$269:$B$305,0))/INDEX($D$269:$D$305,MATCH($F47,$B$269:$B$305,0)),SUMIFS('Input-Ext Allocators'!N$8:N$63,'Input-Ext Allocators'!$B$8:$B$63,$F47))*$D47</f>
        <v>0</v>
      </c>
      <c r="R47" s="143">
        <f ca="1">IFERROR(INDEX(R$269:R$305,MATCH($F47,$B$269:$B$305,0))/INDEX($D$269:$D$305,MATCH($F47,$B$269:$B$305,0)),SUMIFS('Input-Ext Allocators'!O$8:O$63,'Input-Ext Allocators'!$B$8:$B$63,$F47))*$D47</f>
        <v>0</v>
      </c>
      <c r="S47" s="143">
        <f ca="1">IFERROR(INDEX(S$269:S$305,MATCH($F47,$B$269:$B$305,0))/INDEX($D$269:$D$305,MATCH($F47,$B$269:$B$305,0)),SUMIFS('Input-Ext Allocators'!P$8:P$63,'Input-Ext Allocators'!$B$8:$B$63,$F47))*$D47</f>
        <v>0</v>
      </c>
      <c r="T47" s="143">
        <f ca="1">IFERROR(INDEX(T$269:T$305,MATCH($F47,$B$269:$B$305,0))/INDEX($D$269:$D$305,MATCH($F47,$B$269:$B$305,0)),SUMIFS('Input-Ext Allocators'!Q$8:Q$63,'Input-Ext Allocators'!$B$8:$B$63,$F47))*$D47</f>
        <v>0</v>
      </c>
      <c r="U47" s="143">
        <f ca="1">IFERROR(INDEX(U$269:U$305,MATCH($F47,$B$269:$B$305,0))/INDEX($D$269:$D$305,MATCH($F47,$B$269:$B$305,0)),SUMIFS('Input-Ext Allocators'!R$8:R$63,'Input-Ext Allocators'!$B$8:$B$63,$F47))*$D47</f>
        <v>0</v>
      </c>
      <c r="V47" s="143">
        <f ca="1">IFERROR(INDEX(V$269:V$305,MATCH($F47,$B$269:$B$305,0))/INDEX($D$269:$D$305,MATCH($F47,$B$269:$B$305,0)),SUMIFS('Input-Ext Allocators'!S$8:S$63,'Input-Ext Allocators'!$B$8:$B$63,$F47))*$D47</f>
        <v>0</v>
      </c>
      <c r="W47" s="143">
        <f ca="1">IFERROR(INDEX(W$269:W$305,MATCH($F47,$B$269:$B$305,0))/INDEX($D$269:$D$305,MATCH($F47,$B$269:$B$305,0)),SUMIFS('Input-Ext Allocators'!T$8:T$63,'Input-Ext Allocators'!$B$8:$B$63,$F47))*$D47</f>
        <v>0</v>
      </c>
      <c r="X47" s="143">
        <f ca="1">IFERROR(INDEX(X$269:X$305,MATCH($F47,$B$269:$B$305,0))/INDEX($D$269:$D$305,MATCH($F47,$B$269:$B$305,0)),SUMIFS('Input-Ext Allocators'!U$8:U$63,'Input-Ext Allocators'!$B$8:$B$63,$F47))*$D47</f>
        <v>0</v>
      </c>
      <c r="Y47" s="143">
        <f ca="1">IFERROR(INDEX(Y$269:Y$305,MATCH($F47,$B$269:$B$305,0))/INDEX($D$269:$D$305,MATCH($F47,$B$269:$B$305,0)),SUMIFS('Input-Ext Allocators'!V$8:V$63,'Input-Ext Allocators'!$B$8:$B$63,$F47))*$D47</f>
        <v>0</v>
      </c>
      <c r="Z47" s="143">
        <f ca="1">IFERROR(INDEX(Z$269:Z$305,MATCH($F47,$B$269:$B$305,0))/INDEX($D$269:$D$305,MATCH($F47,$B$269:$B$305,0)),SUMIFS('Input-Ext Allocators'!W$8:W$63,'Input-Ext Allocators'!$B$8:$B$63,$F47))*$D47</f>
        <v>0</v>
      </c>
    </row>
    <row r="48" spans="1:26" outlineLevel="1">
      <c r="A48" s="113">
        <f>IF(ISBLANK('Input-Accounts'!A48),"",'Input-Accounts'!A48)</f>
        <v>39</v>
      </c>
      <c r="B48" s="79" t="str">
        <f>IF(ISBLANK('Input-Accounts'!B48),"",'Input-Accounts'!B48)</f>
        <v>Subtotal - Distribution Plant</v>
      </c>
      <c r="C48" s="113" t="str">
        <f>IF(ISBLANK('Input-Accounts'!C48),"",'Input-Accounts'!C48)</f>
        <v/>
      </c>
      <c r="D48" s="144">
        <f ca="1">SUBTOTAL(9,D29:D47)</f>
        <v>0</v>
      </c>
      <c r="E48" s="143">
        <f t="shared" ca="1" si="8"/>
        <v>0</v>
      </c>
      <c r="G48" s="144">
        <f t="shared" ref="G48:Z48" ca="1" si="9">SUBTOTAL(9,G29:G47)</f>
        <v>0</v>
      </c>
      <c r="H48" s="144">
        <f t="shared" ca="1" si="9"/>
        <v>0</v>
      </c>
      <c r="I48" s="144">
        <f t="shared" ca="1" si="9"/>
        <v>0</v>
      </c>
      <c r="J48" s="144">
        <f t="shared" ca="1" si="9"/>
        <v>0</v>
      </c>
      <c r="K48" s="144">
        <f t="shared" ca="1" si="9"/>
        <v>0</v>
      </c>
      <c r="L48" s="144">
        <f t="shared" ca="1" si="9"/>
        <v>0</v>
      </c>
      <c r="M48" s="144">
        <f t="shared" ca="1" si="9"/>
        <v>0</v>
      </c>
      <c r="N48" s="144">
        <f t="shared" ca="1" si="9"/>
        <v>0</v>
      </c>
      <c r="O48" s="144">
        <f t="shared" ca="1" si="9"/>
        <v>0</v>
      </c>
      <c r="P48" s="144">
        <f t="shared" ca="1" si="9"/>
        <v>0</v>
      </c>
      <c r="Q48" s="144">
        <f t="shared" ca="1" si="9"/>
        <v>0</v>
      </c>
      <c r="R48" s="144">
        <f t="shared" ca="1" si="9"/>
        <v>0</v>
      </c>
      <c r="S48" s="144">
        <f t="shared" ca="1" si="9"/>
        <v>0</v>
      </c>
      <c r="T48" s="144">
        <f t="shared" ca="1" si="9"/>
        <v>0</v>
      </c>
      <c r="U48" s="144">
        <f t="shared" ca="1" si="9"/>
        <v>0</v>
      </c>
      <c r="V48" s="144">
        <f t="shared" ca="1" si="9"/>
        <v>0</v>
      </c>
      <c r="W48" s="144">
        <f t="shared" ca="1" si="9"/>
        <v>0</v>
      </c>
      <c r="X48" s="144">
        <f t="shared" ca="1" si="9"/>
        <v>0</v>
      </c>
      <c r="Y48" s="144">
        <f t="shared" ca="1" si="9"/>
        <v>0</v>
      </c>
      <c r="Z48" s="144">
        <f t="shared" ca="1" si="9"/>
        <v>0</v>
      </c>
    </row>
    <row r="49" spans="1:26" outlineLevel="1">
      <c r="A49" s="113" t="str">
        <f>IF(ISBLANK('Input-Accounts'!A49),"",'Input-Accounts'!A49)</f>
        <v/>
      </c>
      <c r="B49" s="17" t="str">
        <f>IF(ISBLANK('Input-Accounts'!B49),"",'Input-Accounts'!B49)</f>
        <v/>
      </c>
      <c r="C49" s="113" t="str">
        <f>IF(ISBLANK('Input-Accounts'!C49),"",'Input-Accounts'!C49)</f>
        <v/>
      </c>
      <c r="D49" s="143"/>
      <c r="E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</row>
    <row r="50" spans="1:26" outlineLevel="1">
      <c r="A50" s="113">
        <f>IF(ISBLANK('Input-Accounts'!A50),"",'Input-Accounts'!A50)</f>
        <v>40</v>
      </c>
      <c r="B50" s="81" t="str">
        <f>IF(ISBLANK('Input-Accounts'!B50),"",'Input-Accounts'!B50)</f>
        <v>General Plant</v>
      </c>
      <c r="C50" s="113" t="str">
        <f>IF(ISBLANK('Input-Accounts'!C50),"",'Input-Accounts'!C50)</f>
        <v/>
      </c>
      <c r="D50" s="143"/>
      <c r="E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</row>
    <row r="51" spans="1:26" outlineLevel="1">
      <c r="A51" s="113">
        <f>IF(ISBLANK('Input-Accounts'!A51),"",'Input-Accounts'!A51)</f>
        <v>41</v>
      </c>
      <c r="B51" s="17" t="str">
        <f>IF(ISBLANK('Input-Accounts'!B51),"",'Input-Accounts'!B51)</f>
        <v>Land and Land Rights</v>
      </c>
      <c r="C51" s="113">
        <f>IF(ISBLANK('Input-Accounts'!C51),"",'Input-Accounts'!C51)</f>
        <v>389</v>
      </c>
      <c r="D51" s="143">
        <f t="shared" ref="D51:D60" ca="1" si="10">INDIRECT("Classification!"&amp;$D$5&amp;ROW())</f>
        <v>0</v>
      </c>
      <c r="E51" s="143">
        <f t="shared" ref="E51:E61" ca="1" si="11">IFERROR(IF(D51="","",IF(D51=0,0,IF(ABS(D51-SUM($G51:$Z51))&lt;Check_Limit,0,1))),1)</f>
        <v>0</v>
      </c>
      <c r="F51" s="89" t="str" cm="1">
        <f t="array" aca="1" ref="F51" ca="1">IF(D51=0,"-",IF('Input-Accounts'!$E51&lt;&gt;0,'Input-Accounts'!$E51,INDEX('Input-Accounts'!$H51:$J51,,MATCH($F$6,'Input-Accounts'!$H$6:$J$6,0))))</f>
        <v>-</v>
      </c>
      <c r="G51" s="143">
        <f ca="1">IFERROR(INDEX(G$269:G$305,MATCH($F51,$B$269:$B$305,0))/INDEX($D$269:$D$305,MATCH($F51,$B$269:$B$305,0)),SUMIFS('Input-Ext Allocators'!D$8:D$63,'Input-Ext Allocators'!$B$8:$B$63,$F51))*$D51</f>
        <v>0</v>
      </c>
      <c r="H51" s="143">
        <f ca="1">IFERROR(INDEX(H$269:H$305,MATCH($F51,$B$269:$B$305,0))/INDEX($D$269:$D$305,MATCH($F51,$B$269:$B$305,0)),SUMIFS('Input-Ext Allocators'!E$8:E$63,'Input-Ext Allocators'!$B$8:$B$63,$F51))*$D51</f>
        <v>0</v>
      </c>
      <c r="I51" s="143">
        <f ca="1">IFERROR(INDEX(I$269:I$305,MATCH($F51,$B$269:$B$305,0))/INDEX($D$269:$D$305,MATCH($F51,$B$269:$B$305,0)),SUMIFS('Input-Ext Allocators'!F$8:F$63,'Input-Ext Allocators'!$B$8:$B$63,$F51))*$D51</f>
        <v>0</v>
      </c>
      <c r="J51" s="143">
        <f ca="1">IFERROR(INDEX(J$269:J$305,MATCH($F51,$B$269:$B$305,0))/INDEX($D$269:$D$305,MATCH($F51,$B$269:$B$305,0)),SUMIFS('Input-Ext Allocators'!G$8:G$63,'Input-Ext Allocators'!$B$8:$B$63,$F51))*$D51</f>
        <v>0</v>
      </c>
      <c r="K51" s="143">
        <f ca="1">IFERROR(INDEX(K$269:K$305,MATCH($F51,$B$269:$B$305,0))/INDEX($D$269:$D$305,MATCH($F51,$B$269:$B$305,0)),SUMIFS('Input-Ext Allocators'!H$8:H$63,'Input-Ext Allocators'!$B$8:$B$63,$F51))*$D51</f>
        <v>0</v>
      </c>
      <c r="L51" s="143">
        <f ca="1">IFERROR(INDEX(L$269:L$305,MATCH($F51,$B$269:$B$305,0))/INDEX($D$269:$D$305,MATCH($F51,$B$269:$B$305,0)),SUMIFS('Input-Ext Allocators'!I$8:I$63,'Input-Ext Allocators'!$B$8:$B$63,$F51))*$D51</f>
        <v>0</v>
      </c>
      <c r="M51" s="143">
        <f ca="1">IFERROR(INDEX(M$269:M$305,MATCH($F51,$B$269:$B$305,0))/INDEX($D$269:$D$305,MATCH($F51,$B$269:$B$305,0)),SUMIFS('Input-Ext Allocators'!J$8:J$63,'Input-Ext Allocators'!$B$8:$B$63,$F51))*$D51</f>
        <v>0</v>
      </c>
      <c r="N51" s="143">
        <f ca="1">IFERROR(INDEX(N$269:N$305,MATCH($F51,$B$269:$B$305,0))/INDEX($D$269:$D$305,MATCH($F51,$B$269:$B$305,0)),SUMIFS('Input-Ext Allocators'!K$8:K$63,'Input-Ext Allocators'!$B$8:$B$63,$F51))*$D51</f>
        <v>0</v>
      </c>
      <c r="O51" s="143">
        <f ca="1">IFERROR(INDEX(O$269:O$305,MATCH($F51,$B$269:$B$305,0))/INDEX($D$269:$D$305,MATCH($F51,$B$269:$B$305,0)),SUMIFS('Input-Ext Allocators'!L$8:L$63,'Input-Ext Allocators'!$B$8:$B$63,$F51))*$D51</f>
        <v>0</v>
      </c>
      <c r="P51" s="143">
        <f ca="1">IFERROR(INDEX(P$269:P$305,MATCH($F51,$B$269:$B$305,0))/INDEX($D$269:$D$305,MATCH($F51,$B$269:$B$305,0)),SUMIFS('Input-Ext Allocators'!M$8:M$63,'Input-Ext Allocators'!$B$8:$B$63,$F51))*$D51</f>
        <v>0</v>
      </c>
      <c r="Q51" s="143">
        <f ca="1">IFERROR(INDEX(Q$269:Q$305,MATCH($F51,$B$269:$B$305,0))/INDEX($D$269:$D$305,MATCH($F51,$B$269:$B$305,0)),SUMIFS('Input-Ext Allocators'!N$8:N$63,'Input-Ext Allocators'!$B$8:$B$63,$F51))*$D51</f>
        <v>0</v>
      </c>
      <c r="R51" s="143">
        <f ca="1">IFERROR(INDEX(R$269:R$305,MATCH($F51,$B$269:$B$305,0))/INDEX($D$269:$D$305,MATCH($F51,$B$269:$B$305,0)),SUMIFS('Input-Ext Allocators'!O$8:O$63,'Input-Ext Allocators'!$B$8:$B$63,$F51))*$D51</f>
        <v>0</v>
      </c>
      <c r="S51" s="143">
        <f ca="1">IFERROR(INDEX(S$269:S$305,MATCH($F51,$B$269:$B$305,0))/INDEX($D$269:$D$305,MATCH($F51,$B$269:$B$305,0)),SUMIFS('Input-Ext Allocators'!P$8:P$63,'Input-Ext Allocators'!$B$8:$B$63,$F51))*$D51</f>
        <v>0</v>
      </c>
      <c r="T51" s="143">
        <f ca="1">IFERROR(INDEX(T$269:T$305,MATCH($F51,$B$269:$B$305,0))/INDEX($D$269:$D$305,MATCH($F51,$B$269:$B$305,0)),SUMIFS('Input-Ext Allocators'!Q$8:Q$63,'Input-Ext Allocators'!$B$8:$B$63,$F51))*$D51</f>
        <v>0</v>
      </c>
      <c r="U51" s="143">
        <f ca="1">IFERROR(INDEX(U$269:U$305,MATCH($F51,$B$269:$B$305,0))/INDEX($D$269:$D$305,MATCH($F51,$B$269:$B$305,0)),SUMIFS('Input-Ext Allocators'!R$8:R$63,'Input-Ext Allocators'!$B$8:$B$63,$F51))*$D51</f>
        <v>0</v>
      </c>
      <c r="V51" s="143">
        <f ca="1">IFERROR(INDEX(V$269:V$305,MATCH($F51,$B$269:$B$305,0))/INDEX($D$269:$D$305,MATCH($F51,$B$269:$B$305,0)),SUMIFS('Input-Ext Allocators'!S$8:S$63,'Input-Ext Allocators'!$B$8:$B$63,$F51))*$D51</f>
        <v>0</v>
      </c>
      <c r="W51" s="143">
        <f ca="1">IFERROR(INDEX(W$269:W$305,MATCH($F51,$B$269:$B$305,0))/INDEX($D$269:$D$305,MATCH($F51,$B$269:$B$305,0)),SUMIFS('Input-Ext Allocators'!T$8:T$63,'Input-Ext Allocators'!$B$8:$B$63,$F51))*$D51</f>
        <v>0</v>
      </c>
      <c r="X51" s="143">
        <f ca="1">IFERROR(INDEX(X$269:X$305,MATCH($F51,$B$269:$B$305,0))/INDEX($D$269:$D$305,MATCH($F51,$B$269:$B$305,0)),SUMIFS('Input-Ext Allocators'!U$8:U$63,'Input-Ext Allocators'!$B$8:$B$63,$F51))*$D51</f>
        <v>0</v>
      </c>
      <c r="Y51" s="143">
        <f ca="1">IFERROR(INDEX(Y$269:Y$305,MATCH($F51,$B$269:$B$305,0))/INDEX($D$269:$D$305,MATCH($F51,$B$269:$B$305,0)),SUMIFS('Input-Ext Allocators'!V$8:V$63,'Input-Ext Allocators'!$B$8:$B$63,$F51))*$D51</f>
        <v>0</v>
      </c>
      <c r="Z51" s="143">
        <f ca="1">IFERROR(INDEX(Z$269:Z$305,MATCH($F51,$B$269:$B$305,0))/INDEX($D$269:$D$305,MATCH($F51,$B$269:$B$305,0)),SUMIFS('Input-Ext Allocators'!W$8:W$63,'Input-Ext Allocators'!$B$8:$B$63,$F51))*$D51</f>
        <v>0</v>
      </c>
    </row>
    <row r="52" spans="1:26" outlineLevel="1">
      <c r="A52" s="113">
        <f>IF(ISBLANK('Input-Accounts'!A52),"",'Input-Accounts'!A52)</f>
        <v>42</v>
      </c>
      <c r="B52" s="17" t="str">
        <f>IF(ISBLANK('Input-Accounts'!B52),"",'Input-Accounts'!B52)</f>
        <v>Structures and Improvements</v>
      </c>
      <c r="C52" s="113">
        <f>IF(ISBLANK('Input-Accounts'!C52),"",'Input-Accounts'!C52)</f>
        <v>390</v>
      </c>
      <c r="D52" s="143">
        <f t="shared" ca="1" si="10"/>
        <v>0</v>
      </c>
      <c r="E52" s="143">
        <f t="shared" ca="1" si="11"/>
        <v>0</v>
      </c>
      <c r="F52" s="89" t="str" cm="1">
        <f t="array" aca="1" ref="F52" ca="1">IF(D52=0,"-",IF('Input-Accounts'!$E52&lt;&gt;0,'Input-Accounts'!$E52,INDEX('Input-Accounts'!$H52:$J52,,MATCH($F$6,'Input-Accounts'!$H$6:$J$6,0))))</f>
        <v>-</v>
      </c>
      <c r="G52" s="143">
        <f ca="1">IFERROR(INDEX(G$269:G$305,MATCH($F52,$B$269:$B$305,0))/INDEX($D$269:$D$305,MATCH($F52,$B$269:$B$305,0)),SUMIFS('Input-Ext Allocators'!D$8:D$63,'Input-Ext Allocators'!$B$8:$B$63,$F52))*$D52</f>
        <v>0</v>
      </c>
      <c r="H52" s="143">
        <f ca="1">IFERROR(INDEX(H$269:H$305,MATCH($F52,$B$269:$B$305,0))/INDEX($D$269:$D$305,MATCH($F52,$B$269:$B$305,0)),SUMIFS('Input-Ext Allocators'!E$8:E$63,'Input-Ext Allocators'!$B$8:$B$63,$F52))*$D52</f>
        <v>0</v>
      </c>
      <c r="I52" s="143">
        <f ca="1">IFERROR(INDEX(I$269:I$305,MATCH($F52,$B$269:$B$305,0))/INDEX($D$269:$D$305,MATCH($F52,$B$269:$B$305,0)),SUMIFS('Input-Ext Allocators'!F$8:F$63,'Input-Ext Allocators'!$B$8:$B$63,$F52))*$D52</f>
        <v>0</v>
      </c>
      <c r="J52" s="143">
        <f ca="1">IFERROR(INDEX(J$269:J$305,MATCH($F52,$B$269:$B$305,0))/INDEX($D$269:$D$305,MATCH($F52,$B$269:$B$305,0)),SUMIFS('Input-Ext Allocators'!G$8:G$63,'Input-Ext Allocators'!$B$8:$B$63,$F52))*$D52</f>
        <v>0</v>
      </c>
      <c r="K52" s="143">
        <f ca="1">IFERROR(INDEX(K$269:K$305,MATCH($F52,$B$269:$B$305,0))/INDEX($D$269:$D$305,MATCH($F52,$B$269:$B$305,0)),SUMIFS('Input-Ext Allocators'!H$8:H$63,'Input-Ext Allocators'!$B$8:$B$63,$F52))*$D52</f>
        <v>0</v>
      </c>
      <c r="L52" s="143">
        <f ca="1">IFERROR(INDEX(L$269:L$305,MATCH($F52,$B$269:$B$305,0))/INDEX($D$269:$D$305,MATCH($F52,$B$269:$B$305,0)),SUMIFS('Input-Ext Allocators'!I$8:I$63,'Input-Ext Allocators'!$B$8:$B$63,$F52))*$D52</f>
        <v>0</v>
      </c>
      <c r="M52" s="143">
        <f ca="1">IFERROR(INDEX(M$269:M$305,MATCH($F52,$B$269:$B$305,0))/INDEX($D$269:$D$305,MATCH($F52,$B$269:$B$305,0)),SUMIFS('Input-Ext Allocators'!J$8:J$63,'Input-Ext Allocators'!$B$8:$B$63,$F52))*$D52</f>
        <v>0</v>
      </c>
      <c r="N52" s="143">
        <f ca="1">IFERROR(INDEX(N$269:N$305,MATCH($F52,$B$269:$B$305,0))/INDEX($D$269:$D$305,MATCH($F52,$B$269:$B$305,0)),SUMIFS('Input-Ext Allocators'!K$8:K$63,'Input-Ext Allocators'!$B$8:$B$63,$F52))*$D52</f>
        <v>0</v>
      </c>
      <c r="O52" s="143">
        <f ca="1">IFERROR(INDEX(O$269:O$305,MATCH($F52,$B$269:$B$305,0))/INDEX($D$269:$D$305,MATCH($F52,$B$269:$B$305,0)),SUMIFS('Input-Ext Allocators'!L$8:L$63,'Input-Ext Allocators'!$B$8:$B$63,$F52))*$D52</f>
        <v>0</v>
      </c>
      <c r="P52" s="143">
        <f ca="1">IFERROR(INDEX(P$269:P$305,MATCH($F52,$B$269:$B$305,0))/INDEX($D$269:$D$305,MATCH($F52,$B$269:$B$305,0)),SUMIFS('Input-Ext Allocators'!M$8:M$63,'Input-Ext Allocators'!$B$8:$B$63,$F52))*$D52</f>
        <v>0</v>
      </c>
      <c r="Q52" s="143">
        <f ca="1">IFERROR(INDEX(Q$269:Q$305,MATCH($F52,$B$269:$B$305,0))/INDEX($D$269:$D$305,MATCH($F52,$B$269:$B$305,0)),SUMIFS('Input-Ext Allocators'!N$8:N$63,'Input-Ext Allocators'!$B$8:$B$63,$F52))*$D52</f>
        <v>0</v>
      </c>
      <c r="R52" s="143">
        <f ca="1">IFERROR(INDEX(R$269:R$305,MATCH($F52,$B$269:$B$305,0))/INDEX($D$269:$D$305,MATCH($F52,$B$269:$B$305,0)),SUMIFS('Input-Ext Allocators'!O$8:O$63,'Input-Ext Allocators'!$B$8:$B$63,$F52))*$D52</f>
        <v>0</v>
      </c>
      <c r="S52" s="143">
        <f ca="1">IFERROR(INDEX(S$269:S$305,MATCH($F52,$B$269:$B$305,0))/INDEX($D$269:$D$305,MATCH($F52,$B$269:$B$305,0)),SUMIFS('Input-Ext Allocators'!P$8:P$63,'Input-Ext Allocators'!$B$8:$B$63,$F52))*$D52</f>
        <v>0</v>
      </c>
      <c r="T52" s="143">
        <f ca="1">IFERROR(INDEX(T$269:T$305,MATCH($F52,$B$269:$B$305,0))/INDEX($D$269:$D$305,MATCH($F52,$B$269:$B$305,0)),SUMIFS('Input-Ext Allocators'!Q$8:Q$63,'Input-Ext Allocators'!$B$8:$B$63,$F52))*$D52</f>
        <v>0</v>
      </c>
      <c r="U52" s="143">
        <f ca="1">IFERROR(INDEX(U$269:U$305,MATCH($F52,$B$269:$B$305,0))/INDEX($D$269:$D$305,MATCH($F52,$B$269:$B$305,0)),SUMIFS('Input-Ext Allocators'!R$8:R$63,'Input-Ext Allocators'!$B$8:$B$63,$F52))*$D52</f>
        <v>0</v>
      </c>
      <c r="V52" s="143">
        <f ca="1">IFERROR(INDEX(V$269:V$305,MATCH($F52,$B$269:$B$305,0))/INDEX($D$269:$D$305,MATCH($F52,$B$269:$B$305,0)),SUMIFS('Input-Ext Allocators'!S$8:S$63,'Input-Ext Allocators'!$B$8:$B$63,$F52))*$D52</f>
        <v>0</v>
      </c>
      <c r="W52" s="143">
        <f ca="1">IFERROR(INDEX(W$269:W$305,MATCH($F52,$B$269:$B$305,0))/INDEX($D$269:$D$305,MATCH($F52,$B$269:$B$305,0)),SUMIFS('Input-Ext Allocators'!T$8:T$63,'Input-Ext Allocators'!$B$8:$B$63,$F52))*$D52</f>
        <v>0</v>
      </c>
      <c r="X52" s="143">
        <f ca="1">IFERROR(INDEX(X$269:X$305,MATCH($F52,$B$269:$B$305,0))/INDEX($D$269:$D$305,MATCH($F52,$B$269:$B$305,0)),SUMIFS('Input-Ext Allocators'!U$8:U$63,'Input-Ext Allocators'!$B$8:$B$63,$F52))*$D52</f>
        <v>0</v>
      </c>
      <c r="Y52" s="143">
        <f ca="1">IFERROR(INDEX(Y$269:Y$305,MATCH($F52,$B$269:$B$305,0))/INDEX($D$269:$D$305,MATCH($F52,$B$269:$B$305,0)),SUMIFS('Input-Ext Allocators'!V$8:V$63,'Input-Ext Allocators'!$B$8:$B$63,$F52))*$D52</f>
        <v>0</v>
      </c>
      <c r="Z52" s="143">
        <f ca="1">IFERROR(INDEX(Z$269:Z$305,MATCH($F52,$B$269:$B$305,0))/INDEX($D$269:$D$305,MATCH($F52,$B$269:$B$305,0)),SUMIFS('Input-Ext Allocators'!W$8:W$63,'Input-Ext Allocators'!$B$8:$B$63,$F52))*$D52</f>
        <v>0</v>
      </c>
    </row>
    <row r="53" spans="1:26" outlineLevel="1">
      <c r="A53" s="113">
        <f>IF(ISBLANK('Input-Accounts'!A53),"",'Input-Accounts'!A53)</f>
        <v>43</v>
      </c>
      <c r="B53" s="17" t="str">
        <f>IF(ISBLANK('Input-Accounts'!B53),"",'Input-Accounts'!B53)</f>
        <v>Office Furniture and Equipment</v>
      </c>
      <c r="C53" s="113">
        <f>IF(ISBLANK('Input-Accounts'!C53),"",'Input-Accounts'!C53)</f>
        <v>391</v>
      </c>
      <c r="D53" s="143">
        <f t="shared" ca="1" si="10"/>
        <v>0</v>
      </c>
      <c r="E53" s="143">
        <f t="shared" ca="1" si="11"/>
        <v>0</v>
      </c>
      <c r="F53" s="89" t="str" cm="1">
        <f t="array" aca="1" ref="F53" ca="1">IF(D53=0,"-",IF('Input-Accounts'!$E53&lt;&gt;0,'Input-Accounts'!$E53,INDEX('Input-Accounts'!$H53:$J53,,MATCH($F$6,'Input-Accounts'!$H$6:$J$6,0))))</f>
        <v>-</v>
      </c>
      <c r="G53" s="143">
        <f ca="1">IFERROR(INDEX(G$269:G$305,MATCH($F53,$B$269:$B$305,0))/INDEX($D$269:$D$305,MATCH($F53,$B$269:$B$305,0)),SUMIFS('Input-Ext Allocators'!D$8:D$63,'Input-Ext Allocators'!$B$8:$B$63,$F53))*$D53</f>
        <v>0</v>
      </c>
      <c r="H53" s="143">
        <f ca="1">IFERROR(INDEX(H$269:H$305,MATCH($F53,$B$269:$B$305,0))/INDEX($D$269:$D$305,MATCH($F53,$B$269:$B$305,0)),SUMIFS('Input-Ext Allocators'!E$8:E$63,'Input-Ext Allocators'!$B$8:$B$63,$F53))*$D53</f>
        <v>0</v>
      </c>
      <c r="I53" s="143">
        <f ca="1">IFERROR(INDEX(I$269:I$305,MATCH($F53,$B$269:$B$305,0))/INDEX($D$269:$D$305,MATCH($F53,$B$269:$B$305,0)),SUMIFS('Input-Ext Allocators'!F$8:F$63,'Input-Ext Allocators'!$B$8:$B$63,$F53))*$D53</f>
        <v>0</v>
      </c>
      <c r="J53" s="143">
        <f ca="1">IFERROR(INDEX(J$269:J$305,MATCH($F53,$B$269:$B$305,0))/INDEX($D$269:$D$305,MATCH($F53,$B$269:$B$305,0)),SUMIFS('Input-Ext Allocators'!G$8:G$63,'Input-Ext Allocators'!$B$8:$B$63,$F53))*$D53</f>
        <v>0</v>
      </c>
      <c r="K53" s="143">
        <f ca="1">IFERROR(INDEX(K$269:K$305,MATCH($F53,$B$269:$B$305,0))/INDEX($D$269:$D$305,MATCH($F53,$B$269:$B$305,0)),SUMIFS('Input-Ext Allocators'!H$8:H$63,'Input-Ext Allocators'!$B$8:$B$63,$F53))*$D53</f>
        <v>0</v>
      </c>
      <c r="L53" s="143">
        <f ca="1">IFERROR(INDEX(L$269:L$305,MATCH($F53,$B$269:$B$305,0))/INDEX($D$269:$D$305,MATCH($F53,$B$269:$B$305,0)),SUMIFS('Input-Ext Allocators'!I$8:I$63,'Input-Ext Allocators'!$B$8:$B$63,$F53))*$D53</f>
        <v>0</v>
      </c>
      <c r="M53" s="143">
        <f ca="1">IFERROR(INDEX(M$269:M$305,MATCH($F53,$B$269:$B$305,0))/INDEX($D$269:$D$305,MATCH($F53,$B$269:$B$305,0)),SUMIFS('Input-Ext Allocators'!J$8:J$63,'Input-Ext Allocators'!$B$8:$B$63,$F53))*$D53</f>
        <v>0</v>
      </c>
      <c r="N53" s="143">
        <f ca="1">IFERROR(INDEX(N$269:N$305,MATCH($F53,$B$269:$B$305,0))/INDEX($D$269:$D$305,MATCH($F53,$B$269:$B$305,0)),SUMIFS('Input-Ext Allocators'!K$8:K$63,'Input-Ext Allocators'!$B$8:$B$63,$F53))*$D53</f>
        <v>0</v>
      </c>
      <c r="O53" s="143">
        <f ca="1">IFERROR(INDEX(O$269:O$305,MATCH($F53,$B$269:$B$305,0))/INDEX($D$269:$D$305,MATCH($F53,$B$269:$B$305,0)),SUMIFS('Input-Ext Allocators'!L$8:L$63,'Input-Ext Allocators'!$B$8:$B$63,$F53))*$D53</f>
        <v>0</v>
      </c>
      <c r="P53" s="143">
        <f ca="1">IFERROR(INDEX(P$269:P$305,MATCH($F53,$B$269:$B$305,0))/INDEX($D$269:$D$305,MATCH($F53,$B$269:$B$305,0)),SUMIFS('Input-Ext Allocators'!M$8:M$63,'Input-Ext Allocators'!$B$8:$B$63,$F53))*$D53</f>
        <v>0</v>
      </c>
      <c r="Q53" s="143">
        <f ca="1">IFERROR(INDEX(Q$269:Q$305,MATCH($F53,$B$269:$B$305,0))/INDEX($D$269:$D$305,MATCH($F53,$B$269:$B$305,0)),SUMIFS('Input-Ext Allocators'!N$8:N$63,'Input-Ext Allocators'!$B$8:$B$63,$F53))*$D53</f>
        <v>0</v>
      </c>
      <c r="R53" s="143">
        <f ca="1">IFERROR(INDEX(R$269:R$305,MATCH($F53,$B$269:$B$305,0))/INDEX($D$269:$D$305,MATCH($F53,$B$269:$B$305,0)),SUMIFS('Input-Ext Allocators'!O$8:O$63,'Input-Ext Allocators'!$B$8:$B$63,$F53))*$D53</f>
        <v>0</v>
      </c>
      <c r="S53" s="143">
        <f ca="1">IFERROR(INDEX(S$269:S$305,MATCH($F53,$B$269:$B$305,0))/INDEX($D$269:$D$305,MATCH($F53,$B$269:$B$305,0)),SUMIFS('Input-Ext Allocators'!P$8:P$63,'Input-Ext Allocators'!$B$8:$B$63,$F53))*$D53</f>
        <v>0</v>
      </c>
      <c r="T53" s="143">
        <f ca="1">IFERROR(INDEX(T$269:T$305,MATCH($F53,$B$269:$B$305,0))/INDEX($D$269:$D$305,MATCH($F53,$B$269:$B$305,0)),SUMIFS('Input-Ext Allocators'!Q$8:Q$63,'Input-Ext Allocators'!$B$8:$B$63,$F53))*$D53</f>
        <v>0</v>
      </c>
      <c r="U53" s="143">
        <f ca="1">IFERROR(INDEX(U$269:U$305,MATCH($F53,$B$269:$B$305,0))/INDEX($D$269:$D$305,MATCH($F53,$B$269:$B$305,0)),SUMIFS('Input-Ext Allocators'!R$8:R$63,'Input-Ext Allocators'!$B$8:$B$63,$F53))*$D53</f>
        <v>0</v>
      </c>
      <c r="V53" s="143">
        <f ca="1">IFERROR(INDEX(V$269:V$305,MATCH($F53,$B$269:$B$305,0))/INDEX($D$269:$D$305,MATCH($F53,$B$269:$B$305,0)),SUMIFS('Input-Ext Allocators'!S$8:S$63,'Input-Ext Allocators'!$B$8:$B$63,$F53))*$D53</f>
        <v>0</v>
      </c>
      <c r="W53" s="143">
        <f ca="1">IFERROR(INDEX(W$269:W$305,MATCH($F53,$B$269:$B$305,0))/INDEX($D$269:$D$305,MATCH($F53,$B$269:$B$305,0)),SUMIFS('Input-Ext Allocators'!T$8:T$63,'Input-Ext Allocators'!$B$8:$B$63,$F53))*$D53</f>
        <v>0</v>
      </c>
      <c r="X53" s="143">
        <f ca="1">IFERROR(INDEX(X$269:X$305,MATCH($F53,$B$269:$B$305,0))/INDEX($D$269:$D$305,MATCH($F53,$B$269:$B$305,0)),SUMIFS('Input-Ext Allocators'!U$8:U$63,'Input-Ext Allocators'!$B$8:$B$63,$F53))*$D53</f>
        <v>0</v>
      </c>
      <c r="Y53" s="143">
        <f ca="1">IFERROR(INDEX(Y$269:Y$305,MATCH($F53,$B$269:$B$305,0))/INDEX($D$269:$D$305,MATCH($F53,$B$269:$B$305,0)),SUMIFS('Input-Ext Allocators'!V$8:V$63,'Input-Ext Allocators'!$B$8:$B$63,$F53))*$D53</f>
        <v>0</v>
      </c>
      <c r="Z53" s="143">
        <f ca="1">IFERROR(INDEX(Z$269:Z$305,MATCH($F53,$B$269:$B$305,0))/INDEX($D$269:$D$305,MATCH($F53,$B$269:$B$305,0)),SUMIFS('Input-Ext Allocators'!W$8:W$63,'Input-Ext Allocators'!$B$8:$B$63,$F53))*$D53</f>
        <v>0</v>
      </c>
    </row>
    <row r="54" spans="1:26" outlineLevel="1">
      <c r="A54" s="113">
        <f>IF(ISBLANK('Input-Accounts'!A54),"",'Input-Accounts'!A54)</f>
        <v>44</v>
      </c>
      <c r="B54" s="17" t="str">
        <f>IF(ISBLANK('Input-Accounts'!B54),"",'Input-Accounts'!B54)</f>
        <v>Transportation Equipment</v>
      </c>
      <c r="C54" s="113">
        <f>IF(ISBLANK('Input-Accounts'!C54),"",'Input-Accounts'!C54)</f>
        <v>392</v>
      </c>
      <c r="D54" s="143">
        <f t="shared" ca="1" si="10"/>
        <v>0</v>
      </c>
      <c r="E54" s="143">
        <f t="shared" ca="1" si="11"/>
        <v>0</v>
      </c>
      <c r="F54" s="89" t="str" cm="1">
        <f t="array" aca="1" ref="F54" ca="1">IF(D54=0,"-",IF('Input-Accounts'!$E54&lt;&gt;0,'Input-Accounts'!$E54,INDEX('Input-Accounts'!$H54:$J54,,MATCH($F$6,'Input-Accounts'!$H$6:$J$6,0))))</f>
        <v>-</v>
      </c>
      <c r="G54" s="143">
        <f ca="1">IFERROR(INDEX(G$269:G$305,MATCH($F54,$B$269:$B$305,0))/INDEX($D$269:$D$305,MATCH($F54,$B$269:$B$305,0)),SUMIFS('Input-Ext Allocators'!D$8:D$63,'Input-Ext Allocators'!$B$8:$B$63,$F54))*$D54</f>
        <v>0</v>
      </c>
      <c r="H54" s="143">
        <f ca="1">IFERROR(INDEX(H$269:H$305,MATCH($F54,$B$269:$B$305,0))/INDEX($D$269:$D$305,MATCH($F54,$B$269:$B$305,0)),SUMIFS('Input-Ext Allocators'!E$8:E$63,'Input-Ext Allocators'!$B$8:$B$63,$F54))*$D54</f>
        <v>0</v>
      </c>
      <c r="I54" s="143">
        <f ca="1">IFERROR(INDEX(I$269:I$305,MATCH($F54,$B$269:$B$305,0))/INDEX($D$269:$D$305,MATCH($F54,$B$269:$B$305,0)),SUMIFS('Input-Ext Allocators'!F$8:F$63,'Input-Ext Allocators'!$B$8:$B$63,$F54))*$D54</f>
        <v>0</v>
      </c>
      <c r="J54" s="143">
        <f ca="1">IFERROR(INDEX(J$269:J$305,MATCH($F54,$B$269:$B$305,0))/INDEX($D$269:$D$305,MATCH($F54,$B$269:$B$305,0)),SUMIFS('Input-Ext Allocators'!G$8:G$63,'Input-Ext Allocators'!$B$8:$B$63,$F54))*$D54</f>
        <v>0</v>
      </c>
      <c r="K54" s="143">
        <f ca="1">IFERROR(INDEX(K$269:K$305,MATCH($F54,$B$269:$B$305,0))/INDEX($D$269:$D$305,MATCH($F54,$B$269:$B$305,0)),SUMIFS('Input-Ext Allocators'!H$8:H$63,'Input-Ext Allocators'!$B$8:$B$63,$F54))*$D54</f>
        <v>0</v>
      </c>
      <c r="L54" s="143">
        <f ca="1">IFERROR(INDEX(L$269:L$305,MATCH($F54,$B$269:$B$305,0))/INDEX($D$269:$D$305,MATCH($F54,$B$269:$B$305,0)),SUMIFS('Input-Ext Allocators'!I$8:I$63,'Input-Ext Allocators'!$B$8:$B$63,$F54))*$D54</f>
        <v>0</v>
      </c>
      <c r="M54" s="143">
        <f ca="1">IFERROR(INDEX(M$269:M$305,MATCH($F54,$B$269:$B$305,0))/INDEX($D$269:$D$305,MATCH($F54,$B$269:$B$305,0)),SUMIFS('Input-Ext Allocators'!J$8:J$63,'Input-Ext Allocators'!$B$8:$B$63,$F54))*$D54</f>
        <v>0</v>
      </c>
      <c r="N54" s="143">
        <f ca="1">IFERROR(INDEX(N$269:N$305,MATCH($F54,$B$269:$B$305,0))/INDEX($D$269:$D$305,MATCH($F54,$B$269:$B$305,0)),SUMIFS('Input-Ext Allocators'!K$8:K$63,'Input-Ext Allocators'!$B$8:$B$63,$F54))*$D54</f>
        <v>0</v>
      </c>
      <c r="O54" s="143">
        <f ca="1">IFERROR(INDEX(O$269:O$305,MATCH($F54,$B$269:$B$305,0))/INDEX($D$269:$D$305,MATCH($F54,$B$269:$B$305,0)),SUMIFS('Input-Ext Allocators'!L$8:L$63,'Input-Ext Allocators'!$B$8:$B$63,$F54))*$D54</f>
        <v>0</v>
      </c>
      <c r="P54" s="143">
        <f ca="1">IFERROR(INDEX(P$269:P$305,MATCH($F54,$B$269:$B$305,0))/INDEX($D$269:$D$305,MATCH($F54,$B$269:$B$305,0)),SUMIFS('Input-Ext Allocators'!M$8:M$63,'Input-Ext Allocators'!$B$8:$B$63,$F54))*$D54</f>
        <v>0</v>
      </c>
      <c r="Q54" s="143">
        <f ca="1">IFERROR(INDEX(Q$269:Q$305,MATCH($F54,$B$269:$B$305,0))/INDEX($D$269:$D$305,MATCH($F54,$B$269:$B$305,0)),SUMIFS('Input-Ext Allocators'!N$8:N$63,'Input-Ext Allocators'!$B$8:$B$63,$F54))*$D54</f>
        <v>0</v>
      </c>
      <c r="R54" s="143">
        <f ca="1">IFERROR(INDEX(R$269:R$305,MATCH($F54,$B$269:$B$305,0))/INDEX($D$269:$D$305,MATCH($F54,$B$269:$B$305,0)),SUMIFS('Input-Ext Allocators'!O$8:O$63,'Input-Ext Allocators'!$B$8:$B$63,$F54))*$D54</f>
        <v>0</v>
      </c>
      <c r="S54" s="143">
        <f ca="1">IFERROR(INDEX(S$269:S$305,MATCH($F54,$B$269:$B$305,0))/INDEX($D$269:$D$305,MATCH($F54,$B$269:$B$305,0)),SUMIFS('Input-Ext Allocators'!P$8:P$63,'Input-Ext Allocators'!$B$8:$B$63,$F54))*$D54</f>
        <v>0</v>
      </c>
      <c r="T54" s="143">
        <f ca="1">IFERROR(INDEX(T$269:T$305,MATCH($F54,$B$269:$B$305,0))/INDEX($D$269:$D$305,MATCH($F54,$B$269:$B$305,0)),SUMIFS('Input-Ext Allocators'!Q$8:Q$63,'Input-Ext Allocators'!$B$8:$B$63,$F54))*$D54</f>
        <v>0</v>
      </c>
      <c r="U54" s="143">
        <f ca="1">IFERROR(INDEX(U$269:U$305,MATCH($F54,$B$269:$B$305,0))/INDEX($D$269:$D$305,MATCH($F54,$B$269:$B$305,0)),SUMIFS('Input-Ext Allocators'!R$8:R$63,'Input-Ext Allocators'!$B$8:$B$63,$F54))*$D54</f>
        <v>0</v>
      </c>
      <c r="V54" s="143">
        <f ca="1">IFERROR(INDEX(V$269:V$305,MATCH($F54,$B$269:$B$305,0))/INDEX($D$269:$D$305,MATCH($F54,$B$269:$B$305,0)),SUMIFS('Input-Ext Allocators'!S$8:S$63,'Input-Ext Allocators'!$B$8:$B$63,$F54))*$D54</f>
        <v>0</v>
      </c>
      <c r="W54" s="143">
        <f ca="1">IFERROR(INDEX(W$269:W$305,MATCH($F54,$B$269:$B$305,0))/INDEX($D$269:$D$305,MATCH($F54,$B$269:$B$305,0)),SUMIFS('Input-Ext Allocators'!T$8:T$63,'Input-Ext Allocators'!$B$8:$B$63,$F54))*$D54</f>
        <v>0</v>
      </c>
      <c r="X54" s="143">
        <f ca="1">IFERROR(INDEX(X$269:X$305,MATCH($F54,$B$269:$B$305,0))/INDEX($D$269:$D$305,MATCH($F54,$B$269:$B$305,0)),SUMIFS('Input-Ext Allocators'!U$8:U$63,'Input-Ext Allocators'!$B$8:$B$63,$F54))*$D54</f>
        <v>0</v>
      </c>
      <c r="Y54" s="143">
        <f ca="1">IFERROR(INDEX(Y$269:Y$305,MATCH($F54,$B$269:$B$305,0))/INDEX($D$269:$D$305,MATCH($F54,$B$269:$B$305,0)),SUMIFS('Input-Ext Allocators'!V$8:V$63,'Input-Ext Allocators'!$B$8:$B$63,$F54))*$D54</f>
        <v>0</v>
      </c>
      <c r="Z54" s="143">
        <f ca="1">IFERROR(INDEX(Z$269:Z$305,MATCH($F54,$B$269:$B$305,0))/INDEX($D$269:$D$305,MATCH($F54,$B$269:$B$305,0)),SUMIFS('Input-Ext Allocators'!W$8:W$63,'Input-Ext Allocators'!$B$8:$B$63,$F54))*$D54</f>
        <v>0</v>
      </c>
    </row>
    <row r="55" spans="1:26" outlineLevel="1">
      <c r="A55" s="113">
        <f>IF(ISBLANK('Input-Accounts'!A55),"",'Input-Accounts'!A55)</f>
        <v>45</v>
      </c>
      <c r="B55" s="17" t="str">
        <f>IF(ISBLANK('Input-Accounts'!B55),"",'Input-Accounts'!B55)</f>
        <v>Stores Equipment</v>
      </c>
      <c r="C55" s="113">
        <f>IF(ISBLANK('Input-Accounts'!C55),"",'Input-Accounts'!C55)</f>
        <v>393</v>
      </c>
      <c r="D55" s="143">
        <f t="shared" ca="1" si="10"/>
        <v>0</v>
      </c>
      <c r="E55" s="143">
        <f t="shared" ca="1" si="11"/>
        <v>0</v>
      </c>
      <c r="F55" s="89" t="str" cm="1">
        <f t="array" aca="1" ref="F55" ca="1">IF(D55=0,"-",IF('Input-Accounts'!$E55&lt;&gt;0,'Input-Accounts'!$E55,INDEX('Input-Accounts'!$H55:$J55,,MATCH($F$6,'Input-Accounts'!$H$6:$J$6,0))))</f>
        <v>-</v>
      </c>
      <c r="G55" s="143">
        <f ca="1">IFERROR(INDEX(G$269:G$305,MATCH($F55,$B$269:$B$305,0))/INDEX($D$269:$D$305,MATCH($F55,$B$269:$B$305,0)),SUMIFS('Input-Ext Allocators'!D$8:D$63,'Input-Ext Allocators'!$B$8:$B$63,$F55))*$D55</f>
        <v>0</v>
      </c>
      <c r="H55" s="143">
        <f ca="1">IFERROR(INDEX(H$269:H$305,MATCH($F55,$B$269:$B$305,0))/INDEX($D$269:$D$305,MATCH($F55,$B$269:$B$305,0)),SUMIFS('Input-Ext Allocators'!E$8:E$63,'Input-Ext Allocators'!$B$8:$B$63,$F55))*$D55</f>
        <v>0</v>
      </c>
      <c r="I55" s="143">
        <f ca="1">IFERROR(INDEX(I$269:I$305,MATCH($F55,$B$269:$B$305,0))/INDEX($D$269:$D$305,MATCH($F55,$B$269:$B$305,0)),SUMIFS('Input-Ext Allocators'!F$8:F$63,'Input-Ext Allocators'!$B$8:$B$63,$F55))*$D55</f>
        <v>0</v>
      </c>
      <c r="J55" s="143">
        <f ca="1">IFERROR(INDEX(J$269:J$305,MATCH($F55,$B$269:$B$305,0))/INDEX($D$269:$D$305,MATCH($F55,$B$269:$B$305,0)),SUMIFS('Input-Ext Allocators'!G$8:G$63,'Input-Ext Allocators'!$B$8:$B$63,$F55))*$D55</f>
        <v>0</v>
      </c>
      <c r="K55" s="143">
        <f ca="1">IFERROR(INDEX(K$269:K$305,MATCH($F55,$B$269:$B$305,0))/INDEX($D$269:$D$305,MATCH($F55,$B$269:$B$305,0)),SUMIFS('Input-Ext Allocators'!H$8:H$63,'Input-Ext Allocators'!$B$8:$B$63,$F55))*$D55</f>
        <v>0</v>
      </c>
      <c r="L55" s="143">
        <f ca="1">IFERROR(INDEX(L$269:L$305,MATCH($F55,$B$269:$B$305,0))/INDEX($D$269:$D$305,MATCH($F55,$B$269:$B$305,0)),SUMIFS('Input-Ext Allocators'!I$8:I$63,'Input-Ext Allocators'!$B$8:$B$63,$F55))*$D55</f>
        <v>0</v>
      </c>
      <c r="M55" s="143">
        <f ca="1">IFERROR(INDEX(M$269:M$305,MATCH($F55,$B$269:$B$305,0))/INDEX($D$269:$D$305,MATCH($F55,$B$269:$B$305,0)),SUMIFS('Input-Ext Allocators'!J$8:J$63,'Input-Ext Allocators'!$B$8:$B$63,$F55))*$D55</f>
        <v>0</v>
      </c>
      <c r="N55" s="143">
        <f ca="1">IFERROR(INDEX(N$269:N$305,MATCH($F55,$B$269:$B$305,0))/INDEX($D$269:$D$305,MATCH($F55,$B$269:$B$305,0)),SUMIFS('Input-Ext Allocators'!K$8:K$63,'Input-Ext Allocators'!$B$8:$B$63,$F55))*$D55</f>
        <v>0</v>
      </c>
      <c r="O55" s="143">
        <f ca="1">IFERROR(INDEX(O$269:O$305,MATCH($F55,$B$269:$B$305,0))/INDEX($D$269:$D$305,MATCH($F55,$B$269:$B$305,0)),SUMIFS('Input-Ext Allocators'!L$8:L$63,'Input-Ext Allocators'!$B$8:$B$63,$F55))*$D55</f>
        <v>0</v>
      </c>
      <c r="P55" s="143">
        <f ca="1">IFERROR(INDEX(P$269:P$305,MATCH($F55,$B$269:$B$305,0))/INDEX($D$269:$D$305,MATCH($F55,$B$269:$B$305,0)),SUMIFS('Input-Ext Allocators'!M$8:M$63,'Input-Ext Allocators'!$B$8:$B$63,$F55))*$D55</f>
        <v>0</v>
      </c>
      <c r="Q55" s="143">
        <f ca="1">IFERROR(INDEX(Q$269:Q$305,MATCH($F55,$B$269:$B$305,0))/INDEX($D$269:$D$305,MATCH($F55,$B$269:$B$305,0)),SUMIFS('Input-Ext Allocators'!N$8:N$63,'Input-Ext Allocators'!$B$8:$B$63,$F55))*$D55</f>
        <v>0</v>
      </c>
      <c r="R55" s="143">
        <f ca="1">IFERROR(INDEX(R$269:R$305,MATCH($F55,$B$269:$B$305,0))/INDEX($D$269:$D$305,MATCH($F55,$B$269:$B$305,0)),SUMIFS('Input-Ext Allocators'!O$8:O$63,'Input-Ext Allocators'!$B$8:$B$63,$F55))*$D55</f>
        <v>0</v>
      </c>
      <c r="S55" s="143">
        <f ca="1">IFERROR(INDEX(S$269:S$305,MATCH($F55,$B$269:$B$305,0))/INDEX($D$269:$D$305,MATCH($F55,$B$269:$B$305,0)),SUMIFS('Input-Ext Allocators'!P$8:P$63,'Input-Ext Allocators'!$B$8:$B$63,$F55))*$D55</f>
        <v>0</v>
      </c>
      <c r="T55" s="143">
        <f ca="1">IFERROR(INDEX(T$269:T$305,MATCH($F55,$B$269:$B$305,0))/INDEX($D$269:$D$305,MATCH($F55,$B$269:$B$305,0)),SUMIFS('Input-Ext Allocators'!Q$8:Q$63,'Input-Ext Allocators'!$B$8:$B$63,$F55))*$D55</f>
        <v>0</v>
      </c>
      <c r="U55" s="143">
        <f ca="1">IFERROR(INDEX(U$269:U$305,MATCH($F55,$B$269:$B$305,0))/INDEX($D$269:$D$305,MATCH($F55,$B$269:$B$305,0)),SUMIFS('Input-Ext Allocators'!R$8:R$63,'Input-Ext Allocators'!$B$8:$B$63,$F55))*$D55</f>
        <v>0</v>
      </c>
      <c r="V55" s="143">
        <f ca="1">IFERROR(INDEX(V$269:V$305,MATCH($F55,$B$269:$B$305,0))/INDEX($D$269:$D$305,MATCH($F55,$B$269:$B$305,0)),SUMIFS('Input-Ext Allocators'!S$8:S$63,'Input-Ext Allocators'!$B$8:$B$63,$F55))*$D55</f>
        <v>0</v>
      </c>
      <c r="W55" s="143">
        <f ca="1">IFERROR(INDEX(W$269:W$305,MATCH($F55,$B$269:$B$305,0))/INDEX($D$269:$D$305,MATCH($F55,$B$269:$B$305,0)),SUMIFS('Input-Ext Allocators'!T$8:T$63,'Input-Ext Allocators'!$B$8:$B$63,$F55))*$D55</f>
        <v>0</v>
      </c>
      <c r="X55" s="143">
        <f ca="1">IFERROR(INDEX(X$269:X$305,MATCH($F55,$B$269:$B$305,0))/INDEX($D$269:$D$305,MATCH($F55,$B$269:$B$305,0)),SUMIFS('Input-Ext Allocators'!U$8:U$63,'Input-Ext Allocators'!$B$8:$B$63,$F55))*$D55</f>
        <v>0</v>
      </c>
      <c r="Y55" s="143">
        <f ca="1">IFERROR(INDEX(Y$269:Y$305,MATCH($F55,$B$269:$B$305,0))/INDEX($D$269:$D$305,MATCH($F55,$B$269:$B$305,0)),SUMIFS('Input-Ext Allocators'!V$8:V$63,'Input-Ext Allocators'!$B$8:$B$63,$F55))*$D55</f>
        <v>0</v>
      </c>
      <c r="Z55" s="143">
        <f ca="1">IFERROR(INDEX(Z$269:Z$305,MATCH($F55,$B$269:$B$305,0))/INDEX($D$269:$D$305,MATCH($F55,$B$269:$B$305,0)),SUMIFS('Input-Ext Allocators'!W$8:W$63,'Input-Ext Allocators'!$B$8:$B$63,$F55))*$D55</f>
        <v>0</v>
      </c>
    </row>
    <row r="56" spans="1:26" outlineLevel="1">
      <c r="A56" s="113">
        <f>IF(ISBLANK('Input-Accounts'!A56),"",'Input-Accounts'!A56)</f>
        <v>46</v>
      </c>
      <c r="B56" s="17" t="str">
        <f>IF(ISBLANK('Input-Accounts'!B56),"",'Input-Accounts'!B56)</f>
        <v xml:space="preserve">Tools, Shop, and Garage Equipment </v>
      </c>
      <c r="C56" s="113">
        <f>IF(ISBLANK('Input-Accounts'!C56),"",'Input-Accounts'!C56)</f>
        <v>394</v>
      </c>
      <c r="D56" s="143">
        <f t="shared" ca="1" si="10"/>
        <v>0</v>
      </c>
      <c r="E56" s="143">
        <f t="shared" ca="1" si="11"/>
        <v>0</v>
      </c>
      <c r="F56" s="89" t="str" cm="1">
        <f t="array" aca="1" ref="F56" ca="1">IF(D56=0,"-",IF('Input-Accounts'!$E56&lt;&gt;0,'Input-Accounts'!$E56,INDEX('Input-Accounts'!$H56:$J56,,MATCH($F$6,'Input-Accounts'!$H$6:$J$6,0))))</f>
        <v>-</v>
      </c>
      <c r="G56" s="143">
        <f ca="1">IFERROR(INDEX(G$269:G$305,MATCH($F56,$B$269:$B$305,0))/INDEX($D$269:$D$305,MATCH($F56,$B$269:$B$305,0)),SUMIFS('Input-Ext Allocators'!D$8:D$63,'Input-Ext Allocators'!$B$8:$B$63,$F56))*$D56</f>
        <v>0</v>
      </c>
      <c r="H56" s="143">
        <f ca="1">IFERROR(INDEX(H$269:H$305,MATCH($F56,$B$269:$B$305,0))/INDEX($D$269:$D$305,MATCH($F56,$B$269:$B$305,0)),SUMIFS('Input-Ext Allocators'!E$8:E$63,'Input-Ext Allocators'!$B$8:$B$63,$F56))*$D56</f>
        <v>0</v>
      </c>
      <c r="I56" s="143">
        <f ca="1">IFERROR(INDEX(I$269:I$305,MATCH($F56,$B$269:$B$305,0))/INDEX($D$269:$D$305,MATCH($F56,$B$269:$B$305,0)),SUMIFS('Input-Ext Allocators'!F$8:F$63,'Input-Ext Allocators'!$B$8:$B$63,$F56))*$D56</f>
        <v>0</v>
      </c>
      <c r="J56" s="143">
        <f ca="1">IFERROR(INDEX(J$269:J$305,MATCH($F56,$B$269:$B$305,0))/INDEX($D$269:$D$305,MATCH($F56,$B$269:$B$305,0)),SUMIFS('Input-Ext Allocators'!G$8:G$63,'Input-Ext Allocators'!$B$8:$B$63,$F56))*$D56</f>
        <v>0</v>
      </c>
      <c r="K56" s="143">
        <f ca="1">IFERROR(INDEX(K$269:K$305,MATCH($F56,$B$269:$B$305,0))/INDEX($D$269:$D$305,MATCH($F56,$B$269:$B$305,0)),SUMIFS('Input-Ext Allocators'!H$8:H$63,'Input-Ext Allocators'!$B$8:$B$63,$F56))*$D56</f>
        <v>0</v>
      </c>
      <c r="L56" s="143">
        <f ca="1">IFERROR(INDEX(L$269:L$305,MATCH($F56,$B$269:$B$305,0))/INDEX($D$269:$D$305,MATCH($F56,$B$269:$B$305,0)),SUMIFS('Input-Ext Allocators'!I$8:I$63,'Input-Ext Allocators'!$B$8:$B$63,$F56))*$D56</f>
        <v>0</v>
      </c>
      <c r="M56" s="143">
        <f ca="1">IFERROR(INDEX(M$269:M$305,MATCH($F56,$B$269:$B$305,0))/INDEX($D$269:$D$305,MATCH($F56,$B$269:$B$305,0)),SUMIFS('Input-Ext Allocators'!J$8:J$63,'Input-Ext Allocators'!$B$8:$B$63,$F56))*$D56</f>
        <v>0</v>
      </c>
      <c r="N56" s="143">
        <f ca="1">IFERROR(INDEX(N$269:N$305,MATCH($F56,$B$269:$B$305,0))/INDEX($D$269:$D$305,MATCH($F56,$B$269:$B$305,0)),SUMIFS('Input-Ext Allocators'!K$8:K$63,'Input-Ext Allocators'!$B$8:$B$63,$F56))*$D56</f>
        <v>0</v>
      </c>
      <c r="O56" s="143">
        <f ca="1">IFERROR(INDEX(O$269:O$305,MATCH($F56,$B$269:$B$305,0))/INDEX($D$269:$D$305,MATCH($F56,$B$269:$B$305,0)),SUMIFS('Input-Ext Allocators'!L$8:L$63,'Input-Ext Allocators'!$B$8:$B$63,$F56))*$D56</f>
        <v>0</v>
      </c>
      <c r="P56" s="143">
        <f ca="1">IFERROR(INDEX(P$269:P$305,MATCH($F56,$B$269:$B$305,0))/INDEX($D$269:$D$305,MATCH($F56,$B$269:$B$305,0)),SUMIFS('Input-Ext Allocators'!M$8:M$63,'Input-Ext Allocators'!$B$8:$B$63,$F56))*$D56</f>
        <v>0</v>
      </c>
      <c r="Q56" s="143">
        <f ca="1">IFERROR(INDEX(Q$269:Q$305,MATCH($F56,$B$269:$B$305,0))/INDEX($D$269:$D$305,MATCH($F56,$B$269:$B$305,0)),SUMIFS('Input-Ext Allocators'!N$8:N$63,'Input-Ext Allocators'!$B$8:$B$63,$F56))*$D56</f>
        <v>0</v>
      </c>
      <c r="R56" s="143">
        <f ca="1">IFERROR(INDEX(R$269:R$305,MATCH($F56,$B$269:$B$305,0))/INDEX($D$269:$D$305,MATCH($F56,$B$269:$B$305,0)),SUMIFS('Input-Ext Allocators'!O$8:O$63,'Input-Ext Allocators'!$B$8:$B$63,$F56))*$D56</f>
        <v>0</v>
      </c>
      <c r="S56" s="143">
        <f ca="1">IFERROR(INDEX(S$269:S$305,MATCH($F56,$B$269:$B$305,0))/INDEX($D$269:$D$305,MATCH($F56,$B$269:$B$305,0)),SUMIFS('Input-Ext Allocators'!P$8:P$63,'Input-Ext Allocators'!$B$8:$B$63,$F56))*$D56</f>
        <v>0</v>
      </c>
      <c r="T56" s="143">
        <f ca="1">IFERROR(INDEX(T$269:T$305,MATCH($F56,$B$269:$B$305,0))/INDEX($D$269:$D$305,MATCH($F56,$B$269:$B$305,0)),SUMIFS('Input-Ext Allocators'!Q$8:Q$63,'Input-Ext Allocators'!$B$8:$B$63,$F56))*$D56</f>
        <v>0</v>
      </c>
      <c r="U56" s="143">
        <f ca="1">IFERROR(INDEX(U$269:U$305,MATCH($F56,$B$269:$B$305,0))/INDEX($D$269:$D$305,MATCH($F56,$B$269:$B$305,0)),SUMIFS('Input-Ext Allocators'!R$8:R$63,'Input-Ext Allocators'!$B$8:$B$63,$F56))*$D56</f>
        <v>0</v>
      </c>
      <c r="V56" s="143">
        <f ca="1">IFERROR(INDEX(V$269:V$305,MATCH($F56,$B$269:$B$305,0))/INDEX($D$269:$D$305,MATCH($F56,$B$269:$B$305,0)),SUMIFS('Input-Ext Allocators'!S$8:S$63,'Input-Ext Allocators'!$B$8:$B$63,$F56))*$D56</f>
        <v>0</v>
      </c>
      <c r="W56" s="143">
        <f ca="1">IFERROR(INDEX(W$269:W$305,MATCH($F56,$B$269:$B$305,0))/INDEX($D$269:$D$305,MATCH($F56,$B$269:$B$305,0)),SUMIFS('Input-Ext Allocators'!T$8:T$63,'Input-Ext Allocators'!$B$8:$B$63,$F56))*$D56</f>
        <v>0</v>
      </c>
      <c r="X56" s="143">
        <f ca="1">IFERROR(INDEX(X$269:X$305,MATCH($F56,$B$269:$B$305,0))/INDEX($D$269:$D$305,MATCH($F56,$B$269:$B$305,0)),SUMIFS('Input-Ext Allocators'!U$8:U$63,'Input-Ext Allocators'!$B$8:$B$63,$F56))*$D56</f>
        <v>0</v>
      </c>
      <c r="Y56" s="143">
        <f ca="1">IFERROR(INDEX(Y$269:Y$305,MATCH($F56,$B$269:$B$305,0))/INDEX($D$269:$D$305,MATCH($F56,$B$269:$B$305,0)),SUMIFS('Input-Ext Allocators'!V$8:V$63,'Input-Ext Allocators'!$B$8:$B$63,$F56))*$D56</f>
        <v>0</v>
      </c>
      <c r="Z56" s="143">
        <f ca="1">IFERROR(INDEX(Z$269:Z$305,MATCH($F56,$B$269:$B$305,0))/INDEX($D$269:$D$305,MATCH($F56,$B$269:$B$305,0)),SUMIFS('Input-Ext Allocators'!W$8:W$63,'Input-Ext Allocators'!$B$8:$B$63,$F56))*$D56</f>
        <v>0</v>
      </c>
    </row>
    <row r="57" spans="1:26" outlineLevel="1">
      <c r="A57" s="113">
        <f>IF(ISBLANK('Input-Accounts'!A57),"",'Input-Accounts'!A57)</f>
        <v>47</v>
      </c>
      <c r="B57" s="17" t="str">
        <f>IF(ISBLANK('Input-Accounts'!B57),"",'Input-Accounts'!B57)</f>
        <v>Laboratory Equipment</v>
      </c>
      <c r="C57" s="113">
        <f>IF(ISBLANK('Input-Accounts'!C57),"",'Input-Accounts'!C57)</f>
        <v>395</v>
      </c>
      <c r="D57" s="143">
        <f t="shared" ca="1" si="10"/>
        <v>0</v>
      </c>
      <c r="E57" s="143">
        <f t="shared" ca="1" si="11"/>
        <v>0</v>
      </c>
      <c r="F57" s="89" t="str" cm="1">
        <f t="array" aca="1" ref="F57" ca="1">IF(D57=0,"-",IF('Input-Accounts'!$E57&lt;&gt;0,'Input-Accounts'!$E57,INDEX('Input-Accounts'!$H57:$J57,,MATCH($F$6,'Input-Accounts'!$H$6:$J$6,0))))</f>
        <v>-</v>
      </c>
      <c r="G57" s="143">
        <f ca="1">IFERROR(INDEX(G$269:G$305,MATCH($F57,$B$269:$B$305,0))/INDEX($D$269:$D$305,MATCH($F57,$B$269:$B$305,0)),SUMIFS('Input-Ext Allocators'!D$8:D$63,'Input-Ext Allocators'!$B$8:$B$63,$F57))*$D57</f>
        <v>0</v>
      </c>
      <c r="H57" s="143">
        <f ca="1">IFERROR(INDEX(H$269:H$305,MATCH($F57,$B$269:$B$305,0))/INDEX($D$269:$D$305,MATCH($F57,$B$269:$B$305,0)),SUMIFS('Input-Ext Allocators'!E$8:E$63,'Input-Ext Allocators'!$B$8:$B$63,$F57))*$D57</f>
        <v>0</v>
      </c>
      <c r="I57" s="143">
        <f ca="1">IFERROR(INDEX(I$269:I$305,MATCH($F57,$B$269:$B$305,0))/INDEX($D$269:$D$305,MATCH($F57,$B$269:$B$305,0)),SUMIFS('Input-Ext Allocators'!F$8:F$63,'Input-Ext Allocators'!$B$8:$B$63,$F57))*$D57</f>
        <v>0</v>
      </c>
      <c r="J57" s="143">
        <f ca="1">IFERROR(INDEX(J$269:J$305,MATCH($F57,$B$269:$B$305,0))/INDEX($D$269:$D$305,MATCH($F57,$B$269:$B$305,0)),SUMIFS('Input-Ext Allocators'!G$8:G$63,'Input-Ext Allocators'!$B$8:$B$63,$F57))*$D57</f>
        <v>0</v>
      </c>
      <c r="K57" s="143">
        <f ca="1">IFERROR(INDEX(K$269:K$305,MATCH($F57,$B$269:$B$305,0))/INDEX($D$269:$D$305,MATCH($F57,$B$269:$B$305,0)),SUMIFS('Input-Ext Allocators'!H$8:H$63,'Input-Ext Allocators'!$B$8:$B$63,$F57))*$D57</f>
        <v>0</v>
      </c>
      <c r="L57" s="143">
        <f ca="1">IFERROR(INDEX(L$269:L$305,MATCH($F57,$B$269:$B$305,0))/INDEX($D$269:$D$305,MATCH($F57,$B$269:$B$305,0)),SUMIFS('Input-Ext Allocators'!I$8:I$63,'Input-Ext Allocators'!$B$8:$B$63,$F57))*$D57</f>
        <v>0</v>
      </c>
      <c r="M57" s="143">
        <f ca="1">IFERROR(INDEX(M$269:M$305,MATCH($F57,$B$269:$B$305,0))/INDEX($D$269:$D$305,MATCH($F57,$B$269:$B$305,0)),SUMIFS('Input-Ext Allocators'!J$8:J$63,'Input-Ext Allocators'!$B$8:$B$63,$F57))*$D57</f>
        <v>0</v>
      </c>
      <c r="N57" s="143">
        <f ca="1">IFERROR(INDEX(N$269:N$305,MATCH($F57,$B$269:$B$305,0))/INDEX($D$269:$D$305,MATCH($F57,$B$269:$B$305,0)),SUMIFS('Input-Ext Allocators'!K$8:K$63,'Input-Ext Allocators'!$B$8:$B$63,$F57))*$D57</f>
        <v>0</v>
      </c>
      <c r="O57" s="143">
        <f ca="1">IFERROR(INDEX(O$269:O$305,MATCH($F57,$B$269:$B$305,0))/INDEX($D$269:$D$305,MATCH($F57,$B$269:$B$305,0)),SUMIFS('Input-Ext Allocators'!L$8:L$63,'Input-Ext Allocators'!$B$8:$B$63,$F57))*$D57</f>
        <v>0</v>
      </c>
      <c r="P57" s="143">
        <f ca="1">IFERROR(INDEX(P$269:P$305,MATCH($F57,$B$269:$B$305,0))/INDEX($D$269:$D$305,MATCH($F57,$B$269:$B$305,0)),SUMIFS('Input-Ext Allocators'!M$8:M$63,'Input-Ext Allocators'!$B$8:$B$63,$F57))*$D57</f>
        <v>0</v>
      </c>
      <c r="Q57" s="143">
        <f ca="1">IFERROR(INDEX(Q$269:Q$305,MATCH($F57,$B$269:$B$305,0))/INDEX($D$269:$D$305,MATCH($F57,$B$269:$B$305,0)),SUMIFS('Input-Ext Allocators'!N$8:N$63,'Input-Ext Allocators'!$B$8:$B$63,$F57))*$D57</f>
        <v>0</v>
      </c>
      <c r="R57" s="143">
        <f ca="1">IFERROR(INDEX(R$269:R$305,MATCH($F57,$B$269:$B$305,0))/INDEX($D$269:$D$305,MATCH($F57,$B$269:$B$305,0)),SUMIFS('Input-Ext Allocators'!O$8:O$63,'Input-Ext Allocators'!$B$8:$B$63,$F57))*$D57</f>
        <v>0</v>
      </c>
      <c r="S57" s="143">
        <f ca="1">IFERROR(INDEX(S$269:S$305,MATCH($F57,$B$269:$B$305,0))/INDEX($D$269:$D$305,MATCH($F57,$B$269:$B$305,0)),SUMIFS('Input-Ext Allocators'!P$8:P$63,'Input-Ext Allocators'!$B$8:$B$63,$F57))*$D57</f>
        <v>0</v>
      </c>
      <c r="T57" s="143">
        <f ca="1">IFERROR(INDEX(T$269:T$305,MATCH($F57,$B$269:$B$305,0))/INDEX($D$269:$D$305,MATCH($F57,$B$269:$B$305,0)),SUMIFS('Input-Ext Allocators'!Q$8:Q$63,'Input-Ext Allocators'!$B$8:$B$63,$F57))*$D57</f>
        <v>0</v>
      </c>
      <c r="U57" s="143">
        <f ca="1">IFERROR(INDEX(U$269:U$305,MATCH($F57,$B$269:$B$305,0))/INDEX($D$269:$D$305,MATCH($F57,$B$269:$B$305,0)),SUMIFS('Input-Ext Allocators'!R$8:R$63,'Input-Ext Allocators'!$B$8:$B$63,$F57))*$D57</f>
        <v>0</v>
      </c>
      <c r="V57" s="143">
        <f ca="1">IFERROR(INDEX(V$269:V$305,MATCH($F57,$B$269:$B$305,0))/INDEX($D$269:$D$305,MATCH($F57,$B$269:$B$305,0)),SUMIFS('Input-Ext Allocators'!S$8:S$63,'Input-Ext Allocators'!$B$8:$B$63,$F57))*$D57</f>
        <v>0</v>
      </c>
      <c r="W57" s="143">
        <f ca="1">IFERROR(INDEX(W$269:W$305,MATCH($F57,$B$269:$B$305,0))/INDEX($D$269:$D$305,MATCH($F57,$B$269:$B$305,0)),SUMIFS('Input-Ext Allocators'!T$8:T$63,'Input-Ext Allocators'!$B$8:$B$63,$F57))*$D57</f>
        <v>0</v>
      </c>
      <c r="X57" s="143">
        <f ca="1">IFERROR(INDEX(X$269:X$305,MATCH($F57,$B$269:$B$305,0))/INDEX($D$269:$D$305,MATCH($F57,$B$269:$B$305,0)),SUMIFS('Input-Ext Allocators'!U$8:U$63,'Input-Ext Allocators'!$B$8:$B$63,$F57))*$D57</f>
        <v>0</v>
      </c>
      <c r="Y57" s="143">
        <f ca="1">IFERROR(INDEX(Y$269:Y$305,MATCH($F57,$B$269:$B$305,0))/INDEX($D$269:$D$305,MATCH($F57,$B$269:$B$305,0)),SUMIFS('Input-Ext Allocators'!V$8:V$63,'Input-Ext Allocators'!$B$8:$B$63,$F57))*$D57</f>
        <v>0</v>
      </c>
      <c r="Z57" s="143">
        <f ca="1">IFERROR(INDEX(Z$269:Z$305,MATCH($F57,$B$269:$B$305,0))/INDEX($D$269:$D$305,MATCH($F57,$B$269:$B$305,0)),SUMIFS('Input-Ext Allocators'!W$8:W$63,'Input-Ext Allocators'!$B$8:$B$63,$F57))*$D57</f>
        <v>0</v>
      </c>
    </row>
    <row r="58" spans="1:26" outlineLevel="1">
      <c r="A58" s="113">
        <f>IF(ISBLANK('Input-Accounts'!A58),"",'Input-Accounts'!A58)</f>
        <v>48</v>
      </c>
      <c r="B58" s="17" t="str">
        <f>IF(ISBLANK('Input-Accounts'!B58),"",'Input-Accounts'!B58)</f>
        <v>Power Operated Equipment</v>
      </c>
      <c r="C58" s="113">
        <f>IF(ISBLANK('Input-Accounts'!C58),"",'Input-Accounts'!C58)</f>
        <v>396</v>
      </c>
      <c r="D58" s="143">
        <f t="shared" ca="1" si="10"/>
        <v>0</v>
      </c>
      <c r="E58" s="143">
        <f t="shared" ca="1" si="11"/>
        <v>0</v>
      </c>
      <c r="F58" s="89" t="str" cm="1">
        <f t="array" aca="1" ref="F58" ca="1">IF(D58=0,"-",IF('Input-Accounts'!$E58&lt;&gt;0,'Input-Accounts'!$E58,INDEX('Input-Accounts'!$H58:$J58,,MATCH($F$6,'Input-Accounts'!$H$6:$J$6,0))))</f>
        <v>-</v>
      </c>
      <c r="G58" s="143">
        <f ca="1">IFERROR(INDEX(G$269:G$305,MATCH($F58,$B$269:$B$305,0))/INDEX($D$269:$D$305,MATCH($F58,$B$269:$B$305,0)),SUMIFS('Input-Ext Allocators'!D$8:D$63,'Input-Ext Allocators'!$B$8:$B$63,$F58))*$D58</f>
        <v>0</v>
      </c>
      <c r="H58" s="143">
        <f ca="1">IFERROR(INDEX(H$269:H$305,MATCH($F58,$B$269:$B$305,0))/INDEX($D$269:$D$305,MATCH($F58,$B$269:$B$305,0)),SUMIFS('Input-Ext Allocators'!E$8:E$63,'Input-Ext Allocators'!$B$8:$B$63,$F58))*$D58</f>
        <v>0</v>
      </c>
      <c r="I58" s="143">
        <f ca="1">IFERROR(INDEX(I$269:I$305,MATCH($F58,$B$269:$B$305,0))/INDEX($D$269:$D$305,MATCH($F58,$B$269:$B$305,0)),SUMIFS('Input-Ext Allocators'!F$8:F$63,'Input-Ext Allocators'!$B$8:$B$63,$F58))*$D58</f>
        <v>0</v>
      </c>
      <c r="J58" s="143">
        <f ca="1">IFERROR(INDEX(J$269:J$305,MATCH($F58,$B$269:$B$305,0))/INDEX($D$269:$D$305,MATCH($F58,$B$269:$B$305,0)),SUMIFS('Input-Ext Allocators'!G$8:G$63,'Input-Ext Allocators'!$B$8:$B$63,$F58))*$D58</f>
        <v>0</v>
      </c>
      <c r="K58" s="143">
        <f ca="1">IFERROR(INDEX(K$269:K$305,MATCH($F58,$B$269:$B$305,0))/INDEX($D$269:$D$305,MATCH($F58,$B$269:$B$305,0)),SUMIFS('Input-Ext Allocators'!H$8:H$63,'Input-Ext Allocators'!$B$8:$B$63,$F58))*$D58</f>
        <v>0</v>
      </c>
      <c r="L58" s="143">
        <f ca="1">IFERROR(INDEX(L$269:L$305,MATCH($F58,$B$269:$B$305,0))/INDEX($D$269:$D$305,MATCH($F58,$B$269:$B$305,0)),SUMIFS('Input-Ext Allocators'!I$8:I$63,'Input-Ext Allocators'!$B$8:$B$63,$F58))*$D58</f>
        <v>0</v>
      </c>
      <c r="M58" s="143">
        <f ca="1">IFERROR(INDEX(M$269:M$305,MATCH($F58,$B$269:$B$305,0))/INDEX($D$269:$D$305,MATCH($F58,$B$269:$B$305,0)),SUMIFS('Input-Ext Allocators'!J$8:J$63,'Input-Ext Allocators'!$B$8:$B$63,$F58))*$D58</f>
        <v>0</v>
      </c>
      <c r="N58" s="143">
        <f ca="1">IFERROR(INDEX(N$269:N$305,MATCH($F58,$B$269:$B$305,0))/INDEX($D$269:$D$305,MATCH($F58,$B$269:$B$305,0)),SUMIFS('Input-Ext Allocators'!K$8:K$63,'Input-Ext Allocators'!$B$8:$B$63,$F58))*$D58</f>
        <v>0</v>
      </c>
      <c r="O58" s="143">
        <f ca="1">IFERROR(INDEX(O$269:O$305,MATCH($F58,$B$269:$B$305,0))/INDEX($D$269:$D$305,MATCH($F58,$B$269:$B$305,0)),SUMIFS('Input-Ext Allocators'!L$8:L$63,'Input-Ext Allocators'!$B$8:$B$63,$F58))*$D58</f>
        <v>0</v>
      </c>
      <c r="P58" s="143">
        <f ca="1">IFERROR(INDEX(P$269:P$305,MATCH($F58,$B$269:$B$305,0))/INDEX($D$269:$D$305,MATCH($F58,$B$269:$B$305,0)),SUMIFS('Input-Ext Allocators'!M$8:M$63,'Input-Ext Allocators'!$B$8:$B$63,$F58))*$D58</f>
        <v>0</v>
      </c>
      <c r="Q58" s="143">
        <f ca="1">IFERROR(INDEX(Q$269:Q$305,MATCH($F58,$B$269:$B$305,0))/INDEX($D$269:$D$305,MATCH($F58,$B$269:$B$305,0)),SUMIFS('Input-Ext Allocators'!N$8:N$63,'Input-Ext Allocators'!$B$8:$B$63,$F58))*$D58</f>
        <v>0</v>
      </c>
      <c r="R58" s="143">
        <f ca="1">IFERROR(INDEX(R$269:R$305,MATCH($F58,$B$269:$B$305,0))/INDEX($D$269:$D$305,MATCH($F58,$B$269:$B$305,0)),SUMIFS('Input-Ext Allocators'!O$8:O$63,'Input-Ext Allocators'!$B$8:$B$63,$F58))*$D58</f>
        <v>0</v>
      </c>
      <c r="S58" s="143">
        <f ca="1">IFERROR(INDEX(S$269:S$305,MATCH($F58,$B$269:$B$305,0))/INDEX($D$269:$D$305,MATCH($F58,$B$269:$B$305,0)),SUMIFS('Input-Ext Allocators'!P$8:P$63,'Input-Ext Allocators'!$B$8:$B$63,$F58))*$D58</f>
        <v>0</v>
      </c>
      <c r="T58" s="143">
        <f ca="1">IFERROR(INDEX(T$269:T$305,MATCH($F58,$B$269:$B$305,0))/INDEX($D$269:$D$305,MATCH($F58,$B$269:$B$305,0)),SUMIFS('Input-Ext Allocators'!Q$8:Q$63,'Input-Ext Allocators'!$B$8:$B$63,$F58))*$D58</f>
        <v>0</v>
      </c>
      <c r="U58" s="143">
        <f ca="1">IFERROR(INDEX(U$269:U$305,MATCH($F58,$B$269:$B$305,0))/INDEX($D$269:$D$305,MATCH($F58,$B$269:$B$305,0)),SUMIFS('Input-Ext Allocators'!R$8:R$63,'Input-Ext Allocators'!$B$8:$B$63,$F58))*$D58</f>
        <v>0</v>
      </c>
      <c r="V58" s="143">
        <f ca="1">IFERROR(INDEX(V$269:V$305,MATCH($F58,$B$269:$B$305,0))/INDEX($D$269:$D$305,MATCH($F58,$B$269:$B$305,0)),SUMIFS('Input-Ext Allocators'!S$8:S$63,'Input-Ext Allocators'!$B$8:$B$63,$F58))*$D58</f>
        <v>0</v>
      </c>
      <c r="W58" s="143">
        <f ca="1">IFERROR(INDEX(W$269:W$305,MATCH($F58,$B$269:$B$305,0))/INDEX($D$269:$D$305,MATCH($F58,$B$269:$B$305,0)),SUMIFS('Input-Ext Allocators'!T$8:T$63,'Input-Ext Allocators'!$B$8:$B$63,$F58))*$D58</f>
        <v>0</v>
      </c>
      <c r="X58" s="143">
        <f ca="1">IFERROR(INDEX(X$269:X$305,MATCH($F58,$B$269:$B$305,0))/INDEX($D$269:$D$305,MATCH($F58,$B$269:$B$305,0)),SUMIFS('Input-Ext Allocators'!U$8:U$63,'Input-Ext Allocators'!$B$8:$B$63,$F58))*$D58</f>
        <v>0</v>
      </c>
      <c r="Y58" s="143">
        <f ca="1">IFERROR(INDEX(Y$269:Y$305,MATCH($F58,$B$269:$B$305,0))/INDEX($D$269:$D$305,MATCH($F58,$B$269:$B$305,0)),SUMIFS('Input-Ext Allocators'!V$8:V$63,'Input-Ext Allocators'!$B$8:$B$63,$F58))*$D58</f>
        <v>0</v>
      </c>
      <c r="Z58" s="143">
        <f ca="1">IFERROR(INDEX(Z$269:Z$305,MATCH($F58,$B$269:$B$305,0))/INDEX($D$269:$D$305,MATCH($F58,$B$269:$B$305,0)),SUMIFS('Input-Ext Allocators'!W$8:W$63,'Input-Ext Allocators'!$B$8:$B$63,$F58))*$D58</f>
        <v>0</v>
      </c>
    </row>
    <row r="59" spans="1:26" outlineLevel="1">
      <c r="A59" s="113">
        <f>IF(ISBLANK('Input-Accounts'!A59),"",'Input-Accounts'!A59)</f>
        <v>49</v>
      </c>
      <c r="B59" s="17" t="str">
        <f>IF(ISBLANK('Input-Accounts'!B59),"",'Input-Accounts'!B59)</f>
        <v>Communication Equipment</v>
      </c>
      <c r="C59" s="113">
        <f>IF(ISBLANK('Input-Accounts'!C59),"",'Input-Accounts'!C59)</f>
        <v>397</v>
      </c>
      <c r="D59" s="143">
        <f t="shared" ca="1" si="10"/>
        <v>0</v>
      </c>
      <c r="E59" s="143">
        <f t="shared" ca="1" si="11"/>
        <v>0</v>
      </c>
      <c r="F59" s="89" t="str" cm="1">
        <f t="array" aca="1" ref="F59" ca="1">IF(D59=0,"-",IF('Input-Accounts'!$E59&lt;&gt;0,'Input-Accounts'!$E59,INDEX('Input-Accounts'!$H59:$J59,,MATCH($F$6,'Input-Accounts'!$H$6:$J$6,0))))</f>
        <v>-</v>
      </c>
      <c r="G59" s="143">
        <f ca="1">IFERROR(INDEX(G$269:G$305,MATCH($F59,$B$269:$B$305,0))/INDEX($D$269:$D$305,MATCH($F59,$B$269:$B$305,0)),SUMIFS('Input-Ext Allocators'!D$8:D$63,'Input-Ext Allocators'!$B$8:$B$63,$F59))*$D59</f>
        <v>0</v>
      </c>
      <c r="H59" s="143">
        <f ca="1">IFERROR(INDEX(H$269:H$305,MATCH($F59,$B$269:$B$305,0))/INDEX($D$269:$D$305,MATCH($F59,$B$269:$B$305,0)),SUMIFS('Input-Ext Allocators'!E$8:E$63,'Input-Ext Allocators'!$B$8:$B$63,$F59))*$D59</f>
        <v>0</v>
      </c>
      <c r="I59" s="143">
        <f ca="1">IFERROR(INDEX(I$269:I$305,MATCH($F59,$B$269:$B$305,0))/INDEX($D$269:$D$305,MATCH($F59,$B$269:$B$305,0)),SUMIFS('Input-Ext Allocators'!F$8:F$63,'Input-Ext Allocators'!$B$8:$B$63,$F59))*$D59</f>
        <v>0</v>
      </c>
      <c r="J59" s="143">
        <f ca="1">IFERROR(INDEX(J$269:J$305,MATCH($F59,$B$269:$B$305,0))/INDEX($D$269:$D$305,MATCH($F59,$B$269:$B$305,0)),SUMIFS('Input-Ext Allocators'!G$8:G$63,'Input-Ext Allocators'!$B$8:$B$63,$F59))*$D59</f>
        <v>0</v>
      </c>
      <c r="K59" s="143">
        <f ca="1">IFERROR(INDEX(K$269:K$305,MATCH($F59,$B$269:$B$305,0))/INDEX($D$269:$D$305,MATCH($F59,$B$269:$B$305,0)),SUMIFS('Input-Ext Allocators'!H$8:H$63,'Input-Ext Allocators'!$B$8:$B$63,$F59))*$D59</f>
        <v>0</v>
      </c>
      <c r="L59" s="143">
        <f ca="1">IFERROR(INDEX(L$269:L$305,MATCH($F59,$B$269:$B$305,0))/INDEX($D$269:$D$305,MATCH($F59,$B$269:$B$305,0)),SUMIFS('Input-Ext Allocators'!I$8:I$63,'Input-Ext Allocators'!$B$8:$B$63,$F59))*$D59</f>
        <v>0</v>
      </c>
      <c r="M59" s="143">
        <f ca="1">IFERROR(INDEX(M$269:M$305,MATCH($F59,$B$269:$B$305,0))/INDEX($D$269:$D$305,MATCH($F59,$B$269:$B$305,0)),SUMIFS('Input-Ext Allocators'!J$8:J$63,'Input-Ext Allocators'!$B$8:$B$63,$F59))*$D59</f>
        <v>0</v>
      </c>
      <c r="N59" s="143">
        <f ca="1">IFERROR(INDEX(N$269:N$305,MATCH($F59,$B$269:$B$305,0))/INDEX($D$269:$D$305,MATCH($F59,$B$269:$B$305,0)),SUMIFS('Input-Ext Allocators'!K$8:K$63,'Input-Ext Allocators'!$B$8:$B$63,$F59))*$D59</f>
        <v>0</v>
      </c>
      <c r="O59" s="143">
        <f ca="1">IFERROR(INDEX(O$269:O$305,MATCH($F59,$B$269:$B$305,0))/INDEX($D$269:$D$305,MATCH($F59,$B$269:$B$305,0)),SUMIFS('Input-Ext Allocators'!L$8:L$63,'Input-Ext Allocators'!$B$8:$B$63,$F59))*$D59</f>
        <v>0</v>
      </c>
      <c r="P59" s="143">
        <f ca="1">IFERROR(INDEX(P$269:P$305,MATCH($F59,$B$269:$B$305,0))/INDEX($D$269:$D$305,MATCH($F59,$B$269:$B$305,0)),SUMIFS('Input-Ext Allocators'!M$8:M$63,'Input-Ext Allocators'!$B$8:$B$63,$F59))*$D59</f>
        <v>0</v>
      </c>
      <c r="Q59" s="143">
        <f ca="1">IFERROR(INDEX(Q$269:Q$305,MATCH($F59,$B$269:$B$305,0))/INDEX($D$269:$D$305,MATCH($F59,$B$269:$B$305,0)),SUMIFS('Input-Ext Allocators'!N$8:N$63,'Input-Ext Allocators'!$B$8:$B$63,$F59))*$D59</f>
        <v>0</v>
      </c>
      <c r="R59" s="143">
        <f ca="1">IFERROR(INDEX(R$269:R$305,MATCH($F59,$B$269:$B$305,0))/INDEX($D$269:$D$305,MATCH($F59,$B$269:$B$305,0)),SUMIFS('Input-Ext Allocators'!O$8:O$63,'Input-Ext Allocators'!$B$8:$B$63,$F59))*$D59</f>
        <v>0</v>
      </c>
      <c r="S59" s="143">
        <f ca="1">IFERROR(INDEX(S$269:S$305,MATCH($F59,$B$269:$B$305,0))/INDEX($D$269:$D$305,MATCH($F59,$B$269:$B$305,0)),SUMIFS('Input-Ext Allocators'!P$8:P$63,'Input-Ext Allocators'!$B$8:$B$63,$F59))*$D59</f>
        <v>0</v>
      </c>
      <c r="T59" s="143">
        <f ca="1">IFERROR(INDEX(T$269:T$305,MATCH($F59,$B$269:$B$305,0))/INDEX($D$269:$D$305,MATCH($F59,$B$269:$B$305,0)),SUMIFS('Input-Ext Allocators'!Q$8:Q$63,'Input-Ext Allocators'!$B$8:$B$63,$F59))*$D59</f>
        <v>0</v>
      </c>
      <c r="U59" s="143">
        <f ca="1">IFERROR(INDEX(U$269:U$305,MATCH($F59,$B$269:$B$305,0))/INDEX($D$269:$D$305,MATCH($F59,$B$269:$B$305,0)),SUMIFS('Input-Ext Allocators'!R$8:R$63,'Input-Ext Allocators'!$B$8:$B$63,$F59))*$D59</f>
        <v>0</v>
      </c>
      <c r="V59" s="143">
        <f ca="1">IFERROR(INDEX(V$269:V$305,MATCH($F59,$B$269:$B$305,0))/INDEX($D$269:$D$305,MATCH($F59,$B$269:$B$305,0)),SUMIFS('Input-Ext Allocators'!S$8:S$63,'Input-Ext Allocators'!$B$8:$B$63,$F59))*$D59</f>
        <v>0</v>
      </c>
      <c r="W59" s="143">
        <f ca="1">IFERROR(INDEX(W$269:W$305,MATCH($F59,$B$269:$B$305,0))/INDEX($D$269:$D$305,MATCH($F59,$B$269:$B$305,0)),SUMIFS('Input-Ext Allocators'!T$8:T$63,'Input-Ext Allocators'!$B$8:$B$63,$F59))*$D59</f>
        <v>0</v>
      </c>
      <c r="X59" s="143">
        <f ca="1">IFERROR(INDEX(X$269:X$305,MATCH($F59,$B$269:$B$305,0))/INDEX($D$269:$D$305,MATCH($F59,$B$269:$B$305,0)),SUMIFS('Input-Ext Allocators'!U$8:U$63,'Input-Ext Allocators'!$B$8:$B$63,$F59))*$D59</f>
        <v>0</v>
      </c>
      <c r="Y59" s="143">
        <f ca="1">IFERROR(INDEX(Y$269:Y$305,MATCH($F59,$B$269:$B$305,0))/INDEX($D$269:$D$305,MATCH($F59,$B$269:$B$305,0)),SUMIFS('Input-Ext Allocators'!V$8:V$63,'Input-Ext Allocators'!$B$8:$B$63,$F59))*$D59</f>
        <v>0</v>
      </c>
      <c r="Z59" s="143">
        <f ca="1">IFERROR(INDEX(Z$269:Z$305,MATCH($F59,$B$269:$B$305,0))/INDEX($D$269:$D$305,MATCH($F59,$B$269:$B$305,0)),SUMIFS('Input-Ext Allocators'!W$8:W$63,'Input-Ext Allocators'!$B$8:$B$63,$F59))*$D59</f>
        <v>0</v>
      </c>
    </row>
    <row r="60" spans="1:26" outlineLevel="1">
      <c r="A60" s="113">
        <f>IF(ISBLANK('Input-Accounts'!A60),"",'Input-Accounts'!A60)</f>
        <v>50</v>
      </c>
      <c r="B60" s="17" t="str">
        <f>IF(ISBLANK('Input-Accounts'!B60),"",'Input-Accounts'!B60)</f>
        <v>Miscellaneous Equipment</v>
      </c>
      <c r="C60" s="113">
        <f>IF(ISBLANK('Input-Accounts'!C60),"",'Input-Accounts'!C60)</f>
        <v>398</v>
      </c>
      <c r="D60" s="143">
        <f t="shared" ca="1" si="10"/>
        <v>0</v>
      </c>
      <c r="E60" s="143">
        <f t="shared" ca="1" si="11"/>
        <v>0</v>
      </c>
      <c r="F60" s="89" t="str" cm="1">
        <f t="array" aca="1" ref="F60" ca="1">IF(D60=0,"-",IF('Input-Accounts'!$E60&lt;&gt;0,'Input-Accounts'!$E60,INDEX('Input-Accounts'!$H60:$J60,,MATCH($F$6,'Input-Accounts'!$H$6:$J$6,0))))</f>
        <v>-</v>
      </c>
      <c r="G60" s="143">
        <f ca="1">IFERROR(INDEX(G$269:G$305,MATCH($F60,$B$269:$B$305,0))/INDEX($D$269:$D$305,MATCH($F60,$B$269:$B$305,0)),SUMIFS('Input-Ext Allocators'!D$8:D$63,'Input-Ext Allocators'!$B$8:$B$63,$F60))*$D60</f>
        <v>0</v>
      </c>
      <c r="H60" s="143">
        <f ca="1">IFERROR(INDEX(H$269:H$305,MATCH($F60,$B$269:$B$305,0))/INDEX($D$269:$D$305,MATCH($F60,$B$269:$B$305,0)),SUMIFS('Input-Ext Allocators'!E$8:E$63,'Input-Ext Allocators'!$B$8:$B$63,$F60))*$D60</f>
        <v>0</v>
      </c>
      <c r="I60" s="143">
        <f ca="1">IFERROR(INDEX(I$269:I$305,MATCH($F60,$B$269:$B$305,0))/INDEX($D$269:$D$305,MATCH($F60,$B$269:$B$305,0)),SUMIFS('Input-Ext Allocators'!F$8:F$63,'Input-Ext Allocators'!$B$8:$B$63,$F60))*$D60</f>
        <v>0</v>
      </c>
      <c r="J60" s="143">
        <f ca="1">IFERROR(INDEX(J$269:J$305,MATCH($F60,$B$269:$B$305,0))/INDEX($D$269:$D$305,MATCH($F60,$B$269:$B$305,0)),SUMIFS('Input-Ext Allocators'!G$8:G$63,'Input-Ext Allocators'!$B$8:$B$63,$F60))*$D60</f>
        <v>0</v>
      </c>
      <c r="K60" s="143">
        <f ca="1">IFERROR(INDEX(K$269:K$305,MATCH($F60,$B$269:$B$305,0))/INDEX($D$269:$D$305,MATCH($F60,$B$269:$B$305,0)),SUMIFS('Input-Ext Allocators'!H$8:H$63,'Input-Ext Allocators'!$B$8:$B$63,$F60))*$D60</f>
        <v>0</v>
      </c>
      <c r="L60" s="143">
        <f ca="1">IFERROR(INDEX(L$269:L$305,MATCH($F60,$B$269:$B$305,0))/INDEX($D$269:$D$305,MATCH($F60,$B$269:$B$305,0)),SUMIFS('Input-Ext Allocators'!I$8:I$63,'Input-Ext Allocators'!$B$8:$B$63,$F60))*$D60</f>
        <v>0</v>
      </c>
      <c r="M60" s="143">
        <f ca="1">IFERROR(INDEX(M$269:M$305,MATCH($F60,$B$269:$B$305,0))/INDEX($D$269:$D$305,MATCH($F60,$B$269:$B$305,0)),SUMIFS('Input-Ext Allocators'!J$8:J$63,'Input-Ext Allocators'!$B$8:$B$63,$F60))*$D60</f>
        <v>0</v>
      </c>
      <c r="N60" s="143">
        <f ca="1">IFERROR(INDEX(N$269:N$305,MATCH($F60,$B$269:$B$305,0))/INDEX($D$269:$D$305,MATCH($F60,$B$269:$B$305,0)),SUMIFS('Input-Ext Allocators'!K$8:K$63,'Input-Ext Allocators'!$B$8:$B$63,$F60))*$D60</f>
        <v>0</v>
      </c>
      <c r="O60" s="143">
        <f ca="1">IFERROR(INDEX(O$269:O$305,MATCH($F60,$B$269:$B$305,0))/INDEX($D$269:$D$305,MATCH($F60,$B$269:$B$305,0)),SUMIFS('Input-Ext Allocators'!L$8:L$63,'Input-Ext Allocators'!$B$8:$B$63,$F60))*$D60</f>
        <v>0</v>
      </c>
      <c r="P60" s="143">
        <f ca="1">IFERROR(INDEX(P$269:P$305,MATCH($F60,$B$269:$B$305,0))/INDEX($D$269:$D$305,MATCH($F60,$B$269:$B$305,0)),SUMIFS('Input-Ext Allocators'!M$8:M$63,'Input-Ext Allocators'!$B$8:$B$63,$F60))*$D60</f>
        <v>0</v>
      </c>
      <c r="Q60" s="143">
        <f ca="1">IFERROR(INDEX(Q$269:Q$305,MATCH($F60,$B$269:$B$305,0))/INDEX($D$269:$D$305,MATCH($F60,$B$269:$B$305,0)),SUMIFS('Input-Ext Allocators'!N$8:N$63,'Input-Ext Allocators'!$B$8:$B$63,$F60))*$D60</f>
        <v>0</v>
      </c>
      <c r="R60" s="143">
        <f ca="1">IFERROR(INDEX(R$269:R$305,MATCH($F60,$B$269:$B$305,0))/INDEX($D$269:$D$305,MATCH($F60,$B$269:$B$305,0)),SUMIFS('Input-Ext Allocators'!O$8:O$63,'Input-Ext Allocators'!$B$8:$B$63,$F60))*$D60</f>
        <v>0</v>
      </c>
      <c r="S60" s="143">
        <f ca="1">IFERROR(INDEX(S$269:S$305,MATCH($F60,$B$269:$B$305,0))/INDEX($D$269:$D$305,MATCH($F60,$B$269:$B$305,0)),SUMIFS('Input-Ext Allocators'!P$8:P$63,'Input-Ext Allocators'!$B$8:$B$63,$F60))*$D60</f>
        <v>0</v>
      </c>
      <c r="T60" s="143">
        <f ca="1">IFERROR(INDEX(T$269:T$305,MATCH($F60,$B$269:$B$305,0))/INDEX($D$269:$D$305,MATCH($F60,$B$269:$B$305,0)),SUMIFS('Input-Ext Allocators'!Q$8:Q$63,'Input-Ext Allocators'!$B$8:$B$63,$F60))*$D60</f>
        <v>0</v>
      </c>
      <c r="U60" s="143">
        <f ca="1">IFERROR(INDEX(U$269:U$305,MATCH($F60,$B$269:$B$305,0))/INDEX($D$269:$D$305,MATCH($F60,$B$269:$B$305,0)),SUMIFS('Input-Ext Allocators'!R$8:R$63,'Input-Ext Allocators'!$B$8:$B$63,$F60))*$D60</f>
        <v>0</v>
      </c>
      <c r="V60" s="143">
        <f ca="1">IFERROR(INDEX(V$269:V$305,MATCH($F60,$B$269:$B$305,0))/INDEX($D$269:$D$305,MATCH($F60,$B$269:$B$305,0)),SUMIFS('Input-Ext Allocators'!S$8:S$63,'Input-Ext Allocators'!$B$8:$B$63,$F60))*$D60</f>
        <v>0</v>
      </c>
      <c r="W60" s="143">
        <f ca="1">IFERROR(INDEX(W$269:W$305,MATCH($F60,$B$269:$B$305,0))/INDEX($D$269:$D$305,MATCH($F60,$B$269:$B$305,0)),SUMIFS('Input-Ext Allocators'!T$8:T$63,'Input-Ext Allocators'!$B$8:$B$63,$F60))*$D60</f>
        <v>0</v>
      </c>
      <c r="X60" s="143">
        <f ca="1">IFERROR(INDEX(X$269:X$305,MATCH($F60,$B$269:$B$305,0))/INDEX($D$269:$D$305,MATCH($F60,$B$269:$B$305,0)),SUMIFS('Input-Ext Allocators'!U$8:U$63,'Input-Ext Allocators'!$B$8:$B$63,$F60))*$D60</f>
        <v>0</v>
      </c>
      <c r="Y60" s="143">
        <f ca="1">IFERROR(INDEX(Y$269:Y$305,MATCH($F60,$B$269:$B$305,0))/INDEX($D$269:$D$305,MATCH($F60,$B$269:$B$305,0)),SUMIFS('Input-Ext Allocators'!V$8:V$63,'Input-Ext Allocators'!$B$8:$B$63,$F60))*$D60</f>
        <v>0</v>
      </c>
      <c r="Z60" s="143">
        <f ca="1">IFERROR(INDEX(Z$269:Z$305,MATCH($F60,$B$269:$B$305,0))/INDEX($D$269:$D$305,MATCH($F60,$B$269:$B$305,0)),SUMIFS('Input-Ext Allocators'!W$8:W$63,'Input-Ext Allocators'!$B$8:$B$63,$F60))*$D60</f>
        <v>0</v>
      </c>
    </row>
    <row r="61" spans="1:26" outlineLevel="1">
      <c r="A61" s="113">
        <f>IF(ISBLANK('Input-Accounts'!A61),"",'Input-Accounts'!A61)</f>
        <v>51</v>
      </c>
      <c r="B61" s="79" t="str">
        <f>IF(ISBLANK('Input-Accounts'!B61),"",'Input-Accounts'!B61)</f>
        <v>Subtotal - General Plant</v>
      </c>
      <c r="C61" s="113" t="str">
        <f>IF(ISBLANK('Input-Accounts'!C61),"",'Input-Accounts'!C61)</f>
        <v/>
      </c>
      <c r="D61" s="144">
        <f ca="1">SUBTOTAL(9,D51:D60)</f>
        <v>0</v>
      </c>
      <c r="E61" s="143">
        <f t="shared" ca="1" si="11"/>
        <v>0</v>
      </c>
      <c r="G61" s="144">
        <f t="shared" ref="G61:Z61" ca="1" si="12">SUBTOTAL(9,G51:G60)</f>
        <v>0</v>
      </c>
      <c r="H61" s="144">
        <f t="shared" ca="1" si="12"/>
        <v>0</v>
      </c>
      <c r="I61" s="144">
        <f t="shared" ca="1" si="12"/>
        <v>0</v>
      </c>
      <c r="J61" s="144">
        <f t="shared" ca="1" si="12"/>
        <v>0</v>
      </c>
      <c r="K61" s="144">
        <f t="shared" ca="1" si="12"/>
        <v>0</v>
      </c>
      <c r="L61" s="144">
        <f t="shared" ca="1" si="12"/>
        <v>0</v>
      </c>
      <c r="M61" s="144">
        <f t="shared" ca="1" si="12"/>
        <v>0</v>
      </c>
      <c r="N61" s="144">
        <f t="shared" ca="1" si="12"/>
        <v>0</v>
      </c>
      <c r="O61" s="144">
        <f t="shared" ca="1" si="12"/>
        <v>0</v>
      </c>
      <c r="P61" s="144">
        <f t="shared" ca="1" si="12"/>
        <v>0</v>
      </c>
      <c r="Q61" s="144">
        <f t="shared" ca="1" si="12"/>
        <v>0</v>
      </c>
      <c r="R61" s="144">
        <f t="shared" ca="1" si="12"/>
        <v>0</v>
      </c>
      <c r="S61" s="144">
        <f t="shared" ca="1" si="12"/>
        <v>0</v>
      </c>
      <c r="T61" s="144">
        <f t="shared" ca="1" si="12"/>
        <v>0</v>
      </c>
      <c r="U61" s="144">
        <f t="shared" ca="1" si="12"/>
        <v>0</v>
      </c>
      <c r="V61" s="144">
        <f t="shared" ca="1" si="12"/>
        <v>0</v>
      </c>
      <c r="W61" s="144">
        <f t="shared" ca="1" si="12"/>
        <v>0</v>
      </c>
      <c r="X61" s="144">
        <f t="shared" ca="1" si="12"/>
        <v>0</v>
      </c>
      <c r="Y61" s="144">
        <f t="shared" ca="1" si="12"/>
        <v>0</v>
      </c>
      <c r="Z61" s="144">
        <f t="shared" ca="1" si="12"/>
        <v>0</v>
      </c>
    </row>
    <row r="62" spans="1:26" outlineLevel="1">
      <c r="A62" s="113" t="str">
        <f>IF(ISBLANK('Input-Accounts'!A62),"",'Input-Accounts'!A62)</f>
        <v/>
      </c>
      <c r="B62" s="79" t="str">
        <f>IF(ISBLANK('Input-Accounts'!B62),"",'Input-Accounts'!B62)</f>
        <v/>
      </c>
      <c r="C62" s="113" t="str">
        <f>IF(ISBLANK('Input-Accounts'!C62),"",'Input-Accounts'!C62)</f>
        <v/>
      </c>
      <c r="D62" s="143"/>
      <c r="E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</row>
    <row r="63" spans="1:26">
      <c r="A63" s="113">
        <f>IF(ISBLANK('Input-Accounts'!A63),"",'Input-Accounts'!A63)</f>
        <v>52</v>
      </c>
      <c r="B63" s="127" t="str">
        <f>IF(ISBLANK('Input-Accounts'!B63),"",'Input-Accounts'!B63)</f>
        <v>Total Plant in Service</v>
      </c>
      <c r="C63" s="113" t="str">
        <f>IF(ISBLANK('Input-Accounts'!C63),"",'Input-Accounts'!C63)</f>
        <v/>
      </c>
      <c r="D63" s="143">
        <f ca="1">SUBTOTAL(9,D11:D62)</f>
        <v>1407085.6530374277</v>
      </c>
      <c r="E63" s="143">
        <f ca="1">IFERROR(IF(D63="","",IF(D63=0,0,IF(ABS(D63-SUM($G63:$Z63))&lt;Check_Limit,0,1))),1)</f>
        <v>0</v>
      </c>
      <c r="F63" s="89"/>
      <c r="G63" s="143">
        <f t="shared" ref="G63:Z63" ca="1" si="13">SUBTOTAL(9,G11:G62)</f>
        <v>141672.22524886319</v>
      </c>
      <c r="H63" s="143">
        <f t="shared" ca="1" si="13"/>
        <v>100246.96083728314</v>
      </c>
      <c r="I63" s="143">
        <f t="shared" ca="1" si="13"/>
        <v>13276.060413031026</v>
      </c>
      <c r="J63" s="143">
        <f t="shared" ca="1" si="13"/>
        <v>18199.209853822987</v>
      </c>
      <c r="K63" s="143">
        <f t="shared" ca="1" si="13"/>
        <v>2287.4566500395235</v>
      </c>
      <c r="L63" s="143">
        <f t="shared" ca="1" si="13"/>
        <v>932323.84682210209</v>
      </c>
      <c r="M63" s="143">
        <f t="shared" ca="1" si="13"/>
        <v>199079.89321228559</v>
      </c>
      <c r="N63" s="143">
        <f t="shared" ca="1" si="13"/>
        <v>0</v>
      </c>
      <c r="O63" s="143">
        <f t="shared" ca="1" si="13"/>
        <v>0</v>
      </c>
      <c r="P63" s="143">
        <f t="shared" ca="1" si="13"/>
        <v>0</v>
      </c>
      <c r="Q63" s="143">
        <f t="shared" ca="1" si="13"/>
        <v>0</v>
      </c>
      <c r="R63" s="143">
        <f t="shared" ca="1" si="13"/>
        <v>0</v>
      </c>
      <c r="S63" s="143">
        <f t="shared" ca="1" si="13"/>
        <v>0</v>
      </c>
      <c r="T63" s="143">
        <f t="shared" ca="1" si="13"/>
        <v>0</v>
      </c>
      <c r="U63" s="143">
        <f t="shared" ca="1" si="13"/>
        <v>0</v>
      </c>
      <c r="V63" s="143">
        <f t="shared" ca="1" si="13"/>
        <v>0</v>
      </c>
      <c r="W63" s="143">
        <f t="shared" ca="1" si="13"/>
        <v>0</v>
      </c>
      <c r="X63" s="143">
        <f t="shared" ca="1" si="13"/>
        <v>0</v>
      </c>
      <c r="Y63" s="143">
        <f t="shared" ca="1" si="13"/>
        <v>0</v>
      </c>
      <c r="Z63" s="143">
        <f t="shared" ca="1" si="13"/>
        <v>0</v>
      </c>
    </row>
    <row r="64" spans="1:26">
      <c r="A64" s="113" t="str">
        <f>IF(ISBLANK('Input-Accounts'!A64),"",'Input-Accounts'!A64)</f>
        <v/>
      </c>
      <c r="B64" s="79" t="str">
        <f>IF(ISBLANK('Input-Accounts'!B64),"",'Input-Accounts'!B64)</f>
        <v/>
      </c>
      <c r="C64" s="113" t="str">
        <f>IF(ISBLANK('Input-Accounts'!C64),"",'Input-Accounts'!C64)</f>
        <v/>
      </c>
      <c r="D64" s="144"/>
      <c r="E64" s="143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</row>
    <row r="65" spans="1:26">
      <c r="A65" s="113">
        <f>IF(ISBLANK('Input-Accounts'!A65),"",'Input-Accounts'!A65)</f>
        <v>53</v>
      </c>
      <c r="B65" s="81" t="str">
        <f>IF(ISBLANK('Input-Accounts'!B65),"",'Input-Accounts'!B65)</f>
        <v>Accumulated Depreciation &amp; Amortization</v>
      </c>
      <c r="C65" s="113" t="str">
        <f>IF(ISBLANK('Input-Accounts'!C65),"",'Input-Accounts'!C65)</f>
        <v/>
      </c>
      <c r="D65" s="143"/>
      <c r="E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</row>
    <row r="66" spans="1:26" outlineLevel="1">
      <c r="A66" s="113">
        <f>IF(ISBLANK('Input-Accounts'!A66),"",'Input-Accounts'!A66)</f>
        <v>54</v>
      </c>
      <c r="B66" s="81" t="str">
        <f>IF(ISBLANK('Input-Accounts'!B66),"",'Input-Accounts'!B66)</f>
        <v>Intangible Plant</v>
      </c>
      <c r="C66" s="113" t="str">
        <f>IF(ISBLANK('Input-Accounts'!C66),"",'Input-Accounts'!C66)</f>
        <v/>
      </c>
      <c r="D66" s="143"/>
      <c r="E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</row>
    <row r="67" spans="1:26" outlineLevel="1">
      <c r="A67" s="113">
        <f>IF(ISBLANK('Input-Accounts'!A67),"",'Input-Accounts'!A67)</f>
        <v>55</v>
      </c>
      <c r="B67" s="17" t="str">
        <f>IF(ISBLANK('Input-Accounts'!B67),"",'Input-Accounts'!B67)</f>
        <v>Organization</v>
      </c>
      <c r="C67" s="113">
        <f>IF(ISBLANK('Input-Accounts'!C67),"",'Input-Accounts'!C67)</f>
        <v>301</v>
      </c>
      <c r="D67" s="143">
        <f t="shared" ref="D67:D69" ca="1" si="14">INDIRECT("Classification!"&amp;$D$5&amp;ROW())</f>
        <v>0</v>
      </c>
      <c r="E67" s="143">
        <f t="shared" ref="E67:E70" ca="1" si="15">IFERROR(IF(D67="","",IF(D67=0,0,IF(ABS(D67-SUM($G67:$Z67))&lt;Check_Limit,0,1))),1)</f>
        <v>0</v>
      </c>
      <c r="F67" s="89" t="str" cm="1">
        <f t="array" aca="1" ref="F67" ca="1">IF(D67=0,"-",IF('Input-Accounts'!$E67&lt;&gt;0,'Input-Accounts'!$E67,INDEX('Input-Accounts'!$H67:$J67,,MATCH($F$6,'Input-Accounts'!$H$6:$J$6,0))))</f>
        <v>-</v>
      </c>
      <c r="G67" s="143">
        <f ca="1">IFERROR(INDEX(G$269:G$305,MATCH($F67,$B$269:$B$305,0))/INDEX($D$269:$D$305,MATCH($F67,$B$269:$B$305,0)),SUMIFS('Input-Ext Allocators'!D$8:D$63,'Input-Ext Allocators'!$B$8:$B$63,$F67))*$D67</f>
        <v>0</v>
      </c>
      <c r="H67" s="143">
        <f ca="1">IFERROR(INDEX(H$269:H$305,MATCH($F67,$B$269:$B$305,0))/INDEX($D$269:$D$305,MATCH($F67,$B$269:$B$305,0)),SUMIFS('Input-Ext Allocators'!E$8:E$63,'Input-Ext Allocators'!$B$8:$B$63,$F67))*$D67</f>
        <v>0</v>
      </c>
      <c r="I67" s="143">
        <f ca="1">IFERROR(INDEX(I$269:I$305,MATCH($F67,$B$269:$B$305,0))/INDEX($D$269:$D$305,MATCH($F67,$B$269:$B$305,0)),SUMIFS('Input-Ext Allocators'!F$8:F$63,'Input-Ext Allocators'!$B$8:$B$63,$F67))*$D67</f>
        <v>0</v>
      </c>
      <c r="J67" s="143">
        <f ca="1">IFERROR(INDEX(J$269:J$305,MATCH($F67,$B$269:$B$305,0))/INDEX($D$269:$D$305,MATCH($F67,$B$269:$B$305,0)),SUMIFS('Input-Ext Allocators'!G$8:G$63,'Input-Ext Allocators'!$B$8:$B$63,$F67))*$D67</f>
        <v>0</v>
      </c>
      <c r="K67" s="143">
        <f ca="1">IFERROR(INDEX(K$269:K$305,MATCH($F67,$B$269:$B$305,0))/INDEX($D$269:$D$305,MATCH($F67,$B$269:$B$305,0)),SUMIFS('Input-Ext Allocators'!H$8:H$63,'Input-Ext Allocators'!$B$8:$B$63,$F67))*$D67</f>
        <v>0</v>
      </c>
      <c r="L67" s="143">
        <f ca="1">IFERROR(INDEX(L$269:L$305,MATCH($F67,$B$269:$B$305,0))/INDEX($D$269:$D$305,MATCH($F67,$B$269:$B$305,0)),SUMIFS('Input-Ext Allocators'!I$8:I$63,'Input-Ext Allocators'!$B$8:$B$63,$F67))*$D67</f>
        <v>0</v>
      </c>
      <c r="M67" s="143">
        <f ca="1">IFERROR(INDEX(M$269:M$305,MATCH($F67,$B$269:$B$305,0))/INDEX($D$269:$D$305,MATCH($F67,$B$269:$B$305,0)),SUMIFS('Input-Ext Allocators'!J$8:J$63,'Input-Ext Allocators'!$B$8:$B$63,$F67))*$D67</f>
        <v>0</v>
      </c>
      <c r="N67" s="143">
        <f ca="1">IFERROR(INDEX(N$269:N$305,MATCH($F67,$B$269:$B$305,0))/INDEX($D$269:$D$305,MATCH($F67,$B$269:$B$305,0)),SUMIFS('Input-Ext Allocators'!K$8:K$63,'Input-Ext Allocators'!$B$8:$B$63,$F67))*$D67</f>
        <v>0</v>
      </c>
      <c r="O67" s="143">
        <f ca="1">IFERROR(INDEX(O$269:O$305,MATCH($F67,$B$269:$B$305,0))/INDEX($D$269:$D$305,MATCH($F67,$B$269:$B$305,0)),SUMIFS('Input-Ext Allocators'!L$8:L$63,'Input-Ext Allocators'!$B$8:$B$63,$F67))*$D67</f>
        <v>0</v>
      </c>
      <c r="P67" s="143">
        <f ca="1">IFERROR(INDEX(P$269:P$305,MATCH($F67,$B$269:$B$305,0))/INDEX($D$269:$D$305,MATCH($F67,$B$269:$B$305,0)),SUMIFS('Input-Ext Allocators'!M$8:M$63,'Input-Ext Allocators'!$B$8:$B$63,$F67))*$D67</f>
        <v>0</v>
      </c>
      <c r="Q67" s="143">
        <f ca="1">IFERROR(INDEX(Q$269:Q$305,MATCH($F67,$B$269:$B$305,0))/INDEX($D$269:$D$305,MATCH($F67,$B$269:$B$305,0)),SUMIFS('Input-Ext Allocators'!N$8:N$63,'Input-Ext Allocators'!$B$8:$B$63,$F67))*$D67</f>
        <v>0</v>
      </c>
      <c r="R67" s="143">
        <f ca="1">IFERROR(INDEX(R$269:R$305,MATCH($F67,$B$269:$B$305,0))/INDEX($D$269:$D$305,MATCH($F67,$B$269:$B$305,0)),SUMIFS('Input-Ext Allocators'!O$8:O$63,'Input-Ext Allocators'!$B$8:$B$63,$F67))*$D67</f>
        <v>0</v>
      </c>
      <c r="S67" s="143">
        <f ca="1">IFERROR(INDEX(S$269:S$305,MATCH($F67,$B$269:$B$305,0))/INDEX($D$269:$D$305,MATCH($F67,$B$269:$B$305,0)),SUMIFS('Input-Ext Allocators'!P$8:P$63,'Input-Ext Allocators'!$B$8:$B$63,$F67))*$D67</f>
        <v>0</v>
      </c>
      <c r="T67" s="143">
        <f ca="1">IFERROR(INDEX(T$269:T$305,MATCH($F67,$B$269:$B$305,0))/INDEX($D$269:$D$305,MATCH($F67,$B$269:$B$305,0)),SUMIFS('Input-Ext Allocators'!Q$8:Q$63,'Input-Ext Allocators'!$B$8:$B$63,$F67))*$D67</f>
        <v>0</v>
      </c>
      <c r="U67" s="143">
        <f ca="1">IFERROR(INDEX(U$269:U$305,MATCH($F67,$B$269:$B$305,0))/INDEX($D$269:$D$305,MATCH($F67,$B$269:$B$305,0)),SUMIFS('Input-Ext Allocators'!R$8:R$63,'Input-Ext Allocators'!$B$8:$B$63,$F67))*$D67</f>
        <v>0</v>
      </c>
      <c r="V67" s="143">
        <f ca="1">IFERROR(INDEX(V$269:V$305,MATCH($F67,$B$269:$B$305,0))/INDEX($D$269:$D$305,MATCH($F67,$B$269:$B$305,0)),SUMIFS('Input-Ext Allocators'!S$8:S$63,'Input-Ext Allocators'!$B$8:$B$63,$F67))*$D67</f>
        <v>0</v>
      </c>
      <c r="W67" s="143">
        <f ca="1">IFERROR(INDEX(W$269:W$305,MATCH($F67,$B$269:$B$305,0))/INDEX($D$269:$D$305,MATCH($F67,$B$269:$B$305,0)),SUMIFS('Input-Ext Allocators'!T$8:T$63,'Input-Ext Allocators'!$B$8:$B$63,$F67))*$D67</f>
        <v>0</v>
      </c>
      <c r="X67" s="143">
        <f ca="1">IFERROR(INDEX(X$269:X$305,MATCH($F67,$B$269:$B$305,0))/INDEX($D$269:$D$305,MATCH($F67,$B$269:$B$305,0)),SUMIFS('Input-Ext Allocators'!U$8:U$63,'Input-Ext Allocators'!$B$8:$B$63,$F67))*$D67</f>
        <v>0</v>
      </c>
      <c r="Y67" s="143">
        <f ca="1">IFERROR(INDEX(Y$269:Y$305,MATCH($F67,$B$269:$B$305,0))/INDEX($D$269:$D$305,MATCH($F67,$B$269:$B$305,0)),SUMIFS('Input-Ext Allocators'!V$8:V$63,'Input-Ext Allocators'!$B$8:$B$63,$F67))*$D67</f>
        <v>0</v>
      </c>
      <c r="Z67" s="143">
        <f ca="1">IFERROR(INDEX(Z$269:Z$305,MATCH($F67,$B$269:$B$305,0))/INDEX($D$269:$D$305,MATCH($F67,$B$269:$B$305,0)),SUMIFS('Input-Ext Allocators'!W$8:W$63,'Input-Ext Allocators'!$B$8:$B$63,$F67))*$D67</f>
        <v>0</v>
      </c>
    </row>
    <row r="68" spans="1:26" outlineLevel="1">
      <c r="A68" s="113">
        <f>IF(ISBLANK('Input-Accounts'!A68),"",'Input-Accounts'!A68)</f>
        <v>56</v>
      </c>
      <c r="B68" s="17" t="str">
        <f>IF(ISBLANK('Input-Accounts'!B68),"",'Input-Accounts'!B68)</f>
        <v>Franchises &amp; Consents</v>
      </c>
      <c r="C68" s="113">
        <f>IF(ISBLANK('Input-Accounts'!C68),"",'Input-Accounts'!C68)</f>
        <v>302</v>
      </c>
      <c r="D68" s="143">
        <f t="shared" ca="1" si="14"/>
        <v>0</v>
      </c>
      <c r="E68" s="143">
        <f t="shared" ca="1" si="15"/>
        <v>0</v>
      </c>
      <c r="F68" s="89" t="str" cm="1">
        <f t="array" aca="1" ref="F68" ca="1">IF(D68=0,"-",IF('Input-Accounts'!$E68&lt;&gt;0,'Input-Accounts'!$E68,INDEX('Input-Accounts'!$H68:$J68,,MATCH($F$6,'Input-Accounts'!$H$6:$J$6,0))))</f>
        <v>-</v>
      </c>
      <c r="G68" s="143">
        <f ca="1">IFERROR(INDEX(G$269:G$305,MATCH($F68,$B$269:$B$305,0))/INDEX($D$269:$D$305,MATCH($F68,$B$269:$B$305,0)),SUMIFS('Input-Ext Allocators'!D$8:D$63,'Input-Ext Allocators'!$B$8:$B$63,$F68))*$D68</f>
        <v>0</v>
      </c>
      <c r="H68" s="143">
        <f ca="1">IFERROR(INDEX(H$269:H$305,MATCH($F68,$B$269:$B$305,0))/INDEX($D$269:$D$305,MATCH($F68,$B$269:$B$305,0)),SUMIFS('Input-Ext Allocators'!E$8:E$63,'Input-Ext Allocators'!$B$8:$B$63,$F68))*$D68</f>
        <v>0</v>
      </c>
      <c r="I68" s="143">
        <f ca="1">IFERROR(INDEX(I$269:I$305,MATCH($F68,$B$269:$B$305,0))/INDEX($D$269:$D$305,MATCH($F68,$B$269:$B$305,0)),SUMIFS('Input-Ext Allocators'!F$8:F$63,'Input-Ext Allocators'!$B$8:$B$63,$F68))*$D68</f>
        <v>0</v>
      </c>
      <c r="J68" s="143">
        <f ca="1">IFERROR(INDEX(J$269:J$305,MATCH($F68,$B$269:$B$305,0))/INDEX($D$269:$D$305,MATCH($F68,$B$269:$B$305,0)),SUMIFS('Input-Ext Allocators'!G$8:G$63,'Input-Ext Allocators'!$B$8:$B$63,$F68))*$D68</f>
        <v>0</v>
      </c>
      <c r="K68" s="143">
        <f ca="1">IFERROR(INDEX(K$269:K$305,MATCH($F68,$B$269:$B$305,0))/INDEX($D$269:$D$305,MATCH($F68,$B$269:$B$305,0)),SUMIFS('Input-Ext Allocators'!H$8:H$63,'Input-Ext Allocators'!$B$8:$B$63,$F68))*$D68</f>
        <v>0</v>
      </c>
      <c r="L68" s="143">
        <f ca="1">IFERROR(INDEX(L$269:L$305,MATCH($F68,$B$269:$B$305,0))/INDEX($D$269:$D$305,MATCH($F68,$B$269:$B$305,0)),SUMIFS('Input-Ext Allocators'!I$8:I$63,'Input-Ext Allocators'!$B$8:$B$63,$F68))*$D68</f>
        <v>0</v>
      </c>
      <c r="M68" s="143">
        <f ca="1">IFERROR(INDEX(M$269:M$305,MATCH($F68,$B$269:$B$305,0))/INDEX($D$269:$D$305,MATCH($F68,$B$269:$B$305,0)),SUMIFS('Input-Ext Allocators'!J$8:J$63,'Input-Ext Allocators'!$B$8:$B$63,$F68))*$D68</f>
        <v>0</v>
      </c>
      <c r="N68" s="143">
        <f ca="1">IFERROR(INDEX(N$269:N$305,MATCH($F68,$B$269:$B$305,0))/INDEX($D$269:$D$305,MATCH($F68,$B$269:$B$305,0)),SUMIFS('Input-Ext Allocators'!K$8:K$63,'Input-Ext Allocators'!$B$8:$B$63,$F68))*$D68</f>
        <v>0</v>
      </c>
      <c r="O68" s="143">
        <f ca="1">IFERROR(INDEX(O$269:O$305,MATCH($F68,$B$269:$B$305,0))/INDEX($D$269:$D$305,MATCH($F68,$B$269:$B$305,0)),SUMIFS('Input-Ext Allocators'!L$8:L$63,'Input-Ext Allocators'!$B$8:$B$63,$F68))*$D68</f>
        <v>0</v>
      </c>
      <c r="P68" s="143">
        <f ca="1">IFERROR(INDEX(P$269:P$305,MATCH($F68,$B$269:$B$305,0))/INDEX($D$269:$D$305,MATCH($F68,$B$269:$B$305,0)),SUMIFS('Input-Ext Allocators'!M$8:M$63,'Input-Ext Allocators'!$B$8:$B$63,$F68))*$D68</f>
        <v>0</v>
      </c>
      <c r="Q68" s="143">
        <f ca="1">IFERROR(INDEX(Q$269:Q$305,MATCH($F68,$B$269:$B$305,0))/INDEX($D$269:$D$305,MATCH($F68,$B$269:$B$305,0)),SUMIFS('Input-Ext Allocators'!N$8:N$63,'Input-Ext Allocators'!$B$8:$B$63,$F68))*$D68</f>
        <v>0</v>
      </c>
      <c r="R68" s="143">
        <f ca="1">IFERROR(INDEX(R$269:R$305,MATCH($F68,$B$269:$B$305,0))/INDEX($D$269:$D$305,MATCH($F68,$B$269:$B$305,0)),SUMIFS('Input-Ext Allocators'!O$8:O$63,'Input-Ext Allocators'!$B$8:$B$63,$F68))*$D68</f>
        <v>0</v>
      </c>
      <c r="S68" s="143">
        <f ca="1">IFERROR(INDEX(S$269:S$305,MATCH($F68,$B$269:$B$305,0))/INDEX($D$269:$D$305,MATCH($F68,$B$269:$B$305,0)),SUMIFS('Input-Ext Allocators'!P$8:P$63,'Input-Ext Allocators'!$B$8:$B$63,$F68))*$D68</f>
        <v>0</v>
      </c>
      <c r="T68" s="143">
        <f ca="1">IFERROR(INDEX(T$269:T$305,MATCH($F68,$B$269:$B$305,0))/INDEX($D$269:$D$305,MATCH($F68,$B$269:$B$305,0)),SUMIFS('Input-Ext Allocators'!Q$8:Q$63,'Input-Ext Allocators'!$B$8:$B$63,$F68))*$D68</f>
        <v>0</v>
      </c>
      <c r="U68" s="143">
        <f ca="1">IFERROR(INDEX(U$269:U$305,MATCH($F68,$B$269:$B$305,0))/INDEX($D$269:$D$305,MATCH($F68,$B$269:$B$305,0)),SUMIFS('Input-Ext Allocators'!R$8:R$63,'Input-Ext Allocators'!$B$8:$B$63,$F68))*$D68</f>
        <v>0</v>
      </c>
      <c r="V68" s="143">
        <f ca="1">IFERROR(INDEX(V$269:V$305,MATCH($F68,$B$269:$B$305,0))/INDEX($D$269:$D$305,MATCH($F68,$B$269:$B$305,0)),SUMIFS('Input-Ext Allocators'!S$8:S$63,'Input-Ext Allocators'!$B$8:$B$63,$F68))*$D68</f>
        <v>0</v>
      </c>
      <c r="W68" s="143">
        <f ca="1">IFERROR(INDEX(W$269:W$305,MATCH($F68,$B$269:$B$305,0))/INDEX($D$269:$D$305,MATCH($F68,$B$269:$B$305,0)),SUMIFS('Input-Ext Allocators'!T$8:T$63,'Input-Ext Allocators'!$B$8:$B$63,$F68))*$D68</f>
        <v>0</v>
      </c>
      <c r="X68" s="143">
        <f ca="1">IFERROR(INDEX(X$269:X$305,MATCH($F68,$B$269:$B$305,0))/INDEX($D$269:$D$305,MATCH($F68,$B$269:$B$305,0)),SUMIFS('Input-Ext Allocators'!U$8:U$63,'Input-Ext Allocators'!$B$8:$B$63,$F68))*$D68</f>
        <v>0</v>
      </c>
      <c r="Y68" s="143">
        <f ca="1">IFERROR(INDEX(Y$269:Y$305,MATCH($F68,$B$269:$B$305,0))/INDEX($D$269:$D$305,MATCH($F68,$B$269:$B$305,0)),SUMIFS('Input-Ext Allocators'!V$8:V$63,'Input-Ext Allocators'!$B$8:$B$63,$F68))*$D68</f>
        <v>0</v>
      </c>
      <c r="Z68" s="143">
        <f ca="1">IFERROR(INDEX(Z$269:Z$305,MATCH($F68,$B$269:$B$305,0))/INDEX($D$269:$D$305,MATCH($F68,$B$269:$B$305,0)),SUMIFS('Input-Ext Allocators'!W$8:W$63,'Input-Ext Allocators'!$B$8:$B$63,$F68))*$D68</f>
        <v>0</v>
      </c>
    </row>
    <row r="69" spans="1:26" outlineLevel="1">
      <c r="A69" s="113">
        <f>IF(ISBLANK('Input-Accounts'!A69),"",'Input-Accounts'!A69)</f>
        <v>57</v>
      </c>
      <c r="B69" s="17" t="str">
        <f>IF(ISBLANK('Input-Accounts'!B69),"",'Input-Accounts'!B69)</f>
        <v>Misc. Intangible Plant</v>
      </c>
      <c r="C69" s="113">
        <f>IF(ISBLANK('Input-Accounts'!C69),"",'Input-Accounts'!C69)</f>
        <v>303</v>
      </c>
      <c r="D69" s="143">
        <f t="shared" ca="1" si="14"/>
        <v>-731942.55369923369</v>
      </c>
      <c r="E69" s="143">
        <f t="shared" ca="1" si="15"/>
        <v>0</v>
      </c>
      <c r="F69" s="89" t="str" cm="1">
        <f t="array" aca="1" ref="F69" ca="1">IF(D69=0,"-",IF('Input-Accounts'!$E69&lt;&gt;0,'Input-Accounts'!$E69,INDEX('Input-Accounts'!$H69:$J69,,MATCH($F$6,'Input-Accounts'!$H$6:$J$6,0))))</f>
        <v>INT_INTANGIBLE</v>
      </c>
      <c r="G69" s="143">
        <f ca="1">IFERROR(INDEX(G$269:G$305,MATCH($F69,$B$269:$B$305,0))/INDEX($D$269:$D$305,MATCH($F69,$B$269:$B$305,0)),SUMIFS('Input-Ext Allocators'!D$8:D$63,'Input-Ext Allocators'!$B$8:$B$63,$F69))*$D69</f>
        <v>-73695.535245534702</v>
      </c>
      <c r="H69" s="143">
        <f ca="1">IFERROR(INDEX(H$269:H$305,MATCH($F69,$B$269:$B$305,0))/INDEX($D$269:$D$305,MATCH($F69,$B$269:$B$305,0)),SUMIFS('Input-Ext Allocators'!E$8:E$63,'Input-Ext Allocators'!$B$8:$B$63,$F69))*$D69</f>
        <v>-52146.801694293419</v>
      </c>
      <c r="I69" s="143">
        <f ca="1">IFERROR(INDEX(I$269:I$305,MATCH($F69,$B$269:$B$305,0))/INDEX($D$269:$D$305,MATCH($F69,$B$269:$B$305,0)),SUMIFS('Input-Ext Allocators'!F$8:F$63,'Input-Ext Allocators'!$B$8:$B$63,$F69))*$D69</f>
        <v>-6905.9858160040212</v>
      </c>
      <c r="J69" s="143">
        <f ca="1">IFERROR(INDEX(J$269:J$305,MATCH($F69,$B$269:$B$305,0))/INDEX($D$269:$D$305,MATCH($F69,$B$269:$B$305,0)),SUMIFS('Input-Ext Allocators'!G$8:G$63,'Input-Ext Allocators'!$B$8:$B$63,$F69))*$D69</f>
        <v>-9466.9262720150346</v>
      </c>
      <c r="K69" s="143">
        <f ca="1">IFERROR(INDEX(K$269:K$305,MATCH($F69,$B$269:$B$305,0))/INDEX($D$269:$D$305,MATCH($F69,$B$269:$B$305,0)),SUMIFS('Input-Ext Allocators'!H$8:H$63,'Input-Ext Allocators'!$B$8:$B$63,$F69))*$D69</f>
        <v>-1189.8969037826498</v>
      </c>
      <c r="L69" s="143">
        <f ca="1">IFERROR(INDEX(L$269:L$305,MATCH($F69,$B$269:$B$305,0))/INDEX($D$269:$D$305,MATCH($F69,$B$269:$B$305,0)),SUMIFS('Input-Ext Allocators'!I$8:I$63,'Input-Ext Allocators'!$B$8:$B$63,$F69))*$D69</f>
        <v>-484979.35846660996</v>
      </c>
      <c r="M69" s="143">
        <f ca="1">IFERROR(INDEX(M$269:M$305,MATCH($F69,$B$269:$B$305,0))/INDEX($D$269:$D$305,MATCH($F69,$B$269:$B$305,0)),SUMIFS('Input-Ext Allocators'!J$8:J$63,'Input-Ext Allocators'!$B$8:$B$63,$F69))*$D69</f>
        <v>-103558.04930099385</v>
      </c>
      <c r="N69" s="143">
        <f ca="1">IFERROR(INDEX(N$269:N$305,MATCH($F69,$B$269:$B$305,0))/INDEX($D$269:$D$305,MATCH($F69,$B$269:$B$305,0)),SUMIFS('Input-Ext Allocators'!K$8:K$63,'Input-Ext Allocators'!$B$8:$B$63,$F69))*$D69</f>
        <v>0</v>
      </c>
      <c r="O69" s="143">
        <f ca="1">IFERROR(INDEX(O$269:O$305,MATCH($F69,$B$269:$B$305,0))/INDEX($D$269:$D$305,MATCH($F69,$B$269:$B$305,0)),SUMIFS('Input-Ext Allocators'!L$8:L$63,'Input-Ext Allocators'!$B$8:$B$63,$F69))*$D69</f>
        <v>0</v>
      </c>
      <c r="P69" s="143">
        <f ca="1">IFERROR(INDEX(P$269:P$305,MATCH($F69,$B$269:$B$305,0))/INDEX($D$269:$D$305,MATCH($F69,$B$269:$B$305,0)),SUMIFS('Input-Ext Allocators'!M$8:M$63,'Input-Ext Allocators'!$B$8:$B$63,$F69))*$D69</f>
        <v>0</v>
      </c>
      <c r="Q69" s="143">
        <f ca="1">IFERROR(INDEX(Q$269:Q$305,MATCH($F69,$B$269:$B$305,0))/INDEX($D$269:$D$305,MATCH($F69,$B$269:$B$305,0)),SUMIFS('Input-Ext Allocators'!N$8:N$63,'Input-Ext Allocators'!$B$8:$B$63,$F69))*$D69</f>
        <v>0</v>
      </c>
      <c r="R69" s="143">
        <f ca="1">IFERROR(INDEX(R$269:R$305,MATCH($F69,$B$269:$B$305,0))/INDEX($D$269:$D$305,MATCH($F69,$B$269:$B$305,0)),SUMIFS('Input-Ext Allocators'!O$8:O$63,'Input-Ext Allocators'!$B$8:$B$63,$F69))*$D69</f>
        <v>0</v>
      </c>
      <c r="S69" s="143">
        <f ca="1">IFERROR(INDEX(S$269:S$305,MATCH($F69,$B$269:$B$305,0))/INDEX($D$269:$D$305,MATCH($F69,$B$269:$B$305,0)),SUMIFS('Input-Ext Allocators'!P$8:P$63,'Input-Ext Allocators'!$B$8:$B$63,$F69))*$D69</f>
        <v>0</v>
      </c>
      <c r="T69" s="143">
        <f ca="1">IFERROR(INDEX(T$269:T$305,MATCH($F69,$B$269:$B$305,0))/INDEX($D$269:$D$305,MATCH($F69,$B$269:$B$305,0)),SUMIFS('Input-Ext Allocators'!Q$8:Q$63,'Input-Ext Allocators'!$B$8:$B$63,$F69))*$D69</f>
        <v>0</v>
      </c>
      <c r="U69" s="143">
        <f ca="1">IFERROR(INDEX(U$269:U$305,MATCH($F69,$B$269:$B$305,0))/INDEX($D$269:$D$305,MATCH($F69,$B$269:$B$305,0)),SUMIFS('Input-Ext Allocators'!R$8:R$63,'Input-Ext Allocators'!$B$8:$B$63,$F69))*$D69</f>
        <v>0</v>
      </c>
      <c r="V69" s="143">
        <f ca="1">IFERROR(INDEX(V$269:V$305,MATCH($F69,$B$269:$B$305,0))/INDEX($D$269:$D$305,MATCH($F69,$B$269:$B$305,0)),SUMIFS('Input-Ext Allocators'!S$8:S$63,'Input-Ext Allocators'!$B$8:$B$63,$F69))*$D69</f>
        <v>0</v>
      </c>
      <c r="W69" s="143">
        <f ca="1">IFERROR(INDEX(W$269:W$305,MATCH($F69,$B$269:$B$305,0))/INDEX($D$269:$D$305,MATCH($F69,$B$269:$B$305,0)),SUMIFS('Input-Ext Allocators'!T$8:T$63,'Input-Ext Allocators'!$B$8:$B$63,$F69))*$D69</f>
        <v>0</v>
      </c>
      <c r="X69" s="143">
        <f ca="1">IFERROR(INDEX(X$269:X$305,MATCH($F69,$B$269:$B$305,0))/INDEX($D$269:$D$305,MATCH($F69,$B$269:$B$305,0)),SUMIFS('Input-Ext Allocators'!U$8:U$63,'Input-Ext Allocators'!$B$8:$B$63,$F69))*$D69</f>
        <v>0</v>
      </c>
      <c r="Y69" s="143">
        <f ca="1">IFERROR(INDEX(Y$269:Y$305,MATCH($F69,$B$269:$B$305,0))/INDEX($D$269:$D$305,MATCH($F69,$B$269:$B$305,0)),SUMIFS('Input-Ext Allocators'!V$8:V$63,'Input-Ext Allocators'!$B$8:$B$63,$F69))*$D69</f>
        <v>0</v>
      </c>
      <c r="Z69" s="143">
        <f ca="1">IFERROR(INDEX(Z$269:Z$305,MATCH($F69,$B$269:$B$305,0))/INDEX($D$269:$D$305,MATCH($F69,$B$269:$B$305,0)),SUMIFS('Input-Ext Allocators'!W$8:W$63,'Input-Ext Allocators'!$B$8:$B$63,$F69))*$D69</f>
        <v>0</v>
      </c>
    </row>
    <row r="70" spans="1:26" outlineLevel="1">
      <c r="A70" s="113">
        <f>IF(ISBLANK('Input-Accounts'!A70),"",'Input-Accounts'!A70)</f>
        <v>58</v>
      </c>
      <c r="B70" s="79" t="str">
        <f>IF(ISBLANK('Input-Accounts'!B70),"",'Input-Accounts'!B70)</f>
        <v>Subtotal - Intangible Plant</v>
      </c>
      <c r="C70" s="113" t="str">
        <f>IF(ISBLANK('Input-Accounts'!C70),"",'Input-Accounts'!C70)</f>
        <v/>
      </c>
      <c r="D70" s="144">
        <f ca="1">SUBTOTAL(9,D67:D69)</f>
        <v>-731942.55369923369</v>
      </c>
      <c r="E70" s="143">
        <f t="shared" ca="1" si="15"/>
        <v>0</v>
      </c>
      <c r="G70" s="144">
        <f t="shared" ref="G70:Z70" ca="1" si="16">SUBTOTAL(9,G67:G69)</f>
        <v>-73695.535245534702</v>
      </c>
      <c r="H70" s="144">
        <f t="shared" ca="1" si="16"/>
        <v>-52146.801694293419</v>
      </c>
      <c r="I70" s="144">
        <f t="shared" ca="1" si="16"/>
        <v>-6905.9858160040212</v>
      </c>
      <c r="J70" s="144">
        <f t="shared" ca="1" si="16"/>
        <v>-9466.9262720150346</v>
      </c>
      <c r="K70" s="144">
        <f t="shared" ca="1" si="16"/>
        <v>-1189.8969037826498</v>
      </c>
      <c r="L70" s="144">
        <f t="shared" ca="1" si="16"/>
        <v>-484979.35846660996</v>
      </c>
      <c r="M70" s="144">
        <f t="shared" ca="1" si="16"/>
        <v>-103558.04930099385</v>
      </c>
      <c r="N70" s="144">
        <f t="shared" ca="1" si="16"/>
        <v>0</v>
      </c>
      <c r="O70" s="144">
        <f t="shared" ca="1" si="16"/>
        <v>0</v>
      </c>
      <c r="P70" s="144">
        <f t="shared" ca="1" si="16"/>
        <v>0</v>
      </c>
      <c r="Q70" s="144">
        <f t="shared" ca="1" si="16"/>
        <v>0</v>
      </c>
      <c r="R70" s="144">
        <f t="shared" ca="1" si="16"/>
        <v>0</v>
      </c>
      <c r="S70" s="144">
        <f t="shared" ca="1" si="16"/>
        <v>0</v>
      </c>
      <c r="T70" s="144">
        <f t="shared" ca="1" si="16"/>
        <v>0</v>
      </c>
      <c r="U70" s="144">
        <f t="shared" ca="1" si="16"/>
        <v>0</v>
      </c>
      <c r="V70" s="144">
        <f t="shared" ca="1" si="16"/>
        <v>0</v>
      </c>
      <c r="W70" s="144">
        <f t="shared" ca="1" si="16"/>
        <v>0</v>
      </c>
      <c r="X70" s="144">
        <f t="shared" ca="1" si="16"/>
        <v>0</v>
      </c>
      <c r="Y70" s="144">
        <f t="shared" ca="1" si="16"/>
        <v>0</v>
      </c>
      <c r="Z70" s="144">
        <f t="shared" ca="1" si="16"/>
        <v>0</v>
      </c>
    </row>
    <row r="71" spans="1:26" outlineLevel="1">
      <c r="A71" s="113" t="str">
        <f>IF(ISBLANK('Input-Accounts'!A71),"",'Input-Accounts'!A71)</f>
        <v/>
      </c>
      <c r="B71" s="79" t="str">
        <f>IF(ISBLANK('Input-Accounts'!B71),"",'Input-Accounts'!B71)</f>
        <v/>
      </c>
      <c r="C71" s="113" t="str">
        <f>IF(ISBLANK('Input-Accounts'!C71),"",'Input-Accounts'!C71)</f>
        <v/>
      </c>
      <c r="D71" s="143"/>
      <c r="E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</row>
    <row r="72" spans="1:26" outlineLevel="1">
      <c r="A72" s="113">
        <f>IF(ISBLANK('Input-Accounts'!A72),"",'Input-Accounts'!A72)</f>
        <v>59</v>
      </c>
      <c r="B72" s="81" t="str">
        <f>IF(ISBLANK('Input-Accounts'!B72),"",'Input-Accounts'!B72)</f>
        <v xml:space="preserve">Transmission plant </v>
      </c>
      <c r="C72" s="113" t="str">
        <f>IF(ISBLANK('Input-Accounts'!C72),"",'Input-Accounts'!C72)</f>
        <v/>
      </c>
      <c r="D72" s="143"/>
      <c r="E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</row>
    <row r="73" spans="1:26" outlineLevel="1">
      <c r="A73" s="113">
        <f>IF(ISBLANK('Input-Accounts'!A73),"",'Input-Accounts'!A73)</f>
        <v>60</v>
      </c>
      <c r="B73" s="17" t="str">
        <f>IF(ISBLANK('Input-Accounts'!B73),"",'Input-Accounts'!B73)</f>
        <v>Land and Land Rights</v>
      </c>
      <c r="C73" s="113">
        <f>IF(ISBLANK('Input-Accounts'!C73),"",'Input-Accounts'!C73)</f>
        <v>365.1</v>
      </c>
      <c r="D73" s="143">
        <f t="shared" ref="D73:D78" ca="1" si="17">INDIRECT("Classification!"&amp;$D$5&amp;ROW())</f>
        <v>0</v>
      </c>
      <c r="E73" s="143">
        <f t="shared" ref="E73" ca="1" si="18">IFERROR(IF(D73="","",IF(D73=0,0,IF(ABS(D73-SUM($G73:$Z73))&lt;Check_Limit,0,1))),1)</f>
        <v>0</v>
      </c>
      <c r="F73" s="89" t="str" cm="1">
        <f t="array" aca="1" ref="F73" ca="1">IF(D73=0,"-",IF('Input-Accounts'!$E73&lt;&gt;0,'Input-Accounts'!$E73,INDEX('Input-Accounts'!$H73:$J73,,MATCH($F$6,'Input-Accounts'!$H$6:$J$6,0))))</f>
        <v>-</v>
      </c>
      <c r="G73" s="143">
        <f ca="1">IFERROR(INDEX(G$269:G$305,MATCH($F73,$B$269:$B$305,0))/INDEX($D$269:$D$305,MATCH($F73,$B$269:$B$305,0)),SUMIFS('Input-Ext Allocators'!D$8:D$63,'Input-Ext Allocators'!$B$8:$B$63,$F73))*$D73</f>
        <v>0</v>
      </c>
      <c r="H73" s="143">
        <f ca="1">IFERROR(INDEX(H$269:H$305,MATCH($F73,$B$269:$B$305,0))/INDEX($D$269:$D$305,MATCH($F73,$B$269:$B$305,0)),SUMIFS('Input-Ext Allocators'!E$8:E$63,'Input-Ext Allocators'!$B$8:$B$63,$F73))*$D73</f>
        <v>0</v>
      </c>
      <c r="I73" s="143">
        <f ca="1">IFERROR(INDEX(I$269:I$305,MATCH($F73,$B$269:$B$305,0))/INDEX($D$269:$D$305,MATCH($F73,$B$269:$B$305,0)),SUMIFS('Input-Ext Allocators'!F$8:F$63,'Input-Ext Allocators'!$B$8:$B$63,$F73))*$D73</f>
        <v>0</v>
      </c>
      <c r="J73" s="143">
        <f ca="1">IFERROR(INDEX(J$269:J$305,MATCH($F73,$B$269:$B$305,0))/INDEX($D$269:$D$305,MATCH($F73,$B$269:$B$305,0)),SUMIFS('Input-Ext Allocators'!G$8:G$63,'Input-Ext Allocators'!$B$8:$B$63,$F73))*$D73</f>
        <v>0</v>
      </c>
      <c r="K73" s="143">
        <f ca="1">IFERROR(INDEX(K$269:K$305,MATCH($F73,$B$269:$B$305,0))/INDEX($D$269:$D$305,MATCH($F73,$B$269:$B$305,0)),SUMIFS('Input-Ext Allocators'!H$8:H$63,'Input-Ext Allocators'!$B$8:$B$63,$F73))*$D73</f>
        <v>0</v>
      </c>
      <c r="L73" s="143">
        <f ca="1">IFERROR(INDEX(L$269:L$305,MATCH($F73,$B$269:$B$305,0))/INDEX($D$269:$D$305,MATCH($F73,$B$269:$B$305,0)),SUMIFS('Input-Ext Allocators'!I$8:I$63,'Input-Ext Allocators'!$B$8:$B$63,$F73))*$D73</f>
        <v>0</v>
      </c>
      <c r="M73" s="143">
        <f ca="1">IFERROR(INDEX(M$269:M$305,MATCH($F73,$B$269:$B$305,0))/INDEX($D$269:$D$305,MATCH($F73,$B$269:$B$305,0)),SUMIFS('Input-Ext Allocators'!J$8:J$63,'Input-Ext Allocators'!$B$8:$B$63,$F73))*$D73</f>
        <v>0</v>
      </c>
      <c r="N73" s="143">
        <f ca="1">IFERROR(INDEX(N$269:N$305,MATCH($F73,$B$269:$B$305,0))/INDEX($D$269:$D$305,MATCH($F73,$B$269:$B$305,0)),SUMIFS('Input-Ext Allocators'!K$8:K$63,'Input-Ext Allocators'!$B$8:$B$63,$F73))*$D73</f>
        <v>0</v>
      </c>
      <c r="O73" s="143">
        <f ca="1">IFERROR(INDEX(O$269:O$305,MATCH($F73,$B$269:$B$305,0))/INDEX($D$269:$D$305,MATCH($F73,$B$269:$B$305,0)),SUMIFS('Input-Ext Allocators'!L$8:L$63,'Input-Ext Allocators'!$B$8:$B$63,$F73))*$D73</f>
        <v>0</v>
      </c>
      <c r="P73" s="143">
        <f ca="1">IFERROR(INDEX(P$269:P$305,MATCH($F73,$B$269:$B$305,0))/INDEX($D$269:$D$305,MATCH($F73,$B$269:$B$305,0)),SUMIFS('Input-Ext Allocators'!M$8:M$63,'Input-Ext Allocators'!$B$8:$B$63,$F73))*$D73</f>
        <v>0</v>
      </c>
      <c r="Q73" s="143">
        <f ca="1">IFERROR(INDEX(Q$269:Q$305,MATCH($F73,$B$269:$B$305,0))/INDEX($D$269:$D$305,MATCH($F73,$B$269:$B$305,0)),SUMIFS('Input-Ext Allocators'!N$8:N$63,'Input-Ext Allocators'!$B$8:$B$63,$F73))*$D73</f>
        <v>0</v>
      </c>
      <c r="R73" s="143">
        <f ca="1">IFERROR(INDEX(R$269:R$305,MATCH($F73,$B$269:$B$305,0))/INDEX($D$269:$D$305,MATCH($F73,$B$269:$B$305,0)),SUMIFS('Input-Ext Allocators'!O$8:O$63,'Input-Ext Allocators'!$B$8:$B$63,$F73))*$D73</f>
        <v>0</v>
      </c>
      <c r="S73" s="143">
        <f ca="1">IFERROR(INDEX(S$269:S$305,MATCH($F73,$B$269:$B$305,0))/INDEX($D$269:$D$305,MATCH($F73,$B$269:$B$305,0)),SUMIFS('Input-Ext Allocators'!P$8:P$63,'Input-Ext Allocators'!$B$8:$B$63,$F73))*$D73</f>
        <v>0</v>
      </c>
      <c r="T73" s="143">
        <f ca="1">IFERROR(INDEX(T$269:T$305,MATCH($F73,$B$269:$B$305,0))/INDEX($D$269:$D$305,MATCH($F73,$B$269:$B$305,0)),SUMIFS('Input-Ext Allocators'!Q$8:Q$63,'Input-Ext Allocators'!$B$8:$B$63,$F73))*$D73</f>
        <v>0</v>
      </c>
      <c r="U73" s="143">
        <f ca="1">IFERROR(INDEX(U$269:U$305,MATCH($F73,$B$269:$B$305,0))/INDEX($D$269:$D$305,MATCH($F73,$B$269:$B$305,0)),SUMIFS('Input-Ext Allocators'!R$8:R$63,'Input-Ext Allocators'!$B$8:$B$63,$F73))*$D73</f>
        <v>0</v>
      </c>
      <c r="V73" s="143">
        <f ca="1">IFERROR(INDEX(V$269:V$305,MATCH($F73,$B$269:$B$305,0))/INDEX($D$269:$D$305,MATCH($F73,$B$269:$B$305,0)),SUMIFS('Input-Ext Allocators'!S$8:S$63,'Input-Ext Allocators'!$B$8:$B$63,$F73))*$D73</f>
        <v>0</v>
      </c>
      <c r="W73" s="143">
        <f ca="1">IFERROR(INDEX(W$269:W$305,MATCH($F73,$B$269:$B$305,0))/INDEX($D$269:$D$305,MATCH($F73,$B$269:$B$305,0)),SUMIFS('Input-Ext Allocators'!T$8:T$63,'Input-Ext Allocators'!$B$8:$B$63,$F73))*$D73</f>
        <v>0</v>
      </c>
      <c r="X73" s="143">
        <f ca="1">IFERROR(INDEX(X$269:X$305,MATCH($F73,$B$269:$B$305,0))/INDEX($D$269:$D$305,MATCH($F73,$B$269:$B$305,0)),SUMIFS('Input-Ext Allocators'!U$8:U$63,'Input-Ext Allocators'!$B$8:$B$63,$F73))*$D73</f>
        <v>0</v>
      </c>
      <c r="Y73" s="143">
        <f ca="1">IFERROR(INDEX(Y$269:Y$305,MATCH($F73,$B$269:$B$305,0))/INDEX($D$269:$D$305,MATCH($F73,$B$269:$B$305,0)),SUMIFS('Input-Ext Allocators'!V$8:V$63,'Input-Ext Allocators'!$B$8:$B$63,$F73))*$D73</f>
        <v>0</v>
      </c>
      <c r="Z73" s="143">
        <f ca="1">IFERROR(INDEX(Z$269:Z$305,MATCH($F73,$B$269:$B$305,0))/INDEX($D$269:$D$305,MATCH($F73,$B$269:$B$305,0)),SUMIFS('Input-Ext Allocators'!W$8:W$63,'Input-Ext Allocators'!$B$8:$B$63,$F73))*$D73</f>
        <v>0</v>
      </c>
    </row>
    <row r="74" spans="1:26" outlineLevel="1">
      <c r="A74" s="113">
        <f>IF(ISBLANK('Input-Accounts'!A74),"",'Input-Accounts'!A74)</f>
        <v>61</v>
      </c>
      <c r="B74" s="17" t="str">
        <f>IF(ISBLANK('Input-Accounts'!B74),"",'Input-Accounts'!B74)</f>
        <v>Structures and improvements</v>
      </c>
      <c r="C74" s="113">
        <f>IF(ISBLANK('Input-Accounts'!C74),"",'Input-Accounts'!C74)</f>
        <v>366</v>
      </c>
      <c r="D74" s="143">
        <f t="shared" ca="1" si="17"/>
        <v>0</v>
      </c>
      <c r="E74" s="143">
        <f ca="1">IFERROR(IF(D74="","",IF(D74=0,0,IF(ABS(D74-SUM($G74:$Z74))&lt;Check_Limit,0,1))),1)</f>
        <v>0</v>
      </c>
      <c r="F74" s="89" t="str" cm="1">
        <f t="array" aca="1" ref="F74" ca="1">IF(D74=0,"-",IF('Input-Accounts'!$E74&lt;&gt;0,'Input-Accounts'!$E74,INDEX('Input-Accounts'!$H74:$J74,,MATCH($F$6,'Input-Accounts'!$H$6:$J$6,0))))</f>
        <v>-</v>
      </c>
      <c r="G74" s="143">
        <f ca="1">IFERROR(INDEX(G$269:G$305,MATCH($F74,$B$269:$B$305,0))/INDEX($D$269:$D$305,MATCH($F74,$B$269:$B$305,0)),SUMIFS('Input-Ext Allocators'!D$8:D$63,'Input-Ext Allocators'!$B$8:$B$63,$F74))*$D74</f>
        <v>0</v>
      </c>
      <c r="H74" s="143">
        <f ca="1">IFERROR(INDEX(H$269:H$305,MATCH($F74,$B$269:$B$305,0))/INDEX($D$269:$D$305,MATCH($F74,$B$269:$B$305,0)),SUMIFS('Input-Ext Allocators'!E$8:E$63,'Input-Ext Allocators'!$B$8:$B$63,$F74))*$D74</f>
        <v>0</v>
      </c>
      <c r="I74" s="143">
        <f ca="1">IFERROR(INDEX(I$269:I$305,MATCH($F74,$B$269:$B$305,0))/INDEX($D$269:$D$305,MATCH($F74,$B$269:$B$305,0)),SUMIFS('Input-Ext Allocators'!F$8:F$63,'Input-Ext Allocators'!$B$8:$B$63,$F74))*$D74</f>
        <v>0</v>
      </c>
      <c r="J74" s="143">
        <f ca="1">IFERROR(INDEX(J$269:J$305,MATCH($F74,$B$269:$B$305,0))/INDEX($D$269:$D$305,MATCH($F74,$B$269:$B$305,0)),SUMIFS('Input-Ext Allocators'!G$8:G$63,'Input-Ext Allocators'!$B$8:$B$63,$F74))*$D74</f>
        <v>0</v>
      </c>
      <c r="K74" s="143">
        <f ca="1">IFERROR(INDEX(K$269:K$305,MATCH($F74,$B$269:$B$305,0))/INDEX($D$269:$D$305,MATCH($F74,$B$269:$B$305,0)),SUMIFS('Input-Ext Allocators'!H$8:H$63,'Input-Ext Allocators'!$B$8:$B$63,$F74))*$D74</f>
        <v>0</v>
      </c>
      <c r="L74" s="143">
        <f ca="1">IFERROR(INDEX(L$269:L$305,MATCH($F74,$B$269:$B$305,0))/INDEX($D$269:$D$305,MATCH($F74,$B$269:$B$305,0)),SUMIFS('Input-Ext Allocators'!I$8:I$63,'Input-Ext Allocators'!$B$8:$B$63,$F74))*$D74</f>
        <v>0</v>
      </c>
      <c r="M74" s="143">
        <f ca="1">IFERROR(INDEX(M$269:M$305,MATCH($F74,$B$269:$B$305,0))/INDEX($D$269:$D$305,MATCH($F74,$B$269:$B$305,0)),SUMIFS('Input-Ext Allocators'!J$8:J$63,'Input-Ext Allocators'!$B$8:$B$63,$F74))*$D74</f>
        <v>0</v>
      </c>
      <c r="N74" s="143">
        <f ca="1">IFERROR(INDEX(N$269:N$305,MATCH($F74,$B$269:$B$305,0))/INDEX($D$269:$D$305,MATCH($F74,$B$269:$B$305,0)),SUMIFS('Input-Ext Allocators'!K$8:K$63,'Input-Ext Allocators'!$B$8:$B$63,$F74))*$D74</f>
        <v>0</v>
      </c>
      <c r="O74" s="143">
        <f ca="1">IFERROR(INDEX(O$269:O$305,MATCH($F74,$B$269:$B$305,0))/INDEX($D$269:$D$305,MATCH($F74,$B$269:$B$305,0)),SUMIFS('Input-Ext Allocators'!L$8:L$63,'Input-Ext Allocators'!$B$8:$B$63,$F74))*$D74</f>
        <v>0</v>
      </c>
      <c r="P74" s="143">
        <f ca="1">IFERROR(INDEX(P$269:P$305,MATCH($F74,$B$269:$B$305,0))/INDEX($D$269:$D$305,MATCH($F74,$B$269:$B$305,0)),SUMIFS('Input-Ext Allocators'!M$8:M$63,'Input-Ext Allocators'!$B$8:$B$63,$F74))*$D74</f>
        <v>0</v>
      </c>
      <c r="Q74" s="143">
        <f ca="1">IFERROR(INDEX(Q$269:Q$305,MATCH($F74,$B$269:$B$305,0))/INDEX($D$269:$D$305,MATCH($F74,$B$269:$B$305,0)),SUMIFS('Input-Ext Allocators'!N$8:N$63,'Input-Ext Allocators'!$B$8:$B$63,$F74))*$D74</f>
        <v>0</v>
      </c>
      <c r="R74" s="143">
        <f ca="1">IFERROR(INDEX(R$269:R$305,MATCH($F74,$B$269:$B$305,0))/INDEX($D$269:$D$305,MATCH($F74,$B$269:$B$305,0)),SUMIFS('Input-Ext Allocators'!O$8:O$63,'Input-Ext Allocators'!$B$8:$B$63,$F74))*$D74</f>
        <v>0</v>
      </c>
      <c r="S74" s="143">
        <f ca="1">IFERROR(INDEX(S$269:S$305,MATCH($F74,$B$269:$B$305,0))/INDEX($D$269:$D$305,MATCH($F74,$B$269:$B$305,0)),SUMIFS('Input-Ext Allocators'!P$8:P$63,'Input-Ext Allocators'!$B$8:$B$63,$F74))*$D74</f>
        <v>0</v>
      </c>
      <c r="T74" s="143">
        <f ca="1">IFERROR(INDEX(T$269:T$305,MATCH($F74,$B$269:$B$305,0))/INDEX($D$269:$D$305,MATCH($F74,$B$269:$B$305,0)),SUMIFS('Input-Ext Allocators'!Q$8:Q$63,'Input-Ext Allocators'!$B$8:$B$63,$F74))*$D74</f>
        <v>0</v>
      </c>
      <c r="U74" s="143">
        <f ca="1">IFERROR(INDEX(U$269:U$305,MATCH($F74,$B$269:$B$305,0))/INDEX($D$269:$D$305,MATCH($F74,$B$269:$B$305,0)),SUMIFS('Input-Ext Allocators'!R$8:R$63,'Input-Ext Allocators'!$B$8:$B$63,$F74))*$D74</f>
        <v>0</v>
      </c>
      <c r="V74" s="143">
        <f ca="1">IFERROR(INDEX(V$269:V$305,MATCH($F74,$B$269:$B$305,0))/INDEX($D$269:$D$305,MATCH($F74,$B$269:$B$305,0)),SUMIFS('Input-Ext Allocators'!S$8:S$63,'Input-Ext Allocators'!$B$8:$B$63,$F74))*$D74</f>
        <v>0</v>
      </c>
      <c r="W74" s="143">
        <f ca="1">IFERROR(INDEX(W$269:W$305,MATCH($F74,$B$269:$B$305,0))/INDEX($D$269:$D$305,MATCH($F74,$B$269:$B$305,0)),SUMIFS('Input-Ext Allocators'!T$8:T$63,'Input-Ext Allocators'!$B$8:$B$63,$F74))*$D74</f>
        <v>0</v>
      </c>
      <c r="X74" s="143">
        <f ca="1">IFERROR(INDEX(X$269:X$305,MATCH($F74,$B$269:$B$305,0))/INDEX($D$269:$D$305,MATCH($F74,$B$269:$B$305,0)),SUMIFS('Input-Ext Allocators'!U$8:U$63,'Input-Ext Allocators'!$B$8:$B$63,$F74))*$D74</f>
        <v>0</v>
      </c>
      <c r="Y74" s="143">
        <f ca="1">IFERROR(INDEX(Y$269:Y$305,MATCH($F74,$B$269:$B$305,0))/INDEX($D$269:$D$305,MATCH($F74,$B$269:$B$305,0)),SUMIFS('Input-Ext Allocators'!V$8:V$63,'Input-Ext Allocators'!$B$8:$B$63,$F74))*$D74</f>
        <v>0</v>
      </c>
      <c r="Z74" s="143">
        <f ca="1">IFERROR(INDEX(Z$269:Z$305,MATCH($F74,$B$269:$B$305,0))/INDEX($D$269:$D$305,MATCH($F74,$B$269:$B$305,0)),SUMIFS('Input-Ext Allocators'!W$8:W$63,'Input-Ext Allocators'!$B$8:$B$63,$F74))*$D74</f>
        <v>0</v>
      </c>
    </row>
    <row r="75" spans="1:26" outlineLevel="1">
      <c r="A75" s="113">
        <f>IF(ISBLANK('Input-Accounts'!A75),"",'Input-Accounts'!A75)</f>
        <v>62</v>
      </c>
      <c r="B75" s="17" t="str">
        <f>IF(ISBLANK('Input-Accounts'!B75),"",'Input-Accounts'!B75)</f>
        <v>Mains</v>
      </c>
      <c r="C75" s="113">
        <f>IF(ISBLANK('Input-Accounts'!C75),"",'Input-Accounts'!C75)</f>
        <v>367</v>
      </c>
      <c r="D75" s="143">
        <f t="shared" ca="1" si="17"/>
        <v>0</v>
      </c>
      <c r="E75" s="143">
        <f ca="1">IFERROR(IF(D75="","",IF(D75=0,0,IF(ABS(D75-SUM($G75:$Z75))&lt;Check_Limit,0,1))),1)</f>
        <v>0</v>
      </c>
      <c r="F75" s="89" t="str" cm="1">
        <f t="array" aca="1" ref="F75" ca="1">IF(D75=0,"-",IF('Input-Accounts'!$E75&lt;&gt;0,'Input-Accounts'!$E75,INDEX('Input-Accounts'!$H75:$J75,,MATCH($F$6,'Input-Accounts'!$H$6:$J$6,0))))</f>
        <v>-</v>
      </c>
      <c r="G75" s="143">
        <f ca="1">IFERROR(INDEX(G$269:G$305,MATCH($F75,$B$269:$B$305,0))/INDEX($D$269:$D$305,MATCH($F75,$B$269:$B$305,0)),SUMIFS('Input-Ext Allocators'!D$8:D$63,'Input-Ext Allocators'!$B$8:$B$63,$F75))*$D75</f>
        <v>0</v>
      </c>
      <c r="H75" s="143">
        <f ca="1">IFERROR(INDEX(H$269:H$305,MATCH($F75,$B$269:$B$305,0))/INDEX($D$269:$D$305,MATCH($F75,$B$269:$B$305,0)),SUMIFS('Input-Ext Allocators'!E$8:E$63,'Input-Ext Allocators'!$B$8:$B$63,$F75))*$D75</f>
        <v>0</v>
      </c>
      <c r="I75" s="143">
        <f ca="1">IFERROR(INDEX(I$269:I$305,MATCH($F75,$B$269:$B$305,0))/INDEX($D$269:$D$305,MATCH($F75,$B$269:$B$305,0)),SUMIFS('Input-Ext Allocators'!F$8:F$63,'Input-Ext Allocators'!$B$8:$B$63,$F75))*$D75</f>
        <v>0</v>
      </c>
      <c r="J75" s="143">
        <f ca="1">IFERROR(INDEX(J$269:J$305,MATCH($F75,$B$269:$B$305,0))/INDEX($D$269:$D$305,MATCH($F75,$B$269:$B$305,0)),SUMIFS('Input-Ext Allocators'!G$8:G$63,'Input-Ext Allocators'!$B$8:$B$63,$F75))*$D75</f>
        <v>0</v>
      </c>
      <c r="K75" s="143">
        <f ca="1">IFERROR(INDEX(K$269:K$305,MATCH($F75,$B$269:$B$305,0))/INDEX($D$269:$D$305,MATCH($F75,$B$269:$B$305,0)),SUMIFS('Input-Ext Allocators'!H$8:H$63,'Input-Ext Allocators'!$B$8:$B$63,$F75))*$D75</f>
        <v>0</v>
      </c>
      <c r="L75" s="143">
        <f ca="1">IFERROR(INDEX(L$269:L$305,MATCH($F75,$B$269:$B$305,0))/INDEX($D$269:$D$305,MATCH($F75,$B$269:$B$305,0)),SUMIFS('Input-Ext Allocators'!I$8:I$63,'Input-Ext Allocators'!$B$8:$B$63,$F75))*$D75</f>
        <v>0</v>
      </c>
      <c r="M75" s="143">
        <f ca="1">IFERROR(INDEX(M$269:M$305,MATCH($F75,$B$269:$B$305,0))/INDEX($D$269:$D$305,MATCH($F75,$B$269:$B$305,0)),SUMIFS('Input-Ext Allocators'!J$8:J$63,'Input-Ext Allocators'!$B$8:$B$63,$F75))*$D75</f>
        <v>0</v>
      </c>
      <c r="N75" s="143">
        <f ca="1">IFERROR(INDEX(N$269:N$305,MATCH($F75,$B$269:$B$305,0))/INDEX($D$269:$D$305,MATCH($F75,$B$269:$B$305,0)),SUMIFS('Input-Ext Allocators'!K$8:K$63,'Input-Ext Allocators'!$B$8:$B$63,$F75))*$D75</f>
        <v>0</v>
      </c>
      <c r="O75" s="143">
        <f ca="1">IFERROR(INDEX(O$269:O$305,MATCH($F75,$B$269:$B$305,0))/INDEX($D$269:$D$305,MATCH($F75,$B$269:$B$305,0)),SUMIFS('Input-Ext Allocators'!L$8:L$63,'Input-Ext Allocators'!$B$8:$B$63,$F75))*$D75</f>
        <v>0</v>
      </c>
      <c r="P75" s="143">
        <f ca="1">IFERROR(INDEX(P$269:P$305,MATCH($F75,$B$269:$B$305,0))/INDEX($D$269:$D$305,MATCH($F75,$B$269:$B$305,0)),SUMIFS('Input-Ext Allocators'!M$8:M$63,'Input-Ext Allocators'!$B$8:$B$63,$F75))*$D75</f>
        <v>0</v>
      </c>
      <c r="Q75" s="143">
        <f ca="1">IFERROR(INDEX(Q$269:Q$305,MATCH($F75,$B$269:$B$305,0))/INDEX($D$269:$D$305,MATCH($F75,$B$269:$B$305,0)),SUMIFS('Input-Ext Allocators'!N$8:N$63,'Input-Ext Allocators'!$B$8:$B$63,$F75))*$D75</f>
        <v>0</v>
      </c>
      <c r="R75" s="143">
        <f ca="1">IFERROR(INDEX(R$269:R$305,MATCH($F75,$B$269:$B$305,0))/INDEX($D$269:$D$305,MATCH($F75,$B$269:$B$305,0)),SUMIFS('Input-Ext Allocators'!O$8:O$63,'Input-Ext Allocators'!$B$8:$B$63,$F75))*$D75</f>
        <v>0</v>
      </c>
      <c r="S75" s="143">
        <f ca="1">IFERROR(INDEX(S$269:S$305,MATCH($F75,$B$269:$B$305,0))/INDEX($D$269:$D$305,MATCH($F75,$B$269:$B$305,0)),SUMIFS('Input-Ext Allocators'!P$8:P$63,'Input-Ext Allocators'!$B$8:$B$63,$F75))*$D75</f>
        <v>0</v>
      </c>
      <c r="T75" s="143">
        <f ca="1">IFERROR(INDEX(T$269:T$305,MATCH($F75,$B$269:$B$305,0))/INDEX($D$269:$D$305,MATCH($F75,$B$269:$B$305,0)),SUMIFS('Input-Ext Allocators'!Q$8:Q$63,'Input-Ext Allocators'!$B$8:$B$63,$F75))*$D75</f>
        <v>0</v>
      </c>
      <c r="U75" s="143">
        <f ca="1">IFERROR(INDEX(U$269:U$305,MATCH($F75,$B$269:$B$305,0))/INDEX($D$269:$D$305,MATCH($F75,$B$269:$B$305,0)),SUMIFS('Input-Ext Allocators'!R$8:R$63,'Input-Ext Allocators'!$B$8:$B$63,$F75))*$D75</f>
        <v>0</v>
      </c>
      <c r="V75" s="143">
        <f ca="1">IFERROR(INDEX(V$269:V$305,MATCH($F75,$B$269:$B$305,0))/INDEX($D$269:$D$305,MATCH($F75,$B$269:$B$305,0)),SUMIFS('Input-Ext Allocators'!S$8:S$63,'Input-Ext Allocators'!$B$8:$B$63,$F75))*$D75</f>
        <v>0</v>
      </c>
      <c r="W75" s="143">
        <f ca="1">IFERROR(INDEX(W$269:W$305,MATCH($F75,$B$269:$B$305,0))/INDEX($D$269:$D$305,MATCH($F75,$B$269:$B$305,0)),SUMIFS('Input-Ext Allocators'!T$8:T$63,'Input-Ext Allocators'!$B$8:$B$63,$F75))*$D75</f>
        <v>0</v>
      </c>
      <c r="X75" s="143">
        <f ca="1">IFERROR(INDEX(X$269:X$305,MATCH($F75,$B$269:$B$305,0))/INDEX($D$269:$D$305,MATCH($F75,$B$269:$B$305,0)),SUMIFS('Input-Ext Allocators'!U$8:U$63,'Input-Ext Allocators'!$B$8:$B$63,$F75))*$D75</f>
        <v>0</v>
      </c>
      <c r="Y75" s="143">
        <f ca="1">IFERROR(INDEX(Y$269:Y$305,MATCH($F75,$B$269:$B$305,0))/INDEX($D$269:$D$305,MATCH($F75,$B$269:$B$305,0)),SUMIFS('Input-Ext Allocators'!V$8:V$63,'Input-Ext Allocators'!$B$8:$B$63,$F75))*$D75</f>
        <v>0</v>
      </c>
      <c r="Z75" s="143">
        <f ca="1">IFERROR(INDEX(Z$269:Z$305,MATCH($F75,$B$269:$B$305,0))/INDEX($D$269:$D$305,MATCH($F75,$B$269:$B$305,0)),SUMIFS('Input-Ext Allocators'!W$8:W$63,'Input-Ext Allocators'!$B$8:$B$63,$F75))*$D75</f>
        <v>0</v>
      </c>
    </row>
    <row r="76" spans="1:26" hidden="1" outlineLevel="1">
      <c r="A76" s="113">
        <f>IF(ISBLANK('Input-Accounts'!A76),"",'Input-Accounts'!A76)</f>
        <v>63</v>
      </c>
      <c r="B76" s="17" t="str">
        <f>IF(ISBLANK('Input-Accounts'!B76),"",'Input-Accounts'!B76)</f>
        <v>Compressor station equipment</v>
      </c>
      <c r="C76" s="113">
        <f>IF(ISBLANK('Input-Accounts'!C76),"",'Input-Accounts'!C76)</f>
        <v>368</v>
      </c>
      <c r="D76" s="143">
        <f t="shared" ca="1" si="17"/>
        <v>0</v>
      </c>
      <c r="E76" s="143">
        <f ca="1">IFERROR(IF(D76="","",IF(D76=0,0,IF(ABS(D76-SUM($G76:$Z76))&lt;Check_Limit,0,1))),1)</f>
        <v>0</v>
      </c>
      <c r="F76" s="89" t="str" cm="1">
        <f t="array" aca="1" ref="F76" ca="1">IF(D76=0,"-",IF('Input-Accounts'!$E76&lt;&gt;0,'Input-Accounts'!$E76,INDEX('Input-Accounts'!$H76:$J76,,MATCH($F$6,'Input-Accounts'!$H$6:$J$6,0))))</f>
        <v>-</v>
      </c>
      <c r="G76" s="143">
        <f ca="1">IFERROR(INDEX(G$269:G$305,MATCH($F76,$B$269:$B$305,0))/INDEX($D$269:$D$305,MATCH($F76,$B$269:$B$305,0)),SUMIFS('Input-Ext Allocators'!D$8:D$63,'Input-Ext Allocators'!$B$8:$B$63,$F76))*$D76</f>
        <v>0</v>
      </c>
      <c r="H76" s="143">
        <f ca="1">IFERROR(INDEX(H$269:H$305,MATCH($F76,$B$269:$B$305,0))/INDEX($D$269:$D$305,MATCH($F76,$B$269:$B$305,0)),SUMIFS('Input-Ext Allocators'!E$8:E$63,'Input-Ext Allocators'!$B$8:$B$63,$F76))*$D76</f>
        <v>0</v>
      </c>
      <c r="I76" s="143">
        <f ca="1">IFERROR(INDEX(I$269:I$305,MATCH($F76,$B$269:$B$305,0))/INDEX($D$269:$D$305,MATCH($F76,$B$269:$B$305,0)),SUMIFS('Input-Ext Allocators'!F$8:F$63,'Input-Ext Allocators'!$B$8:$B$63,$F76))*$D76</f>
        <v>0</v>
      </c>
      <c r="J76" s="143">
        <f ca="1">IFERROR(INDEX(J$269:J$305,MATCH($F76,$B$269:$B$305,0))/INDEX($D$269:$D$305,MATCH($F76,$B$269:$B$305,0)),SUMIFS('Input-Ext Allocators'!G$8:G$63,'Input-Ext Allocators'!$B$8:$B$63,$F76))*$D76</f>
        <v>0</v>
      </c>
      <c r="K76" s="143">
        <f ca="1">IFERROR(INDEX(K$269:K$305,MATCH($F76,$B$269:$B$305,0))/INDEX($D$269:$D$305,MATCH($F76,$B$269:$B$305,0)),SUMIFS('Input-Ext Allocators'!H$8:H$63,'Input-Ext Allocators'!$B$8:$B$63,$F76))*$D76</f>
        <v>0</v>
      </c>
      <c r="L76" s="143">
        <f ca="1">IFERROR(INDEX(L$269:L$305,MATCH($F76,$B$269:$B$305,0))/INDEX($D$269:$D$305,MATCH($F76,$B$269:$B$305,0)),SUMIFS('Input-Ext Allocators'!I$8:I$63,'Input-Ext Allocators'!$B$8:$B$63,$F76))*$D76</f>
        <v>0</v>
      </c>
      <c r="M76" s="143">
        <f ca="1">IFERROR(INDEX(M$269:M$305,MATCH($F76,$B$269:$B$305,0))/INDEX($D$269:$D$305,MATCH($F76,$B$269:$B$305,0)),SUMIFS('Input-Ext Allocators'!J$8:J$63,'Input-Ext Allocators'!$B$8:$B$63,$F76))*$D76</f>
        <v>0</v>
      </c>
      <c r="N76" s="143">
        <f ca="1">IFERROR(INDEX(N$269:N$305,MATCH($F76,$B$269:$B$305,0))/INDEX($D$269:$D$305,MATCH($F76,$B$269:$B$305,0)),SUMIFS('Input-Ext Allocators'!K$8:K$63,'Input-Ext Allocators'!$B$8:$B$63,$F76))*$D76</f>
        <v>0</v>
      </c>
      <c r="O76" s="143">
        <f ca="1">IFERROR(INDEX(O$269:O$305,MATCH($F76,$B$269:$B$305,0))/INDEX($D$269:$D$305,MATCH($F76,$B$269:$B$305,0)),SUMIFS('Input-Ext Allocators'!L$8:L$63,'Input-Ext Allocators'!$B$8:$B$63,$F76))*$D76</f>
        <v>0</v>
      </c>
      <c r="P76" s="143">
        <f ca="1">IFERROR(INDEX(P$269:P$305,MATCH($F76,$B$269:$B$305,0))/INDEX($D$269:$D$305,MATCH($F76,$B$269:$B$305,0)),SUMIFS('Input-Ext Allocators'!M$8:M$63,'Input-Ext Allocators'!$B$8:$B$63,$F76))*$D76</f>
        <v>0</v>
      </c>
      <c r="Q76" s="143">
        <f ca="1">IFERROR(INDEX(Q$269:Q$305,MATCH($F76,$B$269:$B$305,0))/INDEX($D$269:$D$305,MATCH($F76,$B$269:$B$305,0)),SUMIFS('Input-Ext Allocators'!N$8:N$63,'Input-Ext Allocators'!$B$8:$B$63,$F76))*$D76</f>
        <v>0</v>
      </c>
      <c r="R76" s="143">
        <f ca="1">IFERROR(INDEX(R$269:R$305,MATCH($F76,$B$269:$B$305,0))/INDEX($D$269:$D$305,MATCH($F76,$B$269:$B$305,0)),SUMIFS('Input-Ext Allocators'!O$8:O$63,'Input-Ext Allocators'!$B$8:$B$63,$F76))*$D76</f>
        <v>0</v>
      </c>
      <c r="S76" s="143">
        <f ca="1">IFERROR(INDEX(S$269:S$305,MATCH($F76,$B$269:$B$305,0))/INDEX($D$269:$D$305,MATCH($F76,$B$269:$B$305,0)),SUMIFS('Input-Ext Allocators'!P$8:P$63,'Input-Ext Allocators'!$B$8:$B$63,$F76))*$D76</f>
        <v>0</v>
      </c>
      <c r="T76" s="143">
        <f ca="1">IFERROR(INDEX(T$269:T$305,MATCH($F76,$B$269:$B$305,0))/INDEX($D$269:$D$305,MATCH($F76,$B$269:$B$305,0)),SUMIFS('Input-Ext Allocators'!Q$8:Q$63,'Input-Ext Allocators'!$B$8:$B$63,$F76))*$D76</f>
        <v>0</v>
      </c>
      <c r="U76" s="143">
        <f ca="1">IFERROR(INDEX(U$269:U$305,MATCH($F76,$B$269:$B$305,0))/INDEX($D$269:$D$305,MATCH($F76,$B$269:$B$305,0)),SUMIFS('Input-Ext Allocators'!R$8:R$63,'Input-Ext Allocators'!$B$8:$B$63,$F76))*$D76</f>
        <v>0</v>
      </c>
      <c r="V76" s="143">
        <f ca="1">IFERROR(INDEX(V$269:V$305,MATCH($F76,$B$269:$B$305,0))/INDEX($D$269:$D$305,MATCH($F76,$B$269:$B$305,0)),SUMIFS('Input-Ext Allocators'!S$8:S$63,'Input-Ext Allocators'!$B$8:$B$63,$F76))*$D76</f>
        <v>0</v>
      </c>
      <c r="W76" s="143">
        <f ca="1">IFERROR(INDEX(W$269:W$305,MATCH($F76,$B$269:$B$305,0))/INDEX($D$269:$D$305,MATCH($F76,$B$269:$B$305,0)),SUMIFS('Input-Ext Allocators'!T$8:T$63,'Input-Ext Allocators'!$B$8:$B$63,$F76))*$D76</f>
        <v>0</v>
      </c>
      <c r="X76" s="143">
        <f ca="1">IFERROR(INDEX(X$269:X$305,MATCH($F76,$B$269:$B$305,0))/INDEX($D$269:$D$305,MATCH($F76,$B$269:$B$305,0)),SUMIFS('Input-Ext Allocators'!U$8:U$63,'Input-Ext Allocators'!$B$8:$B$63,$F76))*$D76</f>
        <v>0</v>
      </c>
      <c r="Y76" s="143">
        <f ca="1">IFERROR(INDEX(Y$269:Y$305,MATCH($F76,$B$269:$B$305,0))/INDEX($D$269:$D$305,MATCH($F76,$B$269:$B$305,0)),SUMIFS('Input-Ext Allocators'!V$8:V$63,'Input-Ext Allocators'!$B$8:$B$63,$F76))*$D76</f>
        <v>0</v>
      </c>
      <c r="Z76" s="143">
        <f ca="1">IFERROR(INDEX(Z$269:Z$305,MATCH($F76,$B$269:$B$305,0))/INDEX($D$269:$D$305,MATCH($F76,$B$269:$B$305,0)),SUMIFS('Input-Ext Allocators'!W$8:W$63,'Input-Ext Allocators'!$B$8:$B$63,$F76))*$D76</f>
        <v>0</v>
      </c>
    </row>
    <row r="77" spans="1:26" hidden="1" outlineLevel="1">
      <c r="A77" s="113">
        <f>IF(ISBLANK('Input-Accounts'!A77),"",'Input-Accounts'!A77)</f>
        <v>64</v>
      </c>
      <c r="B77" s="17" t="str">
        <f>IF(ISBLANK('Input-Accounts'!B77),"",'Input-Accounts'!B77)</f>
        <v>Measuring and regulating station equipment</v>
      </c>
      <c r="C77" s="113">
        <f>IF(ISBLANK('Input-Accounts'!C77),"",'Input-Accounts'!C77)</f>
        <v>369</v>
      </c>
      <c r="D77" s="143">
        <f t="shared" ca="1" si="17"/>
        <v>0</v>
      </c>
      <c r="E77" s="143">
        <f t="shared" ref="E77:E114" ca="1" si="19">IFERROR(IF(D77="","",IF(D77=0,0,IF(ABS(D77-SUM($G77:$Z77))&lt;Check_Limit,0,1))),1)</f>
        <v>0</v>
      </c>
      <c r="F77" s="89" t="str" cm="1">
        <f t="array" aca="1" ref="F77" ca="1">IF(D77=0,"-",IF('Input-Accounts'!$E77&lt;&gt;0,'Input-Accounts'!$E77,INDEX('Input-Accounts'!$H77:$J77,,MATCH($F$6,'Input-Accounts'!$H$6:$J$6,0))))</f>
        <v>-</v>
      </c>
      <c r="G77" s="143">
        <f ca="1">IFERROR(INDEX(G$269:G$305,MATCH($F77,$B$269:$B$305,0))/INDEX($D$269:$D$305,MATCH($F77,$B$269:$B$305,0)),SUMIFS('Input-Ext Allocators'!D$8:D$63,'Input-Ext Allocators'!$B$8:$B$63,$F77))*$D77</f>
        <v>0</v>
      </c>
      <c r="H77" s="143">
        <f ca="1">IFERROR(INDEX(H$269:H$305,MATCH($F77,$B$269:$B$305,0))/INDEX($D$269:$D$305,MATCH($F77,$B$269:$B$305,0)),SUMIFS('Input-Ext Allocators'!E$8:E$63,'Input-Ext Allocators'!$B$8:$B$63,$F77))*$D77</f>
        <v>0</v>
      </c>
      <c r="I77" s="143">
        <f ca="1">IFERROR(INDEX(I$269:I$305,MATCH($F77,$B$269:$B$305,0))/INDEX($D$269:$D$305,MATCH($F77,$B$269:$B$305,0)),SUMIFS('Input-Ext Allocators'!F$8:F$63,'Input-Ext Allocators'!$B$8:$B$63,$F77))*$D77</f>
        <v>0</v>
      </c>
      <c r="J77" s="143">
        <f ca="1">IFERROR(INDEX(J$269:J$305,MATCH($F77,$B$269:$B$305,0))/INDEX($D$269:$D$305,MATCH($F77,$B$269:$B$305,0)),SUMIFS('Input-Ext Allocators'!G$8:G$63,'Input-Ext Allocators'!$B$8:$B$63,$F77))*$D77</f>
        <v>0</v>
      </c>
      <c r="K77" s="143">
        <f ca="1">IFERROR(INDEX(K$269:K$305,MATCH($F77,$B$269:$B$305,0))/INDEX($D$269:$D$305,MATCH($F77,$B$269:$B$305,0)),SUMIFS('Input-Ext Allocators'!H$8:H$63,'Input-Ext Allocators'!$B$8:$B$63,$F77))*$D77</f>
        <v>0</v>
      </c>
      <c r="L77" s="143">
        <f ca="1">IFERROR(INDEX(L$269:L$305,MATCH($F77,$B$269:$B$305,0))/INDEX($D$269:$D$305,MATCH($F77,$B$269:$B$305,0)),SUMIFS('Input-Ext Allocators'!I$8:I$63,'Input-Ext Allocators'!$B$8:$B$63,$F77))*$D77</f>
        <v>0</v>
      </c>
      <c r="M77" s="143">
        <f ca="1">IFERROR(INDEX(M$269:M$305,MATCH($F77,$B$269:$B$305,0))/INDEX($D$269:$D$305,MATCH($F77,$B$269:$B$305,0)),SUMIFS('Input-Ext Allocators'!J$8:J$63,'Input-Ext Allocators'!$B$8:$B$63,$F77))*$D77</f>
        <v>0</v>
      </c>
      <c r="N77" s="143">
        <f ca="1">IFERROR(INDEX(N$269:N$305,MATCH($F77,$B$269:$B$305,0))/INDEX($D$269:$D$305,MATCH($F77,$B$269:$B$305,0)),SUMIFS('Input-Ext Allocators'!K$8:K$63,'Input-Ext Allocators'!$B$8:$B$63,$F77))*$D77</f>
        <v>0</v>
      </c>
      <c r="O77" s="143">
        <f ca="1">IFERROR(INDEX(O$269:O$305,MATCH($F77,$B$269:$B$305,0))/INDEX($D$269:$D$305,MATCH($F77,$B$269:$B$305,0)),SUMIFS('Input-Ext Allocators'!L$8:L$63,'Input-Ext Allocators'!$B$8:$B$63,$F77))*$D77</f>
        <v>0</v>
      </c>
      <c r="P77" s="143">
        <f ca="1">IFERROR(INDEX(P$269:P$305,MATCH($F77,$B$269:$B$305,0))/INDEX($D$269:$D$305,MATCH($F77,$B$269:$B$305,0)),SUMIFS('Input-Ext Allocators'!M$8:M$63,'Input-Ext Allocators'!$B$8:$B$63,$F77))*$D77</f>
        <v>0</v>
      </c>
      <c r="Q77" s="143">
        <f ca="1">IFERROR(INDEX(Q$269:Q$305,MATCH($F77,$B$269:$B$305,0))/INDEX($D$269:$D$305,MATCH($F77,$B$269:$B$305,0)),SUMIFS('Input-Ext Allocators'!N$8:N$63,'Input-Ext Allocators'!$B$8:$B$63,$F77))*$D77</f>
        <v>0</v>
      </c>
      <c r="R77" s="143">
        <f ca="1">IFERROR(INDEX(R$269:R$305,MATCH($F77,$B$269:$B$305,0))/INDEX($D$269:$D$305,MATCH($F77,$B$269:$B$305,0)),SUMIFS('Input-Ext Allocators'!O$8:O$63,'Input-Ext Allocators'!$B$8:$B$63,$F77))*$D77</f>
        <v>0</v>
      </c>
      <c r="S77" s="143">
        <f ca="1">IFERROR(INDEX(S$269:S$305,MATCH($F77,$B$269:$B$305,0))/INDEX($D$269:$D$305,MATCH($F77,$B$269:$B$305,0)),SUMIFS('Input-Ext Allocators'!P$8:P$63,'Input-Ext Allocators'!$B$8:$B$63,$F77))*$D77</f>
        <v>0</v>
      </c>
      <c r="T77" s="143">
        <f ca="1">IFERROR(INDEX(T$269:T$305,MATCH($F77,$B$269:$B$305,0))/INDEX($D$269:$D$305,MATCH($F77,$B$269:$B$305,0)),SUMIFS('Input-Ext Allocators'!Q$8:Q$63,'Input-Ext Allocators'!$B$8:$B$63,$F77))*$D77</f>
        <v>0</v>
      </c>
      <c r="U77" s="143">
        <f ca="1">IFERROR(INDEX(U$269:U$305,MATCH($F77,$B$269:$B$305,0))/INDEX($D$269:$D$305,MATCH($F77,$B$269:$B$305,0)),SUMIFS('Input-Ext Allocators'!R$8:R$63,'Input-Ext Allocators'!$B$8:$B$63,$F77))*$D77</f>
        <v>0</v>
      </c>
      <c r="V77" s="143">
        <f ca="1">IFERROR(INDEX(V$269:V$305,MATCH($F77,$B$269:$B$305,0))/INDEX($D$269:$D$305,MATCH($F77,$B$269:$B$305,0)),SUMIFS('Input-Ext Allocators'!S$8:S$63,'Input-Ext Allocators'!$B$8:$B$63,$F77))*$D77</f>
        <v>0</v>
      </c>
      <c r="W77" s="143">
        <f ca="1">IFERROR(INDEX(W$269:W$305,MATCH($F77,$B$269:$B$305,0))/INDEX($D$269:$D$305,MATCH($F77,$B$269:$B$305,0)),SUMIFS('Input-Ext Allocators'!T$8:T$63,'Input-Ext Allocators'!$B$8:$B$63,$F77))*$D77</f>
        <v>0</v>
      </c>
      <c r="X77" s="143">
        <f ca="1">IFERROR(INDEX(X$269:X$305,MATCH($F77,$B$269:$B$305,0))/INDEX($D$269:$D$305,MATCH($F77,$B$269:$B$305,0)),SUMIFS('Input-Ext Allocators'!U$8:U$63,'Input-Ext Allocators'!$B$8:$B$63,$F77))*$D77</f>
        <v>0</v>
      </c>
      <c r="Y77" s="143">
        <f ca="1">IFERROR(INDEX(Y$269:Y$305,MATCH($F77,$B$269:$B$305,0))/INDEX($D$269:$D$305,MATCH($F77,$B$269:$B$305,0)),SUMIFS('Input-Ext Allocators'!V$8:V$63,'Input-Ext Allocators'!$B$8:$B$63,$F77))*$D77</f>
        <v>0</v>
      </c>
      <c r="Z77" s="143">
        <f ca="1">IFERROR(INDEX(Z$269:Z$305,MATCH($F77,$B$269:$B$305,0))/INDEX($D$269:$D$305,MATCH($F77,$B$269:$B$305,0)),SUMIFS('Input-Ext Allocators'!W$8:W$63,'Input-Ext Allocators'!$B$8:$B$63,$F77))*$D77</f>
        <v>0</v>
      </c>
    </row>
    <row r="78" spans="1:26" hidden="1" outlineLevel="1">
      <c r="A78" s="113">
        <f>IF(ISBLANK('Input-Accounts'!A78),"",'Input-Accounts'!A78)</f>
        <v>65</v>
      </c>
      <c r="B78" s="17" t="str">
        <f>IF(ISBLANK('Input-Accounts'!B78),"",'Input-Accounts'!B78)</f>
        <v>Communication equipment</v>
      </c>
      <c r="C78" s="113">
        <f>IF(ISBLANK('Input-Accounts'!C78),"",'Input-Accounts'!C78)</f>
        <v>370</v>
      </c>
      <c r="D78" s="143">
        <f t="shared" ca="1" si="17"/>
        <v>0</v>
      </c>
      <c r="E78" s="143">
        <f t="shared" ca="1" si="19"/>
        <v>0</v>
      </c>
      <c r="F78" s="89" t="str" cm="1">
        <f t="array" aca="1" ref="F78" ca="1">IF(D78=0,"-",IF('Input-Accounts'!$E78&lt;&gt;0,'Input-Accounts'!$E78,INDEX('Input-Accounts'!$H78:$J78,,MATCH($F$6,'Input-Accounts'!$H$6:$J$6,0))))</f>
        <v>-</v>
      </c>
      <c r="G78" s="143">
        <f ca="1">IFERROR(INDEX(G$269:G$305,MATCH($F78,$B$269:$B$305,0))/INDEX($D$269:$D$305,MATCH($F78,$B$269:$B$305,0)),SUMIFS('Input-Ext Allocators'!D$8:D$63,'Input-Ext Allocators'!$B$8:$B$63,$F78))*$D78</f>
        <v>0</v>
      </c>
      <c r="H78" s="143">
        <f ca="1">IFERROR(INDEX(H$269:H$305,MATCH($F78,$B$269:$B$305,0))/INDEX($D$269:$D$305,MATCH($F78,$B$269:$B$305,0)),SUMIFS('Input-Ext Allocators'!E$8:E$63,'Input-Ext Allocators'!$B$8:$B$63,$F78))*$D78</f>
        <v>0</v>
      </c>
      <c r="I78" s="143">
        <f ca="1">IFERROR(INDEX(I$269:I$305,MATCH($F78,$B$269:$B$305,0))/INDEX($D$269:$D$305,MATCH($F78,$B$269:$B$305,0)),SUMIFS('Input-Ext Allocators'!F$8:F$63,'Input-Ext Allocators'!$B$8:$B$63,$F78))*$D78</f>
        <v>0</v>
      </c>
      <c r="J78" s="143">
        <f ca="1">IFERROR(INDEX(J$269:J$305,MATCH($F78,$B$269:$B$305,0))/INDEX($D$269:$D$305,MATCH($F78,$B$269:$B$305,0)),SUMIFS('Input-Ext Allocators'!G$8:G$63,'Input-Ext Allocators'!$B$8:$B$63,$F78))*$D78</f>
        <v>0</v>
      </c>
      <c r="K78" s="143">
        <f ca="1">IFERROR(INDEX(K$269:K$305,MATCH($F78,$B$269:$B$305,0))/INDEX($D$269:$D$305,MATCH($F78,$B$269:$B$305,0)),SUMIFS('Input-Ext Allocators'!H$8:H$63,'Input-Ext Allocators'!$B$8:$B$63,$F78))*$D78</f>
        <v>0</v>
      </c>
      <c r="L78" s="143">
        <f ca="1">IFERROR(INDEX(L$269:L$305,MATCH($F78,$B$269:$B$305,0))/INDEX($D$269:$D$305,MATCH($F78,$B$269:$B$305,0)),SUMIFS('Input-Ext Allocators'!I$8:I$63,'Input-Ext Allocators'!$B$8:$B$63,$F78))*$D78</f>
        <v>0</v>
      </c>
      <c r="M78" s="143">
        <f ca="1">IFERROR(INDEX(M$269:M$305,MATCH($F78,$B$269:$B$305,0))/INDEX($D$269:$D$305,MATCH($F78,$B$269:$B$305,0)),SUMIFS('Input-Ext Allocators'!J$8:J$63,'Input-Ext Allocators'!$B$8:$B$63,$F78))*$D78</f>
        <v>0</v>
      </c>
      <c r="N78" s="143">
        <f ca="1">IFERROR(INDEX(N$269:N$305,MATCH($F78,$B$269:$B$305,0))/INDEX($D$269:$D$305,MATCH($F78,$B$269:$B$305,0)),SUMIFS('Input-Ext Allocators'!K$8:K$63,'Input-Ext Allocators'!$B$8:$B$63,$F78))*$D78</f>
        <v>0</v>
      </c>
      <c r="O78" s="143">
        <f ca="1">IFERROR(INDEX(O$269:O$305,MATCH($F78,$B$269:$B$305,0))/INDEX($D$269:$D$305,MATCH($F78,$B$269:$B$305,0)),SUMIFS('Input-Ext Allocators'!L$8:L$63,'Input-Ext Allocators'!$B$8:$B$63,$F78))*$D78</f>
        <v>0</v>
      </c>
      <c r="P78" s="143">
        <f ca="1">IFERROR(INDEX(P$269:P$305,MATCH($F78,$B$269:$B$305,0))/INDEX($D$269:$D$305,MATCH($F78,$B$269:$B$305,0)),SUMIFS('Input-Ext Allocators'!M$8:M$63,'Input-Ext Allocators'!$B$8:$B$63,$F78))*$D78</f>
        <v>0</v>
      </c>
      <c r="Q78" s="143">
        <f ca="1">IFERROR(INDEX(Q$269:Q$305,MATCH($F78,$B$269:$B$305,0))/INDEX($D$269:$D$305,MATCH($F78,$B$269:$B$305,0)),SUMIFS('Input-Ext Allocators'!N$8:N$63,'Input-Ext Allocators'!$B$8:$B$63,$F78))*$D78</f>
        <v>0</v>
      </c>
      <c r="R78" s="143">
        <f ca="1">IFERROR(INDEX(R$269:R$305,MATCH($F78,$B$269:$B$305,0))/INDEX($D$269:$D$305,MATCH($F78,$B$269:$B$305,0)),SUMIFS('Input-Ext Allocators'!O$8:O$63,'Input-Ext Allocators'!$B$8:$B$63,$F78))*$D78</f>
        <v>0</v>
      </c>
      <c r="S78" s="143">
        <f ca="1">IFERROR(INDEX(S$269:S$305,MATCH($F78,$B$269:$B$305,0))/INDEX($D$269:$D$305,MATCH($F78,$B$269:$B$305,0)),SUMIFS('Input-Ext Allocators'!P$8:P$63,'Input-Ext Allocators'!$B$8:$B$63,$F78))*$D78</f>
        <v>0</v>
      </c>
      <c r="T78" s="143">
        <f ca="1">IFERROR(INDEX(T$269:T$305,MATCH($F78,$B$269:$B$305,0))/INDEX($D$269:$D$305,MATCH($F78,$B$269:$B$305,0)),SUMIFS('Input-Ext Allocators'!Q$8:Q$63,'Input-Ext Allocators'!$B$8:$B$63,$F78))*$D78</f>
        <v>0</v>
      </c>
      <c r="U78" s="143">
        <f ca="1">IFERROR(INDEX(U$269:U$305,MATCH($F78,$B$269:$B$305,0))/INDEX($D$269:$D$305,MATCH($F78,$B$269:$B$305,0)),SUMIFS('Input-Ext Allocators'!R$8:R$63,'Input-Ext Allocators'!$B$8:$B$63,$F78))*$D78</f>
        <v>0</v>
      </c>
      <c r="V78" s="143">
        <f ca="1">IFERROR(INDEX(V$269:V$305,MATCH($F78,$B$269:$B$305,0))/INDEX($D$269:$D$305,MATCH($F78,$B$269:$B$305,0)),SUMIFS('Input-Ext Allocators'!S$8:S$63,'Input-Ext Allocators'!$B$8:$B$63,$F78))*$D78</f>
        <v>0</v>
      </c>
      <c r="W78" s="143">
        <f ca="1">IFERROR(INDEX(W$269:W$305,MATCH($F78,$B$269:$B$305,0))/INDEX($D$269:$D$305,MATCH($F78,$B$269:$B$305,0)),SUMIFS('Input-Ext Allocators'!T$8:T$63,'Input-Ext Allocators'!$B$8:$B$63,$F78))*$D78</f>
        <v>0</v>
      </c>
      <c r="X78" s="143">
        <f ca="1">IFERROR(INDEX(X$269:X$305,MATCH($F78,$B$269:$B$305,0))/INDEX($D$269:$D$305,MATCH($F78,$B$269:$B$305,0)),SUMIFS('Input-Ext Allocators'!U$8:U$63,'Input-Ext Allocators'!$B$8:$B$63,$F78))*$D78</f>
        <v>0</v>
      </c>
      <c r="Y78" s="143">
        <f ca="1">IFERROR(INDEX(Y$269:Y$305,MATCH($F78,$B$269:$B$305,0))/INDEX($D$269:$D$305,MATCH($F78,$B$269:$B$305,0)),SUMIFS('Input-Ext Allocators'!V$8:V$63,'Input-Ext Allocators'!$B$8:$B$63,$F78))*$D78</f>
        <v>0</v>
      </c>
      <c r="Z78" s="143">
        <f ca="1">IFERROR(INDEX(Z$269:Z$305,MATCH($F78,$B$269:$B$305,0))/INDEX($D$269:$D$305,MATCH($F78,$B$269:$B$305,0)),SUMIFS('Input-Ext Allocators'!W$8:W$63,'Input-Ext Allocators'!$B$8:$B$63,$F78))*$D78</f>
        <v>0</v>
      </c>
    </row>
    <row r="79" spans="1:26" hidden="1" outlineLevel="1">
      <c r="A79" s="113">
        <f>IF(ISBLANK('Input-Accounts'!A79),"",'Input-Accounts'!A79)</f>
        <v>66</v>
      </c>
      <c r="B79" s="79" t="str">
        <f>IF(ISBLANK('Input-Accounts'!B79),"",'Input-Accounts'!B79)</f>
        <v xml:space="preserve">Subtotal - Transmission plant </v>
      </c>
      <c r="C79" s="113" t="str">
        <f>IF(ISBLANK('Input-Accounts'!C79),"",'Input-Accounts'!C79)</f>
        <v/>
      </c>
      <c r="D79" s="144">
        <f ca="1">SUBTOTAL(9,D73:D78)</f>
        <v>0</v>
      </c>
      <c r="E79" s="143">
        <f t="shared" ca="1" si="19"/>
        <v>0</v>
      </c>
      <c r="G79" s="144">
        <f t="shared" ref="G79:Z79" ca="1" si="20">SUBTOTAL(9,G73:G78)</f>
        <v>0</v>
      </c>
      <c r="H79" s="144">
        <f t="shared" ca="1" si="20"/>
        <v>0</v>
      </c>
      <c r="I79" s="144">
        <f t="shared" ca="1" si="20"/>
        <v>0</v>
      </c>
      <c r="J79" s="144">
        <f t="shared" ca="1" si="20"/>
        <v>0</v>
      </c>
      <c r="K79" s="144">
        <f t="shared" ca="1" si="20"/>
        <v>0</v>
      </c>
      <c r="L79" s="144">
        <f t="shared" ca="1" si="20"/>
        <v>0</v>
      </c>
      <c r="M79" s="144">
        <f t="shared" ca="1" si="20"/>
        <v>0</v>
      </c>
      <c r="N79" s="144">
        <f t="shared" ca="1" si="20"/>
        <v>0</v>
      </c>
      <c r="O79" s="144">
        <f t="shared" ca="1" si="20"/>
        <v>0</v>
      </c>
      <c r="P79" s="144">
        <f t="shared" ca="1" si="20"/>
        <v>0</v>
      </c>
      <c r="Q79" s="144">
        <f t="shared" ca="1" si="20"/>
        <v>0</v>
      </c>
      <c r="R79" s="144">
        <f t="shared" ca="1" si="20"/>
        <v>0</v>
      </c>
      <c r="S79" s="144">
        <f t="shared" ca="1" si="20"/>
        <v>0</v>
      </c>
      <c r="T79" s="144">
        <f t="shared" ca="1" si="20"/>
        <v>0</v>
      </c>
      <c r="U79" s="144">
        <f t="shared" ca="1" si="20"/>
        <v>0</v>
      </c>
      <c r="V79" s="144">
        <f t="shared" ca="1" si="20"/>
        <v>0</v>
      </c>
      <c r="W79" s="144">
        <f t="shared" ca="1" si="20"/>
        <v>0</v>
      </c>
      <c r="X79" s="144">
        <f t="shared" ca="1" si="20"/>
        <v>0</v>
      </c>
      <c r="Y79" s="144">
        <f t="shared" ca="1" si="20"/>
        <v>0</v>
      </c>
      <c r="Z79" s="144">
        <f t="shared" ca="1" si="20"/>
        <v>0</v>
      </c>
    </row>
    <row r="80" spans="1:26" hidden="1" outlineLevel="1">
      <c r="A80" s="113" t="str">
        <f>IF(ISBLANK('Input-Accounts'!A80),"",'Input-Accounts'!A80)</f>
        <v/>
      </c>
      <c r="B80" s="17" t="str">
        <f>IF(ISBLANK('Input-Accounts'!B80),"",'Input-Accounts'!B80)</f>
        <v/>
      </c>
      <c r="C80" s="113" t="str">
        <f>IF(ISBLANK('Input-Accounts'!C80),"",'Input-Accounts'!C80)</f>
        <v/>
      </c>
      <c r="D80" s="143"/>
      <c r="E80" s="143" t="str">
        <f t="shared" si="19"/>
        <v/>
      </c>
      <c r="F80" s="89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</row>
    <row r="81" spans="1:26" hidden="1" outlineLevel="1">
      <c r="A81" s="113">
        <f>IF(ISBLANK('Input-Accounts'!A81),"",'Input-Accounts'!A81)</f>
        <v>67</v>
      </c>
      <c r="B81" s="81" t="str">
        <f>IF(ISBLANK('Input-Accounts'!B81),"",'Input-Accounts'!B81)</f>
        <v>Distribution Plant</v>
      </c>
      <c r="C81" s="113" t="str">
        <f>IF(ISBLANK('Input-Accounts'!C81),"",'Input-Accounts'!C81)</f>
        <v/>
      </c>
      <c r="D81" s="143"/>
      <c r="E81" s="143" t="str">
        <f t="shared" si="19"/>
        <v/>
      </c>
      <c r="F81" s="89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</row>
    <row r="82" spans="1:26" hidden="1" outlineLevel="1">
      <c r="A82" s="113">
        <f>IF(ISBLANK('Input-Accounts'!A82),"",'Input-Accounts'!A82)</f>
        <v>68</v>
      </c>
      <c r="B82" s="17" t="str">
        <f>IF(ISBLANK('Input-Accounts'!B82),"",'Input-Accounts'!B82)</f>
        <v>Land and Land Rights</v>
      </c>
      <c r="C82" s="113">
        <f>IF(ISBLANK('Input-Accounts'!C82),"",'Input-Accounts'!C82)</f>
        <v>374</v>
      </c>
      <c r="D82" s="143">
        <f t="shared" ref="D82:D91" ca="1" si="21">INDIRECT("Classification!"&amp;$D$5&amp;ROW())</f>
        <v>0</v>
      </c>
      <c r="E82" s="143">
        <f t="shared" ca="1" si="19"/>
        <v>0</v>
      </c>
      <c r="F82" s="89" t="str" cm="1">
        <f t="array" aca="1" ref="F82" ca="1">IF(D82=0,"-",IF('Input-Accounts'!$E82&lt;&gt;0,'Input-Accounts'!$E82,INDEX('Input-Accounts'!$H82:$J82,,MATCH($F$6,'Input-Accounts'!$H$6:$J$6,0))))</f>
        <v>-</v>
      </c>
      <c r="G82" s="143">
        <f ca="1">IFERROR(INDEX(G$269:G$305,MATCH($F82,$B$269:$B$305,0))/INDEX($D$269:$D$305,MATCH($F82,$B$269:$B$305,0)),SUMIFS('Input-Ext Allocators'!D$8:D$63,'Input-Ext Allocators'!$B$8:$B$63,$F82))*$D82</f>
        <v>0</v>
      </c>
      <c r="H82" s="143">
        <f ca="1">IFERROR(INDEX(H$269:H$305,MATCH($F82,$B$269:$B$305,0))/INDEX($D$269:$D$305,MATCH($F82,$B$269:$B$305,0)),SUMIFS('Input-Ext Allocators'!E$8:E$63,'Input-Ext Allocators'!$B$8:$B$63,$F82))*$D82</f>
        <v>0</v>
      </c>
      <c r="I82" s="143">
        <f ca="1">IFERROR(INDEX(I$269:I$305,MATCH($F82,$B$269:$B$305,0))/INDEX($D$269:$D$305,MATCH($F82,$B$269:$B$305,0)),SUMIFS('Input-Ext Allocators'!F$8:F$63,'Input-Ext Allocators'!$B$8:$B$63,$F82))*$D82</f>
        <v>0</v>
      </c>
      <c r="J82" s="143">
        <f ca="1">IFERROR(INDEX(J$269:J$305,MATCH($F82,$B$269:$B$305,0))/INDEX($D$269:$D$305,MATCH($F82,$B$269:$B$305,0)),SUMIFS('Input-Ext Allocators'!G$8:G$63,'Input-Ext Allocators'!$B$8:$B$63,$F82))*$D82</f>
        <v>0</v>
      </c>
      <c r="K82" s="143">
        <f ca="1">IFERROR(INDEX(K$269:K$305,MATCH($F82,$B$269:$B$305,0))/INDEX($D$269:$D$305,MATCH($F82,$B$269:$B$305,0)),SUMIFS('Input-Ext Allocators'!H$8:H$63,'Input-Ext Allocators'!$B$8:$B$63,$F82))*$D82</f>
        <v>0</v>
      </c>
      <c r="L82" s="143">
        <f ca="1">IFERROR(INDEX(L$269:L$305,MATCH($F82,$B$269:$B$305,0))/INDEX($D$269:$D$305,MATCH($F82,$B$269:$B$305,0)),SUMIFS('Input-Ext Allocators'!I$8:I$63,'Input-Ext Allocators'!$B$8:$B$63,$F82))*$D82</f>
        <v>0</v>
      </c>
      <c r="M82" s="143">
        <f ca="1">IFERROR(INDEX(M$269:M$305,MATCH($F82,$B$269:$B$305,0))/INDEX($D$269:$D$305,MATCH($F82,$B$269:$B$305,0)),SUMIFS('Input-Ext Allocators'!J$8:J$63,'Input-Ext Allocators'!$B$8:$B$63,$F82))*$D82</f>
        <v>0</v>
      </c>
      <c r="N82" s="143">
        <f ca="1">IFERROR(INDEX(N$269:N$305,MATCH($F82,$B$269:$B$305,0))/INDEX($D$269:$D$305,MATCH($F82,$B$269:$B$305,0)),SUMIFS('Input-Ext Allocators'!K$8:K$63,'Input-Ext Allocators'!$B$8:$B$63,$F82))*$D82</f>
        <v>0</v>
      </c>
      <c r="O82" s="143">
        <f ca="1">IFERROR(INDEX(O$269:O$305,MATCH($F82,$B$269:$B$305,0))/INDEX($D$269:$D$305,MATCH($F82,$B$269:$B$305,0)),SUMIFS('Input-Ext Allocators'!L$8:L$63,'Input-Ext Allocators'!$B$8:$B$63,$F82))*$D82</f>
        <v>0</v>
      </c>
      <c r="P82" s="143">
        <f ca="1">IFERROR(INDEX(P$269:P$305,MATCH($F82,$B$269:$B$305,0))/INDEX($D$269:$D$305,MATCH($F82,$B$269:$B$305,0)),SUMIFS('Input-Ext Allocators'!M$8:M$63,'Input-Ext Allocators'!$B$8:$B$63,$F82))*$D82</f>
        <v>0</v>
      </c>
      <c r="Q82" s="143">
        <f ca="1">IFERROR(INDEX(Q$269:Q$305,MATCH($F82,$B$269:$B$305,0))/INDEX($D$269:$D$305,MATCH($F82,$B$269:$B$305,0)),SUMIFS('Input-Ext Allocators'!N$8:N$63,'Input-Ext Allocators'!$B$8:$B$63,$F82))*$D82</f>
        <v>0</v>
      </c>
      <c r="R82" s="143">
        <f ca="1">IFERROR(INDEX(R$269:R$305,MATCH($F82,$B$269:$B$305,0))/INDEX($D$269:$D$305,MATCH($F82,$B$269:$B$305,0)),SUMIFS('Input-Ext Allocators'!O$8:O$63,'Input-Ext Allocators'!$B$8:$B$63,$F82))*$D82</f>
        <v>0</v>
      </c>
      <c r="S82" s="143">
        <f ca="1">IFERROR(INDEX(S$269:S$305,MATCH($F82,$B$269:$B$305,0))/INDEX($D$269:$D$305,MATCH($F82,$B$269:$B$305,0)),SUMIFS('Input-Ext Allocators'!P$8:P$63,'Input-Ext Allocators'!$B$8:$B$63,$F82))*$D82</f>
        <v>0</v>
      </c>
      <c r="T82" s="143">
        <f ca="1">IFERROR(INDEX(T$269:T$305,MATCH($F82,$B$269:$B$305,0))/INDEX($D$269:$D$305,MATCH($F82,$B$269:$B$305,0)),SUMIFS('Input-Ext Allocators'!Q$8:Q$63,'Input-Ext Allocators'!$B$8:$B$63,$F82))*$D82</f>
        <v>0</v>
      </c>
      <c r="U82" s="143">
        <f ca="1">IFERROR(INDEX(U$269:U$305,MATCH($F82,$B$269:$B$305,0))/INDEX($D$269:$D$305,MATCH($F82,$B$269:$B$305,0)),SUMIFS('Input-Ext Allocators'!R$8:R$63,'Input-Ext Allocators'!$B$8:$B$63,$F82))*$D82</f>
        <v>0</v>
      </c>
      <c r="V82" s="143">
        <f ca="1">IFERROR(INDEX(V$269:V$305,MATCH($F82,$B$269:$B$305,0))/INDEX($D$269:$D$305,MATCH($F82,$B$269:$B$305,0)),SUMIFS('Input-Ext Allocators'!S$8:S$63,'Input-Ext Allocators'!$B$8:$B$63,$F82))*$D82</f>
        <v>0</v>
      </c>
      <c r="W82" s="143">
        <f ca="1">IFERROR(INDEX(W$269:W$305,MATCH($F82,$B$269:$B$305,0))/INDEX($D$269:$D$305,MATCH($F82,$B$269:$B$305,0)),SUMIFS('Input-Ext Allocators'!T$8:T$63,'Input-Ext Allocators'!$B$8:$B$63,$F82))*$D82</f>
        <v>0</v>
      </c>
      <c r="X82" s="143">
        <f ca="1">IFERROR(INDEX(X$269:X$305,MATCH($F82,$B$269:$B$305,0))/INDEX($D$269:$D$305,MATCH($F82,$B$269:$B$305,0)),SUMIFS('Input-Ext Allocators'!U$8:U$63,'Input-Ext Allocators'!$B$8:$B$63,$F82))*$D82</f>
        <v>0</v>
      </c>
      <c r="Y82" s="143">
        <f ca="1">IFERROR(INDEX(Y$269:Y$305,MATCH($F82,$B$269:$B$305,0))/INDEX($D$269:$D$305,MATCH($F82,$B$269:$B$305,0)),SUMIFS('Input-Ext Allocators'!V$8:V$63,'Input-Ext Allocators'!$B$8:$B$63,$F82))*$D82</f>
        <v>0</v>
      </c>
      <c r="Z82" s="143">
        <f ca="1">IFERROR(INDEX(Z$269:Z$305,MATCH($F82,$B$269:$B$305,0))/INDEX($D$269:$D$305,MATCH($F82,$B$269:$B$305,0)),SUMIFS('Input-Ext Allocators'!W$8:W$63,'Input-Ext Allocators'!$B$8:$B$63,$F82))*$D82</f>
        <v>0</v>
      </c>
    </row>
    <row r="83" spans="1:26" hidden="1" outlineLevel="1">
      <c r="A83" s="113">
        <f>IF(ISBLANK('Input-Accounts'!A83),"",'Input-Accounts'!A83)</f>
        <v>69</v>
      </c>
      <c r="B83" s="17" t="str">
        <f>IF(ISBLANK('Input-Accounts'!B83),"",'Input-Accounts'!B83)</f>
        <v>Structures and Improvements</v>
      </c>
      <c r="C83" s="113">
        <f>IF(ISBLANK('Input-Accounts'!C83),"",'Input-Accounts'!C83)</f>
        <v>375</v>
      </c>
      <c r="D83" s="143">
        <f t="shared" ca="1" si="21"/>
        <v>0</v>
      </c>
      <c r="E83" s="143">
        <f t="shared" ca="1" si="19"/>
        <v>0</v>
      </c>
      <c r="F83" s="89" t="str" cm="1">
        <f t="array" aca="1" ref="F83" ca="1">IF(D83=0,"-",IF('Input-Accounts'!$E83&lt;&gt;0,'Input-Accounts'!$E83,INDEX('Input-Accounts'!$H83:$J83,,MATCH($F$6,'Input-Accounts'!$H$6:$J$6,0))))</f>
        <v>-</v>
      </c>
      <c r="G83" s="143">
        <f ca="1">IFERROR(INDEX(G$269:G$305,MATCH($F83,$B$269:$B$305,0))/INDEX($D$269:$D$305,MATCH($F83,$B$269:$B$305,0)),SUMIFS('Input-Ext Allocators'!D$8:D$63,'Input-Ext Allocators'!$B$8:$B$63,$F83))*$D83</f>
        <v>0</v>
      </c>
      <c r="H83" s="143">
        <f ca="1">IFERROR(INDEX(H$269:H$305,MATCH($F83,$B$269:$B$305,0))/INDEX($D$269:$D$305,MATCH($F83,$B$269:$B$305,0)),SUMIFS('Input-Ext Allocators'!E$8:E$63,'Input-Ext Allocators'!$B$8:$B$63,$F83))*$D83</f>
        <v>0</v>
      </c>
      <c r="I83" s="143">
        <f ca="1">IFERROR(INDEX(I$269:I$305,MATCH($F83,$B$269:$B$305,0))/INDEX($D$269:$D$305,MATCH($F83,$B$269:$B$305,0)),SUMIFS('Input-Ext Allocators'!F$8:F$63,'Input-Ext Allocators'!$B$8:$B$63,$F83))*$D83</f>
        <v>0</v>
      </c>
      <c r="J83" s="143">
        <f ca="1">IFERROR(INDEX(J$269:J$305,MATCH($F83,$B$269:$B$305,0))/INDEX($D$269:$D$305,MATCH($F83,$B$269:$B$305,0)),SUMIFS('Input-Ext Allocators'!G$8:G$63,'Input-Ext Allocators'!$B$8:$B$63,$F83))*$D83</f>
        <v>0</v>
      </c>
      <c r="K83" s="143">
        <f ca="1">IFERROR(INDEX(K$269:K$305,MATCH($F83,$B$269:$B$305,0))/INDEX($D$269:$D$305,MATCH($F83,$B$269:$B$305,0)),SUMIFS('Input-Ext Allocators'!H$8:H$63,'Input-Ext Allocators'!$B$8:$B$63,$F83))*$D83</f>
        <v>0</v>
      </c>
      <c r="L83" s="143">
        <f ca="1">IFERROR(INDEX(L$269:L$305,MATCH($F83,$B$269:$B$305,0))/INDEX($D$269:$D$305,MATCH($F83,$B$269:$B$305,0)),SUMIFS('Input-Ext Allocators'!I$8:I$63,'Input-Ext Allocators'!$B$8:$B$63,$F83))*$D83</f>
        <v>0</v>
      </c>
      <c r="M83" s="143">
        <f ca="1">IFERROR(INDEX(M$269:M$305,MATCH($F83,$B$269:$B$305,0))/INDEX($D$269:$D$305,MATCH($F83,$B$269:$B$305,0)),SUMIFS('Input-Ext Allocators'!J$8:J$63,'Input-Ext Allocators'!$B$8:$B$63,$F83))*$D83</f>
        <v>0</v>
      </c>
      <c r="N83" s="143">
        <f ca="1">IFERROR(INDEX(N$269:N$305,MATCH($F83,$B$269:$B$305,0))/INDEX($D$269:$D$305,MATCH($F83,$B$269:$B$305,0)),SUMIFS('Input-Ext Allocators'!K$8:K$63,'Input-Ext Allocators'!$B$8:$B$63,$F83))*$D83</f>
        <v>0</v>
      </c>
      <c r="O83" s="143">
        <f ca="1">IFERROR(INDEX(O$269:O$305,MATCH($F83,$B$269:$B$305,0))/INDEX($D$269:$D$305,MATCH($F83,$B$269:$B$305,0)),SUMIFS('Input-Ext Allocators'!L$8:L$63,'Input-Ext Allocators'!$B$8:$B$63,$F83))*$D83</f>
        <v>0</v>
      </c>
      <c r="P83" s="143">
        <f ca="1">IFERROR(INDEX(P$269:P$305,MATCH($F83,$B$269:$B$305,0))/INDEX($D$269:$D$305,MATCH($F83,$B$269:$B$305,0)),SUMIFS('Input-Ext Allocators'!M$8:M$63,'Input-Ext Allocators'!$B$8:$B$63,$F83))*$D83</f>
        <v>0</v>
      </c>
      <c r="Q83" s="143">
        <f ca="1">IFERROR(INDEX(Q$269:Q$305,MATCH($F83,$B$269:$B$305,0))/INDEX($D$269:$D$305,MATCH($F83,$B$269:$B$305,0)),SUMIFS('Input-Ext Allocators'!N$8:N$63,'Input-Ext Allocators'!$B$8:$B$63,$F83))*$D83</f>
        <v>0</v>
      </c>
      <c r="R83" s="143">
        <f ca="1">IFERROR(INDEX(R$269:R$305,MATCH($F83,$B$269:$B$305,0))/INDEX($D$269:$D$305,MATCH($F83,$B$269:$B$305,0)),SUMIFS('Input-Ext Allocators'!O$8:O$63,'Input-Ext Allocators'!$B$8:$B$63,$F83))*$D83</f>
        <v>0</v>
      </c>
      <c r="S83" s="143">
        <f ca="1">IFERROR(INDEX(S$269:S$305,MATCH($F83,$B$269:$B$305,0))/INDEX($D$269:$D$305,MATCH($F83,$B$269:$B$305,0)),SUMIFS('Input-Ext Allocators'!P$8:P$63,'Input-Ext Allocators'!$B$8:$B$63,$F83))*$D83</f>
        <v>0</v>
      </c>
      <c r="T83" s="143">
        <f ca="1">IFERROR(INDEX(T$269:T$305,MATCH($F83,$B$269:$B$305,0))/INDEX($D$269:$D$305,MATCH($F83,$B$269:$B$305,0)),SUMIFS('Input-Ext Allocators'!Q$8:Q$63,'Input-Ext Allocators'!$B$8:$B$63,$F83))*$D83</f>
        <v>0</v>
      </c>
      <c r="U83" s="143">
        <f ca="1">IFERROR(INDEX(U$269:U$305,MATCH($F83,$B$269:$B$305,0))/INDEX($D$269:$D$305,MATCH($F83,$B$269:$B$305,0)),SUMIFS('Input-Ext Allocators'!R$8:R$63,'Input-Ext Allocators'!$B$8:$B$63,$F83))*$D83</f>
        <v>0</v>
      </c>
      <c r="V83" s="143">
        <f ca="1">IFERROR(INDEX(V$269:V$305,MATCH($F83,$B$269:$B$305,0))/INDEX($D$269:$D$305,MATCH($F83,$B$269:$B$305,0)),SUMIFS('Input-Ext Allocators'!S$8:S$63,'Input-Ext Allocators'!$B$8:$B$63,$F83))*$D83</f>
        <v>0</v>
      </c>
      <c r="W83" s="143">
        <f ca="1">IFERROR(INDEX(W$269:W$305,MATCH($F83,$B$269:$B$305,0))/INDEX($D$269:$D$305,MATCH($F83,$B$269:$B$305,0)),SUMIFS('Input-Ext Allocators'!T$8:T$63,'Input-Ext Allocators'!$B$8:$B$63,$F83))*$D83</f>
        <v>0</v>
      </c>
      <c r="X83" s="143">
        <f ca="1">IFERROR(INDEX(X$269:X$305,MATCH($F83,$B$269:$B$305,0))/INDEX($D$269:$D$305,MATCH($F83,$B$269:$B$305,0)),SUMIFS('Input-Ext Allocators'!U$8:U$63,'Input-Ext Allocators'!$B$8:$B$63,$F83))*$D83</f>
        <v>0</v>
      </c>
      <c r="Y83" s="143">
        <f ca="1">IFERROR(INDEX(Y$269:Y$305,MATCH($F83,$B$269:$B$305,0))/INDEX($D$269:$D$305,MATCH($F83,$B$269:$B$305,0)),SUMIFS('Input-Ext Allocators'!V$8:V$63,'Input-Ext Allocators'!$B$8:$B$63,$F83))*$D83</f>
        <v>0</v>
      </c>
      <c r="Z83" s="143">
        <f ca="1">IFERROR(INDEX(Z$269:Z$305,MATCH($F83,$B$269:$B$305,0))/INDEX($D$269:$D$305,MATCH($F83,$B$269:$B$305,0)),SUMIFS('Input-Ext Allocators'!W$8:W$63,'Input-Ext Allocators'!$B$8:$B$63,$F83))*$D83</f>
        <v>0</v>
      </c>
    </row>
    <row r="84" spans="1:26" hidden="1" outlineLevel="1">
      <c r="A84" s="113">
        <f>IF(ISBLANK('Input-Accounts'!A84),"",'Input-Accounts'!A84)</f>
        <v>70</v>
      </c>
      <c r="B84" s="17" t="str">
        <f>IF(ISBLANK('Input-Accounts'!B84),"",'Input-Accounts'!B84)</f>
        <v>Mains</v>
      </c>
      <c r="C84" s="113">
        <f>IF(ISBLANK('Input-Accounts'!C84),"",'Input-Accounts'!C84)</f>
        <v>376</v>
      </c>
      <c r="D84" s="143">
        <f t="shared" ca="1" si="21"/>
        <v>0</v>
      </c>
      <c r="E84" s="143">
        <f t="shared" ca="1" si="19"/>
        <v>0</v>
      </c>
      <c r="F84" s="89" t="str" cm="1">
        <f t="array" aca="1" ref="F84" ca="1">IF(D84=0,"-",IF('Input-Accounts'!$E84&lt;&gt;0,'Input-Accounts'!$E84,INDEX('Input-Accounts'!$H84:$J84,,MATCH($F$6,'Input-Accounts'!$H$6:$J$6,0))))</f>
        <v>-</v>
      </c>
      <c r="G84" s="143">
        <f ca="1">IFERROR(INDEX(G$269:G$305,MATCH($F84,$B$269:$B$305,0))/INDEX($D$269:$D$305,MATCH($F84,$B$269:$B$305,0)),SUMIFS('Input-Ext Allocators'!D$8:D$63,'Input-Ext Allocators'!$B$8:$B$63,$F84))*$D84</f>
        <v>0</v>
      </c>
      <c r="H84" s="143">
        <f ca="1">IFERROR(INDEX(H$269:H$305,MATCH($F84,$B$269:$B$305,0))/INDEX($D$269:$D$305,MATCH($F84,$B$269:$B$305,0)),SUMIFS('Input-Ext Allocators'!E$8:E$63,'Input-Ext Allocators'!$B$8:$B$63,$F84))*$D84</f>
        <v>0</v>
      </c>
      <c r="I84" s="143">
        <f ca="1">IFERROR(INDEX(I$269:I$305,MATCH($F84,$B$269:$B$305,0))/INDEX($D$269:$D$305,MATCH($F84,$B$269:$B$305,0)),SUMIFS('Input-Ext Allocators'!F$8:F$63,'Input-Ext Allocators'!$B$8:$B$63,$F84))*$D84</f>
        <v>0</v>
      </c>
      <c r="J84" s="143">
        <f ca="1">IFERROR(INDEX(J$269:J$305,MATCH($F84,$B$269:$B$305,0))/INDEX($D$269:$D$305,MATCH($F84,$B$269:$B$305,0)),SUMIFS('Input-Ext Allocators'!G$8:G$63,'Input-Ext Allocators'!$B$8:$B$63,$F84))*$D84</f>
        <v>0</v>
      </c>
      <c r="K84" s="143">
        <f ca="1">IFERROR(INDEX(K$269:K$305,MATCH($F84,$B$269:$B$305,0))/INDEX($D$269:$D$305,MATCH($F84,$B$269:$B$305,0)),SUMIFS('Input-Ext Allocators'!H$8:H$63,'Input-Ext Allocators'!$B$8:$B$63,$F84))*$D84</f>
        <v>0</v>
      </c>
      <c r="L84" s="143">
        <f ca="1">IFERROR(INDEX(L$269:L$305,MATCH($F84,$B$269:$B$305,0))/INDEX($D$269:$D$305,MATCH($F84,$B$269:$B$305,0)),SUMIFS('Input-Ext Allocators'!I$8:I$63,'Input-Ext Allocators'!$B$8:$B$63,$F84))*$D84</f>
        <v>0</v>
      </c>
      <c r="M84" s="143">
        <f ca="1">IFERROR(INDEX(M$269:M$305,MATCH($F84,$B$269:$B$305,0))/INDEX($D$269:$D$305,MATCH($F84,$B$269:$B$305,0)),SUMIFS('Input-Ext Allocators'!J$8:J$63,'Input-Ext Allocators'!$B$8:$B$63,$F84))*$D84</f>
        <v>0</v>
      </c>
      <c r="N84" s="143">
        <f ca="1">IFERROR(INDEX(N$269:N$305,MATCH($F84,$B$269:$B$305,0))/INDEX($D$269:$D$305,MATCH($F84,$B$269:$B$305,0)),SUMIFS('Input-Ext Allocators'!K$8:K$63,'Input-Ext Allocators'!$B$8:$B$63,$F84))*$D84</f>
        <v>0</v>
      </c>
      <c r="O84" s="143">
        <f ca="1">IFERROR(INDEX(O$269:O$305,MATCH($F84,$B$269:$B$305,0))/INDEX($D$269:$D$305,MATCH($F84,$B$269:$B$305,0)),SUMIFS('Input-Ext Allocators'!L$8:L$63,'Input-Ext Allocators'!$B$8:$B$63,$F84))*$D84</f>
        <v>0</v>
      </c>
      <c r="P84" s="143">
        <f ca="1">IFERROR(INDEX(P$269:P$305,MATCH($F84,$B$269:$B$305,0))/INDEX($D$269:$D$305,MATCH($F84,$B$269:$B$305,0)),SUMIFS('Input-Ext Allocators'!M$8:M$63,'Input-Ext Allocators'!$B$8:$B$63,$F84))*$D84</f>
        <v>0</v>
      </c>
      <c r="Q84" s="143">
        <f ca="1">IFERROR(INDEX(Q$269:Q$305,MATCH($F84,$B$269:$B$305,0))/INDEX($D$269:$D$305,MATCH($F84,$B$269:$B$305,0)),SUMIFS('Input-Ext Allocators'!N$8:N$63,'Input-Ext Allocators'!$B$8:$B$63,$F84))*$D84</f>
        <v>0</v>
      </c>
      <c r="R84" s="143">
        <f ca="1">IFERROR(INDEX(R$269:R$305,MATCH($F84,$B$269:$B$305,0))/INDEX($D$269:$D$305,MATCH($F84,$B$269:$B$305,0)),SUMIFS('Input-Ext Allocators'!O$8:O$63,'Input-Ext Allocators'!$B$8:$B$63,$F84))*$D84</f>
        <v>0</v>
      </c>
      <c r="S84" s="143">
        <f ca="1">IFERROR(INDEX(S$269:S$305,MATCH($F84,$B$269:$B$305,0))/INDEX($D$269:$D$305,MATCH($F84,$B$269:$B$305,0)),SUMIFS('Input-Ext Allocators'!P$8:P$63,'Input-Ext Allocators'!$B$8:$B$63,$F84))*$D84</f>
        <v>0</v>
      </c>
      <c r="T84" s="143">
        <f ca="1">IFERROR(INDEX(T$269:T$305,MATCH($F84,$B$269:$B$305,0))/INDEX($D$269:$D$305,MATCH($F84,$B$269:$B$305,0)),SUMIFS('Input-Ext Allocators'!Q$8:Q$63,'Input-Ext Allocators'!$B$8:$B$63,$F84))*$D84</f>
        <v>0</v>
      </c>
      <c r="U84" s="143">
        <f ca="1">IFERROR(INDEX(U$269:U$305,MATCH($F84,$B$269:$B$305,0))/INDEX($D$269:$D$305,MATCH($F84,$B$269:$B$305,0)),SUMIFS('Input-Ext Allocators'!R$8:R$63,'Input-Ext Allocators'!$B$8:$B$63,$F84))*$D84</f>
        <v>0</v>
      </c>
      <c r="V84" s="143">
        <f ca="1">IFERROR(INDEX(V$269:V$305,MATCH($F84,$B$269:$B$305,0))/INDEX($D$269:$D$305,MATCH($F84,$B$269:$B$305,0)),SUMIFS('Input-Ext Allocators'!S$8:S$63,'Input-Ext Allocators'!$B$8:$B$63,$F84))*$D84</f>
        <v>0</v>
      </c>
      <c r="W84" s="143">
        <f ca="1">IFERROR(INDEX(W$269:W$305,MATCH($F84,$B$269:$B$305,0))/INDEX($D$269:$D$305,MATCH($F84,$B$269:$B$305,0)),SUMIFS('Input-Ext Allocators'!T$8:T$63,'Input-Ext Allocators'!$B$8:$B$63,$F84))*$D84</f>
        <v>0</v>
      </c>
      <c r="X84" s="143">
        <f ca="1">IFERROR(INDEX(X$269:X$305,MATCH($F84,$B$269:$B$305,0))/INDEX($D$269:$D$305,MATCH($F84,$B$269:$B$305,0)),SUMIFS('Input-Ext Allocators'!U$8:U$63,'Input-Ext Allocators'!$B$8:$B$63,$F84))*$D84</f>
        <v>0</v>
      </c>
      <c r="Y84" s="143">
        <f ca="1">IFERROR(INDEX(Y$269:Y$305,MATCH($F84,$B$269:$B$305,0))/INDEX($D$269:$D$305,MATCH($F84,$B$269:$B$305,0)),SUMIFS('Input-Ext Allocators'!V$8:V$63,'Input-Ext Allocators'!$B$8:$B$63,$F84))*$D84</f>
        <v>0</v>
      </c>
      <c r="Z84" s="143">
        <f ca="1">IFERROR(INDEX(Z$269:Z$305,MATCH($F84,$B$269:$B$305,0))/INDEX($D$269:$D$305,MATCH($F84,$B$269:$B$305,0)),SUMIFS('Input-Ext Allocators'!W$8:W$63,'Input-Ext Allocators'!$B$8:$B$63,$F84))*$D84</f>
        <v>0</v>
      </c>
    </row>
    <row r="85" spans="1:26" hidden="1" outlineLevel="1">
      <c r="A85" s="113">
        <f>IF(ISBLANK('Input-Accounts'!A85),"",'Input-Accounts'!A85)</f>
        <v>71</v>
      </c>
      <c r="B85" s="17" t="str">
        <f>IF(ISBLANK('Input-Accounts'!B85),"",'Input-Accounts'!B85)</f>
        <v>Compressor Station</v>
      </c>
      <c r="C85" s="113">
        <f>IF(ISBLANK('Input-Accounts'!C85),"",'Input-Accounts'!C85)</f>
        <v>377</v>
      </c>
      <c r="D85" s="143">
        <f t="shared" ca="1" si="21"/>
        <v>0</v>
      </c>
      <c r="E85" s="143">
        <f t="shared" ca="1" si="19"/>
        <v>0</v>
      </c>
      <c r="F85" s="89" t="str" cm="1">
        <f t="array" aca="1" ref="F85" ca="1">IF(D85=0,"-",IF('Input-Accounts'!$E85&lt;&gt;0,'Input-Accounts'!$E85,INDEX('Input-Accounts'!$H85:$J85,,MATCH($F$6,'Input-Accounts'!$H$6:$J$6,0))))</f>
        <v>-</v>
      </c>
      <c r="G85" s="143">
        <f ca="1">IFERROR(INDEX(G$269:G$305,MATCH($F85,$B$269:$B$305,0))/INDEX($D$269:$D$305,MATCH($F85,$B$269:$B$305,0)),SUMIFS('Input-Ext Allocators'!D$8:D$63,'Input-Ext Allocators'!$B$8:$B$63,$F85))*$D85</f>
        <v>0</v>
      </c>
      <c r="H85" s="143">
        <f ca="1">IFERROR(INDEX(H$269:H$305,MATCH($F85,$B$269:$B$305,0))/INDEX($D$269:$D$305,MATCH($F85,$B$269:$B$305,0)),SUMIFS('Input-Ext Allocators'!E$8:E$63,'Input-Ext Allocators'!$B$8:$B$63,$F85))*$D85</f>
        <v>0</v>
      </c>
      <c r="I85" s="143">
        <f ca="1">IFERROR(INDEX(I$269:I$305,MATCH($F85,$B$269:$B$305,0))/INDEX($D$269:$D$305,MATCH($F85,$B$269:$B$305,0)),SUMIFS('Input-Ext Allocators'!F$8:F$63,'Input-Ext Allocators'!$B$8:$B$63,$F85))*$D85</f>
        <v>0</v>
      </c>
      <c r="J85" s="143">
        <f ca="1">IFERROR(INDEX(J$269:J$305,MATCH($F85,$B$269:$B$305,0))/INDEX($D$269:$D$305,MATCH($F85,$B$269:$B$305,0)),SUMIFS('Input-Ext Allocators'!G$8:G$63,'Input-Ext Allocators'!$B$8:$B$63,$F85))*$D85</f>
        <v>0</v>
      </c>
      <c r="K85" s="143">
        <f ca="1">IFERROR(INDEX(K$269:K$305,MATCH($F85,$B$269:$B$305,0))/INDEX($D$269:$D$305,MATCH($F85,$B$269:$B$305,0)),SUMIFS('Input-Ext Allocators'!H$8:H$63,'Input-Ext Allocators'!$B$8:$B$63,$F85))*$D85</f>
        <v>0</v>
      </c>
      <c r="L85" s="143">
        <f ca="1">IFERROR(INDEX(L$269:L$305,MATCH($F85,$B$269:$B$305,0))/INDEX($D$269:$D$305,MATCH($F85,$B$269:$B$305,0)),SUMIFS('Input-Ext Allocators'!I$8:I$63,'Input-Ext Allocators'!$B$8:$B$63,$F85))*$D85</f>
        <v>0</v>
      </c>
      <c r="M85" s="143">
        <f ca="1">IFERROR(INDEX(M$269:M$305,MATCH($F85,$B$269:$B$305,0))/INDEX($D$269:$D$305,MATCH($F85,$B$269:$B$305,0)),SUMIFS('Input-Ext Allocators'!J$8:J$63,'Input-Ext Allocators'!$B$8:$B$63,$F85))*$D85</f>
        <v>0</v>
      </c>
      <c r="N85" s="143">
        <f ca="1">IFERROR(INDEX(N$269:N$305,MATCH($F85,$B$269:$B$305,0))/INDEX($D$269:$D$305,MATCH($F85,$B$269:$B$305,0)),SUMIFS('Input-Ext Allocators'!K$8:K$63,'Input-Ext Allocators'!$B$8:$B$63,$F85))*$D85</f>
        <v>0</v>
      </c>
      <c r="O85" s="143">
        <f ca="1">IFERROR(INDEX(O$269:O$305,MATCH($F85,$B$269:$B$305,0))/INDEX($D$269:$D$305,MATCH($F85,$B$269:$B$305,0)),SUMIFS('Input-Ext Allocators'!L$8:L$63,'Input-Ext Allocators'!$B$8:$B$63,$F85))*$D85</f>
        <v>0</v>
      </c>
      <c r="P85" s="143">
        <f ca="1">IFERROR(INDEX(P$269:P$305,MATCH($F85,$B$269:$B$305,0))/INDEX($D$269:$D$305,MATCH($F85,$B$269:$B$305,0)),SUMIFS('Input-Ext Allocators'!M$8:M$63,'Input-Ext Allocators'!$B$8:$B$63,$F85))*$D85</f>
        <v>0</v>
      </c>
      <c r="Q85" s="143">
        <f ca="1">IFERROR(INDEX(Q$269:Q$305,MATCH($F85,$B$269:$B$305,0))/INDEX($D$269:$D$305,MATCH($F85,$B$269:$B$305,0)),SUMIFS('Input-Ext Allocators'!N$8:N$63,'Input-Ext Allocators'!$B$8:$B$63,$F85))*$D85</f>
        <v>0</v>
      </c>
      <c r="R85" s="143">
        <f ca="1">IFERROR(INDEX(R$269:R$305,MATCH($F85,$B$269:$B$305,0))/INDEX($D$269:$D$305,MATCH($F85,$B$269:$B$305,0)),SUMIFS('Input-Ext Allocators'!O$8:O$63,'Input-Ext Allocators'!$B$8:$B$63,$F85))*$D85</f>
        <v>0</v>
      </c>
      <c r="S85" s="143">
        <f ca="1">IFERROR(INDEX(S$269:S$305,MATCH($F85,$B$269:$B$305,0))/INDEX($D$269:$D$305,MATCH($F85,$B$269:$B$305,0)),SUMIFS('Input-Ext Allocators'!P$8:P$63,'Input-Ext Allocators'!$B$8:$B$63,$F85))*$D85</f>
        <v>0</v>
      </c>
      <c r="T85" s="143">
        <f ca="1">IFERROR(INDEX(T$269:T$305,MATCH($F85,$B$269:$B$305,0))/INDEX($D$269:$D$305,MATCH($F85,$B$269:$B$305,0)),SUMIFS('Input-Ext Allocators'!Q$8:Q$63,'Input-Ext Allocators'!$B$8:$B$63,$F85))*$D85</f>
        <v>0</v>
      </c>
      <c r="U85" s="143">
        <f ca="1">IFERROR(INDEX(U$269:U$305,MATCH($F85,$B$269:$B$305,0))/INDEX($D$269:$D$305,MATCH($F85,$B$269:$B$305,0)),SUMIFS('Input-Ext Allocators'!R$8:R$63,'Input-Ext Allocators'!$B$8:$B$63,$F85))*$D85</f>
        <v>0</v>
      </c>
      <c r="V85" s="143">
        <f ca="1">IFERROR(INDEX(V$269:V$305,MATCH($F85,$B$269:$B$305,0))/INDEX($D$269:$D$305,MATCH($F85,$B$269:$B$305,0)),SUMIFS('Input-Ext Allocators'!S$8:S$63,'Input-Ext Allocators'!$B$8:$B$63,$F85))*$D85</f>
        <v>0</v>
      </c>
      <c r="W85" s="143">
        <f ca="1">IFERROR(INDEX(W$269:W$305,MATCH($F85,$B$269:$B$305,0))/INDEX($D$269:$D$305,MATCH($F85,$B$269:$B$305,0)),SUMIFS('Input-Ext Allocators'!T$8:T$63,'Input-Ext Allocators'!$B$8:$B$63,$F85))*$D85</f>
        <v>0</v>
      </c>
      <c r="X85" s="143">
        <f ca="1">IFERROR(INDEX(X$269:X$305,MATCH($F85,$B$269:$B$305,0))/INDEX($D$269:$D$305,MATCH($F85,$B$269:$B$305,0)),SUMIFS('Input-Ext Allocators'!U$8:U$63,'Input-Ext Allocators'!$B$8:$B$63,$F85))*$D85</f>
        <v>0</v>
      </c>
      <c r="Y85" s="143">
        <f ca="1">IFERROR(INDEX(Y$269:Y$305,MATCH($F85,$B$269:$B$305,0))/INDEX($D$269:$D$305,MATCH($F85,$B$269:$B$305,0)),SUMIFS('Input-Ext Allocators'!V$8:V$63,'Input-Ext Allocators'!$B$8:$B$63,$F85))*$D85</f>
        <v>0</v>
      </c>
      <c r="Z85" s="143">
        <f ca="1">IFERROR(INDEX(Z$269:Z$305,MATCH($F85,$B$269:$B$305,0))/INDEX($D$269:$D$305,MATCH($F85,$B$269:$B$305,0)),SUMIFS('Input-Ext Allocators'!W$8:W$63,'Input-Ext Allocators'!$B$8:$B$63,$F85))*$D85</f>
        <v>0</v>
      </c>
    </row>
    <row r="86" spans="1:26" hidden="1" outlineLevel="1">
      <c r="A86" s="113">
        <f>IF(ISBLANK('Input-Accounts'!A86),"",'Input-Accounts'!A86)</f>
        <v>72</v>
      </c>
      <c r="B86" s="17" t="str">
        <f>IF(ISBLANK('Input-Accounts'!B86),"",'Input-Accounts'!B86)</f>
        <v>M &amp; R Station Equipment - general</v>
      </c>
      <c r="C86" s="113">
        <f>IF(ISBLANK('Input-Accounts'!C86),"",'Input-Accounts'!C86)</f>
        <v>378</v>
      </c>
      <c r="D86" s="143">
        <f t="shared" ca="1" si="21"/>
        <v>0</v>
      </c>
      <c r="E86" s="143">
        <f t="shared" ca="1" si="19"/>
        <v>0</v>
      </c>
      <c r="F86" s="89" t="str" cm="1">
        <f t="array" aca="1" ref="F86" ca="1">IF(D86=0,"-",IF('Input-Accounts'!$E86&lt;&gt;0,'Input-Accounts'!$E86,INDEX('Input-Accounts'!$H86:$J86,,MATCH($F$6,'Input-Accounts'!$H$6:$J$6,0))))</f>
        <v>-</v>
      </c>
      <c r="G86" s="143">
        <f ca="1">IFERROR(INDEX(G$269:G$305,MATCH($F86,$B$269:$B$305,0))/INDEX($D$269:$D$305,MATCH($F86,$B$269:$B$305,0)),SUMIFS('Input-Ext Allocators'!D$8:D$63,'Input-Ext Allocators'!$B$8:$B$63,$F86))*$D86</f>
        <v>0</v>
      </c>
      <c r="H86" s="143">
        <f ca="1">IFERROR(INDEX(H$269:H$305,MATCH($F86,$B$269:$B$305,0))/INDEX($D$269:$D$305,MATCH($F86,$B$269:$B$305,0)),SUMIFS('Input-Ext Allocators'!E$8:E$63,'Input-Ext Allocators'!$B$8:$B$63,$F86))*$D86</f>
        <v>0</v>
      </c>
      <c r="I86" s="143">
        <f ca="1">IFERROR(INDEX(I$269:I$305,MATCH($F86,$B$269:$B$305,0))/INDEX($D$269:$D$305,MATCH($F86,$B$269:$B$305,0)),SUMIFS('Input-Ext Allocators'!F$8:F$63,'Input-Ext Allocators'!$B$8:$B$63,$F86))*$D86</f>
        <v>0</v>
      </c>
      <c r="J86" s="143">
        <f ca="1">IFERROR(INDEX(J$269:J$305,MATCH($F86,$B$269:$B$305,0))/INDEX($D$269:$D$305,MATCH($F86,$B$269:$B$305,0)),SUMIFS('Input-Ext Allocators'!G$8:G$63,'Input-Ext Allocators'!$B$8:$B$63,$F86))*$D86</f>
        <v>0</v>
      </c>
      <c r="K86" s="143">
        <f ca="1">IFERROR(INDEX(K$269:K$305,MATCH($F86,$B$269:$B$305,0))/INDEX($D$269:$D$305,MATCH($F86,$B$269:$B$305,0)),SUMIFS('Input-Ext Allocators'!H$8:H$63,'Input-Ext Allocators'!$B$8:$B$63,$F86))*$D86</f>
        <v>0</v>
      </c>
      <c r="L86" s="143">
        <f ca="1">IFERROR(INDEX(L$269:L$305,MATCH($F86,$B$269:$B$305,0))/INDEX($D$269:$D$305,MATCH($F86,$B$269:$B$305,0)),SUMIFS('Input-Ext Allocators'!I$8:I$63,'Input-Ext Allocators'!$B$8:$B$63,$F86))*$D86</f>
        <v>0</v>
      </c>
      <c r="M86" s="143">
        <f ca="1">IFERROR(INDEX(M$269:M$305,MATCH($F86,$B$269:$B$305,0))/INDEX($D$269:$D$305,MATCH($F86,$B$269:$B$305,0)),SUMIFS('Input-Ext Allocators'!J$8:J$63,'Input-Ext Allocators'!$B$8:$B$63,$F86))*$D86</f>
        <v>0</v>
      </c>
      <c r="N86" s="143">
        <f ca="1">IFERROR(INDEX(N$269:N$305,MATCH($F86,$B$269:$B$305,0))/INDEX($D$269:$D$305,MATCH($F86,$B$269:$B$305,0)),SUMIFS('Input-Ext Allocators'!K$8:K$63,'Input-Ext Allocators'!$B$8:$B$63,$F86))*$D86</f>
        <v>0</v>
      </c>
      <c r="O86" s="143">
        <f ca="1">IFERROR(INDEX(O$269:O$305,MATCH($F86,$B$269:$B$305,0))/INDEX($D$269:$D$305,MATCH($F86,$B$269:$B$305,0)),SUMIFS('Input-Ext Allocators'!L$8:L$63,'Input-Ext Allocators'!$B$8:$B$63,$F86))*$D86</f>
        <v>0</v>
      </c>
      <c r="P86" s="143">
        <f ca="1">IFERROR(INDEX(P$269:P$305,MATCH($F86,$B$269:$B$305,0))/INDEX($D$269:$D$305,MATCH($F86,$B$269:$B$305,0)),SUMIFS('Input-Ext Allocators'!M$8:M$63,'Input-Ext Allocators'!$B$8:$B$63,$F86))*$D86</f>
        <v>0</v>
      </c>
      <c r="Q86" s="143">
        <f ca="1">IFERROR(INDEX(Q$269:Q$305,MATCH($F86,$B$269:$B$305,0))/INDEX($D$269:$D$305,MATCH($F86,$B$269:$B$305,0)),SUMIFS('Input-Ext Allocators'!N$8:N$63,'Input-Ext Allocators'!$B$8:$B$63,$F86))*$D86</f>
        <v>0</v>
      </c>
      <c r="R86" s="143">
        <f ca="1">IFERROR(INDEX(R$269:R$305,MATCH($F86,$B$269:$B$305,0))/INDEX($D$269:$D$305,MATCH($F86,$B$269:$B$305,0)),SUMIFS('Input-Ext Allocators'!O$8:O$63,'Input-Ext Allocators'!$B$8:$B$63,$F86))*$D86</f>
        <v>0</v>
      </c>
      <c r="S86" s="143">
        <f ca="1">IFERROR(INDEX(S$269:S$305,MATCH($F86,$B$269:$B$305,0))/INDEX($D$269:$D$305,MATCH($F86,$B$269:$B$305,0)),SUMIFS('Input-Ext Allocators'!P$8:P$63,'Input-Ext Allocators'!$B$8:$B$63,$F86))*$D86</f>
        <v>0</v>
      </c>
      <c r="T86" s="143">
        <f ca="1">IFERROR(INDEX(T$269:T$305,MATCH($F86,$B$269:$B$305,0))/INDEX($D$269:$D$305,MATCH($F86,$B$269:$B$305,0)),SUMIFS('Input-Ext Allocators'!Q$8:Q$63,'Input-Ext Allocators'!$B$8:$B$63,$F86))*$D86</f>
        <v>0</v>
      </c>
      <c r="U86" s="143">
        <f ca="1">IFERROR(INDEX(U$269:U$305,MATCH($F86,$B$269:$B$305,0))/INDEX($D$269:$D$305,MATCH($F86,$B$269:$B$305,0)),SUMIFS('Input-Ext Allocators'!R$8:R$63,'Input-Ext Allocators'!$B$8:$B$63,$F86))*$D86</f>
        <v>0</v>
      </c>
      <c r="V86" s="143">
        <f ca="1">IFERROR(INDEX(V$269:V$305,MATCH($F86,$B$269:$B$305,0))/INDEX($D$269:$D$305,MATCH($F86,$B$269:$B$305,0)),SUMIFS('Input-Ext Allocators'!S$8:S$63,'Input-Ext Allocators'!$B$8:$B$63,$F86))*$D86</f>
        <v>0</v>
      </c>
      <c r="W86" s="143">
        <f ca="1">IFERROR(INDEX(W$269:W$305,MATCH($F86,$B$269:$B$305,0))/INDEX($D$269:$D$305,MATCH($F86,$B$269:$B$305,0)),SUMIFS('Input-Ext Allocators'!T$8:T$63,'Input-Ext Allocators'!$B$8:$B$63,$F86))*$D86</f>
        <v>0</v>
      </c>
      <c r="X86" s="143">
        <f ca="1">IFERROR(INDEX(X$269:X$305,MATCH($F86,$B$269:$B$305,0))/INDEX($D$269:$D$305,MATCH($F86,$B$269:$B$305,0)),SUMIFS('Input-Ext Allocators'!U$8:U$63,'Input-Ext Allocators'!$B$8:$B$63,$F86))*$D86</f>
        <v>0</v>
      </c>
      <c r="Y86" s="143">
        <f ca="1">IFERROR(INDEX(Y$269:Y$305,MATCH($F86,$B$269:$B$305,0))/INDEX($D$269:$D$305,MATCH($F86,$B$269:$B$305,0)),SUMIFS('Input-Ext Allocators'!V$8:V$63,'Input-Ext Allocators'!$B$8:$B$63,$F86))*$D86</f>
        <v>0</v>
      </c>
      <c r="Z86" s="143">
        <f ca="1">IFERROR(INDEX(Z$269:Z$305,MATCH($F86,$B$269:$B$305,0))/INDEX($D$269:$D$305,MATCH($F86,$B$269:$B$305,0)),SUMIFS('Input-Ext Allocators'!W$8:W$63,'Input-Ext Allocators'!$B$8:$B$63,$F86))*$D86</f>
        <v>0</v>
      </c>
    </row>
    <row r="87" spans="1:26" hidden="1" outlineLevel="1">
      <c r="A87" s="113">
        <f>IF(ISBLANK('Input-Accounts'!A87),"",'Input-Accounts'!A87)</f>
        <v>73</v>
      </c>
      <c r="B87" s="17" t="str">
        <f>IF(ISBLANK('Input-Accounts'!B87),"",'Input-Accounts'!B87)</f>
        <v>M &amp; R Station Equipment - city gate</v>
      </c>
      <c r="C87" s="113">
        <f>IF(ISBLANK('Input-Accounts'!C87),"",'Input-Accounts'!C87)</f>
        <v>379</v>
      </c>
      <c r="D87" s="143">
        <f t="shared" ca="1" si="21"/>
        <v>0</v>
      </c>
      <c r="E87" s="143">
        <f t="shared" ca="1" si="19"/>
        <v>0</v>
      </c>
      <c r="F87" s="89" t="str" cm="1">
        <f t="array" aca="1" ref="F87" ca="1">IF(D87=0,"-",IF('Input-Accounts'!$E87&lt;&gt;0,'Input-Accounts'!$E87,INDEX('Input-Accounts'!$H87:$J87,,MATCH($F$6,'Input-Accounts'!$H$6:$J$6,0))))</f>
        <v>-</v>
      </c>
      <c r="G87" s="143">
        <f ca="1">IFERROR(INDEX(G$269:G$305,MATCH($F87,$B$269:$B$305,0))/INDEX($D$269:$D$305,MATCH($F87,$B$269:$B$305,0)),SUMIFS('Input-Ext Allocators'!D$8:D$63,'Input-Ext Allocators'!$B$8:$B$63,$F87))*$D87</f>
        <v>0</v>
      </c>
      <c r="H87" s="143">
        <f ca="1">IFERROR(INDEX(H$269:H$305,MATCH($F87,$B$269:$B$305,0))/INDEX($D$269:$D$305,MATCH($F87,$B$269:$B$305,0)),SUMIFS('Input-Ext Allocators'!E$8:E$63,'Input-Ext Allocators'!$B$8:$B$63,$F87))*$D87</f>
        <v>0</v>
      </c>
      <c r="I87" s="143">
        <f ca="1">IFERROR(INDEX(I$269:I$305,MATCH($F87,$B$269:$B$305,0))/INDEX($D$269:$D$305,MATCH($F87,$B$269:$B$305,0)),SUMIFS('Input-Ext Allocators'!F$8:F$63,'Input-Ext Allocators'!$B$8:$B$63,$F87))*$D87</f>
        <v>0</v>
      </c>
      <c r="J87" s="143">
        <f ca="1">IFERROR(INDEX(J$269:J$305,MATCH($F87,$B$269:$B$305,0))/INDEX($D$269:$D$305,MATCH($F87,$B$269:$B$305,0)),SUMIFS('Input-Ext Allocators'!G$8:G$63,'Input-Ext Allocators'!$B$8:$B$63,$F87))*$D87</f>
        <v>0</v>
      </c>
      <c r="K87" s="143">
        <f ca="1">IFERROR(INDEX(K$269:K$305,MATCH($F87,$B$269:$B$305,0))/INDEX($D$269:$D$305,MATCH($F87,$B$269:$B$305,0)),SUMIFS('Input-Ext Allocators'!H$8:H$63,'Input-Ext Allocators'!$B$8:$B$63,$F87))*$D87</f>
        <v>0</v>
      </c>
      <c r="L87" s="143">
        <f ca="1">IFERROR(INDEX(L$269:L$305,MATCH($F87,$B$269:$B$305,0))/INDEX($D$269:$D$305,MATCH($F87,$B$269:$B$305,0)),SUMIFS('Input-Ext Allocators'!I$8:I$63,'Input-Ext Allocators'!$B$8:$B$63,$F87))*$D87</f>
        <v>0</v>
      </c>
      <c r="M87" s="143">
        <f ca="1">IFERROR(INDEX(M$269:M$305,MATCH($F87,$B$269:$B$305,0))/INDEX($D$269:$D$305,MATCH($F87,$B$269:$B$305,0)),SUMIFS('Input-Ext Allocators'!J$8:J$63,'Input-Ext Allocators'!$B$8:$B$63,$F87))*$D87</f>
        <v>0</v>
      </c>
      <c r="N87" s="143">
        <f ca="1">IFERROR(INDEX(N$269:N$305,MATCH($F87,$B$269:$B$305,0))/INDEX($D$269:$D$305,MATCH($F87,$B$269:$B$305,0)),SUMIFS('Input-Ext Allocators'!K$8:K$63,'Input-Ext Allocators'!$B$8:$B$63,$F87))*$D87</f>
        <v>0</v>
      </c>
      <c r="O87" s="143">
        <f ca="1">IFERROR(INDEX(O$269:O$305,MATCH($F87,$B$269:$B$305,0))/INDEX($D$269:$D$305,MATCH($F87,$B$269:$B$305,0)),SUMIFS('Input-Ext Allocators'!L$8:L$63,'Input-Ext Allocators'!$B$8:$B$63,$F87))*$D87</f>
        <v>0</v>
      </c>
      <c r="P87" s="143">
        <f ca="1">IFERROR(INDEX(P$269:P$305,MATCH($F87,$B$269:$B$305,0))/INDEX($D$269:$D$305,MATCH($F87,$B$269:$B$305,0)),SUMIFS('Input-Ext Allocators'!M$8:M$63,'Input-Ext Allocators'!$B$8:$B$63,$F87))*$D87</f>
        <v>0</v>
      </c>
      <c r="Q87" s="143">
        <f ca="1">IFERROR(INDEX(Q$269:Q$305,MATCH($F87,$B$269:$B$305,0))/INDEX($D$269:$D$305,MATCH($F87,$B$269:$B$305,0)),SUMIFS('Input-Ext Allocators'!N$8:N$63,'Input-Ext Allocators'!$B$8:$B$63,$F87))*$D87</f>
        <v>0</v>
      </c>
      <c r="R87" s="143">
        <f ca="1">IFERROR(INDEX(R$269:R$305,MATCH($F87,$B$269:$B$305,0))/INDEX($D$269:$D$305,MATCH($F87,$B$269:$B$305,0)),SUMIFS('Input-Ext Allocators'!O$8:O$63,'Input-Ext Allocators'!$B$8:$B$63,$F87))*$D87</f>
        <v>0</v>
      </c>
      <c r="S87" s="143">
        <f ca="1">IFERROR(INDEX(S$269:S$305,MATCH($F87,$B$269:$B$305,0))/INDEX($D$269:$D$305,MATCH($F87,$B$269:$B$305,0)),SUMIFS('Input-Ext Allocators'!P$8:P$63,'Input-Ext Allocators'!$B$8:$B$63,$F87))*$D87</f>
        <v>0</v>
      </c>
      <c r="T87" s="143">
        <f ca="1">IFERROR(INDEX(T$269:T$305,MATCH($F87,$B$269:$B$305,0))/INDEX($D$269:$D$305,MATCH($F87,$B$269:$B$305,0)),SUMIFS('Input-Ext Allocators'!Q$8:Q$63,'Input-Ext Allocators'!$B$8:$B$63,$F87))*$D87</f>
        <v>0</v>
      </c>
      <c r="U87" s="143">
        <f ca="1">IFERROR(INDEX(U$269:U$305,MATCH($F87,$B$269:$B$305,0))/INDEX($D$269:$D$305,MATCH($F87,$B$269:$B$305,0)),SUMIFS('Input-Ext Allocators'!R$8:R$63,'Input-Ext Allocators'!$B$8:$B$63,$F87))*$D87</f>
        <v>0</v>
      </c>
      <c r="V87" s="143">
        <f ca="1">IFERROR(INDEX(V$269:V$305,MATCH($F87,$B$269:$B$305,0))/INDEX($D$269:$D$305,MATCH($F87,$B$269:$B$305,0)),SUMIFS('Input-Ext Allocators'!S$8:S$63,'Input-Ext Allocators'!$B$8:$B$63,$F87))*$D87</f>
        <v>0</v>
      </c>
      <c r="W87" s="143">
        <f ca="1">IFERROR(INDEX(W$269:W$305,MATCH($F87,$B$269:$B$305,0))/INDEX($D$269:$D$305,MATCH($F87,$B$269:$B$305,0)),SUMIFS('Input-Ext Allocators'!T$8:T$63,'Input-Ext Allocators'!$B$8:$B$63,$F87))*$D87</f>
        <v>0</v>
      </c>
      <c r="X87" s="143">
        <f ca="1">IFERROR(INDEX(X$269:X$305,MATCH($F87,$B$269:$B$305,0))/INDEX($D$269:$D$305,MATCH($F87,$B$269:$B$305,0)),SUMIFS('Input-Ext Allocators'!U$8:U$63,'Input-Ext Allocators'!$B$8:$B$63,$F87))*$D87</f>
        <v>0</v>
      </c>
      <c r="Y87" s="143">
        <f ca="1">IFERROR(INDEX(Y$269:Y$305,MATCH($F87,$B$269:$B$305,0))/INDEX($D$269:$D$305,MATCH($F87,$B$269:$B$305,0)),SUMIFS('Input-Ext Allocators'!V$8:V$63,'Input-Ext Allocators'!$B$8:$B$63,$F87))*$D87</f>
        <v>0</v>
      </c>
      <c r="Z87" s="143">
        <f ca="1">IFERROR(INDEX(Z$269:Z$305,MATCH($F87,$B$269:$B$305,0))/INDEX($D$269:$D$305,MATCH($F87,$B$269:$B$305,0)),SUMIFS('Input-Ext Allocators'!W$8:W$63,'Input-Ext Allocators'!$B$8:$B$63,$F87))*$D87</f>
        <v>0</v>
      </c>
    </row>
    <row r="88" spans="1:26" hidden="1" outlineLevel="1">
      <c r="A88" s="113">
        <f>IF(ISBLANK('Input-Accounts'!A88),"",'Input-Accounts'!A88)</f>
        <v>74</v>
      </c>
      <c r="B88" s="17" t="str">
        <f>IF(ISBLANK('Input-Accounts'!B88),"",'Input-Accounts'!B88)</f>
        <v>Services</v>
      </c>
      <c r="C88" s="113">
        <f>IF(ISBLANK('Input-Accounts'!C88),"",'Input-Accounts'!C88)</f>
        <v>380</v>
      </c>
      <c r="D88" s="143">
        <f t="shared" ca="1" si="21"/>
        <v>0</v>
      </c>
      <c r="E88" s="143">
        <f t="shared" ca="1" si="19"/>
        <v>0</v>
      </c>
      <c r="F88" s="89" t="str" cm="1">
        <f t="array" aca="1" ref="F88" ca="1">IF(D88=0,"-",IF('Input-Accounts'!$E88&lt;&gt;0,'Input-Accounts'!$E88,INDEX('Input-Accounts'!$H88:$J88,,MATCH($F$6,'Input-Accounts'!$H$6:$J$6,0))))</f>
        <v>-</v>
      </c>
      <c r="G88" s="143">
        <f ca="1">IFERROR(INDEX(G$269:G$305,MATCH($F88,$B$269:$B$305,0))/INDEX($D$269:$D$305,MATCH($F88,$B$269:$B$305,0)),SUMIFS('Input-Ext Allocators'!D$8:D$63,'Input-Ext Allocators'!$B$8:$B$63,$F88))*$D88</f>
        <v>0</v>
      </c>
      <c r="H88" s="143">
        <f ca="1">IFERROR(INDEX(H$269:H$305,MATCH($F88,$B$269:$B$305,0))/INDEX($D$269:$D$305,MATCH($F88,$B$269:$B$305,0)),SUMIFS('Input-Ext Allocators'!E$8:E$63,'Input-Ext Allocators'!$B$8:$B$63,$F88))*$D88</f>
        <v>0</v>
      </c>
      <c r="I88" s="143">
        <f ca="1">IFERROR(INDEX(I$269:I$305,MATCH($F88,$B$269:$B$305,0))/INDEX($D$269:$D$305,MATCH($F88,$B$269:$B$305,0)),SUMIFS('Input-Ext Allocators'!F$8:F$63,'Input-Ext Allocators'!$B$8:$B$63,$F88))*$D88</f>
        <v>0</v>
      </c>
      <c r="J88" s="143">
        <f ca="1">IFERROR(INDEX(J$269:J$305,MATCH($F88,$B$269:$B$305,0))/INDEX($D$269:$D$305,MATCH($F88,$B$269:$B$305,0)),SUMIFS('Input-Ext Allocators'!G$8:G$63,'Input-Ext Allocators'!$B$8:$B$63,$F88))*$D88</f>
        <v>0</v>
      </c>
      <c r="K88" s="143">
        <f ca="1">IFERROR(INDEX(K$269:K$305,MATCH($F88,$B$269:$B$305,0))/INDEX($D$269:$D$305,MATCH($F88,$B$269:$B$305,0)),SUMIFS('Input-Ext Allocators'!H$8:H$63,'Input-Ext Allocators'!$B$8:$B$63,$F88))*$D88</f>
        <v>0</v>
      </c>
      <c r="L88" s="143">
        <f ca="1">IFERROR(INDEX(L$269:L$305,MATCH($F88,$B$269:$B$305,0))/INDEX($D$269:$D$305,MATCH($F88,$B$269:$B$305,0)),SUMIFS('Input-Ext Allocators'!I$8:I$63,'Input-Ext Allocators'!$B$8:$B$63,$F88))*$D88</f>
        <v>0</v>
      </c>
      <c r="M88" s="143">
        <f ca="1">IFERROR(INDEX(M$269:M$305,MATCH($F88,$B$269:$B$305,0))/INDEX($D$269:$D$305,MATCH($F88,$B$269:$B$305,0)),SUMIFS('Input-Ext Allocators'!J$8:J$63,'Input-Ext Allocators'!$B$8:$B$63,$F88))*$D88</f>
        <v>0</v>
      </c>
      <c r="N88" s="143">
        <f ca="1">IFERROR(INDEX(N$269:N$305,MATCH($F88,$B$269:$B$305,0))/INDEX($D$269:$D$305,MATCH($F88,$B$269:$B$305,0)),SUMIFS('Input-Ext Allocators'!K$8:K$63,'Input-Ext Allocators'!$B$8:$B$63,$F88))*$D88</f>
        <v>0</v>
      </c>
      <c r="O88" s="143">
        <f ca="1">IFERROR(INDEX(O$269:O$305,MATCH($F88,$B$269:$B$305,0))/INDEX($D$269:$D$305,MATCH($F88,$B$269:$B$305,0)),SUMIFS('Input-Ext Allocators'!L$8:L$63,'Input-Ext Allocators'!$B$8:$B$63,$F88))*$D88</f>
        <v>0</v>
      </c>
      <c r="P88" s="143">
        <f ca="1">IFERROR(INDEX(P$269:P$305,MATCH($F88,$B$269:$B$305,0))/INDEX($D$269:$D$305,MATCH($F88,$B$269:$B$305,0)),SUMIFS('Input-Ext Allocators'!M$8:M$63,'Input-Ext Allocators'!$B$8:$B$63,$F88))*$D88</f>
        <v>0</v>
      </c>
      <c r="Q88" s="143">
        <f ca="1">IFERROR(INDEX(Q$269:Q$305,MATCH($F88,$B$269:$B$305,0))/INDEX($D$269:$D$305,MATCH($F88,$B$269:$B$305,0)),SUMIFS('Input-Ext Allocators'!N$8:N$63,'Input-Ext Allocators'!$B$8:$B$63,$F88))*$D88</f>
        <v>0</v>
      </c>
      <c r="R88" s="143">
        <f ca="1">IFERROR(INDEX(R$269:R$305,MATCH($F88,$B$269:$B$305,0))/INDEX($D$269:$D$305,MATCH($F88,$B$269:$B$305,0)),SUMIFS('Input-Ext Allocators'!O$8:O$63,'Input-Ext Allocators'!$B$8:$B$63,$F88))*$D88</f>
        <v>0</v>
      </c>
      <c r="S88" s="143">
        <f ca="1">IFERROR(INDEX(S$269:S$305,MATCH($F88,$B$269:$B$305,0))/INDEX($D$269:$D$305,MATCH($F88,$B$269:$B$305,0)),SUMIFS('Input-Ext Allocators'!P$8:P$63,'Input-Ext Allocators'!$B$8:$B$63,$F88))*$D88</f>
        <v>0</v>
      </c>
      <c r="T88" s="143">
        <f ca="1">IFERROR(INDEX(T$269:T$305,MATCH($F88,$B$269:$B$305,0))/INDEX($D$269:$D$305,MATCH($F88,$B$269:$B$305,0)),SUMIFS('Input-Ext Allocators'!Q$8:Q$63,'Input-Ext Allocators'!$B$8:$B$63,$F88))*$D88</f>
        <v>0</v>
      </c>
      <c r="U88" s="143">
        <f ca="1">IFERROR(INDEX(U$269:U$305,MATCH($F88,$B$269:$B$305,0))/INDEX($D$269:$D$305,MATCH($F88,$B$269:$B$305,0)),SUMIFS('Input-Ext Allocators'!R$8:R$63,'Input-Ext Allocators'!$B$8:$B$63,$F88))*$D88</f>
        <v>0</v>
      </c>
      <c r="V88" s="143">
        <f ca="1">IFERROR(INDEX(V$269:V$305,MATCH($F88,$B$269:$B$305,0))/INDEX($D$269:$D$305,MATCH($F88,$B$269:$B$305,0)),SUMIFS('Input-Ext Allocators'!S$8:S$63,'Input-Ext Allocators'!$B$8:$B$63,$F88))*$D88</f>
        <v>0</v>
      </c>
      <c r="W88" s="143">
        <f ca="1">IFERROR(INDEX(W$269:W$305,MATCH($F88,$B$269:$B$305,0))/INDEX($D$269:$D$305,MATCH($F88,$B$269:$B$305,0)),SUMIFS('Input-Ext Allocators'!T$8:T$63,'Input-Ext Allocators'!$B$8:$B$63,$F88))*$D88</f>
        <v>0</v>
      </c>
      <c r="X88" s="143">
        <f ca="1">IFERROR(INDEX(X$269:X$305,MATCH($F88,$B$269:$B$305,0))/INDEX($D$269:$D$305,MATCH($F88,$B$269:$B$305,0)),SUMIFS('Input-Ext Allocators'!U$8:U$63,'Input-Ext Allocators'!$B$8:$B$63,$F88))*$D88</f>
        <v>0</v>
      </c>
      <c r="Y88" s="143">
        <f ca="1">IFERROR(INDEX(Y$269:Y$305,MATCH($F88,$B$269:$B$305,0))/INDEX($D$269:$D$305,MATCH($F88,$B$269:$B$305,0)),SUMIFS('Input-Ext Allocators'!V$8:V$63,'Input-Ext Allocators'!$B$8:$B$63,$F88))*$D88</f>
        <v>0</v>
      </c>
      <c r="Z88" s="143">
        <f ca="1">IFERROR(INDEX(Z$269:Z$305,MATCH($F88,$B$269:$B$305,0))/INDEX($D$269:$D$305,MATCH($F88,$B$269:$B$305,0)),SUMIFS('Input-Ext Allocators'!W$8:W$63,'Input-Ext Allocators'!$B$8:$B$63,$F88))*$D88</f>
        <v>0</v>
      </c>
    </row>
    <row r="89" spans="1:26" hidden="1" outlineLevel="1">
      <c r="A89" s="113">
        <f>IF(ISBLANK('Input-Accounts'!A89),"",'Input-Accounts'!A89)</f>
        <v>75</v>
      </c>
      <c r="B89" s="17" t="str">
        <f>IF(ISBLANK('Input-Accounts'!B89),"",'Input-Accounts'!B89)</f>
        <v>Meters</v>
      </c>
      <c r="C89" s="113">
        <f>IF(ISBLANK('Input-Accounts'!C89),"",'Input-Accounts'!C89)</f>
        <v>381</v>
      </c>
      <c r="D89" s="143">
        <f t="shared" ca="1" si="21"/>
        <v>0</v>
      </c>
      <c r="E89" s="143">
        <f t="shared" ca="1" si="19"/>
        <v>0</v>
      </c>
      <c r="F89" s="89" t="str" cm="1">
        <f t="array" aca="1" ref="F89" ca="1">IF(D89=0,"-",IF('Input-Accounts'!$E89&lt;&gt;0,'Input-Accounts'!$E89,INDEX('Input-Accounts'!$H89:$J89,,MATCH($F$6,'Input-Accounts'!$H$6:$J$6,0))))</f>
        <v>-</v>
      </c>
      <c r="G89" s="143">
        <f ca="1">IFERROR(INDEX(G$269:G$305,MATCH($F89,$B$269:$B$305,0))/INDEX($D$269:$D$305,MATCH($F89,$B$269:$B$305,0)),SUMIFS('Input-Ext Allocators'!D$8:D$63,'Input-Ext Allocators'!$B$8:$B$63,$F89))*$D89</f>
        <v>0</v>
      </c>
      <c r="H89" s="143">
        <f ca="1">IFERROR(INDEX(H$269:H$305,MATCH($F89,$B$269:$B$305,0))/INDEX($D$269:$D$305,MATCH($F89,$B$269:$B$305,0)),SUMIFS('Input-Ext Allocators'!E$8:E$63,'Input-Ext Allocators'!$B$8:$B$63,$F89))*$D89</f>
        <v>0</v>
      </c>
      <c r="I89" s="143">
        <f ca="1">IFERROR(INDEX(I$269:I$305,MATCH($F89,$B$269:$B$305,0))/INDEX($D$269:$D$305,MATCH($F89,$B$269:$B$305,0)),SUMIFS('Input-Ext Allocators'!F$8:F$63,'Input-Ext Allocators'!$B$8:$B$63,$F89))*$D89</f>
        <v>0</v>
      </c>
      <c r="J89" s="143">
        <f ca="1">IFERROR(INDEX(J$269:J$305,MATCH($F89,$B$269:$B$305,0))/INDEX($D$269:$D$305,MATCH($F89,$B$269:$B$305,0)),SUMIFS('Input-Ext Allocators'!G$8:G$63,'Input-Ext Allocators'!$B$8:$B$63,$F89))*$D89</f>
        <v>0</v>
      </c>
      <c r="K89" s="143">
        <f ca="1">IFERROR(INDEX(K$269:K$305,MATCH($F89,$B$269:$B$305,0))/INDEX($D$269:$D$305,MATCH($F89,$B$269:$B$305,0)),SUMIFS('Input-Ext Allocators'!H$8:H$63,'Input-Ext Allocators'!$B$8:$B$63,$F89))*$D89</f>
        <v>0</v>
      </c>
      <c r="L89" s="143">
        <f ca="1">IFERROR(INDEX(L$269:L$305,MATCH($F89,$B$269:$B$305,0))/INDEX($D$269:$D$305,MATCH($F89,$B$269:$B$305,0)),SUMIFS('Input-Ext Allocators'!I$8:I$63,'Input-Ext Allocators'!$B$8:$B$63,$F89))*$D89</f>
        <v>0</v>
      </c>
      <c r="M89" s="143">
        <f ca="1">IFERROR(INDEX(M$269:M$305,MATCH($F89,$B$269:$B$305,0))/INDEX($D$269:$D$305,MATCH($F89,$B$269:$B$305,0)),SUMIFS('Input-Ext Allocators'!J$8:J$63,'Input-Ext Allocators'!$B$8:$B$63,$F89))*$D89</f>
        <v>0</v>
      </c>
      <c r="N89" s="143">
        <f ca="1">IFERROR(INDEX(N$269:N$305,MATCH($F89,$B$269:$B$305,0))/INDEX($D$269:$D$305,MATCH($F89,$B$269:$B$305,0)),SUMIFS('Input-Ext Allocators'!K$8:K$63,'Input-Ext Allocators'!$B$8:$B$63,$F89))*$D89</f>
        <v>0</v>
      </c>
      <c r="O89" s="143">
        <f ca="1">IFERROR(INDEX(O$269:O$305,MATCH($F89,$B$269:$B$305,0))/INDEX($D$269:$D$305,MATCH($F89,$B$269:$B$305,0)),SUMIFS('Input-Ext Allocators'!L$8:L$63,'Input-Ext Allocators'!$B$8:$B$63,$F89))*$D89</f>
        <v>0</v>
      </c>
      <c r="P89" s="143">
        <f ca="1">IFERROR(INDEX(P$269:P$305,MATCH($F89,$B$269:$B$305,0))/INDEX($D$269:$D$305,MATCH($F89,$B$269:$B$305,0)),SUMIFS('Input-Ext Allocators'!M$8:M$63,'Input-Ext Allocators'!$B$8:$B$63,$F89))*$D89</f>
        <v>0</v>
      </c>
      <c r="Q89" s="143">
        <f ca="1">IFERROR(INDEX(Q$269:Q$305,MATCH($F89,$B$269:$B$305,0))/INDEX($D$269:$D$305,MATCH($F89,$B$269:$B$305,0)),SUMIFS('Input-Ext Allocators'!N$8:N$63,'Input-Ext Allocators'!$B$8:$B$63,$F89))*$D89</f>
        <v>0</v>
      </c>
      <c r="R89" s="143">
        <f ca="1">IFERROR(INDEX(R$269:R$305,MATCH($F89,$B$269:$B$305,0))/INDEX($D$269:$D$305,MATCH($F89,$B$269:$B$305,0)),SUMIFS('Input-Ext Allocators'!O$8:O$63,'Input-Ext Allocators'!$B$8:$B$63,$F89))*$D89</f>
        <v>0</v>
      </c>
      <c r="S89" s="143">
        <f ca="1">IFERROR(INDEX(S$269:S$305,MATCH($F89,$B$269:$B$305,0))/INDEX($D$269:$D$305,MATCH($F89,$B$269:$B$305,0)),SUMIFS('Input-Ext Allocators'!P$8:P$63,'Input-Ext Allocators'!$B$8:$B$63,$F89))*$D89</f>
        <v>0</v>
      </c>
      <c r="T89" s="143">
        <f ca="1">IFERROR(INDEX(T$269:T$305,MATCH($F89,$B$269:$B$305,0))/INDEX($D$269:$D$305,MATCH($F89,$B$269:$B$305,0)),SUMIFS('Input-Ext Allocators'!Q$8:Q$63,'Input-Ext Allocators'!$B$8:$B$63,$F89))*$D89</f>
        <v>0</v>
      </c>
      <c r="U89" s="143">
        <f ca="1">IFERROR(INDEX(U$269:U$305,MATCH($F89,$B$269:$B$305,0))/INDEX($D$269:$D$305,MATCH($F89,$B$269:$B$305,0)),SUMIFS('Input-Ext Allocators'!R$8:R$63,'Input-Ext Allocators'!$B$8:$B$63,$F89))*$D89</f>
        <v>0</v>
      </c>
      <c r="V89" s="143">
        <f ca="1">IFERROR(INDEX(V$269:V$305,MATCH($F89,$B$269:$B$305,0))/INDEX($D$269:$D$305,MATCH($F89,$B$269:$B$305,0)),SUMIFS('Input-Ext Allocators'!S$8:S$63,'Input-Ext Allocators'!$B$8:$B$63,$F89))*$D89</f>
        <v>0</v>
      </c>
      <c r="W89" s="143">
        <f ca="1">IFERROR(INDEX(W$269:W$305,MATCH($F89,$B$269:$B$305,0))/INDEX($D$269:$D$305,MATCH($F89,$B$269:$B$305,0)),SUMIFS('Input-Ext Allocators'!T$8:T$63,'Input-Ext Allocators'!$B$8:$B$63,$F89))*$D89</f>
        <v>0</v>
      </c>
      <c r="X89" s="143">
        <f ca="1">IFERROR(INDEX(X$269:X$305,MATCH($F89,$B$269:$B$305,0))/INDEX($D$269:$D$305,MATCH($F89,$B$269:$B$305,0)),SUMIFS('Input-Ext Allocators'!U$8:U$63,'Input-Ext Allocators'!$B$8:$B$63,$F89))*$D89</f>
        <v>0</v>
      </c>
      <c r="Y89" s="143">
        <f ca="1">IFERROR(INDEX(Y$269:Y$305,MATCH($F89,$B$269:$B$305,0))/INDEX($D$269:$D$305,MATCH($F89,$B$269:$B$305,0)),SUMIFS('Input-Ext Allocators'!V$8:V$63,'Input-Ext Allocators'!$B$8:$B$63,$F89))*$D89</f>
        <v>0</v>
      </c>
      <c r="Z89" s="143">
        <f ca="1">IFERROR(INDEX(Z$269:Z$305,MATCH($F89,$B$269:$B$305,0))/INDEX($D$269:$D$305,MATCH($F89,$B$269:$B$305,0)),SUMIFS('Input-Ext Allocators'!W$8:W$63,'Input-Ext Allocators'!$B$8:$B$63,$F89))*$D89</f>
        <v>0</v>
      </c>
    </row>
    <row r="90" spans="1:26" hidden="1" outlineLevel="1">
      <c r="A90" s="113">
        <f>IF(ISBLANK('Input-Accounts'!A90),"",'Input-Accounts'!A90)</f>
        <v>76</v>
      </c>
      <c r="B90" s="17" t="str">
        <f>IF(ISBLANK('Input-Accounts'!B90),"",'Input-Accounts'!B90)</f>
        <v>House Regulator &amp; Install.</v>
      </c>
      <c r="C90" s="113">
        <f>IF(ISBLANK('Input-Accounts'!C90),"",'Input-Accounts'!C90)</f>
        <v>383</v>
      </c>
      <c r="D90" s="143">
        <f t="shared" ca="1" si="21"/>
        <v>0</v>
      </c>
      <c r="E90" s="143">
        <f t="shared" ca="1" si="19"/>
        <v>0</v>
      </c>
      <c r="F90" s="89" t="str" cm="1">
        <f t="array" aca="1" ref="F90" ca="1">IF(D90=0,"-",IF('Input-Accounts'!$E90&lt;&gt;0,'Input-Accounts'!$E90,INDEX('Input-Accounts'!$H90:$J90,,MATCH($F$6,'Input-Accounts'!$H$6:$J$6,0))))</f>
        <v>-</v>
      </c>
      <c r="G90" s="143">
        <f ca="1">IFERROR(INDEX(G$269:G$305,MATCH($F90,$B$269:$B$305,0))/INDEX($D$269:$D$305,MATCH($F90,$B$269:$B$305,0)),SUMIFS('Input-Ext Allocators'!D$8:D$63,'Input-Ext Allocators'!$B$8:$B$63,$F90))*$D90</f>
        <v>0</v>
      </c>
      <c r="H90" s="143">
        <f ca="1">IFERROR(INDEX(H$269:H$305,MATCH($F90,$B$269:$B$305,0))/INDEX($D$269:$D$305,MATCH($F90,$B$269:$B$305,0)),SUMIFS('Input-Ext Allocators'!E$8:E$63,'Input-Ext Allocators'!$B$8:$B$63,$F90))*$D90</f>
        <v>0</v>
      </c>
      <c r="I90" s="143">
        <f ca="1">IFERROR(INDEX(I$269:I$305,MATCH($F90,$B$269:$B$305,0))/INDEX($D$269:$D$305,MATCH($F90,$B$269:$B$305,0)),SUMIFS('Input-Ext Allocators'!F$8:F$63,'Input-Ext Allocators'!$B$8:$B$63,$F90))*$D90</f>
        <v>0</v>
      </c>
      <c r="J90" s="143">
        <f ca="1">IFERROR(INDEX(J$269:J$305,MATCH($F90,$B$269:$B$305,0))/INDEX($D$269:$D$305,MATCH($F90,$B$269:$B$305,0)),SUMIFS('Input-Ext Allocators'!G$8:G$63,'Input-Ext Allocators'!$B$8:$B$63,$F90))*$D90</f>
        <v>0</v>
      </c>
      <c r="K90" s="143">
        <f ca="1">IFERROR(INDEX(K$269:K$305,MATCH($F90,$B$269:$B$305,0))/INDEX($D$269:$D$305,MATCH($F90,$B$269:$B$305,0)),SUMIFS('Input-Ext Allocators'!H$8:H$63,'Input-Ext Allocators'!$B$8:$B$63,$F90))*$D90</f>
        <v>0</v>
      </c>
      <c r="L90" s="143">
        <f ca="1">IFERROR(INDEX(L$269:L$305,MATCH($F90,$B$269:$B$305,0))/INDEX($D$269:$D$305,MATCH($F90,$B$269:$B$305,0)),SUMIFS('Input-Ext Allocators'!I$8:I$63,'Input-Ext Allocators'!$B$8:$B$63,$F90))*$D90</f>
        <v>0</v>
      </c>
      <c r="M90" s="143">
        <f ca="1">IFERROR(INDEX(M$269:M$305,MATCH($F90,$B$269:$B$305,0))/INDEX($D$269:$D$305,MATCH($F90,$B$269:$B$305,0)),SUMIFS('Input-Ext Allocators'!J$8:J$63,'Input-Ext Allocators'!$B$8:$B$63,$F90))*$D90</f>
        <v>0</v>
      </c>
      <c r="N90" s="143">
        <f ca="1">IFERROR(INDEX(N$269:N$305,MATCH($F90,$B$269:$B$305,0))/INDEX($D$269:$D$305,MATCH($F90,$B$269:$B$305,0)),SUMIFS('Input-Ext Allocators'!K$8:K$63,'Input-Ext Allocators'!$B$8:$B$63,$F90))*$D90</f>
        <v>0</v>
      </c>
      <c r="O90" s="143">
        <f ca="1">IFERROR(INDEX(O$269:O$305,MATCH($F90,$B$269:$B$305,0))/INDEX($D$269:$D$305,MATCH($F90,$B$269:$B$305,0)),SUMIFS('Input-Ext Allocators'!L$8:L$63,'Input-Ext Allocators'!$B$8:$B$63,$F90))*$D90</f>
        <v>0</v>
      </c>
      <c r="P90" s="143">
        <f ca="1">IFERROR(INDEX(P$269:P$305,MATCH($F90,$B$269:$B$305,0))/INDEX($D$269:$D$305,MATCH($F90,$B$269:$B$305,0)),SUMIFS('Input-Ext Allocators'!M$8:M$63,'Input-Ext Allocators'!$B$8:$B$63,$F90))*$D90</f>
        <v>0</v>
      </c>
      <c r="Q90" s="143">
        <f ca="1">IFERROR(INDEX(Q$269:Q$305,MATCH($F90,$B$269:$B$305,0))/INDEX($D$269:$D$305,MATCH($F90,$B$269:$B$305,0)),SUMIFS('Input-Ext Allocators'!N$8:N$63,'Input-Ext Allocators'!$B$8:$B$63,$F90))*$D90</f>
        <v>0</v>
      </c>
      <c r="R90" s="143">
        <f ca="1">IFERROR(INDEX(R$269:R$305,MATCH($F90,$B$269:$B$305,0))/INDEX($D$269:$D$305,MATCH($F90,$B$269:$B$305,0)),SUMIFS('Input-Ext Allocators'!O$8:O$63,'Input-Ext Allocators'!$B$8:$B$63,$F90))*$D90</f>
        <v>0</v>
      </c>
      <c r="S90" s="143">
        <f ca="1">IFERROR(INDEX(S$269:S$305,MATCH($F90,$B$269:$B$305,0))/INDEX($D$269:$D$305,MATCH($F90,$B$269:$B$305,0)),SUMIFS('Input-Ext Allocators'!P$8:P$63,'Input-Ext Allocators'!$B$8:$B$63,$F90))*$D90</f>
        <v>0</v>
      </c>
      <c r="T90" s="143">
        <f ca="1">IFERROR(INDEX(T$269:T$305,MATCH($F90,$B$269:$B$305,0))/INDEX($D$269:$D$305,MATCH($F90,$B$269:$B$305,0)),SUMIFS('Input-Ext Allocators'!Q$8:Q$63,'Input-Ext Allocators'!$B$8:$B$63,$F90))*$D90</f>
        <v>0</v>
      </c>
      <c r="U90" s="143">
        <f ca="1">IFERROR(INDEX(U$269:U$305,MATCH($F90,$B$269:$B$305,0))/INDEX($D$269:$D$305,MATCH($F90,$B$269:$B$305,0)),SUMIFS('Input-Ext Allocators'!R$8:R$63,'Input-Ext Allocators'!$B$8:$B$63,$F90))*$D90</f>
        <v>0</v>
      </c>
      <c r="V90" s="143">
        <f ca="1">IFERROR(INDEX(V$269:V$305,MATCH($F90,$B$269:$B$305,0))/INDEX($D$269:$D$305,MATCH($F90,$B$269:$B$305,0)),SUMIFS('Input-Ext Allocators'!S$8:S$63,'Input-Ext Allocators'!$B$8:$B$63,$F90))*$D90</f>
        <v>0</v>
      </c>
      <c r="W90" s="143">
        <f ca="1">IFERROR(INDEX(W$269:W$305,MATCH($F90,$B$269:$B$305,0))/INDEX($D$269:$D$305,MATCH($F90,$B$269:$B$305,0)),SUMIFS('Input-Ext Allocators'!T$8:T$63,'Input-Ext Allocators'!$B$8:$B$63,$F90))*$D90</f>
        <v>0</v>
      </c>
      <c r="X90" s="143">
        <f ca="1">IFERROR(INDEX(X$269:X$305,MATCH($F90,$B$269:$B$305,0))/INDEX($D$269:$D$305,MATCH($F90,$B$269:$B$305,0)),SUMIFS('Input-Ext Allocators'!U$8:U$63,'Input-Ext Allocators'!$B$8:$B$63,$F90))*$D90</f>
        <v>0</v>
      </c>
      <c r="Y90" s="143">
        <f ca="1">IFERROR(INDEX(Y$269:Y$305,MATCH($F90,$B$269:$B$305,0))/INDEX($D$269:$D$305,MATCH($F90,$B$269:$B$305,0)),SUMIFS('Input-Ext Allocators'!V$8:V$63,'Input-Ext Allocators'!$B$8:$B$63,$F90))*$D90</f>
        <v>0</v>
      </c>
      <c r="Z90" s="143">
        <f ca="1">IFERROR(INDEX(Z$269:Z$305,MATCH($F90,$B$269:$B$305,0))/INDEX($D$269:$D$305,MATCH($F90,$B$269:$B$305,0)),SUMIFS('Input-Ext Allocators'!W$8:W$63,'Input-Ext Allocators'!$B$8:$B$63,$F90))*$D90</f>
        <v>0</v>
      </c>
    </row>
    <row r="91" spans="1:26" hidden="1" outlineLevel="1">
      <c r="A91" s="113">
        <f>IF(ISBLANK('Input-Accounts'!A91),"",'Input-Accounts'!A91)</f>
        <v>77</v>
      </c>
      <c r="B91" s="17" t="str">
        <f>IF(ISBLANK('Input-Accounts'!B91),"",'Input-Accounts'!B91)</f>
        <v>Industrial M &amp; R Station Equipment</v>
      </c>
      <c r="C91" s="113">
        <f>IF(ISBLANK('Input-Accounts'!C91),"",'Input-Accounts'!C91)</f>
        <v>385</v>
      </c>
      <c r="D91" s="143">
        <f t="shared" ca="1" si="21"/>
        <v>0</v>
      </c>
      <c r="E91" s="143">
        <f t="shared" ca="1" si="19"/>
        <v>0</v>
      </c>
      <c r="F91" s="89" t="str" cm="1">
        <f t="array" aca="1" ref="F91" ca="1">IF(D91=0,"-",IF('Input-Accounts'!$E91&lt;&gt;0,'Input-Accounts'!$E91,INDEX('Input-Accounts'!$H91:$J91,,MATCH($F$6,'Input-Accounts'!$H$6:$J$6,0))))</f>
        <v>-</v>
      </c>
      <c r="G91" s="143">
        <f ca="1">IFERROR(INDEX(G$269:G$305,MATCH($F91,$B$269:$B$305,0))/INDEX($D$269:$D$305,MATCH($F91,$B$269:$B$305,0)),SUMIFS('Input-Ext Allocators'!D$8:D$63,'Input-Ext Allocators'!$B$8:$B$63,$F91))*$D91</f>
        <v>0</v>
      </c>
      <c r="H91" s="143">
        <f ca="1">IFERROR(INDEX(H$269:H$305,MATCH($F91,$B$269:$B$305,0))/INDEX($D$269:$D$305,MATCH($F91,$B$269:$B$305,0)),SUMIFS('Input-Ext Allocators'!E$8:E$63,'Input-Ext Allocators'!$B$8:$B$63,$F91))*$D91</f>
        <v>0</v>
      </c>
      <c r="I91" s="143">
        <f ca="1">IFERROR(INDEX(I$269:I$305,MATCH($F91,$B$269:$B$305,0))/INDEX($D$269:$D$305,MATCH($F91,$B$269:$B$305,0)),SUMIFS('Input-Ext Allocators'!F$8:F$63,'Input-Ext Allocators'!$B$8:$B$63,$F91))*$D91</f>
        <v>0</v>
      </c>
      <c r="J91" s="143">
        <f ca="1">IFERROR(INDEX(J$269:J$305,MATCH($F91,$B$269:$B$305,0))/INDEX($D$269:$D$305,MATCH($F91,$B$269:$B$305,0)),SUMIFS('Input-Ext Allocators'!G$8:G$63,'Input-Ext Allocators'!$B$8:$B$63,$F91))*$D91</f>
        <v>0</v>
      </c>
      <c r="K91" s="143">
        <f ca="1">IFERROR(INDEX(K$269:K$305,MATCH($F91,$B$269:$B$305,0))/INDEX($D$269:$D$305,MATCH($F91,$B$269:$B$305,0)),SUMIFS('Input-Ext Allocators'!H$8:H$63,'Input-Ext Allocators'!$B$8:$B$63,$F91))*$D91</f>
        <v>0</v>
      </c>
      <c r="L91" s="143">
        <f ca="1">IFERROR(INDEX(L$269:L$305,MATCH($F91,$B$269:$B$305,0))/INDEX($D$269:$D$305,MATCH($F91,$B$269:$B$305,0)),SUMIFS('Input-Ext Allocators'!I$8:I$63,'Input-Ext Allocators'!$B$8:$B$63,$F91))*$D91</f>
        <v>0</v>
      </c>
      <c r="M91" s="143">
        <f ca="1">IFERROR(INDEX(M$269:M$305,MATCH($F91,$B$269:$B$305,0))/INDEX($D$269:$D$305,MATCH($F91,$B$269:$B$305,0)),SUMIFS('Input-Ext Allocators'!J$8:J$63,'Input-Ext Allocators'!$B$8:$B$63,$F91))*$D91</f>
        <v>0</v>
      </c>
      <c r="N91" s="143">
        <f ca="1">IFERROR(INDEX(N$269:N$305,MATCH($F91,$B$269:$B$305,0))/INDEX($D$269:$D$305,MATCH($F91,$B$269:$B$305,0)),SUMIFS('Input-Ext Allocators'!K$8:K$63,'Input-Ext Allocators'!$B$8:$B$63,$F91))*$D91</f>
        <v>0</v>
      </c>
      <c r="O91" s="143">
        <f ca="1">IFERROR(INDEX(O$269:O$305,MATCH($F91,$B$269:$B$305,0))/INDEX($D$269:$D$305,MATCH($F91,$B$269:$B$305,0)),SUMIFS('Input-Ext Allocators'!L$8:L$63,'Input-Ext Allocators'!$B$8:$B$63,$F91))*$D91</f>
        <v>0</v>
      </c>
      <c r="P91" s="143">
        <f ca="1">IFERROR(INDEX(P$269:P$305,MATCH($F91,$B$269:$B$305,0))/INDEX($D$269:$D$305,MATCH($F91,$B$269:$B$305,0)),SUMIFS('Input-Ext Allocators'!M$8:M$63,'Input-Ext Allocators'!$B$8:$B$63,$F91))*$D91</f>
        <v>0</v>
      </c>
      <c r="Q91" s="143">
        <f ca="1">IFERROR(INDEX(Q$269:Q$305,MATCH($F91,$B$269:$B$305,0))/INDEX($D$269:$D$305,MATCH($F91,$B$269:$B$305,0)),SUMIFS('Input-Ext Allocators'!N$8:N$63,'Input-Ext Allocators'!$B$8:$B$63,$F91))*$D91</f>
        <v>0</v>
      </c>
      <c r="R91" s="143">
        <f ca="1">IFERROR(INDEX(R$269:R$305,MATCH($F91,$B$269:$B$305,0))/INDEX($D$269:$D$305,MATCH($F91,$B$269:$B$305,0)),SUMIFS('Input-Ext Allocators'!O$8:O$63,'Input-Ext Allocators'!$B$8:$B$63,$F91))*$D91</f>
        <v>0</v>
      </c>
      <c r="S91" s="143">
        <f ca="1">IFERROR(INDEX(S$269:S$305,MATCH($F91,$B$269:$B$305,0))/INDEX($D$269:$D$305,MATCH($F91,$B$269:$B$305,0)),SUMIFS('Input-Ext Allocators'!P$8:P$63,'Input-Ext Allocators'!$B$8:$B$63,$F91))*$D91</f>
        <v>0</v>
      </c>
      <c r="T91" s="143">
        <f ca="1">IFERROR(INDEX(T$269:T$305,MATCH($F91,$B$269:$B$305,0))/INDEX($D$269:$D$305,MATCH($F91,$B$269:$B$305,0)),SUMIFS('Input-Ext Allocators'!Q$8:Q$63,'Input-Ext Allocators'!$B$8:$B$63,$F91))*$D91</f>
        <v>0</v>
      </c>
      <c r="U91" s="143">
        <f ca="1">IFERROR(INDEX(U$269:U$305,MATCH($F91,$B$269:$B$305,0))/INDEX($D$269:$D$305,MATCH($F91,$B$269:$B$305,0)),SUMIFS('Input-Ext Allocators'!R$8:R$63,'Input-Ext Allocators'!$B$8:$B$63,$F91))*$D91</f>
        <v>0</v>
      </c>
      <c r="V91" s="143">
        <f ca="1">IFERROR(INDEX(V$269:V$305,MATCH($F91,$B$269:$B$305,0))/INDEX($D$269:$D$305,MATCH($F91,$B$269:$B$305,0)),SUMIFS('Input-Ext Allocators'!S$8:S$63,'Input-Ext Allocators'!$B$8:$B$63,$F91))*$D91</f>
        <v>0</v>
      </c>
      <c r="W91" s="143">
        <f ca="1">IFERROR(INDEX(W$269:W$305,MATCH($F91,$B$269:$B$305,0))/INDEX($D$269:$D$305,MATCH($F91,$B$269:$B$305,0)),SUMIFS('Input-Ext Allocators'!T$8:T$63,'Input-Ext Allocators'!$B$8:$B$63,$F91))*$D91</f>
        <v>0</v>
      </c>
      <c r="X91" s="143">
        <f ca="1">IFERROR(INDEX(X$269:X$305,MATCH($F91,$B$269:$B$305,0))/INDEX($D$269:$D$305,MATCH($F91,$B$269:$B$305,0)),SUMIFS('Input-Ext Allocators'!U$8:U$63,'Input-Ext Allocators'!$B$8:$B$63,$F91))*$D91</f>
        <v>0</v>
      </c>
      <c r="Y91" s="143">
        <f ca="1">IFERROR(INDEX(Y$269:Y$305,MATCH($F91,$B$269:$B$305,0))/INDEX($D$269:$D$305,MATCH($F91,$B$269:$B$305,0)),SUMIFS('Input-Ext Allocators'!V$8:V$63,'Input-Ext Allocators'!$B$8:$B$63,$F91))*$D91</f>
        <v>0</v>
      </c>
      <c r="Z91" s="143">
        <f ca="1">IFERROR(INDEX(Z$269:Z$305,MATCH($F91,$B$269:$B$305,0))/INDEX($D$269:$D$305,MATCH($F91,$B$269:$B$305,0)),SUMIFS('Input-Ext Allocators'!W$8:W$63,'Input-Ext Allocators'!$B$8:$B$63,$F91))*$D91</f>
        <v>0</v>
      </c>
    </row>
    <row r="92" spans="1:26" hidden="1" outlineLevel="1">
      <c r="A92" s="113">
        <f>IF(ISBLANK('Input-Accounts'!A92),"",'Input-Accounts'!A92)</f>
        <v>78</v>
      </c>
      <c r="B92" s="79" t="str">
        <f>IF(ISBLANK('Input-Accounts'!B92),"",'Input-Accounts'!B92)</f>
        <v>Subtotal - Distribution Plant</v>
      </c>
      <c r="C92" s="113" t="str">
        <f>IF(ISBLANK('Input-Accounts'!C92),"",'Input-Accounts'!C92)</f>
        <v/>
      </c>
      <c r="D92" s="144">
        <f ca="1">SUBTOTAL(9,D82:D91)</f>
        <v>0</v>
      </c>
      <c r="E92" s="143">
        <f t="shared" ca="1" si="19"/>
        <v>0</v>
      </c>
      <c r="G92" s="144">
        <f t="shared" ref="G92:Z92" ca="1" si="22">SUBTOTAL(9,G82:G91)</f>
        <v>0</v>
      </c>
      <c r="H92" s="144">
        <f t="shared" ca="1" si="22"/>
        <v>0</v>
      </c>
      <c r="I92" s="144">
        <f t="shared" ca="1" si="22"/>
        <v>0</v>
      </c>
      <c r="J92" s="144">
        <f t="shared" ca="1" si="22"/>
        <v>0</v>
      </c>
      <c r="K92" s="144">
        <f t="shared" ca="1" si="22"/>
        <v>0</v>
      </c>
      <c r="L92" s="144">
        <f t="shared" ca="1" si="22"/>
        <v>0</v>
      </c>
      <c r="M92" s="144">
        <f t="shared" ca="1" si="22"/>
        <v>0</v>
      </c>
      <c r="N92" s="144">
        <f t="shared" ca="1" si="22"/>
        <v>0</v>
      </c>
      <c r="O92" s="144">
        <f t="shared" ca="1" si="22"/>
        <v>0</v>
      </c>
      <c r="P92" s="144">
        <f t="shared" ca="1" si="22"/>
        <v>0</v>
      </c>
      <c r="Q92" s="144">
        <f t="shared" ca="1" si="22"/>
        <v>0</v>
      </c>
      <c r="R92" s="144">
        <f t="shared" ca="1" si="22"/>
        <v>0</v>
      </c>
      <c r="S92" s="144">
        <f t="shared" ca="1" si="22"/>
        <v>0</v>
      </c>
      <c r="T92" s="144">
        <f t="shared" ca="1" si="22"/>
        <v>0</v>
      </c>
      <c r="U92" s="144">
        <f t="shared" ca="1" si="22"/>
        <v>0</v>
      </c>
      <c r="V92" s="144">
        <f t="shared" ca="1" si="22"/>
        <v>0</v>
      </c>
      <c r="W92" s="144">
        <f t="shared" ca="1" si="22"/>
        <v>0</v>
      </c>
      <c r="X92" s="144">
        <f t="shared" ca="1" si="22"/>
        <v>0</v>
      </c>
      <c r="Y92" s="144">
        <f t="shared" ca="1" si="22"/>
        <v>0</v>
      </c>
      <c r="Z92" s="144">
        <f t="shared" ca="1" si="22"/>
        <v>0</v>
      </c>
    </row>
    <row r="93" spans="1:26" hidden="1" outlineLevel="1">
      <c r="A93" s="113" t="str">
        <f>IF(ISBLANK('Input-Accounts'!A93),"",'Input-Accounts'!A93)</f>
        <v/>
      </c>
      <c r="B93" s="79" t="str">
        <f>IF(ISBLANK('Input-Accounts'!B93),"",'Input-Accounts'!B93)</f>
        <v/>
      </c>
      <c r="C93" s="113" t="str">
        <f>IF(ISBLANK('Input-Accounts'!C93),"",'Input-Accounts'!C93)</f>
        <v/>
      </c>
      <c r="D93" s="143"/>
      <c r="E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</row>
    <row r="94" spans="1:26" hidden="1" outlineLevel="1">
      <c r="A94" s="113">
        <f>IF(ISBLANK('Input-Accounts'!A94),"",'Input-Accounts'!A94)</f>
        <v>79</v>
      </c>
      <c r="B94" s="81" t="str">
        <f>IF(ISBLANK('Input-Accounts'!B94),"",'Input-Accounts'!B94)</f>
        <v>General Plant</v>
      </c>
      <c r="C94" s="113" t="str">
        <f>IF(ISBLANK('Input-Accounts'!C94),"",'Input-Accounts'!C94)</f>
        <v/>
      </c>
      <c r="D94" s="143"/>
      <c r="E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</row>
    <row r="95" spans="1:26" hidden="1" outlineLevel="1">
      <c r="A95" s="113">
        <f>IF(ISBLANK('Input-Accounts'!A95),"",'Input-Accounts'!A95)</f>
        <v>80</v>
      </c>
      <c r="B95" s="17" t="str">
        <f>IF(ISBLANK('Input-Accounts'!B95),"",'Input-Accounts'!B95)</f>
        <v>Land and Land Rights</v>
      </c>
      <c r="C95" s="113">
        <f>IF(ISBLANK('Input-Accounts'!C95),"",'Input-Accounts'!C95)</f>
        <v>389</v>
      </c>
      <c r="D95" s="143">
        <f t="shared" ref="D95:D104" ca="1" si="23">INDIRECT("Classification!"&amp;$D$5&amp;ROW())</f>
        <v>0</v>
      </c>
      <c r="E95" s="143">
        <f t="shared" ca="1" si="19"/>
        <v>0</v>
      </c>
      <c r="F95" s="89" t="str" cm="1">
        <f t="array" aca="1" ref="F95" ca="1">IF(D95=0,"-",IF('Input-Accounts'!$E95&lt;&gt;0,'Input-Accounts'!$E95,INDEX('Input-Accounts'!$H95:$J95,,MATCH($F$6,'Input-Accounts'!$H$6:$J$6,0))))</f>
        <v>-</v>
      </c>
      <c r="G95" s="143">
        <f ca="1">IFERROR(INDEX(G$269:G$305,MATCH($F95,$B$269:$B$305,0))/INDEX($D$269:$D$305,MATCH($F95,$B$269:$B$305,0)),SUMIFS('Input-Ext Allocators'!D$8:D$63,'Input-Ext Allocators'!$B$8:$B$63,$F95))*$D95</f>
        <v>0</v>
      </c>
      <c r="H95" s="143">
        <f ca="1">IFERROR(INDEX(H$269:H$305,MATCH($F95,$B$269:$B$305,0))/INDEX($D$269:$D$305,MATCH($F95,$B$269:$B$305,0)),SUMIFS('Input-Ext Allocators'!E$8:E$63,'Input-Ext Allocators'!$B$8:$B$63,$F95))*$D95</f>
        <v>0</v>
      </c>
      <c r="I95" s="143">
        <f ca="1">IFERROR(INDEX(I$269:I$305,MATCH($F95,$B$269:$B$305,0))/INDEX($D$269:$D$305,MATCH($F95,$B$269:$B$305,0)),SUMIFS('Input-Ext Allocators'!F$8:F$63,'Input-Ext Allocators'!$B$8:$B$63,$F95))*$D95</f>
        <v>0</v>
      </c>
      <c r="J95" s="143">
        <f ca="1">IFERROR(INDEX(J$269:J$305,MATCH($F95,$B$269:$B$305,0))/INDEX($D$269:$D$305,MATCH($F95,$B$269:$B$305,0)),SUMIFS('Input-Ext Allocators'!G$8:G$63,'Input-Ext Allocators'!$B$8:$B$63,$F95))*$D95</f>
        <v>0</v>
      </c>
      <c r="K95" s="143">
        <f ca="1">IFERROR(INDEX(K$269:K$305,MATCH($F95,$B$269:$B$305,0))/INDEX($D$269:$D$305,MATCH($F95,$B$269:$B$305,0)),SUMIFS('Input-Ext Allocators'!H$8:H$63,'Input-Ext Allocators'!$B$8:$B$63,$F95))*$D95</f>
        <v>0</v>
      </c>
      <c r="L95" s="143">
        <f ca="1">IFERROR(INDEX(L$269:L$305,MATCH($F95,$B$269:$B$305,0))/INDEX($D$269:$D$305,MATCH($F95,$B$269:$B$305,0)),SUMIFS('Input-Ext Allocators'!I$8:I$63,'Input-Ext Allocators'!$B$8:$B$63,$F95))*$D95</f>
        <v>0</v>
      </c>
      <c r="M95" s="143">
        <f ca="1">IFERROR(INDEX(M$269:M$305,MATCH($F95,$B$269:$B$305,0))/INDEX($D$269:$D$305,MATCH($F95,$B$269:$B$305,0)),SUMIFS('Input-Ext Allocators'!J$8:J$63,'Input-Ext Allocators'!$B$8:$B$63,$F95))*$D95</f>
        <v>0</v>
      </c>
      <c r="N95" s="143">
        <f ca="1">IFERROR(INDEX(N$269:N$305,MATCH($F95,$B$269:$B$305,0))/INDEX($D$269:$D$305,MATCH($F95,$B$269:$B$305,0)),SUMIFS('Input-Ext Allocators'!K$8:K$63,'Input-Ext Allocators'!$B$8:$B$63,$F95))*$D95</f>
        <v>0</v>
      </c>
      <c r="O95" s="143">
        <f ca="1">IFERROR(INDEX(O$269:O$305,MATCH($F95,$B$269:$B$305,0))/INDEX($D$269:$D$305,MATCH($F95,$B$269:$B$305,0)),SUMIFS('Input-Ext Allocators'!L$8:L$63,'Input-Ext Allocators'!$B$8:$B$63,$F95))*$D95</f>
        <v>0</v>
      </c>
      <c r="P95" s="143">
        <f ca="1">IFERROR(INDEX(P$269:P$305,MATCH($F95,$B$269:$B$305,0))/INDEX($D$269:$D$305,MATCH($F95,$B$269:$B$305,0)),SUMIFS('Input-Ext Allocators'!M$8:M$63,'Input-Ext Allocators'!$B$8:$B$63,$F95))*$D95</f>
        <v>0</v>
      </c>
      <c r="Q95" s="143">
        <f ca="1">IFERROR(INDEX(Q$269:Q$305,MATCH($F95,$B$269:$B$305,0))/INDEX($D$269:$D$305,MATCH($F95,$B$269:$B$305,0)),SUMIFS('Input-Ext Allocators'!N$8:N$63,'Input-Ext Allocators'!$B$8:$B$63,$F95))*$D95</f>
        <v>0</v>
      </c>
      <c r="R95" s="143">
        <f ca="1">IFERROR(INDEX(R$269:R$305,MATCH($F95,$B$269:$B$305,0))/INDEX($D$269:$D$305,MATCH($F95,$B$269:$B$305,0)),SUMIFS('Input-Ext Allocators'!O$8:O$63,'Input-Ext Allocators'!$B$8:$B$63,$F95))*$D95</f>
        <v>0</v>
      </c>
      <c r="S95" s="143">
        <f ca="1">IFERROR(INDEX(S$269:S$305,MATCH($F95,$B$269:$B$305,0))/INDEX($D$269:$D$305,MATCH($F95,$B$269:$B$305,0)),SUMIFS('Input-Ext Allocators'!P$8:P$63,'Input-Ext Allocators'!$B$8:$B$63,$F95))*$D95</f>
        <v>0</v>
      </c>
      <c r="T95" s="143">
        <f ca="1">IFERROR(INDEX(T$269:T$305,MATCH($F95,$B$269:$B$305,0))/INDEX($D$269:$D$305,MATCH($F95,$B$269:$B$305,0)),SUMIFS('Input-Ext Allocators'!Q$8:Q$63,'Input-Ext Allocators'!$B$8:$B$63,$F95))*$D95</f>
        <v>0</v>
      </c>
      <c r="U95" s="143">
        <f ca="1">IFERROR(INDEX(U$269:U$305,MATCH($F95,$B$269:$B$305,0))/INDEX($D$269:$D$305,MATCH($F95,$B$269:$B$305,0)),SUMIFS('Input-Ext Allocators'!R$8:R$63,'Input-Ext Allocators'!$B$8:$B$63,$F95))*$D95</f>
        <v>0</v>
      </c>
      <c r="V95" s="143">
        <f ca="1">IFERROR(INDEX(V$269:V$305,MATCH($F95,$B$269:$B$305,0))/INDEX($D$269:$D$305,MATCH($F95,$B$269:$B$305,0)),SUMIFS('Input-Ext Allocators'!S$8:S$63,'Input-Ext Allocators'!$B$8:$B$63,$F95))*$D95</f>
        <v>0</v>
      </c>
      <c r="W95" s="143">
        <f ca="1">IFERROR(INDEX(W$269:W$305,MATCH($F95,$B$269:$B$305,0))/INDEX($D$269:$D$305,MATCH($F95,$B$269:$B$305,0)),SUMIFS('Input-Ext Allocators'!T$8:T$63,'Input-Ext Allocators'!$B$8:$B$63,$F95))*$D95</f>
        <v>0</v>
      </c>
      <c r="X95" s="143">
        <f ca="1">IFERROR(INDEX(X$269:X$305,MATCH($F95,$B$269:$B$305,0))/INDEX($D$269:$D$305,MATCH($F95,$B$269:$B$305,0)),SUMIFS('Input-Ext Allocators'!U$8:U$63,'Input-Ext Allocators'!$B$8:$B$63,$F95))*$D95</f>
        <v>0</v>
      </c>
      <c r="Y95" s="143">
        <f ca="1">IFERROR(INDEX(Y$269:Y$305,MATCH($F95,$B$269:$B$305,0))/INDEX($D$269:$D$305,MATCH($F95,$B$269:$B$305,0)),SUMIFS('Input-Ext Allocators'!V$8:V$63,'Input-Ext Allocators'!$B$8:$B$63,$F95))*$D95</f>
        <v>0</v>
      </c>
      <c r="Z95" s="143">
        <f ca="1">IFERROR(INDEX(Z$269:Z$305,MATCH($F95,$B$269:$B$305,0))/INDEX($D$269:$D$305,MATCH($F95,$B$269:$B$305,0)),SUMIFS('Input-Ext Allocators'!W$8:W$63,'Input-Ext Allocators'!$B$8:$B$63,$F95))*$D95</f>
        <v>0</v>
      </c>
    </row>
    <row r="96" spans="1:26" hidden="1" outlineLevel="1">
      <c r="A96" s="113">
        <f>IF(ISBLANK('Input-Accounts'!A96),"",'Input-Accounts'!A96)</f>
        <v>81</v>
      </c>
      <c r="B96" s="17" t="str">
        <f>IF(ISBLANK('Input-Accounts'!B96),"",'Input-Accounts'!B96)</f>
        <v>Structures and Improvements</v>
      </c>
      <c r="C96" s="113">
        <f>IF(ISBLANK('Input-Accounts'!C96),"",'Input-Accounts'!C96)</f>
        <v>390</v>
      </c>
      <c r="D96" s="143">
        <f t="shared" ca="1" si="23"/>
        <v>0</v>
      </c>
      <c r="E96" s="143">
        <f t="shared" ca="1" si="19"/>
        <v>0</v>
      </c>
      <c r="F96" s="89" t="str" cm="1">
        <f t="array" aca="1" ref="F96" ca="1">IF(D96=0,"-",IF('Input-Accounts'!$E96&lt;&gt;0,'Input-Accounts'!$E96,INDEX('Input-Accounts'!$H96:$J96,,MATCH($F$6,'Input-Accounts'!$H$6:$J$6,0))))</f>
        <v>-</v>
      </c>
      <c r="G96" s="143">
        <f ca="1">IFERROR(INDEX(G$269:G$305,MATCH($F96,$B$269:$B$305,0))/INDEX($D$269:$D$305,MATCH($F96,$B$269:$B$305,0)),SUMIFS('Input-Ext Allocators'!D$8:D$63,'Input-Ext Allocators'!$B$8:$B$63,$F96))*$D96</f>
        <v>0</v>
      </c>
      <c r="H96" s="143">
        <f ca="1">IFERROR(INDEX(H$269:H$305,MATCH($F96,$B$269:$B$305,0))/INDEX($D$269:$D$305,MATCH($F96,$B$269:$B$305,0)),SUMIFS('Input-Ext Allocators'!E$8:E$63,'Input-Ext Allocators'!$B$8:$B$63,$F96))*$D96</f>
        <v>0</v>
      </c>
      <c r="I96" s="143">
        <f ca="1">IFERROR(INDEX(I$269:I$305,MATCH($F96,$B$269:$B$305,0))/INDEX($D$269:$D$305,MATCH($F96,$B$269:$B$305,0)),SUMIFS('Input-Ext Allocators'!F$8:F$63,'Input-Ext Allocators'!$B$8:$B$63,$F96))*$D96</f>
        <v>0</v>
      </c>
      <c r="J96" s="143">
        <f ca="1">IFERROR(INDEX(J$269:J$305,MATCH($F96,$B$269:$B$305,0))/INDEX($D$269:$D$305,MATCH($F96,$B$269:$B$305,0)),SUMIFS('Input-Ext Allocators'!G$8:G$63,'Input-Ext Allocators'!$B$8:$B$63,$F96))*$D96</f>
        <v>0</v>
      </c>
      <c r="K96" s="143">
        <f ca="1">IFERROR(INDEX(K$269:K$305,MATCH($F96,$B$269:$B$305,0))/INDEX($D$269:$D$305,MATCH($F96,$B$269:$B$305,0)),SUMIFS('Input-Ext Allocators'!H$8:H$63,'Input-Ext Allocators'!$B$8:$B$63,$F96))*$D96</f>
        <v>0</v>
      </c>
      <c r="L96" s="143">
        <f ca="1">IFERROR(INDEX(L$269:L$305,MATCH($F96,$B$269:$B$305,0))/INDEX($D$269:$D$305,MATCH($F96,$B$269:$B$305,0)),SUMIFS('Input-Ext Allocators'!I$8:I$63,'Input-Ext Allocators'!$B$8:$B$63,$F96))*$D96</f>
        <v>0</v>
      </c>
      <c r="M96" s="143">
        <f ca="1">IFERROR(INDEX(M$269:M$305,MATCH($F96,$B$269:$B$305,0))/INDEX($D$269:$D$305,MATCH($F96,$B$269:$B$305,0)),SUMIFS('Input-Ext Allocators'!J$8:J$63,'Input-Ext Allocators'!$B$8:$B$63,$F96))*$D96</f>
        <v>0</v>
      </c>
      <c r="N96" s="143">
        <f ca="1">IFERROR(INDEX(N$269:N$305,MATCH($F96,$B$269:$B$305,0))/INDEX($D$269:$D$305,MATCH($F96,$B$269:$B$305,0)),SUMIFS('Input-Ext Allocators'!K$8:K$63,'Input-Ext Allocators'!$B$8:$B$63,$F96))*$D96</f>
        <v>0</v>
      </c>
      <c r="O96" s="143">
        <f ca="1">IFERROR(INDEX(O$269:O$305,MATCH($F96,$B$269:$B$305,0))/INDEX($D$269:$D$305,MATCH($F96,$B$269:$B$305,0)),SUMIFS('Input-Ext Allocators'!L$8:L$63,'Input-Ext Allocators'!$B$8:$B$63,$F96))*$D96</f>
        <v>0</v>
      </c>
      <c r="P96" s="143">
        <f ca="1">IFERROR(INDEX(P$269:P$305,MATCH($F96,$B$269:$B$305,0))/INDEX($D$269:$D$305,MATCH($F96,$B$269:$B$305,0)),SUMIFS('Input-Ext Allocators'!M$8:M$63,'Input-Ext Allocators'!$B$8:$B$63,$F96))*$D96</f>
        <v>0</v>
      </c>
      <c r="Q96" s="143">
        <f ca="1">IFERROR(INDEX(Q$269:Q$305,MATCH($F96,$B$269:$B$305,0))/INDEX($D$269:$D$305,MATCH($F96,$B$269:$B$305,0)),SUMIFS('Input-Ext Allocators'!N$8:N$63,'Input-Ext Allocators'!$B$8:$B$63,$F96))*$D96</f>
        <v>0</v>
      </c>
      <c r="R96" s="143">
        <f ca="1">IFERROR(INDEX(R$269:R$305,MATCH($F96,$B$269:$B$305,0))/INDEX($D$269:$D$305,MATCH($F96,$B$269:$B$305,0)),SUMIFS('Input-Ext Allocators'!O$8:O$63,'Input-Ext Allocators'!$B$8:$B$63,$F96))*$D96</f>
        <v>0</v>
      </c>
      <c r="S96" s="143">
        <f ca="1">IFERROR(INDEX(S$269:S$305,MATCH($F96,$B$269:$B$305,0))/INDEX($D$269:$D$305,MATCH($F96,$B$269:$B$305,0)),SUMIFS('Input-Ext Allocators'!P$8:P$63,'Input-Ext Allocators'!$B$8:$B$63,$F96))*$D96</f>
        <v>0</v>
      </c>
      <c r="T96" s="143">
        <f ca="1">IFERROR(INDEX(T$269:T$305,MATCH($F96,$B$269:$B$305,0))/INDEX($D$269:$D$305,MATCH($F96,$B$269:$B$305,0)),SUMIFS('Input-Ext Allocators'!Q$8:Q$63,'Input-Ext Allocators'!$B$8:$B$63,$F96))*$D96</f>
        <v>0</v>
      </c>
      <c r="U96" s="143">
        <f ca="1">IFERROR(INDEX(U$269:U$305,MATCH($F96,$B$269:$B$305,0))/INDEX($D$269:$D$305,MATCH($F96,$B$269:$B$305,0)),SUMIFS('Input-Ext Allocators'!R$8:R$63,'Input-Ext Allocators'!$B$8:$B$63,$F96))*$D96</f>
        <v>0</v>
      </c>
      <c r="V96" s="143">
        <f ca="1">IFERROR(INDEX(V$269:V$305,MATCH($F96,$B$269:$B$305,0))/INDEX($D$269:$D$305,MATCH($F96,$B$269:$B$305,0)),SUMIFS('Input-Ext Allocators'!S$8:S$63,'Input-Ext Allocators'!$B$8:$B$63,$F96))*$D96</f>
        <v>0</v>
      </c>
      <c r="W96" s="143">
        <f ca="1">IFERROR(INDEX(W$269:W$305,MATCH($F96,$B$269:$B$305,0))/INDEX($D$269:$D$305,MATCH($F96,$B$269:$B$305,0)),SUMIFS('Input-Ext Allocators'!T$8:T$63,'Input-Ext Allocators'!$B$8:$B$63,$F96))*$D96</f>
        <v>0</v>
      </c>
      <c r="X96" s="143">
        <f ca="1">IFERROR(INDEX(X$269:X$305,MATCH($F96,$B$269:$B$305,0))/INDEX($D$269:$D$305,MATCH($F96,$B$269:$B$305,0)),SUMIFS('Input-Ext Allocators'!U$8:U$63,'Input-Ext Allocators'!$B$8:$B$63,$F96))*$D96</f>
        <v>0</v>
      </c>
      <c r="Y96" s="143">
        <f ca="1">IFERROR(INDEX(Y$269:Y$305,MATCH($F96,$B$269:$B$305,0))/INDEX($D$269:$D$305,MATCH($F96,$B$269:$B$305,0)),SUMIFS('Input-Ext Allocators'!V$8:V$63,'Input-Ext Allocators'!$B$8:$B$63,$F96))*$D96</f>
        <v>0</v>
      </c>
      <c r="Z96" s="143">
        <f ca="1">IFERROR(INDEX(Z$269:Z$305,MATCH($F96,$B$269:$B$305,0))/INDEX($D$269:$D$305,MATCH($F96,$B$269:$B$305,0)),SUMIFS('Input-Ext Allocators'!W$8:W$63,'Input-Ext Allocators'!$B$8:$B$63,$F96))*$D96</f>
        <v>0</v>
      </c>
    </row>
    <row r="97" spans="1:26" hidden="1" outlineLevel="1">
      <c r="A97" s="113">
        <f>IF(ISBLANK('Input-Accounts'!A97),"",'Input-Accounts'!A97)</f>
        <v>82</v>
      </c>
      <c r="B97" s="17" t="str">
        <f>IF(ISBLANK('Input-Accounts'!B97),"",'Input-Accounts'!B97)</f>
        <v>Office Furniture and Equipment</v>
      </c>
      <c r="C97" s="113">
        <f>IF(ISBLANK('Input-Accounts'!C97),"",'Input-Accounts'!C97)</f>
        <v>391</v>
      </c>
      <c r="D97" s="143">
        <f t="shared" ca="1" si="23"/>
        <v>0</v>
      </c>
      <c r="E97" s="143">
        <f t="shared" ca="1" si="19"/>
        <v>0</v>
      </c>
      <c r="F97" s="89" t="str" cm="1">
        <f t="array" aca="1" ref="F97" ca="1">IF(D97=0,"-",IF('Input-Accounts'!$E97&lt;&gt;0,'Input-Accounts'!$E97,INDEX('Input-Accounts'!$H97:$J97,,MATCH($F$6,'Input-Accounts'!$H$6:$J$6,0))))</f>
        <v>-</v>
      </c>
      <c r="G97" s="143">
        <f ca="1">IFERROR(INDEX(G$269:G$305,MATCH($F97,$B$269:$B$305,0))/INDEX($D$269:$D$305,MATCH($F97,$B$269:$B$305,0)),SUMIFS('Input-Ext Allocators'!D$8:D$63,'Input-Ext Allocators'!$B$8:$B$63,$F97))*$D97</f>
        <v>0</v>
      </c>
      <c r="H97" s="143">
        <f ca="1">IFERROR(INDEX(H$269:H$305,MATCH($F97,$B$269:$B$305,0))/INDEX($D$269:$D$305,MATCH($F97,$B$269:$B$305,0)),SUMIFS('Input-Ext Allocators'!E$8:E$63,'Input-Ext Allocators'!$B$8:$B$63,$F97))*$D97</f>
        <v>0</v>
      </c>
      <c r="I97" s="143">
        <f ca="1">IFERROR(INDEX(I$269:I$305,MATCH($F97,$B$269:$B$305,0))/INDEX($D$269:$D$305,MATCH($F97,$B$269:$B$305,0)),SUMIFS('Input-Ext Allocators'!F$8:F$63,'Input-Ext Allocators'!$B$8:$B$63,$F97))*$D97</f>
        <v>0</v>
      </c>
      <c r="J97" s="143">
        <f ca="1">IFERROR(INDEX(J$269:J$305,MATCH($F97,$B$269:$B$305,0))/INDEX($D$269:$D$305,MATCH($F97,$B$269:$B$305,0)),SUMIFS('Input-Ext Allocators'!G$8:G$63,'Input-Ext Allocators'!$B$8:$B$63,$F97))*$D97</f>
        <v>0</v>
      </c>
      <c r="K97" s="143">
        <f ca="1">IFERROR(INDEX(K$269:K$305,MATCH($F97,$B$269:$B$305,0))/INDEX($D$269:$D$305,MATCH($F97,$B$269:$B$305,0)),SUMIFS('Input-Ext Allocators'!H$8:H$63,'Input-Ext Allocators'!$B$8:$B$63,$F97))*$D97</f>
        <v>0</v>
      </c>
      <c r="L97" s="143">
        <f ca="1">IFERROR(INDEX(L$269:L$305,MATCH($F97,$B$269:$B$305,0))/INDEX($D$269:$D$305,MATCH($F97,$B$269:$B$305,0)),SUMIFS('Input-Ext Allocators'!I$8:I$63,'Input-Ext Allocators'!$B$8:$B$63,$F97))*$D97</f>
        <v>0</v>
      </c>
      <c r="M97" s="143">
        <f ca="1">IFERROR(INDEX(M$269:M$305,MATCH($F97,$B$269:$B$305,0))/INDEX($D$269:$D$305,MATCH($F97,$B$269:$B$305,0)),SUMIFS('Input-Ext Allocators'!J$8:J$63,'Input-Ext Allocators'!$B$8:$B$63,$F97))*$D97</f>
        <v>0</v>
      </c>
      <c r="N97" s="143">
        <f ca="1">IFERROR(INDEX(N$269:N$305,MATCH($F97,$B$269:$B$305,0))/INDEX($D$269:$D$305,MATCH($F97,$B$269:$B$305,0)),SUMIFS('Input-Ext Allocators'!K$8:K$63,'Input-Ext Allocators'!$B$8:$B$63,$F97))*$D97</f>
        <v>0</v>
      </c>
      <c r="O97" s="143">
        <f ca="1">IFERROR(INDEX(O$269:O$305,MATCH($F97,$B$269:$B$305,0))/INDEX($D$269:$D$305,MATCH($F97,$B$269:$B$305,0)),SUMIFS('Input-Ext Allocators'!L$8:L$63,'Input-Ext Allocators'!$B$8:$B$63,$F97))*$D97</f>
        <v>0</v>
      </c>
      <c r="P97" s="143">
        <f ca="1">IFERROR(INDEX(P$269:P$305,MATCH($F97,$B$269:$B$305,0))/INDEX($D$269:$D$305,MATCH($F97,$B$269:$B$305,0)),SUMIFS('Input-Ext Allocators'!M$8:M$63,'Input-Ext Allocators'!$B$8:$B$63,$F97))*$D97</f>
        <v>0</v>
      </c>
      <c r="Q97" s="143">
        <f ca="1">IFERROR(INDEX(Q$269:Q$305,MATCH($F97,$B$269:$B$305,0))/INDEX($D$269:$D$305,MATCH($F97,$B$269:$B$305,0)),SUMIFS('Input-Ext Allocators'!N$8:N$63,'Input-Ext Allocators'!$B$8:$B$63,$F97))*$D97</f>
        <v>0</v>
      </c>
      <c r="R97" s="143">
        <f ca="1">IFERROR(INDEX(R$269:R$305,MATCH($F97,$B$269:$B$305,0))/INDEX($D$269:$D$305,MATCH($F97,$B$269:$B$305,0)),SUMIFS('Input-Ext Allocators'!O$8:O$63,'Input-Ext Allocators'!$B$8:$B$63,$F97))*$D97</f>
        <v>0</v>
      </c>
      <c r="S97" s="143">
        <f ca="1">IFERROR(INDEX(S$269:S$305,MATCH($F97,$B$269:$B$305,0))/INDEX($D$269:$D$305,MATCH($F97,$B$269:$B$305,0)),SUMIFS('Input-Ext Allocators'!P$8:P$63,'Input-Ext Allocators'!$B$8:$B$63,$F97))*$D97</f>
        <v>0</v>
      </c>
      <c r="T97" s="143">
        <f ca="1">IFERROR(INDEX(T$269:T$305,MATCH($F97,$B$269:$B$305,0))/INDEX($D$269:$D$305,MATCH($F97,$B$269:$B$305,0)),SUMIFS('Input-Ext Allocators'!Q$8:Q$63,'Input-Ext Allocators'!$B$8:$B$63,$F97))*$D97</f>
        <v>0</v>
      </c>
      <c r="U97" s="143">
        <f ca="1">IFERROR(INDEX(U$269:U$305,MATCH($F97,$B$269:$B$305,0))/INDEX($D$269:$D$305,MATCH($F97,$B$269:$B$305,0)),SUMIFS('Input-Ext Allocators'!R$8:R$63,'Input-Ext Allocators'!$B$8:$B$63,$F97))*$D97</f>
        <v>0</v>
      </c>
      <c r="V97" s="143">
        <f ca="1">IFERROR(INDEX(V$269:V$305,MATCH($F97,$B$269:$B$305,0))/INDEX($D$269:$D$305,MATCH($F97,$B$269:$B$305,0)),SUMIFS('Input-Ext Allocators'!S$8:S$63,'Input-Ext Allocators'!$B$8:$B$63,$F97))*$D97</f>
        <v>0</v>
      </c>
      <c r="W97" s="143">
        <f ca="1">IFERROR(INDEX(W$269:W$305,MATCH($F97,$B$269:$B$305,0))/INDEX($D$269:$D$305,MATCH($F97,$B$269:$B$305,0)),SUMIFS('Input-Ext Allocators'!T$8:T$63,'Input-Ext Allocators'!$B$8:$B$63,$F97))*$D97</f>
        <v>0</v>
      </c>
      <c r="X97" s="143">
        <f ca="1">IFERROR(INDEX(X$269:X$305,MATCH($F97,$B$269:$B$305,0))/INDEX($D$269:$D$305,MATCH($F97,$B$269:$B$305,0)),SUMIFS('Input-Ext Allocators'!U$8:U$63,'Input-Ext Allocators'!$B$8:$B$63,$F97))*$D97</f>
        <v>0</v>
      </c>
      <c r="Y97" s="143">
        <f ca="1">IFERROR(INDEX(Y$269:Y$305,MATCH($F97,$B$269:$B$305,0))/INDEX($D$269:$D$305,MATCH($F97,$B$269:$B$305,0)),SUMIFS('Input-Ext Allocators'!V$8:V$63,'Input-Ext Allocators'!$B$8:$B$63,$F97))*$D97</f>
        <v>0</v>
      </c>
      <c r="Z97" s="143">
        <f ca="1">IFERROR(INDEX(Z$269:Z$305,MATCH($F97,$B$269:$B$305,0))/INDEX($D$269:$D$305,MATCH($F97,$B$269:$B$305,0)),SUMIFS('Input-Ext Allocators'!W$8:W$63,'Input-Ext Allocators'!$B$8:$B$63,$F97))*$D97</f>
        <v>0</v>
      </c>
    </row>
    <row r="98" spans="1:26" hidden="1" outlineLevel="1">
      <c r="A98" s="113">
        <f>IF(ISBLANK('Input-Accounts'!A98),"",'Input-Accounts'!A98)</f>
        <v>83</v>
      </c>
      <c r="B98" s="17" t="str">
        <f>IF(ISBLANK('Input-Accounts'!B98),"",'Input-Accounts'!B98)</f>
        <v>Transportation Equipment</v>
      </c>
      <c r="C98" s="113">
        <f>IF(ISBLANK('Input-Accounts'!C98),"",'Input-Accounts'!C98)</f>
        <v>392</v>
      </c>
      <c r="D98" s="143">
        <f t="shared" ca="1" si="23"/>
        <v>0</v>
      </c>
      <c r="E98" s="143">
        <f t="shared" ca="1" si="19"/>
        <v>0</v>
      </c>
      <c r="F98" s="89" t="str" cm="1">
        <f t="array" aca="1" ref="F98" ca="1">IF(D98=0,"-",IF('Input-Accounts'!$E98&lt;&gt;0,'Input-Accounts'!$E98,INDEX('Input-Accounts'!$H98:$J98,,MATCH($F$6,'Input-Accounts'!$H$6:$J$6,0))))</f>
        <v>-</v>
      </c>
      <c r="G98" s="143">
        <f ca="1">IFERROR(INDEX(G$269:G$305,MATCH($F98,$B$269:$B$305,0))/INDEX($D$269:$D$305,MATCH($F98,$B$269:$B$305,0)),SUMIFS('Input-Ext Allocators'!D$8:D$63,'Input-Ext Allocators'!$B$8:$B$63,$F98))*$D98</f>
        <v>0</v>
      </c>
      <c r="H98" s="143">
        <f ca="1">IFERROR(INDEX(H$269:H$305,MATCH($F98,$B$269:$B$305,0))/INDEX($D$269:$D$305,MATCH($F98,$B$269:$B$305,0)),SUMIFS('Input-Ext Allocators'!E$8:E$63,'Input-Ext Allocators'!$B$8:$B$63,$F98))*$D98</f>
        <v>0</v>
      </c>
      <c r="I98" s="143">
        <f ca="1">IFERROR(INDEX(I$269:I$305,MATCH($F98,$B$269:$B$305,0))/INDEX($D$269:$D$305,MATCH($F98,$B$269:$B$305,0)),SUMIFS('Input-Ext Allocators'!F$8:F$63,'Input-Ext Allocators'!$B$8:$B$63,$F98))*$D98</f>
        <v>0</v>
      </c>
      <c r="J98" s="143">
        <f ca="1">IFERROR(INDEX(J$269:J$305,MATCH($F98,$B$269:$B$305,0))/INDEX($D$269:$D$305,MATCH($F98,$B$269:$B$305,0)),SUMIFS('Input-Ext Allocators'!G$8:G$63,'Input-Ext Allocators'!$B$8:$B$63,$F98))*$D98</f>
        <v>0</v>
      </c>
      <c r="K98" s="143">
        <f ca="1">IFERROR(INDEX(K$269:K$305,MATCH($F98,$B$269:$B$305,0))/INDEX($D$269:$D$305,MATCH($F98,$B$269:$B$305,0)),SUMIFS('Input-Ext Allocators'!H$8:H$63,'Input-Ext Allocators'!$B$8:$B$63,$F98))*$D98</f>
        <v>0</v>
      </c>
      <c r="L98" s="143">
        <f ca="1">IFERROR(INDEX(L$269:L$305,MATCH($F98,$B$269:$B$305,0))/INDEX($D$269:$D$305,MATCH($F98,$B$269:$B$305,0)),SUMIFS('Input-Ext Allocators'!I$8:I$63,'Input-Ext Allocators'!$B$8:$B$63,$F98))*$D98</f>
        <v>0</v>
      </c>
      <c r="M98" s="143">
        <f ca="1">IFERROR(INDEX(M$269:M$305,MATCH($F98,$B$269:$B$305,0))/INDEX($D$269:$D$305,MATCH($F98,$B$269:$B$305,0)),SUMIFS('Input-Ext Allocators'!J$8:J$63,'Input-Ext Allocators'!$B$8:$B$63,$F98))*$D98</f>
        <v>0</v>
      </c>
      <c r="N98" s="143">
        <f ca="1">IFERROR(INDEX(N$269:N$305,MATCH($F98,$B$269:$B$305,0))/INDEX($D$269:$D$305,MATCH($F98,$B$269:$B$305,0)),SUMIFS('Input-Ext Allocators'!K$8:K$63,'Input-Ext Allocators'!$B$8:$B$63,$F98))*$D98</f>
        <v>0</v>
      </c>
      <c r="O98" s="143">
        <f ca="1">IFERROR(INDEX(O$269:O$305,MATCH($F98,$B$269:$B$305,0))/INDEX($D$269:$D$305,MATCH($F98,$B$269:$B$305,0)),SUMIFS('Input-Ext Allocators'!L$8:L$63,'Input-Ext Allocators'!$B$8:$B$63,$F98))*$D98</f>
        <v>0</v>
      </c>
      <c r="P98" s="143">
        <f ca="1">IFERROR(INDEX(P$269:P$305,MATCH($F98,$B$269:$B$305,0))/INDEX($D$269:$D$305,MATCH($F98,$B$269:$B$305,0)),SUMIFS('Input-Ext Allocators'!M$8:M$63,'Input-Ext Allocators'!$B$8:$B$63,$F98))*$D98</f>
        <v>0</v>
      </c>
      <c r="Q98" s="143">
        <f ca="1">IFERROR(INDEX(Q$269:Q$305,MATCH($F98,$B$269:$B$305,0))/INDEX($D$269:$D$305,MATCH($F98,$B$269:$B$305,0)),SUMIFS('Input-Ext Allocators'!N$8:N$63,'Input-Ext Allocators'!$B$8:$B$63,$F98))*$D98</f>
        <v>0</v>
      </c>
      <c r="R98" s="143">
        <f ca="1">IFERROR(INDEX(R$269:R$305,MATCH($F98,$B$269:$B$305,0))/INDEX($D$269:$D$305,MATCH($F98,$B$269:$B$305,0)),SUMIFS('Input-Ext Allocators'!O$8:O$63,'Input-Ext Allocators'!$B$8:$B$63,$F98))*$D98</f>
        <v>0</v>
      </c>
      <c r="S98" s="143">
        <f ca="1">IFERROR(INDEX(S$269:S$305,MATCH($F98,$B$269:$B$305,0))/INDEX($D$269:$D$305,MATCH($F98,$B$269:$B$305,0)),SUMIFS('Input-Ext Allocators'!P$8:P$63,'Input-Ext Allocators'!$B$8:$B$63,$F98))*$D98</f>
        <v>0</v>
      </c>
      <c r="T98" s="143">
        <f ca="1">IFERROR(INDEX(T$269:T$305,MATCH($F98,$B$269:$B$305,0))/INDEX($D$269:$D$305,MATCH($F98,$B$269:$B$305,0)),SUMIFS('Input-Ext Allocators'!Q$8:Q$63,'Input-Ext Allocators'!$B$8:$B$63,$F98))*$D98</f>
        <v>0</v>
      </c>
      <c r="U98" s="143">
        <f ca="1">IFERROR(INDEX(U$269:U$305,MATCH($F98,$B$269:$B$305,0))/INDEX($D$269:$D$305,MATCH($F98,$B$269:$B$305,0)),SUMIFS('Input-Ext Allocators'!R$8:R$63,'Input-Ext Allocators'!$B$8:$B$63,$F98))*$D98</f>
        <v>0</v>
      </c>
      <c r="V98" s="143">
        <f ca="1">IFERROR(INDEX(V$269:V$305,MATCH($F98,$B$269:$B$305,0))/INDEX($D$269:$D$305,MATCH($F98,$B$269:$B$305,0)),SUMIFS('Input-Ext Allocators'!S$8:S$63,'Input-Ext Allocators'!$B$8:$B$63,$F98))*$D98</f>
        <v>0</v>
      </c>
      <c r="W98" s="143">
        <f ca="1">IFERROR(INDEX(W$269:W$305,MATCH($F98,$B$269:$B$305,0))/INDEX($D$269:$D$305,MATCH($F98,$B$269:$B$305,0)),SUMIFS('Input-Ext Allocators'!T$8:T$63,'Input-Ext Allocators'!$B$8:$B$63,$F98))*$D98</f>
        <v>0</v>
      </c>
      <c r="X98" s="143">
        <f ca="1">IFERROR(INDEX(X$269:X$305,MATCH($F98,$B$269:$B$305,0))/INDEX($D$269:$D$305,MATCH($F98,$B$269:$B$305,0)),SUMIFS('Input-Ext Allocators'!U$8:U$63,'Input-Ext Allocators'!$B$8:$B$63,$F98))*$D98</f>
        <v>0</v>
      </c>
      <c r="Y98" s="143">
        <f ca="1">IFERROR(INDEX(Y$269:Y$305,MATCH($F98,$B$269:$B$305,0))/INDEX($D$269:$D$305,MATCH($F98,$B$269:$B$305,0)),SUMIFS('Input-Ext Allocators'!V$8:V$63,'Input-Ext Allocators'!$B$8:$B$63,$F98))*$D98</f>
        <v>0</v>
      </c>
      <c r="Z98" s="143">
        <f ca="1">IFERROR(INDEX(Z$269:Z$305,MATCH($F98,$B$269:$B$305,0))/INDEX($D$269:$D$305,MATCH($F98,$B$269:$B$305,0)),SUMIFS('Input-Ext Allocators'!W$8:W$63,'Input-Ext Allocators'!$B$8:$B$63,$F98))*$D98</f>
        <v>0</v>
      </c>
    </row>
    <row r="99" spans="1:26" hidden="1" outlineLevel="1">
      <c r="A99" s="113">
        <f>IF(ISBLANK('Input-Accounts'!A99),"",'Input-Accounts'!A99)</f>
        <v>84</v>
      </c>
      <c r="B99" s="17" t="str">
        <f>IF(ISBLANK('Input-Accounts'!B99),"",'Input-Accounts'!B99)</f>
        <v>Stores Equipment</v>
      </c>
      <c r="C99" s="113">
        <f>IF(ISBLANK('Input-Accounts'!C99),"",'Input-Accounts'!C99)</f>
        <v>393</v>
      </c>
      <c r="D99" s="143">
        <f t="shared" ca="1" si="23"/>
        <v>0</v>
      </c>
      <c r="E99" s="143">
        <f t="shared" ca="1" si="19"/>
        <v>0</v>
      </c>
      <c r="F99" s="89" t="str" cm="1">
        <f t="array" aca="1" ref="F99" ca="1">IF(D99=0,"-",IF('Input-Accounts'!$E99&lt;&gt;0,'Input-Accounts'!$E99,INDEX('Input-Accounts'!$H99:$J99,,MATCH($F$6,'Input-Accounts'!$H$6:$J$6,0))))</f>
        <v>-</v>
      </c>
      <c r="G99" s="143">
        <f ca="1">IFERROR(INDEX(G$269:G$305,MATCH($F99,$B$269:$B$305,0))/INDEX($D$269:$D$305,MATCH($F99,$B$269:$B$305,0)),SUMIFS('Input-Ext Allocators'!D$8:D$63,'Input-Ext Allocators'!$B$8:$B$63,$F99))*$D99</f>
        <v>0</v>
      </c>
      <c r="H99" s="143">
        <f ca="1">IFERROR(INDEX(H$269:H$305,MATCH($F99,$B$269:$B$305,0))/INDEX($D$269:$D$305,MATCH($F99,$B$269:$B$305,0)),SUMIFS('Input-Ext Allocators'!E$8:E$63,'Input-Ext Allocators'!$B$8:$B$63,$F99))*$D99</f>
        <v>0</v>
      </c>
      <c r="I99" s="143">
        <f ca="1">IFERROR(INDEX(I$269:I$305,MATCH($F99,$B$269:$B$305,0))/INDEX($D$269:$D$305,MATCH($F99,$B$269:$B$305,0)),SUMIFS('Input-Ext Allocators'!F$8:F$63,'Input-Ext Allocators'!$B$8:$B$63,$F99))*$D99</f>
        <v>0</v>
      </c>
      <c r="J99" s="143">
        <f ca="1">IFERROR(INDEX(J$269:J$305,MATCH($F99,$B$269:$B$305,0))/INDEX($D$269:$D$305,MATCH($F99,$B$269:$B$305,0)),SUMIFS('Input-Ext Allocators'!G$8:G$63,'Input-Ext Allocators'!$B$8:$B$63,$F99))*$D99</f>
        <v>0</v>
      </c>
      <c r="K99" s="143">
        <f ca="1">IFERROR(INDEX(K$269:K$305,MATCH($F99,$B$269:$B$305,0))/INDEX($D$269:$D$305,MATCH($F99,$B$269:$B$305,0)),SUMIFS('Input-Ext Allocators'!H$8:H$63,'Input-Ext Allocators'!$B$8:$B$63,$F99))*$D99</f>
        <v>0</v>
      </c>
      <c r="L99" s="143">
        <f ca="1">IFERROR(INDEX(L$269:L$305,MATCH($F99,$B$269:$B$305,0))/INDEX($D$269:$D$305,MATCH($F99,$B$269:$B$305,0)),SUMIFS('Input-Ext Allocators'!I$8:I$63,'Input-Ext Allocators'!$B$8:$B$63,$F99))*$D99</f>
        <v>0</v>
      </c>
      <c r="M99" s="143">
        <f ca="1">IFERROR(INDEX(M$269:M$305,MATCH($F99,$B$269:$B$305,0))/INDEX($D$269:$D$305,MATCH($F99,$B$269:$B$305,0)),SUMIFS('Input-Ext Allocators'!J$8:J$63,'Input-Ext Allocators'!$B$8:$B$63,$F99))*$D99</f>
        <v>0</v>
      </c>
      <c r="N99" s="143">
        <f ca="1">IFERROR(INDEX(N$269:N$305,MATCH($F99,$B$269:$B$305,0))/INDEX($D$269:$D$305,MATCH($F99,$B$269:$B$305,0)),SUMIFS('Input-Ext Allocators'!K$8:K$63,'Input-Ext Allocators'!$B$8:$B$63,$F99))*$D99</f>
        <v>0</v>
      </c>
      <c r="O99" s="143">
        <f ca="1">IFERROR(INDEX(O$269:O$305,MATCH($F99,$B$269:$B$305,0))/INDEX($D$269:$D$305,MATCH($F99,$B$269:$B$305,0)),SUMIFS('Input-Ext Allocators'!L$8:L$63,'Input-Ext Allocators'!$B$8:$B$63,$F99))*$D99</f>
        <v>0</v>
      </c>
      <c r="P99" s="143">
        <f ca="1">IFERROR(INDEX(P$269:P$305,MATCH($F99,$B$269:$B$305,0))/INDEX($D$269:$D$305,MATCH($F99,$B$269:$B$305,0)),SUMIFS('Input-Ext Allocators'!M$8:M$63,'Input-Ext Allocators'!$B$8:$B$63,$F99))*$D99</f>
        <v>0</v>
      </c>
      <c r="Q99" s="143">
        <f ca="1">IFERROR(INDEX(Q$269:Q$305,MATCH($F99,$B$269:$B$305,0))/INDEX($D$269:$D$305,MATCH($F99,$B$269:$B$305,0)),SUMIFS('Input-Ext Allocators'!N$8:N$63,'Input-Ext Allocators'!$B$8:$B$63,$F99))*$D99</f>
        <v>0</v>
      </c>
      <c r="R99" s="143">
        <f ca="1">IFERROR(INDEX(R$269:R$305,MATCH($F99,$B$269:$B$305,0))/INDEX($D$269:$D$305,MATCH($F99,$B$269:$B$305,0)),SUMIFS('Input-Ext Allocators'!O$8:O$63,'Input-Ext Allocators'!$B$8:$B$63,$F99))*$D99</f>
        <v>0</v>
      </c>
      <c r="S99" s="143">
        <f ca="1">IFERROR(INDEX(S$269:S$305,MATCH($F99,$B$269:$B$305,0))/INDEX($D$269:$D$305,MATCH($F99,$B$269:$B$305,0)),SUMIFS('Input-Ext Allocators'!P$8:P$63,'Input-Ext Allocators'!$B$8:$B$63,$F99))*$D99</f>
        <v>0</v>
      </c>
      <c r="T99" s="143">
        <f ca="1">IFERROR(INDEX(T$269:T$305,MATCH($F99,$B$269:$B$305,0))/INDEX($D$269:$D$305,MATCH($F99,$B$269:$B$305,0)),SUMIFS('Input-Ext Allocators'!Q$8:Q$63,'Input-Ext Allocators'!$B$8:$B$63,$F99))*$D99</f>
        <v>0</v>
      </c>
      <c r="U99" s="143">
        <f ca="1">IFERROR(INDEX(U$269:U$305,MATCH($F99,$B$269:$B$305,0))/INDEX($D$269:$D$305,MATCH($F99,$B$269:$B$305,0)),SUMIFS('Input-Ext Allocators'!R$8:R$63,'Input-Ext Allocators'!$B$8:$B$63,$F99))*$D99</f>
        <v>0</v>
      </c>
      <c r="V99" s="143">
        <f ca="1">IFERROR(INDEX(V$269:V$305,MATCH($F99,$B$269:$B$305,0))/INDEX($D$269:$D$305,MATCH($F99,$B$269:$B$305,0)),SUMIFS('Input-Ext Allocators'!S$8:S$63,'Input-Ext Allocators'!$B$8:$B$63,$F99))*$D99</f>
        <v>0</v>
      </c>
      <c r="W99" s="143">
        <f ca="1">IFERROR(INDEX(W$269:W$305,MATCH($F99,$B$269:$B$305,0))/INDEX($D$269:$D$305,MATCH($F99,$B$269:$B$305,0)),SUMIFS('Input-Ext Allocators'!T$8:T$63,'Input-Ext Allocators'!$B$8:$B$63,$F99))*$D99</f>
        <v>0</v>
      </c>
      <c r="X99" s="143">
        <f ca="1">IFERROR(INDEX(X$269:X$305,MATCH($F99,$B$269:$B$305,0))/INDEX($D$269:$D$305,MATCH($F99,$B$269:$B$305,0)),SUMIFS('Input-Ext Allocators'!U$8:U$63,'Input-Ext Allocators'!$B$8:$B$63,$F99))*$D99</f>
        <v>0</v>
      </c>
      <c r="Y99" s="143">
        <f ca="1">IFERROR(INDEX(Y$269:Y$305,MATCH($F99,$B$269:$B$305,0))/INDEX($D$269:$D$305,MATCH($F99,$B$269:$B$305,0)),SUMIFS('Input-Ext Allocators'!V$8:V$63,'Input-Ext Allocators'!$B$8:$B$63,$F99))*$D99</f>
        <v>0</v>
      </c>
      <c r="Z99" s="143">
        <f ca="1">IFERROR(INDEX(Z$269:Z$305,MATCH($F99,$B$269:$B$305,0))/INDEX($D$269:$D$305,MATCH($F99,$B$269:$B$305,0)),SUMIFS('Input-Ext Allocators'!W$8:W$63,'Input-Ext Allocators'!$B$8:$B$63,$F99))*$D99</f>
        <v>0</v>
      </c>
    </row>
    <row r="100" spans="1:26" hidden="1" outlineLevel="1">
      <c r="A100" s="113">
        <f>IF(ISBLANK('Input-Accounts'!A100),"",'Input-Accounts'!A100)</f>
        <v>85</v>
      </c>
      <c r="B100" s="17" t="str">
        <f>IF(ISBLANK('Input-Accounts'!B100),"",'Input-Accounts'!B100)</f>
        <v xml:space="preserve">Tools, Shop, and Garage Equipment </v>
      </c>
      <c r="C100" s="113">
        <f>IF(ISBLANK('Input-Accounts'!C100),"",'Input-Accounts'!C100)</f>
        <v>394</v>
      </c>
      <c r="D100" s="143">
        <f t="shared" ca="1" si="23"/>
        <v>0</v>
      </c>
      <c r="E100" s="143">
        <f t="shared" ca="1" si="19"/>
        <v>0</v>
      </c>
      <c r="F100" s="89" t="str" cm="1">
        <f t="array" aca="1" ref="F100" ca="1">IF(D100=0,"-",IF('Input-Accounts'!$E100&lt;&gt;0,'Input-Accounts'!$E100,INDEX('Input-Accounts'!$H100:$J100,,MATCH($F$6,'Input-Accounts'!$H$6:$J$6,0))))</f>
        <v>-</v>
      </c>
      <c r="G100" s="143">
        <f ca="1">IFERROR(INDEX(G$269:G$305,MATCH($F100,$B$269:$B$305,0))/INDEX($D$269:$D$305,MATCH($F100,$B$269:$B$305,0)),SUMIFS('Input-Ext Allocators'!D$8:D$63,'Input-Ext Allocators'!$B$8:$B$63,$F100))*$D100</f>
        <v>0</v>
      </c>
      <c r="H100" s="143">
        <f ca="1">IFERROR(INDEX(H$269:H$305,MATCH($F100,$B$269:$B$305,0))/INDEX($D$269:$D$305,MATCH($F100,$B$269:$B$305,0)),SUMIFS('Input-Ext Allocators'!E$8:E$63,'Input-Ext Allocators'!$B$8:$B$63,$F100))*$D100</f>
        <v>0</v>
      </c>
      <c r="I100" s="143">
        <f ca="1">IFERROR(INDEX(I$269:I$305,MATCH($F100,$B$269:$B$305,0))/INDEX($D$269:$D$305,MATCH($F100,$B$269:$B$305,0)),SUMIFS('Input-Ext Allocators'!F$8:F$63,'Input-Ext Allocators'!$B$8:$B$63,$F100))*$D100</f>
        <v>0</v>
      </c>
      <c r="J100" s="143">
        <f ca="1">IFERROR(INDEX(J$269:J$305,MATCH($F100,$B$269:$B$305,0))/INDEX($D$269:$D$305,MATCH($F100,$B$269:$B$305,0)),SUMIFS('Input-Ext Allocators'!G$8:G$63,'Input-Ext Allocators'!$B$8:$B$63,$F100))*$D100</f>
        <v>0</v>
      </c>
      <c r="K100" s="143">
        <f ca="1">IFERROR(INDEX(K$269:K$305,MATCH($F100,$B$269:$B$305,0))/INDEX($D$269:$D$305,MATCH($F100,$B$269:$B$305,0)),SUMIFS('Input-Ext Allocators'!H$8:H$63,'Input-Ext Allocators'!$B$8:$B$63,$F100))*$D100</f>
        <v>0</v>
      </c>
      <c r="L100" s="143">
        <f ca="1">IFERROR(INDEX(L$269:L$305,MATCH($F100,$B$269:$B$305,0))/INDEX($D$269:$D$305,MATCH($F100,$B$269:$B$305,0)),SUMIFS('Input-Ext Allocators'!I$8:I$63,'Input-Ext Allocators'!$B$8:$B$63,$F100))*$D100</f>
        <v>0</v>
      </c>
      <c r="M100" s="143">
        <f ca="1">IFERROR(INDEX(M$269:M$305,MATCH($F100,$B$269:$B$305,0))/INDEX($D$269:$D$305,MATCH($F100,$B$269:$B$305,0)),SUMIFS('Input-Ext Allocators'!J$8:J$63,'Input-Ext Allocators'!$B$8:$B$63,$F100))*$D100</f>
        <v>0</v>
      </c>
      <c r="N100" s="143">
        <f ca="1">IFERROR(INDEX(N$269:N$305,MATCH($F100,$B$269:$B$305,0))/INDEX($D$269:$D$305,MATCH($F100,$B$269:$B$305,0)),SUMIFS('Input-Ext Allocators'!K$8:K$63,'Input-Ext Allocators'!$B$8:$B$63,$F100))*$D100</f>
        <v>0</v>
      </c>
      <c r="O100" s="143">
        <f ca="1">IFERROR(INDEX(O$269:O$305,MATCH($F100,$B$269:$B$305,0))/INDEX($D$269:$D$305,MATCH($F100,$B$269:$B$305,0)),SUMIFS('Input-Ext Allocators'!L$8:L$63,'Input-Ext Allocators'!$B$8:$B$63,$F100))*$D100</f>
        <v>0</v>
      </c>
      <c r="P100" s="143">
        <f ca="1">IFERROR(INDEX(P$269:P$305,MATCH($F100,$B$269:$B$305,0))/INDEX($D$269:$D$305,MATCH($F100,$B$269:$B$305,0)),SUMIFS('Input-Ext Allocators'!M$8:M$63,'Input-Ext Allocators'!$B$8:$B$63,$F100))*$D100</f>
        <v>0</v>
      </c>
      <c r="Q100" s="143">
        <f ca="1">IFERROR(INDEX(Q$269:Q$305,MATCH($F100,$B$269:$B$305,0))/INDEX($D$269:$D$305,MATCH($F100,$B$269:$B$305,0)),SUMIFS('Input-Ext Allocators'!N$8:N$63,'Input-Ext Allocators'!$B$8:$B$63,$F100))*$D100</f>
        <v>0</v>
      </c>
      <c r="R100" s="143">
        <f ca="1">IFERROR(INDEX(R$269:R$305,MATCH($F100,$B$269:$B$305,0))/INDEX($D$269:$D$305,MATCH($F100,$B$269:$B$305,0)),SUMIFS('Input-Ext Allocators'!O$8:O$63,'Input-Ext Allocators'!$B$8:$B$63,$F100))*$D100</f>
        <v>0</v>
      </c>
      <c r="S100" s="143">
        <f ca="1">IFERROR(INDEX(S$269:S$305,MATCH($F100,$B$269:$B$305,0))/INDEX($D$269:$D$305,MATCH($F100,$B$269:$B$305,0)),SUMIFS('Input-Ext Allocators'!P$8:P$63,'Input-Ext Allocators'!$B$8:$B$63,$F100))*$D100</f>
        <v>0</v>
      </c>
      <c r="T100" s="143">
        <f ca="1">IFERROR(INDEX(T$269:T$305,MATCH($F100,$B$269:$B$305,0))/INDEX($D$269:$D$305,MATCH($F100,$B$269:$B$305,0)),SUMIFS('Input-Ext Allocators'!Q$8:Q$63,'Input-Ext Allocators'!$B$8:$B$63,$F100))*$D100</f>
        <v>0</v>
      </c>
      <c r="U100" s="143">
        <f ca="1">IFERROR(INDEX(U$269:U$305,MATCH($F100,$B$269:$B$305,0))/INDEX($D$269:$D$305,MATCH($F100,$B$269:$B$305,0)),SUMIFS('Input-Ext Allocators'!R$8:R$63,'Input-Ext Allocators'!$B$8:$B$63,$F100))*$D100</f>
        <v>0</v>
      </c>
      <c r="V100" s="143">
        <f ca="1">IFERROR(INDEX(V$269:V$305,MATCH($F100,$B$269:$B$305,0))/INDEX($D$269:$D$305,MATCH($F100,$B$269:$B$305,0)),SUMIFS('Input-Ext Allocators'!S$8:S$63,'Input-Ext Allocators'!$B$8:$B$63,$F100))*$D100</f>
        <v>0</v>
      </c>
      <c r="W100" s="143">
        <f ca="1">IFERROR(INDEX(W$269:W$305,MATCH($F100,$B$269:$B$305,0))/INDEX($D$269:$D$305,MATCH($F100,$B$269:$B$305,0)),SUMIFS('Input-Ext Allocators'!T$8:T$63,'Input-Ext Allocators'!$B$8:$B$63,$F100))*$D100</f>
        <v>0</v>
      </c>
      <c r="X100" s="143">
        <f ca="1">IFERROR(INDEX(X$269:X$305,MATCH($F100,$B$269:$B$305,0))/INDEX($D$269:$D$305,MATCH($F100,$B$269:$B$305,0)),SUMIFS('Input-Ext Allocators'!U$8:U$63,'Input-Ext Allocators'!$B$8:$B$63,$F100))*$D100</f>
        <v>0</v>
      </c>
      <c r="Y100" s="143">
        <f ca="1">IFERROR(INDEX(Y$269:Y$305,MATCH($F100,$B$269:$B$305,0))/INDEX($D$269:$D$305,MATCH($F100,$B$269:$B$305,0)),SUMIFS('Input-Ext Allocators'!V$8:V$63,'Input-Ext Allocators'!$B$8:$B$63,$F100))*$D100</f>
        <v>0</v>
      </c>
      <c r="Z100" s="143">
        <f ca="1">IFERROR(INDEX(Z$269:Z$305,MATCH($F100,$B$269:$B$305,0))/INDEX($D$269:$D$305,MATCH($F100,$B$269:$B$305,0)),SUMIFS('Input-Ext Allocators'!W$8:W$63,'Input-Ext Allocators'!$B$8:$B$63,$F100))*$D100</f>
        <v>0</v>
      </c>
    </row>
    <row r="101" spans="1:26" hidden="1" outlineLevel="1">
      <c r="A101" s="113">
        <f>IF(ISBLANK('Input-Accounts'!A101),"",'Input-Accounts'!A101)</f>
        <v>86</v>
      </c>
      <c r="B101" s="17" t="str">
        <f>IF(ISBLANK('Input-Accounts'!B101),"",'Input-Accounts'!B101)</f>
        <v>Laboratory Equipment</v>
      </c>
      <c r="C101" s="113">
        <f>IF(ISBLANK('Input-Accounts'!C101),"",'Input-Accounts'!C101)</f>
        <v>395</v>
      </c>
      <c r="D101" s="143">
        <f t="shared" ca="1" si="23"/>
        <v>0</v>
      </c>
      <c r="E101" s="143">
        <f t="shared" ca="1" si="19"/>
        <v>0</v>
      </c>
      <c r="F101" s="89" t="str" cm="1">
        <f t="array" aca="1" ref="F101" ca="1">IF(D101=0,"-",IF('Input-Accounts'!$E101&lt;&gt;0,'Input-Accounts'!$E101,INDEX('Input-Accounts'!$H101:$J101,,MATCH($F$6,'Input-Accounts'!$H$6:$J$6,0))))</f>
        <v>-</v>
      </c>
      <c r="G101" s="143">
        <f ca="1">IFERROR(INDEX(G$269:G$305,MATCH($F101,$B$269:$B$305,0))/INDEX($D$269:$D$305,MATCH($F101,$B$269:$B$305,0)),SUMIFS('Input-Ext Allocators'!D$8:D$63,'Input-Ext Allocators'!$B$8:$B$63,$F101))*$D101</f>
        <v>0</v>
      </c>
      <c r="H101" s="143">
        <f ca="1">IFERROR(INDEX(H$269:H$305,MATCH($F101,$B$269:$B$305,0))/INDEX($D$269:$D$305,MATCH($F101,$B$269:$B$305,0)),SUMIFS('Input-Ext Allocators'!E$8:E$63,'Input-Ext Allocators'!$B$8:$B$63,$F101))*$D101</f>
        <v>0</v>
      </c>
      <c r="I101" s="143">
        <f ca="1">IFERROR(INDEX(I$269:I$305,MATCH($F101,$B$269:$B$305,0))/INDEX($D$269:$D$305,MATCH($F101,$B$269:$B$305,0)),SUMIFS('Input-Ext Allocators'!F$8:F$63,'Input-Ext Allocators'!$B$8:$B$63,$F101))*$D101</f>
        <v>0</v>
      </c>
      <c r="J101" s="143">
        <f ca="1">IFERROR(INDEX(J$269:J$305,MATCH($F101,$B$269:$B$305,0))/INDEX($D$269:$D$305,MATCH($F101,$B$269:$B$305,0)),SUMIFS('Input-Ext Allocators'!G$8:G$63,'Input-Ext Allocators'!$B$8:$B$63,$F101))*$D101</f>
        <v>0</v>
      </c>
      <c r="K101" s="143">
        <f ca="1">IFERROR(INDEX(K$269:K$305,MATCH($F101,$B$269:$B$305,0))/INDEX($D$269:$D$305,MATCH($F101,$B$269:$B$305,0)),SUMIFS('Input-Ext Allocators'!H$8:H$63,'Input-Ext Allocators'!$B$8:$B$63,$F101))*$D101</f>
        <v>0</v>
      </c>
      <c r="L101" s="143">
        <f ca="1">IFERROR(INDEX(L$269:L$305,MATCH($F101,$B$269:$B$305,0))/INDEX($D$269:$D$305,MATCH($F101,$B$269:$B$305,0)),SUMIFS('Input-Ext Allocators'!I$8:I$63,'Input-Ext Allocators'!$B$8:$B$63,$F101))*$D101</f>
        <v>0</v>
      </c>
      <c r="M101" s="143">
        <f ca="1">IFERROR(INDEX(M$269:M$305,MATCH($F101,$B$269:$B$305,0))/INDEX($D$269:$D$305,MATCH($F101,$B$269:$B$305,0)),SUMIFS('Input-Ext Allocators'!J$8:J$63,'Input-Ext Allocators'!$B$8:$B$63,$F101))*$D101</f>
        <v>0</v>
      </c>
      <c r="N101" s="143">
        <f ca="1">IFERROR(INDEX(N$269:N$305,MATCH($F101,$B$269:$B$305,0))/INDEX($D$269:$D$305,MATCH($F101,$B$269:$B$305,0)),SUMIFS('Input-Ext Allocators'!K$8:K$63,'Input-Ext Allocators'!$B$8:$B$63,$F101))*$D101</f>
        <v>0</v>
      </c>
      <c r="O101" s="143">
        <f ca="1">IFERROR(INDEX(O$269:O$305,MATCH($F101,$B$269:$B$305,0))/INDEX($D$269:$D$305,MATCH($F101,$B$269:$B$305,0)),SUMIFS('Input-Ext Allocators'!L$8:L$63,'Input-Ext Allocators'!$B$8:$B$63,$F101))*$D101</f>
        <v>0</v>
      </c>
      <c r="P101" s="143">
        <f ca="1">IFERROR(INDEX(P$269:P$305,MATCH($F101,$B$269:$B$305,0))/INDEX($D$269:$D$305,MATCH($F101,$B$269:$B$305,0)),SUMIFS('Input-Ext Allocators'!M$8:M$63,'Input-Ext Allocators'!$B$8:$B$63,$F101))*$D101</f>
        <v>0</v>
      </c>
      <c r="Q101" s="143">
        <f ca="1">IFERROR(INDEX(Q$269:Q$305,MATCH($F101,$B$269:$B$305,0))/INDEX($D$269:$D$305,MATCH($F101,$B$269:$B$305,0)),SUMIFS('Input-Ext Allocators'!N$8:N$63,'Input-Ext Allocators'!$B$8:$B$63,$F101))*$D101</f>
        <v>0</v>
      </c>
      <c r="R101" s="143">
        <f ca="1">IFERROR(INDEX(R$269:R$305,MATCH($F101,$B$269:$B$305,0))/INDEX($D$269:$D$305,MATCH($F101,$B$269:$B$305,0)),SUMIFS('Input-Ext Allocators'!O$8:O$63,'Input-Ext Allocators'!$B$8:$B$63,$F101))*$D101</f>
        <v>0</v>
      </c>
      <c r="S101" s="143">
        <f ca="1">IFERROR(INDEX(S$269:S$305,MATCH($F101,$B$269:$B$305,0))/INDEX($D$269:$D$305,MATCH($F101,$B$269:$B$305,0)),SUMIFS('Input-Ext Allocators'!P$8:P$63,'Input-Ext Allocators'!$B$8:$B$63,$F101))*$D101</f>
        <v>0</v>
      </c>
      <c r="T101" s="143">
        <f ca="1">IFERROR(INDEX(T$269:T$305,MATCH($F101,$B$269:$B$305,0))/INDEX($D$269:$D$305,MATCH($F101,$B$269:$B$305,0)),SUMIFS('Input-Ext Allocators'!Q$8:Q$63,'Input-Ext Allocators'!$B$8:$B$63,$F101))*$D101</f>
        <v>0</v>
      </c>
      <c r="U101" s="143">
        <f ca="1">IFERROR(INDEX(U$269:U$305,MATCH($F101,$B$269:$B$305,0))/INDEX($D$269:$D$305,MATCH($F101,$B$269:$B$305,0)),SUMIFS('Input-Ext Allocators'!R$8:R$63,'Input-Ext Allocators'!$B$8:$B$63,$F101))*$D101</f>
        <v>0</v>
      </c>
      <c r="V101" s="143">
        <f ca="1">IFERROR(INDEX(V$269:V$305,MATCH($F101,$B$269:$B$305,0))/INDEX($D$269:$D$305,MATCH($F101,$B$269:$B$305,0)),SUMIFS('Input-Ext Allocators'!S$8:S$63,'Input-Ext Allocators'!$B$8:$B$63,$F101))*$D101</f>
        <v>0</v>
      </c>
      <c r="W101" s="143">
        <f ca="1">IFERROR(INDEX(W$269:W$305,MATCH($F101,$B$269:$B$305,0))/INDEX($D$269:$D$305,MATCH($F101,$B$269:$B$305,0)),SUMIFS('Input-Ext Allocators'!T$8:T$63,'Input-Ext Allocators'!$B$8:$B$63,$F101))*$D101</f>
        <v>0</v>
      </c>
      <c r="X101" s="143">
        <f ca="1">IFERROR(INDEX(X$269:X$305,MATCH($F101,$B$269:$B$305,0))/INDEX($D$269:$D$305,MATCH($F101,$B$269:$B$305,0)),SUMIFS('Input-Ext Allocators'!U$8:U$63,'Input-Ext Allocators'!$B$8:$B$63,$F101))*$D101</f>
        <v>0</v>
      </c>
      <c r="Y101" s="143">
        <f ca="1">IFERROR(INDEX(Y$269:Y$305,MATCH($F101,$B$269:$B$305,0))/INDEX($D$269:$D$305,MATCH($F101,$B$269:$B$305,0)),SUMIFS('Input-Ext Allocators'!V$8:V$63,'Input-Ext Allocators'!$B$8:$B$63,$F101))*$D101</f>
        <v>0</v>
      </c>
      <c r="Z101" s="143">
        <f ca="1">IFERROR(INDEX(Z$269:Z$305,MATCH($F101,$B$269:$B$305,0))/INDEX($D$269:$D$305,MATCH($F101,$B$269:$B$305,0)),SUMIFS('Input-Ext Allocators'!W$8:W$63,'Input-Ext Allocators'!$B$8:$B$63,$F101))*$D101</f>
        <v>0</v>
      </c>
    </row>
    <row r="102" spans="1:26" hidden="1" outlineLevel="1">
      <c r="A102" s="113">
        <f>IF(ISBLANK('Input-Accounts'!A102),"",'Input-Accounts'!A102)</f>
        <v>87</v>
      </c>
      <c r="B102" s="17" t="str">
        <f>IF(ISBLANK('Input-Accounts'!B102),"",'Input-Accounts'!B102)</f>
        <v>Power Operated Equipment</v>
      </c>
      <c r="C102" s="113">
        <f>IF(ISBLANK('Input-Accounts'!C102),"",'Input-Accounts'!C102)</f>
        <v>396</v>
      </c>
      <c r="D102" s="143">
        <f t="shared" ca="1" si="23"/>
        <v>0</v>
      </c>
      <c r="E102" s="143">
        <f t="shared" ca="1" si="19"/>
        <v>0</v>
      </c>
      <c r="F102" s="89" t="str" cm="1">
        <f t="array" aca="1" ref="F102" ca="1">IF(D102=0,"-",IF('Input-Accounts'!$E102&lt;&gt;0,'Input-Accounts'!$E102,INDEX('Input-Accounts'!$H102:$J102,,MATCH($F$6,'Input-Accounts'!$H$6:$J$6,0))))</f>
        <v>-</v>
      </c>
      <c r="G102" s="143">
        <f ca="1">IFERROR(INDEX(G$269:G$305,MATCH($F102,$B$269:$B$305,0))/INDEX($D$269:$D$305,MATCH($F102,$B$269:$B$305,0)),SUMIFS('Input-Ext Allocators'!D$8:D$63,'Input-Ext Allocators'!$B$8:$B$63,$F102))*$D102</f>
        <v>0</v>
      </c>
      <c r="H102" s="143">
        <f ca="1">IFERROR(INDEX(H$269:H$305,MATCH($F102,$B$269:$B$305,0))/INDEX($D$269:$D$305,MATCH($F102,$B$269:$B$305,0)),SUMIFS('Input-Ext Allocators'!E$8:E$63,'Input-Ext Allocators'!$B$8:$B$63,$F102))*$D102</f>
        <v>0</v>
      </c>
      <c r="I102" s="143">
        <f ca="1">IFERROR(INDEX(I$269:I$305,MATCH($F102,$B$269:$B$305,0))/INDEX($D$269:$D$305,MATCH($F102,$B$269:$B$305,0)),SUMIFS('Input-Ext Allocators'!F$8:F$63,'Input-Ext Allocators'!$B$8:$B$63,$F102))*$D102</f>
        <v>0</v>
      </c>
      <c r="J102" s="143">
        <f ca="1">IFERROR(INDEX(J$269:J$305,MATCH($F102,$B$269:$B$305,0))/INDEX($D$269:$D$305,MATCH($F102,$B$269:$B$305,0)),SUMIFS('Input-Ext Allocators'!G$8:G$63,'Input-Ext Allocators'!$B$8:$B$63,$F102))*$D102</f>
        <v>0</v>
      </c>
      <c r="K102" s="143">
        <f ca="1">IFERROR(INDEX(K$269:K$305,MATCH($F102,$B$269:$B$305,0))/INDEX($D$269:$D$305,MATCH($F102,$B$269:$B$305,0)),SUMIFS('Input-Ext Allocators'!H$8:H$63,'Input-Ext Allocators'!$B$8:$B$63,$F102))*$D102</f>
        <v>0</v>
      </c>
      <c r="L102" s="143">
        <f ca="1">IFERROR(INDEX(L$269:L$305,MATCH($F102,$B$269:$B$305,0))/INDEX($D$269:$D$305,MATCH($F102,$B$269:$B$305,0)),SUMIFS('Input-Ext Allocators'!I$8:I$63,'Input-Ext Allocators'!$B$8:$B$63,$F102))*$D102</f>
        <v>0</v>
      </c>
      <c r="M102" s="143">
        <f ca="1">IFERROR(INDEX(M$269:M$305,MATCH($F102,$B$269:$B$305,0))/INDEX($D$269:$D$305,MATCH($F102,$B$269:$B$305,0)),SUMIFS('Input-Ext Allocators'!J$8:J$63,'Input-Ext Allocators'!$B$8:$B$63,$F102))*$D102</f>
        <v>0</v>
      </c>
      <c r="N102" s="143">
        <f ca="1">IFERROR(INDEX(N$269:N$305,MATCH($F102,$B$269:$B$305,0))/INDEX($D$269:$D$305,MATCH($F102,$B$269:$B$305,0)),SUMIFS('Input-Ext Allocators'!K$8:K$63,'Input-Ext Allocators'!$B$8:$B$63,$F102))*$D102</f>
        <v>0</v>
      </c>
      <c r="O102" s="143">
        <f ca="1">IFERROR(INDEX(O$269:O$305,MATCH($F102,$B$269:$B$305,0))/INDEX($D$269:$D$305,MATCH($F102,$B$269:$B$305,0)),SUMIFS('Input-Ext Allocators'!L$8:L$63,'Input-Ext Allocators'!$B$8:$B$63,$F102))*$D102</f>
        <v>0</v>
      </c>
      <c r="P102" s="143">
        <f ca="1">IFERROR(INDEX(P$269:P$305,MATCH($F102,$B$269:$B$305,0))/INDEX($D$269:$D$305,MATCH($F102,$B$269:$B$305,0)),SUMIFS('Input-Ext Allocators'!M$8:M$63,'Input-Ext Allocators'!$B$8:$B$63,$F102))*$D102</f>
        <v>0</v>
      </c>
      <c r="Q102" s="143">
        <f ca="1">IFERROR(INDEX(Q$269:Q$305,MATCH($F102,$B$269:$B$305,0))/INDEX($D$269:$D$305,MATCH($F102,$B$269:$B$305,0)),SUMIFS('Input-Ext Allocators'!N$8:N$63,'Input-Ext Allocators'!$B$8:$B$63,$F102))*$D102</f>
        <v>0</v>
      </c>
      <c r="R102" s="143">
        <f ca="1">IFERROR(INDEX(R$269:R$305,MATCH($F102,$B$269:$B$305,0))/INDEX($D$269:$D$305,MATCH($F102,$B$269:$B$305,0)),SUMIFS('Input-Ext Allocators'!O$8:O$63,'Input-Ext Allocators'!$B$8:$B$63,$F102))*$D102</f>
        <v>0</v>
      </c>
      <c r="S102" s="143">
        <f ca="1">IFERROR(INDEX(S$269:S$305,MATCH($F102,$B$269:$B$305,0))/INDEX($D$269:$D$305,MATCH($F102,$B$269:$B$305,0)),SUMIFS('Input-Ext Allocators'!P$8:P$63,'Input-Ext Allocators'!$B$8:$B$63,$F102))*$D102</f>
        <v>0</v>
      </c>
      <c r="T102" s="143">
        <f ca="1">IFERROR(INDEX(T$269:T$305,MATCH($F102,$B$269:$B$305,0))/INDEX($D$269:$D$305,MATCH($F102,$B$269:$B$305,0)),SUMIFS('Input-Ext Allocators'!Q$8:Q$63,'Input-Ext Allocators'!$B$8:$B$63,$F102))*$D102</f>
        <v>0</v>
      </c>
      <c r="U102" s="143">
        <f ca="1">IFERROR(INDEX(U$269:U$305,MATCH($F102,$B$269:$B$305,0))/INDEX($D$269:$D$305,MATCH($F102,$B$269:$B$305,0)),SUMIFS('Input-Ext Allocators'!R$8:R$63,'Input-Ext Allocators'!$B$8:$B$63,$F102))*$D102</f>
        <v>0</v>
      </c>
      <c r="V102" s="143">
        <f ca="1">IFERROR(INDEX(V$269:V$305,MATCH($F102,$B$269:$B$305,0))/INDEX($D$269:$D$305,MATCH($F102,$B$269:$B$305,0)),SUMIFS('Input-Ext Allocators'!S$8:S$63,'Input-Ext Allocators'!$B$8:$B$63,$F102))*$D102</f>
        <v>0</v>
      </c>
      <c r="W102" s="143">
        <f ca="1">IFERROR(INDEX(W$269:W$305,MATCH($F102,$B$269:$B$305,0))/INDEX($D$269:$D$305,MATCH($F102,$B$269:$B$305,0)),SUMIFS('Input-Ext Allocators'!T$8:T$63,'Input-Ext Allocators'!$B$8:$B$63,$F102))*$D102</f>
        <v>0</v>
      </c>
      <c r="X102" s="143">
        <f ca="1">IFERROR(INDEX(X$269:X$305,MATCH($F102,$B$269:$B$305,0))/INDEX($D$269:$D$305,MATCH($F102,$B$269:$B$305,0)),SUMIFS('Input-Ext Allocators'!U$8:U$63,'Input-Ext Allocators'!$B$8:$B$63,$F102))*$D102</f>
        <v>0</v>
      </c>
      <c r="Y102" s="143">
        <f ca="1">IFERROR(INDEX(Y$269:Y$305,MATCH($F102,$B$269:$B$305,0))/INDEX($D$269:$D$305,MATCH($F102,$B$269:$B$305,0)),SUMIFS('Input-Ext Allocators'!V$8:V$63,'Input-Ext Allocators'!$B$8:$B$63,$F102))*$D102</f>
        <v>0</v>
      </c>
      <c r="Z102" s="143">
        <f ca="1">IFERROR(INDEX(Z$269:Z$305,MATCH($F102,$B$269:$B$305,0))/INDEX($D$269:$D$305,MATCH($F102,$B$269:$B$305,0)),SUMIFS('Input-Ext Allocators'!W$8:W$63,'Input-Ext Allocators'!$B$8:$B$63,$F102))*$D102</f>
        <v>0</v>
      </c>
    </row>
    <row r="103" spans="1:26" hidden="1" outlineLevel="1">
      <c r="A103" s="113">
        <f>IF(ISBLANK('Input-Accounts'!A103),"",'Input-Accounts'!A103)</f>
        <v>88</v>
      </c>
      <c r="B103" s="17" t="str">
        <f>IF(ISBLANK('Input-Accounts'!B103),"",'Input-Accounts'!B103)</f>
        <v>Communication Equipment</v>
      </c>
      <c r="C103" s="113">
        <f>IF(ISBLANK('Input-Accounts'!C103),"",'Input-Accounts'!C103)</f>
        <v>397</v>
      </c>
      <c r="D103" s="143">
        <f t="shared" ca="1" si="23"/>
        <v>0</v>
      </c>
      <c r="E103" s="143">
        <f t="shared" ca="1" si="19"/>
        <v>0</v>
      </c>
      <c r="F103" s="89" t="str" cm="1">
        <f t="array" aca="1" ref="F103" ca="1">IF(D103=0,"-",IF('Input-Accounts'!$E103&lt;&gt;0,'Input-Accounts'!$E103,INDEX('Input-Accounts'!$H103:$J103,,MATCH($F$6,'Input-Accounts'!$H$6:$J$6,0))))</f>
        <v>-</v>
      </c>
      <c r="G103" s="143">
        <f ca="1">IFERROR(INDEX(G$269:G$305,MATCH($F103,$B$269:$B$305,0))/INDEX($D$269:$D$305,MATCH($F103,$B$269:$B$305,0)),SUMIFS('Input-Ext Allocators'!D$8:D$63,'Input-Ext Allocators'!$B$8:$B$63,$F103))*$D103</f>
        <v>0</v>
      </c>
      <c r="H103" s="143">
        <f ca="1">IFERROR(INDEX(H$269:H$305,MATCH($F103,$B$269:$B$305,0))/INDEX($D$269:$D$305,MATCH($F103,$B$269:$B$305,0)),SUMIFS('Input-Ext Allocators'!E$8:E$63,'Input-Ext Allocators'!$B$8:$B$63,$F103))*$D103</f>
        <v>0</v>
      </c>
      <c r="I103" s="143">
        <f ca="1">IFERROR(INDEX(I$269:I$305,MATCH($F103,$B$269:$B$305,0))/INDEX($D$269:$D$305,MATCH($F103,$B$269:$B$305,0)),SUMIFS('Input-Ext Allocators'!F$8:F$63,'Input-Ext Allocators'!$B$8:$B$63,$F103))*$D103</f>
        <v>0</v>
      </c>
      <c r="J103" s="143">
        <f ca="1">IFERROR(INDEX(J$269:J$305,MATCH($F103,$B$269:$B$305,0))/INDEX($D$269:$D$305,MATCH($F103,$B$269:$B$305,0)),SUMIFS('Input-Ext Allocators'!G$8:G$63,'Input-Ext Allocators'!$B$8:$B$63,$F103))*$D103</f>
        <v>0</v>
      </c>
      <c r="K103" s="143">
        <f ca="1">IFERROR(INDEX(K$269:K$305,MATCH($F103,$B$269:$B$305,0))/INDEX($D$269:$D$305,MATCH($F103,$B$269:$B$305,0)),SUMIFS('Input-Ext Allocators'!H$8:H$63,'Input-Ext Allocators'!$B$8:$B$63,$F103))*$D103</f>
        <v>0</v>
      </c>
      <c r="L103" s="143">
        <f ca="1">IFERROR(INDEX(L$269:L$305,MATCH($F103,$B$269:$B$305,0))/INDEX($D$269:$D$305,MATCH($F103,$B$269:$B$305,0)),SUMIFS('Input-Ext Allocators'!I$8:I$63,'Input-Ext Allocators'!$B$8:$B$63,$F103))*$D103</f>
        <v>0</v>
      </c>
      <c r="M103" s="143">
        <f ca="1">IFERROR(INDEX(M$269:M$305,MATCH($F103,$B$269:$B$305,0))/INDEX($D$269:$D$305,MATCH($F103,$B$269:$B$305,0)),SUMIFS('Input-Ext Allocators'!J$8:J$63,'Input-Ext Allocators'!$B$8:$B$63,$F103))*$D103</f>
        <v>0</v>
      </c>
      <c r="N103" s="143">
        <f ca="1">IFERROR(INDEX(N$269:N$305,MATCH($F103,$B$269:$B$305,0))/INDEX($D$269:$D$305,MATCH($F103,$B$269:$B$305,0)),SUMIFS('Input-Ext Allocators'!K$8:K$63,'Input-Ext Allocators'!$B$8:$B$63,$F103))*$D103</f>
        <v>0</v>
      </c>
      <c r="O103" s="143">
        <f ca="1">IFERROR(INDEX(O$269:O$305,MATCH($F103,$B$269:$B$305,0))/INDEX($D$269:$D$305,MATCH($F103,$B$269:$B$305,0)),SUMIFS('Input-Ext Allocators'!L$8:L$63,'Input-Ext Allocators'!$B$8:$B$63,$F103))*$D103</f>
        <v>0</v>
      </c>
      <c r="P103" s="143">
        <f ca="1">IFERROR(INDEX(P$269:P$305,MATCH($F103,$B$269:$B$305,0))/INDEX($D$269:$D$305,MATCH($F103,$B$269:$B$305,0)),SUMIFS('Input-Ext Allocators'!M$8:M$63,'Input-Ext Allocators'!$B$8:$B$63,$F103))*$D103</f>
        <v>0</v>
      </c>
      <c r="Q103" s="143">
        <f ca="1">IFERROR(INDEX(Q$269:Q$305,MATCH($F103,$B$269:$B$305,0))/INDEX($D$269:$D$305,MATCH($F103,$B$269:$B$305,0)),SUMIFS('Input-Ext Allocators'!N$8:N$63,'Input-Ext Allocators'!$B$8:$B$63,$F103))*$D103</f>
        <v>0</v>
      </c>
      <c r="R103" s="143">
        <f ca="1">IFERROR(INDEX(R$269:R$305,MATCH($F103,$B$269:$B$305,0))/INDEX($D$269:$D$305,MATCH($F103,$B$269:$B$305,0)),SUMIFS('Input-Ext Allocators'!O$8:O$63,'Input-Ext Allocators'!$B$8:$B$63,$F103))*$D103</f>
        <v>0</v>
      </c>
      <c r="S103" s="143">
        <f ca="1">IFERROR(INDEX(S$269:S$305,MATCH($F103,$B$269:$B$305,0))/INDEX($D$269:$D$305,MATCH($F103,$B$269:$B$305,0)),SUMIFS('Input-Ext Allocators'!P$8:P$63,'Input-Ext Allocators'!$B$8:$B$63,$F103))*$D103</f>
        <v>0</v>
      </c>
      <c r="T103" s="143">
        <f ca="1">IFERROR(INDEX(T$269:T$305,MATCH($F103,$B$269:$B$305,0))/INDEX($D$269:$D$305,MATCH($F103,$B$269:$B$305,0)),SUMIFS('Input-Ext Allocators'!Q$8:Q$63,'Input-Ext Allocators'!$B$8:$B$63,$F103))*$D103</f>
        <v>0</v>
      </c>
      <c r="U103" s="143">
        <f ca="1">IFERROR(INDEX(U$269:U$305,MATCH($F103,$B$269:$B$305,0))/INDEX($D$269:$D$305,MATCH($F103,$B$269:$B$305,0)),SUMIFS('Input-Ext Allocators'!R$8:R$63,'Input-Ext Allocators'!$B$8:$B$63,$F103))*$D103</f>
        <v>0</v>
      </c>
      <c r="V103" s="143">
        <f ca="1">IFERROR(INDEX(V$269:V$305,MATCH($F103,$B$269:$B$305,0))/INDEX($D$269:$D$305,MATCH($F103,$B$269:$B$305,0)),SUMIFS('Input-Ext Allocators'!S$8:S$63,'Input-Ext Allocators'!$B$8:$B$63,$F103))*$D103</f>
        <v>0</v>
      </c>
      <c r="W103" s="143">
        <f ca="1">IFERROR(INDEX(W$269:W$305,MATCH($F103,$B$269:$B$305,0))/INDEX($D$269:$D$305,MATCH($F103,$B$269:$B$305,0)),SUMIFS('Input-Ext Allocators'!T$8:T$63,'Input-Ext Allocators'!$B$8:$B$63,$F103))*$D103</f>
        <v>0</v>
      </c>
      <c r="X103" s="143">
        <f ca="1">IFERROR(INDEX(X$269:X$305,MATCH($F103,$B$269:$B$305,0))/INDEX($D$269:$D$305,MATCH($F103,$B$269:$B$305,0)),SUMIFS('Input-Ext Allocators'!U$8:U$63,'Input-Ext Allocators'!$B$8:$B$63,$F103))*$D103</f>
        <v>0</v>
      </c>
      <c r="Y103" s="143">
        <f ca="1">IFERROR(INDEX(Y$269:Y$305,MATCH($F103,$B$269:$B$305,0))/INDEX($D$269:$D$305,MATCH($F103,$B$269:$B$305,0)),SUMIFS('Input-Ext Allocators'!V$8:V$63,'Input-Ext Allocators'!$B$8:$B$63,$F103))*$D103</f>
        <v>0</v>
      </c>
      <c r="Z103" s="143">
        <f ca="1">IFERROR(INDEX(Z$269:Z$305,MATCH($F103,$B$269:$B$305,0))/INDEX($D$269:$D$305,MATCH($F103,$B$269:$B$305,0)),SUMIFS('Input-Ext Allocators'!W$8:W$63,'Input-Ext Allocators'!$B$8:$B$63,$F103))*$D103</f>
        <v>0</v>
      </c>
    </row>
    <row r="104" spans="1:26" hidden="1" outlineLevel="1">
      <c r="A104" s="113">
        <f>IF(ISBLANK('Input-Accounts'!A104),"",'Input-Accounts'!A104)</f>
        <v>89</v>
      </c>
      <c r="B104" s="17" t="str">
        <f>IF(ISBLANK('Input-Accounts'!B104),"",'Input-Accounts'!B104)</f>
        <v>Miscellaneous Equipment</v>
      </c>
      <c r="C104" s="113">
        <f>IF(ISBLANK('Input-Accounts'!C104),"",'Input-Accounts'!C104)</f>
        <v>398</v>
      </c>
      <c r="D104" s="143">
        <f t="shared" ca="1" si="23"/>
        <v>0</v>
      </c>
      <c r="E104" s="143">
        <f t="shared" ca="1" si="19"/>
        <v>0</v>
      </c>
      <c r="F104" s="89" t="str" cm="1">
        <f t="array" aca="1" ref="F104" ca="1">IF(D104=0,"-",IF('Input-Accounts'!$E104&lt;&gt;0,'Input-Accounts'!$E104,INDEX('Input-Accounts'!$H104:$J104,,MATCH($F$6,'Input-Accounts'!$H$6:$J$6,0))))</f>
        <v>-</v>
      </c>
      <c r="G104" s="143">
        <f ca="1">IFERROR(INDEX(G$269:G$305,MATCH($F104,$B$269:$B$305,0))/INDEX($D$269:$D$305,MATCH($F104,$B$269:$B$305,0)),SUMIFS('Input-Ext Allocators'!D$8:D$63,'Input-Ext Allocators'!$B$8:$B$63,$F104))*$D104</f>
        <v>0</v>
      </c>
      <c r="H104" s="143">
        <f ca="1">IFERROR(INDEX(H$269:H$305,MATCH($F104,$B$269:$B$305,0))/INDEX($D$269:$D$305,MATCH($F104,$B$269:$B$305,0)),SUMIFS('Input-Ext Allocators'!E$8:E$63,'Input-Ext Allocators'!$B$8:$B$63,$F104))*$D104</f>
        <v>0</v>
      </c>
      <c r="I104" s="143">
        <f ca="1">IFERROR(INDEX(I$269:I$305,MATCH($F104,$B$269:$B$305,0))/INDEX($D$269:$D$305,MATCH($F104,$B$269:$B$305,0)),SUMIFS('Input-Ext Allocators'!F$8:F$63,'Input-Ext Allocators'!$B$8:$B$63,$F104))*$D104</f>
        <v>0</v>
      </c>
      <c r="J104" s="143">
        <f ca="1">IFERROR(INDEX(J$269:J$305,MATCH($F104,$B$269:$B$305,0))/INDEX($D$269:$D$305,MATCH($F104,$B$269:$B$305,0)),SUMIFS('Input-Ext Allocators'!G$8:G$63,'Input-Ext Allocators'!$B$8:$B$63,$F104))*$D104</f>
        <v>0</v>
      </c>
      <c r="K104" s="143">
        <f ca="1">IFERROR(INDEX(K$269:K$305,MATCH($F104,$B$269:$B$305,0))/INDEX($D$269:$D$305,MATCH($F104,$B$269:$B$305,0)),SUMIFS('Input-Ext Allocators'!H$8:H$63,'Input-Ext Allocators'!$B$8:$B$63,$F104))*$D104</f>
        <v>0</v>
      </c>
      <c r="L104" s="143">
        <f ca="1">IFERROR(INDEX(L$269:L$305,MATCH($F104,$B$269:$B$305,0))/INDEX($D$269:$D$305,MATCH($F104,$B$269:$B$305,0)),SUMIFS('Input-Ext Allocators'!I$8:I$63,'Input-Ext Allocators'!$B$8:$B$63,$F104))*$D104</f>
        <v>0</v>
      </c>
      <c r="M104" s="143">
        <f ca="1">IFERROR(INDEX(M$269:M$305,MATCH($F104,$B$269:$B$305,0))/INDEX($D$269:$D$305,MATCH($F104,$B$269:$B$305,0)),SUMIFS('Input-Ext Allocators'!J$8:J$63,'Input-Ext Allocators'!$B$8:$B$63,$F104))*$D104</f>
        <v>0</v>
      </c>
      <c r="N104" s="143">
        <f ca="1">IFERROR(INDEX(N$269:N$305,MATCH($F104,$B$269:$B$305,0))/INDEX($D$269:$D$305,MATCH($F104,$B$269:$B$305,0)),SUMIFS('Input-Ext Allocators'!K$8:K$63,'Input-Ext Allocators'!$B$8:$B$63,$F104))*$D104</f>
        <v>0</v>
      </c>
      <c r="O104" s="143">
        <f ca="1">IFERROR(INDEX(O$269:O$305,MATCH($F104,$B$269:$B$305,0))/INDEX($D$269:$D$305,MATCH($F104,$B$269:$B$305,0)),SUMIFS('Input-Ext Allocators'!L$8:L$63,'Input-Ext Allocators'!$B$8:$B$63,$F104))*$D104</f>
        <v>0</v>
      </c>
      <c r="P104" s="143">
        <f ca="1">IFERROR(INDEX(P$269:P$305,MATCH($F104,$B$269:$B$305,0))/INDEX($D$269:$D$305,MATCH($F104,$B$269:$B$305,0)),SUMIFS('Input-Ext Allocators'!M$8:M$63,'Input-Ext Allocators'!$B$8:$B$63,$F104))*$D104</f>
        <v>0</v>
      </c>
      <c r="Q104" s="143">
        <f ca="1">IFERROR(INDEX(Q$269:Q$305,MATCH($F104,$B$269:$B$305,0))/INDEX($D$269:$D$305,MATCH($F104,$B$269:$B$305,0)),SUMIFS('Input-Ext Allocators'!N$8:N$63,'Input-Ext Allocators'!$B$8:$B$63,$F104))*$D104</f>
        <v>0</v>
      </c>
      <c r="R104" s="143">
        <f ca="1">IFERROR(INDEX(R$269:R$305,MATCH($F104,$B$269:$B$305,0))/INDEX($D$269:$D$305,MATCH($F104,$B$269:$B$305,0)),SUMIFS('Input-Ext Allocators'!O$8:O$63,'Input-Ext Allocators'!$B$8:$B$63,$F104))*$D104</f>
        <v>0</v>
      </c>
      <c r="S104" s="143">
        <f ca="1">IFERROR(INDEX(S$269:S$305,MATCH($F104,$B$269:$B$305,0))/INDEX($D$269:$D$305,MATCH($F104,$B$269:$B$305,0)),SUMIFS('Input-Ext Allocators'!P$8:P$63,'Input-Ext Allocators'!$B$8:$B$63,$F104))*$D104</f>
        <v>0</v>
      </c>
      <c r="T104" s="143">
        <f ca="1">IFERROR(INDEX(T$269:T$305,MATCH($F104,$B$269:$B$305,0))/INDEX($D$269:$D$305,MATCH($F104,$B$269:$B$305,0)),SUMIFS('Input-Ext Allocators'!Q$8:Q$63,'Input-Ext Allocators'!$B$8:$B$63,$F104))*$D104</f>
        <v>0</v>
      </c>
      <c r="U104" s="143">
        <f ca="1">IFERROR(INDEX(U$269:U$305,MATCH($F104,$B$269:$B$305,0))/INDEX($D$269:$D$305,MATCH($F104,$B$269:$B$305,0)),SUMIFS('Input-Ext Allocators'!R$8:R$63,'Input-Ext Allocators'!$B$8:$B$63,$F104))*$D104</f>
        <v>0</v>
      </c>
      <c r="V104" s="143">
        <f ca="1">IFERROR(INDEX(V$269:V$305,MATCH($F104,$B$269:$B$305,0))/INDEX($D$269:$D$305,MATCH($F104,$B$269:$B$305,0)),SUMIFS('Input-Ext Allocators'!S$8:S$63,'Input-Ext Allocators'!$B$8:$B$63,$F104))*$D104</f>
        <v>0</v>
      </c>
      <c r="W104" s="143">
        <f ca="1">IFERROR(INDEX(W$269:W$305,MATCH($F104,$B$269:$B$305,0))/INDEX($D$269:$D$305,MATCH($F104,$B$269:$B$305,0)),SUMIFS('Input-Ext Allocators'!T$8:T$63,'Input-Ext Allocators'!$B$8:$B$63,$F104))*$D104</f>
        <v>0</v>
      </c>
      <c r="X104" s="143">
        <f ca="1">IFERROR(INDEX(X$269:X$305,MATCH($F104,$B$269:$B$305,0))/INDEX($D$269:$D$305,MATCH($F104,$B$269:$B$305,0)),SUMIFS('Input-Ext Allocators'!U$8:U$63,'Input-Ext Allocators'!$B$8:$B$63,$F104))*$D104</f>
        <v>0</v>
      </c>
      <c r="Y104" s="143">
        <f ca="1">IFERROR(INDEX(Y$269:Y$305,MATCH($F104,$B$269:$B$305,0))/INDEX($D$269:$D$305,MATCH($F104,$B$269:$B$305,0)),SUMIFS('Input-Ext Allocators'!V$8:V$63,'Input-Ext Allocators'!$B$8:$B$63,$F104))*$D104</f>
        <v>0</v>
      </c>
      <c r="Z104" s="143">
        <f ca="1">IFERROR(INDEX(Z$269:Z$305,MATCH($F104,$B$269:$B$305,0))/INDEX($D$269:$D$305,MATCH($F104,$B$269:$B$305,0)),SUMIFS('Input-Ext Allocators'!W$8:W$63,'Input-Ext Allocators'!$B$8:$B$63,$F104))*$D104</f>
        <v>0</v>
      </c>
    </row>
    <row r="105" spans="1:26" hidden="1" outlineLevel="1">
      <c r="A105" s="113">
        <f>IF(ISBLANK('Input-Accounts'!A105),"",'Input-Accounts'!A105)</f>
        <v>90</v>
      </c>
      <c r="B105" s="79" t="str">
        <f>IF(ISBLANK('Input-Accounts'!B105),"",'Input-Accounts'!B105)</f>
        <v>Subtotal - General Plant</v>
      </c>
      <c r="C105" s="113" t="str">
        <f>IF(ISBLANK('Input-Accounts'!C105),"",'Input-Accounts'!C105)</f>
        <v/>
      </c>
      <c r="D105" s="144">
        <f ca="1">SUBTOTAL(9,D95:D104)</f>
        <v>0</v>
      </c>
      <c r="E105" s="143">
        <f t="shared" ca="1" si="19"/>
        <v>0</v>
      </c>
      <c r="G105" s="144">
        <f t="shared" ref="G105:Z105" ca="1" si="24">SUBTOTAL(9,G95:G104)</f>
        <v>0</v>
      </c>
      <c r="H105" s="144">
        <f t="shared" ca="1" si="24"/>
        <v>0</v>
      </c>
      <c r="I105" s="144">
        <f t="shared" ca="1" si="24"/>
        <v>0</v>
      </c>
      <c r="J105" s="144">
        <f t="shared" ca="1" si="24"/>
        <v>0</v>
      </c>
      <c r="K105" s="144">
        <f t="shared" ca="1" si="24"/>
        <v>0</v>
      </c>
      <c r="L105" s="144">
        <f t="shared" ca="1" si="24"/>
        <v>0</v>
      </c>
      <c r="M105" s="144">
        <f t="shared" ca="1" si="24"/>
        <v>0</v>
      </c>
      <c r="N105" s="144">
        <f t="shared" ca="1" si="24"/>
        <v>0</v>
      </c>
      <c r="O105" s="144">
        <f t="shared" ca="1" si="24"/>
        <v>0</v>
      </c>
      <c r="P105" s="144">
        <f t="shared" ca="1" si="24"/>
        <v>0</v>
      </c>
      <c r="Q105" s="144">
        <f t="shared" ca="1" si="24"/>
        <v>0</v>
      </c>
      <c r="R105" s="144">
        <f t="shared" ca="1" si="24"/>
        <v>0</v>
      </c>
      <c r="S105" s="144">
        <f t="shared" ca="1" si="24"/>
        <v>0</v>
      </c>
      <c r="T105" s="144">
        <f t="shared" ca="1" si="24"/>
        <v>0</v>
      </c>
      <c r="U105" s="144">
        <f t="shared" ca="1" si="24"/>
        <v>0</v>
      </c>
      <c r="V105" s="144">
        <f t="shared" ca="1" si="24"/>
        <v>0</v>
      </c>
      <c r="W105" s="144">
        <f t="shared" ca="1" si="24"/>
        <v>0</v>
      </c>
      <c r="X105" s="144">
        <f t="shared" ca="1" si="24"/>
        <v>0</v>
      </c>
      <c r="Y105" s="144">
        <f t="shared" ca="1" si="24"/>
        <v>0</v>
      </c>
      <c r="Z105" s="144">
        <f t="shared" ca="1" si="24"/>
        <v>0</v>
      </c>
    </row>
    <row r="106" spans="1:26" hidden="1" outlineLevel="1">
      <c r="A106" s="113" t="str">
        <f>IF(ISBLANK('Input-Accounts'!A106),"",'Input-Accounts'!A106)</f>
        <v/>
      </c>
      <c r="B106" s="79" t="str">
        <f>IF(ISBLANK('Input-Accounts'!B106),"",'Input-Accounts'!B106)</f>
        <v/>
      </c>
      <c r="C106" s="113" t="str">
        <f>IF(ISBLANK('Input-Accounts'!C106),"",'Input-Accounts'!C106)</f>
        <v/>
      </c>
      <c r="D106" s="143"/>
      <c r="E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</row>
    <row r="107" spans="1:26">
      <c r="A107" s="113">
        <f>IF(ISBLANK('Input-Accounts'!A107),"",'Input-Accounts'!A107)</f>
        <v>91</v>
      </c>
      <c r="B107" s="127" t="str">
        <f>IF(ISBLANK('Input-Accounts'!B107),"",'Input-Accounts'!B107)</f>
        <v>Total Accumulated Depreciation &amp; Amortization</v>
      </c>
      <c r="C107" s="113" t="str">
        <f>IF(ISBLANK('Input-Accounts'!C107),"",'Input-Accounts'!C107)</f>
        <v/>
      </c>
      <c r="D107" s="143">
        <f ca="1">SUBTOTAL(9,D67:D106)</f>
        <v>-731942.55369923369</v>
      </c>
      <c r="E107" s="143">
        <f t="shared" ca="1" si="19"/>
        <v>0</v>
      </c>
      <c r="F107" s="89"/>
      <c r="G107" s="143">
        <f t="shared" ref="G107:Z107" ca="1" si="25">SUBTOTAL(9,G67:G106)</f>
        <v>-73695.535245534702</v>
      </c>
      <c r="H107" s="143">
        <f t="shared" ca="1" si="25"/>
        <v>-52146.801694293419</v>
      </c>
      <c r="I107" s="143">
        <f t="shared" ca="1" si="25"/>
        <v>-6905.9858160040212</v>
      </c>
      <c r="J107" s="143">
        <f t="shared" ca="1" si="25"/>
        <v>-9466.9262720150346</v>
      </c>
      <c r="K107" s="143">
        <f t="shared" ca="1" si="25"/>
        <v>-1189.8969037826498</v>
      </c>
      <c r="L107" s="143">
        <f t="shared" ca="1" si="25"/>
        <v>-484979.35846660996</v>
      </c>
      <c r="M107" s="143">
        <f t="shared" ca="1" si="25"/>
        <v>-103558.04930099385</v>
      </c>
      <c r="N107" s="143">
        <f t="shared" ca="1" si="25"/>
        <v>0</v>
      </c>
      <c r="O107" s="143">
        <f t="shared" ca="1" si="25"/>
        <v>0</v>
      </c>
      <c r="P107" s="143">
        <f t="shared" ca="1" si="25"/>
        <v>0</v>
      </c>
      <c r="Q107" s="143">
        <f t="shared" ca="1" si="25"/>
        <v>0</v>
      </c>
      <c r="R107" s="143">
        <f t="shared" ca="1" si="25"/>
        <v>0</v>
      </c>
      <c r="S107" s="143">
        <f t="shared" ca="1" si="25"/>
        <v>0</v>
      </c>
      <c r="T107" s="143">
        <f t="shared" ca="1" si="25"/>
        <v>0</v>
      </c>
      <c r="U107" s="143">
        <f t="shared" ca="1" si="25"/>
        <v>0</v>
      </c>
      <c r="V107" s="143">
        <f t="shared" ca="1" si="25"/>
        <v>0</v>
      </c>
      <c r="W107" s="143">
        <f t="shared" ca="1" si="25"/>
        <v>0</v>
      </c>
      <c r="X107" s="143">
        <f t="shared" ca="1" si="25"/>
        <v>0</v>
      </c>
      <c r="Y107" s="143">
        <f t="shared" ca="1" si="25"/>
        <v>0</v>
      </c>
      <c r="Z107" s="143">
        <f t="shared" ca="1" si="25"/>
        <v>0</v>
      </c>
    </row>
    <row r="108" spans="1:26">
      <c r="A108" s="113" t="str">
        <f>IF(ISBLANK('Input-Accounts'!A108),"",'Input-Accounts'!A108)</f>
        <v/>
      </c>
      <c r="B108" s="79" t="str">
        <f>IF(ISBLANK('Input-Accounts'!B108),"",'Input-Accounts'!B108)</f>
        <v/>
      </c>
      <c r="C108" s="113" t="str">
        <f>IF(ISBLANK('Input-Accounts'!C108),"",'Input-Accounts'!C108)</f>
        <v/>
      </c>
      <c r="D108" s="144"/>
      <c r="E108" s="143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</row>
    <row r="109" spans="1:26">
      <c r="A109" s="113">
        <f>IF(ISBLANK('Input-Accounts'!A109),"",'Input-Accounts'!A109)</f>
        <v>92</v>
      </c>
      <c r="B109" s="81" t="str">
        <f>IF(ISBLANK('Input-Accounts'!B109),"",'Input-Accounts'!B109)</f>
        <v>Other Rate Base Items</v>
      </c>
      <c r="C109" s="113" t="str">
        <f>IF(ISBLANK('Input-Accounts'!C109),"",'Input-Accounts'!C109)</f>
        <v/>
      </c>
      <c r="D109" s="143"/>
      <c r="E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</row>
    <row r="110" spans="1:26" outlineLevel="1">
      <c r="A110" s="113">
        <f>IF(ISBLANK('Input-Accounts'!A110),"",'Input-Accounts'!A110)</f>
        <v>93</v>
      </c>
      <c r="B110" s="17" t="str">
        <f>IF(ISBLANK('Input-Accounts'!B110),"",'Input-Accounts'!B110)</f>
        <v>Accumulated deferred income taxes</v>
      </c>
      <c r="C110" s="113">
        <f>IF(ISBLANK('Input-Accounts'!C110),"",'Input-Accounts'!C110)</f>
        <v>282</v>
      </c>
      <c r="D110" s="143">
        <f t="shared" ref="D110:D113" ca="1" si="26">INDIRECT("Classification!"&amp;$D$5&amp;ROW())</f>
        <v>0</v>
      </c>
      <c r="E110" s="143">
        <f t="shared" ca="1" si="19"/>
        <v>0</v>
      </c>
      <c r="F110" s="89" t="str" cm="1">
        <f t="array" aca="1" ref="F110" ca="1">IF(D110=0,"-",IF('Input-Accounts'!$E110&lt;&gt;0,'Input-Accounts'!$E110,INDEX('Input-Accounts'!$H110:$J110,,MATCH($F$6,'Input-Accounts'!$H$6:$J$6,0))))</f>
        <v>-</v>
      </c>
      <c r="G110" s="143">
        <f ca="1">IFERROR(INDEX(G$269:G$305,MATCH($F110,$B$269:$B$305,0))/INDEX($D$269:$D$305,MATCH($F110,$B$269:$B$305,0)),SUMIFS('Input-Ext Allocators'!D$8:D$63,'Input-Ext Allocators'!$B$8:$B$63,$F110))*$D110</f>
        <v>0</v>
      </c>
      <c r="H110" s="143">
        <f ca="1">IFERROR(INDEX(H$269:H$305,MATCH($F110,$B$269:$B$305,0))/INDEX($D$269:$D$305,MATCH($F110,$B$269:$B$305,0)),SUMIFS('Input-Ext Allocators'!E$8:E$63,'Input-Ext Allocators'!$B$8:$B$63,$F110))*$D110</f>
        <v>0</v>
      </c>
      <c r="I110" s="143">
        <f ca="1">IFERROR(INDEX(I$269:I$305,MATCH($F110,$B$269:$B$305,0))/INDEX($D$269:$D$305,MATCH($F110,$B$269:$B$305,0)),SUMIFS('Input-Ext Allocators'!F$8:F$63,'Input-Ext Allocators'!$B$8:$B$63,$F110))*$D110</f>
        <v>0</v>
      </c>
      <c r="J110" s="143">
        <f ca="1">IFERROR(INDEX(J$269:J$305,MATCH($F110,$B$269:$B$305,0))/INDEX($D$269:$D$305,MATCH($F110,$B$269:$B$305,0)),SUMIFS('Input-Ext Allocators'!G$8:G$63,'Input-Ext Allocators'!$B$8:$B$63,$F110))*$D110</f>
        <v>0</v>
      </c>
      <c r="K110" s="143">
        <f ca="1">IFERROR(INDEX(K$269:K$305,MATCH($F110,$B$269:$B$305,0))/INDEX($D$269:$D$305,MATCH($F110,$B$269:$B$305,0)),SUMIFS('Input-Ext Allocators'!H$8:H$63,'Input-Ext Allocators'!$B$8:$B$63,$F110))*$D110</f>
        <v>0</v>
      </c>
      <c r="L110" s="143">
        <f ca="1">IFERROR(INDEX(L$269:L$305,MATCH($F110,$B$269:$B$305,0))/INDEX($D$269:$D$305,MATCH($F110,$B$269:$B$305,0)),SUMIFS('Input-Ext Allocators'!I$8:I$63,'Input-Ext Allocators'!$B$8:$B$63,$F110))*$D110</f>
        <v>0</v>
      </c>
      <c r="M110" s="143">
        <f ca="1">IFERROR(INDEX(M$269:M$305,MATCH($F110,$B$269:$B$305,0))/INDEX($D$269:$D$305,MATCH($F110,$B$269:$B$305,0)),SUMIFS('Input-Ext Allocators'!J$8:J$63,'Input-Ext Allocators'!$B$8:$B$63,$F110))*$D110</f>
        <v>0</v>
      </c>
      <c r="N110" s="143">
        <f ca="1">IFERROR(INDEX(N$269:N$305,MATCH($F110,$B$269:$B$305,0))/INDEX($D$269:$D$305,MATCH($F110,$B$269:$B$305,0)),SUMIFS('Input-Ext Allocators'!K$8:K$63,'Input-Ext Allocators'!$B$8:$B$63,$F110))*$D110</f>
        <v>0</v>
      </c>
      <c r="O110" s="143">
        <f ca="1">IFERROR(INDEX(O$269:O$305,MATCH($F110,$B$269:$B$305,0))/INDEX($D$269:$D$305,MATCH($F110,$B$269:$B$305,0)),SUMIFS('Input-Ext Allocators'!L$8:L$63,'Input-Ext Allocators'!$B$8:$B$63,$F110))*$D110</f>
        <v>0</v>
      </c>
      <c r="P110" s="143">
        <f ca="1">IFERROR(INDEX(P$269:P$305,MATCH($F110,$B$269:$B$305,0))/INDEX($D$269:$D$305,MATCH($F110,$B$269:$B$305,0)),SUMIFS('Input-Ext Allocators'!M$8:M$63,'Input-Ext Allocators'!$B$8:$B$63,$F110))*$D110</f>
        <v>0</v>
      </c>
      <c r="Q110" s="143">
        <f ca="1">IFERROR(INDEX(Q$269:Q$305,MATCH($F110,$B$269:$B$305,0))/INDEX($D$269:$D$305,MATCH($F110,$B$269:$B$305,0)),SUMIFS('Input-Ext Allocators'!N$8:N$63,'Input-Ext Allocators'!$B$8:$B$63,$F110))*$D110</f>
        <v>0</v>
      </c>
      <c r="R110" s="143">
        <f ca="1">IFERROR(INDEX(R$269:R$305,MATCH($F110,$B$269:$B$305,0))/INDEX($D$269:$D$305,MATCH($F110,$B$269:$B$305,0)),SUMIFS('Input-Ext Allocators'!O$8:O$63,'Input-Ext Allocators'!$B$8:$B$63,$F110))*$D110</f>
        <v>0</v>
      </c>
      <c r="S110" s="143">
        <f ca="1">IFERROR(INDEX(S$269:S$305,MATCH($F110,$B$269:$B$305,0))/INDEX($D$269:$D$305,MATCH($F110,$B$269:$B$305,0)),SUMIFS('Input-Ext Allocators'!P$8:P$63,'Input-Ext Allocators'!$B$8:$B$63,$F110))*$D110</f>
        <v>0</v>
      </c>
      <c r="T110" s="143">
        <f ca="1">IFERROR(INDEX(T$269:T$305,MATCH($F110,$B$269:$B$305,0))/INDEX($D$269:$D$305,MATCH($F110,$B$269:$B$305,0)),SUMIFS('Input-Ext Allocators'!Q$8:Q$63,'Input-Ext Allocators'!$B$8:$B$63,$F110))*$D110</f>
        <v>0</v>
      </c>
      <c r="U110" s="143">
        <f ca="1">IFERROR(INDEX(U$269:U$305,MATCH($F110,$B$269:$B$305,0))/INDEX($D$269:$D$305,MATCH($F110,$B$269:$B$305,0)),SUMIFS('Input-Ext Allocators'!R$8:R$63,'Input-Ext Allocators'!$B$8:$B$63,$F110))*$D110</f>
        <v>0</v>
      </c>
      <c r="V110" s="143">
        <f ca="1">IFERROR(INDEX(V$269:V$305,MATCH($F110,$B$269:$B$305,0))/INDEX($D$269:$D$305,MATCH($F110,$B$269:$B$305,0)),SUMIFS('Input-Ext Allocators'!S$8:S$63,'Input-Ext Allocators'!$B$8:$B$63,$F110))*$D110</f>
        <v>0</v>
      </c>
      <c r="W110" s="143">
        <f ca="1">IFERROR(INDEX(W$269:W$305,MATCH($F110,$B$269:$B$305,0))/INDEX($D$269:$D$305,MATCH($F110,$B$269:$B$305,0)),SUMIFS('Input-Ext Allocators'!T$8:T$63,'Input-Ext Allocators'!$B$8:$B$63,$F110))*$D110</f>
        <v>0</v>
      </c>
      <c r="X110" s="143">
        <f ca="1">IFERROR(INDEX(X$269:X$305,MATCH($F110,$B$269:$B$305,0))/INDEX($D$269:$D$305,MATCH($F110,$B$269:$B$305,0)),SUMIFS('Input-Ext Allocators'!U$8:U$63,'Input-Ext Allocators'!$B$8:$B$63,$F110))*$D110</f>
        <v>0</v>
      </c>
      <c r="Y110" s="143">
        <f ca="1">IFERROR(INDEX(Y$269:Y$305,MATCH($F110,$B$269:$B$305,0))/INDEX($D$269:$D$305,MATCH($F110,$B$269:$B$305,0)),SUMIFS('Input-Ext Allocators'!V$8:V$63,'Input-Ext Allocators'!$B$8:$B$63,$F110))*$D110</f>
        <v>0</v>
      </c>
      <c r="Z110" s="143">
        <f ca="1">IFERROR(INDEX(Z$269:Z$305,MATCH($F110,$B$269:$B$305,0))/INDEX($D$269:$D$305,MATCH($F110,$B$269:$B$305,0)),SUMIFS('Input-Ext Allocators'!W$8:W$63,'Input-Ext Allocators'!$B$8:$B$63,$F110))*$D110</f>
        <v>0</v>
      </c>
    </row>
    <row r="111" spans="1:26" outlineLevel="1">
      <c r="A111" s="113">
        <f>IF(ISBLANK('Input-Accounts'!A111),"",'Input-Accounts'!A111)</f>
        <v>94</v>
      </c>
      <c r="B111" s="17" t="str">
        <f>IF(ISBLANK('Input-Accounts'!B111),"",'Input-Accounts'!B111)</f>
        <v>Customer advances for construction</v>
      </c>
      <c r="C111" s="113">
        <f>IF(ISBLANK('Input-Accounts'!C111),"",'Input-Accounts'!C111)</f>
        <v>252</v>
      </c>
      <c r="D111" s="143">
        <f t="shared" ca="1" si="26"/>
        <v>0</v>
      </c>
      <c r="E111" s="143">
        <f t="shared" ca="1" si="19"/>
        <v>0</v>
      </c>
      <c r="F111" s="89" t="str" cm="1">
        <f t="array" aca="1" ref="F111" ca="1">IF(D111=0,"-",IF('Input-Accounts'!$E111&lt;&gt;0,'Input-Accounts'!$E111,INDEX('Input-Accounts'!$H111:$J111,,MATCH($F$6,'Input-Accounts'!$H$6:$J$6,0))))</f>
        <v>-</v>
      </c>
      <c r="G111" s="143">
        <f ca="1">IFERROR(INDEX(G$269:G$305,MATCH($F111,$B$269:$B$305,0))/INDEX($D$269:$D$305,MATCH($F111,$B$269:$B$305,0)),SUMIFS('Input-Ext Allocators'!D$8:D$63,'Input-Ext Allocators'!$B$8:$B$63,$F111))*$D111</f>
        <v>0</v>
      </c>
      <c r="H111" s="143">
        <f ca="1">IFERROR(INDEX(H$269:H$305,MATCH($F111,$B$269:$B$305,0))/INDEX($D$269:$D$305,MATCH($F111,$B$269:$B$305,0)),SUMIFS('Input-Ext Allocators'!E$8:E$63,'Input-Ext Allocators'!$B$8:$B$63,$F111))*$D111</f>
        <v>0</v>
      </c>
      <c r="I111" s="143">
        <f ca="1">IFERROR(INDEX(I$269:I$305,MATCH($F111,$B$269:$B$305,0))/INDEX($D$269:$D$305,MATCH($F111,$B$269:$B$305,0)),SUMIFS('Input-Ext Allocators'!F$8:F$63,'Input-Ext Allocators'!$B$8:$B$63,$F111))*$D111</f>
        <v>0</v>
      </c>
      <c r="J111" s="143">
        <f ca="1">IFERROR(INDEX(J$269:J$305,MATCH($F111,$B$269:$B$305,0))/INDEX($D$269:$D$305,MATCH($F111,$B$269:$B$305,0)),SUMIFS('Input-Ext Allocators'!G$8:G$63,'Input-Ext Allocators'!$B$8:$B$63,$F111))*$D111</f>
        <v>0</v>
      </c>
      <c r="K111" s="143">
        <f ca="1">IFERROR(INDEX(K$269:K$305,MATCH($F111,$B$269:$B$305,0))/INDEX($D$269:$D$305,MATCH($F111,$B$269:$B$305,0)),SUMIFS('Input-Ext Allocators'!H$8:H$63,'Input-Ext Allocators'!$B$8:$B$63,$F111))*$D111</f>
        <v>0</v>
      </c>
      <c r="L111" s="143">
        <f ca="1">IFERROR(INDEX(L$269:L$305,MATCH($F111,$B$269:$B$305,0))/INDEX($D$269:$D$305,MATCH($F111,$B$269:$B$305,0)),SUMIFS('Input-Ext Allocators'!I$8:I$63,'Input-Ext Allocators'!$B$8:$B$63,$F111))*$D111</f>
        <v>0</v>
      </c>
      <c r="M111" s="143">
        <f ca="1">IFERROR(INDEX(M$269:M$305,MATCH($F111,$B$269:$B$305,0))/INDEX($D$269:$D$305,MATCH($F111,$B$269:$B$305,0)),SUMIFS('Input-Ext Allocators'!J$8:J$63,'Input-Ext Allocators'!$B$8:$B$63,$F111))*$D111</f>
        <v>0</v>
      </c>
      <c r="N111" s="143">
        <f ca="1">IFERROR(INDEX(N$269:N$305,MATCH($F111,$B$269:$B$305,0))/INDEX($D$269:$D$305,MATCH($F111,$B$269:$B$305,0)),SUMIFS('Input-Ext Allocators'!K$8:K$63,'Input-Ext Allocators'!$B$8:$B$63,$F111))*$D111</f>
        <v>0</v>
      </c>
      <c r="O111" s="143">
        <f ca="1">IFERROR(INDEX(O$269:O$305,MATCH($F111,$B$269:$B$305,0))/INDEX($D$269:$D$305,MATCH($F111,$B$269:$B$305,0)),SUMIFS('Input-Ext Allocators'!L$8:L$63,'Input-Ext Allocators'!$B$8:$B$63,$F111))*$D111</f>
        <v>0</v>
      </c>
      <c r="P111" s="143">
        <f ca="1">IFERROR(INDEX(P$269:P$305,MATCH($F111,$B$269:$B$305,0))/INDEX($D$269:$D$305,MATCH($F111,$B$269:$B$305,0)),SUMIFS('Input-Ext Allocators'!M$8:M$63,'Input-Ext Allocators'!$B$8:$B$63,$F111))*$D111</f>
        <v>0</v>
      </c>
      <c r="Q111" s="143">
        <f ca="1">IFERROR(INDEX(Q$269:Q$305,MATCH($F111,$B$269:$B$305,0))/INDEX($D$269:$D$305,MATCH($F111,$B$269:$B$305,0)),SUMIFS('Input-Ext Allocators'!N$8:N$63,'Input-Ext Allocators'!$B$8:$B$63,$F111))*$D111</f>
        <v>0</v>
      </c>
      <c r="R111" s="143">
        <f ca="1">IFERROR(INDEX(R$269:R$305,MATCH($F111,$B$269:$B$305,0))/INDEX($D$269:$D$305,MATCH($F111,$B$269:$B$305,0)),SUMIFS('Input-Ext Allocators'!O$8:O$63,'Input-Ext Allocators'!$B$8:$B$63,$F111))*$D111</f>
        <v>0</v>
      </c>
      <c r="S111" s="143">
        <f ca="1">IFERROR(INDEX(S$269:S$305,MATCH($F111,$B$269:$B$305,0))/INDEX($D$269:$D$305,MATCH($F111,$B$269:$B$305,0)),SUMIFS('Input-Ext Allocators'!P$8:P$63,'Input-Ext Allocators'!$B$8:$B$63,$F111))*$D111</f>
        <v>0</v>
      </c>
      <c r="T111" s="143">
        <f ca="1">IFERROR(INDEX(T$269:T$305,MATCH($F111,$B$269:$B$305,0))/INDEX($D$269:$D$305,MATCH($F111,$B$269:$B$305,0)),SUMIFS('Input-Ext Allocators'!Q$8:Q$63,'Input-Ext Allocators'!$B$8:$B$63,$F111))*$D111</f>
        <v>0</v>
      </c>
      <c r="U111" s="143">
        <f ca="1">IFERROR(INDEX(U$269:U$305,MATCH($F111,$B$269:$B$305,0))/INDEX($D$269:$D$305,MATCH($F111,$B$269:$B$305,0)),SUMIFS('Input-Ext Allocators'!R$8:R$63,'Input-Ext Allocators'!$B$8:$B$63,$F111))*$D111</f>
        <v>0</v>
      </c>
      <c r="V111" s="143">
        <f ca="1">IFERROR(INDEX(V$269:V$305,MATCH($F111,$B$269:$B$305,0))/INDEX($D$269:$D$305,MATCH($F111,$B$269:$B$305,0)),SUMIFS('Input-Ext Allocators'!S$8:S$63,'Input-Ext Allocators'!$B$8:$B$63,$F111))*$D111</f>
        <v>0</v>
      </c>
      <c r="W111" s="143">
        <f ca="1">IFERROR(INDEX(W$269:W$305,MATCH($F111,$B$269:$B$305,0))/INDEX($D$269:$D$305,MATCH($F111,$B$269:$B$305,0)),SUMIFS('Input-Ext Allocators'!T$8:T$63,'Input-Ext Allocators'!$B$8:$B$63,$F111))*$D111</f>
        <v>0</v>
      </c>
      <c r="X111" s="143">
        <f ca="1">IFERROR(INDEX(X$269:X$305,MATCH($F111,$B$269:$B$305,0))/INDEX($D$269:$D$305,MATCH($F111,$B$269:$B$305,0)),SUMIFS('Input-Ext Allocators'!U$8:U$63,'Input-Ext Allocators'!$B$8:$B$63,$F111))*$D111</f>
        <v>0</v>
      </c>
      <c r="Y111" s="143">
        <f ca="1">IFERROR(INDEX(Y$269:Y$305,MATCH($F111,$B$269:$B$305,0))/INDEX($D$269:$D$305,MATCH($F111,$B$269:$B$305,0)),SUMIFS('Input-Ext Allocators'!V$8:V$63,'Input-Ext Allocators'!$B$8:$B$63,$F111))*$D111</f>
        <v>0</v>
      </c>
      <c r="Z111" s="143">
        <f ca="1">IFERROR(INDEX(Z$269:Z$305,MATCH($F111,$B$269:$B$305,0))/INDEX($D$269:$D$305,MATCH($F111,$B$269:$B$305,0)),SUMIFS('Input-Ext Allocators'!W$8:W$63,'Input-Ext Allocators'!$B$8:$B$63,$F111))*$D111</f>
        <v>0</v>
      </c>
    </row>
    <row r="112" spans="1:26" outlineLevel="1">
      <c r="A112" s="113">
        <f>IF(ISBLANK('Input-Accounts'!A112),"",'Input-Accounts'!A112)</f>
        <v>95</v>
      </c>
      <c r="B112" s="17" t="str">
        <f>IF(ISBLANK('Input-Accounts'!B112),"",'Input-Accounts'!B112)</f>
        <v>Other regulatory liabilities</v>
      </c>
      <c r="C112" s="113">
        <f>IF(ISBLANK('Input-Accounts'!C112),"",'Input-Accounts'!C112)</f>
        <v>254</v>
      </c>
      <c r="D112" s="143">
        <f t="shared" ca="1" si="26"/>
        <v>0</v>
      </c>
      <c r="E112" s="143">
        <f t="shared" ca="1" si="19"/>
        <v>0</v>
      </c>
      <c r="F112" s="89" t="str" cm="1">
        <f t="array" aca="1" ref="F112" ca="1">IF(D112=0,"-",IF('Input-Accounts'!$E112&lt;&gt;0,'Input-Accounts'!$E112,INDEX('Input-Accounts'!$H112:$J112,,MATCH($F$6,'Input-Accounts'!$H$6:$J$6,0))))</f>
        <v>-</v>
      </c>
      <c r="G112" s="143">
        <f ca="1">IFERROR(INDEX(G$269:G$305,MATCH($F112,$B$269:$B$305,0))/INDEX($D$269:$D$305,MATCH($F112,$B$269:$B$305,0)),SUMIFS('Input-Ext Allocators'!D$8:D$63,'Input-Ext Allocators'!$B$8:$B$63,$F112))*$D112</f>
        <v>0</v>
      </c>
      <c r="H112" s="143">
        <f ca="1">IFERROR(INDEX(H$269:H$305,MATCH($F112,$B$269:$B$305,0))/INDEX($D$269:$D$305,MATCH($F112,$B$269:$B$305,0)),SUMIFS('Input-Ext Allocators'!E$8:E$63,'Input-Ext Allocators'!$B$8:$B$63,$F112))*$D112</f>
        <v>0</v>
      </c>
      <c r="I112" s="143">
        <f ca="1">IFERROR(INDEX(I$269:I$305,MATCH($F112,$B$269:$B$305,0))/INDEX($D$269:$D$305,MATCH($F112,$B$269:$B$305,0)),SUMIFS('Input-Ext Allocators'!F$8:F$63,'Input-Ext Allocators'!$B$8:$B$63,$F112))*$D112</f>
        <v>0</v>
      </c>
      <c r="J112" s="143">
        <f ca="1">IFERROR(INDEX(J$269:J$305,MATCH($F112,$B$269:$B$305,0))/INDEX($D$269:$D$305,MATCH($F112,$B$269:$B$305,0)),SUMIFS('Input-Ext Allocators'!G$8:G$63,'Input-Ext Allocators'!$B$8:$B$63,$F112))*$D112</f>
        <v>0</v>
      </c>
      <c r="K112" s="143">
        <f ca="1">IFERROR(INDEX(K$269:K$305,MATCH($F112,$B$269:$B$305,0))/INDEX($D$269:$D$305,MATCH($F112,$B$269:$B$305,0)),SUMIFS('Input-Ext Allocators'!H$8:H$63,'Input-Ext Allocators'!$B$8:$B$63,$F112))*$D112</f>
        <v>0</v>
      </c>
      <c r="L112" s="143">
        <f ca="1">IFERROR(INDEX(L$269:L$305,MATCH($F112,$B$269:$B$305,0))/INDEX($D$269:$D$305,MATCH($F112,$B$269:$B$305,0)),SUMIFS('Input-Ext Allocators'!I$8:I$63,'Input-Ext Allocators'!$B$8:$B$63,$F112))*$D112</f>
        <v>0</v>
      </c>
      <c r="M112" s="143">
        <f ca="1">IFERROR(INDEX(M$269:M$305,MATCH($F112,$B$269:$B$305,0))/INDEX($D$269:$D$305,MATCH($F112,$B$269:$B$305,0)),SUMIFS('Input-Ext Allocators'!J$8:J$63,'Input-Ext Allocators'!$B$8:$B$63,$F112))*$D112</f>
        <v>0</v>
      </c>
      <c r="N112" s="143">
        <f ca="1">IFERROR(INDEX(N$269:N$305,MATCH($F112,$B$269:$B$305,0))/INDEX($D$269:$D$305,MATCH($F112,$B$269:$B$305,0)),SUMIFS('Input-Ext Allocators'!K$8:K$63,'Input-Ext Allocators'!$B$8:$B$63,$F112))*$D112</f>
        <v>0</v>
      </c>
      <c r="O112" s="143">
        <f ca="1">IFERROR(INDEX(O$269:O$305,MATCH($F112,$B$269:$B$305,0))/INDEX($D$269:$D$305,MATCH($F112,$B$269:$B$305,0)),SUMIFS('Input-Ext Allocators'!L$8:L$63,'Input-Ext Allocators'!$B$8:$B$63,$F112))*$D112</f>
        <v>0</v>
      </c>
      <c r="P112" s="143">
        <f ca="1">IFERROR(INDEX(P$269:P$305,MATCH($F112,$B$269:$B$305,0))/INDEX($D$269:$D$305,MATCH($F112,$B$269:$B$305,0)),SUMIFS('Input-Ext Allocators'!M$8:M$63,'Input-Ext Allocators'!$B$8:$B$63,$F112))*$D112</f>
        <v>0</v>
      </c>
      <c r="Q112" s="143">
        <f ca="1">IFERROR(INDEX(Q$269:Q$305,MATCH($F112,$B$269:$B$305,0))/INDEX($D$269:$D$305,MATCH($F112,$B$269:$B$305,0)),SUMIFS('Input-Ext Allocators'!N$8:N$63,'Input-Ext Allocators'!$B$8:$B$63,$F112))*$D112</f>
        <v>0</v>
      </c>
      <c r="R112" s="143">
        <f ca="1">IFERROR(INDEX(R$269:R$305,MATCH($F112,$B$269:$B$305,0))/INDEX($D$269:$D$305,MATCH($F112,$B$269:$B$305,0)),SUMIFS('Input-Ext Allocators'!O$8:O$63,'Input-Ext Allocators'!$B$8:$B$63,$F112))*$D112</f>
        <v>0</v>
      </c>
      <c r="S112" s="143">
        <f ca="1">IFERROR(INDEX(S$269:S$305,MATCH($F112,$B$269:$B$305,0))/INDEX($D$269:$D$305,MATCH($F112,$B$269:$B$305,0)),SUMIFS('Input-Ext Allocators'!P$8:P$63,'Input-Ext Allocators'!$B$8:$B$63,$F112))*$D112</f>
        <v>0</v>
      </c>
      <c r="T112" s="143">
        <f ca="1">IFERROR(INDEX(T$269:T$305,MATCH($F112,$B$269:$B$305,0))/INDEX($D$269:$D$305,MATCH($F112,$B$269:$B$305,0)),SUMIFS('Input-Ext Allocators'!Q$8:Q$63,'Input-Ext Allocators'!$B$8:$B$63,$F112))*$D112</f>
        <v>0</v>
      </c>
      <c r="U112" s="143">
        <f ca="1">IFERROR(INDEX(U$269:U$305,MATCH($F112,$B$269:$B$305,0))/INDEX($D$269:$D$305,MATCH($F112,$B$269:$B$305,0)),SUMIFS('Input-Ext Allocators'!R$8:R$63,'Input-Ext Allocators'!$B$8:$B$63,$F112))*$D112</f>
        <v>0</v>
      </c>
      <c r="V112" s="143">
        <f ca="1">IFERROR(INDEX(V$269:V$305,MATCH($F112,$B$269:$B$305,0))/INDEX($D$269:$D$305,MATCH($F112,$B$269:$B$305,0)),SUMIFS('Input-Ext Allocators'!S$8:S$63,'Input-Ext Allocators'!$B$8:$B$63,$F112))*$D112</f>
        <v>0</v>
      </c>
      <c r="W112" s="143">
        <f ca="1">IFERROR(INDEX(W$269:W$305,MATCH($F112,$B$269:$B$305,0))/INDEX($D$269:$D$305,MATCH($F112,$B$269:$B$305,0)),SUMIFS('Input-Ext Allocators'!T$8:T$63,'Input-Ext Allocators'!$B$8:$B$63,$F112))*$D112</f>
        <v>0</v>
      </c>
      <c r="X112" s="143">
        <f ca="1">IFERROR(INDEX(X$269:X$305,MATCH($F112,$B$269:$B$305,0))/INDEX($D$269:$D$305,MATCH($F112,$B$269:$B$305,0)),SUMIFS('Input-Ext Allocators'!U$8:U$63,'Input-Ext Allocators'!$B$8:$B$63,$F112))*$D112</f>
        <v>0</v>
      </c>
      <c r="Y112" s="143">
        <f ca="1">IFERROR(INDEX(Y$269:Y$305,MATCH($F112,$B$269:$B$305,0))/INDEX($D$269:$D$305,MATCH($F112,$B$269:$B$305,0)),SUMIFS('Input-Ext Allocators'!V$8:V$63,'Input-Ext Allocators'!$B$8:$B$63,$F112))*$D112</f>
        <v>0</v>
      </c>
      <c r="Z112" s="143">
        <f ca="1">IFERROR(INDEX(Z$269:Z$305,MATCH($F112,$B$269:$B$305,0))/INDEX($D$269:$D$305,MATCH($F112,$B$269:$B$305,0)),SUMIFS('Input-Ext Allocators'!W$8:W$63,'Input-Ext Allocators'!$B$8:$B$63,$F112))*$D112</f>
        <v>0</v>
      </c>
    </row>
    <row r="113" spans="1:26" outlineLevel="1">
      <c r="A113" s="113">
        <f>IF(ISBLANK('Input-Accounts'!A113),"",'Input-Accounts'!A113)</f>
        <v>96</v>
      </c>
      <c r="B113" s="17" t="str">
        <f>IF(ISBLANK('Input-Accounts'!B113),"",'Input-Accounts'!B113)</f>
        <v>Working capital allowance</v>
      </c>
      <c r="C113" s="113" t="str">
        <f>IF(ISBLANK('Input-Accounts'!C113),"",'Input-Accounts'!C113)</f>
        <v>N/A</v>
      </c>
      <c r="D113" s="143">
        <f t="shared" ca="1" si="26"/>
        <v>0</v>
      </c>
      <c r="E113" s="143">
        <f t="shared" ca="1" si="19"/>
        <v>0</v>
      </c>
      <c r="F113" s="89" t="str" cm="1">
        <f t="array" aca="1" ref="F113" ca="1">IF(D113=0,"-",IF('Input-Accounts'!$E113&lt;&gt;0,'Input-Accounts'!$E113,INDEX('Input-Accounts'!$H113:$J113,,MATCH($F$6,'Input-Accounts'!$H$6:$J$6,0))))</f>
        <v>-</v>
      </c>
      <c r="G113" s="143">
        <f ca="1">IFERROR(INDEX(G$269:G$305,MATCH($F113,$B$269:$B$305,0))/INDEX($D$269:$D$305,MATCH($F113,$B$269:$B$305,0)),SUMIFS('Input-Ext Allocators'!D$8:D$63,'Input-Ext Allocators'!$B$8:$B$63,$F113))*$D113</f>
        <v>0</v>
      </c>
      <c r="H113" s="143">
        <f ca="1">IFERROR(INDEX(H$269:H$305,MATCH($F113,$B$269:$B$305,0))/INDEX($D$269:$D$305,MATCH($F113,$B$269:$B$305,0)),SUMIFS('Input-Ext Allocators'!E$8:E$63,'Input-Ext Allocators'!$B$8:$B$63,$F113))*$D113</f>
        <v>0</v>
      </c>
      <c r="I113" s="143">
        <f ca="1">IFERROR(INDEX(I$269:I$305,MATCH($F113,$B$269:$B$305,0))/INDEX($D$269:$D$305,MATCH($F113,$B$269:$B$305,0)),SUMIFS('Input-Ext Allocators'!F$8:F$63,'Input-Ext Allocators'!$B$8:$B$63,$F113))*$D113</f>
        <v>0</v>
      </c>
      <c r="J113" s="143">
        <f ca="1">IFERROR(INDEX(J$269:J$305,MATCH($F113,$B$269:$B$305,0))/INDEX($D$269:$D$305,MATCH($F113,$B$269:$B$305,0)),SUMIFS('Input-Ext Allocators'!G$8:G$63,'Input-Ext Allocators'!$B$8:$B$63,$F113))*$D113</f>
        <v>0</v>
      </c>
      <c r="K113" s="143">
        <f ca="1">IFERROR(INDEX(K$269:K$305,MATCH($F113,$B$269:$B$305,0))/INDEX($D$269:$D$305,MATCH($F113,$B$269:$B$305,0)),SUMIFS('Input-Ext Allocators'!H$8:H$63,'Input-Ext Allocators'!$B$8:$B$63,$F113))*$D113</f>
        <v>0</v>
      </c>
      <c r="L113" s="143">
        <f ca="1">IFERROR(INDEX(L$269:L$305,MATCH($F113,$B$269:$B$305,0))/INDEX($D$269:$D$305,MATCH($F113,$B$269:$B$305,0)),SUMIFS('Input-Ext Allocators'!I$8:I$63,'Input-Ext Allocators'!$B$8:$B$63,$F113))*$D113</f>
        <v>0</v>
      </c>
      <c r="M113" s="143">
        <f ca="1">IFERROR(INDEX(M$269:M$305,MATCH($F113,$B$269:$B$305,0))/INDEX($D$269:$D$305,MATCH($F113,$B$269:$B$305,0)),SUMIFS('Input-Ext Allocators'!J$8:J$63,'Input-Ext Allocators'!$B$8:$B$63,$F113))*$D113</f>
        <v>0</v>
      </c>
      <c r="N113" s="143">
        <f ca="1">IFERROR(INDEX(N$269:N$305,MATCH($F113,$B$269:$B$305,0))/INDEX($D$269:$D$305,MATCH($F113,$B$269:$B$305,0)),SUMIFS('Input-Ext Allocators'!K$8:K$63,'Input-Ext Allocators'!$B$8:$B$63,$F113))*$D113</f>
        <v>0</v>
      </c>
      <c r="O113" s="143">
        <f ca="1">IFERROR(INDEX(O$269:O$305,MATCH($F113,$B$269:$B$305,0))/INDEX($D$269:$D$305,MATCH($F113,$B$269:$B$305,0)),SUMIFS('Input-Ext Allocators'!L$8:L$63,'Input-Ext Allocators'!$B$8:$B$63,$F113))*$D113</f>
        <v>0</v>
      </c>
      <c r="P113" s="143">
        <f ca="1">IFERROR(INDEX(P$269:P$305,MATCH($F113,$B$269:$B$305,0))/INDEX($D$269:$D$305,MATCH($F113,$B$269:$B$305,0)),SUMIFS('Input-Ext Allocators'!M$8:M$63,'Input-Ext Allocators'!$B$8:$B$63,$F113))*$D113</f>
        <v>0</v>
      </c>
      <c r="Q113" s="143">
        <f ca="1">IFERROR(INDEX(Q$269:Q$305,MATCH($F113,$B$269:$B$305,0))/INDEX($D$269:$D$305,MATCH($F113,$B$269:$B$305,0)),SUMIFS('Input-Ext Allocators'!N$8:N$63,'Input-Ext Allocators'!$B$8:$B$63,$F113))*$D113</f>
        <v>0</v>
      </c>
      <c r="R113" s="143">
        <f ca="1">IFERROR(INDEX(R$269:R$305,MATCH($F113,$B$269:$B$305,0))/INDEX($D$269:$D$305,MATCH($F113,$B$269:$B$305,0)),SUMIFS('Input-Ext Allocators'!O$8:O$63,'Input-Ext Allocators'!$B$8:$B$63,$F113))*$D113</f>
        <v>0</v>
      </c>
      <c r="S113" s="143">
        <f ca="1">IFERROR(INDEX(S$269:S$305,MATCH($F113,$B$269:$B$305,0))/INDEX($D$269:$D$305,MATCH($F113,$B$269:$B$305,0)),SUMIFS('Input-Ext Allocators'!P$8:P$63,'Input-Ext Allocators'!$B$8:$B$63,$F113))*$D113</f>
        <v>0</v>
      </c>
      <c r="T113" s="143">
        <f ca="1">IFERROR(INDEX(T$269:T$305,MATCH($F113,$B$269:$B$305,0))/INDEX($D$269:$D$305,MATCH($F113,$B$269:$B$305,0)),SUMIFS('Input-Ext Allocators'!Q$8:Q$63,'Input-Ext Allocators'!$B$8:$B$63,$F113))*$D113</f>
        <v>0</v>
      </c>
      <c r="U113" s="143">
        <f ca="1">IFERROR(INDEX(U$269:U$305,MATCH($F113,$B$269:$B$305,0))/INDEX($D$269:$D$305,MATCH($F113,$B$269:$B$305,0)),SUMIFS('Input-Ext Allocators'!R$8:R$63,'Input-Ext Allocators'!$B$8:$B$63,$F113))*$D113</f>
        <v>0</v>
      </c>
      <c r="V113" s="143">
        <f ca="1">IFERROR(INDEX(V$269:V$305,MATCH($F113,$B$269:$B$305,0))/INDEX($D$269:$D$305,MATCH($F113,$B$269:$B$305,0)),SUMIFS('Input-Ext Allocators'!S$8:S$63,'Input-Ext Allocators'!$B$8:$B$63,$F113))*$D113</f>
        <v>0</v>
      </c>
      <c r="W113" s="143">
        <f ca="1">IFERROR(INDEX(W$269:W$305,MATCH($F113,$B$269:$B$305,0))/INDEX($D$269:$D$305,MATCH($F113,$B$269:$B$305,0)),SUMIFS('Input-Ext Allocators'!T$8:T$63,'Input-Ext Allocators'!$B$8:$B$63,$F113))*$D113</f>
        <v>0</v>
      </c>
      <c r="X113" s="143">
        <f ca="1">IFERROR(INDEX(X$269:X$305,MATCH($F113,$B$269:$B$305,0))/INDEX($D$269:$D$305,MATCH($F113,$B$269:$B$305,0)),SUMIFS('Input-Ext Allocators'!U$8:U$63,'Input-Ext Allocators'!$B$8:$B$63,$F113))*$D113</f>
        <v>0</v>
      </c>
      <c r="Y113" s="143">
        <f ca="1">IFERROR(INDEX(Y$269:Y$305,MATCH($F113,$B$269:$B$305,0))/INDEX($D$269:$D$305,MATCH($F113,$B$269:$B$305,0)),SUMIFS('Input-Ext Allocators'!V$8:V$63,'Input-Ext Allocators'!$B$8:$B$63,$F113))*$D113</f>
        <v>0</v>
      </c>
      <c r="Z113" s="143">
        <f ca="1">IFERROR(INDEX(Z$269:Z$305,MATCH($F113,$B$269:$B$305,0))/INDEX($D$269:$D$305,MATCH($F113,$B$269:$B$305,0)),SUMIFS('Input-Ext Allocators'!W$8:W$63,'Input-Ext Allocators'!$B$8:$B$63,$F113))*$D113</f>
        <v>0</v>
      </c>
    </row>
    <row r="114" spans="1:26">
      <c r="A114" s="113">
        <f>IF(ISBLANK('Input-Accounts'!A114),"",'Input-Accounts'!A114)</f>
        <v>97</v>
      </c>
      <c r="B114" s="79" t="str">
        <f>IF(ISBLANK('Input-Accounts'!B114),"",'Input-Accounts'!B114)</f>
        <v>Total Other Rate Base Items</v>
      </c>
      <c r="C114" s="113" t="str">
        <f>IF(ISBLANK('Input-Accounts'!C114),"",'Input-Accounts'!C114)</f>
        <v/>
      </c>
      <c r="D114" s="144">
        <f ca="1">SUBTOTAL(9,D110:D113)</f>
        <v>0</v>
      </c>
      <c r="E114" s="143">
        <f t="shared" ca="1" si="19"/>
        <v>0</v>
      </c>
      <c r="G114" s="144">
        <f t="shared" ref="G114:Z114" ca="1" si="27">SUBTOTAL(9,G110:G113)</f>
        <v>0</v>
      </c>
      <c r="H114" s="144">
        <f t="shared" ca="1" si="27"/>
        <v>0</v>
      </c>
      <c r="I114" s="144">
        <f t="shared" ca="1" si="27"/>
        <v>0</v>
      </c>
      <c r="J114" s="144">
        <f t="shared" ca="1" si="27"/>
        <v>0</v>
      </c>
      <c r="K114" s="144">
        <f t="shared" ca="1" si="27"/>
        <v>0</v>
      </c>
      <c r="L114" s="144">
        <f t="shared" ca="1" si="27"/>
        <v>0</v>
      </c>
      <c r="M114" s="144">
        <f t="shared" ca="1" si="27"/>
        <v>0</v>
      </c>
      <c r="N114" s="144">
        <f t="shared" ca="1" si="27"/>
        <v>0</v>
      </c>
      <c r="O114" s="144">
        <f t="shared" ca="1" si="27"/>
        <v>0</v>
      </c>
      <c r="P114" s="144">
        <f t="shared" ca="1" si="27"/>
        <v>0</v>
      </c>
      <c r="Q114" s="144">
        <f t="shared" ca="1" si="27"/>
        <v>0</v>
      </c>
      <c r="R114" s="144">
        <f t="shared" ca="1" si="27"/>
        <v>0</v>
      </c>
      <c r="S114" s="144">
        <f t="shared" ca="1" si="27"/>
        <v>0</v>
      </c>
      <c r="T114" s="144">
        <f t="shared" ca="1" si="27"/>
        <v>0</v>
      </c>
      <c r="U114" s="144">
        <f t="shared" ca="1" si="27"/>
        <v>0</v>
      </c>
      <c r="V114" s="144">
        <f t="shared" ca="1" si="27"/>
        <v>0</v>
      </c>
      <c r="W114" s="144">
        <f t="shared" ca="1" si="27"/>
        <v>0</v>
      </c>
      <c r="X114" s="144">
        <f t="shared" ca="1" si="27"/>
        <v>0</v>
      </c>
      <c r="Y114" s="144">
        <f t="shared" ca="1" si="27"/>
        <v>0</v>
      </c>
      <c r="Z114" s="144">
        <f t="shared" ca="1" si="27"/>
        <v>0</v>
      </c>
    </row>
    <row r="115" spans="1:26">
      <c r="A115" s="113" t="str">
        <f>IF(ISBLANK('Input-Accounts'!A115),"",'Input-Accounts'!A115)</f>
        <v/>
      </c>
      <c r="B115" s="79" t="str">
        <f>IF(ISBLANK('Input-Accounts'!B115),"",'Input-Accounts'!B115)</f>
        <v/>
      </c>
      <c r="C115" s="113" t="str">
        <f>IF(ISBLANK('Input-Accounts'!C115),"",'Input-Accounts'!C115)</f>
        <v/>
      </c>
      <c r="D115" s="113"/>
      <c r="E115" s="14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spans="1:26" ht="15" thickBot="1">
      <c r="A116" s="113">
        <f>IF(ISBLANK('Input-Accounts'!A116),"",'Input-Accounts'!A116)</f>
        <v>98</v>
      </c>
      <c r="B116" s="127" t="str">
        <f>IF(ISBLANK('Input-Accounts'!B116),"",'Input-Accounts'!B116)</f>
        <v>TOTAL RATE BASE</v>
      </c>
      <c r="C116" s="113" t="str">
        <f>IF(ISBLANK('Input-Accounts'!C116),"",'Input-Accounts'!C116)</f>
        <v/>
      </c>
      <c r="D116" s="75">
        <f ca="1">SUBTOTAL(9,D11:D115)</f>
        <v>675143.09933819401</v>
      </c>
      <c r="E116" s="143">
        <f t="shared" ref="E116:E123" ca="1" si="28">IFERROR(IF(D116="","",IF(D116=0,0,IF(ABS(D116-SUM($G116:$Z116))&lt;Check_Limit,0,1))),1)</f>
        <v>0</v>
      </c>
      <c r="G116" s="75">
        <f t="shared" ref="G116:Z116" ca="1" si="29">SUBTOTAL(9,G11:G115)</f>
        <v>67976.690003328491</v>
      </c>
      <c r="H116" s="75">
        <f t="shared" ca="1" si="29"/>
        <v>48100.159142989723</v>
      </c>
      <c r="I116" s="75">
        <f t="shared" ca="1" si="29"/>
        <v>6370.0745970270045</v>
      </c>
      <c r="J116" s="75">
        <f t="shared" ca="1" si="29"/>
        <v>8732.2835818079529</v>
      </c>
      <c r="K116" s="75">
        <f t="shared" ca="1" si="29"/>
        <v>1097.5597462568737</v>
      </c>
      <c r="L116" s="75">
        <f t="shared" ca="1" si="29"/>
        <v>447344.48835549213</v>
      </c>
      <c r="M116" s="75">
        <f t="shared" ca="1" si="29"/>
        <v>95521.84391129174</v>
      </c>
      <c r="N116" s="75">
        <f t="shared" ca="1" si="29"/>
        <v>0</v>
      </c>
      <c r="O116" s="75">
        <f t="shared" ca="1" si="29"/>
        <v>0</v>
      </c>
      <c r="P116" s="75">
        <f t="shared" ca="1" si="29"/>
        <v>0</v>
      </c>
      <c r="Q116" s="75">
        <f t="shared" ca="1" si="29"/>
        <v>0</v>
      </c>
      <c r="R116" s="75">
        <f t="shared" ca="1" si="29"/>
        <v>0</v>
      </c>
      <c r="S116" s="75">
        <f t="shared" ca="1" si="29"/>
        <v>0</v>
      </c>
      <c r="T116" s="75">
        <f t="shared" ca="1" si="29"/>
        <v>0</v>
      </c>
      <c r="U116" s="75">
        <f t="shared" ca="1" si="29"/>
        <v>0</v>
      </c>
      <c r="V116" s="75">
        <f t="shared" ca="1" si="29"/>
        <v>0</v>
      </c>
      <c r="W116" s="75">
        <f t="shared" ca="1" si="29"/>
        <v>0</v>
      </c>
      <c r="X116" s="75">
        <f t="shared" ca="1" si="29"/>
        <v>0</v>
      </c>
      <c r="Y116" s="75">
        <f t="shared" ca="1" si="29"/>
        <v>0</v>
      </c>
      <c r="Z116" s="75">
        <f t="shared" ca="1" si="29"/>
        <v>0</v>
      </c>
    </row>
    <row r="117" spans="1:26" ht="15" thickTop="1">
      <c r="A117" s="113" t="str">
        <f>IF(ISBLANK('Input-Accounts'!A117),"",'Input-Accounts'!A117)</f>
        <v/>
      </c>
      <c r="B117" s="79" t="str">
        <f>IF(ISBLANK('Input-Accounts'!B117),"",'Input-Accounts'!B117)</f>
        <v/>
      </c>
      <c r="C117" s="113" t="str">
        <f>IF(ISBLANK('Input-Accounts'!C117),"",'Input-Accounts'!C117)</f>
        <v/>
      </c>
      <c r="D117" s="143"/>
      <c r="E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</row>
    <row r="118" spans="1:26">
      <c r="A118" s="113">
        <f>IF(ISBLANK('Input-Accounts'!A118),"",'Input-Accounts'!A118)</f>
        <v>99</v>
      </c>
      <c r="B118" s="81" t="str">
        <f>IF(ISBLANK('Input-Accounts'!B118),"",'Input-Accounts'!B118)</f>
        <v>OPERATION AND MAINTENANCE EXPENSE</v>
      </c>
      <c r="C118" s="113" t="str">
        <f>IF(ISBLANK('Input-Accounts'!C118),"",'Input-Accounts'!C118)</f>
        <v/>
      </c>
      <c r="D118" s="143"/>
      <c r="E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</row>
    <row r="119" spans="1:26">
      <c r="A119" s="113">
        <f>IF(ISBLANK('Input-Accounts'!A119),"",'Input-Accounts'!A119)</f>
        <v>100</v>
      </c>
      <c r="B119" s="81" t="str">
        <f>IF(ISBLANK('Input-Accounts'!B119),"",'Input-Accounts'!B119)</f>
        <v>Production, Storage, LNG, Transmission, and Distribution Expense</v>
      </c>
      <c r="C119" s="113" t="str">
        <f>IF(ISBLANK('Input-Accounts'!C119),"",'Input-Accounts'!C119)</f>
        <v/>
      </c>
      <c r="D119" s="143"/>
      <c r="E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</row>
    <row r="120" spans="1:26" outlineLevel="1">
      <c r="A120" s="113">
        <f>IF(ISBLANK('Input-Accounts'!A120),"",'Input-Accounts'!A120)</f>
        <v>101</v>
      </c>
      <c r="B120" s="81" t="str">
        <f>IF(ISBLANK('Input-Accounts'!B120),"",'Input-Accounts'!B120)</f>
        <v>Other Gas Supply Expenses</v>
      </c>
      <c r="C120" s="113" t="str">
        <f>IF(ISBLANK('Input-Accounts'!C120),"",'Input-Accounts'!C120)</f>
        <v/>
      </c>
      <c r="D120" s="143"/>
      <c r="E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</row>
    <row r="121" spans="1:26" outlineLevel="1">
      <c r="A121" s="113">
        <f>IF(ISBLANK('Input-Accounts'!A121),"",'Input-Accounts'!A121)</f>
        <v>102</v>
      </c>
      <c r="B121" s="17" t="str">
        <f>IF(ISBLANK('Input-Accounts'!B121),"",'Input-Accounts'!B121)</f>
        <v>Other Gas Supply Expenses</v>
      </c>
      <c r="C121" s="113">
        <f>IF(ISBLANK('Input-Accounts'!C121),"",'Input-Accounts'!C121)</f>
        <v>813</v>
      </c>
      <c r="D121" s="143">
        <f t="shared" ref="D121:D122" ca="1" si="30">INDIRECT("Classification!"&amp;$D$5&amp;ROW())</f>
        <v>0</v>
      </c>
      <c r="E121" s="143">
        <f t="shared" ca="1" si="28"/>
        <v>0</v>
      </c>
      <c r="F121" s="89" t="str" cm="1">
        <f t="array" aca="1" ref="F121" ca="1">IF(D121=0,"-",IF('Input-Accounts'!$E121&lt;&gt;0,'Input-Accounts'!$E121,INDEX('Input-Accounts'!$H121:$J121,,MATCH($F$6,'Input-Accounts'!$H$6:$J$6,0))))</f>
        <v>-</v>
      </c>
      <c r="G121" s="143">
        <f ca="1">IFERROR(INDEX(G$269:G$305,MATCH($F121,$B$269:$B$305,0))/INDEX($D$269:$D$305,MATCH($F121,$B$269:$B$305,0)),SUMIFS('Input-Ext Allocators'!D$8:D$63,'Input-Ext Allocators'!$B$8:$B$63,$F121))*$D121</f>
        <v>0</v>
      </c>
      <c r="H121" s="143">
        <f ca="1">IFERROR(INDEX(H$269:H$305,MATCH($F121,$B$269:$B$305,0))/INDEX($D$269:$D$305,MATCH($F121,$B$269:$B$305,0)),SUMIFS('Input-Ext Allocators'!E$8:E$63,'Input-Ext Allocators'!$B$8:$B$63,$F121))*$D121</f>
        <v>0</v>
      </c>
      <c r="I121" s="143">
        <f ca="1">IFERROR(INDEX(I$269:I$305,MATCH($F121,$B$269:$B$305,0))/INDEX($D$269:$D$305,MATCH($F121,$B$269:$B$305,0)),SUMIFS('Input-Ext Allocators'!F$8:F$63,'Input-Ext Allocators'!$B$8:$B$63,$F121))*$D121</f>
        <v>0</v>
      </c>
      <c r="J121" s="143">
        <f ca="1">IFERROR(INDEX(J$269:J$305,MATCH($F121,$B$269:$B$305,0))/INDEX($D$269:$D$305,MATCH($F121,$B$269:$B$305,0)),SUMIFS('Input-Ext Allocators'!G$8:G$63,'Input-Ext Allocators'!$B$8:$B$63,$F121))*$D121</f>
        <v>0</v>
      </c>
      <c r="K121" s="143">
        <f ca="1">IFERROR(INDEX(K$269:K$305,MATCH($F121,$B$269:$B$305,0))/INDEX($D$269:$D$305,MATCH($F121,$B$269:$B$305,0)),SUMIFS('Input-Ext Allocators'!H$8:H$63,'Input-Ext Allocators'!$B$8:$B$63,$F121))*$D121</f>
        <v>0</v>
      </c>
      <c r="L121" s="143">
        <f ca="1">IFERROR(INDEX(L$269:L$305,MATCH($F121,$B$269:$B$305,0))/INDEX($D$269:$D$305,MATCH($F121,$B$269:$B$305,0)),SUMIFS('Input-Ext Allocators'!I$8:I$63,'Input-Ext Allocators'!$B$8:$B$63,$F121))*$D121</f>
        <v>0</v>
      </c>
      <c r="M121" s="143">
        <f ca="1">IFERROR(INDEX(M$269:M$305,MATCH($F121,$B$269:$B$305,0))/INDEX($D$269:$D$305,MATCH($F121,$B$269:$B$305,0)),SUMIFS('Input-Ext Allocators'!J$8:J$63,'Input-Ext Allocators'!$B$8:$B$63,$F121))*$D121</f>
        <v>0</v>
      </c>
      <c r="N121" s="143">
        <f ca="1">IFERROR(INDEX(N$269:N$305,MATCH($F121,$B$269:$B$305,0))/INDEX($D$269:$D$305,MATCH($F121,$B$269:$B$305,0)),SUMIFS('Input-Ext Allocators'!K$8:K$63,'Input-Ext Allocators'!$B$8:$B$63,$F121))*$D121</f>
        <v>0</v>
      </c>
      <c r="O121" s="143">
        <f ca="1">IFERROR(INDEX(O$269:O$305,MATCH($F121,$B$269:$B$305,0))/INDEX($D$269:$D$305,MATCH($F121,$B$269:$B$305,0)),SUMIFS('Input-Ext Allocators'!L$8:L$63,'Input-Ext Allocators'!$B$8:$B$63,$F121))*$D121</f>
        <v>0</v>
      </c>
      <c r="P121" s="143">
        <f ca="1">IFERROR(INDEX(P$269:P$305,MATCH($F121,$B$269:$B$305,0))/INDEX($D$269:$D$305,MATCH($F121,$B$269:$B$305,0)),SUMIFS('Input-Ext Allocators'!M$8:M$63,'Input-Ext Allocators'!$B$8:$B$63,$F121))*$D121</f>
        <v>0</v>
      </c>
      <c r="Q121" s="143">
        <f ca="1">IFERROR(INDEX(Q$269:Q$305,MATCH($F121,$B$269:$B$305,0))/INDEX($D$269:$D$305,MATCH($F121,$B$269:$B$305,0)),SUMIFS('Input-Ext Allocators'!N$8:N$63,'Input-Ext Allocators'!$B$8:$B$63,$F121))*$D121</f>
        <v>0</v>
      </c>
      <c r="R121" s="143">
        <f ca="1">IFERROR(INDEX(R$269:R$305,MATCH($F121,$B$269:$B$305,0))/INDEX($D$269:$D$305,MATCH($F121,$B$269:$B$305,0)),SUMIFS('Input-Ext Allocators'!O$8:O$63,'Input-Ext Allocators'!$B$8:$B$63,$F121))*$D121</f>
        <v>0</v>
      </c>
      <c r="S121" s="143">
        <f ca="1">IFERROR(INDEX(S$269:S$305,MATCH($F121,$B$269:$B$305,0))/INDEX($D$269:$D$305,MATCH($F121,$B$269:$B$305,0)),SUMIFS('Input-Ext Allocators'!P$8:P$63,'Input-Ext Allocators'!$B$8:$B$63,$F121))*$D121</f>
        <v>0</v>
      </c>
      <c r="T121" s="143">
        <f ca="1">IFERROR(INDEX(T$269:T$305,MATCH($F121,$B$269:$B$305,0))/INDEX($D$269:$D$305,MATCH($F121,$B$269:$B$305,0)),SUMIFS('Input-Ext Allocators'!Q$8:Q$63,'Input-Ext Allocators'!$B$8:$B$63,$F121))*$D121</f>
        <v>0</v>
      </c>
      <c r="U121" s="143">
        <f ca="1">IFERROR(INDEX(U$269:U$305,MATCH($F121,$B$269:$B$305,0))/INDEX($D$269:$D$305,MATCH($F121,$B$269:$B$305,0)),SUMIFS('Input-Ext Allocators'!R$8:R$63,'Input-Ext Allocators'!$B$8:$B$63,$F121))*$D121</f>
        <v>0</v>
      </c>
      <c r="V121" s="143">
        <f ca="1">IFERROR(INDEX(V$269:V$305,MATCH($F121,$B$269:$B$305,0))/INDEX($D$269:$D$305,MATCH($F121,$B$269:$B$305,0)),SUMIFS('Input-Ext Allocators'!S$8:S$63,'Input-Ext Allocators'!$B$8:$B$63,$F121))*$D121</f>
        <v>0</v>
      </c>
      <c r="W121" s="143">
        <f ca="1">IFERROR(INDEX(W$269:W$305,MATCH($F121,$B$269:$B$305,0))/INDEX($D$269:$D$305,MATCH($F121,$B$269:$B$305,0)),SUMIFS('Input-Ext Allocators'!T$8:T$63,'Input-Ext Allocators'!$B$8:$B$63,$F121))*$D121</f>
        <v>0</v>
      </c>
      <c r="X121" s="143">
        <f ca="1">IFERROR(INDEX(X$269:X$305,MATCH($F121,$B$269:$B$305,0))/INDEX($D$269:$D$305,MATCH($F121,$B$269:$B$305,0)),SUMIFS('Input-Ext Allocators'!U$8:U$63,'Input-Ext Allocators'!$B$8:$B$63,$F121))*$D121</f>
        <v>0</v>
      </c>
      <c r="Y121" s="143">
        <f ca="1">IFERROR(INDEX(Y$269:Y$305,MATCH($F121,$B$269:$B$305,0))/INDEX($D$269:$D$305,MATCH($F121,$B$269:$B$305,0)),SUMIFS('Input-Ext Allocators'!V$8:V$63,'Input-Ext Allocators'!$B$8:$B$63,$F121))*$D121</f>
        <v>0</v>
      </c>
      <c r="Z121" s="143">
        <f ca="1">IFERROR(INDEX(Z$269:Z$305,MATCH($F121,$B$269:$B$305,0))/INDEX($D$269:$D$305,MATCH($F121,$B$269:$B$305,0)),SUMIFS('Input-Ext Allocators'!W$8:W$63,'Input-Ext Allocators'!$B$8:$B$63,$F121))*$D121</f>
        <v>0</v>
      </c>
    </row>
    <row r="122" spans="1:26" outlineLevel="1">
      <c r="A122" s="113">
        <f>IF(ISBLANK('Input-Accounts'!A122),"",'Input-Accounts'!A122)</f>
        <v>103</v>
      </c>
      <c r="B122" s="17" t="str">
        <f>IF(ISBLANK('Input-Accounts'!B122),"",'Input-Accounts'!B122)</f>
        <v>Reserved</v>
      </c>
      <c r="C122" s="113" t="str">
        <f>IF(ISBLANK('Input-Accounts'!C122),"",'Input-Accounts'!C122)</f>
        <v/>
      </c>
      <c r="D122" s="143">
        <f t="shared" ca="1" si="30"/>
        <v>0</v>
      </c>
      <c r="E122" s="143">
        <f t="shared" ca="1" si="28"/>
        <v>0</v>
      </c>
      <c r="F122" s="89" t="str" cm="1">
        <f t="array" aca="1" ref="F122" ca="1">IF(D122=0,"-",IF('Input-Accounts'!$E122&lt;&gt;0,'Input-Accounts'!$E122,INDEX('Input-Accounts'!$H122:$J122,,MATCH($F$6,'Input-Accounts'!$H$6:$J$6,0))))</f>
        <v>-</v>
      </c>
      <c r="G122" s="143">
        <f ca="1">IFERROR(INDEX(G$269:G$305,MATCH($F122,$B$269:$B$305,0))/INDEX($D$269:$D$305,MATCH($F122,$B$269:$B$305,0)),SUMIFS('Input-Ext Allocators'!D$8:D$63,'Input-Ext Allocators'!$B$8:$B$63,$F122))*$D122</f>
        <v>0</v>
      </c>
      <c r="H122" s="143">
        <f ca="1">IFERROR(INDEX(H$269:H$305,MATCH($F122,$B$269:$B$305,0))/INDEX($D$269:$D$305,MATCH($F122,$B$269:$B$305,0)),SUMIFS('Input-Ext Allocators'!E$8:E$63,'Input-Ext Allocators'!$B$8:$B$63,$F122))*$D122</f>
        <v>0</v>
      </c>
      <c r="I122" s="143">
        <f ca="1">IFERROR(INDEX(I$269:I$305,MATCH($F122,$B$269:$B$305,0))/INDEX($D$269:$D$305,MATCH($F122,$B$269:$B$305,0)),SUMIFS('Input-Ext Allocators'!F$8:F$63,'Input-Ext Allocators'!$B$8:$B$63,$F122))*$D122</f>
        <v>0</v>
      </c>
      <c r="J122" s="143">
        <f ca="1">IFERROR(INDEX(J$269:J$305,MATCH($F122,$B$269:$B$305,0))/INDEX($D$269:$D$305,MATCH($F122,$B$269:$B$305,0)),SUMIFS('Input-Ext Allocators'!G$8:G$63,'Input-Ext Allocators'!$B$8:$B$63,$F122))*$D122</f>
        <v>0</v>
      </c>
      <c r="K122" s="143">
        <f ca="1">IFERROR(INDEX(K$269:K$305,MATCH($F122,$B$269:$B$305,0))/INDEX($D$269:$D$305,MATCH($F122,$B$269:$B$305,0)),SUMIFS('Input-Ext Allocators'!H$8:H$63,'Input-Ext Allocators'!$B$8:$B$63,$F122))*$D122</f>
        <v>0</v>
      </c>
      <c r="L122" s="143">
        <f ca="1">IFERROR(INDEX(L$269:L$305,MATCH($F122,$B$269:$B$305,0))/INDEX($D$269:$D$305,MATCH($F122,$B$269:$B$305,0)),SUMIFS('Input-Ext Allocators'!I$8:I$63,'Input-Ext Allocators'!$B$8:$B$63,$F122))*$D122</f>
        <v>0</v>
      </c>
      <c r="M122" s="143">
        <f ca="1">IFERROR(INDEX(M$269:M$305,MATCH($F122,$B$269:$B$305,0))/INDEX($D$269:$D$305,MATCH($F122,$B$269:$B$305,0)),SUMIFS('Input-Ext Allocators'!J$8:J$63,'Input-Ext Allocators'!$B$8:$B$63,$F122))*$D122</f>
        <v>0</v>
      </c>
      <c r="N122" s="143">
        <f ca="1">IFERROR(INDEX(N$269:N$305,MATCH($F122,$B$269:$B$305,0))/INDEX($D$269:$D$305,MATCH($F122,$B$269:$B$305,0)),SUMIFS('Input-Ext Allocators'!K$8:K$63,'Input-Ext Allocators'!$B$8:$B$63,$F122))*$D122</f>
        <v>0</v>
      </c>
      <c r="O122" s="143"/>
      <c r="P122" s="143">
        <f ca="1">IFERROR(INDEX(P$269:P$305,MATCH($F122,$B$269:$B$305,0))/INDEX($D$269:$D$305,MATCH($F122,$B$269:$B$305,0)),SUMIFS('Input-Ext Allocators'!M$8:M$63,'Input-Ext Allocators'!$B$8:$B$63,$F122))*$D122</f>
        <v>0</v>
      </c>
      <c r="Q122" s="143">
        <f ca="1">IFERROR(INDEX(Q$269:Q$305,MATCH($F122,$B$269:$B$305,0))/INDEX($D$269:$D$305,MATCH($F122,$B$269:$B$305,0)),SUMIFS('Input-Ext Allocators'!N$8:N$63,'Input-Ext Allocators'!$B$8:$B$63,$F122))*$D122</f>
        <v>0</v>
      </c>
      <c r="R122" s="143">
        <f ca="1">IFERROR(INDEX(R$269:R$305,MATCH($F122,$B$269:$B$305,0))/INDEX($D$269:$D$305,MATCH($F122,$B$269:$B$305,0)),SUMIFS('Input-Ext Allocators'!O$8:O$63,'Input-Ext Allocators'!$B$8:$B$63,$F122))*$D122</f>
        <v>0</v>
      </c>
      <c r="S122" s="143">
        <f ca="1">IFERROR(INDEX(S$269:S$305,MATCH($F122,$B$269:$B$305,0))/INDEX($D$269:$D$305,MATCH($F122,$B$269:$B$305,0)),SUMIFS('Input-Ext Allocators'!P$8:P$63,'Input-Ext Allocators'!$B$8:$B$63,$F122))*$D122</f>
        <v>0</v>
      </c>
      <c r="T122" s="143">
        <f ca="1">IFERROR(INDEX(T$269:T$305,MATCH($F122,$B$269:$B$305,0))/INDEX($D$269:$D$305,MATCH($F122,$B$269:$B$305,0)),SUMIFS('Input-Ext Allocators'!Q$8:Q$63,'Input-Ext Allocators'!$B$8:$B$63,$F122))*$D122</f>
        <v>0</v>
      </c>
      <c r="U122" s="143">
        <f ca="1">IFERROR(INDEX(U$269:U$305,MATCH($F122,$B$269:$B$305,0))/INDEX($D$269:$D$305,MATCH($F122,$B$269:$B$305,0)),SUMIFS('Input-Ext Allocators'!R$8:R$63,'Input-Ext Allocators'!$B$8:$B$63,$F122))*$D122</f>
        <v>0</v>
      </c>
      <c r="V122" s="143">
        <f ca="1">IFERROR(INDEX(V$269:V$305,MATCH($F122,$B$269:$B$305,0))/INDEX($D$269:$D$305,MATCH($F122,$B$269:$B$305,0)),SUMIFS('Input-Ext Allocators'!S$8:S$63,'Input-Ext Allocators'!$B$8:$B$63,$F122))*$D122</f>
        <v>0</v>
      </c>
      <c r="W122" s="143">
        <f ca="1">IFERROR(INDEX(W$269:W$305,MATCH($F122,$B$269:$B$305,0))/INDEX($D$269:$D$305,MATCH($F122,$B$269:$B$305,0)),SUMIFS('Input-Ext Allocators'!T$8:T$63,'Input-Ext Allocators'!$B$8:$B$63,$F122))*$D122</f>
        <v>0</v>
      </c>
      <c r="X122" s="143">
        <f ca="1">IFERROR(INDEX(X$269:X$305,MATCH($F122,$B$269:$B$305,0))/INDEX($D$269:$D$305,MATCH($F122,$B$269:$B$305,0)),SUMIFS('Input-Ext Allocators'!U$8:U$63,'Input-Ext Allocators'!$B$8:$B$63,$F122))*$D122</f>
        <v>0</v>
      </c>
      <c r="Y122" s="143">
        <f ca="1">IFERROR(INDEX(Y$269:Y$305,MATCH($F122,$B$269:$B$305,0))/INDEX($D$269:$D$305,MATCH($F122,$B$269:$B$305,0)),SUMIFS('Input-Ext Allocators'!V$8:V$63,'Input-Ext Allocators'!$B$8:$B$63,$F122))*$D122</f>
        <v>0</v>
      </c>
      <c r="Z122" s="143">
        <f ca="1">IFERROR(INDEX(Z$269:Z$305,MATCH($F122,$B$269:$B$305,0))/INDEX($D$269:$D$305,MATCH($F122,$B$269:$B$305,0)),SUMIFS('Input-Ext Allocators'!W$8:W$63,'Input-Ext Allocators'!$B$8:$B$63,$F122))*$D122</f>
        <v>0</v>
      </c>
    </row>
    <row r="123" spans="1:26" outlineLevel="1">
      <c r="A123" s="113">
        <f>IF(ISBLANK('Input-Accounts'!A123),"",'Input-Accounts'!A123)</f>
        <v>104</v>
      </c>
      <c r="B123" s="79" t="str">
        <f>IF(ISBLANK('Input-Accounts'!B123),"",'Input-Accounts'!B123)</f>
        <v>Subtotal - Other Gas Supply Expenses</v>
      </c>
      <c r="C123" s="113" t="str">
        <f>IF(ISBLANK('Input-Accounts'!C123),"",'Input-Accounts'!C123)</f>
        <v/>
      </c>
      <c r="D123" s="144">
        <f ca="1">SUBTOTAL(9,D121:D122)</f>
        <v>0</v>
      </c>
      <c r="E123" s="143">
        <f t="shared" ca="1" si="28"/>
        <v>0</v>
      </c>
      <c r="G123" s="144">
        <f t="shared" ref="G123:Z123" ca="1" si="31">SUBTOTAL(9,G121:G122)</f>
        <v>0</v>
      </c>
      <c r="H123" s="144">
        <f t="shared" ca="1" si="31"/>
        <v>0</v>
      </c>
      <c r="I123" s="144">
        <f t="shared" ca="1" si="31"/>
        <v>0</v>
      </c>
      <c r="J123" s="144">
        <f t="shared" ca="1" si="31"/>
        <v>0</v>
      </c>
      <c r="K123" s="144">
        <f t="shared" ca="1" si="31"/>
        <v>0</v>
      </c>
      <c r="L123" s="144">
        <f t="shared" ca="1" si="31"/>
        <v>0</v>
      </c>
      <c r="M123" s="144">
        <f t="shared" ca="1" si="31"/>
        <v>0</v>
      </c>
      <c r="N123" s="144">
        <f t="shared" ca="1" si="31"/>
        <v>0</v>
      </c>
      <c r="O123" s="144">
        <f t="shared" ca="1" si="31"/>
        <v>0</v>
      </c>
      <c r="P123" s="144">
        <f t="shared" ca="1" si="31"/>
        <v>0</v>
      </c>
      <c r="Q123" s="144">
        <f t="shared" ca="1" si="31"/>
        <v>0</v>
      </c>
      <c r="R123" s="144">
        <f t="shared" ca="1" si="31"/>
        <v>0</v>
      </c>
      <c r="S123" s="144">
        <f t="shared" ca="1" si="31"/>
        <v>0</v>
      </c>
      <c r="T123" s="144">
        <f t="shared" ca="1" si="31"/>
        <v>0</v>
      </c>
      <c r="U123" s="144">
        <f t="shared" ca="1" si="31"/>
        <v>0</v>
      </c>
      <c r="V123" s="144">
        <f t="shared" ca="1" si="31"/>
        <v>0</v>
      </c>
      <c r="W123" s="144">
        <f t="shared" ca="1" si="31"/>
        <v>0</v>
      </c>
      <c r="X123" s="144">
        <f t="shared" ca="1" si="31"/>
        <v>0</v>
      </c>
      <c r="Y123" s="144">
        <f t="shared" ca="1" si="31"/>
        <v>0</v>
      </c>
      <c r="Z123" s="144">
        <f t="shared" ca="1" si="31"/>
        <v>0</v>
      </c>
    </row>
    <row r="124" spans="1:26" outlineLevel="1">
      <c r="A124" s="113" t="str">
        <f>IF(ISBLANK('Input-Accounts'!A124),"",'Input-Accounts'!A124)</f>
        <v/>
      </c>
      <c r="B124" s="79" t="str">
        <f>IF(ISBLANK('Input-Accounts'!B124),"",'Input-Accounts'!B124)</f>
        <v/>
      </c>
      <c r="C124" s="113" t="str">
        <f>IF(ISBLANK('Input-Accounts'!C124),"",'Input-Accounts'!C124)</f>
        <v/>
      </c>
      <c r="D124" s="143"/>
      <c r="E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</row>
    <row r="125" spans="1:26" outlineLevel="1">
      <c r="A125" s="113">
        <f>IF(ISBLANK('Input-Accounts'!A125),"",'Input-Accounts'!A125)</f>
        <v>105</v>
      </c>
      <c r="B125" s="81" t="str">
        <f>IF(ISBLANK('Input-Accounts'!B125),"",'Input-Accounts'!B125)</f>
        <v>Distribution Operation Expenses</v>
      </c>
      <c r="C125" s="113" t="str">
        <f>IF(ISBLANK('Input-Accounts'!C125),"",'Input-Accounts'!C125)</f>
        <v/>
      </c>
      <c r="D125" s="143"/>
      <c r="E125" s="143"/>
      <c r="F125" s="89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</row>
    <row r="126" spans="1:26" outlineLevel="1">
      <c r="A126" s="113">
        <f>IF(ISBLANK('Input-Accounts'!A126),"",'Input-Accounts'!A126)</f>
        <v>106</v>
      </c>
      <c r="B126" s="17" t="str">
        <f>IF(ISBLANK('Input-Accounts'!B126),"",'Input-Accounts'!B126)</f>
        <v>Operation supervision and engineering</v>
      </c>
      <c r="C126" s="113">
        <f>IF(ISBLANK('Input-Accounts'!C126),"",'Input-Accounts'!C126)</f>
        <v>870</v>
      </c>
      <c r="D126" s="143">
        <f t="shared" ref="D126:D136" ca="1" si="32">INDIRECT("Classification!"&amp;$D$5&amp;ROW())</f>
        <v>0</v>
      </c>
      <c r="E126" s="143">
        <f t="shared" ref="E126:E166" ca="1" si="33">IFERROR(IF(D126="","",IF(D126=0,0,IF(ABS(D126-SUM($G126:$Z126))&lt;Check_Limit,0,1))),1)</f>
        <v>0</v>
      </c>
      <c r="F126" s="89" t="str" cm="1">
        <f t="array" aca="1" ref="F126" ca="1">IF(D126=0,"-",IF('Input-Accounts'!$E126&lt;&gt;0,'Input-Accounts'!$E126,INDEX('Input-Accounts'!$H126:$J126,,MATCH($F$6,'Input-Accounts'!$H$6:$J$6,0))))</f>
        <v>-</v>
      </c>
      <c r="G126" s="143">
        <f ca="1">IFERROR(INDEX(G$269:G$305,MATCH($F126,$B$269:$B$305,0))/INDEX($D$269:$D$305,MATCH($F126,$B$269:$B$305,0)),SUMIFS('Input-Ext Allocators'!D$8:D$63,'Input-Ext Allocators'!$B$8:$B$63,$F126))*$D126</f>
        <v>0</v>
      </c>
      <c r="H126" s="143">
        <f ca="1">IFERROR(INDEX(H$269:H$305,MATCH($F126,$B$269:$B$305,0))/INDEX($D$269:$D$305,MATCH($F126,$B$269:$B$305,0)),SUMIFS('Input-Ext Allocators'!E$8:E$63,'Input-Ext Allocators'!$B$8:$B$63,$F126))*$D126</f>
        <v>0</v>
      </c>
      <c r="I126" s="143">
        <f ca="1">IFERROR(INDEX(I$269:I$305,MATCH($F126,$B$269:$B$305,0))/INDEX($D$269:$D$305,MATCH($F126,$B$269:$B$305,0)),SUMIFS('Input-Ext Allocators'!F$8:F$63,'Input-Ext Allocators'!$B$8:$B$63,$F126))*$D126</f>
        <v>0</v>
      </c>
      <c r="J126" s="143">
        <f ca="1">IFERROR(INDEX(J$269:J$305,MATCH($F126,$B$269:$B$305,0))/INDEX($D$269:$D$305,MATCH($F126,$B$269:$B$305,0)),SUMIFS('Input-Ext Allocators'!G$8:G$63,'Input-Ext Allocators'!$B$8:$B$63,$F126))*$D126</f>
        <v>0</v>
      </c>
      <c r="K126" s="143">
        <f ca="1">IFERROR(INDEX(K$269:K$305,MATCH($F126,$B$269:$B$305,0))/INDEX($D$269:$D$305,MATCH($F126,$B$269:$B$305,0)),SUMIFS('Input-Ext Allocators'!H$8:H$63,'Input-Ext Allocators'!$B$8:$B$63,$F126))*$D126</f>
        <v>0</v>
      </c>
      <c r="L126" s="143">
        <f ca="1">IFERROR(INDEX(L$269:L$305,MATCH($F126,$B$269:$B$305,0))/INDEX($D$269:$D$305,MATCH($F126,$B$269:$B$305,0)),SUMIFS('Input-Ext Allocators'!I$8:I$63,'Input-Ext Allocators'!$B$8:$B$63,$F126))*$D126</f>
        <v>0</v>
      </c>
      <c r="M126" s="143">
        <f ca="1">IFERROR(INDEX(M$269:M$305,MATCH($F126,$B$269:$B$305,0))/INDEX($D$269:$D$305,MATCH($F126,$B$269:$B$305,0)),SUMIFS('Input-Ext Allocators'!J$8:J$63,'Input-Ext Allocators'!$B$8:$B$63,$F126))*$D126</f>
        <v>0</v>
      </c>
      <c r="N126" s="143">
        <f ca="1">IFERROR(INDEX(N$269:N$305,MATCH($F126,$B$269:$B$305,0))/INDEX($D$269:$D$305,MATCH($F126,$B$269:$B$305,0)),SUMIFS('Input-Ext Allocators'!K$8:K$63,'Input-Ext Allocators'!$B$8:$B$63,$F126))*$D126</f>
        <v>0</v>
      </c>
      <c r="O126" s="143">
        <f ca="1">IFERROR(INDEX(O$269:O$305,MATCH($F126,$B$269:$B$305,0))/INDEX($D$269:$D$305,MATCH($F126,$B$269:$B$305,0)),SUMIFS('Input-Ext Allocators'!L$8:L$63,'Input-Ext Allocators'!$B$8:$B$63,$F126))*$D126</f>
        <v>0</v>
      </c>
      <c r="P126" s="143">
        <f ca="1">IFERROR(INDEX(P$269:P$305,MATCH($F126,$B$269:$B$305,0))/INDEX($D$269:$D$305,MATCH($F126,$B$269:$B$305,0)),SUMIFS('Input-Ext Allocators'!M$8:M$63,'Input-Ext Allocators'!$B$8:$B$63,$F126))*$D126</f>
        <v>0</v>
      </c>
      <c r="Q126" s="143">
        <f ca="1">IFERROR(INDEX(Q$269:Q$305,MATCH($F126,$B$269:$B$305,0))/INDEX($D$269:$D$305,MATCH($F126,$B$269:$B$305,0)),SUMIFS('Input-Ext Allocators'!N$8:N$63,'Input-Ext Allocators'!$B$8:$B$63,$F126))*$D126</f>
        <v>0</v>
      </c>
      <c r="R126" s="143">
        <f ca="1">IFERROR(INDEX(R$269:R$305,MATCH($F126,$B$269:$B$305,0))/INDEX($D$269:$D$305,MATCH($F126,$B$269:$B$305,0)),SUMIFS('Input-Ext Allocators'!O$8:O$63,'Input-Ext Allocators'!$B$8:$B$63,$F126))*$D126</f>
        <v>0</v>
      </c>
      <c r="S126" s="143">
        <f ca="1">IFERROR(INDEX(S$269:S$305,MATCH($F126,$B$269:$B$305,0))/INDEX($D$269:$D$305,MATCH($F126,$B$269:$B$305,0)),SUMIFS('Input-Ext Allocators'!P$8:P$63,'Input-Ext Allocators'!$B$8:$B$63,$F126))*$D126</f>
        <v>0</v>
      </c>
      <c r="T126" s="143">
        <f ca="1">IFERROR(INDEX(T$269:T$305,MATCH($F126,$B$269:$B$305,0))/INDEX($D$269:$D$305,MATCH($F126,$B$269:$B$305,0)),SUMIFS('Input-Ext Allocators'!Q$8:Q$63,'Input-Ext Allocators'!$B$8:$B$63,$F126))*$D126</f>
        <v>0</v>
      </c>
      <c r="U126" s="143">
        <f ca="1">IFERROR(INDEX(U$269:U$305,MATCH($F126,$B$269:$B$305,0))/INDEX($D$269:$D$305,MATCH($F126,$B$269:$B$305,0)),SUMIFS('Input-Ext Allocators'!R$8:R$63,'Input-Ext Allocators'!$B$8:$B$63,$F126))*$D126</f>
        <v>0</v>
      </c>
      <c r="V126" s="143">
        <f ca="1">IFERROR(INDEX(V$269:V$305,MATCH($F126,$B$269:$B$305,0))/INDEX($D$269:$D$305,MATCH($F126,$B$269:$B$305,0)),SUMIFS('Input-Ext Allocators'!S$8:S$63,'Input-Ext Allocators'!$B$8:$B$63,$F126))*$D126</f>
        <v>0</v>
      </c>
      <c r="W126" s="143">
        <f ca="1">IFERROR(INDEX(W$269:W$305,MATCH($F126,$B$269:$B$305,0))/INDEX($D$269:$D$305,MATCH($F126,$B$269:$B$305,0)),SUMIFS('Input-Ext Allocators'!T$8:T$63,'Input-Ext Allocators'!$B$8:$B$63,$F126))*$D126</f>
        <v>0</v>
      </c>
      <c r="X126" s="143">
        <f ca="1">IFERROR(INDEX(X$269:X$305,MATCH($F126,$B$269:$B$305,0))/INDEX($D$269:$D$305,MATCH($F126,$B$269:$B$305,0)),SUMIFS('Input-Ext Allocators'!U$8:U$63,'Input-Ext Allocators'!$B$8:$B$63,$F126))*$D126</f>
        <v>0</v>
      </c>
      <c r="Y126" s="143">
        <f ca="1">IFERROR(INDEX(Y$269:Y$305,MATCH($F126,$B$269:$B$305,0))/INDEX($D$269:$D$305,MATCH($F126,$B$269:$B$305,0)),SUMIFS('Input-Ext Allocators'!V$8:V$63,'Input-Ext Allocators'!$B$8:$B$63,$F126))*$D126</f>
        <v>0</v>
      </c>
      <c r="Z126" s="143">
        <f ca="1">IFERROR(INDEX(Z$269:Z$305,MATCH($F126,$B$269:$B$305,0))/INDEX($D$269:$D$305,MATCH($F126,$B$269:$B$305,0)),SUMIFS('Input-Ext Allocators'!W$8:W$63,'Input-Ext Allocators'!$B$8:$B$63,$F126))*$D126</f>
        <v>0</v>
      </c>
    </row>
    <row r="127" spans="1:26" outlineLevel="1">
      <c r="A127" s="113">
        <f>IF(ISBLANK('Input-Accounts'!A127),"",'Input-Accounts'!A127)</f>
        <v>107</v>
      </c>
      <c r="B127" s="17" t="str">
        <f>IF(ISBLANK('Input-Accounts'!B127),"",'Input-Accounts'!B127)</f>
        <v>Distribution load dispatching</v>
      </c>
      <c r="C127" s="113">
        <f>IF(ISBLANK('Input-Accounts'!C127),"",'Input-Accounts'!C127)</f>
        <v>871</v>
      </c>
      <c r="D127" s="143">
        <f t="shared" ca="1" si="32"/>
        <v>0</v>
      </c>
      <c r="E127" s="143">
        <f t="shared" ca="1" si="33"/>
        <v>0</v>
      </c>
      <c r="F127" s="89" t="str" cm="1">
        <f t="array" aca="1" ref="F127" ca="1">IF(D127=0,"-",IF('Input-Accounts'!$E127&lt;&gt;0,'Input-Accounts'!$E127,INDEX('Input-Accounts'!$H127:$J127,,MATCH($F$6,'Input-Accounts'!$H$6:$J$6,0))))</f>
        <v>-</v>
      </c>
      <c r="G127" s="143">
        <f ca="1">IFERROR(INDEX(G$269:G$305,MATCH($F127,$B$269:$B$305,0))/INDEX($D$269:$D$305,MATCH($F127,$B$269:$B$305,0)),SUMIFS('Input-Ext Allocators'!D$8:D$63,'Input-Ext Allocators'!$B$8:$B$63,$F127))*$D127</f>
        <v>0</v>
      </c>
      <c r="H127" s="143">
        <f ca="1">IFERROR(INDEX(H$269:H$305,MATCH($F127,$B$269:$B$305,0))/INDEX($D$269:$D$305,MATCH($F127,$B$269:$B$305,0)),SUMIFS('Input-Ext Allocators'!E$8:E$63,'Input-Ext Allocators'!$B$8:$B$63,$F127))*$D127</f>
        <v>0</v>
      </c>
      <c r="I127" s="143">
        <f ca="1">IFERROR(INDEX(I$269:I$305,MATCH($F127,$B$269:$B$305,0))/INDEX($D$269:$D$305,MATCH($F127,$B$269:$B$305,0)),SUMIFS('Input-Ext Allocators'!F$8:F$63,'Input-Ext Allocators'!$B$8:$B$63,$F127))*$D127</f>
        <v>0</v>
      </c>
      <c r="J127" s="143">
        <f ca="1">IFERROR(INDEX(J$269:J$305,MATCH($F127,$B$269:$B$305,0))/INDEX($D$269:$D$305,MATCH($F127,$B$269:$B$305,0)),SUMIFS('Input-Ext Allocators'!G$8:G$63,'Input-Ext Allocators'!$B$8:$B$63,$F127))*$D127</f>
        <v>0</v>
      </c>
      <c r="K127" s="143">
        <f ca="1">IFERROR(INDEX(K$269:K$305,MATCH($F127,$B$269:$B$305,0))/INDEX($D$269:$D$305,MATCH($F127,$B$269:$B$305,0)),SUMIFS('Input-Ext Allocators'!H$8:H$63,'Input-Ext Allocators'!$B$8:$B$63,$F127))*$D127</f>
        <v>0</v>
      </c>
      <c r="L127" s="143">
        <f ca="1">IFERROR(INDEX(L$269:L$305,MATCH($F127,$B$269:$B$305,0))/INDEX($D$269:$D$305,MATCH($F127,$B$269:$B$305,0)),SUMIFS('Input-Ext Allocators'!I$8:I$63,'Input-Ext Allocators'!$B$8:$B$63,$F127))*$D127</f>
        <v>0</v>
      </c>
      <c r="M127" s="143">
        <f ca="1">IFERROR(INDEX(M$269:M$305,MATCH($F127,$B$269:$B$305,0))/INDEX($D$269:$D$305,MATCH($F127,$B$269:$B$305,0)),SUMIFS('Input-Ext Allocators'!J$8:J$63,'Input-Ext Allocators'!$B$8:$B$63,$F127))*$D127</f>
        <v>0</v>
      </c>
      <c r="N127" s="143">
        <f ca="1">IFERROR(INDEX(N$269:N$305,MATCH($F127,$B$269:$B$305,0))/INDEX($D$269:$D$305,MATCH($F127,$B$269:$B$305,0)),SUMIFS('Input-Ext Allocators'!K$8:K$63,'Input-Ext Allocators'!$B$8:$B$63,$F127))*$D127</f>
        <v>0</v>
      </c>
      <c r="O127" s="143">
        <f ca="1">IFERROR(INDEX(O$269:O$305,MATCH($F127,$B$269:$B$305,0))/INDEX($D$269:$D$305,MATCH($F127,$B$269:$B$305,0)),SUMIFS('Input-Ext Allocators'!L$8:L$63,'Input-Ext Allocators'!$B$8:$B$63,$F127))*$D127</f>
        <v>0</v>
      </c>
      <c r="P127" s="143">
        <f ca="1">IFERROR(INDEX(P$269:P$305,MATCH($F127,$B$269:$B$305,0))/INDEX($D$269:$D$305,MATCH($F127,$B$269:$B$305,0)),SUMIFS('Input-Ext Allocators'!M$8:M$63,'Input-Ext Allocators'!$B$8:$B$63,$F127))*$D127</f>
        <v>0</v>
      </c>
      <c r="Q127" s="143">
        <f ca="1">IFERROR(INDEX(Q$269:Q$305,MATCH($F127,$B$269:$B$305,0))/INDEX($D$269:$D$305,MATCH($F127,$B$269:$B$305,0)),SUMIFS('Input-Ext Allocators'!N$8:N$63,'Input-Ext Allocators'!$B$8:$B$63,$F127))*$D127</f>
        <v>0</v>
      </c>
      <c r="R127" s="143">
        <f ca="1">IFERROR(INDEX(R$269:R$305,MATCH($F127,$B$269:$B$305,0))/INDEX($D$269:$D$305,MATCH($F127,$B$269:$B$305,0)),SUMIFS('Input-Ext Allocators'!O$8:O$63,'Input-Ext Allocators'!$B$8:$B$63,$F127))*$D127</f>
        <v>0</v>
      </c>
      <c r="S127" s="143">
        <f ca="1">IFERROR(INDEX(S$269:S$305,MATCH($F127,$B$269:$B$305,0))/INDEX($D$269:$D$305,MATCH($F127,$B$269:$B$305,0)),SUMIFS('Input-Ext Allocators'!P$8:P$63,'Input-Ext Allocators'!$B$8:$B$63,$F127))*$D127</f>
        <v>0</v>
      </c>
      <c r="T127" s="143">
        <f ca="1">IFERROR(INDEX(T$269:T$305,MATCH($F127,$B$269:$B$305,0))/INDEX($D$269:$D$305,MATCH($F127,$B$269:$B$305,0)),SUMIFS('Input-Ext Allocators'!Q$8:Q$63,'Input-Ext Allocators'!$B$8:$B$63,$F127))*$D127</f>
        <v>0</v>
      </c>
      <c r="U127" s="143">
        <f ca="1">IFERROR(INDEX(U$269:U$305,MATCH($F127,$B$269:$B$305,0))/INDEX($D$269:$D$305,MATCH($F127,$B$269:$B$305,0)),SUMIFS('Input-Ext Allocators'!R$8:R$63,'Input-Ext Allocators'!$B$8:$B$63,$F127))*$D127</f>
        <v>0</v>
      </c>
      <c r="V127" s="143">
        <f ca="1">IFERROR(INDEX(V$269:V$305,MATCH($F127,$B$269:$B$305,0))/INDEX($D$269:$D$305,MATCH($F127,$B$269:$B$305,0)),SUMIFS('Input-Ext Allocators'!S$8:S$63,'Input-Ext Allocators'!$B$8:$B$63,$F127))*$D127</f>
        <v>0</v>
      </c>
      <c r="W127" s="143">
        <f ca="1">IFERROR(INDEX(W$269:W$305,MATCH($F127,$B$269:$B$305,0))/INDEX($D$269:$D$305,MATCH($F127,$B$269:$B$305,0)),SUMIFS('Input-Ext Allocators'!T$8:T$63,'Input-Ext Allocators'!$B$8:$B$63,$F127))*$D127</f>
        <v>0</v>
      </c>
      <c r="X127" s="143">
        <f ca="1">IFERROR(INDEX(X$269:X$305,MATCH($F127,$B$269:$B$305,0))/INDEX($D$269:$D$305,MATCH($F127,$B$269:$B$305,0)),SUMIFS('Input-Ext Allocators'!U$8:U$63,'Input-Ext Allocators'!$B$8:$B$63,$F127))*$D127</f>
        <v>0</v>
      </c>
      <c r="Y127" s="143">
        <f ca="1">IFERROR(INDEX(Y$269:Y$305,MATCH($F127,$B$269:$B$305,0))/INDEX($D$269:$D$305,MATCH($F127,$B$269:$B$305,0)),SUMIFS('Input-Ext Allocators'!V$8:V$63,'Input-Ext Allocators'!$B$8:$B$63,$F127))*$D127</f>
        <v>0</v>
      </c>
      <c r="Z127" s="143">
        <f ca="1">IFERROR(INDEX(Z$269:Z$305,MATCH($F127,$B$269:$B$305,0))/INDEX($D$269:$D$305,MATCH($F127,$B$269:$B$305,0)),SUMIFS('Input-Ext Allocators'!W$8:W$63,'Input-Ext Allocators'!$B$8:$B$63,$F127))*$D127</f>
        <v>0</v>
      </c>
    </row>
    <row r="128" spans="1:26" outlineLevel="1">
      <c r="A128" s="113">
        <f>IF(ISBLANK('Input-Accounts'!A128),"",'Input-Accounts'!A128)</f>
        <v>108</v>
      </c>
      <c r="B128" s="17" t="str">
        <f>IF(ISBLANK('Input-Accounts'!B128),"",'Input-Accounts'!B128)</f>
        <v>Compressor Station</v>
      </c>
      <c r="C128" s="113">
        <f>IF(ISBLANK('Input-Accounts'!C128),"",'Input-Accounts'!C128)</f>
        <v>872</v>
      </c>
      <c r="D128" s="143">
        <f t="shared" ca="1" si="32"/>
        <v>0</v>
      </c>
      <c r="E128" s="143">
        <f t="shared" ca="1" si="33"/>
        <v>0</v>
      </c>
      <c r="F128" s="89" t="str" cm="1">
        <f t="array" aca="1" ref="F128" ca="1">IF(D128=0,"-",IF('Input-Accounts'!$E128&lt;&gt;0,'Input-Accounts'!$E128,INDEX('Input-Accounts'!$H128:$J128,,MATCH($F$6,'Input-Accounts'!$H$6:$J$6,0))))</f>
        <v>-</v>
      </c>
      <c r="G128" s="143">
        <f ca="1">IFERROR(INDEX(G$269:G$305,MATCH($F128,$B$269:$B$305,0))/INDEX($D$269:$D$305,MATCH($F128,$B$269:$B$305,0)),SUMIFS('Input-Ext Allocators'!D$8:D$63,'Input-Ext Allocators'!$B$8:$B$63,$F128))*$D128</f>
        <v>0</v>
      </c>
      <c r="H128" s="143">
        <f ca="1">IFERROR(INDEX(H$269:H$305,MATCH($F128,$B$269:$B$305,0))/INDEX($D$269:$D$305,MATCH($F128,$B$269:$B$305,0)),SUMIFS('Input-Ext Allocators'!E$8:E$63,'Input-Ext Allocators'!$B$8:$B$63,$F128))*$D128</f>
        <v>0</v>
      </c>
      <c r="I128" s="143">
        <f ca="1">IFERROR(INDEX(I$269:I$305,MATCH($F128,$B$269:$B$305,0))/INDEX($D$269:$D$305,MATCH($F128,$B$269:$B$305,0)),SUMIFS('Input-Ext Allocators'!F$8:F$63,'Input-Ext Allocators'!$B$8:$B$63,$F128))*$D128</f>
        <v>0</v>
      </c>
      <c r="J128" s="143">
        <f ca="1">IFERROR(INDEX(J$269:J$305,MATCH($F128,$B$269:$B$305,0))/INDEX($D$269:$D$305,MATCH($F128,$B$269:$B$305,0)),SUMIFS('Input-Ext Allocators'!G$8:G$63,'Input-Ext Allocators'!$B$8:$B$63,$F128))*$D128</f>
        <v>0</v>
      </c>
      <c r="K128" s="143">
        <f ca="1">IFERROR(INDEX(K$269:K$305,MATCH($F128,$B$269:$B$305,0))/INDEX($D$269:$D$305,MATCH($F128,$B$269:$B$305,0)),SUMIFS('Input-Ext Allocators'!H$8:H$63,'Input-Ext Allocators'!$B$8:$B$63,$F128))*$D128</f>
        <v>0</v>
      </c>
      <c r="L128" s="143">
        <f ca="1">IFERROR(INDEX(L$269:L$305,MATCH($F128,$B$269:$B$305,0))/INDEX($D$269:$D$305,MATCH($F128,$B$269:$B$305,0)),SUMIFS('Input-Ext Allocators'!I$8:I$63,'Input-Ext Allocators'!$B$8:$B$63,$F128))*$D128</f>
        <v>0</v>
      </c>
      <c r="M128" s="143">
        <f ca="1">IFERROR(INDEX(M$269:M$305,MATCH($F128,$B$269:$B$305,0))/INDEX($D$269:$D$305,MATCH($F128,$B$269:$B$305,0)),SUMIFS('Input-Ext Allocators'!J$8:J$63,'Input-Ext Allocators'!$B$8:$B$63,$F128))*$D128</f>
        <v>0</v>
      </c>
      <c r="N128" s="143">
        <f ca="1">IFERROR(INDEX(N$269:N$305,MATCH($F128,$B$269:$B$305,0))/INDEX($D$269:$D$305,MATCH($F128,$B$269:$B$305,0)),SUMIFS('Input-Ext Allocators'!K$8:K$63,'Input-Ext Allocators'!$B$8:$B$63,$F128))*$D128</f>
        <v>0</v>
      </c>
      <c r="O128" s="143">
        <f ca="1">IFERROR(INDEX(O$269:O$305,MATCH($F128,$B$269:$B$305,0))/INDEX($D$269:$D$305,MATCH($F128,$B$269:$B$305,0)),SUMIFS('Input-Ext Allocators'!L$8:L$63,'Input-Ext Allocators'!$B$8:$B$63,$F128))*$D128</f>
        <v>0</v>
      </c>
      <c r="P128" s="143">
        <f ca="1">IFERROR(INDEX(P$269:P$305,MATCH($F128,$B$269:$B$305,0))/INDEX($D$269:$D$305,MATCH($F128,$B$269:$B$305,0)),SUMIFS('Input-Ext Allocators'!M$8:M$63,'Input-Ext Allocators'!$B$8:$B$63,$F128))*$D128</f>
        <v>0</v>
      </c>
      <c r="Q128" s="143">
        <f ca="1">IFERROR(INDEX(Q$269:Q$305,MATCH($F128,$B$269:$B$305,0))/INDEX($D$269:$D$305,MATCH($F128,$B$269:$B$305,0)),SUMIFS('Input-Ext Allocators'!N$8:N$63,'Input-Ext Allocators'!$B$8:$B$63,$F128))*$D128</f>
        <v>0</v>
      </c>
      <c r="R128" s="143">
        <f ca="1">IFERROR(INDEX(R$269:R$305,MATCH($F128,$B$269:$B$305,0))/INDEX($D$269:$D$305,MATCH($F128,$B$269:$B$305,0)),SUMIFS('Input-Ext Allocators'!O$8:O$63,'Input-Ext Allocators'!$B$8:$B$63,$F128))*$D128</f>
        <v>0</v>
      </c>
      <c r="S128" s="143">
        <f ca="1">IFERROR(INDEX(S$269:S$305,MATCH($F128,$B$269:$B$305,0))/INDEX($D$269:$D$305,MATCH($F128,$B$269:$B$305,0)),SUMIFS('Input-Ext Allocators'!P$8:P$63,'Input-Ext Allocators'!$B$8:$B$63,$F128))*$D128</f>
        <v>0</v>
      </c>
      <c r="T128" s="143">
        <f ca="1">IFERROR(INDEX(T$269:T$305,MATCH($F128,$B$269:$B$305,0))/INDEX($D$269:$D$305,MATCH($F128,$B$269:$B$305,0)),SUMIFS('Input-Ext Allocators'!Q$8:Q$63,'Input-Ext Allocators'!$B$8:$B$63,$F128))*$D128</f>
        <v>0</v>
      </c>
      <c r="U128" s="143">
        <f ca="1">IFERROR(INDEX(U$269:U$305,MATCH($F128,$B$269:$B$305,0))/INDEX($D$269:$D$305,MATCH($F128,$B$269:$B$305,0)),SUMIFS('Input-Ext Allocators'!R$8:R$63,'Input-Ext Allocators'!$B$8:$B$63,$F128))*$D128</f>
        <v>0</v>
      </c>
      <c r="V128" s="143">
        <f ca="1">IFERROR(INDEX(V$269:V$305,MATCH($F128,$B$269:$B$305,0))/INDEX($D$269:$D$305,MATCH($F128,$B$269:$B$305,0)),SUMIFS('Input-Ext Allocators'!S$8:S$63,'Input-Ext Allocators'!$B$8:$B$63,$F128))*$D128</f>
        <v>0</v>
      </c>
      <c r="W128" s="143">
        <f ca="1">IFERROR(INDEX(W$269:W$305,MATCH($F128,$B$269:$B$305,0))/INDEX($D$269:$D$305,MATCH($F128,$B$269:$B$305,0)),SUMIFS('Input-Ext Allocators'!T$8:T$63,'Input-Ext Allocators'!$B$8:$B$63,$F128))*$D128</f>
        <v>0</v>
      </c>
      <c r="X128" s="143">
        <f ca="1">IFERROR(INDEX(X$269:X$305,MATCH($F128,$B$269:$B$305,0))/INDEX($D$269:$D$305,MATCH($F128,$B$269:$B$305,0)),SUMIFS('Input-Ext Allocators'!U$8:U$63,'Input-Ext Allocators'!$B$8:$B$63,$F128))*$D128</f>
        <v>0</v>
      </c>
      <c r="Y128" s="143">
        <f ca="1">IFERROR(INDEX(Y$269:Y$305,MATCH($F128,$B$269:$B$305,0))/INDEX($D$269:$D$305,MATCH($F128,$B$269:$B$305,0)),SUMIFS('Input-Ext Allocators'!V$8:V$63,'Input-Ext Allocators'!$B$8:$B$63,$F128))*$D128</f>
        <v>0</v>
      </c>
      <c r="Z128" s="143">
        <f ca="1">IFERROR(INDEX(Z$269:Z$305,MATCH($F128,$B$269:$B$305,0))/INDEX($D$269:$D$305,MATCH($F128,$B$269:$B$305,0)),SUMIFS('Input-Ext Allocators'!W$8:W$63,'Input-Ext Allocators'!$B$8:$B$63,$F128))*$D128</f>
        <v>0</v>
      </c>
    </row>
    <row r="129" spans="1:26" outlineLevel="1">
      <c r="A129" s="113">
        <f>IF(ISBLANK('Input-Accounts'!A129),"",'Input-Accounts'!A129)</f>
        <v>109</v>
      </c>
      <c r="B129" s="17" t="str">
        <f>IF(ISBLANK('Input-Accounts'!B129),"",'Input-Accounts'!B129)</f>
        <v>Mains and services expenses</v>
      </c>
      <c r="C129" s="113">
        <f>IF(ISBLANK('Input-Accounts'!C129),"",'Input-Accounts'!C129)</f>
        <v>874</v>
      </c>
      <c r="D129" s="143">
        <f t="shared" ca="1" si="32"/>
        <v>0</v>
      </c>
      <c r="E129" s="143">
        <f t="shared" ca="1" si="33"/>
        <v>0</v>
      </c>
      <c r="F129" s="89" t="str" cm="1">
        <f t="array" aca="1" ref="F129" ca="1">IF(D129=0,"-",IF('Input-Accounts'!$E129&lt;&gt;0,'Input-Accounts'!$E129,INDEX('Input-Accounts'!$H129:$J129,,MATCH($F$6,'Input-Accounts'!$H$6:$J$6,0))))</f>
        <v>-</v>
      </c>
      <c r="G129" s="143">
        <f ca="1">IFERROR(INDEX(G$269:G$305,MATCH($F129,$B$269:$B$305,0))/INDEX($D$269:$D$305,MATCH($F129,$B$269:$B$305,0)),SUMIFS('Input-Ext Allocators'!D$8:D$63,'Input-Ext Allocators'!$B$8:$B$63,$F129))*$D129</f>
        <v>0</v>
      </c>
      <c r="H129" s="143">
        <f ca="1">IFERROR(INDEX(H$269:H$305,MATCH($F129,$B$269:$B$305,0))/INDEX($D$269:$D$305,MATCH($F129,$B$269:$B$305,0)),SUMIFS('Input-Ext Allocators'!E$8:E$63,'Input-Ext Allocators'!$B$8:$B$63,$F129))*$D129</f>
        <v>0</v>
      </c>
      <c r="I129" s="143">
        <f ca="1">IFERROR(INDEX(I$269:I$305,MATCH($F129,$B$269:$B$305,0))/INDEX($D$269:$D$305,MATCH($F129,$B$269:$B$305,0)),SUMIFS('Input-Ext Allocators'!F$8:F$63,'Input-Ext Allocators'!$B$8:$B$63,$F129))*$D129</f>
        <v>0</v>
      </c>
      <c r="J129" s="143">
        <f ca="1">IFERROR(INDEX(J$269:J$305,MATCH($F129,$B$269:$B$305,0))/INDEX($D$269:$D$305,MATCH($F129,$B$269:$B$305,0)),SUMIFS('Input-Ext Allocators'!G$8:G$63,'Input-Ext Allocators'!$B$8:$B$63,$F129))*$D129</f>
        <v>0</v>
      </c>
      <c r="K129" s="143">
        <f ca="1">IFERROR(INDEX(K$269:K$305,MATCH($F129,$B$269:$B$305,0))/INDEX($D$269:$D$305,MATCH($F129,$B$269:$B$305,0)),SUMIFS('Input-Ext Allocators'!H$8:H$63,'Input-Ext Allocators'!$B$8:$B$63,$F129))*$D129</f>
        <v>0</v>
      </c>
      <c r="L129" s="143">
        <f ca="1">IFERROR(INDEX(L$269:L$305,MATCH($F129,$B$269:$B$305,0))/INDEX($D$269:$D$305,MATCH($F129,$B$269:$B$305,0)),SUMIFS('Input-Ext Allocators'!I$8:I$63,'Input-Ext Allocators'!$B$8:$B$63,$F129))*$D129</f>
        <v>0</v>
      </c>
      <c r="M129" s="143">
        <f ca="1">IFERROR(INDEX(M$269:M$305,MATCH($F129,$B$269:$B$305,0))/INDEX($D$269:$D$305,MATCH($F129,$B$269:$B$305,0)),SUMIFS('Input-Ext Allocators'!J$8:J$63,'Input-Ext Allocators'!$B$8:$B$63,$F129))*$D129</f>
        <v>0</v>
      </c>
      <c r="N129" s="143">
        <f ca="1">IFERROR(INDEX(N$269:N$305,MATCH($F129,$B$269:$B$305,0))/INDEX($D$269:$D$305,MATCH($F129,$B$269:$B$305,0)),SUMIFS('Input-Ext Allocators'!K$8:K$63,'Input-Ext Allocators'!$B$8:$B$63,$F129))*$D129</f>
        <v>0</v>
      </c>
      <c r="O129" s="143">
        <f ca="1">IFERROR(INDEX(O$269:O$305,MATCH($F129,$B$269:$B$305,0))/INDEX($D$269:$D$305,MATCH($F129,$B$269:$B$305,0)),SUMIFS('Input-Ext Allocators'!L$8:L$63,'Input-Ext Allocators'!$B$8:$B$63,$F129))*$D129</f>
        <v>0</v>
      </c>
      <c r="P129" s="143">
        <f ca="1">IFERROR(INDEX(P$269:P$305,MATCH($F129,$B$269:$B$305,0))/INDEX($D$269:$D$305,MATCH($F129,$B$269:$B$305,0)),SUMIFS('Input-Ext Allocators'!M$8:M$63,'Input-Ext Allocators'!$B$8:$B$63,$F129))*$D129</f>
        <v>0</v>
      </c>
      <c r="Q129" s="143">
        <f ca="1">IFERROR(INDEX(Q$269:Q$305,MATCH($F129,$B$269:$B$305,0))/INDEX($D$269:$D$305,MATCH($F129,$B$269:$B$305,0)),SUMIFS('Input-Ext Allocators'!N$8:N$63,'Input-Ext Allocators'!$B$8:$B$63,$F129))*$D129</f>
        <v>0</v>
      </c>
      <c r="R129" s="143">
        <f ca="1">IFERROR(INDEX(R$269:R$305,MATCH($F129,$B$269:$B$305,0))/INDEX($D$269:$D$305,MATCH($F129,$B$269:$B$305,0)),SUMIFS('Input-Ext Allocators'!O$8:O$63,'Input-Ext Allocators'!$B$8:$B$63,$F129))*$D129</f>
        <v>0</v>
      </c>
      <c r="S129" s="143">
        <f ca="1">IFERROR(INDEX(S$269:S$305,MATCH($F129,$B$269:$B$305,0))/INDEX($D$269:$D$305,MATCH($F129,$B$269:$B$305,0)),SUMIFS('Input-Ext Allocators'!P$8:P$63,'Input-Ext Allocators'!$B$8:$B$63,$F129))*$D129</f>
        <v>0</v>
      </c>
      <c r="T129" s="143">
        <f ca="1">IFERROR(INDEX(T$269:T$305,MATCH($F129,$B$269:$B$305,0))/INDEX($D$269:$D$305,MATCH($F129,$B$269:$B$305,0)),SUMIFS('Input-Ext Allocators'!Q$8:Q$63,'Input-Ext Allocators'!$B$8:$B$63,$F129))*$D129</f>
        <v>0</v>
      </c>
      <c r="U129" s="143">
        <f ca="1">IFERROR(INDEX(U$269:U$305,MATCH($F129,$B$269:$B$305,0))/INDEX($D$269:$D$305,MATCH($F129,$B$269:$B$305,0)),SUMIFS('Input-Ext Allocators'!R$8:R$63,'Input-Ext Allocators'!$B$8:$B$63,$F129))*$D129</f>
        <v>0</v>
      </c>
      <c r="V129" s="143">
        <f ca="1">IFERROR(INDEX(V$269:V$305,MATCH($F129,$B$269:$B$305,0))/INDEX($D$269:$D$305,MATCH($F129,$B$269:$B$305,0)),SUMIFS('Input-Ext Allocators'!S$8:S$63,'Input-Ext Allocators'!$B$8:$B$63,$F129))*$D129</f>
        <v>0</v>
      </c>
      <c r="W129" s="143">
        <f ca="1">IFERROR(INDEX(W$269:W$305,MATCH($F129,$B$269:$B$305,0))/INDEX($D$269:$D$305,MATCH($F129,$B$269:$B$305,0)),SUMIFS('Input-Ext Allocators'!T$8:T$63,'Input-Ext Allocators'!$B$8:$B$63,$F129))*$D129</f>
        <v>0</v>
      </c>
      <c r="X129" s="143">
        <f ca="1">IFERROR(INDEX(X$269:X$305,MATCH($F129,$B$269:$B$305,0))/INDEX($D$269:$D$305,MATCH($F129,$B$269:$B$305,0)),SUMIFS('Input-Ext Allocators'!U$8:U$63,'Input-Ext Allocators'!$B$8:$B$63,$F129))*$D129</f>
        <v>0</v>
      </c>
      <c r="Y129" s="143">
        <f ca="1">IFERROR(INDEX(Y$269:Y$305,MATCH($F129,$B$269:$B$305,0))/INDEX($D$269:$D$305,MATCH($F129,$B$269:$B$305,0)),SUMIFS('Input-Ext Allocators'!V$8:V$63,'Input-Ext Allocators'!$B$8:$B$63,$F129))*$D129</f>
        <v>0</v>
      </c>
      <c r="Z129" s="143">
        <f ca="1">IFERROR(INDEX(Z$269:Z$305,MATCH($F129,$B$269:$B$305,0))/INDEX($D$269:$D$305,MATCH($F129,$B$269:$B$305,0)),SUMIFS('Input-Ext Allocators'!W$8:W$63,'Input-Ext Allocators'!$B$8:$B$63,$F129))*$D129</f>
        <v>0</v>
      </c>
    </row>
    <row r="130" spans="1:26" outlineLevel="1">
      <c r="A130" s="113">
        <f>IF(ISBLANK('Input-Accounts'!A130),"",'Input-Accounts'!A130)</f>
        <v>110</v>
      </c>
      <c r="B130" s="17" t="str">
        <f>IF(ISBLANK('Input-Accounts'!B130),"",'Input-Accounts'!B130)</f>
        <v>Measuring and regulating station expenses—general</v>
      </c>
      <c r="C130" s="113">
        <f>IF(ISBLANK('Input-Accounts'!C130),"",'Input-Accounts'!C130)</f>
        <v>875</v>
      </c>
      <c r="D130" s="143">
        <f t="shared" ca="1" si="32"/>
        <v>0</v>
      </c>
      <c r="E130" s="143">
        <f t="shared" ca="1" si="33"/>
        <v>0</v>
      </c>
      <c r="F130" s="89" t="str" cm="1">
        <f t="array" aca="1" ref="F130" ca="1">IF(D130=0,"-",IF('Input-Accounts'!$E130&lt;&gt;0,'Input-Accounts'!$E130,INDEX('Input-Accounts'!$H130:$J130,,MATCH($F$6,'Input-Accounts'!$H$6:$J$6,0))))</f>
        <v>-</v>
      </c>
      <c r="G130" s="143">
        <f ca="1">IFERROR(INDEX(G$269:G$305,MATCH($F130,$B$269:$B$305,0))/INDEX($D$269:$D$305,MATCH($F130,$B$269:$B$305,0)),SUMIFS('Input-Ext Allocators'!D$8:D$63,'Input-Ext Allocators'!$B$8:$B$63,$F130))*$D130</f>
        <v>0</v>
      </c>
      <c r="H130" s="143">
        <f ca="1">IFERROR(INDEX(H$269:H$305,MATCH($F130,$B$269:$B$305,0))/INDEX($D$269:$D$305,MATCH($F130,$B$269:$B$305,0)),SUMIFS('Input-Ext Allocators'!E$8:E$63,'Input-Ext Allocators'!$B$8:$B$63,$F130))*$D130</f>
        <v>0</v>
      </c>
      <c r="I130" s="143">
        <f ca="1">IFERROR(INDEX(I$269:I$305,MATCH($F130,$B$269:$B$305,0))/INDEX($D$269:$D$305,MATCH($F130,$B$269:$B$305,0)),SUMIFS('Input-Ext Allocators'!F$8:F$63,'Input-Ext Allocators'!$B$8:$B$63,$F130))*$D130</f>
        <v>0</v>
      </c>
      <c r="J130" s="143">
        <f ca="1">IFERROR(INDEX(J$269:J$305,MATCH($F130,$B$269:$B$305,0))/INDEX($D$269:$D$305,MATCH($F130,$B$269:$B$305,0)),SUMIFS('Input-Ext Allocators'!G$8:G$63,'Input-Ext Allocators'!$B$8:$B$63,$F130))*$D130</f>
        <v>0</v>
      </c>
      <c r="K130" s="143">
        <f ca="1">IFERROR(INDEX(K$269:K$305,MATCH($F130,$B$269:$B$305,0))/INDEX($D$269:$D$305,MATCH($F130,$B$269:$B$305,0)),SUMIFS('Input-Ext Allocators'!H$8:H$63,'Input-Ext Allocators'!$B$8:$B$63,$F130))*$D130</f>
        <v>0</v>
      </c>
      <c r="L130" s="143">
        <f ca="1">IFERROR(INDEX(L$269:L$305,MATCH($F130,$B$269:$B$305,0))/INDEX($D$269:$D$305,MATCH($F130,$B$269:$B$305,0)),SUMIFS('Input-Ext Allocators'!I$8:I$63,'Input-Ext Allocators'!$B$8:$B$63,$F130))*$D130</f>
        <v>0</v>
      </c>
      <c r="M130" s="143">
        <f ca="1">IFERROR(INDEX(M$269:M$305,MATCH($F130,$B$269:$B$305,0))/INDEX($D$269:$D$305,MATCH($F130,$B$269:$B$305,0)),SUMIFS('Input-Ext Allocators'!J$8:J$63,'Input-Ext Allocators'!$B$8:$B$63,$F130))*$D130</f>
        <v>0</v>
      </c>
      <c r="N130" s="143">
        <f ca="1">IFERROR(INDEX(N$269:N$305,MATCH($F130,$B$269:$B$305,0))/INDEX($D$269:$D$305,MATCH($F130,$B$269:$B$305,0)),SUMIFS('Input-Ext Allocators'!K$8:K$63,'Input-Ext Allocators'!$B$8:$B$63,$F130))*$D130</f>
        <v>0</v>
      </c>
      <c r="O130" s="143">
        <f ca="1">IFERROR(INDEX(O$269:O$305,MATCH($F130,$B$269:$B$305,0))/INDEX($D$269:$D$305,MATCH($F130,$B$269:$B$305,0)),SUMIFS('Input-Ext Allocators'!L$8:L$63,'Input-Ext Allocators'!$B$8:$B$63,$F130))*$D130</f>
        <v>0</v>
      </c>
      <c r="P130" s="143">
        <f ca="1">IFERROR(INDEX(P$269:P$305,MATCH($F130,$B$269:$B$305,0))/INDEX($D$269:$D$305,MATCH($F130,$B$269:$B$305,0)),SUMIFS('Input-Ext Allocators'!M$8:M$63,'Input-Ext Allocators'!$B$8:$B$63,$F130))*$D130</f>
        <v>0</v>
      </c>
      <c r="Q130" s="143">
        <f ca="1">IFERROR(INDEX(Q$269:Q$305,MATCH($F130,$B$269:$B$305,0))/INDEX($D$269:$D$305,MATCH($F130,$B$269:$B$305,0)),SUMIFS('Input-Ext Allocators'!N$8:N$63,'Input-Ext Allocators'!$B$8:$B$63,$F130))*$D130</f>
        <v>0</v>
      </c>
      <c r="R130" s="143">
        <f ca="1">IFERROR(INDEX(R$269:R$305,MATCH($F130,$B$269:$B$305,0))/INDEX($D$269:$D$305,MATCH($F130,$B$269:$B$305,0)),SUMIFS('Input-Ext Allocators'!O$8:O$63,'Input-Ext Allocators'!$B$8:$B$63,$F130))*$D130</f>
        <v>0</v>
      </c>
      <c r="S130" s="143">
        <f ca="1">IFERROR(INDEX(S$269:S$305,MATCH($F130,$B$269:$B$305,0))/INDEX($D$269:$D$305,MATCH($F130,$B$269:$B$305,0)),SUMIFS('Input-Ext Allocators'!P$8:P$63,'Input-Ext Allocators'!$B$8:$B$63,$F130))*$D130</f>
        <v>0</v>
      </c>
      <c r="T130" s="143">
        <f ca="1">IFERROR(INDEX(T$269:T$305,MATCH($F130,$B$269:$B$305,0))/INDEX($D$269:$D$305,MATCH($F130,$B$269:$B$305,0)),SUMIFS('Input-Ext Allocators'!Q$8:Q$63,'Input-Ext Allocators'!$B$8:$B$63,$F130))*$D130</f>
        <v>0</v>
      </c>
      <c r="U130" s="143">
        <f ca="1">IFERROR(INDEX(U$269:U$305,MATCH($F130,$B$269:$B$305,0))/INDEX($D$269:$D$305,MATCH($F130,$B$269:$B$305,0)),SUMIFS('Input-Ext Allocators'!R$8:R$63,'Input-Ext Allocators'!$B$8:$B$63,$F130))*$D130</f>
        <v>0</v>
      </c>
      <c r="V130" s="143">
        <f ca="1">IFERROR(INDEX(V$269:V$305,MATCH($F130,$B$269:$B$305,0))/INDEX($D$269:$D$305,MATCH($F130,$B$269:$B$305,0)),SUMIFS('Input-Ext Allocators'!S$8:S$63,'Input-Ext Allocators'!$B$8:$B$63,$F130))*$D130</f>
        <v>0</v>
      </c>
      <c r="W130" s="143">
        <f ca="1">IFERROR(INDEX(W$269:W$305,MATCH($F130,$B$269:$B$305,0))/INDEX($D$269:$D$305,MATCH($F130,$B$269:$B$305,0)),SUMIFS('Input-Ext Allocators'!T$8:T$63,'Input-Ext Allocators'!$B$8:$B$63,$F130))*$D130</f>
        <v>0</v>
      </c>
      <c r="X130" s="143">
        <f ca="1">IFERROR(INDEX(X$269:X$305,MATCH($F130,$B$269:$B$305,0))/INDEX($D$269:$D$305,MATCH($F130,$B$269:$B$305,0)),SUMIFS('Input-Ext Allocators'!U$8:U$63,'Input-Ext Allocators'!$B$8:$B$63,$F130))*$D130</f>
        <v>0</v>
      </c>
      <c r="Y130" s="143">
        <f ca="1">IFERROR(INDEX(Y$269:Y$305,MATCH($F130,$B$269:$B$305,0))/INDEX($D$269:$D$305,MATCH($F130,$B$269:$B$305,0)),SUMIFS('Input-Ext Allocators'!V$8:V$63,'Input-Ext Allocators'!$B$8:$B$63,$F130))*$D130</f>
        <v>0</v>
      </c>
      <c r="Z130" s="143">
        <f ca="1">IFERROR(INDEX(Z$269:Z$305,MATCH($F130,$B$269:$B$305,0))/INDEX($D$269:$D$305,MATCH($F130,$B$269:$B$305,0)),SUMIFS('Input-Ext Allocators'!W$8:W$63,'Input-Ext Allocators'!$B$8:$B$63,$F130))*$D130</f>
        <v>0</v>
      </c>
    </row>
    <row r="131" spans="1:26" outlineLevel="1">
      <c r="A131" s="113">
        <f>IF(ISBLANK('Input-Accounts'!A131),"",'Input-Accounts'!A131)</f>
        <v>111</v>
      </c>
      <c r="B131" s="17" t="str">
        <f>IF(ISBLANK('Input-Accounts'!B131),"",'Input-Accounts'!B131)</f>
        <v>Measuring and regulating station expenses—industrial</v>
      </c>
      <c r="C131" s="113">
        <f>IF(ISBLANK('Input-Accounts'!C131),"",'Input-Accounts'!C131)</f>
        <v>876</v>
      </c>
      <c r="D131" s="143">
        <f t="shared" ca="1" si="32"/>
        <v>0</v>
      </c>
      <c r="E131" s="143">
        <f t="shared" ca="1" si="33"/>
        <v>0</v>
      </c>
      <c r="F131" s="89" t="str" cm="1">
        <f t="array" aca="1" ref="F131" ca="1">IF(D131=0,"-",IF('Input-Accounts'!$E131&lt;&gt;0,'Input-Accounts'!$E131,INDEX('Input-Accounts'!$H131:$J131,,MATCH($F$6,'Input-Accounts'!$H$6:$J$6,0))))</f>
        <v>-</v>
      </c>
      <c r="G131" s="143">
        <f ca="1">IFERROR(INDEX(G$269:G$305,MATCH($F131,$B$269:$B$305,0))/INDEX($D$269:$D$305,MATCH($F131,$B$269:$B$305,0)),SUMIFS('Input-Ext Allocators'!D$8:D$63,'Input-Ext Allocators'!$B$8:$B$63,$F131))*$D131</f>
        <v>0</v>
      </c>
      <c r="H131" s="143">
        <f ca="1">IFERROR(INDEX(H$269:H$305,MATCH($F131,$B$269:$B$305,0))/INDEX($D$269:$D$305,MATCH($F131,$B$269:$B$305,0)),SUMIFS('Input-Ext Allocators'!E$8:E$63,'Input-Ext Allocators'!$B$8:$B$63,$F131))*$D131</f>
        <v>0</v>
      </c>
      <c r="I131" s="143">
        <f ca="1">IFERROR(INDEX(I$269:I$305,MATCH($F131,$B$269:$B$305,0))/INDEX($D$269:$D$305,MATCH($F131,$B$269:$B$305,0)),SUMIFS('Input-Ext Allocators'!F$8:F$63,'Input-Ext Allocators'!$B$8:$B$63,$F131))*$D131</f>
        <v>0</v>
      </c>
      <c r="J131" s="143">
        <f ca="1">IFERROR(INDEX(J$269:J$305,MATCH($F131,$B$269:$B$305,0))/INDEX($D$269:$D$305,MATCH($F131,$B$269:$B$305,0)),SUMIFS('Input-Ext Allocators'!G$8:G$63,'Input-Ext Allocators'!$B$8:$B$63,$F131))*$D131</f>
        <v>0</v>
      </c>
      <c r="K131" s="143">
        <f ca="1">IFERROR(INDEX(K$269:K$305,MATCH($F131,$B$269:$B$305,0))/INDEX($D$269:$D$305,MATCH($F131,$B$269:$B$305,0)),SUMIFS('Input-Ext Allocators'!H$8:H$63,'Input-Ext Allocators'!$B$8:$B$63,$F131))*$D131</f>
        <v>0</v>
      </c>
      <c r="L131" s="143">
        <f ca="1">IFERROR(INDEX(L$269:L$305,MATCH($F131,$B$269:$B$305,0))/INDEX($D$269:$D$305,MATCH($F131,$B$269:$B$305,0)),SUMIFS('Input-Ext Allocators'!I$8:I$63,'Input-Ext Allocators'!$B$8:$B$63,$F131))*$D131</f>
        <v>0</v>
      </c>
      <c r="M131" s="143">
        <f ca="1">IFERROR(INDEX(M$269:M$305,MATCH($F131,$B$269:$B$305,0))/INDEX($D$269:$D$305,MATCH($F131,$B$269:$B$305,0)),SUMIFS('Input-Ext Allocators'!J$8:J$63,'Input-Ext Allocators'!$B$8:$B$63,$F131))*$D131</f>
        <v>0</v>
      </c>
      <c r="N131" s="143">
        <f ca="1">IFERROR(INDEX(N$269:N$305,MATCH($F131,$B$269:$B$305,0))/INDEX($D$269:$D$305,MATCH($F131,$B$269:$B$305,0)),SUMIFS('Input-Ext Allocators'!K$8:K$63,'Input-Ext Allocators'!$B$8:$B$63,$F131))*$D131</f>
        <v>0</v>
      </c>
      <c r="O131" s="143">
        <f ca="1">IFERROR(INDEX(O$269:O$305,MATCH($F131,$B$269:$B$305,0))/INDEX($D$269:$D$305,MATCH($F131,$B$269:$B$305,0)),SUMIFS('Input-Ext Allocators'!L$8:L$63,'Input-Ext Allocators'!$B$8:$B$63,$F131))*$D131</f>
        <v>0</v>
      </c>
      <c r="P131" s="143">
        <f ca="1">IFERROR(INDEX(P$269:P$305,MATCH($F131,$B$269:$B$305,0))/INDEX($D$269:$D$305,MATCH($F131,$B$269:$B$305,0)),SUMIFS('Input-Ext Allocators'!M$8:M$63,'Input-Ext Allocators'!$B$8:$B$63,$F131))*$D131</f>
        <v>0</v>
      </c>
      <c r="Q131" s="143">
        <f ca="1">IFERROR(INDEX(Q$269:Q$305,MATCH($F131,$B$269:$B$305,0))/INDEX($D$269:$D$305,MATCH($F131,$B$269:$B$305,0)),SUMIFS('Input-Ext Allocators'!N$8:N$63,'Input-Ext Allocators'!$B$8:$B$63,$F131))*$D131</f>
        <v>0</v>
      </c>
      <c r="R131" s="143">
        <f ca="1">IFERROR(INDEX(R$269:R$305,MATCH($F131,$B$269:$B$305,0))/INDEX($D$269:$D$305,MATCH($F131,$B$269:$B$305,0)),SUMIFS('Input-Ext Allocators'!O$8:O$63,'Input-Ext Allocators'!$B$8:$B$63,$F131))*$D131</f>
        <v>0</v>
      </c>
      <c r="S131" s="143">
        <f ca="1">IFERROR(INDEX(S$269:S$305,MATCH($F131,$B$269:$B$305,0))/INDEX($D$269:$D$305,MATCH($F131,$B$269:$B$305,0)),SUMIFS('Input-Ext Allocators'!P$8:P$63,'Input-Ext Allocators'!$B$8:$B$63,$F131))*$D131</f>
        <v>0</v>
      </c>
      <c r="T131" s="143">
        <f ca="1">IFERROR(INDEX(T$269:T$305,MATCH($F131,$B$269:$B$305,0))/INDEX($D$269:$D$305,MATCH($F131,$B$269:$B$305,0)),SUMIFS('Input-Ext Allocators'!Q$8:Q$63,'Input-Ext Allocators'!$B$8:$B$63,$F131))*$D131</f>
        <v>0</v>
      </c>
      <c r="U131" s="143">
        <f ca="1">IFERROR(INDEX(U$269:U$305,MATCH($F131,$B$269:$B$305,0))/INDEX($D$269:$D$305,MATCH($F131,$B$269:$B$305,0)),SUMIFS('Input-Ext Allocators'!R$8:R$63,'Input-Ext Allocators'!$B$8:$B$63,$F131))*$D131</f>
        <v>0</v>
      </c>
      <c r="V131" s="143">
        <f ca="1">IFERROR(INDEX(V$269:V$305,MATCH($F131,$B$269:$B$305,0))/INDEX($D$269:$D$305,MATCH($F131,$B$269:$B$305,0)),SUMIFS('Input-Ext Allocators'!S$8:S$63,'Input-Ext Allocators'!$B$8:$B$63,$F131))*$D131</f>
        <v>0</v>
      </c>
      <c r="W131" s="143">
        <f ca="1">IFERROR(INDEX(W$269:W$305,MATCH($F131,$B$269:$B$305,0))/INDEX($D$269:$D$305,MATCH($F131,$B$269:$B$305,0)),SUMIFS('Input-Ext Allocators'!T$8:T$63,'Input-Ext Allocators'!$B$8:$B$63,$F131))*$D131</f>
        <v>0</v>
      </c>
      <c r="X131" s="143">
        <f ca="1">IFERROR(INDEX(X$269:X$305,MATCH($F131,$B$269:$B$305,0))/INDEX($D$269:$D$305,MATCH($F131,$B$269:$B$305,0)),SUMIFS('Input-Ext Allocators'!U$8:U$63,'Input-Ext Allocators'!$B$8:$B$63,$F131))*$D131</f>
        <v>0</v>
      </c>
      <c r="Y131" s="143">
        <f ca="1">IFERROR(INDEX(Y$269:Y$305,MATCH($F131,$B$269:$B$305,0))/INDEX($D$269:$D$305,MATCH($F131,$B$269:$B$305,0)),SUMIFS('Input-Ext Allocators'!V$8:V$63,'Input-Ext Allocators'!$B$8:$B$63,$F131))*$D131</f>
        <v>0</v>
      </c>
      <c r="Z131" s="143">
        <f ca="1">IFERROR(INDEX(Z$269:Z$305,MATCH($F131,$B$269:$B$305,0))/INDEX($D$269:$D$305,MATCH($F131,$B$269:$B$305,0)),SUMIFS('Input-Ext Allocators'!W$8:W$63,'Input-Ext Allocators'!$B$8:$B$63,$F131))*$D131</f>
        <v>0</v>
      </c>
    </row>
    <row r="132" spans="1:26" outlineLevel="1">
      <c r="A132" s="113">
        <f>IF(ISBLANK('Input-Accounts'!A132),"",'Input-Accounts'!A132)</f>
        <v>112</v>
      </c>
      <c r="B132" s="17" t="str">
        <f>IF(ISBLANK('Input-Accounts'!B132),"",'Input-Accounts'!B132)</f>
        <v>Maintenance of Mains</v>
      </c>
      <c r="C132" s="113">
        <f>IF(ISBLANK('Input-Accounts'!C132),"",'Input-Accounts'!C132)</f>
        <v>877</v>
      </c>
      <c r="D132" s="143">
        <f t="shared" ca="1" si="32"/>
        <v>0</v>
      </c>
      <c r="E132" s="143">
        <f t="shared" ca="1" si="33"/>
        <v>0</v>
      </c>
      <c r="F132" s="89" t="str" cm="1">
        <f t="array" aca="1" ref="F132" ca="1">IF(D132=0,"-",IF('Input-Accounts'!$E132&lt;&gt;0,'Input-Accounts'!$E132,INDEX('Input-Accounts'!$H132:$J132,,MATCH($F$6,'Input-Accounts'!$H$6:$J$6,0))))</f>
        <v>-</v>
      </c>
      <c r="G132" s="143">
        <f ca="1">IFERROR(INDEX(G$269:G$305,MATCH($F132,$B$269:$B$305,0))/INDEX($D$269:$D$305,MATCH($F132,$B$269:$B$305,0)),SUMIFS('Input-Ext Allocators'!D$8:D$63,'Input-Ext Allocators'!$B$8:$B$63,$F132))*$D132</f>
        <v>0</v>
      </c>
      <c r="H132" s="143">
        <f ca="1">IFERROR(INDEX(H$269:H$305,MATCH($F132,$B$269:$B$305,0))/INDEX($D$269:$D$305,MATCH($F132,$B$269:$B$305,0)),SUMIFS('Input-Ext Allocators'!E$8:E$63,'Input-Ext Allocators'!$B$8:$B$63,$F132))*$D132</f>
        <v>0</v>
      </c>
      <c r="I132" s="143">
        <f ca="1">IFERROR(INDEX(I$269:I$305,MATCH($F132,$B$269:$B$305,0))/INDEX($D$269:$D$305,MATCH($F132,$B$269:$B$305,0)),SUMIFS('Input-Ext Allocators'!F$8:F$63,'Input-Ext Allocators'!$B$8:$B$63,$F132))*$D132</f>
        <v>0</v>
      </c>
      <c r="J132" s="143">
        <f ca="1">IFERROR(INDEX(J$269:J$305,MATCH($F132,$B$269:$B$305,0))/INDEX($D$269:$D$305,MATCH($F132,$B$269:$B$305,0)),SUMIFS('Input-Ext Allocators'!G$8:G$63,'Input-Ext Allocators'!$B$8:$B$63,$F132))*$D132</f>
        <v>0</v>
      </c>
      <c r="K132" s="143">
        <f ca="1">IFERROR(INDEX(K$269:K$305,MATCH($F132,$B$269:$B$305,0))/INDEX($D$269:$D$305,MATCH($F132,$B$269:$B$305,0)),SUMIFS('Input-Ext Allocators'!H$8:H$63,'Input-Ext Allocators'!$B$8:$B$63,$F132))*$D132</f>
        <v>0</v>
      </c>
      <c r="L132" s="143">
        <f ca="1">IFERROR(INDEX(L$269:L$305,MATCH($F132,$B$269:$B$305,0))/INDEX($D$269:$D$305,MATCH($F132,$B$269:$B$305,0)),SUMIFS('Input-Ext Allocators'!I$8:I$63,'Input-Ext Allocators'!$B$8:$B$63,$F132))*$D132</f>
        <v>0</v>
      </c>
      <c r="M132" s="143">
        <f ca="1">IFERROR(INDEX(M$269:M$305,MATCH($F132,$B$269:$B$305,0))/INDEX($D$269:$D$305,MATCH($F132,$B$269:$B$305,0)),SUMIFS('Input-Ext Allocators'!J$8:J$63,'Input-Ext Allocators'!$B$8:$B$63,$F132))*$D132</f>
        <v>0</v>
      </c>
      <c r="N132" s="143">
        <f ca="1">IFERROR(INDEX(N$269:N$305,MATCH($F132,$B$269:$B$305,0))/INDEX($D$269:$D$305,MATCH($F132,$B$269:$B$305,0)),SUMIFS('Input-Ext Allocators'!K$8:K$63,'Input-Ext Allocators'!$B$8:$B$63,$F132))*$D132</f>
        <v>0</v>
      </c>
      <c r="O132" s="143">
        <f ca="1">IFERROR(INDEX(O$269:O$305,MATCH($F132,$B$269:$B$305,0))/INDEX($D$269:$D$305,MATCH($F132,$B$269:$B$305,0)),SUMIFS('Input-Ext Allocators'!L$8:L$63,'Input-Ext Allocators'!$B$8:$B$63,$F132))*$D132</f>
        <v>0</v>
      </c>
      <c r="P132" s="143">
        <f ca="1">IFERROR(INDEX(P$269:P$305,MATCH($F132,$B$269:$B$305,0))/INDEX($D$269:$D$305,MATCH($F132,$B$269:$B$305,0)),SUMIFS('Input-Ext Allocators'!M$8:M$63,'Input-Ext Allocators'!$B$8:$B$63,$F132))*$D132</f>
        <v>0</v>
      </c>
      <c r="Q132" s="143">
        <f ca="1">IFERROR(INDEX(Q$269:Q$305,MATCH($F132,$B$269:$B$305,0))/INDEX($D$269:$D$305,MATCH($F132,$B$269:$B$305,0)),SUMIFS('Input-Ext Allocators'!N$8:N$63,'Input-Ext Allocators'!$B$8:$B$63,$F132))*$D132</f>
        <v>0</v>
      </c>
      <c r="R132" s="143">
        <f ca="1">IFERROR(INDEX(R$269:R$305,MATCH($F132,$B$269:$B$305,0))/INDEX($D$269:$D$305,MATCH($F132,$B$269:$B$305,0)),SUMIFS('Input-Ext Allocators'!O$8:O$63,'Input-Ext Allocators'!$B$8:$B$63,$F132))*$D132</f>
        <v>0</v>
      </c>
      <c r="S132" s="143">
        <f ca="1">IFERROR(INDEX(S$269:S$305,MATCH($F132,$B$269:$B$305,0))/INDEX($D$269:$D$305,MATCH($F132,$B$269:$B$305,0)),SUMIFS('Input-Ext Allocators'!P$8:P$63,'Input-Ext Allocators'!$B$8:$B$63,$F132))*$D132</f>
        <v>0</v>
      </c>
      <c r="T132" s="143">
        <f ca="1">IFERROR(INDEX(T$269:T$305,MATCH($F132,$B$269:$B$305,0))/INDEX($D$269:$D$305,MATCH($F132,$B$269:$B$305,0)),SUMIFS('Input-Ext Allocators'!Q$8:Q$63,'Input-Ext Allocators'!$B$8:$B$63,$F132))*$D132</f>
        <v>0</v>
      </c>
      <c r="U132" s="143">
        <f ca="1">IFERROR(INDEX(U$269:U$305,MATCH($F132,$B$269:$B$305,0))/INDEX($D$269:$D$305,MATCH($F132,$B$269:$B$305,0)),SUMIFS('Input-Ext Allocators'!R$8:R$63,'Input-Ext Allocators'!$B$8:$B$63,$F132))*$D132</f>
        <v>0</v>
      </c>
      <c r="V132" s="143">
        <f ca="1">IFERROR(INDEX(V$269:V$305,MATCH($F132,$B$269:$B$305,0))/INDEX($D$269:$D$305,MATCH($F132,$B$269:$B$305,0)),SUMIFS('Input-Ext Allocators'!S$8:S$63,'Input-Ext Allocators'!$B$8:$B$63,$F132))*$D132</f>
        <v>0</v>
      </c>
      <c r="W132" s="143">
        <f ca="1">IFERROR(INDEX(W$269:W$305,MATCH($F132,$B$269:$B$305,0))/INDEX($D$269:$D$305,MATCH($F132,$B$269:$B$305,0)),SUMIFS('Input-Ext Allocators'!T$8:T$63,'Input-Ext Allocators'!$B$8:$B$63,$F132))*$D132</f>
        <v>0</v>
      </c>
      <c r="X132" s="143">
        <f ca="1">IFERROR(INDEX(X$269:X$305,MATCH($F132,$B$269:$B$305,0))/INDEX($D$269:$D$305,MATCH($F132,$B$269:$B$305,0)),SUMIFS('Input-Ext Allocators'!U$8:U$63,'Input-Ext Allocators'!$B$8:$B$63,$F132))*$D132</f>
        <v>0</v>
      </c>
      <c r="Y132" s="143">
        <f ca="1">IFERROR(INDEX(Y$269:Y$305,MATCH($F132,$B$269:$B$305,0))/INDEX($D$269:$D$305,MATCH($F132,$B$269:$B$305,0)),SUMIFS('Input-Ext Allocators'!V$8:V$63,'Input-Ext Allocators'!$B$8:$B$63,$F132))*$D132</f>
        <v>0</v>
      </c>
      <c r="Z132" s="143">
        <f ca="1">IFERROR(INDEX(Z$269:Z$305,MATCH($F132,$B$269:$B$305,0))/INDEX($D$269:$D$305,MATCH($F132,$B$269:$B$305,0)),SUMIFS('Input-Ext Allocators'!W$8:W$63,'Input-Ext Allocators'!$B$8:$B$63,$F132))*$D132</f>
        <v>0</v>
      </c>
    </row>
    <row r="133" spans="1:26" outlineLevel="1">
      <c r="A133" s="113">
        <f>IF(ISBLANK('Input-Accounts'!A133),"",'Input-Accounts'!A133)</f>
        <v>113</v>
      </c>
      <c r="B133" s="17" t="str">
        <f>IF(ISBLANK('Input-Accounts'!B133),"",'Input-Accounts'!B133)</f>
        <v>Meter and house regulator expenses</v>
      </c>
      <c r="C133" s="113">
        <f>IF(ISBLANK('Input-Accounts'!C133),"",'Input-Accounts'!C133)</f>
        <v>878</v>
      </c>
      <c r="D133" s="143">
        <f t="shared" ca="1" si="32"/>
        <v>0</v>
      </c>
      <c r="E133" s="143">
        <f t="shared" ca="1" si="33"/>
        <v>0</v>
      </c>
      <c r="F133" s="89" t="str" cm="1">
        <f t="array" aca="1" ref="F133" ca="1">IF(D133=0,"-",IF('Input-Accounts'!$E133&lt;&gt;0,'Input-Accounts'!$E133,INDEX('Input-Accounts'!$H133:$J133,,MATCH($F$6,'Input-Accounts'!$H$6:$J$6,0))))</f>
        <v>-</v>
      </c>
      <c r="G133" s="143">
        <f ca="1">IFERROR(INDEX(G$269:G$305,MATCH($F133,$B$269:$B$305,0))/INDEX($D$269:$D$305,MATCH($F133,$B$269:$B$305,0)),SUMIFS('Input-Ext Allocators'!D$8:D$63,'Input-Ext Allocators'!$B$8:$B$63,$F133))*$D133</f>
        <v>0</v>
      </c>
      <c r="H133" s="143">
        <f ca="1">IFERROR(INDEX(H$269:H$305,MATCH($F133,$B$269:$B$305,0))/INDEX($D$269:$D$305,MATCH($F133,$B$269:$B$305,0)),SUMIFS('Input-Ext Allocators'!E$8:E$63,'Input-Ext Allocators'!$B$8:$B$63,$F133))*$D133</f>
        <v>0</v>
      </c>
      <c r="I133" s="143">
        <f ca="1">IFERROR(INDEX(I$269:I$305,MATCH($F133,$B$269:$B$305,0))/INDEX($D$269:$D$305,MATCH($F133,$B$269:$B$305,0)),SUMIFS('Input-Ext Allocators'!F$8:F$63,'Input-Ext Allocators'!$B$8:$B$63,$F133))*$D133</f>
        <v>0</v>
      </c>
      <c r="J133" s="143">
        <f ca="1">IFERROR(INDEX(J$269:J$305,MATCH($F133,$B$269:$B$305,0))/INDEX($D$269:$D$305,MATCH($F133,$B$269:$B$305,0)),SUMIFS('Input-Ext Allocators'!G$8:G$63,'Input-Ext Allocators'!$B$8:$B$63,$F133))*$D133</f>
        <v>0</v>
      </c>
      <c r="K133" s="143">
        <f ca="1">IFERROR(INDEX(K$269:K$305,MATCH($F133,$B$269:$B$305,0))/INDEX($D$269:$D$305,MATCH($F133,$B$269:$B$305,0)),SUMIFS('Input-Ext Allocators'!H$8:H$63,'Input-Ext Allocators'!$B$8:$B$63,$F133))*$D133</f>
        <v>0</v>
      </c>
      <c r="L133" s="143">
        <f ca="1">IFERROR(INDEX(L$269:L$305,MATCH($F133,$B$269:$B$305,0))/INDEX($D$269:$D$305,MATCH($F133,$B$269:$B$305,0)),SUMIFS('Input-Ext Allocators'!I$8:I$63,'Input-Ext Allocators'!$B$8:$B$63,$F133))*$D133</f>
        <v>0</v>
      </c>
      <c r="M133" s="143">
        <f ca="1">IFERROR(INDEX(M$269:M$305,MATCH($F133,$B$269:$B$305,0))/INDEX($D$269:$D$305,MATCH($F133,$B$269:$B$305,0)),SUMIFS('Input-Ext Allocators'!J$8:J$63,'Input-Ext Allocators'!$B$8:$B$63,$F133))*$D133</f>
        <v>0</v>
      </c>
      <c r="N133" s="143">
        <f ca="1">IFERROR(INDEX(N$269:N$305,MATCH($F133,$B$269:$B$305,0))/INDEX($D$269:$D$305,MATCH($F133,$B$269:$B$305,0)),SUMIFS('Input-Ext Allocators'!K$8:K$63,'Input-Ext Allocators'!$B$8:$B$63,$F133))*$D133</f>
        <v>0</v>
      </c>
      <c r="O133" s="143">
        <f ca="1">IFERROR(INDEX(O$269:O$305,MATCH($F133,$B$269:$B$305,0))/INDEX($D$269:$D$305,MATCH($F133,$B$269:$B$305,0)),SUMIFS('Input-Ext Allocators'!L$8:L$63,'Input-Ext Allocators'!$B$8:$B$63,$F133))*$D133</f>
        <v>0</v>
      </c>
      <c r="P133" s="143">
        <f ca="1">IFERROR(INDEX(P$269:P$305,MATCH($F133,$B$269:$B$305,0))/INDEX($D$269:$D$305,MATCH($F133,$B$269:$B$305,0)),SUMIFS('Input-Ext Allocators'!M$8:M$63,'Input-Ext Allocators'!$B$8:$B$63,$F133))*$D133</f>
        <v>0</v>
      </c>
      <c r="Q133" s="143">
        <f ca="1">IFERROR(INDEX(Q$269:Q$305,MATCH($F133,$B$269:$B$305,0))/INDEX($D$269:$D$305,MATCH($F133,$B$269:$B$305,0)),SUMIFS('Input-Ext Allocators'!N$8:N$63,'Input-Ext Allocators'!$B$8:$B$63,$F133))*$D133</f>
        <v>0</v>
      </c>
      <c r="R133" s="143">
        <f ca="1">IFERROR(INDEX(R$269:R$305,MATCH($F133,$B$269:$B$305,0))/INDEX($D$269:$D$305,MATCH($F133,$B$269:$B$305,0)),SUMIFS('Input-Ext Allocators'!O$8:O$63,'Input-Ext Allocators'!$B$8:$B$63,$F133))*$D133</f>
        <v>0</v>
      </c>
      <c r="S133" s="143">
        <f ca="1">IFERROR(INDEX(S$269:S$305,MATCH($F133,$B$269:$B$305,0))/INDEX($D$269:$D$305,MATCH($F133,$B$269:$B$305,0)),SUMIFS('Input-Ext Allocators'!P$8:P$63,'Input-Ext Allocators'!$B$8:$B$63,$F133))*$D133</f>
        <v>0</v>
      </c>
      <c r="T133" s="143">
        <f ca="1">IFERROR(INDEX(T$269:T$305,MATCH($F133,$B$269:$B$305,0))/INDEX($D$269:$D$305,MATCH($F133,$B$269:$B$305,0)),SUMIFS('Input-Ext Allocators'!Q$8:Q$63,'Input-Ext Allocators'!$B$8:$B$63,$F133))*$D133</f>
        <v>0</v>
      </c>
      <c r="U133" s="143">
        <f ca="1">IFERROR(INDEX(U$269:U$305,MATCH($F133,$B$269:$B$305,0))/INDEX($D$269:$D$305,MATCH($F133,$B$269:$B$305,0)),SUMIFS('Input-Ext Allocators'!R$8:R$63,'Input-Ext Allocators'!$B$8:$B$63,$F133))*$D133</f>
        <v>0</v>
      </c>
      <c r="V133" s="143">
        <f ca="1">IFERROR(INDEX(V$269:V$305,MATCH($F133,$B$269:$B$305,0))/INDEX($D$269:$D$305,MATCH($F133,$B$269:$B$305,0)),SUMIFS('Input-Ext Allocators'!S$8:S$63,'Input-Ext Allocators'!$B$8:$B$63,$F133))*$D133</f>
        <v>0</v>
      </c>
      <c r="W133" s="143">
        <f ca="1">IFERROR(INDEX(W$269:W$305,MATCH($F133,$B$269:$B$305,0))/INDEX($D$269:$D$305,MATCH($F133,$B$269:$B$305,0)),SUMIFS('Input-Ext Allocators'!T$8:T$63,'Input-Ext Allocators'!$B$8:$B$63,$F133))*$D133</f>
        <v>0</v>
      </c>
      <c r="X133" s="143">
        <f ca="1">IFERROR(INDEX(X$269:X$305,MATCH($F133,$B$269:$B$305,0))/INDEX($D$269:$D$305,MATCH($F133,$B$269:$B$305,0)),SUMIFS('Input-Ext Allocators'!U$8:U$63,'Input-Ext Allocators'!$B$8:$B$63,$F133))*$D133</f>
        <v>0</v>
      </c>
      <c r="Y133" s="143">
        <f ca="1">IFERROR(INDEX(Y$269:Y$305,MATCH($F133,$B$269:$B$305,0))/INDEX($D$269:$D$305,MATCH($F133,$B$269:$B$305,0)),SUMIFS('Input-Ext Allocators'!V$8:V$63,'Input-Ext Allocators'!$B$8:$B$63,$F133))*$D133</f>
        <v>0</v>
      </c>
      <c r="Z133" s="143">
        <f ca="1">IFERROR(INDEX(Z$269:Z$305,MATCH($F133,$B$269:$B$305,0))/INDEX($D$269:$D$305,MATCH($F133,$B$269:$B$305,0)),SUMIFS('Input-Ext Allocators'!W$8:W$63,'Input-Ext Allocators'!$B$8:$B$63,$F133))*$D133</f>
        <v>0</v>
      </c>
    </row>
    <row r="134" spans="1:26" outlineLevel="1">
      <c r="A134" s="113">
        <f>IF(ISBLANK('Input-Accounts'!A134),"",'Input-Accounts'!A134)</f>
        <v>114</v>
      </c>
      <c r="B134" s="17" t="str">
        <f>IF(ISBLANK('Input-Accounts'!B134),"",'Input-Accounts'!B134)</f>
        <v>Customer installations expenses</v>
      </c>
      <c r="C134" s="113">
        <f>IF(ISBLANK('Input-Accounts'!C134),"",'Input-Accounts'!C134)</f>
        <v>879</v>
      </c>
      <c r="D134" s="143">
        <f t="shared" ca="1" si="32"/>
        <v>0</v>
      </c>
      <c r="E134" s="143">
        <f t="shared" ca="1" si="33"/>
        <v>0</v>
      </c>
      <c r="F134" s="89" t="str" cm="1">
        <f t="array" aca="1" ref="F134" ca="1">IF(D134=0,"-",IF('Input-Accounts'!$E134&lt;&gt;0,'Input-Accounts'!$E134,INDEX('Input-Accounts'!$H134:$J134,,MATCH($F$6,'Input-Accounts'!$H$6:$J$6,0))))</f>
        <v>-</v>
      </c>
      <c r="G134" s="143">
        <f ca="1">IFERROR(INDEX(G$269:G$305,MATCH($F134,$B$269:$B$305,0))/INDEX($D$269:$D$305,MATCH($F134,$B$269:$B$305,0)),SUMIFS('Input-Ext Allocators'!D$8:D$63,'Input-Ext Allocators'!$B$8:$B$63,$F134))*$D134</f>
        <v>0</v>
      </c>
      <c r="H134" s="143">
        <f ca="1">IFERROR(INDEX(H$269:H$305,MATCH($F134,$B$269:$B$305,0))/INDEX($D$269:$D$305,MATCH($F134,$B$269:$B$305,0)),SUMIFS('Input-Ext Allocators'!E$8:E$63,'Input-Ext Allocators'!$B$8:$B$63,$F134))*$D134</f>
        <v>0</v>
      </c>
      <c r="I134" s="143">
        <f ca="1">IFERROR(INDEX(I$269:I$305,MATCH($F134,$B$269:$B$305,0))/INDEX($D$269:$D$305,MATCH($F134,$B$269:$B$305,0)),SUMIFS('Input-Ext Allocators'!F$8:F$63,'Input-Ext Allocators'!$B$8:$B$63,$F134))*$D134</f>
        <v>0</v>
      </c>
      <c r="J134" s="143">
        <f ca="1">IFERROR(INDEX(J$269:J$305,MATCH($F134,$B$269:$B$305,0))/INDEX($D$269:$D$305,MATCH($F134,$B$269:$B$305,0)),SUMIFS('Input-Ext Allocators'!G$8:G$63,'Input-Ext Allocators'!$B$8:$B$63,$F134))*$D134</f>
        <v>0</v>
      </c>
      <c r="K134" s="143">
        <f ca="1">IFERROR(INDEX(K$269:K$305,MATCH($F134,$B$269:$B$305,0))/INDEX($D$269:$D$305,MATCH($F134,$B$269:$B$305,0)),SUMIFS('Input-Ext Allocators'!H$8:H$63,'Input-Ext Allocators'!$B$8:$B$63,$F134))*$D134</f>
        <v>0</v>
      </c>
      <c r="L134" s="143">
        <f ca="1">IFERROR(INDEX(L$269:L$305,MATCH($F134,$B$269:$B$305,0))/INDEX($D$269:$D$305,MATCH($F134,$B$269:$B$305,0)),SUMIFS('Input-Ext Allocators'!I$8:I$63,'Input-Ext Allocators'!$B$8:$B$63,$F134))*$D134</f>
        <v>0</v>
      </c>
      <c r="M134" s="143">
        <f ca="1">IFERROR(INDEX(M$269:M$305,MATCH($F134,$B$269:$B$305,0))/INDEX($D$269:$D$305,MATCH($F134,$B$269:$B$305,0)),SUMIFS('Input-Ext Allocators'!J$8:J$63,'Input-Ext Allocators'!$B$8:$B$63,$F134))*$D134</f>
        <v>0</v>
      </c>
      <c r="N134" s="143">
        <f ca="1">IFERROR(INDEX(N$269:N$305,MATCH($F134,$B$269:$B$305,0))/INDEX($D$269:$D$305,MATCH($F134,$B$269:$B$305,0)),SUMIFS('Input-Ext Allocators'!K$8:K$63,'Input-Ext Allocators'!$B$8:$B$63,$F134))*$D134</f>
        <v>0</v>
      </c>
      <c r="O134" s="143">
        <f ca="1">IFERROR(INDEX(O$269:O$305,MATCH($F134,$B$269:$B$305,0))/INDEX($D$269:$D$305,MATCH($F134,$B$269:$B$305,0)),SUMIFS('Input-Ext Allocators'!L$8:L$63,'Input-Ext Allocators'!$B$8:$B$63,$F134))*$D134</f>
        <v>0</v>
      </c>
      <c r="P134" s="143">
        <f ca="1">IFERROR(INDEX(P$269:P$305,MATCH($F134,$B$269:$B$305,0))/INDEX($D$269:$D$305,MATCH($F134,$B$269:$B$305,0)),SUMIFS('Input-Ext Allocators'!M$8:M$63,'Input-Ext Allocators'!$B$8:$B$63,$F134))*$D134</f>
        <v>0</v>
      </c>
      <c r="Q134" s="143">
        <f ca="1">IFERROR(INDEX(Q$269:Q$305,MATCH($F134,$B$269:$B$305,0))/INDEX($D$269:$D$305,MATCH($F134,$B$269:$B$305,0)),SUMIFS('Input-Ext Allocators'!N$8:N$63,'Input-Ext Allocators'!$B$8:$B$63,$F134))*$D134</f>
        <v>0</v>
      </c>
      <c r="R134" s="143">
        <f ca="1">IFERROR(INDEX(R$269:R$305,MATCH($F134,$B$269:$B$305,0))/INDEX($D$269:$D$305,MATCH($F134,$B$269:$B$305,0)),SUMIFS('Input-Ext Allocators'!O$8:O$63,'Input-Ext Allocators'!$B$8:$B$63,$F134))*$D134</f>
        <v>0</v>
      </c>
      <c r="S134" s="143">
        <f ca="1">IFERROR(INDEX(S$269:S$305,MATCH($F134,$B$269:$B$305,0))/INDEX($D$269:$D$305,MATCH($F134,$B$269:$B$305,0)),SUMIFS('Input-Ext Allocators'!P$8:P$63,'Input-Ext Allocators'!$B$8:$B$63,$F134))*$D134</f>
        <v>0</v>
      </c>
      <c r="T134" s="143">
        <f ca="1">IFERROR(INDEX(T$269:T$305,MATCH($F134,$B$269:$B$305,0))/INDEX($D$269:$D$305,MATCH($F134,$B$269:$B$305,0)),SUMIFS('Input-Ext Allocators'!Q$8:Q$63,'Input-Ext Allocators'!$B$8:$B$63,$F134))*$D134</f>
        <v>0</v>
      </c>
      <c r="U134" s="143">
        <f ca="1">IFERROR(INDEX(U$269:U$305,MATCH($F134,$B$269:$B$305,0))/INDEX($D$269:$D$305,MATCH($F134,$B$269:$B$305,0)),SUMIFS('Input-Ext Allocators'!R$8:R$63,'Input-Ext Allocators'!$B$8:$B$63,$F134))*$D134</f>
        <v>0</v>
      </c>
      <c r="V134" s="143">
        <f ca="1">IFERROR(INDEX(V$269:V$305,MATCH($F134,$B$269:$B$305,0))/INDEX($D$269:$D$305,MATCH($F134,$B$269:$B$305,0)),SUMIFS('Input-Ext Allocators'!S$8:S$63,'Input-Ext Allocators'!$B$8:$B$63,$F134))*$D134</f>
        <v>0</v>
      </c>
      <c r="W134" s="143">
        <f ca="1">IFERROR(INDEX(W$269:W$305,MATCH($F134,$B$269:$B$305,0))/INDEX($D$269:$D$305,MATCH($F134,$B$269:$B$305,0)),SUMIFS('Input-Ext Allocators'!T$8:T$63,'Input-Ext Allocators'!$B$8:$B$63,$F134))*$D134</f>
        <v>0</v>
      </c>
      <c r="X134" s="143">
        <f ca="1">IFERROR(INDEX(X$269:X$305,MATCH($F134,$B$269:$B$305,0))/INDEX($D$269:$D$305,MATCH($F134,$B$269:$B$305,0)),SUMIFS('Input-Ext Allocators'!U$8:U$63,'Input-Ext Allocators'!$B$8:$B$63,$F134))*$D134</f>
        <v>0</v>
      </c>
      <c r="Y134" s="143">
        <f ca="1">IFERROR(INDEX(Y$269:Y$305,MATCH($F134,$B$269:$B$305,0))/INDEX($D$269:$D$305,MATCH($F134,$B$269:$B$305,0)),SUMIFS('Input-Ext Allocators'!V$8:V$63,'Input-Ext Allocators'!$B$8:$B$63,$F134))*$D134</f>
        <v>0</v>
      </c>
      <c r="Z134" s="143">
        <f ca="1">IFERROR(INDEX(Z$269:Z$305,MATCH($F134,$B$269:$B$305,0))/INDEX($D$269:$D$305,MATCH($F134,$B$269:$B$305,0)),SUMIFS('Input-Ext Allocators'!W$8:W$63,'Input-Ext Allocators'!$B$8:$B$63,$F134))*$D134</f>
        <v>0</v>
      </c>
    </row>
    <row r="135" spans="1:26" outlineLevel="1">
      <c r="A135" s="113">
        <f>IF(ISBLANK('Input-Accounts'!A135),"",'Input-Accounts'!A135)</f>
        <v>115</v>
      </c>
      <c r="B135" s="17" t="str">
        <f>IF(ISBLANK('Input-Accounts'!B135),"",'Input-Accounts'!B135)</f>
        <v>Other expenses</v>
      </c>
      <c r="C135" s="113">
        <f>IF(ISBLANK('Input-Accounts'!C135),"",'Input-Accounts'!C135)</f>
        <v>880</v>
      </c>
      <c r="D135" s="143">
        <f t="shared" ca="1" si="32"/>
        <v>0</v>
      </c>
      <c r="E135" s="143">
        <f t="shared" ca="1" si="33"/>
        <v>0</v>
      </c>
      <c r="F135" s="89" t="str" cm="1">
        <f t="array" aca="1" ref="F135" ca="1">IF(D135=0,"-",IF('Input-Accounts'!$E135&lt;&gt;0,'Input-Accounts'!$E135,INDEX('Input-Accounts'!$H135:$J135,,MATCH($F$6,'Input-Accounts'!$H$6:$J$6,0))))</f>
        <v>-</v>
      </c>
      <c r="G135" s="143">
        <f ca="1">IFERROR(INDEX(G$269:G$305,MATCH($F135,$B$269:$B$305,0))/INDEX($D$269:$D$305,MATCH($F135,$B$269:$B$305,0)),SUMIFS('Input-Ext Allocators'!D$8:D$63,'Input-Ext Allocators'!$B$8:$B$63,$F135))*$D135</f>
        <v>0</v>
      </c>
      <c r="H135" s="143">
        <f ca="1">IFERROR(INDEX(H$269:H$305,MATCH($F135,$B$269:$B$305,0))/INDEX($D$269:$D$305,MATCH($F135,$B$269:$B$305,0)),SUMIFS('Input-Ext Allocators'!E$8:E$63,'Input-Ext Allocators'!$B$8:$B$63,$F135))*$D135</f>
        <v>0</v>
      </c>
      <c r="I135" s="143">
        <f ca="1">IFERROR(INDEX(I$269:I$305,MATCH($F135,$B$269:$B$305,0))/INDEX($D$269:$D$305,MATCH($F135,$B$269:$B$305,0)),SUMIFS('Input-Ext Allocators'!F$8:F$63,'Input-Ext Allocators'!$B$8:$B$63,$F135))*$D135</f>
        <v>0</v>
      </c>
      <c r="J135" s="143">
        <f ca="1">IFERROR(INDEX(J$269:J$305,MATCH($F135,$B$269:$B$305,0))/INDEX($D$269:$D$305,MATCH($F135,$B$269:$B$305,0)),SUMIFS('Input-Ext Allocators'!G$8:G$63,'Input-Ext Allocators'!$B$8:$B$63,$F135))*$D135</f>
        <v>0</v>
      </c>
      <c r="K135" s="143">
        <f ca="1">IFERROR(INDEX(K$269:K$305,MATCH($F135,$B$269:$B$305,0))/INDEX($D$269:$D$305,MATCH($F135,$B$269:$B$305,0)),SUMIFS('Input-Ext Allocators'!H$8:H$63,'Input-Ext Allocators'!$B$8:$B$63,$F135))*$D135</f>
        <v>0</v>
      </c>
      <c r="L135" s="143">
        <f ca="1">IFERROR(INDEX(L$269:L$305,MATCH($F135,$B$269:$B$305,0))/INDEX($D$269:$D$305,MATCH($F135,$B$269:$B$305,0)),SUMIFS('Input-Ext Allocators'!I$8:I$63,'Input-Ext Allocators'!$B$8:$B$63,$F135))*$D135</f>
        <v>0</v>
      </c>
      <c r="M135" s="143">
        <f ca="1">IFERROR(INDEX(M$269:M$305,MATCH($F135,$B$269:$B$305,0))/INDEX($D$269:$D$305,MATCH($F135,$B$269:$B$305,0)),SUMIFS('Input-Ext Allocators'!J$8:J$63,'Input-Ext Allocators'!$B$8:$B$63,$F135))*$D135</f>
        <v>0</v>
      </c>
      <c r="N135" s="143">
        <f ca="1">IFERROR(INDEX(N$269:N$305,MATCH($F135,$B$269:$B$305,0))/INDEX($D$269:$D$305,MATCH($F135,$B$269:$B$305,0)),SUMIFS('Input-Ext Allocators'!K$8:K$63,'Input-Ext Allocators'!$B$8:$B$63,$F135))*$D135</f>
        <v>0</v>
      </c>
      <c r="O135" s="143">
        <f ca="1">IFERROR(INDEX(O$269:O$305,MATCH($F135,$B$269:$B$305,0))/INDEX($D$269:$D$305,MATCH($F135,$B$269:$B$305,0)),SUMIFS('Input-Ext Allocators'!L$8:L$63,'Input-Ext Allocators'!$B$8:$B$63,$F135))*$D135</f>
        <v>0</v>
      </c>
      <c r="P135" s="143">
        <f ca="1">IFERROR(INDEX(P$269:P$305,MATCH($F135,$B$269:$B$305,0))/INDEX($D$269:$D$305,MATCH($F135,$B$269:$B$305,0)),SUMIFS('Input-Ext Allocators'!M$8:M$63,'Input-Ext Allocators'!$B$8:$B$63,$F135))*$D135</f>
        <v>0</v>
      </c>
      <c r="Q135" s="143">
        <f ca="1">IFERROR(INDEX(Q$269:Q$305,MATCH($F135,$B$269:$B$305,0))/INDEX($D$269:$D$305,MATCH($F135,$B$269:$B$305,0)),SUMIFS('Input-Ext Allocators'!N$8:N$63,'Input-Ext Allocators'!$B$8:$B$63,$F135))*$D135</f>
        <v>0</v>
      </c>
      <c r="R135" s="143">
        <f ca="1">IFERROR(INDEX(R$269:R$305,MATCH($F135,$B$269:$B$305,0))/INDEX($D$269:$D$305,MATCH($F135,$B$269:$B$305,0)),SUMIFS('Input-Ext Allocators'!O$8:O$63,'Input-Ext Allocators'!$B$8:$B$63,$F135))*$D135</f>
        <v>0</v>
      </c>
      <c r="S135" s="143">
        <f ca="1">IFERROR(INDEX(S$269:S$305,MATCH($F135,$B$269:$B$305,0))/INDEX($D$269:$D$305,MATCH($F135,$B$269:$B$305,0)),SUMIFS('Input-Ext Allocators'!P$8:P$63,'Input-Ext Allocators'!$B$8:$B$63,$F135))*$D135</f>
        <v>0</v>
      </c>
      <c r="T135" s="143">
        <f ca="1">IFERROR(INDEX(T$269:T$305,MATCH($F135,$B$269:$B$305,0))/INDEX($D$269:$D$305,MATCH($F135,$B$269:$B$305,0)),SUMIFS('Input-Ext Allocators'!Q$8:Q$63,'Input-Ext Allocators'!$B$8:$B$63,$F135))*$D135</f>
        <v>0</v>
      </c>
      <c r="U135" s="143">
        <f ca="1">IFERROR(INDEX(U$269:U$305,MATCH($F135,$B$269:$B$305,0))/INDEX($D$269:$D$305,MATCH($F135,$B$269:$B$305,0)),SUMIFS('Input-Ext Allocators'!R$8:R$63,'Input-Ext Allocators'!$B$8:$B$63,$F135))*$D135</f>
        <v>0</v>
      </c>
      <c r="V135" s="143">
        <f ca="1">IFERROR(INDEX(V$269:V$305,MATCH($F135,$B$269:$B$305,0))/INDEX($D$269:$D$305,MATCH($F135,$B$269:$B$305,0)),SUMIFS('Input-Ext Allocators'!S$8:S$63,'Input-Ext Allocators'!$B$8:$B$63,$F135))*$D135</f>
        <v>0</v>
      </c>
      <c r="W135" s="143">
        <f ca="1">IFERROR(INDEX(W$269:W$305,MATCH($F135,$B$269:$B$305,0))/INDEX($D$269:$D$305,MATCH($F135,$B$269:$B$305,0)),SUMIFS('Input-Ext Allocators'!T$8:T$63,'Input-Ext Allocators'!$B$8:$B$63,$F135))*$D135</f>
        <v>0</v>
      </c>
      <c r="X135" s="143">
        <f ca="1">IFERROR(INDEX(X$269:X$305,MATCH($F135,$B$269:$B$305,0))/INDEX($D$269:$D$305,MATCH($F135,$B$269:$B$305,0)),SUMIFS('Input-Ext Allocators'!U$8:U$63,'Input-Ext Allocators'!$B$8:$B$63,$F135))*$D135</f>
        <v>0</v>
      </c>
      <c r="Y135" s="143">
        <f ca="1">IFERROR(INDEX(Y$269:Y$305,MATCH($F135,$B$269:$B$305,0))/INDEX($D$269:$D$305,MATCH($F135,$B$269:$B$305,0)),SUMIFS('Input-Ext Allocators'!V$8:V$63,'Input-Ext Allocators'!$B$8:$B$63,$F135))*$D135</f>
        <v>0</v>
      </c>
      <c r="Z135" s="143">
        <f ca="1">IFERROR(INDEX(Z$269:Z$305,MATCH($F135,$B$269:$B$305,0))/INDEX($D$269:$D$305,MATCH($F135,$B$269:$B$305,0)),SUMIFS('Input-Ext Allocators'!W$8:W$63,'Input-Ext Allocators'!$B$8:$B$63,$F135))*$D135</f>
        <v>0</v>
      </c>
    </row>
    <row r="136" spans="1:26" outlineLevel="1">
      <c r="A136" s="113">
        <f>IF(ISBLANK('Input-Accounts'!A136),"",'Input-Accounts'!A136)</f>
        <v>116</v>
      </c>
      <c r="B136" s="17" t="str">
        <f>IF(ISBLANK('Input-Accounts'!B136),"",'Input-Accounts'!B136)</f>
        <v>Rents</v>
      </c>
      <c r="C136" s="113">
        <f>IF(ISBLANK('Input-Accounts'!C136),"",'Input-Accounts'!C136)</f>
        <v>881</v>
      </c>
      <c r="D136" s="143">
        <f t="shared" ca="1" si="32"/>
        <v>0</v>
      </c>
      <c r="E136" s="143">
        <f t="shared" ca="1" si="33"/>
        <v>0</v>
      </c>
      <c r="F136" s="89" t="str" cm="1">
        <f t="array" aca="1" ref="F136" ca="1">IF(D136=0,"-",IF('Input-Accounts'!$E136&lt;&gt;0,'Input-Accounts'!$E136,INDEX('Input-Accounts'!$H136:$J136,,MATCH($F$6,'Input-Accounts'!$H$6:$J$6,0))))</f>
        <v>-</v>
      </c>
      <c r="G136" s="143">
        <f ca="1">IFERROR(INDEX(G$269:G$305,MATCH($F136,$B$269:$B$305,0))/INDEX($D$269:$D$305,MATCH($F136,$B$269:$B$305,0)),SUMIFS('Input-Ext Allocators'!D$8:D$63,'Input-Ext Allocators'!$B$8:$B$63,$F136))*$D136</f>
        <v>0</v>
      </c>
      <c r="H136" s="143">
        <f ca="1">IFERROR(INDEX(H$269:H$305,MATCH($F136,$B$269:$B$305,0))/INDEX($D$269:$D$305,MATCH($F136,$B$269:$B$305,0)),SUMIFS('Input-Ext Allocators'!E$8:E$63,'Input-Ext Allocators'!$B$8:$B$63,$F136))*$D136</f>
        <v>0</v>
      </c>
      <c r="I136" s="143">
        <f ca="1">IFERROR(INDEX(I$269:I$305,MATCH($F136,$B$269:$B$305,0))/INDEX($D$269:$D$305,MATCH($F136,$B$269:$B$305,0)),SUMIFS('Input-Ext Allocators'!F$8:F$63,'Input-Ext Allocators'!$B$8:$B$63,$F136))*$D136</f>
        <v>0</v>
      </c>
      <c r="J136" s="143">
        <f ca="1">IFERROR(INDEX(J$269:J$305,MATCH($F136,$B$269:$B$305,0))/INDEX($D$269:$D$305,MATCH($F136,$B$269:$B$305,0)),SUMIFS('Input-Ext Allocators'!G$8:G$63,'Input-Ext Allocators'!$B$8:$B$63,$F136))*$D136</f>
        <v>0</v>
      </c>
      <c r="K136" s="143">
        <f ca="1">IFERROR(INDEX(K$269:K$305,MATCH($F136,$B$269:$B$305,0))/INDEX($D$269:$D$305,MATCH($F136,$B$269:$B$305,0)),SUMIFS('Input-Ext Allocators'!H$8:H$63,'Input-Ext Allocators'!$B$8:$B$63,$F136))*$D136</f>
        <v>0</v>
      </c>
      <c r="L136" s="143">
        <f ca="1">IFERROR(INDEX(L$269:L$305,MATCH($F136,$B$269:$B$305,0))/INDEX($D$269:$D$305,MATCH($F136,$B$269:$B$305,0)),SUMIFS('Input-Ext Allocators'!I$8:I$63,'Input-Ext Allocators'!$B$8:$B$63,$F136))*$D136</f>
        <v>0</v>
      </c>
      <c r="M136" s="143">
        <f ca="1">IFERROR(INDEX(M$269:M$305,MATCH($F136,$B$269:$B$305,0))/INDEX($D$269:$D$305,MATCH($F136,$B$269:$B$305,0)),SUMIFS('Input-Ext Allocators'!J$8:J$63,'Input-Ext Allocators'!$B$8:$B$63,$F136))*$D136</f>
        <v>0</v>
      </c>
      <c r="N136" s="143">
        <f ca="1">IFERROR(INDEX(N$269:N$305,MATCH($F136,$B$269:$B$305,0))/INDEX($D$269:$D$305,MATCH($F136,$B$269:$B$305,0)),SUMIFS('Input-Ext Allocators'!K$8:K$63,'Input-Ext Allocators'!$B$8:$B$63,$F136))*$D136</f>
        <v>0</v>
      </c>
      <c r="O136" s="143">
        <f ca="1">IFERROR(INDEX(O$269:O$305,MATCH($F136,$B$269:$B$305,0))/INDEX($D$269:$D$305,MATCH($F136,$B$269:$B$305,0)),SUMIFS('Input-Ext Allocators'!L$8:L$63,'Input-Ext Allocators'!$B$8:$B$63,$F136))*$D136</f>
        <v>0</v>
      </c>
      <c r="P136" s="143">
        <f ca="1">IFERROR(INDEX(P$269:P$305,MATCH($F136,$B$269:$B$305,0))/INDEX($D$269:$D$305,MATCH($F136,$B$269:$B$305,0)),SUMIFS('Input-Ext Allocators'!M$8:M$63,'Input-Ext Allocators'!$B$8:$B$63,$F136))*$D136</f>
        <v>0</v>
      </c>
      <c r="Q136" s="143">
        <f ca="1">IFERROR(INDEX(Q$269:Q$305,MATCH($F136,$B$269:$B$305,0))/INDEX($D$269:$D$305,MATCH($F136,$B$269:$B$305,0)),SUMIFS('Input-Ext Allocators'!N$8:N$63,'Input-Ext Allocators'!$B$8:$B$63,$F136))*$D136</f>
        <v>0</v>
      </c>
      <c r="R136" s="143">
        <f ca="1">IFERROR(INDEX(R$269:R$305,MATCH($F136,$B$269:$B$305,0))/INDEX($D$269:$D$305,MATCH($F136,$B$269:$B$305,0)),SUMIFS('Input-Ext Allocators'!O$8:O$63,'Input-Ext Allocators'!$B$8:$B$63,$F136))*$D136</f>
        <v>0</v>
      </c>
      <c r="S136" s="143">
        <f ca="1">IFERROR(INDEX(S$269:S$305,MATCH($F136,$B$269:$B$305,0))/INDEX($D$269:$D$305,MATCH($F136,$B$269:$B$305,0)),SUMIFS('Input-Ext Allocators'!P$8:P$63,'Input-Ext Allocators'!$B$8:$B$63,$F136))*$D136</f>
        <v>0</v>
      </c>
      <c r="T136" s="143">
        <f ca="1">IFERROR(INDEX(T$269:T$305,MATCH($F136,$B$269:$B$305,0))/INDEX($D$269:$D$305,MATCH($F136,$B$269:$B$305,0)),SUMIFS('Input-Ext Allocators'!Q$8:Q$63,'Input-Ext Allocators'!$B$8:$B$63,$F136))*$D136</f>
        <v>0</v>
      </c>
      <c r="U136" s="143">
        <f ca="1">IFERROR(INDEX(U$269:U$305,MATCH($F136,$B$269:$B$305,0))/INDEX($D$269:$D$305,MATCH($F136,$B$269:$B$305,0)),SUMIFS('Input-Ext Allocators'!R$8:R$63,'Input-Ext Allocators'!$B$8:$B$63,$F136))*$D136</f>
        <v>0</v>
      </c>
      <c r="V136" s="143">
        <f ca="1">IFERROR(INDEX(V$269:V$305,MATCH($F136,$B$269:$B$305,0))/INDEX($D$269:$D$305,MATCH($F136,$B$269:$B$305,0)),SUMIFS('Input-Ext Allocators'!S$8:S$63,'Input-Ext Allocators'!$B$8:$B$63,$F136))*$D136</f>
        <v>0</v>
      </c>
      <c r="W136" s="143">
        <f ca="1">IFERROR(INDEX(W$269:W$305,MATCH($F136,$B$269:$B$305,0))/INDEX($D$269:$D$305,MATCH($F136,$B$269:$B$305,0)),SUMIFS('Input-Ext Allocators'!T$8:T$63,'Input-Ext Allocators'!$B$8:$B$63,$F136))*$D136</f>
        <v>0</v>
      </c>
      <c r="X136" s="143">
        <f ca="1">IFERROR(INDEX(X$269:X$305,MATCH($F136,$B$269:$B$305,0))/INDEX($D$269:$D$305,MATCH($F136,$B$269:$B$305,0)),SUMIFS('Input-Ext Allocators'!U$8:U$63,'Input-Ext Allocators'!$B$8:$B$63,$F136))*$D136</f>
        <v>0</v>
      </c>
      <c r="Y136" s="143">
        <f ca="1">IFERROR(INDEX(Y$269:Y$305,MATCH($F136,$B$269:$B$305,0))/INDEX($D$269:$D$305,MATCH($F136,$B$269:$B$305,0)),SUMIFS('Input-Ext Allocators'!V$8:V$63,'Input-Ext Allocators'!$B$8:$B$63,$F136))*$D136</f>
        <v>0</v>
      </c>
      <c r="Z136" s="143">
        <f ca="1">IFERROR(INDEX(Z$269:Z$305,MATCH($F136,$B$269:$B$305,0))/INDEX($D$269:$D$305,MATCH($F136,$B$269:$B$305,0)),SUMIFS('Input-Ext Allocators'!W$8:W$63,'Input-Ext Allocators'!$B$8:$B$63,$F136))*$D136</f>
        <v>0</v>
      </c>
    </row>
    <row r="137" spans="1:26" outlineLevel="1">
      <c r="A137" s="113">
        <f>IF(ISBLANK('Input-Accounts'!A137),"",'Input-Accounts'!A137)</f>
        <v>117</v>
      </c>
      <c r="B137" s="79" t="str">
        <f>IF(ISBLANK('Input-Accounts'!B137),"",'Input-Accounts'!B137)</f>
        <v>Subtotal - Distribution Operation Expenses</v>
      </c>
      <c r="C137" s="113" t="str">
        <f>IF(ISBLANK('Input-Accounts'!C137),"",'Input-Accounts'!C137)</f>
        <v/>
      </c>
      <c r="D137" s="144">
        <f ca="1">SUBTOTAL(9,D126:D136)</f>
        <v>0</v>
      </c>
      <c r="E137" s="143">
        <f t="shared" ca="1" si="33"/>
        <v>0</v>
      </c>
      <c r="G137" s="144">
        <f t="shared" ref="G137:Z137" ca="1" si="34">SUBTOTAL(9,G126:G136)</f>
        <v>0</v>
      </c>
      <c r="H137" s="144">
        <f t="shared" ca="1" si="34"/>
        <v>0</v>
      </c>
      <c r="I137" s="144">
        <f t="shared" ca="1" si="34"/>
        <v>0</v>
      </c>
      <c r="J137" s="144">
        <f t="shared" ca="1" si="34"/>
        <v>0</v>
      </c>
      <c r="K137" s="144">
        <f t="shared" ca="1" si="34"/>
        <v>0</v>
      </c>
      <c r="L137" s="144">
        <f t="shared" ca="1" si="34"/>
        <v>0</v>
      </c>
      <c r="M137" s="144">
        <f t="shared" ca="1" si="34"/>
        <v>0</v>
      </c>
      <c r="N137" s="144">
        <f t="shared" ca="1" si="34"/>
        <v>0</v>
      </c>
      <c r="O137" s="144">
        <f t="shared" ca="1" si="34"/>
        <v>0</v>
      </c>
      <c r="P137" s="144">
        <f t="shared" ca="1" si="34"/>
        <v>0</v>
      </c>
      <c r="Q137" s="144">
        <f t="shared" ca="1" si="34"/>
        <v>0</v>
      </c>
      <c r="R137" s="144">
        <f t="shared" ca="1" si="34"/>
        <v>0</v>
      </c>
      <c r="S137" s="144">
        <f t="shared" ca="1" si="34"/>
        <v>0</v>
      </c>
      <c r="T137" s="144">
        <f t="shared" ca="1" si="34"/>
        <v>0</v>
      </c>
      <c r="U137" s="144">
        <f t="shared" ca="1" si="34"/>
        <v>0</v>
      </c>
      <c r="V137" s="144">
        <f t="shared" ca="1" si="34"/>
        <v>0</v>
      </c>
      <c r="W137" s="144">
        <f t="shared" ca="1" si="34"/>
        <v>0</v>
      </c>
      <c r="X137" s="144">
        <f t="shared" ca="1" si="34"/>
        <v>0</v>
      </c>
      <c r="Y137" s="144">
        <f t="shared" ca="1" si="34"/>
        <v>0</v>
      </c>
      <c r="Z137" s="144">
        <f t="shared" ca="1" si="34"/>
        <v>0</v>
      </c>
    </row>
    <row r="138" spans="1:26" outlineLevel="1">
      <c r="A138" s="113" t="str">
        <f>IF(ISBLANK('Input-Accounts'!A138),"",'Input-Accounts'!A138)</f>
        <v/>
      </c>
      <c r="B138" s="79" t="str">
        <f>IF(ISBLANK('Input-Accounts'!B138),"",'Input-Accounts'!B138)</f>
        <v/>
      </c>
      <c r="C138" s="113" t="str">
        <f>IF(ISBLANK('Input-Accounts'!C138),"",'Input-Accounts'!C138)</f>
        <v/>
      </c>
      <c r="D138" s="143"/>
      <c r="E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</row>
    <row r="139" spans="1:26" outlineLevel="1">
      <c r="A139" s="113">
        <f>IF(ISBLANK('Input-Accounts'!A139),"",'Input-Accounts'!A139)</f>
        <v>118</v>
      </c>
      <c r="B139" s="81" t="str">
        <f>IF(ISBLANK('Input-Accounts'!B139),"",'Input-Accounts'!B139)</f>
        <v>Distribution Maintenance Expenses</v>
      </c>
      <c r="C139" s="113" t="str">
        <f>IF(ISBLANK('Input-Accounts'!C139),"",'Input-Accounts'!C139)</f>
        <v/>
      </c>
      <c r="D139" s="143"/>
      <c r="E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</row>
    <row r="140" spans="1:26" outlineLevel="1">
      <c r="A140" s="113">
        <f>IF(ISBLANK('Input-Accounts'!A140),"",'Input-Accounts'!A140)</f>
        <v>119</v>
      </c>
      <c r="B140" s="17" t="str">
        <f>IF(ISBLANK('Input-Accounts'!B140),"",'Input-Accounts'!B140)</f>
        <v>Maintenance supervision and engineering</v>
      </c>
      <c r="C140" s="113">
        <f>IF(ISBLANK('Input-Accounts'!C140),"",'Input-Accounts'!C140)</f>
        <v>885</v>
      </c>
      <c r="D140" s="143">
        <f t="shared" ref="D140:D149" ca="1" si="35">INDIRECT("Classification!"&amp;$D$5&amp;ROW())</f>
        <v>0</v>
      </c>
      <c r="E140" s="143">
        <f t="shared" ca="1" si="33"/>
        <v>0</v>
      </c>
      <c r="F140" s="89" t="str" cm="1">
        <f t="array" aca="1" ref="F140" ca="1">IF(D140=0,"-",IF('Input-Accounts'!$E140&lt;&gt;0,'Input-Accounts'!$E140,INDEX('Input-Accounts'!$H140:$J140,,MATCH($F$6,'Input-Accounts'!$H$6:$J$6,0))))</f>
        <v>-</v>
      </c>
      <c r="G140" s="143">
        <f ca="1">IFERROR(INDEX(G$269:G$305,MATCH($F140,$B$269:$B$305,0))/INDEX($D$269:$D$305,MATCH($F140,$B$269:$B$305,0)),SUMIFS('Input-Ext Allocators'!D$8:D$63,'Input-Ext Allocators'!$B$8:$B$63,$F140))*$D140</f>
        <v>0</v>
      </c>
      <c r="H140" s="143">
        <f ca="1">IFERROR(INDEX(H$269:H$305,MATCH($F140,$B$269:$B$305,0))/INDEX($D$269:$D$305,MATCH($F140,$B$269:$B$305,0)),SUMIFS('Input-Ext Allocators'!E$8:E$63,'Input-Ext Allocators'!$B$8:$B$63,$F140))*$D140</f>
        <v>0</v>
      </c>
      <c r="I140" s="143">
        <f ca="1">IFERROR(INDEX(I$269:I$305,MATCH($F140,$B$269:$B$305,0))/INDEX($D$269:$D$305,MATCH($F140,$B$269:$B$305,0)),SUMIFS('Input-Ext Allocators'!F$8:F$63,'Input-Ext Allocators'!$B$8:$B$63,$F140))*$D140</f>
        <v>0</v>
      </c>
      <c r="J140" s="143">
        <f ca="1">IFERROR(INDEX(J$269:J$305,MATCH($F140,$B$269:$B$305,0))/INDEX($D$269:$D$305,MATCH($F140,$B$269:$B$305,0)),SUMIFS('Input-Ext Allocators'!G$8:G$63,'Input-Ext Allocators'!$B$8:$B$63,$F140))*$D140</f>
        <v>0</v>
      </c>
      <c r="K140" s="143">
        <f ca="1">IFERROR(INDEX(K$269:K$305,MATCH($F140,$B$269:$B$305,0))/INDEX($D$269:$D$305,MATCH($F140,$B$269:$B$305,0)),SUMIFS('Input-Ext Allocators'!H$8:H$63,'Input-Ext Allocators'!$B$8:$B$63,$F140))*$D140</f>
        <v>0</v>
      </c>
      <c r="L140" s="143">
        <f ca="1">IFERROR(INDEX(L$269:L$305,MATCH($F140,$B$269:$B$305,0))/INDEX($D$269:$D$305,MATCH($F140,$B$269:$B$305,0)),SUMIFS('Input-Ext Allocators'!I$8:I$63,'Input-Ext Allocators'!$B$8:$B$63,$F140))*$D140</f>
        <v>0</v>
      </c>
      <c r="M140" s="143">
        <f ca="1">IFERROR(INDEX(M$269:M$305,MATCH($F140,$B$269:$B$305,0))/INDEX($D$269:$D$305,MATCH($F140,$B$269:$B$305,0)),SUMIFS('Input-Ext Allocators'!J$8:J$63,'Input-Ext Allocators'!$B$8:$B$63,$F140))*$D140</f>
        <v>0</v>
      </c>
      <c r="N140" s="143">
        <f ca="1">IFERROR(INDEX(N$269:N$305,MATCH($F140,$B$269:$B$305,0))/INDEX($D$269:$D$305,MATCH($F140,$B$269:$B$305,0)),SUMIFS('Input-Ext Allocators'!K$8:K$63,'Input-Ext Allocators'!$B$8:$B$63,$F140))*$D140</f>
        <v>0</v>
      </c>
      <c r="O140" s="143">
        <f ca="1">IFERROR(INDEX(O$269:O$305,MATCH($F140,$B$269:$B$305,0))/INDEX($D$269:$D$305,MATCH($F140,$B$269:$B$305,0)),SUMIFS('Input-Ext Allocators'!L$8:L$63,'Input-Ext Allocators'!$B$8:$B$63,$F140))*$D140</f>
        <v>0</v>
      </c>
      <c r="P140" s="143">
        <f ca="1">IFERROR(INDEX(P$269:P$305,MATCH($F140,$B$269:$B$305,0))/INDEX($D$269:$D$305,MATCH($F140,$B$269:$B$305,0)),SUMIFS('Input-Ext Allocators'!M$8:M$63,'Input-Ext Allocators'!$B$8:$B$63,$F140))*$D140</f>
        <v>0</v>
      </c>
      <c r="Q140" s="143">
        <f ca="1">IFERROR(INDEX(Q$269:Q$305,MATCH($F140,$B$269:$B$305,0))/INDEX($D$269:$D$305,MATCH($F140,$B$269:$B$305,0)),SUMIFS('Input-Ext Allocators'!N$8:N$63,'Input-Ext Allocators'!$B$8:$B$63,$F140))*$D140</f>
        <v>0</v>
      </c>
      <c r="R140" s="143">
        <f ca="1">IFERROR(INDEX(R$269:R$305,MATCH($F140,$B$269:$B$305,0))/INDEX($D$269:$D$305,MATCH($F140,$B$269:$B$305,0)),SUMIFS('Input-Ext Allocators'!O$8:O$63,'Input-Ext Allocators'!$B$8:$B$63,$F140))*$D140</f>
        <v>0</v>
      </c>
      <c r="S140" s="143">
        <f ca="1">IFERROR(INDEX(S$269:S$305,MATCH($F140,$B$269:$B$305,0))/INDEX($D$269:$D$305,MATCH($F140,$B$269:$B$305,0)),SUMIFS('Input-Ext Allocators'!P$8:P$63,'Input-Ext Allocators'!$B$8:$B$63,$F140))*$D140</f>
        <v>0</v>
      </c>
      <c r="T140" s="143">
        <f ca="1">IFERROR(INDEX(T$269:T$305,MATCH($F140,$B$269:$B$305,0))/INDEX($D$269:$D$305,MATCH($F140,$B$269:$B$305,0)),SUMIFS('Input-Ext Allocators'!Q$8:Q$63,'Input-Ext Allocators'!$B$8:$B$63,$F140))*$D140</f>
        <v>0</v>
      </c>
      <c r="U140" s="143">
        <f ca="1">IFERROR(INDEX(U$269:U$305,MATCH($F140,$B$269:$B$305,0))/INDEX($D$269:$D$305,MATCH($F140,$B$269:$B$305,0)),SUMIFS('Input-Ext Allocators'!R$8:R$63,'Input-Ext Allocators'!$B$8:$B$63,$F140))*$D140</f>
        <v>0</v>
      </c>
      <c r="V140" s="143">
        <f ca="1">IFERROR(INDEX(V$269:V$305,MATCH($F140,$B$269:$B$305,0))/INDEX($D$269:$D$305,MATCH($F140,$B$269:$B$305,0)),SUMIFS('Input-Ext Allocators'!S$8:S$63,'Input-Ext Allocators'!$B$8:$B$63,$F140))*$D140</f>
        <v>0</v>
      </c>
      <c r="W140" s="143">
        <f ca="1">IFERROR(INDEX(W$269:W$305,MATCH($F140,$B$269:$B$305,0))/INDEX($D$269:$D$305,MATCH($F140,$B$269:$B$305,0)),SUMIFS('Input-Ext Allocators'!T$8:T$63,'Input-Ext Allocators'!$B$8:$B$63,$F140))*$D140</f>
        <v>0</v>
      </c>
      <c r="X140" s="143">
        <f ca="1">IFERROR(INDEX(X$269:X$305,MATCH($F140,$B$269:$B$305,0))/INDEX($D$269:$D$305,MATCH($F140,$B$269:$B$305,0)),SUMIFS('Input-Ext Allocators'!U$8:U$63,'Input-Ext Allocators'!$B$8:$B$63,$F140))*$D140</f>
        <v>0</v>
      </c>
      <c r="Y140" s="143">
        <f ca="1">IFERROR(INDEX(Y$269:Y$305,MATCH($F140,$B$269:$B$305,0))/INDEX($D$269:$D$305,MATCH($F140,$B$269:$B$305,0)),SUMIFS('Input-Ext Allocators'!V$8:V$63,'Input-Ext Allocators'!$B$8:$B$63,$F140))*$D140</f>
        <v>0</v>
      </c>
      <c r="Z140" s="143">
        <f ca="1">IFERROR(INDEX(Z$269:Z$305,MATCH($F140,$B$269:$B$305,0))/INDEX($D$269:$D$305,MATCH($F140,$B$269:$B$305,0)),SUMIFS('Input-Ext Allocators'!W$8:W$63,'Input-Ext Allocators'!$B$8:$B$63,$F140))*$D140</f>
        <v>0</v>
      </c>
    </row>
    <row r="141" spans="1:26" outlineLevel="1">
      <c r="A141" s="113">
        <f>IF(ISBLANK('Input-Accounts'!A141),"",'Input-Accounts'!A141)</f>
        <v>120</v>
      </c>
      <c r="B141" s="17" t="str">
        <f>IF(ISBLANK('Input-Accounts'!B141),"",'Input-Accounts'!B141)</f>
        <v>Structures &amp; Improvements</v>
      </c>
      <c r="C141" s="113">
        <f>IF(ISBLANK('Input-Accounts'!C141),"",'Input-Accounts'!C141)</f>
        <v>886</v>
      </c>
      <c r="D141" s="143">
        <f t="shared" ca="1" si="35"/>
        <v>0</v>
      </c>
      <c r="E141" s="143">
        <f t="shared" ca="1" si="33"/>
        <v>0</v>
      </c>
      <c r="F141" s="89" t="str" cm="1">
        <f t="array" aca="1" ref="F141" ca="1">IF(D141=0,"-",IF('Input-Accounts'!$E141&lt;&gt;0,'Input-Accounts'!$E141,INDEX('Input-Accounts'!$H141:$J141,,MATCH($F$6,'Input-Accounts'!$H$6:$J$6,0))))</f>
        <v>-</v>
      </c>
      <c r="G141" s="143">
        <f ca="1">IFERROR(INDEX(G$269:G$305,MATCH($F141,$B$269:$B$305,0))/INDEX($D$269:$D$305,MATCH($F141,$B$269:$B$305,0)),SUMIFS('Input-Ext Allocators'!D$8:D$63,'Input-Ext Allocators'!$B$8:$B$63,$F141))*$D141</f>
        <v>0</v>
      </c>
      <c r="H141" s="143">
        <f ca="1">IFERROR(INDEX(H$269:H$305,MATCH($F141,$B$269:$B$305,0))/INDEX($D$269:$D$305,MATCH($F141,$B$269:$B$305,0)),SUMIFS('Input-Ext Allocators'!E$8:E$63,'Input-Ext Allocators'!$B$8:$B$63,$F141))*$D141</f>
        <v>0</v>
      </c>
      <c r="I141" s="143">
        <f ca="1">IFERROR(INDEX(I$269:I$305,MATCH($F141,$B$269:$B$305,0))/INDEX($D$269:$D$305,MATCH($F141,$B$269:$B$305,0)),SUMIFS('Input-Ext Allocators'!F$8:F$63,'Input-Ext Allocators'!$B$8:$B$63,$F141))*$D141</f>
        <v>0</v>
      </c>
      <c r="J141" s="143">
        <f ca="1">IFERROR(INDEX(J$269:J$305,MATCH($F141,$B$269:$B$305,0))/INDEX($D$269:$D$305,MATCH($F141,$B$269:$B$305,0)),SUMIFS('Input-Ext Allocators'!G$8:G$63,'Input-Ext Allocators'!$B$8:$B$63,$F141))*$D141</f>
        <v>0</v>
      </c>
      <c r="K141" s="143">
        <f ca="1">IFERROR(INDEX(K$269:K$305,MATCH($F141,$B$269:$B$305,0))/INDEX($D$269:$D$305,MATCH($F141,$B$269:$B$305,0)),SUMIFS('Input-Ext Allocators'!H$8:H$63,'Input-Ext Allocators'!$B$8:$B$63,$F141))*$D141</f>
        <v>0</v>
      </c>
      <c r="L141" s="143">
        <f ca="1">IFERROR(INDEX(L$269:L$305,MATCH($F141,$B$269:$B$305,0))/INDEX($D$269:$D$305,MATCH($F141,$B$269:$B$305,0)),SUMIFS('Input-Ext Allocators'!I$8:I$63,'Input-Ext Allocators'!$B$8:$B$63,$F141))*$D141</f>
        <v>0</v>
      </c>
      <c r="M141" s="143">
        <f ca="1">IFERROR(INDEX(M$269:M$305,MATCH($F141,$B$269:$B$305,0))/INDEX($D$269:$D$305,MATCH($F141,$B$269:$B$305,0)),SUMIFS('Input-Ext Allocators'!J$8:J$63,'Input-Ext Allocators'!$B$8:$B$63,$F141))*$D141</f>
        <v>0</v>
      </c>
      <c r="N141" s="143">
        <f ca="1">IFERROR(INDEX(N$269:N$305,MATCH($F141,$B$269:$B$305,0))/INDEX($D$269:$D$305,MATCH($F141,$B$269:$B$305,0)),SUMIFS('Input-Ext Allocators'!K$8:K$63,'Input-Ext Allocators'!$B$8:$B$63,$F141))*$D141</f>
        <v>0</v>
      </c>
      <c r="O141" s="143">
        <f ca="1">IFERROR(INDEX(O$269:O$305,MATCH($F141,$B$269:$B$305,0))/INDEX($D$269:$D$305,MATCH($F141,$B$269:$B$305,0)),SUMIFS('Input-Ext Allocators'!L$8:L$63,'Input-Ext Allocators'!$B$8:$B$63,$F141))*$D141</f>
        <v>0</v>
      </c>
      <c r="P141" s="143">
        <f ca="1">IFERROR(INDEX(P$269:P$305,MATCH($F141,$B$269:$B$305,0))/INDEX($D$269:$D$305,MATCH($F141,$B$269:$B$305,0)),SUMIFS('Input-Ext Allocators'!M$8:M$63,'Input-Ext Allocators'!$B$8:$B$63,$F141))*$D141</f>
        <v>0</v>
      </c>
      <c r="Q141" s="143">
        <f ca="1">IFERROR(INDEX(Q$269:Q$305,MATCH($F141,$B$269:$B$305,0))/INDEX($D$269:$D$305,MATCH($F141,$B$269:$B$305,0)),SUMIFS('Input-Ext Allocators'!N$8:N$63,'Input-Ext Allocators'!$B$8:$B$63,$F141))*$D141</f>
        <v>0</v>
      </c>
      <c r="R141" s="143">
        <f ca="1">IFERROR(INDEX(R$269:R$305,MATCH($F141,$B$269:$B$305,0))/INDEX($D$269:$D$305,MATCH($F141,$B$269:$B$305,0)),SUMIFS('Input-Ext Allocators'!O$8:O$63,'Input-Ext Allocators'!$B$8:$B$63,$F141))*$D141</f>
        <v>0</v>
      </c>
      <c r="S141" s="143">
        <f ca="1">IFERROR(INDEX(S$269:S$305,MATCH($F141,$B$269:$B$305,0))/INDEX($D$269:$D$305,MATCH($F141,$B$269:$B$305,0)),SUMIFS('Input-Ext Allocators'!P$8:P$63,'Input-Ext Allocators'!$B$8:$B$63,$F141))*$D141</f>
        <v>0</v>
      </c>
      <c r="T141" s="143">
        <f ca="1">IFERROR(INDEX(T$269:T$305,MATCH($F141,$B$269:$B$305,0))/INDEX($D$269:$D$305,MATCH($F141,$B$269:$B$305,0)),SUMIFS('Input-Ext Allocators'!Q$8:Q$63,'Input-Ext Allocators'!$B$8:$B$63,$F141))*$D141</f>
        <v>0</v>
      </c>
      <c r="U141" s="143">
        <f ca="1">IFERROR(INDEX(U$269:U$305,MATCH($F141,$B$269:$B$305,0))/INDEX($D$269:$D$305,MATCH($F141,$B$269:$B$305,0)),SUMIFS('Input-Ext Allocators'!R$8:R$63,'Input-Ext Allocators'!$B$8:$B$63,$F141))*$D141</f>
        <v>0</v>
      </c>
      <c r="V141" s="143">
        <f ca="1">IFERROR(INDEX(V$269:V$305,MATCH($F141,$B$269:$B$305,0))/INDEX($D$269:$D$305,MATCH($F141,$B$269:$B$305,0)),SUMIFS('Input-Ext Allocators'!S$8:S$63,'Input-Ext Allocators'!$B$8:$B$63,$F141))*$D141</f>
        <v>0</v>
      </c>
      <c r="W141" s="143">
        <f ca="1">IFERROR(INDEX(W$269:W$305,MATCH($F141,$B$269:$B$305,0))/INDEX($D$269:$D$305,MATCH($F141,$B$269:$B$305,0)),SUMIFS('Input-Ext Allocators'!T$8:T$63,'Input-Ext Allocators'!$B$8:$B$63,$F141))*$D141</f>
        <v>0</v>
      </c>
      <c r="X141" s="143">
        <f ca="1">IFERROR(INDEX(X$269:X$305,MATCH($F141,$B$269:$B$305,0))/INDEX($D$269:$D$305,MATCH($F141,$B$269:$B$305,0)),SUMIFS('Input-Ext Allocators'!U$8:U$63,'Input-Ext Allocators'!$B$8:$B$63,$F141))*$D141</f>
        <v>0</v>
      </c>
      <c r="Y141" s="143">
        <f ca="1">IFERROR(INDEX(Y$269:Y$305,MATCH($F141,$B$269:$B$305,0))/INDEX($D$269:$D$305,MATCH($F141,$B$269:$B$305,0)),SUMIFS('Input-Ext Allocators'!V$8:V$63,'Input-Ext Allocators'!$B$8:$B$63,$F141))*$D141</f>
        <v>0</v>
      </c>
      <c r="Z141" s="143">
        <f ca="1">IFERROR(INDEX(Z$269:Z$305,MATCH($F141,$B$269:$B$305,0))/INDEX($D$269:$D$305,MATCH($F141,$B$269:$B$305,0)),SUMIFS('Input-Ext Allocators'!W$8:W$63,'Input-Ext Allocators'!$B$8:$B$63,$F141))*$D141</f>
        <v>0</v>
      </c>
    </row>
    <row r="142" spans="1:26" outlineLevel="1">
      <c r="A142" s="113">
        <f>IF(ISBLANK('Input-Accounts'!A142),"",'Input-Accounts'!A142)</f>
        <v>121</v>
      </c>
      <c r="B142" s="17" t="str">
        <f>IF(ISBLANK('Input-Accounts'!B142),"",'Input-Accounts'!B142)</f>
        <v>Maintenance of mains</v>
      </c>
      <c r="C142" s="113">
        <f>IF(ISBLANK('Input-Accounts'!C142),"",'Input-Accounts'!C142)</f>
        <v>887</v>
      </c>
      <c r="D142" s="143">
        <f t="shared" ca="1" si="35"/>
        <v>0</v>
      </c>
      <c r="E142" s="143">
        <f t="shared" ca="1" si="33"/>
        <v>0</v>
      </c>
      <c r="F142" s="89" t="str" cm="1">
        <f t="array" aca="1" ref="F142" ca="1">IF(D142=0,"-",IF('Input-Accounts'!$E142&lt;&gt;0,'Input-Accounts'!$E142,INDEX('Input-Accounts'!$H142:$J142,,MATCH($F$6,'Input-Accounts'!$H$6:$J$6,0))))</f>
        <v>-</v>
      </c>
      <c r="G142" s="143">
        <f ca="1">IFERROR(INDEX(G$269:G$305,MATCH($F142,$B$269:$B$305,0))/INDEX($D$269:$D$305,MATCH($F142,$B$269:$B$305,0)),SUMIFS('Input-Ext Allocators'!D$8:D$63,'Input-Ext Allocators'!$B$8:$B$63,$F142))*$D142</f>
        <v>0</v>
      </c>
      <c r="H142" s="143">
        <f ca="1">IFERROR(INDEX(H$269:H$305,MATCH($F142,$B$269:$B$305,0))/INDEX($D$269:$D$305,MATCH($F142,$B$269:$B$305,0)),SUMIFS('Input-Ext Allocators'!E$8:E$63,'Input-Ext Allocators'!$B$8:$B$63,$F142))*$D142</f>
        <v>0</v>
      </c>
      <c r="I142" s="143">
        <f ca="1">IFERROR(INDEX(I$269:I$305,MATCH($F142,$B$269:$B$305,0))/INDEX($D$269:$D$305,MATCH($F142,$B$269:$B$305,0)),SUMIFS('Input-Ext Allocators'!F$8:F$63,'Input-Ext Allocators'!$B$8:$B$63,$F142))*$D142</f>
        <v>0</v>
      </c>
      <c r="J142" s="143">
        <f ca="1">IFERROR(INDEX(J$269:J$305,MATCH($F142,$B$269:$B$305,0))/INDEX($D$269:$D$305,MATCH($F142,$B$269:$B$305,0)),SUMIFS('Input-Ext Allocators'!G$8:G$63,'Input-Ext Allocators'!$B$8:$B$63,$F142))*$D142</f>
        <v>0</v>
      </c>
      <c r="K142" s="143">
        <f ca="1">IFERROR(INDEX(K$269:K$305,MATCH($F142,$B$269:$B$305,0))/INDEX($D$269:$D$305,MATCH($F142,$B$269:$B$305,0)),SUMIFS('Input-Ext Allocators'!H$8:H$63,'Input-Ext Allocators'!$B$8:$B$63,$F142))*$D142</f>
        <v>0</v>
      </c>
      <c r="L142" s="143">
        <f ca="1">IFERROR(INDEX(L$269:L$305,MATCH($F142,$B$269:$B$305,0))/INDEX($D$269:$D$305,MATCH($F142,$B$269:$B$305,0)),SUMIFS('Input-Ext Allocators'!I$8:I$63,'Input-Ext Allocators'!$B$8:$B$63,$F142))*$D142</f>
        <v>0</v>
      </c>
      <c r="M142" s="143">
        <f ca="1">IFERROR(INDEX(M$269:M$305,MATCH($F142,$B$269:$B$305,0))/INDEX($D$269:$D$305,MATCH($F142,$B$269:$B$305,0)),SUMIFS('Input-Ext Allocators'!J$8:J$63,'Input-Ext Allocators'!$B$8:$B$63,$F142))*$D142</f>
        <v>0</v>
      </c>
      <c r="N142" s="143">
        <f ca="1">IFERROR(INDEX(N$269:N$305,MATCH($F142,$B$269:$B$305,0))/INDEX($D$269:$D$305,MATCH($F142,$B$269:$B$305,0)),SUMIFS('Input-Ext Allocators'!K$8:K$63,'Input-Ext Allocators'!$B$8:$B$63,$F142))*$D142</f>
        <v>0</v>
      </c>
      <c r="O142" s="143">
        <f ca="1">IFERROR(INDEX(O$269:O$305,MATCH($F142,$B$269:$B$305,0))/INDEX($D$269:$D$305,MATCH($F142,$B$269:$B$305,0)),SUMIFS('Input-Ext Allocators'!L$8:L$63,'Input-Ext Allocators'!$B$8:$B$63,$F142))*$D142</f>
        <v>0</v>
      </c>
      <c r="P142" s="143">
        <f ca="1">IFERROR(INDEX(P$269:P$305,MATCH($F142,$B$269:$B$305,0))/INDEX($D$269:$D$305,MATCH($F142,$B$269:$B$305,0)),SUMIFS('Input-Ext Allocators'!M$8:M$63,'Input-Ext Allocators'!$B$8:$B$63,$F142))*$D142</f>
        <v>0</v>
      </c>
      <c r="Q142" s="143">
        <f ca="1">IFERROR(INDEX(Q$269:Q$305,MATCH($F142,$B$269:$B$305,0))/INDEX($D$269:$D$305,MATCH($F142,$B$269:$B$305,0)),SUMIFS('Input-Ext Allocators'!N$8:N$63,'Input-Ext Allocators'!$B$8:$B$63,$F142))*$D142</f>
        <v>0</v>
      </c>
      <c r="R142" s="143">
        <f ca="1">IFERROR(INDEX(R$269:R$305,MATCH($F142,$B$269:$B$305,0))/INDEX($D$269:$D$305,MATCH($F142,$B$269:$B$305,0)),SUMIFS('Input-Ext Allocators'!O$8:O$63,'Input-Ext Allocators'!$B$8:$B$63,$F142))*$D142</f>
        <v>0</v>
      </c>
      <c r="S142" s="143">
        <f ca="1">IFERROR(INDEX(S$269:S$305,MATCH($F142,$B$269:$B$305,0))/INDEX($D$269:$D$305,MATCH($F142,$B$269:$B$305,0)),SUMIFS('Input-Ext Allocators'!P$8:P$63,'Input-Ext Allocators'!$B$8:$B$63,$F142))*$D142</f>
        <v>0</v>
      </c>
      <c r="T142" s="143">
        <f ca="1">IFERROR(INDEX(T$269:T$305,MATCH($F142,$B$269:$B$305,0))/INDEX($D$269:$D$305,MATCH($F142,$B$269:$B$305,0)),SUMIFS('Input-Ext Allocators'!Q$8:Q$63,'Input-Ext Allocators'!$B$8:$B$63,$F142))*$D142</f>
        <v>0</v>
      </c>
      <c r="U142" s="143">
        <f ca="1">IFERROR(INDEX(U$269:U$305,MATCH($F142,$B$269:$B$305,0))/INDEX($D$269:$D$305,MATCH($F142,$B$269:$B$305,0)),SUMIFS('Input-Ext Allocators'!R$8:R$63,'Input-Ext Allocators'!$B$8:$B$63,$F142))*$D142</f>
        <v>0</v>
      </c>
      <c r="V142" s="143">
        <f ca="1">IFERROR(INDEX(V$269:V$305,MATCH($F142,$B$269:$B$305,0))/INDEX($D$269:$D$305,MATCH($F142,$B$269:$B$305,0)),SUMIFS('Input-Ext Allocators'!S$8:S$63,'Input-Ext Allocators'!$B$8:$B$63,$F142))*$D142</f>
        <v>0</v>
      </c>
      <c r="W142" s="143">
        <f ca="1">IFERROR(INDEX(W$269:W$305,MATCH($F142,$B$269:$B$305,0))/INDEX($D$269:$D$305,MATCH($F142,$B$269:$B$305,0)),SUMIFS('Input-Ext Allocators'!T$8:T$63,'Input-Ext Allocators'!$B$8:$B$63,$F142))*$D142</f>
        <v>0</v>
      </c>
      <c r="X142" s="143">
        <f ca="1">IFERROR(INDEX(X$269:X$305,MATCH($F142,$B$269:$B$305,0))/INDEX($D$269:$D$305,MATCH($F142,$B$269:$B$305,0)),SUMIFS('Input-Ext Allocators'!U$8:U$63,'Input-Ext Allocators'!$B$8:$B$63,$F142))*$D142</f>
        <v>0</v>
      </c>
      <c r="Y142" s="143">
        <f ca="1">IFERROR(INDEX(Y$269:Y$305,MATCH($F142,$B$269:$B$305,0))/INDEX($D$269:$D$305,MATCH($F142,$B$269:$B$305,0)),SUMIFS('Input-Ext Allocators'!V$8:V$63,'Input-Ext Allocators'!$B$8:$B$63,$F142))*$D142</f>
        <v>0</v>
      </c>
      <c r="Z142" s="143">
        <f ca="1">IFERROR(INDEX(Z$269:Z$305,MATCH($F142,$B$269:$B$305,0))/INDEX($D$269:$D$305,MATCH($F142,$B$269:$B$305,0)),SUMIFS('Input-Ext Allocators'!W$8:W$63,'Input-Ext Allocators'!$B$8:$B$63,$F142))*$D142</f>
        <v>0</v>
      </c>
    </row>
    <row r="143" spans="1:26" outlineLevel="1">
      <c r="A143" s="113">
        <f>IF(ISBLANK('Input-Accounts'!A143),"",'Input-Accounts'!A143)</f>
        <v>122</v>
      </c>
      <c r="B143" s="17" t="str">
        <f>IF(ISBLANK('Input-Accounts'!B143),"",'Input-Accounts'!B143)</f>
        <v>Compressor Station</v>
      </c>
      <c r="C143" s="113">
        <f>IF(ISBLANK('Input-Accounts'!C143),"",'Input-Accounts'!C143)</f>
        <v>888</v>
      </c>
      <c r="D143" s="143">
        <f t="shared" ca="1" si="35"/>
        <v>0</v>
      </c>
      <c r="E143" s="143">
        <f t="shared" ca="1" si="33"/>
        <v>0</v>
      </c>
      <c r="F143" s="89" t="str" cm="1">
        <f t="array" aca="1" ref="F143" ca="1">IF(D143=0,"-",IF('Input-Accounts'!$E143&lt;&gt;0,'Input-Accounts'!$E143,INDEX('Input-Accounts'!$H143:$J143,,MATCH($F$6,'Input-Accounts'!$H$6:$J$6,0))))</f>
        <v>-</v>
      </c>
      <c r="G143" s="143">
        <f ca="1">IFERROR(INDEX(G$269:G$305,MATCH($F143,$B$269:$B$305,0))/INDEX($D$269:$D$305,MATCH($F143,$B$269:$B$305,0)),SUMIFS('Input-Ext Allocators'!D$8:D$63,'Input-Ext Allocators'!$B$8:$B$63,$F143))*$D143</f>
        <v>0</v>
      </c>
      <c r="H143" s="143">
        <f ca="1">IFERROR(INDEX(H$269:H$305,MATCH($F143,$B$269:$B$305,0))/INDEX($D$269:$D$305,MATCH($F143,$B$269:$B$305,0)),SUMIFS('Input-Ext Allocators'!E$8:E$63,'Input-Ext Allocators'!$B$8:$B$63,$F143))*$D143</f>
        <v>0</v>
      </c>
      <c r="I143" s="143">
        <f ca="1">IFERROR(INDEX(I$269:I$305,MATCH($F143,$B$269:$B$305,0))/INDEX($D$269:$D$305,MATCH($F143,$B$269:$B$305,0)),SUMIFS('Input-Ext Allocators'!F$8:F$63,'Input-Ext Allocators'!$B$8:$B$63,$F143))*$D143</f>
        <v>0</v>
      </c>
      <c r="J143" s="143">
        <f ca="1">IFERROR(INDEX(J$269:J$305,MATCH($F143,$B$269:$B$305,0))/INDEX($D$269:$D$305,MATCH($F143,$B$269:$B$305,0)),SUMIFS('Input-Ext Allocators'!G$8:G$63,'Input-Ext Allocators'!$B$8:$B$63,$F143))*$D143</f>
        <v>0</v>
      </c>
      <c r="K143" s="143">
        <f ca="1">IFERROR(INDEX(K$269:K$305,MATCH($F143,$B$269:$B$305,0))/INDEX($D$269:$D$305,MATCH($F143,$B$269:$B$305,0)),SUMIFS('Input-Ext Allocators'!H$8:H$63,'Input-Ext Allocators'!$B$8:$B$63,$F143))*$D143</f>
        <v>0</v>
      </c>
      <c r="L143" s="143">
        <f ca="1">IFERROR(INDEX(L$269:L$305,MATCH($F143,$B$269:$B$305,0))/INDEX($D$269:$D$305,MATCH($F143,$B$269:$B$305,0)),SUMIFS('Input-Ext Allocators'!I$8:I$63,'Input-Ext Allocators'!$B$8:$B$63,$F143))*$D143</f>
        <v>0</v>
      </c>
      <c r="M143" s="143">
        <f ca="1">IFERROR(INDEX(M$269:M$305,MATCH($F143,$B$269:$B$305,0))/INDEX($D$269:$D$305,MATCH($F143,$B$269:$B$305,0)),SUMIFS('Input-Ext Allocators'!J$8:J$63,'Input-Ext Allocators'!$B$8:$B$63,$F143))*$D143</f>
        <v>0</v>
      </c>
      <c r="N143" s="143">
        <f ca="1">IFERROR(INDEX(N$269:N$305,MATCH($F143,$B$269:$B$305,0))/INDEX($D$269:$D$305,MATCH($F143,$B$269:$B$305,0)),SUMIFS('Input-Ext Allocators'!K$8:K$63,'Input-Ext Allocators'!$B$8:$B$63,$F143))*$D143</f>
        <v>0</v>
      </c>
      <c r="O143" s="143">
        <f ca="1">IFERROR(INDEX(O$269:O$305,MATCH($F143,$B$269:$B$305,0))/INDEX($D$269:$D$305,MATCH($F143,$B$269:$B$305,0)),SUMIFS('Input-Ext Allocators'!L$8:L$63,'Input-Ext Allocators'!$B$8:$B$63,$F143))*$D143</f>
        <v>0</v>
      </c>
      <c r="P143" s="143">
        <f ca="1">IFERROR(INDEX(P$269:P$305,MATCH($F143,$B$269:$B$305,0))/INDEX($D$269:$D$305,MATCH($F143,$B$269:$B$305,0)),SUMIFS('Input-Ext Allocators'!M$8:M$63,'Input-Ext Allocators'!$B$8:$B$63,$F143))*$D143</f>
        <v>0</v>
      </c>
      <c r="Q143" s="143">
        <f ca="1">IFERROR(INDEX(Q$269:Q$305,MATCH($F143,$B$269:$B$305,0))/INDEX($D$269:$D$305,MATCH($F143,$B$269:$B$305,0)),SUMIFS('Input-Ext Allocators'!N$8:N$63,'Input-Ext Allocators'!$B$8:$B$63,$F143))*$D143</f>
        <v>0</v>
      </c>
      <c r="R143" s="143">
        <f ca="1">IFERROR(INDEX(R$269:R$305,MATCH($F143,$B$269:$B$305,0))/INDEX($D$269:$D$305,MATCH($F143,$B$269:$B$305,0)),SUMIFS('Input-Ext Allocators'!O$8:O$63,'Input-Ext Allocators'!$B$8:$B$63,$F143))*$D143</f>
        <v>0</v>
      </c>
      <c r="S143" s="143">
        <f ca="1">IFERROR(INDEX(S$269:S$305,MATCH($F143,$B$269:$B$305,0))/INDEX($D$269:$D$305,MATCH($F143,$B$269:$B$305,0)),SUMIFS('Input-Ext Allocators'!P$8:P$63,'Input-Ext Allocators'!$B$8:$B$63,$F143))*$D143</f>
        <v>0</v>
      </c>
      <c r="T143" s="143">
        <f ca="1">IFERROR(INDEX(T$269:T$305,MATCH($F143,$B$269:$B$305,0))/INDEX($D$269:$D$305,MATCH($F143,$B$269:$B$305,0)),SUMIFS('Input-Ext Allocators'!Q$8:Q$63,'Input-Ext Allocators'!$B$8:$B$63,$F143))*$D143</f>
        <v>0</v>
      </c>
      <c r="U143" s="143">
        <f ca="1">IFERROR(INDEX(U$269:U$305,MATCH($F143,$B$269:$B$305,0))/INDEX($D$269:$D$305,MATCH($F143,$B$269:$B$305,0)),SUMIFS('Input-Ext Allocators'!R$8:R$63,'Input-Ext Allocators'!$B$8:$B$63,$F143))*$D143</f>
        <v>0</v>
      </c>
      <c r="V143" s="143">
        <f ca="1">IFERROR(INDEX(V$269:V$305,MATCH($F143,$B$269:$B$305,0))/INDEX($D$269:$D$305,MATCH($F143,$B$269:$B$305,0)),SUMIFS('Input-Ext Allocators'!S$8:S$63,'Input-Ext Allocators'!$B$8:$B$63,$F143))*$D143</f>
        <v>0</v>
      </c>
      <c r="W143" s="143">
        <f ca="1">IFERROR(INDEX(W$269:W$305,MATCH($F143,$B$269:$B$305,0))/INDEX($D$269:$D$305,MATCH($F143,$B$269:$B$305,0)),SUMIFS('Input-Ext Allocators'!T$8:T$63,'Input-Ext Allocators'!$B$8:$B$63,$F143))*$D143</f>
        <v>0</v>
      </c>
      <c r="X143" s="143">
        <f ca="1">IFERROR(INDEX(X$269:X$305,MATCH($F143,$B$269:$B$305,0))/INDEX($D$269:$D$305,MATCH($F143,$B$269:$B$305,0)),SUMIFS('Input-Ext Allocators'!U$8:U$63,'Input-Ext Allocators'!$B$8:$B$63,$F143))*$D143</f>
        <v>0</v>
      </c>
      <c r="Y143" s="143">
        <f ca="1">IFERROR(INDEX(Y$269:Y$305,MATCH($F143,$B$269:$B$305,0))/INDEX($D$269:$D$305,MATCH($F143,$B$269:$B$305,0)),SUMIFS('Input-Ext Allocators'!V$8:V$63,'Input-Ext Allocators'!$B$8:$B$63,$F143))*$D143</f>
        <v>0</v>
      </c>
      <c r="Z143" s="143">
        <f ca="1">IFERROR(INDEX(Z$269:Z$305,MATCH($F143,$B$269:$B$305,0))/INDEX($D$269:$D$305,MATCH($F143,$B$269:$B$305,0)),SUMIFS('Input-Ext Allocators'!W$8:W$63,'Input-Ext Allocators'!$B$8:$B$63,$F143))*$D143</f>
        <v>0</v>
      </c>
    </row>
    <row r="144" spans="1:26" outlineLevel="1">
      <c r="A144" s="113">
        <f>IF(ISBLANK('Input-Accounts'!A144),"",'Input-Accounts'!A144)</f>
        <v>123</v>
      </c>
      <c r="B144" s="17" t="str">
        <f>IF(ISBLANK('Input-Accounts'!B144),"",'Input-Accounts'!B144)</f>
        <v>Maintenance of M&amp;R station equipment—General</v>
      </c>
      <c r="C144" s="113">
        <f>IF(ISBLANK('Input-Accounts'!C144),"",'Input-Accounts'!C144)</f>
        <v>889</v>
      </c>
      <c r="D144" s="143">
        <f t="shared" ca="1" si="35"/>
        <v>0</v>
      </c>
      <c r="E144" s="143">
        <f t="shared" ca="1" si="33"/>
        <v>0</v>
      </c>
      <c r="F144" s="89" t="str" cm="1">
        <f t="array" aca="1" ref="F144" ca="1">IF(D144=0,"-",IF('Input-Accounts'!$E144&lt;&gt;0,'Input-Accounts'!$E144,INDEX('Input-Accounts'!$H144:$J144,,MATCH($F$6,'Input-Accounts'!$H$6:$J$6,0))))</f>
        <v>-</v>
      </c>
      <c r="G144" s="143">
        <f ca="1">IFERROR(INDEX(G$269:G$305,MATCH($F144,$B$269:$B$305,0))/INDEX($D$269:$D$305,MATCH($F144,$B$269:$B$305,0)),SUMIFS('Input-Ext Allocators'!D$8:D$63,'Input-Ext Allocators'!$B$8:$B$63,$F144))*$D144</f>
        <v>0</v>
      </c>
      <c r="H144" s="143">
        <f ca="1">IFERROR(INDEX(H$269:H$305,MATCH($F144,$B$269:$B$305,0))/INDEX($D$269:$D$305,MATCH($F144,$B$269:$B$305,0)),SUMIFS('Input-Ext Allocators'!E$8:E$63,'Input-Ext Allocators'!$B$8:$B$63,$F144))*$D144</f>
        <v>0</v>
      </c>
      <c r="I144" s="143">
        <f ca="1">IFERROR(INDEX(I$269:I$305,MATCH($F144,$B$269:$B$305,0))/INDEX($D$269:$D$305,MATCH($F144,$B$269:$B$305,0)),SUMIFS('Input-Ext Allocators'!F$8:F$63,'Input-Ext Allocators'!$B$8:$B$63,$F144))*$D144</f>
        <v>0</v>
      </c>
      <c r="J144" s="143">
        <f ca="1">IFERROR(INDEX(J$269:J$305,MATCH($F144,$B$269:$B$305,0))/INDEX($D$269:$D$305,MATCH($F144,$B$269:$B$305,0)),SUMIFS('Input-Ext Allocators'!G$8:G$63,'Input-Ext Allocators'!$B$8:$B$63,$F144))*$D144</f>
        <v>0</v>
      </c>
      <c r="K144" s="143">
        <f ca="1">IFERROR(INDEX(K$269:K$305,MATCH($F144,$B$269:$B$305,0))/INDEX($D$269:$D$305,MATCH($F144,$B$269:$B$305,0)),SUMIFS('Input-Ext Allocators'!H$8:H$63,'Input-Ext Allocators'!$B$8:$B$63,$F144))*$D144</f>
        <v>0</v>
      </c>
      <c r="L144" s="143">
        <f ca="1">IFERROR(INDEX(L$269:L$305,MATCH($F144,$B$269:$B$305,0))/INDEX($D$269:$D$305,MATCH($F144,$B$269:$B$305,0)),SUMIFS('Input-Ext Allocators'!I$8:I$63,'Input-Ext Allocators'!$B$8:$B$63,$F144))*$D144</f>
        <v>0</v>
      </c>
      <c r="M144" s="143">
        <f ca="1">IFERROR(INDEX(M$269:M$305,MATCH($F144,$B$269:$B$305,0))/INDEX($D$269:$D$305,MATCH($F144,$B$269:$B$305,0)),SUMIFS('Input-Ext Allocators'!J$8:J$63,'Input-Ext Allocators'!$B$8:$B$63,$F144))*$D144</f>
        <v>0</v>
      </c>
      <c r="N144" s="143">
        <f ca="1">IFERROR(INDEX(N$269:N$305,MATCH($F144,$B$269:$B$305,0))/INDEX($D$269:$D$305,MATCH($F144,$B$269:$B$305,0)),SUMIFS('Input-Ext Allocators'!K$8:K$63,'Input-Ext Allocators'!$B$8:$B$63,$F144))*$D144</f>
        <v>0</v>
      </c>
      <c r="O144" s="143">
        <f ca="1">IFERROR(INDEX(O$269:O$305,MATCH($F144,$B$269:$B$305,0))/INDEX($D$269:$D$305,MATCH($F144,$B$269:$B$305,0)),SUMIFS('Input-Ext Allocators'!L$8:L$63,'Input-Ext Allocators'!$B$8:$B$63,$F144))*$D144</f>
        <v>0</v>
      </c>
      <c r="P144" s="143">
        <f ca="1">IFERROR(INDEX(P$269:P$305,MATCH($F144,$B$269:$B$305,0))/INDEX($D$269:$D$305,MATCH($F144,$B$269:$B$305,0)),SUMIFS('Input-Ext Allocators'!M$8:M$63,'Input-Ext Allocators'!$B$8:$B$63,$F144))*$D144</f>
        <v>0</v>
      </c>
      <c r="Q144" s="143">
        <f ca="1">IFERROR(INDEX(Q$269:Q$305,MATCH($F144,$B$269:$B$305,0))/INDEX($D$269:$D$305,MATCH($F144,$B$269:$B$305,0)),SUMIFS('Input-Ext Allocators'!N$8:N$63,'Input-Ext Allocators'!$B$8:$B$63,$F144))*$D144</f>
        <v>0</v>
      </c>
      <c r="R144" s="143">
        <f ca="1">IFERROR(INDEX(R$269:R$305,MATCH($F144,$B$269:$B$305,0))/INDEX($D$269:$D$305,MATCH($F144,$B$269:$B$305,0)),SUMIFS('Input-Ext Allocators'!O$8:O$63,'Input-Ext Allocators'!$B$8:$B$63,$F144))*$D144</f>
        <v>0</v>
      </c>
      <c r="S144" s="143">
        <f ca="1">IFERROR(INDEX(S$269:S$305,MATCH($F144,$B$269:$B$305,0))/INDEX($D$269:$D$305,MATCH($F144,$B$269:$B$305,0)),SUMIFS('Input-Ext Allocators'!P$8:P$63,'Input-Ext Allocators'!$B$8:$B$63,$F144))*$D144</f>
        <v>0</v>
      </c>
      <c r="T144" s="143">
        <f ca="1">IFERROR(INDEX(T$269:T$305,MATCH($F144,$B$269:$B$305,0))/INDEX($D$269:$D$305,MATCH($F144,$B$269:$B$305,0)),SUMIFS('Input-Ext Allocators'!Q$8:Q$63,'Input-Ext Allocators'!$B$8:$B$63,$F144))*$D144</f>
        <v>0</v>
      </c>
      <c r="U144" s="143">
        <f ca="1">IFERROR(INDEX(U$269:U$305,MATCH($F144,$B$269:$B$305,0))/INDEX($D$269:$D$305,MATCH($F144,$B$269:$B$305,0)),SUMIFS('Input-Ext Allocators'!R$8:R$63,'Input-Ext Allocators'!$B$8:$B$63,$F144))*$D144</f>
        <v>0</v>
      </c>
      <c r="V144" s="143">
        <f ca="1">IFERROR(INDEX(V$269:V$305,MATCH($F144,$B$269:$B$305,0))/INDEX($D$269:$D$305,MATCH($F144,$B$269:$B$305,0)),SUMIFS('Input-Ext Allocators'!S$8:S$63,'Input-Ext Allocators'!$B$8:$B$63,$F144))*$D144</f>
        <v>0</v>
      </c>
      <c r="W144" s="143">
        <f ca="1">IFERROR(INDEX(W$269:W$305,MATCH($F144,$B$269:$B$305,0))/INDEX($D$269:$D$305,MATCH($F144,$B$269:$B$305,0)),SUMIFS('Input-Ext Allocators'!T$8:T$63,'Input-Ext Allocators'!$B$8:$B$63,$F144))*$D144</f>
        <v>0</v>
      </c>
      <c r="X144" s="143">
        <f ca="1">IFERROR(INDEX(X$269:X$305,MATCH($F144,$B$269:$B$305,0))/INDEX($D$269:$D$305,MATCH($F144,$B$269:$B$305,0)),SUMIFS('Input-Ext Allocators'!U$8:U$63,'Input-Ext Allocators'!$B$8:$B$63,$F144))*$D144</f>
        <v>0</v>
      </c>
      <c r="Y144" s="143">
        <f ca="1">IFERROR(INDEX(Y$269:Y$305,MATCH($F144,$B$269:$B$305,0))/INDEX($D$269:$D$305,MATCH($F144,$B$269:$B$305,0)),SUMIFS('Input-Ext Allocators'!V$8:V$63,'Input-Ext Allocators'!$B$8:$B$63,$F144))*$D144</f>
        <v>0</v>
      </c>
      <c r="Z144" s="143">
        <f ca="1">IFERROR(INDEX(Z$269:Z$305,MATCH($F144,$B$269:$B$305,0))/INDEX($D$269:$D$305,MATCH($F144,$B$269:$B$305,0)),SUMIFS('Input-Ext Allocators'!W$8:W$63,'Input-Ext Allocators'!$B$8:$B$63,$F144))*$D144</f>
        <v>0</v>
      </c>
    </row>
    <row r="145" spans="1:26" outlineLevel="1">
      <c r="A145" s="113">
        <f>IF(ISBLANK('Input-Accounts'!A145),"",'Input-Accounts'!A145)</f>
        <v>124</v>
      </c>
      <c r="B145" s="17" t="str">
        <f>IF(ISBLANK('Input-Accounts'!B145),"",'Input-Accounts'!B145)</f>
        <v>Maintenance of M&amp;R station equipment—Industrial</v>
      </c>
      <c r="C145" s="113">
        <f>IF(ISBLANK('Input-Accounts'!C145),"",'Input-Accounts'!C145)</f>
        <v>890</v>
      </c>
      <c r="D145" s="143">
        <f t="shared" ca="1" si="35"/>
        <v>0</v>
      </c>
      <c r="E145" s="143">
        <f t="shared" ca="1" si="33"/>
        <v>0</v>
      </c>
      <c r="F145" s="89" t="str" cm="1">
        <f t="array" aca="1" ref="F145" ca="1">IF(D145=0,"-",IF('Input-Accounts'!$E145&lt;&gt;0,'Input-Accounts'!$E145,INDEX('Input-Accounts'!$H145:$J145,,MATCH($F$6,'Input-Accounts'!$H$6:$J$6,0))))</f>
        <v>-</v>
      </c>
      <c r="G145" s="143">
        <f ca="1">IFERROR(INDEX(G$269:G$305,MATCH($F145,$B$269:$B$305,0))/INDEX($D$269:$D$305,MATCH($F145,$B$269:$B$305,0)),SUMIFS('Input-Ext Allocators'!D$8:D$63,'Input-Ext Allocators'!$B$8:$B$63,$F145))*$D145</f>
        <v>0</v>
      </c>
      <c r="H145" s="143">
        <f ca="1">IFERROR(INDEX(H$269:H$305,MATCH($F145,$B$269:$B$305,0))/INDEX($D$269:$D$305,MATCH($F145,$B$269:$B$305,0)),SUMIFS('Input-Ext Allocators'!E$8:E$63,'Input-Ext Allocators'!$B$8:$B$63,$F145))*$D145</f>
        <v>0</v>
      </c>
      <c r="I145" s="143">
        <f ca="1">IFERROR(INDEX(I$269:I$305,MATCH($F145,$B$269:$B$305,0))/INDEX($D$269:$D$305,MATCH($F145,$B$269:$B$305,0)),SUMIFS('Input-Ext Allocators'!F$8:F$63,'Input-Ext Allocators'!$B$8:$B$63,$F145))*$D145</f>
        <v>0</v>
      </c>
      <c r="J145" s="143">
        <f ca="1">IFERROR(INDEX(J$269:J$305,MATCH($F145,$B$269:$B$305,0))/INDEX($D$269:$D$305,MATCH($F145,$B$269:$B$305,0)),SUMIFS('Input-Ext Allocators'!G$8:G$63,'Input-Ext Allocators'!$B$8:$B$63,$F145))*$D145</f>
        <v>0</v>
      </c>
      <c r="K145" s="143">
        <f ca="1">IFERROR(INDEX(K$269:K$305,MATCH($F145,$B$269:$B$305,0))/INDEX($D$269:$D$305,MATCH($F145,$B$269:$B$305,0)),SUMIFS('Input-Ext Allocators'!H$8:H$63,'Input-Ext Allocators'!$B$8:$B$63,$F145))*$D145</f>
        <v>0</v>
      </c>
      <c r="L145" s="143">
        <f ca="1">IFERROR(INDEX(L$269:L$305,MATCH($F145,$B$269:$B$305,0))/INDEX($D$269:$D$305,MATCH($F145,$B$269:$B$305,0)),SUMIFS('Input-Ext Allocators'!I$8:I$63,'Input-Ext Allocators'!$B$8:$B$63,$F145))*$D145</f>
        <v>0</v>
      </c>
      <c r="M145" s="143">
        <f ca="1">IFERROR(INDEX(M$269:M$305,MATCH($F145,$B$269:$B$305,0))/INDEX($D$269:$D$305,MATCH($F145,$B$269:$B$305,0)),SUMIFS('Input-Ext Allocators'!J$8:J$63,'Input-Ext Allocators'!$B$8:$B$63,$F145))*$D145</f>
        <v>0</v>
      </c>
      <c r="N145" s="143">
        <f ca="1">IFERROR(INDEX(N$269:N$305,MATCH($F145,$B$269:$B$305,0))/INDEX($D$269:$D$305,MATCH($F145,$B$269:$B$305,0)),SUMIFS('Input-Ext Allocators'!K$8:K$63,'Input-Ext Allocators'!$B$8:$B$63,$F145))*$D145</f>
        <v>0</v>
      </c>
      <c r="O145" s="143">
        <f ca="1">IFERROR(INDEX(O$269:O$305,MATCH($F145,$B$269:$B$305,0))/INDEX($D$269:$D$305,MATCH($F145,$B$269:$B$305,0)),SUMIFS('Input-Ext Allocators'!L$8:L$63,'Input-Ext Allocators'!$B$8:$B$63,$F145))*$D145</f>
        <v>0</v>
      </c>
      <c r="P145" s="143">
        <f ca="1">IFERROR(INDEX(P$269:P$305,MATCH($F145,$B$269:$B$305,0))/INDEX($D$269:$D$305,MATCH($F145,$B$269:$B$305,0)),SUMIFS('Input-Ext Allocators'!M$8:M$63,'Input-Ext Allocators'!$B$8:$B$63,$F145))*$D145</f>
        <v>0</v>
      </c>
      <c r="Q145" s="143">
        <f ca="1">IFERROR(INDEX(Q$269:Q$305,MATCH($F145,$B$269:$B$305,0))/INDEX($D$269:$D$305,MATCH($F145,$B$269:$B$305,0)),SUMIFS('Input-Ext Allocators'!N$8:N$63,'Input-Ext Allocators'!$B$8:$B$63,$F145))*$D145</f>
        <v>0</v>
      </c>
      <c r="R145" s="143">
        <f ca="1">IFERROR(INDEX(R$269:R$305,MATCH($F145,$B$269:$B$305,0))/INDEX($D$269:$D$305,MATCH($F145,$B$269:$B$305,0)),SUMIFS('Input-Ext Allocators'!O$8:O$63,'Input-Ext Allocators'!$B$8:$B$63,$F145))*$D145</f>
        <v>0</v>
      </c>
      <c r="S145" s="143">
        <f ca="1">IFERROR(INDEX(S$269:S$305,MATCH($F145,$B$269:$B$305,0))/INDEX($D$269:$D$305,MATCH($F145,$B$269:$B$305,0)),SUMIFS('Input-Ext Allocators'!P$8:P$63,'Input-Ext Allocators'!$B$8:$B$63,$F145))*$D145</f>
        <v>0</v>
      </c>
      <c r="T145" s="143">
        <f ca="1">IFERROR(INDEX(T$269:T$305,MATCH($F145,$B$269:$B$305,0))/INDEX($D$269:$D$305,MATCH($F145,$B$269:$B$305,0)),SUMIFS('Input-Ext Allocators'!Q$8:Q$63,'Input-Ext Allocators'!$B$8:$B$63,$F145))*$D145</f>
        <v>0</v>
      </c>
      <c r="U145" s="143">
        <f ca="1">IFERROR(INDEX(U$269:U$305,MATCH($F145,$B$269:$B$305,0))/INDEX($D$269:$D$305,MATCH($F145,$B$269:$B$305,0)),SUMIFS('Input-Ext Allocators'!R$8:R$63,'Input-Ext Allocators'!$B$8:$B$63,$F145))*$D145</f>
        <v>0</v>
      </c>
      <c r="V145" s="143">
        <f ca="1">IFERROR(INDEX(V$269:V$305,MATCH($F145,$B$269:$B$305,0))/INDEX($D$269:$D$305,MATCH($F145,$B$269:$B$305,0)),SUMIFS('Input-Ext Allocators'!S$8:S$63,'Input-Ext Allocators'!$B$8:$B$63,$F145))*$D145</f>
        <v>0</v>
      </c>
      <c r="W145" s="143">
        <f ca="1">IFERROR(INDEX(W$269:W$305,MATCH($F145,$B$269:$B$305,0))/INDEX($D$269:$D$305,MATCH($F145,$B$269:$B$305,0)),SUMIFS('Input-Ext Allocators'!T$8:T$63,'Input-Ext Allocators'!$B$8:$B$63,$F145))*$D145</f>
        <v>0</v>
      </c>
      <c r="X145" s="143">
        <f ca="1">IFERROR(INDEX(X$269:X$305,MATCH($F145,$B$269:$B$305,0))/INDEX($D$269:$D$305,MATCH($F145,$B$269:$B$305,0)),SUMIFS('Input-Ext Allocators'!U$8:U$63,'Input-Ext Allocators'!$B$8:$B$63,$F145))*$D145</f>
        <v>0</v>
      </c>
      <c r="Y145" s="143">
        <f ca="1">IFERROR(INDEX(Y$269:Y$305,MATCH($F145,$B$269:$B$305,0))/INDEX($D$269:$D$305,MATCH($F145,$B$269:$B$305,0)),SUMIFS('Input-Ext Allocators'!V$8:V$63,'Input-Ext Allocators'!$B$8:$B$63,$F145))*$D145</f>
        <v>0</v>
      </c>
      <c r="Z145" s="143">
        <f ca="1">IFERROR(INDEX(Z$269:Z$305,MATCH($F145,$B$269:$B$305,0))/INDEX($D$269:$D$305,MATCH($F145,$B$269:$B$305,0)),SUMIFS('Input-Ext Allocators'!W$8:W$63,'Input-Ext Allocators'!$B$8:$B$63,$F145))*$D145</f>
        <v>0</v>
      </c>
    </row>
    <row r="146" spans="1:26" outlineLevel="1">
      <c r="A146" s="113">
        <f>IF(ISBLANK('Input-Accounts'!A146),"",'Input-Accounts'!A146)</f>
        <v>125</v>
      </c>
      <c r="B146" s="17" t="str">
        <f>IF(ISBLANK('Input-Accounts'!B146),"",'Input-Accounts'!B146)</f>
        <v>Maintenance of M&amp;R station equipment—City Gate</v>
      </c>
      <c r="C146" s="113">
        <f>IF(ISBLANK('Input-Accounts'!C146),"",'Input-Accounts'!C146)</f>
        <v>891</v>
      </c>
      <c r="D146" s="143">
        <f t="shared" ca="1" si="35"/>
        <v>0</v>
      </c>
      <c r="E146" s="143">
        <f t="shared" ca="1" si="33"/>
        <v>0</v>
      </c>
      <c r="F146" s="89" t="str" cm="1">
        <f t="array" aca="1" ref="F146" ca="1">IF(D146=0,"-",IF('Input-Accounts'!$E146&lt;&gt;0,'Input-Accounts'!$E146,INDEX('Input-Accounts'!$H146:$J146,,MATCH($F$6,'Input-Accounts'!$H$6:$J$6,0))))</f>
        <v>-</v>
      </c>
      <c r="G146" s="143">
        <f ca="1">IFERROR(INDEX(G$269:G$305,MATCH($F146,$B$269:$B$305,0))/INDEX($D$269:$D$305,MATCH($F146,$B$269:$B$305,0)),SUMIFS('Input-Ext Allocators'!D$8:D$63,'Input-Ext Allocators'!$B$8:$B$63,$F146))*$D146</f>
        <v>0</v>
      </c>
      <c r="H146" s="143">
        <f ca="1">IFERROR(INDEX(H$269:H$305,MATCH($F146,$B$269:$B$305,0))/INDEX($D$269:$D$305,MATCH($F146,$B$269:$B$305,0)),SUMIFS('Input-Ext Allocators'!E$8:E$63,'Input-Ext Allocators'!$B$8:$B$63,$F146))*$D146</f>
        <v>0</v>
      </c>
      <c r="I146" s="143">
        <f ca="1">IFERROR(INDEX(I$269:I$305,MATCH($F146,$B$269:$B$305,0))/INDEX($D$269:$D$305,MATCH($F146,$B$269:$B$305,0)),SUMIFS('Input-Ext Allocators'!F$8:F$63,'Input-Ext Allocators'!$B$8:$B$63,$F146))*$D146</f>
        <v>0</v>
      </c>
      <c r="J146" s="143">
        <f ca="1">IFERROR(INDEX(J$269:J$305,MATCH($F146,$B$269:$B$305,0))/INDEX($D$269:$D$305,MATCH($F146,$B$269:$B$305,0)),SUMIFS('Input-Ext Allocators'!G$8:G$63,'Input-Ext Allocators'!$B$8:$B$63,$F146))*$D146</f>
        <v>0</v>
      </c>
      <c r="K146" s="143">
        <f ca="1">IFERROR(INDEX(K$269:K$305,MATCH($F146,$B$269:$B$305,0))/INDEX($D$269:$D$305,MATCH($F146,$B$269:$B$305,0)),SUMIFS('Input-Ext Allocators'!H$8:H$63,'Input-Ext Allocators'!$B$8:$B$63,$F146))*$D146</f>
        <v>0</v>
      </c>
      <c r="L146" s="143">
        <f ca="1">IFERROR(INDEX(L$269:L$305,MATCH($F146,$B$269:$B$305,0))/INDEX($D$269:$D$305,MATCH($F146,$B$269:$B$305,0)),SUMIFS('Input-Ext Allocators'!I$8:I$63,'Input-Ext Allocators'!$B$8:$B$63,$F146))*$D146</f>
        <v>0</v>
      </c>
      <c r="M146" s="143">
        <f ca="1">IFERROR(INDEX(M$269:M$305,MATCH($F146,$B$269:$B$305,0))/INDEX($D$269:$D$305,MATCH($F146,$B$269:$B$305,0)),SUMIFS('Input-Ext Allocators'!J$8:J$63,'Input-Ext Allocators'!$B$8:$B$63,$F146))*$D146</f>
        <v>0</v>
      </c>
      <c r="N146" s="143">
        <f ca="1">IFERROR(INDEX(N$269:N$305,MATCH($F146,$B$269:$B$305,0))/INDEX($D$269:$D$305,MATCH($F146,$B$269:$B$305,0)),SUMIFS('Input-Ext Allocators'!K$8:K$63,'Input-Ext Allocators'!$B$8:$B$63,$F146))*$D146</f>
        <v>0</v>
      </c>
      <c r="O146" s="143">
        <f ca="1">IFERROR(INDEX(O$269:O$305,MATCH($F146,$B$269:$B$305,0))/INDEX($D$269:$D$305,MATCH($F146,$B$269:$B$305,0)),SUMIFS('Input-Ext Allocators'!L$8:L$63,'Input-Ext Allocators'!$B$8:$B$63,$F146))*$D146</f>
        <v>0</v>
      </c>
      <c r="P146" s="143">
        <f ca="1">IFERROR(INDEX(P$269:P$305,MATCH($F146,$B$269:$B$305,0))/INDEX($D$269:$D$305,MATCH($F146,$B$269:$B$305,0)),SUMIFS('Input-Ext Allocators'!M$8:M$63,'Input-Ext Allocators'!$B$8:$B$63,$F146))*$D146</f>
        <v>0</v>
      </c>
      <c r="Q146" s="143">
        <f ca="1">IFERROR(INDEX(Q$269:Q$305,MATCH($F146,$B$269:$B$305,0))/INDEX($D$269:$D$305,MATCH($F146,$B$269:$B$305,0)),SUMIFS('Input-Ext Allocators'!N$8:N$63,'Input-Ext Allocators'!$B$8:$B$63,$F146))*$D146</f>
        <v>0</v>
      </c>
      <c r="R146" s="143">
        <f ca="1">IFERROR(INDEX(R$269:R$305,MATCH($F146,$B$269:$B$305,0))/INDEX($D$269:$D$305,MATCH($F146,$B$269:$B$305,0)),SUMIFS('Input-Ext Allocators'!O$8:O$63,'Input-Ext Allocators'!$B$8:$B$63,$F146))*$D146</f>
        <v>0</v>
      </c>
      <c r="S146" s="143">
        <f ca="1">IFERROR(INDEX(S$269:S$305,MATCH($F146,$B$269:$B$305,0))/INDEX($D$269:$D$305,MATCH($F146,$B$269:$B$305,0)),SUMIFS('Input-Ext Allocators'!P$8:P$63,'Input-Ext Allocators'!$B$8:$B$63,$F146))*$D146</f>
        <v>0</v>
      </c>
      <c r="T146" s="143">
        <f ca="1">IFERROR(INDEX(T$269:T$305,MATCH($F146,$B$269:$B$305,0))/INDEX($D$269:$D$305,MATCH($F146,$B$269:$B$305,0)),SUMIFS('Input-Ext Allocators'!Q$8:Q$63,'Input-Ext Allocators'!$B$8:$B$63,$F146))*$D146</f>
        <v>0</v>
      </c>
      <c r="U146" s="143">
        <f ca="1">IFERROR(INDEX(U$269:U$305,MATCH($F146,$B$269:$B$305,0))/INDEX($D$269:$D$305,MATCH($F146,$B$269:$B$305,0)),SUMIFS('Input-Ext Allocators'!R$8:R$63,'Input-Ext Allocators'!$B$8:$B$63,$F146))*$D146</f>
        <v>0</v>
      </c>
      <c r="V146" s="143">
        <f ca="1">IFERROR(INDEX(V$269:V$305,MATCH($F146,$B$269:$B$305,0))/INDEX($D$269:$D$305,MATCH($F146,$B$269:$B$305,0)),SUMIFS('Input-Ext Allocators'!S$8:S$63,'Input-Ext Allocators'!$B$8:$B$63,$F146))*$D146</f>
        <v>0</v>
      </c>
      <c r="W146" s="143">
        <f ca="1">IFERROR(INDEX(W$269:W$305,MATCH($F146,$B$269:$B$305,0))/INDEX($D$269:$D$305,MATCH($F146,$B$269:$B$305,0)),SUMIFS('Input-Ext Allocators'!T$8:T$63,'Input-Ext Allocators'!$B$8:$B$63,$F146))*$D146</f>
        <v>0</v>
      </c>
      <c r="X146" s="143">
        <f ca="1">IFERROR(INDEX(X$269:X$305,MATCH($F146,$B$269:$B$305,0))/INDEX($D$269:$D$305,MATCH($F146,$B$269:$B$305,0)),SUMIFS('Input-Ext Allocators'!U$8:U$63,'Input-Ext Allocators'!$B$8:$B$63,$F146))*$D146</f>
        <v>0</v>
      </c>
      <c r="Y146" s="143">
        <f ca="1">IFERROR(INDEX(Y$269:Y$305,MATCH($F146,$B$269:$B$305,0))/INDEX($D$269:$D$305,MATCH($F146,$B$269:$B$305,0)),SUMIFS('Input-Ext Allocators'!V$8:V$63,'Input-Ext Allocators'!$B$8:$B$63,$F146))*$D146</f>
        <v>0</v>
      </c>
      <c r="Z146" s="143">
        <f ca="1">IFERROR(INDEX(Z$269:Z$305,MATCH($F146,$B$269:$B$305,0))/INDEX($D$269:$D$305,MATCH($F146,$B$269:$B$305,0)),SUMIFS('Input-Ext Allocators'!W$8:W$63,'Input-Ext Allocators'!$B$8:$B$63,$F146))*$D146</f>
        <v>0</v>
      </c>
    </row>
    <row r="147" spans="1:26" outlineLevel="1">
      <c r="A147" s="113">
        <f>IF(ISBLANK('Input-Accounts'!A147),"",'Input-Accounts'!A147)</f>
        <v>126</v>
      </c>
      <c r="B147" s="17" t="str">
        <f>IF(ISBLANK('Input-Accounts'!B147),"",'Input-Accounts'!B147)</f>
        <v>Maintenance of services</v>
      </c>
      <c r="C147" s="113">
        <f>IF(ISBLANK('Input-Accounts'!C147),"",'Input-Accounts'!C147)</f>
        <v>892</v>
      </c>
      <c r="D147" s="143">
        <f t="shared" ca="1" si="35"/>
        <v>0</v>
      </c>
      <c r="E147" s="143">
        <f t="shared" ca="1" si="33"/>
        <v>0</v>
      </c>
      <c r="F147" s="89" t="str" cm="1">
        <f t="array" aca="1" ref="F147" ca="1">IF(D147=0,"-",IF('Input-Accounts'!$E147&lt;&gt;0,'Input-Accounts'!$E147,INDEX('Input-Accounts'!$H147:$J147,,MATCH($F$6,'Input-Accounts'!$H$6:$J$6,0))))</f>
        <v>-</v>
      </c>
      <c r="G147" s="143">
        <f ca="1">IFERROR(INDEX(G$269:G$305,MATCH($F147,$B$269:$B$305,0))/INDEX($D$269:$D$305,MATCH($F147,$B$269:$B$305,0)),SUMIFS('Input-Ext Allocators'!D$8:D$63,'Input-Ext Allocators'!$B$8:$B$63,$F147))*$D147</f>
        <v>0</v>
      </c>
      <c r="H147" s="143">
        <f ca="1">IFERROR(INDEX(H$269:H$305,MATCH($F147,$B$269:$B$305,0))/INDEX($D$269:$D$305,MATCH($F147,$B$269:$B$305,0)),SUMIFS('Input-Ext Allocators'!E$8:E$63,'Input-Ext Allocators'!$B$8:$B$63,$F147))*$D147</f>
        <v>0</v>
      </c>
      <c r="I147" s="143">
        <f ca="1">IFERROR(INDEX(I$269:I$305,MATCH($F147,$B$269:$B$305,0))/INDEX($D$269:$D$305,MATCH($F147,$B$269:$B$305,0)),SUMIFS('Input-Ext Allocators'!F$8:F$63,'Input-Ext Allocators'!$B$8:$B$63,$F147))*$D147</f>
        <v>0</v>
      </c>
      <c r="J147" s="143">
        <f ca="1">IFERROR(INDEX(J$269:J$305,MATCH($F147,$B$269:$B$305,0))/INDEX($D$269:$D$305,MATCH($F147,$B$269:$B$305,0)),SUMIFS('Input-Ext Allocators'!G$8:G$63,'Input-Ext Allocators'!$B$8:$B$63,$F147))*$D147</f>
        <v>0</v>
      </c>
      <c r="K147" s="143">
        <f ca="1">IFERROR(INDEX(K$269:K$305,MATCH($F147,$B$269:$B$305,0))/INDEX($D$269:$D$305,MATCH($F147,$B$269:$B$305,0)),SUMIFS('Input-Ext Allocators'!H$8:H$63,'Input-Ext Allocators'!$B$8:$B$63,$F147))*$D147</f>
        <v>0</v>
      </c>
      <c r="L147" s="143">
        <f ca="1">IFERROR(INDEX(L$269:L$305,MATCH($F147,$B$269:$B$305,0))/INDEX($D$269:$D$305,MATCH($F147,$B$269:$B$305,0)),SUMIFS('Input-Ext Allocators'!I$8:I$63,'Input-Ext Allocators'!$B$8:$B$63,$F147))*$D147</f>
        <v>0</v>
      </c>
      <c r="M147" s="143">
        <f ca="1">IFERROR(INDEX(M$269:M$305,MATCH($F147,$B$269:$B$305,0))/INDEX($D$269:$D$305,MATCH($F147,$B$269:$B$305,0)),SUMIFS('Input-Ext Allocators'!J$8:J$63,'Input-Ext Allocators'!$B$8:$B$63,$F147))*$D147</f>
        <v>0</v>
      </c>
      <c r="N147" s="143">
        <f ca="1">IFERROR(INDEX(N$269:N$305,MATCH($F147,$B$269:$B$305,0))/INDEX($D$269:$D$305,MATCH($F147,$B$269:$B$305,0)),SUMIFS('Input-Ext Allocators'!K$8:K$63,'Input-Ext Allocators'!$B$8:$B$63,$F147))*$D147</f>
        <v>0</v>
      </c>
      <c r="O147" s="143">
        <f ca="1">IFERROR(INDEX(O$269:O$305,MATCH($F147,$B$269:$B$305,0))/INDEX($D$269:$D$305,MATCH($F147,$B$269:$B$305,0)),SUMIFS('Input-Ext Allocators'!L$8:L$63,'Input-Ext Allocators'!$B$8:$B$63,$F147))*$D147</f>
        <v>0</v>
      </c>
      <c r="P147" s="143">
        <f ca="1">IFERROR(INDEX(P$269:P$305,MATCH($F147,$B$269:$B$305,0))/INDEX($D$269:$D$305,MATCH($F147,$B$269:$B$305,0)),SUMIFS('Input-Ext Allocators'!M$8:M$63,'Input-Ext Allocators'!$B$8:$B$63,$F147))*$D147</f>
        <v>0</v>
      </c>
      <c r="Q147" s="143">
        <f ca="1">IFERROR(INDEX(Q$269:Q$305,MATCH($F147,$B$269:$B$305,0))/INDEX($D$269:$D$305,MATCH($F147,$B$269:$B$305,0)),SUMIFS('Input-Ext Allocators'!N$8:N$63,'Input-Ext Allocators'!$B$8:$B$63,$F147))*$D147</f>
        <v>0</v>
      </c>
      <c r="R147" s="143">
        <f ca="1">IFERROR(INDEX(R$269:R$305,MATCH($F147,$B$269:$B$305,0))/INDEX($D$269:$D$305,MATCH($F147,$B$269:$B$305,0)),SUMIFS('Input-Ext Allocators'!O$8:O$63,'Input-Ext Allocators'!$B$8:$B$63,$F147))*$D147</f>
        <v>0</v>
      </c>
      <c r="S147" s="143">
        <f ca="1">IFERROR(INDEX(S$269:S$305,MATCH($F147,$B$269:$B$305,0))/INDEX($D$269:$D$305,MATCH($F147,$B$269:$B$305,0)),SUMIFS('Input-Ext Allocators'!P$8:P$63,'Input-Ext Allocators'!$B$8:$B$63,$F147))*$D147</f>
        <v>0</v>
      </c>
      <c r="T147" s="143">
        <f ca="1">IFERROR(INDEX(T$269:T$305,MATCH($F147,$B$269:$B$305,0))/INDEX($D$269:$D$305,MATCH($F147,$B$269:$B$305,0)),SUMIFS('Input-Ext Allocators'!Q$8:Q$63,'Input-Ext Allocators'!$B$8:$B$63,$F147))*$D147</f>
        <v>0</v>
      </c>
      <c r="U147" s="143">
        <f ca="1">IFERROR(INDEX(U$269:U$305,MATCH($F147,$B$269:$B$305,0))/INDEX($D$269:$D$305,MATCH($F147,$B$269:$B$305,0)),SUMIFS('Input-Ext Allocators'!R$8:R$63,'Input-Ext Allocators'!$B$8:$B$63,$F147))*$D147</f>
        <v>0</v>
      </c>
      <c r="V147" s="143">
        <f ca="1">IFERROR(INDEX(V$269:V$305,MATCH($F147,$B$269:$B$305,0))/INDEX($D$269:$D$305,MATCH($F147,$B$269:$B$305,0)),SUMIFS('Input-Ext Allocators'!S$8:S$63,'Input-Ext Allocators'!$B$8:$B$63,$F147))*$D147</f>
        <v>0</v>
      </c>
      <c r="W147" s="143">
        <f ca="1">IFERROR(INDEX(W$269:W$305,MATCH($F147,$B$269:$B$305,0))/INDEX($D$269:$D$305,MATCH($F147,$B$269:$B$305,0)),SUMIFS('Input-Ext Allocators'!T$8:T$63,'Input-Ext Allocators'!$B$8:$B$63,$F147))*$D147</f>
        <v>0</v>
      </c>
      <c r="X147" s="143">
        <f ca="1">IFERROR(INDEX(X$269:X$305,MATCH($F147,$B$269:$B$305,0))/INDEX($D$269:$D$305,MATCH($F147,$B$269:$B$305,0)),SUMIFS('Input-Ext Allocators'!U$8:U$63,'Input-Ext Allocators'!$B$8:$B$63,$F147))*$D147</f>
        <v>0</v>
      </c>
      <c r="Y147" s="143">
        <f ca="1">IFERROR(INDEX(Y$269:Y$305,MATCH($F147,$B$269:$B$305,0))/INDEX($D$269:$D$305,MATCH($F147,$B$269:$B$305,0)),SUMIFS('Input-Ext Allocators'!V$8:V$63,'Input-Ext Allocators'!$B$8:$B$63,$F147))*$D147</f>
        <v>0</v>
      </c>
      <c r="Z147" s="143">
        <f ca="1">IFERROR(INDEX(Z$269:Z$305,MATCH($F147,$B$269:$B$305,0))/INDEX($D$269:$D$305,MATCH($F147,$B$269:$B$305,0)),SUMIFS('Input-Ext Allocators'!W$8:W$63,'Input-Ext Allocators'!$B$8:$B$63,$F147))*$D147</f>
        <v>0</v>
      </c>
    </row>
    <row r="148" spans="1:26" outlineLevel="1">
      <c r="A148" s="113">
        <f>IF(ISBLANK('Input-Accounts'!A148),"",'Input-Accounts'!A148)</f>
        <v>127</v>
      </c>
      <c r="B148" s="17" t="str">
        <f>IF(ISBLANK('Input-Accounts'!B148),"",'Input-Accounts'!B148)</f>
        <v>Maintenance of meters and house regulators</v>
      </c>
      <c r="C148" s="113">
        <f>IF(ISBLANK('Input-Accounts'!C148),"",'Input-Accounts'!C148)</f>
        <v>893</v>
      </c>
      <c r="D148" s="143">
        <f t="shared" ca="1" si="35"/>
        <v>0</v>
      </c>
      <c r="E148" s="143">
        <f t="shared" ca="1" si="33"/>
        <v>0</v>
      </c>
      <c r="F148" s="89" t="str" cm="1">
        <f t="array" aca="1" ref="F148" ca="1">IF(D148=0,"-",IF('Input-Accounts'!$E148&lt;&gt;0,'Input-Accounts'!$E148,INDEX('Input-Accounts'!$H148:$J148,,MATCH($F$6,'Input-Accounts'!$H$6:$J$6,0))))</f>
        <v>-</v>
      </c>
      <c r="G148" s="143">
        <f ca="1">IFERROR(INDEX(G$269:G$305,MATCH($F148,$B$269:$B$305,0))/INDEX($D$269:$D$305,MATCH($F148,$B$269:$B$305,0)),SUMIFS('Input-Ext Allocators'!D$8:D$63,'Input-Ext Allocators'!$B$8:$B$63,$F148))*$D148</f>
        <v>0</v>
      </c>
      <c r="H148" s="143">
        <f ca="1">IFERROR(INDEX(H$269:H$305,MATCH($F148,$B$269:$B$305,0))/INDEX($D$269:$D$305,MATCH($F148,$B$269:$B$305,0)),SUMIFS('Input-Ext Allocators'!E$8:E$63,'Input-Ext Allocators'!$B$8:$B$63,$F148))*$D148</f>
        <v>0</v>
      </c>
      <c r="I148" s="143">
        <f ca="1">IFERROR(INDEX(I$269:I$305,MATCH($F148,$B$269:$B$305,0))/INDEX($D$269:$D$305,MATCH($F148,$B$269:$B$305,0)),SUMIFS('Input-Ext Allocators'!F$8:F$63,'Input-Ext Allocators'!$B$8:$B$63,$F148))*$D148</f>
        <v>0</v>
      </c>
      <c r="J148" s="143">
        <f ca="1">IFERROR(INDEX(J$269:J$305,MATCH($F148,$B$269:$B$305,0))/INDEX($D$269:$D$305,MATCH($F148,$B$269:$B$305,0)),SUMIFS('Input-Ext Allocators'!G$8:G$63,'Input-Ext Allocators'!$B$8:$B$63,$F148))*$D148</f>
        <v>0</v>
      </c>
      <c r="K148" s="143">
        <f ca="1">IFERROR(INDEX(K$269:K$305,MATCH($F148,$B$269:$B$305,0))/INDEX($D$269:$D$305,MATCH($F148,$B$269:$B$305,0)),SUMIFS('Input-Ext Allocators'!H$8:H$63,'Input-Ext Allocators'!$B$8:$B$63,$F148))*$D148</f>
        <v>0</v>
      </c>
      <c r="L148" s="143">
        <f ca="1">IFERROR(INDEX(L$269:L$305,MATCH($F148,$B$269:$B$305,0))/INDEX($D$269:$D$305,MATCH($F148,$B$269:$B$305,0)),SUMIFS('Input-Ext Allocators'!I$8:I$63,'Input-Ext Allocators'!$B$8:$B$63,$F148))*$D148</f>
        <v>0</v>
      </c>
      <c r="M148" s="143">
        <f ca="1">IFERROR(INDEX(M$269:M$305,MATCH($F148,$B$269:$B$305,0))/INDEX($D$269:$D$305,MATCH($F148,$B$269:$B$305,0)),SUMIFS('Input-Ext Allocators'!J$8:J$63,'Input-Ext Allocators'!$B$8:$B$63,$F148))*$D148</f>
        <v>0</v>
      </c>
      <c r="N148" s="143">
        <f ca="1">IFERROR(INDEX(N$269:N$305,MATCH($F148,$B$269:$B$305,0))/INDEX($D$269:$D$305,MATCH($F148,$B$269:$B$305,0)),SUMIFS('Input-Ext Allocators'!K$8:K$63,'Input-Ext Allocators'!$B$8:$B$63,$F148))*$D148</f>
        <v>0</v>
      </c>
      <c r="O148" s="143">
        <f ca="1">IFERROR(INDEX(O$269:O$305,MATCH($F148,$B$269:$B$305,0))/INDEX($D$269:$D$305,MATCH($F148,$B$269:$B$305,0)),SUMIFS('Input-Ext Allocators'!L$8:L$63,'Input-Ext Allocators'!$B$8:$B$63,$F148))*$D148</f>
        <v>0</v>
      </c>
      <c r="P148" s="143">
        <f ca="1">IFERROR(INDEX(P$269:P$305,MATCH($F148,$B$269:$B$305,0))/INDEX($D$269:$D$305,MATCH($F148,$B$269:$B$305,0)),SUMIFS('Input-Ext Allocators'!M$8:M$63,'Input-Ext Allocators'!$B$8:$B$63,$F148))*$D148</f>
        <v>0</v>
      </c>
      <c r="Q148" s="143">
        <f ca="1">IFERROR(INDEX(Q$269:Q$305,MATCH($F148,$B$269:$B$305,0))/INDEX($D$269:$D$305,MATCH($F148,$B$269:$B$305,0)),SUMIFS('Input-Ext Allocators'!N$8:N$63,'Input-Ext Allocators'!$B$8:$B$63,$F148))*$D148</f>
        <v>0</v>
      </c>
      <c r="R148" s="143">
        <f ca="1">IFERROR(INDEX(R$269:R$305,MATCH($F148,$B$269:$B$305,0))/INDEX($D$269:$D$305,MATCH($F148,$B$269:$B$305,0)),SUMIFS('Input-Ext Allocators'!O$8:O$63,'Input-Ext Allocators'!$B$8:$B$63,$F148))*$D148</f>
        <v>0</v>
      </c>
      <c r="S148" s="143">
        <f ca="1">IFERROR(INDEX(S$269:S$305,MATCH($F148,$B$269:$B$305,0))/INDEX($D$269:$D$305,MATCH($F148,$B$269:$B$305,0)),SUMIFS('Input-Ext Allocators'!P$8:P$63,'Input-Ext Allocators'!$B$8:$B$63,$F148))*$D148</f>
        <v>0</v>
      </c>
      <c r="T148" s="143">
        <f ca="1">IFERROR(INDEX(T$269:T$305,MATCH($F148,$B$269:$B$305,0))/INDEX($D$269:$D$305,MATCH($F148,$B$269:$B$305,0)),SUMIFS('Input-Ext Allocators'!Q$8:Q$63,'Input-Ext Allocators'!$B$8:$B$63,$F148))*$D148</f>
        <v>0</v>
      </c>
      <c r="U148" s="143">
        <f ca="1">IFERROR(INDEX(U$269:U$305,MATCH($F148,$B$269:$B$305,0))/INDEX($D$269:$D$305,MATCH($F148,$B$269:$B$305,0)),SUMIFS('Input-Ext Allocators'!R$8:R$63,'Input-Ext Allocators'!$B$8:$B$63,$F148))*$D148</f>
        <v>0</v>
      </c>
      <c r="V148" s="143">
        <f ca="1">IFERROR(INDEX(V$269:V$305,MATCH($F148,$B$269:$B$305,0))/INDEX($D$269:$D$305,MATCH($F148,$B$269:$B$305,0)),SUMIFS('Input-Ext Allocators'!S$8:S$63,'Input-Ext Allocators'!$B$8:$B$63,$F148))*$D148</f>
        <v>0</v>
      </c>
      <c r="W148" s="143">
        <f ca="1">IFERROR(INDEX(W$269:W$305,MATCH($F148,$B$269:$B$305,0))/INDEX($D$269:$D$305,MATCH($F148,$B$269:$B$305,0)),SUMIFS('Input-Ext Allocators'!T$8:T$63,'Input-Ext Allocators'!$B$8:$B$63,$F148))*$D148</f>
        <v>0</v>
      </c>
      <c r="X148" s="143">
        <f ca="1">IFERROR(INDEX(X$269:X$305,MATCH($F148,$B$269:$B$305,0))/INDEX($D$269:$D$305,MATCH($F148,$B$269:$B$305,0)),SUMIFS('Input-Ext Allocators'!U$8:U$63,'Input-Ext Allocators'!$B$8:$B$63,$F148))*$D148</f>
        <v>0</v>
      </c>
      <c r="Y148" s="143">
        <f ca="1">IFERROR(INDEX(Y$269:Y$305,MATCH($F148,$B$269:$B$305,0))/INDEX($D$269:$D$305,MATCH($F148,$B$269:$B$305,0)),SUMIFS('Input-Ext Allocators'!V$8:V$63,'Input-Ext Allocators'!$B$8:$B$63,$F148))*$D148</f>
        <v>0</v>
      </c>
      <c r="Z148" s="143">
        <f ca="1">IFERROR(INDEX(Z$269:Z$305,MATCH($F148,$B$269:$B$305,0))/INDEX($D$269:$D$305,MATCH($F148,$B$269:$B$305,0)),SUMIFS('Input-Ext Allocators'!W$8:W$63,'Input-Ext Allocators'!$B$8:$B$63,$F148))*$D148</f>
        <v>0</v>
      </c>
    </row>
    <row r="149" spans="1:26" outlineLevel="1">
      <c r="A149" s="113">
        <f>IF(ISBLANK('Input-Accounts'!A149),"",'Input-Accounts'!A149)</f>
        <v>128</v>
      </c>
      <c r="B149" s="17" t="str">
        <f>IF(ISBLANK('Input-Accounts'!B149),"",'Input-Accounts'!B149)</f>
        <v>Maintenance of Other Equipment</v>
      </c>
      <c r="C149" s="113">
        <f>IF(ISBLANK('Input-Accounts'!C149),"",'Input-Accounts'!C149)</f>
        <v>894</v>
      </c>
      <c r="D149" s="143">
        <f t="shared" ca="1" si="35"/>
        <v>0</v>
      </c>
      <c r="E149" s="143">
        <f t="shared" ca="1" si="33"/>
        <v>0</v>
      </c>
      <c r="F149" s="89" t="str" cm="1">
        <f t="array" aca="1" ref="F149" ca="1">IF(D149=0,"-",IF('Input-Accounts'!$E149&lt;&gt;0,'Input-Accounts'!$E149,INDEX('Input-Accounts'!$H149:$J149,,MATCH($F$6,'Input-Accounts'!$H$6:$J$6,0))))</f>
        <v>-</v>
      </c>
      <c r="G149" s="143">
        <f ca="1">IFERROR(INDEX(G$269:G$305,MATCH($F149,$B$269:$B$305,0))/INDEX($D$269:$D$305,MATCH($F149,$B$269:$B$305,0)),SUMIFS('Input-Ext Allocators'!D$8:D$63,'Input-Ext Allocators'!$B$8:$B$63,$F149))*$D149</f>
        <v>0</v>
      </c>
      <c r="H149" s="143">
        <f ca="1">IFERROR(INDEX(H$269:H$305,MATCH($F149,$B$269:$B$305,0))/INDEX($D$269:$D$305,MATCH($F149,$B$269:$B$305,0)),SUMIFS('Input-Ext Allocators'!E$8:E$63,'Input-Ext Allocators'!$B$8:$B$63,$F149))*$D149</f>
        <v>0</v>
      </c>
      <c r="I149" s="143">
        <f ca="1">IFERROR(INDEX(I$269:I$305,MATCH($F149,$B$269:$B$305,0))/INDEX($D$269:$D$305,MATCH($F149,$B$269:$B$305,0)),SUMIFS('Input-Ext Allocators'!F$8:F$63,'Input-Ext Allocators'!$B$8:$B$63,$F149))*$D149</f>
        <v>0</v>
      </c>
      <c r="J149" s="143">
        <f ca="1">IFERROR(INDEX(J$269:J$305,MATCH($F149,$B$269:$B$305,0))/INDEX($D$269:$D$305,MATCH($F149,$B$269:$B$305,0)),SUMIFS('Input-Ext Allocators'!G$8:G$63,'Input-Ext Allocators'!$B$8:$B$63,$F149))*$D149</f>
        <v>0</v>
      </c>
      <c r="K149" s="143">
        <f ca="1">IFERROR(INDEX(K$269:K$305,MATCH($F149,$B$269:$B$305,0))/INDEX($D$269:$D$305,MATCH($F149,$B$269:$B$305,0)),SUMIFS('Input-Ext Allocators'!H$8:H$63,'Input-Ext Allocators'!$B$8:$B$63,$F149))*$D149</f>
        <v>0</v>
      </c>
      <c r="L149" s="143">
        <f ca="1">IFERROR(INDEX(L$269:L$305,MATCH($F149,$B$269:$B$305,0))/INDEX($D$269:$D$305,MATCH($F149,$B$269:$B$305,0)),SUMIFS('Input-Ext Allocators'!I$8:I$63,'Input-Ext Allocators'!$B$8:$B$63,$F149))*$D149</f>
        <v>0</v>
      </c>
      <c r="M149" s="143">
        <f ca="1">IFERROR(INDEX(M$269:M$305,MATCH($F149,$B$269:$B$305,0))/INDEX($D$269:$D$305,MATCH($F149,$B$269:$B$305,0)),SUMIFS('Input-Ext Allocators'!J$8:J$63,'Input-Ext Allocators'!$B$8:$B$63,$F149))*$D149</f>
        <v>0</v>
      </c>
      <c r="N149" s="143">
        <f ca="1">IFERROR(INDEX(N$269:N$305,MATCH($F149,$B$269:$B$305,0))/INDEX($D$269:$D$305,MATCH($F149,$B$269:$B$305,0)),SUMIFS('Input-Ext Allocators'!K$8:K$63,'Input-Ext Allocators'!$B$8:$B$63,$F149))*$D149</f>
        <v>0</v>
      </c>
      <c r="O149" s="143">
        <f ca="1">IFERROR(INDEX(O$269:O$305,MATCH($F149,$B$269:$B$305,0))/INDEX($D$269:$D$305,MATCH($F149,$B$269:$B$305,0)),SUMIFS('Input-Ext Allocators'!L$8:L$63,'Input-Ext Allocators'!$B$8:$B$63,$F149))*$D149</f>
        <v>0</v>
      </c>
      <c r="P149" s="143">
        <f ca="1">IFERROR(INDEX(P$269:P$305,MATCH($F149,$B$269:$B$305,0))/INDEX($D$269:$D$305,MATCH($F149,$B$269:$B$305,0)),SUMIFS('Input-Ext Allocators'!M$8:M$63,'Input-Ext Allocators'!$B$8:$B$63,$F149))*$D149</f>
        <v>0</v>
      </c>
      <c r="Q149" s="143">
        <f ca="1">IFERROR(INDEX(Q$269:Q$305,MATCH($F149,$B$269:$B$305,0))/INDEX($D$269:$D$305,MATCH($F149,$B$269:$B$305,0)),SUMIFS('Input-Ext Allocators'!N$8:N$63,'Input-Ext Allocators'!$B$8:$B$63,$F149))*$D149</f>
        <v>0</v>
      </c>
      <c r="R149" s="143">
        <f ca="1">IFERROR(INDEX(R$269:R$305,MATCH($F149,$B$269:$B$305,0))/INDEX($D$269:$D$305,MATCH($F149,$B$269:$B$305,0)),SUMIFS('Input-Ext Allocators'!O$8:O$63,'Input-Ext Allocators'!$B$8:$B$63,$F149))*$D149</f>
        <v>0</v>
      </c>
      <c r="S149" s="143">
        <f ca="1">IFERROR(INDEX(S$269:S$305,MATCH($F149,$B$269:$B$305,0))/INDEX($D$269:$D$305,MATCH($F149,$B$269:$B$305,0)),SUMIFS('Input-Ext Allocators'!P$8:P$63,'Input-Ext Allocators'!$B$8:$B$63,$F149))*$D149</f>
        <v>0</v>
      </c>
      <c r="T149" s="143">
        <f ca="1">IFERROR(INDEX(T$269:T$305,MATCH($F149,$B$269:$B$305,0))/INDEX($D$269:$D$305,MATCH($F149,$B$269:$B$305,0)),SUMIFS('Input-Ext Allocators'!Q$8:Q$63,'Input-Ext Allocators'!$B$8:$B$63,$F149))*$D149</f>
        <v>0</v>
      </c>
      <c r="U149" s="143">
        <f ca="1">IFERROR(INDEX(U$269:U$305,MATCH($F149,$B$269:$B$305,0))/INDEX($D$269:$D$305,MATCH($F149,$B$269:$B$305,0)),SUMIFS('Input-Ext Allocators'!R$8:R$63,'Input-Ext Allocators'!$B$8:$B$63,$F149))*$D149</f>
        <v>0</v>
      </c>
      <c r="V149" s="143">
        <f ca="1">IFERROR(INDEX(V$269:V$305,MATCH($F149,$B$269:$B$305,0))/INDEX($D$269:$D$305,MATCH($F149,$B$269:$B$305,0)),SUMIFS('Input-Ext Allocators'!S$8:S$63,'Input-Ext Allocators'!$B$8:$B$63,$F149))*$D149</f>
        <v>0</v>
      </c>
      <c r="W149" s="143">
        <f ca="1">IFERROR(INDEX(W$269:W$305,MATCH($F149,$B$269:$B$305,0))/INDEX($D$269:$D$305,MATCH($F149,$B$269:$B$305,0)),SUMIFS('Input-Ext Allocators'!T$8:T$63,'Input-Ext Allocators'!$B$8:$B$63,$F149))*$D149</f>
        <v>0</v>
      </c>
      <c r="X149" s="143">
        <f ca="1">IFERROR(INDEX(X$269:X$305,MATCH($F149,$B$269:$B$305,0))/INDEX($D$269:$D$305,MATCH($F149,$B$269:$B$305,0)),SUMIFS('Input-Ext Allocators'!U$8:U$63,'Input-Ext Allocators'!$B$8:$B$63,$F149))*$D149</f>
        <v>0</v>
      </c>
      <c r="Y149" s="143">
        <f ca="1">IFERROR(INDEX(Y$269:Y$305,MATCH($F149,$B$269:$B$305,0))/INDEX($D$269:$D$305,MATCH($F149,$B$269:$B$305,0)),SUMIFS('Input-Ext Allocators'!V$8:V$63,'Input-Ext Allocators'!$B$8:$B$63,$F149))*$D149</f>
        <v>0</v>
      </c>
      <c r="Z149" s="143">
        <f ca="1">IFERROR(INDEX(Z$269:Z$305,MATCH($F149,$B$269:$B$305,0))/INDEX($D$269:$D$305,MATCH($F149,$B$269:$B$305,0)),SUMIFS('Input-Ext Allocators'!W$8:W$63,'Input-Ext Allocators'!$B$8:$B$63,$F149))*$D149</f>
        <v>0</v>
      </c>
    </row>
    <row r="150" spans="1:26" outlineLevel="1">
      <c r="A150" s="113">
        <f>IF(ISBLANK('Input-Accounts'!A150),"",'Input-Accounts'!A150)</f>
        <v>129</v>
      </c>
      <c r="B150" s="79" t="str">
        <f>IF(ISBLANK('Input-Accounts'!B150),"",'Input-Accounts'!B150)</f>
        <v>Subtotal - Distribution Maintenance Expenses</v>
      </c>
      <c r="C150" s="113" t="str">
        <f>IF(ISBLANK('Input-Accounts'!C150),"",'Input-Accounts'!C150)</f>
        <v/>
      </c>
      <c r="D150" s="144">
        <f ca="1">SUBTOTAL(9,D140:D149)</f>
        <v>0</v>
      </c>
      <c r="E150" s="143">
        <f t="shared" ca="1" si="33"/>
        <v>0</v>
      </c>
      <c r="G150" s="144">
        <f t="shared" ref="G150:Z150" ca="1" si="36">SUBTOTAL(9,G140:G149)</f>
        <v>0</v>
      </c>
      <c r="H150" s="144">
        <f t="shared" ca="1" si="36"/>
        <v>0</v>
      </c>
      <c r="I150" s="144">
        <f t="shared" ca="1" si="36"/>
        <v>0</v>
      </c>
      <c r="J150" s="144">
        <f t="shared" ca="1" si="36"/>
        <v>0</v>
      </c>
      <c r="K150" s="144">
        <f t="shared" ca="1" si="36"/>
        <v>0</v>
      </c>
      <c r="L150" s="144">
        <f t="shared" ca="1" si="36"/>
        <v>0</v>
      </c>
      <c r="M150" s="144">
        <f t="shared" ca="1" si="36"/>
        <v>0</v>
      </c>
      <c r="N150" s="144">
        <f t="shared" ca="1" si="36"/>
        <v>0</v>
      </c>
      <c r="O150" s="144">
        <f t="shared" ca="1" si="36"/>
        <v>0</v>
      </c>
      <c r="P150" s="144">
        <f t="shared" ca="1" si="36"/>
        <v>0</v>
      </c>
      <c r="Q150" s="144">
        <f t="shared" ca="1" si="36"/>
        <v>0</v>
      </c>
      <c r="R150" s="144">
        <f t="shared" ca="1" si="36"/>
        <v>0</v>
      </c>
      <c r="S150" s="144">
        <f t="shared" ca="1" si="36"/>
        <v>0</v>
      </c>
      <c r="T150" s="144">
        <f t="shared" ca="1" si="36"/>
        <v>0</v>
      </c>
      <c r="U150" s="144">
        <f t="shared" ca="1" si="36"/>
        <v>0</v>
      </c>
      <c r="V150" s="144">
        <f t="shared" ca="1" si="36"/>
        <v>0</v>
      </c>
      <c r="W150" s="144">
        <f t="shared" ca="1" si="36"/>
        <v>0</v>
      </c>
      <c r="X150" s="144">
        <f t="shared" ca="1" si="36"/>
        <v>0</v>
      </c>
      <c r="Y150" s="144">
        <f t="shared" ca="1" si="36"/>
        <v>0</v>
      </c>
      <c r="Z150" s="144">
        <f t="shared" ca="1" si="36"/>
        <v>0</v>
      </c>
    </row>
    <row r="151" spans="1:26" outlineLevel="1">
      <c r="A151" s="113" t="str">
        <f>IF(ISBLANK('Input-Accounts'!A151),"",'Input-Accounts'!A151)</f>
        <v/>
      </c>
      <c r="B151" s="79" t="str">
        <f>IF(ISBLANK('Input-Accounts'!B151),"",'Input-Accounts'!B151)</f>
        <v/>
      </c>
      <c r="C151" s="113" t="str">
        <f>IF(ISBLANK('Input-Accounts'!C151),"",'Input-Accounts'!C151)</f>
        <v/>
      </c>
      <c r="D151" s="143"/>
      <c r="E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</row>
    <row r="152" spans="1:26">
      <c r="A152" s="113">
        <f>IF(ISBLANK('Input-Accounts'!A152),"",'Input-Accounts'!A152)</f>
        <v>130</v>
      </c>
      <c r="B152" s="127" t="str">
        <f>IF(ISBLANK('Input-Accounts'!B152),"",'Input-Accounts'!B152)</f>
        <v>Total Production, Storage, LNG, Transmission, and Distribution Expense</v>
      </c>
      <c r="C152" s="113" t="str">
        <f>IF(ISBLANK('Input-Accounts'!C152),"",'Input-Accounts'!C152)</f>
        <v/>
      </c>
      <c r="D152" s="143">
        <f ca="1">SUBTOTAL(9,D120:D150)</f>
        <v>0</v>
      </c>
      <c r="E152" s="143">
        <f t="shared" ca="1" si="33"/>
        <v>0</v>
      </c>
      <c r="F152" s="89"/>
      <c r="G152" s="143">
        <f t="shared" ref="G152:Z152" ca="1" si="37">SUBTOTAL(9,G120:G150)</f>
        <v>0</v>
      </c>
      <c r="H152" s="143">
        <f t="shared" ca="1" si="37"/>
        <v>0</v>
      </c>
      <c r="I152" s="143">
        <f t="shared" ca="1" si="37"/>
        <v>0</v>
      </c>
      <c r="J152" s="143">
        <f t="shared" ca="1" si="37"/>
        <v>0</v>
      </c>
      <c r="K152" s="143">
        <f t="shared" ca="1" si="37"/>
        <v>0</v>
      </c>
      <c r="L152" s="143">
        <f t="shared" ca="1" si="37"/>
        <v>0</v>
      </c>
      <c r="M152" s="143">
        <f t="shared" ca="1" si="37"/>
        <v>0</v>
      </c>
      <c r="N152" s="143">
        <f t="shared" ca="1" si="37"/>
        <v>0</v>
      </c>
      <c r="O152" s="143">
        <f t="shared" ca="1" si="37"/>
        <v>0</v>
      </c>
      <c r="P152" s="143">
        <f t="shared" ca="1" si="37"/>
        <v>0</v>
      </c>
      <c r="Q152" s="143">
        <f t="shared" ca="1" si="37"/>
        <v>0</v>
      </c>
      <c r="R152" s="143">
        <f t="shared" ca="1" si="37"/>
        <v>0</v>
      </c>
      <c r="S152" s="143">
        <f t="shared" ca="1" si="37"/>
        <v>0</v>
      </c>
      <c r="T152" s="143">
        <f t="shared" ca="1" si="37"/>
        <v>0</v>
      </c>
      <c r="U152" s="143">
        <f t="shared" ca="1" si="37"/>
        <v>0</v>
      </c>
      <c r="V152" s="143">
        <f t="shared" ca="1" si="37"/>
        <v>0</v>
      </c>
      <c r="W152" s="143">
        <f t="shared" ca="1" si="37"/>
        <v>0</v>
      </c>
      <c r="X152" s="143">
        <f t="shared" ca="1" si="37"/>
        <v>0</v>
      </c>
      <c r="Y152" s="143">
        <f t="shared" ca="1" si="37"/>
        <v>0</v>
      </c>
      <c r="Z152" s="143">
        <f t="shared" ca="1" si="37"/>
        <v>0</v>
      </c>
    </row>
    <row r="153" spans="1:26">
      <c r="A153" s="113" t="str">
        <f>IF(ISBLANK('Input-Accounts'!A153),"",'Input-Accounts'!A153)</f>
        <v/>
      </c>
      <c r="B153" s="79" t="str">
        <f>IF(ISBLANK('Input-Accounts'!B153),"",'Input-Accounts'!B153)</f>
        <v/>
      </c>
      <c r="C153" s="113" t="str">
        <f>IF(ISBLANK('Input-Accounts'!C153),"",'Input-Accounts'!C153)</f>
        <v/>
      </c>
      <c r="D153" s="144"/>
      <c r="E153" s="143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</row>
    <row r="154" spans="1:26">
      <c r="A154" s="113">
        <f>IF(ISBLANK('Input-Accounts'!A154),"",'Input-Accounts'!A154)</f>
        <v>131</v>
      </c>
      <c r="B154" s="127" t="str">
        <f>IF(ISBLANK('Input-Accounts'!B154),"",'Input-Accounts'!B154)</f>
        <v>Customer Accounts, Service, and Sales Expense</v>
      </c>
      <c r="C154" s="113" t="str">
        <f>IF(ISBLANK('Input-Accounts'!C154),"",'Input-Accounts'!C154)</f>
        <v/>
      </c>
      <c r="D154" s="143"/>
      <c r="E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</row>
    <row r="155" spans="1:26" outlineLevel="1">
      <c r="A155" s="113">
        <f>IF(ISBLANK('Input-Accounts'!A155),"",'Input-Accounts'!A155)</f>
        <v>132</v>
      </c>
      <c r="B155" s="81" t="str">
        <f>IF(ISBLANK('Input-Accounts'!B155),"",'Input-Accounts'!B155)</f>
        <v>Customer Account</v>
      </c>
      <c r="C155" s="113" t="str">
        <f>IF(ISBLANK('Input-Accounts'!C155),"",'Input-Accounts'!C155)</f>
        <v/>
      </c>
      <c r="D155" s="143"/>
      <c r="E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</row>
    <row r="156" spans="1:26" outlineLevel="1">
      <c r="A156" s="113">
        <f>IF(ISBLANK('Input-Accounts'!A156),"",'Input-Accounts'!A156)</f>
        <v>133</v>
      </c>
      <c r="B156" s="17" t="str">
        <f>IF(ISBLANK('Input-Accounts'!B156),"",'Input-Accounts'!B156)</f>
        <v xml:space="preserve">Supervision </v>
      </c>
      <c r="C156" s="113">
        <f>IF(ISBLANK('Input-Accounts'!C156),"",'Input-Accounts'!C156)</f>
        <v>901</v>
      </c>
      <c r="D156" s="143">
        <f t="shared" ref="D156:D160" ca="1" si="38">INDIRECT("Classification!"&amp;$D$5&amp;ROW())</f>
        <v>0</v>
      </c>
      <c r="E156" s="143">
        <f t="shared" ca="1" si="33"/>
        <v>0</v>
      </c>
      <c r="F156" s="89" t="str" cm="1">
        <f t="array" aca="1" ref="F156" ca="1">IF(D156=0,"-",IF('Input-Accounts'!$E156&lt;&gt;0,'Input-Accounts'!$E156,INDEX('Input-Accounts'!$H156:$J156,,MATCH($F$6,'Input-Accounts'!$H$6:$J$6,0))))</f>
        <v>-</v>
      </c>
      <c r="G156" s="143">
        <f ca="1">IFERROR(INDEX(G$269:G$305,MATCH($F156,$B$269:$B$305,0))/INDEX($D$269:$D$305,MATCH($F156,$B$269:$B$305,0)),SUMIFS('Input-Ext Allocators'!D$8:D$63,'Input-Ext Allocators'!$B$8:$B$63,$F156))*$D156</f>
        <v>0</v>
      </c>
      <c r="H156" s="143">
        <f ca="1">IFERROR(INDEX(H$269:H$305,MATCH($F156,$B$269:$B$305,0))/INDEX($D$269:$D$305,MATCH($F156,$B$269:$B$305,0)),SUMIFS('Input-Ext Allocators'!E$8:E$63,'Input-Ext Allocators'!$B$8:$B$63,$F156))*$D156</f>
        <v>0</v>
      </c>
      <c r="I156" s="143">
        <f ca="1">IFERROR(INDEX(I$269:I$305,MATCH($F156,$B$269:$B$305,0))/INDEX($D$269:$D$305,MATCH($F156,$B$269:$B$305,0)),SUMIFS('Input-Ext Allocators'!F$8:F$63,'Input-Ext Allocators'!$B$8:$B$63,$F156))*$D156</f>
        <v>0</v>
      </c>
      <c r="J156" s="143">
        <f ca="1">IFERROR(INDEX(J$269:J$305,MATCH($F156,$B$269:$B$305,0))/INDEX($D$269:$D$305,MATCH($F156,$B$269:$B$305,0)),SUMIFS('Input-Ext Allocators'!G$8:G$63,'Input-Ext Allocators'!$B$8:$B$63,$F156))*$D156</f>
        <v>0</v>
      </c>
      <c r="K156" s="143">
        <f ca="1">IFERROR(INDEX(K$269:K$305,MATCH($F156,$B$269:$B$305,0))/INDEX($D$269:$D$305,MATCH($F156,$B$269:$B$305,0)),SUMIFS('Input-Ext Allocators'!H$8:H$63,'Input-Ext Allocators'!$B$8:$B$63,$F156))*$D156</f>
        <v>0</v>
      </c>
      <c r="L156" s="143">
        <f ca="1">IFERROR(INDEX(L$269:L$305,MATCH($F156,$B$269:$B$305,0))/INDEX($D$269:$D$305,MATCH($F156,$B$269:$B$305,0)),SUMIFS('Input-Ext Allocators'!I$8:I$63,'Input-Ext Allocators'!$B$8:$B$63,$F156))*$D156</f>
        <v>0</v>
      </c>
      <c r="M156" s="143">
        <f ca="1">IFERROR(INDEX(M$269:M$305,MATCH($F156,$B$269:$B$305,0))/INDEX($D$269:$D$305,MATCH($F156,$B$269:$B$305,0)),SUMIFS('Input-Ext Allocators'!J$8:J$63,'Input-Ext Allocators'!$B$8:$B$63,$F156))*$D156</f>
        <v>0</v>
      </c>
      <c r="N156" s="143">
        <f ca="1">IFERROR(INDEX(N$269:N$305,MATCH($F156,$B$269:$B$305,0))/INDEX($D$269:$D$305,MATCH($F156,$B$269:$B$305,0)),SUMIFS('Input-Ext Allocators'!K$8:K$63,'Input-Ext Allocators'!$B$8:$B$63,$F156))*$D156</f>
        <v>0</v>
      </c>
      <c r="O156" s="143">
        <f ca="1">IFERROR(INDEX(O$269:O$305,MATCH($F156,$B$269:$B$305,0))/INDEX($D$269:$D$305,MATCH($F156,$B$269:$B$305,0)),SUMIFS('Input-Ext Allocators'!L$8:L$63,'Input-Ext Allocators'!$B$8:$B$63,$F156))*$D156</f>
        <v>0</v>
      </c>
      <c r="P156" s="143">
        <f ca="1">IFERROR(INDEX(P$269:P$305,MATCH($F156,$B$269:$B$305,0))/INDEX($D$269:$D$305,MATCH($F156,$B$269:$B$305,0)),SUMIFS('Input-Ext Allocators'!M$8:M$63,'Input-Ext Allocators'!$B$8:$B$63,$F156))*$D156</f>
        <v>0</v>
      </c>
      <c r="Q156" s="143">
        <f ca="1">IFERROR(INDEX(Q$269:Q$305,MATCH($F156,$B$269:$B$305,0))/INDEX($D$269:$D$305,MATCH($F156,$B$269:$B$305,0)),SUMIFS('Input-Ext Allocators'!N$8:N$63,'Input-Ext Allocators'!$B$8:$B$63,$F156))*$D156</f>
        <v>0</v>
      </c>
      <c r="R156" s="143">
        <f ca="1">IFERROR(INDEX(R$269:R$305,MATCH($F156,$B$269:$B$305,0))/INDEX($D$269:$D$305,MATCH($F156,$B$269:$B$305,0)),SUMIFS('Input-Ext Allocators'!O$8:O$63,'Input-Ext Allocators'!$B$8:$B$63,$F156))*$D156</f>
        <v>0</v>
      </c>
      <c r="S156" s="143">
        <f ca="1">IFERROR(INDEX(S$269:S$305,MATCH($F156,$B$269:$B$305,0))/INDEX($D$269:$D$305,MATCH($F156,$B$269:$B$305,0)),SUMIFS('Input-Ext Allocators'!P$8:P$63,'Input-Ext Allocators'!$B$8:$B$63,$F156))*$D156</f>
        <v>0</v>
      </c>
      <c r="T156" s="143">
        <f ca="1">IFERROR(INDEX(T$269:T$305,MATCH($F156,$B$269:$B$305,0))/INDEX($D$269:$D$305,MATCH($F156,$B$269:$B$305,0)),SUMIFS('Input-Ext Allocators'!Q$8:Q$63,'Input-Ext Allocators'!$B$8:$B$63,$F156))*$D156</f>
        <v>0</v>
      </c>
      <c r="U156" s="143">
        <f ca="1">IFERROR(INDEX(U$269:U$305,MATCH($F156,$B$269:$B$305,0))/INDEX($D$269:$D$305,MATCH($F156,$B$269:$B$305,0)),SUMIFS('Input-Ext Allocators'!R$8:R$63,'Input-Ext Allocators'!$B$8:$B$63,$F156))*$D156</f>
        <v>0</v>
      </c>
      <c r="V156" s="143">
        <f ca="1">IFERROR(INDEX(V$269:V$305,MATCH($F156,$B$269:$B$305,0))/INDEX($D$269:$D$305,MATCH($F156,$B$269:$B$305,0)),SUMIFS('Input-Ext Allocators'!S$8:S$63,'Input-Ext Allocators'!$B$8:$B$63,$F156))*$D156</f>
        <v>0</v>
      </c>
      <c r="W156" s="143">
        <f ca="1">IFERROR(INDEX(W$269:W$305,MATCH($F156,$B$269:$B$305,0))/INDEX($D$269:$D$305,MATCH($F156,$B$269:$B$305,0)),SUMIFS('Input-Ext Allocators'!T$8:T$63,'Input-Ext Allocators'!$B$8:$B$63,$F156))*$D156</f>
        <v>0</v>
      </c>
      <c r="X156" s="143">
        <f ca="1">IFERROR(INDEX(X$269:X$305,MATCH($F156,$B$269:$B$305,0))/INDEX($D$269:$D$305,MATCH($F156,$B$269:$B$305,0)),SUMIFS('Input-Ext Allocators'!U$8:U$63,'Input-Ext Allocators'!$B$8:$B$63,$F156))*$D156</f>
        <v>0</v>
      </c>
      <c r="Y156" s="143">
        <f ca="1">IFERROR(INDEX(Y$269:Y$305,MATCH($F156,$B$269:$B$305,0))/INDEX($D$269:$D$305,MATCH($F156,$B$269:$B$305,0)),SUMIFS('Input-Ext Allocators'!V$8:V$63,'Input-Ext Allocators'!$B$8:$B$63,$F156))*$D156</f>
        <v>0</v>
      </c>
      <c r="Z156" s="143">
        <f ca="1">IFERROR(INDEX(Z$269:Z$305,MATCH($F156,$B$269:$B$305,0))/INDEX($D$269:$D$305,MATCH($F156,$B$269:$B$305,0)),SUMIFS('Input-Ext Allocators'!W$8:W$63,'Input-Ext Allocators'!$B$8:$B$63,$F156))*$D156</f>
        <v>0</v>
      </c>
    </row>
    <row r="157" spans="1:26" outlineLevel="1">
      <c r="A157" s="113">
        <f>IF(ISBLANK('Input-Accounts'!A157),"",'Input-Accounts'!A157)</f>
        <v>134</v>
      </c>
      <c r="B157" s="17" t="str">
        <f>IF(ISBLANK('Input-Accounts'!B157),"",'Input-Accounts'!B157)</f>
        <v>Meter reading expenses</v>
      </c>
      <c r="C157" s="113">
        <f>IF(ISBLANK('Input-Accounts'!C157),"",'Input-Accounts'!C157)</f>
        <v>902</v>
      </c>
      <c r="D157" s="143">
        <f t="shared" ca="1" si="38"/>
        <v>0</v>
      </c>
      <c r="E157" s="143">
        <f t="shared" ca="1" si="33"/>
        <v>0</v>
      </c>
      <c r="F157" s="89" t="str" cm="1">
        <f t="array" aca="1" ref="F157" ca="1">IF(D157=0,"-",IF('Input-Accounts'!$E157&lt;&gt;0,'Input-Accounts'!$E157,INDEX('Input-Accounts'!$H157:$J157,,MATCH($F$6,'Input-Accounts'!$H$6:$J$6,0))))</f>
        <v>-</v>
      </c>
      <c r="G157" s="143">
        <f ca="1">IFERROR(INDEX(G$269:G$305,MATCH($F157,$B$269:$B$305,0))/INDEX($D$269:$D$305,MATCH($F157,$B$269:$B$305,0)),SUMIFS('Input-Ext Allocators'!D$8:D$63,'Input-Ext Allocators'!$B$8:$B$63,$F157))*$D157</f>
        <v>0</v>
      </c>
      <c r="H157" s="143">
        <f ca="1">IFERROR(INDEX(H$269:H$305,MATCH($F157,$B$269:$B$305,0))/INDEX($D$269:$D$305,MATCH($F157,$B$269:$B$305,0)),SUMIFS('Input-Ext Allocators'!E$8:E$63,'Input-Ext Allocators'!$B$8:$B$63,$F157))*$D157</f>
        <v>0</v>
      </c>
      <c r="I157" s="143">
        <f ca="1">IFERROR(INDEX(I$269:I$305,MATCH($F157,$B$269:$B$305,0))/INDEX($D$269:$D$305,MATCH($F157,$B$269:$B$305,0)),SUMIFS('Input-Ext Allocators'!F$8:F$63,'Input-Ext Allocators'!$B$8:$B$63,$F157))*$D157</f>
        <v>0</v>
      </c>
      <c r="J157" s="143">
        <f ca="1">IFERROR(INDEX(J$269:J$305,MATCH($F157,$B$269:$B$305,0))/INDEX($D$269:$D$305,MATCH($F157,$B$269:$B$305,0)),SUMIFS('Input-Ext Allocators'!G$8:G$63,'Input-Ext Allocators'!$B$8:$B$63,$F157))*$D157</f>
        <v>0</v>
      </c>
      <c r="K157" s="143">
        <f ca="1">IFERROR(INDEX(K$269:K$305,MATCH($F157,$B$269:$B$305,0))/INDEX($D$269:$D$305,MATCH($F157,$B$269:$B$305,0)),SUMIFS('Input-Ext Allocators'!H$8:H$63,'Input-Ext Allocators'!$B$8:$B$63,$F157))*$D157</f>
        <v>0</v>
      </c>
      <c r="L157" s="143">
        <f ca="1">IFERROR(INDEX(L$269:L$305,MATCH($F157,$B$269:$B$305,0))/INDEX($D$269:$D$305,MATCH($F157,$B$269:$B$305,0)),SUMIFS('Input-Ext Allocators'!I$8:I$63,'Input-Ext Allocators'!$B$8:$B$63,$F157))*$D157</f>
        <v>0</v>
      </c>
      <c r="M157" s="143">
        <f ca="1">IFERROR(INDEX(M$269:M$305,MATCH($F157,$B$269:$B$305,0))/INDEX($D$269:$D$305,MATCH($F157,$B$269:$B$305,0)),SUMIFS('Input-Ext Allocators'!J$8:J$63,'Input-Ext Allocators'!$B$8:$B$63,$F157))*$D157</f>
        <v>0</v>
      </c>
      <c r="N157" s="143">
        <f ca="1">IFERROR(INDEX(N$269:N$305,MATCH($F157,$B$269:$B$305,0))/INDEX($D$269:$D$305,MATCH($F157,$B$269:$B$305,0)),SUMIFS('Input-Ext Allocators'!K$8:K$63,'Input-Ext Allocators'!$B$8:$B$63,$F157))*$D157</f>
        <v>0</v>
      </c>
      <c r="O157" s="143">
        <f ca="1">IFERROR(INDEX(O$269:O$305,MATCH($F157,$B$269:$B$305,0))/INDEX($D$269:$D$305,MATCH($F157,$B$269:$B$305,0)),SUMIFS('Input-Ext Allocators'!L$8:L$63,'Input-Ext Allocators'!$B$8:$B$63,$F157))*$D157</f>
        <v>0</v>
      </c>
      <c r="P157" s="143">
        <f ca="1">IFERROR(INDEX(P$269:P$305,MATCH($F157,$B$269:$B$305,0))/INDEX($D$269:$D$305,MATCH($F157,$B$269:$B$305,0)),SUMIFS('Input-Ext Allocators'!M$8:M$63,'Input-Ext Allocators'!$B$8:$B$63,$F157))*$D157</f>
        <v>0</v>
      </c>
      <c r="Q157" s="143">
        <f ca="1">IFERROR(INDEX(Q$269:Q$305,MATCH($F157,$B$269:$B$305,0))/INDEX($D$269:$D$305,MATCH($F157,$B$269:$B$305,0)),SUMIFS('Input-Ext Allocators'!N$8:N$63,'Input-Ext Allocators'!$B$8:$B$63,$F157))*$D157</f>
        <v>0</v>
      </c>
      <c r="R157" s="143">
        <f ca="1">IFERROR(INDEX(R$269:R$305,MATCH($F157,$B$269:$B$305,0))/INDEX($D$269:$D$305,MATCH($F157,$B$269:$B$305,0)),SUMIFS('Input-Ext Allocators'!O$8:O$63,'Input-Ext Allocators'!$B$8:$B$63,$F157))*$D157</f>
        <v>0</v>
      </c>
      <c r="S157" s="143">
        <f ca="1">IFERROR(INDEX(S$269:S$305,MATCH($F157,$B$269:$B$305,0))/INDEX($D$269:$D$305,MATCH($F157,$B$269:$B$305,0)),SUMIFS('Input-Ext Allocators'!P$8:P$63,'Input-Ext Allocators'!$B$8:$B$63,$F157))*$D157</f>
        <v>0</v>
      </c>
      <c r="T157" s="143">
        <f ca="1">IFERROR(INDEX(T$269:T$305,MATCH($F157,$B$269:$B$305,0))/INDEX($D$269:$D$305,MATCH($F157,$B$269:$B$305,0)),SUMIFS('Input-Ext Allocators'!Q$8:Q$63,'Input-Ext Allocators'!$B$8:$B$63,$F157))*$D157</f>
        <v>0</v>
      </c>
      <c r="U157" s="143">
        <f ca="1">IFERROR(INDEX(U$269:U$305,MATCH($F157,$B$269:$B$305,0))/INDEX($D$269:$D$305,MATCH($F157,$B$269:$B$305,0)),SUMIFS('Input-Ext Allocators'!R$8:R$63,'Input-Ext Allocators'!$B$8:$B$63,$F157))*$D157</f>
        <v>0</v>
      </c>
      <c r="V157" s="143">
        <f ca="1">IFERROR(INDEX(V$269:V$305,MATCH($F157,$B$269:$B$305,0))/INDEX($D$269:$D$305,MATCH($F157,$B$269:$B$305,0)),SUMIFS('Input-Ext Allocators'!S$8:S$63,'Input-Ext Allocators'!$B$8:$B$63,$F157))*$D157</f>
        <v>0</v>
      </c>
      <c r="W157" s="143">
        <f ca="1">IFERROR(INDEX(W$269:W$305,MATCH($F157,$B$269:$B$305,0))/INDEX($D$269:$D$305,MATCH($F157,$B$269:$B$305,0)),SUMIFS('Input-Ext Allocators'!T$8:T$63,'Input-Ext Allocators'!$B$8:$B$63,$F157))*$D157</f>
        <v>0</v>
      </c>
      <c r="X157" s="143">
        <f ca="1">IFERROR(INDEX(X$269:X$305,MATCH($F157,$B$269:$B$305,0))/INDEX($D$269:$D$305,MATCH($F157,$B$269:$B$305,0)),SUMIFS('Input-Ext Allocators'!U$8:U$63,'Input-Ext Allocators'!$B$8:$B$63,$F157))*$D157</f>
        <v>0</v>
      </c>
      <c r="Y157" s="143">
        <f ca="1">IFERROR(INDEX(Y$269:Y$305,MATCH($F157,$B$269:$B$305,0))/INDEX($D$269:$D$305,MATCH($F157,$B$269:$B$305,0)),SUMIFS('Input-Ext Allocators'!V$8:V$63,'Input-Ext Allocators'!$B$8:$B$63,$F157))*$D157</f>
        <v>0</v>
      </c>
      <c r="Z157" s="143">
        <f ca="1">IFERROR(INDEX(Z$269:Z$305,MATCH($F157,$B$269:$B$305,0))/INDEX($D$269:$D$305,MATCH($F157,$B$269:$B$305,0)),SUMIFS('Input-Ext Allocators'!W$8:W$63,'Input-Ext Allocators'!$B$8:$B$63,$F157))*$D157</f>
        <v>0</v>
      </c>
    </row>
    <row r="158" spans="1:26" outlineLevel="1">
      <c r="A158" s="113">
        <f>IF(ISBLANK('Input-Accounts'!A158),"",'Input-Accounts'!A158)</f>
        <v>135</v>
      </c>
      <c r="B158" s="17" t="str">
        <f>IF(ISBLANK('Input-Accounts'!B158),"",'Input-Accounts'!B158)</f>
        <v>Customer records and collection expenses</v>
      </c>
      <c r="C158" s="113">
        <f>IF(ISBLANK('Input-Accounts'!C158),"",'Input-Accounts'!C158)</f>
        <v>903</v>
      </c>
      <c r="D158" s="143">
        <f t="shared" ca="1" si="38"/>
        <v>0</v>
      </c>
      <c r="E158" s="143">
        <f t="shared" ca="1" si="33"/>
        <v>0</v>
      </c>
      <c r="F158" s="89" t="str" cm="1">
        <f t="array" aca="1" ref="F158" ca="1">IF(D158=0,"-",IF('Input-Accounts'!$E158&lt;&gt;0,'Input-Accounts'!$E158,INDEX('Input-Accounts'!$H158:$J158,,MATCH($F$6,'Input-Accounts'!$H$6:$J$6,0))))</f>
        <v>-</v>
      </c>
      <c r="G158" s="143">
        <f ca="1">IFERROR(INDEX(G$269:G$305,MATCH($F158,$B$269:$B$305,0))/INDEX($D$269:$D$305,MATCH($F158,$B$269:$B$305,0)),SUMIFS('Input-Ext Allocators'!D$8:D$63,'Input-Ext Allocators'!$B$8:$B$63,$F158))*$D158</f>
        <v>0</v>
      </c>
      <c r="H158" s="143">
        <f ca="1">IFERROR(INDEX(H$269:H$305,MATCH($F158,$B$269:$B$305,0))/INDEX($D$269:$D$305,MATCH($F158,$B$269:$B$305,0)),SUMIFS('Input-Ext Allocators'!E$8:E$63,'Input-Ext Allocators'!$B$8:$B$63,$F158))*$D158</f>
        <v>0</v>
      </c>
      <c r="I158" s="143">
        <f ca="1">IFERROR(INDEX(I$269:I$305,MATCH($F158,$B$269:$B$305,0))/INDEX($D$269:$D$305,MATCH($F158,$B$269:$B$305,0)),SUMIFS('Input-Ext Allocators'!F$8:F$63,'Input-Ext Allocators'!$B$8:$B$63,$F158))*$D158</f>
        <v>0</v>
      </c>
      <c r="J158" s="143">
        <f ca="1">IFERROR(INDEX(J$269:J$305,MATCH($F158,$B$269:$B$305,0))/INDEX($D$269:$D$305,MATCH($F158,$B$269:$B$305,0)),SUMIFS('Input-Ext Allocators'!G$8:G$63,'Input-Ext Allocators'!$B$8:$B$63,$F158))*$D158</f>
        <v>0</v>
      </c>
      <c r="K158" s="143">
        <f ca="1">IFERROR(INDEX(K$269:K$305,MATCH($F158,$B$269:$B$305,0))/INDEX($D$269:$D$305,MATCH($F158,$B$269:$B$305,0)),SUMIFS('Input-Ext Allocators'!H$8:H$63,'Input-Ext Allocators'!$B$8:$B$63,$F158))*$D158</f>
        <v>0</v>
      </c>
      <c r="L158" s="143">
        <f ca="1">IFERROR(INDEX(L$269:L$305,MATCH($F158,$B$269:$B$305,0))/INDEX($D$269:$D$305,MATCH($F158,$B$269:$B$305,0)),SUMIFS('Input-Ext Allocators'!I$8:I$63,'Input-Ext Allocators'!$B$8:$B$63,$F158))*$D158</f>
        <v>0</v>
      </c>
      <c r="M158" s="143">
        <f ca="1">IFERROR(INDEX(M$269:M$305,MATCH($F158,$B$269:$B$305,0))/INDEX($D$269:$D$305,MATCH($F158,$B$269:$B$305,0)),SUMIFS('Input-Ext Allocators'!J$8:J$63,'Input-Ext Allocators'!$B$8:$B$63,$F158))*$D158</f>
        <v>0</v>
      </c>
      <c r="N158" s="143">
        <f ca="1">IFERROR(INDEX(N$269:N$305,MATCH($F158,$B$269:$B$305,0))/INDEX($D$269:$D$305,MATCH($F158,$B$269:$B$305,0)),SUMIFS('Input-Ext Allocators'!K$8:K$63,'Input-Ext Allocators'!$B$8:$B$63,$F158))*$D158</f>
        <v>0</v>
      </c>
      <c r="O158" s="143">
        <f ca="1">IFERROR(INDEX(O$269:O$305,MATCH($F158,$B$269:$B$305,0))/INDEX($D$269:$D$305,MATCH($F158,$B$269:$B$305,0)),SUMIFS('Input-Ext Allocators'!L$8:L$63,'Input-Ext Allocators'!$B$8:$B$63,$F158))*$D158</f>
        <v>0</v>
      </c>
      <c r="P158" s="143">
        <f ca="1">IFERROR(INDEX(P$269:P$305,MATCH($F158,$B$269:$B$305,0))/INDEX($D$269:$D$305,MATCH($F158,$B$269:$B$305,0)),SUMIFS('Input-Ext Allocators'!M$8:M$63,'Input-Ext Allocators'!$B$8:$B$63,$F158))*$D158</f>
        <v>0</v>
      </c>
      <c r="Q158" s="143">
        <f ca="1">IFERROR(INDEX(Q$269:Q$305,MATCH($F158,$B$269:$B$305,0))/INDEX($D$269:$D$305,MATCH($F158,$B$269:$B$305,0)),SUMIFS('Input-Ext Allocators'!N$8:N$63,'Input-Ext Allocators'!$B$8:$B$63,$F158))*$D158</f>
        <v>0</v>
      </c>
      <c r="R158" s="143">
        <f ca="1">IFERROR(INDEX(R$269:R$305,MATCH($F158,$B$269:$B$305,0))/INDEX($D$269:$D$305,MATCH($F158,$B$269:$B$305,0)),SUMIFS('Input-Ext Allocators'!O$8:O$63,'Input-Ext Allocators'!$B$8:$B$63,$F158))*$D158</f>
        <v>0</v>
      </c>
      <c r="S158" s="143">
        <f ca="1">IFERROR(INDEX(S$269:S$305,MATCH($F158,$B$269:$B$305,0))/INDEX($D$269:$D$305,MATCH($F158,$B$269:$B$305,0)),SUMIFS('Input-Ext Allocators'!P$8:P$63,'Input-Ext Allocators'!$B$8:$B$63,$F158))*$D158</f>
        <v>0</v>
      </c>
      <c r="T158" s="143">
        <f ca="1">IFERROR(INDEX(T$269:T$305,MATCH($F158,$B$269:$B$305,0))/INDEX($D$269:$D$305,MATCH($F158,$B$269:$B$305,0)),SUMIFS('Input-Ext Allocators'!Q$8:Q$63,'Input-Ext Allocators'!$B$8:$B$63,$F158))*$D158</f>
        <v>0</v>
      </c>
      <c r="U158" s="143">
        <f ca="1">IFERROR(INDEX(U$269:U$305,MATCH($F158,$B$269:$B$305,0))/INDEX($D$269:$D$305,MATCH($F158,$B$269:$B$305,0)),SUMIFS('Input-Ext Allocators'!R$8:R$63,'Input-Ext Allocators'!$B$8:$B$63,$F158))*$D158</f>
        <v>0</v>
      </c>
      <c r="V158" s="143">
        <f ca="1">IFERROR(INDEX(V$269:V$305,MATCH($F158,$B$269:$B$305,0))/INDEX($D$269:$D$305,MATCH($F158,$B$269:$B$305,0)),SUMIFS('Input-Ext Allocators'!S$8:S$63,'Input-Ext Allocators'!$B$8:$B$63,$F158))*$D158</f>
        <v>0</v>
      </c>
      <c r="W158" s="143">
        <f ca="1">IFERROR(INDEX(W$269:W$305,MATCH($F158,$B$269:$B$305,0))/INDEX($D$269:$D$305,MATCH($F158,$B$269:$B$305,0)),SUMIFS('Input-Ext Allocators'!T$8:T$63,'Input-Ext Allocators'!$B$8:$B$63,$F158))*$D158</f>
        <v>0</v>
      </c>
      <c r="X158" s="143">
        <f ca="1">IFERROR(INDEX(X$269:X$305,MATCH($F158,$B$269:$B$305,0))/INDEX($D$269:$D$305,MATCH($F158,$B$269:$B$305,0)),SUMIFS('Input-Ext Allocators'!U$8:U$63,'Input-Ext Allocators'!$B$8:$B$63,$F158))*$D158</f>
        <v>0</v>
      </c>
      <c r="Y158" s="143">
        <f ca="1">IFERROR(INDEX(Y$269:Y$305,MATCH($F158,$B$269:$B$305,0))/INDEX($D$269:$D$305,MATCH($F158,$B$269:$B$305,0)),SUMIFS('Input-Ext Allocators'!V$8:V$63,'Input-Ext Allocators'!$B$8:$B$63,$F158))*$D158</f>
        <v>0</v>
      </c>
      <c r="Z158" s="143">
        <f ca="1">IFERROR(INDEX(Z$269:Z$305,MATCH($F158,$B$269:$B$305,0))/INDEX($D$269:$D$305,MATCH($F158,$B$269:$B$305,0)),SUMIFS('Input-Ext Allocators'!W$8:W$63,'Input-Ext Allocators'!$B$8:$B$63,$F158))*$D158</f>
        <v>0</v>
      </c>
    </row>
    <row r="159" spans="1:26" outlineLevel="1">
      <c r="A159" s="113">
        <f>IF(ISBLANK('Input-Accounts'!A159),"",'Input-Accounts'!A159)</f>
        <v>136</v>
      </c>
      <c r="B159" s="17" t="str">
        <f>IF(ISBLANK('Input-Accounts'!B159),"",'Input-Accounts'!B159)</f>
        <v>Uncollectible accounts</v>
      </c>
      <c r="C159" s="113">
        <f>IF(ISBLANK('Input-Accounts'!C159),"",'Input-Accounts'!C159)</f>
        <v>904</v>
      </c>
      <c r="D159" s="143">
        <f t="shared" ca="1" si="38"/>
        <v>0</v>
      </c>
      <c r="E159" s="143">
        <f t="shared" ca="1" si="33"/>
        <v>0</v>
      </c>
      <c r="F159" s="89" t="str" cm="1">
        <f t="array" aca="1" ref="F159" ca="1">IF(D159=0,"-",IF('Input-Accounts'!$E159&lt;&gt;0,'Input-Accounts'!$E159,INDEX('Input-Accounts'!$H159:$J159,,MATCH($F$6,'Input-Accounts'!$H$6:$J$6,0))))</f>
        <v>-</v>
      </c>
      <c r="G159" s="143">
        <f ca="1">IFERROR(INDEX(G$269:G$305,MATCH($F159,$B$269:$B$305,0))/INDEX($D$269:$D$305,MATCH($F159,$B$269:$B$305,0)),SUMIFS('Input-Ext Allocators'!D$8:D$63,'Input-Ext Allocators'!$B$8:$B$63,$F159))*$D159</f>
        <v>0</v>
      </c>
      <c r="H159" s="143">
        <f ca="1">IFERROR(INDEX(H$269:H$305,MATCH($F159,$B$269:$B$305,0))/INDEX($D$269:$D$305,MATCH($F159,$B$269:$B$305,0)),SUMIFS('Input-Ext Allocators'!E$8:E$63,'Input-Ext Allocators'!$B$8:$B$63,$F159))*$D159</f>
        <v>0</v>
      </c>
      <c r="I159" s="143">
        <f ca="1">IFERROR(INDEX(I$269:I$305,MATCH($F159,$B$269:$B$305,0))/INDEX($D$269:$D$305,MATCH($F159,$B$269:$B$305,0)),SUMIFS('Input-Ext Allocators'!F$8:F$63,'Input-Ext Allocators'!$B$8:$B$63,$F159))*$D159</f>
        <v>0</v>
      </c>
      <c r="J159" s="143">
        <f ca="1">IFERROR(INDEX(J$269:J$305,MATCH($F159,$B$269:$B$305,0))/INDEX($D$269:$D$305,MATCH($F159,$B$269:$B$305,0)),SUMIFS('Input-Ext Allocators'!G$8:G$63,'Input-Ext Allocators'!$B$8:$B$63,$F159))*$D159</f>
        <v>0</v>
      </c>
      <c r="K159" s="143">
        <f ca="1">IFERROR(INDEX(K$269:K$305,MATCH($F159,$B$269:$B$305,0))/INDEX($D$269:$D$305,MATCH($F159,$B$269:$B$305,0)),SUMIFS('Input-Ext Allocators'!H$8:H$63,'Input-Ext Allocators'!$B$8:$B$63,$F159))*$D159</f>
        <v>0</v>
      </c>
      <c r="L159" s="143">
        <f ca="1">IFERROR(INDEX(L$269:L$305,MATCH($F159,$B$269:$B$305,0))/INDEX($D$269:$D$305,MATCH($F159,$B$269:$B$305,0)),SUMIFS('Input-Ext Allocators'!I$8:I$63,'Input-Ext Allocators'!$B$8:$B$63,$F159))*$D159</f>
        <v>0</v>
      </c>
      <c r="M159" s="143">
        <f ca="1">IFERROR(INDEX(M$269:M$305,MATCH($F159,$B$269:$B$305,0))/INDEX($D$269:$D$305,MATCH($F159,$B$269:$B$305,0)),SUMIFS('Input-Ext Allocators'!J$8:J$63,'Input-Ext Allocators'!$B$8:$B$63,$F159))*$D159</f>
        <v>0</v>
      </c>
      <c r="N159" s="143">
        <f ca="1">IFERROR(INDEX(N$269:N$305,MATCH($F159,$B$269:$B$305,0))/INDEX($D$269:$D$305,MATCH($F159,$B$269:$B$305,0)),SUMIFS('Input-Ext Allocators'!K$8:K$63,'Input-Ext Allocators'!$B$8:$B$63,$F159))*$D159</f>
        <v>0</v>
      </c>
      <c r="O159" s="143">
        <f ca="1">IFERROR(INDEX(O$269:O$305,MATCH($F159,$B$269:$B$305,0))/INDEX($D$269:$D$305,MATCH($F159,$B$269:$B$305,0)),SUMIFS('Input-Ext Allocators'!L$8:L$63,'Input-Ext Allocators'!$B$8:$B$63,$F159))*$D159</f>
        <v>0</v>
      </c>
      <c r="P159" s="143">
        <f ca="1">IFERROR(INDEX(P$269:P$305,MATCH($F159,$B$269:$B$305,0))/INDEX($D$269:$D$305,MATCH($F159,$B$269:$B$305,0)),SUMIFS('Input-Ext Allocators'!M$8:M$63,'Input-Ext Allocators'!$B$8:$B$63,$F159))*$D159</f>
        <v>0</v>
      </c>
      <c r="Q159" s="143">
        <f ca="1">IFERROR(INDEX(Q$269:Q$305,MATCH($F159,$B$269:$B$305,0))/INDEX($D$269:$D$305,MATCH($F159,$B$269:$B$305,0)),SUMIFS('Input-Ext Allocators'!N$8:N$63,'Input-Ext Allocators'!$B$8:$B$63,$F159))*$D159</f>
        <v>0</v>
      </c>
      <c r="R159" s="143">
        <f ca="1">IFERROR(INDEX(R$269:R$305,MATCH($F159,$B$269:$B$305,0))/INDEX($D$269:$D$305,MATCH($F159,$B$269:$B$305,0)),SUMIFS('Input-Ext Allocators'!O$8:O$63,'Input-Ext Allocators'!$B$8:$B$63,$F159))*$D159</f>
        <v>0</v>
      </c>
      <c r="S159" s="143">
        <f ca="1">IFERROR(INDEX(S$269:S$305,MATCH($F159,$B$269:$B$305,0))/INDEX($D$269:$D$305,MATCH($F159,$B$269:$B$305,0)),SUMIFS('Input-Ext Allocators'!P$8:P$63,'Input-Ext Allocators'!$B$8:$B$63,$F159))*$D159</f>
        <v>0</v>
      </c>
      <c r="T159" s="143">
        <f ca="1">IFERROR(INDEX(T$269:T$305,MATCH($F159,$B$269:$B$305,0))/INDEX($D$269:$D$305,MATCH($F159,$B$269:$B$305,0)),SUMIFS('Input-Ext Allocators'!Q$8:Q$63,'Input-Ext Allocators'!$B$8:$B$63,$F159))*$D159</f>
        <v>0</v>
      </c>
      <c r="U159" s="143">
        <f ca="1">IFERROR(INDEX(U$269:U$305,MATCH($F159,$B$269:$B$305,0))/INDEX($D$269:$D$305,MATCH($F159,$B$269:$B$305,0)),SUMIFS('Input-Ext Allocators'!R$8:R$63,'Input-Ext Allocators'!$B$8:$B$63,$F159))*$D159</f>
        <v>0</v>
      </c>
      <c r="V159" s="143">
        <f ca="1">IFERROR(INDEX(V$269:V$305,MATCH($F159,$B$269:$B$305,0))/INDEX($D$269:$D$305,MATCH($F159,$B$269:$B$305,0)),SUMIFS('Input-Ext Allocators'!S$8:S$63,'Input-Ext Allocators'!$B$8:$B$63,$F159))*$D159</f>
        <v>0</v>
      </c>
      <c r="W159" s="143">
        <f ca="1">IFERROR(INDEX(W$269:W$305,MATCH($F159,$B$269:$B$305,0))/INDEX($D$269:$D$305,MATCH($F159,$B$269:$B$305,0)),SUMIFS('Input-Ext Allocators'!T$8:T$63,'Input-Ext Allocators'!$B$8:$B$63,$F159))*$D159</f>
        <v>0</v>
      </c>
      <c r="X159" s="143">
        <f ca="1">IFERROR(INDEX(X$269:X$305,MATCH($F159,$B$269:$B$305,0))/INDEX($D$269:$D$305,MATCH($F159,$B$269:$B$305,0)),SUMIFS('Input-Ext Allocators'!U$8:U$63,'Input-Ext Allocators'!$B$8:$B$63,$F159))*$D159</f>
        <v>0</v>
      </c>
      <c r="Y159" s="143">
        <f ca="1">IFERROR(INDEX(Y$269:Y$305,MATCH($F159,$B$269:$B$305,0))/INDEX($D$269:$D$305,MATCH($F159,$B$269:$B$305,0)),SUMIFS('Input-Ext Allocators'!V$8:V$63,'Input-Ext Allocators'!$B$8:$B$63,$F159))*$D159</f>
        <v>0</v>
      </c>
      <c r="Z159" s="143">
        <f ca="1">IFERROR(INDEX(Z$269:Z$305,MATCH($F159,$B$269:$B$305,0))/INDEX($D$269:$D$305,MATCH($F159,$B$269:$B$305,0)),SUMIFS('Input-Ext Allocators'!W$8:W$63,'Input-Ext Allocators'!$B$8:$B$63,$F159))*$D159</f>
        <v>0</v>
      </c>
    </row>
    <row r="160" spans="1:26" outlineLevel="1">
      <c r="A160" s="113">
        <f>IF(ISBLANK('Input-Accounts'!A160),"",'Input-Accounts'!A160)</f>
        <v>137</v>
      </c>
      <c r="B160" s="17" t="str">
        <f>IF(ISBLANK('Input-Accounts'!B160),"",'Input-Accounts'!B160)</f>
        <v xml:space="preserve">Miscellaneous customer accounts expenses </v>
      </c>
      <c r="C160" s="113">
        <f>IF(ISBLANK('Input-Accounts'!C160),"",'Input-Accounts'!C160)</f>
        <v>905</v>
      </c>
      <c r="D160" s="143">
        <f t="shared" ca="1" si="38"/>
        <v>0</v>
      </c>
      <c r="E160" s="143">
        <f t="shared" ca="1" si="33"/>
        <v>0</v>
      </c>
      <c r="F160" s="89" t="str" cm="1">
        <f t="array" aca="1" ref="F160" ca="1">IF(D160=0,"-",IF('Input-Accounts'!$E160&lt;&gt;0,'Input-Accounts'!$E160,INDEX('Input-Accounts'!$H160:$J160,,MATCH($F$6,'Input-Accounts'!$H$6:$J$6,0))))</f>
        <v>-</v>
      </c>
      <c r="G160" s="143">
        <f ca="1">IFERROR(INDEX(G$269:G$305,MATCH($F160,$B$269:$B$305,0))/INDEX($D$269:$D$305,MATCH($F160,$B$269:$B$305,0)),SUMIFS('Input-Ext Allocators'!D$8:D$63,'Input-Ext Allocators'!$B$8:$B$63,$F160))*$D160</f>
        <v>0</v>
      </c>
      <c r="H160" s="143">
        <f ca="1">IFERROR(INDEX(H$269:H$305,MATCH($F160,$B$269:$B$305,0))/INDEX($D$269:$D$305,MATCH($F160,$B$269:$B$305,0)),SUMIFS('Input-Ext Allocators'!E$8:E$63,'Input-Ext Allocators'!$B$8:$B$63,$F160))*$D160</f>
        <v>0</v>
      </c>
      <c r="I160" s="143">
        <f ca="1">IFERROR(INDEX(I$269:I$305,MATCH($F160,$B$269:$B$305,0))/INDEX($D$269:$D$305,MATCH($F160,$B$269:$B$305,0)),SUMIFS('Input-Ext Allocators'!F$8:F$63,'Input-Ext Allocators'!$B$8:$B$63,$F160))*$D160</f>
        <v>0</v>
      </c>
      <c r="J160" s="143">
        <f ca="1">IFERROR(INDEX(J$269:J$305,MATCH($F160,$B$269:$B$305,0))/INDEX($D$269:$D$305,MATCH($F160,$B$269:$B$305,0)),SUMIFS('Input-Ext Allocators'!G$8:G$63,'Input-Ext Allocators'!$B$8:$B$63,$F160))*$D160</f>
        <v>0</v>
      </c>
      <c r="K160" s="143">
        <f ca="1">IFERROR(INDEX(K$269:K$305,MATCH($F160,$B$269:$B$305,0))/INDEX($D$269:$D$305,MATCH($F160,$B$269:$B$305,0)),SUMIFS('Input-Ext Allocators'!H$8:H$63,'Input-Ext Allocators'!$B$8:$B$63,$F160))*$D160</f>
        <v>0</v>
      </c>
      <c r="L160" s="143">
        <f ca="1">IFERROR(INDEX(L$269:L$305,MATCH($F160,$B$269:$B$305,0))/INDEX($D$269:$D$305,MATCH($F160,$B$269:$B$305,0)),SUMIFS('Input-Ext Allocators'!I$8:I$63,'Input-Ext Allocators'!$B$8:$B$63,$F160))*$D160</f>
        <v>0</v>
      </c>
      <c r="M160" s="143">
        <f ca="1">IFERROR(INDEX(M$269:M$305,MATCH($F160,$B$269:$B$305,0))/INDEX($D$269:$D$305,MATCH($F160,$B$269:$B$305,0)),SUMIFS('Input-Ext Allocators'!J$8:J$63,'Input-Ext Allocators'!$B$8:$B$63,$F160))*$D160</f>
        <v>0</v>
      </c>
      <c r="N160" s="143">
        <f ca="1">IFERROR(INDEX(N$269:N$305,MATCH($F160,$B$269:$B$305,0))/INDEX($D$269:$D$305,MATCH($F160,$B$269:$B$305,0)),SUMIFS('Input-Ext Allocators'!K$8:K$63,'Input-Ext Allocators'!$B$8:$B$63,$F160))*$D160</f>
        <v>0</v>
      </c>
      <c r="O160" s="143">
        <f ca="1">IFERROR(INDEX(O$269:O$305,MATCH($F160,$B$269:$B$305,0))/INDEX($D$269:$D$305,MATCH($F160,$B$269:$B$305,0)),SUMIFS('Input-Ext Allocators'!L$8:L$63,'Input-Ext Allocators'!$B$8:$B$63,$F160))*$D160</f>
        <v>0</v>
      </c>
      <c r="P160" s="143">
        <f ca="1">IFERROR(INDEX(P$269:P$305,MATCH($F160,$B$269:$B$305,0))/INDEX($D$269:$D$305,MATCH($F160,$B$269:$B$305,0)),SUMIFS('Input-Ext Allocators'!M$8:M$63,'Input-Ext Allocators'!$B$8:$B$63,$F160))*$D160</f>
        <v>0</v>
      </c>
      <c r="Q160" s="143">
        <f ca="1">IFERROR(INDEX(Q$269:Q$305,MATCH($F160,$B$269:$B$305,0))/INDEX($D$269:$D$305,MATCH($F160,$B$269:$B$305,0)),SUMIFS('Input-Ext Allocators'!N$8:N$63,'Input-Ext Allocators'!$B$8:$B$63,$F160))*$D160</f>
        <v>0</v>
      </c>
      <c r="R160" s="143">
        <f ca="1">IFERROR(INDEX(R$269:R$305,MATCH($F160,$B$269:$B$305,0))/INDEX($D$269:$D$305,MATCH($F160,$B$269:$B$305,0)),SUMIFS('Input-Ext Allocators'!O$8:O$63,'Input-Ext Allocators'!$B$8:$B$63,$F160))*$D160</f>
        <v>0</v>
      </c>
      <c r="S160" s="143">
        <f ca="1">IFERROR(INDEX(S$269:S$305,MATCH($F160,$B$269:$B$305,0))/INDEX($D$269:$D$305,MATCH($F160,$B$269:$B$305,0)),SUMIFS('Input-Ext Allocators'!P$8:P$63,'Input-Ext Allocators'!$B$8:$B$63,$F160))*$D160</f>
        <v>0</v>
      </c>
      <c r="T160" s="143">
        <f ca="1">IFERROR(INDEX(T$269:T$305,MATCH($F160,$B$269:$B$305,0))/INDEX($D$269:$D$305,MATCH($F160,$B$269:$B$305,0)),SUMIFS('Input-Ext Allocators'!Q$8:Q$63,'Input-Ext Allocators'!$B$8:$B$63,$F160))*$D160</f>
        <v>0</v>
      </c>
      <c r="U160" s="143">
        <f ca="1">IFERROR(INDEX(U$269:U$305,MATCH($F160,$B$269:$B$305,0))/INDEX($D$269:$D$305,MATCH($F160,$B$269:$B$305,0)),SUMIFS('Input-Ext Allocators'!R$8:R$63,'Input-Ext Allocators'!$B$8:$B$63,$F160))*$D160</f>
        <v>0</v>
      </c>
      <c r="V160" s="143">
        <f ca="1">IFERROR(INDEX(V$269:V$305,MATCH($F160,$B$269:$B$305,0))/INDEX($D$269:$D$305,MATCH($F160,$B$269:$B$305,0)),SUMIFS('Input-Ext Allocators'!S$8:S$63,'Input-Ext Allocators'!$B$8:$B$63,$F160))*$D160</f>
        <v>0</v>
      </c>
      <c r="W160" s="143">
        <f ca="1">IFERROR(INDEX(W$269:W$305,MATCH($F160,$B$269:$B$305,0))/INDEX($D$269:$D$305,MATCH($F160,$B$269:$B$305,0)),SUMIFS('Input-Ext Allocators'!T$8:T$63,'Input-Ext Allocators'!$B$8:$B$63,$F160))*$D160</f>
        <v>0</v>
      </c>
      <c r="X160" s="143">
        <f ca="1">IFERROR(INDEX(X$269:X$305,MATCH($F160,$B$269:$B$305,0))/INDEX($D$269:$D$305,MATCH($F160,$B$269:$B$305,0)),SUMIFS('Input-Ext Allocators'!U$8:U$63,'Input-Ext Allocators'!$B$8:$B$63,$F160))*$D160</f>
        <v>0</v>
      </c>
      <c r="Y160" s="143">
        <f ca="1">IFERROR(INDEX(Y$269:Y$305,MATCH($F160,$B$269:$B$305,0))/INDEX($D$269:$D$305,MATCH($F160,$B$269:$B$305,0)),SUMIFS('Input-Ext Allocators'!V$8:V$63,'Input-Ext Allocators'!$B$8:$B$63,$F160))*$D160</f>
        <v>0</v>
      </c>
      <c r="Z160" s="143">
        <f ca="1">IFERROR(INDEX(Z$269:Z$305,MATCH($F160,$B$269:$B$305,0))/INDEX($D$269:$D$305,MATCH($F160,$B$269:$B$305,0)),SUMIFS('Input-Ext Allocators'!W$8:W$63,'Input-Ext Allocators'!$B$8:$B$63,$F160))*$D160</f>
        <v>0</v>
      </c>
    </row>
    <row r="161" spans="1:26" outlineLevel="1">
      <c r="A161" s="113">
        <f>IF(ISBLANK('Input-Accounts'!A161),"",'Input-Accounts'!A161)</f>
        <v>138</v>
      </c>
      <c r="B161" s="79" t="str">
        <f>IF(ISBLANK('Input-Accounts'!B161),"",'Input-Accounts'!B161)</f>
        <v>Subtotal - Customer Account</v>
      </c>
      <c r="C161" s="113" t="str">
        <f>IF(ISBLANK('Input-Accounts'!C161),"",'Input-Accounts'!C161)</f>
        <v/>
      </c>
      <c r="D161" s="144">
        <f ca="1">SUBTOTAL(9,D156:D160)</f>
        <v>0</v>
      </c>
      <c r="E161" s="143">
        <f t="shared" ca="1" si="33"/>
        <v>0</v>
      </c>
      <c r="G161" s="144">
        <f t="shared" ref="G161:Z161" ca="1" si="39">SUBTOTAL(9,G156:G160)</f>
        <v>0</v>
      </c>
      <c r="H161" s="144">
        <f t="shared" ca="1" si="39"/>
        <v>0</v>
      </c>
      <c r="I161" s="144">
        <f t="shared" ca="1" si="39"/>
        <v>0</v>
      </c>
      <c r="J161" s="144">
        <f t="shared" ca="1" si="39"/>
        <v>0</v>
      </c>
      <c r="K161" s="144">
        <f t="shared" ca="1" si="39"/>
        <v>0</v>
      </c>
      <c r="L161" s="144">
        <f t="shared" ca="1" si="39"/>
        <v>0</v>
      </c>
      <c r="M161" s="144">
        <f t="shared" ca="1" si="39"/>
        <v>0</v>
      </c>
      <c r="N161" s="144">
        <f t="shared" ca="1" si="39"/>
        <v>0</v>
      </c>
      <c r="O161" s="144">
        <f t="shared" ca="1" si="39"/>
        <v>0</v>
      </c>
      <c r="P161" s="144">
        <f t="shared" ca="1" si="39"/>
        <v>0</v>
      </c>
      <c r="Q161" s="144">
        <f t="shared" ca="1" si="39"/>
        <v>0</v>
      </c>
      <c r="R161" s="144">
        <f t="shared" ca="1" si="39"/>
        <v>0</v>
      </c>
      <c r="S161" s="144">
        <f t="shared" ca="1" si="39"/>
        <v>0</v>
      </c>
      <c r="T161" s="144">
        <f t="shared" ca="1" si="39"/>
        <v>0</v>
      </c>
      <c r="U161" s="144">
        <f t="shared" ca="1" si="39"/>
        <v>0</v>
      </c>
      <c r="V161" s="144">
        <f t="shared" ca="1" si="39"/>
        <v>0</v>
      </c>
      <c r="W161" s="144">
        <f t="shared" ca="1" si="39"/>
        <v>0</v>
      </c>
      <c r="X161" s="144">
        <f t="shared" ca="1" si="39"/>
        <v>0</v>
      </c>
      <c r="Y161" s="144">
        <f t="shared" ca="1" si="39"/>
        <v>0</v>
      </c>
      <c r="Z161" s="144">
        <f t="shared" ca="1" si="39"/>
        <v>0</v>
      </c>
    </row>
    <row r="162" spans="1:26" outlineLevel="1">
      <c r="A162" s="113" t="str">
        <f>IF(ISBLANK('Input-Accounts'!A162),"",'Input-Accounts'!A162)</f>
        <v/>
      </c>
      <c r="B162" s="79" t="str">
        <f>IF(ISBLANK('Input-Accounts'!B162),"",'Input-Accounts'!B162)</f>
        <v/>
      </c>
      <c r="C162" s="113" t="str">
        <f>IF(ISBLANK('Input-Accounts'!C162),"",'Input-Accounts'!C162)</f>
        <v/>
      </c>
      <c r="D162" s="143"/>
      <c r="E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</row>
    <row r="163" spans="1:26" outlineLevel="1">
      <c r="A163" s="113">
        <f>IF(ISBLANK('Input-Accounts'!A163),"",'Input-Accounts'!A163)</f>
        <v>139</v>
      </c>
      <c r="B163" s="81" t="str">
        <f>IF(ISBLANK('Input-Accounts'!B163),"",'Input-Accounts'!B163)</f>
        <v>Customer Service &amp; Information Expenses</v>
      </c>
      <c r="C163" s="113" t="str">
        <f>IF(ISBLANK('Input-Accounts'!C163),"",'Input-Accounts'!C163)</f>
        <v/>
      </c>
      <c r="D163" s="143"/>
      <c r="E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</row>
    <row r="164" spans="1:26" outlineLevel="1">
      <c r="A164" s="113">
        <f>IF(ISBLANK('Input-Accounts'!A164),"",'Input-Accounts'!A164)</f>
        <v>140</v>
      </c>
      <c r="B164" s="17" t="str">
        <f>IF(ISBLANK('Input-Accounts'!B164),"",'Input-Accounts'!B164)</f>
        <v xml:space="preserve">Supervision </v>
      </c>
      <c r="C164" s="113">
        <f>IF(ISBLANK('Input-Accounts'!C164),"",'Input-Accounts'!C164)</f>
        <v>907</v>
      </c>
      <c r="D164" s="143">
        <f t="shared" ref="D164:D167" ca="1" si="40">INDIRECT("Classification!"&amp;$D$5&amp;ROW())</f>
        <v>0</v>
      </c>
      <c r="E164" s="143">
        <f t="shared" ca="1" si="33"/>
        <v>0</v>
      </c>
      <c r="F164" s="89" t="str" cm="1">
        <f t="array" aca="1" ref="F164" ca="1">IF(D164=0,"-",IF('Input-Accounts'!$E164&lt;&gt;0,'Input-Accounts'!$E164,INDEX('Input-Accounts'!$H164:$J164,,MATCH($F$6,'Input-Accounts'!$H$6:$J$6,0))))</f>
        <v>-</v>
      </c>
      <c r="G164" s="143">
        <f ca="1">IFERROR(INDEX(G$269:G$305,MATCH($F164,$B$269:$B$305,0))/INDEX($D$269:$D$305,MATCH($F164,$B$269:$B$305,0)),SUMIFS('Input-Ext Allocators'!D$8:D$63,'Input-Ext Allocators'!$B$8:$B$63,$F164))*$D164</f>
        <v>0</v>
      </c>
      <c r="H164" s="143">
        <f ca="1">IFERROR(INDEX(H$269:H$305,MATCH($F164,$B$269:$B$305,0))/INDEX($D$269:$D$305,MATCH($F164,$B$269:$B$305,0)),SUMIFS('Input-Ext Allocators'!E$8:E$63,'Input-Ext Allocators'!$B$8:$B$63,$F164))*$D164</f>
        <v>0</v>
      </c>
      <c r="I164" s="143">
        <f ca="1">IFERROR(INDEX(I$269:I$305,MATCH($F164,$B$269:$B$305,0))/INDEX($D$269:$D$305,MATCH($F164,$B$269:$B$305,0)),SUMIFS('Input-Ext Allocators'!F$8:F$63,'Input-Ext Allocators'!$B$8:$B$63,$F164))*$D164</f>
        <v>0</v>
      </c>
      <c r="J164" s="143">
        <f ca="1">IFERROR(INDEX(J$269:J$305,MATCH($F164,$B$269:$B$305,0))/INDEX($D$269:$D$305,MATCH($F164,$B$269:$B$305,0)),SUMIFS('Input-Ext Allocators'!G$8:G$63,'Input-Ext Allocators'!$B$8:$B$63,$F164))*$D164</f>
        <v>0</v>
      </c>
      <c r="K164" s="143">
        <f ca="1">IFERROR(INDEX(K$269:K$305,MATCH($F164,$B$269:$B$305,0))/INDEX($D$269:$D$305,MATCH($F164,$B$269:$B$305,0)),SUMIFS('Input-Ext Allocators'!H$8:H$63,'Input-Ext Allocators'!$B$8:$B$63,$F164))*$D164</f>
        <v>0</v>
      </c>
      <c r="L164" s="143">
        <f ca="1">IFERROR(INDEX(L$269:L$305,MATCH($F164,$B$269:$B$305,0))/INDEX($D$269:$D$305,MATCH($F164,$B$269:$B$305,0)),SUMIFS('Input-Ext Allocators'!I$8:I$63,'Input-Ext Allocators'!$B$8:$B$63,$F164))*$D164</f>
        <v>0</v>
      </c>
      <c r="M164" s="143">
        <f ca="1">IFERROR(INDEX(M$269:M$305,MATCH($F164,$B$269:$B$305,0))/INDEX($D$269:$D$305,MATCH($F164,$B$269:$B$305,0)),SUMIFS('Input-Ext Allocators'!J$8:J$63,'Input-Ext Allocators'!$B$8:$B$63,$F164))*$D164</f>
        <v>0</v>
      </c>
      <c r="N164" s="143">
        <f ca="1">IFERROR(INDEX(N$269:N$305,MATCH($F164,$B$269:$B$305,0))/INDEX($D$269:$D$305,MATCH($F164,$B$269:$B$305,0)),SUMIFS('Input-Ext Allocators'!K$8:K$63,'Input-Ext Allocators'!$B$8:$B$63,$F164))*$D164</f>
        <v>0</v>
      </c>
      <c r="O164" s="143">
        <f ca="1">IFERROR(INDEX(O$269:O$305,MATCH($F164,$B$269:$B$305,0))/INDEX($D$269:$D$305,MATCH($F164,$B$269:$B$305,0)),SUMIFS('Input-Ext Allocators'!L$8:L$63,'Input-Ext Allocators'!$B$8:$B$63,$F164))*$D164</f>
        <v>0</v>
      </c>
      <c r="P164" s="143">
        <f ca="1">IFERROR(INDEX(P$269:P$305,MATCH($F164,$B$269:$B$305,0))/INDEX($D$269:$D$305,MATCH($F164,$B$269:$B$305,0)),SUMIFS('Input-Ext Allocators'!M$8:M$63,'Input-Ext Allocators'!$B$8:$B$63,$F164))*$D164</f>
        <v>0</v>
      </c>
      <c r="Q164" s="143">
        <f ca="1">IFERROR(INDEX(Q$269:Q$305,MATCH($F164,$B$269:$B$305,0))/INDEX($D$269:$D$305,MATCH($F164,$B$269:$B$305,0)),SUMIFS('Input-Ext Allocators'!N$8:N$63,'Input-Ext Allocators'!$B$8:$B$63,$F164))*$D164</f>
        <v>0</v>
      </c>
      <c r="R164" s="143">
        <f ca="1">IFERROR(INDEX(R$269:R$305,MATCH($F164,$B$269:$B$305,0))/INDEX($D$269:$D$305,MATCH($F164,$B$269:$B$305,0)),SUMIFS('Input-Ext Allocators'!O$8:O$63,'Input-Ext Allocators'!$B$8:$B$63,$F164))*$D164</f>
        <v>0</v>
      </c>
      <c r="S164" s="143">
        <f ca="1">IFERROR(INDEX(S$269:S$305,MATCH($F164,$B$269:$B$305,0))/INDEX($D$269:$D$305,MATCH($F164,$B$269:$B$305,0)),SUMIFS('Input-Ext Allocators'!P$8:P$63,'Input-Ext Allocators'!$B$8:$B$63,$F164))*$D164</f>
        <v>0</v>
      </c>
      <c r="T164" s="143">
        <f ca="1">IFERROR(INDEX(T$269:T$305,MATCH($F164,$B$269:$B$305,0))/INDEX($D$269:$D$305,MATCH($F164,$B$269:$B$305,0)),SUMIFS('Input-Ext Allocators'!Q$8:Q$63,'Input-Ext Allocators'!$B$8:$B$63,$F164))*$D164</f>
        <v>0</v>
      </c>
      <c r="U164" s="143">
        <f ca="1">IFERROR(INDEX(U$269:U$305,MATCH($F164,$B$269:$B$305,0))/INDEX($D$269:$D$305,MATCH($F164,$B$269:$B$305,0)),SUMIFS('Input-Ext Allocators'!R$8:R$63,'Input-Ext Allocators'!$B$8:$B$63,$F164))*$D164</f>
        <v>0</v>
      </c>
      <c r="V164" s="143">
        <f ca="1">IFERROR(INDEX(V$269:V$305,MATCH($F164,$B$269:$B$305,0))/INDEX($D$269:$D$305,MATCH($F164,$B$269:$B$305,0)),SUMIFS('Input-Ext Allocators'!S$8:S$63,'Input-Ext Allocators'!$B$8:$B$63,$F164))*$D164</f>
        <v>0</v>
      </c>
      <c r="W164" s="143">
        <f ca="1">IFERROR(INDEX(W$269:W$305,MATCH($F164,$B$269:$B$305,0))/INDEX($D$269:$D$305,MATCH($F164,$B$269:$B$305,0)),SUMIFS('Input-Ext Allocators'!T$8:T$63,'Input-Ext Allocators'!$B$8:$B$63,$F164))*$D164</f>
        <v>0</v>
      </c>
      <c r="X164" s="143">
        <f ca="1">IFERROR(INDEX(X$269:X$305,MATCH($F164,$B$269:$B$305,0))/INDEX($D$269:$D$305,MATCH($F164,$B$269:$B$305,0)),SUMIFS('Input-Ext Allocators'!U$8:U$63,'Input-Ext Allocators'!$B$8:$B$63,$F164))*$D164</f>
        <v>0</v>
      </c>
      <c r="Y164" s="143">
        <f ca="1">IFERROR(INDEX(Y$269:Y$305,MATCH($F164,$B$269:$B$305,0))/INDEX($D$269:$D$305,MATCH($F164,$B$269:$B$305,0)),SUMIFS('Input-Ext Allocators'!V$8:V$63,'Input-Ext Allocators'!$B$8:$B$63,$F164))*$D164</f>
        <v>0</v>
      </c>
      <c r="Z164" s="143">
        <f ca="1">IFERROR(INDEX(Z$269:Z$305,MATCH($F164,$B$269:$B$305,0))/INDEX($D$269:$D$305,MATCH($F164,$B$269:$B$305,0)),SUMIFS('Input-Ext Allocators'!W$8:W$63,'Input-Ext Allocators'!$B$8:$B$63,$F164))*$D164</f>
        <v>0</v>
      </c>
    </row>
    <row r="165" spans="1:26" outlineLevel="1">
      <c r="A165" s="113">
        <f>IF(ISBLANK('Input-Accounts'!A165),"",'Input-Accounts'!A165)</f>
        <v>141</v>
      </c>
      <c r="B165" s="17" t="str">
        <f>IF(ISBLANK('Input-Accounts'!B165),"",'Input-Accounts'!B165)</f>
        <v xml:space="preserve">Customer assistance expenses </v>
      </c>
      <c r="C165" s="113">
        <f>IF(ISBLANK('Input-Accounts'!C165),"",'Input-Accounts'!C165)</f>
        <v>908</v>
      </c>
      <c r="D165" s="143">
        <f t="shared" ca="1" si="40"/>
        <v>0</v>
      </c>
      <c r="E165" s="143">
        <f t="shared" ca="1" si="33"/>
        <v>0</v>
      </c>
      <c r="F165" s="89" t="str" cm="1">
        <f t="array" aca="1" ref="F165" ca="1">IF(D165=0,"-",IF('Input-Accounts'!$E165&lt;&gt;0,'Input-Accounts'!$E165,INDEX('Input-Accounts'!$H165:$J165,,MATCH($F$6,'Input-Accounts'!$H$6:$J$6,0))))</f>
        <v>-</v>
      </c>
      <c r="G165" s="143">
        <f ca="1">IFERROR(INDEX(G$269:G$305,MATCH($F165,$B$269:$B$305,0))/INDEX($D$269:$D$305,MATCH($F165,$B$269:$B$305,0)),SUMIFS('Input-Ext Allocators'!D$8:D$63,'Input-Ext Allocators'!$B$8:$B$63,$F165))*$D165</f>
        <v>0</v>
      </c>
      <c r="H165" s="143">
        <f ca="1">IFERROR(INDEX(H$269:H$305,MATCH($F165,$B$269:$B$305,0))/INDEX($D$269:$D$305,MATCH($F165,$B$269:$B$305,0)),SUMIFS('Input-Ext Allocators'!E$8:E$63,'Input-Ext Allocators'!$B$8:$B$63,$F165))*$D165</f>
        <v>0</v>
      </c>
      <c r="I165" s="143">
        <f ca="1">IFERROR(INDEX(I$269:I$305,MATCH($F165,$B$269:$B$305,0))/INDEX($D$269:$D$305,MATCH($F165,$B$269:$B$305,0)),SUMIFS('Input-Ext Allocators'!F$8:F$63,'Input-Ext Allocators'!$B$8:$B$63,$F165))*$D165</f>
        <v>0</v>
      </c>
      <c r="J165" s="143">
        <f ca="1">IFERROR(INDEX(J$269:J$305,MATCH($F165,$B$269:$B$305,0))/INDEX($D$269:$D$305,MATCH($F165,$B$269:$B$305,0)),SUMIFS('Input-Ext Allocators'!G$8:G$63,'Input-Ext Allocators'!$B$8:$B$63,$F165))*$D165</f>
        <v>0</v>
      </c>
      <c r="K165" s="143">
        <f ca="1">IFERROR(INDEX(K$269:K$305,MATCH($F165,$B$269:$B$305,0))/INDEX($D$269:$D$305,MATCH($F165,$B$269:$B$305,0)),SUMIFS('Input-Ext Allocators'!H$8:H$63,'Input-Ext Allocators'!$B$8:$B$63,$F165))*$D165</f>
        <v>0</v>
      </c>
      <c r="L165" s="143">
        <f ca="1">IFERROR(INDEX(L$269:L$305,MATCH($F165,$B$269:$B$305,0))/INDEX($D$269:$D$305,MATCH($F165,$B$269:$B$305,0)),SUMIFS('Input-Ext Allocators'!I$8:I$63,'Input-Ext Allocators'!$B$8:$B$63,$F165))*$D165</f>
        <v>0</v>
      </c>
      <c r="M165" s="143">
        <f ca="1">IFERROR(INDEX(M$269:M$305,MATCH($F165,$B$269:$B$305,0))/INDEX($D$269:$D$305,MATCH($F165,$B$269:$B$305,0)),SUMIFS('Input-Ext Allocators'!J$8:J$63,'Input-Ext Allocators'!$B$8:$B$63,$F165))*$D165</f>
        <v>0</v>
      </c>
      <c r="N165" s="143">
        <f ca="1">IFERROR(INDEX(N$269:N$305,MATCH($F165,$B$269:$B$305,0))/INDEX($D$269:$D$305,MATCH($F165,$B$269:$B$305,0)),SUMIFS('Input-Ext Allocators'!K$8:K$63,'Input-Ext Allocators'!$B$8:$B$63,$F165))*$D165</f>
        <v>0</v>
      </c>
      <c r="O165" s="143">
        <f ca="1">IFERROR(INDEX(O$269:O$305,MATCH($F165,$B$269:$B$305,0))/INDEX($D$269:$D$305,MATCH($F165,$B$269:$B$305,0)),SUMIFS('Input-Ext Allocators'!L$8:L$63,'Input-Ext Allocators'!$B$8:$B$63,$F165))*$D165</f>
        <v>0</v>
      </c>
      <c r="P165" s="143">
        <f ca="1">IFERROR(INDEX(P$269:P$305,MATCH($F165,$B$269:$B$305,0))/INDEX($D$269:$D$305,MATCH($F165,$B$269:$B$305,0)),SUMIFS('Input-Ext Allocators'!M$8:M$63,'Input-Ext Allocators'!$B$8:$B$63,$F165))*$D165</f>
        <v>0</v>
      </c>
      <c r="Q165" s="143">
        <f ca="1">IFERROR(INDEX(Q$269:Q$305,MATCH($F165,$B$269:$B$305,0))/INDEX($D$269:$D$305,MATCH($F165,$B$269:$B$305,0)),SUMIFS('Input-Ext Allocators'!N$8:N$63,'Input-Ext Allocators'!$B$8:$B$63,$F165))*$D165</f>
        <v>0</v>
      </c>
      <c r="R165" s="143">
        <f ca="1">IFERROR(INDEX(R$269:R$305,MATCH($F165,$B$269:$B$305,0))/INDEX($D$269:$D$305,MATCH($F165,$B$269:$B$305,0)),SUMIFS('Input-Ext Allocators'!O$8:O$63,'Input-Ext Allocators'!$B$8:$B$63,$F165))*$D165</f>
        <v>0</v>
      </c>
      <c r="S165" s="143">
        <f ca="1">IFERROR(INDEX(S$269:S$305,MATCH($F165,$B$269:$B$305,0))/INDEX($D$269:$D$305,MATCH($F165,$B$269:$B$305,0)),SUMIFS('Input-Ext Allocators'!P$8:P$63,'Input-Ext Allocators'!$B$8:$B$63,$F165))*$D165</f>
        <v>0</v>
      </c>
      <c r="T165" s="143">
        <f ca="1">IFERROR(INDEX(T$269:T$305,MATCH($F165,$B$269:$B$305,0))/INDEX($D$269:$D$305,MATCH($F165,$B$269:$B$305,0)),SUMIFS('Input-Ext Allocators'!Q$8:Q$63,'Input-Ext Allocators'!$B$8:$B$63,$F165))*$D165</f>
        <v>0</v>
      </c>
      <c r="U165" s="143">
        <f ca="1">IFERROR(INDEX(U$269:U$305,MATCH($F165,$B$269:$B$305,0))/INDEX($D$269:$D$305,MATCH($F165,$B$269:$B$305,0)),SUMIFS('Input-Ext Allocators'!R$8:R$63,'Input-Ext Allocators'!$B$8:$B$63,$F165))*$D165</f>
        <v>0</v>
      </c>
      <c r="V165" s="143">
        <f ca="1">IFERROR(INDEX(V$269:V$305,MATCH($F165,$B$269:$B$305,0))/INDEX($D$269:$D$305,MATCH($F165,$B$269:$B$305,0)),SUMIFS('Input-Ext Allocators'!S$8:S$63,'Input-Ext Allocators'!$B$8:$B$63,$F165))*$D165</f>
        <v>0</v>
      </c>
      <c r="W165" s="143">
        <f ca="1">IFERROR(INDEX(W$269:W$305,MATCH($F165,$B$269:$B$305,0))/INDEX($D$269:$D$305,MATCH($F165,$B$269:$B$305,0)),SUMIFS('Input-Ext Allocators'!T$8:T$63,'Input-Ext Allocators'!$B$8:$B$63,$F165))*$D165</f>
        <v>0</v>
      </c>
      <c r="X165" s="143">
        <f ca="1">IFERROR(INDEX(X$269:X$305,MATCH($F165,$B$269:$B$305,0))/INDEX($D$269:$D$305,MATCH($F165,$B$269:$B$305,0)),SUMIFS('Input-Ext Allocators'!U$8:U$63,'Input-Ext Allocators'!$B$8:$B$63,$F165))*$D165</f>
        <v>0</v>
      </c>
      <c r="Y165" s="143">
        <f ca="1">IFERROR(INDEX(Y$269:Y$305,MATCH($F165,$B$269:$B$305,0))/INDEX($D$269:$D$305,MATCH($F165,$B$269:$B$305,0)),SUMIFS('Input-Ext Allocators'!V$8:V$63,'Input-Ext Allocators'!$B$8:$B$63,$F165))*$D165</f>
        <v>0</v>
      </c>
      <c r="Z165" s="143">
        <f ca="1">IFERROR(INDEX(Z$269:Z$305,MATCH($F165,$B$269:$B$305,0))/INDEX($D$269:$D$305,MATCH($F165,$B$269:$B$305,0)),SUMIFS('Input-Ext Allocators'!W$8:W$63,'Input-Ext Allocators'!$B$8:$B$63,$F165))*$D165</f>
        <v>0</v>
      </c>
    </row>
    <row r="166" spans="1:26" outlineLevel="1">
      <c r="A166" s="113">
        <f>IF(ISBLANK('Input-Accounts'!A166),"",'Input-Accounts'!A166)</f>
        <v>142</v>
      </c>
      <c r="B166" s="17" t="str">
        <f>IF(ISBLANK('Input-Accounts'!B166),"",'Input-Accounts'!B166)</f>
        <v xml:space="preserve">Informational and instructional advertising expenses </v>
      </c>
      <c r="C166" s="113">
        <f>IF(ISBLANK('Input-Accounts'!C166),"",'Input-Accounts'!C166)</f>
        <v>909</v>
      </c>
      <c r="D166" s="143">
        <f t="shared" ca="1" si="40"/>
        <v>0</v>
      </c>
      <c r="E166" s="143">
        <f t="shared" ca="1" si="33"/>
        <v>0</v>
      </c>
      <c r="F166" s="89" t="str" cm="1">
        <f t="array" aca="1" ref="F166" ca="1">IF(D166=0,"-",IF('Input-Accounts'!$E166&lt;&gt;0,'Input-Accounts'!$E166,INDEX('Input-Accounts'!$H166:$J166,,MATCH($F$6,'Input-Accounts'!$H$6:$J$6,0))))</f>
        <v>-</v>
      </c>
      <c r="G166" s="143">
        <f ca="1">IFERROR(INDEX(G$269:G$305,MATCH($F166,$B$269:$B$305,0))/INDEX($D$269:$D$305,MATCH($F166,$B$269:$B$305,0)),SUMIFS('Input-Ext Allocators'!D$8:D$63,'Input-Ext Allocators'!$B$8:$B$63,$F166))*$D166</f>
        <v>0</v>
      </c>
      <c r="H166" s="143">
        <f ca="1">IFERROR(INDEX(H$269:H$305,MATCH($F166,$B$269:$B$305,0))/INDEX($D$269:$D$305,MATCH($F166,$B$269:$B$305,0)),SUMIFS('Input-Ext Allocators'!E$8:E$63,'Input-Ext Allocators'!$B$8:$B$63,$F166))*$D166</f>
        <v>0</v>
      </c>
      <c r="I166" s="143">
        <f ca="1">IFERROR(INDEX(I$269:I$305,MATCH($F166,$B$269:$B$305,0))/INDEX($D$269:$D$305,MATCH($F166,$B$269:$B$305,0)),SUMIFS('Input-Ext Allocators'!F$8:F$63,'Input-Ext Allocators'!$B$8:$B$63,$F166))*$D166</f>
        <v>0</v>
      </c>
      <c r="J166" s="143">
        <f ca="1">IFERROR(INDEX(J$269:J$305,MATCH($F166,$B$269:$B$305,0))/INDEX($D$269:$D$305,MATCH($F166,$B$269:$B$305,0)),SUMIFS('Input-Ext Allocators'!G$8:G$63,'Input-Ext Allocators'!$B$8:$B$63,$F166))*$D166</f>
        <v>0</v>
      </c>
      <c r="K166" s="143">
        <f ca="1">IFERROR(INDEX(K$269:K$305,MATCH($F166,$B$269:$B$305,0))/INDEX($D$269:$D$305,MATCH($F166,$B$269:$B$305,0)),SUMIFS('Input-Ext Allocators'!H$8:H$63,'Input-Ext Allocators'!$B$8:$B$63,$F166))*$D166</f>
        <v>0</v>
      </c>
      <c r="L166" s="143">
        <f ca="1">IFERROR(INDEX(L$269:L$305,MATCH($F166,$B$269:$B$305,0))/INDEX($D$269:$D$305,MATCH($F166,$B$269:$B$305,0)),SUMIFS('Input-Ext Allocators'!I$8:I$63,'Input-Ext Allocators'!$B$8:$B$63,$F166))*$D166</f>
        <v>0</v>
      </c>
      <c r="M166" s="143">
        <f ca="1">IFERROR(INDEX(M$269:M$305,MATCH($F166,$B$269:$B$305,0))/INDEX($D$269:$D$305,MATCH($F166,$B$269:$B$305,0)),SUMIFS('Input-Ext Allocators'!J$8:J$63,'Input-Ext Allocators'!$B$8:$B$63,$F166))*$D166</f>
        <v>0</v>
      </c>
      <c r="N166" s="143">
        <f ca="1">IFERROR(INDEX(N$269:N$305,MATCH($F166,$B$269:$B$305,0))/INDEX($D$269:$D$305,MATCH($F166,$B$269:$B$305,0)),SUMIFS('Input-Ext Allocators'!K$8:K$63,'Input-Ext Allocators'!$B$8:$B$63,$F166))*$D166</f>
        <v>0</v>
      </c>
      <c r="O166" s="143">
        <f ca="1">IFERROR(INDEX(O$269:O$305,MATCH($F166,$B$269:$B$305,0))/INDEX($D$269:$D$305,MATCH($F166,$B$269:$B$305,0)),SUMIFS('Input-Ext Allocators'!L$8:L$63,'Input-Ext Allocators'!$B$8:$B$63,$F166))*$D166</f>
        <v>0</v>
      </c>
      <c r="P166" s="143">
        <f ca="1">IFERROR(INDEX(P$269:P$305,MATCH($F166,$B$269:$B$305,0))/INDEX($D$269:$D$305,MATCH($F166,$B$269:$B$305,0)),SUMIFS('Input-Ext Allocators'!M$8:M$63,'Input-Ext Allocators'!$B$8:$B$63,$F166))*$D166</f>
        <v>0</v>
      </c>
      <c r="Q166" s="143">
        <f ca="1">IFERROR(INDEX(Q$269:Q$305,MATCH($F166,$B$269:$B$305,0))/INDEX($D$269:$D$305,MATCH($F166,$B$269:$B$305,0)),SUMIFS('Input-Ext Allocators'!N$8:N$63,'Input-Ext Allocators'!$B$8:$B$63,$F166))*$D166</f>
        <v>0</v>
      </c>
      <c r="R166" s="143">
        <f ca="1">IFERROR(INDEX(R$269:R$305,MATCH($F166,$B$269:$B$305,0))/INDEX($D$269:$D$305,MATCH($F166,$B$269:$B$305,0)),SUMIFS('Input-Ext Allocators'!O$8:O$63,'Input-Ext Allocators'!$B$8:$B$63,$F166))*$D166</f>
        <v>0</v>
      </c>
      <c r="S166" s="143">
        <f ca="1">IFERROR(INDEX(S$269:S$305,MATCH($F166,$B$269:$B$305,0))/INDEX($D$269:$D$305,MATCH($F166,$B$269:$B$305,0)),SUMIFS('Input-Ext Allocators'!P$8:P$63,'Input-Ext Allocators'!$B$8:$B$63,$F166))*$D166</f>
        <v>0</v>
      </c>
      <c r="T166" s="143">
        <f ca="1">IFERROR(INDEX(T$269:T$305,MATCH($F166,$B$269:$B$305,0))/INDEX($D$269:$D$305,MATCH($F166,$B$269:$B$305,0)),SUMIFS('Input-Ext Allocators'!Q$8:Q$63,'Input-Ext Allocators'!$B$8:$B$63,$F166))*$D166</f>
        <v>0</v>
      </c>
      <c r="U166" s="143">
        <f ca="1">IFERROR(INDEX(U$269:U$305,MATCH($F166,$B$269:$B$305,0))/INDEX($D$269:$D$305,MATCH($F166,$B$269:$B$305,0)),SUMIFS('Input-Ext Allocators'!R$8:R$63,'Input-Ext Allocators'!$B$8:$B$63,$F166))*$D166</f>
        <v>0</v>
      </c>
      <c r="V166" s="143">
        <f ca="1">IFERROR(INDEX(V$269:V$305,MATCH($F166,$B$269:$B$305,0))/INDEX($D$269:$D$305,MATCH($F166,$B$269:$B$305,0)),SUMIFS('Input-Ext Allocators'!S$8:S$63,'Input-Ext Allocators'!$B$8:$B$63,$F166))*$D166</f>
        <v>0</v>
      </c>
      <c r="W166" s="143">
        <f ca="1">IFERROR(INDEX(W$269:W$305,MATCH($F166,$B$269:$B$305,0))/INDEX($D$269:$D$305,MATCH($F166,$B$269:$B$305,0)),SUMIFS('Input-Ext Allocators'!T$8:T$63,'Input-Ext Allocators'!$B$8:$B$63,$F166))*$D166</f>
        <v>0</v>
      </c>
      <c r="X166" s="143">
        <f ca="1">IFERROR(INDEX(X$269:X$305,MATCH($F166,$B$269:$B$305,0))/INDEX($D$269:$D$305,MATCH($F166,$B$269:$B$305,0)),SUMIFS('Input-Ext Allocators'!U$8:U$63,'Input-Ext Allocators'!$B$8:$B$63,$F166))*$D166</f>
        <v>0</v>
      </c>
      <c r="Y166" s="143">
        <f ca="1">IFERROR(INDEX(Y$269:Y$305,MATCH($F166,$B$269:$B$305,0))/INDEX($D$269:$D$305,MATCH($F166,$B$269:$B$305,0)),SUMIFS('Input-Ext Allocators'!V$8:V$63,'Input-Ext Allocators'!$B$8:$B$63,$F166))*$D166</f>
        <v>0</v>
      </c>
      <c r="Z166" s="143">
        <f ca="1">IFERROR(INDEX(Z$269:Z$305,MATCH($F166,$B$269:$B$305,0))/INDEX($D$269:$D$305,MATCH($F166,$B$269:$B$305,0)),SUMIFS('Input-Ext Allocators'!W$8:W$63,'Input-Ext Allocators'!$B$8:$B$63,$F166))*$D166</f>
        <v>0</v>
      </c>
    </row>
    <row r="167" spans="1:26" outlineLevel="1">
      <c r="A167" s="113">
        <f>IF(ISBLANK('Input-Accounts'!A167),"",'Input-Accounts'!A167)</f>
        <v>143</v>
      </c>
      <c r="B167" s="17" t="str">
        <f>IF(ISBLANK('Input-Accounts'!B167),"",'Input-Accounts'!B167)</f>
        <v>Miscellaneous customer service and informational expenses</v>
      </c>
      <c r="C167" s="113">
        <f>IF(ISBLANK('Input-Accounts'!C167),"",'Input-Accounts'!C167)</f>
        <v>910</v>
      </c>
      <c r="D167" s="143">
        <f t="shared" ca="1" si="40"/>
        <v>0</v>
      </c>
      <c r="E167" s="143">
        <f ca="1">IFERROR(IF(D167="","",IF(D167=0,0,IF(ABS(D167-SUM($G167:$Z167))&lt;Check_Limit,0,1))),1)</f>
        <v>0</v>
      </c>
      <c r="F167" s="89" t="str" cm="1">
        <f t="array" aca="1" ref="F167" ca="1">IF(D167=0,"-",IF('Input-Accounts'!$E167&lt;&gt;0,'Input-Accounts'!$E167,INDEX('Input-Accounts'!$H167:$J167,,MATCH($F$6,'Input-Accounts'!$H$6:$J$6,0))))</f>
        <v>-</v>
      </c>
      <c r="G167" s="143">
        <f ca="1">IFERROR(INDEX(G$269:G$305,MATCH($F167,$B$269:$B$305,0))/INDEX($D$269:$D$305,MATCH($F167,$B$269:$B$305,0)),SUMIFS('Input-Ext Allocators'!D$8:D$63,'Input-Ext Allocators'!$B$8:$B$63,$F167))*$D167</f>
        <v>0</v>
      </c>
      <c r="H167" s="143">
        <f ca="1">IFERROR(INDEX(H$269:H$305,MATCH($F167,$B$269:$B$305,0))/INDEX($D$269:$D$305,MATCH($F167,$B$269:$B$305,0)),SUMIFS('Input-Ext Allocators'!E$8:E$63,'Input-Ext Allocators'!$B$8:$B$63,$F167))*$D167</f>
        <v>0</v>
      </c>
      <c r="I167" s="143">
        <f ca="1">IFERROR(INDEX(I$269:I$305,MATCH($F167,$B$269:$B$305,0))/INDEX($D$269:$D$305,MATCH($F167,$B$269:$B$305,0)),SUMIFS('Input-Ext Allocators'!F$8:F$63,'Input-Ext Allocators'!$B$8:$B$63,$F167))*$D167</f>
        <v>0</v>
      </c>
      <c r="J167" s="143">
        <f ca="1">IFERROR(INDEX(J$269:J$305,MATCH($F167,$B$269:$B$305,0))/INDEX($D$269:$D$305,MATCH($F167,$B$269:$B$305,0)),SUMIFS('Input-Ext Allocators'!G$8:G$63,'Input-Ext Allocators'!$B$8:$B$63,$F167))*$D167</f>
        <v>0</v>
      </c>
      <c r="K167" s="143">
        <f ca="1">IFERROR(INDEX(K$269:K$305,MATCH($F167,$B$269:$B$305,0))/INDEX($D$269:$D$305,MATCH($F167,$B$269:$B$305,0)),SUMIFS('Input-Ext Allocators'!H$8:H$63,'Input-Ext Allocators'!$B$8:$B$63,$F167))*$D167</f>
        <v>0</v>
      </c>
      <c r="L167" s="143">
        <f ca="1">IFERROR(INDEX(L$269:L$305,MATCH($F167,$B$269:$B$305,0))/INDEX($D$269:$D$305,MATCH($F167,$B$269:$B$305,0)),SUMIFS('Input-Ext Allocators'!I$8:I$63,'Input-Ext Allocators'!$B$8:$B$63,$F167))*$D167</f>
        <v>0</v>
      </c>
      <c r="M167" s="143">
        <f ca="1">IFERROR(INDEX(M$269:M$305,MATCH($F167,$B$269:$B$305,0))/INDEX($D$269:$D$305,MATCH($F167,$B$269:$B$305,0)),SUMIFS('Input-Ext Allocators'!J$8:J$63,'Input-Ext Allocators'!$B$8:$B$63,$F167))*$D167</f>
        <v>0</v>
      </c>
      <c r="N167" s="143">
        <f ca="1">IFERROR(INDEX(N$269:N$305,MATCH($F167,$B$269:$B$305,0))/INDEX($D$269:$D$305,MATCH($F167,$B$269:$B$305,0)),SUMIFS('Input-Ext Allocators'!K$8:K$63,'Input-Ext Allocators'!$B$8:$B$63,$F167))*$D167</f>
        <v>0</v>
      </c>
      <c r="O167" s="143">
        <f ca="1">IFERROR(INDEX(O$269:O$305,MATCH($F167,$B$269:$B$305,0))/INDEX($D$269:$D$305,MATCH($F167,$B$269:$B$305,0)),SUMIFS('Input-Ext Allocators'!L$8:L$63,'Input-Ext Allocators'!$B$8:$B$63,$F167))*$D167</f>
        <v>0</v>
      </c>
      <c r="P167" s="143">
        <f ca="1">IFERROR(INDEX(P$269:P$305,MATCH($F167,$B$269:$B$305,0))/INDEX($D$269:$D$305,MATCH($F167,$B$269:$B$305,0)),SUMIFS('Input-Ext Allocators'!M$8:M$63,'Input-Ext Allocators'!$B$8:$B$63,$F167))*$D167</f>
        <v>0</v>
      </c>
      <c r="Q167" s="143">
        <f ca="1">IFERROR(INDEX(Q$269:Q$305,MATCH($F167,$B$269:$B$305,0))/INDEX($D$269:$D$305,MATCH($F167,$B$269:$B$305,0)),SUMIFS('Input-Ext Allocators'!N$8:N$63,'Input-Ext Allocators'!$B$8:$B$63,$F167))*$D167</f>
        <v>0</v>
      </c>
      <c r="R167" s="143">
        <f ca="1">IFERROR(INDEX(R$269:R$305,MATCH($F167,$B$269:$B$305,0))/INDEX($D$269:$D$305,MATCH($F167,$B$269:$B$305,0)),SUMIFS('Input-Ext Allocators'!O$8:O$63,'Input-Ext Allocators'!$B$8:$B$63,$F167))*$D167</f>
        <v>0</v>
      </c>
      <c r="S167" s="143">
        <f ca="1">IFERROR(INDEX(S$269:S$305,MATCH($F167,$B$269:$B$305,0))/INDEX($D$269:$D$305,MATCH($F167,$B$269:$B$305,0)),SUMIFS('Input-Ext Allocators'!P$8:P$63,'Input-Ext Allocators'!$B$8:$B$63,$F167))*$D167</f>
        <v>0</v>
      </c>
      <c r="T167" s="143">
        <f ca="1">IFERROR(INDEX(T$269:T$305,MATCH($F167,$B$269:$B$305,0))/INDEX($D$269:$D$305,MATCH($F167,$B$269:$B$305,0)),SUMIFS('Input-Ext Allocators'!Q$8:Q$63,'Input-Ext Allocators'!$B$8:$B$63,$F167))*$D167</f>
        <v>0</v>
      </c>
      <c r="U167" s="143">
        <f ca="1">IFERROR(INDEX(U$269:U$305,MATCH($F167,$B$269:$B$305,0))/INDEX($D$269:$D$305,MATCH($F167,$B$269:$B$305,0)),SUMIFS('Input-Ext Allocators'!R$8:R$63,'Input-Ext Allocators'!$B$8:$B$63,$F167))*$D167</f>
        <v>0</v>
      </c>
      <c r="V167" s="143">
        <f ca="1">IFERROR(INDEX(V$269:V$305,MATCH($F167,$B$269:$B$305,0))/INDEX($D$269:$D$305,MATCH($F167,$B$269:$B$305,0)),SUMIFS('Input-Ext Allocators'!S$8:S$63,'Input-Ext Allocators'!$B$8:$B$63,$F167))*$D167</f>
        <v>0</v>
      </c>
      <c r="W167" s="143">
        <f ca="1">IFERROR(INDEX(W$269:W$305,MATCH($F167,$B$269:$B$305,0))/INDEX($D$269:$D$305,MATCH($F167,$B$269:$B$305,0)),SUMIFS('Input-Ext Allocators'!T$8:T$63,'Input-Ext Allocators'!$B$8:$B$63,$F167))*$D167</f>
        <v>0</v>
      </c>
      <c r="X167" s="143">
        <f ca="1">IFERROR(INDEX(X$269:X$305,MATCH($F167,$B$269:$B$305,0))/INDEX($D$269:$D$305,MATCH($F167,$B$269:$B$305,0)),SUMIFS('Input-Ext Allocators'!U$8:U$63,'Input-Ext Allocators'!$B$8:$B$63,$F167))*$D167</f>
        <v>0</v>
      </c>
      <c r="Y167" s="143">
        <f ca="1">IFERROR(INDEX(Y$269:Y$305,MATCH($F167,$B$269:$B$305,0))/INDEX($D$269:$D$305,MATCH($F167,$B$269:$B$305,0)),SUMIFS('Input-Ext Allocators'!V$8:V$63,'Input-Ext Allocators'!$B$8:$B$63,$F167))*$D167</f>
        <v>0</v>
      </c>
      <c r="Z167" s="143">
        <f ca="1">IFERROR(INDEX(Z$269:Z$305,MATCH($F167,$B$269:$B$305,0))/INDEX($D$269:$D$305,MATCH($F167,$B$269:$B$305,0)),SUMIFS('Input-Ext Allocators'!W$8:W$63,'Input-Ext Allocators'!$B$8:$B$63,$F167))*$D167</f>
        <v>0</v>
      </c>
    </row>
    <row r="168" spans="1:26" outlineLevel="1">
      <c r="A168" s="113">
        <f>IF(ISBLANK('Input-Accounts'!A168),"",'Input-Accounts'!A168)</f>
        <v>144</v>
      </c>
      <c r="B168" s="79" t="str">
        <f>IF(ISBLANK('Input-Accounts'!B168),"",'Input-Accounts'!B168)</f>
        <v>Subtotal - Customer Service &amp; Information Expenses</v>
      </c>
      <c r="C168" s="113" t="str">
        <f>IF(ISBLANK('Input-Accounts'!C168),"",'Input-Accounts'!C168)</f>
        <v/>
      </c>
      <c r="D168" s="144">
        <f ca="1">SUBTOTAL(9,D164:D167)</f>
        <v>0</v>
      </c>
      <c r="E168" s="143">
        <f t="shared" ref="E168:E175" ca="1" si="41">IFERROR(IF(D168="","",IF(D168=0,0,IF(ABS(D168-SUM($G168:$Z168))&lt;Check_Limit,0,1))),1)</f>
        <v>0</v>
      </c>
      <c r="G168" s="144">
        <f t="shared" ref="G168:Z168" ca="1" si="42">SUBTOTAL(9,G164:G167)</f>
        <v>0</v>
      </c>
      <c r="H168" s="144">
        <f t="shared" ca="1" si="42"/>
        <v>0</v>
      </c>
      <c r="I168" s="144">
        <f t="shared" ca="1" si="42"/>
        <v>0</v>
      </c>
      <c r="J168" s="144">
        <f t="shared" ca="1" si="42"/>
        <v>0</v>
      </c>
      <c r="K168" s="144">
        <f t="shared" ca="1" si="42"/>
        <v>0</v>
      </c>
      <c r="L168" s="144">
        <f t="shared" ca="1" si="42"/>
        <v>0</v>
      </c>
      <c r="M168" s="144">
        <f t="shared" ca="1" si="42"/>
        <v>0</v>
      </c>
      <c r="N168" s="144">
        <f t="shared" ca="1" si="42"/>
        <v>0</v>
      </c>
      <c r="O168" s="144">
        <f t="shared" ca="1" si="42"/>
        <v>0</v>
      </c>
      <c r="P168" s="144">
        <f t="shared" ca="1" si="42"/>
        <v>0</v>
      </c>
      <c r="Q168" s="144">
        <f t="shared" ca="1" si="42"/>
        <v>0</v>
      </c>
      <c r="R168" s="144">
        <f t="shared" ca="1" si="42"/>
        <v>0</v>
      </c>
      <c r="S168" s="144">
        <f t="shared" ca="1" si="42"/>
        <v>0</v>
      </c>
      <c r="T168" s="144">
        <f t="shared" ca="1" si="42"/>
        <v>0</v>
      </c>
      <c r="U168" s="144">
        <f t="shared" ca="1" si="42"/>
        <v>0</v>
      </c>
      <c r="V168" s="144">
        <f t="shared" ca="1" si="42"/>
        <v>0</v>
      </c>
      <c r="W168" s="144">
        <f t="shared" ca="1" si="42"/>
        <v>0</v>
      </c>
      <c r="X168" s="144">
        <f t="shared" ca="1" si="42"/>
        <v>0</v>
      </c>
      <c r="Y168" s="144">
        <f t="shared" ca="1" si="42"/>
        <v>0</v>
      </c>
      <c r="Z168" s="144">
        <f t="shared" ca="1" si="42"/>
        <v>0</v>
      </c>
    </row>
    <row r="169" spans="1:26" outlineLevel="1">
      <c r="A169" s="113" t="str">
        <f>IF(ISBLANK('Input-Accounts'!A169),"",'Input-Accounts'!A169)</f>
        <v/>
      </c>
      <c r="B169" s="81" t="str">
        <f>IF(ISBLANK('Input-Accounts'!B169),"",'Input-Accounts'!B169)</f>
        <v/>
      </c>
      <c r="C169" s="113" t="str">
        <f>IF(ISBLANK('Input-Accounts'!C169),"",'Input-Accounts'!C169)</f>
        <v/>
      </c>
      <c r="D169" s="143"/>
      <c r="E169" s="143"/>
      <c r="F169" s="89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</row>
    <row r="170" spans="1:26" outlineLevel="1">
      <c r="A170" s="113">
        <f>IF(ISBLANK('Input-Accounts'!A170),"",'Input-Accounts'!A170)</f>
        <v>145</v>
      </c>
      <c r="B170" s="81" t="str">
        <f>IF(ISBLANK('Input-Accounts'!B170),"",'Input-Accounts'!B170)</f>
        <v>Sales Expenses</v>
      </c>
      <c r="C170" s="113" t="str">
        <f>IF(ISBLANK('Input-Accounts'!C170),"",'Input-Accounts'!C170)</f>
        <v/>
      </c>
      <c r="D170" s="143"/>
      <c r="E170" s="143"/>
      <c r="F170" s="89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</row>
    <row r="171" spans="1:26" outlineLevel="1">
      <c r="A171" s="113">
        <f>IF(ISBLANK('Input-Accounts'!A171),"",'Input-Accounts'!A171)</f>
        <v>146</v>
      </c>
      <c r="B171" s="17" t="str">
        <f>IF(ISBLANK('Input-Accounts'!B171),"",'Input-Accounts'!B171)</f>
        <v>Supervision</v>
      </c>
      <c r="C171" s="113">
        <f>IF(ISBLANK('Input-Accounts'!C171),"",'Input-Accounts'!C171)</f>
        <v>911</v>
      </c>
      <c r="D171" s="143">
        <f t="shared" ref="D171:D174" ca="1" si="43">INDIRECT("Classification!"&amp;$D$5&amp;ROW())</f>
        <v>0</v>
      </c>
      <c r="E171" s="143">
        <f t="shared" ca="1" si="41"/>
        <v>0</v>
      </c>
      <c r="F171" s="89" t="str" cm="1">
        <f t="array" aca="1" ref="F171" ca="1">IF(D171=0,"-",IF('Input-Accounts'!$E171&lt;&gt;0,'Input-Accounts'!$E171,INDEX('Input-Accounts'!$H171:$J171,,MATCH($F$6,'Input-Accounts'!$H$6:$J$6,0))))</f>
        <v>-</v>
      </c>
      <c r="G171" s="143">
        <f ca="1">IFERROR(INDEX(G$269:G$305,MATCH($F171,$B$269:$B$305,0))/INDEX($D$269:$D$305,MATCH($F171,$B$269:$B$305,0)),SUMIFS('Input-Ext Allocators'!D$8:D$63,'Input-Ext Allocators'!$B$8:$B$63,$F171))*$D171</f>
        <v>0</v>
      </c>
      <c r="H171" s="143">
        <f ca="1">IFERROR(INDEX(H$269:H$305,MATCH($F171,$B$269:$B$305,0))/INDEX($D$269:$D$305,MATCH($F171,$B$269:$B$305,0)),SUMIFS('Input-Ext Allocators'!E$8:E$63,'Input-Ext Allocators'!$B$8:$B$63,$F171))*$D171</f>
        <v>0</v>
      </c>
      <c r="I171" s="143">
        <f ca="1">IFERROR(INDEX(I$269:I$305,MATCH($F171,$B$269:$B$305,0))/INDEX($D$269:$D$305,MATCH($F171,$B$269:$B$305,0)),SUMIFS('Input-Ext Allocators'!F$8:F$63,'Input-Ext Allocators'!$B$8:$B$63,$F171))*$D171</f>
        <v>0</v>
      </c>
      <c r="J171" s="143">
        <f ca="1">IFERROR(INDEX(J$269:J$305,MATCH($F171,$B$269:$B$305,0))/INDEX($D$269:$D$305,MATCH($F171,$B$269:$B$305,0)),SUMIFS('Input-Ext Allocators'!G$8:G$63,'Input-Ext Allocators'!$B$8:$B$63,$F171))*$D171</f>
        <v>0</v>
      </c>
      <c r="K171" s="143">
        <f ca="1">IFERROR(INDEX(K$269:K$305,MATCH($F171,$B$269:$B$305,0))/INDEX($D$269:$D$305,MATCH($F171,$B$269:$B$305,0)),SUMIFS('Input-Ext Allocators'!H$8:H$63,'Input-Ext Allocators'!$B$8:$B$63,$F171))*$D171</f>
        <v>0</v>
      </c>
      <c r="L171" s="143">
        <f ca="1">IFERROR(INDEX(L$269:L$305,MATCH($F171,$B$269:$B$305,0))/INDEX($D$269:$D$305,MATCH($F171,$B$269:$B$305,0)),SUMIFS('Input-Ext Allocators'!I$8:I$63,'Input-Ext Allocators'!$B$8:$B$63,$F171))*$D171</f>
        <v>0</v>
      </c>
      <c r="M171" s="143">
        <f ca="1">IFERROR(INDEX(M$269:M$305,MATCH($F171,$B$269:$B$305,0))/INDEX($D$269:$D$305,MATCH($F171,$B$269:$B$305,0)),SUMIFS('Input-Ext Allocators'!J$8:J$63,'Input-Ext Allocators'!$B$8:$B$63,$F171))*$D171</f>
        <v>0</v>
      </c>
      <c r="N171" s="143">
        <f ca="1">IFERROR(INDEX(N$269:N$305,MATCH($F171,$B$269:$B$305,0))/INDEX($D$269:$D$305,MATCH($F171,$B$269:$B$305,0)),SUMIFS('Input-Ext Allocators'!K$8:K$63,'Input-Ext Allocators'!$B$8:$B$63,$F171))*$D171</f>
        <v>0</v>
      </c>
      <c r="O171" s="143">
        <f ca="1">IFERROR(INDEX(O$269:O$305,MATCH($F171,$B$269:$B$305,0))/INDEX($D$269:$D$305,MATCH($F171,$B$269:$B$305,0)),SUMIFS('Input-Ext Allocators'!L$8:L$63,'Input-Ext Allocators'!$B$8:$B$63,$F171))*$D171</f>
        <v>0</v>
      </c>
      <c r="P171" s="143">
        <f ca="1">IFERROR(INDEX(P$269:P$305,MATCH($F171,$B$269:$B$305,0))/INDEX($D$269:$D$305,MATCH($F171,$B$269:$B$305,0)),SUMIFS('Input-Ext Allocators'!M$8:M$63,'Input-Ext Allocators'!$B$8:$B$63,$F171))*$D171</f>
        <v>0</v>
      </c>
      <c r="Q171" s="143">
        <f ca="1">IFERROR(INDEX(Q$269:Q$305,MATCH($F171,$B$269:$B$305,0))/INDEX($D$269:$D$305,MATCH($F171,$B$269:$B$305,0)),SUMIFS('Input-Ext Allocators'!N$8:N$63,'Input-Ext Allocators'!$B$8:$B$63,$F171))*$D171</f>
        <v>0</v>
      </c>
      <c r="R171" s="143">
        <f ca="1">IFERROR(INDEX(R$269:R$305,MATCH($F171,$B$269:$B$305,0))/INDEX($D$269:$D$305,MATCH($F171,$B$269:$B$305,0)),SUMIFS('Input-Ext Allocators'!O$8:O$63,'Input-Ext Allocators'!$B$8:$B$63,$F171))*$D171</f>
        <v>0</v>
      </c>
      <c r="S171" s="143">
        <f ca="1">IFERROR(INDEX(S$269:S$305,MATCH($F171,$B$269:$B$305,0))/INDEX($D$269:$D$305,MATCH($F171,$B$269:$B$305,0)),SUMIFS('Input-Ext Allocators'!P$8:P$63,'Input-Ext Allocators'!$B$8:$B$63,$F171))*$D171</f>
        <v>0</v>
      </c>
      <c r="T171" s="143">
        <f ca="1">IFERROR(INDEX(T$269:T$305,MATCH($F171,$B$269:$B$305,0))/INDEX($D$269:$D$305,MATCH($F171,$B$269:$B$305,0)),SUMIFS('Input-Ext Allocators'!Q$8:Q$63,'Input-Ext Allocators'!$B$8:$B$63,$F171))*$D171</f>
        <v>0</v>
      </c>
      <c r="U171" s="143">
        <f ca="1">IFERROR(INDEX(U$269:U$305,MATCH($F171,$B$269:$B$305,0))/INDEX($D$269:$D$305,MATCH($F171,$B$269:$B$305,0)),SUMIFS('Input-Ext Allocators'!R$8:R$63,'Input-Ext Allocators'!$B$8:$B$63,$F171))*$D171</f>
        <v>0</v>
      </c>
      <c r="V171" s="143">
        <f ca="1">IFERROR(INDEX(V$269:V$305,MATCH($F171,$B$269:$B$305,0))/INDEX($D$269:$D$305,MATCH($F171,$B$269:$B$305,0)),SUMIFS('Input-Ext Allocators'!S$8:S$63,'Input-Ext Allocators'!$B$8:$B$63,$F171))*$D171</f>
        <v>0</v>
      </c>
      <c r="W171" s="143">
        <f ca="1">IFERROR(INDEX(W$269:W$305,MATCH($F171,$B$269:$B$305,0))/INDEX($D$269:$D$305,MATCH($F171,$B$269:$B$305,0)),SUMIFS('Input-Ext Allocators'!T$8:T$63,'Input-Ext Allocators'!$B$8:$B$63,$F171))*$D171</f>
        <v>0</v>
      </c>
      <c r="X171" s="143">
        <f ca="1">IFERROR(INDEX(X$269:X$305,MATCH($F171,$B$269:$B$305,0))/INDEX($D$269:$D$305,MATCH($F171,$B$269:$B$305,0)),SUMIFS('Input-Ext Allocators'!U$8:U$63,'Input-Ext Allocators'!$B$8:$B$63,$F171))*$D171</f>
        <v>0</v>
      </c>
      <c r="Y171" s="143">
        <f ca="1">IFERROR(INDEX(Y$269:Y$305,MATCH($F171,$B$269:$B$305,0))/INDEX($D$269:$D$305,MATCH($F171,$B$269:$B$305,0)),SUMIFS('Input-Ext Allocators'!V$8:V$63,'Input-Ext Allocators'!$B$8:$B$63,$F171))*$D171</f>
        <v>0</v>
      </c>
      <c r="Z171" s="143">
        <f ca="1">IFERROR(INDEX(Z$269:Z$305,MATCH($F171,$B$269:$B$305,0))/INDEX($D$269:$D$305,MATCH($F171,$B$269:$B$305,0)),SUMIFS('Input-Ext Allocators'!W$8:W$63,'Input-Ext Allocators'!$B$8:$B$63,$F171))*$D171</f>
        <v>0</v>
      </c>
    </row>
    <row r="172" spans="1:26" outlineLevel="1">
      <c r="A172" s="113">
        <f>IF(ISBLANK('Input-Accounts'!A172),"",'Input-Accounts'!A172)</f>
        <v>147</v>
      </c>
      <c r="B172" s="17" t="str">
        <f>IF(ISBLANK('Input-Accounts'!B172),"",'Input-Accounts'!B172)</f>
        <v>Demonstrating and selling expenses</v>
      </c>
      <c r="C172" s="113">
        <f>IF(ISBLANK('Input-Accounts'!C172),"",'Input-Accounts'!C172)</f>
        <v>912</v>
      </c>
      <c r="D172" s="143">
        <f t="shared" ca="1" si="43"/>
        <v>0</v>
      </c>
      <c r="E172" s="143">
        <f t="shared" ca="1" si="41"/>
        <v>0</v>
      </c>
      <c r="F172" s="89" t="str" cm="1">
        <f t="array" aca="1" ref="F172" ca="1">IF(D172=0,"-",IF('Input-Accounts'!$E172&lt;&gt;0,'Input-Accounts'!$E172,INDEX('Input-Accounts'!$H172:$J172,,MATCH($F$6,'Input-Accounts'!$H$6:$J$6,0))))</f>
        <v>-</v>
      </c>
      <c r="G172" s="143">
        <f ca="1">IFERROR(INDEX(G$269:G$305,MATCH($F172,$B$269:$B$305,0))/INDEX($D$269:$D$305,MATCH($F172,$B$269:$B$305,0)),SUMIFS('Input-Ext Allocators'!D$8:D$63,'Input-Ext Allocators'!$B$8:$B$63,$F172))*$D172</f>
        <v>0</v>
      </c>
      <c r="H172" s="143">
        <f ca="1">IFERROR(INDEX(H$269:H$305,MATCH($F172,$B$269:$B$305,0))/INDEX($D$269:$D$305,MATCH($F172,$B$269:$B$305,0)),SUMIFS('Input-Ext Allocators'!E$8:E$63,'Input-Ext Allocators'!$B$8:$B$63,$F172))*$D172</f>
        <v>0</v>
      </c>
      <c r="I172" s="143">
        <f ca="1">IFERROR(INDEX(I$269:I$305,MATCH($F172,$B$269:$B$305,0))/INDEX($D$269:$D$305,MATCH($F172,$B$269:$B$305,0)),SUMIFS('Input-Ext Allocators'!F$8:F$63,'Input-Ext Allocators'!$B$8:$B$63,$F172))*$D172</f>
        <v>0</v>
      </c>
      <c r="J172" s="143">
        <f ca="1">IFERROR(INDEX(J$269:J$305,MATCH($F172,$B$269:$B$305,0))/INDEX($D$269:$D$305,MATCH($F172,$B$269:$B$305,0)),SUMIFS('Input-Ext Allocators'!G$8:G$63,'Input-Ext Allocators'!$B$8:$B$63,$F172))*$D172</f>
        <v>0</v>
      </c>
      <c r="K172" s="143">
        <f ca="1">IFERROR(INDEX(K$269:K$305,MATCH($F172,$B$269:$B$305,0))/INDEX($D$269:$D$305,MATCH($F172,$B$269:$B$305,0)),SUMIFS('Input-Ext Allocators'!H$8:H$63,'Input-Ext Allocators'!$B$8:$B$63,$F172))*$D172</f>
        <v>0</v>
      </c>
      <c r="L172" s="143">
        <f ca="1">IFERROR(INDEX(L$269:L$305,MATCH($F172,$B$269:$B$305,0))/INDEX($D$269:$D$305,MATCH($F172,$B$269:$B$305,0)),SUMIFS('Input-Ext Allocators'!I$8:I$63,'Input-Ext Allocators'!$B$8:$B$63,$F172))*$D172</f>
        <v>0</v>
      </c>
      <c r="M172" s="143">
        <f ca="1">IFERROR(INDEX(M$269:M$305,MATCH($F172,$B$269:$B$305,0))/INDEX($D$269:$D$305,MATCH($F172,$B$269:$B$305,0)),SUMIFS('Input-Ext Allocators'!J$8:J$63,'Input-Ext Allocators'!$B$8:$B$63,$F172))*$D172</f>
        <v>0</v>
      </c>
      <c r="N172" s="143">
        <f ca="1">IFERROR(INDEX(N$269:N$305,MATCH($F172,$B$269:$B$305,0))/INDEX($D$269:$D$305,MATCH($F172,$B$269:$B$305,0)),SUMIFS('Input-Ext Allocators'!K$8:K$63,'Input-Ext Allocators'!$B$8:$B$63,$F172))*$D172</f>
        <v>0</v>
      </c>
      <c r="O172" s="143">
        <f ca="1">IFERROR(INDEX(O$269:O$305,MATCH($F172,$B$269:$B$305,0))/INDEX($D$269:$D$305,MATCH($F172,$B$269:$B$305,0)),SUMIFS('Input-Ext Allocators'!L$8:L$63,'Input-Ext Allocators'!$B$8:$B$63,$F172))*$D172</f>
        <v>0</v>
      </c>
      <c r="P172" s="143">
        <f ca="1">IFERROR(INDEX(P$269:P$305,MATCH($F172,$B$269:$B$305,0))/INDEX($D$269:$D$305,MATCH($F172,$B$269:$B$305,0)),SUMIFS('Input-Ext Allocators'!M$8:M$63,'Input-Ext Allocators'!$B$8:$B$63,$F172))*$D172</f>
        <v>0</v>
      </c>
      <c r="Q172" s="143">
        <f ca="1">IFERROR(INDEX(Q$269:Q$305,MATCH($F172,$B$269:$B$305,0))/INDEX($D$269:$D$305,MATCH($F172,$B$269:$B$305,0)),SUMIFS('Input-Ext Allocators'!N$8:N$63,'Input-Ext Allocators'!$B$8:$B$63,$F172))*$D172</f>
        <v>0</v>
      </c>
      <c r="R172" s="143">
        <f ca="1">IFERROR(INDEX(R$269:R$305,MATCH($F172,$B$269:$B$305,0))/INDEX($D$269:$D$305,MATCH($F172,$B$269:$B$305,0)),SUMIFS('Input-Ext Allocators'!O$8:O$63,'Input-Ext Allocators'!$B$8:$B$63,$F172))*$D172</f>
        <v>0</v>
      </c>
      <c r="S172" s="143">
        <f ca="1">IFERROR(INDEX(S$269:S$305,MATCH($F172,$B$269:$B$305,0))/INDEX($D$269:$D$305,MATCH($F172,$B$269:$B$305,0)),SUMIFS('Input-Ext Allocators'!P$8:P$63,'Input-Ext Allocators'!$B$8:$B$63,$F172))*$D172</f>
        <v>0</v>
      </c>
      <c r="T172" s="143">
        <f ca="1">IFERROR(INDEX(T$269:T$305,MATCH($F172,$B$269:$B$305,0))/INDEX($D$269:$D$305,MATCH($F172,$B$269:$B$305,0)),SUMIFS('Input-Ext Allocators'!Q$8:Q$63,'Input-Ext Allocators'!$B$8:$B$63,$F172))*$D172</f>
        <v>0</v>
      </c>
      <c r="U172" s="143">
        <f ca="1">IFERROR(INDEX(U$269:U$305,MATCH($F172,$B$269:$B$305,0))/INDEX($D$269:$D$305,MATCH($F172,$B$269:$B$305,0)),SUMIFS('Input-Ext Allocators'!R$8:R$63,'Input-Ext Allocators'!$B$8:$B$63,$F172))*$D172</f>
        <v>0</v>
      </c>
      <c r="V172" s="143">
        <f ca="1">IFERROR(INDEX(V$269:V$305,MATCH($F172,$B$269:$B$305,0))/INDEX($D$269:$D$305,MATCH($F172,$B$269:$B$305,0)),SUMIFS('Input-Ext Allocators'!S$8:S$63,'Input-Ext Allocators'!$B$8:$B$63,$F172))*$D172</f>
        <v>0</v>
      </c>
      <c r="W172" s="143">
        <f ca="1">IFERROR(INDEX(W$269:W$305,MATCH($F172,$B$269:$B$305,0))/INDEX($D$269:$D$305,MATCH($F172,$B$269:$B$305,0)),SUMIFS('Input-Ext Allocators'!T$8:T$63,'Input-Ext Allocators'!$B$8:$B$63,$F172))*$D172</f>
        <v>0</v>
      </c>
      <c r="X172" s="143">
        <f ca="1">IFERROR(INDEX(X$269:X$305,MATCH($F172,$B$269:$B$305,0))/INDEX($D$269:$D$305,MATCH($F172,$B$269:$B$305,0)),SUMIFS('Input-Ext Allocators'!U$8:U$63,'Input-Ext Allocators'!$B$8:$B$63,$F172))*$D172</f>
        <v>0</v>
      </c>
      <c r="Y172" s="143">
        <f ca="1">IFERROR(INDEX(Y$269:Y$305,MATCH($F172,$B$269:$B$305,0))/INDEX($D$269:$D$305,MATCH($F172,$B$269:$B$305,0)),SUMIFS('Input-Ext Allocators'!V$8:V$63,'Input-Ext Allocators'!$B$8:$B$63,$F172))*$D172</f>
        <v>0</v>
      </c>
      <c r="Z172" s="143">
        <f ca="1">IFERROR(INDEX(Z$269:Z$305,MATCH($F172,$B$269:$B$305,0))/INDEX($D$269:$D$305,MATCH($F172,$B$269:$B$305,0)),SUMIFS('Input-Ext Allocators'!W$8:W$63,'Input-Ext Allocators'!$B$8:$B$63,$F172))*$D172</f>
        <v>0</v>
      </c>
    </row>
    <row r="173" spans="1:26" outlineLevel="1">
      <c r="A173" s="113">
        <f>IF(ISBLANK('Input-Accounts'!A173),"",'Input-Accounts'!A173)</f>
        <v>148</v>
      </c>
      <c r="B173" s="17" t="str">
        <f>IF(ISBLANK('Input-Accounts'!B173),"",'Input-Accounts'!B173)</f>
        <v>Advertising expenses</v>
      </c>
      <c r="C173" s="113">
        <f>IF(ISBLANK('Input-Accounts'!C173),"",'Input-Accounts'!C173)</f>
        <v>913</v>
      </c>
      <c r="D173" s="143">
        <f t="shared" ca="1" si="43"/>
        <v>0</v>
      </c>
      <c r="E173" s="143">
        <f t="shared" ca="1" si="41"/>
        <v>0</v>
      </c>
      <c r="F173" s="89" t="str" cm="1">
        <f t="array" aca="1" ref="F173" ca="1">IF(D173=0,"-",IF('Input-Accounts'!$E173&lt;&gt;0,'Input-Accounts'!$E173,INDEX('Input-Accounts'!$H173:$J173,,MATCH($F$6,'Input-Accounts'!$H$6:$J$6,0))))</f>
        <v>-</v>
      </c>
      <c r="G173" s="143">
        <f ca="1">IFERROR(INDEX(G$269:G$305,MATCH($F173,$B$269:$B$305,0))/INDEX($D$269:$D$305,MATCH($F173,$B$269:$B$305,0)),SUMIFS('Input-Ext Allocators'!D$8:D$63,'Input-Ext Allocators'!$B$8:$B$63,$F173))*$D173</f>
        <v>0</v>
      </c>
      <c r="H173" s="143">
        <f ca="1">IFERROR(INDEX(H$269:H$305,MATCH($F173,$B$269:$B$305,0))/INDEX($D$269:$D$305,MATCH($F173,$B$269:$B$305,0)),SUMIFS('Input-Ext Allocators'!E$8:E$63,'Input-Ext Allocators'!$B$8:$B$63,$F173))*$D173</f>
        <v>0</v>
      </c>
      <c r="I173" s="143">
        <f ca="1">IFERROR(INDEX(I$269:I$305,MATCH($F173,$B$269:$B$305,0))/INDEX($D$269:$D$305,MATCH($F173,$B$269:$B$305,0)),SUMIFS('Input-Ext Allocators'!F$8:F$63,'Input-Ext Allocators'!$B$8:$B$63,$F173))*$D173</f>
        <v>0</v>
      </c>
      <c r="J173" s="143">
        <f ca="1">IFERROR(INDEX(J$269:J$305,MATCH($F173,$B$269:$B$305,0))/INDEX($D$269:$D$305,MATCH($F173,$B$269:$B$305,0)),SUMIFS('Input-Ext Allocators'!G$8:G$63,'Input-Ext Allocators'!$B$8:$B$63,$F173))*$D173</f>
        <v>0</v>
      </c>
      <c r="K173" s="143">
        <f ca="1">IFERROR(INDEX(K$269:K$305,MATCH($F173,$B$269:$B$305,0))/INDEX($D$269:$D$305,MATCH($F173,$B$269:$B$305,0)),SUMIFS('Input-Ext Allocators'!H$8:H$63,'Input-Ext Allocators'!$B$8:$B$63,$F173))*$D173</f>
        <v>0</v>
      </c>
      <c r="L173" s="143">
        <f ca="1">IFERROR(INDEX(L$269:L$305,MATCH($F173,$B$269:$B$305,0))/INDEX($D$269:$D$305,MATCH($F173,$B$269:$B$305,0)),SUMIFS('Input-Ext Allocators'!I$8:I$63,'Input-Ext Allocators'!$B$8:$B$63,$F173))*$D173</f>
        <v>0</v>
      </c>
      <c r="M173" s="143">
        <f ca="1">IFERROR(INDEX(M$269:M$305,MATCH($F173,$B$269:$B$305,0))/INDEX($D$269:$D$305,MATCH($F173,$B$269:$B$305,0)),SUMIFS('Input-Ext Allocators'!J$8:J$63,'Input-Ext Allocators'!$B$8:$B$63,$F173))*$D173</f>
        <v>0</v>
      </c>
      <c r="N173" s="143">
        <f ca="1">IFERROR(INDEX(N$269:N$305,MATCH($F173,$B$269:$B$305,0))/INDEX($D$269:$D$305,MATCH($F173,$B$269:$B$305,0)),SUMIFS('Input-Ext Allocators'!K$8:K$63,'Input-Ext Allocators'!$B$8:$B$63,$F173))*$D173</f>
        <v>0</v>
      </c>
      <c r="O173" s="143">
        <f ca="1">IFERROR(INDEX(O$269:O$305,MATCH($F173,$B$269:$B$305,0))/INDEX($D$269:$D$305,MATCH($F173,$B$269:$B$305,0)),SUMIFS('Input-Ext Allocators'!L$8:L$63,'Input-Ext Allocators'!$B$8:$B$63,$F173))*$D173</f>
        <v>0</v>
      </c>
      <c r="P173" s="143">
        <f ca="1">IFERROR(INDEX(P$269:P$305,MATCH($F173,$B$269:$B$305,0))/INDEX($D$269:$D$305,MATCH($F173,$B$269:$B$305,0)),SUMIFS('Input-Ext Allocators'!M$8:M$63,'Input-Ext Allocators'!$B$8:$B$63,$F173))*$D173</f>
        <v>0</v>
      </c>
      <c r="Q173" s="143">
        <f ca="1">IFERROR(INDEX(Q$269:Q$305,MATCH($F173,$B$269:$B$305,0))/INDEX($D$269:$D$305,MATCH($F173,$B$269:$B$305,0)),SUMIFS('Input-Ext Allocators'!N$8:N$63,'Input-Ext Allocators'!$B$8:$B$63,$F173))*$D173</f>
        <v>0</v>
      </c>
      <c r="R173" s="143">
        <f ca="1">IFERROR(INDEX(R$269:R$305,MATCH($F173,$B$269:$B$305,0))/INDEX($D$269:$D$305,MATCH($F173,$B$269:$B$305,0)),SUMIFS('Input-Ext Allocators'!O$8:O$63,'Input-Ext Allocators'!$B$8:$B$63,$F173))*$D173</f>
        <v>0</v>
      </c>
      <c r="S173" s="143">
        <f ca="1">IFERROR(INDEX(S$269:S$305,MATCH($F173,$B$269:$B$305,0))/INDEX($D$269:$D$305,MATCH($F173,$B$269:$B$305,0)),SUMIFS('Input-Ext Allocators'!P$8:P$63,'Input-Ext Allocators'!$B$8:$B$63,$F173))*$D173</f>
        <v>0</v>
      </c>
      <c r="T173" s="143">
        <f ca="1">IFERROR(INDEX(T$269:T$305,MATCH($F173,$B$269:$B$305,0))/INDEX($D$269:$D$305,MATCH($F173,$B$269:$B$305,0)),SUMIFS('Input-Ext Allocators'!Q$8:Q$63,'Input-Ext Allocators'!$B$8:$B$63,$F173))*$D173</f>
        <v>0</v>
      </c>
      <c r="U173" s="143">
        <f ca="1">IFERROR(INDEX(U$269:U$305,MATCH($F173,$B$269:$B$305,0))/INDEX($D$269:$D$305,MATCH($F173,$B$269:$B$305,0)),SUMIFS('Input-Ext Allocators'!R$8:R$63,'Input-Ext Allocators'!$B$8:$B$63,$F173))*$D173</f>
        <v>0</v>
      </c>
      <c r="V173" s="143">
        <f ca="1">IFERROR(INDEX(V$269:V$305,MATCH($F173,$B$269:$B$305,0))/INDEX($D$269:$D$305,MATCH($F173,$B$269:$B$305,0)),SUMIFS('Input-Ext Allocators'!S$8:S$63,'Input-Ext Allocators'!$B$8:$B$63,$F173))*$D173</f>
        <v>0</v>
      </c>
      <c r="W173" s="143">
        <f ca="1">IFERROR(INDEX(W$269:W$305,MATCH($F173,$B$269:$B$305,0))/INDEX($D$269:$D$305,MATCH($F173,$B$269:$B$305,0)),SUMIFS('Input-Ext Allocators'!T$8:T$63,'Input-Ext Allocators'!$B$8:$B$63,$F173))*$D173</f>
        <v>0</v>
      </c>
      <c r="X173" s="143">
        <f ca="1">IFERROR(INDEX(X$269:X$305,MATCH($F173,$B$269:$B$305,0))/INDEX($D$269:$D$305,MATCH($F173,$B$269:$B$305,0)),SUMIFS('Input-Ext Allocators'!U$8:U$63,'Input-Ext Allocators'!$B$8:$B$63,$F173))*$D173</f>
        <v>0</v>
      </c>
      <c r="Y173" s="143">
        <f ca="1">IFERROR(INDEX(Y$269:Y$305,MATCH($F173,$B$269:$B$305,0))/INDEX($D$269:$D$305,MATCH($F173,$B$269:$B$305,0)),SUMIFS('Input-Ext Allocators'!V$8:V$63,'Input-Ext Allocators'!$B$8:$B$63,$F173))*$D173</f>
        <v>0</v>
      </c>
      <c r="Z173" s="143">
        <f ca="1">IFERROR(INDEX(Z$269:Z$305,MATCH($F173,$B$269:$B$305,0))/INDEX($D$269:$D$305,MATCH($F173,$B$269:$B$305,0)),SUMIFS('Input-Ext Allocators'!W$8:W$63,'Input-Ext Allocators'!$B$8:$B$63,$F173))*$D173</f>
        <v>0</v>
      </c>
    </row>
    <row r="174" spans="1:26" outlineLevel="1">
      <c r="A174" s="113">
        <f>IF(ISBLANK('Input-Accounts'!A174),"",'Input-Accounts'!A174)</f>
        <v>149</v>
      </c>
      <c r="B174" s="17" t="str">
        <f>IF(ISBLANK('Input-Accounts'!B174),"",'Input-Accounts'!B174)</f>
        <v>Miscellaneous sales expenses</v>
      </c>
      <c r="C174" s="113">
        <f>IF(ISBLANK('Input-Accounts'!C174),"",'Input-Accounts'!C174)</f>
        <v>916</v>
      </c>
      <c r="D174" s="143">
        <f t="shared" ca="1" si="43"/>
        <v>0</v>
      </c>
      <c r="E174" s="143">
        <f t="shared" ca="1" si="41"/>
        <v>0</v>
      </c>
      <c r="F174" s="89" t="str" cm="1">
        <f t="array" aca="1" ref="F174" ca="1">IF(D174=0,"-",IF('Input-Accounts'!$E174&lt;&gt;0,'Input-Accounts'!$E174,INDEX('Input-Accounts'!$H174:$J174,,MATCH($F$6,'Input-Accounts'!$H$6:$J$6,0))))</f>
        <v>-</v>
      </c>
      <c r="G174" s="143">
        <f ca="1">IFERROR(INDEX(G$269:G$305,MATCH($F174,$B$269:$B$305,0))/INDEX($D$269:$D$305,MATCH($F174,$B$269:$B$305,0)),SUMIFS('Input-Ext Allocators'!D$8:D$63,'Input-Ext Allocators'!$B$8:$B$63,$F174))*$D174</f>
        <v>0</v>
      </c>
      <c r="H174" s="143">
        <f ca="1">IFERROR(INDEX(H$269:H$305,MATCH($F174,$B$269:$B$305,0))/INDEX($D$269:$D$305,MATCH($F174,$B$269:$B$305,0)),SUMIFS('Input-Ext Allocators'!E$8:E$63,'Input-Ext Allocators'!$B$8:$B$63,$F174))*$D174</f>
        <v>0</v>
      </c>
      <c r="I174" s="143">
        <f ca="1">IFERROR(INDEX(I$269:I$305,MATCH($F174,$B$269:$B$305,0))/INDEX($D$269:$D$305,MATCH($F174,$B$269:$B$305,0)),SUMIFS('Input-Ext Allocators'!F$8:F$63,'Input-Ext Allocators'!$B$8:$B$63,$F174))*$D174</f>
        <v>0</v>
      </c>
      <c r="J174" s="143">
        <f ca="1">IFERROR(INDEX(J$269:J$305,MATCH($F174,$B$269:$B$305,0))/INDEX($D$269:$D$305,MATCH($F174,$B$269:$B$305,0)),SUMIFS('Input-Ext Allocators'!G$8:G$63,'Input-Ext Allocators'!$B$8:$B$63,$F174))*$D174</f>
        <v>0</v>
      </c>
      <c r="K174" s="143">
        <f ca="1">IFERROR(INDEX(K$269:K$305,MATCH($F174,$B$269:$B$305,0))/INDEX($D$269:$D$305,MATCH($F174,$B$269:$B$305,0)),SUMIFS('Input-Ext Allocators'!H$8:H$63,'Input-Ext Allocators'!$B$8:$B$63,$F174))*$D174</f>
        <v>0</v>
      </c>
      <c r="L174" s="143">
        <f ca="1">IFERROR(INDEX(L$269:L$305,MATCH($F174,$B$269:$B$305,0))/INDEX($D$269:$D$305,MATCH($F174,$B$269:$B$305,0)),SUMIFS('Input-Ext Allocators'!I$8:I$63,'Input-Ext Allocators'!$B$8:$B$63,$F174))*$D174</f>
        <v>0</v>
      </c>
      <c r="M174" s="143">
        <f ca="1">IFERROR(INDEX(M$269:M$305,MATCH($F174,$B$269:$B$305,0))/INDEX($D$269:$D$305,MATCH($F174,$B$269:$B$305,0)),SUMIFS('Input-Ext Allocators'!J$8:J$63,'Input-Ext Allocators'!$B$8:$B$63,$F174))*$D174</f>
        <v>0</v>
      </c>
      <c r="N174" s="143">
        <f ca="1">IFERROR(INDEX(N$269:N$305,MATCH($F174,$B$269:$B$305,0))/INDEX($D$269:$D$305,MATCH($F174,$B$269:$B$305,0)),SUMIFS('Input-Ext Allocators'!K$8:K$63,'Input-Ext Allocators'!$B$8:$B$63,$F174))*$D174</f>
        <v>0</v>
      </c>
      <c r="O174" s="143">
        <f ca="1">IFERROR(INDEX(O$269:O$305,MATCH($F174,$B$269:$B$305,0))/INDEX($D$269:$D$305,MATCH($F174,$B$269:$B$305,0)),SUMIFS('Input-Ext Allocators'!L$8:L$63,'Input-Ext Allocators'!$B$8:$B$63,$F174))*$D174</f>
        <v>0</v>
      </c>
      <c r="P174" s="143">
        <f ca="1">IFERROR(INDEX(P$269:P$305,MATCH($F174,$B$269:$B$305,0))/INDEX($D$269:$D$305,MATCH($F174,$B$269:$B$305,0)),SUMIFS('Input-Ext Allocators'!M$8:M$63,'Input-Ext Allocators'!$B$8:$B$63,$F174))*$D174</f>
        <v>0</v>
      </c>
      <c r="Q174" s="143">
        <f ca="1">IFERROR(INDEX(Q$269:Q$305,MATCH($F174,$B$269:$B$305,0))/INDEX($D$269:$D$305,MATCH($F174,$B$269:$B$305,0)),SUMIFS('Input-Ext Allocators'!N$8:N$63,'Input-Ext Allocators'!$B$8:$B$63,$F174))*$D174</f>
        <v>0</v>
      </c>
      <c r="R174" s="143">
        <f ca="1">IFERROR(INDEX(R$269:R$305,MATCH($F174,$B$269:$B$305,0))/INDEX($D$269:$D$305,MATCH($F174,$B$269:$B$305,0)),SUMIFS('Input-Ext Allocators'!O$8:O$63,'Input-Ext Allocators'!$B$8:$B$63,$F174))*$D174</f>
        <v>0</v>
      </c>
      <c r="S174" s="143">
        <f ca="1">IFERROR(INDEX(S$269:S$305,MATCH($F174,$B$269:$B$305,0))/INDEX($D$269:$D$305,MATCH($F174,$B$269:$B$305,0)),SUMIFS('Input-Ext Allocators'!P$8:P$63,'Input-Ext Allocators'!$B$8:$B$63,$F174))*$D174</f>
        <v>0</v>
      </c>
      <c r="T174" s="143">
        <f ca="1">IFERROR(INDEX(T$269:T$305,MATCH($F174,$B$269:$B$305,0))/INDEX($D$269:$D$305,MATCH($F174,$B$269:$B$305,0)),SUMIFS('Input-Ext Allocators'!Q$8:Q$63,'Input-Ext Allocators'!$B$8:$B$63,$F174))*$D174</f>
        <v>0</v>
      </c>
      <c r="U174" s="143">
        <f ca="1">IFERROR(INDEX(U$269:U$305,MATCH($F174,$B$269:$B$305,0))/INDEX($D$269:$D$305,MATCH($F174,$B$269:$B$305,0)),SUMIFS('Input-Ext Allocators'!R$8:R$63,'Input-Ext Allocators'!$B$8:$B$63,$F174))*$D174</f>
        <v>0</v>
      </c>
      <c r="V174" s="143">
        <f ca="1">IFERROR(INDEX(V$269:V$305,MATCH($F174,$B$269:$B$305,0))/INDEX($D$269:$D$305,MATCH($F174,$B$269:$B$305,0)),SUMIFS('Input-Ext Allocators'!S$8:S$63,'Input-Ext Allocators'!$B$8:$B$63,$F174))*$D174</f>
        <v>0</v>
      </c>
      <c r="W174" s="143">
        <f ca="1">IFERROR(INDEX(W$269:W$305,MATCH($F174,$B$269:$B$305,0))/INDEX($D$269:$D$305,MATCH($F174,$B$269:$B$305,0)),SUMIFS('Input-Ext Allocators'!T$8:T$63,'Input-Ext Allocators'!$B$8:$B$63,$F174))*$D174</f>
        <v>0</v>
      </c>
      <c r="X174" s="143">
        <f ca="1">IFERROR(INDEX(X$269:X$305,MATCH($F174,$B$269:$B$305,0))/INDEX($D$269:$D$305,MATCH($F174,$B$269:$B$305,0)),SUMIFS('Input-Ext Allocators'!U$8:U$63,'Input-Ext Allocators'!$B$8:$B$63,$F174))*$D174</f>
        <v>0</v>
      </c>
      <c r="Y174" s="143">
        <f ca="1">IFERROR(INDEX(Y$269:Y$305,MATCH($F174,$B$269:$B$305,0))/INDEX($D$269:$D$305,MATCH($F174,$B$269:$B$305,0)),SUMIFS('Input-Ext Allocators'!V$8:V$63,'Input-Ext Allocators'!$B$8:$B$63,$F174))*$D174</f>
        <v>0</v>
      </c>
      <c r="Z174" s="143">
        <f ca="1">IFERROR(INDEX(Z$269:Z$305,MATCH($F174,$B$269:$B$305,0))/INDEX($D$269:$D$305,MATCH($F174,$B$269:$B$305,0)),SUMIFS('Input-Ext Allocators'!W$8:W$63,'Input-Ext Allocators'!$B$8:$B$63,$F174))*$D174</f>
        <v>0</v>
      </c>
    </row>
    <row r="175" spans="1:26" outlineLevel="1">
      <c r="A175" s="113">
        <f>IF(ISBLANK('Input-Accounts'!A175),"",'Input-Accounts'!A175)</f>
        <v>150</v>
      </c>
      <c r="B175" s="79" t="str">
        <f>IF(ISBLANK('Input-Accounts'!B175),"",'Input-Accounts'!B175)</f>
        <v>Subtotal - Sales Expenses</v>
      </c>
      <c r="C175" s="113" t="str">
        <f>IF(ISBLANK('Input-Accounts'!C175),"",'Input-Accounts'!C175)</f>
        <v/>
      </c>
      <c r="D175" s="144">
        <f ca="1">SUBTOTAL(9,D171:D174)</f>
        <v>0</v>
      </c>
      <c r="E175" s="143">
        <f t="shared" ca="1" si="41"/>
        <v>0</v>
      </c>
      <c r="G175" s="144">
        <f t="shared" ref="G175:Z175" ca="1" si="44">SUBTOTAL(9,G171:G174)</f>
        <v>0</v>
      </c>
      <c r="H175" s="144">
        <f t="shared" ca="1" si="44"/>
        <v>0</v>
      </c>
      <c r="I175" s="144">
        <f t="shared" ca="1" si="44"/>
        <v>0</v>
      </c>
      <c r="J175" s="144">
        <f t="shared" ca="1" si="44"/>
        <v>0</v>
      </c>
      <c r="K175" s="144">
        <f t="shared" ca="1" si="44"/>
        <v>0</v>
      </c>
      <c r="L175" s="144">
        <f t="shared" ca="1" si="44"/>
        <v>0</v>
      </c>
      <c r="M175" s="144">
        <f t="shared" ca="1" si="44"/>
        <v>0</v>
      </c>
      <c r="N175" s="144">
        <f t="shared" ca="1" si="44"/>
        <v>0</v>
      </c>
      <c r="O175" s="144">
        <f t="shared" ca="1" si="44"/>
        <v>0</v>
      </c>
      <c r="P175" s="144">
        <f t="shared" ca="1" si="44"/>
        <v>0</v>
      </c>
      <c r="Q175" s="144">
        <f t="shared" ca="1" si="44"/>
        <v>0</v>
      </c>
      <c r="R175" s="144">
        <f t="shared" ca="1" si="44"/>
        <v>0</v>
      </c>
      <c r="S175" s="144">
        <f t="shared" ca="1" si="44"/>
        <v>0</v>
      </c>
      <c r="T175" s="144">
        <f t="shared" ca="1" si="44"/>
        <v>0</v>
      </c>
      <c r="U175" s="144">
        <f t="shared" ca="1" si="44"/>
        <v>0</v>
      </c>
      <c r="V175" s="144">
        <f t="shared" ca="1" si="44"/>
        <v>0</v>
      </c>
      <c r="W175" s="144">
        <f t="shared" ca="1" si="44"/>
        <v>0</v>
      </c>
      <c r="X175" s="144">
        <f t="shared" ca="1" si="44"/>
        <v>0</v>
      </c>
      <c r="Y175" s="144">
        <f t="shared" ca="1" si="44"/>
        <v>0</v>
      </c>
      <c r="Z175" s="144">
        <f t="shared" ca="1" si="44"/>
        <v>0</v>
      </c>
    </row>
    <row r="176" spans="1:26" outlineLevel="1">
      <c r="A176" s="113" t="str">
        <f>IF(ISBLANK('Input-Accounts'!A176),"",'Input-Accounts'!A176)</f>
        <v/>
      </c>
      <c r="B176" s="79" t="str">
        <f>IF(ISBLANK('Input-Accounts'!B176),"",'Input-Accounts'!B176)</f>
        <v/>
      </c>
      <c r="C176" s="113" t="str">
        <f>IF(ISBLANK('Input-Accounts'!C176),"",'Input-Accounts'!C176)</f>
        <v/>
      </c>
      <c r="D176" s="143"/>
      <c r="E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</row>
    <row r="177" spans="1:26">
      <c r="A177" s="113">
        <f>IF(ISBLANK('Input-Accounts'!A177),"",'Input-Accounts'!A177)</f>
        <v>151</v>
      </c>
      <c r="B177" s="127" t="str">
        <f>IF(ISBLANK('Input-Accounts'!B177),"",'Input-Accounts'!B177)</f>
        <v>Total Customer Accounts, Service, and Sales Expense</v>
      </c>
      <c r="C177" s="113" t="str">
        <f>IF(ISBLANK('Input-Accounts'!C177),"",'Input-Accounts'!C177)</f>
        <v/>
      </c>
      <c r="D177" s="143">
        <f ca="1">SUBTOTAL(9,D156:D175)</f>
        <v>0</v>
      </c>
      <c r="E177" s="143">
        <f ca="1">IFERROR(IF(D177="","",IF(D177=0,0,IF(ABS(D177-SUM($G177:$Z177))&lt;Check_Limit,0,1))),1)</f>
        <v>0</v>
      </c>
      <c r="F177" s="89"/>
      <c r="G177" s="143">
        <f t="shared" ref="G177:Z177" ca="1" si="45">SUBTOTAL(9,G156:G175)</f>
        <v>0</v>
      </c>
      <c r="H177" s="143">
        <f t="shared" ca="1" si="45"/>
        <v>0</v>
      </c>
      <c r="I177" s="143">
        <f t="shared" ca="1" si="45"/>
        <v>0</v>
      </c>
      <c r="J177" s="143">
        <f t="shared" ca="1" si="45"/>
        <v>0</v>
      </c>
      <c r="K177" s="143">
        <f t="shared" ca="1" si="45"/>
        <v>0</v>
      </c>
      <c r="L177" s="143">
        <f t="shared" ca="1" si="45"/>
        <v>0</v>
      </c>
      <c r="M177" s="143">
        <f t="shared" ca="1" si="45"/>
        <v>0</v>
      </c>
      <c r="N177" s="143">
        <f t="shared" ca="1" si="45"/>
        <v>0</v>
      </c>
      <c r="O177" s="143">
        <f t="shared" ca="1" si="45"/>
        <v>0</v>
      </c>
      <c r="P177" s="143">
        <f t="shared" ca="1" si="45"/>
        <v>0</v>
      </c>
      <c r="Q177" s="143">
        <f t="shared" ca="1" si="45"/>
        <v>0</v>
      </c>
      <c r="R177" s="143">
        <f t="shared" ca="1" si="45"/>
        <v>0</v>
      </c>
      <c r="S177" s="143">
        <f t="shared" ca="1" si="45"/>
        <v>0</v>
      </c>
      <c r="T177" s="143">
        <f t="shared" ca="1" si="45"/>
        <v>0</v>
      </c>
      <c r="U177" s="143">
        <f t="shared" ca="1" si="45"/>
        <v>0</v>
      </c>
      <c r="V177" s="143">
        <f t="shared" ca="1" si="45"/>
        <v>0</v>
      </c>
      <c r="W177" s="143">
        <f t="shared" ca="1" si="45"/>
        <v>0</v>
      </c>
      <c r="X177" s="143">
        <f t="shared" ca="1" si="45"/>
        <v>0</v>
      </c>
      <c r="Y177" s="143">
        <f t="shared" ca="1" si="45"/>
        <v>0</v>
      </c>
      <c r="Z177" s="143">
        <f t="shared" ca="1" si="45"/>
        <v>0</v>
      </c>
    </row>
    <row r="178" spans="1:26">
      <c r="A178" s="113" t="str">
        <f>IF(ISBLANK('Input-Accounts'!A178),"",'Input-Accounts'!A178)</f>
        <v/>
      </c>
      <c r="B178" s="127" t="str">
        <f>IF(ISBLANK('Input-Accounts'!B178),"",'Input-Accounts'!B178)</f>
        <v/>
      </c>
      <c r="C178" s="113" t="str">
        <f>IF(ISBLANK('Input-Accounts'!C178),"",'Input-Accounts'!C178)</f>
        <v/>
      </c>
      <c r="D178" s="144"/>
      <c r="E178" s="143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</row>
    <row r="179" spans="1:26">
      <c r="A179" s="113">
        <f>IF(ISBLANK('Input-Accounts'!A179),"",'Input-Accounts'!A179)</f>
        <v>152</v>
      </c>
      <c r="B179" s="127" t="str">
        <f>IF(ISBLANK('Input-Accounts'!B179),"",'Input-Accounts'!B179)</f>
        <v>Administrative and General Expenses</v>
      </c>
      <c r="C179" s="113" t="str">
        <f>IF(ISBLANK('Input-Accounts'!C179),"",'Input-Accounts'!C179)</f>
        <v/>
      </c>
      <c r="D179" s="143"/>
      <c r="E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</row>
    <row r="180" spans="1:26" outlineLevel="1">
      <c r="A180" s="113">
        <f>IF(ISBLANK('Input-Accounts'!A180),"",'Input-Accounts'!A180)</f>
        <v>153</v>
      </c>
      <c r="B180" s="17" t="str">
        <f>IF(ISBLANK('Input-Accounts'!B180),"",'Input-Accounts'!B180)</f>
        <v>Administrative and general salaries</v>
      </c>
      <c r="C180" s="113">
        <f>IF(ISBLANK('Input-Accounts'!C180),"",'Input-Accounts'!C180)</f>
        <v>920</v>
      </c>
      <c r="D180" s="143">
        <f t="shared" ref="D180:D190" ca="1" si="46">INDIRECT("Classification!"&amp;$D$5&amp;ROW())</f>
        <v>0</v>
      </c>
      <c r="E180" s="143">
        <f t="shared" ref="E180" ca="1" si="47">IFERROR(IF(D180="","",IF(D180=0,0,IF(ABS(D180-SUM($G180:$Z180))&lt;Check_Limit,0,1))),1)</f>
        <v>0</v>
      </c>
      <c r="F180" s="89" t="str" cm="1">
        <f t="array" aca="1" ref="F180" ca="1">IF(D180=0,"-",IF('Input-Accounts'!$E180&lt;&gt;0,'Input-Accounts'!$E180,INDEX('Input-Accounts'!$H180:$J180,,MATCH($F$6,'Input-Accounts'!$H$6:$J$6,0))))</f>
        <v>-</v>
      </c>
      <c r="G180" s="143">
        <f ca="1">IFERROR(INDEX(G$269:G$305,MATCH($F180,$B$269:$B$305,0))/INDEX($D$269:$D$305,MATCH($F180,$B$269:$B$305,0)),SUMIFS('Input-Ext Allocators'!D$8:D$63,'Input-Ext Allocators'!$B$8:$B$63,$F180))*$D180</f>
        <v>0</v>
      </c>
      <c r="H180" s="143">
        <f ca="1">IFERROR(INDEX(H$269:H$305,MATCH($F180,$B$269:$B$305,0))/INDEX($D$269:$D$305,MATCH($F180,$B$269:$B$305,0)),SUMIFS('Input-Ext Allocators'!E$8:E$63,'Input-Ext Allocators'!$B$8:$B$63,$F180))*$D180</f>
        <v>0</v>
      </c>
      <c r="I180" s="143">
        <f ca="1">IFERROR(INDEX(I$269:I$305,MATCH($F180,$B$269:$B$305,0))/INDEX($D$269:$D$305,MATCH($F180,$B$269:$B$305,0)),SUMIFS('Input-Ext Allocators'!F$8:F$63,'Input-Ext Allocators'!$B$8:$B$63,$F180))*$D180</f>
        <v>0</v>
      </c>
      <c r="J180" s="143">
        <f ca="1">IFERROR(INDEX(J$269:J$305,MATCH($F180,$B$269:$B$305,0))/INDEX($D$269:$D$305,MATCH($F180,$B$269:$B$305,0)),SUMIFS('Input-Ext Allocators'!G$8:G$63,'Input-Ext Allocators'!$B$8:$B$63,$F180))*$D180</f>
        <v>0</v>
      </c>
      <c r="K180" s="143">
        <f ca="1">IFERROR(INDEX(K$269:K$305,MATCH($F180,$B$269:$B$305,0))/INDEX($D$269:$D$305,MATCH($F180,$B$269:$B$305,0)),SUMIFS('Input-Ext Allocators'!H$8:H$63,'Input-Ext Allocators'!$B$8:$B$63,$F180))*$D180</f>
        <v>0</v>
      </c>
      <c r="L180" s="143">
        <f ca="1">IFERROR(INDEX(L$269:L$305,MATCH($F180,$B$269:$B$305,0))/INDEX($D$269:$D$305,MATCH($F180,$B$269:$B$305,0)),SUMIFS('Input-Ext Allocators'!I$8:I$63,'Input-Ext Allocators'!$B$8:$B$63,$F180))*$D180</f>
        <v>0</v>
      </c>
      <c r="M180" s="143">
        <f ca="1">IFERROR(INDEX(M$269:M$305,MATCH($F180,$B$269:$B$305,0))/INDEX($D$269:$D$305,MATCH($F180,$B$269:$B$305,0)),SUMIFS('Input-Ext Allocators'!J$8:J$63,'Input-Ext Allocators'!$B$8:$B$63,$F180))*$D180</f>
        <v>0</v>
      </c>
      <c r="N180" s="143">
        <f ca="1">IFERROR(INDEX(N$269:N$305,MATCH($F180,$B$269:$B$305,0))/INDEX($D$269:$D$305,MATCH($F180,$B$269:$B$305,0)),SUMIFS('Input-Ext Allocators'!K$8:K$63,'Input-Ext Allocators'!$B$8:$B$63,$F180))*$D180</f>
        <v>0</v>
      </c>
      <c r="O180" s="143">
        <f ca="1">IFERROR(INDEX(O$269:O$305,MATCH($F180,$B$269:$B$305,0))/INDEX($D$269:$D$305,MATCH($F180,$B$269:$B$305,0)),SUMIFS('Input-Ext Allocators'!L$8:L$63,'Input-Ext Allocators'!$B$8:$B$63,$F180))*$D180</f>
        <v>0</v>
      </c>
      <c r="P180" s="143">
        <f ca="1">IFERROR(INDEX(P$269:P$305,MATCH($F180,$B$269:$B$305,0))/INDEX($D$269:$D$305,MATCH($F180,$B$269:$B$305,0)),SUMIFS('Input-Ext Allocators'!M$8:M$63,'Input-Ext Allocators'!$B$8:$B$63,$F180))*$D180</f>
        <v>0</v>
      </c>
      <c r="Q180" s="143">
        <f ca="1">IFERROR(INDEX(Q$269:Q$305,MATCH($F180,$B$269:$B$305,0))/INDEX($D$269:$D$305,MATCH($F180,$B$269:$B$305,0)),SUMIFS('Input-Ext Allocators'!N$8:N$63,'Input-Ext Allocators'!$B$8:$B$63,$F180))*$D180</f>
        <v>0</v>
      </c>
      <c r="R180" s="143">
        <f ca="1">IFERROR(INDEX(R$269:R$305,MATCH($F180,$B$269:$B$305,0))/INDEX($D$269:$D$305,MATCH($F180,$B$269:$B$305,0)),SUMIFS('Input-Ext Allocators'!O$8:O$63,'Input-Ext Allocators'!$B$8:$B$63,$F180))*$D180</f>
        <v>0</v>
      </c>
      <c r="S180" s="143">
        <f ca="1">IFERROR(INDEX(S$269:S$305,MATCH($F180,$B$269:$B$305,0))/INDEX($D$269:$D$305,MATCH($F180,$B$269:$B$305,0)),SUMIFS('Input-Ext Allocators'!P$8:P$63,'Input-Ext Allocators'!$B$8:$B$63,$F180))*$D180</f>
        <v>0</v>
      </c>
      <c r="T180" s="143">
        <f ca="1">IFERROR(INDEX(T$269:T$305,MATCH($F180,$B$269:$B$305,0))/INDEX($D$269:$D$305,MATCH($F180,$B$269:$B$305,0)),SUMIFS('Input-Ext Allocators'!Q$8:Q$63,'Input-Ext Allocators'!$B$8:$B$63,$F180))*$D180</f>
        <v>0</v>
      </c>
      <c r="U180" s="143">
        <f ca="1">IFERROR(INDEX(U$269:U$305,MATCH($F180,$B$269:$B$305,0))/INDEX($D$269:$D$305,MATCH($F180,$B$269:$B$305,0)),SUMIFS('Input-Ext Allocators'!R$8:R$63,'Input-Ext Allocators'!$B$8:$B$63,$F180))*$D180</f>
        <v>0</v>
      </c>
      <c r="V180" s="143">
        <f ca="1">IFERROR(INDEX(V$269:V$305,MATCH($F180,$B$269:$B$305,0))/INDEX($D$269:$D$305,MATCH($F180,$B$269:$B$305,0)),SUMIFS('Input-Ext Allocators'!S$8:S$63,'Input-Ext Allocators'!$B$8:$B$63,$F180))*$D180</f>
        <v>0</v>
      </c>
      <c r="W180" s="143">
        <f ca="1">IFERROR(INDEX(W$269:W$305,MATCH($F180,$B$269:$B$305,0))/INDEX($D$269:$D$305,MATCH($F180,$B$269:$B$305,0)),SUMIFS('Input-Ext Allocators'!T$8:T$63,'Input-Ext Allocators'!$B$8:$B$63,$F180))*$D180</f>
        <v>0</v>
      </c>
      <c r="X180" s="143">
        <f ca="1">IFERROR(INDEX(X$269:X$305,MATCH($F180,$B$269:$B$305,0))/INDEX($D$269:$D$305,MATCH($F180,$B$269:$B$305,0)),SUMIFS('Input-Ext Allocators'!U$8:U$63,'Input-Ext Allocators'!$B$8:$B$63,$F180))*$D180</f>
        <v>0</v>
      </c>
      <c r="Y180" s="143">
        <f ca="1">IFERROR(INDEX(Y$269:Y$305,MATCH($F180,$B$269:$B$305,0))/INDEX($D$269:$D$305,MATCH($F180,$B$269:$B$305,0)),SUMIFS('Input-Ext Allocators'!V$8:V$63,'Input-Ext Allocators'!$B$8:$B$63,$F180))*$D180</f>
        <v>0</v>
      </c>
      <c r="Z180" s="143">
        <f ca="1">IFERROR(INDEX(Z$269:Z$305,MATCH($F180,$B$269:$B$305,0))/INDEX($D$269:$D$305,MATCH($F180,$B$269:$B$305,0)),SUMIFS('Input-Ext Allocators'!W$8:W$63,'Input-Ext Allocators'!$B$8:$B$63,$F180))*$D180</f>
        <v>0</v>
      </c>
    </row>
    <row r="181" spans="1:26" outlineLevel="1">
      <c r="A181" s="113">
        <f>IF(ISBLANK('Input-Accounts'!A181),"",'Input-Accounts'!A181)</f>
        <v>154</v>
      </c>
      <c r="B181" s="17" t="str">
        <f>IF(ISBLANK('Input-Accounts'!B181),"",'Input-Accounts'!B181)</f>
        <v>Office supplies and expenses</v>
      </c>
      <c r="C181" s="113">
        <f>IF(ISBLANK('Input-Accounts'!C181),"",'Input-Accounts'!C181)</f>
        <v>921</v>
      </c>
      <c r="D181" s="143">
        <f t="shared" ca="1" si="46"/>
        <v>0</v>
      </c>
      <c r="E181" s="143">
        <f t="shared" ref="E181:E190" ca="1" si="48">IFERROR(IF(D181="","",IF(D181=0,0,IF(ABS(D181-SUM($G181:$Z181))&lt;Check_Limit,0,1))),1)</f>
        <v>0</v>
      </c>
      <c r="F181" s="89" t="str" cm="1">
        <f t="array" aca="1" ref="F181" ca="1">IF(D181=0,"-",IF('Input-Accounts'!$E181&lt;&gt;0,'Input-Accounts'!$E181,INDEX('Input-Accounts'!$H181:$J181,,MATCH($F$6,'Input-Accounts'!$H$6:$J$6,0))))</f>
        <v>-</v>
      </c>
      <c r="G181" s="143">
        <f ca="1">IFERROR(INDEX(G$269:G$305,MATCH($F181,$B$269:$B$305,0))/INDEX($D$269:$D$305,MATCH($F181,$B$269:$B$305,0)),SUMIFS('Input-Ext Allocators'!D$8:D$63,'Input-Ext Allocators'!$B$8:$B$63,$F181))*$D181</f>
        <v>0</v>
      </c>
      <c r="H181" s="143">
        <f ca="1">IFERROR(INDEX(H$269:H$305,MATCH($F181,$B$269:$B$305,0))/INDEX($D$269:$D$305,MATCH($F181,$B$269:$B$305,0)),SUMIFS('Input-Ext Allocators'!E$8:E$63,'Input-Ext Allocators'!$B$8:$B$63,$F181))*$D181</f>
        <v>0</v>
      </c>
      <c r="I181" s="143">
        <f ca="1">IFERROR(INDEX(I$269:I$305,MATCH($F181,$B$269:$B$305,0))/INDEX($D$269:$D$305,MATCH($F181,$B$269:$B$305,0)),SUMIFS('Input-Ext Allocators'!F$8:F$63,'Input-Ext Allocators'!$B$8:$B$63,$F181))*$D181</f>
        <v>0</v>
      </c>
      <c r="J181" s="143">
        <f ca="1">IFERROR(INDEX(J$269:J$305,MATCH($F181,$B$269:$B$305,0))/INDEX($D$269:$D$305,MATCH($F181,$B$269:$B$305,0)),SUMIFS('Input-Ext Allocators'!G$8:G$63,'Input-Ext Allocators'!$B$8:$B$63,$F181))*$D181</f>
        <v>0</v>
      </c>
      <c r="K181" s="143">
        <f ca="1">IFERROR(INDEX(K$269:K$305,MATCH($F181,$B$269:$B$305,0))/INDEX($D$269:$D$305,MATCH($F181,$B$269:$B$305,0)),SUMIFS('Input-Ext Allocators'!H$8:H$63,'Input-Ext Allocators'!$B$8:$B$63,$F181))*$D181</f>
        <v>0</v>
      </c>
      <c r="L181" s="143">
        <f ca="1">IFERROR(INDEX(L$269:L$305,MATCH($F181,$B$269:$B$305,0))/INDEX($D$269:$D$305,MATCH($F181,$B$269:$B$305,0)),SUMIFS('Input-Ext Allocators'!I$8:I$63,'Input-Ext Allocators'!$B$8:$B$63,$F181))*$D181</f>
        <v>0</v>
      </c>
      <c r="M181" s="143">
        <f ca="1">IFERROR(INDEX(M$269:M$305,MATCH($F181,$B$269:$B$305,0))/INDEX($D$269:$D$305,MATCH($F181,$B$269:$B$305,0)),SUMIFS('Input-Ext Allocators'!J$8:J$63,'Input-Ext Allocators'!$B$8:$B$63,$F181))*$D181</f>
        <v>0</v>
      </c>
      <c r="N181" s="143">
        <f ca="1">IFERROR(INDEX(N$269:N$305,MATCH($F181,$B$269:$B$305,0))/INDEX($D$269:$D$305,MATCH($F181,$B$269:$B$305,0)),SUMIFS('Input-Ext Allocators'!K$8:K$63,'Input-Ext Allocators'!$B$8:$B$63,$F181))*$D181</f>
        <v>0</v>
      </c>
      <c r="O181" s="143">
        <f ca="1">IFERROR(INDEX(O$269:O$305,MATCH($F181,$B$269:$B$305,0))/INDEX($D$269:$D$305,MATCH($F181,$B$269:$B$305,0)),SUMIFS('Input-Ext Allocators'!L$8:L$63,'Input-Ext Allocators'!$B$8:$B$63,$F181))*$D181</f>
        <v>0</v>
      </c>
      <c r="P181" s="143">
        <f ca="1">IFERROR(INDEX(P$269:P$305,MATCH($F181,$B$269:$B$305,0))/INDEX($D$269:$D$305,MATCH($F181,$B$269:$B$305,0)),SUMIFS('Input-Ext Allocators'!M$8:M$63,'Input-Ext Allocators'!$B$8:$B$63,$F181))*$D181</f>
        <v>0</v>
      </c>
      <c r="Q181" s="143">
        <f ca="1">IFERROR(INDEX(Q$269:Q$305,MATCH($F181,$B$269:$B$305,0))/INDEX($D$269:$D$305,MATCH($F181,$B$269:$B$305,0)),SUMIFS('Input-Ext Allocators'!N$8:N$63,'Input-Ext Allocators'!$B$8:$B$63,$F181))*$D181</f>
        <v>0</v>
      </c>
      <c r="R181" s="143">
        <f ca="1">IFERROR(INDEX(R$269:R$305,MATCH($F181,$B$269:$B$305,0))/INDEX($D$269:$D$305,MATCH($F181,$B$269:$B$305,0)),SUMIFS('Input-Ext Allocators'!O$8:O$63,'Input-Ext Allocators'!$B$8:$B$63,$F181))*$D181</f>
        <v>0</v>
      </c>
      <c r="S181" s="143">
        <f ca="1">IFERROR(INDEX(S$269:S$305,MATCH($F181,$B$269:$B$305,0))/INDEX($D$269:$D$305,MATCH($F181,$B$269:$B$305,0)),SUMIFS('Input-Ext Allocators'!P$8:P$63,'Input-Ext Allocators'!$B$8:$B$63,$F181))*$D181</f>
        <v>0</v>
      </c>
      <c r="T181" s="143">
        <f ca="1">IFERROR(INDEX(T$269:T$305,MATCH($F181,$B$269:$B$305,0))/INDEX($D$269:$D$305,MATCH($F181,$B$269:$B$305,0)),SUMIFS('Input-Ext Allocators'!Q$8:Q$63,'Input-Ext Allocators'!$B$8:$B$63,$F181))*$D181</f>
        <v>0</v>
      </c>
      <c r="U181" s="143">
        <f ca="1">IFERROR(INDEX(U$269:U$305,MATCH($F181,$B$269:$B$305,0))/INDEX($D$269:$D$305,MATCH($F181,$B$269:$B$305,0)),SUMIFS('Input-Ext Allocators'!R$8:R$63,'Input-Ext Allocators'!$B$8:$B$63,$F181))*$D181</f>
        <v>0</v>
      </c>
      <c r="V181" s="143">
        <f ca="1">IFERROR(INDEX(V$269:V$305,MATCH($F181,$B$269:$B$305,0))/INDEX($D$269:$D$305,MATCH($F181,$B$269:$B$305,0)),SUMIFS('Input-Ext Allocators'!S$8:S$63,'Input-Ext Allocators'!$B$8:$B$63,$F181))*$D181</f>
        <v>0</v>
      </c>
      <c r="W181" s="143">
        <f ca="1">IFERROR(INDEX(W$269:W$305,MATCH($F181,$B$269:$B$305,0))/INDEX($D$269:$D$305,MATCH($F181,$B$269:$B$305,0)),SUMIFS('Input-Ext Allocators'!T$8:T$63,'Input-Ext Allocators'!$B$8:$B$63,$F181))*$D181</f>
        <v>0</v>
      </c>
      <c r="X181" s="143">
        <f ca="1">IFERROR(INDEX(X$269:X$305,MATCH($F181,$B$269:$B$305,0))/INDEX($D$269:$D$305,MATCH($F181,$B$269:$B$305,0)),SUMIFS('Input-Ext Allocators'!U$8:U$63,'Input-Ext Allocators'!$B$8:$B$63,$F181))*$D181</f>
        <v>0</v>
      </c>
      <c r="Y181" s="143">
        <f ca="1">IFERROR(INDEX(Y$269:Y$305,MATCH($F181,$B$269:$B$305,0))/INDEX($D$269:$D$305,MATCH($F181,$B$269:$B$305,0)),SUMIFS('Input-Ext Allocators'!V$8:V$63,'Input-Ext Allocators'!$B$8:$B$63,$F181))*$D181</f>
        <v>0</v>
      </c>
      <c r="Z181" s="143">
        <f ca="1">IFERROR(INDEX(Z$269:Z$305,MATCH($F181,$B$269:$B$305,0))/INDEX($D$269:$D$305,MATCH($F181,$B$269:$B$305,0)),SUMIFS('Input-Ext Allocators'!W$8:W$63,'Input-Ext Allocators'!$B$8:$B$63,$F181))*$D181</f>
        <v>0</v>
      </c>
    </row>
    <row r="182" spans="1:26" outlineLevel="1">
      <c r="A182" s="113">
        <f>IF(ISBLANK('Input-Accounts'!A182),"",'Input-Accounts'!A182)</f>
        <v>155</v>
      </c>
      <c r="B182" s="17" t="str">
        <f>IF(ISBLANK('Input-Accounts'!B182),"",'Input-Accounts'!B182)</f>
        <v>Outside services employed</v>
      </c>
      <c r="C182" s="113">
        <f>IF(ISBLANK('Input-Accounts'!C182),"",'Input-Accounts'!C182)</f>
        <v>923</v>
      </c>
      <c r="D182" s="143">
        <f t="shared" ca="1" si="46"/>
        <v>0</v>
      </c>
      <c r="E182" s="143">
        <f t="shared" ca="1" si="48"/>
        <v>0</v>
      </c>
      <c r="F182" s="89" t="str" cm="1">
        <f t="array" aca="1" ref="F182" ca="1">IF(D182=0,"-",IF('Input-Accounts'!$E182&lt;&gt;0,'Input-Accounts'!$E182,INDEX('Input-Accounts'!$H182:$J182,,MATCH($F$6,'Input-Accounts'!$H$6:$J$6,0))))</f>
        <v>-</v>
      </c>
      <c r="G182" s="143">
        <f ca="1">IFERROR(INDEX(G$269:G$305,MATCH($F182,$B$269:$B$305,0))/INDEX($D$269:$D$305,MATCH($F182,$B$269:$B$305,0)),SUMIFS('Input-Ext Allocators'!D$8:D$63,'Input-Ext Allocators'!$B$8:$B$63,$F182))*$D182</f>
        <v>0</v>
      </c>
      <c r="H182" s="143">
        <f ca="1">IFERROR(INDEX(H$269:H$305,MATCH($F182,$B$269:$B$305,0))/INDEX($D$269:$D$305,MATCH($F182,$B$269:$B$305,0)),SUMIFS('Input-Ext Allocators'!E$8:E$63,'Input-Ext Allocators'!$B$8:$B$63,$F182))*$D182</f>
        <v>0</v>
      </c>
      <c r="I182" s="143">
        <f ca="1">IFERROR(INDEX(I$269:I$305,MATCH($F182,$B$269:$B$305,0))/INDEX($D$269:$D$305,MATCH($F182,$B$269:$B$305,0)),SUMIFS('Input-Ext Allocators'!F$8:F$63,'Input-Ext Allocators'!$B$8:$B$63,$F182))*$D182</f>
        <v>0</v>
      </c>
      <c r="J182" s="143">
        <f ca="1">IFERROR(INDEX(J$269:J$305,MATCH($F182,$B$269:$B$305,0))/INDEX($D$269:$D$305,MATCH($F182,$B$269:$B$305,0)),SUMIFS('Input-Ext Allocators'!G$8:G$63,'Input-Ext Allocators'!$B$8:$B$63,$F182))*$D182</f>
        <v>0</v>
      </c>
      <c r="K182" s="143">
        <f ca="1">IFERROR(INDEX(K$269:K$305,MATCH($F182,$B$269:$B$305,0))/INDEX($D$269:$D$305,MATCH($F182,$B$269:$B$305,0)),SUMIFS('Input-Ext Allocators'!H$8:H$63,'Input-Ext Allocators'!$B$8:$B$63,$F182))*$D182</f>
        <v>0</v>
      </c>
      <c r="L182" s="143">
        <f ca="1">IFERROR(INDEX(L$269:L$305,MATCH($F182,$B$269:$B$305,0))/INDEX($D$269:$D$305,MATCH($F182,$B$269:$B$305,0)),SUMIFS('Input-Ext Allocators'!I$8:I$63,'Input-Ext Allocators'!$B$8:$B$63,$F182))*$D182</f>
        <v>0</v>
      </c>
      <c r="M182" s="143">
        <f ca="1">IFERROR(INDEX(M$269:M$305,MATCH($F182,$B$269:$B$305,0))/INDEX($D$269:$D$305,MATCH($F182,$B$269:$B$305,0)),SUMIFS('Input-Ext Allocators'!J$8:J$63,'Input-Ext Allocators'!$B$8:$B$63,$F182))*$D182</f>
        <v>0</v>
      </c>
      <c r="N182" s="143">
        <f ca="1">IFERROR(INDEX(N$269:N$305,MATCH($F182,$B$269:$B$305,0))/INDEX($D$269:$D$305,MATCH($F182,$B$269:$B$305,0)),SUMIFS('Input-Ext Allocators'!K$8:K$63,'Input-Ext Allocators'!$B$8:$B$63,$F182))*$D182</f>
        <v>0</v>
      </c>
      <c r="O182" s="143">
        <f ca="1">IFERROR(INDEX(O$269:O$305,MATCH($F182,$B$269:$B$305,0))/INDEX($D$269:$D$305,MATCH($F182,$B$269:$B$305,0)),SUMIFS('Input-Ext Allocators'!L$8:L$63,'Input-Ext Allocators'!$B$8:$B$63,$F182))*$D182</f>
        <v>0</v>
      </c>
      <c r="P182" s="143">
        <f ca="1">IFERROR(INDEX(P$269:P$305,MATCH($F182,$B$269:$B$305,0))/INDEX($D$269:$D$305,MATCH($F182,$B$269:$B$305,0)),SUMIFS('Input-Ext Allocators'!M$8:M$63,'Input-Ext Allocators'!$B$8:$B$63,$F182))*$D182</f>
        <v>0</v>
      </c>
      <c r="Q182" s="143">
        <f ca="1">IFERROR(INDEX(Q$269:Q$305,MATCH($F182,$B$269:$B$305,0))/INDEX($D$269:$D$305,MATCH($F182,$B$269:$B$305,0)),SUMIFS('Input-Ext Allocators'!N$8:N$63,'Input-Ext Allocators'!$B$8:$B$63,$F182))*$D182</f>
        <v>0</v>
      </c>
      <c r="R182" s="143">
        <f ca="1">IFERROR(INDEX(R$269:R$305,MATCH($F182,$B$269:$B$305,0))/INDEX($D$269:$D$305,MATCH($F182,$B$269:$B$305,0)),SUMIFS('Input-Ext Allocators'!O$8:O$63,'Input-Ext Allocators'!$B$8:$B$63,$F182))*$D182</f>
        <v>0</v>
      </c>
      <c r="S182" s="143">
        <f ca="1">IFERROR(INDEX(S$269:S$305,MATCH($F182,$B$269:$B$305,0))/INDEX($D$269:$D$305,MATCH($F182,$B$269:$B$305,0)),SUMIFS('Input-Ext Allocators'!P$8:P$63,'Input-Ext Allocators'!$B$8:$B$63,$F182))*$D182</f>
        <v>0</v>
      </c>
      <c r="T182" s="143">
        <f ca="1">IFERROR(INDEX(T$269:T$305,MATCH($F182,$B$269:$B$305,0))/INDEX($D$269:$D$305,MATCH($F182,$B$269:$B$305,0)),SUMIFS('Input-Ext Allocators'!Q$8:Q$63,'Input-Ext Allocators'!$B$8:$B$63,$F182))*$D182</f>
        <v>0</v>
      </c>
      <c r="U182" s="143">
        <f ca="1">IFERROR(INDEX(U$269:U$305,MATCH($F182,$B$269:$B$305,0))/INDEX($D$269:$D$305,MATCH($F182,$B$269:$B$305,0)),SUMIFS('Input-Ext Allocators'!R$8:R$63,'Input-Ext Allocators'!$B$8:$B$63,$F182))*$D182</f>
        <v>0</v>
      </c>
      <c r="V182" s="143">
        <f ca="1">IFERROR(INDEX(V$269:V$305,MATCH($F182,$B$269:$B$305,0))/INDEX($D$269:$D$305,MATCH($F182,$B$269:$B$305,0)),SUMIFS('Input-Ext Allocators'!S$8:S$63,'Input-Ext Allocators'!$B$8:$B$63,$F182))*$D182</f>
        <v>0</v>
      </c>
      <c r="W182" s="143">
        <f ca="1">IFERROR(INDEX(W$269:W$305,MATCH($F182,$B$269:$B$305,0))/INDEX($D$269:$D$305,MATCH($F182,$B$269:$B$305,0)),SUMIFS('Input-Ext Allocators'!T$8:T$63,'Input-Ext Allocators'!$B$8:$B$63,$F182))*$D182</f>
        <v>0</v>
      </c>
      <c r="X182" s="143">
        <f ca="1">IFERROR(INDEX(X$269:X$305,MATCH($F182,$B$269:$B$305,0))/INDEX($D$269:$D$305,MATCH($F182,$B$269:$B$305,0)),SUMIFS('Input-Ext Allocators'!U$8:U$63,'Input-Ext Allocators'!$B$8:$B$63,$F182))*$D182</f>
        <v>0</v>
      </c>
      <c r="Y182" s="143">
        <f ca="1">IFERROR(INDEX(Y$269:Y$305,MATCH($F182,$B$269:$B$305,0))/INDEX($D$269:$D$305,MATCH($F182,$B$269:$B$305,0)),SUMIFS('Input-Ext Allocators'!V$8:V$63,'Input-Ext Allocators'!$B$8:$B$63,$F182))*$D182</f>
        <v>0</v>
      </c>
      <c r="Z182" s="143">
        <f ca="1">IFERROR(INDEX(Z$269:Z$305,MATCH($F182,$B$269:$B$305,0))/INDEX($D$269:$D$305,MATCH($F182,$B$269:$B$305,0)),SUMIFS('Input-Ext Allocators'!W$8:W$63,'Input-Ext Allocators'!$B$8:$B$63,$F182))*$D182</f>
        <v>0</v>
      </c>
    </row>
    <row r="183" spans="1:26" outlineLevel="1">
      <c r="A183" s="113">
        <f>IF(B183="","",COUNTA(B$8:B183))</f>
        <v>176</v>
      </c>
      <c r="B183" s="17" t="str">
        <f>IF(ISBLANK('Input-Accounts'!B183),"",'Input-Accounts'!B183)</f>
        <v>Property insurance</v>
      </c>
      <c r="C183" s="113">
        <f>IF(ISBLANK('Input-Accounts'!C183),"",'Input-Accounts'!C183)</f>
        <v>924</v>
      </c>
      <c r="D183" s="143">
        <f t="shared" ca="1" si="46"/>
        <v>0</v>
      </c>
      <c r="E183" s="143">
        <f t="shared" ca="1" si="48"/>
        <v>0</v>
      </c>
      <c r="F183" s="89" t="str" cm="1">
        <f t="array" aca="1" ref="F183" ca="1">IF(D183=0,"-",IF('Input-Accounts'!$E183&lt;&gt;0,'Input-Accounts'!$E183,INDEX('Input-Accounts'!$H183:$J183,,MATCH($F$6,'Input-Accounts'!$H$6:$J$6,0))))</f>
        <v>-</v>
      </c>
      <c r="G183" s="143">
        <f ca="1">IFERROR(INDEX(G$269:G$305,MATCH($F183,$B$269:$B$305,0))/INDEX($D$269:$D$305,MATCH($F183,$B$269:$B$305,0)),SUMIFS('Input-Ext Allocators'!D$8:D$63,'Input-Ext Allocators'!$B$8:$B$63,$F183))*$D183</f>
        <v>0</v>
      </c>
      <c r="H183" s="143">
        <f ca="1">IFERROR(INDEX(H$269:H$305,MATCH($F183,$B$269:$B$305,0))/INDEX($D$269:$D$305,MATCH($F183,$B$269:$B$305,0)),SUMIFS('Input-Ext Allocators'!E$8:E$63,'Input-Ext Allocators'!$B$8:$B$63,$F183))*$D183</f>
        <v>0</v>
      </c>
      <c r="I183" s="143">
        <f ca="1">IFERROR(INDEX(I$269:I$305,MATCH($F183,$B$269:$B$305,0))/INDEX($D$269:$D$305,MATCH($F183,$B$269:$B$305,0)),SUMIFS('Input-Ext Allocators'!F$8:F$63,'Input-Ext Allocators'!$B$8:$B$63,$F183))*$D183</f>
        <v>0</v>
      </c>
      <c r="J183" s="143">
        <f ca="1">IFERROR(INDEX(J$269:J$305,MATCH($F183,$B$269:$B$305,0))/INDEX($D$269:$D$305,MATCH($F183,$B$269:$B$305,0)),SUMIFS('Input-Ext Allocators'!G$8:G$63,'Input-Ext Allocators'!$B$8:$B$63,$F183))*$D183</f>
        <v>0</v>
      </c>
      <c r="K183" s="143">
        <f ca="1">IFERROR(INDEX(K$269:K$305,MATCH($F183,$B$269:$B$305,0))/INDEX($D$269:$D$305,MATCH($F183,$B$269:$B$305,0)),SUMIFS('Input-Ext Allocators'!H$8:H$63,'Input-Ext Allocators'!$B$8:$B$63,$F183))*$D183</f>
        <v>0</v>
      </c>
      <c r="L183" s="143">
        <f ca="1">IFERROR(INDEX(L$269:L$305,MATCH($F183,$B$269:$B$305,0))/INDEX($D$269:$D$305,MATCH($F183,$B$269:$B$305,0)),SUMIFS('Input-Ext Allocators'!I$8:I$63,'Input-Ext Allocators'!$B$8:$B$63,$F183))*$D183</f>
        <v>0</v>
      </c>
      <c r="M183" s="143">
        <f ca="1">IFERROR(INDEX(M$269:M$305,MATCH($F183,$B$269:$B$305,0))/INDEX($D$269:$D$305,MATCH($F183,$B$269:$B$305,0)),SUMIFS('Input-Ext Allocators'!J$8:J$63,'Input-Ext Allocators'!$B$8:$B$63,$F183))*$D183</f>
        <v>0</v>
      </c>
      <c r="N183" s="143">
        <f ca="1">IFERROR(INDEX(N$269:N$305,MATCH($F183,$B$269:$B$305,0))/INDEX($D$269:$D$305,MATCH($F183,$B$269:$B$305,0)),SUMIFS('Input-Ext Allocators'!K$8:K$63,'Input-Ext Allocators'!$B$8:$B$63,$F183))*$D183</f>
        <v>0</v>
      </c>
      <c r="O183" s="143">
        <f ca="1">IFERROR(INDEX(O$269:O$305,MATCH($F183,$B$269:$B$305,0))/INDEX($D$269:$D$305,MATCH($F183,$B$269:$B$305,0)),SUMIFS('Input-Ext Allocators'!L$8:L$63,'Input-Ext Allocators'!$B$8:$B$63,$F183))*$D183</f>
        <v>0</v>
      </c>
      <c r="P183" s="143">
        <f ca="1">IFERROR(INDEX(P$269:P$305,MATCH($F183,$B$269:$B$305,0))/INDEX($D$269:$D$305,MATCH($F183,$B$269:$B$305,0)),SUMIFS('Input-Ext Allocators'!M$8:M$63,'Input-Ext Allocators'!$B$8:$B$63,$F183))*$D183</f>
        <v>0</v>
      </c>
      <c r="Q183" s="143">
        <f ca="1">IFERROR(INDEX(Q$269:Q$305,MATCH($F183,$B$269:$B$305,0))/INDEX($D$269:$D$305,MATCH($F183,$B$269:$B$305,0)),SUMIFS('Input-Ext Allocators'!N$8:N$63,'Input-Ext Allocators'!$B$8:$B$63,$F183))*$D183</f>
        <v>0</v>
      </c>
      <c r="R183" s="143">
        <f ca="1">IFERROR(INDEX(R$269:R$305,MATCH($F183,$B$269:$B$305,0))/INDEX($D$269:$D$305,MATCH($F183,$B$269:$B$305,0)),SUMIFS('Input-Ext Allocators'!O$8:O$63,'Input-Ext Allocators'!$B$8:$B$63,$F183))*$D183</f>
        <v>0</v>
      </c>
      <c r="S183" s="143">
        <f ca="1">IFERROR(INDEX(S$269:S$305,MATCH($F183,$B$269:$B$305,0))/INDEX($D$269:$D$305,MATCH($F183,$B$269:$B$305,0)),SUMIFS('Input-Ext Allocators'!P$8:P$63,'Input-Ext Allocators'!$B$8:$B$63,$F183))*$D183</f>
        <v>0</v>
      </c>
      <c r="T183" s="143">
        <f ca="1">IFERROR(INDEX(T$269:T$305,MATCH($F183,$B$269:$B$305,0))/INDEX($D$269:$D$305,MATCH($F183,$B$269:$B$305,0)),SUMIFS('Input-Ext Allocators'!Q$8:Q$63,'Input-Ext Allocators'!$B$8:$B$63,$F183))*$D183</f>
        <v>0</v>
      </c>
      <c r="U183" s="143">
        <f ca="1">IFERROR(INDEX(U$269:U$305,MATCH($F183,$B$269:$B$305,0))/INDEX($D$269:$D$305,MATCH($F183,$B$269:$B$305,0)),SUMIFS('Input-Ext Allocators'!R$8:R$63,'Input-Ext Allocators'!$B$8:$B$63,$F183))*$D183</f>
        <v>0</v>
      </c>
      <c r="V183" s="143">
        <f ca="1">IFERROR(INDEX(V$269:V$305,MATCH($F183,$B$269:$B$305,0))/INDEX($D$269:$D$305,MATCH($F183,$B$269:$B$305,0)),SUMIFS('Input-Ext Allocators'!S$8:S$63,'Input-Ext Allocators'!$B$8:$B$63,$F183))*$D183</f>
        <v>0</v>
      </c>
      <c r="W183" s="143">
        <f ca="1">IFERROR(INDEX(W$269:W$305,MATCH($F183,$B$269:$B$305,0))/INDEX($D$269:$D$305,MATCH($F183,$B$269:$B$305,0)),SUMIFS('Input-Ext Allocators'!T$8:T$63,'Input-Ext Allocators'!$B$8:$B$63,$F183))*$D183</f>
        <v>0</v>
      </c>
      <c r="X183" s="143">
        <f ca="1">IFERROR(INDEX(X$269:X$305,MATCH($F183,$B$269:$B$305,0))/INDEX($D$269:$D$305,MATCH($F183,$B$269:$B$305,0)),SUMIFS('Input-Ext Allocators'!U$8:U$63,'Input-Ext Allocators'!$B$8:$B$63,$F183))*$D183</f>
        <v>0</v>
      </c>
      <c r="Y183" s="143">
        <f ca="1">IFERROR(INDEX(Y$269:Y$305,MATCH($F183,$B$269:$B$305,0))/INDEX($D$269:$D$305,MATCH($F183,$B$269:$B$305,0)),SUMIFS('Input-Ext Allocators'!V$8:V$63,'Input-Ext Allocators'!$B$8:$B$63,$F183))*$D183</f>
        <v>0</v>
      </c>
      <c r="Z183" s="143">
        <f ca="1">IFERROR(INDEX(Z$269:Z$305,MATCH($F183,$B$269:$B$305,0))/INDEX($D$269:$D$305,MATCH($F183,$B$269:$B$305,0)),SUMIFS('Input-Ext Allocators'!W$8:W$63,'Input-Ext Allocators'!$B$8:$B$63,$F183))*$D183</f>
        <v>0</v>
      </c>
    </row>
    <row r="184" spans="1:26" outlineLevel="1">
      <c r="A184" s="113">
        <f>IF(ISBLANK('Input-Accounts'!A184),"",'Input-Accounts'!A184)</f>
        <v>157</v>
      </c>
      <c r="B184" s="17" t="str">
        <f>IF(ISBLANK('Input-Accounts'!B184),"",'Input-Accounts'!B184)</f>
        <v>Injuries and damages</v>
      </c>
      <c r="C184" s="113">
        <f>IF(ISBLANK('Input-Accounts'!C184),"",'Input-Accounts'!C184)</f>
        <v>925</v>
      </c>
      <c r="D184" s="143">
        <f t="shared" ca="1" si="46"/>
        <v>0</v>
      </c>
      <c r="E184" s="143">
        <f t="shared" ca="1" si="48"/>
        <v>0</v>
      </c>
      <c r="F184" s="89" t="str" cm="1">
        <f t="array" aca="1" ref="F184" ca="1">IF(D184=0,"-",IF('Input-Accounts'!$E184&lt;&gt;0,'Input-Accounts'!$E184,INDEX('Input-Accounts'!$H184:$J184,,MATCH($F$6,'Input-Accounts'!$H$6:$J$6,0))))</f>
        <v>-</v>
      </c>
      <c r="G184" s="143">
        <f ca="1">IFERROR(INDEX(G$269:G$305,MATCH($F184,$B$269:$B$305,0))/INDEX($D$269:$D$305,MATCH($F184,$B$269:$B$305,0)),SUMIFS('Input-Ext Allocators'!D$8:D$63,'Input-Ext Allocators'!$B$8:$B$63,$F184))*$D184</f>
        <v>0</v>
      </c>
      <c r="H184" s="143">
        <f ca="1">IFERROR(INDEX(H$269:H$305,MATCH($F184,$B$269:$B$305,0))/INDEX($D$269:$D$305,MATCH($F184,$B$269:$B$305,0)),SUMIFS('Input-Ext Allocators'!E$8:E$63,'Input-Ext Allocators'!$B$8:$B$63,$F184))*$D184</f>
        <v>0</v>
      </c>
      <c r="I184" s="143">
        <f ca="1">IFERROR(INDEX(I$269:I$305,MATCH($F184,$B$269:$B$305,0))/INDEX($D$269:$D$305,MATCH($F184,$B$269:$B$305,0)),SUMIFS('Input-Ext Allocators'!F$8:F$63,'Input-Ext Allocators'!$B$8:$B$63,$F184))*$D184</f>
        <v>0</v>
      </c>
      <c r="J184" s="143">
        <f ca="1">IFERROR(INDEX(J$269:J$305,MATCH($F184,$B$269:$B$305,0))/INDEX($D$269:$D$305,MATCH($F184,$B$269:$B$305,0)),SUMIFS('Input-Ext Allocators'!G$8:G$63,'Input-Ext Allocators'!$B$8:$B$63,$F184))*$D184</f>
        <v>0</v>
      </c>
      <c r="K184" s="143">
        <f ca="1">IFERROR(INDEX(K$269:K$305,MATCH($F184,$B$269:$B$305,0))/INDEX($D$269:$D$305,MATCH($F184,$B$269:$B$305,0)),SUMIFS('Input-Ext Allocators'!H$8:H$63,'Input-Ext Allocators'!$B$8:$B$63,$F184))*$D184</f>
        <v>0</v>
      </c>
      <c r="L184" s="143">
        <f ca="1">IFERROR(INDEX(L$269:L$305,MATCH($F184,$B$269:$B$305,0))/INDEX($D$269:$D$305,MATCH($F184,$B$269:$B$305,0)),SUMIFS('Input-Ext Allocators'!I$8:I$63,'Input-Ext Allocators'!$B$8:$B$63,$F184))*$D184</f>
        <v>0</v>
      </c>
      <c r="M184" s="143">
        <f ca="1">IFERROR(INDEX(M$269:M$305,MATCH($F184,$B$269:$B$305,0))/INDEX($D$269:$D$305,MATCH($F184,$B$269:$B$305,0)),SUMIFS('Input-Ext Allocators'!J$8:J$63,'Input-Ext Allocators'!$B$8:$B$63,$F184))*$D184</f>
        <v>0</v>
      </c>
      <c r="N184" s="143">
        <f ca="1">IFERROR(INDEX(N$269:N$305,MATCH($F184,$B$269:$B$305,0))/INDEX($D$269:$D$305,MATCH($F184,$B$269:$B$305,0)),SUMIFS('Input-Ext Allocators'!K$8:K$63,'Input-Ext Allocators'!$B$8:$B$63,$F184))*$D184</f>
        <v>0</v>
      </c>
      <c r="O184" s="143">
        <f ca="1">IFERROR(INDEX(O$269:O$305,MATCH($F184,$B$269:$B$305,0))/INDEX($D$269:$D$305,MATCH($F184,$B$269:$B$305,0)),SUMIFS('Input-Ext Allocators'!L$8:L$63,'Input-Ext Allocators'!$B$8:$B$63,$F184))*$D184</f>
        <v>0</v>
      </c>
      <c r="P184" s="143">
        <f ca="1">IFERROR(INDEX(P$269:P$305,MATCH($F184,$B$269:$B$305,0))/INDEX($D$269:$D$305,MATCH($F184,$B$269:$B$305,0)),SUMIFS('Input-Ext Allocators'!M$8:M$63,'Input-Ext Allocators'!$B$8:$B$63,$F184))*$D184</f>
        <v>0</v>
      </c>
      <c r="Q184" s="143">
        <f ca="1">IFERROR(INDEX(Q$269:Q$305,MATCH($F184,$B$269:$B$305,0))/INDEX($D$269:$D$305,MATCH($F184,$B$269:$B$305,0)),SUMIFS('Input-Ext Allocators'!N$8:N$63,'Input-Ext Allocators'!$B$8:$B$63,$F184))*$D184</f>
        <v>0</v>
      </c>
      <c r="R184" s="143">
        <f ca="1">IFERROR(INDEX(R$269:R$305,MATCH($F184,$B$269:$B$305,0))/INDEX($D$269:$D$305,MATCH($F184,$B$269:$B$305,0)),SUMIFS('Input-Ext Allocators'!O$8:O$63,'Input-Ext Allocators'!$B$8:$B$63,$F184))*$D184</f>
        <v>0</v>
      </c>
      <c r="S184" s="143">
        <f ca="1">IFERROR(INDEX(S$269:S$305,MATCH($F184,$B$269:$B$305,0))/INDEX($D$269:$D$305,MATCH($F184,$B$269:$B$305,0)),SUMIFS('Input-Ext Allocators'!P$8:P$63,'Input-Ext Allocators'!$B$8:$B$63,$F184))*$D184</f>
        <v>0</v>
      </c>
      <c r="T184" s="143">
        <f ca="1">IFERROR(INDEX(T$269:T$305,MATCH($F184,$B$269:$B$305,0))/INDEX($D$269:$D$305,MATCH($F184,$B$269:$B$305,0)),SUMIFS('Input-Ext Allocators'!Q$8:Q$63,'Input-Ext Allocators'!$B$8:$B$63,$F184))*$D184</f>
        <v>0</v>
      </c>
      <c r="U184" s="143">
        <f ca="1">IFERROR(INDEX(U$269:U$305,MATCH($F184,$B$269:$B$305,0))/INDEX($D$269:$D$305,MATCH($F184,$B$269:$B$305,0)),SUMIFS('Input-Ext Allocators'!R$8:R$63,'Input-Ext Allocators'!$B$8:$B$63,$F184))*$D184</f>
        <v>0</v>
      </c>
      <c r="V184" s="143">
        <f ca="1">IFERROR(INDEX(V$269:V$305,MATCH($F184,$B$269:$B$305,0))/INDEX($D$269:$D$305,MATCH($F184,$B$269:$B$305,0)),SUMIFS('Input-Ext Allocators'!S$8:S$63,'Input-Ext Allocators'!$B$8:$B$63,$F184))*$D184</f>
        <v>0</v>
      </c>
      <c r="W184" s="143">
        <f ca="1">IFERROR(INDEX(W$269:W$305,MATCH($F184,$B$269:$B$305,0))/INDEX($D$269:$D$305,MATCH($F184,$B$269:$B$305,0)),SUMIFS('Input-Ext Allocators'!T$8:T$63,'Input-Ext Allocators'!$B$8:$B$63,$F184))*$D184</f>
        <v>0</v>
      </c>
      <c r="X184" s="143">
        <f ca="1">IFERROR(INDEX(X$269:X$305,MATCH($F184,$B$269:$B$305,0))/INDEX($D$269:$D$305,MATCH($F184,$B$269:$B$305,0)),SUMIFS('Input-Ext Allocators'!U$8:U$63,'Input-Ext Allocators'!$B$8:$B$63,$F184))*$D184</f>
        <v>0</v>
      </c>
      <c r="Y184" s="143">
        <f ca="1">IFERROR(INDEX(Y$269:Y$305,MATCH($F184,$B$269:$B$305,0))/INDEX($D$269:$D$305,MATCH($F184,$B$269:$B$305,0)),SUMIFS('Input-Ext Allocators'!V$8:V$63,'Input-Ext Allocators'!$B$8:$B$63,$F184))*$D184</f>
        <v>0</v>
      </c>
      <c r="Z184" s="143">
        <f ca="1">IFERROR(INDEX(Z$269:Z$305,MATCH($F184,$B$269:$B$305,0))/INDEX($D$269:$D$305,MATCH($F184,$B$269:$B$305,0)),SUMIFS('Input-Ext Allocators'!W$8:W$63,'Input-Ext Allocators'!$B$8:$B$63,$F184))*$D184</f>
        <v>0</v>
      </c>
    </row>
    <row r="185" spans="1:26" outlineLevel="1">
      <c r="A185" s="113">
        <f>IF(ISBLANK('Input-Accounts'!A185),"",'Input-Accounts'!A185)</f>
        <v>158</v>
      </c>
      <c r="B185" s="17" t="str">
        <f>IF(ISBLANK('Input-Accounts'!B185),"",'Input-Accounts'!B185)</f>
        <v>Employee pensions and benefits</v>
      </c>
      <c r="C185" s="113">
        <f>IF(ISBLANK('Input-Accounts'!C185),"",'Input-Accounts'!C185)</f>
        <v>926</v>
      </c>
      <c r="D185" s="143">
        <f t="shared" ca="1" si="46"/>
        <v>0</v>
      </c>
      <c r="E185" s="143">
        <f t="shared" ca="1" si="48"/>
        <v>0</v>
      </c>
      <c r="F185" s="89" t="str" cm="1">
        <f t="array" aca="1" ref="F185" ca="1">IF(D185=0,"-",IF('Input-Accounts'!$E185&lt;&gt;0,'Input-Accounts'!$E185,INDEX('Input-Accounts'!$H185:$J185,,MATCH($F$6,'Input-Accounts'!$H$6:$J$6,0))))</f>
        <v>-</v>
      </c>
      <c r="G185" s="143">
        <f ca="1">IFERROR(INDEX(G$269:G$305,MATCH($F185,$B$269:$B$305,0))/INDEX($D$269:$D$305,MATCH($F185,$B$269:$B$305,0)),SUMIFS('Input-Ext Allocators'!D$8:D$63,'Input-Ext Allocators'!$B$8:$B$63,$F185))*$D185</f>
        <v>0</v>
      </c>
      <c r="H185" s="143">
        <f ca="1">IFERROR(INDEX(H$269:H$305,MATCH($F185,$B$269:$B$305,0))/INDEX($D$269:$D$305,MATCH($F185,$B$269:$B$305,0)),SUMIFS('Input-Ext Allocators'!E$8:E$63,'Input-Ext Allocators'!$B$8:$B$63,$F185))*$D185</f>
        <v>0</v>
      </c>
      <c r="I185" s="143">
        <f ca="1">IFERROR(INDEX(I$269:I$305,MATCH($F185,$B$269:$B$305,0))/INDEX($D$269:$D$305,MATCH($F185,$B$269:$B$305,0)),SUMIFS('Input-Ext Allocators'!F$8:F$63,'Input-Ext Allocators'!$B$8:$B$63,$F185))*$D185</f>
        <v>0</v>
      </c>
      <c r="J185" s="143">
        <f ca="1">IFERROR(INDEX(J$269:J$305,MATCH($F185,$B$269:$B$305,0))/INDEX($D$269:$D$305,MATCH($F185,$B$269:$B$305,0)),SUMIFS('Input-Ext Allocators'!G$8:G$63,'Input-Ext Allocators'!$B$8:$B$63,$F185))*$D185</f>
        <v>0</v>
      </c>
      <c r="K185" s="143">
        <f ca="1">IFERROR(INDEX(K$269:K$305,MATCH($F185,$B$269:$B$305,0))/INDEX($D$269:$D$305,MATCH($F185,$B$269:$B$305,0)),SUMIFS('Input-Ext Allocators'!H$8:H$63,'Input-Ext Allocators'!$B$8:$B$63,$F185))*$D185</f>
        <v>0</v>
      </c>
      <c r="L185" s="143">
        <f ca="1">IFERROR(INDEX(L$269:L$305,MATCH($F185,$B$269:$B$305,0))/INDEX($D$269:$D$305,MATCH($F185,$B$269:$B$305,0)),SUMIFS('Input-Ext Allocators'!I$8:I$63,'Input-Ext Allocators'!$B$8:$B$63,$F185))*$D185</f>
        <v>0</v>
      </c>
      <c r="M185" s="143">
        <f ca="1">IFERROR(INDEX(M$269:M$305,MATCH($F185,$B$269:$B$305,0))/INDEX($D$269:$D$305,MATCH($F185,$B$269:$B$305,0)),SUMIFS('Input-Ext Allocators'!J$8:J$63,'Input-Ext Allocators'!$B$8:$B$63,$F185))*$D185</f>
        <v>0</v>
      </c>
      <c r="N185" s="143">
        <f ca="1">IFERROR(INDEX(N$269:N$305,MATCH($F185,$B$269:$B$305,0))/INDEX($D$269:$D$305,MATCH($F185,$B$269:$B$305,0)),SUMIFS('Input-Ext Allocators'!K$8:K$63,'Input-Ext Allocators'!$B$8:$B$63,$F185))*$D185</f>
        <v>0</v>
      </c>
      <c r="O185" s="143">
        <f ca="1">IFERROR(INDEX(O$269:O$305,MATCH($F185,$B$269:$B$305,0))/INDEX($D$269:$D$305,MATCH($F185,$B$269:$B$305,0)),SUMIFS('Input-Ext Allocators'!L$8:L$63,'Input-Ext Allocators'!$B$8:$B$63,$F185))*$D185</f>
        <v>0</v>
      </c>
      <c r="P185" s="143">
        <f ca="1">IFERROR(INDEX(P$269:P$305,MATCH($F185,$B$269:$B$305,0))/INDEX($D$269:$D$305,MATCH($F185,$B$269:$B$305,0)),SUMIFS('Input-Ext Allocators'!M$8:M$63,'Input-Ext Allocators'!$B$8:$B$63,$F185))*$D185</f>
        <v>0</v>
      </c>
      <c r="Q185" s="143">
        <f ca="1">IFERROR(INDEX(Q$269:Q$305,MATCH($F185,$B$269:$B$305,0))/INDEX($D$269:$D$305,MATCH($F185,$B$269:$B$305,0)),SUMIFS('Input-Ext Allocators'!N$8:N$63,'Input-Ext Allocators'!$B$8:$B$63,$F185))*$D185</f>
        <v>0</v>
      </c>
      <c r="R185" s="143">
        <f ca="1">IFERROR(INDEX(R$269:R$305,MATCH($F185,$B$269:$B$305,0))/INDEX($D$269:$D$305,MATCH($F185,$B$269:$B$305,0)),SUMIFS('Input-Ext Allocators'!O$8:O$63,'Input-Ext Allocators'!$B$8:$B$63,$F185))*$D185</f>
        <v>0</v>
      </c>
      <c r="S185" s="143">
        <f ca="1">IFERROR(INDEX(S$269:S$305,MATCH($F185,$B$269:$B$305,0))/INDEX($D$269:$D$305,MATCH($F185,$B$269:$B$305,0)),SUMIFS('Input-Ext Allocators'!P$8:P$63,'Input-Ext Allocators'!$B$8:$B$63,$F185))*$D185</f>
        <v>0</v>
      </c>
      <c r="T185" s="143">
        <f ca="1">IFERROR(INDEX(T$269:T$305,MATCH($F185,$B$269:$B$305,0))/INDEX($D$269:$D$305,MATCH($F185,$B$269:$B$305,0)),SUMIFS('Input-Ext Allocators'!Q$8:Q$63,'Input-Ext Allocators'!$B$8:$B$63,$F185))*$D185</f>
        <v>0</v>
      </c>
      <c r="U185" s="143">
        <f ca="1">IFERROR(INDEX(U$269:U$305,MATCH($F185,$B$269:$B$305,0))/INDEX($D$269:$D$305,MATCH($F185,$B$269:$B$305,0)),SUMIFS('Input-Ext Allocators'!R$8:R$63,'Input-Ext Allocators'!$B$8:$B$63,$F185))*$D185</f>
        <v>0</v>
      </c>
      <c r="V185" s="143">
        <f ca="1">IFERROR(INDEX(V$269:V$305,MATCH($F185,$B$269:$B$305,0))/INDEX($D$269:$D$305,MATCH($F185,$B$269:$B$305,0)),SUMIFS('Input-Ext Allocators'!S$8:S$63,'Input-Ext Allocators'!$B$8:$B$63,$F185))*$D185</f>
        <v>0</v>
      </c>
      <c r="W185" s="143">
        <f ca="1">IFERROR(INDEX(W$269:W$305,MATCH($F185,$B$269:$B$305,0))/INDEX($D$269:$D$305,MATCH($F185,$B$269:$B$305,0)),SUMIFS('Input-Ext Allocators'!T$8:T$63,'Input-Ext Allocators'!$B$8:$B$63,$F185))*$D185</f>
        <v>0</v>
      </c>
      <c r="X185" s="143">
        <f ca="1">IFERROR(INDEX(X$269:X$305,MATCH($F185,$B$269:$B$305,0))/INDEX($D$269:$D$305,MATCH($F185,$B$269:$B$305,0)),SUMIFS('Input-Ext Allocators'!U$8:U$63,'Input-Ext Allocators'!$B$8:$B$63,$F185))*$D185</f>
        <v>0</v>
      </c>
      <c r="Y185" s="143">
        <f ca="1">IFERROR(INDEX(Y$269:Y$305,MATCH($F185,$B$269:$B$305,0))/INDEX($D$269:$D$305,MATCH($F185,$B$269:$B$305,0)),SUMIFS('Input-Ext Allocators'!V$8:V$63,'Input-Ext Allocators'!$B$8:$B$63,$F185))*$D185</f>
        <v>0</v>
      </c>
      <c r="Z185" s="143">
        <f ca="1">IFERROR(INDEX(Z$269:Z$305,MATCH($F185,$B$269:$B$305,0))/INDEX($D$269:$D$305,MATCH($F185,$B$269:$B$305,0)),SUMIFS('Input-Ext Allocators'!W$8:W$63,'Input-Ext Allocators'!$B$8:$B$63,$F185))*$D185</f>
        <v>0</v>
      </c>
    </row>
    <row r="186" spans="1:26" outlineLevel="1">
      <c r="A186" s="113">
        <f>IF(ISBLANK('Input-Accounts'!A186),"",'Input-Accounts'!A186)</f>
        <v>159</v>
      </c>
      <c r="B186" s="17" t="str">
        <f>IF(ISBLANK('Input-Accounts'!B186),"",'Input-Accounts'!B186)</f>
        <v>Regulatory commission expenses</v>
      </c>
      <c r="C186" s="113">
        <f>IF(ISBLANK('Input-Accounts'!C186),"",'Input-Accounts'!C186)</f>
        <v>928</v>
      </c>
      <c r="D186" s="143">
        <f t="shared" ca="1" si="46"/>
        <v>0</v>
      </c>
      <c r="E186" s="143">
        <f t="shared" ca="1" si="48"/>
        <v>0</v>
      </c>
      <c r="F186" s="89" t="str" cm="1">
        <f t="array" aca="1" ref="F186" ca="1">IF(D186=0,"-",IF('Input-Accounts'!$E186&lt;&gt;0,'Input-Accounts'!$E186,INDEX('Input-Accounts'!$H186:$J186,,MATCH($F$6,'Input-Accounts'!$H$6:$J$6,0))))</f>
        <v>-</v>
      </c>
      <c r="G186" s="143">
        <f ca="1">IFERROR(INDEX(G$269:G$305,MATCH($F186,$B$269:$B$305,0))/INDEX($D$269:$D$305,MATCH($F186,$B$269:$B$305,0)),SUMIFS('Input-Ext Allocators'!D$8:D$63,'Input-Ext Allocators'!$B$8:$B$63,$F186))*$D186</f>
        <v>0</v>
      </c>
      <c r="H186" s="143">
        <f ca="1">IFERROR(INDEX(H$269:H$305,MATCH($F186,$B$269:$B$305,0))/INDEX($D$269:$D$305,MATCH($F186,$B$269:$B$305,0)),SUMIFS('Input-Ext Allocators'!E$8:E$63,'Input-Ext Allocators'!$B$8:$B$63,$F186))*$D186</f>
        <v>0</v>
      </c>
      <c r="I186" s="143">
        <f ca="1">IFERROR(INDEX(I$269:I$305,MATCH($F186,$B$269:$B$305,0))/INDEX($D$269:$D$305,MATCH($F186,$B$269:$B$305,0)),SUMIFS('Input-Ext Allocators'!F$8:F$63,'Input-Ext Allocators'!$B$8:$B$63,$F186))*$D186</f>
        <v>0</v>
      </c>
      <c r="J186" s="143">
        <f ca="1">IFERROR(INDEX(J$269:J$305,MATCH($F186,$B$269:$B$305,0))/INDEX($D$269:$D$305,MATCH($F186,$B$269:$B$305,0)),SUMIFS('Input-Ext Allocators'!G$8:G$63,'Input-Ext Allocators'!$B$8:$B$63,$F186))*$D186</f>
        <v>0</v>
      </c>
      <c r="K186" s="143">
        <f ca="1">IFERROR(INDEX(K$269:K$305,MATCH($F186,$B$269:$B$305,0))/INDEX($D$269:$D$305,MATCH($F186,$B$269:$B$305,0)),SUMIFS('Input-Ext Allocators'!H$8:H$63,'Input-Ext Allocators'!$B$8:$B$63,$F186))*$D186</f>
        <v>0</v>
      </c>
      <c r="L186" s="143">
        <f ca="1">IFERROR(INDEX(L$269:L$305,MATCH($F186,$B$269:$B$305,0))/INDEX($D$269:$D$305,MATCH($F186,$B$269:$B$305,0)),SUMIFS('Input-Ext Allocators'!I$8:I$63,'Input-Ext Allocators'!$B$8:$B$63,$F186))*$D186</f>
        <v>0</v>
      </c>
      <c r="M186" s="143">
        <f ca="1">IFERROR(INDEX(M$269:M$305,MATCH($F186,$B$269:$B$305,0))/INDEX($D$269:$D$305,MATCH($F186,$B$269:$B$305,0)),SUMIFS('Input-Ext Allocators'!J$8:J$63,'Input-Ext Allocators'!$B$8:$B$63,$F186))*$D186</f>
        <v>0</v>
      </c>
      <c r="N186" s="143">
        <f ca="1">IFERROR(INDEX(N$269:N$305,MATCH($F186,$B$269:$B$305,0))/INDEX($D$269:$D$305,MATCH($F186,$B$269:$B$305,0)),SUMIFS('Input-Ext Allocators'!K$8:K$63,'Input-Ext Allocators'!$B$8:$B$63,$F186))*$D186</f>
        <v>0</v>
      </c>
      <c r="O186" s="143">
        <f ca="1">IFERROR(INDEX(O$269:O$305,MATCH($F186,$B$269:$B$305,0))/INDEX($D$269:$D$305,MATCH($F186,$B$269:$B$305,0)),SUMIFS('Input-Ext Allocators'!L$8:L$63,'Input-Ext Allocators'!$B$8:$B$63,$F186))*$D186</f>
        <v>0</v>
      </c>
      <c r="P186" s="143">
        <f ca="1">IFERROR(INDEX(P$269:P$305,MATCH($F186,$B$269:$B$305,0))/INDEX($D$269:$D$305,MATCH($F186,$B$269:$B$305,0)),SUMIFS('Input-Ext Allocators'!M$8:M$63,'Input-Ext Allocators'!$B$8:$B$63,$F186))*$D186</f>
        <v>0</v>
      </c>
      <c r="Q186" s="143">
        <f ca="1">IFERROR(INDEX(Q$269:Q$305,MATCH($F186,$B$269:$B$305,0))/INDEX($D$269:$D$305,MATCH($F186,$B$269:$B$305,0)),SUMIFS('Input-Ext Allocators'!N$8:N$63,'Input-Ext Allocators'!$B$8:$B$63,$F186))*$D186</f>
        <v>0</v>
      </c>
      <c r="R186" s="143">
        <f ca="1">IFERROR(INDEX(R$269:R$305,MATCH($F186,$B$269:$B$305,0))/INDEX($D$269:$D$305,MATCH($F186,$B$269:$B$305,0)),SUMIFS('Input-Ext Allocators'!O$8:O$63,'Input-Ext Allocators'!$B$8:$B$63,$F186))*$D186</f>
        <v>0</v>
      </c>
      <c r="S186" s="143">
        <f ca="1">IFERROR(INDEX(S$269:S$305,MATCH($F186,$B$269:$B$305,0))/INDEX($D$269:$D$305,MATCH($F186,$B$269:$B$305,0)),SUMIFS('Input-Ext Allocators'!P$8:P$63,'Input-Ext Allocators'!$B$8:$B$63,$F186))*$D186</f>
        <v>0</v>
      </c>
      <c r="T186" s="143">
        <f ca="1">IFERROR(INDEX(T$269:T$305,MATCH($F186,$B$269:$B$305,0))/INDEX($D$269:$D$305,MATCH($F186,$B$269:$B$305,0)),SUMIFS('Input-Ext Allocators'!Q$8:Q$63,'Input-Ext Allocators'!$B$8:$B$63,$F186))*$D186</f>
        <v>0</v>
      </c>
      <c r="U186" s="143">
        <f ca="1">IFERROR(INDEX(U$269:U$305,MATCH($F186,$B$269:$B$305,0))/INDEX($D$269:$D$305,MATCH($F186,$B$269:$B$305,0)),SUMIFS('Input-Ext Allocators'!R$8:R$63,'Input-Ext Allocators'!$B$8:$B$63,$F186))*$D186</f>
        <v>0</v>
      </c>
      <c r="V186" s="143">
        <f ca="1">IFERROR(INDEX(V$269:V$305,MATCH($F186,$B$269:$B$305,0))/INDEX($D$269:$D$305,MATCH($F186,$B$269:$B$305,0)),SUMIFS('Input-Ext Allocators'!S$8:S$63,'Input-Ext Allocators'!$B$8:$B$63,$F186))*$D186</f>
        <v>0</v>
      </c>
      <c r="W186" s="143">
        <f ca="1">IFERROR(INDEX(W$269:W$305,MATCH($F186,$B$269:$B$305,0))/INDEX($D$269:$D$305,MATCH($F186,$B$269:$B$305,0)),SUMIFS('Input-Ext Allocators'!T$8:T$63,'Input-Ext Allocators'!$B$8:$B$63,$F186))*$D186</f>
        <v>0</v>
      </c>
      <c r="X186" s="143">
        <f ca="1">IFERROR(INDEX(X$269:X$305,MATCH($F186,$B$269:$B$305,0))/INDEX($D$269:$D$305,MATCH($F186,$B$269:$B$305,0)),SUMIFS('Input-Ext Allocators'!U$8:U$63,'Input-Ext Allocators'!$B$8:$B$63,$F186))*$D186</f>
        <v>0</v>
      </c>
      <c r="Y186" s="143">
        <f ca="1">IFERROR(INDEX(Y$269:Y$305,MATCH($F186,$B$269:$B$305,0))/INDEX($D$269:$D$305,MATCH($F186,$B$269:$B$305,0)),SUMIFS('Input-Ext Allocators'!V$8:V$63,'Input-Ext Allocators'!$B$8:$B$63,$F186))*$D186</f>
        <v>0</v>
      </c>
      <c r="Z186" s="143">
        <f ca="1">IFERROR(INDEX(Z$269:Z$305,MATCH($F186,$B$269:$B$305,0))/INDEX($D$269:$D$305,MATCH($F186,$B$269:$B$305,0)),SUMIFS('Input-Ext Allocators'!W$8:W$63,'Input-Ext Allocators'!$B$8:$B$63,$F186))*$D186</f>
        <v>0</v>
      </c>
    </row>
    <row r="187" spans="1:26" outlineLevel="1">
      <c r="A187" s="113">
        <f>IF(ISBLANK('Input-Accounts'!A187),"",'Input-Accounts'!A187)</f>
        <v>160</v>
      </c>
      <c r="B187" s="17" t="str">
        <f>IF(ISBLANK('Input-Accounts'!B187),"",'Input-Accounts'!B187)</f>
        <v>General Advertising expenses</v>
      </c>
      <c r="C187" s="113">
        <f>IF(ISBLANK('Input-Accounts'!C187),"",'Input-Accounts'!C187)</f>
        <v>930.1</v>
      </c>
      <c r="D187" s="143">
        <f t="shared" ca="1" si="46"/>
        <v>0</v>
      </c>
      <c r="E187" s="143">
        <f t="shared" ca="1" si="48"/>
        <v>0</v>
      </c>
      <c r="F187" s="89" t="str" cm="1">
        <f t="array" aca="1" ref="F187" ca="1">IF(D187=0,"-",IF('Input-Accounts'!$E187&lt;&gt;0,'Input-Accounts'!$E187,INDEX('Input-Accounts'!$H187:$J187,,MATCH($F$6,'Input-Accounts'!$H$6:$J$6,0))))</f>
        <v>-</v>
      </c>
      <c r="G187" s="143">
        <f ca="1">IFERROR(INDEX(G$269:G$305,MATCH($F187,$B$269:$B$305,0))/INDEX($D$269:$D$305,MATCH($F187,$B$269:$B$305,0)),SUMIFS('Input-Ext Allocators'!D$8:D$63,'Input-Ext Allocators'!$B$8:$B$63,$F187))*$D187</f>
        <v>0</v>
      </c>
      <c r="H187" s="143">
        <f ca="1">IFERROR(INDEX(H$269:H$305,MATCH($F187,$B$269:$B$305,0))/INDEX($D$269:$D$305,MATCH($F187,$B$269:$B$305,0)),SUMIFS('Input-Ext Allocators'!E$8:E$63,'Input-Ext Allocators'!$B$8:$B$63,$F187))*$D187</f>
        <v>0</v>
      </c>
      <c r="I187" s="143">
        <f ca="1">IFERROR(INDEX(I$269:I$305,MATCH($F187,$B$269:$B$305,0))/INDEX($D$269:$D$305,MATCH($F187,$B$269:$B$305,0)),SUMIFS('Input-Ext Allocators'!F$8:F$63,'Input-Ext Allocators'!$B$8:$B$63,$F187))*$D187</f>
        <v>0</v>
      </c>
      <c r="J187" s="143">
        <f ca="1">IFERROR(INDEX(J$269:J$305,MATCH($F187,$B$269:$B$305,0))/INDEX($D$269:$D$305,MATCH($F187,$B$269:$B$305,0)),SUMIFS('Input-Ext Allocators'!G$8:G$63,'Input-Ext Allocators'!$B$8:$B$63,$F187))*$D187</f>
        <v>0</v>
      </c>
      <c r="K187" s="143">
        <f ca="1">IFERROR(INDEX(K$269:K$305,MATCH($F187,$B$269:$B$305,0))/INDEX($D$269:$D$305,MATCH($F187,$B$269:$B$305,0)),SUMIFS('Input-Ext Allocators'!H$8:H$63,'Input-Ext Allocators'!$B$8:$B$63,$F187))*$D187</f>
        <v>0</v>
      </c>
      <c r="L187" s="143">
        <f ca="1">IFERROR(INDEX(L$269:L$305,MATCH($F187,$B$269:$B$305,0))/INDEX($D$269:$D$305,MATCH($F187,$B$269:$B$305,0)),SUMIFS('Input-Ext Allocators'!I$8:I$63,'Input-Ext Allocators'!$B$8:$B$63,$F187))*$D187</f>
        <v>0</v>
      </c>
      <c r="M187" s="143">
        <f ca="1">IFERROR(INDEX(M$269:M$305,MATCH($F187,$B$269:$B$305,0))/INDEX($D$269:$D$305,MATCH($F187,$B$269:$B$305,0)),SUMIFS('Input-Ext Allocators'!J$8:J$63,'Input-Ext Allocators'!$B$8:$B$63,$F187))*$D187</f>
        <v>0</v>
      </c>
      <c r="N187" s="143">
        <f ca="1">IFERROR(INDEX(N$269:N$305,MATCH($F187,$B$269:$B$305,0))/INDEX($D$269:$D$305,MATCH($F187,$B$269:$B$305,0)),SUMIFS('Input-Ext Allocators'!K$8:K$63,'Input-Ext Allocators'!$B$8:$B$63,$F187))*$D187</f>
        <v>0</v>
      </c>
      <c r="O187" s="143">
        <f ca="1">IFERROR(INDEX(O$269:O$305,MATCH($F187,$B$269:$B$305,0))/INDEX($D$269:$D$305,MATCH($F187,$B$269:$B$305,0)),SUMIFS('Input-Ext Allocators'!L$8:L$63,'Input-Ext Allocators'!$B$8:$B$63,$F187))*$D187</f>
        <v>0</v>
      </c>
      <c r="P187" s="143">
        <f ca="1">IFERROR(INDEX(P$269:P$305,MATCH($F187,$B$269:$B$305,0))/INDEX($D$269:$D$305,MATCH($F187,$B$269:$B$305,0)),SUMIFS('Input-Ext Allocators'!M$8:M$63,'Input-Ext Allocators'!$B$8:$B$63,$F187))*$D187</f>
        <v>0</v>
      </c>
      <c r="Q187" s="143">
        <f ca="1">IFERROR(INDEX(Q$269:Q$305,MATCH($F187,$B$269:$B$305,0))/INDEX($D$269:$D$305,MATCH($F187,$B$269:$B$305,0)),SUMIFS('Input-Ext Allocators'!N$8:N$63,'Input-Ext Allocators'!$B$8:$B$63,$F187))*$D187</f>
        <v>0</v>
      </c>
      <c r="R187" s="143">
        <f ca="1">IFERROR(INDEX(R$269:R$305,MATCH($F187,$B$269:$B$305,0))/INDEX($D$269:$D$305,MATCH($F187,$B$269:$B$305,0)),SUMIFS('Input-Ext Allocators'!O$8:O$63,'Input-Ext Allocators'!$B$8:$B$63,$F187))*$D187</f>
        <v>0</v>
      </c>
      <c r="S187" s="143">
        <f ca="1">IFERROR(INDEX(S$269:S$305,MATCH($F187,$B$269:$B$305,0))/INDEX($D$269:$D$305,MATCH($F187,$B$269:$B$305,0)),SUMIFS('Input-Ext Allocators'!P$8:P$63,'Input-Ext Allocators'!$B$8:$B$63,$F187))*$D187</f>
        <v>0</v>
      </c>
      <c r="T187" s="143">
        <f ca="1">IFERROR(INDEX(T$269:T$305,MATCH($F187,$B$269:$B$305,0))/INDEX($D$269:$D$305,MATCH($F187,$B$269:$B$305,0)),SUMIFS('Input-Ext Allocators'!Q$8:Q$63,'Input-Ext Allocators'!$B$8:$B$63,$F187))*$D187</f>
        <v>0</v>
      </c>
      <c r="U187" s="143">
        <f ca="1">IFERROR(INDEX(U$269:U$305,MATCH($F187,$B$269:$B$305,0))/INDEX($D$269:$D$305,MATCH($F187,$B$269:$B$305,0)),SUMIFS('Input-Ext Allocators'!R$8:R$63,'Input-Ext Allocators'!$B$8:$B$63,$F187))*$D187</f>
        <v>0</v>
      </c>
      <c r="V187" s="143">
        <f ca="1">IFERROR(INDEX(V$269:V$305,MATCH($F187,$B$269:$B$305,0))/INDEX($D$269:$D$305,MATCH($F187,$B$269:$B$305,0)),SUMIFS('Input-Ext Allocators'!S$8:S$63,'Input-Ext Allocators'!$B$8:$B$63,$F187))*$D187</f>
        <v>0</v>
      </c>
      <c r="W187" s="143">
        <f ca="1">IFERROR(INDEX(W$269:W$305,MATCH($F187,$B$269:$B$305,0))/INDEX($D$269:$D$305,MATCH($F187,$B$269:$B$305,0)),SUMIFS('Input-Ext Allocators'!T$8:T$63,'Input-Ext Allocators'!$B$8:$B$63,$F187))*$D187</f>
        <v>0</v>
      </c>
      <c r="X187" s="143">
        <f ca="1">IFERROR(INDEX(X$269:X$305,MATCH($F187,$B$269:$B$305,0))/INDEX($D$269:$D$305,MATCH($F187,$B$269:$B$305,0)),SUMIFS('Input-Ext Allocators'!U$8:U$63,'Input-Ext Allocators'!$B$8:$B$63,$F187))*$D187</f>
        <v>0</v>
      </c>
      <c r="Y187" s="143">
        <f ca="1">IFERROR(INDEX(Y$269:Y$305,MATCH($F187,$B$269:$B$305,0))/INDEX($D$269:$D$305,MATCH($F187,$B$269:$B$305,0)),SUMIFS('Input-Ext Allocators'!V$8:V$63,'Input-Ext Allocators'!$B$8:$B$63,$F187))*$D187</f>
        <v>0</v>
      </c>
      <c r="Z187" s="143">
        <f ca="1">IFERROR(INDEX(Z$269:Z$305,MATCH($F187,$B$269:$B$305,0))/INDEX($D$269:$D$305,MATCH($F187,$B$269:$B$305,0)),SUMIFS('Input-Ext Allocators'!W$8:W$63,'Input-Ext Allocators'!$B$8:$B$63,$F187))*$D187</f>
        <v>0</v>
      </c>
    </row>
    <row r="188" spans="1:26" outlineLevel="1">
      <c r="A188" s="113">
        <f>IF(ISBLANK('Input-Accounts'!A188),"",'Input-Accounts'!A188)</f>
        <v>161</v>
      </c>
      <c r="B188" s="17" t="str">
        <f>IF(ISBLANK('Input-Accounts'!B188),"",'Input-Accounts'!B188)</f>
        <v>Miscellaneous general expenses</v>
      </c>
      <c r="C188" s="113">
        <f>IF(ISBLANK('Input-Accounts'!C188),"",'Input-Accounts'!C188)</f>
        <v>930.2</v>
      </c>
      <c r="D188" s="143">
        <f t="shared" ca="1" si="46"/>
        <v>0</v>
      </c>
      <c r="E188" s="143">
        <f t="shared" ca="1" si="48"/>
        <v>0</v>
      </c>
      <c r="F188" s="89" t="str" cm="1">
        <f t="array" aca="1" ref="F188" ca="1">IF(D188=0,"-",IF('Input-Accounts'!$E188&lt;&gt;0,'Input-Accounts'!$E188,INDEX('Input-Accounts'!$H188:$J188,,MATCH($F$6,'Input-Accounts'!$H$6:$J$6,0))))</f>
        <v>-</v>
      </c>
      <c r="G188" s="143">
        <f ca="1">IFERROR(INDEX(G$269:G$305,MATCH($F188,$B$269:$B$305,0))/INDEX($D$269:$D$305,MATCH($F188,$B$269:$B$305,0)),SUMIFS('Input-Ext Allocators'!D$8:D$63,'Input-Ext Allocators'!$B$8:$B$63,$F188))*$D188</f>
        <v>0</v>
      </c>
      <c r="H188" s="143">
        <f ca="1">IFERROR(INDEX(H$269:H$305,MATCH($F188,$B$269:$B$305,0))/INDEX($D$269:$D$305,MATCH($F188,$B$269:$B$305,0)),SUMIFS('Input-Ext Allocators'!E$8:E$63,'Input-Ext Allocators'!$B$8:$B$63,$F188))*$D188</f>
        <v>0</v>
      </c>
      <c r="I188" s="143">
        <f ca="1">IFERROR(INDEX(I$269:I$305,MATCH($F188,$B$269:$B$305,0))/INDEX($D$269:$D$305,MATCH($F188,$B$269:$B$305,0)),SUMIFS('Input-Ext Allocators'!F$8:F$63,'Input-Ext Allocators'!$B$8:$B$63,$F188))*$D188</f>
        <v>0</v>
      </c>
      <c r="J188" s="143">
        <f ca="1">IFERROR(INDEX(J$269:J$305,MATCH($F188,$B$269:$B$305,0))/INDEX($D$269:$D$305,MATCH($F188,$B$269:$B$305,0)),SUMIFS('Input-Ext Allocators'!G$8:G$63,'Input-Ext Allocators'!$B$8:$B$63,$F188))*$D188</f>
        <v>0</v>
      </c>
      <c r="K188" s="143">
        <f ca="1">IFERROR(INDEX(K$269:K$305,MATCH($F188,$B$269:$B$305,0))/INDEX($D$269:$D$305,MATCH($F188,$B$269:$B$305,0)),SUMIFS('Input-Ext Allocators'!H$8:H$63,'Input-Ext Allocators'!$B$8:$B$63,$F188))*$D188</f>
        <v>0</v>
      </c>
      <c r="L188" s="143">
        <f ca="1">IFERROR(INDEX(L$269:L$305,MATCH($F188,$B$269:$B$305,0))/INDEX($D$269:$D$305,MATCH($F188,$B$269:$B$305,0)),SUMIFS('Input-Ext Allocators'!I$8:I$63,'Input-Ext Allocators'!$B$8:$B$63,$F188))*$D188</f>
        <v>0</v>
      </c>
      <c r="M188" s="143">
        <f ca="1">IFERROR(INDEX(M$269:M$305,MATCH($F188,$B$269:$B$305,0))/INDEX($D$269:$D$305,MATCH($F188,$B$269:$B$305,0)),SUMIFS('Input-Ext Allocators'!J$8:J$63,'Input-Ext Allocators'!$B$8:$B$63,$F188))*$D188</f>
        <v>0</v>
      </c>
      <c r="N188" s="143">
        <f ca="1">IFERROR(INDEX(N$269:N$305,MATCH($F188,$B$269:$B$305,0))/INDEX($D$269:$D$305,MATCH($F188,$B$269:$B$305,0)),SUMIFS('Input-Ext Allocators'!K$8:K$63,'Input-Ext Allocators'!$B$8:$B$63,$F188))*$D188</f>
        <v>0</v>
      </c>
      <c r="O188" s="143">
        <f ca="1">IFERROR(INDEX(O$269:O$305,MATCH($F188,$B$269:$B$305,0))/INDEX($D$269:$D$305,MATCH($F188,$B$269:$B$305,0)),SUMIFS('Input-Ext Allocators'!L$8:L$63,'Input-Ext Allocators'!$B$8:$B$63,$F188))*$D188</f>
        <v>0</v>
      </c>
      <c r="P188" s="143">
        <f ca="1">IFERROR(INDEX(P$269:P$305,MATCH($F188,$B$269:$B$305,0))/INDEX($D$269:$D$305,MATCH($F188,$B$269:$B$305,0)),SUMIFS('Input-Ext Allocators'!M$8:M$63,'Input-Ext Allocators'!$B$8:$B$63,$F188))*$D188</f>
        <v>0</v>
      </c>
      <c r="Q188" s="143">
        <f ca="1">IFERROR(INDEX(Q$269:Q$305,MATCH($F188,$B$269:$B$305,0))/INDEX($D$269:$D$305,MATCH($F188,$B$269:$B$305,0)),SUMIFS('Input-Ext Allocators'!N$8:N$63,'Input-Ext Allocators'!$B$8:$B$63,$F188))*$D188</f>
        <v>0</v>
      </c>
      <c r="R188" s="143">
        <f ca="1">IFERROR(INDEX(R$269:R$305,MATCH($F188,$B$269:$B$305,0))/INDEX($D$269:$D$305,MATCH($F188,$B$269:$B$305,0)),SUMIFS('Input-Ext Allocators'!O$8:O$63,'Input-Ext Allocators'!$B$8:$B$63,$F188))*$D188</f>
        <v>0</v>
      </c>
      <c r="S188" s="143">
        <f ca="1">IFERROR(INDEX(S$269:S$305,MATCH($F188,$B$269:$B$305,0))/INDEX($D$269:$D$305,MATCH($F188,$B$269:$B$305,0)),SUMIFS('Input-Ext Allocators'!P$8:P$63,'Input-Ext Allocators'!$B$8:$B$63,$F188))*$D188</f>
        <v>0</v>
      </c>
      <c r="T188" s="143">
        <f ca="1">IFERROR(INDEX(T$269:T$305,MATCH($F188,$B$269:$B$305,0))/INDEX($D$269:$D$305,MATCH($F188,$B$269:$B$305,0)),SUMIFS('Input-Ext Allocators'!Q$8:Q$63,'Input-Ext Allocators'!$B$8:$B$63,$F188))*$D188</f>
        <v>0</v>
      </c>
      <c r="U188" s="143">
        <f ca="1">IFERROR(INDEX(U$269:U$305,MATCH($F188,$B$269:$B$305,0))/INDEX($D$269:$D$305,MATCH($F188,$B$269:$B$305,0)),SUMIFS('Input-Ext Allocators'!R$8:R$63,'Input-Ext Allocators'!$B$8:$B$63,$F188))*$D188</f>
        <v>0</v>
      </c>
      <c r="V188" s="143">
        <f ca="1">IFERROR(INDEX(V$269:V$305,MATCH($F188,$B$269:$B$305,0))/INDEX($D$269:$D$305,MATCH($F188,$B$269:$B$305,0)),SUMIFS('Input-Ext Allocators'!S$8:S$63,'Input-Ext Allocators'!$B$8:$B$63,$F188))*$D188</f>
        <v>0</v>
      </c>
      <c r="W188" s="143">
        <f ca="1">IFERROR(INDEX(W$269:W$305,MATCH($F188,$B$269:$B$305,0))/INDEX($D$269:$D$305,MATCH($F188,$B$269:$B$305,0)),SUMIFS('Input-Ext Allocators'!T$8:T$63,'Input-Ext Allocators'!$B$8:$B$63,$F188))*$D188</f>
        <v>0</v>
      </c>
      <c r="X188" s="143">
        <f ca="1">IFERROR(INDEX(X$269:X$305,MATCH($F188,$B$269:$B$305,0))/INDEX($D$269:$D$305,MATCH($F188,$B$269:$B$305,0)),SUMIFS('Input-Ext Allocators'!U$8:U$63,'Input-Ext Allocators'!$B$8:$B$63,$F188))*$D188</f>
        <v>0</v>
      </c>
      <c r="Y188" s="143">
        <f ca="1">IFERROR(INDEX(Y$269:Y$305,MATCH($F188,$B$269:$B$305,0))/INDEX($D$269:$D$305,MATCH($F188,$B$269:$B$305,0)),SUMIFS('Input-Ext Allocators'!V$8:V$63,'Input-Ext Allocators'!$B$8:$B$63,$F188))*$D188</f>
        <v>0</v>
      </c>
      <c r="Z188" s="143">
        <f ca="1">IFERROR(INDEX(Z$269:Z$305,MATCH($F188,$B$269:$B$305,0))/INDEX($D$269:$D$305,MATCH($F188,$B$269:$B$305,0)),SUMIFS('Input-Ext Allocators'!W$8:W$63,'Input-Ext Allocators'!$B$8:$B$63,$F188))*$D188</f>
        <v>0</v>
      </c>
    </row>
    <row r="189" spans="1:26" outlineLevel="1">
      <c r="A189" s="113">
        <f>IF(ISBLANK('Input-Accounts'!A189),"",'Input-Accounts'!A189)</f>
        <v>162</v>
      </c>
      <c r="B189" s="17" t="str">
        <f>IF(ISBLANK('Input-Accounts'!B189),"",'Input-Accounts'!B189)</f>
        <v>Rents</v>
      </c>
      <c r="C189" s="113">
        <f>IF(ISBLANK('Input-Accounts'!C189),"",'Input-Accounts'!C189)</f>
        <v>931</v>
      </c>
      <c r="D189" s="143">
        <f t="shared" ca="1" si="46"/>
        <v>0</v>
      </c>
      <c r="E189" s="143">
        <f t="shared" ca="1" si="48"/>
        <v>0</v>
      </c>
      <c r="F189" s="89" t="str" cm="1">
        <f t="array" aca="1" ref="F189" ca="1">IF(D189=0,"-",IF('Input-Accounts'!$E189&lt;&gt;0,'Input-Accounts'!$E189,INDEX('Input-Accounts'!$H189:$J189,,MATCH($F$6,'Input-Accounts'!$H$6:$J$6,0))))</f>
        <v>-</v>
      </c>
      <c r="G189" s="143">
        <f ca="1">IFERROR(INDEX(G$269:G$305,MATCH($F189,$B$269:$B$305,0))/INDEX($D$269:$D$305,MATCH($F189,$B$269:$B$305,0)),SUMIFS('Input-Ext Allocators'!D$8:D$63,'Input-Ext Allocators'!$B$8:$B$63,$F189))*$D189</f>
        <v>0</v>
      </c>
      <c r="H189" s="143">
        <f ca="1">IFERROR(INDEX(H$269:H$305,MATCH($F189,$B$269:$B$305,0))/INDEX($D$269:$D$305,MATCH($F189,$B$269:$B$305,0)),SUMIFS('Input-Ext Allocators'!E$8:E$63,'Input-Ext Allocators'!$B$8:$B$63,$F189))*$D189</f>
        <v>0</v>
      </c>
      <c r="I189" s="143">
        <f ca="1">IFERROR(INDEX(I$269:I$305,MATCH($F189,$B$269:$B$305,0))/INDEX($D$269:$D$305,MATCH($F189,$B$269:$B$305,0)),SUMIFS('Input-Ext Allocators'!F$8:F$63,'Input-Ext Allocators'!$B$8:$B$63,$F189))*$D189</f>
        <v>0</v>
      </c>
      <c r="J189" s="143">
        <f ca="1">IFERROR(INDEX(J$269:J$305,MATCH($F189,$B$269:$B$305,0))/INDEX($D$269:$D$305,MATCH($F189,$B$269:$B$305,0)),SUMIFS('Input-Ext Allocators'!G$8:G$63,'Input-Ext Allocators'!$B$8:$B$63,$F189))*$D189</f>
        <v>0</v>
      </c>
      <c r="K189" s="143">
        <f ca="1">IFERROR(INDEX(K$269:K$305,MATCH($F189,$B$269:$B$305,0))/INDEX($D$269:$D$305,MATCH($F189,$B$269:$B$305,0)),SUMIFS('Input-Ext Allocators'!H$8:H$63,'Input-Ext Allocators'!$B$8:$B$63,$F189))*$D189</f>
        <v>0</v>
      </c>
      <c r="L189" s="143">
        <f ca="1">IFERROR(INDEX(L$269:L$305,MATCH($F189,$B$269:$B$305,0))/INDEX($D$269:$D$305,MATCH($F189,$B$269:$B$305,0)),SUMIFS('Input-Ext Allocators'!I$8:I$63,'Input-Ext Allocators'!$B$8:$B$63,$F189))*$D189</f>
        <v>0</v>
      </c>
      <c r="M189" s="143">
        <f ca="1">IFERROR(INDEX(M$269:M$305,MATCH($F189,$B$269:$B$305,0))/INDEX($D$269:$D$305,MATCH($F189,$B$269:$B$305,0)),SUMIFS('Input-Ext Allocators'!J$8:J$63,'Input-Ext Allocators'!$B$8:$B$63,$F189))*$D189</f>
        <v>0</v>
      </c>
      <c r="N189" s="143">
        <f ca="1">IFERROR(INDEX(N$269:N$305,MATCH($F189,$B$269:$B$305,0))/INDEX($D$269:$D$305,MATCH($F189,$B$269:$B$305,0)),SUMIFS('Input-Ext Allocators'!K$8:K$63,'Input-Ext Allocators'!$B$8:$B$63,$F189))*$D189</f>
        <v>0</v>
      </c>
      <c r="O189" s="143">
        <f ca="1">IFERROR(INDEX(O$269:O$305,MATCH($F189,$B$269:$B$305,0))/INDEX($D$269:$D$305,MATCH($F189,$B$269:$B$305,0)),SUMIFS('Input-Ext Allocators'!L$8:L$63,'Input-Ext Allocators'!$B$8:$B$63,$F189))*$D189</f>
        <v>0</v>
      </c>
      <c r="P189" s="143">
        <f ca="1">IFERROR(INDEX(P$269:P$305,MATCH($F189,$B$269:$B$305,0))/INDEX($D$269:$D$305,MATCH($F189,$B$269:$B$305,0)),SUMIFS('Input-Ext Allocators'!M$8:M$63,'Input-Ext Allocators'!$B$8:$B$63,$F189))*$D189</f>
        <v>0</v>
      </c>
      <c r="Q189" s="143">
        <f ca="1">IFERROR(INDEX(Q$269:Q$305,MATCH($F189,$B$269:$B$305,0))/INDEX($D$269:$D$305,MATCH($F189,$B$269:$B$305,0)),SUMIFS('Input-Ext Allocators'!N$8:N$63,'Input-Ext Allocators'!$B$8:$B$63,$F189))*$D189</f>
        <v>0</v>
      </c>
      <c r="R189" s="143">
        <f ca="1">IFERROR(INDEX(R$269:R$305,MATCH($F189,$B$269:$B$305,0))/INDEX($D$269:$D$305,MATCH($F189,$B$269:$B$305,0)),SUMIFS('Input-Ext Allocators'!O$8:O$63,'Input-Ext Allocators'!$B$8:$B$63,$F189))*$D189</f>
        <v>0</v>
      </c>
      <c r="S189" s="143">
        <f ca="1">IFERROR(INDEX(S$269:S$305,MATCH($F189,$B$269:$B$305,0))/INDEX($D$269:$D$305,MATCH($F189,$B$269:$B$305,0)),SUMIFS('Input-Ext Allocators'!P$8:P$63,'Input-Ext Allocators'!$B$8:$B$63,$F189))*$D189</f>
        <v>0</v>
      </c>
      <c r="T189" s="143">
        <f ca="1">IFERROR(INDEX(T$269:T$305,MATCH($F189,$B$269:$B$305,0))/INDEX($D$269:$D$305,MATCH($F189,$B$269:$B$305,0)),SUMIFS('Input-Ext Allocators'!Q$8:Q$63,'Input-Ext Allocators'!$B$8:$B$63,$F189))*$D189</f>
        <v>0</v>
      </c>
      <c r="U189" s="143">
        <f ca="1">IFERROR(INDEX(U$269:U$305,MATCH($F189,$B$269:$B$305,0))/INDEX($D$269:$D$305,MATCH($F189,$B$269:$B$305,0)),SUMIFS('Input-Ext Allocators'!R$8:R$63,'Input-Ext Allocators'!$B$8:$B$63,$F189))*$D189</f>
        <v>0</v>
      </c>
      <c r="V189" s="143">
        <f ca="1">IFERROR(INDEX(V$269:V$305,MATCH($F189,$B$269:$B$305,0))/INDEX($D$269:$D$305,MATCH($F189,$B$269:$B$305,0)),SUMIFS('Input-Ext Allocators'!S$8:S$63,'Input-Ext Allocators'!$B$8:$B$63,$F189))*$D189</f>
        <v>0</v>
      </c>
      <c r="W189" s="143">
        <f ca="1">IFERROR(INDEX(W$269:W$305,MATCH($F189,$B$269:$B$305,0))/INDEX($D$269:$D$305,MATCH($F189,$B$269:$B$305,0)),SUMIFS('Input-Ext Allocators'!T$8:T$63,'Input-Ext Allocators'!$B$8:$B$63,$F189))*$D189</f>
        <v>0</v>
      </c>
      <c r="X189" s="143">
        <f ca="1">IFERROR(INDEX(X$269:X$305,MATCH($F189,$B$269:$B$305,0))/INDEX($D$269:$D$305,MATCH($F189,$B$269:$B$305,0)),SUMIFS('Input-Ext Allocators'!U$8:U$63,'Input-Ext Allocators'!$B$8:$B$63,$F189))*$D189</f>
        <v>0</v>
      </c>
      <c r="Y189" s="143">
        <f ca="1">IFERROR(INDEX(Y$269:Y$305,MATCH($F189,$B$269:$B$305,0))/INDEX($D$269:$D$305,MATCH($F189,$B$269:$B$305,0)),SUMIFS('Input-Ext Allocators'!V$8:V$63,'Input-Ext Allocators'!$B$8:$B$63,$F189))*$D189</f>
        <v>0</v>
      </c>
      <c r="Z189" s="143">
        <f ca="1">IFERROR(INDEX(Z$269:Z$305,MATCH($F189,$B$269:$B$305,0))/INDEX($D$269:$D$305,MATCH($F189,$B$269:$B$305,0)),SUMIFS('Input-Ext Allocators'!W$8:W$63,'Input-Ext Allocators'!$B$8:$B$63,$F189))*$D189</f>
        <v>0</v>
      </c>
    </row>
    <row r="190" spans="1:26" outlineLevel="1">
      <c r="A190" s="113">
        <f>IF(ISBLANK('Input-Accounts'!A190),"",'Input-Accounts'!A190)</f>
        <v>163</v>
      </c>
      <c r="B190" s="17" t="str">
        <f>IF(ISBLANK('Input-Accounts'!B190),"",'Input-Accounts'!B190)</f>
        <v>Maintenance of general plant</v>
      </c>
      <c r="C190" s="113">
        <f>IF(ISBLANK('Input-Accounts'!C190),"",'Input-Accounts'!C190)</f>
        <v>935</v>
      </c>
      <c r="D190" s="143">
        <f t="shared" ca="1" si="46"/>
        <v>0</v>
      </c>
      <c r="E190" s="143">
        <f t="shared" ca="1" si="48"/>
        <v>0</v>
      </c>
      <c r="F190" s="89" t="str" cm="1">
        <f t="array" aca="1" ref="F190" ca="1">IF(D190=0,"-",IF('Input-Accounts'!$E190&lt;&gt;0,'Input-Accounts'!$E190,INDEX('Input-Accounts'!$H190:$J190,,MATCH($F$6,'Input-Accounts'!$H$6:$J$6,0))))</f>
        <v>-</v>
      </c>
      <c r="G190" s="143">
        <f ca="1">IFERROR(INDEX(G$269:G$305,MATCH($F190,$B$269:$B$305,0))/INDEX($D$269:$D$305,MATCH($F190,$B$269:$B$305,0)),SUMIFS('Input-Ext Allocators'!D$8:D$63,'Input-Ext Allocators'!$B$8:$B$63,$F190))*$D190</f>
        <v>0</v>
      </c>
      <c r="H190" s="143">
        <f ca="1">IFERROR(INDEX(H$269:H$305,MATCH($F190,$B$269:$B$305,0))/INDEX($D$269:$D$305,MATCH($F190,$B$269:$B$305,0)),SUMIFS('Input-Ext Allocators'!E$8:E$63,'Input-Ext Allocators'!$B$8:$B$63,$F190))*$D190</f>
        <v>0</v>
      </c>
      <c r="I190" s="143">
        <f ca="1">IFERROR(INDEX(I$269:I$305,MATCH($F190,$B$269:$B$305,0))/INDEX($D$269:$D$305,MATCH($F190,$B$269:$B$305,0)),SUMIFS('Input-Ext Allocators'!F$8:F$63,'Input-Ext Allocators'!$B$8:$B$63,$F190))*$D190</f>
        <v>0</v>
      </c>
      <c r="J190" s="143">
        <f ca="1">IFERROR(INDEX(J$269:J$305,MATCH($F190,$B$269:$B$305,0))/INDEX($D$269:$D$305,MATCH($F190,$B$269:$B$305,0)),SUMIFS('Input-Ext Allocators'!G$8:G$63,'Input-Ext Allocators'!$B$8:$B$63,$F190))*$D190</f>
        <v>0</v>
      </c>
      <c r="K190" s="143">
        <f ca="1">IFERROR(INDEX(K$269:K$305,MATCH($F190,$B$269:$B$305,0))/INDEX($D$269:$D$305,MATCH($F190,$B$269:$B$305,0)),SUMIFS('Input-Ext Allocators'!H$8:H$63,'Input-Ext Allocators'!$B$8:$B$63,$F190))*$D190</f>
        <v>0</v>
      </c>
      <c r="L190" s="143">
        <f ca="1">IFERROR(INDEX(L$269:L$305,MATCH($F190,$B$269:$B$305,0))/INDEX($D$269:$D$305,MATCH($F190,$B$269:$B$305,0)),SUMIFS('Input-Ext Allocators'!I$8:I$63,'Input-Ext Allocators'!$B$8:$B$63,$F190))*$D190</f>
        <v>0</v>
      </c>
      <c r="M190" s="143">
        <f ca="1">IFERROR(INDEX(M$269:M$305,MATCH($F190,$B$269:$B$305,0))/INDEX($D$269:$D$305,MATCH($F190,$B$269:$B$305,0)),SUMIFS('Input-Ext Allocators'!J$8:J$63,'Input-Ext Allocators'!$B$8:$B$63,$F190))*$D190</f>
        <v>0</v>
      </c>
      <c r="N190" s="143">
        <f ca="1">IFERROR(INDEX(N$269:N$305,MATCH($F190,$B$269:$B$305,0))/INDEX($D$269:$D$305,MATCH($F190,$B$269:$B$305,0)),SUMIFS('Input-Ext Allocators'!K$8:K$63,'Input-Ext Allocators'!$B$8:$B$63,$F190))*$D190</f>
        <v>0</v>
      </c>
      <c r="O190" s="143">
        <f ca="1">IFERROR(INDEX(O$269:O$305,MATCH($F190,$B$269:$B$305,0))/INDEX($D$269:$D$305,MATCH($F190,$B$269:$B$305,0)),SUMIFS('Input-Ext Allocators'!L$8:L$63,'Input-Ext Allocators'!$B$8:$B$63,$F190))*$D190</f>
        <v>0</v>
      </c>
      <c r="P190" s="143">
        <f ca="1">IFERROR(INDEX(P$269:P$305,MATCH($F190,$B$269:$B$305,0))/INDEX($D$269:$D$305,MATCH($F190,$B$269:$B$305,0)),SUMIFS('Input-Ext Allocators'!M$8:M$63,'Input-Ext Allocators'!$B$8:$B$63,$F190))*$D190</f>
        <v>0</v>
      </c>
      <c r="Q190" s="143">
        <f ca="1">IFERROR(INDEX(Q$269:Q$305,MATCH($F190,$B$269:$B$305,0))/INDEX($D$269:$D$305,MATCH($F190,$B$269:$B$305,0)),SUMIFS('Input-Ext Allocators'!N$8:N$63,'Input-Ext Allocators'!$B$8:$B$63,$F190))*$D190</f>
        <v>0</v>
      </c>
      <c r="R190" s="143">
        <f ca="1">IFERROR(INDEX(R$269:R$305,MATCH($F190,$B$269:$B$305,0))/INDEX($D$269:$D$305,MATCH($F190,$B$269:$B$305,0)),SUMIFS('Input-Ext Allocators'!O$8:O$63,'Input-Ext Allocators'!$B$8:$B$63,$F190))*$D190</f>
        <v>0</v>
      </c>
      <c r="S190" s="143">
        <f ca="1">IFERROR(INDEX(S$269:S$305,MATCH($F190,$B$269:$B$305,0))/INDEX($D$269:$D$305,MATCH($F190,$B$269:$B$305,0)),SUMIFS('Input-Ext Allocators'!P$8:P$63,'Input-Ext Allocators'!$B$8:$B$63,$F190))*$D190</f>
        <v>0</v>
      </c>
      <c r="T190" s="143">
        <f ca="1">IFERROR(INDEX(T$269:T$305,MATCH($F190,$B$269:$B$305,0))/INDEX($D$269:$D$305,MATCH($F190,$B$269:$B$305,0)),SUMIFS('Input-Ext Allocators'!Q$8:Q$63,'Input-Ext Allocators'!$B$8:$B$63,$F190))*$D190</f>
        <v>0</v>
      </c>
      <c r="U190" s="143">
        <f ca="1">IFERROR(INDEX(U$269:U$305,MATCH($F190,$B$269:$B$305,0))/INDEX($D$269:$D$305,MATCH($F190,$B$269:$B$305,0)),SUMIFS('Input-Ext Allocators'!R$8:R$63,'Input-Ext Allocators'!$B$8:$B$63,$F190))*$D190</f>
        <v>0</v>
      </c>
      <c r="V190" s="143">
        <f ca="1">IFERROR(INDEX(V$269:V$305,MATCH($F190,$B$269:$B$305,0))/INDEX($D$269:$D$305,MATCH($F190,$B$269:$B$305,0)),SUMIFS('Input-Ext Allocators'!S$8:S$63,'Input-Ext Allocators'!$B$8:$B$63,$F190))*$D190</f>
        <v>0</v>
      </c>
      <c r="W190" s="143">
        <f ca="1">IFERROR(INDEX(W$269:W$305,MATCH($F190,$B$269:$B$305,0))/INDEX($D$269:$D$305,MATCH($F190,$B$269:$B$305,0)),SUMIFS('Input-Ext Allocators'!T$8:T$63,'Input-Ext Allocators'!$B$8:$B$63,$F190))*$D190</f>
        <v>0</v>
      </c>
      <c r="X190" s="143">
        <f ca="1">IFERROR(INDEX(X$269:X$305,MATCH($F190,$B$269:$B$305,0))/INDEX($D$269:$D$305,MATCH($F190,$B$269:$B$305,0)),SUMIFS('Input-Ext Allocators'!U$8:U$63,'Input-Ext Allocators'!$B$8:$B$63,$F190))*$D190</f>
        <v>0</v>
      </c>
      <c r="Y190" s="143">
        <f ca="1">IFERROR(INDEX(Y$269:Y$305,MATCH($F190,$B$269:$B$305,0))/INDEX($D$269:$D$305,MATCH($F190,$B$269:$B$305,0)),SUMIFS('Input-Ext Allocators'!V$8:V$63,'Input-Ext Allocators'!$B$8:$B$63,$F190))*$D190</f>
        <v>0</v>
      </c>
      <c r="Z190" s="143">
        <f ca="1">IFERROR(INDEX(Z$269:Z$305,MATCH($F190,$B$269:$B$305,0))/INDEX($D$269:$D$305,MATCH($F190,$B$269:$B$305,0)),SUMIFS('Input-Ext Allocators'!W$8:W$63,'Input-Ext Allocators'!$B$8:$B$63,$F190))*$D190</f>
        <v>0</v>
      </c>
    </row>
    <row r="191" spans="1:26">
      <c r="A191" s="113">
        <f>IF(ISBLANK('Input-Accounts'!A191),"",'Input-Accounts'!A191)</f>
        <v>164</v>
      </c>
      <c r="B191" s="79" t="str">
        <f>IF(ISBLANK('Input-Accounts'!B191),"",'Input-Accounts'!B191)</f>
        <v>Total Administrative and General Expenses</v>
      </c>
      <c r="C191" s="113" t="str">
        <f>IF(ISBLANK('Input-Accounts'!C191),"",'Input-Accounts'!C191)</f>
        <v/>
      </c>
      <c r="D191" s="144">
        <f ca="1">SUBTOTAL(9,D180:D190)</f>
        <v>0</v>
      </c>
      <c r="E191" s="143">
        <f t="shared" ref="E191" ca="1" si="49">IFERROR(IF(D191="","",IF(D191=0,0,IF(ABS(D191-SUM($G191:$Z191))&lt;Check_Limit,0,1))),1)</f>
        <v>0</v>
      </c>
      <c r="G191" s="144">
        <f t="shared" ref="G191:Z191" ca="1" si="50">SUBTOTAL(9,G180:G190)</f>
        <v>0</v>
      </c>
      <c r="H191" s="144">
        <f t="shared" ca="1" si="50"/>
        <v>0</v>
      </c>
      <c r="I191" s="144">
        <f t="shared" ca="1" si="50"/>
        <v>0</v>
      </c>
      <c r="J191" s="144">
        <f t="shared" ca="1" si="50"/>
        <v>0</v>
      </c>
      <c r="K191" s="144">
        <f t="shared" ca="1" si="50"/>
        <v>0</v>
      </c>
      <c r="L191" s="144">
        <f t="shared" ca="1" si="50"/>
        <v>0</v>
      </c>
      <c r="M191" s="144">
        <f t="shared" ca="1" si="50"/>
        <v>0</v>
      </c>
      <c r="N191" s="144">
        <f t="shared" ca="1" si="50"/>
        <v>0</v>
      </c>
      <c r="O191" s="144">
        <f t="shared" ca="1" si="50"/>
        <v>0</v>
      </c>
      <c r="P191" s="144">
        <f t="shared" ca="1" si="50"/>
        <v>0</v>
      </c>
      <c r="Q191" s="144">
        <f t="shared" ca="1" si="50"/>
        <v>0</v>
      </c>
      <c r="R191" s="144">
        <f t="shared" ca="1" si="50"/>
        <v>0</v>
      </c>
      <c r="S191" s="144">
        <f t="shared" ca="1" si="50"/>
        <v>0</v>
      </c>
      <c r="T191" s="144">
        <f t="shared" ca="1" si="50"/>
        <v>0</v>
      </c>
      <c r="U191" s="144">
        <f t="shared" ca="1" si="50"/>
        <v>0</v>
      </c>
      <c r="V191" s="144">
        <f t="shared" ca="1" si="50"/>
        <v>0</v>
      </c>
      <c r="W191" s="144">
        <f t="shared" ca="1" si="50"/>
        <v>0</v>
      </c>
      <c r="X191" s="144">
        <f t="shared" ca="1" si="50"/>
        <v>0</v>
      </c>
      <c r="Y191" s="144">
        <f t="shared" ca="1" si="50"/>
        <v>0</v>
      </c>
      <c r="Z191" s="144">
        <f t="shared" ca="1" si="50"/>
        <v>0</v>
      </c>
    </row>
    <row r="192" spans="1:26">
      <c r="A192" s="113" t="str">
        <f>IF(ISBLANK('Input-Accounts'!A192),"",'Input-Accounts'!A192)</f>
        <v/>
      </c>
      <c r="B192" s="133" t="str">
        <f>IF(ISBLANK('Input-Accounts'!B192),"",'Input-Accounts'!B192)</f>
        <v/>
      </c>
      <c r="C192" s="113" t="str">
        <f>IF(ISBLANK('Input-Accounts'!C192),"",'Input-Accounts'!C192)</f>
        <v/>
      </c>
      <c r="D192" s="143"/>
      <c r="E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</row>
    <row r="193" spans="1:26" ht="15" thickBot="1">
      <c r="A193" s="113">
        <f>IF(ISBLANK('Input-Accounts'!A193),"",'Input-Accounts'!A193)</f>
        <v>165</v>
      </c>
      <c r="B193" s="127" t="str">
        <f>IF(ISBLANK('Input-Accounts'!B193),"",'Input-Accounts'!B193)</f>
        <v>TOTAL OPERATION AND MAINTENANCE EXPENSE</v>
      </c>
      <c r="C193" s="113" t="str">
        <f>IF(ISBLANK('Input-Accounts'!C193),"",'Input-Accounts'!C193)</f>
        <v/>
      </c>
      <c r="D193" s="75">
        <f ca="1">SUBTOTAL(9,D119:D192)</f>
        <v>0</v>
      </c>
      <c r="E193" s="143">
        <f ca="1">IFERROR(IF(D193="","",IF(D193=0,0,IF(ABS(D193-SUM($G193:$Z193))&lt;Check_Limit,0,1))),1)</f>
        <v>0</v>
      </c>
      <c r="G193" s="75">
        <f t="shared" ref="G193:Z193" ca="1" si="51">SUBTOTAL(9,G119:G192)</f>
        <v>0</v>
      </c>
      <c r="H193" s="75">
        <f t="shared" ca="1" si="51"/>
        <v>0</v>
      </c>
      <c r="I193" s="75">
        <f t="shared" ca="1" si="51"/>
        <v>0</v>
      </c>
      <c r="J193" s="75">
        <f t="shared" ca="1" si="51"/>
        <v>0</v>
      </c>
      <c r="K193" s="75">
        <f t="shared" ca="1" si="51"/>
        <v>0</v>
      </c>
      <c r="L193" s="75">
        <f t="shared" ca="1" si="51"/>
        <v>0</v>
      </c>
      <c r="M193" s="75">
        <f t="shared" ca="1" si="51"/>
        <v>0</v>
      </c>
      <c r="N193" s="75">
        <f t="shared" ca="1" si="51"/>
        <v>0</v>
      </c>
      <c r="O193" s="75">
        <f t="shared" ca="1" si="51"/>
        <v>0</v>
      </c>
      <c r="P193" s="75">
        <f t="shared" ca="1" si="51"/>
        <v>0</v>
      </c>
      <c r="Q193" s="75">
        <f t="shared" ca="1" si="51"/>
        <v>0</v>
      </c>
      <c r="R193" s="75">
        <f t="shared" ca="1" si="51"/>
        <v>0</v>
      </c>
      <c r="S193" s="75">
        <f t="shared" ca="1" si="51"/>
        <v>0</v>
      </c>
      <c r="T193" s="75">
        <f t="shared" ca="1" si="51"/>
        <v>0</v>
      </c>
      <c r="U193" s="75">
        <f t="shared" ca="1" si="51"/>
        <v>0</v>
      </c>
      <c r="V193" s="75">
        <f t="shared" ca="1" si="51"/>
        <v>0</v>
      </c>
      <c r="W193" s="75">
        <f t="shared" ca="1" si="51"/>
        <v>0</v>
      </c>
      <c r="X193" s="75">
        <f t="shared" ca="1" si="51"/>
        <v>0</v>
      </c>
      <c r="Y193" s="75">
        <f t="shared" ca="1" si="51"/>
        <v>0</v>
      </c>
      <c r="Z193" s="75">
        <f t="shared" ca="1" si="51"/>
        <v>0</v>
      </c>
    </row>
    <row r="194" spans="1:26" ht="15" thickTop="1">
      <c r="A194" s="113" t="str">
        <f>IF(ISBLANK('Input-Accounts'!A194),"",'Input-Accounts'!A194)</f>
        <v/>
      </c>
      <c r="B194" s="79" t="str">
        <f>IF(ISBLANK('Input-Accounts'!B194),"",'Input-Accounts'!B194)</f>
        <v/>
      </c>
      <c r="C194" s="113" t="str">
        <f>IF(ISBLANK('Input-Accounts'!C194),"",'Input-Accounts'!C194)</f>
        <v/>
      </c>
      <c r="D194" s="143"/>
      <c r="E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</row>
    <row r="195" spans="1:26">
      <c r="A195" s="113">
        <f>IF(ISBLANK('Input-Accounts'!A195),"",'Input-Accounts'!A195)</f>
        <v>166</v>
      </c>
      <c r="B195" s="127" t="str">
        <f>IF(ISBLANK('Input-Accounts'!B195),"",'Input-Accounts'!B195)</f>
        <v>Adjustments, Depreciation and Amortization Expense</v>
      </c>
      <c r="C195" s="113" t="str">
        <f>IF(ISBLANK('Input-Accounts'!C195),"",'Input-Accounts'!C195)</f>
        <v/>
      </c>
      <c r="D195" s="143"/>
      <c r="E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</row>
    <row r="196" spans="1:26">
      <c r="A196" s="113">
        <f>IF(ISBLANK('Input-Accounts'!A196),"",'Input-Accounts'!A196)</f>
        <v>167</v>
      </c>
      <c r="B196" s="127" t="str">
        <f>IF(ISBLANK('Input-Accounts'!B196),"",'Input-Accounts'!B196)</f>
        <v>Depreciation Expense</v>
      </c>
      <c r="C196" s="113" t="str">
        <f>IF(ISBLANK('Input-Accounts'!C196),"",'Input-Accounts'!C196)</f>
        <v/>
      </c>
      <c r="D196" s="143"/>
      <c r="E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</row>
    <row r="197" spans="1:26" outlineLevel="1">
      <c r="A197" s="113">
        <f>IF(ISBLANK('Input-Accounts'!A197),"",'Input-Accounts'!A197)</f>
        <v>168</v>
      </c>
      <c r="B197" s="81" t="str">
        <f>IF(ISBLANK('Input-Accounts'!B197),"",'Input-Accounts'!B197)</f>
        <v>Intangible Plant</v>
      </c>
      <c r="C197" s="113" t="str">
        <f>IF(ISBLANK('Input-Accounts'!C197),"",'Input-Accounts'!C197)</f>
        <v/>
      </c>
      <c r="E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</row>
    <row r="198" spans="1:26" outlineLevel="1">
      <c r="A198" s="113">
        <f>IF(ISBLANK('Input-Accounts'!A198),"",'Input-Accounts'!A198)</f>
        <v>169</v>
      </c>
      <c r="B198" s="17" t="str">
        <f>IF(ISBLANK('Input-Accounts'!B198),"",'Input-Accounts'!B198)</f>
        <v>Organization</v>
      </c>
      <c r="C198" s="113">
        <f>IF(ISBLANK('Input-Accounts'!C198),"",'Input-Accounts'!C198)</f>
        <v>301</v>
      </c>
      <c r="D198" s="143">
        <f ca="1">INDIRECT("Classification!"&amp;$D$5&amp;ROW())</f>
        <v>0</v>
      </c>
      <c r="E198" s="143">
        <f t="shared" ref="E198:E201" ca="1" si="52">IFERROR(IF(D198="","",IF(D198=0,0,IF(ABS(D198-SUM($G198:$Z198))&lt;Check_Limit,0,1))),1)</f>
        <v>0</v>
      </c>
      <c r="F198" s="89" t="str" cm="1">
        <f t="array" aca="1" ref="F198" ca="1">IF(D198=0,"-",IF('Input-Accounts'!$E198&lt;&gt;0,'Input-Accounts'!$E198,INDEX('Input-Accounts'!$H198:$J198,,MATCH($F$6,'Input-Accounts'!$H$6:$J$6,0))))</f>
        <v>-</v>
      </c>
      <c r="G198" s="143">
        <f ca="1">IFERROR(INDEX(G$269:G$305,MATCH($F198,$B$269:$B$305,0))/INDEX($D$269:$D$305,MATCH($F198,$B$269:$B$305,0)),SUMIFS('Input-Ext Allocators'!D$8:D$63,'Input-Ext Allocators'!$B$8:$B$63,$F198))*$D198</f>
        <v>0</v>
      </c>
      <c r="H198" s="143">
        <f ca="1">IFERROR(INDEX(H$269:H$305,MATCH($F198,$B$269:$B$305,0))/INDEX($D$269:$D$305,MATCH($F198,$B$269:$B$305,0)),SUMIFS('Input-Ext Allocators'!E$8:E$63,'Input-Ext Allocators'!$B$8:$B$63,$F198))*$D198</f>
        <v>0</v>
      </c>
      <c r="I198" s="143">
        <f ca="1">IFERROR(INDEX(I$269:I$305,MATCH($F198,$B$269:$B$305,0))/INDEX($D$269:$D$305,MATCH($F198,$B$269:$B$305,0)),SUMIFS('Input-Ext Allocators'!F$8:F$63,'Input-Ext Allocators'!$B$8:$B$63,$F198))*$D198</f>
        <v>0</v>
      </c>
      <c r="J198" s="143">
        <f ca="1">IFERROR(INDEX(J$269:J$305,MATCH($F198,$B$269:$B$305,0))/INDEX($D$269:$D$305,MATCH($F198,$B$269:$B$305,0)),SUMIFS('Input-Ext Allocators'!G$8:G$63,'Input-Ext Allocators'!$B$8:$B$63,$F198))*$D198</f>
        <v>0</v>
      </c>
      <c r="K198" s="143">
        <f ca="1">IFERROR(INDEX(K$269:K$305,MATCH($F198,$B$269:$B$305,0))/INDEX($D$269:$D$305,MATCH($F198,$B$269:$B$305,0)),SUMIFS('Input-Ext Allocators'!H$8:H$63,'Input-Ext Allocators'!$B$8:$B$63,$F198))*$D198</f>
        <v>0</v>
      </c>
      <c r="L198" s="143">
        <f ca="1">IFERROR(INDEX(L$269:L$305,MATCH($F198,$B$269:$B$305,0))/INDEX($D$269:$D$305,MATCH($F198,$B$269:$B$305,0)),SUMIFS('Input-Ext Allocators'!I$8:I$63,'Input-Ext Allocators'!$B$8:$B$63,$F198))*$D198</f>
        <v>0</v>
      </c>
      <c r="M198" s="143">
        <f ca="1">IFERROR(INDEX(M$269:M$305,MATCH($F198,$B$269:$B$305,0))/INDEX($D$269:$D$305,MATCH($F198,$B$269:$B$305,0)),SUMIFS('Input-Ext Allocators'!J$8:J$63,'Input-Ext Allocators'!$B$8:$B$63,$F198))*$D198</f>
        <v>0</v>
      </c>
      <c r="N198" s="143">
        <f ca="1">IFERROR(INDEX(N$269:N$305,MATCH($F198,$B$269:$B$305,0))/INDEX($D$269:$D$305,MATCH($F198,$B$269:$B$305,0)),SUMIFS('Input-Ext Allocators'!K$8:K$63,'Input-Ext Allocators'!$B$8:$B$63,$F198))*$D198</f>
        <v>0</v>
      </c>
      <c r="O198" s="143">
        <f ca="1">IFERROR(INDEX(O$269:O$305,MATCH($F198,$B$269:$B$305,0))/INDEX($D$269:$D$305,MATCH($F198,$B$269:$B$305,0)),SUMIFS('Input-Ext Allocators'!L$8:L$63,'Input-Ext Allocators'!$B$8:$B$63,$F198))*$D198</f>
        <v>0</v>
      </c>
      <c r="P198" s="143">
        <f ca="1">IFERROR(INDEX(P$269:P$305,MATCH($F198,$B$269:$B$305,0))/INDEX($D$269:$D$305,MATCH($F198,$B$269:$B$305,0)),SUMIFS('Input-Ext Allocators'!M$8:M$63,'Input-Ext Allocators'!$B$8:$B$63,$F198))*$D198</f>
        <v>0</v>
      </c>
      <c r="Q198" s="143">
        <f ca="1">IFERROR(INDEX(Q$269:Q$305,MATCH($F198,$B$269:$B$305,0))/INDEX($D$269:$D$305,MATCH($F198,$B$269:$B$305,0)),SUMIFS('Input-Ext Allocators'!N$8:N$63,'Input-Ext Allocators'!$B$8:$B$63,$F198))*$D198</f>
        <v>0</v>
      </c>
      <c r="R198" s="143">
        <f ca="1">IFERROR(INDEX(R$269:R$305,MATCH($F198,$B$269:$B$305,0))/INDEX($D$269:$D$305,MATCH($F198,$B$269:$B$305,0)),SUMIFS('Input-Ext Allocators'!O$8:O$63,'Input-Ext Allocators'!$B$8:$B$63,$F198))*$D198</f>
        <v>0</v>
      </c>
      <c r="S198" s="143">
        <f ca="1">IFERROR(INDEX(S$269:S$305,MATCH($F198,$B$269:$B$305,0))/INDEX($D$269:$D$305,MATCH($F198,$B$269:$B$305,0)),SUMIFS('Input-Ext Allocators'!P$8:P$63,'Input-Ext Allocators'!$B$8:$B$63,$F198))*$D198</f>
        <v>0</v>
      </c>
      <c r="T198" s="143">
        <f ca="1">IFERROR(INDEX(T$269:T$305,MATCH($F198,$B$269:$B$305,0))/INDEX($D$269:$D$305,MATCH($F198,$B$269:$B$305,0)),SUMIFS('Input-Ext Allocators'!Q$8:Q$63,'Input-Ext Allocators'!$B$8:$B$63,$F198))*$D198</f>
        <v>0</v>
      </c>
      <c r="U198" s="143">
        <f ca="1">IFERROR(INDEX(U$269:U$305,MATCH($F198,$B$269:$B$305,0))/INDEX($D$269:$D$305,MATCH($F198,$B$269:$B$305,0)),SUMIFS('Input-Ext Allocators'!R$8:R$63,'Input-Ext Allocators'!$B$8:$B$63,$F198))*$D198</f>
        <v>0</v>
      </c>
      <c r="V198" s="143">
        <f ca="1">IFERROR(INDEX(V$269:V$305,MATCH($F198,$B$269:$B$305,0))/INDEX($D$269:$D$305,MATCH($F198,$B$269:$B$305,0)),SUMIFS('Input-Ext Allocators'!S$8:S$63,'Input-Ext Allocators'!$B$8:$B$63,$F198))*$D198</f>
        <v>0</v>
      </c>
      <c r="W198" s="143">
        <f ca="1">IFERROR(INDEX(W$269:W$305,MATCH($F198,$B$269:$B$305,0))/INDEX($D$269:$D$305,MATCH($F198,$B$269:$B$305,0)),SUMIFS('Input-Ext Allocators'!T$8:T$63,'Input-Ext Allocators'!$B$8:$B$63,$F198))*$D198</f>
        <v>0</v>
      </c>
      <c r="X198" s="143">
        <f ca="1">IFERROR(INDEX(X$269:X$305,MATCH($F198,$B$269:$B$305,0))/INDEX($D$269:$D$305,MATCH($F198,$B$269:$B$305,0)),SUMIFS('Input-Ext Allocators'!U$8:U$63,'Input-Ext Allocators'!$B$8:$B$63,$F198))*$D198</f>
        <v>0</v>
      </c>
      <c r="Y198" s="143">
        <f ca="1">IFERROR(INDEX(Y$269:Y$305,MATCH($F198,$B$269:$B$305,0))/INDEX($D$269:$D$305,MATCH($F198,$B$269:$B$305,0)),SUMIFS('Input-Ext Allocators'!V$8:V$63,'Input-Ext Allocators'!$B$8:$B$63,$F198))*$D198</f>
        <v>0</v>
      </c>
      <c r="Z198" s="143">
        <f ca="1">IFERROR(INDEX(Z$269:Z$305,MATCH($F198,$B$269:$B$305,0))/INDEX($D$269:$D$305,MATCH($F198,$B$269:$B$305,0)),SUMIFS('Input-Ext Allocators'!W$8:W$63,'Input-Ext Allocators'!$B$8:$B$63,$F198))*$D198</f>
        <v>0</v>
      </c>
    </row>
    <row r="199" spans="1:26" outlineLevel="1">
      <c r="A199" s="113">
        <f>IF(ISBLANK('Input-Accounts'!A199),"",'Input-Accounts'!A199)</f>
        <v>170</v>
      </c>
      <c r="B199" s="17" t="str">
        <f>IF(ISBLANK('Input-Accounts'!B199),"",'Input-Accounts'!B199)</f>
        <v>Franchises &amp; Consents</v>
      </c>
      <c r="C199" s="113">
        <f>IF(ISBLANK('Input-Accounts'!C199),"",'Input-Accounts'!C199)</f>
        <v>302</v>
      </c>
      <c r="D199" s="143">
        <f ca="1">INDIRECT("Classification!"&amp;$D$5&amp;ROW())</f>
        <v>0</v>
      </c>
      <c r="E199" s="143">
        <f t="shared" ca="1" si="52"/>
        <v>0</v>
      </c>
      <c r="F199" s="89" t="str" cm="1">
        <f t="array" aca="1" ref="F199" ca="1">IF(D199=0,"-",IF('Input-Accounts'!$E199&lt;&gt;0,'Input-Accounts'!$E199,INDEX('Input-Accounts'!$H199:$J199,,MATCH($F$6,'Input-Accounts'!$H$6:$J$6,0))))</f>
        <v>-</v>
      </c>
      <c r="G199" s="143">
        <f ca="1">IFERROR(INDEX(G$269:G$305,MATCH($F199,$B$269:$B$305,0))/INDEX($D$269:$D$305,MATCH($F199,$B$269:$B$305,0)),SUMIFS('Input-Ext Allocators'!D$8:D$63,'Input-Ext Allocators'!$B$8:$B$63,$F199))*$D199</f>
        <v>0</v>
      </c>
      <c r="H199" s="143">
        <f ca="1">IFERROR(INDEX(H$269:H$305,MATCH($F199,$B$269:$B$305,0))/INDEX($D$269:$D$305,MATCH($F199,$B$269:$B$305,0)),SUMIFS('Input-Ext Allocators'!E$8:E$63,'Input-Ext Allocators'!$B$8:$B$63,$F199))*$D199</f>
        <v>0</v>
      </c>
      <c r="I199" s="143">
        <f ca="1">IFERROR(INDEX(I$269:I$305,MATCH($F199,$B$269:$B$305,0))/INDEX($D$269:$D$305,MATCH($F199,$B$269:$B$305,0)),SUMIFS('Input-Ext Allocators'!F$8:F$63,'Input-Ext Allocators'!$B$8:$B$63,$F199))*$D199</f>
        <v>0</v>
      </c>
      <c r="J199" s="143">
        <f ca="1">IFERROR(INDEX(J$269:J$305,MATCH($F199,$B$269:$B$305,0))/INDEX($D$269:$D$305,MATCH($F199,$B$269:$B$305,0)),SUMIFS('Input-Ext Allocators'!G$8:G$63,'Input-Ext Allocators'!$B$8:$B$63,$F199))*$D199</f>
        <v>0</v>
      </c>
      <c r="K199" s="143">
        <f ca="1">IFERROR(INDEX(K$269:K$305,MATCH($F199,$B$269:$B$305,0))/INDEX($D$269:$D$305,MATCH($F199,$B$269:$B$305,0)),SUMIFS('Input-Ext Allocators'!H$8:H$63,'Input-Ext Allocators'!$B$8:$B$63,$F199))*$D199</f>
        <v>0</v>
      </c>
      <c r="L199" s="143">
        <f ca="1">IFERROR(INDEX(L$269:L$305,MATCH($F199,$B$269:$B$305,0))/INDEX($D$269:$D$305,MATCH($F199,$B$269:$B$305,0)),SUMIFS('Input-Ext Allocators'!I$8:I$63,'Input-Ext Allocators'!$B$8:$B$63,$F199))*$D199</f>
        <v>0</v>
      </c>
      <c r="M199" s="143">
        <f ca="1">IFERROR(INDEX(M$269:M$305,MATCH($F199,$B$269:$B$305,0))/INDEX($D$269:$D$305,MATCH($F199,$B$269:$B$305,0)),SUMIFS('Input-Ext Allocators'!J$8:J$63,'Input-Ext Allocators'!$B$8:$B$63,$F199))*$D199</f>
        <v>0</v>
      </c>
      <c r="N199" s="143">
        <f ca="1">IFERROR(INDEX(N$269:N$305,MATCH($F199,$B$269:$B$305,0))/INDEX($D$269:$D$305,MATCH($F199,$B$269:$B$305,0)),SUMIFS('Input-Ext Allocators'!K$8:K$63,'Input-Ext Allocators'!$B$8:$B$63,$F199))*$D199</f>
        <v>0</v>
      </c>
      <c r="O199" s="143">
        <f ca="1">IFERROR(INDEX(O$269:O$305,MATCH($F199,$B$269:$B$305,0))/INDEX($D$269:$D$305,MATCH($F199,$B$269:$B$305,0)),SUMIFS('Input-Ext Allocators'!L$8:L$63,'Input-Ext Allocators'!$B$8:$B$63,$F199))*$D199</f>
        <v>0</v>
      </c>
      <c r="P199" s="143">
        <f ca="1">IFERROR(INDEX(P$269:P$305,MATCH($F199,$B$269:$B$305,0))/INDEX($D$269:$D$305,MATCH($F199,$B$269:$B$305,0)),SUMIFS('Input-Ext Allocators'!M$8:M$63,'Input-Ext Allocators'!$B$8:$B$63,$F199))*$D199</f>
        <v>0</v>
      </c>
      <c r="Q199" s="143">
        <f ca="1">IFERROR(INDEX(Q$269:Q$305,MATCH($F199,$B$269:$B$305,0))/INDEX($D$269:$D$305,MATCH($F199,$B$269:$B$305,0)),SUMIFS('Input-Ext Allocators'!N$8:N$63,'Input-Ext Allocators'!$B$8:$B$63,$F199))*$D199</f>
        <v>0</v>
      </c>
      <c r="R199" s="143">
        <f ca="1">IFERROR(INDEX(R$269:R$305,MATCH($F199,$B$269:$B$305,0))/INDEX($D$269:$D$305,MATCH($F199,$B$269:$B$305,0)),SUMIFS('Input-Ext Allocators'!O$8:O$63,'Input-Ext Allocators'!$B$8:$B$63,$F199))*$D199</f>
        <v>0</v>
      </c>
      <c r="S199" s="143">
        <f ca="1">IFERROR(INDEX(S$269:S$305,MATCH($F199,$B$269:$B$305,0))/INDEX($D$269:$D$305,MATCH($F199,$B$269:$B$305,0)),SUMIFS('Input-Ext Allocators'!P$8:P$63,'Input-Ext Allocators'!$B$8:$B$63,$F199))*$D199</f>
        <v>0</v>
      </c>
      <c r="T199" s="143">
        <f ca="1">IFERROR(INDEX(T$269:T$305,MATCH($F199,$B$269:$B$305,0))/INDEX($D$269:$D$305,MATCH($F199,$B$269:$B$305,0)),SUMIFS('Input-Ext Allocators'!Q$8:Q$63,'Input-Ext Allocators'!$B$8:$B$63,$F199))*$D199</f>
        <v>0</v>
      </c>
      <c r="U199" s="143">
        <f ca="1">IFERROR(INDEX(U$269:U$305,MATCH($F199,$B$269:$B$305,0))/INDEX($D$269:$D$305,MATCH($F199,$B$269:$B$305,0)),SUMIFS('Input-Ext Allocators'!R$8:R$63,'Input-Ext Allocators'!$B$8:$B$63,$F199))*$D199</f>
        <v>0</v>
      </c>
      <c r="V199" s="143">
        <f ca="1">IFERROR(INDEX(V$269:V$305,MATCH($F199,$B$269:$B$305,0))/INDEX($D$269:$D$305,MATCH($F199,$B$269:$B$305,0)),SUMIFS('Input-Ext Allocators'!S$8:S$63,'Input-Ext Allocators'!$B$8:$B$63,$F199))*$D199</f>
        <v>0</v>
      </c>
      <c r="W199" s="143">
        <f ca="1">IFERROR(INDEX(W$269:W$305,MATCH($F199,$B$269:$B$305,0))/INDEX($D$269:$D$305,MATCH($F199,$B$269:$B$305,0)),SUMIFS('Input-Ext Allocators'!T$8:T$63,'Input-Ext Allocators'!$B$8:$B$63,$F199))*$D199</f>
        <v>0</v>
      </c>
      <c r="X199" s="143">
        <f ca="1">IFERROR(INDEX(X$269:X$305,MATCH($F199,$B$269:$B$305,0))/INDEX($D$269:$D$305,MATCH($F199,$B$269:$B$305,0)),SUMIFS('Input-Ext Allocators'!U$8:U$63,'Input-Ext Allocators'!$B$8:$B$63,$F199))*$D199</f>
        <v>0</v>
      </c>
      <c r="Y199" s="143">
        <f ca="1">IFERROR(INDEX(Y$269:Y$305,MATCH($F199,$B$269:$B$305,0))/INDEX($D$269:$D$305,MATCH($F199,$B$269:$B$305,0)),SUMIFS('Input-Ext Allocators'!V$8:V$63,'Input-Ext Allocators'!$B$8:$B$63,$F199))*$D199</f>
        <v>0</v>
      </c>
      <c r="Z199" s="143">
        <f ca="1">IFERROR(INDEX(Z$269:Z$305,MATCH($F199,$B$269:$B$305,0))/INDEX($D$269:$D$305,MATCH($F199,$B$269:$B$305,0)),SUMIFS('Input-Ext Allocators'!W$8:W$63,'Input-Ext Allocators'!$B$8:$B$63,$F199))*$D199</f>
        <v>0</v>
      </c>
    </row>
    <row r="200" spans="1:26" outlineLevel="1">
      <c r="A200" s="113">
        <f>IF(ISBLANK('Input-Accounts'!A200),"",'Input-Accounts'!A200)</f>
        <v>171</v>
      </c>
      <c r="B200" s="17" t="str">
        <f>IF(ISBLANK('Input-Accounts'!B200),"",'Input-Accounts'!B200)</f>
        <v>Misc. Intangible Plant</v>
      </c>
      <c r="C200" s="113">
        <f>IF(ISBLANK('Input-Accounts'!C200),"",'Input-Accounts'!C200)</f>
        <v>303</v>
      </c>
      <c r="D200" s="143">
        <f ca="1">INDIRECT("Classification!"&amp;$D$5&amp;ROW())</f>
        <v>84819.151259826191</v>
      </c>
      <c r="E200" s="143">
        <f t="shared" ca="1" si="52"/>
        <v>0</v>
      </c>
      <c r="F200" s="89" t="str" cm="1">
        <f t="array" aca="1" ref="F200" ca="1">IF(D200=0,"-",IF('Input-Accounts'!$E200&lt;&gt;0,'Input-Accounts'!$E200,INDEX('Input-Accounts'!$H200:$J200,,MATCH($F$6,'Input-Accounts'!$H$6:$J$6,0))))</f>
        <v>INT_INTANGIBLE</v>
      </c>
      <c r="G200" s="143">
        <f ca="1">IFERROR(INDEX(G$269:G$305,MATCH($F200,$B$269:$B$305,0))/INDEX($D$269:$D$305,MATCH($F200,$B$269:$B$305,0)),SUMIFS('Input-Ext Allocators'!D$8:D$63,'Input-Ext Allocators'!$B$8:$B$63,$F200))*$D200</f>
        <v>8540.0045667154991</v>
      </c>
      <c r="H200" s="143">
        <f ca="1">IFERROR(INDEX(H$269:H$305,MATCH($F200,$B$269:$B$305,0))/INDEX($D$269:$D$305,MATCH($F200,$B$269:$B$305,0)),SUMIFS('Input-Ext Allocators'!E$8:E$63,'Input-Ext Allocators'!$B$8:$B$63,$F200))*$D200</f>
        <v>6042.8888008633685</v>
      </c>
      <c r="I200" s="143">
        <f ca="1">IFERROR(INDEX(I$269:I$305,MATCH($F200,$B$269:$B$305,0))/INDEX($D$269:$D$305,MATCH($F200,$B$269:$B$305,0)),SUMIFS('Input-Ext Allocators'!F$8:F$63,'Input-Ext Allocators'!$B$8:$B$63,$F200))*$D200</f>
        <v>800.28118677542682</v>
      </c>
      <c r="J200" s="143">
        <f ca="1">IFERROR(INDEX(J$269:J$305,MATCH($F200,$B$269:$B$305,0))/INDEX($D$269:$D$305,MATCH($F200,$B$269:$B$305,0)),SUMIFS('Input-Ext Allocators'!G$8:G$63,'Input-Ext Allocators'!$B$8:$B$63,$F200))*$D200</f>
        <v>1097.0487333649696</v>
      </c>
      <c r="K200" s="143">
        <f ca="1">IFERROR(INDEX(K$269:K$305,MATCH($F200,$B$269:$B$305,0))/INDEX($D$269:$D$305,MATCH($F200,$B$269:$B$305,0)),SUMIFS('Input-Ext Allocators'!H$8:H$63,'Input-Ext Allocators'!$B$8:$B$63,$F200))*$D200</f>
        <v>137.88793253713663</v>
      </c>
      <c r="L200" s="143">
        <f ca="1">IFERROR(INDEX(L$269:L$305,MATCH($F200,$B$269:$B$305,0))/INDEX($D$269:$D$305,MATCH($F200,$B$269:$B$305,0)),SUMIFS('Input-Ext Allocators'!I$8:I$63,'Input-Ext Allocators'!$B$8:$B$63,$F200))*$D200</f>
        <v>56200.50010178268</v>
      </c>
      <c r="M200" s="143">
        <f ca="1">IFERROR(INDEX(M$269:M$305,MATCH($F200,$B$269:$B$305,0))/INDEX($D$269:$D$305,MATCH($F200,$B$269:$B$305,0)),SUMIFS('Input-Ext Allocators'!J$8:J$63,'Input-Ext Allocators'!$B$8:$B$63,$F200))*$D200</f>
        <v>12000.539937787104</v>
      </c>
      <c r="N200" s="143">
        <f ca="1">IFERROR(INDEX(N$269:N$305,MATCH($F200,$B$269:$B$305,0))/INDEX($D$269:$D$305,MATCH($F200,$B$269:$B$305,0)),SUMIFS('Input-Ext Allocators'!K$8:K$63,'Input-Ext Allocators'!$B$8:$B$63,$F200))*$D200</f>
        <v>0</v>
      </c>
      <c r="O200" s="143">
        <f ca="1">IFERROR(INDEX(O$269:O$305,MATCH($F200,$B$269:$B$305,0))/INDEX($D$269:$D$305,MATCH($F200,$B$269:$B$305,0)),SUMIFS('Input-Ext Allocators'!L$8:L$63,'Input-Ext Allocators'!$B$8:$B$63,$F200))*$D200</f>
        <v>0</v>
      </c>
      <c r="P200" s="143">
        <f ca="1">IFERROR(INDEX(P$269:P$305,MATCH($F200,$B$269:$B$305,0))/INDEX($D$269:$D$305,MATCH($F200,$B$269:$B$305,0)),SUMIFS('Input-Ext Allocators'!M$8:M$63,'Input-Ext Allocators'!$B$8:$B$63,$F200))*$D200</f>
        <v>0</v>
      </c>
      <c r="Q200" s="143">
        <f ca="1">IFERROR(INDEX(Q$269:Q$305,MATCH($F200,$B$269:$B$305,0))/INDEX($D$269:$D$305,MATCH($F200,$B$269:$B$305,0)),SUMIFS('Input-Ext Allocators'!N$8:N$63,'Input-Ext Allocators'!$B$8:$B$63,$F200))*$D200</f>
        <v>0</v>
      </c>
      <c r="R200" s="143">
        <f ca="1">IFERROR(INDEX(R$269:R$305,MATCH($F200,$B$269:$B$305,0))/INDEX($D$269:$D$305,MATCH($F200,$B$269:$B$305,0)),SUMIFS('Input-Ext Allocators'!O$8:O$63,'Input-Ext Allocators'!$B$8:$B$63,$F200))*$D200</f>
        <v>0</v>
      </c>
      <c r="S200" s="143">
        <f ca="1">IFERROR(INDEX(S$269:S$305,MATCH($F200,$B$269:$B$305,0))/INDEX($D$269:$D$305,MATCH($F200,$B$269:$B$305,0)),SUMIFS('Input-Ext Allocators'!P$8:P$63,'Input-Ext Allocators'!$B$8:$B$63,$F200))*$D200</f>
        <v>0</v>
      </c>
      <c r="T200" s="143">
        <f ca="1">IFERROR(INDEX(T$269:T$305,MATCH($F200,$B$269:$B$305,0))/INDEX($D$269:$D$305,MATCH($F200,$B$269:$B$305,0)),SUMIFS('Input-Ext Allocators'!Q$8:Q$63,'Input-Ext Allocators'!$B$8:$B$63,$F200))*$D200</f>
        <v>0</v>
      </c>
      <c r="U200" s="143">
        <f ca="1">IFERROR(INDEX(U$269:U$305,MATCH($F200,$B$269:$B$305,0))/INDEX($D$269:$D$305,MATCH($F200,$B$269:$B$305,0)),SUMIFS('Input-Ext Allocators'!R$8:R$63,'Input-Ext Allocators'!$B$8:$B$63,$F200))*$D200</f>
        <v>0</v>
      </c>
      <c r="V200" s="143">
        <f ca="1">IFERROR(INDEX(V$269:V$305,MATCH($F200,$B$269:$B$305,0))/INDEX($D$269:$D$305,MATCH($F200,$B$269:$B$305,0)),SUMIFS('Input-Ext Allocators'!S$8:S$63,'Input-Ext Allocators'!$B$8:$B$63,$F200))*$D200</f>
        <v>0</v>
      </c>
      <c r="W200" s="143">
        <f ca="1">IFERROR(INDEX(W$269:W$305,MATCH($F200,$B$269:$B$305,0))/INDEX($D$269:$D$305,MATCH($F200,$B$269:$B$305,0)),SUMIFS('Input-Ext Allocators'!T$8:T$63,'Input-Ext Allocators'!$B$8:$B$63,$F200))*$D200</f>
        <v>0</v>
      </c>
      <c r="X200" s="143">
        <f ca="1">IFERROR(INDEX(X$269:X$305,MATCH($F200,$B$269:$B$305,0))/INDEX($D$269:$D$305,MATCH($F200,$B$269:$B$305,0)),SUMIFS('Input-Ext Allocators'!U$8:U$63,'Input-Ext Allocators'!$B$8:$B$63,$F200))*$D200</f>
        <v>0</v>
      </c>
      <c r="Y200" s="143">
        <f ca="1">IFERROR(INDEX(Y$269:Y$305,MATCH($F200,$B$269:$B$305,0))/INDEX($D$269:$D$305,MATCH($F200,$B$269:$B$305,0)),SUMIFS('Input-Ext Allocators'!V$8:V$63,'Input-Ext Allocators'!$B$8:$B$63,$F200))*$D200</f>
        <v>0</v>
      </c>
      <c r="Z200" s="143">
        <f ca="1">IFERROR(INDEX(Z$269:Z$305,MATCH($F200,$B$269:$B$305,0))/INDEX($D$269:$D$305,MATCH($F200,$B$269:$B$305,0)),SUMIFS('Input-Ext Allocators'!W$8:W$63,'Input-Ext Allocators'!$B$8:$B$63,$F200))*$D200</f>
        <v>0</v>
      </c>
    </row>
    <row r="201" spans="1:26" outlineLevel="1">
      <c r="A201" s="113">
        <f>IF(ISBLANK('Input-Accounts'!A201),"",'Input-Accounts'!A201)</f>
        <v>172</v>
      </c>
      <c r="B201" s="79" t="str">
        <f>IF(ISBLANK('Input-Accounts'!B201),"",'Input-Accounts'!B201)</f>
        <v>Subtotal - Intangible Plant</v>
      </c>
      <c r="C201" s="113" t="str">
        <f>IF(ISBLANK('Input-Accounts'!C201),"",'Input-Accounts'!C201)</f>
        <v/>
      </c>
      <c r="D201" s="144">
        <f ca="1">SUBTOTAL(9,D198:D200)</f>
        <v>84819.151259826191</v>
      </c>
      <c r="E201" s="143">
        <f t="shared" ca="1" si="52"/>
        <v>0</v>
      </c>
      <c r="G201" s="144">
        <f t="shared" ref="G201:Z201" ca="1" si="53">SUBTOTAL(9,G198:G200)</f>
        <v>8540.0045667154991</v>
      </c>
      <c r="H201" s="144">
        <f t="shared" ca="1" si="53"/>
        <v>6042.8888008633685</v>
      </c>
      <c r="I201" s="144">
        <f t="shared" ca="1" si="53"/>
        <v>800.28118677542682</v>
      </c>
      <c r="J201" s="144">
        <f t="shared" ca="1" si="53"/>
        <v>1097.0487333649696</v>
      </c>
      <c r="K201" s="144">
        <f t="shared" ca="1" si="53"/>
        <v>137.88793253713663</v>
      </c>
      <c r="L201" s="144">
        <f t="shared" ca="1" si="53"/>
        <v>56200.50010178268</v>
      </c>
      <c r="M201" s="144">
        <f t="shared" ca="1" si="53"/>
        <v>12000.539937787104</v>
      </c>
      <c r="N201" s="144">
        <f t="shared" ca="1" si="53"/>
        <v>0</v>
      </c>
      <c r="O201" s="144">
        <f t="shared" ca="1" si="53"/>
        <v>0</v>
      </c>
      <c r="P201" s="144">
        <f t="shared" ca="1" si="53"/>
        <v>0</v>
      </c>
      <c r="Q201" s="144">
        <f t="shared" ca="1" si="53"/>
        <v>0</v>
      </c>
      <c r="R201" s="144">
        <f t="shared" ca="1" si="53"/>
        <v>0</v>
      </c>
      <c r="S201" s="144">
        <f t="shared" ca="1" si="53"/>
        <v>0</v>
      </c>
      <c r="T201" s="144">
        <f t="shared" ca="1" si="53"/>
        <v>0</v>
      </c>
      <c r="U201" s="144">
        <f t="shared" ca="1" si="53"/>
        <v>0</v>
      </c>
      <c r="V201" s="144">
        <f t="shared" ca="1" si="53"/>
        <v>0</v>
      </c>
      <c r="W201" s="144">
        <f t="shared" ca="1" si="53"/>
        <v>0</v>
      </c>
      <c r="X201" s="144">
        <f t="shared" ca="1" si="53"/>
        <v>0</v>
      </c>
      <c r="Y201" s="144">
        <f t="shared" ca="1" si="53"/>
        <v>0</v>
      </c>
      <c r="Z201" s="144">
        <f t="shared" ca="1" si="53"/>
        <v>0</v>
      </c>
    </row>
    <row r="202" spans="1:26" outlineLevel="1">
      <c r="A202" s="113" t="str">
        <f>IF(ISBLANK('Input-Accounts'!A202),"",'Input-Accounts'!A202)</f>
        <v/>
      </c>
      <c r="B202" s="79" t="str">
        <f>IF(ISBLANK('Input-Accounts'!B202),"",'Input-Accounts'!B202)</f>
        <v/>
      </c>
      <c r="C202" s="113" t="str">
        <f>IF(ISBLANK('Input-Accounts'!C202),"",'Input-Accounts'!C202)</f>
        <v/>
      </c>
      <c r="D202" s="143"/>
      <c r="E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</row>
    <row r="203" spans="1:26" outlineLevel="1">
      <c r="A203" s="113">
        <f>IF(ISBLANK('Input-Accounts'!A203),"",'Input-Accounts'!A203)</f>
        <v>173</v>
      </c>
      <c r="B203" s="81" t="str">
        <f>IF(ISBLANK('Input-Accounts'!B203),"",'Input-Accounts'!B203)</f>
        <v xml:space="preserve">Transmission plant </v>
      </c>
      <c r="C203" s="113" t="str">
        <f>IF(ISBLANK('Input-Accounts'!C203),"",'Input-Accounts'!C203)</f>
        <v/>
      </c>
      <c r="D203" s="143"/>
      <c r="E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</row>
    <row r="204" spans="1:26" outlineLevel="1">
      <c r="A204" s="113">
        <f>IF(ISBLANK('Input-Accounts'!A204),"",'Input-Accounts'!A204)</f>
        <v>174</v>
      </c>
      <c r="B204" s="17" t="str">
        <f>IF(ISBLANK('Input-Accounts'!B204),"",'Input-Accounts'!B204)</f>
        <v>Land and Land Rights</v>
      </c>
      <c r="C204" s="113">
        <f>IF(ISBLANK('Input-Accounts'!C204),"",'Input-Accounts'!C204)</f>
        <v>365.1</v>
      </c>
      <c r="D204" s="143">
        <f t="shared" ref="D204:D209" ca="1" si="54">INDIRECT("Classification!"&amp;$D$5&amp;ROW())</f>
        <v>0</v>
      </c>
      <c r="E204" s="143">
        <f t="shared" ref="E204:E209" ca="1" si="55">IFERROR(IF(D204="","",IF(D204=0,0,IF(ABS(D204-SUM($G204:$Z204))&lt;Check_Limit,0,1))),1)</f>
        <v>0</v>
      </c>
      <c r="F204" s="89" t="str" cm="1">
        <f t="array" aca="1" ref="F204" ca="1">IF(D204=0,"-",IF('Input-Accounts'!$E204&lt;&gt;0,'Input-Accounts'!$E204,INDEX('Input-Accounts'!$H204:$J204,,MATCH($F$6,'Input-Accounts'!$H$6:$J$6,0))))</f>
        <v>-</v>
      </c>
      <c r="G204" s="143">
        <f ca="1">IFERROR(INDEX(G$269:G$305,MATCH($F204,$B$269:$B$305,0))/INDEX($D$269:$D$305,MATCH($F204,$B$269:$B$305,0)),SUMIFS('Input-Ext Allocators'!D$8:D$63,'Input-Ext Allocators'!$B$8:$B$63,$F204))*$D204</f>
        <v>0</v>
      </c>
      <c r="H204" s="143">
        <f ca="1">IFERROR(INDEX(H$269:H$305,MATCH($F204,$B$269:$B$305,0))/INDEX($D$269:$D$305,MATCH($F204,$B$269:$B$305,0)),SUMIFS('Input-Ext Allocators'!E$8:E$63,'Input-Ext Allocators'!$B$8:$B$63,$F204))*$D204</f>
        <v>0</v>
      </c>
      <c r="I204" s="143">
        <f ca="1">IFERROR(INDEX(I$269:I$305,MATCH($F204,$B$269:$B$305,0))/INDEX($D$269:$D$305,MATCH($F204,$B$269:$B$305,0)),SUMIFS('Input-Ext Allocators'!F$8:F$63,'Input-Ext Allocators'!$B$8:$B$63,$F204))*$D204</f>
        <v>0</v>
      </c>
      <c r="J204" s="143">
        <f ca="1">IFERROR(INDEX(J$269:J$305,MATCH($F204,$B$269:$B$305,0))/INDEX($D$269:$D$305,MATCH($F204,$B$269:$B$305,0)),SUMIFS('Input-Ext Allocators'!G$8:G$63,'Input-Ext Allocators'!$B$8:$B$63,$F204))*$D204</f>
        <v>0</v>
      </c>
      <c r="K204" s="143">
        <f ca="1">IFERROR(INDEX(K$269:K$305,MATCH($F204,$B$269:$B$305,0))/INDEX($D$269:$D$305,MATCH($F204,$B$269:$B$305,0)),SUMIFS('Input-Ext Allocators'!H$8:H$63,'Input-Ext Allocators'!$B$8:$B$63,$F204))*$D204</f>
        <v>0</v>
      </c>
      <c r="L204" s="143">
        <f ca="1">IFERROR(INDEX(L$269:L$305,MATCH($F204,$B$269:$B$305,0))/INDEX($D$269:$D$305,MATCH($F204,$B$269:$B$305,0)),SUMIFS('Input-Ext Allocators'!I$8:I$63,'Input-Ext Allocators'!$B$8:$B$63,$F204))*$D204</f>
        <v>0</v>
      </c>
      <c r="M204" s="143">
        <f ca="1">IFERROR(INDEX(M$269:M$305,MATCH($F204,$B$269:$B$305,0))/INDEX($D$269:$D$305,MATCH($F204,$B$269:$B$305,0)),SUMIFS('Input-Ext Allocators'!J$8:J$63,'Input-Ext Allocators'!$B$8:$B$63,$F204))*$D204</f>
        <v>0</v>
      </c>
      <c r="N204" s="143">
        <f ca="1">IFERROR(INDEX(N$269:N$305,MATCH($F204,$B$269:$B$305,0))/INDEX($D$269:$D$305,MATCH($F204,$B$269:$B$305,0)),SUMIFS('Input-Ext Allocators'!K$8:K$63,'Input-Ext Allocators'!$B$8:$B$63,$F204))*$D204</f>
        <v>0</v>
      </c>
      <c r="O204" s="143">
        <f ca="1">IFERROR(INDEX(O$269:O$305,MATCH($F204,$B$269:$B$305,0))/INDEX($D$269:$D$305,MATCH($F204,$B$269:$B$305,0)),SUMIFS('Input-Ext Allocators'!L$8:L$63,'Input-Ext Allocators'!$B$8:$B$63,$F204))*$D204</f>
        <v>0</v>
      </c>
      <c r="P204" s="143">
        <f ca="1">IFERROR(INDEX(P$269:P$305,MATCH($F204,$B$269:$B$305,0))/INDEX($D$269:$D$305,MATCH($F204,$B$269:$B$305,0)),SUMIFS('Input-Ext Allocators'!M$8:M$63,'Input-Ext Allocators'!$B$8:$B$63,$F204))*$D204</f>
        <v>0</v>
      </c>
      <c r="Q204" s="143">
        <f ca="1">IFERROR(INDEX(Q$269:Q$305,MATCH($F204,$B$269:$B$305,0))/INDEX($D$269:$D$305,MATCH($F204,$B$269:$B$305,0)),SUMIFS('Input-Ext Allocators'!N$8:N$63,'Input-Ext Allocators'!$B$8:$B$63,$F204))*$D204</f>
        <v>0</v>
      </c>
      <c r="R204" s="143">
        <f ca="1">IFERROR(INDEX(R$269:R$305,MATCH($F204,$B$269:$B$305,0))/INDEX($D$269:$D$305,MATCH($F204,$B$269:$B$305,0)),SUMIFS('Input-Ext Allocators'!O$8:O$63,'Input-Ext Allocators'!$B$8:$B$63,$F204))*$D204</f>
        <v>0</v>
      </c>
      <c r="S204" s="143">
        <f ca="1">IFERROR(INDEX(S$269:S$305,MATCH($F204,$B$269:$B$305,0))/INDEX($D$269:$D$305,MATCH($F204,$B$269:$B$305,0)),SUMIFS('Input-Ext Allocators'!P$8:P$63,'Input-Ext Allocators'!$B$8:$B$63,$F204))*$D204</f>
        <v>0</v>
      </c>
      <c r="T204" s="143">
        <f ca="1">IFERROR(INDEX(T$269:T$305,MATCH($F204,$B$269:$B$305,0))/INDEX($D$269:$D$305,MATCH($F204,$B$269:$B$305,0)),SUMIFS('Input-Ext Allocators'!Q$8:Q$63,'Input-Ext Allocators'!$B$8:$B$63,$F204))*$D204</f>
        <v>0</v>
      </c>
      <c r="U204" s="143">
        <f ca="1">IFERROR(INDEX(U$269:U$305,MATCH($F204,$B$269:$B$305,0))/INDEX($D$269:$D$305,MATCH($F204,$B$269:$B$305,0)),SUMIFS('Input-Ext Allocators'!R$8:R$63,'Input-Ext Allocators'!$B$8:$B$63,$F204))*$D204</f>
        <v>0</v>
      </c>
      <c r="V204" s="143">
        <f ca="1">IFERROR(INDEX(V$269:V$305,MATCH($F204,$B$269:$B$305,0))/INDEX($D$269:$D$305,MATCH($F204,$B$269:$B$305,0)),SUMIFS('Input-Ext Allocators'!S$8:S$63,'Input-Ext Allocators'!$B$8:$B$63,$F204))*$D204</f>
        <v>0</v>
      </c>
      <c r="W204" s="143">
        <f ca="1">IFERROR(INDEX(W$269:W$305,MATCH($F204,$B$269:$B$305,0))/INDEX($D$269:$D$305,MATCH($F204,$B$269:$B$305,0)),SUMIFS('Input-Ext Allocators'!T$8:T$63,'Input-Ext Allocators'!$B$8:$B$63,$F204))*$D204</f>
        <v>0</v>
      </c>
      <c r="X204" s="143">
        <f ca="1">IFERROR(INDEX(X$269:X$305,MATCH($F204,$B$269:$B$305,0))/INDEX($D$269:$D$305,MATCH($F204,$B$269:$B$305,0)),SUMIFS('Input-Ext Allocators'!U$8:U$63,'Input-Ext Allocators'!$B$8:$B$63,$F204))*$D204</f>
        <v>0</v>
      </c>
      <c r="Y204" s="143">
        <f ca="1">IFERROR(INDEX(Y$269:Y$305,MATCH($F204,$B$269:$B$305,0))/INDEX($D$269:$D$305,MATCH($F204,$B$269:$B$305,0)),SUMIFS('Input-Ext Allocators'!V$8:V$63,'Input-Ext Allocators'!$B$8:$B$63,$F204))*$D204</f>
        <v>0</v>
      </c>
      <c r="Z204" s="143">
        <f ca="1">IFERROR(INDEX(Z$269:Z$305,MATCH($F204,$B$269:$B$305,0))/INDEX($D$269:$D$305,MATCH($F204,$B$269:$B$305,0)),SUMIFS('Input-Ext Allocators'!W$8:W$63,'Input-Ext Allocators'!$B$8:$B$63,$F204))*$D204</f>
        <v>0</v>
      </c>
    </row>
    <row r="205" spans="1:26" outlineLevel="1">
      <c r="A205" s="113">
        <f>IF(ISBLANK('Input-Accounts'!A205),"",'Input-Accounts'!A205)</f>
        <v>175</v>
      </c>
      <c r="B205" s="17" t="str">
        <f>IF(ISBLANK('Input-Accounts'!B205),"",'Input-Accounts'!B205)</f>
        <v>Structures and improvements</v>
      </c>
      <c r="C205" s="113">
        <f>IF(ISBLANK('Input-Accounts'!C205),"",'Input-Accounts'!C205)</f>
        <v>366</v>
      </c>
      <c r="D205" s="143">
        <f t="shared" ca="1" si="54"/>
        <v>0</v>
      </c>
      <c r="E205" s="143">
        <f t="shared" ca="1" si="55"/>
        <v>0</v>
      </c>
      <c r="F205" s="89" t="str" cm="1">
        <f t="array" aca="1" ref="F205" ca="1">IF(D205=0,"-",IF('Input-Accounts'!$E205&lt;&gt;0,'Input-Accounts'!$E205,INDEX('Input-Accounts'!$H205:$J205,,MATCH($F$6,'Input-Accounts'!$H$6:$J$6,0))))</f>
        <v>-</v>
      </c>
      <c r="G205" s="143">
        <f ca="1">IFERROR(INDEX(G$269:G$305,MATCH($F205,$B$269:$B$305,0))/INDEX($D$269:$D$305,MATCH($F205,$B$269:$B$305,0)),SUMIFS('Input-Ext Allocators'!D$8:D$63,'Input-Ext Allocators'!$B$8:$B$63,$F205))*$D205</f>
        <v>0</v>
      </c>
      <c r="H205" s="143">
        <f ca="1">IFERROR(INDEX(H$269:H$305,MATCH($F205,$B$269:$B$305,0))/INDEX($D$269:$D$305,MATCH($F205,$B$269:$B$305,0)),SUMIFS('Input-Ext Allocators'!E$8:E$63,'Input-Ext Allocators'!$B$8:$B$63,$F205))*$D205</f>
        <v>0</v>
      </c>
      <c r="I205" s="143">
        <f ca="1">IFERROR(INDEX(I$269:I$305,MATCH($F205,$B$269:$B$305,0))/INDEX($D$269:$D$305,MATCH($F205,$B$269:$B$305,0)),SUMIFS('Input-Ext Allocators'!F$8:F$63,'Input-Ext Allocators'!$B$8:$B$63,$F205))*$D205</f>
        <v>0</v>
      </c>
      <c r="J205" s="143">
        <f ca="1">IFERROR(INDEX(J$269:J$305,MATCH($F205,$B$269:$B$305,0))/INDEX($D$269:$D$305,MATCH($F205,$B$269:$B$305,0)),SUMIFS('Input-Ext Allocators'!G$8:G$63,'Input-Ext Allocators'!$B$8:$B$63,$F205))*$D205</f>
        <v>0</v>
      </c>
      <c r="K205" s="143">
        <f ca="1">IFERROR(INDEX(K$269:K$305,MATCH($F205,$B$269:$B$305,0))/INDEX($D$269:$D$305,MATCH($F205,$B$269:$B$305,0)),SUMIFS('Input-Ext Allocators'!H$8:H$63,'Input-Ext Allocators'!$B$8:$B$63,$F205))*$D205</f>
        <v>0</v>
      </c>
      <c r="L205" s="143">
        <f ca="1">IFERROR(INDEX(L$269:L$305,MATCH($F205,$B$269:$B$305,0))/INDEX($D$269:$D$305,MATCH($F205,$B$269:$B$305,0)),SUMIFS('Input-Ext Allocators'!I$8:I$63,'Input-Ext Allocators'!$B$8:$B$63,$F205))*$D205</f>
        <v>0</v>
      </c>
      <c r="M205" s="143">
        <f ca="1">IFERROR(INDEX(M$269:M$305,MATCH($F205,$B$269:$B$305,0))/INDEX($D$269:$D$305,MATCH($F205,$B$269:$B$305,0)),SUMIFS('Input-Ext Allocators'!J$8:J$63,'Input-Ext Allocators'!$B$8:$B$63,$F205))*$D205</f>
        <v>0</v>
      </c>
      <c r="N205" s="143">
        <f ca="1">IFERROR(INDEX(N$269:N$305,MATCH($F205,$B$269:$B$305,0))/INDEX($D$269:$D$305,MATCH($F205,$B$269:$B$305,0)),SUMIFS('Input-Ext Allocators'!K$8:K$63,'Input-Ext Allocators'!$B$8:$B$63,$F205))*$D205</f>
        <v>0</v>
      </c>
      <c r="O205" s="143">
        <f ca="1">IFERROR(INDEX(O$269:O$305,MATCH($F205,$B$269:$B$305,0))/INDEX($D$269:$D$305,MATCH($F205,$B$269:$B$305,0)),SUMIFS('Input-Ext Allocators'!L$8:L$63,'Input-Ext Allocators'!$B$8:$B$63,$F205))*$D205</f>
        <v>0</v>
      </c>
      <c r="P205" s="143">
        <f ca="1">IFERROR(INDEX(P$269:P$305,MATCH($F205,$B$269:$B$305,0))/INDEX($D$269:$D$305,MATCH($F205,$B$269:$B$305,0)),SUMIFS('Input-Ext Allocators'!M$8:M$63,'Input-Ext Allocators'!$B$8:$B$63,$F205))*$D205</f>
        <v>0</v>
      </c>
      <c r="Q205" s="143">
        <f ca="1">IFERROR(INDEX(Q$269:Q$305,MATCH($F205,$B$269:$B$305,0))/INDEX($D$269:$D$305,MATCH($F205,$B$269:$B$305,0)),SUMIFS('Input-Ext Allocators'!N$8:N$63,'Input-Ext Allocators'!$B$8:$B$63,$F205))*$D205</f>
        <v>0</v>
      </c>
      <c r="R205" s="143">
        <f ca="1">IFERROR(INDEX(R$269:R$305,MATCH($F205,$B$269:$B$305,0))/INDEX($D$269:$D$305,MATCH($F205,$B$269:$B$305,0)),SUMIFS('Input-Ext Allocators'!O$8:O$63,'Input-Ext Allocators'!$B$8:$B$63,$F205))*$D205</f>
        <v>0</v>
      </c>
      <c r="S205" s="143">
        <f ca="1">IFERROR(INDEX(S$269:S$305,MATCH($F205,$B$269:$B$305,0))/INDEX($D$269:$D$305,MATCH($F205,$B$269:$B$305,0)),SUMIFS('Input-Ext Allocators'!P$8:P$63,'Input-Ext Allocators'!$B$8:$B$63,$F205))*$D205</f>
        <v>0</v>
      </c>
      <c r="T205" s="143">
        <f ca="1">IFERROR(INDEX(T$269:T$305,MATCH($F205,$B$269:$B$305,0))/INDEX($D$269:$D$305,MATCH($F205,$B$269:$B$305,0)),SUMIFS('Input-Ext Allocators'!Q$8:Q$63,'Input-Ext Allocators'!$B$8:$B$63,$F205))*$D205</f>
        <v>0</v>
      </c>
      <c r="U205" s="143">
        <f ca="1">IFERROR(INDEX(U$269:U$305,MATCH($F205,$B$269:$B$305,0))/INDEX($D$269:$D$305,MATCH($F205,$B$269:$B$305,0)),SUMIFS('Input-Ext Allocators'!R$8:R$63,'Input-Ext Allocators'!$B$8:$B$63,$F205))*$D205</f>
        <v>0</v>
      </c>
      <c r="V205" s="143">
        <f ca="1">IFERROR(INDEX(V$269:V$305,MATCH($F205,$B$269:$B$305,0))/INDEX($D$269:$D$305,MATCH($F205,$B$269:$B$305,0)),SUMIFS('Input-Ext Allocators'!S$8:S$63,'Input-Ext Allocators'!$B$8:$B$63,$F205))*$D205</f>
        <v>0</v>
      </c>
      <c r="W205" s="143">
        <f ca="1">IFERROR(INDEX(W$269:W$305,MATCH($F205,$B$269:$B$305,0))/INDEX($D$269:$D$305,MATCH($F205,$B$269:$B$305,0)),SUMIFS('Input-Ext Allocators'!T$8:T$63,'Input-Ext Allocators'!$B$8:$B$63,$F205))*$D205</f>
        <v>0</v>
      </c>
      <c r="X205" s="143">
        <f ca="1">IFERROR(INDEX(X$269:X$305,MATCH($F205,$B$269:$B$305,0))/INDEX($D$269:$D$305,MATCH($F205,$B$269:$B$305,0)),SUMIFS('Input-Ext Allocators'!U$8:U$63,'Input-Ext Allocators'!$B$8:$B$63,$F205))*$D205</f>
        <v>0</v>
      </c>
      <c r="Y205" s="143">
        <f ca="1">IFERROR(INDEX(Y$269:Y$305,MATCH($F205,$B$269:$B$305,0))/INDEX($D$269:$D$305,MATCH($F205,$B$269:$B$305,0)),SUMIFS('Input-Ext Allocators'!V$8:V$63,'Input-Ext Allocators'!$B$8:$B$63,$F205))*$D205</f>
        <v>0</v>
      </c>
      <c r="Z205" s="143">
        <f ca="1">IFERROR(INDEX(Z$269:Z$305,MATCH($F205,$B$269:$B$305,0))/INDEX($D$269:$D$305,MATCH($F205,$B$269:$B$305,0)),SUMIFS('Input-Ext Allocators'!W$8:W$63,'Input-Ext Allocators'!$B$8:$B$63,$F205))*$D205</f>
        <v>0</v>
      </c>
    </row>
    <row r="206" spans="1:26" outlineLevel="1">
      <c r="A206" s="113">
        <f>IF(ISBLANK('Input-Accounts'!A206),"",'Input-Accounts'!A206)</f>
        <v>176</v>
      </c>
      <c r="B206" s="17" t="str">
        <f>IF(ISBLANK('Input-Accounts'!B206),"",'Input-Accounts'!B206)</f>
        <v>Mains</v>
      </c>
      <c r="C206" s="113">
        <f>IF(ISBLANK('Input-Accounts'!C206),"",'Input-Accounts'!C206)</f>
        <v>367</v>
      </c>
      <c r="D206" s="143">
        <f t="shared" ca="1" si="54"/>
        <v>0</v>
      </c>
      <c r="E206" s="143">
        <f t="shared" ca="1" si="55"/>
        <v>0</v>
      </c>
      <c r="F206" s="89" t="str" cm="1">
        <f t="array" aca="1" ref="F206" ca="1">IF(D206=0,"-",IF('Input-Accounts'!$E206&lt;&gt;0,'Input-Accounts'!$E206,INDEX('Input-Accounts'!$H206:$J206,,MATCH($F$6,'Input-Accounts'!$H$6:$J$6,0))))</f>
        <v>-</v>
      </c>
      <c r="G206" s="143">
        <f ca="1">IFERROR(INDEX(G$269:G$305,MATCH($F206,$B$269:$B$305,0))/INDEX($D$269:$D$305,MATCH($F206,$B$269:$B$305,0)),SUMIFS('Input-Ext Allocators'!D$8:D$63,'Input-Ext Allocators'!$B$8:$B$63,$F206))*$D206</f>
        <v>0</v>
      </c>
      <c r="H206" s="143">
        <f ca="1">IFERROR(INDEX(H$269:H$305,MATCH($F206,$B$269:$B$305,0))/INDEX($D$269:$D$305,MATCH($F206,$B$269:$B$305,0)),SUMIFS('Input-Ext Allocators'!E$8:E$63,'Input-Ext Allocators'!$B$8:$B$63,$F206))*$D206</f>
        <v>0</v>
      </c>
      <c r="I206" s="143">
        <f ca="1">IFERROR(INDEX(I$269:I$305,MATCH($F206,$B$269:$B$305,0))/INDEX($D$269:$D$305,MATCH($F206,$B$269:$B$305,0)),SUMIFS('Input-Ext Allocators'!F$8:F$63,'Input-Ext Allocators'!$B$8:$B$63,$F206))*$D206</f>
        <v>0</v>
      </c>
      <c r="J206" s="143">
        <f ca="1">IFERROR(INDEX(J$269:J$305,MATCH($F206,$B$269:$B$305,0))/INDEX($D$269:$D$305,MATCH($F206,$B$269:$B$305,0)),SUMIFS('Input-Ext Allocators'!G$8:G$63,'Input-Ext Allocators'!$B$8:$B$63,$F206))*$D206</f>
        <v>0</v>
      </c>
      <c r="K206" s="143">
        <f ca="1">IFERROR(INDEX(K$269:K$305,MATCH($F206,$B$269:$B$305,0))/INDEX($D$269:$D$305,MATCH($F206,$B$269:$B$305,0)),SUMIFS('Input-Ext Allocators'!H$8:H$63,'Input-Ext Allocators'!$B$8:$B$63,$F206))*$D206</f>
        <v>0</v>
      </c>
      <c r="L206" s="143">
        <f ca="1">IFERROR(INDEX(L$269:L$305,MATCH($F206,$B$269:$B$305,0))/INDEX($D$269:$D$305,MATCH($F206,$B$269:$B$305,0)),SUMIFS('Input-Ext Allocators'!I$8:I$63,'Input-Ext Allocators'!$B$8:$B$63,$F206))*$D206</f>
        <v>0</v>
      </c>
      <c r="M206" s="143">
        <f ca="1">IFERROR(INDEX(M$269:M$305,MATCH($F206,$B$269:$B$305,0))/INDEX($D$269:$D$305,MATCH($F206,$B$269:$B$305,0)),SUMIFS('Input-Ext Allocators'!J$8:J$63,'Input-Ext Allocators'!$B$8:$B$63,$F206))*$D206</f>
        <v>0</v>
      </c>
      <c r="N206" s="143">
        <f ca="1">IFERROR(INDEX(N$269:N$305,MATCH($F206,$B$269:$B$305,0))/INDEX($D$269:$D$305,MATCH($F206,$B$269:$B$305,0)),SUMIFS('Input-Ext Allocators'!K$8:K$63,'Input-Ext Allocators'!$B$8:$B$63,$F206))*$D206</f>
        <v>0</v>
      </c>
      <c r="O206" s="143">
        <f ca="1">IFERROR(INDEX(O$269:O$305,MATCH($F206,$B$269:$B$305,0))/INDEX($D$269:$D$305,MATCH($F206,$B$269:$B$305,0)),SUMIFS('Input-Ext Allocators'!L$8:L$63,'Input-Ext Allocators'!$B$8:$B$63,$F206))*$D206</f>
        <v>0</v>
      </c>
      <c r="P206" s="143">
        <f ca="1">IFERROR(INDEX(P$269:P$305,MATCH($F206,$B$269:$B$305,0))/INDEX($D$269:$D$305,MATCH($F206,$B$269:$B$305,0)),SUMIFS('Input-Ext Allocators'!M$8:M$63,'Input-Ext Allocators'!$B$8:$B$63,$F206))*$D206</f>
        <v>0</v>
      </c>
      <c r="Q206" s="143">
        <f ca="1">IFERROR(INDEX(Q$269:Q$305,MATCH($F206,$B$269:$B$305,0))/INDEX($D$269:$D$305,MATCH($F206,$B$269:$B$305,0)),SUMIFS('Input-Ext Allocators'!N$8:N$63,'Input-Ext Allocators'!$B$8:$B$63,$F206))*$D206</f>
        <v>0</v>
      </c>
      <c r="R206" s="143">
        <f ca="1">IFERROR(INDEX(R$269:R$305,MATCH($F206,$B$269:$B$305,0))/INDEX($D$269:$D$305,MATCH($F206,$B$269:$B$305,0)),SUMIFS('Input-Ext Allocators'!O$8:O$63,'Input-Ext Allocators'!$B$8:$B$63,$F206))*$D206</f>
        <v>0</v>
      </c>
      <c r="S206" s="143">
        <f ca="1">IFERROR(INDEX(S$269:S$305,MATCH($F206,$B$269:$B$305,0))/INDEX($D$269:$D$305,MATCH($F206,$B$269:$B$305,0)),SUMIFS('Input-Ext Allocators'!P$8:P$63,'Input-Ext Allocators'!$B$8:$B$63,$F206))*$D206</f>
        <v>0</v>
      </c>
      <c r="T206" s="143">
        <f ca="1">IFERROR(INDEX(T$269:T$305,MATCH($F206,$B$269:$B$305,0))/INDEX($D$269:$D$305,MATCH($F206,$B$269:$B$305,0)),SUMIFS('Input-Ext Allocators'!Q$8:Q$63,'Input-Ext Allocators'!$B$8:$B$63,$F206))*$D206</f>
        <v>0</v>
      </c>
      <c r="U206" s="143">
        <f ca="1">IFERROR(INDEX(U$269:U$305,MATCH($F206,$B$269:$B$305,0))/INDEX($D$269:$D$305,MATCH($F206,$B$269:$B$305,0)),SUMIFS('Input-Ext Allocators'!R$8:R$63,'Input-Ext Allocators'!$B$8:$B$63,$F206))*$D206</f>
        <v>0</v>
      </c>
      <c r="V206" s="143">
        <f ca="1">IFERROR(INDEX(V$269:V$305,MATCH($F206,$B$269:$B$305,0))/INDEX($D$269:$D$305,MATCH($F206,$B$269:$B$305,0)),SUMIFS('Input-Ext Allocators'!S$8:S$63,'Input-Ext Allocators'!$B$8:$B$63,$F206))*$D206</f>
        <v>0</v>
      </c>
      <c r="W206" s="143">
        <f ca="1">IFERROR(INDEX(W$269:W$305,MATCH($F206,$B$269:$B$305,0))/INDEX($D$269:$D$305,MATCH($F206,$B$269:$B$305,0)),SUMIFS('Input-Ext Allocators'!T$8:T$63,'Input-Ext Allocators'!$B$8:$B$63,$F206))*$D206</f>
        <v>0</v>
      </c>
      <c r="X206" s="143">
        <f ca="1">IFERROR(INDEX(X$269:X$305,MATCH($F206,$B$269:$B$305,0))/INDEX($D$269:$D$305,MATCH($F206,$B$269:$B$305,0)),SUMIFS('Input-Ext Allocators'!U$8:U$63,'Input-Ext Allocators'!$B$8:$B$63,$F206))*$D206</f>
        <v>0</v>
      </c>
      <c r="Y206" s="143">
        <f ca="1">IFERROR(INDEX(Y$269:Y$305,MATCH($F206,$B$269:$B$305,0))/INDEX($D$269:$D$305,MATCH($F206,$B$269:$B$305,0)),SUMIFS('Input-Ext Allocators'!V$8:V$63,'Input-Ext Allocators'!$B$8:$B$63,$F206))*$D206</f>
        <v>0</v>
      </c>
      <c r="Z206" s="143">
        <f ca="1">IFERROR(INDEX(Z$269:Z$305,MATCH($F206,$B$269:$B$305,0))/INDEX($D$269:$D$305,MATCH($F206,$B$269:$B$305,0)),SUMIFS('Input-Ext Allocators'!W$8:W$63,'Input-Ext Allocators'!$B$8:$B$63,$F206))*$D206</f>
        <v>0</v>
      </c>
    </row>
    <row r="207" spans="1:26" outlineLevel="1">
      <c r="A207" s="113">
        <f>IF(ISBLANK('Input-Accounts'!A207),"",'Input-Accounts'!A207)</f>
        <v>177</v>
      </c>
      <c r="B207" s="17" t="str">
        <f>IF(ISBLANK('Input-Accounts'!B207),"",'Input-Accounts'!B207)</f>
        <v>Compressor station equipment</v>
      </c>
      <c r="C207" s="113">
        <f>IF(ISBLANK('Input-Accounts'!C207),"",'Input-Accounts'!C207)</f>
        <v>368</v>
      </c>
      <c r="D207" s="143">
        <f t="shared" ca="1" si="54"/>
        <v>0</v>
      </c>
      <c r="E207" s="143">
        <f t="shared" ca="1" si="55"/>
        <v>0</v>
      </c>
      <c r="F207" s="89" t="str" cm="1">
        <f t="array" aca="1" ref="F207" ca="1">IF(D207=0,"-",IF('Input-Accounts'!$E207&lt;&gt;0,'Input-Accounts'!$E207,INDEX('Input-Accounts'!$H207:$J207,,MATCH($F$6,'Input-Accounts'!$H$6:$J$6,0))))</f>
        <v>-</v>
      </c>
      <c r="G207" s="143">
        <f ca="1">IFERROR(INDEX(G$269:G$305,MATCH($F207,$B$269:$B$305,0))/INDEX($D$269:$D$305,MATCH($F207,$B$269:$B$305,0)),SUMIFS('Input-Ext Allocators'!D$8:D$63,'Input-Ext Allocators'!$B$8:$B$63,$F207))*$D207</f>
        <v>0</v>
      </c>
      <c r="H207" s="143">
        <f ca="1">IFERROR(INDEX(H$269:H$305,MATCH($F207,$B$269:$B$305,0))/INDEX($D$269:$D$305,MATCH($F207,$B$269:$B$305,0)),SUMIFS('Input-Ext Allocators'!E$8:E$63,'Input-Ext Allocators'!$B$8:$B$63,$F207))*$D207</f>
        <v>0</v>
      </c>
      <c r="I207" s="143">
        <f ca="1">IFERROR(INDEX(I$269:I$305,MATCH($F207,$B$269:$B$305,0))/INDEX($D$269:$D$305,MATCH($F207,$B$269:$B$305,0)),SUMIFS('Input-Ext Allocators'!F$8:F$63,'Input-Ext Allocators'!$B$8:$B$63,$F207))*$D207</f>
        <v>0</v>
      </c>
      <c r="J207" s="143">
        <f ca="1">IFERROR(INDEX(J$269:J$305,MATCH($F207,$B$269:$B$305,0))/INDEX($D$269:$D$305,MATCH($F207,$B$269:$B$305,0)),SUMIFS('Input-Ext Allocators'!G$8:G$63,'Input-Ext Allocators'!$B$8:$B$63,$F207))*$D207</f>
        <v>0</v>
      </c>
      <c r="K207" s="143">
        <f ca="1">IFERROR(INDEX(K$269:K$305,MATCH($F207,$B$269:$B$305,0))/INDEX($D$269:$D$305,MATCH($F207,$B$269:$B$305,0)),SUMIFS('Input-Ext Allocators'!H$8:H$63,'Input-Ext Allocators'!$B$8:$B$63,$F207))*$D207</f>
        <v>0</v>
      </c>
      <c r="L207" s="143">
        <f ca="1">IFERROR(INDEX(L$269:L$305,MATCH($F207,$B$269:$B$305,0))/INDEX($D$269:$D$305,MATCH($F207,$B$269:$B$305,0)),SUMIFS('Input-Ext Allocators'!I$8:I$63,'Input-Ext Allocators'!$B$8:$B$63,$F207))*$D207</f>
        <v>0</v>
      </c>
      <c r="M207" s="143">
        <f ca="1">IFERROR(INDEX(M$269:M$305,MATCH($F207,$B$269:$B$305,0))/INDEX($D$269:$D$305,MATCH($F207,$B$269:$B$305,0)),SUMIFS('Input-Ext Allocators'!J$8:J$63,'Input-Ext Allocators'!$B$8:$B$63,$F207))*$D207</f>
        <v>0</v>
      </c>
      <c r="N207" s="143">
        <f ca="1">IFERROR(INDEX(N$269:N$305,MATCH($F207,$B$269:$B$305,0))/INDEX($D$269:$D$305,MATCH($F207,$B$269:$B$305,0)),SUMIFS('Input-Ext Allocators'!K$8:K$63,'Input-Ext Allocators'!$B$8:$B$63,$F207))*$D207</f>
        <v>0</v>
      </c>
      <c r="O207" s="143">
        <f ca="1">IFERROR(INDEX(O$269:O$305,MATCH($F207,$B$269:$B$305,0))/INDEX($D$269:$D$305,MATCH($F207,$B$269:$B$305,0)),SUMIFS('Input-Ext Allocators'!L$8:L$63,'Input-Ext Allocators'!$B$8:$B$63,$F207))*$D207</f>
        <v>0</v>
      </c>
      <c r="P207" s="143">
        <f ca="1">IFERROR(INDEX(P$269:P$305,MATCH($F207,$B$269:$B$305,0))/INDEX($D$269:$D$305,MATCH($F207,$B$269:$B$305,0)),SUMIFS('Input-Ext Allocators'!M$8:M$63,'Input-Ext Allocators'!$B$8:$B$63,$F207))*$D207</f>
        <v>0</v>
      </c>
      <c r="Q207" s="143">
        <f ca="1">IFERROR(INDEX(Q$269:Q$305,MATCH($F207,$B$269:$B$305,0))/INDEX($D$269:$D$305,MATCH($F207,$B$269:$B$305,0)),SUMIFS('Input-Ext Allocators'!N$8:N$63,'Input-Ext Allocators'!$B$8:$B$63,$F207))*$D207</f>
        <v>0</v>
      </c>
      <c r="R207" s="143">
        <f ca="1">IFERROR(INDEX(R$269:R$305,MATCH($F207,$B$269:$B$305,0))/INDEX($D$269:$D$305,MATCH($F207,$B$269:$B$305,0)),SUMIFS('Input-Ext Allocators'!O$8:O$63,'Input-Ext Allocators'!$B$8:$B$63,$F207))*$D207</f>
        <v>0</v>
      </c>
      <c r="S207" s="143">
        <f ca="1">IFERROR(INDEX(S$269:S$305,MATCH($F207,$B$269:$B$305,0))/INDEX($D$269:$D$305,MATCH($F207,$B$269:$B$305,0)),SUMIFS('Input-Ext Allocators'!P$8:P$63,'Input-Ext Allocators'!$B$8:$B$63,$F207))*$D207</f>
        <v>0</v>
      </c>
      <c r="T207" s="143">
        <f ca="1">IFERROR(INDEX(T$269:T$305,MATCH($F207,$B$269:$B$305,0))/INDEX($D$269:$D$305,MATCH($F207,$B$269:$B$305,0)),SUMIFS('Input-Ext Allocators'!Q$8:Q$63,'Input-Ext Allocators'!$B$8:$B$63,$F207))*$D207</f>
        <v>0</v>
      </c>
      <c r="U207" s="143">
        <f ca="1">IFERROR(INDEX(U$269:U$305,MATCH($F207,$B$269:$B$305,0))/INDEX($D$269:$D$305,MATCH($F207,$B$269:$B$305,0)),SUMIFS('Input-Ext Allocators'!R$8:R$63,'Input-Ext Allocators'!$B$8:$B$63,$F207))*$D207</f>
        <v>0</v>
      </c>
      <c r="V207" s="143">
        <f ca="1">IFERROR(INDEX(V$269:V$305,MATCH($F207,$B$269:$B$305,0))/INDEX($D$269:$D$305,MATCH($F207,$B$269:$B$305,0)),SUMIFS('Input-Ext Allocators'!S$8:S$63,'Input-Ext Allocators'!$B$8:$B$63,$F207))*$D207</f>
        <v>0</v>
      </c>
      <c r="W207" s="143">
        <f ca="1">IFERROR(INDEX(W$269:W$305,MATCH($F207,$B$269:$B$305,0))/INDEX($D$269:$D$305,MATCH($F207,$B$269:$B$305,0)),SUMIFS('Input-Ext Allocators'!T$8:T$63,'Input-Ext Allocators'!$B$8:$B$63,$F207))*$D207</f>
        <v>0</v>
      </c>
      <c r="X207" s="143">
        <f ca="1">IFERROR(INDEX(X$269:X$305,MATCH($F207,$B$269:$B$305,0))/INDEX($D$269:$D$305,MATCH($F207,$B$269:$B$305,0)),SUMIFS('Input-Ext Allocators'!U$8:U$63,'Input-Ext Allocators'!$B$8:$B$63,$F207))*$D207</f>
        <v>0</v>
      </c>
      <c r="Y207" s="143">
        <f ca="1">IFERROR(INDEX(Y$269:Y$305,MATCH($F207,$B$269:$B$305,0))/INDEX($D$269:$D$305,MATCH($F207,$B$269:$B$305,0)),SUMIFS('Input-Ext Allocators'!V$8:V$63,'Input-Ext Allocators'!$B$8:$B$63,$F207))*$D207</f>
        <v>0</v>
      </c>
      <c r="Z207" s="143">
        <f ca="1">IFERROR(INDEX(Z$269:Z$305,MATCH($F207,$B$269:$B$305,0))/INDEX($D$269:$D$305,MATCH($F207,$B$269:$B$305,0)),SUMIFS('Input-Ext Allocators'!W$8:W$63,'Input-Ext Allocators'!$B$8:$B$63,$F207))*$D207</f>
        <v>0</v>
      </c>
    </row>
    <row r="208" spans="1:26" outlineLevel="1">
      <c r="A208" s="113">
        <f>IF(ISBLANK('Input-Accounts'!A208),"",'Input-Accounts'!A208)</f>
        <v>178</v>
      </c>
      <c r="B208" s="17" t="str">
        <f>IF(ISBLANK('Input-Accounts'!B208),"",'Input-Accounts'!B208)</f>
        <v>Measuring and regulating station equipment</v>
      </c>
      <c r="C208" s="113">
        <f>IF(ISBLANK('Input-Accounts'!C208),"",'Input-Accounts'!C208)</f>
        <v>369</v>
      </c>
      <c r="D208" s="143">
        <f t="shared" ca="1" si="54"/>
        <v>0</v>
      </c>
      <c r="E208" s="143">
        <f t="shared" ca="1" si="55"/>
        <v>0</v>
      </c>
      <c r="F208" s="89" t="str" cm="1">
        <f t="array" aca="1" ref="F208" ca="1">IF(D208=0,"-",IF('Input-Accounts'!$E208&lt;&gt;0,'Input-Accounts'!$E208,INDEX('Input-Accounts'!$H208:$J208,,MATCH($F$6,'Input-Accounts'!$H$6:$J$6,0))))</f>
        <v>-</v>
      </c>
      <c r="G208" s="143">
        <f ca="1">IFERROR(INDEX(G$269:G$305,MATCH($F208,$B$269:$B$305,0))/INDEX($D$269:$D$305,MATCH($F208,$B$269:$B$305,0)),SUMIFS('Input-Ext Allocators'!D$8:D$63,'Input-Ext Allocators'!$B$8:$B$63,$F208))*$D208</f>
        <v>0</v>
      </c>
      <c r="H208" s="143">
        <f ca="1">IFERROR(INDEX(H$269:H$305,MATCH($F208,$B$269:$B$305,0))/INDEX($D$269:$D$305,MATCH($F208,$B$269:$B$305,0)),SUMIFS('Input-Ext Allocators'!E$8:E$63,'Input-Ext Allocators'!$B$8:$B$63,$F208))*$D208</f>
        <v>0</v>
      </c>
      <c r="I208" s="143">
        <f ca="1">IFERROR(INDEX(I$269:I$305,MATCH($F208,$B$269:$B$305,0))/INDEX($D$269:$D$305,MATCH($F208,$B$269:$B$305,0)),SUMIFS('Input-Ext Allocators'!F$8:F$63,'Input-Ext Allocators'!$B$8:$B$63,$F208))*$D208</f>
        <v>0</v>
      </c>
      <c r="J208" s="143">
        <f ca="1">IFERROR(INDEX(J$269:J$305,MATCH($F208,$B$269:$B$305,0))/INDEX($D$269:$D$305,MATCH($F208,$B$269:$B$305,0)),SUMIFS('Input-Ext Allocators'!G$8:G$63,'Input-Ext Allocators'!$B$8:$B$63,$F208))*$D208</f>
        <v>0</v>
      </c>
      <c r="K208" s="143">
        <f ca="1">IFERROR(INDEX(K$269:K$305,MATCH($F208,$B$269:$B$305,0))/INDEX($D$269:$D$305,MATCH($F208,$B$269:$B$305,0)),SUMIFS('Input-Ext Allocators'!H$8:H$63,'Input-Ext Allocators'!$B$8:$B$63,$F208))*$D208</f>
        <v>0</v>
      </c>
      <c r="L208" s="143">
        <f ca="1">IFERROR(INDEX(L$269:L$305,MATCH($F208,$B$269:$B$305,0))/INDEX($D$269:$D$305,MATCH($F208,$B$269:$B$305,0)),SUMIFS('Input-Ext Allocators'!I$8:I$63,'Input-Ext Allocators'!$B$8:$B$63,$F208))*$D208</f>
        <v>0</v>
      </c>
      <c r="M208" s="143">
        <f ca="1">IFERROR(INDEX(M$269:M$305,MATCH($F208,$B$269:$B$305,0))/INDEX($D$269:$D$305,MATCH($F208,$B$269:$B$305,0)),SUMIFS('Input-Ext Allocators'!J$8:J$63,'Input-Ext Allocators'!$B$8:$B$63,$F208))*$D208</f>
        <v>0</v>
      </c>
      <c r="N208" s="143">
        <f ca="1">IFERROR(INDEX(N$269:N$305,MATCH($F208,$B$269:$B$305,0))/INDEX($D$269:$D$305,MATCH($F208,$B$269:$B$305,0)),SUMIFS('Input-Ext Allocators'!K$8:K$63,'Input-Ext Allocators'!$B$8:$B$63,$F208))*$D208</f>
        <v>0</v>
      </c>
      <c r="O208" s="143">
        <f ca="1">IFERROR(INDEX(O$269:O$305,MATCH($F208,$B$269:$B$305,0))/INDEX($D$269:$D$305,MATCH($F208,$B$269:$B$305,0)),SUMIFS('Input-Ext Allocators'!L$8:L$63,'Input-Ext Allocators'!$B$8:$B$63,$F208))*$D208</f>
        <v>0</v>
      </c>
      <c r="P208" s="143">
        <f ca="1">IFERROR(INDEX(P$269:P$305,MATCH($F208,$B$269:$B$305,0))/INDEX($D$269:$D$305,MATCH($F208,$B$269:$B$305,0)),SUMIFS('Input-Ext Allocators'!M$8:M$63,'Input-Ext Allocators'!$B$8:$B$63,$F208))*$D208</f>
        <v>0</v>
      </c>
      <c r="Q208" s="143">
        <f ca="1">IFERROR(INDEX(Q$269:Q$305,MATCH($F208,$B$269:$B$305,0))/INDEX($D$269:$D$305,MATCH($F208,$B$269:$B$305,0)),SUMIFS('Input-Ext Allocators'!N$8:N$63,'Input-Ext Allocators'!$B$8:$B$63,$F208))*$D208</f>
        <v>0</v>
      </c>
      <c r="R208" s="143">
        <f ca="1">IFERROR(INDEX(R$269:R$305,MATCH($F208,$B$269:$B$305,0))/INDEX($D$269:$D$305,MATCH($F208,$B$269:$B$305,0)),SUMIFS('Input-Ext Allocators'!O$8:O$63,'Input-Ext Allocators'!$B$8:$B$63,$F208))*$D208</f>
        <v>0</v>
      </c>
      <c r="S208" s="143">
        <f ca="1">IFERROR(INDEX(S$269:S$305,MATCH($F208,$B$269:$B$305,0))/INDEX($D$269:$D$305,MATCH($F208,$B$269:$B$305,0)),SUMIFS('Input-Ext Allocators'!P$8:P$63,'Input-Ext Allocators'!$B$8:$B$63,$F208))*$D208</f>
        <v>0</v>
      </c>
      <c r="T208" s="143">
        <f ca="1">IFERROR(INDEX(T$269:T$305,MATCH($F208,$B$269:$B$305,0))/INDEX($D$269:$D$305,MATCH($F208,$B$269:$B$305,0)),SUMIFS('Input-Ext Allocators'!Q$8:Q$63,'Input-Ext Allocators'!$B$8:$B$63,$F208))*$D208</f>
        <v>0</v>
      </c>
      <c r="U208" s="143">
        <f ca="1">IFERROR(INDEX(U$269:U$305,MATCH($F208,$B$269:$B$305,0))/INDEX($D$269:$D$305,MATCH($F208,$B$269:$B$305,0)),SUMIFS('Input-Ext Allocators'!R$8:R$63,'Input-Ext Allocators'!$B$8:$B$63,$F208))*$D208</f>
        <v>0</v>
      </c>
      <c r="V208" s="143">
        <f ca="1">IFERROR(INDEX(V$269:V$305,MATCH($F208,$B$269:$B$305,0))/INDEX($D$269:$D$305,MATCH($F208,$B$269:$B$305,0)),SUMIFS('Input-Ext Allocators'!S$8:S$63,'Input-Ext Allocators'!$B$8:$B$63,$F208))*$D208</f>
        <v>0</v>
      </c>
      <c r="W208" s="143">
        <f ca="1">IFERROR(INDEX(W$269:W$305,MATCH($F208,$B$269:$B$305,0))/INDEX($D$269:$D$305,MATCH($F208,$B$269:$B$305,0)),SUMIFS('Input-Ext Allocators'!T$8:T$63,'Input-Ext Allocators'!$B$8:$B$63,$F208))*$D208</f>
        <v>0</v>
      </c>
      <c r="X208" s="143">
        <f ca="1">IFERROR(INDEX(X$269:X$305,MATCH($F208,$B$269:$B$305,0))/INDEX($D$269:$D$305,MATCH($F208,$B$269:$B$305,0)),SUMIFS('Input-Ext Allocators'!U$8:U$63,'Input-Ext Allocators'!$B$8:$B$63,$F208))*$D208</f>
        <v>0</v>
      </c>
      <c r="Y208" s="143">
        <f ca="1">IFERROR(INDEX(Y$269:Y$305,MATCH($F208,$B$269:$B$305,0))/INDEX($D$269:$D$305,MATCH($F208,$B$269:$B$305,0)),SUMIFS('Input-Ext Allocators'!V$8:V$63,'Input-Ext Allocators'!$B$8:$B$63,$F208))*$D208</f>
        <v>0</v>
      </c>
      <c r="Z208" s="143">
        <f ca="1">IFERROR(INDEX(Z$269:Z$305,MATCH($F208,$B$269:$B$305,0))/INDEX($D$269:$D$305,MATCH($F208,$B$269:$B$305,0)),SUMIFS('Input-Ext Allocators'!W$8:W$63,'Input-Ext Allocators'!$B$8:$B$63,$F208))*$D208</f>
        <v>0</v>
      </c>
    </row>
    <row r="209" spans="1:26" outlineLevel="1">
      <c r="A209" s="113">
        <f>IF(ISBLANK('Input-Accounts'!A209),"",'Input-Accounts'!A209)</f>
        <v>179</v>
      </c>
      <c r="B209" s="17" t="str">
        <f>IF(ISBLANK('Input-Accounts'!B209),"",'Input-Accounts'!B209)</f>
        <v>Communication equipment</v>
      </c>
      <c r="C209" s="113">
        <f>IF(ISBLANK('Input-Accounts'!C209),"",'Input-Accounts'!C209)</f>
        <v>370</v>
      </c>
      <c r="D209" s="143">
        <f t="shared" ca="1" si="54"/>
        <v>0</v>
      </c>
      <c r="E209" s="143">
        <f t="shared" ca="1" si="55"/>
        <v>0</v>
      </c>
      <c r="F209" s="89" t="str" cm="1">
        <f t="array" aca="1" ref="F209" ca="1">IF(D209=0,"-",IF('Input-Accounts'!$E209&lt;&gt;0,'Input-Accounts'!$E209,INDEX('Input-Accounts'!$H209:$J209,,MATCH($F$6,'Input-Accounts'!$H$6:$J$6,0))))</f>
        <v>-</v>
      </c>
      <c r="G209" s="143">
        <f ca="1">IFERROR(INDEX(G$269:G$305,MATCH($F209,$B$269:$B$305,0))/INDEX($D$269:$D$305,MATCH($F209,$B$269:$B$305,0)),SUMIFS('Input-Ext Allocators'!D$8:D$63,'Input-Ext Allocators'!$B$8:$B$63,$F209))*$D209</f>
        <v>0</v>
      </c>
      <c r="H209" s="143">
        <f ca="1">IFERROR(INDEX(H$269:H$305,MATCH($F209,$B$269:$B$305,0))/INDEX($D$269:$D$305,MATCH($F209,$B$269:$B$305,0)),SUMIFS('Input-Ext Allocators'!E$8:E$63,'Input-Ext Allocators'!$B$8:$B$63,$F209))*$D209</f>
        <v>0</v>
      </c>
      <c r="I209" s="143">
        <f ca="1">IFERROR(INDEX(I$269:I$305,MATCH($F209,$B$269:$B$305,0))/INDEX($D$269:$D$305,MATCH($F209,$B$269:$B$305,0)),SUMIFS('Input-Ext Allocators'!F$8:F$63,'Input-Ext Allocators'!$B$8:$B$63,$F209))*$D209</f>
        <v>0</v>
      </c>
      <c r="J209" s="143">
        <f ca="1">IFERROR(INDEX(J$269:J$305,MATCH($F209,$B$269:$B$305,0))/INDEX($D$269:$D$305,MATCH($F209,$B$269:$B$305,0)),SUMIFS('Input-Ext Allocators'!G$8:G$63,'Input-Ext Allocators'!$B$8:$B$63,$F209))*$D209</f>
        <v>0</v>
      </c>
      <c r="K209" s="143">
        <f ca="1">IFERROR(INDEX(K$269:K$305,MATCH($F209,$B$269:$B$305,0))/INDEX($D$269:$D$305,MATCH($F209,$B$269:$B$305,0)),SUMIFS('Input-Ext Allocators'!H$8:H$63,'Input-Ext Allocators'!$B$8:$B$63,$F209))*$D209</f>
        <v>0</v>
      </c>
      <c r="L209" s="143">
        <f ca="1">IFERROR(INDEX(L$269:L$305,MATCH($F209,$B$269:$B$305,0))/INDEX($D$269:$D$305,MATCH($F209,$B$269:$B$305,0)),SUMIFS('Input-Ext Allocators'!I$8:I$63,'Input-Ext Allocators'!$B$8:$B$63,$F209))*$D209</f>
        <v>0</v>
      </c>
      <c r="M209" s="143">
        <f ca="1">IFERROR(INDEX(M$269:M$305,MATCH($F209,$B$269:$B$305,0))/INDEX($D$269:$D$305,MATCH($F209,$B$269:$B$305,0)),SUMIFS('Input-Ext Allocators'!J$8:J$63,'Input-Ext Allocators'!$B$8:$B$63,$F209))*$D209</f>
        <v>0</v>
      </c>
      <c r="N209" s="143">
        <f ca="1">IFERROR(INDEX(N$269:N$305,MATCH($F209,$B$269:$B$305,0))/INDEX($D$269:$D$305,MATCH($F209,$B$269:$B$305,0)),SUMIFS('Input-Ext Allocators'!K$8:K$63,'Input-Ext Allocators'!$B$8:$B$63,$F209))*$D209</f>
        <v>0</v>
      </c>
      <c r="O209" s="143">
        <f ca="1">IFERROR(INDEX(O$269:O$305,MATCH($F209,$B$269:$B$305,0))/INDEX($D$269:$D$305,MATCH($F209,$B$269:$B$305,0)),SUMIFS('Input-Ext Allocators'!L$8:L$63,'Input-Ext Allocators'!$B$8:$B$63,$F209))*$D209</f>
        <v>0</v>
      </c>
      <c r="P209" s="143">
        <f ca="1">IFERROR(INDEX(P$269:P$305,MATCH($F209,$B$269:$B$305,0))/INDEX($D$269:$D$305,MATCH($F209,$B$269:$B$305,0)),SUMIFS('Input-Ext Allocators'!M$8:M$63,'Input-Ext Allocators'!$B$8:$B$63,$F209))*$D209</f>
        <v>0</v>
      </c>
      <c r="Q209" s="143">
        <f ca="1">IFERROR(INDEX(Q$269:Q$305,MATCH($F209,$B$269:$B$305,0))/INDEX($D$269:$D$305,MATCH($F209,$B$269:$B$305,0)),SUMIFS('Input-Ext Allocators'!N$8:N$63,'Input-Ext Allocators'!$B$8:$B$63,$F209))*$D209</f>
        <v>0</v>
      </c>
      <c r="R209" s="143">
        <f ca="1">IFERROR(INDEX(R$269:R$305,MATCH($F209,$B$269:$B$305,0))/INDEX($D$269:$D$305,MATCH($F209,$B$269:$B$305,0)),SUMIFS('Input-Ext Allocators'!O$8:O$63,'Input-Ext Allocators'!$B$8:$B$63,$F209))*$D209</f>
        <v>0</v>
      </c>
      <c r="S209" s="143">
        <f ca="1">IFERROR(INDEX(S$269:S$305,MATCH($F209,$B$269:$B$305,0))/INDEX($D$269:$D$305,MATCH($F209,$B$269:$B$305,0)),SUMIFS('Input-Ext Allocators'!P$8:P$63,'Input-Ext Allocators'!$B$8:$B$63,$F209))*$D209</f>
        <v>0</v>
      </c>
      <c r="T209" s="143">
        <f ca="1">IFERROR(INDEX(T$269:T$305,MATCH($F209,$B$269:$B$305,0))/INDEX($D$269:$D$305,MATCH($F209,$B$269:$B$305,0)),SUMIFS('Input-Ext Allocators'!Q$8:Q$63,'Input-Ext Allocators'!$B$8:$B$63,$F209))*$D209</f>
        <v>0</v>
      </c>
      <c r="U209" s="143">
        <f ca="1">IFERROR(INDEX(U$269:U$305,MATCH($F209,$B$269:$B$305,0))/INDEX($D$269:$D$305,MATCH($F209,$B$269:$B$305,0)),SUMIFS('Input-Ext Allocators'!R$8:R$63,'Input-Ext Allocators'!$B$8:$B$63,$F209))*$D209</f>
        <v>0</v>
      </c>
      <c r="V209" s="143">
        <f ca="1">IFERROR(INDEX(V$269:V$305,MATCH($F209,$B$269:$B$305,0))/INDEX($D$269:$D$305,MATCH($F209,$B$269:$B$305,0)),SUMIFS('Input-Ext Allocators'!S$8:S$63,'Input-Ext Allocators'!$B$8:$B$63,$F209))*$D209</f>
        <v>0</v>
      </c>
      <c r="W209" s="143">
        <f ca="1">IFERROR(INDEX(W$269:W$305,MATCH($F209,$B$269:$B$305,0))/INDEX($D$269:$D$305,MATCH($F209,$B$269:$B$305,0)),SUMIFS('Input-Ext Allocators'!T$8:T$63,'Input-Ext Allocators'!$B$8:$B$63,$F209))*$D209</f>
        <v>0</v>
      </c>
      <c r="X209" s="143">
        <f ca="1">IFERROR(INDEX(X$269:X$305,MATCH($F209,$B$269:$B$305,0))/INDEX($D$269:$D$305,MATCH($F209,$B$269:$B$305,0)),SUMIFS('Input-Ext Allocators'!U$8:U$63,'Input-Ext Allocators'!$B$8:$B$63,$F209))*$D209</f>
        <v>0</v>
      </c>
      <c r="Y209" s="143">
        <f ca="1">IFERROR(INDEX(Y$269:Y$305,MATCH($F209,$B$269:$B$305,0))/INDEX($D$269:$D$305,MATCH($F209,$B$269:$B$305,0)),SUMIFS('Input-Ext Allocators'!V$8:V$63,'Input-Ext Allocators'!$B$8:$B$63,$F209))*$D209</f>
        <v>0</v>
      </c>
      <c r="Z209" s="143">
        <f ca="1">IFERROR(INDEX(Z$269:Z$305,MATCH($F209,$B$269:$B$305,0))/INDEX($D$269:$D$305,MATCH($F209,$B$269:$B$305,0)),SUMIFS('Input-Ext Allocators'!W$8:W$63,'Input-Ext Allocators'!$B$8:$B$63,$F209))*$D209</f>
        <v>0</v>
      </c>
    </row>
    <row r="210" spans="1:26" outlineLevel="1">
      <c r="A210" s="113">
        <f>IF(ISBLANK('Input-Accounts'!A210),"",'Input-Accounts'!A210)</f>
        <v>180</v>
      </c>
      <c r="B210" s="79" t="str">
        <f>IF(ISBLANK('Input-Accounts'!B210),"",'Input-Accounts'!B210)</f>
        <v xml:space="preserve">Subtotal - Transmission plant </v>
      </c>
      <c r="C210" s="113" t="str">
        <f>IF(ISBLANK('Input-Accounts'!C210),"",'Input-Accounts'!C210)</f>
        <v/>
      </c>
      <c r="D210" s="144">
        <f ca="1">SUBTOTAL(9,D204:D209)</f>
        <v>0</v>
      </c>
      <c r="E210" s="143">
        <f ca="1">IFERROR(IF(D210="","",IF(D210=0,0,IF(ABS(D210-SUM($G210:$Z210))&lt;Check_Limit,0,1))),1)</f>
        <v>0</v>
      </c>
      <c r="G210" s="144">
        <f t="shared" ref="G210:Z210" ca="1" si="56">SUBTOTAL(9,G204:G209)</f>
        <v>0</v>
      </c>
      <c r="H210" s="144">
        <f t="shared" ca="1" si="56"/>
        <v>0</v>
      </c>
      <c r="I210" s="144">
        <f t="shared" ca="1" si="56"/>
        <v>0</v>
      </c>
      <c r="J210" s="144">
        <f t="shared" ca="1" si="56"/>
        <v>0</v>
      </c>
      <c r="K210" s="144">
        <f t="shared" ca="1" si="56"/>
        <v>0</v>
      </c>
      <c r="L210" s="144">
        <f t="shared" ca="1" si="56"/>
        <v>0</v>
      </c>
      <c r="M210" s="144">
        <f t="shared" ca="1" si="56"/>
        <v>0</v>
      </c>
      <c r="N210" s="144">
        <f t="shared" ca="1" si="56"/>
        <v>0</v>
      </c>
      <c r="O210" s="144">
        <f t="shared" ca="1" si="56"/>
        <v>0</v>
      </c>
      <c r="P210" s="144">
        <f t="shared" ca="1" si="56"/>
        <v>0</v>
      </c>
      <c r="Q210" s="144">
        <f t="shared" ca="1" si="56"/>
        <v>0</v>
      </c>
      <c r="R210" s="144">
        <f t="shared" ca="1" si="56"/>
        <v>0</v>
      </c>
      <c r="S210" s="144">
        <f t="shared" ca="1" si="56"/>
        <v>0</v>
      </c>
      <c r="T210" s="144">
        <f t="shared" ca="1" si="56"/>
        <v>0</v>
      </c>
      <c r="U210" s="144">
        <f t="shared" ca="1" si="56"/>
        <v>0</v>
      </c>
      <c r="V210" s="144">
        <f t="shared" ca="1" si="56"/>
        <v>0</v>
      </c>
      <c r="W210" s="144">
        <f t="shared" ca="1" si="56"/>
        <v>0</v>
      </c>
      <c r="X210" s="144">
        <f t="shared" ca="1" si="56"/>
        <v>0</v>
      </c>
      <c r="Y210" s="144">
        <f t="shared" ca="1" si="56"/>
        <v>0</v>
      </c>
      <c r="Z210" s="144">
        <f t="shared" ca="1" si="56"/>
        <v>0</v>
      </c>
    </row>
    <row r="211" spans="1:26" outlineLevel="1">
      <c r="A211" s="113" t="str">
        <f>IF(ISBLANK('Input-Accounts'!A211),"",'Input-Accounts'!A211)</f>
        <v/>
      </c>
      <c r="B211" s="17" t="str">
        <f>IF(ISBLANK('Input-Accounts'!B211),"",'Input-Accounts'!B211)</f>
        <v/>
      </c>
      <c r="C211" s="113" t="str">
        <f>IF(ISBLANK('Input-Accounts'!C211),"",'Input-Accounts'!C211)</f>
        <v/>
      </c>
      <c r="D211" s="143"/>
      <c r="E211" s="143" t="str">
        <f t="shared" ref="E211:E223" si="57">IFERROR(IF(D211="","",IF(D211=0,0,IF(ABS(D211-SUM($G211:$Z211))&lt;Check_Limit,0,1))),1)</f>
        <v/>
      </c>
      <c r="F211" s="89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</row>
    <row r="212" spans="1:26" outlineLevel="1">
      <c r="A212" s="113">
        <f>IF(ISBLANK('Input-Accounts'!A212),"",'Input-Accounts'!A212)</f>
        <v>181</v>
      </c>
      <c r="B212" s="81" t="str">
        <f>IF(ISBLANK('Input-Accounts'!B212),"",'Input-Accounts'!B212)</f>
        <v>Distribution Plant</v>
      </c>
      <c r="C212" s="113" t="str">
        <f>IF(ISBLANK('Input-Accounts'!C212),"",'Input-Accounts'!C212)</f>
        <v/>
      </c>
      <c r="D212" s="143"/>
      <c r="E212" s="143" t="str">
        <f t="shared" si="57"/>
        <v/>
      </c>
      <c r="F212" s="89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</row>
    <row r="213" spans="1:26" outlineLevel="1">
      <c r="A213" s="113">
        <f>IF(ISBLANK('Input-Accounts'!A213),"",'Input-Accounts'!A213)</f>
        <v>182</v>
      </c>
      <c r="B213" s="17" t="str">
        <f>IF(ISBLANK('Input-Accounts'!B213),"",'Input-Accounts'!B213)</f>
        <v>Land and Land Rights</v>
      </c>
      <c r="C213" s="113">
        <f>IF(ISBLANK('Input-Accounts'!C213),"",'Input-Accounts'!C213)</f>
        <v>374</v>
      </c>
      <c r="D213" s="143">
        <f t="shared" ref="D213:D222" ca="1" si="58">INDIRECT("Classification!"&amp;$D$5&amp;ROW())</f>
        <v>0</v>
      </c>
      <c r="E213" s="143">
        <f t="shared" ca="1" si="57"/>
        <v>0</v>
      </c>
      <c r="F213" s="89" t="str" cm="1">
        <f t="array" aca="1" ref="F213" ca="1">IF(D213=0,"-",IF('Input-Accounts'!$E213&lt;&gt;0,'Input-Accounts'!$E213,INDEX('Input-Accounts'!$H213:$J213,,MATCH($F$6,'Input-Accounts'!$H$6:$J$6,0))))</f>
        <v>-</v>
      </c>
      <c r="G213" s="143">
        <f ca="1">IFERROR(INDEX(G$269:G$305,MATCH($F213,$B$269:$B$305,0))/INDEX($D$269:$D$305,MATCH($F213,$B$269:$B$305,0)),SUMIFS('Input-Ext Allocators'!D$8:D$63,'Input-Ext Allocators'!$B$8:$B$63,$F213))*$D213</f>
        <v>0</v>
      </c>
      <c r="H213" s="143">
        <f ca="1">IFERROR(INDEX(H$269:H$305,MATCH($F213,$B$269:$B$305,0))/INDEX($D$269:$D$305,MATCH($F213,$B$269:$B$305,0)),SUMIFS('Input-Ext Allocators'!E$8:E$63,'Input-Ext Allocators'!$B$8:$B$63,$F213))*$D213</f>
        <v>0</v>
      </c>
      <c r="I213" s="143">
        <f ca="1">IFERROR(INDEX(I$269:I$305,MATCH($F213,$B$269:$B$305,0))/INDEX($D$269:$D$305,MATCH($F213,$B$269:$B$305,0)),SUMIFS('Input-Ext Allocators'!F$8:F$63,'Input-Ext Allocators'!$B$8:$B$63,$F213))*$D213</f>
        <v>0</v>
      </c>
      <c r="J213" s="143">
        <f ca="1">IFERROR(INDEX(J$269:J$305,MATCH($F213,$B$269:$B$305,0))/INDEX($D$269:$D$305,MATCH($F213,$B$269:$B$305,0)),SUMIFS('Input-Ext Allocators'!G$8:G$63,'Input-Ext Allocators'!$B$8:$B$63,$F213))*$D213</f>
        <v>0</v>
      </c>
      <c r="K213" s="143">
        <f ca="1">IFERROR(INDEX(K$269:K$305,MATCH($F213,$B$269:$B$305,0))/INDEX($D$269:$D$305,MATCH($F213,$B$269:$B$305,0)),SUMIFS('Input-Ext Allocators'!H$8:H$63,'Input-Ext Allocators'!$B$8:$B$63,$F213))*$D213</f>
        <v>0</v>
      </c>
      <c r="L213" s="143">
        <f ca="1">IFERROR(INDEX(L$269:L$305,MATCH($F213,$B$269:$B$305,0))/INDEX($D$269:$D$305,MATCH($F213,$B$269:$B$305,0)),SUMIFS('Input-Ext Allocators'!I$8:I$63,'Input-Ext Allocators'!$B$8:$B$63,$F213))*$D213</f>
        <v>0</v>
      </c>
      <c r="M213" s="143">
        <f ca="1">IFERROR(INDEX(M$269:M$305,MATCH($F213,$B$269:$B$305,0))/INDEX($D$269:$D$305,MATCH($F213,$B$269:$B$305,0)),SUMIFS('Input-Ext Allocators'!J$8:J$63,'Input-Ext Allocators'!$B$8:$B$63,$F213))*$D213</f>
        <v>0</v>
      </c>
      <c r="N213" s="143">
        <f ca="1">IFERROR(INDEX(N$269:N$305,MATCH($F213,$B$269:$B$305,0))/INDEX($D$269:$D$305,MATCH($F213,$B$269:$B$305,0)),SUMIFS('Input-Ext Allocators'!K$8:K$63,'Input-Ext Allocators'!$B$8:$B$63,$F213))*$D213</f>
        <v>0</v>
      </c>
      <c r="O213" s="143">
        <f ca="1">IFERROR(INDEX(O$269:O$305,MATCH($F213,$B$269:$B$305,0))/INDEX($D$269:$D$305,MATCH($F213,$B$269:$B$305,0)),SUMIFS('Input-Ext Allocators'!L$8:L$63,'Input-Ext Allocators'!$B$8:$B$63,$F213))*$D213</f>
        <v>0</v>
      </c>
      <c r="P213" s="143">
        <f ca="1">IFERROR(INDEX(P$269:P$305,MATCH($F213,$B$269:$B$305,0))/INDEX($D$269:$D$305,MATCH($F213,$B$269:$B$305,0)),SUMIFS('Input-Ext Allocators'!M$8:M$63,'Input-Ext Allocators'!$B$8:$B$63,$F213))*$D213</f>
        <v>0</v>
      </c>
      <c r="Q213" s="143">
        <f ca="1">IFERROR(INDEX(Q$269:Q$305,MATCH($F213,$B$269:$B$305,0))/INDEX($D$269:$D$305,MATCH($F213,$B$269:$B$305,0)),SUMIFS('Input-Ext Allocators'!N$8:N$63,'Input-Ext Allocators'!$B$8:$B$63,$F213))*$D213</f>
        <v>0</v>
      </c>
      <c r="R213" s="143">
        <f ca="1">IFERROR(INDEX(R$269:R$305,MATCH($F213,$B$269:$B$305,0))/INDEX($D$269:$D$305,MATCH($F213,$B$269:$B$305,0)),SUMIFS('Input-Ext Allocators'!O$8:O$63,'Input-Ext Allocators'!$B$8:$B$63,$F213))*$D213</f>
        <v>0</v>
      </c>
      <c r="S213" s="143">
        <f ca="1">IFERROR(INDEX(S$269:S$305,MATCH($F213,$B$269:$B$305,0))/INDEX($D$269:$D$305,MATCH($F213,$B$269:$B$305,0)),SUMIFS('Input-Ext Allocators'!P$8:P$63,'Input-Ext Allocators'!$B$8:$B$63,$F213))*$D213</f>
        <v>0</v>
      </c>
      <c r="T213" s="143">
        <f ca="1">IFERROR(INDEX(T$269:T$305,MATCH($F213,$B$269:$B$305,0))/INDEX($D$269:$D$305,MATCH($F213,$B$269:$B$305,0)),SUMIFS('Input-Ext Allocators'!Q$8:Q$63,'Input-Ext Allocators'!$B$8:$B$63,$F213))*$D213</f>
        <v>0</v>
      </c>
      <c r="U213" s="143">
        <f ca="1">IFERROR(INDEX(U$269:U$305,MATCH($F213,$B$269:$B$305,0))/INDEX($D$269:$D$305,MATCH($F213,$B$269:$B$305,0)),SUMIFS('Input-Ext Allocators'!R$8:R$63,'Input-Ext Allocators'!$B$8:$B$63,$F213))*$D213</f>
        <v>0</v>
      </c>
      <c r="V213" s="143">
        <f ca="1">IFERROR(INDEX(V$269:V$305,MATCH($F213,$B$269:$B$305,0))/INDEX($D$269:$D$305,MATCH($F213,$B$269:$B$305,0)),SUMIFS('Input-Ext Allocators'!S$8:S$63,'Input-Ext Allocators'!$B$8:$B$63,$F213))*$D213</f>
        <v>0</v>
      </c>
      <c r="W213" s="143">
        <f ca="1">IFERROR(INDEX(W$269:W$305,MATCH($F213,$B$269:$B$305,0))/INDEX($D$269:$D$305,MATCH($F213,$B$269:$B$305,0)),SUMIFS('Input-Ext Allocators'!T$8:T$63,'Input-Ext Allocators'!$B$8:$B$63,$F213))*$D213</f>
        <v>0</v>
      </c>
      <c r="X213" s="143">
        <f ca="1">IFERROR(INDEX(X$269:X$305,MATCH($F213,$B$269:$B$305,0))/INDEX($D$269:$D$305,MATCH($F213,$B$269:$B$305,0)),SUMIFS('Input-Ext Allocators'!U$8:U$63,'Input-Ext Allocators'!$B$8:$B$63,$F213))*$D213</f>
        <v>0</v>
      </c>
      <c r="Y213" s="143">
        <f ca="1">IFERROR(INDEX(Y$269:Y$305,MATCH($F213,$B$269:$B$305,0))/INDEX($D$269:$D$305,MATCH($F213,$B$269:$B$305,0)),SUMIFS('Input-Ext Allocators'!V$8:V$63,'Input-Ext Allocators'!$B$8:$B$63,$F213))*$D213</f>
        <v>0</v>
      </c>
      <c r="Z213" s="143">
        <f ca="1">IFERROR(INDEX(Z$269:Z$305,MATCH($F213,$B$269:$B$305,0))/INDEX($D$269:$D$305,MATCH($F213,$B$269:$B$305,0)),SUMIFS('Input-Ext Allocators'!W$8:W$63,'Input-Ext Allocators'!$B$8:$B$63,$F213))*$D213</f>
        <v>0</v>
      </c>
    </row>
    <row r="214" spans="1:26" outlineLevel="1">
      <c r="A214" s="113">
        <f>IF(ISBLANK('Input-Accounts'!A214),"",'Input-Accounts'!A214)</f>
        <v>183</v>
      </c>
      <c r="B214" s="17" t="str">
        <f>IF(ISBLANK('Input-Accounts'!B214),"",'Input-Accounts'!B214)</f>
        <v>Structures and Improvements</v>
      </c>
      <c r="C214" s="113">
        <f>IF(ISBLANK('Input-Accounts'!C214),"",'Input-Accounts'!C214)</f>
        <v>375</v>
      </c>
      <c r="D214" s="143">
        <f t="shared" ca="1" si="58"/>
        <v>0</v>
      </c>
      <c r="E214" s="143">
        <f t="shared" ca="1" si="57"/>
        <v>0</v>
      </c>
      <c r="F214" s="89" t="str" cm="1">
        <f t="array" aca="1" ref="F214" ca="1">IF(D214=0,"-",IF('Input-Accounts'!$E214&lt;&gt;0,'Input-Accounts'!$E214,INDEX('Input-Accounts'!$H214:$J214,,MATCH($F$6,'Input-Accounts'!$H$6:$J$6,0))))</f>
        <v>-</v>
      </c>
      <c r="G214" s="143">
        <f ca="1">IFERROR(INDEX(G$269:G$305,MATCH($F214,$B$269:$B$305,0))/INDEX($D$269:$D$305,MATCH($F214,$B$269:$B$305,0)),SUMIFS('Input-Ext Allocators'!D$8:D$63,'Input-Ext Allocators'!$B$8:$B$63,$F214))*$D214</f>
        <v>0</v>
      </c>
      <c r="H214" s="143">
        <f ca="1">IFERROR(INDEX(H$269:H$305,MATCH($F214,$B$269:$B$305,0))/INDEX($D$269:$D$305,MATCH($F214,$B$269:$B$305,0)),SUMIFS('Input-Ext Allocators'!E$8:E$63,'Input-Ext Allocators'!$B$8:$B$63,$F214))*$D214</f>
        <v>0</v>
      </c>
      <c r="I214" s="143">
        <f ca="1">IFERROR(INDEX(I$269:I$305,MATCH($F214,$B$269:$B$305,0))/INDEX($D$269:$D$305,MATCH($F214,$B$269:$B$305,0)),SUMIFS('Input-Ext Allocators'!F$8:F$63,'Input-Ext Allocators'!$B$8:$B$63,$F214))*$D214</f>
        <v>0</v>
      </c>
      <c r="J214" s="143">
        <f ca="1">IFERROR(INDEX(J$269:J$305,MATCH($F214,$B$269:$B$305,0))/INDEX($D$269:$D$305,MATCH($F214,$B$269:$B$305,0)),SUMIFS('Input-Ext Allocators'!G$8:G$63,'Input-Ext Allocators'!$B$8:$B$63,$F214))*$D214</f>
        <v>0</v>
      </c>
      <c r="K214" s="143">
        <f ca="1">IFERROR(INDEX(K$269:K$305,MATCH($F214,$B$269:$B$305,0))/INDEX($D$269:$D$305,MATCH($F214,$B$269:$B$305,0)),SUMIFS('Input-Ext Allocators'!H$8:H$63,'Input-Ext Allocators'!$B$8:$B$63,$F214))*$D214</f>
        <v>0</v>
      </c>
      <c r="L214" s="143">
        <f ca="1">IFERROR(INDEX(L$269:L$305,MATCH($F214,$B$269:$B$305,0))/INDEX($D$269:$D$305,MATCH($F214,$B$269:$B$305,0)),SUMIFS('Input-Ext Allocators'!I$8:I$63,'Input-Ext Allocators'!$B$8:$B$63,$F214))*$D214</f>
        <v>0</v>
      </c>
      <c r="M214" s="143">
        <f ca="1">IFERROR(INDEX(M$269:M$305,MATCH($F214,$B$269:$B$305,0))/INDEX($D$269:$D$305,MATCH($F214,$B$269:$B$305,0)),SUMIFS('Input-Ext Allocators'!J$8:J$63,'Input-Ext Allocators'!$B$8:$B$63,$F214))*$D214</f>
        <v>0</v>
      </c>
      <c r="N214" s="143">
        <f ca="1">IFERROR(INDEX(N$269:N$305,MATCH($F214,$B$269:$B$305,0))/INDEX($D$269:$D$305,MATCH($F214,$B$269:$B$305,0)),SUMIFS('Input-Ext Allocators'!K$8:K$63,'Input-Ext Allocators'!$B$8:$B$63,$F214))*$D214</f>
        <v>0</v>
      </c>
      <c r="O214" s="143">
        <f ca="1">IFERROR(INDEX(O$269:O$305,MATCH($F214,$B$269:$B$305,0))/INDEX($D$269:$D$305,MATCH($F214,$B$269:$B$305,0)),SUMIFS('Input-Ext Allocators'!L$8:L$63,'Input-Ext Allocators'!$B$8:$B$63,$F214))*$D214</f>
        <v>0</v>
      </c>
      <c r="P214" s="143">
        <f ca="1">IFERROR(INDEX(P$269:P$305,MATCH($F214,$B$269:$B$305,0))/INDEX($D$269:$D$305,MATCH($F214,$B$269:$B$305,0)),SUMIFS('Input-Ext Allocators'!M$8:M$63,'Input-Ext Allocators'!$B$8:$B$63,$F214))*$D214</f>
        <v>0</v>
      </c>
      <c r="Q214" s="143">
        <f ca="1">IFERROR(INDEX(Q$269:Q$305,MATCH($F214,$B$269:$B$305,0))/INDEX($D$269:$D$305,MATCH($F214,$B$269:$B$305,0)),SUMIFS('Input-Ext Allocators'!N$8:N$63,'Input-Ext Allocators'!$B$8:$B$63,$F214))*$D214</f>
        <v>0</v>
      </c>
      <c r="R214" s="143">
        <f ca="1">IFERROR(INDEX(R$269:R$305,MATCH($F214,$B$269:$B$305,0))/INDEX($D$269:$D$305,MATCH($F214,$B$269:$B$305,0)),SUMIFS('Input-Ext Allocators'!O$8:O$63,'Input-Ext Allocators'!$B$8:$B$63,$F214))*$D214</f>
        <v>0</v>
      </c>
      <c r="S214" s="143">
        <f ca="1">IFERROR(INDEX(S$269:S$305,MATCH($F214,$B$269:$B$305,0))/INDEX($D$269:$D$305,MATCH($F214,$B$269:$B$305,0)),SUMIFS('Input-Ext Allocators'!P$8:P$63,'Input-Ext Allocators'!$B$8:$B$63,$F214))*$D214</f>
        <v>0</v>
      </c>
      <c r="T214" s="143">
        <f ca="1">IFERROR(INDEX(T$269:T$305,MATCH($F214,$B$269:$B$305,0))/INDEX($D$269:$D$305,MATCH($F214,$B$269:$B$305,0)),SUMIFS('Input-Ext Allocators'!Q$8:Q$63,'Input-Ext Allocators'!$B$8:$B$63,$F214))*$D214</f>
        <v>0</v>
      </c>
      <c r="U214" s="143">
        <f ca="1">IFERROR(INDEX(U$269:U$305,MATCH($F214,$B$269:$B$305,0))/INDEX($D$269:$D$305,MATCH($F214,$B$269:$B$305,0)),SUMIFS('Input-Ext Allocators'!R$8:R$63,'Input-Ext Allocators'!$B$8:$B$63,$F214))*$D214</f>
        <v>0</v>
      </c>
      <c r="V214" s="143">
        <f ca="1">IFERROR(INDEX(V$269:V$305,MATCH($F214,$B$269:$B$305,0))/INDEX($D$269:$D$305,MATCH($F214,$B$269:$B$305,0)),SUMIFS('Input-Ext Allocators'!S$8:S$63,'Input-Ext Allocators'!$B$8:$B$63,$F214))*$D214</f>
        <v>0</v>
      </c>
      <c r="W214" s="143">
        <f ca="1">IFERROR(INDEX(W$269:W$305,MATCH($F214,$B$269:$B$305,0))/INDEX($D$269:$D$305,MATCH($F214,$B$269:$B$305,0)),SUMIFS('Input-Ext Allocators'!T$8:T$63,'Input-Ext Allocators'!$B$8:$B$63,$F214))*$D214</f>
        <v>0</v>
      </c>
      <c r="X214" s="143">
        <f ca="1">IFERROR(INDEX(X$269:X$305,MATCH($F214,$B$269:$B$305,0))/INDEX($D$269:$D$305,MATCH($F214,$B$269:$B$305,0)),SUMIFS('Input-Ext Allocators'!U$8:U$63,'Input-Ext Allocators'!$B$8:$B$63,$F214))*$D214</f>
        <v>0</v>
      </c>
      <c r="Y214" s="143">
        <f ca="1">IFERROR(INDEX(Y$269:Y$305,MATCH($F214,$B$269:$B$305,0))/INDEX($D$269:$D$305,MATCH($F214,$B$269:$B$305,0)),SUMIFS('Input-Ext Allocators'!V$8:V$63,'Input-Ext Allocators'!$B$8:$B$63,$F214))*$D214</f>
        <v>0</v>
      </c>
      <c r="Z214" s="143">
        <f ca="1">IFERROR(INDEX(Z$269:Z$305,MATCH($F214,$B$269:$B$305,0))/INDEX($D$269:$D$305,MATCH($F214,$B$269:$B$305,0)),SUMIFS('Input-Ext Allocators'!W$8:W$63,'Input-Ext Allocators'!$B$8:$B$63,$F214))*$D214</f>
        <v>0</v>
      </c>
    </row>
    <row r="215" spans="1:26" outlineLevel="1">
      <c r="A215" s="113">
        <f>IF(ISBLANK('Input-Accounts'!A215),"",'Input-Accounts'!A215)</f>
        <v>184</v>
      </c>
      <c r="B215" s="17" t="str">
        <f>IF(ISBLANK('Input-Accounts'!B215),"",'Input-Accounts'!B215)</f>
        <v>Mains</v>
      </c>
      <c r="C215" s="113">
        <f>IF(ISBLANK('Input-Accounts'!C215),"",'Input-Accounts'!C215)</f>
        <v>376</v>
      </c>
      <c r="D215" s="143">
        <f t="shared" ca="1" si="58"/>
        <v>0</v>
      </c>
      <c r="E215" s="143">
        <f t="shared" ca="1" si="57"/>
        <v>0</v>
      </c>
      <c r="F215" s="89" t="str" cm="1">
        <f t="array" aca="1" ref="F215" ca="1">IF(D215=0,"-",IF('Input-Accounts'!$E215&lt;&gt;0,'Input-Accounts'!$E215,INDEX('Input-Accounts'!$H215:$J215,,MATCH($F$6,'Input-Accounts'!$H$6:$J$6,0))))</f>
        <v>-</v>
      </c>
      <c r="G215" s="143">
        <f ca="1">IFERROR(INDEX(G$269:G$305,MATCH($F215,$B$269:$B$305,0))/INDEX($D$269:$D$305,MATCH($F215,$B$269:$B$305,0)),SUMIFS('Input-Ext Allocators'!D$8:D$63,'Input-Ext Allocators'!$B$8:$B$63,$F215))*$D215</f>
        <v>0</v>
      </c>
      <c r="H215" s="143">
        <f ca="1">IFERROR(INDEX(H$269:H$305,MATCH($F215,$B$269:$B$305,0))/INDEX($D$269:$D$305,MATCH($F215,$B$269:$B$305,0)),SUMIFS('Input-Ext Allocators'!E$8:E$63,'Input-Ext Allocators'!$B$8:$B$63,$F215))*$D215</f>
        <v>0</v>
      </c>
      <c r="I215" s="143">
        <f ca="1">IFERROR(INDEX(I$269:I$305,MATCH($F215,$B$269:$B$305,0))/INDEX($D$269:$D$305,MATCH($F215,$B$269:$B$305,0)),SUMIFS('Input-Ext Allocators'!F$8:F$63,'Input-Ext Allocators'!$B$8:$B$63,$F215))*$D215</f>
        <v>0</v>
      </c>
      <c r="J215" s="143">
        <f ca="1">IFERROR(INDEX(J$269:J$305,MATCH($F215,$B$269:$B$305,0))/INDEX($D$269:$D$305,MATCH($F215,$B$269:$B$305,0)),SUMIFS('Input-Ext Allocators'!G$8:G$63,'Input-Ext Allocators'!$B$8:$B$63,$F215))*$D215</f>
        <v>0</v>
      </c>
      <c r="K215" s="143">
        <f ca="1">IFERROR(INDEX(K$269:K$305,MATCH($F215,$B$269:$B$305,0))/INDEX($D$269:$D$305,MATCH($F215,$B$269:$B$305,0)),SUMIFS('Input-Ext Allocators'!H$8:H$63,'Input-Ext Allocators'!$B$8:$B$63,$F215))*$D215</f>
        <v>0</v>
      </c>
      <c r="L215" s="143">
        <f ca="1">IFERROR(INDEX(L$269:L$305,MATCH($F215,$B$269:$B$305,0))/INDEX($D$269:$D$305,MATCH($F215,$B$269:$B$305,0)),SUMIFS('Input-Ext Allocators'!I$8:I$63,'Input-Ext Allocators'!$B$8:$B$63,$F215))*$D215</f>
        <v>0</v>
      </c>
      <c r="M215" s="143">
        <f ca="1">IFERROR(INDEX(M$269:M$305,MATCH($F215,$B$269:$B$305,0))/INDEX($D$269:$D$305,MATCH($F215,$B$269:$B$305,0)),SUMIFS('Input-Ext Allocators'!J$8:J$63,'Input-Ext Allocators'!$B$8:$B$63,$F215))*$D215</f>
        <v>0</v>
      </c>
      <c r="N215" s="143">
        <f ca="1">IFERROR(INDEX(N$269:N$305,MATCH($F215,$B$269:$B$305,0))/INDEX($D$269:$D$305,MATCH($F215,$B$269:$B$305,0)),SUMIFS('Input-Ext Allocators'!K$8:K$63,'Input-Ext Allocators'!$B$8:$B$63,$F215))*$D215</f>
        <v>0</v>
      </c>
      <c r="O215" s="143">
        <f ca="1">IFERROR(INDEX(O$269:O$305,MATCH($F215,$B$269:$B$305,0))/INDEX($D$269:$D$305,MATCH($F215,$B$269:$B$305,0)),SUMIFS('Input-Ext Allocators'!L$8:L$63,'Input-Ext Allocators'!$B$8:$B$63,$F215))*$D215</f>
        <v>0</v>
      </c>
      <c r="P215" s="143">
        <f ca="1">IFERROR(INDEX(P$269:P$305,MATCH($F215,$B$269:$B$305,0))/INDEX($D$269:$D$305,MATCH($F215,$B$269:$B$305,0)),SUMIFS('Input-Ext Allocators'!M$8:M$63,'Input-Ext Allocators'!$B$8:$B$63,$F215))*$D215</f>
        <v>0</v>
      </c>
      <c r="Q215" s="143">
        <f ca="1">IFERROR(INDEX(Q$269:Q$305,MATCH($F215,$B$269:$B$305,0))/INDEX($D$269:$D$305,MATCH($F215,$B$269:$B$305,0)),SUMIFS('Input-Ext Allocators'!N$8:N$63,'Input-Ext Allocators'!$B$8:$B$63,$F215))*$D215</f>
        <v>0</v>
      </c>
      <c r="R215" s="143">
        <f ca="1">IFERROR(INDEX(R$269:R$305,MATCH($F215,$B$269:$B$305,0))/INDEX($D$269:$D$305,MATCH($F215,$B$269:$B$305,0)),SUMIFS('Input-Ext Allocators'!O$8:O$63,'Input-Ext Allocators'!$B$8:$B$63,$F215))*$D215</f>
        <v>0</v>
      </c>
      <c r="S215" s="143">
        <f ca="1">IFERROR(INDEX(S$269:S$305,MATCH($F215,$B$269:$B$305,0))/INDEX($D$269:$D$305,MATCH($F215,$B$269:$B$305,0)),SUMIFS('Input-Ext Allocators'!P$8:P$63,'Input-Ext Allocators'!$B$8:$B$63,$F215))*$D215</f>
        <v>0</v>
      </c>
      <c r="T215" s="143">
        <f ca="1">IFERROR(INDEX(T$269:T$305,MATCH($F215,$B$269:$B$305,0))/INDEX($D$269:$D$305,MATCH($F215,$B$269:$B$305,0)),SUMIFS('Input-Ext Allocators'!Q$8:Q$63,'Input-Ext Allocators'!$B$8:$B$63,$F215))*$D215</f>
        <v>0</v>
      </c>
      <c r="U215" s="143">
        <f ca="1">IFERROR(INDEX(U$269:U$305,MATCH($F215,$B$269:$B$305,0))/INDEX($D$269:$D$305,MATCH($F215,$B$269:$B$305,0)),SUMIFS('Input-Ext Allocators'!R$8:R$63,'Input-Ext Allocators'!$B$8:$B$63,$F215))*$D215</f>
        <v>0</v>
      </c>
      <c r="V215" s="143">
        <f ca="1">IFERROR(INDEX(V$269:V$305,MATCH($F215,$B$269:$B$305,0))/INDEX($D$269:$D$305,MATCH($F215,$B$269:$B$305,0)),SUMIFS('Input-Ext Allocators'!S$8:S$63,'Input-Ext Allocators'!$B$8:$B$63,$F215))*$D215</f>
        <v>0</v>
      </c>
      <c r="W215" s="143">
        <f ca="1">IFERROR(INDEX(W$269:W$305,MATCH($F215,$B$269:$B$305,0))/INDEX($D$269:$D$305,MATCH($F215,$B$269:$B$305,0)),SUMIFS('Input-Ext Allocators'!T$8:T$63,'Input-Ext Allocators'!$B$8:$B$63,$F215))*$D215</f>
        <v>0</v>
      </c>
      <c r="X215" s="143">
        <f ca="1">IFERROR(INDEX(X$269:X$305,MATCH($F215,$B$269:$B$305,0))/INDEX($D$269:$D$305,MATCH($F215,$B$269:$B$305,0)),SUMIFS('Input-Ext Allocators'!U$8:U$63,'Input-Ext Allocators'!$B$8:$B$63,$F215))*$D215</f>
        <v>0</v>
      </c>
      <c r="Y215" s="143">
        <f ca="1">IFERROR(INDEX(Y$269:Y$305,MATCH($F215,$B$269:$B$305,0))/INDEX($D$269:$D$305,MATCH($F215,$B$269:$B$305,0)),SUMIFS('Input-Ext Allocators'!V$8:V$63,'Input-Ext Allocators'!$B$8:$B$63,$F215))*$D215</f>
        <v>0</v>
      </c>
      <c r="Z215" s="143">
        <f ca="1">IFERROR(INDEX(Z$269:Z$305,MATCH($F215,$B$269:$B$305,0))/INDEX($D$269:$D$305,MATCH($F215,$B$269:$B$305,0)),SUMIFS('Input-Ext Allocators'!W$8:W$63,'Input-Ext Allocators'!$B$8:$B$63,$F215))*$D215</f>
        <v>0</v>
      </c>
    </row>
    <row r="216" spans="1:26" outlineLevel="1">
      <c r="A216" s="113">
        <f>IF(ISBLANK('Input-Accounts'!A216),"",'Input-Accounts'!A216)</f>
        <v>185</v>
      </c>
      <c r="B216" s="17" t="str">
        <f>IF(ISBLANK('Input-Accounts'!B216),"",'Input-Accounts'!B216)</f>
        <v>Compressor Station</v>
      </c>
      <c r="C216" s="113">
        <f>IF(ISBLANK('Input-Accounts'!C216),"",'Input-Accounts'!C216)</f>
        <v>377</v>
      </c>
      <c r="D216" s="143">
        <f t="shared" ca="1" si="58"/>
        <v>0</v>
      </c>
      <c r="E216" s="143">
        <f t="shared" ca="1" si="57"/>
        <v>0</v>
      </c>
      <c r="F216" s="89" t="str" cm="1">
        <f t="array" aca="1" ref="F216" ca="1">IF(D216=0,"-",IF('Input-Accounts'!$E216&lt;&gt;0,'Input-Accounts'!$E216,INDEX('Input-Accounts'!$H216:$J216,,MATCH($F$6,'Input-Accounts'!$H$6:$J$6,0))))</f>
        <v>-</v>
      </c>
      <c r="G216" s="143">
        <f ca="1">IFERROR(INDEX(G$269:G$305,MATCH($F216,$B$269:$B$305,0))/INDEX($D$269:$D$305,MATCH($F216,$B$269:$B$305,0)),SUMIFS('Input-Ext Allocators'!D$8:D$63,'Input-Ext Allocators'!$B$8:$B$63,$F216))*$D216</f>
        <v>0</v>
      </c>
      <c r="H216" s="143">
        <f ca="1">IFERROR(INDEX(H$269:H$305,MATCH($F216,$B$269:$B$305,0))/INDEX($D$269:$D$305,MATCH($F216,$B$269:$B$305,0)),SUMIFS('Input-Ext Allocators'!E$8:E$63,'Input-Ext Allocators'!$B$8:$B$63,$F216))*$D216</f>
        <v>0</v>
      </c>
      <c r="I216" s="143">
        <f ca="1">IFERROR(INDEX(I$269:I$305,MATCH($F216,$B$269:$B$305,0))/INDEX($D$269:$D$305,MATCH($F216,$B$269:$B$305,0)),SUMIFS('Input-Ext Allocators'!F$8:F$63,'Input-Ext Allocators'!$B$8:$B$63,$F216))*$D216</f>
        <v>0</v>
      </c>
      <c r="J216" s="143">
        <f ca="1">IFERROR(INDEX(J$269:J$305,MATCH($F216,$B$269:$B$305,0))/INDEX($D$269:$D$305,MATCH($F216,$B$269:$B$305,0)),SUMIFS('Input-Ext Allocators'!G$8:G$63,'Input-Ext Allocators'!$B$8:$B$63,$F216))*$D216</f>
        <v>0</v>
      </c>
      <c r="K216" s="143">
        <f ca="1">IFERROR(INDEX(K$269:K$305,MATCH($F216,$B$269:$B$305,0))/INDEX($D$269:$D$305,MATCH($F216,$B$269:$B$305,0)),SUMIFS('Input-Ext Allocators'!H$8:H$63,'Input-Ext Allocators'!$B$8:$B$63,$F216))*$D216</f>
        <v>0</v>
      </c>
      <c r="L216" s="143">
        <f ca="1">IFERROR(INDEX(L$269:L$305,MATCH($F216,$B$269:$B$305,0))/INDEX($D$269:$D$305,MATCH($F216,$B$269:$B$305,0)),SUMIFS('Input-Ext Allocators'!I$8:I$63,'Input-Ext Allocators'!$B$8:$B$63,$F216))*$D216</f>
        <v>0</v>
      </c>
      <c r="M216" s="143">
        <f ca="1">IFERROR(INDEX(M$269:M$305,MATCH($F216,$B$269:$B$305,0))/INDEX($D$269:$D$305,MATCH($F216,$B$269:$B$305,0)),SUMIFS('Input-Ext Allocators'!J$8:J$63,'Input-Ext Allocators'!$B$8:$B$63,$F216))*$D216</f>
        <v>0</v>
      </c>
      <c r="N216" s="143">
        <f ca="1">IFERROR(INDEX(N$269:N$305,MATCH($F216,$B$269:$B$305,0))/INDEX($D$269:$D$305,MATCH($F216,$B$269:$B$305,0)),SUMIFS('Input-Ext Allocators'!K$8:K$63,'Input-Ext Allocators'!$B$8:$B$63,$F216))*$D216</f>
        <v>0</v>
      </c>
      <c r="O216" s="143">
        <f ca="1">IFERROR(INDEX(O$269:O$305,MATCH($F216,$B$269:$B$305,0))/INDEX($D$269:$D$305,MATCH($F216,$B$269:$B$305,0)),SUMIFS('Input-Ext Allocators'!L$8:L$63,'Input-Ext Allocators'!$B$8:$B$63,$F216))*$D216</f>
        <v>0</v>
      </c>
      <c r="P216" s="143">
        <f ca="1">IFERROR(INDEX(P$269:P$305,MATCH($F216,$B$269:$B$305,0))/INDEX($D$269:$D$305,MATCH($F216,$B$269:$B$305,0)),SUMIFS('Input-Ext Allocators'!M$8:M$63,'Input-Ext Allocators'!$B$8:$B$63,$F216))*$D216</f>
        <v>0</v>
      </c>
      <c r="Q216" s="143">
        <f ca="1">IFERROR(INDEX(Q$269:Q$305,MATCH($F216,$B$269:$B$305,0))/INDEX($D$269:$D$305,MATCH($F216,$B$269:$B$305,0)),SUMIFS('Input-Ext Allocators'!N$8:N$63,'Input-Ext Allocators'!$B$8:$B$63,$F216))*$D216</f>
        <v>0</v>
      </c>
      <c r="R216" s="143">
        <f ca="1">IFERROR(INDEX(R$269:R$305,MATCH($F216,$B$269:$B$305,0))/INDEX($D$269:$D$305,MATCH($F216,$B$269:$B$305,0)),SUMIFS('Input-Ext Allocators'!O$8:O$63,'Input-Ext Allocators'!$B$8:$B$63,$F216))*$D216</f>
        <v>0</v>
      </c>
      <c r="S216" s="143">
        <f ca="1">IFERROR(INDEX(S$269:S$305,MATCH($F216,$B$269:$B$305,0))/INDEX($D$269:$D$305,MATCH($F216,$B$269:$B$305,0)),SUMIFS('Input-Ext Allocators'!P$8:P$63,'Input-Ext Allocators'!$B$8:$B$63,$F216))*$D216</f>
        <v>0</v>
      </c>
      <c r="T216" s="143">
        <f ca="1">IFERROR(INDEX(T$269:T$305,MATCH($F216,$B$269:$B$305,0))/INDEX($D$269:$D$305,MATCH($F216,$B$269:$B$305,0)),SUMIFS('Input-Ext Allocators'!Q$8:Q$63,'Input-Ext Allocators'!$B$8:$B$63,$F216))*$D216</f>
        <v>0</v>
      </c>
      <c r="U216" s="143">
        <f ca="1">IFERROR(INDEX(U$269:U$305,MATCH($F216,$B$269:$B$305,0))/INDEX($D$269:$D$305,MATCH($F216,$B$269:$B$305,0)),SUMIFS('Input-Ext Allocators'!R$8:R$63,'Input-Ext Allocators'!$B$8:$B$63,$F216))*$D216</f>
        <v>0</v>
      </c>
      <c r="V216" s="143">
        <f ca="1">IFERROR(INDEX(V$269:V$305,MATCH($F216,$B$269:$B$305,0))/INDEX($D$269:$D$305,MATCH($F216,$B$269:$B$305,0)),SUMIFS('Input-Ext Allocators'!S$8:S$63,'Input-Ext Allocators'!$B$8:$B$63,$F216))*$D216</f>
        <v>0</v>
      </c>
      <c r="W216" s="143">
        <f ca="1">IFERROR(INDEX(W$269:W$305,MATCH($F216,$B$269:$B$305,0))/INDEX($D$269:$D$305,MATCH($F216,$B$269:$B$305,0)),SUMIFS('Input-Ext Allocators'!T$8:T$63,'Input-Ext Allocators'!$B$8:$B$63,$F216))*$D216</f>
        <v>0</v>
      </c>
      <c r="X216" s="143">
        <f ca="1">IFERROR(INDEX(X$269:X$305,MATCH($F216,$B$269:$B$305,0))/INDEX($D$269:$D$305,MATCH($F216,$B$269:$B$305,0)),SUMIFS('Input-Ext Allocators'!U$8:U$63,'Input-Ext Allocators'!$B$8:$B$63,$F216))*$D216</f>
        <v>0</v>
      </c>
      <c r="Y216" s="143">
        <f ca="1">IFERROR(INDEX(Y$269:Y$305,MATCH($F216,$B$269:$B$305,0))/INDEX($D$269:$D$305,MATCH($F216,$B$269:$B$305,0)),SUMIFS('Input-Ext Allocators'!V$8:V$63,'Input-Ext Allocators'!$B$8:$B$63,$F216))*$D216</f>
        <v>0</v>
      </c>
      <c r="Z216" s="143">
        <f ca="1">IFERROR(INDEX(Z$269:Z$305,MATCH($F216,$B$269:$B$305,0))/INDEX($D$269:$D$305,MATCH($F216,$B$269:$B$305,0)),SUMIFS('Input-Ext Allocators'!W$8:W$63,'Input-Ext Allocators'!$B$8:$B$63,$F216))*$D216</f>
        <v>0</v>
      </c>
    </row>
    <row r="217" spans="1:26" outlineLevel="1">
      <c r="A217" s="113">
        <f>IF(ISBLANK('Input-Accounts'!A217),"",'Input-Accounts'!A217)</f>
        <v>186</v>
      </c>
      <c r="B217" s="17" t="str">
        <f>IF(ISBLANK('Input-Accounts'!B217),"",'Input-Accounts'!B217)</f>
        <v>M &amp; R Station Equipment - general</v>
      </c>
      <c r="C217" s="113">
        <f>IF(ISBLANK('Input-Accounts'!C217),"",'Input-Accounts'!C217)</f>
        <v>378</v>
      </c>
      <c r="D217" s="143">
        <f t="shared" ca="1" si="58"/>
        <v>0</v>
      </c>
      <c r="E217" s="143">
        <f t="shared" ca="1" si="57"/>
        <v>0</v>
      </c>
      <c r="F217" s="89" t="str" cm="1">
        <f t="array" aca="1" ref="F217" ca="1">IF(D217=0,"-",IF('Input-Accounts'!$E217&lt;&gt;0,'Input-Accounts'!$E217,INDEX('Input-Accounts'!$H217:$J217,,MATCH($F$6,'Input-Accounts'!$H$6:$J$6,0))))</f>
        <v>-</v>
      </c>
      <c r="G217" s="143">
        <f ca="1">IFERROR(INDEX(G$269:G$305,MATCH($F217,$B$269:$B$305,0))/INDEX($D$269:$D$305,MATCH($F217,$B$269:$B$305,0)),SUMIFS('Input-Ext Allocators'!D$8:D$63,'Input-Ext Allocators'!$B$8:$B$63,$F217))*$D217</f>
        <v>0</v>
      </c>
      <c r="H217" s="143">
        <f ca="1">IFERROR(INDEX(H$269:H$305,MATCH($F217,$B$269:$B$305,0))/INDEX($D$269:$D$305,MATCH($F217,$B$269:$B$305,0)),SUMIFS('Input-Ext Allocators'!E$8:E$63,'Input-Ext Allocators'!$B$8:$B$63,$F217))*$D217</f>
        <v>0</v>
      </c>
      <c r="I217" s="143">
        <f ca="1">IFERROR(INDEX(I$269:I$305,MATCH($F217,$B$269:$B$305,0))/INDEX($D$269:$D$305,MATCH($F217,$B$269:$B$305,0)),SUMIFS('Input-Ext Allocators'!F$8:F$63,'Input-Ext Allocators'!$B$8:$B$63,$F217))*$D217</f>
        <v>0</v>
      </c>
      <c r="J217" s="143">
        <f ca="1">IFERROR(INDEX(J$269:J$305,MATCH($F217,$B$269:$B$305,0))/INDEX($D$269:$D$305,MATCH($F217,$B$269:$B$305,0)),SUMIFS('Input-Ext Allocators'!G$8:G$63,'Input-Ext Allocators'!$B$8:$B$63,$F217))*$D217</f>
        <v>0</v>
      </c>
      <c r="K217" s="143">
        <f ca="1">IFERROR(INDEX(K$269:K$305,MATCH($F217,$B$269:$B$305,0))/INDEX($D$269:$D$305,MATCH($F217,$B$269:$B$305,0)),SUMIFS('Input-Ext Allocators'!H$8:H$63,'Input-Ext Allocators'!$B$8:$B$63,$F217))*$D217</f>
        <v>0</v>
      </c>
      <c r="L217" s="143">
        <f ca="1">IFERROR(INDEX(L$269:L$305,MATCH($F217,$B$269:$B$305,0))/INDEX($D$269:$D$305,MATCH($F217,$B$269:$B$305,0)),SUMIFS('Input-Ext Allocators'!I$8:I$63,'Input-Ext Allocators'!$B$8:$B$63,$F217))*$D217</f>
        <v>0</v>
      </c>
      <c r="M217" s="143">
        <f ca="1">IFERROR(INDEX(M$269:M$305,MATCH($F217,$B$269:$B$305,0))/INDEX($D$269:$D$305,MATCH($F217,$B$269:$B$305,0)),SUMIFS('Input-Ext Allocators'!J$8:J$63,'Input-Ext Allocators'!$B$8:$B$63,$F217))*$D217</f>
        <v>0</v>
      </c>
      <c r="N217" s="143">
        <f ca="1">IFERROR(INDEX(N$269:N$305,MATCH($F217,$B$269:$B$305,0))/INDEX($D$269:$D$305,MATCH($F217,$B$269:$B$305,0)),SUMIFS('Input-Ext Allocators'!K$8:K$63,'Input-Ext Allocators'!$B$8:$B$63,$F217))*$D217</f>
        <v>0</v>
      </c>
      <c r="O217" s="143">
        <f ca="1">IFERROR(INDEX(O$269:O$305,MATCH($F217,$B$269:$B$305,0))/INDEX($D$269:$D$305,MATCH($F217,$B$269:$B$305,0)),SUMIFS('Input-Ext Allocators'!L$8:L$63,'Input-Ext Allocators'!$B$8:$B$63,$F217))*$D217</f>
        <v>0</v>
      </c>
      <c r="P217" s="143">
        <f ca="1">IFERROR(INDEX(P$269:P$305,MATCH($F217,$B$269:$B$305,0))/INDEX($D$269:$D$305,MATCH($F217,$B$269:$B$305,0)),SUMIFS('Input-Ext Allocators'!M$8:M$63,'Input-Ext Allocators'!$B$8:$B$63,$F217))*$D217</f>
        <v>0</v>
      </c>
      <c r="Q217" s="143">
        <f ca="1">IFERROR(INDEX(Q$269:Q$305,MATCH($F217,$B$269:$B$305,0))/INDEX($D$269:$D$305,MATCH($F217,$B$269:$B$305,0)),SUMIFS('Input-Ext Allocators'!N$8:N$63,'Input-Ext Allocators'!$B$8:$B$63,$F217))*$D217</f>
        <v>0</v>
      </c>
      <c r="R217" s="143">
        <f ca="1">IFERROR(INDEX(R$269:R$305,MATCH($F217,$B$269:$B$305,0))/INDEX($D$269:$D$305,MATCH($F217,$B$269:$B$305,0)),SUMIFS('Input-Ext Allocators'!O$8:O$63,'Input-Ext Allocators'!$B$8:$B$63,$F217))*$D217</f>
        <v>0</v>
      </c>
      <c r="S217" s="143">
        <f ca="1">IFERROR(INDEX(S$269:S$305,MATCH($F217,$B$269:$B$305,0))/INDEX($D$269:$D$305,MATCH($F217,$B$269:$B$305,0)),SUMIFS('Input-Ext Allocators'!P$8:P$63,'Input-Ext Allocators'!$B$8:$B$63,$F217))*$D217</f>
        <v>0</v>
      </c>
      <c r="T217" s="143">
        <f ca="1">IFERROR(INDEX(T$269:T$305,MATCH($F217,$B$269:$B$305,0))/INDEX($D$269:$D$305,MATCH($F217,$B$269:$B$305,0)),SUMIFS('Input-Ext Allocators'!Q$8:Q$63,'Input-Ext Allocators'!$B$8:$B$63,$F217))*$D217</f>
        <v>0</v>
      </c>
      <c r="U217" s="143">
        <f ca="1">IFERROR(INDEX(U$269:U$305,MATCH($F217,$B$269:$B$305,0))/INDEX($D$269:$D$305,MATCH($F217,$B$269:$B$305,0)),SUMIFS('Input-Ext Allocators'!R$8:R$63,'Input-Ext Allocators'!$B$8:$B$63,$F217))*$D217</f>
        <v>0</v>
      </c>
      <c r="V217" s="143">
        <f ca="1">IFERROR(INDEX(V$269:V$305,MATCH($F217,$B$269:$B$305,0))/INDEX($D$269:$D$305,MATCH($F217,$B$269:$B$305,0)),SUMIFS('Input-Ext Allocators'!S$8:S$63,'Input-Ext Allocators'!$B$8:$B$63,$F217))*$D217</f>
        <v>0</v>
      </c>
      <c r="W217" s="143">
        <f ca="1">IFERROR(INDEX(W$269:W$305,MATCH($F217,$B$269:$B$305,0))/INDEX($D$269:$D$305,MATCH($F217,$B$269:$B$305,0)),SUMIFS('Input-Ext Allocators'!T$8:T$63,'Input-Ext Allocators'!$B$8:$B$63,$F217))*$D217</f>
        <v>0</v>
      </c>
      <c r="X217" s="143">
        <f ca="1">IFERROR(INDEX(X$269:X$305,MATCH($F217,$B$269:$B$305,0))/INDEX($D$269:$D$305,MATCH($F217,$B$269:$B$305,0)),SUMIFS('Input-Ext Allocators'!U$8:U$63,'Input-Ext Allocators'!$B$8:$B$63,$F217))*$D217</f>
        <v>0</v>
      </c>
      <c r="Y217" s="143">
        <f ca="1">IFERROR(INDEX(Y$269:Y$305,MATCH($F217,$B$269:$B$305,0))/INDEX($D$269:$D$305,MATCH($F217,$B$269:$B$305,0)),SUMIFS('Input-Ext Allocators'!V$8:V$63,'Input-Ext Allocators'!$B$8:$B$63,$F217))*$D217</f>
        <v>0</v>
      </c>
      <c r="Z217" s="143">
        <f ca="1">IFERROR(INDEX(Z$269:Z$305,MATCH($F217,$B$269:$B$305,0))/INDEX($D$269:$D$305,MATCH($F217,$B$269:$B$305,0)),SUMIFS('Input-Ext Allocators'!W$8:W$63,'Input-Ext Allocators'!$B$8:$B$63,$F217))*$D217</f>
        <v>0</v>
      </c>
    </row>
    <row r="218" spans="1:26" outlineLevel="1">
      <c r="A218" s="113">
        <f>IF(ISBLANK('Input-Accounts'!A218),"",'Input-Accounts'!A218)</f>
        <v>187</v>
      </c>
      <c r="B218" s="17" t="str">
        <f>IF(ISBLANK('Input-Accounts'!B218),"",'Input-Accounts'!B218)</f>
        <v>M &amp; R Station Equipment - city gate</v>
      </c>
      <c r="C218" s="113">
        <f>IF(ISBLANK('Input-Accounts'!C218),"",'Input-Accounts'!C218)</f>
        <v>379</v>
      </c>
      <c r="D218" s="143">
        <f t="shared" ca="1" si="58"/>
        <v>0</v>
      </c>
      <c r="E218" s="143">
        <f t="shared" ca="1" si="57"/>
        <v>0</v>
      </c>
      <c r="F218" s="89" t="str" cm="1">
        <f t="array" aca="1" ref="F218" ca="1">IF(D218=0,"-",IF('Input-Accounts'!$E218&lt;&gt;0,'Input-Accounts'!$E218,INDEX('Input-Accounts'!$H218:$J218,,MATCH($F$6,'Input-Accounts'!$H$6:$J$6,0))))</f>
        <v>-</v>
      </c>
      <c r="G218" s="143">
        <f ca="1">IFERROR(INDEX(G$269:G$305,MATCH($F218,$B$269:$B$305,0))/INDEX($D$269:$D$305,MATCH($F218,$B$269:$B$305,0)),SUMIFS('Input-Ext Allocators'!D$8:D$63,'Input-Ext Allocators'!$B$8:$B$63,$F218))*$D218</f>
        <v>0</v>
      </c>
      <c r="H218" s="143">
        <f ca="1">IFERROR(INDEX(H$269:H$305,MATCH($F218,$B$269:$B$305,0))/INDEX($D$269:$D$305,MATCH($F218,$B$269:$B$305,0)),SUMIFS('Input-Ext Allocators'!E$8:E$63,'Input-Ext Allocators'!$B$8:$B$63,$F218))*$D218</f>
        <v>0</v>
      </c>
      <c r="I218" s="143">
        <f ca="1">IFERROR(INDEX(I$269:I$305,MATCH($F218,$B$269:$B$305,0))/INDEX($D$269:$D$305,MATCH($F218,$B$269:$B$305,0)),SUMIFS('Input-Ext Allocators'!F$8:F$63,'Input-Ext Allocators'!$B$8:$B$63,$F218))*$D218</f>
        <v>0</v>
      </c>
      <c r="J218" s="143">
        <f ca="1">IFERROR(INDEX(J$269:J$305,MATCH($F218,$B$269:$B$305,0))/INDEX($D$269:$D$305,MATCH($F218,$B$269:$B$305,0)),SUMIFS('Input-Ext Allocators'!G$8:G$63,'Input-Ext Allocators'!$B$8:$B$63,$F218))*$D218</f>
        <v>0</v>
      </c>
      <c r="K218" s="143">
        <f ca="1">IFERROR(INDEX(K$269:K$305,MATCH($F218,$B$269:$B$305,0))/INDEX($D$269:$D$305,MATCH($F218,$B$269:$B$305,0)),SUMIFS('Input-Ext Allocators'!H$8:H$63,'Input-Ext Allocators'!$B$8:$B$63,$F218))*$D218</f>
        <v>0</v>
      </c>
      <c r="L218" s="143">
        <f ca="1">IFERROR(INDEX(L$269:L$305,MATCH($F218,$B$269:$B$305,0))/INDEX($D$269:$D$305,MATCH($F218,$B$269:$B$305,0)),SUMIFS('Input-Ext Allocators'!I$8:I$63,'Input-Ext Allocators'!$B$8:$B$63,$F218))*$D218</f>
        <v>0</v>
      </c>
      <c r="M218" s="143">
        <f ca="1">IFERROR(INDEX(M$269:M$305,MATCH($F218,$B$269:$B$305,0))/INDEX($D$269:$D$305,MATCH($F218,$B$269:$B$305,0)),SUMIFS('Input-Ext Allocators'!J$8:J$63,'Input-Ext Allocators'!$B$8:$B$63,$F218))*$D218</f>
        <v>0</v>
      </c>
      <c r="N218" s="143">
        <f ca="1">IFERROR(INDEX(N$269:N$305,MATCH($F218,$B$269:$B$305,0))/INDEX($D$269:$D$305,MATCH($F218,$B$269:$B$305,0)),SUMIFS('Input-Ext Allocators'!K$8:K$63,'Input-Ext Allocators'!$B$8:$B$63,$F218))*$D218</f>
        <v>0</v>
      </c>
      <c r="O218" s="143">
        <f ca="1">IFERROR(INDEX(O$269:O$305,MATCH($F218,$B$269:$B$305,0))/INDEX($D$269:$D$305,MATCH($F218,$B$269:$B$305,0)),SUMIFS('Input-Ext Allocators'!L$8:L$63,'Input-Ext Allocators'!$B$8:$B$63,$F218))*$D218</f>
        <v>0</v>
      </c>
      <c r="P218" s="143">
        <f ca="1">IFERROR(INDEX(P$269:P$305,MATCH($F218,$B$269:$B$305,0))/INDEX($D$269:$D$305,MATCH($F218,$B$269:$B$305,0)),SUMIFS('Input-Ext Allocators'!M$8:M$63,'Input-Ext Allocators'!$B$8:$B$63,$F218))*$D218</f>
        <v>0</v>
      </c>
      <c r="Q218" s="143">
        <f ca="1">IFERROR(INDEX(Q$269:Q$305,MATCH($F218,$B$269:$B$305,0))/INDEX($D$269:$D$305,MATCH($F218,$B$269:$B$305,0)),SUMIFS('Input-Ext Allocators'!N$8:N$63,'Input-Ext Allocators'!$B$8:$B$63,$F218))*$D218</f>
        <v>0</v>
      </c>
      <c r="R218" s="143">
        <f ca="1">IFERROR(INDEX(R$269:R$305,MATCH($F218,$B$269:$B$305,0))/INDEX($D$269:$D$305,MATCH($F218,$B$269:$B$305,0)),SUMIFS('Input-Ext Allocators'!O$8:O$63,'Input-Ext Allocators'!$B$8:$B$63,$F218))*$D218</f>
        <v>0</v>
      </c>
      <c r="S218" s="143">
        <f ca="1">IFERROR(INDEX(S$269:S$305,MATCH($F218,$B$269:$B$305,0))/INDEX($D$269:$D$305,MATCH($F218,$B$269:$B$305,0)),SUMIFS('Input-Ext Allocators'!P$8:P$63,'Input-Ext Allocators'!$B$8:$B$63,$F218))*$D218</f>
        <v>0</v>
      </c>
      <c r="T218" s="143">
        <f ca="1">IFERROR(INDEX(T$269:T$305,MATCH($F218,$B$269:$B$305,0))/INDEX($D$269:$D$305,MATCH($F218,$B$269:$B$305,0)),SUMIFS('Input-Ext Allocators'!Q$8:Q$63,'Input-Ext Allocators'!$B$8:$B$63,$F218))*$D218</f>
        <v>0</v>
      </c>
      <c r="U218" s="143">
        <f ca="1">IFERROR(INDEX(U$269:U$305,MATCH($F218,$B$269:$B$305,0))/INDEX($D$269:$D$305,MATCH($F218,$B$269:$B$305,0)),SUMIFS('Input-Ext Allocators'!R$8:R$63,'Input-Ext Allocators'!$B$8:$B$63,$F218))*$D218</f>
        <v>0</v>
      </c>
      <c r="V218" s="143">
        <f ca="1">IFERROR(INDEX(V$269:V$305,MATCH($F218,$B$269:$B$305,0))/INDEX($D$269:$D$305,MATCH($F218,$B$269:$B$305,0)),SUMIFS('Input-Ext Allocators'!S$8:S$63,'Input-Ext Allocators'!$B$8:$B$63,$F218))*$D218</f>
        <v>0</v>
      </c>
      <c r="W218" s="143">
        <f ca="1">IFERROR(INDEX(W$269:W$305,MATCH($F218,$B$269:$B$305,0))/INDEX($D$269:$D$305,MATCH($F218,$B$269:$B$305,0)),SUMIFS('Input-Ext Allocators'!T$8:T$63,'Input-Ext Allocators'!$B$8:$B$63,$F218))*$D218</f>
        <v>0</v>
      </c>
      <c r="X218" s="143">
        <f ca="1">IFERROR(INDEX(X$269:X$305,MATCH($F218,$B$269:$B$305,0))/INDEX($D$269:$D$305,MATCH($F218,$B$269:$B$305,0)),SUMIFS('Input-Ext Allocators'!U$8:U$63,'Input-Ext Allocators'!$B$8:$B$63,$F218))*$D218</f>
        <v>0</v>
      </c>
      <c r="Y218" s="143">
        <f ca="1">IFERROR(INDEX(Y$269:Y$305,MATCH($F218,$B$269:$B$305,0))/INDEX($D$269:$D$305,MATCH($F218,$B$269:$B$305,0)),SUMIFS('Input-Ext Allocators'!V$8:V$63,'Input-Ext Allocators'!$B$8:$B$63,$F218))*$D218</f>
        <v>0</v>
      </c>
      <c r="Z218" s="143">
        <f ca="1">IFERROR(INDEX(Z$269:Z$305,MATCH($F218,$B$269:$B$305,0))/INDEX($D$269:$D$305,MATCH($F218,$B$269:$B$305,0)),SUMIFS('Input-Ext Allocators'!W$8:W$63,'Input-Ext Allocators'!$B$8:$B$63,$F218))*$D218</f>
        <v>0</v>
      </c>
    </row>
    <row r="219" spans="1:26" outlineLevel="1">
      <c r="A219" s="113">
        <f>IF(ISBLANK('Input-Accounts'!A219),"",'Input-Accounts'!A219)</f>
        <v>188</v>
      </c>
      <c r="B219" s="17" t="str">
        <f>IF(ISBLANK('Input-Accounts'!B219),"",'Input-Accounts'!B219)</f>
        <v>Services</v>
      </c>
      <c r="C219" s="113">
        <f>IF(ISBLANK('Input-Accounts'!C219),"",'Input-Accounts'!C219)</f>
        <v>380</v>
      </c>
      <c r="D219" s="143">
        <f t="shared" ca="1" si="58"/>
        <v>0</v>
      </c>
      <c r="E219" s="143">
        <f t="shared" ca="1" si="57"/>
        <v>0</v>
      </c>
      <c r="F219" s="89" t="str" cm="1">
        <f t="array" aca="1" ref="F219" ca="1">IF(D219=0,"-",IF('Input-Accounts'!$E219&lt;&gt;0,'Input-Accounts'!$E219,INDEX('Input-Accounts'!$H219:$J219,,MATCH($F$6,'Input-Accounts'!$H$6:$J$6,0))))</f>
        <v>-</v>
      </c>
      <c r="G219" s="143">
        <f ca="1">IFERROR(INDEX(G$269:G$305,MATCH($F219,$B$269:$B$305,0))/INDEX($D$269:$D$305,MATCH($F219,$B$269:$B$305,0)),SUMIFS('Input-Ext Allocators'!D$8:D$63,'Input-Ext Allocators'!$B$8:$B$63,$F219))*$D219</f>
        <v>0</v>
      </c>
      <c r="H219" s="143">
        <f ca="1">IFERROR(INDEX(H$269:H$305,MATCH($F219,$B$269:$B$305,0))/INDEX($D$269:$D$305,MATCH($F219,$B$269:$B$305,0)),SUMIFS('Input-Ext Allocators'!E$8:E$63,'Input-Ext Allocators'!$B$8:$B$63,$F219))*$D219</f>
        <v>0</v>
      </c>
      <c r="I219" s="143">
        <f ca="1">IFERROR(INDEX(I$269:I$305,MATCH($F219,$B$269:$B$305,0))/INDEX($D$269:$D$305,MATCH($F219,$B$269:$B$305,0)),SUMIFS('Input-Ext Allocators'!F$8:F$63,'Input-Ext Allocators'!$B$8:$B$63,$F219))*$D219</f>
        <v>0</v>
      </c>
      <c r="J219" s="143">
        <f ca="1">IFERROR(INDEX(J$269:J$305,MATCH($F219,$B$269:$B$305,0))/INDEX($D$269:$D$305,MATCH($F219,$B$269:$B$305,0)),SUMIFS('Input-Ext Allocators'!G$8:G$63,'Input-Ext Allocators'!$B$8:$B$63,$F219))*$D219</f>
        <v>0</v>
      </c>
      <c r="K219" s="143">
        <f ca="1">IFERROR(INDEX(K$269:K$305,MATCH($F219,$B$269:$B$305,0))/INDEX($D$269:$D$305,MATCH($F219,$B$269:$B$305,0)),SUMIFS('Input-Ext Allocators'!H$8:H$63,'Input-Ext Allocators'!$B$8:$B$63,$F219))*$D219</f>
        <v>0</v>
      </c>
      <c r="L219" s="143">
        <f ca="1">IFERROR(INDEX(L$269:L$305,MATCH($F219,$B$269:$B$305,0))/INDEX($D$269:$D$305,MATCH($F219,$B$269:$B$305,0)),SUMIFS('Input-Ext Allocators'!I$8:I$63,'Input-Ext Allocators'!$B$8:$B$63,$F219))*$D219</f>
        <v>0</v>
      </c>
      <c r="M219" s="143">
        <f ca="1">IFERROR(INDEX(M$269:M$305,MATCH($F219,$B$269:$B$305,0))/INDEX($D$269:$D$305,MATCH($F219,$B$269:$B$305,0)),SUMIFS('Input-Ext Allocators'!J$8:J$63,'Input-Ext Allocators'!$B$8:$B$63,$F219))*$D219</f>
        <v>0</v>
      </c>
      <c r="N219" s="143">
        <f ca="1">IFERROR(INDEX(N$269:N$305,MATCH($F219,$B$269:$B$305,0))/INDEX($D$269:$D$305,MATCH($F219,$B$269:$B$305,0)),SUMIFS('Input-Ext Allocators'!K$8:K$63,'Input-Ext Allocators'!$B$8:$B$63,$F219))*$D219</f>
        <v>0</v>
      </c>
      <c r="O219" s="143">
        <f ca="1">IFERROR(INDEX(O$269:O$305,MATCH($F219,$B$269:$B$305,0))/INDEX($D$269:$D$305,MATCH($F219,$B$269:$B$305,0)),SUMIFS('Input-Ext Allocators'!L$8:L$63,'Input-Ext Allocators'!$B$8:$B$63,$F219))*$D219</f>
        <v>0</v>
      </c>
      <c r="P219" s="143">
        <f ca="1">IFERROR(INDEX(P$269:P$305,MATCH($F219,$B$269:$B$305,0))/INDEX($D$269:$D$305,MATCH($F219,$B$269:$B$305,0)),SUMIFS('Input-Ext Allocators'!M$8:M$63,'Input-Ext Allocators'!$B$8:$B$63,$F219))*$D219</f>
        <v>0</v>
      </c>
      <c r="Q219" s="143">
        <f ca="1">IFERROR(INDEX(Q$269:Q$305,MATCH($F219,$B$269:$B$305,0))/INDEX($D$269:$D$305,MATCH($F219,$B$269:$B$305,0)),SUMIFS('Input-Ext Allocators'!N$8:N$63,'Input-Ext Allocators'!$B$8:$B$63,$F219))*$D219</f>
        <v>0</v>
      </c>
      <c r="R219" s="143">
        <f ca="1">IFERROR(INDEX(R$269:R$305,MATCH($F219,$B$269:$B$305,0))/INDEX($D$269:$D$305,MATCH($F219,$B$269:$B$305,0)),SUMIFS('Input-Ext Allocators'!O$8:O$63,'Input-Ext Allocators'!$B$8:$B$63,$F219))*$D219</f>
        <v>0</v>
      </c>
      <c r="S219" s="143">
        <f ca="1">IFERROR(INDEX(S$269:S$305,MATCH($F219,$B$269:$B$305,0))/INDEX($D$269:$D$305,MATCH($F219,$B$269:$B$305,0)),SUMIFS('Input-Ext Allocators'!P$8:P$63,'Input-Ext Allocators'!$B$8:$B$63,$F219))*$D219</f>
        <v>0</v>
      </c>
      <c r="T219" s="143">
        <f ca="1">IFERROR(INDEX(T$269:T$305,MATCH($F219,$B$269:$B$305,0))/INDEX($D$269:$D$305,MATCH($F219,$B$269:$B$305,0)),SUMIFS('Input-Ext Allocators'!Q$8:Q$63,'Input-Ext Allocators'!$B$8:$B$63,$F219))*$D219</f>
        <v>0</v>
      </c>
      <c r="U219" s="143">
        <f ca="1">IFERROR(INDEX(U$269:U$305,MATCH($F219,$B$269:$B$305,0))/INDEX($D$269:$D$305,MATCH($F219,$B$269:$B$305,0)),SUMIFS('Input-Ext Allocators'!R$8:R$63,'Input-Ext Allocators'!$B$8:$B$63,$F219))*$D219</f>
        <v>0</v>
      </c>
      <c r="V219" s="143">
        <f ca="1">IFERROR(INDEX(V$269:V$305,MATCH($F219,$B$269:$B$305,0))/INDEX($D$269:$D$305,MATCH($F219,$B$269:$B$305,0)),SUMIFS('Input-Ext Allocators'!S$8:S$63,'Input-Ext Allocators'!$B$8:$B$63,$F219))*$D219</f>
        <v>0</v>
      </c>
      <c r="W219" s="143">
        <f ca="1">IFERROR(INDEX(W$269:W$305,MATCH($F219,$B$269:$B$305,0))/INDEX($D$269:$D$305,MATCH($F219,$B$269:$B$305,0)),SUMIFS('Input-Ext Allocators'!T$8:T$63,'Input-Ext Allocators'!$B$8:$B$63,$F219))*$D219</f>
        <v>0</v>
      </c>
      <c r="X219" s="143">
        <f ca="1">IFERROR(INDEX(X$269:X$305,MATCH($F219,$B$269:$B$305,0))/INDEX($D$269:$D$305,MATCH($F219,$B$269:$B$305,0)),SUMIFS('Input-Ext Allocators'!U$8:U$63,'Input-Ext Allocators'!$B$8:$B$63,$F219))*$D219</f>
        <v>0</v>
      </c>
      <c r="Y219" s="143">
        <f ca="1">IFERROR(INDEX(Y$269:Y$305,MATCH($F219,$B$269:$B$305,0))/INDEX($D$269:$D$305,MATCH($F219,$B$269:$B$305,0)),SUMIFS('Input-Ext Allocators'!V$8:V$63,'Input-Ext Allocators'!$B$8:$B$63,$F219))*$D219</f>
        <v>0</v>
      </c>
      <c r="Z219" s="143">
        <f ca="1">IFERROR(INDEX(Z$269:Z$305,MATCH($F219,$B$269:$B$305,0))/INDEX($D$269:$D$305,MATCH($F219,$B$269:$B$305,0)),SUMIFS('Input-Ext Allocators'!W$8:W$63,'Input-Ext Allocators'!$B$8:$B$63,$F219))*$D219</f>
        <v>0</v>
      </c>
    </row>
    <row r="220" spans="1:26" outlineLevel="1">
      <c r="A220" s="113">
        <f>IF(ISBLANK('Input-Accounts'!A220),"",'Input-Accounts'!A220)</f>
        <v>189</v>
      </c>
      <c r="B220" s="17" t="str">
        <f>IF(ISBLANK('Input-Accounts'!B220),"",'Input-Accounts'!B220)</f>
        <v>Meters</v>
      </c>
      <c r="C220" s="113">
        <f>IF(ISBLANK('Input-Accounts'!C220),"",'Input-Accounts'!C220)</f>
        <v>381</v>
      </c>
      <c r="D220" s="143">
        <f t="shared" ca="1" si="58"/>
        <v>0</v>
      </c>
      <c r="E220" s="143">
        <f t="shared" ca="1" si="57"/>
        <v>0</v>
      </c>
      <c r="F220" s="89" t="str">
        <f ca="1">F89</f>
        <v>-</v>
      </c>
      <c r="G220" s="143">
        <f ca="1">IFERROR(INDEX(G$269:G$305,MATCH($F220,$B$269:$B$305,0))/INDEX($D$269:$D$305,MATCH($F220,$B$269:$B$305,0)),SUMIFS('Input-Ext Allocators'!D$8:D$63,'Input-Ext Allocators'!$B$8:$B$63,$F220))*$D220</f>
        <v>0</v>
      </c>
      <c r="H220" s="143">
        <f ca="1">IFERROR(INDEX(H$269:H$305,MATCH($F220,$B$269:$B$305,0))/INDEX($D$269:$D$305,MATCH($F220,$B$269:$B$305,0)),SUMIFS('Input-Ext Allocators'!E$8:E$63,'Input-Ext Allocators'!$B$8:$B$63,$F220))*$D220</f>
        <v>0</v>
      </c>
      <c r="I220" s="143">
        <f ca="1">IFERROR(INDEX(I$269:I$305,MATCH($F220,$B$269:$B$305,0))/INDEX($D$269:$D$305,MATCH($F220,$B$269:$B$305,0)),SUMIFS('Input-Ext Allocators'!F$8:F$63,'Input-Ext Allocators'!$B$8:$B$63,$F220))*$D220</f>
        <v>0</v>
      </c>
      <c r="J220" s="143">
        <f ca="1">IFERROR(INDEX(J$269:J$305,MATCH($F220,$B$269:$B$305,0))/INDEX($D$269:$D$305,MATCH($F220,$B$269:$B$305,0)),SUMIFS('Input-Ext Allocators'!G$8:G$63,'Input-Ext Allocators'!$B$8:$B$63,$F220))*$D220</f>
        <v>0</v>
      </c>
      <c r="K220" s="143">
        <f ca="1">IFERROR(INDEX(K$269:K$305,MATCH($F220,$B$269:$B$305,0))/INDEX($D$269:$D$305,MATCH($F220,$B$269:$B$305,0)),SUMIFS('Input-Ext Allocators'!H$8:H$63,'Input-Ext Allocators'!$B$8:$B$63,$F220))*$D220</f>
        <v>0</v>
      </c>
      <c r="L220" s="143">
        <f ca="1">IFERROR(INDEX(L$269:L$305,MATCH($F220,$B$269:$B$305,0))/INDEX($D$269:$D$305,MATCH($F220,$B$269:$B$305,0)),SUMIFS('Input-Ext Allocators'!I$8:I$63,'Input-Ext Allocators'!$B$8:$B$63,$F220))*$D220</f>
        <v>0</v>
      </c>
      <c r="M220" s="143">
        <f ca="1">IFERROR(INDEX(M$269:M$305,MATCH($F220,$B$269:$B$305,0))/INDEX($D$269:$D$305,MATCH($F220,$B$269:$B$305,0)),SUMIFS('Input-Ext Allocators'!J$8:J$63,'Input-Ext Allocators'!$B$8:$B$63,$F220))*$D220</f>
        <v>0</v>
      </c>
      <c r="N220" s="143">
        <f ca="1">IFERROR(INDEX(N$269:N$305,MATCH($F220,$B$269:$B$305,0))/INDEX($D$269:$D$305,MATCH($F220,$B$269:$B$305,0)),SUMIFS('Input-Ext Allocators'!K$8:K$63,'Input-Ext Allocators'!$B$8:$B$63,$F220))*$D220</f>
        <v>0</v>
      </c>
      <c r="O220" s="143">
        <f ca="1">IFERROR(INDEX(O$269:O$305,MATCH($F220,$B$269:$B$305,0))/INDEX($D$269:$D$305,MATCH($F220,$B$269:$B$305,0)),SUMIFS('Input-Ext Allocators'!L$8:L$63,'Input-Ext Allocators'!$B$8:$B$63,$F220))*$D220</f>
        <v>0</v>
      </c>
      <c r="P220" s="143">
        <f ca="1">IFERROR(INDEX(P$269:P$305,MATCH($F220,$B$269:$B$305,0))/INDEX($D$269:$D$305,MATCH($F220,$B$269:$B$305,0)),SUMIFS('Input-Ext Allocators'!M$8:M$63,'Input-Ext Allocators'!$B$8:$B$63,$F220))*$D220</f>
        <v>0</v>
      </c>
      <c r="Q220" s="143">
        <f ca="1">IFERROR(INDEX(Q$269:Q$305,MATCH($F220,$B$269:$B$305,0))/INDEX($D$269:$D$305,MATCH($F220,$B$269:$B$305,0)),SUMIFS('Input-Ext Allocators'!N$8:N$63,'Input-Ext Allocators'!$B$8:$B$63,$F220))*$D220</f>
        <v>0</v>
      </c>
      <c r="R220" s="143">
        <f ca="1">IFERROR(INDEX(R$269:R$305,MATCH($F220,$B$269:$B$305,0))/INDEX($D$269:$D$305,MATCH($F220,$B$269:$B$305,0)),SUMIFS('Input-Ext Allocators'!O$8:O$63,'Input-Ext Allocators'!$B$8:$B$63,$F220))*$D220</f>
        <v>0</v>
      </c>
      <c r="S220" s="143">
        <f ca="1">IFERROR(INDEX(S$269:S$305,MATCH($F220,$B$269:$B$305,0))/INDEX($D$269:$D$305,MATCH($F220,$B$269:$B$305,0)),SUMIFS('Input-Ext Allocators'!P$8:P$63,'Input-Ext Allocators'!$B$8:$B$63,$F220))*$D220</f>
        <v>0</v>
      </c>
      <c r="T220" s="143">
        <f ca="1">IFERROR(INDEX(T$269:T$305,MATCH($F220,$B$269:$B$305,0))/INDEX($D$269:$D$305,MATCH($F220,$B$269:$B$305,0)),SUMIFS('Input-Ext Allocators'!Q$8:Q$63,'Input-Ext Allocators'!$B$8:$B$63,$F220))*$D220</f>
        <v>0</v>
      </c>
      <c r="U220" s="143">
        <f ca="1">IFERROR(INDEX(U$269:U$305,MATCH($F220,$B$269:$B$305,0))/INDEX($D$269:$D$305,MATCH($F220,$B$269:$B$305,0)),SUMIFS('Input-Ext Allocators'!R$8:R$63,'Input-Ext Allocators'!$B$8:$B$63,$F220))*$D220</f>
        <v>0</v>
      </c>
      <c r="V220" s="143">
        <f ca="1">IFERROR(INDEX(V$269:V$305,MATCH($F220,$B$269:$B$305,0))/INDEX($D$269:$D$305,MATCH($F220,$B$269:$B$305,0)),SUMIFS('Input-Ext Allocators'!S$8:S$63,'Input-Ext Allocators'!$B$8:$B$63,$F220))*$D220</f>
        <v>0</v>
      </c>
      <c r="W220" s="143">
        <f ca="1">IFERROR(INDEX(W$269:W$305,MATCH($F220,$B$269:$B$305,0))/INDEX($D$269:$D$305,MATCH($F220,$B$269:$B$305,0)),SUMIFS('Input-Ext Allocators'!T$8:T$63,'Input-Ext Allocators'!$B$8:$B$63,$F220))*$D220</f>
        <v>0</v>
      </c>
      <c r="X220" s="143">
        <f ca="1">IFERROR(INDEX(X$269:X$305,MATCH($F220,$B$269:$B$305,0))/INDEX($D$269:$D$305,MATCH($F220,$B$269:$B$305,0)),SUMIFS('Input-Ext Allocators'!U$8:U$63,'Input-Ext Allocators'!$B$8:$B$63,$F220))*$D220</f>
        <v>0</v>
      </c>
      <c r="Y220" s="143">
        <f ca="1">IFERROR(INDEX(Y$269:Y$305,MATCH($F220,$B$269:$B$305,0))/INDEX($D$269:$D$305,MATCH($F220,$B$269:$B$305,0)),SUMIFS('Input-Ext Allocators'!V$8:V$63,'Input-Ext Allocators'!$B$8:$B$63,$F220))*$D220</f>
        <v>0</v>
      </c>
      <c r="Z220" s="143">
        <f ca="1">IFERROR(INDEX(Z$269:Z$305,MATCH($F220,$B$269:$B$305,0))/INDEX($D$269:$D$305,MATCH($F220,$B$269:$B$305,0)),SUMIFS('Input-Ext Allocators'!W$8:W$63,'Input-Ext Allocators'!$B$8:$B$63,$F220))*$D220</f>
        <v>0</v>
      </c>
    </row>
    <row r="221" spans="1:26" outlineLevel="1">
      <c r="A221" s="113">
        <f>IF(ISBLANK('Input-Accounts'!A221),"",'Input-Accounts'!A221)</f>
        <v>190</v>
      </c>
      <c r="B221" s="17" t="str">
        <f>IF(ISBLANK('Input-Accounts'!B221),"",'Input-Accounts'!B221)</f>
        <v>House Regulator &amp; Install.</v>
      </c>
      <c r="C221" s="113">
        <f>IF(ISBLANK('Input-Accounts'!C221),"",'Input-Accounts'!C221)</f>
        <v>383</v>
      </c>
      <c r="D221" s="143">
        <f t="shared" ca="1" si="58"/>
        <v>0</v>
      </c>
      <c r="E221" s="143">
        <f t="shared" ca="1" si="57"/>
        <v>0</v>
      </c>
      <c r="F221" s="89" t="str" cm="1">
        <f t="array" aca="1" ref="F221" ca="1">IF(D221=0,"-",IF('Input-Accounts'!$E221&lt;&gt;0,'Input-Accounts'!$E221,INDEX('Input-Accounts'!$H221:$J221,,MATCH($F$6,'Input-Accounts'!$H$6:$J$6,0))))</f>
        <v>-</v>
      </c>
      <c r="G221" s="143">
        <f ca="1">IFERROR(INDEX(G$269:G$305,MATCH($F221,$B$269:$B$305,0))/INDEX($D$269:$D$305,MATCH($F221,$B$269:$B$305,0)),SUMIFS('Input-Ext Allocators'!D$8:D$63,'Input-Ext Allocators'!$B$8:$B$63,$F221))*$D221</f>
        <v>0</v>
      </c>
      <c r="H221" s="143">
        <f ca="1">IFERROR(INDEX(H$269:H$305,MATCH($F221,$B$269:$B$305,0))/INDEX($D$269:$D$305,MATCH($F221,$B$269:$B$305,0)),SUMIFS('Input-Ext Allocators'!E$8:E$63,'Input-Ext Allocators'!$B$8:$B$63,$F221))*$D221</f>
        <v>0</v>
      </c>
      <c r="I221" s="143">
        <f ca="1">IFERROR(INDEX(I$269:I$305,MATCH($F221,$B$269:$B$305,0))/INDEX($D$269:$D$305,MATCH($F221,$B$269:$B$305,0)),SUMIFS('Input-Ext Allocators'!F$8:F$63,'Input-Ext Allocators'!$B$8:$B$63,$F221))*$D221</f>
        <v>0</v>
      </c>
      <c r="J221" s="143">
        <f ca="1">IFERROR(INDEX(J$269:J$305,MATCH($F221,$B$269:$B$305,0))/INDEX($D$269:$D$305,MATCH($F221,$B$269:$B$305,0)),SUMIFS('Input-Ext Allocators'!G$8:G$63,'Input-Ext Allocators'!$B$8:$B$63,$F221))*$D221</f>
        <v>0</v>
      </c>
      <c r="K221" s="143">
        <f ca="1">IFERROR(INDEX(K$269:K$305,MATCH($F221,$B$269:$B$305,0))/INDEX($D$269:$D$305,MATCH($F221,$B$269:$B$305,0)),SUMIFS('Input-Ext Allocators'!H$8:H$63,'Input-Ext Allocators'!$B$8:$B$63,$F221))*$D221</f>
        <v>0</v>
      </c>
      <c r="L221" s="143">
        <f ca="1">IFERROR(INDEX(L$269:L$305,MATCH($F221,$B$269:$B$305,0))/INDEX($D$269:$D$305,MATCH($F221,$B$269:$B$305,0)),SUMIFS('Input-Ext Allocators'!I$8:I$63,'Input-Ext Allocators'!$B$8:$B$63,$F221))*$D221</f>
        <v>0</v>
      </c>
      <c r="M221" s="143">
        <f ca="1">IFERROR(INDEX(M$269:M$305,MATCH($F221,$B$269:$B$305,0))/INDEX($D$269:$D$305,MATCH($F221,$B$269:$B$305,0)),SUMIFS('Input-Ext Allocators'!J$8:J$63,'Input-Ext Allocators'!$B$8:$B$63,$F221))*$D221</f>
        <v>0</v>
      </c>
      <c r="N221" s="143">
        <f ca="1">IFERROR(INDEX(N$269:N$305,MATCH($F221,$B$269:$B$305,0))/INDEX($D$269:$D$305,MATCH($F221,$B$269:$B$305,0)),SUMIFS('Input-Ext Allocators'!K$8:K$63,'Input-Ext Allocators'!$B$8:$B$63,$F221))*$D221</f>
        <v>0</v>
      </c>
      <c r="O221" s="143">
        <f ca="1">IFERROR(INDEX(O$269:O$305,MATCH($F221,$B$269:$B$305,0))/INDEX($D$269:$D$305,MATCH($F221,$B$269:$B$305,0)),SUMIFS('Input-Ext Allocators'!L$8:L$63,'Input-Ext Allocators'!$B$8:$B$63,$F221))*$D221</f>
        <v>0</v>
      </c>
      <c r="P221" s="143">
        <f ca="1">IFERROR(INDEX(P$269:P$305,MATCH($F221,$B$269:$B$305,0))/INDEX($D$269:$D$305,MATCH($F221,$B$269:$B$305,0)),SUMIFS('Input-Ext Allocators'!M$8:M$63,'Input-Ext Allocators'!$B$8:$B$63,$F221))*$D221</f>
        <v>0</v>
      </c>
      <c r="Q221" s="143">
        <f ca="1">IFERROR(INDEX(Q$269:Q$305,MATCH($F221,$B$269:$B$305,0))/INDEX($D$269:$D$305,MATCH($F221,$B$269:$B$305,0)),SUMIFS('Input-Ext Allocators'!N$8:N$63,'Input-Ext Allocators'!$B$8:$B$63,$F221))*$D221</f>
        <v>0</v>
      </c>
      <c r="R221" s="143">
        <f ca="1">IFERROR(INDEX(R$269:R$305,MATCH($F221,$B$269:$B$305,0))/INDEX($D$269:$D$305,MATCH($F221,$B$269:$B$305,0)),SUMIFS('Input-Ext Allocators'!O$8:O$63,'Input-Ext Allocators'!$B$8:$B$63,$F221))*$D221</f>
        <v>0</v>
      </c>
      <c r="S221" s="143">
        <f ca="1">IFERROR(INDEX(S$269:S$305,MATCH($F221,$B$269:$B$305,0))/INDEX($D$269:$D$305,MATCH($F221,$B$269:$B$305,0)),SUMIFS('Input-Ext Allocators'!P$8:P$63,'Input-Ext Allocators'!$B$8:$B$63,$F221))*$D221</f>
        <v>0</v>
      </c>
      <c r="T221" s="143">
        <f ca="1">IFERROR(INDEX(T$269:T$305,MATCH($F221,$B$269:$B$305,0))/INDEX($D$269:$D$305,MATCH($F221,$B$269:$B$305,0)),SUMIFS('Input-Ext Allocators'!Q$8:Q$63,'Input-Ext Allocators'!$B$8:$B$63,$F221))*$D221</f>
        <v>0</v>
      </c>
      <c r="U221" s="143">
        <f ca="1">IFERROR(INDEX(U$269:U$305,MATCH($F221,$B$269:$B$305,0))/INDEX($D$269:$D$305,MATCH($F221,$B$269:$B$305,0)),SUMIFS('Input-Ext Allocators'!R$8:R$63,'Input-Ext Allocators'!$B$8:$B$63,$F221))*$D221</f>
        <v>0</v>
      </c>
      <c r="V221" s="143">
        <f ca="1">IFERROR(INDEX(V$269:V$305,MATCH($F221,$B$269:$B$305,0))/INDEX($D$269:$D$305,MATCH($F221,$B$269:$B$305,0)),SUMIFS('Input-Ext Allocators'!S$8:S$63,'Input-Ext Allocators'!$B$8:$B$63,$F221))*$D221</f>
        <v>0</v>
      </c>
      <c r="W221" s="143">
        <f ca="1">IFERROR(INDEX(W$269:W$305,MATCH($F221,$B$269:$B$305,0))/INDEX($D$269:$D$305,MATCH($F221,$B$269:$B$305,0)),SUMIFS('Input-Ext Allocators'!T$8:T$63,'Input-Ext Allocators'!$B$8:$B$63,$F221))*$D221</f>
        <v>0</v>
      </c>
      <c r="X221" s="143">
        <f ca="1">IFERROR(INDEX(X$269:X$305,MATCH($F221,$B$269:$B$305,0))/INDEX($D$269:$D$305,MATCH($F221,$B$269:$B$305,0)),SUMIFS('Input-Ext Allocators'!U$8:U$63,'Input-Ext Allocators'!$B$8:$B$63,$F221))*$D221</f>
        <v>0</v>
      </c>
      <c r="Y221" s="143">
        <f ca="1">IFERROR(INDEX(Y$269:Y$305,MATCH($F221,$B$269:$B$305,0))/INDEX($D$269:$D$305,MATCH($F221,$B$269:$B$305,0)),SUMIFS('Input-Ext Allocators'!V$8:V$63,'Input-Ext Allocators'!$B$8:$B$63,$F221))*$D221</f>
        <v>0</v>
      </c>
      <c r="Z221" s="143">
        <f ca="1">IFERROR(INDEX(Z$269:Z$305,MATCH($F221,$B$269:$B$305,0))/INDEX($D$269:$D$305,MATCH($F221,$B$269:$B$305,0)),SUMIFS('Input-Ext Allocators'!W$8:W$63,'Input-Ext Allocators'!$B$8:$B$63,$F221))*$D221</f>
        <v>0</v>
      </c>
    </row>
    <row r="222" spans="1:26" outlineLevel="1">
      <c r="A222" s="113">
        <f>IF(ISBLANK('Input-Accounts'!A222),"",'Input-Accounts'!A222)</f>
        <v>191</v>
      </c>
      <c r="B222" s="17" t="str">
        <f>IF(ISBLANK('Input-Accounts'!B222),"",'Input-Accounts'!B222)</f>
        <v>Industrial M &amp; R Station Equipment</v>
      </c>
      <c r="C222" s="113">
        <f>IF(ISBLANK('Input-Accounts'!C222),"",'Input-Accounts'!C222)</f>
        <v>385</v>
      </c>
      <c r="D222" s="143">
        <f t="shared" ca="1" si="58"/>
        <v>0</v>
      </c>
      <c r="E222" s="143">
        <f t="shared" ca="1" si="57"/>
        <v>0</v>
      </c>
      <c r="F222" s="89" t="str" cm="1">
        <f t="array" aca="1" ref="F222" ca="1">IF(D222=0,"-",IF('Input-Accounts'!$E222&lt;&gt;0,'Input-Accounts'!$E222,INDEX('Input-Accounts'!$H222:$J222,,MATCH($F$6,'Input-Accounts'!$H$6:$J$6,0))))</f>
        <v>-</v>
      </c>
      <c r="G222" s="143">
        <f ca="1">IFERROR(INDEX(G$269:G$305,MATCH($F222,$B$269:$B$305,0))/INDEX($D$269:$D$305,MATCH($F222,$B$269:$B$305,0)),SUMIFS('Input-Ext Allocators'!D$8:D$63,'Input-Ext Allocators'!$B$8:$B$63,$F222))*$D222</f>
        <v>0</v>
      </c>
      <c r="H222" s="143">
        <f ca="1">IFERROR(INDEX(H$269:H$305,MATCH($F222,$B$269:$B$305,0))/INDEX($D$269:$D$305,MATCH($F222,$B$269:$B$305,0)),SUMIFS('Input-Ext Allocators'!E$8:E$63,'Input-Ext Allocators'!$B$8:$B$63,$F222))*$D222</f>
        <v>0</v>
      </c>
      <c r="I222" s="143">
        <f ca="1">IFERROR(INDEX(I$269:I$305,MATCH($F222,$B$269:$B$305,0))/INDEX($D$269:$D$305,MATCH($F222,$B$269:$B$305,0)),SUMIFS('Input-Ext Allocators'!F$8:F$63,'Input-Ext Allocators'!$B$8:$B$63,$F222))*$D222</f>
        <v>0</v>
      </c>
      <c r="J222" s="143">
        <f ca="1">IFERROR(INDEX(J$269:J$305,MATCH($F222,$B$269:$B$305,0))/INDEX($D$269:$D$305,MATCH($F222,$B$269:$B$305,0)),SUMIFS('Input-Ext Allocators'!G$8:G$63,'Input-Ext Allocators'!$B$8:$B$63,$F222))*$D222</f>
        <v>0</v>
      </c>
      <c r="K222" s="143">
        <f ca="1">IFERROR(INDEX(K$269:K$305,MATCH($F222,$B$269:$B$305,0))/INDEX($D$269:$D$305,MATCH($F222,$B$269:$B$305,0)),SUMIFS('Input-Ext Allocators'!H$8:H$63,'Input-Ext Allocators'!$B$8:$B$63,$F222))*$D222</f>
        <v>0</v>
      </c>
      <c r="L222" s="143">
        <f ca="1">IFERROR(INDEX(L$269:L$305,MATCH($F222,$B$269:$B$305,0))/INDEX($D$269:$D$305,MATCH($F222,$B$269:$B$305,0)),SUMIFS('Input-Ext Allocators'!I$8:I$63,'Input-Ext Allocators'!$B$8:$B$63,$F222))*$D222</f>
        <v>0</v>
      </c>
      <c r="M222" s="143">
        <f ca="1">IFERROR(INDEX(M$269:M$305,MATCH($F222,$B$269:$B$305,0))/INDEX($D$269:$D$305,MATCH($F222,$B$269:$B$305,0)),SUMIFS('Input-Ext Allocators'!J$8:J$63,'Input-Ext Allocators'!$B$8:$B$63,$F222))*$D222</f>
        <v>0</v>
      </c>
      <c r="N222" s="143">
        <f ca="1">IFERROR(INDEX(N$269:N$305,MATCH($F222,$B$269:$B$305,0))/INDEX($D$269:$D$305,MATCH($F222,$B$269:$B$305,0)),SUMIFS('Input-Ext Allocators'!K$8:K$63,'Input-Ext Allocators'!$B$8:$B$63,$F222))*$D222</f>
        <v>0</v>
      </c>
      <c r="O222" s="143">
        <f ca="1">IFERROR(INDEX(O$269:O$305,MATCH($F222,$B$269:$B$305,0))/INDEX($D$269:$D$305,MATCH($F222,$B$269:$B$305,0)),SUMIFS('Input-Ext Allocators'!L$8:L$63,'Input-Ext Allocators'!$B$8:$B$63,$F222))*$D222</f>
        <v>0</v>
      </c>
      <c r="P222" s="143">
        <f ca="1">IFERROR(INDEX(P$269:P$305,MATCH($F222,$B$269:$B$305,0))/INDEX($D$269:$D$305,MATCH($F222,$B$269:$B$305,0)),SUMIFS('Input-Ext Allocators'!M$8:M$63,'Input-Ext Allocators'!$B$8:$B$63,$F222))*$D222</f>
        <v>0</v>
      </c>
      <c r="Q222" s="143">
        <f ca="1">IFERROR(INDEX(Q$269:Q$305,MATCH($F222,$B$269:$B$305,0))/INDEX($D$269:$D$305,MATCH($F222,$B$269:$B$305,0)),SUMIFS('Input-Ext Allocators'!N$8:N$63,'Input-Ext Allocators'!$B$8:$B$63,$F222))*$D222</f>
        <v>0</v>
      </c>
      <c r="R222" s="143">
        <f ca="1">IFERROR(INDEX(R$269:R$305,MATCH($F222,$B$269:$B$305,0))/INDEX($D$269:$D$305,MATCH($F222,$B$269:$B$305,0)),SUMIFS('Input-Ext Allocators'!O$8:O$63,'Input-Ext Allocators'!$B$8:$B$63,$F222))*$D222</f>
        <v>0</v>
      </c>
      <c r="S222" s="143">
        <f ca="1">IFERROR(INDEX(S$269:S$305,MATCH($F222,$B$269:$B$305,0))/INDEX($D$269:$D$305,MATCH($F222,$B$269:$B$305,0)),SUMIFS('Input-Ext Allocators'!P$8:P$63,'Input-Ext Allocators'!$B$8:$B$63,$F222))*$D222</f>
        <v>0</v>
      </c>
      <c r="T222" s="143">
        <f ca="1">IFERROR(INDEX(T$269:T$305,MATCH($F222,$B$269:$B$305,0))/INDEX($D$269:$D$305,MATCH($F222,$B$269:$B$305,0)),SUMIFS('Input-Ext Allocators'!Q$8:Q$63,'Input-Ext Allocators'!$B$8:$B$63,$F222))*$D222</f>
        <v>0</v>
      </c>
      <c r="U222" s="143">
        <f ca="1">IFERROR(INDEX(U$269:U$305,MATCH($F222,$B$269:$B$305,0))/INDEX($D$269:$D$305,MATCH($F222,$B$269:$B$305,0)),SUMIFS('Input-Ext Allocators'!R$8:R$63,'Input-Ext Allocators'!$B$8:$B$63,$F222))*$D222</f>
        <v>0</v>
      </c>
      <c r="V222" s="143">
        <f ca="1">IFERROR(INDEX(V$269:V$305,MATCH($F222,$B$269:$B$305,0))/INDEX($D$269:$D$305,MATCH($F222,$B$269:$B$305,0)),SUMIFS('Input-Ext Allocators'!S$8:S$63,'Input-Ext Allocators'!$B$8:$B$63,$F222))*$D222</f>
        <v>0</v>
      </c>
      <c r="W222" s="143">
        <f ca="1">IFERROR(INDEX(W$269:W$305,MATCH($F222,$B$269:$B$305,0))/INDEX($D$269:$D$305,MATCH($F222,$B$269:$B$305,0)),SUMIFS('Input-Ext Allocators'!T$8:T$63,'Input-Ext Allocators'!$B$8:$B$63,$F222))*$D222</f>
        <v>0</v>
      </c>
      <c r="X222" s="143">
        <f ca="1">IFERROR(INDEX(X$269:X$305,MATCH($F222,$B$269:$B$305,0))/INDEX($D$269:$D$305,MATCH($F222,$B$269:$B$305,0)),SUMIFS('Input-Ext Allocators'!U$8:U$63,'Input-Ext Allocators'!$B$8:$B$63,$F222))*$D222</f>
        <v>0</v>
      </c>
      <c r="Y222" s="143">
        <f ca="1">IFERROR(INDEX(Y$269:Y$305,MATCH($F222,$B$269:$B$305,0))/INDEX($D$269:$D$305,MATCH($F222,$B$269:$B$305,0)),SUMIFS('Input-Ext Allocators'!V$8:V$63,'Input-Ext Allocators'!$B$8:$B$63,$F222))*$D222</f>
        <v>0</v>
      </c>
      <c r="Z222" s="143">
        <f ca="1">IFERROR(INDEX(Z$269:Z$305,MATCH($F222,$B$269:$B$305,0))/INDEX($D$269:$D$305,MATCH($F222,$B$269:$B$305,0)),SUMIFS('Input-Ext Allocators'!W$8:W$63,'Input-Ext Allocators'!$B$8:$B$63,$F222))*$D222</f>
        <v>0</v>
      </c>
    </row>
    <row r="223" spans="1:26" outlineLevel="1">
      <c r="A223" s="113">
        <f>IF(ISBLANK('Input-Accounts'!A223),"",'Input-Accounts'!A223)</f>
        <v>192</v>
      </c>
      <c r="B223" s="79" t="str">
        <f>IF(ISBLANK('Input-Accounts'!B223),"",'Input-Accounts'!B223)</f>
        <v>Subtotal - Distribution Plant</v>
      </c>
      <c r="C223" s="113" t="str">
        <f>IF(ISBLANK('Input-Accounts'!C223),"",'Input-Accounts'!C223)</f>
        <v/>
      </c>
      <c r="D223" s="144">
        <f ca="1">SUBTOTAL(9,D213:D222)</f>
        <v>0</v>
      </c>
      <c r="E223" s="143">
        <f t="shared" ca="1" si="57"/>
        <v>0</v>
      </c>
      <c r="G223" s="144">
        <f t="shared" ref="G223:Z223" ca="1" si="59">SUBTOTAL(9,G213:G222)</f>
        <v>0</v>
      </c>
      <c r="H223" s="144">
        <f t="shared" ca="1" si="59"/>
        <v>0</v>
      </c>
      <c r="I223" s="144">
        <f t="shared" ca="1" si="59"/>
        <v>0</v>
      </c>
      <c r="J223" s="144">
        <f t="shared" ca="1" si="59"/>
        <v>0</v>
      </c>
      <c r="K223" s="144">
        <f t="shared" ca="1" si="59"/>
        <v>0</v>
      </c>
      <c r="L223" s="144">
        <f t="shared" ca="1" si="59"/>
        <v>0</v>
      </c>
      <c r="M223" s="144">
        <f t="shared" ca="1" si="59"/>
        <v>0</v>
      </c>
      <c r="N223" s="144">
        <f t="shared" ca="1" si="59"/>
        <v>0</v>
      </c>
      <c r="O223" s="144">
        <f t="shared" ca="1" si="59"/>
        <v>0</v>
      </c>
      <c r="P223" s="144">
        <f t="shared" ca="1" si="59"/>
        <v>0</v>
      </c>
      <c r="Q223" s="144">
        <f t="shared" ca="1" si="59"/>
        <v>0</v>
      </c>
      <c r="R223" s="144">
        <f t="shared" ca="1" si="59"/>
        <v>0</v>
      </c>
      <c r="S223" s="144">
        <f t="shared" ca="1" si="59"/>
        <v>0</v>
      </c>
      <c r="T223" s="144">
        <f t="shared" ca="1" si="59"/>
        <v>0</v>
      </c>
      <c r="U223" s="144">
        <f t="shared" ca="1" si="59"/>
        <v>0</v>
      </c>
      <c r="V223" s="144">
        <f t="shared" ca="1" si="59"/>
        <v>0</v>
      </c>
      <c r="W223" s="144">
        <f t="shared" ca="1" si="59"/>
        <v>0</v>
      </c>
      <c r="X223" s="144">
        <f t="shared" ca="1" si="59"/>
        <v>0</v>
      </c>
      <c r="Y223" s="144">
        <f t="shared" ca="1" si="59"/>
        <v>0</v>
      </c>
      <c r="Z223" s="144">
        <f t="shared" ca="1" si="59"/>
        <v>0</v>
      </c>
    </row>
    <row r="224" spans="1:26" outlineLevel="1">
      <c r="A224" s="113" t="str">
        <f>IF(ISBLANK('Input-Accounts'!A224),"",'Input-Accounts'!A224)</f>
        <v/>
      </c>
      <c r="B224" s="17" t="str">
        <f>IF(ISBLANK('Input-Accounts'!B224),"",'Input-Accounts'!B224)</f>
        <v/>
      </c>
      <c r="C224" s="113" t="str">
        <f>IF(ISBLANK('Input-Accounts'!C224),"",'Input-Accounts'!C224)</f>
        <v/>
      </c>
      <c r="D224" s="143"/>
      <c r="E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</row>
    <row r="225" spans="1:26" outlineLevel="1">
      <c r="A225" s="113">
        <f>IF(ISBLANK('Input-Accounts'!A225),"",'Input-Accounts'!A225)</f>
        <v>193</v>
      </c>
      <c r="B225" s="81" t="str">
        <f>IF(ISBLANK('Input-Accounts'!B225),"",'Input-Accounts'!B225)</f>
        <v>General Plant</v>
      </c>
      <c r="C225" s="113" t="str">
        <f>IF(ISBLANK('Input-Accounts'!C225),"",'Input-Accounts'!C225)</f>
        <v/>
      </c>
      <c r="D225" s="143"/>
      <c r="E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</row>
    <row r="226" spans="1:26" outlineLevel="1">
      <c r="A226" s="113">
        <f>IF(ISBLANK('Input-Accounts'!A226),"",'Input-Accounts'!A226)</f>
        <v>194</v>
      </c>
      <c r="B226" s="17" t="str">
        <f>IF(ISBLANK('Input-Accounts'!B226),"",'Input-Accounts'!B226)</f>
        <v>Land and Land Rights</v>
      </c>
      <c r="C226" s="113">
        <f>IF(ISBLANK('Input-Accounts'!C226),"",'Input-Accounts'!C226)</f>
        <v>389</v>
      </c>
      <c r="D226" s="143">
        <f t="shared" ref="D226:D235" ca="1" si="60">INDIRECT("Classification!"&amp;$D$5&amp;ROW())</f>
        <v>0</v>
      </c>
      <c r="E226" s="143">
        <f t="shared" ref="E226:E236" ca="1" si="61">IFERROR(IF(D226="","",IF(D226=0,0,IF(ABS(D226-SUM($G226:$Z226))&lt;Check_Limit,0,1))),1)</f>
        <v>0</v>
      </c>
      <c r="F226" s="89" t="str" cm="1">
        <f t="array" aca="1" ref="F226" ca="1">IF(D226=0,"-",IF('Input-Accounts'!$E226&lt;&gt;0,'Input-Accounts'!$E226,INDEX('Input-Accounts'!$H226:$J226,,MATCH($F$6,'Input-Accounts'!$H$6:$J$6,0))))</f>
        <v>-</v>
      </c>
      <c r="G226" s="143">
        <f ca="1">IFERROR(INDEX(G$269:G$305,MATCH($F226,$B$269:$B$305,0))/INDEX($D$269:$D$305,MATCH($F226,$B$269:$B$305,0)),SUMIFS('Input-Ext Allocators'!D$8:D$63,'Input-Ext Allocators'!$B$8:$B$63,$F226))*$D226</f>
        <v>0</v>
      </c>
      <c r="H226" s="143">
        <f ca="1">IFERROR(INDEX(H$269:H$305,MATCH($F226,$B$269:$B$305,0))/INDEX($D$269:$D$305,MATCH($F226,$B$269:$B$305,0)),SUMIFS('Input-Ext Allocators'!E$8:E$63,'Input-Ext Allocators'!$B$8:$B$63,$F226))*$D226</f>
        <v>0</v>
      </c>
      <c r="I226" s="143">
        <f ca="1">IFERROR(INDEX(I$269:I$305,MATCH($F226,$B$269:$B$305,0))/INDEX($D$269:$D$305,MATCH($F226,$B$269:$B$305,0)),SUMIFS('Input-Ext Allocators'!F$8:F$63,'Input-Ext Allocators'!$B$8:$B$63,$F226))*$D226</f>
        <v>0</v>
      </c>
      <c r="J226" s="143">
        <f ca="1">IFERROR(INDEX(J$269:J$305,MATCH($F226,$B$269:$B$305,0))/INDEX($D$269:$D$305,MATCH($F226,$B$269:$B$305,0)),SUMIFS('Input-Ext Allocators'!G$8:G$63,'Input-Ext Allocators'!$B$8:$B$63,$F226))*$D226</f>
        <v>0</v>
      </c>
      <c r="K226" s="143">
        <f ca="1">IFERROR(INDEX(K$269:K$305,MATCH($F226,$B$269:$B$305,0))/INDEX($D$269:$D$305,MATCH($F226,$B$269:$B$305,0)),SUMIFS('Input-Ext Allocators'!H$8:H$63,'Input-Ext Allocators'!$B$8:$B$63,$F226))*$D226</f>
        <v>0</v>
      </c>
      <c r="L226" s="143">
        <f ca="1">IFERROR(INDEX(L$269:L$305,MATCH($F226,$B$269:$B$305,0))/INDEX($D$269:$D$305,MATCH($F226,$B$269:$B$305,0)),SUMIFS('Input-Ext Allocators'!I$8:I$63,'Input-Ext Allocators'!$B$8:$B$63,$F226))*$D226</f>
        <v>0</v>
      </c>
      <c r="M226" s="143">
        <f ca="1">IFERROR(INDEX(M$269:M$305,MATCH($F226,$B$269:$B$305,0))/INDEX($D$269:$D$305,MATCH($F226,$B$269:$B$305,0)),SUMIFS('Input-Ext Allocators'!J$8:J$63,'Input-Ext Allocators'!$B$8:$B$63,$F226))*$D226</f>
        <v>0</v>
      </c>
      <c r="N226" s="143">
        <f ca="1">IFERROR(INDEX(N$269:N$305,MATCH($F226,$B$269:$B$305,0))/INDEX($D$269:$D$305,MATCH($F226,$B$269:$B$305,0)),SUMIFS('Input-Ext Allocators'!K$8:K$63,'Input-Ext Allocators'!$B$8:$B$63,$F226))*$D226</f>
        <v>0</v>
      </c>
      <c r="O226" s="143">
        <f ca="1">IFERROR(INDEX(O$269:O$305,MATCH($F226,$B$269:$B$305,0))/INDEX($D$269:$D$305,MATCH($F226,$B$269:$B$305,0)),SUMIFS('Input-Ext Allocators'!L$8:L$63,'Input-Ext Allocators'!$B$8:$B$63,$F226))*$D226</f>
        <v>0</v>
      </c>
      <c r="P226" s="143">
        <f ca="1">IFERROR(INDEX(P$269:P$305,MATCH($F226,$B$269:$B$305,0))/INDEX($D$269:$D$305,MATCH($F226,$B$269:$B$305,0)),SUMIFS('Input-Ext Allocators'!M$8:M$63,'Input-Ext Allocators'!$B$8:$B$63,$F226))*$D226</f>
        <v>0</v>
      </c>
      <c r="Q226" s="143">
        <f ca="1">IFERROR(INDEX(Q$269:Q$305,MATCH($F226,$B$269:$B$305,0))/INDEX($D$269:$D$305,MATCH($F226,$B$269:$B$305,0)),SUMIFS('Input-Ext Allocators'!N$8:N$63,'Input-Ext Allocators'!$B$8:$B$63,$F226))*$D226</f>
        <v>0</v>
      </c>
      <c r="R226" s="143">
        <f ca="1">IFERROR(INDEX(R$269:R$305,MATCH($F226,$B$269:$B$305,0))/INDEX($D$269:$D$305,MATCH($F226,$B$269:$B$305,0)),SUMIFS('Input-Ext Allocators'!O$8:O$63,'Input-Ext Allocators'!$B$8:$B$63,$F226))*$D226</f>
        <v>0</v>
      </c>
      <c r="S226" s="143">
        <f ca="1">IFERROR(INDEX(S$269:S$305,MATCH($F226,$B$269:$B$305,0))/INDEX($D$269:$D$305,MATCH($F226,$B$269:$B$305,0)),SUMIFS('Input-Ext Allocators'!P$8:P$63,'Input-Ext Allocators'!$B$8:$B$63,$F226))*$D226</f>
        <v>0</v>
      </c>
      <c r="T226" s="143">
        <f ca="1">IFERROR(INDEX(T$269:T$305,MATCH($F226,$B$269:$B$305,0))/INDEX($D$269:$D$305,MATCH($F226,$B$269:$B$305,0)),SUMIFS('Input-Ext Allocators'!Q$8:Q$63,'Input-Ext Allocators'!$B$8:$B$63,$F226))*$D226</f>
        <v>0</v>
      </c>
      <c r="U226" s="143">
        <f ca="1">IFERROR(INDEX(U$269:U$305,MATCH($F226,$B$269:$B$305,0))/INDEX($D$269:$D$305,MATCH($F226,$B$269:$B$305,0)),SUMIFS('Input-Ext Allocators'!R$8:R$63,'Input-Ext Allocators'!$B$8:$B$63,$F226))*$D226</f>
        <v>0</v>
      </c>
      <c r="V226" s="143">
        <f ca="1">IFERROR(INDEX(V$269:V$305,MATCH($F226,$B$269:$B$305,0))/INDEX($D$269:$D$305,MATCH($F226,$B$269:$B$305,0)),SUMIFS('Input-Ext Allocators'!S$8:S$63,'Input-Ext Allocators'!$B$8:$B$63,$F226))*$D226</f>
        <v>0</v>
      </c>
      <c r="W226" s="143">
        <f ca="1">IFERROR(INDEX(W$269:W$305,MATCH($F226,$B$269:$B$305,0))/INDEX($D$269:$D$305,MATCH($F226,$B$269:$B$305,0)),SUMIFS('Input-Ext Allocators'!T$8:T$63,'Input-Ext Allocators'!$B$8:$B$63,$F226))*$D226</f>
        <v>0</v>
      </c>
      <c r="X226" s="143">
        <f ca="1">IFERROR(INDEX(X$269:X$305,MATCH($F226,$B$269:$B$305,0))/INDEX($D$269:$D$305,MATCH($F226,$B$269:$B$305,0)),SUMIFS('Input-Ext Allocators'!U$8:U$63,'Input-Ext Allocators'!$B$8:$B$63,$F226))*$D226</f>
        <v>0</v>
      </c>
      <c r="Y226" s="143">
        <f ca="1">IFERROR(INDEX(Y$269:Y$305,MATCH($F226,$B$269:$B$305,0))/INDEX($D$269:$D$305,MATCH($F226,$B$269:$B$305,0)),SUMIFS('Input-Ext Allocators'!V$8:V$63,'Input-Ext Allocators'!$B$8:$B$63,$F226))*$D226</f>
        <v>0</v>
      </c>
      <c r="Z226" s="143">
        <f ca="1">IFERROR(INDEX(Z$269:Z$305,MATCH($F226,$B$269:$B$305,0))/INDEX($D$269:$D$305,MATCH($F226,$B$269:$B$305,0)),SUMIFS('Input-Ext Allocators'!W$8:W$63,'Input-Ext Allocators'!$B$8:$B$63,$F226))*$D226</f>
        <v>0</v>
      </c>
    </row>
    <row r="227" spans="1:26" outlineLevel="1">
      <c r="A227" s="113">
        <f>IF(ISBLANK('Input-Accounts'!A227),"",'Input-Accounts'!A227)</f>
        <v>195</v>
      </c>
      <c r="B227" s="17" t="str">
        <f>IF(ISBLANK('Input-Accounts'!B227),"",'Input-Accounts'!B227)</f>
        <v>Structures and Improvements</v>
      </c>
      <c r="C227" s="113">
        <f>IF(ISBLANK('Input-Accounts'!C227),"",'Input-Accounts'!C227)</f>
        <v>390</v>
      </c>
      <c r="D227" s="143">
        <f t="shared" ca="1" si="60"/>
        <v>0</v>
      </c>
      <c r="E227" s="143">
        <f t="shared" ca="1" si="61"/>
        <v>0</v>
      </c>
      <c r="F227" s="89" t="str" cm="1">
        <f t="array" aca="1" ref="F227" ca="1">IF(D227=0,"-",IF('Input-Accounts'!$E227&lt;&gt;0,'Input-Accounts'!$E227,INDEX('Input-Accounts'!$H227:$J227,,MATCH($F$6,'Input-Accounts'!$H$6:$J$6,0))))</f>
        <v>-</v>
      </c>
      <c r="G227" s="143">
        <f ca="1">IFERROR(INDEX(G$269:G$305,MATCH($F227,$B$269:$B$305,0))/INDEX($D$269:$D$305,MATCH($F227,$B$269:$B$305,0)),SUMIFS('Input-Ext Allocators'!D$8:D$63,'Input-Ext Allocators'!$B$8:$B$63,$F227))*$D227</f>
        <v>0</v>
      </c>
      <c r="H227" s="143">
        <f ca="1">IFERROR(INDEX(H$269:H$305,MATCH($F227,$B$269:$B$305,0))/INDEX($D$269:$D$305,MATCH($F227,$B$269:$B$305,0)),SUMIFS('Input-Ext Allocators'!E$8:E$63,'Input-Ext Allocators'!$B$8:$B$63,$F227))*$D227</f>
        <v>0</v>
      </c>
      <c r="I227" s="143">
        <f ca="1">IFERROR(INDEX(I$269:I$305,MATCH($F227,$B$269:$B$305,0))/INDEX($D$269:$D$305,MATCH($F227,$B$269:$B$305,0)),SUMIFS('Input-Ext Allocators'!F$8:F$63,'Input-Ext Allocators'!$B$8:$B$63,$F227))*$D227</f>
        <v>0</v>
      </c>
      <c r="J227" s="143">
        <f ca="1">IFERROR(INDEX(J$269:J$305,MATCH($F227,$B$269:$B$305,0))/INDEX($D$269:$D$305,MATCH($F227,$B$269:$B$305,0)),SUMIFS('Input-Ext Allocators'!G$8:G$63,'Input-Ext Allocators'!$B$8:$B$63,$F227))*$D227</f>
        <v>0</v>
      </c>
      <c r="K227" s="143">
        <f ca="1">IFERROR(INDEX(K$269:K$305,MATCH($F227,$B$269:$B$305,0))/INDEX($D$269:$D$305,MATCH($F227,$B$269:$B$305,0)),SUMIFS('Input-Ext Allocators'!H$8:H$63,'Input-Ext Allocators'!$B$8:$B$63,$F227))*$D227</f>
        <v>0</v>
      </c>
      <c r="L227" s="143">
        <f ca="1">IFERROR(INDEX(L$269:L$305,MATCH($F227,$B$269:$B$305,0))/INDEX($D$269:$D$305,MATCH($F227,$B$269:$B$305,0)),SUMIFS('Input-Ext Allocators'!I$8:I$63,'Input-Ext Allocators'!$B$8:$B$63,$F227))*$D227</f>
        <v>0</v>
      </c>
      <c r="M227" s="143">
        <f ca="1">IFERROR(INDEX(M$269:M$305,MATCH($F227,$B$269:$B$305,0))/INDEX($D$269:$D$305,MATCH($F227,$B$269:$B$305,0)),SUMIFS('Input-Ext Allocators'!J$8:J$63,'Input-Ext Allocators'!$B$8:$B$63,$F227))*$D227</f>
        <v>0</v>
      </c>
      <c r="N227" s="143">
        <f ca="1">IFERROR(INDEX(N$269:N$305,MATCH($F227,$B$269:$B$305,0))/INDEX($D$269:$D$305,MATCH($F227,$B$269:$B$305,0)),SUMIFS('Input-Ext Allocators'!K$8:K$63,'Input-Ext Allocators'!$B$8:$B$63,$F227))*$D227</f>
        <v>0</v>
      </c>
      <c r="O227" s="143">
        <f ca="1">IFERROR(INDEX(O$269:O$305,MATCH($F227,$B$269:$B$305,0))/INDEX($D$269:$D$305,MATCH($F227,$B$269:$B$305,0)),SUMIFS('Input-Ext Allocators'!L$8:L$63,'Input-Ext Allocators'!$B$8:$B$63,$F227))*$D227</f>
        <v>0</v>
      </c>
      <c r="P227" s="143">
        <f ca="1">IFERROR(INDEX(P$269:P$305,MATCH($F227,$B$269:$B$305,0))/INDEX($D$269:$D$305,MATCH($F227,$B$269:$B$305,0)),SUMIFS('Input-Ext Allocators'!M$8:M$63,'Input-Ext Allocators'!$B$8:$B$63,$F227))*$D227</f>
        <v>0</v>
      </c>
      <c r="Q227" s="143">
        <f ca="1">IFERROR(INDEX(Q$269:Q$305,MATCH($F227,$B$269:$B$305,0))/INDEX($D$269:$D$305,MATCH($F227,$B$269:$B$305,0)),SUMIFS('Input-Ext Allocators'!N$8:N$63,'Input-Ext Allocators'!$B$8:$B$63,$F227))*$D227</f>
        <v>0</v>
      </c>
      <c r="R227" s="143">
        <f ca="1">IFERROR(INDEX(R$269:R$305,MATCH($F227,$B$269:$B$305,0))/INDEX($D$269:$D$305,MATCH($F227,$B$269:$B$305,0)),SUMIFS('Input-Ext Allocators'!O$8:O$63,'Input-Ext Allocators'!$B$8:$B$63,$F227))*$D227</f>
        <v>0</v>
      </c>
      <c r="S227" s="143">
        <f ca="1">IFERROR(INDEX(S$269:S$305,MATCH($F227,$B$269:$B$305,0))/INDEX($D$269:$D$305,MATCH($F227,$B$269:$B$305,0)),SUMIFS('Input-Ext Allocators'!P$8:P$63,'Input-Ext Allocators'!$B$8:$B$63,$F227))*$D227</f>
        <v>0</v>
      </c>
      <c r="T227" s="143">
        <f ca="1">IFERROR(INDEX(T$269:T$305,MATCH($F227,$B$269:$B$305,0))/INDEX($D$269:$D$305,MATCH($F227,$B$269:$B$305,0)),SUMIFS('Input-Ext Allocators'!Q$8:Q$63,'Input-Ext Allocators'!$B$8:$B$63,$F227))*$D227</f>
        <v>0</v>
      </c>
      <c r="U227" s="143">
        <f ca="1">IFERROR(INDEX(U$269:U$305,MATCH($F227,$B$269:$B$305,0))/INDEX($D$269:$D$305,MATCH($F227,$B$269:$B$305,0)),SUMIFS('Input-Ext Allocators'!R$8:R$63,'Input-Ext Allocators'!$B$8:$B$63,$F227))*$D227</f>
        <v>0</v>
      </c>
      <c r="V227" s="143">
        <f ca="1">IFERROR(INDEX(V$269:V$305,MATCH($F227,$B$269:$B$305,0))/INDEX($D$269:$D$305,MATCH($F227,$B$269:$B$305,0)),SUMIFS('Input-Ext Allocators'!S$8:S$63,'Input-Ext Allocators'!$B$8:$B$63,$F227))*$D227</f>
        <v>0</v>
      </c>
      <c r="W227" s="143">
        <f ca="1">IFERROR(INDEX(W$269:W$305,MATCH($F227,$B$269:$B$305,0))/INDEX($D$269:$D$305,MATCH($F227,$B$269:$B$305,0)),SUMIFS('Input-Ext Allocators'!T$8:T$63,'Input-Ext Allocators'!$B$8:$B$63,$F227))*$D227</f>
        <v>0</v>
      </c>
      <c r="X227" s="143">
        <f ca="1">IFERROR(INDEX(X$269:X$305,MATCH($F227,$B$269:$B$305,0))/INDEX($D$269:$D$305,MATCH($F227,$B$269:$B$305,0)),SUMIFS('Input-Ext Allocators'!U$8:U$63,'Input-Ext Allocators'!$B$8:$B$63,$F227))*$D227</f>
        <v>0</v>
      </c>
      <c r="Y227" s="143">
        <f ca="1">IFERROR(INDEX(Y$269:Y$305,MATCH($F227,$B$269:$B$305,0))/INDEX($D$269:$D$305,MATCH($F227,$B$269:$B$305,0)),SUMIFS('Input-Ext Allocators'!V$8:V$63,'Input-Ext Allocators'!$B$8:$B$63,$F227))*$D227</f>
        <v>0</v>
      </c>
      <c r="Z227" s="143">
        <f ca="1">IFERROR(INDEX(Z$269:Z$305,MATCH($F227,$B$269:$B$305,0))/INDEX($D$269:$D$305,MATCH($F227,$B$269:$B$305,0)),SUMIFS('Input-Ext Allocators'!W$8:W$63,'Input-Ext Allocators'!$B$8:$B$63,$F227))*$D227</f>
        <v>0</v>
      </c>
    </row>
    <row r="228" spans="1:26" outlineLevel="1">
      <c r="A228" s="113">
        <f>IF(ISBLANK('Input-Accounts'!A228),"",'Input-Accounts'!A228)</f>
        <v>196</v>
      </c>
      <c r="B228" s="17" t="str">
        <f>IF(ISBLANK('Input-Accounts'!B228),"",'Input-Accounts'!B228)</f>
        <v>Office Furniture and Equipment</v>
      </c>
      <c r="C228" s="113">
        <f>IF(ISBLANK('Input-Accounts'!C228),"",'Input-Accounts'!C228)</f>
        <v>391</v>
      </c>
      <c r="D228" s="143">
        <f t="shared" ca="1" si="60"/>
        <v>0</v>
      </c>
      <c r="E228" s="143">
        <f t="shared" ca="1" si="61"/>
        <v>0</v>
      </c>
      <c r="F228" s="89" t="str" cm="1">
        <f t="array" aca="1" ref="F228" ca="1">IF(D228=0,"-",IF('Input-Accounts'!$E228&lt;&gt;0,'Input-Accounts'!$E228,INDEX('Input-Accounts'!$H228:$J228,,MATCH($F$6,'Input-Accounts'!$H$6:$J$6,0))))</f>
        <v>-</v>
      </c>
      <c r="G228" s="143">
        <f ca="1">IFERROR(INDEX(G$269:G$305,MATCH($F228,$B$269:$B$305,0))/INDEX($D$269:$D$305,MATCH($F228,$B$269:$B$305,0)),SUMIFS('Input-Ext Allocators'!D$8:D$63,'Input-Ext Allocators'!$B$8:$B$63,$F228))*$D228</f>
        <v>0</v>
      </c>
      <c r="H228" s="143">
        <f ca="1">IFERROR(INDEX(H$269:H$305,MATCH($F228,$B$269:$B$305,0))/INDEX($D$269:$D$305,MATCH($F228,$B$269:$B$305,0)),SUMIFS('Input-Ext Allocators'!E$8:E$63,'Input-Ext Allocators'!$B$8:$B$63,$F228))*$D228</f>
        <v>0</v>
      </c>
      <c r="I228" s="143">
        <f ca="1">IFERROR(INDEX(I$269:I$305,MATCH($F228,$B$269:$B$305,0))/INDEX($D$269:$D$305,MATCH($F228,$B$269:$B$305,0)),SUMIFS('Input-Ext Allocators'!F$8:F$63,'Input-Ext Allocators'!$B$8:$B$63,$F228))*$D228</f>
        <v>0</v>
      </c>
      <c r="J228" s="143">
        <f ca="1">IFERROR(INDEX(J$269:J$305,MATCH($F228,$B$269:$B$305,0))/INDEX($D$269:$D$305,MATCH($F228,$B$269:$B$305,0)),SUMIFS('Input-Ext Allocators'!G$8:G$63,'Input-Ext Allocators'!$B$8:$B$63,$F228))*$D228</f>
        <v>0</v>
      </c>
      <c r="K228" s="143">
        <f ca="1">IFERROR(INDEX(K$269:K$305,MATCH($F228,$B$269:$B$305,0))/INDEX($D$269:$D$305,MATCH($F228,$B$269:$B$305,0)),SUMIFS('Input-Ext Allocators'!H$8:H$63,'Input-Ext Allocators'!$B$8:$B$63,$F228))*$D228</f>
        <v>0</v>
      </c>
      <c r="L228" s="143">
        <f ca="1">IFERROR(INDEX(L$269:L$305,MATCH($F228,$B$269:$B$305,0))/INDEX($D$269:$D$305,MATCH($F228,$B$269:$B$305,0)),SUMIFS('Input-Ext Allocators'!I$8:I$63,'Input-Ext Allocators'!$B$8:$B$63,$F228))*$D228</f>
        <v>0</v>
      </c>
      <c r="M228" s="143">
        <f ca="1">IFERROR(INDEX(M$269:M$305,MATCH($F228,$B$269:$B$305,0))/INDEX($D$269:$D$305,MATCH($F228,$B$269:$B$305,0)),SUMIFS('Input-Ext Allocators'!J$8:J$63,'Input-Ext Allocators'!$B$8:$B$63,$F228))*$D228</f>
        <v>0</v>
      </c>
      <c r="N228" s="143">
        <f ca="1">IFERROR(INDEX(N$269:N$305,MATCH($F228,$B$269:$B$305,0))/INDEX($D$269:$D$305,MATCH($F228,$B$269:$B$305,0)),SUMIFS('Input-Ext Allocators'!K$8:K$63,'Input-Ext Allocators'!$B$8:$B$63,$F228))*$D228</f>
        <v>0</v>
      </c>
      <c r="O228" s="143">
        <f ca="1">IFERROR(INDEX(O$269:O$305,MATCH($F228,$B$269:$B$305,0))/INDEX($D$269:$D$305,MATCH($F228,$B$269:$B$305,0)),SUMIFS('Input-Ext Allocators'!L$8:L$63,'Input-Ext Allocators'!$B$8:$B$63,$F228))*$D228</f>
        <v>0</v>
      </c>
      <c r="P228" s="143">
        <f ca="1">IFERROR(INDEX(P$269:P$305,MATCH($F228,$B$269:$B$305,0))/INDEX($D$269:$D$305,MATCH($F228,$B$269:$B$305,0)),SUMIFS('Input-Ext Allocators'!M$8:M$63,'Input-Ext Allocators'!$B$8:$B$63,$F228))*$D228</f>
        <v>0</v>
      </c>
      <c r="Q228" s="143">
        <f ca="1">IFERROR(INDEX(Q$269:Q$305,MATCH($F228,$B$269:$B$305,0))/INDEX($D$269:$D$305,MATCH($F228,$B$269:$B$305,0)),SUMIFS('Input-Ext Allocators'!N$8:N$63,'Input-Ext Allocators'!$B$8:$B$63,$F228))*$D228</f>
        <v>0</v>
      </c>
      <c r="R228" s="143">
        <f ca="1">IFERROR(INDEX(R$269:R$305,MATCH($F228,$B$269:$B$305,0))/INDEX($D$269:$D$305,MATCH($F228,$B$269:$B$305,0)),SUMIFS('Input-Ext Allocators'!O$8:O$63,'Input-Ext Allocators'!$B$8:$B$63,$F228))*$D228</f>
        <v>0</v>
      </c>
      <c r="S228" s="143">
        <f ca="1">IFERROR(INDEX(S$269:S$305,MATCH($F228,$B$269:$B$305,0))/INDEX($D$269:$D$305,MATCH($F228,$B$269:$B$305,0)),SUMIFS('Input-Ext Allocators'!P$8:P$63,'Input-Ext Allocators'!$B$8:$B$63,$F228))*$D228</f>
        <v>0</v>
      </c>
      <c r="T228" s="143">
        <f ca="1">IFERROR(INDEX(T$269:T$305,MATCH($F228,$B$269:$B$305,0))/INDEX($D$269:$D$305,MATCH($F228,$B$269:$B$305,0)),SUMIFS('Input-Ext Allocators'!Q$8:Q$63,'Input-Ext Allocators'!$B$8:$B$63,$F228))*$D228</f>
        <v>0</v>
      </c>
      <c r="U228" s="143">
        <f ca="1">IFERROR(INDEX(U$269:U$305,MATCH($F228,$B$269:$B$305,0))/INDEX($D$269:$D$305,MATCH($F228,$B$269:$B$305,0)),SUMIFS('Input-Ext Allocators'!R$8:R$63,'Input-Ext Allocators'!$B$8:$B$63,$F228))*$D228</f>
        <v>0</v>
      </c>
      <c r="V228" s="143">
        <f ca="1">IFERROR(INDEX(V$269:V$305,MATCH($F228,$B$269:$B$305,0))/INDEX($D$269:$D$305,MATCH($F228,$B$269:$B$305,0)),SUMIFS('Input-Ext Allocators'!S$8:S$63,'Input-Ext Allocators'!$B$8:$B$63,$F228))*$D228</f>
        <v>0</v>
      </c>
      <c r="W228" s="143">
        <f ca="1">IFERROR(INDEX(W$269:W$305,MATCH($F228,$B$269:$B$305,0))/INDEX($D$269:$D$305,MATCH($F228,$B$269:$B$305,0)),SUMIFS('Input-Ext Allocators'!T$8:T$63,'Input-Ext Allocators'!$B$8:$B$63,$F228))*$D228</f>
        <v>0</v>
      </c>
      <c r="X228" s="143">
        <f ca="1">IFERROR(INDEX(X$269:X$305,MATCH($F228,$B$269:$B$305,0))/INDEX($D$269:$D$305,MATCH($F228,$B$269:$B$305,0)),SUMIFS('Input-Ext Allocators'!U$8:U$63,'Input-Ext Allocators'!$B$8:$B$63,$F228))*$D228</f>
        <v>0</v>
      </c>
      <c r="Y228" s="143">
        <f ca="1">IFERROR(INDEX(Y$269:Y$305,MATCH($F228,$B$269:$B$305,0))/INDEX($D$269:$D$305,MATCH($F228,$B$269:$B$305,0)),SUMIFS('Input-Ext Allocators'!V$8:V$63,'Input-Ext Allocators'!$B$8:$B$63,$F228))*$D228</f>
        <v>0</v>
      </c>
      <c r="Z228" s="143">
        <f ca="1">IFERROR(INDEX(Z$269:Z$305,MATCH($F228,$B$269:$B$305,0))/INDEX($D$269:$D$305,MATCH($F228,$B$269:$B$305,0)),SUMIFS('Input-Ext Allocators'!W$8:W$63,'Input-Ext Allocators'!$B$8:$B$63,$F228))*$D228</f>
        <v>0</v>
      </c>
    </row>
    <row r="229" spans="1:26" outlineLevel="1">
      <c r="A229" s="113">
        <f>IF(ISBLANK('Input-Accounts'!A229),"",'Input-Accounts'!A229)</f>
        <v>197</v>
      </c>
      <c r="B229" s="17" t="str">
        <f>IF(ISBLANK('Input-Accounts'!B229),"",'Input-Accounts'!B229)</f>
        <v>Transportation Equipment</v>
      </c>
      <c r="C229" s="113">
        <f>IF(ISBLANK('Input-Accounts'!C229),"",'Input-Accounts'!C229)</f>
        <v>392</v>
      </c>
      <c r="D229" s="143">
        <f t="shared" ca="1" si="60"/>
        <v>0</v>
      </c>
      <c r="E229" s="143">
        <f t="shared" ca="1" si="61"/>
        <v>0</v>
      </c>
      <c r="F229" s="89" t="str" cm="1">
        <f t="array" aca="1" ref="F229" ca="1">IF(D229=0,"-",IF('Input-Accounts'!$E229&lt;&gt;0,'Input-Accounts'!$E229,INDEX('Input-Accounts'!$H229:$J229,,MATCH($F$6,'Input-Accounts'!$H$6:$J$6,0))))</f>
        <v>-</v>
      </c>
      <c r="G229" s="143">
        <f ca="1">IFERROR(INDEX(G$269:G$305,MATCH($F229,$B$269:$B$305,0))/INDEX($D$269:$D$305,MATCH($F229,$B$269:$B$305,0)),SUMIFS('Input-Ext Allocators'!D$8:D$63,'Input-Ext Allocators'!$B$8:$B$63,$F229))*$D229</f>
        <v>0</v>
      </c>
      <c r="H229" s="143">
        <f ca="1">IFERROR(INDEX(H$269:H$305,MATCH($F229,$B$269:$B$305,0))/INDEX($D$269:$D$305,MATCH($F229,$B$269:$B$305,0)),SUMIFS('Input-Ext Allocators'!E$8:E$63,'Input-Ext Allocators'!$B$8:$B$63,$F229))*$D229</f>
        <v>0</v>
      </c>
      <c r="I229" s="143">
        <f ca="1">IFERROR(INDEX(I$269:I$305,MATCH($F229,$B$269:$B$305,0))/INDEX($D$269:$D$305,MATCH($F229,$B$269:$B$305,0)),SUMIFS('Input-Ext Allocators'!F$8:F$63,'Input-Ext Allocators'!$B$8:$B$63,$F229))*$D229</f>
        <v>0</v>
      </c>
      <c r="J229" s="143">
        <f ca="1">IFERROR(INDEX(J$269:J$305,MATCH($F229,$B$269:$B$305,0))/INDEX($D$269:$D$305,MATCH($F229,$B$269:$B$305,0)),SUMIFS('Input-Ext Allocators'!G$8:G$63,'Input-Ext Allocators'!$B$8:$B$63,$F229))*$D229</f>
        <v>0</v>
      </c>
      <c r="K229" s="143">
        <f ca="1">IFERROR(INDEX(K$269:K$305,MATCH($F229,$B$269:$B$305,0))/INDEX($D$269:$D$305,MATCH($F229,$B$269:$B$305,0)),SUMIFS('Input-Ext Allocators'!H$8:H$63,'Input-Ext Allocators'!$B$8:$B$63,$F229))*$D229</f>
        <v>0</v>
      </c>
      <c r="L229" s="143">
        <f ca="1">IFERROR(INDEX(L$269:L$305,MATCH($F229,$B$269:$B$305,0))/INDEX($D$269:$D$305,MATCH($F229,$B$269:$B$305,0)),SUMIFS('Input-Ext Allocators'!I$8:I$63,'Input-Ext Allocators'!$B$8:$B$63,$F229))*$D229</f>
        <v>0</v>
      </c>
      <c r="M229" s="143">
        <f ca="1">IFERROR(INDEX(M$269:M$305,MATCH($F229,$B$269:$B$305,0))/INDEX($D$269:$D$305,MATCH($F229,$B$269:$B$305,0)),SUMIFS('Input-Ext Allocators'!J$8:J$63,'Input-Ext Allocators'!$B$8:$B$63,$F229))*$D229</f>
        <v>0</v>
      </c>
      <c r="N229" s="143">
        <f ca="1">IFERROR(INDEX(N$269:N$305,MATCH($F229,$B$269:$B$305,0))/INDEX($D$269:$D$305,MATCH($F229,$B$269:$B$305,0)),SUMIFS('Input-Ext Allocators'!K$8:K$63,'Input-Ext Allocators'!$B$8:$B$63,$F229))*$D229</f>
        <v>0</v>
      </c>
      <c r="O229" s="143">
        <f ca="1">IFERROR(INDEX(O$269:O$305,MATCH($F229,$B$269:$B$305,0))/INDEX($D$269:$D$305,MATCH($F229,$B$269:$B$305,0)),SUMIFS('Input-Ext Allocators'!L$8:L$63,'Input-Ext Allocators'!$B$8:$B$63,$F229))*$D229</f>
        <v>0</v>
      </c>
      <c r="P229" s="143">
        <f ca="1">IFERROR(INDEX(P$269:P$305,MATCH($F229,$B$269:$B$305,0))/INDEX($D$269:$D$305,MATCH($F229,$B$269:$B$305,0)),SUMIFS('Input-Ext Allocators'!M$8:M$63,'Input-Ext Allocators'!$B$8:$B$63,$F229))*$D229</f>
        <v>0</v>
      </c>
      <c r="Q229" s="143">
        <f ca="1">IFERROR(INDEX(Q$269:Q$305,MATCH($F229,$B$269:$B$305,0))/INDEX($D$269:$D$305,MATCH($F229,$B$269:$B$305,0)),SUMIFS('Input-Ext Allocators'!N$8:N$63,'Input-Ext Allocators'!$B$8:$B$63,$F229))*$D229</f>
        <v>0</v>
      </c>
      <c r="R229" s="143">
        <f ca="1">IFERROR(INDEX(R$269:R$305,MATCH($F229,$B$269:$B$305,0))/INDEX($D$269:$D$305,MATCH($F229,$B$269:$B$305,0)),SUMIFS('Input-Ext Allocators'!O$8:O$63,'Input-Ext Allocators'!$B$8:$B$63,$F229))*$D229</f>
        <v>0</v>
      </c>
      <c r="S229" s="143">
        <f ca="1">IFERROR(INDEX(S$269:S$305,MATCH($F229,$B$269:$B$305,0))/INDEX($D$269:$D$305,MATCH($F229,$B$269:$B$305,0)),SUMIFS('Input-Ext Allocators'!P$8:P$63,'Input-Ext Allocators'!$B$8:$B$63,$F229))*$D229</f>
        <v>0</v>
      </c>
      <c r="T229" s="143">
        <f ca="1">IFERROR(INDEX(T$269:T$305,MATCH($F229,$B$269:$B$305,0))/INDEX($D$269:$D$305,MATCH($F229,$B$269:$B$305,0)),SUMIFS('Input-Ext Allocators'!Q$8:Q$63,'Input-Ext Allocators'!$B$8:$B$63,$F229))*$D229</f>
        <v>0</v>
      </c>
      <c r="U229" s="143">
        <f ca="1">IFERROR(INDEX(U$269:U$305,MATCH($F229,$B$269:$B$305,0))/INDEX($D$269:$D$305,MATCH($F229,$B$269:$B$305,0)),SUMIFS('Input-Ext Allocators'!R$8:R$63,'Input-Ext Allocators'!$B$8:$B$63,$F229))*$D229</f>
        <v>0</v>
      </c>
      <c r="V229" s="143">
        <f ca="1">IFERROR(INDEX(V$269:V$305,MATCH($F229,$B$269:$B$305,0))/INDEX($D$269:$D$305,MATCH($F229,$B$269:$B$305,0)),SUMIFS('Input-Ext Allocators'!S$8:S$63,'Input-Ext Allocators'!$B$8:$B$63,$F229))*$D229</f>
        <v>0</v>
      </c>
      <c r="W229" s="143">
        <f ca="1">IFERROR(INDEX(W$269:W$305,MATCH($F229,$B$269:$B$305,0))/INDEX($D$269:$D$305,MATCH($F229,$B$269:$B$305,0)),SUMIFS('Input-Ext Allocators'!T$8:T$63,'Input-Ext Allocators'!$B$8:$B$63,$F229))*$D229</f>
        <v>0</v>
      </c>
      <c r="X229" s="143">
        <f ca="1">IFERROR(INDEX(X$269:X$305,MATCH($F229,$B$269:$B$305,0))/INDEX($D$269:$D$305,MATCH($F229,$B$269:$B$305,0)),SUMIFS('Input-Ext Allocators'!U$8:U$63,'Input-Ext Allocators'!$B$8:$B$63,$F229))*$D229</f>
        <v>0</v>
      </c>
      <c r="Y229" s="143">
        <f ca="1">IFERROR(INDEX(Y$269:Y$305,MATCH($F229,$B$269:$B$305,0))/INDEX($D$269:$D$305,MATCH($F229,$B$269:$B$305,0)),SUMIFS('Input-Ext Allocators'!V$8:V$63,'Input-Ext Allocators'!$B$8:$B$63,$F229))*$D229</f>
        <v>0</v>
      </c>
      <c r="Z229" s="143">
        <f ca="1">IFERROR(INDEX(Z$269:Z$305,MATCH($F229,$B$269:$B$305,0))/INDEX($D$269:$D$305,MATCH($F229,$B$269:$B$305,0)),SUMIFS('Input-Ext Allocators'!W$8:W$63,'Input-Ext Allocators'!$B$8:$B$63,$F229))*$D229</f>
        <v>0</v>
      </c>
    </row>
    <row r="230" spans="1:26" outlineLevel="1">
      <c r="A230" s="113">
        <f>IF(ISBLANK('Input-Accounts'!A230),"",'Input-Accounts'!A230)</f>
        <v>198</v>
      </c>
      <c r="B230" s="17" t="str">
        <f>IF(ISBLANK('Input-Accounts'!B230),"",'Input-Accounts'!B230)</f>
        <v>Stores Equipment</v>
      </c>
      <c r="C230" s="113">
        <f>IF(ISBLANK('Input-Accounts'!C230),"",'Input-Accounts'!C230)</f>
        <v>393</v>
      </c>
      <c r="D230" s="143">
        <f t="shared" ca="1" si="60"/>
        <v>0</v>
      </c>
      <c r="E230" s="143">
        <f t="shared" ca="1" si="61"/>
        <v>0</v>
      </c>
      <c r="F230" s="89" t="str" cm="1">
        <f t="array" aca="1" ref="F230" ca="1">IF(D230=0,"-",IF('Input-Accounts'!$E230&lt;&gt;0,'Input-Accounts'!$E230,INDEX('Input-Accounts'!$H230:$J230,,MATCH($F$6,'Input-Accounts'!$H$6:$J$6,0))))</f>
        <v>-</v>
      </c>
      <c r="G230" s="143">
        <f ca="1">IFERROR(INDEX(G$269:G$305,MATCH($F230,$B$269:$B$305,0))/INDEX($D$269:$D$305,MATCH($F230,$B$269:$B$305,0)),SUMIFS('Input-Ext Allocators'!D$8:D$63,'Input-Ext Allocators'!$B$8:$B$63,$F230))*$D230</f>
        <v>0</v>
      </c>
      <c r="H230" s="143">
        <f ca="1">IFERROR(INDEX(H$269:H$305,MATCH($F230,$B$269:$B$305,0))/INDEX($D$269:$D$305,MATCH($F230,$B$269:$B$305,0)),SUMIFS('Input-Ext Allocators'!E$8:E$63,'Input-Ext Allocators'!$B$8:$B$63,$F230))*$D230</f>
        <v>0</v>
      </c>
      <c r="I230" s="143">
        <f ca="1">IFERROR(INDEX(I$269:I$305,MATCH($F230,$B$269:$B$305,0))/INDEX($D$269:$D$305,MATCH($F230,$B$269:$B$305,0)),SUMIFS('Input-Ext Allocators'!F$8:F$63,'Input-Ext Allocators'!$B$8:$B$63,$F230))*$D230</f>
        <v>0</v>
      </c>
      <c r="J230" s="143">
        <f ca="1">IFERROR(INDEX(J$269:J$305,MATCH($F230,$B$269:$B$305,0))/INDEX($D$269:$D$305,MATCH($F230,$B$269:$B$305,0)),SUMIFS('Input-Ext Allocators'!G$8:G$63,'Input-Ext Allocators'!$B$8:$B$63,$F230))*$D230</f>
        <v>0</v>
      </c>
      <c r="K230" s="143">
        <f ca="1">IFERROR(INDEX(K$269:K$305,MATCH($F230,$B$269:$B$305,0))/INDEX($D$269:$D$305,MATCH($F230,$B$269:$B$305,0)),SUMIFS('Input-Ext Allocators'!H$8:H$63,'Input-Ext Allocators'!$B$8:$B$63,$F230))*$D230</f>
        <v>0</v>
      </c>
      <c r="L230" s="143">
        <f ca="1">IFERROR(INDEX(L$269:L$305,MATCH($F230,$B$269:$B$305,0))/INDEX($D$269:$D$305,MATCH($F230,$B$269:$B$305,0)),SUMIFS('Input-Ext Allocators'!I$8:I$63,'Input-Ext Allocators'!$B$8:$B$63,$F230))*$D230</f>
        <v>0</v>
      </c>
      <c r="M230" s="143">
        <f ca="1">IFERROR(INDEX(M$269:M$305,MATCH($F230,$B$269:$B$305,0))/INDEX($D$269:$D$305,MATCH($F230,$B$269:$B$305,0)),SUMIFS('Input-Ext Allocators'!J$8:J$63,'Input-Ext Allocators'!$B$8:$B$63,$F230))*$D230</f>
        <v>0</v>
      </c>
      <c r="N230" s="143">
        <f ca="1">IFERROR(INDEX(N$269:N$305,MATCH($F230,$B$269:$B$305,0))/INDEX($D$269:$D$305,MATCH($F230,$B$269:$B$305,0)),SUMIFS('Input-Ext Allocators'!K$8:K$63,'Input-Ext Allocators'!$B$8:$B$63,$F230))*$D230</f>
        <v>0</v>
      </c>
      <c r="O230" s="143">
        <f ca="1">IFERROR(INDEX(O$269:O$305,MATCH($F230,$B$269:$B$305,0))/INDEX($D$269:$D$305,MATCH($F230,$B$269:$B$305,0)),SUMIFS('Input-Ext Allocators'!L$8:L$63,'Input-Ext Allocators'!$B$8:$B$63,$F230))*$D230</f>
        <v>0</v>
      </c>
      <c r="P230" s="143">
        <f ca="1">IFERROR(INDEX(P$269:P$305,MATCH($F230,$B$269:$B$305,0))/INDEX($D$269:$D$305,MATCH($F230,$B$269:$B$305,0)),SUMIFS('Input-Ext Allocators'!M$8:M$63,'Input-Ext Allocators'!$B$8:$B$63,$F230))*$D230</f>
        <v>0</v>
      </c>
      <c r="Q230" s="143">
        <f ca="1">IFERROR(INDEX(Q$269:Q$305,MATCH($F230,$B$269:$B$305,0))/INDEX($D$269:$D$305,MATCH($F230,$B$269:$B$305,0)),SUMIFS('Input-Ext Allocators'!N$8:N$63,'Input-Ext Allocators'!$B$8:$B$63,$F230))*$D230</f>
        <v>0</v>
      </c>
      <c r="R230" s="143">
        <f ca="1">IFERROR(INDEX(R$269:R$305,MATCH($F230,$B$269:$B$305,0))/INDEX($D$269:$D$305,MATCH($F230,$B$269:$B$305,0)),SUMIFS('Input-Ext Allocators'!O$8:O$63,'Input-Ext Allocators'!$B$8:$B$63,$F230))*$D230</f>
        <v>0</v>
      </c>
      <c r="S230" s="143">
        <f ca="1">IFERROR(INDEX(S$269:S$305,MATCH($F230,$B$269:$B$305,0))/INDEX($D$269:$D$305,MATCH($F230,$B$269:$B$305,0)),SUMIFS('Input-Ext Allocators'!P$8:P$63,'Input-Ext Allocators'!$B$8:$B$63,$F230))*$D230</f>
        <v>0</v>
      </c>
      <c r="T230" s="143">
        <f ca="1">IFERROR(INDEX(T$269:T$305,MATCH($F230,$B$269:$B$305,0))/INDEX($D$269:$D$305,MATCH($F230,$B$269:$B$305,0)),SUMIFS('Input-Ext Allocators'!Q$8:Q$63,'Input-Ext Allocators'!$B$8:$B$63,$F230))*$D230</f>
        <v>0</v>
      </c>
      <c r="U230" s="143">
        <f ca="1">IFERROR(INDEX(U$269:U$305,MATCH($F230,$B$269:$B$305,0))/INDEX($D$269:$D$305,MATCH($F230,$B$269:$B$305,0)),SUMIFS('Input-Ext Allocators'!R$8:R$63,'Input-Ext Allocators'!$B$8:$B$63,$F230))*$D230</f>
        <v>0</v>
      </c>
      <c r="V230" s="143">
        <f ca="1">IFERROR(INDEX(V$269:V$305,MATCH($F230,$B$269:$B$305,0))/INDEX($D$269:$D$305,MATCH($F230,$B$269:$B$305,0)),SUMIFS('Input-Ext Allocators'!S$8:S$63,'Input-Ext Allocators'!$B$8:$B$63,$F230))*$D230</f>
        <v>0</v>
      </c>
      <c r="W230" s="143">
        <f ca="1">IFERROR(INDEX(W$269:W$305,MATCH($F230,$B$269:$B$305,0))/INDEX($D$269:$D$305,MATCH($F230,$B$269:$B$305,0)),SUMIFS('Input-Ext Allocators'!T$8:T$63,'Input-Ext Allocators'!$B$8:$B$63,$F230))*$D230</f>
        <v>0</v>
      </c>
      <c r="X230" s="143">
        <f ca="1">IFERROR(INDEX(X$269:X$305,MATCH($F230,$B$269:$B$305,0))/INDEX($D$269:$D$305,MATCH($F230,$B$269:$B$305,0)),SUMIFS('Input-Ext Allocators'!U$8:U$63,'Input-Ext Allocators'!$B$8:$B$63,$F230))*$D230</f>
        <v>0</v>
      </c>
      <c r="Y230" s="143">
        <f ca="1">IFERROR(INDEX(Y$269:Y$305,MATCH($F230,$B$269:$B$305,0))/INDEX($D$269:$D$305,MATCH($F230,$B$269:$B$305,0)),SUMIFS('Input-Ext Allocators'!V$8:V$63,'Input-Ext Allocators'!$B$8:$B$63,$F230))*$D230</f>
        <v>0</v>
      </c>
      <c r="Z230" s="143">
        <f ca="1">IFERROR(INDEX(Z$269:Z$305,MATCH($F230,$B$269:$B$305,0))/INDEX($D$269:$D$305,MATCH($F230,$B$269:$B$305,0)),SUMIFS('Input-Ext Allocators'!W$8:W$63,'Input-Ext Allocators'!$B$8:$B$63,$F230))*$D230</f>
        <v>0</v>
      </c>
    </row>
    <row r="231" spans="1:26" outlineLevel="1">
      <c r="A231" s="113">
        <f>IF(ISBLANK('Input-Accounts'!A231),"",'Input-Accounts'!A231)</f>
        <v>199</v>
      </c>
      <c r="B231" s="17" t="str">
        <f>IF(ISBLANK('Input-Accounts'!B231),"",'Input-Accounts'!B231)</f>
        <v xml:space="preserve">Tools, Shop, and Garage Equipment </v>
      </c>
      <c r="C231" s="113">
        <f>IF(ISBLANK('Input-Accounts'!C231),"",'Input-Accounts'!C231)</f>
        <v>394</v>
      </c>
      <c r="D231" s="143">
        <f t="shared" ca="1" si="60"/>
        <v>0</v>
      </c>
      <c r="E231" s="143">
        <f t="shared" ca="1" si="61"/>
        <v>0</v>
      </c>
      <c r="F231" s="89" t="str" cm="1">
        <f t="array" aca="1" ref="F231" ca="1">IF(D231=0,"-",IF('Input-Accounts'!$E231&lt;&gt;0,'Input-Accounts'!$E231,INDEX('Input-Accounts'!$H231:$J231,,MATCH($F$6,'Input-Accounts'!$H$6:$J$6,0))))</f>
        <v>-</v>
      </c>
      <c r="G231" s="143">
        <f ca="1">IFERROR(INDEX(G$269:G$305,MATCH($F231,$B$269:$B$305,0))/INDEX($D$269:$D$305,MATCH($F231,$B$269:$B$305,0)),SUMIFS('Input-Ext Allocators'!D$8:D$63,'Input-Ext Allocators'!$B$8:$B$63,$F231))*$D231</f>
        <v>0</v>
      </c>
      <c r="H231" s="143">
        <f ca="1">IFERROR(INDEX(H$269:H$305,MATCH($F231,$B$269:$B$305,0))/INDEX($D$269:$D$305,MATCH($F231,$B$269:$B$305,0)),SUMIFS('Input-Ext Allocators'!E$8:E$63,'Input-Ext Allocators'!$B$8:$B$63,$F231))*$D231</f>
        <v>0</v>
      </c>
      <c r="I231" s="143">
        <f ca="1">IFERROR(INDEX(I$269:I$305,MATCH($F231,$B$269:$B$305,0))/INDEX($D$269:$D$305,MATCH($F231,$B$269:$B$305,0)),SUMIFS('Input-Ext Allocators'!F$8:F$63,'Input-Ext Allocators'!$B$8:$B$63,$F231))*$D231</f>
        <v>0</v>
      </c>
      <c r="J231" s="143">
        <f ca="1">IFERROR(INDEX(J$269:J$305,MATCH($F231,$B$269:$B$305,0))/INDEX($D$269:$D$305,MATCH($F231,$B$269:$B$305,0)),SUMIFS('Input-Ext Allocators'!G$8:G$63,'Input-Ext Allocators'!$B$8:$B$63,$F231))*$D231</f>
        <v>0</v>
      </c>
      <c r="K231" s="143">
        <f ca="1">IFERROR(INDEX(K$269:K$305,MATCH($F231,$B$269:$B$305,0))/INDEX($D$269:$D$305,MATCH($F231,$B$269:$B$305,0)),SUMIFS('Input-Ext Allocators'!H$8:H$63,'Input-Ext Allocators'!$B$8:$B$63,$F231))*$D231</f>
        <v>0</v>
      </c>
      <c r="L231" s="143">
        <f ca="1">IFERROR(INDEX(L$269:L$305,MATCH($F231,$B$269:$B$305,0))/INDEX($D$269:$D$305,MATCH($F231,$B$269:$B$305,0)),SUMIFS('Input-Ext Allocators'!I$8:I$63,'Input-Ext Allocators'!$B$8:$B$63,$F231))*$D231</f>
        <v>0</v>
      </c>
      <c r="M231" s="143">
        <f ca="1">IFERROR(INDEX(M$269:M$305,MATCH($F231,$B$269:$B$305,0))/INDEX($D$269:$D$305,MATCH($F231,$B$269:$B$305,0)),SUMIFS('Input-Ext Allocators'!J$8:J$63,'Input-Ext Allocators'!$B$8:$B$63,$F231))*$D231</f>
        <v>0</v>
      </c>
      <c r="N231" s="143">
        <f ca="1">IFERROR(INDEX(N$269:N$305,MATCH($F231,$B$269:$B$305,0))/INDEX($D$269:$D$305,MATCH($F231,$B$269:$B$305,0)),SUMIFS('Input-Ext Allocators'!K$8:K$63,'Input-Ext Allocators'!$B$8:$B$63,$F231))*$D231</f>
        <v>0</v>
      </c>
      <c r="O231" s="143">
        <f ca="1">IFERROR(INDEX(O$269:O$305,MATCH($F231,$B$269:$B$305,0))/INDEX($D$269:$D$305,MATCH($F231,$B$269:$B$305,0)),SUMIFS('Input-Ext Allocators'!L$8:L$63,'Input-Ext Allocators'!$B$8:$B$63,$F231))*$D231</f>
        <v>0</v>
      </c>
      <c r="P231" s="143">
        <f ca="1">IFERROR(INDEX(P$269:P$305,MATCH($F231,$B$269:$B$305,0))/INDEX($D$269:$D$305,MATCH($F231,$B$269:$B$305,0)),SUMIFS('Input-Ext Allocators'!M$8:M$63,'Input-Ext Allocators'!$B$8:$B$63,$F231))*$D231</f>
        <v>0</v>
      </c>
      <c r="Q231" s="143">
        <f ca="1">IFERROR(INDEX(Q$269:Q$305,MATCH($F231,$B$269:$B$305,0))/INDEX($D$269:$D$305,MATCH($F231,$B$269:$B$305,0)),SUMIFS('Input-Ext Allocators'!N$8:N$63,'Input-Ext Allocators'!$B$8:$B$63,$F231))*$D231</f>
        <v>0</v>
      </c>
      <c r="R231" s="143">
        <f ca="1">IFERROR(INDEX(R$269:R$305,MATCH($F231,$B$269:$B$305,0))/INDEX($D$269:$D$305,MATCH($F231,$B$269:$B$305,0)),SUMIFS('Input-Ext Allocators'!O$8:O$63,'Input-Ext Allocators'!$B$8:$B$63,$F231))*$D231</f>
        <v>0</v>
      </c>
      <c r="S231" s="143">
        <f ca="1">IFERROR(INDEX(S$269:S$305,MATCH($F231,$B$269:$B$305,0))/INDEX($D$269:$D$305,MATCH($F231,$B$269:$B$305,0)),SUMIFS('Input-Ext Allocators'!P$8:P$63,'Input-Ext Allocators'!$B$8:$B$63,$F231))*$D231</f>
        <v>0</v>
      </c>
      <c r="T231" s="143">
        <f ca="1">IFERROR(INDEX(T$269:T$305,MATCH($F231,$B$269:$B$305,0))/INDEX($D$269:$D$305,MATCH($F231,$B$269:$B$305,0)),SUMIFS('Input-Ext Allocators'!Q$8:Q$63,'Input-Ext Allocators'!$B$8:$B$63,$F231))*$D231</f>
        <v>0</v>
      </c>
      <c r="U231" s="143">
        <f ca="1">IFERROR(INDEX(U$269:U$305,MATCH($F231,$B$269:$B$305,0))/INDEX($D$269:$D$305,MATCH($F231,$B$269:$B$305,0)),SUMIFS('Input-Ext Allocators'!R$8:R$63,'Input-Ext Allocators'!$B$8:$B$63,$F231))*$D231</f>
        <v>0</v>
      </c>
      <c r="V231" s="143">
        <f ca="1">IFERROR(INDEX(V$269:V$305,MATCH($F231,$B$269:$B$305,0))/INDEX($D$269:$D$305,MATCH($F231,$B$269:$B$305,0)),SUMIFS('Input-Ext Allocators'!S$8:S$63,'Input-Ext Allocators'!$B$8:$B$63,$F231))*$D231</f>
        <v>0</v>
      </c>
      <c r="W231" s="143">
        <f ca="1">IFERROR(INDEX(W$269:W$305,MATCH($F231,$B$269:$B$305,0))/INDEX($D$269:$D$305,MATCH($F231,$B$269:$B$305,0)),SUMIFS('Input-Ext Allocators'!T$8:T$63,'Input-Ext Allocators'!$B$8:$B$63,$F231))*$D231</f>
        <v>0</v>
      </c>
      <c r="X231" s="143">
        <f ca="1">IFERROR(INDEX(X$269:X$305,MATCH($F231,$B$269:$B$305,0))/INDEX($D$269:$D$305,MATCH($F231,$B$269:$B$305,0)),SUMIFS('Input-Ext Allocators'!U$8:U$63,'Input-Ext Allocators'!$B$8:$B$63,$F231))*$D231</f>
        <v>0</v>
      </c>
      <c r="Y231" s="143">
        <f ca="1">IFERROR(INDEX(Y$269:Y$305,MATCH($F231,$B$269:$B$305,0))/INDEX($D$269:$D$305,MATCH($F231,$B$269:$B$305,0)),SUMIFS('Input-Ext Allocators'!V$8:V$63,'Input-Ext Allocators'!$B$8:$B$63,$F231))*$D231</f>
        <v>0</v>
      </c>
      <c r="Z231" s="143">
        <f ca="1">IFERROR(INDEX(Z$269:Z$305,MATCH($F231,$B$269:$B$305,0))/INDEX($D$269:$D$305,MATCH($F231,$B$269:$B$305,0)),SUMIFS('Input-Ext Allocators'!W$8:W$63,'Input-Ext Allocators'!$B$8:$B$63,$F231))*$D231</f>
        <v>0</v>
      </c>
    </row>
    <row r="232" spans="1:26" outlineLevel="1">
      <c r="A232" s="113">
        <f>IF(ISBLANK('Input-Accounts'!A232),"",'Input-Accounts'!A232)</f>
        <v>200</v>
      </c>
      <c r="B232" s="17" t="str">
        <f>IF(ISBLANK('Input-Accounts'!B232),"",'Input-Accounts'!B232)</f>
        <v>Laboratory Equipment</v>
      </c>
      <c r="C232" s="113">
        <f>IF(ISBLANK('Input-Accounts'!C232),"",'Input-Accounts'!C232)</f>
        <v>395</v>
      </c>
      <c r="D232" s="143">
        <f t="shared" ca="1" si="60"/>
        <v>0</v>
      </c>
      <c r="E232" s="143">
        <f t="shared" ca="1" si="61"/>
        <v>0</v>
      </c>
      <c r="F232" s="89" t="str" cm="1">
        <f t="array" aca="1" ref="F232" ca="1">IF(D232=0,"-",IF('Input-Accounts'!$E232&lt;&gt;0,'Input-Accounts'!$E232,INDEX('Input-Accounts'!$H232:$J232,,MATCH($F$6,'Input-Accounts'!$H$6:$J$6,0))))</f>
        <v>-</v>
      </c>
      <c r="G232" s="143">
        <f ca="1">IFERROR(INDEX(G$269:G$305,MATCH($F232,$B$269:$B$305,0))/INDEX($D$269:$D$305,MATCH($F232,$B$269:$B$305,0)),SUMIFS('Input-Ext Allocators'!D$8:D$63,'Input-Ext Allocators'!$B$8:$B$63,$F232))*$D232</f>
        <v>0</v>
      </c>
      <c r="H232" s="143">
        <f ca="1">IFERROR(INDEX(H$269:H$305,MATCH($F232,$B$269:$B$305,0))/INDEX($D$269:$D$305,MATCH($F232,$B$269:$B$305,0)),SUMIFS('Input-Ext Allocators'!E$8:E$63,'Input-Ext Allocators'!$B$8:$B$63,$F232))*$D232</f>
        <v>0</v>
      </c>
      <c r="I232" s="143">
        <f ca="1">IFERROR(INDEX(I$269:I$305,MATCH($F232,$B$269:$B$305,0))/INDEX($D$269:$D$305,MATCH($F232,$B$269:$B$305,0)),SUMIFS('Input-Ext Allocators'!F$8:F$63,'Input-Ext Allocators'!$B$8:$B$63,$F232))*$D232</f>
        <v>0</v>
      </c>
      <c r="J232" s="143">
        <f ca="1">IFERROR(INDEX(J$269:J$305,MATCH($F232,$B$269:$B$305,0))/INDEX($D$269:$D$305,MATCH($F232,$B$269:$B$305,0)),SUMIFS('Input-Ext Allocators'!G$8:G$63,'Input-Ext Allocators'!$B$8:$B$63,$F232))*$D232</f>
        <v>0</v>
      </c>
      <c r="K232" s="143">
        <f ca="1">IFERROR(INDEX(K$269:K$305,MATCH($F232,$B$269:$B$305,0))/INDEX($D$269:$D$305,MATCH($F232,$B$269:$B$305,0)),SUMIFS('Input-Ext Allocators'!H$8:H$63,'Input-Ext Allocators'!$B$8:$B$63,$F232))*$D232</f>
        <v>0</v>
      </c>
      <c r="L232" s="143">
        <f ca="1">IFERROR(INDEX(L$269:L$305,MATCH($F232,$B$269:$B$305,0))/INDEX($D$269:$D$305,MATCH($F232,$B$269:$B$305,0)),SUMIFS('Input-Ext Allocators'!I$8:I$63,'Input-Ext Allocators'!$B$8:$B$63,$F232))*$D232</f>
        <v>0</v>
      </c>
      <c r="M232" s="143">
        <f ca="1">IFERROR(INDEX(M$269:M$305,MATCH($F232,$B$269:$B$305,0))/INDEX($D$269:$D$305,MATCH($F232,$B$269:$B$305,0)),SUMIFS('Input-Ext Allocators'!J$8:J$63,'Input-Ext Allocators'!$B$8:$B$63,$F232))*$D232</f>
        <v>0</v>
      </c>
      <c r="N232" s="143">
        <f ca="1">IFERROR(INDEX(N$269:N$305,MATCH($F232,$B$269:$B$305,0))/INDEX($D$269:$D$305,MATCH($F232,$B$269:$B$305,0)),SUMIFS('Input-Ext Allocators'!K$8:K$63,'Input-Ext Allocators'!$B$8:$B$63,$F232))*$D232</f>
        <v>0</v>
      </c>
      <c r="O232" s="143">
        <f ca="1">IFERROR(INDEX(O$269:O$305,MATCH($F232,$B$269:$B$305,0))/INDEX($D$269:$D$305,MATCH($F232,$B$269:$B$305,0)),SUMIFS('Input-Ext Allocators'!L$8:L$63,'Input-Ext Allocators'!$B$8:$B$63,$F232))*$D232</f>
        <v>0</v>
      </c>
      <c r="P232" s="143">
        <f ca="1">IFERROR(INDEX(P$269:P$305,MATCH($F232,$B$269:$B$305,0))/INDEX($D$269:$D$305,MATCH($F232,$B$269:$B$305,0)),SUMIFS('Input-Ext Allocators'!M$8:M$63,'Input-Ext Allocators'!$B$8:$B$63,$F232))*$D232</f>
        <v>0</v>
      </c>
      <c r="Q232" s="143">
        <f ca="1">IFERROR(INDEX(Q$269:Q$305,MATCH($F232,$B$269:$B$305,0))/INDEX($D$269:$D$305,MATCH($F232,$B$269:$B$305,0)),SUMIFS('Input-Ext Allocators'!N$8:N$63,'Input-Ext Allocators'!$B$8:$B$63,$F232))*$D232</f>
        <v>0</v>
      </c>
      <c r="R232" s="143">
        <f ca="1">IFERROR(INDEX(R$269:R$305,MATCH($F232,$B$269:$B$305,0))/INDEX($D$269:$D$305,MATCH($F232,$B$269:$B$305,0)),SUMIFS('Input-Ext Allocators'!O$8:O$63,'Input-Ext Allocators'!$B$8:$B$63,$F232))*$D232</f>
        <v>0</v>
      </c>
      <c r="S232" s="143">
        <f ca="1">IFERROR(INDEX(S$269:S$305,MATCH($F232,$B$269:$B$305,0))/INDEX($D$269:$D$305,MATCH($F232,$B$269:$B$305,0)),SUMIFS('Input-Ext Allocators'!P$8:P$63,'Input-Ext Allocators'!$B$8:$B$63,$F232))*$D232</f>
        <v>0</v>
      </c>
      <c r="T232" s="143">
        <f ca="1">IFERROR(INDEX(T$269:T$305,MATCH($F232,$B$269:$B$305,0))/INDEX($D$269:$D$305,MATCH($F232,$B$269:$B$305,0)),SUMIFS('Input-Ext Allocators'!Q$8:Q$63,'Input-Ext Allocators'!$B$8:$B$63,$F232))*$D232</f>
        <v>0</v>
      </c>
      <c r="U232" s="143">
        <f ca="1">IFERROR(INDEX(U$269:U$305,MATCH($F232,$B$269:$B$305,0))/INDEX($D$269:$D$305,MATCH($F232,$B$269:$B$305,0)),SUMIFS('Input-Ext Allocators'!R$8:R$63,'Input-Ext Allocators'!$B$8:$B$63,$F232))*$D232</f>
        <v>0</v>
      </c>
      <c r="V232" s="143">
        <f ca="1">IFERROR(INDEX(V$269:V$305,MATCH($F232,$B$269:$B$305,0))/INDEX($D$269:$D$305,MATCH($F232,$B$269:$B$305,0)),SUMIFS('Input-Ext Allocators'!S$8:S$63,'Input-Ext Allocators'!$B$8:$B$63,$F232))*$D232</f>
        <v>0</v>
      </c>
      <c r="W232" s="143">
        <f ca="1">IFERROR(INDEX(W$269:W$305,MATCH($F232,$B$269:$B$305,0))/INDEX($D$269:$D$305,MATCH($F232,$B$269:$B$305,0)),SUMIFS('Input-Ext Allocators'!T$8:T$63,'Input-Ext Allocators'!$B$8:$B$63,$F232))*$D232</f>
        <v>0</v>
      </c>
      <c r="X232" s="143">
        <f ca="1">IFERROR(INDEX(X$269:X$305,MATCH($F232,$B$269:$B$305,0))/INDEX($D$269:$D$305,MATCH($F232,$B$269:$B$305,0)),SUMIFS('Input-Ext Allocators'!U$8:U$63,'Input-Ext Allocators'!$B$8:$B$63,$F232))*$D232</f>
        <v>0</v>
      </c>
      <c r="Y232" s="143">
        <f ca="1">IFERROR(INDEX(Y$269:Y$305,MATCH($F232,$B$269:$B$305,0))/INDEX($D$269:$D$305,MATCH($F232,$B$269:$B$305,0)),SUMIFS('Input-Ext Allocators'!V$8:V$63,'Input-Ext Allocators'!$B$8:$B$63,$F232))*$D232</f>
        <v>0</v>
      </c>
      <c r="Z232" s="143">
        <f ca="1">IFERROR(INDEX(Z$269:Z$305,MATCH($F232,$B$269:$B$305,0))/INDEX($D$269:$D$305,MATCH($F232,$B$269:$B$305,0)),SUMIFS('Input-Ext Allocators'!W$8:W$63,'Input-Ext Allocators'!$B$8:$B$63,$F232))*$D232</f>
        <v>0</v>
      </c>
    </row>
    <row r="233" spans="1:26" outlineLevel="1">
      <c r="A233" s="113">
        <f>IF(ISBLANK('Input-Accounts'!A233),"",'Input-Accounts'!A233)</f>
        <v>201</v>
      </c>
      <c r="B233" s="17" t="str">
        <f>IF(ISBLANK('Input-Accounts'!B233),"",'Input-Accounts'!B233)</f>
        <v>Power Operated Equipment</v>
      </c>
      <c r="C233" s="113">
        <f>IF(ISBLANK('Input-Accounts'!C233),"",'Input-Accounts'!C233)</f>
        <v>396</v>
      </c>
      <c r="D233" s="143">
        <f t="shared" ca="1" si="60"/>
        <v>0</v>
      </c>
      <c r="E233" s="143">
        <f t="shared" ca="1" si="61"/>
        <v>0</v>
      </c>
      <c r="F233" s="89" t="str" cm="1">
        <f t="array" aca="1" ref="F233" ca="1">IF(D233=0,"-",IF('Input-Accounts'!$E233&lt;&gt;0,'Input-Accounts'!$E233,INDEX('Input-Accounts'!$H233:$J233,,MATCH($F$6,'Input-Accounts'!$H$6:$J$6,0))))</f>
        <v>-</v>
      </c>
      <c r="G233" s="143">
        <f ca="1">IFERROR(INDEX(G$269:G$305,MATCH($F233,$B$269:$B$305,0))/INDEX($D$269:$D$305,MATCH($F233,$B$269:$B$305,0)),SUMIFS('Input-Ext Allocators'!D$8:D$63,'Input-Ext Allocators'!$B$8:$B$63,$F233))*$D233</f>
        <v>0</v>
      </c>
      <c r="H233" s="143">
        <f ca="1">IFERROR(INDEX(H$269:H$305,MATCH($F233,$B$269:$B$305,0))/INDEX($D$269:$D$305,MATCH($F233,$B$269:$B$305,0)),SUMIFS('Input-Ext Allocators'!E$8:E$63,'Input-Ext Allocators'!$B$8:$B$63,$F233))*$D233</f>
        <v>0</v>
      </c>
      <c r="I233" s="143">
        <f ca="1">IFERROR(INDEX(I$269:I$305,MATCH($F233,$B$269:$B$305,0))/INDEX($D$269:$D$305,MATCH($F233,$B$269:$B$305,0)),SUMIFS('Input-Ext Allocators'!F$8:F$63,'Input-Ext Allocators'!$B$8:$B$63,$F233))*$D233</f>
        <v>0</v>
      </c>
      <c r="J233" s="143">
        <f ca="1">IFERROR(INDEX(J$269:J$305,MATCH($F233,$B$269:$B$305,0))/INDEX($D$269:$D$305,MATCH($F233,$B$269:$B$305,0)),SUMIFS('Input-Ext Allocators'!G$8:G$63,'Input-Ext Allocators'!$B$8:$B$63,$F233))*$D233</f>
        <v>0</v>
      </c>
      <c r="K233" s="143">
        <f ca="1">IFERROR(INDEX(K$269:K$305,MATCH($F233,$B$269:$B$305,0))/INDEX($D$269:$D$305,MATCH($F233,$B$269:$B$305,0)),SUMIFS('Input-Ext Allocators'!H$8:H$63,'Input-Ext Allocators'!$B$8:$B$63,$F233))*$D233</f>
        <v>0</v>
      </c>
      <c r="L233" s="143">
        <f ca="1">IFERROR(INDEX(L$269:L$305,MATCH($F233,$B$269:$B$305,0))/INDEX($D$269:$D$305,MATCH($F233,$B$269:$B$305,0)),SUMIFS('Input-Ext Allocators'!I$8:I$63,'Input-Ext Allocators'!$B$8:$B$63,$F233))*$D233</f>
        <v>0</v>
      </c>
      <c r="M233" s="143">
        <f ca="1">IFERROR(INDEX(M$269:M$305,MATCH($F233,$B$269:$B$305,0))/INDEX($D$269:$D$305,MATCH($F233,$B$269:$B$305,0)),SUMIFS('Input-Ext Allocators'!J$8:J$63,'Input-Ext Allocators'!$B$8:$B$63,$F233))*$D233</f>
        <v>0</v>
      </c>
      <c r="N233" s="143">
        <f ca="1">IFERROR(INDEX(N$269:N$305,MATCH($F233,$B$269:$B$305,0))/INDEX($D$269:$D$305,MATCH($F233,$B$269:$B$305,0)),SUMIFS('Input-Ext Allocators'!K$8:K$63,'Input-Ext Allocators'!$B$8:$B$63,$F233))*$D233</f>
        <v>0</v>
      </c>
      <c r="O233" s="143">
        <f ca="1">IFERROR(INDEX(O$269:O$305,MATCH($F233,$B$269:$B$305,0))/INDEX($D$269:$D$305,MATCH($F233,$B$269:$B$305,0)),SUMIFS('Input-Ext Allocators'!L$8:L$63,'Input-Ext Allocators'!$B$8:$B$63,$F233))*$D233</f>
        <v>0</v>
      </c>
      <c r="P233" s="143">
        <f ca="1">IFERROR(INDEX(P$269:P$305,MATCH($F233,$B$269:$B$305,0))/INDEX($D$269:$D$305,MATCH($F233,$B$269:$B$305,0)),SUMIFS('Input-Ext Allocators'!M$8:M$63,'Input-Ext Allocators'!$B$8:$B$63,$F233))*$D233</f>
        <v>0</v>
      </c>
      <c r="Q233" s="143">
        <f ca="1">IFERROR(INDEX(Q$269:Q$305,MATCH($F233,$B$269:$B$305,0))/INDEX($D$269:$D$305,MATCH($F233,$B$269:$B$305,0)),SUMIFS('Input-Ext Allocators'!N$8:N$63,'Input-Ext Allocators'!$B$8:$B$63,$F233))*$D233</f>
        <v>0</v>
      </c>
      <c r="R233" s="143">
        <f ca="1">IFERROR(INDEX(R$269:R$305,MATCH($F233,$B$269:$B$305,0))/INDEX($D$269:$D$305,MATCH($F233,$B$269:$B$305,0)),SUMIFS('Input-Ext Allocators'!O$8:O$63,'Input-Ext Allocators'!$B$8:$B$63,$F233))*$D233</f>
        <v>0</v>
      </c>
      <c r="S233" s="143">
        <f ca="1">IFERROR(INDEX(S$269:S$305,MATCH($F233,$B$269:$B$305,0))/INDEX($D$269:$D$305,MATCH($F233,$B$269:$B$305,0)),SUMIFS('Input-Ext Allocators'!P$8:P$63,'Input-Ext Allocators'!$B$8:$B$63,$F233))*$D233</f>
        <v>0</v>
      </c>
      <c r="T233" s="143">
        <f ca="1">IFERROR(INDEX(T$269:T$305,MATCH($F233,$B$269:$B$305,0))/INDEX($D$269:$D$305,MATCH($F233,$B$269:$B$305,0)),SUMIFS('Input-Ext Allocators'!Q$8:Q$63,'Input-Ext Allocators'!$B$8:$B$63,$F233))*$D233</f>
        <v>0</v>
      </c>
      <c r="U233" s="143">
        <f ca="1">IFERROR(INDEX(U$269:U$305,MATCH($F233,$B$269:$B$305,0))/INDEX($D$269:$D$305,MATCH($F233,$B$269:$B$305,0)),SUMIFS('Input-Ext Allocators'!R$8:R$63,'Input-Ext Allocators'!$B$8:$B$63,$F233))*$D233</f>
        <v>0</v>
      </c>
      <c r="V233" s="143">
        <f ca="1">IFERROR(INDEX(V$269:V$305,MATCH($F233,$B$269:$B$305,0))/INDEX($D$269:$D$305,MATCH($F233,$B$269:$B$305,0)),SUMIFS('Input-Ext Allocators'!S$8:S$63,'Input-Ext Allocators'!$B$8:$B$63,$F233))*$D233</f>
        <v>0</v>
      </c>
      <c r="W233" s="143">
        <f ca="1">IFERROR(INDEX(W$269:W$305,MATCH($F233,$B$269:$B$305,0))/INDEX($D$269:$D$305,MATCH($F233,$B$269:$B$305,0)),SUMIFS('Input-Ext Allocators'!T$8:T$63,'Input-Ext Allocators'!$B$8:$B$63,$F233))*$D233</f>
        <v>0</v>
      </c>
      <c r="X233" s="143">
        <f ca="1">IFERROR(INDEX(X$269:X$305,MATCH($F233,$B$269:$B$305,0))/INDEX($D$269:$D$305,MATCH($F233,$B$269:$B$305,0)),SUMIFS('Input-Ext Allocators'!U$8:U$63,'Input-Ext Allocators'!$B$8:$B$63,$F233))*$D233</f>
        <v>0</v>
      </c>
      <c r="Y233" s="143">
        <f ca="1">IFERROR(INDEX(Y$269:Y$305,MATCH($F233,$B$269:$B$305,0))/INDEX($D$269:$D$305,MATCH($F233,$B$269:$B$305,0)),SUMIFS('Input-Ext Allocators'!V$8:V$63,'Input-Ext Allocators'!$B$8:$B$63,$F233))*$D233</f>
        <v>0</v>
      </c>
      <c r="Z233" s="143">
        <f ca="1">IFERROR(INDEX(Z$269:Z$305,MATCH($F233,$B$269:$B$305,0))/INDEX($D$269:$D$305,MATCH($F233,$B$269:$B$305,0)),SUMIFS('Input-Ext Allocators'!W$8:W$63,'Input-Ext Allocators'!$B$8:$B$63,$F233))*$D233</f>
        <v>0</v>
      </c>
    </row>
    <row r="234" spans="1:26" outlineLevel="1">
      <c r="A234" s="113">
        <f>IF(ISBLANK('Input-Accounts'!A234),"",'Input-Accounts'!A234)</f>
        <v>202</v>
      </c>
      <c r="B234" s="17" t="str">
        <f>IF(ISBLANK('Input-Accounts'!B234),"",'Input-Accounts'!B234)</f>
        <v>Communication Equipment</v>
      </c>
      <c r="C234" s="113">
        <f>IF(ISBLANK('Input-Accounts'!C234),"",'Input-Accounts'!C234)</f>
        <v>397</v>
      </c>
      <c r="D234" s="143">
        <f t="shared" ca="1" si="60"/>
        <v>0</v>
      </c>
      <c r="E234" s="143">
        <f t="shared" ca="1" si="61"/>
        <v>0</v>
      </c>
      <c r="F234" s="89" t="str" cm="1">
        <f t="array" aca="1" ref="F234" ca="1">IF(D234=0,"-",IF('Input-Accounts'!$E234&lt;&gt;0,'Input-Accounts'!$E234,INDEX('Input-Accounts'!$H234:$J234,,MATCH($F$6,'Input-Accounts'!$H$6:$J$6,0))))</f>
        <v>-</v>
      </c>
      <c r="G234" s="143">
        <f ca="1">IFERROR(INDEX(G$269:G$305,MATCH($F234,$B$269:$B$305,0))/INDEX($D$269:$D$305,MATCH($F234,$B$269:$B$305,0)),SUMIFS('Input-Ext Allocators'!D$8:D$63,'Input-Ext Allocators'!$B$8:$B$63,$F234))*$D234</f>
        <v>0</v>
      </c>
      <c r="H234" s="143">
        <f ca="1">IFERROR(INDEX(H$269:H$305,MATCH($F234,$B$269:$B$305,0))/INDEX($D$269:$D$305,MATCH($F234,$B$269:$B$305,0)),SUMIFS('Input-Ext Allocators'!E$8:E$63,'Input-Ext Allocators'!$B$8:$B$63,$F234))*$D234</f>
        <v>0</v>
      </c>
      <c r="I234" s="143">
        <f ca="1">IFERROR(INDEX(I$269:I$305,MATCH($F234,$B$269:$B$305,0))/INDEX($D$269:$D$305,MATCH($F234,$B$269:$B$305,0)),SUMIFS('Input-Ext Allocators'!F$8:F$63,'Input-Ext Allocators'!$B$8:$B$63,$F234))*$D234</f>
        <v>0</v>
      </c>
      <c r="J234" s="143">
        <f ca="1">IFERROR(INDEX(J$269:J$305,MATCH($F234,$B$269:$B$305,0))/INDEX($D$269:$D$305,MATCH($F234,$B$269:$B$305,0)),SUMIFS('Input-Ext Allocators'!G$8:G$63,'Input-Ext Allocators'!$B$8:$B$63,$F234))*$D234</f>
        <v>0</v>
      </c>
      <c r="K234" s="143">
        <f ca="1">IFERROR(INDEX(K$269:K$305,MATCH($F234,$B$269:$B$305,0))/INDEX($D$269:$D$305,MATCH($F234,$B$269:$B$305,0)),SUMIFS('Input-Ext Allocators'!H$8:H$63,'Input-Ext Allocators'!$B$8:$B$63,$F234))*$D234</f>
        <v>0</v>
      </c>
      <c r="L234" s="143">
        <f ca="1">IFERROR(INDEX(L$269:L$305,MATCH($F234,$B$269:$B$305,0))/INDEX($D$269:$D$305,MATCH($F234,$B$269:$B$305,0)),SUMIFS('Input-Ext Allocators'!I$8:I$63,'Input-Ext Allocators'!$B$8:$B$63,$F234))*$D234</f>
        <v>0</v>
      </c>
      <c r="M234" s="143">
        <f ca="1">IFERROR(INDEX(M$269:M$305,MATCH($F234,$B$269:$B$305,0))/INDEX($D$269:$D$305,MATCH($F234,$B$269:$B$305,0)),SUMIFS('Input-Ext Allocators'!J$8:J$63,'Input-Ext Allocators'!$B$8:$B$63,$F234))*$D234</f>
        <v>0</v>
      </c>
      <c r="N234" s="143">
        <f ca="1">IFERROR(INDEX(N$269:N$305,MATCH($F234,$B$269:$B$305,0))/INDEX($D$269:$D$305,MATCH($F234,$B$269:$B$305,0)),SUMIFS('Input-Ext Allocators'!K$8:K$63,'Input-Ext Allocators'!$B$8:$B$63,$F234))*$D234</f>
        <v>0</v>
      </c>
      <c r="O234" s="143">
        <f ca="1">IFERROR(INDEX(O$269:O$305,MATCH($F234,$B$269:$B$305,0))/INDEX($D$269:$D$305,MATCH($F234,$B$269:$B$305,0)),SUMIFS('Input-Ext Allocators'!L$8:L$63,'Input-Ext Allocators'!$B$8:$B$63,$F234))*$D234</f>
        <v>0</v>
      </c>
      <c r="P234" s="143">
        <f ca="1">IFERROR(INDEX(P$269:P$305,MATCH($F234,$B$269:$B$305,0))/INDEX($D$269:$D$305,MATCH($F234,$B$269:$B$305,0)),SUMIFS('Input-Ext Allocators'!M$8:M$63,'Input-Ext Allocators'!$B$8:$B$63,$F234))*$D234</f>
        <v>0</v>
      </c>
      <c r="Q234" s="143">
        <f ca="1">IFERROR(INDEX(Q$269:Q$305,MATCH($F234,$B$269:$B$305,0))/INDEX($D$269:$D$305,MATCH($F234,$B$269:$B$305,0)),SUMIFS('Input-Ext Allocators'!N$8:N$63,'Input-Ext Allocators'!$B$8:$B$63,$F234))*$D234</f>
        <v>0</v>
      </c>
      <c r="R234" s="143">
        <f ca="1">IFERROR(INDEX(R$269:R$305,MATCH($F234,$B$269:$B$305,0))/INDEX($D$269:$D$305,MATCH($F234,$B$269:$B$305,0)),SUMIFS('Input-Ext Allocators'!O$8:O$63,'Input-Ext Allocators'!$B$8:$B$63,$F234))*$D234</f>
        <v>0</v>
      </c>
      <c r="S234" s="143">
        <f ca="1">IFERROR(INDEX(S$269:S$305,MATCH($F234,$B$269:$B$305,0))/INDEX($D$269:$D$305,MATCH($F234,$B$269:$B$305,0)),SUMIFS('Input-Ext Allocators'!P$8:P$63,'Input-Ext Allocators'!$B$8:$B$63,$F234))*$D234</f>
        <v>0</v>
      </c>
      <c r="T234" s="143">
        <f ca="1">IFERROR(INDEX(T$269:T$305,MATCH($F234,$B$269:$B$305,0))/INDEX($D$269:$D$305,MATCH($F234,$B$269:$B$305,0)),SUMIFS('Input-Ext Allocators'!Q$8:Q$63,'Input-Ext Allocators'!$B$8:$B$63,$F234))*$D234</f>
        <v>0</v>
      </c>
      <c r="U234" s="143">
        <f ca="1">IFERROR(INDEX(U$269:U$305,MATCH($F234,$B$269:$B$305,0))/INDEX($D$269:$D$305,MATCH($F234,$B$269:$B$305,0)),SUMIFS('Input-Ext Allocators'!R$8:R$63,'Input-Ext Allocators'!$B$8:$B$63,$F234))*$D234</f>
        <v>0</v>
      </c>
      <c r="V234" s="143">
        <f ca="1">IFERROR(INDEX(V$269:V$305,MATCH($F234,$B$269:$B$305,0))/INDEX($D$269:$D$305,MATCH($F234,$B$269:$B$305,0)),SUMIFS('Input-Ext Allocators'!S$8:S$63,'Input-Ext Allocators'!$B$8:$B$63,$F234))*$D234</f>
        <v>0</v>
      </c>
      <c r="W234" s="143">
        <f ca="1">IFERROR(INDEX(W$269:W$305,MATCH($F234,$B$269:$B$305,0))/INDEX($D$269:$D$305,MATCH($F234,$B$269:$B$305,0)),SUMIFS('Input-Ext Allocators'!T$8:T$63,'Input-Ext Allocators'!$B$8:$B$63,$F234))*$D234</f>
        <v>0</v>
      </c>
      <c r="X234" s="143">
        <f ca="1">IFERROR(INDEX(X$269:X$305,MATCH($F234,$B$269:$B$305,0))/INDEX($D$269:$D$305,MATCH($F234,$B$269:$B$305,0)),SUMIFS('Input-Ext Allocators'!U$8:U$63,'Input-Ext Allocators'!$B$8:$B$63,$F234))*$D234</f>
        <v>0</v>
      </c>
      <c r="Y234" s="143">
        <f ca="1">IFERROR(INDEX(Y$269:Y$305,MATCH($F234,$B$269:$B$305,0))/INDEX($D$269:$D$305,MATCH($F234,$B$269:$B$305,0)),SUMIFS('Input-Ext Allocators'!V$8:V$63,'Input-Ext Allocators'!$B$8:$B$63,$F234))*$D234</f>
        <v>0</v>
      </c>
      <c r="Z234" s="143">
        <f ca="1">IFERROR(INDEX(Z$269:Z$305,MATCH($F234,$B$269:$B$305,0))/INDEX($D$269:$D$305,MATCH($F234,$B$269:$B$305,0)),SUMIFS('Input-Ext Allocators'!W$8:W$63,'Input-Ext Allocators'!$B$8:$B$63,$F234))*$D234</f>
        <v>0</v>
      </c>
    </row>
    <row r="235" spans="1:26" outlineLevel="1">
      <c r="A235" s="113">
        <f>IF(ISBLANK('Input-Accounts'!A235),"",'Input-Accounts'!A235)</f>
        <v>203</v>
      </c>
      <c r="B235" s="17" t="str">
        <f>IF(ISBLANK('Input-Accounts'!B235),"",'Input-Accounts'!B235)</f>
        <v>Miscellaneous Equipment</v>
      </c>
      <c r="C235" s="113">
        <f>IF(ISBLANK('Input-Accounts'!C235),"",'Input-Accounts'!C235)</f>
        <v>398</v>
      </c>
      <c r="D235" s="143">
        <f t="shared" ca="1" si="60"/>
        <v>0</v>
      </c>
      <c r="E235" s="143">
        <f t="shared" ca="1" si="61"/>
        <v>0</v>
      </c>
      <c r="F235" s="89" t="str" cm="1">
        <f t="array" aca="1" ref="F235" ca="1">IF(D235=0,"-",IF('Input-Accounts'!$E235&lt;&gt;0,'Input-Accounts'!$E235,INDEX('Input-Accounts'!$H235:$J235,,MATCH($F$6,'Input-Accounts'!$H$6:$J$6,0))))</f>
        <v>-</v>
      </c>
      <c r="G235" s="143">
        <f ca="1">IFERROR(INDEX(G$269:G$305,MATCH($F235,$B$269:$B$305,0))/INDEX($D$269:$D$305,MATCH($F235,$B$269:$B$305,0)),SUMIFS('Input-Ext Allocators'!D$8:D$63,'Input-Ext Allocators'!$B$8:$B$63,$F235))*$D235</f>
        <v>0</v>
      </c>
      <c r="H235" s="143">
        <f ca="1">IFERROR(INDEX(H$269:H$305,MATCH($F235,$B$269:$B$305,0))/INDEX($D$269:$D$305,MATCH($F235,$B$269:$B$305,0)),SUMIFS('Input-Ext Allocators'!E$8:E$63,'Input-Ext Allocators'!$B$8:$B$63,$F235))*$D235</f>
        <v>0</v>
      </c>
      <c r="I235" s="143">
        <f ca="1">IFERROR(INDEX(I$269:I$305,MATCH($F235,$B$269:$B$305,0))/INDEX($D$269:$D$305,MATCH($F235,$B$269:$B$305,0)),SUMIFS('Input-Ext Allocators'!F$8:F$63,'Input-Ext Allocators'!$B$8:$B$63,$F235))*$D235</f>
        <v>0</v>
      </c>
      <c r="J235" s="143">
        <f ca="1">IFERROR(INDEX(J$269:J$305,MATCH($F235,$B$269:$B$305,0))/INDEX($D$269:$D$305,MATCH($F235,$B$269:$B$305,0)),SUMIFS('Input-Ext Allocators'!G$8:G$63,'Input-Ext Allocators'!$B$8:$B$63,$F235))*$D235</f>
        <v>0</v>
      </c>
      <c r="K235" s="143">
        <f ca="1">IFERROR(INDEX(K$269:K$305,MATCH($F235,$B$269:$B$305,0))/INDEX($D$269:$D$305,MATCH($F235,$B$269:$B$305,0)),SUMIFS('Input-Ext Allocators'!H$8:H$63,'Input-Ext Allocators'!$B$8:$B$63,$F235))*$D235</f>
        <v>0</v>
      </c>
      <c r="L235" s="143">
        <f ca="1">IFERROR(INDEX(L$269:L$305,MATCH($F235,$B$269:$B$305,0))/INDEX($D$269:$D$305,MATCH($F235,$B$269:$B$305,0)),SUMIFS('Input-Ext Allocators'!I$8:I$63,'Input-Ext Allocators'!$B$8:$B$63,$F235))*$D235</f>
        <v>0</v>
      </c>
      <c r="M235" s="143">
        <f ca="1">IFERROR(INDEX(M$269:M$305,MATCH($F235,$B$269:$B$305,0))/INDEX($D$269:$D$305,MATCH($F235,$B$269:$B$305,0)),SUMIFS('Input-Ext Allocators'!J$8:J$63,'Input-Ext Allocators'!$B$8:$B$63,$F235))*$D235</f>
        <v>0</v>
      </c>
      <c r="N235" s="143">
        <f ca="1">IFERROR(INDEX(N$269:N$305,MATCH($F235,$B$269:$B$305,0))/INDEX($D$269:$D$305,MATCH($F235,$B$269:$B$305,0)),SUMIFS('Input-Ext Allocators'!K$8:K$63,'Input-Ext Allocators'!$B$8:$B$63,$F235))*$D235</f>
        <v>0</v>
      </c>
      <c r="O235" s="143">
        <f ca="1">IFERROR(INDEX(O$269:O$305,MATCH($F235,$B$269:$B$305,0))/INDEX($D$269:$D$305,MATCH($F235,$B$269:$B$305,0)),SUMIFS('Input-Ext Allocators'!L$8:L$63,'Input-Ext Allocators'!$B$8:$B$63,$F235))*$D235</f>
        <v>0</v>
      </c>
      <c r="P235" s="143">
        <f ca="1">IFERROR(INDEX(P$269:P$305,MATCH($F235,$B$269:$B$305,0))/INDEX($D$269:$D$305,MATCH($F235,$B$269:$B$305,0)),SUMIFS('Input-Ext Allocators'!M$8:M$63,'Input-Ext Allocators'!$B$8:$B$63,$F235))*$D235</f>
        <v>0</v>
      </c>
      <c r="Q235" s="143">
        <f ca="1">IFERROR(INDEX(Q$269:Q$305,MATCH($F235,$B$269:$B$305,0))/INDEX($D$269:$D$305,MATCH($F235,$B$269:$B$305,0)),SUMIFS('Input-Ext Allocators'!N$8:N$63,'Input-Ext Allocators'!$B$8:$B$63,$F235))*$D235</f>
        <v>0</v>
      </c>
      <c r="R235" s="143">
        <f ca="1">IFERROR(INDEX(R$269:R$305,MATCH($F235,$B$269:$B$305,0))/INDEX($D$269:$D$305,MATCH($F235,$B$269:$B$305,0)),SUMIFS('Input-Ext Allocators'!O$8:O$63,'Input-Ext Allocators'!$B$8:$B$63,$F235))*$D235</f>
        <v>0</v>
      </c>
      <c r="S235" s="143">
        <f ca="1">IFERROR(INDEX(S$269:S$305,MATCH($F235,$B$269:$B$305,0))/INDEX($D$269:$D$305,MATCH($F235,$B$269:$B$305,0)),SUMIFS('Input-Ext Allocators'!P$8:P$63,'Input-Ext Allocators'!$B$8:$B$63,$F235))*$D235</f>
        <v>0</v>
      </c>
      <c r="T235" s="143">
        <f ca="1">IFERROR(INDEX(T$269:T$305,MATCH($F235,$B$269:$B$305,0))/INDEX($D$269:$D$305,MATCH($F235,$B$269:$B$305,0)),SUMIFS('Input-Ext Allocators'!Q$8:Q$63,'Input-Ext Allocators'!$B$8:$B$63,$F235))*$D235</f>
        <v>0</v>
      </c>
      <c r="U235" s="143">
        <f ca="1">IFERROR(INDEX(U$269:U$305,MATCH($F235,$B$269:$B$305,0))/INDEX($D$269:$D$305,MATCH($F235,$B$269:$B$305,0)),SUMIFS('Input-Ext Allocators'!R$8:R$63,'Input-Ext Allocators'!$B$8:$B$63,$F235))*$D235</f>
        <v>0</v>
      </c>
      <c r="V235" s="143">
        <f ca="1">IFERROR(INDEX(V$269:V$305,MATCH($F235,$B$269:$B$305,0))/INDEX($D$269:$D$305,MATCH($F235,$B$269:$B$305,0)),SUMIFS('Input-Ext Allocators'!S$8:S$63,'Input-Ext Allocators'!$B$8:$B$63,$F235))*$D235</f>
        <v>0</v>
      </c>
      <c r="W235" s="143">
        <f ca="1">IFERROR(INDEX(W$269:W$305,MATCH($F235,$B$269:$B$305,0))/INDEX($D$269:$D$305,MATCH($F235,$B$269:$B$305,0)),SUMIFS('Input-Ext Allocators'!T$8:T$63,'Input-Ext Allocators'!$B$8:$B$63,$F235))*$D235</f>
        <v>0</v>
      </c>
      <c r="X235" s="143">
        <f ca="1">IFERROR(INDEX(X$269:X$305,MATCH($F235,$B$269:$B$305,0))/INDEX($D$269:$D$305,MATCH($F235,$B$269:$B$305,0)),SUMIFS('Input-Ext Allocators'!U$8:U$63,'Input-Ext Allocators'!$B$8:$B$63,$F235))*$D235</f>
        <v>0</v>
      </c>
      <c r="Y235" s="143">
        <f ca="1">IFERROR(INDEX(Y$269:Y$305,MATCH($F235,$B$269:$B$305,0))/INDEX($D$269:$D$305,MATCH($F235,$B$269:$B$305,0)),SUMIFS('Input-Ext Allocators'!V$8:V$63,'Input-Ext Allocators'!$B$8:$B$63,$F235))*$D235</f>
        <v>0</v>
      </c>
      <c r="Z235" s="143">
        <f ca="1">IFERROR(INDEX(Z$269:Z$305,MATCH($F235,$B$269:$B$305,0))/INDEX($D$269:$D$305,MATCH($F235,$B$269:$B$305,0)),SUMIFS('Input-Ext Allocators'!W$8:W$63,'Input-Ext Allocators'!$B$8:$B$63,$F235))*$D235</f>
        <v>0</v>
      </c>
    </row>
    <row r="236" spans="1:26" outlineLevel="1">
      <c r="A236" s="113">
        <f>IF(ISBLANK('Input-Accounts'!A236),"",'Input-Accounts'!A236)</f>
        <v>204</v>
      </c>
      <c r="B236" s="79" t="str">
        <f>IF(ISBLANK('Input-Accounts'!B236),"",'Input-Accounts'!B236)</f>
        <v>Subtotal - General Plant</v>
      </c>
      <c r="C236" s="113" t="str">
        <f>IF(ISBLANK('Input-Accounts'!C236),"",'Input-Accounts'!C236)</f>
        <v/>
      </c>
      <c r="D236" s="144">
        <f ca="1">SUBTOTAL(9,D226:D235)</f>
        <v>0</v>
      </c>
      <c r="E236" s="143">
        <f t="shared" ca="1" si="61"/>
        <v>0</v>
      </c>
      <c r="G236" s="144">
        <f t="shared" ref="G236:Z236" ca="1" si="62">SUBTOTAL(9,G226:G235)</f>
        <v>0</v>
      </c>
      <c r="H236" s="144">
        <f t="shared" ca="1" si="62"/>
        <v>0</v>
      </c>
      <c r="I236" s="144">
        <f t="shared" ca="1" si="62"/>
        <v>0</v>
      </c>
      <c r="J236" s="144">
        <f t="shared" ca="1" si="62"/>
        <v>0</v>
      </c>
      <c r="K236" s="144">
        <f t="shared" ca="1" si="62"/>
        <v>0</v>
      </c>
      <c r="L236" s="144">
        <f t="shared" ca="1" si="62"/>
        <v>0</v>
      </c>
      <c r="M236" s="144">
        <f t="shared" ca="1" si="62"/>
        <v>0</v>
      </c>
      <c r="N236" s="144">
        <f t="shared" ca="1" si="62"/>
        <v>0</v>
      </c>
      <c r="O236" s="144">
        <f t="shared" ca="1" si="62"/>
        <v>0</v>
      </c>
      <c r="P236" s="144">
        <f t="shared" ca="1" si="62"/>
        <v>0</v>
      </c>
      <c r="Q236" s="144">
        <f t="shared" ca="1" si="62"/>
        <v>0</v>
      </c>
      <c r="R236" s="144">
        <f t="shared" ca="1" si="62"/>
        <v>0</v>
      </c>
      <c r="S236" s="144">
        <f t="shared" ca="1" si="62"/>
        <v>0</v>
      </c>
      <c r="T236" s="144">
        <f t="shared" ca="1" si="62"/>
        <v>0</v>
      </c>
      <c r="U236" s="144">
        <f t="shared" ca="1" si="62"/>
        <v>0</v>
      </c>
      <c r="V236" s="144">
        <f t="shared" ca="1" si="62"/>
        <v>0</v>
      </c>
      <c r="W236" s="144">
        <f t="shared" ca="1" si="62"/>
        <v>0</v>
      </c>
      <c r="X236" s="144">
        <f t="shared" ca="1" si="62"/>
        <v>0</v>
      </c>
      <c r="Y236" s="144">
        <f t="shared" ca="1" si="62"/>
        <v>0</v>
      </c>
      <c r="Z236" s="144">
        <f t="shared" ca="1" si="62"/>
        <v>0</v>
      </c>
    </row>
    <row r="237" spans="1:26" outlineLevel="1">
      <c r="A237" s="113" t="str">
        <f>IF(ISBLANK('Input-Accounts'!A237),"",'Input-Accounts'!A237)</f>
        <v/>
      </c>
      <c r="B237" s="79" t="str">
        <f>IF(ISBLANK('Input-Accounts'!B237),"",'Input-Accounts'!B237)</f>
        <v/>
      </c>
      <c r="C237" s="113" t="str">
        <f>IF(ISBLANK('Input-Accounts'!C237),"",'Input-Accounts'!C237)</f>
        <v/>
      </c>
      <c r="D237" s="143"/>
      <c r="E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</row>
    <row r="238" spans="1:26" outlineLevel="1">
      <c r="A238" s="113">
        <f>IF(ISBLANK('Input-Accounts'!A238),"",'Input-Accounts'!A238)</f>
        <v>205</v>
      </c>
      <c r="B238" s="79" t="str">
        <f>IF(ISBLANK('Input-Accounts'!B238),"",'Input-Accounts'!B238)</f>
        <v>Total - Depreciation Expense</v>
      </c>
      <c r="C238" s="113" t="str">
        <f>IF(ISBLANK('Input-Accounts'!C238),"",'Input-Accounts'!C238)</f>
        <v/>
      </c>
      <c r="D238" s="144">
        <f ca="1">SUBTOTAL(9,D198:D237)</f>
        <v>84819.151259826191</v>
      </c>
      <c r="E238" s="143">
        <f ca="1">IFERROR(IF(D238="","",IF(D238=0,0,IF(ABS(D238-SUM($G238:$Z238))&lt;Check_Limit,0,1))),1)</f>
        <v>0</v>
      </c>
      <c r="G238" s="144">
        <f t="shared" ref="G238:Z238" ca="1" si="63">SUBTOTAL(9,G198:G237)</f>
        <v>8540.0045667154991</v>
      </c>
      <c r="H238" s="144">
        <f t="shared" ca="1" si="63"/>
        <v>6042.8888008633685</v>
      </c>
      <c r="I238" s="144">
        <f t="shared" ca="1" si="63"/>
        <v>800.28118677542682</v>
      </c>
      <c r="J238" s="144">
        <f t="shared" ca="1" si="63"/>
        <v>1097.0487333649696</v>
      </c>
      <c r="K238" s="144">
        <f t="shared" ca="1" si="63"/>
        <v>137.88793253713663</v>
      </c>
      <c r="L238" s="144">
        <f t="shared" ca="1" si="63"/>
        <v>56200.50010178268</v>
      </c>
      <c r="M238" s="144">
        <f t="shared" ca="1" si="63"/>
        <v>12000.539937787104</v>
      </c>
      <c r="N238" s="144">
        <f t="shared" ca="1" si="63"/>
        <v>0</v>
      </c>
      <c r="O238" s="144">
        <f t="shared" ca="1" si="63"/>
        <v>0</v>
      </c>
      <c r="P238" s="144">
        <f t="shared" ca="1" si="63"/>
        <v>0</v>
      </c>
      <c r="Q238" s="144">
        <f t="shared" ca="1" si="63"/>
        <v>0</v>
      </c>
      <c r="R238" s="144">
        <f t="shared" ca="1" si="63"/>
        <v>0</v>
      </c>
      <c r="S238" s="144">
        <f t="shared" ca="1" si="63"/>
        <v>0</v>
      </c>
      <c r="T238" s="144">
        <f t="shared" ca="1" si="63"/>
        <v>0</v>
      </c>
      <c r="U238" s="144">
        <f t="shared" ca="1" si="63"/>
        <v>0</v>
      </c>
      <c r="V238" s="144">
        <f t="shared" ca="1" si="63"/>
        <v>0</v>
      </c>
      <c r="W238" s="144">
        <f t="shared" ca="1" si="63"/>
        <v>0</v>
      </c>
      <c r="X238" s="144">
        <f t="shared" ca="1" si="63"/>
        <v>0</v>
      </c>
      <c r="Y238" s="144">
        <f t="shared" ca="1" si="63"/>
        <v>0</v>
      </c>
      <c r="Z238" s="144">
        <f t="shared" ca="1" si="63"/>
        <v>0</v>
      </c>
    </row>
    <row r="239" spans="1:26" outlineLevel="1">
      <c r="A239" s="113" t="str">
        <f>IF(ISBLANK('Input-Accounts'!A239),"",'Input-Accounts'!A239)</f>
        <v/>
      </c>
      <c r="B239" s="79" t="str">
        <f>IF(ISBLANK('Input-Accounts'!B239),"",'Input-Accounts'!B239)</f>
        <v/>
      </c>
      <c r="C239" s="113" t="str">
        <f>IF(ISBLANK('Input-Accounts'!C239),"",'Input-Accounts'!C239)</f>
        <v/>
      </c>
      <c r="D239" s="143"/>
      <c r="E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</row>
    <row r="240" spans="1:26">
      <c r="A240" s="113">
        <f>IF(ISBLANK('Input-Accounts'!A240),"",'Input-Accounts'!A240)</f>
        <v>206</v>
      </c>
      <c r="B240" s="127" t="str">
        <f>IF(ISBLANK('Input-Accounts'!B240),"",'Input-Accounts'!B240)</f>
        <v>Total Adjustments, Depreciation and Amortization Expense</v>
      </c>
      <c r="C240" s="113" t="str">
        <f>IF(ISBLANK('Input-Accounts'!C240),"",'Input-Accounts'!C240)</f>
        <v/>
      </c>
      <c r="D240" s="143">
        <f ca="1">SUBTOTAL(9,D198:D239)</f>
        <v>84819.151259826191</v>
      </c>
      <c r="E240" s="143">
        <f ca="1">IFERROR(IF(D240="","",IF(D240=0,0,IF(ABS(D240-SUM($G240:$Z240))&lt;Check_Limit,0,1))),1)</f>
        <v>0</v>
      </c>
      <c r="F240" s="89"/>
      <c r="G240" s="143">
        <f t="shared" ref="G240:Z240" ca="1" si="64">SUBTOTAL(9,G198:G239)</f>
        <v>8540.0045667154991</v>
      </c>
      <c r="H240" s="143">
        <f t="shared" ca="1" si="64"/>
        <v>6042.8888008633685</v>
      </c>
      <c r="I240" s="143">
        <f t="shared" ca="1" si="64"/>
        <v>800.28118677542682</v>
      </c>
      <c r="J240" s="143">
        <f t="shared" ca="1" si="64"/>
        <v>1097.0487333649696</v>
      </c>
      <c r="K240" s="143">
        <f t="shared" ca="1" si="64"/>
        <v>137.88793253713663</v>
      </c>
      <c r="L240" s="143">
        <f t="shared" ca="1" si="64"/>
        <v>56200.50010178268</v>
      </c>
      <c r="M240" s="143">
        <f t="shared" ca="1" si="64"/>
        <v>12000.539937787104</v>
      </c>
      <c r="N240" s="143">
        <f t="shared" ca="1" si="64"/>
        <v>0</v>
      </c>
      <c r="O240" s="143">
        <f t="shared" ca="1" si="64"/>
        <v>0</v>
      </c>
      <c r="P240" s="143">
        <f t="shared" ca="1" si="64"/>
        <v>0</v>
      </c>
      <c r="Q240" s="143">
        <f t="shared" ca="1" si="64"/>
        <v>0</v>
      </c>
      <c r="R240" s="143">
        <f t="shared" ca="1" si="64"/>
        <v>0</v>
      </c>
      <c r="S240" s="143">
        <f t="shared" ca="1" si="64"/>
        <v>0</v>
      </c>
      <c r="T240" s="143">
        <f t="shared" ca="1" si="64"/>
        <v>0</v>
      </c>
      <c r="U240" s="143">
        <f t="shared" ca="1" si="64"/>
        <v>0</v>
      </c>
      <c r="V240" s="143">
        <f t="shared" ca="1" si="64"/>
        <v>0</v>
      </c>
      <c r="W240" s="143">
        <f t="shared" ca="1" si="64"/>
        <v>0</v>
      </c>
      <c r="X240" s="143">
        <f t="shared" ca="1" si="64"/>
        <v>0</v>
      </c>
      <c r="Y240" s="143">
        <f t="shared" ca="1" si="64"/>
        <v>0</v>
      </c>
      <c r="Z240" s="143">
        <f t="shared" ca="1" si="64"/>
        <v>0</v>
      </c>
    </row>
    <row r="241" spans="1:26">
      <c r="A241" s="113" t="str">
        <f>IF(ISBLANK('Input-Accounts'!A241),"",'Input-Accounts'!A241)</f>
        <v/>
      </c>
      <c r="B241" s="79" t="str">
        <f>IF(ISBLANK('Input-Accounts'!B241),"",'Input-Accounts'!B241)</f>
        <v/>
      </c>
      <c r="C241" s="113" t="str">
        <f>IF(ISBLANK('Input-Accounts'!C241),"",'Input-Accounts'!C241)</f>
        <v/>
      </c>
      <c r="D241" s="144"/>
      <c r="E241" s="143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</row>
    <row r="242" spans="1:26">
      <c r="A242" s="113">
        <f>IF(ISBLANK('Input-Accounts'!A242),"",'Input-Accounts'!A242)</f>
        <v>207</v>
      </c>
      <c r="B242" s="127" t="str">
        <f>IF(ISBLANK('Input-Accounts'!B242),"",'Input-Accounts'!B242)</f>
        <v>Taxes</v>
      </c>
      <c r="C242" s="113" t="str">
        <f>IF(ISBLANK('Input-Accounts'!C242),"",'Input-Accounts'!C242)</f>
        <v/>
      </c>
      <c r="D242" s="143"/>
      <c r="E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</row>
    <row r="243" spans="1:26" outlineLevel="1">
      <c r="A243" s="113">
        <f>IF(ISBLANK('Input-Accounts'!A243),"",'Input-Accounts'!A243)</f>
        <v>208</v>
      </c>
      <c r="B243" s="127" t="str">
        <f>IF(ISBLANK('Input-Accounts'!B243),"",'Input-Accounts'!B243)</f>
        <v>Taxes Other Than Income Taxes</v>
      </c>
      <c r="C243" s="113" t="str">
        <f>IF(ISBLANK('Input-Accounts'!C243),"",'Input-Accounts'!C243)</f>
        <v/>
      </c>
      <c r="D243" s="143"/>
      <c r="E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</row>
    <row r="244" spans="1:26" outlineLevel="1">
      <c r="A244" s="113">
        <f>IF(ISBLANK('Input-Accounts'!A244),"",'Input-Accounts'!A244)</f>
        <v>209</v>
      </c>
      <c r="B244" s="17" t="str">
        <f>IF(ISBLANK('Input-Accounts'!B244),"",'Input-Accounts'!B244)</f>
        <v>TOIT - Gross Revenue Taxes</v>
      </c>
      <c r="C244" s="113">
        <f>IF(ISBLANK('Input-Accounts'!C244),"",'Input-Accounts'!C244)</f>
        <v>408.5</v>
      </c>
      <c r="D244" s="143">
        <f t="shared" ref="D244:D245" ca="1" si="65">INDIRECT("Classification!"&amp;$D$5&amp;ROW())</f>
        <v>23004.406882474745</v>
      </c>
      <c r="E244" s="143">
        <f t="shared" ref="E244:E262" ca="1" si="66">IFERROR(IF(D244="","",IF(D244=0,0,IF(ABS(D244-SUM($G244:$Z244))&lt;Check_Limit,0,1))),1)</f>
        <v>0</v>
      </c>
      <c r="F244" s="89" t="str" cm="1">
        <f t="array" aca="1" ref="F244" ca="1">IF(D244=0,"-",IF(INDEX('Input-Accounts'!$H244:$J244,,MATCH($F$6,'Input-Accounts'!$H$6:$J$6,0))&lt;&gt;0,INDEX('Input-Accounts'!$H244:$J244,,MATCH($F$6,'Input-Accounts'!$H$6:$J$6,0)),'Input-Accounts'!$E244))</f>
        <v>REVENUE</v>
      </c>
      <c r="G244" s="143">
        <f ca="1">IFERROR(INDEX(G$269:G$305,MATCH($F244,$B$269:$B$305,0))/INDEX($D$269:$D$305,MATCH($F244,$B$269:$B$305,0)),SUMIFS('Input-Ext Allocators'!D$8:D$63,'Input-Ext Allocators'!$B$8:$B$63,$F244))*$D244</f>
        <v>10762.081779313396</v>
      </c>
      <c r="H244" s="143">
        <f ca="1">IFERROR(INDEX(H$269:H$305,MATCH($F244,$B$269:$B$305,0))/INDEX($D$269:$D$305,MATCH($F244,$B$269:$B$305,0)),SUMIFS('Input-Ext Allocators'!E$8:E$63,'Input-Ext Allocators'!$B$8:$B$63,$F244))*$D244</f>
        <v>6143.8149726302645</v>
      </c>
      <c r="I244" s="143">
        <f ca="1">IFERROR(INDEX(I$269:I$305,MATCH($F244,$B$269:$B$305,0))/INDEX($D$269:$D$305,MATCH($F244,$B$269:$B$305,0)),SUMIFS('Input-Ext Allocators'!F$8:F$63,'Input-Ext Allocators'!$B$8:$B$63,$F244))*$D244</f>
        <v>526.95042549800485</v>
      </c>
      <c r="J244" s="143">
        <f ca="1">IFERROR(INDEX(J$269:J$305,MATCH($F244,$B$269:$B$305,0))/INDEX($D$269:$D$305,MATCH($F244,$B$269:$B$305,0)),SUMIFS('Input-Ext Allocators'!G$8:G$63,'Input-Ext Allocators'!$B$8:$B$63,$F244))*$D244</f>
        <v>533.14226854658455</v>
      </c>
      <c r="K244" s="143">
        <f ca="1">IFERROR(INDEX(K$269:K$305,MATCH($F244,$B$269:$B$305,0))/INDEX($D$269:$D$305,MATCH($F244,$B$269:$B$305,0)),SUMIFS('Input-Ext Allocators'!H$8:H$63,'Input-Ext Allocators'!$B$8:$B$63,$F244))*$D244</f>
        <v>29.857765488625539</v>
      </c>
      <c r="L244" s="143">
        <f ca="1">IFERROR(INDEX(L$269:L$305,MATCH($F244,$B$269:$B$305,0))/INDEX($D$269:$D$305,MATCH($F244,$B$269:$B$305,0)),SUMIFS('Input-Ext Allocators'!I$8:I$63,'Input-Ext Allocators'!$B$8:$B$63,$F244))*$D244</f>
        <v>4469.180055513697</v>
      </c>
      <c r="M244" s="143">
        <f ca="1">IFERROR(INDEX(M$269:M$305,MATCH($F244,$B$269:$B$305,0))/INDEX($D$269:$D$305,MATCH($F244,$B$269:$B$305,0)),SUMIFS('Input-Ext Allocators'!J$8:J$63,'Input-Ext Allocators'!$B$8:$B$63,$F244))*$D244</f>
        <v>539.37961548416934</v>
      </c>
      <c r="N244" s="143">
        <f ca="1">IFERROR(INDEX(N$269:N$305,MATCH($F244,$B$269:$B$305,0))/INDEX($D$269:$D$305,MATCH($F244,$B$269:$B$305,0)),SUMIFS('Input-Ext Allocators'!K$8:K$63,'Input-Ext Allocators'!$B$8:$B$63,$F244))*$D244</f>
        <v>0</v>
      </c>
      <c r="O244" s="143">
        <f ca="1">IFERROR(INDEX(O$269:O$305,MATCH($F244,$B$269:$B$305,0))/INDEX($D$269:$D$305,MATCH($F244,$B$269:$B$305,0)),SUMIFS('Input-Ext Allocators'!L$8:L$63,'Input-Ext Allocators'!$B$8:$B$63,$F244))*$D244</f>
        <v>0</v>
      </c>
      <c r="P244" s="143">
        <f ca="1">IFERROR(INDEX(P$269:P$305,MATCH($F244,$B$269:$B$305,0))/INDEX($D$269:$D$305,MATCH($F244,$B$269:$B$305,0)),SUMIFS('Input-Ext Allocators'!M$8:M$63,'Input-Ext Allocators'!$B$8:$B$63,$F244))*$D244</f>
        <v>0</v>
      </c>
      <c r="Q244" s="143">
        <f ca="1">IFERROR(INDEX(Q$269:Q$305,MATCH($F244,$B$269:$B$305,0))/INDEX($D$269:$D$305,MATCH($F244,$B$269:$B$305,0)),SUMIFS('Input-Ext Allocators'!N$8:N$63,'Input-Ext Allocators'!$B$8:$B$63,$F244))*$D244</f>
        <v>0</v>
      </c>
      <c r="R244" s="143">
        <f ca="1">IFERROR(INDEX(R$269:R$305,MATCH($F244,$B$269:$B$305,0))/INDEX($D$269:$D$305,MATCH($F244,$B$269:$B$305,0)),SUMIFS('Input-Ext Allocators'!O$8:O$63,'Input-Ext Allocators'!$B$8:$B$63,$F244))*$D244</f>
        <v>0</v>
      </c>
      <c r="S244" s="143">
        <f ca="1">IFERROR(INDEX(S$269:S$305,MATCH($F244,$B$269:$B$305,0))/INDEX($D$269:$D$305,MATCH($F244,$B$269:$B$305,0)),SUMIFS('Input-Ext Allocators'!P$8:P$63,'Input-Ext Allocators'!$B$8:$B$63,$F244))*$D244</f>
        <v>0</v>
      </c>
      <c r="T244" s="143">
        <f ca="1">IFERROR(INDEX(T$269:T$305,MATCH($F244,$B$269:$B$305,0))/INDEX($D$269:$D$305,MATCH($F244,$B$269:$B$305,0)),SUMIFS('Input-Ext Allocators'!Q$8:Q$63,'Input-Ext Allocators'!$B$8:$B$63,$F244))*$D244</f>
        <v>0</v>
      </c>
      <c r="U244" s="143">
        <f ca="1">IFERROR(INDEX(U$269:U$305,MATCH($F244,$B$269:$B$305,0))/INDEX($D$269:$D$305,MATCH($F244,$B$269:$B$305,0)),SUMIFS('Input-Ext Allocators'!R$8:R$63,'Input-Ext Allocators'!$B$8:$B$63,$F244))*$D244</f>
        <v>0</v>
      </c>
      <c r="V244" s="143">
        <f ca="1">IFERROR(INDEX(V$269:V$305,MATCH($F244,$B$269:$B$305,0))/INDEX($D$269:$D$305,MATCH($F244,$B$269:$B$305,0)),SUMIFS('Input-Ext Allocators'!S$8:S$63,'Input-Ext Allocators'!$B$8:$B$63,$F244))*$D244</f>
        <v>0</v>
      </c>
      <c r="W244" s="143">
        <f ca="1">IFERROR(INDEX(W$269:W$305,MATCH($F244,$B$269:$B$305,0))/INDEX($D$269:$D$305,MATCH($F244,$B$269:$B$305,0)),SUMIFS('Input-Ext Allocators'!T$8:T$63,'Input-Ext Allocators'!$B$8:$B$63,$F244))*$D244</f>
        <v>0</v>
      </c>
      <c r="X244" s="143">
        <f ca="1">IFERROR(INDEX(X$269:X$305,MATCH($F244,$B$269:$B$305,0))/INDEX($D$269:$D$305,MATCH($F244,$B$269:$B$305,0)),SUMIFS('Input-Ext Allocators'!U$8:U$63,'Input-Ext Allocators'!$B$8:$B$63,$F244))*$D244</f>
        <v>0</v>
      </c>
      <c r="Y244" s="143">
        <f ca="1">IFERROR(INDEX(Y$269:Y$305,MATCH($F244,$B$269:$B$305,0))/INDEX($D$269:$D$305,MATCH($F244,$B$269:$B$305,0)),SUMIFS('Input-Ext Allocators'!V$8:V$63,'Input-Ext Allocators'!$B$8:$B$63,$F244))*$D244</f>
        <v>0</v>
      </c>
      <c r="Z244" s="143">
        <f ca="1">IFERROR(INDEX(Z$269:Z$305,MATCH($F244,$B$269:$B$305,0))/INDEX($D$269:$D$305,MATCH($F244,$B$269:$B$305,0)),SUMIFS('Input-Ext Allocators'!W$8:W$63,'Input-Ext Allocators'!$B$8:$B$63,$F244))*$D244</f>
        <v>0</v>
      </c>
    </row>
    <row r="245" spans="1:26" outlineLevel="1">
      <c r="A245" s="113">
        <f>IF(ISBLANK('Input-Accounts'!A245),"",'Input-Accounts'!A245)</f>
        <v>210</v>
      </c>
      <c r="B245" s="17" t="str">
        <f>IF(ISBLANK('Input-Accounts'!B245),"",'Input-Accounts'!B245)</f>
        <v>TOIT - Property, Payroll, &amp; Misc. Taxes</v>
      </c>
      <c r="C245" s="113">
        <f>IF(ISBLANK('Input-Accounts'!C245),"",'Input-Accounts'!C245)</f>
        <v>408.1</v>
      </c>
      <c r="D245" s="143">
        <f t="shared" ca="1" si="65"/>
        <v>2827.7763755739416</v>
      </c>
      <c r="E245" s="143">
        <f t="shared" ca="1" si="66"/>
        <v>0</v>
      </c>
      <c r="F245" s="89" t="str" cm="1">
        <f t="array" aca="1" ref="F245" ca="1">IF(D245=0,"-",IF('Input-Accounts'!$E245&lt;&gt;0,'Input-Accounts'!$E245,INDEX('Input-Accounts'!$H245:$J245,,MATCH($F$6,'Input-Accounts'!$H$6:$J$6,0))))</f>
        <v>INT_PLANT_LABOR</v>
      </c>
      <c r="G245" s="143">
        <f ca="1">IFERROR(INDEX(G$269:G$305,MATCH($F245,$B$269:$B$305,0))/INDEX($D$269:$D$305,MATCH($F245,$B$269:$B$305,0)),SUMIFS('Input-Ext Allocators'!D$8:D$63,'Input-Ext Allocators'!$B$8:$B$63,$F245))*$D245</f>
        <v>284.71427504709919</v>
      </c>
      <c r="H245" s="143">
        <f ca="1">IFERROR(INDEX(H$269:H$305,MATCH($F245,$B$269:$B$305,0))/INDEX($D$269:$D$305,MATCH($F245,$B$269:$B$305,0)),SUMIFS('Input-Ext Allocators'!E$8:E$63,'Input-Ext Allocators'!$B$8:$B$63,$F245))*$D245</f>
        <v>201.46320656942629</v>
      </c>
      <c r="I245" s="143">
        <f ca="1">IFERROR(INDEX(I$269:I$305,MATCH($F245,$B$269:$B$305,0))/INDEX($D$269:$D$305,MATCH($F245,$B$269:$B$305,0)),SUMIFS('Input-Ext Allocators'!F$8:F$63,'Input-Ext Allocators'!$B$8:$B$63,$F245))*$D245</f>
        <v>26.680486660937454</v>
      </c>
      <c r="J245" s="143">
        <f ca="1">IFERROR(INDEX(J$269:J$305,MATCH($F245,$B$269:$B$305,0))/INDEX($D$269:$D$305,MATCH($F245,$B$269:$B$305,0)),SUMIFS('Input-Ext Allocators'!G$8:G$63,'Input-Ext Allocators'!$B$8:$B$63,$F245))*$D245</f>
        <v>36.574387328632817</v>
      </c>
      <c r="K245" s="143">
        <f ca="1">IFERROR(INDEX(K$269:K$305,MATCH($F245,$B$269:$B$305,0))/INDEX($D$269:$D$305,MATCH($F245,$B$269:$B$305,0)),SUMIFS('Input-Ext Allocators'!H$8:H$63,'Input-Ext Allocators'!$B$8:$B$63,$F245))*$D245</f>
        <v>4.5970306506701464</v>
      </c>
      <c r="L245" s="143">
        <f ca="1">IFERROR(INDEX(L$269:L$305,MATCH($F245,$B$269:$B$305,0))/INDEX($D$269:$D$305,MATCH($F245,$B$269:$B$305,0)),SUMIFS('Input-Ext Allocators'!I$8:I$63,'Input-Ext Allocators'!$B$8:$B$63,$F245))*$D245</f>
        <v>1873.6623053022001</v>
      </c>
      <c r="M245" s="143">
        <f ca="1">IFERROR(INDEX(M$269:M$305,MATCH($F245,$B$269:$B$305,0))/INDEX($D$269:$D$305,MATCH($F245,$B$269:$B$305,0)),SUMIFS('Input-Ext Allocators'!J$8:J$63,'Input-Ext Allocators'!$B$8:$B$63,$F245))*$D245</f>
        <v>400.08468401497521</v>
      </c>
      <c r="N245" s="143">
        <f ca="1">IFERROR(INDEX(N$269:N$305,MATCH($F245,$B$269:$B$305,0))/INDEX($D$269:$D$305,MATCH($F245,$B$269:$B$305,0)),SUMIFS('Input-Ext Allocators'!K$8:K$63,'Input-Ext Allocators'!$B$8:$B$63,$F245))*$D245</f>
        <v>0</v>
      </c>
      <c r="O245" s="143">
        <f ca="1">IFERROR(INDEX(O$269:O$305,MATCH($F245,$B$269:$B$305,0))/INDEX($D$269:$D$305,MATCH($F245,$B$269:$B$305,0)),SUMIFS('Input-Ext Allocators'!L$8:L$63,'Input-Ext Allocators'!$B$8:$B$63,$F245))*$D245</f>
        <v>0</v>
      </c>
      <c r="P245" s="143">
        <f ca="1">IFERROR(INDEX(P$269:P$305,MATCH($F245,$B$269:$B$305,0))/INDEX($D$269:$D$305,MATCH($F245,$B$269:$B$305,0)),SUMIFS('Input-Ext Allocators'!M$8:M$63,'Input-Ext Allocators'!$B$8:$B$63,$F245))*$D245</f>
        <v>0</v>
      </c>
      <c r="Q245" s="143">
        <f ca="1">IFERROR(INDEX(Q$269:Q$305,MATCH($F245,$B$269:$B$305,0))/INDEX($D$269:$D$305,MATCH($F245,$B$269:$B$305,0)),SUMIFS('Input-Ext Allocators'!N$8:N$63,'Input-Ext Allocators'!$B$8:$B$63,$F245))*$D245</f>
        <v>0</v>
      </c>
      <c r="R245" s="143">
        <f ca="1">IFERROR(INDEX(R$269:R$305,MATCH($F245,$B$269:$B$305,0))/INDEX($D$269:$D$305,MATCH($F245,$B$269:$B$305,0)),SUMIFS('Input-Ext Allocators'!O$8:O$63,'Input-Ext Allocators'!$B$8:$B$63,$F245))*$D245</f>
        <v>0</v>
      </c>
      <c r="S245" s="143">
        <f ca="1">IFERROR(INDEX(S$269:S$305,MATCH($F245,$B$269:$B$305,0))/INDEX($D$269:$D$305,MATCH($F245,$B$269:$B$305,0)),SUMIFS('Input-Ext Allocators'!P$8:P$63,'Input-Ext Allocators'!$B$8:$B$63,$F245))*$D245</f>
        <v>0</v>
      </c>
      <c r="T245" s="143">
        <f ca="1">IFERROR(INDEX(T$269:T$305,MATCH($F245,$B$269:$B$305,0))/INDEX($D$269:$D$305,MATCH($F245,$B$269:$B$305,0)),SUMIFS('Input-Ext Allocators'!Q$8:Q$63,'Input-Ext Allocators'!$B$8:$B$63,$F245))*$D245</f>
        <v>0</v>
      </c>
      <c r="U245" s="143">
        <f ca="1">IFERROR(INDEX(U$269:U$305,MATCH($F245,$B$269:$B$305,0))/INDEX($D$269:$D$305,MATCH($F245,$B$269:$B$305,0)),SUMIFS('Input-Ext Allocators'!R$8:R$63,'Input-Ext Allocators'!$B$8:$B$63,$F245))*$D245</f>
        <v>0</v>
      </c>
      <c r="V245" s="143">
        <f ca="1">IFERROR(INDEX(V$269:V$305,MATCH($F245,$B$269:$B$305,0))/INDEX($D$269:$D$305,MATCH($F245,$B$269:$B$305,0)),SUMIFS('Input-Ext Allocators'!S$8:S$63,'Input-Ext Allocators'!$B$8:$B$63,$F245))*$D245</f>
        <v>0</v>
      </c>
      <c r="W245" s="143">
        <f ca="1">IFERROR(INDEX(W$269:W$305,MATCH($F245,$B$269:$B$305,0))/INDEX($D$269:$D$305,MATCH($F245,$B$269:$B$305,0)),SUMIFS('Input-Ext Allocators'!T$8:T$63,'Input-Ext Allocators'!$B$8:$B$63,$F245))*$D245</f>
        <v>0</v>
      </c>
      <c r="X245" s="143">
        <f ca="1">IFERROR(INDEX(X$269:X$305,MATCH($F245,$B$269:$B$305,0))/INDEX($D$269:$D$305,MATCH($F245,$B$269:$B$305,0)),SUMIFS('Input-Ext Allocators'!U$8:U$63,'Input-Ext Allocators'!$B$8:$B$63,$F245))*$D245</f>
        <v>0</v>
      </c>
      <c r="Y245" s="143">
        <f ca="1">IFERROR(INDEX(Y$269:Y$305,MATCH($F245,$B$269:$B$305,0))/INDEX($D$269:$D$305,MATCH($F245,$B$269:$B$305,0)),SUMIFS('Input-Ext Allocators'!V$8:V$63,'Input-Ext Allocators'!$B$8:$B$63,$F245))*$D245</f>
        <v>0</v>
      </c>
      <c r="Z245" s="143">
        <f ca="1">IFERROR(INDEX(Z$269:Z$305,MATCH($F245,$B$269:$B$305,0))/INDEX($D$269:$D$305,MATCH($F245,$B$269:$B$305,0)),SUMIFS('Input-Ext Allocators'!W$8:W$63,'Input-Ext Allocators'!$B$8:$B$63,$F245))*$D245</f>
        <v>0</v>
      </c>
    </row>
    <row r="246" spans="1:26" outlineLevel="1">
      <c r="A246" s="113">
        <f>IF(ISBLANK('Input-Accounts'!A246),"",'Input-Accounts'!A246)</f>
        <v>211</v>
      </c>
      <c r="B246" s="79" t="str">
        <f>IF(ISBLANK('Input-Accounts'!B246),"",'Input-Accounts'!B246)</f>
        <v>Subtotal - Taxes Other Than Income Taxes</v>
      </c>
      <c r="C246" s="113" t="str">
        <f>IF(ISBLANK('Input-Accounts'!C246),"",'Input-Accounts'!C246)</f>
        <v/>
      </c>
      <c r="D246" s="144">
        <f ca="1">SUBTOTAL(9,D244:D245)</f>
        <v>25832.183258048688</v>
      </c>
      <c r="E246" s="143">
        <f t="shared" ca="1" si="66"/>
        <v>0</v>
      </c>
      <c r="G246" s="144">
        <f t="shared" ref="G246:Z246" ca="1" si="67">SUBTOTAL(9,G244:G245)</f>
        <v>11046.796054360495</v>
      </c>
      <c r="H246" s="144">
        <f t="shared" ca="1" si="67"/>
        <v>6345.2781791996904</v>
      </c>
      <c r="I246" s="144">
        <f t="shared" ca="1" si="67"/>
        <v>553.63091215894235</v>
      </c>
      <c r="J246" s="144">
        <f t="shared" ca="1" si="67"/>
        <v>569.71665587521738</v>
      </c>
      <c r="K246" s="144">
        <f t="shared" ca="1" si="67"/>
        <v>34.454796139295688</v>
      </c>
      <c r="L246" s="144">
        <f t="shared" ca="1" si="67"/>
        <v>6342.8423608158973</v>
      </c>
      <c r="M246" s="144">
        <f t="shared" ca="1" si="67"/>
        <v>939.46429949914454</v>
      </c>
      <c r="N246" s="144">
        <f t="shared" ca="1" si="67"/>
        <v>0</v>
      </c>
      <c r="O246" s="144">
        <f t="shared" ca="1" si="67"/>
        <v>0</v>
      </c>
      <c r="P246" s="144">
        <f t="shared" ca="1" si="67"/>
        <v>0</v>
      </c>
      <c r="Q246" s="144">
        <f t="shared" ca="1" si="67"/>
        <v>0</v>
      </c>
      <c r="R246" s="144">
        <f t="shared" ca="1" si="67"/>
        <v>0</v>
      </c>
      <c r="S246" s="144">
        <f t="shared" ca="1" si="67"/>
        <v>0</v>
      </c>
      <c r="T246" s="144">
        <f t="shared" ca="1" si="67"/>
        <v>0</v>
      </c>
      <c r="U246" s="144">
        <f t="shared" ca="1" si="67"/>
        <v>0</v>
      </c>
      <c r="V246" s="144">
        <f t="shared" ca="1" si="67"/>
        <v>0</v>
      </c>
      <c r="W246" s="144">
        <f t="shared" ca="1" si="67"/>
        <v>0</v>
      </c>
      <c r="X246" s="144">
        <f t="shared" ca="1" si="67"/>
        <v>0</v>
      </c>
      <c r="Y246" s="144">
        <f t="shared" ca="1" si="67"/>
        <v>0</v>
      </c>
      <c r="Z246" s="144">
        <f t="shared" ca="1" si="67"/>
        <v>0</v>
      </c>
    </row>
    <row r="247" spans="1:26" outlineLevel="1">
      <c r="A247" s="113" t="str">
        <f>IF(ISBLANK('Input-Accounts'!A247),"",'Input-Accounts'!A247)</f>
        <v/>
      </c>
      <c r="B247" s="133" t="str">
        <f>IF(ISBLANK('Input-Accounts'!B247),"",'Input-Accounts'!B247)</f>
        <v/>
      </c>
      <c r="C247" s="113" t="str">
        <f>IF(ISBLANK('Input-Accounts'!C247),"",'Input-Accounts'!C247)</f>
        <v/>
      </c>
      <c r="D247" s="143"/>
      <c r="E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</row>
    <row r="248" spans="1:26" outlineLevel="1">
      <c r="A248" s="113">
        <f>IF(ISBLANK('Input-Accounts'!A248),"",'Input-Accounts'!A248)</f>
        <v>212</v>
      </c>
      <c r="B248" s="81" t="str">
        <f>IF(ISBLANK('Input-Accounts'!B248),"",'Input-Accounts'!B248)</f>
        <v>Income Taxes</v>
      </c>
      <c r="C248" s="113" t="str">
        <f>IF(ISBLANK('Input-Accounts'!C248),"",'Input-Accounts'!C248)</f>
        <v/>
      </c>
      <c r="D248" s="143"/>
      <c r="E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</row>
    <row r="249" spans="1:26" outlineLevel="1">
      <c r="A249" s="113">
        <f>IF(ISBLANK('Input-Accounts'!A249),"",'Input-Accounts'!A249)</f>
        <v>213</v>
      </c>
      <c r="B249" s="17" t="str">
        <f>IF(ISBLANK('Input-Accounts'!B249),"",'Input-Accounts'!B249)</f>
        <v>Income Taxes - Federal</v>
      </c>
      <c r="C249" s="113">
        <f>IF(ISBLANK('Input-Accounts'!C249),"",'Input-Accounts'!C249)</f>
        <v>409.1</v>
      </c>
      <c r="D249" s="143">
        <f t="shared" ref="D249:D252" ca="1" si="68">INDIRECT("Classification!"&amp;$D$5&amp;ROW())</f>
        <v>-5550.5299695604626</v>
      </c>
      <c r="E249" s="143">
        <f t="shared" ca="1" si="66"/>
        <v>0</v>
      </c>
      <c r="F249" s="89" t="str" cm="1">
        <f t="array" aca="1" ref="F249" ca="1">IF(D249=0,"-",IF('Input-Accounts'!$E249&lt;&gt;0,'Input-Accounts'!$E249,INDEX('Input-Accounts'!$H249:$J249,,MATCH($F$6,'Input-Accounts'!$H$6:$J$6,0))))</f>
        <v>INT_RATEBASE</v>
      </c>
      <c r="G249" s="143">
        <f ca="1">IFERROR(INDEX(G$269:G$305,MATCH($F249,$B$269:$B$305,0))/INDEX($D$269:$D$305,MATCH($F249,$B$269:$B$305,0)),SUMIFS('Input-Ext Allocators'!D$8:D$63,'Input-Ext Allocators'!$B$8:$B$63,$F249))*$D249</f>
        <v>-558.85434578958007</v>
      </c>
      <c r="H249" s="143">
        <f ca="1">IFERROR(INDEX(H$269:H$305,MATCH($F249,$B$269:$B$305,0))/INDEX($D$269:$D$305,MATCH($F249,$B$269:$B$305,0)),SUMIFS('Input-Ext Allocators'!E$8:E$63,'Input-Ext Allocators'!$B$8:$B$63,$F249))*$D249</f>
        <v>-395.44412899354148</v>
      </c>
      <c r="I249" s="143">
        <f ca="1">IFERROR(INDEX(I$269:I$305,MATCH($F249,$B$269:$B$305,0))/INDEX($D$269:$D$305,MATCH($F249,$B$269:$B$305,0)),SUMIFS('Input-Ext Allocators'!F$8:F$63,'Input-Ext Allocators'!$B$8:$B$63,$F249))*$D249</f>
        <v>-52.37006790677858</v>
      </c>
      <c r="J249" s="143">
        <f ca="1">IFERROR(INDEX(J$269:J$305,MATCH($F249,$B$269:$B$305,0))/INDEX($D$269:$D$305,MATCH($F249,$B$269:$B$305,0)),SUMIFS('Input-Ext Allocators'!G$8:G$63,'Input-Ext Allocators'!$B$8:$B$63,$F249))*$D249</f>
        <v>-71.790412685898957</v>
      </c>
      <c r="K249" s="143">
        <f ca="1">IFERROR(INDEX(K$269:K$305,MATCH($F249,$B$269:$B$305,0))/INDEX($D$269:$D$305,MATCH($F249,$B$269:$B$305,0)),SUMIFS('Input-Ext Allocators'!H$8:H$63,'Input-Ext Allocators'!$B$8:$B$63,$F249))*$D249</f>
        <v>-9.023328937159615</v>
      </c>
      <c r="L249" s="143">
        <f ca="1">IFERROR(INDEX(L$269:L$305,MATCH($F249,$B$269:$B$305,0))/INDEX($D$269:$D$305,MATCH($F249,$B$269:$B$305,0)),SUMIFS('Input-Ext Allocators'!I$8:I$63,'Input-Ext Allocators'!$B$8:$B$63,$F249))*$D249</f>
        <v>-3677.7373445256258</v>
      </c>
      <c r="M249" s="143">
        <f ca="1">IFERROR(INDEX(M$269:M$305,MATCH($F249,$B$269:$B$305,0))/INDEX($D$269:$D$305,MATCH($F249,$B$269:$B$305,0)),SUMIFS('Input-Ext Allocators'!J$8:J$63,'Input-Ext Allocators'!$B$8:$B$63,$F249))*$D249</f>
        <v>-785.31034072187731</v>
      </c>
      <c r="N249" s="143">
        <f ca="1">IFERROR(INDEX(N$269:N$305,MATCH($F249,$B$269:$B$305,0))/INDEX($D$269:$D$305,MATCH($F249,$B$269:$B$305,0)),SUMIFS('Input-Ext Allocators'!K$8:K$63,'Input-Ext Allocators'!$B$8:$B$63,$F249))*$D249</f>
        <v>0</v>
      </c>
      <c r="O249" s="143">
        <f ca="1">IFERROR(INDEX(O$269:O$305,MATCH($F249,$B$269:$B$305,0))/INDEX($D$269:$D$305,MATCH($F249,$B$269:$B$305,0)),SUMIFS('Input-Ext Allocators'!L$8:L$63,'Input-Ext Allocators'!$B$8:$B$63,$F249))*$D249</f>
        <v>0</v>
      </c>
      <c r="P249" s="143">
        <f ca="1">IFERROR(INDEX(P$269:P$305,MATCH($F249,$B$269:$B$305,0))/INDEX($D$269:$D$305,MATCH($F249,$B$269:$B$305,0)),SUMIFS('Input-Ext Allocators'!M$8:M$63,'Input-Ext Allocators'!$B$8:$B$63,$F249))*$D249</f>
        <v>0</v>
      </c>
      <c r="Q249" s="143">
        <f ca="1">IFERROR(INDEX(Q$269:Q$305,MATCH($F249,$B$269:$B$305,0))/INDEX($D$269:$D$305,MATCH($F249,$B$269:$B$305,0)),SUMIFS('Input-Ext Allocators'!N$8:N$63,'Input-Ext Allocators'!$B$8:$B$63,$F249))*$D249</f>
        <v>0</v>
      </c>
      <c r="R249" s="143">
        <f ca="1">IFERROR(INDEX(R$269:R$305,MATCH($F249,$B$269:$B$305,0))/INDEX($D$269:$D$305,MATCH($F249,$B$269:$B$305,0)),SUMIFS('Input-Ext Allocators'!O$8:O$63,'Input-Ext Allocators'!$B$8:$B$63,$F249))*$D249</f>
        <v>0</v>
      </c>
      <c r="S249" s="143">
        <f ca="1">IFERROR(INDEX(S$269:S$305,MATCH($F249,$B$269:$B$305,0))/INDEX($D$269:$D$305,MATCH($F249,$B$269:$B$305,0)),SUMIFS('Input-Ext Allocators'!P$8:P$63,'Input-Ext Allocators'!$B$8:$B$63,$F249))*$D249</f>
        <v>0</v>
      </c>
      <c r="T249" s="143">
        <f ca="1">IFERROR(INDEX(T$269:T$305,MATCH($F249,$B$269:$B$305,0))/INDEX($D$269:$D$305,MATCH($F249,$B$269:$B$305,0)),SUMIFS('Input-Ext Allocators'!Q$8:Q$63,'Input-Ext Allocators'!$B$8:$B$63,$F249))*$D249</f>
        <v>0</v>
      </c>
      <c r="U249" s="143">
        <f ca="1">IFERROR(INDEX(U$269:U$305,MATCH($F249,$B$269:$B$305,0))/INDEX($D$269:$D$305,MATCH($F249,$B$269:$B$305,0)),SUMIFS('Input-Ext Allocators'!R$8:R$63,'Input-Ext Allocators'!$B$8:$B$63,$F249))*$D249</f>
        <v>0</v>
      </c>
      <c r="V249" s="143">
        <f ca="1">IFERROR(INDEX(V$269:V$305,MATCH($F249,$B$269:$B$305,0))/INDEX($D$269:$D$305,MATCH($F249,$B$269:$B$305,0)),SUMIFS('Input-Ext Allocators'!S$8:S$63,'Input-Ext Allocators'!$B$8:$B$63,$F249))*$D249</f>
        <v>0</v>
      </c>
      <c r="W249" s="143">
        <f ca="1">IFERROR(INDEX(W$269:W$305,MATCH($F249,$B$269:$B$305,0))/INDEX($D$269:$D$305,MATCH($F249,$B$269:$B$305,0)),SUMIFS('Input-Ext Allocators'!T$8:T$63,'Input-Ext Allocators'!$B$8:$B$63,$F249))*$D249</f>
        <v>0</v>
      </c>
      <c r="X249" s="143">
        <f ca="1">IFERROR(INDEX(X$269:X$305,MATCH($F249,$B$269:$B$305,0))/INDEX($D$269:$D$305,MATCH($F249,$B$269:$B$305,0)),SUMIFS('Input-Ext Allocators'!U$8:U$63,'Input-Ext Allocators'!$B$8:$B$63,$F249))*$D249</f>
        <v>0</v>
      </c>
      <c r="Y249" s="143">
        <f ca="1">IFERROR(INDEX(Y$269:Y$305,MATCH($F249,$B$269:$B$305,0))/INDEX($D$269:$D$305,MATCH($F249,$B$269:$B$305,0)),SUMIFS('Input-Ext Allocators'!V$8:V$63,'Input-Ext Allocators'!$B$8:$B$63,$F249))*$D249</f>
        <v>0</v>
      </c>
      <c r="Z249" s="143">
        <f ca="1">IFERROR(INDEX(Z$269:Z$305,MATCH($F249,$B$269:$B$305,0))/INDEX($D$269:$D$305,MATCH($F249,$B$269:$B$305,0)),SUMIFS('Input-Ext Allocators'!W$8:W$63,'Input-Ext Allocators'!$B$8:$B$63,$F249))*$D249</f>
        <v>0</v>
      </c>
    </row>
    <row r="250" spans="1:26" outlineLevel="1">
      <c r="A250" s="113">
        <f>IF(ISBLANK('Input-Accounts'!A250),"",'Input-Accounts'!A250)</f>
        <v>214</v>
      </c>
      <c r="B250" s="17" t="str">
        <f>IF(ISBLANK('Input-Accounts'!B250),"",'Input-Accounts'!B250)</f>
        <v>Income Taxes - Provisions for Deferred Federal Income Taxes</v>
      </c>
      <c r="C250" s="113">
        <f>IF(ISBLANK('Input-Accounts'!C250),"",'Input-Accounts'!C250)</f>
        <v>410.1</v>
      </c>
      <c r="D250" s="143">
        <f t="shared" ca="1" si="68"/>
        <v>47155.446498807825</v>
      </c>
      <c r="E250" s="143">
        <f t="shared" ca="1" si="66"/>
        <v>0</v>
      </c>
      <c r="F250" s="89" t="str" cm="1">
        <f t="array" aca="1" ref="F250" ca="1">IF(D250=0,"-",IF('Input-Accounts'!$E250&lt;&gt;0,'Input-Accounts'!$E250,INDEX('Input-Accounts'!$H250:$J250,,MATCH($F$6,'Input-Accounts'!$H$6:$J$6,0))))</f>
        <v>INT_RATEBASE</v>
      </c>
      <c r="G250" s="143">
        <f ca="1">IFERROR(INDEX(G$269:G$305,MATCH($F250,$B$269:$B$305,0))/INDEX($D$269:$D$305,MATCH($F250,$B$269:$B$305,0)),SUMIFS('Input-Ext Allocators'!D$8:D$63,'Input-Ext Allocators'!$B$8:$B$63,$F250))*$D250</f>
        <v>4747.83963838207</v>
      </c>
      <c r="H250" s="143">
        <f ca="1">IFERROR(INDEX(H$269:H$305,MATCH($F250,$B$269:$B$305,0))/INDEX($D$269:$D$305,MATCH($F250,$B$269:$B$305,0)),SUMIFS('Input-Ext Allocators'!E$8:E$63,'Input-Ext Allocators'!$B$8:$B$63,$F250))*$D250</f>
        <v>3359.561081605917</v>
      </c>
      <c r="I250" s="143">
        <f ca="1">IFERROR(INDEX(I$269:I$305,MATCH($F250,$B$269:$B$305,0))/INDEX($D$269:$D$305,MATCH($F250,$B$269:$B$305,0)),SUMIFS('Input-Ext Allocators'!F$8:F$63,'Input-Ext Allocators'!$B$8:$B$63,$F250))*$D250</f>
        <v>444.91858414604479</v>
      </c>
      <c r="J250" s="143">
        <f ca="1">IFERROR(INDEX(J$269:J$305,MATCH($F250,$B$269:$B$305,0))/INDEX($D$269:$D$305,MATCH($F250,$B$269:$B$305,0)),SUMIFS('Input-Ext Allocators'!G$8:G$63,'Input-Ext Allocators'!$B$8:$B$63,$F250))*$D250</f>
        <v>609.907339137441</v>
      </c>
      <c r="K250" s="143">
        <f ca="1">IFERROR(INDEX(K$269:K$305,MATCH($F250,$B$269:$B$305,0))/INDEX($D$269:$D$305,MATCH($F250,$B$269:$B$305,0)),SUMIFS('Input-Ext Allocators'!H$8:H$63,'Input-Ext Allocators'!$B$8:$B$63,$F250))*$D250</f>
        <v>76.659185207690939</v>
      </c>
      <c r="L250" s="143">
        <f ca="1">IFERROR(INDEX(L$269:L$305,MATCH($F250,$B$269:$B$305,0))/INDEX($D$269:$D$305,MATCH($F250,$B$269:$B$305,0)),SUMIFS('Input-Ext Allocators'!I$8:I$63,'Input-Ext Allocators'!$B$8:$B$63,$F250))*$D250</f>
        <v>31244.826626920993</v>
      </c>
      <c r="M250" s="143">
        <f ca="1">IFERROR(INDEX(M$269:M$305,MATCH($F250,$B$269:$B$305,0))/INDEX($D$269:$D$305,MATCH($F250,$B$269:$B$305,0)),SUMIFS('Input-Ext Allocators'!J$8:J$63,'Input-Ext Allocators'!$B$8:$B$63,$F250))*$D250</f>
        <v>6671.7340434076614</v>
      </c>
      <c r="N250" s="143">
        <f ca="1">IFERROR(INDEX(N$269:N$305,MATCH($F250,$B$269:$B$305,0))/INDEX($D$269:$D$305,MATCH($F250,$B$269:$B$305,0)),SUMIFS('Input-Ext Allocators'!K$8:K$63,'Input-Ext Allocators'!$B$8:$B$63,$F250))*$D250</f>
        <v>0</v>
      </c>
      <c r="O250" s="143">
        <f ca="1">IFERROR(INDEX(O$269:O$305,MATCH($F250,$B$269:$B$305,0))/INDEX($D$269:$D$305,MATCH($F250,$B$269:$B$305,0)),SUMIFS('Input-Ext Allocators'!L$8:L$63,'Input-Ext Allocators'!$B$8:$B$63,$F250))*$D250</f>
        <v>0</v>
      </c>
      <c r="P250" s="143">
        <f ca="1">IFERROR(INDEX(P$269:P$305,MATCH($F250,$B$269:$B$305,0))/INDEX($D$269:$D$305,MATCH($F250,$B$269:$B$305,0)),SUMIFS('Input-Ext Allocators'!M$8:M$63,'Input-Ext Allocators'!$B$8:$B$63,$F250))*$D250</f>
        <v>0</v>
      </c>
      <c r="Q250" s="143">
        <f ca="1">IFERROR(INDEX(Q$269:Q$305,MATCH($F250,$B$269:$B$305,0))/INDEX($D$269:$D$305,MATCH($F250,$B$269:$B$305,0)),SUMIFS('Input-Ext Allocators'!N$8:N$63,'Input-Ext Allocators'!$B$8:$B$63,$F250))*$D250</f>
        <v>0</v>
      </c>
      <c r="R250" s="143">
        <f ca="1">IFERROR(INDEX(R$269:R$305,MATCH($F250,$B$269:$B$305,0))/INDEX($D$269:$D$305,MATCH($F250,$B$269:$B$305,0)),SUMIFS('Input-Ext Allocators'!O$8:O$63,'Input-Ext Allocators'!$B$8:$B$63,$F250))*$D250</f>
        <v>0</v>
      </c>
      <c r="S250" s="143">
        <f ca="1">IFERROR(INDEX(S$269:S$305,MATCH($F250,$B$269:$B$305,0))/INDEX($D$269:$D$305,MATCH($F250,$B$269:$B$305,0)),SUMIFS('Input-Ext Allocators'!P$8:P$63,'Input-Ext Allocators'!$B$8:$B$63,$F250))*$D250</f>
        <v>0</v>
      </c>
      <c r="T250" s="143">
        <f ca="1">IFERROR(INDEX(T$269:T$305,MATCH($F250,$B$269:$B$305,0))/INDEX($D$269:$D$305,MATCH($F250,$B$269:$B$305,0)),SUMIFS('Input-Ext Allocators'!Q$8:Q$63,'Input-Ext Allocators'!$B$8:$B$63,$F250))*$D250</f>
        <v>0</v>
      </c>
      <c r="U250" s="143">
        <f ca="1">IFERROR(INDEX(U$269:U$305,MATCH($F250,$B$269:$B$305,0))/INDEX($D$269:$D$305,MATCH($F250,$B$269:$B$305,0)),SUMIFS('Input-Ext Allocators'!R$8:R$63,'Input-Ext Allocators'!$B$8:$B$63,$F250))*$D250</f>
        <v>0</v>
      </c>
      <c r="V250" s="143">
        <f ca="1">IFERROR(INDEX(V$269:V$305,MATCH($F250,$B$269:$B$305,0))/INDEX($D$269:$D$305,MATCH($F250,$B$269:$B$305,0)),SUMIFS('Input-Ext Allocators'!S$8:S$63,'Input-Ext Allocators'!$B$8:$B$63,$F250))*$D250</f>
        <v>0</v>
      </c>
      <c r="W250" s="143">
        <f ca="1">IFERROR(INDEX(W$269:W$305,MATCH($F250,$B$269:$B$305,0))/INDEX($D$269:$D$305,MATCH($F250,$B$269:$B$305,0)),SUMIFS('Input-Ext Allocators'!T$8:T$63,'Input-Ext Allocators'!$B$8:$B$63,$F250))*$D250</f>
        <v>0</v>
      </c>
      <c r="X250" s="143">
        <f ca="1">IFERROR(INDEX(X$269:X$305,MATCH($F250,$B$269:$B$305,0))/INDEX($D$269:$D$305,MATCH($F250,$B$269:$B$305,0)),SUMIFS('Input-Ext Allocators'!U$8:U$63,'Input-Ext Allocators'!$B$8:$B$63,$F250))*$D250</f>
        <v>0</v>
      </c>
      <c r="Y250" s="143">
        <f ca="1">IFERROR(INDEX(Y$269:Y$305,MATCH($F250,$B$269:$B$305,0))/INDEX($D$269:$D$305,MATCH($F250,$B$269:$B$305,0)),SUMIFS('Input-Ext Allocators'!V$8:V$63,'Input-Ext Allocators'!$B$8:$B$63,$F250))*$D250</f>
        <v>0</v>
      </c>
      <c r="Z250" s="143">
        <f ca="1">IFERROR(INDEX(Z$269:Z$305,MATCH($F250,$B$269:$B$305,0))/INDEX($D$269:$D$305,MATCH($F250,$B$269:$B$305,0)),SUMIFS('Input-Ext Allocators'!W$8:W$63,'Input-Ext Allocators'!$B$8:$B$63,$F250))*$D250</f>
        <v>0</v>
      </c>
    </row>
    <row r="251" spans="1:26" outlineLevel="1">
      <c r="A251" s="113">
        <f>IF(ISBLANK('Input-Accounts'!A251),"",'Input-Accounts'!A251)</f>
        <v>215</v>
      </c>
      <c r="B251" s="17" t="str">
        <f>IF(ISBLANK('Input-Accounts'!B251),"",'Input-Accounts'!B251)</f>
        <v>Provision for Deferred Income Tax - Credit</v>
      </c>
      <c r="C251" s="113">
        <f>IF(ISBLANK('Input-Accounts'!C251),"",'Input-Accounts'!C251)</f>
        <v>411.1</v>
      </c>
      <c r="D251" s="143">
        <f t="shared" ca="1" si="68"/>
        <v>-42265.109097826258</v>
      </c>
      <c r="E251" s="143">
        <f t="shared" ca="1" si="66"/>
        <v>0</v>
      </c>
      <c r="F251" s="89" t="str" cm="1">
        <f t="array" aca="1" ref="F251" ca="1">IF(D251=0,"-",IF('Input-Accounts'!$E251&lt;&gt;0,'Input-Accounts'!$E251,INDEX('Input-Accounts'!$H251:$J251,,MATCH($F$6,'Input-Accounts'!$H$6:$J$6,0))))</f>
        <v>INT_RATEBASE</v>
      </c>
      <c r="G251" s="143">
        <f ca="1">IFERROR(INDEX(G$269:G$305,MATCH($F251,$B$269:$B$305,0))/INDEX($D$269:$D$305,MATCH($F251,$B$269:$B$305,0)),SUMIFS('Input-Ext Allocators'!D$8:D$63,'Input-Ext Allocators'!$B$8:$B$63,$F251))*$D251</f>
        <v>-4255.4566904647045</v>
      </c>
      <c r="H251" s="143">
        <f ca="1">IFERROR(INDEX(H$269:H$305,MATCH($F251,$B$269:$B$305,0))/INDEX($D$269:$D$305,MATCH($F251,$B$269:$B$305,0)),SUMIFS('Input-Ext Allocators'!E$8:E$63,'Input-Ext Allocators'!$B$8:$B$63,$F251))*$D251</f>
        <v>-3011.1519702920232</v>
      </c>
      <c r="I251" s="143">
        <f ca="1">IFERROR(INDEX(I$269:I$305,MATCH($F251,$B$269:$B$305,0))/INDEX($D$269:$D$305,MATCH($F251,$B$269:$B$305,0)),SUMIFS('Input-Ext Allocators'!F$8:F$63,'Input-Ext Allocators'!$B$8:$B$63,$F251))*$D251</f>
        <v>-398.77753037622892</v>
      </c>
      <c r="J251" s="143">
        <f ca="1">IFERROR(INDEX(J$269:J$305,MATCH($F251,$B$269:$B$305,0))/INDEX($D$269:$D$305,MATCH($F251,$B$269:$B$305,0)),SUMIFS('Input-Ext Allocators'!G$8:G$63,'Input-Ext Allocators'!$B$8:$B$63,$F251))*$D251</f>
        <v>-546.65584025083024</v>
      </c>
      <c r="K251" s="143">
        <f ca="1">IFERROR(INDEX(K$269:K$305,MATCH($F251,$B$269:$B$305,0))/INDEX($D$269:$D$305,MATCH($F251,$B$269:$B$305,0)),SUMIFS('Input-Ext Allocators'!H$8:H$63,'Input-Ext Allocators'!$B$8:$B$63,$F251))*$D251</f>
        <v>-68.709111390461331</v>
      </c>
      <c r="L251" s="143">
        <f ca="1">IFERROR(INDEX(L$269:L$305,MATCH($F251,$B$269:$B$305,0))/INDEX($D$269:$D$305,MATCH($F251,$B$269:$B$305,0)),SUMIFS('Input-Ext Allocators'!I$8:I$63,'Input-Ext Allocators'!$B$8:$B$63,$F251))*$D251</f>
        <v>-28004.52766708229</v>
      </c>
      <c r="M251" s="143">
        <f ca="1">IFERROR(INDEX(M$269:M$305,MATCH($F251,$B$269:$B$305,0))/INDEX($D$269:$D$305,MATCH($F251,$B$269:$B$305,0)),SUMIFS('Input-Ext Allocators'!J$8:J$63,'Input-Ext Allocators'!$B$8:$B$63,$F251))*$D251</f>
        <v>-5979.8302879697112</v>
      </c>
      <c r="N251" s="143">
        <f ca="1">IFERROR(INDEX(N$269:N$305,MATCH($F251,$B$269:$B$305,0))/INDEX($D$269:$D$305,MATCH($F251,$B$269:$B$305,0)),SUMIFS('Input-Ext Allocators'!K$8:K$63,'Input-Ext Allocators'!$B$8:$B$63,$F251))*$D251</f>
        <v>0</v>
      </c>
      <c r="O251" s="143">
        <f ca="1">IFERROR(INDEX(O$269:O$305,MATCH($F251,$B$269:$B$305,0))/INDEX($D$269:$D$305,MATCH($F251,$B$269:$B$305,0)),SUMIFS('Input-Ext Allocators'!L$8:L$63,'Input-Ext Allocators'!$B$8:$B$63,$F251))*$D251</f>
        <v>0</v>
      </c>
      <c r="P251" s="143">
        <f ca="1">IFERROR(INDEX(P$269:P$305,MATCH($F251,$B$269:$B$305,0))/INDEX($D$269:$D$305,MATCH($F251,$B$269:$B$305,0)),SUMIFS('Input-Ext Allocators'!M$8:M$63,'Input-Ext Allocators'!$B$8:$B$63,$F251))*$D251</f>
        <v>0</v>
      </c>
      <c r="Q251" s="143">
        <f ca="1">IFERROR(INDEX(Q$269:Q$305,MATCH($F251,$B$269:$B$305,0))/INDEX($D$269:$D$305,MATCH($F251,$B$269:$B$305,0)),SUMIFS('Input-Ext Allocators'!N$8:N$63,'Input-Ext Allocators'!$B$8:$B$63,$F251))*$D251</f>
        <v>0</v>
      </c>
      <c r="R251" s="143">
        <f ca="1">IFERROR(INDEX(R$269:R$305,MATCH($F251,$B$269:$B$305,0))/INDEX($D$269:$D$305,MATCH($F251,$B$269:$B$305,0)),SUMIFS('Input-Ext Allocators'!O$8:O$63,'Input-Ext Allocators'!$B$8:$B$63,$F251))*$D251</f>
        <v>0</v>
      </c>
      <c r="S251" s="143">
        <f ca="1">IFERROR(INDEX(S$269:S$305,MATCH($F251,$B$269:$B$305,0))/INDEX($D$269:$D$305,MATCH($F251,$B$269:$B$305,0)),SUMIFS('Input-Ext Allocators'!P$8:P$63,'Input-Ext Allocators'!$B$8:$B$63,$F251))*$D251</f>
        <v>0</v>
      </c>
      <c r="T251" s="143">
        <f ca="1">IFERROR(INDEX(T$269:T$305,MATCH($F251,$B$269:$B$305,0))/INDEX($D$269:$D$305,MATCH($F251,$B$269:$B$305,0)),SUMIFS('Input-Ext Allocators'!Q$8:Q$63,'Input-Ext Allocators'!$B$8:$B$63,$F251))*$D251</f>
        <v>0</v>
      </c>
      <c r="U251" s="143">
        <f ca="1">IFERROR(INDEX(U$269:U$305,MATCH($F251,$B$269:$B$305,0))/INDEX($D$269:$D$305,MATCH($F251,$B$269:$B$305,0)),SUMIFS('Input-Ext Allocators'!R$8:R$63,'Input-Ext Allocators'!$B$8:$B$63,$F251))*$D251</f>
        <v>0</v>
      </c>
      <c r="V251" s="143">
        <f ca="1">IFERROR(INDEX(V$269:V$305,MATCH($F251,$B$269:$B$305,0))/INDEX($D$269:$D$305,MATCH($F251,$B$269:$B$305,0)),SUMIFS('Input-Ext Allocators'!S$8:S$63,'Input-Ext Allocators'!$B$8:$B$63,$F251))*$D251</f>
        <v>0</v>
      </c>
      <c r="W251" s="143">
        <f ca="1">IFERROR(INDEX(W$269:W$305,MATCH($F251,$B$269:$B$305,0))/INDEX($D$269:$D$305,MATCH($F251,$B$269:$B$305,0)),SUMIFS('Input-Ext Allocators'!T$8:T$63,'Input-Ext Allocators'!$B$8:$B$63,$F251))*$D251</f>
        <v>0</v>
      </c>
      <c r="X251" s="143">
        <f ca="1">IFERROR(INDEX(X$269:X$305,MATCH($F251,$B$269:$B$305,0))/INDEX($D$269:$D$305,MATCH($F251,$B$269:$B$305,0)),SUMIFS('Input-Ext Allocators'!U$8:U$63,'Input-Ext Allocators'!$B$8:$B$63,$F251))*$D251</f>
        <v>0</v>
      </c>
      <c r="Y251" s="143">
        <f ca="1">IFERROR(INDEX(Y$269:Y$305,MATCH($F251,$B$269:$B$305,0))/INDEX($D$269:$D$305,MATCH($F251,$B$269:$B$305,0)),SUMIFS('Input-Ext Allocators'!V$8:V$63,'Input-Ext Allocators'!$B$8:$B$63,$F251))*$D251</f>
        <v>0</v>
      </c>
      <c r="Z251" s="143">
        <f ca="1">IFERROR(INDEX(Z$269:Z$305,MATCH($F251,$B$269:$B$305,0))/INDEX($D$269:$D$305,MATCH($F251,$B$269:$B$305,0)),SUMIFS('Input-Ext Allocators'!W$8:W$63,'Input-Ext Allocators'!$B$8:$B$63,$F251))*$D251</f>
        <v>0</v>
      </c>
    </row>
    <row r="252" spans="1:26" outlineLevel="1">
      <c r="A252" s="113">
        <f>IF(ISBLANK('Input-Accounts'!A252),"",'Input-Accounts'!A252)</f>
        <v>216</v>
      </c>
      <c r="B252" s="17" t="str">
        <f>IF(ISBLANK('Input-Accounts'!B252),"",'Input-Accounts'!B252)</f>
        <v>Investment Tax Credit Adjustments</v>
      </c>
      <c r="C252" s="113">
        <f>IF(ISBLANK('Input-Accounts'!C252),"",'Input-Accounts'!C252)</f>
        <v>411.4</v>
      </c>
      <c r="D252" s="143">
        <f t="shared" ca="1" si="68"/>
        <v>-36.237637779756582</v>
      </c>
      <c r="E252" s="143">
        <f t="shared" ca="1" si="66"/>
        <v>0</v>
      </c>
      <c r="F252" s="89" t="str" cm="1">
        <f t="array" aca="1" ref="F252" ca="1">IF(D252=0,"-",IF('Input-Accounts'!$E252&lt;&gt;0,'Input-Accounts'!$E252,INDEX('Input-Accounts'!$H252:$J252,,MATCH($F$6,'Input-Accounts'!$H$6:$J$6,0))))</f>
        <v>INT_RATEBASE</v>
      </c>
      <c r="G252" s="143">
        <f ca="1">IFERROR(INDEX(G$269:G$305,MATCH($F252,$B$269:$B$305,0))/INDEX($D$269:$D$305,MATCH($F252,$B$269:$B$305,0)),SUMIFS('Input-Ext Allocators'!D$8:D$63,'Input-Ext Allocators'!$B$8:$B$63,$F252))*$D252</f>
        <v>-3.6485815706656428</v>
      </c>
      <c r="H252" s="143">
        <f ca="1">IFERROR(INDEX(H$269:H$305,MATCH($F252,$B$269:$B$305,0))/INDEX($D$269:$D$305,MATCH($F252,$B$269:$B$305,0)),SUMIFS('Input-Ext Allocators'!E$8:E$63,'Input-Ext Allocators'!$B$8:$B$63,$F252))*$D252</f>
        <v>-2.5817284452450333</v>
      </c>
      <c r="I252" s="143">
        <f ca="1">IFERROR(INDEX(I$269:I$305,MATCH($F252,$B$269:$B$305,0))/INDEX($D$269:$D$305,MATCH($F252,$B$269:$B$305,0)),SUMIFS('Input-Ext Allocators'!F$8:F$63,'Input-Ext Allocators'!$B$8:$B$63,$F252))*$D252</f>
        <v>-0.34190745058843064</v>
      </c>
      <c r="J252" s="143">
        <f ca="1">IFERROR(INDEX(J$269:J$305,MATCH($F252,$B$269:$B$305,0))/INDEX($D$269:$D$305,MATCH($F252,$B$269:$B$305,0)),SUMIFS('Input-Ext Allocators'!G$8:G$63,'Input-Ext Allocators'!$B$8:$B$63,$F252))*$D252</f>
        <v>-0.46869668035985007</v>
      </c>
      <c r="K252" s="143">
        <f ca="1">IFERROR(INDEX(K$269:K$305,MATCH($F252,$B$269:$B$305,0))/INDEX($D$269:$D$305,MATCH($F252,$B$269:$B$305,0)),SUMIFS('Input-Ext Allocators'!H$8:H$63,'Input-Ext Allocators'!$B$8:$B$63,$F252))*$D252</f>
        <v>-5.8910433307376484E-2</v>
      </c>
      <c r="L252" s="143">
        <f ca="1">IFERROR(INDEX(L$269:L$305,MATCH($F252,$B$269:$B$305,0))/INDEX($D$269:$D$305,MATCH($F252,$B$269:$B$305,0)),SUMIFS('Input-Ext Allocators'!I$8:I$63,'Input-Ext Allocators'!$B$8:$B$63,$F252))*$D252</f>
        <v>-24.010772749787908</v>
      </c>
      <c r="M252" s="143">
        <f ca="1">IFERROR(INDEX(M$269:M$305,MATCH($F252,$B$269:$B$305,0))/INDEX($D$269:$D$305,MATCH($F252,$B$269:$B$305,0)),SUMIFS('Input-Ext Allocators'!J$8:J$63,'Input-Ext Allocators'!$B$8:$B$63,$F252))*$D252</f>
        <v>-5.127040449802335</v>
      </c>
      <c r="N252" s="143">
        <f ca="1">IFERROR(INDEX(N$269:N$305,MATCH($F252,$B$269:$B$305,0))/INDEX($D$269:$D$305,MATCH($F252,$B$269:$B$305,0)),SUMIFS('Input-Ext Allocators'!K$8:K$63,'Input-Ext Allocators'!$B$8:$B$63,$F252))*$D252</f>
        <v>0</v>
      </c>
      <c r="O252" s="143">
        <f ca="1">IFERROR(INDEX(O$269:O$305,MATCH($F252,$B$269:$B$305,0))/INDEX($D$269:$D$305,MATCH($F252,$B$269:$B$305,0)),SUMIFS('Input-Ext Allocators'!L$8:L$63,'Input-Ext Allocators'!$B$8:$B$63,$F252))*$D252</f>
        <v>0</v>
      </c>
      <c r="P252" s="143">
        <f ca="1">IFERROR(INDEX(P$269:P$305,MATCH($F252,$B$269:$B$305,0))/INDEX($D$269:$D$305,MATCH($F252,$B$269:$B$305,0)),SUMIFS('Input-Ext Allocators'!M$8:M$63,'Input-Ext Allocators'!$B$8:$B$63,$F252))*$D252</f>
        <v>0</v>
      </c>
      <c r="Q252" s="143">
        <f ca="1">IFERROR(INDEX(Q$269:Q$305,MATCH($F252,$B$269:$B$305,0))/INDEX($D$269:$D$305,MATCH($F252,$B$269:$B$305,0)),SUMIFS('Input-Ext Allocators'!N$8:N$63,'Input-Ext Allocators'!$B$8:$B$63,$F252))*$D252</f>
        <v>0</v>
      </c>
      <c r="R252" s="143">
        <f ca="1">IFERROR(INDEX(R$269:R$305,MATCH($F252,$B$269:$B$305,0))/INDEX($D$269:$D$305,MATCH($F252,$B$269:$B$305,0)),SUMIFS('Input-Ext Allocators'!O$8:O$63,'Input-Ext Allocators'!$B$8:$B$63,$F252))*$D252</f>
        <v>0</v>
      </c>
      <c r="S252" s="143">
        <f ca="1">IFERROR(INDEX(S$269:S$305,MATCH($F252,$B$269:$B$305,0))/INDEX($D$269:$D$305,MATCH($F252,$B$269:$B$305,0)),SUMIFS('Input-Ext Allocators'!P$8:P$63,'Input-Ext Allocators'!$B$8:$B$63,$F252))*$D252</f>
        <v>0</v>
      </c>
      <c r="T252" s="143">
        <f ca="1">IFERROR(INDEX(T$269:T$305,MATCH($F252,$B$269:$B$305,0))/INDEX($D$269:$D$305,MATCH($F252,$B$269:$B$305,0)),SUMIFS('Input-Ext Allocators'!Q$8:Q$63,'Input-Ext Allocators'!$B$8:$B$63,$F252))*$D252</f>
        <v>0</v>
      </c>
      <c r="U252" s="143">
        <f ca="1">IFERROR(INDEX(U$269:U$305,MATCH($F252,$B$269:$B$305,0))/INDEX($D$269:$D$305,MATCH($F252,$B$269:$B$305,0)),SUMIFS('Input-Ext Allocators'!R$8:R$63,'Input-Ext Allocators'!$B$8:$B$63,$F252))*$D252</f>
        <v>0</v>
      </c>
      <c r="V252" s="143">
        <f ca="1">IFERROR(INDEX(V$269:V$305,MATCH($F252,$B$269:$B$305,0))/INDEX($D$269:$D$305,MATCH($F252,$B$269:$B$305,0)),SUMIFS('Input-Ext Allocators'!S$8:S$63,'Input-Ext Allocators'!$B$8:$B$63,$F252))*$D252</f>
        <v>0</v>
      </c>
      <c r="W252" s="143">
        <f ca="1">IFERROR(INDEX(W$269:W$305,MATCH($F252,$B$269:$B$305,0))/INDEX($D$269:$D$305,MATCH($F252,$B$269:$B$305,0)),SUMIFS('Input-Ext Allocators'!T$8:T$63,'Input-Ext Allocators'!$B$8:$B$63,$F252))*$D252</f>
        <v>0</v>
      </c>
      <c r="X252" s="143">
        <f ca="1">IFERROR(INDEX(X$269:X$305,MATCH($F252,$B$269:$B$305,0))/INDEX($D$269:$D$305,MATCH($F252,$B$269:$B$305,0)),SUMIFS('Input-Ext Allocators'!U$8:U$63,'Input-Ext Allocators'!$B$8:$B$63,$F252))*$D252</f>
        <v>0</v>
      </c>
      <c r="Y252" s="143">
        <f ca="1">IFERROR(INDEX(Y$269:Y$305,MATCH($F252,$B$269:$B$305,0))/INDEX($D$269:$D$305,MATCH($F252,$B$269:$B$305,0)),SUMIFS('Input-Ext Allocators'!V$8:V$63,'Input-Ext Allocators'!$B$8:$B$63,$F252))*$D252</f>
        <v>0</v>
      </c>
      <c r="Z252" s="143">
        <f ca="1">IFERROR(INDEX(Z$269:Z$305,MATCH($F252,$B$269:$B$305,0))/INDEX($D$269:$D$305,MATCH($F252,$B$269:$B$305,0)),SUMIFS('Input-Ext Allocators'!W$8:W$63,'Input-Ext Allocators'!$B$8:$B$63,$F252))*$D252</f>
        <v>0</v>
      </c>
    </row>
    <row r="253" spans="1:26" outlineLevel="1">
      <c r="A253" s="113">
        <f>IF(ISBLANK('Input-Accounts'!A253),"",'Input-Accounts'!A253)</f>
        <v>217</v>
      </c>
      <c r="B253" s="79" t="str">
        <f>IF(ISBLANK('Input-Accounts'!B253),"",'Input-Accounts'!B253)</f>
        <v>Subtotal - Income Taxes</v>
      </c>
      <c r="C253" s="113" t="str">
        <f>IF(ISBLANK('Input-Accounts'!C253),"",'Input-Accounts'!C253)</f>
        <v/>
      </c>
      <c r="D253" s="144">
        <f ca="1">SUBTOTAL(9,D249:D252)</f>
        <v>-696.43020635865219</v>
      </c>
      <c r="E253" s="143">
        <f t="shared" ca="1" si="66"/>
        <v>0</v>
      </c>
      <c r="G253" s="144">
        <f t="shared" ref="G253:Z253" ca="1" si="69">SUBTOTAL(9,G249:G252)</f>
        <v>-70.119979442880407</v>
      </c>
      <c r="H253" s="144">
        <f t="shared" ca="1" si="69"/>
        <v>-49.616746124892842</v>
      </c>
      <c r="I253" s="144">
        <f t="shared" ca="1" si="69"/>
        <v>-6.57092158755112</v>
      </c>
      <c r="J253" s="144">
        <f t="shared" ca="1" si="69"/>
        <v>-9.0076104796481022</v>
      </c>
      <c r="K253" s="144">
        <f t="shared" ca="1" si="69"/>
        <v>-1.1321655532373869</v>
      </c>
      <c r="L253" s="144">
        <f t="shared" ca="1" si="69"/>
        <v>-461.44915743671203</v>
      </c>
      <c r="M253" s="144">
        <f t="shared" ca="1" si="69"/>
        <v>-98.533625733729025</v>
      </c>
      <c r="N253" s="144">
        <f t="shared" ca="1" si="69"/>
        <v>0</v>
      </c>
      <c r="O253" s="144">
        <f t="shared" ca="1" si="69"/>
        <v>0</v>
      </c>
      <c r="P253" s="144">
        <f t="shared" ca="1" si="69"/>
        <v>0</v>
      </c>
      <c r="Q253" s="144">
        <f t="shared" ca="1" si="69"/>
        <v>0</v>
      </c>
      <c r="R253" s="144">
        <f t="shared" ca="1" si="69"/>
        <v>0</v>
      </c>
      <c r="S253" s="144">
        <f t="shared" ca="1" si="69"/>
        <v>0</v>
      </c>
      <c r="T253" s="144">
        <f t="shared" ca="1" si="69"/>
        <v>0</v>
      </c>
      <c r="U253" s="144">
        <f t="shared" ca="1" si="69"/>
        <v>0</v>
      </c>
      <c r="V253" s="144">
        <f t="shared" ca="1" si="69"/>
        <v>0</v>
      </c>
      <c r="W253" s="144">
        <f t="shared" ca="1" si="69"/>
        <v>0</v>
      </c>
      <c r="X253" s="144">
        <f t="shared" ca="1" si="69"/>
        <v>0</v>
      </c>
      <c r="Y253" s="144">
        <f t="shared" ca="1" si="69"/>
        <v>0</v>
      </c>
      <c r="Z253" s="144">
        <f t="shared" ca="1" si="69"/>
        <v>0</v>
      </c>
    </row>
    <row r="254" spans="1:26" outlineLevel="1">
      <c r="A254" s="113" t="str">
        <f>IF(ISBLANK('Input-Accounts'!A254),"",'Input-Accounts'!A254)</f>
        <v/>
      </c>
      <c r="B254" s="79" t="str">
        <f>IF(ISBLANK('Input-Accounts'!B254),"",'Input-Accounts'!B254)</f>
        <v/>
      </c>
      <c r="C254" s="113" t="str">
        <f>IF(ISBLANK('Input-Accounts'!C254),"",'Input-Accounts'!C254)</f>
        <v/>
      </c>
      <c r="D254" s="143"/>
      <c r="E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</row>
    <row r="255" spans="1:26">
      <c r="A255" s="113">
        <f>IF(ISBLANK('Input-Accounts'!A255),"",'Input-Accounts'!A255)</f>
        <v>218</v>
      </c>
      <c r="B255" s="127" t="str">
        <f>IF(ISBLANK('Input-Accounts'!B255),"",'Input-Accounts'!B255)</f>
        <v>Total Taxes</v>
      </c>
      <c r="C255" s="113" t="str">
        <f>IF(ISBLANK('Input-Accounts'!C255),"",'Input-Accounts'!C255)</f>
        <v/>
      </c>
      <c r="D255" s="143">
        <f ca="1">SUBTOTAL(9,D244:D253)</f>
        <v>25135.753051690044</v>
      </c>
      <c r="E255" s="143">
        <f t="shared" ca="1" si="66"/>
        <v>0</v>
      </c>
      <c r="F255" s="89"/>
      <c r="G255" s="143">
        <f t="shared" ref="G255:Z255" ca="1" si="70">SUBTOTAL(9,G244:G253)</f>
        <v>10976.676074917617</v>
      </c>
      <c r="H255" s="143">
        <f t="shared" ca="1" si="70"/>
        <v>6295.6614330747989</v>
      </c>
      <c r="I255" s="143">
        <f t="shared" ca="1" si="70"/>
        <v>547.05999057139115</v>
      </c>
      <c r="J255" s="143">
        <f t="shared" ca="1" si="70"/>
        <v>560.70904539556932</v>
      </c>
      <c r="K255" s="143">
        <f t="shared" ca="1" si="70"/>
        <v>33.32263058605831</v>
      </c>
      <c r="L255" s="143">
        <f t="shared" ca="1" si="70"/>
        <v>5881.3932033791834</v>
      </c>
      <c r="M255" s="143">
        <f t="shared" ca="1" si="70"/>
        <v>840.93067376541558</v>
      </c>
      <c r="N255" s="143">
        <f t="shared" ca="1" si="70"/>
        <v>0</v>
      </c>
      <c r="O255" s="143">
        <f t="shared" ca="1" si="70"/>
        <v>0</v>
      </c>
      <c r="P255" s="143">
        <f t="shared" ca="1" si="70"/>
        <v>0</v>
      </c>
      <c r="Q255" s="143">
        <f t="shared" ca="1" si="70"/>
        <v>0</v>
      </c>
      <c r="R255" s="143">
        <f t="shared" ca="1" si="70"/>
        <v>0</v>
      </c>
      <c r="S255" s="143">
        <f t="shared" ca="1" si="70"/>
        <v>0</v>
      </c>
      <c r="T255" s="143">
        <f t="shared" ca="1" si="70"/>
        <v>0</v>
      </c>
      <c r="U255" s="143">
        <f t="shared" ca="1" si="70"/>
        <v>0</v>
      </c>
      <c r="V255" s="143">
        <f t="shared" ca="1" si="70"/>
        <v>0</v>
      </c>
      <c r="W255" s="143">
        <f t="shared" ca="1" si="70"/>
        <v>0</v>
      </c>
      <c r="X255" s="143">
        <f t="shared" ca="1" si="70"/>
        <v>0</v>
      </c>
      <c r="Y255" s="143">
        <f t="shared" ca="1" si="70"/>
        <v>0</v>
      </c>
      <c r="Z255" s="143">
        <f t="shared" ca="1" si="70"/>
        <v>0</v>
      </c>
    </row>
    <row r="256" spans="1:26">
      <c r="A256" s="113" t="str">
        <f>IF(ISBLANK('Input-Accounts'!A256),"",'Input-Accounts'!A256)</f>
        <v/>
      </c>
      <c r="B256" s="79" t="str">
        <f>IF(ISBLANK('Input-Accounts'!B256),"",'Input-Accounts'!B256)</f>
        <v/>
      </c>
      <c r="C256" s="113" t="str">
        <f>IF(ISBLANK('Input-Accounts'!C256),"",'Input-Accounts'!C256)</f>
        <v/>
      </c>
      <c r="D256" s="144"/>
      <c r="E256" s="143"/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</row>
    <row r="257" spans="1:26">
      <c r="A257" s="113">
        <f>IF(ISBLANK('Input-Accounts'!A257),"",'Input-Accounts'!A257)</f>
        <v>219</v>
      </c>
      <c r="B257" s="81" t="str">
        <f>IF(ISBLANK('Input-Accounts'!B257),"",'Input-Accounts'!B257)</f>
        <v>REVENUE REQUIREMENT AT EQUAL RATES OF RETURN</v>
      </c>
      <c r="C257" s="113" t="str">
        <f>IF(ISBLANK('Input-Accounts'!C257),"",'Input-Accounts'!C257)</f>
        <v/>
      </c>
      <c r="D257" s="143"/>
      <c r="E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</row>
    <row r="258" spans="1:26">
      <c r="A258" s="113">
        <f>IF(ISBLANK('Input-Accounts'!A258),"",'Input-Accounts'!A258)</f>
        <v>220</v>
      </c>
      <c r="B258" s="81" t="str">
        <f>IF(ISBLANK('Input-Accounts'!B258),"",'Input-Accounts'!B258)</f>
        <v>Test Year Expenses at Current Rates</v>
      </c>
      <c r="C258" s="113" t="str">
        <f>IF(ISBLANK('Input-Accounts'!C258),"",'Input-Accounts'!C258)</f>
        <v/>
      </c>
      <c r="D258" s="143">
        <f ca="1">SUBTOTAL(9,D119:D255)</f>
        <v>109954.90431151621</v>
      </c>
      <c r="E258" s="143">
        <f t="shared" ca="1" si="66"/>
        <v>0</v>
      </c>
      <c r="F258" s="89"/>
      <c r="G258" s="143">
        <f t="shared" ref="G258:Z258" ca="1" si="71">SUBTOTAL(9,G119:G255)</f>
        <v>19516.680641633116</v>
      </c>
      <c r="H258" s="143">
        <f t="shared" ca="1" si="71"/>
        <v>12338.550233938166</v>
      </c>
      <c r="I258" s="143">
        <f t="shared" ca="1" si="71"/>
        <v>1347.3411773468181</v>
      </c>
      <c r="J258" s="143">
        <f t="shared" ca="1" si="71"/>
        <v>1657.7577787605389</v>
      </c>
      <c r="K258" s="143">
        <f t="shared" ca="1" si="71"/>
        <v>171.21056312319493</v>
      </c>
      <c r="L258" s="143">
        <f t="shared" ca="1" si="71"/>
        <v>62081.893305161859</v>
      </c>
      <c r="M258" s="143">
        <f t="shared" ca="1" si="71"/>
        <v>12841.470611552519</v>
      </c>
      <c r="N258" s="143">
        <f t="shared" ca="1" si="71"/>
        <v>0</v>
      </c>
      <c r="O258" s="143">
        <f t="shared" ca="1" si="71"/>
        <v>0</v>
      </c>
      <c r="P258" s="143">
        <f t="shared" ca="1" si="71"/>
        <v>0</v>
      </c>
      <c r="Q258" s="143">
        <f t="shared" ca="1" si="71"/>
        <v>0</v>
      </c>
      <c r="R258" s="143">
        <f t="shared" ca="1" si="71"/>
        <v>0</v>
      </c>
      <c r="S258" s="143">
        <f t="shared" ca="1" si="71"/>
        <v>0</v>
      </c>
      <c r="T258" s="143">
        <f t="shared" ca="1" si="71"/>
        <v>0</v>
      </c>
      <c r="U258" s="143">
        <f t="shared" ca="1" si="71"/>
        <v>0</v>
      </c>
      <c r="V258" s="143">
        <f t="shared" ca="1" si="71"/>
        <v>0</v>
      </c>
      <c r="W258" s="143">
        <f t="shared" ca="1" si="71"/>
        <v>0</v>
      </c>
      <c r="X258" s="143">
        <f t="shared" ca="1" si="71"/>
        <v>0</v>
      </c>
      <c r="Y258" s="143">
        <f t="shared" ca="1" si="71"/>
        <v>0</v>
      </c>
      <c r="Z258" s="143">
        <f t="shared" ca="1" si="71"/>
        <v>0</v>
      </c>
    </row>
    <row r="259" spans="1:26">
      <c r="A259" s="113">
        <f>IF(ISBLANK('Input-Accounts'!A259),"",'Input-Accounts'!A259)</f>
        <v>221</v>
      </c>
      <c r="B259" s="81" t="str">
        <f>IF(ISBLANK('Input-Accounts'!B259),"",'Input-Accounts'!B259)</f>
        <v>Return on Rate Base</v>
      </c>
      <c r="C259" s="113" t="str">
        <f>IF(ISBLANK('Input-Accounts'!C259),"",'Input-Accounts'!C259)</f>
        <v/>
      </c>
      <c r="D259" s="143">
        <f t="shared" ref="D259:D262" ca="1" si="72">INDIRECT("Classification!"&amp;$D$5&amp;ROW())</f>
        <v>53295.796373119556</v>
      </c>
      <c r="E259" s="143">
        <f t="shared" ca="1" si="66"/>
        <v>0</v>
      </c>
      <c r="F259" s="89" t="str" cm="1">
        <f t="array" aca="1" ref="F259" ca="1">IF(D259=0,"-",IF('Input-Accounts'!$E259&lt;&gt;0,'Input-Accounts'!$E259,INDEX('Input-Accounts'!$H259:$J259,,MATCH($F$6,'Input-Accounts'!$H$6:$J$6,0))))</f>
        <v>INT_RATEBASE</v>
      </c>
      <c r="G259" s="143">
        <f ca="1">IFERROR(INDEX(G$269:G$305,MATCH($F259,$B$269:$B$305,0))/INDEX($D$269:$D$305,MATCH($F259,$B$269:$B$305,0)),SUMIFS('Input-Ext Allocators'!D$8:D$63,'Input-Ext Allocators'!$B$8:$B$63,$F259))*$D259</f>
        <v>5366.0799200752708</v>
      </c>
      <c r="H259" s="143">
        <f ca="1">IFERROR(INDEX(H$269:H$305,MATCH($F259,$B$269:$B$305,0))/INDEX($D$269:$D$305,MATCH($F259,$B$269:$B$305,0)),SUMIFS('Input-Ext Allocators'!E$8:E$63,'Input-Ext Allocators'!$B$8:$B$63,$F259))*$D259</f>
        <v>3797.026570681564</v>
      </c>
      <c r="I259" s="143">
        <f ca="1">IFERROR(INDEX(I$269:I$305,MATCH($F259,$B$269:$B$305,0))/INDEX($D$269:$D$305,MATCH($F259,$B$269:$B$305,0)),SUMIFS('Input-Ext Allocators'!F$8:F$63,'Input-Ext Allocators'!$B$8:$B$63,$F259))*$D259</f>
        <v>502.85368974003353</v>
      </c>
      <c r="J259" s="143">
        <f ca="1">IFERROR(INDEX(J$269:J$305,MATCH($F259,$B$269:$B$305,0))/INDEX($D$269:$D$305,MATCH($F259,$B$269:$B$305,0)),SUMIFS('Input-Ext Allocators'!G$8:G$63,'Input-Ext Allocators'!$B$8:$B$63,$F259))*$D259</f>
        <v>689.32646738827987</v>
      </c>
      <c r="K259" s="143">
        <f ca="1">IFERROR(INDEX(K$269:K$305,MATCH($F259,$B$269:$B$305,0))/INDEX($D$269:$D$305,MATCH($F259,$B$269:$B$305,0)),SUMIFS('Input-Ext Allocators'!H$8:H$63,'Input-Ext Allocators'!$B$8:$B$63,$F259))*$D259</f>
        <v>86.641366550556299</v>
      </c>
      <c r="L259" s="143">
        <f ca="1">IFERROR(INDEX(L$269:L$305,MATCH($F259,$B$269:$B$305,0))/INDEX($D$269:$D$305,MATCH($F259,$B$269:$B$305,0)),SUMIFS('Input-Ext Allocators'!I$8:I$63,'Input-Ext Allocators'!$B$8:$B$63,$F259))*$D259</f>
        <v>35313.373984570477</v>
      </c>
      <c r="M259" s="143">
        <f ca="1">IFERROR(INDEX(M$269:M$305,MATCH($F259,$B$269:$B$305,0))/INDEX($D$269:$D$305,MATCH($F259,$B$269:$B$305,0)),SUMIFS('Input-Ext Allocators'!J$8:J$63,'Input-Ext Allocators'!$B$8:$B$63,$F259))*$D259</f>
        <v>7540.4943741133675</v>
      </c>
      <c r="N259" s="143">
        <f ca="1">IFERROR(INDEX(N$269:N$305,MATCH($F259,$B$269:$B$305,0))/INDEX($D$269:$D$305,MATCH($F259,$B$269:$B$305,0)),SUMIFS('Input-Ext Allocators'!K$8:K$63,'Input-Ext Allocators'!$B$8:$B$63,$F259))*$D259</f>
        <v>0</v>
      </c>
      <c r="O259" s="143">
        <f ca="1">IFERROR(INDEX(O$269:O$305,MATCH($F259,$B$269:$B$305,0))/INDEX($D$269:$D$305,MATCH($F259,$B$269:$B$305,0)),SUMIFS('Input-Ext Allocators'!L$8:L$63,'Input-Ext Allocators'!$B$8:$B$63,$F259))*$D259</f>
        <v>0</v>
      </c>
      <c r="P259" s="143">
        <f ca="1">IFERROR(INDEX(P$269:P$305,MATCH($F259,$B$269:$B$305,0))/INDEX($D$269:$D$305,MATCH($F259,$B$269:$B$305,0)),SUMIFS('Input-Ext Allocators'!M$8:M$63,'Input-Ext Allocators'!$B$8:$B$63,$F259))*$D259</f>
        <v>0</v>
      </c>
      <c r="Q259" s="143">
        <f ca="1">IFERROR(INDEX(Q$269:Q$305,MATCH($F259,$B$269:$B$305,0))/INDEX($D$269:$D$305,MATCH($F259,$B$269:$B$305,0)),SUMIFS('Input-Ext Allocators'!N$8:N$63,'Input-Ext Allocators'!$B$8:$B$63,$F259))*$D259</f>
        <v>0</v>
      </c>
      <c r="R259" s="143">
        <f ca="1">IFERROR(INDEX(R$269:R$305,MATCH($F259,$B$269:$B$305,0))/INDEX($D$269:$D$305,MATCH($F259,$B$269:$B$305,0)),SUMIFS('Input-Ext Allocators'!O$8:O$63,'Input-Ext Allocators'!$B$8:$B$63,$F259))*$D259</f>
        <v>0</v>
      </c>
      <c r="S259" s="143">
        <f ca="1">IFERROR(INDEX(S$269:S$305,MATCH($F259,$B$269:$B$305,0))/INDEX($D$269:$D$305,MATCH($F259,$B$269:$B$305,0)),SUMIFS('Input-Ext Allocators'!P$8:P$63,'Input-Ext Allocators'!$B$8:$B$63,$F259))*$D259</f>
        <v>0</v>
      </c>
      <c r="T259" s="143">
        <f ca="1">IFERROR(INDEX(T$269:T$305,MATCH($F259,$B$269:$B$305,0))/INDEX($D$269:$D$305,MATCH($F259,$B$269:$B$305,0)),SUMIFS('Input-Ext Allocators'!Q$8:Q$63,'Input-Ext Allocators'!$B$8:$B$63,$F259))*$D259</f>
        <v>0</v>
      </c>
      <c r="U259" s="143">
        <f ca="1">IFERROR(INDEX(U$269:U$305,MATCH($F259,$B$269:$B$305,0))/INDEX($D$269:$D$305,MATCH($F259,$B$269:$B$305,0)),SUMIFS('Input-Ext Allocators'!R$8:R$63,'Input-Ext Allocators'!$B$8:$B$63,$F259))*$D259</f>
        <v>0</v>
      </c>
      <c r="V259" s="143">
        <f ca="1">IFERROR(INDEX(V$269:V$305,MATCH($F259,$B$269:$B$305,0))/INDEX($D$269:$D$305,MATCH($F259,$B$269:$B$305,0)),SUMIFS('Input-Ext Allocators'!S$8:S$63,'Input-Ext Allocators'!$B$8:$B$63,$F259))*$D259</f>
        <v>0</v>
      </c>
      <c r="W259" s="143">
        <f ca="1">IFERROR(INDEX(W$269:W$305,MATCH($F259,$B$269:$B$305,0))/INDEX($D$269:$D$305,MATCH($F259,$B$269:$B$305,0)),SUMIFS('Input-Ext Allocators'!T$8:T$63,'Input-Ext Allocators'!$B$8:$B$63,$F259))*$D259</f>
        <v>0</v>
      </c>
      <c r="X259" s="143">
        <f ca="1">IFERROR(INDEX(X$269:X$305,MATCH($F259,$B$269:$B$305,0))/INDEX($D$269:$D$305,MATCH($F259,$B$269:$B$305,0)),SUMIFS('Input-Ext Allocators'!U$8:U$63,'Input-Ext Allocators'!$B$8:$B$63,$F259))*$D259</f>
        <v>0</v>
      </c>
      <c r="Y259" s="143">
        <f ca="1">IFERROR(INDEX(Y$269:Y$305,MATCH($F259,$B$269:$B$305,0))/INDEX($D$269:$D$305,MATCH($F259,$B$269:$B$305,0)),SUMIFS('Input-Ext Allocators'!V$8:V$63,'Input-Ext Allocators'!$B$8:$B$63,$F259))*$D259</f>
        <v>0</v>
      </c>
      <c r="Z259" s="143">
        <f ca="1">IFERROR(INDEX(Z$269:Z$305,MATCH($F259,$B$269:$B$305,0))/INDEX($D$269:$D$305,MATCH($F259,$B$269:$B$305,0)),SUMIFS('Input-Ext Allocators'!W$8:W$63,'Input-Ext Allocators'!$B$8:$B$63,$F259))*$D259</f>
        <v>0</v>
      </c>
    </row>
    <row r="260" spans="1:26">
      <c r="A260" s="113">
        <f>IF(ISBLANK('Input-Accounts'!A260),"",'Input-Accounts'!A260)</f>
        <v>222</v>
      </c>
      <c r="B260" s="81" t="str">
        <f>IF(ISBLANK('Input-Accounts'!B260),"",'Input-Accounts'!B260)</f>
        <v>Gross Up Items</v>
      </c>
      <c r="C260" s="113" t="str">
        <f>IF(ISBLANK('Input-Accounts'!C260),"",'Input-Accounts'!C260)</f>
        <v/>
      </c>
      <c r="D260" s="143">
        <f t="shared" ca="1" si="72"/>
        <v>0</v>
      </c>
      <c r="E260" s="143">
        <f t="shared" ca="1" si="66"/>
        <v>0</v>
      </c>
      <c r="F260" s="143" t="str" cm="1">
        <f t="array" aca="1" ref="F260" ca="1">IF(D260=0,"-",IF('Input-Accounts'!$E260&lt;&gt;0,'Input-Accounts'!$E260,INDEX('Input-Accounts'!$H260:$J260,,MATCH($F$6,'Input-Accounts'!$H$6:$J$6,0))))</f>
        <v>-</v>
      </c>
      <c r="G260" s="143">
        <f ca="1">IFERROR(INDEX(G$269:G$305,MATCH($F260,$B$269:$B$305,0))/INDEX($D$269:$D$305,MATCH($F260,$B$269:$B$305,0)),SUMIFS('Input-Func_Class'!D$106:D$106,'Input-Func_Class'!$B$106:$B$106,$F260))*$D260</f>
        <v>0</v>
      </c>
      <c r="H260" s="143">
        <f ca="1">IFERROR(INDEX(H$269:H$305,MATCH($F260,$B$269:$B$305,0))/INDEX($D$269:$D$305,MATCH($F260,$B$269:$B$305,0)),SUMIFS('Input-Func_Class'!E$106:E$106,'Input-Func_Class'!$B$106:$B$106,$F260))*$D260</f>
        <v>0</v>
      </c>
      <c r="I260" s="143">
        <f ca="1">IFERROR(INDEX(I$269:I$305,MATCH($F260,$B$269:$B$305,0))/INDEX($D$269:$D$305,MATCH($F260,$B$269:$B$305,0)),SUMIFS('Input-Func_Class'!F$106:F$106,'Input-Func_Class'!$B$106:$B$106,$F260))*$D260</f>
        <v>0</v>
      </c>
      <c r="J260" s="143">
        <f ca="1">IFERROR(INDEX(J$269:J$305,MATCH($F260,$B$269:$B$305,0))/INDEX($D$269:$D$305,MATCH($F260,$B$269:$B$305,0)),SUMIFS('Input-Func_Class'!G$106:G$106,'Input-Func_Class'!$B$106:$B$106,$F260))*$D260</f>
        <v>0</v>
      </c>
      <c r="K260" s="143">
        <f ca="1">IFERROR(INDEX(K$269:K$305,MATCH($F260,$B$269:$B$305,0))/INDEX($D$269:$D$305,MATCH($F260,$B$269:$B$305,0)),SUMIFS('Input-Func_Class'!H$106:H$106,'Input-Func_Class'!$B$106:$B$106,$F260))*$D260</f>
        <v>0</v>
      </c>
      <c r="L260" s="143">
        <f ca="1">IFERROR(INDEX(L$269:L$305,MATCH($F260,$B$269:$B$305,0))/INDEX($D$269:$D$305,MATCH($F260,$B$269:$B$305,0)),SUMIFS('Input-Func_Class'!I$106:I$106,'Input-Func_Class'!$B$106:$B$106,$F260))*$D260</f>
        <v>0</v>
      </c>
      <c r="M260" s="143">
        <f ca="1">IFERROR(INDEX(M$269:M$305,MATCH($F260,$B$269:$B$305,0))/INDEX($D$269:$D$305,MATCH($F260,$B$269:$B$305,0)),SUMIFS('Input-Func_Class'!J$106:J$106,'Input-Func_Class'!$B$106:$B$106,$F260))*$D260</f>
        <v>0</v>
      </c>
      <c r="N260" s="143">
        <f ca="1">IFERROR(INDEX(N$269:N$305,MATCH($F260,$B$269:$B$305,0))/INDEX($D$269:$D$305,MATCH($F260,$B$269:$B$305,0)),SUMIFS('Input-Func_Class'!K$106:K$106,'Input-Func_Class'!$B$106:$B$106,$F260))*$D260</f>
        <v>0</v>
      </c>
      <c r="O260" s="143">
        <f ca="1">IFERROR(INDEX(O$269:O$305,MATCH($F260,$B$269:$B$305,0))/INDEX($D$269:$D$305,MATCH($F260,$B$269:$B$305,0)),SUMIFS('Input-Func_Class'!L$106:L$106,'Input-Func_Class'!$B$106:$B$106,$F260))*$D260</f>
        <v>0</v>
      </c>
      <c r="P260" s="143">
        <f ca="1">IFERROR(INDEX(P$269:P$305,MATCH($F260,$B$269:$B$305,0))/INDEX($D$269:$D$305,MATCH($F260,$B$269:$B$305,0)),SUMIFS('Input-Func_Class'!M$106:M$106,'Input-Func_Class'!$B$106:$B$106,$F260))*$D260</f>
        <v>0</v>
      </c>
      <c r="Q260" s="143">
        <f ca="1">IFERROR(INDEX(Q$269:Q$305,MATCH($F260,$B$269:$B$305,0))/INDEX($D$269:$D$305,MATCH($F260,$B$269:$B$305,0)),SUMIFS('Input-Func_Class'!N$106:N$106,'Input-Func_Class'!$B$106:$B$106,$F260))*$D260</f>
        <v>0</v>
      </c>
      <c r="R260" s="143">
        <f ca="1">IFERROR(INDEX(R$269:R$305,MATCH($F260,$B$269:$B$305,0))/INDEX($D$269:$D$305,MATCH($F260,$B$269:$B$305,0)),SUMIFS('Input-Func_Class'!O$106:O$106,'Input-Func_Class'!$B$106:$B$106,$F260))*$D260</f>
        <v>0</v>
      </c>
      <c r="S260" s="143">
        <f ca="1">IFERROR(INDEX(S$269:S$305,MATCH($F260,$B$269:$B$305,0))/INDEX($D$269:$D$305,MATCH($F260,$B$269:$B$305,0)),SUMIFS('Input-Func_Class'!P$106:P$106,'Input-Func_Class'!$B$106:$B$106,$F260))*$D260</f>
        <v>0</v>
      </c>
      <c r="T260" s="143">
        <f ca="1">IFERROR(INDEX(T$269:T$305,MATCH($F260,$B$269:$B$305,0))/INDEX($D$269:$D$305,MATCH($F260,$B$269:$B$305,0)),SUMIFS('Input-Func_Class'!Q$106:Q$106,'Input-Func_Class'!$B$106:$B$106,$F260))*$D260</f>
        <v>0</v>
      </c>
      <c r="U260" s="143">
        <f ca="1">IFERROR(INDEX(U$269:U$305,MATCH($F260,$B$269:$B$305,0))/INDEX($D$269:$D$305,MATCH($F260,$B$269:$B$305,0)),SUMIFS('Input-Func_Class'!R$106:R$106,'Input-Func_Class'!$B$106:$B$106,$F260))*$D260</f>
        <v>0</v>
      </c>
      <c r="V260" s="143">
        <f ca="1">IFERROR(INDEX(V$269:V$305,MATCH($F260,$B$269:$B$305,0))/INDEX($D$269:$D$305,MATCH($F260,$B$269:$B$305,0)),SUMIFS('Input-Func_Class'!S$106:S$106,'Input-Func_Class'!$B$106:$B$106,$F260))*$D260</f>
        <v>0</v>
      </c>
      <c r="W260" s="143">
        <f ca="1">IFERROR(INDEX(W$269:W$305,MATCH($F260,$B$269:$B$305,0))/INDEX($D$269:$D$305,MATCH($F260,$B$269:$B$305,0)),SUMIFS('Input-Func_Class'!T$106:T$106,'Input-Func_Class'!$B$106:$B$106,$F260))*$D260</f>
        <v>0</v>
      </c>
      <c r="X260" s="143">
        <f ca="1">IFERROR(INDEX(X$269:X$305,MATCH($F260,$B$269:$B$305,0))/INDEX($D$269:$D$305,MATCH($F260,$B$269:$B$305,0)),SUMIFS('Input-Func_Class'!U$106:U$106,'Input-Func_Class'!$B$106:$B$106,$F260))*$D260</f>
        <v>0</v>
      </c>
      <c r="Y260" s="143">
        <f ca="1">IFERROR(INDEX(Y$269:Y$305,MATCH($F260,$B$269:$B$305,0))/INDEX($D$269:$D$305,MATCH($F260,$B$269:$B$305,0)),SUMIFS('Input-Func_Class'!V$106:V$106,'Input-Func_Class'!$B$106:$B$106,$F260))*$D260</f>
        <v>0</v>
      </c>
      <c r="Z260" s="143">
        <f ca="1">IFERROR(INDEX(Z$269:Z$305,MATCH($F260,$B$269:$B$305,0))/INDEX($D$269:$D$305,MATCH($F260,$B$269:$B$305,0)),SUMIFS('Input-Func_Class'!W$106:W$106,'Input-Func_Class'!$B$106:$B$106,$F260))*$D260</f>
        <v>0</v>
      </c>
    </row>
    <row r="261" spans="1:26">
      <c r="A261" s="113">
        <f>IF(ISBLANK('Input-Accounts'!A261),"",'Input-Accounts'!A261)</f>
        <v>223</v>
      </c>
      <c r="B261" s="133" t="str">
        <f>IF(ISBLANK('Input-Accounts'!B261),"",'Input-Accounts'!B261)</f>
        <v>Federal Income Tax</v>
      </c>
      <c r="C261" s="113" t="str">
        <f>IF(ISBLANK('Input-Accounts'!C261),"",'Input-Accounts'!C261)</f>
        <v/>
      </c>
      <c r="D261" s="143">
        <f t="shared" ca="1" si="72"/>
        <v>6623.634175660065</v>
      </c>
      <c r="E261" s="143">
        <f t="shared" ca="1" si="66"/>
        <v>0</v>
      </c>
      <c r="F261" s="89" t="str" cm="1">
        <f t="array" aca="1" ref="F261" ca="1">IF(D261=0,"-",IF('Input-Accounts'!$E261&lt;&gt;0,'Input-Accounts'!$E261,INDEX('Input-Accounts'!$H261:$J261,,MATCH($F$6,'Input-Accounts'!$H$6:$J$6,0))))</f>
        <v>INT_RATEBASE</v>
      </c>
      <c r="G261" s="143">
        <f ca="1">IFERROR(INDEX(G$269:G$305,MATCH($F261,$B$269:$B$305,0))/INDEX($D$269:$D$305,MATCH($F261,$B$269:$B$305,0)),SUMIFS('Input-Ext Allocators'!D$8:D$63,'Input-Ext Allocators'!$B$8:$B$63,$F261))*$D261</f>
        <v>666.89969503599264</v>
      </c>
      <c r="H261" s="143">
        <f ca="1">IFERROR(INDEX(H$269:H$305,MATCH($F261,$B$269:$B$305,0))/INDEX($D$269:$D$305,MATCH($F261,$B$269:$B$305,0)),SUMIFS('Input-Ext Allocators'!E$8:E$63,'Input-Ext Allocators'!$B$8:$B$63,$F261))*$D261</f>
        <v>471.89678494307179</v>
      </c>
      <c r="I261" s="143">
        <f ca="1">IFERROR(INDEX(I$269:I$305,MATCH($F261,$B$269:$B$305,0))/INDEX($D$269:$D$305,MATCH($F261,$B$269:$B$305,0)),SUMIFS('Input-Ext Allocators'!F$8:F$63,'Input-Ext Allocators'!$B$8:$B$63,$F261))*$D261</f>
        <v>62.494964169420712</v>
      </c>
      <c r="J261" s="143">
        <f ca="1">IFERROR(INDEX(J$269:J$305,MATCH($F261,$B$269:$B$305,0))/INDEX($D$269:$D$305,MATCH($F261,$B$269:$B$305,0)),SUMIFS('Input-Ext Allocators'!G$8:G$63,'Input-Ext Allocators'!$B$8:$B$63,$F261))*$D261</f>
        <v>85.669915045736687</v>
      </c>
      <c r="K261" s="143">
        <f ca="1">IFERROR(INDEX(K$269:K$305,MATCH($F261,$B$269:$B$305,0))/INDEX($D$269:$D$305,MATCH($F261,$B$269:$B$305,0)),SUMIFS('Input-Ext Allocators'!H$8:H$63,'Input-Ext Allocators'!$B$8:$B$63,$F261))*$D261</f>
        <v>10.767842035654427</v>
      </c>
      <c r="L261" s="143">
        <f ca="1">IFERROR(INDEX(L$269:L$305,MATCH($F261,$B$269:$B$305,0))/INDEX($D$269:$D$305,MATCH($F261,$B$269:$B$305,0)),SUMIFS('Input-Ext Allocators'!I$8:I$63,'Input-Ext Allocators'!$B$8:$B$63,$F261))*$D261</f>
        <v>4388.767720901119</v>
      </c>
      <c r="M261" s="143">
        <f ca="1">IFERROR(INDEX(M$269:M$305,MATCH($F261,$B$269:$B$305,0))/INDEX($D$269:$D$305,MATCH($F261,$B$269:$B$305,0)),SUMIFS('Input-Ext Allocators'!J$8:J$63,'Input-Ext Allocators'!$B$8:$B$63,$F261))*$D261</f>
        <v>937.13725352906852</v>
      </c>
      <c r="N261" s="143">
        <f ca="1">IFERROR(INDEX(N$269:N$305,MATCH($F261,$B$269:$B$305,0))/INDEX($D$269:$D$305,MATCH($F261,$B$269:$B$305,0)),SUMIFS('Input-Ext Allocators'!K$8:K$63,'Input-Ext Allocators'!$B$8:$B$63,$F261))*$D261</f>
        <v>0</v>
      </c>
      <c r="O261" s="143">
        <f ca="1">IFERROR(INDEX(O$269:O$305,MATCH($F261,$B$269:$B$305,0))/INDEX($D$269:$D$305,MATCH($F261,$B$269:$B$305,0)),SUMIFS('Input-Ext Allocators'!L$8:L$63,'Input-Ext Allocators'!$B$8:$B$63,$F261))*$D261</f>
        <v>0</v>
      </c>
      <c r="P261" s="143">
        <f ca="1">IFERROR(INDEX(P$269:P$305,MATCH($F261,$B$269:$B$305,0))/INDEX($D$269:$D$305,MATCH($F261,$B$269:$B$305,0)),SUMIFS('Input-Ext Allocators'!M$8:M$63,'Input-Ext Allocators'!$B$8:$B$63,$F261))*$D261</f>
        <v>0</v>
      </c>
      <c r="Q261" s="143">
        <f ca="1">IFERROR(INDEX(Q$269:Q$305,MATCH($F261,$B$269:$B$305,0))/INDEX($D$269:$D$305,MATCH($F261,$B$269:$B$305,0)),SUMIFS('Input-Ext Allocators'!N$8:N$63,'Input-Ext Allocators'!$B$8:$B$63,$F261))*$D261</f>
        <v>0</v>
      </c>
      <c r="R261" s="143">
        <f ca="1">IFERROR(INDEX(R$269:R$305,MATCH($F261,$B$269:$B$305,0))/INDEX($D$269:$D$305,MATCH($F261,$B$269:$B$305,0)),SUMIFS('Input-Ext Allocators'!O$8:O$63,'Input-Ext Allocators'!$B$8:$B$63,$F261))*$D261</f>
        <v>0</v>
      </c>
      <c r="S261" s="143">
        <f ca="1">IFERROR(INDEX(S$269:S$305,MATCH($F261,$B$269:$B$305,0))/INDEX($D$269:$D$305,MATCH($F261,$B$269:$B$305,0)),SUMIFS('Input-Ext Allocators'!P$8:P$63,'Input-Ext Allocators'!$B$8:$B$63,$F261))*$D261</f>
        <v>0</v>
      </c>
      <c r="T261" s="143">
        <f ca="1">IFERROR(INDEX(T$269:T$305,MATCH($F261,$B$269:$B$305,0))/INDEX($D$269:$D$305,MATCH($F261,$B$269:$B$305,0)),SUMIFS('Input-Ext Allocators'!Q$8:Q$63,'Input-Ext Allocators'!$B$8:$B$63,$F261))*$D261</f>
        <v>0</v>
      </c>
      <c r="U261" s="143">
        <f ca="1">IFERROR(INDEX(U$269:U$305,MATCH($F261,$B$269:$B$305,0))/INDEX($D$269:$D$305,MATCH($F261,$B$269:$B$305,0)),SUMIFS('Input-Ext Allocators'!R$8:R$63,'Input-Ext Allocators'!$B$8:$B$63,$F261))*$D261</f>
        <v>0</v>
      </c>
      <c r="V261" s="143">
        <f ca="1">IFERROR(INDEX(V$269:V$305,MATCH($F261,$B$269:$B$305,0))/INDEX($D$269:$D$305,MATCH($F261,$B$269:$B$305,0)),SUMIFS('Input-Ext Allocators'!S$8:S$63,'Input-Ext Allocators'!$B$8:$B$63,$F261))*$D261</f>
        <v>0</v>
      </c>
      <c r="W261" s="143">
        <f ca="1">IFERROR(INDEX(W$269:W$305,MATCH($F261,$B$269:$B$305,0))/INDEX($D$269:$D$305,MATCH($F261,$B$269:$B$305,0)),SUMIFS('Input-Ext Allocators'!T$8:T$63,'Input-Ext Allocators'!$B$8:$B$63,$F261))*$D261</f>
        <v>0</v>
      </c>
      <c r="X261" s="143">
        <f ca="1">IFERROR(INDEX(X$269:X$305,MATCH($F261,$B$269:$B$305,0))/INDEX($D$269:$D$305,MATCH($F261,$B$269:$B$305,0)),SUMIFS('Input-Ext Allocators'!U$8:U$63,'Input-Ext Allocators'!$B$8:$B$63,$F261))*$D261</f>
        <v>0</v>
      </c>
      <c r="Y261" s="143">
        <f ca="1">IFERROR(INDEX(Y$269:Y$305,MATCH($F261,$B$269:$B$305,0))/INDEX($D$269:$D$305,MATCH($F261,$B$269:$B$305,0)),SUMIFS('Input-Ext Allocators'!V$8:V$63,'Input-Ext Allocators'!$B$8:$B$63,$F261))*$D261</f>
        <v>0</v>
      </c>
      <c r="Z261" s="143">
        <f ca="1">IFERROR(INDEX(Z$269:Z$305,MATCH($F261,$B$269:$B$305,0))/INDEX($D$269:$D$305,MATCH($F261,$B$269:$B$305,0)),SUMIFS('Input-Ext Allocators'!W$8:W$63,'Input-Ext Allocators'!$B$8:$B$63,$F261))*$D261</f>
        <v>0</v>
      </c>
    </row>
    <row r="262" spans="1:26">
      <c r="A262" s="113">
        <f>IF(ISBLANK('Input-Accounts'!A262),"",'Input-Accounts'!A262)</f>
        <v>224</v>
      </c>
      <c r="B262" s="133" t="str">
        <f>IF(ISBLANK('Input-Accounts'!B262),"",'Input-Accounts'!B262)</f>
        <v>State Income Tax</v>
      </c>
      <c r="C262" s="113" t="str">
        <f>IF(ISBLANK('Input-Accounts'!C262),"",'Input-Accounts'!C262)</f>
        <v/>
      </c>
      <c r="D262" s="143">
        <f t="shared" ca="1" si="72"/>
        <v>0</v>
      </c>
      <c r="E262" s="143">
        <f t="shared" ca="1" si="66"/>
        <v>0</v>
      </c>
      <c r="F262" s="89" t="str" cm="1">
        <f t="array" aca="1" ref="F262" ca="1">IF(D262=0,"-",IF('Input-Accounts'!$E262&lt;&gt;0,'Input-Accounts'!$E262,INDEX('Input-Accounts'!$H262:$J262,,MATCH($F$6,'Input-Accounts'!$H$6:$J$6,0))))</f>
        <v>-</v>
      </c>
      <c r="G262" s="143">
        <f ca="1">IFERROR(INDEX(G$269:G$305,MATCH($F262,$B$269:$B$305,0))/INDEX($D$269:$D$305,MATCH($F262,$B$269:$B$305,0)),SUMIFS('Input-Ext Allocators'!D$8:D$63,'Input-Ext Allocators'!$B$8:$B$63,$F262))*$D262</f>
        <v>0</v>
      </c>
      <c r="H262" s="143">
        <f ca="1">IFERROR(INDEX(H$269:H$305,MATCH($F262,$B$269:$B$305,0))/INDEX($D$269:$D$305,MATCH($F262,$B$269:$B$305,0)),SUMIFS('Input-Ext Allocators'!E$8:E$63,'Input-Ext Allocators'!$B$8:$B$63,$F262))*$D262</f>
        <v>0</v>
      </c>
      <c r="I262" s="143">
        <f ca="1">IFERROR(INDEX(I$269:I$305,MATCH($F262,$B$269:$B$305,0))/INDEX($D$269:$D$305,MATCH($F262,$B$269:$B$305,0)),SUMIFS('Input-Ext Allocators'!F$8:F$63,'Input-Ext Allocators'!$B$8:$B$63,$F262))*$D262</f>
        <v>0</v>
      </c>
      <c r="J262" s="143">
        <f ca="1">IFERROR(INDEX(J$269:J$305,MATCH($F262,$B$269:$B$305,0))/INDEX($D$269:$D$305,MATCH($F262,$B$269:$B$305,0)),SUMIFS('Input-Ext Allocators'!G$8:G$63,'Input-Ext Allocators'!$B$8:$B$63,$F262))*$D262</f>
        <v>0</v>
      </c>
      <c r="K262" s="143">
        <f ca="1">IFERROR(INDEX(K$269:K$305,MATCH($F262,$B$269:$B$305,0))/INDEX($D$269:$D$305,MATCH($F262,$B$269:$B$305,0)),SUMIFS('Input-Ext Allocators'!H$8:H$63,'Input-Ext Allocators'!$B$8:$B$63,$F262))*$D262</f>
        <v>0</v>
      </c>
      <c r="L262" s="143">
        <f ca="1">IFERROR(INDEX(L$269:L$305,MATCH($F262,$B$269:$B$305,0))/INDEX($D$269:$D$305,MATCH($F262,$B$269:$B$305,0)),SUMIFS('Input-Ext Allocators'!I$8:I$63,'Input-Ext Allocators'!$B$8:$B$63,$F262))*$D262</f>
        <v>0</v>
      </c>
      <c r="M262" s="143">
        <f ca="1">IFERROR(INDEX(M$269:M$305,MATCH($F262,$B$269:$B$305,0))/INDEX($D$269:$D$305,MATCH($F262,$B$269:$B$305,0)),SUMIFS('Input-Ext Allocators'!J$8:J$63,'Input-Ext Allocators'!$B$8:$B$63,$F262))*$D262</f>
        <v>0</v>
      </c>
      <c r="N262" s="143">
        <f ca="1">IFERROR(INDEX(N$269:N$305,MATCH($F262,$B$269:$B$305,0))/INDEX($D$269:$D$305,MATCH($F262,$B$269:$B$305,0)),SUMIFS('Input-Ext Allocators'!K$8:K$63,'Input-Ext Allocators'!$B$8:$B$63,$F262))*$D262</f>
        <v>0</v>
      </c>
      <c r="O262" s="143">
        <f ca="1">IFERROR(INDEX(O$269:O$305,MATCH($F262,$B$269:$B$305,0))/INDEX($D$269:$D$305,MATCH($F262,$B$269:$B$305,0)),SUMIFS('Input-Ext Allocators'!L$8:L$63,'Input-Ext Allocators'!$B$8:$B$63,$F262))*$D262</f>
        <v>0</v>
      </c>
      <c r="P262" s="143">
        <f ca="1">IFERROR(INDEX(P$269:P$305,MATCH($F262,$B$269:$B$305,0))/INDEX($D$269:$D$305,MATCH($F262,$B$269:$B$305,0)),SUMIFS('Input-Ext Allocators'!M$8:M$63,'Input-Ext Allocators'!$B$8:$B$63,$F262))*$D262</f>
        <v>0</v>
      </c>
      <c r="Q262" s="143">
        <f ca="1">IFERROR(INDEX(Q$269:Q$305,MATCH($F262,$B$269:$B$305,0))/INDEX($D$269:$D$305,MATCH($F262,$B$269:$B$305,0)),SUMIFS('Input-Ext Allocators'!N$8:N$63,'Input-Ext Allocators'!$B$8:$B$63,$F262))*$D262</f>
        <v>0</v>
      </c>
      <c r="R262" s="143">
        <f ca="1">IFERROR(INDEX(R$269:R$305,MATCH($F262,$B$269:$B$305,0))/INDEX($D$269:$D$305,MATCH($F262,$B$269:$B$305,0)),SUMIFS('Input-Ext Allocators'!O$8:O$63,'Input-Ext Allocators'!$B$8:$B$63,$F262))*$D262</f>
        <v>0</v>
      </c>
      <c r="S262" s="143">
        <f ca="1">IFERROR(INDEX(S$269:S$305,MATCH($F262,$B$269:$B$305,0))/INDEX($D$269:$D$305,MATCH($F262,$B$269:$B$305,0)),SUMIFS('Input-Ext Allocators'!P$8:P$63,'Input-Ext Allocators'!$B$8:$B$63,$F262))*$D262</f>
        <v>0</v>
      </c>
      <c r="T262" s="143">
        <f ca="1">IFERROR(INDEX(T$269:T$305,MATCH($F262,$B$269:$B$305,0))/INDEX($D$269:$D$305,MATCH($F262,$B$269:$B$305,0)),SUMIFS('Input-Ext Allocators'!Q$8:Q$63,'Input-Ext Allocators'!$B$8:$B$63,$F262))*$D262</f>
        <v>0</v>
      </c>
      <c r="U262" s="143">
        <f ca="1">IFERROR(INDEX(U$269:U$305,MATCH($F262,$B$269:$B$305,0))/INDEX($D$269:$D$305,MATCH($F262,$B$269:$B$305,0)),SUMIFS('Input-Ext Allocators'!R$8:R$63,'Input-Ext Allocators'!$B$8:$B$63,$F262))*$D262</f>
        <v>0</v>
      </c>
      <c r="V262" s="143">
        <f ca="1">IFERROR(INDEX(V$269:V$305,MATCH($F262,$B$269:$B$305,0))/INDEX($D$269:$D$305,MATCH($F262,$B$269:$B$305,0)),SUMIFS('Input-Ext Allocators'!S$8:S$63,'Input-Ext Allocators'!$B$8:$B$63,$F262))*$D262</f>
        <v>0</v>
      </c>
      <c r="W262" s="143">
        <f ca="1">IFERROR(INDEX(W$269:W$305,MATCH($F262,$B$269:$B$305,0))/INDEX($D$269:$D$305,MATCH($F262,$B$269:$B$305,0)),SUMIFS('Input-Ext Allocators'!T$8:T$63,'Input-Ext Allocators'!$B$8:$B$63,$F262))*$D262</f>
        <v>0</v>
      </c>
      <c r="X262" s="143">
        <f ca="1">IFERROR(INDEX(X$269:X$305,MATCH($F262,$B$269:$B$305,0))/INDEX($D$269:$D$305,MATCH($F262,$B$269:$B$305,0)),SUMIFS('Input-Ext Allocators'!U$8:U$63,'Input-Ext Allocators'!$B$8:$B$63,$F262))*$D262</f>
        <v>0</v>
      </c>
      <c r="Y262" s="143">
        <f ca="1">IFERROR(INDEX(Y$269:Y$305,MATCH($F262,$B$269:$B$305,0))/INDEX($D$269:$D$305,MATCH($F262,$B$269:$B$305,0)),SUMIFS('Input-Ext Allocators'!V$8:V$63,'Input-Ext Allocators'!$B$8:$B$63,$F262))*$D262</f>
        <v>0</v>
      </c>
      <c r="Z262" s="143">
        <f ca="1">IFERROR(INDEX(Z$269:Z$305,MATCH($F262,$B$269:$B$305,0))/INDEX($D$269:$D$305,MATCH($F262,$B$269:$B$305,0)),SUMIFS('Input-Ext Allocators'!W$8:W$63,'Input-Ext Allocators'!$B$8:$B$63,$F262))*$D262</f>
        <v>0</v>
      </c>
    </row>
    <row r="263" spans="1:26">
      <c r="A263" s="113">
        <f>IF(ISBLANK('Input-Accounts'!A263),"",'Input-Accounts'!A263)</f>
        <v>225</v>
      </c>
      <c r="B263" s="133" t="str">
        <f>IF(ISBLANK('Input-Accounts'!B263),"",'Input-Accounts'!B263)</f>
        <v>Uncollectable Account - Increase</v>
      </c>
      <c r="C263" s="113">
        <f>IF(ISBLANK('Input-Accounts'!C263),"",'Input-Accounts'!C263)</f>
        <v>904</v>
      </c>
      <c r="D263" s="143">
        <f ca="1">INDIRECT("Classification!"&amp;$D$5&amp;ROW())</f>
        <v>0</v>
      </c>
      <c r="E263" s="143">
        <f ca="1">IFERROR(IF(D263="","",IF(D263=0,0,IF(ABS(D263-SUM($G263:$Z263))&lt;Check_Limit,0,1))),1)</f>
        <v>0</v>
      </c>
      <c r="F263" s="89" t="str" cm="1">
        <f t="array" aca="1" ref="F263" ca="1">IF(D263=0,"-",IF('Input-Accounts'!$E263&lt;&gt;0,'Input-Accounts'!$E263,INDEX('Input-Accounts'!$H263:$J263,,MATCH($F$6,'Input-Accounts'!$H$6:$J$6,0))))</f>
        <v>-</v>
      </c>
      <c r="G263" s="143">
        <f ca="1">IFERROR(INDEX(G$269:G$305,MATCH($F263,$B$269:$B$305,0))/INDEX($D$269:$D$305,MATCH($F263,$B$269:$B$305,0)),SUMIFS('Input-Ext Allocators'!D$8:D$63,'Input-Ext Allocators'!$B$8:$B$63,$F263))*$D263</f>
        <v>0</v>
      </c>
      <c r="H263" s="143">
        <f ca="1">IFERROR(INDEX(H$269:H$305,MATCH($F263,$B$269:$B$305,0))/INDEX($D$269:$D$305,MATCH($F263,$B$269:$B$305,0)),SUMIFS('Input-Ext Allocators'!E$8:E$63,'Input-Ext Allocators'!$B$8:$B$63,$F263))*$D263</f>
        <v>0</v>
      </c>
      <c r="I263" s="143">
        <f ca="1">IFERROR(INDEX(I$269:I$305,MATCH($F263,$B$269:$B$305,0))/INDEX($D$269:$D$305,MATCH($F263,$B$269:$B$305,0)),SUMIFS('Input-Ext Allocators'!F$8:F$63,'Input-Ext Allocators'!$B$8:$B$63,$F263))*$D263</f>
        <v>0</v>
      </c>
      <c r="J263" s="143">
        <f ca="1">IFERROR(INDEX(J$269:J$305,MATCH($F263,$B$269:$B$305,0))/INDEX($D$269:$D$305,MATCH($F263,$B$269:$B$305,0)),SUMIFS('Input-Ext Allocators'!G$8:G$63,'Input-Ext Allocators'!$B$8:$B$63,$F263))*$D263</f>
        <v>0</v>
      </c>
      <c r="K263" s="143">
        <f ca="1">IFERROR(INDEX(K$269:K$305,MATCH($F263,$B$269:$B$305,0))/INDEX($D$269:$D$305,MATCH($F263,$B$269:$B$305,0)),SUMIFS('Input-Ext Allocators'!H$8:H$63,'Input-Ext Allocators'!$B$8:$B$63,$F263))*$D263</f>
        <v>0</v>
      </c>
      <c r="L263" s="143">
        <f ca="1">IFERROR(INDEX(L$269:L$305,MATCH($F263,$B$269:$B$305,0))/INDEX($D$269:$D$305,MATCH($F263,$B$269:$B$305,0)),SUMIFS('Input-Ext Allocators'!I$8:I$63,'Input-Ext Allocators'!$B$8:$B$63,$F263))*$D263</f>
        <v>0</v>
      </c>
      <c r="M263" s="143">
        <f ca="1">IFERROR(INDEX(M$269:M$305,MATCH($F263,$B$269:$B$305,0))/INDEX($D$269:$D$305,MATCH($F263,$B$269:$B$305,0)),SUMIFS('Input-Ext Allocators'!J$8:J$63,'Input-Ext Allocators'!$B$8:$B$63,$F263))*$D263</f>
        <v>0</v>
      </c>
      <c r="N263" s="143">
        <f ca="1">IFERROR(INDEX(N$269:N$305,MATCH($F263,$B$269:$B$305,0))/INDEX($D$269:$D$305,MATCH($F263,$B$269:$B$305,0)),SUMIFS('Input-Ext Allocators'!K$8:K$63,'Input-Ext Allocators'!$B$8:$B$63,$F263))*$D263</f>
        <v>0</v>
      </c>
      <c r="O263" s="143">
        <f ca="1">IFERROR(INDEX(O$269:O$305,MATCH($F263,$B$269:$B$305,0))/INDEX($D$269:$D$305,MATCH($F263,$B$269:$B$305,0)),SUMIFS('Input-Ext Allocators'!L$8:L$63,'Input-Ext Allocators'!$B$8:$B$63,$F263))*$D263</f>
        <v>0</v>
      </c>
      <c r="P263" s="143">
        <f ca="1">IFERROR(INDEX(P$269:P$305,MATCH($F263,$B$269:$B$305,0))/INDEX($D$269:$D$305,MATCH($F263,$B$269:$B$305,0)),SUMIFS('Input-Ext Allocators'!M$8:M$63,'Input-Ext Allocators'!$B$8:$B$63,$F263))*$D263</f>
        <v>0</v>
      </c>
      <c r="Q263" s="143">
        <f ca="1">IFERROR(INDEX(Q$269:Q$305,MATCH($F263,$B$269:$B$305,0))/INDEX($D$269:$D$305,MATCH($F263,$B$269:$B$305,0)),SUMIFS('Input-Ext Allocators'!N$8:N$63,'Input-Ext Allocators'!$B$8:$B$63,$F263))*$D263</f>
        <v>0</v>
      </c>
      <c r="R263" s="143">
        <f ca="1">IFERROR(INDEX(R$269:R$305,MATCH($F263,$B$269:$B$305,0))/INDEX($D$269:$D$305,MATCH($F263,$B$269:$B$305,0)),SUMIFS('Input-Ext Allocators'!O$8:O$63,'Input-Ext Allocators'!$B$8:$B$63,$F263))*$D263</f>
        <v>0</v>
      </c>
      <c r="S263" s="143">
        <f ca="1">IFERROR(INDEX(S$269:S$305,MATCH($F263,$B$269:$B$305,0))/INDEX($D$269:$D$305,MATCH($F263,$B$269:$B$305,0)),SUMIFS('Input-Ext Allocators'!P$8:P$63,'Input-Ext Allocators'!$B$8:$B$63,$F263))*$D263</f>
        <v>0</v>
      </c>
      <c r="T263" s="143">
        <f ca="1">IFERROR(INDEX(T$269:T$305,MATCH($F263,$B$269:$B$305,0))/INDEX($D$269:$D$305,MATCH($F263,$B$269:$B$305,0)),SUMIFS('Input-Ext Allocators'!Q$8:Q$63,'Input-Ext Allocators'!$B$8:$B$63,$F263))*$D263</f>
        <v>0</v>
      </c>
      <c r="U263" s="143">
        <f ca="1">IFERROR(INDEX(U$269:U$305,MATCH($F263,$B$269:$B$305,0))/INDEX($D$269:$D$305,MATCH($F263,$B$269:$B$305,0)),SUMIFS('Input-Ext Allocators'!R$8:R$63,'Input-Ext Allocators'!$B$8:$B$63,$F263))*$D263</f>
        <v>0</v>
      </c>
      <c r="V263" s="143">
        <f ca="1">IFERROR(INDEX(V$269:V$305,MATCH($F263,$B$269:$B$305,0))/INDEX($D$269:$D$305,MATCH($F263,$B$269:$B$305,0)),SUMIFS('Input-Ext Allocators'!S$8:S$63,'Input-Ext Allocators'!$B$8:$B$63,$F263))*$D263</f>
        <v>0</v>
      </c>
      <c r="W263" s="143">
        <f ca="1">IFERROR(INDEX(W$269:W$305,MATCH($F263,$B$269:$B$305,0))/INDEX($D$269:$D$305,MATCH($F263,$B$269:$B$305,0)),SUMIFS('Input-Ext Allocators'!T$8:T$63,'Input-Ext Allocators'!$B$8:$B$63,$F263))*$D263</f>
        <v>0</v>
      </c>
      <c r="X263" s="143">
        <f ca="1">IFERROR(INDEX(X$269:X$305,MATCH($F263,$B$269:$B$305,0))/INDEX($D$269:$D$305,MATCH($F263,$B$269:$B$305,0)),SUMIFS('Input-Ext Allocators'!U$8:U$63,'Input-Ext Allocators'!$B$8:$B$63,$F263))*$D263</f>
        <v>0</v>
      </c>
      <c r="Y263" s="143">
        <f ca="1">IFERROR(INDEX(Y$269:Y$305,MATCH($F263,$B$269:$B$305,0))/INDEX($D$269:$D$305,MATCH($F263,$B$269:$B$305,0)),SUMIFS('Input-Ext Allocators'!V$8:V$63,'Input-Ext Allocators'!$B$8:$B$63,$F263))*$D263</f>
        <v>0</v>
      </c>
      <c r="Z263" s="143">
        <f ca="1">IFERROR(INDEX(Z$269:Z$305,MATCH($F263,$B$269:$B$305,0))/INDEX($D$269:$D$305,MATCH($F263,$B$269:$B$305,0)),SUMIFS('Input-Ext Allocators'!W$8:W$63,'Input-Ext Allocators'!$B$8:$B$63,$F263))*$D263</f>
        <v>0</v>
      </c>
    </row>
    <row r="264" spans="1:26">
      <c r="A264" s="113">
        <f>IF(ISBLANK('Input-Accounts'!A264),"",'Input-Accounts'!A264)</f>
        <v>226</v>
      </c>
      <c r="B264" s="133" t="str">
        <f>IF(ISBLANK('Input-Accounts'!B264),"",'Input-Accounts'!B264)</f>
        <v>Revenue Taxes</v>
      </c>
      <c r="C264" s="113">
        <f>IF(ISBLANK('Input-Accounts'!C264),"",'Input-Accounts'!C264)</f>
        <v>408.5</v>
      </c>
      <c r="D264" s="143">
        <f t="shared" ref="D264" ca="1" si="73">INDIRECT("Classification!"&amp;$D$5&amp;ROW())</f>
        <v>1254.6941713030562</v>
      </c>
      <c r="E264" s="143">
        <f t="shared" ref="E264:E265" ca="1" si="74">IFERROR(IF(D264="","",IF(D264=0,0,IF(ABS(D264-SUM($G264:$Z264))&lt;Check_Limit,0,1))),1)</f>
        <v>0</v>
      </c>
      <c r="F264" s="89" t="str" cm="1">
        <f t="array" aca="1" ref="F264" ca="1">IF(D264=0,"-",IF('Input-Accounts'!$E264&lt;&gt;0,'Input-Accounts'!$E264,INDEX('Input-Accounts'!$H264:$J264,,MATCH($F$6,'Input-Accounts'!$H$6:$J$6,0))))</f>
        <v>INT_REV_REQ_b/f gross up</v>
      </c>
      <c r="G264" s="143">
        <f ca="1">IFERROR(INDEX(G$269:G$305,MATCH($F264,$B$269:$B$305,0))/INDEX($D$269:$D$305,MATCH($F264,$B$269:$B$305,0)),SUMIFS('Input-Ext Allocators'!D$8:D$63,'Input-Ext Allocators'!$B$8:$B$63,$F264))*$D264</f>
        <v>191.24116779759308</v>
      </c>
      <c r="H264" s="143">
        <f ca="1">IFERROR(INDEX(H$269:H$305,MATCH($F264,$B$269:$B$305,0))/INDEX($D$269:$D$305,MATCH($F264,$B$269:$B$305,0)),SUMIFS('Input-Ext Allocators'!E$8:E$63,'Input-Ext Allocators'!$B$8:$B$63,$F264))*$D264</f>
        <v>124.013030770866</v>
      </c>
      <c r="I264" s="143">
        <f ca="1">IFERROR(INDEX(I$269:I$305,MATCH($F264,$B$269:$B$305,0))/INDEX($D$269:$D$305,MATCH($F264,$B$269:$B$305,0)),SUMIFS('Input-Ext Allocators'!F$8:F$63,'Input-Ext Allocators'!$B$8:$B$63,$F264))*$D264</f>
        <v>14.220022981666659</v>
      </c>
      <c r="J264" s="143">
        <f ca="1">IFERROR(INDEX(J$269:J$305,MATCH($F264,$B$269:$B$305,0))/INDEX($D$269:$D$305,MATCH($F264,$B$269:$B$305,0)),SUMIFS('Input-Ext Allocators'!G$8:G$63,'Input-Ext Allocators'!$B$8:$B$63,$F264))*$D264</f>
        <v>18.038960389450295</v>
      </c>
      <c r="K264" s="143">
        <f ca="1">IFERROR(INDEX(K$269:K$305,MATCH($F264,$B$269:$B$305,0))/INDEX($D$269:$D$305,MATCH($F264,$B$269:$B$305,0)),SUMIFS('Input-Ext Allocators'!H$8:H$63,'Input-Ext Allocators'!$B$8:$B$63,$F264))*$D264</f>
        <v>1.9817698292510277</v>
      </c>
      <c r="L264" s="143">
        <f ca="1">IFERROR(INDEX(L$269:L$305,MATCH($F264,$B$269:$B$305,0))/INDEX($D$269:$D$305,MATCH($F264,$B$269:$B$305,0)),SUMIFS('Input-Ext Allocators'!I$8:I$63,'Input-Ext Allocators'!$B$8:$B$63,$F264))*$D264</f>
        <v>748.54976835288574</v>
      </c>
      <c r="M264" s="143">
        <f ca="1">IFERROR(INDEX(M$269:M$305,MATCH($F264,$B$269:$B$305,0))/INDEX($D$269:$D$305,MATCH($F264,$B$269:$B$305,0)),SUMIFS('Input-Ext Allocators'!J$8:J$63,'Input-Ext Allocators'!$B$8:$B$63,$F264))*$D264</f>
        <v>156.64945118134349</v>
      </c>
      <c r="N264" s="143">
        <f ca="1">IFERROR(INDEX(N$269:N$305,MATCH($F264,$B$269:$B$305,0))/INDEX($D$269:$D$305,MATCH($F264,$B$269:$B$305,0)),SUMIFS('Input-Ext Allocators'!K$8:K$63,'Input-Ext Allocators'!$B$8:$B$63,$F264))*$D264</f>
        <v>0</v>
      </c>
      <c r="O264" s="143">
        <f ca="1">IFERROR(INDEX(O$269:O$305,MATCH($F264,$B$269:$B$305,0))/INDEX($D$269:$D$305,MATCH($F264,$B$269:$B$305,0)),SUMIFS('Input-Ext Allocators'!L$8:L$63,'Input-Ext Allocators'!$B$8:$B$63,$F264))*$D264</f>
        <v>0</v>
      </c>
      <c r="P264" s="143">
        <f ca="1">IFERROR(INDEX(P$269:P$305,MATCH($F264,$B$269:$B$305,0))/INDEX($D$269:$D$305,MATCH($F264,$B$269:$B$305,0)),SUMIFS('Input-Ext Allocators'!M$8:M$63,'Input-Ext Allocators'!$B$8:$B$63,$F264))*$D264</f>
        <v>0</v>
      </c>
      <c r="Q264" s="143">
        <f ca="1">IFERROR(INDEX(Q$269:Q$305,MATCH($F264,$B$269:$B$305,0))/INDEX($D$269:$D$305,MATCH($F264,$B$269:$B$305,0)),SUMIFS('Input-Ext Allocators'!N$8:N$63,'Input-Ext Allocators'!$B$8:$B$63,$F264))*$D264</f>
        <v>0</v>
      </c>
      <c r="R264" s="143">
        <f ca="1">IFERROR(INDEX(R$269:R$305,MATCH($F264,$B$269:$B$305,0))/INDEX($D$269:$D$305,MATCH($F264,$B$269:$B$305,0)),SUMIFS('Input-Ext Allocators'!O$8:O$63,'Input-Ext Allocators'!$B$8:$B$63,$F264))*$D264</f>
        <v>0</v>
      </c>
      <c r="S264" s="143">
        <f ca="1">IFERROR(INDEX(S$269:S$305,MATCH($F264,$B$269:$B$305,0))/INDEX($D$269:$D$305,MATCH($F264,$B$269:$B$305,0)),SUMIFS('Input-Ext Allocators'!P$8:P$63,'Input-Ext Allocators'!$B$8:$B$63,$F264))*$D264</f>
        <v>0</v>
      </c>
      <c r="T264" s="143">
        <f ca="1">IFERROR(INDEX(T$269:T$305,MATCH($F264,$B$269:$B$305,0))/INDEX($D$269:$D$305,MATCH($F264,$B$269:$B$305,0)),SUMIFS('Input-Ext Allocators'!Q$8:Q$63,'Input-Ext Allocators'!$B$8:$B$63,$F264))*$D264</f>
        <v>0</v>
      </c>
      <c r="U264" s="143">
        <f ca="1">IFERROR(INDEX(U$269:U$305,MATCH($F264,$B$269:$B$305,0))/INDEX($D$269:$D$305,MATCH($F264,$B$269:$B$305,0)),SUMIFS('Input-Ext Allocators'!R$8:R$63,'Input-Ext Allocators'!$B$8:$B$63,$F264))*$D264</f>
        <v>0</v>
      </c>
      <c r="V264" s="143">
        <f ca="1">IFERROR(INDEX(V$269:V$305,MATCH($F264,$B$269:$B$305,0))/INDEX($D$269:$D$305,MATCH($F264,$B$269:$B$305,0)),SUMIFS('Input-Ext Allocators'!S$8:S$63,'Input-Ext Allocators'!$B$8:$B$63,$F264))*$D264</f>
        <v>0</v>
      </c>
      <c r="W264" s="143">
        <f ca="1">IFERROR(INDEX(W$269:W$305,MATCH($F264,$B$269:$B$305,0))/INDEX($D$269:$D$305,MATCH($F264,$B$269:$B$305,0)),SUMIFS('Input-Ext Allocators'!T$8:T$63,'Input-Ext Allocators'!$B$8:$B$63,$F264))*$D264</f>
        <v>0</v>
      </c>
      <c r="X264" s="143">
        <f ca="1">IFERROR(INDEX(X$269:X$305,MATCH($F264,$B$269:$B$305,0))/INDEX($D$269:$D$305,MATCH($F264,$B$269:$B$305,0)),SUMIFS('Input-Ext Allocators'!U$8:U$63,'Input-Ext Allocators'!$B$8:$B$63,$F264))*$D264</f>
        <v>0</v>
      </c>
      <c r="Y264" s="143">
        <f ca="1">IFERROR(INDEX(Y$269:Y$305,MATCH($F264,$B$269:$B$305,0))/INDEX($D$269:$D$305,MATCH($F264,$B$269:$B$305,0)),SUMIFS('Input-Ext Allocators'!V$8:V$63,'Input-Ext Allocators'!$B$8:$B$63,$F264))*$D264</f>
        <v>0</v>
      </c>
      <c r="Z264" s="143">
        <f ca="1">IFERROR(INDEX(Z$269:Z$305,MATCH($F264,$B$269:$B$305,0))/INDEX($D$269:$D$305,MATCH($F264,$B$269:$B$305,0)),SUMIFS('Input-Ext Allocators'!W$8:W$63,'Input-Ext Allocators'!$B$8:$B$63,$F264))*$D264</f>
        <v>0</v>
      </c>
    </row>
    <row r="265" spans="1:26" ht="15" thickBot="1">
      <c r="A265" s="113">
        <f>IF(ISBLANK('Input-Accounts'!A265),"",'Input-Accounts'!A265)</f>
        <v>227</v>
      </c>
      <c r="B265" s="81" t="str">
        <f>IF(ISBLANK('Input-Accounts'!B265),"",'Input-Accounts'!B265)</f>
        <v>TOTAL REVENUE REQUIREMENT AT EQUAL RATES OF RETURN</v>
      </c>
      <c r="C265" s="113" t="str">
        <f>IF(ISBLANK('Input-Accounts'!C265),"",'Input-Accounts'!C265)</f>
        <v/>
      </c>
      <c r="D265" s="146">
        <f ca="1">SUM(D258:D264)</f>
        <v>171129.02903159888</v>
      </c>
      <c r="E265" s="143">
        <f t="shared" ca="1" si="74"/>
        <v>0</v>
      </c>
      <c r="G265" s="146">
        <f t="shared" ref="G265:Z265" ca="1" si="75">SUM(G258:G264)</f>
        <v>25740.901424541975</v>
      </c>
      <c r="H265" s="146">
        <f t="shared" ca="1" si="75"/>
        <v>16731.486620333668</v>
      </c>
      <c r="I265" s="146">
        <f t="shared" ca="1" si="75"/>
        <v>1926.909854237939</v>
      </c>
      <c r="J265" s="146">
        <f t="shared" ca="1" si="75"/>
        <v>2450.7931215840058</v>
      </c>
      <c r="K265" s="146">
        <f t="shared" ca="1" si="75"/>
        <v>270.6015415386567</v>
      </c>
      <c r="L265" s="146">
        <f t="shared" ca="1" si="75"/>
        <v>102532.58477898633</v>
      </c>
      <c r="M265" s="146">
        <f t="shared" ca="1" si="75"/>
        <v>21475.751690376299</v>
      </c>
      <c r="N265" s="146">
        <f t="shared" ca="1" si="75"/>
        <v>0</v>
      </c>
      <c r="O265" s="146">
        <f t="shared" ca="1" si="75"/>
        <v>0</v>
      </c>
      <c r="P265" s="146">
        <f t="shared" ca="1" si="75"/>
        <v>0</v>
      </c>
      <c r="Q265" s="146">
        <f t="shared" ca="1" si="75"/>
        <v>0</v>
      </c>
      <c r="R265" s="146">
        <f t="shared" ca="1" si="75"/>
        <v>0</v>
      </c>
      <c r="S265" s="146">
        <f t="shared" ca="1" si="75"/>
        <v>0</v>
      </c>
      <c r="T265" s="146">
        <f t="shared" ca="1" si="75"/>
        <v>0</v>
      </c>
      <c r="U265" s="146">
        <f t="shared" ca="1" si="75"/>
        <v>0</v>
      </c>
      <c r="V265" s="146">
        <f t="shared" ca="1" si="75"/>
        <v>0</v>
      </c>
      <c r="W265" s="146">
        <f t="shared" ca="1" si="75"/>
        <v>0</v>
      </c>
      <c r="X265" s="146">
        <f t="shared" ca="1" si="75"/>
        <v>0</v>
      </c>
      <c r="Y265" s="146">
        <f t="shared" ca="1" si="75"/>
        <v>0</v>
      </c>
      <c r="Z265" s="146">
        <f t="shared" ca="1" si="75"/>
        <v>0</v>
      </c>
    </row>
    <row r="266" spans="1:26" ht="15" thickTop="1">
      <c r="A266" s="113" t="str">
        <f>IF(ISBLANK('Input-Accounts'!A266),"",'Input-Accounts'!A266)</f>
        <v/>
      </c>
      <c r="B266" s="79" t="str">
        <f>IF(ISBLANK('Input-Accounts'!B266),"",'Input-Accounts'!B266)</f>
        <v/>
      </c>
      <c r="C266" s="113" t="str">
        <f>IF(ISBLANK('Input-Accounts'!C266),"",'Input-Accounts'!C266)</f>
        <v/>
      </c>
      <c r="D266" s="143"/>
      <c r="E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</row>
    <row r="267" spans="1:26">
      <c r="A267" s="113" t="str">
        <f>IF(ISBLANK('Input-Accounts'!A267),"",'Input-Accounts'!A267)</f>
        <v/>
      </c>
      <c r="B267" s="127" t="str">
        <f>IF(ISBLANK('Input-Accounts'!B267),"",'Input-Accounts'!B267)</f>
        <v/>
      </c>
      <c r="C267" s="113" t="str">
        <f>IF(ISBLANK('Input-Accounts'!C267),"",'Input-Accounts'!C267)</f>
        <v/>
      </c>
      <c r="E267" s="79" t="str">
        <f t="shared" ref="E267:E305" si="76">IFERROR(IF(D267="","",IF(D267=0,0,IF(ABS(D267-SUM($G267:$Z267))&lt;Check_Limit,0,1))),1)</f>
        <v/>
      </c>
    </row>
    <row r="268" spans="1:26">
      <c r="A268" s="113">
        <f>IF(ISBLANK('Input-Accounts'!A268),"",'Input-Accounts'!A268)</f>
        <v>228</v>
      </c>
      <c r="B268" s="127" t="str">
        <f>IF(ISBLANK('Input-Accounts'!B268),"",'Input-Accounts'!B268)</f>
        <v>INTERNAL ALLOCATION FACTORS</v>
      </c>
      <c r="C268" s="113" t="str">
        <f>IF(ISBLANK('Input-Accounts'!C268),"",'Input-Accounts'!C268)</f>
        <v/>
      </c>
      <c r="D268" s="143"/>
      <c r="E268" s="143" t="str">
        <f t="shared" si="76"/>
        <v/>
      </c>
    </row>
    <row r="269" spans="1:26" outlineLevel="1">
      <c r="A269" s="113" t="str">
        <f>IF(ISBLANK('Input-Accounts'!A269),"",'Input-Accounts'!A269)</f>
        <v/>
      </c>
      <c r="B269" s="79" t="str">
        <f>IF(ISBLANK('Input-Accounts'!B269),"",'Input-Accounts'!B269)</f>
        <v/>
      </c>
      <c r="C269" s="113" t="str">
        <f>IF(ISBLANK('Input-Accounts'!C269),"",'Input-Accounts'!C269)</f>
        <v/>
      </c>
      <c r="D269" s="31"/>
      <c r="E269" s="143" t="str">
        <f t="shared" si="76"/>
        <v/>
      </c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26" outlineLevel="1">
      <c r="A270" s="113">
        <f>IF(ISBLANK('Input-Accounts'!A270),"",'Input-Accounts'!A270)</f>
        <v>229</v>
      </c>
      <c r="B270" s="79" t="str">
        <f>IF(ISBLANK('Input-Accounts'!B270),"",'Input-Accounts'!B270)</f>
        <v>INT_T&amp;D_PLANT</v>
      </c>
      <c r="C270" s="113" t="str">
        <f>IF(ISBLANK('Input-Accounts'!C270),"",'Input-Accounts'!C270)</f>
        <v/>
      </c>
      <c r="D270" s="31">
        <f ca="1">D$26+D$48</f>
        <v>0</v>
      </c>
      <c r="E270" s="143">
        <f t="shared" ca="1" si="76"/>
        <v>0</v>
      </c>
      <c r="G270" s="31">
        <f t="shared" ref="G270:M270" ca="1" si="77">G$26+G$48</f>
        <v>0</v>
      </c>
      <c r="H270" s="31">
        <f t="shared" ca="1" si="77"/>
        <v>0</v>
      </c>
      <c r="I270" s="31">
        <f t="shared" ca="1" si="77"/>
        <v>0</v>
      </c>
      <c r="J270" s="31">
        <f t="shared" ca="1" si="77"/>
        <v>0</v>
      </c>
      <c r="K270" s="31">
        <f t="shared" ca="1" si="77"/>
        <v>0</v>
      </c>
      <c r="L270" s="31">
        <f t="shared" ca="1" si="77"/>
        <v>0</v>
      </c>
      <c r="M270" s="31">
        <f t="shared" ca="1" si="77"/>
        <v>0</v>
      </c>
      <c r="N270" s="31"/>
      <c r="O270" s="31"/>
      <c r="P270" s="31"/>
      <c r="Q270" s="31"/>
      <c r="R270" s="31"/>
    </row>
    <row r="271" spans="1:26" outlineLevel="1">
      <c r="A271" s="113">
        <f>IF(ISBLANK('Input-Accounts'!A271),"",'Input-Accounts'!A271)</f>
        <v>230</v>
      </c>
      <c r="B271" s="79" t="str">
        <f>IF(ISBLANK('Input-Accounts'!B271),"",'Input-Accounts'!B271)</f>
        <v>INT_TOTAL_PLANT</v>
      </c>
      <c r="C271" s="113" t="str">
        <f>IF(ISBLANK('Input-Accounts'!C271),"",'Input-Accounts'!C271)</f>
        <v/>
      </c>
      <c r="D271" s="31">
        <f ca="1">D$63</f>
        <v>1407085.6530374277</v>
      </c>
      <c r="E271" s="143">
        <f ca="1">IFERROR(IF(D271="","",IF(D271=0,0,IF(ABS(D271-SUM($G271:$Z271))&lt;Check_Limit,0,1))),1)</f>
        <v>0</v>
      </c>
      <c r="G271" s="31">
        <f t="shared" ref="G271:M271" ca="1" si="78">G$63</f>
        <v>141672.22524886319</v>
      </c>
      <c r="H271" s="31">
        <f t="shared" ca="1" si="78"/>
        <v>100246.96083728314</v>
      </c>
      <c r="I271" s="31">
        <f t="shared" ca="1" si="78"/>
        <v>13276.060413031026</v>
      </c>
      <c r="J271" s="31">
        <f t="shared" ca="1" si="78"/>
        <v>18199.209853822987</v>
      </c>
      <c r="K271" s="31">
        <f t="shared" ca="1" si="78"/>
        <v>2287.4566500395235</v>
      </c>
      <c r="L271" s="31">
        <f t="shared" ca="1" si="78"/>
        <v>932323.84682210209</v>
      </c>
      <c r="M271" s="31">
        <f t="shared" ca="1" si="78"/>
        <v>199079.89321228559</v>
      </c>
      <c r="N271" s="31"/>
      <c r="O271" s="31"/>
      <c r="P271" s="31"/>
      <c r="Q271" s="31"/>
      <c r="R271" s="31"/>
    </row>
    <row r="272" spans="1:26" outlineLevel="1">
      <c r="A272" s="113">
        <f>IF(ISBLANK('Input-Accounts'!A272),"",'Input-Accounts'!A272)</f>
        <v>231</v>
      </c>
      <c r="B272" s="79" t="str">
        <f>IF(ISBLANK('Input-Accounts'!B272),"",'Input-Accounts'!B272)</f>
        <v>INT_INTANGIBLE</v>
      </c>
      <c r="C272" s="113" t="str">
        <f>IF(ISBLANK('Input-Accounts'!C272),"",'Input-Accounts'!C272)</f>
        <v/>
      </c>
      <c r="D272" s="31">
        <f ca="1">D$16</f>
        <v>1407085.6530374277</v>
      </c>
      <c r="E272" s="143">
        <f t="shared" ca="1" si="76"/>
        <v>0</v>
      </c>
      <c r="G272" s="31">
        <f t="shared" ref="G272:M272" ca="1" si="79">G$16</f>
        <v>141672.22524886319</v>
      </c>
      <c r="H272" s="31">
        <f t="shared" ca="1" si="79"/>
        <v>100246.96083728314</v>
      </c>
      <c r="I272" s="31">
        <f t="shared" ca="1" si="79"/>
        <v>13276.060413031026</v>
      </c>
      <c r="J272" s="31">
        <f t="shared" ca="1" si="79"/>
        <v>18199.209853822987</v>
      </c>
      <c r="K272" s="31">
        <f t="shared" ca="1" si="79"/>
        <v>2287.4566500395235</v>
      </c>
      <c r="L272" s="31">
        <f t="shared" ca="1" si="79"/>
        <v>932323.84682210209</v>
      </c>
      <c r="M272" s="31">
        <f t="shared" ca="1" si="79"/>
        <v>199079.89321228559</v>
      </c>
      <c r="N272" s="31"/>
      <c r="O272" s="31"/>
      <c r="P272" s="31"/>
      <c r="Q272" s="31"/>
      <c r="R272" s="31"/>
    </row>
    <row r="273" spans="1:18" outlineLevel="1">
      <c r="A273" s="113">
        <f>IF(ISBLANK('Input-Accounts'!A273),"",'Input-Accounts'!A273)</f>
        <v>232</v>
      </c>
      <c r="B273" s="79" t="str">
        <f>IF(ISBLANK('Input-Accounts'!B273),"",'Input-Accounts'!B273)</f>
        <v>INT_DISTPT</v>
      </c>
      <c r="C273" s="113" t="str">
        <f>IF(ISBLANK('Input-Accounts'!C273),"",'Input-Accounts'!C273)</f>
        <v/>
      </c>
      <c r="D273" s="31">
        <f ca="1">D$48</f>
        <v>0</v>
      </c>
      <c r="E273" s="143">
        <f t="shared" ca="1" si="76"/>
        <v>0</v>
      </c>
      <c r="G273" s="31">
        <f t="shared" ref="G273:M273" ca="1" si="80">G$48</f>
        <v>0</v>
      </c>
      <c r="H273" s="31">
        <f t="shared" ca="1" si="80"/>
        <v>0</v>
      </c>
      <c r="I273" s="31">
        <f t="shared" ca="1" si="80"/>
        <v>0</v>
      </c>
      <c r="J273" s="31">
        <f t="shared" ca="1" si="80"/>
        <v>0</v>
      </c>
      <c r="K273" s="31">
        <f t="shared" ca="1" si="80"/>
        <v>0</v>
      </c>
      <c r="L273" s="31">
        <f t="shared" ca="1" si="80"/>
        <v>0</v>
      </c>
      <c r="M273" s="31">
        <f t="shared" ca="1" si="80"/>
        <v>0</v>
      </c>
      <c r="N273" s="31"/>
      <c r="O273" s="31"/>
      <c r="P273" s="31"/>
      <c r="Q273" s="31"/>
      <c r="R273" s="31"/>
    </row>
    <row r="274" spans="1:18" outlineLevel="1">
      <c r="A274" s="113">
        <f>IF(ISBLANK('Input-Accounts'!A274),"",'Input-Accounts'!A274)</f>
        <v>233</v>
      </c>
      <c r="B274" s="79" t="str">
        <f>IF(ISBLANK('Input-Accounts'!B274),"",'Input-Accounts'!B274)</f>
        <v>INT_TRANS-MAIN</v>
      </c>
      <c r="C274" s="113" t="str">
        <f>IF(ISBLANK('Input-Accounts'!C274),"",'Input-Accounts'!C274)</f>
        <v/>
      </c>
      <c r="D274" s="31">
        <f ca="1">SUM(D$21:D$22)</f>
        <v>0</v>
      </c>
      <c r="E274" s="143">
        <f t="shared" ca="1" si="76"/>
        <v>0</v>
      </c>
      <c r="G274" s="31">
        <f t="shared" ref="G274:M274" ca="1" si="81">SUM(G$21:G$22)</f>
        <v>0</v>
      </c>
      <c r="H274" s="31">
        <f t="shared" ca="1" si="81"/>
        <v>0</v>
      </c>
      <c r="I274" s="31">
        <f t="shared" ca="1" si="81"/>
        <v>0</v>
      </c>
      <c r="J274" s="31">
        <f t="shared" ca="1" si="81"/>
        <v>0</v>
      </c>
      <c r="K274" s="31">
        <f t="shared" ca="1" si="81"/>
        <v>0</v>
      </c>
      <c r="L274" s="31">
        <f t="shared" ca="1" si="81"/>
        <v>0</v>
      </c>
      <c r="M274" s="31">
        <f t="shared" ca="1" si="81"/>
        <v>0</v>
      </c>
      <c r="N274" s="31"/>
      <c r="O274" s="31"/>
      <c r="P274" s="31"/>
      <c r="Q274" s="31"/>
      <c r="R274" s="31"/>
    </row>
    <row r="275" spans="1:18" outlineLevel="1">
      <c r="A275" s="113">
        <f>IF(ISBLANK('Input-Accounts'!A275),"",'Input-Accounts'!A275)</f>
        <v>234</v>
      </c>
      <c r="B275" s="79" t="str">
        <f>IF(ISBLANK('Input-Accounts'!B275),"",'Input-Accounts'!B275)</f>
        <v>INT_MAIN-SERVICE</v>
      </c>
      <c r="C275" s="113" t="str">
        <f>IF(ISBLANK('Input-Accounts'!C275),"",'Input-Accounts'!C275)</f>
        <v/>
      </c>
      <c r="D275" s="31">
        <f ca="1">SUM(D$31:D$39,D$43:D$44)</f>
        <v>0</v>
      </c>
      <c r="E275" s="143">
        <f t="shared" ca="1" si="76"/>
        <v>0</v>
      </c>
      <c r="G275" s="31">
        <f t="shared" ref="G275:M275" ca="1" si="82">SUM(G$31:G$39,G$43:G$44)</f>
        <v>0</v>
      </c>
      <c r="H275" s="31">
        <f t="shared" ca="1" si="82"/>
        <v>0</v>
      </c>
      <c r="I275" s="31">
        <f t="shared" ca="1" si="82"/>
        <v>0</v>
      </c>
      <c r="J275" s="31">
        <f t="shared" ca="1" si="82"/>
        <v>0</v>
      </c>
      <c r="K275" s="31">
        <f t="shared" ca="1" si="82"/>
        <v>0</v>
      </c>
      <c r="L275" s="31">
        <f t="shared" ca="1" si="82"/>
        <v>0</v>
      </c>
      <c r="M275" s="31">
        <f t="shared" ca="1" si="82"/>
        <v>0</v>
      </c>
      <c r="N275" s="31"/>
      <c r="O275" s="31"/>
      <c r="P275" s="31"/>
      <c r="Q275" s="31"/>
      <c r="R275" s="31"/>
    </row>
    <row r="276" spans="1:18" outlineLevel="1">
      <c r="A276" s="113">
        <f>IF(ISBLANK('Input-Accounts'!A276),"",'Input-Accounts'!A276)</f>
        <v>235</v>
      </c>
      <c r="B276" s="79" t="str">
        <f>IF(ISBLANK('Input-Accounts'!B276),"",'Input-Accounts'!B276)</f>
        <v>INT_DIST-MAINS</v>
      </c>
      <c r="C276" s="113" t="str">
        <f>IF(ISBLANK('Input-Accounts'!C276),"",'Input-Accounts'!C276)</f>
        <v/>
      </c>
      <c r="D276" s="31">
        <f ca="1">SUM(D$31:D$39)</f>
        <v>0</v>
      </c>
      <c r="E276" s="143">
        <f t="shared" ca="1" si="76"/>
        <v>0</v>
      </c>
      <c r="G276" s="31">
        <f t="shared" ref="G276:M276" ca="1" si="83">SUM(G$31:G$39)</f>
        <v>0</v>
      </c>
      <c r="H276" s="31">
        <f t="shared" ca="1" si="83"/>
        <v>0</v>
      </c>
      <c r="I276" s="31">
        <f t="shared" ca="1" si="83"/>
        <v>0</v>
      </c>
      <c r="J276" s="31">
        <f t="shared" ca="1" si="83"/>
        <v>0</v>
      </c>
      <c r="K276" s="31">
        <f t="shared" ca="1" si="83"/>
        <v>0</v>
      </c>
      <c r="L276" s="31">
        <f t="shared" ca="1" si="83"/>
        <v>0</v>
      </c>
      <c r="M276" s="31">
        <f t="shared" ca="1" si="83"/>
        <v>0</v>
      </c>
      <c r="N276" s="31"/>
      <c r="O276" s="31"/>
      <c r="P276" s="31"/>
      <c r="Q276" s="31"/>
      <c r="R276" s="31"/>
    </row>
    <row r="277" spans="1:18" outlineLevel="1">
      <c r="A277" s="113">
        <f>IF(ISBLANK('Input-Accounts'!A277),"",'Input-Accounts'!A277)</f>
        <v>236</v>
      </c>
      <c r="B277" s="79" t="str">
        <f>IF(ISBLANK('Input-Accounts'!B277),"",'Input-Accounts'!B277)</f>
        <v>INT_SERVICES</v>
      </c>
      <c r="C277" s="113" t="str">
        <f>IF(ISBLANK('Input-Accounts'!C277),"",'Input-Accounts'!C277)</f>
        <v/>
      </c>
      <c r="D277" s="31">
        <f ca="1">SUM(D$43:D$44)</f>
        <v>0</v>
      </c>
      <c r="E277" s="143">
        <f t="shared" ca="1" si="76"/>
        <v>0</v>
      </c>
      <c r="G277" s="31">
        <f t="shared" ref="G277:M277" ca="1" si="84">SUM(G$43:G$44)</f>
        <v>0</v>
      </c>
      <c r="H277" s="31">
        <f t="shared" ca="1" si="84"/>
        <v>0</v>
      </c>
      <c r="I277" s="31">
        <f t="shared" ca="1" si="84"/>
        <v>0</v>
      </c>
      <c r="J277" s="31">
        <f t="shared" ca="1" si="84"/>
        <v>0</v>
      </c>
      <c r="K277" s="31">
        <f t="shared" ca="1" si="84"/>
        <v>0</v>
      </c>
      <c r="L277" s="31">
        <f t="shared" ca="1" si="84"/>
        <v>0</v>
      </c>
      <c r="M277" s="31">
        <f t="shared" ca="1" si="84"/>
        <v>0</v>
      </c>
      <c r="N277" s="31"/>
      <c r="O277" s="31"/>
      <c r="P277" s="31"/>
      <c r="Q277" s="31"/>
      <c r="R277" s="31"/>
    </row>
    <row r="278" spans="1:18" outlineLevel="1">
      <c r="A278" s="113">
        <f>IF(ISBLANK('Input-Accounts'!A278),"",'Input-Accounts'!A278)</f>
        <v>237</v>
      </c>
      <c r="B278" s="79" t="str">
        <f>IF(ISBLANK('Input-Accounts'!B278),"",'Input-Accounts'!B278)</f>
        <v>INT_OM</v>
      </c>
      <c r="C278" s="113" t="str">
        <f>IF(ISBLANK('Input-Accounts'!C278),"",'Input-Accounts'!C278)</f>
        <v/>
      </c>
      <c r="D278" s="31">
        <f ca="1">SUM(D$177,D$152)</f>
        <v>0</v>
      </c>
      <c r="E278" s="143">
        <f t="shared" ca="1" si="76"/>
        <v>0</v>
      </c>
      <c r="G278" s="31">
        <f t="shared" ref="G278:M278" ca="1" si="85">SUM(G$177,G$152)</f>
        <v>0</v>
      </c>
      <c r="H278" s="31">
        <f t="shared" ca="1" si="85"/>
        <v>0</v>
      </c>
      <c r="I278" s="31">
        <f t="shared" ca="1" si="85"/>
        <v>0</v>
      </c>
      <c r="J278" s="31">
        <f t="shared" ca="1" si="85"/>
        <v>0</v>
      </c>
      <c r="K278" s="31">
        <f t="shared" ca="1" si="85"/>
        <v>0</v>
      </c>
      <c r="L278" s="31">
        <f t="shared" ca="1" si="85"/>
        <v>0</v>
      </c>
      <c r="M278" s="31">
        <f t="shared" ca="1" si="85"/>
        <v>0</v>
      </c>
      <c r="N278" s="31"/>
      <c r="O278" s="31"/>
      <c r="P278" s="31"/>
      <c r="Q278" s="31"/>
      <c r="R278" s="31"/>
    </row>
    <row r="279" spans="1:18" outlineLevel="1">
      <c r="A279" s="113">
        <f>IF(ISBLANK('Input-Accounts'!A279),"",'Input-Accounts'!A279)</f>
        <v>238</v>
      </c>
      <c r="B279" s="79" t="str">
        <f>IF(ISBLANK('Input-Accounts'!B279),"",'Input-Accounts'!B279)</f>
        <v>INT_871-881</v>
      </c>
      <c r="C279" s="113" t="str">
        <f>IF(ISBLANK('Input-Accounts'!C279),"",'Input-Accounts'!C279)</f>
        <v/>
      </c>
      <c r="D279" s="31">
        <f ca="1">SUM(D$127:D$136)</f>
        <v>0</v>
      </c>
      <c r="E279" s="143">
        <f t="shared" ca="1" si="76"/>
        <v>0</v>
      </c>
      <c r="G279" s="31">
        <f t="shared" ref="G279:M279" ca="1" si="86">SUM(G$127:G$136)</f>
        <v>0</v>
      </c>
      <c r="H279" s="31">
        <f t="shared" ca="1" si="86"/>
        <v>0</v>
      </c>
      <c r="I279" s="31">
        <f t="shared" ca="1" si="86"/>
        <v>0</v>
      </c>
      <c r="J279" s="31">
        <f t="shared" ca="1" si="86"/>
        <v>0</v>
      </c>
      <c r="K279" s="31">
        <f t="shared" ca="1" si="86"/>
        <v>0</v>
      </c>
      <c r="L279" s="31">
        <f t="shared" ca="1" si="86"/>
        <v>0</v>
      </c>
      <c r="M279" s="31">
        <f t="shared" ca="1" si="86"/>
        <v>0</v>
      </c>
      <c r="N279" s="31"/>
      <c r="O279" s="31"/>
      <c r="P279" s="31"/>
      <c r="Q279" s="31"/>
      <c r="R279" s="31"/>
    </row>
    <row r="280" spans="1:18" outlineLevel="1">
      <c r="A280" s="113">
        <f>IF(ISBLANK('Input-Accounts'!A280),"",'Input-Accounts'!A280)</f>
        <v>239</v>
      </c>
      <c r="B280" s="79" t="str">
        <f>IF(ISBLANK('Input-Accounts'!B280),"",'Input-Accounts'!B280)</f>
        <v>INT_886-894</v>
      </c>
      <c r="C280" s="113" t="str">
        <f>IF(ISBLANK('Input-Accounts'!C280),"",'Input-Accounts'!C280)</f>
        <v/>
      </c>
      <c r="D280" s="31">
        <f ca="1">SUM(D$141:D$149)</f>
        <v>0</v>
      </c>
      <c r="E280" s="143">
        <f t="shared" ca="1" si="76"/>
        <v>0</v>
      </c>
      <c r="G280" s="31">
        <f t="shared" ref="G280:M280" ca="1" si="87">SUM(G$141:G$149)</f>
        <v>0</v>
      </c>
      <c r="H280" s="31">
        <f t="shared" ca="1" si="87"/>
        <v>0</v>
      </c>
      <c r="I280" s="31">
        <f t="shared" ca="1" si="87"/>
        <v>0</v>
      </c>
      <c r="J280" s="31">
        <f t="shared" ca="1" si="87"/>
        <v>0</v>
      </c>
      <c r="K280" s="31">
        <f t="shared" ca="1" si="87"/>
        <v>0</v>
      </c>
      <c r="L280" s="31">
        <f t="shared" ca="1" si="87"/>
        <v>0</v>
      </c>
      <c r="M280" s="31">
        <f t="shared" ca="1" si="87"/>
        <v>0</v>
      </c>
      <c r="N280" s="31"/>
      <c r="O280" s="31"/>
      <c r="P280" s="31"/>
      <c r="Q280" s="31"/>
      <c r="R280" s="31"/>
    </row>
    <row r="281" spans="1:18" outlineLevel="1">
      <c r="A281" s="113">
        <f>IF(ISBLANK('Input-Accounts'!A281),"",'Input-Accounts'!A281)</f>
        <v>240</v>
      </c>
      <c r="B281" s="79" t="str">
        <f>IF(ISBLANK('Input-Accounts'!B281),"",'Input-Accounts'!B281)</f>
        <v>INT_MTR_REG</v>
      </c>
      <c r="C281" s="113" t="str">
        <f>IF(ISBLANK('Input-Accounts'!C281),"",'Input-Accounts'!C281)</f>
        <v/>
      </c>
      <c r="D281" s="31">
        <f ca="1">SUM(D$45:D$46)</f>
        <v>0</v>
      </c>
      <c r="E281" s="143">
        <f t="shared" ca="1" si="76"/>
        <v>0</v>
      </c>
      <c r="G281" s="31">
        <f t="shared" ref="G281:M281" ca="1" si="88">SUM(G$45:G$46)</f>
        <v>0</v>
      </c>
      <c r="H281" s="31">
        <f t="shared" ca="1" si="88"/>
        <v>0</v>
      </c>
      <c r="I281" s="31">
        <f t="shared" ca="1" si="88"/>
        <v>0</v>
      </c>
      <c r="J281" s="31">
        <f t="shared" ca="1" si="88"/>
        <v>0</v>
      </c>
      <c r="K281" s="31">
        <f t="shared" ca="1" si="88"/>
        <v>0</v>
      </c>
      <c r="L281" s="31">
        <f t="shared" ca="1" si="88"/>
        <v>0</v>
      </c>
      <c r="M281" s="31">
        <f t="shared" ca="1" si="88"/>
        <v>0</v>
      </c>
      <c r="N281" s="31"/>
      <c r="O281" s="31"/>
      <c r="P281" s="31"/>
      <c r="Q281" s="31"/>
      <c r="R281" s="31"/>
    </row>
    <row r="282" spans="1:18" outlineLevel="1">
      <c r="A282" s="113">
        <f>IF(ISBLANK('Input-Accounts'!A282),"",'Input-Accounts'!A282)</f>
        <v>241</v>
      </c>
      <c r="B282" s="79" t="str">
        <f>IF(ISBLANK('Input-Accounts'!B282),"",'Input-Accounts'!B282)</f>
        <v>INT_LABOR</v>
      </c>
      <c r="C282" s="113" t="str">
        <f>IF(ISBLANK('Input-Accounts'!C282),"",'Input-Accounts'!C282)</f>
        <v/>
      </c>
      <c r="D282" s="31">
        <f ca="1">SUMPRODUCT('Input-Accounts'!$L$120:$L$174,D$120:D$174)</f>
        <v>0</v>
      </c>
      <c r="E282" s="143">
        <f t="shared" ca="1" si="76"/>
        <v>0</v>
      </c>
      <c r="G282" s="31">
        <f ca="1">SUMPRODUCT('Input-Accounts'!$L$120:$L$174,G$120:G$174)</f>
        <v>0</v>
      </c>
      <c r="H282" s="31">
        <f ca="1">SUMPRODUCT('Input-Accounts'!$L$120:$L$174,H$120:H$174)</f>
        <v>0</v>
      </c>
      <c r="I282" s="31">
        <f ca="1">SUMPRODUCT('Input-Accounts'!$L$120:$L$174,I$120:I$174)</f>
        <v>0</v>
      </c>
      <c r="J282" s="31">
        <f ca="1">SUMPRODUCT('Input-Accounts'!$L$120:$L$174,J$120:J$174)</f>
        <v>0</v>
      </c>
      <c r="K282" s="31">
        <f ca="1">SUMPRODUCT('Input-Accounts'!$L$120:$L$174,K$120:K$174)</f>
        <v>0</v>
      </c>
      <c r="L282" s="31">
        <f ca="1">SUMPRODUCT('Input-Accounts'!$L$120:$L$174,L$120:L$174)</f>
        <v>0</v>
      </c>
      <c r="M282" s="31">
        <f ca="1">SUMPRODUCT('Input-Accounts'!$L$120:$L$174,M$120:M$174)</f>
        <v>0</v>
      </c>
      <c r="N282" s="31"/>
      <c r="O282" s="31"/>
      <c r="P282" s="31"/>
      <c r="Q282" s="31"/>
      <c r="R282" s="31"/>
    </row>
    <row r="283" spans="1:18" outlineLevel="1">
      <c r="A283" s="113">
        <f>IF(ISBLANK('Input-Accounts'!A283),"",'Input-Accounts'!A283)</f>
        <v>242</v>
      </c>
      <c r="B283" s="79" t="str">
        <f>IF(ISBLANK('Input-Accounts'!B283),"",'Input-Accounts'!B283)</f>
        <v>INT_PLANT_LABOR</v>
      </c>
      <c r="C283" s="113" t="str">
        <f>IF(ISBLANK('Input-Accounts'!C283),"",'Input-Accounts'!C283)</f>
        <v/>
      </c>
      <c r="D283" s="31">
        <f ca="1">IF($D$271=0,D$282/$D$282,IF($D$282=0,D$271/$D$271,0.5*(D$271/$D$271)+0.5*(D$282/$D$282)))</f>
        <v>1</v>
      </c>
      <c r="E283" s="143">
        <f t="shared" ca="1" si="76"/>
        <v>0</v>
      </c>
      <c r="G283" s="31">
        <f t="shared" ref="G283:M283" ca="1" si="89">IF($D$271=0,G$282/$D$282,IF($D$282=0,G$271/$D$271,0.5*(G$271/$D$271)+0.5*(G$282/$D$282)))</f>
        <v>0.1006848623202434</v>
      </c>
      <c r="H283" s="31">
        <f t="shared" ca="1" si="89"/>
        <v>7.1244391285550712E-2</v>
      </c>
      <c r="I283" s="31">
        <f t="shared" ca="1" si="89"/>
        <v>9.4351473091722933E-3</v>
      </c>
      <c r="J283" s="31">
        <f t="shared" ca="1" si="89"/>
        <v>1.2933974427595772E-2</v>
      </c>
      <c r="K283" s="31">
        <f t="shared" ca="1" si="89"/>
        <v>1.6256697984956844E-3</v>
      </c>
      <c r="L283" s="31">
        <f t="shared" ca="1" si="89"/>
        <v>0.66259210646454003</v>
      </c>
      <c r="M283" s="31">
        <f t="shared" ca="1" si="89"/>
        <v>0.14148384839440203</v>
      </c>
      <c r="N283" s="31"/>
      <c r="O283" s="31"/>
      <c r="P283" s="31"/>
      <c r="Q283" s="31"/>
      <c r="R283" s="31"/>
    </row>
    <row r="284" spans="1:18" outlineLevel="1">
      <c r="A284" s="113">
        <f>IF(ISBLANK('Input-Accounts'!A284),"",'Input-Accounts'!A284)</f>
        <v>243</v>
      </c>
      <c r="B284" s="79" t="str">
        <f>IF(ISBLANK('Input-Accounts'!B284),"",'Input-Accounts'!B284)</f>
        <v>INT_RATEBASE</v>
      </c>
      <c r="C284" s="113" t="str">
        <f>IF(ISBLANK('Input-Accounts'!C284),"",'Input-Accounts'!C284)</f>
        <v/>
      </c>
      <c r="D284" s="31">
        <f ca="1">D$116</f>
        <v>675143.09933819401</v>
      </c>
      <c r="E284" s="143">
        <f t="shared" ca="1" si="76"/>
        <v>0</v>
      </c>
      <c r="G284" s="31">
        <f t="shared" ref="G284:M284" ca="1" si="90">G$116</f>
        <v>67976.690003328491</v>
      </c>
      <c r="H284" s="31">
        <f t="shared" ca="1" si="90"/>
        <v>48100.159142989723</v>
      </c>
      <c r="I284" s="31">
        <f t="shared" ca="1" si="90"/>
        <v>6370.0745970270045</v>
      </c>
      <c r="J284" s="31">
        <f t="shared" ca="1" si="90"/>
        <v>8732.2835818079529</v>
      </c>
      <c r="K284" s="31">
        <f t="shared" ca="1" si="90"/>
        <v>1097.5597462568737</v>
      </c>
      <c r="L284" s="31">
        <f t="shared" ca="1" si="90"/>
        <v>447344.48835549213</v>
      </c>
      <c r="M284" s="31">
        <f t="shared" ca="1" si="90"/>
        <v>95521.84391129174</v>
      </c>
      <c r="N284" s="31"/>
      <c r="O284" s="31"/>
      <c r="P284" s="31"/>
      <c r="Q284" s="31"/>
      <c r="R284" s="31"/>
    </row>
    <row r="285" spans="1:18" outlineLevel="1">
      <c r="A285" s="113">
        <f>IF(ISBLANK('Input-Accounts'!A285),"",'Input-Accounts'!A285)</f>
        <v>244</v>
      </c>
      <c r="B285" s="79" t="str">
        <f>IF(ISBLANK('Input-Accounts'!B285),"",'Input-Accounts'!B285)</f>
        <v>INT_Income_before_tax</v>
      </c>
      <c r="C285" s="113" t="str">
        <f>IF(ISBLANK('Input-Accounts'!C285),"",'Input-Accounts'!C285)</f>
        <v/>
      </c>
      <c r="D285" s="31">
        <f ca="1">D$313-D$240-D$193</f>
        <v>-84819.151259826191</v>
      </c>
      <c r="E285" s="143">
        <f t="shared" ca="1" si="76"/>
        <v>0</v>
      </c>
      <c r="G285" s="31">
        <f t="shared" ref="G285:M285" ca="1" si="91">G$313-G$240-G$193</f>
        <v>-8540.0045667154991</v>
      </c>
      <c r="H285" s="31">
        <f t="shared" ca="1" si="91"/>
        <v>-6042.8888008633685</v>
      </c>
      <c r="I285" s="31">
        <f t="shared" ca="1" si="91"/>
        <v>-800.28118677542682</v>
      </c>
      <c r="J285" s="31">
        <f t="shared" ca="1" si="91"/>
        <v>-1097.0487333649696</v>
      </c>
      <c r="K285" s="31">
        <f t="shared" ca="1" si="91"/>
        <v>-137.88793253713663</v>
      </c>
      <c r="L285" s="31">
        <f t="shared" ca="1" si="91"/>
        <v>-56200.50010178268</v>
      </c>
      <c r="M285" s="31">
        <f t="shared" ca="1" si="91"/>
        <v>-12000.539937787104</v>
      </c>
      <c r="N285" s="31"/>
      <c r="O285" s="31"/>
      <c r="P285" s="31"/>
      <c r="Q285" s="31"/>
      <c r="R285" s="31"/>
    </row>
    <row r="286" spans="1:18" outlineLevel="1">
      <c r="A286" s="113">
        <f>IF(ISBLANK('Input-Accounts'!A286),"",'Input-Accounts'!A286)</f>
        <v>245</v>
      </c>
      <c r="B286" s="79" t="str">
        <f>IF(ISBLANK('Input-Accounts'!B286),"",'Input-Accounts'!B286)</f>
        <v>INT_REV_REQ_b/f gross up</v>
      </c>
      <c r="C286" s="113" t="str">
        <f>IF(ISBLANK('Input-Accounts'!C286),"",'Input-Accounts'!C286)</f>
        <v/>
      </c>
      <c r="D286" s="31">
        <f ca="1">SUM(D$258:D$259)</f>
        <v>163250.70068463575</v>
      </c>
      <c r="E286" s="143">
        <f t="shared" ca="1" si="76"/>
        <v>0</v>
      </c>
      <c r="G286" s="31">
        <f t="shared" ref="G286:M286" ca="1" si="92">SUM(G$258:G$259)</f>
        <v>24882.760561708386</v>
      </c>
      <c r="H286" s="31">
        <f t="shared" ca="1" si="92"/>
        <v>16135.57680461973</v>
      </c>
      <c r="I286" s="31">
        <f t="shared" ca="1" si="92"/>
        <v>1850.1948670868517</v>
      </c>
      <c r="J286" s="31">
        <f t="shared" ca="1" si="92"/>
        <v>2347.0842461488187</v>
      </c>
      <c r="K286" s="31">
        <f t="shared" ca="1" si="92"/>
        <v>257.85192967375121</v>
      </c>
      <c r="L286" s="31">
        <f t="shared" ca="1" si="92"/>
        <v>97395.267289732335</v>
      </c>
      <c r="M286" s="31">
        <f t="shared" ca="1" si="92"/>
        <v>20381.964985665887</v>
      </c>
      <c r="N286" s="31"/>
      <c r="O286" s="31"/>
      <c r="P286" s="31"/>
      <c r="Q286" s="31"/>
      <c r="R286" s="31"/>
    </row>
    <row r="287" spans="1:18" outlineLevel="1">
      <c r="A287" s="113">
        <f>IF(ISBLANK('Input-Accounts'!A287),"",'Input-Accounts'!A287)</f>
        <v>246</v>
      </c>
      <c r="B287" s="79" t="str">
        <f>IF(ISBLANK('Input-Accounts'!B287),"",'Input-Accounts'!B287)</f>
        <v>INT_REV_REQ_xGRT</v>
      </c>
      <c r="C287" s="113" t="str">
        <f>IF(ISBLANK('Input-Accounts'!C287),"",'Input-Accounts'!C287)</f>
        <v/>
      </c>
      <c r="D287" s="31">
        <f ca="1">SUBTOTAL(9,D$119:D$240)+D$245+D$253+D$259</f>
        <v>140246.29380216103</v>
      </c>
      <c r="E287" s="143">
        <f t="shared" ca="1" si="76"/>
        <v>0</v>
      </c>
      <c r="G287" s="31">
        <f t="shared" ref="G287:M287" ca="1" si="93">SUBTOTAL(9,G$119:G$240)+G$245+G$253+G$259</f>
        <v>14120.678782394989</v>
      </c>
      <c r="H287" s="31">
        <f t="shared" ca="1" si="93"/>
        <v>9991.7618319894664</v>
      </c>
      <c r="I287" s="31">
        <f t="shared" ca="1" si="93"/>
        <v>1323.2444415888467</v>
      </c>
      <c r="J287" s="31">
        <f t="shared" ca="1" si="93"/>
        <v>1813.9419776022341</v>
      </c>
      <c r="K287" s="31">
        <f t="shared" ca="1" si="93"/>
        <v>227.99416418512567</v>
      </c>
      <c r="L287" s="31">
        <f t="shared" ca="1" si="93"/>
        <v>92926.087234218634</v>
      </c>
      <c r="M287" s="31">
        <f t="shared" ca="1" si="93"/>
        <v>19842.585370181718</v>
      </c>
      <c r="N287" s="31"/>
      <c r="O287" s="31"/>
      <c r="P287" s="31"/>
      <c r="Q287" s="31"/>
      <c r="R287" s="31"/>
    </row>
    <row r="288" spans="1:18" outlineLevel="1">
      <c r="A288" s="113" t="str">
        <f>IF(ISBLANK('Input-Accounts'!A288),"",'Input-Accounts'!A288)</f>
        <v/>
      </c>
      <c r="B288" s="79" t="str">
        <f>IF(ISBLANK('Input-Accounts'!B288),"",'Input-Accounts'!B288)</f>
        <v/>
      </c>
      <c r="C288" s="113" t="str">
        <f>IF(ISBLANK('Input-Accounts'!C288),"",'Input-Accounts'!C288)</f>
        <v/>
      </c>
      <c r="D288" s="31"/>
      <c r="E288" s="143" t="str">
        <f t="shared" si="76"/>
        <v/>
      </c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outlineLevel="1">
      <c r="A289" s="113" t="str">
        <f>IF(ISBLANK('Input-Accounts'!A289),"",'Input-Accounts'!A289)</f>
        <v/>
      </c>
      <c r="B289" s="79" t="str">
        <f>IF(ISBLANK('Input-Accounts'!B289),"",'Input-Accounts'!B289)</f>
        <v/>
      </c>
      <c r="C289" s="113" t="str">
        <f>IF(ISBLANK('Input-Accounts'!C289),"",'Input-Accounts'!C289)</f>
        <v/>
      </c>
      <c r="D289" s="31"/>
      <c r="E289" s="143" t="str">
        <f t="shared" si="76"/>
        <v/>
      </c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outlineLevel="1">
      <c r="A290" s="113" t="str">
        <f>IF(ISBLANK('Input-Accounts'!A290),"",'Input-Accounts'!A290)</f>
        <v/>
      </c>
      <c r="B290" s="79" t="str">
        <f>IF(ISBLANK('Input-Accounts'!B290),"",'Input-Accounts'!B290)</f>
        <v/>
      </c>
      <c r="C290" s="113" t="str">
        <f>IF(ISBLANK('Input-Accounts'!C290),"",'Input-Accounts'!C290)</f>
        <v/>
      </c>
      <c r="D290" s="31"/>
      <c r="E290" s="143" t="str">
        <f t="shared" si="76"/>
        <v/>
      </c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outlineLevel="1">
      <c r="A291" s="113" t="str">
        <f>IF(ISBLANK('Input-Accounts'!A291),"",'Input-Accounts'!A291)</f>
        <v/>
      </c>
      <c r="B291" s="79" t="str">
        <f>IF(ISBLANK('Input-Accounts'!B291),"",'Input-Accounts'!B291)</f>
        <v/>
      </c>
      <c r="C291" s="113" t="str">
        <f>IF(ISBLANK('Input-Accounts'!C291),"",'Input-Accounts'!C291)</f>
        <v/>
      </c>
      <c r="D291" s="31"/>
      <c r="E291" s="143" t="str">
        <f t="shared" si="76"/>
        <v/>
      </c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outlineLevel="1">
      <c r="A292" s="113" t="str">
        <f>IF(ISBLANK('Input-Accounts'!A292),"",'Input-Accounts'!A292)</f>
        <v/>
      </c>
      <c r="B292" s="79" t="str">
        <f>IF(ISBLANK('Input-Accounts'!B292),"",'Input-Accounts'!B292)</f>
        <v/>
      </c>
      <c r="C292" s="113" t="str">
        <f>IF(ISBLANK('Input-Accounts'!C292),"",'Input-Accounts'!C292)</f>
        <v/>
      </c>
      <c r="D292" s="31"/>
      <c r="E292" s="143" t="str">
        <f t="shared" si="76"/>
        <v/>
      </c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outlineLevel="1">
      <c r="A293" s="113" t="str">
        <f>IF(ISBLANK('Input-Accounts'!A293),"",'Input-Accounts'!A293)</f>
        <v/>
      </c>
      <c r="B293" s="79" t="str">
        <f>IF(ISBLANK('Input-Accounts'!B293),"",'Input-Accounts'!B293)</f>
        <v/>
      </c>
      <c r="C293" s="113" t="str">
        <f>IF(ISBLANK('Input-Accounts'!C293),"",'Input-Accounts'!C293)</f>
        <v/>
      </c>
      <c r="D293" s="31"/>
      <c r="E293" s="143" t="str">
        <f t="shared" si="76"/>
        <v/>
      </c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outlineLevel="1">
      <c r="A294" s="113" t="str">
        <f>IF(ISBLANK('Input-Accounts'!A294),"",'Input-Accounts'!A294)</f>
        <v/>
      </c>
      <c r="B294" s="79" t="str">
        <f>IF(ISBLANK('Input-Accounts'!B294),"",'Input-Accounts'!B294)</f>
        <v/>
      </c>
      <c r="C294" s="113" t="str">
        <f>IF(ISBLANK('Input-Accounts'!C294),"",'Input-Accounts'!C294)</f>
        <v/>
      </c>
      <c r="D294" s="31"/>
      <c r="E294" s="143" t="str">
        <f t="shared" si="76"/>
        <v/>
      </c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outlineLevel="1">
      <c r="A295" s="113" t="str">
        <f>IF(ISBLANK('Input-Accounts'!A295),"",'Input-Accounts'!A295)</f>
        <v/>
      </c>
      <c r="B295" s="79" t="str">
        <f>IF(ISBLANK('Input-Accounts'!B295),"",'Input-Accounts'!B295)</f>
        <v/>
      </c>
      <c r="C295" s="113" t="str">
        <f>IF(ISBLANK('Input-Accounts'!C295),"",'Input-Accounts'!C295)</f>
        <v/>
      </c>
      <c r="D295" s="31"/>
      <c r="E295" s="143" t="str">
        <f t="shared" si="76"/>
        <v/>
      </c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outlineLevel="1">
      <c r="A296" s="113" t="str">
        <f>IF(ISBLANK('Input-Accounts'!A296),"",'Input-Accounts'!A296)</f>
        <v/>
      </c>
      <c r="B296" s="79" t="str">
        <f>IF(ISBLANK('Input-Accounts'!B296),"",'Input-Accounts'!B296)</f>
        <v/>
      </c>
      <c r="C296" s="113" t="str">
        <f>IF(ISBLANK('Input-Accounts'!C296),"",'Input-Accounts'!C296)</f>
        <v/>
      </c>
      <c r="D296" s="31"/>
      <c r="E296" s="143" t="str">
        <f t="shared" si="76"/>
        <v/>
      </c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outlineLevel="1">
      <c r="A297" s="113" t="str">
        <f>IF(ISBLANK('Input-Accounts'!A297),"",'Input-Accounts'!A297)</f>
        <v/>
      </c>
      <c r="B297" s="79" t="str">
        <f>IF(ISBLANK('Input-Accounts'!B297),"",'Input-Accounts'!B297)</f>
        <v/>
      </c>
      <c r="C297" s="113" t="str">
        <f>IF(ISBLANK('Input-Accounts'!C297),"",'Input-Accounts'!C297)</f>
        <v/>
      </c>
      <c r="D297" s="31"/>
      <c r="E297" s="143" t="str">
        <f t="shared" si="76"/>
        <v/>
      </c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outlineLevel="1">
      <c r="A298" s="113" t="str">
        <f>IF(ISBLANK('Input-Accounts'!A298),"",'Input-Accounts'!A298)</f>
        <v/>
      </c>
      <c r="B298" s="79" t="str">
        <f>IF(ISBLANK('Input-Accounts'!B298),"",'Input-Accounts'!B298)</f>
        <v/>
      </c>
      <c r="C298" s="113" t="str">
        <f>IF(ISBLANK('Input-Accounts'!C298),"",'Input-Accounts'!C298)</f>
        <v/>
      </c>
      <c r="D298" s="31"/>
      <c r="E298" s="143" t="str">
        <f t="shared" si="76"/>
        <v/>
      </c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outlineLevel="1">
      <c r="A299" s="113" t="str">
        <f>IF(ISBLANK('Input-Accounts'!A299),"",'Input-Accounts'!A299)</f>
        <v/>
      </c>
      <c r="B299" s="79" t="str">
        <f>IF(ISBLANK('Input-Accounts'!B299),"",'Input-Accounts'!B299)</f>
        <v/>
      </c>
      <c r="C299" s="113" t="str">
        <f>IF(ISBLANK('Input-Accounts'!C299),"",'Input-Accounts'!C299)</f>
        <v/>
      </c>
      <c r="D299" s="31"/>
      <c r="E299" s="143" t="str">
        <f t="shared" si="76"/>
        <v/>
      </c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outlineLevel="1">
      <c r="A300" s="113" t="str">
        <f>IF(ISBLANK('Input-Accounts'!A300),"",'Input-Accounts'!A300)</f>
        <v/>
      </c>
      <c r="B300" s="79" t="str">
        <f>IF(ISBLANK('Input-Accounts'!B300),"",'Input-Accounts'!B300)</f>
        <v/>
      </c>
      <c r="C300" s="113" t="str">
        <f>IF(ISBLANK('Input-Accounts'!C300),"",'Input-Accounts'!C300)</f>
        <v/>
      </c>
      <c r="D300" s="31"/>
      <c r="E300" s="143" t="str">
        <f t="shared" si="76"/>
        <v/>
      </c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outlineLevel="1">
      <c r="A301" s="113" t="str">
        <f>IF(ISBLANK('Input-Accounts'!A301),"",'Input-Accounts'!A301)</f>
        <v/>
      </c>
      <c r="B301" s="79" t="str">
        <f>IF(ISBLANK('Input-Accounts'!B301),"",'Input-Accounts'!B301)</f>
        <v/>
      </c>
      <c r="C301" s="113" t="str">
        <f>IF(ISBLANK('Input-Accounts'!C301),"",'Input-Accounts'!C301)</f>
        <v/>
      </c>
      <c r="D301" s="31"/>
      <c r="E301" s="143" t="str">
        <f t="shared" si="76"/>
        <v/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outlineLevel="1">
      <c r="A302" s="113" t="str">
        <f>IF(ISBLANK('Input-Accounts'!A302),"",'Input-Accounts'!A302)</f>
        <v/>
      </c>
      <c r="B302" s="79" t="str">
        <f>IF(ISBLANK('Input-Accounts'!B302),"",'Input-Accounts'!B302)</f>
        <v/>
      </c>
      <c r="C302" s="113" t="str">
        <f>IF(ISBLANK('Input-Accounts'!C302),"",'Input-Accounts'!C302)</f>
        <v/>
      </c>
      <c r="D302" s="31"/>
      <c r="E302" s="143" t="str">
        <f t="shared" si="76"/>
        <v/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outlineLevel="1">
      <c r="A303" s="113" t="str">
        <f>IF(ISBLANK('Input-Accounts'!A303),"",'Input-Accounts'!A303)</f>
        <v/>
      </c>
      <c r="B303" s="79" t="str">
        <f>IF(ISBLANK('Input-Accounts'!B303),"",'Input-Accounts'!B303)</f>
        <v/>
      </c>
      <c r="C303" s="113" t="str">
        <f>IF(ISBLANK('Input-Accounts'!C303),"",'Input-Accounts'!C303)</f>
        <v/>
      </c>
      <c r="D303" s="31"/>
      <c r="E303" s="143" t="str">
        <f t="shared" si="76"/>
        <v/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>
      <c r="A304" s="113">
        <f>IF(ISBLANK('Input-Accounts'!A304),"",'Input-Accounts'!A304)</f>
        <v>247</v>
      </c>
      <c r="B304" s="79" t="str">
        <f>IF(ISBLANK('Input-Accounts'!B304),"",'Input-Accounts'!B304)</f>
        <v>last line for internals</v>
      </c>
      <c r="C304" s="113" t="str">
        <f>IF(ISBLANK('Input-Accounts'!C304),"",'Input-Accounts'!C304)</f>
        <v/>
      </c>
      <c r="D304" s="22"/>
      <c r="E304" s="143" t="str">
        <f t="shared" si="76"/>
        <v/>
      </c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</row>
    <row r="305" spans="1:18">
      <c r="A305" s="113" t="str">
        <f>IF(ISBLANK('Input-Accounts'!A305),"",'Input-Accounts'!A305)</f>
        <v/>
      </c>
      <c r="B305" s="79" t="str">
        <f>IF(ISBLANK('Input-Accounts'!B305),"",'Input-Accounts'!B305)</f>
        <v/>
      </c>
      <c r="C305" s="113" t="str">
        <f>IF(ISBLANK('Input-Accounts'!C305),"",'Input-Accounts'!C305)</f>
        <v/>
      </c>
      <c r="D305" s="22"/>
      <c r="E305" s="143" t="str">
        <f t="shared" si="76"/>
        <v/>
      </c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</row>
    <row r="306" spans="1:18">
      <c r="A306" s="113" t="str">
        <f>IF(ISBLANK('Input-Accounts'!A306),"",'Input-Accounts'!A306)</f>
        <v/>
      </c>
      <c r="B306" s="79" t="str">
        <f>IF(ISBLANK('Input-Accounts'!B306),"",'Input-Accounts'!B306)</f>
        <v/>
      </c>
      <c r="C306" s="113" t="str">
        <f>IF(ISBLANK('Input-Accounts'!C306),"",'Input-Accounts'!C306)</f>
        <v/>
      </c>
      <c r="D306" s="22"/>
      <c r="E306" s="143" t="s">
        <v>383</v>
      </c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</row>
    <row r="311" spans="1:18"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</row>
    <row r="312" spans="1:18"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</row>
  </sheetData>
  <pageMargins left="0.5" right="0.5" top="0.75" bottom="0.75" header="0.3" footer="0.3"/>
  <pageSetup scale="52" pageOrder="overThenDown" orientation="landscape" horizontalDpi="1200" verticalDpi="1200" r:id="rId1"/>
  <rowBreaks count="7" manualBreakCount="7">
    <brk id="63" max="12" man="1"/>
    <brk id="107" max="12" man="1"/>
    <brk id="119" max="12" man="1"/>
    <brk id="152" max="12" man="1"/>
    <brk id="193" max="12" man="1"/>
    <brk id="255" max="12" man="1"/>
    <brk id="290" max="1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DF8DE-5A8F-49DA-9612-DB2144E22B3A}">
  <sheetPr codeName="Sheet10">
    <tabColor theme="7" tint="0.59999389629810485"/>
  </sheetPr>
  <dimension ref="A1:Z312"/>
  <sheetViews>
    <sheetView workbookViewId="0"/>
  </sheetViews>
  <sheetFormatPr defaultColWidth="9.15234375" defaultRowHeight="14.6" outlineLevelRow="1" outlineLevelCol="1"/>
  <cols>
    <col min="1" max="1" width="4.84375" style="13" customWidth="1"/>
    <col min="2" max="2" width="37.69140625" customWidth="1"/>
    <col min="3" max="3" width="9.84375" style="13" customWidth="1"/>
    <col min="4" max="4" width="16.3828125" customWidth="1"/>
    <col min="5" max="5" width="6.69140625" customWidth="1"/>
    <col min="6" max="6" width="17.15234375" bestFit="1" customWidth="1"/>
    <col min="7" max="13" width="14.84375" customWidth="1"/>
    <col min="14" max="26" width="14.84375" customWidth="1" outlineLevel="1"/>
  </cols>
  <sheetData>
    <row r="1" spans="1:26">
      <c r="B1" s="6" t="str">
        <f>'General Inputs'!$D9</f>
        <v>Cascade Natural Gas Corp.</v>
      </c>
    </row>
    <row r="2" spans="1:26">
      <c r="B2" s="6" t="str">
        <f>'General Inputs'!$D10</f>
        <v>Washington Jurisdiction</v>
      </c>
      <c r="I2" s="27"/>
    </row>
    <row r="3" spans="1:26">
      <c r="B3" s="6" t="str">
        <f>'General Inputs'!$D11</f>
        <v>Twelve-Months ended December 31, 2023</v>
      </c>
    </row>
    <row r="4" spans="1:26">
      <c r="B4" s="1" t="str">
        <f ca="1">"Function &amp; Classification: "&amp;" "&amp;INDIRECT("Classification!"&amp;$D$5&amp;8)</f>
        <v xml:space="preserve">Function &amp; Classification:  </v>
      </c>
      <c r="I4" s="26"/>
    </row>
    <row r="5" spans="1:26">
      <c r="B5" s="13" t="s">
        <v>389</v>
      </c>
      <c r="D5" t="str">
        <f>LEFT(ADDRESS(5,MATCH($B$5,Classification!$A$6:$ABB$6,0)),3)</f>
        <v>$P$</v>
      </c>
    </row>
    <row r="6" spans="1:26" ht="34.299999999999997">
      <c r="A6" s="9" t="s">
        <v>1</v>
      </c>
      <c r="B6" s="11" t="s">
        <v>211</v>
      </c>
      <c r="C6" s="9" t="s">
        <v>212</v>
      </c>
      <c r="D6" s="9" t="s">
        <v>213</v>
      </c>
      <c r="E6" s="32" t="s">
        <v>382</v>
      </c>
      <c r="F6" s="9" t="str">
        <f>TRIM(RIGHT(SUBSTITUTE(B5," ",REPT(" ",100)),100))&amp;CHAR(10)&amp;"Allocation Factor"</f>
        <v>Demand
Allocation Factor</v>
      </c>
      <c r="G6" s="10" t="str">
        <f>'General Inputs'!D$17</f>
        <v>Res
503</v>
      </c>
      <c r="H6" s="10" t="str">
        <f>'General Inputs'!E$17</f>
        <v>GSC
504</v>
      </c>
      <c r="I6" s="10" t="str">
        <f>'General Inputs'!F$17</f>
        <v>GSI
505</v>
      </c>
      <c r="J6" s="10" t="str">
        <f>'General Inputs'!G$17</f>
        <v>GSLV
511</v>
      </c>
      <c r="K6" s="10" t="str">
        <f>'General Inputs'!H$17</f>
        <v>Interruptible
570</v>
      </c>
      <c r="L6" s="10" t="str">
        <f>'General Inputs'!I$17</f>
        <v>Transport
663</v>
      </c>
      <c r="M6" s="10" t="str">
        <f>'General Inputs'!J$17</f>
        <v>Spl Contracts</v>
      </c>
      <c r="N6" s="10" t="str">
        <f>'General Inputs'!K$17</f>
        <v>Class 8</v>
      </c>
      <c r="O6" s="10" t="str">
        <f>'General Inputs'!L$17</f>
        <v>Class 9</v>
      </c>
      <c r="P6" s="10" t="str">
        <f>'General Inputs'!M$17</f>
        <v>Class 10</v>
      </c>
      <c r="Q6" s="10" t="str">
        <f>'General Inputs'!N$17</f>
        <v>Class 11</v>
      </c>
      <c r="R6" s="10" t="str">
        <f>'General Inputs'!O$17</f>
        <v>Class 12</v>
      </c>
      <c r="S6" s="10" t="str">
        <f>'General Inputs'!P$17</f>
        <v>Class 13</v>
      </c>
      <c r="T6" s="10" t="str">
        <f>'General Inputs'!Q$17</f>
        <v>Class 14</v>
      </c>
      <c r="U6" s="10" t="str">
        <f>'General Inputs'!R$17</f>
        <v>Class 15</v>
      </c>
      <c r="V6" s="10" t="str">
        <f>'General Inputs'!S$17</f>
        <v>Class 16</v>
      </c>
      <c r="W6" s="10" t="str">
        <f>'General Inputs'!T$17</f>
        <v>Class 17</v>
      </c>
      <c r="X6" s="10" t="str">
        <f>'General Inputs'!U$17</f>
        <v>Class 18</v>
      </c>
      <c r="Y6" s="10" t="str">
        <f>'General Inputs'!V$17</f>
        <v>Class 19</v>
      </c>
      <c r="Z6" s="10" t="str">
        <f>'General Inputs'!W$17</f>
        <v>Class 20</v>
      </c>
    </row>
    <row r="7" spans="1:26">
      <c r="A7" s="13" t="str">
        <f>IF(B7="","",MAX(A$1:A6)+1)</f>
        <v/>
      </c>
      <c r="E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>
      <c r="A8" s="13">
        <f>IF(ISBLANK('Input-Accounts'!A8),"",'Input-Accounts'!A8)</f>
        <v>1</v>
      </c>
      <c r="B8" s="1" t="str">
        <f>IF(ISBLANK('Input-Accounts'!B8),"",'Input-Accounts'!B8)</f>
        <v>RATE BASE</v>
      </c>
      <c r="C8" s="13" t="str">
        <f>IF(ISBLANK('Input-Accounts'!C8),"",'Input-Accounts'!C8)</f>
        <v/>
      </c>
      <c r="E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>
      <c r="A9" s="13">
        <f>IF(ISBLANK('Input-Accounts'!A9),"",'Input-Accounts'!A9)</f>
        <v>2</v>
      </c>
      <c r="B9" s="1" t="str">
        <f>IF(ISBLANK('Input-Accounts'!B9),"",'Input-Accounts'!B9)</f>
        <v>Plant in Service</v>
      </c>
      <c r="C9" s="13" t="str">
        <f>IF(ISBLANK('Input-Accounts'!C9),"",'Input-Accounts'!C9)</f>
        <v/>
      </c>
      <c r="E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outlineLevel="1">
      <c r="A10" s="13">
        <f>IF(ISBLANK('Input-Accounts'!A10),"",'Input-Accounts'!A10)</f>
        <v>3</v>
      </c>
      <c r="B10" s="1" t="str">
        <f>IF(ISBLANK('Input-Accounts'!B10),"",'Input-Accounts'!B10)</f>
        <v>Intangible Plant</v>
      </c>
      <c r="C10" s="13" t="str">
        <f>IF(ISBLANK('Input-Accounts'!C10),"",'Input-Accounts'!C10)</f>
        <v/>
      </c>
      <c r="E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outlineLevel="1">
      <c r="A11" s="13">
        <f>IF(ISBLANK('Input-Accounts'!A11),"",'Input-Accounts'!A11)</f>
        <v>4</v>
      </c>
      <c r="B11" s="17" t="str">
        <f>IF(ISBLANK('Input-Accounts'!B11),"",'Input-Accounts'!B11)</f>
        <v>Organization</v>
      </c>
      <c r="C11" s="13">
        <f>IF(ISBLANK('Input-Accounts'!C11),"",'Input-Accounts'!C11)</f>
        <v>301</v>
      </c>
      <c r="D11" s="5">
        <f ca="1">INDIRECT("Classification!"&amp;$D$5&amp;ROW())</f>
        <v>72813.943869803319</v>
      </c>
      <c r="E11" s="5">
        <f t="shared" ref="E11:E12" ca="1" si="0">IFERROR(IF(D11="","",IF(D11=0,0,IF(ABS(D11-SUM($G11:$Z11))&lt;Check_Limit,0,1))),1)</f>
        <v>0</v>
      </c>
      <c r="F11" s="2" t="str" cm="1">
        <f t="array" aca="1" ref="F11" ca="1">IF(D11=0,"-",IF('Input-Accounts'!$E11&lt;&gt;0,'Input-Accounts'!$E11,INDEX('Input-Accounts'!$H11:$J11,,MATCH($F$6,'Input-Accounts'!$H$6:$J$6,0))))</f>
        <v>INT_T&amp;D_PLANT</v>
      </c>
      <c r="G11" s="5">
        <f ca="1">IFERROR(INDEX(G$269:G$305,MATCH($F11,$B$269:$B$305,0))/INDEX($D$269:$D$305,MATCH($F11,$B$269:$B$305,0)),SUMIFS('Input-Ext Allocators'!D$8:D$63,'Input-Ext Allocators'!$B$8:$B$63,$F11))*$D11</f>
        <v>23382.216335548052</v>
      </c>
      <c r="H11" s="5">
        <f ca="1">IFERROR(INDEX(H$269:H$305,MATCH($F11,$B$269:$B$305,0))/INDEX($D$269:$D$305,MATCH($F11,$B$269:$B$305,0)),SUMIFS('Input-Ext Allocators'!E$8:E$63,'Input-Ext Allocators'!$B$8:$B$63,$F11))*$D11</f>
        <v>16117.773153423221</v>
      </c>
      <c r="I11" s="5">
        <f ca="1">IFERROR(INDEX(I$269:I$305,MATCH($F11,$B$269:$B$305,0))/INDEX($D$269:$D$305,MATCH($F11,$B$269:$B$305,0)),SUMIFS('Input-Ext Allocators'!F$8:F$63,'Input-Ext Allocators'!$B$8:$B$63,$F11))*$D11</f>
        <v>1811.1626611714332</v>
      </c>
      <c r="J11" s="5">
        <f ca="1">IFERROR(INDEX(J$269:J$305,MATCH($F11,$B$269:$B$305,0))/INDEX($D$269:$D$305,MATCH($F11,$B$269:$B$305,0)),SUMIFS('Input-Ext Allocators'!G$8:G$63,'Input-Ext Allocators'!$B$8:$B$63,$F11))*$D11</f>
        <v>2314.7360090136299</v>
      </c>
      <c r="K11" s="5">
        <f ca="1">IFERROR(INDEX(K$269:K$305,MATCH($F11,$B$269:$B$305,0))/INDEX($D$269:$D$305,MATCH($F11,$B$269:$B$305,0)),SUMIFS('Input-Ext Allocators'!H$8:H$63,'Input-Ext Allocators'!$B$8:$B$63,$F11))*$D11</f>
        <v>130.58148884053952</v>
      </c>
      <c r="L11" s="5">
        <f ca="1">IFERROR(INDEX(L$269:L$305,MATCH($F11,$B$269:$B$305,0))/INDEX($D$269:$D$305,MATCH($F11,$B$269:$B$305,0)),SUMIFS('Input-Ext Allocators'!I$8:I$63,'Input-Ext Allocators'!$B$8:$B$63,$F11))*$D11</f>
        <v>26870.349856598452</v>
      </c>
      <c r="M11" s="5">
        <f ca="1">IFERROR(INDEX(M$269:M$305,MATCH($F11,$B$269:$B$305,0))/INDEX($D$269:$D$305,MATCH($F11,$B$269:$B$305,0)),SUMIFS('Input-Ext Allocators'!J$8:J$63,'Input-Ext Allocators'!$B$8:$B$63,$F11))*$D11</f>
        <v>2187.1243652079884</v>
      </c>
      <c r="N11" s="5">
        <f ca="1">IFERROR(INDEX(N$269:N$305,MATCH($F11,$B$269:$B$305,0))/INDEX($D$269:$D$305,MATCH($F11,$B$269:$B$305,0)),SUMIFS('Input-Ext Allocators'!K$8:K$63,'Input-Ext Allocators'!$B$8:$B$63,$F11))*$D11</f>
        <v>0</v>
      </c>
      <c r="O11" s="5">
        <f ca="1">IFERROR(INDEX(O$269:O$305,MATCH($F11,$B$269:$B$305,0))/INDEX($D$269:$D$305,MATCH($F11,$B$269:$B$305,0)),SUMIFS('Input-Ext Allocators'!L$8:L$63,'Input-Ext Allocators'!$B$8:$B$63,$F11))*$D11</f>
        <v>0</v>
      </c>
      <c r="P11" s="5">
        <f ca="1">IFERROR(INDEX(P$269:P$305,MATCH($F11,$B$269:$B$305,0))/INDEX($D$269:$D$305,MATCH($F11,$B$269:$B$305,0)),SUMIFS('Input-Ext Allocators'!M$8:M$63,'Input-Ext Allocators'!$B$8:$B$63,$F11))*$D11</f>
        <v>0</v>
      </c>
      <c r="Q11" s="5">
        <f ca="1">IFERROR(INDEX(Q$269:Q$305,MATCH($F11,$B$269:$B$305,0))/INDEX($D$269:$D$305,MATCH($F11,$B$269:$B$305,0)),SUMIFS('Input-Ext Allocators'!N$8:N$63,'Input-Ext Allocators'!$B$8:$B$63,$F11))*$D11</f>
        <v>0</v>
      </c>
      <c r="R11" s="5">
        <f ca="1">IFERROR(INDEX(R$269:R$305,MATCH($F11,$B$269:$B$305,0))/INDEX($D$269:$D$305,MATCH($F11,$B$269:$B$305,0)),SUMIFS('Input-Ext Allocators'!O$8:O$63,'Input-Ext Allocators'!$B$8:$B$63,$F11))*$D11</f>
        <v>0</v>
      </c>
      <c r="S11" s="5">
        <f ca="1">IFERROR(INDEX(S$269:S$305,MATCH($F11,$B$269:$B$305,0))/INDEX($D$269:$D$305,MATCH($F11,$B$269:$B$305,0)),SUMIFS('Input-Ext Allocators'!P$8:P$63,'Input-Ext Allocators'!$B$8:$B$63,$F11))*$D11</f>
        <v>0</v>
      </c>
      <c r="T11" s="5">
        <f ca="1">IFERROR(INDEX(T$269:T$305,MATCH($F11,$B$269:$B$305,0))/INDEX($D$269:$D$305,MATCH($F11,$B$269:$B$305,0)),SUMIFS('Input-Ext Allocators'!Q$8:Q$63,'Input-Ext Allocators'!$B$8:$B$63,$F11))*$D11</f>
        <v>0</v>
      </c>
      <c r="U11" s="5">
        <f ca="1">IFERROR(INDEX(U$269:U$305,MATCH($F11,$B$269:$B$305,0))/INDEX($D$269:$D$305,MATCH($F11,$B$269:$B$305,0)),SUMIFS('Input-Ext Allocators'!R$8:R$63,'Input-Ext Allocators'!$B$8:$B$63,$F11))*$D11</f>
        <v>0</v>
      </c>
      <c r="V11" s="5">
        <f ca="1">IFERROR(INDEX(V$269:V$305,MATCH($F11,$B$269:$B$305,0))/INDEX($D$269:$D$305,MATCH($F11,$B$269:$B$305,0)),SUMIFS('Input-Ext Allocators'!S$8:S$63,'Input-Ext Allocators'!$B$8:$B$63,$F11))*$D11</f>
        <v>0</v>
      </c>
      <c r="W11" s="5">
        <f ca="1">IFERROR(INDEX(W$269:W$305,MATCH($F11,$B$269:$B$305,0))/INDEX($D$269:$D$305,MATCH($F11,$B$269:$B$305,0)),SUMIFS('Input-Ext Allocators'!T$8:T$63,'Input-Ext Allocators'!$B$8:$B$63,$F11))*$D11</f>
        <v>0</v>
      </c>
      <c r="X11" s="5">
        <f ca="1">IFERROR(INDEX(X$269:X$305,MATCH($F11,$B$269:$B$305,0))/INDEX($D$269:$D$305,MATCH($F11,$B$269:$B$305,0)),SUMIFS('Input-Ext Allocators'!U$8:U$63,'Input-Ext Allocators'!$B$8:$B$63,$F11))*$D11</f>
        <v>0</v>
      </c>
      <c r="Y11" s="5">
        <f ca="1">IFERROR(INDEX(Y$269:Y$305,MATCH($F11,$B$269:$B$305,0))/INDEX($D$269:$D$305,MATCH($F11,$B$269:$B$305,0)),SUMIFS('Input-Ext Allocators'!V$8:V$63,'Input-Ext Allocators'!$B$8:$B$63,$F11))*$D11</f>
        <v>0</v>
      </c>
      <c r="Z11" s="5">
        <f ca="1">IFERROR(INDEX(Z$269:Z$305,MATCH($F11,$B$269:$B$305,0))/INDEX($D$269:$D$305,MATCH($F11,$B$269:$B$305,0)),SUMIFS('Input-Ext Allocators'!W$8:W$63,'Input-Ext Allocators'!$B$8:$B$63,$F11))*$D11</f>
        <v>0</v>
      </c>
    </row>
    <row r="12" spans="1:26" outlineLevel="1">
      <c r="A12" s="13">
        <f>IF(ISBLANK('Input-Accounts'!A12),"",'Input-Accounts'!A12)</f>
        <v>5</v>
      </c>
      <c r="B12" s="17" t="str">
        <f>IF(ISBLANK('Input-Accounts'!B12),"",'Input-Accounts'!B12)</f>
        <v>Franchises &amp; Consents</v>
      </c>
      <c r="C12" s="13">
        <f>IF(ISBLANK('Input-Accounts'!C12),"",'Input-Accounts'!C12)</f>
        <v>302</v>
      </c>
      <c r="D12" s="5">
        <f t="shared" ref="D12:D15" ca="1" si="1">INDIRECT("Classification!"&amp;$D$5&amp;ROW())</f>
        <v>88123.483086585577</v>
      </c>
      <c r="E12" s="5">
        <f t="shared" ca="1" si="0"/>
        <v>0</v>
      </c>
      <c r="F12" s="2" t="str" cm="1">
        <f t="array" aca="1" ref="F12" ca="1">IF(D12=0,"-",IF('Input-Accounts'!$E12&lt;&gt;0,'Input-Accounts'!$E12,INDEX('Input-Accounts'!$H12:$J12,,MATCH($F$6,'Input-Accounts'!$H$6:$J$6,0))))</f>
        <v>INT_T&amp;D_PLANT</v>
      </c>
      <c r="G12" s="5">
        <f ca="1">IFERROR(INDEX(G$269:G$305,MATCH($F12,$B$269:$B$305,0))/INDEX($D$269:$D$305,MATCH($F12,$B$269:$B$305,0)),SUMIFS('Input-Ext Allocators'!D$8:D$63,'Input-Ext Allocators'!$B$8:$B$63,$F12))*$D12</f>
        <v>28298.458183461658</v>
      </c>
      <c r="H12" s="5">
        <f ca="1">IFERROR(INDEX(H$269:H$305,MATCH($F12,$B$269:$B$305,0))/INDEX($D$269:$D$305,MATCH($F12,$B$269:$B$305,0)),SUMIFS('Input-Ext Allocators'!E$8:E$63,'Input-Ext Allocators'!$B$8:$B$63,$F12))*$D12</f>
        <v>19506.625165350364</v>
      </c>
      <c r="I12" s="5">
        <f ca="1">IFERROR(INDEX(I$269:I$305,MATCH($F12,$B$269:$B$305,0))/INDEX($D$269:$D$305,MATCH($F12,$B$269:$B$305,0)),SUMIFS('Input-Ext Allocators'!F$8:F$63,'Input-Ext Allocators'!$B$8:$B$63,$F12))*$D12</f>
        <v>2191.9697472256594</v>
      </c>
      <c r="J12" s="5">
        <f ca="1">IFERROR(INDEX(J$269:J$305,MATCH($F12,$B$269:$B$305,0))/INDEX($D$269:$D$305,MATCH($F12,$B$269:$B$305,0)),SUMIFS('Input-Ext Allocators'!G$8:G$63,'Input-Ext Allocators'!$B$8:$B$63,$F12))*$D12</f>
        <v>2801.4222098030991</v>
      </c>
      <c r="K12" s="5">
        <f ca="1">IFERROR(INDEX(K$269:K$305,MATCH($F12,$B$269:$B$305,0))/INDEX($D$269:$D$305,MATCH($F12,$B$269:$B$305,0)),SUMIFS('Input-Ext Allocators'!H$8:H$63,'Input-Ext Allocators'!$B$8:$B$63,$F12))*$D12</f>
        <v>158.03697769532079</v>
      </c>
      <c r="L12" s="5">
        <f ca="1">IFERROR(INDEX(L$269:L$305,MATCH($F12,$B$269:$B$305,0))/INDEX($D$269:$D$305,MATCH($F12,$B$269:$B$305,0)),SUMIFS('Input-Ext Allocators'!I$8:I$63,'Input-Ext Allocators'!$B$8:$B$63,$F12))*$D12</f>
        <v>32519.991299366859</v>
      </c>
      <c r="M12" s="5">
        <f ca="1">IFERROR(INDEX(M$269:M$305,MATCH($F12,$B$269:$B$305,0))/INDEX($D$269:$D$305,MATCH($F12,$B$269:$B$305,0)),SUMIFS('Input-Ext Allocators'!J$8:J$63,'Input-Ext Allocators'!$B$8:$B$63,$F12))*$D12</f>
        <v>2646.9795036826099</v>
      </c>
      <c r="N12" s="5">
        <f ca="1">IFERROR(INDEX(N$269:N$305,MATCH($F12,$B$269:$B$305,0))/INDEX($D$269:$D$305,MATCH($F12,$B$269:$B$305,0)),SUMIFS('Input-Ext Allocators'!K$8:K$63,'Input-Ext Allocators'!$B$8:$B$63,$F12))*$D12</f>
        <v>0</v>
      </c>
      <c r="O12" s="5">
        <f ca="1">IFERROR(INDEX(O$269:O$305,MATCH($F12,$B$269:$B$305,0))/INDEX($D$269:$D$305,MATCH($F12,$B$269:$B$305,0)),SUMIFS('Input-Ext Allocators'!L$8:L$63,'Input-Ext Allocators'!$B$8:$B$63,$F12))*$D12</f>
        <v>0</v>
      </c>
      <c r="P12" s="5">
        <f ca="1">IFERROR(INDEX(P$269:P$305,MATCH($F12,$B$269:$B$305,0))/INDEX($D$269:$D$305,MATCH($F12,$B$269:$B$305,0)),SUMIFS('Input-Ext Allocators'!M$8:M$63,'Input-Ext Allocators'!$B$8:$B$63,$F12))*$D12</f>
        <v>0</v>
      </c>
      <c r="Q12" s="5">
        <f ca="1">IFERROR(INDEX(Q$269:Q$305,MATCH($F12,$B$269:$B$305,0))/INDEX($D$269:$D$305,MATCH($F12,$B$269:$B$305,0)),SUMIFS('Input-Ext Allocators'!N$8:N$63,'Input-Ext Allocators'!$B$8:$B$63,$F12))*$D12</f>
        <v>0</v>
      </c>
      <c r="R12" s="5">
        <f ca="1">IFERROR(INDEX(R$269:R$305,MATCH($F12,$B$269:$B$305,0))/INDEX($D$269:$D$305,MATCH($F12,$B$269:$B$305,0)),SUMIFS('Input-Ext Allocators'!O$8:O$63,'Input-Ext Allocators'!$B$8:$B$63,$F12))*$D12</f>
        <v>0</v>
      </c>
      <c r="S12" s="5">
        <f ca="1">IFERROR(INDEX(S$269:S$305,MATCH($F12,$B$269:$B$305,0))/INDEX($D$269:$D$305,MATCH($F12,$B$269:$B$305,0)),SUMIFS('Input-Ext Allocators'!P$8:P$63,'Input-Ext Allocators'!$B$8:$B$63,$F12))*$D12</f>
        <v>0</v>
      </c>
      <c r="T12" s="5">
        <f ca="1">IFERROR(INDEX(T$269:T$305,MATCH($F12,$B$269:$B$305,0))/INDEX($D$269:$D$305,MATCH($F12,$B$269:$B$305,0)),SUMIFS('Input-Ext Allocators'!Q$8:Q$63,'Input-Ext Allocators'!$B$8:$B$63,$F12))*$D12</f>
        <v>0</v>
      </c>
      <c r="U12" s="5">
        <f ca="1">IFERROR(INDEX(U$269:U$305,MATCH($F12,$B$269:$B$305,0))/INDEX($D$269:$D$305,MATCH($F12,$B$269:$B$305,0)),SUMIFS('Input-Ext Allocators'!R$8:R$63,'Input-Ext Allocators'!$B$8:$B$63,$F12))*$D12</f>
        <v>0</v>
      </c>
      <c r="V12" s="5">
        <f ca="1">IFERROR(INDEX(V$269:V$305,MATCH($F12,$B$269:$B$305,0))/INDEX($D$269:$D$305,MATCH($F12,$B$269:$B$305,0)),SUMIFS('Input-Ext Allocators'!S$8:S$63,'Input-Ext Allocators'!$B$8:$B$63,$F12))*$D12</f>
        <v>0</v>
      </c>
      <c r="W12" s="5">
        <f ca="1">IFERROR(INDEX(W$269:W$305,MATCH($F12,$B$269:$B$305,0))/INDEX($D$269:$D$305,MATCH($F12,$B$269:$B$305,0)),SUMIFS('Input-Ext Allocators'!T$8:T$63,'Input-Ext Allocators'!$B$8:$B$63,$F12))*$D12</f>
        <v>0</v>
      </c>
      <c r="X12" s="5">
        <f ca="1">IFERROR(INDEX(X$269:X$305,MATCH($F12,$B$269:$B$305,0))/INDEX($D$269:$D$305,MATCH($F12,$B$269:$B$305,0)),SUMIFS('Input-Ext Allocators'!U$8:U$63,'Input-Ext Allocators'!$B$8:$B$63,$F12))*$D12</f>
        <v>0</v>
      </c>
      <c r="Y12" s="5">
        <f ca="1">IFERROR(INDEX(Y$269:Y$305,MATCH($F12,$B$269:$B$305,0))/INDEX($D$269:$D$305,MATCH($F12,$B$269:$B$305,0)),SUMIFS('Input-Ext Allocators'!V$8:V$63,'Input-Ext Allocators'!$B$8:$B$63,$F12))*$D12</f>
        <v>0</v>
      </c>
      <c r="Z12" s="5">
        <f ca="1">IFERROR(INDEX(Z$269:Z$305,MATCH($F12,$B$269:$B$305,0))/INDEX($D$269:$D$305,MATCH($F12,$B$269:$B$305,0)),SUMIFS('Input-Ext Allocators'!W$8:W$63,'Input-Ext Allocators'!$B$8:$B$63,$F12))*$D12</f>
        <v>0</v>
      </c>
    </row>
    <row r="13" spans="1:26" outlineLevel="1">
      <c r="A13" s="13">
        <f>IF(ISBLANK('Input-Accounts'!A13),"",'Input-Accounts'!A13)</f>
        <v>6</v>
      </c>
      <c r="B13" s="17" t="str">
        <f>IF(ISBLANK('Input-Accounts'!B13),"",'Input-Accounts'!B13)</f>
        <v>Misc. Intangible Plant - Plant Related</v>
      </c>
      <c r="C13" s="13">
        <f>IF(ISBLANK('Input-Accounts'!C13),"",'Input-Accounts'!C13)</f>
        <v>303</v>
      </c>
      <c r="D13" s="5">
        <f t="shared" ca="1" si="1"/>
        <v>23344195.472975798</v>
      </c>
      <c r="E13" s="5">
        <f ca="1">IFERROR(IF(D13="","",IF(D13=0,0,IF(ABS(D13-SUM($G13:$Z13))&lt;Check_Limit,0,1))),1)</f>
        <v>0</v>
      </c>
      <c r="F13" s="2" t="str" cm="1">
        <f t="array" aca="1" ref="F13" ca="1">IF(D13=0,"-",IF('Input-Accounts'!$E13&lt;&gt;0,'Input-Accounts'!$E13,INDEX('Input-Accounts'!$H13:$J13,,MATCH($F$6,'Input-Accounts'!$H$6:$J$6,0))))</f>
        <v>INT_T&amp;D_PLANT</v>
      </c>
      <c r="G13" s="5">
        <f ca="1">IFERROR(INDEX(G$269:G$305,MATCH($F13,$B$269:$B$305,0))/INDEX($D$269:$D$305,MATCH($F13,$B$269:$B$305,0)),SUMIFS('Input-Ext Allocators'!D$8:D$63,'Input-Ext Allocators'!$B$8:$B$63,$F13))*$D13</f>
        <v>7496353.0296400627</v>
      </c>
      <c r="H13" s="5">
        <f ca="1">IFERROR(INDEX(H$269:H$305,MATCH($F13,$B$269:$B$305,0))/INDEX($D$269:$D$305,MATCH($F13,$B$269:$B$305,0)),SUMIFS('Input-Ext Allocators'!E$8:E$63,'Input-Ext Allocators'!$B$8:$B$63,$F13))*$D13</f>
        <v>5167368.0491111344</v>
      </c>
      <c r="I13" s="5">
        <f ca="1">IFERROR(INDEX(I$269:I$305,MATCH($F13,$B$269:$B$305,0))/INDEX($D$269:$D$305,MATCH($F13,$B$269:$B$305,0)),SUMIFS('Input-Ext Allocators'!F$8:F$63,'Input-Ext Allocators'!$B$8:$B$63,$F13))*$D13</f>
        <v>580659.87019383209</v>
      </c>
      <c r="J13" s="5">
        <f ca="1">IFERROR(INDEX(J$269:J$305,MATCH($F13,$B$269:$B$305,0))/INDEX($D$269:$D$305,MATCH($F13,$B$269:$B$305,0)),SUMIFS('Input-Ext Allocators'!G$8:G$63,'Input-Ext Allocators'!$B$8:$B$63,$F13))*$D13</f>
        <v>742105.79719963751</v>
      </c>
      <c r="K13" s="5">
        <f ca="1">IFERROR(INDEX(K$269:K$305,MATCH($F13,$B$269:$B$305,0))/INDEX($D$269:$D$305,MATCH($F13,$B$269:$B$305,0)),SUMIFS('Input-Ext Allocators'!H$8:H$63,'Input-Ext Allocators'!$B$8:$B$63,$F13))*$D13</f>
        <v>41864.506145915984</v>
      </c>
      <c r="L13" s="5">
        <f ca="1">IFERROR(INDEX(L$269:L$305,MATCH($F13,$B$269:$B$305,0))/INDEX($D$269:$D$305,MATCH($F13,$B$269:$B$305,0)),SUMIFS('Input-Ext Allocators'!I$8:I$63,'Input-Ext Allocators'!$B$8:$B$63,$F13))*$D13</f>
        <v>8614650.7954751141</v>
      </c>
      <c r="M13" s="5">
        <f ca="1">IFERROR(INDEX(M$269:M$305,MATCH($F13,$B$269:$B$305,0))/INDEX($D$269:$D$305,MATCH($F13,$B$269:$B$305,0)),SUMIFS('Input-Ext Allocators'!J$8:J$63,'Input-Ext Allocators'!$B$8:$B$63,$F13))*$D13</f>
        <v>701193.42521010048</v>
      </c>
      <c r="N13" s="5">
        <f ca="1">IFERROR(INDEX(N$269:N$305,MATCH($F13,$B$269:$B$305,0))/INDEX($D$269:$D$305,MATCH($F13,$B$269:$B$305,0)),SUMIFS('Input-Ext Allocators'!K$8:K$63,'Input-Ext Allocators'!$B$8:$B$63,$F13))*$D13</f>
        <v>0</v>
      </c>
      <c r="O13" s="5">
        <f ca="1">IFERROR(INDEX(O$269:O$305,MATCH($F13,$B$269:$B$305,0))/INDEX($D$269:$D$305,MATCH($F13,$B$269:$B$305,0)),SUMIFS('Input-Ext Allocators'!L$8:L$63,'Input-Ext Allocators'!$B$8:$B$63,$F13))*$D13</f>
        <v>0</v>
      </c>
      <c r="P13" s="5">
        <f ca="1">IFERROR(INDEX(P$269:P$305,MATCH($F13,$B$269:$B$305,0))/INDEX($D$269:$D$305,MATCH($F13,$B$269:$B$305,0)),SUMIFS('Input-Ext Allocators'!M$8:M$63,'Input-Ext Allocators'!$B$8:$B$63,$F13))*$D13</f>
        <v>0</v>
      </c>
      <c r="Q13" s="5">
        <f ca="1">IFERROR(INDEX(Q$269:Q$305,MATCH($F13,$B$269:$B$305,0))/INDEX($D$269:$D$305,MATCH($F13,$B$269:$B$305,0)),SUMIFS('Input-Ext Allocators'!N$8:N$63,'Input-Ext Allocators'!$B$8:$B$63,$F13))*$D13</f>
        <v>0</v>
      </c>
      <c r="R13" s="5">
        <f ca="1">IFERROR(INDEX(R$269:R$305,MATCH($F13,$B$269:$B$305,0))/INDEX($D$269:$D$305,MATCH($F13,$B$269:$B$305,0)),SUMIFS('Input-Ext Allocators'!O$8:O$63,'Input-Ext Allocators'!$B$8:$B$63,$F13))*$D13</f>
        <v>0</v>
      </c>
      <c r="S13" s="5">
        <f ca="1">IFERROR(INDEX(S$269:S$305,MATCH($F13,$B$269:$B$305,0))/INDEX($D$269:$D$305,MATCH($F13,$B$269:$B$305,0)),SUMIFS('Input-Ext Allocators'!P$8:P$63,'Input-Ext Allocators'!$B$8:$B$63,$F13))*$D13</f>
        <v>0</v>
      </c>
      <c r="T13" s="5">
        <f ca="1">IFERROR(INDEX(T$269:T$305,MATCH($F13,$B$269:$B$305,0))/INDEX($D$269:$D$305,MATCH($F13,$B$269:$B$305,0)),SUMIFS('Input-Ext Allocators'!Q$8:Q$63,'Input-Ext Allocators'!$B$8:$B$63,$F13))*$D13</f>
        <v>0</v>
      </c>
      <c r="U13" s="5">
        <f ca="1">IFERROR(INDEX(U$269:U$305,MATCH($F13,$B$269:$B$305,0))/INDEX($D$269:$D$305,MATCH($F13,$B$269:$B$305,0)),SUMIFS('Input-Ext Allocators'!R$8:R$63,'Input-Ext Allocators'!$B$8:$B$63,$F13))*$D13</f>
        <v>0</v>
      </c>
      <c r="V13" s="5">
        <f ca="1">IFERROR(INDEX(V$269:V$305,MATCH($F13,$B$269:$B$305,0))/INDEX($D$269:$D$305,MATCH($F13,$B$269:$B$305,0)),SUMIFS('Input-Ext Allocators'!S$8:S$63,'Input-Ext Allocators'!$B$8:$B$63,$F13))*$D13</f>
        <v>0</v>
      </c>
      <c r="W13" s="5">
        <f ca="1">IFERROR(INDEX(W$269:W$305,MATCH($F13,$B$269:$B$305,0))/INDEX($D$269:$D$305,MATCH($F13,$B$269:$B$305,0)),SUMIFS('Input-Ext Allocators'!T$8:T$63,'Input-Ext Allocators'!$B$8:$B$63,$F13))*$D13</f>
        <v>0</v>
      </c>
      <c r="X13" s="5">
        <f ca="1">IFERROR(INDEX(X$269:X$305,MATCH($F13,$B$269:$B$305,0))/INDEX($D$269:$D$305,MATCH($F13,$B$269:$B$305,0)),SUMIFS('Input-Ext Allocators'!U$8:U$63,'Input-Ext Allocators'!$B$8:$B$63,$F13))*$D13</f>
        <v>0</v>
      </c>
      <c r="Y13" s="5">
        <f ca="1">IFERROR(INDEX(Y$269:Y$305,MATCH($F13,$B$269:$B$305,0))/INDEX($D$269:$D$305,MATCH($F13,$B$269:$B$305,0)),SUMIFS('Input-Ext Allocators'!V$8:V$63,'Input-Ext Allocators'!$B$8:$B$63,$F13))*$D13</f>
        <v>0</v>
      </c>
      <c r="Z13" s="5">
        <f ca="1">IFERROR(INDEX(Z$269:Z$305,MATCH($F13,$B$269:$B$305,0))/INDEX($D$269:$D$305,MATCH($F13,$B$269:$B$305,0)),SUMIFS('Input-Ext Allocators'!W$8:W$63,'Input-Ext Allocators'!$B$8:$B$63,$F13))*$D13</f>
        <v>0</v>
      </c>
    </row>
    <row r="14" spans="1:26" outlineLevel="1">
      <c r="A14" s="13">
        <f>IF(ISBLANK('Input-Accounts'!A14),"",'Input-Accounts'!A14)</f>
        <v>7</v>
      </c>
      <c r="B14" s="17" t="str">
        <f>IF(ISBLANK('Input-Accounts'!B14),"",'Input-Accounts'!B14)</f>
        <v>Misc. Intangible Plant - Throughtput Related</v>
      </c>
      <c r="C14" s="13">
        <f>IF(ISBLANK('Input-Accounts'!C14),"",'Input-Accounts'!C14)</f>
        <v>303</v>
      </c>
      <c r="D14" s="5">
        <f t="shared" ca="1" si="1"/>
        <v>0</v>
      </c>
      <c r="E14" s="5">
        <f ca="1">IFERROR(IF(D14="","",IF(D14=0,0,IF(ABS(D14-SUM($G14:$Z14))&lt;Check_Limit,0,1))),1)</f>
        <v>0</v>
      </c>
      <c r="F14" s="2" t="str" cm="1">
        <f t="array" aca="1" ref="F14" ca="1">IF(D14=0,"-",IF('Input-Accounts'!$E14&lt;&gt;0,'Input-Accounts'!$E14,INDEX('Input-Accounts'!$H14:$J14,,MATCH($F$6,'Input-Accounts'!$H$6:$J$6,0))))</f>
        <v>-</v>
      </c>
      <c r="G14" s="5">
        <f ca="1">IFERROR(INDEX(G$269:G$305,MATCH($F14,$B$269:$B$305,0))/INDEX($D$269:$D$305,MATCH($F14,$B$269:$B$305,0)),SUMIFS('Input-Ext Allocators'!D$8:D$63,'Input-Ext Allocators'!$B$8:$B$63,$F14))*$D14</f>
        <v>0</v>
      </c>
      <c r="H14" s="5">
        <f ca="1">IFERROR(INDEX(H$269:H$305,MATCH($F14,$B$269:$B$305,0))/INDEX($D$269:$D$305,MATCH($F14,$B$269:$B$305,0)),SUMIFS('Input-Ext Allocators'!E$8:E$63,'Input-Ext Allocators'!$B$8:$B$63,$F14))*$D14</f>
        <v>0</v>
      </c>
      <c r="I14" s="5">
        <f ca="1">IFERROR(INDEX(I$269:I$305,MATCH($F14,$B$269:$B$305,0))/INDEX($D$269:$D$305,MATCH($F14,$B$269:$B$305,0)),SUMIFS('Input-Ext Allocators'!F$8:F$63,'Input-Ext Allocators'!$B$8:$B$63,$F14))*$D14</f>
        <v>0</v>
      </c>
      <c r="J14" s="5">
        <f ca="1">IFERROR(INDEX(J$269:J$305,MATCH($F14,$B$269:$B$305,0))/INDEX($D$269:$D$305,MATCH($F14,$B$269:$B$305,0)),SUMIFS('Input-Ext Allocators'!G$8:G$63,'Input-Ext Allocators'!$B$8:$B$63,$F14))*$D14</f>
        <v>0</v>
      </c>
      <c r="K14" s="5">
        <f ca="1">IFERROR(INDEX(K$269:K$305,MATCH($F14,$B$269:$B$305,0))/INDEX($D$269:$D$305,MATCH($F14,$B$269:$B$305,0)),SUMIFS('Input-Ext Allocators'!H$8:H$63,'Input-Ext Allocators'!$B$8:$B$63,$F14))*$D14</f>
        <v>0</v>
      </c>
      <c r="L14" s="5">
        <f ca="1">IFERROR(INDEX(L$269:L$305,MATCH($F14,$B$269:$B$305,0))/INDEX($D$269:$D$305,MATCH($F14,$B$269:$B$305,0)),SUMIFS('Input-Ext Allocators'!I$8:I$63,'Input-Ext Allocators'!$B$8:$B$63,$F14))*$D14</f>
        <v>0</v>
      </c>
      <c r="M14" s="5">
        <f ca="1">IFERROR(INDEX(M$269:M$305,MATCH($F14,$B$269:$B$305,0))/INDEX($D$269:$D$305,MATCH($F14,$B$269:$B$305,0)),SUMIFS('Input-Ext Allocators'!J$8:J$63,'Input-Ext Allocators'!$B$8:$B$63,$F14))*$D14</f>
        <v>0</v>
      </c>
      <c r="N14" s="5">
        <f ca="1">IFERROR(INDEX(N$269:N$305,MATCH($F14,$B$269:$B$305,0))/INDEX($D$269:$D$305,MATCH($F14,$B$269:$B$305,0)),SUMIFS('Input-Ext Allocators'!K$8:K$63,'Input-Ext Allocators'!$B$8:$B$63,$F14))*$D14</f>
        <v>0</v>
      </c>
      <c r="O14" s="5">
        <f ca="1">IFERROR(INDEX(O$269:O$305,MATCH($F14,$B$269:$B$305,0))/INDEX($D$269:$D$305,MATCH($F14,$B$269:$B$305,0)),SUMIFS('Input-Ext Allocators'!L$8:L$63,'Input-Ext Allocators'!$B$8:$B$63,$F14))*$D14</f>
        <v>0</v>
      </c>
      <c r="P14" s="5">
        <f ca="1">IFERROR(INDEX(P$269:P$305,MATCH($F14,$B$269:$B$305,0))/INDEX($D$269:$D$305,MATCH($F14,$B$269:$B$305,0)),SUMIFS('Input-Ext Allocators'!M$8:M$63,'Input-Ext Allocators'!$B$8:$B$63,$F14))*$D14</f>
        <v>0</v>
      </c>
      <c r="Q14" s="5">
        <f ca="1">IFERROR(INDEX(Q$269:Q$305,MATCH($F14,$B$269:$B$305,0))/INDEX($D$269:$D$305,MATCH($F14,$B$269:$B$305,0)),SUMIFS('Input-Ext Allocators'!N$8:N$63,'Input-Ext Allocators'!$B$8:$B$63,$F14))*$D14</f>
        <v>0</v>
      </c>
      <c r="R14" s="5">
        <f ca="1">IFERROR(INDEX(R$269:R$305,MATCH($F14,$B$269:$B$305,0))/INDEX($D$269:$D$305,MATCH($F14,$B$269:$B$305,0)),SUMIFS('Input-Ext Allocators'!O$8:O$63,'Input-Ext Allocators'!$B$8:$B$63,$F14))*$D14</f>
        <v>0</v>
      </c>
      <c r="S14" s="5">
        <f ca="1">IFERROR(INDEX(S$269:S$305,MATCH($F14,$B$269:$B$305,0))/INDEX($D$269:$D$305,MATCH($F14,$B$269:$B$305,0)),SUMIFS('Input-Ext Allocators'!P$8:P$63,'Input-Ext Allocators'!$B$8:$B$63,$F14))*$D14</f>
        <v>0</v>
      </c>
      <c r="T14" s="5">
        <f ca="1">IFERROR(INDEX(T$269:T$305,MATCH($F14,$B$269:$B$305,0))/INDEX($D$269:$D$305,MATCH($F14,$B$269:$B$305,0)),SUMIFS('Input-Ext Allocators'!Q$8:Q$63,'Input-Ext Allocators'!$B$8:$B$63,$F14))*$D14</f>
        <v>0</v>
      </c>
      <c r="U14" s="5">
        <f ca="1">IFERROR(INDEX(U$269:U$305,MATCH($F14,$B$269:$B$305,0))/INDEX($D$269:$D$305,MATCH($F14,$B$269:$B$305,0)),SUMIFS('Input-Ext Allocators'!R$8:R$63,'Input-Ext Allocators'!$B$8:$B$63,$F14))*$D14</f>
        <v>0</v>
      </c>
      <c r="V14" s="5">
        <f ca="1">IFERROR(INDEX(V$269:V$305,MATCH($F14,$B$269:$B$305,0))/INDEX($D$269:$D$305,MATCH($F14,$B$269:$B$305,0)),SUMIFS('Input-Ext Allocators'!S$8:S$63,'Input-Ext Allocators'!$B$8:$B$63,$F14))*$D14</f>
        <v>0</v>
      </c>
      <c r="W14" s="5">
        <f ca="1">IFERROR(INDEX(W$269:W$305,MATCH($F14,$B$269:$B$305,0))/INDEX($D$269:$D$305,MATCH($F14,$B$269:$B$305,0)),SUMIFS('Input-Ext Allocators'!T$8:T$63,'Input-Ext Allocators'!$B$8:$B$63,$F14))*$D14</f>
        <v>0</v>
      </c>
      <c r="X14" s="5">
        <f ca="1">IFERROR(INDEX(X$269:X$305,MATCH($F14,$B$269:$B$305,0))/INDEX($D$269:$D$305,MATCH($F14,$B$269:$B$305,0)),SUMIFS('Input-Ext Allocators'!U$8:U$63,'Input-Ext Allocators'!$B$8:$B$63,$F14))*$D14</f>
        <v>0</v>
      </c>
      <c r="Y14" s="5">
        <f ca="1">IFERROR(INDEX(Y$269:Y$305,MATCH($F14,$B$269:$B$305,0))/INDEX($D$269:$D$305,MATCH($F14,$B$269:$B$305,0)),SUMIFS('Input-Ext Allocators'!V$8:V$63,'Input-Ext Allocators'!$B$8:$B$63,$F14))*$D14</f>
        <v>0</v>
      </c>
      <c r="Z14" s="5">
        <f ca="1">IFERROR(INDEX(Z$269:Z$305,MATCH($F14,$B$269:$B$305,0))/INDEX($D$269:$D$305,MATCH($F14,$B$269:$B$305,0)),SUMIFS('Input-Ext Allocators'!W$8:W$63,'Input-Ext Allocators'!$B$8:$B$63,$F14))*$D14</f>
        <v>0</v>
      </c>
    </row>
    <row r="15" spans="1:26" outlineLevel="1">
      <c r="A15" s="13">
        <f>IF(ISBLANK('Input-Accounts'!A15),"",'Input-Accounts'!A15)</f>
        <v>8</v>
      </c>
      <c r="B15" s="17" t="str">
        <f>IF(ISBLANK('Input-Accounts'!B15),"",'Input-Accounts'!B15)</f>
        <v>Misc. Intangible Plant - Customer Related</v>
      </c>
      <c r="C15" s="13">
        <f>IF(ISBLANK('Input-Accounts'!C15),"",'Input-Accounts'!C15)</f>
        <v>303</v>
      </c>
      <c r="D15" s="5">
        <f t="shared" ca="1" si="1"/>
        <v>0</v>
      </c>
      <c r="E15" s="5">
        <f t="shared" ref="E15:E16" ca="1" si="2">IFERROR(IF(D15="","",IF(D15=0,0,IF(ABS(D15-SUM($G15:$Z15))&lt;Check_Limit,0,1))),1)</f>
        <v>0</v>
      </c>
      <c r="F15" s="2" t="str" cm="1">
        <f t="array" aca="1" ref="F15" ca="1">IF(D15=0,"-",IF('Input-Accounts'!$E15&lt;&gt;0,'Input-Accounts'!$E15,INDEX('Input-Accounts'!$H15:$J15,,MATCH($F$6,'Input-Accounts'!$H$6:$J$6,0))))</f>
        <v>-</v>
      </c>
      <c r="G15" s="5">
        <f ca="1">IFERROR(INDEX(G$269:G$305,MATCH($F15,$B$269:$B$305,0))/INDEX($D$269:$D$305,MATCH($F15,$B$269:$B$305,0)),SUMIFS('Input-Ext Allocators'!D$8:D$63,'Input-Ext Allocators'!$B$8:$B$63,$F15))*$D15</f>
        <v>0</v>
      </c>
      <c r="H15" s="5">
        <f ca="1">IFERROR(INDEX(H$269:H$305,MATCH($F15,$B$269:$B$305,0))/INDEX($D$269:$D$305,MATCH($F15,$B$269:$B$305,0)),SUMIFS('Input-Ext Allocators'!E$8:E$63,'Input-Ext Allocators'!$B$8:$B$63,$F15))*$D15</f>
        <v>0</v>
      </c>
      <c r="I15" s="5">
        <f ca="1">IFERROR(INDEX(I$269:I$305,MATCH($F15,$B$269:$B$305,0))/INDEX($D$269:$D$305,MATCH($F15,$B$269:$B$305,0)),SUMIFS('Input-Ext Allocators'!F$8:F$63,'Input-Ext Allocators'!$B$8:$B$63,$F15))*$D15</f>
        <v>0</v>
      </c>
      <c r="J15" s="5">
        <f ca="1">IFERROR(INDEX(J$269:J$305,MATCH($F15,$B$269:$B$305,0))/INDEX($D$269:$D$305,MATCH($F15,$B$269:$B$305,0)),SUMIFS('Input-Ext Allocators'!G$8:G$63,'Input-Ext Allocators'!$B$8:$B$63,$F15))*$D15</f>
        <v>0</v>
      </c>
      <c r="K15" s="5">
        <f ca="1">IFERROR(INDEX(K$269:K$305,MATCH($F15,$B$269:$B$305,0))/INDEX($D$269:$D$305,MATCH($F15,$B$269:$B$305,0)),SUMIFS('Input-Ext Allocators'!H$8:H$63,'Input-Ext Allocators'!$B$8:$B$63,$F15))*$D15</f>
        <v>0</v>
      </c>
      <c r="L15" s="5">
        <f ca="1">IFERROR(INDEX(L$269:L$305,MATCH($F15,$B$269:$B$305,0))/INDEX($D$269:$D$305,MATCH($F15,$B$269:$B$305,0)),SUMIFS('Input-Ext Allocators'!I$8:I$63,'Input-Ext Allocators'!$B$8:$B$63,$F15))*$D15</f>
        <v>0</v>
      </c>
      <c r="M15" s="5">
        <f ca="1">IFERROR(INDEX(M$269:M$305,MATCH($F15,$B$269:$B$305,0))/INDEX($D$269:$D$305,MATCH($F15,$B$269:$B$305,0)),SUMIFS('Input-Ext Allocators'!J$8:J$63,'Input-Ext Allocators'!$B$8:$B$63,$F15))*$D15</f>
        <v>0</v>
      </c>
      <c r="N15" s="5">
        <f ca="1">IFERROR(INDEX(N$269:N$305,MATCH($F15,$B$269:$B$305,0))/INDEX($D$269:$D$305,MATCH($F15,$B$269:$B$305,0)),SUMIFS('Input-Ext Allocators'!K$8:K$63,'Input-Ext Allocators'!$B$8:$B$63,$F15))*$D15</f>
        <v>0</v>
      </c>
      <c r="O15" s="5">
        <f ca="1">IFERROR(INDEX(O$269:O$305,MATCH($F15,$B$269:$B$305,0))/INDEX($D$269:$D$305,MATCH($F15,$B$269:$B$305,0)),SUMIFS('Input-Ext Allocators'!L$8:L$63,'Input-Ext Allocators'!$B$8:$B$63,$F15))*$D15</f>
        <v>0</v>
      </c>
      <c r="P15" s="5">
        <f ca="1">IFERROR(INDEX(P$269:P$305,MATCH($F15,$B$269:$B$305,0))/INDEX($D$269:$D$305,MATCH($F15,$B$269:$B$305,0)),SUMIFS('Input-Ext Allocators'!M$8:M$63,'Input-Ext Allocators'!$B$8:$B$63,$F15))*$D15</f>
        <v>0</v>
      </c>
      <c r="Q15" s="5">
        <f ca="1">IFERROR(INDEX(Q$269:Q$305,MATCH($F15,$B$269:$B$305,0))/INDEX($D$269:$D$305,MATCH($F15,$B$269:$B$305,0)),SUMIFS('Input-Ext Allocators'!N$8:N$63,'Input-Ext Allocators'!$B$8:$B$63,$F15))*$D15</f>
        <v>0</v>
      </c>
      <c r="R15" s="5">
        <f ca="1">IFERROR(INDEX(R$269:R$305,MATCH($F15,$B$269:$B$305,0))/INDEX($D$269:$D$305,MATCH($F15,$B$269:$B$305,0)),SUMIFS('Input-Ext Allocators'!O$8:O$63,'Input-Ext Allocators'!$B$8:$B$63,$F15))*$D15</f>
        <v>0</v>
      </c>
      <c r="S15" s="5">
        <f ca="1">IFERROR(INDEX(S$269:S$305,MATCH($F15,$B$269:$B$305,0))/INDEX($D$269:$D$305,MATCH($F15,$B$269:$B$305,0)),SUMIFS('Input-Ext Allocators'!P$8:P$63,'Input-Ext Allocators'!$B$8:$B$63,$F15))*$D15</f>
        <v>0</v>
      </c>
      <c r="T15" s="5">
        <f ca="1">IFERROR(INDEX(T$269:T$305,MATCH($F15,$B$269:$B$305,0))/INDEX($D$269:$D$305,MATCH($F15,$B$269:$B$305,0)),SUMIFS('Input-Ext Allocators'!Q$8:Q$63,'Input-Ext Allocators'!$B$8:$B$63,$F15))*$D15</f>
        <v>0</v>
      </c>
      <c r="U15" s="5">
        <f ca="1">IFERROR(INDEX(U$269:U$305,MATCH($F15,$B$269:$B$305,0))/INDEX($D$269:$D$305,MATCH($F15,$B$269:$B$305,0)),SUMIFS('Input-Ext Allocators'!R$8:R$63,'Input-Ext Allocators'!$B$8:$B$63,$F15))*$D15</f>
        <v>0</v>
      </c>
      <c r="V15" s="5">
        <f ca="1">IFERROR(INDEX(V$269:V$305,MATCH($F15,$B$269:$B$305,0))/INDEX($D$269:$D$305,MATCH($F15,$B$269:$B$305,0)),SUMIFS('Input-Ext Allocators'!S$8:S$63,'Input-Ext Allocators'!$B$8:$B$63,$F15))*$D15</f>
        <v>0</v>
      </c>
      <c r="W15" s="5">
        <f ca="1">IFERROR(INDEX(W$269:W$305,MATCH($F15,$B$269:$B$305,0))/INDEX($D$269:$D$305,MATCH($F15,$B$269:$B$305,0)),SUMIFS('Input-Ext Allocators'!T$8:T$63,'Input-Ext Allocators'!$B$8:$B$63,$F15))*$D15</f>
        <v>0</v>
      </c>
      <c r="X15" s="5">
        <f ca="1">IFERROR(INDEX(X$269:X$305,MATCH($F15,$B$269:$B$305,0))/INDEX($D$269:$D$305,MATCH($F15,$B$269:$B$305,0)),SUMIFS('Input-Ext Allocators'!U$8:U$63,'Input-Ext Allocators'!$B$8:$B$63,$F15))*$D15</f>
        <v>0</v>
      </c>
      <c r="Y15" s="5">
        <f ca="1">IFERROR(INDEX(Y$269:Y$305,MATCH($F15,$B$269:$B$305,0))/INDEX($D$269:$D$305,MATCH($F15,$B$269:$B$305,0)),SUMIFS('Input-Ext Allocators'!V$8:V$63,'Input-Ext Allocators'!$B$8:$B$63,$F15))*$D15</f>
        <v>0</v>
      </c>
      <c r="Z15" s="5">
        <f ca="1">IFERROR(INDEX(Z$269:Z$305,MATCH($F15,$B$269:$B$305,0))/INDEX($D$269:$D$305,MATCH($F15,$B$269:$B$305,0)),SUMIFS('Input-Ext Allocators'!W$8:W$63,'Input-Ext Allocators'!$B$8:$B$63,$F15))*$D15</f>
        <v>0</v>
      </c>
    </row>
    <row r="16" spans="1:26" outlineLevel="1">
      <c r="A16" s="13">
        <f>IF(ISBLANK('Input-Accounts'!A16),"",'Input-Accounts'!A16)</f>
        <v>9</v>
      </c>
      <c r="B16" t="str">
        <f>IF(ISBLANK('Input-Accounts'!B16),"",'Input-Accounts'!B16)</f>
        <v>Subtotal - Intangible Plant</v>
      </c>
      <c r="C16" s="13" t="str">
        <f>IF(ISBLANK('Input-Accounts'!C16),"",'Input-Accounts'!C16)</f>
        <v/>
      </c>
      <c r="D16" s="28">
        <f ca="1">SUBTOTAL(9,D11:D15)</f>
        <v>23505132.899932187</v>
      </c>
      <c r="E16" s="5">
        <f t="shared" ca="1" si="2"/>
        <v>0</v>
      </c>
      <c r="G16" s="28">
        <f t="shared" ref="G16:Z16" ca="1" si="3">SUBTOTAL(9,G11:G15)</f>
        <v>7548033.7041590726</v>
      </c>
      <c r="H16" s="28">
        <f t="shared" ca="1" si="3"/>
        <v>5202992.4474299075</v>
      </c>
      <c r="I16" s="28">
        <f t="shared" ca="1" si="3"/>
        <v>584663.00260222913</v>
      </c>
      <c r="J16" s="28">
        <f t="shared" ca="1" si="3"/>
        <v>747221.95541845425</v>
      </c>
      <c r="K16" s="28">
        <f t="shared" ca="1" si="3"/>
        <v>42153.124612451844</v>
      </c>
      <c r="L16" s="28">
        <f t="shared" ca="1" si="3"/>
        <v>8674041.136631079</v>
      </c>
      <c r="M16" s="28">
        <f t="shared" ca="1" si="3"/>
        <v>706027.52907899104</v>
      </c>
      <c r="N16" s="28">
        <f t="shared" ca="1" si="3"/>
        <v>0</v>
      </c>
      <c r="O16" s="28">
        <f t="shared" ca="1" si="3"/>
        <v>0</v>
      </c>
      <c r="P16" s="28">
        <f t="shared" ca="1" si="3"/>
        <v>0</v>
      </c>
      <c r="Q16" s="28">
        <f t="shared" ca="1" si="3"/>
        <v>0</v>
      </c>
      <c r="R16" s="28">
        <f t="shared" ca="1" si="3"/>
        <v>0</v>
      </c>
      <c r="S16" s="28">
        <f t="shared" ca="1" si="3"/>
        <v>0</v>
      </c>
      <c r="T16" s="28">
        <f t="shared" ca="1" si="3"/>
        <v>0</v>
      </c>
      <c r="U16" s="28">
        <f t="shared" ca="1" si="3"/>
        <v>0</v>
      </c>
      <c r="V16" s="28">
        <f t="shared" ca="1" si="3"/>
        <v>0</v>
      </c>
      <c r="W16" s="28">
        <f t="shared" ca="1" si="3"/>
        <v>0</v>
      </c>
      <c r="X16" s="28">
        <f t="shared" ca="1" si="3"/>
        <v>0</v>
      </c>
      <c r="Y16" s="28">
        <f t="shared" ca="1" si="3"/>
        <v>0</v>
      </c>
      <c r="Z16" s="28">
        <f t="shared" ca="1" si="3"/>
        <v>0</v>
      </c>
    </row>
    <row r="17" spans="1:26" outlineLevel="1">
      <c r="A17" s="13" t="str">
        <f>IF(ISBLANK('Input-Accounts'!A17),"",'Input-Accounts'!A17)</f>
        <v/>
      </c>
      <c r="B17" t="str">
        <f>IF(ISBLANK('Input-Accounts'!B17),"",'Input-Accounts'!B17)</f>
        <v/>
      </c>
      <c r="C17" s="13" t="str">
        <f>IF(ISBLANK('Input-Accounts'!C17),"",'Input-Accounts'!C17)</f>
        <v/>
      </c>
      <c r="D17" s="5"/>
      <c r="E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outlineLevel="1">
      <c r="A18" s="13">
        <f>IF(ISBLANK('Input-Accounts'!A18),"",'Input-Accounts'!A18)</f>
        <v>10</v>
      </c>
      <c r="B18" s="1" t="str">
        <f>IF(ISBLANK('Input-Accounts'!B18),"",'Input-Accounts'!B18)</f>
        <v xml:space="preserve">Transmission plant </v>
      </c>
      <c r="C18" s="13" t="str">
        <f>IF(ISBLANK('Input-Accounts'!C18),"",'Input-Accounts'!C18)</f>
        <v/>
      </c>
      <c r="D18" s="5"/>
      <c r="E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outlineLevel="1">
      <c r="A19" s="13">
        <f>IF(ISBLANK('Input-Accounts'!A19),"",'Input-Accounts'!A19)</f>
        <v>11</v>
      </c>
      <c r="B19" s="17" t="str">
        <f>IF(ISBLANK('Input-Accounts'!B19),"",'Input-Accounts'!B19)</f>
        <v>Land and Land Rights</v>
      </c>
      <c r="C19" s="13">
        <f>IF(ISBLANK('Input-Accounts'!C19),"",'Input-Accounts'!C19)</f>
        <v>365.1</v>
      </c>
      <c r="D19" s="5">
        <f t="shared" ref="D19:D25" ca="1" si="4">INDIRECT("Classification!"&amp;$D$5&amp;ROW())</f>
        <v>0</v>
      </c>
      <c r="E19" s="5">
        <f ca="1">IFERROR(IF(D19="","",IF(D19=0,0,IF(ABS(D19-SUM($G19:$Z19))&lt;Check_Limit,0,1))),1)</f>
        <v>0</v>
      </c>
      <c r="F19" s="2" t="str" cm="1">
        <f t="array" aca="1" ref="F19" ca="1">IF(D19=0,"-",IF('Input-Accounts'!$E19&lt;&gt;0,'Input-Accounts'!$E19,INDEX('Input-Accounts'!$H19:$J19,,MATCH($F$6,'Input-Accounts'!$H$6:$J$6,0))))</f>
        <v>-</v>
      </c>
      <c r="G19" s="5">
        <f ca="1">IFERROR(INDEX(G$269:G$305,MATCH($F19,$B$269:$B$305,0))/INDEX($D$269:$D$305,MATCH($F19,$B$269:$B$305,0)),SUMIFS('Input-Ext Allocators'!D$8:D$63,'Input-Ext Allocators'!$B$8:$B$63,$F19))*$D19</f>
        <v>0</v>
      </c>
      <c r="H19" s="5">
        <f ca="1">IFERROR(INDEX(H$269:H$305,MATCH($F19,$B$269:$B$305,0))/INDEX($D$269:$D$305,MATCH($F19,$B$269:$B$305,0)),SUMIFS('Input-Ext Allocators'!E$8:E$63,'Input-Ext Allocators'!$B$8:$B$63,$F19))*$D19</f>
        <v>0</v>
      </c>
      <c r="I19" s="5">
        <f ca="1">IFERROR(INDEX(I$269:I$305,MATCH($F19,$B$269:$B$305,0))/INDEX($D$269:$D$305,MATCH($F19,$B$269:$B$305,0)),SUMIFS('Input-Ext Allocators'!F$8:F$63,'Input-Ext Allocators'!$B$8:$B$63,$F19))*$D19</f>
        <v>0</v>
      </c>
      <c r="J19" s="5">
        <f ca="1">IFERROR(INDEX(J$269:J$305,MATCH($F19,$B$269:$B$305,0))/INDEX($D$269:$D$305,MATCH($F19,$B$269:$B$305,0)),SUMIFS('Input-Ext Allocators'!G$8:G$63,'Input-Ext Allocators'!$B$8:$B$63,$F19))*$D19</f>
        <v>0</v>
      </c>
      <c r="K19" s="5">
        <f ca="1">IFERROR(INDEX(K$269:K$305,MATCH($F19,$B$269:$B$305,0))/INDEX($D$269:$D$305,MATCH($F19,$B$269:$B$305,0)),SUMIFS('Input-Ext Allocators'!H$8:H$63,'Input-Ext Allocators'!$B$8:$B$63,$F19))*$D19</f>
        <v>0</v>
      </c>
      <c r="L19" s="5">
        <f ca="1">IFERROR(INDEX(L$269:L$305,MATCH($F19,$B$269:$B$305,0))/INDEX($D$269:$D$305,MATCH($F19,$B$269:$B$305,0)),SUMIFS('Input-Ext Allocators'!I$8:I$63,'Input-Ext Allocators'!$B$8:$B$63,$F19))*$D19</f>
        <v>0</v>
      </c>
      <c r="M19" s="5">
        <f ca="1">IFERROR(INDEX(M$269:M$305,MATCH($F19,$B$269:$B$305,0))/INDEX($D$269:$D$305,MATCH($F19,$B$269:$B$305,0)),SUMIFS('Input-Ext Allocators'!J$8:J$63,'Input-Ext Allocators'!$B$8:$B$63,$F19))*$D19</f>
        <v>0</v>
      </c>
      <c r="N19" s="5">
        <f ca="1">IFERROR(INDEX(N$269:N$305,MATCH($F19,$B$269:$B$305,0))/INDEX($D$269:$D$305,MATCH($F19,$B$269:$B$305,0)),SUMIFS('Input-Ext Allocators'!K$8:K$63,'Input-Ext Allocators'!$B$8:$B$63,$F19))*$D19</f>
        <v>0</v>
      </c>
      <c r="O19" s="5">
        <f ca="1">IFERROR(INDEX(O$269:O$305,MATCH($F19,$B$269:$B$305,0))/INDEX($D$269:$D$305,MATCH($F19,$B$269:$B$305,0)),SUMIFS('Input-Ext Allocators'!L$8:L$63,'Input-Ext Allocators'!$B$8:$B$63,$F19))*$D19</f>
        <v>0</v>
      </c>
      <c r="P19" s="5">
        <f ca="1">IFERROR(INDEX(P$269:P$305,MATCH($F19,$B$269:$B$305,0))/INDEX($D$269:$D$305,MATCH($F19,$B$269:$B$305,0)),SUMIFS('Input-Ext Allocators'!M$8:M$63,'Input-Ext Allocators'!$B$8:$B$63,$F19))*$D19</f>
        <v>0</v>
      </c>
      <c r="Q19" s="5">
        <f ca="1">IFERROR(INDEX(Q$269:Q$305,MATCH($F19,$B$269:$B$305,0))/INDEX($D$269:$D$305,MATCH($F19,$B$269:$B$305,0)),SUMIFS('Input-Ext Allocators'!N$8:N$63,'Input-Ext Allocators'!$B$8:$B$63,$F19))*$D19</f>
        <v>0</v>
      </c>
      <c r="R19" s="5">
        <f ca="1">IFERROR(INDEX(R$269:R$305,MATCH($F19,$B$269:$B$305,0))/INDEX($D$269:$D$305,MATCH($F19,$B$269:$B$305,0)),SUMIFS('Input-Ext Allocators'!O$8:O$63,'Input-Ext Allocators'!$B$8:$B$63,$F19))*$D19</f>
        <v>0</v>
      </c>
      <c r="S19" s="5">
        <f ca="1">IFERROR(INDEX(S$269:S$305,MATCH($F19,$B$269:$B$305,0))/INDEX($D$269:$D$305,MATCH($F19,$B$269:$B$305,0)),SUMIFS('Input-Ext Allocators'!P$8:P$63,'Input-Ext Allocators'!$B$8:$B$63,$F19))*$D19</f>
        <v>0</v>
      </c>
      <c r="T19" s="5">
        <f ca="1">IFERROR(INDEX(T$269:T$305,MATCH($F19,$B$269:$B$305,0))/INDEX($D$269:$D$305,MATCH($F19,$B$269:$B$305,0)),SUMIFS('Input-Ext Allocators'!Q$8:Q$63,'Input-Ext Allocators'!$B$8:$B$63,$F19))*$D19</f>
        <v>0</v>
      </c>
      <c r="U19" s="5">
        <f ca="1">IFERROR(INDEX(U$269:U$305,MATCH($F19,$B$269:$B$305,0))/INDEX($D$269:$D$305,MATCH($F19,$B$269:$B$305,0)),SUMIFS('Input-Ext Allocators'!R$8:R$63,'Input-Ext Allocators'!$B$8:$B$63,$F19))*$D19</f>
        <v>0</v>
      </c>
      <c r="V19" s="5">
        <f ca="1">IFERROR(INDEX(V$269:V$305,MATCH($F19,$B$269:$B$305,0))/INDEX($D$269:$D$305,MATCH($F19,$B$269:$B$305,0)),SUMIFS('Input-Ext Allocators'!S$8:S$63,'Input-Ext Allocators'!$B$8:$B$63,$F19))*$D19</f>
        <v>0</v>
      </c>
      <c r="W19" s="5">
        <f ca="1">IFERROR(INDEX(W$269:W$305,MATCH($F19,$B$269:$B$305,0))/INDEX($D$269:$D$305,MATCH($F19,$B$269:$B$305,0)),SUMIFS('Input-Ext Allocators'!T$8:T$63,'Input-Ext Allocators'!$B$8:$B$63,$F19))*$D19</f>
        <v>0</v>
      </c>
      <c r="X19" s="5">
        <f ca="1">IFERROR(INDEX(X$269:X$305,MATCH($F19,$B$269:$B$305,0))/INDEX($D$269:$D$305,MATCH($F19,$B$269:$B$305,0)),SUMIFS('Input-Ext Allocators'!U$8:U$63,'Input-Ext Allocators'!$B$8:$B$63,$F19))*$D19</f>
        <v>0</v>
      </c>
      <c r="Y19" s="5">
        <f ca="1">IFERROR(INDEX(Y$269:Y$305,MATCH($F19,$B$269:$B$305,0))/INDEX($D$269:$D$305,MATCH($F19,$B$269:$B$305,0)),SUMIFS('Input-Ext Allocators'!V$8:V$63,'Input-Ext Allocators'!$B$8:$B$63,$F19))*$D19</f>
        <v>0</v>
      </c>
      <c r="Z19" s="5">
        <f ca="1">IFERROR(INDEX(Z$269:Z$305,MATCH($F19,$B$269:$B$305,0))/INDEX($D$269:$D$305,MATCH($F19,$B$269:$B$305,0)),SUMIFS('Input-Ext Allocators'!W$8:W$63,'Input-Ext Allocators'!$B$8:$B$63,$F19))*$D19</f>
        <v>0</v>
      </c>
    </row>
    <row r="20" spans="1:26" outlineLevel="1">
      <c r="A20" s="13">
        <f>IF(ISBLANK('Input-Accounts'!A20),"",'Input-Accounts'!A20)</f>
        <v>12</v>
      </c>
      <c r="B20" s="17" t="str">
        <f>IF(ISBLANK('Input-Accounts'!B20),"",'Input-Accounts'!B20)</f>
        <v>Structures and improvements</v>
      </c>
      <c r="C20" s="13">
        <f>IF(ISBLANK('Input-Accounts'!C20),"",'Input-Accounts'!C20)</f>
        <v>366</v>
      </c>
      <c r="D20" s="5">
        <f t="shared" ca="1" si="4"/>
        <v>0</v>
      </c>
      <c r="E20" s="5">
        <f t="shared" ref="E20:E25" ca="1" si="5">IFERROR(IF(D20="","",IF(D20=0,0,IF(ABS(D20-SUM($G20:$Z20))&lt;Check_Limit,0,1))),1)</f>
        <v>0</v>
      </c>
      <c r="F20" s="2" t="str" cm="1">
        <f t="array" aca="1" ref="F20" ca="1">IF(D20=0,"-",IF('Input-Accounts'!$E20&lt;&gt;0,'Input-Accounts'!$E20,INDEX('Input-Accounts'!$H20:$J20,,MATCH($F$6,'Input-Accounts'!$H$6:$J$6,0))))</f>
        <v>-</v>
      </c>
      <c r="G20" s="5">
        <f ca="1">IFERROR(INDEX(G$269:G$305,MATCH($F20,$B$269:$B$305,0))/INDEX($D$269:$D$305,MATCH($F20,$B$269:$B$305,0)),SUMIFS('Input-Ext Allocators'!D$8:D$63,'Input-Ext Allocators'!$B$8:$B$63,$F20))*$D20</f>
        <v>0</v>
      </c>
      <c r="H20" s="5">
        <f ca="1">IFERROR(INDEX(H$269:H$305,MATCH($F20,$B$269:$B$305,0))/INDEX($D$269:$D$305,MATCH($F20,$B$269:$B$305,0)),SUMIFS('Input-Ext Allocators'!E$8:E$63,'Input-Ext Allocators'!$B$8:$B$63,$F20))*$D20</f>
        <v>0</v>
      </c>
      <c r="I20" s="5">
        <f ca="1">IFERROR(INDEX(I$269:I$305,MATCH($F20,$B$269:$B$305,0))/INDEX($D$269:$D$305,MATCH($F20,$B$269:$B$305,0)),SUMIFS('Input-Ext Allocators'!F$8:F$63,'Input-Ext Allocators'!$B$8:$B$63,$F20))*$D20</f>
        <v>0</v>
      </c>
      <c r="J20" s="5">
        <f ca="1">IFERROR(INDEX(J$269:J$305,MATCH($F20,$B$269:$B$305,0))/INDEX($D$269:$D$305,MATCH($F20,$B$269:$B$305,0)),SUMIFS('Input-Ext Allocators'!G$8:G$63,'Input-Ext Allocators'!$B$8:$B$63,$F20))*$D20</f>
        <v>0</v>
      </c>
      <c r="K20" s="5">
        <f ca="1">IFERROR(INDEX(K$269:K$305,MATCH($F20,$B$269:$B$305,0))/INDEX($D$269:$D$305,MATCH($F20,$B$269:$B$305,0)),SUMIFS('Input-Ext Allocators'!H$8:H$63,'Input-Ext Allocators'!$B$8:$B$63,$F20))*$D20</f>
        <v>0</v>
      </c>
      <c r="L20" s="5">
        <f ca="1">IFERROR(INDEX(L$269:L$305,MATCH($F20,$B$269:$B$305,0))/INDEX($D$269:$D$305,MATCH($F20,$B$269:$B$305,0)),SUMIFS('Input-Ext Allocators'!I$8:I$63,'Input-Ext Allocators'!$B$8:$B$63,$F20))*$D20</f>
        <v>0</v>
      </c>
      <c r="M20" s="5">
        <f ca="1">IFERROR(INDEX(M$269:M$305,MATCH($F20,$B$269:$B$305,0))/INDEX($D$269:$D$305,MATCH($F20,$B$269:$B$305,0)),SUMIFS('Input-Ext Allocators'!J$8:J$63,'Input-Ext Allocators'!$B$8:$B$63,$F20))*$D20</f>
        <v>0</v>
      </c>
      <c r="N20" s="5">
        <f ca="1">IFERROR(INDEX(N$269:N$305,MATCH($F20,$B$269:$B$305,0))/INDEX($D$269:$D$305,MATCH($F20,$B$269:$B$305,0)),SUMIFS('Input-Ext Allocators'!K$8:K$63,'Input-Ext Allocators'!$B$8:$B$63,$F20))*$D20</f>
        <v>0</v>
      </c>
      <c r="O20" s="5">
        <f ca="1">IFERROR(INDEX(O$269:O$305,MATCH($F20,$B$269:$B$305,0))/INDEX($D$269:$D$305,MATCH($F20,$B$269:$B$305,0)),SUMIFS('Input-Ext Allocators'!L$8:L$63,'Input-Ext Allocators'!$B$8:$B$63,$F20))*$D20</f>
        <v>0</v>
      </c>
      <c r="P20" s="5">
        <f ca="1">IFERROR(INDEX(P$269:P$305,MATCH($F20,$B$269:$B$305,0))/INDEX($D$269:$D$305,MATCH($F20,$B$269:$B$305,0)),SUMIFS('Input-Ext Allocators'!M$8:M$63,'Input-Ext Allocators'!$B$8:$B$63,$F20))*$D20</f>
        <v>0</v>
      </c>
      <c r="Q20" s="5">
        <f ca="1">IFERROR(INDEX(Q$269:Q$305,MATCH($F20,$B$269:$B$305,0))/INDEX($D$269:$D$305,MATCH($F20,$B$269:$B$305,0)),SUMIFS('Input-Ext Allocators'!N$8:N$63,'Input-Ext Allocators'!$B$8:$B$63,$F20))*$D20</f>
        <v>0</v>
      </c>
      <c r="R20" s="5">
        <f ca="1">IFERROR(INDEX(R$269:R$305,MATCH($F20,$B$269:$B$305,0))/INDEX($D$269:$D$305,MATCH($F20,$B$269:$B$305,0)),SUMIFS('Input-Ext Allocators'!O$8:O$63,'Input-Ext Allocators'!$B$8:$B$63,$F20))*$D20</f>
        <v>0</v>
      </c>
      <c r="S20" s="5">
        <f ca="1">IFERROR(INDEX(S$269:S$305,MATCH($F20,$B$269:$B$305,0))/INDEX($D$269:$D$305,MATCH($F20,$B$269:$B$305,0)),SUMIFS('Input-Ext Allocators'!P$8:P$63,'Input-Ext Allocators'!$B$8:$B$63,$F20))*$D20</f>
        <v>0</v>
      </c>
      <c r="T20" s="5">
        <f ca="1">IFERROR(INDEX(T$269:T$305,MATCH($F20,$B$269:$B$305,0))/INDEX($D$269:$D$305,MATCH($F20,$B$269:$B$305,0)),SUMIFS('Input-Ext Allocators'!Q$8:Q$63,'Input-Ext Allocators'!$B$8:$B$63,$F20))*$D20</f>
        <v>0</v>
      </c>
      <c r="U20" s="5">
        <f ca="1">IFERROR(INDEX(U$269:U$305,MATCH($F20,$B$269:$B$305,0))/INDEX($D$269:$D$305,MATCH($F20,$B$269:$B$305,0)),SUMIFS('Input-Ext Allocators'!R$8:R$63,'Input-Ext Allocators'!$B$8:$B$63,$F20))*$D20</f>
        <v>0</v>
      </c>
      <c r="V20" s="5">
        <f ca="1">IFERROR(INDEX(V$269:V$305,MATCH($F20,$B$269:$B$305,0))/INDEX($D$269:$D$305,MATCH($F20,$B$269:$B$305,0)),SUMIFS('Input-Ext Allocators'!S$8:S$63,'Input-Ext Allocators'!$B$8:$B$63,$F20))*$D20</f>
        <v>0</v>
      </c>
      <c r="W20" s="5">
        <f ca="1">IFERROR(INDEX(W$269:W$305,MATCH($F20,$B$269:$B$305,0))/INDEX($D$269:$D$305,MATCH($F20,$B$269:$B$305,0)),SUMIFS('Input-Ext Allocators'!T$8:T$63,'Input-Ext Allocators'!$B$8:$B$63,$F20))*$D20</f>
        <v>0</v>
      </c>
      <c r="X20" s="5">
        <f ca="1">IFERROR(INDEX(X$269:X$305,MATCH($F20,$B$269:$B$305,0))/INDEX($D$269:$D$305,MATCH($F20,$B$269:$B$305,0)),SUMIFS('Input-Ext Allocators'!U$8:U$63,'Input-Ext Allocators'!$B$8:$B$63,$F20))*$D20</f>
        <v>0</v>
      </c>
      <c r="Y20" s="5">
        <f ca="1">IFERROR(INDEX(Y$269:Y$305,MATCH($F20,$B$269:$B$305,0))/INDEX($D$269:$D$305,MATCH($F20,$B$269:$B$305,0)),SUMIFS('Input-Ext Allocators'!V$8:V$63,'Input-Ext Allocators'!$B$8:$B$63,$F20))*$D20</f>
        <v>0</v>
      </c>
      <c r="Z20" s="5">
        <f ca="1">IFERROR(INDEX(Z$269:Z$305,MATCH($F20,$B$269:$B$305,0))/INDEX($D$269:$D$305,MATCH($F20,$B$269:$B$305,0)),SUMIFS('Input-Ext Allocators'!W$8:W$63,'Input-Ext Allocators'!$B$8:$B$63,$F20))*$D20</f>
        <v>0</v>
      </c>
    </row>
    <row r="21" spans="1:26" outlineLevel="1">
      <c r="A21" s="13">
        <f>IF(ISBLANK('Input-Accounts'!A21),"",'Input-Accounts'!A21)</f>
        <v>13</v>
      </c>
      <c r="B21" s="17" t="str">
        <f>IF(ISBLANK('Input-Accounts'!B21),"",'Input-Accounts'!B21)</f>
        <v>Mains</v>
      </c>
      <c r="C21" s="13">
        <f>IF(ISBLANK('Input-Accounts'!C21),"",'Input-Accounts'!C21)</f>
        <v>367</v>
      </c>
      <c r="D21" s="5">
        <f t="shared" ca="1" si="4"/>
        <v>0</v>
      </c>
      <c r="E21" s="5">
        <f t="shared" ca="1" si="5"/>
        <v>0</v>
      </c>
      <c r="F21" s="2" t="str" cm="1">
        <f t="array" aca="1" ref="F21" ca="1">IF(D21=0,"-",IF('Input-Accounts'!$E21&lt;&gt;0,'Input-Accounts'!$E21,INDEX('Input-Accounts'!$H21:$J21,,MATCH($F$6,'Input-Accounts'!$H$6:$J$6,0))))</f>
        <v>-</v>
      </c>
      <c r="G21" s="5">
        <f ca="1">IFERROR(INDEX(G$269:G$305,MATCH($F21,$B$269:$B$305,0))/INDEX($D$269:$D$305,MATCH($F21,$B$269:$B$305,0)),SUMIFS('Input-Ext Allocators'!D$8:D$63,'Input-Ext Allocators'!$B$8:$B$63,$F21))*$D21</f>
        <v>0</v>
      </c>
      <c r="H21" s="5">
        <f ca="1">IFERROR(INDEX(H$269:H$305,MATCH($F21,$B$269:$B$305,0))/INDEX($D$269:$D$305,MATCH($F21,$B$269:$B$305,0)),SUMIFS('Input-Ext Allocators'!E$8:E$63,'Input-Ext Allocators'!$B$8:$B$63,$F21))*$D21</f>
        <v>0</v>
      </c>
      <c r="I21" s="5">
        <f ca="1">IFERROR(INDEX(I$269:I$305,MATCH($F21,$B$269:$B$305,0))/INDEX($D$269:$D$305,MATCH($F21,$B$269:$B$305,0)),SUMIFS('Input-Ext Allocators'!F$8:F$63,'Input-Ext Allocators'!$B$8:$B$63,$F21))*$D21</f>
        <v>0</v>
      </c>
      <c r="J21" s="5">
        <f ca="1">IFERROR(INDEX(J$269:J$305,MATCH($F21,$B$269:$B$305,0))/INDEX($D$269:$D$305,MATCH($F21,$B$269:$B$305,0)),SUMIFS('Input-Ext Allocators'!G$8:G$63,'Input-Ext Allocators'!$B$8:$B$63,$F21))*$D21</f>
        <v>0</v>
      </c>
      <c r="K21" s="5">
        <f ca="1">IFERROR(INDEX(K$269:K$305,MATCH($F21,$B$269:$B$305,0))/INDEX($D$269:$D$305,MATCH($F21,$B$269:$B$305,0)),SUMIFS('Input-Ext Allocators'!H$8:H$63,'Input-Ext Allocators'!$B$8:$B$63,$F21))*$D21</f>
        <v>0</v>
      </c>
      <c r="L21" s="5">
        <f ca="1">IFERROR(INDEX(L$269:L$305,MATCH($F21,$B$269:$B$305,0))/INDEX($D$269:$D$305,MATCH($F21,$B$269:$B$305,0)),SUMIFS('Input-Ext Allocators'!I$8:I$63,'Input-Ext Allocators'!$B$8:$B$63,$F21))*$D21</f>
        <v>0</v>
      </c>
      <c r="M21" s="5">
        <f ca="1">IFERROR(INDEX(M$269:M$305,MATCH($F21,$B$269:$B$305,0))/INDEX($D$269:$D$305,MATCH($F21,$B$269:$B$305,0)),SUMIFS('Input-Ext Allocators'!J$8:J$63,'Input-Ext Allocators'!$B$8:$B$63,$F21))*$D21</f>
        <v>0</v>
      </c>
      <c r="N21" s="5">
        <f ca="1">IFERROR(INDEX(N$269:N$305,MATCH($F21,$B$269:$B$305,0))/INDEX($D$269:$D$305,MATCH($F21,$B$269:$B$305,0)),SUMIFS('Input-Ext Allocators'!K$8:K$63,'Input-Ext Allocators'!$B$8:$B$63,$F21))*$D21</f>
        <v>0</v>
      </c>
      <c r="O21" s="5">
        <f ca="1">IFERROR(INDEX(O$269:O$305,MATCH($F21,$B$269:$B$305,0))/INDEX($D$269:$D$305,MATCH($F21,$B$269:$B$305,0)),SUMIFS('Input-Ext Allocators'!L$8:L$63,'Input-Ext Allocators'!$B$8:$B$63,$F21))*$D21</f>
        <v>0</v>
      </c>
      <c r="P21" s="5">
        <f ca="1">IFERROR(INDEX(P$269:P$305,MATCH($F21,$B$269:$B$305,0))/INDEX($D$269:$D$305,MATCH($F21,$B$269:$B$305,0)),SUMIFS('Input-Ext Allocators'!M$8:M$63,'Input-Ext Allocators'!$B$8:$B$63,$F21))*$D21</f>
        <v>0</v>
      </c>
      <c r="Q21" s="5">
        <f ca="1">IFERROR(INDEX(Q$269:Q$305,MATCH($F21,$B$269:$B$305,0))/INDEX($D$269:$D$305,MATCH($F21,$B$269:$B$305,0)),SUMIFS('Input-Ext Allocators'!N$8:N$63,'Input-Ext Allocators'!$B$8:$B$63,$F21))*$D21</f>
        <v>0</v>
      </c>
      <c r="R21" s="5">
        <f ca="1">IFERROR(INDEX(R$269:R$305,MATCH($F21,$B$269:$B$305,0))/INDEX($D$269:$D$305,MATCH($F21,$B$269:$B$305,0)),SUMIFS('Input-Ext Allocators'!O$8:O$63,'Input-Ext Allocators'!$B$8:$B$63,$F21))*$D21</f>
        <v>0</v>
      </c>
      <c r="S21" s="5">
        <f ca="1">IFERROR(INDEX(S$269:S$305,MATCH($F21,$B$269:$B$305,0))/INDEX($D$269:$D$305,MATCH($F21,$B$269:$B$305,0)),SUMIFS('Input-Ext Allocators'!P$8:P$63,'Input-Ext Allocators'!$B$8:$B$63,$F21))*$D21</f>
        <v>0</v>
      </c>
      <c r="T21" s="5">
        <f ca="1">IFERROR(INDEX(T$269:T$305,MATCH($F21,$B$269:$B$305,0))/INDEX($D$269:$D$305,MATCH($F21,$B$269:$B$305,0)),SUMIFS('Input-Ext Allocators'!Q$8:Q$63,'Input-Ext Allocators'!$B$8:$B$63,$F21))*$D21</f>
        <v>0</v>
      </c>
      <c r="U21" s="5">
        <f ca="1">IFERROR(INDEX(U$269:U$305,MATCH($F21,$B$269:$B$305,0))/INDEX($D$269:$D$305,MATCH($F21,$B$269:$B$305,0)),SUMIFS('Input-Ext Allocators'!R$8:R$63,'Input-Ext Allocators'!$B$8:$B$63,$F21))*$D21</f>
        <v>0</v>
      </c>
      <c r="V21" s="5">
        <f ca="1">IFERROR(INDEX(V$269:V$305,MATCH($F21,$B$269:$B$305,0))/INDEX($D$269:$D$305,MATCH($F21,$B$269:$B$305,0)),SUMIFS('Input-Ext Allocators'!S$8:S$63,'Input-Ext Allocators'!$B$8:$B$63,$F21))*$D21</f>
        <v>0</v>
      </c>
      <c r="W21" s="5">
        <f ca="1">IFERROR(INDEX(W$269:W$305,MATCH($F21,$B$269:$B$305,0))/INDEX($D$269:$D$305,MATCH($F21,$B$269:$B$305,0)),SUMIFS('Input-Ext Allocators'!T$8:T$63,'Input-Ext Allocators'!$B$8:$B$63,$F21))*$D21</f>
        <v>0</v>
      </c>
      <c r="X21" s="5">
        <f ca="1">IFERROR(INDEX(X$269:X$305,MATCH($F21,$B$269:$B$305,0))/INDEX($D$269:$D$305,MATCH($F21,$B$269:$B$305,0)),SUMIFS('Input-Ext Allocators'!U$8:U$63,'Input-Ext Allocators'!$B$8:$B$63,$F21))*$D21</f>
        <v>0</v>
      </c>
      <c r="Y21" s="5">
        <f ca="1">IFERROR(INDEX(Y$269:Y$305,MATCH($F21,$B$269:$B$305,0))/INDEX($D$269:$D$305,MATCH($F21,$B$269:$B$305,0)),SUMIFS('Input-Ext Allocators'!V$8:V$63,'Input-Ext Allocators'!$B$8:$B$63,$F21))*$D21</f>
        <v>0</v>
      </c>
      <c r="Z21" s="5">
        <f ca="1">IFERROR(INDEX(Z$269:Z$305,MATCH($F21,$B$269:$B$305,0))/INDEX($D$269:$D$305,MATCH($F21,$B$269:$B$305,0)),SUMIFS('Input-Ext Allocators'!W$8:W$63,'Input-Ext Allocators'!$B$8:$B$63,$F21))*$D21</f>
        <v>0</v>
      </c>
    </row>
    <row r="22" spans="1:26" outlineLevel="1">
      <c r="A22" s="13">
        <f>IF(ISBLANK('Input-Accounts'!A22),"",'Input-Accounts'!A22)</f>
        <v>14</v>
      </c>
      <c r="B22" s="17" t="str">
        <f>IF(ISBLANK('Input-Accounts'!B22),"",'Input-Accounts'!B22)</f>
        <v>Mains - Direct</v>
      </c>
      <c r="C22" s="13">
        <f>IF(ISBLANK('Input-Accounts'!C22),"",'Input-Accounts'!C22)</f>
        <v>367.1</v>
      </c>
      <c r="D22" s="5">
        <f t="shared" ca="1" si="4"/>
        <v>0</v>
      </c>
      <c r="E22" s="5">
        <f t="shared" ca="1" si="5"/>
        <v>0</v>
      </c>
      <c r="F22" s="2" t="str" cm="1">
        <f t="array" aca="1" ref="F22" ca="1">IF(D22=0,"-",IF('Input-Accounts'!$E22&lt;&gt;0,'Input-Accounts'!$E22,INDEX('Input-Accounts'!$H22:$J22,,MATCH($F$6,'Input-Accounts'!$H$6:$J$6,0))))</f>
        <v>-</v>
      </c>
      <c r="G22" s="5">
        <f ca="1">IFERROR(INDEX(G$269:G$305,MATCH($F22,$B$269:$B$305,0))/INDEX($D$269:$D$305,MATCH($F22,$B$269:$B$305,0)),SUMIFS('Input-Ext Allocators'!D$8:D$63,'Input-Ext Allocators'!$B$8:$B$63,$F22))*$D22</f>
        <v>0</v>
      </c>
      <c r="H22" s="5">
        <f ca="1">IFERROR(INDEX(H$269:H$305,MATCH($F22,$B$269:$B$305,0))/INDEX($D$269:$D$305,MATCH($F22,$B$269:$B$305,0)),SUMIFS('Input-Ext Allocators'!E$8:E$63,'Input-Ext Allocators'!$B$8:$B$63,$F22))*$D22</f>
        <v>0</v>
      </c>
      <c r="I22" s="5">
        <f ca="1">IFERROR(INDEX(I$269:I$305,MATCH($F22,$B$269:$B$305,0))/INDEX($D$269:$D$305,MATCH($F22,$B$269:$B$305,0)),SUMIFS('Input-Ext Allocators'!F$8:F$63,'Input-Ext Allocators'!$B$8:$B$63,$F22))*$D22</f>
        <v>0</v>
      </c>
      <c r="J22" s="5">
        <f ca="1">IFERROR(INDEX(J$269:J$305,MATCH($F22,$B$269:$B$305,0))/INDEX($D$269:$D$305,MATCH($F22,$B$269:$B$305,0)),SUMIFS('Input-Ext Allocators'!G$8:G$63,'Input-Ext Allocators'!$B$8:$B$63,$F22))*$D22</f>
        <v>0</v>
      </c>
      <c r="K22" s="5">
        <f ca="1">IFERROR(INDEX(K$269:K$305,MATCH($F22,$B$269:$B$305,0))/INDEX($D$269:$D$305,MATCH($F22,$B$269:$B$305,0)),SUMIFS('Input-Ext Allocators'!H$8:H$63,'Input-Ext Allocators'!$B$8:$B$63,$F22))*$D22</f>
        <v>0</v>
      </c>
      <c r="L22" s="5">
        <f ca="1">IFERROR(INDEX(L$269:L$305,MATCH($F22,$B$269:$B$305,0))/INDEX($D$269:$D$305,MATCH($F22,$B$269:$B$305,0)),SUMIFS('Input-Ext Allocators'!I$8:I$63,'Input-Ext Allocators'!$B$8:$B$63,$F22))*$D22</f>
        <v>0</v>
      </c>
      <c r="M22" s="5">
        <f ca="1">IFERROR(INDEX(M$269:M$305,MATCH($F22,$B$269:$B$305,0))/INDEX($D$269:$D$305,MATCH($F22,$B$269:$B$305,0)),SUMIFS('Input-Ext Allocators'!J$8:J$63,'Input-Ext Allocators'!$B$8:$B$63,$F22))*$D22</f>
        <v>0</v>
      </c>
      <c r="N22" s="5">
        <f ca="1">IFERROR(INDEX(N$269:N$305,MATCH($F22,$B$269:$B$305,0))/INDEX($D$269:$D$305,MATCH($F22,$B$269:$B$305,0)),SUMIFS('Input-Ext Allocators'!K$8:K$63,'Input-Ext Allocators'!$B$8:$B$63,$F22))*$D22</f>
        <v>0</v>
      </c>
      <c r="O22" s="5">
        <f ca="1">IFERROR(INDEX(O$269:O$305,MATCH($F22,$B$269:$B$305,0))/INDEX($D$269:$D$305,MATCH($F22,$B$269:$B$305,0)),SUMIFS('Input-Ext Allocators'!L$8:L$63,'Input-Ext Allocators'!$B$8:$B$63,$F22))*$D22</f>
        <v>0</v>
      </c>
      <c r="P22" s="5">
        <f ca="1">IFERROR(INDEX(P$269:P$305,MATCH($F22,$B$269:$B$305,0))/INDEX($D$269:$D$305,MATCH($F22,$B$269:$B$305,0)),SUMIFS('Input-Ext Allocators'!M$8:M$63,'Input-Ext Allocators'!$B$8:$B$63,$F22))*$D22</f>
        <v>0</v>
      </c>
      <c r="Q22" s="5">
        <f ca="1">IFERROR(INDEX(Q$269:Q$305,MATCH($F22,$B$269:$B$305,0))/INDEX($D$269:$D$305,MATCH($F22,$B$269:$B$305,0)),SUMIFS('Input-Ext Allocators'!N$8:N$63,'Input-Ext Allocators'!$B$8:$B$63,$F22))*$D22</f>
        <v>0</v>
      </c>
      <c r="R22" s="5">
        <f ca="1">IFERROR(INDEX(R$269:R$305,MATCH($F22,$B$269:$B$305,0))/INDEX($D$269:$D$305,MATCH($F22,$B$269:$B$305,0)),SUMIFS('Input-Ext Allocators'!O$8:O$63,'Input-Ext Allocators'!$B$8:$B$63,$F22))*$D22</f>
        <v>0</v>
      </c>
      <c r="S22" s="5">
        <f ca="1">IFERROR(INDEX(S$269:S$305,MATCH($F22,$B$269:$B$305,0))/INDEX($D$269:$D$305,MATCH($F22,$B$269:$B$305,0)),SUMIFS('Input-Ext Allocators'!P$8:P$63,'Input-Ext Allocators'!$B$8:$B$63,$F22))*$D22</f>
        <v>0</v>
      </c>
      <c r="T22" s="5">
        <f ca="1">IFERROR(INDEX(T$269:T$305,MATCH($F22,$B$269:$B$305,0))/INDEX($D$269:$D$305,MATCH($F22,$B$269:$B$305,0)),SUMIFS('Input-Ext Allocators'!Q$8:Q$63,'Input-Ext Allocators'!$B$8:$B$63,$F22))*$D22</f>
        <v>0</v>
      </c>
      <c r="U22" s="5">
        <f ca="1">IFERROR(INDEX(U$269:U$305,MATCH($F22,$B$269:$B$305,0))/INDEX($D$269:$D$305,MATCH($F22,$B$269:$B$305,0)),SUMIFS('Input-Ext Allocators'!R$8:R$63,'Input-Ext Allocators'!$B$8:$B$63,$F22))*$D22</f>
        <v>0</v>
      </c>
      <c r="V22" s="5">
        <f ca="1">IFERROR(INDEX(V$269:V$305,MATCH($F22,$B$269:$B$305,0))/INDEX($D$269:$D$305,MATCH($F22,$B$269:$B$305,0)),SUMIFS('Input-Ext Allocators'!S$8:S$63,'Input-Ext Allocators'!$B$8:$B$63,$F22))*$D22</f>
        <v>0</v>
      </c>
      <c r="W22" s="5">
        <f ca="1">IFERROR(INDEX(W$269:W$305,MATCH($F22,$B$269:$B$305,0))/INDEX($D$269:$D$305,MATCH($F22,$B$269:$B$305,0)),SUMIFS('Input-Ext Allocators'!T$8:T$63,'Input-Ext Allocators'!$B$8:$B$63,$F22))*$D22</f>
        <v>0</v>
      </c>
      <c r="X22" s="5">
        <f ca="1">IFERROR(INDEX(X$269:X$305,MATCH($F22,$B$269:$B$305,0))/INDEX($D$269:$D$305,MATCH($F22,$B$269:$B$305,0)),SUMIFS('Input-Ext Allocators'!U$8:U$63,'Input-Ext Allocators'!$B$8:$B$63,$F22))*$D22</f>
        <v>0</v>
      </c>
      <c r="Y22" s="5">
        <f ca="1">IFERROR(INDEX(Y$269:Y$305,MATCH($F22,$B$269:$B$305,0))/INDEX($D$269:$D$305,MATCH($F22,$B$269:$B$305,0)),SUMIFS('Input-Ext Allocators'!V$8:V$63,'Input-Ext Allocators'!$B$8:$B$63,$F22))*$D22</f>
        <v>0</v>
      </c>
      <c r="Z22" s="5">
        <f ca="1">IFERROR(INDEX(Z$269:Z$305,MATCH($F22,$B$269:$B$305,0))/INDEX($D$269:$D$305,MATCH($F22,$B$269:$B$305,0)),SUMIFS('Input-Ext Allocators'!W$8:W$63,'Input-Ext Allocators'!$B$8:$B$63,$F22))*$D22</f>
        <v>0</v>
      </c>
    </row>
    <row r="23" spans="1:26" outlineLevel="1">
      <c r="A23" s="13">
        <f>IF(ISBLANK('Input-Accounts'!A23),"",'Input-Accounts'!A23)</f>
        <v>15</v>
      </c>
      <c r="B23" s="17" t="str">
        <f>IF(ISBLANK('Input-Accounts'!B23),"",'Input-Accounts'!B23)</f>
        <v>Compressor station equipment</v>
      </c>
      <c r="C23" s="13">
        <f>IF(ISBLANK('Input-Accounts'!C23),"",'Input-Accounts'!C23)</f>
        <v>368</v>
      </c>
      <c r="D23" s="5">
        <f t="shared" ca="1" si="4"/>
        <v>0</v>
      </c>
      <c r="E23" s="5">
        <f t="shared" ca="1" si="5"/>
        <v>0</v>
      </c>
      <c r="F23" s="2" t="str" cm="1">
        <f t="array" aca="1" ref="F23" ca="1">IF(D23=0,"-",IF('Input-Accounts'!$E23&lt;&gt;0,'Input-Accounts'!$E23,INDEX('Input-Accounts'!$H23:$J23,,MATCH($F$6,'Input-Accounts'!$H$6:$J$6,0))))</f>
        <v>-</v>
      </c>
      <c r="G23" s="5">
        <f ca="1">IFERROR(INDEX(G$269:G$305,MATCH($F23,$B$269:$B$305,0))/INDEX($D$269:$D$305,MATCH($F23,$B$269:$B$305,0)),SUMIFS('Input-Ext Allocators'!D$8:D$63,'Input-Ext Allocators'!$B$8:$B$63,$F23))*$D23</f>
        <v>0</v>
      </c>
      <c r="H23" s="5">
        <f ca="1">IFERROR(INDEX(H$269:H$305,MATCH($F23,$B$269:$B$305,0))/INDEX($D$269:$D$305,MATCH($F23,$B$269:$B$305,0)),SUMIFS('Input-Ext Allocators'!E$8:E$63,'Input-Ext Allocators'!$B$8:$B$63,$F23))*$D23</f>
        <v>0</v>
      </c>
      <c r="I23" s="5">
        <f ca="1">IFERROR(INDEX(I$269:I$305,MATCH($F23,$B$269:$B$305,0))/INDEX($D$269:$D$305,MATCH($F23,$B$269:$B$305,0)),SUMIFS('Input-Ext Allocators'!F$8:F$63,'Input-Ext Allocators'!$B$8:$B$63,$F23))*$D23</f>
        <v>0</v>
      </c>
      <c r="J23" s="5">
        <f ca="1">IFERROR(INDEX(J$269:J$305,MATCH($F23,$B$269:$B$305,0))/INDEX($D$269:$D$305,MATCH($F23,$B$269:$B$305,0)),SUMIFS('Input-Ext Allocators'!G$8:G$63,'Input-Ext Allocators'!$B$8:$B$63,$F23))*$D23</f>
        <v>0</v>
      </c>
      <c r="K23" s="5">
        <f ca="1">IFERROR(INDEX(K$269:K$305,MATCH($F23,$B$269:$B$305,0))/INDEX($D$269:$D$305,MATCH($F23,$B$269:$B$305,0)),SUMIFS('Input-Ext Allocators'!H$8:H$63,'Input-Ext Allocators'!$B$8:$B$63,$F23))*$D23</f>
        <v>0</v>
      </c>
      <c r="L23" s="5">
        <f ca="1">IFERROR(INDEX(L$269:L$305,MATCH($F23,$B$269:$B$305,0))/INDEX($D$269:$D$305,MATCH($F23,$B$269:$B$305,0)),SUMIFS('Input-Ext Allocators'!I$8:I$63,'Input-Ext Allocators'!$B$8:$B$63,$F23))*$D23</f>
        <v>0</v>
      </c>
      <c r="M23" s="5">
        <f ca="1">IFERROR(INDEX(M$269:M$305,MATCH($F23,$B$269:$B$305,0))/INDEX($D$269:$D$305,MATCH($F23,$B$269:$B$305,0)),SUMIFS('Input-Ext Allocators'!J$8:J$63,'Input-Ext Allocators'!$B$8:$B$63,$F23))*$D23</f>
        <v>0</v>
      </c>
      <c r="N23" s="5">
        <f ca="1">IFERROR(INDEX(N$269:N$305,MATCH($F23,$B$269:$B$305,0))/INDEX($D$269:$D$305,MATCH($F23,$B$269:$B$305,0)),SUMIFS('Input-Ext Allocators'!K$8:K$63,'Input-Ext Allocators'!$B$8:$B$63,$F23))*$D23</f>
        <v>0</v>
      </c>
      <c r="O23" s="5">
        <f ca="1">IFERROR(INDEX(O$269:O$305,MATCH($F23,$B$269:$B$305,0))/INDEX($D$269:$D$305,MATCH($F23,$B$269:$B$305,0)),SUMIFS('Input-Ext Allocators'!L$8:L$63,'Input-Ext Allocators'!$B$8:$B$63,$F23))*$D23</f>
        <v>0</v>
      </c>
      <c r="P23" s="5">
        <f ca="1">IFERROR(INDEX(P$269:P$305,MATCH($F23,$B$269:$B$305,0))/INDEX($D$269:$D$305,MATCH($F23,$B$269:$B$305,0)),SUMIFS('Input-Ext Allocators'!M$8:M$63,'Input-Ext Allocators'!$B$8:$B$63,$F23))*$D23</f>
        <v>0</v>
      </c>
      <c r="Q23" s="5">
        <f ca="1">IFERROR(INDEX(Q$269:Q$305,MATCH($F23,$B$269:$B$305,0))/INDEX($D$269:$D$305,MATCH($F23,$B$269:$B$305,0)),SUMIFS('Input-Ext Allocators'!N$8:N$63,'Input-Ext Allocators'!$B$8:$B$63,$F23))*$D23</f>
        <v>0</v>
      </c>
      <c r="R23" s="5">
        <f ca="1">IFERROR(INDEX(R$269:R$305,MATCH($F23,$B$269:$B$305,0))/INDEX($D$269:$D$305,MATCH($F23,$B$269:$B$305,0)),SUMIFS('Input-Ext Allocators'!O$8:O$63,'Input-Ext Allocators'!$B$8:$B$63,$F23))*$D23</f>
        <v>0</v>
      </c>
      <c r="S23" s="5">
        <f ca="1">IFERROR(INDEX(S$269:S$305,MATCH($F23,$B$269:$B$305,0))/INDEX($D$269:$D$305,MATCH($F23,$B$269:$B$305,0)),SUMIFS('Input-Ext Allocators'!P$8:P$63,'Input-Ext Allocators'!$B$8:$B$63,$F23))*$D23</f>
        <v>0</v>
      </c>
      <c r="T23" s="5">
        <f ca="1">IFERROR(INDEX(T$269:T$305,MATCH($F23,$B$269:$B$305,0))/INDEX($D$269:$D$305,MATCH($F23,$B$269:$B$305,0)),SUMIFS('Input-Ext Allocators'!Q$8:Q$63,'Input-Ext Allocators'!$B$8:$B$63,$F23))*$D23</f>
        <v>0</v>
      </c>
      <c r="U23" s="5">
        <f ca="1">IFERROR(INDEX(U$269:U$305,MATCH($F23,$B$269:$B$305,0))/INDEX($D$269:$D$305,MATCH($F23,$B$269:$B$305,0)),SUMIFS('Input-Ext Allocators'!R$8:R$63,'Input-Ext Allocators'!$B$8:$B$63,$F23))*$D23</f>
        <v>0</v>
      </c>
      <c r="V23" s="5">
        <f ca="1">IFERROR(INDEX(V$269:V$305,MATCH($F23,$B$269:$B$305,0))/INDEX($D$269:$D$305,MATCH($F23,$B$269:$B$305,0)),SUMIFS('Input-Ext Allocators'!S$8:S$63,'Input-Ext Allocators'!$B$8:$B$63,$F23))*$D23</f>
        <v>0</v>
      </c>
      <c r="W23" s="5">
        <f ca="1">IFERROR(INDEX(W$269:W$305,MATCH($F23,$B$269:$B$305,0))/INDEX($D$269:$D$305,MATCH($F23,$B$269:$B$305,0)),SUMIFS('Input-Ext Allocators'!T$8:T$63,'Input-Ext Allocators'!$B$8:$B$63,$F23))*$D23</f>
        <v>0</v>
      </c>
      <c r="X23" s="5">
        <f ca="1">IFERROR(INDEX(X$269:X$305,MATCH($F23,$B$269:$B$305,0))/INDEX($D$269:$D$305,MATCH($F23,$B$269:$B$305,0)),SUMIFS('Input-Ext Allocators'!U$8:U$63,'Input-Ext Allocators'!$B$8:$B$63,$F23))*$D23</f>
        <v>0</v>
      </c>
      <c r="Y23" s="5">
        <f ca="1">IFERROR(INDEX(Y$269:Y$305,MATCH($F23,$B$269:$B$305,0))/INDEX($D$269:$D$305,MATCH($F23,$B$269:$B$305,0)),SUMIFS('Input-Ext Allocators'!V$8:V$63,'Input-Ext Allocators'!$B$8:$B$63,$F23))*$D23</f>
        <v>0</v>
      </c>
      <c r="Z23" s="5">
        <f ca="1">IFERROR(INDEX(Z$269:Z$305,MATCH($F23,$B$269:$B$305,0))/INDEX($D$269:$D$305,MATCH($F23,$B$269:$B$305,0)),SUMIFS('Input-Ext Allocators'!W$8:W$63,'Input-Ext Allocators'!$B$8:$B$63,$F23))*$D23</f>
        <v>0</v>
      </c>
    </row>
    <row r="24" spans="1:26" outlineLevel="1">
      <c r="A24" s="13">
        <f>IF(ISBLANK('Input-Accounts'!A24),"",'Input-Accounts'!A24)</f>
        <v>16</v>
      </c>
      <c r="B24" s="17" t="str">
        <f>IF(ISBLANK('Input-Accounts'!B24),"",'Input-Accounts'!B24)</f>
        <v>Measuring and regulating station equipment</v>
      </c>
      <c r="C24" s="13">
        <f>IF(ISBLANK('Input-Accounts'!C24),"",'Input-Accounts'!C24)</f>
        <v>369</v>
      </c>
      <c r="D24" s="5">
        <f t="shared" ca="1" si="4"/>
        <v>0</v>
      </c>
      <c r="E24" s="5">
        <f t="shared" ca="1" si="5"/>
        <v>0</v>
      </c>
      <c r="F24" s="2" t="str" cm="1">
        <f t="array" aca="1" ref="F24" ca="1">IF(D24=0,"-",IF('Input-Accounts'!$E24&lt;&gt;0,'Input-Accounts'!$E24,INDEX('Input-Accounts'!$H24:$J24,,MATCH($F$6,'Input-Accounts'!$H$6:$J$6,0))))</f>
        <v>-</v>
      </c>
      <c r="G24" s="5">
        <f ca="1">IFERROR(INDEX(G$269:G$305,MATCH($F24,$B$269:$B$305,0))/INDEX($D$269:$D$305,MATCH($F24,$B$269:$B$305,0)),SUMIFS('Input-Ext Allocators'!D$8:D$63,'Input-Ext Allocators'!$B$8:$B$63,$F24))*$D24</f>
        <v>0</v>
      </c>
      <c r="H24" s="5">
        <f ca="1">IFERROR(INDEX(H$269:H$305,MATCH($F24,$B$269:$B$305,0))/INDEX($D$269:$D$305,MATCH($F24,$B$269:$B$305,0)),SUMIFS('Input-Ext Allocators'!E$8:E$63,'Input-Ext Allocators'!$B$8:$B$63,$F24))*$D24</f>
        <v>0</v>
      </c>
      <c r="I24" s="5">
        <f ca="1">IFERROR(INDEX(I$269:I$305,MATCH($F24,$B$269:$B$305,0))/INDEX($D$269:$D$305,MATCH($F24,$B$269:$B$305,0)),SUMIFS('Input-Ext Allocators'!F$8:F$63,'Input-Ext Allocators'!$B$8:$B$63,$F24))*$D24</f>
        <v>0</v>
      </c>
      <c r="J24" s="5">
        <f ca="1">IFERROR(INDEX(J$269:J$305,MATCH($F24,$B$269:$B$305,0))/INDEX($D$269:$D$305,MATCH($F24,$B$269:$B$305,0)),SUMIFS('Input-Ext Allocators'!G$8:G$63,'Input-Ext Allocators'!$B$8:$B$63,$F24))*$D24</f>
        <v>0</v>
      </c>
      <c r="K24" s="5">
        <f ca="1">IFERROR(INDEX(K$269:K$305,MATCH($F24,$B$269:$B$305,0))/INDEX($D$269:$D$305,MATCH($F24,$B$269:$B$305,0)),SUMIFS('Input-Ext Allocators'!H$8:H$63,'Input-Ext Allocators'!$B$8:$B$63,$F24))*$D24</f>
        <v>0</v>
      </c>
      <c r="L24" s="5">
        <f ca="1">IFERROR(INDEX(L$269:L$305,MATCH($F24,$B$269:$B$305,0))/INDEX($D$269:$D$305,MATCH($F24,$B$269:$B$305,0)),SUMIFS('Input-Ext Allocators'!I$8:I$63,'Input-Ext Allocators'!$B$8:$B$63,$F24))*$D24</f>
        <v>0</v>
      </c>
      <c r="M24" s="5">
        <f ca="1">IFERROR(INDEX(M$269:M$305,MATCH($F24,$B$269:$B$305,0))/INDEX($D$269:$D$305,MATCH($F24,$B$269:$B$305,0)),SUMIFS('Input-Ext Allocators'!J$8:J$63,'Input-Ext Allocators'!$B$8:$B$63,$F24))*$D24</f>
        <v>0</v>
      </c>
      <c r="N24" s="5">
        <f ca="1">IFERROR(INDEX(N$269:N$305,MATCH($F24,$B$269:$B$305,0))/INDEX($D$269:$D$305,MATCH($F24,$B$269:$B$305,0)),SUMIFS('Input-Ext Allocators'!K$8:K$63,'Input-Ext Allocators'!$B$8:$B$63,$F24))*$D24</f>
        <v>0</v>
      </c>
      <c r="O24" s="5">
        <f ca="1">IFERROR(INDEX(O$269:O$305,MATCH($F24,$B$269:$B$305,0))/INDEX($D$269:$D$305,MATCH($F24,$B$269:$B$305,0)),SUMIFS('Input-Ext Allocators'!L$8:L$63,'Input-Ext Allocators'!$B$8:$B$63,$F24))*$D24</f>
        <v>0</v>
      </c>
      <c r="P24" s="5">
        <f ca="1">IFERROR(INDEX(P$269:P$305,MATCH($F24,$B$269:$B$305,0))/INDEX($D$269:$D$305,MATCH($F24,$B$269:$B$305,0)),SUMIFS('Input-Ext Allocators'!M$8:M$63,'Input-Ext Allocators'!$B$8:$B$63,$F24))*$D24</f>
        <v>0</v>
      </c>
      <c r="Q24" s="5">
        <f ca="1">IFERROR(INDEX(Q$269:Q$305,MATCH($F24,$B$269:$B$305,0))/INDEX($D$269:$D$305,MATCH($F24,$B$269:$B$305,0)),SUMIFS('Input-Ext Allocators'!N$8:N$63,'Input-Ext Allocators'!$B$8:$B$63,$F24))*$D24</f>
        <v>0</v>
      </c>
      <c r="R24" s="5">
        <f ca="1">IFERROR(INDEX(R$269:R$305,MATCH($F24,$B$269:$B$305,0))/INDEX($D$269:$D$305,MATCH($F24,$B$269:$B$305,0)),SUMIFS('Input-Ext Allocators'!O$8:O$63,'Input-Ext Allocators'!$B$8:$B$63,$F24))*$D24</f>
        <v>0</v>
      </c>
      <c r="S24" s="5">
        <f ca="1">IFERROR(INDEX(S$269:S$305,MATCH($F24,$B$269:$B$305,0))/INDEX($D$269:$D$305,MATCH($F24,$B$269:$B$305,0)),SUMIFS('Input-Ext Allocators'!P$8:P$63,'Input-Ext Allocators'!$B$8:$B$63,$F24))*$D24</f>
        <v>0</v>
      </c>
      <c r="T24" s="5">
        <f ca="1">IFERROR(INDEX(T$269:T$305,MATCH($F24,$B$269:$B$305,0))/INDEX($D$269:$D$305,MATCH($F24,$B$269:$B$305,0)),SUMIFS('Input-Ext Allocators'!Q$8:Q$63,'Input-Ext Allocators'!$B$8:$B$63,$F24))*$D24</f>
        <v>0</v>
      </c>
      <c r="U24" s="5">
        <f ca="1">IFERROR(INDEX(U$269:U$305,MATCH($F24,$B$269:$B$305,0))/INDEX($D$269:$D$305,MATCH($F24,$B$269:$B$305,0)),SUMIFS('Input-Ext Allocators'!R$8:R$63,'Input-Ext Allocators'!$B$8:$B$63,$F24))*$D24</f>
        <v>0</v>
      </c>
      <c r="V24" s="5">
        <f ca="1">IFERROR(INDEX(V$269:V$305,MATCH($F24,$B$269:$B$305,0))/INDEX($D$269:$D$305,MATCH($F24,$B$269:$B$305,0)),SUMIFS('Input-Ext Allocators'!S$8:S$63,'Input-Ext Allocators'!$B$8:$B$63,$F24))*$D24</f>
        <v>0</v>
      </c>
      <c r="W24" s="5">
        <f ca="1">IFERROR(INDEX(W$269:W$305,MATCH($F24,$B$269:$B$305,0))/INDEX($D$269:$D$305,MATCH($F24,$B$269:$B$305,0)),SUMIFS('Input-Ext Allocators'!T$8:T$63,'Input-Ext Allocators'!$B$8:$B$63,$F24))*$D24</f>
        <v>0</v>
      </c>
      <c r="X24" s="5">
        <f ca="1">IFERROR(INDEX(X$269:X$305,MATCH($F24,$B$269:$B$305,0))/INDEX($D$269:$D$305,MATCH($F24,$B$269:$B$305,0)),SUMIFS('Input-Ext Allocators'!U$8:U$63,'Input-Ext Allocators'!$B$8:$B$63,$F24))*$D24</f>
        <v>0</v>
      </c>
      <c r="Y24" s="5">
        <f ca="1">IFERROR(INDEX(Y$269:Y$305,MATCH($F24,$B$269:$B$305,0))/INDEX($D$269:$D$305,MATCH($F24,$B$269:$B$305,0)),SUMIFS('Input-Ext Allocators'!V$8:V$63,'Input-Ext Allocators'!$B$8:$B$63,$F24))*$D24</f>
        <v>0</v>
      </c>
      <c r="Z24" s="5">
        <f ca="1">IFERROR(INDEX(Z$269:Z$305,MATCH($F24,$B$269:$B$305,0))/INDEX($D$269:$D$305,MATCH($F24,$B$269:$B$305,0)),SUMIFS('Input-Ext Allocators'!W$8:W$63,'Input-Ext Allocators'!$B$8:$B$63,$F24))*$D24</f>
        <v>0</v>
      </c>
    </row>
    <row r="25" spans="1:26" outlineLevel="1">
      <c r="A25" s="13">
        <f>IF(ISBLANK('Input-Accounts'!A25),"",'Input-Accounts'!A25)</f>
        <v>17</v>
      </c>
      <c r="B25" s="17" t="str">
        <f>IF(ISBLANK('Input-Accounts'!B25),"",'Input-Accounts'!B25)</f>
        <v>Communication equipment</v>
      </c>
      <c r="C25" s="13">
        <f>IF(ISBLANK('Input-Accounts'!C25),"",'Input-Accounts'!C25)</f>
        <v>370</v>
      </c>
      <c r="D25" s="5">
        <f t="shared" ca="1" si="4"/>
        <v>0</v>
      </c>
      <c r="E25" s="5">
        <f t="shared" ca="1" si="5"/>
        <v>0</v>
      </c>
      <c r="F25" s="2" t="str" cm="1">
        <f t="array" aca="1" ref="F25" ca="1">IF(D25=0,"-",IF('Input-Accounts'!$E25&lt;&gt;0,'Input-Accounts'!$E25,INDEX('Input-Accounts'!$H25:$J25,,MATCH($F$6,'Input-Accounts'!$H$6:$J$6,0))))</f>
        <v>-</v>
      </c>
      <c r="G25" s="5">
        <f ca="1">IFERROR(INDEX(G$269:G$305,MATCH($F25,$B$269:$B$305,0))/INDEX($D$269:$D$305,MATCH($F25,$B$269:$B$305,0)),SUMIFS('Input-Ext Allocators'!D$8:D$63,'Input-Ext Allocators'!$B$8:$B$63,$F25))*$D25</f>
        <v>0</v>
      </c>
      <c r="H25" s="5">
        <f ca="1">IFERROR(INDEX(H$269:H$305,MATCH($F25,$B$269:$B$305,0))/INDEX($D$269:$D$305,MATCH($F25,$B$269:$B$305,0)),SUMIFS('Input-Ext Allocators'!E$8:E$63,'Input-Ext Allocators'!$B$8:$B$63,$F25))*$D25</f>
        <v>0</v>
      </c>
      <c r="I25" s="5">
        <f ca="1">IFERROR(INDEX(I$269:I$305,MATCH($F25,$B$269:$B$305,0))/INDEX($D$269:$D$305,MATCH($F25,$B$269:$B$305,0)),SUMIFS('Input-Ext Allocators'!F$8:F$63,'Input-Ext Allocators'!$B$8:$B$63,$F25))*$D25</f>
        <v>0</v>
      </c>
      <c r="J25" s="5">
        <f ca="1">IFERROR(INDEX(J$269:J$305,MATCH($F25,$B$269:$B$305,0))/INDEX($D$269:$D$305,MATCH($F25,$B$269:$B$305,0)),SUMIFS('Input-Ext Allocators'!G$8:G$63,'Input-Ext Allocators'!$B$8:$B$63,$F25))*$D25</f>
        <v>0</v>
      </c>
      <c r="K25" s="5">
        <f ca="1">IFERROR(INDEX(K$269:K$305,MATCH($F25,$B$269:$B$305,0))/INDEX($D$269:$D$305,MATCH($F25,$B$269:$B$305,0)),SUMIFS('Input-Ext Allocators'!H$8:H$63,'Input-Ext Allocators'!$B$8:$B$63,$F25))*$D25</f>
        <v>0</v>
      </c>
      <c r="L25" s="5">
        <f ca="1">IFERROR(INDEX(L$269:L$305,MATCH($F25,$B$269:$B$305,0))/INDEX($D$269:$D$305,MATCH($F25,$B$269:$B$305,0)),SUMIFS('Input-Ext Allocators'!I$8:I$63,'Input-Ext Allocators'!$B$8:$B$63,$F25))*$D25</f>
        <v>0</v>
      </c>
      <c r="M25" s="5">
        <f ca="1">IFERROR(INDEX(M$269:M$305,MATCH($F25,$B$269:$B$305,0))/INDEX($D$269:$D$305,MATCH($F25,$B$269:$B$305,0)),SUMIFS('Input-Ext Allocators'!J$8:J$63,'Input-Ext Allocators'!$B$8:$B$63,$F25))*$D25</f>
        <v>0</v>
      </c>
      <c r="N25" s="5">
        <f ca="1">IFERROR(INDEX(N$269:N$305,MATCH($F25,$B$269:$B$305,0))/INDEX($D$269:$D$305,MATCH($F25,$B$269:$B$305,0)),SUMIFS('Input-Ext Allocators'!K$8:K$63,'Input-Ext Allocators'!$B$8:$B$63,$F25))*$D25</f>
        <v>0</v>
      </c>
      <c r="O25" s="5">
        <f ca="1">IFERROR(INDEX(O$269:O$305,MATCH($F25,$B$269:$B$305,0))/INDEX($D$269:$D$305,MATCH($F25,$B$269:$B$305,0)),SUMIFS('Input-Ext Allocators'!L$8:L$63,'Input-Ext Allocators'!$B$8:$B$63,$F25))*$D25</f>
        <v>0</v>
      </c>
      <c r="P25" s="5">
        <f ca="1">IFERROR(INDEX(P$269:P$305,MATCH($F25,$B$269:$B$305,0))/INDEX($D$269:$D$305,MATCH($F25,$B$269:$B$305,0)),SUMIFS('Input-Ext Allocators'!M$8:M$63,'Input-Ext Allocators'!$B$8:$B$63,$F25))*$D25</f>
        <v>0</v>
      </c>
      <c r="Q25" s="5">
        <f ca="1">IFERROR(INDEX(Q$269:Q$305,MATCH($F25,$B$269:$B$305,0))/INDEX($D$269:$D$305,MATCH($F25,$B$269:$B$305,0)),SUMIFS('Input-Ext Allocators'!N$8:N$63,'Input-Ext Allocators'!$B$8:$B$63,$F25))*$D25</f>
        <v>0</v>
      </c>
      <c r="R25" s="5">
        <f ca="1">IFERROR(INDEX(R$269:R$305,MATCH($F25,$B$269:$B$305,0))/INDEX($D$269:$D$305,MATCH($F25,$B$269:$B$305,0)),SUMIFS('Input-Ext Allocators'!O$8:O$63,'Input-Ext Allocators'!$B$8:$B$63,$F25))*$D25</f>
        <v>0</v>
      </c>
      <c r="S25" s="5">
        <f ca="1">IFERROR(INDEX(S$269:S$305,MATCH($F25,$B$269:$B$305,0))/INDEX($D$269:$D$305,MATCH($F25,$B$269:$B$305,0)),SUMIFS('Input-Ext Allocators'!P$8:P$63,'Input-Ext Allocators'!$B$8:$B$63,$F25))*$D25</f>
        <v>0</v>
      </c>
      <c r="T25" s="5">
        <f ca="1">IFERROR(INDEX(T$269:T$305,MATCH($F25,$B$269:$B$305,0))/INDEX($D$269:$D$305,MATCH($F25,$B$269:$B$305,0)),SUMIFS('Input-Ext Allocators'!Q$8:Q$63,'Input-Ext Allocators'!$B$8:$B$63,$F25))*$D25</f>
        <v>0</v>
      </c>
      <c r="U25" s="5">
        <f ca="1">IFERROR(INDEX(U$269:U$305,MATCH($F25,$B$269:$B$305,0))/INDEX($D$269:$D$305,MATCH($F25,$B$269:$B$305,0)),SUMIFS('Input-Ext Allocators'!R$8:R$63,'Input-Ext Allocators'!$B$8:$B$63,$F25))*$D25</f>
        <v>0</v>
      </c>
      <c r="V25" s="5">
        <f ca="1">IFERROR(INDEX(V$269:V$305,MATCH($F25,$B$269:$B$305,0))/INDEX($D$269:$D$305,MATCH($F25,$B$269:$B$305,0)),SUMIFS('Input-Ext Allocators'!S$8:S$63,'Input-Ext Allocators'!$B$8:$B$63,$F25))*$D25</f>
        <v>0</v>
      </c>
      <c r="W25" s="5">
        <f ca="1">IFERROR(INDEX(W$269:W$305,MATCH($F25,$B$269:$B$305,0))/INDEX($D$269:$D$305,MATCH($F25,$B$269:$B$305,0)),SUMIFS('Input-Ext Allocators'!T$8:T$63,'Input-Ext Allocators'!$B$8:$B$63,$F25))*$D25</f>
        <v>0</v>
      </c>
      <c r="X25" s="5">
        <f ca="1">IFERROR(INDEX(X$269:X$305,MATCH($F25,$B$269:$B$305,0))/INDEX($D$269:$D$305,MATCH($F25,$B$269:$B$305,0)),SUMIFS('Input-Ext Allocators'!U$8:U$63,'Input-Ext Allocators'!$B$8:$B$63,$F25))*$D25</f>
        <v>0</v>
      </c>
      <c r="Y25" s="5">
        <f ca="1">IFERROR(INDEX(Y$269:Y$305,MATCH($F25,$B$269:$B$305,0))/INDEX($D$269:$D$305,MATCH($F25,$B$269:$B$305,0)),SUMIFS('Input-Ext Allocators'!V$8:V$63,'Input-Ext Allocators'!$B$8:$B$63,$F25))*$D25</f>
        <v>0</v>
      </c>
      <c r="Z25" s="5">
        <f ca="1">IFERROR(INDEX(Z$269:Z$305,MATCH($F25,$B$269:$B$305,0))/INDEX($D$269:$D$305,MATCH($F25,$B$269:$B$305,0)),SUMIFS('Input-Ext Allocators'!W$8:W$63,'Input-Ext Allocators'!$B$8:$B$63,$F25))*$D25</f>
        <v>0</v>
      </c>
    </row>
    <row r="26" spans="1:26" outlineLevel="1">
      <c r="A26" s="13">
        <f>IF(ISBLANK('Input-Accounts'!A26),"",'Input-Accounts'!A26)</f>
        <v>18</v>
      </c>
      <c r="B26" t="str">
        <f>IF(ISBLANK('Input-Accounts'!B26),"",'Input-Accounts'!B26)</f>
        <v xml:space="preserve">Subtotal - Transmission plant </v>
      </c>
      <c r="C26" s="13" t="str">
        <f>IF(ISBLANK('Input-Accounts'!C26),"",'Input-Accounts'!C26)</f>
        <v/>
      </c>
      <c r="D26" s="28">
        <f ca="1">SUBTOTAL(9,D19:D25)</f>
        <v>0</v>
      </c>
      <c r="E26" s="5">
        <f ca="1">IFERROR(IF(D26="","",IF(D26=0,0,IF(ABS(D26-SUM($G26:$Z26))&lt;Check_Limit,0,1))),1)</f>
        <v>0</v>
      </c>
      <c r="G26" s="28">
        <f t="shared" ref="G26:Z26" ca="1" si="6">SUBTOTAL(9,G19:G25)</f>
        <v>0</v>
      </c>
      <c r="H26" s="28">
        <f t="shared" ca="1" si="6"/>
        <v>0</v>
      </c>
      <c r="I26" s="28">
        <f t="shared" ca="1" si="6"/>
        <v>0</v>
      </c>
      <c r="J26" s="28">
        <f t="shared" ca="1" si="6"/>
        <v>0</v>
      </c>
      <c r="K26" s="28">
        <f t="shared" ca="1" si="6"/>
        <v>0</v>
      </c>
      <c r="L26" s="28">
        <f t="shared" ca="1" si="6"/>
        <v>0</v>
      </c>
      <c r="M26" s="28">
        <f t="shared" ca="1" si="6"/>
        <v>0</v>
      </c>
      <c r="N26" s="28">
        <f t="shared" ca="1" si="6"/>
        <v>0</v>
      </c>
      <c r="O26" s="28">
        <f t="shared" ca="1" si="6"/>
        <v>0</v>
      </c>
      <c r="P26" s="28">
        <f t="shared" ca="1" si="6"/>
        <v>0</v>
      </c>
      <c r="Q26" s="28">
        <f t="shared" ca="1" si="6"/>
        <v>0</v>
      </c>
      <c r="R26" s="28">
        <f t="shared" ca="1" si="6"/>
        <v>0</v>
      </c>
      <c r="S26" s="28">
        <f t="shared" ca="1" si="6"/>
        <v>0</v>
      </c>
      <c r="T26" s="28">
        <f t="shared" ca="1" si="6"/>
        <v>0</v>
      </c>
      <c r="U26" s="28">
        <f t="shared" ca="1" si="6"/>
        <v>0</v>
      </c>
      <c r="V26" s="28">
        <f t="shared" ca="1" si="6"/>
        <v>0</v>
      </c>
      <c r="W26" s="28">
        <f t="shared" ca="1" si="6"/>
        <v>0</v>
      </c>
      <c r="X26" s="28">
        <f t="shared" ca="1" si="6"/>
        <v>0</v>
      </c>
      <c r="Y26" s="28">
        <f t="shared" ca="1" si="6"/>
        <v>0</v>
      </c>
      <c r="Z26" s="28">
        <f t="shared" ca="1" si="6"/>
        <v>0</v>
      </c>
    </row>
    <row r="27" spans="1:26" outlineLevel="1">
      <c r="A27" s="13" t="str">
        <f>IF(ISBLANK('Input-Accounts'!A27),"",'Input-Accounts'!A27)</f>
        <v/>
      </c>
      <c r="B27" s="17" t="str">
        <f>IF(ISBLANK('Input-Accounts'!B27),"",'Input-Accounts'!B27)</f>
        <v/>
      </c>
      <c r="C27" s="13" t="str">
        <f>IF(ISBLANK('Input-Accounts'!C27),"",'Input-Accounts'!C27)</f>
        <v/>
      </c>
      <c r="D27" s="5"/>
      <c r="E27" s="5" t="str">
        <f>IFERROR(IF(D27="","",IF(D27=0,0,IF(ABS(D27-SUM($G27:$Z27))&lt;Check_Limit,0,1))),1)</f>
        <v/>
      </c>
      <c r="F27" s="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outlineLevel="1">
      <c r="A28" s="13">
        <f>IF(ISBLANK('Input-Accounts'!A28),"",'Input-Accounts'!A28)</f>
        <v>19</v>
      </c>
      <c r="B28" s="1" t="str">
        <f>IF(ISBLANK('Input-Accounts'!B28),"",'Input-Accounts'!B28)</f>
        <v>Distribution Plant</v>
      </c>
      <c r="C28" s="13" t="str">
        <f>IF(ISBLANK('Input-Accounts'!C28),"",'Input-Accounts'!C28)</f>
        <v/>
      </c>
      <c r="D28" s="5"/>
      <c r="E28" s="5" t="str">
        <f>IFERROR(IF(D28="","",IF(D28=0,0,IF(ABS(D28-SUM($G28:$Z28))&lt;Check_Limit,0,1))),1)</f>
        <v/>
      </c>
      <c r="F28" s="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outlineLevel="1">
      <c r="A29" s="13">
        <f>IF(ISBLANK('Input-Accounts'!A29),"",'Input-Accounts'!A29)</f>
        <v>20</v>
      </c>
      <c r="B29" s="17" t="str">
        <f>IF(ISBLANK('Input-Accounts'!B29),"",'Input-Accounts'!B29)</f>
        <v>Land and Land Rights</v>
      </c>
      <c r="C29" s="13">
        <f>IF(ISBLANK('Input-Accounts'!C29),"",'Input-Accounts'!C29)</f>
        <v>374</v>
      </c>
      <c r="D29" s="5">
        <f t="shared" ref="D29:D47" ca="1" si="7">INDIRECT("Classification!"&amp;$D$5&amp;ROW())</f>
        <v>2632241.5699999998</v>
      </c>
      <c r="E29" s="5">
        <f ca="1">IFERROR(IF(D29="","",IF(D29=0,0,IF(ABS(D29-SUM($G29:$Z29))&lt;Check_Limit,0,1))),1)</f>
        <v>0</v>
      </c>
      <c r="F29" s="2" t="str" cm="1">
        <f t="array" aca="1" ref="F29" ca="1">IF(D29=0,"-",IF('Input-Accounts'!$E29&lt;&gt;0,'Input-Accounts'!$E29,INDEX('Input-Accounts'!$H29:$J29,,MATCH($F$6,'Input-Accounts'!$H$6:$J$6,0))))</f>
        <v>INT_DIST-MAINS</v>
      </c>
      <c r="G29" s="5">
        <f ca="1">IFERROR(INDEX(G$269:G$305,MATCH($F29,$B$269:$B$305,0))/INDEX($D$269:$D$305,MATCH($F29,$B$269:$B$305,0)),SUMIFS('Input-Ext Allocators'!D$8:D$63,'Input-Ext Allocators'!$B$8:$B$63,$F29))*$D29</f>
        <v>871439.84792201011</v>
      </c>
      <c r="H29" s="5">
        <f ca="1">IFERROR(INDEX(H$269:H$305,MATCH($F29,$B$269:$B$305,0))/INDEX($D$269:$D$305,MATCH($F29,$B$269:$B$305,0)),SUMIFS('Input-Ext Allocators'!E$8:E$63,'Input-Ext Allocators'!$B$8:$B$63,$F29))*$D29</f>
        <v>600815.55655682995</v>
      </c>
      <c r="I29" s="5">
        <f ca="1">IFERROR(INDEX(I$269:I$305,MATCH($F29,$B$269:$B$305,0))/INDEX($D$269:$D$305,MATCH($F29,$B$269:$B$305,0)),SUMIFS('Input-Ext Allocators'!F$8:F$63,'Input-Ext Allocators'!$B$8:$B$63,$F29))*$D29</f>
        <v>67604.618155160511</v>
      </c>
      <c r="J29" s="5">
        <f ca="1">IFERROR(INDEX(J$269:J$305,MATCH($F29,$B$269:$B$305,0))/INDEX($D$269:$D$305,MATCH($F29,$B$269:$B$305,0)),SUMIFS('Input-Ext Allocators'!G$8:G$63,'Input-Ext Allocators'!$B$8:$B$63,$F29))*$D29</f>
        <v>86456.847190673943</v>
      </c>
      <c r="K29" s="5">
        <f ca="1">IFERROR(INDEX(K$269:K$305,MATCH($F29,$B$269:$B$305,0))/INDEX($D$269:$D$305,MATCH($F29,$B$269:$B$305,0)),SUMIFS('Input-Ext Allocators'!H$8:H$63,'Input-Ext Allocators'!$B$8:$B$63,$F29))*$D29</f>
        <v>4735.6352101463535</v>
      </c>
      <c r="L29" s="5">
        <f ca="1">IFERROR(INDEX(L$269:L$305,MATCH($F29,$B$269:$B$305,0))/INDEX($D$269:$D$305,MATCH($F29,$B$269:$B$305,0)),SUMIFS('Input-Ext Allocators'!I$8:I$63,'Input-Ext Allocators'!$B$8:$B$63,$F29))*$D29</f>
        <v>940316.31408422906</v>
      </c>
      <c r="M29" s="5">
        <f ca="1">IFERROR(INDEX(M$269:M$305,MATCH($F29,$B$269:$B$305,0))/INDEX($D$269:$D$305,MATCH($F29,$B$269:$B$305,0)),SUMIFS('Input-Ext Allocators'!J$8:J$63,'Input-Ext Allocators'!$B$8:$B$63,$F29))*$D29</f>
        <v>60872.750880949992</v>
      </c>
      <c r="N29" s="5">
        <f ca="1">IFERROR(INDEX(N$269:N$305,MATCH($F29,$B$269:$B$305,0))/INDEX($D$269:$D$305,MATCH($F29,$B$269:$B$305,0)),SUMIFS('Input-Ext Allocators'!K$8:K$63,'Input-Ext Allocators'!$B$8:$B$63,$F29))*$D29</f>
        <v>0</v>
      </c>
      <c r="O29" s="5">
        <f ca="1">IFERROR(INDEX(O$269:O$305,MATCH($F29,$B$269:$B$305,0))/INDEX($D$269:$D$305,MATCH($F29,$B$269:$B$305,0)),SUMIFS('Input-Ext Allocators'!L$8:L$63,'Input-Ext Allocators'!$B$8:$B$63,$F29))*$D29</f>
        <v>0</v>
      </c>
      <c r="P29" s="5">
        <f ca="1">IFERROR(INDEX(P$269:P$305,MATCH($F29,$B$269:$B$305,0))/INDEX($D$269:$D$305,MATCH($F29,$B$269:$B$305,0)),SUMIFS('Input-Ext Allocators'!M$8:M$63,'Input-Ext Allocators'!$B$8:$B$63,$F29))*$D29</f>
        <v>0</v>
      </c>
      <c r="Q29" s="5">
        <f ca="1">IFERROR(INDEX(Q$269:Q$305,MATCH($F29,$B$269:$B$305,0))/INDEX($D$269:$D$305,MATCH($F29,$B$269:$B$305,0)),SUMIFS('Input-Ext Allocators'!N$8:N$63,'Input-Ext Allocators'!$B$8:$B$63,$F29))*$D29</f>
        <v>0</v>
      </c>
      <c r="R29" s="5">
        <f ca="1">IFERROR(INDEX(R$269:R$305,MATCH($F29,$B$269:$B$305,0))/INDEX($D$269:$D$305,MATCH($F29,$B$269:$B$305,0)),SUMIFS('Input-Ext Allocators'!O$8:O$63,'Input-Ext Allocators'!$B$8:$B$63,$F29))*$D29</f>
        <v>0</v>
      </c>
      <c r="S29" s="5">
        <f ca="1">IFERROR(INDEX(S$269:S$305,MATCH($F29,$B$269:$B$305,0))/INDEX($D$269:$D$305,MATCH($F29,$B$269:$B$305,0)),SUMIFS('Input-Ext Allocators'!P$8:P$63,'Input-Ext Allocators'!$B$8:$B$63,$F29))*$D29</f>
        <v>0</v>
      </c>
      <c r="T29" s="5">
        <f ca="1">IFERROR(INDEX(T$269:T$305,MATCH($F29,$B$269:$B$305,0))/INDEX($D$269:$D$305,MATCH($F29,$B$269:$B$305,0)),SUMIFS('Input-Ext Allocators'!Q$8:Q$63,'Input-Ext Allocators'!$B$8:$B$63,$F29))*$D29</f>
        <v>0</v>
      </c>
      <c r="U29" s="5">
        <f ca="1">IFERROR(INDEX(U$269:U$305,MATCH($F29,$B$269:$B$305,0))/INDEX($D$269:$D$305,MATCH($F29,$B$269:$B$305,0)),SUMIFS('Input-Ext Allocators'!R$8:R$63,'Input-Ext Allocators'!$B$8:$B$63,$F29))*$D29</f>
        <v>0</v>
      </c>
      <c r="V29" s="5">
        <f ca="1">IFERROR(INDEX(V$269:V$305,MATCH($F29,$B$269:$B$305,0))/INDEX($D$269:$D$305,MATCH($F29,$B$269:$B$305,0)),SUMIFS('Input-Ext Allocators'!S$8:S$63,'Input-Ext Allocators'!$B$8:$B$63,$F29))*$D29</f>
        <v>0</v>
      </c>
      <c r="W29" s="5">
        <f ca="1">IFERROR(INDEX(W$269:W$305,MATCH($F29,$B$269:$B$305,0))/INDEX($D$269:$D$305,MATCH($F29,$B$269:$B$305,0)),SUMIFS('Input-Ext Allocators'!T$8:T$63,'Input-Ext Allocators'!$B$8:$B$63,$F29))*$D29</f>
        <v>0</v>
      </c>
      <c r="X29" s="5">
        <f ca="1">IFERROR(INDEX(X$269:X$305,MATCH($F29,$B$269:$B$305,0))/INDEX($D$269:$D$305,MATCH($F29,$B$269:$B$305,0)),SUMIFS('Input-Ext Allocators'!U$8:U$63,'Input-Ext Allocators'!$B$8:$B$63,$F29))*$D29</f>
        <v>0</v>
      </c>
      <c r="Y29" s="5">
        <f ca="1">IFERROR(INDEX(Y$269:Y$305,MATCH($F29,$B$269:$B$305,0))/INDEX($D$269:$D$305,MATCH($F29,$B$269:$B$305,0)),SUMIFS('Input-Ext Allocators'!V$8:V$63,'Input-Ext Allocators'!$B$8:$B$63,$F29))*$D29</f>
        <v>0</v>
      </c>
      <c r="Z29" s="5">
        <f ca="1">IFERROR(INDEX(Z$269:Z$305,MATCH($F29,$B$269:$B$305,0))/INDEX($D$269:$D$305,MATCH($F29,$B$269:$B$305,0)),SUMIFS('Input-Ext Allocators'!W$8:W$63,'Input-Ext Allocators'!$B$8:$B$63,$F29))*$D29</f>
        <v>0</v>
      </c>
    </row>
    <row r="30" spans="1:26" outlineLevel="1">
      <c r="A30" s="13">
        <f>IF(ISBLANK('Input-Accounts'!A30),"",'Input-Accounts'!A30)</f>
        <v>21</v>
      </c>
      <c r="B30" s="17" t="str">
        <f>IF(ISBLANK('Input-Accounts'!B30),"",'Input-Accounts'!B30)</f>
        <v>Structures and Improvements</v>
      </c>
      <c r="C30" s="13">
        <f>IF(ISBLANK('Input-Accounts'!C30),"",'Input-Accounts'!C30)</f>
        <v>375</v>
      </c>
      <c r="D30" s="5">
        <f t="shared" ca="1" si="7"/>
        <v>1093278.56</v>
      </c>
      <c r="E30" s="5">
        <f t="shared" ref="E30:E48" ca="1" si="8">IFERROR(IF(D30="","",IF(D30=0,0,IF(ABS(D30-SUM($G30:$Z30))&lt;Check_Limit,0,1))),1)</f>
        <v>0</v>
      </c>
      <c r="F30" s="2" t="str" cm="1">
        <f t="array" aca="1" ref="F30" ca="1">IF(D30=0,"-",IF('Input-Accounts'!$E30&lt;&gt;0,'Input-Accounts'!$E30,INDEX('Input-Accounts'!$H30:$J30,,MATCH($F$6,'Input-Accounts'!$H$6:$J$6,0))))</f>
        <v>INT_DIST-MAINS</v>
      </c>
      <c r="G30" s="5">
        <f ca="1">IFERROR(INDEX(G$269:G$305,MATCH($F30,$B$269:$B$305,0))/INDEX($D$269:$D$305,MATCH($F30,$B$269:$B$305,0)),SUMIFS('Input-Ext Allocators'!D$8:D$63,'Input-Ext Allocators'!$B$8:$B$63,$F30))*$D30</f>
        <v>361944.93428002292</v>
      </c>
      <c r="H30" s="5">
        <f ca="1">IFERROR(INDEX(H$269:H$305,MATCH($F30,$B$269:$B$305,0))/INDEX($D$269:$D$305,MATCH($F30,$B$269:$B$305,0)),SUMIFS('Input-Ext Allocators'!E$8:E$63,'Input-Ext Allocators'!$B$8:$B$63,$F30))*$D30</f>
        <v>249543.49706514576</v>
      </c>
      <c r="I30" s="5">
        <f ca="1">IFERROR(INDEX(I$269:I$305,MATCH($F30,$B$269:$B$305,0))/INDEX($D$269:$D$305,MATCH($F30,$B$269:$B$305,0)),SUMIFS('Input-Ext Allocators'!F$8:F$63,'Input-Ext Allocators'!$B$8:$B$63,$F30))*$D30</f>
        <v>28078.988048966854</v>
      </c>
      <c r="J30" s="5">
        <f ca="1">IFERROR(INDEX(J$269:J$305,MATCH($F30,$B$269:$B$305,0))/INDEX($D$269:$D$305,MATCH($F30,$B$269:$B$305,0)),SUMIFS('Input-Ext Allocators'!G$8:G$63,'Input-Ext Allocators'!$B$8:$B$63,$F30))*$D30</f>
        <v>35909.096823039712</v>
      </c>
      <c r="K30" s="5">
        <f ca="1">IFERROR(INDEX(K$269:K$305,MATCH($F30,$B$269:$B$305,0))/INDEX($D$269:$D$305,MATCH($F30,$B$269:$B$305,0)),SUMIFS('Input-Ext Allocators'!H$8:H$63,'Input-Ext Allocators'!$B$8:$B$63,$F30))*$D30</f>
        <v>1966.9047485007629</v>
      </c>
      <c r="L30" s="5">
        <f ca="1">IFERROR(INDEX(L$269:L$305,MATCH($F30,$B$269:$B$305,0))/INDEX($D$269:$D$305,MATCH($F30,$B$269:$B$305,0)),SUMIFS('Input-Ext Allocators'!I$8:I$63,'Input-Ext Allocators'!$B$8:$B$63,$F30))*$D30</f>
        <v>390552.17329711642</v>
      </c>
      <c r="M30" s="5">
        <f ca="1">IFERROR(INDEX(M$269:M$305,MATCH($F30,$B$269:$B$305,0))/INDEX($D$269:$D$305,MATCH($F30,$B$269:$B$305,0)),SUMIFS('Input-Ext Allocators'!J$8:J$63,'Input-Ext Allocators'!$B$8:$B$63,$F30))*$D30</f>
        <v>25282.965737207676</v>
      </c>
      <c r="N30" s="5">
        <f ca="1">IFERROR(INDEX(N$269:N$305,MATCH($F30,$B$269:$B$305,0))/INDEX($D$269:$D$305,MATCH($F30,$B$269:$B$305,0)),SUMIFS('Input-Ext Allocators'!K$8:K$63,'Input-Ext Allocators'!$B$8:$B$63,$F30))*$D30</f>
        <v>0</v>
      </c>
      <c r="O30" s="5">
        <f ca="1">IFERROR(INDEX(O$269:O$305,MATCH($F30,$B$269:$B$305,0))/INDEX($D$269:$D$305,MATCH($F30,$B$269:$B$305,0)),SUMIFS('Input-Ext Allocators'!L$8:L$63,'Input-Ext Allocators'!$B$8:$B$63,$F30))*$D30</f>
        <v>0</v>
      </c>
      <c r="P30" s="5">
        <f ca="1">IFERROR(INDEX(P$269:P$305,MATCH($F30,$B$269:$B$305,0))/INDEX($D$269:$D$305,MATCH($F30,$B$269:$B$305,0)),SUMIFS('Input-Ext Allocators'!M$8:M$63,'Input-Ext Allocators'!$B$8:$B$63,$F30))*$D30</f>
        <v>0</v>
      </c>
      <c r="Q30" s="5">
        <f ca="1">IFERROR(INDEX(Q$269:Q$305,MATCH($F30,$B$269:$B$305,0))/INDEX($D$269:$D$305,MATCH($F30,$B$269:$B$305,0)),SUMIFS('Input-Ext Allocators'!N$8:N$63,'Input-Ext Allocators'!$B$8:$B$63,$F30))*$D30</f>
        <v>0</v>
      </c>
      <c r="R30" s="5">
        <f ca="1">IFERROR(INDEX(R$269:R$305,MATCH($F30,$B$269:$B$305,0))/INDEX($D$269:$D$305,MATCH($F30,$B$269:$B$305,0)),SUMIFS('Input-Ext Allocators'!O$8:O$63,'Input-Ext Allocators'!$B$8:$B$63,$F30))*$D30</f>
        <v>0</v>
      </c>
      <c r="S30" s="5">
        <f ca="1">IFERROR(INDEX(S$269:S$305,MATCH($F30,$B$269:$B$305,0))/INDEX($D$269:$D$305,MATCH($F30,$B$269:$B$305,0)),SUMIFS('Input-Ext Allocators'!P$8:P$63,'Input-Ext Allocators'!$B$8:$B$63,$F30))*$D30</f>
        <v>0</v>
      </c>
      <c r="T30" s="5">
        <f ca="1">IFERROR(INDEX(T$269:T$305,MATCH($F30,$B$269:$B$305,0))/INDEX($D$269:$D$305,MATCH($F30,$B$269:$B$305,0)),SUMIFS('Input-Ext Allocators'!Q$8:Q$63,'Input-Ext Allocators'!$B$8:$B$63,$F30))*$D30</f>
        <v>0</v>
      </c>
      <c r="U30" s="5">
        <f ca="1">IFERROR(INDEX(U$269:U$305,MATCH($F30,$B$269:$B$305,0))/INDEX($D$269:$D$305,MATCH($F30,$B$269:$B$305,0)),SUMIFS('Input-Ext Allocators'!R$8:R$63,'Input-Ext Allocators'!$B$8:$B$63,$F30))*$D30</f>
        <v>0</v>
      </c>
      <c r="V30" s="5">
        <f ca="1">IFERROR(INDEX(V$269:V$305,MATCH($F30,$B$269:$B$305,0))/INDEX($D$269:$D$305,MATCH($F30,$B$269:$B$305,0)),SUMIFS('Input-Ext Allocators'!S$8:S$63,'Input-Ext Allocators'!$B$8:$B$63,$F30))*$D30</f>
        <v>0</v>
      </c>
      <c r="W30" s="5">
        <f ca="1">IFERROR(INDEX(W$269:W$305,MATCH($F30,$B$269:$B$305,0))/INDEX($D$269:$D$305,MATCH($F30,$B$269:$B$305,0)),SUMIFS('Input-Ext Allocators'!T$8:T$63,'Input-Ext Allocators'!$B$8:$B$63,$F30))*$D30</f>
        <v>0</v>
      </c>
      <c r="X30" s="5">
        <f ca="1">IFERROR(INDEX(X$269:X$305,MATCH($F30,$B$269:$B$305,0))/INDEX($D$269:$D$305,MATCH($F30,$B$269:$B$305,0)),SUMIFS('Input-Ext Allocators'!U$8:U$63,'Input-Ext Allocators'!$B$8:$B$63,$F30))*$D30</f>
        <v>0</v>
      </c>
      <c r="Y30" s="5">
        <f ca="1">IFERROR(INDEX(Y$269:Y$305,MATCH($F30,$B$269:$B$305,0))/INDEX($D$269:$D$305,MATCH($F30,$B$269:$B$305,0)),SUMIFS('Input-Ext Allocators'!V$8:V$63,'Input-Ext Allocators'!$B$8:$B$63,$F30))*$D30</f>
        <v>0</v>
      </c>
      <c r="Z30" s="5">
        <f ca="1">IFERROR(INDEX(Z$269:Z$305,MATCH($F30,$B$269:$B$305,0))/INDEX($D$269:$D$305,MATCH($F30,$B$269:$B$305,0)),SUMIFS('Input-Ext Allocators'!W$8:W$63,'Input-Ext Allocators'!$B$8:$B$63,$F30))*$D30</f>
        <v>0</v>
      </c>
    </row>
    <row r="31" spans="1:26" outlineLevel="1">
      <c r="A31" s="13">
        <f>IF(ISBLANK('Input-Accounts'!A31),"",'Input-Accounts'!A31)</f>
        <v>22</v>
      </c>
      <c r="B31" s="17" t="str">
        <f>IF(ISBLANK('Input-Accounts'!B31),"",'Input-Accounts'!B31)</f>
        <v>Mains - High Pressure</v>
      </c>
      <c r="C31" s="13">
        <f>IF(ISBLANK('Input-Accounts'!C31),"",'Input-Accounts'!C31)</f>
        <v>376</v>
      </c>
      <c r="D31" s="5">
        <f t="shared" ca="1" si="7"/>
        <v>257262887.53146806</v>
      </c>
      <c r="E31" s="5">
        <f t="shared" ca="1" si="8"/>
        <v>0</v>
      </c>
      <c r="F31" s="2" t="str" cm="1">
        <f t="array" aca="1" ref="F31" ca="1">IF(D31=0,"-",IF('Input-Accounts'!$E31&lt;&gt;0,'Input-Accounts'!$E31,INDEX('Input-Accounts'!$H31:$J31,,MATCH($F$6,'Input-Accounts'!$H$6:$J$6,0))))</f>
        <v>Peak&amp;Avg_xSPL</v>
      </c>
      <c r="G31" s="5">
        <f ca="1">IFERROR(INDEX(G$269:G$305,MATCH($F31,$B$269:$B$305,0))/INDEX($D$269:$D$305,MATCH($F31,$B$269:$B$305,0)),SUMIFS('Input-Ext Allocators'!D$8:D$63,'Input-Ext Allocators'!$B$8:$B$63,$F31))*$D31</f>
        <v>53962106.384621881</v>
      </c>
      <c r="H31" s="5">
        <f ca="1">IFERROR(INDEX(H$269:H$305,MATCH($F31,$B$269:$B$305,0))/INDEX($D$269:$D$305,MATCH($F31,$B$269:$B$305,0)),SUMIFS('Input-Ext Allocators'!E$8:E$63,'Input-Ext Allocators'!$B$8:$B$63,$F31))*$D31</f>
        <v>37032700.388545334</v>
      </c>
      <c r="I31" s="5">
        <f ca="1">IFERROR(INDEX(I$269:I$305,MATCH($F31,$B$269:$B$305,0))/INDEX($D$269:$D$305,MATCH($F31,$B$269:$B$305,0)),SUMIFS('Input-Ext Allocators'!F$8:F$63,'Input-Ext Allocators'!$B$8:$B$63,$F31))*$D31</f>
        <v>4033765.1222765613</v>
      </c>
      <c r="J31" s="5">
        <f ca="1">IFERROR(INDEX(J$269:J$305,MATCH($F31,$B$269:$B$305,0))/INDEX($D$269:$D$305,MATCH($F31,$B$269:$B$305,0)),SUMIFS('Input-Ext Allocators'!G$8:G$63,'Input-Ext Allocators'!$B$8:$B$63,$F31))*$D31</f>
        <v>5077141.6760646971</v>
      </c>
      <c r="K31" s="5">
        <f ca="1">IFERROR(INDEX(K$269:K$305,MATCH($F31,$B$269:$B$305,0))/INDEX($D$269:$D$305,MATCH($F31,$B$269:$B$305,0)),SUMIFS('Input-Ext Allocators'!H$8:H$63,'Input-Ext Allocators'!$B$8:$B$63,$F31))*$D31</f>
        <v>503651.45994037588</v>
      </c>
      <c r="L31" s="5">
        <f ca="1">IFERROR(INDEX(L$269:L$305,MATCH($F31,$B$269:$B$305,0))/INDEX($D$269:$D$305,MATCH($F31,$B$269:$B$305,0)),SUMIFS('Input-Ext Allocators'!I$8:I$63,'Input-Ext Allocators'!$B$8:$B$63,$F31))*$D31</f>
        <v>156653522.50001919</v>
      </c>
      <c r="M31" s="5">
        <f ca="1">IFERROR(INDEX(M$269:M$305,MATCH($F31,$B$269:$B$305,0))/INDEX($D$269:$D$305,MATCH($F31,$B$269:$B$305,0)),SUMIFS('Input-Ext Allocators'!J$8:J$63,'Input-Ext Allocators'!$B$8:$B$63,$F31))*$D31</f>
        <v>0</v>
      </c>
      <c r="N31" s="5">
        <f ca="1">IFERROR(INDEX(N$269:N$305,MATCH($F31,$B$269:$B$305,0))/INDEX($D$269:$D$305,MATCH($F31,$B$269:$B$305,0)),SUMIFS('Input-Ext Allocators'!K$8:K$63,'Input-Ext Allocators'!$B$8:$B$63,$F31))*$D31</f>
        <v>0</v>
      </c>
      <c r="O31" s="5">
        <f ca="1">IFERROR(INDEX(O$269:O$305,MATCH($F31,$B$269:$B$305,0))/INDEX($D$269:$D$305,MATCH($F31,$B$269:$B$305,0)),SUMIFS('Input-Ext Allocators'!L$8:L$63,'Input-Ext Allocators'!$B$8:$B$63,$F31))*$D31</f>
        <v>0</v>
      </c>
      <c r="P31" s="5">
        <f ca="1">IFERROR(INDEX(P$269:P$305,MATCH($F31,$B$269:$B$305,0))/INDEX($D$269:$D$305,MATCH($F31,$B$269:$B$305,0)),SUMIFS('Input-Ext Allocators'!M$8:M$63,'Input-Ext Allocators'!$B$8:$B$63,$F31))*$D31</f>
        <v>0</v>
      </c>
      <c r="Q31" s="5">
        <f ca="1">IFERROR(INDEX(Q$269:Q$305,MATCH($F31,$B$269:$B$305,0))/INDEX($D$269:$D$305,MATCH($F31,$B$269:$B$305,0)),SUMIFS('Input-Ext Allocators'!N$8:N$63,'Input-Ext Allocators'!$B$8:$B$63,$F31))*$D31</f>
        <v>0</v>
      </c>
      <c r="R31" s="5">
        <f ca="1">IFERROR(INDEX(R$269:R$305,MATCH($F31,$B$269:$B$305,0))/INDEX($D$269:$D$305,MATCH($F31,$B$269:$B$305,0)),SUMIFS('Input-Ext Allocators'!O$8:O$63,'Input-Ext Allocators'!$B$8:$B$63,$F31))*$D31</f>
        <v>0</v>
      </c>
      <c r="S31" s="5">
        <f ca="1">IFERROR(INDEX(S$269:S$305,MATCH($F31,$B$269:$B$305,0))/INDEX($D$269:$D$305,MATCH($F31,$B$269:$B$305,0)),SUMIFS('Input-Ext Allocators'!P$8:P$63,'Input-Ext Allocators'!$B$8:$B$63,$F31))*$D31</f>
        <v>0</v>
      </c>
      <c r="T31" s="5">
        <f ca="1">IFERROR(INDEX(T$269:T$305,MATCH($F31,$B$269:$B$305,0))/INDEX($D$269:$D$305,MATCH($F31,$B$269:$B$305,0)),SUMIFS('Input-Ext Allocators'!Q$8:Q$63,'Input-Ext Allocators'!$B$8:$B$63,$F31))*$D31</f>
        <v>0</v>
      </c>
      <c r="U31" s="5">
        <f ca="1">IFERROR(INDEX(U$269:U$305,MATCH($F31,$B$269:$B$305,0))/INDEX($D$269:$D$305,MATCH($F31,$B$269:$B$305,0)),SUMIFS('Input-Ext Allocators'!R$8:R$63,'Input-Ext Allocators'!$B$8:$B$63,$F31))*$D31</f>
        <v>0</v>
      </c>
      <c r="V31" s="5">
        <f ca="1">IFERROR(INDEX(V$269:V$305,MATCH($F31,$B$269:$B$305,0))/INDEX($D$269:$D$305,MATCH($F31,$B$269:$B$305,0)),SUMIFS('Input-Ext Allocators'!S$8:S$63,'Input-Ext Allocators'!$B$8:$B$63,$F31))*$D31</f>
        <v>0</v>
      </c>
      <c r="W31" s="5">
        <f ca="1">IFERROR(INDEX(W$269:W$305,MATCH($F31,$B$269:$B$305,0))/INDEX($D$269:$D$305,MATCH($F31,$B$269:$B$305,0)),SUMIFS('Input-Ext Allocators'!T$8:T$63,'Input-Ext Allocators'!$B$8:$B$63,$F31))*$D31</f>
        <v>0</v>
      </c>
      <c r="X31" s="5">
        <f ca="1">IFERROR(INDEX(X$269:X$305,MATCH($F31,$B$269:$B$305,0))/INDEX($D$269:$D$305,MATCH($F31,$B$269:$B$305,0)),SUMIFS('Input-Ext Allocators'!U$8:U$63,'Input-Ext Allocators'!$B$8:$B$63,$F31))*$D31</f>
        <v>0</v>
      </c>
      <c r="Y31" s="5">
        <f ca="1">IFERROR(INDEX(Y$269:Y$305,MATCH($F31,$B$269:$B$305,0))/INDEX($D$269:$D$305,MATCH($F31,$B$269:$B$305,0)),SUMIFS('Input-Ext Allocators'!V$8:V$63,'Input-Ext Allocators'!$B$8:$B$63,$F31))*$D31</f>
        <v>0</v>
      </c>
      <c r="Z31" s="5">
        <f ca="1">IFERROR(INDEX(Z$269:Z$305,MATCH($F31,$B$269:$B$305,0))/INDEX($D$269:$D$305,MATCH($F31,$B$269:$B$305,0)),SUMIFS('Input-Ext Allocators'!W$8:W$63,'Input-Ext Allocators'!$B$8:$B$63,$F31))*$D31</f>
        <v>0</v>
      </c>
    </row>
    <row r="32" spans="1:26" outlineLevel="1">
      <c r="A32" s="13">
        <f>IF(ISBLANK('Input-Accounts'!A32),"",'Input-Accounts'!A32)</f>
        <v>23</v>
      </c>
      <c r="B32" s="17" t="str">
        <f>IF(ISBLANK('Input-Accounts'!B32),"",'Input-Accounts'!B32)</f>
        <v>Mains Steel IP &gt;6"</v>
      </c>
      <c r="C32" s="13">
        <f>IF(ISBLANK('Input-Accounts'!C32),"",'Input-Accounts'!C32)</f>
        <v>376.1</v>
      </c>
      <c r="D32" s="5">
        <f t="shared" ca="1" si="7"/>
        <v>9729541.4525282029</v>
      </c>
      <c r="E32" s="5">
        <f t="shared" ca="1" si="8"/>
        <v>0</v>
      </c>
      <c r="F32" s="2" t="str" cm="1">
        <f t="array" aca="1" ref="F32" ca="1">IF(D32=0,"-",IF('Input-Accounts'!$E32&lt;&gt;0,'Input-Accounts'!$E32,INDEX('Input-Accounts'!$H32:$J32,,MATCH($F$6,'Input-Accounts'!$H$6:$J$6,0))))</f>
        <v>Peak&amp;Avg_ST&gt;6"</v>
      </c>
      <c r="G32" s="5">
        <f ca="1">IFERROR(INDEX(G$269:G$305,MATCH($F32,$B$269:$B$305,0))/INDEX($D$269:$D$305,MATCH($F32,$B$269:$B$305,0)),SUMIFS('Input-Ext Allocators'!D$8:D$63,'Input-Ext Allocators'!$B$8:$B$63,$F32))*$D32</f>
        <v>2040817.2977172809</v>
      </c>
      <c r="H32" s="5">
        <f ca="1">IFERROR(INDEX(H$269:H$305,MATCH($F32,$B$269:$B$305,0))/INDEX($D$269:$D$305,MATCH($F32,$B$269:$B$305,0)),SUMIFS('Input-Ext Allocators'!E$8:E$63,'Input-Ext Allocators'!$B$8:$B$63,$F32))*$D32</f>
        <v>1400556.4385392992</v>
      </c>
      <c r="I32" s="5">
        <f ca="1">IFERROR(INDEX(I$269:I$305,MATCH($F32,$B$269:$B$305,0))/INDEX($D$269:$D$305,MATCH($F32,$B$269:$B$305,0)),SUMIFS('Input-Ext Allocators'!F$8:F$63,'Input-Ext Allocators'!$B$8:$B$63,$F32))*$D32</f>
        <v>152554.78683123973</v>
      </c>
      <c r="J32" s="5">
        <f ca="1">IFERROR(INDEX(J$269:J$305,MATCH($F32,$B$269:$B$305,0))/INDEX($D$269:$D$305,MATCH($F32,$B$269:$B$305,0)),SUMIFS('Input-Ext Allocators'!G$8:G$63,'Input-Ext Allocators'!$B$8:$B$63,$F32))*$D32</f>
        <v>192014.7164312134</v>
      </c>
      <c r="K32" s="5">
        <f ca="1">IFERROR(INDEX(K$269:K$305,MATCH($F32,$B$269:$B$305,0))/INDEX($D$269:$D$305,MATCH($F32,$B$269:$B$305,0)),SUMIFS('Input-Ext Allocators'!H$8:H$63,'Input-Ext Allocators'!$B$8:$B$63,$F32))*$D32</f>
        <v>19047.822265140505</v>
      </c>
      <c r="L32" s="5">
        <f ca="1">IFERROR(INDEX(L$269:L$305,MATCH($F32,$B$269:$B$305,0))/INDEX($D$269:$D$305,MATCH($F32,$B$269:$B$305,0)),SUMIFS('Input-Ext Allocators'!I$8:I$63,'Input-Ext Allocators'!$B$8:$B$63,$F32))*$D32</f>
        <v>5924550.3907440286</v>
      </c>
      <c r="M32" s="5">
        <f ca="1">IFERROR(INDEX(M$269:M$305,MATCH($F32,$B$269:$B$305,0))/INDEX($D$269:$D$305,MATCH($F32,$B$269:$B$305,0)),SUMIFS('Input-Ext Allocators'!J$8:J$63,'Input-Ext Allocators'!$B$8:$B$63,$F32))*$D32</f>
        <v>0</v>
      </c>
      <c r="N32" s="5">
        <f ca="1">IFERROR(INDEX(N$269:N$305,MATCH($F32,$B$269:$B$305,0))/INDEX($D$269:$D$305,MATCH($F32,$B$269:$B$305,0)),SUMIFS('Input-Ext Allocators'!K$8:K$63,'Input-Ext Allocators'!$B$8:$B$63,$F32))*$D32</f>
        <v>0</v>
      </c>
      <c r="O32" s="5">
        <f ca="1">IFERROR(INDEX(O$269:O$305,MATCH($F32,$B$269:$B$305,0))/INDEX($D$269:$D$305,MATCH($F32,$B$269:$B$305,0)),SUMIFS('Input-Ext Allocators'!L$8:L$63,'Input-Ext Allocators'!$B$8:$B$63,$F32))*$D32</f>
        <v>0</v>
      </c>
      <c r="P32" s="5">
        <f ca="1">IFERROR(INDEX(P$269:P$305,MATCH($F32,$B$269:$B$305,0))/INDEX($D$269:$D$305,MATCH($F32,$B$269:$B$305,0)),SUMIFS('Input-Ext Allocators'!M$8:M$63,'Input-Ext Allocators'!$B$8:$B$63,$F32))*$D32</f>
        <v>0</v>
      </c>
      <c r="Q32" s="5">
        <f ca="1">IFERROR(INDEX(Q$269:Q$305,MATCH($F32,$B$269:$B$305,0))/INDEX($D$269:$D$305,MATCH($F32,$B$269:$B$305,0)),SUMIFS('Input-Ext Allocators'!N$8:N$63,'Input-Ext Allocators'!$B$8:$B$63,$F32))*$D32</f>
        <v>0</v>
      </c>
      <c r="R32" s="5">
        <f ca="1">IFERROR(INDEX(R$269:R$305,MATCH($F32,$B$269:$B$305,0))/INDEX($D$269:$D$305,MATCH($F32,$B$269:$B$305,0)),SUMIFS('Input-Ext Allocators'!O$8:O$63,'Input-Ext Allocators'!$B$8:$B$63,$F32))*$D32</f>
        <v>0</v>
      </c>
      <c r="S32" s="5">
        <f ca="1">IFERROR(INDEX(S$269:S$305,MATCH($F32,$B$269:$B$305,0))/INDEX($D$269:$D$305,MATCH($F32,$B$269:$B$305,0)),SUMIFS('Input-Ext Allocators'!P$8:P$63,'Input-Ext Allocators'!$B$8:$B$63,$F32))*$D32</f>
        <v>0</v>
      </c>
      <c r="T32" s="5">
        <f ca="1">IFERROR(INDEX(T$269:T$305,MATCH($F32,$B$269:$B$305,0))/INDEX($D$269:$D$305,MATCH($F32,$B$269:$B$305,0)),SUMIFS('Input-Ext Allocators'!Q$8:Q$63,'Input-Ext Allocators'!$B$8:$B$63,$F32))*$D32</f>
        <v>0</v>
      </c>
      <c r="U32" s="5">
        <f ca="1">IFERROR(INDEX(U$269:U$305,MATCH($F32,$B$269:$B$305,0))/INDEX($D$269:$D$305,MATCH($F32,$B$269:$B$305,0)),SUMIFS('Input-Ext Allocators'!R$8:R$63,'Input-Ext Allocators'!$B$8:$B$63,$F32))*$D32</f>
        <v>0</v>
      </c>
      <c r="V32" s="5">
        <f ca="1">IFERROR(INDEX(V$269:V$305,MATCH($F32,$B$269:$B$305,0))/INDEX($D$269:$D$305,MATCH($F32,$B$269:$B$305,0)),SUMIFS('Input-Ext Allocators'!S$8:S$63,'Input-Ext Allocators'!$B$8:$B$63,$F32))*$D32</f>
        <v>0</v>
      </c>
      <c r="W32" s="5">
        <f ca="1">IFERROR(INDEX(W$269:W$305,MATCH($F32,$B$269:$B$305,0))/INDEX($D$269:$D$305,MATCH($F32,$B$269:$B$305,0)),SUMIFS('Input-Ext Allocators'!T$8:T$63,'Input-Ext Allocators'!$B$8:$B$63,$F32))*$D32</f>
        <v>0</v>
      </c>
      <c r="X32" s="5">
        <f ca="1">IFERROR(INDEX(X$269:X$305,MATCH($F32,$B$269:$B$305,0))/INDEX($D$269:$D$305,MATCH($F32,$B$269:$B$305,0)),SUMIFS('Input-Ext Allocators'!U$8:U$63,'Input-Ext Allocators'!$B$8:$B$63,$F32))*$D32</f>
        <v>0</v>
      </c>
      <c r="Y32" s="5">
        <f ca="1">IFERROR(INDEX(Y$269:Y$305,MATCH($F32,$B$269:$B$305,0))/INDEX($D$269:$D$305,MATCH($F32,$B$269:$B$305,0)),SUMIFS('Input-Ext Allocators'!V$8:V$63,'Input-Ext Allocators'!$B$8:$B$63,$F32))*$D32</f>
        <v>0</v>
      </c>
      <c r="Z32" s="5">
        <f ca="1">IFERROR(INDEX(Z$269:Z$305,MATCH($F32,$B$269:$B$305,0))/INDEX($D$269:$D$305,MATCH($F32,$B$269:$B$305,0)),SUMIFS('Input-Ext Allocators'!W$8:W$63,'Input-Ext Allocators'!$B$8:$B$63,$F32))*$D32</f>
        <v>0</v>
      </c>
    </row>
    <row r="33" spans="1:26" outlineLevel="1">
      <c r="A33" s="13">
        <f>IF(ISBLANK('Input-Accounts'!A33),"",'Input-Accounts'!A33)</f>
        <v>24</v>
      </c>
      <c r="B33" s="17" t="str">
        <f>IF(ISBLANK('Input-Accounts'!B33),"",'Input-Accounts'!B33)</f>
        <v>Mains Steel IP &gt;4-6"</v>
      </c>
      <c r="C33" s="13">
        <f>IF(ISBLANK('Input-Accounts'!C33),"",'Input-Accounts'!C33)</f>
        <v>376.1</v>
      </c>
      <c r="D33" s="5">
        <f t="shared" ca="1" si="7"/>
        <v>12254704.967787653</v>
      </c>
      <c r="E33" s="5">
        <f t="shared" ca="1" si="8"/>
        <v>0</v>
      </c>
      <c r="F33" s="2" t="str" cm="1">
        <f t="array" aca="1" ref="F33" ca="1">IF(D33=0,"-",IF('Input-Accounts'!$E33&lt;&gt;0,'Input-Accounts'!$E33,INDEX('Input-Accounts'!$H33:$J33,,MATCH($F$6,'Input-Accounts'!$H$6:$J$6,0))))</f>
        <v>Peak&amp;Avg_ST&gt;4-6"</v>
      </c>
      <c r="G33" s="5">
        <f ca="1">IFERROR(INDEX(G$269:G$305,MATCH($F33,$B$269:$B$305,0))/INDEX($D$269:$D$305,MATCH($F33,$B$269:$B$305,0)),SUMIFS('Input-Ext Allocators'!D$8:D$63,'Input-Ext Allocators'!$B$8:$B$63,$F33))*$D33</f>
        <v>3968735.3081382643</v>
      </c>
      <c r="H33" s="5">
        <f ca="1">IFERROR(INDEX(H$269:H$305,MATCH($F33,$B$269:$B$305,0))/INDEX($D$269:$D$305,MATCH($F33,$B$269:$B$305,0)),SUMIFS('Input-Ext Allocators'!E$8:E$63,'Input-Ext Allocators'!$B$8:$B$63,$F33))*$D33</f>
        <v>2729649.6094646701</v>
      </c>
      <c r="I33" s="5">
        <f ca="1">IFERROR(INDEX(I$269:I$305,MATCH($F33,$B$269:$B$305,0))/INDEX($D$269:$D$305,MATCH($F33,$B$269:$B$305,0)),SUMIFS('Input-Ext Allocators'!F$8:F$63,'Input-Ext Allocators'!$B$8:$B$63,$F33))*$D33</f>
        <v>302018.57625391422</v>
      </c>
      <c r="J33" s="5">
        <f ca="1">IFERROR(INDEX(J$269:J$305,MATCH($F33,$B$269:$B$305,0))/INDEX($D$269:$D$305,MATCH($F33,$B$269:$B$305,0)),SUMIFS('Input-Ext Allocators'!G$8:G$63,'Input-Ext Allocators'!$B$8:$B$63,$F33))*$D33</f>
        <v>383104.37115741475</v>
      </c>
      <c r="K33" s="5">
        <f ca="1">IFERROR(INDEX(K$269:K$305,MATCH($F33,$B$269:$B$305,0))/INDEX($D$269:$D$305,MATCH($F33,$B$269:$B$305,0)),SUMIFS('Input-Ext Allocators'!H$8:H$63,'Input-Ext Allocators'!$B$8:$B$63,$F33))*$D33</f>
        <v>38963.914708359589</v>
      </c>
      <c r="L33" s="5">
        <f ca="1">IFERROR(INDEX(L$269:L$305,MATCH($F33,$B$269:$B$305,0))/INDEX($D$269:$D$305,MATCH($F33,$B$269:$B$305,0)),SUMIFS('Input-Ext Allocators'!I$8:I$63,'Input-Ext Allocators'!$B$8:$B$63,$F33))*$D33</f>
        <v>4832233.1880650297</v>
      </c>
      <c r="M33" s="5">
        <f ca="1">IFERROR(INDEX(M$269:M$305,MATCH($F33,$B$269:$B$305,0))/INDEX($D$269:$D$305,MATCH($F33,$B$269:$B$305,0)),SUMIFS('Input-Ext Allocators'!J$8:J$63,'Input-Ext Allocators'!$B$8:$B$63,$F33))*$D33</f>
        <v>0</v>
      </c>
      <c r="N33" s="5">
        <f ca="1">IFERROR(INDEX(N$269:N$305,MATCH($F33,$B$269:$B$305,0))/INDEX($D$269:$D$305,MATCH($F33,$B$269:$B$305,0)),SUMIFS('Input-Ext Allocators'!K$8:K$63,'Input-Ext Allocators'!$B$8:$B$63,$F33))*$D33</f>
        <v>0</v>
      </c>
      <c r="O33" s="5">
        <f ca="1">IFERROR(INDEX(O$269:O$305,MATCH($F33,$B$269:$B$305,0))/INDEX($D$269:$D$305,MATCH($F33,$B$269:$B$305,0)),SUMIFS('Input-Ext Allocators'!L$8:L$63,'Input-Ext Allocators'!$B$8:$B$63,$F33))*$D33</f>
        <v>0</v>
      </c>
      <c r="P33" s="5">
        <f ca="1">IFERROR(INDEX(P$269:P$305,MATCH($F33,$B$269:$B$305,0))/INDEX($D$269:$D$305,MATCH($F33,$B$269:$B$305,0)),SUMIFS('Input-Ext Allocators'!M$8:M$63,'Input-Ext Allocators'!$B$8:$B$63,$F33))*$D33</f>
        <v>0</v>
      </c>
      <c r="Q33" s="5">
        <f ca="1">IFERROR(INDEX(Q$269:Q$305,MATCH($F33,$B$269:$B$305,0))/INDEX($D$269:$D$305,MATCH($F33,$B$269:$B$305,0)),SUMIFS('Input-Ext Allocators'!N$8:N$63,'Input-Ext Allocators'!$B$8:$B$63,$F33))*$D33</f>
        <v>0</v>
      </c>
      <c r="R33" s="5">
        <f ca="1">IFERROR(INDEX(R$269:R$305,MATCH($F33,$B$269:$B$305,0))/INDEX($D$269:$D$305,MATCH($F33,$B$269:$B$305,0)),SUMIFS('Input-Ext Allocators'!O$8:O$63,'Input-Ext Allocators'!$B$8:$B$63,$F33))*$D33</f>
        <v>0</v>
      </c>
      <c r="S33" s="5">
        <f ca="1">IFERROR(INDEX(S$269:S$305,MATCH($F33,$B$269:$B$305,0))/INDEX($D$269:$D$305,MATCH($F33,$B$269:$B$305,0)),SUMIFS('Input-Ext Allocators'!P$8:P$63,'Input-Ext Allocators'!$B$8:$B$63,$F33))*$D33</f>
        <v>0</v>
      </c>
      <c r="T33" s="5">
        <f ca="1">IFERROR(INDEX(T$269:T$305,MATCH($F33,$B$269:$B$305,0))/INDEX($D$269:$D$305,MATCH($F33,$B$269:$B$305,0)),SUMIFS('Input-Ext Allocators'!Q$8:Q$63,'Input-Ext Allocators'!$B$8:$B$63,$F33))*$D33</f>
        <v>0</v>
      </c>
      <c r="U33" s="5">
        <f ca="1">IFERROR(INDEX(U$269:U$305,MATCH($F33,$B$269:$B$305,0))/INDEX($D$269:$D$305,MATCH($F33,$B$269:$B$305,0)),SUMIFS('Input-Ext Allocators'!R$8:R$63,'Input-Ext Allocators'!$B$8:$B$63,$F33))*$D33</f>
        <v>0</v>
      </c>
      <c r="V33" s="5">
        <f ca="1">IFERROR(INDEX(V$269:V$305,MATCH($F33,$B$269:$B$305,0))/INDEX($D$269:$D$305,MATCH($F33,$B$269:$B$305,0)),SUMIFS('Input-Ext Allocators'!S$8:S$63,'Input-Ext Allocators'!$B$8:$B$63,$F33))*$D33</f>
        <v>0</v>
      </c>
      <c r="W33" s="5">
        <f ca="1">IFERROR(INDEX(W$269:W$305,MATCH($F33,$B$269:$B$305,0))/INDEX($D$269:$D$305,MATCH($F33,$B$269:$B$305,0)),SUMIFS('Input-Ext Allocators'!T$8:T$63,'Input-Ext Allocators'!$B$8:$B$63,$F33))*$D33</f>
        <v>0</v>
      </c>
      <c r="X33" s="5">
        <f ca="1">IFERROR(INDEX(X$269:X$305,MATCH($F33,$B$269:$B$305,0))/INDEX($D$269:$D$305,MATCH($F33,$B$269:$B$305,0)),SUMIFS('Input-Ext Allocators'!U$8:U$63,'Input-Ext Allocators'!$B$8:$B$63,$F33))*$D33</f>
        <v>0</v>
      </c>
      <c r="Y33" s="5">
        <f ca="1">IFERROR(INDEX(Y$269:Y$305,MATCH($F33,$B$269:$B$305,0))/INDEX($D$269:$D$305,MATCH($F33,$B$269:$B$305,0)),SUMIFS('Input-Ext Allocators'!V$8:V$63,'Input-Ext Allocators'!$B$8:$B$63,$F33))*$D33</f>
        <v>0</v>
      </c>
      <c r="Z33" s="5">
        <f ca="1">IFERROR(INDEX(Z$269:Z$305,MATCH($F33,$B$269:$B$305,0))/INDEX($D$269:$D$305,MATCH($F33,$B$269:$B$305,0)),SUMIFS('Input-Ext Allocators'!W$8:W$63,'Input-Ext Allocators'!$B$8:$B$63,$F33))*$D33</f>
        <v>0</v>
      </c>
    </row>
    <row r="34" spans="1:26" outlineLevel="1">
      <c r="A34" s="13">
        <f>IF(ISBLANK('Input-Accounts'!A34),"",'Input-Accounts'!A34)</f>
        <v>25</v>
      </c>
      <c r="B34" s="17" t="str">
        <f>IF(ISBLANK('Input-Accounts'!B34),"",'Input-Accounts'!B34)</f>
        <v>Mains Steel IP &gt;2-4"</v>
      </c>
      <c r="C34" s="13">
        <f>IF(ISBLANK('Input-Accounts'!C34),"",'Input-Accounts'!C34)</f>
        <v>376.1</v>
      </c>
      <c r="D34" s="5">
        <f t="shared" ca="1" si="7"/>
        <v>28489095.404975161</v>
      </c>
      <c r="E34" s="5">
        <f t="shared" ca="1" si="8"/>
        <v>0</v>
      </c>
      <c r="F34" s="2" t="str" cm="1">
        <f t="array" aca="1" ref="F34" ca="1">IF(D34=0,"-",IF('Input-Accounts'!$E34&lt;&gt;0,'Input-Accounts'!$E34,INDEX('Input-Accounts'!$H34:$J34,,MATCH($F$6,'Input-Accounts'!$H$6:$J$6,0))))</f>
        <v>Peak&amp;Avg_ST2-4"</v>
      </c>
      <c r="G34" s="5">
        <f ca="1">IFERROR(INDEX(G$269:G$305,MATCH($F34,$B$269:$B$305,0))/INDEX($D$269:$D$305,MATCH($F34,$B$269:$B$305,0)),SUMIFS('Input-Ext Allocators'!D$8:D$63,'Input-Ext Allocators'!$B$8:$B$63,$F34))*$D34</f>
        <v>9783784.5283720829</v>
      </c>
      <c r="H34" s="5">
        <f ca="1">IFERROR(INDEX(H$269:H$305,MATCH($F34,$B$269:$B$305,0))/INDEX($D$269:$D$305,MATCH($F34,$B$269:$B$305,0)),SUMIFS('Input-Ext Allocators'!E$8:E$63,'Input-Ext Allocators'!$B$8:$B$63,$F34))*$D34</f>
        <v>6730712.3733981336</v>
      </c>
      <c r="I34" s="5">
        <f ca="1">IFERROR(INDEX(I$269:I$305,MATCH($F34,$B$269:$B$305,0))/INDEX($D$269:$D$305,MATCH($F34,$B$269:$B$305,0)),SUMIFS('Input-Ext Allocators'!F$8:F$63,'Input-Ext Allocators'!$B$8:$B$63,$F34))*$D34</f>
        <v>745909.73476108373</v>
      </c>
      <c r="J34" s="5">
        <f ca="1">IFERROR(INDEX(J$269:J$305,MATCH($F34,$B$269:$B$305,0))/INDEX($D$269:$D$305,MATCH($F34,$B$269:$B$305,0)),SUMIFS('Input-Ext Allocators'!G$8:G$63,'Input-Ext Allocators'!$B$8:$B$63,$F34))*$D34</f>
        <v>946916.86768028268</v>
      </c>
      <c r="K34" s="5">
        <f ca="1">IFERROR(INDEX(K$269:K$305,MATCH($F34,$B$269:$B$305,0))/INDEX($D$269:$D$305,MATCH($F34,$B$269:$B$305,0)),SUMIFS('Input-Ext Allocators'!H$8:H$63,'Input-Ext Allocators'!$B$8:$B$63,$F34))*$D34</f>
        <v>96546.416099080147</v>
      </c>
      <c r="L34" s="5">
        <f ca="1">IFERROR(INDEX(L$269:L$305,MATCH($F34,$B$269:$B$305,0))/INDEX($D$269:$D$305,MATCH($F34,$B$269:$B$305,0)),SUMIFS('Input-Ext Allocators'!I$8:I$63,'Input-Ext Allocators'!$B$8:$B$63,$F34))*$D34</f>
        <v>10185225.484664498</v>
      </c>
      <c r="M34" s="5">
        <f ca="1">IFERROR(INDEX(M$269:M$305,MATCH($F34,$B$269:$B$305,0))/INDEX($D$269:$D$305,MATCH($F34,$B$269:$B$305,0)),SUMIFS('Input-Ext Allocators'!J$8:J$63,'Input-Ext Allocators'!$B$8:$B$63,$F34))*$D34</f>
        <v>0</v>
      </c>
      <c r="N34" s="5">
        <f ca="1">IFERROR(INDEX(N$269:N$305,MATCH($F34,$B$269:$B$305,0))/INDEX($D$269:$D$305,MATCH($F34,$B$269:$B$305,0)),SUMIFS('Input-Ext Allocators'!K$8:K$63,'Input-Ext Allocators'!$B$8:$B$63,$F34))*$D34</f>
        <v>0</v>
      </c>
      <c r="O34" s="5">
        <f ca="1">IFERROR(INDEX(O$269:O$305,MATCH($F34,$B$269:$B$305,0))/INDEX($D$269:$D$305,MATCH($F34,$B$269:$B$305,0)),SUMIFS('Input-Ext Allocators'!L$8:L$63,'Input-Ext Allocators'!$B$8:$B$63,$F34))*$D34</f>
        <v>0</v>
      </c>
      <c r="P34" s="5">
        <f ca="1">IFERROR(INDEX(P$269:P$305,MATCH($F34,$B$269:$B$305,0))/INDEX($D$269:$D$305,MATCH($F34,$B$269:$B$305,0)),SUMIFS('Input-Ext Allocators'!M$8:M$63,'Input-Ext Allocators'!$B$8:$B$63,$F34))*$D34</f>
        <v>0</v>
      </c>
      <c r="Q34" s="5">
        <f ca="1">IFERROR(INDEX(Q$269:Q$305,MATCH($F34,$B$269:$B$305,0))/INDEX($D$269:$D$305,MATCH($F34,$B$269:$B$305,0)),SUMIFS('Input-Ext Allocators'!N$8:N$63,'Input-Ext Allocators'!$B$8:$B$63,$F34))*$D34</f>
        <v>0</v>
      </c>
      <c r="R34" s="5">
        <f ca="1">IFERROR(INDEX(R$269:R$305,MATCH($F34,$B$269:$B$305,0))/INDEX($D$269:$D$305,MATCH($F34,$B$269:$B$305,0)),SUMIFS('Input-Ext Allocators'!O$8:O$63,'Input-Ext Allocators'!$B$8:$B$63,$F34))*$D34</f>
        <v>0</v>
      </c>
      <c r="S34" s="5">
        <f ca="1">IFERROR(INDEX(S$269:S$305,MATCH($F34,$B$269:$B$305,0))/INDEX($D$269:$D$305,MATCH($F34,$B$269:$B$305,0)),SUMIFS('Input-Ext Allocators'!P$8:P$63,'Input-Ext Allocators'!$B$8:$B$63,$F34))*$D34</f>
        <v>0</v>
      </c>
      <c r="T34" s="5">
        <f ca="1">IFERROR(INDEX(T$269:T$305,MATCH($F34,$B$269:$B$305,0))/INDEX($D$269:$D$305,MATCH($F34,$B$269:$B$305,0)),SUMIFS('Input-Ext Allocators'!Q$8:Q$63,'Input-Ext Allocators'!$B$8:$B$63,$F34))*$D34</f>
        <v>0</v>
      </c>
      <c r="U34" s="5">
        <f ca="1">IFERROR(INDEX(U$269:U$305,MATCH($F34,$B$269:$B$305,0))/INDEX($D$269:$D$305,MATCH($F34,$B$269:$B$305,0)),SUMIFS('Input-Ext Allocators'!R$8:R$63,'Input-Ext Allocators'!$B$8:$B$63,$F34))*$D34</f>
        <v>0</v>
      </c>
      <c r="V34" s="5">
        <f ca="1">IFERROR(INDEX(V$269:V$305,MATCH($F34,$B$269:$B$305,0))/INDEX($D$269:$D$305,MATCH($F34,$B$269:$B$305,0)),SUMIFS('Input-Ext Allocators'!S$8:S$63,'Input-Ext Allocators'!$B$8:$B$63,$F34))*$D34</f>
        <v>0</v>
      </c>
      <c r="W34" s="5">
        <f ca="1">IFERROR(INDEX(W$269:W$305,MATCH($F34,$B$269:$B$305,0))/INDEX($D$269:$D$305,MATCH($F34,$B$269:$B$305,0)),SUMIFS('Input-Ext Allocators'!T$8:T$63,'Input-Ext Allocators'!$B$8:$B$63,$F34))*$D34</f>
        <v>0</v>
      </c>
      <c r="X34" s="5">
        <f ca="1">IFERROR(INDEX(X$269:X$305,MATCH($F34,$B$269:$B$305,0))/INDEX($D$269:$D$305,MATCH($F34,$B$269:$B$305,0)),SUMIFS('Input-Ext Allocators'!U$8:U$63,'Input-Ext Allocators'!$B$8:$B$63,$F34))*$D34</f>
        <v>0</v>
      </c>
      <c r="Y34" s="5">
        <f ca="1">IFERROR(INDEX(Y$269:Y$305,MATCH($F34,$B$269:$B$305,0))/INDEX($D$269:$D$305,MATCH($F34,$B$269:$B$305,0)),SUMIFS('Input-Ext Allocators'!V$8:V$63,'Input-Ext Allocators'!$B$8:$B$63,$F34))*$D34</f>
        <v>0</v>
      </c>
      <c r="Z34" s="5">
        <f ca="1">IFERROR(INDEX(Z$269:Z$305,MATCH($F34,$B$269:$B$305,0))/INDEX($D$269:$D$305,MATCH($F34,$B$269:$B$305,0)),SUMIFS('Input-Ext Allocators'!W$8:W$63,'Input-Ext Allocators'!$B$8:$B$63,$F34))*$D34</f>
        <v>0</v>
      </c>
    </row>
    <row r="35" spans="1:26" outlineLevel="1">
      <c r="A35" s="13">
        <f>IF(ISBLANK('Input-Accounts'!A35),"",'Input-Accounts'!A35)</f>
        <v>26</v>
      </c>
      <c r="B35" s="17" t="str">
        <f>IF(ISBLANK('Input-Accounts'!B35),"",'Input-Accounts'!B35)</f>
        <v>Mains Steel IP &lt;=2"</v>
      </c>
      <c r="C35" s="13">
        <f>IF(ISBLANK('Input-Accounts'!C35),"",'Input-Accounts'!C35)</f>
        <v>376.1</v>
      </c>
      <c r="D35" s="5">
        <f t="shared" ca="1" si="7"/>
        <v>76247521.87470898</v>
      </c>
      <c r="E35" s="5">
        <f t="shared" ca="1" si="8"/>
        <v>0</v>
      </c>
      <c r="F35" s="2" t="str" cm="1">
        <f t="array" aca="1" ref="F35" ca="1">IF(D35=0,"-",IF('Input-Accounts'!$E35&lt;&gt;0,'Input-Accounts'!$E35,INDEX('Input-Accounts'!$H35:$J35,,MATCH($F$6,'Input-Accounts'!$H$6:$J$6,0))))</f>
        <v>Peak&amp;Avg_ST&lt;=2"</v>
      </c>
      <c r="G35" s="5">
        <f ca="1">IFERROR(INDEX(G$269:G$305,MATCH($F35,$B$269:$B$305,0))/INDEX($D$269:$D$305,MATCH($F35,$B$269:$B$305,0)),SUMIFS('Input-Ext Allocators'!D$8:D$63,'Input-Ext Allocators'!$B$8:$B$63,$F35))*$D35</f>
        <v>29495635.022491336</v>
      </c>
      <c r="H35" s="5">
        <f ca="1">IFERROR(INDEX(H$269:H$305,MATCH($F35,$B$269:$B$305,0))/INDEX($D$269:$D$305,MATCH($F35,$B$269:$B$305,0)),SUMIFS('Input-Ext Allocators'!E$8:E$63,'Input-Ext Allocators'!$B$8:$B$63,$F35))*$D35</f>
        <v>20304512.28046776</v>
      </c>
      <c r="I35" s="5">
        <f ca="1">IFERROR(INDEX(I$269:I$305,MATCH($F35,$B$269:$B$305,0))/INDEX($D$269:$D$305,MATCH($F35,$B$269:$B$305,0)),SUMIFS('Input-Ext Allocators'!F$8:F$63,'Input-Ext Allocators'!$B$8:$B$63,$F35))*$D35</f>
        <v>2260390.1644197772</v>
      </c>
      <c r="J35" s="5">
        <f ca="1">IFERROR(INDEX(J$269:J$305,MATCH($F35,$B$269:$B$305,0))/INDEX($D$269:$D$305,MATCH($F35,$B$269:$B$305,0)),SUMIFS('Input-Ext Allocators'!G$8:G$63,'Input-Ext Allocators'!$B$8:$B$63,$F35))*$D35</f>
        <v>2875857.5660084658</v>
      </c>
      <c r="K35" s="5">
        <f ca="1">IFERROR(INDEX(K$269:K$305,MATCH($F35,$B$269:$B$305,0))/INDEX($D$269:$D$305,MATCH($F35,$B$269:$B$305,0)),SUMIFS('Input-Ext Allocators'!H$8:H$63,'Input-Ext Allocators'!$B$8:$B$63,$F35))*$D35</f>
        <v>49891.735655256729</v>
      </c>
      <c r="L35" s="5">
        <f ca="1">IFERROR(INDEX(L$269:L$305,MATCH($F35,$B$269:$B$305,0))/INDEX($D$269:$D$305,MATCH($F35,$B$269:$B$305,0)),SUMIFS('Input-Ext Allocators'!I$8:I$63,'Input-Ext Allocators'!$B$8:$B$63,$F35))*$D35</f>
        <v>21261235.105666392</v>
      </c>
      <c r="M35" s="5">
        <f ca="1">IFERROR(INDEX(M$269:M$305,MATCH($F35,$B$269:$B$305,0))/INDEX($D$269:$D$305,MATCH($F35,$B$269:$B$305,0)),SUMIFS('Input-Ext Allocators'!J$8:J$63,'Input-Ext Allocators'!$B$8:$B$63,$F35))*$D35</f>
        <v>0</v>
      </c>
      <c r="N35" s="5">
        <f ca="1">IFERROR(INDEX(N$269:N$305,MATCH($F35,$B$269:$B$305,0))/INDEX($D$269:$D$305,MATCH($F35,$B$269:$B$305,0)),SUMIFS('Input-Ext Allocators'!K$8:K$63,'Input-Ext Allocators'!$B$8:$B$63,$F35))*$D35</f>
        <v>0</v>
      </c>
      <c r="O35" s="5">
        <f ca="1">IFERROR(INDEX(O$269:O$305,MATCH($F35,$B$269:$B$305,0))/INDEX($D$269:$D$305,MATCH($F35,$B$269:$B$305,0)),SUMIFS('Input-Ext Allocators'!L$8:L$63,'Input-Ext Allocators'!$B$8:$B$63,$F35))*$D35</f>
        <v>0</v>
      </c>
      <c r="P35" s="5">
        <f ca="1">IFERROR(INDEX(P$269:P$305,MATCH($F35,$B$269:$B$305,0))/INDEX($D$269:$D$305,MATCH($F35,$B$269:$B$305,0)),SUMIFS('Input-Ext Allocators'!M$8:M$63,'Input-Ext Allocators'!$B$8:$B$63,$F35))*$D35</f>
        <v>0</v>
      </c>
      <c r="Q35" s="5">
        <f ca="1">IFERROR(INDEX(Q$269:Q$305,MATCH($F35,$B$269:$B$305,0))/INDEX($D$269:$D$305,MATCH($F35,$B$269:$B$305,0)),SUMIFS('Input-Ext Allocators'!N$8:N$63,'Input-Ext Allocators'!$B$8:$B$63,$F35))*$D35</f>
        <v>0</v>
      </c>
      <c r="R35" s="5">
        <f ca="1">IFERROR(INDEX(R$269:R$305,MATCH($F35,$B$269:$B$305,0))/INDEX($D$269:$D$305,MATCH($F35,$B$269:$B$305,0)),SUMIFS('Input-Ext Allocators'!O$8:O$63,'Input-Ext Allocators'!$B$8:$B$63,$F35))*$D35</f>
        <v>0</v>
      </c>
      <c r="S35" s="5">
        <f ca="1">IFERROR(INDEX(S$269:S$305,MATCH($F35,$B$269:$B$305,0))/INDEX($D$269:$D$305,MATCH($F35,$B$269:$B$305,0)),SUMIFS('Input-Ext Allocators'!P$8:P$63,'Input-Ext Allocators'!$B$8:$B$63,$F35))*$D35</f>
        <v>0</v>
      </c>
      <c r="T35" s="5">
        <f ca="1">IFERROR(INDEX(T$269:T$305,MATCH($F35,$B$269:$B$305,0))/INDEX($D$269:$D$305,MATCH($F35,$B$269:$B$305,0)),SUMIFS('Input-Ext Allocators'!Q$8:Q$63,'Input-Ext Allocators'!$B$8:$B$63,$F35))*$D35</f>
        <v>0</v>
      </c>
      <c r="U35" s="5">
        <f ca="1">IFERROR(INDEX(U$269:U$305,MATCH($F35,$B$269:$B$305,0))/INDEX($D$269:$D$305,MATCH($F35,$B$269:$B$305,0)),SUMIFS('Input-Ext Allocators'!R$8:R$63,'Input-Ext Allocators'!$B$8:$B$63,$F35))*$D35</f>
        <v>0</v>
      </c>
      <c r="V35" s="5">
        <f ca="1">IFERROR(INDEX(V$269:V$305,MATCH($F35,$B$269:$B$305,0))/INDEX($D$269:$D$305,MATCH($F35,$B$269:$B$305,0)),SUMIFS('Input-Ext Allocators'!S$8:S$63,'Input-Ext Allocators'!$B$8:$B$63,$F35))*$D35</f>
        <v>0</v>
      </c>
      <c r="W35" s="5">
        <f ca="1">IFERROR(INDEX(W$269:W$305,MATCH($F35,$B$269:$B$305,0))/INDEX($D$269:$D$305,MATCH($F35,$B$269:$B$305,0)),SUMIFS('Input-Ext Allocators'!T$8:T$63,'Input-Ext Allocators'!$B$8:$B$63,$F35))*$D35</f>
        <v>0</v>
      </c>
      <c r="X35" s="5">
        <f ca="1">IFERROR(INDEX(X$269:X$305,MATCH($F35,$B$269:$B$305,0))/INDEX($D$269:$D$305,MATCH($F35,$B$269:$B$305,0)),SUMIFS('Input-Ext Allocators'!U$8:U$63,'Input-Ext Allocators'!$B$8:$B$63,$F35))*$D35</f>
        <v>0</v>
      </c>
      <c r="Y35" s="5">
        <f ca="1">IFERROR(INDEX(Y$269:Y$305,MATCH($F35,$B$269:$B$305,0))/INDEX($D$269:$D$305,MATCH($F35,$B$269:$B$305,0)),SUMIFS('Input-Ext Allocators'!V$8:V$63,'Input-Ext Allocators'!$B$8:$B$63,$F35))*$D35</f>
        <v>0</v>
      </c>
      <c r="Z35" s="5">
        <f ca="1">IFERROR(INDEX(Z$269:Z$305,MATCH($F35,$B$269:$B$305,0))/INDEX($D$269:$D$305,MATCH($F35,$B$269:$B$305,0)),SUMIFS('Input-Ext Allocators'!W$8:W$63,'Input-Ext Allocators'!$B$8:$B$63,$F35))*$D35</f>
        <v>0</v>
      </c>
    </row>
    <row r="36" spans="1:26" outlineLevel="1">
      <c r="A36" s="13">
        <f>IF(ISBLANK('Input-Accounts'!A36),"",'Input-Accounts'!A36)</f>
        <v>27</v>
      </c>
      <c r="B36" s="17" t="str">
        <f>IF(ISBLANK('Input-Accounts'!B36),"",'Input-Accounts'!B36)</f>
        <v>Mains Plastic IP 6"</v>
      </c>
      <c r="C36" s="13">
        <f>IF(ISBLANK('Input-Accounts'!C36),"",'Input-Accounts'!C36)</f>
        <v>376.1</v>
      </c>
      <c r="D36" s="5">
        <f t="shared" ca="1" si="7"/>
        <v>28689677.237810187</v>
      </c>
      <c r="E36" s="5">
        <f t="shared" ca="1" si="8"/>
        <v>0</v>
      </c>
      <c r="F36" s="2" t="str" cm="1">
        <f t="array" aca="1" ref="F36" ca="1">IF(D36=0,"-",IF('Input-Accounts'!$E36&lt;&gt;0,'Input-Accounts'!$E36,INDEX('Input-Accounts'!$H36:$J36,,MATCH($F$6,'Input-Accounts'!$H$6:$J$6,0))))</f>
        <v>Peak&amp;Avg_PL6"</v>
      </c>
      <c r="G36" s="5">
        <f ca="1">IFERROR(INDEX(G$269:G$305,MATCH($F36,$B$269:$B$305,0))/INDEX($D$269:$D$305,MATCH($F36,$B$269:$B$305,0)),SUMIFS('Input-Ext Allocators'!D$8:D$63,'Input-Ext Allocators'!$B$8:$B$63,$F36))*$D36</f>
        <v>11685668.107500266</v>
      </c>
      <c r="H36" s="5">
        <f ca="1">IFERROR(INDEX(H$269:H$305,MATCH($F36,$B$269:$B$305,0))/INDEX($D$269:$D$305,MATCH($F36,$B$269:$B$305,0)),SUMIFS('Input-Ext Allocators'!E$8:E$63,'Input-Ext Allocators'!$B$8:$B$63,$F36))*$D36</f>
        <v>8066133.4420252163</v>
      </c>
      <c r="I36" s="5">
        <f ca="1">IFERROR(INDEX(I$269:I$305,MATCH($F36,$B$269:$B$305,0))/INDEX($D$269:$D$305,MATCH($F36,$B$269:$B$305,0)),SUMIFS('Input-Ext Allocators'!F$8:F$63,'Input-Ext Allocators'!$B$8:$B$63,$F36))*$D36</f>
        <v>914935.84119951655</v>
      </c>
      <c r="J36" s="5">
        <f ca="1">IFERROR(INDEX(J$269:J$305,MATCH($F36,$B$269:$B$305,0))/INDEX($D$269:$D$305,MATCH($F36,$B$269:$B$305,0)),SUMIFS('Input-Ext Allocators'!G$8:G$63,'Input-Ext Allocators'!$B$8:$B$63,$F36))*$D36</f>
        <v>1174554.2721110561</v>
      </c>
      <c r="K36" s="5">
        <f ca="1">IFERROR(INDEX(K$269:K$305,MATCH($F36,$B$269:$B$305,0))/INDEX($D$269:$D$305,MATCH($F36,$B$269:$B$305,0)),SUMIFS('Input-Ext Allocators'!H$8:H$63,'Input-Ext Allocators'!$B$8:$B$63,$F36))*$D36</f>
        <v>107569.01696066663</v>
      </c>
      <c r="L36" s="5">
        <f ca="1">IFERROR(INDEX(L$269:L$305,MATCH($F36,$B$269:$B$305,0))/INDEX($D$269:$D$305,MATCH($F36,$B$269:$B$305,0)),SUMIFS('Input-Ext Allocators'!I$8:I$63,'Input-Ext Allocators'!$B$8:$B$63,$F36))*$D36</f>
        <v>6740816.558013468</v>
      </c>
      <c r="M36" s="5">
        <f ca="1">IFERROR(INDEX(M$269:M$305,MATCH($F36,$B$269:$B$305,0))/INDEX($D$269:$D$305,MATCH($F36,$B$269:$B$305,0)),SUMIFS('Input-Ext Allocators'!J$8:J$63,'Input-Ext Allocators'!$B$8:$B$63,$F36))*$D36</f>
        <v>0</v>
      </c>
      <c r="N36" s="5">
        <f ca="1">IFERROR(INDEX(N$269:N$305,MATCH($F36,$B$269:$B$305,0))/INDEX($D$269:$D$305,MATCH($F36,$B$269:$B$305,0)),SUMIFS('Input-Ext Allocators'!K$8:K$63,'Input-Ext Allocators'!$B$8:$B$63,$F36))*$D36</f>
        <v>0</v>
      </c>
      <c r="O36" s="5">
        <f ca="1">IFERROR(INDEX(O$269:O$305,MATCH($F36,$B$269:$B$305,0))/INDEX($D$269:$D$305,MATCH($F36,$B$269:$B$305,0)),SUMIFS('Input-Ext Allocators'!L$8:L$63,'Input-Ext Allocators'!$B$8:$B$63,$F36))*$D36</f>
        <v>0</v>
      </c>
      <c r="P36" s="5">
        <f ca="1">IFERROR(INDEX(P$269:P$305,MATCH($F36,$B$269:$B$305,0))/INDEX($D$269:$D$305,MATCH($F36,$B$269:$B$305,0)),SUMIFS('Input-Ext Allocators'!M$8:M$63,'Input-Ext Allocators'!$B$8:$B$63,$F36))*$D36</f>
        <v>0</v>
      </c>
      <c r="Q36" s="5">
        <f ca="1">IFERROR(INDEX(Q$269:Q$305,MATCH($F36,$B$269:$B$305,0))/INDEX($D$269:$D$305,MATCH($F36,$B$269:$B$305,0)),SUMIFS('Input-Ext Allocators'!N$8:N$63,'Input-Ext Allocators'!$B$8:$B$63,$F36))*$D36</f>
        <v>0</v>
      </c>
      <c r="R36" s="5">
        <f ca="1">IFERROR(INDEX(R$269:R$305,MATCH($F36,$B$269:$B$305,0))/INDEX($D$269:$D$305,MATCH($F36,$B$269:$B$305,0)),SUMIFS('Input-Ext Allocators'!O$8:O$63,'Input-Ext Allocators'!$B$8:$B$63,$F36))*$D36</f>
        <v>0</v>
      </c>
      <c r="S36" s="5">
        <f ca="1">IFERROR(INDEX(S$269:S$305,MATCH($F36,$B$269:$B$305,0))/INDEX($D$269:$D$305,MATCH($F36,$B$269:$B$305,0)),SUMIFS('Input-Ext Allocators'!P$8:P$63,'Input-Ext Allocators'!$B$8:$B$63,$F36))*$D36</f>
        <v>0</v>
      </c>
      <c r="T36" s="5">
        <f ca="1">IFERROR(INDEX(T$269:T$305,MATCH($F36,$B$269:$B$305,0))/INDEX($D$269:$D$305,MATCH($F36,$B$269:$B$305,0)),SUMIFS('Input-Ext Allocators'!Q$8:Q$63,'Input-Ext Allocators'!$B$8:$B$63,$F36))*$D36</f>
        <v>0</v>
      </c>
      <c r="U36" s="5">
        <f ca="1">IFERROR(INDEX(U$269:U$305,MATCH($F36,$B$269:$B$305,0))/INDEX($D$269:$D$305,MATCH($F36,$B$269:$B$305,0)),SUMIFS('Input-Ext Allocators'!R$8:R$63,'Input-Ext Allocators'!$B$8:$B$63,$F36))*$D36</f>
        <v>0</v>
      </c>
      <c r="V36" s="5">
        <f ca="1">IFERROR(INDEX(V$269:V$305,MATCH($F36,$B$269:$B$305,0))/INDEX($D$269:$D$305,MATCH($F36,$B$269:$B$305,0)),SUMIFS('Input-Ext Allocators'!S$8:S$63,'Input-Ext Allocators'!$B$8:$B$63,$F36))*$D36</f>
        <v>0</v>
      </c>
      <c r="W36" s="5">
        <f ca="1">IFERROR(INDEX(W$269:W$305,MATCH($F36,$B$269:$B$305,0))/INDEX($D$269:$D$305,MATCH($F36,$B$269:$B$305,0)),SUMIFS('Input-Ext Allocators'!T$8:T$63,'Input-Ext Allocators'!$B$8:$B$63,$F36))*$D36</f>
        <v>0</v>
      </c>
      <c r="X36" s="5">
        <f ca="1">IFERROR(INDEX(X$269:X$305,MATCH($F36,$B$269:$B$305,0))/INDEX($D$269:$D$305,MATCH($F36,$B$269:$B$305,0)),SUMIFS('Input-Ext Allocators'!U$8:U$63,'Input-Ext Allocators'!$B$8:$B$63,$F36))*$D36</f>
        <v>0</v>
      </c>
      <c r="Y36" s="5">
        <f ca="1">IFERROR(INDEX(Y$269:Y$305,MATCH($F36,$B$269:$B$305,0))/INDEX($D$269:$D$305,MATCH($F36,$B$269:$B$305,0)),SUMIFS('Input-Ext Allocators'!V$8:V$63,'Input-Ext Allocators'!$B$8:$B$63,$F36))*$D36</f>
        <v>0</v>
      </c>
      <c r="Z36" s="5">
        <f ca="1">IFERROR(INDEX(Z$269:Z$305,MATCH($F36,$B$269:$B$305,0))/INDEX($D$269:$D$305,MATCH($F36,$B$269:$B$305,0)),SUMIFS('Input-Ext Allocators'!W$8:W$63,'Input-Ext Allocators'!$B$8:$B$63,$F36))*$D36</f>
        <v>0</v>
      </c>
    </row>
    <row r="37" spans="1:26" outlineLevel="1">
      <c r="A37" s="13">
        <f>IF(ISBLANK('Input-Accounts'!A37),"",'Input-Accounts'!A37)</f>
        <v>28</v>
      </c>
      <c r="B37" s="17" t="str">
        <f>IF(ISBLANK('Input-Accounts'!B37),"",'Input-Accounts'!B37)</f>
        <v>Mains Plastic IP 4"</v>
      </c>
      <c r="C37" s="13">
        <f>IF(ISBLANK('Input-Accounts'!C37),"",'Input-Accounts'!C37)</f>
        <v>376.1</v>
      </c>
      <c r="D37" s="5">
        <f t="shared" ca="1" si="7"/>
        <v>49201903.337466307</v>
      </c>
      <c r="E37" s="5">
        <f t="shared" ca="1" si="8"/>
        <v>0</v>
      </c>
      <c r="F37" s="2" t="str" cm="1">
        <f t="array" aca="1" ref="F37" ca="1">IF(D37=0,"-",IF('Input-Accounts'!$E37&lt;&gt;0,'Input-Accounts'!$E37,INDEX('Input-Accounts'!$H37:$J37,,MATCH($F$6,'Input-Accounts'!$H$6:$J$6,0))))</f>
        <v>Peak&amp;Avg_PL4"</v>
      </c>
      <c r="G37" s="5">
        <f ca="1">IFERROR(INDEX(G$269:G$305,MATCH($F37,$B$269:$B$305,0))/INDEX($D$269:$D$305,MATCH($F37,$B$269:$B$305,0)),SUMIFS('Input-Ext Allocators'!D$8:D$63,'Input-Ext Allocators'!$B$8:$B$63,$F37))*$D37</f>
        <v>23649015.517089058</v>
      </c>
      <c r="H37" s="5">
        <f ca="1">IFERROR(INDEX(H$269:H$305,MATCH($F37,$B$269:$B$305,0))/INDEX($D$269:$D$305,MATCH($F37,$B$269:$B$305,0)),SUMIFS('Input-Ext Allocators'!E$8:E$63,'Input-Ext Allocators'!$B$8:$B$63,$F37))*$D37</f>
        <v>16355631.428883811</v>
      </c>
      <c r="I37" s="5">
        <f ca="1">IFERROR(INDEX(I$269:I$305,MATCH($F37,$B$269:$B$305,0))/INDEX($D$269:$D$305,MATCH($F37,$B$269:$B$305,0)),SUMIFS('Input-Ext Allocators'!F$8:F$63,'Input-Ext Allocators'!$B$8:$B$63,$F37))*$D37</f>
        <v>1879787.963683265</v>
      </c>
      <c r="J37" s="5">
        <f ca="1">IFERROR(INDEX(J$269:J$305,MATCH($F37,$B$269:$B$305,0))/INDEX($D$269:$D$305,MATCH($F37,$B$269:$B$305,0)),SUMIFS('Input-Ext Allocators'!G$8:G$63,'Input-Ext Allocators'!$B$8:$B$63,$F37))*$D37</f>
        <v>2428103.6566341356</v>
      </c>
      <c r="K37" s="5">
        <f ca="1">IFERROR(INDEX(K$269:K$305,MATCH($F37,$B$269:$B$305,0))/INDEX($D$269:$D$305,MATCH($F37,$B$269:$B$305,0)),SUMIFS('Input-Ext Allocators'!H$8:H$63,'Input-Ext Allocators'!$B$8:$B$63,$F37))*$D37</f>
        <v>226670.26286070136</v>
      </c>
      <c r="L37" s="5">
        <f ca="1">IFERROR(INDEX(L$269:L$305,MATCH($F37,$B$269:$B$305,0))/INDEX($D$269:$D$305,MATCH($F37,$B$269:$B$305,0)),SUMIFS('Input-Ext Allocators'!I$8:I$63,'Input-Ext Allocators'!$B$8:$B$63,$F37))*$D37</f>
        <v>4662694.508315336</v>
      </c>
      <c r="M37" s="5">
        <f ca="1">IFERROR(INDEX(M$269:M$305,MATCH($F37,$B$269:$B$305,0))/INDEX($D$269:$D$305,MATCH($F37,$B$269:$B$305,0)),SUMIFS('Input-Ext Allocators'!J$8:J$63,'Input-Ext Allocators'!$B$8:$B$63,$F37))*$D37</f>
        <v>0</v>
      </c>
      <c r="N37" s="5">
        <f ca="1">IFERROR(INDEX(N$269:N$305,MATCH($F37,$B$269:$B$305,0))/INDEX($D$269:$D$305,MATCH($F37,$B$269:$B$305,0)),SUMIFS('Input-Ext Allocators'!K$8:K$63,'Input-Ext Allocators'!$B$8:$B$63,$F37))*$D37</f>
        <v>0</v>
      </c>
      <c r="O37" s="5">
        <f ca="1">IFERROR(INDEX(O$269:O$305,MATCH($F37,$B$269:$B$305,0))/INDEX($D$269:$D$305,MATCH($F37,$B$269:$B$305,0)),SUMIFS('Input-Ext Allocators'!L$8:L$63,'Input-Ext Allocators'!$B$8:$B$63,$F37))*$D37</f>
        <v>0</v>
      </c>
      <c r="P37" s="5">
        <f ca="1">IFERROR(INDEX(P$269:P$305,MATCH($F37,$B$269:$B$305,0))/INDEX($D$269:$D$305,MATCH($F37,$B$269:$B$305,0)),SUMIFS('Input-Ext Allocators'!M$8:M$63,'Input-Ext Allocators'!$B$8:$B$63,$F37))*$D37</f>
        <v>0</v>
      </c>
      <c r="Q37" s="5">
        <f ca="1">IFERROR(INDEX(Q$269:Q$305,MATCH($F37,$B$269:$B$305,0))/INDEX($D$269:$D$305,MATCH($F37,$B$269:$B$305,0)),SUMIFS('Input-Ext Allocators'!N$8:N$63,'Input-Ext Allocators'!$B$8:$B$63,$F37))*$D37</f>
        <v>0</v>
      </c>
      <c r="R37" s="5">
        <f ca="1">IFERROR(INDEX(R$269:R$305,MATCH($F37,$B$269:$B$305,0))/INDEX($D$269:$D$305,MATCH($F37,$B$269:$B$305,0)),SUMIFS('Input-Ext Allocators'!O$8:O$63,'Input-Ext Allocators'!$B$8:$B$63,$F37))*$D37</f>
        <v>0</v>
      </c>
      <c r="S37" s="5">
        <f ca="1">IFERROR(INDEX(S$269:S$305,MATCH($F37,$B$269:$B$305,0))/INDEX($D$269:$D$305,MATCH($F37,$B$269:$B$305,0)),SUMIFS('Input-Ext Allocators'!P$8:P$63,'Input-Ext Allocators'!$B$8:$B$63,$F37))*$D37</f>
        <v>0</v>
      </c>
      <c r="T37" s="5">
        <f ca="1">IFERROR(INDEX(T$269:T$305,MATCH($F37,$B$269:$B$305,0))/INDEX($D$269:$D$305,MATCH($F37,$B$269:$B$305,0)),SUMIFS('Input-Ext Allocators'!Q$8:Q$63,'Input-Ext Allocators'!$B$8:$B$63,$F37))*$D37</f>
        <v>0</v>
      </c>
      <c r="U37" s="5">
        <f ca="1">IFERROR(INDEX(U$269:U$305,MATCH($F37,$B$269:$B$305,0))/INDEX($D$269:$D$305,MATCH($F37,$B$269:$B$305,0)),SUMIFS('Input-Ext Allocators'!R$8:R$63,'Input-Ext Allocators'!$B$8:$B$63,$F37))*$D37</f>
        <v>0</v>
      </c>
      <c r="V37" s="5">
        <f ca="1">IFERROR(INDEX(V$269:V$305,MATCH($F37,$B$269:$B$305,0))/INDEX($D$269:$D$305,MATCH($F37,$B$269:$B$305,0)),SUMIFS('Input-Ext Allocators'!S$8:S$63,'Input-Ext Allocators'!$B$8:$B$63,$F37))*$D37</f>
        <v>0</v>
      </c>
      <c r="W37" s="5">
        <f ca="1">IFERROR(INDEX(W$269:W$305,MATCH($F37,$B$269:$B$305,0))/INDEX($D$269:$D$305,MATCH($F37,$B$269:$B$305,0)),SUMIFS('Input-Ext Allocators'!T$8:T$63,'Input-Ext Allocators'!$B$8:$B$63,$F37))*$D37</f>
        <v>0</v>
      </c>
      <c r="X37" s="5">
        <f ca="1">IFERROR(INDEX(X$269:X$305,MATCH($F37,$B$269:$B$305,0))/INDEX($D$269:$D$305,MATCH($F37,$B$269:$B$305,0)),SUMIFS('Input-Ext Allocators'!U$8:U$63,'Input-Ext Allocators'!$B$8:$B$63,$F37))*$D37</f>
        <v>0</v>
      </c>
      <c r="Y37" s="5">
        <f ca="1">IFERROR(INDEX(Y$269:Y$305,MATCH($F37,$B$269:$B$305,0))/INDEX($D$269:$D$305,MATCH($F37,$B$269:$B$305,0)),SUMIFS('Input-Ext Allocators'!V$8:V$63,'Input-Ext Allocators'!$B$8:$B$63,$F37))*$D37</f>
        <v>0</v>
      </c>
      <c r="Z37" s="5">
        <f ca="1">IFERROR(INDEX(Z$269:Z$305,MATCH($F37,$B$269:$B$305,0))/INDEX($D$269:$D$305,MATCH($F37,$B$269:$B$305,0)),SUMIFS('Input-Ext Allocators'!W$8:W$63,'Input-Ext Allocators'!$B$8:$B$63,$F37))*$D37</f>
        <v>0</v>
      </c>
    </row>
    <row r="38" spans="1:26" outlineLevel="1">
      <c r="A38" s="13">
        <f>IF(ISBLANK('Input-Accounts'!A38),"",'Input-Accounts'!A38)</f>
        <v>29</v>
      </c>
      <c r="B38" s="17" t="str">
        <f>IF(ISBLANK('Input-Accounts'!B38),"",'Input-Accounts'!B38)</f>
        <v>Mains Plastic IP 2"</v>
      </c>
      <c r="C38" s="13">
        <f>IF(ISBLANK('Input-Accounts'!C38),"",'Input-Accounts'!C38)</f>
        <v>376.1</v>
      </c>
      <c r="D38" s="5">
        <f t="shared" ca="1" si="7"/>
        <v>127952414.35180141</v>
      </c>
      <c r="E38" s="5">
        <f t="shared" ca="1" si="8"/>
        <v>0</v>
      </c>
      <c r="F38" s="2" t="str" cm="1">
        <f t="array" aca="1" ref="F38" ca="1">IF(D38=0,"-",IF('Input-Accounts'!$E38&lt;&gt;0,'Input-Accounts'!$E38,INDEX('Input-Accounts'!$H38:$J38,,MATCH($F$6,'Input-Accounts'!$H$6:$J$6,0))))</f>
        <v>Peak&amp;Avg_PL&lt;=2"</v>
      </c>
      <c r="G38" s="5">
        <f ca="1">IFERROR(INDEX(G$269:G$305,MATCH($F38,$B$269:$B$305,0))/INDEX($D$269:$D$305,MATCH($F38,$B$269:$B$305,0)),SUMIFS('Input-Ext Allocators'!D$8:D$63,'Input-Ext Allocators'!$B$8:$B$63,$F38))*$D38</f>
        <v>65307538.861450762</v>
      </c>
      <c r="H38" s="5">
        <f ca="1">IFERROR(INDEX(H$269:H$305,MATCH($F38,$B$269:$B$305,0))/INDEX($D$269:$D$305,MATCH($F38,$B$269:$B$305,0)),SUMIFS('Input-Ext Allocators'!E$8:E$63,'Input-Ext Allocators'!$B$8:$B$63,$F38))*$D38</f>
        <v>45196850.880273186</v>
      </c>
      <c r="I38" s="5">
        <f ca="1">IFERROR(INDEX(I$269:I$305,MATCH($F38,$B$269:$B$305,0))/INDEX($D$269:$D$305,MATCH($F38,$B$269:$B$305,0)),SUMIFS('Input-Ext Allocators'!F$8:F$63,'Input-Ext Allocators'!$B$8:$B$63,$F38))*$D38</f>
        <v>5217973.5377102913</v>
      </c>
      <c r="J38" s="5">
        <f ca="1">IFERROR(INDEX(J$269:J$305,MATCH($F38,$B$269:$B$305,0))/INDEX($D$269:$D$305,MATCH($F38,$B$269:$B$305,0)),SUMIFS('Input-Ext Allocators'!G$8:G$63,'Input-Ext Allocators'!$B$8:$B$63,$F38))*$D38</f>
        <v>6754019.4385536117</v>
      </c>
      <c r="K38" s="5">
        <f ca="1">IFERROR(INDEX(K$269:K$305,MATCH($F38,$B$269:$B$305,0))/INDEX($D$269:$D$305,MATCH($F38,$B$269:$B$305,0)),SUMIFS('Input-Ext Allocators'!H$8:H$63,'Input-Ext Allocators'!$B$8:$B$63,$F38))*$D38</f>
        <v>43932.574273540595</v>
      </c>
      <c r="L38" s="5">
        <f ca="1">IFERROR(INDEX(L$269:L$305,MATCH($F38,$B$269:$B$305,0))/INDEX($D$269:$D$305,MATCH($F38,$B$269:$B$305,0)),SUMIFS('Input-Ext Allocators'!I$8:I$63,'Input-Ext Allocators'!$B$8:$B$63,$F38))*$D38</f>
        <v>5432099.0595400389</v>
      </c>
      <c r="M38" s="5">
        <f ca="1">IFERROR(INDEX(M$269:M$305,MATCH($F38,$B$269:$B$305,0))/INDEX($D$269:$D$305,MATCH($F38,$B$269:$B$305,0)),SUMIFS('Input-Ext Allocators'!J$8:J$63,'Input-Ext Allocators'!$B$8:$B$63,$F38))*$D38</f>
        <v>0</v>
      </c>
      <c r="N38" s="5">
        <f ca="1">IFERROR(INDEX(N$269:N$305,MATCH($F38,$B$269:$B$305,0))/INDEX($D$269:$D$305,MATCH($F38,$B$269:$B$305,0)),SUMIFS('Input-Ext Allocators'!K$8:K$63,'Input-Ext Allocators'!$B$8:$B$63,$F38))*$D38</f>
        <v>0</v>
      </c>
      <c r="O38" s="5">
        <f ca="1">IFERROR(INDEX(O$269:O$305,MATCH($F38,$B$269:$B$305,0))/INDEX($D$269:$D$305,MATCH($F38,$B$269:$B$305,0)),SUMIFS('Input-Ext Allocators'!L$8:L$63,'Input-Ext Allocators'!$B$8:$B$63,$F38))*$D38</f>
        <v>0</v>
      </c>
      <c r="P38" s="5">
        <f ca="1">IFERROR(INDEX(P$269:P$305,MATCH($F38,$B$269:$B$305,0))/INDEX($D$269:$D$305,MATCH($F38,$B$269:$B$305,0)),SUMIFS('Input-Ext Allocators'!M$8:M$63,'Input-Ext Allocators'!$B$8:$B$63,$F38))*$D38</f>
        <v>0</v>
      </c>
      <c r="Q38" s="5">
        <f ca="1">IFERROR(INDEX(Q$269:Q$305,MATCH($F38,$B$269:$B$305,0))/INDEX($D$269:$D$305,MATCH($F38,$B$269:$B$305,0)),SUMIFS('Input-Ext Allocators'!N$8:N$63,'Input-Ext Allocators'!$B$8:$B$63,$F38))*$D38</f>
        <v>0</v>
      </c>
      <c r="R38" s="5">
        <f ca="1">IFERROR(INDEX(R$269:R$305,MATCH($F38,$B$269:$B$305,0))/INDEX($D$269:$D$305,MATCH($F38,$B$269:$B$305,0)),SUMIFS('Input-Ext Allocators'!O$8:O$63,'Input-Ext Allocators'!$B$8:$B$63,$F38))*$D38</f>
        <v>0</v>
      </c>
      <c r="S38" s="5">
        <f ca="1">IFERROR(INDEX(S$269:S$305,MATCH($F38,$B$269:$B$305,0))/INDEX($D$269:$D$305,MATCH($F38,$B$269:$B$305,0)),SUMIFS('Input-Ext Allocators'!P$8:P$63,'Input-Ext Allocators'!$B$8:$B$63,$F38))*$D38</f>
        <v>0</v>
      </c>
      <c r="T38" s="5">
        <f ca="1">IFERROR(INDEX(T$269:T$305,MATCH($F38,$B$269:$B$305,0))/INDEX($D$269:$D$305,MATCH($F38,$B$269:$B$305,0)),SUMIFS('Input-Ext Allocators'!Q$8:Q$63,'Input-Ext Allocators'!$B$8:$B$63,$F38))*$D38</f>
        <v>0</v>
      </c>
      <c r="U38" s="5">
        <f ca="1">IFERROR(INDEX(U$269:U$305,MATCH($F38,$B$269:$B$305,0))/INDEX($D$269:$D$305,MATCH($F38,$B$269:$B$305,0)),SUMIFS('Input-Ext Allocators'!R$8:R$63,'Input-Ext Allocators'!$B$8:$B$63,$F38))*$D38</f>
        <v>0</v>
      </c>
      <c r="V38" s="5">
        <f ca="1">IFERROR(INDEX(V$269:V$305,MATCH($F38,$B$269:$B$305,0))/INDEX($D$269:$D$305,MATCH($F38,$B$269:$B$305,0)),SUMIFS('Input-Ext Allocators'!S$8:S$63,'Input-Ext Allocators'!$B$8:$B$63,$F38))*$D38</f>
        <v>0</v>
      </c>
      <c r="W38" s="5">
        <f ca="1">IFERROR(INDEX(W$269:W$305,MATCH($F38,$B$269:$B$305,0))/INDEX($D$269:$D$305,MATCH($F38,$B$269:$B$305,0)),SUMIFS('Input-Ext Allocators'!T$8:T$63,'Input-Ext Allocators'!$B$8:$B$63,$F38))*$D38</f>
        <v>0</v>
      </c>
      <c r="X38" s="5">
        <f ca="1">IFERROR(INDEX(X$269:X$305,MATCH($F38,$B$269:$B$305,0))/INDEX($D$269:$D$305,MATCH($F38,$B$269:$B$305,0)),SUMIFS('Input-Ext Allocators'!U$8:U$63,'Input-Ext Allocators'!$B$8:$B$63,$F38))*$D38</f>
        <v>0</v>
      </c>
      <c r="Y38" s="5">
        <f ca="1">IFERROR(INDEX(Y$269:Y$305,MATCH($F38,$B$269:$B$305,0))/INDEX($D$269:$D$305,MATCH($F38,$B$269:$B$305,0)),SUMIFS('Input-Ext Allocators'!V$8:V$63,'Input-Ext Allocators'!$B$8:$B$63,$F38))*$D38</f>
        <v>0</v>
      </c>
      <c r="Z38" s="5">
        <f ca="1">IFERROR(INDEX(Z$269:Z$305,MATCH($F38,$B$269:$B$305,0))/INDEX($D$269:$D$305,MATCH($F38,$B$269:$B$305,0)),SUMIFS('Input-Ext Allocators'!W$8:W$63,'Input-Ext Allocators'!$B$8:$B$63,$F38))*$D38</f>
        <v>0</v>
      </c>
    </row>
    <row r="39" spans="1:26" outlineLevel="1">
      <c r="A39" s="13">
        <f>IF(ISBLANK('Input-Accounts'!A39),"",'Input-Accounts'!A39)</f>
        <v>30</v>
      </c>
      <c r="B39" s="17" t="str">
        <f>IF(ISBLANK('Input-Accounts'!B39),"",'Input-Accounts'!B39)</f>
        <v>Mains - Direct</v>
      </c>
      <c r="C39" s="13">
        <f>IF(ISBLANK('Input-Accounts'!C39),"",'Input-Accounts'!C39)</f>
        <v>376.1</v>
      </c>
      <c r="D39" s="5">
        <f t="shared" ca="1" si="7"/>
        <v>13963161.25</v>
      </c>
      <c r="E39" s="5">
        <f t="shared" ca="1" si="8"/>
        <v>0</v>
      </c>
      <c r="F39" s="2" t="str" cm="1">
        <f t="array" aca="1" ref="F39" ca="1">IF(D39=0,"-",IF('Input-Accounts'!$E39&lt;&gt;0,'Input-Accounts'!$E39,INDEX('Input-Accounts'!$H39:$J39,,MATCH($F$6,'Input-Accounts'!$H$6:$J$6,0))))</f>
        <v>MAINS-DIRECT</v>
      </c>
      <c r="G39" s="5">
        <f ca="1">IFERROR(INDEX(G$269:G$305,MATCH($F39,$B$269:$B$305,0))/INDEX($D$269:$D$305,MATCH($F39,$B$269:$B$305,0)),SUMIFS('Input-Ext Allocators'!D$8:D$63,'Input-Ext Allocators'!$B$8:$B$63,$F39))*$D39</f>
        <v>0</v>
      </c>
      <c r="H39" s="5">
        <f ca="1">IFERROR(INDEX(H$269:H$305,MATCH($F39,$B$269:$B$305,0))/INDEX($D$269:$D$305,MATCH($F39,$B$269:$B$305,0)),SUMIFS('Input-Ext Allocators'!E$8:E$63,'Input-Ext Allocators'!$B$8:$B$63,$F39))*$D39</f>
        <v>0</v>
      </c>
      <c r="I39" s="5">
        <f ca="1">IFERROR(INDEX(I$269:I$305,MATCH($F39,$B$269:$B$305,0))/INDEX($D$269:$D$305,MATCH($F39,$B$269:$B$305,0)),SUMIFS('Input-Ext Allocators'!F$8:F$63,'Input-Ext Allocators'!$B$8:$B$63,$F39))*$D39</f>
        <v>0</v>
      </c>
      <c r="J39" s="5">
        <f ca="1">IFERROR(INDEX(J$269:J$305,MATCH($F39,$B$269:$B$305,0))/INDEX($D$269:$D$305,MATCH($F39,$B$269:$B$305,0)),SUMIFS('Input-Ext Allocators'!G$8:G$63,'Input-Ext Allocators'!$B$8:$B$63,$F39))*$D39</f>
        <v>0</v>
      </c>
      <c r="K39" s="5">
        <f ca="1">IFERROR(INDEX(K$269:K$305,MATCH($F39,$B$269:$B$305,0))/INDEX($D$269:$D$305,MATCH($F39,$B$269:$B$305,0)),SUMIFS('Input-Ext Allocators'!H$8:H$63,'Input-Ext Allocators'!$B$8:$B$63,$F39))*$D39</f>
        <v>0</v>
      </c>
      <c r="L39" s="5">
        <f ca="1">IFERROR(INDEX(L$269:L$305,MATCH($F39,$B$269:$B$305,0))/INDEX($D$269:$D$305,MATCH($F39,$B$269:$B$305,0)),SUMIFS('Input-Ext Allocators'!I$8:I$63,'Input-Ext Allocators'!$B$8:$B$63,$F39))*$D39</f>
        <v>0</v>
      </c>
      <c r="M39" s="5">
        <f ca="1">IFERROR(INDEX(M$269:M$305,MATCH($F39,$B$269:$B$305,0))/INDEX($D$269:$D$305,MATCH($F39,$B$269:$B$305,0)),SUMIFS('Input-Ext Allocators'!J$8:J$63,'Input-Ext Allocators'!$B$8:$B$63,$F39))*$D39</f>
        <v>13963161.25</v>
      </c>
      <c r="N39" s="5">
        <f ca="1">IFERROR(INDEX(N$269:N$305,MATCH($F39,$B$269:$B$305,0))/INDEX($D$269:$D$305,MATCH($F39,$B$269:$B$305,0)),SUMIFS('Input-Ext Allocators'!K$8:K$63,'Input-Ext Allocators'!$B$8:$B$63,$F39))*$D39</f>
        <v>0</v>
      </c>
      <c r="O39" s="5">
        <f ca="1">IFERROR(INDEX(O$269:O$305,MATCH($F39,$B$269:$B$305,0))/INDEX($D$269:$D$305,MATCH($F39,$B$269:$B$305,0)),SUMIFS('Input-Ext Allocators'!L$8:L$63,'Input-Ext Allocators'!$B$8:$B$63,$F39))*$D39</f>
        <v>0</v>
      </c>
      <c r="P39" s="5">
        <f ca="1">IFERROR(INDEX(P$269:P$305,MATCH($F39,$B$269:$B$305,0))/INDEX($D$269:$D$305,MATCH($F39,$B$269:$B$305,0)),SUMIFS('Input-Ext Allocators'!M$8:M$63,'Input-Ext Allocators'!$B$8:$B$63,$F39))*$D39</f>
        <v>0</v>
      </c>
      <c r="Q39" s="5">
        <f ca="1">IFERROR(INDEX(Q$269:Q$305,MATCH($F39,$B$269:$B$305,0))/INDEX($D$269:$D$305,MATCH($F39,$B$269:$B$305,0)),SUMIFS('Input-Ext Allocators'!N$8:N$63,'Input-Ext Allocators'!$B$8:$B$63,$F39))*$D39</f>
        <v>0</v>
      </c>
      <c r="R39" s="5">
        <f ca="1">IFERROR(INDEX(R$269:R$305,MATCH($F39,$B$269:$B$305,0))/INDEX($D$269:$D$305,MATCH($F39,$B$269:$B$305,0)),SUMIFS('Input-Ext Allocators'!O$8:O$63,'Input-Ext Allocators'!$B$8:$B$63,$F39))*$D39</f>
        <v>0</v>
      </c>
      <c r="S39" s="5">
        <f ca="1">IFERROR(INDEX(S$269:S$305,MATCH($F39,$B$269:$B$305,0))/INDEX($D$269:$D$305,MATCH($F39,$B$269:$B$305,0)),SUMIFS('Input-Ext Allocators'!P$8:P$63,'Input-Ext Allocators'!$B$8:$B$63,$F39))*$D39</f>
        <v>0</v>
      </c>
      <c r="T39" s="5">
        <f ca="1">IFERROR(INDEX(T$269:T$305,MATCH($F39,$B$269:$B$305,0))/INDEX($D$269:$D$305,MATCH($F39,$B$269:$B$305,0)),SUMIFS('Input-Ext Allocators'!Q$8:Q$63,'Input-Ext Allocators'!$B$8:$B$63,$F39))*$D39</f>
        <v>0</v>
      </c>
      <c r="U39" s="5">
        <f ca="1">IFERROR(INDEX(U$269:U$305,MATCH($F39,$B$269:$B$305,0))/INDEX($D$269:$D$305,MATCH($F39,$B$269:$B$305,0)),SUMIFS('Input-Ext Allocators'!R$8:R$63,'Input-Ext Allocators'!$B$8:$B$63,$F39))*$D39</f>
        <v>0</v>
      </c>
      <c r="V39" s="5">
        <f ca="1">IFERROR(INDEX(V$269:V$305,MATCH($F39,$B$269:$B$305,0))/INDEX($D$269:$D$305,MATCH($F39,$B$269:$B$305,0)),SUMIFS('Input-Ext Allocators'!S$8:S$63,'Input-Ext Allocators'!$B$8:$B$63,$F39))*$D39</f>
        <v>0</v>
      </c>
      <c r="W39" s="5">
        <f ca="1">IFERROR(INDEX(W$269:W$305,MATCH($F39,$B$269:$B$305,0))/INDEX($D$269:$D$305,MATCH($F39,$B$269:$B$305,0)),SUMIFS('Input-Ext Allocators'!T$8:T$63,'Input-Ext Allocators'!$B$8:$B$63,$F39))*$D39</f>
        <v>0</v>
      </c>
      <c r="X39" s="5">
        <f ca="1">IFERROR(INDEX(X$269:X$305,MATCH($F39,$B$269:$B$305,0))/INDEX($D$269:$D$305,MATCH($F39,$B$269:$B$305,0)),SUMIFS('Input-Ext Allocators'!U$8:U$63,'Input-Ext Allocators'!$B$8:$B$63,$F39))*$D39</f>
        <v>0</v>
      </c>
      <c r="Y39" s="5">
        <f ca="1">IFERROR(INDEX(Y$269:Y$305,MATCH($F39,$B$269:$B$305,0))/INDEX($D$269:$D$305,MATCH($F39,$B$269:$B$305,0)),SUMIFS('Input-Ext Allocators'!V$8:V$63,'Input-Ext Allocators'!$B$8:$B$63,$F39))*$D39</f>
        <v>0</v>
      </c>
      <c r="Z39" s="5">
        <f ca="1">IFERROR(INDEX(Z$269:Z$305,MATCH($F39,$B$269:$B$305,0))/INDEX($D$269:$D$305,MATCH($F39,$B$269:$B$305,0)),SUMIFS('Input-Ext Allocators'!W$8:W$63,'Input-Ext Allocators'!$B$8:$B$63,$F39))*$D39</f>
        <v>0</v>
      </c>
    </row>
    <row r="40" spans="1:26" outlineLevel="1">
      <c r="A40" s="13">
        <f>IF(ISBLANK('Input-Accounts'!A40),"",'Input-Accounts'!A40)</f>
        <v>31</v>
      </c>
      <c r="B40" s="17" t="str">
        <f>IF(ISBLANK('Input-Accounts'!B40),"",'Input-Accounts'!B40)</f>
        <v>Compressor Station</v>
      </c>
      <c r="C40" s="13">
        <f>IF(ISBLANK('Input-Accounts'!C40),"",'Input-Accounts'!C40)</f>
        <v>377</v>
      </c>
      <c r="D40" s="5">
        <f t="shared" ca="1" si="7"/>
        <v>2927915.23</v>
      </c>
      <c r="E40" s="5">
        <f t="shared" ca="1" si="8"/>
        <v>0</v>
      </c>
      <c r="F40" s="2" t="str" cm="1">
        <f t="array" aca="1" ref="F40" ca="1">IF(D40=0,"-",IF('Input-Accounts'!$E40&lt;&gt;0,'Input-Accounts'!$E40,INDEX('Input-Accounts'!$H40:$J40,,MATCH($F$6,'Input-Accounts'!$H$6:$J$6,0))))</f>
        <v>Peak&amp;Average</v>
      </c>
      <c r="G40" s="5">
        <f ca="1">IFERROR(INDEX(G$269:G$305,MATCH($F40,$B$269:$B$305,0))/INDEX($D$269:$D$305,MATCH($F40,$B$269:$B$305,0)),SUMIFS('Input-Ext Allocators'!D$8:D$63,'Input-Ext Allocators'!$B$8:$B$63,$F40))*$D40</f>
        <v>542250.33305517561</v>
      </c>
      <c r="H40" s="5">
        <f ca="1">IFERROR(INDEX(H$269:H$305,MATCH($F40,$B$269:$B$305,0))/INDEX($D$269:$D$305,MATCH($F40,$B$269:$B$305,0)),SUMIFS('Input-Ext Allocators'!E$8:E$63,'Input-Ext Allocators'!$B$8:$B$63,$F40))*$D40</f>
        <v>372007.29020919796</v>
      </c>
      <c r="I40" s="5">
        <f ca="1">IFERROR(INDEX(I$269:I$305,MATCH($F40,$B$269:$B$305,0))/INDEX($D$269:$D$305,MATCH($F40,$B$269:$B$305,0)),SUMIFS('Input-Ext Allocators'!F$8:F$63,'Input-Ext Allocators'!$B$8:$B$63,$F40))*$D40</f>
        <v>40423.86442148975</v>
      </c>
      <c r="J40" s="5">
        <f ca="1">IFERROR(INDEX(J$269:J$305,MATCH($F40,$B$269:$B$305,0))/INDEX($D$269:$D$305,MATCH($F40,$B$269:$B$305,0)),SUMIFS('Input-Ext Allocators'!G$8:G$63,'Input-Ext Allocators'!$B$8:$B$63,$F40))*$D40</f>
        <v>50818.757379870265</v>
      </c>
      <c r="K40" s="5">
        <f ca="1">IFERROR(INDEX(K$269:K$305,MATCH($F40,$B$269:$B$305,0))/INDEX($D$269:$D$305,MATCH($F40,$B$269:$B$305,0)),SUMIFS('Input-Ext Allocators'!H$8:H$63,'Input-Ext Allocators'!$B$8:$B$63,$F40))*$D40</f>
        <v>5021.406787060333</v>
      </c>
      <c r="L40" s="5">
        <f ca="1">IFERROR(INDEX(L$269:L$305,MATCH($F40,$B$269:$B$305,0))/INDEX($D$269:$D$305,MATCH($F40,$B$269:$B$305,0)),SUMIFS('Input-Ext Allocators'!I$8:I$63,'Input-Ext Allocators'!$B$8:$B$63,$F40))*$D40</f>
        <v>1552764.1920742081</v>
      </c>
      <c r="M40" s="5">
        <f ca="1">IFERROR(INDEX(M$269:M$305,MATCH($F40,$B$269:$B$305,0))/INDEX($D$269:$D$305,MATCH($F40,$B$269:$B$305,0)),SUMIFS('Input-Ext Allocators'!J$8:J$63,'Input-Ext Allocators'!$B$8:$B$63,$F40))*$D40</f>
        <v>364629.38607299823</v>
      </c>
      <c r="N40" s="5">
        <f ca="1">IFERROR(INDEX(N$269:N$305,MATCH($F40,$B$269:$B$305,0))/INDEX($D$269:$D$305,MATCH($F40,$B$269:$B$305,0)),SUMIFS('Input-Ext Allocators'!K$8:K$63,'Input-Ext Allocators'!$B$8:$B$63,$F40))*$D40</f>
        <v>0</v>
      </c>
      <c r="O40" s="5">
        <f ca="1">IFERROR(INDEX(O$269:O$305,MATCH($F40,$B$269:$B$305,0))/INDEX($D$269:$D$305,MATCH($F40,$B$269:$B$305,0)),SUMIFS('Input-Ext Allocators'!L$8:L$63,'Input-Ext Allocators'!$B$8:$B$63,$F40))*$D40</f>
        <v>0</v>
      </c>
      <c r="P40" s="5">
        <f ca="1">IFERROR(INDEX(P$269:P$305,MATCH($F40,$B$269:$B$305,0))/INDEX($D$269:$D$305,MATCH($F40,$B$269:$B$305,0)),SUMIFS('Input-Ext Allocators'!M$8:M$63,'Input-Ext Allocators'!$B$8:$B$63,$F40))*$D40</f>
        <v>0</v>
      </c>
      <c r="Q40" s="5">
        <f ca="1">IFERROR(INDEX(Q$269:Q$305,MATCH($F40,$B$269:$B$305,0))/INDEX($D$269:$D$305,MATCH($F40,$B$269:$B$305,0)),SUMIFS('Input-Ext Allocators'!N$8:N$63,'Input-Ext Allocators'!$B$8:$B$63,$F40))*$D40</f>
        <v>0</v>
      </c>
      <c r="R40" s="5">
        <f ca="1">IFERROR(INDEX(R$269:R$305,MATCH($F40,$B$269:$B$305,0))/INDEX($D$269:$D$305,MATCH($F40,$B$269:$B$305,0)),SUMIFS('Input-Ext Allocators'!O$8:O$63,'Input-Ext Allocators'!$B$8:$B$63,$F40))*$D40</f>
        <v>0</v>
      </c>
      <c r="S40" s="5">
        <f ca="1">IFERROR(INDEX(S$269:S$305,MATCH($F40,$B$269:$B$305,0))/INDEX($D$269:$D$305,MATCH($F40,$B$269:$B$305,0)),SUMIFS('Input-Ext Allocators'!P$8:P$63,'Input-Ext Allocators'!$B$8:$B$63,$F40))*$D40</f>
        <v>0</v>
      </c>
      <c r="T40" s="5">
        <f ca="1">IFERROR(INDEX(T$269:T$305,MATCH($F40,$B$269:$B$305,0))/INDEX($D$269:$D$305,MATCH($F40,$B$269:$B$305,0)),SUMIFS('Input-Ext Allocators'!Q$8:Q$63,'Input-Ext Allocators'!$B$8:$B$63,$F40))*$D40</f>
        <v>0</v>
      </c>
      <c r="U40" s="5">
        <f ca="1">IFERROR(INDEX(U$269:U$305,MATCH($F40,$B$269:$B$305,0))/INDEX($D$269:$D$305,MATCH($F40,$B$269:$B$305,0)),SUMIFS('Input-Ext Allocators'!R$8:R$63,'Input-Ext Allocators'!$B$8:$B$63,$F40))*$D40</f>
        <v>0</v>
      </c>
      <c r="V40" s="5">
        <f ca="1">IFERROR(INDEX(V$269:V$305,MATCH($F40,$B$269:$B$305,0))/INDEX($D$269:$D$305,MATCH($F40,$B$269:$B$305,0)),SUMIFS('Input-Ext Allocators'!S$8:S$63,'Input-Ext Allocators'!$B$8:$B$63,$F40))*$D40</f>
        <v>0</v>
      </c>
      <c r="W40" s="5">
        <f ca="1">IFERROR(INDEX(W$269:W$305,MATCH($F40,$B$269:$B$305,0))/INDEX($D$269:$D$305,MATCH($F40,$B$269:$B$305,0)),SUMIFS('Input-Ext Allocators'!T$8:T$63,'Input-Ext Allocators'!$B$8:$B$63,$F40))*$D40</f>
        <v>0</v>
      </c>
      <c r="X40" s="5">
        <f ca="1">IFERROR(INDEX(X$269:X$305,MATCH($F40,$B$269:$B$305,0))/INDEX($D$269:$D$305,MATCH($F40,$B$269:$B$305,0)),SUMIFS('Input-Ext Allocators'!U$8:U$63,'Input-Ext Allocators'!$B$8:$B$63,$F40))*$D40</f>
        <v>0</v>
      </c>
      <c r="Y40" s="5">
        <f ca="1">IFERROR(INDEX(Y$269:Y$305,MATCH($F40,$B$269:$B$305,0))/INDEX($D$269:$D$305,MATCH($F40,$B$269:$B$305,0)),SUMIFS('Input-Ext Allocators'!V$8:V$63,'Input-Ext Allocators'!$B$8:$B$63,$F40))*$D40</f>
        <v>0</v>
      </c>
      <c r="Z40" s="5">
        <f ca="1">IFERROR(INDEX(Z$269:Z$305,MATCH($F40,$B$269:$B$305,0))/INDEX($D$269:$D$305,MATCH($F40,$B$269:$B$305,0)),SUMIFS('Input-Ext Allocators'!W$8:W$63,'Input-Ext Allocators'!$B$8:$B$63,$F40))*$D40</f>
        <v>0</v>
      </c>
    </row>
    <row r="41" spans="1:26" outlineLevel="1">
      <c r="A41" s="13">
        <f>IF(ISBLANK('Input-Accounts'!A41),"",'Input-Accounts'!A41)</f>
        <v>32</v>
      </c>
      <c r="B41" s="17" t="str">
        <f>IF(ISBLANK('Input-Accounts'!B41),"",'Input-Accounts'!B41)</f>
        <v>M &amp; R Station Equipment - general</v>
      </c>
      <c r="C41" s="13">
        <f>IF(ISBLANK('Input-Accounts'!C41),"",'Input-Accounts'!C41)</f>
        <v>378</v>
      </c>
      <c r="D41" s="5">
        <f t="shared" ca="1" si="7"/>
        <v>37152569.329999998</v>
      </c>
      <c r="E41" s="5">
        <f t="shared" ca="1" si="8"/>
        <v>0</v>
      </c>
      <c r="F41" s="2" t="str" cm="1">
        <f t="array" aca="1" ref="F41" ca="1">IF(D41=0,"-",IF('Input-Accounts'!$E41&lt;&gt;0,'Input-Accounts'!$E41,INDEX('Input-Accounts'!$H41:$J41,,MATCH($F$6,'Input-Accounts'!$H$6:$J$6,0))))</f>
        <v>Peak&amp;Average</v>
      </c>
      <c r="G41" s="5">
        <f ca="1">IFERROR(INDEX(G$269:G$305,MATCH($F41,$B$269:$B$305,0))/INDEX($D$269:$D$305,MATCH($F41,$B$269:$B$305,0)),SUMIFS('Input-Ext Allocators'!D$8:D$63,'Input-Ext Allocators'!$B$8:$B$63,$F41))*$D41</f>
        <v>6880661.3274278436</v>
      </c>
      <c r="H41" s="5">
        <f ca="1">IFERROR(INDEX(H$269:H$305,MATCH($F41,$B$269:$B$305,0))/INDEX($D$269:$D$305,MATCH($F41,$B$269:$B$305,0)),SUMIFS('Input-Ext Allocators'!E$8:E$63,'Input-Ext Allocators'!$B$8:$B$63,$F41))*$D41</f>
        <v>4720432.6474857191</v>
      </c>
      <c r="I41" s="5">
        <f ca="1">IFERROR(INDEX(I$269:I$305,MATCH($F41,$B$269:$B$305,0))/INDEX($D$269:$D$305,MATCH($F41,$B$269:$B$305,0)),SUMIFS('Input-Ext Allocators'!F$8:F$63,'Input-Ext Allocators'!$B$8:$B$63,$F41))*$D41</f>
        <v>512941.90833042603</v>
      </c>
      <c r="J41" s="5">
        <f ca="1">IFERROR(INDEX(J$269:J$305,MATCH($F41,$B$269:$B$305,0))/INDEX($D$269:$D$305,MATCH($F41,$B$269:$B$305,0)),SUMIFS('Input-Ext Allocators'!G$8:G$63,'Input-Ext Allocators'!$B$8:$B$63,$F41))*$D41</f>
        <v>644843.60321459139</v>
      </c>
      <c r="K41" s="5">
        <f ca="1">IFERROR(INDEX(K$269:K$305,MATCH($F41,$B$269:$B$305,0))/INDEX($D$269:$D$305,MATCH($F41,$B$269:$B$305,0)),SUMIFS('Input-Ext Allocators'!H$8:H$63,'Input-Ext Allocators'!$B$8:$B$63,$F41))*$D41</f>
        <v>63717.064578536854</v>
      </c>
      <c r="L41" s="5">
        <f ca="1">IFERROR(INDEX(L$269:L$305,MATCH($F41,$B$269:$B$305,0))/INDEX($D$269:$D$305,MATCH($F41,$B$269:$B$305,0)),SUMIFS('Input-Ext Allocators'!I$8:I$63,'Input-Ext Allocators'!$B$8:$B$63,$F41))*$D41</f>
        <v>19703158.994524051</v>
      </c>
      <c r="M41" s="5">
        <f ca="1">IFERROR(INDEX(M$269:M$305,MATCH($F41,$B$269:$B$305,0))/INDEX($D$269:$D$305,MATCH($F41,$B$269:$B$305,0)),SUMIFS('Input-Ext Allocators'!J$8:J$63,'Input-Ext Allocators'!$B$8:$B$63,$F41))*$D41</f>
        <v>4626813.7844388355</v>
      </c>
      <c r="N41" s="5">
        <f ca="1">IFERROR(INDEX(N$269:N$305,MATCH($F41,$B$269:$B$305,0))/INDEX($D$269:$D$305,MATCH($F41,$B$269:$B$305,0)),SUMIFS('Input-Ext Allocators'!K$8:K$63,'Input-Ext Allocators'!$B$8:$B$63,$F41))*$D41</f>
        <v>0</v>
      </c>
      <c r="O41" s="5">
        <f ca="1">IFERROR(INDEX(O$269:O$305,MATCH($F41,$B$269:$B$305,0))/INDEX($D$269:$D$305,MATCH($F41,$B$269:$B$305,0)),SUMIFS('Input-Ext Allocators'!L$8:L$63,'Input-Ext Allocators'!$B$8:$B$63,$F41))*$D41</f>
        <v>0</v>
      </c>
      <c r="P41" s="5">
        <f ca="1">IFERROR(INDEX(P$269:P$305,MATCH($F41,$B$269:$B$305,0))/INDEX($D$269:$D$305,MATCH($F41,$B$269:$B$305,0)),SUMIFS('Input-Ext Allocators'!M$8:M$63,'Input-Ext Allocators'!$B$8:$B$63,$F41))*$D41</f>
        <v>0</v>
      </c>
      <c r="Q41" s="5">
        <f ca="1">IFERROR(INDEX(Q$269:Q$305,MATCH($F41,$B$269:$B$305,0))/INDEX($D$269:$D$305,MATCH($F41,$B$269:$B$305,0)),SUMIFS('Input-Ext Allocators'!N$8:N$63,'Input-Ext Allocators'!$B$8:$B$63,$F41))*$D41</f>
        <v>0</v>
      </c>
      <c r="R41" s="5">
        <f ca="1">IFERROR(INDEX(R$269:R$305,MATCH($F41,$B$269:$B$305,0))/INDEX($D$269:$D$305,MATCH($F41,$B$269:$B$305,0)),SUMIFS('Input-Ext Allocators'!O$8:O$63,'Input-Ext Allocators'!$B$8:$B$63,$F41))*$D41</f>
        <v>0</v>
      </c>
      <c r="S41" s="5">
        <f ca="1">IFERROR(INDEX(S$269:S$305,MATCH($F41,$B$269:$B$305,0))/INDEX($D$269:$D$305,MATCH($F41,$B$269:$B$305,0)),SUMIFS('Input-Ext Allocators'!P$8:P$63,'Input-Ext Allocators'!$B$8:$B$63,$F41))*$D41</f>
        <v>0</v>
      </c>
      <c r="T41" s="5">
        <f ca="1">IFERROR(INDEX(T$269:T$305,MATCH($F41,$B$269:$B$305,0))/INDEX($D$269:$D$305,MATCH($F41,$B$269:$B$305,0)),SUMIFS('Input-Ext Allocators'!Q$8:Q$63,'Input-Ext Allocators'!$B$8:$B$63,$F41))*$D41</f>
        <v>0</v>
      </c>
      <c r="U41" s="5">
        <f ca="1">IFERROR(INDEX(U$269:U$305,MATCH($F41,$B$269:$B$305,0))/INDEX($D$269:$D$305,MATCH($F41,$B$269:$B$305,0)),SUMIFS('Input-Ext Allocators'!R$8:R$63,'Input-Ext Allocators'!$B$8:$B$63,$F41))*$D41</f>
        <v>0</v>
      </c>
      <c r="V41" s="5">
        <f ca="1">IFERROR(INDEX(V$269:V$305,MATCH($F41,$B$269:$B$305,0))/INDEX($D$269:$D$305,MATCH($F41,$B$269:$B$305,0)),SUMIFS('Input-Ext Allocators'!S$8:S$63,'Input-Ext Allocators'!$B$8:$B$63,$F41))*$D41</f>
        <v>0</v>
      </c>
      <c r="W41" s="5">
        <f ca="1">IFERROR(INDEX(W$269:W$305,MATCH($F41,$B$269:$B$305,0))/INDEX($D$269:$D$305,MATCH($F41,$B$269:$B$305,0)),SUMIFS('Input-Ext Allocators'!T$8:T$63,'Input-Ext Allocators'!$B$8:$B$63,$F41))*$D41</f>
        <v>0</v>
      </c>
      <c r="X41" s="5">
        <f ca="1">IFERROR(INDEX(X$269:X$305,MATCH($F41,$B$269:$B$305,0))/INDEX($D$269:$D$305,MATCH($F41,$B$269:$B$305,0)),SUMIFS('Input-Ext Allocators'!U$8:U$63,'Input-Ext Allocators'!$B$8:$B$63,$F41))*$D41</f>
        <v>0</v>
      </c>
      <c r="Y41" s="5">
        <f ca="1">IFERROR(INDEX(Y$269:Y$305,MATCH($F41,$B$269:$B$305,0))/INDEX($D$269:$D$305,MATCH($F41,$B$269:$B$305,0)),SUMIFS('Input-Ext Allocators'!V$8:V$63,'Input-Ext Allocators'!$B$8:$B$63,$F41))*$D41</f>
        <v>0</v>
      </c>
      <c r="Z41" s="5">
        <f ca="1">IFERROR(INDEX(Z$269:Z$305,MATCH($F41,$B$269:$B$305,0))/INDEX($D$269:$D$305,MATCH($F41,$B$269:$B$305,0)),SUMIFS('Input-Ext Allocators'!W$8:W$63,'Input-Ext Allocators'!$B$8:$B$63,$F41))*$D41</f>
        <v>0</v>
      </c>
    </row>
    <row r="42" spans="1:26" outlineLevel="1">
      <c r="A42" s="13">
        <f>IF(ISBLANK('Input-Accounts'!A42),"",'Input-Accounts'!A42)</f>
        <v>33</v>
      </c>
      <c r="B42" s="17" t="str">
        <f>IF(ISBLANK('Input-Accounts'!B42),"",'Input-Accounts'!B42)</f>
        <v>M &amp; R Station Equipment - city gate</v>
      </c>
      <c r="C42" s="13">
        <f>IF(ISBLANK('Input-Accounts'!C42),"",'Input-Accounts'!C42)</f>
        <v>379</v>
      </c>
      <c r="D42" s="5">
        <f t="shared" ca="1" si="7"/>
        <v>4351552.2300000004</v>
      </c>
      <c r="E42" s="5">
        <f t="shared" ca="1" si="8"/>
        <v>0</v>
      </c>
      <c r="F42" s="2" t="str" cm="1">
        <f t="array" aca="1" ref="F42" ca="1">IF(D42=0,"-",IF('Input-Accounts'!$E42&lt;&gt;0,'Input-Accounts'!$E42,INDEX('Input-Accounts'!$H42:$J42,,MATCH($F$6,'Input-Accounts'!$H$6:$J$6,0))))</f>
        <v>Peak&amp;Average</v>
      </c>
      <c r="G42" s="5">
        <f ca="1">IFERROR(INDEX(G$269:G$305,MATCH($F42,$B$269:$B$305,0))/INDEX($D$269:$D$305,MATCH($F42,$B$269:$B$305,0)),SUMIFS('Input-Ext Allocators'!D$8:D$63,'Input-Ext Allocators'!$B$8:$B$63,$F42))*$D42</f>
        <v>805908.11572932464</v>
      </c>
      <c r="H42" s="5">
        <f ca="1">IFERROR(INDEX(H$269:H$305,MATCH($F42,$B$269:$B$305,0))/INDEX($D$269:$D$305,MATCH($F42,$B$269:$B$305,0)),SUMIFS('Input-Ext Allocators'!E$8:E$63,'Input-Ext Allocators'!$B$8:$B$63,$F42))*$D42</f>
        <v>552887.98551933921</v>
      </c>
      <c r="I42" s="5">
        <f ca="1">IFERROR(INDEX(I$269:I$305,MATCH($F42,$B$269:$B$305,0))/INDEX($D$269:$D$305,MATCH($F42,$B$269:$B$305,0)),SUMIFS('Input-Ext Allocators'!F$8:F$63,'Input-Ext Allocators'!$B$8:$B$63,$F42))*$D42</f>
        <v>60079.115531138996</v>
      </c>
      <c r="J42" s="5">
        <f ca="1">IFERROR(INDEX(J$269:J$305,MATCH($F42,$B$269:$B$305,0))/INDEX($D$269:$D$305,MATCH($F42,$B$269:$B$305,0)),SUMIFS('Input-Ext Allocators'!G$8:G$63,'Input-Ext Allocators'!$B$8:$B$63,$F42))*$D42</f>
        <v>75528.305852694859</v>
      </c>
      <c r="K42" s="5">
        <f ca="1">IFERROR(INDEX(K$269:K$305,MATCH($F42,$B$269:$B$305,0))/INDEX($D$269:$D$305,MATCH($F42,$B$269:$B$305,0)),SUMIFS('Input-Ext Allocators'!H$8:H$63,'Input-Ext Allocators'!$B$8:$B$63,$F42))*$D42</f>
        <v>7462.9598828821054</v>
      </c>
      <c r="L42" s="5">
        <f ca="1">IFERROR(INDEX(L$269:L$305,MATCH($F42,$B$269:$B$305,0))/INDEX($D$269:$D$305,MATCH($F42,$B$269:$B$305,0)),SUMIFS('Input-Ext Allocators'!I$8:I$63,'Input-Ext Allocators'!$B$8:$B$63,$F42))*$D42</f>
        <v>2307763.0163099598</v>
      </c>
      <c r="M42" s="5">
        <f ca="1">IFERROR(INDEX(M$269:M$305,MATCH($F42,$B$269:$B$305,0))/INDEX($D$269:$D$305,MATCH($F42,$B$269:$B$305,0)),SUMIFS('Input-Ext Allocators'!J$8:J$63,'Input-Ext Allocators'!$B$8:$B$63,$F42))*$D42</f>
        <v>541922.73117466131</v>
      </c>
      <c r="N42" s="5">
        <f ca="1">IFERROR(INDEX(N$269:N$305,MATCH($F42,$B$269:$B$305,0))/INDEX($D$269:$D$305,MATCH($F42,$B$269:$B$305,0)),SUMIFS('Input-Ext Allocators'!K$8:K$63,'Input-Ext Allocators'!$B$8:$B$63,$F42))*$D42</f>
        <v>0</v>
      </c>
      <c r="O42" s="5">
        <f ca="1">IFERROR(INDEX(O$269:O$305,MATCH($F42,$B$269:$B$305,0))/INDEX($D$269:$D$305,MATCH($F42,$B$269:$B$305,0)),SUMIFS('Input-Ext Allocators'!L$8:L$63,'Input-Ext Allocators'!$B$8:$B$63,$F42))*$D42</f>
        <v>0</v>
      </c>
      <c r="P42" s="5">
        <f ca="1">IFERROR(INDEX(P$269:P$305,MATCH($F42,$B$269:$B$305,0))/INDEX($D$269:$D$305,MATCH($F42,$B$269:$B$305,0)),SUMIFS('Input-Ext Allocators'!M$8:M$63,'Input-Ext Allocators'!$B$8:$B$63,$F42))*$D42</f>
        <v>0</v>
      </c>
      <c r="Q42" s="5">
        <f ca="1">IFERROR(INDEX(Q$269:Q$305,MATCH($F42,$B$269:$B$305,0))/INDEX($D$269:$D$305,MATCH($F42,$B$269:$B$305,0)),SUMIFS('Input-Ext Allocators'!N$8:N$63,'Input-Ext Allocators'!$B$8:$B$63,$F42))*$D42</f>
        <v>0</v>
      </c>
      <c r="R42" s="5">
        <f ca="1">IFERROR(INDEX(R$269:R$305,MATCH($F42,$B$269:$B$305,0))/INDEX($D$269:$D$305,MATCH($F42,$B$269:$B$305,0)),SUMIFS('Input-Ext Allocators'!O$8:O$63,'Input-Ext Allocators'!$B$8:$B$63,$F42))*$D42</f>
        <v>0</v>
      </c>
      <c r="S42" s="5">
        <f ca="1">IFERROR(INDEX(S$269:S$305,MATCH($F42,$B$269:$B$305,0))/INDEX($D$269:$D$305,MATCH($F42,$B$269:$B$305,0)),SUMIFS('Input-Ext Allocators'!P$8:P$63,'Input-Ext Allocators'!$B$8:$B$63,$F42))*$D42</f>
        <v>0</v>
      </c>
      <c r="T42" s="5">
        <f ca="1">IFERROR(INDEX(T$269:T$305,MATCH($F42,$B$269:$B$305,0))/INDEX($D$269:$D$305,MATCH($F42,$B$269:$B$305,0)),SUMIFS('Input-Ext Allocators'!Q$8:Q$63,'Input-Ext Allocators'!$B$8:$B$63,$F42))*$D42</f>
        <v>0</v>
      </c>
      <c r="U42" s="5">
        <f ca="1">IFERROR(INDEX(U$269:U$305,MATCH($F42,$B$269:$B$305,0))/INDEX($D$269:$D$305,MATCH($F42,$B$269:$B$305,0)),SUMIFS('Input-Ext Allocators'!R$8:R$63,'Input-Ext Allocators'!$B$8:$B$63,$F42))*$D42</f>
        <v>0</v>
      </c>
      <c r="V42" s="5">
        <f ca="1">IFERROR(INDEX(V$269:V$305,MATCH($F42,$B$269:$B$305,0))/INDEX($D$269:$D$305,MATCH($F42,$B$269:$B$305,0)),SUMIFS('Input-Ext Allocators'!S$8:S$63,'Input-Ext Allocators'!$B$8:$B$63,$F42))*$D42</f>
        <v>0</v>
      </c>
      <c r="W42" s="5">
        <f ca="1">IFERROR(INDEX(W$269:W$305,MATCH($F42,$B$269:$B$305,0))/INDEX($D$269:$D$305,MATCH($F42,$B$269:$B$305,0)),SUMIFS('Input-Ext Allocators'!T$8:T$63,'Input-Ext Allocators'!$B$8:$B$63,$F42))*$D42</f>
        <v>0</v>
      </c>
      <c r="X42" s="5">
        <f ca="1">IFERROR(INDEX(X$269:X$305,MATCH($F42,$B$269:$B$305,0))/INDEX($D$269:$D$305,MATCH($F42,$B$269:$B$305,0)),SUMIFS('Input-Ext Allocators'!U$8:U$63,'Input-Ext Allocators'!$B$8:$B$63,$F42))*$D42</f>
        <v>0</v>
      </c>
      <c r="Y42" s="5">
        <f ca="1">IFERROR(INDEX(Y$269:Y$305,MATCH($F42,$B$269:$B$305,0))/INDEX($D$269:$D$305,MATCH($F42,$B$269:$B$305,0)),SUMIFS('Input-Ext Allocators'!V$8:V$63,'Input-Ext Allocators'!$B$8:$B$63,$F42))*$D42</f>
        <v>0</v>
      </c>
      <c r="Z42" s="5">
        <f ca="1">IFERROR(INDEX(Z$269:Z$305,MATCH($F42,$B$269:$B$305,0))/INDEX($D$269:$D$305,MATCH($F42,$B$269:$B$305,0)),SUMIFS('Input-Ext Allocators'!W$8:W$63,'Input-Ext Allocators'!$B$8:$B$63,$F42))*$D42</f>
        <v>0</v>
      </c>
    </row>
    <row r="43" spans="1:26" outlineLevel="1">
      <c r="A43" s="13">
        <f>IF(ISBLANK('Input-Accounts'!A43),"",'Input-Accounts'!A43)</f>
        <v>34</v>
      </c>
      <c r="B43" s="17" t="str">
        <f>IF(ISBLANK('Input-Accounts'!B43),"",'Input-Accounts'!B43)</f>
        <v>Services</v>
      </c>
      <c r="C43" s="13">
        <f>IF(ISBLANK('Input-Accounts'!C43),"",'Input-Accounts'!C43)</f>
        <v>380</v>
      </c>
      <c r="D43" s="5">
        <f t="shared" ca="1" si="7"/>
        <v>0</v>
      </c>
      <c r="E43" s="5">
        <f t="shared" ca="1" si="8"/>
        <v>0</v>
      </c>
      <c r="F43" s="2" t="str" cm="1">
        <f t="array" aca="1" ref="F43" ca="1">IF(D43=0,"-",IF('Input-Accounts'!$E43&lt;&gt;0,'Input-Accounts'!$E43,INDEX('Input-Accounts'!$H43:$J43,,MATCH($F$6,'Input-Accounts'!$H$6:$J$6,0))))</f>
        <v>-</v>
      </c>
      <c r="G43" s="5">
        <f ca="1">IFERROR(INDEX(G$269:G$305,MATCH($F43,$B$269:$B$305,0))/INDEX($D$269:$D$305,MATCH($F43,$B$269:$B$305,0)),SUMIFS('Input-Ext Allocators'!D$8:D$63,'Input-Ext Allocators'!$B$8:$B$63,$F43))*$D43</f>
        <v>0</v>
      </c>
      <c r="H43" s="5">
        <f ca="1">IFERROR(INDEX(H$269:H$305,MATCH($F43,$B$269:$B$305,0))/INDEX($D$269:$D$305,MATCH($F43,$B$269:$B$305,0)),SUMIFS('Input-Ext Allocators'!E$8:E$63,'Input-Ext Allocators'!$B$8:$B$63,$F43))*$D43</f>
        <v>0</v>
      </c>
      <c r="I43" s="5">
        <f ca="1">IFERROR(INDEX(I$269:I$305,MATCH($F43,$B$269:$B$305,0))/INDEX($D$269:$D$305,MATCH($F43,$B$269:$B$305,0)),SUMIFS('Input-Ext Allocators'!F$8:F$63,'Input-Ext Allocators'!$B$8:$B$63,$F43))*$D43</f>
        <v>0</v>
      </c>
      <c r="J43" s="5">
        <f ca="1">IFERROR(INDEX(J$269:J$305,MATCH($F43,$B$269:$B$305,0))/INDEX($D$269:$D$305,MATCH($F43,$B$269:$B$305,0)),SUMIFS('Input-Ext Allocators'!G$8:G$63,'Input-Ext Allocators'!$B$8:$B$63,$F43))*$D43</f>
        <v>0</v>
      </c>
      <c r="K43" s="5">
        <f ca="1">IFERROR(INDEX(K$269:K$305,MATCH($F43,$B$269:$B$305,0))/INDEX($D$269:$D$305,MATCH($F43,$B$269:$B$305,0)),SUMIFS('Input-Ext Allocators'!H$8:H$63,'Input-Ext Allocators'!$B$8:$B$63,$F43))*$D43</f>
        <v>0</v>
      </c>
      <c r="L43" s="5">
        <f ca="1">IFERROR(INDEX(L$269:L$305,MATCH($F43,$B$269:$B$305,0))/INDEX($D$269:$D$305,MATCH($F43,$B$269:$B$305,0)),SUMIFS('Input-Ext Allocators'!I$8:I$63,'Input-Ext Allocators'!$B$8:$B$63,$F43))*$D43</f>
        <v>0</v>
      </c>
      <c r="M43" s="5">
        <f ca="1">IFERROR(INDEX(M$269:M$305,MATCH($F43,$B$269:$B$305,0))/INDEX($D$269:$D$305,MATCH($F43,$B$269:$B$305,0)),SUMIFS('Input-Ext Allocators'!J$8:J$63,'Input-Ext Allocators'!$B$8:$B$63,$F43))*$D43</f>
        <v>0</v>
      </c>
      <c r="N43" s="5">
        <f ca="1">IFERROR(INDEX(N$269:N$305,MATCH($F43,$B$269:$B$305,0))/INDEX($D$269:$D$305,MATCH($F43,$B$269:$B$305,0)),SUMIFS('Input-Ext Allocators'!K$8:K$63,'Input-Ext Allocators'!$B$8:$B$63,$F43))*$D43</f>
        <v>0</v>
      </c>
      <c r="O43" s="5">
        <f ca="1">IFERROR(INDEX(O$269:O$305,MATCH($F43,$B$269:$B$305,0))/INDEX($D$269:$D$305,MATCH($F43,$B$269:$B$305,0)),SUMIFS('Input-Ext Allocators'!L$8:L$63,'Input-Ext Allocators'!$B$8:$B$63,$F43))*$D43</f>
        <v>0</v>
      </c>
      <c r="P43" s="5">
        <f ca="1">IFERROR(INDEX(P$269:P$305,MATCH($F43,$B$269:$B$305,0))/INDEX($D$269:$D$305,MATCH($F43,$B$269:$B$305,0)),SUMIFS('Input-Ext Allocators'!M$8:M$63,'Input-Ext Allocators'!$B$8:$B$63,$F43))*$D43</f>
        <v>0</v>
      </c>
      <c r="Q43" s="5">
        <f ca="1">IFERROR(INDEX(Q$269:Q$305,MATCH($F43,$B$269:$B$305,0))/INDEX($D$269:$D$305,MATCH($F43,$B$269:$B$305,0)),SUMIFS('Input-Ext Allocators'!N$8:N$63,'Input-Ext Allocators'!$B$8:$B$63,$F43))*$D43</f>
        <v>0</v>
      </c>
      <c r="R43" s="5">
        <f ca="1">IFERROR(INDEX(R$269:R$305,MATCH($F43,$B$269:$B$305,0))/INDEX($D$269:$D$305,MATCH($F43,$B$269:$B$305,0)),SUMIFS('Input-Ext Allocators'!O$8:O$63,'Input-Ext Allocators'!$B$8:$B$63,$F43))*$D43</f>
        <v>0</v>
      </c>
      <c r="S43" s="5">
        <f ca="1">IFERROR(INDEX(S$269:S$305,MATCH($F43,$B$269:$B$305,0))/INDEX($D$269:$D$305,MATCH($F43,$B$269:$B$305,0)),SUMIFS('Input-Ext Allocators'!P$8:P$63,'Input-Ext Allocators'!$B$8:$B$63,$F43))*$D43</f>
        <v>0</v>
      </c>
      <c r="T43" s="5">
        <f ca="1">IFERROR(INDEX(T$269:T$305,MATCH($F43,$B$269:$B$305,0))/INDEX($D$269:$D$305,MATCH($F43,$B$269:$B$305,0)),SUMIFS('Input-Ext Allocators'!Q$8:Q$63,'Input-Ext Allocators'!$B$8:$B$63,$F43))*$D43</f>
        <v>0</v>
      </c>
      <c r="U43" s="5">
        <f ca="1">IFERROR(INDEX(U$269:U$305,MATCH($F43,$B$269:$B$305,0))/INDEX($D$269:$D$305,MATCH($F43,$B$269:$B$305,0)),SUMIFS('Input-Ext Allocators'!R$8:R$63,'Input-Ext Allocators'!$B$8:$B$63,$F43))*$D43</f>
        <v>0</v>
      </c>
      <c r="V43" s="5">
        <f ca="1">IFERROR(INDEX(V$269:V$305,MATCH($F43,$B$269:$B$305,0))/INDEX($D$269:$D$305,MATCH($F43,$B$269:$B$305,0)),SUMIFS('Input-Ext Allocators'!S$8:S$63,'Input-Ext Allocators'!$B$8:$B$63,$F43))*$D43</f>
        <v>0</v>
      </c>
      <c r="W43" s="5">
        <f ca="1">IFERROR(INDEX(W$269:W$305,MATCH($F43,$B$269:$B$305,0))/INDEX($D$269:$D$305,MATCH($F43,$B$269:$B$305,0)),SUMIFS('Input-Ext Allocators'!T$8:T$63,'Input-Ext Allocators'!$B$8:$B$63,$F43))*$D43</f>
        <v>0</v>
      </c>
      <c r="X43" s="5">
        <f ca="1">IFERROR(INDEX(X$269:X$305,MATCH($F43,$B$269:$B$305,0))/INDEX($D$269:$D$305,MATCH($F43,$B$269:$B$305,0)),SUMIFS('Input-Ext Allocators'!U$8:U$63,'Input-Ext Allocators'!$B$8:$B$63,$F43))*$D43</f>
        <v>0</v>
      </c>
      <c r="Y43" s="5">
        <f ca="1">IFERROR(INDEX(Y$269:Y$305,MATCH($F43,$B$269:$B$305,0))/INDEX($D$269:$D$305,MATCH($F43,$B$269:$B$305,0)),SUMIFS('Input-Ext Allocators'!V$8:V$63,'Input-Ext Allocators'!$B$8:$B$63,$F43))*$D43</f>
        <v>0</v>
      </c>
      <c r="Z43" s="5">
        <f ca="1">IFERROR(INDEX(Z$269:Z$305,MATCH($F43,$B$269:$B$305,0))/INDEX($D$269:$D$305,MATCH($F43,$B$269:$B$305,0)),SUMIFS('Input-Ext Allocators'!W$8:W$63,'Input-Ext Allocators'!$B$8:$B$63,$F43))*$D43</f>
        <v>0</v>
      </c>
    </row>
    <row r="44" spans="1:26" outlineLevel="1">
      <c r="A44" s="13">
        <f>IF(ISBLANK('Input-Accounts'!A44),"",'Input-Accounts'!A44)</f>
        <v>35</v>
      </c>
      <c r="B44" s="17" t="str">
        <f>IF(ISBLANK('Input-Accounts'!B44),"",'Input-Accounts'!B44)</f>
        <v>Services - Direct</v>
      </c>
      <c r="C44" s="13">
        <f>IF(ISBLANK('Input-Accounts'!C44),"",'Input-Accounts'!C44)</f>
        <v>380.1</v>
      </c>
      <c r="D44" s="5">
        <f t="shared" ca="1" si="7"/>
        <v>0</v>
      </c>
      <c r="E44" s="5">
        <f t="shared" ca="1" si="8"/>
        <v>0</v>
      </c>
      <c r="F44" s="2" t="str" cm="1">
        <f t="array" aca="1" ref="F44" ca="1">IF(D44=0,"-",IF('Input-Accounts'!$E44&lt;&gt;0,'Input-Accounts'!$E44,INDEX('Input-Accounts'!$H44:$J44,,MATCH($F$6,'Input-Accounts'!$H$6:$J$6,0))))</f>
        <v>-</v>
      </c>
      <c r="G44" s="5">
        <f ca="1">IFERROR(INDEX(G$269:G$305,MATCH($F44,$B$269:$B$305,0))/INDEX($D$269:$D$305,MATCH($F44,$B$269:$B$305,0)),SUMIFS('Input-Ext Allocators'!D$8:D$63,'Input-Ext Allocators'!$B$8:$B$63,$F44))*$D44</f>
        <v>0</v>
      </c>
      <c r="H44" s="5">
        <f ca="1">IFERROR(INDEX(H$269:H$305,MATCH($F44,$B$269:$B$305,0))/INDEX($D$269:$D$305,MATCH($F44,$B$269:$B$305,0)),SUMIFS('Input-Ext Allocators'!E$8:E$63,'Input-Ext Allocators'!$B$8:$B$63,$F44))*$D44</f>
        <v>0</v>
      </c>
      <c r="I44" s="5">
        <f ca="1">IFERROR(INDEX(I$269:I$305,MATCH($F44,$B$269:$B$305,0))/INDEX($D$269:$D$305,MATCH($F44,$B$269:$B$305,0)),SUMIFS('Input-Ext Allocators'!F$8:F$63,'Input-Ext Allocators'!$B$8:$B$63,$F44))*$D44</f>
        <v>0</v>
      </c>
      <c r="J44" s="5">
        <f ca="1">IFERROR(INDEX(J$269:J$305,MATCH($F44,$B$269:$B$305,0))/INDEX($D$269:$D$305,MATCH($F44,$B$269:$B$305,0)),SUMIFS('Input-Ext Allocators'!G$8:G$63,'Input-Ext Allocators'!$B$8:$B$63,$F44))*$D44</f>
        <v>0</v>
      </c>
      <c r="K44" s="5">
        <f ca="1">IFERROR(INDEX(K$269:K$305,MATCH($F44,$B$269:$B$305,0))/INDEX($D$269:$D$305,MATCH($F44,$B$269:$B$305,0)),SUMIFS('Input-Ext Allocators'!H$8:H$63,'Input-Ext Allocators'!$B$8:$B$63,$F44))*$D44</f>
        <v>0</v>
      </c>
      <c r="L44" s="5">
        <f ca="1">IFERROR(INDEX(L$269:L$305,MATCH($F44,$B$269:$B$305,0))/INDEX($D$269:$D$305,MATCH($F44,$B$269:$B$305,0)),SUMIFS('Input-Ext Allocators'!I$8:I$63,'Input-Ext Allocators'!$B$8:$B$63,$F44))*$D44</f>
        <v>0</v>
      </c>
      <c r="M44" s="5">
        <f ca="1">IFERROR(INDEX(M$269:M$305,MATCH($F44,$B$269:$B$305,0))/INDEX($D$269:$D$305,MATCH($F44,$B$269:$B$305,0)),SUMIFS('Input-Ext Allocators'!J$8:J$63,'Input-Ext Allocators'!$B$8:$B$63,$F44))*$D44</f>
        <v>0</v>
      </c>
      <c r="N44" s="5">
        <f ca="1">IFERROR(INDEX(N$269:N$305,MATCH($F44,$B$269:$B$305,0))/INDEX($D$269:$D$305,MATCH($F44,$B$269:$B$305,0)),SUMIFS('Input-Ext Allocators'!K$8:K$63,'Input-Ext Allocators'!$B$8:$B$63,$F44))*$D44</f>
        <v>0</v>
      </c>
      <c r="O44" s="5">
        <f ca="1">IFERROR(INDEX(O$269:O$305,MATCH($F44,$B$269:$B$305,0))/INDEX($D$269:$D$305,MATCH($F44,$B$269:$B$305,0)),SUMIFS('Input-Ext Allocators'!L$8:L$63,'Input-Ext Allocators'!$B$8:$B$63,$F44))*$D44</f>
        <v>0</v>
      </c>
      <c r="P44" s="5">
        <f ca="1">IFERROR(INDEX(P$269:P$305,MATCH($F44,$B$269:$B$305,0))/INDEX($D$269:$D$305,MATCH($F44,$B$269:$B$305,0)),SUMIFS('Input-Ext Allocators'!M$8:M$63,'Input-Ext Allocators'!$B$8:$B$63,$F44))*$D44</f>
        <v>0</v>
      </c>
      <c r="Q44" s="5">
        <f ca="1">IFERROR(INDEX(Q$269:Q$305,MATCH($F44,$B$269:$B$305,0))/INDEX($D$269:$D$305,MATCH($F44,$B$269:$B$305,0)),SUMIFS('Input-Ext Allocators'!N$8:N$63,'Input-Ext Allocators'!$B$8:$B$63,$F44))*$D44</f>
        <v>0</v>
      </c>
      <c r="R44" s="5">
        <f ca="1">IFERROR(INDEX(R$269:R$305,MATCH($F44,$B$269:$B$305,0))/INDEX($D$269:$D$305,MATCH($F44,$B$269:$B$305,0)),SUMIFS('Input-Ext Allocators'!O$8:O$63,'Input-Ext Allocators'!$B$8:$B$63,$F44))*$D44</f>
        <v>0</v>
      </c>
      <c r="S44" s="5">
        <f ca="1">IFERROR(INDEX(S$269:S$305,MATCH($F44,$B$269:$B$305,0))/INDEX($D$269:$D$305,MATCH($F44,$B$269:$B$305,0)),SUMIFS('Input-Ext Allocators'!P$8:P$63,'Input-Ext Allocators'!$B$8:$B$63,$F44))*$D44</f>
        <v>0</v>
      </c>
      <c r="T44" s="5">
        <f ca="1">IFERROR(INDEX(T$269:T$305,MATCH($F44,$B$269:$B$305,0))/INDEX($D$269:$D$305,MATCH($F44,$B$269:$B$305,0)),SUMIFS('Input-Ext Allocators'!Q$8:Q$63,'Input-Ext Allocators'!$B$8:$B$63,$F44))*$D44</f>
        <v>0</v>
      </c>
      <c r="U44" s="5">
        <f ca="1">IFERROR(INDEX(U$269:U$305,MATCH($F44,$B$269:$B$305,0))/INDEX($D$269:$D$305,MATCH($F44,$B$269:$B$305,0)),SUMIFS('Input-Ext Allocators'!R$8:R$63,'Input-Ext Allocators'!$B$8:$B$63,$F44))*$D44</f>
        <v>0</v>
      </c>
      <c r="V44" s="5">
        <f ca="1">IFERROR(INDEX(V$269:V$305,MATCH($F44,$B$269:$B$305,0))/INDEX($D$269:$D$305,MATCH($F44,$B$269:$B$305,0)),SUMIFS('Input-Ext Allocators'!S$8:S$63,'Input-Ext Allocators'!$B$8:$B$63,$F44))*$D44</f>
        <v>0</v>
      </c>
      <c r="W44" s="5">
        <f ca="1">IFERROR(INDEX(W$269:W$305,MATCH($F44,$B$269:$B$305,0))/INDEX($D$269:$D$305,MATCH($F44,$B$269:$B$305,0)),SUMIFS('Input-Ext Allocators'!T$8:T$63,'Input-Ext Allocators'!$B$8:$B$63,$F44))*$D44</f>
        <v>0</v>
      </c>
      <c r="X44" s="5">
        <f ca="1">IFERROR(INDEX(X$269:X$305,MATCH($F44,$B$269:$B$305,0))/INDEX($D$269:$D$305,MATCH($F44,$B$269:$B$305,0)),SUMIFS('Input-Ext Allocators'!U$8:U$63,'Input-Ext Allocators'!$B$8:$B$63,$F44))*$D44</f>
        <v>0</v>
      </c>
      <c r="Y44" s="5">
        <f ca="1">IFERROR(INDEX(Y$269:Y$305,MATCH($F44,$B$269:$B$305,0))/INDEX($D$269:$D$305,MATCH($F44,$B$269:$B$305,0)),SUMIFS('Input-Ext Allocators'!V$8:V$63,'Input-Ext Allocators'!$B$8:$B$63,$F44))*$D44</f>
        <v>0</v>
      </c>
      <c r="Z44" s="5">
        <f ca="1">IFERROR(INDEX(Z$269:Z$305,MATCH($F44,$B$269:$B$305,0))/INDEX($D$269:$D$305,MATCH($F44,$B$269:$B$305,0)),SUMIFS('Input-Ext Allocators'!W$8:W$63,'Input-Ext Allocators'!$B$8:$B$63,$F44))*$D44</f>
        <v>0</v>
      </c>
    </row>
    <row r="45" spans="1:26" outlineLevel="1">
      <c r="A45" s="13">
        <f>IF(ISBLANK('Input-Accounts'!A45),"",'Input-Accounts'!A45)</f>
        <v>36</v>
      </c>
      <c r="B45" s="17" t="str">
        <f>IF(ISBLANK('Input-Accounts'!B45),"",'Input-Accounts'!B45)</f>
        <v>Meters</v>
      </c>
      <c r="C45" s="13">
        <f>IF(ISBLANK('Input-Accounts'!C45),"",'Input-Accounts'!C45)</f>
        <v>381</v>
      </c>
      <c r="D45" s="5">
        <f t="shared" ca="1" si="7"/>
        <v>0</v>
      </c>
      <c r="E45" s="5">
        <f t="shared" ca="1" si="8"/>
        <v>0</v>
      </c>
      <c r="F45" s="2" t="str" cm="1">
        <f t="array" aca="1" ref="F45" ca="1">IF(D45=0,"-",IF('Input-Accounts'!$E45&lt;&gt;0,'Input-Accounts'!$E45,INDEX('Input-Accounts'!$H45:$J45,,MATCH($F$6,'Input-Accounts'!$H$6:$J$6,0))))</f>
        <v>-</v>
      </c>
      <c r="G45" s="5">
        <f ca="1">IFERROR(INDEX(G$269:G$305,MATCH($F45,$B$269:$B$305,0))/INDEX($D$269:$D$305,MATCH($F45,$B$269:$B$305,0)),SUMIFS('Input-Ext Allocators'!D$8:D$63,'Input-Ext Allocators'!$B$8:$B$63,$F45))*$D45</f>
        <v>0</v>
      </c>
      <c r="H45" s="5">
        <f ca="1">IFERROR(INDEX(H$269:H$305,MATCH($F45,$B$269:$B$305,0))/INDEX($D$269:$D$305,MATCH($F45,$B$269:$B$305,0)),SUMIFS('Input-Ext Allocators'!E$8:E$63,'Input-Ext Allocators'!$B$8:$B$63,$F45))*$D45</f>
        <v>0</v>
      </c>
      <c r="I45" s="5">
        <f ca="1">IFERROR(INDEX(I$269:I$305,MATCH($F45,$B$269:$B$305,0))/INDEX($D$269:$D$305,MATCH($F45,$B$269:$B$305,0)),SUMIFS('Input-Ext Allocators'!F$8:F$63,'Input-Ext Allocators'!$B$8:$B$63,$F45))*$D45</f>
        <v>0</v>
      </c>
      <c r="J45" s="5">
        <f ca="1">IFERROR(INDEX(J$269:J$305,MATCH($F45,$B$269:$B$305,0))/INDEX($D$269:$D$305,MATCH($F45,$B$269:$B$305,0)),SUMIFS('Input-Ext Allocators'!G$8:G$63,'Input-Ext Allocators'!$B$8:$B$63,$F45))*$D45</f>
        <v>0</v>
      </c>
      <c r="K45" s="5">
        <f ca="1">IFERROR(INDEX(K$269:K$305,MATCH($F45,$B$269:$B$305,0))/INDEX($D$269:$D$305,MATCH($F45,$B$269:$B$305,0)),SUMIFS('Input-Ext Allocators'!H$8:H$63,'Input-Ext Allocators'!$B$8:$B$63,$F45))*$D45</f>
        <v>0</v>
      </c>
      <c r="L45" s="5">
        <f ca="1">IFERROR(INDEX(L$269:L$305,MATCH($F45,$B$269:$B$305,0))/INDEX($D$269:$D$305,MATCH($F45,$B$269:$B$305,0)),SUMIFS('Input-Ext Allocators'!I$8:I$63,'Input-Ext Allocators'!$B$8:$B$63,$F45))*$D45</f>
        <v>0</v>
      </c>
      <c r="M45" s="5">
        <f ca="1">IFERROR(INDEX(M$269:M$305,MATCH($F45,$B$269:$B$305,0))/INDEX($D$269:$D$305,MATCH($F45,$B$269:$B$305,0)),SUMIFS('Input-Ext Allocators'!J$8:J$63,'Input-Ext Allocators'!$B$8:$B$63,$F45))*$D45</f>
        <v>0</v>
      </c>
      <c r="N45" s="5">
        <f ca="1">IFERROR(INDEX(N$269:N$305,MATCH($F45,$B$269:$B$305,0))/INDEX($D$269:$D$305,MATCH($F45,$B$269:$B$305,0)),SUMIFS('Input-Ext Allocators'!K$8:K$63,'Input-Ext Allocators'!$B$8:$B$63,$F45))*$D45</f>
        <v>0</v>
      </c>
      <c r="O45" s="5">
        <f ca="1">IFERROR(INDEX(O$269:O$305,MATCH($F45,$B$269:$B$305,0))/INDEX($D$269:$D$305,MATCH($F45,$B$269:$B$305,0)),SUMIFS('Input-Ext Allocators'!L$8:L$63,'Input-Ext Allocators'!$B$8:$B$63,$F45))*$D45</f>
        <v>0</v>
      </c>
      <c r="P45" s="5">
        <f ca="1">IFERROR(INDEX(P$269:P$305,MATCH($F45,$B$269:$B$305,0))/INDEX($D$269:$D$305,MATCH($F45,$B$269:$B$305,0)),SUMIFS('Input-Ext Allocators'!M$8:M$63,'Input-Ext Allocators'!$B$8:$B$63,$F45))*$D45</f>
        <v>0</v>
      </c>
      <c r="Q45" s="5">
        <f ca="1">IFERROR(INDEX(Q$269:Q$305,MATCH($F45,$B$269:$B$305,0))/INDEX($D$269:$D$305,MATCH($F45,$B$269:$B$305,0)),SUMIFS('Input-Ext Allocators'!N$8:N$63,'Input-Ext Allocators'!$B$8:$B$63,$F45))*$D45</f>
        <v>0</v>
      </c>
      <c r="R45" s="5">
        <f ca="1">IFERROR(INDEX(R$269:R$305,MATCH($F45,$B$269:$B$305,0))/INDEX($D$269:$D$305,MATCH($F45,$B$269:$B$305,0)),SUMIFS('Input-Ext Allocators'!O$8:O$63,'Input-Ext Allocators'!$B$8:$B$63,$F45))*$D45</f>
        <v>0</v>
      </c>
      <c r="S45" s="5">
        <f ca="1">IFERROR(INDEX(S$269:S$305,MATCH($F45,$B$269:$B$305,0))/INDEX($D$269:$D$305,MATCH($F45,$B$269:$B$305,0)),SUMIFS('Input-Ext Allocators'!P$8:P$63,'Input-Ext Allocators'!$B$8:$B$63,$F45))*$D45</f>
        <v>0</v>
      </c>
      <c r="T45" s="5">
        <f ca="1">IFERROR(INDEX(T$269:T$305,MATCH($F45,$B$269:$B$305,0))/INDEX($D$269:$D$305,MATCH($F45,$B$269:$B$305,0)),SUMIFS('Input-Ext Allocators'!Q$8:Q$63,'Input-Ext Allocators'!$B$8:$B$63,$F45))*$D45</f>
        <v>0</v>
      </c>
      <c r="U45" s="5">
        <f ca="1">IFERROR(INDEX(U$269:U$305,MATCH($F45,$B$269:$B$305,0))/INDEX($D$269:$D$305,MATCH($F45,$B$269:$B$305,0)),SUMIFS('Input-Ext Allocators'!R$8:R$63,'Input-Ext Allocators'!$B$8:$B$63,$F45))*$D45</f>
        <v>0</v>
      </c>
      <c r="V45" s="5">
        <f ca="1">IFERROR(INDEX(V$269:V$305,MATCH($F45,$B$269:$B$305,0))/INDEX($D$269:$D$305,MATCH($F45,$B$269:$B$305,0)),SUMIFS('Input-Ext Allocators'!S$8:S$63,'Input-Ext Allocators'!$B$8:$B$63,$F45))*$D45</f>
        <v>0</v>
      </c>
      <c r="W45" s="5">
        <f ca="1">IFERROR(INDEX(W$269:W$305,MATCH($F45,$B$269:$B$305,0))/INDEX($D$269:$D$305,MATCH($F45,$B$269:$B$305,0)),SUMIFS('Input-Ext Allocators'!T$8:T$63,'Input-Ext Allocators'!$B$8:$B$63,$F45))*$D45</f>
        <v>0</v>
      </c>
      <c r="X45" s="5">
        <f ca="1">IFERROR(INDEX(X$269:X$305,MATCH($F45,$B$269:$B$305,0))/INDEX($D$269:$D$305,MATCH($F45,$B$269:$B$305,0)),SUMIFS('Input-Ext Allocators'!U$8:U$63,'Input-Ext Allocators'!$B$8:$B$63,$F45))*$D45</f>
        <v>0</v>
      </c>
      <c r="Y45" s="5">
        <f ca="1">IFERROR(INDEX(Y$269:Y$305,MATCH($F45,$B$269:$B$305,0))/INDEX($D$269:$D$305,MATCH($F45,$B$269:$B$305,0)),SUMIFS('Input-Ext Allocators'!V$8:V$63,'Input-Ext Allocators'!$B$8:$B$63,$F45))*$D45</f>
        <v>0</v>
      </c>
      <c r="Z45" s="5">
        <f ca="1">IFERROR(INDEX(Z$269:Z$305,MATCH($F45,$B$269:$B$305,0))/INDEX($D$269:$D$305,MATCH($F45,$B$269:$B$305,0)),SUMIFS('Input-Ext Allocators'!W$8:W$63,'Input-Ext Allocators'!$B$8:$B$63,$F45))*$D45</f>
        <v>0</v>
      </c>
    </row>
    <row r="46" spans="1:26" outlineLevel="1">
      <c r="A46" s="13">
        <f>IF(ISBLANK('Input-Accounts'!A46),"",'Input-Accounts'!A46)</f>
        <v>37</v>
      </c>
      <c r="B46" s="17" t="str">
        <f>IF(ISBLANK('Input-Accounts'!B46),"",'Input-Accounts'!B46)</f>
        <v>House Regulator &amp; Install.</v>
      </c>
      <c r="C46" s="13">
        <f>IF(ISBLANK('Input-Accounts'!C46),"",'Input-Accounts'!C46)</f>
        <v>383</v>
      </c>
      <c r="D46" s="5">
        <f t="shared" ca="1" si="7"/>
        <v>0</v>
      </c>
      <c r="E46" s="5">
        <f t="shared" ca="1" si="8"/>
        <v>0</v>
      </c>
      <c r="F46" s="2" t="str" cm="1">
        <f t="array" aca="1" ref="F46" ca="1">IF(D46=0,"-",IF('Input-Accounts'!$E46&lt;&gt;0,'Input-Accounts'!$E46,INDEX('Input-Accounts'!$H46:$J46,,MATCH($F$6,'Input-Accounts'!$H$6:$J$6,0))))</f>
        <v>-</v>
      </c>
      <c r="G46" s="5">
        <f ca="1">IFERROR(INDEX(G$269:G$305,MATCH($F46,$B$269:$B$305,0))/INDEX($D$269:$D$305,MATCH($F46,$B$269:$B$305,0)),SUMIFS('Input-Ext Allocators'!D$8:D$63,'Input-Ext Allocators'!$B$8:$B$63,$F46))*$D46</f>
        <v>0</v>
      </c>
      <c r="H46" s="5">
        <f ca="1">IFERROR(INDEX(H$269:H$305,MATCH($F46,$B$269:$B$305,0))/INDEX($D$269:$D$305,MATCH($F46,$B$269:$B$305,0)),SUMIFS('Input-Ext Allocators'!E$8:E$63,'Input-Ext Allocators'!$B$8:$B$63,$F46))*$D46</f>
        <v>0</v>
      </c>
      <c r="I46" s="5">
        <f ca="1">IFERROR(INDEX(I$269:I$305,MATCH($F46,$B$269:$B$305,0))/INDEX($D$269:$D$305,MATCH($F46,$B$269:$B$305,0)),SUMIFS('Input-Ext Allocators'!F$8:F$63,'Input-Ext Allocators'!$B$8:$B$63,$F46))*$D46</f>
        <v>0</v>
      </c>
      <c r="J46" s="5">
        <f ca="1">IFERROR(INDEX(J$269:J$305,MATCH($F46,$B$269:$B$305,0))/INDEX($D$269:$D$305,MATCH($F46,$B$269:$B$305,0)),SUMIFS('Input-Ext Allocators'!G$8:G$63,'Input-Ext Allocators'!$B$8:$B$63,$F46))*$D46</f>
        <v>0</v>
      </c>
      <c r="K46" s="5">
        <f ca="1">IFERROR(INDEX(K$269:K$305,MATCH($F46,$B$269:$B$305,0))/INDEX($D$269:$D$305,MATCH($F46,$B$269:$B$305,0)),SUMIFS('Input-Ext Allocators'!H$8:H$63,'Input-Ext Allocators'!$B$8:$B$63,$F46))*$D46</f>
        <v>0</v>
      </c>
      <c r="L46" s="5">
        <f ca="1">IFERROR(INDEX(L$269:L$305,MATCH($F46,$B$269:$B$305,0))/INDEX($D$269:$D$305,MATCH($F46,$B$269:$B$305,0)),SUMIFS('Input-Ext Allocators'!I$8:I$63,'Input-Ext Allocators'!$B$8:$B$63,$F46))*$D46</f>
        <v>0</v>
      </c>
      <c r="M46" s="5">
        <f ca="1">IFERROR(INDEX(M$269:M$305,MATCH($F46,$B$269:$B$305,0))/INDEX($D$269:$D$305,MATCH($F46,$B$269:$B$305,0)),SUMIFS('Input-Ext Allocators'!J$8:J$63,'Input-Ext Allocators'!$B$8:$B$63,$F46))*$D46</f>
        <v>0</v>
      </c>
      <c r="N46" s="5">
        <f ca="1">IFERROR(INDEX(N$269:N$305,MATCH($F46,$B$269:$B$305,0))/INDEX($D$269:$D$305,MATCH($F46,$B$269:$B$305,0)),SUMIFS('Input-Ext Allocators'!K$8:K$63,'Input-Ext Allocators'!$B$8:$B$63,$F46))*$D46</f>
        <v>0</v>
      </c>
      <c r="O46" s="5">
        <f ca="1">IFERROR(INDEX(O$269:O$305,MATCH($F46,$B$269:$B$305,0))/INDEX($D$269:$D$305,MATCH($F46,$B$269:$B$305,0)),SUMIFS('Input-Ext Allocators'!L$8:L$63,'Input-Ext Allocators'!$B$8:$B$63,$F46))*$D46</f>
        <v>0</v>
      </c>
      <c r="P46" s="5">
        <f ca="1">IFERROR(INDEX(P$269:P$305,MATCH($F46,$B$269:$B$305,0))/INDEX($D$269:$D$305,MATCH($F46,$B$269:$B$305,0)),SUMIFS('Input-Ext Allocators'!M$8:M$63,'Input-Ext Allocators'!$B$8:$B$63,$F46))*$D46</f>
        <v>0</v>
      </c>
      <c r="Q46" s="5">
        <f ca="1">IFERROR(INDEX(Q$269:Q$305,MATCH($F46,$B$269:$B$305,0))/INDEX($D$269:$D$305,MATCH($F46,$B$269:$B$305,0)),SUMIFS('Input-Ext Allocators'!N$8:N$63,'Input-Ext Allocators'!$B$8:$B$63,$F46))*$D46</f>
        <v>0</v>
      </c>
      <c r="R46" s="5">
        <f ca="1">IFERROR(INDEX(R$269:R$305,MATCH($F46,$B$269:$B$305,0))/INDEX($D$269:$D$305,MATCH($F46,$B$269:$B$305,0)),SUMIFS('Input-Ext Allocators'!O$8:O$63,'Input-Ext Allocators'!$B$8:$B$63,$F46))*$D46</f>
        <v>0</v>
      </c>
      <c r="S46" s="5">
        <f ca="1">IFERROR(INDEX(S$269:S$305,MATCH($F46,$B$269:$B$305,0))/INDEX($D$269:$D$305,MATCH($F46,$B$269:$B$305,0)),SUMIFS('Input-Ext Allocators'!P$8:P$63,'Input-Ext Allocators'!$B$8:$B$63,$F46))*$D46</f>
        <v>0</v>
      </c>
      <c r="T46" s="5">
        <f ca="1">IFERROR(INDEX(T$269:T$305,MATCH($F46,$B$269:$B$305,0))/INDEX($D$269:$D$305,MATCH($F46,$B$269:$B$305,0)),SUMIFS('Input-Ext Allocators'!Q$8:Q$63,'Input-Ext Allocators'!$B$8:$B$63,$F46))*$D46</f>
        <v>0</v>
      </c>
      <c r="U46" s="5">
        <f ca="1">IFERROR(INDEX(U$269:U$305,MATCH($F46,$B$269:$B$305,0))/INDEX($D$269:$D$305,MATCH($F46,$B$269:$B$305,0)),SUMIFS('Input-Ext Allocators'!R$8:R$63,'Input-Ext Allocators'!$B$8:$B$63,$F46))*$D46</f>
        <v>0</v>
      </c>
      <c r="V46" s="5">
        <f ca="1">IFERROR(INDEX(V$269:V$305,MATCH($F46,$B$269:$B$305,0))/INDEX($D$269:$D$305,MATCH($F46,$B$269:$B$305,0)),SUMIFS('Input-Ext Allocators'!S$8:S$63,'Input-Ext Allocators'!$B$8:$B$63,$F46))*$D46</f>
        <v>0</v>
      </c>
      <c r="W46" s="5">
        <f ca="1">IFERROR(INDEX(W$269:W$305,MATCH($F46,$B$269:$B$305,0))/INDEX($D$269:$D$305,MATCH($F46,$B$269:$B$305,0)),SUMIFS('Input-Ext Allocators'!T$8:T$63,'Input-Ext Allocators'!$B$8:$B$63,$F46))*$D46</f>
        <v>0</v>
      </c>
      <c r="X46" s="5">
        <f ca="1">IFERROR(INDEX(X$269:X$305,MATCH($F46,$B$269:$B$305,0))/INDEX($D$269:$D$305,MATCH($F46,$B$269:$B$305,0)),SUMIFS('Input-Ext Allocators'!U$8:U$63,'Input-Ext Allocators'!$B$8:$B$63,$F46))*$D46</f>
        <v>0</v>
      </c>
      <c r="Y46" s="5">
        <f ca="1">IFERROR(INDEX(Y$269:Y$305,MATCH($F46,$B$269:$B$305,0))/INDEX($D$269:$D$305,MATCH($F46,$B$269:$B$305,0)),SUMIFS('Input-Ext Allocators'!V$8:V$63,'Input-Ext Allocators'!$B$8:$B$63,$F46))*$D46</f>
        <v>0</v>
      </c>
      <c r="Z46" s="5">
        <f ca="1">IFERROR(INDEX(Z$269:Z$305,MATCH($F46,$B$269:$B$305,0))/INDEX($D$269:$D$305,MATCH($F46,$B$269:$B$305,0)),SUMIFS('Input-Ext Allocators'!W$8:W$63,'Input-Ext Allocators'!$B$8:$B$63,$F46))*$D46</f>
        <v>0</v>
      </c>
    </row>
    <row r="47" spans="1:26" outlineLevel="1">
      <c r="A47" s="13">
        <f>IF(ISBLANK('Input-Accounts'!A47),"",'Input-Accounts'!A47)</f>
        <v>38</v>
      </c>
      <c r="B47" s="17" t="str">
        <f>IF(ISBLANK('Input-Accounts'!B47),"",'Input-Accounts'!B47)</f>
        <v>Industrial M &amp; R Station Equipment</v>
      </c>
      <c r="C47" s="13">
        <f>IF(ISBLANK('Input-Accounts'!C47),"",'Input-Accounts'!C47)</f>
        <v>385</v>
      </c>
      <c r="D47" s="5">
        <f t="shared" ca="1" si="7"/>
        <v>0</v>
      </c>
      <c r="E47" s="5">
        <f t="shared" ca="1" si="8"/>
        <v>0</v>
      </c>
      <c r="F47" s="2" t="str" cm="1">
        <f t="array" aca="1" ref="F47" ca="1">IF(D47=0,"-",IF('Input-Accounts'!$E47&lt;&gt;0,'Input-Accounts'!$E47,INDEX('Input-Accounts'!$H47:$J47,,MATCH($F$6,'Input-Accounts'!$H$6:$J$6,0))))</f>
        <v>-</v>
      </c>
      <c r="G47" s="5">
        <f ca="1">IFERROR(INDEX(G$269:G$305,MATCH($F47,$B$269:$B$305,0))/INDEX($D$269:$D$305,MATCH($F47,$B$269:$B$305,0)),SUMIFS('Input-Ext Allocators'!D$8:D$63,'Input-Ext Allocators'!$B$8:$B$63,$F47))*$D47</f>
        <v>0</v>
      </c>
      <c r="H47" s="5">
        <f ca="1">IFERROR(INDEX(H$269:H$305,MATCH($F47,$B$269:$B$305,0))/INDEX($D$269:$D$305,MATCH($F47,$B$269:$B$305,0)),SUMIFS('Input-Ext Allocators'!E$8:E$63,'Input-Ext Allocators'!$B$8:$B$63,$F47))*$D47</f>
        <v>0</v>
      </c>
      <c r="I47" s="5">
        <f ca="1">IFERROR(INDEX(I$269:I$305,MATCH($F47,$B$269:$B$305,0))/INDEX($D$269:$D$305,MATCH($F47,$B$269:$B$305,0)),SUMIFS('Input-Ext Allocators'!F$8:F$63,'Input-Ext Allocators'!$B$8:$B$63,$F47))*$D47</f>
        <v>0</v>
      </c>
      <c r="J47" s="5">
        <f ca="1">IFERROR(INDEX(J$269:J$305,MATCH($F47,$B$269:$B$305,0))/INDEX($D$269:$D$305,MATCH($F47,$B$269:$B$305,0)),SUMIFS('Input-Ext Allocators'!G$8:G$63,'Input-Ext Allocators'!$B$8:$B$63,$F47))*$D47</f>
        <v>0</v>
      </c>
      <c r="K47" s="5">
        <f ca="1">IFERROR(INDEX(K$269:K$305,MATCH($F47,$B$269:$B$305,0))/INDEX($D$269:$D$305,MATCH($F47,$B$269:$B$305,0)),SUMIFS('Input-Ext Allocators'!H$8:H$63,'Input-Ext Allocators'!$B$8:$B$63,$F47))*$D47</f>
        <v>0</v>
      </c>
      <c r="L47" s="5">
        <f ca="1">IFERROR(INDEX(L$269:L$305,MATCH($F47,$B$269:$B$305,0))/INDEX($D$269:$D$305,MATCH($F47,$B$269:$B$305,0)),SUMIFS('Input-Ext Allocators'!I$8:I$63,'Input-Ext Allocators'!$B$8:$B$63,$F47))*$D47</f>
        <v>0</v>
      </c>
      <c r="M47" s="5">
        <f ca="1">IFERROR(INDEX(M$269:M$305,MATCH($F47,$B$269:$B$305,0))/INDEX($D$269:$D$305,MATCH($F47,$B$269:$B$305,0)),SUMIFS('Input-Ext Allocators'!J$8:J$63,'Input-Ext Allocators'!$B$8:$B$63,$F47))*$D47</f>
        <v>0</v>
      </c>
      <c r="N47" s="5">
        <f ca="1">IFERROR(INDEX(N$269:N$305,MATCH($F47,$B$269:$B$305,0))/INDEX($D$269:$D$305,MATCH($F47,$B$269:$B$305,0)),SUMIFS('Input-Ext Allocators'!K$8:K$63,'Input-Ext Allocators'!$B$8:$B$63,$F47))*$D47</f>
        <v>0</v>
      </c>
      <c r="O47" s="5">
        <f ca="1">IFERROR(INDEX(O$269:O$305,MATCH($F47,$B$269:$B$305,0))/INDEX($D$269:$D$305,MATCH($F47,$B$269:$B$305,0)),SUMIFS('Input-Ext Allocators'!L$8:L$63,'Input-Ext Allocators'!$B$8:$B$63,$F47))*$D47</f>
        <v>0</v>
      </c>
      <c r="P47" s="5">
        <f ca="1">IFERROR(INDEX(P$269:P$305,MATCH($F47,$B$269:$B$305,0))/INDEX($D$269:$D$305,MATCH($F47,$B$269:$B$305,0)),SUMIFS('Input-Ext Allocators'!M$8:M$63,'Input-Ext Allocators'!$B$8:$B$63,$F47))*$D47</f>
        <v>0</v>
      </c>
      <c r="Q47" s="5">
        <f ca="1">IFERROR(INDEX(Q$269:Q$305,MATCH($F47,$B$269:$B$305,0))/INDEX($D$269:$D$305,MATCH($F47,$B$269:$B$305,0)),SUMIFS('Input-Ext Allocators'!N$8:N$63,'Input-Ext Allocators'!$B$8:$B$63,$F47))*$D47</f>
        <v>0</v>
      </c>
      <c r="R47" s="5">
        <f ca="1">IFERROR(INDEX(R$269:R$305,MATCH($F47,$B$269:$B$305,0))/INDEX($D$269:$D$305,MATCH($F47,$B$269:$B$305,0)),SUMIFS('Input-Ext Allocators'!O$8:O$63,'Input-Ext Allocators'!$B$8:$B$63,$F47))*$D47</f>
        <v>0</v>
      </c>
      <c r="S47" s="5">
        <f ca="1">IFERROR(INDEX(S$269:S$305,MATCH($F47,$B$269:$B$305,0))/INDEX($D$269:$D$305,MATCH($F47,$B$269:$B$305,0)),SUMIFS('Input-Ext Allocators'!P$8:P$63,'Input-Ext Allocators'!$B$8:$B$63,$F47))*$D47</f>
        <v>0</v>
      </c>
      <c r="T47" s="5">
        <f ca="1">IFERROR(INDEX(T$269:T$305,MATCH($F47,$B$269:$B$305,0))/INDEX($D$269:$D$305,MATCH($F47,$B$269:$B$305,0)),SUMIFS('Input-Ext Allocators'!Q$8:Q$63,'Input-Ext Allocators'!$B$8:$B$63,$F47))*$D47</f>
        <v>0</v>
      </c>
      <c r="U47" s="5">
        <f ca="1">IFERROR(INDEX(U$269:U$305,MATCH($F47,$B$269:$B$305,0))/INDEX($D$269:$D$305,MATCH($F47,$B$269:$B$305,0)),SUMIFS('Input-Ext Allocators'!R$8:R$63,'Input-Ext Allocators'!$B$8:$B$63,$F47))*$D47</f>
        <v>0</v>
      </c>
      <c r="V47" s="5">
        <f ca="1">IFERROR(INDEX(V$269:V$305,MATCH($F47,$B$269:$B$305,0))/INDEX($D$269:$D$305,MATCH($F47,$B$269:$B$305,0)),SUMIFS('Input-Ext Allocators'!S$8:S$63,'Input-Ext Allocators'!$B$8:$B$63,$F47))*$D47</f>
        <v>0</v>
      </c>
      <c r="W47" s="5">
        <f ca="1">IFERROR(INDEX(W$269:W$305,MATCH($F47,$B$269:$B$305,0))/INDEX($D$269:$D$305,MATCH($F47,$B$269:$B$305,0)),SUMIFS('Input-Ext Allocators'!T$8:T$63,'Input-Ext Allocators'!$B$8:$B$63,$F47))*$D47</f>
        <v>0</v>
      </c>
      <c r="X47" s="5">
        <f ca="1">IFERROR(INDEX(X$269:X$305,MATCH($F47,$B$269:$B$305,0))/INDEX($D$269:$D$305,MATCH($F47,$B$269:$B$305,0)),SUMIFS('Input-Ext Allocators'!U$8:U$63,'Input-Ext Allocators'!$B$8:$B$63,$F47))*$D47</f>
        <v>0</v>
      </c>
      <c r="Y47" s="5">
        <f ca="1">IFERROR(INDEX(Y$269:Y$305,MATCH($F47,$B$269:$B$305,0))/INDEX($D$269:$D$305,MATCH($F47,$B$269:$B$305,0)),SUMIFS('Input-Ext Allocators'!V$8:V$63,'Input-Ext Allocators'!$B$8:$B$63,$F47))*$D47</f>
        <v>0</v>
      </c>
      <c r="Z47" s="5">
        <f ca="1">IFERROR(INDEX(Z$269:Z$305,MATCH($F47,$B$269:$B$305,0))/INDEX($D$269:$D$305,MATCH($F47,$B$269:$B$305,0)),SUMIFS('Input-Ext Allocators'!W$8:W$63,'Input-Ext Allocators'!$B$8:$B$63,$F47))*$D47</f>
        <v>0</v>
      </c>
    </row>
    <row r="48" spans="1:26" outlineLevel="1">
      <c r="A48" s="13">
        <f>IF(ISBLANK('Input-Accounts'!A48),"",'Input-Accounts'!A48)</f>
        <v>39</v>
      </c>
      <c r="B48" t="str">
        <f>IF(ISBLANK('Input-Accounts'!B48),"",'Input-Accounts'!B48)</f>
        <v>Subtotal - Distribution Plant</v>
      </c>
      <c r="C48" s="13" t="str">
        <f>IF(ISBLANK('Input-Accounts'!C48),"",'Input-Accounts'!C48)</f>
        <v/>
      </c>
      <c r="D48" s="28">
        <f ca="1">SUBTOTAL(9,D29:D47)</f>
        <v>651948464.32854605</v>
      </c>
      <c r="E48" s="5">
        <f t="shared" ca="1" si="8"/>
        <v>0</v>
      </c>
      <c r="G48" s="28">
        <f t="shared" ref="G48:Z48" ca="1" si="9">SUBTOTAL(9,G29:G47)</f>
        <v>209355505.58579531</v>
      </c>
      <c r="H48" s="28">
        <f t="shared" ca="1" si="9"/>
        <v>144312433.81843367</v>
      </c>
      <c r="I48" s="28">
        <f t="shared" ca="1" si="9"/>
        <v>16216464.221622832</v>
      </c>
      <c r="J48" s="28">
        <f t="shared" ca="1" si="9"/>
        <v>20725269.17510175</v>
      </c>
      <c r="K48" s="28">
        <f t="shared" ca="1" si="9"/>
        <v>1169177.1739702481</v>
      </c>
      <c r="L48" s="28">
        <f t="shared" ca="1" si="9"/>
        <v>240586931.48531753</v>
      </c>
      <c r="M48" s="28">
        <f t="shared" ca="1" si="9"/>
        <v>19582682.868304655</v>
      </c>
      <c r="N48" s="28">
        <f t="shared" ca="1" si="9"/>
        <v>0</v>
      </c>
      <c r="O48" s="28">
        <f t="shared" ca="1" si="9"/>
        <v>0</v>
      </c>
      <c r="P48" s="28">
        <f t="shared" ca="1" si="9"/>
        <v>0</v>
      </c>
      <c r="Q48" s="28">
        <f t="shared" ca="1" si="9"/>
        <v>0</v>
      </c>
      <c r="R48" s="28">
        <f t="shared" ca="1" si="9"/>
        <v>0</v>
      </c>
      <c r="S48" s="28">
        <f t="shared" ca="1" si="9"/>
        <v>0</v>
      </c>
      <c r="T48" s="28">
        <f t="shared" ca="1" si="9"/>
        <v>0</v>
      </c>
      <c r="U48" s="28">
        <f t="shared" ca="1" si="9"/>
        <v>0</v>
      </c>
      <c r="V48" s="28">
        <f t="shared" ca="1" si="9"/>
        <v>0</v>
      </c>
      <c r="W48" s="28">
        <f t="shared" ca="1" si="9"/>
        <v>0</v>
      </c>
      <c r="X48" s="28">
        <f t="shared" ca="1" si="9"/>
        <v>0</v>
      </c>
      <c r="Y48" s="28">
        <f t="shared" ca="1" si="9"/>
        <v>0</v>
      </c>
      <c r="Z48" s="28">
        <f t="shared" ca="1" si="9"/>
        <v>0</v>
      </c>
    </row>
    <row r="49" spans="1:26" outlineLevel="1">
      <c r="A49" s="13" t="str">
        <f>IF(ISBLANK('Input-Accounts'!A49),"",'Input-Accounts'!A49)</f>
        <v/>
      </c>
      <c r="B49" s="17" t="str">
        <f>IF(ISBLANK('Input-Accounts'!B49),"",'Input-Accounts'!B49)</f>
        <v/>
      </c>
      <c r="C49" s="13" t="str">
        <f>IF(ISBLANK('Input-Accounts'!C49),"",'Input-Accounts'!C49)</f>
        <v/>
      </c>
      <c r="D49" s="5"/>
      <c r="E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outlineLevel="1">
      <c r="A50" s="13">
        <f>IF(ISBLANK('Input-Accounts'!A50),"",'Input-Accounts'!A50)</f>
        <v>40</v>
      </c>
      <c r="B50" s="1" t="str">
        <f>IF(ISBLANK('Input-Accounts'!B50),"",'Input-Accounts'!B50)</f>
        <v>General Plant</v>
      </c>
      <c r="C50" s="13" t="str">
        <f>IF(ISBLANK('Input-Accounts'!C50),"",'Input-Accounts'!C50)</f>
        <v/>
      </c>
      <c r="D50" s="5"/>
      <c r="E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outlineLevel="1">
      <c r="A51" s="13">
        <f>IF(ISBLANK('Input-Accounts'!A51),"",'Input-Accounts'!A51)</f>
        <v>41</v>
      </c>
      <c r="B51" s="17" t="str">
        <f>IF(ISBLANK('Input-Accounts'!B51),"",'Input-Accounts'!B51)</f>
        <v>Land and Land Rights</v>
      </c>
      <c r="C51" s="13">
        <f>IF(ISBLANK('Input-Accounts'!C51),"",'Input-Accounts'!C51)</f>
        <v>389</v>
      </c>
      <c r="D51" s="5">
        <f t="shared" ref="D51:D60" ca="1" si="10">INDIRECT("Classification!"&amp;$D$5&amp;ROW())</f>
        <v>2056899.5306682992</v>
      </c>
      <c r="E51" s="5">
        <f t="shared" ref="E51:E61" ca="1" si="11">IFERROR(IF(D51="","",IF(D51=0,0,IF(ABS(D51-SUM($G51:$Z51))&lt;Check_Limit,0,1))),1)</f>
        <v>0</v>
      </c>
      <c r="F51" s="2" t="str" cm="1">
        <f t="array" aca="1" ref="F51" ca="1">IF(D51=0,"-",IF('Input-Accounts'!$E51&lt;&gt;0,'Input-Accounts'!$E51,INDEX('Input-Accounts'!$H51:$J51,,MATCH($F$6,'Input-Accounts'!$H$6:$J$6,0))))</f>
        <v>INT_T&amp;D_PLANT</v>
      </c>
      <c r="G51" s="5">
        <f ca="1">IFERROR(INDEX(G$269:G$305,MATCH($F51,$B$269:$B$305,0))/INDEX($D$269:$D$305,MATCH($F51,$B$269:$B$305,0)),SUMIFS('Input-Ext Allocators'!D$8:D$63,'Input-Ext Allocators'!$B$8:$B$63,$F51))*$D51</f>
        <v>660517.30273765395</v>
      </c>
      <c r="H51" s="5">
        <f ca="1">IFERROR(INDEX(H$269:H$305,MATCH($F51,$B$269:$B$305,0))/INDEX($D$269:$D$305,MATCH($F51,$B$269:$B$305,0)),SUMIFS('Input-Ext Allocators'!E$8:E$63,'Input-Ext Allocators'!$B$8:$B$63,$F51))*$D51</f>
        <v>455306.19923532353</v>
      </c>
      <c r="I51" s="5">
        <f ca="1">IFERROR(INDEX(I$269:I$305,MATCH($F51,$B$269:$B$305,0))/INDEX($D$269:$D$305,MATCH($F51,$B$269:$B$305,0)),SUMIFS('Input-Ext Allocators'!F$8:F$63,'Input-Ext Allocators'!$B$8:$B$63,$F51))*$D51</f>
        <v>51162.997493841583</v>
      </c>
      <c r="J51" s="5">
        <f ca="1">IFERROR(INDEX(J$269:J$305,MATCH($F51,$B$269:$B$305,0))/INDEX($D$269:$D$305,MATCH($F51,$B$269:$B$305,0)),SUMIFS('Input-Ext Allocators'!G$8:G$63,'Input-Ext Allocators'!$B$8:$B$63,$F51))*$D51</f>
        <v>65388.291823259649</v>
      </c>
      <c r="K51" s="5">
        <f ca="1">IFERROR(INDEX(K$269:K$305,MATCH($F51,$B$269:$B$305,0))/INDEX($D$269:$D$305,MATCH($F51,$B$269:$B$305,0)),SUMIFS('Input-Ext Allocators'!H$8:H$63,'Input-Ext Allocators'!$B$8:$B$63,$F51))*$D51</f>
        <v>3688.7577960388676</v>
      </c>
      <c r="L51" s="5">
        <f ca="1">IFERROR(INDEX(L$269:L$305,MATCH($F51,$B$269:$B$305,0))/INDEX($D$269:$D$305,MATCH($F51,$B$269:$B$305,0)),SUMIFS('Input-Ext Allocators'!I$8:I$63,'Input-Ext Allocators'!$B$8:$B$63,$F51))*$D51</f>
        <v>759052.55328232842</v>
      </c>
      <c r="M51" s="5">
        <f ca="1">IFERROR(INDEX(M$269:M$305,MATCH($F51,$B$269:$B$305,0))/INDEX($D$269:$D$305,MATCH($F51,$B$269:$B$305,0)),SUMIFS('Input-Ext Allocators'!J$8:J$63,'Input-Ext Allocators'!$B$8:$B$63,$F51))*$D51</f>
        <v>61783.428299852989</v>
      </c>
      <c r="N51" s="5">
        <f ca="1">IFERROR(INDEX(N$269:N$305,MATCH($F51,$B$269:$B$305,0))/INDEX($D$269:$D$305,MATCH($F51,$B$269:$B$305,0)),SUMIFS('Input-Ext Allocators'!K$8:K$63,'Input-Ext Allocators'!$B$8:$B$63,$F51))*$D51</f>
        <v>0</v>
      </c>
      <c r="O51" s="5">
        <f ca="1">IFERROR(INDEX(O$269:O$305,MATCH($F51,$B$269:$B$305,0))/INDEX($D$269:$D$305,MATCH($F51,$B$269:$B$305,0)),SUMIFS('Input-Ext Allocators'!L$8:L$63,'Input-Ext Allocators'!$B$8:$B$63,$F51))*$D51</f>
        <v>0</v>
      </c>
      <c r="P51" s="5">
        <f ca="1">IFERROR(INDEX(P$269:P$305,MATCH($F51,$B$269:$B$305,0))/INDEX($D$269:$D$305,MATCH($F51,$B$269:$B$305,0)),SUMIFS('Input-Ext Allocators'!M$8:M$63,'Input-Ext Allocators'!$B$8:$B$63,$F51))*$D51</f>
        <v>0</v>
      </c>
      <c r="Q51" s="5">
        <f ca="1">IFERROR(INDEX(Q$269:Q$305,MATCH($F51,$B$269:$B$305,0))/INDEX($D$269:$D$305,MATCH($F51,$B$269:$B$305,0)),SUMIFS('Input-Ext Allocators'!N$8:N$63,'Input-Ext Allocators'!$B$8:$B$63,$F51))*$D51</f>
        <v>0</v>
      </c>
      <c r="R51" s="5">
        <f ca="1">IFERROR(INDEX(R$269:R$305,MATCH($F51,$B$269:$B$305,0))/INDEX($D$269:$D$305,MATCH($F51,$B$269:$B$305,0)),SUMIFS('Input-Ext Allocators'!O$8:O$63,'Input-Ext Allocators'!$B$8:$B$63,$F51))*$D51</f>
        <v>0</v>
      </c>
      <c r="S51" s="5">
        <f ca="1">IFERROR(INDEX(S$269:S$305,MATCH($F51,$B$269:$B$305,0))/INDEX($D$269:$D$305,MATCH($F51,$B$269:$B$305,0)),SUMIFS('Input-Ext Allocators'!P$8:P$63,'Input-Ext Allocators'!$B$8:$B$63,$F51))*$D51</f>
        <v>0</v>
      </c>
      <c r="T51" s="5">
        <f ca="1">IFERROR(INDEX(T$269:T$305,MATCH($F51,$B$269:$B$305,0))/INDEX($D$269:$D$305,MATCH($F51,$B$269:$B$305,0)),SUMIFS('Input-Ext Allocators'!Q$8:Q$63,'Input-Ext Allocators'!$B$8:$B$63,$F51))*$D51</f>
        <v>0</v>
      </c>
      <c r="U51" s="5">
        <f ca="1">IFERROR(INDEX(U$269:U$305,MATCH($F51,$B$269:$B$305,0))/INDEX($D$269:$D$305,MATCH($F51,$B$269:$B$305,0)),SUMIFS('Input-Ext Allocators'!R$8:R$63,'Input-Ext Allocators'!$B$8:$B$63,$F51))*$D51</f>
        <v>0</v>
      </c>
      <c r="V51" s="5">
        <f ca="1">IFERROR(INDEX(V$269:V$305,MATCH($F51,$B$269:$B$305,0))/INDEX($D$269:$D$305,MATCH($F51,$B$269:$B$305,0)),SUMIFS('Input-Ext Allocators'!S$8:S$63,'Input-Ext Allocators'!$B$8:$B$63,$F51))*$D51</f>
        <v>0</v>
      </c>
      <c r="W51" s="5">
        <f ca="1">IFERROR(INDEX(W$269:W$305,MATCH($F51,$B$269:$B$305,0))/INDEX($D$269:$D$305,MATCH($F51,$B$269:$B$305,0)),SUMIFS('Input-Ext Allocators'!T$8:T$63,'Input-Ext Allocators'!$B$8:$B$63,$F51))*$D51</f>
        <v>0</v>
      </c>
      <c r="X51" s="5">
        <f ca="1">IFERROR(INDEX(X$269:X$305,MATCH($F51,$B$269:$B$305,0))/INDEX($D$269:$D$305,MATCH($F51,$B$269:$B$305,0)),SUMIFS('Input-Ext Allocators'!U$8:U$63,'Input-Ext Allocators'!$B$8:$B$63,$F51))*$D51</f>
        <v>0</v>
      </c>
      <c r="Y51" s="5">
        <f ca="1">IFERROR(INDEX(Y$269:Y$305,MATCH($F51,$B$269:$B$305,0))/INDEX($D$269:$D$305,MATCH($F51,$B$269:$B$305,0)),SUMIFS('Input-Ext Allocators'!V$8:V$63,'Input-Ext Allocators'!$B$8:$B$63,$F51))*$D51</f>
        <v>0</v>
      </c>
      <c r="Z51" s="5">
        <f ca="1">IFERROR(INDEX(Z$269:Z$305,MATCH($F51,$B$269:$B$305,0))/INDEX($D$269:$D$305,MATCH($F51,$B$269:$B$305,0)),SUMIFS('Input-Ext Allocators'!W$8:W$63,'Input-Ext Allocators'!$B$8:$B$63,$F51))*$D51</f>
        <v>0</v>
      </c>
    </row>
    <row r="52" spans="1:26" outlineLevel="1">
      <c r="A52" s="13">
        <f>IF(ISBLANK('Input-Accounts'!A52),"",'Input-Accounts'!A52)</f>
        <v>42</v>
      </c>
      <c r="B52" s="17" t="str">
        <f>IF(ISBLANK('Input-Accounts'!B52),"",'Input-Accounts'!B52)</f>
        <v>Structures and Improvements</v>
      </c>
      <c r="C52" s="13">
        <f>IF(ISBLANK('Input-Accounts'!C52),"",'Input-Accounts'!C52)</f>
        <v>390</v>
      </c>
      <c r="D52" s="5">
        <f t="shared" ca="1" si="10"/>
        <v>14265722.97491633</v>
      </c>
      <c r="E52" s="5">
        <f t="shared" ca="1" si="11"/>
        <v>0</v>
      </c>
      <c r="F52" s="2" t="str" cm="1">
        <f t="array" aca="1" ref="F52" ca="1">IF(D52=0,"-",IF('Input-Accounts'!$E52&lt;&gt;0,'Input-Accounts'!$E52,INDEX('Input-Accounts'!$H52:$J52,,MATCH($F$6,'Input-Accounts'!$H$6:$J$6,0))))</f>
        <v>INT_T&amp;D_PLANT</v>
      </c>
      <c r="G52" s="5">
        <f ca="1">IFERROR(INDEX(G$269:G$305,MATCH($F52,$B$269:$B$305,0))/INDEX($D$269:$D$305,MATCH($F52,$B$269:$B$305,0)),SUMIFS('Input-Ext Allocators'!D$8:D$63,'Input-Ext Allocators'!$B$8:$B$63,$F52))*$D52</f>
        <v>4581048.6708277892</v>
      </c>
      <c r="H52" s="5">
        <f ca="1">IFERROR(INDEX(H$269:H$305,MATCH($F52,$B$269:$B$305,0))/INDEX($D$269:$D$305,MATCH($F52,$B$269:$B$305,0)),SUMIFS('Input-Ext Allocators'!E$8:E$63,'Input-Ext Allocators'!$B$8:$B$63,$F52))*$D52</f>
        <v>3157797.4569048751</v>
      </c>
      <c r="I52" s="5">
        <f ca="1">IFERROR(INDEX(I$269:I$305,MATCH($F52,$B$269:$B$305,0))/INDEX($D$269:$D$305,MATCH($F52,$B$269:$B$305,0)),SUMIFS('Input-Ext Allocators'!F$8:F$63,'Input-Ext Allocators'!$B$8:$B$63,$F52))*$D52</f>
        <v>354843.36397137539</v>
      </c>
      <c r="J52" s="5">
        <f ca="1">IFERROR(INDEX(J$269:J$305,MATCH($F52,$B$269:$B$305,0))/INDEX($D$269:$D$305,MATCH($F52,$B$269:$B$305,0)),SUMIFS('Input-Ext Allocators'!G$8:G$63,'Input-Ext Allocators'!$B$8:$B$63,$F52))*$D52</f>
        <v>453503.55865487154</v>
      </c>
      <c r="K52" s="5">
        <f ca="1">IFERROR(INDEX(K$269:K$305,MATCH($F52,$B$269:$B$305,0))/INDEX($D$269:$D$305,MATCH($F52,$B$269:$B$305,0)),SUMIFS('Input-Ext Allocators'!H$8:H$63,'Input-Ext Allocators'!$B$8:$B$63,$F52))*$D52</f>
        <v>25583.552358902005</v>
      </c>
      <c r="L52" s="5">
        <f ca="1">IFERROR(INDEX(L$269:L$305,MATCH($F52,$B$269:$B$305,0))/INDEX($D$269:$D$305,MATCH($F52,$B$269:$B$305,0)),SUMIFS('Input-Ext Allocators'!I$8:I$63,'Input-Ext Allocators'!$B$8:$B$63,$F52))*$D52</f>
        <v>5264444.5132477572</v>
      </c>
      <c r="M52" s="5">
        <f ca="1">IFERROR(INDEX(M$269:M$305,MATCH($F52,$B$269:$B$305,0))/INDEX($D$269:$D$305,MATCH($F52,$B$269:$B$305,0)),SUMIFS('Input-Ext Allocators'!J$8:J$63,'Input-Ext Allocators'!$B$8:$B$63,$F52))*$D52</f>
        <v>428501.85895075829</v>
      </c>
      <c r="N52" s="5">
        <f ca="1">IFERROR(INDEX(N$269:N$305,MATCH($F52,$B$269:$B$305,0))/INDEX($D$269:$D$305,MATCH($F52,$B$269:$B$305,0)),SUMIFS('Input-Ext Allocators'!K$8:K$63,'Input-Ext Allocators'!$B$8:$B$63,$F52))*$D52</f>
        <v>0</v>
      </c>
      <c r="O52" s="5">
        <f ca="1">IFERROR(INDEX(O$269:O$305,MATCH($F52,$B$269:$B$305,0))/INDEX($D$269:$D$305,MATCH($F52,$B$269:$B$305,0)),SUMIFS('Input-Ext Allocators'!L$8:L$63,'Input-Ext Allocators'!$B$8:$B$63,$F52))*$D52</f>
        <v>0</v>
      </c>
      <c r="P52" s="5">
        <f ca="1">IFERROR(INDEX(P$269:P$305,MATCH($F52,$B$269:$B$305,0))/INDEX($D$269:$D$305,MATCH($F52,$B$269:$B$305,0)),SUMIFS('Input-Ext Allocators'!M$8:M$63,'Input-Ext Allocators'!$B$8:$B$63,$F52))*$D52</f>
        <v>0</v>
      </c>
      <c r="Q52" s="5">
        <f ca="1">IFERROR(INDEX(Q$269:Q$305,MATCH($F52,$B$269:$B$305,0))/INDEX($D$269:$D$305,MATCH($F52,$B$269:$B$305,0)),SUMIFS('Input-Ext Allocators'!N$8:N$63,'Input-Ext Allocators'!$B$8:$B$63,$F52))*$D52</f>
        <v>0</v>
      </c>
      <c r="R52" s="5">
        <f ca="1">IFERROR(INDEX(R$269:R$305,MATCH($F52,$B$269:$B$305,0))/INDEX($D$269:$D$305,MATCH($F52,$B$269:$B$305,0)),SUMIFS('Input-Ext Allocators'!O$8:O$63,'Input-Ext Allocators'!$B$8:$B$63,$F52))*$D52</f>
        <v>0</v>
      </c>
      <c r="S52" s="5">
        <f ca="1">IFERROR(INDEX(S$269:S$305,MATCH($F52,$B$269:$B$305,0))/INDEX($D$269:$D$305,MATCH($F52,$B$269:$B$305,0)),SUMIFS('Input-Ext Allocators'!P$8:P$63,'Input-Ext Allocators'!$B$8:$B$63,$F52))*$D52</f>
        <v>0</v>
      </c>
      <c r="T52" s="5">
        <f ca="1">IFERROR(INDEX(T$269:T$305,MATCH($F52,$B$269:$B$305,0))/INDEX($D$269:$D$305,MATCH($F52,$B$269:$B$305,0)),SUMIFS('Input-Ext Allocators'!Q$8:Q$63,'Input-Ext Allocators'!$B$8:$B$63,$F52))*$D52</f>
        <v>0</v>
      </c>
      <c r="U52" s="5">
        <f ca="1">IFERROR(INDEX(U$269:U$305,MATCH($F52,$B$269:$B$305,0))/INDEX($D$269:$D$305,MATCH($F52,$B$269:$B$305,0)),SUMIFS('Input-Ext Allocators'!R$8:R$63,'Input-Ext Allocators'!$B$8:$B$63,$F52))*$D52</f>
        <v>0</v>
      </c>
      <c r="V52" s="5">
        <f ca="1">IFERROR(INDEX(V$269:V$305,MATCH($F52,$B$269:$B$305,0))/INDEX($D$269:$D$305,MATCH($F52,$B$269:$B$305,0)),SUMIFS('Input-Ext Allocators'!S$8:S$63,'Input-Ext Allocators'!$B$8:$B$63,$F52))*$D52</f>
        <v>0</v>
      </c>
      <c r="W52" s="5">
        <f ca="1">IFERROR(INDEX(W$269:W$305,MATCH($F52,$B$269:$B$305,0))/INDEX($D$269:$D$305,MATCH($F52,$B$269:$B$305,0)),SUMIFS('Input-Ext Allocators'!T$8:T$63,'Input-Ext Allocators'!$B$8:$B$63,$F52))*$D52</f>
        <v>0</v>
      </c>
      <c r="X52" s="5">
        <f ca="1">IFERROR(INDEX(X$269:X$305,MATCH($F52,$B$269:$B$305,0))/INDEX($D$269:$D$305,MATCH($F52,$B$269:$B$305,0)),SUMIFS('Input-Ext Allocators'!U$8:U$63,'Input-Ext Allocators'!$B$8:$B$63,$F52))*$D52</f>
        <v>0</v>
      </c>
      <c r="Y52" s="5">
        <f ca="1">IFERROR(INDEX(Y$269:Y$305,MATCH($F52,$B$269:$B$305,0))/INDEX($D$269:$D$305,MATCH($F52,$B$269:$B$305,0)),SUMIFS('Input-Ext Allocators'!V$8:V$63,'Input-Ext Allocators'!$B$8:$B$63,$F52))*$D52</f>
        <v>0</v>
      </c>
      <c r="Z52" s="5">
        <f ca="1">IFERROR(INDEX(Z$269:Z$305,MATCH($F52,$B$269:$B$305,0))/INDEX($D$269:$D$305,MATCH($F52,$B$269:$B$305,0)),SUMIFS('Input-Ext Allocators'!W$8:W$63,'Input-Ext Allocators'!$B$8:$B$63,$F52))*$D52</f>
        <v>0</v>
      </c>
    </row>
    <row r="53" spans="1:26" outlineLevel="1">
      <c r="A53" s="13">
        <f>IF(ISBLANK('Input-Accounts'!A53),"",'Input-Accounts'!A53)</f>
        <v>43</v>
      </c>
      <c r="B53" s="17" t="str">
        <f>IF(ISBLANK('Input-Accounts'!B53),"",'Input-Accounts'!B53)</f>
        <v>Office Furniture and Equipment</v>
      </c>
      <c r="C53" s="13">
        <f>IF(ISBLANK('Input-Accounts'!C53),"",'Input-Accounts'!C53)</f>
        <v>391</v>
      </c>
      <c r="D53" s="5">
        <f t="shared" ca="1" si="10"/>
        <v>1788281.6718845975</v>
      </c>
      <c r="E53" s="5">
        <f t="shared" ca="1" si="11"/>
        <v>0</v>
      </c>
      <c r="F53" s="2" t="str" cm="1">
        <f t="array" aca="1" ref="F53" ca="1">IF(D53=0,"-",IF('Input-Accounts'!$E53&lt;&gt;0,'Input-Accounts'!$E53,INDEX('Input-Accounts'!$H53:$J53,,MATCH($F$6,'Input-Accounts'!$H$6:$J$6,0))))</f>
        <v>INT_T&amp;D_PLANT</v>
      </c>
      <c r="G53" s="5">
        <f ca="1">IFERROR(INDEX(G$269:G$305,MATCH($F53,$B$269:$B$305,0))/INDEX($D$269:$D$305,MATCH($F53,$B$269:$B$305,0)),SUMIFS('Input-Ext Allocators'!D$8:D$63,'Input-Ext Allocators'!$B$8:$B$63,$F53))*$D53</f>
        <v>574257.98821813171</v>
      </c>
      <c r="H53" s="5">
        <f ca="1">IFERROR(INDEX(H$269:H$305,MATCH($F53,$B$269:$B$305,0))/INDEX($D$269:$D$305,MATCH($F53,$B$269:$B$305,0)),SUMIFS('Input-Ext Allocators'!E$8:E$63,'Input-Ext Allocators'!$B$8:$B$63,$F53))*$D53</f>
        <v>395846.13591866707</v>
      </c>
      <c r="I53" s="5">
        <f ca="1">IFERROR(INDEX(I$269:I$305,MATCH($F53,$B$269:$B$305,0))/INDEX($D$269:$D$305,MATCH($F53,$B$269:$B$305,0)),SUMIFS('Input-Ext Allocators'!F$8:F$63,'Input-Ext Allocators'!$B$8:$B$63,$F53))*$D53</f>
        <v>44481.43885140933</v>
      </c>
      <c r="J53" s="5">
        <f ca="1">IFERROR(INDEX(J$269:J$305,MATCH($F53,$B$269:$B$305,0))/INDEX($D$269:$D$305,MATCH($F53,$B$269:$B$305,0)),SUMIFS('Input-Ext Allocators'!G$8:G$63,'Input-Ext Allocators'!$B$8:$B$63,$F53))*$D53</f>
        <v>56849.001168950912</v>
      </c>
      <c r="K53" s="5">
        <f ca="1">IFERROR(INDEX(K$269:K$305,MATCH($F53,$B$269:$B$305,0))/INDEX($D$269:$D$305,MATCH($F53,$B$269:$B$305,0)),SUMIFS('Input-Ext Allocators'!H$8:H$63,'Input-Ext Allocators'!$B$8:$B$63,$F53))*$D53</f>
        <v>3207.0297359319607</v>
      </c>
      <c r="L53" s="5">
        <f ca="1">IFERROR(INDEX(L$269:L$305,MATCH($F53,$B$269:$B$305,0))/INDEX($D$269:$D$305,MATCH($F53,$B$269:$B$305,0)),SUMIFS('Input-Ext Allocators'!I$8:I$63,'Input-Ext Allocators'!$B$8:$B$63,$F53))*$D53</f>
        <v>659925.16833866329</v>
      </c>
      <c r="M53" s="5">
        <f ca="1">IFERROR(INDEX(M$269:M$305,MATCH($F53,$B$269:$B$305,0))/INDEX($D$269:$D$305,MATCH($F53,$B$269:$B$305,0)),SUMIFS('Input-Ext Allocators'!J$8:J$63,'Input-Ext Allocators'!$B$8:$B$63,$F53))*$D53</f>
        <v>53714.909652843191</v>
      </c>
      <c r="N53" s="5">
        <f ca="1">IFERROR(INDEX(N$269:N$305,MATCH($F53,$B$269:$B$305,0))/INDEX($D$269:$D$305,MATCH($F53,$B$269:$B$305,0)),SUMIFS('Input-Ext Allocators'!K$8:K$63,'Input-Ext Allocators'!$B$8:$B$63,$F53))*$D53</f>
        <v>0</v>
      </c>
      <c r="O53" s="5">
        <f ca="1">IFERROR(INDEX(O$269:O$305,MATCH($F53,$B$269:$B$305,0))/INDEX($D$269:$D$305,MATCH($F53,$B$269:$B$305,0)),SUMIFS('Input-Ext Allocators'!L$8:L$63,'Input-Ext Allocators'!$B$8:$B$63,$F53))*$D53</f>
        <v>0</v>
      </c>
      <c r="P53" s="5">
        <f ca="1">IFERROR(INDEX(P$269:P$305,MATCH($F53,$B$269:$B$305,0))/INDEX($D$269:$D$305,MATCH($F53,$B$269:$B$305,0)),SUMIFS('Input-Ext Allocators'!M$8:M$63,'Input-Ext Allocators'!$B$8:$B$63,$F53))*$D53</f>
        <v>0</v>
      </c>
      <c r="Q53" s="5">
        <f ca="1">IFERROR(INDEX(Q$269:Q$305,MATCH($F53,$B$269:$B$305,0))/INDEX($D$269:$D$305,MATCH($F53,$B$269:$B$305,0)),SUMIFS('Input-Ext Allocators'!N$8:N$63,'Input-Ext Allocators'!$B$8:$B$63,$F53))*$D53</f>
        <v>0</v>
      </c>
      <c r="R53" s="5">
        <f ca="1">IFERROR(INDEX(R$269:R$305,MATCH($F53,$B$269:$B$305,0))/INDEX($D$269:$D$305,MATCH($F53,$B$269:$B$305,0)),SUMIFS('Input-Ext Allocators'!O$8:O$63,'Input-Ext Allocators'!$B$8:$B$63,$F53))*$D53</f>
        <v>0</v>
      </c>
      <c r="S53" s="5">
        <f ca="1">IFERROR(INDEX(S$269:S$305,MATCH($F53,$B$269:$B$305,0))/INDEX($D$269:$D$305,MATCH($F53,$B$269:$B$305,0)),SUMIFS('Input-Ext Allocators'!P$8:P$63,'Input-Ext Allocators'!$B$8:$B$63,$F53))*$D53</f>
        <v>0</v>
      </c>
      <c r="T53" s="5">
        <f ca="1">IFERROR(INDEX(T$269:T$305,MATCH($F53,$B$269:$B$305,0))/INDEX($D$269:$D$305,MATCH($F53,$B$269:$B$305,0)),SUMIFS('Input-Ext Allocators'!Q$8:Q$63,'Input-Ext Allocators'!$B$8:$B$63,$F53))*$D53</f>
        <v>0</v>
      </c>
      <c r="U53" s="5">
        <f ca="1">IFERROR(INDEX(U$269:U$305,MATCH($F53,$B$269:$B$305,0))/INDEX($D$269:$D$305,MATCH($F53,$B$269:$B$305,0)),SUMIFS('Input-Ext Allocators'!R$8:R$63,'Input-Ext Allocators'!$B$8:$B$63,$F53))*$D53</f>
        <v>0</v>
      </c>
      <c r="V53" s="5">
        <f ca="1">IFERROR(INDEX(V$269:V$305,MATCH($F53,$B$269:$B$305,0))/INDEX($D$269:$D$305,MATCH($F53,$B$269:$B$305,0)),SUMIFS('Input-Ext Allocators'!S$8:S$63,'Input-Ext Allocators'!$B$8:$B$63,$F53))*$D53</f>
        <v>0</v>
      </c>
      <c r="W53" s="5">
        <f ca="1">IFERROR(INDEX(W$269:W$305,MATCH($F53,$B$269:$B$305,0))/INDEX($D$269:$D$305,MATCH($F53,$B$269:$B$305,0)),SUMIFS('Input-Ext Allocators'!T$8:T$63,'Input-Ext Allocators'!$B$8:$B$63,$F53))*$D53</f>
        <v>0</v>
      </c>
      <c r="X53" s="5">
        <f ca="1">IFERROR(INDEX(X$269:X$305,MATCH($F53,$B$269:$B$305,0))/INDEX($D$269:$D$305,MATCH($F53,$B$269:$B$305,0)),SUMIFS('Input-Ext Allocators'!U$8:U$63,'Input-Ext Allocators'!$B$8:$B$63,$F53))*$D53</f>
        <v>0</v>
      </c>
      <c r="Y53" s="5">
        <f ca="1">IFERROR(INDEX(Y$269:Y$305,MATCH($F53,$B$269:$B$305,0))/INDEX($D$269:$D$305,MATCH($F53,$B$269:$B$305,0)),SUMIFS('Input-Ext Allocators'!V$8:V$63,'Input-Ext Allocators'!$B$8:$B$63,$F53))*$D53</f>
        <v>0</v>
      </c>
      <c r="Z53" s="5">
        <f ca="1">IFERROR(INDEX(Z$269:Z$305,MATCH($F53,$B$269:$B$305,0))/INDEX($D$269:$D$305,MATCH($F53,$B$269:$B$305,0)),SUMIFS('Input-Ext Allocators'!W$8:W$63,'Input-Ext Allocators'!$B$8:$B$63,$F53))*$D53</f>
        <v>0</v>
      </c>
    </row>
    <row r="54" spans="1:26" outlineLevel="1">
      <c r="A54" s="13">
        <f>IF(ISBLANK('Input-Accounts'!A54),"",'Input-Accounts'!A54)</f>
        <v>44</v>
      </c>
      <c r="B54" s="17" t="str">
        <f>IF(ISBLANK('Input-Accounts'!B54),"",'Input-Accounts'!B54)</f>
        <v>Transportation Equipment</v>
      </c>
      <c r="C54" s="13">
        <f>IF(ISBLANK('Input-Accounts'!C54),"",'Input-Accounts'!C54)</f>
        <v>392</v>
      </c>
      <c r="D54" s="5">
        <f t="shared" ca="1" si="10"/>
        <v>9893243.2539314087</v>
      </c>
      <c r="E54" s="5">
        <f t="shared" ca="1" si="11"/>
        <v>0</v>
      </c>
      <c r="F54" s="2" t="str" cm="1">
        <f t="array" aca="1" ref="F54" ca="1">IF(D54=0,"-",IF('Input-Accounts'!$E54&lt;&gt;0,'Input-Accounts'!$E54,INDEX('Input-Accounts'!$H54:$J54,,MATCH($F$6,'Input-Accounts'!$H$6:$J$6,0))))</f>
        <v>INT_T&amp;D_PLANT</v>
      </c>
      <c r="G54" s="5">
        <f ca="1">IFERROR(INDEX(G$269:G$305,MATCH($F54,$B$269:$B$305,0))/INDEX($D$269:$D$305,MATCH($F54,$B$269:$B$305,0)),SUMIFS('Input-Ext Allocators'!D$8:D$63,'Input-Ext Allocators'!$B$8:$B$63,$F54))*$D54</f>
        <v>3176945.8118798421</v>
      </c>
      <c r="H54" s="5">
        <f ca="1">IFERROR(INDEX(H$269:H$305,MATCH($F54,$B$269:$B$305,0))/INDEX($D$269:$D$305,MATCH($F54,$B$269:$B$305,0)),SUMIFS('Input-Ext Allocators'!E$8:E$63,'Input-Ext Allocators'!$B$8:$B$63,$F54))*$D54</f>
        <v>2189924.649647078</v>
      </c>
      <c r="I54" s="5">
        <f ca="1">IFERROR(INDEX(I$269:I$305,MATCH($F54,$B$269:$B$305,0))/INDEX($D$269:$D$305,MATCH($F54,$B$269:$B$305,0)),SUMIFS('Input-Ext Allocators'!F$8:F$63,'Input-Ext Allocators'!$B$8:$B$63,$F54))*$D54</f>
        <v>246082.98667966577</v>
      </c>
      <c r="J54" s="5">
        <f ca="1">IFERROR(INDEX(J$269:J$305,MATCH($F54,$B$269:$B$305,0))/INDEX($D$269:$D$305,MATCH($F54,$B$269:$B$305,0)),SUMIFS('Input-Ext Allocators'!G$8:G$63,'Input-Ext Allocators'!$B$8:$B$63,$F54))*$D54</f>
        <v>314503.58528516913</v>
      </c>
      <c r="K54" s="5">
        <f ca="1">IFERROR(INDEX(K$269:K$305,MATCH($F54,$B$269:$B$305,0))/INDEX($D$269:$D$305,MATCH($F54,$B$269:$B$305,0)),SUMIFS('Input-Ext Allocators'!H$8:H$63,'Input-Ext Allocators'!$B$8:$B$63,$F54))*$D54</f>
        <v>17742.129665026161</v>
      </c>
      <c r="L54" s="5">
        <f ca="1">IFERROR(INDEX(L$269:L$305,MATCH($F54,$B$269:$B$305,0))/INDEX($D$269:$D$305,MATCH($F54,$B$269:$B$305,0)),SUMIFS('Input-Ext Allocators'!I$8:I$63,'Input-Ext Allocators'!$B$8:$B$63,$F54))*$D54</f>
        <v>3650879.1217915867</v>
      </c>
      <c r="M54" s="5">
        <f ca="1">IFERROR(INDEX(M$269:M$305,MATCH($F54,$B$269:$B$305,0))/INDEX($D$269:$D$305,MATCH($F54,$B$269:$B$305,0)),SUMIFS('Input-Ext Allocators'!J$8:J$63,'Input-Ext Allocators'!$B$8:$B$63,$F54))*$D54</f>
        <v>297164.96898304037</v>
      </c>
      <c r="N54" s="5">
        <f ca="1">IFERROR(INDEX(N$269:N$305,MATCH($F54,$B$269:$B$305,0))/INDEX($D$269:$D$305,MATCH($F54,$B$269:$B$305,0)),SUMIFS('Input-Ext Allocators'!K$8:K$63,'Input-Ext Allocators'!$B$8:$B$63,$F54))*$D54</f>
        <v>0</v>
      </c>
      <c r="O54" s="5">
        <f ca="1">IFERROR(INDEX(O$269:O$305,MATCH($F54,$B$269:$B$305,0))/INDEX($D$269:$D$305,MATCH($F54,$B$269:$B$305,0)),SUMIFS('Input-Ext Allocators'!L$8:L$63,'Input-Ext Allocators'!$B$8:$B$63,$F54))*$D54</f>
        <v>0</v>
      </c>
      <c r="P54" s="5">
        <f ca="1">IFERROR(INDEX(P$269:P$305,MATCH($F54,$B$269:$B$305,0))/INDEX($D$269:$D$305,MATCH($F54,$B$269:$B$305,0)),SUMIFS('Input-Ext Allocators'!M$8:M$63,'Input-Ext Allocators'!$B$8:$B$63,$F54))*$D54</f>
        <v>0</v>
      </c>
      <c r="Q54" s="5">
        <f ca="1">IFERROR(INDEX(Q$269:Q$305,MATCH($F54,$B$269:$B$305,0))/INDEX($D$269:$D$305,MATCH($F54,$B$269:$B$305,0)),SUMIFS('Input-Ext Allocators'!N$8:N$63,'Input-Ext Allocators'!$B$8:$B$63,$F54))*$D54</f>
        <v>0</v>
      </c>
      <c r="R54" s="5">
        <f ca="1">IFERROR(INDEX(R$269:R$305,MATCH($F54,$B$269:$B$305,0))/INDEX($D$269:$D$305,MATCH($F54,$B$269:$B$305,0)),SUMIFS('Input-Ext Allocators'!O$8:O$63,'Input-Ext Allocators'!$B$8:$B$63,$F54))*$D54</f>
        <v>0</v>
      </c>
      <c r="S54" s="5">
        <f ca="1">IFERROR(INDEX(S$269:S$305,MATCH($F54,$B$269:$B$305,0))/INDEX($D$269:$D$305,MATCH($F54,$B$269:$B$305,0)),SUMIFS('Input-Ext Allocators'!P$8:P$63,'Input-Ext Allocators'!$B$8:$B$63,$F54))*$D54</f>
        <v>0</v>
      </c>
      <c r="T54" s="5">
        <f ca="1">IFERROR(INDEX(T$269:T$305,MATCH($F54,$B$269:$B$305,0))/INDEX($D$269:$D$305,MATCH($F54,$B$269:$B$305,0)),SUMIFS('Input-Ext Allocators'!Q$8:Q$63,'Input-Ext Allocators'!$B$8:$B$63,$F54))*$D54</f>
        <v>0</v>
      </c>
      <c r="U54" s="5">
        <f ca="1">IFERROR(INDEX(U$269:U$305,MATCH($F54,$B$269:$B$305,0))/INDEX($D$269:$D$305,MATCH($F54,$B$269:$B$305,0)),SUMIFS('Input-Ext Allocators'!R$8:R$63,'Input-Ext Allocators'!$B$8:$B$63,$F54))*$D54</f>
        <v>0</v>
      </c>
      <c r="V54" s="5">
        <f ca="1">IFERROR(INDEX(V$269:V$305,MATCH($F54,$B$269:$B$305,0))/INDEX($D$269:$D$305,MATCH($F54,$B$269:$B$305,0)),SUMIFS('Input-Ext Allocators'!S$8:S$63,'Input-Ext Allocators'!$B$8:$B$63,$F54))*$D54</f>
        <v>0</v>
      </c>
      <c r="W54" s="5">
        <f ca="1">IFERROR(INDEX(W$269:W$305,MATCH($F54,$B$269:$B$305,0))/INDEX($D$269:$D$305,MATCH($F54,$B$269:$B$305,0)),SUMIFS('Input-Ext Allocators'!T$8:T$63,'Input-Ext Allocators'!$B$8:$B$63,$F54))*$D54</f>
        <v>0</v>
      </c>
      <c r="X54" s="5">
        <f ca="1">IFERROR(INDEX(X$269:X$305,MATCH($F54,$B$269:$B$305,0))/INDEX($D$269:$D$305,MATCH($F54,$B$269:$B$305,0)),SUMIFS('Input-Ext Allocators'!U$8:U$63,'Input-Ext Allocators'!$B$8:$B$63,$F54))*$D54</f>
        <v>0</v>
      </c>
      <c r="Y54" s="5">
        <f ca="1">IFERROR(INDEX(Y$269:Y$305,MATCH($F54,$B$269:$B$305,0))/INDEX($D$269:$D$305,MATCH($F54,$B$269:$B$305,0)),SUMIFS('Input-Ext Allocators'!V$8:V$63,'Input-Ext Allocators'!$B$8:$B$63,$F54))*$D54</f>
        <v>0</v>
      </c>
      <c r="Z54" s="5">
        <f ca="1">IFERROR(INDEX(Z$269:Z$305,MATCH($F54,$B$269:$B$305,0))/INDEX($D$269:$D$305,MATCH($F54,$B$269:$B$305,0)),SUMIFS('Input-Ext Allocators'!W$8:W$63,'Input-Ext Allocators'!$B$8:$B$63,$F54))*$D54</f>
        <v>0</v>
      </c>
    </row>
    <row r="55" spans="1:26" outlineLevel="1">
      <c r="A55" s="13">
        <f>IF(ISBLANK('Input-Accounts'!A55),"",'Input-Accounts'!A55)</f>
        <v>45</v>
      </c>
      <c r="B55" s="17" t="str">
        <f>IF(ISBLANK('Input-Accounts'!B55),"",'Input-Accounts'!B55)</f>
        <v>Stores Equipment</v>
      </c>
      <c r="C55" s="13">
        <f>IF(ISBLANK('Input-Accounts'!C55),"",'Input-Accounts'!C55)</f>
        <v>393</v>
      </c>
      <c r="D55" s="5">
        <f t="shared" ca="1" si="10"/>
        <v>63744.3491171563</v>
      </c>
      <c r="E55" s="5">
        <f t="shared" ca="1" si="11"/>
        <v>0</v>
      </c>
      <c r="F55" s="2" t="str" cm="1">
        <f t="array" aca="1" ref="F55" ca="1">IF(D55=0,"-",IF('Input-Accounts'!$E55&lt;&gt;0,'Input-Accounts'!$E55,INDEX('Input-Accounts'!$H55:$J55,,MATCH($F$6,'Input-Accounts'!$H$6:$J$6,0))))</f>
        <v>INT_T&amp;D_PLANT</v>
      </c>
      <c r="G55" s="5">
        <f ca="1">IFERROR(INDEX(G$269:G$305,MATCH($F55,$B$269:$B$305,0))/INDEX($D$269:$D$305,MATCH($F55,$B$269:$B$305,0)),SUMIFS('Input-Ext Allocators'!D$8:D$63,'Input-Ext Allocators'!$B$8:$B$63,$F55))*$D55</f>
        <v>20469.762823054127</v>
      </c>
      <c r="H55" s="5">
        <f ca="1">IFERROR(INDEX(H$269:H$305,MATCH($F55,$B$269:$B$305,0))/INDEX($D$269:$D$305,MATCH($F55,$B$269:$B$305,0)),SUMIFS('Input-Ext Allocators'!E$8:E$63,'Input-Ext Allocators'!$B$8:$B$63,$F55))*$D55</f>
        <v>14110.167699747675</v>
      </c>
      <c r="I55" s="5">
        <f ca="1">IFERROR(INDEX(I$269:I$305,MATCH($F55,$B$269:$B$305,0))/INDEX($D$269:$D$305,MATCH($F55,$B$269:$B$305,0)),SUMIFS('Input-Ext Allocators'!F$8:F$63,'Input-Ext Allocators'!$B$8:$B$63,$F55))*$D55</f>
        <v>1585.5669786010392</v>
      </c>
      <c r="J55" s="5">
        <f ca="1">IFERROR(INDEX(J$269:J$305,MATCH($F55,$B$269:$B$305,0))/INDEX($D$269:$D$305,MATCH($F55,$B$269:$B$305,0)),SUMIFS('Input-Ext Allocators'!G$8:G$63,'Input-Ext Allocators'!$B$8:$B$63,$F55))*$D55</f>
        <v>2026.4159916464698</v>
      </c>
      <c r="K55" s="5">
        <f ca="1">IFERROR(INDEX(K$269:K$305,MATCH($F55,$B$269:$B$305,0))/INDEX($D$269:$D$305,MATCH($F55,$B$269:$B$305,0)),SUMIFS('Input-Ext Allocators'!H$8:H$63,'Input-Ext Allocators'!$B$8:$B$63,$F55))*$D55</f>
        <v>114.31645603173239</v>
      </c>
      <c r="L55" s="5">
        <f ca="1">IFERROR(INDEX(L$269:L$305,MATCH($F55,$B$269:$B$305,0))/INDEX($D$269:$D$305,MATCH($F55,$B$269:$B$305,0)),SUMIFS('Input-Ext Allocators'!I$8:I$63,'Input-Ext Allocators'!$B$8:$B$63,$F55))*$D55</f>
        <v>23523.419706832712</v>
      </c>
      <c r="M55" s="5">
        <f ca="1">IFERROR(INDEX(M$269:M$305,MATCH($F55,$B$269:$B$305,0))/INDEX($D$269:$D$305,MATCH($F55,$B$269:$B$305,0)),SUMIFS('Input-Ext Allocators'!J$8:J$63,'Input-Ext Allocators'!$B$8:$B$63,$F55))*$D55</f>
        <v>1914.6994612425387</v>
      </c>
      <c r="N55" s="5">
        <f ca="1">IFERROR(INDEX(N$269:N$305,MATCH($F55,$B$269:$B$305,0))/INDEX($D$269:$D$305,MATCH($F55,$B$269:$B$305,0)),SUMIFS('Input-Ext Allocators'!K$8:K$63,'Input-Ext Allocators'!$B$8:$B$63,$F55))*$D55</f>
        <v>0</v>
      </c>
      <c r="O55" s="5">
        <f ca="1">IFERROR(INDEX(O$269:O$305,MATCH($F55,$B$269:$B$305,0))/INDEX($D$269:$D$305,MATCH($F55,$B$269:$B$305,0)),SUMIFS('Input-Ext Allocators'!L$8:L$63,'Input-Ext Allocators'!$B$8:$B$63,$F55))*$D55</f>
        <v>0</v>
      </c>
      <c r="P55" s="5">
        <f ca="1">IFERROR(INDEX(P$269:P$305,MATCH($F55,$B$269:$B$305,0))/INDEX($D$269:$D$305,MATCH($F55,$B$269:$B$305,0)),SUMIFS('Input-Ext Allocators'!M$8:M$63,'Input-Ext Allocators'!$B$8:$B$63,$F55))*$D55</f>
        <v>0</v>
      </c>
      <c r="Q55" s="5">
        <f ca="1">IFERROR(INDEX(Q$269:Q$305,MATCH($F55,$B$269:$B$305,0))/INDEX($D$269:$D$305,MATCH($F55,$B$269:$B$305,0)),SUMIFS('Input-Ext Allocators'!N$8:N$63,'Input-Ext Allocators'!$B$8:$B$63,$F55))*$D55</f>
        <v>0</v>
      </c>
      <c r="R55" s="5">
        <f ca="1">IFERROR(INDEX(R$269:R$305,MATCH($F55,$B$269:$B$305,0))/INDEX($D$269:$D$305,MATCH($F55,$B$269:$B$305,0)),SUMIFS('Input-Ext Allocators'!O$8:O$63,'Input-Ext Allocators'!$B$8:$B$63,$F55))*$D55</f>
        <v>0</v>
      </c>
      <c r="S55" s="5">
        <f ca="1">IFERROR(INDEX(S$269:S$305,MATCH($F55,$B$269:$B$305,0))/INDEX($D$269:$D$305,MATCH($F55,$B$269:$B$305,0)),SUMIFS('Input-Ext Allocators'!P$8:P$63,'Input-Ext Allocators'!$B$8:$B$63,$F55))*$D55</f>
        <v>0</v>
      </c>
      <c r="T55" s="5">
        <f ca="1">IFERROR(INDEX(T$269:T$305,MATCH($F55,$B$269:$B$305,0))/INDEX($D$269:$D$305,MATCH($F55,$B$269:$B$305,0)),SUMIFS('Input-Ext Allocators'!Q$8:Q$63,'Input-Ext Allocators'!$B$8:$B$63,$F55))*$D55</f>
        <v>0</v>
      </c>
      <c r="U55" s="5">
        <f ca="1">IFERROR(INDEX(U$269:U$305,MATCH($F55,$B$269:$B$305,0))/INDEX($D$269:$D$305,MATCH($F55,$B$269:$B$305,0)),SUMIFS('Input-Ext Allocators'!R$8:R$63,'Input-Ext Allocators'!$B$8:$B$63,$F55))*$D55</f>
        <v>0</v>
      </c>
      <c r="V55" s="5">
        <f ca="1">IFERROR(INDEX(V$269:V$305,MATCH($F55,$B$269:$B$305,0))/INDEX($D$269:$D$305,MATCH($F55,$B$269:$B$305,0)),SUMIFS('Input-Ext Allocators'!S$8:S$63,'Input-Ext Allocators'!$B$8:$B$63,$F55))*$D55</f>
        <v>0</v>
      </c>
      <c r="W55" s="5">
        <f ca="1">IFERROR(INDEX(W$269:W$305,MATCH($F55,$B$269:$B$305,0))/INDEX($D$269:$D$305,MATCH($F55,$B$269:$B$305,0)),SUMIFS('Input-Ext Allocators'!T$8:T$63,'Input-Ext Allocators'!$B$8:$B$63,$F55))*$D55</f>
        <v>0</v>
      </c>
      <c r="X55" s="5">
        <f ca="1">IFERROR(INDEX(X$269:X$305,MATCH($F55,$B$269:$B$305,0))/INDEX($D$269:$D$305,MATCH($F55,$B$269:$B$305,0)),SUMIFS('Input-Ext Allocators'!U$8:U$63,'Input-Ext Allocators'!$B$8:$B$63,$F55))*$D55</f>
        <v>0</v>
      </c>
      <c r="Y55" s="5">
        <f ca="1">IFERROR(INDEX(Y$269:Y$305,MATCH($F55,$B$269:$B$305,0))/INDEX($D$269:$D$305,MATCH($F55,$B$269:$B$305,0)),SUMIFS('Input-Ext Allocators'!V$8:V$63,'Input-Ext Allocators'!$B$8:$B$63,$F55))*$D55</f>
        <v>0</v>
      </c>
      <c r="Z55" s="5">
        <f ca="1">IFERROR(INDEX(Z$269:Z$305,MATCH($F55,$B$269:$B$305,0))/INDEX($D$269:$D$305,MATCH($F55,$B$269:$B$305,0)),SUMIFS('Input-Ext Allocators'!W$8:W$63,'Input-Ext Allocators'!$B$8:$B$63,$F55))*$D55</f>
        <v>0</v>
      </c>
    </row>
    <row r="56" spans="1:26" outlineLevel="1">
      <c r="A56" s="13">
        <f>IF(ISBLANK('Input-Accounts'!A56),"",'Input-Accounts'!A56)</f>
        <v>46</v>
      </c>
      <c r="B56" s="17" t="str">
        <f>IF(ISBLANK('Input-Accounts'!B56),"",'Input-Accounts'!B56)</f>
        <v xml:space="preserve">Tools, Shop, and Garage Equipment </v>
      </c>
      <c r="C56" s="13">
        <f>IF(ISBLANK('Input-Accounts'!C56),"",'Input-Accounts'!C56)</f>
        <v>394</v>
      </c>
      <c r="D56" s="5">
        <f t="shared" ca="1" si="10"/>
        <v>5328781.0740590664</v>
      </c>
      <c r="E56" s="5">
        <f t="shared" ca="1" si="11"/>
        <v>0</v>
      </c>
      <c r="F56" s="2" t="str" cm="1">
        <f t="array" aca="1" ref="F56" ca="1">IF(D56=0,"-",IF('Input-Accounts'!$E56&lt;&gt;0,'Input-Accounts'!$E56,INDEX('Input-Accounts'!$H56:$J56,,MATCH($F$6,'Input-Accounts'!$H$6:$J$6,0))))</f>
        <v>INT_T&amp;D_PLANT</v>
      </c>
      <c r="G56" s="5">
        <f ca="1">IFERROR(INDEX(G$269:G$305,MATCH($F56,$B$269:$B$305,0))/INDEX($D$269:$D$305,MATCH($F56,$B$269:$B$305,0)),SUMIFS('Input-Ext Allocators'!D$8:D$63,'Input-Ext Allocators'!$B$8:$B$63,$F56))*$D56</f>
        <v>1711193.0113442948</v>
      </c>
      <c r="H56" s="5">
        <f ca="1">IFERROR(INDEX(H$269:H$305,MATCH($F56,$B$269:$B$305,0))/INDEX($D$269:$D$305,MATCH($F56,$B$269:$B$305,0)),SUMIFS('Input-Ext Allocators'!E$8:E$63,'Input-Ext Allocators'!$B$8:$B$63,$F56))*$D56</f>
        <v>1179555.4528609682</v>
      </c>
      <c r="I56" s="5">
        <f ca="1">IFERROR(INDEX(I$269:I$305,MATCH($F56,$B$269:$B$305,0))/INDEX($D$269:$D$305,MATCH($F56,$B$269:$B$305,0)),SUMIFS('Input-Ext Allocators'!F$8:F$63,'Input-Ext Allocators'!$B$8:$B$63,$F56))*$D56</f>
        <v>132547.26770671838</v>
      </c>
      <c r="J56" s="5">
        <f ca="1">IFERROR(INDEX(J$269:J$305,MATCH($F56,$B$269:$B$305,0))/INDEX($D$269:$D$305,MATCH($F56,$B$269:$B$305,0)),SUMIFS('Input-Ext Allocators'!G$8:G$63,'Input-Ext Allocators'!$B$8:$B$63,$F56))*$D56</f>
        <v>169400.54034609409</v>
      </c>
      <c r="K56" s="5">
        <f ca="1">IFERROR(INDEX(K$269:K$305,MATCH($F56,$B$269:$B$305,0))/INDEX($D$269:$D$305,MATCH($F56,$B$269:$B$305,0)),SUMIFS('Input-Ext Allocators'!H$8:H$63,'Input-Ext Allocators'!$B$8:$B$63,$F56))*$D56</f>
        <v>9556.4136396750528</v>
      </c>
      <c r="L56" s="5">
        <f ca="1">IFERROR(INDEX(L$269:L$305,MATCH($F56,$B$269:$B$305,0))/INDEX($D$269:$D$305,MATCH($F56,$B$269:$B$305,0)),SUMIFS('Input-Ext Allocators'!I$8:I$63,'Input-Ext Allocators'!$B$8:$B$63,$F56))*$D56</f>
        <v>1966466.9177268443</v>
      </c>
      <c r="M56" s="5">
        <f ca="1">IFERROR(INDEX(M$269:M$305,MATCH($F56,$B$269:$B$305,0))/INDEX($D$269:$D$305,MATCH($F56,$B$269:$B$305,0)),SUMIFS('Input-Ext Allocators'!J$8:J$63,'Input-Ext Allocators'!$B$8:$B$63,$F56))*$D56</f>
        <v>160061.47043447132</v>
      </c>
      <c r="N56" s="5">
        <f ca="1">IFERROR(INDEX(N$269:N$305,MATCH($F56,$B$269:$B$305,0))/INDEX($D$269:$D$305,MATCH($F56,$B$269:$B$305,0)),SUMIFS('Input-Ext Allocators'!K$8:K$63,'Input-Ext Allocators'!$B$8:$B$63,$F56))*$D56</f>
        <v>0</v>
      </c>
      <c r="O56" s="5">
        <f ca="1">IFERROR(INDEX(O$269:O$305,MATCH($F56,$B$269:$B$305,0))/INDEX($D$269:$D$305,MATCH($F56,$B$269:$B$305,0)),SUMIFS('Input-Ext Allocators'!L$8:L$63,'Input-Ext Allocators'!$B$8:$B$63,$F56))*$D56</f>
        <v>0</v>
      </c>
      <c r="P56" s="5">
        <f ca="1">IFERROR(INDEX(P$269:P$305,MATCH($F56,$B$269:$B$305,0))/INDEX($D$269:$D$305,MATCH($F56,$B$269:$B$305,0)),SUMIFS('Input-Ext Allocators'!M$8:M$63,'Input-Ext Allocators'!$B$8:$B$63,$F56))*$D56</f>
        <v>0</v>
      </c>
      <c r="Q56" s="5">
        <f ca="1">IFERROR(INDEX(Q$269:Q$305,MATCH($F56,$B$269:$B$305,0))/INDEX($D$269:$D$305,MATCH($F56,$B$269:$B$305,0)),SUMIFS('Input-Ext Allocators'!N$8:N$63,'Input-Ext Allocators'!$B$8:$B$63,$F56))*$D56</f>
        <v>0</v>
      </c>
      <c r="R56" s="5">
        <f ca="1">IFERROR(INDEX(R$269:R$305,MATCH($F56,$B$269:$B$305,0))/INDEX($D$269:$D$305,MATCH($F56,$B$269:$B$305,0)),SUMIFS('Input-Ext Allocators'!O$8:O$63,'Input-Ext Allocators'!$B$8:$B$63,$F56))*$D56</f>
        <v>0</v>
      </c>
      <c r="S56" s="5">
        <f ca="1">IFERROR(INDEX(S$269:S$305,MATCH($F56,$B$269:$B$305,0))/INDEX($D$269:$D$305,MATCH($F56,$B$269:$B$305,0)),SUMIFS('Input-Ext Allocators'!P$8:P$63,'Input-Ext Allocators'!$B$8:$B$63,$F56))*$D56</f>
        <v>0</v>
      </c>
      <c r="T56" s="5">
        <f ca="1">IFERROR(INDEX(T$269:T$305,MATCH($F56,$B$269:$B$305,0))/INDEX($D$269:$D$305,MATCH($F56,$B$269:$B$305,0)),SUMIFS('Input-Ext Allocators'!Q$8:Q$63,'Input-Ext Allocators'!$B$8:$B$63,$F56))*$D56</f>
        <v>0</v>
      </c>
      <c r="U56" s="5">
        <f ca="1">IFERROR(INDEX(U$269:U$305,MATCH($F56,$B$269:$B$305,0))/INDEX($D$269:$D$305,MATCH($F56,$B$269:$B$305,0)),SUMIFS('Input-Ext Allocators'!R$8:R$63,'Input-Ext Allocators'!$B$8:$B$63,$F56))*$D56</f>
        <v>0</v>
      </c>
      <c r="V56" s="5">
        <f ca="1">IFERROR(INDEX(V$269:V$305,MATCH($F56,$B$269:$B$305,0))/INDEX($D$269:$D$305,MATCH($F56,$B$269:$B$305,0)),SUMIFS('Input-Ext Allocators'!S$8:S$63,'Input-Ext Allocators'!$B$8:$B$63,$F56))*$D56</f>
        <v>0</v>
      </c>
      <c r="W56" s="5">
        <f ca="1">IFERROR(INDEX(W$269:W$305,MATCH($F56,$B$269:$B$305,0))/INDEX($D$269:$D$305,MATCH($F56,$B$269:$B$305,0)),SUMIFS('Input-Ext Allocators'!T$8:T$63,'Input-Ext Allocators'!$B$8:$B$63,$F56))*$D56</f>
        <v>0</v>
      </c>
      <c r="X56" s="5">
        <f ca="1">IFERROR(INDEX(X$269:X$305,MATCH($F56,$B$269:$B$305,0))/INDEX($D$269:$D$305,MATCH($F56,$B$269:$B$305,0)),SUMIFS('Input-Ext Allocators'!U$8:U$63,'Input-Ext Allocators'!$B$8:$B$63,$F56))*$D56</f>
        <v>0</v>
      </c>
      <c r="Y56" s="5">
        <f ca="1">IFERROR(INDEX(Y$269:Y$305,MATCH($F56,$B$269:$B$305,0))/INDEX($D$269:$D$305,MATCH($F56,$B$269:$B$305,0)),SUMIFS('Input-Ext Allocators'!V$8:V$63,'Input-Ext Allocators'!$B$8:$B$63,$F56))*$D56</f>
        <v>0</v>
      </c>
      <c r="Z56" s="5">
        <f ca="1">IFERROR(INDEX(Z$269:Z$305,MATCH($F56,$B$269:$B$305,0))/INDEX($D$269:$D$305,MATCH($F56,$B$269:$B$305,0)),SUMIFS('Input-Ext Allocators'!W$8:W$63,'Input-Ext Allocators'!$B$8:$B$63,$F56))*$D56</f>
        <v>0</v>
      </c>
    </row>
    <row r="57" spans="1:26" outlineLevel="1">
      <c r="A57" s="13">
        <f>IF(ISBLANK('Input-Accounts'!A57),"",'Input-Accounts'!A57)</f>
        <v>47</v>
      </c>
      <c r="B57" s="17" t="str">
        <f>IF(ISBLANK('Input-Accounts'!B57),"",'Input-Accounts'!B57)</f>
        <v>Laboratory Equipment</v>
      </c>
      <c r="C57" s="13">
        <f>IF(ISBLANK('Input-Accounts'!C57),"",'Input-Accounts'!C57)</f>
        <v>395</v>
      </c>
      <c r="D57" s="5">
        <f t="shared" ca="1" si="10"/>
        <v>37827.088010965694</v>
      </c>
      <c r="E57" s="5">
        <f t="shared" ca="1" si="11"/>
        <v>0</v>
      </c>
      <c r="F57" s="2" t="str" cm="1">
        <f t="array" aca="1" ref="F57" ca="1">IF(D57=0,"-",IF('Input-Accounts'!$E57&lt;&gt;0,'Input-Accounts'!$E57,INDEX('Input-Accounts'!$H57:$J57,,MATCH($F$6,'Input-Accounts'!$H$6:$J$6,0))))</f>
        <v>INT_T&amp;D_PLANT</v>
      </c>
      <c r="G57" s="5">
        <f ca="1">IFERROR(INDEX(G$269:G$305,MATCH($F57,$B$269:$B$305,0))/INDEX($D$269:$D$305,MATCH($F57,$B$269:$B$305,0)),SUMIFS('Input-Ext Allocators'!D$8:D$63,'Input-Ext Allocators'!$B$8:$B$63,$F57))*$D57</f>
        <v>12147.139795060863</v>
      </c>
      <c r="H57" s="5">
        <f ca="1">IFERROR(INDEX(H$269:H$305,MATCH($F57,$B$269:$B$305,0))/INDEX($D$269:$D$305,MATCH($F57,$B$269:$B$305,0)),SUMIFS('Input-Ext Allocators'!E$8:E$63,'Input-Ext Allocators'!$B$8:$B$63,$F57))*$D57</f>
        <v>8373.2372017300404</v>
      </c>
      <c r="I57" s="5">
        <f ca="1">IFERROR(INDEX(I$269:I$305,MATCH($F57,$B$269:$B$305,0))/INDEX($D$269:$D$305,MATCH($F57,$B$269:$B$305,0)),SUMIFS('Input-Ext Allocators'!F$8:F$63,'Input-Ext Allocators'!$B$8:$B$63,$F57))*$D57</f>
        <v>940.90507593997881</v>
      </c>
      <c r="J57" s="5">
        <f ca="1">IFERROR(INDEX(J$269:J$305,MATCH($F57,$B$269:$B$305,0))/INDEX($D$269:$D$305,MATCH($F57,$B$269:$B$305,0)),SUMIFS('Input-Ext Allocators'!G$8:G$63,'Input-Ext Allocators'!$B$8:$B$63,$F57))*$D57</f>
        <v>1202.5131188014384</v>
      </c>
      <c r="K57" s="5">
        <f ca="1">IFERROR(INDEX(K$269:K$305,MATCH($F57,$B$269:$B$305,0))/INDEX($D$269:$D$305,MATCH($F57,$B$269:$B$305,0)),SUMIFS('Input-Ext Allocators'!H$8:H$63,'Input-Ext Allocators'!$B$8:$B$63,$F57))*$D57</f>
        <v>67.837521338031678</v>
      </c>
      <c r="L57" s="5">
        <f ca="1">IFERROR(INDEX(L$269:L$305,MATCH($F57,$B$269:$B$305,0))/INDEX($D$269:$D$305,MATCH($F57,$B$269:$B$305,0)),SUMIFS('Input-Ext Allocators'!I$8:I$63,'Input-Ext Allocators'!$B$8:$B$63,$F57))*$D57</f>
        <v>13959.236856177373</v>
      </c>
      <c r="M57" s="5">
        <f ca="1">IFERROR(INDEX(M$269:M$305,MATCH($F57,$B$269:$B$305,0))/INDEX($D$269:$D$305,MATCH($F57,$B$269:$B$305,0)),SUMIFS('Input-Ext Allocators'!J$8:J$63,'Input-Ext Allocators'!$B$8:$B$63,$F57))*$D57</f>
        <v>1136.2184419179646</v>
      </c>
      <c r="N57" s="5">
        <f ca="1">IFERROR(INDEX(N$269:N$305,MATCH($F57,$B$269:$B$305,0))/INDEX($D$269:$D$305,MATCH($F57,$B$269:$B$305,0)),SUMIFS('Input-Ext Allocators'!K$8:K$63,'Input-Ext Allocators'!$B$8:$B$63,$F57))*$D57</f>
        <v>0</v>
      </c>
      <c r="O57" s="5">
        <f ca="1">IFERROR(INDEX(O$269:O$305,MATCH($F57,$B$269:$B$305,0))/INDEX($D$269:$D$305,MATCH($F57,$B$269:$B$305,0)),SUMIFS('Input-Ext Allocators'!L$8:L$63,'Input-Ext Allocators'!$B$8:$B$63,$F57))*$D57</f>
        <v>0</v>
      </c>
      <c r="P57" s="5">
        <f ca="1">IFERROR(INDEX(P$269:P$305,MATCH($F57,$B$269:$B$305,0))/INDEX($D$269:$D$305,MATCH($F57,$B$269:$B$305,0)),SUMIFS('Input-Ext Allocators'!M$8:M$63,'Input-Ext Allocators'!$B$8:$B$63,$F57))*$D57</f>
        <v>0</v>
      </c>
      <c r="Q57" s="5">
        <f ca="1">IFERROR(INDEX(Q$269:Q$305,MATCH($F57,$B$269:$B$305,0))/INDEX($D$269:$D$305,MATCH($F57,$B$269:$B$305,0)),SUMIFS('Input-Ext Allocators'!N$8:N$63,'Input-Ext Allocators'!$B$8:$B$63,$F57))*$D57</f>
        <v>0</v>
      </c>
      <c r="R57" s="5">
        <f ca="1">IFERROR(INDEX(R$269:R$305,MATCH($F57,$B$269:$B$305,0))/INDEX($D$269:$D$305,MATCH($F57,$B$269:$B$305,0)),SUMIFS('Input-Ext Allocators'!O$8:O$63,'Input-Ext Allocators'!$B$8:$B$63,$F57))*$D57</f>
        <v>0</v>
      </c>
      <c r="S57" s="5">
        <f ca="1">IFERROR(INDEX(S$269:S$305,MATCH($F57,$B$269:$B$305,0))/INDEX($D$269:$D$305,MATCH($F57,$B$269:$B$305,0)),SUMIFS('Input-Ext Allocators'!P$8:P$63,'Input-Ext Allocators'!$B$8:$B$63,$F57))*$D57</f>
        <v>0</v>
      </c>
      <c r="T57" s="5">
        <f ca="1">IFERROR(INDEX(T$269:T$305,MATCH($F57,$B$269:$B$305,0))/INDEX($D$269:$D$305,MATCH($F57,$B$269:$B$305,0)),SUMIFS('Input-Ext Allocators'!Q$8:Q$63,'Input-Ext Allocators'!$B$8:$B$63,$F57))*$D57</f>
        <v>0</v>
      </c>
      <c r="U57" s="5">
        <f ca="1">IFERROR(INDEX(U$269:U$305,MATCH($F57,$B$269:$B$305,0))/INDEX($D$269:$D$305,MATCH($F57,$B$269:$B$305,0)),SUMIFS('Input-Ext Allocators'!R$8:R$63,'Input-Ext Allocators'!$B$8:$B$63,$F57))*$D57</f>
        <v>0</v>
      </c>
      <c r="V57" s="5">
        <f ca="1">IFERROR(INDEX(V$269:V$305,MATCH($F57,$B$269:$B$305,0))/INDEX($D$269:$D$305,MATCH($F57,$B$269:$B$305,0)),SUMIFS('Input-Ext Allocators'!S$8:S$63,'Input-Ext Allocators'!$B$8:$B$63,$F57))*$D57</f>
        <v>0</v>
      </c>
      <c r="W57" s="5">
        <f ca="1">IFERROR(INDEX(W$269:W$305,MATCH($F57,$B$269:$B$305,0))/INDEX($D$269:$D$305,MATCH($F57,$B$269:$B$305,0)),SUMIFS('Input-Ext Allocators'!T$8:T$63,'Input-Ext Allocators'!$B$8:$B$63,$F57))*$D57</f>
        <v>0</v>
      </c>
      <c r="X57" s="5">
        <f ca="1">IFERROR(INDEX(X$269:X$305,MATCH($F57,$B$269:$B$305,0))/INDEX($D$269:$D$305,MATCH($F57,$B$269:$B$305,0)),SUMIFS('Input-Ext Allocators'!U$8:U$63,'Input-Ext Allocators'!$B$8:$B$63,$F57))*$D57</f>
        <v>0</v>
      </c>
      <c r="Y57" s="5">
        <f ca="1">IFERROR(INDEX(Y$269:Y$305,MATCH($F57,$B$269:$B$305,0))/INDEX($D$269:$D$305,MATCH($F57,$B$269:$B$305,0)),SUMIFS('Input-Ext Allocators'!V$8:V$63,'Input-Ext Allocators'!$B$8:$B$63,$F57))*$D57</f>
        <v>0</v>
      </c>
      <c r="Z57" s="5">
        <f ca="1">IFERROR(INDEX(Z$269:Z$305,MATCH($F57,$B$269:$B$305,0))/INDEX($D$269:$D$305,MATCH($F57,$B$269:$B$305,0)),SUMIFS('Input-Ext Allocators'!W$8:W$63,'Input-Ext Allocators'!$B$8:$B$63,$F57))*$D57</f>
        <v>0</v>
      </c>
    </row>
    <row r="58" spans="1:26" outlineLevel="1">
      <c r="A58" s="13">
        <f>IF(ISBLANK('Input-Accounts'!A58),"",'Input-Accounts'!A58)</f>
        <v>48</v>
      </c>
      <c r="B58" s="17" t="str">
        <f>IF(ISBLANK('Input-Accounts'!B58),"",'Input-Accounts'!B58)</f>
        <v>Power Operated Equipment</v>
      </c>
      <c r="C58" s="13">
        <f>IF(ISBLANK('Input-Accounts'!C58),"",'Input-Accounts'!C58)</f>
        <v>396</v>
      </c>
      <c r="D58" s="5">
        <f t="shared" ca="1" si="10"/>
        <v>2918541.2469304353</v>
      </c>
      <c r="E58" s="5">
        <f t="shared" ca="1" si="11"/>
        <v>0</v>
      </c>
      <c r="F58" s="2" t="str" cm="1">
        <f t="array" aca="1" ref="F58" ca="1">IF(D58=0,"-",IF('Input-Accounts'!$E58&lt;&gt;0,'Input-Accounts'!$E58,INDEX('Input-Accounts'!$H58:$J58,,MATCH($F$6,'Input-Accounts'!$H$6:$J$6,0))))</f>
        <v>INT_T&amp;D_PLANT</v>
      </c>
      <c r="G58" s="5">
        <f ca="1">IFERROR(INDEX(G$269:G$305,MATCH($F58,$B$269:$B$305,0))/INDEX($D$269:$D$305,MATCH($F58,$B$269:$B$305,0)),SUMIFS('Input-Ext Allocators'!D$8:D$63,'Input-Ext Allocators'!$B$8:$B$63,$F58))*$D58</f>
        <v>937210.08907262655</v>
      </c>
      <c r="H58" s="5">
        <f ca="1">IFERROR(INDEX(H$269:H$305,MATCH($F58,$B$269:$B$305,0))/INDEX($D$269:$D$305,MATCH($F58,$B$269:$B$305,0)),SUMIFS('Input-Ext Allocators'!E$8:E$63,'Input-Ext Allocators'!$B$8:$B$63,$F58))*$D58</f>
        <v>646035.40554052894</v>
      </c>
      <c r="I58" s="5">
        <f ca="1">IFERROR(INDEX(I$269:I$305,MATCH($F58,$B$269:$B$305,0))/INDEX($D$269:$D$305,MATCH($F58,$B$269:$B$305,0)),SUMIFS('Input-Ext Allocators'!F$8:F$63,'Input-Ext Allocators'!$B$8:$B$63,$F58))*$D58</f>
        <v>72595.338895264242</v>
      </c>
      <c r="J58" s="5">
        <f ca="1">IFERROR(INDEX(J$269:J$305,MATCH($F58,$B$269:$B$305,0))/INDEX($D$269:$D$305,MATCH($F58,$B$269:$B$305,0)),SUMIFS('Input-Ext Allocators'!G$8:G$63,'Input-Ext Allocators'!$B$8:$B$63,$F58))*$D58</f>
        <v>92779.653992386709</v>
      </c>
      <c r="K58" s="5">
        <f ca="1">IFERROR(INDEX(K$269:K$305,MATCH($F58,$B$269:$B$305,0))/INDEX($D$269:$D$305,MATCH($F58,$B$269:$B$305,0)),SUMIFS('Input-Ext Allocators'!H$8:H$63,'Input-Ext Allocators'!$B$8:$B$63,$F58))*$D58</f>
        <v>5233.990098766647</v>
      </c>
      <c r="L58" s="5">
        <f ca="1">IFERROR(INDEX(L$269:L$305,MATCH($F58,$B$269:$B$305,0))/INDEX($D$269:$D$305,MATCH($F58,$B$269:$B$305,0)),SUMIFS('Input-Ext Allocators'!I$8:I$63,'Input-Ext Allocators'!$B$8:$B$63,$F58))*$D58</f>
        <v>1077022.0675885733</v>
      </c>
      <c r="M58" s="5">
        <f ca="1">IFERROR(INDEX(M$269:M$305,MATCH($F58,$B$269:$B$305,0))/INDEX($D$269:$D$305,MATCH($F58,$B$269:$B$305,0)),SUMIFS('Input-Ext Allocators'!J$8:J$63,'Input-Ext Allocators'!$B$8:$B$63,$F58))*$D58</f>
        <v>87664.701742288715</v>
      </c>
      <c r="N58" s="5">
        <f ca="1">IFERROR(INDEX(N$269:N$305,MATCH($F58,$B$269:$B$305,0))/INDEX($D$269:$D$305,MATCH($F58,$B$269:$B$305,0)),SUMIFS('Input-Ext Allocators'!K$8:K$63,'Input-Ext Allocators'!$B$8:$B$63,$F58))*$D58</f>
        <v>0</v>
      </c>
      <c r="O58" s="5">
        <f ca="1">IFERROR(INDEX(O$269:O$305,MATCH($F58,$B$269:$B$305,0))/INDEX($D$269:$D$305,MATCH($F58,$B$269:$B$305,0)),SUMIFS('Input-Ext Allocators'!L$8:L$63,'Input-Ext Allocators'!$B$8:$B$63,$F58))*$D58</f>
        <v>0</v>
      </c>
      <c r="P58" s="5">
        <f ca="1">IFERROR(INDEX(P$269:P$305,MATCH($F58,$B$269:$B$305,0))/INDEX($D$269:$D$305,MATCH($F58,$B$269:$B$305,0)),SUMIFS('Input-Ext Allocators'!M$8:M$63,'Input-Ext Allocators'!$B$8:$B$63,$F58))*$D58</f>
        <v>0</v>
      </c>
      <c r="Q58" s="5">
        <f ca="1">IFERROR(INDEX(Q$269:Q$305,MATCH($F58,$B$269:$B$305,0))/INDEX($D$269:$D$305,MATCH($F58,$B$269:$B$305,0)),SUMIFS('Input-Ext Allocators'!N$8:N$63,'Input-Ext Allocators'!$B$8:$B$63,$F58))*$D58</f>
        <v>0</v>
      </c>
      <c r="R58" s="5">
        <f ca="1">IFERROR(INDEX(R$269:R$305,MATCH($F58,$B$269:$B$305,0))/INDEX($D$269:$D$305,MATCH($F58,$B$269:$B$305,0)),SUMIFS('Input-Ext Allocators'!O$8:O$63,'Input-Ext Allocators'!$B$8:$B$63,$F58))*$D58</f>
        <v>0</v>
      </c>
      <c r="S58" s="5">
        <f ca="1">IFERROR(INDEX(S$269:S$305,MATCH($F58,$B$269:$B$305,0))/INDEX($D$269:$D$305,MATCH($F58,$B$269:$B$305,0)),SUMIFS('Input-Ext Allocators'!P$8:P$63,'Input-Ext Allocators'!$B$8:$B$63,$F58))*$D58</f>
        <v>0</v>
      </c>
      <c r="T58" s="5">
        <f ca="1">IFERROR(INDEX(T$269:T$305,MATCH($F58,$B$269:$B$305,0))/INDEX($D$269:$D$305,MATCH($F58,$B$269:$B$305,0)),SUMIFS('Input-Ext Allocators'!Q$8:Q$63,'Input-Ext Allocators'!$B$8:$B$63,$F58))*$D58</f>
        <v>0</v>
      </c>
      <c r="U58" s="5">
        <f ca="1">IFERROR(INDEX(U$269:U$305,MATCH($F58,$B$269:$B$305,0))/INDEX($D$269:$D$305,MATCH($F58,$B$269:$B$305,0)),SUMIFS('Input-Ext Allocators'!R$8:R$63,'Input-Ext Allocators'!$B$8:$B$63,$F58))*$D58</f>
        <v>0</v>
      </c>
      <c r="V58" s="5">
        <f ca="1">IFERROR(INDEX(V$269:V$305,MATCH($F58,$B$269:$B$305,0))/INDEX($D$269:$D$305,MATCH($F58,$B$269:$B$305,0)),SUMIFS('Input-Ext Allocators'!S$8:S$63,'Input-Ext Allocators'!$B$8:$B$63,$F58))*$D58</f>
        <v>0</v>
      </c>
      <c r="W58" s="5">
        <f ca="1">IFERROR(INDEX(W$269:W$305,MATCH($F58,$B$269:$B$305,0))/INDEX($D$269:$D$305,MATCH($F58,$B$269:$B$305,0)),SUMIFS('Input-Ext Allocators'!T$8:T$63,'Input-Ext Allocators'!$B$8:$B$63,$F58))*$D58</f>
        <v>0</v>
      </c>
      <c r="X58" s="5">
        <f ca="1">IFERROR(INDEX(X$269:X$305,MATCH($F58,$B$269:$B$305,0))/INDEX($D$269:$D$305,MATCH($F58,$B$269:$B$305,0)),SUMIFS('Input-Ext Allocators'!U$8:U$63,'Input-Ext Allocators'!$B$8:$B$63,$F58))*$D58</f>
        <v>0</v>
      </c>
      <c r="Y58" s="5">
        <f ca="1">IFERROR(INDEX(Y$269:Y$305,MATCH($F58,$B$269:$B$305,0))/INDEX($D$269:$D$305,MATCH($F58,$B$269:$B$305,0)),SUMIFS('Input-Ext Allocators'!V$8:V$63,'Input-Ext Allocators'!$B$8:$B$63,$F58))*$D58</f>
        <v>0</v>
      </c>
      <c r="Z58" s="5">
        <f ca="1">IFERROR(INDEX(Z$269:Z$305,MATCH($F58,$B$269:$B$305,0))/INDEX($D$269:$D$305,MATCH($F58,$B$269:$B$305,0)),SUMIFS('Input-Ext Allocators'!W$8:W$63,'Input-Ext Allocators'!$B$8:$B$63,$F58))*$D58</f>
        <v>0</v>
      </c>
    </row>
    <row r="59" spans="1:26" outlineLevel="1">
      <c r="A59" s="13">
        <f>IF(ISBLANK('Input-Accounts'!A59),"",'Input-Accounts'!A59)</f>
        <v>49</v>
      </c>
      <c r="B59" s="17" t="str">
        <f>IF(ISBLANK('Input-Accounts'!B59),"",'Input-Accounts'!B59)</f>
        <v>Communication Equipment</v>
      </c>
      <c r="C59" s="13">
        <f>IF(ISBLANK('Input-Accounts'!C59),"",'Input-Accounts'!C59)</f>
        <v>397</v>
      </c>
      <c r="D59" s="5">
        <f t="shared" ca="1" si="10"/>
        <v>3393388.1399908573</v>
      </c>
      <c r="E59" s="5">
        <f t="shared" ca="1" si="11"/>
        <v>0</v>
      </c>
      <c r="F59" s="2" t="str" cm="1">
        <f t="array" aca="1" ref="F59" ca="1">IF(D59=0,"-",IF('Input-Accounts'!$E59&lt;&gt;0,'Input-Accounts'!$E59,INDEX('Input-Accounts'!$H59:$J59,,MATCH($F$6,'Input-Accounts'!$H$6:$J$6,0))))</f>
        <v>INT_T&amp;D_PLANT</v>
      </c>
      <c r="G59" s="5">
        <f ca="1">IFERROR(INDEX(G$269:G$305,MATCH($F59,$B$269:$B$305,0))/INDEX($D$269:$D$305,MATCH($F59,$B$269:$B$305,0)),SUMIFS('Input-Ext Allocators'!D$8:D$63,'Input-Ext Allocators'!$B$8:$B$63,$F59))*$D59</f>
        <v>1089694.2451245852</v>
      </c>
      <c r="H59" s="5">
        <f ca="1">IFERROR(INDEX(H$269:H$305,MATCH($F59,$B$269:$B$305,0))/INDEX($D$269:$D$305,MATCH($F59,$B$269:$B$305,0)),SUMIFS('Input-Ext Allocators'!E$8:E$63,'Input-Ext Allocators'!$B$8:$B$63,$F59))*$D59</f>
        <v>751145.41741738422</v>
      </c>
      <c r="I59" s="5">
        <f ca="1">IFERROR(INDEX(I$269:I$305,MATCH($F59,$B$269:$B$305,0))/INDEX($D$269:$D$305,MATCH($F59,$B$269:$B$305,0)),SUMIFS('Input-Ext Allocators'!F$8:F$63,'Input-Ext Allocators'!$B$8:$B$63,$F59))*$D59</f>
        <v>84406.606308853166</v>
      </c>
      <c r="J59" s="5">
        <f ca="1">IFERROR(INDEX(J$269:J$305,MATCH($F59,$B$269:$B$305,0))/INDEX($D$269:$D$305,MATCH($F59,$B$269:$B$305,0)),SUMIFS('Input-Ext Allocators'!G$8:G$63,'Input-Ext Allocators'!$B$8:$B$63,$F59))*$D59</f>
        <v>107874.91107804266</v>
      </c>
      <c r="K59" s="5">
        <f ca="1">IFERROR(INDEX(K$269:K$305,MATCH($F59,$B$269:$B$305,0))/INDEX($D$269:$D$305,MATCH($F59,$B$269:$B$305,0)),SUMIFS('Input-Ext Allocators'!H$8:H$63,'Input-Ext Allocators'!$B$8:$B$63,$F59))*$D59</f>
        <v>6085.5607042265847</v>
      </c>
      <c r="L59" s="5">
        <f ca="1">IFERROR(INDEX(L$269:L$305,MATCH($F59,$B$269:$B$305,0))/INDEX($D$269:$D$305,MATCH($F59,$B$269:$B$305,0)),SUMIFS('Input-Ext Allocators'!I$8:I$63,'Input-Ext Allocators'!$B$8:$B$63,$F59))*$D59</f>
        <v>1252253.6436678322</v>
      </c>
      <c r="M59" s="5">
        <f ca="1">IFERROR(INDEX(M$269:M$305,MATCH($F59,$B$269:$B$305,0))/INDEX($D$269:$D$305,MATCH($F59,$B$269:$B$305,0)),SUMIFS('Input-Ext Allocators'!J$8:J$63,'Input-Ext Allocators'!$B$8:$B$63,$F59))*$D59</f>
        <v>101927.75568993318</v>
      </c>
      <c r="N59" s="5">
        <f ca="1">IFERROR(INDEX(N$269:N$305,MATCH($F59,$B$269:$B$305,0))/INDEX($D$269:$D$305,MATCH($F59,$B$269:$B$305,0)),SUMIFS('Input-Ext Allocators'!K$8:K$63,'Input-Ext Allocators'!$B$8:$B$63,$F59))*$D59</f>
        <v>0</v>
      </c>
      <c r="O59" s="5">
        <f ca="1">IFERROR(INDEX(O$269:O$305,MATCH($F59,$B$269:$B$305,0))/INDEX($D$269:$D$305,MATCH($F59,$B$269:$B$305,0)),SUMIFS('Input-Ext Allocators'!L$8:L$63,'Input-Ext Allocators'!$B$8:$B$63,$F59))*$D59</f>
        <v>0</v>
      </c>
      <c r="P59" s="5">
        <f ca="1">IFERROR(INDEX(P$269:P$305,MATCH($F59,$B$269:$B$305,0))/INDEX($D$269:$D$305,MATCH($F59,$B$269:$B$305,0)),SUMIFS('Input-Ext Allocators'!M$8:M$63,'Input-Ext Allocators'!$B$8:$B$63,$F59))*$D59</f>
        <v>0</v>
      </c>
      <c r="Q59" s="5">
        <f ca="1">IFERROR(INDEX(Q$269:Q$305,MATCH($F59,$B$269:$B$305,0))/INDEX($D$269:$D$305,MATCH($F59,$B$269:$B$305,0)),SUMIFS('Input-Ext Allocators'!N$8:N$63,'Input-Ext Allocators'!$B$8:$B$63,$F59))*$D59</f>
        <v>0</v>
      </c>
      <c r="R59" s="5">
        <f ca="1">IFERROR(INDEX(R$269:R$305,MATCH($F59,$B$269:$B$305,0))/INDEX($D$269:$D$305,MATCH($F59,$B$269:$B$305,0)),SUMIFS('Input-Ext Allocators'!O$8:O$63,'Input-Ext Allocators'!$B$8:$B$63,$F59))*$D59</f>
        <v>0</v>
      </c>
      <c r="S59" s="5">
        <f ca="1">IFERROR(INDEX(S$269:S$305,MATCH($F59,$B$269:$B$305,0))/INDEX($D$269:$D$305,MATCH($F59,$B$269:$B$305,0)),SUMIFS('Input-Ext Allocators'!P$8:P$63,'Input-Ext Allocators'!$B$8:$B$63,$F59))*$D59</f>
        <v>0</v>
      </c>
      <c r="T59" s="5">
        <f ca="1">IFERROR(INDEX(T$269:T$305,MATCH($F59,$B$269:$B$305,0))/INDEX($D$269:$D$305,MATCH($F59,$B$269:$B$305,0)),SUMIFS('Input-Ext Allocators'!Q$8:Q$63,'Input-Ext Allocators'!$B$8:$B$63,$F59))*$D59</f>
        <v>0</v>
      </c>
      <c r="U59" s="5">
        <f ca="1">IFERROR(INDEX(U$269:U$305,MATCH($F59,$B$269:$B$305,0))/INDEX($D$269:$D$305,MATCH($F59,$B$269:$B$305,0)),SUMIFS('Input-Ext Allocators'!R$8:R$63,'Input-Ext Allocators'!$B$8:$B$63,$F59))*$D59</f>
        <v>0</v>
      </c>
      <c r="V59" s="5">
        <f ca="1">IFERROR(INDEX(V$269:V$305,MATCH($F59,$B$269:$B$305,0))/INDEX($D$269:$D$305,MATCH($F59,$B$269:$B$305,0)),SUMIFS('Input-Ext Allocators'!S$8:S$63,'Input-Ext Allocators'!$B$8:$B$63,$F59))*$D59</f>
        <v>0</v>
      </c>
      <c r="W59" s="5">
        <f ca="1">IFERROR(INDEX(W$269:W$305,MATCH($F59,$B$269:$B$305,0))/INDEX($D$269:$D$305,MATCH($F59,$B$269:$B$305,0)),SUMIFS('Input-Ext Allocators'!T$8:T$63,'Input-Ext Allocators'!$B$8:$B$63,$F59))*$D59</f>
        <v>0</v>
      </c>
      <c r="X59" s="5">
        <f ca="1">IFERROR(INDEX(X$269:X$305,MATCH($F59,$B$269:$B$305,0))/INDEX($D$269:$D$305,MATCH($F59,$B$269:$B$305,0)),SUMIFS('Input-Ext Allocators'!U$8:U$63,'Input-Ext Allocators'!$B$8:$B$63,$F59))*$D59</f>
        <v>0</v>
      </c>
      <c r="Y59" s="5">
        <f ca="1">IFERROR(INDEX(Y$269:Y$305,MATCH($F59,$B$269:$B$305,0))/INDEX($D$269:$D$305,MATCH($F59,$B$269:$B$305,0)),SUMIFS('Input-Ext Allocators'!V$8:V$63,'Input-Ext Allocators'!$B$8:$B$63,$F59))*$D59</f>
        <v>0</v>
      </c>
      <c r="Z59" s="5">
        <f ca="1">IFERROR(INDEX(Z$269:Z$305,MATCH($F59,$B$269:$B$305,0))/INDEX($D$269:$D$305,MATCH($F59,$B$269:$B$305,0)),SUMIFS('Input-Ext Allocators'!W$8:W$63,'Input-Ext Allocators'!$B$8:$B$63,$F59))*$D59</f>
        <v>0</v>
      </c>
    </row>
    <row r="60" spans="1:26" outlineLevel="1">
      <c r="A60" s="13">
        <f>IF(ISBLANK('Input-Accounts'!A60),"",'Input-Accounts'!A60)</f>
        <v>50</v>
      </c>
      <c r="B60" s="17" t="str">
        <f>IF(ISBLANK('Input-Accounts'!B60),"",'Input-Accounts'!B60)</f>
        <v>Miscellaneous Equipment</v>
      </c>
      <c r="C60" s="13">
        <f>IF(ISBLANK('Input-Accounts'!C60),"",'Input-Accounts'!C60)</f>
        <v>398</v>
      </c>
      <c r="D60" s="5">
        <f t="shared" ca="1" si="10"/>
        <v>52928.919086216352</v>
      </c>
      <c r="E60" s="5">
        <f t="shared" ca="1" si="11"/>
        <v>0</v>
      </c>
      <c r="F60" s="2" t="str" cm="1">
        <f t="array" aca="1" ref="F60" ca="1">IF(D60=0,"-",IF('Input-Accounts'!$E60&lt;&gt;0,'Input-Accounts'!$E60,INDEX('Input-Accounts'!$H60:$J60,,MATCH($F$6,'Input-Accounts'!$H$6:$J$6,0))))</f>
        <v>INT_T&amp;D_PLANT</v>
      </c>
      <c r="G60" s="5">
        <f ca="1">IFERROR(INDEX(G$269:G$305,MATCH($F60,$B$269:$B$305,0))/INDEX($D$269:$D$305,MATCH($F60,$B$269:$B$305,0)),SUMIFS('Input-Ext Allocators'!D$8:D$63,'Input-Ext Allocators'!$B$8:$B$63,$F60))*$D60</f>
        <v>16996.681826403204</v>
      </c>
      <c r="H60" s="5">
        <f ca="1">IFERROR(INDEX(H$269:H$305,MATCH($F60,$B$269:$B$305,0))/INDEX($D$269:$D$305,MATCH($F60,$B$269:$B$305,0)),SUMIFS('Input-Ext Allocators'!E$8:E$63,'Input-Ext Allocators'!$B$8:$B$63,$F60))*$D60</f>
        <v>11716.111856445061</v>
      </c>
      <c r="I60" s="5">
        <f ca="1">IFERROR(INDEX(I$269:I$305,MATCH($F60,$B$269:$B$305,0))/INDEX($D$269:$D$305,MATCH($F60,$B$269:$B$305,0)),SUMIFS('Input-Ext Allocators'!F$8:F$63,'Input-Ext Allocators'!$B$8:$B$63,$F60))*$D60</f>
        <v>1316.5456621403307</v>
      </c>
      <c r="J60" s="5">
        <f ca="1">IFERROR(INDEX(J$269:J$305,MATCH($F60,$B$269:$B$305,0))/INDEX($D$269:$D$305,MATCH($F60,$B$269:$B$305,0)),SUMIFS('Input-Ext Allocators'!G$8:G$63,'Input-Ext Allocators'!$B$8:$B$63,$F60))*$D60</f>
        <v>1682.5963327313</v>
      </c>
      <c r="K60" s="5">
        <f ca="1">IFERROR(INDEX(K$269:K$305,MATCH($F60,$B$269:$B$305,0))/INDEX($D$269:$D$305,MATCH($F60,$B$269:$B$305,0)),SUMIFS('Input-Ext Allocators'!H$8:H$63,'Input-Ext Allocators'!$B$8:$B$63,$F60))*$D60</f>
        <v>94.920515078223417</v>
      </c>
      <c r="L60" s="5">
        <f ca="1">IFERROR(INDEX(L$269:L$305,MATCH($F60,$B$269:$B$305,0))/INDEX($D$269:$D$305,MATCH($F60,$B$269:$B$305,0)),SUMIFS('Input-Ext Allocators'!I$8:I$63,'Input-Ext Allocators'!$B$8:$B$63,$F60))*$D60</f>
        <v>19532.228276513299</v>
      </c>
      <c r="M60" s="5">
        <f ca="1">IFERROR(INDEX(M$269:M$305,MATCH($F60,$B$269:$B$305,0))/INDEX($D$269:$D$305,MATCH($F60,$B$269:$B$305,0)),SUMIFS('Input-Ext Allocators'!J$8:J$63,'Input-Ext Allocators'!$B$8:$B$63,$F60))*$D60</f>
        <v>1589.8346169049312</v>
      </c>
      <c r="N60" s="5">
        <f ca="1">IFERROR(INDEX(N$269:N$305,MATCH($F60,$B$269:$B$305,0))/INDEX($D$269:$D$305,MATCH($F60,$B$269:$B$305,0)),SUMIFS('Input-Ext Allocators'!K$8:K$63,'Input-Ext Allocators'!$B$8:$B$63,$F60))*$D60</f>
        <v>0</v>
      </c>
      <c r="O60" s="5">
        <f ca="1">IFERROR(INDEX(O$269:O$305,MATCH($F60,$B$269:$B$305,0))/INDEX($D$269:$D$305,MATCH($F60,$B$269:$B$305,0)),SUMIFS('Input-Ext Allocators'!L$8:L$63,'Input-Ext Allocators'!$B$8:$B$63,$F60))*$D60</f>
        <v>0</v>
      </c>
      <c r="P60" s="5">
        <f ca="1">IFERROR(INDEX(P$269:P$305,MATCH($F60,$B$269:$B$305,0))/INDEX($D$269:$D$305,MATCH($F60,$B$269:$B$305,0)),SUMIFS('Input-Ext Allocators'!M$8:M$63,'Input-Ext Allocators'!$B$8:$B$63,$F60))*$D60</f>
        <v>0</v>
      </c>
      <c r="Q60" s="5">
        <f ca="1">IFERROR(INDEX(Q$269:Q$305,MATCH($F60,$B$269:$B$305,0))/INDEX($D$269:$D$305,MATCH($F60,$B$269:$B$305,0)),SUMIFS('Input-Ext Allocators'!N$8:N$63,'Input-Ext Allocators'!$B$8:$B$63,$F60))*$D60</f>
        <v>0</v>
      </c>
      <c r="R60" s="5">
        <f ca="1">IFERROR(INDEX(R$269:R$305,MATCH($F60,$B$269:$B$305,0))/INDEX($D$269:$D$305,MATCH($F60,$B$269:$B$305,0)),SUMIFS('Input-Ext Allocators'!O$8:O$63,'Input-Ext Allocators'!$B$8:$B$63,$F60))*$D60</f>
        <v>0</v>
      </c>
      <c r="S60" s="5">
        <f ca="1">IFERROR(INDEX(S$269:S$305,MATCH($F60,$B$269:$B$305,0))/INDEX($D$269:$D$305,MATCH($F60,$B$269:$B$305,0)),SUMIFS('Input-Ext Allocators'!P$8:P$63,'Input-Ext Allocators'!$B$8:$B$63,$F60))*$D60</f>
        <v>0</v>
      </c>
      <c r="T60" s="5">
        <f ca="1">IFERROR(INDEX(T$269:T$305,MATCH($F60,$B$269:$B$305,0))/INDEX($D$269:$D$305,MATCH($F60,$B$269:$B$305,0)),SUMIFS('Input-Ext Allocators'!Q$8:Q$63,'Input-Ext Allocators'!$B$8:$B$63,$F60))*$D60</f>
        <v>0</v>
      </c>
      <c r="U60" s="5">
        <f ca="1">IFERROR(INDEX(U$269:U$305,MATCH($F60,$B$269:$B$305,0))/INDEX($D$269:$D$305,MATCH($F60,$B$269:$B$305,0)),SUMIFS('Input-Ext Allocators'!R$8:R$63,'Input-Ext Allocators'!$B$8:$B$63,$F60))*$D60</f>
        <v>0</v>
      </c>
      <c r="V60" s="5">
        <f ca="1">IFERROR(INDEX(V$269:V$305,MATCH($F60,$B$269:$B$305,0))/INDEX($D$269:$D$305,MATCH($F60,$B$269:$B$305,0)),SUMIFS('Input-Ext Allocators'!S$8:S$63,'Input-Ext Allocators'!$B$8:$B$63,$F60))*$D60</f>
        <v>0</v>
      </c>
      <c r="W60" s="5">
        <f ca="1">IFERROR(INDEX(W$269:W$305,MATCH($F60,$B$269:$B$305,0))/INDEX($D$269:$D$305,MATCH($F60,$B$269:$B$305,0)),SUMIFS('Input-Ext Allocators'!T$8:T$63,'Input-Ext Allocators'!$B$8:$B$63,$F60))*$D60</f>
        <v>0</v>
      </c>
      <c r="X60" s="5">
        <f ca="1">IFERROR(INDEX(X$269:X$305,MATCH($F60,$B$269:$B$305,0))/INDEX($D$269:$D$305,MATCH($F60,$B$269:$B$305,0)),SUMIFS('Input-Ext Allocators'!U$8:U$63,'Input-Ext Allocators'!$B$8:$B$63,$F60))*$D60</f>
        <v>0</v>
      </c>
      <c r="Y60" s="5">
        <f ca="1">IFERROR(INDEX(Y$269:Y$305,MATCH($F60,$B$269:$B$305,0))/INDEX($D$269:$D$305,MATCH($F60,$B$269:$B$305,0)),SUMIFS('Input-Ext Allocators'!V$8:V$63,'Input-Ext Allocators'!$B$8:$B$63,$F60))*$D60</f>
        <v>0</v>
      </c>
      <c r="Z60" s="5">
        <f ca="1">IFERROR(INDEX(Z$269:Z$305,MATCH($F60,$B$269:$B$305,0))/INDEX($D$269:$D$305,MATCH($F60,$B$269:$B$305,0)),SUMIFS('Input-Ext Allocators'!W$8:W$63,'Input-Ext Allocators'!$B$8:$B$63,$F60))*$D60</f>
        <v>0</v>
      </c>
    </row>
    <row r="61" spans="1:26" outlineLevel="1">
      <c r="A61" s="13">
        <f>IF(ISBLANK('Input-Accounts'!A61),"",'Input-Accounts'!A61)</f>
        <v>51</v>
      </c>
      <c r="B61" t="str">
        <f>IF(ISBLANK('Input-Accounts'!B61),"",'Input-Accounts'!B61)</f>
        <v>Subtotal - General Plant</v>
      </c>
      <c r="C61" s="13" t="str">
        <f>IF(ISBLANK('Input-Accounts'!C61),"",'Input-Accounts'!C61)</f>
        <v/>
      </c>
      <c r="D61" s="28">
        <f ca="1">SUBTOTAL(9,D51:D60)</f>
        <v>39799358.248595335</v>
      </c>
      <c r="E61" s="5">
        <f t="shared" ca="1" si="11"/>
        <v>0</v>
      </c>
      <c r="G61" s="28">
        <f t="shared" ref="G61:Z61" ca="1" si="12">SUBTOTAL(9,G51:G60)</f>
        <v>12780480.703649443</v>
      </c>
      <c r="H61" s="28">
        <f t="shared" ca="1" si="12"/>
        <v>8809810.2342827488</v>
      </c>
      <c r="I61" s="28">
        <f t="shared" ca="1" si="12"/>
        <v>989963.01762380917</v>
      </c>
      <c r="J61" s="28">
        <f t="shared" ca="1" si="12"/>
        <v>1265211.0677919539</v>
      </c>
      <c r="K61" s="28">
        <f t="shared" ca="1" si="12"/>
        <v>71374.508491015265</v>
      </c>
      <c r="L61" s="28">
        <f t="shared" ca="1" si="12"/>
        <v>14687058.87048311</v>
      </c>
      <c r="M61" s="28">
        <f t="shared" ca="1" si="12"/>
        <v>1195459.8462732534</v>
      </c>
      <c r="N61" s="28">
        <f t="shared" ca="1" si="12"/>
        <v>0</v>
      </c>
      <c r="O61" s="28">
        <f t="shared" ca="1" si="12"/>
        <v>0</v>
      </c>
      <c r="P61" s="28">
        <f t="shared" ca="1" si="12"/>
        <v>0</v>
      </c>
      <c r="Q61" s="28">
        <f t="shared" ca="1" si="12"/>
        <v>0</v>
      </c>
      <c r="R61" s="28">
        <f t="shared" ca="1" si="12"/>
        <v>0</v>
      </c>
      <c r="S61" s="28">
        <f t="shared" ca="1" si="12"/>
        <v>0</v>
      </c>
      <c r="T61" s="28">
        <f t="shared" ca="1" si="12"/>
        <v>0</v>
      </c>
      <c r="U61" s="28">
        <f t="shared" ca="1" si="12"/>
        <v>0</v>
      </c>
      <c r="V61" s="28">
        <f t="shared" ca="1" si="12"/>
        <v>0</v>
      </c>
      <c r="W61" s="28">
        <f t="shared" ca="1" si="12"/>
        <v>0</v>
      </c>
      <c r="X61" s="28">
        <f t="shared" ca="1" si="12"/>
        <v>0</v>
      </c>
      <c r="Y61" s="28">
        <f t="shared" ca="1" si="12"/>
        <v>0</v>
      </c>
      <c r="Z61" s="28">
        <f t="shared" ca="1" si="12"/>
        <v>0</v>
      </c>
    </row>
    <row r="62" spans="1:26" outlineLevel="1">
      <c r="A62" s="13" t="str">
        <f>IF(ISBLANK('Input-Accounts'!A62),"",'Input-Accounts'!A62)</f>
        <v/>
      </c>
      <c r="B62" t="str">
        <f>IF(ISBLANK('Input-Accounts'!B62),"",'Input-Accounts'!B62)</f>
        <v/>
      </c>
      <c r="C62" s="13" t="str">
        <f>IF(ISBLANK('Input-Accounts'!C62),"",'Input-Accounts'!C62)</f>
        <v/>
      </c>
      <c r="D62" s="5"/>
      <c r="E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>
      <c r="A63" s="13">
        <f>IF(ISBLANK('Input-Accounts'!A63),"",'Input-Accounts'!A63)</f>
        <v>52</v>
      </c>
      <c r="B63" s="4" t="str">
        <f>IF(ISBLANK('Input-Accounts'!B63),"",'Input-Accounts'!B63)</f>
        <v>Total Plant in Service</v>
      </c>
      <c r="C63" s="13" t="str">
        <f>IF(ISBLANK('Input-Accounts'!C63),"",'Input-Accounts'!C63)</f>
        <v/>
      </c>
      <c r="D63" s="5">
        <f ca="1">SUBTOTAL(9,D11:D62)</f>
        <v>715252955.47707343</v>
      </c>
      <c r="E63" s="5">
        <f ca="1">IFERROR(IF(D63="","",IF(D63=0,0,IF(ABS(D63-SUM($G63:$Z63))&lt;Check_Limit,0,1))),1)</f>
        <v>0</v>
      </c>
      <c r="F63" s="2"/>
      <c r="G63" s="5">
        <f t="shared" ref="G63:Z63" ca="1" si="13">SUBTOTAL(9,G11:G62)</f>
        <v>229684019.99360377</v>
      </c>
      <c r="H63" s="5">
        <f t="shared" ca="1" si="13"/>
        <v>158325236.50014633</v>
      </c>
      <c r="I63" s="5">
        <f t="shared" ca="1" si="13"/>
        <v>17791090.241848867</v>
      </c>
      <c r="J63" s="5">
        <f t="shared" ca="1" si="13"/>
        <v>22737702.19831216</v>
      </c>
      <c r="K63" s="5">
        <f t="shared" ca="1" si="13"/>
        <v>1282704.8070737156</v>
      </c>
      <c r="L63" s="5">
        <f t="shared" ca="1" si="13"/>
        <v>263948031.4924317</v>
      </c>
      <c r="M63" s="5">
        <f t="shared" ca="1" si="13"/>
        <v>21484170.243656896</v>
      </c>
      <c r="N63" s="5">
        <f t="shared" ca="1" si="13"/>
        <v>0</v>
      </c>
      <c r="O63" s="5">
        <f t="shared" ca="1" si="13"/>
        <v>0</v>
      </c>
      <c r="P63" s="5">
        <f t="shared" ca="1" si="13"/>
        <v>0</v>
      </c>
      <c r="Q63" s="5">
        <f t="shared" ca="1" si="13"/>
        <v>0</v>
      </c>
      <c r="R63" s="5">
        <f t="shared" ca="1" si="13"/>
        <v>0</v>
      </c>
      <c r="S63" s="5">
        <f t="shared" ca="1" si="13"/>
        <v>0</v>
      </c>
      <c r="T63" s="5">
        <f t="shared" ca="1" si="13"/>
        <v>0</v>
      </c>
      <c r="U63" s="5">
        <f t="shared" ca="1" si="13"/>
        <v>0</v>
      </c>
      <c r="V63" s="5">
        <f t="shared" ca="1" si="13"/>
        <v>0</v>
      </c>
      <c r="W63" s="5">
        <f t="shared" ca="1" si="13"/>
        <v>0</v>
      </c>
      <c r="X63" s="5">
        <f t="shared" ca="1" si="13"/>
        <v>0</v>
      </c>
      <c r="Y63" s="5">
        <f t="shared" ca="1" si="13"/>
        <v>0</v>
      </c>
      <c r="Z63" s="5">
        <f t="shared" ca="1" si="13"/>
        <v>0</v>
      </c>
    </row>
    <row r="64" spans="1:26">
      <c r="A64" s="13" t="str">
        <f>IF(ISBLANK('Input-Accounts'!A64),"",'Input-Accounts'!A64)</f>
        <v/>
      </c>
      <c r="B64" t="str">
        <f>IF(ISBLANK('Input-Accounts'!B64),"",'Input-Accounts'!B64)</f>
        <v/>
      </c>
      <c r="C64" s="13" t="str">
        <f>IF(ISBLANK('Input-Accounts'!C64),"",'Input-Accounts'!C64)</f>
        <v/>
      </c>
      <c r="D64" s="28"/>
      <c r="E64" s="5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>
      <c r="A65" s="13">
        <f>IF(ISBLANK('Input-Accounts'!A65),"",'Input-Accounts'!A65)</f>
        <v>53</v>
      </c>
      <c r="B65" s="1" t="str">
        <f>IF(ISBLANK('Input-Accounts'!B65),"",'Input-Accounts'!B65)</f>
        <v>Accumulated Depreciation &amp; Amortization</v>
      </c>
      <c r="C65" s="13" t="str">
        <f>IF(ISBLANK('Input-Accounts'!C65),"",'Input-Accounts'!C65)</f>
        <v/>
      </c>
      <c r="D65" s="5"/>
      <c r="E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outlineLevel="1">
      <c r="A66" s="13">
        <f>IF(ISBLANK('Input-Accounts'!A66),"",'Input-Accounts'!A66)</f>
        <v>54</v>
      </c>
      <c r="B66" s="1" t="str">
        <f>IF(ISBLANK('Input-Accounts'!B66),"",'Input-Accounts'!B66)</f>
        <v>Intangible Plant</v>
      </c>
      <c r="C66" s="13" t="str">
        <f>IF(ISBLANK('Input-Accounts'!C66),"",'Input-Accounts'!C66)</f>
        <v/>
      </c>
      <c r="D66" s="5"/>
      <c r="E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outlineLevel="1">
      <c r="A67" s="13">
        <f>IF(ISBLANK('Input-Accounts'!A67),"",'Input-Accounts'!A67)</f>
        <v>55</v>
      </c>
      <c r="B67" s="17" t="str">
        <f>IF(ISBLANK('Input-Accounts'!B67),"",'Input-Accounts'!B67)</f>
        <v>Organization</v>
      </c>
      <c r="C67" s="13">
        <f>IF(ISBLANK('Input-Accounts'!C67),"",'Input-Accounts'!C67)</f>
        <v>301</v>
      </c>
      <c r="D67" s="5">
        <f t="shared" ref="D67:D69" ca="1" si="14">INDIRECT("Classification!"&amp;$D$5&amp;ROW())</f>
        <v>0</v>
      </c>
      <c r="E67" s="5">
        <f t="shared" ref="E67:E70" ca="1" si="15">IFERROR(IF(D67="","",IF(D67=0,0,IF(ABS(D67-SUM($G67:$Z67))&lt;Check_Limit,0,1))),1)</f>
        <v>0</v>
      </c>
      <c r="F67" s="2" t="str" cm="1">
        <f t="array" aca="1" ref="F67" ca="1">IF(D67=0,"-",IF('Input-Accounts'!$E67&lt;&gt;0,'Input-Accounts'!$E67,INDEX('Input-Accounts'!$H67:$J67,,MATCH($F$6,'Input-Accounts'!$H$6:$J$6,0))))</f>
        <v>-</v>
      </c>
      <c r="G67" s="5">
        <f ca="1">IFERROR(INDEX(G$269:G$305,MATCH($F67,$B$269:$B$305,0))/INDEX($D$269:$D$305,MATCH($F67,$B$269:$B$305,0)),SUMIFS('Input-Ext Allocators'!D$8:D$63,'Input-Ext Allocators'!$B$8:$B$63,$F67))*$D67</f>
        <v>0</v>
      </c>
      <c r="H67" s="5">
        <f ca="1">IFERROR(INDEX(H$269:H$305,MATCH($F67,$B$269:$B$305,0))/INDEX($D$269:$D$305,MATCH($F67,$B$269:$B$305,0)),SUMIFS('Input-Ext Allocators'!E$8:E$63,'Input-Ext Allocators'!$B$8:$B$63,$F67))*$D67</f>
        <v>0</v>
      </c>
      <c r="I67" s="5">
        <f ca="1">IFERROR(INDEX(I$269:I$305,MATCH($F67,$B$269:$B$305,0))/INDEX($D$269:$D$305,MATCH($F67,$B$269:$B$305,0)),SUMIFS('Input-Ext Allocators'!F$8:F$63,'Input-Ext Allocators'!$B$8:$B$63,$F67))*$D67</f>
        <v>0</v>
      </c>
      <c r="J67" s="5">
        <f ca="1">IFERROR(INDEX(J$269:J$305,MATCH($F67,$B$269:$B$305,0))/INDEX($D$269:$D$305,MATCH($F67,$B$269:$B$305,0)),SUMIFS('Input-Ext Allocators'!G$8:G$63,'Input-Ext Allocators'!$B$8:$B$63,$F67))*$D67</f>
        <v>0</v>
      </c>
      <c r="K67" s="5">
        <f ca="1">IFERROR(INDEX(K$269:K$305,MATCH($F67,$B$269:$B$305,0))/INDEX($D$269:$D$305,MATCH($F67,$B$269:$B$305,0)),SUMIFS('Input-Ext Allocators'!H$8:H$63,'Input-Ext Allocators'!$B$8:$B$63,$F67))*$D67</f>
        <v>0</v>
      </c>
      <c r="L67" s="5">
        <f ca="1">IFERROR(INDEX(L$269:L$305,MATCH($F67,$B$269:$B$305,0))/INDEX($D$269:$D$305,MATCH($F67,$B$269:$B$305,0)),SUMIFS('Input-Ext Allocators'!I$8:I$63,'Input-Ext Allocators'!$B$8:$B$63,$F67))*$D67</f>
        <v>0</v>
      </c>
      <c r="M67" s="5">
        <f ca="1">IFERROR(INDEX(M$269:M$305,MATCH($F67,$B$269:$B$305,0))/INDEX($D$269:$D$305,MATCH($F67,$B$269:$B$305,0)),SUMIFS('Input-Ext Allocators'!J$8:J$63,'Input-Ext Allocators'!$B$8:$B$63,$F67))*$D67</f>
        <v>0</v>
      </c>
      <c r="N67" s="5">
        <f ca="1">IFERROR(INDEX(N$269:N$305,MATCH($F67,$B$269:$B$305,0))/INDEX($D$269:$D$305,MATCH($F67,$B$269:$B$305,0)),SUMIFS('Input-Ext Allocators'!K$8:K$63,'Input-Ext Allocators'!$B$8:$B$63,$F67))*$D67</f>
        <v>0</v>
      </c>
      <c r="O67" s="5">
        <f ca="1">IFERROR(INDEX(O$269:O$305,MATCH($F67,$B$269:$B$305,0))/INDEX($D$269:$D$305,MATCH($F67,$B$269:$B$305,0)),SUMIFS('Input-Ext Allocators'!L$8:L$63,'Input-Ext Allocators'!$B$8:$B$63,$F67))*$D67</f>
        <v>0</v>
      </c>
      <c r="P67" s="5">
        <f ca="1">IFERROR(INDEX(P$269:P$305,MATCH($F67,$B$269:$B$305,0))/INDEX($D$269:$D$305,MATCH($F67,$B$269:$B$305,0)),SUMIFS('Input-Ext Allocators'!M$8:M$63,'Input-Ext Allocators'!$B$8:$B$63,$F67))*$D67</f>
        <v>0</v>
      </c>
      <c r="Q67" s="5">
        <f ca="1">IFERROR(INDEX(Q$269:Q$305,MATCH($F67,$B$269:$B$305,0))/INDEX($D$269:$D$305,MATCH($F67,$B$269:$B$305,0)),SUMIFS('Input-Ext Allocators'!N$8:N$63,'Input-Ext Allocators'!$B$8:$B$63,$F67))*$D67</f>
        <v>0</v>
      </c>
      <c r="R67" s="5">
        <f ca="1">IFERROR(INDEX(R$269:R$305,MATCH($F67,$B$269:$B$305,0))/INDEX($D$269:$D$305,MATCH($F67,$B$269:$B$305,0)),SUMIFS('Input-Ext Allocators'!O$8:O$63,'Input-Ext Allocators'!$B$8:$B$63,$F67))*$D67</f>
        <v>0</v>
      </c>
      <c r="S67" s="5">
        <f ca="1">IFERROR(INDEX(S$269:S$305,MATCH($F67,$B$269:$B$305,0))/INDEX($D$269:$D$305,MATCH($F67,$B$269:$B$305,0)),SUMIFS('Input-Ext Allocators'!P$8:P$63,'Input-Ext Allocators'!$B$8:$B$63,$F67))*$D67</f>
        <v>0</v>
      </c>
      <c r="T67" s="5">
        <f ca="1">IFERROR(INDEX(T$269:T$305,MATCH($F67,$B$269:$B$305,0))/INDEX($D$269:$D$305,MATCH($F67,$B$269:$B$305,0)),SUMIFS('Input-Ext Allocators'!Q$8:Q$63,'Input-Ext Allocators'!$B$8:$B$63,$F67))*$D67</f>
        <v>0</v>
      </c>
      <c r="U67" s="5">
        <f ca="1">IFERROR(INDEX(U$269:U$305,MATCH($F67,$B$269:$B$305,0))/INDEX($D$269:$D$305,MATCH($F67,$B$269:$B$305,0)),SUMIFS('Input-Ext Allocators'!R$8:R$63,'Input-Ext Allocators'!$B$8:$B$63,$F67))*$D67</f>
        <v>0</v>
      </c>
      <c r="V67" s="5">
        <f ca="1">IFERROR(INDEX(V$269:V$305,MATCH($F67,$B$269:$B$305,0))/INDEX($D$269:$D$305,MATCH($F67,$B$269:$B$305,0)),SUMIFS('Input-Ext Allocators'!S$8:S$63,'Input-Ext Allocators'!$B$8:$B$63,$F67))*$D67</f>
        <v>0</v>
      </c>
      <c r="W67" s="5">
        <f ca="1">IFERROR(INDEX(W$269:W$305,MATCH($F67,$B$269:$B$305,0))/INDEX($D$269:$D$305,MATCH($F67,$B$269:$B$305,0)),SUMIFS('Input-Ext Allocators'!T$8:T$63,'Input-Ext Allocators'!$B$8:$B$63,$F67))*$D67</f>
        <v>0</v>
      </c>
      <c r="X67" s="5">
        <f ca="1">IFERROR(INDEX(X$269:X$305,MATCH($F67,$B$269:$B$305,0))/INDEX($D$269:$D$305,MATCH($F67,$B$269:$B$305,0)),SUMIFS('Input-Ext Allocators'!U$8:U$63,'Input-Ext Allocators'!$B$8:$B$63,$F67))*$D67</f>
        <v>0</v>
      </c>
      <c r="Y67" s="5">
        <f ca="1">IFERROR(INDEX(Y$269:Y$305,MATCH($F67,$B$269:$B$305,0))/INDEX($D$269:$D$305,MATCH($F67,$B$269:$B$305,0)),SUMIFS('Input-Ext Allocators'!V$8:V$63,'Input-Ext Allocators'!$B$8:$B$63,$F67))*$D67</f>
        <v>0</v>
      </c>
      <c r="Z67" s="5">
        <f ca="1">IFERROR(INDEX(Z$269:Z$305,MATCH($F67,$B$269:$B$305,0))/INDEX($D$269:$D$305,MATCH($F67,$B$269:$B$305,0)),SUMIFS('Input-Ext Allocators'!W$8:W$63,'Input-Ext Allocators'!$B$8:$B$63,$F67))*$D67</f>
        <v>0</v>
      </c>
    </row>
    <row r="68" spans="1:26" outlineLevel="1">
      <c r="A68" s="13">
        <f>IF(ISBLANK('Input-Accounts'!A68),"",'Input-Accounts'!A68)</f>
        <v>56</v>
      </c>
      <c r="B68" s="17" t="str">
        <f>IF(ISBLANK('Input-Accounts'!B68),"",'Input-Accounts'!B68)</f>
        <v>Franchises &amp; Consents</v>
      </c>
      <c r="C68" s="13">
        <f>IF(ISBLANK('Input-Accounts'!C68),"",'Input-Accounts'!C68)</f>
        <v>302</v>
      </c>
      <c r="D68" s="5">
        <f t="shared" ca="1" si="14"/>
        <v>-88123.483086585577</v>
      </c>
      <c r="E68" s="5">
        <f t="shared" ca="1" si="15"/>
        <v>0</v>
      </c>
      <c r="F68" s="2" t="str" cm="1">
        <f t="array" aca="1" ref="F68" ca="1">IF(D68=0,"-",IF('Input-Accounts'!$E68&lt;&gt;0,'Input-Accounts'!$E68,INDEX('Input-Accounts'!$H68:$J68,,MATCH($F$6,'Input-Accounts'!$H$6:$J$6,0))))</f>
        <v>INT_T&amp;D_PLANT</v>
      </c>
      <c r="G68" s="5">
        <f ca="1">IFERROR(INDEX(G$269:G$305,MATCH($F68,$B$269:$B$305,0))/INDEX($D$269:$D$305,MATCH($F68,$B$269:$B$305,0)),SUMIFS('Input-Ext Allocators'!D$8:D$63,'Input-Ext Allocators'!$B$8:$B$63,$F68))*$D68</f>
        <v>-28298.458183461658</v>
      </c>
      <c r="H68" s="5">
        <f ca="1">IFERROR(INDEX(H$269:H$305,MATCH($F68,$B$269:$B$305,0))/INDEX($D$269:$D$305,MATCH($F68,$B$269:$B$305,0)),SUMIFS('Input-Ext Allocators'!E$8:E$63,'Input-Ext Allocators'!$B$8:$B$63,$F68))*$D68</f>
        <v>-19506.625165350364</v>
      </c>
      <c r="I68" s="5">
        <f ca="1">IFERROR(INDEX(I$269:I$305,MATCH($F68,$B$269:$B$305,0))/INDEX($D$269:$D$305,MATCH($F68,$B$269:$B$305,0)),SUMIFS('Input-Ext Allocators'!F$8:F$63,'Input-Ext Allocators'!$B$8:$B$63,$F68))*$D68</f>
        <v>-2191.9697472256594</v>
      </c>
      <c r="J68" s="5">
        <f ca="1">IFERROR(INDEX(J$269:J$305,MATCH($F68,$B$269:$B$305,0))/INDEX($D$269:$D$305,MATCH($F68,$B$269:$B$305,0)),SUMIFS('Input-Ext Allocators'!G$8:G$63,'Input-Ext Allocators'!$B$8:$B$63,$F68))*$D68</f>
        <v>-2801.4222098030991</v>
      </c>
      <c r="K68" s="5">
        <f ca="1">IFERROR(INDEX(K$269:K$305,MATCH($F68,$B$269:$B$305,0))/INDEX($D$269:$D$305,MATCH($F68,$B$269:$B$305,0)),SUMIFS('Input-Ext Allocators'!H$8:H$63,'Input-Ext Allocators'!$B$8:$B$63,$F68))*$D68</f>
        <v>-158.03697769532079</v>
      </c>
      <c r="L68" s="5">
        <f ca="1">IFERROR(INDEX(L$269:L$305,MATCH($F68,$B$269:$B$305,0))/INDEX($D$269:$D$305,MATCH($F68,$B$269:$B$305,0)),SUMIFS('Input-Ext Allocators'!I$8:I$63,'Input-Ext Allocators'!$B$8:$B$63,$F68))*$D68</f>
        <v>-32519.991299366859</v>
      </c>
      <c r="M68" s="5">
        <f ca="1">IFERROR(INDEX(M$269:M$305,MATCH($F68,$B$269:$B$305,0))/INDEX($D$269:$D$305,MATCH($F68,$B$269:$B$305,0)),SUMIFS('Input-Ext Allocators'!J$8:J$63,'Input-Ext Allocators'!$B$8:$B$63,$F68))*$D68</f>
        <v>-2646.9795036826099</v>
      </c>
      <c r="N68" s="5">
        <f ca="1">IFERROR(INDEX(N$269:N$305,MATCH($F68,$B$269:$B$305,0))/INDEX($D$269:$D$305,MATCH($F68,$B$269:$B$305,0)),SUMIFS('Input-Ext Allocators'!K$8:K$63,'Input-Ext Allocators'!$B$8:$B$63,$F68))*$D68</f>
        <v>0</v>
      </c>
      <c r="O68" s="5">
        <f ca="1">IFERROR(INDEX(O$269:O$305,MATCH($F68,$B$269:$B$305,0))/INDEX($D$269:$D$305,MATCH($F68,$B$269:$B$305,0)),SUMIFS('Input-Ext Allocators'!L$8:L$63,'Input-Ext Allocators'!$B$8:$B$63,$F68))*$D68</f>
        <v>0</v>
      </c>
      <c r="P68" s="5">
        <f ca="1">IFERROR(INDEX(P$269:P$305,MATCH($F68,$B$269:$B$305,0))/INDEX($D$269:$D$305,MATCH($F68,$B$269:$B$305,0)),SUMIFS('Input-Ext Allocators'!M$8:M$63,'Input-Ext Allocators'!$B$8:$B$63,$F68))*$D68</f>
        <v>0</v>
      </c>
      <c r="Q68" s="5">
        <f ca="1">IFERROR(INDEX(Q$269:Q$305,MATCH($F68,$B$269:$B$305,0))/INDEX($D$269:$D$305,MATCH($F68,$B$269:$B$305,0)),SUMIFS('Input-Ext Allocators'!N$8:N$63,'Input-Ext Allocators'!$B$8:$B$63,$F68))*$D68</f>
        <v>0</v>
      </c>
      <c r="R68" s="5">
        <f ca="1">IFERROR(INDEX(R$269:R$305,MATCH($F68,$B$269:$B$305,0))/INDEX($D$269:$D$305,MATCH($F68,$B$269:$B$305,0)),SUMIFS('Input-Ext Allocators'!O$8:O$63,'Input-Ext Allocators'!$B$8:$B$63,$F68))*$D68</f>
        <v>0</v>
      </c>
      <c r="S68" s="5">
        <f ca="1">IFERROR(INDEX(S$269:S$305,MATCH($F68,$B$269:$B$305,0))/INDEX($D$269:$D$305,MATCH($F68,$B$269:$B$305,0)),SUMIFS('Input-Ext Allocators'!P$8:P$63,'Input-Ext Allocators'!$B$8:$B$63,$F68))*$D68</f>
        <v>0</v>
      </c>
      <c r="T68" s="5">
        <f ca="1">IFERROR(INDEX(T$269:T$305,MATCH($F68,$B$269:$B$305,0))/INDEX($D$269:$D$305,MATCH($F68,$B$269:$B$305,0)),SUMIFS('Input-Ext Allocators'!Q$8:Q$63,'Input-Ext Allocators'!$B$8:$B$63,$F68))*$D68</f>
        <v>0</v>
      </c>
      <c r="U68" s="5">
        <f ca="1">IFERROR(INDEX(U$269:U$305,MATCH($F68,$B$269:$B$305,0))/INDEX($D$269:$D$305,MATCH($F68,$B$269:$B$305,0)),SUMIFS('Input-Ext Allocators'!R$8:R$63,'Input-Ext Allocators'!$B$8:$B$63,$F68))*$D68</f>
        <v>0</v>
      </c>
      <c r="V68" s="5">
        <f ca="1">IFERROR(INDEX(V$269:V$305,MATCH($F68,$B$269:$B$305,0))/INDEX($D$269:$D$305,MATCH($F68,$B$269:$B$305,0)),SUMIFS('Input-Ext Allocators'!S$8:S$63,'Input-Ext Allocators'!$B$8:$B$63,$F68))*$D68</f>
        <v>0</v>
      </c>
      <c r="W68" s="5">
        <f ca="1">IFERROR(INDEX(W$269:W$305,MATCH($F68,$B$269:$B$305,0))/INDEX($D$269:$D$305,MATCH($F68,$B$269:$B$305,0)),SUMIFS('Input-Ext Allocators'!T$8:T$63,'Input-Ext Allocators'!$B$8:$B$63,$F68))*$D68</f>
        <v>0</v>
      </c>
      <c r="X68" s="5">
        <f ca="1">IFERROR(INDEX(X$269:X$305,MATCH($F68,$B$269:$B$305,0))/INDEX($D$269:$D$305,MATCH($F68,$B$269:$B$305,0)),SUMIFS('Input-Ext Allocators'!U$8:U$63,'Input-Ext Allocators'!$B$8:$B$63,$F68))*$D68</f>
        <v>0</v>
      </c>
      <c r="Y68" s="5">
        <f ca="1">IFERROR(INDEX(Y$269:Y$305,MATCH($F68,$B$269:$B$305,0))/INDEX($D$269:$D$305,MATCH($F68,$B$269:$B$305,0)),SUMIFS('Input-Ext Allocators'!V$8:V$63,'Input-Ext Allocators'!$B$8:$B$63,$F68))*$D68</f>
        <v>0</v>
      </c>
      <c r="Z68" s="5">
        <f ca="1">IFERROR(INDEX(Z$269:Z$305,MATCH($F68,$B$269:$B$305,0))/INDEX($D$269:$D$305,MATCH($F68,$B$269:$B$305,0)),SUMIFS('Input-Ext Allocators'!W$8:W$63,'Input-Ext Allocators'!$B$8:$B$63,$F68))*$D68</f>
        <v>0</v>
      </c>
    </row>
    <row r="69" spans="1:26" outlineLevel="1">
      <c r="A69" s="13">
        <f>IF(ISBLANK('Input-Accounts'!A69),"",'Input-Accounts'!A69)</f>
        <v>57</v>
      </c>
      <c r="B69" s="17" t="str">
        <f>IF(ISBLANK('Input-Accounts'!B69),"",'Input-Accounts'!B69)</f>
        <v>Misc. Intangible Plant</v>
      </c>
      <c r="C69" s="13">
        <f>IF(ISBLANK('Input-Accounts'!C69),"",'Input-Accounts'!C69)</f>
        <v>303</v>
      </c>
      <c r="D69" s="5">
        <f t="shared" ca="1" si="14"/>
        <v>-12226979.191122925</v>
      </c>
      <c r="E69" s="5">
        <f t="shared" ca="1" si="15"/>
        <v>0</v>
      </c>
      <c r="F69" s="2" t="str" cm="1">
        <f t="array" aca="1" ref="F69" ca="1">IF(D69=0,"-",IF('Input-Accounts'!$E69&lt;&gt;0,'Input-Accounts'!$E69,INDEX('Input-Accounts'!$H69:$J69,,MATCH($F$6,'Input-Accounts'!$H$6:$J$6,0))))</f>
        <v>INT_INTANGIBLE</v>
      </c>
      <c r="G69" s="5">
        <f ca="1">IFERROR(INDEX(G$269:G$305,MATCH($F69,$B$269:$B$305,0))/INDEX($D$269:$D$305,MATCH($F69,$B$269:$B$305,0)),SUMIFS('Input-Ext Allocators'!D$8:D$63,'Input-Ext Allocators'!$B$8:$B$63,$F69))*$D69</f>
        <v>-3926361.5920637371</v>
      </c>
      <c r="H69" s="5">
        <f ca="1">IFERROR(INDEX(H$269:H$305,MATCH($F69,$B$269:$B$305,0))/INDEX($D$269:$D$305,MATCH($F69,$B$269:$B$305,0)),SUMIFS('Input-Ext Allocators'!E$8:E$63,'Input-Ext Allocators'!$B$8:$B$63,$F69))*$D69</f>
        <v>-2706510.1336431396</v>
      </c>
      <c r="I69" s="5">
        <f ca="1">IFERROR(INDEX(I$269:I$305,MATCH($F69,$B$269:$B$305,0))/INDEX($D$269:$D$305,MATCH($F69,$B$269:$B$305,0)),SUMIFS('Input-Ext Allocators'!F$8:F$63,'Input-Ext Allocators'!$B$8:$B$63,$F69))*$D69</f>
        <v>-304131.96968809853</v>
      </c>
      <c r="J69" s="5">
        <f ca="1">IFERROR(INDEX(J$269:J$305,MATCH($F69,$B$269:$B$305,0))/INDEX($D$269:$D$305,MATCH($F69,$B$269:$B$305,0)),SUMIFS('Input-Ext Allocators'!G$8:G$63,'Input-Ext Allocators'!$B$8:$B$63,$F69))*$D69</f>
        <v>-388692.43322074472</v>
      </c>
      <c r="K69" s="5">
        <f ca="1">IFERROR(INDEX(K$269:K$305,MATCH($F69,$B$269:$B$305,0))/INDEX($D$269:$D$305,MATCH($F69,$B$269:$B$305,0)),SUMIFS('Input-Ext Allocators'!H$8:H$63,'Input-Ext Allocators'!$B$8:$B$63,$F69))*$D69</f>
        <v>-21927.354321776555</v>
      </c>
      <c r="L69" s="5">
        <f ca="1">IFERROR(INDEX(L$269:L$305,MATCH($F69,$B$269:$B$305,0))/INDEX($D$269:$D$305,MATCH($F69,$B$269:$B$305,0)),SUMIFS('Input-Ext Allocators'!I$8:I$63,'Input-Ext Allocators'!$B$8:$B$63,$F69))*$D69</f>
        <v>-4512091.9303901671</v>
      </c>
      <c r="M69" s="5">
        <f ca="1">IFERROR(INDEX(M$269:M$305,MATCH($F69,$B$269:$B$305,0))/INDEX($D$269:$D$305,MATCH($F69,$B$269:$B$305,0)),SUMIFS('Input-Ext Allocators'!J$8:J$63,'Input-Ext Allocators'!$B$8:$B$63,$F69))*$D69</f>
        <v>-367263.77779526042</v>
      </c>
      <c r="N69" s="5">
        <f ca="1">IFERROR(INDEX(N$269:N$305,MATCH($F69,$B$269:$B$305,0))/INDEX($D$269:$D$305,MATCH($F69,$B$269:$B$305,0)),SUMIFS('Input-Ext Allocators'!K$8:K$63,'Input-Ext Allocators'!$B$8:$B$63,$F69))*$D69</f>
        <v>0</v>
      </c>
      <c r="O69" s="5">
        <f ca="1">IFERROR(INDEX(O$269:O$305,MATCH($F69,$B$269:$B$305,0))/INDEX($D$269:$D$305,MATCH($F69,$B$269:$B$305,0)),SUMIFS('Input-Ext Allocators'!L$8:L$63,'Input-Ext Allocators'!$B$8:$B$63,$F69))*$D69</f>
        <v>0</v>
      </c>
      <c r="P69" s="5">
        <f ca="1">IFERROR(INDEX(P$269:P$305,MATCH($F69,$B$269:$B$305,0))/INDEX($D$269:$D$305,MATCH($F69,$B$269:$B$305,0)),SUMIFS('Input-Ext Allocators'!M$8:M$63,'Input-Ext Allocators'!$B$8:$B$63,$F69))*$D69</f>
        <v>0</v>
      </c>
      <c r="Q69" s="5">
        <f ca="1">IFERROR(INDEX(Q$269:Q$305,MATCH($F69,$B$269:$B$305,0))/INDEX($D$269:$D$305,MATCH($F69,$B$269:$B$305,0)),SUMIFS('Input-Ext Allocators'!N$8:N$63,'Input-Ext Allocators'!$B$8:$B$63,$F69))*$D69</f>
        <v>0</v>
      </c>
      <c r="R69" s="5">
        <f ca="1">IFERROR(INDEX(R$269:R$305,MATCH($F69,$B$269:$B$305,0))/INDEX($D$269:$D$305,MATCH($F69,$B$269:$B$305,0)),SUMIFS('Input-Ext Allocators'!O$8:O$63,'Input-Ext Allocators'!$B$8:$B$63,$F69))*$D69</f>
        <v>0</v>
      </c>
      <c r="S69" s="5">
        <f ca="1">IFERROR(INDEX(S$269:S$305,MATCH($F69,$B$269:$B$305,0))/INDEX($D$269:$D$305,MATCH($F69,$B$269:$B$305,0)),SUMIFS('Input-Ext Allocators'!P$8:P$63,'Input-Ext Allocators'!$B$8:$B$63,$F69))*$D69</f>
        <v>0</v>
      </c>
      <c r="T69" s="5">
        <f ca="1">IFERROR(INDEX(T$269:T$305,MATCH($F69,$B$269:$B$305,0))/INDEX($D$269:$D$305,MATCH($F69,$B$269:$B$305,0)),SUMIFS('Input-Ext Allocators'!Q$8:Q$63,'Input-Ext Allocators'!$B$8:$B$63,$F69))*$D69</f>
        <v>0</v>
      </c>
      <c r="U69" s="5">
        <f ca="1">IFERROR(INDEX(U$269:U$305,MATCH($F69,$B$269:$B$305,0))/INDEX($D$269:$D$305,MATCH($F69,$B$269:$B$305,0)),SUMIFS('Input-Ext Allocators'!R$8:R$63,'Input-Ext Allocators'!$B$8:$B$63,$F69))*$D69</f>
        <v>0</v>
      </c>
      <c r="V69" s="5">
        <f ca="1">IFERROR(INDEX(V$269:V$305,MATCH($F69,$B$269:$B$305,0))/INDEX($D$269:$D$305,MATCH($F69,$B$269:$B$305,0)),SUMIFS('Input-Ext Allocators'!S$8:S$63,'Input-Ext Allocators'!$B$8:$B$63,$F69))*$D69</f>
        <v>0</v>
      </c>
      <c r="W69" s="5">
        <f ca="1">IFERROR(INDEX(W$269:W$305,MATCH($F69,$B$269:$B$305,0))/INDEX($D$269:$D$305,MATCH($F69,$B$269:$B$305,0)),SUMIFS('Input-Ext Allocators'!T$8:T$63,'Input-Ext Allocators'!$B$8:$B$63,$F69))*$D69</f>
        <v>0</v>
      </c>
      <c r="X69" s="5">
        <f ca="1">IFERROR(INDEX(X$269:X$305,MATCH($F69,$B$269:$B$305,0))/INDEX($D$269:$D$305,MATCH($F69,$B$269:$B$305,0)),SUMIFS('Input-Ext Allocators'!U$8:U$63,'Input-Ext Allocators'!$B$8:$B$63,$F69))*$D69</f>
        <v>0</v>
      </c>
      <c r="Y69" s="5">
        <f ca="1">IFERROR(INDEX(Y$269:Y$305,MATCH($F69,$B$269:$B$305,0))/INDEX($D$269:$D$305,MATCH($F69,$B$269:$B$305,0)),SUMIFS('Input-Ext Allocators'!V$8:V$63,'Input-Ext Allocators'!$B$8:$B$63,$F69))*$D69</f>
        <v>0</v>
      </c>
      <c r="Z69" s="5">
        <f ca="1">IFERROR(INDEX(Z$269:Z$305,MATCH($F69,$B$269:$B$305,0))/INDEX($D$269:$D$305,MATCH($F69,$B$269:$B$305,0)),SUMIFS('Input-Ext Allocators'!W$8:W$63,'Input-Ext Allocators'!$B$8:$B$63,$F69))*$D69</f>
        <v>0</v>
      </c>
    </row>
    <row r="70" spans="1:26" outlineLevel="1">
      <c r="A70" s="13">
        <f>IF(ISBLANK('Input-Accounts'!A70),"",'Input-Accounts'!A70)</f>
        <v>58</v>
      </c>
      <c r="B70" t="str">
        <f>IF(ISBLANK('Input-Accounts'!B70),"",'Input-Accounts'!B70)</f>
        <v>Subtotal - Intangible Plant</v>
      </c>
      <c r="C70" s="13" t="str">
        <f>IF(ISBLANK('Input-Accounts'!C70),"",'Input-Accounts'!C70)</f>
        <v/>
      </c>
      <c r="D70" s="28">
        <f ca="1">SUBTOTAL(9,D67:D69)</f>
        <v>-12315102.674209511</v>
      </c>
      <c r="E70" s="5">
        <f t="shared" ca="1" si="15"/>
        <v>0</v>
      </c>
      <c r="G70" s="28">
        <f t="shared" ref="G70:Z70" ca="1" si="16">SUBTOTAL(9,G67:G69)</f>
        <v>-3954660.0502471989</v>
      </c>
      <c r="H70" s="28">
        <f t="shared" ca="1" si="16"/>
        <v>-2726016.7588084899</v>
      </c>
      <c r="I70" s="28">
        <f t="shared" ca="1" si="16"/>
        <v>-306323.93943532417</v>
      </c>
      <c r="J70" s="28">
        <f t="shared" ca="1" si="16"/>
        <v>-391493.85543054779</v>
      </c>
      <c r="K70" s="28">
        <f t="shared" ca="1" si="16"/>
        <v>-22085.391299471874</v>
      </c>
      <c r="L70" s="28">
        <f t="shared" ca="1" si="16"/>
        <v>-4544611.9216895336</v>
      </c>
      <c r="M70" s="28">
        <f t="shared" ca="1" si="16"/>
        <v>-369910.757298943</v>
      </c>
      <c r="N70" s="28">
        <f t="shared" ca="1" si="16"/>
        <v>0</v>
      </c>
      <c r="O70" s="28">
        <f t="shared" ca="1" si="16"/>
        <v>0</v>
      </c>
      <c r="P70" s="28">
        <f t="shared" ca="1" si="16"/>
        <v>0</v>
      </c>
      <c r="Q70" s="28">
        <f t="shared" ca="1" si="16"/>
        <v>0</v>
      </c>
      <c r="R70" s="28">
        <f t="shared" ca="1" si="16"/>
        <v>0</v>
      </c>
      <c r="S70" s="28">
        <f t="shared" ca="1" si="16"/>
        <v>0</v>
      </c>
      <c r="T70" s="28">
        <f t="shared" ca="1" si="16"/>
        <v>0</v>
      </c>
      <c r="U70" s="28">
        <f t="shared" ca="1" si="16"/>
        <v>0</v>
      </c>
      <c r="V70" s="28">
        <f t="shared" ca="1" si="16"/>
        <v>0</v>
      </c>
      <c r="W70" s="28">
        <f t="shared" ca="1" si="16"/>
        <v>0</v>
      </c>
      <c r="X70" s="28">
        <f t="shared" ca="1" si="16"/>
        <v>0</v>
      </c>
      <c r="Y70" s="28">
        <f t="shared" ca="1" si="16"/>
        <v>0</v>
      </c>
      <c r="Z70" s="28">
        <f t="shared" ca="1" si="16"/>
        <v>0</v>
      </c>
    </row>
    <row r="71" spans="1:26" outlineLevel="1">
      <c r="A71" s="13" t="str">
        <f>IF(ISBLANK('Input-Accounts'!A71),"",'Input-Accounts'!A71)</f>
        <v/>
      </c>
      <c r="B71" t="str">
        <f>IF(ISBLANK('Input-Accounts'!B71),"",'Input-Accounts'!B71)</f>
        <v/>
      </c>
      <c r="C71" s="13" t="str">
        <f>IF(ISBLANK('Input-Accounts'!C71),"",'Input-Accounts'!C71)</f>
        <v/>
      </c>
      <c r="D71" s="5"/>
      <c r="E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outlineLevel="1">
      <c r="A72" s="13">
        <f>IF(ISBLANK('Input-Accounts'!A72),"",'Input-Accounts'!A72)</f>
        <v>59</v>
      </c>
      <c r="B72" s="1" t="str">
        <f>IF(ISBLANK('Input-Accounts'!B72),"",'Input-Accounts'!B72)</f>
        <v xml:space="preserve">Transmission plant </v>
      </c>
      <c r="C72" s="13" t="str">
        <f>IF(ISBLANK('Input-Accounts'!C72),"",'Input-Accounts'!C72)</f>
        <v/>
      </c>
      <c r="D72" s="5"/>
      <c r="E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outlineLevel="1">
      <c r="A73" s="13">
        <f>IF(ISBLANK('Input-Accounts'!A73),"",'Input-Accounts'!A73)</f>
        <v>60</v>
      </c>
      <c r="B73" s="17" t="str">
        <f>IF(ISBLANK('Input-Accounts'!B73),"",'Input-Accounts'!B73)</f>
        <v>Land and Land Rights</v>
      </c>
      <c r="C73" s="13">
        <f>IF(ISBLANK('Input-Accounts'!C73),"",'Input-Accounts'!C73)</f>
        <v>365.1</v>
      </c>
      <c r="D73" s="5">
        <f t="shared" ref="D73:D78" ca="1" si="17">INDIRECT("Classification!"&amp;$D$5&amp;ROW())</f>
        <v>0</v>
      </c>
      <c r="E73" s="5">
        <f t="shared" ref="E73" ca="1" si="18">IFERROR(IF(D73="","",IF(D73=0,0,IF(ABS(D73-SUM($G73:$Z73))&lt;Check_Limit,0,1))),1)</f>
        <v>0</v>
      </c>
      <c r="F73" s="2" t="str" cm="1">
        <f t="array" aca="1" ref="F73" ca="1">IF(D73=0,"-",IF('Input-Accounts'!$E73&lt;&gt;0,'Input-Accounts'!$E73,INDEX('Input-Accounts'!$H73:$J73,,MATCH($F$6,'Input-Accounts'!$H$6:$J$6,0))))</f>
        <v>-</v>
      </c>
      <c r="G73" s="5">
        <f ca="1">IFERROR(INDEX(G$269:G$305,MATCH($F73,$B$269:$B$305,0))/INDEX($D$269:$D$305,MATCH($F73,$B$269:$B$305,0)),SUMIFS('Input-Ext Allocators'!D$8:D$63,'Input-Ext Allocators'!$B$8:$B$63,$F73))*$D73</f>
        <v>0</v>
      </c>
      <c r="H73" s="5">
        <f ca="1">IFERROR(INDEX(H$269:H$305,MATCH($F73,$B$269:$B$305,0))/INDEX($D$269:$D$305,MATCH($F73,$B$269:$B$305,0)),SUMIFS('Input-Ext Allocators'!E$8:E$63,'Input-Ext Allocators'!$B$8:$B$63,$F73))*$D73</f>
        <v>0</v>
      </c>
      <c r="I73" s="5">
        <f ca="1">IFERROR(INDEX(I$269:I$305,MATCH($F73,$B$269:$B$305,0))/INDEX($D$269:$D$305,MATCH($F73,$B$269:$B$305,0)),SUMIFS('Input-Ext Allocators'!F$8:F$63,'Input-Ext Allocators'!$B$8:$B$63,$F73))*$D73</f>
        <v>0</v>
      </c>
      <c r="J73" s="5">
        <f ca="1">IFERROR(INDEX(J$269:J$305,MATCH($F73,$B$269:$B$305,0))/INDEX($D$269:$D$305,MATCH($F73,$B$269:$B$305,0)),SUMIFS('Input-Ext Allocators'!G$8:G$63,'Input-Ext Allocators'!$B$8:$B$63,$F73))*$D73</f>
        <v>0</v>
      </c>
      <c r="K73" s="5">
        <f ca="1">IFERROR(INDEX(K$269:K$305,MATCH($F73,$B$269:$B$305,0))/INDEX($D$269:$D$305,MATCH($F73,$B$269:$B$305,0)),SUMIFS('Input-Ext Allocators'!H$8:H$63,'Input-Ext Allocators'!$B$8:$B$63,$F73))*$D73</f>
        <v>0</v>
      </c>
      <c r="L73" s="5">
        <f ca="1">IFERROR(INDEX(L$269:L$305,MATCH($F73,$B$269:$B$305,0))/INDEX($D$269:$D$305,MATCH($F73,$B$269:$B$305,0)),SUMIFS('Input-Ext Allocators'!I$8:I$63,'Input-Ext Allocators'!$B$8:$B$63,$F73))*$D73</f>
        <v>0</v>
      </c>
      <c r="M73" s="5">
        <f ca="1">IFERROR(INDEX(M$269:M$305,MATCH($F73,$B$269:$B$305,0))/INDEX($D$269:$D$305,MATCH($F73,$B$269:$B$305,0)),SUMIFS('Input-Ext Allocators'!J$8:J$63,'Input-Ext Allocators'!$B$8:$B$63,$F73))*$D73</f>
        <v>0</v>
      </c>
      <c r="N73" s="5">
        <f ca="1">IFERROR(INDEX(N$269:N$305,MATCH($F73,$B$269:$B$305,0))/INDEX($D$269:$D$305,MATCH($F73,$B$269:$B$305,0)),SUMIFS('Input-Ext Allocators'!K$8:K$63,'Input-Ext Allocators'!$B$8:$B$63,$F73))*$D73</f>
        <v>0</v>
      </c>
      <c r="O73" s="5">
        <f ca="1">IFERROR(INDEX(O$269:O$305,MATCH($F73,$B$269:$B$305,0))/INDEX($D$269:$D$305,MATCH($F73,$B$269:$B$305,0)),SUMIFS('Input-Ext Allocators'!L$8:L$63,'Input-Ext Allocators'!$B$8:$B$63,$F73))*$D73</f>
        <v>0</v>
      </c>
      <c r="P73" s="5">
        <f ca="1">IFERROR(INDEX(P$269:P$305,MATCH($F73,$B$269:$B$305,0))/INDEX($D$269:$D$305,MATCH($F73,$B$269:$B$305,0)),SUMIFS('Input-Ext Allocators'!M$8:M$63,'Input-Ext Allocators'!$B$8:$B$63,$F73))*$D73</f>
        <v>0</v>
      </c>
      <c r="Q73" s="5">
        <f ca="1">IFERROR(INDEX(Q$269:Q$305,MATCH($F73,$B$269:$B$305,0))/INDEX($D$269:$D$305,MATCH($F73,$B$269:$B$305,0)),SUMIFS('Input-Ext Allocators'!N$8:N$63,'Input-Ext Allocators'!$B$8:$B$63,$F73))*$D73</f>
        <v>0</v>
      </c>
      <c r="R73" s="5">
        <f ca="1">IFERROR(INDEX(R$269:R$305,MATCH($F73,$B$269:$B$305,0))/INDEX($D$269:$D$305,MATCH($F73,$B$269:$B$305,0)),SUMIFS('Input-Ext Allocators'!O$8:O$63,'Input-Ext Allocators'!$B$8:$B$63,$F73))*$D73</f>
        <v>0</v>
      </c>
      <c r="S73" s="5">
        <f ca="1">IFERROR(INDEX(S$269:S$305,MATCH($F73,$B$269:$B$305,0))/INDEX($D$269:$D$305,MATCH($F73,$B$269:$B$305,0)),SUMIFS('Input-Ext Allocators'!P$8:P$63,'Input-Ext Allocators'!$B$8:$B$63,$F73))*$D73</f>
        <v>0</v>
      </c>
      <c r="T73" s="5">
        <f ca="1">IFERROR(INDEX(T$269:T$305,MATCH($F73,$B$269:$B$305,0))/INDEX($D$269:$D$305,MATCH($F73,$B$269:$B$305,0)),SUMIFS('Input-Ext Allocators'!Q$8:Q$63,'Input-Ext Allocators'!$B$8:$B$63,$F73))*$D73</f>
        <v>0</v>
      </c>
      <c r="U73" s="5">
        <f ca="1">IFERROR(INDEX(U$269:U$305,MATCH($F73,$B$269:$B$305,0))/INDEX($D$269:$D$305,MATCH($F73,$B$269:$B$305,0)),SUMIFS('Input-Ext Allocators'!R$8:R$63,'Input-Ext Allocators'!$B$8:$B$63,$F73))*$D73</f>
        <v>0</v>
      </c>
      <c r="V73" s="5">
        <f ca="1">IFERROR(INDEX(V$269:V$305,MATCH($F73,$B$269:$B$305,0))/INDEX($D$269:$D$305,MATCH($F73,$B$269:$B$305,0)),SUMIFS('Input-Ext Allocators'!S$8:S$63,'Input-Ext Allocators'!$B$8:$B$63,$F73))*$D73</f>
        <v>0</v>
      </c>
      <c r="W73" s="5">
        <f ca="1">IFERROR(INDEX(W$269:W$305,MATCH($F73,$B$269:$B$305,0))/INDEX($D$269:$D$305,MATCH($F73,$B$269:$B$305,0)),SUMIFS('Input-Ext Allocators'!T$8:T$63,'Input-Ext Allocators'!$B$8:$B$63,$F73))*$D73</f>
        <v>0</v>
      </c>
      <c r="X73" s="5">
        <f ca="1">IFERROR(INDEX(X$269:X$305,MATCH($F73,$B$269:$B$305,0))/INDEX($D$269:$D$305,MATCH($F73,$B$269:$B$305,0)),SUMIFS('Input-Ext Allocators'!U$8:U$63,'Input-Ext Allocators'!$B$8:$B$63,$F73))*$D73</f>
        <v>0</v>
      </c>
      <c r="Y73" s="5">
        <f ca="1">IFERROR(INDEX(Y$269:Y$305,MATCH($F73,$B$269:$B$305,0))/INDEX($D$269:$D$305,MATCH($F73,$B$269:$B$305,0)),SUMIFS('Input-Ext Allocators'!V$8:V$63,'Input-Ext Allocators'!$B$8:$B$63,$F73))*$D73</f>
        <v>0</v>
      </c>
      <c r="Z73" s="5">
        <f ca="1">IFERROR(INDEX(Z$269:Z$305,MATCH($F73,$B$269:$B$305,0))/INDEX($D$269:$D$305,MATCH($F73,$B$269:$B$305,0)),SUMIFS('Input-Ext Allocators'!W$8:W$63,'Input-Ext Allocators'!$B$8:$B$63,$F73))*$D73</f>
        <v>0</v>
      </c>
    </row>
    <row r="74" spans="1:26" outlineLevel="1">
      <c r="A74" s="13">
        <f>IF(ISBLANK('Input-Accounts'!A74),"",'Input-Accounts'!A74)</f>
        <v>61</v>
      </c>
      <c r="B74" s="17" t="str">
        <f>IF(ISBLANK('Input-Accounts'!B74),"",'Input-Accounts'!B74)</f>
        <v>Structures and improvements</v>
      </c>
      <c r="C74" s="13">
        <f>IF(ISBLANK('Input-Accounts'!C74),"",'Input-Accounts'!C74)</f>
        <v>366</v>
      </c>
      <c r="D74" s="5">
        <f t="shared" ca="1" si="17"/>
        <v>0</v>
      </c>
      <c r="E74" s="5">
        <f ca="1">IFERROR(IF(D74="","",IF(D74=0,0,IF(ABS(D74-SUM($G74:$Z74))&lt;Check_Limit,0,1))),1)</f>
        <v>0</v>
      </c>
      <c r="F74" s="2" t="str" cm="1">
        <f t="array" aca="1" ref="F74" ca="1">IF(D74=0,"-",IF('Input-Accounts'!$E74&lt;&gt;0,'Input-Accounts'!$E74,INDEX('Input-Accounts'!$H74:$J74,,MATCH($F$6,'Input-Accounts'!$H$6:$J$6,0))))</f>
        <v>-</v>
      </c>
      <c r="G74" s="5">
        <f ca="1">IFERROR(INDEX(G$269:G$305,MATCH($F74,$B$269:$B$305,0))/INDEX($D$269:$D$305,MATCH($F74,$B$269:$B$305,0)),SUMIFS('Input-Ext Allocators'!D$8:D$63,'Input-Ext Allocators'!$B$8:$B$63,$F74))*$D74</f>
        <v>0</v>
      </c>
      <c r="H74" s="5">
        <f ca="1">IFERROR(INDEX(H$269:H$305,MATCH($F74,$B$269:$B$305,0))/INDEX($D$269:$D$305,MATCH($F74,$B$269:$B$305,0)),SUMIFS('Input-Ext Allocators'!E$8:E$63,'Input-Ext Allocators'!$B$8:$B$63,$F74))*$D74</f>
        <v>0</v>
      </c>
      <c r="I74" s="5">
        <f ca="1">IFERROR(INDEX(I$269:I$305,MATCH($F74,$B$269:$B$305,0))/INDEX($D$269:$D$305,MATCH($F74,$B$269:$B$305,0)),SUMIFS('Input-Ext Allocators'!F$8:F$63,'Input-Ext Allocators'!$B$8:$B$63,$F74))*$D74</f>
        <v>0</v>
      </c>
      <c r="J74" s="5">
        <f ca="1">IFERROR(INDEX(J$269:J$305,MATCH($F74,$B$269:$B$305,0))/INDEX($D$269:$D$305,MATCH($F74,$B$269:$B$305,0)),SUMIFS('Input-Ext Allocators'!G$8:G$63,'Input-Ext Allocators'!$B$8:$B$63,$F74))*$D74</f>
        <v>0</v>
      </c>
      <c r="K74" s="5">
        <f ca="1">IFERROR(INDEX(K$269:K$305,MATCH($F74,$B$269:$B$305,0))/INDEX($D$269:$D$305,MATCH($F74,$B$269:$B$305,0)),SUMIFS('Input-Ext Allocators'!H$8:H$63,'Input-Ext Allocators'!$B$8:$B$63,$F74))*$D74</f>
        <v>0</v>
      </c>
      <c r="L74" s="5">
        <f ca="1">IFERROR(INDEX(L$269:L$305,MATCH($F74,$B$269:$B$305,0))/INDEX($D$269:$D$305,MATCH($F74,$B$269:$B$305,0)),SUMIFS('Input-Ext Allocators'!I$8:I$63,'Input-Ext Allocators'!$B$8:$B$63,$F74))*$D74</f>
        <v>0</v>
      </c>
      <c r="M74" s="5">
        <f ca="1">IFERROR(INDEX(M$269:M$305,MATCH($F74,$B$269:$B$305,0))/INDEX($D$269:$D$305,MATCH($F74,$B$269:$B$305,0)),SUMIFS('Input-Ext Allocators'!J$8:J$63,'Input-Ext Allocators'!$B$8:$B$63,$F74))*$D74</f>
        <v>0</v>
      </c>
      <c r="N74" s="5">
        <f ca="1">IFERROR(INDEX(N$269:N$305,MATCH($F74,$B$269:$B$305,0))/INDEX($D$269:$D$305,MATCH($F74,$B$269:$B$305,0)),SUMIFS('Input-Ext Allocators'!K$8:K$63,'Input-Ext Allocators'!$B$8:$B$63,$F74))*$D74</f>
        <v>0</v>
      </c>
      <c r="O74" s="5">
        <f ca="1">IFERROR(INDEX(O$269:O$305,MATCH($F74,$B$269:$B$305,0))/INDEX($D$269:$D$305,MATCH($F74,$B$269:$B$305,0)),SUMIFS('Input-Ext Allocators'!L$8:L$63,'Input-Ext Allocators'!$B$8:$B$63,$F74))*$D74</f>
        <v>0</v>
      </c>
      <c r="P74" s="5">
        <f ca="1">IFERROR(INDEX(P$269:P$305,MATCH($F74,$B$269:$B$305,0))/INDEX($D$269:$D$305,MATCH($F74,$B$269:$B$305,0)),SUMIFS('Input-Ext Allocators'!M$8:M$63,'Input-Ext Allocators'!$B$8:$B$63,$F74))*$D74</f>
        <v>0</v>
      </c>
      <c r="Q74" s="5">
        <f ca="1">IFERROR(INDEX(Q$269:Q$305,MATCH($F74,$B$269:$B$305,0))/INDEX($D$269:$D$305,MATCH($F74,$B$269:$B$305,0)),SUMIFS('Input-Ext Allocators'!N$8:N$63,'Input-Ext Allocators'!$B$8:$B$63,$F74))*$D74</f>
        <v>0</v>
      </c>
      <c r="R74" s="5">
        <f ca="1">IFERROR(INDEX(R$269:R$305,MATCH($F74,$B$269:$B$305,0))/INDEX($D$269:$D$305,MATCH($F74,$B$269:$B$305,0)),SUMIFS('Input-Ext Allocators'!O$8:O$63,'Input-Ext Allocators'!$B$8:$B$63,$F74))*$D74</f>
        <v>0</v>
      </c>
      <c r="S74" s="5">
        <f ca="1">IFERROR(INDEX(S$269:S$305,MATCH($F74,$B$269:$B$305,0))/INDEX($D$269:$D$305,MATCH($F74,$B$269:$B$305,0)),SUMIFS('Input-Ext Allocators'!P$8:P$63,'Input-Ext Allocators'!$B$8:$B$63,$F74))*$D74</f>
        <v>0</v>
      </c>
      <c r="T74" s="5">
        <f ca="1">IFERROR(INDEX(T$269:T$305,MATCH($F74,$B$269:$B$305,0))/INDEX($D$269:$D$305,MATCH($F74,$B$269:$B$305,0)),SUMIFS('Input-Ext Allocators'!Q$8:Q$63,'Input-Ext Allocators'!$B$8:$B$63,$F74))*$D74</f>
        <v>0</v>
      </c>
      <c r="U74" s="5">
        <f ca="1">IFERROR(INDEX(U$269:U$305,MATCH($F74,$B$269:$B$305,0))/INDEX($D$269:$D$305,MATCH($F74,$B$269:$B$305,0)),SUMIFS('Input-Ext Allocators'!R$8:R$63,'Input-Ext Allocators'!$B$8:$B$63,$F74))*$D74</f>
        <v>0</v>
      </c>
      <c r="V74" s="5">
        <f ca="1">IFERROR(INDEX(V$269:V$305,MATCH($F74,$B$269:$B$305,0))/INDEX($D$269:$D$305,MATCH($F74,$B$269:$B$305,0)),SUMIFS('Input-Ext Allocators'!S$8:S$63,'Input-Ext Allocators'!$B$8:$B$63,$F74))*$D74</f>
        <v>0</v>
      </c>
      <c r="W74" s="5">
        <f ca="1">IFERROR(INDEX(W$269:W$305,MATCH($F74,$B$269:$B$305,0))/INDEX($D$269:$D$305,MATCH($F74,$B$269:$B$305,0)),SUMIFS('Input-Ext Allocators'!T$8:T$63,'Input-Ext Allocators'!$B$8:$B$63,$F74))*$D74</f>
        <v>0</v>
      </c>
      <c r="X74" s="5">
        <f ca="1">IFERROR(INDEX(X$269:X$305,MATCH($F74,$B$269:$B$305,0))/INDEX($D$269:$D$305,MATCH($F74,$B$269:$B$305,0)),SUMIFS('Input-Ext Allocators'!U$8:U$63,'Input-Ext Allocators'!$B$8:$B$63,$F74))*$D74</f>
        <v>0</v>
      </c>
      <c r="Y74" s="5">
        <f ca="1">IFERROR(INDEX(Y$269:Y$305,MATCH($F74,$B$269:$B$305,0))/INDEX($D$269:$D$305,MATCH($F74,$B$269:$B$305,0)),SUMIFS('Input-Ext Allocators'!V$8:V$63,'Input-Ext Allocators'!$B$8:$B$63,$F74))*$D74</f>
        <v>0</v>
      </c>
      <c r="Z74" s="5">
        <f ca="1">IFERROR(INDEX(Z$269:Z$305,MATCH($F74,$B$269:$B$305,0))/INDEX($D$269:$D$305,MATCH($F74,$B$269:$B$305,0)),SUMIFS('Input-Ext Allocators'!W$8:W$63,'Input-Ext Allocators'!$B$8:$B$63,$F74))*$D74</f>
        <v>0</v>
      </c>
    </row>
    <row r="75" spans="1:26" outlineLevel="1">
      <c r="A75" s="13">
        <f>IF(ISBLANK('Input-Accounts'!A75),"",'Input-Accounts'!A75)</f>
        <v>62</v>
      </c>
      <c r="B75" s="17" t="str">
        <f>IF(ISBLANK('Input-Accounts'!B75),"",'Input-Accounts'!B75)</f>
        <v>Mains</v>
      </c>
      <c r="C75" s="13">
        <f>IF(ISBLANK('Input-Accounts'!C75),"",'Input-Accounts'!C75)</f>
        <v>367</v>
      </c>
      <c r="D75" s="5">
        <f t="shared" ca="1" si="17"/>
        <v>0</v>
      </c>
      <c r="E75" s="5">
        <f ca="1">IFERROR(IF(D75="","",IF(D75=0,0,IF(ABS(D75-SUM($G75:$Z75))&lt;Check_Limit,0,1))),1)</f>
        <v>0</v>
      </c>
      <c r="F75" s="2" t="str" cm="1">
        <f t="array" aca="1" ref="F75" ca="1">IF(D75=0,"-",IF('Input-Accounts'!$E75&lt;&gt;0,'Input-Accounts'!$E75,INDEX('Input-Accounts'!$H75:$J75,,MATCH($F$6,'Input-Accounts'!$H$6:$J$6,0))))</f>
        <v>-</v>
      </c>
      <c r="G75" s="5">
        <f ca="1">IFERROR(INDEX(G$269:G$305,MATCH($F75,$B$269:$B$305,0))/INDEX($D$269:$D$305,MATCH($F75,$B$269:$B$305,0)),SUMIFS('Input-Ext Allocators'!D$8:D$63,'Input-Ext Allocators'!$B$8:$B$63,$F75))*$D75</f>
        <v>0</v>
      </c>
      <c r="H75" s="5">
        <f ca="1">IFERROR(INDEX(H$269:H$305,MATCH($F75,$B$269:$B$305,0))/INDEX($D$269:$D$305,MATCH($F75,$B$269:$B$305,0)),SUMIFS('Input-Ext Allocators'!E$8:E$63,'Input-Ext Allocators'!$B$8:$B$63,$F75))*$D75</f>
        <v>0</v>
      </c>
      <c r="I75" s="5">
        <f ca="1">IFERROR(INDEX(I$269:I$305,MATCH($F75,$B$269:$B$305,0))/INDEX($D$269:$D$305,MATCH($F75,$B$269:$B$305,0)),SUMIFS('Input-Ext Allocators'!F$8:F$63,'Input-Ext Allocators'!$B$8:$B$63,$F75))*$D75</f>
        <v>0</v>
      </c>
      <c r="J75" s="5">
        <f ca="1">IFERROR(INDEX(J$269:J$305,MATCH($F75,$B$269:$B$305,0))/INDEX($D$269:$D$305,MATCH($F75,$B$269:$B$305,0)),SUMIFS('Input-Ext Allocators'!G$8:G$63,'Input-Ext Allocators'!$B$8:$B$63,$F75))*$D75</f>
        <v>0</v>
      </c>
      <c r="K75" s="5">
        <f ca="1">IFERROR(INDEX(K$269:K$305,MATCH($F75,$B$269:$B$305,0))/INDEX($D$269:$D$305,MATCH($F75,$B$269:$B$305,0)),SUMIFS('Input-Ext Allocators'!H$8:H$63,'Input-Ext Allocators'!$B$8:$B$63,$F75))*$D75</f>
        <v>0</v>
      </c>
      <c r="L75" s="5">
        <f ca="1">IFERROR(INDEX(L$269:L$305,MATCH($F75,$B$269:$B$305,0))/INDEX($D$269:$D$305,MATCH($F75,$B$269:$B$305,0)),SUMIFS('Input-Ext Allocators'!I$8:I$63,'Input-Ext Allocators'!$B$8:$B$63,$F75))*$D75</f>
        <v>0</v>
      </c>
      <c r="M75" s="5">
        <f ca="1">IFERROR(INDEX(M$269:M$305,MATCH($F75,$B$269:$B$305,0))/INDEX($D$269:$D$305,MATCH($F75,$B$269:$B$305,0)),SUMIFS('Input-Ext Allocators'!J$8:J$63,'Input-Ext Allocators'!$B$8:$B$63,$F75))*$D75</f>
        <v>0</v>
      </c>
      <c r="N75" s="5">
        <f ca="1">IFERROR(INDEX(N$269:N$305,MATCH($F75,$B$269:$B$305,0))/INDEX($D$269:$D$305,MATCH($F75,$B$269:$B$305,0)),SUMIFS('Input-Ext Allocators'!K$8:K$63,'Input-Ext Allocators'!$B$8:$B$63,$F75))*$D75</f>
        <v>0</v>
      </c>
      <c r="O75" s="5">
        <f ca="1">IFERROR(INDEX(O$269:O$305,MATCH($F75,$B$269:$B$305,0))/INDEX($D$269:$D$305,MATCH($F75,$B$269:$B$305,0)),SUMIFS('Input-Ext Allocators'!L$8:L$63,'Input-Ext Allocators'!$B$8:$B$63,$F75))*$D75</f>
        <v>0</v>
      </c>
      <c r="P75" s="5">
        <f ca="1">IFERROR(INDEX(P$269:P$305,MATCH($F75,$B$269:$B$305,0))/INDEX($D$269:$D$305,MATCH($F75,$B$269:$B$305,0)),SUMIFS('Input-Ext Allocators'!M$8:M$63,'Input-Ext Allocators'!$B$8:$B$63,$F75))*$D75</f>
        <v>0</v>
      </c>
      <c r="Q75" s="5">
        <f ca="1">IFERROR(INDEX(Q$269:Q$305,MATCH($F75,$B$269:$B$305,0))/INDEX($D$269:$D$305,MATCH($F75,$B$269:$B$305,0)),SUMIFS('Input-Ext Allocators'!N$8:N$63,'Input-Ext Allocators'!$B$8:$B$63,$F75))*$D75</f>
        <v>0</v>
      </c>
      <c r="R75" s="5">
        <f ca="1">IFERROR(INDEX(R$269:R$305,MATCH($F75,$B$269:$B$305,0))/INDEX($D$269:$D$305,MATCH($F75,$B$269:$B$305,0)),SUMIFS('Input-Ext Allocators'!O$8:O$63,'Input-Ext Allocators'!$B$8:$B$63,$F75))*$D75</f>
        <v>0</v>
      </c>
      <c r="S75" s="5">
        <f ca="1">IFERROR(INDEX(S$269:S$305,MATCH($F75,$B$269:$B$305,0))/INDEX($D$269:$D$305,MATCH($F75,$B$269:$B$305,0)),SUMIFS('Input-Ext Allocators'!P$8:P$63,'Input-Ext Allocators'!$B$8:$B$63,$F75))*$D75</f>
        <v>0</v>
      </c>
      <c r="T75" s="5">
        <f ca="1">IFERROR(INDEX(T$269:T$305,MATCH($F75,$B$269:$B$305,0))/INDEX($D$269:$D$305,MATCH($F75,$B$269:$B$305,0)),SUMIFS('Input-Ext Allocators'!Q$8:Q$63,'Input-Ext Allocators'!$B$8:$B$63,$F75))*$D75</f>
        <v>0</v>
      </c>
      <c r="U75" s="5">
        <f ca="1">IFERROR(INDEX(U$269:U$305,MATCH($F75,$B$269:$B$305,0))/INDEX($D$269:$D$305,MATCH($F75,$B$269:$B$305,0)),SUMIFS('Input-Ext Allocators'!R$8:R$63,'Input-Ext Allocators'!$B$8:$B$63,$F75))*$D75</f>
        <v>0</v>
      </c>
      <c r="V75" s="5">
        <f ca="1">IFERROR(INDEX(V$269:V$305,MATCH($F75,$B$269:$B$305,0))/INDEX($D$269:$D$305,MATCH($F75,$B$269:$B$305,0)),SUMIFS('Input-Ext Allocators'!S$8:S$63,'Input-Ext Allocators'!$B$8:$B$63,$F75))*$D75</f>
        <v>0</v>
      </c>
      <c r="W75" s="5">
        <f ca="1">IFERROR(INDEX(W$269:W$305,MATCH($F75,$B$269:$B$305,0))/INDEX($D$269:$D$305,MATCH($F75,$B$269:$B$305,0)),SUMIFS('Input-Ext Allocators'!T$8:T$63,'Input-Ext Allocators'!$B$8:$B$63,$F75))*$D75</f>
        <v>0</v>
      </c>
      <c r="X75" s="5">
        <f ca="1">IFERROR(INDEX(X$269:X$305,MATCH($F75,$B$269:$B$305,0))/INDEX($D$269:$D$305,MATCH($F75,$B$269:$B$305,0)),SUMIFS('Input-Ext Allocators'!U$8:U$63,'Input-Ext Allocators'!$B$8:$B$63,$F75))*$D75</f>
        <v>0</v>
      </c>
      <c r="Y75" s="5">
        <f ca="1">IFERROR(INDEX(Y$269:Y$305,MATCH($F75,$B$269:$B$305,0))/INDEX($D$269:$D$305,MATCH($F75,$B$269:$B$305,0)),SUMIFS('Input-Ext Allocators'!V$8:V$63,'Input-Ext Allocators'!$B$8:$B$63,$F75))*$D75</f>
        <v>0</v>
      </c>
      <c r="Z75" s="5">
        <f ca="1">IFERROR(INDEX(Z$269:Z$305,MATCH($F75,$B$269:$B$305,0))/INDEX($D$269:$D$305,MATCH($F75,$B$269:$B$305,0)),SUMIFS('Input-Ext Allocators'!W$8:W$63,'Input-Ext Allocators'!$B$8:$B$63,$F75))*$D75</f>
        <v>0</v>
      </c>
    </row>
    <row r="76" spans="1:26" hidden="1" outlineLevel="1">
      <c r="A76" s="13">
        <f>IF(ISBLANK('Input-Accounts'!A76),"",'Input-Accounts'!A76)</f>
        <v>63</v>
      </c>
      <c r="B76" s="17" t="str">
        <f>IF(ISBLANK('Input-Accounts'!B76),"",'Input-Accounts'!B76)</f>
        <v>Compressor station equipment</v>
      </c>
      <c r="C76" s="13">
        <f>IF(ISBLANK('Input-Accounts'!C76),"",'Input-Accounts'!C76)</f>
        <v>368</v>
      </c>
      <c r="D76" s="5">
        <f t="shared" ca="1" si="17"/>
        <v>0</v>
      </c>
      <c r="E76" s="5">
        <f ca="1">IFERROR(IF(D76="","",IF(D76=0,0,IF(ABS(D76-SUM($G76:$Z76))&lt;Check_Limit,0,1))),1)</f>
        <v>0</v>
      </c>
      <c r="F76" s="2" t="str" cm="1">
        <f t="array" aca="1" ref="F76" ca="1">IF(D76=0,"-",IF('Input-Accounts'!$E76&lt;&gt;0,'Input-Accounts'!$E76,INDEX('Input-Accounts'!$H76:$J76,,MATCH($F$6,'Input-Accounts'!$H$6:$J$6,0))))</f>
        <v>-</v>
      </c>
      <c r="G76" s="5">
        <f ca="1">IFERROR(INDEX(G$269:G$305,MATCH($F76,$B$269:$B$305,0))/INDEX($D$269:$D$305,MATCH($F76,$B$269:$B$305,0)),SUMIFS('Input-Ext Allocators'!D$8:D$63,'Input-Ext Allocators'!$B$8:$B$63,$F76))*$D76</f>
        <v>0</v>
      </c>
      <c r="H76" s="5">
        <f ca="1">IFERROR(INDEX(H$269:H$305,MATCH($F76,$B$269:$B$305,0))/INDEX($D$269:$D$305,MATCH($F76,$B$269:$B$305,0)),SUMIFS('Input-Ext Allocators'!E$8:E$63,'Input-Ext Allocators'!$B$8:$B$63,$F76))*$D76</f>
        <v>0</v>
      </c>
      <c r="I76" s="5">
        <f ca="1">IFERROR(INDEX(I$269:I$305,MATCH($F76,$B$269:$B$305,0))/INDEX($D$269:$D$305,MATCH($F76,$B$269:$B$305,0)),SUMIFS('Input-Ext Allocators'!F$8:F$63,'Input-Ext Allocators'!$B$8:$B$63,$F76))*$D76</f>
        <v>0</v>
      </c>
      <c r="J76" s="5">
        <f ca="1">IFERROR(INDEX(J$269:J$305,MATCH($F76,$B$269:$B$305,0))/INDEX($D$269:$D$305,MATCH($F76,$B$269:$B$305,0)),SUMIFS('Input-Ext Allocators'!G$8:G$63,'Input-Ext Allocators'!$B$8:$B$63,$F76))*$D76</f>
        <v>0</v>
      </c>
      <c r="K76" s="5">
        <f ca="1">IFERROR(INDEX(K$269:K$305,MATCH($F76,$B$269:$B$305,0))/INDEX($D$269:$D$305,MATCH($F76,$B$269:$B$305,0)),SUMIFS('Input-Ext Allocators'!H$8:H$63,'Input-Ext Allocators'!$B$8:$B$63,$F76))*$D76</f>
        <v>0</v>
      </c>
      <c r="L76" s="5">
        <f ca="1">IFERROR(INDEX(L$269:L$305,MATCH($F76,$B$269:$B$305,0))/INDEX($D$269:$D$305,MATCH($F76,$B$269:$B$305,0)),SUMIFS('Input-Ext Allocators'!I$8:I$63,'Input-Ext Allocators'!$B$8:$B$63,$F76))*$D76</f>
        <v>0</v>
      </c>
      <c r="M76" s="5">
        <f ca="1">IFERROR(INDEX(M$269:M$305,MATCH($F76,$B$269:$B$305,0))/INDEX($D$269:$D$305,MATCH($F76,$B$269:$B$305,0)),SUMIFS('Input-Ext Allocators'!J$8:J$63,'Input-Ext Allocators'!$B$8:$B$63,$F76))*$D76</f>
        <v>0</v>
      </c>
      <c r="N76" s="5">
        <f ca="1">IFERROR(INDEX(N$269:N$305,MATCH($F76,$B$269:$B$305,0))/INDEX($D$269:$D$305,MATCH($F76,$B$269:$B$305,0)),SUMIFS('Input-Ext Allocators'!K$8:K$63,'Input-Ext Allocators'!$B$8:$B$63,$F76))*$D76</f>
        <v>0</v>
      </c>
      <c r="O76" s="5">
        <f ca="1">IFERROR(INDEX(O$269:O$305,MATCH($F76,$B$269:$B$305,0))/INDEX($D$269:$D$305,MATCH($F76,$B$269:$B$305,0)),SUMIFS('Input-Ext Allocators'!L$8:L$63,'Input-Ext Allocators'!$B$8:$B$63,$F76))*$D76</f>
        <v>0</v>
      </c>
      <c r="P76" s="5">
        <f ca="1">IFERROR(INDEX(P$269:P$305,MATCH($F76,$B$269:$B$305,0))/INDEX($D$269:$D$305,MATCH($F76,$B$269:$B$305,0)),SUMIFS('Input-Ext Allocators'!M$8:M$63,'Input-Ext Allocators'!$B$8:$B$63,$F76))*$D76</f>
        <v>0</v>
      </c>
      <c r="Q76" s="5">
        <f ca="1">IFERROR(INDEX(Q$269:Q$305,MATCH($F76,$B$269:$B$305,0))/INDEX($D$269:$D$305,MATCH($F76,$B$269:$B$305,0)),SUMIFS('Input-Ext Allocators'!N$8:N$63,'Input-Ext Allocators'!$B$8:$B$63,$F76))*$D76</f>
        <v>0</v>
      </c>
      <c r="R76" s="5">
        <f ca="1">IFERROR(INDEX(R$269:R$305,MATCH($F76,$B$269:$B$305,0))/INDEX($D$269:$D$305,MATCH($F76,$B$269:$B$305,0)),SUMIFS('Input-Ext Allocators'!O$8:O$63,'Input-Ext Allocators'!$B$8:$B$63,$F76))*$D76</f>
        <v>0</v>
      </c>
      <c r="S76" s="5">
        <f ca="1">IFERROR(INDEX(S$269:S$305,MATCH($F76,$B$269:$B$305,0))/INDEX($D$269:$D$305,MATCH($F76,$B$269:$B$305,0)),SUMIFS('Input-Ext Allocators'!P$8:P$63,'Input-Ext Allocators'!$B$8:$B$63,$F76))*$D76</f>
        <v>0</v>
      </c>
      <c r="T76" s="5">
        <f ca="1">IFERROR(INDEX(T$269:T$305,MATCH($F76,$B$269:$B$305,0))/INDEX($D$269:$D$305,MATCH($F76,$B$269:$B$305,0)),SUMIFS('Input-Ext Allocators'!Q$8:Q$63,'Input-Ext Allocators'!$B$8:$B$63,$F76))*$D76</f>
        <v>0</v>
      </c>
      <c r="U76" s="5">
        <f ca="1">IFERROR(INDEX(U$269:U$305,MATCH($F76,$B$269:$B$305,0))/INDEX($D$269:$D$305,MATCH($F76,$B$269:$B$305,0)),SUMIFS('Input-Ext Allocators'!R$8:R$63,'Input-Ext Allocators'!$B$8:$B$63,$F76))*$D76</f>
        <v>0</v>
      </c>
      <c r="V76" s="5">
        <f ca="1">IFERROR(INDEX(V$269:V$305,MATCH($F76,$B$269:$B$305,0))/INDEX($D$269:$D$305,MATCH($F76,$B$269:$B$305,0)),SUMIFS('Input-Ext Allocators'!S$8:S$63,'Input-Ext Allocators'!$B$8:$B$63,$F76))*$D76</f>
        <v>0</v>
      </c>
      <c r="W76" s="5">
        <f ca="1">IFERROR(INDEX(W$269:W$305,MATCH($F76,$B$269:$B$305,0))/INDEX($D$269:$D$305,MATCH($F76,$B$269:$B$305,0)),SUMIFS('Input-Ext Allocators'!T$8:T$63,'Input-Ext Allocators'!$B$8:$B$63,$F76))*$D76</f>
        <v>0</v>
      </c>
      <c r="X76" s="5">
        <f ca="1">IFERROR(INDEX(X$269:X$305,MATCH($F76,$B$269:$B$305,0))/INDEX($D$269:$D$305,MATCH($F76,$B$269:$B$305,0)),SUMIFS('Input-Ext Allocators'!U$8:U$63,'Input-Ext Allocators'!$B$8:$B$63,$F76))*$D76</f>
        <v>0</v>
      </c>
      <c r="Y76" s="5">
        <f ca="1">IFERROR(INDEX(Y$269:Y$305,MATCH($F76,$B$269:$B$305,0))/INDEX($D$269:$D$305,MATCH($F76,$B$269:$B$305,0)),SUMIFS('Input-Ext Allocators'!V$8:V$63,'Input-Ext Allocators'!$B$8:$B$63,$F76))*$D76</f>
        <v>0</v>
      </c>
      <c r="Z76" s="5">
        <f ca="1">IFERROR(INDEX(Z$269:Z$305,MATCH($F76,$B$269:$B$305,0))/INDEX($D$269:$D$305,MATCH($F76,$B$269:$B$305,0)),SUMIFS('Input-Ext Allocators'!W$8:W$63,'Input-Ext Allocators'!$B$8:$B$63,$F76))*$D76</f>
        <v>0</v>
      </c>
    </row>
    <row r="77" spans="1:26" hidden="1" outlineLevel="1">
      <c r="A77" s="13">
        <f>IF(ISBLANK('Input-Accounts'!A77),"",'Input-Accounts'!A77)</f>
        <v>64</v>
      </c>
      <c r="B77" s="17" t="str">
        <f>IF(ISBLANK('Input-Accounts'!B77),"",'Input-Accounts'!B77)</f>
        <v>Measuring and regulating station equipment</v>
      </c>
      <c r="C77" s="13">
        <f>IF(ISBLANK('Input-Accounts'!C77),"",'Input-Accounts'!C77)</f>
        <v>369</v>
      </c>
      <c r="D77" s="5">
        <f t="shared" ca="1" si="17"/>
        <v>0</v>
      </c>
      <c r="E77" s="5">
        <f t="shared" ref="E77:E114" ca="1" si="19">IFERROR(IF(D77="","",IF(D77=0,0,IF(ABS(D77-SUM($G77:$Z77))&lt;Check_Limit,0,1))),1)</f>
        <v>0</v>
      </c>
      <c r="F77" s="2" t="str" cm="1">
        <f t="array" aca="1" ref="F77" ca="1">IF(D77=0,"-",IF('Input-Accounts'!$E77&lt;&gt;0,'Input-Accounts'!$E77,INDEX('Input-Accounts'!$H77:$J77,,MATCH($F$6,'Input-Accounts'!$H$6:$J$6,0))))</f>
        <v>-</v>
      </c>
      <c r="G77" s="5">
        <f ca="1">IFERROR(INDEX(G$269:G$305,MATCH($F77,$B$269:$B$305,0))/INDEX($D$269:$D$305,MATCH($F77,$B$269:$B$305,0)),SUMIFS('Input-Ext Allocators'!D$8:D$63,'Input-Ext Allocators'!$B$8:$B$63,$F77))*$D77</f>
        <v>0</v>
      </c>
      <c r="H77" s="5">
        <f ca="1">IFERROR(INDEX(H$269:H$305,MATCH($F77,$B$269:$B$305,0))/INDEX($D$269:$D$305,MATCH($F77,$B$269:$B$305,0)),SUMIFS('Input-Ext Allocators'!E$8:E$63,'Input-Ext Allocators'!$B$8:$B$63,$F77))*$D77</f>
        <v>0</v>
      </c>
      <c r="I77" s="5">
        <f ca="1">IFERROR(INDEX(I$269:I$305,MATCH($F77,$B$269:$B$305,0))/INDEX($D$269:$D$305,MATCH($F77,$B$269:$B$305,0)),SUMIFS('Input-Ext Allocators'!F$8:F$63,'Input-Ext Allocators'!$B$8:$B$63,$F77))*$D77</f>
        <v>0</v>
      </c>
      <c r="J77" s="5">
        <f ca="1">IFERROR(INDEX(J$269:J$305,MATCH($F77,$B$269:$B$305,0))/INDEX($D$269:$D$305,MATCH($F77,$B$269:$B$305,0)),SUMIFS('Input-Ext Allocators'!G$8:G$63,'Input-Ext Allocators'!$B$8:$B$63,$F77))*$D77</f>
        <v>0</v>
      </c>
      <c r="K77" s="5">
        <f ca="1">IFERROR(INDEX(K$269:K$305,MATCH($F77,$B$269:$B$305,0))/INDEX($D$269:$D$305,MATCH($F77,$B$269:$B$305,0)),SUMIFS('Input-Ext Allocators'!H$8:H$63,'Input-Ext Allocators'!$B$8:$B$63,$F77))*$D77</f>
        <v>0</v>
      </c>
      <c r="L77" s="5">
        <f ca="1">IFERROR(INDEX(L$269:L$305,MATCH($F77,$B$269:$B$305,0))/INDEX($D$269:$D$305,MATCH($F77,$B$269:$B$305,0)),SUMIFS('Input-Ext Allocators'!I$8:I$63,'Input-Ext Allocators'!$B$8:$B$63,$F77))*$D77</f>
        <v>0</v>
      </c>
      <c r="M77" s="5">
        <f ca="1">IFERROR(INDEX(M$269:M$305,MATCH($F77,$B$269:$B$305,0))/INDEX($D$269:$D$305,MATCH($F77,$B$269:$B$305,0)),SUMIFS('Input-Ext Allocators'!J$8:J$63,'Input-Ext Allocators'!$B$8:$B$63,$F77))*$D77</f>
        <v>0</v>
      </c>
      <c r="N77" s="5">
        <f ca="1">IFERROR(INDEX(N$269:N$305,MATCH($F77,$B$269:$B$305,0))/INDEX($D$269:$D$305,MATCH($F77,$B$269:$B$305,0)),SUMIFS('Input-Ext Allocators'!K$8:K$63,'Input-Ext Allocators'!$B$8:$B$63,$F77))*$D77</f>
        <v>0</v>
      </c>
      <c r="O77" s="5">
        <f ca="1">IFERROR(INDEX(O$269:O$305,MATCH($F77,$B$269:$B$305,0))/INDEX($D$269:$D$305,MATCH($F77,$B$269:$B$305,0)),SUMIFS('Input-Ext Allocators'!L$8:L$63,'Input-Ext Allocators'!$B$8:$B$63,$F77))*$D77</f>
        <v>0</v>
      </c>
      <c r="P77" s="5">
        <f ca="1">IFERROR(INDEX(P$269:P$305,MATCH($F77,$B$269:$B$305,0))/INDEX($D$269:$D$305,MATCH($F77,$B$269:$B$305,0)),SUMIFS('Input-Ext Allocators'!M$8:M$63,'Input-Ext Allocators'!$B$8:$B$63,$F77))*$D77</f>
        <v>0</v>
      </c>
      <c r="Q77" s="5">
        <f ca="1">IFERROR(INDEX(Q$269:Q$305,MATCH($F77,$B$269:$B$305,0))/INDEX($D$269:$D$305,MATCH($F77,$B$269:$B$305,0)),SUMIFS('Input-Ext Allocators'!N$8:N$63,'Input-Ext Allocators'!$B$8:$B$63,$F77))*$D77</f>
        <v>0</v>
      </c>
      <c r="R77" s="5">
        <f ca="1">IFERROR(INDEX(R$269:R$305,MATCH($F77,$B$269:$B$305,0))/INDEX($D$269:$D$305,MATCH($F77,$B$269:$B$305,0)),SUMIFS('Input-Ext Allocators'!O$8:O$63,'Input-Ext Allocators'!$B$8:$B$63,$F77))*$D77</f>
        <v>0</v>
      </c>
      <c r="S77" s="5">
        <f ca="1">IFERROR(INDEX(S$269:S$305,MATCH($F77,$B$269:$B$305,0))/INDEX($D$269:$D$305,MATCH($F77,$B$269:$B$305,0)),SUMIFS('Input-Ext Allocators'!P$8:P$63,'Input-Ext Allocators'!$B$8:$B$63,$F77))*$D77</f>
        <v>0</v>
      </c>
      <c r="T77" s="5">
        <f ca="1">IFERROR(INDEX(T$269:T$305,MATCH($F77,$B$269:$B$305,0))/INDEX($D$269:$D$305,MATCH($F77,$B$269:$B$305,0)),SUMIFS('Input-Ext Allocators'!Q$8:Q$63,'Input-Ext Allocators'!$B$8:$B$63,$F77))*$D77</f>
        <v>0</v>
      </c>
      <c r="U77" s="5">
        <f ca="1">IFERROR(INDEX(U$269:U$305,MATCH($F77,$B$269:$B$305,0))/INDEX($D$269:$D$305,MATCH($F77,$B$269:$B$305,0)),SUMIFS('Input-Ext Allocators'!R$8:R$63,'Input-Ext Allocators'!$B$8:$B$63,$F77))*$D77</f>
        <v>0</v>
      </c>
      <c r="V77" s="5">
        <f ca="1">IFERROR(INDEX(V$269:V$305,MATCH($F77,$B$269:$B$305,0))/INDEX($D$269:$D$305,MATCH($F77,$B$269:$B$305,0)),SUMIFS('Input-Ext Allocators'!S$8:S$63,'Input-Ext Allocators'!$B$8:$B$63,$F77))*$D77</f>
        <v>0</v>
      </c>
      <c r="W77" s="5">
        <f ca="1">IFERROR(INDEX(W$269:W$305,MATCH($F77,$B$269:$B$305,0))/INDEX($D$269:$D$305,MATCH($F77,$B$269:$B$305,0)),SUMIFS('Input-Ext Allocators'!T$8:T$63,'Input-Ext Allocators'!$B$8:$B$63,$F77))*$D77</f>
        <v>0</v>
      </c>
      <c r="X77" s="5">
        <f ca="1">IFERROR(INDEX(X$269:X$305,MATCH($F77,$B$269:$B$305,0))/INDEX($D$269:$D$305,MATCH($F77,$B$269:$B$305,0)),SUMIFS('Input-Ext Allocators'!U$8:U$63,'Input-Ext Allocators'!$B$8:$B$63,$F77))*$D77</f>
        <v>0</v>
      </c>
      <c r="Y77" s="5">
        <f ca="1">IFERROR(INDEX(Y$269:Y$305,MATCH($F77,$B$269:$B$305,0))/INDEX($D$269:$D$305,MATCH($F77,$B$269:$B$305,0)),SUMIFS('Input-Ext Allocators'!V$8:V$63,'Input-Ext Allocators'!$B$8:$B$63,$F77))*$D77</f>
        <v>0</v>
      </c>
      <c r="Z77" s="5">
        <f ca="1">IFERROR(INDEX(Z$269:Z$305,MATCH($F77,$B$269:$B$305,0))/INDEX($D$269:$D$305,MATCH($F77,$B$269:$B$305,0)),SUMIFS('Input-Ext Allocators'!W$8:W$63,'Input-Ext Allocators'!$B$8:$B$63,$F77))*$D77</f>
        <v>0</v>
      </c>
    </row>
    <row r="78" spans="1:26" hidden="1" outlineLevel="1">
      <c r="A78" s="13">
        <f>IF(ISBLANK('Input-Accounts'!A78),"",'Input-Accounts'!A78)</f>
        <v>65</v>
      </c>
      <c r="B78" s="17" t="str">
        <f>IF(ISBLANK('Input-Accounts'!B78),"",'Input-Accounts'!B78)</f>
        <v>Communication equipment</v>
      </c>
      <c r="C78" s="13">
        <f>IF(ISBLANK('Input-Accounts'!C78),"",'Input-Accounts'!C78)</f>
        <v>370</v>
      </c>
      <c r="D78" s="5">
        <f t="shared" ca="1" si="17"/>
        <v>0</v>
      </c>
      <c r="E78" s="5">
        <f t="shared" ca="1" si="19"/>
        <v>0</v>
      </c>
      <c r="F78" s="2" t="str" cm="1">
        <f t="array" aca="1" ref="F78" ca="1">IF(D78=0,"-",IF('Input-Accounts'!$E78&lt;&gt;0,'Input-Accounts'!$E78,INDEX('Input-Accounts'!$H78:$J78,,MATCH($F$6,'Input-Accounts'!$H$6:$J$6,0))))</f>
        <v>-</v>
      </c>
      <c r="G78" s="5">
        <f ca="1">IFERROR(INDEX(G$269:G$305,MATCH($F78,$B$269:$B$305,0))/INDEX($D$269:$D$305,MATCH($F78,$B$269:$B$305,0)),SUMIFS('Input-Ext Allocators'!D$8:D$63,'Input-Ext Allocators'!$B$8:$B$63,$F78))*$D78</f>
        <v>0</v>
      </c>
      <c r="H78" s="5">
        <f ca="1">IFERROR(INDEX(H$269:H$305,MATCH($F78,$B$269:$B$305,0))/INDEX($D$269:$D$305,MATCH($F78,$B$269:$B$305,0)),SUMIFS('Input-Ext Allocators'!E$8:E$63,'Input-Ext Allocators'!$B$8:$B$63,$F78))*$D78</f>
        <v>0</v>
      </c>
      <c r="I78" s="5">
        <f ca="1">IFERROR(INDEX(I$269:I$305,MATCH($F78,$B$269:$B$305,0))/INDEX($D$269:$D$305,MATCH($F78,$B$269:$B$305,0)),SUMIFS('Input-Ext Allocators'!F$8:F$63,'Input-Ext Allocators'!$B$8:$B$63,$F78))*$D78</f>
        <v>0</v>
      </c>
      <c r="J78" s="5">
        <f ca="1">IFERROR(INDEX(J$269:J$305,MATCH($F78,$B$269:$B$305,0))/INDEX($D$269:$D$305,MATCH($F78,$B$269:$B$305,0)),SUMIFS('Input-Ext Allocators'!G$8:G$63,'Input-Ext Allocators'!$B$8:$B$63,$F78))*$D78</f>
        <v>0</v>
      </c>
      <c r="K78" s="5">
        <f ca="1">IFERROR(INDEX(K$269:K$305,MATCH($F78,$B$269:$B$305,0))/INDEX($D$269:$D$305,MATCH($F78,$B$269:$B$305,0)),SUMIFS('Input-Ext Allocators'!H$8:H$63,'Input-Ext Allocators'!$B$8:$B$63,$F78))*$D78</f>
        <v>0</v>
      </c>
      <c r="L78" s="5">
        <f ca="1">IFERROR(INDEX(L$269:L$305,MATCH($F78,$B$269:$B$305,0))/INDEX($D$269:$D$305,MATCH($F78,$B$269:$B$305,0)),SUMIFS('Input-Ext Allocators'!I$8:I$63,'Input-Ext Allocators'!$B$8:$B$63,$F78))*$D78</f>
        <v>0</v>
      </c>
      <c r="M78" s="5">
        <f ca="1">IFERROR(INDEX(M$269:M$305,MATCH($F78,$B$269:$B$305,0))/INDEX($D$269:$D$305,MATCH($F78,$B$269:$B$305,0)),SUMIFS('Input-Ext Allocators'!J$8:J$63,'Input-Ext Allocators'!$B$8:$B$63,$F78))*$D78</f>
        <v>0</v>
      </c>
      <c r="N78" s="5">
        <f ca="1">IFERROR(INDEX(N$269:N$305,MATCH($F78,$B$269:$B$305,0))/INDEX($D$269:$D$305,MATCH($F78,$B$269:$B$305,0)),SUMIFS('Input-Ext Allocators'!K$8:K$63,'Input-Ext Allocators'!$B$8:$B$63,$F78))*$D78</f>
        <v>0</v>
      </c>
      <c r="O78" s="5">
        <f ca="1">IFERROR(INDEX(O$269:O$305,MATCH($F78,$B$269:$B$305,0))/INDEX($D$269:$D$305,MATCH($F78,$B$269:$B$305,0)),SUMIFS('Input-Ext Allocators'!L$8:L$63,'Input-Ext Allocators'!$B$8:$B$63,$F78))*$D78</f>
        <v>0</v>
      </c>
      <c r="P78" s="5">
        <f ca="1">IFERROR(INDEX(P$269:P$305,MATCH($F78,$B$269:$B$305,0))/INDEX($D$269:$D$305,MATCH($F78,$B$269:$B$305,0)),SUMIFS('Input-Ext Allocators'!M$8:M$63,'Input-Ext Allocators'!$B$8:$B$63,$F78))*$D78</f>
        <v>0</v>
      </c>
      <c r="Q78" s="5">
        <f ca="1">IFERROR(INDEX(Q$269:Q$305,MATCH($F78,$B$269:$B$305,0))/INDEX($D$269:$D$305,MATCH($F78,$B$269:$B$305,0)),SUMIFS('Input-Ext Allocators'!N$8:N$63,'Input-Ext Allocators'!$B$8:$B$63,$F78))*$D78</f>
        <v>0</v>
      </c>
      <c r="R78" s="5">
        <f ca="1">IFERROR(INDEX(R$269:R$305,MATCH($F78,$B$269:$B$305,0))/INDEX($D$269:$D$305,MATCH($F78,$B$269:$B$305,0)),SUMIFS('Input-Ext Allocators'!O$8:O$63,'Input-Ext Allocators'!$B$8:$B$63,$F78))*$D78</f>
        <v>0</v>
      </c>
      <c r="S78" s="5">
        <f ca="1">IFERROR(INDEX(S$269:S$305,MATCH($F78,$B$269:$B$305,0))/INDEX($D$269:$D$305,MATCH($F78,$B$269:$B$305,0)),SUMIFS('Input-Ext Allocators'!P$8:P$63,'Input-Ext Allocators'!$B$8:$B$63,$F78))*$D78</f>
        <v>0</v>
      </c>
      <c r="T78" s="5">
        <f ca="1">IFERROR(INDEX(T$269:T$305,MATCH($F78,$B$269:$B$305,0))/INDEX($D$269:$D$305,MATCH($F78,$B$269:$B$305,0)),SUMIFS('Input-Ext Allocators'!Q$8:Q$63,'Input-Ext Allocators'!$B$8:$B$63,$F78))*$D78</f>
        <v>0</v>
      </c>
      <c r="U78" s="5">
        <f ca="1">IFERROR(INDEX(U$269:U$305,MATCH($F78,$B$269:$B$305,0))/INDEX($D$269:$D$305,MATCH($F78,$B$269:$B$305,0)),SUMIFS('Input-Ext Allocators'!R$8:R$63,'Input-Ext Allocators'!$B$8:$B$63,$F78))*$D78</f>
        <v>0</v>
      </c>
      <c r="V78" s="5">
        <f ca="1">IFERROR(INDEX(V$269:V$305,MATCH($F78,$B$269:$B$305,0))/INDEX($D$269:$D$305,MATCH($F78,$B$269:$B$305,0)),SUMIFS('Input-Ext Allocators'!S$8:S$63,'Input-Ext Allocators'!$B$8:$B$63,$F78))*$D78</f>
        <v>0</v>
      </c>
      <c r="W78" s="5">
        <f ca="1">IFERROR(INDEX(W$269:W$305,MATCH($F78,$B$269:$B$305,0))/INDEX($D$269:$D$305,MATCH($F78,$B$269:$B$305,0)),SUMIFS('Input-Ext Allocators'!T$8:T$63,'Input-Ext Allocators'!$B$8:$B$63,$F78))*$D78</f>
        <v>0</v>
      </c>
      <c r="X78" s="5">
        <f ca="1">IFERROR(INDEX(X$269:X$305,MATCH($F78,$B$269:$B$305,0))/INDEX($D$269:$D$305,MATCH($F78,$B$269:$B$305,0)),SUMIFS('Input-Ext Allocators'!U$8:U$63,'Input-Ext Allocators'!$B$8:$B$63,$F78))*$D78</f>
        <v>0</v>
      </c>
      <c r="Y78" s="5">
        <f ca="1">IFERROR(INDEX(Y$269:Y$305,MATCH($F78,$B$269:$B$305,0))/INDEX($D$269:$D$305,MATCH($F78,$B$269:$B$305,0)),SUMIFS('Input-Ext Allocators'!V$8:V$63,'Input-Ext Allocators'!$B$8:$B$63,$F78))*$D78</f>
        <v>0</v>
      </c>
      <c r="Z78" s="5">
        <f ca="1">IFERROR(INDEX(Z$269:Z$305,MATCH($F78,$B$269:$B$305,0))/INDEX($D$269:$D$305,MATCH($F78,$B$269:$B$305,0)),SUMIFS('Input-Ext Allocators'!W$8:W$63,'Input-Ext Allocators'!$B$8:$B$63,$F78))*$D78</f>
        <v>0</v>
      </c>
    </row>
    <row r="79" spans="1:26" hidden="1" outlineLevel="1">
      <c r="A79" s="13">
        <f>IF(ISBLANK('Input-Accounts'!A79),"",'Input-Accounts'!A79)</f>
        <v>66</v>
      </c>
      <c r="B79" t="str">
        <f>IF(ISBLANK('Input-Accounts'!B79),"",'Input-Accounts'!B79)</f>
        <v xml:space="preserve">Subtotal - Transmission plant </v>
      </c>
      <c r="C79" s="13" t="str">
        <f>IF(ISBLANK('Input-Accounts'!C79),"",'Input-Accounts'!C79)</f>
        <v/>
      </c>
      <c r="D79" s="28">
        <f ca="1">SUBTOTAL(9,D73:D78)</f>
        <v>0</v>
      </c>
      <c r="E79" s="5">
        <f t="shared" ca="1" si="19"/>
        <v>0</v>
      </c>
      <c r="G79" s="28">
        <f t="shared" ref="G79:Z79" ca="1" si="20">SUBTOTAL(9,G73:G78)</f>
        <v>0</v>
      </c>
      <c r="H79" s="28">
        <f t="shared" ca="1" si="20"/>
        <v>0</v>
      </c>
      <c r="I79" s="28">
        <f t="shared" ca="1" si="20"/>
        <v>0</v>
      </c>
      <c r="J79" s="28">
        <f t="shared" ca="1" si="20"/>
        <v>0</v>
      </c>
      <c r="K79" s="28">
        <f t="shared" ca="1" si="20"/>
        <v>0</v>
      </c>
      <c r="L79" s="28">
        <f t="shared" ca="1" si="20"/>
        <v>0</v>
      </c>
      <c r="M79" s="28">
        <f t="shared" ca="1" si="20"/>
        <v>0</v>
      </c>
      <c r="N79" s="28">
        <f t="shared" ca="1" si="20"/>
        <v>0</v>
      </c>
      <c r="O79" s="28">
        <f t="shared" ca="1" si="20"/>
        <v>0</v>
      </c>
      <c r="P79" s="28">
        <f t="shared" ca="1" si="20"/>
        <v>0</v>
      </c>
      <c r="Q79" s="28">
        <f t="shared" ca="1" si="20"/>
        <v>0</v>
      </c>
      <c r="R79" s="28">
        <f t="shared" ca="1" si="20"/>
        <v>0</v>
      </c>
      <c r="S79" s="28">
        <f t="shared" ca="1" si="20"/>
        <v>0</v>
      </c>
      <c r="T79" s="28">
        <f t="shared" ca="1" si="20"/>
        <v>0</v>
      </c>
      <c r="U79" s="28">
        <f t="shared" ca="1" si="20"/>
        <v>0</v>
      </c>
      <c r="V79" s="28">
        <f t="shared" ca="1" si="20"/>
        <v>0</v>
      </c>
      <c r="W79" s="28">
        <f t="shared" ca="1" si="20"/>
        <v>0</v>
      </c>
      <c r="X79" s="28">
        <f t="shared" ca="1" si="20"/>
        <v>0</v>
      </c>
      <c r="Y79" s="28">
        <f t="shared" ca="1" si="20"/>
        <v>0</v>
      </c>
      <c r="Z79" s="28">
        <f t="shared" ca="1" si="20"/>
        <v>0</v>
      </c>
    </row>
    <row r="80" spans="1:26" hidden="1" outlineLevel="1">
      <c r="A80" s="13" t="str">
        <f>IF(ISBLANK('Input-Accounts'!A80),"",'Input-Accounts'!A80)</f>
        <v/>
      </c>
      <c r="B80" s="17" t="str">
        <f>IF(ISBLANK('Input-Accounts'!B80),"",'Input-Accounts'!B80)</f>
        <v/>
      </c>
      <c r="C80" s="13" t="str">
        <f>IF(ISBLANK('Input-Accounts'!C80),"",'Input-Accounts'!C80)</f>
        <v/>
      </c>
      <c r="D80" s="5"/>
      <c r="E80" s="5" t="str">
        <f t="shared" si="19"/>
        <v/>
      </c>
      <c r="F80" s="2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idden="1" outlineLevel="1">
      <c r="A81" s="13">
        <f>IF(ISBLANK('Input-Accounts'!A81),"",'Input-Accounts'!A81)</f>
        <v>67</v>
      </c>
      <c r="B81" s="1" t="str">
        <f>IF(ISBLANK('Input-Accounts'!B81),"",'Input-Accounts'!B81)</f>
        <v>Distribution Plant</v>
      </c>
      <c r="C81" s="13" t="str">
        <f>IF(ISBLANK('Input-Accounts'!C81),"",'Input-Accounts'!C81)</f>
        <v/>
      </c>
      <c r="D81" s="5"/>
      <c r="E81" s="5" t="str">
        <f t="shared" si="19"/>
        <v/>
      </c>
      <c r="F81" s="2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idden="1" outlineLevel="1">
      <c r="A82" s="13">
        <f>IF(ISBLANK('Input-Accounts'!A82),"",'Input-Accounts'!A82)</f>
        <v>68</v>
      </c>
      <c r="B82" s="17" t="str">
        <f>IF(ISBLANK('Input-Accounts'!B82),"",'Input-Accounts'!B82)</f>
        <v>Land and Land Rights</v>
      </c>
      <c r="C82" s="13">
        <f>IF(ISBLANK('Input-Accounts'!C82),"",'Input-Accounts'!C82)</f>
        <v>374</v>
      </c>
      <c r="D82" s="5">
        <f t="shared" ref="D82:D91" ca="1" si="21">INDIRECT("Classification!"&amp;$D$5&amp;ROW())</f>
        <v>-903300.28</v>
      </c>
      <c r="E82" s="5">
        <f t="shared" ca="1" si="19"/>
        <v>0</v>
      </c>
      <c r="F82" s="2" t="str" cm="1">
        <f t="array" aca="1" ref="F82" ca="1">IF(D82=0,"-",IF('Input-Accounts'!$E82&lt;&gt;0,'Input-Accounts'!$E82,INDEX('Input-Accounts'!$H82:$J82,,MATCH($F$6,'Input-Accounts'!$H$6:$J$6,0))))</f>
        <v>INT_DIST-MAINS</v>
      </c>
      <c r="G82" s="5">
        <f ca="1">IFERROR(INDEX(G$269:G$305,MATCH($F82,$B$269:$B$305,0))/INDEX($D$269:$D$305,MATCH($F82,$B$269:$B$305,0)),SUMIFS('Input-Ext Allocators'!D$8:D$63,'Input-Ext Allocators'!$B$8:$B$63,$F82))*$D82</f>
        <v>-299050.00650495361</v>
      </c>
      <c r="H82" s="5">
        <f ca="1">IFERROR(INDEX(H$269:H$305,MATCH($F82,$B$269:$B$305,0))/INDEX($D$269:$D$305,MATCH($F82,$B$269:$B$305,0)),SUMIFS('Input-Ext Allocators'!E$8:E$63,'Input-Ext Allocators'!$B$8:$B$63,$F82))*$D82</f>
        <v>-206180.49143040483</v>
      </c>
      <c r="I82" s="5">
        <f ca="1">IFERROR(INDEX(I$269:I$305,MATCH($F82,$B$269:$B$305,0))/INDEX($D$269:$D$305,MATCH($F82,$B$269:$B$305,0)),SUMIFS('Input-Ext Allocators'!F$8:F$63,'Input-Ext Allocators'!$B$8:$B$63,$F82))*$D82</f>
        <v>-23199.721182448149</v>
      </c>
      <c r="J82" s="5">
        <f ca="1">IFERROR(INDEX(J$269:J$305,MATCH($F82,$B$269:$B$305,0))/INDEX($D$269:$D$305,MATCH($F82,$B$269:$B$305,0)),SUMIFS('Input-Ext Allocators'!G$8:G$63,'Input-Ext Allocators'!$B$8:$B$63,$F82))*$D82</f>
        <v>-29669.197221611004</v>
      </c>
      <c r="K82" s="5">
        <f ca="1">IFERROR(INDEX(K$269:K$305,MATCH($F82,$B$269:$B$305,0))/INDEX($D$269:$D$305,MATCH($F82,$B$269:$B$305,0)),SUMIFS('Input-Ext Allocators'!H$8:H$63,'Input-Ext Allocators'!$B$8:$B$63,$F82))*$D82</f>
        <v>-1625.1170333515629</v>
      </c>
      <c r="L82" s="5">
        <f ca="1">IFERROR(INDEX(L$269:L$305,MATCH($F82,$B$269:$B$305,0))/INDEX($D$269:$D$305,MATCH($F82,$B$269:$B$305,0)),SUMIFS('Input-Ext Allocators'!I$8:I$63,'Input-Ext Allocators'!$B$8:$B$63,$F82))*$D82</f>
        <v>-322686.18484011409</v>
      </c>
      <c r="M82" s="5">
        <f ca="1">IFERROR(INDEX(M$269:M$305,MATCH($F82,$B$269:$B$305,0))/INDEX($D$269:$D$305,MATCH($F82,$B$269:$B$305,0)),SUMIFS('Input-Ext Allocators'!J$8:J$63,'Input-Ext Allocators'!$B$8:$B$63,$F82))*$D82</f>
        <v>-20889.561787116818</v>
      </c>
      <c r="N82" s="5">
        <f ca="1">IFERROR(INDEX(N$269:N$305,MATCH($F82,$B$269:$B$305,0))/INDEX($D$269:$D$305,MATCH($F82,$B$269:$B$305,0)),SUMIFS('Input-Ext Allocators'!K$8:K$63,'Input-Ext Allocators'!$B$8:$B$63,$F82))*$D82</f>
        <v>0</v>
      </c>
      <c r="O82" s="5">
        <f ca="1">IFERROR(INDEX(O$269:O$305,MATCH($F82,$B$269:$B$305,0))/INDEX($D$269:$D$305,MATCH($F82,$B$269:$B$305,0)),SUMIFS('Input-Ext Allocators'!L$8:L$63,'Input-Ext Allocators'!$B$8:$B$63,$F82))*$D82</f>
        <v>0</v>
      </c>
      <c r="P82" s="5">
        <f ca="1">IFERROR(INDEX(P$269:P$305,MATCH($F82,$B$269:$B$305,0))/INDEX($D$269:$D$305,MATCH($F82,$B$269:$B$305,0)),SUMIFS('Input-Ext Allocators'!M$8:M$63,'Input-Ext Allocators'!$B$8:$B$63,$F82))*$D82</f>
        <v>0</v>
      </c>
      <c r="Q82" s="5">
        <f ca="1">IFERROR(INDEX(Q$269:Q$305,MATCH($F82,$B$269:$B$305,0))/INDEX($D$269:$D$305,MATCH($F82,$B$269:$B$305,0)),SUMIFS('Input-Ext Allocators'!N$8:N$63,'Input-Ext Allocators'!$B$8:$B$63,$F82))*$D82</f>
        <v>0</v>
      </c>
      <c r="R82" s="5">
        <f ca="1">IFERROR(INDEX(R$269:R$305,MATCH($F82,$B$269:$B$305,0))/INDEX($D$269:$D$305,MATCH($F82,$B$269:$B$305,0)),SUMIFS('Input-Ext Allocators'!O$8:O$63,'Input-Ext Allocators'!$B$8:$B$63,$F82))*$D82</f>
        <v>0</v>
      </c>
      <c r="S82" s="5">
        <f ca="1">IFERROR(INDEX(S$269:S$305,MATCH($F82,$B$269:$B$305,0))/INDEX($D$269:$D$305,MATCH($F82,$B$269:$B$305,0)),SUMIFS('Input-Ext Allocators'!P$8:P$63,'Input-Ext Allocators'!$B$8:$B$63,$F82))*$D82</f>
        <v>0</v>
      </c>
      <c r="T82" s="5">
        <f ca="1">IFERROR(INDEX(T$269:T$305,MATCH($F82,$B$269:$B$305,0))/INDEX($D$269:$D$305,MATCH($F82,$B$269:$B$305,0)),SUMIFS('Input-Ext Allocators'!Q$8:Q$63,'Input-Ext Allocators'!$B$8:$B$63,$F82))*$D82</f>
        <v>0</v>
      </c>
      <c r="U82" s="5">
        <f ca="1">IFERROR(INDEX(U$269:U$305,MATCH($F82,$B$269:$B$305,0))/INDEX($D$269:$D$305,MATCH($F82,$B$269:$B$305,0)),SUMIFS('Input-Ext Allocators'!R$8:R$63,'Input-Ext Allocators'!$B$8:$B$63,$F82))*$D82</f>
        <v>0</v>
      </c>
      <c r="V82" s="5">
        <f ca="1">IFERROR(INDEX(V$269:V$305,MATCH($F82,$B$269:$B$305,0))/INDEX($D$269:$D$305,MATCH($F82,$B$269:$B$305,0)),SUMIFS('Input-Ext Allocators'!S$8:S$63,'Input-Ext Allocators'!$B$8:$B$63,$F82))*$D82</f>
        <v>0</v>
      </c>
      <c r="W82" s="5">
        <f ca="1">IFERROR(INDEX(W$269:W$305,MATCH($F82,$B$269:$B$305,0))/INDEX($D$269:$D$305,MATCH($F82,$B$269:$B$305,0)),SUMIFS('Input-Ext Allocators'!T$8:T$63,'Input-Ext Allocators'!$B$8:$B$63,$F82))*$D82</f>
        <v>0</v>
      </c>
      <c r="X82" s="5">
        <f ca="1">IFERROR(INDEX(X$269:X$305,MATCH($F82,$B$269:$B$305,0))/INDEX($D$269:$D$305,MATCH($F82,$B$269:$B$305,0)),SUMIFS('Input-Ext Allocators'!U$8:U$63,'Input-Ext Allocators'!$B$8:$B$63,$F82))*$D82</f>
        <v>0</v>
      </c>
      <c r="Y82" s="5">
        <f ca="1">IFERROR(INDEX(Y$269:Y$305,MATCH($F82,$B$269:$B$305,0))/INDEX($D$269:$D$305,MATCH($F82,$B$269:$B$305,0)),SUMIFS('Input-Ext Allocators'!V$8:V$63,'Input-Ext Allocators'!$B$8:$B$63,$F82))*$D82</f>
        <v>0</v>
      </c>
      <c r="Z82" s="5">
        <f ca="1">IFERROR(INDEX(Z$269:Z$305,MATCH($F82,$B$269:$B$305,0))/INDEX($D$269:$D$305,MATCH($F82,$B$269:$B$305,0)),SUMIFS('Input-Ext Allocators'!W$8:W$63,'Input-Ext Allocators'!$B$8:$B$63,$F82))*$D82</f>
        <v>0</v>
      </c>
    </row>
    <row r="83" spans="1:26" hidden="1" outlineLevel="1">
      <c r="A83" s="13">
        <f>IF(ISBLANK('Input-Accounts'!A83),"",'Input-Accounts'!A83)</f>
        <v>69</v>
      </c>
      <c r="B83" s="17" t="str">
        <f>IF(ISBLANK('Input-Accounts'!B83),"",'Input-Accounts'!B83)</f>
        <v>Structures and Improvements</v>
      </c>
      <c r="C83" s="13">
        <f>IF(ISBLANK('Input-Accounts'!C83),"",'Input-Accounts'!C83)</f>
        <v>375</v>
      </c>
      <c r="D83" s="5">
        <f t="shared" ca="1" si="21"/>
        <v>-1008132.75</v>
      </c>
      <c r="E83" s="5">
        <f t="shared" ca="1" si="19"/>
        <v>0</v>
      </c>
      <c r="F83" s="2" t="str" cm="1">
        <f t="array" aca="1" ref="F83" ca="1">IF(D83=0,"-",IF('Input-Accounts'!$E83&lt;&gt;0,'Input-Accounts'!$E83,INDEX('Input-Accounts'!$H83:$J83,,MATCH($F$6,'Input-Accounts'!$H$6:$J$6,0))))</f>
        <v>INT_DIST-MAINS</v>
      </c>
      <c r="G83" s="5">
        <f ca="1">IFERROR(INDEX(G$269:G$305,MATCH($F83,$B$269:$B$305,0))/INDEX($D$269:$D$305,MATCH($F83,$B$269:$B$305,0)),SUMIFS('Input-Ext Allocators'!D$8:D$63,'Input-Ext Allocators'!$B$8:$B$63,$F83))*$D83</f>
        <v>-333756.24044460244</v>
      </c>
      <c r="H83" s="5">
        <f ca="1">IFERROR(INDEX(H$269:H$305,MATCH($F83,$B$269:$B$305,0))/INDEX($D$269:$D$305,MATCH($F83,$B$269:$B$305,0)),SUMIFS('Input-Ext Allocators'!E$8:E$63,'Input-Ext Allocators'!$B$8:$B$63,$F83))*$D83</f>
        <v>-230108.75832130312</v>
      </c>
      <c r="I83" s="5">
        <f ca="1">IFERROR(INDEX(I$269:I$305,MATCH($F83,$B$269:$B$305,0))/INDEX($D$269:$D$305,MATCH($F83,$B$269:$B$305,0)),SUMIFS('Input-Ext Allocators'!F$8:F$63,'Input-Ext Allocators'!$B$8:$B$63,$F83))*$D83</f>
        <v>-25892.163694330644</v>
      </c>
      <c r="J83" s="5">
        <f ca="1">IFERROR(INDEX(J$269:J$305,MATCH($F83,$B$269:$B$305,0))/INDEX($D$269:$D$305,MATCH($F83,$B$269:$B$305,0)),SUMIFS('Input-Ext Allocators'!G$8:G$63,'Input-Ext Allocators'!$B$8:$B$63,$F83))*$D83</f>
        <v>-33112.454460121568</v>
      </c>
      <c r="K83" s="5">
        <f ca="1">IFERROR(INDEX(K$269:K$305,MATCH($F83,$B$269:$B$305,0))/INDEX($D$269:$D$305,MATCH($F83,$B$269:$B$305,0)),SUMIFS('Input-Ext Allocators'!H$8:H$63,'Input-Ext Allocators'!$B$8:$B$63,$F83))*$D83</f>
        <v>-1813.7199115055657</v>
      </c>
      <c r="L83" s="5">
        <f ca="1">IFERROR(INDEX(L$269:L$305,MATCH($F83,$B$269:$B$305,0))/INDEX($D$269:$D$305,MATCH($F83,$B$269:$B$305,0)),SUMIFS('Input-Ext Allocators'!I$8:I$63,'Input-Ext Allocators'!$B$8:$B$63,$F83))*$D83</f>
        <v>-360135.51430524577</v>
      </c>
      <c r="M83" s="5">
        <f ca="1">IFERROR(INDEX(M$269:M$305,MATCH($F83,$B$269:$B$305,0))/INDEX($D$269:$D$305,MATCH($F83,$B$269:$B$305,0)),SUMIFS('Input-Ext Allocators'!J$8:J$63,'Input-Ext Allocators'!$B$8:$B$63,$F83))*$D83</f>
        <v>-23313.898862890856</v>
      </c>
      <c r="N83" s="5">
        <f ca="1">IFERROR(INDEX(N$269:N$305,MATCH($F83,$B$269:$B$305,0))/INDEX($D$269:$D$305,MATCH($F83,$B$269:$B$305,0)),SUMIFS('Input-Ext Allocators'!K$8:K$63,'Input-Ext Allocators'!$B$8:$B$63,$F83))*$D83</f>
        <v>0</v>
      </c>
      <c r="O83" s="5">
        <f ca="1">IFERROR(INDEX(O$269:O$305,MATCH($F83,$B$269:$B$305,0))/INDEX($D$269:$D$305,MATCH($F83,$B$269:$B$305,0)),SUMIFS('Input-Ext Allocators'!L$8:L$63,'Input-Ext Allocators'!$B$8:$B$63,$F83))*$D83</f>
        <v>0</v>
      </c>
      <c r="P83" s="5">
        <f ca="1">IFERROR(INDEX(P$269:P$305,MATCH($F83,$B$269:$B$305,0))/INDEX($D$269:$D$305,MATCH($F83,$B$269:$B$305,0)),SUMIFS('Input-Ext Allocators'!M$8:M$63,'Input-Ext Allocators'!$B$8:$B$63,$F83))*$D83</f>
        <v>0</v>
      </c>
      <c r="Q83" s="5">
        <f ca="1">IFERROR(INDEX(Q$269:Q$305,MATCH($F83,$B$269:$B$305,0))/INDEX($D$269:$D$305,MATCH($F83,$B$269:$B$305,0)),SUMIFS('Input-Ext Allocators'!N$8:N$63,'Input-Ext Allocators'!$B$8:$B$63,$F83))*$D83</f>
        <v>0</v>
      </c>
      <c r="R83" s="5">
        <f ca="1">IFERROR(INDEX(R$269:R$305,MATCH($F83,$B$269:$B$305,0))/INDEX($D$269:$D$305,MATCH($F83,$B$269:$B$305,0)),SUMIFS('Input-Ext Allocators'!O$8:O$63,'Input-Ext Allocators'!$B$8:$B$63,$F83))*$D83</f>
        <v>0</v>
      </c>
      <c r="S83" s="5">
        <f ca="1">IFERROR(INDEX(S$269:S$305,MATCH($F83,$B$269:$B$305,0))/INDEX($D$269:$D$305,MATCH($F83,$B$269:$B$305,0)),SUMIFS('Input-Ext Allocators'!P$8:P$63,'Input-Ext Allocators'!$B$8:$B$63,$F83))*$D83</f>
        <v>0</v>
      </c>
      <c r="T83" s="5">
        <f ca="1">IFERROR(INDEX(T$269:T$305,MATCH($F83,$B$269:$B$305,0))/INDEX($D$269:$D$305,MATCH($F83,$B$269:$B$305,0)),SUMIFS('Input-Ext Allocators'!Q$8:Q$63,'Input-Ext Allocators'!$B$8:$B$63,$F83))*$D83</f>
        <v>0</v>
      </c>
      <c r="U83" s="5">
        <f ca="1">IFERROR(INDEX(U$269:U$305,MATCH($F83,$B$269:$B$305,0))/INDEX($D$269:$D$305,MATCH($F83,$B$269:$B$305,0)),SUMIFS('Input-Ext Allocators'!R$8:R$63,'Input-Ext Allocators'!$B$8:$B$63,$F83))*$D83</f>
        <v>0</v>
      </c>
      <c r="V83" s="5">
        <f ca="1">IFERROR(INDEX(V$269:V$305,MATCH($F83,$B$269:$B$305,0))/INDEX($D$269:$D$305,MATCH($F83,$B$269:$B$305,0)),SUMIFS('Input-Ext Allocators'!S$8:S$63,'Input-Ext Allocators'!$B$8:$B$63,$F83))*$D83</f>
        <v>0</v>
      </c>
      <c r="W83" s="5">
        <f ca="1">IFERROR(INDEX(W$269:W$305,MATCH($F83,$B$269:$B$305,0))/INDEX($D$269:$D$305,MATCH($F83,$B$269:$B$305,0)),SUMIFS('Input-Ext Allocators'!T$8:T$63,'Input-Ext Allocators'!$B$8:$B$63,$F83))*$D83</f>
        <v>0</v>
      </c>
      <c r="X83" s="5">
        <f ca="1">IFERROR(INDEX(X$269:X$305,MATCH($F83,$B$269:$B$305,0))/INDEX($D$269:$D$305,MATCH($F83,$B$269:$B$305,0)),SUMIFS('Input-Ext Allocators'!U$8:U$63,'Input-Ext Allocators'!$B$8:$B$63,$F83))*$D83</f>
        <v>0</v>
      </c>
      <c r="Y83" s="5">
        <f ca="1">IFERROR(INDEX(Y$269:Y$305,MATCH($F83,$B$269:$B$305,0))/INDEX($D$269:$D$305,MATCH($F83,$B$269:$B$305,0)),SUMIFS('Input-Ext Allocators'!V$8:V$63,'Input-Ext Allocators'!$B$8:$B$63,$F83))*$D83</f>
        <v>0</v>
      </c>
      <c r="Z83" s="5">
        <f ca="1">IFERROR(INDEX(Z$269:Z$305,MATCH($F83,$B$269:$B$305,0))/INDEX($D$269:$D$305,MATCH($F83,$B$269:$B$305,0)),SUMIFS('Input-Ext Allocators'!W$8:W$63,'Input-Ext Allocators'!$B$8:$B$63,$F83))*$D83</f>
        <v>0</v>
      </c>
    </row>
    <row r="84" spans="1:26" hidden="1" outlineLevel="1">
      <c r="A84" s="13">
        <f>IF(ISBLANK('Input-Accounts'!A84),"",'Input-Accounts'!A84)</f>
        <v>70</v>
      </c>
      <c r="B84" s="17" t="str">
        <f>IF(ISBLANK('Input-Accounts'!B84),"",'Input-Accounts'!B84)</f>
        <v>Mains</v>
      </c>
      <c r="C84" s="13">
        <f>IF(ISBLANK('Input-Accounts'!C84),"",'Input-Accounts'!C84)</f>
        <v>376</v>
      </c>
      <c r="D84" s="5">
        <f t="shared" ca="1" si="21"/>
        <v>-207297957.37</v>
      </c>
      <c r="E84" s="5">
        <f t="shared" ca="1" si="19"/>
        <v>0</v>
      </c>
      <c r="F84" s="2" t="str" cm="1">
        <f t="array" aca="1" ref="F84" ca="1">IF(D84=0,"-",IF('Input-Accounts'!$E84&lt;&gt;0,'Input-Accounts'!$E84,INDEX('Input-Accounts'!$H84:$J84,,MATCH($F$6,'Input-Accounts'!$H$6:$J$6,0))))</f>
        <v>INT_DIST-MAINS</v>
      </c>
      <c r="G84" s="5">
        <f ca="1">IFERROR(INDEX(G$269:G$305,MATCH($F84,$B$269:$B$305,0))/INDEX($D$269:$D$305,MATCH($F84,$B$269:$B$305,0)),SUMIFS('Input-Ext Allocators'!D$8:D$63,'Input-Ext Allocators'!$B$8:$B$63,$F84))*$D84</f>
        <v>-68628845.659122452</v>
      </c>
      <c r="H84" s="5">
        <f ca="1">IFERROR(INDEX(H$269:H$305,MATCH($F84,$B$269:$B$305,0))/INDEX($D$269:$D$305,MATCH($F84,$B$269:$B$305,0)),SUMIFS('Input-Ext Allocators'!E$8:E$63,'Input-Ext Allocators'!$B$8:$B$63,$F84))*$D84</f>
        <v>-47316264.225076638</v>
      </c>
      <c r="I84" s="5">
        <f ca="1">IFERROR(INDEX(I$269:I$305,MATCH($F84,$B$269:$B$305,0))/INDEX($D$269:$D$305,MATCH($F84,$B$269:$B$305,0)),SUMIFS('Input-Ext Allocators'!F$8:F$63,'Input-Ext Allocators'!$B$8:$B$63,$F84))*$D84</f>
        <v>-5324093.1273430167</v>
      </c>
      <c r="J84" s="5">
        <f ca="1">IFERROR(INDEX(J$269:J$305,MATCH($F84,$B$269:$B$305,0))/INDEX($D$269:$D$305,MATCH($F84,$B$269:$B$305,0)),SUMIFS('Input-Ext Allocators'!G$8:G$63,'Input-Ext Allocators'!$B$8:$B$63,$F84))*$D84</f>
        <v>-6808770.147671869</v>
      </c>
      <c r="K84" s="5">
        <f ca="1">IFERROR(INDEX(K$269:K$305,MATCH($F84,$B$269:$B$305,0))/INDEX($D$269:$D$305,MATCH($F84,$B$269:$B$305,0)),SUMIFS('Input-Ext Allocators'!H$8:H$63,'Input-Ext Allocators'!$B$8:$B$63,$F84))*$D84</f>
        <v>-372947.34537331614</v>
      </c>
      <c r="L84" s="5">
        <f ca="1">IFERROR(INDEX(L$269:L$305,MATCH($F84,$B$269:$B$305,0))/INDEX($D$269:$D$305,MATCH($F84,$B$269:$B$305,0)),SUMIFS('Input-Ext Allocators'!I$8:I$63,'Input-Ext Allocators'!$B$8:$B$63,$F84))*$D84</f>
        <v>-74053101.13362737</v>
      </c>
      <c r="M84" s="5">
        <f ca="1">IFERROR(INDEX(M$269:M$305,MATCH($F84,$B$269:$B$305,0))/INDEX($D$269:$D$305,MATCH($F84,$B$269:$B$305,0)),SUMIFS('Input-Ext Allocators'!J$8:J$63,'Input-Ext Allocators'!$B$8:$B$63,$F84))*$D84</f>
        <v>-4793935.7317853626</v>
      </c>
      <c r="N84" s="5">
        <f ca="1">IFERROR(INDEX(N$269:N$305,MATCH($F84,$B$269:$B$305,0))/INDEX($D$269:$D$305,MATCH($F84,$B$269:$B$305,0)),SUMIFS('Input-Ext Allocators'!K$8:K$63,'Input-Ext Allocators'!$B$8:$B$63,$F84))*$D84</f>
        <v>0</v>
      </c>
      <c r="O84" s="5">
        <f ca="1">IFERROR(INDEX(O$269:O$305,MATCH($F84,$B$269:$B$305,0))/INDEX($D$269:$D$305,MATCH($F84,$B$269:$B$305,0)),SUMIFS('Input-Ext Allocators'!L$8:L$63,'Input-Ext Allocators'!$B$8:$B$63,$F84))*$D84</f>
        <v>0</v>
      </c>
      <c r="P84" s="5">
        <f ca="1">IFERROR(INDEX(P$269:P$305,MATCH($F84,$B$269:$B$305,0))/INDEX($D$269:$D$305,MATCH($F84,$B$269:$B$305,0)),SUMIFS('Input-Ext Allocators'!M$8:M$63,'Input-Ext Allocators'!$B$8:$B$63,$F84))*$D84</f>
        <v>0</v>
      </c>
      <c r="Q84" s="5">
        <f ca="1">IFERROR(INDEX(Q$269:Q$305,MATCH($F84,$B$269:$B$305,0))/INDEX($D$269:$D$305,MATCH($F84,$B$269:$B$305,0)),SUMIFS('Input-Ext Allocators'!N$8:N$63,'Input-Ext Allocators'!$B$8:$B$63,$F84))*$D84</f>
        <v>0</v>
      </c>
      <c r="R84" s="5">
        <f ca="1">IFERROR(INDEX(R$269:R$305,MATCH($F84,$B$269:$B$305,0))/INDEX($D$269:$D$305,MATCH($F84,$B$269:$B$305,0)),SUMIFS('Input-Ext Allocators'!O$8:O$63,'Input-Ext Allocators'!$B$8:$B$63,$F84))*$D84</f>
        <v>0</v>
      </c>
      <c r="S84" s="5">
        <f ca="1">IFERROR(INDEX(S$269:S$305,MATCH($F84,$B$269:$B$305,0))/INDEX($D$269:$D$305,MATCH($F84,$B$269:$B$305,0)),SUMIFS('Input-Ext Allocators'!P$8:P$63,'Input-Ext Allocators'!$B$8:$B$63,$F84))*$D84</f>
        <v>0</v>
      </c>
      <c r="T84" s="5">
        <f ca="1">IFERROR(INDEX(T$269:T$305,MATCH($F84,$B$269:$B$305,0))/INDEX($D$269:$D$305,MATCH($F84,$B$269:$B$305,0)),SUMIFS('Input-Ext Allocators'!Q$8:Q$63,'Input-Ext Allocators'!$B$8:$B$63,$F84))*$D84</f>
        <v>0</v>
      </c>
      <c r="U84" s="5">
        <f ca="1">IFERROR(INDEX(U$269:U$305,MATCH($F84,$B$269:$B$305,0))/INDEX($D$269:$D$305,MATCH($F84,$B$269:$B$305,0)),SUMIFS('Input-Ext Allocators'!R$8:R$63,'Input-Ext Allocators'!$B$8:$B$63,$F84))*$D84</f>
        <v>0</v>
      </c>
      <c r="V84" s="5">
        <f ca="1">IFERROR(INDEX(V$269:V$305,MATCH($F84,$B$269:$B$305,0))/INDEX($D$269:$D$305,MATCH($F84,$B$269:$B$305,0)),SUMIFS('Input-Ext Allocators'!S$8:S$63,'Input-Ext Allocators'!$B$8:$B$63,$F84))*$D84</f>
        <v>0</v>
      </c>
      <c r="W84" s="5">
        <f ca="1">IFERROR(INDEX(W$269:W$305,MATCH($F84,$B$269:$B$305,0))/INDEX($D$269:$D$305,MATCH($F84,$B$269:$B$305,0)),SUMIFS('Input-Ext Allocators'!T$8:T$63,'Input-Ext Allocators'!$B$8:$B$63,$F84))*$D84</f>
        <v>0</v>
      </c>
      <c r="X84" s="5">
        <f ca="1">IFERROR(INDEX(X$269:X$305,MATCH($F84,$B$269:$B$305,0))/INDEX($D$269:$D$305,MATCH($F84,$B$269:$B$305,0)),SUMIFS('Input-Ext Allocators'!U$8:U$63,'Input-Ext Allocators'!$B$8:$B$63,$F84))*$D84</f>
        <v>0</v>
      </c>
      <c r="Y84" s="5">
        <f ca="1">IFERROR(INDEX(Y$269:Y$305,MATCH($F84,$B$269:$B$305,0))/INDEX($D$269:$D$305,MATCH($F84,$B$269:$B$305,0)),SUMIFS('Input-Ext Allocators'!V$8:V$63,'Input-Ext Allocators'!$B$8:$B$63,$F84))*$D84</f>
        <v>0</v>
      </c>
      <c r="Z84" s="5">
        <f ca="1">IFERROR(INDEX(Z$269:Z$305,MATCH($F84,$B$269:$B$305,0))/INDEX($D$269:$D$305,MATCH($F84,$B$269:$B$305,0)),SUMIFS('Input-Ext Allocators'!W$8:W$63,'Input-Ext Allocators'!$B$8:$B$63,$F84))*$D84</f>
        <v>0</v>
      </c>
    </row>
    <row r="85" spans="1:26" hidden="1" outlineLevel="1">
      <c r="A85" s="13">
        <f>IF(ISBLANK('Input-Accounts'!A85),"",'Input-Accounts'!A85)</f>
        <v>71</v>
      </c>
      <c r="B85" s="17" t="str">
        <f>IF(ISBLANK('Input-Accounts'!B85),"",'Input-Accounts'!B85)</f>
        <v>Compressor Station</v>
      </c>
      <c r="C85" s="13">
        <f>IF(ISBLANK('Input-Accounts'!C85),"",'Input-Accounts'!C85)</f>
        <v>377</v>
      </c>
      <c r="D85" s="5">
        <f t="shared" ca="1" si="21"/>
        <v>-1190619.0900000001</v>
      </c>
      <c r="E85" s="5">
        <f t="shared" ca="1" si="19"/>
        <v>0</v>
      </c>
      <c r="F85" s="2" t="str" cm="1">
        <f t="array" aca="1" ref="F85" ca="1">IF(D85=0,"-",IF('Input-Accounts'!$E85&lt;&gt;0,'Input-Accounts'!$E85,INDEX('Input-Accounts'!$H85:$J85,,MATCH($F$6,'Input-Accounts'!$H$6:$J$6,0))))</f>
        <v>Peak&amp;Average</v>
      </c>
      <c r="G85" s="5">
        <f ca="1">IFERROR(INDEX(G$269:G$305,MATCH($F85,$B$269:$B$305,0))/INDEX($D$269:$D$305,MATCH($F85,$B$269:$B$305,0)),SUMIFS('Input-Ext Allocators'!D$8:D$63,'Input-Ext Allocators'!$B$8:$B$63,$F85))*$D85</f>
        <v>-220502.83132491854</v>
      </c>
      <c r="H85" s="5">
        <f ca="1">IFERROR(INDEX(H$269:H$305,MATCH($F85,$B$269:$B$305,0))/INDEX($D$269:$D$305,MATCH($F85,$B$269:$B$305,0)),SUMIFS('Input-Ext Allocators'!E$8:E$63,'Input-Ext Allocators'!$B$8:$B$63,$F85))*$D85</f>
        <v>-151274.52352581985</v>
      </c>
      <c r="I85" s="5">
        <f ca="1">IFERROR(INDEX(I$269:I$305,MATCH($F85,$B$269:$B$305,0))/INDEX($D$269:$D$305,MATCH($F85,$B$269:$B$305,0)),SUMIFS('Input-Ext Allocators'!F$8:F$63,'Input-Ext Allocators'!$B$8:$B$63,$F85))*$D85</f>
        <v>-16438.120946485706</v>
      </c>
      <c r="J85" s="5">
        <f ca="1">IFERROR(INDEX(J$269:J$305,MATCH($F85,$B$269:$B$305,0))/INDEX($D$269:$D$305,MATCH($F85,$B$269:$B$305,0)),SUMIFS('Input-Ext Allocators'!G$8:G$63,'Input-Ext Allocators'!$B$8:$B$63,$F85))*$D85</f>
        <v>-20665.14154733637</v>
      </c>
      <c r="K85" s="5">
        <f ca="1">IFERROR(INDEX(K$269:K$305,MATCH($F85,$B$269:$B$305,0))/INDEX($D$269:$D$305,MATCH($F85,$B$269:$B$305,0)),SUMIFS('Input-Ext Allocators'!H$8:H$63,'Input-Ext Allocators'!$B$8:$B$63,$F85))*$D85</f>
        <v>-2041.9248201149589</v>
      </c>
      <c r="L85" s="5">
        <f ca="1">IFERROR(INDEX(L$269:L$305,MATCH($F85,$B$269:$B$305,0))/INDEX($D$269:$D$305,MATCH($F85,$B$269:$B$305,0)),SUMIFS('Input-Ext Allocators'!I$8:I$63,'Input-Ext Allocators'!$B$8:$B$63,$F85))*$D85</f>
        <v>-631422.20458069036</v>
      </c>
      <c r="M85" s="5">
        <f ca="1">IFERROR(INDEX(M$269:M$305,MATCH($F85,$B$269:$B$305,0))/INDEX($D$269:$D$305,MATCH($F85,$B$269:$B$305,0)),SUMIFS('Input-Ext Allocators'!J$8:J$63,'Input-Ext Allocators'!$B$8:$B$63,$F85))*$D85</f>
        <v>-148274.34325463441</v>
      </c>
      <c r="N85" s="5">
        <f ca="1">IFERROR(INDEX(N$269:N$305,MATCH($F85,$B$269:$B$305,0))/INDEX($D$269:$D$305,MATCH($F85,$B$269:$B$305,0)),SUMIFS('Input-Ext Allocators'!K$8:K$63,'Input-Ext Allocators'!$B$8:$B$63,$F85))*$D85</f>
        <v>0</v>
      </c>
      <c r="O85" s="5">
        <f ca="1">IFERROR(INDEX(O$269:O$305,MATCH($F85,$B$269:$B$305,0))/INDEX($D$269:$D$305,MATCH($F85,$B$269:$B$305,0)),SUMIFS('Input-Ext Allocators'!L$8:L$63,'Input-Ext Allocators'!$B$8:$B$63,$F85))*$D85</f>
        <v>0</v>
      </c>
      <c r="P85" s="5">
        <f ca="1">IFERROR(INDEX(P$269:P$305,MATCH($F85,$B$269:$B$305,0))/INDEX($D$269:$D$305,MATCH($F85,$B$269:$B$305,0)),SUMIFS('Input-Ext Allocators'!M$8:M$63,'Input-Ext Allocators'!$B$8:$B$63,$F85))*$D85</f>
        <v>0</v>
      </c>
      <c r="Q85" s="5">
        <f ca="1">IFERROR(INDEX(Q$269:Q$305,MATCH($F85,$B$269:$B$305,0))/INDEX($D$269:$D$305,MATCH($F85,$B$269:$B$305,0)),SUMIFS('Input-Ext Allocators'!N$8:N$63,'Input-Ext Allocators'!$B$8:$B$63,$F85))*$D85</f>
        <v>0</v>
      </c>
      <c r="R85" s="5">
        <f ca="1">IFERROR(INDEX(R$269:R$305,MATCH($F85,$B$269:$B$305,0))/INDEX($D$269:$D$305,MATCH($F85,$B$269:$B$305,0)),SUMIFS('Input-Ext Allocators'!O$8:O$63,'Input-Ext Allocators'!$B$8:$B$63,$F85))*$D85</f>
        <v>0</v>
      </c>
      <c r="S85" s="5">
        <f ca="1">IFERROR(INDEX(S$269:S$305,MATCH($F85,$B$269:$B$305,0))/INDEX($D$269:$D$305,MATCH($F85,$B$269:$B$305,0)),SUMIFS('Input-Ext Allocators'!P$8:P$63,'Input-Ext Allocators'!$B$8:$B$63,$F85))*$D85</f>
        <v>0</v>
      </c>
      <c r="T85" s="5">
        <f ca="1">IFERROR(INDEX(T$269:T$305,MATCH($F85,$B$269:$B$305,0))/INDEX($D$269:$D$305,MATCH($F85,$B$269:$B$305,0)),SUMIFS('Input-Ext Allocators'!Q$8:Q$63,'Input-Ext Allocators'!$B$8:$B$63,$F85))*$D85</f>
        <v>0</v>
      </c>
      <c r="U85" s="5">
        <f ca="1">IFERROR(INDEX(U$269:U$305,MATCH($F85,$B$269:$B$305,0))/INDEX($D$269:$D$305,MATCH($F85,$B$269:$B$305,0)),SUMIFS('Input-Ext Allocators'!R$8:R$63,'Input-Ext Allocators'!$B$8:$B$63,$F85))*$D85</f>
        <v>0</v>
      </c>
      <c r="V85" s="5">
        <f ca="1">IFERROR(INDEX(V$269:V$305,MATCH($F85,$B$269:$B$305,0))/INDEX($D$269:$D$305,MATCH($F85,$B$269:$B$305,0)),SUMIFS('Input-Ext Allocators'!S$8:S$63,'Input-Ext Allocators'!$B$8:$B$63,$F85))*$D85</f>
        <v>0</v>
      </c>
      <c r="W85" s="5">
        <f ca="1">IFERROR(INDEX(W$269:W$305,MATCH($F85,$B$269:$B$305,0))/INDEX($D$269:$D$305,MATCH($F85,$B$269:$B$305,0)),SUMIFS('Input-Ext Allocators'!T$8:T$63,'Input-Ext Allocators'!$B$8:$B$63,$F85))*$D85</f>
        <v>0</v>
      </c>
      <c r="X85" s="5">
        <f ca="1">IFERROR(INDEX(X$269:X$305,MATCH($F85,$B$269:$B$305,0))/INDEX($D$269:$D$305,MATCH($F85,$B$269:$B$305,0)),SUMIFS('Input-Ext Allocators'!U$8:U$63,'Input-Ext Allocators'!$B$8:$B$63,$F85))*$D85</f>
        <v>0</v>
      </c>
      <c r="Y85" s="5">
        <f ca="1">IFERROR(INDEX(Y$269:Y$305,MATCH($F85,$B$269:$B$305,0))/INDEX($D$269:$D$305,MATCH($F85,$B$269:$B$305,0)),SUMIFS('Input-Ext Allocators'!V$8:V$63,'Input-Ext Allocators'!$B$8:$B$63,$F85))*$D85</f>
        <v>0</v>
      </c>
      <c r="Z85" s="5">
        <f ca="1">IFERROR(INDEX(Z$269:Z$305,MATCH($F85,$B$269:$B$305,0))/INDEX($D$269:$D$305,MATCH($F85,$B$269:$B$305,0)),SUMIFS('Input-Ext Allocators'!W$8:W$63,'Input-Ext Allocators'!$B$8:$B$63,$F85))*$D85</f>
        <v>0</v>
      </c>
    </row>
    <row r="86" spans="1:26" hidden="1" outlineLevel="1">
      <c r="A86" s="13">
        <f>IF(ISBLANK('Input-Accounts'!A86),"",'Input-Accounts'!A86)</f>
        <v>72</v>
      </c>
      <c r="B86" s="17" t="str">
        <f>IF(ISBLANK('Input-Accounts'!B86),"",'Input-Accounts'!B86)</f>
        <v>M &amp; R Station Equipment - general</v>
      </c>
      <c r="C86" s="13">
        <f>IF(ISBLANK('Input-Accounts'!C86),"",'Input-Accounts'!C86)</f>
        <v>378</v>
      </c>
      <c r="D86" s="5">
        <f t="shared" ca="1" si="21"/>
        <v>-5868337.2199999997</v>
      </c>
      <c r="E86" s="5">
        <f t="shared" ca="1" si="19"/>
        <v>0</v>
      </c>
      <c r="F86" s="2" t="str" cm="1">
        <f t="array" aca="1" ref="F86" ca="1">IF(D86=0,"-",IF('Input-Accounts'!$E86&lt;&gt;0,'Input-Accounts'!$E86,INDEX('Input-Accounts'!$H86:$J86,,MATCH($F$6,'Input-Accounts'!$H$6:$J$6,0))))</f>
        <v>Peak&amp;Average</v>
      </c>
      <c r="G86" s="5">
        <f ca="1">IFERROR(INDEX(G$269:G$305,MATCH($F86,$B$269:$B$305,0))/INDEX($D$269:$D$305,MATCH($F86,$B$269:$B$305,0)),SUMIFS('Input-Ext Allocators'!D$8:D$63,'Input-Ext Allocators'!$B$8:$B$63,$F86))*$D86</f>
        <v>-1086816.9199096255</v>
      </c>
      <c r="H86" s="5">
        <f ca="1">IFERROR(INDEX(H$269:H$305,MATCH($F86,$B$269:$B$305,0))/INDEX($D$269:$D$305,MATCH($F86,$B$269:$B$305,0)),SUMIFS('Input-Ext Allocators'!E$8:E$63,'Input-Ext Allocators'!$B$8:$B$63,$F86))*$D86</f>
        <v>-745603.63117001101</v>
      </c>
      <c r="I86" s="5">
        <f ca="1">IFERROR(INDEX(I$269:I$305,MATCH($F86,$B$269:$B$305,0))/INDEX($D$269:$D$305,MATCH($F86,$B$269:$B$305,0)),SUMIFS('Input-Ext Allocators'!F$8:F$63,'Input-Ext Allocators'!$B$8:$B$63,$F86))*$D86</f>
        <v>-81020.401728250203</v>
      </c>
      <c r="J86" s="5">
        <f ca="1">IFERROR(INDEX(J$269:J$305,MATCH($F86,$B$269:$B$305,0))/INDEX($D$269:$D$305,MATCH($F86,$B$269:$B$305,0)),SUMIFS('Input-Ext Allocators'!G$8:G$63,'Input-Ext Allocators'!$B$8:$B$63,$F86))*$D86</f>
        <v>-101854.59003416651</v>
      </c>
      <c r="K86" s="5">
        <f ca="1">IFERROR(INDEX(K$269:K$305,MATCH($F86,$B$269:$B$305,0))/INDEX($D$269:$D$305,MATCH($F86,$B$269:$B$305,0)),SUMIFS('Input-Ext Allocators'!H$8:H$63,'Input-Ext Allocators'!$B$8:$B$63,$F86))*$D86</f>
        <v>-10064.262804926482</v>
      </c>
      <c r="L86" s="5">
        <f ca="1">IFERROR(INDEX(L$269:L$305,MATCH($F86,$B$269:$B$305,0))/INDEX($D$269:$D$305,MATCH($F86,$B$269:$B$305,0)),SUMIFS('Input-Ext Allocators'!I$8:I$63,'Input-Ext Allocators'!$B$8:$B$63,$F86))*$D86</f>
        <v>-3112161.1066015405</v>
      </c>
      <c r="M86" s="5">
        <f ca="1">IFERROR(INDEX(M$269:M$305,MATCH($F86,$B$269:$B$305,0))/INDEX($D$269:$D$305,MATCH($F86,$B$269:$B$305,0)),SUMIFS('Input-Ext Allocators'!J$8:J$63,'Input-Ext Allocators'!$B$8:$B$63,$F86))*$D86</f>
        <v>-730816.30775147991</v>
      </c>
      <c r="N86" s="5">
        <f ca="1">IFERROR(INDEX(N$269:N$305,MATCH($F86,$B$269:$B$305,0))/INDEX($D$269:$D$305,MATCH($F86,$B$269:$B$305,0)),SUMIFS('Input-Ext Allocators'!K$8:K$63,'Input-Ext Allocators'!$B$8:$B$63,$F86))*$D86</f>
        <v>0</v>
      </c>
      <c r="O86" s="5">
        <f ca="1">IFERROR(INDEX(O$269:O$305,MATCH($F86,$B$269:$B$305,0))/INDEX($D$269:$D$305,MATCH($F86,$B$269:$B$305,0)),SUMIFS('Input-Ext Allocators'!L$8:L$63,'Input-Ext Allocators'!$B$8:$B$63,$F86))*$D86</f>
        <v>0</v>
      </c>
      <c r="P86" s="5">
        <f ca="1">IFERROR(INDEX(P$269:P$305,MATCH($F86,$B$269:$B$305,0))/INDEX($D$269:$D$305,MATCH($F86,$B$269:$B$305,0)),SUMIFS('Input-Ext Allocators'!M$8:M$63,'Input-Ext Allocators'!$B$8:$B$63,$F86))*$D86</f>
        <v>0</v>
      </c>
      <c r="Q86" s="5">
        <f ca="1">IFERROR(INDEX(Q$269:Q$305,MATCH($F86,$B$269:$B$305,0))/INDEX($D$269:$D$305,MATCH($F86,$B$269:$B$305,0)),SUMIFS('Input-Ext Allocators'!N$8:N$63,'Input-Ext Allocators'!$B$8:$B$63,$F86))*$D86</f>
        <v>0</v>
      </c>
      <c r="R86" s="5">
        <f ca="1">IFERROR(INDEX(R$269:R$305,MATCH($F86,$B$269:$B$305,0))/INDEX($D$269:$D$305,MATCH($F86,$B$269:$B$305,0)),SUMIFS('Input-Ext Allocators'!O$8:O$63,'Input-Ext Allocators'!$B$8:$B$63,$F86))*$D86</f>
        <v>0</v>
      </c>
      <c r="S86" s="5">
        <f ca="1">IFERROR(INDEX(S$269:S$305,MATCH($F86,$B$269:$B$305,0))/INDEX($D$269:$D$305,MATCH($F86,$B$269:$B$305,0)),SUMIFS('Input-Ext Allocators'!P$8:P$63,'Input-Ext Allocators'!$B$8:$B$63,$F86))*$D86</f>
        <v>0</v>
      </c>
      <c r="T86" s="5">
        <f ca="1">IFERROR(INDEX(T$269:T$305,MATCH($F86,$B$269:$B$305,0))/INDEX($D$269:$D$305,MATCH($F86,$B$269:$B$305,0)),SUMIFS('Input-Ext Allocators'!Q$8:Q$63,'Input-Ext Allocators'!$B$8:$B$63,$F86))*$D86</f>
        <v>0</v>
      </c>
      <c r="U86" s="5">
        <f ca="1">IFERROR(INDEX(U$269:U$305,MATCH($F86,$B$269:$B$305,0))/INDEX($D$269:$D$305,MATCH($F86,$B$269:$B$305,0)),SUMIFS('Input-Ext Allocators'!R$8:R$63,'Input-Ext Allocators'!$B$8:$B$63,$F86))*$D86</f>
        <v>0</v>
      </c>
      <c r="V86" s="5">
        <f ca="1">IFERROR(INDEX(V$269:V$305,MATCH($F86,$B$269:$B$305,0))/INDEX($D$269:$D$305,MATCH($F86,$B$269:$B$305,0)),SUMIFS('Input-Ext Allocators'!S$8:S$63,'Input-Ext Allocators'!$B$8:$B$63,$F86))*$D86</f>
        <v>0</v>
      </c>
      <c r="W86" s="5">
        <f ca="1">IFERROR(INDEX(W$269:W$305,MATCH($F86,$B$269:$B$305,0))/INDEX($D$269:$D$305,MATCH($F86,$B$269:$B$305,0)),SUMIFS('Input-Ext Allocators'!T$8:T$63,'Input-Ext Allocators'!$B$8:$B$63,$F86))*$D86</f>
        <v>0</v>
      </c>
      <c r="X86" s="5">
        <f ca="1">IFERROR(INDEX(X$269:X$305,MATCH($F86,$B$269:$B$305,0))/INDEX($D$269:$D$305,MATCH($F86,$B$269:$B$305,0)),SUMIFS('Input-Ext Allocators'!U$8:U$63,'Input-Ext Allocators'!$B$8:$B$63,$F86))*$D86</f>
        <v>0</v>
      </c>
      <c r="Y86" s="5">
        <f ca="1">IFERROR(INDEX(Y$269:Y$305,MATCH($F86,$B$269:$B$305,0))/INDEX($D$269:$D$305,MATCH($F86,$B$269:$B$305,0)),SUMIFS('Input-Ext Allocators'!V$8:V$63,'Input-Ext Allocators'!$B$8:$B$63,$F86))*$D86</f>
        <v>0</v>
      </c>
      <c r="Z86" s="5">
        <f ca="1">IFERROR(INDEX(Z$269:Z$305,MATCH($F86,$B$269:$B$305,0))/INDEX($D$269:$D$305,MATCH($F86,$B$269:$B$305,0)),SUMIFS('Input-Ext Allocators'!W$8:W$63,'Input-Ext Allocators'!$B$8:$B$63,$F86))*$D86</f>
        <v>0</v>
      </c>
    </row>
    <row r="87" spans="1:26" hidden="1" outlineLevel="1">
      <c r="A87" s="13">
        <f>IF(ISBLANK('Input-Accounts'!A87),"",'Input-Accounts'!A87)</f>
        <v>73</v>
      </c>
      <c r="B87" s="17" t="str">
        <f>IF(ISBLANK('Input-Accounts'!B87),"",'Input-Accounts'!B87)</f>
        <v>M &amp; R Station Equipment - city gate</v>
      </c>
      <c r="C87" s="13">
        <f>IF(ISBLANK('Input-Accounts'!C87),"",'Input-Accounts'!C87)</f>
        <v>379</v>
      </c>
      <c r="D87" s="5">
        <f t="shared" ca="1" si="21"/>
        <v>-101401.66999999998</v>
      </c>
      <c r="E87" s="5">
        <f t="shared" ca="1" si="19"/>
        <v>0</v>
      </c>
      <c r="F87" s="2" t="str" cm="1">
        <f t="array" aca="1" ref="F87" ca="1">IF(D87=0,"-",IF('Input-Accounts'!$E87&lt;&gt;0,'Input-Accounts'!$E87,INDEX('Input-Accounts'!$H87:$J87,,MATCH($F$6,'Input-Accounts'!$H$6:$J$6,0))))</f>
        <v>Peak&amp;Average</v>
      </c>
      <c r="G87" s="5">
        <f ca="1">IFERROR(INDEX(G$269:G$305,MATCH($F87,$B$269:$B$305,0))/INDEX($D$269:$D$305,MATCH($F87,$B$269:$B$305,0)),SUMIFS('Input-Ext Allocators'!D$8:D$63,'Input-Ext Allocators'!$B$8:$B$63,$F87))*$D87</f>
        <v>-18779.604261237782</v>
      </c>
      <c r="H87" s="5">
        <f ca="1">IFERROR(INDEX(H$269:H$305,MATCH($F87,$B$269:$B$305,0))/INDEX($D$269:$D$305,MATCH($F87,$B$269:$B$305,0)),SUMIFS('Input-Ext Allocators'!E$8:E$63,'Input-Ext Allocators'!$B$8:$B$63,$F87))*$D87</f>
        <v>-12883.624530136181</v>
      </c>
      <c r="I87" s="5">
        <f ca="1">IFERROR(INDEX(I$269:I$305,MATCH($F87,$B$269:$B$305,0))/INDEX($D$269:$D$305,MATCH($F87,$B$269:$B$305,0)),SUMIFS('Input-Ext Allocators'!F$8:F$63,'Input-Ext Allocators'!$B$8:$B$63,$F87))*$D87</f>
        <v>-1399.9884006862603</v>
      </c>
      <c r="J87" s="5">
        <f ca="1">IFERROR(INDEX(J$269:J$305,MATCH($F87,$B$269:$B$305,0))/INDEX($D$269:$D$305,MATCH($F87,$B$269:$B$305,0)),SUMIFS('Input-Ext Allocators'!G$8:G$63,'Input-Ext Allocators'!$B$8:$B$63,$F87))*$D87</f>
        <v>-1759.9918238219173</v>
      </c>
      <c r="K87" s="5">
        <f ca="1">IFERROR(INDEX(K$269:K$305,MATCH($F87,$B$269:$B$305,0))/INDEX($D$269:$D$305,MATCH($F87,$B$269:$B$305,0)),SUMIFS('Input-Ext Allocators'!H$8:H$63,'Input-Ext Allocators'!$B$8:$B$63,$F87))*$D87</f>
        <v>-173.90497810185991</v>
      </c>
      <c r="L87" s="5">
        <f ca="1">IFERROR(INDEX(L$269:L$305,MATCH($F87,$B$269:$B$305,0))/INDEX($D$269:$D$305,MATCH($F87,$B$269:$B$305,0)),SUMIFS('Input-Ext Allocators'!I$8:I$63,'Input-Ext Allocators'!$B$8:$B$63,$F87))*$D87</f>
        <v>-53776.44836818771</v>
      </c>
      <c r="M87" s="5">
        <f ca="1">IFERROR(INDEX(M$269:M$305,MATCH($F87,$B$269:$B$305,0))/INDEX($D$269:$D$305,MATCH($F87,$B$269:$B$305,0)),SUMIFS('Input-Ext Allocators'!J$8:J$63,'Input-Ext Allocators'!$B$8:$B$63,$F87))*$D87</f>
        <v>-12628.107637828283</v>
      </c>
      <c r="N87" s="5">
        <f ca="1">IFERROR(INDEX(N$269:N$305,MATCH($F87,$B$269:$B$305,0))/INDEX($D$269:$D$305,MATCH($F87,$B$269:$B$305,0)),SUMIFS('Input-Ext Allocators'!K$8:K$63,'Input-Ext Allocators'!$B$8:$B$63,$F87))*$D87</f>
        <v>0</v>
      </c>
      <c r="O87" s="5">
        <f ca="1">IFERROR(INDEX(O$269:O$305,MATCH($F87,$B$269:$B$305,0))/INDEX($D$269:$D$305,MATCH($F87,$B$269:$B$305,0)),SUMIFS('Input-Ext Allocators'!L$8:L$63,'Input-Ext Allocators'!$B$8:$B$63,$F87))*$D87</f>
        <v>0</v>
      </c>
      <c r="P87" s="5">
        <f ca="1">IFERROR(INDEX(P$269:P$305,MATCH($F87,$B$269:$B$305,0))/INDEX($D$269:$D$305,MATCH($F87,$B$269:$B$305,0)),SUMIFS('Input-Ext Allocators'!M$8:M$63,'Input-Ext Allocators'!$B$8:$B$63,$F87))*$D87</f>
        <v>0</v>
      </c>
      <c r="Q87" s="5">
        <f ca="1">IFERROR(INDEX(Q$269:Q$305,MATCH($F87,$B$269:$B$305,0))/INDEX($D$269:$D$305,MATCH($F87,$B$269:$B$305,0)),SUMIFS('Input-Ext Allocators'!N$8:N$63,'Input-Ext Allocators'!$B$8:$B$63,$F87))*$D87</f>
        <v>0</v>
      </c>
      <c r="R87" s="5">
        <f ca="1">IFERROR(INDEX(R$269:R$305,MATCH($F87,$B$269:$B$305,0))/INDEX($D$269:$D$305,MATCH($F87,$B$269:$B$305,0)),SUMIFS('Input-Ext Allocators'!O$8:O$63,'Input-Ext Allocators'!$B$8:$B$63,$F87))*$D87</f>
        <v>0</v>
      </c>
      <c r="S87" s="5">
        <f ca="1">IFERROR(INDEX(S$269:S$305,MATCH($F87,$B$269:$B$305,0))/INDEX($D$269:$D$305,MATCH($F87,$B$269:$B$305,0)),SUMIFS('Input-Ext Allocators'!P$8:P$63,'Input-Ext Allocators'!$B$8:$B$63,$F87))*$D87</f>
        <v>0</v>
      </c>
      <c r="T87" s="5">
        <f ca="1">IFERROR(INDEX(T$269:T$305,MATCH($F87,$B$269:$B$305,0))/INDEX($D$269:$D$305,MATCH($F87,$B$269:$B$305,0)),SUMIFS('Input-Ext Allocators'!Q$8:Q$63,'Input-Ext Allocators'!$B$8:$B$63,$F87))*$D87</f>
        <v>0</v>
      </c>
      <c r="U87" s="5">
        <f ca="1">IFERROR(INDEX(U$269:U$305,MATCH($F87,$B$269:$B$305,0))/INDEX($D$269:$D$305,MATCH($F87,$B$269:$B$305,0)),SUMIFS('Input-Ext Allocators'!R$8:R$63,'Input-Ext Allocators'!$B$8:$B$63,$F87))*$D87</f>
        <v>0</v>
      </c>
      <c r="V87" s="5">
        <f ca="1">IFERROR(INDEX(V$269:V$305,MATCH($F87,$B$269:$B$305,0))/INDEX($D$269:$D$305,MATCH($F87,$B$269:$B$305,0)),SUMIFS('Input-Ext Allocators'!S$8:S$63,'Input-Ext Allocators'!$B$8:$B$63,$F87))*$D87</f>
        <v>0</v>
      </c>
      <c r="W87" s="5">
        <f ca="1">IFERROR(INDEX(W$269:W$305,MATCH($F87,$B$269:$B$305,0))/INDEX($D$269:$D$305,MATCH($F87,$B$269:$B$305,0)),SUMIFS('Input-Ext Allocators'!T$8:T$63,'Input-Ext Allocators'!$B$8:$B$63,$F87))*$D87</f>
        <v>0</v>
      </c>
      <c r="X87" s="5">
        <f ca="1">IFERROR(INDEX(X$269:X$305,MATCH($F87,$B$269:$B$305,0))/INDEX($D$269:$D$305,MATCH($F87,$B$269:$B$305,0)),SUMIFS('Input-Ext Allocators'!U$8:U$63,'Input-Ext Allocators'!$B$8:$B$63,$F87))*$D87</f>
        <v>0</v>
      </c>
      <c r="Y87" s="5">
        <f ca="1">IFERROR(INDEX(Y$269:Y$305,MATCH($F87,$B$269:$B$305,0))/INDEX($D$269:$D$305,MATCH($F87,$B$269:$B$305,0)),SUMIFS('Input-Ext Allocators'!V$8:V$63,'Input-Ext Allocators'!$B$8:$B$63,$F87))*$D87</f>
        <v>0</v>
      </c>
      <c r="Z87" s="5">
        <f ca="1">IFERROR(INDEX(Z$269:Z$305,MATCH($F87,$B$269:$B$305,0))/INDEX($D$269:$D$305,MATCH($F87,$B$269:$B$305,0)),SUMIFS('Input-Ext Allocators'!W$8:W$63,'Input-Ext Allocators'!$B$8:$B$63,$F87))*$D87</f>
        <v>0</v>
      </c>
    </row>
    <row r="88" spans="1:26" hidden="1" outlineLevel="1">
      <c r="A88" s="13">
        <f>IF(ISBLANK('Input-Accounts'!A88),"",'Input-Accounts'!A88)</f>
        <v>74</v>
      </c>
      <c r="B88" s="17" t="str">
        <f>IF(ISBLANK('Input-Accounts'!B88),"",'Input-Accounts'!B88)</f>
        <v>Services</v>
      </c>
      <c r="C88" s="13">
        <f>IF(ISBLANK('Input-Accounts'!C88),"",'Input-Accounts'!C88)</f>
        <v>380</v>
      </c>
      <c r="D88" s="5">
        <f t="shared" ca="1" si="21"/>
        <v>0</v>
      </c>
      <c r="E88" s="5">
        <f t="shared" ca="1" si="19"/>
        <v>0</v>
      </c>
      <c r="F88" s="2" t="str" cm="1">
        <f t="array" aca="1" ref="F88" ca="1">IF(D88=0,"-",IF('Input-Accounts'!$E88&lt;&gt;0,'Input-Accounts'!$E88,INDEX('Input-Accounts'!$H88:$J88,,MATCH($F$6,'Input-Accounts'!$H$6:$J$6,0))))</f>
        <v>-</v>
      </c>
      <c r="G88" s="5">
        <f ca="1">IFERROR(INDEX(G$269:G$305,MATCH($F88,$B$269:$B$305,0))/INDEX($D$269:$D$305,MATCH($F88,$B$269:$B$305,0)),SUMIFS('Input-Ext Allocators'!D$8:D$63,'Input-Ext Allocators'!$B$8:$B$63,$F88))*$D88</f>
        <v>0</v>
      </c>
      <c r="H88" s="5">
        <f ca="1">IFERROR(INDEX(H$269:H$305,MATCH($F88,$B$269:$B$305,0))/INDEX($D$269:$D$305,MATCH($F88,$B$269:$B$305,0)),SUMIFS('Input-Ext Allocators'!E$8:E$63,'Input-Ext Allocators'!$B$8:$B$63,$F88))*$D88</f>
        <v>0</v>
      </c>
      <c r="I88" s="5">
        <f ca="1">IFERROR(INDEX(I$269:I$305,MATCH($F88,$B$269:$B$305,0))/INDEX($D$269:$D$305,MATCH($F88,$B$269:$B$305,0)),SUMIFS('Input-Ext Allocators'!F$8:F$63,'Input-Ext Allocators'!$B$8:$B$63,$F88))*$D88</f>
        <v>0</v>
      </c>
      <c r="J88" s="5">
        <f ca="1">IFERROR(INDEX(J$269:J$305,MATCH($F88,$B$269:$B$305,0))/INDEX($D$269:$D$305,MATCH($F88,$B$269:$B$305,0)),SUMIFS('Input-Ext Allocators'!G$8:G$63,'Input-Ext Allocators'!$B$8:$B$63,$F88))*$D88</f>
        <v>0</v>
      </c>
      <c r="K88" s="5">
        <f ca="1">IFERROR(INDEX(K$269:K$305,MATCH($F88,$B$269:$B$305,0))/INDEX($D$269:$D$305,MATCH($F88,$B$269:$B$305,0)),SUMIFS('Input-Ext Allocators'!H$8:H$63,'Input-Ext Allocators'!$B$8:$B$63,$F88))*$D88</f>
        <v>0</v>
      </c>
      <c r="L88" s="5">
        <f ca="1">IFERROR(INDEX(L$269:L$305,MATCH($F88,$B$269:$B$305,0))/INDEX($D$269:$D$305,MATCH($F88,$B$269:$B$305,0)),SUMIFS('Input-Ext Allocators'!I$8:I$63,'Input-Ext Allocators'!$B$8:$B$63,$F88))*$D88</f>
        <v>0</v>
      </c>
      <c r="M88" s="5">
        <f ca="1">IFERROR(INDEX(M$269:M$305,MATCH($F88,$B$269:$B$305,0))/INDEX($D$269:$D$305,MATCH($F88,$B$269:$B$305,0)),SUMIFS('Input-Ext Allocators'!J$8:J$63,'Input-Ext Allocators'!$B$8:$B$63,$F88))*$D88</f>
        <v>0</v>
      </c>
      <c r="N88" s="5">
        <f ca="1">IFERROR(INDEX(N$269:N$305,MATCH($F88,$B$269:$B$305,0))/INDEX($D$269:$D$305,MATCH($F88,$B$269:$B$305,0)),SUMIFS('Input-Ext Allocators'!K$8:K$63,'Input-Ext Allocators'!$B$8:$B$63,$F88))*$D88</f>
        <v>0</v>
      </c>
      <c r="O88" s="5">
        <f ca="1">IFERROR(INDEX(O$269:O$305,MATCH($F88,$B$269:$B$305,0))/INDEX($D$269:$D$305,MATCH($F88,$B$269:$B$305,0)),SUMIFS('Input-Ext Allocators'!L$8:L$63,'Input-Ext Allocators'!$B$8:$B$63,$F88))*$D88</f>
        <v>0</v>
      </c>
      <c r="P88" s="5">
        <f ca="1">IFERROR(INDEX(P$269:P$305,MATCH($F88,$B$269:$B$305,0))/INDEX($D$269:$D$305,MATCH($F88,$B$269:$B$305,0)),SUMIFS('Input-Ext Allocators'!M$8:M$63,'Input-Ext Allocators'!$B$8:$B$63,$F88))*$D88</f>
        <v>0</v>
      </c>
      <c r="Q88" s="5">
        <f ca="1">IFERROR(INDEX(Q$269:Q$305,MATCH($F88,$B$269:$B$305,0))/INDEX($D$269:$D$305,MATCH($F88,$B$269:$B$305,0)),SUMIFS('Input-Ext Allocators'!N$8:N$63,'Input-Ext Allocators'!$B$8:$B$63,$F88))*$D88</f>
        <v>0</v>
      </c>
      <c r="R88" s="5">
        <f ca="1">IFERROR(INDEX(R$269:R$305,MATCH($F88,$B$269:$B$305,0))/INDEX($D$269:$D$305,MATCH($F88,$B$269:$B$305,0)),SUMIFS('Input-Ext Allocators'!O$8:O$63,'Input-Ext Allocators'!$B$8:$B$63,$F88))*$D88</f>
        <v>0</v>
      </c>
      <c r="S88" s="5">
        <f ca="1">IFERROR(INDEX(S$269:S$305,MATCH($F88,$B$269:$B$305,0))/INDEX($D$269:$D$305,MATCH($F88,$B$269:$B$305,0)),SUMIFS('Input-Ext Allocators'!P$8:P$63,'Input-Ext Allocators'!$B$8:$B$63,$F88))*$D88</f>
        <v>0</v>
      </c>
      <c r="T88" s="5">
        <f ca="1">IFERROR(INDEX(T$269:T$305,MATCH($F88,$B$269:$B$305,0))/INDEX($D$269:$D$305,MATCH($F88,$B$269:$B$305,0)),SUMIFS('Input-Ext Allocators'!Q$8:Q$63,'Input-Ext Allocators'!$B$8:$B$63,$F88))*$D88</f>
        <v>0</v>
      </c>
      <c r="U88" s="5">
        <f ca="1">IFERROR(INDEX(U$269:U$305,MATCH($F88,$B$269:$B$305,0))/INDEX($D$269:$D$305,MATCH($F88,$B$269:$B$305,0)),SUMIFS('Input-Ext Allocators'!R$8:R$63,'Input-Ext Allocators'!$B$8:$B$63,$F88))*$D88</f>
        <v>0</v>
      </c>
      <c r="V88" s="5">
        <f ca="1">IFERROR(INDEX(V$269:V$305,MATCH($F88,$B$269:$B$305,0))/INDEX($D$269:$D$305,MATCH($F88,$B$269:$B$305,0)),SUMIFS('Input-Ext Allocators'!S$8:S$63,'Input-Ext Allocators'!$B$8:$B$63,$F88))*$D88</f>
        <v>0</v>
      </c>
      <c r="W88" s="5">
        <f ca="1">IFERROR(INDEX(W$269:W$305,MATCH($F88,$B$269:$B$305,0))/INDEX($D$269:$D$305,MATCH($F88,$B$269:$B$305,0)),SUMIFS('Input-Ext Allocators'!T$8:T$63,'Input-Ext Allocators'!$B$8:$B$63,$F88))*$D88</f>
        <v>0</v>
      </c>
      <c r="X88" s="5">
        <f ca="1">IFERROR(INDEX(X$269:X$305,MATCH($F88,$B$269:$B$305,0))/INDEX($D$269:$D$305,MATCH($F88,$B$269:$B$305,0)),SUMIFS('Input-Ext Allocators'!U$8:U$63,'Input-Ext Allocators'!$B$8:$B$63,$F88))*$D88</f>
        <v>0</v>
      </c>
      <c r="Y88" s="5">
        <f ca="1">IFERROR(INDEX(Y$269:Y$305,MATCH($F88,$B$269:$B$305,0))/INDEX($D$269:$D$305,MATCH($F88,$B$269:$B$305,0)),SUMIFS('Input-Ext Allocators'!V$8:V$63,'Input-Ext Allocators'!$B$8:$B$63,$F88))*$D88</f>
        <v>0</v>
      </c>
      <c r="Z88" s="5">
        <f ca="1">IFERROR(INDEX(Z$269:Z$305,MATCH($F88,$B$269:$B$305,0))/INDEX($D$269:$D$305,MATCH($F88,$B$269:$B$305,0)),SUMIFS('Input-Ext Allocators'!W$8:W$63,'Input-Ext Allocators'!$B$8:$B$63,$F88))*$D88</f>
        <v>0</v>
      </c>
    </row>
    <row r="89" spans="1:26" hidden="1" outlineLevel="1">
      <c r="A89" s="13">
        <f>IF(ISBLANK('Input-Accounts'!A89),"",'Input-Accounts'!A89)</f>
        <v>75</v>
      </c>
      <c r="B89" s="17" t="str">
        <f>IF(ISBLANK('Input-Accounts'!B89),"",'Input-Accounts'!B89)</f>
        <v>Meters</v>
      </c>
      <c r="C89" s="13">
        <f>IF(ISBLANK('Input-Accounts'!C89),"",'Input-Accounts'!C89)</f>
        <v>381</v>
      </c>
      <c r="D89" s="5">
        <f t="shared" ca="1" si="21"/>
        <v>0</v>
      </c>
      <c r="E89" s="5">
        <f t="shared" ca="1" si="19"/>
        <v>0</v>
      </c>
      <c r="F89" s="2" t="str" cm="1">
        <f t="array" aca="1" ref="F89" ca="1">IF(D89=0,"-",IF('Input-Accounts'!$E89&lt;&gt;0,'Input-Accounts'!$E89,INDEX('Input-Accounts'!$H89:$J89,,MATCH($F$6,'Input-Accounts'!$H$6:$J$6,0))))</f>
        <v>-</v>
      </c>
      <c r="G89" s="5">
        <f ca="1">IFERROR(INDEX(G$269:G$305,MATCH($F89,$B$269:$B$305,0))/INDEX($D$269:$D$305,MATCH($F89,$B$269:$B$305,0)),SUMIFS('Input-Ext Allocators'!D$8:D$63,'Input-Ext Allocators'!$B$8:$B$63,$F89))*$D89</f>
        <v>0</v>
      </c>
      <c r="H89" s="5">
        <f ca="1">IFERROR(INDEX(H$269:H$305,MATCH($F89,$B$269:$B$305,0))/INDEX($D$269:$D$305,MATCH($F89,$B$269:$B$305,0)),SUMIFS('Input-Ext Allocators'!E$8:E$63,'Input-Ext Allocators'!$B$8:$B$63,$F89))*$D89</f>
        <v>0</v>
      </c>
      <c r="I89" s="5">
        <f ca="1">IFERROR(INDEX(I$269:I$305,MATCH($F89,$B$269:$B$305,0))/INDEX($D$269:$D$305,MATCH($F89,$B$269:$B$305,0)),SUMIFS('Input-Ext Allocators'!F$8:F$63,'Input-Ext Allocators'!$B$8:$B$63,$F89))*$D89</f>
        <v>0</v>
      </c>
      <c r="J89" s="5">
        <f ca="1">IFERROR(INDEX(J$269:J$305,MATCH($F89,$B$269:$B$305,0))/INDEX($D$269:$D$305,MATCH($F89,$B$269:$B$305,0)),SUMIFS('Input-Ext Allocators'!G$8:G$63,'Input-Ext Allocators'!$B$8:$B$63,$F89))*$D89</f>
        <v>0</v>
      </c>
      <c r="K89" s="5">
        <f ca="1">IFERROR(INDEX(K$269:K$305,MATCH($F89,$B$269:$B$305,0))/INDEX($D$269:$D$305,MATCH($F89,$B$269:$B$305,0)),SUMIFS('Input-Ext Allocators'!H$8:H$63,'Input-Ext Allocators'!$B$8:$B$63,$F89))*$D89</f>
        <v>0</v>
      </c>
      <c r="L89" s="5">
        <f ca="1">IFERROR(INDEX(L$269:L$305,MATCH($F89,$B$269:$B$305,0))/INDEX($D$269:$D$305,MATCH($F89,$B$269:$B$305,0)),SUMIFS('Input-Ext Allocators'!I$8:I$63,'Input-Ext Allocators'!$B$8:$B$63,$F89))*$D89</f>
        <v>0</v>
      </c>
      <c r="M89" s="5">
        <f ca="1">IFERROR(INDEX(M$269:M$305,MATCH($F89,$B$269:$B$305,0))/INDEX($D$269:$D$305,MATCH($F89,$B$269:$B$305,0)),SUMIFS('Input-Ext Allocators'!J$8:J$63,'Input-Ext Allocators'!$B$8:$B$63,$F89))*$D89</f>
        <v>0</v>
      </c>
      <c r="N89" s="5">
        <f ca="1">IFERROR(INDEX(N$269:N$305,MATCH($F89,$B$269:$B$305,0))/INDEX($D$269:$D$305,MATCH($F89,$B$269:$B$305,0)),SUMIFS('Input-Ext Allocators'!K$8:K$63,'Input-Ext Allocators'!$B$8:$B$63,$F89))*$D89</f>
        <v>0</v>
      </c>
      <c r="O89" s="5">
        <f ca="1">IFERROR(INDEX(O$269:O$305,MATCH($F89,$B$269:$B$305,0))/INDEX($D$269:$D$305,MATCH($F89,$B$269:$B$305,0)),SUMIFS('Input-Ext Allocators'!L$8:L$63,'Input-Ext Allocators'!$B$8:$B$63,$F89))*$D89</f>
        <v>0</v>
      </c>
      <c r="P89" s="5">
        <f ca="1">IFERROR(INDEX(P$269:P$305,MATCH($F89,$B$269:$B$305,0))/INDEX($D$269:$D$305,MATCH($F89,$B$269:$B$305,0)),SUMIFS('Input-Ext Allocators'!M$8:M$63,'Input-Ext Allocators'!$B$8:$B$63,$F89))*$D89</f>
        <v>0</v>
      </c>
      <c r="Q89" s="5">
        <f ca="1">IFERROR(INDEX(Q$269:Q$305,MATCH($F89,$B$269:$B$305,0))/INDEX($D$269:$D$305,MATCH($F89,$B$269:$B$305,0)),SUMIFS('Input-Ext Allocators'!N$8:N$63,'Input-Ext Allocators'!$B$8:$B$63,$F89))*$D89</f>
        <v>0</v>
      </c>
      <c r="R89" s="5">
        <f ca="1">IFERROR(INDEX(R$269:R$305,MATCH($F89,$B$269:$B$305,0))/INDEX($D$269:$D$305,MATCH($F89,$B$269:$B$305,0)),SUMIFS('Input-Ext Allocators'!O$8:O$63,'Input-Ext Allocators'!$B$8:$B$63,$F89))*$D89</f>
        <v>0</v>
      </c>
      <c r="S89" s="5">
        <f ca="1">IFERROR(INDEX(S$269:S$305,MATCH($F89,$B$269:$B$305,0))/INDEX($D$269:$D$305,MATCH($F89,$B$269:$B$305,0)),SUMIFS('Input-Ext Allocators'!P$8:P$63,'Input-Ext Allocators'!$B$8:$B$63,$F89))*$D89</f>
        <v>0</v>
      </c>
      <c r="T89" s="5">
        <f ca="1">IFERROR(INDEX(T$269:T$305,MATCH($F89,$B$269:$B$305,0))/INDEX($D$269:$D$305,MATCH($F89,$B$269:$B$305,0)),SUMIFS('Input-Ext Allocators'!Q$8:Q$63,'Input-Ext Allocators'!$B$8:$B$63,$F89))*$D89</f>
        <v>0</v>
      </c>
      <c r="U89" s="5">
        <f ca="1">IFERROR(INDEX(U$269:U$305,MATCH($F89,$B$269:$B$305,0))/INDEX($D$269:$D$305,MATCH($F89,$B$269:$B$305,0)),SUMIFS('Input-Ext Allocators'!R$8:R$63,'Input-Ext Allocators'!$B$8:$B$63,$F89))*$D89</f>
        <v>0</v>
      </c>
      <c r="V89" s="5">
        <f ca="1">IFERROR(INDEX(V$269:V$305,MATCH($F89,$B$269:$B$305,0))/INDEX($D$269:$D$305,MATCH($F89,$B$269:$B$305,0)),SUMIFS('Input-Ext Allocators'!S$8:S$63,'Input-Ext Allocators'!$B$8:$B$63,$F89))*$D89</f>
        <v>0</v>
      </c>
      <c r="W89" s="5">
        <f ca="1">IFERROR(INDEX(W$269:W$305,MATCH($F89,$B$269:$B$305,0))/INDEX($D$269:$D$305,MATCH($F89,$B$269:$B$305,0)),SUMIFS('Input-Ext Allocators'!T$8:T$63,'Input-Ext Allocators'!$B$8:$B$63,$F89))*$D89</f>
        <v>0</v>
      </c>
      <c r="X89" s="5">
        <f ca="1">IFERROR(INDEX(X$269:X$305,MATCH($F89,$B$269:$B$305,0))/INDEX($D$269:$D$305,MATCH($F89,$B$269:$B$305,0)),SUMIFS('Input-Ext Allocators'!U$8:U$63,'Input-Ext Allocators'!$B$8:$B$63,$F89))*$D89</f>
        <v>0</v>
      </c>
      <c r="Y89" s="5">
        <f ca="1">IFERROR(INDEX(Y$269:Y$305,MATCH($F89,$B$269:$B$305,0))/INDEX($D$269:$D$305,MATCH($F89,$B$269:$B$305,0)),SUMIFS('Input-Ext Allocators'!V$8:V$63,'Input-Ext Allocators'!$B$8:$B$63,$F89))*$D89</f>
        <v>0</v>
      </c>
      <c r="Z89" s="5">
        <f ca="1">IFERROR(INDEX(Z$269:Z$305,MATCH($F89,$B$269:$B$305,0))/INDEX($D$269:$D$305,MATCH($F89,$B$269:$B$305,0)),SUMIFS('Input-Ext Allocators'!W$8:W$63,'Input-Ext Allocators'!$B$8:$B$63,$F89))*$D89</f>
        <v>0</v>
      </c>
    </row>
    <row r="90" spans="1:26" hidden="1" outlineLevel="1">
      <c r="A90" s="13">
        <f>IF(ISBLANK('Input-Accounts'!A90),"",'Input-Accounts'!A90)</f>
        <v>76</v>
      </c>
      <c r="B90" s="17" t="str">
        <f>IF(ISBLANK('Input-Accounts'!B90),"",'Input-Accounts'!B90)</f>
        <v>House Regulator &amp; Install.</v>
      </c>
      <c r="C90" s="13">
        <f>IF(ISBLANK('Input-Accounts'!C90),"",'Input-Accounts'!C90)</f>
        <v>383</v>
      </c>
      <c r="D90" s="5">
        <f t="shared" ca="1" si="21"/>
        <v>0</v>
      </c>
      <c r="E90" s="5">
        <f t="shared" ca="1" si="19"/>
        <v>0</v>
      </c>
      <c r="F90" s="2" t="str" cm="1">
        <f t="array" aca="1" ref="F90" ca="1">IF(D90=0,"-",IF('Input-Accounts'!$E90&lt;&gt;0,'Input-Accounts'!$E90,INDEX('Input-Accounts'!$H90:$J90,,MATCH($F$6,'Input-Accounts'!$H$6:$J$6,0))))</f>
        <v>-</v>
      </c>
      <c r="G90" s="5">
        <f ca="1">IFERROR(INDEX(G$269:G$305,MATCH($F90,$B$269:$B$305,0))/INDEX($D$269:$D$305,MATCH($F90,$B$269:$B$305,0)),SUMIFS('Input-Ext Allocators'!D$8:D$63,'Input-Ext Allocators'!$B$8:$B$63,$F90))*$D90</f>
        <v>0</v>
      </c>
      <c r="H90" s="5">
        <f ca="1">IFERROR(INDEX(H$269:H$305,MATCH($F90,$B$269:$B$305,0))/INDEX($D$269:$D$305,MATCH($F90,$B$269:$B$305,0)),SUMIFS('Input-Ext Allocators'!E$8:E$63,'Input-Ext Allocators'!$B$8:$B$63,$F90))*$D90</f>
        <v>0</v>
      </c>
      <c r="I90" s="5">
        <f ca="1">IFERROR(INDEX(I$269:I$305,MATCH($F90,$B$269:$B$305,0))/INDEX($D$269:$D$305,MATCH($F90,$B$269:$B$305,0)),SUMIFS('Input-Ext Allocators'!F$8:F$63,'Input-Ext Allocators'!$B$8:$B$63,$F90))*$D90</f>
        <v>0</v>
      </c>
      <c r="J90" s="5">
        <f ca="1">IFERROR(INDEX(J$269:J$305,MATCH($F90,$B$269:$B$305,0))/INDEX($D$269:$D$305,MATCH($F90,$B$269:$B$305,0)),SUMIFS('Input-Ext Allocators'!G$8:G$63,'Input-Ext Allocators'!$B$8:$B$63,$F90))*$D90</f>
        <v>0</v>
      </c>
      <c r="K90" s="5">
        <f ca="1">IFERROR(INDEX(K$269:K$305,MATCH($F90,$B$269:$B$305,0))/INDEX($D$269:$D$305,MATCH($F90,$B$269:$B$305,0)),SUMIFS('Input-Ext Allocators'!H$8:H$63,'Input-Ext Allocators'!$B$8:$B$63,$F90))*$D90</f>
        <v>0</v>
      </c>
      <c r="L90" s="5">
        <f ca="1">IFERROR(INDEX(L$269:L$305,MATCH($F90,$B$269:$B$305,0))/INDEX($D$269:$D$305,MATCH($F90,$B$269:$B$305,0)),SUMIFS('Input-Ext Allocators'!I$8:I$63,'Input-Ext Allocators'!$B$8:$B$63,$F90))*$D90</f>
        <v>0</v>
      </c>
      <c r="M90" s="5">
        <f ca="1">IFERROR(INDEX(M$269:M$305,MATCH($F90,$B$269:$B$305,0))/INDEX($D$269:$D$305,MATCH($F90,$B$269:$B$305,0)),SUMIFS('Input-Ext Allocators'!J$8:J$63,'Input-Ext Allocators'!$B$8:$B$63,$F90))*$D90</f>
        <v>0</v>
      </c>
      <c r="N90" s="5">
        <f ca="1">IFERROR(INDEX(N$269:N$305,MATCH($F90,$B$269:$B$305,0))/INDEX($D$269:$D$305,MATCH($F90,$B$269:$B$305,0)),SUMIFS('Input-Ext Allocators'!K$8:K$63,'Input-Ext Allocators'!$B$8:$B$63,$F90))*$D90</f>
        <v>0</v>
      </c>
      <c r="O90" s="5">
        <f ca="1">IFERROR(INDEX(O$269:O$305,MATCH($F90,$B$269:$B$305,0))/INDEX($D$269:$D$305,MATCH($F90,$B$269:$B$305,0)),SUMIFS('Input-Ext Allocators'!L$8:L$63,'Input-Ext Allocators'!$B$8:$B$63,$F90))*$D90</f>
        <v>0</v>
      </c>
      <c r="P90" s="5">
        <f ca="1">IFERROR(INDEX(P$269:P$305,MATCH($F90,$B$269:$B$305,0))/INDEX($D$269:$D$305,MATCH($F90,$B$269:$B$305,0)),SUMIFS('Input-Ext Allocators'!M$8:M$63,'Input-Ext Allocators'!$B$8:$B$63,$F90))*$D90</f>
        <v>0</v>
      </c>
      <c r="Q90" s="5">
        <f ca="1">IFERROR(INDEX(Q$269:Q$305,MATCH($F90,$B$269:$B$305,0))/INDEX($D$269:$D$305,MATCH($F90,$B$269:$B$305,0)),SUMIFS('Input-Ext Allocators'!N$8:N$63,'Input-Ext Allocators'!$B$8:$B$63,$F90))*$D90</f>
        <v>0</v>
      </c>
      <c r="R90" s="5">
        <f ca="1">IFERROR(INDEX(R$269:R$305,MATCH($F90,$B$269:$B$305,0))/INDEX($D$269:$D$305,MATCH($F90,$B$269:$B$305,0)),SUMIFS('Input-Ext Allocators'!O$8:O$63,'Input-Ext Allocators'!$B$8:$B$63,$F90))*$D90</f>
        <v>0</v>
      </c>
      <c r="S90" s="5">
        <f ca="1">IFERROR(INDEX(S$269:S$305,MATCH($F90,$B$269:$B$305,0))/INDEX($D$269:$D$305,MATCH($F90,$B$269:$B$305,0)),SUMIFS('Input-Ext Allocators'!P$8:P$63,'Input-Ext Allocators'!$B$8:$B$63,$F90))*$D90</f>
        <v>0</v>
      </c>
      <c r="T90" s="5">
        <f ca="1">IFERROR(INDEX(T$269:T$305,MATCH($F90,$B$269:$B$305,0))/INDEX($D$269:$D$305,MATCH($F90,$B$269:$B$305,0)),SUMIFS('Input-Ext Allocators'!Q$8:Q$63,'Input-Ext Allocators'!$B$8:$B$63,$F90))*$D90</f>
        <v>0</v>
      </c>
      <c r="U90" s="5">
        <f ca="1">IFERROR(INDEX(U$269:U$305,MATCH($F90,$B$269:$B$305,0))/INDEX($D$269:$D$305,MATCH($F90,$B$269:$B$305,0)),SUMIFS('Input-Ext Allocators'!R$8:R$63,'Input-Ext Allocators'!$B$8:$B$63,$F90))*$D90</f>
        <v>0</v>
      </c>
      <c r="V90" s="5">
        <f ca="1">IFERROR(INDEX(V$269:V$305,MATCH($F90,$B$269:$B$305,0))/INDEX($D$269:$D$305,MATCH($F90,$B$269:$B$305,0)),SUMIFS('Input-Ext Allocators'!S$8:S$63,'Input-Ext Allocators'!$B$8:$B$63,$F90))*$D90</f>
        <v>0</v>
      </c>
      <c r="W90" s="5">
        <f ca="1">IFERROR(INDEX(W$269:W$305,MATCH($F90,$B$269:$B$305,0))/INDEX($D$269:$D$305,MATCH($F90,$B$269:$B$305,0)),SUMIFS('Input-Ext Allocators'!T$8:T$63,'Input-Ext Allocators'!$B$8:$B$63,$F90))*$D90</f>
        <v>0</v>
      </c>
      <c r="X90" s="5">
        <f ca="1">IFERROR(INDEX(X$269:X$305,MATCH($F90,$B$269:$B$305,0))/INDEX($D$269:$D$305,MATCH($F90,$B$269:$B$305,0)),SUMIFS('Input-Ext Allocators'!U$8:U$63,'Input-Ext Allocators'!$B$8:$B$63,$F90))*$D90</f>
        <v>0</v>
      </c>
      <c r="Y90" s="5">
        <f ca="1">IFERROR(INDEX(Y$269:Y$305,MATCH($F90,$B$269:$B$305,0))/INDEX($D$269:$D$305,MATCH($F90,$B$269:$B$305,0)),SUMIFS('Input-Ext Allocators'!V$8:V$63,'Input-Ext Allocators'!$B$8:$B$63,$F90))*$D90</f>
        <v>0</v>
      </c>
      <c r="Z90" s="5">
        <f ca="1">IFERROR(INDEX(Z$269:Z$305,MATCH($F90,$B$269:$B$305,0))/INDEX($D$269:$D$305,MATCH($F90,$B$269:$B$305,0)),SUMIFS('Input-Ext Allocators'!W$8:W$63,'Input-Ext Allocators'!$B$8:$B$63,$F90))*$D90</f>
        <v>0</v>
      </c>
    </row>
    <row r="91" spans="1:26" hidden="1" outlineLevel="1">
      <c r="A91" s="13">
        <f>IF(ISBLANK('Input-Accounts'!A91),"",'Input-Accounts'!A91)</f>
        <v>77</v>
      </c>
      <c r="B91" s="17" t="str">
        <f>IF(ISBLANK('Input-Accounts'!B91),"",'Input-Accounts'!B91)</f>
        <v>Industrial M &amp; R Station Equipment</v>
      </c>
      <c r="C91" s="13">
        <f>IF(ISBLANK('Input-Accounts'!C91),"",'Input-Accounts'!C91)</f>
        <v>385</v>
      </c>
      <c r="D91" s="5">
        <f t="shared" ca="1" si="21"/>
        <v>0</v>
      </c>
      <c r="E91" s="5">
        <f t="shared" ca="1" si="19"/>
        <v>0</v>
      </c>
      <c r="F91" s="2" t="str" cm="1">
        <f t="array" aca="1" ref="F91" ca="1">IF(D91=0,"-",IF('Input-Accounts'!$E91&lt;&gt;0,'Input-Accounts'!$E91,INDEX('Input-Accounts'!$H91:$J91,,MATCH($F$6,'Input-Accounts'!$H$6:$J$6,0))))</f>
        <v>-</v>
      </c>
      <c r="G91" s="5">
        <f ca="1">IFERROR(INDEX(G$269:G$305,MATCH($F91,$B$269:$B$305,0))/INDEX($D$269:$D$305,MATCH($F91,$B$269:$B$305,0)),SUMIFS('Input-Ext Allocators'!D$8:D$63,'Input-Ext Allocators'!$B$8:$B$63,$F91))*$D91</f>
        <v>0</v>
      </c>
      <c r="H91" s="5">
        <f ca="1">IFERROR(INDEX(H$269:H$305,MATCH($F91,$B$269:$B$305,0))/INDEX($D$269:$D$305,MATCH($F91,$B$269:$B$305,0)),SUMIFS('Input-Ext Allocators'!E$8:E$63,'Input-Ext Allocators'!$B$8:$B$63,$F91))*$D91</f>
        <v>0</v>
      </c>
      <c r="I91" s="5">
        <f ca="1">IFERROR(INDEX(I$269:I$305,MATCH($F91,$B$269:$B$305,0))/INDEX($D$269:$D$305,MATCH($F91,$B$269:$B$305,0)),SUMIFS('Input-Ext Allocators'!F$8:F$63,'Input-Ext Allocators'!$B$8:$B$63,$F91))*$D91</f>
        <v>0</v>
      </c>
      <c r="J91" s="5">
        <f ca="1">IFERROR(INDEX(J$269:J$305,MATCH($F91,$B$269:$B$305,0))/INDEX($D$269:$D$305,MATCH($F91,$B$269:$B$305,0)),SUMIFS('Input-Ext Allocators'!G$8:G$63,'Input-Ext Allocators'!$B$8:$B$63,$F91))*$D91</f>
        <v>0</v>
      </c>
      <c r="K91" s="5">
        <f ca="1">IFERROR(INDEX(K$269:K$305,MATCH($F91,$B$269:$B$305,0))/INDEX($D$269:$D$305,MATCH($F91,$B$269:$B$305,0)),SUMIFS('Input-Ext Allocators'!H$8:H$63,'Input-Ext Allocators'!$B$8:$B$63,$F91))*$D91</f>
        <v>0</v>
      </c>
      <c r="L91" s="5">
        <f ca="1">IFERROR(INDEX(L$269:L$305,MATCH($F91,$B$269:$B$305,0))/INDEX($D$269:$D$305,MATCH($F91,$B$269:$B$305,0)),SUMIFS('Input-Ext Allocators'!I$8:I$63,'Input-Ext Allocators'!$B$8:$B$63,$F91))*$D91</f>
        <v>0</v>
      </c>
      <c r="M91" s="5">
        <f ca="1">IFERROR(INDEX(M$269:M$305,MATCH($F91,$B$269:$B$305,0))/INDEX($D$269:$D$305,MATCH($F91,$B$269:$B$305,0)),SUMIFS('Input-Ext Allocators'!J$8:J$63,'Input-Ext Allocators'!$B$8:$B$63,$F91))*$D91</f>
        <v>0</v>
      </c>
      <c r="N91" s="5">
        <f ca="1">IFERROR(INDEX(N$269:N$305,MATCH($F91,$B$269:$B$305,0))/INDEX($D$269:$D$305,MATCH($F91,$B$269:$B$305,0)),SUMIFS('Input-Ext Allocators'!K$8:K$63,'Input-Ext Allocators'!$B$8:$B$63,$F91))*$D91</f>
        <v>0</v>
      </c>
      <c r="O91" s="5">
        <f ca="1">IFERROR(INDEX(O$269:O$305,MATCH($F91,$B$269:$B$305,0))/INDEX($D$269:$D$305,MATCH($F91,$B$269:$B$305,0)),SUMIFS('Input-Ext Allocators'!L$8:L$63,'Input-Ext Allocators'!$B$8:$B$63,$F91))*$D91</f>
        <v>0</v>
      </c>
      <c r="P91" s="5">
        <f ca="1">IFERROR(INDEX(P$269:P$305,MATCH($F91,$B$269:$B$305,0))/INDEX($D$269:$D$305,MATCH($F91,$B$269:$B$305,0)),SUMIFS('Input-Ext Allocators'!M$8:M$63,'Input-Ext Allocators'!$B$8:$B$63,$F91))*$D91</f>
        <v>0</v>
      </c>
      <c r="Q91" s="5">
        <f ca="1">IFERROR(INDEX(Q$269:Q$305,MATCH($F91,$B$269:$B$305,0))/INDEX($D$269:$D$305,MATCH($F91,$B$269:$B$305,0)),SUMIFS('Input-Ext Allocators'!N$8:N$63,'Input-Ext Allocators'!$B$8:$B$63,$F91))*$D91</f>
        <v>0</v>
      </c>
      <c r="R91" s="5">
        <f ca="1">IFERROR(INDEX(R$269:R$305,MATCH($F91,$B$269:$B$305,0))/INDEX($D$269:$D$305,MATCH($F91,$B$269:$B$305,0)),SUMIFS('Input-Ext Allocators'!O$8:O$63,'Input-Ext Allocators'!$B$8:$B$63,$F91))*$D91</f>
        <v>0</v>
      </c>
      <c r="S91" s="5">
        <f ca="1">IFERROR(INDEX(S$269:S$305,MATCH($F91,$B$269:$B$305,0))/INDEX($D$269:$D$305,MATCH($F91,$B$269:$B$305,0)),SUMIFS('Input-Ext Allocators'!P$8:P$63,'Input-Ext Allocators'!$B$8:$B$63,$F91))*$D91</f>
        <v>0</v>
      </c>
      <c r="T91" s="5">
        <f ca="1">IFERROR(INDEX(T$269:T$305,MATCH($F91,$B$269:$B$305,0))/INDEX($D$269:$D$305,MATCH($F91,$B$269:$B$305,0)),SUMIFS('Input-Ext Allocators'!Q$8:Q$63,'Input-Ext Allocators'!$B$8:$B$63,$F91))*$D91</f>
        <v>0</v>
      </c>
      <c r="U91" s="5">
        <f ca="1">IFERROR(INDEX(U$269:U$305,MATCH($F91,$B$269:$B$305,0))/INDEX($D$269:$D$305,MATCH($F91,$B$269:$B$305,0)),SUMIFS('Input-Ext Allocators'!R$8:R$63,'Input-Ext Allocators'!$B$8:$B$63,$F91))*$D91</f>
        <v>0</v>
      </c>
      <c r="V91" s="5">
        <f ca="1">IFERROR(INDEX(V$269:V$305,MATCH($F91,$B$269:$B$305,0))/INDEX($D$269:$D$305,MATCH($F91,$B$269:$B$305,0)),SUMIFS('Input-Ext Allocators'!S$8:S$63,'Input-Ext Allocators'!$B$8:$B$63,$F91))*$D91</f>
        <v>0</v>
      </c>
      <c r="W91" s="5">
        <f ca="1">IFERROR(INDEX(W$269:W$305,MATCH($F91,$B$269:$B$305,0))/INDEX($D$269:$D$305,MATCH($F91,$B$269:$B$305,0)),SUMIFS('Input-Ext Allocators'!T$8:T$63,'Input-Ext Allocators'!$B$8:$B$63,$F91))*$D91</f>
        <v>0</v>
      </c>
      <c r="X91" s="5">
        <f ca="1">IFERROR(INDEX(X$269:X$305,MATCH($F91,$B$269:$B$305,0))/INDEX($D$269:$D$305,MATCH($F91,$B$269:$B$305,0)),SUMIFS('Input-Ext Allocators'!U$8:U$63,'Input-Ext Allocators'!$B$8:$B$63,$F91))*$D91</f>
        <v>0</v>
      </c>
      <c r="Y91" s="5">
        <f ca="1">IFERROR(INDEX(Y$269:Y$305,MATCH($F91,$B$269:$B$305,0))/INDEX($D$269:$D$305,MATCH($F91,$B$269:$B$305,0)),SUMIFS('Input-Ext Allocators'!V$8:V$63,'Input-Ext Allocators'!$B$8:$B$63,$F91))*$D91</f>
        <v>0</v>
      </c>
      <c r="Z91" s="5">
        <f ca="1">IFERROR(INDEX(Z$269:Z$305,MATCH($F91,$B$269:$B$305,0))/INDEX($D$269:$D$305,MATCH($F91,$B$269:$B$305,0)),SUMIFS('Input-Ext Allocators'!W$8:W$63,'Input-Ext Allocators'!$B$8:$B$63,$F91))*$D91</f>
        <v>0</v>
      </c>
    </row>
    <row r="92" spans="1:26" hidden="1" outlineLevel="1">
      <c r="A92" s="13">
        <f>IF(ISBLANK('Input-Accounts'!A92),"",'Input-Accounts'!A92)</f>
        <v>78</v>
      </c>
      <c r="B92" t="str">
        <f>IF(ISBLANK('Input-Accounts'!B92),"",'Input-Accounts'!B92)</f>
        <v>Subtotal - Distribution Plant</v>
      </c>
      <c r="C92" s="13" t="str">
        <f>IF(ISBLANK('Input-Accounts'!C92),"",'Input-Accounts'!C92)</f>
        <v/>
      </c>
      <c r="D92" s="28">
        <f ca="1">SUBTOTAL(9,D82:D91)</f>
        <v>-216369748.38</v>
      </c>
      <c r="E92" s="5">
        <f t="shared" ca="1" si="19"/>
        <v>0</v>
      </c>
      <c r="G92" s="28">
        <f t="shared" ref="G92:Z92" ca="1" si="22">SUBTOTAL(9,G82:G91)</f>
        <v>-70587751.261567786</v>
      </c>
      <c r="H92" s="28">
        <f t="shared" ca="1" si="22"/>
        <v>-48662315.254054315</v>
      </c>
      <c r="I92" s="28">
        <f t="shared" ca="1" si="22"/>
        <v>-5472043.5232952172</v>
      </c>
      <c r="J92" s="28">
        <f t="shared" ca="1" si="22"/>
        <v>-6995831.5227589263</v>
      </c>
      <c r="K92" s="28">
        <f t="shared" ca="1" si="22"/>
        <v>-388666.2749213166</v>
      </c>
      <c r="L92" s="28">
        <f t="shared" ca="1" si="22"/>
        <v>-78533282.592323154</v>
      </c>
      <c r="M92" s="28">
        <f t="shared" ca="1" si="22"/>
        <v>-5729857.9510793118</v>
      </c>
      <c r="N92" s="28">
        <f t="shared" ca="1" si="22"/>
        <v>0</v>
      </c>
      <c r="O92" s="28">
        <f t="shared" ca="1" si="22"/>
        <v>0</v>
      </c>
      <c r="P92" s="28">
        <f t="shared" ca="1" si="22"/>
        <v>0</v>
      </c>
      <c r="Q92" s="28">
        <f t="shared" ca="1" si="22"/>
        <v>0</v>
      </c>
      <c r="R92" s="28">
        <f t="shared" ca="1" si="22"/>
        <v>0</v>
      </c>
      <c r="S92" s="28">
        <f t="shared" ca="1" si="22"/>
        <v>0</v>
      </c>
      <c r="T92" s="28">
        <f t="shared" ca="1" si="22"/>
        <v>0</v>
      </c>
      <c r="U92" s="28">
        <f t="shared" ca="1" si="22"/>
        <v>0</v>
      </c>
      <c r="V92" s="28">
        <f t="shared" ca="1" si="22"/>
        <v>0</v>
      </c>
      <c r="W92" s="28">
        <f t="shared" ca="1" si="22"/>
        <v>0</v>
      </c>
      <c r="X92" s="28">
        <f t="shared" ca="1" si="22"/>
        <v>0</v>
      </c>
      <c r="Y92" s="28">
        <f t="shared" ca="1" si="22"/>
        <v>0</v>
      </c>
      <c r="Z92" s="28">
        <f t="shared" ca="1" si="22"/>
        <v>0</v>
      </c>
    </row>
    <row r="93" spans="1:26" hidden="1" outlineLevel="1">
      <c r="A93" s="13" t="str">
        <f>IF(ISBLANK('Input-Accounts'!A93),"",'Input-Accounts'!A93)</f>
        <v/>
      </c>
      <c r="B93" t="str">
        <f>IF(ISBLANK('Input-Accounts'!B93),"",'Input-Accounts'!B93)</f>
        <v/>
      </c>
      <c r="C93" s="13" t="str">
        <f>IF(ISBLANK('Input-Accounts'!C93),"",'Input-Accounts'!C93)</f>
        <v/>
      </c>
      <c r="D93" s="5"/>
      <c r="E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idden="1" outlineLevel="1">
      <c r="A94" s="13">
        <f>IF(ISBLANK('Input-Accounts'!A94),"",'Input-Accounts'!A94)</f>
        <v>79</v>
      </c>
      <c r="B94" s="1" t="str">
        <f>IF(ISBLANK('Input-Accounts'!B94),"",'Input-Accounts'!B94)</f>
        <v>General Plant</v>
      </c>
      <c r="C94" s="13" t="str">
        <f>IF(ISBLANK('Input-Accounts'!C94),"",'Input-Accounts'!C94)</f>
        <v/>
      </c>
      <c r="D94" s="5"/>
      <c r="E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idden="1" outlineLevel="1">
      <c r="A95" s="13">
        <f>IF(ISBLANK('Input-Accounts'!A95),"",'Input-Accounts'!A95)</f>
        <v>80</v>
      </c>
      <c r="B95" s="17" t="str">
        <f>IF(ISBLANK('Input-Accounts'!B95),"",'Input-Accounts'!B95)</f>
        <v>Land and Land Rights</v>
      </c>
      <c r="C95" s="13">
        <f>IF(ISBLANK('Input-Accounts'!C95),"",'Input-Accounts'!C95)</f>
        <v>389</v>
      </c>
      <c r="D95" s="5">
        <f t="shared" ref="D95:D104" ca="1" si="23">INDIRECT("Classification!"&amp;$D$5&amp;ROW())</f>
        <v>-84.316850599011829</v>
      </c>
      <c r="E95" s="5">
        <f t="shared" ca="1" si="19"/>
        <v>0</v>
      </c>
      <c r="F95" s="2" t="str" cm="1">
        <f t="array" aca="1" ref="F95" ca="1">IF(D95=0,"-",IF('Input-Accounts'!$E95&lt;&gt;0,'Input-Accounts'!$E95,INDEX('Input-Accounts'!$H95:$J95,,MATCH($F$6,'Input-Accounts'!$H$6:$J$6,0))))</f>
        <v>INT_T&amp;D_PLANT</v>
      </c>
      <c r="G95" s="5">
        <f ca="1">IFERROR(INDEX(G$269:G$305,MATCH($F95,$B$269:$B$305,0))/INDEX($D$269:$D$305,MATCH($F95,$B$269:$B$305,0)),SUMIFS('Input-Ext Allocators'!D$8:D$63,'Input-Ext Allocators'!$B$8:$B$63,$F95))*$D95</f>
        <v>-27.076061763161629</v>
      </c>
      <c r="H95" s="5">
        <f ca="1">IFERROR(INDEX(H$269:H$305,MATCH($F95,$B$269:$B$305,0))/INDEX($D$269:$D$305,MATCH($F95,$B$269:$B$305,0)),SUMIFS('Input-Ext Allocators'!E$8:E$63,'Input-Ext Allocators'!$B$8:$B$63,$F95))*$D95</f>
        <v>-18.664005803557917</v>
      </c>
      <c r="I95" s="5">
        <f ca="1">IFERROR(INDEX(I$269:I$305,MATCH($F95,$B$269:$B$305,0))/INDEX($D$269:$D$305,MATCH($F95,$B$269:$B$305,0)),SUMIFS('Input-Ext Allocators'!F$8:F$63,'Input-Ext Allocators'!$B$8:$B$63,$F95))*$D95</f>
        <v>-2.0972841655927863</v>
      </c>
      <c r="J95" s="5">
        <f ca="1">IFERROR(INDEX(J$269:J$305,MATCH($F95,$B$269:$B$305,0))/INDEX($D$269:$D$305,MATCH($F95,$B$269:$B$305,0)),SUMIFS('Input-Ext Allocators'!G$8:G$63,'Input-Ext Allocators'!$B$8:$B$63,$F95))*$D95</f>
        <v>-2.6804103702600655</v>
      </c>
      <c r="K95" s="5">
        <f ca="1">IFERROR(INDEX(K$269:K$305,MATCH($F95,$B$269:$B$305,0))/INDEX($D$269:$D$305,MATCH($F95,$B$269:$B$305,0)),SUMIFS('Input-Ext Allocators'!H$8:H$63,'Input-Ext Allocators'!$B$8:$B$63,$F95))*$D95</f>
        <v>-0.15121032182038352</v>
      </c>
      <c r="L95" s="5">
        <f ca="1">IFERROR(INDEX(L$269:L$305,MATCH($F95,$B$269:$B$305,0))/INDEX($D$269:$D$305,MATCH($F95,$B$269:$B$305,0)),SUMIFS('Input-Ext Allocators'!I$8:I$63,'Input-Ext Allocators'!$B$8:$B$63,$F95))*$D95</f>
        <v>-31.115239114819705</v>
      </c>
      <c r="M95" s="5">
        <f ca="1">IFERROR(INDEX(M$269:M$305,MATCH($F95,$B$269:$B$305,0))/INDEX($D$269:$D$305,MATCH($F95,$B$269:$B$305,0)),SUMIFS('Input-Ext Allocators'!J$8:J$63,'Input-Ext Allocators'!$B$8:$B$63,$F95))*$D95</f>
        <v>-2.5326390597993393</v>
      </c>
      <c r="N95" s="5">
        <f ca="1">IFERROR(INDEX(N$269:N$305,MATCH($F95,$B$269:$B$305,0))/INDEX($D$269:$D$305,MATCH($F95,$B$269:$B$305,0)),SUMIFS('Input-Ext Allocators'!K$8:K$63,'Input-Ext Allocators'!$B$8:$B$63,$F95))*$D95</f>
        <v>0</v>
      </c>
      <c r="O95" s="5">
        <f ca="1">IFERROR(INDEX(O$269:O$305,MATCH($F95,$B$269:$B$305,0))/INDEX($D$269:$D$305,MATCH($F95,$B$269:$B$305,0)),SUMIFS('Input-Ext Allocators'!L$8:L$63,'Input-Ext Allocators'!$B$8:$B$63,$F95))*$D95</f>
        <v>0</v>
      </c>
      <c r="P95" s="5">
        <f ca="1">IFERROR(INDEX(P$269:P$305,MATCH($F95,$B$269:$B$305,0))/INDEX($D$269:$D$305,MATCH($F95,$B$269:$B$305,0)),SUMIFS('Input-Ext Allocators'!M$8:M$63,'Input-Ext Allocators'!$B$8:$B$63,$F95))*$D95</f>
        <v>0</v>
      </c>
      <c r="Q95" s="5">
        <f ca="1">IFERROR(INDEX(Q$269:Q$305,MATCH($F95,$B$269:$B$305,0))/INDEX($D$269:$D$305,MATCH($F95,$B$269:$B$305,0)),SUMIFS('Input-Ext Allocators'!N$8:N$63,'Input-Ext Allocators'!$B$8:$B$63,$F95))*$D95</f>
        <v>0</v>
      </c>
      <c r="R95" s="5">
        <f ca="1">IFERROR(INDEX(R$269:R$305,MATCH($F95,$B$269:$B$305,0))/INDEX($D$269:$D$305,MATCH($F95,$B$269:$B$305,0)),SUMIFS('Input-Ext Allocators'!O$8:O$63,'Input-Ext Allocators'!$B$8:$B$63,$F95))*$D95</f>
        <v>0</v>
      </c>
      <c r="S95" s="5">
        <f ca="1">IFERROR(INDEX(S$269:S$305,MATCH($F95,$B$269:$B$305,0))/INDEX($D$269:$D$305,MATCH($F95,$B$269:$B$305,0)),SUMIFS('Input-Ext Allocators'!P$8:P$63,'Input-Ext Allocators'!$B$8:$B$63,$F95))*$D95</f>
        <v>0</v>
      </c>
      <c r="T95" s="5">
        <f ca="1">IFERROR(INDEX(T$269:T$305,MATCH($F95,$B$269:$B$305,0))/INDEX($D$269:$D$305,MATCH($F95,$B$269:$B$305,0)),SUMIFS('Input-Ext Allocators'!Q$8:Q$63,'Input-Ext Allocators'!$B$8:$B$63,$F95))*$D95</f>
        <v>0</v>
      </c>
      <c r="U95" s="5">
        <f ca="1">IFERROR(INDEX(U$269:U$305,MATCH($F95,$B$269:$B$305,0))/INDEX($D$269:$D$305,MATCH($F95,$B$269:$B$305,0)),SUMIFS('Input-Ext Allocators'!R$8:R$63,'Input-Ext Allocators'!$B$8:$B$63,$F95))*$D95</f>
        <v>0</v>
      </c>
      <c r="V95" s="5">
        <f ca="1">IFERROR(INDEX(V$269:V$305,MATCH($F95,$B$269:$B$305,0))/INDEX($D$269:$D$305,MATCH($F95,$B$269:$B$305,0)),SUMIFS('Input-Ext Allocators'!S$8:S$63,'Input-Ext Allocators'!$B$8:$B$63,$F95))*$D95</f>
        <v>0</v>
      </c>
      <c r="W95" s="5">
        <f ca="1">IFERROR(INDEX(W$269:W$305,MATCH($F95,$B$269:$B$305,0))/INDEX($D$269:$D$305,MATCH($F95,$B$269:$B$305,0)),SUMIFS('Input-Ext Allocators'!T$8:T$63,'Input-Ext Allocators'!$B$8:$B$63,$F95))*$D95</f>
        <v>0</v>
      </c>
      <c r="X95" s="5">
        <f ca="1">IFERROR(INDEX(X$269:X$305,MATCH($F95,$B$269:$B$305,0))/INDEX($D$269:$D$305,MATCH($F95,$B$269:$B$305,0)),SUMIFS('Input-Ext Allocators'!U$8:U$63,'Input-Ext Allocators'!$B$8:$B$63,$F95))*$D95</f>
        <v>0</v>
      </c>
      <c r="Y95" s="5">
        <f ca="1">IFERROR(INDEX(Y$269:Y$305,MATCH($F95,$B$269:$B$305,0))/INDEX($D$269:$D$305,MATCH($F95,$B$269:$B$305,0)),SUMIFS('Input-Ext Allocators'!V$8:V$63,'Input-Ext Allocators'!$B$8:$B$63,$F95))*$D95</f>
        <v>0</v>
      </c>
      <c r="Z95" s="5">
        <f ca="1">IFERROR(INDEX(Z$269:Z$305,MATCH($F95,$B$269:$B$305,0))/INDEX($D$269:$D$305,MATCH($F95,$B$269:$B$305,0)),SUMIFS('Input-Ext Allocators'!W$8:W$63,'Input-Ext Allocators'!$B$8:$B$63,$F95))*$D95</f>
        <v>0</v>
      </c>
    </row>
    <row r="96" spans="1:26" hidden="1" outlineLevel="1">
      <c r="A96" s="13">
        <f>IF(ISBLANK('Input-Accounts'!A96),"",'Input-Accounts'!A96)</f>
        <v>81</v>
      </c>
      <c r="B96" s="17" t="str">
        <f>IF(ISBLANK('Input-Accounts'!B96),"",'Input-Accounts'!B96)</f>
        <v>Structures and Improvements</v>
      </c>
      <c r="C96" s="13">
        <f>IF(ISBLANK('Input-Accounts'!C96),"",'Input-Accounts'!C96)</f>
        <v>390</v>
      </c>
      <c r="D96" s="5">
        <f t="shared" ca="1" si="23"/>
        <v>-6554306.1310958555</v>
      </c>
      <c r="E96" s="5">
        <f t="shared" ca="1" si="19"/>
        <v>0</v>
      </c>
      <c r="F96" s="2" t="str" cm="1">
        <f t="array" aca="1" ref="F96" ca="1">IF(D96=0,"-",IF('Input-Accounts'!$E96&lt;&gt;0,'Input-Accounts'!$E96,INDEX('Input-Accounts'!$H96:$J96,,MATCH($F$6,'Input-Accounts'!$H$6:$J$6,0))))</f>
        <v>INT_T&amp;D_PLANT</v>
      </c>
      <c r="G96" s="5">
        <f ca="1">IFERROR(INDEX(G$269:G$305,MATCH($F96,$B$269:$B$305,0))/INDEX($D$269:$D$305,MATCH($F96,$B$269:$B$305,0)),SUMIFS('Input-Ext Allocators'!D$8:D$63,'Input-Ext Allocators'!$B$8:$B$63,$F96))*$D96</f>
        <v>-2104737.0289504169</v>
      </c>
      <c r="H96" s="5">
        <f ca="1">IFERROR(INDEX(H$269:H$305,MATCH($F96,$B$269:$B$305,0))/INDEX($D$269:$D$305,MATCH($F96,$B$269:$B$305,0)),SUMIFS('Input-Ext Allocators'!E$8:E$63,'Input-Ext Allocators'!$B$8:$B$63,$F96))*$D96</f>
        <v>-1450832.2689948995</v>
      </c>
      <c r="I96" s="5">
        <f ca="1">IFERROR(INDEX(I$269:I$305,MATCH($F96,$B$269:$B$305,0))/INDEX($D$269:$D$305,MATCH($F96,$B$269:$B$305,0)),SUMIFS('Input-Ext Allocators'!F$8:F$63,'Input-Ext Allocators'!$B$8:$B$63,$F96))*$D96</f>
        <v>-163030.78646246492</v>
      </c>
      <c r="J96" s="5">
        <f ca="1">IFERROR(INDEX(J$269:J$305,MATCH($F96,$B$269:$B$305,0))/INDEX($D$269:$D$305,MATCH($F96,$B$269:$B$305,0)),SUMIFS('Input-Ext Allocators'!G$8:G$63,'Input-Ext Allocators'!$B$8:$B$63,$F96))*$D96</f>
        <v>-208359.65763472614</v>
      </c>
      <c r="K96" s="5">
        <f ca="1">IFERROR(INDEX(K$269:K$305,MATCH($F96,$B$269:$B$305,0))/INDEX($D$269:$D$305,MATCH($F96,$B$269:$B$305,0)),SUMIFS('Input-Ext Allocators'!H$8:H$63,'Input-Ext Allocators'!$B$8:$B$63,$F96))*$D96</f>
        <v>-11754.219143046743</v>
      </c>
      <c r="L96" s="5">
        <f ca="1">IFERROR(INDEX(L$269:L$305,MATCH($F96,$B$269:$B$305,0))/INDEX($D$269:$D$305,MATCH($F96,$B$269:$B$305,0)),SUMIFS('Input-Ext Allocators'!I$8:I$63,'Input-Ext Allocators'!$B$8:$B$63,$F96))*$D96</f>
        <v>-2418719.4024911369</v>
      </c>
      <c r="M96" s="5">
        <f ca="1">IFERROR(INDEX(M$269:M$305,MATCH($F96,$B$269:$B$305,0))/INDEX($D$269:$D$305,MATCH($F96,$B$269:$B$305,0)),SUMIFS('Input-Ext Allocators'!J$8:J$63,'Input-Ext Allocators'!$B$8:$B$63,$F96))*$D96</f>
        <v>-196872.76741916398</v>
      </c>
      <c r="N96" s="5">
        <f ca="1">IFERROR(INDEX(N$269:N$305,MATCH($F96,$B$269:$B$305,0))/INDEX($D$269:$D$305,MATCH($F96,$B$269:$B$305,0)),SUMIFS('Input-Ext Allocators'!K$8:K$63,'Input-Ext Allocators'!$B$8:$B$63,$F96))*$D96</f>
        <v>0</v>
      </c>
      <c r="O96" s="5">
        <f ca="1">IFERROR(INDEX(O$269:O$305,MATCH($F96,$B$269:$B$305,0))/INDEX($D$269:$D$305,MATCH($F96,$B$269:$B$305,0)),SUMIFS('Input-Ext Allocators'!L$8:L$63,'Input-Ext Allocators'!$B$8:$B$63,$F96))*$D96</f>
        <v>0</v>
      </c>
      <c r="P96" s="5">
        <f ca="1">IFERROR(INDEX(P$269:P$305,MATCH($F96,$B$269:$B$305,0))/INDEX($D$269:$D$305,MATCH($F96,$B$269:$B$305,0)),SUMIFS('Input-Ext Allocators'!M$8:M$63,'Input-Ext Allocators'!$B$8:$B$63,$F96))*$D96</f>
        <v>0</v>
      </c>
      <c r="Q96" s="5">
        <f ca="1">IFERROR(INDEX(Q$269:Q$305,MATCH($F96,$B$269:$B$305,0))/INDEX($D$269:$D$305,MATCH($F96,$B$269:$B$305,0)),SUMIFS('Input-Ext Allocators'!N$8:N$63,'Input-Ext Allocators'!$B$8:$B$63,$F96))*$D96</f>
        <v>0</v>
      </c>
      <c r="R96" s="5">
        <f ca="1">IFERROR(INDEX(R$269:R$305,MATCH($F96,$B$269:$B$305,0))/INDEX($D$269:$D$305,MATCH($F96,$B$269:$B$305,0)),SUMIFS('Input-Ext Allocators'!O$8:O$63,'Input-Ext Allocators'!$B$8:$B$63,$F96))*$D96</f>
        <v>0</v>
      </c>
      <c r="S96" s="5">
        <f ca="1">IFERROR(INDEX(S$269:S$305,MATCH($F96,$B$269:$B$305,0))/INDEX($D$269:$D$305,MATCH($F96,$B$269:$B$305,0)),SUMIFS('Input-Ext Allocators'!P$8:P$63,'Input-Ext Allocators'!$B$8:$B$63,$F96))*$D96</f>
        <v>0</v>
      </c>
      <c r="T96" s="5">
        <f ca="1">IFERROR(INDEX(T$269:T$305,MATCH($F96,$B$269:$B$305,0))/INDEX($D$269:$D$305,MATCH($F96,$B$269:$B$305,0)),SUMIFS('Input-Ext Allocators'!Q$8:Q$63,'Input-Ext Allocators'!$B$8:$B$63,$F96))*$D96</f>
        <v>0</v>
      </c>
      <c r="U96" s="5">
        <f ca="1">IFERROR(INDEX(U$269:U$305,MATCH($F96,$B$269:$B$305,0))/INDEX($D$269:$D$305,MATCH($F96,$B$269:$B$305,0)),SUMIFS('Input-Ext Allocators'!R$8:R$63,'Input-Ext Allocators'!$B$8:$B$63,$F96))*$D96</f>
        <v>0</v>
      </c>
      <c r="V96" s="5">
        <f ca="1">IFERROR(INDEX(V$269:V$305,MATCH($F96,$B$269:$B$305,0))/INDEX($D$269:$D$305,MATCH($F96,$B$269:$B$305,0)),SUMIFS('Input-Ext Allocators'!S$8:S$63,'Input-Ext Allocators'!$B$8:$B$63,$F96))*$D96</f>
        <v>0</v>
      </c>
      <c r="W96" s="5">
        <f ca="1">IFERROR(INDEX(W$269:W$305,MATCH($F96,$B$269:$B$305,0))/INDEX($D$269:$D$305,MATCH($F96,$B$269:$B$305,0)),SUMIFS('Input-Ext Allocators'!T$8:T$63,'Input-Ext Allocators'!$B$8:$B$63,$F96))*$D96</f>
        <v>0</v>
      </c>
      <c r="X96" s="5">
        <f ca="1">IFERROR(INDEX(X$269:X$305,MATCH($F96,$B$269:$B$305,0))/INDEX($D$269:$D$305,MATCH($F96,$B$269:$B$305,0)),SUMIFS('Input-Ext Allocators'!U$8:U$63,'Input-Ext Allocators'!$B$8:$B$63,$F96))*$D96</f>
        <v>0</v>
      </c>
      <c r="Y96" s="5">
        <f ca="1">IFERROR(INDEX(Y$269:Y$305,MATCH($F96,$B$269:$B$305,0))/INDEX($D$269:$D$305,MATCH($F96,$B$269:$B$305,0)),SUMIFS('Input-Ext Allocators'!V$8:V$63,'Input-Ext Allocators'!$B$8:$B$63,$F96))*$D96</f>
        <v>0</v>
      </c>
      <c r="Z96" s="5">
        <f ca="1">IFERROR(INDEX(Z$269:Z$305,MATCH($F96,$B$269:$B$305,0))/INDEX($D$269:$D$305,MATCH($F96,$B$269:$B$305,0)),SUMIFS('Input-Ext Allocators'!W$8:W$63,'Input-Ext Allocators'!$B$8:$B$63,$F96))*$D96</f>
        <v>0</v>
      </c>
    </row>
    <row r="97" spans="1:26" hidden="1" outlineLevel="1">
      <c r="A97" s="13">
        <f>IF(ISBLANK('Input-Accounts'!A97),"",'Input-Accounts'!A97)</f>
        <v>82</v>
      </c>
      <c r="B97" s="17" t="str">
        <f>IF(ISBLANK('Input-Accounts'!B97),"",'Input-Accounts'!B97)</f>
        <v>Office Furniture and Equipment</v>
      </c>
      <c r="C97" s="13">
        <f>IF(ISBLANK('Input-Accounts'!C97),"",'Input-Accounts'!C97)</f>
        <v>391</v>
      </c>
      <c r="D97" s="5">
        <f t="shared" ca="1" si="23"/>
        <v>-1185602.6643529118</v>
      </c>
      <c r="E97" s="5">
        <f t="shared" ca="1" si="19"/>
        <v>0</v>
      </c>
      <c r="F97" s="2" t="str" cm="1">
        <f t="array" aca="1" ref="F97" ca="1">IF(D97=0,"-",IF('Input-Accounts'!$E97&lt;&gt;0,'Input-Accounts'!$E97,INDEX('Input-Accounts'!$H97:$J97,,MATCH($F$6,'Input-Accounts'!$H$6:$J$6,0))))</f>
        <v>INT_T&amp;D_PLANT</v>
      </c>
      <c r="G97" s="5">
        <f ca="1">IFERROR(INDEX(G$269:G$305,MATCH($F97,$B$269:$B$305,0))/INDEX($D$269:$D$305,MATCH($F97,$B$269:$B$305,0)),SUMIFS('Input-Ext Allocators'!D$8:D$63,'Input-Ext Allocators'!$B$8:$B$63,$F97))*$D97</f>
        <v>-380724.02774214442</v>
      </c>
      <c r="H97" s="5">
        <f ca="1">IFERROR(INDEX(H$269:H$305,MATCH($F97,$B$269:$B$305,0))/INDEX($D$269:$D$305,MATCH($F97,$B$269:$B$305,0)),SUMIFS('Input-Ext Allocators'!E$8:E$63,'Input-Ext Allocators'!$B$8:$B$63,$F97))*$D97</f>
        <v>-262439.77154023125</v>
      </c>
      <c r="I97" s="5">
        <f ca="1">IFERROR(INDEX(I$269:I$305,MATCH($F97,$B$269:$B$305,0))/INDEX($D$269:$D$305,MATCH($F97,$B$269:$B$305,0)),SUMIFS('Input-Ext Allocators'!F$8:F$63,'Input-Ext Allocators'!$B$8:$B$63,$F97))*$D97</f>
        <v>-29490.495398806113</v>
      </c>
      <c r="J97" s="5">
        <f ca="1">IFERROR(INDEX(J$269:J$305,MATCH($F97,$B$269:$B$305,0))/INDEX($D$269:$D$305,MATCH($F97,$B$269:$B$305,0)),SUMIFS('Input-Ext Allocators'!G$8:G$63,'Input-Ext Allocators'!$B$8:$B$63,$F97))*$D97</f>
        <v>-37689.994988697465</v>
      </c>
      <c r="K97" s="5">
        <f ca="1">IFERROR(INDEX(K$269:K$305,MATCH($F97,$B$269:$B$305,0))/INDEX($D$269:$D$305,MATCH($F97,$B$269:$B$305,0)),SUMIFS('Input-Ext Allocators'!H$8:H$63,'Input-Ext Allocators'!$B$8:$B$63,$F97))*$D97</f>
        <v>-2126.2103500579396</v>
      </c>
      <c r="L97" s="5">
        <f ca="1">IFERROR(INDEX(L$269:L$305,MATCH($F97,$B$269:$B$305,0))/INDEX($D$269:$D$305,MATCH($F97,$B$269:$B$305,0)),SUMIFS('Input-Ext Allocators'!I$8:I$63,'Input-Ext Allocators'!$B$8:$B$63,$F97))*$D97</f>
        <v>-437520.02280005132</v>
      </c>
      <c r="M97" s="5">
        <f ca="1">IFERROR(INDEX(M$269:M$305,MATCH($F97,$B$269:$B$305,0))/INDEX($D$269:$D$305,MATCH($F97,$B$269:$B$305,0)),SUMIFS('Input-Ext Allocators'!J$8:J$63,'Input-Ext Allocators'!$B$8:$B$63,$F97))*$D97</f>
        <v>-35612.141532923211</v>
      </c>
      <c r="N97" s="5">
        <f ca="1">IFERROR(INDEX(N$269:N$305,MATCH($F97,$B$269:$B$305,0))/INDEX($D$269:$D$305,MATCH($F97,$B$269:$B$305,0)),SUMIFS('Input-Ext Allocators'!K$8:K$63,'Input-Ext Allocators'!$B$8:$B$63,$F97))*$D97</f>
        <v>0</v>
      </c>
      <c r="O97" s="5">
        <f ca="1">IFERROR(INDEX(O$269:O$305,MATCH($F97,$B$269:$B$305,0))/INDEX($D$269:$D$305,MATCH($F97,$B$269:$B$305,0)),SUMIFS('Input-Ext Allocators'!L$8:L$63,'Input-Ext Allocators'!$B$8:$B$63,$F97))*$D97</f>
        <v>0</v>
      </c>
      <c r="P97" s="5">
        <f ca="1">IFERROR(INDEX(P$269:P$305,MATCH($F97,$B$269:$B$305,0))/INDEX($D$269:$D$305,MATCH($F97,$B$269:$B$305,0)),SUMIFS('Input-Ext Allocators'!M$8:M$63,'Input-Ext Allocators'!$B$8:$B$63,$F97))*$D97</f>
        <v>0</v>
      </c>
      <c r="Q97" s="5">
        <f ca="1">IFERROR(INDEX(Q$269:Q$305,MATCH($F97,$B$269:$B$305,0))/INDEX($D$269:$D$305,MATCH($F97,$B$269:$B$305,0)),SUMIFS('Input-Ext Allocators'!N$8:N$63,'Input-Ext Allocators'!$B$8:$B$63,$F97))*$D97</f>
        <v>0</v>
      </c>
      <c r="R97" s="5">
        <f ca="1">IFERROR(INDEX(R$269:R$305,MATCH($F97,$B$269:$B$305,0))/INDEX($D$269:$D$305,MATCH($F97,$B$269:$B$305,0)),SUMIFS('Input-Ext Allocators'!O$8:O$63,'Input-Ext Allocators'!$B$8:$B$63,$F97))*$D97</f>
        <v>0</v>
      </c>
      <c r="S97" s="5">
        <f ca="1">IFERROR(INDEX(S$269:S$305,MATCH($F97,$B$269:$B$305,0))/INDEX($D$269:$D$305,MATCH($F97,$B$269:$B$305,0)),SUMIFS('Input-Ext Allocators'!P$8:P$63,'Input-Ext Allocators'!$B$8:$B$63,$F97))*$D97</f>
        <v>0</v>
      </c>
      <c r="T97" s="5">
        <f ca="1">IFERROR(INDEX(T$269:T$305,MATCH($F97,$B$269:$B$305,0))/INDEX($D$269:$D$305,MATCH($F97,$B$269:$B$305,0)),SUMIFS('Input-Ext Allocators'!Q$8:Q$63,'Input-Ext Allocators'!$B$8:$B$63,$F97))*$D97</f>
        <v>0</v>
      </c>
      <c r="U97" s="5">
        <f ca="1">IFERROR(INDEX(U$269:U$305,MATCH($F97,$B$269:$B$305,0))/INDEX($D$269:$D$305,MATCH($F97,$B$269:$B$305,0)),SUMIFS('Input-Ext Allocators'!R$8:R$63,'Input-Ext Allocators'!$B$8:$B$63,$F97))*$D97</f>
        <v>0</v>
      </c>
      <c r="V97" s="5">
        <f ca="1">IFERROR(INDEX(V$269:V$305,MATCH($F97,$B$269:$B$305,0))/INDEX($D$269:$D$305,MATCH($F97,$B$269:$B$305,0)),SUMIFS('Input-Ext Allocators'!S$8:S$63,'Input-Ext Allocators'!$B$8:$B$63,$F97))*$D97</f>
        <v>0</v>
      </c>
      <c r="W97" s="5">
        <f ca="1">IFERROR(INDEX(W$269:W$305,MATCH($F97,$B$269:$B$305,0))/INDEX($D$269:$D$305,MATCH($F97,$B$269:$B$305,0)),SUMIFS('Input-Ext Allocators'!T$8:T$63,'Input-Ext Allocators'!$B$8:$B$63,$F97))*$D97</f>
        <v>0</v>
      </c>
      <c r="X97" s="5">
        <f ca="1">IFERROR(INDEX(X$269:X$305,MATCH($F97,$B$269:$B$305,0))/INDEX($D$269:$D$305,MATCH($F97,$B$269:$B$305,0)),SUMIFS('Input-Ext Allocators'!U$8:U$63,'Input-Ext Allocators'!$B$8:$B$63,$F97))*$D97</f>
        <v>0</v>
      </c>
      <c r="Y97" s="5">
        <f ca="1">IFERROR(INDEX(Y$269:Y$305,MATCH($F97,$B$269:$B$305,0))/INDEX($D$269:$D$305,MATCH($F97,$B$269:$B$305,0)),SUMIFS('Input-Ext Allocators'!V$8:V$63,'Input-Ext Allocators'!$B$8:$B$63,$F97))*$D97</f>
        <v>0</v>
      </c>
      <c r="Z97" s="5">
        <f ca="1">IFERROR(INDEX(Z$269:Z$305,MATCH($F97,$B$269:$B$305,0))/INDEX($D$269:$D$305,MATCH($F97,$B$269:$B$305,0)),SUMIFS('Input-Ext Allocators'!W$8:W$63,'Input-Ext Allocators'!$B$8:$B$63,$F97))*$D97</f>
        <v>0</v>
      </c>
    </row>
    <row r="98" spans="1:26" hidden="1" outlineLevel="1">
      <c r="A98" s="13">
        <f>IF(ISBLANK('Input-Accounts'!A98),"",'Input-Accounts'!A98)</f>
        <v>83</v>
      </c>
      <c r="B98" s="17" t="str">
        <f>IF(ISBLANK('Input-Accounts'!B98),"",'Input-Accounts'!B98)</f>
        <v>Transportation Equipment</v>
      </c>
      <c r="C98" s="13">
        <f>IF(ISBLANK('Input-Accounts'!C98),"",'Input-Accounts'!C98)</f>
        <v>392</v>
      </c>
      <c r="D98" s="5">
        <f t="shared" ca="1" si="23"/>
        <v>-3423217.0038857269</v>
      </c>
      <c r="E98" s="5">
        <f t="shared" ca="1" si="19"/>
        <v>0</v>
      </c>
      <c r="F98" s="2" t="str" cm="1">
        <f t="array" aca="1" ref="F98" ca="1">IF(D98=0,"-",IF('Input-Accounts'!$E98&lt;&gt;0,'Input-Accounts'!$E98,INDEX('Input-Accounts'!$H98:$J98,,MATCH($F$6,'Input-Accounts'!$H$6:$J$6,0))))</f>
        <v>INT_T&amp;D_PLANT</v>
      </c>
      <c r="G98" s="5">
        <f ca="1">IFERROR(INDEX(G$269:G$305,MATCH($F98,$B$269:$B$305,0))/INDEX($D$269:$D$305,MATCH($F98,$B$269:$B$305,0)),SUMIFS('Input-Ext Allocators'!D$8:D$63,'Input-Ext Allocators'!$B$8:$B$63,$F98))*$D98</f>
        <v>-1099272.9729281578</v>
      </c>
      <c r="H98" s="5">
        <f ca="1">IFERROR(INDEX(H$269:H$305,MATCH($F98,$B$269:$B$305,0))/INDEX($D$269:$D$305,MATCH($F98,$B$269:$B$305,0)),SUMIFS('Input-Ext Allocators'!E$8:E$63,'Input-Ext Allocators'!$B$8:$B$63,$F98))*$D98</f>
        <v>-757748.2030396203</v>
      </c>
      <c r="I98" s="5">
        <f ca="1">IFERROR(INDEX(I$269:I$305,MATCH($F98,$B$269:$B$305,0))/INDEX($D$269:$D$305,MATCH($F98,$B$269:$B$305,0)),SUMIFS('Input-Ext Allocators'!F$8:F$63,'Input-Ext Allocators'!$B$8:$B$63,$F98))*$D98</f>
        <v>-85148.564808013063</v>
      </c>
      <c r="J98" s="5">
        <f ca="1">IFERROR(INDEX(J$269:J$305,MATCH($F98,$B$269:$B$305,0))/INDEX($D$269:$D$305,MATCH($F98,$B$269:$B$305,0)),SUMIFS('Input-Ext Allocators'!G$8:G$63,'Input-Ext Allocators'!$B$8:$B$63,$F98))*$D98</f>
        <v>-108823.16276852766</v>
      </c>
      <c r="K98" s="5">
        <f ca="1">IFERROR(INDEX(K$269:K$305,MATCH($F98,$B$269:$B$305,0))/INDEX($D$269:$D$305,MATCH($F98,$B$269:$B$305,0)),SUMIFS('Input-Ext Allocators'!H$8:H$63,'Input-Ext Allocators'!$B$8:$B$63,$F98))*$D98</f>
        <v>-6139.054544153435</v>
      </c>
      <c r="L98" s="5">
        <f ca="1">IFERROR(INDEX(L$269:L$305,MATCH($F98,$B$269:$B$305,0))/INDEX($D$269:$D$305,MATCH($F98,$B$269:$B$305,0)),SUMIFS('Input-Ext Allocators'!I$8:I$63,'Input-Ext Allocators'!$B$8:$B$63,$F98))*$D98</f>
        <v>-1263261.3156339759</v>
      </c>
      <c r="M98" s="5">
        <f ca="1">IFERROR(INDEX(M$269:M$305,MATCH($F98,$B$269:$B$305,0))/INDEX($D$269:$D$305,MATCH($F98,$B$269:$B$305,0)),SUMIFS('Input-Ext Allocators'!J$8:J$63,'Input-Ext Allocators'!$B$8:$B$63,$F98))*$D98</f>
        <v>-102823.73016327849</v>
      </c>
      <c r="N98" s="5">
        <f ca="1">IFERROR(INDEX(N$269:N$305,MATCH($F98,$B$269:$B$305,0))/INDEX($D$269:$D$305,MATCH($F98,$B$269:$B$305,0)),SUMIFS('Input-Ext Allocators'!K$8:K$63,'Input-Ext Allocators'!$B$8:$B$63,$F98))*$D98</f>
        <v>0</v>
      </c>
      <c r="O98" s="5">
        <f ca="1">IFERROR(INDEX(O$269:O$305,MATCH($F98,$B$269:$B$305,0))/INDEX($D$269:$D$305,MATCH($F98,$B$269:$B$305,0)),SUMIFS('Input-Ext Allocators'!L$8:L$63,'Input-Ext Allocators'!$B$8:$B$63,$F98))*$D98</f>
        <v>0</v>
      </c>
      <c r="P98" s="5">
        <f ca="1">IFERROR(INDEX(P$269:P$305,MATCH($F98,$B$269:$B$305,0))/INDEX($D$269:$D$305,MATCH($F98,$B$269:$B$305,0)),SUMIFS('Input-Ext Allocators'!M$8:M$63,'Input-Ext Allocators'!$B$8:$B$63,$F98))*$D98</f>
        <v>0</v>
      </c>
      <c r="Q98" s="5">
        <f ca="1">IFERROR(INDEX(Q$269:Q$305,MATCH($F98,$B$269:$B$305,0))/INDEX($D$269:$D$305,MATCH($F98,$B$269:$B$305,0)),SUMIFS('Input-Ext Allocators'!N$8:N$63,'Input-Ext Allocators'!$B$8:$B$63,$F98))*$D98</f>
        <v>0</v>
      </c>
      <c r="R98" s="5">
        <f ca="1">IFERROR(INDEX(R$269:R$305,MATCH($F98,$B$269:$B$305,0))/INDEX($D$269:$D$305,MATCH($F98,$B$269:$B$305,0)),SUMIFS('Input-Ext Allocators'!O$8:O$63,'Input-Ext Allocators'!$B$8:$B$63,$F98))*$D98</f>
        <v>0</v>
      </c>
      <c r="S98" s="5">
        <f ca="1">IFERROR(INDEX(S$269:S$305,MATCH($F98,$B$269:$B$305,0))/INDEX($D$269:$D$305,MATCH($F98,$B$269:$B$305,0)),SUMIFS('Input-Ext Allocators'!P$8:P$63,'Input-Ext Allocators'!$B$8:$B$63,$F98))*$D98</f>
        <v>0</v>
      </c>
      <c r="T98" s="5">
        <f ca="1">IFERROR(INDEX(T$269:T$305,MATCH($F98,$B$269:$B$305,0))/INDEX($D$269:$D$305,MATCH($F98,$B$269:$B$305,0)),SUMIFS('Input-Ext Allocators'!Q$8:Q$63,'Input-Ext Allocators'!$B$8:$B$63,$F98))*$D98</f>
        <v>0</v>
      </c>
      <c r="U98" s="5">
        <f ca="1">IFERROR(INDEX(U$269:U$305,MATCH($F98,$B$269:$B$305,0))/INDEX($D$269:$D$305,MATCH($F98,$B$269:$B$305,0)),SUMIFS('Input-Ext Allocators'!R$8:R$63,'Input-Ext Allocators'!$B$8:$B$63,$F98))*$D98</f>
        <v>0</v>
      </c>
      <c r="V98" s="5">
        <f ca="1">IFERROR(INDEX(V$269:V$305,MATCH($F98,$B$269:$B$305,0))/INDEX($D$269:$D$305,MATCH($F98,$B$269:$B$305,0)),SUMIFS('Input-Ext Allocators'!S$8:S$63,'Input-Ext Allocators'!$B$8:$B$63,$F98))*$D98</f>
        <v>0</v>
      </c>
      <c r="W98" s="5">
        <f ca="1">IFERROR(INDEX(W$269:W$305,MATCH($F98,$B$269:$B$305,0))/INDEX($D$269:$D$305,MATCH($F98,$B$269:$B$305,0)),SUMIFS('Input-Ext Allocators'!T$8:T$63,'Input-Ext Allocators'!$B$8:$B$63,$F98))*$D98</f>
        <v>0</v>
      </c>
      <c r="X98" s="5">
        <f ca="1">IFERROR(INDEX(X$269:X$305,MATCH($F98,$B$269:$B$305,0))/INDEX($D$269:$D$305,MATCH($F98,$B$269:$B$305,0)),SUMIFS('Input-Ext Allocators'!U$8:U$63,'Input-Ext Allocators'!$B$8:$B$63,$F98))*$D98</f>
        <v>0</v>
      </c>
      <c r="Y98" s="5">
        <f ca="1">IFERROR(INDEX(Y$269:Y$305,MATCH($F98,$B$269:$B$305,0))/INDEX($D$269:$D$305,MATCH($F98,$B$269:$B$305,0)),SUMIFS('Input-Ext Allocators'!V$8:V$63,'Input-Ext Allocators'!$B$8:$B$63,$F98))*$D98</f>
        <v>0</v>
      </c>
      <c r="Z98" s="5">
        <f ca="1">IFERROR(INDEX(Z$269:Z$305,MATCH($F98,$B$269:$B$305,0))/INDEX($D$269:$D$305,MATCH($F98,$B$269:$B$305,0)),SUMIFS('Input-Ext Allocators'!W$8:W$63,'Input-Ext Allocators'!$B$8:$B$63,$F98))*$D98</f>
        <v>0</v>
      </c>
    </row>
    <row r="99" spans="1:26" hidden="1" outlineLevel="1">
      <c r="A99" s="13">
        <f>IF(ISBLANK('Input-Accounts'!A99),"",'Input-Accounts'!A99)</f>
        <v>84</v>
      </c>
      <c r="B99" s="17" t="str">
        <f>IF(ISBLANK('Input-Accounts'!B99),"",'Input-Accounts'!B99)</f>
        <v>Stores Equipment</v>
      </c>
      <c r="C99" s="13">
        <f>IF(ISBLANK('Input-Accounts'!C99),"",'Input-Accounts'!C99)</f>
        <v>393</v>
      </c>
      <c r="D99" s="5">
        <f t="shared" ca="1" si="23"/>
        <v>-32359.97678452832</v>
      </c>
      <c r="E99" s="5">
        <f t="shared" ca="1" si="19"/>
        <v>0</v>
      </c>
      <c r="F99" s="2" t="str" cm="1">
        <f t="array" aca="1" ref="F99" ca="1">IF(D99=0,"-",IF('Input-Accounts'!$E99&lt;&gt;0,'Input-Accounts'!$E99,INDEX('Input-Accounts'!$H99:$J99,,MATCH($F$6,'Input-Accounts'!$H$6:$J$6,0))))</f>
        <v>INT_T&amp;D_PLANT</v>
      </c>
      <c r="G99" s="5">
        <f ca="1">IFERROR(INDEX(G$269:G$305,MATCH($F99,$B$269:$B$305,0))/INDEX($D$269:$D$305,MATCH($F99,$B$269:$B$305,0)),SUMIFS('Input-Ext Allocators'!D$8:D$63,'Input-Ext Allocators'!$B$8:$B$63,$F99))*$D99</f>
        <v>-10391.525820138186</v>
      </c>
      <c r="H99" s="5">
        <f ca="1">IFERROR(INDEX(H$269:H$305,MATCH($F99,$B$269:$B$305,0))/INDEX($D$269:$D$305,MATCH($F99,$B$269:$B$305,0)),SUMIFS('Input-Ext Allocators'!E$8:E$63,'Input-Ext Allocators'!$B$8:$B$63,$F99))*$D99</f>
        <v>-7163.061597043501</v>
      </c>
      <c r="I99" s="5">
        <f ca="1">IFERROR(INDEX(I$269:I$305,MATCH($F99,$B$269:$B$305,0))/INDEX($D$269:$D$305,MATCH($F99,$B$269:$B$305,0)),SUMIFS('Input-Ext Allocators'!F$8:F$63,'Input-Ext Allocators'!$B$8:$B$63,$F99))*$D99</f>
        <v>-804.91700563987627</v>
      </c>
      <c r="J99" s="5">
        <f ca="1">IFERROR(INDEX(J$269:J$305,MATCH($F99,$B$269:$B$305,0))/INDEX($D$269:$D$305,MATCH($F99,$B$269:$B$305,0)),SUMIFS('Input-Ext Allocators'!G$8:G$63,'Input-Ext Allocators'!$B$8:$B$63,$F99))*$D99</f>
        <v>-1028.7150995134682</v>
      </c>
      <c r="K99" s="5">
        <f ca="1">IFERROR(INDEX(K$269:K$305,MATCH($F99,$B$269:$B$305,0))/INDEX($D$269:$D$305,MATCH($F99,$B$269:$B$305,0)),SUMIFS('Input-Ext Allocators'!H$8:H$63,'Input-Ext Allocators'!$B$8:$B$63,$F99))*$D99</f>
        <v>-58.033032174781127</v>
      </c>
      <c r="L99" s="5">
        <f ca="1">IFERROR(INDEX(L$269:L$305,MATCH($F99,$B$269:$B$305,0))/INDEX($D$269:$D$305,MATCH($F99,$B$269:$B$305,0)),SUMIFS('Input-Ext Allocators'!I$8:I$63,'Input-Ext Allocators'!$B$8:$B$63,$F99))*$D99</f>
        <v>-11941.722303992383</v>
      </c>
      <c r="M99" s="5">
        <f ca="1">IFERROR(INDEX(M$269:M$305,MATCH($F99,$B$269:$B$305,0))/INDEX($D$269:$D$305,MATCH($F99,$B$269:$B$305,0)),SUMIFS('Input-Ext Allocators'!J$8:J$63,'Input-Ext Allocators'!$B$8:$B$63,$F99))*$D99</f>
        <v>-972.00192602612174</v>
      </c>
      <c r="N99" s="5">
        <f ca="1">IFERROR(INDEX(N$269:N$305,MATCH($F99,$B$269:$B$305,0))/INDEX($D$269:$D$305,MATCH($F99,$B$269:$B$305,0)),SUMIFS('Input-Ext Allocators'!K$8:K$63,'Input-Ext Allocators'!$B$8:$B$63,$F99))*$D99</f>
        <v>0</v>
      </c>
      <c r="O99" s="5">
        <f ca="1">IFERROR(INDEX(O$269:O$305,MATCH($F99,$B$269:$B$305,0))/INDEX($D$269:$D$305,MATCH($F99,$B$269:$B$305,0)),SUMIFS('Input-Ext Allocators'!L$8:L$63,'Input-Ext Allocators'!$B$8:$B$63,$F99))*$D99</f>
        <v>0</v>
      </c>
      <c r="P99" s="5">
        <f ca="1">IFERROR(INDEX(P$269:P$305,MATCH($F99,$B$269:$B$305,0))/INDEX($D$269:$D$305,MATCH($F99,$B$269:$B$305,0)),SUMIFS('Input-Ext Allocators'!M$8:M$63,'Input-Ext Allocators'!$B$8:$B$63,$F99))*$D99</f>
        <v>0</v>
      </c>
      <c r="Q99" s="5">
        <f ca="1">IFERROR(INDEX(Q$269:Q$305,MATCH($F99,$B$269:$B$305,0))/INDEX($D$269:$D$305,MATCH($F99,$B$269:$B$305,0)),SUMIFS('Input-Ext Allocators'!N$8:N$63,'Input-Ext Allocators'!$B$8:$B$63,$F99))*$D99</f>
        <v>0</v>
      </c>
      <c r="R99" s="5">
        <f ca="1">IFERROR(INDEX(R$269:R$305,MATCH($F99,$B$269:$B$305,0))/INDEX($D$269:$D$305,MATCH($F99,$B$269:$B$305,0)),SUMIFS('Input-Ext Allocators'!O$8:O$63,'Input-Ext Allocators'!$B$8:$B$63,$F99))*$D99</f>
        <v>0</v>
      </c>
      <c r="S99" s="5">
        <f ca="1">IFERROR(INDEX(S$269:S$305,MATCH($F99,$B$269:$B$305,0))/INDEX($D$269:$D$305,MATCH($F99,$B$269:$B$305,0)),SUMIFS('Input-Ext Allocators'!P$8:P$63,'Input-Ext Allocators'!$B$8:$B$63,$F99))*$D99</f>
        <v>0</v>
      </c>
      <c r="T99" s="5">
        <f ca="1">IFERROR(INDEX(T$269:T$305,MATCH($F99,$B$269:$B$305,0))/INDEX($D$269:$D$305,MATCH($F99,$B$269:$B$305,0)),SUMIFS('Input-Ext Allocators'!Q$8:Q$63,'Input-Ext Allocators'!$B$8:$B$63,$F99))*$D99</f>
        <v>0</v>
      </c>
      <c r="U99" s="5">
        <f ca="1">IFERROR(INDEX(U$269:U$305,MATCH($F99,$B$269:$B$305,0))/INDEX($D$269:$D$305,MATCH($F99,$B$269:$B$305,0)),SUMIFS('Input-Ext Allocators'!R$8:R$63,'Input-Ext Allocators'!$B$8:$B$63,$F99))*$D99</f>
        <v>0</v>
      </c>
      <c r="V99" s="5">
        <f ca="1">IFERROR(INDEX(V$269:V$305,MATCH($F99,$B$269:$B$305,0))/INDEX($D$269:$D$305,MATCH($F99,$B$269:$B$305,0)),SUMIFS('Input-Ext Allocators'!S$8:S$63,'Input-Ext Allocators'!$B$8:$B$63,$F99))*$D99</f>
        <v>0</v>
      </c>
      <c r="W99" s="5">
        <f ca="1">IFERROR(INDEX(W$269:W$305,MATCH($F99,$B$269:$B$305,0))/INDEX($D$269:$D$305,MATCH($F99,$B$269:$B$305,0)),SUMIFS('Input-Ext Allocators'!T$8:T$63,'Input-Ext Allocators'!$B$8:$B$63,$F99))*$D99</f>
        <v>0</v>
      </c>
      <c r="X99" s="5">
        <f ca="1">IFERROR(INDEX(X$269:X$305,MATCH($F99,$B$269:$B$305,0))/INDEX($D$269:$D$305,MATCH($F99,$B$269:$B$305,0)),SUMIFS('Input-Ext Allocators'!U$8:U$63,'Input-Ext Allocators'!$B$8:$B$63,$F99))*$D99</f>
        <v>0</v>
      </c>
      <c r="Y99" s="5">
        <f ca="1">IFERROR(INDEX(Y$269:Y$305,MATCH($F99,$B$269:$B$305,0))/INDEX($D$269:$D$305,MATCH($F99,$B$269:$B$305,0)),SUMIFS('Input-Ext Allocators'!V$8:V$63,'Input-Ext Allocators'!$B$8:$B$63,$F99))*$D99</f>
        <v>0</v>
      </c>
      <c r="Z99" s="5">
        <f ca="1">IFERROR(INDEX(Z$269:Z$305,MATCH($F99,$B$269:$B$305,0))/INDEX($D$269:$D$305,MATCH($F99,$B$269:$B$305,0)),SUMIFS('Input-Ext Allocators'!W$8:W$63,'Input-Ext Allocators'!$B$8:$B$63,$F99))*$D99</f>
        <v>0</v>
      </c>
    </row>
    <row r="100" spans="1:26" hidden="1" outlineLevel="1">
      <c r="A100" s="13">
        <f>IF(ISBLANK('Input-Accounts'!A100),"",'Input-Accounts'!A100)</f>
        <v>85</v>
      </c>
      <c r="B100" s="17" t="str">
        <f>IF(ISBLANK('Input-Accounts'!B100),"",'Input-Accounts'!B100)</f>
        <v xml:space="preserve">Tools, Shop, and Garage Equipment </v>
      </c>
      <c r="C100" s="13">
        <f>IF(ISBLANK('Input-Accounts'!C100),"",'Input-Accounts'!C100)</f>
        <v>394</v>
      </c>
      <c r="D100" s="5">
        <f t="shared" ca="1" si="23"/>
        <v>-2192963.0146920076</v>
      </c>
      <c r="E100" s="5">
        <f t="shared" ca="1" si="19"/>
        <v>0</v>
      </c>
      <c r="F100" s="2" t="str" cm="1">
        <f t="array" aca="1" ref="F100" ca="1">IF(D100=0,"-",IF('Input-Accounts'!$E100&lt;&gt;0,'Input-Accounts'!$E100,INDEX('Input-Accounts'!$H100:$J100,,MATCH($F$6,'Input-Accounts'!$H$6:$J$6,0))))</f>
        <v>INT_T&amp;D_PLANT</v>
      </c>
      <c r="G100" s="5">
        <f ca="1">IFERROR(INDEX(G$269:G$305,MATCH($F100,$B$269:$B$305,0))/INDEX($D$269:$D$305,MATCH($F100,$B$269:$B$305,0)),SUMIFS('Input-Ext Allocators'!D$8:D$63,'Input-Ext Allocators'!$B$8:$B$63,$F100))*$D100</f>
        <v>-704210.3874646594</v>
      </c>
      <c r="H100" s="5">
        <f ca="1">IFERROR(INDEX(H$269:H$305,MATCH($F100,$B$269:$B$305,0))/INDEX($D$269:$D$305,MATCH($F100,$B$269:$B$305,0)),SUMIFS('Input-Ext Allocators'!E$8:E$63,'Input-Ext Allocators'!$B$8:$B$63,$F100))*$D100</f>
        <v>-485424.61136088939</v>
      </c>
      <c r="I100" s="5">
        <f ca="1">IFERROR(INDEX(I$269:I$305,MATCH($F100,$B$269:$B$305,0))/INDEX($D$269:$D$305,MATCH($F100,$B$269:$B$305,0)),SUMIFS('Input-Ext Allocators'!F$8:F$63,'Input-Ext Allocators'!$B$8:$B$63,$F100))*$D100</f>
        <v>-54547.419332786019</v>
      </c>
      <c r="J100" s="5">
        <f ca="1">IFERROR(INDEX(J$269:J$305,MATCH($F100,$B$269:$B$305,0))/INDEX($D$269:$D$305,MATCH($F100,$B$269:$B$305,0)),SUMIFS('Input-Ext Allocators'!G$8:G$63,'Input-Ext Allocators'!$B$8:$B$63,$F100))*$D100</f>
        <v>-69713.713977904699</v>
      </c>
      <c r="K100" s="5">
        <f ca="1">IFERROR(INDEX(K$269:K$305,MATCH($F100,$B$269:$B$305,0))/INDEX($D$269:$D$305,MATCH($F100,$B$269:$B$305,0)),SUMIFS('Input-Ext Allocators'!H$8:H$63,'Input-Ext Allocators'!$B$8:$B$63,$F100))*$D100</f>
        <v>-3932.7683711618984</v>
      </c>
      <c r="L100" s="5">
        <f ca="1">IFERROR(INDEX(L$269:L$305,MATCH($F100,$B$269:$B$305,0))/INDEX($D$269:$D$305,MATCH($F100,$B$269:$B$305,0)),SUMIFS('Input-Ext Allocators'!I$8:I$63,'Input-Ext Allocators'!$B$8:$B$63,$F100))*$D100</f>
        <v>-809263.72471622389</v>
      </c>
      <c r="M100" s="5">
        <f ca="1">IFERROR(INDEX(M$269:M$305,MATCH($F100,$B$269:$B$305,0))/INDEX($D$269:$D$305,MATCH($F100,$B$269:$B$305,0)),SUMIFS('Input-Ext Allocators'!J$8:J$63,'Input-Ext Allocators'!$B$8:$B$63,$F100))*$D100</f>
        <v>-65870.38946838204</v>
      </c>
      <c r="N100" s="5">
        <f ca="1">IFERROR(INDEX(N$269:N$305,MATCH($F100,$B$269:$B$305,0))/INDEX($D$269:$D$305,MATCH($F100,$B$269:$B$305,0)),SUMIFS('Input-Ext Allocators'!K$8:K$63,'Input-Ext Allocators'!$B$8:$B$63,$F100))*$D100</f>
        <v>0</v>
      </c>
      <c r="O100" s="5">
        <f ca="1">IFERROR(INDEX(O$269:O$305,MATCH($F100,$B$269:$B$305,0))/INDEX($D$269:$D$305,MATCH($F100,$B$269:$B$305,0)),SUMIFS('Input-Ext Allocators'!L$8:L$63,'Input-Ext Allocators'!$B$8:$B$63,$F100))*$D100</f>
        <v>0</v>
      </c>
      <c r="P100" s="5">
        <f ca="1">IFERROR(INDEX(P$269:P$305,MATCH($F100,$B$269:$B$305,0))/INDEX($D$269:$D$305,MATCH($F100,$B$269:$B$305,0)),SUMIFS('Input-Ext Allocators'!M$8:M$63,'Input-Ext Allocators'!$B$8:$B$63,$F100))*$D100</f>
        <v>0</v>
      </c>
      <c r="Q100" s="5">
        <f ca="1">IFERROR(INDEX(Q$269:Q$305,MATCH($F100,$B$269:$B$305,0))/INDEX($D$269:$D$305,MATCH($F100,$B$269:$B$305,0)),SUMIFS('Input-Ext Allocators'!N$8:N$63,'Input-Ext Allocators'!$B$8:$B$63,$F100))*$D100</f>
        <v>0</v>
      </c>
      <c r="R100" s="5">
        <f ca="1">IFERROR(INDEX(R$269:R$305,MATCH($F100,$B$269:$B$305,0))/INDEX($D$269:$D$305,MATCH($F100,$B$269:$B$305,0)),SUMIFS('Input-Ext Allocators'!O$8:O$63,'Input-Ext Allocators'!$B$8:$B$63,$F100))*$D100</f>
        <v>0</v>
      </c>
      <c r="S100" s="5">
        <f ca="1">IFERROR(INDEX(S$269:S$305,MATCH($F100,$B$269:$B$305,0))/INDEX($D$269:$D$305,MATCH($F100,$B$269:$B$305,0)),SUMIFS('Input-Ext Allocators'!P$8:P$63,'Input-Ext Allocators'!$B$8:$B$63,$F100))*$D100</f>
        <v>0</v>
      </c>
      <c r="T100" s="5">
        <f ca="1">IFERROR(INDEX(T$269:T$305,MATCH($F100,$B$269:$B$305,0))/INDEX($D$269:$D$305,MATCH($F100,$B$269:$B$305,0)),SUMIFS('Input-Ext Allocators'!Q$8:Q$63,'Input-Ext Allocators'!$B$8:$B$63,$F100))*$D100</f>
        <v>0</v>
      </c>
      <c r="U100" s="5">
        <f ca="1">IFERROR(INDEX(U$269:U$305,MATCH($F100,$B$269:$B$305,0))/INDEX($D$269:$D$305,MATCH($F100,$B$269:$B$305,0)),SUMIFS('Input-Ext Allocators'!R$8:R$63,'Input-Ext Allocators'!$B$8:$B$63,$F100))*$D100</f>
        <v>0</v>
      </c>
      <c r="V100" s="5">
        <f ca="1">IFERROR(INDEX(V$269:V$305,MATCH($F100,$B$269:$B$305,0))/INDEX($D$269:$D$305,MATCH($F100,$B$269:$B$305,0)),SUMIFS('Input-Ext Allocators'!S$8:S$63,'Input-Ext Allocators'!$B$8:$B$63,$F100))*$D100</f>
        <v>0</v>
      </c>
      <c r="W100" s="5">
        <f ca="1">IFERROR(INDEX(W$269:W$305,MATCH($F100,$B$269:$B$305,0))/INDEX($D$269:$D$305,MATCH($F100,$B$269:$B$305,0)),SUMIFS('Input-Ext Allocators'!T$8:T$63,'Input-Ext Allocators'!$B$8:$B$63,$F100))*$D100</f>
        <v>0</v>
      </c>
      <c r="X100" s="5">
        <f ca="1">IFERROR(INDEX(X$269:X$305,MATCH($F100,$B$269:$B$305,0))/INDEX($D$269:$D$305,MATCH($F100,$B$269:$B$305,0)),SUMIFS('Input-Ext Allocators'!U$8:U$63,'Input-Ext Allocators'!$B$8:$B$63,$F100))*$D100</f>
        <v>0</v>
      </c>
      <c r="Y100" s="5">
        <f ca="1">IFERROR(INDEX(Y$269:Y$305,MATCH($F100,$B$269:$B$305,0))/INDEX($D$269:$D$305,MATCH($F100,$B$269:$B$305,0)),SUMIFS('Input-Ext Allocators'!V$8:V$63,'Input-Ext Allocators'!$B$8:$B$63,$F100))*$D100</f>
        <v>0</v>
      </c>
      <c r="Z100" s="5">
        <f ca="1">IFERROR(INDEX(Z$269:Z$305,MATCH($F100,$B$269:$B$305,0))/INDEX($D$269:$D$305,MATCH($F100,$B$269:$B$305,0)),SUMIFS('Input-Ext Allocators'!W$8:W$63,'Input-Ext Allocators'!$B$8:$B$63,$F100))*$D100</f>
        <v>0</v>
      </c>
    </row>
    <row r="101" spans="1:26" hidden="1" outlineLevel="1">
      <c r="A101" s="13">
        <f>IF(ISBLANK('Input-Accounts'!A101),"",'Input-Accounts'!A101)</f>
        <v>86</v>
      </c>
      <c r="B101" s="17" t="str">
        <f>IF(ISBLANK('Input-Accounts'!B101),"",'Input-Accounts'!B101)</f>
        <v>Laboratory Equipment</v>
      </c>
      <c r="C101" s="13">
        <f>IF(ISBLANK('Input-Accounts'!C101),"",'Input-Accounts'!C101)</f>
        <v>395</v>
      </c>
      <c r="D101" s="5">
        <f t="shared" ca="1" si="23"/>
        <v>-32004.230986173021</v>
      </c>
      <c r="E101" s="5">
        <f t="shared" ca="1" si="19"/>
        <v>0</v>
      </c>
      <c r="F101" s="2" t="str" cm="1">
        <f t="array" aca="1" ref="F101" ca="1">IF(D101=0,"-",IF('Input-Accounts'!$E101&lt;&gt;0,'Input-Accounts'!$E101,INDEX('Input-Accounts'!$H101:$J101,,MATCH($F$6,'Input-Accounts'!$H$6:$J$6,0))))</f>
        <v>INT_T&amp;D_PLANT</v>
      </c>
      <c r="G101" s="5">
        <f ca="1">IFERROR(INDEX(G$269:G$305,MATCH($F101,$B$269:$B$305,0))/INDEX($D$269:$D$305,MATCH($F101,$B$269:$B$305,0)),SUMIFS('Input-Ext Allocators'!D$8:D$63,'Input-Ext Allocators'!$B$8:$B$63,$F101))*$D101</f>
        <v>-10277.287739139863</v>
      </c>
      <c r="H101" s="5">
        <f ca="1">IFERROR(INDEX(H$269:H$305,MATCH($F101,$B$269:$B$305,0))/INDEX($D$269:$D$305,MATCH($F101,$B$269:$B$305,0)),SUMIFS('Input-Ext Allocators'!E$8:E$63,'Input-Ext Allocators'!$B$8:$B$63,$F101))*$D101</f>
        <v>-7084.3152776788111</v>
      </c>
      <c r="I101" s="5">
        <f ca="1">IFERROR(INDEX(I$269:I$305,MATCH($F101,$B$269:$B$305,0))/INDEX($D$269:$D$305,MATCH($F101,$B$269:$B$305,0)),SUMIFS('Input-Ext Allocators'!F$8:F$63,'Input-Ext Allocators'!$B$8:$B$63,$F101))*$D101</f>
        <v>-796.06824024403647</v>
      </c>
      <c r="J101" s="5">
        <f ca="1">IFERROR(INDEX(J$269:J$305,MATCH($F101,$B$269:$B$305,0))/INDEX($D$269:$D$305,MATCH($F101,$B$269:$B$305,0)),SUMIFS('Input-Ext Allocators'!G$8:G$63,'Input-Ext Allocators'!$B$8:$B$63,$F101))*$D101</f>
        <v>-1017.4060347142764</v>
      </c>
      <c r="K101" s="5">
        <f ca="1">IFERROR(INDEX(K$269:K$305,MATCH($F101,$B$269:$B$305,0))/INDEX($D$269:$D$305,MATCH($F101,$B$269:$B$305,0)),SUMIFS('Input-Ext Allocators'!H$8:H$63,'Input-Ext Allocators'!$B$8:$B$63,$F101))*$D101</f>
        <v>-57.39505250318053</v>
      </c>
      <c r="L101" s="5">
        <f ca="1">IFERROR(INDEX(L$269:L$305,MATCH($F101,$B$269:$B$305,0))/INDEX($D$269:$D$305,MATCH($F101,$B$269:$B$305,0)),SUMIFS('Input-Ext Allocators'!I$8:I$63,'Input-Ext Allocators'!$B$8:$B$63,$F101))*$D101</f>
        <v>-11810.442310713706</v>
      </c>
      <c r="M101" s="5">
        <f ca="1">IFERROR(INDEX(M$269:M$305,MATCH($F101,$B$269:$B$305,0))/INDEX($D$269:$D$305,MATCH($F101,$B$269:$B$305,0)),SUMIFS('Input-Ext Allocators'!J$8:J$63,'Input-Ext Allocators'!$B$8:$B$63,$F101))*$D101</f>
        <v>-961.31633117914475</v>
      </c>
      <c r="N101" s="5">
        <f ca="1">IFERROR(INDEX(N$269:N$305,MATCH($F101,$B$269:$B$305,0))/INDEX($D$269:$D$305,MATCH($F101,$B$269:$B$305,0)),SUMIFS('Input-Ext Allocators'!K$8:K$63,'Input-Ext Allocators'!$B$8:$B$63,$F101))*$D101</f>
        <v>0</v>
      </c>
      <c r="O101" s="5">
        <f ca="1">IFERROR(INDEX(O$269:O$305,MATCH($F101,$B$269:$B$305,0))/INDEX($D$269:$D$305,MATCH($F101,$B$269:$B$305,0)),SUMIFS('Input-Ext Allocators'!L$8:L$63,'Input-Ext Allocators'!$B$8:$B$63,$F101))*$D101</f>
        <v>0</v>
      </c>
      <c r="P101" s="5">
        <f ca="1">IFERROR(INDEX(P$269:P$305,MATCH($F101,$B$269:$B$305,0))/INDEX($D$269:$D$305,MATCH($F101,$B$269:$B$305,0)),SUMIFS('Input-Ext Allocators'!M$8:M$63,'Input-Ext Allocators'!$B$8:$B$63,$F101))*$D101</f>
        <v>0</v>
      </c>
      <c r="Q101" s="5">
        <f ca="1">IFERROR(INDEX(Q$269:Q$305,MATCH($F101,$B$269:$B$305,0))/INDEX($D$269:$D$305,MATCH($F101,$B$269:$B$305,0)),SUMIFS('Input-Ext Allocators'!N$8:N$63,'Input-Ext Allocators'!$B$8:$B$63,$F101))*$D101</f>
        <v>0</v>
      </c>
      <c r="R101" s="5">
        <f ca="1">IFERROR(INDEX(R$269:R$305,MATCH($F101,$B$269:$B$305,0))/INDEX($D$269:$D$305,MATCH($F101,$B$269:$B$305,0)),SUMIFS('Input-Ext Allocators'!O$8:O$63,'Input-Ext Allocators'!$B$8:$B$63,$F101))*$D101</f>
        <v>0</v>
      </c>
      <c r="S101" s="5">
        <f ca="1">IFERROR(INDEX(S$269:S$305,MATCH($F101,$B$269:$B$305,0))/INDEX($D$269:$D$305,MATCH($F101,$B$269:$B$305,0)),SUMIFS('Input-Ext Allocators'!P$8:P$63,'Input-Ext Allocators'!$B$8:$B$63,$F101))*$D101</f>
        <v>0</v>
      </c>
      <c r="T101" s="5">
        <f ca="1">IFERROR(INDEX(T$269:T$305,MATCH($F101,$B$269:$B$305,0))/INDEX($D$269:$D$305,MATCH($F101,$B$269:$B$305,0)),SUMIFS('Input-Ext Allocators'!Q$8:Q$63,'Input-Ext Allocators'!$B$8:$B$63,$F101))*$D101</f>
        <v>0</v>
      </c>
      <c r="U101" s="5">
        <f ca="1">IFERROR(INDEX(U$269:U$305,MATCH($F101,$B$269:$B$305,0))/INDEX($D$269:$D$305,MATCH($F101,$B$269:$B$305,0)),SUMIFS('Input-Ext Allocators'!R$8:R$63,'Input-Ext Allocators'!$B$8:$B$63,$F101))*$D101</f>
        <v>0</v>
      </c>
      <c r="V101" s="5">
        <f ca="1">IFERROR(INDEX(V$269:V$305,MATCH($F101,$B$269:$B$305,0))/INDEX($D$269:$D$305,MATCH($F101,$B$269:$B$305,0)),SUMIFS('Input-Ext Allocators'!S$8:S$63,'Input-Ext Allocators'!$B$8:$B$63,$F101))*$D101</f>
        <v>0</v>
      </c>
      <c r="W101" s="5">
        <f ca="1">IFERROR(INDEX(W$269:W$305,MATCH($F101,$B$269:$B$305,0))/INDEX($D$269:$D$305,MATCH($F101,$B$269:$B$305,0)),SUMIFS('Input-Ext Allocators'!T$8:T$63,'Input-Ext Allocators'!$B$8:$B$63,$F101))*$D101</f>
        <v>0</v>
      </c>
      <c r="X101" s="5">
        <f ca="1">IFERROR(INDEX(X$269:X$305,MATCH($F101,$B$269:$B$305,0))/INDEX($D$269:$D$305,MATCH($F101,$B$269:$B$305,0)),SUMIFS('Input-Ext Allocators'!U$8:U$63,'Input-Ext Allocators'!$B$8:$B$63,$F101))*$D101</f>
        <v>0</v>
      </c>
      <c r="Y101" s="5">
        <f ca="1">IFERROR(INDEX(Y$269:Y$305,MATCH($F101,$B$269:$B$305,0))/INDEX($D$269:$D$305,MATCH($F101,$B$269:$B$305,0)),SUMIFS('Input-Ext Allocators'!V$8:V$63,'Input-Ext Allocators'!$B$8:$B$63,$F101))*$D101</f>
        <v>0</v>
      </c>
      <c r="Z101" s="5">
        <f ca="1">IFERROR(INDEX(Z$269:Z$305,MATCH($F101,$B$269:$B$305,0))/INDEX($D$269:$D$305,MATCH($F101,$B$269:$B$305,0)),SUMIFS('Input-Ext Allocators'!W$8:W$63,'Input-Ext Allocators'!$B$8:$B$63,$F101))*$D101</f>
        <v>0</v>
      </c>
    </row>
    <row r="102" spans="1:26" hidden="1" outlineLevel="1">
      <c r="A102" s="13">
        <f>IF(ISBLANK('Input-Accounts'!A102),"",'Input-Accounts'!A102)</f>
        <v>87</v>
      </c>
      <c r="B102" s="17" t="str">
        <f>IF(ISBLANK('Input-Accounts'!B102),"",'Input-Accounts'!B102)</f>
        <v>Power Operated Equipment</v>
      </c>
      <c r="C102" s="13">
        <f>IF(ISBLANK('Input-Accounts'!C102),"",'Input-Accounts'!C102)</f>
        <v>396</v>
      </c>
      <c r="D102" s="5">
        <f t="shared" ca="1" si="23"/>
        <v>-783412.40960442403</v>
      </c>
      <c r="E102" s="5">
        <f t="shared" ca="1" si="19"/>
        <v>0</v>
      </c>
      <c r="F102" s="2" t="str" cm="1">
        <f t="array" aca="1" ref="F102" ca="1">IF(D102=0,"-",IF('Input-Accounts'!$E102&lt;&gt;0,'Input-Accounts'!$E102,INDEX('Input-Accounts'!$H102:$J102,,MATCH($F$6,'Input-Accounts'!$H$6:$J$6,0))))</f>
        <v>INT_T&amp;D_PLANT</v>
      </c>
      <c r="G102" s="5">
        <f ca="1">IFERROR(INDEX(G$269:G$305,MATCH($F102,$B$269:$B$305,0))/INDEX($D$269:$D$305,MATCH($F102,$B$269:$B$305,0)),SUMIFS('Input-Ext Allocators'!D$8:D$63,'Input-Ext Allocators'!$B$8:$B$63,$F102))*$D102</f>
        <v>-251571.5736271257</v>
      </c>
      <c r="H102" s="5">
        <f ca="1">IFERROR(INDEX(H$269:H$305,MATCH($F102,$B$269:$B$305,0))/INDEX($D$269:$D$305,MATCH($F102,$B$269:$B$305,0)),SUMIFS('Input-Ext Allocators'!E$8:E$63,'Input-Ext Allocators'!$B$8:$B$63,$F102))*$D102</f>
        <v>-173412.7123529875</v>
      </c>
      <c r="I102" s="5">
        <f ca="1">IFERROR(INDEX(I$269:I$305,MATCH($F102,$B$269:$B$305,0))/INDEX($D$269:$D$305,MATCH($F102,$B$269:$B$305,0)),SUMIFS('Input-Ext Allocators'!F$8:F$63,'Input-Ext Allocators'!$B$8:$B$63,$F102))*$D102</f>
        <v>-19486.477852524349</v>
      </c>
      <c r="J102" s="5">
        <f ca="1">IFERROR(INDEX(J$269:J$305,MATCH($F102,$B$269:$B$305,0))/INDEX($D$269:$D$305,MATCH($F102,$B$269:$B$305,0)),SUMIFS('Input-Ext Allocators'!G$8:G$63,'Input-Ext Allocators'!$B$8:$B$63,$F102))*$D102</f>
        <v>-24904.473209993615</v>
      </c>
      <c r="K102" s="5">
        <f ca="1">IFERROR(INDEX(K$269:K$305,MATCH($F102,$B$269:$B$305,0))/INDEX($D$269:$D$305,MATCH($F102,$B$269:$B$305,0)),SUMIFS('Input-Ext Allocators'!H$8:H$63,'Input-Ext Allocators'!$B$8:$B$63,$F102))*$D102</f>
        <v>-1404.93912821449</v>
      </c>
      <c r="L102" s="5">
        <f ca="1">IFERROR(INDEX(L$269:L$305,MATCH($F102,$B$269:$B$305,0))/INDEX($D$269:$D$305,MATCH($F102,$B$269:$B$305,0)),SUMIFS('Input-Ext Allocators'!I$8:I$63,'Input-Ext Allocators'!$B$8:$B$63,$F102))*$D102</f>
        <v>-289100.74649591348</v>
      </c>
      <c r="M102" s="5">
        <f ca="1">IFERROR(INDEX(M$269:M$305,MATCH($F102,$B$269:$B$305,0))/INDEX($D$269:$D$305,MATCH($F102,$B$269:$B$305,0)),SUMIFS('Input-Ext Allocators'!J$8:J$63,'Input-Ext Allocators'!$B$8:$B$63,$F102))*$D102</f>
        <v>-23531.486937664824</v>
      </c>
      <c r="N102" s="5">
        <f ca="1">IFERROR(INDEX(N$269:N$305,MATCH($F102,$B$269:$B$305,0))/INDEX($D$269:$D$305,MATCH($F102,$B$269:$B$305,0)),SUMIFS('Input-Ext Allocators'!K$8:K$63,'Input-Ext Allocators'!$B$8:$B$63,$F102))*$D102</f>
        <v>0</v>
      </c>
      <c r="O102" s="5">
        <f ca="1">IFERROR(INDEX(O$269:O$305,MATCH($F102,$B$269:$B$305,0))/INDEX($D$269:$D$305,MATCH($F102,$B$269:$B$305,0)),SUMIFS('Input-Ext Allocators'!L$8:L$63,'Input-Ext Allocators'!$B$8:$B$63,$F102))*$D102</f>
        <v>0</v>
      </c>
      <c r="P102" s="5">
        <f ca="1">IFERROR(INDEX(P$269:P$305,MATCH($F102,$B$269:$B$305,0))/INDEX($D$269:$D$305,MATCH($F102,$B$269:$B$305,0)),SUMIFS('Input-Ext Allocators'!M$8:M$63,'Input-Ext Allocators'!$B$8:$B$63,$F102))*$D102</f>
        <v>0</v>
      </c>
      <c r="Q102" s="5">
        <f ca="1">IFERROR(INDEX(Q$269:Q$305,MATCH($F102,$B$269:$B$305,0))/INDEX($D$269:$D$305,MATCH($F102,$B$269:$B$305,0)),SUMIFS('Input-Ext Allocators'!N$8:N$63,'Input-Ext Allocators'!$B$8:$B$63,$F102))*$D102</f>
        <v>0</v>
      </c>
      <c r="R102" s="5">
        <f ca="1">IFERROR(INDEX(R$269:R$305,MATCH($F102,$B$269:$B$305,0))/INDEX($D$269:$D$305,MATCH($F102,$B$269:$B$305,0)),SUMIFS('Input-Ext Allocators'!O$8:O$63,'Input-Ext Allocators'!$B$8:$B$63,$F102))*$D102</f>
        <v>0</v>
      </c>
      <c r="S102" s="5">
        <f ca="1">IFERROR(INDEX(S$269:S$305,MATCH($F102,$B$269:$B$305,0))/INDEX($D$269:$D$305,MATCH($F102,$B$269:$B$305,0)),SUMIFS('Input-Ext Allocators'!P$8:P$63,'Input-Ext Allocators'!$B$8:$B$63,$F102))*$D102</f>
        <v>0</v>
      </c>
      <c r="T102" s="5">
        <f ca="1">IFERROR(INDEX(T$269:T$305,MATCH($F102,$B$269:$B$305,0))/INDEX($D$269:$D$305,MATCH($F102,$B$269:$B$305,0)),SUMIFS('Input-Ext Allocators'!Q$8:Q$63,'Input-Ext Allocators'!$B$8:$B$63,$F102))*$D102</f>
        <v>0</v>
      </c>
      <c r="U102" s="5">
        <f ca="1">IFERROR(INDEX(U$269:U$305,MATCH($F102,$B$269:$B$305,0))/INDEX($D$269:$D$305,MATCH($F102,$B$269:$B$305,0)),SUMIFS('Input-Ext Allocators'!R$8:R$63,'Input-Ext Allocators'!$B$8:$B$63,$F102))*$D102</f>
        <v>0</v>
      </c>
      <c r="V102" s="5">
        <f ca="1">IFERROR(INDEX(V$269:V$305,MATCH($F102,$B$269:$B$305,0))/INDEX($D$269:$D$305,MATCH($F102,$B$269:$B$305,0)),SUMIFS('Input-Ext Allocators'!S$8:S$63,'Input-Ext Allocators'!$B$8:$B$63,$F102))*$D102</f>
        <v>0</v>
      </c>
      <c r="W102" s="5">
        <f ca="1">IFERROR(INDEX(W$269:W$305,MATCH($F102,$B$269:$B$305,0))/INDEX($D$269:$D$305,MATCH($F102,$B$269:$B$305,0)),SUMIFS('Input-Ext Allocators'!T$8:T$63,'Input-Ext Allocators'!$B$8:$B$63,$F102))*$D102</f>
        <v>0</v>
      </c>
      <c r="X102" s="5">
        <f ca="1">IFERROR(INDEX(X$269:X$305,MATCH($F102,$B$269:$B$305,0))/INDEX($D$269:$D$305,MATCH($F102,$B$269:$B$305,0)),SUMIFS('Input-Ext Allocators'!U$8:U$63,'Input-Ext Allocators'!$B$8:$B$63,$F102))*$D102</f>
        <v>0</v>
      </c>
      <c r="Y102" s="5">
        <f ca="1">IFERROR(INDEX(Y$269:Y$305,MATCH($F102,$B$269:$B$305,0))/INDEX($D$269:$D$305,MATCH($F102,$B$269:$B$305,0)),SUMIFS('Input-Ext Allocators'!V$8:V$63,'Input-Ext Allocators'!$B$8:$B$63,$F102))*$D102</f>
        <v>0</v>
      </c>
      <c r="Z102" s="5">
        <f ca="1">IFERROR(INDEX(Z$269:Z$305,MATCH($F102,$B$269:$B$305,0))/INDEX($D$269:$D$305,MATCH($F102,$B$269:$B$305,0)),SUMIFS('Input-Ext Allocators'!W$8:W$63,'Input-Ext Allocators'!$B$8:$B$63,$F102))*$D102</f>
        <v>0</v>
      </c>
    </row>
    <row r="103" spans="1:26" hidden="1" outlineLevel="1">
      <c r="A103" s="13">
        <f>IF(ISBLANK('Input-Accounts'!A103),"",'Input-Accounts'!A103)</f>
        <v>88</v>
      </c>
      <c r="B103" s="17" t="str">
        <f>IF(ISBLANK('Input-Accounts'!B103),"",'Input-Accounts'!B103)</f>
        <v>Communication Equipment</v>
      </c>
      <c r="C103" s="13">
        <f>IF(ISBLANK('Input-Accounts'!C103),"",'Input-Accounts'!C103)</f>
        <v>397</v>
      </c>
      <c r="D103" s="5">
        <f t="shared" ca="1" si="23"/>
        <v>-800983.7312761466</v>
      </c>
      <c r="E103" s="5">
        <f t="shared" ca="1" si="19"/>
        <v>0</v>
      </c>
      <c r="F103" s="2" t="str" cm="1">
        <f t="array" aca="1" ref="F103" ca="1">IF(D103=0,"-",IF('Input-Accounts'!$E103&lt;&gt;0,'Input-Accounts'!$E103,INDEX('Input-Accounts'!$H103:$J103,,MATCH($F$6,'Input-Accounts'!$H$6:$J$6,0))))</f>
        <v>INT_T&amp;D_PLANT</v>
      </c>
      <c r="G103" s="5">
        <f ca="1">IFERROR(INDEX(G$269:G$305,MATCH($F103,$B$269:$B$305,0))/INDEX($D$269:$D$305,MATCH($F103,$B$269:$B$305,0)),SUMIFS('Input-Ext Allocators'!D$8:D$63,'Input-Ext Allocators'!$B$8:$B$63,$F103))*$D103</f>
        <v>-257214.12535271776</v>
      </c>
      <c r="H103" s="5">
        <f ca="1">IFERROR(INDEX(H$269:H$305,MATCH($F103,$B$269:$B$305,0))/INDEX($D$269:$D$305,MATCH($F103,$B$269:$B$305,0)),SUMIFS('Input-Ext Allocators'!E$8:E$63,'Input-Ext Allocators'!$B$8:$B$63,$F103))*$D103</f>
        <v>-177302.22254374239</v>
      </c>
      <c r="I103" s="5">
        <f ca="1">IFERROR(INDEX(I$269:I$305,MATCH($F103,$B$269:$B$305,0))/INDEX($D$269:$D$305,MATCH($F103,$B$269:$B$305,0)),SUMIFS('Input-Ext Allocators'!F$8:F$63,'Input-Ext Allocators'!$B$8:$B$63,$F103))*$D103</f>
        <v>-19923.544161913673</v>
      </c>
      <c r="J103" s="5">
        <f ca="1">IFERROR(INDEX(J$269:J$305,MATCH($F103,$B$269:$B$305,0))/INDEX($D$269:$D$305,MATCH($F103,$B$269:$B$305,0)),SUMIFS('Input-Ext Allocators'!G$8:G$63,'Input-Ext Allocators'!$B$8:$B$63,$F103))*$D103</f>
        <v>-25463.060876556825</v>
      </c>
      <c r="K103" s="5">
        <f ca="1">IFERROR(INDEX(K$269:K$305,MATCH($F103,$B$269:$B$305,0))/INDEX($D$269:$D$305,MATCH($F103,$B$269:$B$305,0)),SUMIFS('Input-Ext Allocators'!H$8:H$63,'Input-Ext Allocators'!$B$8:$B$63,$F103))*$D103</f>
        <v>-1436.4508033531458</v>
      </c>
      <c r="L103" s="5">
        <f ca="1">IFERROR(INDEX(L$269:L$305,MATCH($F103,$B$269:$B$305,0))/INDEX($D$269:$D$305,MATCH($F103,$B$269:$B$305,0)),SUMIFS('Input-Ext Allocators'!I$8:I$63,'Input-Ext Allocators'!$B$8:$B$63,$F103))*$D103</f>
        <v>-295585.04793144966</v>
      </c>
      <c r="M103" s="5">
        <f ca="1">IFERROR(INDEX(M$269:M$305,MATCH($F103,$B$269:$B$305,0))/INDEX($D$269:$D$305,MATCH($F103,$B$269:$B$305,0)),SUMIFS('Input-Ext Allocators'!J$8:J$63,'Input-Ext Allocators'!$B$8:$B$63,$F103))*$D103</f>
        <v>-24059.279606413114</v>
      </c>
      <c r="N103" s="5">
        <f ca="1">IFERROR(INDEX(N$269:N$305,MATCH($F103,$B$269:$B$305,0))/INDEX($D$269:$D$305,MATCH($F103,$B$269:$B$305,0)),SUMIFS('Input-Ext Allocators'!K$8:K$63,'Input-Ext Allocators'!$B$8:$B$63,$F103))*$D103</f>
        <v>0</v>
      </c>
      <c r="O103" s="5">
        <f ca="1">IFERROR(INDEX(O$269:O$305,MATCH($F103,$B$269:$B$305,0))/INDEX($D$269:$D$305,MATCH($F103,$B$269:$B$305,0)),SUMIFS('Input-Ext Allocators'!L$8:L$63,'Input-Ext Allocators'!$B$8:$B$63,$F103))*$D103</f>
        <v>0</v>
      </c>
      <c r="P103" s="5">
        <f ca="1">IFERROR(INDEX(P$269:P$305,MATCH($F103,$B$269:$B$305,0))/INDEX($D$269:$D$305,MATCH($F103,$B$269:$B$305,0)),SUMIFS('Input-Ext Allocators'!M$8:M$63,'Input-Ext Allocators'!$B$8:$B$63,$F103))*$D103</f>
        <v>0</v>
      </c>
      <c r="Q103" s="5">
        <f ca="1">IFERROR(INDEX(Q$269:Q$305,MATCH($F103,$B$269:$B$305,0))/INDEX($D$269:$D$305,MATCH($F103,$B$269:$B$305,0)),SUMIFS('Input-Ext Allocators'!N$8:N$63,'Input-Ext Allocators'!$B$8:$B$63,$F103))*$D103</f>
        <v>0</v>
      </c>
      <c r="R103" s="5">
        <f ca="1">IFERROR(INDEX(R$269:R$305,MATCH($F103,$B$269:$B$305,0))/INDEX($D$269:$D$305,MATCH($F103,$B$269:$B$305,0)),SUMIFS('Input-Ext Allocators'!O$8:O$63,'Input-Ext Allocators'!$B$8:$B$63,$F103))*$D103</f>
        <v>0</v>
      </c>
      <c r="S103" s="5">
        <f ca="1">IFERROR(INDEX(S$269:S$305,MATCH($F103,$B$269:$B$305,0))/INDEX($D$269:$D$305,MATCH($F103,$B$269:$B$305,0)),SUMIFS('Input-Ext Allocators'!P$8:P$63,'Input-Ext Allocators'!$B$8:$B$63,$F103))*$D103</f>
        <v>0</v>
      </c>
      <c r="T103" s="5">
        <f ca="1">IFERROR(INDEX(T$269:T$305,MATCH($F103,$B$269:$B$305,0))/INDEX($D$269:$D$305,MATCH($F103,$B$269:$B$305,0)),SUMIFS('Input-Ext Allocators'!Q$8:Q$63,'Input-Ext Allocators'!$B$8:$B$63,$F103))*$D103</f>
        <v>0</v>
      </c>
      <c r="U103" s="5">
        <f ca="1">IFERROR(INDEX(U$269:U$305,MATCH($F103,$B$269:$B$305,0))/INDEX($D$269:$D$305,MATCH($F103,$B$269:$B$305,0)),SUMIFS('Input-Ext Allocators'!R$8:R$63,'Input-Ext Allocators'!$B$8:$B$63,$F103))*$D103</f>
        <v>0</v>
      </c>
      <c r="V103" s="5">
        <f ca="1">IFERROR(INDEX(V$269:V$305,MATCH($F103,$B$269:$B$305,0))/INDEX($D$269:$D$305,MATCH($F103,$B$269:$B$305,0)),SUMIFS('Input-Ext Allocators'!S$8:S$63,'Input-Ext Allocators'!$B$8:$B$63,$F103))*$D103</f>
        <v>0</v>
      </c>
      <c r="W103" s="5">
        <f ca="1">IFERROR(INDEX(W$269:W$305,MATCH($F103,$B$269:$B$305,0))/INDEX($D$269:$D$305,MATCH($F103,$B$269:$B$305,0)),SUMIFS('Input-Ext Allocators'!T$8:T$63,'Input-Ext Allocators'!$B$8:$B$63,$F103))*$D103</f>
        <v>0</v>
      </c>
      <c r="X103" s="5">
        <f ca="1">IFERROR(INDEX(X$269:X$305,MATCH($F103,$B$269:$B$305,0))/INDEX($D$269:$D$305,MATCH($F103,$B$269:$B$305,0)),SUMIFS('Input-Ext Allocators'!U$8:U$63,'Input-Ext Allocators'!$B$8:$B$63,$F103))*$D103</f>
        <v>0</v>
      </c>
      <c r="Y103" s="5">
        <f ca="1">IFERROR(INDEX(Y$269:Y$305,MATCH($F103,$B$269:$B$305,0))/INDEX($D$269:$D$305,MATCH($F103,$B$269:$B$305,0)),SUMIFS('Input-Ext Allocators'!V$8:V$63,'Input-Ext Allocators'!$B$8:$B$63,$F103))*$D103</f>
        <v>0</v>
      </c>
      <c r="Z103" s="5">
        <f ca="1">IFERROR(INDEX(Z$269:Z$305,MATCH($F103,$B$269:$B$305,0))/INDEX($D$269:$D$305,MATCH($F103,$B$269:$B$305,0)),SUMIFS('Input-Ext Allocators'!W$8:W$63,'Input-Ext Allocators'!$B$8:$B$63,$F103))*$D103</f>
        <v>0</v>
      </c>
    </row>
    <row r="104" spans="1:26" hidden="1" outlineLevel="1">
      <c r="A104" s="13">
        <f>IF(ISBLANK('Input-Accounts'!A104),"",'Input-Accounts'!A104)</f>
        <v>89</v>
      </c>
      <c r="B104" s="17" t="str">
        <f>IF(ISBLANK('Input-Accounts'!B104),"",'Input-Accounts'!B104)</f>
        <v>Miscellaneous Equipment</v>
      </c>
      <c r="C104" s="13">
        <f>IF(ISBLANK('Input-Accounts'!C104),"",'Input-Accounts'!C104)</f>
        <v>398</v>
      </c>
      <c r="D104" s="5">
        <f t="shared" ca="1" si="23"/>
        <v>-22060.187764199964</v>
      </c>
      <c r="E104" s="5">
        <f t="shared" ca="1" si="19"/>
        <v>0</v>
      </c>
      <c r="F104" s="2" t="str" cm="1">
        <f t="array" aca="1" ref="F104" ca="1">IF(D104=0,"-",IF('Input-Accounts'!$E104&lt;&gt;0,'Input-Accounts'!$E104,INDEX('Input-Accounts'!$H104:$J104,,MATCH($F$6,'Input-Accounts'!$H$6:$J$6,0))))</f>
        <v>INT_T&amp;D_PLANT</v>
      </c>
      <c r="G104" s="5">
        <f ca="1">IFERROR(INDEX(G$269:G$305,MATCH($F104,$B$269:$B$305,0))/INDEX($D$269:$D$305,MATCH($F104,$B$269:$B$305,0)),SUMIFS('Input-Ext Allocators'!D$8:D$63,'Input-Ext Allocators'!$B$8:$B$63,$F104))*$D104</f>
        <v>-7084.0289001190577</v>
      </c>
      <c r="H104" s="5">
        <f ca="1">IFERROR(INDEX(H$269:H$305,MATCH($F104,$B$269:$B$305,0))/INDEX($D$269:$D$305,MATCH($F104,$B$269:$B$305,0)),SUMIFS('Input-Ext Allocators'!E$8:E$63,'Input-Ext Allocators'!$B$8:$B$63,$F104))*$D104</f>
        <v>-4883.1457713795444</v>
      </c>
      <c r="I104" s="5">
        <f ca="1">IFERROR(INDEX(I$269:I$305,MATCH($F104,$B$269:$B$305,0))/INDEX($D$269:$D$305,MATCH($F104,$B$269:$B$305,0)),SUMIFS('Input-Ext Allocators'!F$8:F$63,'Input-Ext Allocators'!$B$8:$B$63,$F104))*$D104</f>
        <v>-548.72166309782142</v>
      </c>
      <c r="J104" s="5">
        <f ca="1">IFERROR(INDEX(J$269:J$305,MATCH($F104,$B$269:$B$305,0))/INDEX($D$269:$D$305,MATCH($F104,$B$269:$B$305,0)),SUMIFS('Input-Ext Allocators'!G$8:G$63,'Input-Ext Allocators'!$B$8:$B$63,$F104))*$D104</f>
        <v>-701.28753188676126</v>
      </c>
      <c r="K104" s="5">
        <f ca="1">IFERROR(INDEX(K$269:K$305,MATCH($F104,$B$269:$B$305,0))/INDEX($D$269:$D$305,MATCH($F104,$B$269:$B$305,0)),SUMIFS('Input-Ext Allocators'!H$8:H$63,'Input-Ext Allocators'!$B$8:$B$63,$F104))*$D104</f>
        <v>-39.561820295050929</v>
      </c>
      <c r="L104" s="5">
        <f ca="1">IFERROR(INDEX(L$269:L$305,MATCH($F104,$B$269:$B$305,0))/INDEX($D$269:$D$305,MATCH($F104,$B$269:$B$305,0)),SUMIFS('Input-Ext Allocators'!I$8:I$63,'Input-Ext Allocators'!$B$8:$B$63,$F104))*$D104</f>
        <v>-8140.8166021910956</v>
      </c>
      <c r="M104" s="5">
        <f ca="1">IFERROR(INDEX(M$269:M$305,MATCH($F104,$B$269:$B$305,0))/INDEX($D$269:$D$305,MATCH($F104,$B$269:$B$305,0)),SUMIFS('Input-Ext Allocators'!J$8:J$63,'Input-Ext Allocators'!$B$8:$B$63,$F104))*$D104</f>
        <v>-662.62547523063051</v>
      </c>
      <c r="N104" s="5">
        <f ca="1">IFERROR(INDEX(N$269:N$305,MATCH($F104,$B$269:$B$305,0))/INDEX($D$269:$D$305,MATCH($F104,$B$269:$B$305,0)),SUMIFS('Input-Ext Allocators'!K$8:K$63,'Input-Ext Allocators'!$B$8:$B$63,$F104))*$D104</f>
        <v>0</v>
      </c>
      <c r="O104" s="5">
        <f ca="1">IFERROR(INDEX(O$269:O$305,MATCH($F104,$B$269:$B$305,0))/INDEX($D$269:$D$305,MATCH($F104,$B$269:$B$305,0)),SUMIFS('Input-Ext Allocators'!L$8:L$63,'Input-Ext Allocators'!$B$8:$B$63,$F104))*$D104</f>
        <v>0</v>
      </c>
      <c r="P104" s="5">
        <f ca="1">IFERROR(INDEX(P$269:P$305,MATCH($F104,$B$269:$B$305,0))/INDEX($D$269:$D$305,MATCH($F104,$B$269:$B$305,0)),SUMIFS('Input-Ext Allocators'!M$8:M$63,'Input-Ext Allocators'!$B$8:$B$63,$F104))*$D104</f>
        <v>0</v>
      </c>
      <c r="Q104" s="5">
        <f ca="1">IFERROR(INDEX(Q$269:Q$305,MATCH($F104,$B$269:$B$305,0))/INDEX($D$269:$D$305,MATCH($F104,$B$269:$B$305,0)),SUMIFS('Input-Ext Allocators'!N$8:N$63,'Input-Ext Allocators'!$B$8:$B$63,$F104))*$D104</f>
        <v>0</v>
      </c>
      <c r="R104" s="5">
        <f ca="1">IFERROR(INDEX(R$269:R$305,MATCH($F104,$B$269:$B$305,0))/INDEX($D$269:$D$305,MATCH($F104,$B$269:$B$305,0)),SUMIFS('Input-Ext Allocators'!O$8:O$63,'Input-Ext Allocators'!$B$8:$B$63,$F104))*$D104</f>
        <v>0</v>
      </c>
      <c r="S104" s="5">
        <f ca="1">IFERROR(INDEX(S$269:S$305,MATCH($F104,$B$269:$B$305,0))/INDEX($D$269:$D$305,MATCH($F104,$B$269:$B$305,0)),SUMIFS('Input-Ext Allocators'!P$8:P$63,'Input-Ext Allocators'!$B$8:$B$63,$F104))*$D104</f>
        <v>0</v>
      </c>
      <c r="T104" s="5">
        <f ca="1">IFERROR(INDEX(T$269:T$305,MATCH($F104,$B$269:$B$305,0))/INDEX($D$269:$D$305,MATCH($F104,$B$269:$B$305,0)),SUMIFS('Input-Ext Allocators'!Q$8:Q$63,'Input-Ext Allocators'!$B$8:$B$63,$F104))*$D104</f>
        <v>0</v>
      </c>
      <c r="U104" s="5">
        <f ca="1">IFERROR(INDEX(U$269:U$305,MATCH($F104,$B$269:$B$305,0))/INDEX($D$269:$D$305,MATCH($F104,$B$269:$B$305,0)),SUMIFS('Input-Ext Allocators'!R$8:R$63,'Input-Ext Allocators'!$B$8:$B$63,$F104))*$D104</f>
        <v>0</v>
      </c>
      <c r="V104" s="5">
        <f ca="1">IFERROR(INDEX(V$269:V$305,MATCH($F104,$B$269:$B$305,0))/INDEX($D$269:$D$305,MATCH($F104,$B$269:$B$305,0)),SUMIFS('Input-Ext Allocators'!S$8:S$63,'Input-Ext Allocators'!$B$8:$B$63,$F104))*$D104</f>
        <v>0</v>
      </c>
      <c r="W104" s="5">
        <f ca="1">IFERROR(INDEX(W$269:W$305,MATCH($F104,$B$269:$B$305,0))/INDEX($D$269:$D$305,MATCH($F104,$B$269:$B$305,0)),SUMIFS('Input-Ext Allocators'!T$8:T$63,'Input-Ext Allocators'!$B$8:$B$63,$F104))*$D104</f>
        <v>0</v>
      </c>
      <c r="X104" s="5">
        <f ca="1">IFERROR(INDEX(X$269:X$305,MATCH($F104,$B$269:$B$305,0))/INDEX($D$269:$D$305,MATCH($F104,$B$269:$B$305,0)),SUMIFS('Input-Ext Allocators'!U$8:U$63,'Input-Ext Allocators'!$B$8:$B$63,$F104))*$D104</f>
        <v>0</v>
      </c>
      <c r="Y104" s="5">
        <f ca="1">IFERROR(INDEX(Y$269:Y$305,MATCH($F104,$B$269:$B$305,0))/INDEX($D$269:$D$305,MATCH($F104,$B$269:$B$305,0)),SUMIFS('Input-Ext Allocators'!V$8:V$63,'Input-Ext Allocators'!$B$8:$B$63,$F104))*$D104</f>
        <v>0</v>
      </c>
      <c r="Z104" s="5">
        <f ca="1">IFERROR(INDEX(Z$269:Z$305,MATCH($F104,$B$269:$B$305,0))/INDEX($D$269:$D$305,MATCH($F104,$B$269:$B$305,0)),SUMIFS('Input-Ext Allocators'!W$8:W$63,'Input-Ext Allocators'!$B$8:$B$63,$F104))*$D104</f>
        <v>0</v>
      </c>
    </row>
    <row r="105" spans="1:26" hidden="1" outlineLevel="1">
      <c r="A105" s="13">
        <f>IF(ISBLANK('Input-Accounts'!A105),"",'Input-Accounts'!A105)</f>
        <v>90</v>
      </c>
      <c r="B105" t="str">
        <f>IF(ISBLANK('Input-Accounts'!B105),"",'Input-Accounts'!B105)</f>
        <v>Subtotal - General Plant</v>
      </c>
      <c r="C105" s="13" t="str">
        <f>IF(ISBLANK('Input-Accounts'!C105),"",'Input-Accounts'!C105)</f>
        <v/>
      </c>
      <c r="D105" s="28">
        <f ca="1">SUBTOTAL(9,D95:D104)</f>
        <v>-15026993.667292574</v>
      </c>
      <c r="E105" s="5">
        <f t="shared" ca="1" si="19"/>
        <v>0</v>
      </c>
      <c r="G105" s="28">
        <f t="shared" ref="G105:Z105" ca="1" si="24">SUBTOTAL(9,G95:G104)</f>
        <v>-4825510.034586384</v>
      </c>
      <c r="H105" s="28">
        <f t="shared" ca="1" si="24"/>
        <v>-3326308.9764842759</v>
      </c>
      <c r="I105" s="28">
        <f t="shared" ca="1" si="24"/>
        <v>-373779.0922096555</v>
      </c>
      <c r="J105" s="28">
        <f t="shared" ca="1" si="24"/>
        <v>-477704.1525328912</v>
      </c>
      <c r="K105" s="28">
        <f t="shared" ca="1" si="24"/>
        <v>-26948.783455282486</v>
      </c>
      <c r="L105" s="28">
        <f t="shared" ca="1" si="24"/>
        <v>-5545374.3565247636</v>
      </c>
      <c r="M105" s="28">
        <f t="shared" ca="1" si="24"/>
        <v>-451368.27149932139</v>
      </c>
      <c r="N105" s="28">
        <f t="shared" ca="1" si="24"/>
        <v>0</v>
      </c>
      <c r="O105" s="28">
        <f t="shared" ca="1" si="24"/>
        <v>0</v>
      </c>
      <c r="P105" s="28">
        <f t="shared" ca="1" si="24"/>
        <v>0</v>
      </c>
      <c r="Q105" s="28">
        <f t="shared" ca="1" si="24"/>
        <v>0</v>
      </c>
      <c r="R105" s="28">
        <f t="shared" ca="1" si="24"/>
        <v>0</v>
      </c>
      <c r="S105" s="28">
        <f t="shared" ca="1" si="24"/>
        <v>0</v>
      </c>
      <c r="T105" s="28">
        <f t="shared" ca="1" si="24"/>
        <v>0</v>
      </c>
      <c r="U105" s="28">
        <f t="shared" ca="1" si="24"/>
        <v>0</v>
      </c>
      <c r="V105" s="28">
        <f t="shared" ca="1" si="24"/>
        <v>0</v>
      </c>
      <c r="W105" s="28">
        <f t="shared" ca="1" si="24"/>
        <v>0</v>
      </c>
      <c r="X105" s="28">
        <f t="shared" ca="1" si="24"/>
        <v>0</v>
      </c>
      <c r="Y105" s="28">
        <f t="shared" ca="1" si="24"/>
        <v>0</v>
      </c>
      <c r="Z105" s="28">
        <f t="shared" ca="1" si="24"/>
        <v>0</v>
      </c>
    </row>
    <row r="106" spans="1:26" hidden="1" outlineLevel="1">
      <c r="A106" s="13" t="str">
        <f>IF(ISBLANK('Input-Accounts'!A106),"",'Input-Accounts'!A106)</f>
        <v/>
      </c>
      <c r="B106" t="str">
        <f>IF(ISBLANK('Input-Accounts'!B106),"",'Input-Accounts'!B106)</f>
        <v/>
      </c>
      <c r="C106" s="13" t="str">
        <f>IF(ISBLANK('Input-Accounts'!C106),"",'Input-Accounts'!C106)</f>
        <v/>
      </c>
      <c r="D106" s="5"/>
      <c r="E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>
      <c r="A107" s="13">
        <f>IF(ISBLANK('Input-Accounts'!A107),"",'Input-Accounts'!A107)</f>
        <v>91</v>
      </c>
      <c r="B107" s="4" t="str">
        <f>IF(ISBLANK('Input-Accounts'!B107),"",'Input-Accounts'!B107)</f>
        <v>Total Accumulated Depreciation &amp; Amortization</v>
      </c>
      <c r="C107" s="13" t="str">
        <f>IF(ISBLANK('Input-Accounts'!C107),"",'Input-Accounts'!C107)</f>
        <v/>
      </c>
      <c r="D107" s="5">
        <f ca="1">SUBTOTAL(9,D67:D106)</f>
        <v>-243711844.7215021</v>
      </c>
      <c r="E107" s="5">
        <f t="shared" ca="1" si="19"/>
        <v>0</v>
      </c>
      <c r="F107" s="2"/>
      <c r="G107" s="5">
        <f t="shared" ref="G107:Z107" ca="1" si="25">SUBTOTAL(9,G67:G106)</f>
        <v>-79367921.346401379</v>
      </c>
      <c r="H107" s="5">
        <f t="shared" ca="1" si="25"/>
        <v>-54714640.989347078</v>
      </c>
      <c r="I107" s="5">
        <f t="shared" ca="1" si="25"/>
        <v>-6152146.5549401976</v>
      </c>
      <c r="J107" s="5">
        <f t="shared" ca="1" si="25"/>
        <v>-7865029.5307223666</v>
      </c>
      <c r="K107" s="5">
        <f t="shared" ca="1" si="25"/>
        <v>-437700.44967607094</v>
      </c>
      <c r="L107" s="5">
        <f t="shared" ca="1" si="25"/>
        <v>-88623268.87053746</v>
      </c>
      <c r="M107" s="5">
        <f t="shared" ca="1" si="25"/>
        <v>-6551136.9798775762</v>
      </c>
      <c r="N107" s="5">
        <f t="shared" ca="1" si="25"/>
        <v>0</v>
      </c>
      <c r="O107" s="5">
        <f t="shared" ca="1" si="25"/>
        <v>0</v>
      </c>
      <c r="P107" s="5">
        <f t="shared" ca="1" si="25"/>
        <v>0</v>
      </c>
      <c r="Q107" s="5">
        <f t="shared" ca="1" si="25"/>
        <v>0</v>
      </c>
      <c r="R107" s="5">
        <f t="shared" ca="1" si="25"/>
        <v>0</v>
      </c>
      <c r="S107" s="5">
        <f t="shared" ca="1" si="25"/>
        <v>0</v>
      </c>
      <c r="T107" s="5">
        <f t="shared" ca="1" si="25"/>
        <v>0</v>
      </c>
      <c r="U107" s="5">
        <f t="shared" ca="1" si="25"/>
        <v>0</v>
      </c>
      <c r="V107" s="5">
        <f t="shared" ca="1" si="25"/>
        <v>0</v>
      </c>
      <c r="W107" s="5">
        <f t="shared" ca="1" si="25"/>
        <v>0</v>
      </c>
      <c r="X107" s="5">
        <f t="shared" ca="1" si="25"/>
        <v>0</v>
      </c>
      <c r="Y107" s="5">
        <f t="shared" ca="1" si="25"/>
        <v>0</v>
      </c>
      <c r="Z107" s="5">
        <f t="shared" ca="1" si="25"/>
        <v>0</v>
      </c>
    </row>
    <row r="108" spans="1:26">
      <c r="A108" s="13" t="str">
        <f>IF(ISBLANK('Input-Accounts'!A108),"",'Input-Accounts'!A108)</f>
        <v/>
      </c>
      <c r="B108" t="str">
        <f>IF(ISBLANK('Input-Accounts'!B108),"",'Input-Accounts'!B108)</f>
        <v/>
      </c>
      <c r="C108" s="13" t="str">
        <f>IF(ISBLANK('Input-Accounts'!C108),"",'Input-Accounts'!C108)</f>
        <v/>
      </c>
      <c r="D108" s="28"/>
      <c r="E108" s="5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>
      <c r="A109" s="13">
        <f>IF(ISBLANK('Input-Accounts'!A109),"",'Input-Accounts'!A109)</f>
        <v>92</v>
      </c>
      <c r="B109" s="1" t="str">
        <f>IF(ISBLANK('Input-Accounts'!B109),"",'Input-Accounts'!B109)</f>
        <v>Other Rate Base Items</v>
      </c>
      <c r="C109" s="13" t="str">
        <f>IF(ISBLANK('Input-Accounts'!C109),"",'Input-Accounts'!C109)</f>
        <v/>
      </c>
      <c r="D109" s="5"/>
      <c r="E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outlineLevel="1">
      <c r="A110" s="13">
        <f>IF(ISBLANK('Input-Accounts'!A110),"",'Input-Accounts'!A110)</f>
        <v>93</v>
      </c>
      <c r="B110" s="17" t="str">
        <f>IF(ISBLANK('Input-Accounts'!B110),"",'Input-Accounts'!B110)</f>
        <v>Accumulated deferred income taxes</v>
      </c>
      <c r="C110" s="13">
        <f>IF(ISBLANK('Input-Accounts'!C110),"",'Input-Accounts'!C110)</f>
        <v>282</v>
      </c>
      <c r="D110" s="5">
        <f t="shared" ref="D110:D113" ca="1" si="26">INDIRECT("Classification!"&amp;$D$5&amp;ROW())</f>
        <v>-49492866.632579312</v>
      </c>
      <c r="E110" s="5">
        <f t="shared" ca="1" si="19"/>
        <v>0</v>
      </c>
      <c r="F110" s="2" t="str" cm="1">
        <f t="array" aca="1" ref="F110" ca="1">IF(D110=0,"-",IF('Input-Accounts'!$E110&lt;&gt;0,'Input-Accounts'!$E110,INDEX('Input-Accounts'!$H110:$J110,,MATCH($F$6,'Input-Accounts'!$H$6:$J$6,0))))</f>
        <v>INT_T&amp;D_PLANT</v>
      </c>
      <c r="G110" s="5">
        <f ca="1">IFERROR(INDEX(G$269:G$305,MATCH($F110,$B$269:$B$305,0))/INDEX($D$269:$D$305,MATCH($F110,$B$269:$B$305,0)),SUMIFS('Input-Ext Allocators'!D$8:D$63,'Input-Ext Allocators'!$B$8:$B$63,$F110))*$D110</f>
        <v>-15893287.098122995</v>
      </c>
      <c r="H110" s="5">
        <f ca="1">IFERROR(INDEX(H$269:H$305,MATCH($F110,$B$269:$B$305,0))/INDEX($D$269:$D$305,MATCH($F110,$B$269:$B$305,0)),SUMIFS('Input-Ext Allocators'!E$8:E$63,'Input-Ext Allocators'!$B$8:$B$63,$F110))*$D110</f>
        <v>-10955522.45491489</v>
      </c>
      <c r="I110" s="5">
        <f ca="1">IFERROR(INDEX(I$269:I$305,MATCH($F110,$B$269:$B$305,0))/INDEX($D$269:$D$305,MATCH($F110,$B$269:$B$305,0)),SUMIFS('Input-Ext Allocators'!F$8:F$63,'Input-Ext Allocators'!$B$8:$B$63,$F110))*$D110</f>
        <v>-1231077.830361001</v>
      </c>
      <c r="J110" s="5">
        <f ca="1">IFERROR(INDEX(J$269:J$305,MATCH($F110,$B$269:$B$305,0))/INDEX($D$269:$D$305,MATCH($F110,$B$269:$B$305,0)),SUMIFS('Input-Ext Allocators'!G$8:G$63,'Input-Ext Allocators'!$B$8:$B$63,$F110))*$D110</f>
        <v>-1573365.1344114449</v>
      </c>
      <c r="K110" s="5">
        <f ca="1">IFERROR(INDEX(K$269:K$305,MATCH($F110,$B$269:$B$305,0))/INDEX($D$269:$D$305,MATCH($F110,$B$269:$B$305,0)),SUMIFS('Input-Ext Allocators'!H$8:H$63,'Input-Ext Allocators'!$B$8:$B$63,$F110))*$D110</f>
        <v>-88758.441974033442</v>
      </c>
      <c r="L110" s="5">
        <f ca="1">IFERROR(INDEX(L$269:L$305,MATCH($F110,$B$269:$B$305,0))/INDEX($D$269:$D$305,MATCH($F110,$B$269:$B$305,0)),SUMIFS('Input-Ext Allocators'!I$8:I$63,'Input-Ext Allocators'!$B$8:$B$63,$F110))*$D110</f>
        <v>-18264230.326561023</v>
      </c>
      <c r="M110" s="5">
        <f ca="1">IFERROR(INDEX(M$269:M$305,MATCH($F110,$B$269:$B$305,0))/INDEX($D$269:$D$305,MATCH($F110,$B$269:$B$305,0)),SUMIFS('Input-Ext Allocators'!J$8:J$63,'Input-Ext Allocators'!$B$8:$B$63,$F110))*$D110</f>
        <v>-1486625.3462339211</v>
      </c>
      <c r="N110" s="5">
        <f ca="1">IFERROR(INDEX(N$269:N$305,MATCH($F110,$B$269:$B$305,0))/INDEX($D$269:$D$305,MATCH($F110,$B$269:$B$305,0)),SUMIFS('Input-Ext Allocators'!K$8:K$63,'Input-Ext Allocators'!$B$8:$B$63,$F110))*$D110</f>
        <v>0</v>
      </c>
      <c r="O110" s="5">
        <f ca="1">IFERROR(INDEX(O$269:O$305,MATCH($F110,$B$269:$B$305,0))/INDEX($D$269:$D$305,MATCH($F110,$B$269:$B$305,0)),SUMIFS('Input-Ext Allocators'!L$8:L$63,'Input-Ext Allocators'!$B$8:$B$63,$F110))*$D110</f>
        <v>0</v>
      </c>
      <c r="P110" s="5">
        <f ca="1">IFERROR(INDEX(P$269:P$305,MATCH($F110,$B$269:$B$305,0))/INDEX($D$269:$D$305,MATCH($F110,$B$269:$B$305,0)),SUMIFS('Input-Ext Allocators'!M$8:M$63,'Input-Ext Allocators'!$B$8:$B$63,$F110))*$D110</f>
        <v>0</v>
      </c>
      <c r="Q110" s="5">
        <f ca="1">IFERROR(INDEX(Q$269:Q$305,MATCH($F110,$B$269:$B$305,0))/INDEX($D$269:$D$305,MATCH($F110,$B$269:$B$305,0)),SUMIFS('Input-Ext Allocators'!N$8:N$63,'Input-Ext Allocators'!$B$8:$B$63,$F110))*$D110</f>
        <v>0</v>
      </c>
      <c r="R110" s="5">
        <f ca="1">IFERROR(INDEX(R$269:R$305,MATCH($F110,$B$269:$B$305,0))/INDEX($D$269:$D$305,MATCH($F110,$B$269:$B$305,0)),SUMIFS('Input-Ext Allocators'!O$8:O$63,'Input-Ext Allocators'!$B$8:$B$63,$F110))*$D110</f>
        <v>0</v>
      </c>
      <c r="S110" s="5">
        <f ca="1">IFERROR(INDEX(S$269:S$305,MATCH($F110,$B$269:$B$305,0))/INDEX($D$269:$D$305,MATCH($F110,$B$269:$B$305,0)),SUMIFS('Input-Ext Allocators'!P$8:P$63,'Input-Ext Allocators'!$B$8:$B$63,$F110))*$D110</f>
        <v>0</v>
      </c>
      <c r="T110" s="5">
        <f ca="1">IFERROR(INDEX(T$269:T$305,MATCH($F110,$B$269:$B$305,0))/INDEX($D$269:$D$305,MATCH($F110,$B$269:$B$305,0)),SUMIFS('Input-Ext Allocators'!Q$8:Q$63,'Input-Ext Allocators'!$B$8:$B$63,$F110))*$D110</f>
        <v>0</v>
      </c>
      <c r="U110" s="5">
        <f ca="1">IFERROR(INDEX(U$269:U$305,MATCH($F110,$B$269:$B$305,0))/INDEX($D$269:$D$305,MATCH($F110,$B$269:$B$305,0)),SUMIFS('Input-Ext Allocators'!R$8:R$63,'Input-Ext Allocators'!$B$8:$B$63,$F110))*$D110</f>
        <v>0</v>
      </c>
      <c r="V110" s="5">
        <f ca="1">IFERROR(INDEX(V$269:V$305,MATCH($F110,$B$269:$B$305,0))/INDEX($D$269:$D$305,MATCH($F110,$B$269:$B$305,0)),SUMIFS('Input-Ext Allocators'!S$8:S$63,'Input-Ext Allocators'!$B$8:$B$63,$F110))*$D110</f>
        <v>0</v>
      </c>
      <c r="W110" s="5">
        <f ca="1">IFERROR(INDEX(W$269:W$305,MATCH($F110,$B$269:$B$305,0))/INDEX($D$269:$D$305,MATCH($F110,$B$269:$B$305,0)),SUMIFS('Input-Ext Allocators'!T$8:T$63,'Input-Ext Allocators'!$B$8:$B$63,$F110))*$D110</f>
        <v>0</v>
      </c>
      <c r="X110" s="5">
        <f ca="1">IFERROR(INDEX(X$269:X$305,MATCH($F110,$B$269:$B$305,0))/INDEX($D$269:$D$305,MATCH($F110,$B$269:$B$305,0)),SUMIFS('Input-Ext Allocators'!U$8:U$63,'Input-Ext Allocators'!$B$8:$B$63,$F110))*$D110</f>
        <v>0</v>
      </c>
      <c r="Y110" s="5">
        <f ca="1">IFERROR(INDEX(Y$269:Y$305,MATCH($F110,$B$269:$B$305,0))/INDEX($D$269:$D$305,MATCH($F110,$B$269:$B$305,0)),SUMIFS('Input-Ext Allocators'!V$8:V$63,'Input-Ext Allocators'!$B$8:$B$63,$F110))*$D110</f>
        <v>0</v>
      </c>
      <c r="Z110" s="5">
        <f ca="1">IFERROR(INDEX(Z$269:Z$305,MATCH($F110,$B$269:$B$305,0))/INDEX($D$269:$D$305,MATCH($F110,$B$269:$B$305,0)),SUMIFS('Input-Ext Allocators'!W$8:W$63,'Input-Ext Allocators'!$B$8:$B$63,$F110))*$D110</f>
        <v>0</v>
      </c>
    </row>
    <row r="111" spans="1:26" outlineLevel="1">
      <c r="A111" s="13">
        <f>IF(ISBLANK('Input-Accounts'!A111),"",'Input-Accounts'!A111)</f>
        <v>94</v>
      </c>
      <c r="B111" s="17" t="str">
        <f>IF(ISBLANK('Input-Accounts'!B111),"",'Input-Accounts'!B111)</f>
        <v>Customer advances for construction</v>
      </c>
      <c r="C111" s="13">
        <f>IF(ISBLANK('Input-Accounts'!C111),"",'Input-Accounts'!C111)</f>
        <v>252</v>
      </c>
      <c r="D111" s="5">
        <f t="shared" ca="1" si="26"/>
        <v>-21732.819730298485</v>
      </c>
      <c r="E111" s="5">
        <f t="shared" ca="1" si="19"/>
        <v>0</v>
      </c>
      <c r="F111" s="2" t="str" cm="1">
        <f t="array" aca="1" ref="F111" ca="1">IF(D111=0,"-",IF('Input-Accounts'!$E111&lt;&gt;0,'Input-Accounts'!$E111,INDEX('Input-Accounts'!$H111:$J111,,MATCH($F$6,'Input-Accounts'!$H$6:$J$6,0))))</f>
        <v>INT_T&amp;D_PLANT</v>
      </c>
      <c r="G111" s="5">
        <f ca="1">IFERROR(INDEX(G$269:G$305,MATCH($F111,$B$269:$B$305,0))/INDEX($D$269:$D$305,MATCH($F111,$B$269:$B$305,0)),SUMIFS('Input-Ext Allocators'!D$8:D$63,'Input-Ext Allocators'!$B$8:$B$63,$F111))*$D111</f>
        <v>-6978.9035658326147</v>
      </c>
      <c r="H111" s="5">
        <f ca="1">IFERROR(INDEX(H$269:H$305,MATCH($F111,$B$269:$B$305,0))/INDEX($D$269:$D$305,MATCH($F111,$B$269:$B$305,0)),SUMIFS('Input-Ext Allocators'!E$8:E$63,'Input-Ext Allocators'!$B$8:$B$63,$F111))*$D111</f>
        <v>-4810.6810286711852</v>
      </c>
      <c r="I111" s="5">
        <f ca="1">IFERROR(INDEX(I$269:I$305,MATCH($F111,$B$269:$B$305,0))/INDEX($D$269:$D$305,MATCH($F111,$B$269:$B$305,0)),SUMIFS('Input-Ext Allocators'!F$8:F$63,'Input-Ext Allocators'!$B$8:$B$63,$F111))*$D111</f>
        <v>-540.5787617804084</v>
      </c>
      <c r="J111" s="5">
        <f ca="1">IFERROR(INDEX(J$269:J$305,MATCH($F111,$B$269:$B$305,0))/INDEX($D$269:$D$305,MATCH($F111,$B$269:$B$305,0)),SUMIFS('Input-Ext Allocators'!G$8:G$63,'Input-Ext Allocators'!$B$8:$B$63,$F111))*$D111</f>
        <v>-690.88058871078522</v>
      </c>
      <c r="K111" s="5">
        <f ca="1">IFERROR(INDEX(K$269:K$305,MATCH($F111,$B$269:$B$305,0))/INDEX($D$269:$D$305,MATCH($F111,$B$269:$B$305,0)),SUMIFS('Input-Ext Allocators'!H$8:H$63,'Input-Ext Allocators'!$B$8:$B$63,$F111))*$D111</f>
        <v>-38.974732122185408</v>
      </c>
      <c r="L111" s="5">
        <f ca="1">IFERROR(INDEX(L$269:L$305,MATCH($F111,$B$269:$B$305,0))/INDEX($D$269:$D$305,MATCH($F111,$B$269:$B$305,0)),SUMIFS('Input-Ext Allocators'!I$8:I$63,'Input-Ext Allocators'!$B$8:$B$63,$F111))*$D111</f>
        <v>-8020.0087852360311</v>
      </c>
      <c r="M111" s="5">
        <f ca="1">IFERROR(INDEX(M$269:M$305,MATCH($F111,$B$269:$B$305,0))/INDEX($D$269:$D$305,MATCH($F111,$B$269:$B$305,0)),SUMIFS('Input-Ext Allocators'!J$8:J$63,'Input-Ext Allocators'!$B$8:$B$63,$F111))*$D111</f>
        <v>-652.79226794527301</v>
      </c>
      <c r="N111" s="5">
        <f ca="1">IFERROR(INDEX(N$269:N$305,MATCH($F111,$B$269:$B$305,0))/INDEX($D$269:$D$305,MATCH($F111,$B$269:$B$305,0)),SUMIFS('Input-Ext Allocators'!K$8:K$63,'Input-Ext Allocators'!$B$8:$B$63,$F111))*$D111</f>
        <v>0</v>
      </c>
      <c r="O111" s="5">
        <f ca="1">IFERROR(INDEX(O$269:O$305,MATCH($F111,$B$269:$B$305,0))/INDEX($D$269:$D$305,MATCH($F111,$B$269:$B$305,0)),SUMIFS('Input-Ext Allocators'!L$8:L$63,'Input-Ext Allocators'!$B$8:$B$63,$F111))*$D111</f>
        <v>0</v>
      </c>
      <c r="P111" s="5">
        <f ca="1">IFERROR(INDEX(P$269:P$305,MATCH($F111,$B$269:$B$305,0))/INDEX($D$269:$D$305,MATCH($F111,$B$269:$B$305,0)),SUMIFS('Input-Ext Allocators'!M$8:M$63,'Input-Ext Allocators'!$B$8:$B$63,$F111))*$D111</f>
        <v>0</v>
      </c>
      <c r="Q111" s="5">
        <f ca="1">IFERROR(INDEX(Q$269:Q$305,MATCH($F111,$B$269:$B$305,0))/INDEX($D$269:$D$305,MATCH($F111,$B$269:$B$305,0)),SUMIFS('Input-Ext Allocators'!N$8:N$63,'Input-Ext Allocators'!$B$8:$B$63,$F111))*$D111</f>
        <v>0</v>
      </c>
      <c r="R111" s="5">
        <f ca="1">IFERROR(INDEX(R$269:R$305,MATCH($F111,$B$269:$B$305,0))/INDEX($D$269:$D$305,MATCH($F111,$B$269:$B$305,0)),SUMIFS('Input-Ext Allocators'!O$8:O$63,'Input-Ext Allocators'!$B$8:$B$63,$F111))*$D111</f>
        <v>0</v>
      </c>
      <c r="S111" s="5">
        <f ca="1">IFERROR(INDEX(S$269:S$305,MATCH($F111,$B$269:$B$305,0))/INDEX($D$269:$D$305,MATCH($F111,$B$269:$B$305,0)),SUMIFS('Input-Ext Allocators'!P$8:P$63,'Input-Ext Allocators'!$B$8:$B$63,$F111))*$D111</f>
        <v>0</v>
      </c>
      <c r="T111" s="5">
        <f ca="1">IFERROR(INDEX(T$269:T$305,MATCH($F111,$B$269:$B$305,0))/INDEX($D$269:$D$305,MATCH($F111,$B$269:$B$305,0)),SUMIFS('Input-Ext Allocators'!Q$8:Q$63,'Input-Ext Allocators'!$B$8:$B$63,$F111))*$D111</f>
        <v>0</v>
      </c>
      <c r="U111" s="5">
        <f ca="1">IFERROR(INDEX(U$269:U$305,MATCH($F111,$B$269:$B$305,0))/INDEX($D$269:$D$305,MATCH($F111,$B$269:$B$305,0)),SUMIFS('Input-Ext Allocators'!R$8:R$63,'Input-Ext Allocators'!$B$8:$B$63,$F111))*$D111</f>
        <v>0</v>
      </c>
      <c r="V111" s="5">
        <f ca="1">IFERROR(INDEX(V$269:V$305,MATCH($F111,$B$269:$B$305,0))/INDEX($D$269:$D$305,MATCH($F111,$B$269:$B$305,0)),SUMIFS('Input-Ext Allocators'!S$8:S$63,'Input-Ext Allocators'!$B$8:$B$63,$F111))*$D111</f>
        <v>0</v>
      </c>
      <c r="W111" s="5">
        <f ca="1">IFERROR(INDEX(W$269:W$305,MATCH($F111,$B$269:$B$305,0))/INDEX($D$269:$D$305,MATCH($F111,$B$269:$B$305,0)),SUMIFS('Input-Ext Allocators'!T$8:T$63,'Input-Ext Allocators'!$B$8:$B$63,$F111))*$D111</f>
        <v>0</v>
      </c>
      <c r="X111" s="5">
        <f ca="1">IFERROR(INDEX(X$269:X$305,MATCH($F111,$B$269:$B$305,0))/INDEX($D$269:$D$305,MATCH($F111,$B$269:$B$305,0)),SUMIFS('Input-Ext Allocators'!U$8:U$63,'Input-Ext Allocators'!$B$8:$B$63,$F111))*$D111</f>
        <v>0</v>
      </c>
      <c r="Y111" s="5">
        <f ca="1">IFERROR(INDEX(Y$269:Y$305,MATCH($F111,$B$269:$B$305,0))/INDEX($D$269:$D$305,MATCH($F111,$B$269:$B$305,0)),SUMIFS('Input-Ext Allocators'!V$8:V$63,'Input-Ext Allocators'!$B$8:$B$63,$F111))*$D111</f>
        <v>0</v>
      </c>
      <c r="Z111" s="5">
        <f ca="1">IFERROR(INDEX(Z$269:Z$305,MATCH($F111,$B$269:$B$305,0))/INDEX($D$269:$D$305,MATCH($F111,$B$269:$B$305,0)),SUMIFS('Input-Ext Allocators'!W$8:W$63,'Input-Ext Allocators'!$B$8:$B$63,$F111))*$D111</f>
        <v>0</v>
      </c>
    </row>
    <row r="112" spans="1:26" outlineLevel="1">
      <c r="A112" s="13">
        <f>IF(ISBLANK('Input-Accounts'!A112),"",'Input-Accounts'!A112)</f>
        <v>95</v>
      </c>
      <c r="B112" s="17" t="str">
        <f>IF(ISBLANK('Input-Accounts'!B112),"",'Input-Accounts'!B112)</f>
        <v>Other regulatory liabilities</v>
      </c>
      <c r="C112" s="13">
        <f>IF(ISBLANK('Input-Accounts'!C112),"",'Input-Accounts'!C112)</f>
        <v>254</v>
      </c>
      <c r="D112" s="5">
        <f t="shared" ca="1" si="26"/>
        <v>0</v>
      </c>
      <c r="E112" s="5">
        <f t="shared" ca="1" si="19"/>
        <v>0</v>
      </c>
      <c r="F112" s="2" t="str" cm="1">
        <f t="array" aca="1" ref="F112" ca="1">IF(D112=0,"-",IF('Input-Accounts'!$E112&lt;&gt;0,'Input-Accounts'!$E112,INDEX('Input-Accounts'!$H112:$J112,,MATCH($F$6,'Input-Accounts'!$H$6:$J$6,0))))</f>
        <v>-</v>
      </c>
      <c r="G112" s="5">
        <f ca="1">IFERROR(INDEX(G$269:G$305,MATCH($F112,$B$269:$B$305,0))/INDEX($D$269:$D$305,MATCH($F112,$B$269:$B$305,0)),SUMIFS('Input-Ext Allocators'!D$8:D$63,'Input-Ext Allocators'!$B$8:$B$63,$F112))*$D112</f>
        <v>0</v>
      </c>
      <c r="H112" s="5">
        <f ca="1">IFERROR(INDEX(H$269:H$305,MATCH($F112,$B$269:$B$305,0))/INDEX($D$269:$D$305,MATCH($F112,$B$269:$B$305,0)),SUMIFS('Input-Ext Allocators'!E$8:E$63,'Input-Ext Allocators'!$B$8:$B$63,$F112))*$D112</f>
        <v>0</v>
      </c>
      <c r="I112" s="5">
        <f ca="1">IFERROR(INDEX(I$269:I$305,MATCH($F112,$B$269:$B$305,0))/INDEX($D$269:$D$305,MATCH($F112,$B$269:$B$305,0)),SUMIFS('Input-Ext Allocators'!F$8:F$63,'Input-Ext Allocators'!$B$8:$B$63,$F112))*$D112</f>
        <v>0</v>
      </c>
      <c r="J112" s="5">
        <f ca="1">IFERROR(INDEX(J$269:J$305,MATCH($F112,$B$269:$B$305,0))/INDEX($D$269:$D$305,MATCH($F112,$B$269:$B$305,0)),SUMIFS('Input-Ext Allocators'!G$8:G$63,'Input-Ext Allocators'!$B$8:$B$63,$F112))*$D112</f>
        <v>0</v>
      </c>
      <c r="K112" s="5">
        <f ca="1">IFERROR(INDEX(K$269:K$305,MATCH($F112,$B$269:$B$305,0))/INDEX($D$269:$D$305,MATCH($F112,$B$269:$B$305,0)),SUMIFS('Input-Ext Allocators'!H$8:H$63,'Input-Ext Allocators'!$B$8:$B$63,$F112))*$D112</f>
        <v>0</v>
      </c>
      <c r="L112" s="5">
        <f ca="1">IFERROR(INDEX(L$269:L$305,MATCH($F112,$B$269:$B$305,0))/INDEX($D$269:$D$305,MATCH($F112,$B$269:$B$305,0)),SUMIFS('Input-Ext Allocators'!I$8:I$63,'Input-Ext Allocators'!$B$8:$B$63,$F112))*$D112</f>
        <v>0</v>
      </c>
      <c r="M112" s="5">
        <f ca="1">IFERROR(INDEX(M$269:M$305,MATCH($F112,$B$269:$B$305,0))/INDEX($D$269:$D$305,MATCH($F112,$B$269:$B$305,0)),SUMIFS('Input-Ext Allocators'!J$8:J$63,'Input-Ext Allocators'!$B$8:$B$63,$F112))*$D112</f>
        <v>0</v>
      </c>
      <c r="N112" s="5">
        <f ca="1">IFERROR(INDEX(N$269:N$305,MATCH($F112,$B$269:$B$305,0))/INDEX($D$269:$D$305,MATCH($F112,$B$269:$B$305,0)),SUMIFS('Input-Ext Allocators'!K$8:K$63,'Input-Ext Allocators'!$B$8:$B$63,$F112))*$D112</f>
        <v>0</v>
      </c>
      <c r="O112" s="5">
        <f ca="1">IFERROR(INDEX(O$269:O$305,MATCH($F112,$B$269:$B$305,0))/INDEX($D$269:$D$305,MATCH($F112,$B$269:$B$305,0)),SUMIFS('Input-Ext Allocators'!L$8:L$63,'Input-Ext Allocators'!$B$8:$B$63,$F112))*$D112</f>
        <v>0</v>
      </c>
      <c r="P112" s="5">
        <f ca="1">IFERROR(INDEX(P$269:P$305,MATCH($F112,$B$269:$B$305,0))/INDEX($D$269:$D$305,MATCH($F112,$B$269:$B$305,0)),SUMIFS('Input-Ext Allocators'!M$8:M$63,'Input-Ext Allocators'!$B$8:$B$63,$F112))*$D112</f>
        <v>0</v>
      </c>
      <c r="Q112" s="5">
        <f ca="1">IFERROR(INDEX(Q$269:Q$305,MATCH($F112,$B$269:$B$305,0))/INDEX($D$269:$D$305,MATCH($F112,$B$269:$B$305,0)),SUMIFS('Input-Ext Allocators'!N$8:N$63,'Input-Ext Allocators'!$B$8:$B$63,$F112))*$D112</f>
        <v>0</v>
      </c>
      <c r="R112" s="5">
        <f ca="1">IFERROR(INDEX(R$269:R$305,MATCH($F112,$B$269:$B$305,0))/INDEX($D$269:$D$305,MATCH($F112,$B$269:$B$305,0)),SUMIFS('Input-Ext Allocators'!O$8:O$63,'Input-Ext Allocators'!$B$8:$B$63,$F112))*$D112</f>
        <v>0</v>
      </c>
      <c r="S112" s="5">
        <f ca="1">IFERROR(INDEX(S$269:S$305,MATCH($F112,$B$269:$B$305,0))/INDEX($D$269:$D$305,MATCH($F112,$B$269:$B$305,0)),SUMIFS('Input-Ext Allocators'!P$8:P$63,'Input-Ext Allocators'!$B$8:$B$63,$F112))*$D112</f>
        <v>0</v>
      </c>
      <c r="T112" s="5">
        <f ca="1">IFERROR(INDEX(T$269:T$305,MATCH($F112,$B$269:$B$305,0))/INDEX($D$269:$D$305,MATCH($F112,$B$269:$B$305,0)),SUMIFS('Input-Ext Allocators'!Q$8:Q$63,'Input-Ext Allocators'!$B$8:$B$63,$F112))*$D112</f>
        <v>0</v>
      </c>
      <c r="U112" s="5">
        <f ca="1">IFERROR(INDEX(U$269:U$305,MATCH($F112,$B$269:$B$305,0))/INDEX($D$269:$D$305,MATCH($F112,$B$269:$B$305,0)),SUMIFS('Input-Ext Allocators'!R$8:R$63,'Input-Ext Allocators'!$B$8:$B$63,$F112))*$D112</f>
        <v>0</v>
      </c>
      <c r="V112" s="5">
        <f ca="1">IFERROR(INDEX(V$269:V$305,MATCH($F112,$B$269:$B$305,0))/INDEX($D$269:$D$305,MATCH($F112,$B$269:$B$305,0)),SUMIFS('Input-Ext Allocators'!S$8:S$63,'Input-Ext Allocators'!$B$8:$B$63,$F112))*$D112</f>
        <v>0</v>
      </c>
      <c r="W112" s="5">
        <f ca="1">IFERROR(INDEX(W$269:W$305,MATCH($F112,$B$269:$B$305,0))/INDEX($D$269:$D$305,MATCH($F112,$B$269:$B$305,0)),SUMIFS('Input-Ext Allocators'!T$8:T$63,'Input-Ext Allocators'!$B$8:$B$63,$F112))*$D112</f>
        <v>0</v>
      </c>
      <c r="X112" s="5">
        <f ca="1">IFERROR(INDEX(X$269:X$305,MATCH($F112,$B$269:$B$305,0))/INDEX($D$269:$D$305,MATCH($F112,$B$269:$B$305,0)),SUMIFS('Input-Ext Allocators'!U$8:U$63,'Input-Ext Allocators'!$B$8:$B$63,$F112))*$D112</f>
        <v>0</v>
      </c>
      <c r="Y112" s="5">
        <f ca="1">IFERROR(INDEX(Y$269:Y$305,MATCH($F112,$B$269:$B$305,0))/INDEX($D$269:$D$305,MATCH($F112,$B$269:$B$305,0)),SUMIFS('Input-Ext Allocators'!V$8:V$63,'Input-Ext Allocators'!$B$8:$B$63,$F112))*$D112</f>
        <v>0</v>
      </c>
      <c r="Z112" s="5">
        <f ca="1">IFERROR(INDEX(Z$269:Z$305,MATCH($F112,$B$269:$B$305,0))/INDEX($D$269:$D$305,MATCH($F112,$B$269:$B$305,0)),SUMIFS('Input-Ext Allocators'!W$8:W$63,'Input-Ext Allocators'!$B$8:$B$63,$F112))*$D112</f>
        <v>0</v>
      </c>
    </row>
    <row r="113" spans="1:26" outlineLevel="1">
      <c r="A113" s="13">
        <f>IF(ISBLANK('Input-Accounts'!A113),"",'Input-Accounts'!A113)</f>
        <v>96</v>
      </c>
      <c r="B113" s="17" t="str">
        <f>IF(ISBLANK('Input-Accounts'!B113),"",'Input-Accounts'!B113)</f>
        <v>Working capital allowance</v>
      </c>
      <c r="C113" s="13" t="str">
        <f>IF(ISBLANK('Input-Accounts'!C113),"",'Input-Accounts'!C113)</f>
        <v>N/A</v>
      </c>
      <c r="D113" s="5">
        <f t="shared" ca="1" si="26"/>
        <v>24609895.679047849</v>
      </c>
      <c r="E113" s="5">
        <f t="shared" ca="1" si="19"/>
        <v>0</v>
      </c>
      <c r="F113" s="2" t="str" cm="1">
        <f t="array" aca="1" ref="F113" ca="1">IF(D113=0,"-",IF('Input-Accounts'!$E113&lt;&gt;0,'Input-Accounts'!$E113,INDEX('Input-Accounts'!$H113:$J113,,MATCH($F$6,'Input-Accounts'!$H$6:$J$6,0))))</f>
        <v>INT_T&amp;D_PLANT</v>
      </c>
      <c r="G113" s="5">
        <f ca="1">IFERROR(INDEX(G$269:G$305,MATCH($F113,$B$269:$B$305,0))/INDEX($D$269:$D$305,MATCH($F113,$B$269:$B$305,0)),SUMIFS('Input-Ext Allocators'!D$8:D$63,'Input-Ext Allocators'!$B$8:$B$63,$F113))*$D113</f>
        <v>7902798.2029332751</v>
      </c>
      <c r="H113" s="5">
        <f ca="1">IFERROR(INDEX(H$269:H$305,MATCH($F113,$B$269:$B$305,0))/INDEX($D$269:$D$305,MATCH($F113,$B$269:$B$305,0)),SUMIFS('Input-Ext Allocators'!E$8:E$63,'Input-Ext Allocators'!$B$8:$B$63,$F113))*$D113</f>
        <v>5447537.8588688299</v>
      </c>
      <c r="I113" s="5">
        <f ca="1">IFERROR(INDEX(I$269:I$305,MATCH($F113,$B$269:$B$305,0))/INDEX($D$269:$D$305,MATCH($F113,$B$269:$B$305,0)),SUMIFS('Input-Ext Allocators'!F$8:F$63,'Input-Ext Allocators'!$B$8:$B$63,$F113))*$D113</f>
        <v>612142.69932850508</v>
      </c>
      <c r="J113" s="5">
        <f ca="1">IFERROR(INDEX(J$269:J$305,MATCH($F113,$B$269:$B$305,0))/INDEX($D$269:$D$305,MATCH($F113,$B$269:$B$305,0)),SUMIFS('Input-Ext Allocators'!G$8:G$63,'Input-Ext Allocators'!$B$8:$B$63,$F113))*$D113</f>
        <v>782342.07184573519</v>
      </c>
      <c r="K113" s="5">
        <f ca="1">IFERROR(INDEX(K$269:K$305,MATCH($F113,$B$269:$B$305,0))/INDEX($D$269:$D$305,MATCH($F113,$B$269:$B$305,0)),SUMIFS('Input-Ext Allocators'!H$8:H$63,'Input-Ext Allocators'!$B$8:$B$63,$F113))*$D113</f>
        <v>44134.360085295964</v>
      </c>
      <c r="L113" s="5">
        <f ca="1">IFERROR(INDEX(L$269:L$305,MATCH($F113,$B$269:$B$305,0))/INDEX($D$269:$D$305,MATCH($F113,$B$269:$B$305,0)),SUMIFS('Input-Ext Allocators'!I$8:I$63,'Input-Ext Allocators'!$B$8:$B$63,$F113))*$D113</f>
        <v>9081729.0162556935</v>
      </c>
      <c r="M113" s="5">
        <f ca="1">IFERROR(INDEX(M$269:M$305,MATCH($F113,$B$269:$B$305,0))/INDEX($D$269:$D$305,MATCH($F113,$B$269:$B$305,0)),SUMIFS('Input-Ext Allocators'!J$8:J$63,'Input-Ext Allocators'!$B$8:$B$63,$F113))*$D113</f>
        <v>739211.46973051247</v>
      </c>
      <c r="N113" s="5">
        <f ca="1">IFERROR(INDEX(N$269:N$305,MATCH($F113,$B$269:$B$305,0))/INDEX($D$269:$D$305,MATCH($F113,$B$269:$B$305,0)),SUMIFS('Input-Ext Allocators'!K$8:K$63,'Input-Ext Allocators'!$B$8:$B$63,$F113))*$D113</f>
        <v>0</v>
      </c>
      <c r="O113" s="5">
        <f ca="1">IFERROR(INDEX(O$269:O$305,MATCH($F113,$B$269:$B$305,0))/INDEX($D$269:$D$305,MATCH($F113,$B$269:$B$305,0)),SUMIFS('Input-Ext Allocators'!L$8:L$63,'Input-Ext Allocators'!$B$8:$B$63,$F113))*$D113</f>
        <v>0</v>
      </c>
      <c r="P113" s="5">
        <f ca="1">IFERROR(INDEX(P$269:P$305,MATCH($F113,$B$269:$B$305,0))/INDEX($D$269:$D$305,MATCH($F113,$B$269:$B$305,0)),SUMIFS('Input-Ext Allocators'!M$8:M$63,'Input-Ext Allocators'!$B$8:$B$63,$F113))*$D113</f>
        <v>0</v>
      </c>
      <c r="Q113" s="5">
        <f ca="1">IFERROR(INDEX(Q$269:Q$305,MATCH($F113,$B$269:$B$305,0))/INDEX($D$269:$D$305,MATCH($F113,$B$269:$B$305,0)),SUMIFS('Input-Ext Allocators'!N$8:N$63,'Input-Ext Allocators'!$B$8:$B$63,$F113))*$D113</f>
        <v>0</v>
      </c>
      <c r="R113" s="5">
        <f ca="1">IFERROR(INDEX(R$269:R$305,MATCH($F113,$B$269:$B$305,0))/INDEX($D$269:$D$305,MATCH($F113,$B$269:$B$305,0)),SUMIFS('Input-Ext Allocators'!O$8:O$63,'Input-Ext Allocators'!$B$8:$B$63,$F113))*$D113</f>
        <v>0</v>
      </c>
      <c r="S113" s="5">
        <f ca="1">IFERROR(INDEX(S$269:S$305,MATCH($F113,$B$269:$B$305,0))/INDEX($D$269:$D$305,MATCH($F113,$B$269:$B$305,0)),SUMIFS('Input-Ext Allocators'!P$8:P$63,'Input-Ext Allocators'!$B$8:$B$63,$F113))*$D113</f>
        <v>0</v>
      </c>
      <c r="T113" s="5">
        <f ca="1">IFERROR(INDEX(T$269:T$305,MATCH($F113,$B$269:$B$305,0))/INDEX($D$269:$D$305,MATCH($F113,$B$269:$B$305,0)),SUMIFS('Input-Ext Allocators'!Q$8:Q$63,'Input-Ext Allocators'!$B$8:$B$63,$F113))*$D113</f>
        <v>0</v>
      </c>
      <c r="U113" s="5">
        <f ca="1">IFERROR(INDEX(U$269:U$305,MATCH($F113,$B$269:$B$305,0))/INDEX($D$269:$D$305,MATCH($F113,$B$269:$B$305,0)),SUMIFS('Input-Ext Allocators'!R$8:R$63,'Input-Ext Allocators'!$B$8:$B$63,$F113))*$D113</f>
        <v>0</v>
      </c>
      <c r="V113" s="5">
        <f ca="1">IFERROR(INDEX(V$269:V$305,MATCH($F113,$B$269:$B$305,0))/INDEX($D$269:$D$305,MATCH($F113,$B$269:$B$305,0)),SUMIFS('Input-Ext Allocators'!S$8:S$63,'Input-Ext Allocators'!$B$8:$B$63,$F113))*$D113</f>
        <v>0</v>
      </c>
      <c r="W113" s="5">
        <f ca="1">IFERROR(INDEX(W$269:W$305,MATCH($F113,$B$269:$B$305,0))/INDEX($D$269:$D$305,MATCH($F113,$B$269:$B$305,0)),SUMIFS('Input-Ext Allocators'!T$8:T$63,'Input-Ext Allocators'!$B$8:$B$63,$F113))*$D113</f>
        <v>0</v>
      </c>
      <c r="X113" s="5">
        <f ca="1">IFERROR(INDEX(X$269:X$305,MATCH($F113,$B$269:$B$305,0))/INDEX($D$269:$D$305,MATCH($F113,$B$269:$B$305,0)),SUMIFS('Input-Ext Allocators'!U$8:U$63,'Input-Ext Allocators'!$B$8:$B$63,$F113))*$D113</f>
        <v>0</v>
      </c>
      <c r="Y113" s="5">
        <f ca="1">IFERROR(INDEX(Y$269:Y$305,MATCH($F113,$B$269:$B$305,0))/INDEX($D$269:$D$305,MATCH($F113,$B$269:$B$305,0)),SUMIFS('Input-Ext Allocators'!V$8:V$63,'Input-Ext Allocators'!$B$8:$B$63,$F113))*$D113</f>
        <v>0</v>
      </c>
      <c r="Z113" s="5">
        <f ca="1">IFERROR(INDEX(Z$269:Z$305,MATCH($F113,$B$269:$B$305,0))/INDEX($D$269:$D$305,MATCH($F113,$B$269:$B$305,0)),SUMIFS('Input-Ext Allocators'!W$8:W$63,'Input-Ext Allocators'!$B$8:$B$63,$F113))*$D113</f>
        <v>0</v>
      </c>
    </row>
    <row r="114" spans="1:26">
      <c r="A114" s="13">
        <f>IF(ISBLANK('Input-Accounts'!A114),"",'Input-Accounts'!A114)</f>
        <v>97</v>
      </c>
      <c r="B114" t="str">
        <f>IF(ISBLANK('Input-Accounts'!B114),"",'Input-Accounts'!B114)</f>
        <v>Total Other Rate Base Items</v>
      </c>
      <c r="C114" s="13" t="str">
        <f>IF(ISBLANK('Input-Accounts'!C114),"",'Input-Accounts'!C114)</f>
        <v/>
      </c>
      <c r="D114" s="28">
        <f ca="1">SUBTOTAL(9,D110:D113)</f>
        <v>-24904703.773261759</v>
      </c>
      <c r="E114" s="5">
        <f t="shared" ca="1" si="19"/>
        <v>0</v>
      </c>
      <c r="G114" s="28">
        <f t="shared" ref="G114:Z114" ca="1" si="27">SUBTOTAL(9,G110:G113)</f>
        <v>-7997467.7987555536</v>
      </c>
      <c r="H114" s="28">
        <f t="shared" ca="1" si="27"/>
        <v>-5512795.2770747319</v>
      </c>
      <c r="I114" s="28">
        <f t="shared" ca="1" si="27"/>
        <v>-619475.70979427628</v>
      </c>
      <c r="J114" s="28">
        <f t="shared" ca="1" si="27"/>
        <v>-791713.94315442047</v>
      </c>
      <c r="K114" s="28">
        <f t="shared" ca="1" si="27"/>
        <v>-44663.056620859657</v>
      </c>
      <c r="L114" s="28">
        <f t="shared" ca="1" si="27"/>
        <v>-9190521.3190905657</v>
      </c>
      <c r="M114" s="28">
        <f t="shared" ca="1" si="27"/>
        <v>-748066.66877135402</v>
      </c>
      <c r="N114" s="28">
        <f t="shared" ca="1" si="27"/>
        <v>0</v>
      </c>
      <c r="O114" s="28">
        <f t="shared" ca="1" si="27"/>
        <v>0</v>
      </c>
      <c r="P114" s="28">
        <f t="shared" ca="1" si="27"/>
        <v>0</v>
      </c>
      <c r="Q114" s="28">
        <f t="shared" ca="1" si="27"/>
        <v>0</v>
      </c>
      <c r="R114" s="28">
        <f t="shared" ca="1" si="27"/>
        <v>0</v>
      </c>
      <c r="S114" s="28">
        <f t="shared" ca="1" si="27"/>
        <v>0</v>
      </c>
      <c r="T114" s="28">
        <f t="shared" ca="1" si="27"/>
        <v>0</v>
      </c>
      <c r="U114" s="28">
        <f t="shared" ca="1" si="27"/>
        <v>0</v>
      </c>
      <c r="V114" s="28">
        <f t="shared" ca="1" si="27"/>
        <v>0</v>
      </c>
      <c r="W114" s="28">
        <f t="shared" ca="1" si="27"/>
        <v>0</v>
      </c>
      <c r="X114" s="28">
        <f t="shared" ca="1" si="27"/>
        <v>0</v>
      </c>
      <c r="Y114" s="28">
        <f t="shared" ca="1" si="27"/>
        <v>0</v>
      </c>
      <c r="Z114" s="28">
        <f t="shared" ca="1" si="27"/>
        <v>0</v>
      </c>
    </row>
    <row r="115" spans="1:26">
      <c r="A115" s="13" t="str">
        <f>IF(ISBLANK('Input-Accounts'!A115),"",'Input-Accounts'!A115)</f>
        <v/>
      </c>
      <c r="B115" t="str">
        <f>IF(ISBLANK('Input-Accounts'!B115),"",'Input-Accounts'!B115)</f>
        <v/>
      </c>
      <c r="C115" s="13" t="str">
        <f>IF(ISBLANK('Input-Accounts'!C115),"",'Input-Accounts'!C115)</f>
        <v/>
      </c>
      <c r="D115" s="13"/>
      <c r="E115" s="5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5" thickBot="1">
      <c r="A116" s="13">
        <f>IF(ISBLANK('Input-Accounts'!A116),"",'Input-Accounts'!A116)</f>
        <v>98</v>
      </c>
      <c r="B116" s="4" t="str">
        <f>IF(ISBLANK('Input-Accounts'!B116),"",'Input-Accounts'!B116)</f>
        <v>TOTAL RATE BASE</v>
      </c>
      <c r="C116" s="13" t="str">
        <f>IF(ISBLANK('Input-Accounts'!C116),"",'Input-Accounts'!C116)</f>
        <v/>
      </c>
      <c r="D116" s="30">
        <f ca="1">SUBTOTAL(9,D11:D115)</f>
        <v>446636406.98230958</v>
      </c>
      <c r="E116" s="5">
        <f t="shared" ref="E116:E123" ca="1" si="28">IFERROR(IF(D116="","",IF(D116=0,0,IF(ABS(D116-SUM($G116:$Z116))&lt;Check_Limit,0,1))),1)</f>
        <v>0</v>
      </c>
      <c r="G116" s="30">
        <f t="shared" ref="G116:Z116" ca="1" si="29">SUBTOTAL(9,G11:G115)</f>
        <v>142318630.84844688</v>
      </c>
      <c r="H116" s="30">
        <f t="shared" ca="1" si="29"/>
        <v>98097800.233724505</v>
      </c>
      <c r="I116" s="30">
        <f t="shared" ca="1" si="29"/>
        <v>11019467.977114392</v>
      </c>
      <c r="J116" s="30">
        <f t="shared" ca="1" si="29"/>
        <v>14080958.724435374</v>
      </c>
      <c r="K116" s="30">
        <f t="shared" ca="1" si="29"/>
        <v>800341.30077678489</v>
      </c>
      <c r="L116" s="30">
        <f t="shared" ca="1" si="29"/>
        <v>166134241.3028037</v>
      </c>
      <c r="M116" s="30">
        <f t="shared" ca="1" si="29"/>
        <v>14184966.595007965</v>
      </c>
      <c r="N116" s="30">
        <f t="shared" ca="1" si="29"/>
        <v>0</v>
      </c>
      <c r="O116" s="30">
        <f t="shared" ca="1" si="29"/>
        <v>0</v>
      </c>
      <c r="P116" s="30">
        <f t="shared" ca="1" si="29"/>
        <v>0</v>
      </c>
      <c r="Q116" s="30">
        <f t="shared" ca="1" si="29"/>
        <v>0</v>
      </c>
      <c r="R116" s="30">
        <f t="shared" ca="1" si="29"/>
        <v>0</v>
      </c>
      <c r="S116" s="30">
        <f t="shared" ca="1" si="29"/>
        <v>0</v>
      </c>
      <c r="T116" s="30">
        <f t="shared" ca="1" si="29"/>
        <v>0</v>
      </c>
      <c r="U116" s="30">
        <f t="shared" ca="1" si="29"/>
        <v>0</v>
      </c>
      <c r="V116" s="30">
        <f t="shared" ca="1" si="29"/>
        <v>0</v>
      </c>
      <c r="W116" s="30">
        <f t="shared" ca="1" si="29"/>
        <v>0</v>
      </c>
      <c r="X116" s="30">
        <f t="shared" ca="1" si="29"/>
        <v>0</v>
      </c>
      <c r="Y116" s="30">
        <f t="shared" ca="1" si="29"/>
        <v>0</v>
      </c>
      <c r="Z116" s="30">
        <f t="shared" ca="1" si="29"/>
        <v>0</v>
      </c>
    </row>
    <row r="117" spans="1:26" ht="15" thickTop="1">
      <c r="A117" s="13" t="str">
        <f>IF(ISBLANK('Input-Accounts'!A117),"",'Input-Accounts'!A117)</f>
        <v/>
      </c>
      <c r="B117" t="str">
        <f>IF(ISBLANK('Input-Accounts'!B117),"",'Input-Accounts'!B117)</f>
        <v/>
      </c>
      <c r="C117" s="13" t="str">
        <f>IF(ISBLANK('Input-Accounts'!C117),"",'Input-Accounts'!C117)</f>
        <v/>
      </c>
      <c r="D117" s="5"/>
      <c r="E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>
      <c r="A118" s="13">
        <f>IF(ISBLANK('Input-Accounts'!A118),"",'Input-Accounts'!A118)</f>
        <v>99</v>
      </c>
      <c r="B118" s="1" t="str">
        <f>IF(ISBLANK('Input-Accounts'!B118),"",'Input-Accounts'!B118)</f>
        <v>OPERATION AND MAINTENANCE EXPENSE</v>
      </c>
      <c r="C118" s="13" t="str">
        <f>IF(ISBLANK('Input-Accounts'!C118),"",'Input-Accounts'!C118)</f>
        <v/>
      </c>
      <c r="D118" s="5"/>
      <c r="E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>
      <c r="A119" s="13">
        <f>IF(ISBLANK('Input-Accounts'!A119),"",'Input-Accounts'!A119)</f>
        <v>100</v>
      </c>
      <c r="B119" s="1" t="str">
        <f>IF(ISBLANK('Input-Accounts'!B119),"",'Input-Accounts'!B119)</f>
        <v>Production, Storage, LNG, Transmission, and Distribution Expense</v>
      </c>
      <c r="C119" s="13" t="str">
        <f>IF(ISBLANK('Input-Accounts'!C119),"",'Input-Accounts'!C119)</f>
        <v/>
      </c>
      <c r="D119" s="5"/>
      <c r="E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outlineLevel="1">
      <c r="A120" s="13">
        <f>IF(ISBLANK('Input-Accounts'!A120),"",'Input-Accounts'!A120)</f>
        <v>101</v>
      </c>
      <c r="B120" s="1" t="str">
        <f>IF(ISBLANK('Input-Accounts'!B120),"",'Input-Accounts'!B120)</f>
        <v>Other Gas Supply Expenses</v>
      </c>
      <c r="C120" s="13" t="str">
        <f>IF(ISBLANK('Input-Accounts'!C120),"",'Input-Accounts'!C120)</f>
        <v/>
      </c>
      <c r="D120" s="5"/>
      <c r="E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outlineLevel="1">
      <c r="A121" s="13">
        <f>IF(ISBLANK('Input-Accounts'!A121),"",'Input-Accounts'!A121)</f>
        <v>102</v>
      </c>
      <c r="B121" s="17" t="str">
        <f>IF(ISBLANK('Input-Accounts'!B121),"",'Input-Accounts'!B121)</f>
        <v>Other Gas Supply Expenses</v>
      </c>
      <c r="C121" s="13">
        <f>IF(ISBLANK('Input-Accounts'!C121),"",'Input-Accounts'!C121)</f>
        <v>813</v>
      </c>
      <c r="D121" s="5">
        <f t="shared" ref="D121:D122" ca="1" si="30">INDIRECT("Classification!"&amp;$D$5&amp;ROW())</f>
        <v>0</v>
      </c>
      <c r="E121" s="5">
        <f t="shared" ca="1" si="28"/>
        <v>0</v>
      </c>
      <c r="F121" s="2" t="str" cm="1">
        <f t="array" aca="1" ref="F121" ca="1">IF(D121=0,"-",IF('Input-Accounts'!$E121&lt;&gt;0,'Input-Accounts'!$E121,INDEX('Input-Accounts'!$H121:$J121,,MATCH($F$6,'Input-Accounts'!$H$6:$J$6,0))))</f>
        <v>-</v>
      </c>
      <c r="G121" s="5">
        <f ca="1">IFERROR(INDEX(G$269:G$305,MATCH($F121,$B$269:$B$305,0))/INDEX($D$269:$D$305,MATCH($F121,$B$269:$B$305,0)),SUMIFS('Input-Ext Allocators'!D$8:D$63,'Input-Ext Allocators'!$B$8:$B$63,$F121))*$D121</f>
        <v>0</v>
      </c>
      <c r="H121" s="5">
        <f ca="1">IFERROR(INDEX(H$269:H$305,MATCH($F121,$B$269:$B$305,0))/INDEX($D$269:$D$305,MATCH($F121,$B$269:$B$305,0)),SUMIFS('Input-Ext Allocators'!E$8:E$63,'Input-Ext Allocators'!$B$8:$B$63,$F121))*$D121</f>
        <v>0</v>
      </c>
      <c r="I121" s="5">
        <f ca="1">IFERROR(INDEX(I$269:I$305,MATCH($F121,$B$269:$B$305,0))/INDEX($D$269:$D$305,MATCH($F121,$B$269:$B$305,0)),SUMIFS('Input-Ext Allocators'!F$8:F$63,'Input-Ext Allocators'!$B$8:$B$63,$F121))*$D121</f>
        <v>0</v>
      </c>
      <c r="J121" s="5">
        <f ca="1">IFERROR(INDEX(J$269:J$305,MATCH($F121,$B$269:$B$305,0))/INDEX($D$269:$D$305,MATCH($F121,$B$269:$B$305,0)),SUMIFS('Input-Ext Allocators'!G$8:G$63,'Input-Ext Allocators'!$B$8:$B$63,$F121))*$D121</f>
        <v>0</v>
      </c>
      <c r="K121" s="5">
        <f ca="1">IFERROR(INDEX(K$269:K$305,MATCH($F121,$B$269:$B$305,0))/INDEX($D$269:$D$305,MATCH($F121,$B$269:$B$305,0)),SUMIFS('Input-Ext Allocators'!H$8:H$63,'Input-Ext Allocators'!$B$8:$B$63,$F121))*$D121</f>
        <v>0</v>
      </c>
      <c r="L121" s="5">
        <f ca="1">IFERROR(INDEX(L$269:L$305,MATCH($F121,$B$269:$B$305,0))/INDEX($D$269:$D$305,MATCH($F121,$B$269:$B$305,0)),SUMIFS('Input-Ext Allocators'!I$8:I$63,'Input-Ext Allocators'!$B$8:$B$63,$F121))*$D121</f>
        <v>0</v>
      </c>
      <c r="M121" s="5">
        <f ca="1">IFERROR(INDEX(M$269:M$305,MATCH($F121,$B$269:$B$305,0))/INDEX($D$269:$D$305,MATCH($F121,$B$269:$B$305,0)),SUMIFS('Input-Ext Allocators'!J$8:J$63,'Input-Ext Allocators'!$B$8:$B$63,$F121))*$D121</f>
        <v>0</v>
      </c>
      <c r="N121" s="5">
        <f ca="1">IFERROR(INDEX(N$269:N$305,MATCH($F121,$B$269:$B$305,0))/INDEX($D$269:$D$305,MATCH($F121,$B$269:$B$305,0)),SUMIFS('Input-Ext Allocators'!K$8:K$63,'Input-Ext Allocators'!$B$8:$B$63,$F121))*$D121</f>
        <v>0</v>
      </c>
      <c r="O121" s="5">
        <f ca="1">IFERROR(INDEX(O$269:O$305,MATCH($F121,$B$269:$B$305,0))/INDEX($D$269:$D$305,MATCH($F121,$B$269:$B$305,0)),SUMIFS('Input-Ext Allocators'!L$8:L$63,'Input-Ext Allocators'!$B$8:$B$63,$F121))*$D121</f>
        <v>0</v>
      </c>
      <c r="P121" s="5">
        <f ca="1">IFERROR(INDEX(P$269:P$305,MATCH($F121,$B$269:$B$305,0))/INDEX($D$269:$D$305,MATCH($F121,$B$269:$B$305,0)),SUMIFS('Input-Ext Allocators'!M$8:M$63,'Input-Ext Allocators'!$B$8:$B$63,$F121))*$D121</f>
        <v>0</v>
      </c>
      <c r="Q121" s="5">
        <f ca="1">IFERROR(INDEX(Q$269:Q$305,MATCH($F121,$B$269:$B$305,0))/INDEX($D$269:$D$305,MATCH($F121,$B$269:$B$305,0)),SUMIFS('Input-Ext Allocators'!N$8:N$63,'Input-Ext Allocators'!$B$8:$B$63,$F121))*$D121</f>
        <v>0</v>
      </c>
      <c r="R121" s="5">
        <f ca="1">IFERROR(INDEX(R$269:R$305,MATCH($F121,$B$269:$B$305,0))/INDEX($D$269:$D$305,MATCH($F121,$B$269:$B$305,0)),SUMIFS('Input-Ext Allocators'!O$8:O$63,'Input-Ext Allocators'!$B$8:$B$63,$F121))*$D121</f>
        <v>0</v>
      </c>
      <c r="S121" s="5">
        <f ca="1">IFERROR(INDEX(S$269:S$305,MATCH($F121,$B$269:$B$305,0))/INDEX($D$269:$D$305,MATCH($F121,$B$269:$B$305,0)),SUMIFS('Input-Ext Allocators'!P$8:P$63,'Input-Ext Allocators'!$B$8:$B$63,$F121))*$D121</f>
        <v>0</v>
      </c>
      <c r="T121" s="5">
        <f ca="1">IFERROR(INDEX(T$269:T$305,MATCH($F121,$B$269:$B$305,0))/INDEX($D$269:$D$305,MATCH($F121,$B$269:$B$305,0)),SUMIFS('Input-Ext Allocators'!Q$8:Q$63,'Input-Ext Allocators'!$B$8:$B$63,$F121))*$D121</f>
        <v>0</v>
      </c>
      <c r="U121" s="5">
        <f ca="1">IFERROR(INDEX(U$269:U$305,MATCH($F121,$B$269:$B$305,0))/INDEX($D$269:$D$305,MATCH($F121,$B$269:$B$305,0)),SUMIFS('Input-Ext Allocators'!R$8:R$63,'Input-Ext Allocators'!$B$8:$B$63,$F121))*$D121</f>
        <v>0</v>
      </c>
      <c r="V121" s="5">
        <f ca="1">IFERROR(INDEX(V$269:V$305,MATCH($F121,$B$269:$B$305,0))/INDEX($D$269:$D$305,MATCH($F121,$B$269:$B$305,0)),SUMIFS('Input-Ext Allocators'!S$8:S$63,'Input-Ext Allocators'!$B$8:$B$63,$F121))*$D121</f>
        <v>0</v>
      </c>
      <c r="W121" s="5">
        <f ca="1">IFERROR(INDEX(W$269:W$305,MATCH($F121,$B$269:$B$305,0))/INDEX($D$269:$D$305,MATCH($F121,$B$269:$B$305,0)),SUMIFS('Input-Ext Allocators'!T$8:T$63,'Input-Ext Allocators'!$B$8:$B$63,$F121))*$D121</f>
        <v>0</v>
      </c>
      <c r="X121" s="5">
        <f ca="1">IFERROR(INDEX(X$269:X$305,MATCH($F121,$B$269:$B$305,0))/INDEX($D$269:$D$305,MATCH($F121,$B$269:$B$305,0)),SUMIFS('Input-Ext Allocators'!U$8:U$63,'Input-Ext Allocators'!$B$8:$B$63,$F121))*$D121</f>
        <v>0</v>
      </c>
      <c r="Y121" s="5">
        <f ca="1">IFERROR(INDEX(Y$269:Y$305,MATCH($F121,$B$269:$B$305,0))/INDEX($D$269:$D$305,MATCH($F121,$B$269:$B$305,0)),SUMIFS('Input-Ext Allocators'!V$8:V$63,'Input-Ext Allocators'!$B$8:$B$63,$F121))*$D121</f>
        <v>0</v>
      </c>
      <c r="Z121" s="5">
        <f ca="1">IFERROR(INDEX(Z$269:Z$305,MATCH($F121,$B$269:$B$305,0))/INDEX($D$269:$D$305,MATCH($F121,$B$269:$B$305,0)),SUMIFS('Input-Ext Allocators'!W$8:W$63,'Input-Ext Allocators'!$B$8:$B$63,$F121))*$D121</f>
        <v>0</v>
      </c>
    </row>
    <row r="122" spans="1:26" outlineLevel="1">
      <c r="A122" s="13">
        <f>IF(ISBLANK('Input-Accounts'!A122),"",'Input-Accounts'!A122)</f>
        <v>103</v>
      </c>
      <c r="B122" s="17" t="str">
        <f>IF(ISBLANK('Input-Accounts'!B122),"",'Input-Accounts'!B122)</f>
        <v>Reserved</v>
      </c>
      <c r="C122" s="13" t="str">
        <f>IF(ISBLANK('Input-Accounts'!C122),"",'Input-Accounts'!C122)</f>
        <v/>
      </c>
      <c r="D122" s="5">
        <f t="shared" ca="1" si="30"/>
        <v>0</v>
      </c>
      <c r="E122" s="5">
        <f t="shared" ca="1" si="28"/>
        <v>0</v>
      </c>
      <c r="F122" s="2" t="str" cm="1">
        <f t="array" aca="1" ref="F122" ca="1">IF(D122=0,"-",IF('Input-Accounts'!$E122&lt;&gt;0,'Input-Accounts'!$E122,INDEX('Input-Accounts'!$H122:$J122,,MATCH($F$6,'Input-Accounts'!$H$6:$J$6,0))))</f>
        <v>-</v>
      </c>
      <c r="G122" s="5">
        <f ca="1">IFERROR(INDEX(G$269:G$305,MATCH($F122,$B$269:$B$305,0))/INDEX($D$269:$D$305,MATCH($F122,$B$269:$B$305,0)),SUMIFS('Input-Ext Allocators'!D$8:D$63,'Input-Ext Allocators'!$B$8:$B$63,$F122))*$D122</f>
        <v>0</v>
      </c>
      <c r="H122" s="5">
        <f ca="1">IFERROR(INDEX(H$269:H$305,MATCH($F122,$B$269:$B$305,0))/INDEX($D$269:$D$305,MATCH($F122,$B$269:$B$305,0)),SUMIFS('Input-Ext Allocators'!E$8:E$63,'Input-Ext Allocators'!$B$8:$B$63,$F122))*$D122</f>
        <v>0</v>
      </c>
      <c r="I122" s="5">
        <f ca="1">IFERROR(INDEX(I$269:I$305,MATCH($F122,$B$269:$B$305,0))/INDEX($D$269:$D$305,MATCH($F122,$B$269:$B$305,0)),SUMIFS('Input-Ext Allocators'!F$8:F$63,'Input-Ext Allocators'!$B$8:$B$63,$F122))*$D122</f>
        <v>0</v>
      </c>
      <c r="J122" s="5">
        <f ca="1">IFERROR(INDEX(J$269:J$305,MATCH($F122,$B$269:$B$305,0))/INDEX($D$269:$D$305,MATCH($F122,$B$269:$B$305,0)),SUMIFS('Input-Ext Allocators'!G$8:G$63,'Input-Ext Allocators'!$B$8:$B$63,$F122))*$D122</f>
        <v>0</v>
      </c>
      <c r="K122" s="5">
        <f ca="1">IFERROR(INDEX(K$269:K$305,MATCH($F122,$B$269:$B$305,0))/INDEX($D$269:$D$305,MATCH($F122,$B$269:$B$305,0)),SUMIFS('Input-Ext Allocators'!H$8:H$63,'Input-Ext Allocators'!$B$8:$B$63,$F122))*$D122</f>
        <v>0</v>
      </c>
      <c r="L122" s="5">
        <f ca="1">IFERROR(INDEX(L$269:L$305,MATCH($F122,$B$269:$B$305,0))/INDEX($D$269:$D$305,MATCH($F122,$B$269:$B$305,0)),SUMIFS('Input-Ext Allocators'!I$8:I$63,'Input-Ext Allocators'!$B$8:$B$63,$F122))*$D122</f>
        <v>0</v>
      </c>
      <c r="M122" s="5">
        <f ca="1">IFERROR(INDEX(M$269:M$305,MATCH($F122,$B$269:$B$305,0))/INDEX($D$269:$D$305,MATCH($F122,$B$269:$B$305,0)),SUMIFS('Input-Ext Allocators'!J$8:J$63,'Input-Ext Allocators'!$B$8:$B$63,$F122))*$D122</f>
        <v>0</v>
      </c>
      <c r="N122" s="5">
        <f ca="1">IFERROR(INDEX(N$269:N$305,MATCH($F122,$B$269:$B$305,0))/INDEX($D$269:$D$305,MATCH($F122,$B$269:$B$305,0)),SUMIFS('Input-Ext Allocators'!K$8:K$63,'Input-Ext Allocators'!$B$8:$B$63,$F122))*$D122</f>
        <v>0</v>
      </c>
      <c r="O122" s="5"/>
      <c r="P122" s="5">
        <f ca="1">IFERROR(INDEX(P$269:P$305,MATCH($F122,$B$269:$B$305,0))/INDEX($D$269:$D$305,MATCH($F122,$B$269:$B$305,0)),SUMIFS('Input-Ext Allocators'!M$8:M$63,'Input-Ext Allocators'!$B$8:$B$63,$F122))*$D122</f>
        <v>0</v>
      </c>
      <c r="Q122" s="5">
        <f ca="1">IFERROR(INDEX(Q$269:Q$305,MATCH($F122,$B$269:$B$305,0))/INDEX($D$269:$D$305,MATCH($F122,$B$269:$B$305,0)),SUMIFS('Input-Ext Allocators'!N$8:N$63,'Input-Ext Allocators'!$B$8:$B$63,$F122))*$D122</f>
        <v>0</v>
      </c>
      <c r="R122" s="5">
        <f ca="1">IFERROR(INDEX(R$269:R$305,MATCH($F122,$B$269:$B$305,0))/INDEX($D$269:$D$305,MATCH($F122,$B$269:$B$305,0)),SUMIFS('Input-Ext Allocators'!O$8:O$63,'Input-Ext Allocators'!$B$8:$B$63,$F122))*$D122</f>
        <v>0</v>
      </c>
      <c r="S122" s="5">
        <f ca="1">IFERROR(INDEX(S$269:S$305,MATCH($F122,$B$269:$B$305,0))/INDEX($D$269:$D$305,MATCH($F122,$B$269:$B$305,0)),SUMIFS('Input-Ext Allocators'!P$8:P$63,'Input-Ext Allocators'!$B$8:$B$63,$F122))*$D122</f>
        <v>0</v>
      </c>
      <c r="T122" s="5">
        <f ca="1">IFERROR(INDEX(T$269:T$305,MATCH($F122,$B$269:$B$305,0))/INDEX($D$269:$D$305,MATCH($F122,$B$269:$B$305,0)),SUMIFS('Input-Ext Allocators'!Q$8:Q$63,'Input-Ext Allocators'!$B$8:$B$63,$F122))*$D122</f>
        <v>0</v>
      </c>
      <c r="U122" s="5">
        <f ca="1">IFERROR(INDEX(U$269:U$305,MATCH($F122,$B$269:$B$305,0))/INDEX($D$269:$D$305,MATCH($F122,$B$269:$B$305,0)),SUMIFS('Input-Ext Allocators'!R$8:R$63,'Input-Ext Allocators'!$B$8:$B$63,$F122))*$D122</f>
        <v>0</v>
      </c>
      <c r="V122" s="5">
        <f ca="1">IFERROR(INDEX(V$269:V$305,MATCH($F122,$B$269:$B$305,0))/INDEX($D$269:$D$305,MATCH($F122,$B$269:$B$305,0)),SUMIFS('Input-Ext Allocators'!S$8:S$63,'Input-Ext Allocators'!$B$8:$B$63,$F122))*$D122</f>
        <v>0</v>
      </c>
      <c r="W122" s="5">
        <f ca="1">IFERROR(INDEX(W$269:W$305,MATCH($F122,$B$269:$B$305,0))/INDEX($D$269:$D$305,MATCH($F122,$B$269:$B$305,0)),SUMIFS('Input-Ext Allocators'!T$8:T$63,'Input-Ext Allocators'!$B$8:$B$63,$F122))*$D122</f>
        <v>0</v>
      </c>
      <c r="X122" s="5">
        <f ca="1">IFERROR(INDEX(X$269:X$305,MATCH($F122,$B$269:$B$305,0))/INDEX($D$269:$D$305,MATCH($F122,$B$269:$B$305,0)),SUMIFS('Input-Ext Allocators'!U$8:U$63,'Input-Ext Allocators'!$B$8:$B$63,$F122))*$D122</f>
        <v>0</v>
      </c>
      <c r="Y122" s="5">
        <f ca="1">IFERROR(INDEX(Y$269:Y$305,MATCH($F122,$B$269:$B$305,0))/INDEX($D$269:$D$305,MATCH($F122,$B$269:$B$305,0)),SUMIFS('Input-Ext Allocators'!V$8:V$63,'Input-Ext Allocators'!$B$8:$B$63,$F122))*$D122</f>
        <v>0</v>
      </c>
      <c r="Z122" s="5">
        <f ca="1">IFERROR(INDEX(Z$269:Z$305,MATCH($F122,$B$269:$B$305,0))/INDEX($D$269:$D$305,MATCH($F122,$B$269:$B$305,0)),SUMIFS('Input-Ext Allocators'!W$8:W$63,'Input-Ext Allocators'!$B$8:$B$63,$F122))*$D122</f>
        <v>0</v>
      </c>
    </row>
    <row r="123" spans="1:26" outlineLevel="1">
      <c r="A123" s="13">
        <f>IF(ISBLANK('Input-Accounts'!A123),"",'Input-Accounts'!A123)</f>
        <v>104</v>
      </c>
      <c r="B123" t="str">
        <f>IF(ISBLANK('Input-Accounts'!B123),"",'Input-Accounts'!B123)</f>
        <v>Subtotal - Other Gas Supply Expenses</v>
      </c>
      <c r="C123" s="13" t="str">
        <f>IF(ISBLANK('Input-Accounts'!C123),"",'Input-Accounts'!C123)</f>
        <v/>
      </c>
      <c r="D123" s="28">
        <f ca="1">SUBTOTAL(9,D121:D122)</f>
        <v>0</v>
      </c>
      <c r="E123" s="5">
        <f t="shared" ca="1" si="28"/>
        <v>0</v>
      </c>
      <c r="G123" s="28">
        <f t="shared" ref="G123:Z123" ca="1" si="31">SUBTOTAL(9,G121:G122)</f>
        <v>0</v>
      </c>
      <c r="H123" s="28">
        <f t="shared" ca="1" si="31"/>
        <v>0</v>
      </c>
      <c r="I123" s="28">
        <f t="shared" ca="1" si="31"/>
        <v>0</v>
      </c>
      <c r="J123" s="28">
        <f t="shared" ca="1" si="31"/>
        <v>0</v>
      </c>
      <c r="K123" s="28">
        <f t="shared" ca="1" si="31"/>
        <v>0</v>
      </c>
      <c r="L123" s="28">
        <f t="shared" ca="1" si="31"/>
        <v>0</v>
      </c>
      <c r="M123" s="28">
        <f t="shared" ca="1" si="31"/>
        <v>0</v>
      </c>
      <c r="N123" s="28">
        <f t="shared" ca="1" si="31"/>
        <v>0</v>
      </c>
      <c r="O123" s="28">
        <f t="shared" ca="1" si="31"/>
        <v>0</v>
      </c>
      <c r="P123" s="28">
        <f t="shared" ca="1" si="31"/>
        <v>0</v>
      </c>
      <c r="Q123" s="28">
        <f t="shared" ca="1" si="31"/>
        <v>0</v>
      </c>
      <c r="R123" s="28">
        <f t="shared" ca="1" si="31"/>
        <v>0</v>
      </c>
      <c r="S123" s="28">
        <f t="shared" ca="1" si="31"/>
        <v>0</v>
      </c>
      <c r="T123" s="28">
        <f t="shared" ca="1" si="31"/>
        <v>0</v>
      </c>
      <c r="U123" s="28">
        <f t="shared" ca="1" si="31"/>
        <v>0</v>
      </c>
      <c r="V123" s="28">
        <f t="shared" ca="1" si="31"/>
        <v>0</v>
      </c>
      <c r="W123" s="28">
        <f t="shared" ca="1" si="31"/>
        <v>0</v>
      </c>
      <c r="X123" s="28">
        <f t="shared" ca="1" si="31"/>
        <v>0</v>
      </c>
      <c r="Y123" s="28">
        <f t="shared" ca="1" si="31"/>
        <v>0</v>
      </c>
      <c r="Z123" s="28">
        <f t="shared" ca="1" si="31"/>
        <v>0</v>
      </c>
    </row>
    <row r="124" spans="1:26" outlineLevel="1">
      <c r="A124" s="13" t="str">
        <f>IF(ISBLANK('Input-Accounts'!A124),"",'Input-Accounts'!A124)</f>
        <v/>
      </c>
      <c r="B124" t="str">
        <f>IF(ISBLANK('Input-Accounts'!B124),"",'Input-Accounts'!B124)</f>
        <v/>
      </c>
      <c r="C124" s="13" t="str">
        <f>IF(ISBLANK('Input-Accounts'!C124),"",'Input-Accounts'!C124)</f>
        <v/>
      </c>
      <c r="D124" s="5"/>
      <c r="E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outlineLevel="1">
      <c r="A125" s="13">
        <f>IF(ISBLANK('Input-Accounts'!A125),"",'Input-Accounts'!A125)</f>
        <v>105</v>
      </c>
      <c r="B125" s="1" t="str">
        <f>IF(ISBLANK('Input-Accounts'!B125),"",'Input-Accounts'!B125)</f>
        <v>Distribution Operation Expenses</v>
      </c>
      <c r="C125" s="13" t="str">
        <f>IF(ISBLANK('Input-Accounts'!C125),"",'Input-Accounts'!C125)</f>
        <v/>
      </c>
      <c r="D125" s="5"/>
      <c r="E125" s="5"/>
      <c r="F125" s="2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outlineLevel="1">
      <c r="A126" s="13">
        <f>IF(ISBLANK('Input-Accounts'!A126),"",'Input-Accounts'!A126)</f>
        <v>106</v>
      </c>
      <c r="B126" s="17" t="str">
        <f>IF(ISBLANK('Input-Accounts'!B126),"",'Input-Accounts'!B126)</f>
        <v>Operation supervision and engineering</v>
      </c>
      <c r="C126" s="13">
        <f>IF(ISBLANK('Input-Accounts'!C126),"",'Input-Accounts'!C126)</f>
        <v>870</v>
      </c>
      <c r="D126" s="5">
        <f t="shared" ref="D126:D136" ca="1" si="32">INDIRECT("Classification!"&amp;$D$5&amp;ROW())</f>
        <v>1748486.7549652425</v>
      </c>
      <c r="E126" s="5">
        <f t="shared" ref="E126:E166" ca="1" si="33">IFERROR(IF(D126="","",IF(D126=0,0,IF(ABS(D126-SUM($G126:$Z126))&lt;Check_Limit,0,1))),1)</f>
        <v>0</v>
      </c>
      <c r="F126" s="2" t="str" cm="1">
        <f t="array" aca="1" ref="F126" ca="1">IF(D126=0,"-",IF('Input-Accounts'!$E126&lt;&gt;0,'Input-Accounts'!$E126,INDEX('Input-Accounts'!$H126:$J126,,MATCH($F$6,'Input-Accounts'!$H$6:$J$6,0))))</f>
        <v>INT_871-881</v>
      </c>
      <c r="G126" s="5">
        <f ca="1">IFERROR(INDEX(G$269:G$305,MATCH($F126,$B$269:$B$305,0))/INDEX($D$269:$D$305,MATCH($F126,$B$269:$B$305,0)),SUMIFS('Input-Ext Allocators'!D$8:D$63,'Input-Ext Allocators'!$B$8:$B$63,$F126))*$D126</f>
        <v>544339.08467462822</v>
      </c>
      <c r="H126" s="5">
        <f ca="1">IFERROR(INDEX(H$269:H$305,MATCH($F126,$B$269:$B$305,0))/INDEX($D$269:$D$305,MATCH($F126,$B$269:$B$305,0)),SUMIFS('Input-Ext Allocators'!E$8:E$63,'Input-Ext Allocators'!$B$8:$B$63,$F126))*$D126</f>
        <v>375146.0457238775</v>
      </c>
      <c r="I126" s="5">
        <f ca="1">IFERROR(INDEX(I$269:I$305,MATCH($F126,$B$269:$B$305,0))/INDEX($D$269:$D$305,MATCH($F126,$B$269:$B$305,0)),SUMIFS('Input-Ext Allocators'!F$8:F$63,'Input-Ext Allocators'!$B$8:$B$63,$F126))*$D126</f>
        <v>42095.976775095318</v>
      </c>
      <c r="J126" s="5">
        <f ca="1">IFERROR(INDEX(J$269:J$305,MATCH($F126,$B$269:$B$305,0))/INDEX($D$269:$D$305,MATCH($F126,$B$269:$B$305,0)),SUMIFS('Input-Ext Allocators'!G$8:G$63,'Input-Ext Allocators'!$B$8:$B$63,$F126))*$D126</f>
        <v>53763.916894442547</v>
      </c>
      <c r="K126" s="5">
        <f ca="1">IFERROR(INDEX(K$269:K$305,MATCH($F126,$B$269:$B$305,0))/INDEX($D$269:$D$305,MATCH($F126,$B$269:$B$305,0)),SUMIFS('Input-Ext Allocators'!H$8:H$63,'Input-Ext Allocators'!$B$8:$B$63,$F126))*$D126</f>
        <v>3125.7835964500819</v>
      </c>
      <c r="L126" s="5">
        <f ca="1">IFERROR(INDEX(L$269:L$305,MATCH($F126,$B$269:$B$305,0))/INDEX($D$269:$D$305,MATCH($F126,$B$269:$B$305,0)),SUMIFS('Input-Ext Allocators'!I$8:I$63,'Input-Ext Allocators'!$B$8:$B$63,$F126))*$D126</f>
        <v>665580.12070144305</v>
      </c>
      <c r="M126" s="5">
        <f ca="1">IFERROR(INDEX(M$269:M$305,MATCH($F126,$B$269:$B$305,0))/INDEX($D$269:$D$305,MATCH($F126,$B$269:$B$305,0)),SUMIFS('Input-Ext Allocators'!J$8:J$63,'Input-Ext Allocators'!$B$8:$B$63,$F126))*$D126</f>
        <v>64435.826599305772</v>
      </c>
      <c r="N126" s="5">
        <f ca="1">IFERROR(INDEX(N$269:N$305,MATCH($F126,$B$269:$B$305,0))/INDEX($D$269:$D$305,MATCH($F126,$B$269:$B$305,0)),SUMIFS('Input-Ext Allocators'!K$8:K$63,'Input-Ext Allocators'!$B$8:$B$63,$F126))*$D126</f>
        <v>0</v>
      </c>
      <c r="O126" s="5">
        <f ca="1">IFERROR(INDEX(O$269:O$305,MATCH($F126,$B$269:$B$305,0))/INDEX($D$269:$D$305,MATCH($F126,$B$269:$B$305,0)),SUMIFS('Input-Ext Allocators'!L$8:L$63,'Input-Ext Allocators'!$B$8:$B$63,$F126))*$D126</f>
        <v>0</v>
      </c>
      <c r="P126" s="5">
        <f ca="1">IFERROR(INDEX(P$269:P$305,MATCH($F126,$B$269:$B$305,0))/INDEX($D$269:$D$305,MATCH($F126,$B$269:$B$305,0)),SUMIFS('Input-Ext Allocators'!M$8:M$63,'Input-Ext Allocators'!$B$8:$B$63,$F126))*$D126</f>
        <v>0</v>
      </c>
      <c r="Q126" s="5">
        <f ca="1">IFERROR(INDEX(Q$269:Q$305,MATCH($F126,$B$269:$B$305,0))/INDEX($D$269:$D$305,MATCH($F126,$B$269:$B$305,0)),SUMIFS('Input-Ext Allocators'!N$8:N$63,'Input-Ext Allocators'!$B$8:$B$63,$F126))*$D126</f>
        <v>0</v>
      </c>
      <c r="R126" s="5">
        <f ca="1">IFERROR(INDEX(R$269:R$305,MATCH($F126,$B$269:$B$305,0))/INDEX($D$269:$D$305,MATCH($F126,$B$269:$B$305,0)),SUMIFS('Input-Ext Allocators'!O$8:O$63,'Input-Ext Allocators'!$B$8:$B$63,$F126))*$D126</f>
        <v>0</v>
      </c>
      <c r="S126" s="5">
        <f ca="1">IFERROR(INDEX(S$269:S$305,MATCH($F126,$B$269:$B$305,0))/INDEX($D$269:$D$305,MATCH($F126,$B$269:$B$305,0)),SUMIFS('Input-Ext Allocators'!P$8:P$63,'Input-Ext Allocators'!$B$8:$B$63,$F126))*$D126</f>
        <v>0</v>
      </c>
      <c r="T126" s="5">
        <f ca="1">IFERROR(INDEX(T$269:T$305,MATCH($F126,$B$269:$B$305,0))/INDEX($D$269:$D$305,MATCH($F126,$B$269:$B$305,0)),SUMIFS('Input-Ext Allocators'!Q$8:Q$63,'Input-Ext Allocators'!$B$8:$B$63,$F126))*$D126</f>
        <v>0</v>
      </c>
      <c r="U126" s="5">
        <f ca="1">IFERROR(INDEX(U$269:U$305,MATCH($F126,$B$269:$B$305,0))/INDEX($D$269:$D$305,MATCH($F126,$B$269:$B$305,0)),SUMIFS('Input-Ext Allocators'!R$8:R$63,'Input-Ext Allocators'!$B$8:$B$63,$F126))*$D126</f>
        <v>0</v>
      </c>
      <c r="V126" s="5">
        <f ca="1">IFERROR(INDEX(V$269:V$305,MATCH($F126,$B$269:$B$305,0))/INDEX($D$269:$D$305,MATCH($F126,$B$269:$B$305,0)),SUMIFS('Input-Ext Allocators'!S$8:S$63,'Input-Ext Allocators'!$B$8:$B$63,$F126))*$D126</f>
        <v>0</v>
      </c>
      <c r="W126" s="5">
        <f ca="1">IFERROR(INDEX(W$269:W$305,MATCH($F126,$B$269:$B$305,0))/INDEX($D$269:$D$305,MATCH($F126,$B$269:$B$305,0)),SUMIFS('Input-Ext Allocators'!T$8:T$63,'Input-Ext Allocators'!$B$8:$B$63,$F126))*$D126</f>
        <v>0</v>
      </c>
      <c r="X126" s="5">
        <f ca="1">IFERROR(INDEX(X$269:X$305,MATCH($F126,$B$269:$B$305,0))/INDEX($D$269:$D$305,MATCH($F126,$B$269:$B$305,0)),SUMIFS('Input-Ext Allocators'!U$8:U$63,'Input-Ext Allocators'!$B$8:$B$63,$F126))*$D126</f>
        <v>0</v>
      </c>
      <c r="Y126" s="5">
        <f ca="1">IFERROR(INDEX(Y$269:Y$305,MATCH($F126,$B$269:$B$305,0))/INDEX($D$269:$D$305,MATCH($F126,$B$269:$B$305,0)),SUMIFS('Input-Ext Allocators'!V$8:V$63,'Input-Ext Allocators'!$B$8:$B$63,$F126))*$D126</f>
        <v>0</v>
      </c>
      <c r="Z126" s="5">
        <f ca="1">IFERROR(INDEX(Z$269:Z$305,MATCH($F126,$B$269:$B$305,0))/INDEX($D$269:$D$305,MATCH($F126,$B$269:$B$305,0)),SUMIFS('Input-Ext Allocators'!W$8:W$63,'Input-Ext Allocators'!$B$8:$B$63,$F126))*$D126</f>
        <v>0</v>
      </c>
    </row>
    <row r="127" spans="1:26" outlineLevel="1">
      <c r="A127" s="13">
        <f>IF(ISBLANK('Input-Accounts'!A127),"",'Input-Accounts'!A127)</f>
        <v>107</v>
      </c>
      <c r="B127" s="17" t="str">
        <f>IF(ISBLANK('Input-Accounts'!B127),"",'Input-Accounts'!B127)</f>
        <v>Distribution load dispatching</v>
      </c>
      <c r="C127" s="13">
        <f>IF(ISBLANK('Input-Accounts'!C127),"",'Input-Accounts'!C127)</f>
        <v>871</v>
      </c>
      <c r="D127" s="5">
        <f t="shared" ca="1" si="32"/>
        <v>0</v>
      </c>
      <c r="E127" s="5">
        <f t="shared" ca="1" si="33"/>
        <v>0</v>
      </c>
      <c r="F127" s="2" t="str" cm="1">
        <f t="array" aca="1" ref="F127" ca="1">IF(D127=0,"-",IF('Input-Accounts'!$E127&lt;&gt;0,'Input-Accounts'!$E127,INDEX('Input-Accounts'!$H127:$J127,,MATCH($F$6,'Input-Accounts'!$H$6:$J$6,0))))</f>
        <v>-</v>
      </c>
      <c r="G127" s="5">
        <f ca="1">IFERROR(INDEX(G$269:G$305,MATCH($F127,$B$269:$B$305,0))/INDEX($D$269:$D$305,MATCH($F127,$B$269:$B$305,0)),SUMIFS('Input-Ext Allocators'!D$8:D$63,'Input-Ext Allocators'!$B$8:$B$63,$F127))*$D127</f>
        <v>0</v>
      </c>
      <c r="H127" s="5">
        <f ca="1">IFERROR(INDEX(H$269:H$305,MATCH($F127,$B$269:$B$305,0))/INDEX($D$269:$D$305,MATCH($F127,$B$269:$B$305,0)),SUMIFS('Input-Ext Allocators'!E$8:E$63,'Input-Ext Allocators'!$B$8:$B$63,$F127))*$D127</f>
        <v>0</v>
      </c>
      <c r="I127" s="5">
        <f ca="1">IFERROR(INDEX(I$269:I$305,MATCH($F127,$B$269:$B$305,0))/INDEX($D$269:$D$305,MATCH($F127,$B$269:$B$305,0)),SUMIFS('Input-Ext Allocators'!F$8:F$63,'Input-Ext Allocators'!$B$8:$B$63,$F127))*$D127</f>
        <v>0</v>
      </c>
      <c r="J127" s="5">
        <f ca="1">IFERROR(INDEX(J$269:J$305,MATCH($F127,$B$269:$B$305,0))/INDEX($D$269:$D$305,MATCH($F127,$B$269:$B$305,0)),SUMIFS('Input-Ext Allocators'!G$8:G$63,'Input-Ext Allocators'!$B$8:$B$63,$F127))*$D127</f>
        <v>0</v>
      </c>
      <c r="K127" s="5">
        <f ca="1">IFERROR(INDEX(K$269:K$305,MATCH($F127,$B$269:$B$305,0))/INDEX($D$269:$D$305,MATCH($F127,$B$269:$B$305,0)),SUMIFS('Input-Ext Allocators'!H$8:H$63,'Input-Ext Allocators'!$B$8:$B$63,$F127))*$D127</f>
        <v>0</v>
      </c>
      <c r="L127" s="5">
        <f ca="1">IFERROR(INDEX(L$269:L$305,MATCH($F127,$B$269:$B$305,0))/INDEX($D$269:$D$305,MATCH($F127,$B$269:$B$305,0)),SUMIFS('Input-Ext Allocators'!I$8:I$63,'Input-Ext Allocators'!$B$8:$B$63,$F127))*$D127</f>
        <v>0</v>
      </c>
      <c r="M127" s="5">
        <f ca="1">IFERROR(INDEX(M$269:M$305,MATCH($F127,$B$269:$B$305,0))/INDEX($D$269:$D$305,MATCH($F127,$B$269:$B$305,0)),SUMIFS('Input-Ext Allocators'!J$8:J$63,'Input-Ext Allocators'!$B$8:$B$63,$F127))*$D127</f>
        <v>0</v>
      </c>
      <c r="N127" s="5">
        <f ca="1">IFERROR(INDEX(N$269:N$305,MATCH($F127,$B$269:$B$305,0))/INDEX($D$269:$D$305,MATCH($F127,$B$269:$B$305,0)),SUMIFS('Input-Ext Allocators'!K$8:K$63,'Input-Ext Allocators'!$B$8:$B$63,$F127))*$D127</f>
        <v>0</v>
      </c>
      <c r="O127" s="5">
        <f ca="1">IFERROR(INDEX(O$269:O$305,MATCH($F127,$B$269:$B$305,0))/INDEX($D$269:$D$305,MATCH($F127,$B$269:$B$305,0)),SUMIFS('Input-Ext Allocators'!L$8:L$63,'Input-Ext Allocators'!$B$8:$B$63,$F127))*$D127</f>
        <v>0</v>
      </c>
      <c r="P127" s="5">
        <f ca="1">IFERROR(INDEX(P$269:P$305,MATCH($F127,$B$269:$B$305,0))/INDEX($D$269:$D$305,MATCH($F127,$B$269:$B$305,0)),SUMIFS('Input-Ext Allocators'!M$8:M$63,'Input-Ext Allocators'!$B$8:$B$63,$F127))*$D127</f>
        <v>0</v>
      </c>
      <c r="Q127" s="5">
        <f ca="1">IFERROR(INDEX(Q$269:Q$305,MATCH($F127,$B$269:$B$305,0))/INDEX($D$269:$D$305,MATCH($F127,$B$269:$B$305,0)),SUMIFS('Input-Ext Allocators'!N$8:N$63,'Input-Ext Allocators'!$B$8:$B$63,$F127))*$D127</f>
        <v>0</v>
      </c>
      <c r="R127" s="5">
        <f ca="1">IFERROR(INDEX(R$269:R$305,MATCH($F127,$B$269:$B$305,0))/INDEX($D$269:$D$305,MATCH($F127,$B$269:$B$305,0)),SUMIFS('Input-Ext Allocators'!O$8:O$63,'Input-Ext Allocators'!$B$8:$B$63,$F127))*$D127</f>
        <v>0</v>
      </c>
      <c r="S127" s="5">
        <f ca="1">IFERROR(INDEX(S$269:S$305,MATCH($F127,$B$269:$B$305,0))/INDEX($D$269:$D$305,MATCH($F127,$B$269:$B$305,0)),SUMIFS('Input-Ext Allocators'!P$8:P$63,'Input-Ext Allocators'!$B$8:$B$63,$F127))*$D127</f>
        <v>0</v>
      </c>
      <c r="T127" s="5">
        <f ca="1">IFERROR(INDEX(T$269:T$305,MATCH($F127,$B$269:$B$305,0))/INDEX($D$269:$D$305,MATCH($F127,$B$269:$B$305,0)),SUMIFS('Input-Ext Allocators'!Q$8:Q$63,'Input-Ext Allocators'!$B$8:$B$63,$F127))*$D127</f>
        <v>0</v>
      </c>
      <c r="U127" s="5">
        <f ca="1">IFERROR(INDEX(U$269:U$305,MATCH($F127,$B$269:$B$305,0))/INDEX($D$269:$D$305,MATCH($F127,$B$269:$B$305,0)),SUMIFS('Input-Ext Allocators'!R$8:R$63,'Input-Ext Allocators'!$B$8:$B$63,$F127))*$D127</f>
        <v>0</v>
      </c>
      <c r="V127" s="5">
        <f ca="1">IFERROR(INDEX(V$269:V$305,MATCH($F127,$B$269:$B$305,0))/INDEX($D$269:$D$305,MATCH($F127,$B$269:$B$305,0)),SUMIFS('Input-Ext Allocators'!S$8:S$63,'Input-Ext Allocators'!$B$8:$B$63,$F127))*$D127</f>
        <v>0</v>
      </c>
      <c r="W127" s="5">
        <f ca="1">IFERROR(INDEX(W$269:W$305,MATCH($F127,$B$269:$B$305,0))/INDEX($D$269:$D$305,MATCH($F127,$B$269:$B$305,0)),SUMIFS('Input-Ext Allocators'!T$8:T$63,'Input-Ext Allocators'!$B$8:$B$63,$F127))*$D127</f>
        <v>0</v>
      </c>
      <c r="X127" s="5">
        <f ca="1">IFERROR(INDEX(X$269:X$305,MATCH($F127,$B$269:$B$305,0))/INDEX($D$269:$D$305,MATCH($F127,$B$269:$B$305,0)),SUMIFS('Input-Ext Allocators'!U$8:U$63,'Input-Ext Allocators'!$B$8:$B$63,$F127))*$D127</f>
        <v>0</v>
      </c>
      <c r="Y127" s="5">
        <f ca="1">IFERROR(INDEX(Y$269:Y$305,MATCH($F127,$B$269:$B$305,0))/INDEX($D$269:$D$305,MATCH($F127,$B$269:$B$305,0)),SUMIFS('Input-Ext Allocators'!V$8:V$63,'Input-Ext Allocators'!$B$8:$B$63,$F127))*$D127</f>
        <v>0</v>
      </c>
      <c r="Z127" s="5">
        <f ca="1">IFERROR(INDEX(Z$269:Z$305,MATCH($F127,$B$269:$B$305,0))/INDEX($D$269:$D$305,MATCH($F127,$B$269:$B$305,0)),SUMIFS('Input-Ext Allocators'!W$8:W$63,'Input-Ext Allocators'!$B$8:$B$63,$F127))*$D127</f>
        <v>0</v>
      </c>
    </row>
    <row r="128" spans="1:26" outlineLevel="1">
      <c r="A128" s="13">
        <f>IF(ISBLANK('Input-Accounts'!A128),"",'Input-Accounts'!A128)</f>
        <v>108</v>
      </c>
      <c r="B128" s="17" t="str">
        <f>IF(ISBLANK('Input-Accounts'!B128),"",'Input-Accounts'!B128)</f>
        <v>Compressor Station</v>
      </c>
      <c r="C128" s="13">
        <f>IF(ISBLANK('Input-Accounts'!C128),"",'Input-Accounts'!C128)</f>
        <v>872</v>
      </c>
      <c r="D128" s="5">
        <f t="shared" ca="1" si="32"/>
        <v>75137.263082084246</v>
      </c>
      <c r="E128" s="5">
        <f t="shared" ca="1" si="33"/>
        <v>0</v>
      </c>
      <c r="F128" s="2" t="str" cm="1">
        <f t="array" aca="1" ref="F128" ca="1">IF(D128=0,"-",IF('Input-Accounts'!$E128&lt;&gt;0,'Input-Accounts'!$E128,INDEX('Input-Accounts'!$H128:$J128,,MATCH($F$6,'Input-Accounts'!$H$6:$J$6,0))))</f>
        <v>Peak&amp;Average</v>
      </c>
      <c r="G128" s="5">
        <f ca="1">IFERROR(INDEX(G$269:G$305,MATCH($F128,$B$269:$B$305,0))/INDEX($D$269:$D$305,MATCH($F128,$B$269:$B$305,0)),SUMIFS('Input-Ext Allocators'!D$8:D$63,'Input-Ext Allocators'!$B$8:$B$63,$F128))*$D128</f>
        <v>13915.4322207322</v>
      </c>
      <c r="H128" s="5">
        <f ca="1">IFERROR(INDEX(H$269:H$305,MATCH($F128,$B$269:$B$305,0))/INDEX($D$269:$D$305,MATCH($F128,$B$269:$B$305,0)),SUMIFS('Input-Ext Allocators'!E$8:E$63,'Input-Ext Allocators'!$B$8:$B$63,$F128))*$D128</f>
        <v>9546.5911534951683</v>
      </c>
      <c r="I128" s="5">
        <f ca="1">IFERROR(INDEX(I$269:I$305,MATCH($F128,$B$269:$B$305,0))/INDEX($D$269:$D$305,MATCH($F128,$B$269:$B$305,0)),SUMIFS('Input-Ext Allocators'!F$8:F$63,'Input-Ext Allocators'!$B$8:$B$63,$F128))*$D128</f>
        <v>1037.37242960821</v>
      </c>
      <c r="J128" s="5">
        <f ca="1">IFERROR(INDEX(J$269:J$305,MATCH($F128,$B$269:$B$305,0))/INDEX($D$269:$D$305,MATCH($F128,$B$269:$B$305,0)),SUMIFS('Input-Ext Allocators'!G$8:G$63,'Input-Ext Allocators'!$B$8:$B$63,$F128))*$D128</f>
        <v>1304.1300867019713</v>
      </c>
      <c r="K128" s="5">
        <f ca="1">IFERROR(INDEX(K$269:K$305,MATCH($F128,$B$269:$B$305,0))/INDEX($D$269:$D$305,MATCH($F128,$B$269:$B$305,0)),SUMIFS('Input-Ext Allocators'!H$8:H$63,'Input-Ext Allocators'!$B$8:$B$63,$F128))*$D128</f>
        <v>128.86123168310294</v>
      </c>
      <c r="L128" s="5">
        <f ca="1">IFERROR(INDEX(L$269:L$305,MATCH($F128,$B$269:$B$305,0))/INDEX($D$269:$D$305,MATCH($F128,$B$269:$B$305,0)),SUMIFS('Input-Ext Allocators'!I$8:I$63,'Input-Ext Allocators'!$B$8:$B$63,$F128))*$D128</f>
        <v>39847.619360318626</v>
      </c>
      <c r="M128" s="5">
        <f ca="1">IFERROR(INDEX(M$269:M$305,MATCH($F128,$B$269:$B$305,0))/INDEX($D$269:$D$305,MATCH($F128,$B$269:$B$305,0)),SUMIFS('Input-Ext Allocators'!J$8:J$63,'Input-Ext Allocators'!$B$8:$B$63,$F128))*$D128</f>
        <v>9357.2565995449713</v>
      </c>
      <c r="N128" s="5">
        <f ca="1">IFERROR(INDEX(N$269:N$305,MATCH($F128,$B$269:$B$305,0))/INDEX($D$269:$D$305,MATCH($F128,$B$269:$B$305,0)),SUMIFS('Input-Ext Allocators'!K$8:K$63,'Input-Ext Allocators'!$B$8:$B$63,$F128))*$D128</f>
        <v>0</v>
      </c>
      <c r="O128" s="5">
        <f ca="1">IFERROR(INDEX(O$269:O$305,MATCH($F128,$B$269:$B$305,0))/INDEX($D$269:$D$305,MATCH($F128,$B$269:$B$305,0)),SUMIFS('Input-Ext Allocators'!L$8:L$63,'Input-Ext Allocators'!$B$8:$B$63,$F128))*$D128</f>
        <v>0</v>
      </c>
      <c r="P128" s="5">
        <f ca="1">IFERROR(INDEX(P$269:P$305,MATCH($F128,$B$269:$B$305,0))/INDEX($D$269:$D$305,MATCH($F128,$B$269:$B$305,0)),SUMIFS('Input-Ext Allocators'!M$8:M$63,'Input-Ext Allocators'!$B$8:$B$63,$F128))*$D128</f>
        <v>0</v>
      </c>
      <c r="Q128" s="5">
        <f ca="1">IFERROR(INDEX(Q$269:Q$305,MATCH($F128,$B$269:$B$305,0))/INDEX($D$269:$D$305,MATCH($F128,$B$269:$B$305,0)),SUMIFS('Input-Ext Allocators'!N$8:N$63,'Input-Ext Allocators'!$B$8:$B$63,$F128))*$D128</f>
        <v>0</v>
      </c>
      <c r="R128" s="5">
        <f ca="1">IFERROR(INDEX(R$269:R$305,MATCH($F128,$B$269:$B$305,0))/INDEX($D$269:$D$305,MATCH($F128,$B$269:$B$305,0)),SUMIFS('Input-Ext Allocators'!O$8:O$63,'Input-Ext Allocators'!$B$8:$B$63,$F128))*$D128</f>
        <v>0</v>
      </c>
      <c r="S128" s="5">
        <f ca="1">IFERROR(INDEX(S$269:S$305,MATCH($F128,$B$269:$B$305,0))/INDEX($D$269:$D$305,MATCH($F128,$B$269:$B$305,0)),SUMIFS('Input-Ext Allocators'!P$8:P$63,'Input-Ext Allocators'!$B$8:$B$63,$F128))*$D128</f>
        <v>0</v>
      </c>
      <c r="T128" s="5">
        <f ca="1">IFERROR(INDEX(T$269:T$305,MATCH($F128,$B$269:$B$305,0))/INDEX($D$269:$D$305,MATCH($F128,$B$269:$B$305,0)),SUMIFS('Input-Ext Allocators'!Q$8:Q$63,'Input-Ext Allocators'!$B$8:$B$63,$F128))*$D128</f>
        <v>0</v>
      </c>
      <c r="U128" s="5">
        <f ca="1">IFERROR(INDEX(U$269:U$305,MATCH($F128,$B$269:$B$305,0))/INDEX($D$269:$D$305,MATCH($F128,$B$269:$B$305,0)),SUMIFS('Input-Ext Allocators'!R$8:R$63,'Input-Ext Allocators'!$B$8:$B$63,$F128))*$D128</f>
        <v>0</v>
      </c>
      <c r="V128" s="5">
        <f ca="1">IFERROR(INDEX(V$269:V$305,MATCH($F128,$B$269:$B$305,0))/INDEX($D$269:$D$305,MATCH($F128,$B$269:$B$305,0)),SUMIFS('Input-Ext Allocators'!S$8:S$63,'Input-Ext Allocators'!$B$8:$B$63,$F128))*$D128</f>
        <v>0</v>
      </c>
      <c r="W128" s="5">
        <f ca="1">IFERROR(INDEX(W$269:W$305,MATCH($F128,$B$269:$B$305,0))/INDEX($D$269:$D$305,MATCH($F128,$B$269:$B$305,0)),SUMIFS('Input-Ext Allocators'!T$8:T$63,'Input-Ext Allocators'!$B$8:$B$63,$F128))*$D128</f>
        <v>0</v>
      </c>
      <c r="X128" s="5">
        <f ca="1">IFERROR(INDEX(X$269:X$305,MATCH($F128,$B$269:$B$305,0))/INDEX($D$269:$D$305,MATCH($F128,$B$269:$B$305,0)),SUMIFS('Input-Ext Allocators'!U$8:U$63,'Input-Ext Allocators'!$B$8:$B$63,$F128))*$D128</f>
        <v>0</v>
      </c>
      <c r="Y128" s="5">
        <f ca="1">IFERROR(INDEX(Y$269:Y$305,MATCH($F128,$B$269:$B$305,0))/INDEX($D$269:$D$305,MATCH($F128,$B$269:$B$305,0)),SUMIFS('Input-Ext Allocators'!V$8:V$63,'Input-Ext Allocators'!$B$8:$B$63,$F128))*$D128</f>
        <v>0</v>
      </c>
      <c r="Z128" s="5">
        <f ca="1">IFERROR(INDEX(Z$269:Z$305,MATCH($F128,$B$269:$B$305,0))/INDEX($D$269:$D$305,MATCH($F128,$B$269:$B$305,0)),SUMIFS('Input-Ext Allocators'!W$8:W$63,'Input-Ext Allocators'!$B$8:$B$63,$F128))*$D128</f>
        <v>0</v>
      </c>
    </row>
    <row r="129" spans="1:26" outlineLevel="1">
      <c r="A129" s="13">
        <f>IF(ISBLANK('Input-Accounts'!A129),"",'Input-Accounts'!A129)</f>
        <v>109</v>
      </c>
      <c r="B129" s="17" t="str">
        <f>IF(ISBLANK('Input-Accounts'!B129),"",'Input-Accounts'!B129)</f>
        <v>Mains and services expenses</v>
      </c>
      <c r="C129" s="13">
        <f>IF(ISBLANK('Input-Accounts'!C129),"",'Input-Accounts'!C129)</f>
        <v>874</v>
      </c>
      <c r="D129" s="5">
        <f t="shared" ca="1" si="32"/>
        <v>2406291.4304641606</v>
      </c>
      <c r="E129" s="5">
        <f t="shared" ca="1" si="33"/>
        <v>0</v>
      </c>
      <c r="F129" s="2" t="str" cm="1">
        <f t="array" aca="1" ref="F129" ca="1">IF(D129=0,"-",IF('Input-Accounts'!$E129&lt;&gt;0,'Input-Accounts'!$E129,INDEX('Input-Accounts'!$H129:$J129,,MATCH($F$6,'Input-Accounts'!$H$6:$J$6,0))))</f>
        <v>INT_MAIN-SERVICE</v>
      </c>
      <c r="G129" s="5">
        <f ca="1">IFERROR(INDEX(G$269:G$305,MATCH($F129,$B$269:$B$305,0))/INDEX($D$269:$D$305,MATCH($F129,$B$269:$B$305,0)),SUMIFS('Input-Ext Allocators'!D$8:D$63,'Input-Ext Allocators'!$B$8:$B$63,$F129))*$D129</f>
        <v>796635.94030228944</v>
      </c>
      <c r="H129" s="5">
        <f ca="1">IFERROR(INDEX(H$269:H$305,MATCH($F129,$B$269:$B$305,0))/INDEX($D$269:$D$305,MATCH($F129,$B$269:$B$305,0)),SUMIFS('Input-Ext Allocators'!E$8:E$63,'Input-Ext Allocators'!$B$8:$B$63,$F129))*$D129</f>
        <v>549241.88627271587</v>
      </c>
      <c r="I129" s="5">
        <f ca="1">IFERROR(INDEX(I$269:I$305,MATCH($F129,$B$269:$B$305,0))/INDEX($D$269:$D$305,MATCH($F129,$B$269:$B$305,0)),SUMIFS('Input-Ext Allocators'!F$8:F$63,'Input-Ext Allocators'!$B$8:$B$63,$F129))*$D129</f>
        <v>61801.475662647696</v>
      </c>
      <c r="J129" s="5">
        <f ca="1">IFERROR(INDEX(J$269:J$305,MATCH($F129,$B$269:$B$305,0))/INDEX($D$269:$D$305,MATCH($F129,$B$269:$B$305,0)),SUMIFS('Input-Ext Allocators'!G$8:G$63,'Input-Ext Allocators'!$B$8:$B$63,$F129))*$D129</f>
        <v>79035.439934894792</v>
      </c>
      <c r="K129" s="5">
        <f ca="1">IFERROR(INDEX(K$269:K$305,MATCH($F129,$B$269:$B$305,0))/INDEX($D$269:$D$305,MATCH($F129,$B$269:$B$305,0)),SUMIFS('Input-Ext Allocators'!H$8:H$63,'Input-Ext Allocators'!$B$8:$B$63,$F129))*$D129</f>
        <v>4329.1309406604032</v>
      </c>
      <c r="L129" s="5">
        <f ca="1">IFERROR(INDEX(L$269:L$305,MATCH($F129,$B$269:$B$305,0))/INDEX($D$269:$D$305,MATCH($F129,$B$269:$B$305,0)),SUMIFS('Input-Ext Allocators'!I$8:I$63,'Input-Ext Allocators'!$B$8:$B$63,$F129))*$D129</f>
        <v>859600.08925264666</v>
      </c>
      <c r="M129" s="5">
        <f ca="1">IFERROR(INDEX(M$269:M$305,MATCH($F129,$B$269:$B$305,0))/INDEX($D$269:$D$305,MATCH($F129,$B$269:$B$305,0)),SUMIFS('Input-Ext Allocators'!J$8:J$63,'Input-Ext Allocators'!$B$8:$B$63,$F129))*$D129</f>
        <v>55647.468098305908</v>
      </c>
      <c r="N129" s="5">
        <f ca="1">IFERROR(INDEX(N$269:N$305,MATCH($F129,$B$269:$B$305,0))/INDEX($D$269:$D$305,MATCH($F129,$B$269:$B$305,0)),SUMIFS('Input-Ext Allocators'!K$8:K$63,'Input-Ext Allocators'!$B$8:$B$63,$F129))*$D129</f>
        <v>0</v>
      </c>
      <c r="O129" s="5">
        <f ca="1">IFERROR(INDEX(O$269:O$305,MATCH($F129,$B$269:$B$305,0))/INDEX($D$269:$D$305,MATCH($F129,$B$269:$B$305,0)),SUMIFS('Input-Ext Allocators'!L$8:L$63,'Input-Ext Allocators'!$B$8:$B$63,$F129))*$D129</f>
        <v>0</v>
      </c>
      <c r="P129" s="5">
        <f ca="1">IFERROR(INDEX(P$269:P$305,MATCH($F129,$B$269:$B$305,0))/INDEX($D$269:$D$305,MATCH($F129,$B$269:$B$305,0)),SUMIFS('Input-Ext Allocators'!M$8:M$63,'Input-Ext Allocators'!$B$8:$B$63,$F129))*$D129</f>
        <v>0</v>
      </c>
      <c r="Q129" s="5">
        <f ca="1">IFERROR(INDEX(Q$269:Q$305,MATCH($F129,$B$269:$B$305,0))/INDEX($D$269:$D$305,MATCH($F129,$B$269:$B$305,0)),SUMIFS('Input-Ext Allocators'!N$8:N$63,'Input-Ext Allocators'!$B$8:$B$63,$F129))*$D129</f>
        <v>0</v>
      </c>
      <c r="R129" s="5">
        <f ca="1">IFERROR(INDEX(R$269:R$305,MATCH($F129,$B$269:$B$305,0))/INDEX($D$269:$D$305,MATCH($F129,$B$269:$B$305,0)),SUMIFS('Input-Ext Allocators'!O$8:O$63,'Input-Ext Allocators'!$B$8:$B$63,$F129))*$D129</f>
        <v>0</v>
      </c>
      <c r="S129" s="5">
        <f ca="1">IFERROR(INDEX(S$269:S$305,MATCH($F129,$B$269:$B$305,0))/INDEX($D$269:$D$305,MATCH($F129,$B$269:$B$305,0)),SUMIFS('Input-Ext Allocators'!P$8:P$63,'Input-Ext Allocators'!$B$8:$B$63,$F129))*$D129</f>
        <v>0</v>
      </c>
      <c r="T129" s="5">
        <f ca="1">IFERROR(INDEX(T$269:T$305,MATCH($F129,$B$269:$B$305,0))/INDEX($D$269:$D$305,MATCH($F129,$B$269:$B$305,0)),SUMIFS('Input-Ext Allocators'!Q$8:Q$63,'Input-Ext Allocators'!$B$8:$B$63,$F129))*$D129</f>
        <v>0</v>
      </c>
      <c r="U129" s="5">
        <f ca="1">IFERROR(INDEX(U$269:U$305,MATCH($F129,$B$269:$B$305,0))/INDEX($D$269:$D$305,MATCH($F129,$B$269:$B$305,0)),SUMIFS('Input-Ext Allocators'!R$8:R$63,'Input-Ext Allocators'!$B$8:$B$63,$F129))*$D129</f>
        <v>0</v>
      </c>
      <c r="V129" s="5">
        <f ca="1">IFERROR(INDEX(V$269:V$305,MATCH($F129,$B$269:$B$305,0))/INDEX($D$269:$D$305,MATCH($F129,$B$269:$B$305,0)),SUMIFS('Input-Ext Allocators'!S$8:S$63,'Input-Ext Allocators'!$B$8:$B$63,$F129))*$D129</f>
        <v>0</v>
      </c>
      <c r="W129" s="5">
        <f ca="1">IFERROR(INDEX(W$269:W$305,MATCH($F129,$B$269:$B$305,0))/INDEX($D$269:$D$305,MATCH($F129,$B$269:$B$305,0)),SUMIFS('Input-Ext Allocators'!T$8:T$63,'Input-Ext Allocators'!$B$8:$B$63,$F129))*$D129</f>
        <v>0</v>
      </c>
      <c r="X129" s="5">
        <f ca="1">IFERROR(INDEX(X$269:X$305,MATCH($F129,$B$269:$B$305,0))/INDEX($D$269:$D$305,MATCH($F129,$B$269:$B$305,0)),SUMIFS('Input-Ext Allocators'!U$8:U$63,'Input-Ext Allocators'!$B$8:$B$63,$F129))*$D129</f>
        <v>0</v>
      </c>
      <c r="Y129" s="5">
        <f ca="1">IFERROR(INDEX(Y$269:Y$305,MATCH($F129,$B$269:$B$305,0))/INDEX($D$269:$D$305,MATCH($F129,$B$269:$B$305,0)),SUMIFS('Input-Ext Allocators'!V$8:V$63,'Input-Ext Allocators'!$B$8:$B$63,$F129))*$D129</f>
        <v>0</v>
      </c>
      <c r="Z129" s="5">
        <f ca="1">IFERROR(INDEX(Z$269:Z$305,MATCH($F129,$B$269:$B$305,0))/INDEX($D$269:$D$305,MATCH($F129,$B$269:$B$305,0)),SUMIFS('Input-Ext Allocators'!W$8:W$63,'Input-Ext Allocators'!$B$8:$B$63,$F129))*$D129</f>
        <v>0</v>
      </c>
    </row>
    <row r="130" spans="1:26" outlineLevel="1">
      <c r="A130" s="13">
        <f>IF(ISBLANK('Input-Accounts'!A130),"",'Input-Accounts'!A130)</f>
        <v>110</v>
      </c>
      <c r="B130" s="17" t="str">
        <f>IF(ISBLANK('Input-Accounts'!B130),"",'Input-Accounts'!B130)</f>
        <v>Measuring and regulating station expenses—general</v>
      </c>
      <c r="C130" s="13">
        <f>IF(ISBLANK('Input-Accounts'!C130),"",'Input-Accounts'!C130)</f>
        <v>875</v>
      </c>
      <c r="D130" s="5">
        <f t="shared" ca="1" si="32"/>
        <v>612295.10923966148</v>
      </c>
      <c r="E130" s="5">
        <f t="shared" ca="1" si="33"/>
        <v>0</v>
      </c>
      <c r="F130" s="2" t="str" cm="1">
        <f t="array" aca="1" ref="F130" ca="1">IF(D130=0,"-",IF('Input-Accounts'!$E130&lt;&gt;0,'Input-Accounts'!$E130,INDEX('Input-Accounts'!$H130:$J130,,MATCH($F$6,'Input-Accounts'!$H$6:$J$6,0))))</f>
        <v>Peak&amp;Average</v>
      </c>
      <c r="G130" s="5">
        <f ca="1">IFERROR(INDEX(G$269:G$305,MATCH($F130,$B$269:$B$305,0))/INDEX($D$269:$D$305,MATCH($F130,$B$269:$B$305,0)),SUMIFS('Input-Ext Allocators'!D$8:D$63,'Input-Ext Allocators'!$B$8:$B$63,$F130))*$D130</f>
        <v>113397.14466844779</v>
      </c>
      <c r="H130" s="5">
        <f ca="1">IFERROR(INDEX(H$269:H$305,MATCH($F130,$B$269:$B$305,0))/INDEX($D$269:$D$305,MATCH($F130,$B$269:$B$305,0)),SUMIFS('Input-Ext Allocators'!E$8:E$63,'Input-Ext Allocators'!$B$8:$B$63,$F130))*$D130</f>
        <v>77795.368548491533</v>
      </c>
      <c r="I130" s="5">
        <f ca="1">IFERROR(INDEX(I$269:I$305,MATCH($F130,$B$269:$B$305,0))/INDEX($D$269:$D$305,MATCH($F130,$B$269:$B$305,0)),SUMIFS('Input-Ext Allocators'!F$8:F$63,'Input-Ext Allocators'!$B$8:$B$63,$F130))*$D130</f>
        <v>8453.5693616530461</v>
      </c>
      <c r="J130" s="5">
        <f ca="1">IFERROR(INDEX(J$269:J$305,MATCH($F130,$B$269:$B$305,0))/INDEX($D$269:$D$305,MATCH($F130,$B$269:$B$305,0)),SUMIFS('Input-Ext Allocators'!G$8:G$63,'Input-Ext Allocators'!$B$8:$B$63,$F130))*$D130</f>
        <v>10627.383020693367</v>
      </c>
      <c r="K130" s="5">
        <f ca="1">IFERROR(INDEX(K$269:K$305,MATCH($F130,$B$269:$B$305,0))/INDEX($D$269:$D$305,MATCH($F130,$B$269:$B$305,0)),SUMIFS('Input-Ext Allocators'!H$8:H$63,'Input-Ext Allocators'!$B$8:$B$63,$F130))*$D130</f>
        <v>1050.0928393408044</v>
      </c>
      <c r="L130" s="5">
        <f ca="1">IFERROR(INDEX(L$269:L$305,MATCH($F130,$B$269:$B$305,0))/INDEX($D$269:$D$305,MATCH($F130,$B$269:$B$305,0)),SUMIFS('Input-Ext Allocators'!I$8:I$63,'Input-Ext Allocators'!$B$8:$B$63,$F130))*$D130</f>
        <v>324719.07344445621</v>
      </c>
      <c r="M130" s="5">
        <f ca="1">IFERROR(INDEX(M$269:M$305,MATCH($F130,$B$269:$B$305,0))/INDEX($D$269:$D$305,MATCH($F130,$B$269:$B$305,0)),SUMIFS('Input-Ext Allocators'!J$8:J$63,'Input-Ext Allocators'!$B$8:$B$63,$F130))*$D130</f>
        <v>76252.477356578776</v>
      </c>
      <c r="N130" s="5">
        <f ca="1">IFERROR(INDEX(N$269:N$305,MATCH($F130,$B$269:$B$305,0))/INDEX($D$269:$D$305,MATCH($F130,$B$269:$B$305,0)),SUMIFS('Input-Ext Allocators'!K$8:K$63,'Input-Ext Allocators'!$B$8:$B$63,$F130))*$D130</f>
        <v>0</v>
      </c>
      <c r="O130" s="5">
        <f ca="1">IFERROR(INDEX(O$269:O$305,MATCH($F130,$B$269:$B$305,0))/INDEX($D$269:$D$305,MATCH($F130,$B$269:$B$305,0)),SUMIFS('Input-Ext Allocators'!L$8:L$63,'Input-Ext Allocators'!$B$8:$B$63,$F130))*$D130</f>
        <v>0</v>
      </c>
      <c r="P130" s="5">
        <f ca="1">IFERROR(INDEX(P$269:P$305,MATCH($F130,$B$269:$B$305,0))/INDEX($D$269:$D$305,MATCH($F130,$B$269:$B$305,0)),SUMIFS('Input-Ext Allocators'!M$8:M$63,'Input-Ext Allocators'!$B$8:$B$63,$F130))*$D130</f>
        <v>0</v>
      </c>
      <c r="Q130" s="5">
        <f ca="1">IFERROR(INDEX(Q$269:Q$305,MATCH($F130,$B$269:$B$305,0))/INDEX($D$269:$D$305,MATCH($F130,$B$269:$B$305,0)),SUMIFS('Input-Ext Allocators'!N$8:N$63,'Input-Ext Allocators'!$B$8:$B$63,$F130))*$D130</f>
        <v>0</v>
      </c>
      <c r="R130" s="5">
        <f ca="1">IFERROR(INDEX(R$269:R$305,MATCH($F130,$B$269:$B$305,0))/INDEX($D$269:$D$305,MATCH($F130,$B$269:$B$305,0)),SUMIFS('Input-Ext Allocators'!O$8:O$63,'Input-Ext Allocators'!$B$8:$B$63,$F130))*$D130</f>
        <v>0</v>
      </c>
      <c r="S130" s="5">
        <f ca="1">IFERROR(INDEX(S$269:S$305,MATCH($F130,$B$269:$B$305,0))/INDEX($D$269:$D$305,MATCH($F130,$B$269:$B$305,0)),SUMIFS('Input-Ext Allocators'!P$8:P$63,'Input-Ext Allocators'!$B$8:$B$63,$F130))*$D130</f>
        <v>0</v>
      </c>
      <c r="T130" s="5">
        <f ca="1">IFERROR(INDEX(T$269:T$305,MATCH($F130,$B$269:$B$305,0))/INDEX($D$269:$D$305,MATCH($F130,$B$269:$B$305,0)),SUMIFS('Input-Ext Allocators'!Q$8:Q$63,'Input-Ext Allocators'!$B$8:$B$63,$F130))*$D130</f>
        <v>0</v>
      </c>
      <c r="U130" s="5">
        <f ca="1">IFERROR(INDEX(U$269:U$305,MATCH($F130,$B$269:$B$305,0))/INDEX($D$269:$D$305,MATCH($F130,$B$269:$B$305,0)),SUMIFS('Input-Ext Allocators'!R$8:R$63,'Input-Ext Allocators'!$B$8:$B$63,$F130))*$D130</f>
        <v>0</v>
      </c>
      <c r="V130" s="5">
        <f ca="1">IFERROR(INDEX(V$269:V$305,MATCH($F130,$B$269:$B$305,0))/INDEX($D$269:$D$305,MATCH($F130,$B$269:$B$305,0)),SUMIFS('Input-Ext Allocators'!S$8:S$63,'Input-Ext Allocators'!$B$8:$B$63,$F130))*$D130</f>
        <v>0</v>
      </c>
      <c r="W130" s="5">
        <f ca="1">IFERROR(INDEX(W$269:W$305,MATCH($F130,$B$269:$B$305,0))/INDEX($D$269:$D$305,MATCH($F130,$B$269:$B$305,0)),SUMIFS('Input-Ext Allocators'!T$8:T$63,'Input-Ext Allocators'!$B$8:$B$63,$F130))*$D130</f>
        <v>0</v>
      </c>
      <c r="X130" s="5">
        <f ca="1">IFERROR(INDEX(X$269:X$305,MATCH($F130,$B$269:$B$305,0))/INDEX($D$269:$D$305,MATCH($F130,$B$269:$B$305,0)),SUMIFS('Input-Ext Allocators'!U$8:U$63,'Input-Ext Allocators'!$B$8:$B$63,$F130))*$D130</f>
        <v>0</v>
      </c>
      <c r="Y130" s="5">
        <f ca="1">IFERROR(INDEX(Y$269:Y$305,MATCH($F130,$B$269:$B$305,0))/INDEX($D$269:$D$305,MATCH($F130,$B$269:$B$305,0)),SUMIFS('Input-Ext Allocators'!V$8:V$63,'Input-Ext Allocators'!$B$8:$B$63,$F130))*$D130</f>
        <v>0</v>
      </c>
      <c r="Z130" s="5">
        <f ca="1">IFERROR(INDEX(Z$269:Z$305,MATCH($F130,$B$269:$B$305,0))/INDEX($D$269:$D$305,MATCH($F130,$B$269:$B$305,0)),SUMIFS('Input-Ext Allocators'!W$8:W$63,'Input-Ext Allocators'!$B$8:$B$63,$F130))*$D130</f>
        <v>0</v>
      </c>
    </row>
    <row r="131" spans="1:26" outlineLevel="1">
      <c r="A131" s="13">
        <f>IF(ISBLANK('Input-Accounts'!A131),"",'Input-Accounts'!A131)</f>
        <v>111</v>
      </c>
      <c r="B131" s="17" t="str">
        <f>IF(ISBLANK('Input-Accounts'!B131),"",'Input-Accounts'!B131)</f>
        <v>Measuring and regulating station expenses—industrial</v>
      </c>
      <c r="C131" s="13">
        <f>IF(ISBLANK('Input-Accounts'!C131),"",'Input-Accounts'!C131)</f>
        <v>876</v>
      </c>
      <c r="D131" s="5">
        <f t="shared" ca="1" si="32"/>
        <v>0</v>
      </c>
      <c r="E131" s="5">
        <f t="shared" ca="1" si="33"/>
        <v>0</v>
      </c>
      <c r="F131" s="2" t="str" cm="1">
        <f t="array" aca="1" ref="F131" ca="1">IF(D131=0,"-",IF('Input-Accounts'!$E131&lt;&gt;0,'Input-Accounts'!$E131,INDEX('Input-Accounts'!$H131:$J131,,MATCH($F$6,'Input-Accounts'!$H$6:$J$6,0))))</f>
        <v>-</v>
      </c>
      <c r="G131" s="5">
        <f ca="1">IFERROR(INDEX(G$269:G$305,MATCH($F131,$B$269:$B$305,0))/INDEX($D$269:$D$305,MATCH($F131,$B$269:$B$305,0)),SUMIFS('Input-Ext Allocators'!D$8:D$63,'Input-Ext Allocators'!$B$8:$B$63,$F131))*$D131</f>
        <v>0</v>
      </c>
      <c r="H131" s="5">
        <f ca="1">IFERROR(INDEX(H$269:H$305,MATCH($F131,$B$269:$B$305,0))/INDEX($D$269:$D$305,MATCH($F131,$B$269:$B$305,0)),SUMIFS('Input-Ext Allocators'!E$8:E$63,'Input-Ext Allocators'!$B$8:$B$63,$F131))*$D131</f>
        <v>0</v>
      </c>
      <c r="I131" s="5">
        <f ca="1">IFERROR(INDEX(I$269:I$305,MATCH($F131,$B$269:$B$305,0))/INDEX($D$269:$D$305,MATCH($F131,$B$269:$B$305,0)),SUMIFS('Input-Ext Allocators'!F$8:F$63,'Input-Ext Allocators'!$B$8:$B$63,$F131))*$D131</f>
        <v>0</v>
      </c>
      <c r="J131" s="5">
        <f ca="1">IFERROR(INDEX(J$269:J$305,MATCH($F131,$B$269:$B$305,0))/INDEX($D$269:$D$305,MATCH($F131,$B$269:$B$305,0)),SUMIFS('Input-Ext Allocators'!G$8:G$63,'Input-Ext Allocators'!$B$8:$B$63,$F131))*$D131</f>
        <v>0</v>
      </c>
      <c r="K131" s="5">
        <f ca="1">IFERROR(INDEX(K$269:K$305,MATCH($F131,$B$269:$B$305,0))/INDEX($D$269:$D$305,MATCH($F131,$B$269:$B$305,0)),SUMIFS('Input-Ext Allocators'!H$8:H$63,'Input-Ext Allocators'!$B$8:$B$63,$F131))*$D131</f>
        <v>0</v>
      </c>
      <c r="L131" s="5">
        <f ca="1">IFERROR(INDEX(L$269:L$305,MATCH($F131,$B$269:$B$305,0))/INDEX($D$269:$D$305,MATCH($F131,$B$269:$B$305,0)),SUMIFS('Input-Ext Allocators'!I$8:I$63,'Input-Ext Allocators'!$B$8:$B$63,$F131))*$D131</f>
        <v>0</v>
      </c>
      <c r="M131" s="5">
        <f ca="1">IFERROR(INDEX(M$269:M$305,MATCH($F131,$B$269:$B$305,0))/INDEX($D$269:$D$305,MATCH($F131,$B$269:$B$305,0)),SUMIFS('Input-Ext Allocators'!J$8:J$63,'Input-Ext Allocators'!$B$8:$B$63,$F131))*$D131</f>
        <v>0</v>
      </c>
      <c r="N131" s="5">
        <f ca="1">IFERROR(INDEX(N$269:N$305,MATCH($F131,$B$269:$B$305,0))/INDEX($D$269:$D$305,MATCH($F131,$B$269:$B$305,0)),SUMIFS('Input-Ext Allocators'!K$8:K$63,'Input-Ext Allocators'!$B$8:$B$63,$F131))*$D131</f>
        <v>0</v>
      </c>
      <c r="O131" s="5">
        <f ca="1">IFERROR(INDEX(O$269:O$305,MATCH($F131,$B$269:$B$305,0))/INDEX($D$269:$D$305,MATCH($F131,$B$269:$B$305,0)),SUMIFS('Input-Ext Allocators'!L$8:L$63,'Input-Ext Allocators'!$B$8:$B$63,$F131))*$D131</f>
        <v>0</v>
      </c>
      <c r="P131" s="5">
        <f ca="1">IFERROR(INDEX(P$269:P$305,MATCH($F131,$B$269:$B$305,0))/INDEX($D$269:$D$305,MATCH($F131,$B$269:$B$305,0)),SUMIFS('Input-Ext Allocators'!M$8:M$63,'Input-Ext Allocators'!$B$8:$B$63,$F131))*$D131</f>
        <v>0</v>
      </c>
      <c r="Q131" s="5">
        <f ca="1">IFERROR(INDEX(Q$269:Q$305,MATCH($F131,$B$269:$B$305,0))/INDEX($D$269:$D$305,MATCH($F131,$B$269:$B$305,0)),SUMIFS('Input-Ext Allocators'!N$8:N$63,'Input-Ext Allocators'!$B$8:$B$63,$F131))*$D131</f>
        <v>0</v>
      </c>
      <c r="R131" s="5">
        <f ca="1">IFERROR(INDEX(R$269:R$305,MATCH($F131,$B$269:$B$305,0))/INDEX($D$269:$D$305,MATCH($F131,$B$269:$B$305,0)),SUMIFS('Input-Ext Allocators'!O$8:O$63,'Input-Ext Allocators'!$B$8:$B$63,$F131))*$D131</f>
        <v>0</v>
      </c>
      <c r="S131" s="5">
        <f ca="1">IFERROR(INDEX(S$269:S$305,MATCH($F131,$B$269:$B$305,0))/INDEX($D$269:$D$305,MATCH($F131,$B$269:$B$305,0)),SUMIFS('Input-Ext Allocators'!P$8:P$63,'Input-Ext Allocators'!$B$8:$B$63,$F131))*$D131</f>
        <v>0</v>
      </c>
      <c r="T131" s="5">
        <f ca="1">IFERROR(INDEX(T$269:T$305,MATCH($F131,$B$269:$B$305,0))/INDEX($D$269:$D$305,MATCH($F131,$B$269:$B$305,0)),SUMIFS('Input-Ext Allocators'!Q$8:Q$63,'Input-Ext Allocators'!$B$8:$B$63,$F131))*$D131</f>
        <v>0</v>
      </c>
      <c r="U131" s="5">
        <f ca="1">IFERROR(INDEX(U$269:U$305,MATCH($F131,$B$269:$B$305,0))/INDEX($D$269:$D$305,MATCH($F131,$B$269:$B$305,0)),SUMIFS('Input-Ext Allocators'!R$8:R$63,'Input-Ext Allocators'!$B$8:$B$63,$F131))*$D131</f>
        <v>0</v>
      </c>
      <c r="V131" s="5">
        <f ca="1">IFERROR(INDEX(V$269:V$305,MATCH($F131,$B$269:$B$305,0))/INDEX($D$269:$D$305,MATCH($F131,$B$269:$B$305,0)),SUMIFS('Input-Ext Allocators'!S$8:S$63,'Input-Ext Allocators'!$B$8:$B$63,$F131))*$D131</f>
        <v>0</v>
      </c>
      <c r="W131" s="5">
        <f ca="1">IFERROR(INDEX(W$269:W$305,MATCH($F131,$B$269:$B$305,0))/INDEX($D$269:$D$305,MATCH($F131,$B$269:$B$305,0)),SUMIFS('Input-Ext Allocators'!T$8:T$63,'Input-Ext Allocators'!$B$8:$B$63,$F131))*$D131</f>
        <v>0</v>
      </c>
      <c r="X131" s="5">
        <f ca="1">IFERROR(INDEX(X$269:X$305,MATCH($F131,$B$269:$B$305,0))/INDEX($D$269:$D$305,MATCH($F131,$B$269:$B$305,0)),SUMIFS('Input-Ext Allocators'!U$8:U$63,'Input-Ext Allocators'!$B$8:$B$63,$F131))*$D131</f>
        <v>0</v>
      </c>
      <c r="Y131" s="5">
        <f ca="1">IFERROR(INDEX(Y$269:Y$305,MATCH($F131,$B$269:$B$305,0))/INDEX($D$269:$D$305,MATCH($F131,$B$269:$B$305,0)),SUMIFS('Input-Ext Allocators'!V$8:V$63,'Input-Ext Allocators'!$B$8:$B$63,$F131))*$D131</f>
        <v>0</v>
      </c>
      <c r="Z131" s="5">
        <f ca="1">IFERROR(INDEX(Z$269:Z$305,MATCH($F131,$B$269:$B$305,0))/INDEX($D$269:$D$305,MATCH($F131,$B$269:$B$305,0)),SUMIFS('Input-Ext Allocators'!W$8:W$63,'Input-Ext Allocators'!$B$8:$B$63,$F131))*$D131</f>
        <v>0</v>
      </c>
    </row>
    <row r="132" spans="1:26" outlineLevel="1">
      <c r="A132" s="13">
        <f>IF(ISBLANK('Input-Accounts'!A132),"",'Input-Accounts'!A132)</f>
        <v>112</v>
      </c>
      <c r="B132" s="17" t="str">
        <f>IF(ISBLANK('Input-Accounts'!B132),"",'Input-Accounts'!B132)</f>
        <v>Maintenance of Mains</v>
      </c>
      <c r="C132" s="13">
        <f>IF(ISBLANK('Input-Accounts'!C132),"",'Input-Accounts'!C132)</f>
        <v>877</v>
      </c>
      <c r="D132" s="5">
        <f t="shared" ca="1" si="32"/>
        <v>87749.404295532528</v>
      </c>
      <c r="E132" s="5">
        <f t="shared" ca="1" si="33"/>
        <v>0</v>
      </c>
      <c r="F132" s="2" t="str" cm="1">
        <f t="array" aca="1" ref="F132" ca="1">IF(D132=0,"-",IF('Input-Accounts'!$E132&lt;&gt;0,'Input-Accounts'!$E132,INDEX('Input-Accounts'!$H132:$J132,,MATCH($F$6,'Input-Accounts'!$H$6:$J$6,0))))</f>
        <v>INT_DIST-MAINS</v>
      </c>
      <c r="G132" s="5">
        <f ca="1">IFERROR(INDEX(G$269:G$305,MATCH($F132,$B$269:$B$305,0))/INDEX($D$269:$D$305,MATCH($F132,$B$269:$B$305,0)),SUMIFS('Input-Ext Allocators'!D$8:D$63,'Input-Ext Allocators'!$B$8:$B$63,$F132))*$D132</f>
        <v>29050.649608328255</v>
      </c>
      <c r="H132" s="5">
        <f ca="1">IFERROR(INDEX(H$269:H$305,MATCH($F132,$B$269:$B$305,0))/INDEX($D$269:$D$305,MATCH($F132,$B$269:$B$305,0)),SUMIFS('Input-Ext Allocators'!E$8:E$63,'Input-Ext Allocators'!$B$8:$B$63,$F132))*$D132</f>
        <v>20029.015490151483</v>
      </c>
      <c r="I132" s="5">
        <f ca="1">IFERROR(INDEX(I$269:I$305,MATCH($F132,$B$269:$B$305,0))/INDEX($D$269:$D$305,MATCH($F132,$B$269:$B$305,0)),SUMIFS('Input-Ext Allocators'!F$8:F$63,'Input-Ext Allocators'!$B$8:$B$63,$F132))*$D132</f>
        <v>2253.6932165926846</v>
      </c>
      <c r="J132" s="5">
        <f ca="1">IFERROR(INDEX(J$269:J$305,MATCH($F132,$B$269:$B$305,0))/INDEX($D$269:$D$305,MATCH($F132,$B$269:$B$305,0)),SUMIFS('Input-Ext Allocators'!G$8:G$63,'Input-Ext Allocators'!$B$8:$B$63,$F132))*$D132</f>
        <v>2882.1582808797916</v>
      </c>
      <c r="K132" s="5">
        <f ca="1">IFERROR(INDEX(K$269:K$305,MATCH($F132,$B$269:$B$305,0))/INDEX($D$269:$D$305,MATCH($F132,$B$269:$B$305,0)),SUMIFS('Input-Ext Allocators'!H$8:H$63,'Input-Ext Allocators'!$B$8:$B$63,$F132))*$D132</f>
        <v>157.86893322685864</v>
      </c>
      <c r="L132" s="5">
        <f ca="1">IFERROR(INDEX(L$269:L$305,MATCH($F132,$B$269:$B$305,0))/INDEX($D$269:$D$305,MATCH($F132,$B$269:$B$305,0)),SUMIFS('Input-Ext Allocators'!I$8:I$63,'Input-Ext Allocators'!$B$8:$B$63,$F132))*$D132</f>
        <v>31346.741632935296</v>
      </c>
      <c r="M132" s="5">
        <f ca="1">IFERROR(INDEX(M$269:M$305,MATCH($F132,$B$269:$B$305,0))/INDEX($D$269:$D$305,MATCH($F132,$B$269:$B$305,0)),SUMIFS('Input-Ext Allocators'!J$8:J$63,'Input-Ext Allocators'!$B$8:$B$63,$F132))*$D132</f>
        <v>2029.2771334181593</v>
      </c>
      <c r="N132" s="5">
        <f ca="1">IFERROR(INDEX(N$269:N$305,MATCH($F132,$B$269:$B$305,0))/INDEX($D$269:$D$305,MATCH($F132,$B$269:$B$305,0)),SUMIFS('Input-Ext Allocators'!K$8:K$63,'Input-Ext Allocators'!$B$8:$B$63,$F132))*$D132</f>
        <v>0</v>
      </c>
      <c r="O132" s="5">
        <f ca="1">IFERROR(INDEX(O$269:O$305,MATCH($F132,$B$269:$B$305,0))/INDEX($D$269:$D$305,MATCH($F132,$B$269:$B$305,0)),SUMIFS('Input-Ext Allocators'!L$8:L$63,'Input-Ext Allocators'!$B$8:$B$63,$F132))*$D132</f>
        <v>0</v>
      </c>
      <c r="P132" s="5">
        <f ca="1">IFERROR(INDEX(P$269:P$305,MATCH($F132,$B$269:$B$305,0))/INDEX($D$269:$D$305,MATCH($F132,$B$269:$B$305,0)),SUMIFS('Input-Ext Allocators'!M$8:M$63,'Input-Ext Allocators'!$B$8:$B$63,$F132))*$D132</f>
        <v>0</v>
      </c>
      <c r="Q132" s="5">
        <f ca="1">IFERROR(INDEX(Q$269:Q$305,MATCH($F132,$B$269:$B$305,0))/INDEX($D$269:$D$305,MATCH($F132,$B$269:$B$305,0)),SUMIFS('Input-Ext Allocators'!N$8:N$63,'Input-Ext Allocators'!$B$8:$B$63,$F132))*$D132</f>
        <v>0</v>
      </c>
      <c r="R132" s="5">
        <f ca="1">IFERROR(INDEX(R$269:R$305,MATCH($F132,$B$269:$B$305,0))/INDEX($D$269:$D$305,MATCH($F132,$B$269:$B$305,0)),SUMIFS('Input-Ext Allocators'!O$8:O$63,'Input-Ext Allocators'!$B$8:$B$63,$F132))*$D132</f>
        <v>0</v>
      </c>
      <c r="S132" s="5">
        <f ca="1">IFERROR(INDEX(S$269:S$305,MATCH($F132,$B$269:$B$305,0))/INDEX($D$269:$D$305,MATCH($F132,$B$269:$B$305,0)),SUMIFS('Input-Ext Allocators'!P$8:P$63,'Input-Ext Allocators'!$B$8:$B$63,$F132))*$D132</f>
        <v>0</v>
      </c>
      <c r="T132" s="5">
        <f ca="1">IFERROR(INDEX(T$269:T$305,MATCH($F132,$B$269:$B$305,0))/INDEX($D$269:$D$305,MATCH($F132,$B$269:$B$305,0)),SUMIFS('Input-Ext Allocators'!Q$8:Q$63,'Input-Ext Allocators'!$B$8:$B$63,$F132))*$D132</f>
        <v>0</v>
      </c>
      <c r="U132" s="5">
        <f ca="1">IFERROR(INDEX(U$269:U$305,MATCH($F132,$B$269:$B$305,0))/INDEX($D$269:$D$305,MATCH($F132,$B$269:$B$305,0)),SUMIFS('Input-Ext Allocators'!R$8:R$63,'Input-Ext Allocators'!$B$8:$B$63,$F132))*$D132</f>
        <v>0</v>
      </c>
      <c r="V132" s="5">
        <f ca="1">IFERROR(INDEX(V$269:V$305,MATCH($F132,$B$269:$B$305,0))/INDEX($D$269:$D$305,MATCH($F132,$B$269:$B$305,0)),SUMIFS('Input-Ext Allocators'!S$8:S$63,'Input-Ext Allocators'!$B$8:$B$63,$F132))*$D132</f>
        <v>0</v>
      </c>
      <c r="W132" s="5">
        <f ca="1">IFERROR(INDEX(W$269:W$305,MATCH($F132,$B$269:$B$305,0))/INDEX($D$269:$D$305,MATCH($F132,$B$269:$B$305,0)),SUMIFS('Input-Ext Allocators'!T$8:T$63,'Input-Ext Allocators'!$B$8:$B$63,$F132))*$D132</f>
        <v>0</v>
      </c>
      <c r="X132" s="5">
        <f ca="1">IFERROR(INDEX(X$269:X$305,MATCH($F132,$B$269:$B$305,0))/INDEX($D$269:$D$305,MATCH($F132,$B$269:$B$305,0)),SUMIFS('Input-Ext Allocators'!U$8:U$63,'Input-Ext Allocators'!$B$8:$B$63,$F132))*$D132</f>
        <v>0</v>
      </c>
      <c r="Y132" s="5">
        <f ca="1">IFERROR(INDEX(Y$269:Y$305,MATCH($F132,$B$269:$B$305,0))/INDEX($D$269:$D$305,MATCH($F132,$B$269:$B$305,0)),SUMIFS('Input-Ext Allocators'!V$8:V$63,'Input-Ext Allocators'!$B$8:$B$63,$F132))*$D132</f>
        <v>0</v>
      </c>
      <c r="Z132" s="5">
        <f ca="1">IFERROR(INDEX(Z$269:Z$305,MATCH($F132,$B$269:$B$305,0))/INDEX($D$269:$D$305,MATCH($F132,$B$269:$B$305,0)),SUMIFS('Input-Ext Allocators'!W$8:W$63,'Input-Ext Allocators'!$B$8:$B$63,$F132))*$D132</f>
        <v>0</v>
      </c>
    </row>
    <row r="133" spans="1:26" outlineLevel="1">
      <c r="A133" s="13">
        <f>IF(ISBLANK('Input-Accounts'!A133),"",'Input-Accounts'!A133)</f>
        <v>113</v>
      </c>
      <c r="B133" s="17" t="str">
        <f>IF(ISBLANK('Input-Accounts'!B133),"",'Input-Accounts'!B133)</f>
        <v>Meter and house regulator expenses</v>
      </c>
      <c r="C133" s="13">
        <f>IF(ISBLANK('Input-Accounts'!C133),"",'Input-Accounts'!C133)</f>
        <v>878</v>
      </c>
      <c r="D133" s="5">
        <f t="shared" ca="1" si="32"/>
        <v>0</v>
      </c>
      <c r="E133" s="5">
        <f t="shared" ca="1" si="33"/>
        <v>0</v>
      </c>
      <c r="F133" s="2" t="str" cm="1">
        <f t="array" aca="1" ref="F133" ca="1">IF(D133=0,"-",IF('Input-Accounts'!$E133&lt;&gt;0,'Input-Accounts'!$E133,INDEX('Input-Accounts'!$H133:$J133,,MATCH($F$6,'Input-Accounts'!$H$6:$J$6,0))))</f>
        <v>-</v>
      </c>
      <c r="G133" s="5">
        <f ca="1">IFERROR(INDEX(G$269:G$305,MATCH($F133,$B$269:$B$305,0))/INDEX($D$269:$D$305,MATCH($F133,$B$269:$B$305,0)),SUMIFS('Input-Ext Allocators'!D$8:D$63,'Input-Ext Allocators'!$B$8:$B$63,$F133))*$D133</f>
        <v>0</v>
      </c>
      <c r="H133" s="5">
        <f ca="1">IFERROR(INDEX(H$269:H$305,MATCH($F133,$B$269:$B$305,0))/INDEX($D$269:$D$305,MATCH($F133,$B$269:$B$305,0)),SUMIFS('Input-Ext Allocators'!E$8:E$63,'Input-Ext Allocators'!$B$8:$B$63,$F133))*$D133</f>
        <v>0</v>
      </c>
      <c r="I133" s="5">
        <f ca="1">IFERROR(INDEX(I$269:I$305,MATCH($F133,$B$269:$B$305,0))/INDEX($D$269:$D$305,MATCH($F133,$B$269:$B$305,0)),SUMIFS('Input-Ext Allocators'!F$8:F$63,'Input-Ext Allocators'!$B$8:$B$63,$F133))*$D133</f>
        <v>0</v>
      </c>
      <c r="J133" s="5">
        <f ca="1">IFERROR(INDEX(J$269:J$305,MATCH($F133,$B$269:$B$305,0))/INDEX($D$269:$D$305,MATCH($F133,$B$269:$B$305,0)),SUMIFS('Input-Ext Allocators'!G$8:G$63,'Input-Ext Allocators'!$B$8:$B$63,$F133))*$D133</f>
        <v>0</v>
      </c>
      <c r="K133" s="5">
        <f ca="1">IFERROR(INDEX(K$269:K$305,MATCH($F133,$B$269:$B$305,0))/INDEX($D$269:$D$305,MATCH($F133,$B$269:$B$305,0)),SUMIFS('Input-Ext Allocators'!H$8:H$63,'Input-Ext Allocators'!$B$8:$B$63,$F133))*$D133</f>
        <v>0</v>
      </c>
      <c r="L133" s="5">
        <f ca="1">IFERROR(INDEX(L$269:L$305,MATCH($F133,$B$269:$B$305,0))/INDEX($D$269:$D$305,MATCH($F133,$B$269:$B$305,0)),SUMIFS('Input-Ext Allocators'!I$8:I$63,'Input-Ext Allocators'!$B$8:$B$63,$F133))*$D133</f>
        <v>0</v>
      </c>
      <c r="M133" s="5">
        <f ca="1">IFERROR(INDEX(M$269:M$305,MATCH($F133,$B$269:$B$305,0))/INDEX($D$269:$D$305,MATCH($F133,$B$269:$B$305,0)),SUMIFS('Input-Ext Allocators'!J$8:J$63,'Input-Ext Allocators'!$B$8:$B$63,$F133))*$D133</f>
        <v>0</v>
      </c>
      <c r="N133" s="5">
        <f ca="1">IFERROR(INDEX(N$269:N$305,MATCH($F133,$B$269:$B$305,0))/INDEX($D$269:$D$305,MATCH($F133,$B$269:$B$305,0)),SUMIFS('Input-Ext Allocators'!K$8:K$63,'Input-Ext Allocators'!$B$8:$B$63,$F133))*$D133</f>
        <v>0</v>
      </c>
      <c r="O133" s="5">
        <f ca="1">IFERROR(INDEX(O$269:O$305,MATCH($F133,$B$269:$B$305,0))/INDEX($D$269:$D$305,MATCH($F133,$B$269:$B$305,0)),SUMIFS('Input-Ext Allocators'!L$8:L$63,'Input-Ext Allocators'!$B$8:$B$63,$F133))*$D133</f>
        <v>0</v>
      </c>
      <c r="P133" s="5">
        <f ca="1">IFERROR(INDEX(P$269:P$305,MATCH($F133,$B$269:$B$305,0))/INDEX($D$269:$D$305,MATCH($F133,$B$269:$B$305,0)),SUMIFS('Input-Ext Allocators'!M$8:M$63,'Input-Ext Allocators'!$B$8:$B$63,$F133))*$D133</f>
        <v>0</v>
      </c>
      <c r="Q133" s="5">
        <f ca="1">IFERROR(INDEX(Q$269:Q$305,MATCH($F133,$B$269:$B$305,0))/INDEX($D$269:$D$305,MATCH($F133,$B$269:$B$305,0)),SUMIFS('Input-Ext Allocators'!N$8:N$63,'Input-Ext Allocators'!$B$8:$B$63,$F133))*$D133</f>
        <v>0</v>
      </c>
      <c r="R133" s="5">
        <f ca="1">IFERROR(INDEX(R$269:R$305,MATCH($F133,$B$269:$B$305,0))/INDEX($D$269:$D$305,MATCH($F133,$B$269:$B$305,0)),SUMIFS('Input-Ext Allocators'!O$8:O$63,'Input-Ext Allocators'!$B$8:$B$63,$F133))*$D133</f>
        <v>0</v>
      </c>
      <c r="S133" s="5">
        <f ca="1">IFERROR(INDEX(S$269:S$305,MATCH($F133,$B$269:$B$305,0))/INDEX($D$269:$D$305,MATCH($F133,$B$269:$B$305,0)),SUMIFS('Input-Ext Allocators'!P$8:P$63,'Input-Ext Allocators'!$B$8:$B$63,$F133))*$D133</f>
        <v>0</v>
      </c>
      <c r="T133" s="5">
        <f ca="1">IFERROR(INDEX(T$269:T$305,MATCH($F133,$B$269:$B$305,0))/INDEX($D$269:$D$305,MATCH($F133,$B$269:$B$305,0)),SUMIFS('Input-Ext Allocators'!Q$8:Q$63,'Input-Ext Allocators'!$B$8:$B$63,$F133))*$D133</f>
        <v>0</v>
      </c>
      <c r="U133" s="5">
        <f ca="1">IFERROR(INDEX(U$269:U$305,MATCH($F133,$B$269:$B$305,0))/INDEX($D$269:$D$305,MATCH($F133,$B$269:$B$305,0)),SUMIFS('Input-Ext Allocators'!R$8:R$63,'Input-Ext Allocators'!$B$8:$B$63,$F133))*$D133</f>
        <v>0</v>
      </c>
      <c r="V133" s="5">
        <f ca="1">IFERROR(INDEX(V$269:V$305,MATCH($F133,$B$269:$B$305,0))/INDEX($D$269:$D$305,MATCH($F133,$B$269:$B$305,0)),SUMIFS('Input-Ext Allocators'!S$8:S$63,'Input-Ext Allocators'!$B$8:$B$63,$F133))*$D133</f>
        <v>0</v>
      </c>
      <c r="W133" s="5">
        <f ca="1">IFERROR(INDEX(W$269:W$305,MATCH($F133,$B$269:$B$305,0))/INDEX($D$269:$D$305,MATCH($F133,$B$269:$B$305,0)),SUMIFS('Input-Ext Allocators'!T$8:T$63,'Input-Ext Allocators'!$B$8:$B$63,$F133))*$D133</f>
        <v>0</v>
      </c>
      <c r="X133" s="5">
        <f ca="1">IFERROR(INDEX(X$269:X$305,MATCH($F133,$B$269:$B$305,0))/INDEX($D$269:$D$305,MATCH($F133,$B$269:$B$305,0)),SUMIFS('Input-Ext Allocators'!U$8:U$63,'Input-Ext Allocators'!$B$8:$B$63,$F133))*$D133</f>
        <v>0</v>
      </c>
      <c r="Y133" s="5">
        <f ca="1">IFERROR(INDEX(Y$269:Y$305,MATCH($F133,$B$269:$B$305,0))/INDEX($D$269:$D$305,MATCH($F133,$B$269:$B$305,0)),SUMIFS('Input-Ext Allocators'!V$8:V$63,'Input-Ext Allocators'!$B$8:$B$63,$F133))*$D133</f>
        <v>0</v>
      </c>
      <c r="Z133" s="5">
        <f ca="1">IFERROR(INDEX(Z$269:Z$305,MATCH($F133,$B$269:$B$305,0))/INDEX($D$269:$D$305,MATCH($F133,$B$269:$B$305,0)),SUMIFS('Input-Ext Allocators'!W$8:W$63,'Input-Ext Allocators'!$B$8:$B$63,$F133))*$D133</f>
        <v>0</v>
      </c>
    </row>
    <row r="134" spans="1:26" outlineLevel="1">
      <c r="A134" s="13">
        <f>IF(ISBLANK('Input-Accounts'!A134),"",'Input-Accounts'!A134)</f>
        <v>114</v>
      </c>
      <c r="B134" s="17" t="str">
        <f>IF(ISBLANK('Input-Accounts'!B134),"",'Input-Accounts'!B134)</f>
        <v>Customer installations expenses</v>
      </c>
      <c r="C134" s="13">
        <f>IF(ISBLANK('Input-Accounts'!C134),"",'Input-Accounts'!C134)</f>
        <v>879</v>
      </c>
      <c r="D134" s="5">
        <f t="shared" ca="1" si="32"/>
        <v>0</v>
      </c>
      <c r="E134" s="5">
        <f t="shared" ca="1" si="33"/>
        <v>0</v>
      </c>
      <c r="F134" s="2" t="str" cm="1">
        <f t="array" aca="1" ref="F134" ca="1">IF(D134=0,"-",IF('Input-Accounts'!$E134&lt;&gt;0,'Input-Accounts'!$E134,INDEX('Input-Accounts'!$H134:$J134,,MATCH($F$6,'Input-Accounts'!$H$6:$J$6,0))))</f>
        <v>-</v>
      </c>
      <c r="G134" s="5">
        <f ca="1">IFERROR(INDEX(G$269:G$305,MATCH($F134,$B$269:$B$305,0))/INDEX($D$269:$D$305,MATCH($F134,$B$269:$B$305,0)),SUMIFS('Input-Ext Allocators'!D$8:D$63,'Input-Ext Allocators'!$B$8:$B$63,$F134))*$D134</f>
        <v>0</v>
      </c>
      <c r="H134" s="5">
        <f ca="1">IFERROR(INDEX(H$269:H$305,MATCH($F134,$B$269:$B$305,0))/INDEX($D$269:$D$305,MATCH($F134,$B$269:$B$305,0)),SUMIFS('Input-Ext Allocators'!E$8:E$63,'Input-Ext Allocators'!$B$8:$B$63,$F134))*$D134</f>
        <v>0</v>
      </c>
      <c r="I134" s="5">
        <f ca="1">IFERROR(INDEX(I$269:I$305,MATCH($F134,$B$269:$B$305,0))/INDEX($D$269:$D$305,MATCH($F134,$B$269:$B$305,0)),SUMIFS('Input-Ext Allocators'!F$8:F$63,'Input-Ext Allocators'!$B$8:$B$63,$F134))*$D134</f>
        <v>0</v>
      </c>
      <c r="J134" s="5">
        <f ca="1">IFERROR(INDEX(J$269:J$305,MATCH($F134,$B$269:$B$305,0))/INDEX($D$269:$D$305,MATCH($F134,$B$269:$B$305,0)),SUMIFS('Input-Ext Allocators'!G$8:G$63,'Input-Ext Allocators'!$B$8:$B$63,$F134))*$D134</f>
        <v>0</v>
      </c>
      <c r="K134" s="5">
        <f ca="1">IFERROR(INDEX(K$269:K$305,MATCH($F134,$B$269:$B$305,0))/INDEX($D$269:$D$305,MATCH($F134,$B$269:$B$305,0)),SUMIFS('Input-Ext Allocators'!H$8:H$63,'Input-Ext Allocators'!$B$8:$B$63,$F134))*$D134</f>
        <v>0</v>
      </c>
      <c r="L134" s="5">
        <f ca="1">IFERROR(INDEX(L$269:L$305,MATCH($F134,$B$269:$B$305,0))/INDEX($D$269:$D$305,MATCH($F134,$B$269:$B$305,0)),SUMIFS('Input-Ext Allocators'!I$8:I$63,'Input-Ext Allocators'!$B$8:$B$63,$F134))*$D134</f>
        <v>0</v>
      </c>
      <c r="M134" s="5">
        <f ca="1">IFERROR(INDEX(M$269:M$305,MATCH($F134,$B$269:$B$305,0))/INDEX($D$269:$D$305,MATCH($F134,$B$269:$B$305,0)),SUMIFS('Input-Ext Allocators'!J$8:J$63,'Input-Ext Allocators'!$B$8:$B$63,$F134))*$D134</f>
        <v>0</v>
      </c>
      <c r="N134" s="5">
        <f ca="1">IFERROR(INDEX(N$269:N$305,MATCH($F134,$B$269:$B$305,0))/INDEX($D$269:$D$305,MATCH($F134,$B$269:$B$305,0)),SUMIFS('Input-Ext Allocators'!K$8:K$63,'Input-Ext Allocators'!$B$8:$B$63,$F134))*$D134</f>
        <v>0</v>
      </c>
      <c r="O134" s="5">
        <f ca="1">IFERROR(INDEX(O$269:O$305,MATCH($F134,$B$269:$B$305,0))/INDEX($D$269:$D$305,MATCH($F134,$B$269:$B$305,0)),SUMIFS('Input-Ext Allocators'!L$8:L$63,'Input-Ext Allocators'!$B$8:$B$63,$F134))*$D134</f>
        <v>0</v>
      </c>
      <c r="P134" s="5">
        <f ca="1">IFERROR(INDEX(P$269:P$305,MATCH($F134,$B$269:$B$305,0))/INDEX($D$269:$D$305,MATCH($F134,$B$269:$B$305,0)),SUMIFS('Input-Ext Allocators'!M$8:M$63,'Input-Ext Allocators'!$B$8:$B$63,$F134))*$D134</f>
        <v>0</v>
      </c>
      <c r="Q134" s="5">
        <f ca="1">IFERROR(INDEX(Q$269:Q$305,MATCH($F134,$B$269:$B$305,0))/INDEX($D$269:$D$305,MATCH($F134,$B$269:$B$305,0)),SUMIFS('Input-Ext Allocators'!N$8:N$63,'Input-Ext Allocators'!$B$8:$B$63,$F134))*$D134</f>
        <v>0</v>
      </c>
      <c r="R134" s="5">
        <f ca="1">IFERROR(INDEX(R$269:R$305,MATCH($F134,$B$269:$B$305,0))/INDEX($D$269:$D$305,MATCH($F134,$B$269:$B$305,0)),SUMIFS('Input-Ext Allocators'!O$8:O$63,'Input-Ext Allocators'!$B$8:$B$63,$F134))*$D134</f>
        <v>0</v>
      </c>
      <c r="S134" s="5">
        <f ca="1">IFERROR(INDEX(S$269:S$305,MATCH($F134,$B$269:$B$305,0))/INDEX($D$269:$D$305,MATCH($F134,$B$269:$B$305,0)),SUMIFS('Input-Ext Allocators'!P$8:P$63,'Input-Ext Allocators'!$B$8:$B$63,$F134))*$D134</f>
        <v>0</v>
      </c>
      <c r="T134" s="5">
        <f ca="1">IFERROR(INDEX(T$269:T$305,MATCH($F134,$B$269:$B$305,0))/INDEX($D$269:$D$305,MATCH($F134,$B$269:$B$305,0)),SUMIFS('Input-Ext Allocators'!Q$8:Q$63,'Input-Ext Allocators'!$B$8:$B$63,$F134))*$D134</f>
        <v>0</v>
      </c>
      <c r="U134" s="5">
        <f ca="1">IFERROR(INDEX(U$269:U$305,MATCH($F134,$B$269:$B$305,0))/INDEX($D$269:$D$305,MATCH($F134,$B$269:$B$305,0)),SUMIFS('Input-Ext Allocators'!R$8:R$63,'Input-Ext Allocators'!$B$8:$B$63,$F134))*$D134</f>
        <v>0</v>
      </c>
      <c r="V134" s="5">
        <f ca="1">IFERROR(INDEX(V$269:V$305,MATCH($F134,$B$269:$B$305,0))/INDEX($D$269:$D$305,MATCH($F134,$B$269:$B$305,0)),SUMIFS('Input-Ext Allocators'!S$8:S$63,'Input-Ext Allocators'!$B$8:$B$63,$F134))*$D134</f>
        <v>0</v>
      </c>
      <c r="W134" s="5">
        <f ca="1">IFERROR(INDEX(W$269:W$305,MATCH($F134,$B$269:$B$305,0))/INDEX($D$269:$D$305,MATCH($F134,$B$269:$B$305,0)),SUMIFS('Input-Ext Allocators'!T$8:T$63,'Input-Ext Allocators'!$B$8:$B$63,$F134))*$D134</f>
        <v>0</v>
      </c>
      <c r="X134" s="5">
        <f ca="1">IFERROR(INDEX(X$269:X$305,MATCH($F134,$B$269:$B$305,0))/INDEX($D$269:$D$305,MATCH($F134,$B$269:$B$305,0)),SUMIFS('Input-Ext Allocators'!U$8:U$63,'Input-Ext Allocators'!$B$8:$B$63,$F134))*$D134</f>
        <v>0</v>
      </c>
      <c r="Y134" s="5">
        <f ca="1">IFERROR(INDEX(Y$269:Y$305,MATCH($F134,$B$269:$B$305,0))/INDEX($D$269:$D$305,MATCH($F134,$B$269:$B$305,0)),SUMIFS('Input-Ext Allocators'!V$8:V$63,'Input-Ext Allocators'!$B$8:$B$63,$F134))*$D134</f>
        <v>0</v>
      </c>
      <c r="Z134" s="5">
        <f ca="1">IFERROR(INDEX(Z$269:Z$305,MATCH($F134,$B$269:$B$305,0))/INDEX($D$269:$D$305,MATCH($F134,$B$269:$B$305,0)),SUMIFS('Input-Ext Allocators'!W$8:W$63,'Input-Ext Allocators'!$B$8:$B$63,$F134))*$D134</f>
        <v>0</v>
      </c>
    </row>
    <row r="135" spans="1:26" outlineLevel="1">
      <c r="A135" s="13">
        <f>IF(ISBLANK('Input-Accounts'!A135),"",'Input-Accounts'!A135)</f>
        <v>115</v>
      </c>
      <c r="B135" s="17" t="str">
        <f>IF(ISBLANK('Input-Accounts'!B135),"",'Input-Accounts'!B135)</f>
        <v>Other expenses</v>
      </c>
      <c r="C135" s="13">
        <f>IF(ISBLANK('Input-Accounts'!C135),"",'Input-Accounts'!C135)</f>
        <v>880</v>
      </c>
      <c r="D135" s="5">
        <f t="shared" ca="1" si="32"/>
        <v>3678027.1974576851</v>
      </c>
      <c r="E135" s="5">
        <f t="shared" ca="1" si="33"/>
        <v>0</v>
      </c>
      <c r="F135" s="2" t="str" cm="1">
        <f t="array" aca="1" ref="F135" ca="1">IF(D135=0,"-",IF('Input-Accounts'!$E135&lt;&gt;0,'Input-Accounts'!$E135,INDEX('Input-Accounts'!$H135:$J135,,MATCH($F$6,'Input-Accounts'!$H$6:$J$6,0))))</f>
        <v>INT_DISTPT</v>
      </c>
      <c r="G135" s="5">
        <f ca="1">IFERROR(INDEX(G$269:G$305,MATCH($F135,$B$269:$B$305,0))/INDEX($D$269:$D$305,MATCH($F135,$B$269:$B$305,0)),SUMIFS('Input-Ext Allocators'!D$8:D$63,'Input-Ext Allocators'!$B$8:$B$63,$F135))*$D135</f>
        <v>1181098.3315607817</v>
      </c>
      <c r="H135" s="5">
        <f ca="1">IFERROR(INDEX(H$269:H$305,MATCH($F135,$B$269:$B$305,0))/INDEX($D$269:$D$305,MATCH($F135,$B$269:$B$305,0)),SUMIFS('Input-Ext Allocators'!E$8:E$63,'Input-Ext Allocators'!$B$8:$B$63,$F135))*$D135</f>
        <v>814151.86254357814</v>
      </c>
      <c r="I135" s="5">
        <f ca="1">IFERROR(INDEX(I$269:I$305,MATCH($F135,$B$269:$B$305,0))/INDEX($D$269:$D$305,MATCH($F135,$B$269:$B$305,0)),SUMIFS('Input-Ext Allocators'!F$8:F$63,'Input-Ext Allocators'!$B$8:$B$63,$F135))*$D135</f>
        <v>91486.673743694351</v>
      </c>
      <c r="J135" s="5">
        <f ca="1">IFERROR(INDEX(J$269:J$305,MATCH($F135,$B$269:$B$305,0))/INDEX($D$269:$D$305,MATCH($F135,$B$269:$B$305,0)),SUMIFS('Input-Ext Allocators'!G$8:G$63,'Input-Ext Allocators'!$B$8:$B$63,$F135))*$D135</f>
        <v>116923.51139927047</v>
      </c>
      <c r="K135" s="5">
        <f ca="1">IFERROR(INDEX(K$269:K$305,MATCH($F135,$B$269:$B$305,0))/INDEX($D$269:$D$305,MATCH($F135,$B$269:$B$305,0)),SUMIFS('Input-Ext Allocators'!H$8:H$63,'Input-Ext Allocators'!$B$8:$B$63,$F135))*$D135</f>
        <v>6596.0205135818705</v>
      </c>
      <c r="L135" s="5">
        <f ca="1">IFERROR(INDEX(L$269:L$305,MATCH($F135,$B$269:$B$305,0))/INDEX($D$269:$D$305,MATCH($F135,$B$269:$B$305,0)),SUMIFS('Input-Ext Allocators'!I$8:I$63,'Input-Ext Allocators'!$B$8:$B$63,$F135))*$D135</f>
        <v>1357293.2919893393</v>
      </c>
      <c r="M135" s="5">
        <f ca="1">IFERROR(INDEX(M$269:M$305,MATCH($F135,$B$269:$B$305,0))/INDEX($D$269:$D$305,MATCH($F135,$B$269:$B$305,0)),SUMIFS('Input-Ext Allocators'!J$8:J$63,'Input-Ext Allocators'!$B$8:$B$63,$F135))*$D135</f>
        <v>110477.50570743924</v>
      </c>
      <c r="N135" s="5">
        <f ca="1">IFERROR(INDEX(N$269:N$305,MATCH($F135,$B$269:$B$305,0))/INDEX($D$269:$D$305,MATCH($F135,$B$269:$B$305,0)),SUMIFS('Input-Ext Allocators'!K$8:K$63,'Input-Ext Allocators'!$B$8:$B$63,$F135))*$D135</f>
        <v>0</v>
      </c>
      <c r="O135" s="5">
        <f ca="1">IFERROR(INDEX(O$269:O$305,MATCH($F135,$B$269:$B$305,0))/INDEX($D$269:$D$305,MATCH($F135,$B$269:$B$305,0)),SUMIFS('Input-Ext Allocators'!L$8:L$63,'Input-Ext Allocators'!$B$8:$B$63,$F135))*$D135</f>
        <v>0</v>
      </c>
      <c r="P135" s="5">
        <f ca="1">IFERROR(INDEX(P$269:P$305,MATCH($F135,$B$269:$B$305,0))/INDEX($D$269:$D$305,MATCH($F135,$B$269:$B$305,0)),SUMIFS('Input-Ext Allocators'!M$8:M$63,'Input-Ext Allocators'!$B$8:$B$63,$F135))*$D135</f>
        <v>0</v>
      </c>
      <c r="Q135" s="5">
        <f ca="1">IFERROR(INDEX(Q$269:Q$305,MATCH($F135,$B$269:$B$305,0))/INDEX($D$269:$D$305,MATCH($F135,$B$269:$B$305,0)),SUMIFS('Input-Ext Allocators'!N$8:N$63,'Input-Ext Allocators'!$B$8:$B$63,$F135))*$D135</f>
        <v>0</v>
      </c>
      <c r="R135" s="5">
        <f ca="1">IFERROR(INDEX(R$269:R$305,MATCH($F135,$B$269:$B$305,0))/INDEX($D$269:$D$305,MATCH($F135,$B$269:$B$305,0)),SUMIFS('Input-Ext Allocators'!O$8:O$63,'Input-Ext Allocators'!$B$8:$B$63,$F135))*$D135</f>
        <v>0</v>
      </c>
      <c r="S135" s="5">
        <f ca="1">IFERROR(INDEX(S$269:S$305,MATCH($F135,$B$269:$B$305,0))/INDEX($D$269:$D$305,MATCH($F135,$B$269:$B$305,0)),SUMIFS('Input-Ext Allocators'!P$8:P$63,'Input-Ext Allocators'!$B$8:$B$63,$F135))*$D135</f>
        <v>0</v>
      </c>
      <c r="T135" s="5">
        <f ca="1">IFERROR(INDEX(T$269:T$305,MATCH($F135,$B$269:$B$305,0))/INDEX($D$269:$D$305,MATCH($F135,$B$269:$B$305,0)),SUMIFS('Input-Ext Allocators'!Q$8:Q$63,'Input-Ext Allocators'!$B$8:$B$63,$F135))*$D135</f>
        <v>0</v>
      </c>
      <c r="U135" s="5">
        <f ca="1">IFERROR(INDEX(U$269:U$305,MATCH($F135,$B$269:$B$305,0))/INDEX($D$269:$D$305,MATCH($F135,$B$269:$B$305,0)),SUMIFS('Input-Ext Allocators'!R$8:R$63,'Input-Ext Allocators'!$B$8:$B$63,$F135))*$D135</f>
        <v>0</v>
      </c>
      <c r="V135" s="5">
        <f ca="1">IFERROR(INDEX(V$269:V$305,MATCH($F135,$B$269:$B$305,0))/INDEX($D$269:$D$305,MATCH($F135,$B$269:$B$305,0)),SUMIFS('Input-Ext Allocators'!S$8:S$63,'Input-Ext Allocators'!$B$8:$B$63,$F135))*$D135</f>
        <v>0</v>
      </c>
      <c r="W135" s="5">
        <f ca="1">IFERROR(INDEX(W$269:W$305,MATCH($F135,$B$269:$B$305,0))/INDEX($D$269:$D$305,MATCH($F135,$B$269:$B$305,0)),SUMIFS('Input-Ext Allocators'!T$8:T$63,'Input-Ext Allocators'!$B$8:$B$63,$F135))*$D135</f>
        <v>0</v>
      </c>
      <c r="X135" s="5">
        <f ca="1">IFERROR(INDEX(X$269:X$305,MATCH($F135,$B$269:$B$305,0))/INDEX($D$269:$D$305,MATCH($F135,$B$269:$B$305,0)),SUMIFS('Input-Ext Allocators'!U$8:U$63,'Input-Ext Allocators'!$B$8:$B$63,$F135))*$D135</f>
        <v>0</v>
      </c>
      <c r="Y135" s="5">
        <f ca="1">IFERROR(INDEX(Y$269:Y$305,MATCH($F135,$B$269:$B$305,0))/INDEX($D$269:$D$305,MATCH($F135,$B$269:$B$305,0)),SUMIFS('Input-Ext Allocators'!V$8:V$63,'Input-Ext Allocators'!$B$8:$B$63,$F135))*$D135</f>
        <v>0</v>
      </c>
      <c r="Z135" s="5">
        <f ca="1">IFERROR(INDEX(Z$269:Z$305,MATCH($F135,$B$269:$B$305,0))/INDEX($D$269:$D$305,MATCH($F135,$B$269:$B$305,0)),SUMIFS('Input-Ext Allocators'!W$8:W$63,'Input-Ext Allocators'!$B$8:$B$63,$F135))*$D135</f>
        <v>0</v>
      </c>
    </row>
    <row r="136" spans="1:26" outlineLevel="1">
      <c r="A136" s="13">
        <f>IF(ISBLANK('Input-Accounts'!A136),"",'Input-Accounts'!A136)</f>
        <v>116</v>
      </c>
      <c r="B136" s="17" t="str">
        <f>IF(ISBLANK('Input-Accounts'!B136),"",'Input-Accounts'!B136)</f>
        <v>Rents</v>
      </c>
      <c r="C136" s="13">
        <f>IF(ISBLANK('Input-Accounts'!C136),"",'Input-Accounts'!C136)</f>
        <v>881</v>
      </c>
      <c r="D136" s="5">
        <f t="shared" ca="1" si="32"/>
        <v>143114.55350133497</v>
      </c>
      <c r="E136" s="5">
        <f t="shared" ca="1" si="33"/>
        <v>0</v>
      </c>
      <c r="F136" s="2" t="str" cm="1">
        <f t="array" aca="1" ref="F136" ca="1">IF(D136=0,"-",IF('Input-Accounts'!$E136&lt;&gt;0,'Input-Accounts'!$E136,INDEX('Input-Accounts'!$H136:$J136,,MATCH($F$6,'Input-Accounts'!$H$6:$J$6,0))))</f>
        <v>INT_DISTPT</v>
      </c>
      <c r="G136" s="5">
        <f ca="1">IFERROR(INDEX(G$269:G$305,MATCH($F136,$B$269:$B$305,0))/INDEX($D$269:$D$305,MATCH($F136,$B$269:$B$305,0)),SUMIFS('Input-Ext Allocators'!D$8:D$63,'Input-Ext Allocators'!$B$8:$B$63,$F136))*$D136</f>
        <v>45957.343784551398</v>
      </c>
      <c r="H136" s="5">
        <f ca="1">IFERROR(INDEX(H$269:H$305,MATCH($F136,$B$269:$B$305,0))/INDEX($D$269:$D$305,MATCH($F136,$B$269:$B$305,0)),SUMIFS('Input-Ext Allocators'!E$8:E$63,'Input-Ext Allocators'!$B$8:$B$63,$F136))*$D136</f>
        <v>31679.205735820262</v>
      </c>
      <c r="I136" s="5">
        <f ca="1">IFERROR(INDEX(I$269:I$305,MATCH($F136,$B$269:$B$305,0))/INDEX($D$269:$D$305,MATCH($F136,$B$269:$B$305,0)),SUMIFS('Input-Ext Allocators'!F$8:F$63,'Input-Ext Allocators'!$B$8:$B$63,$F136))*$D136</f>
        <v>3559.8090392592198</v>
      </c>
      <c r="J136" s="5">
        <f ca="1">IFERROR(INDEX(J$269:J$305,MATCH($F136,$B$269:$B$305,0))/INDEX($D$269:$D$305,MATCH($F136,$B$269:$B$305,0)),SUMIFS('Input-Ext Allocators'!G$8:G$63,'Input-Ext Allocators'!$B$8:$B$63,$F136))*$D136</f>
        <v>4549.5737876221501</v>
      </c>
      <c r="K136" s="5">
        <f ca="1">IFERROR(INDEX(K$269:K$305,MATCH($F136,$B$269:$B$305,0))/INDEX($D$269:$D$305,MATCH($F136,$B$269:$B$305,0)),SUMIFS('Input-Ext Allocators'!H$8:H$63,'Input-Ext Allocators'!$B$8:$B$63,$F136))*$D136</f>
        <v>256.65566892474726</v>
      </c>
      <c r="L136" s="5">
        <f ca="1">IFERROR(INDEX(L$269:L$305,MATCH($F136,$B$269:$B$305,0))/INDEX($D$269:$D$305,MATCH($F136,$B$269:$B$305,0)),SUMIFS('Input-Ext Allocators'!I$8:I$63,'Input-Ext Allocators'!$B$8:$B$63,$F136))*$D136</f>
        <v>52813.210187156626</v>
      </c>
      <c r="M136" s="5">
        <f ca="1">IFERROR(INDEX(M$269:M$305,MATCH($F136,$B$269:$B$305,0))/INDEX($D$269:$D$305,MATCH($F136,$B$269:$B$305,0)),SUMIFS('Input-Ext Allocators'!J$8:J$63,'Input-Ext Allocators'!$B$8:$B$63,$F136))*$D136</f>
        <v>4298.7552980005539</v>
      </c>
      <c r="N136" s="5">
        <f ca="1">IFERROR(INDEX(N$269:N$305,MATCH($F136,$B$269:$B$305,0))/INDEX($D$269:$D$305,MATCH($F136,$B$269:$B$305,0)),SUMIFS('Input-Ext Allocators'!K$8:K$63,'Input-Ext Allocators'!$B$8:$B$63,$F136))*$D136</f>
        <v>0</v>
      </c>
      <c r="O136" s="5">
        <f ca="1">IFERROR(INDEX(O$269:O$305,MATCH($F136,$B$269:$B$305,0))/INDEX($D$269:$D$305,MATCH($F136,$B$269:$B$305,0)),SUMIFS('Input-Ext Allocators'!L$8:L$63,'Input-Ext Allocators'!$B$8:$B$63,$F136))*$D136</f>
        <v>0</v>
      </c>
      <c r="P136" s="5">
        <f ca="1">IFERROR(INDEX(P$269:P$305,MATCH($F136,$B$269:$B$305,0))/INDEX($D$269:$D$305,MATCH($F136,$B$269:$B$305,0)),SUMIFS('Input-Ext Allocators'!M$8:M$63,'Input-Ext Allocators'!$B$8:$B$63,$F136))*$D136</f>
        <v>0</v>
      </c>
      <c r="Q136" s="5">
        <f ca="1">IFERROR(INDEX(Q$269:Q$305,MATCH($F136,$B$269:$B$305,0))/INDEX($D$269:$D$305,MATCH($F136,$B$269:$B$305,0)),SUMIFS('Input-Ext Allocators'!N$8:N$63,'Input-Ext Allocators'!$B$8:$B$63,$F136))*$D136</f>
        <v>0</v>
      </c>
      <c r="R136" s="5">
        <f ca="1">IFERROR(INDEX(R$269:R$305,MATCH($F136,$B$269:$B$305,0))/INDEX($D$269:$D$305,MATCH($F136,$B$269:$B$305,0)),SUMIFS('Input-Ext Allocators'!O$8:O$63,'Input-Ext Allocators'!$B$8:$B$63,$F136))*$D136</f>
        <v>0</v>
      </c>
      <c r="S136" s="5">
        <f ca="1">IFERROR(INDEX(S$269:S$305,MATCH($F136,$B$269:$B$305,0))/INDEX($D$269:$D$305,MATCH($F136,$B$269:$B$305,0)),SUMIFS('Input-Ext Allocators'!P$8:P$63,'Input-Ext Allocators'!$B$8:$B$63,$F136))*$D136</f>
        <v>0</v>
      </c>
      <c r="T136" s="5">
        <f ca="1">IFERROR(INDEX(T$269:T$305,MATCH($F136,$B$269:$B$305,0))/INDEX($D$269:$D$305,MATCH($F136,$B$269:$B$305,0)),SUMIFS('Input-Ext Allocators'!Q$8:Q$63,'Input-Ext Allocators'!$B$8:$B$63,$F136))*$D136</f>
        <v>0</v>
      </c>
      <c r="U136" s="5">
        <f ca="1">IFERROR(INDEX(U$269:U$305,MATCH($F136,$B$269:$B$305,0))/INDEX($D$269:$D$305,MATCH($F136,$B$269:$B$305,0)),SUMIFS('Input-Ext Allocators'!R$8:R$63,'Input-Ext Allocators'!$B$8:$B$63,$F136))*$D136</f>
        <v>0</v>
      </c>
      <c r="V136" s="5">
        <f ca="1">IFERROR(INDEX(V$269:V$305,MATCH($F136,$B$269:$B$305,0))/INDEX($D$269:$D$305,MATCH($F136,$B$269:$B$305,0)),SUMIFS('Input-Ext Allocators'!S$8:S$63,'Input-Ext Allocators'!$B$8:$B$63,$F136))*$D136</f>
        <v>0</v>
      </c>
      <c r="W136" s="5">
        <f ca="1">IFERROR(INDEX(W$269:W$305,MATCH($F136,$B$269:$B$305,0))/INDEX($D$269:$D$305,MATCH($F136,$B$269:$B$305,0)),SUMIFS('Input-Ext Allocators'!T$8:T$63,'Input-Ext Allocators'!$B$8:$B$63,$F136))*$D136</f>
        <v>0</v>
      </c>
      <c r="X136" s="5">
        <f ca="1">IFERROR(INDEX(X$269:X$305,MATCH($F136,$B$269:$B$305,0))/INDEX($D$269:$D$305,MATCH($F136,$B$269:$B$305,0)),SUMIFS('Input-Ext Allocators'!U$8:U$63,'Input-Ext Allocators'!$B$8:$B$63,$F136))*$D136</f>
        <v>0</v>
      </c>
      <c r="Y136" s="5">
        <f ca="1">IFERROR(INDEX(Y$269:Y$305,MATCH($F136,$B$269:$B$305,0))/INDEX($D$269:$D$305,MATCH($F136,$B$269:$B$305,0)),SUMIFS('Input-Ext Allocators'!V$8:V$63,'Input-Ext Allocators'!$B$8:$B$63,$F136))*$D136</f>
        <v>0</v>
      </c>
      <c r="Z136" s="5">
        <f ca="1">IFERROR(INDEX(Z$269:Z$305,MATCH($F136,$B$269:$B$305,0))/INDEX($D$269:$D$305,MATCH($F136,$B$269:$B$305,0)),SUMIFS('Input-Ext Allocators'!W$8:W$63,'Input-Ext Allocators'!$B$8:$B$63,$F136))*$D136</f>
        <v>0</v>
      </c>
    </row>
    <row r="137" spans="1:26" outlineLevel="1">
      <c r="A137" s="13">
        <f>IF(ISBLANK('Input-Accounts'!A137),"",'Input-Accounts'!A137)</f>
        <v>117</v>
      </c>
      <c r="B137" t="str">
        <f>IF(ISBLANK('Input-Accounts'!B137),"",'Input-Accounts'!B137)</f>
        <v>Subtotal - Distribution Operation Expenses</v>
      </c>
      <c r="C137" s="13" t="str">
        <f>IF(ISBLANK('Input-Accounts'!C137),"",'Input-Accounts'!C137)</f>
        <v/>
      </c>
      <c r="D137" s="28">
        <f ca="1">SUBTOTAL(9,D126:D136)</f>
        <v>8751101.7130056992</v>
      </c>
      <c r="E137" s="5">
        <f t="shared" ca="1" si="33"/>
        <v>0</v>
      </c>
      <c r="G137" s="28">
        <f t="shared" ref="G137:Z137" ca="1" si="34">SUBTOTAL(9,G126:G136)</f>
        <v>2724393.926819759</v>
      </c>
      <c r="H137" s="28">
        <f t="shared" ca="1" si="34"/>
        <v>1877589.9754681299</v>
      </c>
      <c r="I137" s="28">
        <f t="shared" ca="1" si="34"/>
        <v>210688.57022855052</v>
      </c>
      <c r="J137" s="28">
        <f t="shared" ca="1" si="34"/>
        <v>269086.11340450507</v>
      </c>
      <c r="K137" s="28">
        <f t="shared" ca="1" si="34"/>
        <v>15644.41372386787</v>
      </c>
      <c r="L137" s="28">
        <f t="shared" ca="1" si="34"/>
        <v>3331200.146568296</v>
      </c>
      <c r="M137" s="28">
        <f t="shared" ca="1" si="34"/>
        <v>322498.56679259334</v>
      </c>
      <c r="N137" s="28">
        <f t="shared" ca="1" si="34"/>
        <v>0</v>
      </c>
      <c r="O137" s="28">
        <f t="shared" ca="1" si="34"/>
        <v>0</v>
      </c>
      <c r="P137" s="28">
        <f t="shared" ca="1" si="34"/>
        <v>0</v>
      </c>
      <c r="Q137" s="28">
        <f t="shared" ca="1" si="34"/>
        <v>0</v>
      </c>
      <c r="R137" s="28">
        <f t="shared" ca="1" si="34"/>
        <v>0</v>
      </c>
      <c r="S137" s="28">
        <f t="shared" ca="1" si="34"/>
        <v>0</v>
      </c>
      <c r="T137" s="28">
        <f t="shared" ca="1" si="34"/>
        <v>0</v>
      </c>
      <c r="U137" s="28">
        <f t="shared" ca="1" si="34"/>
        <v>0</v>
      </c>
      <c r="V137" s="28">
        <f t="shared" ca="1" si="34"/>
        <v>0</v>
      </c>
      <c r="W137" s="28">
        <f t="shared" ca="1" si="34"/>
        <v>0</v>
      </c>
      <c r="X137" s="28">
        <f t="shared" ca="1" si="34"/>
        <v>0</v>
      </c>
      <c r="Y137" s="28">
        <f t="shared" ca="1" si="34"/>
        <v>0</v>
      </c>
      <c r="Z137" s="28">
        <f t="shared" ca="1" si="34"/>
        <v>0</v>
      </c>
    </row>
    <row r="138" spans="1:26" outlineLevel="1">
      <c r="A138" s="13" t="str">
        <f>IF(ISBLANK('Input-Accounts'!A138),"",'Input-Accounts'!A138)</f>
        <v/>
      </c>
      <c r="B138" t="str">
        <f>IF(ISBLANK('Input-Accounts'!B138),"",'Input-Accounts'!B138)</f>
        <v/>
      </c>
      <c r="C138" s="13" t="str">
        <f>IF(ISBLANK('Input-Accounts'!C138),"",'Input-Accounts'!C138)</f>
        <v/>
      </c>
      <c r="D138" s="5"/>
      <c r="E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outlineLevel="1">
      <c r="A139" s="13">
        <f>IF(ISBLANK('Input-Accounts'!A139),"",'Input-Accounts'!A139)</f>
        <v>118</v>
      </c>
      <c r="B139" s="1" t="str">
        <f>IF(ISBLANK('Input-Accounts'!B139),"",'Input-Accounts'!B139)</f>
        <v>Distribution Maintenance Expenses</v>
      </c>
      <c r="C139" s="13" t="str">
        <f>IF(ISBLANK('Input-Accounts'!C139),"",'Input-Accounts'!C139)</f>
        <v/>
      </c>
      <c r="D139" s="5"/>
      <c r="E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outlineLevel="1">
      <c r="A140" s="13">
        <f>IF(ISBLANK('Input-Accounts'!A140),"",'Input-Accounts'!A140)</f>
        <v>119</v>
      </c>
      <c r="B140" s="17" t="str">
        <f>IF(ISBLANK('Input-Accounts'!B140),"",'Input-Accounts'!B140)</f>
        <v>Maintenance supervision and engineering</v>
      </c>
      <c r="C140" s="13">
        <f>IF(ISBLANK('Input-Accounts'!C140),"",'Input-Accounts'!C140)</f>
        <v>885</v>
      </c>
      <c r="D140" s="5">
        <f t="shared" ref="D140:D149" ca="1" si="35">INDIRECT("Classification!"&amp;$D$5&amp;ROW())</f>
        <v>738107.75966486451</v>
      </c>
      <c r="E140" s="5">
        <f t="shared" ca="1" si="33"/>
        <v>0</v>
      </c>
      <c r="F140" s="2" t="str" cm="1">
        <f t="array" aca="1" ref="F140" ca="1">IF(D140=0,"-",IF('Input-Accounts'!$E140&lt;&gt;0,'Input-Accounts'!$E140,INDEX('Input-Accounts'!$H140:$J140,,MATCH($F$6,'Input-Accounts'!$H$6:$J$6,0))))</f>
        <v>INT_886-894</v>
      </c>
      <c r="G140" s="5">
        <f ca="1">IFERROR(INDEX(G$269:G$305,MATCH($F140,$B$269:$B$305,0))/INDEX($D$269:$D$305,MATCH($F140,$B$269:$B$305,0)),SUMIFS('Input-Ext Allocators'!D$8:D$63,'Input-Ext Allocators'!$B$8:$B$63,$F140))*$D140</f>
        <v>228701.73414617014</v>
      </c>
      <c r="H140" s="5">
        <f ca="1">IFERROR(INDEX(H$269:H$305,MATCH($F140,$B$269:$B$305,0))/INDEX($D$269:$D$305,MATCH($F140,$B$269:$B$305,0)),SUMIFS('Input-Ext Allocators'!E$8:E$63,'Input-Ext Allocators'!$B$8:$B$63,$F140))*$D140</f>
        <v>157611.00614746299</v>
      </c>
      <c r="I140" s="5">
        <f ca="1">IFERROR(INDEX(I$269:I$305,MATCH($F140,$B$269:$B$305,0))/INDEX($D$269:$D$305,MATCH($F140,$B$269:$B$305,0)),SUMIFS('Input-Ext Allocators'!F$8:F$63,'Input-Ext Allocators'!$B$8:$B$63,$F140))*$D140</f>
        <v>17682.001519806177</v>
      </c>
      <c r="J140" s="5">
        <f ca="1">IFERROR(INDEX(J$269:J$305,MATCH($F140,$B$269:$B$305,0))/INDEX($D$269:$D$305,MATCH($F140,$B$269:$B$305,0)),SUMIFS('Input-Ext Allocators'!G$8:G$63,'Input-Ext Allocators'!$B$8:$B$63,$F140))*$D140</f>
        <v>22580.624098911787</v>
      </c>
      <c r="K140" s="5">
        <f ca="1">IFERROR(INDEX(K$269:K$305,MATCH($F140,$B$269:$B$305,0))/INDEX($D$269:$D$305,MATCH($F140,$B$269:$B$305,0)),SUMIFS('Input-Ext Allocators'!H$8:H$63,'Input-Ext Allocators'!$B$8:$B$63,$F140))*$D140</f>
        <v>1318.8950650867775</v>
      </c>
      <c r="L140" s="5">
        <f ca="1">IFERROR(INDEX(L$269:L$305,MATCH($F140,$B$269:$B$305,0))/INDEX($D$269:$D$305,MATCH($F140,$B$269:$B$305,0)),SUMIFS('Input-Ext Allocators'!I$8:I$63,'Input-Ext Allocators'!$B$8:$B$63,$F140))*$D140</f>
        <v>282257.4379672517</v>
      </c>
      <c r="M140" s="5">
        <f ca="1">IFERROR(INDEX(M$269:M$305,MATCH($F140,$B$269:$B$305,0))/INDEX($D$269:$D$305,MATCH($F140,$B$269:$B$305,0)),SUMIFS('Input-Ext Allocators'!J$8:J$63,'Input-Ext Allocators'!$B$8:$B$63,$F140))*$D140</f>
        <v>27956.060720174952</v>
      </c>
      <c r="N140" s="5">
        <f ca="1">IFERROR(INDEX(N$269:N$305,MATCH($F140,$B$269:$B$305,0))/INDEX($D$269:$D$305,MATCH($F140,$B$269:$B$305,0)),SUMIFS('Input-Ext Allocators'!K$8:K$63,'Input-Ext Allocators'!$B$8:$B$63,$F140))*$D140</f>
        <v>0</v>
      </c>
      <c r="O140" s="5">
        <f ca="1">IFERROR(INDEX(O$269:O$305,MATCH($F140,$B$269:$B$305,0))/INDEX($D$269:$D$305,MATCH($F140,$B$269:$B$305,0)),SUMIFS('Input-Ext Allocators'!L$8:L$63,'Input-Ext Allocators'!$B$8:$B$63,$F140))*$D140</f>
        <v>0</v>
      </c>
      <c r="P140" s="5">
        <f ca="1">IFERROR(INDEX(P$269:P$305,MATCH($F140,$B$269:$B$305,0))/INDEX($D$269:$D$305,MATCH($F140,$B$269:$B$305,0)),SUMIFS('Input-Ext Allocators'!M$8:M$63,'Input-Ext Allocators'!$B$8:$B$63,$F140))*$D140</f>
        <v>0</v>
      </c>
      <c r="Q140" s="5">
        <f ca="1">IFERROR(INDEX(Q$269:Q$305,MATCH($F140,$B$269:$B$305,0))/INDEX($D$269:$D$305,MATCH($F140,$B$269:$B$305,0)),SUMIFS('Input-Ext Allocators'!N$8:N$63,'Input-Ext Allocators'!$B$8:$B$63,$F140))*$D140</f>
        <v>0</v>
      </c>
      <c r="R140" s="5">
        <f ca="1">IFERROR(INDEX(R$269:R$305,MATCH($F140,$B$269:$B$305,0))/INDEX($D$269:$D$305,MATCH($F140,$B$269:$B$305,0)),SUMIFS('Input-Ext Allocators'!O$8:O$63,'Input-Ext Allocators'!$B$8:$B$63,$F140))*$D140</f>
        <v>0</v>
      </c>
      <c r="S140" s="5">
        <f ca="1">IFERROR(INDEX(S$269:S$305,MATCH($F140,$B$269:$B$305,0))/INDEX($D$269:$D$305,MATCH($F140,$B$269:$B$305,0)),SUMIFS('Input-Ext Allocators'!P$8:P$63,'Input-Ext Allocators'!$B$8:$B$63,$F140))*$D140</f>
        <v>0</v>
      </c>
      <c r="T140" s="5">
        <f ca="1">IFERROR(INDEX(T$269:T$305,MATCH($F140,$B$269:$B$305,0))/INDEX($D$269:$D$305,MATCH($F140,$B$269:$B$305,0)),SUMIFS('Input-Ext Allocators'!Q$8:Q$63,'Input-Ext Allocators'!$B$8:$B$63,$F140))*$D140</f>
        <v>0</v>
      </c>
      <c r="U140" s="5">
        <f ca="1">IFERROR(INDEX(U$269:U$305,MATCH($F140,$B$269:$B$305,0))/INDEX($D$269:$D$305,MATCH($F140,$B$269:$B$305,0)),SUMIFS('Input-Ext Allocators'!R$8:R$63,'Input-Ext Allocators'!$B$8:$B$63,$F140))*$D140</f>
        <v>0</v>
      </c>
      <c r="V140" s="5">
        <f ca="1">IFERROR(INDEX(V$269:V$305,MATCH($F140,$B$269:$B$305,0))/INDEX($D$269:$D$305,MATCH($F140,$B$269:$B$305,0)),SUMIFS('Input-Ext Allocators'!S$8:S$63,'Input-Ext Allocators'!$B$8:$B$63,$F140))*$D140</f>
        <v>0</v>
      </c>
      <c r="W140" s="5">
        <f ca="1">IFERROR(INDEX(W$269:W$305,MATCH($F140,$B$269:$B$305,0))/INDEX($D$269:$D$305,MATCH($F140,$B$269:$B$305,0)),SUMIFS('Input-Ext Allocators'!T$8:T$63,'Input-Ext Allocators'!$B$8:$B$63,$F140))*$D140</f>
        <v>0</v>
      </c>
      <c r="X140" s="5">
        <f ca="1">IFERROR(INDEX(X$269:X$305,MATCH($F140,$B$269:$B$305,0))/INDEX($D$269:$D$305,MATCH($F140,$B$269:$B$305,0)),SUMIFS('Input-Ext Allocators'!U$8:U$63,'Input-Ext Allocators'!$B$8:$B$63,$F140))*$D140</f>
        <v>0</v>
      </c>
      <c r="Y140" s="5">
        <f ca="1">IFERROR(INDEX(Y$269:Y$305,MATCH($F140,$B$269:$B$305,0))/INDEX($D$269:$D$305,MATCH($F140,$B$269:$B$305,0)),SUMIFS('Input-Ext Allocators'!V$8:V$63,'Input-Ext Allocators'!$B$8:$B$63,$F140))*$D140</f>
        <v>0</v>
      </c>
      <c r="Z140" s="5">
        <f ca="1">IFERROR(INDEX(Z$269:Z$305,MATCH($F140,$B$269:$B$305,0))/INDEX($D$269:$D$305,MATCH($F140,$B$269:$B$305,0)),SUMIFS('Input-Ext Allocators'!W$8:W$63,'Input-Ext Allocators'!$B$8:$B$63,$F140))*$D140</f>
        <v>0</v>
      </c>
    </row>
    <row r="141" spans="1:26" outlineLevel="1">
      <c r="A141" s="13">
        <f>IF(ISBLANK('Input-Accounts'!A141),"",'Input-Accounts'!A141)</f>
        <v>120</v>
      </c>
      <c r="B141" s="17" t="str">
        <f>IF(ISBLANK('Input-Accounts'!B141),"",'Input-Accounts'!B141)</f>
        <v>Structures &amp; Improvements</v>
      </c>
      <c r="C141" s="13">
        <f>IF(ISBLANK('Input-Accounts'!C141),"",'Input-Accounts'!C141)</f>
        <v>886</v>
      </c>
      <c r="D141" s="5">
        <f t="shared" ca="1" si="35"/>
        <v>3418.8664921832064</v>
      </c>
      <c r="E141" s="5">
        <f t="shared" ca="1" si="33"/>
        <v>0</v>
      </c>
      <c r="F141" s="2" t="str" cm="1">
        <f t="array" aca="1" ref="F141" ca="1">IF(D141=0,"-",IF('Input-Accounts'!$E141&lt;&gt;0,'Input-Accounts'!$E141,INDEX('Input-Accounts'!$H141:$J141,,MATCH($F$6,'Input-Accounts'!$H$6:$J$6,0))))</f>
        <v>INT_DISTPT</v>
      </c>
      <c r="G141" s="5">
        <f ca="1">IFERROR(INDEX(G$269:G$305,MATCH($F141,$B$269:$B$305,0))/INDEX($D$269:$D$305,MATCH($F141,$B$269:$B$305,0)),SUMIFS('Input-Ext Allocators'!D$8:D$63,'Input-Ext Allocators'!$B$8:$B$63,$F141))*$D141</f>
        <v>1097.8759245004478</v>
      </c>
      <c r="H141" s="5">
        <f ca="1">IFERROR(INDEX(H$269:H$305,MATCH($F141,$B$269:$B$305,0))/INDEX($D$269:$D$305,MATCH($F141,$B$269:$B$305,0)),SUMIFS('Input-Ext Allocators'!E$8:E$63,'Input-Ext Allocators'!$B$8:$B$63,$F141))*$D141</f>
        <v>756.7851929759446</v>
      </c>
      <c r="I141" s="5">
        <f ca="1">IFERROR(INDEX(I$269:I$305,MATCH($F141,$B$269:$B$305,0))/INDEX($D$269:$D$305,MATCH($F141,$B$269:$B$305,0)),SUMIFS('Input-Ext Allocators'!F$8:F$63,'Input-Ext Allocators'!$B$8:$B$63,$F141))*$D141</f>
        <v>85.040350859779693</v>
      </c>
      <c r="J141" s="5">
        <f ca="1">IFERROR(INDEX(J$269:J$305,MATCH($F141,$B$269:$B$305,0))/INDEX($D$269:$D$305,MATCH($F141,$B$269:$B$305,0)),SUMIFS('Input-Ext Allocators'!G$8:G$63,'Input-Ext Allocators'!$B$8:$B$63,$F141))*$D141</f>
        <v>108.6848611526522</v>
      </c>
      <c r="K141" s="5">
        <f ca="1">IFERROR(INDEX(K$269:K$305,MATCH($F141,$B$269:$B$305,0))/INDEX($D$269:$D$305,MATCH($F141,$B$269:$B$305,0)),SUMIFS('Input-Ext Allocators'!H$8:H$63,'Input-Ext Allocators'!$B$8:$B$63,$F141))*$D141</f>
        <v>6.131252517987277</v>
      </c>
      <c r="L141" s="5">
        <f ca="1">IFERROR(INDEX(L$269:L$305,MATCH($F141,$B$269:$B$305,0))/INDEX($D$269:$D$305,MATCH($F141,$B$269:$B$305,0)),SUMIFS('Input-Ext Allocators'!I$8:I$63,'Input-Ext Allocators'!$B$8:$B$63,$F141))*$D141</f>
        <v>1261.6558570461129</v>
      </c>
      <c r="M141" s="5">
        <f ca="1">IFERROR(INDEX(M$269:M$305,MATCH($F141,$B$269:$B$305,0))/INDEX($D$269:$D$305,MATCH($F141,$B$269:$B$305,0)),SUMIFS('Input-Ext Allocators'!J$8:J$63,'Input-Ext Allocators'!$B$8:$B$63,$F141))*$D141</f>
        <v>102.69305313028164</v>
      </c>
      <c r="N141" s="5">
        <f ca="1">IFERROR(INDEX(N$269:N$305,MATCH($F141,$B$269:$B$305,0))/INDEX($D$269:$D$305,MATCH($F141,$B$269:$B$305,0)),SUMIFS('Input-Ext Allocators'!K$8:K$63,'Input-Ext Allocators'!$B$8:$B$63,$F141))*$D141</f>
        <v>0</v>
      </c>
      <c r="O141" s="5">
        <f ca="1">IFERROR(INDEX(O$269:O$305,MATCH($F141,$B$269:$B$305,0))/INDEX($D$269:$D$305,MATCH($F141,$B$269:$B$305,0)),SUMIFS('Input-Ext Allocators'!L$8:L$63,'Input-Ext Allocators'!$B$8:$B$63,$F141))*$D141</f>
        <v>0</v>
      </c>
      <c r="P141" s="5">
        <f ca="1">IFERROR(INDEX(P$269:P$305,MATCH($F141,$B$269:$B$305,0))/INDEX($D$269:$D$305,MATCH($F141,$B$269:$B$305,0)),SUMIFS('Input-Ext Allocators'!M$8:M$63,'Input-Ext Allocators'!$B$8:$B$63,$F141))*$D141</f>
        <v>0</v>
      </c>
      <c r="Q141" s="5">
        <f ca="1">IFERROR(INDEX(Q$269:Q$305,MATCH($F141,$B$269:$B$305,0))/INDEX($D$269:$D$305,MATCH($F141,$B$269:$B$305,0)),SUMIFS('Input-Ext Allocators'!N$8:N$63,'Input-Ext Allocators'!$B$8:$B$63,$F141))*$D141</f>
        <v>0</v>
      </c>
      <c r="R141" s="5">
        <f ca="1">IFERROR(INDEX(R$269:R$305,MATCH($F141,$B$269:$B$305,0))/INDEX($D$269:$D$305,MATCH($F141,$B$269:$B$305,0)),SUMIFS('Input-Ext Allocators'!O$8:O$63,'Input-Ext Allocators'!$B$8:$B$63,$F141))*$D141</f>
        <v>0</v>
      </c>
      <c r="S141" s="5">
        <f ca="1">IFERROR(INDEX(S$269:S$305,MATCH($F141,$B$269:$B$305,0))/INDEX($D$269:$D$305,MATCH($F141,$B$269:$B$305,0)),SUMIFS('Input-Ext Allocators'!P$8:P$63,'Input-Ext Allocators'!$B$8:$B$63,$F141))*$D141</f>
        <v>0</v>
      </c>
      <c r="T141" s="5">
        <f ca="1">IFERROR(INDEX(T$269:T$305,MATCH($F141,$B$269:$B$305,0))/INDEX($D$269:$D$305,MATCH($F141,$B$269:$B$305,0)),SUMIFS('Input-Ext Allocators'!Q$8:Q$63,'Input-Ext Allocators'!$B$8:$B$63,$F141))*$D141</f>
        <v>0</v>
      </c>
      <c r="U141" s="5">
        <f ca="1">IFERROR(INDEX(U$269:U$305,MATCH($F141,$B$269:$B$305,0))/INDEX($D$269:$D$305,MATCH($F141,$B$269:$B$305,0)),SUMIFS('Input-Ext Allocators'!R$8:R$63,'Input-Ext Allocators'!$B$8:$B$63,$F141))*$D141</f>
        <v>0</v>
      </c>
      <c r="V141" s="5">
        <f ca="1">IFERROR(INDEX(V$269:V$305,MATCH($F141,$B$269:$B$305,0))/INDEX($D$269:$D$305,MATCH($F141,$B$269:$B$305,0)),SUMIFS('Input-Ext Allocators'!S$8:S$63,'Input-Ext Allocators'!$B$8:$B$63,$F141))*$D141</f>
        <v>0</v>
      </c>
      <c r="W141" s="5">
        <f ca="1">IFERROR(INDEX(W$269:W$305,MATCH($F141,$B$269:$B$305,0))/INDEX($D$269:$D$305,MATCH($F141,$B$269:$B$305,0)),SUMIFS('Input-Ext Allocators'!T$8:T$63,'Input-Ext Allocators'!$B$8:$B$63,$F141))*$D141</f>
        <v>0</v>
      </c>
      <c r="X141" s="5">
        <f ca="1">IFERROR(INDEX(X$269:X$305,MATCH($F141,$B$269:$B$305,0))/INDEX($D$269:$D$305,MATCH($F141,$B$269:$B$305,0)),SUMIFS('Input-Ext Allocators'!U$8:U$63,'Input-Ext Allocators'!$B$8:$B$63,$F141))*$D141</f>
        <v>0</v>
      </c>
      <c r="Y141" s="5">
        <f ca="1">IFERROR(INDEX(Y$269:Y$305,MATCH($F141,$B$269:$B$305,0))/INDEX($D$269:$D$305,MATCH($F141,$B$269:$B$305,0)),SUMIFS('Input-Ext Allocators'!V$8:V$63,'Input-Ext Allocators'!$B$8:$B$63,$F141))*$D141</f>
        <v>0</v>
      </c>
      <c r="Z141" s="5">
        <f ca="1">IFERROR(INDEX(Z$269:Z$305,MATCH($F141,$B$269:$B$305,0))/INDEX($D$269:$D$305,MATCH($F141,$B$269:$B$305,0)),SUMIFS('Input-Ext Allocators'!W$8:W$63,'Input-Ext Allocators'!$B$8:$B$63,$F141))*$D141</f>
        <v>0</v>
      </c>
    </row>
    <row r="142" spans="1:26" outlineLevel="1">
      <c r="A142" s="13">
        <f>IF(ISBLANK('Input-Accounts'!A142),"",'Input-Accounts'!A142)</f>
        <v>121</v>
      </c>
      <c r="B142" s="17" t="str">
        <f>IF(ISBLANK('Input-Accounts'!B142),"",'Input-Accounts'!B142)</f>
        <v>Maintenance of mains</v>
      </c>
      <c r="C142" s="13">
        <f>IF(ISBLANK('Input-Accounts'!C142),"",'Input-Accounts'!C142)</f>
        <v>887</v>
      </c>
      <c r="D142" s="5">
        <f t="shared" ca="1" si="35"/>
        <v>4809860.560562415</v>
      </c>
      <c r="E142" s="5">
        <f t="shared" ca="1" si="33"/>
        <v>0</v>
      </c>
      <c r="F142" s="2" t="str" cm="1">
        <f t="array" aca="1" ref="F142" ca="1">IF(D142=0,"-",IF('Input-Accounts'!$E142&lt;&gt;0,'Input-Accounts'!$E142,INDEX('Input-Accounts'!$H142:$J142,,MATCH($F$6,'Input-Accounts'!$H$6:$J$6,0))))</f>
        <v>INT_DIST-MAINS</v>
      </c>
      <c r="G142" s="5">
        <f ca="1">IFERROR(INDEX(G$269:G$305,MATCH($F142,$B$269:$B$305,0))/INDEX($D$269:$D$305,MATCH($F142,$B$269:$B$305,0)),SUMIFS('Input-Ext Allocators'!D$8:D$63,'Input-Ext Allocators'!$B$8:$B$63,$F142))*$D142</f>
        <v>1592370.625551129</v>
      </c>
      <c r="H142" s="5">
        <f ca="1">IFERROR(INDEX(H$269:H$305,MATCH($F142,$B$269:$B$305,0))/INDEX($D$269:$D$305,MATCH($F142,$B$269:$B$305,0)),SUMIFS('Input-Ext Allocators'!E$8:E$63,'Input-Ext Allocators'!$B$8:$B$63,$F142))*$D142</f>
        <v>1097862.4008491186</v>
      </c>
      <c r="I142" s="5">
        <f ca="1">IFERROR(INDEX(I$269:I$305,MATCH($F142,$B$269:$B$305,0))/INDEX($D$269:$D$305,MATCH($F142,$B$269:$B$305,0)),SUMIFS('Input-Ext Allocators'!F$8:F$63,'Input-Ext Allocators'!$B$8:$B$63,$F142))*$D142</f>
        <v>123533.03370115394</v>
      </c>
      <c r="J142" s="5">
        <f ca="1">IFERROR(INDEX(J$269:J$305,MATCH($F142,$B$269:$B$305,0))/INDEX($D$269:$D$305,MATCH($F142,$B$269:$B$305,0)),SUMIFS('Input-Ext Allocators'!G$8:G$63,'Input-Ext Allocators'!$B$8:$B$63,$F142))*$D142</f>
        <v>157981.46501158481</v>
      </c>
      <c r="K142" s="5">
        <f ca="1">IFERROR(INDEX(K$269:K$305,MATCH($F142,$B$269:$B$305,0))/INDEX($D$269:$D$305,MATCH($F142,$B$269:$B$305,0)),SUMIFS('Input-Ext Allocators'!H$8:H$63,'Input-Ext Allocators'!$B$8:$B$63,$F142))*$D142</f>
        <v>8653.3642223778315</v>
      </c>
      <c r="L142" s="5">
        <f ca="1">IFERROR(INDEX(L$269:L$305,MATCH($F142,$B$269:$B$305,0))/INDEX($D$269:$D$305,MATCH($F142,$B$269:$B$305,0)),SUMIFS('Input-Ext Allocators'!I$8:I$63,'Input-Ext Allocators'!$B$8:$B$63,$F142))*$D142</f>
        <v>1718227.6904650338</v>
      </c>
      <c r="M142" s="5">
        <f ca="1">IFERROR(INDEX(M$269:M$305,MATCH($F142,$B$269:$B$305,0))/INDEX($D$269:$D$305,MATCH($F142,$B$269:$B$305,0)),SUMIFS('Input-Ext Allocators'!J$8:J$63,'Input-Ext Allocators'!$B$8:$B$63,$F142))*$D142</f>
        <v>111231.98076201737</v>
      </c>
      <c r="N142" s="5">
        <f ca="1">IFERROR(INDEX(N$269:N$305,MATCH($F142,$B$269:$B$305,0))/INDEX($D$269:$D$305,MATCH($F142,$B$269:$B$305,0)),SUMIFS('Input-Ext Allocators'!K$8:K$63,'Input-Ext Allocators'!$B$8:$B$63,$F142))*$D142</f>
        <v>0</v>
      </c>
      <c r="O142" s="5">
        <f ca="1">IFERROR(INDEX(O$269:O$305,MATCH($F142,$B$269:$B$305,0))/INDEX($D$269:$D$305,MATCH($F142,$B$269:$B$305,0)),SUMIFS('Input-Ext Allocators'!L$8:L$63,'Input-Ext Allocators'!$B$8:$B$63,$F142))*$D142</f>
        <v>0</v>
      </c>
      <c r="P142" s="5">
        <f ca="1">IFERROR(INDEX(P$269:P$305,MATCH($F142,$B$269:$B$305,0))/INDEX($D$269:$D$305,MATCH($F142,$B$269:$B$305,0)),SUMIFS('Input-Ext Allocators'!M$8:M$63,'Input-Ext Allocators'!$B$8:$B$63,$F142))*$D142</f>
        <v>0</v>
      </c>
      <c r="Q142" s="5">
        <f ca="1">IFERROR(INDEX(Q$269:Q$305,MATCH($F142,$B$269:$B$305,0))/INDEX($D$269:$D$305,MATCH($F142,$B$269:$B$305,0)),SUMIFS('Input-Ext Allocators'!N$8:N$63,'Input-Ext Allocators'!$B$8:$B$63,$F142))*$D142</f>
        <v>0</v>
      </c>
      <c r="R142" s="5">
        <f ca="1">IFERROR(INDEX(R$269:R$305,MATCH($F142,$B$269:$B$305,0))/INDEX($D$269:$D$305,MATCH($F142,$B$269:$B$305,0)),SUMIFS('Input-Ext Allocators'!O$8:O$63,'Input-Ext Allocators'!$B$8:$B$63,$F142))*$D142</f>
        <v>0</v>
      </c>
      <c r="S142" s="5">
        <f ca="1">IFERROR(INDEX(S$269:S$305,MATCH($F142,$B$269:$B$305,0))/INDEX($D$269:$D$305,MATCH($F142,$B$269:$B$305,0)),SUMIFS('Input-Ext Allocators'!P$8:P$63,'Input-Ext Allocators'!$B$8:$B$63,$F142))*$D142</f>
        <v>0</v>
      </c>
      <c r="T142" s="5">
        <f ca="1">IFERROR(INDEX(T$269:T$305,MATCH($F142,$B$269:$B$305,0))/INDEX($D$269:$D$305,MATCH($F142,$B$269:$B$305,0)),SUMIFS('Input-Ext Allocators'!Q$8:Q$63,'Input-Ext Allocators'!$B$8:$B$63,$F142))*$D142</f>
        <v>0</v>
      </c>
      <c r="U142" s="5">
        <f ca="1">IFERROR(INDEX(U$269:U$305,MATCH($F142,$B$269:$B$305,0))/INDEX($D$269:$D$305,MATCH($F142,$B$269:$B$305,0)),SUMIFS('Input-Ext Allocators'!R$8:R$63,'Input-Ext Allocators'!$B$8:$B$63,$F142))*$D142</f>
        <v>0</v>
      </c>
      <c r="V142" s="5">
        <f ca="1">IFERROR(INDEX(V$269:V$305,MATCH($F142,$B$269:$B$305,0))/INDEX($D$269:$D$305,MATCH($F142,$B$269:$B$305,0)),SUMIFS('Input-Ext Allocators'!S$8:S$63,'Input-Ext Allocators'!$B$8:$B$63,$F142))*$D142</f>
        <v>0</v>
      </c>
      <c r="W142" s="5">
        <f ca="1">IFERROR(INDEX(W$269:W$305,MATCH($F142,$B$269:$B$305,0))/INDEX($D$269:$D$305,MATCH($F142,$B$269:$B$305,0)),SUMIFS('Input-Ext Allocators'!T$8:T$63,'Input-Ext Allocators'!$B$8:$B$63,$F142))*$D142</f>
        <v>0</v>
      </c>
      <c r="X142" s="5">
        <f ca="1">IFERROR(INDEX(X$269:X$305,MATCH($F142,$B$269:$B$305,0))/INDEX($D$269:$D$305,MATCH($F142,$B$269:$B$305,0)),SUMIFS('Input-Ext Allocators'!U$8:U$63,'Input-Ext Allocators'!$B$8:$B$63,$F142))*$D142</f>
        <v>0</v>
      </c>
      <c r="Y142" s="5">
        <f ca="1">IFERROR(INDEX(Y$269:Y$305,MATCH($F142,$B$269:$B$305,0))/INDEX($D$269:$D$305,MATCH($F142,$B$269:$B$305,0)),SUMIFS('Input-Ext Allocators'!V$8:V$63,'Input-Ext Allocators'!$B$8:$B$63,$F142))*$D142</f>
        <v>0</v>
      </c>
      <c r="Z142" s="5">
        <f ca="1">IFERROR(INDEX(Z$269:Z$305,MATCH($F142,$B$269:$B$305,0))/INDEX($D$269:$D$305,MATCH($F142,$B$269:$B$305,0)),SUMIFS('Input-Ext Allocators'!W$8:W$63,'Input-Ext Allocators'!$B$8:$B$63,$F142))*$D142</f>
        <v>0</v>
      </c>
    </row>
    <row r="143" spans="1:26" outlineLevel="1">
      <c r="A143" s="13">
        <f>IF(ISBLANK('Input-Accounts'!A143),"",'Input-Accounts'!A143)</f>
        <v>122</v>
      </c>
      <c r="B143" s="17" t="str">
        <f>IF(ISBLANK('Input-Accounts'!B143),"",'Input-Accounts'!B143)</f>
        <v>Compressor Station</v>
      </c>
      <c r="C143" s="13">
        <f>IF(ISBLANK('Input-Accounts'!C143),"",'Input-Accounts'!C143)</f>
        <v>888</v>
      </c>
      <c r="D143" s="5">
        <f t="shared" ca="1" si="35"/>
        <v>484351.09259738587</v>
      </c>
      <c r="E143" s="5">
        <f t="shared" ca="1" si="33"/>
        <v>0</v>
      </c>
      <c r="F143" s="2" t="str" cm="1">
        <f t="array" aca="1" ref="F143" ca="1">IF(D143=0,"-",IF('Input-Accounts'!$E143&lt;&gt;0,'Input-Accounts'!$E143,INDEX('Input-Accounts'!$H143:$J143,,MATCH($F$6,'Input-Accounts'!$H$6:$J$6,0))))</f>
        <v>Peak&amp;Average</v>
      </c>
      <c r="G143" s="5">
        <f ca="1">IFERROR(INDEX(G$269:G$305,MATCH($F143,$B$269:$B$305,0))/INDEX($D$269:$D$305,MATCH($F143,$B$269:$B$305,0)),SUMIFS('Input-Ext Allocators'!D$8:D$63,'Input-Ext Allocators'!$B$8:$B$63,$F143))*$D143</f>
        <v>89701.893888700695</v>
      </c>
      <c r="H143" s="5">
        <f ca="1">IFERROR(INDEX(H$269:H$305,MATCH($F143,$B$269:$B$305,0))/INDEX($D$269:$D$305,MATCH($F143,$B$269:$B$305,0)),SUMIFS('Input-Ext Allocators'!E$8:E$63,'Input-Ext Allocators'!$B$8:$B$63,$F143))*$D143</f>
        <v>61539.39691314692</v>
      </c>
      <c r="I143" s="5">
        <f ca="1">IFERROR(INDEX(I$269:I$305,MATCH($F143,$B$269:$B$305,0))/INDEX($D$269:$D$305,MATCH($F143,$B$269:$B$305,0)),SUMIFS('Input-Ext Allocators'!F$8:F$63,'Input-Ext Allocators'!$B$8:$B$63,$F143))*$D143</f>
        <v>6687.1276527897144</v>
      </c>
      <c r="J143" s="5">
        <f ca="1">IFERROR(INDEX(J$269:J$305,MATCH($F143,$B$269:$B$305,0))/INDEX($D$269:$D$305,MATCH($F143,$B$269:$B$305,0)),SUMIFS('Input-Ext Allocators'!G$8:G$63,'Input-Ext Allocators'!$B$8:$B$63,$F143))*$D143</f>
        <v>8406.7053612688196</v>
      </c>
      <c r="K143" s="5">
        <f ca="1">IFERROR(INDEX(K$269:K$305,MATCH($F143,$B$269:$B$305,0))/INDEX($D$269:$D$305,MATCH($F143,$B$269:$B$305,0)),SUMIFS('Input-Ext Allocators'!H$8:H$63,'Input-Ext Allocators'!$B$8:$B$63,$F143))*$D143</f>
        <v>830.66744513931894</v>
      </c>
      <c r="L143" s="5">
        <f ca="1">IFERROR(INDEX(L$269:L$305,MATCH($F143,$B$269:$B$305,0))/INDEX($D$269:$D$305,MATCH($F143,$B$269:$B$305,0)),SUMIFS('Input-Ext Allocators'!I$8:I$63,'Input-Ext Allocators'!$B$8:$B$63,$F143))*$D143</f>
        <v>256866.39601831636</v>
      </c>
      <c r="M143" s="5">
        <f ca="1">IFERROR(INDEX(M$269:M$305,MATCH($F143,$B$269:$B$305,0))/INDEX($D$269:$D$305,MATCH($F143,$B$269:$B$305,0)),SUMIFS('Input-Ext Allocators'!J$8:J$63,'Input-Ext Allocators'!$B$8:$B$63,$F143))*$D143</f>
        <v>60318.905318024088</v>
      </c>
      <c r="N143" s="5">
        <f ca="1">IFERROR(INDEX(N$269:N$305,MATCH($F143,$B$269:$B$305,0))/INDEX($D$269:$D$305,MATCH($F143,$B$269:$B$305,0)),SUMIFS('Input-Ext Allocators'!K$8:K$63,'Input-Ext Allocators'!$B$8:$B$63,$F143))*$D143</f>
        <v>0</v>
      </c>
      <c r="O143" s="5">
        <f ca="1">IFERROR(INDEX(O$269:O$305,MATCH($F143,$B$269:$B$305,0))/INDEX($D$269:$D$305,MATCH($F143,$B$269:$B$305,0)),SUMIFS('Input-Ext Allocators'!L$8:L$63,'Input-Ext Allocators'!$B$8:$B$63,$F143))*$D143</f>
        <v>0</v>
      </c>
      <c r="P143" s="5">
        <f ca="1">IFERROR(INDEX(P$269:P$305,MATCH($F143,$B$269:$B$305,0))/INDEX($D$269:$D$305,MATCH($F143,$B$269:$B$305,0)),SUMIFS('Input-Ext Allocators'!M$8:M$63,'Input-Ext Allocators'!$B$8:$B$63,$F143))*$D143</f>
        <v>0</v>
      </c>
      <c r="Q143" s="5">
        <f ca="1">IFERROR(INDEX(Q$269:Q$305,MATCH($F143,$B$269:$B$305,0))/INDEX($D$269:$D$305,MATCH($F143,$B$269:$B$305,0)),SUMIFS('Input-Ext Allocators'!N$8:N$63,'Input-Ext Allocators'!$B$8:$B$63,$F143))*$D143</f>
        <v>0</v>
      </c>
      <c r="R143" s="5">
        <f ca="1">IFERROR(INDEX(R$269:R$305,MATCH($F143,$B$269:$B$305,0))/INDEX($D$269:$D$305,MATCH($F143,$B$269:$B$305,0)),SUMIFS('Input-Ext Allocators'!O$8:O$63,'Input-Ext Allocators'!$B$8:$B$63,$F143))*$D143</f>
        <v>0</v>
      </c>
      <c r="S143" s="5">
        <f ca="1">IFERROR(INDEX(S$269:S$305,MATCH($F143,$B$269:$B$305,0))/INDEX($D$269:$D$305,MATCH($F143,$B$269:$B$305,0)),SUMIFS('Input-Ext Allocators'!P$8:P$63,'Input-Ext Allocators'!$B$8:$B$63,$F143))*$D143</f>
        <v>0</v>
      </c>
      <c r="T143" s="5">
        <f ca="1">IFERROR(INDEX(T$269:T$305,MATCH($F143,$B$269:$B$305,0))/INDEX($D$269:$D$305,MATCH($F143,$B$269:$B$305,0)),SUMIFS('Input-Ext Allocators'!Q$8:Q$63,'Input-Ext Allocators'!$B$8:$B$63,$F143))*$D143</f>
        <v>0</v>
      </c>
      <c r="U143" s="5">
        <f ca="1">IFERROR(INDEX(U$269:U$305,MATCH($F143,$B$269:$B$305,0))/INDEX($D$269:$D$305,MATCH($F143,$B$269:$B$305,0)),SUMIFS('Input-Ext Allocators'!R$8:R$63,'Input-Ext Allocators'!$B$8:$B$63,$F143))*$D143</f>
        <v>0</v>
      </c>
      <c r="V143" s="5">
        <f ca="1">IFERROR(INDEX(V$269:V$305,MATCH($F143,$B$269:$B$305,0))/INDEX($D$269:$D$305,MATCH($F143,$B$269:$B$305,0)),SUMIFS('Input-Ext Allocators'!S$8:S$63,'Input-Ext Allocators'!$B$8:$B$63,$F143))*$D143</f>
        <v>0</v>
      </c>
      <c r="W143" s="5">
        <f ca="1">IFERROR(INDEX(W$269:W$305,MATCH($F143,$B$269:$B$305,0))/INDEX($D$269:$D$305,MATCH($F143,$B$269:$B$305,0)),SUMIFS('Input-Ext Allocators'!T$8:T$63,'Input-Ext Allocators'!$B$8:$B$63,$F143))*$D143</f>
        <v>0</v>
      </c>
      <c r="X143" s="5">
        <f ca="1">IFERROR(INDEX(X$269:X$305,MATCH($F143,$B$269:$B$305,0))/INDEX($D$269:$D$305,MATCH($F143,$B$269:$B$305,0)),SUMIFS('Input-Ext Allocators'!U$8:U$63,'Input-Ext Allocators'!$B$8:$B$63,$F143))*$D143</f>
        <v>0</v>
      </c>
      <c r="Y143" s="5">
        <f ca="1">IFERROR(INDEX(Y$269:Y$305,MATCH($F143,$B$269:$B$305,0))/INDEX($D$269:$D$305,MATCH($F143,$B$269:$B$305,0)),SUMIFS('Input-Ext Allocators'!V$8:V$63,'Input-Ext Allocators'!$B$8:$B$63,$F143))*$D143</f>
        <v>0</v>
      </c>
      <c r="Z143" s="5">
        <f ca="1">IFERROR(INDEX(Z$269:Z$305,MATCH($F143,$B$269:$B$305,0))/INDEX($D$269:$D$305,MATCH($F143,$B$269:$B$305,0)),SUMIFS('Input-Ext Allocators'!W$8:W$63,'Input-Ext Allocators'!$B$8:$B$63,$F143))*$D143</f>
        <v>0</v>
      </c>
    </row>
    <row r="144" spans="1:26" outlineLevel="1">
      <c r="A144" s="13">
        <f>IF(ISBLANK('Input-Accounts'!A144),"",'Input-Accounts'!A144)</f>
        <v>123</v>
      </c>
      <c r="B144" s="17" t="str">
        <f>IF(ISBLANK('Input-Accounts'!B144),"",'Input-Accounts'!B144)</f>
        <v>Maintenance of M&amp;R station equipment—General</v>
      </c>
      <c r="C144" s="13">
        <f>IF(ISBLANK('Input-Accounts'!C144),"",'Input-Accounts'!C144)</f>
        <v>889</v>
      </c>
      <c r="D144" s="5">
        <f t="shared" ca="1" si="35"/>
        <v>299913.80627510289</v>
      </c>
      <c r="E144" s="5">
        <f t="shared" ca="1" si="33"/>
        <v>0</v>
      </c>
      <c r="F144" s="2" t="str" cm="1">
        <f t="array" aca="1" ref="F144" ca="1">IF(D144=0,"-",IF('Input-Accounts'!$E144&lt;&gt;0,'Input-Accounts'!$E144,INDEX('Input-Accounts'!$H144:$J144,,MATCH($F$6,'Input-Accounts'!$H$6:$J$6,0))))</f>
        <v>Peak&amp;Average</v>
      </c>
      <c r="G144" s="5">
        <f ca="1">IFERROR(INDEX(G$269:G$305,MATCH($F144,$B$269:$B$305,0))/INDEX($D$269:$D$305,MATCH($F144,$B$269:$B$305,0)),SUMIFS('Input-Ext Allocators'!D$8:D$63,'Input-Ext Allocators'!$B$8:$B$63,$F144))*$D144</f>
        <v>55544.081220042681</v>
      </c>
      <c r="H144" s="5">
        <f ca="1">IFERROR(INDEX(H$269:H$305,MATCH($F144,$B$269:$B$305,0))/INDEX($D$269:$D$305,MATCH($F144,$B$269:$B$305,0)),SUMIFS('Input-Ext Allocators'!E$8:E$63,'Input-Ext Allocators'!$B$8:$B$63,$F144))*$D144</f>
        <v>38105.65320524235</v>
      </c>
      <c r="I144" s="5">
        <f ca="1">IFERROR(INDEX(I$269:I$305,MATCH($F144,$B$269:$B$305,0))/INDEX($D$269:$D$305,MATCH($F144,$B$269:$B$305,0)),SUMIFS('Input-Ext Allocators'!F$8:F$63,'Input-Ext Allocators'!$B$8:$B$63,$F144))*$D144</f>
        <v>4140.7192799764571</v>
      </c>
      <c r="J144" s="5">
        <f ca="1">IFERROR(INDEX(J$269:J$305,MATCH($F144,$B$269:$B$305,0))/INDEX($D$269:$D$305,MATCH($F144,$B$269:$B$305,0)),SUMIFS('Input-Ext Allocators'!G$8:G$63,'Input-Ext Allocators'!$B$8:$B$63,$F144))*$D144</f>
        <v>5205.4946126182294</v>
      </c>
      <c r="K144" s="5">
        <f ca="1">IFERROR(INDEX(K$269:K$305,MATCH($F144,$B$269:$B$305,0))/INDEX($D$269:$D$305,MATCH($F144,$B$269:$B$305,0)),SUMIFS('Input-Ext Allocators'!H$8:H$63,'Input-Ext Allocators'!$B$8:$B$63,$F144))*$D144</f>
        <v>514.3554727719694</v>
      </c>
      <c r="L144" s="5">
        <f ca="1">IFERROR(INDEX(L$269:L$305,MATCH($F144,$B$269:$B$305,0))/INDEX($D$269:$D$305,MATCH($F144,$B$269:$B$305,0)),SUMIFS('Input-Ext Allocators'!I$8:I$63,'Input-Ext Allocators'!$B$8:$B$63,$F144))*$D144</f>
        <v>159053.58677090547</v>
      </c>
      <c r="M144" s="5">
        <f ca="1">IFERROR(INDEX(M$269:M$305,MATCH($F144,$B$269:$B$305,0))/INDEX($D$269:$D$305,MATCH($F144,$B$269:$B$305,0)),SUMIFS('Input-Ext Allocators'!J$8:J$63,'Input-Ext Allocators'!$B$8:$B$63,$F144))*$D144</f>
        <v>37349.915713545743</v>
      </c>
      <c r="N144" s="5">
        <f ca="1">IFERROR(INDEX(N$269:N$305,MATCH($F144,$B$269:$B$305,0))/INDEX($D$269:$D$305,MATCH($F144,$B$269:$B$305,0)),SUMIFS('Input-Ext Allocators'!K$8:K$63,'Input-Ext Allocators'!$B$8:$B$63,$F144))*$D144</f>
        <v>0</v>
      </c>
      <c r="O144" s="5">
        <f ca="1">IFERROR(INDEX(O$269:O$305,MATCH($F144,$B$269:$B$305,0))/INDEX($D$269:$D$305,MATCH($F144,$B$269:$B$305,0)),SUMIFS('Input-Ext Allocators'!L$8:L$63,'Input-Ext Allocators'!$B$8:$B$63,$F144))*$D144</f>
        <v>0</v>
      </c>
      <c r="P144" s="5">
        <f ca="1">IFERROR(INDEX(P$269:P$305,MATCH($F144,$B$269:$B$305,0))/INDEX($D$269:$D$305,MATCH($F144,$B$269:$B$305,0)),SUMIFS('Input-Ext Allocators'!M$8:M$63,'Input-Ext Allocators'!$B$8:$B$63,$F144))*$D144</f>
        <v>0</v>
      </c>
      <c r="Q144" s="5">
        <f ca="1">IFERROR(INDEX(Q$269:Q$305,MATCH($F144,$B$269:$B$305,0))/INDEX($D$269:$D$305,MATCH($F144,$B$269:$B$305,0)),SUMIFS('Input-Ext Allocators'!N$8:N$63,'Input-Ext Allocators'!$B$8:$B$63,$F144))*$D144</f>
        <v>0</v>
      </c>
      <c r="R144" s="5">
        <f ca="1">IFERROR(INDEX(R$269:R$305,MATCH($F144,$B$269:$B$305,0))/INDEX($D$269:$D$305,MATCH($F144,$B$269:$B$305,0)),SUMIFS('Input-Ext Allocators'!O$8:O$63,'Input-Ext Allocators'!$B$8:$B$63,$F144))*$D144</f>
        <v>0</v>
      </c>
      <c r="S144" s="5">
        <f ca="1">IFERROR(INDEX(S$269:S$305,MATCH($F144,$B$269:$B$305,0))/INDEX($D$269:$D$305,MATCH($F144,$B$269:$B$305,0)),SUMIFS('Input-Ext Allocators'!P$8:P$63,'Input-Ext Allocators'!$B$8:$B$63,$F144))*$D144</f>
        <v>0</v>
      </c>
      <c r="T144" s="5">
        <f ca="1">IFERROR(INDEX(T$269:T$305,MATCH($F144,$B$269:$B$305,0))/INDEX($D$269:$D$305,MATCH($F144,$B$269:$B$305,0)),SUMIFS('Input-Ext Allocators'!Q$8:Q$63,'Input-Ext Allocators'!$B$8:$B$63,$F144))*$D144</f>
        <v>0</v>
      </c>
      <c r="U144" s="5">
        <f ca="1">IFERROR(INDEX(U$269:U$305,MATCH($F144,$B$269:$B$305,0))/INDEX($D$269:$D$305,MATCH($F144,$B$269:$B$305,0)),SUMIFS('Input-Ext Allocators'!R$8:R$63,'Input-Ext Allocators'!$B$8:$B$63,$F144))*$D144</f>
        <v>0</v>
      </c>
      <c r="V144" s="5">
        <f ca="1">IFERROR(INDEX(V$269:V$305,MATCH($F144,$B$269:$B$305,0))/INDEX($D$269:$D$305,MATCH($F144,$B$269:$B$305,0)),SUMIFS('Input-Ext Allocators'!S$8:S$63,'Input-Ext Allocators'!$B$8:$B$63,$F144))*$D144</f>
        <v>0</v>
      </c>
      <c r="W144" s="5">
        <f ca="1">IFERROR(INDEX(W$269:W$305,MATCH($F144,$B$269:$B$305,0))/INDEX($D$269:$D$305,MATCH($F144,$B$269:$B$305,0)),SUMIFS('Input-Ext Allocators'!T$8:T$63,'Input-Ext Allocators'!$B$8:$B$63,$F144))*$D144</f>
        <v>0</v>
      </c>
      <c r="X144" s="5">
        <f ca="1">IFERROR(INDEX(X$269:X$305,MATCH($F144,$B$269:$B$305,0))/INDEX($D$269:$D$305,MATCH($F144,$B$269:$B$305,0)),SUMIFS('Input-Ext Allocators'!U$8:U$63,'Input-Ext Allocators'!$B$8:$B$63,$F144))*$D144</f>
        <v>0</v>
      </c>
      <c r="Y144" s="5">
        <f ca="1">IFERROR(INDEX(Y$269:Y$305,MATCH($F144,$B$269:$B$305,0))/INDEX($D$269:$D$305,MATCH($F144,$B$269:$B$305,0)),SUMIFS('Input-Ext Allocators'!V$8:V$63,'Input-Ext Allocators'!$B$8:$B$63,$F144))*$D144</f>
        <v>0</v>
      </c>
      <c r="Z144" s="5">
        <f ca="1">IFERROR(INDEX(Z$269:Z$305,MATCH($F144,$B$269:$B$305,0))/INDEX($D$269:$D$305,MATCH($F144,$B$269:$B$305,0)),SUMIFS('Input-Ext Allocators'!W$8:W$63,'Input-Ext Allocators'!$B$8:$B$63,$F144))*$D144</f>
        <v>0</v>
      </c>
    </row>
    <row r="145" spans="1:26" outlineLevel="1">
      <c r="A145" s="13">
        <f>IF(ISBLANK('Input-Accounts'!A145),"",'Input-Accounts'!A145)</f>
        <v>124</v>
      </c>
      <c r="B145" s="17" t="str">
        <f>IF(ISBLANK('Input-Accounts'!B145),"",'Input-Accounts'!B145)</f>
        <v>Maintenance of M&amp;R station equipment—Industrial</v>
      </c>
      <c r="C145" s="13">
        <f>IF(ISBLANK('Input-Accounts'!C145),"",'Input-Accounts'!C145)</f>
        <v>890</v>
      </c>
      <c r="D145" s="5">
        <f t="shared" ca="1" si="35"/>
        <v>0</v>
      </c>
      <c r="E145" s="5">
        <f t="shared" ca="1" si="33"/>
        <v>0</v>
      </c>
      <c r="F145" s="2" t="str" cm="1">
        <f t="array" aca="1" ref="F145" ca="1">IF(D145=0,"-",IF('Input-Accounts'!$E145&lt;&gt;0,'Input-Accounts'!$E145,INDEX('Input-Accounts'!$H145:$J145,,MATCH($F$6,'Input-Accounts'!$H$6:$J$6,0))))</f>
        <v>-</v>
      </c>
      <c r="G145" s="5">
        <f ca="1">IFERROR(INDEX(G$269:G$305,MATCH($F145,$B$269:$B$305,0))/INDEX($D$269:$D$305,MATCH($F145,$B$269:$B$305,0)),SUMIFS('Input-Ext Allocators'!D$8:D$63,'Input-Ext Allocators'!$B$8:$B$63,$F145))*$D145</f>
        <v>0</v>
      </c>
      <c r="H145" s="5">
        <f ca="1">IFERROR(INDEX(H$269:H$305,MATCH($F145,$B$269:$B$305,0))/INDEX($D$269:$D$305,MATCH($F145,$B$269:$B$305,0)),SUMIFS('Input-Ext Allocators'!E$8:E$63,'Input-Ext Allocators'!$B$8:$B$63,$F145))*$D145</f>
        <v>0</v>
      </c>
      <c r="I145" s="5">
        <f ca="1">IFERROR(INDEX(I$269:I$305,MATCH($F145,$B$269:$B$305,0))/INDEX($D$269:$D$305,MATCH($F145,$B$269:$B$305,0)),SUMIFS('Input-Ext Allocators'!F$8:F$63,'Input-Ext Allocators'!$B$8:$B$63,$F145))*$D145</f>
        <v>0</v>
      </c>
      <c r="J145" s="5">
        <f ca="1">IFERROR(INDEX(J$269:J$305,MATCH($F145,$B$269:$B$305,0))/INDEX($D$269:$D$305,MATCH($F145,$B$269:$B$305,0)),SUMIFS('Input-Ext Allocators'!G$8:G$63,'Input-Ext Allocators'!$B$8:$B$63,$F145))*$D145</f>
        <v>0</v>
      </c>
      <c r="K145" s="5">
        <f ca="1">IFERROR(INDEX(K$269:K$305,MATCH($F145,$B$269:$B$305,0))/INDEX($D$269:$D$305,MATCH($F145,$B$269:$B$305,0)),SUMIFS('Input-Ext Allocators'!H$8:H$63,'Input-Ext Allocators'!$B$8:$B$63,$F145))*$D145</f>
        <v>0</v>
      </c>
      <c r="L145" s="5">
        <f ca="1">IFERROR(INDEX(L$269:L$305,MATCH($F145,$B$269:$B$305,0))/INDEX($D$269:$D$305,MATCH($F145,$B$269:$B$305,0)),SUMIFS('Input-Ext Allocators'!I$8:I$63,'Input-Ext Allocators'!$B$8:$B$63,$F145))*$D145</f>
        <v>0</v>
      </c>
      <c r="M145" s="5">
        <f ca="1">IFERROR(INDEX(M$269:M$305,MATCH($F145,$B$269:$B$305,0))/INDEX($D$269:$D$305,MATCH($F145,$B$269:$B$305,0)),SUMIFS('Input-Ext Allocators'!J$8:J$63,'Input-Ext Allocators'!$B$8:$B$63,$F145))*$D145</f>
        <v>0</v>
      </c>
      <c r="N145" s="5">
        <f ca="1">IFERROR(INDEX(N$269:N$305,MATCH($F145,$B$269:$B$305,0))/INDEX($D$269:$D$305,MATCH($F145,$B$269:$B$305,0)),SUMIFS('Input-Ext Allocators'!K$8:K$63,'Input-Ext Allocators'!$B$8:$B$63,$F145))*$D145</f>
        <v>0</v>
      </c>
      <c r="O145" s="5">
        <f ca="1">IFERROR(INDEX(O$269:O$305,MATCH($F145,$B$269:$B$305,0))/INDEX($D$269:$D$305,MATCH($F145,$B$269:$B$305,0)),SUMIFS('Input-Ext Allocators'!L$8:L$63,'Input-Ext Allocators'!$B$8:$B$63,$F145))*$D145</f>
        <v>0</v>
      </c>
      <c r="P145" s="5">
        <f ca="1">IFERROR(INDEX(P$269:P$305,MATCH($F145,$B$269:$B$305,0))/INDEX($D$269:$D$305,MATCH($F145,$B$269:$B$305,0)),SUMIFS('Input-Ext Allocators'!M$8:M$63,'Input-Ext Allocators'!$B$8:$B$63,$F145))*$D145</f>
        <v>0</v>
      </c>
      <c r="Q145" s="5">
        <f ca="1">IFERROR(INDEX(Q$269:Q$305,MATCH($F145,$B$269:$B$305,0))/INDEX($D$269:$D$305,MATCH($F145,$B$269:$B$305,0)),SUMIFS('Input-Ext Allocators'!N$8:N$63,'Input-Ext Allocators'!$B$8:$B$63,$F145))*$D145</f>
        <v>0</v>
      </c>
      <c r="R145" s="5">
        <f ca="1">IFERROR(INDEX(R$269:R$305,MATCH($F145,$B$269:$B$305,0))/INDEX($D$269:$D$305,MATCH($F145,$B$269:$B$305,0)),SUMIFS('Input-Ext Allocators'!O$8:O$63,'Input-Ext Allocators'!$B$8:$B$63,$F145))*$D145</f>
        <v>0</v>
      </c>
      <c r="S145" s="5">
        <f ca="1">IFERROR(INDEX(S$269:S$305,MATCH($F145,$B$269:$B$305,0))/INDEX($D$269:$D$305,MATCH($F145,$B$269:$B$305,0)),SUMIFS('Input-Ext Allocators'!P$8:P$63,'Input-Ext Allocators'!$B$8:$B$63,$F145))*$D145</f>
        <v>0</v>
      </c>
      <c r="T145" s="5">
        <f ca="1">IFERROR(INDEX(T$269:T$305,MATCH($F145,$B$269:$B$305,0))/INDEX($D$269:$D$305,MATCH($F145,$B$269:$B$305,0)),SUMIFS('Input-Ext Allocators'!Q$8:Q$63,'Input-Ext Allocators'!$B$8:$B$63,$F145))*$D145</f>
        <v>0</v>
      </c>
      <c r="U145" s="5">
        <f ca="1">IFERROR(INDEX(U$269:U$305,MATCH($F145,$B$269:$B$305,0))/INDEX($D$269:$D$305,MATCH($F145,$B$269:$B$305,0)),SUMIFS('Input-Ext Allocators'!R$8:R$63,'Input-Ext Allocators'!$B$8:$B$63,$F145))*$D145</f>
        <v>0</v>
      </c>
      <c r="V145" s="5">
        <f ca="1">IFERROR(INDEX(V$269:V$305,MATCH($F145,$B$269:$B$305,0))/INDEX($D$269:$D$305,MATCH($F145,$B$269:$B$305,0)),SUMIFS('Input-Ext Allocators'!S$8:S$63,'Input-Ext Allocators'!$B$8:$B$63,$F145))*$D145</f>
        <v>0</v>
      </c>
      <c r="W145" s="5">
        <f ca="1">IFERROR(INDEX(W$269:W$305,MATCH($F145,$B$269:$B$305,0))/INDEX($D$269:$D$305,MATCH($F145,$B$269:$B$305,0)),SUMIFS('Input-Ext Allocators'!T$8:T$63,'Input-Ext Allocators'!$B$8:$B$63,$F145))*$D145</f>
        <v>0</v>
      </c>
      <c r="X145" s="5">
        <f ca="1">IFERROR(INDEX(X$269:X$305,MATCH($F145,$B$269:$B$305,0))/INDEX($D$269:$D$305,MATCH($F145,$B$269:$B$305,0)),SUMIFS('Input-Ext Allocators'!U$8:U$63,'Input-Ext Allocators'!$B$8:$B$63,$F145))*$D145</f>
        <v>0</v>
      </c>
      <c r="Y145" s="5">
        <f ca="1">IFERROR(INDEX(Y$269:Y$305,MATCH($F145,$B$269:$B$305,0))/INDEX($D$269:$D$305,MATCH($F145,$B$269:$B$305,0)),SUMIFS('Input-Ext Allocators'!V$8:V$63,'Input-Ext Allocators'!$B$8:$B$63,$F145))*$D145</f>
        <v>0</v>
      </c>
      <c r="Z145" s="5">
        <f ca="1">IFERROR(INDEX(Z$269:Z$305,MATCH($F145,$B$269:$B$305,0))/INDEX($D$269:$D$305,MATCH($F145,$B$269:$B$305,0)),SUMIFS('Input-Ext Allocators'!W$8:W$63,'Input-Ext Allocators'!$B$8:$B$63,$F145))*$D145</f>
        <v>0</v>
      </c>
    </row>
    <row r="146" spans="1:26" outlineLevel="1">
      <c r="A146" s="13">
        <f>IF(ISBLANK('Input-Accounts'!A146),"",'Input-Accounts'!A146)</f>
        <v>125</v>
      </c>
      <c r="B146" s="17" t="str">
        <f>IF(ISBLANK('Input-Accounts'!B146),"",'Input-Accounts'!B146)</f>
        <v>Maintenance of M&amp;R station equipment—City Gate</v>
      </c>
      <c r="C146" s="13">
        <f>IF(ISBLANK('Input-Accounts'!C146),"",'Input-Accounts'!C146)</f>
        <v>891</v>
      </c>
      <c r="D146" s="5">
        <f t="shared" ca="1" si="35"/>
        <v>119309.82967567084</v>
      </c>
      <c r="E146" s="5">
        <f t="shared" ca="1" si="33"/>
        <v>0</v>
      </c>
      <c r="F146" s="2" t="str" cm="1">
        <f t="array" aca="1" ref="F146" ca="1">IF(D146=0,"-",IF('Input-Accounts'!$E146&lt;&gt;0,'Input-Accounts'!$E146,INDEX('Input-Accounts'!$H146:$J146,,MATCH($F$6,'Input-Accounts'!$H$6:$J$6,0))))</f>
        <v>Peak&amp;Average</v>
      </c>
      <c r="G146" s="5">
        <f ca="1">IFERROR(INDEX(G$269:G$305,MATCH($F146,$B$269:$B$305,0))/INDEX($D$269:$D$305,MATCH($F146,$B$269:$B$305,0)),SUMIFS('Input-Ext Allocators'!D$8:D$63,'Input-Ext Allocators'!$B$8:$B$63,$F146))*$D146</f>
        <v>22096.198078244495</v>
      </c>
      <c r="H146" s="5">
        <f ca="1">IFERROR(INDEX(H$269:H$305,MATCH($F146,$B$269:$B$305,0))/INDEX($D$269:$D$305,MATCH($F146,$B$269:$B$305,0)),SUMIFS('Input-Ext Allocators'!E$8:E$63,'Input-Ext Allocators'!$B$8:$B$63,$F146))*$D146</f>
        <v>15158.95200045367</v>
      </c>
      <c r="I146" s="5">
        <f ca="1">IFERROR(INDEX(I$269:I$305,MATCH($F146,$B$269:$B$305,0))/INDEX($D$269:$D$305,MATCH($F146,$B$269:$B$305,0)),SUMIFS('Input-Ext Allocators'!F$8:F$63,'Input-Ext Allocators'!$B$8:$B$63,$F146))*$D146</f>
        <v>1647.2349778242565</v>
      </c>
      <c r="J146" s="5">
        <f ca="1">IFERROR(INDEX(J$269:J$305,MATCH($F146,$B$269:$B$305,0))/INDEX($D$269:$D$305,MATCH($F146,$B$269:$B$305,0)),SUMIFS('Input-Ext Allocators'!G$8:G$63,'Input-Ext Allocators'!$B$8:$B$63,$F146))*$D146</f>
        <v>2070.817223530601</v>
      </c>
      <c r="K146" s="5">
        <f ca="1">IFERROR(INDEX(K$269:K$305,MATCH($F146,$B$269:$B$305,0))/INDEX($D$269:$D$305,MATCH($F146,$B$269:$B$305,0)),SUMIFS('Input-Ext Allocators'!H$8:H$63,'Input-Ext Allocators'!$B$8:$B$63,$F146))*$D146</f>
        <v>204.61766869405778</v>
      </c>
      <c r="L146" s="5">
        <f ca="1">IFERROR(INDEX(L$269:L$305,MATCH($F146,$B$269:$B$305,0))/INDEX($D$269:$D$305,MATCH($F146,$B$269:$B$305,0)),SUMIFS('Input-Ext Allocators'!I$8:I$63,'Input-Ext Allocators'!$B$8:$B$63,$F146))*$D146</f>
        <v>63273.700476244463</v>
      </c>
      <c r="M146" s="5">
        <f ca="1">IFERROR(INDEX(M$269:M$305,MATCH($F146,$B$269:$B$305,0))/INDEX($D$269:$D$305,MATCH($F146,$B$269:$B$305,0)),SUMIFS('Input-Ext Allocators'!J$8:J$63,'Input-Ext Allocators'!$B$8:$B$63,$F146))*$D146</f>
        <v>14858.309250679313</v>
      </c>
      <c r="N146" s="5">
        <f ca="1">IFERROR(INDEX(N$269:N$305,MATCH($F146,$B$269:$B$305,0))/INDEX($D$269:$D$305,MATCH($F146,$B$269:$B$305,0)),SUMIFS('Input-Ext Allocators'!K$8:K$63,'Input-Ext Allocators'!$B$8:$B$63,$F146))*$D146</f>
        <v>0</v>
      </c>
      <c r="O146" s="5">
        <f ca="1">IFERROR(INDEX(O$269:O$305,MATCH($F146,$B$269:$B$305,0))/INDEX($D$269:$D$305,MATCH($F146,$B$269:$B$305,0)),SUMIFS('Input-Ext Allocators'!L$8:L$63,'Input-Ext Allocators'!$B$8:$B$63,$F146))*$D146</f>
        <v>0</v>
      </c>
      <c r="P146" s="5">
        <f ca="1">IFERROR(INDEX(P$269:P$305,MATCH($F146,$B$269:$B$305,0))/INDEX($D$269:$D$305,MATCH($F146,$B$269:$B$305,0)),SUMIFS('Input-Ext Allocators'!M$8:M$63,'Input-Ext Allocators'!$B$8:$B$63,$F146))*$D146</f>
        <v>0</v>
      </c>
      <c r="Q146" s="5">
        <f ca="1">IFERROR(INDEX(Q$269:Q$305,MATCH($F146,$B$269:$B$305,0))/INDEX($D$269:$D$305,MATCH($F146,$B$269:$B$305,0)),SUMIFS('Input-Ext Allocators'!N$8:N$63,'Input-Ext Allocators'!$B$8:$B$63,$F146))*$D146</f>
        <v>0</v>
      </c>
      <c r="R146" s="5">
        <f ca="1">IFERROR(INDEX(R$269:R$305,MATCH($F146,$B$269:$B$305,0))/INDEX($D$269:$D$305,MATCH($F146,$B$269:$B$305,0)),SUMIFS('Input-Ext Allocators'!O$8:O$63,'Input-Ext Allocators'!$B$8:$B$63,$F146))*$D146</f>
        <v>0</v>
      </c>
      <c r="S146" s="5">
        <f ca="1">IFERROR(INDEX(S$269:S$305,MATCH($F146,$B$269:$B$305,0))/INDEX($D$269:$D$305,MATCH($F146,$B$269:$B$305,0)),SUMIFS('Input-Ext Allocators'!P$8:P$63,'Input-Ext Allocators'!$B$8:$B$63,$F146))*$D146</f>
        <v>0</v>
      </c>
      <c r="T146" s="5">
        <f ca="1">IFERROR(INDEX(T$269:T$305,MATCH($F146,$B$269:$B$305,0))/INDEX($D$269:$D$305,MATCH($F146,$B$269:$B$305,0)),SUMIFS('Input-Ext Allocators'!Q$8:Q$63,'Input-Ext Allocators'!$B$8:$B$63,$F146))*$D146</f>
        <v>0</v>
      </c>
      <c r="U146" s="5">
        <f ca="1">IFERROR(INDEX(U$269:U$305,MATCH($F146,$B$269:$B$305,0))/INDEX($D$269:$D$305,MATCH($F146,$B$269:$B$305,0)),SUMIFS('Input-Ext Allocators'!R$8:R$63,'Input-Ext Allocators'!$B$8:$B$63,$F146))*$D146</f>
        <v>0</v>
      </c>
      <c r="V146" s="5">
        <f ca="1">IFERROR(INDEX(V$269:V$305,MATCH($F146,$B$269:$B$305,0))/INDEX($D$269:$D$305,MATCH($F146,$B$269:$B$305,0)),SUMIFS('Input-Ext Allocators'!S$8:S$63,'Input-Ext Allocators'!$B$8:$B$63,$F146))*$D146</f>
        <v>0</v>
      </c>
      <c r="W146" s="5">
        <f ca="1">IFERROR(INDEX(W$269:W$305,MATCH($F146,$B$269:$B$305,0))/INDEX($D$269:$D$305,MATCH($F146,$B$269:$B$305,0)),SUMIFS('Input-Ext Allocators'!T$8:T$63,'Input-Ext Allocators'!$B$8:$B$63,$F146))*$D146</f>
        <v>0</v>
      </c>
      <c r="X146" s="5">
        <f ca="1">IFERROR(INDEX(X$269:X$305,MATCH($F146,$B$269:$B$305,0))/INDEX($D$269:$D$305,MATCH($F146,$B$269:$B$305,0)),SUMIFS('Input-Ext Allocators'!U$8:U$63,'Input-Ext Allocators'!$B$8:$B$63,$F146))*$D146</f>
        <v>0</v>
      </c>
      <c r="Y146" s="5">
        <f ca="1">IFERROR(INDEX(Y$269:Y$305,MATCH($F146,$B$269:$B$305,0))/INDEX($D$269:$D$305,MATCH($F146,$B$269:$B$305,0)),SUMIFS('Input-Ext Allocators'!V$8:V$63,'Input-Ext Allocators'!$B$8:$B$63,$F146))*$D146</f>
        <v>0</v>
      </c>
      <c r="Z146" s="5">
        <f ca="1">IFERROR(INDEX(Z$269:Z$305,MATCH($F146,$B$269:$B$305,0))/INDEX($D$269:$D$305,MATCH($F146,$B$269:$B$305,0)),SUMIFS('Input-Ext Allocators'!W$8:W$63,'Input-Ext Allocators'!$B$8:$B$63,$F146))*$D146</f>
        <v>0</v>
      </c>
    </row>
    <row r="147" spans="1:26" outlineLevel="1">
      <c r="A147" s="13">
        <f>IF(ISBLANK('Input-Accounts'!A147),"",'Input-Accounts'!A147)</f>
        <v>126</v>
      </c>
      <c r="B147" s="17" t="str">
        <f>IF(ISBLANK('Input-Accounts'!B147),"",'Input-Accounts'!B147)</f>
        <v>Maintenance of services</v>
      </c>
      <c r="C147" s="13">
        <f>IF(ISBLANK('Input-Accounts'!C147),"",'Input-Accounts'!C147)</f>
        <v>892</v>
      </c>
      <c r="D147" s="5">
        <f t="shared" ca="1" si="35"/>
        <v>0</v>
      </c>
      <c r="E147" s="5">
        <f t="shared" ca="1" si="33"/>
        <v>0</v>
      </c>
      <c r="F147" s="2" t="str" cm="1">
        <f t="array" aca="1" ref="F147" ca="1">IF(D147=0,"-",IF('Input-Accounts'!$E147&lt;&gt;0,'Input-Accounts'!$E147,INDEX('Input-Accounts'!$H147:$J147,,MATCH($F$6,'Input-Accounts'!$H$6:$J$6,0))))</f>
        <v>-</v>
      </c>
      <c r="G147" s="5">
        <f ca="1">IFERROR(INDEX(G$269:G$305,MATCH($F147,$B$269:$B$305,0))/INDEX($D$269:$D$305,MATCH($F147,$B$269:$B$305,0)),SUMIFS('Input-Ext Allocators'!D$8:D$63,'Input-Ext Allocators'!$B$8:$B$63,$F147))*$D147</f>
        <v>0</v>
      </c>
      <c r="H147" s="5">
        <f ca="1">IFERROR(INDEX(H$269:H$305,MATCH($F147,$B$269:$B$305,0))/INDEX($D$269:$D$305,MATCH($F147,$B$269:$B$305,0)),SUMIFS('Input-Ext Allocators'!E$8:E$63,'Input-Ext Allocators'!$B$8:$B$63,$F147))*$D147</f>
        <v>0</v>
      </c>
      <c r="I147" s="5">
        <f ca="1">IFERROR(INDEX(I$269:I$305,MATCH($F147,$B$269:$B$305,0))/INDEX($D$269:$D$305,MATCH($F147,$B$269:$B$305,0)),SUMIFS('Input-Ext Allocators'!F$8:F$63,'Input-Ext Allocators'!$B$8:$B$63,$F147))*$D147</f>
        <v>0</v>
      </c>
      <c r="J147" s="5">
        <f ca="1">IFERROR(INDEX(J$269:J$305,MATCH($F147,$B$269:$B$305,0))/INDEX($D$269:$D$305,MATCH($F147,$B$269:$B$305,0)),SUMIFS('Input-Ext Allocators'!G$8:G$63,'Input-Ext Allocators'!$B$8:$B$63,$F147))*$D147</f>
        <v>0</v>
      </c>
      <c r="K147" s="5">
        <f ca="1">IFERROR(INDEX(K$269:K$305,MATCH($F147,$B$269:$B$305,0))/INDEX($D$269:$D$305,MATCH($F147,$B$269:$B$305,0)),SUMIFS('Input-Ext Allocators'!H$8:H$63,'Input-Ext Allocators'!$B$8:$B$63,$F147))*$D147</f>
        <v>0</v>
      </c>
      <c r="L147" s="5">
        <f ca="1">IFERROR(INDEX(L$269:L$305,MATCH($F147,$B$269:$B$305,0))/INDEX($D$269:$D$305,MATCH($F147,$B$269:$B$305,0)),SUMIFS('Input-Ext Allocators'!I$8:I$63,'Input-Ext Allocators'!$B$8:$B$63,$F147))*$D147</f>
        <v>0</v>
      </c>
      <c r="M147" s="5">
        <f ca="1">IFERROR(INDEX(M$269:M$305,MATCH($F147,$B$269:$B$305,0))/INDEX($D$269:$D$305,MATCH($F147,$B$269:$B$305,0)),SUMIFS('Input-Ext Allocators'!J$8:J$63,'Input-Ext Allocators'!$B$8:$B$63,$F147))*$D147</f>
        <v>0</v>
      </c>
      <c r="N147" s="5">
        <f ca="1">IFERROR(INDEX(N$269:N$305,MATCH($F147,$B$269:$B$305,0))/INDEX($D$269:$D$305,MATCH($F147,$B$269:$B$305,0)),SUMIFS('Input-Ext Allocators'!K$8:K$63,'Input-Ext Allocators'!$B$8:$B$63,$F147))*$D147</f>
        <v>0</v>
      </c>
      <c r="O147" s="5">
        <f ca="1">IFERROR(INDEX(O$269:O$305,MATCH($F147,$B$269:$B$305,0))/INDEX($D$269:$D$305,MATCH($F147,$B$269:$B$305,0)),SUMIFS('Input-Ext Allocators'!L$8:L$63,'Input-Ext Allocators'!$B$8:$B$63,$F147))*$D147</f>
        <v>0</v>
      </c>
      <c r="P147" s="5">
        <f ca="1">IFERROR(INDEX(P$269:P$305,MATCH($F147,$B$269:$B$305,0))/INDEX($D$269:$D$305,MATCH($F147,$B$269:$B$305,0)),SUMIFS('Input-Ext Allocators'!M$8:M$63,'Input-Ext Allocators'!$B$8:$B$63,$F147))*$D147</f>
        <v>0</v>
      </c>
      <c r="Q147" s="5">
        <f ca="1">IFERROR(INDEX(Q$269:Q$305,MATCH($F147,$B$269:$B$305,0))/INDEX($D$269:$D$305,MATCH($F147,$B$269:$B$305,0)),SUMIFS('Input-Ext Allocators'!N$8:N$63,'Input-Ext Allocators'!$B$8:$B$63,$F147))*$D147</f>
        <v>0</v>
      </c>
      <c r="R147" s="5">
        <f ca="1">IFERROR(INDEX(R$269:R$305,MATCH($F147,$B$269:$B$305,0))/INDEX($D$269:$D$305,MATCH($F147,$B$269:$B$305,0)),SUMIFS('Input-Ext Allocators'!O$8:O$63,'Input-Ext Allocators'!$B$8:$B$63,$F147))*$D147</f>
        <v>0</v>
      </c>
      <c r="S147" s="5">
        <f ca="1">IFERROR(INDEX(S$269:S$305,MATCH($F147,$B$269:$B$305,0))/INDEX($D$269:$D$305,MATCH($F147,$B$269:$B$305,0)),SUMIFS('Input-Ext Allocators'!P$8:P$63,'Input-Ext Allocators'!$B$8:$B$63,$F147))*$D147</f>
        <v>0</v>
      </c>
      <c r="T147" s="5">
        <f ca="1">IFERROR(INDEX(T$269:T$305,MATCH($F147,$B$269:$B$305,0))/INDEX($D$269:$D$305,MATCH($F147,$B$269:$B$305,0)),SUMIFS('Input-Ext Allocators'!Q$8:Q$63,'Input-Ext Allocators'!$B$8:$B$63,$F147))*$D147</f>
        <v>0</v>
      </c>
      <c r="U147" s="5">
        <f ca="1">IFERROR(INDEX(U$269:U$305,MATCH($F147,$B$269:$B$305,0))/INDEX($D$269:$D$305,MATCH($F147,$B$269:$B$305,0)),SUMIFS('Input-Ext Allocators'!R$8:R$63,'Input-Ext Allocators'!$B$8:$B$63,$F147))*$D147</f>
        <v>0</v>
      </c>
      <c r="V147" s="5">
        <f ca="1">IFERROR(INDEX(V$269:V$305,MATCH($F147,$B$269:$B$305,0))/INDEX($D$269:$D$305,MATCH($F147,$B$269:$B$305,0)),SUMIFS('Input-Ext Allocators'!S$8:S$63,'Input-Ext Allocators'!$B$8:$B$63,$F147))*$D147</f>
        <v>0</v>
      </c>
      <c r="W147" s="5">
        <f ca="1">IFERROR(INDEX(W$269:W$305,MATCH($F147,$B$269:$B$305,0))/INDEX($D$269:$D$305,MATCH($F147,$B$269:$B$305,0)),SUMIFS('Input-Ext Allocators'!T$8:T$63,'Input-Ext Allocators'!$B$8:$B$63,$F147))*$D147</f>
        <v>0</v>
      </c>
      <c r="X147" s="5">
        <f ca="1">IFERROR(INDEX(X$269:X$305,MATCH($F147,$B$269:$B$305,0))/INDEX($D$269:$D$305,MATCH($F147,$B$269:$B$305,0)),SUMIFS('Input-Ext Allocators'!U$8:U$63,'Input-Ext Allocators'!$B$8:$B$63,$F147))*$D147</f>
        <v>0</v>
      </c>
      <c r="Y147" s="5">
        <f ca="1">IFERROR(INDEX(Y$269:Y$305,MATCH($F147,$B$269:$B$305,0))/INDEX($D$269:$D$305,MATCH($F147,$B$269:$B$305,0)),SUMIFS('Input-Ext Allocators'!V$8:V$63,'Input-Ext Allocators'!$B$8:$B$63,$F147))*$D147</f>
        <v>0</v>
      </c>
      <c r="Z147" s="5">
        <f ca="1">IFERROR(INDEX(Z$269:Z$305,MATCH($F147,$B$269:$B$305,0))/INDEX($D$269:$D$305,MATCH($F147,$B$269:$B$305,0)),SUMIFS('Input-Ext Allocators'!W$8:W$63,'Input-Ext Allocators'!$B$8:$B$63,$F147))*$D147</f>
        <v>0</v>
      </c>
    </row>
    <row r="148" spans="1:26" outlineLevel="1">
      <c r="A148" s="13">
        <f>IF(ISBLANK('Input-Accounts'!A148),"",'Input-Accounts'!A148)</f>
        <v>127</v>
      </c>
      <c r="B148" s="17" t="str">
        <f>IF(ISBLANK('Input-Accounts'!B148),"",'Input-Accounts'!B148)</f>
        <v>Maintenance of meters and house regulators</v>
      </c>
      <c r="C148" s="13">
        <f>IF(ISBLANK('Input-Accounts'!C148),"",'Input-Accounts'!C148)</f>
        <v>893</v>
      </c>
      <c r="D148" s="5">
        <f t="shared" ca="1" si="35"/>
        <v>0</v>
      </c>
      <c r="E148" s="5">
        <f t="shared" ca="1" si="33"/>
        <v>0</v>
      </c>
      <c r="F148" s="2" t="str" cm="1">
        <f t="array" aca="1" ref="F148" ca="1">IF(D148=0,"-",IF('Input-Accounts'!$E148&lt;&gt;0,'Input-Accounts'!$E148,INDEX('Input-Accounts'!$H148:$J148,,MATCH($F$6,'Input-Accounts'!$H$6:$J$6,0))))</f>
        <v>-</v>
      </c>
      <c r="G148" s="5">
        <f ca="1">IFERROR(INDEX(G$269:G$305,MATCH($F148,$B$269:$B$305,0))/INDEX($D$269:$D$305,MATCH($F148,$B$269:$B$305,0)),SUMIFS('Input-Ext Allocators'!D$8:D$63,'Input-Ext Allocators'!$B$8:$B$63,$F148))*$D148</f>
        <v>0</v>
      </c>
      <c r="H148" s="5">
        <f ca="1">IFERROR(INDEX(H$269:H$305,MATCH($F148,$B$269:$B$305,0))/INDEX($D$269:$D$305,MATCH($F148,$B$269:$B$305,0)),SUMIFS('Input-Ext Allocators'!E$8:E$63,'Input-Ext Allocators'!$B$8:$B$63,$F148))*$D148</f>
        <v>0</v>
      </c>
      <c r="I148" s="5">
        <f ca="1">IFERROR(INDEX(I$269:I$305,MATCH($F148,$B$269:$B$305,0))/INDEX($D$269:$D$305,MATCH($F148,$B$269:$B$305,0)),SUMIFS('Input-Ext Allocators'!F$8:F$63,'Input-Ext Allocators'!$B$8:$B$63,$F148))*$D148</f>
        <v>0</v>
      </c>
      <c r="J148" s="5">
        <f ca="1">IFERROR(INDEX(J$269:J$305,MATCH($F148,$B$269:$B$305,0))/INDEX($D$269:$D$305,MATCH($F148,$B$269:$B$305,0)),SUMIFS('Input-Ext Allocators'!G$8:G$63,'Input-Ext Allocators'!$B$8:$B$63,$F148))*$D148</f>
        <v>0</v>
      </c>
      <c r="K148" s="5">
        <f ca="1">IFERROR(INDEX(K$269:K$305,MATCH($F148,$B$269:$B$305,0))/INDEX($D$269:$D$305,MATCH($F148,$B$269:$B$305,0)),SUMIFS('Input-Ext Allocators'!H$8:H$63,'Input-Ext Allocators'!$B$8:$B$63,$F148))*$D148</f>
        <v>0</v>
      </c>
      <c r="L148" s="5">
        <f ca="1">IFERROR(INDEX(L$269:L$305,MATCH($F148,$B$269:$B$305,0))/INDEX($D$269:$D$305,MATCH($F148,$B$269:$B$305,0)),SUMIFS('Input-Ext Allocators'!I$8:I$63,'Input-Ext Allocators'!$B$8:$B$63,$F148))*$D148</f>
        <v>0</v>
      </c>
      <c r="M148" s="5">
        <f ca="1">IFERROR(INDEX(M$269:M$305,MATCH($F148,$B$269:$B$305,0))/INDEX($D$269:$D$305,MATCH($F148,$B$269:$B$305,0)),SUMIFS('Input-Ext Allocators'!J$8:J$63,'Input-Ext Allocators'!$B$8:$B$63,$F148))*$D148</f>
        <v>0</v>
      </c>
      <c r="N148" s="5">
        <f ca="1">IFERROR(INDEX(N$269:N$305,MATCH($F148,$B$269:$B$305,0))/INDEX($D$269:$D$305,MATCH($F148,$B$269:$B$305,0)),SUMIFS('Input-Ext Allocators'!K$8:K$63,'Input-Ext Allocators'!$B$8:$B$63,$F148))*$D148</f>
        <v>0</v>
      </c>
      <c r="O148" s="5">
        <f ca="1">IFERROR(INDEX(O$269:O$305,MATCH($F148,$B$269:$B$305,0))/INDEX($D$269:$D$305,MATCH($F148,$B$269:$B$305,0)),SUMIFS('Input-Ext Allocators'!L$8:L$63,'Input-Ext Allocators'!$B$8:$B$63,$F148))*$D148</f>
        <v>0</v>
      </c>
      <c r="P148" s="5">
        <f ca="1">IFERROR(INDEX(P$269:P$305,MATCH($F148,$B$269:$B$305,0))/INDEX($D$269:$D$305,MATCH($F148,$B$269:$B$305,0)),SUMIFS('Input-Ext Allocators'!M$8:M$63,'Input-Ext Allocators'!$B$8:$B$63,$F148))*$D148</f>
        <v>0</v>
      </c>
      <c r="Q148" s="5">
        <f ca="1">IFERROR(INDEX(Q$269:Q$305,MATCH($F148,$B$269:$B$305,0))/INDEX($D$269:$D$305,MATCH($F148,$B$269:$B$305,0)),SUMIFS('Input-Ext Allocators'!N$8:N$63,'Input-Ext Allocators'!$B$8:$B$63,$F148))*$D148</f>
        <v>0</v>
      </c>
      <c r="R148" s="5">
        <f ca="1">IFERROR(INDEX(R$269:R$305,MATCH($F148,$B$269:$B$305,0))/INDEX($D$269:$D$305,MATCH($F148,$B$269:$B$305,0)),SUMIFS('Input-Ext Allocators'!O$8:O$63,'Input-Ext Allocators'!$B$8:$B$63,$F148))*$D148</f>
        <v>0</v>
      </c>
      <c r="S148" s="5">
        <f ca="1">IFERROR(INDEX(S$269:S$305,MATCH($F148,$B$269:$B$305,0))/INDEX($D$269:$D$305,MATCH($F148,$B$269:$B$305,0)),SUMIFS('Input-Ext Allocators'!P$8:P$63,'Input-Ext Allocators'!$B$8:$B$63,$F148))*$D148</f>
        <v>0</v>
      </c>
      <c r="T148" s="5">
        <f ca="1">IFERROR(INDEX(T$269:T$305,MATCH($F148,$B$269:$B$305,0))/INDEX($D$269:$D$305,MATCH($F148,$B$269:$B$305,0)),SUMIFS('Input-Ext Allocators'!Q$8:Q$63,'Input-Ext Allocators'!$B$8:$B$63,$F148))*$D148</f>
        <v>0</v>
      </c>
      <c r="U148" s="5">
        <f ca="1">IFERROR(INDEX(U$269:U$305,MATCH($F148,$B$269:$B$305,0))/INDEX($D$269:$D$305,MATCH($F148,$B$269:$B$305,0)),SUMIFS('Input-Ext Allocators'!R$8:R$63,'Input-Ext Allocators'!$B$8:$B$63,$F148))*$D148</f>
        <v>0</v>
      </c>
      <c r="V148" s="5">
        <f ca="1">IFERROR(INDEX(V$269:V$305,MATCH($F148,$B$269:$B$305,0))/INDEX($D$269:$D$305,MATCH($F148,$B$269:$B$305,0)),SUMIFS('Input-Ext Allocators'!S$8:S$63,'Input-Ext Allocators'!$B$8:$B$63,$F148))*$D148</f>
        <v>0</v>
      </c>
      <c r="W148" s="5">
        <f ca="1">IFERROR(INDEX(W$269:W$305,MATCH($F148,$B$269:$B$305,0))/INDEX($D$269:$D$305,MATCH($F148,$B$269:$B$305,0)),SUMIFS('Input-Ext Allocators'!T$8:T$63,'Input-Ext Allocators'!$B$8:$B$63,$F148))*$D148</f>
        <v>0</v>
      </c>
      <c r="X148" s="5">
        <f ca="1">IFERROR(INDEX(X$269:X$305,MATCH($F148,$B$269:$B$305,0))/INDEX($D$269:$D$305,MATCH($F148,$B$269:$B$305,0)),SUMIFS('Input-Ext Allocators'!U$8:U$63,'Input-Ext Allocators'!$B$8:$B$63,$F148))*$D148</f>
        <v>0</v>
      </c>
      <c r="Y148" s="5">
        <f ca="1">IFERROR(INDEX(Y$269:Y$305,MATCH($F148,$B$269:$B$305,0))/INDEX($D$269:$D$305,MATCH($F148,$B$269:$B$305,0)),SUMIFS('Input-Ext Allocators'!V$8:V$63,'Input-Ext Allocators'!$B$8:$B$63,$F148))*$D148</f>
        <v>0</v>
      </c>
      <c r="Z148" s="5">
        <f ca="1">IFERROR(INDEX(Z$269:Z$305,MATCH($F148,$B$269:$B$305,0))/INDEX($D$269:$D$305,MATCH($F148,$B$269:$B$305,0)),SUMIFS('Input-Ext Allocators'!W$8:W$63,'Input-Ext Allocators'!$B$8:$B$63,$F148))*$D148</f>
        <v>0</v>
      </c>
    </row>
    <row r="149" spans="1:26" outlineLevel="1">
      <c r="A149" s="13">
        <f>IF(ISBLANK('Input-Accounts'!A149),"",'Input-Accounts'!A149)</f>
        <v>128</v>
      </c>
      <c r="B149" s="17" t="str">
        <f>IF(ISBLANK('Input-Accounts'!B149),"",'Input-Accounts'!B149)</f>
        <v>Maintenance of Other Equipment</v>
      </c>
      <c r="C149" s="13">
        <f>IF(ISBLANK('Input-Accounts'!C149),"",'Input-Accounts'!C149)</f>
        <v>894</v>
      </c>
      <c r="D149" s="5">
        <f t="shared" ca="1" si="35"/>
        <v>935702.91121938557</v>
      </c>
      <c r="E149" s="5">
        <f t="shared" ca="1" si="33"/>
        <v>0</v>
      </c>
      <c r="F149" s="2" t="str" cm="1">
        <f t="array" aca="1" ref="F149" ca="1">IF(D149=0,"-",IF('Input-Accounts'!$E149&lt;&gt;0,'Input-Accounts'!$E149,INDEX('Input-Accounts'!$H149:$J149,,MATCH($F$6,'Input-Accounts'!$H$6:$J$6,0))))</f>
        <v>INT_DISTPT</v>
      </c>
      <c r="G149" s="5">
        <f ca="1">IFERROR(INDEX(G$269:G$305,MATCH($F149,$B$269:$B$305,0))/INDEX($D$269:$D$305,MATCH($F149,$B$269:$B$305,0)),SUMIFS('Input-Ext Allocators'!D$8:D$63,'Input-Ext Allocators'!$B$8:$B$63,$F149))*$D149</f>
        <v>300475.52341148694</v>
      </c>
      <c r="H149" s="5">
        <f ca="1">IFERROR(INDEX(H$269:H$305,MATCH($F149,$B$269:$B$305,0))/INDEX($D$269:$D$305,MATCH($F149,$B$269:$B$305,0)),SUMIFS('Input-Ext Allocators'!E$8:E$63,'Input-Ext Allocators'!$B$8:$B$63,$F149))*$D149</f>
        <v>207123.06545293712</v>
      </c>
      <c r="I149" s="5">
        <f ca="1">IFERROR(INDEX(I$269:I$305,MATCH($F149,$B$269:$B$305,0))/INDEX($D$269:$D$305,MATCH($F149,$B$269:$B$305,0)),SUMIFS('Input-Ext Allocators'!F$8:F$63,'Input-Ext Allocators'!$B$8:$B$63,$F149))*$D149</f>
        <v>23274.527991235114</v>
      </c>
      <c r="J149" s="5">
        <f ca="1">IFERROR(INDEX(J$269:J$305,MATCH($F149,$B$269:$B$305,0))/INDEX($D$269:$D$305,MATCH($F149,$B$269:$B$305,0)),SUMIFS('Input-Ext Allocators'!G$8:G$63,'Input-Ext Allocators'!$B$8:$B$63,$F149))*$D149</f>
        <v>29745.747960187313</v>
      </c>
      <c r="K149" s="5">
        <f ca="1">IFERROR(INDEX(K$269:K$305,MATCH($F149,$B$269:$B$305,0))/INDEX($D$269:$D$305,MATCH($F149,$B$269:$B$305,0)),SUMIFS('Input-Ext Allocators'!H$8:H$63,'Input-Ext Allocators'!$B$8:$B$63,$F149))*$D149</f>
        <v>1678.0505596281278</v>
      </c>
      <c r="L149" s="5">
        <f ca="1">IFERROR(INDEX(L$269:L$305,MATCH($F149,$B$269:$B$305,0))/INDEX($D$269:$D$305,MATCH($F149,$B$269:$B$305,0)),SUMIFS('Input-Ext Allocators'!I$8:I$63,'Input-Ext Allocators'!$B$8:$B$63,$F149))*$D149</f>
        <v>345300.13415094645</v>
      </c>
      <c r="M149" s="5">
        <f ca="1">IFERROR(INDEX(M$269:M$305,MATCH($F149,$B$269:$B$305,0))/INDEX($D$269:$D$305,MATCH($F149,$B$269:$B$305,0)),SUMIFS('Input-Ext Allocators'!J$8:J$63,'Input-Ext Allocators'!$B$8:$B$63,$F149))*$D149</f>
        <v>28105.861692964405</v>
      </c>
      <c r="N149" s="5">
        <f ca="1">IFERROR(INDEX(N$269:N$305,MATCH($F149,$B$269:$B$305,0))/INDEX($D$269:$D$305,MATCH($F149,$B$269:$B$305,0)),SUMIFS('Input-Ext Allocators'!K$8:K$63,'Input-Ext Allocators'!$B$8:$B$63,$F149))*$D149</f>
        <v>0</v>
      </c>
      <c r="O149" s="5">
        <f ca="1">IFERROR(INDEX(O$269:O$305,MATCH($F149,$B$269:$B$305,0))/INDEX($D$269:$D$305,MATCH($F149,$B$269:$B$305,0)),SUMIFS('Input-Ext Allocators'!L$8:L$63,'Input-Ext Allocators'!$B$8:$B$63,$F149))*$D149</f>
        <v>0</v>
      </c>
      <c r="P149" s="5">
        <f ca="1">IFERROR(INDEX(P$269:P$305,MATCH($F149,$B$269:$B$305,0))/INDEX($D$269:$D$305,MATCH($F149,$B$269:$B$305,0)),SUMIFS('Input-Ext Allocators'!M$8:M$63,'Input-Ext Allocators'!$B$8:$B$63,$F149))*$D149</f>
        <v>0</v>
      </c>
      <c r="Q149" s="5">
        <f ca="1">IFERROR(INDEX(Q$269:Q$305,MATCH($F149,$B$269:$B$305,0))/INDEX($D$269:$D$305,MATCH($F149,$B$269:$B$305,0)),SUMIFS('Input-Ext Allocators'!N$8:N$63,'Input-Ext Allocators'!$B$8:$B$63,$F149))*$D149</f>
        <v>0</v>
      </c>
      <c r="R149" s="5">
        <f ca="1">IFERROR(INDEX(R$269:R$305,MATCH($F149,$B$269:$B$305,0))/INDEX($D$269:$D$305,MATCH($F149,$B$269:$B$305,0)),SUMIFS('Input-Ext Allocators'!O$8:O$63,'Input-Ext Allocators'!$B$8:$B$63,$F149))*$D149</f>
        <v>0</v>
      </c>
      <c r="S149" s="5">
        <f ca="1">IFERROR(INDEX(S$269:S$305,MATCH($F149,$B$269:$B$305,0))/INDEX($D$269:$D$305,MATCH($F149,$B$269:$B$305,0)),SUMIFS('Input-Ext Allocators'!P$8:P$63,'Input-Ext Allocators'!$B$8:$B$63,$F149))*$D149</f>
        <v>0</v>
      </c>
      <c r="T149" s="5">
        <f ca="1">IFERROR(INDEX(T$269:T$305,MATCH($F149,$B$269:$B$305,0))/INDEX($D$269:$D$305,MATCH($F149,$B$269:$B$305,0)),SUMIFS('Input-Ext Allocators'!Q$8:Q$63,'Input-Ext Allocators'!$B$8:$B$63,$F149))*$D149</f>
        <v>0</v>
      </c>
      <c r="U149" s="5">
        <f ca="1">IFERROR(INDEX(U$269:U$305,MATCH($F149,$B$269:$B$305,0))/INDEX($D$269:$D$305,MATCH($F149,$B$269:$B$305,0)),SUMIFS('Input-Ext Allocators'!R$8:R$63,'Input-Ext Allocators'!$B$8:$B$63,$F149))*$D149</f>
        <v>0</v>
      </c>
      <c r="V149" s="5">
        <f ca="1">IFERROR(INDEX(V$269:V$305,MATCH($F149,$B$269:$B$305,0))/INDEX($D$269:$D$305,MATCH($F149,$B$269:$B$305,0)),SUMIFS('Input-Ext Allocators'!S$8:S$63,'Input-Ext Allocators'!$B$8:$B$63,$F149))*$D149</f>
        <v>0</v>
      </c>
      <c r="W149" s="5">
        <f ca="1">IFERROR(INDEX(W$269:W$305,MATCH($F149,$B$269:$B$305,0))/INDEX($D$269:$D$305,MATCH($F149,$B$269:$B$305,0)),SUMIFS('Input-Ext Allocators'!T$8:T$63,'Input-Ext Allocators'!$B$8:$B$63,$F149))*$D149</f>
        <v>0</v>
      </c>
      <c r="X149" s="5">
        <f ca="1">IFERROR(INDEX(X$269:X$305,MATCH($F149,$B$269:$B$305,0))/INDEX($D$269:$D$305,MATCH($F149,$B$269:$B$305,0)),SUMIFS('Input-Ext Allocators'!U$8:U$63,'Input-Ext Allocators'!$B$8:$B$63,$F149))*$D149</f>
        <v>0</v>
      </c>
      <c r="Y149" s="5">
        <f ca="1">IFERROR(INDEX(Y$269:Y$305,MATCH($F149,$B$269:$B$305,0))/INDEX($D$269:$D$305,MATCH($F149,$B$269:$B$305,0)),SUMIFS('Input-Ext Allocators'!V$8:V$63,'Input-Ext Allocators'!$B$8:$B$63,$F149))*$D149</f>
        <v>0</v>
      </c>
      <c r="Z149" s="5">
        <f ca="1">IFERROR(INDEX(Z$269:Z$305,MATCH($F149,$B$269:$B$305,0))/INDEX($D$269:$D$305,MATCH($F149,$B$269:$B$305,0)),SUMIFS('Input-Ext Allocators'!W$8:W$63,'Input-Ext Allocators'!$B$8:$B$63,$F149))*$D149</f>
        <v>0</v>
      </c>
    </row>
    <row r="150" spans="1:26" outlineLevel="1">
      <c r="A150" s="13">
        <f>IF(ISBLANK('Input-Accounts'!A150),"",'Input-Accounts'!A150)</f>
        <v>129</v>
      </c>
      <c r="B150" t="str">
        <f>IF(ISBLANK('Input-Accounts'!B150),"",'Input-Accounts'!B150)</f>
        <v>Subtotal - Distribution Maintenance Expenses</v>
      </c>
      <c r="C150" s="13" t="str">
        <f>IF(ISBLANK('Input-Accounts'!C150),"",'Input-Accounts'!C150)</f>
        <v/>
      </c>
      <c r="D150" s="28">
        <f ca="1">SUBTOTAL(9,D140:D149)</f>
        <v>7390664.8264870076</v>
      </c>
      <c r="E150" s="5">
        <f t="shared" ca="1" si="33"/>
        <v>0</v>
      </c>
      <c r="G150" s="28">
        <f t="shared" ref="G150:Z150" ca="1" si="36">SUBTOTAL(9,G140:G149)</f>
        <v>2289987.9322202746</v>
      </c>
      <c r="H150" s="28">
        <f t="shared" ca="1" si="36"/>
        <v>1578157.2597613372</v>
      </c>
      <c r="I150" s="28">
        <f t="shared" ca="1" si="36"/>
        <v>177049.68547364546</v>
      </c>
      <c r="J150" s="28">
        <f t="shared" ca="1" si="36"/>
        <v>226099.53912925423</v>
      </c>
      <c r="K150" s="28">
        <f t="shared" ca="1" si="36"/>
        <v>13206.08168621607</v>
      </c>
      <c r="L150" s="28">
        <f t="shared" ca="1" si="36"/>
        <v>2826240.6017057449</v>
      </c>
      <c r="M150" s="28">
        <f t="shared" ca="1" si="36"/>
        <v>279923.72651053616</v>
      </c>
      <c r="N150" s="28">
        <f t="shared" ca="1" si="36"/>
        <v>0</v>
      </c>
      <c r="O150" s="28">
        <f t="shared" ca="1" si="36"/>
        <v>0</v>
      </c>
      <c r="P150" s="28">
        <f t="shared" ca="1" si="36"/>
        <v>0</v>
      </c>
      <c r="Q150" s="28">
        <f t="shared" ca="1" si="36"/>
        <v>0</v>
      </c>
      <c r="R150" s="28">
        <f t="shared" ca="1" si="36"/>
        <v>0</v>
      </c>
      <c r="S150" s="28">
        <f t="shared" ca="1" si="36"/>
        <v>0</v>
      </c>
      <c r="T150" s="28">
        <f t="shared" ca="1" si="36"/>
        <v>0</v>
      </c>
      <c r="U150" s="28">
        <f t="shared" ca="1" si="36"/>
        <v>0</v>
      </c>
      <c r="V150" s="28">
        <f t="shared" ca="1" si="36"/>
        <v>0</v>
      </c>
      <c r="W150" s="28">
        <f t="shared" ca="1" si="36"/>
        <v>0</v>
      </c>
      <c r="X150" s="28">
        <f t="shared" ca="1" si="36"/>
        <v>0</v>
      </c>
      <c r="Y150" s="28">
        <f t="shared" ca="1" si="36"/>
        <v>0</v>
      </c>
      <c r="Z150" s="28">
        <f t="shared" ca="1" si="36"/>
        <v>0</v>
      </c>
    </row>
    <row r="151" spans="1:26" outlineLevel="1">
      <c r="A151" s="13" t="str">
        <f>IF(ISBLANK('Input-Accounts'!A151),"",'Input-Accounts'!A151)</f>
        <v/>
      </c>
      <c r="B151" t="str">
        <f>IF(ISBLANK('Input-Accounts'!B151),"",'Input-Accounts'!B151)</f>
        <v/>
      </c>
      <c r="C151" s="13" t="str">
        <f>IF(ISBLANK('Input-Accounts'!C151),"",'Input-Accounts'!C151)</f>
        <v/>
      </c>
      <c r="D151" s="5"/>
      <c r="E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>
      <c r="A152" s="13">
        <f>IF(ISBLANK('Input-Accounts'!A152),"",'Input-Accounts'!A152)</f>
        <v>130</v>
      </c>
      <c r="B152" s="4" t="str">
        <f>IF(ISBLANK('Input-Accounts'!B152),"",'Input-Accounts'!B152)</f>
        <v>Total Production, Storage, LNG, Transmission, and Distribution Expense</v>
      </c>
      <c r="C152" s="13" t="str">
        <f>IF(ISBLANK('Input-Accounts'!C152),"",'Input-Accounts'!C152)</f>
        <v/>
      </c>
      <c r="D152" s="5">
        <f ca="1">SUBTOTAL(9,D120:D150)</f>
        <v>16141766.53949271</v>
      </c>
      <c r="E152" s="5">
        <f t="shared" ca="1" si="33"/>
        <v>0</v>
      </c>
      <c r="F152" s="2"/>
      <c r="G152" s="5">
        <f t="shared" ref="G152:Z152" ca="1" si="37">SUBTOTAL(9,G120:G150)</f>
        <v>5014381.8590400349</v>
      </c>
      <c r="H152" s="5">
        <f t="shared" ca="1" si="37"/>
        <v>3455747.2352294675</v>
      </c>
      <c r="I152" s="5">
        <f t="shared" ca="1" si="37"/>
        <v>387738.25570219598</v>
      </c>
      <c r="J152" s="5">
        <f t="shared" ca="1" si="37"/>
        <v>495185.6525337593</v>
      </c>
      <c r="K152" s="5">
        <f t="shared" ca="1" si="37"/>
        <v>28850.495410083939</v>
      </c>
      <c r="L152" s="5">
        <f t="shared" ca="1" si="37"/>
        <v>6157440.7482740395</v>
      </c>
      <c r="M152" s="5">
        <f t="shared" ca="1" si="37"/>
        <v>602422.2933031295</v>
      </c>
      <c r="N152" s="5">
        <f t="shared" ca="1" si="37"/>
        <v>0</v>
      </c>
      <c r="O152" s="5">
        <f t="shared" ca="1" si="37"/>
        <v>0</v>
      </c>
      <c r="P152" s="5">
        <f t="shared" ca="1" si="37"/>
        <v>0</v>
      </c>
      <c r="Q152" s="5">
        <f t="shared" ca="1" si="37"/>
        <v>0</v>
      </c>
      <c r="R152" s="5">
        <f t="shared" ca="1" si="37"/>
        <v>0</v>
      </c>
      <c r="S152" s="5">
        <f t="shared" ca="1" si="37"/>
        <v>0</v>
      </c>
      <c r="T152" s="5">
        <f t="shared" ca="1" si="37"/>
        <v>0</v>
      </c>
      <c r="U152" s="5">
        <f t="shared" ca="1" si="37"/>
        <v>0</v>
      </c>
      <c r="V152" s="5">
        <f t="shared" ca="1" si="37"/>
        <v>0</v>
      </c>
      <c r="W152" s="5">
        <f t="shared" ca="1" si="37"/>
        <v>0</v>
      </c>
      <c r="X152" s="5">
        <f t="shared" ca="1" si="37"/>
        <v>0</v>
      </c>
      <c r="Y152" s="5">
        <f t="shared" ca="1" si="37"/>
        <v>0</v>
      </c>
      <c r="Z152" s="5">
        <f t="shared" ca="1" si="37"/>
        <v>0</v>
      </c>
    </row>
    <row r="153" spans="1:26">
      <c r="A153" s="13" t="str">
        <f>IF(ISBLANK('Input-Accounts'!A153),"",'Input-Accounts'!A153)</f>
        <v/>
      </c>
      <c r="B153" t="str">
        <f>IF(ISBLANK('Input-Accounts'!B153),"",'Input-Accounts'!B153)</f>
        <v/>
      </c>
      <c r="C153" s="13" t="str">
        <f>IF(ISBLANK('Input-Accounts'!C153),"",'Input-Accounts'!C153)</f>
        <v/>
      </c>
      <c r="D153" s="28"/>
      <c r="E153" s="5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>
      <c r="A154" s="13">
        <f>IF(ISBLANK('Input-Accounts'!A154),"",'Input-Accounts'!A154)</f>
        <v>131</v>
      </c>
      <c r="B154" s="4" t="str">
        <f>IF(ISBLANK('Input-Accounts'!B154),"",'Input-Accounts'!B154)</f>
        <v>Customer Accounts, Service, and Sales Expense</v>
      </c>
      <c r="C154" s="13" t="str">
        <f>IF(ISBLANK('Input-Accounts'!C154),"",'Input-Accounts'!C154)</f>
        <v/>
      </c>
      <c r="D154" s="5"/>
      <c r="E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outlineLevel="1">
      <c r="A155" s="13">
        <f>IF(ISBLANK('Input-Accounts'!A155),"",'Input-Accounts'!A155)</f>
        <v>132</v>
      </c>
      <c r="B155" s="1" t="str">
        <f>IF(ISBLANK('Input-Accounts'!B155),"",'Input-Accounts'!B155)</f>
        <v>Customer Account</v>
      </c>
      <c r="C155" s="13" t="str">
        <f>IF(ISBLANK('Input-Accounts'!C155),"",'Input-Accounts'!C155)</f>
        <v/>
      </c>
      <c r="D155" s="5"/>
      <c r="E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outlineLevel="1">
      <c r="A156" s="13">
        <f>IF(ISBLANK('Input-Accounts'!A156),"",'Input-Accounts'!A156)</f>
        <v>133</v>
      </c>
      <c r="B156" s="17" t="str">
        <f>IF(ISBLANK('Input-Accounts'!B156),"",'Input-Accounts'!B156)</f>
        <v xml:space="preserve">Supervision </v>
      </c>
      <c r="C156" s="13">
        <f>IF(ISBLANK('Input-Accounts'!C156),"",'Input-Accounts'!C156)</f>
        <v>901</v>
      </c>
      <c r="D156" s="5">
        <f t="shared" ref="D156:D160" ca="1" si="38">INDIRECT("Classification!"&amp;$D$5&amp;ROW())</f>
        <v>0</v>
      </c>
      <c r="E156" s="5">
        <f t="shared" ca="1" si="33"/>
        <v>0</v>
      </c>
      <c r="F156" s="2" t="str" cm="1">
        <f t="array" aca="1" ref="F156" ca="1">IF(D156=0,"-",IF('Input-Accounts'!$E156&lt;&gt;0,'Input-Accounts'!$E156,INDEX('Input-Accounts'!$H156:$J156,,MATCH($F$6,'Input-Accounts'!$H$6:$J$6,0))))</f>
        <v>-</v>
      </c>
      <c r="G156" s="5">
        <f ca="1">IFERROR(INDEX(G$269:G$305,MATCH($F156,$B$269:$B$305,0))/INDEX($D$269:$D$305,MATCH($F156,$B$269:$B$305,0)),SUMIFS('Input-Ext Allocators'!D$8:D$63,'Input-Ext Allocators'!$B$8:$B$63,$F156))*$D156</f>
        <v>0</v>
      </c>
      <c r="H156" s="5">
        <f ca="1">IFERROR(INDEX(H$269:H$305,MATCH($F156,$B$269:$B$305,0))/INDEX($D$269:$D$305,MATCH($F156,$B$269:$B$305,0)),SUMIFS('Input-Ext Allocators'!E$8:E$63,'Input-Ext Allocators'!$B$8:$B$63,$F156))*$D156</f>
        <v>0</v>
      </c>
      <c r="I156" s="5">
        <f ca="1">IFERROR(INDEX(I$269:I$305,MATCH($F156,$B$269:$B$305,0))/INDEX($D$269:$D$305,MATCH($F156,$B$269:$B$305,0)),SUMIFS('Input-Ext Allocators'!F$8:F$63,'Input-Ext Allocators'!$B$8:$B$63,$F156))*$D156</f>
        <v>0</v>
      </c>
      <c r="J156" s="5">
        <f ca="1">IFERROR(INDEX(J$269:J$305,MATCH($F156,$B$269:$B$305,0))/INDEX($D$269:$D$305,MATCH($F156,$B$269:$B$305,0)),SUMIFS('Input-Ext Allocators'!G$8:G$63,'Input-Ext Allocators'!$B$8:$B$63,$F156))*$D156</f>
        <v>0</v>
      </c>
      <c r="K156" s="5">
        <f ca="1">IFERROR(INDEX(K$269:K$305,MATCH($F156,$B$269:$B$305,0))/INDEX($D$269:$D$305,MATCH($F156,$B$269:$B$305,0)),SUMIFS('Input-Ext Allocators'!H$8:H$63,'Input-Ext Allocators'!$B$8:$B$63,$F156))*$D156</f>
        <v>0</v>
      </c>
      <c r="L156" s="5">
        <f ca="1">IFERROR(INDEX(L$269:L$305,MATCH($F156,$B$269:$B$305,0))/INDEX($D$269:$D$305,MATCH($F156,$B$269:$B$305,0)),SUMIFS('Input-Ext Allocators'!I$8:I$63,'Input-Ext Allocators'!$B$8:$B$63,$F156))*$D156</f>
        <v>0</v>
      </c>
      <c r="M156" s="5">
        <f ca="1">IFERROR(INDEX(M$269:M$305,MATCH($F156,$B$269:$B$305,0))/INDEX($D$269:$D$305,MATCH($F156,$B$269:$B$305,0)),SUMIFS('Input-Ext Allocators'!J$8:J$63,'Input-Ext Allocators'!$B$8:$B$63,$F156))*$D156</f>
        <v>0</v>
      </c>
      <c r="N156" s="5">
        <f ca="1">IFERROR(INDEX(N$269:N$305,MATCH($F156,$B$269:$B$305,0))/INDEX($D$269:$D$305,MATCH($F156,$B$269:$B$305,0)),SUMIFS('Input-Ext Allocators'!K$8:K$63,'Input-Ext Allocators'!$B$8:$B$63,$F156))*$D156</f>
        <v>0</v>
      </c>
      <c r="O156" s="5">
        <f ca="1">IFERROR(INDEX(O$269:O$305,MATCH($F156,$B$269:$B$305,0))/INDEX($D$269:$D$305,MATCH($F156,$B$269:$B$305,0)),SUMIFS('Input-Ext Allocators'!L$8:L$63,'Input-Ext Allocators'!$B$8:$B$63,$F156))*$D156</f>
        <v>0</v>
      </c>
      <c r="P156" s="5">
        <f ca="1">IFERROR(INDEX(P$269:P$305,MATCH($F156,$B$269:$B$305,0))/INDEX($D$269:$D$305,MATCH($F156,$B$269:$B$305,0)),SUMIFS('Input-Ext Allocators'!M$8:M$63,'Input-Ext Allocators'!$B$8:$B$63,$F156))*$D156</f>
        <v>0</v>
      </c>
      <c r="Q156" s="5">
        <f ca="1">IFERROR(INDEX(Q$269:Q$305,MATCH($F156,$B$269:$B$305,0))/INDEX($D$269:$D$305,MATCH($F156,$B$269:$B$305,0)),SUMIFS('Input-Ext Allocators'!N$8:N$63,'Input-Ext Allocators'!$B$8:$B$63,$F156))*$D156</f>
        <v>0</v>
      </c>
      <c r="R156" s="5">
        <f ca="1">IFERROR(INDEX(R$269:R$305,MATCH($F156,$B$269:$B$305,0))/INDEX($D$269:$D$305,MATCH($F156,$B$269:$B$305,0)),SUMIFS('Input-Ext Allocators'!O$8:O$63,'Input-Ext Allocators'!$B$8:$B$63,$F156))*$D156</f>
        <v>0</v>
      </c>
      <c r="S156" s="5">
        <f ca="1">IFERROR(INDEX(S$269:S$305,MATCH($F156,$B$269:$B$305,0))/INDEX($D$269:$D$305,MATCH($F156,$B$269:$B$305,0)),SUMIFS('Input-Ext Allocators'!P$8:P$63,'Input-Ext Allocators'!$B$8:$B$63,$F156))*$D156</f>
        <v>0</v>
      </c>
      <c r="T156" s="5">
        <f ca="1">IFERROR(INDEX(T$269:T$305,MATCH($F156,$B$269:$B$305,0))/INDEX($D$269:$D$305,MATCH($F156,$B$269:$B$305,0)),SUMIFS('Input-Ext Allocators'!Q$8:Q$63,'Input-Ext Allocators'!$B$8:$B$63,$F156))*$D156</f>
        <v>0</v>
      </c>
      <c r="U156" s="5">
        <f ca="1">IFERROR(INDEX(U$269:U$305,MATCH($F156,$B$269:$B$305,0))/INDEX($D$269:$D$305,MATCH($F156,$B$269:$B$305,0)),SUMIFS('Input-Ext Allocators'!R$8:R$63,'Input-Ext Allocators'!$B$8:$B$63,$F156))*$D156</f>
        <v>0</v>
      </c>
      <c r="V156" s="5">
        <f ca="1">IFERROR(INDEX(V$269:V$305,MATCH($F156,$B$269:$B$305,0))/INDEX($D$269:$D$305,MATCH($F156,$B$269:$B$305,0)),SUMIFS('Input-Ext Allocators'!S$8:S$63,'Input-Ext Allocators'!$B$8:$B$63,$F156))*$D156</f>
        <v>0</v>
      </c>
      <c r="W156" s="5">
        <f ca="1">IFERROR(INDEX(W$269:W$305,MATCH($F156,$B$269:$B$305,0))/INDEX($D$269:$D$305,MATCH($F156,$B$269:$B$305,0)),SUMIFS('Input-Ext Allocators'!T$8:T$63,'Input-Ext Allocators'!$B$8:$B$63,$F156))*$D156</f>
        <v>0</v>
      </c>
      <c r="X156" s="5">
        <f ca="1">IFERROR(INDEX(X$269:X$305,MATCH($F156,$B$269:$B$305,0))/INDEX($D$269:$D$305,MATCH($F156,$B$269:$B$305,0)),SUMIFS('Input-Ext Allocators'!U$8:U$63,'Input-Ext Allocators'!$B$8:$B$63,$F156))*$D156</f>
        <v>0</v>
      </c>
      <c r="Y156" s="5">
        <f ca="1">IFERROR(INDEX(Y$269:Y$305,MATCH($F156,$B$269:$B$305,0))/INDEX($D$269:$D$305,MATCH($F156,$B$269:$B$305,0)),SUMIFS('Input-Ext Allocators'!V$8:V$63,'Input-Ext Allocators'!$B$8:$B$63,$F156))*$D156</f>
        <v>0</v>
      </c>
      <c r="Z156" s="5">
        <f ca="1">IFERROR(INDEX(Z$269:Z$305,MATCH($F156,$B$269:$B$305,0))/INDEX($D$269:$D$305,MATCH($F156,$B$269:$B$305,0)),SUMIFS('Input-Ext Allocators'!W$8:W$63,'Input-Ext Allocators'!$B$8:$B$63,$F156))*$D156</f>
        <v>0</v>
      </c>
    </row>
    <row r="157" spans="1:26" outlineLevel="1">
      <c r="A157" s="13">
        <f>IF(ISBLANK('Input-Accounts'!A157),"",'Input-Accounts'!A157)</f>
        <v>134</v>
      </c>
      <c r="B157" s="17" t="str">
        <f>IF(ISBLANK('Input-Accounts'!B157),"",'Input-Accounts'!B157)</f>
        <v>Meter reading expenses</v>
      </c>
      <c r="C157" s="13">
        <f>IF(ISBLANK('Input-Accounts'!C157),"",'Input-Accounts'!C157)</f>
        <v>902</v>
      </c>
      <c r="D157" s="5">
        <f t="shared" ca="1" si="38"/>
        <v>0</v>
      </c>
      <c r="E157" s="5">
        <f t="shared" ca="1" si="33"/>
        <v>0</v>
      </c>
      <c r="F157" s="2" t="str" cm="1">
        <f t="array" aca="1" ref="F157" ca="1">IF(D157=0,"-",IF('Input-Accounts'!$E157&lt;&gt;0,'Input-Accounts'!$E157,INDEX('Input-Accounts'!$H157:$J157,,MATCH($F$6,'Input-Accounts'!$H$6:$J$6,0))))</f>
        <v>-</v>
      </c>
      <c r="G157" s="5">
        <f ca="1">IFERROR(INDEX(G$269:G$305,MATCH($F157,$B$269:$B$305,0))/INDEX($D$269:$D$305,MATCH($F157,$B$269:$B$305,0)),SUMIFS('Input-Ext Allocators'!D$8:D$63,'Input-Ext Allocators'!$B$8:$B$63,$F157))*$D157</f>
        <v>0</v>
      </c>
      <c r="H157" s="5">
        <f ca="1">IFERROR(INDEX(H$269:H$305,MATCH($F157,$B$269:$B$305,0))/INDEX($D$269:$D$305,MATCH($F157,$B$269:$B$305,0)),SUMIFS('Input-Ext Allocators'!E$8:E$63,'Input-Ext Allocators'!$B$8:$B$63,$F157))*$D157</f>
        <v>0</v>
      </c>
      <c r="I157" s="5">
        <f ca="1">IFERROR(INDEX(I$269:I$305,MATCH($F157,$B$269:$B$305,0))/INDEX($D$269:$D$305,MATCH($F157,$B$269:$B$305,0)),SUMIFS('Input-Ext Allocators'!F$8:F$63,'Input-Ext Allocators'!$B$8:$B$63,$F157))*$D157</f>
        <v>0</v>
      </c>
      <c r="J157" s="5">
        <f ca="1">IFERROR(INDEX(J$269:J$305,MATCH($F157,$B$269:$B$305,0))/INDEX($D$269:$D$305,MATCH($F157,$B$269:$B$305,0)),SUMIFS('Input-Ext Allocators'!G$8:G$63,'Input-Ext Allocators'!$B$8:$B$63,$F157))*$D157</f>
        <v>0</v>
      </c>
      <c r="K157" s="5">
        <f ca="1">IFERROR(INDEX(K$269:K$305,MATCH($F157,$B$269:$B$305,0))/INDEX($D$269:$D$305,MATCH($F157,$B$269:$B$305,0)),SUMIFS('Input-Ext Allocators'!H$8:H$63,'Input-Ext Allocators'!$B$8:$B$63,$F157))*$D157</f>
        <v>0</v>
      </c>
      <c r="L157" s="5">
        <f ca="1">IFERROR(INDEX(L$269:L$305,MATCH($F157,$B$269:$B$305,0))/INDEX($D$269:$D$305,MATCH($F157,$B$269:$B$305,0)),SUMIFS('Input-Ext Allocators'!I$8:I$63,'Input-Ext Allocators'!$B$8:$B$63,$F157))*$D157</f>
        <v>0</v>
      </c>
      <c r="M157" s="5">
        <f ca="1">IFERROR(INDEX(M$269:M$305,MATCH($F157,$B$269:$B$305,0))/INDEX($D$269:$D$305,MATCH($F157,$B$269:$B$305,0)),SUMIFS('Input-Ext Allocators'!J$8:J$63,'Input-Ext Allocators'!$B$8:$B$63,$F157))*$D157</f>
        <v>0</v>
      </c>
      <c r="N157" s="5">
        <f ca="1">IFERROR(INDEX(N$269:N$305,MATCH($F157,$B$269:$B$305,0))/INDEX($D$269:$D$305,MATCH($F157,$B$269:$B$305,0)),SUMIFS('Input-Ext Allocators'!K$8:K$63,'Input-Ext Allocators'!$B$8:$B$63,$F157))*$D157</f>
        <v>0</v>
      </c>
      <c r="O157" s="5">
        <f ca="1">IFERROR(INDEX(O$269:O$305,MATCH($F157,$B$269:$B$305,0))/INDEX($D$269:$D$305,MATCH($F157,$B$269:$B$305,0)),SUMIFS('Input-Ext Allocators'!L$8:L$63,'Input-Ext Allocators'!$B$8:$B$63,$F157))*$D157</f>
        <v>0</v>
      </c>
      <c r="P157" s="5">
        <f ca="1">IFERROR(INDEX(P$269:P$305,MATCH($F157,$B$269:$B$305,0))/INDEX($D$269:$D$305,MATCH($F157,$B$269:$B$305,0)),SUMIFS('Input-Ext Allocators'!M$8:M$63,'Input-Ext Allocators'!$B$8:$B$63,$F157))*$D157</f>
        <v>0</v>
      </c>
      <c r="Q157" s="5">
        <f ca="1">IFERROR(INDEX(Q$269:Q$305,MATCH($F157,$B$269:$B$305,0))/INDEX($D$269:$D$305,MATCH($F157,$B$269:$B$305,0)),SUMIFS('Input-Ext Allocators'!N$8:N$63,'Input-Ext Allocators'!$B$8:$B$63,$F157))*$D157</f>
        <v>0</v>
      </c>
      <c r="R157" s="5">
        <f ca="1">IFERROR(INDEX(R$269:R$305,MATCH($F157,$B$269:$B$305,0))/INDEX($D$269:$D$305,MATCH($F157,$B$269:$B$305,0)),SUMIFS('Input-Ext Allocators'!O$8:O$63,'Input-Ext Allocators'!$B$8:$B$63,$F157))*$D157</f>
        <v>0</v>
      </c>
      <c r="S157" s="5">
        <f ca="1">IFERROR(INDEX(S$269:S$305,MATCH($F157,$B$269:$B$305,0))/INDEX($D$269:$D$305,MATCH($F157,$B$269:$B$305,0)),SUMIFS('Input-Ext Allocators'!P$8:P$63,'Input-Ext Allocators'!$B$8:$B$63,$F157))*$D157</f>
        <v>0</v>
      </c>
      <c r="T157" s="5">
        <f ca="1">IFERROR(INDEX(T$269:T$305,MATCH($F157,$B$269:$B$305,0))/INDEX($D$269:$D$305,MATCH($F157,$B$269:$B$305,0)),SUMIFS('Input-Ext Allocators'!Q$8:Q$63,'Input-Ext Allocators'!$B$8:$B$63,$F157))*$D157</f>
        <v>0</v>
      </c>
      <c r="U157" s="5">
        <f ca="1">IFERROR(INDEX(U$269:U$305,MATCH($F157,$B$269:$B$305,0))/INDEX($D$269:$D$305,MATCH($F157,$B$269:$B$305,0)),SUMIFS('Input-Ext Allocators'!R$8:R$63,'Input-Ext Allocators'!$B$8:$B$63,$F157))*$D157</f>
        <v>0</v>
      </c>
      <c r="V157" s="5">
        <f ca="1">IFERROR(INDEX(V$269:V$305,MATCH($F157,$B$269:$B$305,0))/INDEX($D$269:$D$305,MATCH($F157,$B$269:$B$305,0)),SUMIFS('Input-Ext Allocators'!S$8:S$63,'Input-Ext Allocators'!$B$8:$B$63,$F157))*$D157</f>
        <v>0</v>
      </c>
      <c r="W157" s="5">
        <f ca="1">IFERROR(INDEX(W$269:W$305,MATCH($F157,$B$269:$B$305,0))/INDEX($D$269:$D$305,MATCH($F157,$B$269:$B$305,0)),SUMIFS('Input-Ext Allocators'!T$8:T$63,'Input-Ext Allocators'!$B$8:$B$63,$F157))*$D157</f>
        <v>0</v>
      </c>
      <c r="X157" s="5">
        <f ca="1">IFERROR(INDEX(X$269:X$305,MATCH($F157,$B$269:$B$305,0))/INDEX($D$269:$D$305,MATCH($F157,$B$269:$B$305,0)),SUMIFS('Input-Ext Allocators'!U$8:U$63,'Input-Ext Allocators'!$B$8:$B$63,$F157))*$D157</f>
        <v>0</v>
      </c>
      <c r="Y157" s="5">
        <f ca="1">IFERROR(INDEX(Y$269:Y$305,MATCH($F157,$B$269:$B$305,0))/INDEX($D$269:$D$305,MATCH($F157,$B$269:$B$305,0)),SUMIFS('Input-Ext Allocators'!V$8:V$63,'Input-Ext Allocators'!$B$8:$B$63,$F157))*$D157</f>
        <v>0</v>
      </c>
      <c r="Z157" s="5">
        <f ca="1">IFERROR(INDEX(Z$269:Z$305,MATCH($F157,$B$269:$B$305,0))/INDEX($D$269:$D$305,MATCH($F157,$B$269:$B$305,0)),SUMIFS('Input-Ext Allocators'!W$8:W$63,'Input-Ext Allocators'!$B$8:$B$63,$F157))*$D157</f>
        <v>0</v>
      </c>
    </row>
    <row r="158" spans="1:26" outlineLevel="1">
      <c r="A158" s="13">
        <f>IF(ISBLANK('Input-Accounts'!A158),"",'Input-Accounts'!A158)</f>
        <v>135</v>
      </c>
      <c r="B158" s="17" t="str">
        <f>IF(ISBLANK('Input-Accounts'!B158),"",'Input-Accounts'!B158)</f>
        <v>Customer records and collection expenses</v>
      </c>
      <c r="C158" s="13">
        <f>IF(ISBLANK('Input-Accounts'!C158),"",'Input-Accounts'!C158)</f>
        <v>903</v>
      </c>
      <c r="D158" s="5">
        <f t="shared" ca="1" si="38"/>
        <v>0</v>
      </c>
      <c r="E158" s="5">
        <f t="shared" ca="1" si="33"/>
        <v>0</v>
      </c>
      <c r="F158" s="2" t="str" cm="1">
        <f t="array" aca="1" ref="F158" ca="1">IF(D158=0,"-",IF('Input-Accounts'!$E158&lt;&gt;0,'Input-Accounts'!$E158,INDEX('Input-Accounts'!$H158:$J158,,MATCH($F$6,'Input-Accounts'!$H$6:$J$6,0))))</f>
        <v>-</v>
      </c>
      <c r="G158" s="5">
        <f ca="1">IFERROR(INDEX(G$269:G$305,MATCH($F158,$B$269:$B$305,0))/INDEX($D$269:$D$305,MATCH($F158,$B$269:$B$305,0)),SUMIFS('Input-Ext Allocators'!D$8:D$63,'Input-Ext Allocators'!$B$8:$B$63,$F158))*$D158</f>
        <v>0</v>
      </c>
      <c r="H158" s="5">
        <f ca="1">IFERROR(INDEX(H$269:H$305,MATCH($F158,$B$269:$B$305,0))/INDEX($D$269:$D$305,MATCH($F158,$B$269:$B$305,0)),SUMIFS('Input-Ext Allocators'!E$8:E$63,'Input-Ext Allocators'!$B$8:$B$63,$F158))*$D158</f>
        <v>0</v>
      </c>
      <c r="I158" s="5">
        <f ca="1">IFERROR(INDEX(I$269:I$305,MATCH($F158,$B$269:$B$305,0))/INDEX($D$269:$D$305,MATCH($F158,$B$269:$B$305,0)),SUMIFS('Input-Ext Allocators'!F$8:F$63,'Input-Ext Allocators'!$B$8:$B$63,$F158))*$D158</f>
        <v>0</v>
      </c>
      <c r="J158" s="5">
        <f ca="1">IFERROR(INDEX(J$269:J$305,MATCH($F158,$B$269:$B$305,0))/INDEX($D$269:$D$305,MATCH($F158,$B$269:$B$305,0)),SUMIFS('Input-Ext Allocators'!G$8:G$63,'Input-Ext Allocators'!$B$8:$B$63,$F158))*$D158</f>
        <v>0</v>
      </c>
      <c r="K158" s="5">
        <f ca="1">IFERROR(INDEX(K$269:K$305,MATCH($F158,$B$269:$B$305,0))/INDEX($D$269:$D$305,MATCH($F158,$B$269:$B$305,0)),SUMIFS('Input-Ext Allocators'!H$8:H$63,'Input-Ext Allocators'!$B$8:$B$63,$F158))*$D158</f>
        <v>0</v>
      </c>
      <c r="L158" s="5">
        <f ca="1">IFERROR(INDEX(L$269:L$305,MATCH($F158,$B$269:$B$305,0))/INDEX($D$269:$D$305,MATCH($F158,$B$269:$B$305,0)),SUMIFS('Input-Ext Allocators'!I$8:I$63,'Input-Ext Allocators'!$B$8:$B$63,$F158))*$D158</f>
        <v>0</v>
      </c>
      <c r="M158" s="5">
        <f ca="1">IFERROR(INDEX(M$269:M$305,MATCH($F158,$B$269:$B$305,0))/INDEX($D$269:$D$305,MATCH($F158,$B$269:$B$305,0)),SUMIFS('Input-Ext Allocators'!J$8:J$63,'Input-Ext Allocators'!$B$8:$B$63,$F158))*$D158</f>
        <v>0</v>
      </c>
      <c r="N158" s="5">
        <f ca="1">IFERROR(INDEX(N$269:N$305,MATCH($F158,$B$269:$B$305,0))/INDEX($D$269:$D$305,MATCH($F158,$B$269:$B$305,0)),SUMIFS('Input-Ext Allocators'!K$8:K$63,'Input-Ext Allocators'!$B$8:$B$63,$F158))*$D158</f>
        <v>0</v>
      </c>
      <c r="O158" s="5">
        <f ca="1">IFERROR(INDEX(O$269:O$305,MATCH($F158,$B$269:$B$305,0))/INDEX($D$269:$D$305,MATCH($F158,$B$269:$B$305,0)),SUMIFS('Input-Ext Allocators'!L$8:L$63,'Input-Ext Allocators'!$B$8:$B$63,$F158))*$D158</f>
        <v>0</v>
      </c>
      <c r="P158" s="5">
        <f ca="1">IFERROR(INDEX(P$269:P$305,MATCH($F158,$B$269:$B$305,0))/INDEX($D$269:$D$305,MATCH($F158,$B$269:$B$305,0)),SUMIFS('Input-Ext Allocators'!M$8:M$63,'Input-Ext Allocators'!$B$8:$B$63,$F158))*$D158</f>
        <v>0</v>
      </c>
      <c r="Q158" s="5">
        <f ca="1">IFERROR(INDEX(Q$269:Q$305,MATCH($F158,$B$269:$B$305,0))/INDEX($D$269:$D$305,MATCH($F158,$B$269:$B$305,0)),SUMIFS('Input-Ext Allocators'!N$8:N$63,'Input-Ext Allocators'!$B$8:$B$63,$F158))*$D158</f>
        <v>0</v>
      </c>
      <c r="R158" s="5">
        <f ca="1">IFERROR(INDEX(R$269:R$305,MATCH($F158,$B$269:$B$305,0))/INDEX($D$269:$D$305,MATCH($F158,$B$269:$B$305,0)),SUMIFS('Input-Ext Allocators'!O$8:O$63,'Input-Ext Allocators'!$B$8:$B$63,$F158))*$D158</f>
        <v>0</v>
      </c>
      <c r="S158" s="5">
        <f ca="1">IFERROR(INDEX(S$269:S$305,MATCH($F158,$B$269:$B$305,0))/INDEX($D$269:$D$305,MATCH($F158,$B$269:$B$305,0)),SUMIFS('Input-Ext Allocators'!P$8:P$63,'Input-Ext Allocators'!$B$8:$B$63,$F158))*$D158</f>
        <v>0</v>
      </c>
      <c r="T158" s="5">
        <f ca="1">IFERROR(INDEX(T$269:T$305,MATCH($F158,$B$269:$B$305,0))/INDEX($D$269:$D$305,MATCH($F158,$B$269:$B$305,0)),SUMIFS('Input-Ext Allocators'!Q$8:Q$63,'Input-Ext Allocators'!$B$8:$B$63,$F158))*$D158</f>
        <v>0</v>
      </c>
      <c r="U158" s="5">
        <f ca="1">IFERROR(INDEX(U$269:U$305,MATCH($F158,$B$269:$B$305,0))/INDEX($D$269:$D$305,MATCH($F158,$B$269:$B$305,0)),SUMIFS('Input-Ext Allocators'!R$8:R$63,'Input-Ext Allocators'!$B$8:$B$63,$F158))*$D158</f>
        <v>0</v>
      </c>
      <c r="V158" s="5">
        <f ca="1">IFERROR(INDEX(V$269:V$305,MATCH($F158,$B$269:$B$305,0))/INDEX($D$269:$D$305,MATCH($F158,$B$269:$B$305,0)),SUMIFS('Input-Ext Allocators'!S$8:S$63,'Input-Ext Allocators'!$B$8:$B$63,$F158))*$D158</f>
        <v>0</v>
      </c>
      <c r="W158" s="5">
        <f ca="1">IFERROR(INDEX(W$269:W$305,MATCH($F158,$B$269:$B$305,0))/INDEX($D$269:$D$305,MATCH($F158,$B$269:$B$305,0)),SUMIFS('Input-Ext Allocators'!T$8:T$63,'Input-Ext Allocators'!$B$8:$B$63,$F158))*$D158</f>
        <v>0</v>
      </c>
      <c r="X158" s="5">
        <f ca="1">IFERROR(INDEX(X$269:X$305,MATCH($F158,$B$269:$B$305,0))/INDEX($D$269:$D$305,MATCH($F158,$B$269:$B$305,0)),SUMIFS('Input-Ext Allocators'!U$8:U$63,'Input-Ext Allocators'!$B$8:$B$63,$F158))*$D158</f>
        <v>0</v>
      </c>
      <c r="Y158" s="5">
        <f ca="1">IFERROR(INDEX(Y$269:Y$305,MATCH($F158,$B$269:$B$305,0))/INDEX($D$269:$D$305,MATCH($F158,$B$269:$B$305,0)),SUMIFS('Input-Ext Allocators'!V$8:V$63,'Input-Ext Allocators'!$B$8:$B$63,$F158))*$D158</f>
        <v>0</v>
      </c>
      <c r="Z158" s="5">
        <f ca="1">IFERROR(INDEX(Z$269:Z$305,MATCH($F158,$B$269:$B$305,0))/INDEX($D$269:$D$305,MATCH($F158,$B$269:$B$305,0)),SUMIFS('Input-Ext Allocators'!W$8:W$63,'Input-Ext Allocators'!$B$8:$B$63,$F158))*$D158</f>
        <v>0</v>
      </c>
    </row>
    <row r="159" spans="1:26" outlineLevel="1">
      <c r="A159" s="13">
        <f>IF(ISBLANK('Input-Accounts'!A159),"",'Input-Accounts'!A159)</f>
        <v>136</v>
      </c>
      <c r="B159" s="17" t="str">
        <f>IF(ISBLANK('Input-Accounts'!B159),"",'Input-Accounts'!B159)</f>
        <v>Uncollectible accounts</v>
      </c>
      <c r="C159" s="13">
        <f>IF(ISBLANK('Input-Accounts'!C159),"",'Input-Accounts'!C159)</f>
        <v>904</v>
      </c>
      <c r="D159" s="5">
        <f t="shared" ca="1" si="38"/>
        <v>0</v>
      </c>
      <c r="E159" s="5">
        <f t="shared" ca="1" si="33"/>
        <v>0</v>
      </c>
      <c r="F159" s="2" t="str" cm="1">
        <f t="array" aca="1" ref="F159" ca="1">IF(D159=0,"-",IF('Input-Accounts'!$E159&lt;&gt;0,'Input-Accounts'!$E159,INDEX('Input-Accounts'!$H159:$J159,,MATCH($F$6,'Input-Accounts'!$H$6:$J$6,0))))</f>
        <v>-</v>
      </c>
      <c r="G159" s="5">
        <f ca="1">IFERROR(INDEX(G$269:G$305,MATCH($F159,$B$269:$B$305,0))/INDEX($D$269:$D$305,MATCH($F159,$B$269:$B$305,0)),SUMIFS('Input-Ext Allocators'!D$8:D$63,'Input-Ext Allocators'!$B$8:$B$63,$F159))*$D159</f>
        <v>0</v>
      </c>
      <c r="H159" s="5">
        <f ca="1">IFERROR(INDEX(H$269:H$305,MATCH($F159,$B$269:$B$305,0))/INDEX($D$269:$D$305,MATCH($F159,$B$269:$B$305,0)),SUMIFS('Input-Ext Allocators'!E$8:E$63,'Input-Ext Allocators'!$B$8:$B$63,$F159))*$D159</f>
        <v>0</v>
      </c>
      <c r="I159" s="5">
        <f ca="1">IFERROR(INDEX(I$269:I$305,MATCH($F159,$B$269:$B$305,0))/INDEX($D$269:$D$305,MATCH($F159,$B$269:$B$305,0)),SUMIFS('Input-Ext Allocators'!F$8:F$63,'Input-Ext Allocators'!$B$8:$B$63,$F159))*$D159</f>
        <v>0</v>
      </c>
      <c r="J159" s="5">
        <f ca="1">IFERROR(INDEX(J$269:J$305,MATCH($F159,$B$269:$B$305,0))/INDEX($D$269:$D$305,MATCH($F159,$B$269:$B$305,0)),SUMIFS('Input-Ext Allocators'!G$8:G$63,'Input-Ext Allocators'!$B$8:$B$63,$F159))*$D159</f>
        <v>0</v>
      </c>
      <c r="K159" s="5">
        <f ca="1">IFERROR(INDEX(K$269:K$305,MATCH($F159,$B$269:$B$305,0))/INDEX($D$269:$D$305,MATCH($F159,$B$269:$B$305,0)),SUMIFS('Input-Ext Allocators'!H$8:H$63,'Input-Ext Allocators'!$B$8:$B$63,$F159))*$D159</f>
        <v>0</v>
      </c>
      <c r="L159" s="5">
        <f ca="1">IFERROR(INDEX(L$269:L$305,MATCH($F159,$B$269:$B$305,0))/INDEX($D$269:$D$305,MATCH($F159,$B$269:$B$305,0)),SUMIFS('Input-Ext Allocators'!I$8:I$63,'Input-Ext Allocators'!$B$8:$B$63,$F159))*$D159</f>
        <v>0</v>
      </c>
      <c r="M159" s="5">
        <f ca="1">IFERROR(INDEX(M$269:M$305,MATCH($F159,$B$269:$B$305,0))/INDEX($D$269:$D$305,MATCH($F159,$B$269:$B$305,0)),SUMIFS('Input-Ext Allocators'!J$8:J$63,'Input-Ext Allocators'!$B$8:$B$63,$F159))*$D159</f>
        <v>0</v>
      </c>
      <c r="N159" s="5">
        <f ca="1">IFERROR(INDEX(N$269:N$305,MATCH($F159,$B$269:$B$305,0))/INDEX($D$269:$D$305,MATCH($F159,$B$269:$B$305,0)),SUMIFS('Input-Ext Allocators'!K$8:K$63,'Input-Ext Allocators'!$B$8:$B$63,$F159))*$D159</f>
        <v>0</v>
      </c>
      <c r="O159" s="5">
        <f ca="1">IFERROR(INDEX(O$269:O$305,MATCH($F159,$B$269:$B$305,0))/INDEX($D$269:$D$305,MATCH($F159,$B$269:$B$305,0)),SUMIFS('Input-Ext Allocators'!L$8:L$63,'Input-Ext Allocators'!$B$8:$B$63,$F159))*$D159</f>
        <v>0</v>
      </c>
      <c r="P159" s="5">
        <f ca="1">IFERROR(INDEX(P$269:P$305,MATCH($F159,$B$269:$B$305,0))/INDEX($D$269:$D$305,MATCH($F159,$B$269:$B$305,0)),SUMIFS('Input-Ext Allocators'!M$8:M$63,'Input-Ext Allocators'!$B$8:$B$63,$F159))*$D159</f>
        <v>0</v>
      </c>
      <c r="Q159" s="5">
        <f ca="1">IFERROR(INDEX(Q$269:Q$305,MATCH($F159,$B$269:$B$305,0))/INDEX($D$269:$D$305,MATCH($F159,$B$269:$B$305,0)),SUMIFS('Input-Ext Allocators'!N$8:N$63,'Input-Ext Allocators'!$B$8:$B$63,$F159))*$D159</f>
        <v>0</v>
      </c>
      <c r="R159" s="5">
        <f ca="1">IFERROR(INDEX(R$269:R$305,MATCH($F159,$B$269:$B$305,0))/INDEX($D$269:$D$305,MATCH($F159,$B$269:$B$305,0)),SUMIFS('Input-Ext Allocators'!O$8:O$63,'Input-Ext Allocators'!$B$8:$B$63,$F159))*$D159</f>
        <v>0</v>
      </c>
      <c r="S159" s="5">
        <f ca="1">IFERROR(INDEX(S$269:S$305,MATCH($F159,$B$269:$B$305,0))/INDEX($D$269:$D$305,MATCH($F159,$B$269:$B$305,0)),SUMIFS('Input-Ext Allocators'!P$8:P$63,'Input-Ext Allocators'!$B$8:$B$63,$F159))*$D159</f>
        <v>0</v>
      </c>
      <c r="T159" s="5">
        <f ca="1">IFERROR(INDEX(T$269:T$305,MATCH($F159,$B$269:$B$305,0))/INDEX($D$269:$D$305,MATCH($F159,$B$269:$B$305,0)),SUMIFS('Input-Ext Allocators'!Q$8:Q$63,'Input-Ext Allocators'!$B$8:$B$63,$F159))*$D159</f>
        <v>0</v>
      </c>
      <c r="U159" s="5">
        <f ca="1">IFERROR(INDEX(U$269:U$305,MATCH($F159,$B$269:$B$305,0))/INDEX($D$269:$D$305,MATCH($F159,$B$269:$B$305,0)),SUMIFS('Input-Ext Allocators'!R$8:R$63,'Input-Ext Allocators'!$B$8:$B$63,$F159))*$D159</f>
        <v>0</v>
      </c>
      <c r="V159" s="5">
        <f ca="1">IFERROR(INDEX(V$269:V$305,MATCH($F159,$B$269:$B$305,0))/INDEX($D$269:$D$305,MATCH($F159,$B$269:$B$305,0)),SUMIFS('Input-Ext Allocators'!S$8:S$63,'Input-Ext Allocators'!$B$8:$B$63,$F159))*$D159</f>
        <v>0</v>
      </c>
      <c r="W159" s="5">
        <f ca="1">IFERROR(INDEX(W$269:W$305,MATCH($F159,$B$269:$B$305,0))/INDEX($D$269:$D$305,MATCH($F159,$B$269:$B$305,0)),SUMIFS('Input-Ext Allocators'!T$8:T$63,'Input-Ext Allocators'!$B$8:$B$63,$F159))*$D159</f>
        <v>0</v>
      </c>
      <c r="X159" s="5">
        <f ca="1">IFERROR(INDEX(X$269:X$305,MATCH($F159,$B$269:$B$305,0))/INDEX($D$269:$D$305,MATCH($F159,$B$269:$B$305,0)),SUMIFS('Input-Ext Allocators'!U$8:U$63,'Input-Ext Allocators'!$B$8:$B$63,$F159))*$D159</f>
        <v>0</v>
      </c>
      <c r="Y159" s="5">
        <f ca="1">IFERROR(INDEX(Y$269:Y$305,MATCH($F159,$B$269:$B$305,0))/INDEX($D$269:$D$305,MATCH($F159,$B$269:$B$305,0)),SUMIFS('Input-Ext Allocators'!V$8:V$63,'Input-Ext Allocators'!$B$8:$B$63,$F159))*$D159</f>
        <v>0</v>
      </c>
      <c r="Z159" s="5">
        <f ca="1">IFERROR(INDEX(Z$269:Z$305,MATCH($F159,$B$269:$B$305,0))/INDEX($D$269:$D$305,MATCH($F159,$B$269:$B$305,0)),SUMIFS('Input-Ext Allocators'!W$8:W$63,'Input-Ext Allocators'!$B$8:$B$63,$F159))*$D159</f>
        <v>0</v>
      </c>
    </row>
    <row r="160" spans="1:26" outlineLevel="1">
      <c r="A160" s="13">
        <f>IF(ISBLANK('Input-Accounts'!A160),"",'Input-Accounts'!A160)</f>
        <v>137</v>
      </c>
      <c r="B160" s="17" t="str">
        <f>IF(ISBLANK('Input-Accounts'!B160),"",'Input-Accounts'!B160)</f>
        <v xml:space="preserve">Miscellaneous customer accounts expenses </v>
      </c>
      <c r="C160" s="13">
        <f>IF(ISBLANK('Input-Accounts'!C160),"",'Input-Accounts'!C160)</f>
        <v>905</v>
      </c>
      <c r="D160" s="5">
        <f t="shared" ca="1" si="38"/>
        <v>0</v>
      </c>
      <c r="E160" s="5">
        <f t="shared" ca="1" si="33"/>
        <v>0</v>
      </c>
      <c r="F160" s="2" t="str" cm="1">
        <f t="array" aca="1" ref="F160" ca="1">IF(D160=0,"-",IF('Input-Accounts'!$E160&lt;&gt;0,'Input-Accounts'!$E160,INDEX('Input-Accounts'!$H160:$J160,,MATCH($F$6,'Input-Accounts'!$H$6:$J$6,0))))</f>
        <v>-</v>
      </c>
      <c r="G160" s="5">
        <f ca="1">IFERROR(INDEX(G$269:G$305,MATCH($F160,$B$269:$B$305,0))/INDEX($D$269:$D$305,MATCH($F160,$B$269:$B$305,0)),SUMIFS('Input-Ext Allocators'!D$8:D$63,'Input-Ext Allocators'!$B$8:$B$63,$F160))*$D160</f>
        <v>0</v>
      </c>
      <c r="H160" s="5">
        <f ca="1">IFERROR(INDEX(H$269:H$305,MATCH($F160,$B$269:$B$305,0))/INDEX($D$269:$D$305,MATCH($F160,$B$269:$B$305,0)),SUMIFS('Input-Ext Allocators'!E$8:E$63,'Input-Ext Allocators'!$B$8:$B$63,$F160))*$D160</f>
        <v>0</v>
      </c>
      <c r="I160" s="5">
        <f ca="1">IFERROR(INDEX(I$269:I$305,MATCH($F160,$B$269:$B$305,0))/INDEX($D$269:$D$305,MATCH($F160,$B$269:$B$305,0)),SUMIFS('Input-Ext Allocators'!F$8:F$63,'Input-Ext Allocators'!$B$8:$B$63,$F160))*$D160</f>
        <v>0</v>
      </c>
      <c r="J160" s="5">
        <f ca="1">IFERROR(INDEX(J$269:J$305,MATCH($F160,$B$269:$B$305,0))/INDEX($D$269:$D$305,MATCH($F160,$B$269:$B$305,0)),SUMIFS('Input-Ext Allocators'!G$8:G$63,'Input-Ext Allocators'!$B$8:$B$63,$F160))*$D160</f>
        <v>0</v>
      </c>
      <c r="K160" s="5">
        <f ca="1">IFERROR(INDEX(K$269:K$305,MATCH($F160,$B$269:$B$305,0))/INDEX($D$269:$D$305,MATCH($F160,$B$269:$B$305,0)),SUMIFS('Input-Ext Allocators'!H$8:H$63,'Input-Ext Allocators'!$B$8:$B$63,$F160))*$D160</f>
        <v>0</v>
      </c>
      <c r="L160" s="5">
        <f ca="1">IFERROR(INDEX(L$269:L$305,MATCH($F160,$B$269:$B$305,0))/INDEX($D$269:$D$305,MATCH($F160,$B$269:$B$305,0)),SUMIFS('Input-Ext Allocators'!I$8:I$63,'Input-Ext Allocators'!$B$8:$B$63,$F160))*$D160</f>
        <v>0</v>
      </c>
      <c r="M160" s="5">
        <f ca="1">IFERROR(INDEX(M$269:M$305,MATCH($F160,$B$269:$B$305,0))/INDEX($D$269:$D$305,MATCH($F160,$B$269:$B$305,0)),SUMIFS('Input-Ext Allocators'!J$8:J$63,'Input-Ext Allocators'!$B$8:$B$63,$F160))*$D160</f>
        <v>0</v>
      </c>
      <c r="N160" s="5">
        <f ca="1">IFERROR(INDEX(N$269:N$305,MATCH($F160,$B$269:$B$305,0))/INDEX($D$269:$D$305,MATCH($F160,$B$269:$B$305,0)),SUMIFS('Input-Ext Allocators'!K$8:K$63,'Input-Ext Allocators'!$B$8:$B$63,$F160))*$D160</f>
        <v>0</v>
      </c>
      <c r="O160" s="5">
        <f ca="1">IFERROR(INDEX(O$269:O$305,MATCH($F160,$B$269:$B$305,0))/INDEX($D$269:$D$305,MATCH($F160,$B$269:$B$305,0)),SUMIFS('Input-Ext Allocators'!L$8:L$63,'Input-Ext Allocators'!$B$8:$B$63,$F160))*$D160</f>
        <v>0</v>
      </c>
      <c r="P160" s="5">
        <f ca="1">IFERROR(INDEX(P$269:P$305,MATCH($F160,$B$269:$B$305,0))/INDEX($D$269:$D$305,MATCH($F160,$B$269:$B$305,0)),SUMIFS('Input-Ext Allocators'!M$8:M$63,'Input-Ext Allocators'!$B$8:$B$63,$F160))*$D160</f>
        <v>0</v>
      </c>
      <c r="Q160" s="5">
        <f ca="1">IFERROR(INDEX(Q$269:Q$305,MATCH($F160,$B$269:$B$305,0))/INDEX($D$269:$D$305,MATCH($F160,$B$269:$B$305,0)),SUMIFS('Input-Ext Allocators'!N$8:N$63,'Input-Ext Allocators'!$B$8:$B$63,$F160))*$D160</f>
        <v>0</v>
      </c>
      <c r="R160" s="5">
        <f ca="1">IFERROR(INDEX(R$269:R$305,MATCH($F160,$B$269:$B$305,0))/INDEX($D$269:$D$305,MATCH($F160,$B$269:$B$305,0)),SUMIFS('Input-Ext Allocators'!O$8:O$63,'Input-Ext Allocators'!$B$8:$B$63,$F160))*$D160</f>
        <v>0</v>
      </c>
      <c r="S160" s="5">
        <f ca="1">IFERROR(INDEX(S$269:S$305,MATCH($F160,$B$269:$B$305,0))/INDEX($D$269:$D$305,MATCH($F160,$B$269:$B$305,0)),SUMIFS('Input-Ext Allocators'!P$8:P$63,'Input-Ext Allocators'!$B$8:$B$63,$F160))*$D160</f>
        <v>0</v>
      </c>
      <c r="T160" s="5">
        <f ca="1">IFERROR(INDEX(T$269:T$305,MATCH($F160,$B$269:$B$305,0))/INDEX($D$269:$D$305,MATCH($F160,$B$269:$B$305,0)),SUMIFS('Input-Ext Allocators'!Q$8:Q$63,'Input-Ext Allocators'!$B$8:$B$63,$F160))*$D160</f>
        <v>0</v>
      </c>
      <c r="U160" s="5">
        <f ca="1">IFERROR(INDEX(U$269:U$305,MATCH($F160,$B$269:$B$305,0))/INDEX($D$269:$D$305,MATCH($F160,$B$269:$B$305,0)),SUMIFS('Input-Ext Allocators'!R$8:R$63,'Input-Ext Allocators'!$B$8:$B$63,$F160))*$D160</f>
        <v>0</v>
      </c>
      <c r="V160" s="5">
        <f ca="1">IFERROR(INDEX(V$269:V$305,MATCH($F160,$B$269:$B$305,0))/INDEX($D$269:$D$305,MATCH($F160,$B$269:$B$305,0)),SUMIFS('Input-Ext Allocators'!S$8:S$63,'Input-Ext Allocators'!$B$8:$B$63,$F160))*$D160</f>
        <v>0</v>
      </c>
      <c r="W160" s="5">
        <f ca="1">IFERROR(INDEX(W$269:W$305,MATCH($F160,$B$269:$B$305,0))/INDEX($D$269:$D$305,MATCH($F160,$B$269:$B$305,0)),SUMIFS('Input-Ext Allocators'!T$8:T$63,'Input-Ext Allocators'!$B$8:$B$63,$F160))*$D160</f>
        <v>0</v>
      </c>
      <c r="X160" s="5">
        <f ca="1">IFERROR(INDEX(X$269:X$305,MATCH($F160,$B$269:$B$305,0))/INDEX($D$269:$D$305,MATCH($F160,$B$269:$B$305,0)),SUMIFS('Input-Ext Allocators'!U$8:U$63,'Input-Ext Allocators'!$B$8:$B$63,$F160))*$D160</f>
        <v>0</v>
      </c>
      <c r="Y160" s="5">
        <f ca="1">IFERROR(INDEX(Y$269:Y$305,MATCH($F160,$B$269:$B$305,0))/INDEX($D$269:$D$305,MATCH($F160,$B$269:$B$305,0)),SUMIFS('Input-Ext Allocators'!V$8:V$63,'Input-Ext Allocators'!$B$8:$B$63,$F160))*$D160</f>
        <v>0</v>
      </c>
      <c r="Z160" s="5">
        <f ca="1">IFERROR(INDEX(Z$269:Z$305,MATCH($F160,$B$269:$B$305,0))/INDEX($D$269:$D$305,MATCH($F160,$B$269:$B$305,0)),SUMIFS('Input-Ext Allocators'!W$8:W$63,'Input-Ext Allocators'!$B$8:$B$63,$F160))*$D160</f>
        <v>0</v>
      </c>
    </row>
    <row r="161" spans="1:26" outlineLevel="1">
      <c r="A161" s="13">
        <f>IF(ISBLANK('Input-Accounts'!A161),"",'Input-Accounts'!A161)</f>
        <v>138</v>
      </c>
      <c r="B161" t="str">
        <f>IF(ISBLANK('Input-Accounts'!B161),"",'Input-Accounts'!B161)</f>
        <v>Subtotal - Customer Account</v>
      </c>
      <c r="C161" s="13" t="str">
        <f>IF(ISBLANK('Input-Accounts'!C161),"",'Input-Accounts'!C161)</f>
        <v/>
      </c>
      <c r="D161" s="28">
        <f ca="1">SUBTOTAL(9,D156:D160)</f>
        <v>0</v>
      </c>
      <c r="E161" s="5">
        <f t="shared" ca="1" si="33"/>
        <v>0</v>
      </c>
      <c r="G161" s="28">
        <f t="shared" ref="G161:Z161" ca="1" si="39">SUBTOTAL(9,G156:G160)</f>
        <v>0</v>
      </c>
      <c r="H161" s="28">
        <f t="shared" ca="1" si="39"/>
        <v>0</v>
      </c>
      <c r="I161" s="28">
        <f t="shared" ca="1" si="39"/>
        <v>0</v>
      </c>
      <c r="J161" s="28">
        <f t="shared" ca="1" si="39"/>
        <v>0</v>
      </c>
      <c r="K161" s="28">
        <f t="shared" ca="1" si="39"/>
        <v>0</v>
      </c>
      <c r="L161" s="28">
        <f t="shared" ca="1" si="39"/>
        <v>0</v>
      </c>
      <c r="M161" s="28">
        <f t="shared" ca="1" si="39"/>
        <v>0</v>
      </c>
      <c r="N161" s="28">
        <f t="shared" ca="1" si="39"/>
        <v>0</v>
      </c>
      <c r="O161" s="28">
        <f t="shared" ca="1" si="39"/>
        <v>0</v>
      </c>
      <c r="P161" s="28">
        <f t="shared" ca="1" si="39"/>
        <v>0</v>
      </c>
      <c r="Q161" s="28">
        <f t="shared" ca="1" si="39"/>
        <v>0</v>
      </c>
      <c r="R161" s="28">
        <f t="shared" ca="1" si="39"/>
        <v>0</v>
      </c>
      <c r="S161" s="28">
        <f t="shared" ca="1" si="39"/>
        <v>0</v>
      </c>
      <c r="T161" s="28">
        <f t="shared" ca="1" si="39"/>
        <v>0</v>
      </c>
      <c r="U161" s="28">
        <f t="shared" ca="1" si="39"/>
        <v>0</v>
      </c>
      <c r="V161" s="28">
        <f t="shared" ca="1" si="39"/>
        <v>0</v>
      </c>
      <c r="W161" s="28">
        <f t="shared" ca="1" si="39"/>
        <v>0</v>
      </c>
      <c r="X161" s="28">
        <f t="shared" ca="1" si="39"/>
        <v>0</v>
      </c>
      <c r="Y161" s="28">
        <f t="shared" ca="1" si="39"/>
        <v>0</v>
      </c>
      <c r="Z161" s="28">
        <f t="shared" ca="1" si="39"/>
        <v>0</v>
      </c>
    </row>
    <row r="162" spans="1:26" outlineLevel="1">
      <c r="A162" s="13" t="str">
        <f>IF(ISBLANK('Input-Accounts'!A162),"",'Input-Accounts'!A162)</f>
        <v/>
      </c>
      <c r="B162" t="str">
        <f>IF(ISBLANK('Input-Accounts'!B162),"",'Input-Accounts'!B162)</f>
        <v/>
      </c>
      <c r="C162" s="13" t="str">
        <f>IF(ISBLANK('Input-Accounts'!C162),"",'Input-Accounts'!C162)</f>
        <v/>
      </c>
      <c r="D162" s="5"/>
      <c r="E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outlineLevel="1">
      <c r="A163" s="13">
        <f>IF(ISBLANK('Input-Accounts'!A163),"",'Input-Accounts'!A163)</f>
        <v>139</v>
      </c>
      <c r="B163" s="1" t="str">
        <f>IF(ISBLANK('Input-Accounts'!B163),"",'Input-Accounts'!B163)</f>
        <v>Customer Service &amp; Information Expenses</v>
      </c>
      <c r="C163" s="13" t="str">
        <f>IF(ISBLANK('Input-Accounts'!C163),"",'Input-Accounts'!C163)</f>
        <v/>
      </c>
      <c r="D163" s="5"/>
      <c r="E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outlineLevel="1">
      <c r="A164" s="13">
        <f>IF(ISBLANK('Input-Accounts'!A164),"",'Input-Accounts'!A164)</f>
        <v>140</v>
      </c>
      <c r="B164" s="17" t="str">
        <f>IF(ISBLANK('Input-Accounts'!B164),"",'Input-Accounts'!B164)</f>
        <v xml:space="preserve">Supervision </v>
      </c>
      <c r="C164" s="13">
        <f>IF(ISBLANK('Input-Accounts'!C164),"",'Input-Accounts'!C164)</f>
        <v>907</v>
      </c>
      <c r="D164" s="5">
        <f t="shared" ref="D164:D167" ca="1" si="40">INDIRECT("Classification!"&amp;$D$5&amp;ROW())</f>
        <v>0</v>
      </c>
      <c r="E164" s="5">
        <f t="shared" ca="1" si="33"/>
        <v>0</v>
      </c>
      <c r="F164" s="2" t="str" cm="1">
        <f t="array" aca="1" ref="F164" ca="1">IF(D164=0,"-",IF('Input-Accounts'!$E164&lt;&gt;0,'Input-Accounts'!$E164,INDEX('Input-Accounts'!$H164:$J164,,MATCH($F$6,'Input-Accounts'!$H$6:$J$6,0))))</f>
        <v>-</v>
      </c>
      <c r="G164" s="5">
        <f ca="1">IFERROR(INDEX(G$269:G$305,MATCH($F164,$B$269:$B$305,0))/INDEX($D$269:$D$305,MATCH($F164,$B$269:$B$305,0)),SUMIFS('Input-Ext Allocators'!D$8:D$63,'Input-Ext Allocators'!$B$8:$B$63,$F164))*$D164</f>
        <v>0</v>
      </c>
      <c r="H164" s="5">
        <f ca="1">IFERROR(INDEX(H$269:H$305,MATCH($F164,$B$269:$B$305,0))/INDEX($D$269:$D$305,MATCH($F164,$B$269:$B$305,0)),SUMIFS('Input-Ext Allocators'!E$8:E$63,'Input-Ext Allocators'!$B$8:$B$63,$F164))*$D164</f>
        <v>0</v>
      </c>
      <c r="I164" s="5">
        <f ca="1">IFERROR(INDEX(I$269:I$305,MATCH($F164,$B$269:$B$305,0))/INDEX($D$269:$D$305,MATCH($F164,$B$269:$B$305,0)),SUMIFS('Input-Ext Allocators'!F$8:F$63,'Input-Ext Allocators'!$B$8:$B$63,$F164))*$D164</f>
        <v>0</v>
      </c>
      <c r="J164" s="5">
        <f ca="1">IFERROR(INDEX(J$269:J$305,MATCH($F164,$B$269:$B$305,0))/INDEX($D$269:$D$305,MATCH($F164,$B$269:$B$305,0)),SUMIFS('Input-Ext Allocators'!G$8:G$63,'Input-Ext Allocators'!$B$8:$B$63,$F164))*$D164</f>
        <v>0</v>
      </c>
      <c r="K164" s="5">
        <f ca="1">IFERROR(INDEX(K$269:K$305,MATCH($F164,$B$269:$B$305,0))/INDEX($D$269:$D$305,MATCH($F164,$B$269:$B$305,0)),SUMIFS('Input-Ext Allocators'!H$8:H$63,'Input-Ext Allocators'!$B$8:$B$63,$F164))*$D164</f>
        <v>0</v>
      </c>
      <c r="L164" s="5">
        <f ca="1">IFERROR(INDEX(L$269:L$305,MATCH($F164,$B$269:$B$305,0))/INDEX($D$269:$D$305,MATCH($F164,$B$269:$B$305,0)),SUMIFS('Input-Ext Allocators'!I$8:I$63,'Input-Ext Allocators'!$B$8:$B$63,$F164))*$D164</f>
        <v>0</v>
      </c>
      <c r="M164" s="5">
        <f ca="1">IFERROR(INDEX(M$269:M$305,MATCH($F164,$B$269:$B$305,0))/INDEX($D$269:$D$305,MATCH($F164,$B$269:$B$305,0)),SUMIFS('Input-Ext Allocators'!J$8:J$63,'Input-Ext Allocators'!$B$8:$B$63,$F164))*$D164</f>
        <v>0</v>
      </c>
      <c r="N164" s="5">
        <f ca="1">IFERROR(INDEX(N$269:N$305,MATCH($F164,$B$269:$B$305,0))/INDEX($D$269:$D$305,MATCH($F164,$B$269:$B$305,0)),SUMIFS('Input-Ext Allocators'!K$8:K$63,'Input-Ext Allocators'!$B$8:$B$63,$F164))*$D164</f>
        <v>0</v>
      </c>
      <c r="O164" s="5">
        <f ca="1">IFERROR(INDEX(O$269:O$305,MATCH($F164,$B$269:$B$305,0))/INDEX($D$269:$D$305,MATCH($F164,$B$269:$B$305,0)),SUMIFS('Input-Ext Allocators'!L$8:L$63,'Input-Ext Allocators'!$B$8:$B$63,$F164))*$D164</f>
        <v>0</v>
      </c>
      <c r="P164" s="5">
        <f ca="1">IFERROR(INDEX(P$269:P$305,MATCH($F164,$B$269:$B$305,0))/INDEX($D$269:$D$305,MATCH($F164,$B$269:$B$305,0)),SUMIFS('Input-Ext Allocators'!M$8:M$63,'Input-Ext Allocators'!$B$8:$B$63,$F164))*$D164</f>
        <v>0</v>
      </c>
      <c r="Q164" s="5">
        <f ca="1">IFERROR(INDEX(Q$269:Q$305,MATCH($F164,$B$269:$B$305,0))/INDEX($D$269:$D$305,MATCH($F164,$B$269:$B$305,0)),SUMIFS('Input-Ext Allocators'!N$8:N$63,'Input-Ext Allocators'!$B$8:$B$63,$F164))*$D164</f>
        <v>0</v>
      </c>
      <c r="R164" s="5">
        <f ca="1">IFERROR(INDEX(R$269:R$305,MATCH($F164,$B$269:$B$305,0))/INDEX($D$269:$D$305,MATCH($F164,$B$269:$B$305,0)),SUMIFS('Input-Ext Allocators'!O$8:O$63,'Input-Ext Allocators'!$B$8:$B$63,$F164))*$D164</f>
        <v>0</v>
      </c>
      <c r="S164" s="5">
        <f ca="1">IFERROR(INDEX(S$269:S$305,MATCH($F164,$B$269:$B$305,0))/INDEX($D$269:$D$305,MATCH($F164,$B$269:$B$305,0)),SUMIFS('Input-Ext Allocators'!P$8:P$63,'Input-Ext Allocators'!$B$8:$B$63,$F164))*$D164</f>
        <v>0</v>
      </c>
      <c r="T164" s="5">
        <f ca="1">IFERROR(INDEX(T$269:T$305,MATCH($F164,$B$269:$B$305,0))/INDEX($D$269:$D$305,MATCH($F164,$B$269:$B$305,0)),SUMIFS('Input-Ext Allocators'!Q$8:Q$63,'Input-Ext Allocators'!$B$8:$B$63,$F164))*$D164</f>
        <v>0</v>
      </c>
      <c r="U164" s="5">
        <f ca="1">IFERROR(INDEX(U$269:U$305,MATCH($F164,$B$269:$B$305,0))/INDEX($D$269:$D$305,MATCH($F164,$B$269:$B$305,0)),SUMIFS('Input-Ext Allocators'!R$8:R$63,'Input-Ext Allocators'!$B$8:$B$63,$F164))*$D164</f>
        <v>0</v>
      </c>
      <c r="V164" s="5">
        <f ca="1">IFERROR(INDEX(V$269:V$305,MATCH($F164,$B$269:$B$305,0))/INDEX($D$269:$D$305,MATCH($F164,$B$269:$B$305,0)),SUMIFS('Input-Ext Allocators'!S$8:S$63,'Input-Ext Allocators'!$B$8:$B$63,$F164))*$D164</f>
        <v>0</v>
      </c>
      <c r="W164" s="5">
        <f ca="1">IFERROR(INDEX(W$269:W$305,MATCH($F164,$B$269:$B$305,0))/INDEX($D$269:$D$305,MATCH($F164,$B$269:$B$305,0)),SUMIFS('Input-Ext Allocators'!T$8:T$63,'Input-Ext Allocators'!$B$8:$B$63,$F164))*$D164</f>
        <v>0</v>
      </c>
      <c r="X164" s="5">
        <f ca="1">IFERROR(INDEX(X$269:X$305,MATCH($F164,$B$269:$B$305,0))/INDEX($D$269:$D$305,MATCH($F164,$B$269:$B$305,0)),SUMIFS('Input-Ext Allocators'!U$8:U$63,'Input-Ext Allocators'!$B$8:$B$63,$F164))*$D164</f>
        <v>0</v>
      </c>
      <c r="Y164" s="5">
        <f ca="1">IFERROR(INDEX(Y$269:Y$305,MATCH($F164,$B$269:$B$305,0))/INDEX($D$269:$D$305,MATCH($F164,$B$269:$B$305,0)),SUMIFS('Input-Ext Allocators'!V$8:V$63,'Input-Ext Allocators'!$B$8:$B$63,$F164))*$D164</f>
        <v>0</v>
      </c>
      <c r="Z164" s="5">
        <f ca="1">IFERROR(INDEX(Z$269:Z$305,MATCH($F164,$B$269:$B$305,0))/INDEX($D$269:$D$305,MATCH($F164,$B$269:$B$305,0)),SUMIFS('Input-Ext Allocators'!W$8:W$63,'Input-Ext Allocators'!$B$8:$B$63,$F164))*$D164</f>
        <v>0</v>
      </c>
    </row>
    <row r="165" spans="1:26" outlineLevel="1">
      <c r="A165" s="13">
        <f>IF(ISBLANK('Input-Accounts'!A165),"",'Input-Accounts'!A165)</f>
        <v>141</v>
      </c>
      <c r="B165" s="17" t="str">
        <f>IF(ISBLANK('Input-Accounts'!B165),"",'Input-Accounts'!B165)</f>
        <v xml:space="preserve">Customer assistance expenses </v>
      </c>
      <c r="C165" s="13">
        <f>IF(ISBLANK('Input-Accounts'!C165),"",'Input-Accounts'!C165)</f>
        <v>908</v>
      </c>
      <c r="D165" s="5">
        <f t="shared" ca="1" si="40"/>
        <v>0</v>
      </c>
      <c r="E165" s="5">
        <f t="shared" ca="1" si="33"/>
        <v>0</v>
      </c>
      <c r="F165" s="2" t="str" cm="1">
        <f t="array" aca="1" ref="F165" ca="1">IF(D165=0,"-",IF('Input-Accounts'!$E165&lt;&gt;0,'Input-Accounts'!$E165,INDEX('Input-Accounts'!$H165:$J165,,MATCH($F$6,'Input-Accounts'!$H$6:$J$6,0))))</f>
        <v>-</v>
      </c>
      <c r="G165" s="5">
        <f ca="1">IFERROR(INDEX(G$269:G$305,MATCH($F165,$B$269:$B$305,0))/INDEX($D$269:$D$305,MATCH($F165,$B$269:$B$305,0)),SUMIFS('Input-Ext Allocators'!D$8:D$63,'Input-Ext Allocators'!$B$8:$B$63,$F165))*$D165</f>
        <v>0</v>
      </c>
      <c r="H165" s="5">
        <f ca="1">IFERROR(INDEX(H$269:H$305,MATCH($F165,$B$269:$B$305,0))/INDEX($D$269:$D$305,MATCH($F165,$B$269:$B$305,0)),SUMIFS('Input-Ext Allocators'!E$8:E$63,'Input-Ext Allocators'!$B$8:$B$63,$F165))*$D165</f>
        <v>0</v>
      </c>
      <c r="I165" s="5">
        <f ca="1">IFERROR(INDEX(I$269:I$305,MATCH($F165,$B$269:$B$305,0))/INDEX($D$269:$D$305,MATCH($F165,$B$269:$B$305,0)),SUMIFS('Input-Ext Allocators'!F$8:F$63,'Input-Ext Allocators'!$B$8:$B$63,$F165))*$D165</f>
        <v>0</v>
      </c>
      <c r="J165" s="5">
        <f ca="1">IFERROR(INDEX(J$269:J$305,MATCH($F165,$B$269:$B$305,0))/INDEX($D$269:$D$305,MATCH($F165,$B$269:$B$305,0)),SUMIFS('Input-Ext Allocators'!G$8:G$63,'Input-Ext Allocators'!$B$8:$B$63,$F165))*$D165</f>
        <v>0</v>
      </c>
      <c r="K165" s="5">
        <f ca="1">IFERROR(INDEX(K$269:K$305,MATCH($F165,$B$269:$B$305,0))/INDEX($D$269:$D$305,MATCH($F165,$B$269:$B$305,0)),SUMIFS('Input-Ext Allocators'!H$8:H$63,'Input-Ext Allocators'!$B$8:$B$63,$F165))*$D165</f>
        <v>0</v>
      </c>
      <c r="L165" s="5">
        <f ca="1">IFERROR(INDEX(L$269:L$305,MATCH($F165,$B$269:$B$305,0))/INDEX($D$269:$D$305,MATCH($F165,$B$269:$B$305,0)),SUMIFS('Input-Ext Allocators'!I$8:I$63,'Input-Ext Allocators'!$B$8:$B$63,$F165))*$D165</f>
        <v>0</v>
      </c>
      <c r="M165" s="5">
        <f ca="1">IFERROR(INDEX(M$269:M$305,MATCH($F165,$B$269:$B$305,0))/INDEX($D$269:$D$305,MATCH($F165,$B$269:$B$305,0)),SUMIFS('Input-Ext Allocators'!J$8:J$63,'Input-Ext Allocators'!$B$8:$B$63,$F165))*$D165</f>
        <v>0</v>
      </c>
      <c r="N165" s="5">
        <f ca="1">IFERROR(INDEX(N$269:N$305,MATCH($F165,$B$269:$B$305,0))/INDEX($D$269:$D$305,MATCH($F165,$B$269:$B$305,0)),SUMIFS('Input-Ext Allocators'!K$8:K$63,'Input-Ext Allocators'!$B$8:$B$63,$F165))*$D165</f>
        <v>0</v>
      </c>
      <c r="O165" s="5">
        <f ca="1">IFERROR(INDEX(O$269:O$305,MATCH($F165,$B$269:$B$305,0))/INDEX($D$269:$D$305,MATCH($F165,$B$269:$B$305,0)),SUMIFS('Input-Ext Allocators'!L$8:L$63,'Input-Ext Allocators'!$B$8:$B$63,$F165))*$D165</f>
        <v>0</v>
      </c>
      <c r="P165" s="5">
        <f ca="1">IFERROR(INDEX(P$269:P$305,MATCH($F165,$B$269:$B$305,0))/INDEX($D$269:$D$305,MATCH($F165,$B$269:$B$305,0)),SUMIFS('Input-Ext Allocators'!M$8:M$63,'Input-Ext Allocators'!$B$8:$B$63,$F165))*$D165</f>
        <v>0</v>
      </c>
      <c r="Q165" s="5">
        <f ca="1">IFERROR(INDEX(Q$269:Q$305,MATCH($F165,$B$269:$B$305,0))/INDEX($D$269:$D$305,MATCH($F165,$B$269:$B$305,0)),SUMIFS('Input-Ext Allocators'!N$8:N$63,'Input-Ext Allocators'!$B$8:$B$63,$F165))*$D165</f>
        <v>0</v>
      </c>
      <c r="R165" s="5">
        <f ca="1">IFERROR(INDEX(R$269:R$305,MATCH($F165,$B$269:$B$305,0))/INDEX($D$269:$D$305,MATCH($F165,$B$269:$B$305,0)),SUMIFS('Input-Ext Allocators'!O$8:O$63,'Input-Ext Allocators'!$B$8:$B$63,$F165))*$D165</f>
        <v>0</v>
      </c>
      <c r="S165" s="5">
        <f ca="1">IFERROR(INDEX(S$269:S$305,MATCH($F165,$B$269:$B$305,0))/INDEX($D$269:$D$305,MATCH($F165,$B$269:$B$305,0)),SUMIFS('Input-Ext Allocators'!P$8:P$63,'Input-Ext Allocators'!$B$8:$B$63,$F165))*$D165</f>
        <v>0</v>
      </c>
      <c r="T165" s="5">
        <f ca="1">IFERROR(INDEX(T$269:T$305,MATCH($F165,$B$269:$B$305,0))/INDEX($D$269:$D$305,MATCH($F165,$B$269:$B$305,0)),SUMIFS('Input-Ext Allocators'!Q$8:Q$63,'Input-Ext Allocators'!$B$8:$B$63,$F165))*$D165</f>
        <v>0</v>
      </c>
      <c r="U165" s="5">
        <f ca="1">IFERROR(INDEX(U$269:U$305,MATCH($F165,$B$269:$B$305,0))/INDEX($D$269:$D$305,MATCH($F165,$B$269:$B$305,0)),SUMIFS('Input-Ext Allocators'!R$8:R$63,'Input-Ext Allocators'!$B$8:$B$63,$F165))*$D165</f>
        <v>0</v>
      </c>
      <c r="V165" s="5">
        <f ca="1">IFERROR(INDEX(V$269:V$305,MATCH($F165,$B$269:$B$305,0))/INDEX($D$269:$D$305,MATCH($F165,$B$269:$B$305,0)),SUMIFS('Input-Ext Allocators'!S$8:S$63,'Input-Ext Allocators'!$B$8:$B$63,$F165))*$D165</f>
        <v>0</v>
      </c>
      <c r="W165" s="5">
        <f ca="1">IFERROR(INDEX(W$269:W$305,MATCH($F165,$B$269:$B$305,0))/INDEX($D$269:$D$305,MATCH($F165,$B$269:$B$305,0)),SUMIFS('Input-Ext Allocators'!T$8:T$63,'Input-Ext Allocators'!$B$8:$B$63,$F165))*$D165</f>
        <v>0</v>
      </c>
      <c r="X165" s="5">
        <f ca="1">IFERROR(INDEX(X$269:X$305,MATCH($F165,$B$269:$B$305,0))/INDEX($D$269:$D$305,MATCH($F165,$B$269:$B$305,0)),SUMIFS('Input-Ext Allocators'!U$8:U$63,'Input-Ext Allocators'!$B$8:$B$63,$F165))*$D165</f>
        <v>0</v>
      </c>
      <c r="Y165" s="5">
        <f ca="1">IFERROR(INDEX(Y$269:Y$305,MATCH($F165,$B$269:$B$305,0))/INDEX($D$269:$D$305,MATCH($F165,$B$269:$B$305,0)),SUMIFS('Input-Ext Allocators'!V$8:V$63,'Input-Ext Allocators'!$B$8:$B$63,$F165))*$D165</f>
        <v>0</v>
      </c>
      <c r="Z165" s="5">
        <f ca="1">IFERROR(INDEX(Z$269:Z$305,MATCH($F165,$B$269:$B$305,0))/INDEX($D$269:$D$305,MATCH($F165,$B$269:$B$305,0)),SUMIFS('Input-Ext Allocators'!W$8:W$63,'Input-Ext Allocators'!$B$8:$B$63,$F165))*$D165</f>
        <v>0</v>
      </c>
    </row>
    <row r="166" spans="1:26" outlineLevel="1">
      <c r="A166" s="13">
        <f>IF(ISBLANK('Input-Accounts'!A166),"",'Input-Accounts'!A166)</f>
        <v>142</v>
      </c>
      <c r="B166" s="17" t="str">
        <f>IF(ISBLANK('Input-Accounts'!B166),"",'Input-Accounts'!B166)</f>
        <v xml:space="preserve">Informational and instructional advertising expenses </v>
      </c>
      <c r="C166" s="13">
        <f>IF(ISBLANK('Input-Accounts'!C166),"",'Input-Accounts'!C166)</f>
        <v>909</v>
      </c>
      <c r="D166" s="5">
        <f t="shared" ca="1" si="40"/>
        <v>0</v>
      </c>
      <c r="E166" s="5">
        <f t="shared" ca="1" si="33"/>
        <v>0</v>
      </c>
      <c r="F166" s="2" t="str" cm="1">
        <f t="array" aca="1" ref="F166" ca="1">IF(D166=0,"-",IF('Input-Accounts'!$E166&lt;&gt;0,'Input-Accounts'!$E166,INDEX('Input-Accounts'!$H166:$J166,,MATCH($F$6,'Input-Accounts'!$H$6:$J$6,0))))</f>
        <v>-</v>
      </c>
      <c r="G166" s="5">
        <f ca="1">IFERROR(INDEX(G$269:G$305,MATCH($F166,$B$269:$B$305,0))/INDEX($D$269:$D$305,MATCH($F166,$B$269:$B$305,0)),SUMIFS('Input-Ext Allocators'!D$8:D$63,'Input-Ext Allocators'!$B$8:$B$63,$F166))*$D166</f>
        <v>0</v>
      </c>
      <c r="H166" s="5">
        <f ca="1">IFERROR(INDEX(H$269:H$305,MATCH($F166,$B$269:$B$305,0))/INDEX($D$269:$D$305,MATCH($F166,$B$269:$B$305,0)),SUMIFS('Input-Ext Allocators'!E$8:E$63,'Input-Ext Allocators'!$B$8:$B$63,$F166))*$D166</f>
        <v>0</v>
      </c>
      <c r="I166" s="5">
        <f ca="1">IFERROR(INDEX(I$269:I$305,MATCH($F166,$B$269:$B$305,0))/INDEX($D$269:$D$305,MATCH($F166,$B$269:$B$305,0)),SUMIFS('Input-Ext Allocators'!F$8:F$63,'Input-Ext Allocators'!$B$8:$B$63,$F166))*$D166</f>
        <v>0</v>
      </c>
      <c r="J166" s="5">
        <f ca="1">IFERROR(INDEX(J$269:J$305,MATCH($F166,$B$269:$B$305,0))/INDEX($D$269:$D$305,MATCH($F166,$B$269:$B$305,0)),SUMIFS('Input-Ext Allocators'!G$8:G$63,'Input-Ext Allocators'!$B$8:$B$63,$F166))*$D166</f>
        <v>0</v>
      </c>
      <c r="K166" s="5">
        <f ca="1">IFERROR(INDEX(K$269:K$305,MATCH($F166,$B$269:$B$305,0))/INDEX($D$269:$D$305,MATCH($F166,$B$269:$B$305,0)),SUMIFS('Input-Ext Allocators'!H$8:H$63,'Input-Ext Allocators'!$B$8:$B$63,$F166))*$D166</f>
        <v>0</v>
      </c>
      <c r="L166" s="5">
        <f ca="1">IFERROR(INDEX(L$269:L$305,MATCH($F166,$B$269:$B$305,0))/INDEX($D$269:$D$305,MATCH($F166,$B$269:$B$305,0)),SUMIFS('Input-Ext Allocators'!I$8:I$63,'Input-Ext Allocators'!$B$8:$B$63,$F166))*$D166</f>
        <v>0</v>
      </c>
      <c r="M166" s="5">
        <f ca="1">IFERROR(INDEX(M$269:M$305,MATCH($F166,$B$269:$B$305,0))/INDEX($D$269:$D$305,MATCH($F166,$B$269:$B$305,0)),SUMIFS('Input-Ext Allocators'!J$8:J$63,'Input-Ext Allocators'!$B$8:$B$63,$F166))*$D166</f>
        <v>0</v>
      </c>
      <c r="N166" s="5">
        <f ca="1">IFERROR(INDEX(N$269:N$305,MATCH($F166,$B$269:$B$305,0))/INDEX($D$269:$D$305,MATCH($F166,$B$269:$B$305,0)),SUMIFS('Input-Ext Allocators'!K$8:K$63,'Input-Ext Allocators'!$B$8:$B$63,$F166))*$D166</f>
        <v>0</v>
      </c>
      <c r="O166" s="5">
        <f ca="1">IFERROR(INDEX(O$269:O$305,MATCH($F166,$B$269:$B$305,0))/INDEX($D$269:$D$305,MATCH($F166,$B$269:$B$305,0)),SUMIFS('Input-Ext Allocators'!L$8:L$63,'Input-Ext Allocators'!$B$8:$B$63,$F166))*$D166</f>
        <v>0</v>
      </c>
      <c r="P166" s="5">
        <f ca="1">IFERROR(INDEX(P$269:P$305,MATCH($F166,$B$269:$B$305,0))/INDEX($D$269:$D$305,MATCH($F166,$B$269:$B$305,0)),SUMIFS('Input-Ext Allocators'!M$8:M$63,'Input-Ext Allocators'!$B$8:$B$63,$F166))*$D166</f>
        <v>0</v>
      </c>
      <c r="Q166" s="5">
        <f ca="1">IFERROR(INDEX(Q$269:Q$305,MATCH($F166,$B$269:$B$305,0))/INDEX($D$269:$D$305,MATCH($F166,$B$269:$B$305,0)),SUMIFS('Input-Ext Allocators'!N$8:N$63,'Input-Ext Allocators'!$B$8:$B$63,$F166))*$D166</f>
        <v>0</v>
      </c>
      <c r="R166" s="5">
        <f ca="1">IFERROR(INDEX(R$269:R$305,MATCH($F166,$B$269:$B$305,0))/INDEX($D$269:$D$305,MATCH($F166,$B$269:$B$305,0)),SUMIFS('Input-Ext Allocators'!O$8:O$63,'Input-Ext Allocators'!$B$8:$B$63,$F166))*$D166</f>
        <v>0</v>
      </c>
      <c r="S166" s="5">
        <f ca="1">IFERROR(INDEX(S$269:S$305,MATCH($F166,$B$269:$B$305,0))/INDEX($D$269:$D$305,MATCH($F166,$B$269:$B$305,0)),SUMIFS('Input-Ext Allocators'!P$8:P$63,'Input-Ext Allocators'!$B$8:$B$63,$F166))*$D166</f>
        <v>0</v>
      </c>
      <c r="T166" s="5">
        <f ca="1">IFERROR(INDEX(T$269:T$305,MATCH($F166,$B$269:$B$305,0))/INDEX($D$269:$D$305,MATCH($F166,$B$269:$B$305,0)),SUMIFS('Input-Ext Allocators'!Q$8:Q$63,'Input-Ext Allocators'!$B$8:$B$63,$F166))*$D166</f>
        <v>0</v>
      </c>
      <c r="U166" s="5">
        <f ca="1">IFERROR(INDEX(U$269:U$305,MATCH($F166,$B$269:$B$305,0))/INDEX($D$269:$D$305,MATCH($F166,$B$269:$B$305,0)),SUMIFS('Input-Ext Allocators'!R$8:R$63,'Input-Ext Allocators'!$B$8:$B$63,$F166))*$D166</f>
        <v>0</v>
      </c>
      <c r="V166" s="5">
        <f ca="1">IFERROR(INDEX(V$269:V$305,MATCH($F166,$B$269:$B$305,0))/INDEX($D$269:$D$305,MATCH($F166,$B$269:$B$305,0)),SUMIFS('Input-Ext Allocators'!S$8:S$63,'Input-Ext Allocators'!$B$8:$B$63,$F166))*$D166</f>
        <v>0</v>
      </c>
      <c r="W166" s="5">
        <f ca="1">IFERROR(INDEX(W$269:W$305,MATCH($F166,$B$269:$B$305,0))/INDEX($D$269:$D$305,MATCH($F166,$B$269:$B$305,0)),SUMIFS('Input-Ext Allocators'!T$8:T$63,'Input-Ext Allocators'!$B$8:$B$63,$F166))*$D166</f>
        <v>0</v>
      </c>
      <c r="X166" s="5">
        <f ca="1">IFERROR(INDEX(X$269:X$305,MATCH($F166,$B$269:$B$305,0))/INDEX($D$269:$D$305,MATCH($F166,$B$269:$B$305,0)),SUMIFS('Input-Ext Allocators'!U$8:U$63,'Input-Ext Allocators'!$B$8:$B$63,$F166))*$D166</f>
        <v>0</v>
      </c>
      <c r="Y166" s="5">
        <f ca="1">IFERROR(INDEX(Y$269:Y$305,MATCH($F166,$B$269:$B$305,0))/INDEX($D$269:$D$305,MATCH($F166,$B$269:$B$305,0)),SUMIFS('Input-Ext Allocators'!V$8:V$63,'Input-Ext Allocators'!$B$8:$B$63,$F166))*$D166</f>
        <v>0</v>
      </c>
      <c r="Z166" s="5">
        <f ca="1">IFERROR(INDEX(Z$269:Z$305,MATCH($F166,$B$269:$B$305,0))/INDEX($D$269:$D$305,MATCH($F166,$B$269:$B$305,0)),SUMIFS('Input-Ext Allocators'!W$8:W$63,'Input-Ext Allocators'!$B$8:$B$63,$F166))*$D166</f>
        <v>0</v>
      </c>
    </row>
    <row r="167" spans="1:26" outlineLevel="1">
      <c r="A167" s="13">
        <f>IF(ISBLANK('Input-Accounts'!A167),"",'Input-Accounts'!A167)</f>
        <v>143</v>
      </c>
      <c r="B167" s="17" t="str">
        <f>IF(ISBLANK('Input-Accounts'!B167),"",'Input-Accounts'!B167)</f>
        <v>Miscellaneous customer service and informational expenses</v>
      </c>
      <c r="C167" s="13">
        <f>IF(ISBLANK('Input-Accounts'!C167),"",'Input-Accounts'!C167)</f>
        <v>910</v>
      </c>
      <c r="D167" s="5">
        <f t="shared" ca="1" si="40"/>
        <v>0</v>
      </c>
      <c r="E167" s="5">
        <f ca="1">IFERROR(IF(D167="","",IF(D167=0,0,IF(ABS(D167-SUM($G167:$Z167))&lt;Check_Limit,0,1))),1)</f>
        <v>0</v>
      </c>
      <c r="F167" s="2" t="str" cm="1">
        <f t="array" aca="1" ref="F167" ca="1">IF(D167=0,"-",IF('Input-Accounts'!$E167&lt;&gt;0,'Input-Accounts'!$E167,INDEX('Input-Accounts'!$H167:$J167,,MATCH($F$6,'Input-Accounts'!$H$6:$J$6,0))))</f>
        <v>-</v>
      </c>
      <c r="G167" s="5">
        <f ca="1">IFERROR(INDEX(G$269:G$305,MATCH($F167,$B$269:$B$305,0))/INDEX($D$269:$D$305,MATCH($F167,$B$269:$B$305,0)),SUMIFS('Input-Ext Allocators'!D$8:D$63,'Input-Ext Allocators'!$B$8:$B$63,$F167))*$D167</f>
        <v>0</v>
      </c>
      <c r="H167" s="5">
        <f ca="1">IFERROR(INDEX(H$269:H$305,MATCH($F167,$B$269:$B$305,0))/INDEX($D$269:$D$305,MATCH($F167,$B$269:$B$305,0)),SUMIFS('Input-Ext Allocators'!E$8:E$63,'Input-Ext Allocators'!$B$8:$B$63,$F167))*$D167</f>
        <v>0</v>
      </c>
      <c r="I167" s="5">
        <f ca="1">IFERROR(INDEX(I$269:I$305,MATCH($F167,$B$269:$B$305,0))/INDEX($D$269:$D$305,MATCH($F167,$B$269:$B$305,0)),SUMIFS('Input-Ext Allocators'!F$8:F$63,'Input-Ext Allocators'!$B$8:$B$63,$F167))*$D167</f>
        <v>0</v>
      </c>
      <c r="J167" s="5">
        <f ca="1">IFERROR(INDEX(J$269:J$305,MATCH($F167,$B$269:$B$305,0))/INDEX($D$269:$D$305,MATCH($F167,$B$269:$B$305,0)),SUMIFS('Input-Ext Allocators'!G$8:G$63,'Input-Ext Allocators'!$B$8:$B$63,$F167))*$D167</f>
        <v>0</v>
      </c>
      <c r="K167" s="5">
        <f ca="1">IFERROR(INDEX(K$269:K$305,MATCH($F167,$B$269:$B$305,0))/INDEX($D$269:$D$305,MATCH($F167,$B$269:$B$305,0)),SUMIFS('Input-Ext Allocators'!H$8:H$63,'Input-Ext Allocators'!$B$8:$B$63,$F167))*$D167</f>
        <v>0</v>
      </c>
      <c r="L167" s="5">
        <f ca="1">IFERROR(INDEX(L$269:L$305,MATCH($F167,$B$269:$B$305,0))/INDEX($D$269:$D$305,MATCH($F167,$B$269:$B$305,0)),SUMIFS('Input-Ext Allocators'!I$8:I$63,'Input-Ext Allocators'!$B$8:$B$63,$F167))*$D167</f>
        <v>0</v>
      </c>
      <c r="M167" s="5">
        <f ca="1">IFERROR(INDEX(M$269:M$305,MATCH($F167,$B$269:$B$305,0))/INDEX($D$269:$D$305,MATCH($F167,$B$269:$B$305,0)),SUMIFS('Input-Ext Allocators'!J$8:J$63,'Input-Ext Allocators'!$B$8:$B$63,$F167))*$D167</f>
        <v>0</v>
      </c>
      <c r="N167" s="5">
        <f ca="1">IFERROR(INDEX(N$269:N$305,MATCH($F167,$B$269:$B$305,0))/INDEX($D$269:$D$305,MATCH($F167,$B$269:$B$305,0)),SUMIFS('Input-Ext Allocators'!K$8:K$63,'Input-Ext Allocators'!$B$8:$B$63,$F167))*$D167</f>
        <v>0</v>
      </c>
      <c r="O167" s="5">
        <f ca="1">IFERROR(INDEX(O$269:O$305,MATCH($F167,$B$269:$B$305,0))/INDEX($D$269:$D$305,MATCH($F167,$B$269:$B$305,0)),SUMIFS('Input-Ext Allocators'!L$8:L$63,'Input-Ext Allocators'!$B$8:$B$63,$F167))*$D167</f>
        <v>0</v>
      </c>
      <c r="P167" s="5">
        <f ca="1">IFERROR(INDEX(P$269:P$305,MATCH($F167,$B$269:$B$305,0))/INDEX($D$269:$D$305,MATCH($F167,$B$269:$B$305,0)),SUMIFS('Input-Ext Allocators'!M$8:M$63,'Input-Ext Allocators'!$B$8:$B$63,$F167))*$D167</f>
        <v>0</v>
      </c>
      <c r="Q167" s="5">
        <f ca="1">IFERROR(INDEX(Q$269:Q$305,MATCH($F167,$B$269:$B$305,0))/INDEX($D$269:$D$305,MATCH($F167,$B$269:$B$305,0)),SUMIFS('Input-Ext Allocators'!N$8:N$63,'Input-Ext Allocators'!$B$8:$B$63,$F167))*$D167</f>
        <v>0</v>
      </c>
      <c r="R167" s="5">
        <f ca="1">IFERROR(INDEX(R$269:R$305,MATCH($F167,$B$269:$B$305,0))/INDEX($D$269:$D$305,MATCH($F167,$B$269:$B$305,0)),SUMIFS('Input-Ext Allocators'!O$8:O$63,'Input-Ext Allocators'!$B$8:$B$63,$F167))*$D167</f>
        <v>0</v>
      </c>
      <c r="S167" s="5">
        <f ca="1">IFERROR(INDEX(S$269:S$305,MATCH($F167,$B$269:$B$305,0))/INDEX($D$269:$D$305,MATCH($F167,$B$269:$B$305,0)),SUMIFS('Input-Ext Allocators'!P$8:P$63,'Input-Ext Allocators'!$B$8:$B$63,$F167))*$D167</f>
        <v>0</v>
      </c>
      <c r="T167" s="5">
        <f ca="1">IFERROR(INDEX(T$269:T$305,MATCH($F167,$B$269:$B$305,0))/INDEX($D$269:$D$305,MATCH($F167,$B$269:$B$305,0)),SUMIFS('Input-Ext Allocators'!Q$8:Q$63,'Input-Ext Allocators'!$B$8:$B$63,$F167))*$D167</f>
        <v>0</v>
      </c>
      <c r="U167" s="5">
        <f ca="1">IFERROR(INDEX(U$269:U$305,MATCH($F167,$B$269:$B$305,0))/INDEX($D$269:$D$305,MATCH($F167,$B$269:$B$305,0)),SUMIFS('Input-Ext Allocators'!R$8:R$63,'Input-Ext Allocators'!$B$8:$B$63,$F167))*$D167</f>
        <v>0</v>
      </c>
      <c r="V167" s="5">
        <f ca="1">IFERROR(INDEX(V$269:V$305,MATCH($F167,$B$269:$B$305,0))/INDEX($D$269:$D$305,MATCH($F167,$B$269:$B$305,0)),SUMIFS('Input-Ext Allocators'!S$8:S$63,'Input-Ext Allocators'!$B$8:$B$63,$F167))*$D167</f>
        <v>0</v>
      </c>
      <c r="W167" s="5">
        <f ca="1">IFERROR(INDEX(W$269:W$305,MATCH($F167,$B$269:$B$305,0))/INDEX($D$269:$D$305,MATCH($F167,$B$269:$B$305,0)),SUMIFS('Input-Ext Allocators'!T$8:T$63,'Input-Ext Allocators'!$B$8:$B$63,$F167))*$D167</f>
        <v>0</v>
      </c>
      <c r="X167" s="5">
        <f ca="1">IFERROR(INDEX(X$269:X$305,MATCH($F167,$B$269:$B$305,0))/INDEX($D$269:$D$305,MATCH($F167,$B$269:$B$305,0)),SUMIFS('Input-Ext Allocators'!U$8:U$63,'Input-Ext Allocators'!$B$8:$B$63,$F167))*$D167</f>
        <v>0</v>
      </c>
      <c r="Y167" s="5">
        <f ca="1">IFERROR(INDEX(Y$269:Y$305,MATCH($F167,$B$269:$B$305,0))/INDEX($D$269:$D$305,MATCH($F167,$B$269:$B$305,0)),SUMIFS('Input-Ext Allocators'!V$8:V$63,'Input-Ext Allocators'!$B$8:$B$63,$F167))*$D167</f>
        <v>0</v>
      </c>
      <c r="Z167" s="5">
        <f ca="1">IFERROR(INDEX(Z$269:Z$305,MATCH($F167,$B$269:$B$305,0))/INDEX($D$269:$D$305,MATCH($F167,$B$269:$B$305,0)),SUMIFS('Input-Ext Allocators'!W$8:W$63,'Input-Ext Allocators'!$B$8:$B$63,$F167))*$D167</f>
        <v>0</v>
      </c>
    </row>
    <row r="168" spans="1:26" outlineLevel="1">
      <c r="A168" s="13">
        <f>IF(ISBLANK('Input-Accounts'!A168),"",'Input-Accounts'!A168)</f>
        <v>144</v>
      </c>
      <c r="B168" t="str">
        <f>IF(ISBLANK('Input-Accounts'!B168),"",'Input-Accounts'!B168)</f>
        <v>Subtotal - Customer Service &amp; Information Expenses</v>
      </c>
      <c r="C168" s="13" t="str">
        <f>IF(ISBLANK('Input-Accounts'!C168),"",'Input-Accounts'!C168)</f>
        <v/>
      </c>
      <c r="D168" s="28">
        <f ca="1">SUBTOTAL(9,D164:D167)</f>
        <v>0</v>
      </c>
      <c r="E168" s="5">
        <f t="shared" ref="E168:E175" ca="1" si="41">IFERROR(IF(D168="","",IF(D168=0,0,IF(ABS(D168-SUM($G168:$Z168))&lt;Check_Limit,0,1))),1)</f>
        <v>0</v>
      </c>
      <c r="G168" s="28">
        <f t="shared" ref="G168:Z168" ca="1" si="42">SUBTOTAL(9,G164:G167)</f>
        <v>0</v>
      </c>
      <c r="H168" s="28">
        <f t="shared" ca="1" si="42"/>
        <v>0</v>
      </c>
      <c r="I168" s="28">
        <f t="shared" ca="1" si="42"/>
        <v>0</v>
      </c>
      <c r="J168" s="28">
        <f t="shared" ca="1" si="42"/>
        <v>0</v>
      </c>
      <c r="K168" s="28">
        <f t="shared" ca="1" si="42"/>
        <v>0</v>
      </c>
      <c r="L168" s="28">
        <f t="shared" ca="1" si="42"/>
        <v>0</v>
      </c>
      <c r="M168" s="28">
        <f t="shared" ca="1" si="42"/>
        <v>0</v>
      </c>
      <c r="N168" s="28">
        <f t="shared" ca="1" si="42"/>
        <v>0</v>
      </c>
      <c r="O168" s="28">
        <f t="shared" ca="1" si="42"/>
        <v>0</v>
      </c>
      <c r="P168" s="28">
        <f t="shared" ca="1" si="42"/>
        <v>0</v>
      </c>
      <c r="Q168" s="28">
        <f t="shared" ca="1" si="42"/>
        <v>0</v>
      </c>
      <c r="R168" s="28">
        <f t="shared" ca="1" si="42"/>
        <v>0</v>
      </c>
      <c r="S168" s="28">
        <f t="shared" ca="1" si="42"/>
        <v>0</v>
      </c>
      <c r="T168" s="28">
        <f t="shared" ca="1" si="42"/>
        <v>0</v>
      </c>
      <c r="U168" s="28">
        <f t="shared" ca="1" si="42"/>
        <v>0</v>
      </c>
      <c r="V168" s="28">
        <f t="shared" ca="1" si="42"/>
        <v>0</v>
      </c>
      <c r="W168" s="28">
        <f t="shared" ca="1" si="42"/>
        <v>0</v>
      </c>
      <c r="X168" s="28">
        <f t="shared" ca="1" si="42"/>
        <v>0</v>
      </c>
      <c r="Y168" s="28">
        <f t="shared" ca="1" si="42"/>
        <v>0</v>
      </c>
      <c r="Z168" s="28">
        <f t="shared" ca="1" si="42"/>
        <v>0</v>
      </c>
    </row>
    <row r="169" spans="1:26" outlineLevel="1">
      <c r="A169" s="13" t="str">
        <f>IF(ISBLANK('Input-Accounts'!A169),"",'Input-Accounts'!A169)</f>
        <v/>
      </c>
      <c r="B169" s="1" t="str">
        <f>IF(ISBLANK('Input-Accounts'!B169),"",'Input-Accounts'!B169)</f>
        <v/>
      </c>
      <c r="C169" s="13" t="str">
        <f>IF(ISBLANK('Input-Accounts'!C169),"",'Input-Accounts'!C169)</f>
        <v/>
      </c>
      <c r="D169" s="5"/>
      <c r="E169" s="5"/>
      <c r="F169" s="2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outlineLevel="1">
      <c r="A170" s="13">
        <f>IF(ISBLANK('Input-Accounts'!A170),"",'Input-Accounts'!A170)</f>
        <v>145</v>
      </c>
      <c r="B170" s="1" t="str">
        <f>IF(ISBLANK('Input-Accounts'!B170),"",'Input-Accounts'!B170)</f>
        <v>Sales Expenses</v>
      </c>
      <c r="C170" s="13" t="str">
        <f>IF(ISBLANK('Input-Accounts'!C170),"",'Input-Accounts'!C170)</f>
        <v/>
      </c>
      <c r="D170" s="5"/>
      <c r="E170" s="5"/>
      <c r="F170" s="2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outlineLevel="1">
      <c r="A171" s="13">
        <f>IF(ISBLANK('Input-Accounts'!A171),"",'Input-Accounts'!A171)</f>
        <v>146</v>
      </c>
      <c r="B171" s="17" t="str">
        <f>IF(ISBLANK('Input-Accounts'!B171),"",'Input-Accounts'!B171)</f>
        <v>Supervision</v>
      </c>
      <c r="C171" s="13">
        <f>IF(ISBLANK('Input-Accounts'!C171),"",'Input-Accounts'!C171)</f>
        <v>911</v>
      </c>
      <c r="D171" s="5">
        <f t="shared" ref="D171:D174" ca="1" si="43">INDIRECT("Classification!"&amp;$D$5&amp;ROW())</f>
        <v>0</v>
      </c>
      <c r="E171" s="5">
        <f t="shared" ca="1" si="41"/>
        <v>0</v>
      </c>
      <c r="F171" s="2" t="str" cm="1">
        <f t="array" aca="1" ref="F171" ca="1">IF(D171=0,"-",IF('Input-Accounts'!$E171&lt;&gt;0,'Input-Accounts'!$E171,INDEX('Input-Accounts'!$H171:$J171,,MATCH($F$6,'Input-Accounts'!$H$6:$J$6,0))))</f>
        <v>-</v>
      </c>
      <c r="G171" s="5">
        <f ca="1">IFERROR(INDEX(G$269:G$305,MATCH($F171,$B$269:$B$305,0))/INDEX($D$269:$D$305,MATCH($F171,$B$269:$B$305,0)),SUMIFS('Input-Ext Allocators'!D$8:D$63,'Input-Ext Allocators'!$B$8:$B$63,$F171))*$D171</f>
        <v>0</v>
      </c>
      <c r="H171" s="5">
        <f ca="1">IFERROR(INDEX(H$269:H$305,MATCH($F171,$B$269:$B$305,0))/INDEX($D$269:$D$305,MATCH($F171,$B$269:$B$305,0)),SUMIFS('Input-Ext Allocators'!E$8:E$63,'Input-Ext Allocators'!$B$8:$B$63,$F171))*$D171</f>
        <v>0</v>
      </c>
      <c r="I171" s="5">
        <f ca="1">IFERROR(INDEX(I$269:I$305,MATCH($F171,$B$269:$B$305,0))/INDEX($D$269:$D$305,MATCH($F171,$B$269:$B$305,0)),SUMIFS('Input-Ext Allocators'!F$8:F$63,'Input-Ext Allocators'!$B$8:$B$63,$F171))*$D171</f>
        <v>0</v>
      </c>
      <c r="J171" s="5">
        <f ca="1">IFERROR(INDEX(J$269:J$305,MATCH($F171,$B$269:$B$305,0))/INDEX($D$269:$D$305,MATCH($F171,$B$269:$B$305,0)),SUMIFS('Input-Ext Allocators'!G$8:G$63,'Input-Ext Allocators'!$B$8:$B$63,$F171))*$D171</f>
        <v>0</v>
      </c>
      <c r="K171" s="5">
        <f ca="1">IFERROR(INDEX(K$269:K$305,MATCH($F171,$B$269:$B$305,0))/INDEX($D$269:$D$305,MATCH($F171,$B$269:$B$305,0)),SUMIFS('Input-Ext Allocators'!H$8:H$63,'Input-Ext Allocators'!$B$8:$B$63,$F171))*$D171</f>
        <v>0</v>
      </c>
      <c r="L171" s="5">
        <f ca="1">IFERROR(INDEX(L$269:L$305,MATCH($F171,$B$269:$B$305,0))/INDEX($D$269:$D$305,MATCH($F171,$B$269:$B$305,0)),SUMIFS('Input-Ext Allocators'!I$8:I$63,'Input-Ext Allocators'!$B$8:$B$63,$F171))*$D171</f>
        <v>0</v>
      </c>
      <c r="M171" s="5">
        <f ca="1">IFERROR(INDEX(M$269:M$305,MATCH($F171,$B$269:$B$305,0))/INDEX($D$269:$D$305,MATCH($F171,$B$269:$B$305,0)),SUMIFS('Input-Ext Allocators'!J$8:J$63,'Input-Ext Allocators'!$B$8:$B$63,$F171))*$D171</f>
        <v>0</v>
      </c>
      <c r="N171" s="5">
        <f ca="1">IFERROR(INDEX(N$269:N$305,MATCH($F171,$B$269:$B$305,0))/INDEX($D$269:$D$305,MATCH($F171,$B$269:$B$305,0)),SUMIFS('Input-Ext Allocators'!K$8:K$63,'Input-Ext Allocators'!$B$8:$B$63,$F171))*$D171</f>
        <v>0</v>
      </c>
      <c r="O171" s="5">
        <f ca="1">IFERROR(INDEX(O$269:O$305,MATCH($F171,$B$269:$B$305,0))/INDEX($D$269:$D$305,MATCH($F171,$B$269:$B$305,0)),SUMIFS('Input-Ext Allocators'!L$8:L$63,'Input-Ext Allocators'!$B$8:$B$63,$F171))*$D171</f>
        <v>0</v>
      </c>
      <c r="P171" s="5">
        <f ca="1">IFERROR(INDEX(P$269:P$305,MATCH($F171,$B$269:$B$305,0))/INDEX($D$269:$D$305,MATCH($F171,$B$269:$B$305,0)),SUMIFS('Input-Ext Allocators'!M$8:M$63,'Input-Ext Allocators'!$B$8:$B$63,$F171))*$D171</f>
        <v>0</v>
      </c>
      <c r="Q171" s="5">
        <f ca="1">IFERROR(INDEX(Q$269:Q$305,MATCH($F171,$B$269:$B$305,0))/INDEX($D$269:$D$305,MATCH($F171,$B$269:$B$305,0)),SUMIFS('Input-Ext Allocators'!N$8:N$63,'Input-Ext Allocators'!$B$8:$B$63,$F171))*$D171</f>
        <v>0</v>
      </c>
      <c r="R171" s="5">
        <f ca="1">IFERROR(INDEX(R$269:R$305,MATCH($F171,$B$269:$B$305,0))/INDEX($D$269:$D$305,MATCH($F171,$B$269:$B$305,0)),SUMIFS('Input-Ext Allocators'!O$8:O$63,'Input-Ext Allocators'!$B$8:$B$63,$F171))*$D171</f>
        <v>0</v>
      </c>
      <c r="S171" s="5">
        <f ca="1">IFERROR(INDEX(S$269:S$305,MATCH($F171,$B$269:$B$305,0))/INDEX($D$269:$D$305,MATCH($F171,$B$269:$B$305,0)),SUMIFS('Input-Ext Allocators'!P$8:P$63,'Input-Ext Allocators'!$B$8:$B$63,$F171))*$D171</f>
        <v>0</v>
      </c>
      <c r="T171" s="5">
        <f ca="1">IFERROR(INDEX(T$269:T$305,MATCH($F171,$B$269:$B$305,0))/INDEX($D$269:$D$305,MATCH($F171,$B$269:$B$305,0)),SUMIFS('Input-Ext Allocators'!Q$8:Q$63,'Input-Ext Allocators'!$B$8:$B$63,$F171))*$D171</f>
        <v>0</v>
      </c>
      <c r="U171" s="5">
        <f ca="1">IFERROR(INDEX(U$269:U$305,MATCH($F171,$B$269:$B$305,0))/INDEX($D$269:$D$305,MATCH($F171,$B$269:$B$305,0)),SUMIFS('Input-Ext Allocators'!R$8:R$63,'Input-Ext Allocators'!$B$8:$B$63,$F171))*$D171</f>
        <v>0</v>
      </c>
      <c r="V171" s="5">
        <f ca="1">IFERROR(INDEX(V$269:V$305,MATCH($F171,$B$269:$B$305,0))/INDEX($D$269:$D$305,MATCH($F171,$B$269:$B$305,0)),SUMIFS('Input-Ext Allocators'!S$8:S$63,'Input-Ext Allocators'!$B$8:$B$63,$F171))*$D171</f>
        <v>0</v>
      </c>
      <c r="W171" s="5">
        <f ca="1">IFERROR(INDEX(W$269:W$305,MATCH($F171,$B$269:$B$305,0))/INDEX($D$269:$D$305,MATCH($F171,$B$269:$B$305,0)),SUMIFS('Input-Ext Allocators'!T$8:T$63,'Input-Ext Allocators'!$B$8:$B$63,$F171))*$D171</f>
        <v>0</v>
      </c>
      <c r="X171" s="5">
        <f ca="1">IFERROR(INDEX(X$269:X$305,MATCH($F171,$B$269:$B$305,0))/INDEX($D$269:$D$305,MATCH($F171,$B$269:$B$305,0)),SUMIFS('Input-Ext Allocators'!U$8:U$63,'Input-Ext Allocators'!$B$8:$B$63,$F171))*$D171</f>
        <v>0</v>
      </c>
      <c r="Y171" s="5">
        <f ca="1">IFERROR(INDEX(Y$269:Y$305,MATCH($F171,$B$269:$B$305,0))/INDEX($D$269:$D$305,MATCH($F171,$B$269:$B$305,0)),SUMIFS('Input-Ext Allocators'!V$8:V$63,'Input-Ext Allocators'!$B$8:$B$63,$F171))*$D171</f>
        <v>0</v>
      </c>
      <c r="Z171" s="5">
        <f ca="1">IFERROR(INDEX(Z$269:Z$305,MATCH($F171,$B$269:$B$305,0))/INDEX($D$269:$D$305,MATCH($F171,$B$269:$B$305,0)),SUMIFS('Input-Ext Allocators'!W$8:W$63,'Input-Ext Allocators'!$B$8:$B$63,$F171))*$D171</f>
        <v>0</v>
      </c>
    </row>
    <row r="172" spans="1:26" outlineLevel="1">
      <c r="A172" s="13">
        <f>IF(ISBLANK('Input-Accounts'!A172),"",'Input-Accounts'!A172)</f>
        <v>147</v>
      </c>
      <c r="B172" s="17" t="str">
        <f>IF(ISBLANK('Input-Accounts'!B172),"",'Input-Accounts'!B172)</f>
        <v>Demonstrating and selling expenses</v>
      </c>
      <c r="C172" s="13">
        <f>IF(ISBLANK('Input-Accounts'!C172),"",'Input-Accounts'!C172)</f>
        <v>912</v>
      </c>
      <c r="D172" s="5">
        <f t="shared" ca="1" si="43"/>
        <v>0</v>
      </c>
      <c r="E172" s="5">
        <f t="shared" ca="1" si="41"/>
        <v>0</v>
      </c>
      <c r="F172" s="2" t="str" cm="1">
        <f t="array" aca="1" ref="F172" ca="1">IF(D172=0,"-",IF('Input-Accounts'!$E172&lt;&gt;0,'Input-Accounts'!$E172,INDEX('Input-Accounts'!$H172:$J172,,MATCH($F$6,'Input-Accounts'!$H$6:$J$6,0))))</f>
        <v>-</v>
      </c>
      <c r="G172" s="5">
        <f ca="1">IFERROR(INDEX(G$269:G$305,MATCH($F172,$B$269:$B$305,0))/INDEX($D$269:$D$305,MATCH($F172,$B$269:$B$305,0)),SUMIFS('Input-Ext Allocators'!D$8:D$63,'Input-Ext Allocators'!$B$8:$B$63,$F172))*$D172</f>
        <v>0</v>
      </c>
      <c r="H172" s="5">
        <f ca="1">IFERROR(INDEX(H$269:H$305,MATCH($F172,$B$269:$B$305,0))/INDEX($D$269:$D$305,MATCH($F172,$B$269:$B$305,0)),SUMIFS('Input-Ext Allocators'!E$8:E$63,'Input-Ext Allocators'!$B$8:$B$63,$F172))*$D172</f>
        <v>0</v>
      </c>
      <c r="I172" s="5">
        <f ca="1">IFERROR(INDEX(I$269:I$305,MATCH($F172,$B$269:$B$305,0))/INDEX($D$269:$D$305,MATCH($F172,$B$269:$B$305,0)),SUMIFS('Input-Ext Allocators'!F$8:F$63,'Input-Ext Allocators'!$B$8:$B$63,$F172))*$D172</f>
        <v>0</v>
      </c>
      <c r="J172" s="5">
        <f ca="1">IFERROR(INDEX(J$269:J$305,MATCH($F172,$B$269:$B$305,0))/INDEX($D$269:$D$305,MATCH($F172,$B$269:$B$305,0)),SUMIFS('Input-Ext Allocators'!G$8:G$63,'Input-Ext Allocators'!$B$8:$B$63,$F172))*$D172</f>
        <v>0</v>
      </c>
      <c r="K172" s="5">
        <f ca="1">IFERROR(INDEX(K$269:K$305,MATCH($F172,$B$269:$B$305,0))/INDEX($D$269:$D$305,MATCH($F172,$B$269:$B$305,0)),SUMIFS('Input-Ext Allocators'!H$8:H$63,'Input-Ext Allocators'!$B$8:$B$63,$F172))*$D172</f>
        <v>0</v>
      </c>
      <c r="L172" s="5">
        <f ca="1">IFERROR(INDEX(L$269:L$305,MATCH($F172,$B$269:$B$305,0))/INDEX($D$269:$D$305,MATCH($F172,$B$269:$B$305,0)),SUMIFS('Input-Ext Allocators'!I$8:I$63,'Input-Ext Allocators'!$B$8:$B$63,$F172))*$D172</f>
        <v>0</v>
      </c>
      <c r="M172" s="5">
        <f ca="1">IFERROR(INDEX(M$269:M$305,MATCH($F172,$B$269:$B$305,0))/INDEX($D$269:$D$305,MATCH($F172,$B$269:$B$305,0)),SUMIFS('Input-Ext Allocators'!J$8:J$63,'Input-Ext Allocators'!$B$8:$B$63,$F172))*$D172</f>
        <v>0</v>
      </c>
      <c r="N172" s="5">
        <f ca="1">IFERROR(INDEX(N$269:N$305,MATCH($F172,$B$269:$B$305,0))/INDEX($D$269:$D$305,MATCH($F172,$B$269:$B$305,0)),SUMIFS('Input-Ext Allocators'!K$8:K$63,'Input-Ext Allocators'!$B$8:$B$63,$F172))*$D172</f>
        <v>0</v>
      </c>
      <c r="O172" s="5">
        <f ca="1">IFERROR(INDEX(O$269:O$305,MATCH($F172,$B$269:$B$305,0))/INDEX($D$269:$D$305,MATCH($F172,$B$269:$B$305,0)),SUMIFS('Input-Ext Allocators'!L$8:L$63,'Input-Ext Allocators'!$B$8:$B$63,$F172))*$D172</f>
        <v>0</v>
      </c>
      <c r="P172" s="5">
        <f ca="1">IFERROR(INDEX(P$269:P$305,MATCH($F172,$B$269:$B$305,0))/INDEX($D$269:$D$305,MATCH($F172,$B$269:$B$305,0)),SUMIFS('Input-Ext Allocators'!M$8:M$63,'Input-Ext Allocators'!$B$8:$B$63,$F172))*$D172</f>
        <v>0</v>
      </c>
      <c r="Q172" s="5">
        <f ca="1">IFERROR(INDEX(Q$269:Q$305,MATCH($F172,$B$269:$B$305,0))/INDEX($D$269:$D$305,MATCH($F172,$B$269:$B$305,0)),SUMIFS('Input-Ext Allocators'!N$8:N$63,'Input-Ext Allocators'!$B$8:$B$63,$F172))*$D172</f>
        <v>0</v>
      </c>
      <c r="R172" s="5">
        <f ca="1">IFERROR(INDEX(R$269:R$305,MATCH($F172,$B$269:$B$305,0))/INDEX($D$269:$D$305,MATCH($F172,$B$269:$B$305,0)),SUMIFS('Input-Ext Allocators'!O$8:O$63,'Input-Ext Allocators'!$B$8:$B$63,$F172))*$D172</f>
        <v>0</v>
      </c>
      <c r="S172" s="5">
        <f ca="1">IFERROR(INDEX(S$269:S$305,MATCH($F172,$B$269:$B$305,0))/INDEX($D$269:$D$305,MATCH($F172,$B$269:$B$305,0)),SUMIFS('Input-Ext Allocators'!P$8:P$63,'Input-Ext Allocators'!$B$8:$B$63,$F172))*$D172</f>
        <v>0</v>
      </c>
      <c r="T172" s="5">
        <f ca="1">IFERROR(INDEX(T$269:T$305,MATCH($F172,$B$269:$B$305,0))/INDEX($D$269:$D$305,MATCH($F172,$B$269:$B$305,0)),SUMIFS('Input-Ext Allocators'!Q$8:Q$63,'Input-Ext Allocators'!$B$8:$B$63,$F172))*$D172</f>
        <v>0</v>
      </c>
      <c r="U172" s="5">
        <f ca="1">IFERROR(INDEX(U$269:U$305,MATCH($F172,$B$269:$B$305,0))/INDEX($D$269:$D$305,MATCH($F172,$B$269:$B$305,0)),SUMIFS('Input-Ext Allocators'!R$8:R$63,'Input-Ext Allocators'!$B$8:$B$63,$F172))*$D172</f>
        <v>0</v>
      </c>
      <c r="V172" s="5">
        <f ca="1">IFERROR(INDEX(V$269:V$305,MATCH($F172,$B$269:$B$305,0))/INDEX($D$269:$D$305,MATCH($F172,$B$269:$B$305,0)),SUMIFS('Input-Ext Allocators'!S$8:S$63,'Input-Ext Allocators'!$B$8:$B$63,$F172))*$D172</f>
        <v>0</v>
      </c>
      <c r="W172" s="5">
        <f ca="1">IFERROR(INDEX(W$269:W$305,MATCH($F172,$B$269:$B$305,0))/INDEX($D$269:$D$305,MATCH($F172,$B$269:$B$305,0)),SUMIFS('Input-Ext Allocators'!T$8:T$63,'Input-Ext Allocators'!$B$8:$B$63,$F172))*$D172</f>
        <v>0</v>
      </c>
      <c r="X172" s="5">
        <f ca="1">IFERROR(INDEX(X$269:X$305,MATCH($F172,$B$269:$B$305,0))/INDEX($D$269:$D$305,MATCH($F172,$B$269:$B$305,0)),SUMIFS('Input-Ext Allocators'!U$8:U$63,'Input-Ext Allocators'!$B$8:$B$63,$F172))*$D172</f>
        <v>0</v>
      </c>
      <c r="Y172" s="5">
        <f ca="1">IFERROR(INDEX(Y$269:Y$305,MATCH($F172,$B$269:$B$305,0))/INDEX($D$269:$D$305,MATCH($F172,$B$269:$B$305,0)),SUMIFS('Input-Ext Allocators'!V$8:V$63,'Input-Ext Allocators'!$B$8:$B$63,$F172))*$D172</f>
        <v>0</v>
      </c>
      <c r="Z172" s="5">
        <f ca="1">IFERROR(INDEX(Z$269:Z$305,MATCH($F172,$B$269:$B$305,0))/INDEX($D$269:$D$305,MATCH($F172,$B$269:$B$305,0)),SUMIFS('Input-Ext Allocators'!W$8:W$63,'Input-Ext Allocators'!$B$8:$B$63,$F172))*$D172</f>
        <v>0</v>
      </c>
    </row>
    <row r="173" spans="1:26" outlineLevel="1">
      <c r="A173" s="13">
        <f>IF(ISBLANK('Input-Accounts'!A173),"",'Input-Accounts'!A173)</f>
        <v>148</v>
      </c>
      <c r="B173" s="17" t="str">
        <f>IF(ISBLANK('Input-Accounts'!B173),"",'Input-Accounts'!B173)</f>
        <v>Advertising expenses</v>
      </c>
      <c r="C173" s="13">
        <f>IF(ISBLANK('Input-Accounts'!C173),"",'Input-Accounts'!C173)</f>
        <v>913</v>
      </c>
      <c r="D173" s="5">
        <f t="shared" ca="1" si="43"/>
        <v>0</v>
      </c>
      <c r="E173" s="5">
        <f t="shared" ca="1" si="41"/>
        <v>0</v>
      </c>
      <c r="F173" s="2" t="str" cm="1">
        <f t="array" aca="1" ref="F173" ca="1">IF(D173=0,"-",IF('Input-Accounts'!$E173&lt;&gt;0,'Input-Accounts'!$E173,INDEX('Input-Accounts'!$H173:$J173,,MATCH($F$6,'Input-Accounts'!$H$6:$J$6,0))))</f>
        <v>-</v>
      </c>
      <c r="G173" s="5">
        <f ca="1">IFERROR(INDEX(G$269:G$305,MATCH($F173,$B$269:$B$305,0))/INDEX($D$269:$D$305,MATCH($F173,$B$269:$B$305,0)),SUMIFS('Input-Ext Allocators'!D$8:D$63,'Input-Ext Allocators'!$B$8:$B$63,$F173))*$D173</f>
        <v>0</v>
      </c>
      <c r="H173" s="5">
        <f ca="1">IFERROR(INDEX(H$269:H$305,MATCH($F173,$B$269:$B$305,0))/INDEX($D$269:$D$305,MATCH($F173,$B$269:$B$305,0)),SUMIFS('Input-Ext Allocators'!E$8:E$63,'Input-Ext Allocators'!$B$8:$B$63,$F173))*$D173</f>
        <v>0</v>
      </c>
      <c r="I173" s="5">
        <f ca="1">IFERROR(INDEX(I$269:I$305,MATCH($F173,$B$269:$B$305,0))/INDEX($D$269:$D$305,MATCH($F173,$B$269:$B$305,0)),SUMIFS('Input-Ext Allocators'!F$8:F$63,'Input-Ext Allocators'!$B$8:$B$63,$F173))*$D173</f>
        <v>0</v>
      </c>
      <c r="J173" s="5">
        <f ca="1">IFERROR(INDEX(J$269:J$305,MATCH($F173,$B$269:$B$305,0))/INDEX($D$269:$D$305,MATCH($F173,$B$269:$B$305,0)),SUMIFS('Input-Ext Allocators'!G$8:G$63,'Input-Ext Allocators'!$B$8:$B$63,$F173))*$D173</f>
        <v>0</v>
      </c>
      <c r="K173" s="5">
        <f ca="1">IFERROR(INDEX(K$269:K$305,MATCH($F173,$B$269:$B$305,0))/INDEX($D$269:$D$305,MATCH($F173,$B$269:$B$305,0)),SUMIFS('Input-Ext Allocators'!H$8:H$63,'Input-Ext Allocators'!$B$8:$B$63,$F173))*$D173</f>
        <v>0</v>
      </c>
      <c r="L173" s="5">
        <f ca="1">IFERROR(INDEX(L$269:L$305,MATCH($F173,$B$269:$B$305,0))/INDEX($D$269:$D$305,MATCH($F173,$B$269:$B$305,0)),SUMIFS('Input-Ext Allocators'!I$8:I$63,'Input-Ext Allocators'!$B$8:$B$63,$F173))*$D173</f>
        <v>0</v>
      </c>
      <c r="M173" s="5">
        <f ca="1">IFERROR(INDEX(M$269:M$305,MATCH($F173,$B$269:$B$305,0))/INDEX($D$269:$D$305,MATCH($F173,$B$269:$B$305,0)),SUMIFS('Input-Ext Allocators'!J$8:J$63,'Input-Ext Allocators'!$B$8:$B$63,$F173))*$D173</f>
        <v>0</v>
      </c>
      <c r="N173" s="5">
        <f ca="1">IFERROR(INDEX(N$269:N$305,MATCH($F173,$B$269:$B$305,0))/INDEX($D$269:$D$305,MATCH($F173,$B$269:$B$305,0)),SUMIFS('Input-Ext Allocators'!K$8:K$63,'Input-Ext Allocators'!$B$8:$B$63,$F173))*$D173</f>
        <v>0</v>
      </c>
      <c r="O173" s="5">
        <f ca="1">IFERROR(INDEX(O$269:O$305,MATCH($F173,$B$269:$B$305,0))/INDEX($D$269:$D$305,MATCH($F173,$B$269:$B$305,0)),SUMIFS('Input-Ext Allocators'!L$8:L$63,'Input-Ext Allocators'!$B$8:$B$63,$F173))*$D173</f>
        <v>0</v>
      </c>
      <c r="P173" s="5">
        <f ca="1">IFERROR(INDEX(P$269:P$305,MATCH($F173,$B$269:$B$305,0))/INDEX($D$269:$D$305,MATCH($F173,$B$269:$B$305,0)),SUMIFS('Input-Ext Allocators'!M$8:M$63,'Input-Ext Allocators'!$B$8:$B$63,$F173))*$D173</f>
        <v>0</v>
      </c>
      <c r="Q173" s="5">
        <f ca="1">IFERROR(INDEX(Q$269:Q$305,MATCH($F173,$B$269:$B$305,0))/INDEX($D$269:$D$305,MATCH($F173,$B$269:$B$305,0)),SUMIFS('Input-Ext Allocators'!N$8:N$63,'Input-Ext Allocators'!$B$8:$B$63,$F173))*$D173</f>
        <v>0</v>
      </c>
      <c r="R173" s="5">
        <f ca="1">IFERROR(INDEX(R$269:R$305,MATCH($F173,$B$269:$B$305,0))/INDEX($D$269:$D$305,MATCH($F173,$B$269:$B$305,0)),SUMIFS('Input-Ext Allocators'!O$8:O$63,'Input-Ext Allocators'!$B$8:$B$63,$F173))*$D173</f>
        <v>0</v>
      </c>
      <c r="S173" s="5">
        <f ca="1">IFERROR(INDEX(S$269:S$305,MATCH($F173,$B$269:$B$305,0))/INDEX($D$269:$D$305,MATCH($F173,$B$269:$B$305,0)),SUMIFS('Input-Ext Allocators'!P$8:P$63,'Input-Ext Allocators'!$B$8:$B$63,$F173))*$D173</f>
        <v>0</v>
      </c>
      <c r="T173" s="5">
        <f ca="1">IFERROR(INDEX(T$269:T$305,MATCH($F173,$B$269:$B$305,0))/INDEX($D$269:$D$305,MATCH($F173,$B$269:$B$305,0)),SUMIFS('Input-Ext Allocators'!Q$8:Q$63,'Input-Ext Allocators'!$B$8:$B$63,$F173))*$D173</f>
        <v>0</v>
      </c>
      <c r="U173" s="5">
        <f ca="1">IFERROR(INDEX(U$269:U$305,MATCH($F173,$B$269:$B$305,0))/INDEX($D$269:$D$305,MATCH($F173,$B$269:$B$305,0)),SUMIFS('Input-Ext Allocators'!R$8:R$63,'Input-Ext Allocators'!$B$8:$B$63,$F173))*$D173</f>
        <v>0</v>
      </c>
      <c r="V173" s="5">
        <f ca="1">IFERROR(INDEX(V$269:V$305,MATCH($F173,$B$269:$B$305,0))/INDEX($D$269:$D$305,MATCH($F173,$B$269:$B$305,0)),SUMIFS('Input-Ext Allocators'!S$8:S$63,'Input-Ext Allocators'!$B$8:$B$63,$F173))*$D173</f>
        <v>0</v>
      </c>
      <c r="W173" s="5">
        <f ca="1">IFERROR(INDEX(W$269:W$305,MATCH($F173,$B$269:$B$305,0))/INDEX($D$269:$D$305,MATCH($F173,$B$269:$B$305,0)),SUMIFS('Input-Ext Allocators'!T$8:T$63,'Input-Ext Allocators'!$B$8:$B$63,$F173))*$D173</f>
        <v>0</v>
      </c>
      <c r="X173" s="5">
        <f ca="1">IFERROR(INDEX(X$269:X$305,MATCH($F173,$B$269:$B$305,0))/INDEX($D$269:$D$305,MATCH($F173,$B$269:$B$305,0)),SUMIFS('Input-Ext Allocators'!U$8:U$63,'Input-Ext Allocators'!$B$8:$B$63,$F173))*$D173</f>
        <v>0</v>
      </c>
      <c r="Y173" s="5">
        <f ca="1">IFERROR(INDEX(Y$269:Y$305,MATCH($F173,$B$269:$B$305,0))/INDEX($D$269:$D$305,MATCH($F173,$B$269:$B$305,0)),SUMIFS('Input-Ext Allocators'!V$8:V$63,'Input-Ext Allocators'!$B$8:$B$63,$F173))*$D173</f>
        <v>0</v>
      </c>
      <c r="Z173" s="5">
        <f ca="1">IFERROR(INDEX(Z$269:Z$305,MATCH($F173,$B$269:$B$305,0))/INDEX($D$269:$D$305,MATCH($F173,$B$269:$B$305,0)),SUMIFS('Input-Ext Allocators'!W$8:W$63,'Input-Ext Allocators'!$B$8:$B$63,$F173))*$D173</f>
        <v>0</v>
      </c>
    </row>
    <row r="174" spans="1:26" outlineLevel="1">
      <c r="A174" s="13">
        <f>IF(ISBLANK('Input-Accounts'!A174),"",'Input-Accounts'!A174)</f>
        <v>149</v>
      </c>
      <c r="B174" s="17" t="str">
        <f>IF(ISBLANK('Input-Accounts'!B174),"",'Input-Accounts'!B174)</f>
        <v>Miscellaneous sales expenses</v>
      </c>
      <c r="C174" s="13">
        <f>IF(ISBLANK('Input-Accounts'!C174),"",'Input-Accounts'!C174)</f>
        <v>916</v>
      </c>
      <c r="D174" s="5">
        <f t="shared" ca="1" si="43"/>
        <v>0</v>
      </c>
      <c r="E174" s="5">
        <f t="shared" ca="1" si="41"/>
        <v>0</v>
      </c>
      <c r="F174" s="2" t="str" cm="1">
        <f t="array" aca="1" ref="F174" ca="1">IF(D174=0,"-",IF('Input-Accounts'!$E174&lt;&gt;0,'Input-Accounts'!$E174,INDEX('Input-Accounts'!$H174:$J174,,MATCH($F$6,'Input-Accounts'!$H$6:$J$6,0))))</f>
        <v>-</v>
      </c>
      <c r="G174" s="5">
        <f ca="1">IFERROR(INDEX(G$269:G$305,MATCH($F174,$B$269:$B$305,0))/INDEX($D$269:$D$305,MATCH($F174,$B$269:$B$305,0)),SUMIFS('Input-Ext Allocators'!D$8:D$63,'Input-Ext Allocators'!$B$8:$B$63,$F174))*$D174</f>
        <v>0</v>
      </c>
      <c r="H174" s="5">
        <f ca="1">IFERROR(INDEX(H$269:H$305,MATCH($F174,$B$269:$B$305,0))/INDEX($D$269:$D$305,MATCH($F174,$B$269:$B$305,0)),SUMIFS('Input-Ext Allocators'!E$8:E$63,'Input-Ext Allocators'!$B$8:$B$63,$F174))*$D174</f>
        <v>0</v>
      </c>
      <c r="I174" s="5">
        <f ca="1">IFERROR(INDEX(I$269:I$305,MATCH($F174,$B$269:$B$305,0))/INDEX($D$269:$D$305,MATCH($F174,$B$269:$B$305,0)),SUMIFS('Input-Ext Allocators'!F$8:F$63,'Input-Ext Allocators'!$B$8:$B$63,$F174))*$D174</f>
        <v>0</v>
      </c>
      <c r="J174" s="5">
        <f ca="1">IFERROR(INDEX(J$269:J$305,MATCH($F174,$B$269:$B$305,0))/INDEX($D$269:$D$305,MATCH($F174,$B$269:$B$305,0)),SUMIFS('Input-Ext Allocators'!G$8:G$63,'Input-Ext Allocators'!$B$8:$B$63,$F174))*$D174</f>
        <v>0</v>
      </c>
      <c r="K174" s="5">
        <f ca="1">IFERROR(INDEX(K$269:K$305,MATCH($F174,$B$269:$B$305,0))/INDEX($D$269:$D$305,MATCH($F174,$B$269:$B$305,0)),SUMIFS('Input-Ext Allocators'!H$8:H$63,'Input-Ext Allocators'!$B$8:$B$63,$F174))*$D174</f>
        <v>0</v>
      </c>
      <c r="L174" s="5">
        <f ca="1">IFERROR(INDEX(L$269:L$305,MATCH($F174,$B$269:$B$305,0))/INDEX($D$269:$D$305,MATCH($F174,$B$269:$B$305,0)),SUMIFS('Input-Ext Allocators'!I$8:I$63,'Input-Ext Allocators'!$B$8:$B$63,$F174))*$D174</f>
        <v>0</v>
      </c>
      <c r="M174" s="5">
        <f ca="1">IFERROR(INDEX(M$269:M$305,MATCH($F174,$B$269:$B$305,0))/INDEX($D$269:$D$305,MATCH($F174,$B$269:$B$305,0)),SUMIFS('Input-Ext Allocators'!J$8:J$63,'Input-Ext Allocators'!$B$8:$B$63,$F174))*$D174</f>
        <v>0</v>
      </c>
      <c r="N174" s="5">
        <f ca="1">IFERROR(INDEX(N$269:N$305,MATCH($F174,$B$269:$B$305,0))/INDEX($D$269:$D$305,MATCH($F174,$B$269:$B$305,0)),SUMIFS('Input-Ext Allocators'!K$8:K$63,'Input-Ext Allocators'!$B$8:$B$63,$F174))*$D174</f>
        <v>0</v>
      </c>
      <c r="O174" s="5">
        <f ca="1">IFERROR(INDEX(O$269:O$305,MATCH($F174,$B$269:$B$305,0))/INDEX($D$269:$D$305,MATCH($F174,$B$269:$B$305,0)),SUMIFS('Input-Ext Allocators'!L$8:L$63,'Input-Ext Allocators'!$B$8:$B$63,$F174))*$D174</f>
        <v>0</v>
      </c>
      <c r="P174" s="5">
        <f ca="1">IFERROR(INDEX(P$269:P$305,MATCH($F174,$B$269:$B$305,0))/INDEX($D$269:$D$305,MATCH($F174,$B$269:$B$305,0)),SUMIFS('Input-Ext Allocators'!M$8:M$63,'Input-Ext Allocators'!$B$8:$B$63,$F174))*$D174</f>
        <v>0</v>
      </c>
      <c r="Q174" s="5">
        <f ca="1">IFERROR(INDEX(Q$269:Q$305,MATCH($F174,$B$269:$B$305,0))/INDEX($D$269:$D$305,MATCH($F174,$B$269:$B$305,0)),SUMIFS('Input-Ext Allocators'!N$8:N$63,'Input-Ext Allocators'!$B$8:$B$63,$F174))*$D174</f>
        <v>0</v>
      </c>
      <c r="R174" s="5">
        <f ca="1">IFERROR(INDEX(R$269:R$305,MATCH($F174,$B$269:$B$305,0))/INDEX($D$269:$D$305,MATCH($F174,$B$269:$B$305,0)),SUMIFS('Input-Ext Allocators'!O$8:O$63,'Input-Ext Allocators'!$B$8:$B$63,$F174))*$D174</f>
        <v>0</v>
      </c>
      <c r="S174" s="5">
        <f ca="1">IFERROR(INDEX(S$269:S$305,MATCH($F174,$B$269:$B$305,0))/INDEX($D$269:$D$305,MATCH($F174,$B$269:$B$305,0)),SUMIFS('Input-Ext Allocators'!P$8:P$63,'Input-Ext Allocators'!$B$8:$B$63,$F174))*$D174</f>
        <v>0</v>
      </c>
      <c r="T174" s="5">
        <f ca="1">IFERROR(INDEX(T$269:T$305,MATCH($F174,$B$269:$B$305,0))/INDEX($D$269:$D$305,MATCH($F174,$B$269:$B$305,0)),SUMIFS('Input-Ext Allocators'!Q$8:Q$63,'Input-Ext Allocators'!$B$8:$B$63,$F174))*$D174</f>
        <v>0</v>
      </c>
      <c r="U174" s="5">
        <f ca="1">IFERROR(INDEX(U$269:U$305,MATCH($F174,$B$269:$B$305,0))/INDEX($D$269:$D$305,MATCH($F174,$B$269:$B$305,0)),SUMIFS('Input-Ext Allocators'!R$8:R$63,'Input-Ext Allocators'!$B$8:$B$63,$F174))*$D174</f>
        <v>0</v>
      </c>
      <c r="V174" s="5">
        <f ca="1">IFERROR(INDEX(V$269:V$305,MATCH($F174,$B$269:$B$305,0))/INDEX($D$269:$D$305,MATCH($F174,$B$269:$B$305,0)),SUMIFS('Input-Ext Allocators'!S$8:S$63,'Input-Ext Allocators'!$B$8:$B$63,$F174))*$D174</f>
        <v>0</v>
      </c>
      <c r="W174" s="5">
        <f ca="1">IFERROR(INDEX(W$269:W$305,MATCH($F174,$B$269:$B$305,0))/INDEX($D$269:$D$305,MATCH($F174,$B$269:$B$305,0)),SUMIFS('Input-Ext Allocators'!T$8:T$63,'Input-Ext Allocators'!$B$8:$B$63,$F174))*$D174</f>
        <v>0</v>
      </c>
      <c r="X174" s="5">
        <f ca="1">IFERROR(INDEX(X$269:X$305,MATCH($F174,$B$269:$B$305,0))/INDEX($D$269:$D$305,MATCH($F174,$B$269:$B$305,0)),SUMIFS('Input-Ext Allocators'!U$8:U$63,'Input-Ext Allocators'!$B$8:$B$63,$F174))*$D174</f>
        <v>0</v>
      </c>
      <c r="Y174" s="5">
        <f ca="1">IFERROR(INDEX(Y$269:Y$305,MATCH($F174,$B$269:$B$305,0))/INDEX($D$269:$D$305,MATCH($F174,$B$269:$B$305,0)),SUMIFS('Input-Ext Allocators'!V$8:V$63,'Input-Ext Allocators'!$B$8:$B$63,$F174))*$D174</f>
        <v>0</v>
      </c>
      <c r="Z174" s="5">
        <f ca="1">IFERROR(INDEX(Z$269:Z$305,MATCH($F174,$B$269:$B$305,0))/INDEX($D$269:$D$305,MATCH($F174,$B$269:$B$305,0)),SUMIFS('Input-Ext Allocators'!W$8:W$63,'Input-Ext Allocators'!$B$8:$B$63,$F174))*$D174</f>
        <v>0</v>
      </c>
    </row>
    <row r="175" spans="1:26" outlineLevel="1">
      <c r="A175" s="13">
        <f>IF(ISBLANK('Input-Accounts'!A175),"",'Input-Accounts'!A175)</f>
        <v>150</v>
      </c>
      <c r="B175" t="str">
        <f>IF(ISBLANK('Input-Accounts'!B175),"",'Input-Accounts'!B175)</f>
        <v>Subtotal - Sales Expenses</v>
      </c>
      <c r="C175" s="13" t="str">
        <f>IF(ISBLANK('Input-Accounts'!C175),"",'Input-Accounts'!C175)</f>
        <v/>
      </c>
      <c r="D175" s="28">
        <f ca="1">SUBTOTAL(9,D171:D174)</f>
        <v>0</v>
      </c>
      <c r="E175" s="5">
        <f t="shared" ca="1" si="41"/>
        <v>0</v>
      </c>
      <c r="G175" s="28">
        <f t="shared" ref="G175:Z175" ca="1" si="44">SUBTOTAL(9,G171:G174)</f>
        <v>0</v>
      </c>
      <c r="H175" s="28">
        <f t="shared" ca="1" si="44"/>
        <v>0</v>
      </c>
      <c r="I175" s="28">
        <f t="shared" ca="1" si="44"/>
        <v>0</v>
      </c>
      <c r="J175" s="28">
        <f t="shared" ca="1" si="44"/>
        <v>0</v>
      </c>
      <c r="K175" s="28">
        <f t="shared" ca="1" si="44"/>
        <v>0</v>
      </c>
      <c r="L175" s="28">
        <f t="shared" ca="1" si="44"/>
        <v>0</v>
      </c>
      <c r="M175" s="28">
        <f t="shared" ca="1" si="44"/>
        <v>0</v>
      </c>
      <c r="N175" s="28">
        <f t="shared" ca="1" si="44"/>
        <v>0</v>
      </c>
      <c r="O175" s="28">
        <f t="shared" ca="1" si="44"/>
        <v>0</v>
      </c>
      <c r="P175" s="28">
        <f t="shared" ca="1" si="44"/>
        <v>0</v>
      </c>
      <c r="Q175" s="28">
        <f t="shared" ca="1" si="44"/>
        <v>0</v>
      </c>
      <c r="R175" s="28">
        <f t="shared" ca="1" si="44"/>
        <v>0</v>
      </c>
      <c r="S175" s="28">
        <f t="shared" ca="1" si="44"/>
        <v>0</v>
      </c>
      <c r="T175" s="28">
        <f t="shared" ca="1" si="44"/>
        <v>0</v>
      </c>
      <c r="U175" s="28">
        <f t="shared" ca="1" si="44"/>
        <v>0</v>
      </c>
      <c r="V175" s="28">
        <f t="shared" ca="1" si="44"/>
        <v>0</v>
      </c>
      <c r="W175" s="28">
        <f t="shared" ca="1" si="44"/>
        <v>0</v>
      </c>
      <c r="X175" s="28">
        <f t="shared" ca="1" si="44"/>
        <v>0</v>
      </c>
      <c r="Y175" s="28">
        <f t="shared" ca="1" si="44"/>
        <v>0</v>
      </c>
      <c r="Z175" s="28">
        <f t="shared" ca="1" si="44"/>
        <v>0</v>
      </c>
    </row>
    <row r="176" spans="1:26" outlineLevel="1">
      <c r="A176" s="13" t="str">
        <f>IF(ISBLANK('Input-Accounts'!A176),"",'Input-Accounts'!A176)</f>
        <v/>
      </c>
      <c r="B176" t="str">
        <f>IF(ISBLANK('Input-Accounts'!B176),"",'Input-Accounts'!B176)</f>
        <v/>
      </c>
      <c r="C176" s="13" t="str">
        <f>IF(ISBLANK('Input-Accounts'!C176),"",'Input-Accounts'!C176)</f>
        <v/>
      </c>
      <c r="D176" s="5"/>
      <c r="E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>
      <c r="A177" s="13">
        <f>IF(ISBLANK('Input-Accounts'!A177),"",'Input-Accounts'!A177)</f>
        <v>151</v>
      </c>
      <c r="B177" s="4" t="str">
        <f>IF(ISBLANK('Input-Accounts'!B177),"",'Input-Accounts'!B177)</f>
        <v>Total Customer Accounts, Service, and Sales Expense</v>
      </c>
      <c r="C177" s="13" t="str">
        <f>IF(ISBLANK('Input-Accounts'!C177),"",'Input-Accounts'!C177)</f>
        <v/>
      </c>
      <c r="D177" s="5">
        <f ca="1">SUBTOTAL(9,D156:D175)</f>
        <v>0</v>
      </c>
      <c r="E177" s="5">
        <f ca="1">IFERROR(IF(D177="","",IF(D177=0,0,IF(ABS(D177-SUM($G177:$Z177))&lt;Check_Limit,0,1))),1)</f>
        <v>0</v>
      </c>
      <c r="F177" s="2"/>
      <c r="G177" s="5">
        <f t="shared" ref="G177:Z177" ca="1" si="45">SUBTOTAL(9,G156:G175)</f>
        <v>0</v>
      </c>
      <c r="H177" s="5">
        <f t="shared" ca="1" si="45"/>
        <v>0</v>
      </c>
      <c r="I177" s="5">
        <f t="shared" ca="1" si="45"/>
        <v>0</v>
      </c>
      <c r="J177" s="5">
        <f t="shared" ca="1" si="45"/>
        <v>0</v>
      </c>
      <c r="K177" s="5">
        <f t="shared" ca="1" si="45"/>
        <v>0</v>
      </c>
      <c r="L177" s="5">
        <f t="shared" ca="1" si="45"/>
        <v>0</v>
      </c>
      <c r="M177" s="5">
        <f t="shared" ca="1" si="45"/>
        <v>0</v>
      </c>
      <c r="N177" s="5">
        <f t="shared" ca="1" si="45"/>
        <v>0</v>
      </c>
      <c r="O177" s="5">
        <f t="shared" ca="1" si="45"/>
        <v>0</v>
      </c>
      <c r="P177" s="5">
        <f t="shared" ca="1" si="45"/>
        <v>0</v>
      </c>
      <c r="Q177" s="5">
        <f t="shared" ca="1" si="45"/>
        <v>0</v>
      </c>
      <c r="R177" s="5">
        <f t="shared" ca="1" si="45"/>
        <v>0</v>
      </c>
      <c r="S177" s="5">
        <f t="shared" ca="1" si="45"/>
        <v>0</v>
      </c>
      <c r="T177" s="5">
        <f t="shared" ca="1" si="45"/>
        <v>0</v>
      </c>
      <c r="U177" s="5">
        <f t="shared" ca="1" si="45"/>
        <v>0</v>
      </c>
      <c r="V177" s="5">
        <f t="shared" ca="1" si="45"/>
        <v>0</v>
      </c>
      <c r="W177" s="5">
        <f t="shared" ca="1" si="45"/>
        <v>0</v>
      </c>
      <c r="X177" s="5">
        <f t="shared" ca="1" si="45"/>
        <v>0</v>
      </c>
      <c r="Y177" s="5">
        <f t="shared" ca="1" si="45"/>
        <v>0</v>
      </c>
      <c r="Z177" s="5">
        <f t="shared" ca="1" si="45"/>
        <v>0</v>
      </c>
    </row>
    <row r="178" spans="1:26">
      <c r="A178" s="13" t="str">
        <f>IF(ISBLANK('Input-Accounts'!A178),"",'Input-Accounts'!A178)</f>
        <v/>
      </c>
      <c r="B178" s="4" t="str">
        <f>IF(ISBLANK('Input-Accounts'!B178),"",'Input-Accounts'!B178)</f>
        <v/>
      </c>
      <c r="C178" s="13" t="str">
        <f>IF(ISBLANK('Input-Accounts'!C178),"",'Input-Accounts'!C178)</f>
        <v/>
      </c>
      <c r="D178" s="28"/>
      <c r="E178" s="5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>
      <c r="A179" s="13">
        <f>IF(ISBLANK('Input-Accounts'!A179),"",'Input-Accounts'!A179)</f>
        <v>152</v>
      </c>
      <c r="B179" s="4" t="str">
        <f>IF(ISBLANK('Input-Accounts'!B179),"",'Input-Accounts'!B179)</f>
        <v>Administrative and General Expenses</v>
      </c>
      <c r="C179" s="13" t="str">
        <f>IF(ISBLANK('Input-Accounts'!C179),"",'Input-Accounts'!C179)</f>
        <v/>
      </c>
      <c r="D179" s="5"/>
      <c r="E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outlineLevel="1">
      <c r="A180" s="13">
        <f>IF(ISBLANK('Input-Accounts'!A180),"",'Input-Accounts'!A180)</f>
        <v>153</v>
      </c>
      <c r="B180" s="17" t="str">
        <f>IF(ISBLANK('Input-Accounts'!B180),"",'Input-Accounts'!B180)</f>
        <v>Administrative and general salaries</v>
      </c>
      <c r="C180" s="13">
        <f>IF(ISBLANK('Input-Accounts'!C180),"",'Input-Accounts'!C180)</f>
        <v>920</v>
      </c>
      <c r="D180" s="5">
        <f t="shared" ref="D180:D190" ca="1" si="46">INDIRECT("Classification!"&amp;$D$5&amp;ROW())</f>
        <v>3557596.4137803572</v>
      </c>
      <c r="E180" s="5">
        <f t="shared" ref="E180" ca="1" si="47">IFERROR(IF(D180="","",IF(D180=0,0,IF(ABS(D180-SUM($G180:$Z180))&lt;Check_Limit,0,1))),1)</f>
        <v>0</v>
      </c>
      <c r="F180" s="2" t="str" cm="1">
        <f t="array" aca="1" ref="F180" ca="1">IF(D180=0,"-",IF('Input-Accounts'!$E180&lt;&gt;0,'Input-Accounts'!$E180,INDEX('Input-Accounts'!$H180:$J180,,MATCH($F$6,'Input-Accounts'!$H$6:$J$6,0))))</f>
        <v>INT_LABOR</v>
      </c>
      <c r="G180" s="5">
        <f ca="1">IFERROR(INDEX(G$269:G$305,MATCH($F180,$B$269:$B$305,0))/INDEX($D$269:$D$305,MATCH($F180,$B$269:$B$305,0)),SUMIFS('Input-Ext Allocators'!D$8:D$63,'Input-Ext Allocators'!$B$8:$B$63,$F180))*$D180</f>
        <v>1111027.8356683431</v>
      </c>
      <c r="H180" s="5">
        <f ca="1">IFERROR(INDEX(H$269:H$305,MATCH($F180,$B$269:$B$305,0))/INDEX($D$269:$D$305,MATCH($F180,$B$269:$B$305,0)),SUMIFS('Input-Ext Allocators'!E$8:E$63,'Input-Ext Allocators'!$B$8:$B$63,$F180))*$D180</f>
        <v>765710.96796341205</v>
      </c>
      <c r="I180" s="5">
        <f ca="1">IFERROR(INDEX(I$269:I$305,MATCH($F180,$B$269:$B$305,0))/INDEX($D$269:$D$305,MATCH($F180,$B$269:$B$305,0)),SUMIFS('Input-Ext Allocators'!F$8:F$63,'Input-Ext Allocators'!$B$8:$B$63,$F180))*$D180</f>
        <v>85934.566627604989</v>
      </c>
      <c r="J180" s="5">
        <f ca="1">IFERROR(INDEX(J$269:J$305,MATCH($F180,$B$269:$B$305,0))/INDEX($D$269:$D$305,MATCH($F180,$B$269:$B$305,0)),SUMIFS('Input-Ext Allocators'!G$8:G$63,'Input-Ext Allocators'!$B$8:$B$63,$F180))*$D180</f>
        <v>109761.07705768757</v>
      </c>
      <c r="K180" s="5">
        <f ca="1">IFERROR(INDEX(K$269:K$305,MATCH($F180,$B$269:$B$305,0))/INDEX($D$269:$D$305,MATCH($F180,$B$269:$B$305,0)),SUMIFS('Input-Ext Allocators'!H$8:H$63,'Input-Ext Allocators'!$B$8:$B$63,$F180))*$D180</f>
        <v>6361.9471514822144</v>
      </c>
      <c r="L180" s="5">
        <f ca="1">IFERROR(INDEX(L$269:L$305,MATCH($F180,$B$269:$B$305,0))/INDEX($D$269:$D$305,MATCH($F180,$B$269:$B$305,0)),SUMIFS('Input-Ext Allocators'!I$8:I$63,'Input-Ext Allocators'!$B$8:$B$63,$F180))*$D180</f>
        <v>1350111.2849133573</v>
      </c>
      <c r="M180" s="5">
        <f ca="1">IFERROR(INDEX(M$269:M$305,MATCH($F180,$B$269:$B$305,0))/INDEX($D$269:$D$305,MATCH($F180,$B$269:$B$305,0)),SUMIFS('Input-Ext Allocators'!J$8:J$63,'Input-Ext Allocators'!$B$8:$B$63,$F180))*$D180</f>
        <v>128688.73439847026</v>
      </c>
      <c r="N180" s="5">
        <f ca="1">IFERROR(INDEX(N$269:N$305,MATCH($F180,$B$269:$B$305,0))/INDEX($D$269:$D$305,MATCH($F180,$B$269:$B$305,0)),SUMIFS('Input-Ext Allocators'!K$8:K$63,'Input-Ext Allocators'!$B$8:$B$63,$F180))*$D180</f>
        <v>0</v>
      </c>
      <c r="O180" s="5">
        <f ca="1">IFERROR(INDEX(O$269:O$305,MATCH($F180,$B$269:$B$305,0))/INDEX($D$269:$D$305,MATCH($F180,$B$269:$B$305,0)),SUMIFS('Input-Ext Allocators'!L$8:L$63,'Input-Ext Allocators'!$B$8:$B$63,$F180))*$D180</f>
        <v>0</v>
      </c>
      <c r="P180" s="5">
        <f ca="1">IFERROR(INDEX(P$269:P$305,MATCH($F180,$B$269:$B$305,0))/INDEX($D$269:$D$305,MATCH($F180,$B$269:$B$305,0)),SUMIFS('Input-Ext Allocators'!M$8:M$63,'Input-Ext Allocators'!$B$8:$B$63,$F180))*$D180</f>
        <v>0</v>
      </c>
      <c r="Q180" s="5">
        <f ca="1">IFERROR(INDEX(Q$269:Q$305,MATCH($F180,$B$269:$B$305,0))/INDEX($D$269:$D$305,MATCH($F180,$B$269:$B$305,0)),SUMIFS('Input-Ext Allocators'!N$8:N$63,'Input-Ext Allocators'!$B$8:$B$63,$F180))*$D180</f>
        <v>0</v>
      </c>
      <c r="R180" s="5">
        <f ca="1">IFERROR(INDEX(R$269:R$305,MATCH($F180,$B$269:$B$305,0))/INDEX($D$269:$D$305,MATCH($F180,$B$269:$B$305,0)),SUMIFS('Input-Ext Allocators'!O$8:O$63,'Input-Ext Allocators'!$B$8:$B$63,$F180))*$D180</f>
        <v>0</v>
      </c>
      <c r="S180" s="5">
        <f ca="1">IFERROR(INDEX(S$269:S$305,MATCH($F180,$B$269:$B$305,0))/INDEX($D$269:$D$305,MATCH($F180,$B$269:$B$305,0)),SUMIFS('Input-Ext Allocators'!P$8:P$63,'Input-Ext Allocators'!$B$8:$B$63,$F180))*$D180</f>
        <v>0</v>
      </c>
      <c r="T180" s="5">
        <f ca="1">IFERROR(INDEX(T$269:T$305,MATCH($F180,$B$269:$B$305,0))/INDEX($D$269:$D$305,MATCH($F180,$B$269:$B$305,0)),SUMIFS('Input-Ext Allocators'!Q$8:Q$63,'Input-Ext Allocators'!$B$8:$B$63,$F180))*$D180</f>
        <v>0</v>
      </c>
      <c r="U180" s="5">
        <f ca="1">IFERROR(INDEX(U$269:U$305,MATCH($F180,$B$269:$B$305,0))/INDEX($D$269:$D$305,MATCH($F180,$B$269:$B$305,0)),SUMIFS('Input-Ext Allocators'!R$8:R$63,'Input-Ext Allocators'!$B$8:$B$63,$F180))*$D180</f>
        <v>0</v>
      </c>
      <c r="V180" s="5">
        <f ca="1">IFERROR(INDEX(V$269:V$305,MATCH($F180,$B$269:$B$305,0))/INDEX($D$269:$D$305,MATCH($F180,$B$269:$B$305,0)),SUMIFS('Input-Ext Allocators'!S$8:S$63,'Input-Ext Allocators'!$B$8:$B$63,$F180))*$D180</f>
        <v>0</v>
      </c>
      <c r="W180" s="5">
        <f ca="1">IFERROR(INDEX(W$269:W$305,MATCH($F180,$B$269:$B$305,0))/INDEX($D$269:$D$305,MATCH($F180,$B$269:$B$305,0)),SUMIFS('Input-Ext Allocators'!T$8:T$63,'Input-Ext Allocators'!$B$8:$B$63,$F180))*$D180</f>
        <v>0</v>
      </c>
      <c r="X180" s="5">
        <f ca="1">IFERROR(INDEX(X$269:X$305,MATCH($F180,$B$269:$B$305,0))/INDEX($D$269:$D$305,MATCH($F180,$B$269:$B$305,0)),SUMIFS('Input-Ext Allocators'!U$8:U$63,'Input-Ext Allocators'!$B$8:$B$63,$F180))*$D180</f>
        <v>0</v>
      </c>
      <c r="Y180" s="5">
        <f ca="1">IFERROR(INDEX(Y$269:Y$305,MATCH($F180,$B$269:$B$305,0))/INDEX($D$269:$D$305,MATCH($F180,$B$269:$B$305,0)),SUMIFS('Input-Ext Allocators'!V$8:V$63,'Input-Ext Allocators'!$B$8:$B$63,$F180))*$D180</f>
        <v>0</v>
      </c>
      <c r="Z180" s="5">
        <f ca="1">IFERROR(INDEX(Z$269:Z$305,MATCH($F180,$B$269:$B$305,0))/INDEX($D$269:$D$305,MATCH($F180,$B$269:$B$305,0)),SUMIFS('Input-Ext Allocators'!W$8:W$63,'Input-Ext Allocators'!$B$8:$B$63,$F180))*$D180</f>
        <v>0</v>
      </c>
    </row>
    <row r="181" spans="1:26" outlineLevel="1">
      <c r="A181" s="13">
        <f>IF(ISBLANK('Input-Accounts'!A181),"",'Input-Accounts'!A181)</f>
        <v>154</v>
      </c>
      <c r="B181" s="17" t="str">
        <f>IF(ISBLANK('Input-Accounts'!B181),"",'Input-Accounts'!B181)</f>
        <v>Office supplies and expenses</v>
      </c>
      <c r="C181" s="13">
        <f>IF(ISBLANK('Input-Accounts'!C181),"",'Input-Accounts'!C181)</f>
        <v>921</v>
      </c>
      <c r="D181" s="5">
        <f t="shared" ca="1" si="46"/>
        <v>2060836.0057556438</v>
      </c>
      <c r="E181" s="5">
        <f t="shared" ref="E181:E190" ca="1" si="48">IFERROR(IF(D181="","",IF(D181=0,0,IF(ABS(D181-SUM($G181:$Z181))&lt;Check_Limit,0,1))),1)</f>
        <v>0</v>
      </c>
      <c r="F181" s="2" t="str" cm="1">
        <f t="array" aca="1" ref="F181" ca="1">IF(D181=0,"-",IF('Input-Accounts'!$E181&lt;&gt;0,'Input-Accounts'!$E181,INDEX('Input-Accounts'!$H181:$J181,,MATCH($F$6,'Input-Accounts'!$H$6:$J$6,0))))</f>
        <v>INT_LABOR</v>
      </c>
      <c r="G181" s="5">
        <f ca="1">IFERROR(INDEX(G$269:G$305,MATCH($F181,$B$269:$B$305,0))/INDEX($D$269:$D$305,MATCH($F181,$B$269:$B$305,0)),SUMIFS('Input-Ext Allocators'!D$8:D$63,'Input-Ext Allocators'!$B$8:$B$63,$F181))*$D181</f>
        <v>643593.56735157943</v>
      </c>
      <c r="H181" s="5">
        <f ca="1">IFERROR(INDEX(H$269:H$305,MATCH($F181,$B$269:$B$305,0))/INDEX($D$269:$D$305,MATCH($F181,$B$269:$B$305,0)),SUMIFS('Input-Ext Allocators'!E$8:E$63,'Input-Ext Allocators'!$B$8:$B$63,$F181))*$D181</f>
        <v>443559.23192091187</v>
      </c>
      <c r="I181" s="5">
        <f ca="1">IFERROR(INDEX(I$269:I$305,MATCH($F181,$B$269:$B$305,0))/INDEX($D$269:$D$305,MATCH($F181,$B$269:$B$305,0)),SUMIFS('Input-Ext Allocators'!F$8:F$63,'Input-Ext Allocators'!$B$8:$B$63,$F181))*$D181</f>
        <v>49779.971769476135</v>
      </c>
      <c r="J181" s="5">
        <f ca="1">IFERROR(INDEX(J$269:J$305,MATCH($F181,$B$269:$B$305,0))/INDEX($D$269:$D$305,MATCH($F181,$B$269:$B$305,0)),SUMIFS('Input-Ext Allocators'!G$8:G$63,'Input-Ext Allocators'!$B$8:$B$63,$F181))*$D181</f>
        <v>63582.136173405655</v>
      </c>
      <c r="K181" s="5">
        <f ca="1">IFERROR(INDEX(K$269:K$305,MATCH($F181,$B$269:$B$305,0))/INDEX($D$269:$D$305,MATCH($F181,$B$269:$B$305,0)),SUMIFS('Input-Ext Allocators'!H$8:H$63,'Input-Ext Allocators'!$B$8:$B$63,$F181))*$D181</f>
        <v>3685.33364428407</v>
      </c>
      <c r="L181" s="5">
        <f ca="1">IFERROR(INDEX(L$269:L$305,MATCH($F181,$B$269:$B$305,0))/INDEX($D$269:$D$305,MATCH($F181,$B$269:$B$305,0)),SUMIFS('Input-Ext Allocators'!I$8:I$63,'Input-Ext Allocators'!$B$8:$B$63,$F181))*$D181</f>
        <v>782089.26030760386</v>
      </c>
      <c r="M181" s="5">
        <f ca="1">IFERROR(INDEX(M$269:M$305,MATCH($F181,$B$269:$B$305,0))/INDEX($D$269:$D$305,MATCH($F181,$B$269:$B$305,0)),SUMIFS('Input-Ext Allocators'!J$8:J$63,'Input-Ext Allocators'!$B$8:$B$63,$F181))*$D181</f>
        <v>74546.504588383017</v>
      </c>
      <c r="N181" s="5">
        <f ca="1">IFERROR(INDEX(N$269:N$305,MATCH($F181,$B$269:$B$305,0))/INDEX($D$269:$D$305,MATCH($F181,$B$269:$B$305,0)),SUMIFS('Input-Ext Allocators'!K$8:K$63,'Input-Ext Allocators'!$B$8:$B$63,$F181))*$D181</f>
        <v>0</v>
      </c>
      <c r="O181" s="5">
        <f ca="1">IFERROR(INDEX(O$269:O$305,MATCH($F181,$B$269:$B$305,0))/INDEX($D$269:$D$305,MATCH($F181,$B$269:$B$305,0)),SUMIFS('Input-Ext Allocators'!L$8:L$63,'Input-Ext Allocators'!$B$8:$B$63,$F181))*$D181</f>
        <v>0</v>
      </c>
      <c r="P181" s="5">
        <f ca="1">IFERROR(INDEX(P$269:P$305,MATCH($F181,$B$269:$B$305,0))/INDEX($D$269:$D$305,MATCH($F181,$B$269:$B$305,0)),SUMIFS('Input-Ext Allocators'!M$8:M$63,'Input-Ext Allocators'!$B$8:$B$63,$F181))*$D181</f>
        <v>0</v>
      </c>
      <c r="Q181" s="5">
        <f ca="1">IFERROR(INDEX(Q$269:Q$305,MATCH($F181,$B$269:$B$305,0))/INDEX($D$269:$D$305,MATCH($F181,$B$269:$B$305,0)),SUMIFS('Input-Ext Allocators'!N$8:N$63,'Input-Ext Allocators'!$B$8:$B$63,$F181))*$D181</f>
        <v>0</v>
      </c>
      <c r="R181" s="5">
        <f ca="1">IFERROR(INDEX(R$269:R$305,MATCH($F181,$B$269:$B$305,0))/INDEX($D$269:$D$305,MATCH($F181,$B$269:$B$305,0)),SUMIFS('Input-Ext Allocators'!O$8:O$63,'Input-Ext Allocators'!$B$8:$B$63,$F181))*$D181</f>
        <v>0</v>
      </c>
      <c r="S181" s="5">
        <f ca="1">IFERROR(INDEX(S$269:S$305,MATCH($F181,$B$269:$B$305,0))/INDEX($D$269:$D$305,MATCH($F181,$B$269:$B$305,0)),SUMIFS('Input-Ext Allocators'!P$8:P$63,'Input-Ext Allocators'!$B$8:$B$63,$F181))*$D181</f>
        <v>0</v>
      </c>
      <c r="T181" s="5">
        <f ca="1">IFERROR(INDEX(T$269:T$305,MATCH($F181,$B$269:$B$305,0))/INDEX($D$269:$D$305,MATCH($F181,$B$269:$B$305,0)),SUMIFS('Input-Ext Allocators'!Q$8:Q$63,'Input-Ext Allocators'!$B$8:$B$63,$F181))*$D181</f>
        <v>0</v>
      </c>
      <c r="U181" s="5">
        <f ca="1">IFERROR(INDEX(U$269:U$305,MATCH($F181,$B$269:$B$305,0))/INDEX($D$269:$D$305,MATCH($F181,$B$269:$B$305,0)),SUMIFS('Input-Ext Allocators'!R$8:R$63,'Input-Ext Allocators'!$B$8:$B$63,$F181))*$D181</f>
        <v>0</v>
      </c>
      <c r="V181" s="5">
        <f ca="1">IFERROR(INDEX(V$269:V$305,MATCH($F181,$B$269:$B$305,0))/INDEX($D$269:$D$305,MATCH($F181,$B$269:$B$305,0)),SUMIFS('Input-Ext Allocators'!S$8:S$63,'Input-Ext Allocators'!$B$8:$B$63,$F181))*$D181</f>
        <v>0</v>
      </c>
      <c r="W181" s="5">
        <f ca="1">IFERROR(INDEX(W$269:W$305,MATCH($F181,$B$269:$B$305,0))/INDEX($D$269:$D$305,MATCH($F181,$B$269:$B$305,0)),SUMIFS('Input-Ext Allocators'!T$8:T$63,'Input-Ext Allocators'!$B$8:$B$63,$F181))*$D181</f>
        <v>0</v>
      </c>
      <c r="X181" s="5">
        <f ca="1">IFERROR(INDEX(X$269:X$305,MATCH($F181,$B$269:$B$305,0))/INDEX($D$269:$D$305,MATCH($F181,$B$269:$B$305,0)),SUMIFS('Input-Ext Allocators'!U$8:U$63,'Input-Ext Allocators'!$B$8:$B$63,$F181))*$D181</f>
        <v>0</v>
      </c>
      <c r="Y181" s="5">
        <f ca="1">IFERROR(INDEX(Y$269:Y$305,MATCH($F181,$B$269:$B$305,0))/INDEX($D$269:$D$305,MATCH($F181,$B$269:$B$305,0)),SUMIFS('Input-Ext Allocators'!V$8:V$63,'Input-Ext Allocators'!$B$8:$B$63,$F181))*$D181</f>
        <v>0</v>
      </c>
      <c r="Z181" s="5">
        <f ca="1">IFERROR(INDEX(Z$269:Z$305,MATCH($F181,$B$269:$B$305,0))/INDEX($D$269:$D$305,MATCH($F181,$B$269:$B$305,0)),SUMIFS('Input-Ext Allocators'!W$8:W$63,'Input-Ext Allocators'!$B$8:$B$63,$F181))*$D181</f>
        <v>0</v>
      </c>
    </row>
    <row r="182" spans="1:26" outlineLevel="1">
      <c r="A182" s="13">
        <f>IF(ISBLANK('Input-Accounts'!A182),"",'Input-Accounts'!A182)</f>
        <v>155</v>
      </c>
      <c r="B182" s="17" t="str">
        <f>IF(ISBLANK('Input-Accounts'!B182),"",'Input-Accounts'!B182)</f>
        <v>Outside services employed</v>
      </c>
      <c r="C182" s="13">
        <f>IF(ISBLANK('Input-Accounts'!C182),"",'Input-Accounts'!C182)</f>
        <v>923</v>
      </c>
      <c r="D182" s="5">
        <f t="shared" ca="1" si="46"/>
        <v>1135388.0989166931</v>
      </c>
      <c r="E182" s="5">
        <f t="shared" ca="1" si="48"/>
        <v>0</v>
      </c>
      <c r="F182" s="2" t="str" cm="1">
        <f t="array" aca="1" ref="F182" ca="1">IF(D182=0,"-",IF('Input-Accounts'!$E182&lt;&gt;0,'Input-Accounts'!$E182,INDEX('Input-Accounts'!$H182:$J182,,MATCH($F$6,'Input-Accounts'!$H$6:$J$6,0))))</f>
        <v>INT_LABOR</v>
      </c>
      <c r="G182" s="5">
        <f ca="1">IFERROR(INDEX(G$269:G$305,MATCH($F182,$B$269:$B$305,0))/INDEX($D$269:$D$305,MATCH($F182,$B$269:$B$305,0)),SUMIFS('Input-Ext Allocators'!D$8:D$63,'Input-Ext Allocators'!$B$8:$B$63,$F182))*$D182</f>
        <v>354578.66364402312</v>
      </c>
      <c r="H182" s="5">
        <f ca="1">IFERROR(INDEX(H$269:H$305,MATCH($F182,$B$269:$B$305,0))/INDEX($D$269:$D$305,MATCH($F182,$B$269:$B$305,0)),SUMIFS('Input-Ext Allocators'!E$8:E$63,'Input-Ext Allocators'!$B$8:$B$63,$F182))*$D182</f>
        <v>244372.60979578723</v>
      </c>
      <c r="I182" s="5">
        <f ca="1">IFERROR(INDEX(I$269:I$305,MATCH($F182,$B$269:$B$305,0))/INDEX($D$269:$D$305,MATCH($F182,$B$269:$B$305,0)),SUMIFS('Input-Ext Allocators'!F$8:F$63,'Input-Ext Allocators'!$B$8:$B$63,$F182))*$D182</f>
        <v>27425.562904384624</v>
      </c>
      <c r="J182" s="5">
        <f ca="1">IFERROR(INDEX(J$269:J$305,MATCH($F182,$B$269:$B$305,0))/INDEX($D$269:$D$305,MATCH($F182,$B$269:$B$305,0)),SUMIFS('Input-Ext Allocators'!G$8:G$63,'Input-Ext Allocators'!$B$8:$B$63,$F182))*$D182</f>
        <v>35029.667820907176</v>
      </c>
      <c r="K182" s="5">
        <f ca="1">IFERROR(INDEX(K$269:K$305,MATCH($F182,$B$269:$B$305,0))/INDEX($D$269:$D$305,MATCH($F182,$B$269:$B$305,0)),SUMIFS('Input-Ext Allocators'!H$8:H$63,'Input-Ext Allocators'!$B$8:$B$63,$F182))*$D182</f>
        <v>2030.3818200823669</v>
      </c>
      <c r="L182" s="5">
        <f ca="1">IFERROR(INDEX(L$269:L$305,MATCH($F182,$B$269:$B$305,0))/INDEX($D$269:$D$305,MATCH($F182,$B$269:$B$305,0)),SUMIFS('Input-Ext Allocators'!I$8:I$63,'Input-Ext Allocators'!$B$8:$B$63,$F182))*$D182</f>
        <v>430880.88327446539</v>
      </c>
      <c r="M182" s="5">
        <f ca="1">IFERROR(INDEX(M$269:M$305,MATCH($F182,$B$269:$B$305,0))/INDEX($D$269:$D$305,MATCH($F182,$B$269:$B$305,0)),SUMIFS('Input-Ext Allocators'!J$8:J$63,'Input-Ext Allocators'!$B$8:$B$63,$F182))*$D182</f>
        <v>41070.32965704333</v>
      </c>
      <c r="N182" s="5">
        <f ca="1">IFERROR(INDEX(N$269:N$305,MATCH($F182,$B$269:$B$305,0))/INDEX($D$269:$D$305,MATCH($F182,$B$269:$B$305,0)),SUMIFS('Input-Ext Allocators'!K$8:K$63,'Input-Ext Allocators'!$B$8:$B$63,$F182))*$D182</f>
        <v>0</v>
      </c>
      <c r="O182" s="5">
        <f ca="1">IFERROR(INDEX(O$269:O$305,MATCH($F182,$B$269:$B$305,0))/INDEX($D$269:$D$305,MATCH($F182,$B$269:$B$305,0)),SUMIFS('Input-Ext Allocators'!L$8:L$63,'Input-Ext Allocators'!$B$8:$B$63,$F182))*$D182</f>
        <v>0</v>
      </c>
      <c r="P182" s="5">
        <f ca="1">IFERROR(INDEX(P$269:P$305,MATCH($F182,$B$269:$B$305,0))/INDEX($D$269:$D$305,MATCH($F182,$B$269:$B$305,0)),SUMIFS('Input-Ext Allocators'!M$8:M$63,'Input-Ext Allocators'!$B$8:$B$63,$F182))*$D182</f>
        <v>0</v>
      </c>
      <c r="Q182" s="5">
        <f ca="1">IFERROR(INDEX(Q$269:Q$305,MATCH($F182,$B$269:$B$305,0))/INDEX($D$269:$D$305,MATCH($F182,$B$269:$B$305,0)),SUMIFS('Input-Ext Allocators'!N$8:N$63,'Input-Ext Allocators'!$B$8:$B$63,$F182))*$D182</f>
        <v>0</v>
      </c>
      <c r="R182" s="5">
        <f ca="1">IFERROR(INDEX(R$269:R$305,MATCH($F182,$B$269:$B$305,0))/INDEX($D$269:$D$305,MATCH($F182,$B$269:$B$305,0)),SUMIFS('Input-Ext Allocators'!O$8:O$63,'Input-Ext Allocators'!$B$8:$B$63,$F182))*$D182</f>
        <v>0</v>
      </c>
      <c r="S182" s="5">
        <f ca="1">IFERROR(INDEX(S$269:S$305,MATCH($F182,$B$269:$B$305,0))/INDEX($D$269:$D$305,MATCH($F182,$B$269:$B$305,0)),SUMIFS('Input-Ext Allocators'!P$8:P$63,'Input-Ext Allocators'!$B$8:$B$63,$F182))*$D182</f>
        <v>0</v>
      </c>
      <c r="T182" s="5">
        <f ca="1">IFERROR(INDEX(T$269:T$305,MATCH($F182,$B$269:$B$305,0))/INDEX($D$269:$D$305,MATCH($F182,$B$269:$B$305,0)),SUMIFS('Input-Ext Allocators'!Q$8:Q$63,'Input-Ext Allocators'!$B$8:$B$63,$F182))*$D182</f>
        <v>0</v>
      </c>
      <c r="U182" s="5">
        <f ca="1">IFERROR(INDEX(U$269:U$305,MATCH($F182,$B$269:$B$305,0))/INDEX($D$269:$D$305,MATCH($F182,$B$269:$B$305,0)),SUMIFS('Input-Ext Allocators'!R$8:R$63,'Input-Ext Allocators'!$B$8:$B$63,$F182))*$D182</f>
        <v>0</v>
      </c>
      <c r="V182" s="5">
        <f ca="1">IFERROR(INDEX(V$269:V$305,MATCH($F182,$B$269:$B$305,0))/INDEX($D$269:$D$305,MATCH($F182,$B$269:$B$305,0)),SUMIFS('Input-Ext Allocators'!S$8:S$63,'Input-Ext Allocators'!$B$8:$B$63,$F182))*$D182</f>
        <v>0</v>
      </c>
      <c r="W182" s="5">
        <f ca="1">IFERROR(INDEX(W$269:W$305,MATCH($F182,$B$269:$B$305,0))/INDEX($D$269:$D$305,MATCH($F182,$B$269:$B$305,0)),SUMIFS('Input-Ext Allocators'!T$8:T$63,'Input-Ext Allocators'!$B$8:$B$63,$F182))*$D182</f>
        <v>0</v>
      </c>
      <c r="X182" s="5">
        <f ca="1">IFERROR(INDEX(X$269:X$305,MATCH($F182,$B$269:$B$305,0))/INDEX($D$269:$D$305,MATCH($F182,$B$269:$B$305,0)),SUMIFS('Input-Ext Allocators'!U$8:U$63,'Input-Ext Allocators'!$B$8:$B$63,$F182))*$D182</f>
        <v>0</v>
      </c>
      <c r="Y182" s="5">
        <f ca="1">IFERROR(INDEX(Y$269:Y$305,MATCH($F182,$B$269:$B$305,0))/INDEX($D$269:$D$305,MATCH($F182,$B$269:$B$305,0)),SUMIFS('Input-Ext Allocators'!V$8:V$63,'Input-Ext Allocators'!$B$8:$B$63,$F182))*$D182</f>
        <v>0</v>
      </c>
      <c r="Z182" s="5">
        <f ca="1">IFERROR(INDEX(Z$269:Z$305,MATCH($F182,$B$269:$B$305,0))/INDEX($D$269:$D$305,MATCH($F182,$B$269:$B$305,0)),SUMIFS('Input-Ext Allocators'!W$8:W$63,'Input-Ext Allocators'!$B$8:$B$63,$F182))*$D182</f>
        <v>0</v>
      </c>
    </row>
    <row r="183" spans="1:26" outlineLevel="1">
      <c r="A183" s="13">
        <f>IF(B183="","",COUNTA(B$8:B183))</f>
        <v>176</v>
      </c>
      <c r="B183" s="17" t="str">
        <f>IF(ISBLANK('Input-Accounts'!B183),"",'Input-Accounts'!B183)</f>
        <v>Property insurance</v>
      </c>
      <c r="C183" s="13">
        <f>IF(ISBLANK('Input-Accounts'!C183),"",'Input-Accounts'!C183)</f>
        <v>924</v>
      </c>
      <c r="D183" s="5">
        <f t="shared" ca="1" si="46"/>
        <v>63026.435093868124</v>
      </c>
      <c r="E183" s="5">
        <f t="shared" ca="1" si="48"/>
        <v>0</v>
      </c>
      <c r="F183" s="2" t="str" cm="1">
        <f t="array" aca="1" ref="F183" ca="1">IF(D183=0,"-",IF('Input-Accounts'!$E183&lt;&gt;0,'Input-Accounts'!$E183,INDEX('Input-Accounts'!$H183:$J183,,MATCH($F$6,'Input-Accounts'!$H$6:$J$6,0))))</f>
        <v>INT_T&amp;D_PLANT</v>
      </c>
      <c r="G183" s="5">
        <f ca="1">IFERROR(INDEX(G$269:G$305,MATCH($F183,$B$269:$B$305,0))/INDEX($D$269:$D$305,MATCH($F183,$B$269:$B$305,0)),SUMIFS('Input-Ext Allocators'!D$8:D$63,'Input-Ext Allocators'!$B$8:$B$63,$F183))*$D183</f>
        <v>20239.224273557851</v>
      </c>
      <c r="H183" s="5">
        <f ca="1">IFERROR(INDEX(H$269:H$305,MATCH($F183,$B$269:$B$305,0))/INDEX($D$269:$D$305,MATCH($F183,$B$269:$B$305,0)),SUMIFS('Input-Ext Allocators'!E$8:E$63,'Input-Ext Allocators'!$B$8:$B$63,$F183))*$D183</f>
        <v>13951.25342102504</v>
      </c>
      <c r="I183" s="5">
        <f ca="1">IFERROR(INDEX(I$269:I$305,MATCH($F183,$B$269:$B$305,0))/INDEX($D$269:$D$305,MATCH($F183,$B$269:$B$305,0)),SUMIFS('Input-Ext Allocators'!F$8:F$63,'Input-Ext Allocators'!$B$8:$B$63,$F183))*$D183</f>
        <v>1567.7096973743026</v>
      </c>
      <c r="J183" s="5">
        <f ca="1">IFERROR(INDEX(J$269:J$305,MATCH($F183,$B$269:$B$305,0))/INDEX($D$269:$D$305,MATCH($F183,$B$269:$B$305,0)),SUMIFS('Input-Ext Allocators'!G$8:G$63,'Input-Ext Allocators'!$B$8:$B$63,$F183))*$D183</f>
        <v>2003.5936948065626</v>
      </c>
      <c r="K183" s="5">
        <f ca="1">IFERROR(INDEX(K$269:K$305,MATCH($F183,$B$269:$B$305,0))/INDEX($D$269:$D$305,MATCH($F183,$B$269:$B$305,0)),SUMIFS('Input-Ext Allocators'!H$8:H$63,'Input-Ext Allocators'!$B$8:$B$63,$F183))*$D183</f>
        <v>113.02897897667687</v>
      </c>
      <c r="L183" s="5">
        <f ca="1">IFERROR(INDEX(L$269:L$305,MATCH($F183,$B$269:$B$305,0))/INDEX($D$269:$D$305,MATCH($F183,$B$269:$B$305,0)),SUMIFS('Input-Ext Allocators'!I$8:I$63,'Input-Ext Allocators'!$B$8:$B$63,$F183))*$D183</f>
        <v>23258.489668058759</v>
      </c>
      <c r="M183" s="5">
        <f ca="1">IFERROR(INDEX(M$269:M$305,MATCH($F183,$B$269:$B$305,0))/INDEX($D$269:$D$305,MATCH($F183,$B$269:$B$305,0)),SUMIFS('Input-Ext Allocators'!J$8:J$63,'Input-Ext Allocators'!$B$8:$B$63,$F183))*$D183</f>
        <v>1893.1353600689279</v>
      </c>
      <c r="N183" s="5">
        <f ca="1">IFERROR(INDEX(N$269:N$305,MATCH($F183,$B$269:$B$305,0))/INDEX($D$269:$D$305,MATCH($F183,$B$269:$B$305,0)),SUMIFS('Input-Ext Allocators'!K$8:K$63,'Input-Ext Allocators'!$B$8:$B$63,$F183))*$D183</f>
        <v>0</v>
      </c>
      <c r="O183" s="5">
        <f ca="1">IFERROR(INDEX(O$269:O$305,MATCH($F183,$B$269:$B$305,0))/INDEX($D$269:$D$305,MATCH($F183,$B$269:$B$305,0)),SUMIFS('Input-Ext Allocators'!L$8:L$63,'Input-Ext Allocators'!$B$8:$B$63,$F183))*$D183</f>
        <v>0</v>
      </c>
      <c r="P183" s="5">
        <f ca="1">IFERROR(INDEX(P$269:P$305,MATCH($F183,$B$269:$B$305,0))/INDEX($D$269:$D$305,MATCH($F183,$B$269:$B$305,0)),SUMIFS('Input-Ext Allocators'!M$8:M$63,'Input-Ext Allocators'!$B$8:$B$63,$F183))*$D183</f>
        <v>0</v>
      </c>
      <c r="Q183" s="5">
        <f ca="1">IFERROR(INDEX(Q$269:Q$305,MATCH($F183,$B$269:$B$305,0))/INDEX($D$269:$D$305,MATCH($F183,$B$269:$B$305,0)),SUMIFS('Input-Ext Allocators'!N$8:N$63,'Input-Ext Allocators'!$B$8:$B$63,$F183))*$D183</f>
        <v>0</v>
      </c>
      <c r="R183" s="5">
        <f ca="1">IFERROR(INDEX(R$269:R$305,MATCH($F183,$B$269:$B$305,0))/INDEX($D$269:$D$305,MATCH($F183,$B$269:$B$305,0)),SUMIFS('Input-Ext Allocators'!O$8:O$63,'Input-Ext Allocators'!$B$8:$B$63,$F183))*$D183</f>
        <v>0</v>
      </c>
      <c r="S183" s="5">
        <f ca="1">IFERROR(INDEX(S$269:S$305,MATCH($F183,$B$269:$B$305,0))/INDEX($D$269:$D$305,MATCH($F183,$B$269:$B$305,0)),SUMIFS('Input-Ext Allocators'!P$8:P$63,'Input-Ext Allocators'!$B$8:$B$63,$F183))*$D183</f>
        <v>0</v>
      </c>
      <c r="T183" s="5">
        <f ca="1">IFERROR(INDEX(T$269:T$305,MATCH($F183,$B$269:$B$305,0))/INDEX($D$269:$D$305,MATCH($F183,$B$269:$B$305,0)),SUMIFS('Input-Ext Allocators'!Q$8:Q$63,'Input-Ext Allocators'!$B$8:$B$63,$F183))*$D183</f>
        <v>0</v>
      </c>
      <c r="U183" s="5">
        <f ca="1">IFERROR(INDEX(U$269:U$305,MATCH($F183,$B$269:$B$305,0))/INDEX($D$269:$D$305,MATCH($F183,$B$269:$B$305,0)),SUMIFS('Input-Ext Allocators'!R$8:R$63,'Input-Ext Allocators'!$B$8:$B$63,$F183))*$D183</f>
        <v>0</v>
      </c>
      <c r="V183" s="5">
        <f ca="1">IFERROR(INDEX(V$269:V$305,MATCH($F183,$B$269:$B$305,0))/INDEX($D$269:$D$305,MATCH($F183,$B$269:$B$305,0)),SUMIFS('Input-Ext Allocators'!S$8:S$63,'Input-Ext Allocators'!$B$8:$B$63,$F183))*$D183</f>
        <v>0</v>
      </c>
      <c r="W183" s="5">
        <f ca="1">IFERROR(INDEX(W$269:W$305,MATCH($F183,$B$269:$B$305,0))/INDEX($D$269:$D$305,MATCH($F183,$B$269:$B$305,0)),SUMIFS('Input-Ext Allocators'!T$8:T$63,'Input-Ext Allocators'!$B$8:$B$63,$F183))*$D183</f>
        <v>0</v>
      </c>
      <c r="X183" s="5">
        <f ca="1">IFERROR(INDEX(X$269:X$305,MATCH($F183,$B$269:$B$305,0))/INDEX($D$269:$D$305,MATCH($F183,$B$269:$B$305,0)),SUMIFS('Input-Ext Allocators'!U$8:U$63,'Input-Ext Allocators'!$B$8:$B$63,$F183))*$D183</f>
        <v>0</v>
      </c>
      <c r="Y183" s="5">
        <f ca="1">IFERROR(INDEX(Y$269:Y$305,MATCH($F183,$B$269:$B$305,0))/INDEX($D$269:$D$305,MATCH($F183,$B$269:$B$305,0)),SUMIFS('Input-Ext Allocators'!V$8:V$63,'Input-Ext Allocators'!$B$8:$B$63,$F183))*$D183</f>
        <v>0</v>
      </c>
      <c r="Z183" s="5">
        <f ca="1">IFERROR(INDEX(Z$269:Z$305,MATCH($F183,$B$269:$B$305,0))/INDEX($D$269:$D$305,MATCH($F183,$B$269:$B$305,0)),SUMIFS('Input-Ext Allocators'!W$8:W$63,'Input-Ext Allocators'!$B$8:$B$63,$F183))*$D183</f>
        <v>0</v>
      </c>
    </row>
    <row r="184" spans="1:26" outlineLevel="1">
      <c r="A184" s="13">
        <f>IF(ISBLANK('Input-Accounts'!A184),"",'Input-Accounts'!A184)</f>
        <v>157</v>
      </c>
      <c r="B184" s="17" t="str">
        <f>IF(ISBLANK('Input-Accounts'!B184),"",'Input-Accounts'!B184)</f>
        <v>Injuries and damages</v>
      </c>
      <c r="C184" s="13">
        <f>IF(ISBLANK('Input-Accounts'!C184),"",'Input-Accounts'!C184)</f>
        <v>925</v>
      </c>
      <c r="D184" s="5">
        <f t="shared" ca="1" si="46"/>
        <v>894196.16272864665</v>
      </c>
      <c r="E184" s="5">
        <f t="shared" ca="1" si="48"/>
        <v>0</v>
      </c>
      <c r="F184" s="2" t="str" cm="1">
        <f t="array" aca="1" ref="F184" ca="1">IF(D184=0,"-",IF('Input-Accounts'!$E184&lt;&gt;0,'Input-Accounts'!$E184,INDEX('Input-Accounts'!$H184:$J184,,MATCH($F$6,'Input-Accounts'!$H$6:$J$6,0))))</f>
        <v>INT_LABOR</v>
      </c>
      <c r="G184" s="5">
        <f ca="1">IFERROR(INDEX(G$269:G$305,MATCH($F184,$B$269:$B$305,0))/INDEX($D$269:$D$305,MATCH($F184,$B$269:$B$305,0)),SUMIFS('Input-Ext Allocators'!D$8:D$63,'Input-Ext Allocators'!$B$8:$B$63,$F184))*$D184</f>
        <v>279255.06768871006</v>
      </c>
      <c r="H184" s="5">
        <f ca="1">IFERROR(INDEX(H$269:H$305,MATCH($F184,$B$269:$B$305,0))/INDEX($D$269:$D$305,MATCH($F184,$B$269:$B$305,0)),SUMIFS('Input-Ext Allocators'!E$8:E$63,'Input-Ext Allocators'!$B$8:$B$63,$F184))*$D184</f>
        <v>192460.22585922058</v>
      </c>
      <c r="I184" s="5">
        <f ca="1">IFERROR(INDEX(I$269:I$305,MATCH($F184,$B$269:$B$305,0))/INDEX($D$269:$D$305,MATCH($F184,$B$269:$B$305,0)),SUMIFS('Input-Ext Allocators'!F$8:F$63,'Input-Ext Allocators'!$B$8:$B$63,$F184))*$D184</f>
        <v>21599.515736665508</v>
      </c>
      <c r="J184" s="5">
        <f ca="1">IFERROR(INDEX(J$269:J$305,MATCH($F184,$B$269:$B$305,0))/INDEX($D$269:$D$305,MATCH($F184,$B$269:$B$305,0)),SUMIFS('Input-Ext Allocators'!G$8:G$63,'Input-Ext Allocators'!$B$8:$B$63,$F184))*$D184</f>
        <v>27588.270985930638</v>
      </c>
      <c r="K184" s="5">
        <f ca="1">IFERROR(INDEX(K$269:K$305,MATCH($F184,$B$269:$B$305,0))/INDEX($D$269:$D$305,MATCH($F184,$B$269:$B$305,0)),SUMIFS('Input-Ext Allocators'!H$8:H$63,'Input-Ext Allocators'!$B$8:$B$63,$F184))*$D184</f>
        <v>1599.0652307558412</v>
      </c>
      <c r="L184" s="5">
        <f ca="1">IFERROR(INDEX(L$269:L$305,MATCH($F184,$B$269:$B$305,0))/INDEX($D$269:$D$305,MATCH($F184,$B$269:$B$305,0)),SUMIFS('Input-Ext Allocators'!I$8:I$63,'Input-Ext Allocators'!$B$8:$B$63,$F184))*$D184</f>
        <v>339348.30987287534</v>
      </c>
      <c r="M184" s="5">
        <f ca="1">IFERROR(INDEX(M$269:M$305,MATCH($F184,$B$269:$B$305,0))/INDEX($D$269:$D$305,MATCH($F184,$B$269:$B$305,0)),SUMIFS('Input-Ext Allocators'!J$8:J$63,'Input-Ext Allocators'!$B$8:$B$63,$F184))*$D184</f>
        <v>32345.70735448875</v>
      </c>
      <c r="N184" s="5">
        <f ca="1">IFERROR(INDEX(N$269:N$305,MATCH($F184,$B$269:$B$305,0))/INDEX($D$269:$D$305,MATCH($F184,$B$269:$B$305,0)),SUMIFS('Input-Ext Allocators'!K$8:K$63,'Input-Ext Allocators'!$B$8:$B$63,$F184))*$D184</f>
        <v>0</v>
      </c>
      <c r="O184" s="5">
        <f ca="1">IFERROR(INDEX(O$269:O$305,MATCH($F184,$B$269:$B$305,0))/INDEX($D$269:$D$305,MATCH($F184,$B$269:$B$305,0)),SUMIFS('Input-Ext Allocators'!L$8:L$63,'Input-Ext Allocators'!$B$8:$B$63,$F184))*$D184</f>
        <v>0</v>
      </c>
      <c r="P184" s="5">
        <f ca="1">IFERROR(INDEX(P$269:P$305,MATCH($F184,$B$269:$B$305,0))/INDEX($D$269:$D$305,MATCH($F184,$B$269:$B$305,0)),SUMIFS('Input-Ext Allocators'!M$8:M$63,'Input-Ext Allocators'!$B$8:$B$63,$F184))*$D184</f>
        <v>0</v>
      </c>
      <c r="Q184" s="5">
        <f ca="1">IFERROR(INDEX(Q$269:Q$305,MATCH($F184,$B$269:$B$305,0))/INDEX($D$269:$D$305,MATCH($F184,$B$269:$B$305,0)),SUMIFS('Input-Ext Allocators'!N$8:N$63,'Input-Ext Allocators'!$B$8:$B$63,$F184))*$D184</f>
        <v>0</v>
      </c>
      <c r="R184" s="5">
        <f ca="1">IFERROR(INDEX(R$269:R$305,MATCH($F184,$B$269:$B$305,0))/INDEX($D$269:$D$305,MATCH($F184,$B$269:$B$305,0)),SUMIFS('Input-Ext Allocators'!O$8:O$63,'Input-Ext Allocators'!$B$8:$B$63,$F184))*$D184</f>
        <v>0</v>
      </c>
      <c r="S184" s="5">
        <f ca="1">IFERROR(INDEX(S$269:S$305,MATCH($F184,$B$269:$B$305,0))/INDEX($D$269:$D$305,MATCH($F184,$B$269:$B$305,0)),SUMIFS('Input-Ext Allocators'!P$8:P$63,'Input-Ext Allocators'!$B$8:$B$63,$F184))*$D184</f>
        <v>0</v>
      </c>
      <c r="T184" s="5">
        <f ca="1">IFERROR(INDEX(T$269:T$305,MATCH($F184,$B$269:$B$305,0))/INDEX($D$269:$D$305,MATCH($F184,$B$269:$B$305,0)),SUMIFS('Input-Ext Allocators'!Q$8:Q$63,'Input-Ext Allocators'!$B$8:$B$63,$F184))*$D184</f>
        <v>0</v>
      </c>
      <c r="U184" s="5">
        <f ca="1">IFERROR(INDEX(U$269:U$305,MATCH($F184,$B$269:$B$305,0))/INDEX($D$269:$D$305,MATCH($F184,$B$269:$B$305,0)),SUMIFS('Input-Ext Allocators'!R$8:R$63,'Input-Ext Allocators'!$B$8:$B$63,$F184))*$D184</f>
        <v>0</v>
      </c>
      <c r="V184" s="5">
        <f ca="1">IFERROR(INDEX(V$269:V$305,MATCH($F184,$B$269:$B$305,0))/INDEX($D$269:$D$305,MATCH($F184,$B$269:$B$305,0)),SUMIFS('Input-Ext Allocators'!S$8:S$63,'Input-Ext Allocators'!$B$8:$B$63,$F184))*$D184</f>
        <v>0</v>
      </c>
      <c r="W184" s="5">
        <f ca="1">IFERROR(INDEX(W$269:W$305,MATCH($F184,$B$269:$B$305,0))/INDEX($D$269:$D$305,MATCH($F184,$B$269:$B$305,0)),SUMIFS('Input-Ext Allocators'!T$8:T$63,'Input-Ext Allocators'!$B$8:$B$63,$F184))*$D184</f>
        <v>0</v>
      </c>
      <c r="X184" s="5">
        <f ca="1">IFERROR(INDEX(X$269:X$305,MATCH($F184,$B$269:$B$305,0))/INDEX($D$269:$D$305,MATCH($F184,$B$269:$B$305,0)),SUMIFS('Input-Ext Allocators'!U$8:U$63,'Input-Ext Allocators'!$B$8:$B$63,$F184))*$D184</f>
        <v>0</v>
      </c>
      <c r="Y184" s="5">
        <f ca="1">IFERROR(INDEX(Y$269:Y$305,MATCH($F184,$B$269:$B$305,0))/INDEX($D$269:$D$305,MATCH($F184,$B$269:$B$305,0)),SUMIFS('Input-Ext Allocators'!V$8:V$63,'Input-Ext Allocators'!$B$8:$B$63,$F184))*$D184</f>
        <v>0</v>
      </c>
      <c r="Z184" s="5">
        <f ca="1">IFERROR(INDEX(Z$269:Z$305,MATCH($F184,$B$269:$B$305,0))/INDEX($D$269:$D$305,MATCH($F184,$B$269:$B$305,0)),SUMIFS('Input-Ext Allocators'!W$8:W$63,'Input-Ext Allocators'!$B$8:$B$63,$F184))*$D184</f>
        <v>0</v>
      </c>
    </row>
    <row r="185" spans="1:26" outlineLevel="1">
      <c r="A185" s="13">
        <f>IF(ISBLANK('Input-Accounts'!A185),"",'Input-Accounts'!A185)</f>
        <v>158</v>
      </c>
      <c r="B185" s="17" t="str">
        <f>IF(ISBLANK('Input-Accounts'!B185),"",'Input-Accounts'!B185)</f>
        <v>Employee pensions and benefits</v>
      </c>
      <c r="C185" s="13">
        <f>IF(ISBLANK('Input-Accounts'!C185),"",'Input-Accounts'!C185)</f>
        <v>926</v>
      </c>
      <c r="D185" s="5">
        <f t="shared" ca="1" si="46"/>
        <v>3197791.7576733716</v>
      </c>
      <c r="E185" s="5">
        <f t="shared" ca="1" si="48"/>
        <v>0</v>
      </c>
      <c r="F185" s="2" t="str" cm="1">
        <f t="array" aca="1" ref="F185" ca="1">IF(D185=0,"-",IF('Input-Accounts'!$E185&lt;&gt;0,'Input-Accounts'!$E185,INDEX('Input-Accounts'!$H185:$J185,,MATCH($F$6,'Input-Accounts'!$H$6:$J$6,0))))</f>
        <v>INT_LABOR</v>
      </c>
      <c r="G185" s="5">
        <f ca="1">IFERROR(INDEX(G$269:G$305,MATCH($F185,$B$269:$B$305,0))/INDEX($D$269:$D$305,MATCH($F185,$B$269:$B$305,0)),SUMIFS('Input-Ext Allocators'!D$8:D$63,'Input-Ext Allocators'!$B$8:$B$63,$F185))*$D185</f>
        <v>998661.80483092344</v>
      </c>
      <c r="H185" s="5">
        <f ca="1">IFERROR(INDEX(H$269:H$305,MATCH($F185,$B$269:$B$305,0))/INDEX($D$269:$D$305,MATCH($F185,$B$269:$B$305,0)),SUMIFS('Input-Ext Allocators'!E$8:E$63,'Input-Ext Allocators'!$B$8:$B$63,$F185))*$D185</f>
        <v>688269.25185467966</v>
      </c>
      <c r="I185" s="5">
        <f ca="1">IFERROR(INDEX(I$269:I$305,MATCH($F185,$B$269:$B$305,0))/INDEX($D$269:$D$305,MATCH($F185,$B$269:$B$305,0)),SUMIFS('Input-Ext Allocators'!F$8:F$63,'Input-Ext Allocators'!$B$8:$B$63,$F185))*$D185</f>
        <v>77243.401695747933</v>
      </c>
      <c r="J185" s="5">
        <f ca="1">IFERROR(INDEX(J$269:J$305,MATCH($F185,$B$269:$B$305,0))/INDEX($D$269:$D$305,MATCH($F185,$B$269:$B$305,0)),SUMIFS('Input-Ext Allocators'!G$8:G$63,'Input-Ext Allocators'!$B$8:$B$63,$F185))*$D185</f>
        <v>98660.170155572647</v>
      </c>
      <c r="K185" s="5">
        <f ca="1">IFERROR(INDEX(K$269:K$305,MATCH($F185,$B$269:$B$305,0))/INDEX($D$269:$D$305,MATCH($F185,$B$269:$B$305,0)),SUMIFS('Input-Ext Allocators'!H$8:H$63,'Input-Ext Allocators'!$B$8:$B$63,$F185))*$D185</f>
        <v>5718.5188530548821</v>
      </c>
      <c r="L185" s="5">
        <f ca="1">IFERROR(INDEX(L$269:L$305,MATCH($F185,$B$269:$B$305,0))/INDEX($D$269:$D$305,MATCH($F185,$B$269:$B$305,0)),SUMIFS('Input-Ext Allocators'!I$8:I$63,'Input-Ext Allocators'!$B$8:$B$63,$F185))*$D185</f>
        <v>1213565.0694143886</v>
      </c>
      <c r="M185" s="5">
        <f ca="1">IFERROR(INDEX(M$269:M$305,MATCH($F185,$B$269:$B$305,0))/INDEX($D$269:$D$305,MATCH($F185,$B$269:$B$305,0)),SUMIFS('Input-Ext Allocators'!J$8:J$63,'Input-Ext Allocators'!$B$8:$B$63,$F185))*$D185</f>
        <v>115673.54086900447</v>
      </c>
      <c r="N185" s="5">
        <f ca="1">IFERROR(INDEX(N$269:N$305,MATCH($F185,$B$269:$B$305,0))/INDEX($D$269:$D$305,MATCH($F185,$B$269:$B$305,0)),SUMIFS('Input-Ext Allocators'!K$8:K$63,'Input-Ext Allocators'!$B$8:$B$63,$F185))*$D185</f>
        <v>0</v>
      </c>
      <c r="O185" s="5">
        <f ca="1">IFERROR(INDEX(O$269:O$305,MATCH($F185,$B$269:$B$305,0))/INDEX($D$269:$D$305,MATCH($F185,$B$269:$B$305,0)),SUMIFS('Input-Ext Allocators'!L$8:L$63,'Input-Ext Allocators'!$B$8:$B$63,$F185))*$D185</f>
        <v>0</v>
      </c>
      <c r="P185" s="5">
        <f ca="1">IFERROR(INDEX(P$269:P$305,MATCH($F185,$B$269:$B$305,0))/INDEX($D$269:$D$305,MATCH($F185,$B$269:$B$305,0)),SUMIFS('Input-Ext Allocators'!M$8:M$63,'Input-Ext Allocators'!$B$8:$B$63,$F185))*$D185</f>
        <v>0</v>
      </c>
      <c r="Q185" s="5">
        <f ca="1">IFERROR(INDEX(Q$269:Q$305,MATCH($F185,$B$269:$B$305,0))/INDEX($D$269:$D$305,MATCH($F185,$B$269:$B$305,0)),SUMIFS('Input-Ext Allocators'!N$8:N$63,'Input-Ext Allocators'!$B$8:$B$63,$F185))*$D185</f>
        <v>0</v>
      </c>
      <c r="R185" s="5">
        <f ca="1">IFERROR(INDEX(R$269:R$305,MATCH($F185,$B$269:$B$305,0))/INDEX($D$269:$D$305,MATCH($F185,$B$269:$B$305,0)),SUMIFS('Input-Ext Allocators'!O$8:O$63,'Input-Ext Allocators'!$B$8:$B$63,$F185))*$D185</f>
        <v>0</v>
      </c>
      <c r="S185" s="5">
        <f ca="1">IFERROR(INDEX(S$269:S$305,MATCH($F185,$B$269:$B$305,0))/INDEX($D$269:$D$305,MATCH($F185,$B$269:$B$305,0)),SUMIFS('Input-Ext Allocators'!P$8:P$63,'Input-Ext Allocators'!$B$8:$B$63,$F185))*$D185</f>
        <v>0</v>
      </c>
      <c r="T185" s="5">
        <f ca="1">IFERROR(INDEX(T$269:T$305,MATCH($F185,$B$269:$B$305,0))/INDEX($D$269:$D$305,MATCH($F185,$B$269:$B$305,0)),SUMIFS('Input-Ext Allocators'!Q$8:Q$63,'Input-Ext Allocators'!$B$8:$B$63,$F185))*$D185</f>
        <v>0</v>
      </c>
      <c r="U185" s="5">
        <f ca="1">IFERROR(INDEX(U$269:U$305,MATCH($F185,$B$269:$B$305,0))/INDEX($D$269:$D$305,MATCH($F185,$B$269:$B$305,0)),SUMIFS('Input-Ext Allocators'!R$8:R$63,'Input-Ext Allocators'!$B$8:$B$63,$F185))*$D185</f>
        <v>0</v>
      </c>
      <c r="V185" s="5">
        <f ca="1">IFERROR(INDEX(V$269:V$305,MATCH($F185,$B$269:$B$305,0))/INDEX($D$269:$D$305,MATCH($F185,$B$269:$B$305,0)),SUMIFS('Input-Ext Allocators'!S$8:S$63,'Input-Ext Allocators'!$B$8:$B$63,$F185))*$D185</f>
        <v>0</v>
      </c>
      <c r="W185" s="5">
        <f ca="1">IFERROR(INDEX(W$269:W$305,MATCH($F185,$B$269:$B$305,0))/INDEX($D$269:$D$305,MATCH($F185,$B$269:$B$305,0)),SUMIFS('Input-Ext Allocators'!T$8:T$63,'Input-Ext Allocators'!$B$8:$B$63,$F185))*$D185</f>
        <v>0</v>
      </c>
      <c r="X185" s="5">
        <f ca="1">IFERROR(INDEX(X$269:X$305,MATCH($F185,$B$269:$B$305,0))/INDEX($D$269:$D$305,MATCH($F185,$B$269:$B$305,0)),SUMIFS('Input-Ext Allocators'!U$8:U$63,'Input-Ext Allocators'!$B$8:$B$63,$F185))*$D185</f>
        <v>0</v>
      </c>
      <c r="Y185" s="5">
        <f ca="1">IFERROR(INDEX(Y$269:Y$305,MATCH($F185,$B$269:$B$305,0))/INDEX($D$269:$D$305,MATCH($F185,$B$269:$B$305,0)),SUMIFS('Input-Ext Allocators'!V$8:V$63,'Input-Ext Allocators'!$B$8:$B$63,$F185))*$D185</f>
        <v>0</v>
      </c>
      <c r="Z185" s="5">
        <f ca="1">IFERROR(INDEX(Z$269:Z$305,MATCH($F185,$B$269:$B$305,0))/INDEX($D$269:$D$305,MATCH($F185,$B$269:$B$305,0)),SUMIFS('Input-Ext Allocators'!W$8:W$63,'Input-Ext Allocators'!$B$8:$B$63,$F185))*$D185</f>
        <v>0</v>
      </c>
    </row>
    <row r="186" spans="1:26" outlineLevel="1">
      <c r="A186" s="13">
        <f>IF(ISBLANK('Input-Accounts'!A186),"",'Input-Accounts'!A186)</f>
        <v>159</v>
      </c>
      <c r="B186" s="17" t="str">
        <f>IF(ISBLANK('Input-Accounts'!B186),"",'Input-Accounts'!B186)</f>
        <v>Regulatory commission expenses</v>
      </c>
      <c r="C186" s="13">
        <f>IF(ISBLANK('Input-Accounts'!C186),"",'Input-Accounts'!C186)</f>
        <v>928</v>
      </c>
      <c r="D186" s="5">
        <f t="shared" ca="1" si="46"/>
        <v>0</v>
      </c>
      <c r="E186" s="5">
        <f t="shared" ca="1" si="48"/>
        <v>0</v>
      </c>
      <c r="F186" s="2" t="str" cm="1">
        <f t="array" aca="1" ref="F186" ca="1">IF(D186=0,"-",IF('Input-Accounts'!$E186&lt;&gt;0,'Input-Accounts'!$E186,INDEX('Input-Accounts'!$H186:$J186,,MATCH($F$6,'Input-Accounts'!$H$6:$J$6,0))))</f>
        <v>-</v>
      </c>
      <c r="G186" s="5">
        <f ca="1">IFERROR(INDEX(G$269:G$305,MATCH($F186,$B$269:$B$305,0))/INDEX($D$269:$D$305,MATCH($F186,$B$269:$B$305,0)),SUMIFS('Input-Ext Allocators'!D$8:D$63,'Input-Ext Allocators'!$B$8:$B$63,$F186))*$D186</f>
        <v>0</v>
      </c>
      <c r="H186" s="5">
        <f ca="1">IFERROR(INDEX(H$269:H$305,MATCH($F186,$B$269:$B$305,0))/INDEX($D$269:$D$305,MATCH($F186,$B$269:$B$305,0)),SUMIFS('Input-Ext Allocators'!E$8:E$63,'Input-Ext Allocators'!$B$8:$B$63,$F186))*$D186</f>
        <v>0</v>
      </c>
      <c r="I186" s="5">
        <f ca="1">IFERROR(INDEX(I$269:I$305,MATCH($F186,$B$269:$B$305,0))/INDEX($D$269:$D$305,MATCH($F186,$B$269:$B$305,0)),SUMIFS('Input-Ext Allocators'!F$8:F$63,'Input-Ext Allocators'!$B$8:$B$63,$F186))*$D186</f>
        <v>0</v>
      </c>
      <c r="J186" s="5">
        <f ca="1">IFERROR(INDEX(J$269:J$305,MATCH($F186,$B$269:$B$305,0))/INDEX($D$269:$D$305,MATCH($F186,$B$269:$B$305,0)),SUMIFS('Input-Ext Allocators'!G$8:G$63,'Input-Ext Allocators'!$B$8:$B$63,$F186))*$D186</f>
        <v>0</v>
      </c>
      <c r="K186" s="5">
        <f ca="1">IFERROR(INDEX(K$269:K$305,MATCH($F186,$B$269:$B$305,0))/INDEX($D$269:$D$305,MATCH($F186,$B$269:$B$305,0)),SUMIFS('Input-Ext Allocators'!H$8:H$63,'Input-Ext Allocators'!$B$8:$B$63,$F186))*$D186</f>
        <v>0</v>
      </c>
      <c r="L186" s="5">
        <f ca="1">IFERROR(INDEX(L$269:L$305,MATCH($F186,$B$269:$B$305,0))/INDEX($D$269:$D$305,MATCH($F186,$B$269:$B$305,0)),SUMIFS('Input-Ext Allocators'!I$8:I$63,'Input-Ext Allocators'!$B$8:$B$63,$F186))*$D186</f>
        <v>0</v>
      </c>
      <c r="M186" s="5">
        <f ca="1">IFERROR(INDEX(M$269:M$305,MATCH($F186,$B$269:$B$305,0))/INDEX($D$269:$D$305,MATCH($F186,$B$269:$B$305,0)),SUMIFS('Input-Ext Allocators'!J$8:J$63,'Input-Ext Allocators'!$B$8:$B$63,$F186))*$D186</f>
        <v>0</v>
      </c>
      <c r="N186" s="5">
        <f ca="1">IFERROR(INDEX(N$269:N$305,MATCH($F186,$B$269:$B$305,0))/INDEX($D$269:$D$305,MATCH($F186,$B$269:$B$305,0)),SUMIFS('Input-Ext Allocators'!K$8:K$63,'Input-Ext Allocators'!$B$8:$B$63,$F186))*$D186</f>
        <v>0</v>
      </c>
      <c r="O186" s="5">
        <f ca="1">IFERROR(INDEX(O$269:O$305,MATCH($F186,$B$269:$B$305,0))/INDEX($D$269:$D$305,MATCH($F186,$B$269:$B$305,0)),SUMIFS('Input-Ext Allocators'!L$8:L$63,'Input-Ext Allocators'!$B$8:$B$63,$F186))*$D186</f>
        <v>0</v>
      </c>
      <c r="P186" s="5">
        <f ca="1">IFERROR(INDEX(P$269:P$305,MATCH($F186,$B$269:$B$305,0))/INDEX($D$269:$D$305,MATCH($F186,$B$269:$B$305,0)),SUMIFS('Input-Ext Allocators'!M$8:M$63,'Input-Ext Allocators'!$B$8:$B$63,$F186))*$D186</f>
        <v>0</v>
      </c>
      <c r="Q186" s="5">
        <f ca="1">IFERROR(INDEX(Q$269:Q$305,MATCH($F186,$B$269:$B$305,0))/INDEX($D$269:$D$305,MATCH($F186,$B$269:$B$305,0)),SUMIFS('Input-Ext Allocators'!N$8:N$63,'Input-Ext Allocators'!$B$8:$B$63,$F186))*$D186</f>
        <v>0</v>
      </c>
      <c r="R186" s="5">
        <f ca="1">IFERROR(INDEX(R$269:R$305,MATCH($F186,$B$269:$B$305,0))/INDEX($D$269:$D$305,MATCH($F186,$B$269:$B$305,0)),SUMIFS('Input-Ext Allocators'!O$8:O$63,'Input-Ext Allocators'!$B$8:$B$63,$F186))*$D186</f>
        <v>0</v>
      </c>
      <c r="S186" s="5">
        <f ca="1">IFERROR(INDEX(S$269:S$305,MATCH($F186,$B$269:$B$305,0))/INDEX($D$269:$D$305,MATCH($F186,$B$269:$B$305,0)),SUMIFS('Input-Ext Allocators'!P$8:P$63,'Input-Ext Allocators'!$B$8:$B$63,$F186))*$D186</f>
        <v>0</v>
      </c>
      <c r="T186" s="5">
        <f ca="1">IFERROR(INDEX(T$269:T$305,MATCH($F186,$B$269:$B$305,0))/INDEX($D$269:$D$305,MATCH($F186,$B$269:$B$305,0)),SUMIFS('Input-Ext Allocators'!Q$8:Q$63,'Input-Ext Allocators'!$B$8:$B$63,$F186))*$D186</f>
        <v>0</v>
      </c>
      <c r="U186" s="5">
        <f ca="1">IFERROR(INDEX(U$269:U$305,MATCH($F186,$B$269:$B$305,0))/INDEX($D$269:$D$305,MATCH($F186,$B$269:$B$305,0)),SUMIFS('Input-Ext Allocators'!R$8:R$63,'Input-Ext Allocators'!$B$8:$B$63,$F186))*$D186</f>
        <v>0</v>
      </c>
      <c r="V186" s="5">
        <f ca="1">IFERROR(INDEX(V$269:V$305,MATCH($F186,$B$269:$B$305,0))/INDEX($D$269:$D$305,MATCH($F186,$B$269:$B$305,0)),SUMIFS('Input-Ext Allocators'!S$8:S$63,'Input-Ext Allocators'!$B$8:$B$63,$F186))*$D186</f>
        <v>0</v>
      </c>
      <c r="W186" s="5">
        <f ca="1">IFERROR(INDEX(W$269:W$305,MATCH($F186,$B$269:$B$305,0))/INDEX($D$269:$D$305,MATCH($F186,$B$269:$B$305,0)),SUMIFS('Input-Ext Allocators'!T$8:T$63,'Input-Ext Allocators'!$B$8:$B$63,$F186))*$D186</f>
        <v>0</v>
      </c>
      <c r="X186" s="5">
        <f ca="1">IFERROR(INDEX(X$269:X$305,MATCH($F186,$B$269:$B$305,0))/INDEX($D$269:$D$305,MATCH($F186,$B$269:$B$305,0)),SUMIFS('Input-Ext Allocators'!U$8:U$63,'Input-Ext Allocators'!$B$8:$B$63,$F186))*$D186</f>
        <v>0</v>
      </c>
      <c r="Y186" s="5">
        <f ca="1">IFERROR(INDEX(Y$269:Y$305,MATCH($F186,$B$269:$B$305,0))/INDEX($D$269:$D$305,MATCH($F186,$B$269:$B$305,0)),SUMIFS('Input-Ext Allocators'!V$8:V$63,'Input-Ext Allocators'!$B$8:$B$63,$F186))*$D186</f>
        <v>0</v>
      </c>
      <c r="Z186" s="5">
        <f ca="1">IFERROR(INDEX(Z$269:Z$305,MATCH($F186,$B$269:$B$305,0))/INDEX($D$269:$D$305,MATCH($F186,$B$269:$B$305,0)),SUMIFS('Input-Ext Allocators'!W$8:W$63,'Input-Ext Allocators'!$B$8:$B$63,$F186))*$D186</f>
        <v>0</v>
      </c>
    </row>
    <row r="187" spans="1:26" outlineLevel="1">
      <c r="A187" s="13">
        <f>IF(ISBLANK('Input-Accounts'!A187),"",'Input-Accounts'!A187)</f>
        <v>160</v>
      </c>
      <c r="B187" s="17" t="str">
        <f>IF(ISBLANK('Input-Accounts'!B187),"",'Input-Accounts'!B187)</f>
        <v>General Advertising expenses</v>
      </c>
      <c r="C187" s="13">
        <f>IF(ISBLANK('Input-Accounts'!C187),"",'Input-Accounts'!C187)</f>
        <v>930.1</v>
      </c>
      <c r="D187" s="5">
        <f t="shared" ca="1" si="46"/>
        <v>0</v>
      </c>
      <c r="E187" s="5">
        <f t="shared" ca="1" si="48"/>
        <v>0</v>
      </c>
      <c r="F187" s="2" t="str" cm="1">
        <f t="array" aca="1" ref="F187" ca="1">IF(D187=0,"-",IF('Input-Accounts'!$E187&lt;&gt;0,'Input-Accounts'!$E187,INDEX('Input-Accounts'!$H187:$J187,,MATCH($F$6,'Input-Accounts'!$H$6:$J$6,0))))</f>
        <v>-</v>
      </c>
      <c r="G187" s="5">
        <f ca="1">IFERROR(INDEX(G$269:G$305,MATCH($F187,$B$269:$B$305,0))/INDEX($D$269:$D$305,MATCH($F187,$B$269:$B$305,0)),SUMIFS('Input-Ext Allocators'!D$8:D$63,'Input-Ext Allocators'!$B$8:$B$63,$F187))*$D187</f>
        <v>0</v>
      </c>
      <c r="H187" s="5">
        <f ca="1">IFERROR(INDEX(H$269:H$305,MATCH($F187,$B$269:$B$305,0))/INDEX($D$269:$D$305,MATCH($F187,$B$269:$B$305,0)),SUMIFS('Input-Ext Allocators'!E$8:E$63,'Input-Ext Allocators'!$B$8:$B$63,$F187))*$D187</f>
        <v>0</v>
      </c>
      <c r="I187" s="5">
        <f ca="1">IFERROR(INDEX(I$269:I$305,MATCH($F187,$B$269:$B$305,0))/INDEX($D$269:$D$305,MATCH($F187,$B$269:$B$305,0)),SUMIFS('Input-Ext Allocators'!F$8:F$63,'Input-Ext Allocators'!$B$8:$B$63,$F187))*$D187</f>
        <v>0</v>
      </c>
      <c r="J187" s="5">
        <f ca="1">IFERROR(INDEX(J$269:J$305,MATCH($F187,$B$269:$B$305,0))/INDEX($D$269:$D$305,MATCH($F187,$B$269:$B$305,0)),SUMIFS('Input-Ext Allocators'!G$8:G$63,'Input-Ext Allocators'!$B$8:$B$63,$F187))*$D187</f>
        <v>0</v>
      </c>
      <c r="K187" s="5">
        <f ca="1">IFERROR(INDEX(K$269:K$305,MATCH($F187,$B$269:$B$305,0))/INDEX($D$269:$D$305,MATCH($F187,$B$269:$B$305,0)),SUMIFS('Input-Ext Allocators'!H$8:H$63,'Input-Ext Allocators'!$B$8:$B$63,$F187))*$D187</f>
        <v>0</v>
      </c>
      <c r="L187" s="5">
        <f ca="1">IFERROR(INDEX(L$269:L$305,MATCH($F187,$B$269:$B$305,0))/INDEX($D$269:$D$305,MATCH($F187,$B$269:$B$305,0)),SUMIFS('Input-Ext Allocators'!I$8:I$63,'Input-Ext Allocators'!$B$8:$B$63,$F187))*$D187</f>
        <v>0</v>
      </c>
      <c r="M187" s="5">
        <f ca="1">IFERROR(INDEX(M$269:M$305,MATCH($F187,$B$269:$B$305,0))/INDEX($D$269:$D$305,MATCH($F187,$B$269:$B$305,0)),SUMIFS('Input-Ext Allocators'!J$8:J$63,'Input-Ext Allocators'!$B$8:$B$63,$F187))*$D187</f>
        <v>0</v>
      </c>
      <c r="N187" s="5">
        <f ca="1">IFERROR(INDEX(N$269:N$305,MATCH($F187,$B$269:$B$305,0))/INDEX($D$269:$D$305,MATCH($F187,$B$269:$B$305,0)),SUMIFS('Input-Ext Allocators'!K$8:K$63,'Input-Ext Allocators'!$B$8:$B$63,$F187))*$D187</f>
        <v>0</v>
      </c>
      <c r="O187" s="5">
        <f ca="1">IFERROR(INDEX(O$269:O$305,MATCH($F187,$B$269:$B$305,0))/INDEX($D$269:$D$305,MATCH($F187,$B$269:$B$305,0)),SUMIFS('Input-Ext Allocators'!L$8:L$63,'Input-Ext Allocators'!$B$8:$B$63,$F187))*$D187</f>
        <v>0</v>
      </c>
      <c r="P187" s="5">
        <f ca="1">IFERROR(INDEX(P$269:P$305,MATCH($F187,$B$269:$B$305,0))/INDEX($D$269:$D$305,MATCH($F187,$B$269:$B$305,0)),SUMIFS('Input-Ext Allocators'!M$8:M$63,'Input-Ext Allocators'!$B$8:$B$63,$F187))*$D187</f>
        <v>0</v>
      </c>
      <c r="Q187" s="5">
        <f ca="1">IFERROR(INDEX(Q$269:Q$305,MATCH($F187,$B$269:$B$305,0))/INDEX($D$269:$D$305,MATCH($F187,$B$269:$B$305,0)),SUMIFS('Input-Ext Allocators'!N$8:N$63,'Input-Ext Allocators'!$B$8:$B$63,$F187))*$D187</f>
        <v>0</v>
      </c>
      <c r="R187" s="5">
        <f ca="1">IFERROR(INDEX(R$269:R$305,MATCH($F187,$B$269:$B$305,0))/INDEX($D$269:$D$305,MATCH($F187,$B$269:$B$305,0)),SUMIFS('Input-Ext Allocators'!O$8:O$63,'Input-Ext Allocators'!$B$8:$B$63,$F187))*$D187</f>
        <v>0</v>
      </c>
      <c r="S187" s="5">
        <f ca="1">IFERROR(INDEX(S$269:S$305,MATCH($F187,$B$269:$B$305,0))/INDEX($D$269:$D$305,MATCH($F187,$B$269:$B$305,0)),SUMIFS('Input-Ext Allocators'!P$8:P$63,'Input-Ext Allocators'!$B$8:$B$63,$F187))*$D187</f>
        <v>0</v>
      </c>
      <c r="T187" s="5">
        <f ca="1">IFERROR(INDEX(T$269:T$305,MATCH($F187,$B$269:$B$305,0))/INDEX($D$269:$D$305,MATCH($F187,$B$269:$B$305,0)),SUMIFS('Input-Ext Allocators'!Q$8:Q$63,'Input-Ext Allocators'!$B$8:$B$63,$F187))*$D187</f>
        <v>0</v>
      </c>
      <c r="U187" s="5">
        <f ca="1">IFERROR(INDEX(U$269:U$305,MATCH($F187,$B$269:$B$305,0))/INDEX($D$269:$D$305,MATCH($F187,$B$269:$B$305,0)),SUMIFS('Input-Ext Allocators'!R$8:R$63,'Input-Ext Allocators'!$B$8:$B$63,$F187))*$D187</f>
        <v>0</v>
      </c>
      <c r="V187" s="5">
        <f ca="1">IFERROR(INDEX(V$269:V$305,MATCH($F187,$B$269:$B$305,0))/INDEX($D$269:$D$305,MATCH($F187,$B$269:$B$305,0)),SUMIFS('Input-Ext Allocators'!S$8:S$63,'Input-Ext Allocators'!$B$8:$B$63,$F187))*$D187</f>
        <v>0</v>
      </c>
      <c r="W187" s="5">
        <f ca="1">IFERROR(INDEX(W$269:W$305,MATCH($F187,$B$269:$B$305,0))/INDEX($D$269:$D$305,MATCH($F187,$B$269:$B$305,0)),SUMIFS('Input-Ext Allocators'!T$8:T$63,'Input-Ext Allocators'!$B$8:$B$63,$F187))*$D187</f>
        <v>0</v>
      </c>
      <c r="X187" s="5">
        <f ca="1">IFERROR(INDEX(X$269:X$305,MATCH($F187,$B$269:$B$305,0))/INDEX($D$269:$D$305,MATCH($F187,$B$269:$B$305,0)),SUMIFS('Input-Ext Allocators'!U$8:U$63,'Input-Ext Allocators'!$B$8:$B$63,$F187))*$D187</f>
        <v>0</v>
      </c>
      <c r="Y187" s="5">
        <f ca="1">IFERROR(INDEX(Y$269:Y$305,MATCH($F187,$B$269:$B$305,0))/INDEX($D$269:$D$305,MATCH($F187,$B$269:$B$305,0)),SUMIFS('Input-Ext Allocators'!V$8:V$63,'Input-Ext Allocators'!$B$8:$B$63,$F187))*$D187</f>
        <v>0</v>
      </c>
      <c r="Z187" s="5">
        <f ca="1">IFERROR(INDEX(Z$269:Z$305,MATCH($F187,$B$269:$B$305,0))/INDEX($D$269:$D$305,MATCH($F187,$B$269:$B$305,0)),SUMIFS('Input-Ext Allocators'!W$8:W$63,'Input-Ext Allocators'!$B$8:$B$63,$F187))*$D187</f>
        <v>0</v>
      </c>
    </row>
    <row r="188" spans="1:26" outlineLevel="1">
      <c r="A188" s="13">
        <f>IF(ISBLANK('Input-Accounts'!A188),"",'Input-Accounts'!A188)</f>
        <v>161</v>
      </c>
      <c r="B188" s="17" t="str">
        <f>IF(ISBLANK('Input-Accounts'!B188),"",'Input-Accounts'!B188)</f>
        <v>Miscellaneous general expenses</v>
      </c>
      <c r="C188" s="13">
        <f>IF(ISBLANK('Input-Accounts'!C188),"",'Input-Accounts'!C188)</f>
        <v>930.2</v>
      </c>
      <c r="D188" s="5">
        <f t="shared" ca="1" si="46"/>
        <v>175855.80251256152</v>
      </c>
      <c r="E188" s="5">
        <f t="shared" ca="1" si="48"/>
        <v>0</v>
      </c>
      <c r="F188" s="2" t="str" cm="1">
        <f t="array" aca="1" ref="F188" ca="1">IF(D188=0,"-",IF('Input-Accounts'!$E188&lt;&gt;0,'Input-Accounts'!$E188,INDEX('Input-Accounts'!$H188:$J188,,MATCH($F$6,'Input-Accounts'!$H$6:$J$6,0))))</f>
        <v>INT_OM</v>
      </c>
      <c r="G188" s="5">
        <f ca="1">IFERROR(INDEX(G$269:G$305,MATCH($F188,$B$269:$B$305,0))/INDEX($D$269:$D$305,MATCH($F188,$B$269:$B$305,0)),SUMIFS('Input-Ext Allocators'!D$8:D$63,'Input-Ext Allocators'!$B$8:$B$63,$F188))*$D188</f>
        <v>54628.974082140841</v>
      </c>
      <c r="H188" s="5">
        <f ca="1">IFERROR(INDEX(H$269:H$305,MATCH($F188,$B$269:$B$305,0))/INDEX($D$269:$D$305,MATCH($F188,$B$269:$B$305,0)),SUMIFS('Input-Ext Allocators'!E$8:E$63,'Input-Ext Allocators'!$B$8:$B$63,$F188))*$D188</f>
        <v>37648.494162333642</v>
      </c>
      <c r="I188" s="5">
        <f ca="1">IFERROR(INDEX(I$269:I$305,MATCH($F188,$B$269:$B$305,0))/INDEX($D$269:$D$305,MATCH($F188,$B$269:$B$305,0)),SUMIFS('Input-Ext Allocators'!F$8:F$63,'Input-Ext Allocators'!$B$8:$B$63,$F188))*$D188</f>
        <v>4224.1982594969031</v>
      </c>
      <c r="J188" s="5">
        <f ca="1">IFERROR(INDEX(J$269:J$305,MATCH($F188,$B$269:$B$305,0))/INDEX($D$269:$D$305,MATCH($F188,$B$269:$B$305,0)),SUMIFS('Input-Ext Allocators'!G$8:G$63,'Input-Ext Allocators'!$B$8:$B$63,$F188))*$D188</f>
        <v>5394.7794441194665</v>
      </c>
      <c r="K188" s="5">
        <f ca="1">IFERROR(INDEX(K$269:K$305,MATCH($F188,$B$269:$B$305,0))/INDEX($D$269:$D$305,MATCH($F188,$B$269:$B$305,0)),SUMIFS('Input-Ext Allocators'!H$8:H$63,'Input-Ext Allocators'!$B$8:$B$63,$F188))*$D188</f>
        <v>314.31051928624476</v>
      </c>
      <c r="L188" s="5">
        <f ca="1">IFERROR(INDEX(L$269:L$305,MATCH($F188,$B$269:$B$305,0))/INDEX($D$269:$D$305,MATCH($F188,$B$269:$B$305,0)),SUMIFS('Input-Ext Allocators'!I$8:I$63,'Input-Ext Allocators'!$B$8:$B$63,$F188))*$D188</f>
        <v>67081.981489574231</v>
      </c>
      <c r="M188" s="5">
        <f ca="1">IFERROR(INDEX(M$269:M$305,MATCH($F188,$B$269:$B$305,0))/INDEX($D$269:$D$305,MATCH($F188,$B$269:$B$305,0)),SUMIFS('Input-Ext Allocators'!J$8:J$63,'Input-Ext Allocators'!$B$8:$B$63,$F188))*$D188</f>
        <v>6563.0645556102145</v>
      </c>
      <c r="N188" s="5">
        <f ca="1">IFERROR(INDEX(N$269:N$305,MATCH($F188,$B$269:$B$305,0))/INDEX($D$269:$D$305,MATCH($F188,$B$269:$B$305,0)),SUMIFS('Input-Ext Allocators'!K$8:K$63,'Input-Ext Allocators'!$B$8:$B$63,$F188))*$D188</f>
        <v>0</v>
      </c>
      <c r="O188" s="5">
        <f ca="1">IFERROR(INDEX(O$269:O$305,MATCH($F188,$B$269:$B$305,0))/INDEX($D$269:$D$305,MATCH($F188,$B$269:$B$305,0)),SUMIFS('Input-Ext Allocators'!L$8:L$63,'Input-Ext Allocators'!$B$8:$B$63,$F188))*$D188</f>
        <v>0</v>
      </c>
      <c r="P188" s="5">
        <f ca="1">IFERROR(INDEX(P$269:P$305,MATCH($F188,$B$269:$B$305,0))/INDEX($D$269:$D$305,MATCH($F188,$B$269:$B$305,0)),SUMIFS('Input-Ext Allocators'!M$8:M$63,'Input-Ext Allocators'!$B$8:$B$63,$F188))*$D188</f>
        <v>0</v>
      </c>
      <c r="Q188" s="5">
        <f ca="1">IFERROR(INDEX(Q$269:Q$305,MATCH($F188,$B$269:$B$305,0))/INDEX($D$269:$D$305,MATCH($F188,$B$269:$B$305,0)),SUMIFS('Input-Ext Allocators'!N$8:N$63,'Input-Ext Allocators'!$B$8:$B$63,$F188))*$D188</f>
        <v>0</v>
      </c>
      <c r="R188" s="5">
        <f ca="1">IFERROR(INDEX(R$269:R$305,MATCH($F188,$B$269:$B$305,0))/INDEX($D$269:$D$305,MATCH($F188,$B$269:$B$305,0)),SUMIFS('Input-Ext Allocators'!O$8:O$63,'Input-Ext Allocators'!$B$8:$B$63,$F188))*$D188</f>
        <v>0</v>
      </c>
      <c r="S188" s="5">
        <f ca="1">IFERROR(INDEX(S$269:S$305,MATCH($F188,$B$269:$B$305,0))/INDEX($D$269:$D$305,MATCH($F188,$B$269:$B$305,0)),SUMIFS('Input-Ext Allocators'!P$8:P$63,'Input-Ext Allocators'!$B$8:$B$63,$F188))*$D188</f>
        <v>0</v>
      </c>
      <c r="T188" s="5">
        <f ca="1">IFERROR(INDEX(T$269:T$305,MATCH($F188,$B$269:$B$305,0))/INDEX($D$269:$D$305,MATCH($F188,$B$269:$B$305,0)),SUMIFS('Input-Ext Allocators'!Q$8:Q$63,'Input-Ext Allocators'!$B$8:$B$63,$F188))*$D188</f>
        <v>0</v>
      </c>
      <c r="U188" s="5">
        <f ca="1">IFERROR(INDEX(U$269:U$305,MATCH($F188,$B$269:$B$305,0))/INDEX($D$269:$D$305,MATCH($F188,$B$269:$B$305,0)),SUMIFS('Input-Ext Allocators'!R$8:R$63,'Input-Ext Allocators'!$B$8:$B$63,$F188))*$D188</f>
        <v>0</v>
      </c>
      <c r="V188" s="5">
        <f ca="1">IFERROR(INDEX(V$269:V$305,MATCH($F188,$B$269:$B$305,0))/INDEX($D$269:$D$305,MATCH($F188,$B$269:$B$305,0)),SUMIFS('Input-Ext Allocators'!S$8:S$63,'Input-Ext Allocators'!$B$8:$B$63,$F188))*$D188</f>
        <v>0</v>
      </c>
      <c r="W188" s="5">
        <f ca="1">IFERROR(INDEX(W$269:W$305,MATCH($F188,$B$269:$B$305,0))/INDEX($D$269:$D$305,MATCH($F188,$B$269:$B$305,0)),SUMIFS('Input-Ext Allocators'!T$8:T$63,'Input-Ext Allocators'!$B$8:$B$63,$F188))*$D188</f>
        <v>0</v>
      </c>
      <c r="X188" s="5">
        <f ca="1">IFERROR(INDEX(X$269:X$305,MATCH($F188,$B$269:$B$305,0))/INDEX($D$269:$D$305,MATCH($F188,$B$269:$B$305,0)),SUMIFS('Input-Ext Allocators'!U$8:U$63,'Input-Ext Allocators'!$B$8:$B$63,$F188))*$D188</f>
        <v>0</v>
      </c>
      <c r="Y188" s="5">
        <f ca="1">IFERROR(INDEX(Y$269:Y$305,MATCH($F188,$B$269:$B$305,0))/INDEX($D$269:$D$305,MATCH($F188,$B$269:$B$305,0)),SUMIFS('Input-Ext Allocators'!V$8:V$63,'Input-Ext Allocators'!$B$8:$B$63,$F188))*$D188</f>
        <v>0</v>
      </c>
      <c r="Z188" s="5">
        <f ca="1">IFERROR(INDEX(Z$269:Z$305,MATCH($F188,$B$269:$B$305,0))/INDEX($D$269:$D$305,MATCH($F188,$B$269:$B$305,0)),SUMIFS('Input-Ext Allocators'!W$8:W$63,'Input-Ext Allocators'!$B$8:$B$63,$F188))*$D188</f>
        <v>0</v>
      </c>
    </row>
    <row r="189" spans="1:26" outlineLevel="1">
      <c r="A189" s="13">
        <f>IF(ISBLANK('Input-Accounts'!A189),"",'Input-Accounts'!A189)</f>
        <v>162</v>
      </c>
      <c r="B189" s="17" t="str">
        <f>IF(ISBLANK('Input-Accounts'!B189),"",'Input-Accounts'!B189)</f>
        <v>Rents</v>
      </c>
      <c r="C189" s="13">
        <f>IF(ISBLANK('Input-Accounts'!C189),"",'Input-Accounts'!C189)</f>
        <v>931</v>
      </c>
      <c r="D189" s="5">
        <f t="shared" ca="1" si="46"/>
        <v>1043472.882125097</v>
      </c>
      <c r="E189" s="5">
        <f t="shared" ca="1" si="48"/>
        <v>0</v>
      </c>
      <c r="F189" s="2" t="str" cm="1">
        <f t="array" aca="1" ref="F189" ca="1">IF(D189=0,"-",IF('Input-Accounts'!$E189&lt;&gt;0,'Input-Accounts'!$E189,INDEX('Input-Accounts'!$H189:$J189,,MATCH($F$6,'Input-Accounts'!$H$6:$J$6,0))))</f>
        <v>INT_T&amp;D_PLANT</v>
      </c>
      <c r="G189" s="5">
        <f ca="1">IFERROR(INDEX(G$269:G$305,MATCH($F189,$B$269:$B$305,0))/INDEX($D$269:$D$305,MATCH($F189,$B$269:$B$305,0)),SUMIFS('Input-Ext Allocators'!D$8:D$63,'Input-Ext Allocators'!$B$8:$B$63,$F189))*$D189</f>
        <v>335082.91645009001</v>
      </c>
      <c r="H189" s="5">
        <f ca="1">IFERROR(INDEX(H$269:H$305,MATCH($F189,$B$269:$B$305,0))/INDEX($D$269:$D$305,MATCH($F189,$B$269:$B$305,0)),SUMIFS('Input-Ext Allocators'!E$8:E$63,'Input-Ext Allocators'!$B$8:$B$63,$F189))*$D189</f>
        <v>230978.55042591403</v>
      </c>
      <c r="I189" s="5">
        <f ca="1">IFERROR(INDEX(I$269:I$305,MATCH($F189,$B$269:$B$305,0))/INDEX($D$269:$D$305,MATCH($F189,$B$269:$B$305,0)),SUMIFS('Input-Ext Allocators'!F$8:F$63,'Input-Ext Allocators'!$B$8:$B$63,$F189))*$D189</f>
        <v>25955.181406314077</v>
      </c>
      <c r="J189" s="5">
        <f ca="1">IFERROR(INDEX(J$269:J$305,MATCH($F189,$B$269:$B$305,0))/INDEX($D$269:$D$305,MATCH($F189,$B$269:$B$305,0)),SUMIFS('Input-Ext Allocators'!G$8:G$63,'Input-Ext Allocators'!$B$8:$B$63,$F189))*$D189</f>
        <v>33171.726819289528</v>
      </c>
      <c r="K189" s="5">
        <f ca="1">IFERROR(INDEX(K$269:K$305,MATCH($F189,$B$269:$B$305,0))/INDEX($D$269:$D$305,MATCH($F189,$B$269:$B$305,0)),SUMIFS('Input-Ext Allocators'!H$8:H$63,'Input-Ext Allocators'!$B$8:$B$63,$F189))*$D189</f>
        <v>1871.3207288464378</v>
      </c>
      <c r="L189" s="5">
        <f ca="1">IFERROR(INDEX(L$269:L$305,MATCH($F189,$B$269:$B$305,0))/INDEX($D$269:$D$305,MATCH($F189,$B$269:$B$305,0)),SUMIFS('Input-Ext Allocators'!I$8:I$63,'Input-Ext Allocators'!$B$8:$B$63,$F189))*$D189</f>
        <v>385070.22032358719</v>
      </c>
      <c r="M189" s="5">
        <f ca="1">IFERROR(INDEX(M$269:M$305,MATCH($F189,$B$269:$B$305,0))/INDEX($D$269:$D$305,MATCH($F189,$B$269:$B$305,0)),SUMIFS('Input-Ext Allocators'!J$8:J$63,'Input-Ext Allocators'!$B$8:$B$63,$F189))*$D189</f>
        <v>31342.96597105567</v>
      </c>
      <c r="N189" s="5">
        <f ca="1">IFERROR(INDEX(N$269:N$305,MATCH($F189,$B$269:$B$305,0))/INDEX($D$269:$D$305,MATCH($F189,$B$269:$B$305,0)),SUMIFS('Input-Ext Allocators'!K$8:K$63,'Input-Ext Allocators'!$B$8:$B$63,$F189))*$D189</f>
        <v>0</v>
      </c>
      <c r="O189" s="5">
        <f ca="1">IFERROR(INDEX(O$269:O$305,MATCH($F189,$B$269:$B$305,0))/INDEX($D$269:$D$305,MATCH($F189,$B$269:$B$305,0)),SUMIFS('Input-Ext Allocators'!L$8:L$63,'Input-Ext Allocators'!$B$8:$B$63,$F189))*$D189</f>
        <v>0</v>
      </c>
      <c r="P189" s="5">
        <f ca="1">IFERROR(INDEX(P$269:P$305,MATCH($F189,$B$269:$B$305,0))/INDEX($D$269:$D$305,MATCH($F189,$B$269:$B$305,0)),SUMIFS('Input-Ext Allocators'!M$8:M$63,'Input-Ext Allocators'!$B$8:$B$63,$F189))*$D189</f>
        <v>0</v>
      </c>
      <c r="Q189" s="5">
        <f ca="1">IFERROR(INDEX(Q$269:Q$305,MATCH($F189,$B$269:$B$305,0))/INDEX($D$269:$D$305,MATCH($F189,$B$269:$B$305,0)),SUMIFS('Input-Ext Allocators'!N$8:N$63,'Input-Ext Allocators'!$B$8:$B$63,$F189))*$D189</f>
        <v>0</v>
      </c>
      <c r="R189" s="5">
        <f ca="1">IFERROR(INDEX(R$269:R$305,MATCH($F189,$B$269:$B$305,0))/INDEX($D$269:$D$305,MATCH($F189,$B$269:$B$305,0)),SUMIFS('Input-Ext Allocators'!O$8:O$63,'Input-Ext Allocators'!$B$8:$B$63,$F189))*$D189</f>
        <v>0</v>
      </c>
      <c r="S189" s="5">
        <f ca="1">IFERROR(INDEX(S$269:S$305,MATCH($F189,$B$269:$B$305,0))/INDEX($D$269:$D$305,MATCH($F189,$B$269:$B$305,0)),SUMIFS('Input-Ext Allocators'!P$8:P$63,'Input-Ext Allocators'!$B$8:$B$63,$F189))*$D189</f>
        <v>0</v>
      </c>
      <c r="T189" s="5">
        <f ca="1">IFERROR(INDEX(T$269:T$305,MATCH($F189,$B$269:$B$305,0))/INDEX($D$269:$D$305,MATCH($F189,$B$269:$B$305,0)),SUMIFS('Input-Ext Allocators'!Q$8:Q$63,'Input-Ext Allocators'!$B$8:$B$63,$F189))*$D189</f>
        <v>0</v>
      </c>
      <c r="U189" s="5">
        <f ca="1">IFERROR(INDEX(U$269:U$305,MATCH($F189,$B$269:$B$305,0))/INDEX($D$269:$D$305,MATCH($F189,$B$269:$B$305,0)),SUMIFS('Input-Ext Allocators'!R$8:R$63,'Input-Ext Allocators'!$B$8:$B$63,$F189))*$D189</f>
        <v>0</v>
      </c>
      <c r="V189" s="5">
        <f ca="1">IFERROR(INDEX(V$269:V$305,MATCH($F189,$B$269:$B$305,0))/INDEX($D$269:$D$305,MATCH($F189,$B$269:$B$305,0)),SUMIFS('Input-Ext Allocators'!S$8:S$63,'Input-Ext Allocators'!$B$8:$B$63,$F189))*$D189</f>
        <v>0</v>
      </c>
      <c r="W189" s="5">
        <f ca="1">IFERROR(INDEX(W$269:W$305,MATCH($F189,$B$269:$B$305,0))/INDEX($D$269:$D$305,MATCH($F189,$B$269:$B$305,0)),SUMIFS('Input-Ext Allocators'!T$8:T$63,'Input-Ext Allocators'!$B$8:$B$63,$F189))*$D189</f>
        <v>0</v>
      </c>
      <c r="X189" s="5">
        <f ca="1">IFERROR(INDEX(X$269:X$305,MATCH($F189,$B$269:$B$305,0))/INDEX($D$269:$D$305,MATCH($F189,$B$269:$B$305,0)),SUMIFS('Input-Ext Allocators'!U$8:U$63,'Input-Ext Allocators'!$B$8:$B$63,$F189))*$D189</f>
        <v>0</v>
      </c>
      <c r="Y189" s="5">
        <f ca="1">IFERROR(INDEX(Y$269:Y$305,MATCH($F189,$B$269:$B$305,0))/INDEX($D$269:$D$305,MATCH($F189,$B$269:$B$305,0)),SUMIFS('Input-Ext Allocators'!V$8:V$63,'Input-Ext Allocators'!$B$8:$B$63,$F189))*$D189</f>
        <v>0</v>
      </c>
      <c r="Z189" s="5">
        <f ca="1">IFERROR(INDEX(Z$269:Z$305,MATCH($F189,$B$269:$B$305,0))/INDEX($D$269:$D$305,MATCH($F189,$B$269:$B$305,0)),SUMIFS('Input-Ext Allocators'!W$8:W$63,'Input-Ext Allocators'!$B$8:$B$63,$F189))*$D189</f>
        <v>0</v>
      </c>
    </row>
    <row r="190" spans="1:26" outlineLevel="1">
      <c r="A190" s="13">
        <f>IF(ISBLANK('Input-Accounts'!A190),"",'Input-Accounts'!A190)</f>
        <v>163</v>
      </c>
      <c r="B190" s="17" t="str">
        <f>IF(ISBLANK('Input-Accounts'!B190),"",'Input-Accounts'!B190)</f>
        <v>Maintenance of general plant</v>
      </c>
      <c r="C190" s="13">
        <f>IF(ISBLANK('Input-Accounts'!C190),"",'Input-Accounts'!C190)</f>
        <v>935</v>
      </c>
      <c r="D190" s="5">
        <f t="shared" ca="1" si="46"/>
        <v>59422.059957334546</v>
      </c>
      <c r="E190" s="5">
        <f t="shared" ca="1" si="48"/>
        <v>0</v>
      </c>
      <c r="F190" s="2" t="str" cm="1">
        <f t="array" aca="1" ref="F190" ca="1">IF(D190=0,"-",IF('Input-Accounts'!$E190&lt;&gt;0,'Input-Accounts'!$E190,INDEX('Input-Accounts'!$H190:$J190,,MATCH($F$6,'Input-Accounts'!$H$6:$J$6,0))))</f>
        <v>INT_T&amp;D_PLANT</v>
      </c>
      <c r="G190" s="5">
        <f ca="1">IFERROR(INDEX(G$269:G$305,MATCH($F190,$B$269:$B$305,0))/INDEX($D$269:$D$305,MATCH($F190,$B$269:$B$305,0)),SUMIFS('Input-Ext Allocators'!D$8:D$63,'Input-Ext Allocators'!$B$8:$B$63,$F190))*$D190</f>
        <v>19081.777296814023</v>
      </c>
      <c r="H190" s="5">
        <f ca="1">IFERROR(INDEX(H$269:H$305,MATCH($F190,$B$269:$B$305,0))/INDEX($D$269:$D$305,MATCH($F190,$B$269:$B$305,0)),SUMIFS('Input-Ext Allocators'!E$8:E$63,'Input-Ext Allocators'!$B$8:$B$63,$F190))*$D190</f>
        <v>13153.404853525877</v>
      </c>
      <c r="I190" s="5">
        <f ca="1">IFERROR(INDEX(I$269:I$305,MATCH($F190,$B$269:$B$305,0))/INDEX($D$269:$D$305,MATCH($F190,$B$269:$B$305,0)),SUMIFS('Input-Ext Allocators'!F$8:F$63,'Input-Ext Allocators'!$B$8:$B$63,$F190))*$D190</f>
        <v>1478.0550334844156</v>
      </c>
      <c r="J190" s="5">
        <f ca="1">IFERROR(INDEX(J$269:J$305,MATCH($F190,$B$269:$B$305,0))/INDEX($D$269:$D$305,MATCH($F190,$B$269:$B$305,0)),SUMIFS('Input-Ext Allocators'!G$8:G$63,'Input-Ext Allocators'!$B$8:$B$63,$F190))*$D190</f>
        <v>1889.011562935696</v>
      </c>
      <c r="K190" s="5">
        <f ca="1">IFERROR(INDEX(K$269:K$305,MATCH($F190,$B$269:$B$305,0))/INDEX($D$269:$D$305,MATCH($F190,$B$269:$B$305,0)),SUMIFS('Input-Ext Allocators'!H$8:H$63,'Input-Ext Allocators'!$B$8:$B$63,$F190))*$D190</f>
        <v>106.56504299609105</v>
      </c>
      <c r="L190" s="5">
        <f ca="1">IFERROR(INDEX(L$269:L$305,MATCH($F190,$B$269:$B$305,0))/INDEX($D$269:$D$305,MATCH($F190,$B$269:$B$305,0)),SUMIFS('Input-Ext Allocators'!I$8:I$63,'Input-Ext Allocators'!$B$8:$B$63,$F190))*$D190</f>
        <v>21928.376014192429</v>
      </c>
      <c r="M190" s="5">
        <f ca="1">IFERROR(INDEX(M$269:M$305,MATCH($F190,$B$269:$B$305,0))/INDEX($D$269:$D$305,MATCH($F190,$B$269:$B$305,0)),SUMIFS('Input-Ext Allocators'!J$8:J$63,'Input-Ext Allocators'!$B$8:$B$63,$F190))*$D190</f>
        <v>1784.8701533860124</v>
      </c>
      <c r="N190" s="5">
        <f ca="1">IFERROR(INDEX(N$269:N$305,MATCH($F190,$B$269:$B$305,0))/INDEX($D$269:$D$305,MATCH($F190,$B$269:$B$305,0)),SUMIFS('Input-Ext Allocators'!K$8:K$63,'Input-Ext Allocators'!$B$8:$B$63,$F190))*$D190</f>
        <v>0</v>
      </c>
      <c r="O190" s="5">
        <f ca="1">IFERROR(INDEX(O$269:O$305,MATCH($F190,$B$269:$B$305,0))/INDEX($D$269:$D$305,MATCH($F190,$B$269:$B$305,0)),SUMIFS('Input-Ext Allocators'!L$8:L$63,'Input-Ext Allocators'!$B$8:$B$63,$F190))*$D190</f>
        <v>0</v>
      </c>
      <c r="P190" s="5">
        <f ca="1">IFERROR(INDEX(P$269:P$305,MATCH($F190,$B$269:$B$305,0))/INDEX($D$269:$D$305,MATCH($F190,$B$269:$B$305,0)),SUMIFS('Input-Ext Allocators'!M$8:M$63,'Input-Ext Allocators'!$B$8:$B$63,$F190))*$D190</f>
        <v>0</v>
      </c>
      <c r="Q190" s="5">
        <f ca="1">IFERROR(INDEX(Q$269:Q$305,MATCH($F190,$B$269:$B$305,0))/INDEX($D$269:$D$305,MATCH($F190,$B$269:$B$305,0)),SUMIFS('Input-Ext Allocators'!N$8:N$63,'Input-Ext Allocators'!$B$8:$B$63,$F190))*$D190</f>
        <v>0</v>
      </c>
      <c r="R190" s="5">
        <f ca="1">IFERROR(INDEX(R$269:R$305,MATCH($F190,$B$269:$B$305,0))/INDEX($D$269:$D$305,MATCH($F190,$B$269:$B$305,0)),SUMIFS('Input-Ext Allocators'!O$8:O$63,'Input-Ext Allocators'!$B$8:$B$63,$F190))*$D190</f>
        <v>0</v>
      </c>
      <c r="S190" s="5">
        <f ca="1">IFERROR(INDEX(S$269:S$305,MATCH($F190,$B$269:$B$305,0))/INDEX($D$269:$D$305,MATCH($F190,$B$269:$B$305,0)),SUMIFS('Input-Ext Allocators'!P$8:P$63,'Input-Ext Allocators'!$B$8:$B$63,$F190))*$D190</f>
        <v>0</v>
      </c>
      <c r="T190" s="5">
        <f ca="1">IFERROR(INDEX(T$269:T$305,MATCH($F190,$B$269:$B$305,0))/INDEX($D$269:$D$305,MATCH($F190,$B$269:$B$305,0)),SUMIFS('Input-Ext Allocators'!Q$8:Q$63,'Input-Ext Allocators'!$B$8:$B$63,$F190))*$D190</f>
        <v>0</v>
      </c>
      <c r="U190" s="5">
        <f ca="1">IFERROR(INDEX(U$269:U$305,MATCH($F190,$B$269:$B$305,0))/INDEX($D$269:$D$305,MATCH($F190,$B$269:$B$305,0)),SUMIFS('Input-Ext Allocators'!R$8:R$63,'Input-Ext Allocators'!$B$8:$B$63,$F190))*$D190</f>
        <v>0</v>
      </c>
      <c r="V190" s="5">
        <f ca="1">IFERROR(INDEX(V$269:V$305,MATCH($F190,$B$269:$B$305,0))/INDEX($D$269:$D$305,MATCH($F190,$B$269:$B$305,0)),SUMIFS('Input-Ext Allocators'!S$8:S$63,'Input-Ext Allocators'!$B$8:$B$63,$F190))*$D190</f>
        <v>0</v>
      </c>
      <c r="W190" s="5">
        <f ca="1">IFERROR(INDEX(W$269:W$305,MATCH($F190,$B$269:$B$305,0))/INDEX($D$269:$D$305,MATCH($F190,$B$269:$B$305,0)),SUMIFS('Input-Ext Allocators'!T$8:T$63,'Input-Ext Allocators'!$B$8:$B$63,$F190))*$D190</f>
        <v>0</v>
      </c>
      <c r="X190" s="5">
        <f ca="1">IFERROR(INDEX(X$269:X$305,MATCH($F190,$B$269:$B$305,0))/INDEX($D$269:$D$305,MATCH($F190,$B$269:$B$305,0)),SUMIFS('Input-Ext Allocators'!U$8:U$63,'Input-Ext Allocators'!$B$8:$B$63,$F190))*$D190</f>
        <v>0</v>
      </c>
      <c r="Y190" s="5">
        <f ca="1">IFERROR(INDEX(Y$269:Y$305,MATCH($F190,$B$269:$B$305,0))/INDEX($D$269:$D$305,MATCH($F190,$B$269:$B$305,0)),SUMIFS('Input-Ext Allocators'!V$8:V$63,'Input-Ext Allocators'!$B$8:$B$63,$F190))*$D190</f>
        <v>0</v>
      </c>
      <c r="Z190" s="5">
        <f ca="1">IFERROR(INDEX(Z$269:Z$305,MATCH($F190,$B$269:$B$305,0))/INDEX($D$269:$D$305,MATCH($F190,$B$269:$B$305,0)),SUMIFS('Input-Ext Allocators'!W$8:W$63,'Input-Ext Allocators'!$B$8:$B$63,$F190))*$D190</f>
        <v>0</v>
      </c>
    </row>
    <row r="191" spans="1:26">
      <c r="A191" s="13">
        <f>IF(ISBLANK('Input-Accounts'!A191),"",'Input-Accounts'!A191)</f>
        <v>164</v>
      </c>
      <c r="B191" t="str">
        <f>IF(ISBLANK('Input-Accounts'!B191),"",'Input-Accounts'!B191)</f>
        <v>Total Administrative and General Expenses</v>
      </c>
      <c r="C191" s="13" t="str">
        <f>IF(ISBLANK('Input-Accounts'!C191),"",'Input-Accounts'!C191)</f>
        <v/>
      </c>
      <c r="D191" s="28">
        <f ca="1">SUBTOTAL(9,D180:D190)</f>
        <v>12187585.618543575</v>
      </c>
      <c r="E191" s="5">
        <f t="shared" ref="E191" ca="1" si="49">IFERROR(IF(D191="","",IF(D191=0,0,IF(ABS(D191-SUM($G191:$Z191))&lt;Check_Limit,0,1))),1)</f>
        <v>0</v>
      </c>
      <c r="G191" s="28">
        <f t="shared" ref="G191:Z191" ca="1" si="50">SUBTOTAL(9,G180:G190)</f>
        <v>3816149.8312861817</v>
      </c>
      <c r="H191" s="28">
        <f t="shared" ca="1" si="50"/>
        <v>2630103.9902568101</v>
      </c>
      <c r="I191" s="28">
        <f t="shared" ca="1" si="50"/>
        <v>295208.1631305489</v>
      </c>
      <c r="J191" s="28">
        <f t="shared" ca="1" si="50"/>
        <v>377080.43371465494</v>
      </c>
      <c r="K191" s="28">
        <f t="shared" ca="1" si="50"/>
        <v>21800.471969764825</v>
      </c>
      <c r="L191" s="28">
        <f t="shared" ca="1" si="50"/>
        <v>4613333.8752781032</v>
      </c>
      <c r="M191" s="28">
        <f t="shared" ca="1" si="50"/>
        <v>433908.85290751065</v>
      </c>
      <c r="N191" s="28">
        <f t="shared" ca="1" si="50"/>
        <v>0</v>
      </c>
      <c r="O191" s="28">
        <f t="shared" ca="1" si="50"/>
        <v>0</v>
      </c>
      <c r="P191" s="28">
        <f t="shared" ca="1" si="50"/>
        <v>0</v>
      </c>
      <c r="Q191" s="28">
        <f t="shared" ca="1" si="50"/>
        <v>0</v>
      </c>
      <c r="R191" s="28">
        <f t="shared" ca="1" si="50"/>
        <v>0</v>
      </c>
      <c r="S191" s="28">
        <f t="shared" ca="1" si="50"/>
        <v>0</v>
      </c>
      <c r="T191" s="28">
        <f t="shared" ca="1" si="50"/>
        <v>0</v>
      </c>
      <c r="U191" s="28">
        <f t="shared" ca="1" si="50"/>
        <v>0</v>
      </c>
      <c r="V191" s="28">
        <f t="shared" ca="1" si="50"/>
        <v>0</v>
      </c>
      <c r="W191" s="28">
        <f t="shared" ca="1" si="50"/>
        <v>0</v>
      </c>
      <c r="X191" s="28">
        <f t="shared" ca="1" si="50"/>
        <v>0</v>
      </c>
      <c r="Y191" s="28">
        <f t="shared" ca="1" si="50"/>
        <v>0</v>
      </c>
      <c r="Z191" s="28">
        <f t="shared" ca="1" si="50"/>
        <v>0</v>
      </c>
    </row>
    <row r="192" spans="1:26">
      <c r="A192" s="13" t="str">
        <f>IF(ISBLANK('Input-Accounts'!A192),"",'Input-Accounts'!A192)</f>
        <v/>
      </c>
      <c r="B192" s="3" t="str">
        <f>IF(ISBLANK('Input-Accounts'!B192),"",'Input-Accounts'!B192)</f>
        <v/>
      </c>
      <c r="C192" s="13" t="str">
        <f>IF(ISBLANK('Input-Accounts'!C192),"",'Input-Accounts'!C192)</f>
        <v/>
      </c>
      <c r="D192" s="5"/>
      <c r="E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" thickBot="1">
      <c r="A193" s="13">
        <f>IF(ISBLANK('Input-Accounts'!A193),"",'Input-Accounts'!A193)</f>
        <v>165</v>
      </c>
      <c r="B193" s="4" t="str">
        <f>IF(ISBLANK('Input-Accounts'!B193),"",'Input-Accounts'!B193)</f>
        <v>TOTAL OPERATION AND MAINTENANCE EXPENSE</v>
      </c>
      <c r="C193" s="13" t="str">
        <f>IF(ISBLANK('Input-Accounts'!C193),"",'Input-Accounts'!C193)</f>
        <v/>
      </c>
      <c r="D193" s="30">
        <f ca="1">SUBTOTAL(9,D119:D192)</f>
        <v>28329352.15803628</v>
      </c>
      <c r="E193" s="5">
        <f ca="1">IFERROR(IF(D193="","",IF(D193=0,0,IF(ABS(D193-SUM($G193:$Z193))&lt;Check_Limit,0,1))),1)</f>
        <v>0</v>
      </c>
      <c r="G193" s="30">
        <f t="shared" ref="G193:Z193" ca="1" si="51">SUBTOTAL(9,G119:G192)</f>
        <v>8830531.6903262157</v>
      </c>
      <c r="H193" s="30">
        <f t="shared" ca="1" si="51"/>
        <v>6085851.2254862767</v>
      </c>
      <c r="I193" s="30">
        <f t="shared" ca="1" si="51"/>
        <v>682946.41883274494</v>
      </c>
      <c r="J193" s="30">
        <f t="shared" ca="1" si="51"/>
        <v>872266.08624841436</v>
      </c>
      <c r="K193" s="30">
        <f t="shared" ca="1" si="51"/>
        <v>50650.967379848764</v>
      </c>
      <c r="L193" s="30">
        <f t="shared" ca="1" si="51"/>
        <v>10770774.62355214</v>
      </c>
      <c r="M193" s="30">
        <f t="shared" ca="1" si="51"/>
        <v>1036331.1462106401</v>
      </c>
      <c r="N193" s="30">
        <f t="shared" ca="1" si="51"/>
        <v>0</v>
      </c>
      <c r="O193" s="30">
        <f t="shared" ca="1" si="51"/>
        <v>0</v>
      </c>
      <c r="P193" s="30">
        <f t="shared" ca="1" si="51"/>
        <v>0</v>
      </c>
      <c r="Q193" s="30">
        <f t="shared" ca="1" si="51"/>
        <v>0</v>
      </c>
      <c r="R193" s="30">
        <f t="shared" ca="1" si="51"/>
        <v>0</v>
      </c>
      <c r="S193" s="30">
        <f t="shared" ca="1" si="51"/>
        <v>0</v>
      </c>
      <c r="T193" s="30">
        <f t="shared" ca="1" si="51"/>
        <v>0</v>
      </c>
      <c r="U193" s="30">
        <f t="shared" ca="1" si="51"/>
        <v>0</v>
      </c>
      <c r="V193" s="30">
        <f t="shared" ca="1" si="51"/>
        <v>0</v>
      </c>
      <c r="W193" s="30">
        <f t="shared" ca="1" si="51"/>
        <v>0</v>
      </c>
      <c r="X193" s="30">
        <f t="shared" ca="1" si="51"/>
        <v>0</v>
      </c>
      <c r="Y193" s="30">
        <f t="shared" ca="1" si="51"/>
        <v>0</v>
      </c>
      <c r="Z193" s="30">
        <f t="shared" ca="1" si="51"/>
        <v>0</v>
      </c>
    </row>
    <row r="194" spans="1:26" ht="15" thickTop="1">
      <c r="A194" s="13" t="str">
        <f>IF(ISBLANK('Input-Accounts'!A194),"",'Input-Accounts'!A194)</f>
        <v/>
      </c>
      <c r="B194" t="str">
        <f>IF(ISBLANK('Input-Accounts'!B194),"",'Input-Accounts'!B194)</f>
        <v/>
      </c>
      <c r="C194" s="13" t="str">
        <f>IF(ISBLANK('Input-Accounts'!C194),"",'Input-Accounts'!C194)</f>
        <v/>
      </c>
      <c r="D194" s="5"/>
      <c r="E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>
      <c r="A195" s="13">
        <f>IF(ISBLANK('Input-Accounts'!A195),"",'Input-Accounts'!A195)</f>
        <v>166</v>
      </c>
      <c r="B195" s="4" t="str">
        <f>IF(ISBLANK('Input-Accounts'!B195),"",'Input-Accounts'!B195)</f>
        <v>Adjustments, Depreciation and Amortization Expense</v>
      </c>
      <c r="C195" s="13" t="str">
        <f>IF(ISBLANK('Input-Accounts'!C195),"",'Input-Accounts'!C195)</f>
        <v/>
      </c>
      <c r="D195" s="5"/>
      <c r="E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>
      <c r="A196" s="13">
        <f>IF(ISBLANK('Input-Accounts'!A196),"",'Input-Accounts'!A196)</f>
        <v>167</v>
      </c>
      <c r="B196" s="4" t="str">
        <f>IF(ISBLANK('Input-Accounts'!B196),"",'Input-Accounts'!B196)</f>
        <v>Depreciation Expense</v>
      </c>
      <c r="C196" s="13" t="str">
        <f>IF(ISBLANK('Input-Accounts'!C196),"",'Input-Accounts'!C196)</f>
        <v/>
      </c>
      <c r="D196" s="5"/>
      <c r="E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outlineLevel="1">
      <c r="A197" s="13">
        <f>IF(ISBLANK('Input-Accounts'!A197),"",'Input-Accounts'!A197)</f>
        <v>168</v>
      </c>
      <c r="B197" s="1" t="str">
        <f>IF(ISBLANK('Input-Accounts'!B197),"",'Input-Accounts'!B197)</f>
        <v>Intangible Plant</v>
      </c>
      <c r="C197" s="13" t="str">
        <f>IF(ISBLANK('Input-Accounts'!C197),"",'Input-Accounts'!C197)</f>
        <v/>
      </c>
      <c r="E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outlineLevel="1">
      <c r="A198" s="13">
        <f>IF(ISBLANK('Input-Accounts'!A198),"",'Input-Accounts'!A198)</f>
        <v>169</v>
      </c>
      <c r="B198" s="17" t="str">
        <f>IF(ISBLANK('Input-Accounts'!B198),"",'Input-Accounts'!B198)</f>
        <v>Organization</v>
      </c>
      <c r="C198" s="13">
        <f>IF(ISBLANK('Input-Accounts'!C198),"",'Input-Accounts'!C198)</f>
        <v>301</v>
      </c>
      <c r="D198" s="5">
        <f ca="1">INDIRECT("Classification!"&amp;$D$5&amp;ROW())</f>
        <v>0</v>
      </c>
      <c r="E198" s="5">
        <f t="shared" ref="E198:E201" ca="1" si="52">IFERROR(IF(D198="","",IF(D198=0,0,IF(ABS(D198-SUM($G198:$Z198))&lt;Check_Limit,0,1))),1)</f>
        <v>0</v>
      </c>
      <c r="F198" s="2" t="str" cm="1">
        <f t="array" aca="1" ref="F198" ca="1">IF(D198=0,"-",IF('Input-Accounts'!$E198&lt;&gt;0,'Input-Accounts'!$E198,INDEX('Input-Accounts'!$H198:$J198,,MATCH($F$6,'Input-Accounts'!$H$6:$J$6,0))))</f>
        <v>-</v>
      </c>
      <c r="G198" s="5">
        <f ca="1">IFERROR(INDEX(G$269:G$305,MATCH($F198,$B$269:$B$305,0))/INDEX($D$269:$D$305,MATCH($F198,$B$269:$B$305,0)),SUMIFS('Input-Ext Allocators'!D$8:D$63,'Input-Ext Allocators'!$B$8:$B$63,$F198))*$D198</f>
        <v>0</v>
      </c>
      <c r="H198" s="5">
        <f ca="1">IFERROR(INDEX(H$269:H$305,MATCH($F198,$B$269:$B$305,0))/INDEX($D$269:$D$305,MATCH($F198,$B$269:$B$305,0)),SUMIFS('Input-Ext Allocators'!E$8:E$63,'Input-Ext Allocators'!$B$8:$B$63,$F198))*$D198</f>
        <v>0</v>
      </c>
      <c r="I198" s="5">
        <f ca="1">IFERROR(INDEX(I$269:I$305,MATCH($F198,$B$269:$B$305,0))/INDEX($D$269:$D$305,MATCH($F198,$B$269:$B$305,0)),SUMIFS('Input-Ext Allocators'!F$8:F$63,'Input-Ext Allocators'!$B$8:$B$63,$F198))*$D198</f>
        <v>0</v>
      </c>
      <c r="J198" s="5">
        <f ca="1">IFERROR(INDEX(J$269:J$305,MATCH($F198,$B$269:$B$305,0))/INDEX($D$269:$D$305,MATCH($F198,$B$269:$B$305,0)),SUMIFS('Input-Ext Allocators'!G$8:G$63,'Input-Ext Allocators'!$B$8:$B$63,$F198))*$D198</f>
        <v>0</v>
      </c>
      <c r="K198" s="5">
        <f ca="1">IFERROR(INDEX(K$269:K$305,MATCH($F198,$B$269:$B$305,0))/INDEX($D$269:$D$305,MATCH($F198,$B$269:$B$305,0)),SUMIFS('Input-Ext Allocators'!H$8:H$63,'Input-Ext Allocators'!$B$8:$B$63,$F198))*$D198</f>
        <v>0</v>
      </c>
      <c r="L198" s="5">
        <f ca="1">IFERROR(INDEX(L$269:L$305,MATCH($F198,$B$269:$B$305,0))/INDEX($D$269:$D$305,MATCH($F198,$B$269:$B$305,0)),SUMIFS('Input-Ext Allocators'!I$8:I$63,'Input-Ext Allocators'!$B$8:$B$63,$F198))*$D198</f>
        <v>0</v>
      </c>
      <c r="M198" s="5">
        <f ca="1">IFERROR(INDEX(M$269:M$305,MATCH($F198,$B$269:$B$305,0))/INDEX($D$269:$D$305,MATCH($F198,$B$269:$B$305,0)),SUMIFS('Input-Ext Allocators'!J$8:J$63,'Input-Ext Allocators'!$B$8:$B$63,$F198))*$D198</f>
        <v>0</v>
      </c>
      <c r="N198" s="5">
        <f ca="1">IFERROR(INDEX(N$269:N$305,MATCH($F198,$B$269:$B$305,0))/INDEX($D$269:$D$305,MATCH($F198,$B$269:$B$305,0)),SUMIFS('Input-Ext Allocators'!K$8:K$63,'Input-Ext Allocators'!$B$8:$B$63,$F198))*$D198</f>
        <v>0</v>
      </c>
      <c r="O198" s="5">
        <f ca="1">IFERROR(INDEX(O$269:O$305,MATCH($F198,$B$269:$B$305,0))/INDEX($D$269:$D$305,MATCH($F198,$B$269:$B$305,0)),SUMIFS('Input-Ext Allocators'!L$8:L$63,'Input-Ext Allocators'!$B$8:$B$63,$F198))*$D198</f>
        <v>0</v>
      </c>
      <c r="P198" s="5">
        <f ca="1">IFERROR(INDEX(P$269:P$305,MATCH($F198,$B$269:$B$305,0))/INDEX($D$269:$D$305,MATCH($F198,$B$269:$B$305,0)),SUMIFS('Input-Ext Allocators'!M$8:M$63,'Input-Ext Allocators'!$B$8:$B$63,$F198))*$D198</f>
        <v>0</v>
      </c>
      <c r="Q198" s="5">
        <f ca="1">IFERROR(INDEX(Q$269:Q$305,MATCH($F198,$B$269:$B$305,0))/INDEX($D$269:$D$305,MATCH($F198,$B$269:$B$305,0)),SUMIFS('Input-Ext Allocators'!N$8:N$63,'Input-Ext Allocators'!$B$8:$B$63,$F198))*$D198</f>
        <v>0</v>
      </c>
      <c r="R198" s="5">
        <f ca="1">IFERROR(INDEX(R$269:R$305,MATCH($F198,$B$269:$B$305,0))/INDEX($D$269:$D$305,MATCH($F198,$B$269:$B$305,0)),SUMIFS('Input-Ext Allocators'!O$8:O$63,'Input-Ext Allocators'!$B$8:$B$63,$F198))*$D198</f>
        <v>0</v>
      </c>
      <c r="S198" s="5">
        <f ca="1">IFERROR(INDEX(S$269:S$305,MATCH($F198,$B$269:$B$305,0))/INDEX($D$269:$D$305,MATCH($F198,$B$269:$B$305,0)),SUMIFS('Input-Ext Allocators'!P$8:P$63,'Input-Ext Allocators'!$B$8:$B$63,$F198))*$D198</f>
        <v>0</v>
      </c>
      <c r="T198" s="5">
        <f ca="1">IFERROR(INDEX(T$269:T$305,MATCH($F198,$B$269:$B$305,0))/INDEX($D$269:$D$305,MATCH($F198,$B$269:$B$305,0)),SUMIFS('Input-Ext Allocators'!Q$8:Q$63,'Input-Ext Allocators'!$B$8:$B$63,$F198))*$D198</f>
        <v>0</v>
      </c>
      <c r="U198" s="5">
        <f ca="1">IFERROR(INDEX(U$269:U$305,MATCH($F198,$B$269:$B$305,0))/INDEX($D$269:$D$305,MATCH($F198,$B$269:$B$305,0)),SUMIFS('Input-Ext Allocators'!R$8:R$63,'Input-Ext Allocators'!$B$8:$B$63,$F198))*$D198</f>
        <v>0</v>
      </c>
      <c r="V198" s="5">
        <f ca="1">IFERROR(INDEX(V$269:V$305,MATCH($F198,$B$269:$B$305,0))/INDEX($D$269:$D$305,MATCH($F198,$B$269:$B$305,0)),SUMIFS('Input-Ext Allocators'!S$8:S$63,'Input-Ext Allocators'!$B$8:$B$63,$F198))*$D198</f>
        <v>0</v>
      </c>
      <c r="W198" s="5">
        <f ca="1">IFERROR(INDEX(W$269:W$305,MATCH($F198,$B$269:$B$305,0))/INDEX($D$269:$D$305,MATCH($F198,$B$269:$B$305,0)),SUMIFS('Input-Ext Allocators'!T$8:T$63,'Input-Ext Allocators'!$B$8:$B$63,$F198))*$D198</f>
        <v>0</v>
      </c>
      <c r="X198" s="5">
        <f ca="1">IFERROR(INDEX(X$269:X$305,MATCH($F198,$B$269:$B$305,0))/INDEX($D$269:$D$305,MATCH($F198,$B$269:$B$305,0)),SUMIFS('Input-Ext Allocators'!U$8:U$63,'Input-Ext Allocators'!$B$8:$B$63,$F198))*$D198</f>
        <v>0</v>
      </c>
      <c r="Y198" s="5">
        <f ca="1">IFERROR(INDEX(Y$269:Y$305,MATCH($F198,$B$269:$B$305,0))/INDEX($D$269:$D$305,MATCH($F198,$B$269:$B$305,0)),SUMIFS('Input-Ext Allocators'!V$8:V$63,'Input-Ext Allocators'!$B$8:$B$63,$F198))*$D198</f>
        <v>0</v>
      </c>
      <c r="Z198" s="5">
        <f ca="1">IFERROR(INDEX(Z$269:Z$305,MATCH($F198,$B$269:$B$305,0))/INDEX($D$269:$D$305,MATCH($F198,$B$269:$B$305,0)),SUMIFS('Input-Ext Allocators'!W$8:W$63,'Input-Ext Allocators'!$B$8:$B$63,$F198))*$D198</f>
        <v>0</v>
      </c>
    </row>
    <row r="199" spans="1:26" outlineLevel="1">
      <c r="A199" s="13">
        <f>IF(ISBLANK('Input-Accounts'!A199),"",'Input-Accounts'!A199)</f>
        <v>170</v>
      </c>
      <c r="B199" s="17" t="str">
        <f>IF(ISBLANK('Input-Accounts'!B199),"",'Input-Accounts'!B199)</f>
        <v>Franchises &amp; Consents</v>
      </c>
      <c r="C199" s="13">
        <f>IF(ISBLANK('Input-Accounts'!C199),"",'Input-Accounts'!C199)</f>
        <v>302</v>
      </c>
      <c r="D199" s="5">
        <f ca="1">INDIRECT("Classification!"&amp;$D$5&amp;ROW())</f>
        <v>0</v>
      </c>
      <c r="E199" s="5">
        <f t="shared" ca="1" si="52"/>
        <v>0</v>
      </c>
      <c r="F199" s="2" t="str" cm="1">
        <f t="array" aca="1" ref="F199" ca="1">IF(D199=0,"-",IF('Input-Accounts'!$E199&lt;&gt;0,'Input-Accounts'!$E199,INDEX('Input-Accounts'!$H199:$J199,,MATCH($F$6,'Input-Accounts'!$H$6:$J$6,0))))</f>
        <v>-</v>
      </c>
      <c r="G199" s="5">
        <f ca="1">IFERROR(INDEX(G$269:G$305,MATCH($F199,$B$269:$B$305,0))/INDEX($D$269:$D$305,MATCH($F199,$B$269:$B$305,0)),SUMIFS('Input-Ext Allocators'!D$8:D$63,'Input-Ext Allocators'!$B$8:$B$63,$F199))*$D199</f>
        <v>0</v>
      </c>
      <c r="H199" s="5">
        <f ca="1">IFERROR(INDEX(H$269:H$305,MATCH($F199,$B$269:$B$305,0))/INDEX($D$269:$D$305,MATCH($F199,$B$269:$B$305,0)),SUMIFS('Input-Ext Allocators'!E$8:E$63,'Input-Ext Allocators'!$B$8:$B$63,$F199))*$D199</f>
        <v>0</v>
      </c>
      <c r="I199" s="5">
        <f ca="1">IFERROR(INDEX(I$269:I$305,MATCH($F199,$B$269:$B$305,0))/INDEX($D$269:$D$305,MATCH($F199,$B$269:$B$305,0)),SUMIFS('Input-Ext Allocators'!F$8:F$63,'Input-Ext Allocators'!$B$8:$B$63,$F199))*$D199</f>
        <v>0</v>
      </c>
      <c r="J199" s="5">
        <f ca="1">IFERROR(INDEX(J$269:J$305,MATCH($F199,$B$269:$B$305,0))/INDEX($D$269:$D$305,MATCH($F199,$B$269:$B$305,0)),SUMIFS('Input-Ext Allocators'!G$8:G$63,'Input-Ext Allocators'!$B$8:$B$63,$F199))*$D199</f>
        <v>0</v>
      </c>
      <c r="K199" s="5">
        <f ca="1">IFERROR(INDEX(K$269:K$305,MATCH($F199,$B$269:$B$305,0))/INDEX($D$269:$D$305,MATCH($F199,$B$269:$B$305,0)),SUMIFS('Input-Ext Allocators'!H$8:H$63,'Input-Ext Allocators'!$B$8:$B$63,$F199))*$D199</f>
        <v>0</v>
      </c>
      <c r="L199" s="5">
        <f ca="1">IFERROR(INDEX(L$269:L$305,MATCH($F199,$B$269:$B$305,0))/INDEX($D$269:$D$305,MATCH($F199,$B$269:$B$305,0)),SUMIFS('Input-Ext Allocators'!I$8:I$63,'Input-Ext Allocators'!$B$8:$B$63,$F199))*$D199</f>
        <v>0</v>
      </c>
      <c r="M199" s="5">
        <f ca="1">IFERROR(INDEX(M$269:M$305,MATCH($F199,$B$269:$B$305,0))/INDEX($D$269:$D$305,MATCH($F199,$B$269:$B$305,0)),SUMIFS('Input-Ext Allocators'!J$8:J$63,'Input-Ext Allocators'!$B$8:$B$63,$F199))*$D199</f>
        <v>0</v>
      </c>
      <c r="N199" s="5">
        <f ca="1">IFERROR(INDEX(N$269:N$305,MATCH($F199,$B$269:$B$305,0))/INDEX($D$269:$D$305,MATCH($F199,$B$269:$B$305,0)),SUMIFS('Input-Ext Allocators'!K$8:K$63,'Input-Ext Allocators'!$B$8:$B$63,$F199))*$D199</f>
        <v>0</v>
      </c>
      <c r="O199" s="5">
        <f ca="1">IFERROR(INDEX(O$269:O$305,MATCH($F199,$B$269:$B$305,0))/INDEX($D$269:$D$305,MATCH($F199,$B$269:$B$305,0)),SUMIFS('Input-Ext Allocators'!L$8:L$63,'Input-Ext Allocators'!$B$8:$B$63,$F199))*$D199</f>
        <v>0</v>
      </c>
      <c r="P199" s="5">
        <f ca="1">IFERROR(INDEX(P$269:P$305,MATCH($F199,$B$269:$B$305,0))/INDEX($D$269:$D$305,MATCH($F199,$B$269:$B$305,0)),SUMIFS('Input-Ext Allocators'!M$8:M$63,'Input-Ext Allocators'!$B$8:$B$63,$F199))*$D199</f>
        <v>0</v>
      </c>
      <c r="Q199" s="5">
        <f ca="1">IFERROR(INDEX(Q$269:Q$305,MATCH($F199,$B$269:$B$305,0))/INDEX($D$269:$D$305,MATCH($F199,$B$269:$B$305,0)),SUMIFS('Input-Ext Allocators'!N$8:N$63,'Input-Ext Allocators'!$B$8:$B$63,$F199))*$D199</f>
        <v>0</v>
      </c>
      <c r="R199" s="5">
        <f ca="1">IFERROR(INDEX(R$269:R$305,MATCH($F199,$B$269:$B$305,0))/INDEX($D$269:$D$305,MATCH($F199,$B$269:$B$305,0)),SUMIFS('Input-Ext Allocators'!O$8:O$63,'Input-Ext Allocators'!$B$8:$B$63,$F199))*$D199</f>
        <v>0</v>
      </c>
      <c r="S199" s="5">
        <f ca="1">IFERROR(INDEX(S$269:S$305,MATCH($F199,$B$269:$B$305,0))/INDEX($D$269:$D$305,MATCH($F199,$B$269:$B$305,0)),SUMIFS('Input-Ext Allocators'!P$8:P$63,'Input-Ext Allocators'!$B$8:$B$63,$F199))*$D199</f>
        <v>0</v>
      </c>
      <c r="T199" s="5">
        <f ca="1">IFERROR(INDEX(T$269:T$305,MATCH($F199,$B$269:$B$305,0))/INDEX($D$269:$D$305,MATCH($F199,$B$269:$B$305,0)),SUMIFS('Input-Ext Allocators'!Q$8:Q$63,'Input-Ext Allocators'!$B$8:$B$63,$F199))*$D199</f>
        <v>0</v>
      </c>
      <c r="U199" s="5">
        <f ca="1">IFERROR(INDEX(U$269:U$305,MATCH($F199,$B$269:$B$305,0))/INDEX($D$269:$D$305,MATCH($F199,$B$269:$B$305,0)),SUMIFS('Input-Ext Allocators'!R$8:R$63,'Input-Ext Allocators'!$B$8:$B$63,$F199))*$D199</f>
        <v>0</v>
      </c>
      <c r="V199" s="5">
        <f ca="1">IFERROR(INDEX(V$269:V$305,MATCH($F199,$B$269:$B$305,0))/INDEX($D$269:$D$305,MATCH($F199,$B$269:$B$305,0)),SUMIFS('Input-Ext Allocators'!S$8:S$63,'Input-Ext Allocators'!$B$8:$B$63,$F199))*$D199</f>
        <v>0</v>
      </c>
      <c r="W199" s="5">
        <f ca="1">IFERROR(INDEX(W$269:W$305,MATCH($F199,$B$269:$B$305,0))/INDEX($D$269:$D$305,MATCH($F199,$B$269:$B$305,0)),SUMIFS('Input-Ext Allocators'!T$8:T$63,'Input-Ext Allocators'!$B$8:$B$63,$F199))*$D199</f>
        <v>0</v>
      </c>
      <c r="X199" s="5">
        <f ca="1">IFERROR(INDEX(X$269:X$305,MATCH($F199,$B$269:$B$305,0))/INDEX($D$269:$D$305,MATCH($F199,$B$269:$B$305,0)),SUMIFS('Input-Ext Allocators'!U$8:U$63,'Input-Ext Allocators'!$B$8:$B$63,$F199))*$D199</f>
        <v>0</v>
      </c>
      <c r="Y199" s="5">
        <f ca="1">IFERROR(INDEX(Y$269:Y$305,MATCH($F199,$B$269:$B$305,0))/INDEX($D$269:$D$305,MATCH($F199,$B$269:$B$305,0)),SUMIFS('Input-Ext Allocators'!V$8:V$63,'Input-Ext Allocators'!$B$8:$B$63,$F199))*$D199</f>
        <v>0</v>
      </c>
      <c r="Z199" s="5">
        <f ca="1">IFERROR(INDEX(Z$269:Z$305,MATCH($F199,$B$269:$B$305,0))/INDEX($D$269:$D$305,MATCH($F199,$B$269:$B$305,0)),SUMIFS('Input-Ext Allocators'!W$8:W$63,'Input-Ext Allocators'!$B$8:$B$63,$F199))*$D199</f>
        <v>0</v>
      </c>
    </row>
    <row r="200" spans="1:26" outlineLevel="1">
      <c r="A200" s="13">
        <f>IF(ISBLANK('Input-Accounts'!A200),"",'Input-Accounts'!A200)</f>
        <v>171</v>
      </c>
      <c r="B200" s="17" t="str">
        <f>IF(ISBLANK('Input-Accounts'!B200),"",'Input-Accounts'!B200)</f>
        <v>Misc. Intangible Plant</v>
      </c>
      <c r="C200" s="13">
        <f>IF(ISBLANK('Input-Accounts'!C200),"",'Input-Accounts'!C200)</f>
        <v>303</v>
      </c>
      <c r="D200" s="5">
        <f ca="1">INDIRECT("Classification!"&amp;$D$5&amp;ROW())</f>
        <v>1416889.8805257271</v>
      </c>
      <c r="E200" s="5">
        <f t="shared" ca="1" si="52"/>
        <v>0</v>
      </c>
      <c r="F200" s="2" t="str" cm="1">
        <f t="array" aca="1" ref="F200" ca="1">IF(D200=0,"-",IF('Input-Accounts'!$E200&lt;&gt;0,'Input-Accounts'!$E200,INDEX('Input-Accounts'!$H200:$J200,,MATCH($F$6,'Input-Accounts'!$H$6:$J$6,0))))</f>
        <v>INT_INTANGIBLE</v>
      </c>
      <c r="G200" s="5">
        <f ca="1">IFERROR(INDEX(G$269:G$305,MATCH($F200,$B$269:$B$305,0))/INDEX($D$269:$D$305,MATCH($F200,$B$269:$B$305,0)),SUMIFS('Input-Ext Allocators'!D$8:D$63,'Input-Ext Allocators'!$B$8:$B$63,$F200))*$D200</f>
        <v>454995.62239535194</v>
      </c>
      <c r="H200" s="5">
        <f ca="1">IFERROR(INDEX(H$269:H$305,MATCH($F200,$B$269:$B$305,0))/INDEX($D$269:$D$305,MATCH($F200,$B$269:$B$305,0)),SUMIFS('Input-Ext Allocators'!E$8:E$63,'Input-Ext Allocators'!$B$8:$B$63,$F200))*$D200</f>
        <v>313636.48861719435</v>
      </c>
      <c r="I200" s="5">
        <f ca="1">IFERROR(INDEX(I$269:I$305,MATCH($F200,$B$269:$B$305,0))/INDEX($D$269:$D$305,MATCH($F200,$B$269:$B$305,0)),SUMIFS('Input-Ext Allocators'!F$8:F$63,'Input-Ext Allocators'!$B$8:$B$63,$F200))*$D200</f>
        <v>35243.497470600356</v>
      </c>
      <c r="J200" s="5">
        <f ca="1">IFERROR(INDEX(J$269:J$305,MATCH($F200,$B$269:$B$305,0))/INDEX($D$269:$D$305,MATCH($F200,$B$269:$B$305,0)),SUMIFS('Input-Ext Allocators'!G$8:G$63,'Input-Ext Allocators'!$B$8:$B$63,$F200))*$D200</f>
        <v>45042.554392113569</v>
      </c>
      <c r="K200" s="5">
        <f ca="1">IFERROR(INDEX(K$269:K$305,MATCH($F200,$B$269:$B$305,0))/INDEX($D$269:$D$305,MATCH($F200,$B$269:$B$305,0)),SUMIFS('Input-Ext Allocators'!H$8:H$63,'Input-Ext Allocators'!$B$8:$B$63,$F200))*$D200</f>
        <v>2540.9911932935843</v>
      </c>
      <c r="L200" s="5">
        <f ca="1">IFERROR(INDEX(L$269:L$305,MATCH($F200,$B$269:$B$305,0))/INDEX($D$269:$D$305,MATCH($F200,$B$269:$B$305,0)),SUMIFS('Input-Ext Allocators'!I$8:I$63,'Input-Ext Allocators'!$B$8:$B$63,$F200))*$D200</f>
        <v>522871.37290731544</v>
      </c>
      <c r="M200" s="5">
        <f ca="1">IFERROR(INDEX(M$269:M$305,MATCH($F200,$B$269:$B$305,0))/INDEX($D$269:$D$305,MATCH($F200,$B$269:$B$305,0)),SUMIFS('Input-Ext Allocators'!J$8:J$63,'Input-Ext Allocators'!$B$8:$B$63,$F200))*$D200</f>
        <v>42559.353549857697</v>
      </c>
      <c r="N200" s="5">
        <f ca="1">IFERROR(INDEX(N$269:N$305,MATCH($F200,$B$269:$B$305,0))/INDEX($D$269:$D$305,MATCH($F200,$B$269:$B$305,0)),SUMIFS('Input-Ext Allocators'!K$8:K$63,'Input-Ext Allocators'!$B$8:$B$63,$F200))*$D200</f>
        <v>0</v>
      </c>
      <c r="O200" s="5">
        <f ca="1">IFERROR(INDEX(O$269:O$305,MATCH($F200,$B$269:$B$305,0))/INDEX($D$269:$D$305,MATCH($F200,$B$269:$B$305,0)),SUMIFS('Input-Ext Allocators'!L$8:L$63,'Input-Ext Allocators'!$B$8:$B$63,$F200))*$D200</f>
        <v>0</v>
      </c>
      <c r="P200" s="5">
        <f ca="1">IFERROR(INDEX(P$269:P$305,MATCH($F200,$B$269:$B$305,0))/INDEX($D$269:$D$305,MATCH($F200,$B$269:$B$305,0)),SUMIFS('Input-Ext Allocators'!M$8:M$63,'Input-Ext Allocators'!$B$8:$B$63,$F200))*$D200</f>
        <v>0</v>
      </c>
      <c r="Q200" s="5">
        <f ca="1">IFERROR(INDEX(Q$269:Q$305,MATCH($F200,$B$269:$B$305,0))/INDEX($D$269:$D$305,MATCH($F200,$B$269:$B$305,0)),SUMIFS('Input-Ext Allocators'!N$8:N$63,'Input-Ext Allocators'!$B$8:$B$63,$F200))*$D200</f>
        <v>0</v>
      </c>
      <c r="R200" s="5">
        <f ca="1">IFERROR(INDEX(R$269:R$305,MATCH($F200,$B$269:$B$305,0))/INDEX($D$269:$D$305,MATCH($F200,$B$269:$B$305,0)),SUMIFS('Input-Ext Allocators'!O$8:O$63,'Input-Ext Allocators'!$B$8:$B$63,$F200))*$D200</f>
        <v>0</v>
      </c>
      <c r="S200" s="5">
        <f ca="1">IFERROR(INDEX(S$269:S$305,MATCH($F200,$B$269:$B$305,0))/INDEX($D$269:$D$305,MATCH($F200,$B$269:$B$305,0)),SUMIFS('Input-Ext Allocators'!P$8:P$63,'Input-Ext Allocators'!$B$8:$B$63,$F200))*$D200</f>
        <v>0</v>
      </c>
      <c r="T200" s="5">
        <f ca="1">IFERROR(INDEX(T$269:T$305,MATCH($F200,$B$269:$B$305,0))/INDEX($D$269:$D$305,MATCH($F200,$B$269:$B$305,0)),SUMIFS('Input-Ext Allocators'!Q$8:Q$63,'Input-Ext Allocators'!$B$8:$B$63,$F200))*$D200</f>
        <v>0</v>
      </c>
      <c r="U200" s="5">
        <f ca="1">IFERROR(INDEX(U$269:U$305,MATCH($F200,$B$269:$B$305,0))/INDEX($D$269:$D$305,MATCH($F200,$B$269:$B$305,0)),SUMIFS('Input-Ext Allocators'!R$8:R$63,'Input-Ext Allocators'!$B$8:$B$63,$F200))*$D200</f>
        <v>0</v>
      </c>
      <c r="V200" s="5">
        <f ca="1">IFERROR(INDEX(V$269:V$305,MATCH($F200,$B$269:$B$305,0))/INDEX($D$269:$D$305,MATCH($F200,$B$269:$B$305,0)),SUMIFS('Input-Ext Allocators'!S$8:S$63,'Input-Ext Allocators'!$B$8:$B$63,$F200))*$D200</f>
        <v>0</v>
      </c>
      <c r="W200" s="5">
        <f ca="1">IFERROR(INDEX(W$269:W$305,MATCH($F200,$B$269:$B$305,0))/INDEX($D$269:$D$305,MATCH($F200,$B$269:$B$305,0)),SUMIFS('Input-Ext Allocators'!T$8:T$63,'Input-Ext Allocators'!$B$8:$B$63,$F200))*$D200</f>
        <v>0</v>
      </c>
      <c r="X200" s="5">
        <f ca="1">IFERROR(INDEX(X$269:X$305,MATCH($F200,$B$269:$B$305,0))/INDEX($D$269:$D$305,MATCH($F200,$B$269:$B$305,0)),SUMIFS('Input-Ext Allocators'!U$8:U$63,'Input-Ext Allocators'!$B$8:$B$63,$F200))*$D200</f>
        <v>0</v>
      </c>
      <c r="Y200" s="5">
        <f ca="1">IFERROR(INDEX(Y$269:Y$305,MATCH($F200,$B$269:$B$305,0))/INDEX($D$269:$D$305,MATCH($F200,$B$269:$B$305,0)),SUMIFS('Input-Ext Allocators'!V$8:V$63,'Input-Ext Allocators'!$B$8:$B$63,$F200))*$D200</f>
        <v>0</v>
      </c>
      <c r="Z200" s="5">
        <f ca="1">IFERROR(INDEX(Z$269:Z$305,MATCH($F200,$B$269:$B$305,0))/INDEX($D$269:$D$305,MATCH($F200,$B$269:$B$305,0)),SUMIFS('Input-Ext Allocators'!W$8:W$63,'Input-Ext Allocators'!$B$8:$B$63,$F200))*$D200</f>
        <v>0</v>
      </c>
    </row>
    <row r="201" spans="1:26" outlineLevel="1">
      <c r="A201" s="13">
        <f>IF(ISBLANK('Input-Accounts'!A201),"",'Input-Accounts'!A201)</f>
        <v>172</v>
      </c>
      <c r="B201" t="str">
        <f>IF(ISBLANK('Input-Accounts'!B201),"",'Input-Accounts'!B201)</f>
        <v>Subtotal - Intangible Plant</v>
      </c>
      <c r="C201" s="13" t="str">
        <f>IF(ISBLANK('Input-Accounts'!C201),"",'Input-Accounts'!C201)</f>
        <v/>
      </c>
      <c r="D201" s="28">
        <f ca="1">SUBTOTAL(9,D198:D200)</f>
        <v>1416889.8805257271</v>
      </c>
      <c r="E201" s="5">
        <f t="shared" ca="1" si="52"/>
        <v>0</v>
      </c>
      <c r="G201" s="28">
        <f t="shared" ref="G201:Z201" ca="1" si="53">SUBTOTAL(9,G198:G200)</f>
        <v>454995.62239535194</v>
      </c>
      <c r="H201" s="28">
        <f t="shared" ca="1" si="53"/>
        <v>313636.48861719435</v>
      </c>
      <c r="I201" s="28">
        <f t="shared" ca="1" si="53"/>
        <v>35243.497470600356</v>
      </c>
      <c r="J201" s="28">
        <f t="shared" ca="1" si="53"/>
        <v>45042.554392113569</v>
      </c>
      <c r="K201" s="28">
        <f t="shared" ca="1" si="53"/>
        <v>2540.9911932935843</v>
      </c>
      <c r="L201" s="28">
        <f t="shared" ca="1" si="53"/>
        <v>522871.37290731544</v>
      </c>
      <c r="M201" s="28">
        <f t="shared" ca="1" si="53"/>
        <v>42559.353549857697</v>
      </c>
      <c r="N201" s="28">
        <f t="shared" ca="1" si="53"/>
        <v>0</v>
      </c>
      <c r="O201" s="28">
        <f t="shared" ca="1" si="53"/>
        <v>0</v>
      </c>
      <c r="P201" s="28">
        <f t="shared" ca="1" si="53"/>
        <v>0</v>
      </c>
      <c r="Q201" s="28">
        <f t="shared" ca="1" si="53"/>
        <v>0</v>
      </c>
      <c r="R201" s="28">
        <f t="shared" ca="1" si="53"/>
        <v>0</v>
      </c>
      <c r="S201" s="28">
        <f t="shared" ca="1" si="53"/>
        <v>0</v>
      </c>
      <c r="T201" s="28">
        <f t="shared" ca="1" si="53"/>
        <v>0</v>
      </c>
      <c r="U201" s="28">
        <f t="shared" ca="1" si="53"/>
        <v>0</v>
      </c>
      <c r="V201" s="28">
        <f t="shared" ca="1" si="53"/>
        <v>0</v>
      </c>
      <c r="W201" s="28">
        <f t="shared" ca="1" si="53"/>
        <v>0</v>
      </c>
      <c r="X201" s="28">
        <f t="shared" ca="1" si="53"/>
        <v>0</v>
      </c>
      <c r="Y201" s="28">
        <f t="shared" ca="1" si="53"/>
        <v>0</v>
      </c>
      <c r="Z201" s="28">
        <f t="shared" ca="1" si="53"/>
        <v>0</v>
      </c>
    </row>
    <row r="202" spans="1:26" outlineLevel="1">
      <c r="A202" s="13" t="str">
        <f>IF(ISBLANK('Input-Accounts'!A202),"",'Input-Accounts'!A202)</f>
        <v/>
      </c>
      <c r="B202" t="str">
        <f>IF(ISBLANK('Input-Accounts'!B202),"",'Input-Accounts'!B202)</f>
        <v/>
      </c>
      <c r="C202" s="13" t="str">
        <f>IF(ISBLANK('Input-Accounts'!C202),"",'Input-Accounts'!C202)</f>
        <v/>
      </c>
      <c r="D202" s="5"/>
      <c r="E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outlineLevel="1">
      <c r="A203" s="13">
        <f>IF(ISBLANK('Input-Accounts'!A203),"",'Input-Accounts'!A203)</f>
        <v>173</v>
      </c>
      <c r="B203" s="1" t="str">
        <f>IF(ISBLANK('Input-Accounts'!B203),"",'Input-Accounts'!B203)</f>
        <v xml:space="preserve">Transmission plant </v>
      </c>
      <c r="C203" s="13" t="str">
        <f>IF(ISBLANK('Input-Accounts'!C203),"",'Input-Accounts'!C203)</f>
        <v/>
      </c>
      <c r="D203" s="5"/>
      <c r="E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outlineLevel="1">
      <c r="A204" s="13">
        <f>IF(ISBLANK('Input-Accounts'!A204),"",'Input-Accounts'!A204)</f>
        <v>174</v>
      </c>
      <c r="B204" s="17" t="str">
        <f>IF(ISBLANK('Input-Accounts'!B204),"",'Input-Accounts'!B204)</f>
        <v>Land and Land Rights</v>
      </c>
      <c r="C204" s="13">
        <f>IF(ISBLANK('Input-Accounts'!C204),"",'Input-Accounts'!C204)</f>
        <v>365.1</v>
      </c>
      <c r="D204" s="5">
        <f t="shared" ref="D204:D209" ca="1" si="54">INDIRECT("Classification!"&amp;$D$5&amp;ROW())</f>
        <v>0</v>
      </c>
      <c r="E204" s="5">
        <f t="shared" ref="E204:E209" ca="1" si="55">IFERROR(IF(D204="","",IF(D204=0,0,IF(ABS(D204-SUM($G204:$Z204))&lt;Check_Limit,0,1))),1)</f>
        <v>0</v>
      </c>
      <c r="F204" s="2" t="str" cm="1">
        <f t="array" aca="1" ref="F204" ca="1">IF(D204=0,"-",IF('Input-Accounts'!$E204&lt;&gt;0,'Input-Accounts'!$E204,INDEX('Input-Accounts'!$H204:$J204,,MATCH($F$6,'Input-Accounts'!$H$6:$J$6,0))))</f>
        <v>-</v>
      </c>
      <c r="G204" s="5">
        <f ca="1">IFERROR(INDEX(G$269:G$305,MATCH($F204,$B$269:$B$305,0))/INDEX($D$269:$D$305,MATCH($F204,$B$269:$B$305,0)),SUMIFS('Input-Ext Allocators'!D$8:D$63,'Input-Ext Allocators'!$B$8:$B$63,$F204))*$D204</f>
        <v>0</v>
      </c>
      <c r="H204" s="5">
        <f ca="1">IFERROR(INDEX(H$269:H$305,MATCH($F204,$B$269:$B$305,0))/INDEX($D$269:$D$305,MATCH($F204,$B$269:$B$305,0)),SUMIFS('Input-Ext Allocators'!E$8:E$63,'Input-Ext Allocators'!$B$8:$B$63,$F204))*$D204</f>
        <v>0</v>
      </c>
      <c r="I204" s="5">
        <f ca="1">IFERROR(INDEX(I$269:I$305,MATCH($F204,$B$269:$B$305,0))/INDEX($D$269:$D$305,MATCH($F204,$B$269:$B$305,0)),SUMIFS('Input-Ext Allocators'!F$8:F$63,'Input-Ext Allocators'!$B$8:$B$63,$F204))*$D204</f>
        <v>0</v>
      </c>
      <c r="J204" s="5">
        <f ca="1">IFERROR(INDEX(J$269:J$305,MATCH($F204,$B$269:$B$305,0))/INDEX($D$269:$D$305,MATCH($F204,$B$269:$B$305,0)),SUMIFS('Input-Ext Allocators'!G$8:G$63,'Input-Ext Allocators'!$B$8:$B$63,$F204))*$D204</f>
        <v>0</v>
      </c>
      <c r="K204" s="5">
        <f ca="1">IFERROR(INDEX(K$269:K$305,MATCH($F204,$B$269:$B$305,0))/INDEX($D$269:$D$305,MATCH($F204,$B$269:$B$305,0)),SUMIFS('Input-Ext Allocators'!H$8:H$63,'Input-Ext Allocators'!$B$8:$B$63,$F204))*$D204</f>
        <v>0</v>
      </c>
      <c r="L204" s="5">
        <f ca="1">IFERROR(INDEX(L$269:L$305,MATCH($F204,$B$269:$B$305,0))/INDEX($D$269:$D$305,MATCH($F204,$B$269:$B$305,0)),SUMIFS('Input-Ext Allocators'!I$8:I$63,'Input-Ext Allocators'!$B$8:$B$63,$F204))*$D204</f>
        <v>0</v>
      </c>
      <c r="M204" s="5">
        <f ca="1">IFERROR(INDEX(M$269:M$305,MATCH($F204,$B$269:$B$305,0))/INDEX($D$269:$D$305,MATCH($F204,$B$269:$B$305,0)),SUMIFS('Input-Ext Allocators'!J$8:J$63,'Input-Ext Allocators'!$B$8:$B$63,$F204))*$D204</f>
        <v>0</v>
      </c>
      <c r="N204" s="5">
        <f ca="1">IFERROR(INDEX(N$269:N$305,MATCH($F204,$B$269:$B$305,0))/INDEX($D$269:$D$305,MATCH($F204,$B$269:$B$305,0)),SUMIFS('Input-Ext Allocators'!K$8:K$63,'Input-Ext Allocators'!$B$8:$B$63,$F204))*$D204</f>
        <v>0</v>
      </c>
      <c r="O204" s="5">
        <f ca="1">IFERROR(INDEX(O$269:O$305,MATCH($F204,$B$269:$B$305,0))/INDEX($D$269:$D$305,MATCH($F204,$B$269:$B$305,0)),SUMIFS('Input-Ext Allocators'!L$8:L$63,'Input-Ext Allocators'!$B$8:$B$63,$F204))*$D204</f>
        <v>0</v>
      </c>
      <c r="P204" s="5">
        <f ca="1">IFERROR(INDEX(P$269:P$305,MATCH($F204,$B$269:$B$305,0))/INDEX($D$269:$D$305,MATCH($F204,$B$269:$B$305,0)),SUMIFS('Input-Ext Allocators'!M$8:M$63,'Input-Ext Allocators'!$B$8:$B$63,$F204))*$D204</f>
        <v>0</v>
      </c>
      <c r="Q204" s="5">
        <f ca="1">IFERROR(INDEX(Q$269:Q$305,MATCH($F204,$B$269:$B$305,0))/INDEX($D$269:$D$305,MATCH($F204,$B$269:$B$305,0)),SUMIFS('Input-Ext Allocators'!N$8:N$63,'Input-Ext Allocators'!$B$8:$B$63,$F204))*$D204</f>
        <v>0</v>
      </c>
      <c r="R204" s="5">
        <f ca="1">IFERROR(INDEX(R$269:R$305,MATCH($F204,$B$269:$B$305,0))/INDEX($D$269:$D$305,MATCH($F204,$B$269:$B$305,0)),SUMIFS('Input-Ext Allocators'!O$8:O$63,'Input-Ext Allocators'!$B$8:$B$63,$F204))*$D204</f>
        <v>0</v>
      </c>
      <c r="S204" s="5">
        <f ca="1">IFERROR(INDEX(S$269:S$305,MATCH($F204,$B$269:$B$305,0))/INDEX($D$269:$D$305,MATCH($F204,$B$269:$B$305,0)),SUMIFS('Input-Ext Allocators'!P$8:P$63,'Input-Ext Allocators'!$B$8:$B$63,$F204))*$D204</f>
        <v>0</v>
      </c>
      <c r="T204" s="5">
        <f ca="1">IFERROR(INDEX(T$269:T$305,MATCH($F204,$B$269:$B$305,0))/INDEX($D$269:$D$305,MATCH($F204,$B$269:$B$305,0)),SUMIFS('Input-Ext Allocators'!Q$8:Q$63,'Input-Ext Allocators'!$B$8:$B$63,$F204))*$D204</f>
        <v>0</v>
      </c>
      <c r="U204" s="5">
        <f ca="1">IFERROR(INDEX(U$269:U$305,MATCH($F204,$B$269:$B$305,0))/INDEX($D$269:$D$305,MATCH($F204,$B$269:$B$305,0)),SUMIFS('Input-Ext Allocators'!R$8:R$63,'Input-Ext Allocators'!$B$8:$B$63,$F204))*$D204</f>
        <v>0</v>
      </c>
      <c r="V204" s="5">
        <f ca="1">IFERROR(INDEX(V$269:V$305,MATCH($F204,$B$269:$B$305,0))/INDEX($D$269:$D$305,MATCH($F204,$B$269:$B$305,0)),SUMIFS('Input-Ext Allocators'!S$8:S$63,'Input-Ext Allocators'!$B$8:$B$63,$F204))*$D204</f>
        <v>0</v>
      </c>
      <c r="W204" s="5">
        <f ca="1">IFERROR(INDEX(W$269:W$305,MATCH($F204,$B$269:$B$305,0))/INDEX($D$269:$D$305,MATCH($F204,$B$269:$B$305,0)),SUMIFS('Input-Ext Allocators'!T$8:T$63,'Input-Ext Allocators'!$B$8:$B$63,$F204))*$D204</f>
        <v>0</v>
      </c>
      <c r="X204" s="5">
        <f ca="1">IFERROR(INDEX(X$269:X$305,MATCH($F204,$B$269:$B$305,0))/INDEX($D$269:$D$305,MATCH($F204,$B$269:$B$305,0)),SUMIFS('Input-Ext Allocators'!U$8:U$63,'Input-Ext Allocators'!$B$8:$B$63,$F204))*$D204</f>
        <v>0</v>
      </c>
      <c r="Y204" s="5">
        <f ca="1">IFERROR(INDEX(Y$269:Y$305,MATCH($F204,$B$269:$B$305,0))/INDEX($D$269:$D$305,MATCH($F204,$B$269:$B$305,0)),SUMIFS('Input-Ext Allocators'!V$8:V$63,'Input-Ext Allocators'!$B$8:$B$63,$F204))*$D204</f>
        <v>0</v>
      </c>
      <c r="Z204" s="5">
        <f ca="1">IFERROR(INDEX(Z$269:Z$305,MATCH($F204,$B$269:$B$305,0))/INDEX($D$269:$D$305,MATCH($F204,$B$269:$B$305,0)),SUMIFS('Input-Ext Allocators'!W$8:W$63,'Input-Ext Allocators'!$B$8:$B$63,$F204))*$D204</f>
        <v>0</v>
      </c>
    </row>
    <row r="205" spans="1:26" outlineLevel="1">
      <c r="A205" s="13">
        <f>IF(ISBLANK('Input-Accounts'!A205),"",'Input-Accounts'!A205)</f>
        <v>175</v>
      </c>
      <c r="B205" s="17" t="str">
        <f>IF(ISBLANK('Input-Accounts'!B205),"",'Input-Accounts'!B205)</f>
        <v>Structures and improvements</v>
      </c>
      <c r="C205" s="13">
        <f>IF(ISBLANK('Input-Accounts'!C205),"",'Input-Accounts'!C205)</f>
        <v>366</v>
      </c>
      <c r="D205" s="5">
        <f t="shared" ca="1" si="54"/>
        <v>0</v>
      </c>
      <c r="E205" s="5">
        <f t="shared" ca="1" si="55"/>
        <v>0</v>
      </c>
      <c r="F205" s="2" t="str" cm="1">
        <f t="array" aca="1" ref="F205" ca="1">IF(D205=0,"-",IF('Input-Accounts'!$E205&lt;&gt;0,'Input-Accounts'!$E205,INDEX('Input-Accounts'!$H205:$J205,,MATCH($F$6,'Input-Accounts'!$H$6:$J$6,0))))</f>
        <v>-</v>
      </c>
      <c r="G205" s="5">
        <f ca="1">IFERROR(INDEX(G$269:G$305,MATCH($F205,$B$269:$B$305,0))/INDEX($D$269:$D$305,MATCH($F205,$B$269:$B$305,0)),SUMIFS('Input-Ext Allocators'!D$8:D$63,'Input-Ext Allocators'!$B$8:$B$63,$F205))*$D205</f>
        <v>0</v>
      </c>
      <c r="H205" s="5">
        <f ca="1">IFERROR(INDEX(H$269:H$305,MATCH($F205,$B$269:$B$305,0))/INDEX($D$269:$D$305,MATCH($F205,$B$269:$B$305,0)),SUMIFS('Input-Ext Allocators'!E$8:E$63,'Input-Ext Allocators'!$B$8:$B$63,$F205))*$D205</f>
        <v>0</v>
      </c>
      <c r="I205" s="5">
        <f ca="1">IFERROR(INDEX(I$269:I$305,MATCH($F205,$B$269:$B$305,0))/INDEX($D$269:$D$305,MATCH($F205,$B$269:$B$305,0)),SUMIFS('Input-Ext Allocators'!F$8:F$63,'Input-Ext Allocators'!$B$8:$B$63,$F205))*$D205</f>
        <v>0</v>
      </c>
      <c r="J205" s="5">
        <f ca="1">IFERROR(INDEX(J$269:J$305,MATCH($F205,$B$269:$B$305,0))/INDEX($D$269:$D$305,MATCH($F205,$B$269:$B$305,0)),SUMIFS('Input-Ext Allocators'!G$8:G$63,'Input-Ext Allocators'!$B$8:$B$63,$F205))*$D205</f>
        <v>0</v>
      </c>
      <c r="K205" s="5">
        <f ca="1">IFERROR(INDEX(K$269:K$305,MATCH($F205,$B$269:$B$305,0))/INDEX($D$269:$D$305,MATCH($F205,$B$269:$B$305,0)),SUMIFS('Input-Ext Allocators'!H$8:H$63,'Input-Ext Allocators'!$B$8:$B$63,$F205))*$D205</f>
        <v>0</v>
      </c>
      <c r="L205" s="5">
        <f ca="1">IFERROR(INDEX(L$269:L$305,MATCH($F205,$B$269:$B$305,0))/INDEX($D$269:$D$305,MATCH($F205,$B$269:$B$305,0)),SUMIFS('Input-Ext Allocators'!I$8:I$63,'Input-Ext Allocators'!$B$8:$B$63,$F205))*$D205</f>
        <v>0</v>
      </c>
      <c r="M205" s="5">
        <f ca="1">IFERROR(INDEX(M$269:M$305,MATCH($F205,$B$269:$B$305,0))/INDEX($D$269:$D$305,MATCH($F205,$B$269:$B$305,0)),SUMIFS('Input-Ext Allocators'!J$8:J$63,'Input-Ext Allocators'!$B$8:$B$63,$F205))*$D205</f>
        <v>0</v>
      </c>
      <c r="N205" s="5">
        <f ca="1">IFERROR(INDEX(N$269:N$305,MATCH($F205,$B$269:$B$305,0))/INDEX($D$269:$D$305,MATCH($F205,$B$269:$B$305,0)),SUMIFS('Input-Ext Allocators'!K$8:K$63,'Input-Ext Allocators'!$B$8:$B$63,$F205))*$D205</f>
        <v>0</v>
      </c>
      <c r="O205" s="5">
        <f ca="1">IFERROR(INDEX(O$269:O$305,MATCH($F205,$B$269:$B$305,0))/INDEX($D$269:$D$305,MATCH($F205,$B$269:$B$305,0)),SUMIFS('Input-Ext Allocators'!L$8:L$63,'Input-Ext Allocators'!$B$8:$B$63,$F205))*$D205</f>
        <v>0</v>
      </c>
      <c r="P205" s="5">
        <f ca="1">IFERROR(INDEX(P$269:P$305,MATCH($F205,$B$269:$B$305,0))/INDEX($D$269:$D$305,MATCH($F205,$B$269:$B$305,0)),SUMIFS('Input-Ext Allocators'!M$8:M$63,'Input-Ext Allocators'!$B$8:$B$63,$F205))*$D205</f>
        <v>0</v>
      </c>
      <c r="Q205" s="5">
        <f ca="1">IFERROR(INDEX(Q$269:Q$305,MATCH($F205,$B$269:$B$305,0))/INDEX($D$269:$D$305,MATCH($F205,$B$269:$B$305,0)),SUMIFS('Input-Ext Allocators'!N$8:N$63,'Input-Ext Allocators'!$B$8:$B$63,$F205))*$D205</f>
        <v>0</v>
      </c>
      <c r="R205" s="5">
        <f ca="1">IFERROR(INDEX(R$269:R$305,MATCH($F205,$B$269:$B$305,0))/INDEX($D$269:$D$305,MATCH($F205,$B$269:$B$305,0)),SUMIFS('Input-Ext Allocators'!O$8:O$63,'Input-Ext Allocators'!$B$8:$B$63,$F205))*$D205</f>
        <v>0</v>
      </c>
      <c r="S205" s="5">
        <f ca="1">IFERROR(INDEX(S$269:S$305,MATCH($F205,$B$269:$B$305,0))/INDEX($D$269:$D$305,MATCH($F205,$B$269:$B$305,0)),SUMIFS('Input-Ext Allocators'!P$8:P$63,'Input-Ext Allocators'!$B$8:$B$63,$F205))*$D205</f>
        <v>0</v>
      </c>
      <c r="T205" s="5">
        <f ca="1">IFERROR(INDEX(T$269:T$305,MATCH($F205,$B$269:$B$305,0))/INDEX($D$269:$D$305,MATCH($F205,$B$269:$B$305,0)),SUMIFS('Input-Ext Allocators'!Q$8:Q$63,'Input-Ext Allocators'!$B$8:$B$63,$F205))*$D205</f>
        <v>0</v>
      </c>
      <c r="U205" s="5">
        <f ca="1">IFERROR(INDEX(U$269:U$305,MATCH($F205,$B$269:$B$305,0))/INDEX($D$269:$D$305,MATCH($F205,$B$269:$B$305,0)),SUMIFS('Input-Ext Allocators'!R$8:R$63,'Input-Ext Allocators'!$B$8:$B$63,$F205))*$D205</f>
        <v>0</v>
      </c>
      <c r="V205" s="5">
        <f ca="1">IFERROR(INDEX(V$269:V$305,MATCH($F205,$B$269:$B$305,0))/INDEX($D$269:$D$305,MATCH($F205,$B$269:$B$305,0)),SUMIFS('Input-Ext Allocators'!S$8:S$63,'Input-Ext Allocators'!$B$8:$B$63,$F205))*$D205</f>
        <v>0</v>
      </c>
      <c r="W205" s="5">
        <f ca="1">IFERROR(INDEX(W$269:W$305,MATCH($F205,$B$269:$B$305,0))/INDEX($D$269:$D$305,MATCH($F205,$B$269:$B$305,0)),SUMIFS('Input-Ext Allocators'!T$8:T$63,'Input-Ext Allocators'!$B$8:$B$63,$F205))*$D205</f>
        <v>0</v>
      </c>
      <c r="X205" s="5">
        <f ca="1">IFERROR(INDEX(X$269:X$305,MATCH($F205,$B$269:$B$305,0))/INDEX($D$269:$D$305,MATCH($F205,$B$269:$B$305,0)),SUMIFS('Input-Ext Allocators'!U$8:U$63,'Input-Ext Allocators'!$B$8:$B$63,$F205))*$D205</f>
        <v>0</v>
      </c>
      <c r="Y205" s="5">
        <f ca="1">IFERROR(INDEX(Y$269:Y$305,MATCH($F205,$B$269:$B$305,0))/INDEX($D$269:$D$305,MATCH($F205,$B$269:$B$305,0)),SUMIFS('Input-Ext Allocators'!V$8:V$63,'Input-Ext Allocators'!$B$8:$B$63,$F205))*$D205</f>
        <v>0</v>
      </c>
      <c r="Z205" s="5">
        <f ca="1">IFERROR(INDEX(Z$269:Z$305,MATCH($F205,$B$269:$B$305,0))/INDEX($D$269:$D$305,MATCH($F205,$B$269:$B$305,0)),SUMIFS('Input-Ext Allocators'!W$8:W$63,'Input-Ext Allocators'!$B$8:$B$63,$F205))*$D205</f>
        <v>0</v>
      </c>
    </row>
    <row r="206" spans="1:26" outlineLevel="1">
      <c r="A206" s="13">
        <f>IF(ISBLANK('Input-Accounts'!A206),"",'Input-Accounts'!A206)</f>
        <v>176</v>
      </c>
      <c r="B206" s="17" t="str">
        <f>IF(ISBLANK('Input-Accounts'!B206),"",'Input-Accounts'!B206)</f>
        <v>Mains</v>
      </c>
      <c r="C206" s="13">
        <f>IF(ISBLANK('Input-Accounts'!C206),"",'Input-Accounts'!C206)</f>
        <v>367</v>
      </c>
      <c r="D206" s="5">
        <f t="shared" ca="1" si="54"/>
        <v>0</v>
      </c>
      <c r="E206" s="5">
        <f t="shared" ca="1" si="55"/>
        <v>0</v>
      </c>
      <c r="F206" s="2" t="str" cm="1">
        <f t="array" aca="1" ref="F206" ca="1">IF(D206=0,"-",IF('Input-Accounts'!$E206&lt;&gt;0,'Input-Accounts'!$E206,INDEX('Input-Accounts'!$H206:$J206,,MATCH($F$6,'Input-Accounts'!$H$6:$J$6,0))))</f>
        <v>-</v>
      </c>
      <c r="G206" s="5">
        <f ca="1">IFERROR(INDEX(G$269:G$305,MATCH($F206,$B$269:$B$305,0))/INDEX($D$269:$D$305,MATCH($F206,$B$269:$B$305,0)),SUMIFS('Input-Ext Allocators'!D$8:D$63,'Input-Ext Allocators'!$B$8:$B$63,$F206))*$D206</f>
        <v>0</v>
      </c>
      <c r="H206" s="5">
        <f ca="1">IFERROR(INDEX(H$269:H$305,MATCH($F206,$B$269:$B$305,0))/INDEX($D$269:$D$305,MATCH($F206,$B$269:$B$305,0)),SUMIFS('Input-Ext Allocators'!E$8:E$63,'Input-Ext Allocators'!$B$8:$B$63,$F206))*$D206</f>
        <v>0</v>
      </c>
      <c r="I206" s="5">
        <f ca="1">IFERROR(INDEX(I$269:I$305,MATCH($F206,$B$269:$B$305,0))/INDEX($D$269:$D$305,MATCH($F206,$B$269:$B$305,0)),SUMIFS('Input-Ext Allocators'!F$8:F$63,'Input-Ext Allocators'!$B$8:$B$63,$F206))*$D206</f>
        <v>0</v>
      </c>
      <c r="J206" s="5">
        <f ca="1">IFERROR(INDEX(J$269:J$305,MATCH($F206,$B$269:$B$305,0))/INDEX($D$269:$D$305,MATCH($F206,$B$269:$B$305,0)),SUMIFS('Input-Ext Allocators'!G$8:G$63,'Input-Ext Allocators'!$B$8:$B$63,$F206))*$D206</f>
        <v>0</v>
      </c>
      <c r="K206" s="5">
        <f ca="1">IFERROR(INDEX(K$269:K$305,MATCH($F206,$B$269:$B$305,0))/INDEX($D$269:$D$305,MATCH($F206,$B$269:$B$305,0)),SUMIFS('Input-Ext Allocators'!H$8:H$63,'Input-Ext Allocators'!$B$8:$B$63,$F206))*$D206</f>
        <v>0</v>
      </c>
      <c r="L206" s="5">
        <f ca="1">IFERROR(INDEX(L$269:L$305,MATCH($F206,$B$269:$B$305,0))/INDEX($D$269:$D$305,MATCH($F206,$B$269:$B$305,0)),SUMIFS('Input-Ext Allocators'!I$8:I$63,'Input-Ext Allocators'!$B$8:$B$63,$F206))*$D206</f>
        <v>0</v>
      </c>
      <c r="M206" s="5">
        <f ca="1">IFERROR(INDEX(M$269:M$305,MATCH($F206,$B$269:$B$305,0))/INDEX($D$269:$D$305,MATCH($F206,$B$269:$B$305,0)),SUMIFS('Input-Ext Allocators'!J$8:J$63,'Input-Ext Allocators'!$B$8:$B$63,$F206))*$D206</f>
        <v>0</v>
      </c>
      <c r="N206" s="5">
        <f ca="1">IFERROR(INDEX(N$269:N$305,MATCH($F206,$B$269:$B$305,0))/INDEX($D$269:$D$305,MATCH($F206,$B$269:$B$305,0)),SUMIFS('Input-Ext Allocators'!K$8:K$63,'Input-Ext Allocators'!$B$8:$B$63,$F206))*$D206</f>
        <v>0</v>
      </c>
      <c r="O206" s="5">
        <f ca="1">IFERROR(INDEX(O$269:O$305,MATCH($F206,$B$269:$B$305,0))/INDEX($D$269:$D$305,MATCH($F206,$B$269:$B$305,0)),SUMIFS('Input-Ext Allocators'!L$8:L$63,'Input-Ext Allocators'!$B$8:$B$63,$F206))*$D206</f>
        <v>0</v>
      </c>
      <c r="P206" s="5">
        <f ca="1">IFERROR(INDEX(P$269:P$305,MATCH($F206,$B$269:$B$305,0))/INDEX($D$269:$D$305,MATCH($F206,$B$269:$B$305,0)),SUMIFS('Input-Ext Allocators'!M$8:M$63,'Input-Ext Allocators'!$B$8:$B$63,$F206))*$D206</f>
        <v>0</v>
      </c>
      <c r="Q206" s="5">
        <f ca="1">IFERROR(INDEX(Q$269:Q$305,MATCH($F206,$B$269:$B$305,0))/INDEX($D$269:$D$305,MATCH($F206,$B$269:$B$305,0)),SUMIFS('Input-Ext Allocators'!N$8:N$63,'Input-Ext Allocators'!$B$8:$B$63,$F206))*$D206</f>
        <v>0</v>
      </c>
      <c r="R206" s="5">
        <f ca="1">IFERROR(INDEX(R$269:R$305,MATCH($F206,$B$269:$B$305,0))/INDEX($D$269:$D$305,MATCH($F206,$B$269:$B$305,0)),SUMIFS('Input-Ext Allocators'!O$8:O$63,'Input-Ext Allocators'!$B$8:$B$63,$F206))*$D206</f>
        <v>0</v>
      </c>
      <c r="S206" s="5">
        <f ca="1">IFERROR(INDEX(S$269:S$305,MATCH($F206,$B$269:$B$305,0))/INDEX($D$269:$D$305,MATCH($F206,$B$269:$B$305,0)),SUMIFS('Input-Ext Allocators'!P$8:P$63,'Input-Ext Allocators'!$B$8:$B$63,$F206))*$D206</f>
        <v>0</v>
      </c>
      <c r="T206" s="5">
        <f ca="1">IFERROR(INDEX(T$269:T$305,MATCH($F206,$B$269:$B$305,0))/INDEX($D$269:$D$305,MATCH($F206,$B$269:$B$305,0)),SUMIFS('Input-Ext Allocators'!Q$8:Q$63,'Input-Ext Allocators'!$B$8:$B$63,$F206))*$D206</f>
        <v>0</v>
      </c>
      <c r="U206" s="5">
        <f ca="1">IFERROR(INDEX(U$269:U$305,MATCH($F206,$B$269:$B$305,0))/INDEX($D$269:$D$305,MATCH($F206,$B$269:$B$305,0)),SUMIFS('Input-Ext Allocators'!R$8:R$63,'Input-Ext Allocators'!$B$8:$B$63,$F206))*$D206</f>
        <v>0</v>
      </c>
      <c r="V206" s="5">
        <f ca="1">IFERROR(INDEX(V$269:V$305,MATCH($F206,$B$269:$B$305,0))/INDEX($D$269:$D$305,MATCH($F206,$B$269:$B$305,0)),SUMIFS('Input-Ext Allocators'!S$8:S$63,'Input-Ext Allocators'!$B$8:$B$63,$F206))*$D206</f>
        <v>0</v>
      </c>
      <c r="W206" s="5">
        <f ca="1">IFERROR(INDEX(W$269:W$305,MATCH($F206,$B$269:$B$305,0))/INDEX($D$269:$D$305,MATCH($F206,$B$269:$B$305,0)),SUMIFS('Input-Ext Allocators'!T$8:T$63,'Input-Ext Allocators'!$B$8:$B$63,$F206))*$D206</f>
        <v>0</v>
      </c>
      <c r="X206" s="5">
        <f ca="1">IFERROR(INDEX(X$269:X$305,MATCH($F206,$B$269:$B$305,0))/INDEX($D$269:$D$305,MATCH($F206,$B$269:$B$305,0)),SUMIFS('Input-Ext Allocators'!U$8:U$63,'Input-Ext Allocators'!$B$8:$B$63,$F206))*$D206</f>
        <v>0</v>
      </c>
      <c r="Y206" s="5">
        <f ca="1">IFERROR(INDEX(Y$269:Y$305,MATCH($F206,$B$269:$B$305,0))/INDEX($D$269:$D$305,MATCH($F206,$B$269:$B$305,0)),SUMIFS('Input-Ext Allocators'!V$8:V$63,'Input-Ext Allocators'!$B$8:$B$63,$F206))*$D206</f>
        <v>0</v>
      </c>
      <c r="Z206" s="5">
        <f ca="1">IFERROR(INDEX(Z$269:Z$305,MATCH($F206,$B$269:$B$305,0))/INDEX($D$269:$D$305,MATCH($F206,$B$269:$B$305,0)),SUMIFS('Input-Ext Allocators'!W$8:W$63,'Input-Ext Allocators'!$B$8:$B$63,$F206))*$D206</f>
        <v>0</v>
      </c>
    </row>
    <row r="207" spans="1:26" outlineLevel="1">
      <c r="A207" s="13">
        <f>IF(ISBLANK('Input-Accounts'!A207),"",'Input-Accounts'!A207)</f>
        <v>177</v>
      </c>
      <c r="B207" s="17" t="str">
        <f>IF(ISBLANK('Input-Accounts'!B207),"",'Input-Accounts'!B207)</f>
        <v>Compressor station equipment</v>
      </c>
      <c r="C207" s="13">
        <f>IF(ISBLANK('Input-Accounts'!C207),"",'Input-Accounts'!C207)</f>
        <v>368</v>
      </c>
      <c r="D207" s="5">
        <f t="shared" ca="1" si="54"/>
        <v>0</v>
      </c>
      <c r="E207" s="5">
        <f t="shared" ca="1" si="55"/>
        <v>0</v>
      </c>
      <c r="F207" s="2" t="str" cm="1">
        <f t="array" aca="1" ref="F207" ca="1">IF(D207=0,"-",IF('Input-Accounts'!$E207&lt;&gt;0,'Input-Accounts'!$E207,INDEX('Input-Accounts'!$H207:$J207,,MATCH($F$6,'Input-Accounts'!$H$6:$J$6,0))))</f>
        <v>-</v>
      </c>
      <c r="G207" s="5">
        <f ca="1">IFERROR(INDEX(G$269:G$305,MATCH($F207,$B$269:$B$305,0))/INDEX($D$269:$D$305,MATCH($F207,$B$269:$B$305,0)),SUMIFS('Input-Ext Allocators'!D$8:D$63,'Input-Ext Allocators'!$B$8:$B$63,$F207))*$D207</f>
        <v>0</v>
      </c>
      <c r="H207" s="5">
        <f ca="1">IFERROR(INDEX(H$269:H$305,MATCH($F207,$B$269:$B$305,0))/INDEX($D$269:$D$305,MATCH($F207,$B$269:$B$305,0)),SUMIFS('Input-Ext Allocators'!E$8:E$63,'Input-Ext Allocators'!$B$8:$B$63,$F207))*$D207</f>
        <v>0</v>
      </c>
      <c r="I207" s="5">
        <f ca="1">IFERROR(INDEX(I$269:I$305,MATCH($F207,$B$269:$B$305,0))/INDEX($D$269:$D$305,MATCH($F207,$B$269:$B$305,0)),SUMIFS('Input-Ext Allocators'!F$8:F$63,'Input-Ext Allocators'!$B$8:$B$63,$F207))*$D207</f>
        <v>0</v>
      </c>
      <c r="J207" s="5">
        <f ca="1">IFERROR(INDEX(J$269:J$305,MATCH($F207,$B$269:$B$305,0))/INDEX($D$269:$D$305,MATCH($F207,$B$269:$B$305,0)),SUMIFS('Input-Ext Allocators'!G$8:G$63,'Input-Ext Allocators'!$B$8:$B$63,$F207))*$D207</f>
        <v>0</v>
      </c>
      <c r="K207" s="5">
        <f ca="1">IFERROR(INDEX(K$269:K$305,MATCH($F207,$B$269:$B$305,0))/INDEX($D$269:$D$305,MATCH($F207,$B$269:$B$305,0)),SUMIFS('Input-Ext Allocators'!H$8:H$63,'Input-Ext Allocators'!$B$8:$B$63,$F207))*$D207</f>
        <v>0</v>
      </c>
      <c r="L207" s="5">
        <f ca="1">IFERROR(INDEX(L$269:L$305,MATCH($F207,$B$269:$B$305,0))/INDEX($D$269:$D$305,MATCH($F207,$B$269:$B$305,0)),SUMIFS('Input-Ext Allocators'!I$8:I$63,'Input-Ext Allocators'!$B$8:$B$63,$F207))*$D207</f>
        <v>0</v>
      </c>
      <c r="M207" s="5">
        <f ca="1">IFERROR(INDEX(M$269:M$305,MATCH($F207,$B$269:$B$305,0))/INDEX($D$269:$D$305,MATCH($F207,$B$269:$B$305,0)),SUMIFS('Input-Ext Allocators'!J$8:J$63,'Input-Ext Allocators'!$B$8:$B$63,$F207))*$D207</f>
        <v>0</v>
      </c>
      <c r="N207" s="5">
        <f ca="1">IFERROR(INDEX(N$269:N$305,MATCH($F207,$B$269:$B$305,0))/INDEX($D$269:$D$305,MATCH($F207,$B$269:$B$305,0)),SUMIFS('Input-Ext Allocators'!K$8:K$63,'Input-Ext Allocators'!$B$8:$B$63,$F207))*$D207</f>
        <v>0</v>
      </c>
      <c r="O207" s="5">
        <f ca="1">IFERROR(INDEX(O$269:O$305,MATCH($F207,$B$269:$B$305,0))/INDEX($D$269:$D$305,MATCH($F207,$B$269:$B$305,0)),SUMIFS('Input-Ext Allocators'!L$8:L$63,'Input-Ext Allocators'!$B$8:$B$63,$F207))*$D207</f>
        <v>0</v>
      </c>
      <c r="P207" s="5">
        <f ca="1">IFERROR(INDEX(P$269:P$305,MATCH($F207,$B$269:$B$305,0))/INDEX($D$269:$D$305,MATCH($F207,$B$269:$B$305,0)),SUMIFS('Input-Ext Allocators'!M$8:M$63,'Input-Ext Allocators'!$B$8:$B$63,$F207))*$D207</f>
        <v>0</v>
      </c>
      <c r="Q207" s="5">
        <f ca="1">IFERROR(INDEX(Q$269:Q$305,MATCH($F207,$B$269:$B$305,0))/INDEX($D$269:$D$305,MATCH($F207,$B$269:$B$305,0)),SUMIFS('Input-Ext Allocators'!N$8:N$63,'Input-Ext Allocators'!$B$8:$B$63,$F207))*$D207</f>
        <v>0</v>
      </c>
      <c r="R207" s="5">
        <f ca="1">IFERROR(INDEX(R$269:R$305,MATCH($F207,$B$269:$B$305,0))/INDEX($D$269:$D$305,MATCH($F207,$B$269:$B$305,0)),SUMIFS('Input-Ext Allocators'!O$8:O$63,'Input-Ext Allocators'!$B$8:$B$63,$F207))*$D207</f>
        <v>0</v>
      </c>
      <c r="S207" s="5">
        <f ca="1">IFERROR(INDEX(S$269:S$305,MATCH($F207,$B$269:$B$305,0))/INDEX($D$269:$D$305,MATCH($F207,$B$269:$B$305,0)),SUMIFS('Input-Ext Allocators'!P$8:P$63,'Input-Ext Allocators'!$B$8:$B$63,$F207))*$D207</f>
        <v>0</v>
      </c>
      <c r="T207" s="5">
        <f ca="1">IFERROR(INDEX(T$269:T$305,MATCH($F207,$B$269:$B$305,0))/INDEX($D$269:$D$305,MATCH($F207,$B$269:$B$305,0)),SUMIFS('Input-Ext Allocators'!Q$8:Q$63,'Input-Ext Allocators'!$B$8:$B$63,$F207))*$D207</f>
        <v>0</v>
      </c>
      <c r="U207" s="5">
        <f ca="1">IFERROR(INDEX(U$269:U$305,MATCH($F207,$B$269:$B$305,0))/INDEX($D$269:$D$305,MATCH($F207,$B$269:$B$305,0)),SUMIFS('Input-Ext Allocators'!R$8:R$63,'Input-Ext Allocators'!$B$8:$B$63,$F207))*$D207</f>
        <v>0</v>
      </c>
      <c r="V207" s="5">
        <f ca="1">IFERROR(INDEX(V$269:V$305,MATCH($F207,$B$269:$B$305,0))/INDEX($D$269:$D$305,MATCH($F207,$B$269:$B$305,0)),SUMIFS('Input-Ext Allocators'!S$8:S$63,'Input-Ext Allocators'!$B$8:$B$63,$F207))*$D207</f>
        <v>0</v>
      </c>
      <c r="W207" s="5">
        <f ca="1">IFERROR(INDEX(W$269:W$305,MATCH($F207,$B$269:$B$305,0))/INDEX($D$269:$D$305,MATCH($F207,$B$269:$B$305,0)),SUMIFS('Input-Ext Allocators'!T$8:T$63,'Input-Ext Allocators'!$B$8:$B$63,$F207))*$D207</f>
        <v>0</v>
      </c>
      <c r="X207" s="5">
        <f ca="1">IFERROR(INDEX(X$269:X$305,MATCH($F207,$B$269:$B$305,0))/INDEX($D$269:$D$305,MATCH($F207,$B$269:$B$305,0)),SUMIFS('Input-Ext Allocators'!U$8:U$63,'Input-Ext Allocators'!$B$8:$B$63,$F207))*$D207</f>
        <v>0</v>
      </c>
      <c r="Y207" s="5">
        <f ca="1">IFERROR(INDEX(Y$269:Y$305,MATCH($F207,$B$269:$B$305,0))/INDEX($D$269:$D$305,MATCH($F207,$B$269:$B$305,0)),SUMIFS('Input-Ext Allocators'!V$8:V$63,'Input-Ext Allocators'!$B$8:$B$63,$F207))*$D207</f>
        <v>0</v>
      </c>
      <c r="Z207" s="5">
        <f ca="1">IFERROR(INDEX(Z$269:Z$305,MATCH($F207,$B$269:$B$305,0))/INDEX($D$269:$D$305,MATCH($F207,$B$269:$B$305,0)),SUMIFS('Input-Ext Allocators'!W$8:W$63,'Input-Ext Allocators'!$B$8:$B$63,$F207))*$D207</f>
        <v>0</v>
      </c>
    </row>
    <row r="208" spans="1:26" outlineLevel="1">
      <c r="A208" s="13">
        <f>IF(ISBLANK('Input-Accounts'!A208),"",'Input-Accounts'!A208)</f>
        <v>178</v>
      </c>
      <c r="B208" s="17" t="str">
        <f>IF(ISBLANK('Input-Accounts'!B208),"",'Input-Accounts'!B208)</f>
        <v>Measuring and regulating station equipment</v>
      </c>
      <c r="C208" s="13">
        <f>IF(ISBLANK('Input-Accounts'!C208),"",'Input-Accounts'!C208)</f>
        <v>369</v>
      </c>
      <c r="D208" s="5">
        <f t="shared" ca="1" si="54"/>
        <v>0</v>
      </c>
      <c r="E208" s="5">
        <f t="shared" ca="1" si="55"/>
        <v>0</v>
      </c>
      <c r="F208" s="2" t="str" cm="1">
        <f t="array" aca="1" ref="F208" ca="1">IF(D208=0,"-",IF('Input-Accounts'!$E208&lt;&gt;0,'Input-Accounts'!$E208,INDEX('Input-Accounts'!$H208:$J208,,MATCH($F$6,'Input-Accounts'!$H$6:$J$6,0))))</f>
        <v>-</v>
      </c>
      <c r="G208" s="5">
        <f ca="1">IFERROR(INDEX(G$269:G$305,MATCH($F208,$B$269:$B$305,0))/INDEX($D$269:$D$305,MATCH($F208,$B$269:$B$305,0)),SUMIFS('Input-Ext Allocators'!D$8:D$63,'Input-Ext Allocators'!$B$8:$B$63,$F208))*$D208</f>
        <v>0</v>
      </c>
      <c r="H208" s="5">
        <f ca="1">IFERROR(INDEX(H$269:H$305,MATCH($F208,$B$269:$B$305,0))/INDEX($D$269:$D$305,MATCH($F208,$B$269:$B$305,0)),SUMIFS('Input-Ext Allocators'!E$8:E$63,'Input-Ext Allocators'!$B$8:$B$63,$F208))*$D208</f>
        <v>0</v>
      </c>
      <c r="I208" s="5">
        <f ca="1">IFERROR(INDEX(I$269:I$305,MATCH($F208,$B$269:$B$305,0))/INDEX($D$269:$D$305,MATCH($F208,$B$269:$B$305,0)),SUMIFS('Input-Ext Allocators'!F$8:F$63,'Input-Ext Allocators'!$B$8:$B$63,$F208))*$D208</f>
        <v>0</v>
      </c>
      <c r="J208" s="5">
        <f ca="1">IFERROR(INDEX(J$269:J$305,MATCH($F208,$B$269:$B$305,0))/INDEX($D$269:$D$305,MATCH($F208,$B$269:$B$305,0)),SUMIFS('Input-Ext Allocators'!G$8:G$63,'Input-Ext Allocators'!$B$8:$B$63,$F208))*$D208</f>
        <v>0</v>
      </c>
      <c r="K208" s="5">
        <f ca="1">IFERROR(INDEX(K$269:K$305,MATCH($F208,$B$269:$B$305,0))/INDEX($D$269:$D$305,MATCH($F208,$B$269:$B$305,0)),SUMIFS('Input-Ext Allocators'!H$8:H$63,'Input-Ext Allocators'!$B$8:$B$63,$F208))*$D208</f>
        <v>0</v>
      </c>
      <c r="L208" s="5">
        <f ca="1">IFERROR(INDEX(L$269:L$305,MATCH($F208,$B$269:$B$305,0))/INDEX($D$269:$D$305,MATCH($F208,$B$269:$B$305,0)),SUMIFS('Input-Ext Allocators'!I$8:I$63,'Input-Ext Allocators'!$B$8:$B$63,$F208))*$D208</f>
        <v>0</v>
      </c>
      <c r="M208" s="5">
        <f ca="1">IFERROR(INDEX(M$269:M$305,MATCH($F208,$B$269:$B$305,0))/INDEX($D$269:$D$305,MATCH($F208,$B$269:$B$305,0)),SUMIFS('Input-Ext Allocators'!J$8:J$63,'Input-Ext Allocators'!$B$8:$B$63,$F208))*$D208</f>
        <v>0</v>
      </c>
      <c r="N208" s="5">
        <f ca="1">IFERROR(INDEX(N$269:N$305,MATCH($F208,$B$269:$B$305,0))/INDEX($D$269:$D$305,MATCH($F208,$B$269:$B$305,0)),SUMIFS('Input-Ext Allocators'!K$8:K$63,'Input-Ext Allocators'!$B$8:$B$63,$F208))*$D208</f>
        <v>0</v>
      </c>
      <c r="O208" s="5">
        <f ca="1">IFERROR(INDEX(O$269:O$305,MATCH($F208,$B$269:$B$305,0))/INDEX($D$269:$D$305,MATCH($F208,$B$269:$B$305,0)),SUMIFS('Input-Ext Allocators'!L$8:L$63,'Input-Ext Allocators'!$B$8:$B$63,$F208))*$D208</f>
        <v>0</v>
      </c>
      <c r="P208" s="5">
        <f ca="1">IFERROR(INDEX(P$269:P$305,MATCH($F208,$B$269:$B$305,0))/INDEX($D$269:$D$305,MATCH($F208,$B$269:$B$305,0)),SUMIFS('Input-Ext Allocators'!M$8:M$63,'Input-Ext Allocators'!$B$8:$B$63,$F208))*$D208</f>
        <v>0</v>
      </c>
      <c r="Q208" s="5">
        <f ca="1">IFERROR(INDEX(Q$269:Q$305,MATCH($F208,$B$269:$B$305,0))/INDEX($D$269:$D$305,MATCH($F208,$B$269:$B$305,0)),SUMIFS('Input-Ext Allocators'!N$8:N$63,'Input-Ext Allocators'!$B$8:$B$63,$F208))*$D208</f>
        <v>0</v>
      </c>
      <c r="R208" s="5">
        <f ca="1">IFERROR(INDEX(R$269:R$305,MATCH($F208,$B$269:$B$305,0))/INDEX($D$269:$D$305,MATCH($F208,$B$269:$B$305,0)),SUMIFS('Input-Ext Allocators'!O$8:O$63,'Input-Ext Allocators'!$B$8:$B$63,$F208))*$D208</f>
        <v>0</v>
      </c>
      <c r="S208" s="5">
        <f ca="1">IFERROR(INDEX(S$269:S$305,MATCH($F208,$B$269:$B$305,0))/INDEX($D$269:$D$305,MATCH($F208,$B$269:$B$305,0)),SUMIFS('Input-Ext Allocators'!P$8:P$63,'Input-Ext Allocators'!$B$8:$B$63,$F208))*$D208</f>
        <v>0</v>
      </c>
      <c r="T208" s="5">
        <f ca="1">IFERROR(INDEX(T$269:T$305,MATCH($F208,$B$269:$B$305,0))/INDEX($D$269:$D$305,MATCH($F208,$B$269:$B$305,0)),SUMIFS('Input-Ext Allocators'!Q$8:Q$63,'Input-Ext Allocators'!$B$8:$B$63,$F208))*$D208</f>
        <v>0</v>
      </c>
      <c r="U208" s="5">
        <f ca="1">IFERROR(INDEX(U$269:U$305,MATCH($F208,$B$269:$B$305,0))/INDEX($D$269:$D$305,MATCH($F208,$B$269:$B$305,0)),SUMIFS('Input-Ext Allocators'!R$8:R$63,'Input-Ext Allocators'!$B$8:$B$63,$F208))*$D208</f>
        <v>0</v>
      </c>
      <c r="V208" s="5">
        <f ca="1">IFERROR(INDEX(V$269:V$305,MATCH($F208,$B$269:$B$305,0))/INDEX($D$269:$D$305,MATCH($F208,$B$269:$B$305,0)),SUMIFS('Input-Ext Allocators'!S$8:S$63,'Input-Ext Allocators'!$B$8:$B$63,$F208))*$D208</f>
        <v>0</v>
      </c>
      <c r="W208" s="5">
        <f ca="1">IFERROR(INDEX(W$269:W$305,MATCH($F208,$B$269:$B$305,0))/INDEX($D$269:$D$305,MATCH($F208,$B$269:$B$305,0)),SUMIFS('Input-Ext Allocators'!T$8:T$63,'Input-Ext Allocators'!$B$8:$B$63,$F208))*$D208</f>
        <v>0</v>
      </c>
      <c r="X208" s="5">
        <f ca="1">IFERROR(INDEX(X$269:X$305,MATCH($F208,$B$269:$B$305,0))/INDEX($D$269:$D$305,MATCH($F208,$B$269:$B$305,0)),SUMIFS('Input-Ext Allocators'!U$8:U$63,'Input-Ext Allocators'!$B$8:$B$63,$F208))*$D208</f>
        <v>0</v>
      </c>
      <c r="Y208" s="5">
        <f ca="1">IFERROR(INDEX(Y$269:Y$305,MATCH($F208,$B$269:$B$305,0))/INDEX($D$269:$D$305,MATCH($F208,$B$269:$B$305,0)),SUMIFS('Input-Ext Allocators'!V$8:V$63,'Input-Ext Allocators'!$B$8:$B$63,$F208))*$D208</f>
        <v>0</v>
      </c>
      <c r="Z208" s="5">
        <f ca="1">IFERROR(INDEX(Z$269:Z$305,MATCH($F208,$B$269:$B$305,0))/INDEX($D$269:$D$305,MATCH($F208,$B$269:$B$305,0)),SUMIFS('Input-Ext Allocators'!W$8:W$63,'Input-Ext Allocators'!$B$8:$B$63,$F208))*$D208</f>
        <v>0</v>
      </c>
    </row>
    <row r="209" spans="1:26" outlineLevel="1">
      <c r="A209" s="13">
        <f>IF(ISBLANK('Input-Accounts'!A209),"",'Input-Accounts'!A209)</f>
        <v>179</v>
      </c>
      <c r="B209" s="17" t="str">
        <f>IF(ISBLANK('Input-Accounts'!B209),"",'Input-Accounts'!B209)</f>
        <v>Communication equipment</v>
      </c>
      <c r="C209" s="13">
        <f>IF(ISBLANK('Input-Accounts'!C209),"",'Input-Accounts'!C209)</f>
        <v>370</v>
      </c>
      <c r="D209" s="5">
        <f t="shared" ca="1" si="54"/>
        <v>0</v>
      </c>
      <c r="E209" s="5">
        <f t="shared" ca="1" si="55"/>
        <v>0</v>
      </c>
      <c r="F209" s="2" t="str" cm="1">
        <f t="array" aca="1" ref="F209" ca="1">IF(D209=0,"-",IF('Input-Accounts'!$E209&lt;&gt;0,'Input-Accounts'!$E209,INDEX('Input-Accounts'!$H209:$J209,,MATCH($F$6,'Input-Accounts'!$H$6:$J$6,0))))</f>
        <v>-</v>
      </c>
      <c r="G209" s="5">
        <f ca="1">IFERROR(INDEX(G$269:G$305,MATCH($F209,$B$269:$B$305,0))/INDEX($D$269:$D$305,MATCH($F209,$B$269:$B$305,0)),SUMIFS('Input-Ext Allocators'!D$8:D$63,'Input-Ext Allocators'!$B$8:$B$63,$F209))*$D209</f>
        <v>0</v>
      </c>
      <c r="H209" s="5">
        <f ca="1">IFERROR(INDEX(H$269:H$305,MATCH($F209,$B$269:$B$305,0))/INDEX($D$269:$D$305,MATCH($F209,$B$269:$B$305,0)),SUMIFS('Input-Ext Allocators'!E$8:E$63,'Input-Ext Allocators'!$B$8:$B$63,$F209))*$D209</f>
        <v>0</v>
      </c>
      <c r="I209" s="5">
        <f ca="1">IFERROR(INDEX(I$269:I$305,MATCH($F209,$B$269:$B$305,0))/INDEX($D$269:$D$305,MATCH($F209,$B$269:$B$305,0)),SUMIFS('Input-Ext Allocators'!F$8:F$63,'Input-Ext Allocators'!$B$8:$B$63,$F209))*$D209</f>
        <v>0</v>
      </c>
      <c r="J209" s="5">
        <f ca="1">IFERROR(INDEX(J$269:J$305,MATCH($F209,$B$269:$B$305,0))/INDEX($D$269:$D$305,MATCH($F209,$B$269:$B$305,0)),SUMIFS('Input-Ext Allocators'!G$8:G$63,'Input-Ext Allocators'!$B$8:$B$63,$F209))*$D209</f>
        <v>0</v>
      </c>
      <c r="K209" s="5">
        <f ca="1">IFERROR(INDEX(K$269:K$305,MATCH($F209,$B$269:$B$305,0))/INDEX($D$269:$D$305,MATCH($F209,$B$269:$B$305,0)),SUMIFS('Input-Ext Allocators'!H$8:H$63,'Input-Ext Allocators'!$B$8:$B$63,$F209))*$D209</f>
        <v>0</v>
      </c>
      <c r="L209" s="5">
        <f ca="1">IFERROR(INDEX(L$269:L$305,MATCH($F209,$B$269:$B$305,0))/INDEX($D$269:$D$305,MATCH($F209,$B$269:$B$305,0)),SUMIFS('Input-Ext Allocators'!I$8:I$63,'Input-Ext Allocators'!$B$8:$B$63,$F209))*$D209</f>
        <v>0</v>
      </c>
      <c r="M209" s="5">
        <f ca="1">IFERROR(INDEX(M$269:M$305,MATCH($F209,$B$269:$B$305,0))/INDEX($D$269:$D$305,MATCH($F209,$B$269:$B$305,0)),SUMIFS('Input-Ext Allocators'!J$8:J$63,'Input-Ext Allocators'!$B$8:$B$63,$F209))*$D209</f>
        <v>0</v>
      </c>
      <c r="N209" s="5">
        <f ca="1">IFERROR(INDEX(N$269:N$305,MATCH($F209,$B$269:$B$305,0))/INDEX($D$269:$D$305,MATCH($F209,$B$269:$B$305,0)),SUMIFS('Input-Ext Allocators'!K$8:K$63,'Input-Ext Allocators'!$B$8:$B$63,$F209))*$D209</f>
        <v>0</v>
      </c>
      <c r="O209" s="5">
        <f ca="1">IFERROR(INDEX(O$269:O$305,MATCH($F209,$B$269:$B$305,0))/INDEX($D$269:$D$305,MATCH($F209,$B$269:$B$305,0)),SUMIFS('Input-Ext Allocators'!L$8:L$63,'Input-Ext Allocators'!$B$8:$B$63,$F209))*$D209</f>
        <v>0</v>
      </c>
      <c r="P209" s="5">
        <f ca="1">IFERROR(INDEX(P$269:P$305,MATCH($F209,$B$269:$B$305,0))/INDEX($D$269:$D$305,MATCH($F209,$B$269:$B$305,0)),SUMIFS('Input-Ext Allocators'!M$8:M$63,'Input-Ext Allocators'!$B$8:$B$63,$F209))*$D209</f>
        <v>0</v>
      </c>
      <c r="Q209" s="5">
        <f ca="1">IFERROR(INDEX(Q$269:Q$305,MATCH($F209,$B$269:$B$305,0))/INDEX($D$269:$D$305,MATCH($F209,$B$269:$B$305,0)),SUMIFS('Input-Ext Allocators'!N$8:N$63,'Input-Ext Allocators'!$B$8:$B$63,$F209))*$D209</f>
        <v>0</v>
      </c>
      <c r="R209" s="5">
        <f ca="1">IFERROR(INDEX(R$269:R$305,MATCH($F209,$B$269:$B$305,0))/INDEX($D$269:$D$305,MATCH($F209,$B$269:$B$305,0)),SUMIFS('Input-Ext Allocators'!O$8:O$63,'Input-Ext Allocators'!$B$8:$B$63,$F209))*$D209</f>
        <v>0</v>
      </c>
      <c r="S209" s="5">
        <f ca="1">IFERROR(INDEX(S$269:S$305,MATCH($F209,$B$269:$B$305,0))/INDEX($D$269:$D$305,MATCH($F209,$B$269:$B$305,0)),SUMIFS('Input-Ext Allocators'!P$8:P$63,'Input-Ext Allocators'!$B$8:$B$63,$F209))*$D209</f>
        <v>0</v>
      </c>
      <c r="T209" s="5">
        <f ca="1">IFERROR(INDEX(T$269:T$305,MATCH($F209,$B$269:$B$305,0))/INDEX($D$269:$D$305,MATCH($F209,$B$269:$B$305,0)),SUMIFS('Input-Ext Allocators'!Q$8:Q$63,'Input-Ext Allocators'!$B$8:$B$63,$F209))*$D209</f>
        <v>0</v>
      </c>
      <c r="U209" s="5">
        <f ca="1">IFERROR(INDEX(U$269:U$305,MATCH($F209,$B$269:$B$305,0))/INDEX($D$269:$D$305,MATCH($F209,$B$269:$B$305,0)),SUMIFS('Input-Ext Allocators'!R$8:R$63,'Input-Ext Allocators'!$B$8:$B$63,$F209))*$D209</f>
        <v>0</v>
      </c>
      <c r="V209" s="5">
        <f ca="1">IFERROR(INDEX(V$269:V$305,MATCH($F209,$B$269:$B$305,0))/INDEX($D$269:$D$305,MATCH($F209,$B$269:$B$305,0)),SUMIFS('Input-Ext Allocators'!S$8:S$63,'Input-Ext Allocators'!$B$8:$B$63,$F209))*$D209</f>
        <v>0</v>
      </c>
      <c r="W209" s="5">
        <f ca="1">IFERROR(INDEX(W$269:W$305,MATCH($F209,$B$269:$B$305,0))/INDEX($D$269:$D$305,MATCH($F209,$B$269:$B$305,0)),SUMIFS('Input-Ext Allocators'!T$8:T$63,'Input-Ext Allocators'!$B$8:$B$63,$F209))*$D209</f>
        <v>0</v>
      </c>
      <c r="X209" s="5">
        <f ca="1">IFERROR(INDEX(X$269:X$305,MATCH($F209,$B$269:$B$305,0))/INDEX($D$269:$D$305,MATCH($F209,$B$269:$B$305,0)),SUMIFS('Input-Ext Allocators'!U$8:U$63,'Input-Ext Allocators'!$B$8:$B$63,$F209))*$D209</f>
        <v>0</v>
      </c>
      <c r="Y209" s="5">
        <f ca="1">IFERROR(INDEX(Y$269:Y$305,MATCH($F209,$B$269:$B$305,0))/INDEX($D$269:$D$305,MATCH($F209,$B$269:$B$305,0)),SUMIFS('Input-Ext Allocators'!V$8:V$63,'Input-Ext Allocators'!$B$8:$B$63,$F209))*$D209</f>
        <v>0</v>
      </c>
      <c r="Z209" s="5">
        <f ca="1">IFERROR(INDEX(Z$269:Z$305,MATCH($F209,$B$269:$B$305,0))/INDEX($D$269:$D$305,MATCH($F209,$B$269:$B$305,0)),SUMIFS('Input-Ext Allocators'!W$8:W$63,'Input-Ext Allocators'!$B$8:$B$63,$F209))*$D209</f>
        <v>0</v>
      </c>
    </row>
    <row r="210" spans="1:26" outlineLevel="1">
      <c r="A210" s="13">
        <f>IF(ISBLANK('Input-Accounts'!A210),"",'Input-Accounts'!A210)</f>
        <v>180</v>
      </c>
      <c r="B210" t="str">
        <f>IF(ISBLANK('Input-Accounts'!B210),"",'Input-Accounts'!B210)</f>
        <v xml:space="preserve">Subtotal - Transmission plant </v>
      </c>
      <c r="C210" s="13" t="str">
        <f>IF(ISBLANK('Input-Accounts'!C210),"",'Input-Accounts'!C210)</f>
        <v/>
      </c>
      <c r="D210" s="28">
        <f ca="1">SUBTOTAL(9,D204:D209)</f>
        <v>0</v>
      </c>
      <c r="E210" s="5">
        <f ca="1">IFERROR(IF(D210="","",IF(D210=0,0,IF(ABS(D210-SUM($G210:$Z210))&lt;Check_Limit,0,1))),1)</f>
        <v>0</v>
      </c>
      <c r="G210" s="28">
        <f t="shared" ref="G210:Z210" ca="1" si="56">SUBTOTAL(9,G204:G209)</f>
        <v>0</v>
      </c>
      <c r="H210" s="28">
        <f t="shared" ca="1" si="56"/>
        <v>0</v>
      </c>
      <c r="I210" s="28">
        <f t="shared" ca="1" si="56"/>
        <v>0</v>
      </c>
      <c r="J210" s="28">
        <f t="shared" ca="1" si="56"/>
        <v>0</v>
      </c>
      <c r="K210" s="28">
        <f t="shared" ca="1" si="56"/>
        <v>0</v>
      </c>
      <c r="L210" s="28">
        <f t="shared" ca="1" si="56"/>
        <v>0</v>
      </c>
      <c r="M210" s="28">
        <f t="shared" ca="1" si="56"/>
        <v>0</v>
      </c>
      <c r="N210" s="28">
        <f t="shared" ca="1" si="56"/>
        <v>0</v>
      </c>
      <c r="O210" s="28">
        <f t="shared" ca="1" si="56"/>
        <v>0</v>
      </c>
      <c r="P210" s="28">
        <f t="shared" ca="1" si="56"/>
        <v>0</v>
      </c>
      <c r="Q210" s="28">
        <f t="shared" ca="1" si="56"/>
        <v>0</v>
      </c>
      <c r="R210" s="28">
        <f t="shared" ca="1" si="56"/>
        <v>0</v>
      </c>
      <c r="S210" s="28">
        <f t="shared" ca="1" si="56"/>
        <v>0</v>
      </c>
      <c r="T210" s="28">
        <f t="shared" ca="1" si="56"/>
        <v>0</v>
      </c>
      <c r="U210" s="28">
        <f t="shared" ca="1" si="56"/>
        <v>0</v>
      </c>
      <c r="V210" s="28">
        <f t="shared" ca="1" si="56"/>
        <v>0</v>
      </c>
      <c r="W210" s="28">
        <f t="shared" ca="1" si="56"/>
        <v>0</v>
      </c>
      <c r="X210" s="28">
        <f t="shared" ca="1" si="56"/>
        <v>0</v>
      </c>
      <c r="Y210" s="28">
        <f t="shared" ca="1" si="56"/>
        <v>0</v>
      </c>
      <c r="Z210" s="28">
        <f t="shared" ca="1" si="56"/>
        <v>0</v>
      </c>
    </row>
    <row r="211" spans="1:26" outlineLevel="1">
      <c r="A211" s="13" t="str">
        <f>IF(ISBLANK('Input-Accounts'!A211),"",'Input-Accounts'!A211)</f>
        <v/>
      </c>
      <c r="B211" s="17" t="str">
        <f>IF(ISBLANK('Input-Accounts'!B211),"",'Input-Accounts'!B211)</f>
        <v/>
      </c>
      <c r="C211" s="13" t="str">
        <f>IF(ISBLANK('Input-Accounts'!C211),"",'Input-Accounts'!C211)</f>
        <v/>
      </c>
      <c r="D211" s="5"/>
      <c r="E211" s="5" t="str">
        <f t="shared" ref="E211:E223" si="57">IFERROR(IF(D211="","",IF(D211=0,0,IF(ABS(D211-SUM($G211:$Z211))&lt;Check_Limit,0,1))),1)</f>
        <v/>
      </c>
      <c r="F211" s="2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outlineLevel="1">
      <c r="A212" s="13">
        <f>IF(ISBLANK('Input-Accounts'!A212),"",'Input-Accounts'!A212)</f>
        <v>181</v>
      </c>
      <c r="B212" s="1" t="str">
        <f>IF(ISBLANK('Input-Accounts'!B212),"",'Input-Accounts'!B212)</f>
        <v>Distribution Plant</v>
      </c>
      <c r="C212" s="13" t="str">
        <f>IF(ISBLANK('Input-Accounts'!C212),"",'Input-Accounts'!C212)</f>
        <v/>
      </c>
      <c r="D212" s="5"/>
      <c r="E212" s="5" t="str">
        <f t="shared" si="57"/>
        <v/>
      </c>
      <c r="F212" s="2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outlineLevel="1">
      <c r="A213" s="13">
        <f>IF(ISBLANK('Input-Accounts'!A213),"",'Input-Accounts'!A213)</f>
        <v>182</v>
      </c>
      <c r="B213" s="17" t="str">
        <f>IF(ISBLANK('Input-Accounts'!B213),"",'Input-Accounts'!B213)</f>
        <v>Land and Land Rights</v>
      </c>
      <c r="C213" s="13">
        <f>IF(ISBLANK('Input-Accounts'!C213),"",'Input-Accounts'!C213)</f>
        <v>374</v>
      </c>
      <c r="D213" s="5">
        <f t="shared" ref="D213:D222" ca="1" si="58">INDIRECT("Classification!"&amp;$D$5&amp;ROW())</f>
        <v>35102.118348000004</v>
      </c>
      <c r="E213" s="5">
        <f t="shared" ca="1" si="57"/>
        <v>0</v>
      </c>
      <c r="F213" s="2" t="str" cm="1">
        <f t="array" aca="1" ref="F213" ca="1">IF(D213=0,"-",IF('Input-Accounts'!$E213&lt;&gt;0,'Input-Accounts'!$E213,INDEX('Input-Accounts'!$H213:$J213,,MATCH($F$6,'Input-Accounts'!$H$6:$J$6,0))))</f>
        <v>INT_DIST-MAINS</v>
      </c>
      <c r="G213" s="5">
        <f ca="1">IFERROR(INDEX(G$269:G$305,MATCH($F213,$B$269:$B$305,0))/INDEX($D$269:$D$305,MATCH($F213,$B$269:$B$305,0)),SUMIFS('Input-Ext Allocators'!D$8:D$63,'Input-Ext Allocators'!$B$8:$B$63,$F213))*$D213</f>
        <v>11621.040038100122</v>
      </c>
      <c r="H213" s="5">
        <f ca="1">IFERROR(INDEX(H$269:H$305,MATCH($F213,$B$269:$B$305,0))/INDEX($D$269:$D$305,MATCH($F213,$B$269:$B$305,0)),SUMIFS('Input-Ext Allocators'!E$8:E$63,'Input-Ext Allocators'!$B$8:$B$63,$F213))*$D213</f>
        <v>8012.1441025556533</v>
      </c>
      <c r="I213" s="5">
        <f ca="1">IFERROR(INDEX(I$269:I$305,MATCH($F213,$B$269:$B$305,0))/INDEX($D$269:$D$305,MATCH($F213,$B$269:$B$305,0)),SUMIFS('Input-Ext Allocators'!F$8:F$63,'Input-Ext Allocators'!$B$8:$B$63,$F213))*$D213</f>
        <v>901.53781263844792</v>
      </c>
      <c r="J213" s="5">
        <f ca="1">IFERROR(INDEX(J$269:J$305,MATCH($F213,$B$269:$B$305,0))/INDEX($D$269:$D$305,MATCH($F213,$B$269:$B$305,0)),SUMIFS('Input-Ext Allocators'!G$8:G$63,'Input-Ext Allocators'!$B$8:$B$63,$F213))*$D213</f>
        <v>1152.9407166387045</v>
      </c>
      <c r="K213" s="5">
        <f ca="1">IFERROR(INDEX(K$269:K$305,MATCH($F213,$B$269:$B$305,0))/INDEX($D$269:$D$305,MATCH($F213,$B$269:$B$305,0)),SUMIFS('Input-Ext Allocators'!H$8:H$63,'Input-Ext Allocators'!$B$8:$B$63,$F213))*$D213</f>
        <v>63.151813075998639</v>
      </c>
      <c r="L213" s="5">
        <f ca="1">IFERROR(INDEX(L$269:L$305,MATCH($F213,$B$269:$B$305,0))/INDEX($D$269:$D$305,MATCH($F213,$B$269:$B$305,0)),SUMIFS('Input-Ext Allocators'!I$8:I$63,'Input-Ext Allocators'!$B$8:$B$63,$F213))*$D213</f>
        <v>12539.538512622059</v>
      </c>
      <c r="M213" s="5">
        <f ca="1">IFERROR(INDEX(M$269:M$305,MATCH($F213,$B$269:$B$305,0))/INDEX($D$269:$D$305,MATCH($F213,$B$269:$B$305,0)),SUMIFS('Input-Ext Allocators'!J$8:J$63,'Input-Ext Allocators'!$B$8:$B$63,$F213))*$D213</f>
        <v>811.76535236901839</v>
      </c>
      <c r="N213" s="5">
        <f ca="1">IFERROR(INDEX(N$269:N$305,MATCH($F213,$B$269:$B$305,0))/INDEX($D$269:$D$305,MATCH($F213,$B$269:$B$305,0)),SUMIFS('Input-Ext Allocators'!K$8:K$63,'Input-Ext Allocators'!$B$8:$B$63,$F213))*$D213</f>
        <v>0</v>
      </c>
      <c r="O213" s="5">
        <f ca="1">IFERROR(INDEX(O$269:O$305,MATCH($F213,$B$269:$B$305,0))/INDEX($D$269:$D$305,MATCH($F213,$B$269:$B$305,0)),SUMIFS('Input-Ext Allocators'!L$8:L$63,'Input-Ext Allocators'!$B$8:$B$63,$F213))*$D213</f>
        <v>0</v>
      </c>
      <c r="P213" s="5">
        <f ca="1">IFERROR(INDEX(P$269:P$305,MATCH($F213,$B$269:$B$305,0))/INDEX($D$269:$D$305,MATCH($F213,$B$269:$B$305,0)),SUMIFS('Input-Ext Allocators'!M$8:M$63,'Input-Ext Allocators'!$B$8:$B$63,$F213))*$D213</f>
        <v>0</v>
      </c>
      <c r="Q213" s="5">
        <f ca="1">IFERROR(INDEX(Q$269:Q$305,MATCH($F213,$B$269:$B$305,0))/INDEX($D$269:$D$305,MATCH($F213,$B$269:$B$305,0)),SUMIFS('Input-Ext Allocators'!N$8:N$63,'Input-Ext Allocators'!$B$8:$B$63,$F213))*$D213</f>
        <v>0</v>
      </c>
      <c r="R213" s="5">
        <f ca="1">IFERROR(INDEX(R$269:R$305,MATCH($F213,$B$269:$B$305,0))/INDEX($D$269:$D$305,MATCH($F213,$B$269:$B$305,0)),SUMIFS('Input-Ext Allocators'!O$8:O$63,'Input-Ext Allocators'!$B$8:$B$63,$F213))*$D213</f>
        <v>0</v>
      </c>
      <c r="S213" s="5">
        <f ca="1">IFERROR(INDEX(S$269:S$305,MATCH($F213,$B$269:$B$305,0))/INDEX($D$269:$D$305,MATCH($F213,$B$269:$B$305,0)),SUMIFS('Input-Ext Allocators'!P$8:P$63,'Input-Ext Allocators'!$B$8:$B$63,$F213))*$D213</f>
        <v>0</v>
      </c>
      <c r="T213" s="5">
        <f ca="1">IFERROR(INDEX(T$269:T$305,MATCH($F213,$B$269:$B$305,0))/INDEX($D$269:$D$305,MATCH($F213,$B$269:$B$305,0)),SUMIFS('Input-Ext Allocators'!Q$8:Q$63,'Input-Ext Allocators'!$B$8:$B$63,$F213))*$D213</f>
        <v>0</v>
      </c>
      <c r="U213" s="5">
        <f ca="1">IFERROR(INDEX(U$269:U$305,MATCH($F213,$B$269:$B$305,0))/INDEX($D$269:$D$305,MATCH($F213,$B$269:$B$305,0)),SUMIFS('Input-Ext Allocators'!R$8:R$63,'Input-Ext Allocators'!$B$8:$B$63,$F213))*$D213</f>
        <v>0</v>
      </c>
      <c r="V213" s="5">
        <f ca="1">IFERROR(INDEX(V$269:V$305,MATCH($F213,$B$269:$B$305,0))/INDEX($D$269:$D$305,MATCH($F213,$B$269:$B$305,0)),SUMIFS('Input-Ext Allocators'!S$8:S$63,'Input-Ext Allocators'!$B$8:$B$63,$F213))*$D213</f>
        <v>0</v>
      </c>
      <c r="W213" s="5">
        <f ca="1">IFERROR(INDEX(W$269:W$305,MATCH($F213,$B$269:$B$305,0))/INDEX($D$269:$D$305,MATCH($F213,$B$269:$B$305,0)),SUMIFS('Input-Ext Allocators'!T$8:T$63,'Input-Ext Allocators'!$B$8:$B$63,$F213))*$D213</f>
        <v>0</v>
      </c>
      <c r="X213" s="5">
        <f ca="1">IFERROR(INDEX(X$269:X$305,MATCH($F213,$B$269:$B$305,0))/INDEX($D$269:$D$305,MATCH($F213,$B$269:$B$305,0)),SUMIFS('Input-Ext Allocators'!U$8:U$63,'Input-Ext Allocators'!$B$8:$B$63,$F213))*$D213</f>
        <v>0</v>
      </c>
      <c r="Y213" s="5">
        <f ca="1">IFERROR(INDEX(Y$269:Y$305,MATCH($F213,$B$269:$B$305,0))/INDEX($D$269:$D$305,MATCH($F213,$B$269:$B$305,0)),SUMIFS('Input-Ext Allocators'!V$8:V$63,'Input-Ext Allocators'!$B$8:$B$63,$F213))*$D213</f>
        <v>0</v>
      </c>
      <c r="Z213" s="5">
        <f ca="1">IFERROR(INDEX(Z$269:Z$305,MATCH($F213,$B$269:$B$305,0))/INDEX($D$269:$D$305,MATCH($F213,$B$269:$B$305,0)),SUMIFS('Input-Ext Allocators'!W$8:W$63,'Input-Ext Allocators'!$B$8:$B$63,$F213))*$D213</f>
        <v>0</v>
      </c>
    </row>
    <row r="214" spans="1:26" outlineLevel="1">
      <c r="A214" s="13">
        <f>IF(ISBLANK('Input-Accounts'!A214),"",'Input-Accounts'!A214)</f>
        <v>183</v>
      </c>
      <c r="B214" s="17" t="str">
        <f>IF(ISBLANK('Input-Accounts'!B214),"",'Input-Accounts'!B214)</f>
        <v>Structures and Improvements</v>
      </c>
      <c r="C214" s="13">
        <f>IF(ISBLANK('Input-Accounts'!C214),"",'Input-Accounts'!C214)</f>
        <v>375</v>
      </c>
      <c r="D214" s="5">
        <f t="shared" ca="1" si="58"/>
        <v>9183.5399039999993</v>
      </c>
      <c r="E214" s="5">
        <f t="shared" ca="1" si="57"/>
        <v>0</v>
      </c>
      <c r="F214" s="2" t="str" cm="1">
        <f t="array" aca="1" ref="F214" ca="1">IF(D214=0,"-",IF('Input-Accounts'!$E214&lt;&gt;0,'Input-Accounts'!$E214,INDEX('Input-Accounts'!$H214:$J214,,MATCH($F$6,'Input-Accounts'!$H$6:$J$6,0))))</f>
        <v>INT_DIST-MAINS</v>
      </c>
      <c r="G214" s="5">
        <f ca="1">IFERROR(INDEX(G$269:G$305,MATCH($F214,$B$269:$B$305,0))/INDEX($D$269:$D$305,MATCH($F214,$B$269:$B$305,0)),SUMIFS('Input-Ext Allocators'!D$8:D$63,'Input-Ext Allocators'!$B$8:$B$63,$F214))*$D214</f>
        <v>3040.3374479521922</v>
      </c>
      <c r="H214" s="5">
        <f ca="1">IFERROR(INDEX(H$269:H$305,MATCH($F214,$B$269:$B$305,0))/INDEX($D$269:$D$305,MATCH($F214,$B$269:$B$305,0)),SUMIFS('Input-Ext Allocators'!E$8:E$63,'Input-Ext Allocators'!$B$8:$B$63,$F214))*$D214</f>
        <v>2096.1653753472242</v>
      </c>
      <c r="I214" s="5">
        <f ca="1">IFERROR(INDEX(I$269:I$305,MATCH($F214,$B$269:$B$305,0))/INDEX($D$269:$D$305,MATCH($F214,$B$269:$B$305,0)),SUMIFS('Input-Ext Allocators'!F$8:F$63,'Input-Ext Allocators'!$B$8:$B$63,$F214))*$D214</f>
        <v>235.86349961132154</v>
      </c>
      <c r="J214" s="5">
        <f ca="1">IFERROR(INDEX(J$269:J$305,MATCH($F214,$B$269:$B$305,0))/INDEX($D$269:$D$305,MATCH($F214,$B$269:$B$305,0)),SUMIFS('Input-Ext Allocators'!G$8:G$63,'Input-Ext Allocators'!$B$8:$B$63,$F214))*$D214</f>
        <v>301.63641331353352</v>
      </c>
      <c r="K214" s="5">
        <f ca="1">IFERROR(INDEX(K$269:K$305,MATCH($F214,$B$269:$B$305,0))/INDEX($D$269:$D$305,MATCH($F214,$B$269:$B$305,0)),SUMIFS('Input-Ext Allocators'!H$8:H$63,'Input-Ext Allocators'!$B$8:$B$63,$F214))*$D214</f>
        <v>16.521999887406405</v>
      </c>
      <c r="L214" s="5">
        <f ca="1">IFERROR(INDEX(L$269:L$305,MATCH($F214,$B$269:$B$305,0))/INDEX($D$269:$D$305,MATCH($F214,$B$269:$B$305,0)),SUMIFS('Input-Ext Allocators'!I$8:I$63,'Input-Ext Allocators'!$B$8:$B$63,$F214))*$D214</f>
        <v>3280.6382556957774</v>
      </c>
      <c r="M214" s="5">
        <f ca="1">IFERROR(INDEX(M$269:M$305,MATCH($F214,$B$269:$B$305,0))/INDEX($D$269:$D$305,MATCH($F214,$B$269:$B$305,0)),SUMIFS('Input-Ext Allocators'!J$8:J$63,'Input-Ext Allocators'!$B$8:$B$63,$F214))*$D214</f>
        <v>212.37691219254447</v>
      </c>
      <c r="N214" s="5">
        <f ca="1">IFERROR(INDEX(N$269:N$305,MATCH($F214,$B$269:$B$305,0))/INDEX($D$269:$D$305,MATCH($F214,$B$269:$B$305,0)),SUMIFS('Input-Ext Allocators'!K$8:K$63,'Input-Ext Allocators'!$B$8:$B$63,$F214))*$D214</f>
        <v>0</v>
      </c>
      <c r="O214" s="5">
        <f ca="1">IFERROR(INDEX(O$269:O$305,MATCH($F214,$B$269:$B$305,0))/INDEX($D$269:$D$305,MATCH($F214,$B$269:$B$305,0)),SUMIFS('Input-Ext Allocators'!L$8:L$63,'Input-Ext Allocators'!$B$8:$B$63,$F214))*$D214</f>
        <v>0</v>
      </c>
      <c r="P214" s="5">
        <f ca="1">IFERROR(INDEX(P$269:P$305,MATCH($F214,$B$269:$B$305,0))/INDEX($D$269:$D$305,MATCH($F214,$B$269:$B$305,0)),SUMIFS('Input-Ext Allocators'!M$8:M$63,'Input-Ext Allocators'!$B$8:$B$63,$F214))*$D214</f>
        <v>0</v>
      </c>
      <c r="Q214" s="5">
        <f ca="1">IFERROR(INDEX(Q$269:Q$305,MATCH($F214,$B$269:$B$305,0))/INDEX($D$269:$D$305,MATCH($F214,$B$269:$B$305,0)),SUMIFS('Input-Ext Allocators'!N$8:N$63,'Input-Ext Allocators'!$B$8:$B$63,$F214))*$D214</f>
        <v>0</v>
      </c>
      <c r="R214" s="5">
        <f ca="1">IFERROR(INDEX(R$269:R$305,MATCH($F214,$B$269:$B$305,0))/INDEX($D$269:$D$305,MATCH($F214,$B$269:$B$305,0)),SUMIFS('Input-Ext Allocators'!O$8:O$63,'Input-Ext Allocators'!$B$8:$B$63,$F214))*$D214</f>
        <v>0</v>
      </c>
      <c r="S214" s="5">
        <f ca="1">IFERROR(INDEX(S$269:S$305,MATCH($F214,$B$269:$B$305,0))/INDEX($D$269:$D$305,MATCH($F214,$B$269:$B$305,0)),SUMIFS('Input-Ext Allocators'!P$8:P$63,'Input-Ext Allocators'!$B$8:$B$63,$F214))*$D214</f>
        <v>0</v>
      </c>
      <c r="T214" s="5">
        <f ca="1">IFERROR(INDEX(T$269:T$305,MATCH($F214,$B$269:$B$305,0))/INDEX($D$269:$D$305,MATCH($F214,$B$269:$B$305,0)),SUMIFS('Input-Ext Allocators'!Q$8:Q$63,'Input-Ext Allocators'!$B$8:$B$63,$F214))*$D214</f>
        <v>0</v>
      </c>
      <c r="U214" s="5">
        <f ca="1">IFERROR(INDEX(U$269:U$305,MATCH($F214,$B$269:$B$305,0))/INDEX($D$269:$D$305,MATCH($F214,$B$269:$B$305,0)),SUMIFS('Input-Ext Allocators'!R$8:R$63,'Input-Ext Allocators'!$B$8:$B$63,$F214))*$D214</f>
        <v>0</v>
      </c>
      <c r="V214" s="5">
        <f ca="1">IFERROR(INDEX(V$269:V$305,MATCH($F214,$B$269:$B$305,0))/INDEX($D$269:$D$305,MATCH($F214,$B$269:$B$305,0)),SUMIFS('Input-Ext Allocators'!S$8:S$63,'Input-Ext Allocators'!$B$8:$B$63,$F214))*$D214</f>
        <v>0</v>
      </c>
      <c r="W214" s="5">
        <f ca="1">IFERROR(INDEX(W$269:W$305,MATCH($F214,$B$269:$B$305,0))/INDEX($D$269:$D$305,MATCH($F214,$B$269:$B$305,0)),SUMIFS('Input-Ext Allocators'!T$8:T$63,'Input-Ext Allocators'!$B$8:$B$63,$F214))*$D214</f>
        <v>0</v>
      </c>
      <c r="X214" s="5">
        <f ca="1">IFERROR(INDEX(X$269:X$305,MATCH($F214,$B$269:$B$305,0))/INDEX($D$269:$D$305,MATCH($F214,$B$269:$B$305,0)),SUMIFS('Input-Ext Allocators'!U$8:U$63,'Input-Ext Allocators'!$B$8:$B$63,$F214))*$D214</f>
        <v>0</v>
      </c>
      <c r="Y214" s="5">
        <f ca="1">IFERROR(INDEX(Y$269:Y$305,MATCH($F214,$B$269:$B$305,0))/INDEX($D$269:$D$305,MATCH($F214,$B$269:$B$305,0)),SUMIFS('Input-Ext Allocators'!V$8:V$63,'Input-Ext Allocators'!$B$8:$B$63,$F214))*$D214</f>
        <v>0</v>
      </c>
      <c r="Z214" s="5">
        <f ca="1">IFERROR(INDEX(Z$269:Z$305,MATCH($F214,$B$269:$B$305,0))/INDEX($D$269:$D$305,MATCH($F214,$B$269:$B$305,0)),SUMIFS('Input-Ext Allocators'!W$8:W$63,'Input-Ext Allocators'!$B$8:$B$63,$F214))*$D214</f>
        <v>0</v>
      </c>
    </row>
    <row r="215" spans="1:26" outlineLevel="1">
      <c r="A215" s="13">
        <f>IF(ISBLANK('Input-Accounts'!A215),"",'Input-Accounts'!A215)</f>
        <v>184</v>
      </c>
      <c r="B215" s="17" t="str">
        <f>IF(ISBLANK('Input-Accounts'!B215),"",'Input-Accounts'!B215)</f>
        <v>Mains</v>
      </c>
      <c r="C215" s="13">
        <f>IF(ISBLANK('Input-Accounts'!C215),"",'Input-Accounts'!C215)</f>
        <v>376</v>
      </c>
      <c r="D215" s="5">
        <f t="shared" ca="1" si="58"/>
        <v>14418375.631168999</v>
      </c>
      <c r="E215" s="5">
        <f t="shared" ca="1" si="57"/>
        <v>0</v>
      </c>
      <c r="F215" s="2" t="str" cm="1">
        <f t="array" aca="1" ref="F215" ca="1">IF(D215=0,"-",IF('Input-Accounts'!$E215&lt;&gt;0,'Input-Accounts'!$E215,INDEX('Input-Accounts'!$H215:$J215,,MATCH($F$6,'Input-Accounts'!$H$6:$J$6,0))))</f>
        <v>INT_DIST-MAINS</v>
      </c>
      <c r="G215" s="5">
        <f ca="1">IFERROR(INDEX(G$269:G$305,MATCH($F215,$B$269:$B$305,0))/INDEX($D$269:$D$305,MATCH($F215,$B$269:$B$305,0)),SUMIFS('Input-Ext Allocators'!D$8:D$63,'Input-Ext Allocators'!$B$8:$B$63,$F215))*$D215</f>
        <v>4773401.9591934076</v>
      </c>
      <c r="H215" s="5">
        <f ca="1">IFERROR(INDEX(H$269:H$305,MATCH($F215,$B$269:$B$305,0))/INDEX($D$269:$D$305,MATCH($F215,$B$269:$B$305,0)),SUMIFS('Input-Ext Allocators'!E$8:E$63,'Input-Ext Allocators'!$B$8:$B$63,$F215))*$D215</f>
        <v>3291029.394192812</v>
      </c>
      <c r="I215" s="5">
        <f ca="1">IFERROR(INDEX(I$269:I$305,MATCH($F215,$B$269:$B$305,0))/INDEX($D$269:$D$305,MATCH($F215,$B$269:$B$305,0)),SUMIFS('Input-Ext Allocators'!F$8:F$63,'Input-Ext Allocators'!$B$8:$B$63,$F215))*$D215</f>
        <v>370311.29288139445</v>
      </c>
      <c r="J215" s="5">
        <f ca="1">IFERROR(INDEX(J$269:J$305,MATCH($F215,$B$269:$B$305,0))/INDEX($D$269:$D$305,MATCH($F215,$B$269:$B$305,0)),SUMIFS('Input-Ext Allocators'!G$8:G$63,'Input-Ext Allocators'!$B$8:$B$63,$F215))*$D215</f>
        <v>473576.3285896724</v>
      </c>
      <c r="K215" s="5">
        <f ca="1">IFERROR(INDEX(K$269:K$305,MATCH($F215,$B$269:$B$305,0))/INDEX($D$269:$D$305,MATCH($F215,$B$269:$B$305,0)),SUMIFS('Input-Ext Allocators'!H$8:H$63,'Input-Ext Allocators'!$B$8:$B$63,$F215))*$D215</f>
        <v>25939.931991910631</v>
      </c>
      <c r="L215" s="5">
        <f ca="1">IFERROR(INDEX(L$269:L$305,MATCH($F215,$B$269:$B$305,0))/INDEX($D$269:$D$305,MATCH($F215,$B$269:$B$305,0)),SUMIFS('Input-Ext Allocators'!I$8:I$63,'Input-Ext Allocators'!$B$8:$B$63,$F215))*$D215</f>
        <v>5150679.9311670717</v>
      </c>
      <c r="M215" s="5">
        <f ca="1">IFERROR(INDEX(M$269:M$305,MATCH($F215,$B$269:$B$305,0))/INDEX($D$269:$D$305,MATCH($F215,$B$269:$B$305,0)),SUMIFS('Input-Ext Allocators'!J$8:J$63,'Input-Ext Allocators'!$B$8:$B$63,$F215))*$D215</f>
        <v>333436.79315273126</v>
      </c>
      <c r="N215" s="5">
        <f ca="1">IFERROR(INDEX(N$269:N$305,MATCH($F215,$B$269:$B$305,0))/INDEX($D$269:$D$305,MATCH($F215,$B$269:$B$305,0)),SUMIFS('Input-Ext Allocators'!K$8:K$63,'Input-Ext Allocators'!$B$8:$B$63,$F215))*$D215</f>
        <v>0</v>
      </c>
      <c r="O215" s="5">
        <f ca="1">IFERROR(INDEX(O$269:O$305,MATCH($F215,$B$269:$B$305,0))/INDEX($D$269:$D$305,MATCH($F215,$B$269:$B$305,0)),SUMIFS('Input-Ext Allocators'!L$8:L$63,'Input-Ext Allocators'!$B$8:$B$63,$F215))*$D215</f>
        <v>0</v>
      </c>
      <c r="P215" s="5">
        <f ca="1">IFERROR(INDEX(P$269:P$305,MATCH($F215,$B$269:$B$305,0))/INDEX($D$269:$D$305,MATCH($F215,$B$269:$B$305,0)),SUMIFS('Input-Ext Allocators'!M$8:M$63,'Input-Ext Allocators'!$B$8:$B$63,$F215))*$D215</f>
        <v>0</v>
      </c>
      <c r="Q215" s="5">
        <f ca="1">IFERROR(INDEX(Q$269:Q$305,MATCH($F215,$B$269:$B$305,0))/INDEX($D$269:$D$305,MATCH($F215,$B$269:$B$305,0)),SUMIFS('Input-Ext Allocators'!N$8:N$63,'Input-Ext Allocators'!$B$8:$B$63,$F215))*$D215</f>
        <v>0</v>
      </c>
      <c r="R215" s="5">
        <f ca="1">IFERROR(INDEX(R$269:R$305,MATCH($F215,$B$269:$B$305,0))/INDEX($D$269:$D$305,MATCH($F215,$B$269:$B$305,0)),SUMIFS('Input-Ext Allocators'!O$8:O$63,'Input-Ext Allocators'!$B$8:$B$63,$F215))*$D215</f>
        <v>0</v>
      </c>
      <c r="S215" s="5">
        <f ca="1">IFERROR(INDEX(S$269:S$305,MATCH($F215,$B$269:$B$305,0))/INDEX($D$269:$D$305,MATCH($F215,$B$269:$B$305,0)),SUMIFS('Input-Ext Allocators'!P$8:P$63,'Input-Ext Allocators'!$B$8:$B$63,$F215))*$D215</f>
        <v>0</v>
      </c>
      <c r="T215" s="5">
        <f ca="1">IFERROR(INDEX(T$269:T$305,MATCH($F215,$B$269:$B$305,0))/INDEX($D$269:$D$305,MATCH($F215,$B$269:$B$305,0)),SUMIFS('Input-Ext Allocators'!Q$8:Q$63,'Input-Ext Allocators'!$B$8:$B$63,$F215))*$D215</f>
        <v>0</v>
      </c>
      <c r="U215" s="5">
        <f ca="1">IFERROR(INDEX(U$269:U$305,MATCH($F215,$B$269:$B$305,0))/INDEX($D$269:$D$305,MATCH($F215,$B$269:$B$305,0)),SUMIFS('Input-Ext Allocators'!R$8:R$63,'Input-Ext Allocators'!$B$8:$B$63,$F215))*$D215</f>
        <v>0</v>
      </c>
      <c r="V215" s="5">
        <f ca="1">IFERROR(INDEX(V$269:V$305,MATCH($F215,$B$269:$B$305,0))/INDEX($D$269:$D$305,MATCH($F215,$B$269:$B$305,0)),SUMIFS('Input-Ext Allocators'!S$8:S$63,'Input-Ext Allocators'!$B$8:$B$63,$F215))*$D215</f>
        <v>0</v>
      </c>
      <c r="W215" s="5">
        <f ca="1">IFERROR(INDEX(W$269:W$305,MATCH($F215,$B$269:$B$305,0))/INDEX($D$269:$D$305,MATCH($F215,$B$269:$B$305,0)),SUMIFS('Input-Ext Allocators'!T$8:T$63,'Input-Ext Allocators'!$B$8:$B$63,$F215))*$D215</f>
        <v>0</v>
      </c>
      <c r="X215" s="5">
        <f ca="1">IFERROR(INDEX(X$269:X$305,MATCH($F215,$B$269:$B$305,0))/INDEX($D$269:$D$305,MATCH($F215,$B$269:$B$305,0)),SUMIFS('Input-Ext Allocators'!U$8:U$63,'Input-Ext Allocators'!$B$8:$B$63,$F215))*$D215</f>
        <v>0</v>
      </c>
      <c r="Y215" s="5">
        <f ca="1">IFERROR(INDEX(Y$269:Y$305,MATCH($F215,$B$269:$B$305,0))/INDEX($D$269:$D$305,MATCH($F215,$B$269:$B$305,0)),SUMIFS('Input-Ext Allocators'!V$8:V$63,'Input-Ext Allocators'!$B$8:$B$63,$F215))*$D215</f>
        <v>0</v>
      </c>
      <c r="Z215" s="5">
        <f ca="1">IFERROR(INDEX(Z$269:Z$305,MATCH($F215,$B$269:$B$305,0))/INDEX($D$269:$D$305,MATCH($F215,$B$269:$B$305,0)),SUMIFS('Input-Ext Allocators'!W$8:W$63,'Input-Ext Allocators'!$B$8:$B$63,$F215))*$D215</f>
        <v>0</v>
      </c>
    </row>
    <row r="216" spans="1:26" outlineLevel="1">
      <c r="A216" s="13">
        <f>IF(ISBLANK('Input-Accounts'!A216),"",'Input-Accounts'!A216)</f>
        <v>185</v>
      </c>
      <c r="B216" s="17" t="str">
        <f>IF(ISBLANK('Input-Accounts'!B216),"",'Input-Accounts'!B216)</f>
        <v>Compressor Station</v>
      </c>
      <c r="C216" s="13">
        <f>IF(ISBLANK('Input-Accounts'!C216),"",'Input-Accounts'!C216)</f>
        <v>377</v>
      </c>
      <c r="D216" s="5">
        <f t="shared" ca="1" si="58"/>
        <v>50360.141955999992</v>
      </c>
      <c r="E216" s="5">
        <f t="shared" ca="1" si="57"/>
        <v>0</v>
      </c>
      <c r="F216" s="2" t="str" cm="1">
        <f t="array" aca="1" ref="F216" ca="1">IF(D216=0,"-",IF('Input-Accounts'!$E216&lt;&gt;0,'Input-Accounts'!$E216,INDEX('Input-Accounts'!$H216:$J216,,MATCH($F$6,'Input-Accounts'!$H$6:$J$6,0))))</f>
        <v>Peak&amp;Average</v>
      </c>
      <c r="G216" s="5">
        <f ca="1">IFERROR(INDEX(G$269:G$305,MATCH($F216,$B$269:$B$305,0))/INDEX($D$269:$D$305,MATCH($F216,$B$269:$B$305,0)),SUMIFS('Input-Ext Allocators'!D$8:D$63,'Input-Ext Allocators'!$B$8:$B$63,$F216))*$D216</f>
        <v>9326.7057285490191</v>
      </c>
      <c r="H216" s="5">
        <f ca="1">IFERROR(INDEX(H$269:H$305,MATCH($F216,$B$269:$B$305,0))/INDEX($D$269:$D$305,MATCH($F216,$B$269:$B$305,0)),SUMIFS('Input-Ext Allocators'!E$8:E$63,'Input-Ext Allocators'!$B$8:$B$63,$F216))*$D216</f>
        <v>6398.5253915982048</v>
      </c>
      <c r="I216" s="5">
        <f ca="1">IFERROR(INDEX(I$269:I$305,MATCH($F216,$B$269:$B$305,0))/INDEX($D$269:$D$305,MATCH($F216,$B$269:$B$305,0)),SUMIFS('Input-Ext Allocators'!F$8:F$63,'Input-Ext Allocators'!$B$8:$B$63,$F216))*$D216</f>
        <v>695.29046804962366</v>
      </c>
      <c r="J216" s="5">
        <f ca="1">IFERROR(INDEX(J$269:J$305,MATCH($F216,$B$269:$B$305,0))/INDEX($D$269:$D$305,MATCH($F216,$B$269:$B$305,0)),SUMIFS('Input-Ext Allocators'!G$8:G$63,'Input-Ext Allocators'!$B$8:$B$63,$F216))*$D216</f>
        <v>874.08262693376844</v>
      </c>
      <c r="K216" s="5">
        <f ca="1">IFERROR(INDEX(K$269:K$305,MATCH($F216,$B$269:$B$305,0))/INDEX($D$269:$D$305,MATCH($F216,$B$269:$B$305,0)),SUMIFS('Input-Ext Allocators'!H$8:H$63,'Input-Ext Allocators'!$B$8:$B$63,$F216))*$D216</f>
        <v>86.368196737437728</v>
      </c>
      <c r="L216" s="5">
        <f ca="1">IFERROR(INDEX(L$269:L$305,MATCH($F216,$B$269:$B$305,0))/INDEX($D$269:$D$305,MATCH($F216,$B$269:$B$305,0)),SUMIFS('Input-Ext Allocators'!I$8:I$63,'Input-Ext Allocators'!$B$8:$B$63,$F216))*$D216</f>
        <v>26707.544103676373</v>
      </c>
      <c r="M216" s="5">
        <f ca="1">IFERROR(INDEX(M$269:M$305,MATCH($F216,$B$269:$B$305,0))/INDEX($D$269:$D$305,MATCH($F216,$B$269:$B$305,0)),SUMIFS('Input-Ext Allocators'!J$8:J$63,'Input-Ext Allocators'!$B$8:$B$63,$F216))*$D216</f>
        <v>6271.6254404555684</v>
      </c>
      <c r="N216" s="5">
        <f ca="1">IFERROR(INDEX(N$269:N$305,MATCH($F216,$B$269:$B$305,0))/INDEX($D$269:$D$305,MATCH($F216,$B$269:$B$305,0)),SUMIFS('Input-Ext Allocators'!K$8:K$63,'Input-Ext Allocators'!$B$8:$B$63,$F216))*$D216</f>
        <v>0</v>
      </c>
      <c r="O216" s="5">
        <f ca="1">IFERROR(INDEX(O$269:O$305,MATCH($F216,$B$269:$B$305,0))/INDEX($D$269:$D$305,MATCH($F216,$B$269:$B$305,0)),SUMIFS('Input-Ext Allocators'!L$8:L$63,'Input-Ext Allocators'!$B$8:$B$63,$F216))*$D216</f>
        <v>0</v>
      </c>
      <c r="P216" s="5">
        <f ca="1">IFERROR(INDEX(P$269:P$305,MATCH($F216,$B$269:$B$305,0))/INDEX($D$269:$D$305,MATCH($F216,$B$269:$B$305,0)),SUMIFS('Input-Ext Allocators'!M$8:M$63,'Input-Ext Allocators'!$B$8:$B$63,$F216))*$D216</f>
        <v>0</v>
      </c>
      <c r="Q216" s="5">
        <f ca="1">IFERROR(INDEX(Q$269:Q$305,MATCH($F216,$B$269:$B$305,0))/INDEX($D$269:$D$305,MATCH($F216,$B$269:$B$305,0)),SUMIFS('Input-Ext Allocators'!N$8:N$63,'Input-Ext Allocators'!$B$8:$B$63,$F216))*$D216</f>
        <v>0</v>
      </c>
      <c r="R216" s="5">
        <f ca="1">IFERROR(INDEX(R$269:R$305,MATCH($F216,$B$269:$B$305,0))/INDEX($D$269:$D$305,MATCH($F216,$B$269:$B$305,0)),SUMIFS('Input-Ext Allocators'!O$8:O$63,'Input-Ext Allocators'!$B$8:$B$63,$F216))*$D216</f>
        <v>0</v>
      </c>
      <c r="S216" s="5">
        <f ca="1">IFERROR(INDEX(S$269:S$305,MATCH($F216,$B$269:$B$305,0))/INDEX($D$269:$D$305,MATCH($F216,$B$269:$B$305,0)),SUMIFS('Input-Ext Allocators'!P$8:P$63,'Input-Ext Allocators'!$B$8:$B$63,$F216))*$D216</f>
        <v>0</v>
      </c>
      <c r="T216" s="5">
        <f ca="1">IFERROR(INDEX(T$269:T$305,MATCH($F216,$B$269:$B$305,0))/INDEX($D$269:$D$305,MATCH($F216,$B$269:$B$305,0)),SUMIFS('Input-Ext Allocators'!Q$8:Q$63,'Input-Ext Allocators'!$B$8:$B$63,$F216))*$D216</f>
        <v>0</v>
      </c>
      <c r="U216" s="5">
        <f ca="1">IFERROR(INDEX(U$269:U$305,MATCH($F216,$B$269:$B$305,0))/INDEX($D$269:$D$305,MATCH($F216,$B$269:$B$305,0)),SUMIFS('Input-Ext Allocators'!R$8:R$63,'Input-Ext Allocators'!$B$8:$B$63,$F216))*$D216</f>
        <v>0</v>
      </c>
      <c r="V216" s="5">
        <f ca="1">IFERROR(INDEX(V$269:V$305,MATCH($F216,$B$269:$B$305,0))/INDEX($D$269:$D$305,MATCH($F216,$B$269:$B$305,0)),SUMIFS('Input-Ext Allocators'!S$8:S$63,'Input-Ext Allocators'!$B$8:$B$63,$F216))*$D216</f>
        <v>0</v>
      </c>
      <c r="W216" s="5">
        <f ca="1">IFERROR(INDEX(W$269:W$305,MATCH($F216,$B$269:$B$305,0))/INDEX($D$269:$D$305,MATCH($F216,$B$269:$B$305,0)),SUMIFS('Input-Ext Allocators'!T$8:T$63,'Input-Ext Allocators'!$B$8:$B$63,$F216))*$D216</f>
        <v>0</v>
      </c>
      <c r="X216" s="5">
        <f ca="1">IFERROR(INDEX(X$269:X$305,MATCH($F216,$B$269:$B$305,0))/INDEX($D$269:$D$305,MATCH($F216,$B$269:$B$305,0)),SUMIFS('Input-Ext Allocators'!U$8:U$63,'Input-Ext Allocators'!$B$8:$B$63,$F216))*$D216</f>
        <v>0</v>
      </c>
      <c r="Y216" s="5">
        <f ca="1">IFERROR(INDEX(Y$269:Y$305,MATCH($F216,$B$269:$B$305,0))/INDEX($D$269:$D$305,MATCH($F216,$B$269:$B$305,0)),SUMIFS('Input-Ext Allocators'!V$8:V$63,'Input-Ext Allocators'!$B$8:$B$63,$F216))*$D216</f>
        <v>0</v>
      </c>
      <c r="Z216" s="5">
        <f ca="1">IFERROR(INDEX(Z$269:Z$305,MATCH($F216,$B$269:$B$305,0))/INDEX($D$269:$D$305,MATCH($F216,$B$269:$B$305,0)),SUMIFS('Input-Ext Allocators'!W$8:W$63,'Input-Ext Allocators'!$B$8:$B$63,$F216))*$D216</f>
        <v>0</v>
      </c>
    </row>
    <row r="217" spans="1:26" outlineLevel="1">
      <c r="A217" s="13">
        <f>IF(ISBLANK('Input-Accounts'!A217),"",'Input-Accounts'!A217)</f>
        <v>186</v>
      </c>
      <c r="B217" s="17" t="str">
        <f>IF(ISBLANK('Input-Accounts'!B217),"",'Input-Accounts'!B217)</f>
        <v>M &amp; R Station Equipment - general</v>
      </c>
      <c r="C217" s="13">
        <f>IF(ISBLANK('Input-Accounts'!C217),"",'Input-Accounts'!C217)</f>
        <v>378</v>
      </c>
      <c r="D217" s="5">
        <f t="shared" ca="1" si="58"/>
        <v>731905.61580099992</v>
      </c>
      <c r="E217" s="5">
        <f t="shared" ca="1" si="57"/>
        <v>0</v>
      </c>
      <c r="F217" s="2" t="str" cm="1">
        <f t="array" aca="1" ref="F217" ca="1">IF(D217=0,"-",IF('Input-Accounts'!$E217&lt;&gt;0,'Input-Accounts'!$E217,INDEX('Input-Accounts'!$H217:$J217,,MATCH($F$6,'Input-Accounts'!$H$6:$J$6,0))))</f>
        <v>Peak&amp;Average</v>
      </c>
      <c r="G217" s="5">
        <f ca="1">IFERROR(INDEX(G$269:G$305,MATCH($F217,$B$269:$B$305,0))/INDEX($D$269:$D$305,MATCH($F217,$B$269:$B$305,0)),SUMIFS('Input-Ext Allocators'!D$8:D$63,'Input-Ext Allocators'!$B$8:$B$63,$F217))*$D217</f>
        <v>135549.02815032852</v>
      </c>
      <c r="H217" s="5">
        <f ca="1">IFERROR(INDEX(H$269:H$305,MATCH($F217,$B$269:$B$305,0))/INDEX($D$269:$D$305,MATCH($F217,$B$269:$B$305,0)),SUMIFS('Input-Ext Allocators'!E$8:E$63,'Input-Ext Allocators'!$B$8:$B$63,$F217))*$D217</f>
        <v>92992.523155468662</v>
      </c>
      <c r="I217" s="5">
        <f ca="1">IFERROR(INDEX(I$269:I$305,MATCH($F217,$B$269:$B$305,0))/INDEX($D$269:$D$305,MATCH($F217,$B$269:$B$305,0)),SUMIFS('Input-Ext Allocators'!F$8:F$63,'Input-Ext Allocators'!$B$8:$B$63,$F217))*$D217</f>
        <v>10104.955594109393</v>
      </c>
      <c r="J217" s="5">
        <f ca="1">IFERROR(INDEX(J$269:J$305,MATCH($F217,$B$269:$B$305,0))/INDEX($D$269:$D$305,MATCH($F217,$B$269:$B$305,0)),SUMIFS('Input-Ext Allocators'!G$8:G$63,'Input-Ext Allocators'!$B$8:$B$63,$F217))*$D217</f>
        <v>12703.418983327449</v>
      </c>
      <c r="K217" s="5">
        <f ca="1">IFERROR(INDEX(K$269:K$305,MATCH($F217,$B$269:$B$305,0))/INDEX($D$269:$D$305,MATCH($F217,$B$269:$B$305,0)),SUMIFS('Input-Ext Allocators'!H$8:H$63,'Input-Ext Allocators'!$B$8:$B$63,$F217))*$D217</f>
        <v>1255.2261721971759</v>
      </c>
      <c r="L217" s="5">
        <f ca="1">IFERROR(INDEX(L$269:L$305,MATCH($F217,$B$269:$B$305,0))/INDEX($D$269:$D$305,MATCH($F217,$B$269:$B$305,0)),SUMIFS('Input-Ext Allocators'!I$8:I$63,'Input-Ext Allocators'!$B$8:$B$63,$F217))*$D217</f>
        <v>388152.23219212372</v>
      </c>
      <c r="M217" s="5">
        <f ca="1">IFERROR(INDEX(M$269:M$305,MATCH($F217,$B$269:$B$305,0))/INDEX($D$269:$D$305,MATCH($F217,$B$269:$B$305,0)),SUMIFS('Input-Ext Allocators'!J$8:J$63,'Input-Ext Allocators'!$B$8:$B$63,$F217))*$D217</f>
        <v>91148.231553445046</v>
      </c>
      <c r="N217" s="5">
        <f ca="1">IFERROR(INDEX(N$269:N$305,MATCH($F217,$B$269:$B$305,0))/INDEX($D$269:$D$305,MATCH($F217,$B$269:$B$305,0)),SUMIFS('Input-Ext Allocators'!K$8:K$63,'Input-Ext Allocators'!$B$8:$B$63,$F217))*$D217</f>
        <v>0</v>
      </c>
      <c r="O217" s="5">
        <f ca="1">IFERROR(INDEX(O$269:O$305,MATCH($F217,$B$269:$B$305,0))/INDEX($D$269:$D$305,MATCH($F217,$B$269:$B$305,0)),SUMIFS('Input-Ext Allocators'!L$8:L$63,'Input-Ext Allocators'!$B$8:$B$63,$F217))*$D217</f>
        <v>0</v>
      </c>
      <c r="P217" s="5">
        <f ca="1">IFERROR(INDEX(P$269:P$305,MATCH($F217,$B$269:$B$305,0))/INDEX($D$269:$D$305,MATCH($F217,$B$269:$B$305,0)),SUMIFS('Input-Ext Allocators'!M$8:M$63,'Input-Ext Allocators'!$B$8:$B$63,$F217))*$D217</f>
        <v>0</v>
      </c>
      <c r="Q217" s="5">
        <f ca="1">IFERROR(INDEX(Q$269:Q$305,MATCH($F217,$B$269:$B$305,0))/INDEX($D$269:$D$305,MATCH($F217,$B$269:$B$305,0)),SUMIFS('Input-Ext Allocators'!N$8:N$63,'Input-Ext Allocators'!$B$8:$B$63,$F217))*$D217</f>
        <v>0</v>
      </c>
      <c r="R217" s="5">
        <f ca="1">IFERROR(INDEX(R$269:R$305,MATCH($F217,$B$269:$B$305,0))/INDEX($D$269:$D$305,MATCH($F217,$B$269:$B$305,0)),SUMIFS('Input-Ext Allocators'!O$8:O$63,'Input-Ext Allocators'!$B$8:$B$63,$F217))*$D217</f>
        <v>0</v>
      </c>
      <c r="S217" s="5">
        <f ca="1">IFERROR(INDEX(S$269:S$305,MATCH($F217,$B$269:$B$305,0))/INDEX($D$269:$D$305,MATCH($F217,$B$269:$B$305,0)),SUMIFS('Input-Ext Allocators'!P$8:P$63,'Input-Ext Allocators'!$B$8:$B$63,$F217))*$D217</f>
        <v>0</v>
      </c>
      <c r="T217" s="5">
        <f ca="1">IFERROR(INDEX(T$269:T$305,MATCH($F217,$B$269:$B$305,0))/INDEX($D$269:$D$305,MATCH($F217,$B$269:$B$305,0)),SUMIFS('Input-Ext Allocators'!Q$8:Q$63,'Input-Ext Allocators'!$B$8:$B$63,$F217))*$D217</f>
        <v>0</v>
      </c>
      <c r="U217" s="5">
        <f ca="1">IFERROR(INDEX(U$269:U$305,MATCH($F217,$B$269:$B$305,0))/INDEX($D$269:$D$305,MATCH($F217,$B$269:$B$305,0)),SUMIFS('Input-Ext Allocators'!R$8:R$63,'Input-Ext Allocators'!$B$8:$B$63,$F217))*$D217</f>
        <v>0</v>
      </c>
      <c r="V217" s="5">
        <f ca="1">IFERROR(INDEX(V$269:V$305,MATCH($F217,$B$269:$B$305,0))/INDEX($D$269:$D$305,MATCH($F217,$B$269:$B$305,0)),SUMIFS('Input-Ext Allocators'!S$8:S$63,'Input-Ext Allocators'!$B$8:$B$63,$F217))*$D217</f>
        <v>0</v>
      </c>
      <c r="W217" s="5">
        <f ca="1">IFERROR(INDEX(W$269:W$305,MATCH($F217,$B$269:$B$305,0))/INDEX($D$269:$D$305,MATCH($F217,$B$269:$B$305,0)),SUMIFS('Input-Ext Allocators'!T$8:T$63,'Input-Ext Allocators'!$B$8:$B$63,$F217))*$D217</f>
        <v>0</v>
      </c>
      <c r="X217" s="5">
        <f ca="1">IFERROR(INDEX(X$269:X$305,MATCH($F217,$B$269:$B$305,0))/INDEX($D$269:$D$305,MATCH($F217,$B$269:$B$305,0)),SUMIFS('Input-Ext Allocators'!U$8:U$63,'Input-Ext Allocators'!$B$8:$B$63,$F217))*$D217</f>
        <v>0</v>
      </c>
      <c r="Y217" s="5">
        <f ca="1">IFERROR(INDEX(Y$269:Y$305,MATCH($F217,$B$269:$B$305,0))/INDEX($D$269:$D$305,MATCH($F217,$B$269:$B$305,0)),SUMIFS('Input-Ext Allocators'!V$8:V$63,'Input-Ext Allocators'!$B$8:$B$63,$F217))*$D217</f>
        <v>0</v>
      </c>
      <c r="Z217" s="5">
        <f ca="1">IFERROR(INDEX(Z$269:Z$305,MATCH($F217,$B$269:$B$305,0))/INDEX($D$269:$D$305,MATCH($F217,$B$269:$B$305,0)),SUMIFS('Input-Ext Allocators'!W$8:W$63,'Input-Ext Allocators'!$B$8:$B$63,$F217))*$D217</f>
        <v>0</v>
      </c>
    </row>
    <row r="218" spans="1:26" outlineLevel="1">
      <c r="A218" s="13">
        <f>IF(ISBLANK('Input-Accounts'!A218),"",'Input-Accounts'!A218)</f>
        <v>187</v>
      </c>
      <c r="B218" s="17" t="str">
        <f>IF(ISBLANK('Input-Accounts'!B218),"",'Input-Accounts'!B218)</f>
        <v>M &amp; R Station Equipment - city gate</v>
      </c>
      <c r="C218" s="13">
        <f>IF(ISBLANK('Input-Accounts'!C218),"",'Input-Accounts'!C218)</f>
        <v>379</v>
      </c>
      <c r="D218" s="5">
        <f t="shared" ca="1" si="58"/>
        <v>85725.578930999996</v>
      </c>
      <c r="E218" s="5">
        <f t="shared" ca="1" si="57"/>
        <v>0</v>
      </c>
      <c r="F218" s="2" t="str" cm="1">
        <f t="array" aca="1" ref="F218" ca="1">IF(D218=0,"-",IF('Input-Accounts'!$E218&lt;&gt;0,'Input-Accounts'!$E218,INDEX('Input-Accounts'!$H218:$J218,,MATCH($F$6,'Input-Accounts'!$H$6:$J$6,0))))</f>
        <v>Peak&amp;Average</v>
      </c>
      <c r="G218" s="5">
        <f ca="1">IFERROR(INDEX(G$269:G$305,MATCH($F218,$B$269:$B$305,0))/INDEX($D$269:$D$305,MATCH($F218,$B$269:$B$305,0)),SUMIFS('Input-Ext Allocators'!D$8:D$63,'Input-Ext Allocators'!$B$8:$B$63,$F218))*$D218</f>
        <v>15876.389879867695</v>
      </c>
      <c r="H218" s="5">
        <f ca="1">IFERROR(INDEX(H$269:H$305,MATCH($F218,$B$269:$B$305,0))/INDEX($D$269:$D$305,MATCH($F218,$B$269:$B$305,0)),SUMIFS('Input-Ext Allocators'!E$8:E$63,'Input-Ext Allocators'!$B$8:$B$63,$F218))*$D218</f>
        <v>10891.893314730982</v>
      </c>
      <c r="I218" s="5">
        <f ca="1">IFERROR(INDEX(I$269:I$305,MATCH($F218,$B$269:$B$305,0))/INDEX($D$269:$D$305,MATCH($F218,$B$269:$B$305,0)),SUMIFS('Input-Ext Allocators'!F$8:F$63,'Input-Ext Allocators'!$B$8:$B$63,$F218))*$D218</f>
        <v>1183.558575963438</v>
      </c>
      <c r="J218" s="5">
        <f ca="1">IFERROR(INDEX(J$269:J$305,MATCH($F218,$B$269:$B$305,0))/INDEX($D$269:$D$305,MATCH($F218,$B$269:$B$305,0)),SUMIFS('Input-Ext Allocators'!G$8:G$63,'Input-Ext Allocators'!$B$8:$B$63,$F218))*$D218</f>
        <v>1487.9076252980885</v>
      </c>
      <c r="K218" s="5">
        <f ca="1">IFERROR(INDEX(K$269:K$305,MATCH($F218,$B$269:$B$305,0))/INDEX($D$269:$D$305,MATCH($F218,$B$269:$B$305,0)),SUMIFS('Input-Ext Allocators'!H$8:H$63,'Input-Ext Allocators'!$B$8:$B$63,$F218))*$D218</f>
        <v>147.02030969277746</v>
      </c>
      <c r="L218" s="5">
        <f ca="1">IFERROR(INDEX(L$269:L$305,MATCH($F218,$B$269:$B$305,0))/INDEX($D$269:$D$305,MATCH($F218,$B$269:$B$305,0)),SUMIFS('Input-Ext Allocators'!I$8:I$63,'Input-Ext Allocators'!$B$8:$B$63,$F218))*$D218</f>
        <v>45462.931421306195</v>
      </c>
      <c r="M218" s="5">
        <f ca="1">IFERROR(INDEX(M$269:M$305,MATCH($F218,$B$269:$B$305,0))/INDEX($D$269:$D$305,MATCH($F218,$B$269:$B$305,0)),SUMIFS('Input-Ext Allocators'!J$8:J$63,'Input-Ext Allocators'!$B$8:$B$63,$F218))*$D218</f>
        <v>10675.877804140826</v>
      </c>
      <c r="N218" s="5">
        <f ca="1">IFERROR(INDEX(N$269:N$305,MATCH($F218,$B$269:$B$305,0))/INDEX($D$269:$D$305,MATCH($F218,$B$269:$B$305,0)),SUMIFS('Input-Ext Allocators'!K$8:K$63,'Input-Ext Allocators'!$B$8:$B$63,$F218))*$D218</f>
        <v>0</v>
      </c>
      <c r="O218" s="5">
        <f ca="1">IFERROR(INDEX(O$269:O$305,MATCH($F218,$B$269:$B$305,0))/INDEX($D$269:$D$305,MATCH($F218,$B$269:$B$305,0)),SUMIFS('Input-Ext Allocators'!L$8:L$63,'Input-Ext Allocators'!$B$8:$B$63,$F218))*$D218</f>
        <v>0</v>
      </c>
      <c r="P218" s="5">
        <f ca="1">IFERROR(INDEX(P$269:P$305,MATCH($F218,$B$269:$B$305,0))/INDEX($D$269:$D$305,MATCH($F218,$B$269:$B$305,0)),SUMIFS('Input-Ext Allocators'!M$8:M$63,'Input-Ext Allocators'!$B$8:$B$63,$F218))*$D218</f>
        <v>0</v>
      </c>
      <c r="Q218" s="5">
        <f ca="1">IFERROR(INDEX(Q$269:Q$305,MATCH($F218,$B$269:$B$305,0))/INDEX($D$269:$D$305,MATCH($F218,$B$269:$B$305,0)),SUMIFS('Input-Ext Allocators'!N$8:N$63,'Input-Ext Allocators'!$B$8:$B$63,$F218))*$D218</f>
        <v>0</v>
      </c>
      <c r="R218" s="5">
        <f ca="1">IFERROR(INDEX(R$269:R$305,MATCH($F218,$B$269:$B$305,0))/INDEX($D$269:$D$305,MATCH($F218,$B$269:$B$305,0)),SUMIFS('Input-Ext Allocators'!O$8:O$63,'Input-Ext Allocators'!$B$8:$B$63,$F218))*$D218</f>
        <v>0</v>
      </c>
      <c r="S218" s="5">
        <f ca="1">IFERROR(INDEX(S$269:S$305,MATCH($F218,$B$269:$B$305,0))/INDEX($D$269:$D$305,MATCH($F218,$B$269:$B$305,0)),SUMIFS('Input-Ext Allocators'!P$8:P$63,'Input-Ext Allocators'!$B$8:$B$63,$F218))*$D218</f>
        <v>0</v>
      </c>
      <c r="T218" s="5">
        <f ca="1">IFERROR(INDEX(T$269:T$305,MATCH($F218,$B$269:$B$305,0))/INDEX($D$269:$D$305,MATCH($F218,$B$269:$B$305,0)),SUMIFS('Input-Ext Allocators'!Q$8:Q$63,'Input-Ext Allocators'!$B$8:$B$63,$F218))*$D218</f>
        <v>0</v>
      </c>
      <c r="U218" s="5">
        <f ca="1">IFERROR(INDEX(U$269:U$305,MATCH($F218,$B$269:$B$305,0))/INDEX($D$269:$D$305,MATCH($F218,$B$269:$B$305,0)),SUMIFS('Input-Ext Allocators'!R$8:R$63,'Input-Ext Allocators'!$B$8:$B$63,$F218))*$D218</f>
        <v>0</v>
      </c>
      <c r="V218" s="5">
        <f ca="1">IFERROR(INDEX(V$269:V$305,MATCH($F218,$B$269:$B$305,0))/INDEX($D$269:$D$305,MATCH($F218,$B$269:$B$305,0)),SUMIFS('Input-Ext Allocators'!S$8:S$63,'Input-Ext Allocators'!$B$8:$B$63,$F218))*$D218</f>
        <v>0</v>
      </c>
      <c r="W218" s="5">
        <f ca="1">IFERROR(INDEX(W$269:W$305,MATCH($F218,$B$269:$B$305,0))/INDEX($D$269:$D$305,MATCH($F218,$B$269:$B$305,0)),SUMIFS('Input-Ext Allocators'!T$8:T$63,'Input-Ext Allocators'!$B$8:$B$63,$F218))*$D218</f>
        <v>0</v>
      </c>
      <c r="X218" s="5">
        <f ca="1">IFERROR(INDEX(X$269:X$305,MATCH($F218,$B$269:$B$305,0))/INDEX($D$269:$D$305,MATCH($F218,$B$269:$B$305,0)),SUMIFS('Input-Ext Allocators'!U$8:U$63,'Input-Ext Allocators'!$B$8:$B$63,$F218))*$D218</f>
        <v>0</v>
      </c>
      <c r="Y218" s="5">
        <f ca="1">IFERROR(INDEX(Y$269:Y$305,MATCH($F218,$B$269:$B$305,0))/INDEX($D$269:$D$305,MATCH($F218,$B$269:$B$305,0)),SUMIFS('Input-Ext Allocators'!V$8:V$63,'Input-Ext Allocators'!$B$8:$B$63,$F218))*$D218</f>
        <v>0</v>
      </c>
      <c r="Z218" s="5">
        <f ca="1">IFERROR(INDEX(Z$269:Z$305,MATCH($F218,$B$269:$B$305,0))/INDEX($D$269:$D$305,MATCH($F218,$B$269:$B$305,0)),SUMIFS('Input-Ext Allocators'!W$8:W$63,'Input-Ext Allocators'!$B$8:$B$63,$F218))*$D218</f>
        <v>0</v>
      </c>
    </row>
    <row r="219" spans="1:26" outlineLevel="1">
      <c r="A219" s="13">
        <f>IF(ISBLANK('Input-Accounts'!A219),"",'Input-Accounts'!A219)</f>
        <v>188</v>
      </c>
      <c r="B219" s="17" t="str">
        <f>IF(ISBLANK('Input-Accounts'!B219),"",'Input-Accounts'!B219)</f>
        <v>Services</v>
      </c>
      <c r="C219" s="13">
        <f>IF(ISBLANK('Input-Accounts'!C219),"",'Input-Accounts'!C219)</f>
        <v>380</v>
      </c>
      <c r="D219" s="5">
        <f t="shared" ca="1" si="58"/>
        <v>0</v>
      </c>
      <c r="E219" s="5">
        <f t="shared" ca="1" si="57"/>
        <v>0</v>
      </c>
      <c r="F219" s="2" t="str" cm="1">
        <f t="array" aca="1" ref="F219" ca="1">IF(D219=0,"-",IF('Input-Accounts'!$E219&lt;&gt;0,'Input-Accounts'!$E219,INDEX('Input-Accounts'!$H219:$J219,,MATCH($F$6,'Input-Accounts'!$H$6:$J$6,0))))</f>
        <v>-</v>
      </c>
      <c r="G219" s="5">
        <f ca="1">IFERROR(INDEX(G$269:G$305,MATCH($F219,$B$269:$B$305,0))/INDEX($D$269:$D$305,MATCH($F219,$B$269:$B$305,0)),SUMIFS('Input-Ext Allocators'!D$8:D$63,'Input-Ext Allocators'!$B$8:$B$63,$F219))*$D219</f>
        <v>0</v>
      </c>
      <c r="H219" s="5">
        <f ca="1">IFERROR(INDEX(H$269:H$305,MATCH($F219,$B$269:$B$305,0))/INDEX($D$269:$D$305,MATCH($F219,$B$269:$B$305,0)),SUMIFS('Input-Ext Allocators'!E$8:E$63,'Input-Ext Allocators'!$B$8:$B$63,$F219))*$D219</f>
        <v>0</v>
      </c>
      <c r="I219" s="5">
        <f ca="1">IFERROR(INDEX(I$269:I$305,MATCH($F219,$B$269:$B$305,0))/INDEX($D$269:$D$305,MATCH($F219,$B$269:$B$305,0)),SUMIFS('Input-Ext Allocators'!F$8:F$63,'Input-Ext Allocators'!$B$8:$B$63,$F219))*$D219</f>
        <v>0</v>
      </c>
      <c r="J219" s="5">
        <f ca="1">IFERROR(INDEX(J$269:J$305,MATCH($F219,$B$269:$B$305,0))/INDEX($D$269:$D$305,MATCH($F219,$B$269:$B$305,0)),SUMIFS('Input-Ext Allocators'!G$8:G$63,'Input-Ext Allocators'!$B$8:$B$63,$F219))*$D219</f>
        <v>0</v>
      </c>
      <c r="K219" s="5">
        <f ca="1">IFERROR(INDEX(K$269:K$305,MATCH($F219,$B$269:$B$305,0))/INDEX($D$269:$D$305,MATCH($F219,$B$269:$B$305,0)),SUMIFS('Input-Ext Allocators'!H$8:H$63,'Input-Ext Allocators'!$B$8:$B$63,$F219))*$D219</f>
        <v>0</v>
      </c>
      <c r="L219" s="5">
        <f ca="1">IFERROR(INDEX(L$269:L$305,MATCH($F219,$B$269:$B$305,0))/INDEX($D$269:$D$305,MATCH($F219,$B$269:$B$305,0)),SUMIFS('Input-Ext Allocators'!I$8:I$63,'Input-Ext Allocators'!$B$8:$B$63,$F219))*$D219</f>
        <v>0</v>
      </c>
      <c r="M219" s="5">
        <f ca="1">IFERROR(INDEX(M$269:M$305,MATCH($F219,$B$269:$B$305,0))/INDEX($D$269:$D$305,MATCH($F219,$B$269:$B$305,0)),SUMIFS('Input-Ext Allocators'!J$8:J$63,'Input-Ext Allocators'!$B$8:$B$63,$F219))*$D219</f>
        <v>0</v>
      </c>
      <c r="N219" s="5">
        <f ca="1">IFERROR(INDEX(N$269:N$305,MATCH($F219,$B$269:$B$305,0))/INDEX($D$269:$D$305,MATCH($F219,$B$269:$B$305,0)),SUMIFS('Input-Ext Allocators'!K$8:K$63,'Input-Ext Allocators'!$B$8:$B$63,$F219))*$D219</f>
        <v>0</v>
      </c>
      <c r="O219" s="5">
        <f ca="1">IFERROR(INDEX(O$269:O$305,MATCH($F219,$B$269:$B$305,0))/INDEX($D$269:$D$305,MATCH($F219,$B$269:$B$305,0)),SUMIFS('Input-Ext Allocators'!L$8:L$63,'Input-Ext Allocators'!$B$8:$B$63,$F219))*$D219</f>
        <v>0</v>
      </c>
      <c r="P219" s="5">
        <f ca="1">IFERROR(INDEX(P$269:P$305,MATCH($F219,$B$269:$B$305,0))/INDEX($D$269:$D$305,MATCH($F219,$B$269:$B$305,0)),SUMIFS('Input-Ext Allocators'!M$8:M$63,'Input-Ext Allocators'!$B$8:$B$63,$F219))*$D219</f>
        <v>0</v>
      </c>
      <c r="Q219" s="5">
        <f ca="1">IFERROR(INDEX(Q$269:Q$305,MATCH($F219,$B$269:$B$305,0))/INDEX($D$269:$D$305,MATCH($F219,$B$269:$B$305,0)),SUMIFS('Input-Ext Allocators'!N$8:N$63,'Input-Ext Allocators'!$B$8:$B$63,$F219))*$D219</f>
        <v>0</v>
      </c>
      <c r="R219" s="5">
        <f ca="1">IFERROR(INDEX(R$269:R$305,MATCH($F219,$B$269:$B$305,0))/INDEX($D$269:$D$305,MATCH($F219,$B$269:$B$305,0)),SUMIFS('Input-Ext Allocators'!O$8:O$63,'Input-Ext Allocators'!$B$8:$B$63,$F219))*$D219</f>
        <v>0</v>
      </c>
      <c r="S219" s="5">
        <f ca="1">IFERROR(INDEX(S$269:S$305,MATCH($F219,$B$269:$B$305,0))/INDEX($D$269:$D$305,MATCH($F219,$B$269:$B$305,0)),SUMIFS('Input-Ext Allocators'!P$8:P$63,'Input-Ext Allocators'!$B$8:$B$63,$F219))*$D219</f>
        <v>0</v>
      </c>
      <c r="T219" s="5">
        <f ca="1">IFERROR(INDEX(T$269:T$305,MATCH($F219,$B$269:$B$305,0))/INDEX($D$269:$D$305,MATCH($F219,$B$269:$B$305,0)),SUMIFS('Input-Ext Allocators'!Q$8:Q$63,'Input-Ext Allocators'!$B$8:$B$63,$F219))*$D219</f>
        <v>0</v>
      </c>
      <c r="U219" s="5">
        <f ca="1">IFERROR(INDEX(U$269:U$305,MATCH($F219,$B$269:$B$305,0))/INDEX($D$269:$D$305,MATCH($F219,$B$269:$B$305,0)),SUMIFS('Input-Ext Allocators'!R$8:R$63,'Input-Ext Allocators'!$B$8:$B$63,$F219))*$D219</f>
        <v>0</v>
      </c>
      <c r="V219" s="5">
        <f ca="1">IFERROR(INDEX(V$269:V$305,MATCH($F219,$B$269:$B$305,0))/INDEX($D$269:$D$305,MATCH($F219,$B$269:$B$305,0)),SUMIFS('Input-Ext Allocators'!S$8:S$63,'Input-Ext Allocators'!$B$8:$B$63,$F219))*$D219</f>
        <v>0</v>
      </c>
      <c r="W219" s="5">
        <f ca="1">IFERROR(INDEX(W$269:W$305,MATCH($F219,$B$269:$B$305,0))/INDEX($D$269:$D$305,MATCH($F219,$B$269:$B$305,0)),SUMIFS('Input-Ext Allocators'!T$8:T$63,'Input-Ext Allocators'!$B$8:$B$63,$F219))*$D219</f>
        <v>0</v>
      </c>
      <c r="X219" s="5">
        <f ca="1">IFERROR(INDEX(X$269:X$305,MATCH($F219,$B$269:$B$305,0))/INDEX($D$269:$D$305,MATCH($F219,$B$269:$B$305,0)),SUMIFS('Input-Ext Allocators'!U$8:U$63,'Input-Ext Allocators'!$B$8:$B$63,$F219))*$D219</f>
        <v>0</v>
      </c>
      <c r="Y219" s="5">
        <f ca="1">IFERROR(INDEX(Y$269:Y$305,MATCH($F219,$B$269:$B$305,0))/INDEX($D$269:$D$305,MATCH($F219,$B$269:$B$305,0)),SUMIFS('Input-Ext Allocators'!V$8:V$63,'Input-Ext Allocators'!$B$8:$B$63,$F219))*$D219</f>
        <v>0</v>
      </c>
      <c r="Z219" s="5">
        <f ca="1">IFERROR(INDEX(Z$269:Z$305,MATCH($F219,$B$269:$B$305,0))/INDEX($D$269:$D$305,MATCH($F219,$B$269:$B$305,0)),SUMIFS('Input-Ext Allocators'!W$8:W$63,'Input-Ext Allocators'!$B$8:$B$63,$F219))*$D219</f>
        <v>0</v>
      </c>
    </row>
    <row r="220" spans="1:26" outlineLevel="1">
      <c r="A220" s="13">
        <f>IF(ISBLANK('Input-Accounts'!A220),"",'Input-Accounts'!A220)</f>
        <v>189</v>
      </c>
      <c r="B220" s="17" t="str">
        <f>IF(ISBLANK('Input-Accounts'!B220),"",'Input-Accounts'!B220)</f>
        <v>Meters</v>
      </c>
      <c r="C220" s="13">
        <f>IF(ISBLANK('Input-Accounts'!C220),"",'Input-Accounts'!C220)</f>
        <v>381</v>
      </c>
      <c r="D220" s="5">
        <f t="shared" ca="1" si="58"/>
        <v>0</v>
      </c>
      <c r="E220" s="5">
        <f t="shared" ca="1" si="57"/>
        <v>0</v>
      </c>
      <c r="F220" s="2" t="str">
        <f ca="1">F89</f>
        <v>-</v>
      </c>
      <c r="G220" s="5">
        <f ca="1">IFERROR(INDEX(G$269:G$305,MATCH($F220,$B$269:$B$305,0))/INDEX($D$269:$D$305,MATCH($F220,$B$269:$B$305,0)),SUMIFS('Input-Ext Allocators'!D$8:D$63,'Input-Ext Allocators'!$B$8:$B$63,$F220))*$D220</f>
        <v>0</v>
      </c>
      <c r="H220" s="5">
        <f ca="1">IFERROR(INDEX(H$269:H$305,MATCH($F220,$B$269:$B$305,0))/INDEX($D$269:$D$305,MATCH($F220,$B$269:$B$305,0)),SUMIFS('Input-Ext Allocators'!E$8:E$63,'Input-Ext Allocators'!$B$8:$B$63,$F220))*$D220</f>
        <v>0</v>
      </c>
      <c r="I220" s="5">
        <f ca="1">IFERROR(INDEX(I$269:I$305,MATCH($F220,$B$269:$B$305,0))/INDEX($D$269:$D$305,MATCH($F220,$B$269:$B$305,0)),SUMIFS('Input-Ext Allocators'!F$8:F$63,'Input-Ext Allocators'!$B$8:$B$63,$F220))*$D220</f>
        <v>0</v>
      </c>
      <c r="J220" s="5">
        <f ca="1">IFERROR(INDEX(J$269:J$305,MATCH($F220,$B$269:$B$305,0))/INDEX($D$269:$D$305,MATCH($F220,$B$269:$B$305,0)),SUMIFS('Input-Ext Allocators'!G$8:G$63,'Input-Ext Allocators'!$B$8:$B$63,$F220))*$D220</f>
        <v>0</v>
      </c>
      <c r="K220" s="5">
        <f ca="1">IFERROR(INDEX(K$269:K$305,MATCH($F220,$B$269:$B$305,0))/INDEX($D$269:$D$305,MATCH($F220,$B$269:$B$305,0)),SUMIFS('Input-Ext Allocators'!H$8:H$63,'Input-Ext Allocators'!$B$8:$B$63,$F220))*$D220</f>
        <v>0</v>
      </c>
      <c r="L220" s="5">
        <f ca="1">IFERROR(INDEX(L$269:L$305,MATCH($F220,$B$269:$B$305,0))/INDEX($D$269:$D$305,MATCH($F220,$B$269:$B$305,0)),SUMIFS('Input-Ext Allocators'!I$8:I$63,'Input-Ext Allocators'!$B$8:$B$63,$F220))*$D220</f>
        <v>0</v>
      </c>
      <c r="M220" s="5">
        <f ca="1">IFERROR(INDEX(M$269:M$305,MATCH($F220,$B$269:$B$305,0))/INDEX($D$269:$D$305,MATCH($F220,$B$269:$B$305,0)),SUMIFS('Input-Ext Allocators'!J$8:J$63,'Input-Ext Allocators'!$B$8:$B$63,$F220))*$D220</f>
        <v>0</v>
      </c>
      <c r="N220" s="5">
        <f ca="1">IFERROR(INDEX(N$269:N$305,MATCH($F220,$B$269:$B$305,0))/INDEX($D$269:$D$305,MATCH($F220,$B$269:$B$305,0)),SUMIFS('Input-Ext Allocators'!K$8:K$63,'Input-Ext Allocators'!$B$8:$B$63,$F220))*$D220</f>
        <v>0</v>
      </c>
      <c r="O220" s="5">
        <f ca="1">IFERROR(INDEX(O$269:O$305,MATCH($F220,$B$269:$B$305,0))/INDEX($D$269:$D$305,MATCH($F220,$B$269:$B$305,0)),SUMIFS('Input-Ext Allocators'!L$8:L$63,'Input-Ext Allocators'!$B$8:$B$63,$F220))*$D220</f>
        <v>0</v>
      </c>
      <c r="P220" s="5">
        <f ca="1">IFERROR(INDEX(P$269:P$305,MATCH($F220,$B$269:$B$305,0))/INDEX($D$269:$D$305,MATCH($F220,$B$269:$B$305,0)),SUMIFS('Input-Ext Allocators'!M$8:M$63,'Input-Ext Allocators'!$B$8:$B$63,$F220))*$D220</f>
        <v>0</v>
      </c>
      <c r="Q220" s="5">
        <f ca="1">IFERROR(INDEX(Q$269:Q$305,MATCH($F220,$B$269:$B$305,0))/INDEX($D$269:$D$305,MATCH($F220,$B$269:$B$305,0)),SUMIFS('Input-Ext Allocators'!N$8:N$63,'Input-Ext Allocators'!$B$8:$B$63,$F220))*$D220</f>
        <v>0</v>
      </c>
      <c r="R220" s="5">
        <f ca="1">IFERROR(INDEX(R$269:R$305,MATCH($F220,$B$269:$B$305,0))/INDEX($D$269:$D$305,MATCH($F220,$B$269:$B$305,0)),SUMIFS('Input-Ext Allocators'!O$8:O$63,'Input-Ext Allocators'!$B$8:$B$63,$F220))*$D220</f>
        <v>0</v>
      </c>
      <c r="S220" s="5">
        <f ca="1">IFERROR(INDEX(S$269:S$305,MATCH($F220,$B$269:$B$305,0))/INDEX($D$269:$D$305,MATCH($F220,$B$269:$B$305,0)),SUMIFS('Input-Ext Allocators'!P$8:P$63,'Input-Ext Allocators'!$B$8:$B$63,$F220))*$D220</f>
        <v>0</v>
      </c>
      <c r="T220" s="5">
        <f ca="1">IFERROR(INDEX(T$269:T$305,MATCH($F220,$B$269:$B$305,0))/INDEX($D$269:$D$305,MATCH($F220,$B$269:$B$305,0)),SUMIFS('Input-Ext Allocators'!Q$8:Q$63,'Input-Ext Allocators'!$B$8:$B$63,$F220))*$D220</f>
        <v>0</v>
      </c>
      <c r="U220" s="5">
        <f ca="1">IFERROR(INDEX(U$269:U$305,MATCH($F220,$B$269:$B$305,0))/INDEX($D$269:$D$305,MATCH($F220,$B$269:$B$305,0)),SUMIFS('Input-Ext Allocators'!R$8:R$63,'Input-Ext Allocators'!$B$8:$B$63,$F220))*$D220</f>
        <v>0</v>
      </c>
      <c r="V220" s="5">
        <f ca="1">IFERROR(INDEX(V$269:V$305,MATCH($F220,$B$269:$B$305,0))/INDEX($D$269:$D$305,MATCH($F220,$B$269:$B$305,0)),SUMIFS('Input-Ext Allocators'!S$8:S$63,'Input-Ext Allocators'!$B$8:$B$63,$F220))*$D220</f>
        <v>0</v>
      </c>
      <c r="W220" s="5">
        <f ca="1">IFERROR(INDEX(W$269:W$305,MATCH($F220,$B$269:$B$305,0))/INDEX($D$269:$D$305,MATCH($F220,$B$269:$B$305,0)),SUMIFS('Input-Ext Allocators'!T$8:T$63,'Input-Ext Allocators'!$B$8:$B$63,$F220))*$D220</f>
        <v>0</v>
      </c>
      <c r="X220" s="5">
        <f ca="1">IFERROR(INDEX(X$269:X$305,MATCH($F220,$B$269:$B$305,0))/INDEX($D$269:$D$305,MATCH($F220,$B$269:$B$305,0)),SUMIFS('Input-Ext Allocators'!U$8:U$63,'Input-Ext Allocators'!$B$8:$B$63,$F220))*$D220</f>
        <v>0</v>
      </c>
      <c r="Y220" s="5">
        <f ca="1">IFERROR(INDEX(Y$269:Y$305,MATCH($F220,$B$269:$B$305,0))/INDEX($D$269:$D$305,MATCH($F220,$B$269:$B$305,0)),SUMIFS('Input-Ext Allocators'!V$8:V$63,'Input-Ext Allocators'!$B$8:$B$63,$F220))*$D220</f>
        <v>0</v>
      </c>
      <c r="Z220" s="5">
        <f ca="1">IFERROR(INDEX(Z$269:Z$305,MATCH($F220,$B$269:$B$305,0))/INDEX($D$269:$D$305,MATCH($F220,$B$269:$B$305,0)),SUMIFS('Input-Ext Allocators'!W$8:W$63,'Input-Ext Allocators'!$B$8:$B$63,$F220))*$D220</f>
        <v>0</v>
      </c>
    </row>
    <row r="221" spans="1:26" outlineLevel="1">
      <c r="A221" s="13">
        <f>IF(ISBLANK('Input-Accounts'!A221),"",'Input-Accounts'!A221)</f>
        <v>190</v>
      </c>
      <c r="B221" s="17" t="str">
        <f>IF(ISBLANK('Input-Accounts'!B221),"",'Input-Accounts'!B221)</f>
        <v>House Regulator &amp; Install.</v>
      </c>
      <c r="C221" s="13">
        <f>IF(ISBLANK('Input-Accounts'!C221),"",'Input-Accounts'!C221)</f>
        <v>383</v>
      </c>
      <c r="D221" s="5">
        <f t="shared" ca="1" si="58"/>
        <v>0</v>
      </c>
      <c r="E221" s="5">
        <f t="shared" ca="1" si="57"/>
        <v>0</v>
      </c>
      <c r="F221" s="2" t="str" cm="1">
        <f t="array" aca="1" ref="F221" ca="1">IF(D221=0,"-",IF('Input-Accounts'!$E221&lt;&gt;0,'Input-Accounts'!$E221,INDEX('Input-Accounts'!$H221:$J221,,MATCH($F$6,'Input-Accounts'!$H$6:$J$6,0))))</f>
        <v>-</v>
      </c>
      <c r="G221" s="5">
        <f ca="1">IFERROR(INDEX(G$269:G$305,MATCH($F221,$B$269:$B$305,0))/INDEX($D$269:$D$305,MATCH($F221,$B$269:$B$305,0)),SUMIFS('Input-Ext Allocators'!D$8:D$63,'Input-Ext Allocators'!$B$8:$B$63,$F221))*$D221</f>
        <v>0</v>
      </c>
      <c r="H221" s="5">
        <f ca="1">IFERROR(INDEX(H$269:H$305,MATCH($F221,$B$269:$B$305,0))/INDEX($D$269:$D$305,MATCH($F221,$B$269:$B$305,0)),SUMIFS('Input-Ext Allocators'!E$8:E$63,'Input-Ext Allocators'!$B$8:$B$63,$F221))*$D221</f>
        <v>0</v>
      </c>
      <c r="I221" s="5">
        <f ca="1">IFERROR(INDEX(I$269:I$305,MATCH($F221,$B$269:$B$305,0))/INDEX($D$269:$D$305,MATCH($F221,$B$269:$B$305,0)),SUMIFS('Input-Ext Allocators'!F$8:F$63,'Input-Ext Allocators'!$B$8:$B$63,$F221))*$D221</f>
        <v>0</v>
      </c>
      <c r="J221" s="5">
        <f ca="1">IFERROR(INDEX(J$269:J$305,MATCH($F221,$B$269:$B$305,0))/INDEX($D$269:$D$305,MATCH($F221,$B$269:$B$305,0)),SUMIFS('Input-Ext Allocators'!G$8:G$63,'Input-Ext Allocators'!$B$8:$B$63,$F221))*$D221</f>
        <v>0</v>
      </c>
      <c r="K221" s="5">
        <f ca="1">IFERROR(INDEX(K$269:K$305,MATCH($F221,$B$269:$B$305,0))/INDEX($D$269:$D$305,MATCH($F221,$B$269:$B$305,0)),SUMIFS('Input-Ext Allocators'!H$8:H$63,'Input-Ext Allocators'!$B$8:$B$63,$F221))*$D221</f>
        <v>0</v>
      </c>
      <c r="L221" s="5">
        <f ca="1">IFERROR(INDEX(L$269:L$305,MATCH($F221,$B$269:$B$305,0))/INDEX($D$269:$D$305,MATCH($F221,$B$269:$B$305,0)),SUMIFS('Input-Ext Allocators'!I$8:I$63,'Input-Ext Allocators'!$B$8:$B$63,$F221))*$D221</f>
        <v>0</v>
      </c>
      <c r="M221" s="5">
        <f ca="1">IFERROR(INDEX(M$269:M$305,MATCH($F221,$B$269:$B$305,0))/INDEX($D$269:$D$305,MATCH($F221,$B$269:$B$305,0)),SUMIFS('Input-Ext Allocators'!J$8:J$63,'Input-Ext Allocators'!$B$8:$B$63,$F221))*$D221</f>
        <v>0</v>
      </c>
      <c r="N221" s="5">
        <f ca="1">IFERROR(INDEX(N$269:N$305,MATCH($F221,$B$269:$B$305,0))/INDEX($D$269:$D$305,MATCH($F221,$B$269:$B$305,0)),SUMIFS('Input-Ext Allocators'!K$8:K$63,'Input-Ext Allocators'!$B$8:$B$63,$F221))*$D221</f>
        <v>0</v>
      </c>
      <c r="O221" s="5">
        <f ca="1">IFERROR(INDEX(O$269:O$305,MATCH($F221,$B$269:$B$305,0))/INDEX($D$269:$D$305,MATCH($F221,$B$269:$B$305,0)),SUMIFS('Input-Ext Allocators'!L$8:L$63,'Input-Ext Allocators'!$B$8:$B$63,$F221))*$D221</f>
        <v>0</v>
      </c>
      <c r="P221" s="5">
        <f ca="1">IFERROR(INDEX(P$269:P$305,MATCH($F221,$B$269:$B$305,0))/INDEX($D$269:$D$305,MATCH($F221,$B$269:$B$305,0)),SUMIFS('Input-Ext Allocators'!M$8:M$63,'Input-Ext Allocators'!$B$8:$B$63,$F221))*$D221</f>
        <v>0</v>
      </c>
      <c r="Q221" s="5">
        <f ca="1">IFERROR(INDEX(Q$269:Q$305,MATCH($F221,$B$269:$B$305,0))/INDEX($D$269:$D$305,MATCH($F221,$B$269:$B$305,0)),SUMIFS('Input-Ext Allocators'!N$8:N$63,'Input-Ext Allocators'!$B$8:$B$63,$F221))*$D221</f>
        <v>0</v>
      </c>
      <c r="R221" s="5">
        <f ca="1">IFERROR(INDEX(R$269:R$305,MATCH($F221,$B$269:$B$305,0))/INDEX($D$269:$D$305,MATCH($F221,$B$269:$B$305,0)),SUMIFS('Input-Ext Allocators'!O$8:O$63,'Input-Ext Allocators'!$B$8:$B$63,$F221))*$D221</f>
        <v>0</v>
      </c>
      <c r="S221" s="5">
        <f ca="1">IFERROR(INDEX(S$269:S$305,MATCH($F221,$B$269:$B$305,0))/INDEX($D$269:$D$305,MATCH($F221,$B$269:$B$305,0)),SUMIFS('Input-Ext Allocators'!P$8:P$63,'Input-Ext Allocators'!$B$8:$B$63,$F221))*$D221</f>
        <v>0</v>
      </c>
      <c r="T221" s="5">
        <f ca="1">IFERROR(INDEX(T$269:T$305,MATCH($F221,$B$269:$B$305,0))/INDEX($D$269:$D$305,MATCH($F221,$B$269:$B$305,0)),SUMIFS('Input-Ext Allocators'!Q$8:Q$63,'Input-Ext Allocators'!$B$8:$B$63,$F221))*$D221</f>
        <v>0</v>
      </c>
      <c r="U221" s="5">
        <f ca="1">IFERROR(INDEX(U$269:U$305,MATCH($F221,$B$269:$B$305,0))/INDEX($D$269:$D$305,MATCH($F221,$B$269:$B$305,0)),SUMIFS('Input-Ext Allocators'!R$8:R$63,'Input-Ext Allocators'!$B$8:$B$63,$F221))*$D221</f>
        <v>0</v>
      </c>
      <c r="V221" s="5">
        <f ca="1">IFERROR(INDEX(V$269:V$305,MATCH($F221,$B$269:$B$305,0))/INDEX($D$269:$D$305,MATCH($F221,$B$269:$B$305,0)),SUMIFS('Input-Ext Allocators'!S$8:S$63,'Input-Ext Allocators'!$B$8:$B$63,$F221))*$D221</f>
        <v>0</v>
      </c>
      <c r="W221" s="5">
        <f ca="1">IFERROR(INDEX(W$269:W$305,MATCH($F221,$B$269:$B$305,0))/INDEX($D$269:$D$305,MATCH($F221,$B$269:$B$305,0)),SUMIFS('Input-Ext Allocators'!T$8:T$63,'Input-Ext Allocators'!$B$8:$B$63,$F221))*$D221</f>
        <v>0</v>
      </c>
      <c r="X221" s="5">
        <f ca="1">IFERROR(INDEX(X$269:X$305,MATCH($F221,$B$269:$B$305,0))/INDEX($D$269:$D$305,MATCH($F221,$B$269:$B$305,0)),SUMIFS('Input-Ext Allocators'!U$8:U$63,'Input-Ext Allocators'!$B$8:$B$63,$F221))*$D221</f>
        <v>0</v>
      </c>
      <c r="Y221" s="5">
        <f ca="1">IFERROR(INDEX(Y$269:Y$305,MATCH($F221,$B$269:$B$305,0))/INDEX($D$269:$D$305,MATCH($F221,$B$269:$B$305,0)),SUMIFS('Input-Ext Allocators'!V$8:V$63,'Input-Ext Allocators'!$B$8:$B$63,$F221))*$D221</f>
        <v>0</v>
      </c>
      <c r="Z221" s="5">
        <f ca="1">IFERROR(INDEX(Z$269:Z$305,MATCH($F221,$B$269:$B$305,0))/INDEX($D$269:$D$305,MATCH($F221,$B$269:$B$305,0)),SUMIFS('Input-Ext Allocators'!W$8:W$63,'Input-Ext Allocators'!$B$8:$B$63,$F221))*$D221</f>
        <v>0</v>
      </c>
    </row>
    <row r="222" spans="1:26" outlineLevel="1">
      <c r="A222" s="13">
        <f>IF(ISBLANK('Input-Accounts'!A222),"",'Input-Accounts'!A222)</f>
        <v>191</v>
      </c>
      <c r="B222" s="17" t="str">
        <f>IF(ISBLANK('Input-Accounts'!B222),"",'Input-Accounts'!B222)</f>
        <v>Industrial M &amp; R Station Equipment</v>
      </c>
      <c r="C222" s="13">
        <f>IF(ISBLANK('Input-Accounts'!C222),"",'Input-Accounts'!C222)</f>
        <v>385</v>
      </c>
      <c r="D222" s="5">
        <f t="shared" ca="1" si="58"/>
        <v>0</v>
      </c>
      <c r="E222" s="5">
        <f t="shared" ca="1" si="57"/>
        <v>0</v>
      </c>
      <c r="F222" s="2" t="str" cm="1">
        <f t="array" aca="1" ref="F222" ca="1">IF(D222=0,"-",IF('Input-Accounts'!$E222&lt;&gt;0,'Input-Accounts'!$E222,INDEX('Input-Accounts'!$H222:$J222,,MATCH($F$6,'Input-Accounts'!$H$6:$J$6,0))))</f>
        <v>-</v>
      </c>
      <c r="G222" s="5">
        <f ca="1">IFERROR(INDEX(G$269:G$305,MATCH($F222,$B$269:$B$305,0))/INDEX($D$269:$D$305,MATCH($F222,$B$269:$B$305,0)),SUMIFS('Input-Ext Allocators'!D$8:D$63,'Input-Ext Allocators'!$B$8:$B$63,$F222))*$D222</f>
        <v>0</v>
      </c>
      <c r="H222" s="5">
        <f ca="1">IFERROR(INDEX(H$269:H$305,MATCH($F222,$B$269:$B$305,0))/INDEX($D$269:$D$305,MATCH($F222,$B$269:$B$305,0)),SUMIFS('Input-Ext Allocators'!E$8:E$63,'Input-Ext Allocators'!$B$8:$B$63,$F222))*$D222</f>
        <v>0</v>
      </c>
      <c r="I222" s="5">
        <f ca="1">IFERROR(INDEX(I$269:I$305,MATCH($F222,$B$269:$B$305,0))/INDEX($D$269:$D$305,MATCH($F222,$B$269:$B$305,0)),SUMIFS('Input-Ext Allocators'!F$8:F$63,'Input-Ext Allocators'!$B$8:$B$63,$F222))*$D222</f>
        <v>0</v>
      </c>
      <c r="J222" s="5">
        <f ca="1">IFERROR(INDEX(J$269:J$305,MATCH($F222,$B$269:$B$305,0))/INDEX($D$269:$D$305,MATCH($F222,$B$269:$B$305,0)),SUMIFS('Input-Ext Allocators'!G$8:G$63,'Input-Ext Allocators'!$B$8:$B$63,$F222))*$D222</f>
        <v>0</v>
      </c>
      <c r="K222" s="5">
        <f ca="1">IFERROR(INDEX(K$269:K$305,MATCH($F222,$B$269:$B$305,0))/INDEX($D$269:$D$305,MATCH($F222,$B$269:$B$305,0)),SUMIFS('Input-Ext Allocators'!H$8:H$63,'Input-Ext Allocators'!$B$8:$B$63,$F222))*$D222</f>
        <v>0</v>
      </c>
      <c r="L222" s="5">
        <f ca="1">IFERROR(INDEX(L$269:L$305,MATCH($F222,$B$269:$B$305,0))/INDEX($D$269:$D$305,MATCH($F222,$B$269:$B$305,0)),SUMIFS('Input-Ext Allocators'!I$8:I$63,'Input-Ext Allocators'!$B$8:$B$63,$F222))*$D222</f>
        <v>0</v>
      </c>
      <c r="M222" s="5">
        <f ca="1">IFERROR(INDEX(M$269:M$305,MATCH($F222,$B$269:$B$305,0))/INDEX($D$269:$D$305,MATCH($F222,$B$269:$B$305,0)),SUMIFS('Input-Ext Allocators'!J$8:J$63,'Input-Ext Allocators'!$B$8:$B$63,$F222))*$D222</f>
        <v>0</v>
      </c>
      <c r="N222" s="5">
        <f ca="1">IFERROR(INDEX(N$269:N$305,MATCH($F222,$B$269:$B$305,0))/INDEX($D$269:$D$305,MATCH($F222,$B$269:$B$305,0)),SUMIFS('Input-Ext Allocators'!K$8:K$63,'Input-Ext Allocators'!$B$8:$B$63,$F222))*$D222</f>
        <v>0</v>
      </c>
      <c r="O222" s="5">
        <f ca="1">IFERROR(INDEX(O$269:O$305,MATCH($F222,$B$269:$B$305,0))/INDEX($D$269:$D$305,MATCH($F222,$B$269:$B$305,0)),SUMIFS('Input-Ext Allocators'!L$8:L$63,'Input-Ext Allocators'!$B$8:$B$63,$F222))*$D222</f>
        <v>0</v>
      </c>
      <c r="P222" s="5">
        <f ca="1">IFERROR(INDEX(P$269:P$305,MATCH($F222,$B$269:$B$305,0))/INDEX($D$269:$D$305,MATCH($F222,$B$269:$B$305,0)),SUMIFS('Input-Ext Allocators'!M$8:M$63,'Input-Ext Allocators'!$B$8:$B$63,$F222))*$D222</f>
        <v>0</v>
      </c>
      <c r="Q222" s="5">
        <f ca="1">IFERROR(INDEX(Q$269:Q$305,MATCH($F222,$B$269:$B$305,0))/INDEX($D$269:$D$305,MATCH($F222,$B$269:$B$305,0)),SUMIFS('Input-Ext Allocators'!N$8:N$63,'Input-Ext Allocators'!$B$8:$B$63,$F222))*$D222</f>
        <v>0</v>
      </c>
      <c r="R222" s="5">
        <f ca="1">IFERROR(INDEX(R$269:R$305,MATCH($F222,$B$269:$B$305,0))/INDEX($D$269:$D$305,MATCH($F222,$B$269:$B$305,0)),SUMIFS('Input-Ext Allocators'!O$8:O$63,'Input-Ext Allocators'!$B$8:$B$63,$F222))*$D222</f>
        <v>0</v>
      </c>
      <c r="S222" s="5">
        <f ca="1">IFERROR(INDEX(S$269:S$305,MATCH($F222,$B$269:$B$305,0))/INDEX($D$269:$D$305,MATCH($F222,$B$269:$B$305,0)),SUMIFS('Input-Ext Allocators'!P$8:P$63,'Input-Ext Allocators'!$B$8:$B$63,$F222))*$D222</f>
        <v>0</v>
      </c>
      <c r="T222" s="5">
        <f ca="1">IFERROR(INDEX(T$269:T$305,MATCH($F222,$B$269:$B$305,0))/INDEX($D$269:$D$305,MATCH($F222,$B$269:$B$305,0)),SUMIFS('Input-Ext Allocators'!Q$8:Q$63,'Input-Ext Allocators'!$B$8:$B$63,$F222))*$D222</f>
        <v>0</v>
      </c>
      <c r="U222" s="5">
        <f ca="1">IFERROR(INDEX(U$269:U$305,MATCH($F222,$B$269:$B$305,0))/INDEX($D$269:$D$305,MATCH($F222,$B$269:$B$305,0)),SUMIFS('Input-Ext Allocators'!R$8:R$63,'Input-Ext Allocators'!$B$8:$B$63,$F222))*$D222</f>
        <v>0</v>
      </c>
      <c r="V222" s="5">
        <f ca="1">IFERROR(INDEX(V$269:V$305,MATCH($F222,$B$269:$B$305,0))/INDEX($D$269:$D$305,MATCH($F222,$B$269:$B$305,0)),SUMIFS('Input-Ext Allocators'!S$8:S$63,'Input-Ext Allocators'!$B$8:$B$63,$F222))*$D222</f>
        <v>0</v>
      </c>
      <c r="W222" s="5">
        <f ca="1">IFERROR(INDEX(W$269:W$305,MATCH($F222,$B$269:$B$305,0))/INDEX($D$269:$D$305,MATCH($F222,$B$269:$B$305,0)),SUMIFS('Input-Ext Allocators'!T$8:T$63,'Input-Ext Allocators'!$B$8:$B$63,$F222))*$D222</f>
        <v>0</v>
      </c>
      <c r="X222" s="5">
        <f ca="1">IFERROR(INDEX(X$269:X$305,MATCH($F222,$B$269:$B$305,0))/INDEX($D$269:$D$305,MATCH($F222,$B$269:$B$305,0)),SUMIFS('Input-Ext Allocators'!U$8:U$63,'Input-Ext Allocators'!$B$8:$B$63,$F222))*$D222</f>
        <v>0</v>
      </c>
      <c r="Y222" s="5">
        <f ca="1">IFERROR(INDEX(Y$269:Y$305,MATCH($F222,$B$269:$B$305,0))/INDEX($D$269:$D$305,MATCH($F222,$B$269:$B$305,0)),SUMIFS('Input-Ext Allocators'!V$8:V$63,'Input-Ext Allocators'!$B$8:$B$63,$F222))*$D222</f>
        <v>0</v>
      </c>
      <c r="Z222" s="5">
        <f ca="1">IFERROR(INDEX(Z$269:Z$305,MATCH($F222,$B$269:$B$305,0))/INDEX($D$269:$D$305,MATCH($F222,$B$269:$B$305,0)),SUMIFS('Input-Ext Allocators'!W$8:W$63,'Input-Ext Allocators'!$B$8:$B$63,$F222))*$D222</f>
        <v>0</v>
      </c>
    </row>
    <row r="223" spans="1:26" outlineLevel="1">
      <c r="A223" s="13">
        <f>IF(ISBLANK('Input-Accounts'!A223),"",'Input-Accounts'!A223)</f>
        <v>192</v>
      </c>
      <c r="B223" t="str">
        <f>IF(ISBLANK('Input-Accounts'!B223),"",'Input-Accounts'!B223)</f>
        <v>Subtotal - Distribution Plant</v>
      </c>
      <c r="C223" s="13" t="str">
        <f>IF(ISBLANK('Input-Accounts'!C223),"",'Input-Accounts'!C223)</f>
        <v/>
      </c>
      <c r="D223" s="28">
        <f ca="1">SUBTOTAL(9,D213:D222)</f>
        <v>15330652.626108998</v>
      </c>
      <c r="E223" s="5">
        <f t="shared" ca="1" si="57"/>
        <v>0</v>
      </c>
      <c r="G223" s="28">
        <f t="shared" ref="G223:Z223" ca="1" si="59">SUBTOTAL(9,G213:G222)</f>
        <v>4948815.460438204</v>
      </c>
      <c r="H223" s="28">
        <f t="shared" ca="1" si="59"/>
        <v>3411420.6455325126</v>
      </c>
      <c r="I223" s="28">
        <f t="shared" ca="1" si="59"/>
        <v>383432.49883176666</v>
      </c>
      <c r="J223" s="28">
        <f t="shared" ca="1" si="59"/>
        <v>490096.31495518395</v>
      </c>
      <c r="K223" s="28">
        <f t="shared" ca="1" si="59"/>
        <v>27508.220483501427</v>
      </c>
      <c r="L223" s="28">
        <f t="shared" ca="1" si="59"/>
        <v>5626822.8156524953</v>
      </c>
      <c r="M223" s="28">
        <f t="shared" ca="1" si="59"/>
        <v>442556.67021533428</v>
      </c>
      <c r="N223" s="28">
        <f t="shared" ca="1" si="59"/>
        <v>0</v>
      </c>
      <c r="O223" s="28">
        <f t="shared" ca="1" si="59"/>
        <v>0</v>
      </c>
      <c r="P223" s="28">
        <f t="shared" ca="1" si="59"/>
        <v>0</v>
      </c>
      <c r="Q223" s="28">
        <f t="shared" ca="1" si="59"/>
        <v>0</v>
      </c>
      <c r="R223" s="28">
        <f t="shared" ca="1" si="59"/>
        <v>0</v>
      </c>
      <c r="S223" s="28">
        <f t="shared" ca="1" si="59"/>
        <v>0</v>
      </c>
      <c r="T223" s="28">
        <f t="shared" ca="1" si="59"/>
        <v>0</v>
      </c>
      <c r="U223" s="28">
        <f t="shared" ca="1" si="59"/>
        <v>0</v>
      </c>
      <c r="V223" s="28">
        <f t="shared" ca="1" si="59"/>
        <v>0</v>
      </c>
      <c r="W223" s="28">
        <f t="shared" ca="1" si="59"/>
        <v>0</v>
      </c>
      <c r="X223" s="28">
        <f t="shared" ca="1" si="59"/>
        <v>0</v>
      </c>
      <c r="Y223" s="28">
        <f t="shared" ca="1" si="59"/>
        <v>0</v>
      </c>
      <c r="Z223" s="28">
        <f t="shared" ca="1" si="59"/>
        <v>0</v>
      </c>
    </row>
    <row r="224" spans="1:26" outlineLevel="1">
      <c r="A224" s="13" t="str">
        <f>IF(ISBLANK('Input-Accounts'!A224),"",'Input-Accounts'!A224)</f>
        <v/>
      </c>
      <c r="B224" s="17" t="str">
        <f>IF(ISBLANK('Input-Accounts'!B224),"",'Input-Accounts'!B224)</f>
        <v/>
      </c>
      <c r="C224" s="13" t="str">
        <f>IF(ISBLANK('Input-Accounts'!C224),"",'Input-Accounts'!C224)</f>
        <v/>
      </c>
      <c r="D224" s="5"/>
      <c r="E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outlineLevel="1">
      <c r="A225" s="13">
        <f>IF(ISBLANK('Input-Accounts'!A225),"",'Input-Accounts'!A225)</f>
        <v>193</v>
      </c>
      <c r="B225" s="1" t="str">
        <f>IF(ISBLANK('Input-Accounts'!B225),"",'Input-Accounts'!B225)</f>
        <v>General Plant</v>
      </c>
      <c r="C225" s="13" t="str">
        <f>IF(ISBLANK('Input-Accounts'!C225),"",'Input-Accounts'!C225)</f>
        <v/>
      </c>
      <c r="D225" s="5"/>
      <c r="E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outlineLevel="1">
      <c r="A226" s="13">
        <f>IF(ISBLANK('Input-Accounts'!A226),"",'Input-Accounts'!A226)</f>
        <v>194</v>
      </c>
      <c r="B226" s="17" t="str">
        <f>IF(ISBLANK('Input-Accounts'!B226),"",'Input-Accounts'!B226)</f>
        <v>Land and Land Rights</v>
      </c>
      <c r="C226" s="13">
        <f>IF(ISBLANK('Input-Accounts'!C226),"",'Input-Accounts'!C226)</f>
        <v>389</v>
      </c>
      <c r="D226" s="5">
        <f t="shared" ref="D226:D235" ca="1" si="60">INDIRECT("Classification!"&amp;$D$5&amp;ROW())</f>
        <v>0</v>
      </c>
      <c r="E226" s="5">
        <f t="shared" ref="E226:E236" ca="1" si="61">IFERROR(IF(D226="","",IF(D226=0,0,IF(ABS(D226-SUM($G226:$Z226))&lt;Check_Limit,0,1))),1)</f>
        <v>0</v>
      </c>
      <c r="F226" s="2" t="str" cm="1">
        <f t="array" aca="1" ref="F226" ca="1">IF(D226=0,"-",IF('Input-Accounts'!$E226&lt;&gt;0,'Input-Accounts'!$E226,INDEX('Input-Accounts'!$H226:$J226,,MATCH($F$6,'Input-Accounts'!$H$6:$J$6,0))))</f>
        <v>-</v>
      </c>
      <c r="G226" s="5">
        <f ca="1">IFERROR(INDEX(G$269:G$305,MATCH($F226,$B$269:$B$305,0))/INDEX($D$269:$D$305,MATCH($F226,$B$269:$B$305,0)),SUMIFS('Input-Ext Allocators'!D$8:D$63,'Input-Ext Allocators'!$B$8:$B$63,$F226))*$D226</f>
        <v>0</v>
      </c>
      <c r="H226" s="5">
        <f ca="1">IFERROR(INDEX(H$269:H$305,MATCH($F226,$B$269:$B$305,0))/INDEX($D$269:$D$305,MATCH($F226,$B$269:$B$305,0)),SUMIFS('Input-Ext Allocators'!E$8:E$63,'Input-Ext Allocators'!$B$8:$B$63,$F226))*$D226</f>
        <v>0</v>
      </c>
      <c r="I226" s="5">
        <f ca="1">IFERROR(INDEX(I$269:I$305,MATCH($F226,$B$269:$B$305,0))/INDEX($D$269:$D$305,MATCH($F226,$B$269:$B$305,0)),SUMIFS('Input-Ext Allocators'!F$8:F$63,'Input-Ext Allocators'!$B$8:$B$63,$F226))*$D226</f>
        <v>0</v>
      </c>
      <c r="J226" s="5">
        <f ca="1">IFERROR(INDEX(J$269:J$305,MATCH($F226,$B$269:$B$305,0))/INDEX($D$269:$D$305,MATCH($F226,$B$269:$B$305,0)),SUMIFS('Input-Ext Allocators'!G$8:G$63,'Input-Ext Allocators'!$B$8:$B$63,$F226))*$D226</f>
        <v>0</v>
      </c>
      <c r="K226" s="5">
        <f ca="1">IFERROR(INDEX(K$269:K$305,MATCH($F226,$B$269:$B$305,0))/INDEX($D$269:$D$305,MATCH($F226,$B$269:$B$305,0)),SUMIFS('Input-Ext Allocators'!H$8:H$63,'Input-Ext Allocators'!$B$8:$B$63,$F226))*$D226</f>
        <v>0</v>
      </c>
      <c r="L226" s="5">
        <f ca="1">IFERROR(INDEX(L$269:L$305,MATCH($F226,$B$269:$B$305,0))/INDEX($D$269:$D$305,MATCH($F226,$B$269:$B$305,0)),SUMIFS('Input-Ext Allocators'!I$8:I$63,'Input-Ext Allocators'!$B$8:$B$63,$F226))*$D226</f>
        <v>0</v>
      </c>
      <c r="M226" s="5">
        <f ca="1">IFERROR(INDEX(M$269:M$305,MATCH($F226,$B$269:$B$305,0))/INDEX($D$269:$D$305,MATCH($F226,$B$269:$B$305,0)),SUMIFS('Input-Ext Allocators'!J$8:J$63,'Input-Ext Allocators'!$B$8:$B$63,$F226))*$D226</f>
        <v>0</v>
      </c>
      <c r="N226" s="5">
        <f ca="1">IFERROR(INDEX(N$269:N$305,MATCH($F226,$B$269:$B$305,0))/INDEX($D$269:$D$305,MATCH($F226,$B$269:$B$305,0)),SUMIFS('Input-Ext Allocators'!K$8:K$63,'Input-Ext Allocators'!$B$8:$B$63,$F226))*$D226</f>
        <v>0</v>
      </c>
      <c r="O226" s="5">
        <f ca="1">IFERROR(INDEX(O$269:O$305,MATCH($F226,$B$269:$B$305,0))/INDEX($D$269:$D$305,MATCH($F226,$B$269:$B$305,0)),SUMIFS('Input-Ext Allocators'!L$8:L$63,'Input-Ext Allocators'!$B$8:$B$63,$F226))*$D226</f>
        <v>0</v>
      </c>
      <c r="P226" s="5">
        <f ca="1">IFERROR(INDEX(P$269:P$305,MATCH($F226,$B$269:$B$305,0))/INDEX($D$269:$D$305,MATCH($F226,$B$269:$B$305,0)),SUMIFS('Input-Ext Allocators'!M$8:M$63,'Input-Ext Allocators'!$B$8:$B$63,$F226))*$D226</f>
        <v>0</v>
      </c>
      <c r="Q226" s="5">
        <f ca="1">IFERROR(INDEX(Q$269:Q$305,MATCH($F226,$B$269:$B$305,0))/INDEX($D$269:$D$305,MATCH($F226,$B$269:$B$305,0)),SUMIFS('Input-Ext Allocators'!N$8:N$63,'Input-Ext Allocators'!$B$8:$B$63,$F226))*$D226</f>
        <v>0</v>
      </c>
      <c r="R226" s="5">
        <f ca="1">IFERROR(INDEX(R$269:R$305,MATCH($F226,$B$269:$B$305,0))/INDEX($D$269:$D$305,MATCH($F226,$B$269:$B$305,0)),SUMIFS('Input-Ext Allocators'!O$8:O$63,'Input-Ext Allocators'!$B$8:$B$63,$F226))*$D226</f>
        <v>0</v>
      </c>
      <c r="S226" s="5">
        <f ca="1">IFERROR(INDEX(S$269:S$305,MATCH($F226,$B$269:$B$305,0))/INDEX($D$269:$D$305,MATCH($F226,$B$269:$B$305,0)),SUMIFS('Input-Ext Allocators'!P$8:P$63,'Input-Ext Allocators'!$B$8:$B$63,$F226))*$D226</f>
        <v>0</v>
      </c>
      <c r="T226" s="5">
        <f ca="1">IFERROR(INDEX(T$269:T$305,MATCH($F226,$B$269:$B$305,0))/INDEX($D$269:$D$305,MATCH($F226,$B$269:$B$305,0)),SUMIFS('Input-Ext Allocators'!Q$8:Q$63,'Input-Ext Allocators'!$B$8:$B$63,$F226))*$D226</f>
        <v>0</v>
      </c>
      <c r="U226" s="5">
        <f ca="1">IFERROR(INDEX(U$269:U$305,MATCH($F226,$B$269:$B$305,0))/INDEX($D$269:$D$305,MATCH($F226,$B$269:$B$305,0)),SUMIFS('Input-Ext Allocators'!R$8:R$63,'Input-Ext Allocators'!$B$8:$B$63,$F226))*$D226</f>
        <v>0</v>
      </c>
      <c r="V226" s="5">
        <f ca="1">IFERROR(INDEX(V$269:V$305,MATCH($F226,$B$269:$B$305,0))/INDEX($D$269:$D$305,MATCH($F226,$B$269:$B$305,0)),SUMIFS('Input-Ext Allocators'!S$8:S$63,'Input-Ext Allocators'!$B$8:$B$63,$F226))*$D226</f>
        <v>0</v>
      </c>
      <c r="W226" s="5">
        <f ca="1">IFERROR(INDEX(W$269:W$305,MATCH($F226,$B$269:$B$305,0))/INDEX($D$269:$D$305,MATCH($F226,$B$269:$B$305,0)),SUMIFS('Input-Ext Allocators'!T$8:T$63,'Input-Ext Allocators'!$B$8:$B$63,$F226))*$D226</f>
        <v>0</v>
      </c>
      <c r="X226" s="5">
        <f ca="1">IFERROR(INDEX(X$269:X$305,MATCH($F226,$B$269:$B$305,0))/INDEX($D$269:$D$305,MATCH($F226,$B$269:$B$305,0)),SUMIFS('Input-Ext Allocators'!U$8:U$63,'Input-Ext Allocators'!$B$8:$B$63,$F226))*$D226</f>
        <v>0</v>
      </c>
      <c r="Y226" s="5">
        <f ca="1">IFERROR(INDEX(Y$269:Y$305,MATCH($F226,$B$269:$B$305,0))/INDEX($D$269:$D$305,MATCH($F226,$B$269:$B$305,0)),SUMIFS('Input-Ext Allocators'!V$8:V$63,'Input-Ext Allocators'!$B$8:$B$63,$F226))*$D226</f>
        <v>0</v>
      </c>
      <c r="Z226" s="5">
        <f ca="1">IFERROR(INDEX(Z$269:Z$305,MATCH($F226,$B$269:$B$305,0))/INDEX($D$269:$D$305,MATCH($F226,$B$269:$B$305,0)),SUMIFS('Input-Ext Allocators'!W$8:W$63,'Input-Ext Allocators'!$B$8:$B$63,$F226))*$D226</f>
        <v>0</v>
      </c>
    </row>
    <row r="227" spans="1:26" outlineLevel="1">
      <c r="A227" s="13">
        <f>IF(ISBLANK('Input-Accounts'!A227),"",'Input-Accounts'!A227)</f>
        <v>195</v>
      </c>
      <c r="B227" s="17" t="str">
        <f>IF(ISBLANK('Input-Accounts'!B227),"",'Input-Accounts'!B227)</f>
        <v>Structures and Improvements</v>
      </c>
      <c r="C227" s="13">
        <f>IF(ISBLANK('Input-Accounts'!C227),"",'Input-Accounts'!C227)</f>
        <v>390</v>
      </c>
      <c r="D227" s="5">
        <f t="shared" ca="1" si="60"/>
        <v>161060.21621263397</v>
      </c>
      <c r="E227" s="5">
        <f t="shared" ca="1" si="61"/>
        <v>0</v>
      </c>
      <c r="F227" s="2" t="str" cm="1">
        <f t="array" aca="1" ref="F227" ca="1">IF(D227=0,"-",IF('Input-Accounts'!$E227&lt;&gt;0,'Input-Accounts'!$E227,INDEX('Input-Accounts'!$H227:$J227,,MATCH($F$6,'Input-Accounts'!$H$6:$J$6,0))))</f>
        <v>INT_T&amp;D_PLANT</v>
      </c>
      <c r="G227" s="5">
        <f ca="1">IFERROR(INDEX(G$269:G$305,MATCH($F227,$B$269:$B$305,0))/INDEX($D$269:$D$305,MATCH($F227,$B$269:$B$305,0)),SUMIFS('Input-Ext Allocators'!D$8:D$63,'Input-Ext Allocators'!$B$8:$B$63,$F227))*$D227</f>
        <v>51720.104946763175</v>
      </c>
      <c r="H227" s="5">
        <f ca="1">IFERROR(INDEX(H$269:H$305,MATCH($F227,$B$269:$B$305,0))/INDEX($D$269:$D$305,MATCH($F227,$B$269:$B$305,0)),SUMIFS('Input-Ext Allocators'!E$8:E$63,'Input-Ext Allocators'!$B$8:$B$63,$F227))*$D227</f>
        <v>35651.578406441608</v>
      </c>
      <c r="I227" s="5">
        <f ca="1">IFERROR(INDEX(I$269:I$305,MATCH($F227,$B$269:$B$305,0))/INDEX($D$269:$D$305,MATCH($F227,$B$269:$B$305,0)),SUMIFS('Input-Ext Allocators'!F$8:F$63,'Input-Ext Allocators'!$B$8:$B$63,$F227))*$D227</f>
        <v>4006.1866491686369</v>
      </c>
      <c r="J227" s="5">
        <f ca="1">IFERROR(INDEX(J$269:J$305,MATCH($F227,$B$269:$B$305,0))/INDEX($D$269:$D$305,MATCH($F227,$B$269:$B$305,0)),SUMIFS('Input-Ext Allocators'!G$8:G$63,'Input-Ext Allocators'!$B$8:$B$63,$F227))*$D227</f>
        <v>5120.0616567826592</v>
      </c>
      <c r="K227" s="5">
        <f ca="1">IFERROR(INDEX(K$269:K$305,MATCH($F227,$B$269:$B$305,0))/INDEX($D$269:$D$305,MATCH($F227,$B$269:$B$305,0)),SUMIFS('Input-Ext Allocators'!H$8:H$63,'Input-Ext Allocators'!$B$8:$B$63,$F227))*$D227</f>
        <v>288.83867166474022</v>
      </c>
      <c r="L227" s="5">
        <f ca="1">IFERROR(INDEX(L$269:L$305,MATCH($F227,$B$269:$B$305,0))/INDEX($D$269:$D$305,MATCH($F227,$B$269:$B$305,0)),SUMIFS('Input-Ext Allocators'!I$8:I$63,'Input-Ext Allocators'!$B$8:$B$63,$F227))*$D227</f>
        <v>59435.653771909259</v>
      </c>
      <c r="M227" s="5">
        <f ca="1">IFERROR(INDEX(M$269:M$305,MATCH($F227,$B$269:$B$305,0))/INDEX($D$269:$D$305,MATCH($F227,$B$269:$B$305,0)),SUMIFS('Input-Ext Allocators'!J$8:J$63,'Input-Ext Allocators'!$B$8:$B$63,$F227))*$D227</f>
        <v>4837.7921099038795</v>
      </c>
      <c r="N227" s="5">
        <f ca="1">IFERROR(INDEX(N$269:N$305,MATCH($F227,$B$269:$B$305,0))/INDEX($D$269:$D$305,MATCH($F227,$B$269:$B$305,0)),SUMIFS('Input-Ext Allocators'!K$8:K$63,'Input-Ext Allocators'!$B$8:$B$63,$F227))*$D227</f>
        <v>0</v>
      </c>
      <c r="O227" s="5">
        <f ca="1">IFERROR(INDEX(O$269:O$305,MATCH($F227,$B$269:$B$305,0))/INDEX($D$269:$D$305,MATCH($F227,$B$269:$B$305,0)),SUMIFS('Input-Ext Allocators'!L$8:L$63,'Input-Ext Allocators'!$B$8:$B$63,$F227))*$D227</f>
        <v>0</v>
      </c>
      <c r="P227" s="5">
        <f ca="1">IFERROR(INDEX(P$269:P$305,MATCH($F227,$B$269:$B$305,0))/INDEX($D$269:$D$305,MATCH($F227,$B$269:$B$305,0)),SUMIFS('Input-Ext Allocators'!M$8:M$63,'Input-Ext Allocators'!$B$8:$B$63,$F227))*$D227</f>
        <v>0</v>
      </c>
      <c r="Q227" s="5">
        <f ca="1">IFERROR(INDEX(Q$269:Q$305,MATCH($F227,$B$269:$B$305,0))/INDEX($D$269:$D$305,MATCH($F227,$B$269:$B$305,0)),SUMIFS('Input-Ext Allocators'!N$8:N$63,'Input-Ext Allocators'!$B$8:$B$63,$F227))*$D227</f>
        <v>0</v>
      </c>
      <c r="R227" s="5">
        <f ca="1">IFERROR(INDEX(R$269:R$305,MATCH($F227,$B$269:$B$305,0))/INDEX($D$269:$D$305,MATCH($F227,$B$269:$B$305,0)),SUMIFS('Input-Ext Allocators'!O$8:O$63,'Input-Ext Allocators'!$B$8:$B$63,$F227))*$D227</f>
        <v>0</v>
      </c>
      <c r="S227" s="5">
        <f ca="1">IFERROR(INDEX(S$269:S$305,MATCH($F227,$B$269:$B$305,0))/INDEX($D$269:$D$305,MATCH($F227,$B$269:$B$305,0)),SUMIFS('Input-Ext Allocators'!P$8:P$63,'Input-Ext Allocators'!$B$8:$B$63,$F227))*$D227</f>
        <v>0</v>
      </c>
      <c r="T227" s="5">
        <f ca="1">IFERROR(INDEX(T$269:T$305,MATCH($F227,$B$269:$B$305,0))/INDEX($D$269:$D$305,MATCH($F227,$B$269:$B$305,0)),SUMIFS('Input-Ext Allocators'!Q$8:Q$63,'Input-Ext Allocators'!$B$8:$B$63,$F227))*$D227</f>
        <v>0</v>
      </c>
      <c r="U227" s="5">
        <f ca="1">IFERROR(INDEX(U$269:U$305,MATCH($F227,$B$269:$B$305,0))/INDEX($D$269:$D$305,MATCH($F227,$B$269:$B$305,0)),SUMIFS('Input-Ext Allocators'!R$8:R$63,'Input-Ext Allocators'!$B$8:$B$63,$F227))*$D227</f>
        <v>0</v>
      </c>
      <c r="V227" s="5">
        <f ca="1">IFERROR(INDEX(V$269:V$305,MATCH($F227,$B$269:$B$305,0))/INDEX($D$269:$D$305,MATCH($F227,$B$269:$B$305,0)),SUMIFS('Input-Ext Allocators'!S$8:S$63,'Input-Ext Allocators'!$B$8:$B$63,$F227))*$D227</f>
        <v>0</v>
      </c>
      <c r="W227" s="5">
        <f ca="1">IFERROR(INDEX(W$269:W$305,MATCH($F227,$B$269:$B$305,0))/INDEX($D$269:$D$305,MATCH($F227,$B$269:$B$305,0)),SUMIFS('Input-Ext Allocators'!T$8:T$63,'Input-Ext Allocators'!$B$8:$B$63,$F227))*$D227</f>
        <v>0</v>
      </c>
      <c r="X227" s="5">
        <f ca="1">IFERROR(INDEX(X$269:X$305,MATCH($F227,$B$269:$B$305,0))/INDEX($D$269:$D$305,MATCH($F227,$B$269:$B$305,0)),SUMIFS('Input-Ext Allocators'!U$8:U$63,'Input-Ext Allocators'!$B$8:$B$63,$F227))*$D227</f>
        <v>0</v>
      </c>
      <c r="Y227" s="5">
        <f ca="1">IFERROR(INDEX(Y$269:Y$305,MATCH($F227,$B$269:$B$305,0))/INDEX($D$269:$D$305,MATCH($F227,$B$269:$B$305,0)),SUMIFS('Input-Ext Allocators'!V$8:V$63,'Input-Ext Allocators'!$B$8:$B$63,$F227))*$D227</f>
        <v>0</v>
      </c>
      <c r="Z227" s="5">
        <f ca="1">IFERROR(INDEX(Z$269:Z$305,MATCH($F227,$B$269:$B$305,0))/INDEX($D$269:$D$305,MATCH($F227,$B$269:$B$305,0)),SUMIFS('Input-Ext Allocators'!W$8:W$63,'Input-Ext Allocators'!$B$8:$B$63,$F227))*$D227</f>
        <v>0</v>
      </c>
    </row>
    <row r="228" spans="1:26" outlineLevel="1">
      <c r="A228" s="13">
        <f>IF(ISBLANK('Input-Accounts'!A228),"",'Input-Accounts'!A228)</f>
        <v>196</v>
      </c>
      <c r="B228" s="17" t="str">
        <f>IF(ISBLANK('Input-Accounts'!B228),"",'Input-Accounts'!B228)</f>
        <v>Office Furniture and Equipment</v>
      </c>
      <c r="C228" s="13">
        <f>IF(ISBLANK('Input-Accounts'!C228),"",'Input-Accounts'!C228)</f>
        <v>391</v>
      </c>
      <c r="D228" s="5">
        <f t="shared" ca="1" si="60"/>
        <v>536510.67498157499</v>
      </c>
      <c r="E228" s="5">
        <f t="shared" ca="1" si="61"/>
        <v>0</v>
      </c>
      <c r="F228" s="2" t="str" cm="1">
        <f t="array" aca="1" ref="F228" ca="1">IF(D228=0,"-",IF('Input-Accounts'!$E228&lt;&gt;0,'Input-Accounts'!$E228,INDEX('Input-Accounts'!$H228:$J228,,MATCH($F$6,'Input-Accounts'!$H$6:$J$6,0))))</f>
        <v>INT_T&amp;D_PLANT</v>
      </c>
      <c r="G228" s="5">
        <f ca="1">IFERROR(INDEX(G$269:G$305,MATCH($F228,$B$269:$B$305,0))/INDEX($D$269:$D$305,MATCH($F228,$B$269:$B$305,0)),SUMIFS('Input-Ext Allocators'!D$8:D$63,'Input-Ext Allocators'!$B$8:$B$63,$F228))*$D228</f>
        <v>172285.80134570287</v>
      </c>
      <c r="H228" s="5">
        <f ca="1">IFERROR(INDEX(H$269:H$305,MATCH($F228,$B$269:$B$305,0))/INDEX($D$269:$D$305,MATCH($F228,$B$269:$B$305,0)),SUMIFS('Input-Ext Allocators'!E$8:E$63,'Input-Ext Allocators'!$B$8:$B$63,$F228))*$D228</f>
        <v>118759.63440745787</v>
      </c>
      <c r="I228" s="5">
        <f ca="1">IFERROR(INDEX(I$269:I$305,MATCH($F228,$B$269:$B$305,0))/INDEX($D$269:$D$305,MATCH($F228,$B$269:$B$305,0)),SUMIFS('Input-Ext Allocators'!F$8:F$63,'Input-Ext Allocators'!$B$8:$B$63,$F228))*$D228</f>
        <v>13345.082688887129</v>
      </c>
      <c r="J228" s="5">
        <f ca="1">IFERROR(INDEX(J$269:J$305,MATCH($F228,$B$269:$B$305,0))/INDEX($D$269:$D$305,MATCH($F228,$B$269:$B$305,0)),SUMIFS('Input-Ext Allocators'!G$8:G$63,'Input-Ext Allocators'!$B$8:$B$63,$F228))*$D228</f>
        <v>17055.532396660637</v>
      </c>
      <c r="K228" s="5">
        <f ca="1">IFERROR(INDEX(K$269:K$305,MATCH($F228,$B$269:$B$305,0))/INDEX($D$269:$D$305,MATCH($F228,$B$269:$B$305,0)),SUMIFS('Input-Ext Allocators'!H$8:H$63,'Input-Ext Allocators'!$B$8:$B$63,$F228))*$D228</f>
        <v>962.15585909213155</v>
      </c>
      <c r="L228" s="5">
        <f ca="1">IFERROR(INDEX(L$269:L$305,MATCH($F228,$B$269:$B$305,0))/INDEX($D$269:$D$305,MATCH($F228,$B$269:$B$305,0)),SUMIFS('Input-Ext Allocators'!I$8:I$63,'Input-Ext Allocators'!$B$8:$B$63,$F228))*$D228</f>
        <v>197987.20921272962</v>
      </c>
      <c r="M228" s="5">
        <f ca="1">IFERROR(INDEX(M$269:M$305,MATCH($F228,$B$269:$B$305,0))/INDEX($D$269:$D$305,MATCH($F228,$B$269:$B$305,0)),SUMIFS('Input-Ext Allocators'!J$8:J$63,'Input-Ext Allocators'!$B$8:$B$63,$F228))*$D228</f>
        <v>16115.259071044688</v>
      </c>
      <c r="N228" s="5">
        <f ca="1">IFERROR(INDEX(N$269:N$305,MATCH($F228,$B$269:$B$305,0))/INDEX($D$269:$D$305,MATCH($F228,$B$269:$B$305,0)),SUMIFS('Input-Ext Allocators'!K$8:K$63,'Input-Ext Allocators'!$B$8:$B$63,$F228))*$D228</f>
        <v>0</v>
      </c>
      <c r="O228" s="5">
        <f ca="1">IFERROR(INDEX(O$269:O$305,MATCH($F228,$B$269:$B$305,0))/INDEX($D$269:$D$305,MATCH($F228,$B$269:$B$305,0)),SUMIFS('Input-Ext Allocators'!L$8:L$63,'Input-Ext Allocators'!$B$8:$B$63,$F228))*$D228</f>
        <v>0</v>
      </c>
      <c r="P228" s="5">
        <f ca="1">IFERROR(INDEX(P$269:P$305,MATCH($F228,$B$269:$B$305,0))/INDEX($D$269:$D$305,MATCH($F228,$B$269:$B$305,0)),SUMIFS('Input-Ext Allocators'!M$8:M$63,'Input-Ext Allocators'!$B$8:$B$63,$F228))*$D228</f>
        <v>0</v>
      </c>
      <c r="Q228" s="5">
        <f ca="1">IFERROR(INDEX(Q$269:Q$305,MATCH($F228,$B$269:$B$305,0))/INDEX($D$269:$D$305,MATCH($F228,$B$269:$B$305,0)),SUMIFS('Input-Ext Allocators'!N$8:N$63,'Input-Ext Allocators'!$B$8:$B$63,$F228))*$D228</f>
        <v>0</v>
      </c>
      <c r="R228" s="5">
        <f ca="1">IFERROR(INDEX(R$269:R$305,MATCH($F228,$B$269:$B$305,0))/INDEX($D$269:$D$305,MATCH($F228,$B$269:$B$305,0)),SUMIFS('Input-Ext Allocators'!O$8:O$63,'Input-Ext Allocators'!$B$8:$B$63,$F228))*$D228</f>
        <v>0</v>
      </c>
      <c r="S228" s="5">
        <f ca="1">IFERROR(INDEX(S$269:S$305,MATCH($F228,$B$269:$B$305,0))/INDEX($D$269:$D$305,MATCH($F228,$B$269:$B$305,0)),SUMIFS('Input-Ext Allocators'!P$8:P$63,'Input-Ext Allocators'!$B$8:$B$63,$F228))*$D228</f>
        <v>0</v>
      </c>
      <c r="T228" s="5">
        <f ca="1">IFERROR(INDEX(T$269:T$305,MATCH($F228,$B$269:$B$305,0))/INDEX($D$269:$D$305,MATCH($F228,$B$269:$B$305,0)),SUMIFS('Input-Ext Allocators'!Q$8:Q$63,'Input-Ext Allocators'!$B$8:$B$63,$F228))*$D228</f>
        <v>0</v>
      </c>
      <c r="U228" s="5">
        <f ca="1">IFERROR(INDEX(U$269:U$305,MATCH($F228,$B$269:$B$305,0))/INDEX($D$269:$D$305,MATCH($F228,$B$269:$B$305,0)),SUMIFS('Input-Ext Allocators'!R$8:R$63,'Input-Ext Allocators'!$B$8:$B$63,$F228))*$D228</f>
        <v>0</v>
      </c>
      <c r="V228" s="5">
        <f ca="1">IFERROR(INDEX(V$269:V$305,MATCH($F228,$B$269:$B$305,0))/INDEX($D$269:$D$305,MATCH($F228,$B$269:$B$305,0)),SUMIFS('Input-Ext Allocators'!S$8:S$63,'Input-Ext Allocators'!$B$8:$B$63,$F228))*$D228</f>
        <v>0</v>
      </c>
      <c r="W228" s="5">
        <f ca="1">IFERROR(INDEX(W$269:W$305,MATCH($F228,$B$269:$B$305,0))/INDEX($D$269:$D$305,MATCH($F228,$B$269:$B$305,0)),SUMIFS('Input-Ext Allocators'!T$8:T$63,'Input-Ext Allocators'!$B$8:$B$63,$F228))*$D228</f>
        <v>0</v>
      </c>
      <c r="X228" s="5">
        <f ca="1">IFERROR(INDEX(X$269:X$305,MATCH($F228,$B$269:$B$305,0))/INDEX($D$269:$D$305,MATCH($F228,$B$269:$B$305,0)),SUMIFS('Input-Ext Allocators'!U$8:U$63,'Input-Ext Allocators'!$B$8:$B$63,$F228))*$D228</f>
        <v>0</v>
      </c>
      <c r="Y228" s="5">
        <f ca="1">IFERROR(INDEX(Y$269:Y$305,MATCH($F228,$B$269:$B$305,0))/INDEX($D$269:$D$305,MATCH($F228,$B$269:$B$305,0)),SUMIFS('Input-Ext Allocators'!V$8:V$63,'Input-Ext Allocators'!$B$8:$B$63,$F228))*$D228</f>
        <v>0</v>
      </c>
      <c r="Z228" s="5">
        <f ca="1">IFERROR(INDEX(Z$269:Z$305,MATCH($F228,$B$269:$B$305,0))/INDEX($D$269:$D$305,MATCH($F228,$B$269:$B$305,0)),SUMIFS('Input-Ext Allocators'!W$8:W$63,'Input-Ext Allocators'!$B$8:$B$63,$F228))*$D228</f>
        <v>0</v>
      </c>
    </row>
    <row r="229" spans="1:26" outlineLevel="1">
      <c r="A229" s="13">
        <f>IF(ISBLANK('Input-Accounts'!A229),"",'Input-Accounts'!A229)</f>
        <v>197</v>
      </c>
      <c r="B229" s="17" t="str">
        <f>IF(ISBLANK('Input-Accounts'!B229),"",'Input-Accounts'!B229)</f>
        <v>Transportation Equipment</v>
      </c>
      <c r="C229" s="13">
        <f>IF(ISBLANK('Input-Accounts'!C229),"",'Input-Accounts'!C229)</f>
        <v>392</v>
      </c>
      <c r="D229" s="5">
        <f t="shared" ca="1" si="60"/>
        <v>0</v>
      </c>
      <c r="E229" s="5">
        <f t="shared" ca="1" si="61"/>
        <v>0</v>
      </c>
      <c r="F229" s="2" t="str" cm="1">
        <f t="array" aca="1" ref="F229" ca="1">IF(D229=0,"-",IF('Input-Accounts'!$E229&lt;&gt;0,'Input-Accounts'!$E229,INDEX('Input-Accounts'!$H229:$J229,,MATCH($F$6,'Input-Accounts'!$H$6:$J$6,0))))</f>
        <v>-</v>
      </c>
      <c r="G229" s="5">
        <f ca="1">IFERROR(INDEX(G$269:G$305,MATCH($F229,$B$269:$B$305,0))/INDEX($D$269:$D$305,MATCH($F229,$B$269:$B$305,0)),SUMIFS('Input-Ext Allocators'!D$8:D$63,'Input-Ext Allocators'!$B$8:$B$63,$F229))*$D229</f>
        <v>0</v>
      </c>
      <c r="H229" s="5">
        <f ca="1">IFERROR(INDEX(H$269:H$305,MATCH($F229,$B$269:$B$305,0))/INDEX($D$269:$D$305,MATCH($F229,$B$269:$B$305,0)),SUMIFS('Input-Ext Allocators'!E$8:E$63,'Input-Ext Allocators'!$B$8:$B$63,$F229))*$D229</f>
        <v>0</v>
      </c>
      <c r="I229" s="5">
        <f ca="1">IFERROR(INDEX(I$269:I$305,MATCH($F229,$B$269:$B$305,0))/INDEX($D$269:$D$305,MATCH($F229,$B$269:$B$305,0)),SUMIFS('Input-Ext Allocators'!F$8:F$63,'Input-Ext Allocators'!$B$8:$B$63,$F229))*$D229</f>
        <v>0</v>
      </c>
      <c r="J229" s="5">
        <f ca="1">IFERROR(INDEX(J$269:J$305,MATCH($F229,$B$269:$B$305,0))/INDEX($D$269:$D$305,MATCH($F229,$B$269:$B$305,0)),SUMIFS('Input-Ext Allocators'!G$8:G$63,'Input-Ext Allocators'!$B$8:$B$63,$F229))*$D229</f>
        <v>0</v>
      </c>
      <c r="K229" s="5">
        <f ca="1">IFERROR(INDEX(K$269:K$305,MATCH($F229,$B$269:$B$305,0))/INDEX($D$269:$D$305,MATCH($F229,$B$269:$B$305,0)),SUMIFS('Input-Ext Allocators'!H$8:H$63,'Input-Ext Allocators'!$B$8:$B$63,$F229))*$D229</f>
        <v>0</v>
      </c>
      <c r="L229" s="5">
        <f ca="1">IFERROR(INDEX(L$269:L$305,MATCH($F229,$B$269:$B$305,0))/INDEX($D$269:$D$305,MATCH($F229,$B$269:$B$305,0)),SUMIFS('Input-Ext Allocators'!I$8:I$63,'Input-Ext Allocators'!$B$8:$B$63,$F229))*$D229</f>
        <v>0</v>
      </c>
      <c r="M229" s="5">
        <f ca="1">IFERROR(INDEX(M$269:M$305,MATCH($F229,$B$269:$B$305,0))/INDEX($D$269:$D$305,MATCH($F229,$B$269:$B$305,0)),SUMIFS('Input-Ext Allocators'!J$8:J$63,'Input-Ext Allocators'!$B$8:$B$63,$F229))*$D229</f>
        <v>0</v>
      </c>
      <c r="N229" s="5">
        <f ca="1">IFERROR(INDEX(N$269:N$305,MATCH($F229,$B$269:$B$305,0))/INDEX($D$269:$D$305,MATCH($F229,$B$269:$B$305,0)),SUMIFS('Input-Ext Allocators'!K$8:K$63,'Input-Ext Allocators'!$B$8:$B$63,$F229))*$D229</f>
        <v>0</v>
      </c>
      <c r="O229" s="5">
        <f ca="1">IFERROR(INDEX(O$269:O$305,MATCH($F229,$B$269:$B$305,0))/INDEX($D$269:$D$305,MATCH($F229,$B$269:$B$305,0)),SUMIFS('Input-Ext Allocators'!L$8:L$63,'Input-Ext Allocators'!$B$8:$B$63,$F229))*$D229</f>
        <v>0</v>
      </c>
      <c r="P229" s="5">
        <f ca="1">IFERROR(INDEX(P$269:P$305,MATCH($F229,$B$269:$B$305,0))/INDEX($D$269:$D$305,MATCH($F229,$B$269:$B$305,0)),SUMIFS('Input-Ext Allocators'!M$8:M$63,'Input-Ext Allocators'!$B$8:$B$63,$F229))*$D229</f>
        <v>0</v>
      </c>
      <c r="Q229" s="5">
        <f ca="1">IFERROR(INDEX(Q$269:Q$305,MATCH($F229,$B$269:$B$305,0))/INDEX($D$269:$D$305,MATCH($F229,$B$269:$B$305,0)),SUMIFS('Input-Ext Allocators'!N$8:N$63,'Input-Ext Allocators'!$B$8:$B$63,$F229))*$D229</f>
        <v>0</v>
      </c>
      <c r="R229" s="5">
        <f ca="1">IFERROR(INDEX(R$269:R$305,MATCH($F229,$B$269:$B$305,0))/INDEX($D$269:$D$305,MATCH($F229,$B$269:$B$305,0)),SUMIFS('Input-Ext Allocators'!O$8:O$63,'Input-Ext Allocators'!$B$8:$B$63,$F229))*$D229</f>
        <v>0</v>
      </c>
      <c r="S229" s="5">
        <f ca="1">IFERROR(INDEX(S$269:S$305,MATCH($F229,$B$269:$B$305,0))/INDEX($D$269:$D$305,MATCH($F229,$B$269:$B$305,0)),SUMIFS('Input-Ext Allocators'!P$8:P$63,'Input-Ext Allocators'!$B$8:$B$63,$F229))*$D229</f>
        <v>0</v>
      </c>
      <c r="T229" s="5">
        <f ca="1">IFERROR(INDEX(T$269:T$305,MATCH($F229,$B$269:$B$305,0))/INDEX($D$269:$D$305,MATCH($F229,$B$269:$B$305,0)),SUMIFS('Input-Ext Allocators'!Q$8:Q$63,'Input-Ext Allocators'!$B$8:$B$63,$F229))*$D229</f>
        <v>0</v>
      </c>
      <c r="U229" s="5">
        <f ca="1">IFERROR(INDEX(U$269:U$305,MATCH($F229,$B$269:$B$305,0))/INDEX($D$269:$D$305,MATCH($F229,$B$269:$B$305,0)),SUMIFS('Input-Ext Allocators'!R$8:R$63,'Input-Ext Allocators'!$B$8:$B$63,$F229))*$D229</f>
        <v>0</v>
      </c>
      <c r="V229" s="5">
        <f ca="1">IFERROR(INDEX(V$269:V$305,MATCH($F229,$B$269:$B$305,0))/INDEX($D$269:$D$305,MATCH($F229,$B$269:$B$305,0)),SUMIFS('Input-Ext Allocators'!S$8:S$63,'Input-Ext Allocators'!$B$8:$B$63,$F229))*$D229</f>
        <v>0</v>
      </c>
      <c r="W229" s="5">
        <f ca="1">IFERROR(INDEX(W$269:W$305,MATCH($F229,$B$269:$B$305,0))/INDEX($D$269:$D$305,MATCH($F229,$B$269:$B$305,0)),SUMIFS('Input-Ext Allocators'!T$8:T$63,'Input-Ext Allocators'!$B$8:$B$63,$F229))*$D229</f>
        <v>0</v>
      </c>
      <c r="X229" s="5">
        <f ca="1">IFERROR(INDEX(X$269:X$305,MATCH($F229,$B$269:$B$305,0))/INDEX($D$269:$D$305,MATCH($F229,$B$269:$B$305,0)),SUMIFS('Input-Ext Allocators'!U$8:U$63,'Input-Ext Allocators'!$B$8:$B$63,$F229))*$D229</f>
        <v>0</v>
      </c>
      <c r="Y229" s="5">
        <f ca="1">IFERROR(INDEX(Y$269:Y$305,MATCH($F229,$B$269:$B$305,0))/INDEX($D$269:$D$305,MATCH($F229,$B$269:$B$305,0)),SUMIFS('Input-Ext Allocators'!V$8:V$63,'Input-Ext Allocators'!$B$8:$B$63,$F229))*$D229</f>
        <v>0</v>
      </c>
      <c r="Z229" s="5">
        <f ca="1">IFERROR(INDEX(Z$269:Z$305,MATCH($F229,$B$269:$B$305,0))/INDEX($D$269:$D$305,MATCH($F229,$B$269:$B$305,0)),SUMIFS('Input-Ext Allocators'!W$8:W$63,'Input-Ext Allocators'!$B$8:$B$63,$F229))*$D229</f>
        <v>0</v>
      </c>
    </row>
    <row r="230" spans="1:26" outlineLevel="1">
      <c r="A230" s="13">
        <f>IF(ISBLANK('Input-Accounts'!A230),"",'Input-Accounts'!A230)</f>
        <v>198</v>
      </c>
      <c r="B230" s="17" t="str">
        <f>IF(ISBLANK('Input-Accounts'!B230),"",'Input-Accounts'!B230)</f>
        <v>Stores Equipment</v>
      </c>
      <c r="C230" s="13">
        <f>IF(ISBLANK('Input-Accounts'!C230),"",'Input-Accounts'!C230)</f>
        <v>393</v>
      </c>
      <c r="D230" s="5">
        <f t="shared" ca="1" si="60"/>
        <v>3324.1769921917589</v>
      </c>
      <c r="E230" s="5">
        <f t="shared" ca="1" si="61"/>
        <v>0</v>
      </c>
      <c r="F230" s="2" t="str" cm="1">
        <f t="array" aca="1" ref="F230" ca="1">IF(D230=0,"-",IF('Input-Accounts'!$E230&lt;&gt;0,'Input-Accounts'!$E230,INDEX('Input-Accounts'!$H230:$J230,,MATCH($F$6,'Input-Accounts'!$H$6:$J$6,0))))</f>
        <v>INT_T&amp;D_PLANT</v>
      </c>
      <c r="G230" s="5">
        <f ca="1">IFERROR(INDEX(G$269:G$305,MATCH($F230,$B$269:$B$305,0))/INDEX($D$269:$D$305,MATCH($F230,$B$269:$B$305,0)),SUMIFS('Input-Ext Allocators'!D$8:D$63,'Input-Ext Allocators'!$B$8:$B$63,$F230))*$D230</f>
        <v>1067.4689686917666</v>
      </c>
      <c r="H230" s="5">
        <f ca="1">IFERROR(INDEX(H$269:H$305,MATCH($F230,$B$269:$B$305,0))/INDEX($D$269:$D$305,MATCH($F230,$B$269:$B$305,0)),SUMIFS('Input-Ext Allocators'!E$8:E$63,'Input-Ext Allocators'!$B$8:$B$63,$F230))*$D230</f>
        <v>735.82514329641958</v>
      </c>
      <c r="I230" s="5">
        <f ca="1">IFERROR(INDEX(I$269:I$305,MATCH($F230,$B$269:$B$305,0))/INDEX($D$269:$D$305,MATCH($F230,$B$269:$B$305,0)),SUMIFS('Input-Ext Allocators'!F$8:F$63,'Input-Ext Allocators'!$B$8:$B$63,$F230))*$D230</f>
        <v>82.685059034134966</v>
      </c>
      <c r="J230" s="5">
        <f ca="1">IFERROR(INDEX(J$269:J$305,MATCH($F230,$B$269:$B$305,0))/INDEX($D$269:$D$305,MATCH($F230,$B$269:$B$305,0)),SUMIFS('Input-Ext Allocators'!G$8:G$63,'Input-Ext Allocators'!$B$8:$B$63,$F230))*$D230</f>
        <v>105.67470700281503</v>
      </c>
      <c r="K230" s="5">
        <f ca="1">IFERROR(INDEX(K$269:K$305,MATCH($F230,$B$269:$B$305,0))/INDEX($D$269:$D$305,MATCH($F230,$B$269:$B$305,0)),SUMIFS('Input-Ext Allocators'!H$8:H$63,'Input-Ext Allocators'!$B$8:$B$63,$F230))*$D230</f>
        <v>5.9614403195358587</v>
      </c>
      <c r="L230" s="5">
        <f ca="1">IFERROR(INDEX(L$269:L$305,MATCH($F230,$B$269:$B$305,0))/INDEX($D$269:$D$305,MATCH($F230,$B$269:$B$305,0)),SUMIFS('Input-Ext Allocators'!I$8:I$63,'Input-Ext Allocators'!$B$8:$B$63,$F230))*$D230</f>
        <v>1226.7128247463377</v>
      </c>
      <c r="M230" s="5">
        <f ca="1">IFERROR(INDEX(M$269:M$305,MATCH($F230,$B$269:$B$305,0))/INDEX($D$269:$D$305,MATCH($F230,$B$269:$B$305,0)),SUMIFS('Input-Ext Allocators'!J$8:J$63,'Input-Ext Allocators'!$B$8:$B$63,$F230))*$D230</f>
        <v>99.848849100749021</v>
      </c>
      <c r="N230" s="5">
        <f ca="1">IFERROR(INDEX(N$269:N$305,MATCH($F230,$B$269:$B$305,0))/INDEX($D$269:$D$305,MATCH($F230,$B$269:$B$305,0)),SUMIFS('Input-Ext Allocators'!K$8:K$63,'Input-Ext Allocators'!$B$8:$B$63,$F230))*$D230</f>
        <v>0</v>
      </c>
      <c r="O230" s="5">
        <f ca="1">IFERROR(INDEX(O$269:O$305,MATCH($F230,$B$269:$B$305,0))/INDEX($D$269:$D$305,MATCH($F230,$B$269:$B$305,0)),SUMIFS('Input-Ext Allocators'!L$8:L$63,'Input-Ext Allocators'!$B$8:$B$63,$F230))*$D230</f>
        <v>0</v>
      </c>
      <c r="P230" s="5">
        <f ca="1">IFERROR(INDEX(P$269:P$305,MATCH($F230,$B$269:$B$305,0))/INDEX($D$269:$D$305,MATCH($F230,$B$269:$B$305,0)),SUMIFS('Input-Ext Allocators'!M$8:M$63,'Input-Ext Allocators'!$B$8:$B$63,$F230))*$D230</f>
        <v>0</v>
      </c>
      <c r="Q230" s="5">
        <f ca="1">IFERROR(INDEX(Q$269:Q$305,MATCH($F230,$B$269:$B$305,0))/INDEX($D$269:$D$305,MATCH($F230,$B$269:$B$305,0)),SUMIFS('Input-Ext Allocators'!N$8:N$63,'Input-Ext Allocators'!$B$8:$B$63,$F230))*$D230</f>
        <v>0</v>
      </c>
      <c r="R230" s="5">
        <f ca="1">IFERROR(INDEX(R$269:R$305,MATCH($F230,$B$269:$B$305,0))/INDEX($D$269:$D$305,MATCH($F230,$B$269:$B$305,0)),SUMIFS('Input-Ext Allocators'!O$8:O$63,'Input-Ext Allocators'!$B$8:$B$63,$F230))*$D230</f>
        <v>0</v>
      </c>
      <c r="S230" s="5">
        <f ca="1">IFERROR(INDEX(S$269:S$305,MATCH($F230,$B$269:$B$305,0))/INDEX($D$269:$D$305,MATCH($F230,$B$269:$B$305,0)),SUMIFS('Input-Ext Allocators'!P$8:P$63,'Input-Ext Allocators'!$B$8:$B$63,$F230))*$D230</f>
        <v>0</v>
      </c>
      <c r="T230" s="5">
        <f ca="1">IFERROR(INDEX(T$269:T$305,MATCH($F230,$B$269:$B$305,0))/INDEX($D$269:$D$305,MATCH($F230,$B$269:$B$305,0)),SUMIFS('Input-Ext Allocators'!Q$8:Q$63,'Input-Ext Allocators'!$B$8:$B$63,$F230))*$D230</f>
        <v>0</v>
      </c>
      <c r="U230" s="5">
        <f ca="1">IFERROR(INDEX(U$269:U$305,MATCH($F230,$B$269:$B$305,0))/INDEX($D$269:$D$305,MATCH($F230,$B$269:$B$305,0)),SUMIFS('Input-Ext Allocators'!R$8:R$63,'Input-Ext Allocators'!$B$8:$B$63,$F230))*$D230</f>
        <v>0</v>
      </c>
      <c r="V230" s="5">
        <f ca="1">IFERROR(INDEX(V$269:V$305,MATCH($F230,$B$269:$B$305,0))/INDEX($D$269:$D$305,MATCH($F230,$B$269:$B$305,0)),SUMIFS('Input-Ext Allocators'!S$8:S$63,'Input-Ext Allocators'!$B$8:$B$63,$F230))*$D230</f>
        <v>0</v>
      </c>
      <c r="W230" s="5">
        <f ca="1">IFERROR(INDEX(W$269:W$305,MATCH($F230,$B$269:$B$305,0))/INDEX($D$269:$D$305,MATCH($F230,$B$269:$B$305,0)),SUMIFS('Input-Ext Allocators'!T$8:T$63,'Input-Ext Allocators'!$B$8:$B$63,$F230))*$D230</f>
        <v>0</v>
      </c>
      <c r="X230" s="5">
        <f ca="1">IFERROR(INDEX(X$269:X$305,MATCH($F230,$B$269:$B$305,0))/INDEX($D$269:$D$305,MATCH($F230,$B$269:$B$305,0)),SUMIFS('Input-Ext Allocators'!U$8:U$63,'Input-Ext Allocators'!$B$8:$B$63,$F230))*$D230</f>
        <v>0</v>
      </c>
      <c r="Y230" s="5">
        <f ca="1">IFERROR(INDEX(Y$269:Y$305,MATCH($F230,$B$269:$B$305,0))/INDEX($D$269:$D$305,MATCH($F230,$B$269:$B$305,0)),SUMIFS('Input-Ext Allocators'!V$8:V$63,'Input-Ext Allocators'!$B$8:$B$63,$F230))*$D230</f>
        <v>0</v>
      </c>
      <c r="Z230" s="5">
        <f ca="1">IFERROR(INDEX(Z$269:Z$305,MATCH($F230,$B$269:$B$305,0))/INDEX($D$269:$D$305,MATCH($F230,$B$269:$B$305,0)),SUMIFS('Input-Ext Allocators'!W$8:W$63,'Input-Ext Allocators'!$B$8:$B$63,$F230))*$D230</f>
        <v>0</v>
      </c>
    </row>
    <row r="231" spans="1:26" outlineLevel="1">
      <c r="A231" s="13">
        <f>IF(ISBLANK('Input-Accounts'!A231),"",'Input-Accounts'!A231)</f>
        <v>199</v>
      </c>
      <c r="B231" s="17" t="str">
        <f>IF(ISBLANK('Input-Accounts'!B231),"",'Input-Accounts'!B231)</f>
        <v xml:space="preserve">Tools, Shop, and Garage Equipment </v>
      </c>
      <c r="C231" s="13">
        <f>IF(ISBLANK('Input-Accounts'!C231),"",'Input-Accounts'!C231)</f>
        <v>394</v>
      </c>
      <c r="D231" s="5">
        <f t="shared" ca="1" si="60"/>
        <v>559125.09146543744</v>
      </c>
      <c r="E231" s="5">
        <f t="shared" ca="1" si="61"/>
        <v>0</v>
      </c>
      <c r="F231" s="2" t="str" cm="1">
        <f t="array" aca="1" ref="F231" ca="1">IF(D231=0,"-",IF('Input-Accounts'!$E231&lt;&gt;0,'Input-Accounts'!$E231,INDEX('Input-Accounts'!$H231:$J231,,MATCH($F$6,'Input-Accounts'!$H$6:$J$6,0))))</f>
        <v>INT_T&amp;D_PLANT</v>
      </c>
      <c r="G231" s="5">
        <f ca="1">IFERROR(INDEX(G$269:G$305,MATCH($F231,$B$269:$B$305,0))/INDEX($D$269:$D$305,MATCH($F231,$B$269:$B$305,0)),SUMIFS('Input-Ext Allocators'!D$8:D$63,'Input-Ext Allocators'!$B$8:$B$63,$F231))*$D231</f>
        <v>179547.80571499435</v>
      </c>
      <c r="H231" s="5">
        <f ca="1">IFERROR(INDEX(H$269:H$305,MATCH($F231,$B$269:$B$305,0))/INDEX($D$269:$D$305,MATCH($F231,$B$269:$B$305,0)),SUMIFS('Input-Ext Allocators'!E$8:E$63,'Input-Ext Allocators'!$B$8:$B$63,$F231))*$D231</f>
        <v>123765.46180139319</v>
      </c>
      <c r="I231" s="5">
        <f ca="1">IFERROR(INDEX(I$269:I$305,MATCH($F231,$B$269:$B$305,0))/INDEX($D$269:$D$305,MATCH($F231,$B$269:$B$305,0)),SUMIFS('Input-Ext Allocators'!F$8:F$63,'Input-Ext Allocators'!$B$8:$B$63,$F231))*$D231</f>
        <v>13907.590150548427</v>
      </c>
      <c r="J231" s="5">
        <f ca="1">IFERROR(INDEX(J$269:J$305,MATCH($F231,$B$269:$B$305,0))/INDEX($D$269:$D$305,MATCH($F231,$B$269:$B$305,0)),SUMIFS('Input-Ext Allocators'!G$8:G$63,'Input-Ext Allocators'!$B$8:$B$63,$F231))*$D231</f>
        <v>17774.438712896263</v>
      </c>
      <c r="K231" s="5">
        <f ca="1">IFERROR(INDEX(K$269:K$305,MATCH($F231,$B$269:$B$305,0))/INDEX($D$269:$D$305,MATCH($F231,$B$269:$B$305,0)),SUMIFS('Input-Ext Allocators'!H$8:H$63,'Input-Ext Allocators'!$B$8:$B$63,$F231))*$D231</f>
        <v>1002.7116100483361</v>
      </c>
      <c r="L231" s="5">
        <f ca="1">IFERROR(INDEX(L$269:L$305,MATCH($F231,$B$269:$B$305,0))/INDEX($D$269:$D$305,MATCH($F231,$B$269:$B$305,0)),SUMIFS('Input-Ext Allocators'!I$8:I$63,'Input-Ext Allocators'!$B$8:$B$63,$F231))*$D231</f>
        <v>206332.55147039867</v>
      </c>
      <c r="M231" s="5">
        <f ca="1">IFERROR(INDEX(M$269:M$305,MATCH($F231,$B$269:$B$305,0))/INDEX($D$269:$D$305,MATCH($F231,$B$269:$B$305,0)),SUMIFS('Input-Ext Allocators'!J$8:J$63,'Input-Ext Allocators'!$B$8:$B$63,$F231))*$D231</f>
        <v>16794.532005158184</v>
      </c>
      <c r="N231" s="5">
        <f ca="1">IFERROR(INDEX(N$269:N$305,MATCH($F231,$B$269:$B$305,0))/INDEX($D$269:$D$305,MATCH($F231,$B$269:$B$305,0)),SUMIFS('Input-Ext Allocators'!K$8:K$63,'Input-Ext Allocators'!$B$8:$B$63,$F231))*$D231</f>
        <v>0</v>
      </c>
      <c r="O231" s="5">
        <f ca="1">IFERROR(INDEX(O$269:O$305,MATCH($F231,$B$269:$B$305,0))/INDEX($D$269:$D$305,MATCH($F231,$B$269:$B$305,0)),SUMIFS('Input-Ext Allocators'!L$8:L$63,'Input-Ext Allocators'!$B$8:$B$63,$F231))*$D231</f>
        <v>0</v>
      </c>
      <c r="P231" s="5">
        <f ca="1">IFERROR(INDEX(P$269:P$305,MATCH($F231,$B$269:$B$305,0))/INDEX($D$269:$D$305,MATCH($F231,$B$269:$B$305,0)),SUMIFS('Input-Ext Allocators'!M$8:M$63,'Input-Ext Allocators'!$B$8:$B$63,$F231))*$D231</f>
        <v>0</v>
      </c>
      <c r="Q231" s="5">
        <f ca="1">IFERROR(INDEX(Q$269:Q$305,MATCH($F231,$B$269:$B$305,0))/INDEX($D$269:$D$305,MATCH($F231,$B$269:$B$305,0)),SUMIFS('Input-Ext Allocators'!N$8:N$63,'Input-Ext Allocators'!$B$8:$B$63,$F231))*$D231</f>
        <v>0</v>
      </c>
      <c r="R231" s="5">
        <f ca="1">IFERROR(INDEX(R$269:R$305,MATCH($F231,$B$269:$B$305,0))/INDEX($D$269:$D$305,MATCH($F231,$B$269:$B$305,0)),SUMIFS('Input-Ext Allocators'!O$8:O$63,'Input-Ext Allocators'!$B$8:$B$63,$F231))*$D231</f>
        <v>0</v>
      </c>
      <c r="S231" s="5">
        <f ca="1">IFERROR(INDEX(S$269:S$305,MATCH($F231,$B$269:$B$305,0))/INDEX($D$269:$D$305,MATCH($F231,$B$269:$B$305,0)),SUMIFS('Input-Ext Allocators'!P$8:P$63,'Input-Ext Allocators'!$B$8:$B$63,$F231))*$D231</f>
        <v>0</v>
      </c>
      <c r="T231" s="5">
        <f ca="1">IFERROR(INDEX(T$269:T$305,MATCH($F231,$B$269:$B$305,0))/INDEX($D$269:$D$305,MATCH($F231,$B$269:$B$305,0)),SUMIFS('Input-Ext Allocators'!Q$8:Q$63,'Input-Ext Allocators'!$B$8:$B$63,$F231))*$D231</f>
        <v>0</v>
      </c>
      <c r="U231" s="5">
        <f ca="1">IFERROR(INDEX(U$269:U$305,MATCH($F231,$B$269:$B$305,0))/INDEX($D$269:$D$305,MATCH($F231,$B$269:$B$305,0)),SUMIFS('Input-Ext Allocators'!R$8:R$63,'Input-Ext Allocators'!$B$8:$B$63,$F231))*$D231</f>
        <v>0</v>
      </c>
      <c r="V231" s="5">
        <f ca="1">IFERROR(INDEX(V$269:V$305,MATCH($F231,$B$269:$B$305,0))/INDEX($D$269:$D$305,MATCH($F231,$B$269:$B$305,0)),SUMIFS('Input-Ext Allocators'!S$8:S$63,'Input-Ext Allocators'!$B$8:$B$63,$F231))*$D231</f>
        <v>0</v>
      </c>
      <c r="W231" s="5">
        <f ca="1">IFERROR(INDEX(W$269:W$305,MATCH($F231,$B$269:$B$305,0))/INDEX($D$269:$D$305,MATCH($F231,$B$269:$B$305,0)),SUMIFS('Input-Ext Allocators'!T$8:T$63,'Input-Ext Allocators'!$B$8:$B$63,$F231))*$D231</f>
        <v>0</v>
      </c>
      <c r="X231" s="5">
        <f ca="1">IFERROR(INDEX(X$269:X$305,MATCH($F231,$B$269:$B$305,0))/INDEX($D$269:$D$305,MATCH($F231,$B$269:$B$305,0)),SUMIFS('Input-Ext Allocators'!U$8:U$63,'Input-Ext Allocators'!$B$8:$B$63,$F231))*$D231</f>
        <v>0</v>
      </c>
      <c r="Y231" s="5">
        <f ca="1">IFERROR(INDEX(Y$269:Y$305,MATCH($F231,$B$269:$B$305,0))/INDEX($D$269:$D$305,MATCH($F231,$B$269:$B$305,0)),SUMIFS('Input-Ext Allocators'!V$8:V$63,'Input-Ext Allocators'!$B$8:$B$63,$F231))*$D231</f>
        <v>0</v>
      </c>
      <c r="Z231" s="5">
        <f ca="1">IFERROR(INDEX(Z$269:Z$305,MATCH($F231,$B$269:$B$305,0))/INDEX($D$269:$D$305,MATCH($F231,$B$269:$B$305,0)),SUMIFS('Input-Ext Allocators'!W$8:W$63,'Input-Ext Allocators'!$B$8:$B$63,$F231))*$D231</f>
        <v>0</v>
      </c>
    </row>
    <row r="232" spans="1:26" outlineLevel="1">
      <c r="A232" s="13">
        <f>IF(ISBLANK('Input-Accounts'!A232),"",'Input-Accounts'!A232)</f>
        <v>200</v>
      </c>
      <c r="B232" s="17" t="str">
        <f>IF(ISBLANK('Input-Accounts'!B232),"",'Input-Accounts'!B232)</f>
        <v>Laboratory Equipment</v>
      </c>
      <c r="C232" s="13">
        <f>IF(ISBLANK('Input-Accounts'!C232),"",'Input-Accounts'!C232)</f>
        <v>395</v>
      </c>
      <c r="D232" s="5">
        <f t="shared" ca="1" si="60"/>
        <v>5503.8413055955089</v>
      </c>
      <c r="E232" s="5">
        <f t="shared" ca="1" si="61"/>
        <v>0</v>
      </c>
      <c r="F232" s="2" t="str" cm="1">
        <f t="array" aca="1" ref="F232" ca="1">IF(D232=0,"-",IF('Input-Accounts'!$E232&lt;&gt;0,'Input-Accounts'!$E232,INDEX('Input-Accounts'!$H232:$J232,,MATCH($F$6,'Input-Accounts'!$H$6:$J$6,0))))</f>
        <v>INT_T&amp;D_PLANT</v>
      </c>
      <c r="G232" s="5">
        <f ca="1">IFERROR(INDEX(G$269:G$305,MATCH($F232,$B$269:$B$305,0))/INDEX($D$269:$D$305,MATCH($F232,$B$269:$B$305,0)),SUMIFS('Input-Ext Allocators'!D$8:D$63,'Input-Ext Allocators'!$B$8:$B$63,$F232))*$D232</f>
        <v>1767.4088401813558</v>
      </c>
      <c r="H232" s="5">
        <f ca="1">IFERROR(INDEX(H$269:H$305,MATCH($F232,$B$269:$B$305,0))/INDEX($D$269:$D$305,MATCH($F232,$B$269:$B$305,0)),SUMIFS('Input-Ext Allocators'!E$8:E$63,'Input-Ext Allocators'!$B$8:$B$63,$F232))*$D232</f>
        <v>1218.3060128517211</v>
      </c>
      <c r="I232" s="5">
        <f ca="1">IFERROR(INDEX(I$269:I$305,MATCH($F232,$B$269:$B$305,0))/INDEX($D$269:$D$305,MATCH($F232,$B$269:$B$305,0)),SUMIFS('Input-Ext Allocators'!F$8:F$63,'Input-Ext Allocators'!$B$8:$B$63,$F232))*$D232</f>
        <v>136.90168854926694</v>
      </c>
      <c r="J232" s="5">
        <f ca="1">IFERROR(INDEX(J$269:J$305,MATCH($F232,$B$269:$B$305,0))/INDEX($D$269:$D$305,MATCH($F232,$B$269:$B$305,0)),SUMIFS('Input-Ext Allocators'!G$8:G$63,'Input-Ext Allocators'!$B$8:$B$63,$F232))*$D232</f>
        <v>174.96565878560929</v>
      </c>
      <c r="K232" s="5">
        <f ca="1">IFERROR(INDEX(K$269:K$305,MATCH($F232,$B$269:$B$305,0))/INDEX($D$269:$D$305,MATCH($F232,$B$269:$B$305,0)),SUMIFS('Input-Ext Allocators'!H$8:H$63,'Input-Ext Allocators'!$B$8:$B$63,$F232))*$D232</f>
        <v>9.8703593546836093</v>
      </c>
      <c r="L232" s="5">
        <f ca="1">IFERROR(INDEX(L$269:L$305,MATCH($F232,$B$269:$B$305,0))/INDEX($D$269:$D$305,MATCH($F232,$B$269:$B$305,0)),SUMIFS('Input-Ext Allocators'!I$8:I$63,'Input-Ext Allocators'!$B$8:$B$63,$F232))*$D232</f>
        <v>2031.068962573808</v>
      </c>
      <c r="M232" s="5">
        <f ca="1">IFERROR(INDEX(M$269:M$305,MATCH($F232,$B$269:$B$305,0))/INDEX($D$269:$D$305,MATCH($F232,$B$269:$B$305,0)),SUMIFS('Input-Ext Allocators'!J$8:J$63,'Input-Ext Allocators'!$B$8:$B$63,$F232))*$D232</f>
        <v>165.31978329906386</v>
      </c>
      <c r="N232" s="5">
        <f ca="1">IFERROR(INDEX(N$269:N$305,MATCH($F232,$B$269:$B$305,0))/INDEX($D$269:$D$305,MATCH($F232,$B$269:$B$305,0)),SUMIFS('Input-Ext Allocators'!K$8:K$63,'Input-Ext Allocators'!$B$8:$B$63,$F232))*$D232</f>
        <v>0</v>
      </c>
      <c r="O232" s="5">
        <f ca="1">IFERROR(INDEX(O$269:O$305,MATCH($F232,$B$269:$B$305,0))/INDEX($D$269:$D$305,MATCH($F232,$B$269:$B$305,0)),SUMIFS('Input-Ext Allocators'!L$8:L$63,'Input-Ext Allocators'!$B$8:$B$63,$F232))*$D232</f>
        <v>0</v>
      </c>
      <c r="P232" s="5">
        <f ca="1">IFERROR(INDEX(P$269:P$305,MATCH($F232,$B$269:$B$305,0))/INDEX($D$269:$D$305,MATCH($F232,$B$269:$B$305,0)),SUMIFS('Input-Ext Allocators'!M$8:M$63,'Input-Ext Allocators'!$B$8:$B$63,$F232))*$D232</f>
        <v>0</v>
      </c>
      <c r="Q232" s="5">
        <f ca="1">IFERROR(INDEX(Q$269:Q$305,MATCH($F232,$B$269:$B$305,0))/INDEX($D$269:$D$305,MATCH($F232,$B$269:$B$305,0)),SUMIFS('Input-Ext Allocators'!N$8:N$63,'Input-Ext Allocators'!$B$8:$B$63,$F232))*$D232</f>
        <v>0</v>
      </c>
      <c r="R232" s="5">
        <f ca="1">IFERROR(INDEX(R$269:R$305,MATCH($F232,$B$269:$B$305,0))/INDEX($D$269:$D$305,MATCH($F232,$B$269:$B$305,0)),SUMIFS('Input-Ext Allocators'!O$8:O$63,'Input-Ext Allocators'!$B$8:$B$63,$F232))*$D232</f>
        <v>0</v>
      </c>
      <c r="S232" s="5">
        <f ca="1">IFERROR(INDEX(S$269:S$305,MATCH($F232,$B$269:$B$305,0))/INDEX($D$269:$D$305,MATCH($F232,$B$269:$B$305,0)),SUMIFS('Input-Ext Allocators'!P$8:P$63,'Input-Ext Allocators'!$B$8:$B$63,$F232))*$D232</f>
        <v>0</v>
      </c>
      <c r="T232" s="5">
        <f ca="1">IFERROR(INDEX(T$269:T$305,MATCH($F232,$B$269:$B$305,0))/INDEX($D$269:$D$305,MATCH($F232,$B$269:$B$305,0)),SUMIFS('Input-Ext Allocators'!Q$8:Q$63,'Input-Ext Allocators'!$B$8:$B$63,$F232))*$D232</f>
        <v>0</v>
      </c>
      <c r="U232" s="5">
        <f ca="1">IFERROR(INDEX(U$269:U$305,MATCH($F232,$B$269:$B$305,0))/INDEX($D$269:$D$305,MATCH($F232,$B$269:$B$305,0)),SUMIFS('Input-Ext Allocators'!R$8:R$63,'Input-Ext Allocators'!$B$8:$B$63,$F232))*$D232</f>
        <v>0</v>
      </c>
      <c r="V232" s="5">
        <f ca="1">IFERROR(INDEX(V$269:V$305,MATCH($F232,$B$269:$B$305,0))/INDEX($D$269:$D$305,MATCH($F232,$B$269:$B$305,0)),SUMIFS('Input-Ext Allocators'!S$8:S$63,'Input-Ext Allocators'!$B$8:$B$63,$F232))*$D232</f>
        <v>0</v>
      </c>
      <c r="W232" s="5">
        <f ca="1">IFERROR(INDEX(W$269:W$305,MATCH($F232,$B$269:$B$305,0))/INDEX($D$269:$D$305,MATCH($F232,$B$269:$B$305,0)),SUMIFS('Input-Ext Allocators'!T$8:T$63,'Input-Ext Allocators'!$B$8:$B$63,$F232))*$D232</f>
        <v>0</v>
      </c>
      <c r="X232" s="5">
        <f ca="1">IFERROR(INDEX(X$269:X$305,MATCH($F232,$B$269:$B$305,0))/INDEX($D$269:$D$305,MATCH($F232,$B$269:$B$305,0)),SUMIFS('Input-Ext Allocators'!U$8:U$63,'Input-Ext Allocators'!$B$8:$B$63,$F232))*$D232</f>
        <v>0</v>
      </c>
      <c r="Y232" s="5">
        <f ca="1">IFERROR(INDEX(Y$269:Y$305,MATCH($F232,$B$269:$B$305,0))/INDEX($D$269:$D$305,MATCH($F232,$B$269:$B$305,0)),SUMIFS('Input-Ext Allocators'!V$8:V$63,'Input-Ext Allocators'!$B$8:$B$63,$F232))*$D232</f>
        <v>0</v>
      </c>
      <c r="Z232" s="5">
        <f ca="1">IFERROR(INDEX(Z$269:Z$305,MATCH($F232,$B$269:$B$305,0))/INDEX($D$269:$D$305,MATCH($F232,$B$269:$B$305,0)),SUMIFS('Input-Ext Allocators'!W$8:W$63,'Input-Ext Allocators'!$B$8:$B$63,$F232))*$D232</f>
        <v>0</v>
      </c>
    </row>
    <row r="233" spans="1:26" outlineLevel="1">
      <c r="A233" s="13">
        <f>IF(ISBLANK('Input-Accounts'!A233),"",'Input-Accounts'!A233)</f>
        <v>201</v>
      </c>
      <c r="B233" s="17" t="str">
        <f>IF(ISBLANK('Input-Accounts'!B233),"",'Input-Accounts'!B233)</f>
        <v>Power Operated Equipment</v>
      </c>
      <c r="C233" s="13">
        <f>IF(ISBLANK('Input-Accounts'!C233),"",'Input-Accounts'!C233)</f>
        <v>396</v>
      </c>
      <c r="D233" s="5">
        <f t="shared" ca="1" si="60"/>
        <v>0</v>
      </c>
      <c r="E233" s="5">
        <f t="shared" ca="1" si="61"/>
        <v>0</v>
      </c>
      <c r="F233" s="2" t="str" cm="1">
        <f t="array" aca="1" ref="F233" ca="1">IF(D233=0,"-",IF('Input-Accounts'!$E233&lt;&gt;0,'Input-Accounts'!$E233,INDEX('Input-Accounts'!$H233:$J233,,MATCH($F$6,'Input-Accounts'!$H$6:$J$6,0))))</f>
        <v>-</v>
      </c>
      <c r="G233" s="5">
        <f ca="1">IFERROR(INDEX(G$269:G$305,MATCH($F233,$B$269:$B$305,0))/INDEX($D$269:$D$305,MATCH($F233,$B$269:$B$305,0)),SUMIFS('Input-Ext Allocators'!D$8:D$63,'Input-Ext Allocators'!$B$8:$B$63,$F233))*$D233</f>
        <v>0</v>
      </c>
      <c r="H233" s="5">
        <f ca="1">IFERROR(INDEX(H$269:H$305,MATCH($F233,$B$269:$B$305,0))/INDEX($D$269:$D$305,MATCH($F233,$B$269:$B$305,0)),SUMIFS('Input-Ext Allocators'!E$8:E$63,'Input-Ext Allocators'!$B$8:$B$63,$F233))*$D233</f>
        <v>0</v>
      </c>
      <c r="I233" s="5">
        <f ca="1">IFERROR(INDEX(I$269:I$305,MATCH($F233,$B$269:$B$305,0))/INDEX($D$269:$D$305,MATCH($F233,$B$269:$B$305,0)),SUMIFS('Input-Ext Allocators'!F$8:F$63,'Input-Ext Allocators'!$B$8:$B$63,$F233))*$D233</f>
        <v>0</v>
      </c>
      <c r="J233" s="5">
        <f ca="1">IFERROR(INDEX(J$269:J$305,MATCH($F233,$B$269:$B$305,0))/INDEX($D$269:$D$305,MATCH($F233,$B$269:$B$305,0)),SUMIFS('Input-Ext Allocators'!G$8:G$63,'Input-Ext Allocators'!$B$8:$B$63,$F233))*$D233</f>
        <v>0</v>
      </c>
      <c r="K233" s="5">
        <f ca="1">IFERROR(INDEX(K$269:K$305,MATCH($F233,$B$269:$B$305,0))/INDEX($D$269:$D$305,MATCH($F233,$B$269:$B$305,0)),SUMIFS('Input-Ext Allocators'!H$8:H$63,'Input-Ext Allocators'!$B$8:$B$63,$F233))*$D233</f>
        <v>0</v>
      </c>
      <c r="L233" s="5">
        <f ca="1">IFERROR(INDEX(L$269:L$305,MATCH($F233,$B$269:$B$305,0))/INDEX($D$269:$D$305,MATCH($F233,$B$269:$B$305,0)),SUMIFS('Input-Ext Allocators'!I$8:I$63,'Input-Ext Allocators'!$B$8:$B$63,$F233))*$D233</f>
        <v>0</v>
      </c>
      <c r="M233" s="5">
        <f ca="1">IFERROR(INDEX(M$269:M$305,MATCH($F233,$B$269:$B$305,0))/INDEX($D$269:$D$305,MATCH($F233,$B$269:$B$305,0)),SUMIFS('Input-Ext Allocators'!J$8:J$63,'Input-Ext Allocators'!$B$8:$B$63,$F233))*$D233</f>
        <v>0</v>
      </c>
      <c r="N233" s="5">
        <f ca="1">IFERROR(INDEX(N$269:N$305,MATCH($F233,$B$269:$B$305,0))/INDEX($D$269:$D$305,MATCH($F233,$B$269:$B$305,0)),SUMIFS('Input-Ext Allocators'!K$8:K$63,'Input-Ext Allocators'!$B$8:$B$63,$F233))*$D233</f>
        <v>0</v>
      </c>
      <c r="O233" s="5">
        <f ca="1">IFERROR(INDEX(O$269:O$305,MATCH($F233,$B$269:$B$305,0))/INDEX($D$269:$D$305,MATCH($F233,$B$269:$B$305,0)),SUMIFS('Input-Ext Allocators'!L$8:L$63,'Input-Ext Allocators'!$B$8:$B$63,$F233))*$D233</f>
        <v>0</v>
      </c>
      <c r="P233" s="5">
        <f ca="1">IFERROR(INDEX(P$269:P$305,MATCH($F233,$B$269:$B$305,0))/INDEX($D$269:$D$305,MATCH($F233,$B$269:$B$305,0)),SUMIFS('Input-Ext Allocators'!M$8:M$63,'Input-Ext Allocators'!$B$8:$B$63,$F233))*$D233</f>
        <v>0</v>
      </c>
      <c r="Q233" s="5">
        <f ca="1">IFERROR(INDEX(Q$269:Q$305,MATCH($F233,$B$269:$B$305,0))/INDEX($D$269:$D$305,MATCH($F233,$B$269:$B$305,0)),SUMIFS('Input-Ext Allocators'!N$8:N$63,'Input-Ext Allocators'!$B$8:$B$63,$F233))*$D233</f>
        <v>0</v>
      </c>
      <c r="R233" s="5">
        <f ca="1">IFERROR(INDEX(R$269:R$305,MATCH($F233,$B$269:$B$305,0))/INDEX($D$269:$D$305,MATCH($F233,$B$269:$B$305,0)),SUMIFS('Input-Ext Allocators'!O$8:O$63,'Input-Ext Allocators'!$B$8:$B$63,$F233))*$D233</f>
        <v>0</v>
      </c>
      <c r="S233" s="5">
        <f ca="1">IFERROR(INDEX(S$269:S$305,MATCH($F233,$B$269:$B$305,0))/INDEX($D$269:$D$305,MATCH($F233,$B$269:$B$305,0)),SUMIFS('Input-Ext Allocators'!P$8:P$63,'Input-Ext Allocators'!$B$8:$B$63,$F233))*$D233</f>
        <v>0</v>
      </c>
      <c r="T233" s="5">
        <f ca="1">IFERROR(INDEX(T$269:T$305,MATCH($F233,$B$269:$B$305,0))/INDEX($D$269:$D$305,MATCH($F233,$B$269:$B$305,0)),SUMIFS('Input-Ext Allocators'!Q$8:Q$63,'Input-Ext Allocators'!$B$8:$B$63,$F233))*$D233</f>
        <v>0</v>
      </c>
      <c r="U233" s="5">
        <f ca="1">IFERROR(INDEX(U$269:U$305,MATCH($F233,$B$269:$B$305,0))/INDEX($D$269:$D$305,MATCH($F233,$B$269:$B$305,0)),SUMIFS('Input-Ext Allocators'!R$8:R$63,'Input-Ext Allocators'!$B$8:$B$63,$F233))*$D233</f>
        <v>0</v>
      </c>
      <c r="V233" s="5">
        <f ca="1">IFERROR(INDEX(V$269:V$305,MATCH($F233,$B$269:$B$305,0))/INDEX($D$269:$D$305,MATCH($F233,$B$269:$B$305,0)),SUMIFS('Input-Ext Allocators'!S$8:S$63,'Input-Ext Allocators'!$B$8:$B$63,$F233))*$D233</f>
        <v>0</v>
      </c>
      <c r="W233" s="5">
        <f ca="1">IFERROR(INDEX(W$269:W$305,MATCH($F233,$B$269:$B$305,0))/INDEX($D$269:$D$305,MATCH($F233,$B$269:$B$305,0)),SUMIFS('Input-Ext Allocators'!T$8:T$63,'Input-Ext Allocators'!$B$8:$B$63,$F233))*$D233</f>
        <v>0</v>
      </c>
      <c r="X233" s="5">
        <f ca="1">IFERROR(INDEX(X$269:X$305,MATCH($F233,$B$269:$B$305,0))/INDEX($D$269:$D$305,MATCH($F233,$B$269:$B$305,0)),SUMIFS('Input-Ext Allocators'!U$8:U$63,'Input-Ext Allocators'!$B$8:$B$63,$F233))*$D233</f>
        <v>0</v>
      </c>
      <c r="Y233" s="5">
        <f ca="1">IFERROR(INDEX(Y$269:Y$305,MATCH($F233,$B$269:$B$305,0))/INDEX($D$269:$D$305,MATCH($F233,$B$269:$B$305,0)),SUMIFS('Input-Ext Allocators'!V$8:V$63,'Input-Ext Allocators'!$B$8:$B$63,$F233))*$D233</f>
        <v>0</v>
      </c>
      <c r="Z233" s="5">
        <f ca="1">IFERROR(INDEX(Z$269:Z$305,MATCH($F233,$B$269:$B$305,0))/INDEX($D$269:$D$305,MATCH($F233,$B$269:$B$305,0)),SUMIFS('Input-Ext Allocators'!W$8:W$63,'Input-Ext Allocators'!$B$8:$B$63,$F233))*$D233</f>
        <v>0</v>
      </c>
    </row>
    <row r="234" spans="1:26" outlineLevel="1">
      <c r="A234" s="13">
        <f>IF(ISBLANK('Input-Accounts'!A234),"",'Input-Accounts'!A234)</f>
        <v>202</v>
      </c>
      <c r="B234" s="17" t="str">
        <f>IF(ISBLANK('Input-Accounts'!B234),"",'Input-Accounts'!B234)</f>
        <v>Communication Equipment</v>
      </c>
      <c r="C234" s="13">
        <f>IF(ISBLANK('Input-Accounts'!C234),"",'Input-Accounts'!C234)</f>
        <v>397</v>
      </c>
      <c r="D234" s="5">
        <f t="shared" ca="1" si="60"/>
        <v>199285.69113969686</v>
      </c>
      <c r="E234" s="5">
        <f t="shared" ca="1" si="61"/>
        <v>0</v>
      </c>
      <c r="F234" s="2" t="str" cm="1">
        <f t="array" aca="1" ref="F234" ca="1">IF(D234=0,"-",IF('Input-Accounts'!$E234&lt;&gt;0,'Input-Accounts'!$E234,INDEX('Input-Accounts'!$H234:$J234,,MATCH($F$6,'Input-Accounts'!$H$6:$J$6,0))))</f>
        <v>INT_T&amp;D_PLANT</v>
      </c>
      <c r="G234" s="5">
        <f ca="1">IFERROR(INDEX(G$269:G$305,MATCH($F234,$B$269:$B$305,0))/INDEX($D$269:$D$305,MATCH($F234,$B$269:$B$305,0)),SUMIFS('Input-Ext Allocators'!D$8:D$63,'Input-Ext Allocators'!$B$8:$B$63,$F234))*$D234</f>
        <v>63995.175857244634</v>
      </c>
      <c r="H234" s="5">
        <f ca="1">IFERROR(INDEX(H$269:H$305,MATCH($F234,$B$269:$B$305,0))/INDEX($D$269:$D$305,MATCH($F234,$B$269:$B$305,0)),SUMIFS('Input-Ext Allocators'!E$8:E$63,'Input-Ext Allocators'!$B$8:$B$63,$F234))*$D234</f>
        <v>44113.000777106157</v>
      </c>
      <c r="I234" s="5">
        <f ca="1">IFERROR(INDEX(I$269:I$305,MATCH($F234,$B$269:$B$305,0))/INDEX($D$269:$D$305,MATCH($F234,$B$269:$B$305,0)),SUMIFS('Input-Ext Allocators'!F$8:F$63,'Input-Ext Allocators'!$B$8:$B$63,$F234))*$D234</f>
        <v>4957.0011390036334</v>
      </c>
      <c r="J234" s="5">
        <f ca="1">IFERROR(INDEX(J$269:J$305,MATCH($F234,$B$269:$B$305,0))/INDEX($D$269:$D$305,MATCH($F234,$B$269:$B$305,0)),SUMIFS('Input-Ext Allocators'!G$8:G$63,'Input-Ext Allocators'!$B$8:$B$63,$F234))*$D234</f>
        <v>6335.2393902334425</v>
      </c>
      <c r="K234" s="5">
        <f ca="1">IFERROR(INDEX(K$269:K$305,MATCH($F234,$B$269:$B$305,0))/INDEX($D$269:$D$305,MATCH($F234,$B$269:$B$305,0)),SUMIFS('Input-Ext Allocators'!H$8:H$63,'Input-Ext Allocators'!$B$8:$B$63,$F234))*$D234</f>
        <v>357.39064347576897</v>
      </c>
      <c r="L234" s="5">
        <f ca="1">IFERROR(INDEX(L$269:L$305,MATCH($F234,$B$269:$B$305,0))/INDEX($D$269:$D$305,MATCH($F234,$B$269:$B$305,0)),SUMIFS('Input-Ext Allocators'!I$8:I$63,'Input-Ext Allocators'!$B$8:$B$63,$F234))*$D234</f>
        <v>73541.906367722491</v>
      </c>
      <c r="M234" s="5">
        <f ca="1">IFERROR(INDEX(M$269:M$305,MATCH($F234,$B$269:$B$305,0))/INDEX($D$269:$D$305,MATCH($F234,$B$269:$B$305,0)),SUMIFS('Input-Ext Allocators'!J$8:J$63,'Input-Ext Allocators'!$B$8:$B$63,$F234))*$D234</f>
        <v>5985.9769649107193</v>
      </c>
      <c r="N234" s="5">
        <f ca="1">IFERROR(INDEX(N$269:N$305,MATCH($F234,$B$269:$B$305,0))/INDEX($D$269:$D$305,MATCH($F234,$B$269:$B$305,0)),SUMIFS('Input-Ext Allocators'!K$8:K$63,'Input-Ext Allocators'!$B$8:$B$63,$F234))*$D234</f>
        <v>0</v>
      </c>
      <c r="O234" s="5">
        <f ca="1">IFERROR(INDEX(O$269:O$305,MATCH($F234,$B$269:$B$305,0))/INDEX($D$269:$D$305,MATCH($F234,$B$269:$B$305,0)),SUMIFS('Input-Ext Allocators'!L$8:L$63,'Input-Ext Allocators'!$B$8:$B$63,$F234))*$D234</f>
        <v>0</v>
      </c>
      <c r="P234" s="5">
        <f ca="1">IFERROR(INDEX(P$269:P$305,MATCH($F234,$B$269:$B$305,0))/INDEX($D$269:$D$305,MATCH($F234,$B$269:$B$305,0)),SUMIFS('Input-Ext Allocators'!M$8:M$63,'Input-Ext Allocators'!$B$8:$B$63,$F234))*$D234</f>
        <v>0</v>
      </c>
      <c r="Q234" s="5">
        <f ca="1">IFERROR(INDEX(Q$269:Q$305,MATCH($F234,$B$269:$B$305,0))/INDEX($D$269:$D$305,MATCH($F234,$B$269:$B$305,0)),SUMIFS('Input-Ext Allocators'!N$8:N$63,'Input-Ext Allocators'!$B$8:$B$63,$F234))*$D234</f>
        <v>0</v>
      </c>
      <c r="R234" s="5">
        <f ca="1">IFERROR(INDEX(R$269:R$305,MATCH($F234,$B$269:$B$305,0))/INDEX($D$269:$D$305,MATCH($F234,$B$269:$B$305,0)),SUMIFS('Input-Ext Allocators'!O$8:O$63,'Input-Ext Allocators'!$B$8:$B$63,$F234))*$D234</f>
        <v>0</v>
      </c>
      <c r="S234" s="5">
        <f ca="1">IFERROR(INDEX(S$269:S$305,MATCH($F234,$B$269:$B$305,0))/INDEX($D$269:$D$305,MATCH($F234,$B$269:$B$305,0)),SUMIFS('Input-Ext Allocators'!P$8:P$63,'Input-Ext Allocators'!$B$8:$B$63,$F234))*$D234</f>
        <v>0</v>
      </c>
      <c r="T234" s="5">
        <f ca="1">IFERROR(INDEX(T$269:T$305,MATCH($F234,$B$269:$B$305,0))/INDEX($D$269:$D$305,MATCH($F234,$B$269:$B$305,0)),SUMIFS('Input-Ext Allocators'!Q$8:Q$63,'Input-Ext Allocators'!$B$8:$B$63,$F234))*$D234</f>
        <v>0</v>
      </c>
      <c r="U234" s="5">
        <f ca="1">IFERROR(INDEX(U$269:U$305,MATCH($F234,$B$269:$B$305,0))/INDEX($D$269:$D$305,MATCH($F234,$B$269:$B$305,0)),SUMIFS('Input-Ext Allocators'!R$8:R$63,'Input-Ext Allocators'!$B$8:$B$63,$F234))*$D234</f>
        <v>0</v>
      </c>
      <c r="V234" s="5">
        <f ca="1">IFERROR(INDEX(V$269:V$305,MATCH($F234,$B$269:$B$305,0))/INDEX($D$269:$D$305,MATCH($F234,$B$269:$B$305,0)),SUMIFS('Input-Ext Allocators'!S$8:S$63,'Input-Ext Allocators'!$B$8:$B$63,$F234))*$D234</f>
        <v>0</v>
      </c>
      <c r="W234" s="5">
        <f ca="1">IFERROR(INDEX(W$269:W$305,MATCH($F234,$B$269:$B$305,0))/INDEX($D$269:$D$305,MATCH($F234,$B$269:$B$305,0)),SUMIFS('Input-Ext Allocators'!T$8:T$63,'Input-Ext Allocators'!$B$8:$B$63,$F234))*$D234</f>
        <v>0</v>
      </c>
      <c r="X234" s="5">
        <f ca="1">IFERROR(INDEX(X$269:X$305,MATCH($F234,$B$269:$B$305,0))/INDEX($D$269:$D$305,MATCH($F234,$B$269:$B$305,0)),SUMIFS('Input-Ext Allocators'!U$8:U$63,'Input-Ext Allocators'!$B$8:$B$63,$F234))*$D234</f>
        <v>0</v>
      </c>
      <c r="Y234" s="5">
        <f ca="1">IFERROR(INDEX(Y$269:Y$305,MATCH($F234,$B$269:$B$305,0))/INDEX($D$269:$D$305,MATCH($F234,$B$269:$B$305,0)),SUMIFS('Input-Ext Allocators'!V$8:V$63,'Input-Ext Allocators'!$B$8:$B$63,$F234))*$D234</f>
        <v>0</v>
      </c>
      <c r="Z234" s="5">
        <f ca="1">IFERROR(INDEX(Z$269:Z$305,MATCH($F234,$B$269:$B$305,0))/INDEX($D$269:$D$305,MATCH($F234,$B$269:$B$305,0)),SUMIFS('Input-Ext Allocators'!W$8:W$63,'Input-Ext Allocators'!$B$8:$B$63,$F234))*$D234</f>
        <v>0</v>
      </c>
    </row>
    <row r="235" spans="1:26" outlineLevel="1">
      <c r="A235" s="13">
        <f>IF(ISBLANK('Input-Accounts'!A235),"",'Input-Accounts'!A235)</f>
        <v>203</v>
      </c>
      <c r="B235" s="17" t="str">
        <f>IF(ISBLANK('Input-Accounts'!B235),"",'Input-Accounts'!B235)</f>
        <v>Miscellaneous Equipment</v>
      </c>
      <c r="C235" s="13">
        <f>IF(ISBLANK('Input-Accounts'!C235),"",'Input-Accounts'!C235)</f>
        <v>398</v>
      </c>
      <c r="D235" s="5">
        <f t="shared" ca="1" si="60"/>
        <v>2302.4079802504111</v>
      </c>
      <c r="E235" s="5">
        <f t="shared" ca="1" si="61"/>
        <v>0</v>
      </c>
      <c r="F235" s="2" t="str" cm="1">
        <f t="array" aca="1" ref="F235" ca="1">IF(D235=0,"-",IF('Input-Accounts'!$E235&lt;&gt;0,'Input-Accounts'!$E235,INDEX('Input-Accounts'!$H235:$J235,,MATCH($F$6,'Input-Accounts'!$H$6:$J$6,0))))</f>
        <v>INT_T&amp;D_PLANT</v>
      </c>
      <c r="G235" s="5">
        <f ca="1">IFERROR(INDEX(G$269:G$305,MATCH($F235,$B$269:$B$305,0))/INDEX($D$269:$D$305,MATCH($F235,$B$269:$B$305,0)),SUMIFS('Input-Ext Allocators'!D$8:D$63,'Input-Ext Allocators'!$B$8:$B$63,$F235))*$D235</f>
        <v>739.35565944853931</v>
      </c>
      <c r="H235" s="5">
        <f ca="1">IFERROR(INDEX(H$269:H$305,MATCH($F235,$B$269:$B$305,0))/INDEX($D$269:$D$305,MATCH($F235,$B$269:$B$305,0)),SUMIFS('Input-Ext Allocators'!E$8:E$63,'Input-Ext Allocators'!$B$8:$B$63,$F235))*$D235</f>
        <v>509.65086575536009</v>
      </c>
      <c r="I235" s="5">
        <f ca="1">IFERROR(INDEX(I$269:I$305,MATCH($F235,$B$269:$B$305,0))/INDEX($D$269:$D$305,MATCH($F235,$B$269:$B$305,0)),SUMIFS('Input-Ext Allocators'!F$8:F$63,'Input-Ext Allocators'!$B$8:$B$63,$F235))*$D235</f>
        <v>57.269736303104374</v>
      </c>
      <c r="J235" s="5">
        <f ca="1">IFERROR(INDEX(J$269:J$305,MATCH($F235,$B$269:$B$305,0))/INDEX($D$269:$D$305,MATCH($F235,$B$269:$B$305,0)),SUMIFS('Input-Ext Allocators'!G$8:G$63,'Input-Ext Allocators'!$B$8:$B$63,$F235))*$D235</f>
        <v>73.192940473811547</v>
      </c>
      <c r="K235" s="5">
        <f ca="1">IFERROR(INDEX(K$269:K$305,MATCH($F235,$B$269:$B$305,0))/INDEX($D$269:$D$305,MATCH($F235,$B$269:$B$305,0)),SUMIFS('Input-Ext Allocators'!H$8:H$63,'Input-Ext Allocators'!$B$8:$B$63,$F235))*$D235</f>
        <v>4.1290424059027186</v>
      </c>
      <c r="L235" s="5">
        <f ca="1">IFERROR(INDEX(L$269:L$305,MATCH($F235,$B$269:$B$305,0))/INDEX($D$269:$D$305,MATCH($F235,$B$269:$B$305,0)),SUMIFS('Input-Ext Allocators'!I$8:I$63,'Input-Ext Allocators'!$B$8:$B$63,$F235))*$D235</f>
        <v>849.65193002832848</v>
      </c>
      <c r="M235" s="5">
        <f ca="1">IFERROR(INDEX(M$269:M$305,MATCH($F235,$B$269:$B$305,0))/INDEX($D$269:$D$305,MATCH($F235,$B$269:$B$305,0)),SUMIFS('Input-Ext Allocators'!J$8:J$63,'Input-Ext Allocators'!$B$8:$B$63,$F235))*$D235</f>
        <v>69.157805835364499</v>
      </c>
      <c r="N235" s="5">
        <f ca="1">IFERROR(INDEX(N$269:N$305,MATCH($F235,$B$269:$B$305,0))/INDEX($D$269:$D$305,MATCH($F235,$B$269:$B$305,0)),SUMIFS('Input-Ext Allocators'!K$8:K$63,'Input-Ext Allocators'!$B$8:$B$63,$F235))*$D235</f>
        <v>0</v>
      </c>
      <c r="O235" s="5">
        <f ca="1">IFERROR(INDEX(O$269:O$305,MATCH($F235,$B$269:$B$305,0))/INDEX($D$269:$D$305,MATCH($F235,$B$269:$B$305,0)),SUMIFS('Input-Ext Allocators'!L$8:L$63,'Input-Ext Allocators'!$B$8:$B$63,$F235))*$D235</f>
        <v>0</v>
      </c>
      <c r="P235" s="5">
        <f ca="1">IFERROR(INDEX(P$269:P$305,MATCH($F235,$B$269:$B$305,0))/INDEX($D$269:$D$305,MATCH($F235,$B$269:$B$305,0)),SUMIFS('Input-Ext Allocators'!M$8:M$63,'Input-Ext Allocators'!$B$8:$B$63,$F235))*$D235</f>
        <v>0</v>
      </c>
      <c r="Q235" s="5">
        <f ca="1">IFERROR(INDEX(Q$269:Q$305,MATCH($F235,$B$269:$B$305,0))/INDEX($D$269:$D$305,MATCH($F235,$B$269:$B$305,0)),SUMIFS('Input-Ext Allocators'!N$8:N$63,'Input-Ext Allocators'!$B$8:$B$63,$F235))*$D235</f>
        <v>0</v>
      </c>
      <c r="R235" s="5">
        <f ca="1">IFERROR(INDEX(R$269:R$305,MATCH($F235,$B$269:$B$305,0))/INDEX($D$269:$D$305,MATCH($F235,$B$269:$B$305,0)),SUMIFS('Input-Ext Allocators'!O$8:O$63,'Input-Ext Allocators'!$B$8:$B$63,$F235))*$D235</f>
        <v>0</v>
      </c>
      <c r="S235" s="5">
        <f ca="1">IFERROR(INDEX(S$269:S$305,MATCH($F235,$B$269:$B$305,0))/INDEX($D$269:$D$305,MATCH($F235,$B$269:$B$305,0)),SUMIFS('Input-Ext Allocators'!P$8:P$63,'Input-Ext Allocators'!$B$8:$B$63,$F235))*$D235</f>
        <v>0</v>
      </c>
      <c r="T235" s="5">
        <f ca="1">IFERROR(INDEX(T$269:T$305,MATCH($F235,$B$269:$B$305,0))/INDEX($D$269:$D$305,MATCH($F235,$B$269:$B$305,0)),SUMIFS('Input-Ext Allocators'!Q$8:Q$63,'Input-Ext Allocators'!$B$8:$B$63,$F235))*$D235</f>
        <v>0</v>
      </c>
      <c r="U235" s="5">
        <f ca="1">IFERROR(INDEX(U$269:U$305,MATCH($F235,$B$269:$B$305,0))/INDEX($D$269:$D$305,MATCH($F235,$B$269:$B$305,0)),SUMIFS('Input-Ext Allocators'!R$8:R$63,'Input-Ext Allocators'!$B$8:$B$63,$F235))*$D235</f>
        <v>0</v>
      </c>
      <c r="V235" s="5">
        <f ca="1">IFERROR(INDEX(V$269:V$305,MATCH($F235,$B$269:$B$305,0))/INDEX($D$269:$D$305,MATCH($F235,$B$269:$B$305,0)),SUMIFS('Input-Ext Allocators'!S$8:S$63,'Input-Ext Allocators'!$B$8:$B$63,$F235))*$D235</f>
        <v>0</v>
      </c>
      <c r="W235" s="5">
        <f ca="1">IFERROR(INDEX(W$269:W$305,MATCH($F235,$B$269:$B$305,0))/INDEX($D$269:$D$305,MATCH($F235,$B$269:$B$305,0)),SUMIFS('Input-Ext Allocators'!T$8:T$63,'Input-Ext Allocators'!$B$8:$B$63,$F235))*$D235</f>
        <v>0</v>
      </c>
      <c r="X235" s="5">
        <f ca="1">IFERROR(INDEX(X$269:X$305,MATCH($F235,$B$269:$B$305,0))/INDEX($D$269:$D$305,MATCH($F235,$B$269:$B$305,0)),SUMIFS('Input-Ext Allocators'!U$8:U$63,'Input-Ext Allocators'!$B$8:$B$63,$F235))*$D235</f>
        <v>0</v>
      </c>
      <c r="Y235" s="5">
        <f ca="1">IFERROR(INDEX(Y$269:Y$305,MATCH($F235,$B$269:$B$305,0))/INDEX($D$269:$D$305,MATCH($F235,$B$269:$B$305,0)),SUMIFS('Input-Ext Allocators'!V$8:V$63,'Input-Ext Allocators'!$B$8:$B$63,$F235))*$D235</f>
        <v>0</v>
      </c>
      <c r="Z235" s="5">
        <f ca="1">IFERROR(INDEX(Z$269:Z$305,MATCH($F235,$B$269:$B$305,0))/INDEX($D$269:$D$305,MATCH($F235,$B$269:$B$305,0)),SUMIFS('Input-Ext Allocators'!W$8:W$63,'Input-Ext Allocators'!$B$8:$B$63,$F235))*$D235</f>
        <v>0</v>
      </c>
    </row>
    <row r="236" spans="1:26" outlineLevel="1">
      <c r="A236" s="13">
        <f>IF(ISBLANK('Input-Accounts'!A236),"",'Input-Accounts'!A236)</f>
        <v>204</v>
      </c>
      <c r="B236" t="str">
        <f>IF(ISBLANK('Input-Accounts'!B236),"",'Input-Accounts'!B236)</f>
        <v>Subtotal - General Plant</v>
      </c>
      <c r="C236" s="13" t="str">
        <f>IF(ISBLANK('Input-Accounts'!C236),"",'Input-Accounts'!C236)</f>
        <v/>
      </c>
      <c r="D236" s="28">
        <f ca="1">SUBTOTAL(9,D226:D235)</f>
        <v>1467112.1000773811</v>
      </c>
      <c r="E236" s="5">
        <f t="shared" ca="1" si="61"/>
        <v>0</v>
      </c>
      <c r="G236" s="28">
        <f t="shared" ref="G236:Z236" ca="1" si="62">SUBTOTAL(9,G226:G235)</f>
        <v>471123.12133302673</v>
      </c>
      <c r="H236" s="28">
        <f t="shared" ca="1" si="62"/>
        <v>324753.45741430228</v>
      </c>
      <c r="I236" s="28">
        <f t="shared" ca="1" si="62"/>
        <v>36492.717111494327</v>
      </c>
      <c r="J236" s="28">
        <f t="shared" ca="1" si="62"/>
        <v>46639.105462835236</v>
      </c>
      <c r="K236" s="28">
        <f t="shared" ca="1" si="62"/>
        <v>2631.0576263610988</v>
      </c>
      <c r="L236" s="28">
        <f t="shared" ca="1" si="62"/>
        <v>541404.75454010861</v>
      </c>
      <c r="M236" s="28">
        <f t="shared" ca="1" si="62"/>
        <v>44067.886589252645</v>
      </c>
      <c r="N236" s="28">
        <f t="shared" ca="1" si="62"/>
        <v>0</v>
      </c>
      <c r="O236" s="28">
        <f t="shared" ca="1" si="62"/>
        <v>0</v>
      </c>
      <c r="P236" s="28">
        <f t="shared" ca="1" si="62"/>
        <v>0</v>
      </c>
      <c r="Q236" s="28">
        <f t="shared" ca="1" si="62"/>
        <v>0</v>
      </c>
      <c r="R236" s="28">
        <f t="shared" ca="1" si="62"/>
        <v>0</v>
      </c>
      <c r="S236" s="28">
        <f t="shared" ca="1" si="62"/>
        <v>0</v>
      </c>
      <c r="T236" s="28">
        <f t="shared" ca="1" si="62"/>
        <v>0</v>
      </c>
      <c r="U236" s="28">
        <f t="shared" ca="1" si="62"/>
        <v>0</v>
      </c>
      <c r="V236" s="28">
        <f t="shared" ca="1" si="62"/>
        <v>0</v>
      </c>
      <c r="W236" s="28">
        <f t="shared" ca="1" si="62"/>
        <v>0</v>
      </c>
      <c r="X236" s="28">
        <f t="shared" ca="1" si="62"/>
        <v>0</v>
      </c>
      <c r="Y236" s="28">
        <f t="shared" ca="1" si="62"/>
        <v>0</v>
      </c>
      <c r="Z236" s="28">
        <f t="shared" ca="1" si="62"/>
        <v>0</v>
      </c>
    </row>
    <row r="237" spans="1:26" outlineLevel="1">
      <c r="A237" s="13" t="str">
        <f>IF(ISBLANK('Input-Accounts'!A237),"",'Input-Accounts'!A237)</f>
        <v/>
      </c>
      <c r="B237" t="str">
        <f>IF(ISBLANK('Input-Accounts'!B237),"",'Input-Accounts'!B237)</f>
        <v/>
      </c>
      <c r="C237" s="13" t="str">
        <f>IF(ISBLANK('Input-Accounts'!C237),"",'Input-Accounts'!C237)</f>
        <v/>
      </c>
      <c r="D237" s="5"/>
      <c r="E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outlineLevel="1">
      <c r="A238" s="13">
        <f>IF(ISBLANK('Input-Accounts'!A238),"",'Input-Accounts'!A238)</f>
        <v>205</v>
      </c>
      <c r="B238" t="str">
        <f>IF(ISBLANK('Input-Accounts'!B238),"",'Input-Accounts'!B238)</f>
        <v>Total - Depreciation Expense</v>
      </c>
      <c r="C238" s="13" t="str">
        <f>IF(ISBLANK('Input-Accounts'!C238),"",'Input-Accounts'!C238)</f>
        <v/>
      </c>
      <c r="D238" s="28">
        <f ca="1">SUBTOTAL(9,D198:D237)</f>
        <v>18214654.606712107</v>
      </c>
      <c r="E238" s="5">
        <f ca="1">IFERROR(IF(D238="","",IF(D238=0,0,IF(ABS(D238-SUM($G238:$Z238))&lt;Check_Limit,0,1))),1)</f>
        <v>0</v>
      </c>
      <c r="G238" s="28">
        <f t="shared" ref="G238:Z238" ca="1" si="63">SUBTOTAL(9,G198:G237)</f>
        <v>5874934.2041665837</v>
      </c>
      <c r="H238" s="28">
        <f t="shared" ca="1" si="63"/>
        <v>4049810.5915640094</v>
      </c>
      <c r="I238" s="28">
        <f t="shared" ca="1" si="63"/>
        <v>455168.71341386135</v>
      </c>
      <c r="J238" s="28">
        <f t="shared" ca="1" si="63"/>
        <v>581777.97481013276</v>
      </c>
      <c r="K238" s="28">
        <f t="shared" ca="1" si="63"/>
        <v>32680.269303156114</v>
      </c>
      <c r="L238" s="28">
        <f t="shared" ca="1" si="63"/>
        <v>6691098.9430999197</v>
      </c>
      <c r="M238" s="28">
        <f t="shared" ca="1" si="63"/>
        <v>529183.91035444464</v>
      </c>
      <c r="N238" s="28">
        <f t="shared" ca="1" si="63"/>
        <v>0</v>
      </c>
      <c r="O238" s="28">
        <f t="shared" ca="1" si="63"/>
        <v>0</v>
      </c>
      <c r="P238" s="28">
        <f t="shared" ca="1" si="63"/>
        <v>0</v>
      </c>
      <c r="Q238" s="28">
        <f t="shared" ca="1" si="63"/>
        <v>0</v>
      </c>
      <c r="R238" s="28">
        <f t="shared" ca="1" si="63"/>
        <v>0</v>
      </c>
      <c r="S238" s="28">
        <f t="shared" ca="1" si="63"/>
        <v>0</v>
      </c>
      <c r="T238" s="28">
        <f t="shared" ca="1" si="63"/>
        <v>0</v>
      </c>
      <c r="U238" s="28">
        <f t="shared" ca="1" si="63"/>
        <v>0</v>
      </c>
      <c r="V238" s="28">
        <f t="shared" ca="1" si="63"/>
        <v>0</v>
      </c>
      <c r="W238" s="28">
        <f t="shared" ca="1" si="63"/>
        <v>0</v>
      </c>
      <c r="X238" s="28">
        <f t="shared" ca="1" si="63"/>
        <v>0</v>
      </c>
      <c r="Y238" s="28">
        <f t="shared" ca="1" si="63"/>
        <v>0</v>
      </c>
      <c r="Z238" s="28">
        <f t="shared" ca="1" si="63"/>
        <v>0</v>
      </c>
    </row>
    <row r="239" spans="1:26" outlineLevel="1">
      <c r="A239" s="13" t="str">
        <f>IF(ISBLANK('Input-Accounts'!A239),"",'Input-Accounts'!A239)</f>
        <v/>
      </c>
      <c r="B239" t="str">
        <f>IF(ISBLANK('Input-Accounts'!B239),"",'Input-Accounts'!B239)</f>
        <v/>
      </c>
      <c r="C239" s="13" t="str">
        <f>IF(ISBLANK('Input-Accounts'!C239),"",'Input-Accounts'!C239)</f>
        <v/>
      </c>
      <c r="D239" s="5"/>
      <c r="E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>
      <c r="A240" s="13">
        <f>IF(ISBLANK('Input-Accounts'!A240),"",'Input-Accounts'!A240)</f>
        <v>206</v>
      </c>
      <c r="B240" s="4" t="str">
        <f>IF(ISBLANK('Input-Accounts'!B240),"",'Input-Accounts'!B240)</f>
        <v>Total Adjustments, Depreciation and Amortization Expense</v>
      </c>
      <c r="C240" s="13" t="str">
        <f>IF(ISBLANK('Input-Accounts'!C240),"",'Input-Accounts'!C240)</f>
        <v/>
      </c>
      <c r="D240" s="5">
        <f ca="1">SUBTOTAL(9,D198:D239)</f>
        <v>18214654.606712107</v>
      </c>
      <c r="E240" s="5">
        <f ca="1">IFERROR(IF(D240="","",IF(D240=0,0,IF(ABS(D240-SUM($G240:$Z240))&lt;Check_Limit,0,1))),1)</f>
        <v>0</v>
      </c>
      <c r="F240" s="2"/>
      <c r="G240" s="5">
        <f t="shared" ref="G240:Z240" ca="1" si="64">SUBTOTAL(9,G198:G239)</f>
        <v>5874934.2041665837</v>
      </c>
      <c r="H240" s="5">
        <f t="shared" ca="1" si="64"/>
        <v>4049810.5915640094</v>
      </c>
      <c r="I240" s="5">
        <f t="shared" ca="1" si="64"/>
        <v>455168.71341386135</v>
      </c>
      <c r="J240" s="5">
        <f t="shared" ca="1" si="64"/>
        <v>581777.97481013276</v>
      </c>
      <c r="K240" s="5">
        <f t="shared" ca="1" si="64"/>
        <v>32680.269303156114</v>
      </c>
      <c r="L240" s="5">
        <f t="shared" ca="1" si="64"/>
        <v>6691098.9430999197</v>
      </c>
      <c r="M240" s="5">
        <f t="shared" ca="1" si="64"/>
        <v>529183.91035444464</v>
      </c>
      <c r="N240" s="5">
        <f t="shared" ca="1" si="64"/>
        <v>0</v>
      </c>
      <c r="O240" s="5">
        <f t="shared" ca="1" si="64"/>
        <v>0</v>
      </c>
      <c r="P240" s="5">
        <f t="shared" ca="1" si="64"/>
        <v>0</v>
      </c>
      <c r="Q240" s="5">
        <f t="shared" ca="1" si="64"/>
        <v>0</v>
      </c>
      <c r="R240" s="5">
        <f t="shared" ca="1" si="64"/>
        <v>0</v>
      </c>
      <c r="S240" s="5">
        <f t="shared" ca="1" si="64"/>
        <v>0</v>
      </c>
      <c r="T240" s="5">
        <f t="shared" ca="1" si="64"/>
        <v>0</v>
      </c>
      <c r="U240" s="5">
        <f t="shared" ca="1" si="64"/>
        <v>0</v>
      </c>
      <c r="V240" s="5">
        <f t="shared" ca="1" si="64"/>
        <v>0</v>
      </c>
      <c r="W240" s="5">
        <f t="shared" ca="1" si="64"/>
        <v>0</v>
      </c>
      <c r="X240" s="5">
        <f t="shared" ca="1" si="64"/>
        <v>0</v>
      </c>
      <c r="Y240" s="5">
        <f t="shared" ca="1" si="64"/>
        <v>0</v>
      </c>
      <c r="Z240" s="5">
        <f t="shared" ca="1" si="64"/>
        <v>0</v>
      </c>
    </row>
    <row r="241" spans="1:26">
      <c r="A241" s="13" t="str">
        <f>IF(ISBLANK('Input-Accounts'!A241),"",'Input-Accounts'!A241)</f>
        <v/>
      </c>
      <c r="B241" t="str">
        <f>IF(ISBLANK('Input-Accounts'!B241),"",'Input-Accounts'!B241)</f>
        <v/>
      </c>
      <c r="C241" s="13" t="str">
        <f>IF(ISBLANK('Input-Accounts'!C241),"",'Input-Accounts'!C241)</f>
        <v/>
      </c>
      <c r="D241" s="28"/>
      <c r="E241" s="5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>
      <c r="A242" s="13">
        <f>IF(ISBLANK('Input-Accounts'!A242),"",'Input-Accounts'!A242)</f>
        <v>207</v>
      </c>
      <c r="B242" s="4" t="str">
        <f>IF(ISBLANK('Input-Accounts'!B242),"",'Input-Accounts'!B242)</f>
        <v>Taxes</v>
      </c>
      <c r="C242" s="13" t="str">
        <f>IF(ISBLANK('Input-Accounts'!C242),"",'Input-Accounts'!C242)</f>
        <v/>
      </c>
      <c r="D242" s="5"/>
      <c r="E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outlineLevel="1">
      <c r="A243" s="13">
        <f>IF(ISBLANK('Input-Accounts'!A243),"",'Input-Accounts'!A243)</f>
        <v>208</v>
      </c>
      <c r="B243" s="4" t="str">
        <f>IF(ISBLANK('Input-Accounts'!B243),"",'Input-Accounts'!B243)</f>
        <v>Taxes Other Than Income Taxes</v>
      </c>
      <c r="C243" s="13" t="str">
        <f>IF(ISBLANK('Input-Accounts'!C243),"",'Input-Accounts'!C243)</f>
        <v/>
      </c>
      <c r="D243" s="5"/>
      <c r="E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outlineLevel="1">
      <c r="A244" s="13">
        <f>IF(ISBLANK('Input-Accounts'!A244),"",'Input-Accounts'!A244)</f>
        <v>209</v>
      </c>
      <c r="B244" s="17" t="str">
        <f>IF(ISBLANK('Input-Accounts'!B244),"",'Input-Accounts'!B244)</f>
        <v>TOIT - Gross Revenue Taxes</v>
      </c>
      <c r="C244" s="13">
        <f>IF(ISBLANK('Input-Accounts'!C244),"",'Input-Accounts'!C244)</f>
        <v>408.5</v>
      </c>
      <c r="D244" s="5">
        <f t="shared" ref="D244:D245" ca="1" si="65">INDIRECT("Classification!"&amp;$D$5&amp;ROW())</f>
        <v>13744127.982819308</v>
      </c>
      <c r="E244" s="5">
        <f t="shared" ref="E244:E262" ca="1" si="66">IFERROR(IF(D244="","",IF(D244=0,0,IF(ABS(D244-SUM($G244:$Z244))&lt;Check_Limit,0,1))),1)</f>
        <v>0</v>
      </c>
      <c r="F244" s="52" t="str" cm="1">
        <f t="array" aca="1" ref="F244" ca="1">IF(D244=0,"-",IF(INDEX('Input-Accounts'!$H244:$J244,,MATCH($F$6,'Input-Accounts'!$H$6:$J$6,0))&lt;&gt;0,INDEX('Input-Accounts'!$H244:$J244,,MATCH($F$6,'Input-Accounts'!$H$6:$J$6,0)),'Input-Accounts'!$E244))</f>
        <v>REVENUE</v>
      </c>
      <c r="G244" s="5">
        <f ca="1">IFERROR(INDEX(G$269:G$305,MATCH($F244,$B$269:$B$305,0))/INDEX($D$269:$D$305,MATCH($F244,$B$269:$B$305,0)),SUMIFS('Input-Ext Allocators'!D$8:D$63,'Input-Ext Allocators'!$B$8:$B$63,$F244))*$D244</f>
        <v>6429873.6364785926</v>
      </c>
      <c r="H244" s="5">
        <f ca="1">IFERROR(INDEX(H$269:H$305,MATCH($F244,$B$269:$B$305,0))/INDEX($D$269:$D$305,MATCH($F244,$B$269:$B$305,0)),SUMIFS('Input-Ext Allocators'!E$8:E$63,'Input-Ext Allocators'!$B$8:$B$63,$F244))*$D244</f>
        <v>3670661.0049973135</v>
      </c>
      <c r="I244" s="5">
        <f ca="1">IFERROR(INDEX(I$269:I$305,MATCH($F244,$B$269:$B$305,0))/INDEX($D$269:$D$305,MATCH($F244,$B$269:$B$305,0)),SUMIFS('Input-Ext Allocators'!F$8:F$63,'Input-Ext Allocators'!$B$8:$B$63,$F244))*$D244</f>
        <v>314829.85523800412</v>
      </c>
      <c r="J244" s="5">
        <f ca="1">IFERROR(INDEX(J$269:J$305,MATCH($F244,$B$269:$B$305,0))/INDEX($D$269:$D$305,MATCH($F244,$B$269:$B$305,0)),SUMIFS('Input-Ext Allocators'!G$8:G$63,'Input-Ext Allocators'!$B$8:$B$63,$F244))*$D244</f>
        <v>318529.21091989486</v>
      </c>
      <c r="K244" s="5">
        <f ca="1">IFERROR(INDEX(K$269:K$305,MATCH($F244,$B$269:$B$305,0))/INDEX($D$269:$D$305,MATCH($F244,$B$269:$B$305,0)),SUMIFS('Input-Ext Allocators'!H$8:H$63,'Input-Ext Allocators'!$B$8:$B$63,$F244))*$D244</f>
        <v>17838.710306819637</v>
      </c>
      <c r="L244" s="5">
        <f ca="1">IFERROR(INDEX(L$269:L$305,MATCH($F244,$B$269:$B$305,0))/INDEX($D$269:$D$305,MATCH($F244,$B$269:$B$305,0)),SUMIFS('Input-Ext Allocators'!I$8:I$63,'Input-Ext Allocators'!$B$8:$B$63,$F244))*$D244</f>
        <v>2670139.8116914122</v>
      </c>
      <c r="M244" s="5">
        <f ca="1">IFERROR(INDEX(M$269:M$305,MATCH($F244,$B$269:$B$305,0))/INDEX($D$269:$D$305,MATCH($F244,$B$269:$B$305,0)),SUMIFS('Input-Ext Allocators'!J$8:J$63,'Input-Ext Allocators'!$B$8:$B$63,$F244))*$D244</f>
        <v>322255.75318726886</v>
      </c>
      <c r="N244" s="5">
        <f ca="1">IFERROR(INDEX(N$269:N$305,MATCH($F244,$B$269:$B$305,0))/INDEX($D$269:$D$305,MATCH($F244,$B$269:$B$305,0)),SUMIFS('Input-Ext Allocators'!K$8:K$63,'Input-Ext Allocators'!$B$8:$B$63,$F244))*$D244</f>
        <v>0</v>
      </c>
      <c r="O244" s="5">
        <f ca="1">IFERROR(INDEX(O$269:O$305,MATCH($F244,$B$269:$B$305,0))/INDEX($D$269:$D$305,MATCH($F244,$B$269:$B$305,0)),SUMIFS('Input-Ext Allocators'!L$8:L$63,'Input-Ext Allocators'!$B$8:$B$63,$F244))*$D244</f>
        <v>0</v>
      </c>
      <c r="P244" s="5">
        <f ca="1">IFERROR(INDEX(P$269:P$305,MATCH($F244,$B$269:$B$305,0))/INDEX($D$269:$D$305,MATCH($F244,$B$269:$B$305,0)),SUMIFS('Input-Ext Allocators'!M$8:M$63,'Input-Ext Allocators'!$B$8:$B$63,$F244))*$D244</f>
        <v>0</v>
      </c>
      <c r="Q244" s="5">
        <f ca="1">IFERROR(INDEX(Q$269:Q$305,MATCH($F244,$B$269:$B$305,0))/INDEX($D$269:$D$305,MATCH($F244,$B$269:$B$305,0)),SUMIFS('Input-Ext Allocators'!N$8:N$63,'Input-Ext Allocators'!$B$8:$B$63,$F244))*$D244</f>
        <v>0</v>
      </c>
      <c r="R244" s="5">
        <f ca="1">IFERROR(INDEX(R$269:R$305,MATCH($F244,$B$269:$B$305,0))/INDEX($D$269:$D$305,MATCH($F244,$B$269:$B$305,0)),SUMIFS('Input-Ext Allocators'!O$8:O$63,'Input-Ext Allocators'!$B$8:$B$63,$F244))*$D244</f>
        <v>0</v>
      </c>
      <c r="S244" s="5">
        <f ca="1">IFERROR(INDEX(S$269:S$305,MATCH($F244,$B$269:$B$305,0))/INDEX($D$269:$D$305,MATCH($F244,$B$269:$B$305,0)),SUMIFS('Input-Ext Allocators'!P$8:P$63,'Input-Ext Allocators'!$B$8:$B$63,$F244))*$D244</f>
        <v>0</v>
      </c>
      <c r="T244" s="5">
        <f ca="1">IFERROR(INDEX(T$269:T$305,MATCH($F244,$B$269:$B$305,0))/INDEX($D$269:$D$305,MATCH($F244,$B$269:$B$305,0)),SUMIFS('Input-Ext Allocators'!Q$8:Q$63,'Input-Ext Allocators'!$B$8:$B$63,$F244))*$D244</f>
        <v>0</v>
      </c>
      <c r="U244" s="5">
        <f ca="1">IFERROR(INDEX(U$269:U$305,MATCH($F244,$B$269:$B$305,0))/INDEX($D$269:$D$305,MATCH($F244,$B$269:$B$305,0)),SUMIFS('Input-Ext Allocators'!R$8:R$63,'Input-Ext Allocators'!$B$8:$B$63,$F244))*$D244</f>
        <v>0</v>
      </c>
      <c r="V244" s="5">
        <f ca="1">IFERROR(INDEX(V$269:V$305,MATCH($F244,$B$269:$B$305,0))/INDEX($D$269:$D$305,MATCH($F244,$B$269:$B$305,0)),SUMIFS('Input-Ext Allocators'!S$8:S$63,'Input-Ext Allocators'!$B$8:$B$63,$F244))*$D244</f>
        <v>0</v>
      </c>
      <c r="W244" s="5">
        <f ca="1">IFERROR(INDEX(W$269:W$305,MATCH($F244,$B$269:$B$305,0))/INDEX($D$269:$D$305,MATCH($F244,$B$269:$B$305,0)),SUMIFS('Input-Ext Allocators'!T$8:T$63,'Input-Ext Allocators'!$B$8:$B$63,$F244))*$D244</f>
        <v>0</v>
      </c>
      <c r="X244" s="5">
        <f ca="1">IFERROR(INDEX(X$269:X$305,MATCH($F244,$B$269:$B$305,0))/INDEX($D$269:$D$305,MATCH($F244,$B$269:$B$305,0)),SUMIFS('Input-Ext Allocators'!U$8:U$63,'Input-Ext Allocators'!$B$8:$B$63,$F244))*$D244</f>
        <v>0</v>
      </c>
      <c r="Y244" s="5">
        <f ca="1">IFERROR(INDEX(Y$269:Y$305,MATCH($F244,$B$269:$B$305,0))/INDEX($D$269:$D$305,MATCH($F244,$B$269:$B$305,0)),SUMIFS('Input-Ext Allocators'!V$8:V$63,'Input-Ext Allocators'!$B$8:$B$63,$F244))*$D244</f>
        <v>0</v>
      </c>
      <c r="Z244" s="5">
        <f ca="1">IFERROR(INDEX(Z$269:Z$305,MATCH($F244,$B$269:$B$305,0))/INDEX($D$269:$D$305,MATCH($F244,$B$269:$B$305,0)),SUMIFS('Input-Ext Allocators'!W$8:W$63,'Input-Ext Allocators'!$B$8:$B$63,$F244))*$D244</f>
        <v>0</v>
      </c>
    </row>
    <row r="245" spans="1:26" outlineLevel="1">
      <c r="A245" s="13">
        <f>IF(ISBLANK('Input-Accounts'!A245),"",'Input-Accounts'!A245)</f>
        <v>210</v>
      </c>
      <c r="B245" s="17" t="str">
        <f>IF(ISBLANK('Input-Accounts'!B245),"",'Input-Accounts'!B245)</f>
        <v>TOIT - Property, Payroll, &amp; Misc. Taxes</v>
      </c>
      <c r="C245" s="13">
        <f>IF(ISBLANK('Input-Accounts'!C245),"",'Input-Accounts'!C245)</f>
        <v>408.1</v>
      </c>
      <c r="D245" s="5">
        <f t="shared" ca="1" si="65"/>
        <v>2450266.7230385188</v>
      </c>
      <c r="E245" s="5">
        <f t="shared" ca="1" si="66"/>
        <v>0</v>
      </c>
      <c r="F245" s="2" t="str" cm="1">
        <f t="array" aca="1" ref="F245" ca="1">IF(D245=0,"-",IF('Input-Accounts'!$E245&lt;&gt;0,'Input-Accounts'!$E245,INDEX('Input-Accounts'!$H245:$J245,,MATCH($F$6,'Input-Accounts'!$H$6:$J$6,0))))</f>
        <v>INT_PLANT_LABOR</v>
      </c>
      <c r="G245" s="5">
        <f ca="1">IFERROR(INDEX(G$269:G$305,MATCH($F245,$B$269:$B$305,0))/INDEX($D$269:$D$305,MATCH($F245,$B$269:$B$305,0)),SUMIFS('Input-Ext Allocators'!D$8:D$63,'Input-Ext Allocators'!$B$8:$B$63,$F245))*$D245</f>
        <v>776024.10414107877</v>
      </c>
      <c r="H245" s="5">
        <f ca="1">IFERROR(INDEX(H$269:H$305,MATCH($F245,$B$269:$B$305,0))/INDEX($D$269:$D$305,MATCH($F245,$B$269:$B$305,0)),SUMIFS('Input-Ext Allocators'!E$8:E$63,'Input-Ext Allocators'!$B$8:$B$63,$F245))*$D245</f>
        <v>534878.83425353211</v>
      </c>
      <c r="I245" s="5">
        <f ca="1">IFERROR(INDEX(I$269:I$305,MATCH($F245,$B$269:$B$305,0))/INDEX($D$269:$D$305,MATCH($F245,$B$269:$B$305,0)),SUMIFS('Input-Ext Allocators'!F$8:F$63,'Input-Ext Allocators'!$B$8:$B$63,$F245))*$D245</f>
        <v>60067.156323338822</v>
      </c>
      <c r="J245" s="5">
        <f ca="1">IFERROR(INDEX(J$269:J$305,MATCH($F245,$B$269:$B$305,0))/INDEX($D$269:$D$305,MATCH($F245,$B$269:$B$305,0)),SUMIFS('Input-Ext Allocators'!G$8:G$63,'Input-Ext Allocators'!$B$8:$B$63,$F245))*$D245</f>
        <v>76745.207345205519</v>
      </c>
      <c r="K245" s="5">
        <f ca="1">IFERROR(INDEX(K$269:K$305,MATCH($F245,$B$269:$B$305,0))/INDEX($D$269:$D$305,MATCH($F245,$B$269:$B$305,0)),SUMIFS('Input-Ext Allocators'!H$8:H$63,'Input-Ext Allocators'!$B$8:$B$63,$F245))*$D245</f>
        <v>4387.9737400792619</v>
      </c>
      <c r="L245" s="5">
        <f ca="1">IFERROR(INDEX(L$269:L$305,MATCH($F245,$B$269:$B$305,0))/INDEX($D$269:$D$305,MATCH($F245,$B$269:$B$305,0)),SUMIFS('Input-Ext Allocators'!I$8:I$63,'Input-Ext Allocators'!$B$8:$B$63,$F245))*$D245</f>
        <v>917047.23569423798</v>
      </c>
      <c r="M245" s="5">
        <f ca="1">IFERROR(INDEX(M$269:M$305,MATCH($F245,$B$269:$B$305,0))/INDEX($D$269:$D$305,MATCH($F245,$B$269:$B$305,0)),SUMIFS('Input-Ext Allocators'!J$8:J$63,'Input-Ext Allocators'!$B$8:$B$63,$F245))*$D245</f>
        <v>81116.211541046607</v>
      </c>
      <c r="N245" s="5">
        <f ca="1">IFERROR(INDEX(N$269:N$305,MATCH($F245,$B$269:$B$305,0))/INDEX($D$269:$D$305,MATCH($F245,$B$269:$B$305,0)),SUMIFS('Input-Ext Allocators'!K$8:K$63,'Input-Ext Allocators'!$B$8:$B$63,$F245))*$D245</f>
        <v>0</v>
      </c>
      <c r="O245" s="5">
        <f ca="1">IFERROR(INDEX(O$269:O$305,MATCH($F245,$B$269:$B$305,0))/INDEX($D$269:$D$305,MATCH($F245,$B$269:$B$305,0)),SUMIFS('Input-Ext Allocators'!L$8:L$63,'Input-Ext Allocators'!$B$8:$B$63,$F245))*$D245</f>
        <v>0</v>
      </c>
      <c r="P245" s="5">
        <f ca="1">IFERROR(INDEX(P$269:P$305,MATCH($F245,$B$269:$B$305,0))/INDEX($D$269:$D$305,MATCH($F245,$B$269:$B$305,0)),SUMIFS('Input-Ext Allocators'!M$8:M$63,'Input-Ext Allocators'!$B$8:$B$63,$F245))*$D245</f>
        <v>0</v>
      </c>
      <c r="Q245" s="5">
        <f ca="1">IFERROR(INDEX(Q$269:Q$305,MATCH($F245,$B$269:$B$305,0))/INDEX($D$269:$D$305,MATCH($F245,$B$269:$B$305,0)),SUMIFS('Input-Ext Allocators'!N$8:N$63,'Input-Ext Allocators'!$B$8:$B$63,$F245))*$D245</f>
        <v>0</v>
      </c>
      <c r="R245" s="5">
        <f ca="1">IFERROR(INDEX(R$269:R$305,MATCH($F245,$B$269:$B$305,0))/INDEX($D$269:$D$305,MATCH($F245,$B$269:$B$305,0)),SUMIFS('Input-Ext Allocators'!O$8:O$63,'Input-Ext Allocators'!$B$8:$B$63,$F245))*$D245</f>
        <v>0</v>
      </c>
      <c r="S245" s="5">
        <f ca="1">IFERROR(INDEX(S$269:S$305,MATCH($F245,$B$269:$B$305,0))/INDEX($D$269:$D$305,MATCH($F245,$B$269:$B$305,0)),SUMIFS('Input-Ext Allocators'!P$8:P$63,'Input-Ext Allocators'!$B$8:$B$63,$F245))*$D245</f>
        <v>0</v>
      </c>
      <c r="T245" s="5">
        <f ca="1">IFERROR(INDEX(T$269:T$305,MATCH($F245,$B$269:$B$305,0))/INDEX($D$269:$D$305,MATCH($F245,$B$269:$B$305,0)),SUMIFS('Input-Ext Allocators'!Q$8:Q$63,'Input-Ext Allocators'!$B$8:$B$63,$F245))*$D245</f>
        <v>0</v>
      </c>
      <c r="U245" s="5">
        <f ca="1">IFERROR(INDEX(U$269:U$305,MATCH($F245,$B$269:$B$305,0))/INDEX($D$269:$D$305,MATCH($F245,$B$269:$B$305,0)),SUMIFS('Input-Ext Allocators'!R$8:R$63,'Input-Ext Allocators'!$B$8:$B$63,$F245))*$D245</f>
        <v>0</v>
      </c>
      <c r="V245" s="5">
        <f ca="1">IFERROR(INDEX(V$269:V$305,MATCH($F245,$B$269:$B$305,0))/INDEX($D$269:$D$305,MATCH($F245,$B$269:$B$305,0)),SUMIFS('Input-Ext Allocators'!S$8:S$63,'Input-Ext Allocators'!$B$8:$B$63,$F245))*$D245</f>
        <v>0</v>
      </c>
      <c r="W245" s="5">
        <f ca="1">IFERROR(INDEX(W$269:W$305,MATCH($F245,$B$269:$B$305,0))/INDEX($D$269:$D$305,MATCH($F245,$B$269:$B$305,0)),SUMIFS('Input-Ext Allocators'!T$8:T$63,'Input-Ext Allocators'!$B$8:$B$63,$F245))*$D245</f>
        <v>0</v>
      </c>
      <c r="X245" s="5">
        <f ca="1">IFERROR(INDEX(X$269:X$305,MATCH($F245,$B$269:$B$305,0))/INDEX($D$269:$D$305,MATCH($F245,$B$269:$B$305,0)),SUMIFS('Input-Ext Allocators'!U$8:U$63,'Input-Ext Allocators'!$B$8:$B$63,$F245))*$D245</f>
        <v>0</v>
      </c>
      <c r="Y245" s="5">
        <f ca="1">IFERROR(INDEX(Y$269:Y$305,MATCH($F245,$B$269:$B$305,0))/INDEX($D$269:$D$305,MATCH($F245,$B$269:$B$305,0)),SUMIFS('Input-Ext Allocators'!V$8:V$63,'Input-Ext Allocators'!$B$8:$B$63,$F245))*$D245</f>
        <v>0</v>
      </c>
      <c r="Z245" s="5">
        <f ca="1">IFERROR(INDEX(Z$269:Z$305,MATCH($F245,$B$269:$B$305,0))/INDEX($D$269:$D$305,MATCH($F245,$B$269:$B$305,0)),SUMIFS('Input-Ext Allocators'!W$8:W$63,'Input-Ext Allocators'!$B$8:$B$63,$F245))*$D245</f>
        <v>0</v>
      </c>
    </row>
    <row r="246" spans="1:26" outlineLevel="1">
      <c r="A246" s="13">
        <f>IF(ISBLANK('Input-Accounts'!A246),"",'Input-Accounts'!A246)</f>
        <v>211</v>
      </c>
      <c r="B246" t="str">
        <f>IF(ISBLANK('Input-Accounts'!B246),"",'Input-Accounts'!B246)</f>
        <v>Subtotal - Taxes Other Than Income Taxes</v>
      </c>
      <c r="C246" s="13" t="str">
        <f>IF(ISBLANK('Input-Accounts'!C246),"",'Input-Accounts'!C246)</f>
        <v/>
      </c>
      <c r="D246" s="28">
        <f ca="1">SUBTOTAL(9,D244:D245)</f>
        <v>16194394.705857826</v>
      </c>
      <c r="E246" s="5">
        <f t="shared" ca="1" si="66"/>
        <v>0</v>
      </c>
      <c r="G246" s="28">
        <f t="shared" ref="G246:Z246" ca="1" si="67">SUBTOTAL(9,G244:G245)</f>
        <v>7205897.7406196715</v>
      </c>
      <c r="H246" s="28">
        <f t="shared" ca="1" si="67"/>
        <v>4205539.8392508458</v>
      </c>
      <c r="I246" s="28">
        <f t="shared" ca="1" si="67"/>
        <v>374897.01156134292</v>
      </c>
      <c r="J246" s="28">
        <f t="shared" ca="1" si="67"/>
        <v>395274.41826510039</v>
      </c>
      <c r="K246" s="28">
        <f t="shared" ca="1" si="67"/>
        <v>22226.684046898899</v>
      </c>
      <c r="L246" s="28">
        <f t="shared" ca="1" si="67"/>
        <v>3587187.0473856502</v>
      </c>
      <c r="M246" s="28">
        <f t="shared" ca="1" si="67"/>
        <v>403371.96472831548</v>
      </c>
      <c r="N246" s="28">
        <f t="shared" ca="1" si="67"/>
        <v>0</v>
      </c>
      <c r="O246" s="28">
        <f t="shared" ca="1" si="67"/>
        <v>0</v>
      </c>
      <c r="P246" s="28">
        <f t="shared" ca="1" si="67"/>
        <v>0</v>
      </c>
      <c r="Q246" s="28">
        <f t="shared" ca="1" si="67"/>
        <v>0</v>
      </c>
      <c r="R246" s="28">
        <f t="shared" ca="1" si="67"/>
        <v>0</v>
      </c>
      <c r="S246" s="28">
        <f t="shared" ca="1" si="67"/>
        <v>0</v>
      </c>
      <c r="T246" s="28">
        <f t="shared" ca="1" si="67"/>
        <v>0</v>
      </c>
      <c r="U246" s="28">
        <f t="shared" ca="1" si="67"/>
        <v>0</v>
      </c>
      <c r="V246" s="28">
        <f t="shared" ca="1" si="67"/>
        <v>0</v>
      </c>
      <c r="W246" s="28">
        <f t="shared" ca="1" si="67"/>
        <v>0</v>
      </c>
      <c r="X246" s="28">
        <f t="shared" ca="1" si="67"/>
        <v>0</v>
      </c>
      <c r="Y246" s="28">
        <f t="shared" ca="1" si="67"/>
        <v>0</v>
      </c>
      <c r="Z246" s="28">
        <f t="shared" ca="1" si="67"/>
        <v>0</v>
      </c>
    </row>
    <row r="247" spans="1:26" outlineLevel="1">
      <c r="A247" s="13" t="str">
        <f>IF(ISBLANK('Input-Accounts'!A247),"",'Input-Accounts'!A247)</f>
        <v/>
      </c>
      <c r="B247" s="3" t="str">
        <f>IF(ISBLANK('Input-Accounts'!B247),"",'Input-Accounts'!B247)</f>
        <v/>
      </c>
      <c r="C247" s="13" t="str">
        <f>IF(ISBLANK('Input-Accounts'!C247),"",'Input-Accounts'!C247)</f>
        <v/>
      </c>
      <c r="D247" s="5"/>
      <c r="E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outlineLevel="1">
      <c r="A248" s="13">
        <f>IF(ISBLANK('Input-Accounts'!A248),"",'Input-Accounts'!A248)</f>
        <v>212</v>
      </c>
      <c r="B248" s="1" t="str">
        <f>IF(ISBLANK('Input-Accounts'!B248),"",'Input-Accounts'!B248)</f>
        <v>Income Taxes</v>
      </c>
      <c r="C248" s="13" t="str">
        <f>IF(ISBLANK('Input-Accounts'!C248),"",'Input-Accounts'!C248)</f>
        <v/>
      </c>
      <c r="D248" s="5"/>
      <c r="E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outlineLevel="1">
      <c r="A249" s="13">
        <f>IF(ISBLANK('Input-Accounts'!A249),"",'Input-Accounts'!A249)</f>
        <v>213</v>
      </c>
      <c r="B249" s="17" t="str">
        <f>IF(ISBLANK('Input-Accounts'!B249),"",'Input-Accounts'!B249)</f>
        <v>Income Taxes - Federal</v>
      </c>
      <c r="C249" s="13">
        <f>IF(ISBLANK('Input-Accounts'!C249),"",'Input-Accounts'!C249)</f>
        <v>409.1</v>
      </c>
      <c r="D249" s="5">
        <f t="shared" ref="D249:D252" ca="1" si="68">INDIRECT("Classification!"&amp;$D$5&amp;ROW())</f>
        <v>-3671916.0202958584</v>
      </c>
      <c r="E249" s="5">
        <f t="shared" ca="1" si="66"/>
        <v>0</v>
      </c>
      <c r="F249" s="2" t="str" cm="1">
        <f t="array" aca="1" ref="F249" ca="1">IF(D249=0,"-",IF('Input-Accounts'!$E249&lt;&gt;0,'Input-Accounts'!$E249,INDEX('Input-Accounts'!$H249:$J249,,MATCH($F$6,'Input-Accounts'!$H$6:$J$6,0))))</f>
        <v>INT_RATEBASE</v>
      </c>
      <c r="G249" s="5">
        <f ca="1">IFERROR(INDEX(G$269:G$305,MATCH($F249,$B$269:$B$305,0))/INDEX($D$269:$D$305,MATCH($F249,$B$269:$B$305,0)),SUMIFS('Input-Ext Allocators'!D$8:D$63,'Input-Ext Allocators'!$B$8:$B$63,$F249))*$D249</f>
        <v>-1170039.1021184328</v>
      </c>
      <c r="H249" s="5">
        <f ca="1">IFERROR(INDEX(H$269:H$305,MATCH($F249,$B$269:$B$305,0))/INDEX($D$269:$D$305,MATCH($F249,$B$269:$B$305,0)),SUMIFS('Input-Ext Allocators'!E$8:E$63,'Input-Ext Allocators'!$B$8:$B$63,$F249))*$D249</f>
        <v>-806487.95889194706</v>
      </c>
      <c r="I249" s="5">
        <f ca="1">IFERROR(INDEX(I$269:I$305,MATCH($F249,$B$269:$B$305,0))/INDEX($D$269:$D$305,MATCH($F249,$B$269:$B$305,0)),SUMIFS('Input-Ext Allocators'!F$8:F$63,'Input-Ext Allocators'!$B$8:$B$63,$F249))*$D249</f>
        <v>-90593.960473773419</v>
      </c>
      <c r="J249" s="5">
        <f ca="1">IFERROR(INDEX(J$269:J$305,MATCH($F249,$B$269:$B$305,0))/INDEX($D$269:$D$305,MATCH($F249,$B$269:$B$305,0)),SUMIFS('Input-Ext Allocators'!G$8:G$63,'Input-Ext Allocators'!$B$8:$B$63,$F249))*$D249</f>
        <v>-115763.28555640311</v>
      </c>
      <c r="K249" s="5">
        <f ca="1">IFERROR(INDEX(K$269:K$305,MATCH($F249,$B$269:$B$305,0))/INDEX($D$269:$D$305,MATCH($F249,$B$269:$B$305,0)),SUMIFS('Input-Ext Allocators'!H$8:H$63,'Input-Ext Allocators'!$B$8:$B$63,$F249))*$D249</f>
        <v>-6579.8174937922204</v>
      </c>
      <c r="L249" s="5">
        <f ca="1">IFERROR(INDEX(L$269:L$305,MATCH($F249,$B$269:$B$305,0))/INDEX($D$269:$D$305,MATCH($F249,$B$269:$B$305,0)),SUMIFS('Input-Ext Allocators'!I$8:I$63,'Input-Ext Allocators'!$B$8:$B$63,$F249))*$D249</f>
        <v>-1365833.533994968</v>
      </c>
      <c r="M249" s="5">
        <f ca="1">IFERROR(INDEX(M$269:M$305,MATCH($F249,$B$269:$B$305,0))/INDEX($D$269:$D$305,MATCH($F249,$B$269:$B$305,0)),SUMIFS('Input-Ext Allocators'!J$8:J$63,'Input-Ext Allocators'!$B$8:$B$63,$F249))*$D249</f>
        <v>-116618.36176654174</v>
      </c>
      <c r="N249" s="5">
        <f ca="1">IFERROR(INDEX(N$269:N$305,MATCH($F249,$B$269:$B$305,0))/INDEX($D$269:$D$305,MATCH($F249,$B$269:$B$305,0)),SUMIFS('Input-Ext Allocators'!K$8:K$63,'Input-Ext Allocators'!$B$8:$B$63,$F249))*$D249</f>
        <v>0</v>
      </c>
      <c r="O249" s="5">
        <f ca="1">IFERROR(INDEX(O$269:O$305,MATCH($F249,$B$269:$B$305,0))/INDEX($D$269:$D$305,MATCH($F249,$B$269:$B$305,0)),SUMIFS('Input-Ext Allocators'!L$8:L$63,'Input-Ext Allocators'!$B$8:$B$63,$F249))*$D249</f>
        <v>0</v>
      </c>
      <c r="P249" s="5">
        <f ca="1">IFERROR(INDEX(P$269:P$305,MATCH($F249,$B$269:$B$305,0))/INDEX($D$269:$D$305,MATCH($F249,$B$269:$B$305,0)),SUMIFS('Input-Ext Allocators'!M$8:M$63,'Input-Ext Allocators'!$B$8:$B$63,$F249))*$D249</f>
        <v>0</v>
      </c>
      <c r="Q249" s="5">
        <f ca="1">IFERROR(INDEX(Q$269:Q$305,MATCH($F249,$B$269:$B$305,0))/INDEX($D$269:$D$305,MATCH($F249,$B$269:$B$305,0)),SUMIFS('Input-Ext Allocators'!N$8:N$63,'Input-Ext Allocators'!$B$8:$B$63,$F249))*$D249</f>
        <v>0</v>
      </c>
      <c r="R249" s="5">
        <f ca="1">IFERROR(INDEX(R$269:R$305,MATCH($F249,$B$269:$B$305,0))/INDEX($D$269:$D$305,MATCH($F249,$B$269:$B$305,0)),SUMIFS('Input-Ext Allocators'!O$8:O$63,'Input-Ext Allocators'!$B$8:$B$63,$F249))*$D249</f>
        <v>0</v>
      </c>
      <c r="S249" s="5">
        <f ca="1">IFERROR(INDEX(S$269:S$305,MATCH($F249,$B$269:$B$305,0))/INDEX($D$269:$D$305,MATCH($F249,$B$269:$B$305,0)),SUMIFS('Input-Ext Allocators'!P$8:P$63,'Input-Ext Allocators'!$B$8:$B$63,$F249))*$D249</f>
        <v>0</v>
      </c>
      <c r="T249" s="5">
        <f ca="1">IFERROR(INDEX(T$269:T$305,MATCH($F249,$B$269:$B$305,0))/INDEX($D$269:$D$305,MATCH($F249,$B$269:$B$305,0)),SUMIFS('Input-Ext Allocators'!Q$8:Q$63,'Input-Ext Allocators'!$B$8:$B$63,$F249))*$D249</f>
        <v>0</v>
      </c>
      <c r="U249" s="5">
        <f ca="1">IFERROR(INDEX(U$269:U$305,MATCH($F249,$B$269:$B$305,0))/INDEX($D$269:$D$305,MATCH($F249,$B$269:$B$305,0)),SUMIFS('Input-Ext Allocators'!R$8:R$63,'Input-Ext Allocators'!$B$8:$B$63,$F249))*$D249</f>
        <v>0</v>
      </c>
      <c r="V249" s="5">
        <f ca="1">IFERROR(INDEX(V$269:V$305,MATCH($F249,$B$269:$B$305,0))/INDEX($D$269:$D$305,MATCH($F249,$B$269:$B$305,0)),SUMIFS('Input-Ext Allocators'!S$8:S$63,'Input-Ext Allocators'!$B$8:$B$63,$F249))*$D249</f>
        <v>0</v>
      </c>
      <c r="W249" s="5">
        <f ca="1">IFERROR(INDEX(W$269:W$305,MATCH($F249,$B$269:$B$305,0))/INDEX($D$269:$D$305,MATCH($F249,$B$269:$B$305,0)),SUMIFS('Input-Ext Allocators'!T$8:T$63,'Input-Ext Allocators'!$B$8:$B$63,$F249))*$D249</f>
        <v>0</v>
      </c>
      <c r="X249" s="5">
        <f ca="1">IFERROR(INDEX(X$269:X$305,MATCH($F249,$B$269:$B$305,0))/INDEX($D$269:$D$305,MATCH($F249,$B$269:$B$305,0)),SUMIFS('Input-Ext Allocators'!U$8:U$63,'Input-Ext Allocators'!$B$8:$B$63,$F249))*$D249</f>
        <v>0</v>
      </c>
      <c r="Y249" s="5">
        <f ca="1">IFERROR(INDEX(Y$269:Y$305,MATCH($F249,$B$269:$B$305,0))/INDEX($D$269:$D$305,MATCH($F249,$B$269:$B$305,0)),SUMIFS('Input-Ext Allocators'!V$8:V$63,'Input-Ext Allocators'!$B$8:$B$63,$F249))*$D249</f>
        <v>0</v>
      </c>
      <c r="Z249" s="5">
        <f ca="1">IFERROR(INDEX(Z$269:Z$305,MATCH($F249,$B$269:$B$305,0))/INDEX($D$269:$D$305,MATCH($F249,$B$269:$B$305,0)),SUMIFS('Input-Ext Allocators'!W$8:W$63,'Input-Ext Allocators'!$B$8:$B$63,$F249))*$D249</f>
        <v>0</v>
      </c>
    </row>
    <row r="250" spans="1:26" outlineLevel="1">
      <c r="A250" s="13">
        <f>IF(ISBLANK('Input-Accounts'!A250),"",'Input-Accounts'!A250)</f>
        <v>214</v>
      </c>
      <c r="B250" s="17" t="str">
        <f>IF(ISBLANK('Input-Accounts'!B250),"",'Input-Accounts'!B250)</f>
        <v>Income Taxes - Provisions for Deferred Federal Income Taxes</v>
      </c>
      <c r="C250" s="13">
        <f>IF(ISBLANK('Input-Accounts'!C250),"",'Input-Accounts'!C250)</f>
        <v>410.1</v>
      </c>
      <c r="D250" s="5">
        <f t="shared" ca="1" si="68"/>
        <v>31195370.602942307</v>
      </c>
      <c r="E250" s="5">
        <f t="shared" ca="1" si="66"/>
        <v>0</v>
      </c>
      <c r="F250" s="2" t="str" cm="1">
        <f t="array" aca="1" ref="F250" ca="1">IF(D250=0,"-",IF('Input-Accounts'!$E250&lt;&gt;0,'Input-Accounts'!$E250,INDEX('Input-Accounts'!$H250:$J250,,MATCH($F$6,'Input-Accounts'!$H$6:$J$6,0))))</f>
        <v>INT_RATEBASE</v>
      </c>
      <c r="G250" s="5">
        <f ca="1">IFERROR(INDEX(G$269:G$305,MATCH($F250,$B$269:$B$305,0))/INDEX($D$269:$D$305,MATCH($F250,$B$269:$B$305,0)),SUMIFS('Input-Ext Allocators'!D$8:D$63,'Input-Ext Allocators'!$B$8:$B$63,$F250))*$D250</f>
        <v>9940260.945177462</v>
      </c>
      <c r="H250" s="5">
        <f ca="1">IFERROR(INDEX(H$269:H$305,MATCH($F250,$B$269:$B$305,0))/INDEX($D$269:$D$305,MATCH($F250,$B$269:$B$305,0)),SUMIFS('Input-Ext Allocators'!E$8:E$63,'Input-Ext Allocators'!$B$8:$B$63,$F250))*$D250</f>
        <v>6851652.0054883147</v>
      </c>
      <c r="I250" s="5">
        <f ca="1">IFERROR(INDEX(I$269:I$305,MATCH($F250,$B$269:$B$305,0))/INDEX($D$269:$D$305,MATCH($F250,$B$269:$B$305,0)),SUMIFS('Input-Ext Allocators'!F$8:F$63,'Input-Ext Allocators'!$B$8:$B$63,$F250))*$D250</f>
        <v>769655.99315094342</v>
      </c>
      <c r="J250" s="5">
        <f ca="1">IFERROR(INDEX(J$269:J$305,MATCH($F250,$B$269:$B$305,0))/INDEX($D$269:$D$305,MATCH($F250,$B$269:$B$305,0)),SUMIFS('Input-Ext Allocators'!G$8:G$63,'Input-Ext Allocators'!$B$8:$B$63,$F250))*$D250</f>
        <v>983486.16231567867</v>
      </c>
      <c r="K250" s="5">
        <f ca="1">IFERROR(INDEX(K$269:K$305,MATCH($F250,$B$269:$B$305,0))/INDEX($D$269:$D$305,MATCH($F250,$B$269:$B$305,0)),SUMIFS('Input-Ext Allocators'!H$8:H$63,'Input-Ext Allocators'!$B$8:$B$63,$F250))*$D250</f>
        <v>55899.929106230731</v>
      </c>
      <c r="L250" s="5">
        <f ca="1">IFERROR(INDEX(L$269:L$305,MATCH($F250,$B$269:$B$305,0))/INDEX($D$269:$D$305,MATCH($F250,$B$269:$B$305,0)),SUMIFS('Input-Ext Allocators'!I$8:I$63,'Input-Ext Allocators'!$B$8:$B$63,$F250))*$D250</f>
        <v>11603664.963848054</v>
      </c>
      <c r="M250" s="5">
        <f ca="1">IFERROR(INDEX(M$269:M$305,MATCH($F250,$B$269:$B$305,0))/INDEX($D$269:$D$305,MATCH($F250,$B$269:$B$305,0)),SUMIFS('Input-Ext Allocators'!J$8:J$63,'Input-Ext Allocators'!$B$8:$B$63,$F250))*$D250</f>
        <v>990750.60385562549</v>
      </c>
      <c r="N250" s="5">
        <f ca="1">IFERROR(INDEX(N$269:N$305,MATCH($F250,$B$269:$B$305,0))/INDEX($D$269:$D$305,MATCH($F250,$B$269:$B$305,0)),SUMIFS('Input-Ext Allocators'!K$8:K$63,'Input-Ext Allocators'!$B$8:$B$63,$F250))*$D250</f>
        <v>0</v>
      </c>
      <c r="O250" s="5">
        <f ca="1">IFERROR(INDEX(O$269:O$305,MATCH($F250,$B$269:$B$305,0))/INDEX($D$269:$D$305,MATCH($F250,$B$269:$B$305,0)),SUMIFS('Input-Ext Allocators'!L$8:L$63,'Input-Ext Allocators'!$B$8:$B$63,$F250))*$D250</f>
        <v>0</v>
      </c>
      <c r="P250" s="5">
        <f ca="1">IFERROR(INDEX(P$269:P$305,MATCH($F250,$B$269:$B$305,0))/INDEX($D$269:$D$305,MATCH($F250,$B$269:$B$305,0)),SUMIFS('Input-Ext Allocators'!M$8:M$63,'Input-Ext Allocators'!$B$8:$B$63,$F250))*$D250</f>
        <v>0</v>
      </c>
      <c r="Q250" s="5">
        <f ca="1">IFERROR(INDEX(Q$269:Q$305,MATCH($F250,$B$269:$B$305,0))/INDEX($D$269:$D$305,MATCH($F250,$B$269:$B$305,0)),SUMIFS('Input-Ext Allocators'!N$8:N$63,'Input-Ext Allocators'!$B$8:$B$63,$F250))*$D250</f>
        <v>0</v>
      </c>
      <c r="R250" s="5">
        <f ca="1">IFERROR(INDEX(R$269:R$305,MATCH($F250,$B$269:$B$305,0))/INDEX($D$269:$D$305,MATCH($F250,$B$269:$B$305,0)),SUMIFS('Input-Ext Allocators'!O$8:O$63,'Input-Ext Allocators'!$B$8:$B$63,$F250))*$D250</f>
        <v>0</v>
      </c>
      <c r="S250" s="5">
        <f ca="1">IFERROR(INDEX(S$269:S$305,MATCH($F250,$B$269:$B$305,0))/INDEX($D$269:$D$305,MATCH($F250,$B$269:$B$305,0)),SUMIFS('Input-Ext Allocators'!P$8:P$63,'Input-Ext Allocators'!$B$8:$B$63,$F250))*$D250</f>
        <v>0</v>
      </c>
      <c r="T250" s="5">
        <f ca="1">IFERROR(INDEX(T$269:T$305,MATCH($F250,$B$269:$B$305,0))/INDEX($D$269:$D$305,MATCH($F250,$B$269:$B$305,0)),SUMIFS('Input-Ext Allocators'!Q$8:Q$63,'Input-Ext Allocators'!$B$8:$B$63,$F250))*$D250</f>
        <v>0</v>
      </c>
      <c r="U250" s="5">
        <f ca="1">IFERROR(INDEX(U$269:U$305,MATCH($F250,$B$269:$B$305,0))/INDEX($D$269:$D$305,MATCH($F250,$B$269:$B$305,0)),SUMIFS('Input-Ext Allocators'!R$8:R$63,'Input-Ext Allocators'!$B$8:$B$63,$F250))*$D250</f>
        <v>0</v>
      </c>
      <c r="V250" s="5">
        <f ca="1">IFERROR(INDEX(V$269:V$305,MATCH($F250,$B$269:$B$305,0))/INDEX($D$269:$D$305,MATCH($F250,$B$269:$B$305,0)),SUMIFS('Input-Ext Allocators'!S$8:S$63,'Input-Ext Allocators'!$B$8:$B$63,$F250))*$D250</f>
        <v>0</v>
      </c>
      <c r="W250" s="5">
        <f ca="1">IFERROR(INDEX(W$269:W$305,MATCH($F250,$B$269:$B$305,0))/INDEX($D$269:$D$305,MATCH($F250,$B$269:$B$305,0)),SUMIFS('Input-Ext Allocators'!T$8:T$63,'Input-Ext Allocators'!$B$8:$B$63,$F250))*$D250</f>
        <v>0</v>
      </c>
      <c r="X250" s="5">
        <f ca="1">IFERROR(INDEX(X$269:X$305,MATCH($F250,$B$269:$B$305,0))/INDEX($D$269:$D$305,MATCH($F250,$B$269:$B$305,0)),SUMIFS('Input-Ext Allocators'!U$8:U$63,'Input-Ext Allocators'!$B$8:$B$63,$F250))*$D250</f>
        <v>0</v>
      </c>
      <c r="Y250" s="5">
        <f ca="1">IFERROR(INDEX(Y$269:Y$305,MATCH($F250,$B$269:$B$305,0))/INDEX($D$269:$D$305,MATCH($F250,$B$269:$B$305,0)),SUMIFS('Input-Ext Allocators'!V$8:V$63,'Input-Ext Allocators'!$B$8:$B$63,$F250))*$D250</f>
        <v>0</v>
      </c>
      <c r="Z250" s="5">
        <f ca="1">IFERROR(INDEX(Z$269:Z$305,MATCH($F250,$B$269:$B$305,0))/INDEX($D$269:$D$305,MATCH($F250,$B$269:$B$305,0)),SUMIFS('Input-Ext Allocators'!W$8:W$63,'Input-Ext Allocators'!$B$8:$B$63,$F250))*$D250</f>
        <v>0</v>
      </c>
    </row>
    <row r="251" spans="1:26" outlineLevel="1">
      <c r="A251" s="13">
        <f>IF(ISBLANK('Input-Accounts'!A251),"",'Input-Accounts'!A251)</f>
        <v>215</v>
      </c>
      <c r="B251" s="17" t="str">
        <f>IF(ISBLANK('Input-Accounts'!B251),"",'Input-Accounts'!B251)</f>
        <v>Provision for Deferred Income Tax - Credit</v>
      </c>
      <c r="C251" s="13">
        <f>IF(ISBLANK('Input-Accounts'!C251),"",'Input-Accounts'!C251)</f>
        <v>411.1</v>
      </c>
      <c r="D251" s="5">
        <f t="shared" ca="1" si="68"/>
        <v>-27960200.56588399</v>
      </c>
      <c r="E251" s="5">
        <f t="shared" ca="1" si="66"/>
        <v>0</v>
      </c>
      <c r="F251" s="2" t="str" cm="1">
        <f t="array" aca="1" ref="F251" ca="1">IF(D251=0,"-",IF('Input-Accounts'!$E251&lt;&gt;0,'Input-Accounts'!$E251,INDEX('Input-Accounts'!$H251:$J251,,MATCH($F$6,'Input-Accounts'!$H$6:$J$6,0))))</f>
        <v>INT_RATEBASE</v>
      </c>
      <c r="G251" s="5">
        <f ca="1">IFERROR(INDEX(G$269:G$305,MATCH($F251,$B$269:$B$305,0))/INDEX($D$269:$D$305,MATCH($F251,$B$269:$B$305,0)),SUMIFS('Input-Ext Allocators'!D$8:D$63,'Input-Ext Allocators'!$B$8:$B$63,$F251))*$D251</f>
        <v>-8909388.9360035751</v>
      </c>
      <c r="H251" s="5">
        <f ca="1">IFERROR(INDEX(H$269:H$305,MATCH($F251,$B$269:$B$305,0))/INDEX($D$269:$D$305,MATCH($F251,$B$269:$B$305,0)),SUMIFS('Input-Ext Allocators'!E$8:E$63,'Input-Ext Allocators'!$B$8:$B$63,$F251))*$D251</f>
        <v>-6141089.5456079487</v>
      </c>
      <c r="I251" s="5">
        <f ca="1">IFERROR(INDEX(I$269:I$305,MATCH($F251,$B$269:$B$305,0))/INDEX($D$269:$D$305,MATCH($F251,$B$269:$B$305,0)),SUMIFS('Input-Ext Allocators'!F$8:F$63,'Input-Ext Allocators'!$B$8:$B$63,$F251))*$D251</f>
        <v>-689837.48291181703</v>
      </c>
      <c r="J251" s="5">
        <f ca="1">IFERROR(INDEX(J$269:J$305,MATCH($F251,$B$269:$B$305,0))/INDEX($D$269:$D$305,MATCH($F251,$B$269:$B$305,0)),SUMIFS('Input-Ext Allocators'!G$8:G$63,'Input-Ext Allocators'!$B$8:$B$63,$F251))*$D251</f>
        <v>-881492.02335567994</v>
      </c>
      <c r="K251" s="5">
        <f ca="1">IFERROR(INDEX(K$269:K$305,MATCH($F251,$B$269:$B$305,0))/INDEX($D$269:$D$305,MATCH($F251,$B$269:$B$305,0)),SUMIFS('Input-Ext Allocators'!H$8:H$63,'Input-Ext Allocators'!$B$8:$B$63,$F251))*$D251</f>
        <v>-50102.729963448161</v>
      </c>
      <c r="L251" s="5">
        <f ca="1">IFERROR(INDEX(L$269:L$305,MATCH($F251,$B$269:$B$305,0))/INDEX($D$269:$D$305,MATCH($F251,$B$269:$B$305,0)),SUMIFS('Input-Ext Allocators'!I$8:I$63,'Input-Ext Allocators'!$B$8:$B$63,$F251))*$D251</f>
        <v>-10400286.754660698</v>
      </c>
      <c r="M251" s="5">
        <f ca="1">IFERROR(INDEX(M$269:M$305,MATCH($F251,$B$269:$B$305,0))/INDEX($D$269:$D$305,MATCH($F251,$B$269:$B$305,0)),SUMIFS('Input-Ext Allocators'!J$8:J$63,'Input-Ext Allocators'!$B$8:$B$63,$F251))*$D251</f>
        <v>-888003.09338082327</v>
      </c>
      <c r="N251" s="5">
        <f ca="1">IFERROR(INDEX(N$269:N$305,MATCH($F251,$B$269:$B$305,0))/INDEX($D$269:$D$305,MATCH($F251,$B$269:$B$305,0)),SUMIFS('Input-Ext Allocators'!K$8:K$63,'Input-Ext Allocators'!$B$8:$B$63,$F251))*$D251</f>
        <v>0</v>
      </c>
      <c r="O251" s="5">
        <f ca="1">IFERROR(INDEX(O$269:O$305,MATCH($F251,$B$269:$B$305,0))/INDEX($D$269:$D$305,MATCH($F251,$B$269:$B$305,0)),SUMIFS('Input-Ext Allocators'!L$8:L$63,'Input-Ext Allocators'!$B$8:$B$63,$F251))*$D251</f>
        <v>0</v>
      </c>
      <c r="P251" s="5">
        <f ca="1">IFERROR(INDEX(P$269:P$305,MATCH($F251,$B$269:$B$305,0))/INDEX($D$269:$D$305,MATCH($F251,$B$269:$B$305,0)),SUMIFS('Input-Ext Allocators'!M$8:M$63,'Input-Ext Allocators'!$B$8:$B$63,$F251))*$D251</f>
        <v>0</v>
      </c>
      <c r="Q251" s="5">
        <f ca="1">IFERROR(INDEX(Q$269:Q$305,MATCH($F251,$B$269:$B$305,0))/INDEX($D$269:$D$305,MATCH($F251,$B$269:$B$305,0)),SUMIFS('Input-Ext Allocators'!N$8:N$63,'Input-Ext Allocators'!$B$8:$B$63,$F251))*$D251</f>
        <v>0</v>
      </c>
      <c r="R251" s="5">
        <f ca="1">IFERROR(INDEX(R$269:R$305,MATCH($F251,$B$269:$B$305,0))/INDEX($D$269:$D$305,MATCH($F251,$B$269:$B$305,0)),SUMIFS('Input-Ext Allocators'!O$8:O$63,'Input-Ext Allocators'!$B$8:$B$63,$F251))*$D251</f>
        <v>0</v>
      </c>
      <c r="S251" s="5">
        <f ca="1">IFERROR(INDEX(S$269:S$305,MATCH($F251,$B$269:$B$305,0))/INDEX($D$269:$D$305,MATCH($F251,$B$269:$B$305,0)),SUMIFS('Input-Ext Allocators'!P$8:P$63,'Input-Ext Allocators'!$B$8:$B$63,$F251))*$D251</f>
        <v>0</v>
      </c>
      <c r="T251" s="5">
        <f ca="1">IFERROR(INDEX(T$269:T$305,MATCH($F251,$B$269:$B$305,0))/INDEX($D$269:$D$305,MATCH($F251,$B$269:$B$305,0)),SUMIFS('Input-Ext Allocators'!Q$8:Q$63,'Input-Ext Allocators'!$B$8:$B$63,$F251))*$D251</f>
        <v>0</v>
      </c>
      <c r="U251" s="5">
        <f ca="1">IFERROR(INDEX(U$269:U$305,MATCH($F251,$B$269:$B$305,0))/INDEX($D$269:$D$305,MATCH($F251,$B$269:$B$305,0)),SUMIFS('Input-Ext Allocators'!R$8:R$63,'Input-Ext Allocators'!$B$8:$B$63,$F251))*$D251</f>
        <v>0</v>
      </c>
      <c r="V251" s="5">
        <f ca="1">IFERROR(INDEX(V$269:V$305,MATCH($F251,$B$269:$B$305,0))/INDEX($D$269:$D$305,MATCH($F251,$B$269:$B$305,0)),SUMIFS('Input-Ext Allocators'!S$8:S$63,'Input-Ext Allocators'!$B$8:$B$63,$F251))*$D251</f>
        <v>0</v>
      </c>
      <c r="W251" s="5">
        <f ca="1">IFERROR(INDEX(W$269:W$305,MATCH($F251,$B$269:$B$305,0))/INDEX($D$269:$D$305,MATCH($F251,$B$269:$B$305,0)),SUMIFS('Input-Ext Allocators'!T$8:T$63,'Input-Ext Allocators'!$B$8:$B$63,$F251))*$D251</f>
        <v>0</v>
      </c>
      <c r="X251" s="5">
        <f ca="1">IFERROR(INDEX(X$269:X$305,MATCH($F251,$B$269:$B$305,0))/INDEX($D$269:$D$305,MATCH($F251,$B$269:$B$305,0)),SUMIFS('Input-Ext Allocators'!U$8:U$63,'Input-Ext Allocators'!$B$8:$B$63,$F251))*$D251</f>
        <v>0</v>
      </c>
      <c r="Y251" s="5">
        <f ca="1">IFERROR(INDEX(Y$269:Y$305,MATCH($F251,$B$269:$B$305,0))/INDEX($D$269:$D$305,MATCH($F251,$B$269:$B$305,0)),SUMIFS('Input-Ext Allocators'!V$8:V$63,'Input-Ext Allocators'!$B$8:$B$63,$F251))*$D251</f>
        <v>0</v>
      </c>
      <c r="Z251" s="5">
        <f ca="1">IFERROR(INDEX(Z$269:Z$305,MATCH($F251,$B$269:$B$305,0))/INDEX($D$269:$D$305,MATCH($F251,$B$269:$B$305,0)),SUMIFS('Input-Ext Allocators'!W$8:W$63,'Input-Ext Allocators'!$B$8:$B$63,$F251))*$D251</f>
        <v>0</v>
      </c>
    </row>
    <row r="252" spans="1:26" outlineLevel="1">
      <c r="A252" s="13">
        <f>IF(ISBLANK('Input-Accounts'!A252),"",'Input-Accounts'!A252)</f>
        <v>216</v>
      </c>
      <c r="B252" s="17" t="str">
        <f>IF(ISBLANK('Input-Accounts'!B252),"",'Input-Accounts'!B252)</f>
        <v>Investment Tax Credit Adjustments</v>
      </c>
      <c r="C252" s="13">
        <f>IF(ISBLANK('Input-Accounts'!C252),"",'Input-Accounts'!C252)</f>
        <v>411.4</v>
      </c>
      <c r="D252" s="5">
        <f t="shared" ca="1" si="68"/>
        <v>-23972.767182753105</v>
      </c>
      <c r="E252" s="5">
        <f t="shared" ca="1" si="66"/>
        <v>0</v>
      </c>
      <c r="F252" s="2" t="str" cm="1">
        <f t="array" aca="1" ref="F252" ca="1">IF(D252=0,"-",IF('Input-Accounts'!$E252&lt;&gt;0,'Input-Accounts'!$E252,INDEX('Input-Accounts'!$H252:$J252,,MATCH($F$6,'Input-Accounts'!$H$6:$J$6,0))))</f>
        <v>INT_RATEBASE</v>
      </c>
      <c r="G252" s="5">
        <f ca="1">IFERROR(INDEX(G$269:G$305,MATCH($F252,$B$269:$B$305,0))/INDEX($D$269:$D$305,MATCH($F252,$B$269:$B$305,0)),SUMIFS('Input-Ext Allocators'!D$8:D$63,'Input-Ext Allocators'!$B$8:$B$63,$F252))*$D252</f>
        <v>-7638.8116816306356</v>
      </c>
      <c r="H252" s="5">
        <f ca="1">IFERROR(INDEX(H$269:H$305,MATCH($F252,$B$269:$B$305,0))/INDEX($D$269:$D$305,MATCH($F252,$B$269:$B$305,0)),SUMIFS('Input-Ext Allocators'!E$8:E$63,'Input-Ext Allocators'!$B$8:$B$63,$F252))*$D252</f>
        <v>-5265.3023564119039</v>
      </c>
      <c r="I252" s="5">
        <f ca="1">IFERROR(INDEX(I$269:I$305,MATCH($F252,$B$269:$B$305,0))/INDEX($D$269:$D$305,MATCH($F252,$B$269:$B$305,0)),SUMIFS('Input-Ext Allocators'!F$8:F$63,'Input-Ext Allocators'!$B$8:$B$63,$F252))*$D252</f>
        <v>-591.45903953062611</v>
      </c>
      <c r="J252" s="5">
        <f ca="1">IFERROR(INDEX(J$269:J$305,MATCH($F252,$B$269:$B$305,0))/INDEX($D$269:$D$305,MATCH($F252,$B$269:$B$305,0)),SUMIFS('Input-Ext Allocators'!G$8:G$63,'Input-Ext Allocators'!$B$8:$B$63,$F252))*$D252</f>
        <v>-755.78152594312678</v>
      </c>
      <c r="K252" s="5">
        <f ca="1">IFERROR(INDEX(K$269:K$305,MATCH($F252,$B$269:$B$305,0))/INDEX($D$269:$D$305,MATCH($F252,$B$269:$B$305,0)),SUMIFS('Input-Ext Allocators'!H$8:H$63,'Input-Ext Allocators'!$B$8:$B$63,$F252))*$D252</f>
        <v>-42.957527354064482</v>
      </c>
      <c r="L252" s="5">
        <f ca="1">IFERROR(INDEX(L$269:L$305,MATCH($F252,$B$269:$B$305,0))/INDEX($D$269:$D$305,MATCH($F252,$B$269:$B$305,0)),SUMIFS('Input-Ext Allocators'!I$8:I$63,'Input-Ext Allocators'!$B$8:$B$63,$F252))*$D252</f>
        <v>-8917.0910064059899</v>
      </c>
      <c r="M252" s="5">
        <f ca="1">IFERROR(INDEX(M$269:M$305,MATCH($F252,$B$269:$B$305,0))/INDEX($D$269:$D$305,MATCH($F252,$B$269:$B$305,0)),SUMIFS('Input-Ext Allocators'!J$8:J$63,'Input-Ext Allocators'!$B$8:$B$63,$F252))*$D252</f>
        <v>-761.36404547676045</v>
      </c>
      <c r="N252" s="5">
        <f ca="1">IFERROR(INDEX(N$269:N$305,MATCH($F252,$B$269:$B$305,0))/INDEX($D$269:$D$305,MATCH($F252,$B$269:$B$305,0)),SUMIFS('Input-Ext Allocators'!K$8:K$63,'Input-Ext Allocators'!$B$8:$B$63,$F252))*$D252</f>
        <v>0</v>
      </c>
      <c r="O252" s="5">
        <f ca="1">IFERROR(INDEX(O$269:O$305,MATCH($F252,$B$269:$B$305,0))/INDEX($D$269:$D$305,MATCH($F252,$B$269:$B$305,0)),SUMIFS('Input-Ext Allocators'!L$8:L$63,'Input-Ext Allocators'!$B$8:$B$63,$F252))*$D252</f>
        <v>0</v>
      </c>
      <c r="P252" s="5">
        <f ca="1">IFERROR(INDEX(P$269:P$305,MATCH($F252,$B$269:$B$305,0))/INDEX($D$269:$D$305,MATCH($F252,$B$269:$B$305,0)),SUMIFS('Input-Ext Allocators'!M$8:M$63,'Input-Ext Allocators'!$B$8:$B$63,$F252))*$D252</f>
        <v>0</v>
      </c>
      <c r="Q252" s="5">
        <f ca="1">IFERROR(INDEX(Q$269:Q$305,MATCH($F252,$B$269:$B$305,0))/INDEX($D$269:$D$305,MATCH($F252,$B$269:$B$305,0)),SUMIFS('Input-Ext Allocators'!N$8:N$63,'Input-Ext Allocators'!$B$8:$B$63,$F252))*$D252</f>
        <v>0</v>
      </c>
      <c r="R252" s="5">
        <f ca="1">IFERROR(INDEX(R$269:R$305,MATCH($F252,$B$269:$B$305,0))/INDEX($D$269:$D$305,MATCH($F252,$B$269:$B$305,0)),SUMIFS('Input-Ext Allocators'!O$8:O$63,'Input-Ext Allocators'!$B$8:$B$63,$F252))*$D252</f>
        <v>0</v>
      </c>
      <c r="S252" s="5">
        <f ca="1">IFERROR(INDEX(S$269:S$305,MATCH($F252,$B$269:$B$305,0))/INDEX($D$269:$D$305,MATCH($F252,$B$269:$B$305,0)),SUMIFS('Input-Ext Allocators'!P$8:P$63,'Input-Ext Allocators'!$B$8:$B$63,$F252))*$D252</f>
        <v>0</v>
      </c>
      <c r="T252" s="5">
        <f ca="1">IFERROR(INDEX(T$269:T$305,MATCH($F252,$B$269:$B$305,0))/INDEX($D$269:$D$305,MATCH($F252,$B$269:$B$305,0)),SUMIFS('Input-Ext Allocators'!Q$8:Q$63,'Input-Ext Allocators'!$B$8:$B$63,$F252))*$D252</f>
        <v>0</v>
      </c>
      <c r="U252" s="5">
        <f ca="1">IFERROR(INDEX(U$269:U$305,MATCH($F252,$B$269:$B$305,0))/INDEX($D$269:$D$305,MATCH($F252,$B$269:$B$305,0)),SUMIFS('Input-Ext Allocators'!R$8:R$63,'Input-Ext Allocators'!$B$8:$B$63,$F252))*$D252</f>
        <v>0</v>
      </c>
      <c r="V252" s="5">
        <f ca="1">IFERROR(INDEX(V$269:V$305,MATCH($F252,$B$269:$B$305,0))/INDEX($D$269:$D$305,MATCH($F252,$B$269:$B$305,0)),SUMIFS('Input-Ext Allocators'!S$8:S$63,'Input-Ext Allocators'!$B$8:$B$63,$F252))*$D252</f>
        <v>0</v>
      </c>
      <c r="W252" s="5">
        <f ca="1">IFERROR(INDEX(W$269:W$305,MATCH($F252,$B$269:$B$305,0))/INDEX($D$269:$D$305,MATCH($F252,$B$269:$B$305,0)),SUMIFS('Input-Ext Allocators'!T$8:T$63,'Input-Ext Allocators'!$B$8:$B$63,$F252))*$D252</f>
        <v>0</v>
      </c>
      <c r="X252" s="5">
        <f ca="1">IFERROR(INDEX(X$269:X$305,MATCH($F252,$B$269:$B$305,0))/INDEX($D$269:$D$305,MATCH($F252,$B$269:$B$305,0)),SUMIFS('Input-Ext Allocators'!U$8:U$63,'Input-Ext Allocators'!$B$8:$B$63,$F252))*$D252</f>
        <v>0</v>
      </c>
      <c r="Y252" s="5">
        <f ca="1">IFERROR(INDEX(Y$269:Y$305,MATCH($F252,$B$269:$B$305,0))/INDEX($D$269:$D$305,MATCH($F252,$B$269:$B$305,0)),SUMIFS('Input-Ext Allocators'!V$8:V$63,'Input-Ext Allocators'!$B$8:$B$63,$F252))*$D252</f>
        <v>0</v>
      </c>
      <c r="Z252" s="5">
        <f ca="1">IFERROR(INDEX(Z$269:Z$305,MATCH($F252,$B$269:$B$305,0))/INDEX($D$269:$D$305,MATCH($F252,$B$269:$B$305,0)),SUMIFS('Input-Ext Allocators'!W$8:W$63,'Input-Ext Allocators'!$B$8:$B$63,$F252))*$D252</f>
        <v>0</v>
      </c>
    </row>
    <row r="253" spans="1:26" outlineLevel="1">
      <c r="A253" s="13">
        <f>IF(ISBLANK('Input-Accounts'!A253),"",'Input-Accounts'!A253)</f>
        <v>217</v>
      </c>
      <c r="B253" t="str">
        <f>IF(ISBLANK('Input-Accounts'!B253),"",'Input-Accounts'!B253)</f>
        <v>Subtotal - Income Taxes</v>
      </c>
      <c r="C253" s="13" t="str">
        <f>IF(ISBLANK('Input-Accounts'!C253),"",'Input-Accounts'!C253)</f>
        <v/>
      </c>
      <c r="D253" s="28">
        <f ca="1">SUBTOTAL(9,D249:D252)</f>
        <v>-460718.75042029534</v>
      </c>
      <c r="E253" s="5">
        <f t="shared" ca="1" si="66"/>
        <v>0</v>
      </c>
      <c r="G253" s="28">
        <f t="shared" ref="G253:Z253" ca="1" si="69">SUBTOTAL(9,G249:G252)</f>
        <v>-146805.90462617631</v>
      </c>
      <c r="H253" s="28">
        <f t="shared" ca="1" si="69"/>
        <v>-101190.80136799274</v>
      </c>
      <c r="I253" s="28">
        <f t="shared" ca="1" si="69"/>
        <v>-11366.909274177651</v>
      </c>
      <c r="J253" s="28">
        <f t="shared" ca="1" si="69"/>
        <v>-14524.928122347501</v>
      </c>
      <c r="K253" s="28">
        <f t="shared" ca="1" si="69"/>
        <v>-825.57587836371704</v>
      </c>
      <c r="L253" s="28">
        <f t="shared" ca="1" si="69"/>
        <v>-171372.41581401823</v>
      </c>
      <c r="M253" s="28">
        <f t="shared" ca="1" si="69"/>
        <v>-14632.215337216259</v>
      </c>
      <c r="N253" s="28">
        <f t="shared" ca="1" si="69"/>
        <v>0</v>
      </c>
      <c r="O253" s="28">
        <f t="shared" ca="1" si="69"/>
        <v>0</v>
      </c>
      <c r="P253" s="28">
        <f t="shared" ca="1" si="69"/>
        <v>0</v>
      </c>
      <c r="Q253" s="28">
        <f t="shared" ca="1" si="69"/>
        <v>0</v>
      </c>
      <c r="R253" s="28">
        <f t="shared" ca="1" si="69"/>
        <v>0</v>
      </c>
      <c r="S253" s="28">
        <f t="shared" ca="1" si="69"/>
        <v>0</v>
      </c>
      <c r="T253" s="28">
        <f t="shared" ca="1" si="69"/>
        <v>0</v>
      </c>
      <c r="U253" s="28">
        <f t="shared" ca="1" si="69"/>
        <v>0</v>
      </c>
      <c r="V253" s="28">
        <f t="shared" ca="1" si="69"/>
        <v>0</v>
      </c>
      <c r="W253" s="28">
        <f t="shared" ca="1" si="69"/>
        <v>0</v>
      </c>
      <c r="X253" s="28">
        <f t="shared" ca="1" si="69"/>
        <v>0</v>
      </c>
      <c r="Y253" s="28">
        <f t="shared" ca="1" si="69"/>
        <v>0</v>
      </c>
      <c r="Z253" s="28">
        <f t="shared" ca="1" si="69"/>
        <v>0</v>
      </c>
    </row>
    <row r="254" spans="1:26" outlineLevel="1">
      <c r="A254" s="13" t="str">
        <f>IF(ISBLANK('Input-Accounts'!A254),"",'Input-Accounts'!A254)</f>
        <v/>
      </c>
      <c r="B254" t="str">
        <f>IF(ISBLANK('Input-Accounts'!B254),"",'Input-Accounts'!B254)</f>
        <v/>
      </c>
      <c r="C254" s="13" t="str">
        <f>IF(ISBLANK('Input-Accounts'!C254),"",'Input-Accounts'!C254)</f>
        <v/>
      </c>
      <c r="D254" s="5"/>
      <c r="E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>
      <c r="A255" s="13">
        <f>IF(ISBLANK('Input-Accounts'!A255),"",'Input-Accounts'!A255)</f>
        <v>218</v>
      </c>
      <c r="B255" s="4" t="str">
        <f>IF(ISBLANK('Input-Accounts'!B255),"",'Input-Accounts'!B255)</f>
        <v>Total Taxes</v>
      </c>
      <c r="C255" s="13" t="str">
        <f>IF(ISBLANK('Input-Accounts'!C255),"",'Input-Accounts'!C255)</f>
        <v/>
      </c>
      <c r="D255" s="5">
        <f ca="1">SUBTOTAL(9,D244:D253)</f>
        <v>15733675.95543753</v>
      </c>
      <c r="E255" s="5">
        <f t="shared" ca="1" si="66"/>
        <v>0</v>
      </c>
      <c r="F255" s="2"/>
      <c r="G255" s="5">
        <f t="shared" ref="G255:Z255" ca="1" si="70">SUBTOTAL(9,G244:G253)</f>
        <v>7059091.8359934939</v>
      </c>
      <c r="H255" s="5">
        <f t="shared" ca="1" si="70"/>
        <v>4104349.0378828542</v>
      </c>
      <c r="I255" s="5">
        <f t="shared" ca="1" si="70"/>
        <v>363530.10228716524</v>
      </c>
      <c r="J255" s="5">
        <f t="shared" ca="1" si="70"/>
        <v>380749.49014275282</v>
      </c>
      <c r="K255" s="5">
        <f t="shared" ca="1" si="70"/>
        <v>21401.108168535186</v>
      </c>
      <c r="L255" s="5">
        <f t="shared" ca="1" si="70"/>
        <v>3415814.6315716333</v>
      </c>
      <c r="M255" s="5">
        <f t="shared" ca="1" si="70"/>
        <v>388739.74939109921</v>
      </c>
      <c r="N255" s="5">
        <f t="shared" ca="1" si="70"/>
        <v>0</v>
      </c>
      <c r="O255" s="5">
        <f t="shared" ca="1" si="70"/>
        <v>0</v>
      </c>
      <c r="P255" s="5">
        <f t="shared" ca="1" si="70"/>
        <v>0</v>
      </c>
      <c r="Q255" s="5">
        <f t="shared" ca="1" si="70"/>
        <v>0</v>
      </c>
      <c r="R255" s="5">
        <f t="shared" ca="1" si="70"/>
        <v>0</v>
      </c>
      <c r="S255" s="5">
        <f t="shared" ca="1" si="70"/>
        <v>0</v>
      </c>
      <c r="T255" s="5">
        <f t="shared" ca="1" si="70"/>
        <v>0</v>
      </c>
      <c r="U255" s="5">
        <f t="shared" ca="1" si="70"/>
        <v>0</v>
      </c>
      <c r="V255" s="5">
        <f t="shared" ca="1" si="70"/>
        <v>0</v>
      </c>
      <c r="W255" s="5">
        <f t="shared" ca="1" si="70"/>
        <v>0</v>
      </c>
      <c r="X255" s="5">
        <f t="shared" ca="1" si="70"/>
        <v>0</v>
      </c>
      <c r="Y255" s="5">
        <f t="shared" ca="1" si="70"/>
        <v>0</v>
      </c>
      <c r="Z255" s="5">
        <f t="shared" ca="1" si="70"/>
        <v>0</v>
      </c>
    </row>
    <row r="256" spans="1:26">
      <c r="A256" s="13" t="str">
        <f>IF(ISBLANK('Input-Accounts'!A256),"",'Input-Accounts'!A256)</f>
        <v/>
      </c>
      <c r="B256" t="str">
        <f>IF(ISBLANK('Input-Accounts'!B256),"",'Input-Accounts'!B256)</f>
        <v/>
      </c>
      <c r="C256" s="13" t="str">
        <f>IF(ISBLANK('Input-Accounts'!C256),"",'Input-Accounts'!C256)</f>
        <v/>
      </c>
      <c r="D256" s="28"/>
      <c r="E256" s="5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>
      <c r="A257" s="13">
        <f>IF(ISBLANK('Input-Accounts'!A257),"",'Input-Accounts'!A257)</f>
        <v>219</v>
      </c>
      <c r="B257" s="1" t="str">
        <f>IF(ISBLANK('Input-Accounts'!B257),"",'Input-Accounts'!B257)</f>
        <v>REVENUE REQUIREMENT AT EQUAL RATES OF RETURN</v>
      </c>
      <c r="C257" s="13" t="str">
        <f>IF(ISBLANK('Input-Accounts'!C257),"",'Input-Accounts'!C257)</f>
        <v/>
      </c>
      <c r="D257" s="5"/>
      <c r="E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>
      <c r="A258" s="13">
        <f>IF(ISBLANK('Input-Accounts'!A258),"",'Input-Accounts'!A258)</f>
        <v>220</v>
      </c>
      <c r="B258" s="1" t="str">
        <f>IF(ISBLANK('Input-Accounts'!B258),"",'Input-Accounts'!B258)</f>
        <v>Test Year Expenses at Current Rates</v>
      </c>
      <c r="C258" s="13" t="str">
        <f>IF(ISBLANK('Input-Accounts'!C258),"",'Input-Accounts'!C258)</f>
        <v/>
      </c>
      <c r="D258" s="18">
        <f ca="1">SUBTOTAL(9,D119:D255)</f>
        <v>62277682.720185906</v>
      </c>
      <c r="E258" s="5">
        <f t="shared" ca="1" si="66"/>
        <v>0</v>
      </c>
      <c r="F258" s="2"/>
      <c r="G258" s="18">
        <f t="shared" ref="G258:Z258" ca="1" si="71">SUBTOTAL(9,G119:G255)</f>
        <v>21764557.730486292</v>
      </c>
      <c r="H258" s="18">
        <f t="shared" ca="1" si="71"/>
        <v>14240010.854933139</v>
      </c>
      <c r="I258" s="18">
        <f t="shared" ca="1" si="71"/>
        <v>1501645.2345337712</v>
      </c>
      <c r="J258" s="18">
        <f t="shared" ca="1" si="71"/>
        <v>1834793.5512012995</v>
      </c>
      <c r="K258" s="18">
        <f t="shared" ca="1" si="71"/>
        <v>104732.34485154005</v>
      </c>
      <c r="L258" s="18">
        <f t="shared" ca="1" si="71"/>
        <v>20877688.198223688</v>
      </c>
      <c r="M258" s="18">
        <f t="shared" ca="1" si="71"/>
        <v>1954254.8059561837</v>
      </c>
      <c r="N258" s="18">
        <f t="shared" ca="1" si="71"/>
        <v>0</v>
      </c>
      <c r="O258" s="18">
        <f t="shared" ca="1" si="71"/>
        <v>0</v>
      </c>
      <c r="P258" s="18">
        <f t="shared" ca="1" si="71"/>
        <v>0</v>
      </c>
      <c r="Q258" s="18">
        <f t="shared" ca="1" si="71"/>
        <v>0</v>
      </c>
      <c r="R258" s="18">
        <f t="shared" ca="1" si="71"/>
        <v>0</v>
      </c>
      <c r="S258" s="18">
        <f t="shared" ca="1" si="71"/>
        <v>0</v>
      </c>
      <c r="T258" s="18">
        <f t="shared" ca="1" si="71"/>
        <v>0</v>
      </c>
      <c r="U258" s="18">
        <f t="shared" ca="1" si="71"/>
        <v>0</v>
      </c>
      <c r="V258" s="18">
        <f t="shared" ca="1" si="71"/>
        <v>0</v>
      </c>
      <c r="W258" s="18">
        <f t="shared" ca="1" si="71"/>
        <v>0</v>
      </c>
      <c r="X258" s="18">
        <f t="shared" ca="1" si="71"/>
        <v>0</v>
      </c>
      <c r="Y258" s="18">
        <f t="shared" ca="1" si="71"/>
        <v>0</v>
      </c>
      <c r="Z258" s="18">
        <f t="shared" ca="1" si="71"/>
        <v>0</v>
      </c>
    </row>
    <row r="259" spans="1:26">
      <c r="A259" s="13">
        <f>IF(ISBLANK('Input-Accounts'!A259),"",'Input-Accounts'!A259)</f>
        <v>221</v>
      </c>
      <c r="B259" s="1" t="str">
        <f>IF(ISBLANK('Input-Accounts'!B259),"",'Input-Accounts'!B259)</f>
        <v>Return on Rate Base</v>
      </c>
      <c r="C259" s="13" t="str">
        <f>IF(ISBLANK('Input-Accounts'!C259),"",'Input-Accounts'!C259)</f>
        <v/>
      </c>
      <c r="D259" s="5">
        <f t="shared" ref="D259:D262" ca="1" si="72">INDIRECT("Classification!"&amp;$D$5&amp;ROW())</f>
        <v>35257478.040854648</v>
      </c>
      <c r="E259" s="5">
        <f t="shared" ca="1" si="66"/>
        <v>0</v>
      </c>
      <c r="F259" s="2" t="str" cm="1">
        <f t="array" aca="1" ref="F259" ca="1">IF(D259=0,"-",IF('Input-Accounts'!$E259&lt;&gt;0,'Input-Accounts'!$E259,INDEX('Input-Accounts'!$H259:$J259,,MATCH($F$6,'Input-Accounts'!$H$6:$J$6,0))))</f>
        <v>INT_RATEBASE</v>
      </c>
      <c r="G259" s="5">
        <f ca="1">IFERROR(INDEX(G$269:G$305,MATCH($F259,$B$269:$B$305,0))/INDEX($D$269:$D$305,MATCH($F259,$B$269:$B$305,0)),SUMIFS('Input-Ext Allocators'!D$8:D$63,'Input-Ext Allocators'!$B$8:$B$63,$F259))*$D259</f>
        <v>11234632.742651362</v>
      </c>
      <c r="H259" s="5">
        <f ca="1">IFERROR(INDEX(H$269:H$305,MATCH($F259,$B$269:$B$305,0))/INDEX($D$269:$D$305,MATCH($F259,$B$269:$B$305,0)),SUMIFS('Input-Ext Allocators'!E$8:E$63,'Input-Ext Allocators'!$B$8:$B$63,$F259))*$D259</f>
        <v>7743840.3666311046</v>
      </c>
      <c r="I259" s="5">
        <f ca="1">IFERROR(INDEX(I$269:I$305,MATCH($F259,$B$269:$B$305,0))/INDEX($D$269:$D$305,MATCH($F259,$B$269:$B$305,0)),SUMIFS('Input-Ext Allocators'!F$8:F$63,'Input-Ext Allocators'!$B$8:$B$63,$F259))*$D259</f>
        <v>869876.80393103324</v>
      </c>
      <c r="J259" s="5">
        <f ca="1">IFERROR(INDEX(J$269:J$305,MATCH($F259,$B$269:$B$305,0))/INDEX($D$269:$D$305,MATCH($F259,$B$269:$B$305,0)),SUMIFS('Input-Ext Allocators'!G$8:G$63,'Input-Ext Allocators'!$B$8:$B$63,$F259))*$D259</f>
        <v>1111550.8840295337</v>
      </c>
      <c r="K259" s="5">
        <f ca="1">IFERROR(INDEX(K$269:K$305,MATCH($F259,$B$269:$B$305,0))/INDEX($D$269:$D$305,MATCH($F259,$B$269:$B$305,0)),SUMIFS('Input-Ext Allocators'!H$8:H$63,'Input-Ext Allocators'!$B$8:$B$63,$F259))*$D259</f>
        <v>63178.942415332924</v>
      </c>
      <c r="L259" s="5">
        <f ca="1">IFERROR(INDEX(L$269:L$305,MATCH($F259,$B$269:$B$305,0))/INDEX($D$269:$D$305,MATCH($F259,$B$269:$B$305,0)),SUMIFS('Input-Ext Allocators'!I$8:I$63,'Input-Ext Allocators'!$B$8:$B$63,$F259))*$D259</f>
        <v>13114637.035846591</v>
      </c>
      <c r="M259" s="5">
        <f ca="1">IFERROR(INDEX(M$269:M$305,MATCH($F259,$B$269:$B$305,0))/INDEX($D$269:$D$305,MATCH($F259,$B$269:$B$305,0)),SUMIFS('Input-Ext Allocators'!J$8:J$63,'Input-Ext Allocators'!$B$8:$B$63,$F259))*$D259</f>
        <v>1119761.2653496901</v>
      </c>
      <c r="N259" s="5">
        <f ca="1">IFERROR(INDEX(N$269:N$305,MATCH($F259,$B$269:$B$305,0))/INDEX($D$269:$D$305,MATCH($F259,$B$269:$B$305,0)),SUMIFS('Input-Ext Allocators'!K$8:K$63,'Input-Ext Allocators'!$B$8:$B$63,$F259))*$D259</f>
        <v>0</v>
      </c>
      <c r="O259" s="5">
        <f ca="1">IFERROR(INDEX(O$269:O$305,MATCH($F259,$B$269:$B$305,0))/INDEX($D$269:$D$305,MATCH($F259,$B$269:$B$305,0)),SUMIFS('Input-Ext Allocators'!L$8:L$63,'Input-Ext Allocators'!$B$8:$B$63,$F259))*$D259</f>
        <v>0</v>
      </c>
      <c r="P259" s="5">
        <f ca="1">IFERROR(INDEX(P$269:P$305,MATCH($F259,$B$269:$B$305,0))/INDEX($D$269:$D$305,MATCH($F259,$B$269:$B$305,0)),SUMIFS('Input-Ext Allocators'!M$8:M$63,'Input-Ext Allocators'!$B$8:$B$63,$F259))*$D259</f>
        <v>0</v>
      </c>
      <c r="Q259" s="5">
        <f ca="1">IFERROR(INDEX(Q$269:Q$305,MATCH($F259,$B$269:$B$305,0))/INDEX($D$269:$D$305,MATCH($F259,$B$269:$B$305,0)),SUMIFS('Input-Ext Allocators'!N$8:N$63,'Input-Ext Allocators'!$B$8:$B$63,$F259))*$D259</f>
        <v>0</v>
      </c>
      <c r="R259" s="5">
        <f ca="1">IFERROR(INDEX(R$269:R$305,MATCH($F259,$B$269:$B$305,0))/INDEX($D$269:$D$305,MATCH($F259,$B$269:$B$305,0)),SUMIFS('Input-Ext Allocators'!O$8:O$63,'Input-Ext Allocators'!$B$8:$B$63,$F259))*$D259</f>
        <v>0</v>
      </c>
      <c r="S259" s="5">
        <f ca="1">IFERROR(INDEX(S$269:S$305,MATCH($F259,$B$269:$B$305,0))/INDEX($D$269:$D$305,MATCH($F259,$B$269:$B$305,0)),SUMIFS('Input-Ext Allocators'!P$8:P$63,'Input-Ext Allocators'!$B$8:$B$63,$F259))*$D259</f>
        <v>0</v>
      </c>
      <c r="T259" s="5">
        <f ca="1">IFERROR(INDEX(T$269:T$305,MATCH($F259,$B$269:$B$305,0))/INDEX($D$269:$D$305,MATCH($F259,$B$269:$B$305,0)),SUMIFS('Input-Ext Allocators'!Q$8:Q$63,'Input-Ext Allocators'!$B$8:$B$63,$F259))*$D259</f>
        <v>0</v>
      </c>
      <c r="U259" s="5">
        <f ca="1">IFERROR(INDEX(U$269:U$305,MATCH($F259,$B$269:$B$305,0))/INDEX($D$269:$D$305,MATCH($F259,$B$269:$B$305,0)),SUMIFS('Input-Ext Allocators'!R$8:R$63,'Input-Ext Allocators'!$B$8:$B$63,$F259))*$D259</f>
        <v>0</v>
      </c>
      <c r="V259" s="5">
        <f ca="1">IFERROR(INDEX(V$269:V$305,MATCH($F259,$B$269:$B$305,0))/INDEX($D$269:$D$305,MATCH($F259,$B$269:$B$305,0)),SUMIFS('Input-Ext Allocators'!S$8:S$63,'Input-Ext Allocators'!$B$8:$B$63,$F259))*$D259</f>
        <v>0</v>
      </c>
      <c r="W259" s="5">
        <f ca="1">IFERROR(INDEX(W$269:W$305,MATCH($F259,$B$269:$B$305,0))/INDEX($D$269:$D$305,MATCH($F259,$B$269:$B$305,0)),SUMIFS('Input-Ext Allocators'!T$8:T$63,'Input-Ext Allocators'!$B$8:$B$63,$F259))*$D259</f>
        <v>0</v>
      </c>
      <c r="X259" s="5">
        <f ca="1">IFERROR(INDEX(X$269:X$305,MATCH($F259,$B$269:$B$305,0))/INDEX($D$269:$D$305,MATCH($F259,$B$269:$B$305,0)),SUMIFS('Input-Ext Allocators'!U$8:U$63,'Input-Ext Allocators'!$B$8:$B$63,$F259))*$D259</f>
        <v>0</v>
      </c>
      <c r="Y259" s="5">
        <f ca="1">IFERROR(INDEX(Y$269:Y$305,MATCH($F259,$B$269:$B$305,0))/INDEX($D$269:$D$305,MATCH($F259,$B$269:$B$305,0)),SUMIFS('Input-Ext Allocators'!V$8:V$63,'Input-Ext Allocators'!$B$8:$B$63,$F259))*$D259</f>
        <v>0</v>
      </c>
      <c r="Z259" s="5">
        <f ca="1">IFERROR(INDEX(Z$269:Z$305,MATCH($F259,$B$269:$B$305,0))/INDEX($D$269:$D$305,MATCH($F259,$B$269:$B$305,0)),SUMIFS('Input-Ext Allocators'!W$8:W$63,'Input-Ext Allocators'!$B$8:$B$63,$F259))*$D259</f>
        <v>0</v>
      </c>
    </row>
    <row r="260" spans="1:26">
      <c r="A260" s="13">
        <f>IF(ISBLANK('Input-Accounts'!A260),"",'Input-Accounts'!A260)</f>
        <v>222</v>
      </c>
      <c r="B260" s="1" t="str">
        <f>IF(ISBLANK('Input-Accounts'!B260),"",'Input-Accounts'!B260)</f>
        <v>Gross Up Items</v>
      </c>
      <c r="C260" s="13" t="str">
        <f>IF(ISBLANK('Input-Accounts'!C260),"",'Input-Accounts'!C260)</f>
        <v/>
      </c>
      <c r="D260" s="5">
        <f t="shared" ca="1" si="72"/>
        <v>0</v>
      </c>
      <c r="E260" s="5">
        <f t="shared" ca="1" si="66"/>
        <v>0</v>
      </c>
      <c r="F260" s="5" t="str" cm="1">
        <f t="array" aca="1" ref="F260" ca="1">IF(D260=0,"-",IF('Input-Accounts'!$E260&lt;&gt;0,'Input-Accounts'!$E260,INDEX('Input-Accounts'!$H260:$J260,,MATCH($F$6,'Input-Accounts'!$H$6:$J$6,0))))</f>
        <v>-</v>
      </c>
      <c r="G260" s="5">
        <f ca="1">IFERROR(INDEX(G$269:G$305,MATCH($F260,$B$269:$B$305,0))/INDEX($D$269:$D$305,MATCH($F260,$B$269:$B$305,0)),SUMIFS('Input-Func_Class'!D$106:D$106,'Input-Func_Class'!$B$106:$B$106,$F260))*$D260</f>
        <v>0</v>
      </c>
      <c r="H260" s="5">
        <f ca="1">IFERROR(INDEX(H$269:H$305,MATCH($F260,$B$269:$B$305,0))/INDEX($D$269:$D$305,MATCH($F260,$B$269:$B$305,0)),SUMIFS('Input-Func_Class'!E$106:E$106,'Input-Func_Class'!$B$106:$B$106,$F260))*$D260</f>
        <v>0</v>
      </c>
      <c r="I260" s="5">
        <f ca="1">IFERROR(INDEX(I$269:I$305,MATCH($F260,$B$269:$B$305,0))/INDEX($D$269:$D$305,MATCH($F260,$B$269:$B$305,0)),SUMIFS('Input-Func_Class'!F$106:F$106,'Input-Func_Class'!$B$106:$B$106,$F260))*$D260</f>
        <v>0</v>
      </c>
      <c r="J260" s="5">
        <f ca="1">IFERROR(INDEX(J$269:J$305,MATCH($F260,$B$269:$B$305,0))/INDEX($D$269:$D$305,MATCH($F260,$B$269:$B$305,0)),SUMIFS('Input-Func_Class'!G$106:G$106,'Input-Func_Class'!$B$106:$B$106,$F260))*$D260</f>
        <v>0</v>
      </c>
      <c r="K260" s="5">
        <f ca="1">IFERROR(INDEX(K$269:K$305,MATCH($F260,$B$269:$B$305,0))/INDEX($D$269:$D$305,MATCH($F260,$B$269:$B$305,0)),SUMIFS('Input-Func_Class'!H$106:H$106,'Input-Func_Class'!$B$106:$B$106,$F260))*$D260</f>
        <v>0</v>
      </c>
      <c r="L260" s="5">
        <f ca="1">IFERROR(INDEX(L$269:L$305,MATCH($F260,$B$269:$B$305,0))/INDEX($D$269:$D$305,MATCH($F260,$B$269:$B$305,0)),SUMIFS('Input-Func_Class'!I$106:I$106,'Input-Func_Class'!$B$106:$B$106,$F260))*$D260</f>
        <v>0</v>
      </c>
      <c r="M260" s="5">
        <f ca="1">IFERROR(INDEX(M$269:M$305,MATCH($F260,$B$269:$B$305,0))/INDEX($D$269:$D$305,MATCH($F260,$B$269:$B$305,0)),SUMIFS('Input-Func_Class'!J$106:J$106,'Input-Func_Class'!$B$106:$B$106,$F260))*$D260</f>
        <v>0</v>
      </c>
      <c r="N260" s="5">
        <f ca="1">IFERROR(INDEX(N$269:N$305,MATCH($F260,$B$269:$B$305,0))/INDEX($D$269:$D$305,MATCH($F260,$B$269:$B$305,0)),SUMIFS('Input-Func_Class'!K$106:K$106,'Input-Func_Class'!$B$106:$B$106,$F260))*$D260</f>
        <v>0</v>
      </c>
      <c r="O260" s="5">
        <f ca="1">IFERROR(INDEX(O$269:O$305,MATCH($F260,$B$269:$B$305,0))/INDEX($D$269:$D$305,MATCH($F260,$B$269:$B$305,0)),SUMIFS('Input-Func_Class'!L$106:L$106,'Input-Func_Class'!$B$106:$B$106,$F260))*$D260</f>
        <v>0</v>
      </c>
      <c r="P260" s="5">
        <f ca="1">IFERROR(INDEX(P$269:P$305,MATCH($F260,$B$269:$B$305,0))/INDEX($D$269:$D$305,MATCH($F260,$B$269:$B$305,0)),SUMIFS('Input-Func_Class'!M$106:M$106,'Input-Func_Class'!$B$106:$B$106,$F260))*$D260</f>
        <v>0</v>
      </c>
      <c r="Q260" s="5">
        <f ca="1">IFERROR(INDEX(Q$269:Q$305,MATCH($F260,$B$269:$B$305,0))/INDEX($D$269:$D$305,MATCH($F260,$B$269:$B$305,0)),SUMIFS('Input-Func_Class'!N$106:N$106,'Input-Func_Class'!$B$106:$B$106,$F260))*$D260</f>
        <v>0</v>
      </c>
      <c r="R260" s="5">
        <f ca="1">IFERROR(INDEX(R$269:R$305,MATCH($F260,$B$269:$B$305,0))/INDEX($D$269:$D$305,MATCH($F260,$B$269:$B$305,0)),SUMIFS('Input-Func_Class'!O$106:O$106,'Input-Func_Class'!$B$106:$B$106,$F260))*$D260</f>
        <v>0</v>
      </c>
      <c r="S260" s="5">
        <f ca="1">IFERROR(INDEX(S$269:S$305,MATCH($F260,$B$269:$B$305,0))/INDEX($D$269:$D$305,MATCH($F260,$B$269:$B$305,0)),SUMIFS('Input-Func_Class'!P$106:P$106,'Input-Func_Class'!$B$106:$B$106,$F260))*$D260</f>
        <v>0</v>
      </c>
      <c r="T260" s="5">
        <f ca="1">IFERROR(INDEX(T$269:T$305,MATCH($F260,$B$269:$B$305,0))/INDEX($D$269:$D$305,MATCH($F260,$B$269:$B$305,0)),SUMIFS('Input-Func_Class'!Q$106:Q$106,'Input-Func_Class'!$B$106:$B$106,$F260))*$D260</f>
        <v>0</v>
      </c>
      <c r="U260" s="5">
        <f ca="1">IFERROR(INDEX(U$269:U$305,MATCH($F260,$B$269:$B$305,0))/INDEX($D$269:$D$305,MATCH($F260,$B$269:$B$305,0)),SUMIFS('Input-Func_Class'!R$106:R$106,'Input-Func_Class'!$B$106:$B$106,$F260))*$D260</f>
        <v>0</v>
      </c>
      <c r="V260" s="5">
        <f ca="1">IFERROR(INDEX(V$269:V$305,MATCH($F260,$B$269:$B$305,0))/INDEX($D$269:$D$305,MATCH($F260,$B$269:$B$305,0)),SUMIFS('Input-Func_Class'!S$106:S$106,'Input-Func_Class'!$B$106:$B$106,$F260))*$D260</f>
        <v>0</v>
      </c>
      <c r="W260" s="5">
        <f ca="1">IFERROR(INDEX(W$269:W$305,MATCH($F260,$B$269:$B$305,0))/INDEX($D$269:$D$305,MATCH($F260,$B$269:$B$305,0)),SUMIFS('Input-Func_Class'!T$106:T$106,'Input-Func_Class'!$B$106:$B$106,$F260))*$D260</f>
        <v>0</v>
      </c>
      <c r="X260" s="5">
        <f ca="1">IFERROR(INDEX(X$269:X$305,MATCH($F260,$B$269:$B$305,0))/INDEX($D$269:$D$305,MATCH($F260,$B$269:$B$305,0)),SUMIFS('Input-Func_Class'!U$106:U$106,'Input-Func_Class'!$B$106:$B$106,$F260))*$D260</f>
        <v>0</v>
      </c>
      <c r="Y260" s="5">
        <f ca="1">IFERROR(INDEX(Y$269:Y$305,MATCH($F260,$B$269:$B$305,0))/INDEX($D$269:$D$305,MATCH($F260,$B$269:$B$305,0)),SUMIFS('Input-Func_Class'!V$106:V$106,'Input-Func_Class'!$B$106:$B$106,$F260))*$D260</f>
        <v>0</v>
      </c>
      <c r="Z260" s="5">
        <f ca="1">IFERROR(INDEX(Z$269:Z$305,MATCH($F260,$B$269:$B$305,0))/INDEX($D$269:$D$305,MATCH($F260,$B$269:$B$305,0)),SUMIFS('Input-Func_Class'!W$106:W$106,'Input-Func_Class'!$B$106:$B$106,$F260))*$D260</f>
        <v>0</v>
      </c>
    </row>
    <row r="261" spans="1:26">
      <c r="A261" s="13">
        <f>IF(ISBLANK('Input-Accounts'!A261),"",'Input-Accounts'!A261)</f>
        <v>223</v>
      </c>
      <c r="B261" s="3" t="str">
        <f>IF(ISBLANK('Input-Accounts'!B261),"",'Input-Accounts'!B261)</f>
        <v>Federal Income Tax</v>
      </c>
      <c r="C261" s="13" t="str">
        <f>IF(ISBLANK('Input-Accounts'!C261),"",'Input-Accounts'!C261)</f>
        <v/>
      </c>
      <c r="D261" s="5">
        <f t="shared" ca="1" si="72"/>
        <v>4381820.93882313</v>
      </c>
      <c r="E261" s="5">
        <f t="shared" ca="1" si="66"/>
        <v>0</v>
      </c>
      <c r="F261" s="2" t="str" cm="1">
        <f t="array" aca="1" ref="F261" ca="1">IF(D261=0,"-",IF('Input-Accounts'!$E261&lt;&gt;0,'Input-Accounts'!$E261,INDEX('Input-Accounts'!$H261:$J261,,MATCH($F$6,'Input-Accounts'!$H$6:$J$6,0))))</f>
        <v>INT_RATEBASE</v>
      </c>
      <c r="G261" s="5">
        <f ca="1">IFERROR(INDEX(G$269:G$305,MATCH($F261,$B$269:$B$305,0))/INDEX($D$269:$D$305,MATCH($F261,$B$269:$B$305,0)),SUMIFS('Input-Ext Allocators'!D$8:D$63,'Input-Ext Allocators'!$B$8:$B$63,$F261))*$D261</f>
        <v>1396247.0297703792</v>
      </c>
      <c r="H261" s="5">
        <f ca="1">IFERROR(INDEX(H$269:H$305,MATCH($F261,$B$269:$B$305,0))/INDEX($D$269:$D$305,MATCH($F261,$B$269:$B$305,0)),SUMIFS('Input-Ext Allocators'!E$8:E$63,'Input-Ext Allocators'!$B$8:$B$63,$F261))*$D261</f>
        <v>962409.21787114406</v>
      </c>
      <c r="I261" s="5">
        <f ca="1">IFERROR(INDEX(I$269:I$305,MATCH($F261,$B$269:$B$305,0))/INDEX($D$269:$D$305,MATCH($F261,$B$269:$B$305,0)),SUMIFS('Input-Ext Allocators'!F$8:F$63,'Input-Ext Allocators'!$B$8:$B$63,$F261))*$D261</f>
        <v>108108.82131855249</v>
      </c>
      <c r="J261" s="5">
        <f ca="1">IFERROR(INDEX(J$269:J$305,MATCH($F261,$B$269:$B$305,0))/INDEX($D$269:$D$305,MATCH($F261,$B$269:$B$305,0)),SUMIFS('Input-Ext Allocators'!G$8:G$63,'Input-Ext Allocators'!$B$8:$B$63,$F261))*$D261</f>
        <v>138144.22383144189</v>
      </c>
      <c r="K261" s="5">
        <f ca="1">IFERROR(INDEX(K$269:K$305,MATCH($F261,$B$269:$B$305,0))/INDEX($D$269:$D$305,MATCH($F261,$B$269:$B$305,0)),SUMIFS('Input-Ext Allocators'!H$8:H$63,'Input-Ext Allocators'!$B$8:$B$63,$F261))*$D261</f>
        <v>7851.9176115608516</v>
      </c>
      <c r="L261" s="5">
        <f ca="1">IFERROR(INDEX(L$269:L$305,MATCH($F261,$B$269:$B$305,0))/INDEX($D$269:$D$305,MATCH($F261,$B$269:$B$305,0)),SUMIFS('Input-Ext Allocators'!I$8:I$63,'Input-Ext Allocators'!$B$8:$B$63,$F261))*$D261</f>
        <v>1629895.1133756393</v>
      </c>
      <c r="M261" s="5">
        <f ca="1">IFERROR(INDEX(M$269:M$305,MATCH($F261,$B$269:$B$305,0))/INDEX($D$269:$D$305,MATCH($F261,$B$269:$B$305,0)),SUMIFS('Input-Ext Allocators'!J$8:J$63,'Input-Ext Allocators'!$B$8:$B$63,$F261))*$D261</f>
        <v>139164.61504441223</v>
      </c>
      <c r="N261" s="5">
        <f ca="1">IFERROR(INDEX(N$269:N$305,MATCH($F261,$B$269:$B$305,0))/INDEX($D$269:$D$305,MATCH($F261,$B$269:$B$305,0)),SUMIFS('Input-Ext Allocators'!K$8:K$63,'Input-Ext Allocators'!$B$8:$B$63,$F261))*$D261</f>
        <v>0</v>
      </c>
      <c r="O261" s="5">
        <f ca="1">IFERROR(INDEX(O$269:O$305,MATCH($F261,$B$269:$B$305,0))/INDEX($D$269:$D$305,MATCH($F261,$B$269:$B$305,0)),SUMIFS('Input-Ext Allocators'!L$8:L$63,'Input-Ext Allocators'!$B$8:$B$63,$F261))*$D261</f>
        <v>0</v>
      </c>
      <c r="P261" s="5">
        <f ca="1">IFERROR(INDEX(P$269:P$305,MATCH($F261,$B$269:$B$305,0))/INDEX($D$269:$D$305,MATCH($F261,$B$269:$B$305,0)),SUMIFS('Input-Ext Allocators'!M$8:M$63,'Input-Ext Allocators'!$B$8:$B$63,$F261))*$D261</f>
        <v>0</v>
      </c>
      <c r="Q261" s="5">
        <f ca="1">IFERROR(INDEX(Q$269:Q$305,MATCH($F261,$B$269:$B$305,0))/INDEX($D$269:$D$305,MATCH($F261,$B$269:$B$305,0)),SUMIFS('Input-Ext Allocators'!N$8:N$63,'Input-Ext Allocators'!$B$8:$B$63,$F261))*$D261</f>
        <v>0</v>
      </c>
      <c r="R261" s="5">
        <f ca="1">IFERROR(INDEX(R$269:R$305,MATCH($F261,$B$269:$B$305,0))/INDEX($D$269:$D$305,MATCH($F261,$B$269:$B$305,0)),SUMIFS('Input-Ext Allocators'!O$8:O$63,'Input-Ext Allocators'!$B$8:$B$63,$F261))*$D261</f>
        <v>0</v>
      </c>
      <c r="S261" s="5">
        <f ca="1">IFERROR(INDEX(S$269:S$305,MATCH($F261,$B$269:$B$305,0))/INDEX($D$269:$D$305,MATCH($F261,$B$269:$B$305,0)),SUMIFS('Input-Ext Allocators'!P$8:P$63,'Input-Ext Allocators'!$B$8:$B$63,$F261))*$D261</f>
        <v>0</v>
      </c>
      <c r="T261" s="5">
        <f ca="1">IFERROR(INDEX(T$269:T$305,MATCH($F261,$B$269:$B$305,0))/INDEX($D$269:$D$305,MATCH($F261,$B$269:$B$305,0)),SUMIFS('Input-Ext Allocators'!Q$8:Q$63,'Input-Ext Allocators'!$B$8:$B$63,$F261))*$D261</f>
        <v>0</v>
      </c>
      <c r="U261" s="5">
        <f ca="1">IFERROR(INDEX(U$269:U$305,MATCH($F261,$B$269:$B$305,0))/INDEX($D$269:$D$305,MATCH($F261,$B$269:$B$305,0)),SUMIFS('Input-Ext Allocators'!R$8:R$63,'Input-Ext Allocators'!$B$8:$B$63,$F261))*$D261</f>
        <v>0</v>
      </c>
      <c r="V261" s="5">
        <f ca="1">IFERROR(INDEX(V$269:V$305,MATCH($F261,$B$269:$B$305,0))/INDEX($D$269:$D$305,MATCH($F261,$B$269:$B$305,0)),SUMIFS('Input-Ext Allocators'!S$8:S$63,'Input-Ext Allocators'!$B$8:$B$63,$F261))*$D261</f>
        <v>0</v>
      </c>
      <c r="W261" s="5">
        <f ca="1">IFERROR(INDEX(W$269:W$305,MATCH($F261,$B$269:$B$305,0))/INDEX($D$269:$D$305,MATCH($F261,$B$269:$B$305,0)),SUMIFS('Input-Ext Allocators'!T$8:T$63,'Input-Ext Allocators'!$B$8:$B$63,$F261))*$D261</f>
        <v>0</v>
      </c>
      <c r="X261" s="5">
        <f ca="1">IFERROR(INDEX(X$269:X$305,MATCH($F261,$B$269:$B$305,0))/INDEX($D$269:$D$305,MATCH($F261,$B$269:$B$305,0)),SUMIFS('Input-Ext Allocators'!U$8:U$63,'Input-Ext Allocators'!$B$8:$B$63,$F261))*$D261</f>
        <v>0</v>
      </c>
      <c r="Y261" s="5">
        <f ca="1">IFERROR(INDEX(Y$269:Y$305,MATCH($F261,$B$269:$B$305,0))/INDEX($D$269:$D$305,MATCH($F261,$B$269:$B$305,0)),SUMIFS('Input-Ext Allocators'!V$8:V$63,'Input-Ext Allocators'!$B$8:$B$63,$F261))*$D261</f>
        <v>0</v>
      </c>
      <c r="Z261" s="5">
        <f ca="1">IFERROR(INDEX(Z$269:Z$305,MATCH($F261,$B$269:$B$305,0))/INDEX($D$269:$D$305,MATCH($F261,$B$269:$B$305,0)),SUMIFS('Input-Ext Allocators'!W$8:W$63,'Input-Ext Allocators'!$B$8:$B$63,$F261))*$D261</f>
        <v>0</v>
      </c>
    </row>
    <row r="262" spans="1:26">
      <c r="A262" s="13">
        <f>IF(ISBLANK('Input-Accounts'!A262),"",'Input-Accounts'!A262)</f>
        <v>224</v>
      </c>
      <c r="B262" s="3" t="str">
        <f>IF(ISBLANK('Input-Accounts'!B262),"",'Input-Accounts'!B262)</f>
        <v>State Income Tax</v>
      </c>
      <c r="C262" s="13" t="str">
        <f>IF(ISBLANK('Input-Accounts'!C262),"",'Input-Accounts'!C262)</f>
        <v/>
      </c>
      <c r="D262" s="5">
        <f t="shared" ca="1" si="72"/>
        <v>0</v>
      </c>
      <c r="E262" s="5">
        <f t="shared" ca="1" si="66"/>
        <v>0</v>
      </c>
      <c r="F262" s="2" t="str" cm="1">
        <f t="array" aca="1" ref="F262" ca="1">IF(D262=0,"-",IF('Input-Accounts'!$E262&lt;&gt;0,'Input-Accounts'!$E262,INDEX('Input-Accounts'!$H262:$J262,,MATCH($F$6,'Input-Accounts'!$H$6:$J$6,0))))</f>
        <v>-</v>
      </c>
      <c r="G262" s="5">
        <f ca="1">IFERROR(INDEX(G$269:G$305,MATCH($F262,$B$269:$B$305,0))/INDEX($D$269:$D$305,MATCH($F262,$B$269:$B$305,0)),SUMIFS('Input-Ext Allocators'!D$8:D$63,'Input-Ext Allocators'!$B$8:$B$63,$F262))*$D262</f>
        <v>0</v>
      </c>
      <c r="H262" s="5">
        <f ca="1">IFERROR(INDEX(H$269:H$305,MATCH($F262,$B$269:$B$305,0))/INDEX($D$269:$D$305,MATCH($F262,$B$269:$B$305,0)),SUMIFS('Input-Ext Allocators'!E$8:E$63,'Input-Ext Allocators'!$B$8:$B$63,$F262))*$D262</f>
        <v>0</v>
      </c>
      <c r="I262" s="5">
        <f ca="1">IFERROR(INDEX(I$269:I$305,MATCH($F262,$B$269:$B$305,0))/INDEX($D$269:$D$305,MATCH($F262,$B$269:$B$305,0)),SUMIFS('Input-Ext Allocators'!F$8:F$63,'Input-Ext Allocators'!$B$8:$B$63,$F262))*$D262</f>
        <v>0</v>
      </c>
      <c r="J262" s="5">
        <f ca="1">IFERROR(INDEX(J$269:J$305,MATCH($F262,$B$269:$B$305,0))/INDEX($D$269:$D$305,MATCH($F262,$B$269:$B$305,0)),SUMIFS('Input-Ext Allocators'!G$8:G$63,'Input-Ext Allocators'!$B$8:$B$63,$F262))*$D262</f>
        <v>0</v>
      </c>
      <c r="K262" s="5">
        <f ca="1">IFERROR(INDEX(K$269:K$305,MATCH($F262,$B$269:$B$305,0))/INDEX($D$269:$D$305,MATCH($F262,$B$269:$B$305,0)),SUMIFS('Input-Ext Allocators'!H$8:H$63,'Input-Ext Allocators'!$B$8:$B$63,$F262))*$D262</f>
        <v>0</v>
      </c>
      <c r="L262" s="5">
        <f ca="1">IFERROR(INDEX(L$269:L$305,MATCH($F262,$B$269:$B$305,0))/INDEX($D$269:$D$305,MATCH($F262,$B$269:$B$305,0)),SUMIFS('Input-Ext Allocators'!I$8:I$63,'Input-Ext Allocators'!$B$8:$B$63,$F262))*$D262</f>
        <v>0</v>
      </c>
      <c r="M262" s="5">
        <f ca="1">IFERROR(INDEX(M$269:M$305,MATCH($F262,$B$269:$B$305,0))/INDEX($D$269:$D$305,MATCH($F262,$B$269:$B$305,0)),SUMIFS('Input-Ext Allocators'!J$8:J$63,'Input-Ext Allocators'!$B$8:$B$63,$F262))*$D262</f>
        <v>0</v>
      </c>
      <c r="N262" s="5">
        <f ca="1">IFERROR(INDEX(N$269:N$305,MATCH($F262,$B$269:$B$305,0))/INDEX($D$269:$D$305,MATCH($F262,$B$269:$B$305,0)),SUMIFS('Input-Ext Allocators'!K$8:K$63,'Input-Ext Allocators'!$B$8:$B$63,$F262))*$D262</f>
        <v>0</v>
      </c>
      <c r="O262" s="5">
        <f ca="1">IFERROR(INDEX(O$269:O$305,MATCH($F262,$B$269:$B$305,0))/INDEX($D$269:$D$305,MATCH($F262,$B$269:$B$305,0)),SUMIFS('Input-Ext Allocators'!L$8:L$63,'Input-Ext Allocators'!$B$8:$B$63,$F262))*$D262</f>
        <v>0</v>
      </c>
      <c r="P262" s="5">
        <f ca="1">IFERROR(INDEX(P$269:P$305,MATCH($F262,$B$269:$B$305,0))/INDEX($D$269:$D$305,MATCH($F262,$B$269:$B$305,0)),SUMIFS('Input-Ext Allocators'!M$8:M$63,'Input-Ext Allocators'!$B$8:$B$63,$F262))*$D262</f>
        <v>0</v>
      </c>
      <c r="Q262" s="5">
        <f ca="1">IFERROR(INDEX(Q$269:Q$305,MATCH($F262,$B$269:$B$305,0))/INDEX($D$269:$D$305,MATCH($F262,$B$269:$B$305,0)),SUMIFS('Input-Ext Allocators'!N$8:N$63,'Input-Ext Allocators'!$B$8:$B$63,$F262))*$D262</f>
        <v>0</v>
      </c>
      <c r="R262" s="5">
        <f ca="1">IFERROR(INDEX(R$269:R$305,MATCH($F262,$B$269:$B$305,0))/INDEX($D$269:$D$305,MATCH($F262,$B$269:$B$305,0)),SUMIFS('Input-Ext Allocators'!O$8:O$63,'Input-Ext Allocators'!$B$8:$B$63,$F262))*$D262</f>
        <v>0</v>
      </c>
      <c r="S262" s="5">
        <f ca="1">IFERROR(INDEX(S$269:S$305,MATCH($F262,$B$269:$B$305,0))/INDEX($D$269:$D$305,MATCH($F262,$B$269:$B$305,0)),SUMIFS('Input-Ext Allocators'!P$8:P$63,'Input-Ext Allocators'!$B$8:$B$63,$F262))*$D262</f>
        <v>0</v>
      </c>
      <c r="T262" s="5">
        <f ca="1">IFERROR(INDEX(T$269:T$305,MATCH($F262,$B$269:$B$305,0))/INDEX($D$269:$D$305,MATCH($F262,$B$269:$B$305,0)),SUMIFS('Input-Ext Allocators'!Q$8:Q$63,'Input-Ext Allocators'!$B$8:$B$63,$F262))*$D262</f>
        <v>0</v>
      </c>
      <c r="U262" s="5">
        <f ca="1">IFERROR(INDEX(U$269:U$305,MATCH($F262,$B$269:$B$305,0))/INDEX($D$269:$D$305,MATCH($F262,$B$269:$B$305,0)),SUMIFS('Input-Ext Allocators'!R$8:R$63,'Input-Ext Allocators'!$B$8:$B$63,$F262))*$D262</f>
        <v>0</v>
      </c>
      <c r="V262" s="5">
        <f ca="1">IFERROR(INDEX(V$269:V$305,MATCH($F262,$B$269:$B$305,0))/INDEX($D$269:$D$305,MATCH($F262,$B$269:$B$305,0)),SUMIFS('Input-Ext Allocators'!S$8:S$63,'Input-Ext Allocators'!$B$8:$B$63,$F262))*$D262</f>
        <v>0</v>
      </c>
      <c r="W262" s="5">
        <f ca="1">IFERROR(INDEX(W$269:W$305,MATCH($F262,$B$269:$B$305,0))/INDEX($D$269:$D$305,MATCH($F262,$B$269:$B$305,0)),SUMIFS('Input-Ext Allocators'!T$8:T$63,'Input-Ext Allocators'!$B$8:$B$63,$F262))*$D262</f>
        <v>0</v>
      </c>
      <c r="X262" s="5">
        <f ca="1">IFERROR(INDEX(X$269:X$305,MATCH($F262,$B$269:$B$305,0))/INDEX($D$269:$D$305,MATCH($F262,$B$269:$B$305,0)),SUMIFS('Input-Ext Allocators'!U$8:U$63,'Input-Ext Allocators'!$B$8:$B$63,$F262))*$D262</f>
        <v>0</v>
      </c>
      <c r="Y262" s="5">
        <f ca="1">IFERROR(INDEX(Y$269:Y$305,MATCH($F262,$B$269:$B$305,0))/INDEX($D$269:$D$305,MATCH($F262,$B$269:$B$305,0)),SUMIFS('Input-Ext Allocators'!V$8:V$63,'Input-Ext Allocators'!$B$8:$B$63,$F262))*$D262</f>
        <v>0</v>
      </c>
      <c r="Z262" s="5">
        <f ca="1">IFERROR(INDEX(Z$269:Z$305,MATCH($F262,$B$269:$B$305,0))/INDEX($D$269:$D$305,MATCH($F262,$B$269:$B$305,0)),SUMIFS('Input-Ext Allocators'!W$8:W$63,'Input-Ext Allocators'!$B$8:$B$63,$F262))*$D262</f>
        <v>0</v>
      </c>
    </row>
    <row r="263" spans="1:26">
      <c r="A263" s="13">
        <f>IF(ISBLANK('Input-Accounts'!A263),"",'Input-Accounts'!A263)</f>
        <v>225</v>
      </c>
      <c r="B263" s="3" t="str">
        <f>IF(ISBLANK('Input-Accounts'!B263),"",'Input-Accounts'!B263)</f>
        <v>Uncollectable Account - Increase</v>
      </c>
      <c r="C263" s="13">
        <f>IF(ISBLANK('Input-Accounts'!C263),"",'Input-Accounts'!C263)</f>
        <v>904</v>
      </c>
      <c r="D263" s="5">
        <f ca="1">INDIRECT("Classification!"&amp;$D$5&amp;ROW())</f>
        <v>0</v>
      </c>
      <c r="E263" s="5">
        <f ca="1">IFERROR(IF(D263="","",IF(D263=0,0,IF(ABS(D263-SUM($G263:$Z263))&lt;Check_Limit,0,1))),1)</f>
        <v>0</v>
      </c>
      <c r="F263" s="2" t="str" cm="1">
        <f t="array" aca="1" ref="F263" ca="1">IF(D263=0,"-",IF('Input-Accounts'!$E263&lt;&gt;0,'Input-Accounts'!$E263,INDEX('Input-Accounts'!$H263:$J263,,MATCH($F$6,'Input-Accounts'!$H$6:$J$6,0))))</f>
        <v>-</v>
      </c>
      <c r="G263" s="5">
        <f ca="1">IFERROR(INDEX(G$269:G$305,MATCH($F263,$B$269:$B$305,0))/INDEX($D$269:$D$305,MATCH($F263,$B$269:$B$305,0)),SUMIFS('Input-Ext Allocators'!D$8:D$63,'Input-Ext Allocators'!$B$8:$B$63,$F263))*$D263</f>
        <v>0</v>
      </c>
      <c r="H263" s="5">
        <f ca="1">IFERROR(INDEX(H$269:H$305,MATCH($F263,$B$269:$B$305,0))/INDEX($D$269:$D$305,MATCH($F263,$B$269:$B$305,0)),SUMIFS('Input-Ext Allocators'!E$8:E$63,'Input-Ext Allocators'!$B$8:$B$63,$F263))*$D263</f>
        <v>0</v>
      </c>
      <c r="I263" s="5">
        <f ca="1">IFERROR(INDEX(I$269:I$305,MATCH($F263,$B$269:$B$305,0))/INDEX($D$269:$D$305,MATCH($F263,$B$269:$B$305,0)),SUMIFS('Input-Ext Allocators'!F$8:F$63,'Input-Ext Allocators'!$B$8:$B$63,$F263))*$D263</f>
        <v>0</v>
      </c>
      <c r="J263" s="5">
        <f ca="1">IFERROR(INDEX(J$269:J$305,MATCH($F263,$B$269:$B$305,0))/INDEX($D$269:$D$305,MATCH($F263,$B$269:$B$305,0)),SUMIFS('Input-Ext Allocators'!G$8:G$63,'Input-Ext Allocators'!$B$8:$B$63,$F263))*$D263</f>
        <v>0</v>
      </c>
      <c r="K263" s="5">
        <f ca="1">IFERROR(INDEX(K$269:K$305,MATCH($F263,$B$269:$B$305,0))/INDEX($D$269:$D$305,MATCH($F263,$B$269:$B$305,0)),SUMIFS('Input-Ext Allocators'!H$8:H$63,'Input-Ext Allocators'!$B$8:$B$63,$F263))*$D263</f>
        <v>0</v>
      </c>
      <c r="L263" s="5">
        <f ca="1">IFERROR(INDEX(L$269:L$305,MATCH($F263,$B$269:$B$305,0))/INDEX($D$269:$D$305,MATCH($F263,$B$269:$B$305,0)),SUMIFS('Input-Ext Allocators'!I$8:I$63,'Input-Ext Allocators'!$B$8:$B$63,$F263))*$D263</f>
        <v>0</v>
      </c>
      <c r="M263" s="5">
        <f ca="1">IFERROR(INDEX(M$269:M$305,MATCH($F263,$B$269:$B$305,0))/INDEX($D$269:$D$305,MATCH($F263,$B$269:$B$305,0)),SUMIFS('Input-Ext Allocators'!J$8:J$63,'Input-Ext Allocators'!$B$8:$B$63,$F263))*$D263</f>
        <v>0</v>
      </c>
      <c r="N263" s="5">
        <f ca="1">IFERROR(INDEX(N$269:N$305,MATCH($F263,$B$269:$B$305,0))/INDEX($D$269:$D$305,MATCH($F263,$B$269:$B$305,0)),SUMIFS('Input-Ext Allocators'!K$8:K$63,'Input-Ext Allocators'!$B$8:$B$63,$F263))*$D263</f>
        <v>0</v>
      </c>
      <c r="O263" s="5">
        <f ca="1">IFERROR(INDEX(O$269:O$305,MATCH($F263,$B$269:$B$305,0))/INDEX($D$269:$D$305,MATCH($F263,$B$269:$B$305,0)),SUMIFS('Input-Ext Allocators'!L$8:L$63,'Input-Ext Allocators'!$B$8:$B$63,$F263))*$D263</f>
        <v>0</v>
      </c>
      <c r="P263" s="5">
        <f ca="1">IFERROR(INDEX(P$269:P$305,MATCH($F263,$B$269:$B$305,0))/INDEX($D$269:$D$305,MATCH($F263,$B$269:$B$305,0)),SUMIFS('Input-Ext Allocators'!M$8:M$63,'Input-Ext Allocators'!$B$8:$B$63,$F263))*$D263</f>
        <v>0</v>
      </c>
      <c r="Q263" s="5">
        <f ca="1">IFERROR(INDEX(Q$269:Q$305,MATCH($F263,$B$269:$B$305,0))/INDEX($D$269:$D$305,MATCH($F263,$B$269:$B$305,0)),SUMIFS('Input-Ext Allocators'!N$8:N$63,'Input-Ext Allocators'!$B$8:$B$63,$F263))*$D263</f>
        <v>0</v>
      </c>
      <c r="R263" s="5">
        <f ca="1">IFERROR(INDEX(R$269:R$305,MATCH($F263,$B$269:$B$305,0))/INDEX($D$269:$D$305,MATCH($F263,$B$269:$B$305,0)),SUMIFS('Input-Ext Allocators'!O$8:O$63,'Input-Ext Allocators'!$B$8:$B$63,$F263))*$D263</f>
        <v>0</v>
      </c>
      <c r="S263" s="5">
        <f ca="1">IFERROR(INDEX(S$269:S$305,MATCH($F263,$B$269:$B$305,0))/INDEX($D$269:$D$305,MATCH($F263,$B$269:$B$305,0)),SUMIFS('Input-Ext Allocators'!P$8:P$63,'Input-Ext Allocators'!$B$8:$B$63,$F263))*$D263</f>
        <v>0</v>
      </c>
      <c r="T263" s="5">
        <f ca="1">IFERROR(INDEX(T$269:T$305,MATCH($F263,$B$269:$B$305,0))/INDEX($D$269:$D$305,MATCH($F263,$B$269:$B$305,0)),SUMIFS('Input-Ext Allocators'!Q$8:Q$63,'Input-Ext Allocators'!$B$8:$B$63,$F263))*$D263</f>
        <v>0</v>
      </c>
      <c r="U263" s="5">
        <f ca="1">IFERROR(INDEX(U$269:U$305,MATCH($F263,$B$269:$B$305,0))/INDEX($D$269:$D$305,MATCH($F263,$B$269:$B$305,0)),SUMIFS('Input-Ext Allocators'!R$8:R$63,'Input-Ext Allocators'!$B$8:$B$63,$F263))*$D263</f>
        <v>0</v>
      </c>
      <c r="V263" s="5">
        <f ca="1">IFERROR(INDEX(V$269:V$305,MATCH($F263,$B$269:$B$305,0))/INDEX($D$269:$D$305,MATCH($F263,$B$269:$B$305,0)),SUMIFS('Input-Ext Allocators'!S$8:S$63,'Input-Ext Allocators'!$B$8:$B$63,$F263))*$D263</f>
        <v>0</v>
      </c>
      <c r="W263" s="5">
        <f ca="1">IFERROR(INDEX(W$269:W$305,MATCH($F263,$B$269:$B$305,0))/INDEX($D$269:$D$305,MATCH($F263,$B$269:$B$305,0)),SUMIFS('Input-Ext Allocators'!T$8:T$63,'Input-Ext Allocators'!$B$8:$B$63,$F263))*$D263</f>
        <v>0</v>
      </c>
      <c r="X263" s="5">
        <f ca="1">IFERROR(INDEX(X$269:X$305,MATCH($F263,$B$269:$B$305,0))/INDEX($D$269:$D$305,MATCH($F263,$B$269:$B$305,0)),SUMIFS('Input-Ext Allocators'!U$8:U$63,'Input-Ext Allocators'!$B$8:$B$63,$F263))*$D263</f>
        <v>0</v>
      </c>
      <c r="Y263" s="5">
        <f ca="1">IFERROR(INDEX(Y$269:Y$305,MATCH($F263,$B$269:$B$305,0))/INDEX($D$269:$D$305,MATCH($F263,$B$269:$B$305,0)),SUMIFS('Input-Ext Allocators'!V$8:V$63,'Input-Ext Allocators'!$B$8:$B$63,$F263))*$D263</f>
        <v>0</v>
      </c>
      <c r="Z263" s="5">
        <f ca="1">IFERROR(INDEX(Z$269:Z$305,MATCH($F263,$B$269:$B$305,0))/INDEX($D$269:$D$305,MATCH($F263,$B$269:$B$305,0)),SUMIFS('Input-Ext Allocators'!W$8:W$63,'Input-Ext Allocators'!$B$8:$B$63,$F263))*$D263</f>
        <v>0</v>
      </c>
    </row>
    <row r="264" spans="1:26">
      <c r="A264" s="13">
        <f>IF(ISBLANK('Input-Accounts'!A264),"",'Input-Accounts'!A264)</f>
        <v>226</v>
      </c>
      <c r="B264" s="3" t="str">
        <f>IF(ISBLANK('Input-Accounts'!B264),"",'Input-Accounts'!B264)</f>
        <v>Revenue Taxes</v>
      </c>
      <c r="C264" s="13">
        <f>IF(ISBLANK('Input-Accounts'!C264),"",'Input-Accounts'!C264)</f>
        <v>408.5</v>
      </c>
      <c r="D264" s="5">
        <f t="shared" ref="D264" ca="1" si="73">INDIRECT("Classification!"&amp;$D$5&amp;ROW())</f>
        <v>749624.946115172</v>
      </c>
      <c r="E264" s="5">
        <f t="shared" ref="E264:E265" ca="1" si="74">IFERROR(IF(D264="","",IF(D264=0,0,IF(ABS(D264-SUM($G264:$Z264))&lt;Check_Limit,0,1))),1)</f>
        <v>0</v>
      </c>
      <c r="F264" s="2" t="str" cm="1">
        <f t="array" aca="1" ref="F264" ca="1">IF(D264=0,"-",IF('Input-Accounts'!$E264&lt;&gt;0,'Input-Accounts'!$E264,INDEX('Input-Accounts'!$H264:$J264,,MATCH($F$6,'Input-Accounts'!$H$6:$J$6,0))))</f>
        <v>INT_REV_REQ_b/f gross up</v>
      </c>
      <c r="G264" s="5">
        <f ca="1">IFERROR(INDEX(G$269:G$305,MATCH($F264,$B$269:$B$305,0))/INDEX($D$269:$D$305,MATCH($F264,$B$269:$B$305,0)),SUMIFS('Input-Ext Allocators'!D$8:D$63,'Input-Ext Allocators'!$B$8:$B$63,$F264))*$D264</f>
        <v>253621.52671153506</v>
      </c>
      <c r="H264" s="5">
        <f ca="1">IFERROR(INDEX(H$269:H$305,MATCH($F264,$B$269:$B$305,0))/INDEX($D$269:$D$305,MATCH($F264,$B$269:$B$305,0)),SUMIFS('Input-Ext Allocators'!E$8:E$63,'Input-Ext Allocators'!$B$8:$B$63,$F264))*$D264</f>
        <v>168961.05116127193</v>
      </c>
      <c r="I264" s="5">
        <f ca="1">IFERROR(INDEX(I$269:I$305,MATCH($F264,$B$269:$B$305,0))/INDEX($D$269:$D$305,MATCH($F264,$B$269:$B$305,0)),SUMIFS('Input-Ext Allocators'!F$8:F$63,'Input-Ext Allocators'!$B$8:$B$63,$F264))*$D264</f>
        <v>18226.781669541542</v>
      </c>
      <c r="J264" s="5">
        <f ca="1">IFERROR(INDEX(J$269:J$305,MATCH($F264,$B$269:$B$305,0))/INDEX($D$269:$D$305,MATCH($F264,$B$269:$B$305,0)),SUMIFS('Input-Ext Allocators'!G$8:G$63,'Input-Ext Allocators'!$B$8:$B$63,$F264))*$D264</f>
        <v>22644.688041349647</v>
      </c>
      <c r="K264" s="5">
        <f ca="1">IFERROR(INDEX(K$269:K$305,MATCH($F264,$B$269:$B$305,0))/INDEX($D$269:$D$305,MATCH($F264,$B$269:$B$305,0)),SUMIFS('Input-Ext Allocators'!H$8:H$63,'Input-Ext Allocators'!$B$8:$B$63,$F264))*$D264</f>
        <v>1290.5139919535204</v>
      </c>
      <c r="L264" s="5">
        <f ca="1">IFERROR(INDEX(L$269:L$305,MATCH($F264,$B$269:$B$305,0))/INDEX($D$269:$D$305,MATCH($F264,$B$269:$B$305,0)),SUMIFS('Input-Ext Allocators'!I$8:I$63,'Input-Ext Allocators'!$B$8:$B$63,$F264))*$D264</f>
        <v>261254.45196474894</v>
      </c>
      <c r="M264" s="5">
        <f ca="1">IFERROR(INDEX(M$269:M$305,MATCH($F264,$B$269:$B$305,0))/INDEX($D$269:$D$305,MATCH($F264,$B$269:$B$305,0)),SUMIFS('Input-Ext Allocators'!J$8:J$63,'Input-Ext Allocators'!$B$8:$B$63,$F264))*$D264</f>
        <v>23625.93257477145</v>
      </c>
      <c r="N264" s="5">
        <f ca="1">IFERROR(INDEX(N$269:N$305,MATCH($F264,$B$269:$B$305,0))/INDEX($D$269:$D$305,MATCH($F264,$B$269:$B$305,0)),SUMIFS('Input-Ext Allocators'!K$8:K$63,'Input-Ext Allocators'!$B$8:$B$63,$F264))*$D264</f>
        <v>0</v>
      </c>
      <c r="O264" s="5">
        <f ca="1">IFERROR(INDEX(O$269:O$305,MATCH($F264,$B$269:$B$305,0))/INDEX($D$269:$D$305,MATCH($F264,$B$269:$B$305,0)),SUMIFS('Input-Ext Allocators'!L$8:L$63,'Input-Ext Allocators'!$B$8:$B$63,$F264))*$D264</f>
        <v>0</v>
      </c>
      <c r="P264" s="5">
        <f ca="1">IFERROR(INDEX(P$269:P$305,MATCH($F264,$B$269:$B$305,0))/INDEX($D$269:$D$305,MATCH($F264,$B$269:$B$305,0)),SUMIFS('Input-Ext Allocators'!M$8:M$63,'Input-Ext Allocators'!$B$8:$B$63,$F264))*$D264</f>
        <v>0</v>
      </c>
      <c r="Q264" s="5">
        <f ca="1">IFERROR(INDEX(Q$269:Q$305,MATCH($F264,$B$269:$B$305,0))/INDEX($D$269:$D$305,MATCH($F264,$B$269:$B$305,0)),SUMIFS('Input-Ext Allocators'!N$8:N$63,'Input-Ext Allocators'!$B$8:$B$63,$F264))*$D264</f>
        <v>0</v>
      </c>
      <c r="R264" s="5">
        <f ca="1">IFERROR(INDEX(R$269:R$305,MATCH($F264,$B$269:$B$305,0))/INDEX($D$269:$D$305,MATCH($F264,$B$269:$B$305,0)),SUMIFS('Input-Ext Allocators'!O$8:O$63,'Input-Ext Allocators'!$B$8:$B$63,$F264))*$D264</f>
        <v>0</v>
      </c>
      <c r="S264" s="5">
        <f ca="1">IFERROR(INDEX(S$269:S$305,MATCH($F264,$B$269:$B$305,0))/INDEX($D$269:$D$305,MATCH($F264,$B$269:$B$305,0)),SUMIFS('Input-Ext Allocators'!P$8:P$63,'Input-Ext Allocators'!$B$8:$B$63,$F264))*$D264</f>
        <v>0</v>
      </c>
      <c r="T264" s="5">
        <f ca="1">IFERROR(INDEX(T$269:T$305,MATCH($F264,$B$269:$B$305,0))/INDEX($D$269:$D$305,MATCH($F264,$B$269:$B$305,0)),SUMIFS('Input-Ext Allocators'!Q$8:Q$63,'Input-Ext Allocators'!$B$8:$B$63,$F264))*$D264</f>
        <v>0</v>
      </c>
      <c r="U264" s="5">
        <f ca="1">IFERROR(INDEX(U$269:U$305,MATCH($F264,$B$269:$B$305,0))/INDEX($D$269:$D$305,MATCH($F264,$B$269:$B$305,0)),SUMIFS('Input-Ext Allocators'!R$8:R$63,'Input-Ext Allocators'!$B$8:$B$63,$F264))*$D264</f>
        <v>0</v>
      </c>
      <c r="V264" s="5">
        <f ca="1">IFERROR(INDEX(V$269:V$305,MATCH($F264,$B$269:$B$305,0))/INDEX($D$269:$D$305,MATCH($F264,$B$269:$B$305,0)),SUMIFS('Input-Ext Allocators'!S$8:S$63,'Input-Ext Allocators'!$B$8:$B$63,$F264))*$D264</f>
        <v>0</v>
      </c>
      <c r="W264" s="5">
        <f ca="1">IFERROR(INDEX(W$269:W$305,MATCH($F264,$B$269:$B$305,0))/INDEX($D$269:$D$305,MATCH($F264,$B$269:$B$305,0)),SUMIFS('Input-Ext Allocators'!T$8:T$63,'Input-Ext Allocators'!$B$8:$B$63,$F264))*$D264</f>
        <v>0</v>
      </c>
      <c r="X264" s="5">
        <f ca="1">IFERROR(INDEX(X$269:X$305,MATCH($F264,$B$269:$B$305,0))/INDEX($D$269:$D$305,MATCH($F264,$B$269:$B$305,0)),SUMIFS('Input-Ext Allocators'!U$8:U$63,'Input-Ext Allocators'!$B$8:$B$63,$F264))*$D264</f>
        <v>0</v>
      </c>
      <c r="Y264" s="5">
        <f ca="1">IFERROR(INDEX(Y$269:Y$305,MATCH($F264,$B$269:$B$305,0))/INDEX($D$269:$D$305,MATCH($F264,$B$269:$B$305,0)),SUMIFS('Input-Ext Allocators'!V$8:V$63,'Input-Ext Allocators'!$B$8:$B$63,$F264))*$D264</f>
        <v>0</v>
      </c>
      <c r="Z264" s="5">
        <f ca="1">IFERROR(INDEX(Z$269:Z$305,MATCH($F264,$B$269:$B$305,0))/INDEX($D$269:$D$305,MATCH($F264,$B$269:$B$305,0)),SUMIFS('Input-Ext Allocators'!W$8:W$63,'Input-Ext Allocators'!$B$8:$B$63,$F264))*$D264</f>
        <v>0</v>
      </c>
    </row>
    <row r="265" spans="1:26" ht="15" thickBot="1">
      <c r="A265" s="13">
        <f>IF(ISBLANK('Input-Accounts'!A265),"",'Input-Accounts'!A265)</f>
        <v>227</v>
      </c>
      <c r="B265" s="1" t="str">
        <f>IF(ISBLANK('Input-Accounts'!B265),"",'Input-Accounts'!B265)</f>
        <v>TOTAL REVENUE REQUIREMENT AT EQUAL RATES OF RETURN</v>
      </c>
      <c r="C265" s="13" t="str">
        <f>IF(ISBLANK('Input-Accounts'!C265),"",'Input-Accounts'!C265)</f>
        <v/>
      </c>
      <c r="D265" s="29">
        <f ca="1">SUM(D258:D264)</f>
        <v>102666606.64597885</v>
      </c>
      <c r="E265" s="5">
        <f t="shared" ca="1" si="74"/>
        <v>0</v>
      </c>
      <c r="G265" s="29">
        <f t="shared" ref="G265:Z265" ca="1" si="75">SUM(G258:G264)</f>
        <v>34649059.029619575</v>
      </c>
      <c r="H265" s="29">
        <f t="shared" ca="1" si="75"/>
        <v>23115221.490596659</v>
      </c>
      <c r="I265" s="29">
        <f t="shared" ca="1" si="75"/>
        <v>2497857.6414528983</v>
      </c>
      <c r="J265" s="29">
        <f t="shared" ca="1" si="75"/>
        <v>3107133.3471036251</v>
      </c>
      <c r="K265" s="29">
        <f t="shared" ca="1" si="75"/>
        <v>177053.71887038733</v>
      </c>
      <c r="L265" s="29">
        <f t="shared" ca="1" si="75"/>
        <v>35883474.799410671</v>
      </c>
      <c r="M265" s="29">
        <f t="shared" ca="1" si="75"/>
        <v>3236806.6189250574</v>
      </c>
      <c r="N265" s="29">
        <f t="shared" ca="1" si="75"/>
        <v>0</v>
      </c>
      <c r="O265" s="29">
        <f t="shared" ca="1" si="75"/>
        <v>0</v>
      </c>
      <c r="P265" s="29">
        <f t="shared" ca="1" si="75"/>
        <v>0</v>
      </c>
      <c r="Q265" s="29">
        <f t="shared" ca="1" si="75"/>
        <v>0</v>
      </c>
      <c r="R265" s="29">
        <f t="shared" ca="1" si="75"/>
        <v>0</v>
      </c>
      <c r="S265" s="29">
        <f t="shared" ca="1" si="75"/>
        <v>0</v>
      </c>
      <c r="T265" s="29">
        <f t="shared" ca="1" si="75"/>
        <v>0</v>
      </c>
      <c r="U265" s="29">
        <f t="shared" ca="1" si="75"/>
        <v>0</v>
      </c>
      <c r="V265" s="29">
        <f t="shared" ca="1" si="75"/>
        <v>0</v>
      </c>
      <c r="W265" s="29">
        <f t="shared" ca="1" si="75"/>
        <v>0</v>
      </c>
      <c r="X265" s="29">
        <f t="shared" ca="1" si="75"/>
        <v>0</v>
      </c>
      <c r="Y265" s="29">
        <f t="shared" ca="1" si="75"/>
        <v>0</v>
      </c>
      <c r="Z265" s="29">
        <f t="shared" ca="1" si="75"/>
        <v>0</v>
      </c>
    </row>
    <row r="266" spans="1:26" ht="15" thickTop="1">
      <c r="A266" s="13" t="str">
        <f>IF(ISBLANK('Input-Accounts'!A266),"",'Input-Accounts'!A266)</f>
        <v/>
      </c>
      <c r="B266" t="str">
        <f>IF(ISBLANK('Input-Accounts'!B266),"",'Input-Accounts'!B266)</f>
        <v/>
      </c>
      <c r="C266" s="13" t="str">
        <f>IF(ISBLANK('Input-Accounts'!C266),"",'Input-Accounts'!C266)</f>
        <v/>
      </c>
      <c r="D266" s="5"/>
      <c r="E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</row>
    <row r="267" spans="1:26">
      <c r="A267" s="13" t="str">
        <f>IF(ISBLANK('Input-Accounts'!A267),"",'Input-Accounts'!A267)</f>
        <v/>
      </c>
      <c r="B267" s="4" t="str">
        <f>IF(ISBLANK('Input-Accounts'!B267),"",'Input-Accounts'!B267)</f>
        <v/>
      </c>
      <c r="C267" s="13" t="str">
        <f>IF(ISBLANK('Input-Accounts'!C267),"",'Input-Accounts'!C267)</f>
        <v/>
      </c>
      <c r="E267" t="str">
        <f t="shared" ref="E267:E305" si="76">IFERROR(IF(D267="","",IF(D267=0,0,IF(ABS(D267-SUM($G267:$Z267))&lt;Check_Limit,0,1))),1)</f>
        <v/>
      </c>
    </row>
    <row r="268" spans="1:26">
      <c r="A268" s="13">
        <f>IF(ISBLANK('Input-Accounts'!A268),"",'Input-Accounts'!A268)</f>
        <v>228</v>
      </c>
      <c r="B268" s="4" t="str">
        <f>IF(ISBLANK('Input-Accounts'!B268),"",'Input-Accounts'!B268)</f>
        <v>INTERNAL ALLOCATION FACTORS</v>
      </c>
      <c r="C268" s="13" t="str">
        <f>IF(ISBLANK('Input-Accounts'!C268),"",'Input-Accounts'!C268)</f>
        <v/>
      </c>
      <c r="D268" s="5"/>
      <c r="E268" s="5" t="str">
        <f t="shared" si="76"/>
        <v/>
      </c>
    </row>
    <row r="269" spans="1:26" outlineLevel="1">
      <c r="A269" s="13" t="str">
        <f>IF(ISBLANK('Input-Accounts'!A269),"",'Input-Accounts'!A269)</f>
        <v/>
      </c>
      <c r="B269" t="str">
        <f>IF(ISBLANK('Input-Accounts'!B269),"",'Input-Accounts'!B269)</f>
        <v/>
      </c>
      <c r="C269" s="13" t="str">
        <f>IF(ISBLANK('Input-Accounts'!C269),"",'Input-Accounts'!C269)</f>
        <v/>
      </c>
      <c r="D269" s="31"/>
      <c r="E269" s="5" t="str">
        <f t="shared" si="76"/>
        <v/>
      </c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26" outlineLevel="1">
      <c r="A270" s="13">
        <f>IF(ISBLANK('Input-Accounts'!A270),"",'Input-Accounts'!A270)</f>
        <v>229</v>
      </c>
      <c r="B270" t="str">
        <f>IF(ISBLANK('Input-Accounts'!B270),"",'Input-Accounts'!B270)</f>
        <v>INT_T&amp;D_PLANT</v>
      </c>
      <c r="C270" s="13" t="str">
        <f>IF(ISBLANK('Input-Accounts'!C270),"",'Input-Accounts'!C270)</f>
        <v/>
      </c>
      <c r="D270" s="16">
        <f ca="1">D$26+D$48</f>
        <v>651948464.32854605</v>
      </c>
      <c r="E270" s="5">
        <f t="shared" ca="1" si="76"/>
        <v>0</v>
      </c>
      <c r="G270" s="16">
        <f t="shared" ref="G270:M270" ca="1" si="77">G$26+G$48</f>
        <v>209355505.58579531</v>
      </c>
      <c r="H270" s="16">
        <f t="shared" ca="1" si="77"/>
        <v>144312433.81843367</v>
      </c>
      <c r="I270" s="16">
        <f t="shared" ca="1" si="77"/>
        <v>16216464.221622832</v>
      </c>
      <c r="J270" s="16">
        <f t="shared" ca="1" si="77"/>
        <v>20725269.17510175</v>
      </c>
      <c r="K270" s="16">
        <f t="shared" ca="1" si="77"/>
        <v>1169177.1739702481</v>
      </c>
      <c r="L270" s="16">
        <f t="shared" ca="1" si="77"/>
        <v>240586931.48531753</v>
      </c>
      <c r="M270" s="16">
        <f t="shared" ca="1" si="77"/>
        <v>19582682.868304655</v>
      </c>
      <c r="N270" s="14"/>
      <c r="O270" s="14"/>
      <c r="P270" s="14"/>
      <c r="Q270" s="14"/>
      <c r="R270" s="14"/>
    </row>
    <row r="271" spans="1:26" outlineLevel="1">
      <c r="A271" s="13">
        <f>IF(ISBLANK('Input-Accounts'!A271),"",'Input-Accounts'!A271)</f>
        <v>230</v>
      </c>
      <c r="B271" t="str">
        <f>IF(ISBLANK('Input-Accounts'!B271),"",'Input-Accounts'!B271)</f>
        <v>INT_TOTAL_PLANT</v>
      </c>
      <c r="C271" s="13" t="str">
        <f>IF(ISBLANK('Input-Accounts'!C271),"",'Input-Accounts'!C271)</f>
        <v/>
      </c>
      <c r="D271" s="16">
        <f ca="1">D$63</f>
        <v>715252955.47707343</v>
      </c>
      <c r="E271" s="5">
        <f ca="1">IFERROR(IF(D271="","",IF(D271=0,0,IF(ABS(D271-SUM($G271:$Z271))&lt;Check_Limit,0,1))),1)</f>
        <v>0</v>
      </c>
      <c r="G271" s="16">
        <f t="shared" ref="G271:M271" ca="1" si="78">G$63</f>
        <v>229684019.99360377</v>
      </c>
      <c r="H271" s="16">
        <f t="shared" ca="1" si="78"/>
        <v>158325236.50014633</v>
      </c>
      <c r="I271" s="16">
        <f t="shared" ca="1" si="78"/>
        <v>17791090.241848867</v>
      </c>
      <c r="J271" s="16">
        <f t="shared" ca="1" si="78"/>
        <v>22737702.19831216</v>
      </c>
      <c r="K271" s="16">
        <f t="shared" ca="1" si="78"/>
        <v>1282704.8070737156</v>
      </c>
      <c r="L271" s="16">
        <f t="shared" ca="1" si="78"/>
        <v>263948031.4924317</v>
      </c>
      <c r="M271" s="16">
        <f t="shared" ca="1" si="78"/>
        <v>21484170.243656896</v>
      </c>
      <c r="N271" s="14"/>
      <c r="O271" s="14"/>
      <c r="P271" s="14"/>
      <c r="Q271" s="14"/>
      <c r="R271" s="14"/>
    </row>
    <row r="272" spans="1:26" outlineLevel="1">
      <c r="A272" s="13">
        <f>IF(ISBLANK('Input-Accounts'!A272),"",'Input-Accounts'!A272)</f>
        <v>231</v>
      </c>
      <c r="B272" t="str">
        <f>IF(ISBLANK('Input-Accounts'!B272),"",'Input-Accounts'!B272)</f>
        <v>INT_INTANGIBLE</v>
      </c>
      <c r="C272" s="13" t="str">
        <f>IF(ISBLANK('Input-Accounts'!C272),"",'Input-Accounts'!C272)</f>
        <v/>
      </c>
      <c r="D272" s="16">
        <f ca="1">D$16</f>
        <v>23505132.899932187</v>
      </c>
      <c r="E272" s="5">
        <f t="shared" ca="1" si="76"/>
        <v>0</v>
      </c>
      <c r="G272" s="16">
        <f t="shared" ref="G272:M272" ca="1" si="79">G$16</f>
        <v>7548033.7041590726</v>
      </c>
      <c r="H272" s="16">
        <f t="shared" ca="1" si="79"/>
        <v>5202992.4474299075</v>
      </c>
      <c r="I272" s="16">
        <f t="shared" ca="1" si="79"/>
        <v>584663.00260222913</v>
      </c>
      <c r="J272" s="16">
        <f t="shared" ca="1" si="79"/>
        <v>747221.95541845425</v>
      </c>
      <c r="K272" s="16">
        <f t="shared" ca="1" si="79"/>
        <v>42153.124612451844</v>
      </c>
      <c r="L272" s="16">
        <f t="shared" ca="1" si="79"/>
        <v>8674041.136631079</v>
      </c>
      <c r="M272" s="16">
        <f t="shared" ca="1" si="79"/>
        <v>706027.52907899104</v>
      </c>
      <c r="N272" s="14"/>
      <c r="O272" s="14"/>
      <c r="P272" s="14"/>
      <c r="Q272" s="14"/>
      <c r="R272" s="14"/>
    </row>
    <row r="273" spans="1:18" outlineLevel="1">
      <c r="A273" s="13">
        <f>IF(ISBLANK('Input-Accounts'!A273),"",'Input-Accounts'!A273)</f>
        <v>232</v>
      </c>
      <c r="B273" t="str">
        <f>IF(ISBLANK('Input-Accounts'!B273),"",'Input-Accounts'!B273)</f>
        <v>INT_DISTPT</v>
      </c>
      <c r="C273" s="13" t="str">
        <f>IF(ISBLANK('Input-Accounts'!C273),"",'Input-Accounts'!C273)</f>
        <v/>
      </c>
      <c r="D273" s="16">
        <f ca="1">D$48</f>
        <v>651948464.32854605</v>
      </c>
      <c r="E273" s="5">
        <f t="shared" ca="1" si="76"/>
        <v>0</v>
      </c>
      <c r="G273" s="16">
        <f t="shared" ref="G273:M273" ca="1" si="80">G$48</f>
        <v>209355505.58579531</v>
      </c>
      <c r="H273" s="16">
        <f t="shared" ca="1" si="80"/>
        <v>144312433.81843367</v>
      </c>
      <c r="I273" s="16">
        <f t="shared" ca="1" si="80"/>
        <v>16216464.221622832</v>
      </c>
      <c r="J273" s="16">
        <f t="shared" ca="1" si="80"/>
        <v>20725269.17510175</v>
      </c>
      <c r="K273" s="16">
        <f t="shared" ca="1" si="80"/>
        <v>1169177.1739702481</v>
      </c>
      <c r="L273" s="16">
        <f t="shared" ca="1" si="80"/>
        <v>240586931.48531753</v>
      </c>
      <c r="M273" s="16">
        <f t="shared" ca="1" si="80"/>
        <v>19582682.868304655</v>
      </c>
      <c r="N273" s="14"/>
      <c r="O273" s="14"/>
      <c r="P273" s="14"/>
      <c r="Q273" s="14"/>
      <c r="R273" s="14"/>
    </row>
    <row r="274" spans="1:18" outlineLevel="1">
      <c r="A274" s="13">
        <f>IF(ISBLANK('Input-Accounts'!A274),"",'Input-Accounts'!A274)</f>
        <v>233</v>
      </c>
      <c r="B274" t="str">
        <f>IF(ISBLANK('Input-Accounts'!B274),"",'Input-Accounts'!B274)</f>
        <v>INT_TRANS-MAIN</v>
      </c>
      <c r="C274" s="13" t="str">
        <f>IF(ISBLANK('Input-Accounts'!C274),"",'Input-Accounts'!C274)</f>
        <v/>
      </c>
      <c r="D274" s="16">
        <f ca="1">SUM(D$21:D$22)</f>
        <v>0</v>
      </c>
      <c r="E274" s="5">
        <f t="shared" ca="1" si="76"/>
        <v>0</v>
      </c>
      <c r="G274" s="16">
        <f t="shared" ref="G274:M274" ca="1" si="81">SUM(G$21:G$22)</f>
        <v>0</v>
      </c>
      <c r="H274" s="16">
        <f t="shared" ca="1" si="81"/>
        <v>0</v>
      </c>
      <c r="I274" s="16">
        <f t="shared" ca="1" si="81"/>
        <v>0</v>
      </c>
      <c r="J274" s="16">
        <f t="shared" ca="1" si="81"/>
        <v>0</v>
      </c>
      <c r="K274" s="16">
        <f t="shared" ca="1" si="81"/>
        <v>0</v>
      </c>
      <c r="L274" s="16">
        <f t="shared" ca="1" si="81"/>
        <v>0</v>
      </c>
      <c r="M274" s="16">
        <f t="shared" ca="1" si="81"/>
        <v>0</v>
      </c>
      <c r="N274" s="14"/>
      <c r="O274" s="14"/>
      <c r="P274" s="14"/>
      <c r="Q274" s="14"/>
      <c r="R274" s="14"/>
    </row>
    <row r="275" spans="1:18" outlineLevel="1">
      <c r="A275" s="13">
        <f>IF(ISBLANK('Input-Accounts'!A275),"",'Input-Accounts'!A275)</f>
        <v>234</v>
      </c>
      <c r="B275" t="str">
        <f>IF(ISBLANK('Input-Accounts'!B275),"",'Input-Accounts'!B275)</f>
        <v>INT_MAIN-SERVICE</v>
      </c>
      <c r="C275" s="13" t="str">
        <f>IF(ISBLANK('Input-Accounts'!C275),"",'Input-Accounts'!C275)</f>
        <v/>
      </c>
      <c r="D275" s="16">
        <f ca="1">SUM(D$31:D$39,D$43:D$44)</f>
        <v>603790907.40854597</v>
      </c>
      <c r="E275" s="5">
        <f t="shared" ca="1" si="76"/>
        <v>0</v>
      </c>
      <c r="G275" s="16">
        <f t="shared" ref="G275:M275" ca="1" si="82">SUM(G$31:G$39,G$43:G$44)</f>
        <v>199893301.02738094</v>
      </c>
      <c r="H275" s="16">
        <f t="shared" ca="1" si="82"/>
        <v>137816746.84159741</v>
      </c>
      <c r="I275" s="16">
        <f t="shared" ca="1" si="82"/>
        <v>15507335.727135647</v>
      </c>
      <c r="J275" s="16">
        <f t="shared" ca="1" si="82"/>
        <v>19831712.564640876</v>
      </c>
      <c r="K275" s="16">
        <f t="shared" ca="1" si="82"/>
        <v>1086273.2027631216</v>
      </c>
      <c r="L275" s="16">
        <f t="shared" ca="1" si="82"/>
        <v>215692376.79502797</v>
      </c>
      <c r="M275" s="16">
        <f t="shared" ca="1" si="82"/>
        <v>13963161.25</v>
      </c>
      <c r="N275" s="14"/>
      <c r="O275" s="14"/>
      <c r="P275" s="14"/>
      <c r="Q275" s="14"/>
      <c r="R275" s="14"/>
    </row>
    <row r="276" spans="1:18" outlineLevel="1">
      <c r="A276" s="13">
        <f>IF(ISBLANK('Input-Accounts'!A276),"",'Input-Accounts'!A276)</f>
        <v>235</v>
      </c>
      <c r="B276" t="str">
        <f>IF(ISBLANK('Input-Accounts'!B276),"",'Input-Accounts'!B276)</f>
        <v>INT_DIST-MAINS</v>
      </c>
      <c r="C276" s="13" t="str">
        <f>IF(ISBLANK('Input-Accounts'!C276),"",'Input-Accounts'!C276)</f>
        <v/>
      </c>
      <c r="D276" s="16">
        <f ca="1">SUM(D$31:D$39)</f>
        <v>603790907.40854597</v>
      </c>
      <c r="E276" s="5">
        <f t="shared" ca="1" si="76"/>
        <v>0</v>
      </c>
      <c r="G276" s="16">
        <f t="shared" ref="G276:M276" ca="1" si="83">SUM(G$31:G$39)</f>
        <v>199893301.02738094</v>
      </c>
      <c r="H276" s="16">
        <f t="shared" ca="1" si="83"/>
        <v>137816746.84159741</v>
      </c>
      <c r="I276" s="16">
        <f t="shared" ca="1" si="83"/>
        <v>15507335.727135647</v>
      </c>
      <c r="J276" s="16">
        <f t="shared" ca="1" si="83"/>
        <v>19831712.564640876</v>
      </c>
      <c r="K276" s="16">
        <f t="shared" ca="1" si="83"/>
        <v>1086273.2027631216</v>
      </c>
      <c r="L276" s="16">
        <f t="shared" ca="1" si="83"/>
        <v>215692376.79502797</v>
      </c>
      <c r="M276" s="16">
        <f t="shared" ca="1" si="83"/>
        <v>13963161.25</v>
      </c>
      <c r="N276" s="14"/>
      <c r="O276" s="14"/>
      <c r="P276" s="14"/>
      <c r="Q276" s="14"/>
      <c r="R276" s="14"/>
    </row>
    <row r="277" spans="1:18" outlineLevel="1">
      <c r="A277" s="13">
        <f>IF(ISBLANK('Input-Accounts'!A277),"",'Input-Accounts'!A277)</f>
        <v>236</v>
      </c>
      <c r="B277" t="str">
        <f>IF(ISBLANK('Input-Accounts'!B277),"",'Input-Accounts'!B277)</f>
        <v>INT_SERVICES</v>
      </c>
      <c r="C277" s="13" t="str">
        <f>IF(ISBLANK('Input-Accounts'!C277),"",'Input-Accounts'!C277)</f>
        <v/>
      </c>
      <c r="D277" s="16">
        <f ca="1">SUM(D$43:D$44)</f>
        <v>0</v>
      </c>
      <c r="E277" s="5">
        <f t="shared" ca="1" si="76"/>
        <v>0</v>
      </c>
      <c r="G277" s="16">
        <f t="shared" ref="G277:M277" ca="1" si="84">SUM(G$43:G$44)</f>
        <v>0</v>
      </c>
      <c r="H277" s="16">
        <f t="shared" ca="1" si="84"/>
        <v>0</v>
      </c>
      <c r="I277" s="16">
        <f t="shared" ca="1" si="84"/>
        <v>0</v>
      </c>
      <c r="J277" s="16">
        <f t="shared" ca="1" si="84"/>
        <v>0</v>
      </c>
      <c r="K277" s="16">
        <f t="shared" ca="1" si="84"/>
        <v>0</v>
      </c>
      <c r="L277" s="16">
        <f t="shared" ca="1" si="84"/>
        <v>0</v>
      </c>
      <c r="M277" s="16">
        <f t="shared" ca="1" si="84"/>
        <v>0</v>
      </c>
      <c r="N277" s="14"/>
      <c r="O277" s="14"/>
      <c r="P277" s="14"/>
      <c r="Q277" s="14"/>
      <c r="R277" s="14"/>
    </row>
    <row r="278" spans="1:18" outlineLevel="1">
      <c r="A278" s="13">
        <f>IF(ISBLANK('Input-Accounts'!A278),"",'Input-Accounts'!A278)</f>
        <v>237</v>
      </c>
      <c r="B278" t="str">
        <f>IF(ISBLANK('Input-Accounts'!B278),"",'Input-Accounts'!B278)</f>
        <v>INT_OM</v>
      </c>
      <c r="C278" s="13" t="str">
        <f>IF(ISBLANK('Input-Accounts'!C278),"",'Input-Accounts'!C278)</f>
        <v/>
      </c>
      <c r="D278" s="16">
        <f ca="1">SUM(D$177,D$152)</f>
        <v>16141766.53949271</v>
      </c>
      <c r="E278" s="5">
        <f t="shared" ca="1" si="76"/>
        <v>0</v>
      </c>
      <c r="F278" s="8"/>
      <c r="G278" s="16">
        <f t="shared" ref="G278:M278" ca="1" si="85">SUM(G$177,G$152)</f>
        <v>5014381.8590400349</v>
      </c>
      <c r="H278" s="16">
        <f t="shared" ca="1" si="85"/>
        <v>3455747.2352294675</v>
      </c>
      <c r="I278" s="16">
        <f t="shared" ca="1" si="85"/>
        <v>387738.25570219598</v>
      </c>
      <c r="J278" s="16">
        <f t="shared" ca="1" si="85"/>
        <v>495185.6525337593</v>
      </c>
      <c r="K278" s="16">
        <f t="shared" ca="1" si="85"/>
        <v>28850.495410083939</v>
      </c>
      <c r="L278" s="16">
        <f t="shared" ca="1" si="85"/>
        <v>6157440.7482740395</v>
      </c>
      <c r="M278" s="16">
        <f t="shared" ca="1" si="85"/>
        <v>602422.2933031295</v>
      </c>
      <c r="N278" s="14"/>
      <c r="O278" s="14"/>
      <c r="P278" s="14"/>
      <c r="Q278" s="14"/>
      <c r="R278" s="14"/>
    </row>
    <row r="279" spans="1:18" outlineLevel="1">
      <c r="A279" s="13">
        <f>IF(ISBLANK('Input-Accounts'!A279),"",'Input-Accounts'!A279)</f>
        <v>238</v>
      </c>
      <c r="B279" t="str">
        <f>IF(ISBLANK('Input-Accounts'!B279),"",'Input-Accounts'!B279)</f>
        <v>INT_871-881</v>
      </c>
      <c r="C279" s="13" t="str">
        <f>IF(ISBLANK('Input-Accounts'!C279),"",'Input-Accounts'!C279)</f>
        <v/>
      </c>
      <c r="D279" s="16">
        <f ca="1">SUM(D$127:D$136)</f>
        <v>7002614.9580404591</v>
      </c>
      <c r="E279" s="5">
        <f t="shared" ca="1" si="76"/>
        <v>0</v>
      </c>
      <c r="G279" s="16">
        <f t="shared" ref="G279:M279" ca="1" si="86">SUM(G$127:G$136)</f>
        <v>2180054.842145131</v>
      </c>
      <c r="H279" s="16">
        <f t="shared" ca="1" si="86"/>
        <v>1502443.9297442525</v>
      </c>
      <c r="I279" s="16">
        <f t="shared" ca="1" si="86"/>
        <v>168592.59345345519</v>
      </c>
      <c r="J279" s="16">
        <f t="shared" ca="1" si="86"/>
        <v>215322.19651006255</v>
      </c>
      <c r="K279" s="16">
        <f t="shared" ca="1" si="86"/>
        <v>12518.630127417786</v>
      </c>
      <c r="L279" s="16">
        <f t="shared" ca="1" si="86"/>
        <v>2665620.0258668531</v>
      </c>
      <c r="M279" s="16">
        <f t="shared" ca="1" si="86"/>
        <v>258062.74019328761</v>
      </c>
      <c r="N279" s="14"/>
      <c r="O279" s="14"/>
      <c r="P279" s="14"/>
      <c r="Q279" s="14"/>
      <c r="R279" s="14"/>
    </row>
    <row r="280" spans="1:18" outlineLevel="1">
      <c r="A280" s="13">
        <f>IF(ISBLANK('Input-Accounts'!A280),"",'Input-Accounts'!A280)</f>
        <v>239</v>
      </c>
      <c r="B280" t="str">
        <f>IF(ISBLANK('Input-Accounts'!B280),"",'Input-Accounts'!B280)</f>
        <v>INT_886-894</v>
      </c>
      <c r="C280" s="13" t="str">
        <f>IF(ISBLANK('Input-Accounts'!C280),"",'Input-Accounts'!C280)</f>
        <v/>
      </c>
      <c r="D280" s="16">
        <f ca="1">SUM(D$141:D$149)</f>
        <v>6652557.0668221433</v>
      </c>
      <c r="E280" s="5">
        <f t="shared" ca="1" si="76"/>
        <v>0</v>
      </c>
      <c r="G280" s="16">
        <f t="shared" ref="G280:M280" ca="1" si="87">SUM(G$141:G$149)</f>
        <v>2061286.1980741043</v>
      </c>
      <c r="H280" s="16">
        <f t="shared" ca="1" si="87"/>
        <v>1420546.2536138743</v>
      </c>
      <c r="I280" s="16">
        <f t="shared" ca="1" si="87"/>
        <v>159367.68395383927</v>
      </c>
      <c r="J280" s="16">
        <f t="shared" ca="1" si="87"/>
        <v>203518.91503034247</v>
      </c>
      <c r="K280" s="16">
        <f t="shared" ca="1" si="87"/>
        <v>11887.186621129293</v>
      </c>
      <c r="L280" s="16">
        <f t="shared" ca="1" si="87"/>
        <v>2543983.1637384929</v>
      </c>
      <c r="M280" s="16">
        <f t="shared" ca="1" si="87"/>
        <v>251967.66579036118</v>
      </c>
      <c r="N280" s="14"/>
      <c r="O280" s="14"/>
      <c r="P280" s="14"/>
      <c r="Q280" s="14"/>
      <c r="R280" s="14"/>
    </row>
    <row r="281" spans="1:18" outlineLevel="1">
      <c r="A281" s="13">
        <f>IF(ISBLANK('Input-Accounts'!A281),"",'Input-Accounts'!A281)</f>
        <v>240</v>
      </c>
      <c r="B281" t="str">
        <f>IF(ISBLANK('Input-Accounts'!B281),"",'Input-Accounts'!B281)</f>
        <v>INT_MTR_REG</v>
      </c>
      <c r="C281" s="13" t="str">
        <f>IF(ISBLANK('Input-Accounts'!C281),"",'Input-Accounts'!C281)</f>
        <v/>
      </c>
      <c r="D281" s="16">
        <f ca="1">SUM(D$45:D$46)</f>
        <v>0</v>
      </c>
      <c r="E281" s="5">
        <f t="shared" ca="1" si="76"/>
        <v>0</v>
      </c>
      <c r="G281" s="16">
        <f t="shared" ref="G281:M281" ca="1" si="88">SUM(G$45:G$46)</f>
        <v>0</v>
      </c>
      <c r="H281" s="16">
        <f t="shared" ca="1" si="88"/>
        <v>0</v>
      </c>
      <c r="I281" s="16">
        <f t="shared" ca="1" si="88"/>
        <v>0</v>
      </c>
      <c r="J281" s="16">
        <f t="shared" ca="1" si="88"/>
        <v>0</v>
      </c>
      <c r="K281" s="16">
        <f t="shared" ca="1" si="88"/>
        <v>0</v>
      </c>
      <c r="L281" s="16">
        <f t="shared" ca="1" si="88"/>
        <v>0</v>
      </c>
      <c r="M281" s="16">
        <f t="shared" ca="1" si="88"/>
        <v>0</v>
      </c>
      <c r="N281" s="14"/>
      <c r="O281" s="14"/>
      <c r="P281" s="14"/>
      <c r="Q281" s="14"/>
      <c r="R281" s="14"/>
    </row>
    <row r="282" spans="1:18" outlineLevel="1">
      <c r="A282" s="13">
        <f>IF(ISBLANK('Input-Accounts'!A282),"",'Input-Accounts'!A282)</f>
        <v>241</v>
      </c>
      <c r="B282" t="str">
        <f>IF(ISBLANK('Input-Accounts'!B282),"",'Input-Accounts'!B282)</f>
        <v>INT_LABOR</v>
      </c>
      <c r="C282" s="13" t="str">
        <f>IF(ISBLANK('Input-Accounts'!C282),"",'Input-Accounts'!C282)</f>
        <v/>
      </c>
      <c r="D282" s="16">
        <f ca="1">SUMPRODUCT('Input-Accounts'!$L$120:$L$174,D$120:D$174)</f>
        <v>8428069.1960499305</v>
      </c>
      <c r="E282" s="5">
        <f t="shared" ca="1" si="76"/>
        <v>0</v>
      </c>
      <c r="G282" s="16">
        <f ca="1">SUMPRODUCT('Input-Accounts'!$L$120:$L$174,G$120:G$174)</f>
        <v>2632063.4463987011</v>
      </c>
      <c r="H282" s="16">
        <f ca="1">SUMPRODUCT('Input-Accounts'!$L$120:$L$174,H$120:H$174)</f>
        <v>1813995.8195293029</v>
      </c>
      <c r="I282" s="16">
        <f ca="1">SUMPRODUCT('Input-Accounts'!$L$120:$L$174,I$120:I$174)</f>
        <v>203581.96648292814</v>
      </c>
      <c r="J282" s="16">
        <f ca="1">SUMPRODUCT('Input-Accounts'!$L$120:$L$174,J$120:J$174)</f>
        <v>260027.79542161763</v>
      </c>
      <c r="K282" s="16">
        <f ca="1">SUMPRODUCT('Input-Accounts'!$L$120:$L$174,K$120:K$174)</f>
        <v>15071.673281042169</v>
      </c>
      <c r="L282" s="16">
        <f ca="1">SUMPRODUCT('Input-Accounts'!$L$120:$L$174,L$120:L$174)</f>
        <v>3198460.4233188825</v>
      </c>
      <c r="M282" s="16">
        <f ca="1">SUMPRODUCT('Input-Accounts'!$L$120:$L$174,M$120:M$174)</f>
        <v>304868.07161745703</v>
      </c>
      <c r="N282" s="14"/>
      <c r="O282" s="14"/>
      <c r="P282" s="14"/>
      <c r="Q282" s="14"/>
      <c r="R282" s="14"/>
    </row>
    <row r="283" spans="1:18" outlineLevel="1">
      <c r="A283" s="13">
        <f>IF(ISBLANK('Input-Accounts'!A283),"",'Input-Accounts'!A283)</f>
        <v>242</v>
      </c>
      <c r="B283" t="str">
        <f>IF(ISBLANK('Input-Accounts'!B283),"",'Input-Accounts'!B283)</f>
        <v>INT_PLANT_LABOR</v>
      </c>
      <c r="C283" s="13" t="str">
        <f>IF(ISBLANK('Input-Accounts'!C283),"",'Input-Accounts'!C283)</f>
        <v/>
      </c>
      <c r="D283" s="16">
        <f ca="1">IF($D$271=0,D$282/$D$282,IF($D$282=0,D$271/$D$271,0.5*(D$271/$D$271)+0.5*(D$282/$D$282)))</f>
        <v>1</v>
      </c>
      <c r="E283" s="5">
        <f t="shared" ca="1" si="76"/>
        <v>0</v>
      </c>
      <c r="G283" s="74">
        <f t="shared" ref="G283:M283" ca="1" si="89">IF($D$271=0,G$282/$D$282,IF($D$282=0,G$271/$D$271,0.5*(G$271/$D$271)+0.5*(G$282/$D$282)))</f>
        <v>0.31671005317280287</v>
      </c>
      <c r="H283" s="74">
        <f t="shared" ca="1" si="89"/>
        <v>0.21829412660440545</v>
      </c>
      <c r="I283" s="74">
        <f t="shared" ca="1" si="89"/>
        <v>2.451453784951662E-2</v>
      </c>
      <c r="J283" s="74">
        <f t="shared" ca="1" si="89"/>
        <v>3.1321164599597377E-2</v>
      </c>
      <c r="K283" s="74">
        <f t="shared" ca="1" si="89"/>
        <v>1.7908147300134893E-3</v>
      </c>
      <c r="L283" s="74">
        <f t="shared" ca="1" si="89"/>
        <v>0.37426424930467528</v>
      </c>
      <c r="M283" s="74">
        <f t="shared" ca="1" si="89"/>
        <v>3.3105053738988983E-2</v>
      </c>
      <c r="N283" s="14"/>
      <c r="O283" s="14"/>
      <c r="P283" s="14"/>
      <c r="Q283" s="14"/>
      <c r="R283" s="14"/>
    </row>
    <row r="284" spans="1:18" outlineLevel="1">
      <c r="A284" s="13">
        <f>IF(ISBLANK('Input-Accounts'!A284),"",'Input-Accounts'!A284)</f>
        <v>243</v>
      </c>
      <c r="B284" t="str">
        <f>IF(ISBLANK('Input-Accounts'!B284),"",'Input-Accounts'!B284)</f>
        <v>INT_RATEBASE</v>
      </c>
      <c r="C284" s="13" t="str">
        <f>IF(ISBLANK('Input-Accounts'!C284),"",'Input-Accounts'!C284)</f>
        <v/>
      </c>
      <c r="D284" s="16">
        <f ca="1">D$116</f>
        <v>446636406.98230958</v>
      </c>
      <c r="E284" s="5">
        <f t="shared" ca="1" si="76"/>
        <v>0</v>
      </c>
      <c r="G284" s="16">
        <f t="shared" ref="G284:M284" ca="1" si="90">G$116</f>
        <v>142318630.84844688</v>
      </c>
      <c r="H284" s="16">
        <f t="shared" ca="1" si="90"/>
        <v>98097800.233724505</v>
      </c>
      <c r="I284" s="16">
        <f t="shared" ca="1" si="90"/>
        <v>11019467.977114392</v>
      </c>
      <c r="J284" s="16">
        <f t="shared" ca="1" si="90"/>
        <v>14080958.724435374</v>
      </c>
      <c r="K284" s="16">
        <f t="shared" ca="1" si="90"/>
        <v>800341.30077678489</v>
      </c>
      <c r="L284" s="16">
        <f t="shared" ca="1" si="90"/>
        <v>166134241.3028037</v>
      </c>
      <c r="M284" s="16">
        <f t="shared" ca="1" si="90"/>
        <v>14184966.595007965</v>
      </c>
      <c r="N284" s="14"/>
      <c r="O284" s="14"/>
      <c r="P284" s="14"/>
      <c r="Q284" s="14"/>
      <c r="R284" s="14"/>
    </row>
    <row r="285" spans="1:18" outlineLevel="1">
      <c r="A285" s="13">
        <f>IF(ISBLANK('Input-Accounts'!A285),"",'Input-Accounts'!A285)</f>
        <v>244</v>
      </c>
      <c r="B285" t="str">
        <f>IF(ISBLANK('Input-Accounts'!B285),"",'Input-Accounts'!B285)</f>
        <v>INT_Income_before_tax</v>
      </c>
      <c r="C285" s="13" t="str">
        <f>IF(ISBLANK('Input-Accounts'!C285),"",'Input-Accounts'!C285)</f>
        <v/>
      </c>
      <c r="D285" s="16">
        <f ca="1">D$313-D$240-D$193</f>
        <v>-46544006.764748387</v>
      </c>
      <c r="E285" s="5">
        <f t="shared" ca="1" si="76"/>
        <v>0</v>
      </c>
      <c r="G285" s="16">
        <f t="shared" ref="G285:M285" ca="1" si="91">G$313-G$240-G$193</f>
        <v>-14705465.894492799</v>
      </c>
      <c r="H285" s="16">
        <f t="shared" ca="1" si="91"/>
        <v>-10135661.817050286</v>
      </c>
      <c r="I285" s="16">
        <f t="shared" ca="1" si="91"/>
        <v>-1138115.1322466063</v>
      </c>
      <c r="J285" s="16">
        <f t="shared" ca="1" si="91"/>
        <v>-1454044.0610585471</v>
      </c>
      <c r="K285" s="16">
        <f t="shared" ca="1" si="91"/>
        <v>-83331.236683004885</v>
      </c>
      <c r="L285" s="16">
        <f t="shared" ca="1" si="91"/>
        <v>-17461873.56665206</v>
      </c>
      <c r="M285" s="16">
        <f t="shared" ca="1" si="91"/>
        <v>-1565515.0565650847</v>
      </c>
      <c r="N285" s="14"/>
      <c r="O285" s="14"/>
      <c r="P285" s="14"/>
      <c r="Q285" s="14"/>
      <c r="R285" s="14"/>
    </row>
    <row r="286" spans="1:18" outlineLevel="1">
      <c r="A286" s="13">
        <f>IF(ISBLANK('Input-Accounts'!A286),"",'Input-Accounts'!A286)</f>
        <v>245</v>
      </c>
      <c r="B286" t="str">
        <f>IF(ISBLANK('Input-Accounts'!B286),"",'Input-Accounts'!B286)</f>
        <v>INT_REV_REQ_b/f gross up</v>
      </c>
      <c r="C286" s="13" t="str">
        <f>IF(ISBLANK('Input-Accounts'!C286),"",'Input-Accounts'!C286)</f>
        <v/>
      </c>
      <c r="D286" s="16">
        <f ca="1">SUM(D$258:D$259)</f>
        <v>97535160.761040553</v>
      </c>
      <c r="E286" s="5">
        <f t="shared" ca="1" si="76"/>
        <v>0</v>
      </c>
      <c r="G286" s="16">
        <f t="shared" ref="G286:M286" ca="1" si="92">SUM(G$258:G$259)</f>
        <v>32999190.473137654</v>
      </c>
      <c r="H286" s="16">
        <f t="shared" ca="1" si="92"/>
        <v>21983851.221564244</v>
      </c>
      <c r="I286" s="16">
        <f t="shared" ca="1" si="92"/>
        <v>2371522.0384648042</v>
      </c>
      <c r="J286" s="16">
        <f t="shared" ca="1" si="92"/>
        <v>2946344.4352308335</v>
      </c>
      <c r="K286" s="16">
        <f t="shared" ca="1" si="92"/>
        <v>167911.28726687297</v>
      </c>
      <c r="L286" s="16">
        <f t="shared" ca="1" si="92"/>
        <v>33992325.234070279</v>
      </c>
      <c r="M286" s="16">
        <f t="shared" ca="1" si="92"/>
        <v>3074016.0713058738</v>
      </c>
      <c r="N286" s="14"/>
      <c r="O286" s="14"/>
      <c r="P286" s="14"/>
      <c r="Q286" s="14"/>
      <c r="R286" s="14"/>
    </row>
    <row r="287" spans="1:18" outlineLevel="1">
      <c r="A287" s="13">
        <f>IF(ISBLANK('Input-Accounts'!A287),"",'Input-Accounts'!A287)</f>
        <v>246</v>
      </c>
      <c r="B287" t="str">
        <f>IF(ISBLANK('Input-Accounts'!B287),"",'Input-Accounts'!B287)</f>
        <v>INT_REV_REQ_xGRT</v>
      </c>
      <c r="C287" s="13" t="str">
        <f>IF(ISBLANK('Input-Accounts'!C287),"",'Input-Accounts'!C287)</f>
        <v/>
      </c>
      <c r="D287" s="16">
        <f ca="1">SUBTOTAL(9,D$119:D$240)+D$245+D$253+D$259</f>
        <v>83791032.77822125</v>
      </c>
      <c r="E287" s="5">
        <f t="shared" ca="1" si="76"/>
        <v>0</v>
      </c>
      <c r="G287" s="16">
        <f t="shared" ref="G287:M287" ca="1" si="93">SUBTOTAL(9,G$119:G$240)+G$245+G$253+G$259</f>
        <v>26569316.836659063</v>
      </c>
      <c r="H287" s="16">
        <f t="shared" ca="1" si="93"/>
        <v>18313190.216566931</v>
      </c>
      <c r="I287" s="16">
        <f t="shared" ca="1" si="93"/>
        <v>2056692.1832268003</v>
      </c>
      <c r="J287" s="16">
        <f t="shared" ca="1" si="93"/>
        <v>2627815.2243109387</v>
      </c>
      <c r="K287" s="16">
        <f t="shared" ca="1" si="93"/>
        <v>150072.57696005335</v>
      </c>
      <c r="L287" s="16">
        <f t="shared" ca="1" si="93"/>
        <v>31322185.422378868</v>
      </c>
      <c r="M287" s="16">
        <f t="shared" ca="1" si="93"/>
        <v>2751760.3181186048</v>
      </c>
      <c r="N287" s="14"/>
      <c r="O287" s="14"/>
      <c r="P287" s="14"/>
      <c r="Q287" s="14"/>
      <c r="R287" s="14"/>
    </row>
    <row r="288" spans="1:18" outlineLevel="1">
      <c r="A288" s="13" t="str">
        <f>IF(ISBLANK('Input-Accounts'!A288),"",'Input-Accounts'!A288)</f>
        <v/>
      </c>
      <c r="B288" t="str">
        <f>IF(ISBLANK('Input-Accounts'!B288),"",'Input-Accounts'!B288)</f>
        <v/>
      </c>
      <c r="C288" s="13" t="str">
        <f>IF(ISBLANK('Input-Accounts'!C288),"",'Input-Accounts'!C288)</f>
        <v/>
      </c>
      <c r="D288" s="51"/>
      <c r="E288" s="5" t="str">
        <f t="shared" si="76"/>
        <v/>
      </c>
      <c r="G288" s="51"/>
      <c r="H288" s="51"/>
      <c r="I288" s="51"/>
      <c r="J288" s="51"/>
      <c r="K288" s="51"/>
      <c r="L288" s="51"/>
      <c r="M288" s="51"/>
      <c r="N288" s="14"/>
      <c r="O288" s="14"/>
      <c r="P288" s="14"/>
      <c r="Q288" s="14"/>
      <c r="R288" s="14"/>
    </row>
    <row r="289" spans="1:18" outlineLevel="1">
      <c r="A289" s="13" t="str">
        <f>IF(ISBLANK('Input-Accounts'!A289),"",'Input-Accounts'!A289)</f>
        <v/>
      </c>
      <c r="B289" t="str">
        <f>IF(ISBLANK('Input-Accounts'!B289),"",'Input-Accounts'!B289)</f>
        <v/>
      </c>
      <c r="C289" s="13" t="str">
        <f>IF(ISBLANK('Input-Accounts'!C289),"",'Input-Accounts'!C289)</f>
        <v/>
      </c>
      <c r="D289" s="51"/>
      <c r="E289" s="5" t="str">
        <f t="shared" si="76"/>
        <v/>
      </c>
      <c r="G289" s="51"/>
      <c r="H289" s="51"/>
      <c r="I289" s="51"/>
      <c r="J289" s="51"/>
      <c r="K289" s="51"/>
      <c r="L289" s="51"/>
      <c r="M289" s="51"/>
      <c r="N289" s="14"/>
      <c r="O289" s="14"/>
      <c r="P289" s="14"/>
      <c r="Q289" s="14"/>
      <c r="R289" s="14"/>
    </row>
    <row r="290" spans="1:18" outlineLevel="1">
      <c r="A290" s="13" t="str">
        <f>IF(ISBLANK('Input-Accounts'!A290),"",'Input-Accounts'!A290)</f>
        <v/>
      </c>
      <c r="B290" t="str">
        <f>IF(ISBLANK('Input-Accounts'!B290),"",'Input-Accounts'!B290)</f>
        <v/>
      </c>
      <c r="C290" s="13" t="str">
        <f>IF(ISBLANK('Input-Accounts'!C290),"",'Input-Accounts'!C290)</f>
        <v/>
      </c>
      <c r="D290" s="51"/>
      <c r="E290" s="5" t="str">
        <f t="shared" si="76"/>
        <v/>
      </c>
      <c r="G290" s="51"/>
      <c r="H290" s="51"/>
      <c r="I290" s="51"/>
      <c r="J290" s="51"/>
      <c r="K290" s="51"/>
      <c r="L290" s="51"/>
      <c r="M290" s="51"/>
      <c r="N290" s="14"/>
      <c r="O290" s="14"/>
      <c r="P290" s="14"/>
      <c r="Q290" s="14"/>
      <c r="R290" s="14"/>
    </row>
    <row r="291" spans="1:18" outlineLevel="1">
      <c r="A291" s="13" t="str">
        <f>IF(ISBLANK('Input-Accounts'!A291),"",'Input-Accounts'!A291)</f>
        <v/>
      </c>
      <c r="B291" t="str">
        <f>IF(ISBLANK('Input-Accounts'!B291),"",'Input-Accounts'!B291)</f>
        <v/>
      </c>
      <c r="C291" s="13" t="str">
        <f>IF(ISBLANK('Input-Accounts'!C291),"",'Input-Accounts'!C291)</f>
        <v/>
      </c>
      <c r="D291" s="51"/>
      <c r="E291" s="5" t="str">
        <f t="shared" si="76"/>
        <v/>
      </c>
      <c r="G291" s="51"/>
      <c r="H291" s="51"/>
      <c r="I291" s="51"/>
      <c r="J291" s="51"/>
      <c r="K291" s="51"/>
      <c r="L291" s="51"/>
      <c r="M291" s="51"/>
      <c r="N291" s="14"/>
      <c r="O291" s="14"/>
      <c r="P291" s="14"/>
      <c r="Q291" s="14"/>
      <c r="R291" s="14"/>
    </row>
    <row r="292" spans="1:18" outlineLevel="1">
      <c r="A292" s="13" t="str">
        <f>IF(ISBLANK('Input-Accounts'!A292),"",'Input-Accounts'!A292)</f>
        <v/>
      </c>
      <c r="B292" t="str">
        <f>IF(ISBLANK('Input-Accounts'!B292),"",'Input-Accounts'!B292)</f>
        <v/>
      </c>
      <c r="C292" s="13" t="str">
        <f>IF(ISBLANK('Input-Accounts'!C292),"",'Input-Accounts'!C292)</f>
        <v/>
      </c>
      <c r="D292" s="51"/>
      <c r="E292" s="5" t="str">
        <f t="shared" si="76"/>
        <v/>
      </c>
      <c r="G292" s="51"/>
      <c r="H292" s="51"/>
      <c r="I292" s="51"/>
      <c r="J292" s="51"/>
      <c r="K292" s="51"/>
      <c r="L292" s="51"/>
      <c r="M292" s="51"/>
      <c r="N292" s="14"/>
      <c r="O292" s="14"/>
      <c r="P292" s="14"/>
      <c r="Q292" s="14"/>
      <c r="R292" s="14"/>
    </row>
    <row r="293" spans="1:18" outlineLevel="1">
      <c r="A293" s="13" t="str">
        <f>IF(ISBLANK('Input-Accounts'!A293),"",'Input-Accounts'!A293)</f>
        <v/>
      </c>
      <c r="B293" t="str">
        <f>IF(ISBLANK('Input-Accounts'!B293),"",'Input-Accounts'!B293)</f>
        <v/>
      </c>
      <c r="C293" s="13" t="str">
        <f>IF(ISBLANK('Input-Accounts'!C293),"",'Input-Accounts'!C293)</f>
        <v/>
      </c>
      <c r="D293" s="51"/>
      <c r="E293" s="5" t="str">
        <f t="shared" si="76"/>
        <v/>
      </c>
      <c r="G293" s="51"/>
      <c r="H293" s="51"/>
      <c r="I293" s="51"/>
      <c r="J293" s="51"/>
      <c r="K293" s="51"/>
      <c r="L293" s="51"/>
      <c r="M293" s="51"/>
      <c r="N293" s="14"/>
      <c r="O293" s="14"/>
      <c r="P293" s="14"/>
      <c r="Q293" s="14"/>
      <c r="R293" s="14"/>
    </row>
    <row r="294" spans="1:18" outlineLevel="1">
      <c r="A294" s="13" t="str">
        <f>IF(ISBLANK('Input-Accounts'!A294),"",'Input-Accounts'!A294)</f>
        <v/>
      </c>
      <c r="B294" t="str">
        <f>IF(ISBLANK('Input-Accounts'!B294),"",'Input-Accounts'!B294)</f>
        <v/>
      </c>
      <c r="C294" s="13" t="str">
        <f>IF(ISBLANK('Input-Accounts'!C294),"",'Input-Accounts'!C294)</f>
        <v/>
      </c>
      <c r="D294" s="51"/>
      <c r="E294" s="5" t="str">
        <f t="shared" si="76"/>
        <v/>
      </c>
      <c r="G294" s="51"/>
      <c r="H294" s="51"/>
      <c r="I294" s="51"/>
      <c r="J294" s="51"/>
      <c r="K294" s="51"/>
      <c r="L294" s="51"/>
      <c r="M294" s="51"/>
      <c r="N294" s="14"/>
      <c r="O294" s="14"/>
      <c r="P294" s="14"/>
      <c r="Q294" s="14"/>
      <c r="R294" s="14"/>
    </row>
    <row r="295" spans="1:18" outlineLevel="1">
      <c r="A295" s="13" t="str">
        <f>IF(ISBLANK('Input-Accounts'!A295),"",'Input-Accounts'!A295)</f>
        <v/>
      </c>
      <c r="B295" t="str">
        <f>IF(ISBLANK('Input-Accounts'!B295),"",'Input-Accounts'!B295)</f>
        <v/>
      </c>
      <c r="C295" s="13" t="str">
        <f>IF(ISBLANK('Input-Accounts'!C295),"",'Input-Accounts'!C295)</f>
        <v/>
      </c>
      <c r="D295" s="51"/>
      <c r="E295" s="5" t="str">
        <f t="shared" si="76"/>
        <v/>
      </c>
      <c r="G295" s="51"/>
      <c r="H295" s="51"/>
      <c r="I295" s="51"/>
      <c r="J295" s="51"/>
      <c r="K295" s="51"/>
      <c r="L295" s="51"/>
      <c r="M295" s="51"/>
      <c r="N295" s="14"/>
      <c r="O295" s="14"/>
      <c r="P295" s="14"/>
      <c r="Q295" s="14"/>
      <c r="R295" s="14"/>
    </row>
    <row r="296" spans="1:18" outlineLevel="1">
      <c r="A296" s="13" t="str">
        <f>IF(ISBLANK('Input-Accounts'!A296),"",'Input-Accounts'!A296)</f>
        <v/>
      </c>
      <c r="B296" t="str">
        <f>IF(ISBLANK('Input-Accounts'!B296),"",'Input-Accounts'!B296)</f>
        <v/>
      </c>
      <c r="C296" s="13" t="str">
        <f>IF(ISBLANK('Input-Accounts'!C296),"",'Input-Accounts'!C296)</f>
        <v/>
      </c>
      <c r="D296" s="51"/>
      <c r="E296" s="5" t="str">
        <f t="shared" si="76"/>
        <v/>
      </c>
      <c r="G296" s="51"/>
      <c r="H296" s="51"/>
      <c r="I296" s="51"/>
      <c r="J296" s="51"/>
      <c r="K296" s="51"/>
      <c r="L296" s="51"/>
      <c r="M296" s="51"/>
      <c r="N296" s="14"/>
      <c r="O296" s="14"/>
      <c r="P296" s="14"/>
      <c r="Q296" s="14"/>
      <c r="R296" s="14"/>
    </row>
    <row r="297" spans="1:18" outlineLevel="1">
      <c r="A297" s="13" t="str">
        <f>IF(ISBLANK('Input-Accounts'!A297),"",'Input-Accounts'!A297)</f>
        <v/>
      </c>
      <c r="B297" t="str">
        <f>IF(ISBLANK('Input-Accounts'!B297),"",'Input-Accounts'!B297)</f>
        <v/>
      </c>
      <c r="C297" s="13" t="str">
        <f>IF(ISBLANK('Input-Accounts'!C297),"",'Input-Accounts'!C297)</f>
        <v/>
      </c>
      <c r="D297" s="51"/>
      <c r="E297" s="5" t="str">
        <f t="shared" si="76"/>
        <v/>
      </c>
      <c r="G297" s="51"/>
      <c r="H297" s="51"/>
      <c r="I297" s="51"/>
      <c r="J297" s="51"/>
      <c r="K297" s="51"/>
      <c r="L297" s="51"/>
      <c r="M297" s="51"/>
      <c r="N297" s="14"/>
      <c r="O297" s="14"/>
      <c r="P297" s="14"/>
      <c r="Q297" s="14"/>
      <c r="R297" s="14"/>
    </row>
    <row r="298" spans="1:18" outlineLevel="1">
      <c r="A298" s="13" t="str">
        <f>IF(ISBLANK('Input-Accounts'!A298),"",'Input-Accounts'!A298)</f>
        <v/>
      </c>
      <c r="B298" t="str">
        <f>IF(ISBLANK('Input-Accounts'!B298),"",'Input-Accounts'!B298)</f>
        <v/>
      </c>
      <c r="C298" s="13" t="str">
        <f>IF(ISBLANK('Input-Accounts'!C298),"",'Input-Accounts'!C298)</f>
        <v/>
      </c>
      <c r="D298" s="16"/>
      <c r="E298" s="5" t="str">
        <f t="shared" si="76"/>
        <v/>
      </c>
      <c r="G298" s="16"/>
      <c r="H298" s="16"/>
      <c r="I298" s="16"/>
      <c r="J298" s="16"/>
      <c r="K298" s="16"/>
      <c r="L298" s="16"/>
      <c r="M298" s="16"/>
      <c r="N298" s="14"/>
      <c r="O298" s="14"/>
      <c r="P298" s="14"/>
      <c r="Q298" s="14"/>
      <c r="R298" s="14"/>
    </row>
    <row r="299" spans="1:18" outlineLevel="1">
      <c r="A299" s="13" t="str">
        <f>IF(ISBLANK('Input-Accounts'!A299),"",'Input-Accounts'!A299)</f>
        <v/>
      </c>
      <c r="B299" t="str">
        <f>IF(ISBLANK('Input-Accounts'!B299),"",'Input-Accounts'!B299)</f>
        <v/>
      </c>
      <c r="C299" s="13" t="str">
        <f>IF(ISBLANK('Input-Accounts'!C299),"",'Input-Accounts'!C299)</f>
        <v/>
      </c>
      <c r="D299" s="16"/>
      <c r="E299" s="5" t="str">
        <f t="shared" si="76"/>
        <v/>
      </c>
      <c r="G299" s="16"/>
      <c r="H299" s="16"/>
      <c r="I299" s="16"/>
      <c r="J299" s="16"/>
      <c r="K299" s="16"/>
      <c r="L299" s="16"/>
      <c r="M299" s="16"/>
      <c r="N299" s="14"/>
      <c r="O299" s="14"/>
      <c r="P299" s="14"/>
      <c r="Q299" s="14"/>
      <c r="R299" s="14"/>
    </row>
    <row r="300" spans="1:18" outlineLevel="1">
      <c r="A300" s="13" t="str">
        <f>IF(ISBLANK('Input-Accounts'!A300),"",'Input-Accounts'!A300)</f>
        <v/>
      </c>
      <c r="B300" t="str">
        <f>IF(ISBLANK('Input-Accounts'!B300),"",'Input-Accounts'!B300)</f>
        <v/>
      </c>
      <c r="C300" s="13" t="str">
        <f>IF(ISBLANK('Input-Accounts'!C300),"",'Input-Accounts'!C300)</f>
        <v/>
      </c>
      <c r="D300" s="16"/>
      <c r="E300" s="5" t="str">
        <f t="shared" si="76"/>
        <v/>
      </c>
      <c r="G300" s="16"/>
      <c r="H300" s="16"/>
      <c r="I300" s="16"/>
      <c r="J300" s="16"/>
      <c r="K300" s="16"/>
      <c r="L300" s="16"/>
      <c r="M300" s="16"/>
      <c r="N300" s="14"/>
      <c r="O300" s="14"/>
      <c r="P300" s="14"/>
      <c r="Q300" s="14"/>
      <c r="R300" s="14"/>
    </row>
    <row r="301" spans="1:18" outlineLevel="1">
      <c r="A301" s="13" t="str">
        <f>IF(ISBLANK('Input-Accounts'!A301),"",'Input-Accounts'!A301)</f>
        <v/>
      </c>
      <c r="B301" t="str">
        <f>IF(ISBLANK('Input-Accounts'!B301),"",'Input-Accounts'!B301)</f>
        <v/>
      </c>
      <c r="C301" s="13" t="str">
        <f>IF(ISBLANK('Input-Accounts'!C301),"",'Input-Accounts'!C301)</f>
        <v/>
      </c>
      <c r="D301" s="16"/>
      <c r="E301" s="5" t="str">
        <f t="shared" si="76"/>
        <v/>
      </c>
      <c r="G301" s="16"/>
      <c r="H301" s="16"/>
      <c r="I301" s="16"/>
      <c r="J301" s="16"/>
      <c r="K301" s="16"/>
      <c r="L301" s="16"/>
      <c r="M301" s="16"/>
      <c r="N301" s="14"/>
      <c r="O301" s="14"/>
      <c r="P301" s="14"/>
      <c r="Q301" s="14"/>
      <c r="R301" s="14"/>
    </row>
    <row r="302" spans="1:18" outlineLevel="1">
      <c r="A302" s="13" t="str">
        <f>IF(ISBLANK('Input-Accounts'!A302),"",'Input-Accounts'!A302)</f>
        <v/>
      </c>
      <c r="B302" t="str">
        <f>IF(ISBLANK('Input-Accounts'!B302),"",'Input-Accounts'!B302)</f>
        <v/>
      </c>
      <c r="C302" s="13" t="str">
        <f>IF(ISBLANK('Input-Accounts'!C302),"",'Input-Accounts'!C302)</f>
        <v/>
      </c>
      <c r="D302" s="16"/>
      <c r="E302" s="5" t="str">
        <f t="shared" si="76"/>
        <v/>
      </c>
      <c r="G302" s="16"/>
      <c r="H302" s="16"/>
      <c r="I302" s="16"/>
      <c r="J302" s="16"/>
      <c r="K302" s="16"/>
      <c r="L302" s="16"/>
      <c r="M302" s="16"/>
      <c r="N302" s="14"/>
      <c r="O302" s="14"/>
      <c r="P302" s="14"/>
      <c r="Q302" s="14"/>
      <c r="R302" s="14"/>
    </row>
    <row r="303" spans="1:18" outlineLevel="1">
      <c r="A303" s="13" t="str">
        <f>IF(ISBLANK('Input-Accounts'!A303),"",'Input-Accounts'!A303)</f>
        <v/>
      </c>
      <c r="B303" t="str">
        <f>IF(ISBLANK('Input-Accounts'!B303),"",'Input-Accounts'!B303)</f>
        <v/>
      </c>
      <c r="C303" s="13" t="str">
        <f>IF(ISBLANK('Input-Accounts'!C303),"",'Input-Accounts'!C303)</f>
        <v/>
      </c>
      <c r="D303" s="16"/>
      <c r="E303" s="5" t="str">
        <f t="shared" si="76"/>
        <v/>
      </c>
      <c r="G303" s="16"/>
      <c r="H303" s="16"/>
      <c r="I303" s="16"/>
      <c r="J303" s="16"/>
      <c r="K303" s="16"/>
      <c r="L303" s="16"/>
      <c r="M303" s="16"/>
      <c r="N303" s="14"/>
      <c r="O303" s="14"/>
      <c r="P303" s="14"/>
      <c r="Q303" s="14"/>
      <c r="R303" s="14"/>
    </row>
    <row r="304" spans="1:18">
      <c r="A304" s="13">
        <f>IF(ISBLANK('Input-Accounts'!A304),"",'Input-Accounts'!A304)</f>
        <v>247</v>
      </c>
      <c r="B304" t="str">
        <f>IF(ISBLANK('Input-Accounts'!B304),"",'Input-Accounts'!B304)</f>
        <v>last line for internals</v>
      </c>
      <c r="C304" s="13" t="str">
        <f>IF(ISBLANK('Input-Accounts'!C304),"",'Input-Accounts'!C304)</f>
        <v/>
      </c>
      <c r="D304" s="22"/>
      <c r="E304" s="5" t="str">
        <f t="shared" si="76"/>
        <v/>
      </c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</row>
    <row r="305" spans="1:18">
      <c r="A305" s="13" t="str">
        <f>IF(ISBLANK('Input-Accounts'!A305),"",'Input-Accounts'!A305)</f>
        <v/>
      </c>
      <c r="B305" t="str">
        <f>IF(ISBLANK('Input-Accounts'!B305),"",'Input-Accounts'!B305)</f>
        <v/>
      </c>
      <c r="C305" s="13" t="str">
        <f>IF(ISBLANK('Input-Accounts'!C305),"",'Input-Accounts'!C305)</f>
        <v/>
      </c>
      <c r="D305" s="22"/>
      <c r="E305" s="5" t="str">
        <f t="shared" si="76"/>
        <v/>
      </c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</row>
    <row r="306" spans="1:18">
      <c r="A306" s="13" t="str">
        <f>IF(ISBLANK('Input-Accounts'!A306),"",'Input-Accounts'!A306)</f>
        <v/>
      </c>
      <c r="B306" t="str">
        <f>IF(ISBLANK('Input-Accounts'!B306),"",'Input-Accounts'!B306)</f>
        <v/>
      </c>
      <c r="C306" s="13" t="str">
        <f>IF(ISBLANK('Input-Accounts'!C306),"",'Input-Accounts'!C306)</f>
        <v/>
      </c>
      <c r="D306" s="22"/>
      <c r="E306" s="5" t="s">
        <v>383</v>
      </c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</row>
    <row r="311" spans="1:18"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</row>
    <row r="312" spans="1:18"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</row>
  </sheetData>
  <pageMargins left="0.5" right="0.5" top="0.75" bottom="0.75" header="0.3" footer="0.3"/>
  <pageSetup scale="52" pageOrder="overThenDown" orientation="landscape" horizontalDpi="1200" verticalDpi="1200" r:id="rId1"/>
  <rowBreaks count="7" manualBreakCount="7">
    <brk id="63" max="12" man="1"/>
    <brk id="107" max="12" man="1"/>
    <brk id="119" max="12" man="1"/>
    <brk id="152" max="12" man="1"/>
    <brk id="193" max="12" man="1"/>
    <brk id="255" max="12" man="1"/>
    <brk id="290" max="1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FB3B9-2061-444F-8FD6-8C6D21AA3EA0}">
  <sheetPr codeName="Sheet9">
    <tabColor theme="7" tint="0.59999389629810485"/>
  </sheetPr>
  <dimension ref="A1:Z312"/>
  <sheetViews>
    <sheetView workbookViewId="0"/>
  </sheetViews>
  <sheetFormatPr defaultColWidth="9.15234375" defaultRowHeight="14.6" outlineLevelRow="1" outlineLevelCol="1"/>
  <cols>
    <col min="1" max="1" width="4.84375" style="13" customWidth="1"/>
    <col min="2" max="2" width="37.69140625" customWidth="1"/>
    <col min="3" max="3" width="9.84375" style="13" customWidth="1"/>
    <col min="4" max="4" width="16.3828125" customWidth="1"/>
    <col min="5" max="5" width="6.69140625" customWidth="1"/>
    <col min="6" max="6" width="17.15234375" bestFit="1" customWidth="1"/>
    <col min="7" max="13" width="14.84375" customWidth="1"/>
    <col min="14" max="26" width="14.84375" customWidth="1" outlineLevel="1"/>
  </cols>
  <sheetData>
    <row r="1" spans="1:26">
      <c r="B1" s="6" t="str">
        <f>'General Inputs'!$D9</f>
        <v>Cascade Natural Gas Corp.</v>
      </c>
    </row>
    <row r="2" spans="1:26">
      <c r="B2" s="6" t="str">
        <f>'General Inputs'!$D10</f>
        <v>Washington Jurisdiction</v>
      </c>
      <c r="I2" s="27"/>
    </row>
    <row r="3" spans="1:26">
      <c r="B3" s="6" t="str">
        <f>'General Inputs'!$D11</f>
        <v>Twelve-Months ended December 31, 2023</v>
      </c>
    </row>
    <row r="4" spans="1:26">
      <c r="B4" s="1" t="str">
        <f ca="1">"Function &amp; Classification: "&amp;" "&amp;INDIRECT("Classification!"&amp;$D$5&amp;8)</f>
        <v xml:space="preserve">Function &amp; Classification:  </v>
      </c>
      <c r="I4" s="26"/>
    </row>
    <row r="5" spans="1:26">
      <c r="B5" s="13" t="s">
        <v>390</v>
      </c>
      <c r="D5" t="str">
        <f>LEFT(ADDRESS(5,MATCH($B$5,Classification!$A$6:$ABB$6,0)),3)</f>
        <v>$Q$</v>
      </c>
    </row>
    <row r="6" spans="1:26" ht="34.299999999999997">
      <c r="A6" s="9" t="s">
        <v>1</v>
      </c>
      <c r="B6" s="11" t="s">
        <v>211</v>
      </c>
      <c r="C6" s="9" t="s">
        <v>212</v>
      </c>
      <c r="D6" s="9" t="s">
        <v>213</v>
      </c>
      <c r="E6" s="32" t="s">
        <v>382</v>
      </c>
      <c r="F6" s="9" t="str">
        <f>TRIM(RIGHT(SUBSTITUTE(B5," ",REPT(" ",100)),100))&amp;CHAR(10)&amp;"Allocation Factor"</f>
        <v>Commodity
Allocation Factor</v>
      </c>
      <c r="G6" s="10" t="str">
        <f>'General Inputs'!D$17</f>
        <v>Res
503</v>
      </c>
      <c r="H6" s="10" t="str">
        <f>'General Inputs'!E$17</f>
        <v>GSC
504</v>
      </c>
      <c r="I6" s="10" t="str">
        <f>'General Inputs'!F$17</f>
        <v>GSI
505</v>
      </c>
      <c r="J6" s="10" t="str">
        <f>'General Inputs'!G$17</f>
        <v>GSLV
511</v>
      </c>
      <c r="K6" s="10" t="str">
        <f>'General Inputs'!H$17</f>
        <v>Interruptible
570</v>
      </c>
      <c r="L6" s="10" t="str">
        <f>'General Inputs'!I$17</f>
        <v>Transport
663</v>
      </c>
      <c r="M6" s="10" t="str">
        <f>'General Inputs'!J$17</f>
        <v>Spl Contracts</v>
      </c>
      <c r="N6" s="10" t="str">
        <f>'General Inputs'!K$17</f>
        <v>Class 8</v>
      </c>
      <c r="O6" s="10" t="str">
        <f>'General Inputs'!L$17</f>
        <v>Class 9</v>
      </c>
      <c r="P6" s="10" t="str">
        <f>'General Inputs'!M$17</f>
        <v>Class 10</v>
      </c>
      <c r="Q6" s="10" t="str">
        <f>'General Inputs'!N$17</f>
        <v>Class 11</v>
      </c>
      <c r="R6" s="10" t="str">
        <f>'General Inputs'!O$17</f>
        <v>Class 12</v>
      </c>
      <c r="S6" s="10" t="str">
        <f>'General Inputs'!P$17</f>
        <v>Class 13</v>
      </c>
      <c r="T6" s="10" t="str">
        <f>'General Inputs'!Q$17</f>
        <v>Class 14</v>
      </c>
      <c r="U6" s="10" t="str">
        <f>'General Inputs'!R$17</f>
        <v>Class 15</v>
      </c>
      <c r="V6" s="10" t="str">
        <f>'General Inputs'!S$17</f>
        <v>Class 16</v>
      </c>
      <c r="W6" s="10" t="str">
        <f>'General Inputs'!T$17</f>
        <v>Class 17</v>
      </c>
      <c r="X6" s="10" t="str">
        <f>'General Inputs'!U$17</f>
        <v>Class 18</v>
      </c>
      <c r="Y6" s="10" t="str">
        <f>'General Inputs'!V$17</f>
        <v>Class 19</v>
      </c>
      <c r="Z6" s="10" t="str">
        <f>'General Inputs'!W$17</f>
        <v>Class 20</v>
      </c>
    </row>
    <row r="7" spans="1:26">
      <c r="A7" s="13" t="str">
        <f>IF(B7="","",MAX(A$1:A6)+1)</f>
        <v/>
      </c>
      <c r="E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>
      <c r="A8" s="13">
        <f>IF(ISBLANK('Input-Accounts'!A8),"",'Input-Accounts'!A8)</f>
        <v>1</v>
      </c>
      <c r="B8" s="1" t="str">
        <f>IF(ISBLANK('Input-Accounts'!B8),"",'Input-Accounts'!B8)</f>
        <v>RATE BASE</v>
      </c>
      <c r="C8" s="13" t="str">
        <f>IF(ISBLANK('Input-Accounts'!C8),"",'Input-Accounts'!C8)</f>
        <v/>
      </c>
      <c r="E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>
      <c r="A9" s="13">
        <f>IF(ISBLANK('Input-Accounts'!A9),"",'Input-Accounts'!A9)</f>
        <v>2</v>
      </c>
      <c r="B9" s="1" t="str">
        <f>IF(ISBLANK('Input-Accounts'!B9),"",'Input-Accounts'!B9)</f>
        <v>Plant in Service</v>
      </c>
      <c r="C9" s="13" t="str">
        <f>IF(ISBLANK('Input-Accounts'!C9),"",'Input-Accounts'!C9)</f>
        <v/>
      </c>
      <c r="E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outlineLevel="1">
      <c r="A10" s="13">
        <f>IF(ISBLANK('Input-Accounts'!A10),"",'Input-Accounts'!A10)</f>
        <v>3</v>
      </c>
      <c r="B10" s="1" t="str">
        <f>IF(ISBLANK('Input-Accounts'!B10),"",'Input-Accounts'!B10)</f>
        <v>Intangible Plant</v>
      </c>
      <c r="C10" s="13" t="str">
        <f>IF(ISBLANK('Input-Accounts'!C10),"",'Input-Accounts'!C10)</f>
        <v/>
      </c>
      <c r="E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outlineLevel="1">
      <c r="A11" s="13">
        <f>IF(ISBLANK('Input-Accounts'!A11),"",'Input-Accounts'!A11)</f>
        <v>4</v>
      </c>
      <c r="B11" s="17" t="str">
        <f>IF(ISBLANK('Input-Accounts'!B11),"",'Input-Accounts'!B11)</f>
        <v>Organization</v>
      </c>
      <c r="C11" s="13">
        <f>IF(ISBLANK('Input-Accounts'!C11),"",'Input-Accounts'!C11)</f>
        <v>301</v>
      </c>
      <c r="D11" s="5">
        <f ca="1">INDIRECT("Classification!"&amp;$D$5&amp;ROW())</f>
        <v>0</v>
      </c>
      <c r="E11" s="5">
        <f t="shared" ref="E11:E12" ca="1" si="0">IFERROR(IF(D11="","",IF(D11=0,0,IF(ABS(D11-SUM($G11:$Z11))&lt;Check_Limit,0,1))),1)</f>
        <v>0</v>
      </c>
      <c r="F11" s="2" t="str" cm="1">
        <f t="array" aca="1" ref="F11" ca="1">IF(D11=0,"-",IF('Input-Accounts'!$E11&lt;&gt;0,'Input-Accounts'!$E11,INDEX('Input-Accounts'!$H11:$J11,,MATCH($F$6,'Input-Accounts'!$H$6:$J$6,0))))</f>
        <v>-</v>
      </c>
      <c r="G11" s="5">
        <f ca="1">IFERROR(INDEX(G$269:G$305,MATCH($F11,$B$269:$B$305,0))/INDEX($D$269:$D$305,MATCH($F11,$B$269:$B$305,0)),SUMIFS('Input-Ext Allocators'!D$8:D$63,'Input-Ext Allocators'!$B$8:$B$63,$F11))*$D11</f>
        <v>0</v>
      </c>
      <c r="H11" s="5">
        <f ca="1">IFERROR(INDEX(H$269:H$305,MATCH($F11,$B$269:$B$305,0))/INDEX($D$269:$D$305,MATCH($F11,$B$269:$B$305,0)),SUMIFS('Input-Ext Allocators'!E$8:E$63,'Input-Ext Allocators'!$B$8:$B$63,$F11))*$D11</f>
        <v>0</v>
      </c>
      <c r="I11" s="5">
        <f ca="1">IFERROR(INDEX(I$269:I$305,MATCH($F11,$B$269:$B$305,0))/INDEX($D$269:$D$305,MATCH($F11,$B$269:$B$305,0)),SUMIFS('Input-Ext Allocators'!F$8:F$63,'Input-Ext Allocators'!$B$8:$B$63,$F11))*$D11</f>
        <v>0</v>
      </c>
      <c r="J11" s="5">
        <f ca="1">IFERROR(INDEX(J$269:J$305,MATCH($F11,$B$269:$B$305,0))/INDEX($D$269:$D$305,MATCH($F11,$B$269:$B$305,0)),SUMIFS('Input-Ext Allocators'!G$8:G$63,'Input-Ext Allocators'!$B$8:$B$63,$F11))*$D11</f>
        <v>0</v>
      </c>
      <c r="K11" s="5">
        <f ca="1">IFERROR(INDEX(K$269:K$305,MATCH($F11,$B$269:$B$305,0))/INDEX($D$269:$D$305,MATCH($F11,$B$269:$B$305,0)),SUMIFS('Input-Ext Allocators'!H$8:H$63,'Input-Ext Allocators'!$B$8:$B$63,$F11))*$D11</f>
        <v>0</v>
      </c>
      <c r="L11" s="5">
        <f ca="1">IFERROR(INDEX(L$269:L$305,MATCH($F11,$B$269:$B$305,0))/INDEX($D$269:$D$305,MATCH($F11,$B$269:$B$305,0)),SUMIFS('Input-Ext Allocators'!I$8:I$63,'Input-Ext Allocators'!$B$8:$B$63,$F11))*$D11</f>
        <v>0</v>
      </c>
      <c r="M11" s="5">
        <f ca="1">IFERROR(INDEX(M$269:M$305,MATCH($F11,$B$269:$B$305,0))/INDEX($D$269:$D$305,MATCH($F11,$B$269:$B$305,0)),SUMIFS('Input-Ext Allocators'!J$8:J$63,'Input-Ext Allocators'!$B$8:$B$63,$F11))*$D11</f>
        <v>0</v>
      </c>
      <c r="N11" s="5">
        <f ca="1">IFERROR(INDEX(N$269:N$305,MATCH($F11,$B$269:$B$305,0))/INDEX($D$269:$D$305,MATCH($F11,$B$269:$B$305,0)),SUMIFS('Input-Ext Allocators'!K$8:K$63,'Input-Ext Allocators'!$B$8:$B$63,$F11))*$D11</f>
        <v>0</v>
      </c>
      <c r="O11" s="5">
        <f ca="1">IFERROR(INDEX(O$269:O$305,MATCH($F11,$B$269:$B$305,0))/INDEX($D$269:$D$305,MATCH($F11,$B$269:$B$305,0)),SUMIFS('Input-Ext Allocators'!L$8:L$63,'Input-Ext Allocators'!$B$8:$B$63,$F11))*$D11</f>
        <v>0</v>
      </c>
      <c r="P11" s="5">
        <f ca="1">IFERROR(INDEX(P$269:P$305,MATCH($F11,$B$269:$B$305,0))/INDEX($D$269:$D$305,MATCH($F11,$B$269:$B$305,0)),SUMIFS('Input-Ext Allocators'!M$8:M$63,'Input-Ext Allocators'!$B$8:$B$63,$F11))*$D11</f>
        <v>0</v>
      </c>
      <c r="Q11" s="5">
        <f ca="1">IFERROR(INDEX(Q$269:Q$305,MATCH($F11,$B$269:$B$305,0))/INDEX($D$269:$D$305,MATCH($F11,$B$269:$B$305,0)),SUMIFS('Input-Ext Allocators'!N$8:N$63,'Input-Ext Allocators'!$B$8:$B$63,$F11))*$D11</f>
        <v>0</v>
      </c>
      <c r="R11" s="5">
        <f ca="1">IFERROR(INDEX(R$269:R$305,MATCH($F11,$B$269:$B$305,0))/INDEX($D$269:$D$305,MATCH($F11,$B$269:$B$305,0)),SUMIFS('Input-Ext Allocators'!O$8:O$63,'Input-Ext Allocators'!$B$8:$B$63,$F11))*$D11</f>
        <v>0</v>
      </c>
      <c r="S11" s="5">
        <f ca="1">IFERROR(INDEX(S$269:S$305,MATCH($F11,$B$269:$B$305,0))/INDEX($D$269:$D$305,MATCH($F11,$B$269:$B$305,0)),SUMIFS('Input-Ext Allocators'!P$8:P$63,'Input-Ext Allocators'!$B$8:$B$63,$F11))*$D11</f>
        <v>0</v>
      </c>
      <c r="T11" s="5">
        <f ca="1">IFERROR(INDEX(T$269:T$305,MATCH($F11,$B$269:$B$305,0))/INDEX($D$269:$D$305,MATCH($F11,$B$269:$B$305,0)),SUMIFS('Input-Ext Allocators'!Q$8:Q$63,'Input-Ext Allocators'!$B$8:$B$63,$F11))*$D11</f>
        <v>0</v>
      </c>
      <c r="U11" s="5">
        <f ca="1">IFERROR(INDEX(U$269:U$305,MATCH($F11,$B$269:$B$305,0))/INDEX($D$269:$D$305,MATCH($F11,$B$269:$B$305,0)),SUMIFS('Input-Ext Allocators'!R$8:R$63,'Input-Ext Allocators'!$B$8:$B$63,$F11))*$D11</f>
        <v>0</v>
      </c>
      <c r="V11" s="5">
        <f ca="1">IFERROR(INDEX(V$269:V$305,MATCH($F11,$B$269:$B$305,0))/INDEX($D$269:$D$305,MATCH($F11,$B$269:$B$305,0)),SUMIFS('Input-Ext Allocators'!S$8:S$63,'Input-Ext Allocators'!$B$8:$B$63,$F11))*$D11</f>
        <v>0</v>
      </c>
      <c r="W11" s="5">
        <f ca="1">IFERROR(INDEX(W$269:W$305,MATCH($F11,$B$269:$B$305,0))/INDEX($D$269:$D$305,MATCH($F11,$B$269:$B$305,0)),SUMIFS('Input-Ext Allocators'!T$8:T$63,'Input-Ext Allocators'!$B$8:$B$63,$F11))*$D11</f>
        <v>0</v>
      </c>
      <c r="X11" s="5">
        <f ca="1">IFERROR(INDEX(X$269:X$305,MATCH($F11,$B$269:$B$305,0))/INDEX($D$269:$D$305,MATCH($F11,$B$269:$B$305,0)),SUMIFS('Input-Ext Allocators'!U$8:U$63,'Input-Ext Allocators'!$B$8:$B$63,$F11))*$D11</f>
        <v>0</v>
      </c>
      <c r="Y11" s="5">
        <f ca="1">IFERROR(INDEX(Y$269:Y$305,MATCH($F11,$B$269:$B$305,0))/INDEX($D$269:$D$305,MATCH($F11,$B$269:$B$305,0)),SUMIFS('Input-Ext Allocators'!V$8:V$63,'Input-Ext Allocators'!$B$8:$B$63,$F11))*$D11</f>
        <v>0</v>
      </c>
      <c r="Z11" s="5">
        <f ca="1">IFERROR(INDEX(Z$269:Z$305,MATCH($F11,$B$269:$B$305,0))/INDEX($D$269:$D$305,MATCH($F11,$B$269:$B$305,0)),SUMIFS('Input-Ext Allocators'!W$8:W$63,'Input-Ext Allocators'!$B$8:$B$63,$F11))*$D11</f>
        <v>0</v>
      </c>
    </row>
    <row r="12" spans="1:26" outlineLevel="1">
      <c r="A12" s="13">
        <f>IF(ISBLANK('Input-Accounts'!A12),"",'Input-Accounts'!A12)</f>
        <v>5</v>
      </c>
      <c r="B12" s="17" t="str">
        <f>IF(ISBLANK('Input-Accounts'!B12),"",'Input-Accounts'!B12)</f>
        <v>Franchises &amp; Consents</v>
      </c>
      <c r="C12" s="13">
        <f>IF(ISBLANK('Input-Accounts'!C12),"",'Input-Accounts'!C12)</f>
        <v>302</v>
      </c>
      <c r="D12" s="5">
        <f t="shared" ref="D12:D15" ca="1" si="1">INDIRECT("Classification!"&amp;$D$5&amp;ROW())</f>
        <v>0</v>
      </c>
      <c r="E12" s="5">
        <f t="shared" ca="1" si="0"/>
        <v>0</v>
      </c>
      <c r="F12" s="2" t="str" cm="1">
        <f t="array" aca="1" ref="F12" ca="1">IF(D12=0,"-",IF('Input-Accounts'!$E12&lt;&gt;0,'Input-Accounts'!$E12,INDEX('Input-Accounts'!$H12:$J12,,MATCH($F$6,'Input-Accounts'!$H$6:$J$6,0))))</f>
        <v>-</v>
      </c>
      <c r="G12" s="5">
        <f ca="1">IFERROR(INDEX(G$269:G$305,MATCH($F12,$B$269:$B$305,0))/INDEX($D$269:$D$305,MATCH($F12,$B$269:$B$305,0)),SUMIFS('Input-Ext Allocators'!D$8:D$63,'Input-Ext Allocators'!$B$8:$B$63,$F12))*$D12</f>
        <v>0</v>
      </c>
      <c r="H12" s="5">
        <f ca="1">IFERROR(INDEX(H$269:H$305,MATCH($F12,$B$269:$B$305,0))/INDEX($D$269:$D$305,MATCH($F12,$B$269:$B$305,0)),SUMIFS('Input-Ext Allocators'!E$8:E$63,'Input-Ext Allocators'!$B$8:$B$63,$F12))*$D12</f>
        <v>0</v>
      </c>
      <c r="I12" s="5">
        <f ca="1">IFERROR(INDEX(I$269:I$305,MATCH($F12,$B$269:$B$305,0))/INDEX($D$269:$D$305,MATCH($F12,$B$269:$B$305,0)),SUMIFS('Input-Ext Allocators'!F$8:F$63,'Input-Ext Allocators'!$B$8:$B$63,$F12))*$D12</f>
        <v>0</v>
      </c>
      <c r="J12" s="5">
        <f ca="1">IFERROR(INDEX(J$269:J$305,MATCH($F12,$B$269:$B$305,0))/INDEX($D$269:$D$305,MATCH($F12,$B$269:$B$305,0)),SUMIFS('Input-Ext Allocators'!G$8:G$63,'Input-Ext Allocators'!$B$8:$B$63,$F12))*$D12</f>
        <v>0</v>
      </c>
      <c r="K12" s="5">
        <f ca="1">IFERROR(INDEX(K$269:K$305,MATCH($F12,$B$269:$B$305,0))/INDEX($D$269:$D$305,MATCH($F12,$B$269:$B$305,0)),SUMIFS('Input-Ext Allocators'!H$8:H$63,'Input-Ext Allocators'!$B$8:$B$63,$F12))*$D12</f>
        <v>0</v>
      </c>
      <c r="L12" s="5">
        <f ca="1">IFERROR(INDEX(L$269:L$305,MATCH($F12,$B$269:$B$305,0))/INDEX($D$269:$D$305,MATCH($F12,$B$269:$B$305,0)),SUMIFS('Input-Ext Allocators'!I$8:I$63,'Input-Ext Allocators'!$B$8:$B$63,$F12))*$D12</f>
        <v>0</v>
      </c>
      <c r="M12" s="5">
        <f ca="1">IFERROR(INDEX(M$269:M$305,MATCH($F12,$B$269:$B$305,0))/INDEX($D$269:$D$305,MATCH($F12,$B$269:$B$305,0)),SUMIFS('Input-Ext Allocators'!J$8:J$63,'Input-Ext Allocators'!$B$8:$B$63,$F12))*$D12</f>
        <v>0</v>
      </c>
      <c r="N12" s="5">
        <f ca="1">IFERROR(INDEX(N$269:N$305,MATCH($F12,$B$269:$B$305,0))/INDEX($D$269:$D$305,MATCH($F12,$B$269:$B$305,0)),SUMIFS('Input-Ext Allocators'!K$8:K$63,'Input-Ext Allocators'!$B$8:$B$63,$F12))*$D12</f>
        <v>0</v>
      </c>
      <c r="O12" s="5">
        <f ca="1">IFERROR(INDEX(O$269:O$305,MATCH($F12,$B$269:$B$305,0))/INDEX($D$269:$D$305,MATCH($F12,$B$269:$B$305,0)),SUMIFS('Input-Ext Allocators'!L$8:L$63,'Input-Ext Allocators'!$B$8:$B$63,$F12))*$D12</f>
        <v>0</v>
      </c>
      <c r="P12" s="5">
        <f ca="1">IFERROR(INDEX(P$269:P$305,MATCH($F12,$B$269:$B$305,0))/INDEX($D$269:$D$305,MATCH($F12,$B$269:$B$305,0)),SUMIFS('Input-Ext Allocators'!M$8:M$63,'Input-Ext Allocators'!$B$8:$B$63,$F12))*$D12</f>
        <v>0</v>
      </c>
      <c r="Q12" s="5">
        <f ca="1">IFERROR(INDEX(Q$269:Q$305,MATCH($F12,$B$269:$B$305,0))/INDEX($D$269:$D$305,MATCH($F12,$B$269:$B$305,0)),SUMIFS('Input-Ext Allocators'!N$8:N$63,'Input-Ext Allocators'!$B$8:$B$63,$F12))*$D12</f>
        <v>0</v>
      </c>
      <c r="R12" s="5">
        <f ca="1">IFERROR(INDEX(R$269:R$305,MATCH($F12,$B$269:$B$305,0))/INDEX($D$269:$D$305,MATCH($F12,$B$269:$B$305,0)),SUMIFS('Input-Ext Allocators'!O$8:O$63,'Input-Ext Allocators'!$B$8:$B$63,$F12))*$D12</f>
        <v>0</v>
      </c>
      <c r="S12" s="5">
        <f ca="1">IFERROR(INDEX(S$269:S$305,MATCH($F12,$B$269:$B$305,0))/INDEX($D$269:$D$305,MATCH($F12,$B$269:$B$305,0)),SUMIFS('Input-Ext Allocators'!P$8:P$63,'Input-Ext Allocators'!$B$8:$B$63,$F12))*$D12</f>
        <v>0</v>
      </c>
      <c r="T12" s="5">
        <f ca="1">IFERROR(INDEX(T$269:T$305,MATCH($F12,$B$269:$B$305,0))/INDEX($D$269:$D$305,MATCH($F12,$B$269:$B$305,0)),SUMIFS('Input-Ext Allocators'!Q$8:Q$63,'Input-Ext Allocators'!$B$8:$B$63,$F12))*$D12</f>
        <v>0</v>
      </c>
      <c r="U12" s="5">
        <f ca="1">IFERROR(INDEX(U$269:U$305,MATCH($F12,$B$269:$B$305,0))/INDEX($D$269:$D$305,MATCH($F12,$B$269:$B$305,0)),SUMIFS('Input-Ext Allocators'!R$8:R$63,'Input-Ext Allocators'!$B$8:$B$63,$F12))*$D12</f>
        <v>0</v>
      </c>
      <c r="V12" s="5">
        <f ca="1">IFERROR(INDEX(V$269:V$305,MATCH($F12,$B$269:$B$305,0))/INDEX($D$269:$D$305,MATCH($F12,$B$269:$B$305,0)),SUMIFS('Input-Ext Allocators'!S$8:S$63,'Input-Ext Allocators'!$B$8:$B$63,$F12))*$D12</f>
        <v>0</v>
      </c>
      <c r="W12" s="5">
        <f ca="1">IFERROR(INDEX(W$269:W$305,MATCH($F12,$B$269:$B$305,0))/INDEX($D$269:$D$305,MATCH($F12,$B$269:$B$305,0)),SUMIFS('Input-Ext Allocators'!T$8:T$63,'Input-Ext Allocators'!$B$8:$B$63,$F12))*$D12</f>
        <v>0</v>
      </c>
      <c r="X12" s="5">
        <f ca="1">IFERROR(INDEX(X$269:X$305,MATCH($F12,$B$269:$B$305,0))/INDEX($D$269:$D$305,MATCH($F12,$B$269:$B$305,0)),SUMIFS('Input-Ext Allocators'!U$8:U$63,'Input-Ext Allocators'!$B$8:$B$63,$F12))*$D12</f>
        <v>0</v>
      </c>
      <c r="Y12" s="5">
        <f ca="1">IFERROR(INDEX(Y$269:Y$305,MATCH($F12,$B$269:$B$305,0))/INDEX($D$269:$D$305,MATCH($F12,$B$269:$B$305,0)),SUMIFS('Input-Ext Allocators'!V$8:V$63,'Input-Ext Allocators'!$B$8:$B$63,$F12))*$D12</f>
        <v>0</v>
      </c>
      <c r="Z12" s="5">
        <f ca="1">IFERROR(INDEX(Z$269:Z$305,MATCH($F12,$B$269:$B$305,0))/INDEX($D$269:$D$305,MATCH($F12,$B$269:$B$305,0)),SUMIFS('Input-Ext Allocators'!W$8:W$63,'Input-Ext Allocators'!$B$8:$B$63,$F12))*$D12</f>
        <v>0</v>
      </c>
    </row>
    <row r="13" spans="1:26" outlineLevel="1">
      <c r="A13" s="13">
        <f>IF(ISBLANK('Input-Accounts'!A13),"",'Input-Accounts'!A13)</f>
        <v>6</v>
      </c>
      <c r="B13" s="17" t="str">
        <f>IF(ISBLANK('Input-Accounts'!B13),"",'Input-Accounts'!B13)</f>
        <v>Misc. Intangible Plant - Plant Related</v>
      </c>
      <c r="C13" s="13">
        <f>IF(ISBLANK('Input-Accounts'!C13),"",'Input-Accounts'!C13)</f>
        <v>303</v>
      </c>
      <c r="D13" s="5">
        <f t="shared" ca="1" si="1"/>
        <v>0</v>
      </c>
      <c r="E13" s="5">
        <f ca="1">IFERROR(IF(D13="","",IF(D13=0,0,IF(ABS(D13-SUM($G13:$Z13))&lt;Check_Limit,0,1))),1)</f>
        <v>0</v>
      </c>
      <c r="F13" s="2" t="str" cm="1">
        <f t="array" aca="1" ref="F13" ca="1">IF(D13=0,"-",IF('Input-Accounts'!$E13&lt;&gt;0,'Input-Accounts'!$E13,INDEX('Input-Accounts'!$H13:$J13,,MATCH($F$6,'Input-Accounts'!$H$6:$J$6,0))))</f>
        <v>-</v>
      </c>
      <c r="G13" s="5">
        <f ca="1">IFERROR(INDEX(G$269:G$305,MATCH($F13,$B$269:$B$305,0))/INDEX($D$269:$D$305,MATCH($F13,$B$269:$B$305,0)),SUMIFS('Input-Ext Allocators'!D$8:D$63,'Input-Ext Allocators'!$B$8:$B$63,$F13))*$D13</f>
        <v>0</v>
      </c>
      <c r="H13" s="5">
        <f ca="1">IFERROR(INDEX(H$269:H$305,MATCH($F13,$B$269:$B$305,0))/INDEX($D$269:$D$305,MATCH($F13,$B$269:$B$305,0)),SUMIFS('Input-Ext Allocators'!E$8:E$63,'Input-Ext Allocators'!$B$8:$B$63,$F13))*$D13</f>
        <v>0</v>
      </c>
      <c r="I13" s="5">
        <f ca="1">IFERROR(INDEX(I$269:I$305,MATCH($F13,$B$269:$B$305,0))/INDEX($D$269:$D$305,MATCH($F13,$B$269:$B$305,0)),SUMIFS('Input-Ext Allocators'!F$8:F$63,'Input-Ext Allocators'!$B$8:$B$63,$F13))*$D13</f>
        <v>0</v>
      </c>
      <c r="J13" s="5">
        <f ca="1">IFERROR(INDEX(J$269:J$305,MATCH($F13,$B$269:$B$305,0))/INDEX($D$269:$D$305,MATCH($F13,$B$269:$B$305,0)),SUMIFS('Input-Ext Allocators'!G$8:G$63,'Input-Ext Allocators'!$B$8:$B$63,$F13))*$D13</f>
        <v>0</v>
      </c>
      <c r="K13" s="5">
        <f ca="1">IFERROR(INDEX(K$269:K$305,MATCH($F13,$B$269:$B$305,0))/INDEX($D$269:$D$305,MATCH($F13,$B$269:$B$305,0)),SUMIFS('Input-Ext Allocators'!H$8:H$63,'Input-Ext Allocators'!$B$8:$B$63,$F13))*$D13</f>
        <v>0</v>
      </c>
      <c r="L13" s="5">
        <f ca="1">IFERROR(INDEX(L$269:L$305,MATCH($F13,$B$269:$B$305,0))/INDEX($D$269:$D$305,MATCH($F13,$B$269:$B$305,0)),SUMIFS('Input-Ext Allocators'!I$8:I$63,'Input-Ext Allocators'!$B$8:$B$63,$F13))*$D13</f>
        <v>0</v>
      </c>
      <c r="M13" s="5">
        <f ca="1">IFERROR(INDEX(M$269:M$305,MATCH($F13,$B$269:$B$305,0))/INDEX($D$269:$D$305,MATCH($F13,$B$269:$B$305,0)),SUMIFS('Input-Ext Allocators'!J$8:J$63,'Input-Ext Allocators'!$B$8:$B$63,$F13))*$D13</f>
        <v>0</v>
      </c>
      <c r="N13" s="5">
        <f ca="1">IFERROR(INDEX(N$269:N$305,MATCH($F13,$B$269:$B$305,0))/INDEX($D$269:$D$305,MATCH($F13,$B$269:$B$305,0)),SUMIFS('Input-Ext Allocators'!K$8:K$63,'Input-Ext Allocators'!$B$8:$B$63,$F13))*$D13</f>
        <v>0</v>
      </c>
      <c r="O13" s="5">
        <f ca="1">IFERROR(INDEX(O$269:O$305,MATCH($F13,$B$269:$B$305,0))/INDEX($D$269:$D$305,MATCH($F13,$B$269:$B$305,0)),SUMIFS('Input-Ext Allocators'!L$8:L$63,'Input-Ext Allocators'!$B$8:$B$63,$F13))*$D13</f>
        <v>0</v>
      </c>
      <c r="P13" s="5">
        <f ca="1">IFERROR(INDEX(P$269:P$305,MATCH($F13,$B$269:$B$305,0))/INDEX($D$269:$D$305,MATCH($F13,$B$269:$B$305,0)),SUMIFS('Input-Ext Allocators'!M$8:M$63,'Input-Ext Allocators'!$B$8:$B$63,$F13))*$D13</f>
        <v>0</v>
      </c>
      <c r="Q13" s="5">
        <f ca="1">IFERROR(INDEX(Q$269:Q$305,MATCH($F13,$B$269:$B$305,0))/INDEX($D$269:$D$305,MATCH($F13,$B$269:$B$305,0)),SUMIFS('Input-Ext Allocators'!N$8:N$63,'Input-Ext Allocators'!$B$8:$B$63,$F13))*$D13</f>
        <v>0</v>
      </c>
      <c r="R13" s="5">
        <f ca="1">IFERROR(INDEX(R$269:R$305,MATCH($F13,$B$269:$B$305,0))/INDEX($D$269:$D$305,MATCH($F13,$B$269:$B$305,0)),SUMIFS('Input-Ext Allocators'!O$8:O$63,'Input-Ext Allocators'!$B$8:$B$63,$F13))*$D13</f>
        <v>0</v>
      </c>
      <c r="S13" s="5">
        <f ca="1">IFERROR(INDEX(S$269:S$305,MATCH($F13,$B$269:$B$305,0))/INDEX($D$269:$D$305,MATCH($F13,$B$269:$B$305,0)),SUMIFS('Input-Ext Allocators'!P$8:P$63,'Input-Ext Allocators'!$B$8:$B$63,$F13))*$D13</f>
        <v>0</v>
      </c>
      <c r="T13" s="5">
        <f ca="1">IFERROR(INDEX(T$269:T$305,MATCH($F13,$B$269:$B$305,0))/INDEX($D$269:$D$305,MATCH($F13,$B$269:$B$305,0)),SUMIFS('Input-Ext Allocators'!Q$8:Q$63,'Input-Ext Allocators'!$B$8:$B$63,$F13))*$D13</f>
        <v>0</v>
      </c>
      <c r="U13" s="5">
        <f ca="1">IFERROR(INDEX(U$269:U$305,MATCH($F13,$B$269:$B$305,0))/INDEX($D$269:$D$305,MATCH($F13,$B$269:$B$305,0)),SUMIFS('Input-Ext Allocators'!R$8:R$63,'Input-Ext Allocators'!$B$8:$B$63,$F13))*$D13</f>
        <v>0</v>
      </c>
      <c r="V13" s="5">
        <f ca="1">IFERROR(INDEX(V$269:V$305,MATCH($F13,$B$269:$B$305,0))/INDEX($D$269:$D$305,MATCH($F13,$B$269:$B$305,0)),SUMIFS('Input-Ext Allocators'!S$8:S$63,'Input-Ext Allocators'!$B$8:$B$63,$F13))*$D13</f>
        <v>0</v>
      </c>
      <c r="W13" s="5">
        <f ca="1">IFERROR(INDEX(W$269:W$305,MATCH($F13,$B$269:$B$305,0))/INDEX($D$269:$D$305,MATCH($F13,$B$269:$B$305,0)),SUMIFS('Input-Ext Allocators'!T$8:T$63,'Input-Ext Allocators'!$B$8:$B$63,$F13))*$D13</f>
        <v>0</v>
      </c>
      <c r="X13" s="5">
        <f ca="1">IFERROR(INDEX(X$269:X$305,MATCH($F13,$B$269:$B$305,0))/INDEX($D$269:$D$305,MATCH($F13,$B$269:$B$305,0)),SUMIFS('Input-Ext Allocators'!U$8:U$63,'Input-Ext Allocators'!$B$8:$B$63,$F13))*$D13</f>
        <v>0</v>
      </c>
      <c r="Y13" s="5">
        <f ca="1">IFERROR(INDEX(Y$269:Y$305,MATCH($F13,$B$269:$B$305,0))/INDEX($D$269:$D$305,MATCH($F13,$B$269:$B$305,0)),SUMIFS('Input-Ext Allocators'!V$8:V$63,'Input-Ext Allocators'!$B$8:$B$63,$F13))*$D13</f>
        <v>0</v>
      </c>
      <c r="Z13" s="5">
        <f ca="1">IFERROR(INDEX(Z$269:Z$305,MATCH($F13,$B$269:$B$305,0))/INDEX($D$269:$D$305,MATCH($F13,$B$269:$B$305,0)),SUMIFS('Input-Ext Allocators'!W$8:W$63,'Input-Ext Allocators'!$B$8:$B$63,$F13))*$D13</f>
        <v>0</v>
      </c>
    </row>
    <row r="14" spans="1:26" outlineLevel="1">
      <c r="A14" s="13">
        <f>IF(ISBLANK('Input-Accounts'!A14),"",'Input-Accounts'!A14)</f>
        <v>7</v>
      </c>
      <c r="B14" s="17" t="str">
        <f>IF(ISBLANK('Input-Accounts'!B14),"",'Input-Accounts'!B14)</f>
        <v>Misc. Intangible Plant - Throughtput Related</v>
      </c>
      <c r="C14" s="13">
        <f>IF(ISBLANK('Input-Accounts'!C14),"",'Input-Accounts'!C14)</f>
        <v>303</v>
      </c>
      <c r="D14" s="5">
        <f t="shared" ca="1" si="1"/>
        <v>0</v>
      </c>
      <c r="E14" s="5">
        <f ca="1">IFERROR(IF(D14="","",IF(D14=0,0,IF(ABS(D14-SUM($G14:$Z14))&lt;Check_Limit,0,1))),1)</f>
        <v>0</v>
      </c>
      <c r="F14" s="2" t="str" cm="1">
        <f t="array" aca="1" ref="F14" ca="1">IF(D14=0,"-",IF('Input-Accounts'!$E14&lt;&gt;0,'Input-Accounts'!$E14,INDEX('Input-Accounts'!$H14:$J14,,MATCH($F$6,'Input-Accounts'!$H$6:$J$6,0))))</f>
        <v>-</v>
      </c>
      <c r="G14" s="5">
        <f ca="1">IFERROR(INDEX(G$269:G$305,MATCH($F14,$B$269:$B$305,0))/INDEX($D$269:$D$305,MATCH($F14,$B$269:$B$305,0)),SUMIFS('Input-Ext Allocators'!D$8:D$63,'Input-Ext Allocators'!$B$8:$B$63,$F14))*$D14</f>
        <v>0</v>
      </c>
      <c r="H14" s="5">
        <f ca="1">IFERROR(INDEX(H$269:H$305,MATCH($F14,$B$269:$B$305,0))/INDEX($D$269:$D$305,MATCH($F14,$B$269:$B$305,0)),SUMIFS('Input-Ext Allocators'!E$8:E$63,'Input-Ext Allocators'!$B$8:$B$63,$F14))*$D14</f>
        <v>0</v>
      </c>
      <c r="I14" s="5">
        <f ca="1">IFERROR(INDEX(I$269:I$305,MATCH($F14,$B$269:$B$305,0))/INDEX($D$269:$D$305,MATCH($F14,$B$269:$B$305,0)),SUMIFS('Input-Ext Allocators'!F$8:F$63,'Input-Ext Allocators'!$B$8:$B$63,$F14))*$D14</f>
        <v>0</v>
      </c>
      <c r="J14" s="5">
        <f ca="1">IFERROR(INDEX(J$269:J$305,MATCH($F14,$B$269:$B$305,0))/INDEX($D$269:$D$305,MATCH($F14,$B$269:$B$305,0)),SUMIFS('Input-Ext Allocators'!G$8:G$63,'Input-Ext Allocators'!$B$8:$B$63,$F14))*$D14</f>
        <v>0</v>
      </c>
      <c r="K14" s="5">
        <f ca="1">IFERROR(INDEX(K$269:K$305,MATCH($F14,$B$269:$B$305,0))/INDEX($D$269:$D$305,MATCH($F14,$B$269:$B$305,0)),SUMIFS('Input-Ext Allocators'!H$8:H$63,'Input-Ext Allocators'!$B$8:$B$63,$F14))*$D14</f>
        <v>0</v>
      </c>
      <c r="L14" s="5">
        <f ca="1">IFERROR(INDEX(L$269:L$305,MATCH($F14,$B$269:$B$305,0))/INDEX($D$269:$D$305,MATCH($F14,$B$269:$B$305,0)),SUMIFS('Input-Ext Allocators'!I$8:I$63,'Input-Ext Allocators'!$B$8:$B$63,$F14))*$D14</f>
        <v>0</v>
      </c>
      <c r="M14" s="5">
        <f ca="1">IFERROR(INDEX(M$269:M$305,MATCH($F14,$B$269:$B$305,0))/INDEX($D$269:$D$305,MATCH($F14,$B$269:$B$305,0)),SUMIFS('Input-Ext Allocators'!J$8:J$63,'Input-Ext Allocators'!$B$8:$B$63,$F14))*$D14</f>
        <v>0</v>
      </c>
      <c r="N14" s="5">
        <f ca="1">IFERROR(INDEX(N$269:N$305,MATCH($F14,$B$269:$B$305,0))/INDEX($D$269:$D$305,MATCH($F14,$B$269:$B$305,0)),SUMIFS('Input-Ext Allocators'!K$8:K$63,'Input-Ext Allocators'!$B$8:$B$63,$F14))*$D14</f>
        <v>0</v>
      </c>
      <c r="O14" s="5">
        <f ca="1">IFERROR(INDEX(O$269:O$305,MATCH($F14,$B$269:$B$305,0))/INDEX($D$269:$D$305,MATCH($F14,$B$269:$B$305,0)),SUMIFS('Input-Ext Allocators'!L$8:L$63,'Input-Ext Allocators'!$B$8:$B$63,$F14))*$D14</f>
        <v>0</v>
      </c>
      <c r="P14" s="5">
        <f ca="1">IFERROR(INDEX(P$269:P$305,MATCH($F14,$B$269:$B$305,0))/INDEX($D$269:$D$305,MATCH($F14,$B$269:$B$305,0)),SUMIFS('Input-Ext Allocators'!M$8:M$63,'Input-Ext Allocators'!$B$8:$B$63,$F14))*$D14</f>
        <v>0</v>
      </c>
      <c r="Q14" s="5">
        <f ca="1">IFERROR(INDEX(Q$269:Q$305,MATCH($F14,$B$269:$B$305,0))/INDEX($D$269:$D$305,MATCH($F14,$B$269:$B$305,0)),SUMIFS('Input-Ext Allocators'!N$8:N$63,'Input-Ext Allocators'!$B$8:$B$63,$F14))*$D14</f>
        <v>0</v>
      </c>
      <c r="R14" s="5">
        <f ca="1">IFERROR(INDEX(R$269:R$305,MATCH($F14,$B$269:$B$305,0))/INDEX($D$269:$D$305,MATCH($F14,$B$269:$B$305,0)),SUMIFS('Input-Ext Allocators'!O$8:O$63,'Input-Ext Allocators'!$B$8:$B$63,$F14))*$D14</f>
        <v>0</v>
      </c>
      <c r="S14" s="5">
        <f ca="1">IFERROR(INDEX(S$269:S$305,MATCH($F14,$B$269:$B$305,0))/INDEX($D$269:$D$305,MATCH($F14,$B$269:$B$305,0)),SUMIFS('Input-Ext Allocators'!P$8:P$63,'Input-Ext Allocators'!$B$8:$B$63,$F14))*$D14</f>
        <v>0</v>
      </c>
      <c r="T14" s="5">
        <f ca="1">IFERROR(INDEX(T$269:T$305,MATCH($F14,$B$269:$B$305,0))/INDEX($D$269:$D$305,MATCH($F14,$B$269:$B$305,0)),SUMIFS('Input-Ext Allocators'!Q$8:Q$63,'Input-Ext Allocators'!$B$8:$B$63,$F14))*$D14</f>
        <v>0</v>
      </c>
      <c r="U14" s="5">
        <f ca="1">IFERROR(INDEX(U$269:U$305,MATCH($F14,$B$269:$B$305,0))/INDEX($D$269:$D$305,MATCH($F14,$B$269:$B$305,0)),SUMIFS('Input-Ext Allocators'!R$8:R$63,'Input-Ext Allocators'!$B$8:$B$63,$F14))*$D14</f>
        <v>0</v>
      </c>
      <c r="V14" s="5">
        <f ca="1">IFERROR(INDEX(V$269:V$305,MATCH($F14,$B$269:$B$305,0))/INDEX($D$269:$D$305,MATCH($F14,$B$269:$B$305,0)),SUMIFS('Input-Ext Allocators'!S$8:S$63,'Input-Ext Allocators'!$B$8:$B$63,$F14))*$D14</f>
        <v>0</v>
      </c>
      <c r="W14" s="5">
        <f ca="1">IFERROR(INDEX(W$269:W$305,MATCH($F14,$B$269:$B$305,0))/INDEX($D$269:$D$305,MATCH($F14,$B$269:$B$305,0)),SUMIFS('Input-Ext Allocators'!T$8:T$63,'Input-Ext Allocators'!$B$8:$B$63,$F14))*$D14</f>
        <v>0</v>
      </c>
      <c r="X14" s="5">
        <f ca="1">IFERROR(INDEX(X$269:X$305,MATCH($F14,$B$269:$B$305,0))/INDEX($D$269:$D$305,MATCH($F14,$B$269:$B$305,0)),SUMIFS('Input-Ext Allocators'!U$8:U$63,'Input-Ext Allocators'!$B$8:$B$63,$F14))*$D14</f>
        <v>0</v>
      </c>
      <c r="Y14" s="5">
        <f ca="1">IFERROR(INDEX(Y$269:Y$305,MATCH($F14,$B$269:$B$305,0))/INDEX($D$269:$D$305,MATCH($F14,$B$269:$B$305,0)),SUMIFS('Input-Ext Allocators'!V$8:V$63,'Input-Ext Allocators'!$B$8:$B$63,$F14))*$D14</f>
        <v>0</v>
      </c>
      <c r="Z14" s="5">
        <f ca="1">IFERROR(INDEX(Z$269:Z$305,MATCH($F14,$B$269:$B$305,0))/INDEX($D$269:$D$305,MATCH($F14,$B$269:$B$305,0)),SUMIFS('Input-Ext Allocators'!W$8:W$63,'Input-Ext Allocators'!$B$8:$B$63,$F14))*$D14</f>
        <v>0</v>
      </c>
    </row>
    <row r="15" spans="1:26" outlineLevel="1">
      <c r="A15" s="13">
        <f>IF(ISBLANK('Input-Accounts'!A15),"",'Input-Accounts'!A15)</f>
        <v>8</v>
      </c>
      <c r="B15" s="17" t="str">
        <f>IF(ISBLANK('Input-Accounts'!B15),"",'Input-Accounts'!B15)</f>
        <v>Misc. Intangible Plant - Customer Related</v>
      </c>
      <c r="C15" s="13">
        <f>IF(ISBLANK('Input-Accounts'!C15),"",'Input-Accounts'!C15)</f>
        <v>303</v>
      </c>
      <c r="D15" s="5">
        <f t="shared" ca="1" si="1"/>
        <v>0</v>
      </c>
      <c r="E15" s="5">
        <f t="shared" ref="E15:E16" ca="1" si="2">IFERROR(IF(D15="","",IF(D15=0,0,IF(ABS(D15-SUM($G15:$Z15))&lt;Check_Limit,0,1))),1)</f>
        <v>0</v>
      </c>
      <c r="F15" s="2" t="str" cm="1">
        <f t="array" aca="1" ref="F15" ca="1">IF(D15=0,"-",IF('Input-Accounts'!$E15&lt;&gt;0,'Input-Accounts'!$E15,INDEX('Input-Accounts'!$H15:$J15,,MATCH($F$6,'Input-Accounts'!$H$6:$J$6,0))))</f>
        <v>-</v>
      </c>
      <c r="G15" s="5">
        <f ca="1">IFERROR(INDEX(G$269:G$305,MATCH($F15,$B$269:$B$305,0))/INDEX($D$269:$D$305,MATCH($F15,$B$269:$B$305,0)),SUMIFS('Input-Ext Allocators'!D$8:D$63,'Input-Ext Allocators'!$B$8:$B$63,$F15))*$D15</f>
        <v>0</v>
      </c>
      <c r="H15" s="5">
        <f ca="1">IFERROR(INDEX(H$269:H$305,MATCH($F15,$B$269:$B$305,0))/INDEX($D$269:$D$305,MATCH($F15,$B$269:$B$305,0)),SUMIFS('Input-Ext Allocators'!E$8:E$63,'Input-Ext Allocators'!$B$8:$B$63,$F15))*$D15</f>
        <v>0</v>
      </c>
      <c r="I15" s="5">
        <f ca="1">IFERROR(INDEX(I$269:I$305,MATCH($F15,$B$269:$B$305,0))/INDEX($D$269:$D$305,MATCH($F15,$B$269:$B$305,0)),SUMIFS('Input-Ext Allocators'!F$8:F$63,'Input-Ext Allocators'!$B$8:$B$63,$F15))*$D15</f>
        <v>0</v>
      </c>
      <c r="J15" s="5">
        <f ca="1">IFERROR(INDEX(J$269:J$305,MATCH($F15,$B$269:$B$305,0))/INDEX($D$269:$D$305,MATCH($F15,$B$269:$B$305,0)),SUMIFS('Input-Ext Allocators'!G$8:G$63,'Input-Ext Allocators'!$B$8:$B$63,$F15))*$D15</f>
        <v>0</v>
      </c>
      <c r="K15" s="5">
        <f ca="1">IFERROR(INDEX(K$269:K$305,MATCH($F15,$B$269:$B$305,0))/INDEX($D$269:$D$305,MATCH($F15,$B$269:$B$305,0)),SUMIFS('Input-Ext Allocators'!H$8:H$63,'Input-Ext Allocators'!$B$8:$B$63,$F15))*$D15</f>
        <v>0</v>
      </c>
      <c r="L15" s="5">
        <f ca="1">IFERROR(INDEX(L$269:L$305,MATCH($F15,$B$269:$B$305,0))/INDEX($D$269:$D$305,MATCH($F15,$B$269:$B$305,0)),SUMIFS('Input-Ext Allocators'!I$8:I$63,'Input-Ext Allocators'!$B$8:$B$63,$F15))*$D15</f>
        <v>0</v>
      </c>
      <c r="M15" s="5">
        <f ca="1">IFERROR(INDEX(M$269:M$305,MATCH($F15,$B$269:$B$305,0))/INDEX($D$269:$D$305,MATCH($F15,$B$269:$B$305,0)),SUMIFS('Input-Ext Allocators'!J$8:J$63,'Input-Ext Allocators'!$B$8:$B$63,$F15))*$D15</f>
        <v>0</v>
      </c>
      <c r="N15" s="5">
        <f ca="1">IFERROR(INDEX(N$269:N$305,MATCH($F15,$B$269:$B$305,0))/INDEX($D$269:$D$305,MATCH($F15,$B$269:$B$305,0)),SUMIFS('Input-Ext Allocators'!K$8:K$63,'Input-Ext Allocators'!$B$8:$B$63,$F15))*$D15</f>
        <v>0</v>
      </c>
      <c r="O15" s="5">
        <f ca="1">IFERROR(INDEX(O$269:O$305,MATCH($F15,$B$269:$B$305,0))/INDEX($D$269:$D$305,MATCH($F15,$B$269:$B$305,0)),SUMIFS('Input-Ext Allocators'!L$8:L$63,'Input-Ext Allocators'!$B$8:$B$63,$F15))*$D15</f>
        <v>0</v>
      </c>
      <c r="P15" s="5">
        <f ca="1">IFERROR(INDEX(P$269:P$305,MATCH($F15,$B$269:$B$305,0))/INDEX($D$269:$D$305,MATCH($F15,$B$269:$B$305,0)),SUMIFS('Input-Ext Allocators'!M$8:M$63,'Input-Ext Allocators'!$B$8:$B$63,$F15))*$D15</f>
        <v>0</v>
      </c>
      <c r="Q15" s="5">
        <f ca="1">IFERROR(INDEX(Q$269:Q$305,MATCH($F15,$B$269:$B$305,0))/INDEX($D$269:$D$305,MATCH($F15,$B$269:$B$305,0)),SUMIFS('Input-Ext Allocators'!N$8:N$63,'Input-Ext Allocators'!$B$8:$B$63,$F15))*$D15</f>
        <v>0</v>
      </c>
      <c r="R15" s="5">
        <f ca="1">IFERROR(INDEX(R$269:R$305,MATCH($F15,$B$269:$B$305,0))/INDEX($D$269:$D$305,MATCH($F15,$B$269:$B$305,0)),SUMIFS('Input-Ext Allocators'!O$8:O$63,'Input-Ext Allocators'!$B$8:$B$63,$F15))*$D15</f>
        <v>0</v>
      </c>
      <c r="S15" s="5">
        <f ca="1">IFERROR(INDEX(S$269:S$305,MATCH($F15,$B$269:$B$305,0))/INDEX($D$269:$D$305,MATCH($F15,$B$269:$B$305,0)),SUMIFS('Input-Ext Allocators'!P$8:P$63,'Input-Ext Allocators'!$B$8:$B$63,$F15))*$D15</f>
        <v>0</v>
      </c>
      <c r="T15" s="5">
        <f ca="1">IFERROR(INDEX(T$269:T$305,MATCH($F15,$B$269:$B$305,0))/INDEX($D$269:$D$305,MATCH($F15,$B$269:$B$305,0)),SUMIFS('Input-Ext Allocators'!Q$8:Q$63,'Input-Ext Allocators'!$B$8:$B$63,$F15))*$D15</f>
        <v>0</v>
      </c>
      <c r="U15" s="5">
        <f ca="1">IFERROR(INDEX(U$269:U$305,MATCH($F15,$B$269:$B$305,0))/INDEX($D$269:$D$305,MATCH($F15,$B$269:$B$305,0)),SUMIFS('Input-Ext Allocators'!R$8:R$63,'Input-Ext Allocators'!$B$8:$B$63,$F15))*$D15</f>
        <v>0</v>
      </c>
      <c r="V15" s="5">
        <f ca="1">IFERROR(INDEX(V$269:V$305,MATCH($F15,$B$269:$B$305,0))/INDEX($D$269:$D$305,MATCH($F15,$B$269:$B$305,0)),SUMIFS('Input-Ext Allocators'!S$8:S$63,'Input-Ext Allocators'!$B$8:$B$63,$F15))*$D15</f>
        <v>0</v>
      </c>
      <c r="W15" s="5">
        <f ca="1">IFERROR(INDEX(W$269:W$305,MATCH($F15,$B$269:$B$305,0))/INDEX($D$269:$D$305,MATCH($F15,$B$269:$B$305,0)),SUMIFS('Input-Ext Allocators'!T$8:T$63,'Input-Ext Allocators'!$B$8:$B$63,$F15))*$D15</f>
        <v>0</v>
      </c>
      <c r="X15" s="5">
        <f ca="1">IFERROR(INDEX(X$269:X$305,MATCH($F15,$B$269:$B$305,0))/INDEX($D$269:$D$305,MATCH($F15,$B$269:$B$305,0)),SUMIFS('Input-Ext Allocators'!U$8:U$63,'Input-Ext Allocators'!$B$8:$B$63,$F15))*$D15</f>
        <v>0</v>
      </c>
      <c r="Y15" s="5">
        <f ca="1">IFERROR(INDEX(Y$269:Y$305,MATCH($F15,$B$269:$B$305,0))/INDEX($D$269:$D$305,MATCH($F15,$B$269:$B$305,0)),SUMIFS('Input-Ext Allocators'!V$8:V$63,'Input-Ext Allocators'!$B$8:$B$63,$F15))*$D15</f>
        <v>0</v>
      </c>
      <c r="Z15" s="5">
        <f ca="1">IFERROR(INDEX(Z$269:Z$305,MATCH($F15,$B$269:$B$305,0))/INDEX($D$269:$D$305,MATCH($F15,$B$269:$B$305,0)),SUMIFS('Input-Ext Allocators'!W$8:W$63,'Input-Ext Allocators'!$B$8:$B$63,$F15))*$D15</f>
        <v>0</v>
      </c>
    </row>
    <row r="16" spans="1:26" outlineLevel="1">
      <c r="A16" s="13">
        <f>IF(ISBLANK('Input-Accounts'!A16),"",'Input-Accounts'!A16)</f>
        <v>9</v>
      </c>
      <c r="B16" t="str">
        <f>IF(ISBLANK('Input-Accounts'!B16),"",'Input-Accounts'!B16)</f>
        <v>Subtotal - Intangible Plant</v>
      </c>
      <c r="C16" s="13" t="str">
        <f>IF(ISBLANK('Input-Accounts'!C16),"",'Input-Accounts'!C16)</f>
        <v/>
      </c>
      <c r="D16" s="28">
        <f ca="1">SUBTOTAL(9,D11:D15)</f>
        <v>0</v>
      </c>
      <c r="E16" s="5">
        <f t="shared" ca="1" si="2"/>
        <v>0</v>
      </c>
      <c r="G16" s="28">
        <f t="shared" ref="G16:Z16" ca="1" si="3">SUBTOTAL(9,G11:G15)</f>
        <v>0</v>
      </c>
      <c r="H16" s="28">
        <f t="shared" ca="1" si="3"/>
        <v>0</v>
      </c>
      <c r="I16" s="28">
        <f t="shared" ca="1" si="3"/>
        <v>0</v>
      </c>
      <c r="J16" s="28">
        <f t="shared" ca="1" si="3"/>
        <v>0</v>
      </c>
      <c r="K16" s="28">
        <f t="shared" ca="1" si="3"/>
        <v>0</v>
      </c>
      <c r="L16" s="28">
        <f t="shared" ca="1" si="3"/>
        <v>0</v>
      </c>
      <c r="M16" s="28">
        <f t="shared" ca="1" si="3"/>
        <v>0</v>
      </c>
      <c r="N16" s="28">
        <f t="shared" ca="1" si="3"/>
        <v>0</v>
      </c>
      <c r="O16" s="28">
        <f t="shared" ca="1" si="3"/>
        <v>0</v>
      </c>
      <c r="P16" s="28">
        <f t="shared" ca="1" si="3"/>
        <v>0</v>
      </c>
      <c r="Q16" s="28">
        <f t="shared" ca="1" si="3"/>
        <v>0</v>
      </c>
      <c r="R16" s="28">
        <f t="shared" ca="1" si="3"/>
        <v>0</v>
      </c>
      <c r="S16" s="28">
        <f t="shared" ca="1" si="3"/>
        <v>0</v>
      </c>
      <c r="T16" s="28">
        <f t="shared" ca="1" si="3"/>
        <v>0</v>
      </c>
      <c r="U16" s="28">
        <f t="shared" ca="1" si="3"/>
        <v>0</v>
      </c>
      <c r="V16" s="28">
        <f t="shared" ca="1" si="3"/>
        <v>0</v>
      </c>
      <c r="W16" s="28">
        <f t="shared" ca="1" si="3"/>
        <v>0</v>
      </c>
      <c r="X16" s="28">
        <f t="shared" ca="1" si="3"/>
        <v>0</v>
      </c>
      <c r="Y16" s="28">
        <f t="shared" ca="1" si="3"/>
        <v>0</v>
      </c>
      <c r="Z16" s="28">
        <f t="shared" ca="1" si="3"/>
        <v>0</v>
      </c>
    </row>
    <row r="17" spans="1:26" outlineLevel="1">
      <c r="A17" s="13" t="str">
        <f>IF(ISBLANK('Input-Accounts'!A17),"",'Input-Accounts'!A17)</f>
        <v/>
      </c>
      <c r="B17" t="str">
        <f>IF(ISBLANK('Input-Accounts'!B17),"",'Input-Accounts'!B17)</f>
        <v/>
      </c>
      <c r="C17" s="13" t="str">
        <f>IF(ISBLANK('Input-Accounts'!C17),"",'Input-Accounts'!C17)</f>
        <v/>
      </c>
      <c r="D17" s="5"/>
      <c r="E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outlineLevel="1">
      <c r="A18" s="13">
        <f>IF(ISBLANK('Input-Accounts'!A18),"",'Input-Accounts'!A18)</f>
        <v>10</v>
      </c>
      <c r="B18" s="1" t="str">
        <f>IF(ISBLANK('Input-Accounts'!B18),"",'Input-Accounts'!B18)</f>
        <v xml:space="preserve">Transmission plant </v>
      </c>
      <c r="C18" s="13" t="str">
        <f>IF(ISBLANK('Input-Accounts'!C18),"",'Input-Accounts'!C18)</f>
        <v/>
      </c>
      <c r="D18" s="5"/>
      <c r="E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outlineLevel="1">
      <c r="A19" s="13">
        <f>IF(ISBLANK('Input-Accounts'!A19),"",'Input-Accounts'!A19)</f>
        <v>11</v>
      </c>
      <c r="B19" s="17" t="str">
        <f>IF(ISBLANK('Input-Accounts'!B19),"",'Input-Accounts'!B19)</f>
        <v>Land and Land Rights</v>
      </c>
      <c r="C19" s="13">
        <f>IF(ISBLANK('Input-Accounts'!C19),"",'Input-Accounts'!C19)</f>
        <v>365.1</v>
      </c>
      <c r="D19" s="5">
        <f t="shared" ref="D19:D25" ca="1" si="4">INDIRECT("Classification!"&amp;$D$5&amp;ROW())</f>
        <v>0</v>
      </c>
      <c r="E19" s="5">
        <f ca="1">IFERROR(IF(D19="","",IF(D19=0,0,IF(ABS(D19-SUM($G19:$Z19))&lt;Check_Limit,0,1))),1)</f>
        <v>0</v>
      </c>
      <c r="F19" s="2" t="str" cm="1">
        <f t="array" aca="1" ref="F19" ca="1">IF(D19=0,"-",IF('Input-Accounts'!$E19&lt;&gt;0,'Input-Accounts'!$E19,INDEX('Input-Accounts'!$H19:$J19,,MATCH($F$6,'Input-Accounts'!$H$6:$J$6,0))))</f>
        <v>-</v>
      </c>
      <c r="G19" s="5">
        <f ca="1">IFERROR(INDEX(G$269:G$305,MATCH($F19,$B$269:$B$305,0))/INDEX($D$269:$D$305,MATCH($F19,$B$269:$B$305,0)),SUMIFS('Input-Ext Allocators'!D$8:D$63,'Input-Ext Allocators'!$B$8:$B$63,$F19))*$D19</f>
        <v>0</v>
      </c>
      <c r="H19" s="5">
        <f ca="1">IFERROR(INDEX(H$269:H$305,MATCH($F19,$B$269:$B$305,0))/INDEX($D$269:$D$305,MATCH($F19,$B$269:$B$305,0)),SUMIFS('Input-Ext Allocators'!E$8:E$63,'Input-Ext Allocators'!$B$8:$B$63,$F19))*$D19</f>
        <v>0</v>
      </c>
      <c r="I19" s="5">
        <f ca="1">IFERROR(INDEX(I$269:I$305,MATCH($F19,$B$269:$B$305,0))/INDEX($D$269:$D$305,MATCH($F19,$B$269:$B$305,0)),SUMIFS('Input-Ext Allocators'!F$8:F$63,'Input-Ext Allocators'!$B$8:$B$63,$F19))*$D19</f>
        <v>0</v>
      </c>
      <c r="J19" s="5">
        <f ca="1">IFERROR(INDEX(J$269:J$305,MATCH($F19,$B$269:$B$305,0))/INDEX($D$269:$D$305,MATCH($F19,$B$269:$B$305,0)),SUMIFS('Input-Ext Allocators'!G$8:G$63,'Input-Ext Allocators'!$B$8:$B$63,$F19))*$D19</f>
        <v>0</v>
      </c>
      <c r="K19" s="5">
        <f ca="1">IFERROR(INDEX(K$269:K$305,MATCH($F19,$B$269:$B$305,0))/INDEX($D$269:$D$305,MATCH($F19,$B$269:$B$305,0)),SUMIFS('Input-Ext Allocators'!H$8:H$63,'Input-Ext Allocators'!$B$8:$B$63,$F19))*$D19</f>
        <v>0</v>
      </c>
      <c r="L19" s="5">
        <f ca="1">IFERROR(INDEX(L$269:L$305,MATCH($F19,$B$269:$B$305,0))/INDEX($D$269:$D$305,MATCH($F19,$B$269:$B$305,0)),SUMIFS('Input-Ext Allocators'!I$8:I$63,'Input-Ext Allocators'!$B$8:$B$63,$F19))*$D19</f>
        <v>0</v>
      </c>
      <c r="M19" s="5">
        <f ca="1">IFERROR(INDEX(M$269:M$305,MATCH($F19,$B$269:$B$305,0))/INDEX($D$269:$D$305,MATCH($F19,$B$269:$B$305,0)),SUMIFS('Input-Ext Allocators'!J$8:J$63,'Input-Ext Allocators'!$B$8:$B$63,$F19))*$D19</f>
        <v>0</v>
      </c>
      <c r="N19" s="5">
        <f ca="1">IFERROR(INDEX(N$269:N$305,MATCH($F19,$B$269:$B$305,0))/INDEX($D$269:$D$305,MATCH($F19,$B$269:$B$305,0)),SUMIFS('Input-Ext Allocators'!K$8:K$63,'Input-Ext Allocators'!$B$8:$B$63,$F19))*$D19</f>
        <v>0</v>
      </c>
      <c r="O19" s="5">
        <f ca="1">IFERROR(INDEX(O$269:O$305,MATCH($F19,$B$269:$B$305,0))/INDEX($D$269:$D$305,MATCH($F19,$B$269:$B$305,0)),SUMIFS('Input-Ext Allocators'!L$8:L$63,'Input-Ext Allocators'!$B$8:$B$63,$F19))*$D19</f>
        <v>0</v>
      </c>
      <c r="P19" s="5">
        <f ca="1">IFERROR(INDEX(P$269:P$305,MATCH($F19,$B$269:$B$305,0))/INDEX($D$269:$D$305,MATCH($F19,$B$269:$B$305,0)),SUMIFS('Input-Ext Allocators'!M$8:M$63,'Input-Ext Allocators'!$B$8:$B$63,$F19))*$D19</f>
        <v>0</v>
      </c>
      <c r="Q19" s="5">
        <f ca="1">IFERROR(INDEX(Q$269:Q$305,MATCH($F19,$B$269:$B$305,0))/INDEX($D$269:$D$305,MATCH($F19,$B$269:$B$305,0)),SUMIFS('Input-Ext Allocators'!N$8:N$63,'Input-Ext Allocators'!$B$8:$B$63,$F19))*$D19</f>
        <v>0</v>
      </c>
      <c r="R19" s="5">
        <f ca="1">IFERROR(INDEX(R$269:R$305,MATCH($F19,$B$269:$B$305,0))/INDEX($D$269:$D$305,MATCH($F19,$B$269:$B$305,0)),SUMIFS('Input-Ext Allocators'!O$8:O$63,'Input-Ext Allocators'!$B$8:$B$63,$F19))*$D19</f>
        <v>0</v>
      </c>
      <c r="S19" s="5">
        <f ca="1">IFERROR(INDEX(S$269:S$305,MATCH($F19,$B$269:$B$305,0))/INDEX($D$269:$D$305,MATCH($F19,$B$269:$B$305,0)),SUMIFS('Input-Ext Allocators'!P$8:P$63,'Input-Ext Allocators'!$B$8:$B$63,$F19))*$D19</f>
        <v>0</v>
      </c>
      <c r="T19" s="5">
        <f ca="1">IFERROR(INDEX(T$269:T$305,MATCH($F19,$B$269:$B$305,0))/INDEX($D$269:$D$305,MATCH($F19,$B$269:$B$305,0)),SUMIFS('Input-Ext Allocators'!Q$8:Q$63,'Input-Ext Allocators'!$B$8:$B$63,$F19))*$D19</f>
        <v>0</v>
      </c>
      <c r="U19" s="5">
        <f ca="1">IFERROR(INDEX(U$269:U$305,MATCH($F19,$B$269:$B$305,0))/INDEX($D$269:$D$305,MATCH($F19,$B$269:$B$305,0)),SUMIFS('Input-Ext Allocators'!R$8:R$63,'Input-Ext Allocators'!$B$8:$B$63,$F19))*$D19</f>
        <v>0</v>
      </c>
      <c r="V19" s="5">
        <f ca="1">IFERROR(INDEX(V$269:V$305,MATCH($F19,$B$269:$B$305,0))/INDEX($D$269:$D$305,MATCH($F19,$B$269:$B$305,0)),SUMIFS('Input-Ext Allocators'!S$8:S$63,'Input-Ext Allocators'!$B$8:$B$63,$F19))*$D19</f>
        <v>0</v>
      </c>
      <c r="W19" s="5">
        <f ca="1">IFERROR(INDEX(W$269:W$305,MATCH($F19,$B$269:$B$305,0))/INDEX($D$269:$D$305,MATCH($F19,$B$269:$B$305,0)),SUMIFS('Input-Ext Allocators'!T$8:T$63,'Input-Ext Allocators'!$B$8:$B$63,$F19))*$D19</f>
        <v>0</v>
      </c>
      <c r="X19" s="5">
        <f ca="1">IFERROR(INDEX(X$269:X$305,MATCH($F19,$B$269:$B$305,0))/INDEX($D$269:$D$305,MATCH($F19,$B$269:$B$305,0)),SUMIFS('Input-Ext Allocators'!U$8:U$63,'Input-Ext Allocators'!$B$8:$B$63,$F19))*$D19</f>
        <v>0</v>
      </c>
      <c r="Y19" s="5">
        <f ca="1">IFERROR(INDEX(Y$269:Y$305,MATCH($F19,$B$269:$B$305,0))/INDEX($D$269:$D$305,MATCH($F19,$B$269:$B$305,0)),SUMIFS('Input-Ext Allocators'!V$8:V$63,'Input-Ext Allocators'!$B$8:$B$63,$F19))*$D19</f>
        <v>0</v>
      </c>
      <c r="Z19" s="5">
        <f ca="1">IFERROR(INDEX(Z$269:Z$305,MATCH($F19,$B$269:$B$305,0))/INDEX($D$269:$D$305,MATCH($F19,$B$269:$B$305,0)),SUMIFS('Input-Ext Allocators'!W$8:W$63,'Input-Ext Allocators'!$B$8:$B$63,$F19))*$D19</f>
        <v>0</v>
      </c>
    </row>
    <row r="20" spans="1:26" outlineLevel="1">
      <c r="A20" s="13">
        <f>IF(ISBLANK('Input-Accounts'!A20),"",'Input-Accounts'!A20)</f>
        <v>12</v>
      </c>
      <c r="B20" s="17" t="str">
        <f>IF(ISBLANK('Input-Accounts'!B20),"",'Input-Accounts'!B20)</f>
        <v>Structures and improvements</v>
      </c>
      <c r="C20" s="13">
        <f>IF(ISBLANK('Input-Accounts'!C20),"",'Input-Accounts'!C20)</f>
        <v>366</v>
      </c>
      <c r="D20" s="5">
        <f t="shared" ca="1" si="4"/>
        <v>0</v>
      </c>
      <c r="E20" s="5">
        <f t="shared" ref="E20:E25" ca="1" si="5">IFERROR(IF(D20="","",IF(D20=0,0,IF(ABS(D20-SUM($G20:$Z20))&lt;Check_Limit,0,1))),1)</f>
        <v>0</v>
      </c>
      <c r="F20" s="2" t="str" cm="1">
        <f t="array" aca="1" ref="F20" ca="1">IF(D20=0,"-",IF('Input-Accounts'!$E20&lt;&gt;0,'Input-Accounts'!$E20,INDEX('Input-Accounts'!$H20:$J20,,MATCH($F$6,'Input-Accounts'!$H$6:$J$6,0))))</f>
        <v>-</v>
      </c>
      <c r="G20" s="5">
        <f ca="1">IFERROR(INDEX(G$269:G$305,MATCH($F20,$B$269:$B$305,0))/INDEX($D$269:$D$305,MATCH($F20,$B$269:$B$305,0)),SUMIFS('Input-Ext Allocators'!D$8:D$63,'Input-Ext Allocators'!$B$8:$B$63,$F20))*$D20</f>
        <v>0</v>
      </c>
      <c r="H20" s="5">
        <f ca="1">IFERROR(INDEX(H$269:H$305,MATCH($F20,$B$269:$B$305,0))/INDEX($D$269:$D$305,MATCH($F20,$B$269:$B$305,0)),SUMIFS('Input-Ext Allocators'!E$8:E$63,'Input-Ext Allocators'!$B$8:$B$63,$F20))*$D20</f>
        <v>0</v>
      </c>
      <c r="I20" s="5">
        <f ca="1">IFERROR(INDEX(I$269:I$305,MATCH($F20,$B$269:$B$305,0))/INDEX($D$269:$D$305,MATCH($F20,$B$269:$B$305,0)),SUMIFS('Input-Ext Allocators'!F$8:F$63,'Input-Ext Allocators'!$B$8:$B$63,$F20))*$D20</f>
        <v>0</v>
      </c>
      <c r="J20" s="5">
        <f ca="1">IFERROR(INDEX(J$269:J$305,MATCH($F20,$B$269:$B$305,0))/INDEX($D$269:$D$305,MATCH($F20,$B$269:$B$305,0)),SUMIFS('Input-Ext Allocators'!G$8:G$63,'Input-Ext Allocators'!$B$8:$B$63,$F20))*$D20</f>
        <v>0</v>
      </c>
      <c r="K20" s="5">
        <f ca="1">IFERROR(INDEX(K$269:K$305,MATCH($F20,$B$269:$B$305,0))/INDEX($D$269:$D$305,MATCH($F20,$B$269:$B$305,0)),SUMIFS('Input-Ext Allocators'!H$8:H$63,'Input-Ext Allocators'!$B$8:$B$63,$F20))*$D20</f>
        <v>0</v>
      </c>
      <c r="L20" s="5">
        <f ca="1">IFERROR(INDEX(L$269:L$305,MATCH($F20,$B$269:$B$305,0))/INDEX($D$269:$D$305,MATCH($F20,$B$269:$B$305,0)),SUMIFS('Input-Ext Allocators'!I$8:I$63,'Input-Ext Allocators'!$B$8:$B$63,$F20))*$D20</f>
        <v>0</v>
      </c>
      <c r="M20" s="5">
        <f ca="1">IFERROR(INDEX(M$269:M$305,MATCH($F20,$B$269:$B$305,0))/INDEX($D$269:$D$305,MATCH($F20,$B$269:$B$305,0)),SUMIFS('Input-Ext Allocators'!J$8:J$63,'Input-Ext Allocators'!$B$8:$B$63,$F20))*$D20</f>
        <v>0</v>
      </c>
      <c r="N20" s="5">
        <f ca="1">IFERROR(INDEX(N$269:N$305,MATCH($F20,$B$269:$B$305,0))/INDEX($D$269:$D$305,MATCH($F20,$B$269:$B$305,0)),SUMIFS('Input-Ext Allocators'!K$8:K$63,'Input-Ext Allocators'!$B$8:$B$63,$F20))*$D20</f>
        <v>0</v>
      </c>
      <c r="O20" s="5">
        <f ca="1">IFERROR(INDEX(O$269:O$305,MATCH($F20,$B$269:$B$305,0))/INDEX($D$269:$D$305,MATCH($F20,$B$269:$B$305,0)),SUMIFS('Input-Ext Allocators'!L$8:L$63,'Input-Ext Allocators'!$B$8:$B$63,$F20))*$D20</f>
        <v>0</v>
      </c>
      <c r="P20" s="5">
        <f ca="1">IFERROR(INDEX(P$269:P$305,MATCH($F20,$B$269:$B$305,0))/INDEX($D$269:$D$305,MATCH($F20,$B$269:$B$305,0)),SUMIFS('Input-Ext Allocators'!M$8:M$63,'Input-Ext Allocators'!$B$8:$B$63,$F20))*$D20</f>
        <v>0</v>
      </c>
      <c r="Q20" s="5">
        <f ca="1">IFERROR(INDEX(Q$269:Q$305,MATCH($F20,$B$269:$B$305,0))/INDEX($D$269:$D$305,MATCH($F20,$B$269:$B$305,0)),SUMIFS('Input-Ext Allocators'!N$8:N$63,'Input-Ext Allocators'!$B$8:$B$63,$F20))*$D20</f>
        <v>0</v>
      </c>
      <c r="R20" s="5">
        <f ca="1">IFERROR(INDEX(R$269:R$305,MATCH($F20,$B$269:$B$305,0))/INDEX($D$269:$D$305,MATCH($F20,$B$269:$B$305,0)),SUMIFS('Input-Ext Allocators'!O$8:O$63,'Input-Ext Allocators'!$B$8:$B$63,$F20))*$D20</f>
        <v>0</v>
      </c>
      <c r="S20" s="5">
        <f ca="1">IFERROR(INDEX(S$269:S$305,MATCH($F20,$B$269:$B$305,0))/INDEX($D$269:$D$305,MATCH($F20,$B$269:$B$305,0)),SUMIFS('Input-Ext Allocators'!P$8:P$63,'Input-Ext Allocators'!$B$8:$B$63,$F20))*$D20</f>
        <v>0</v>
      </c>
      <c r="T20" s="5">
        <f ca="1">IFERROR(INDEX(T$269:T$305,MATCH($F20,$B$269:$B$305,0))/INDEX($D$269:$D$305,MATCH($F20,$B$269:$B$305,0)),SUMIFS('Input-Ext Allocators'!Q$8:Q$63,'Input-Ext Allocators'!$B$8:$B$63,$F20))*$D20</f>
        <v>0</v>
      </c>
      <c r="U20" s="5">
        <f ca="1">IFERROR(INDEX(U$269:U$305,MATCH($F20,$B$269:$B$305,0))/INDEX($D$269:$D$305,MATCH($F20,$B$269:$B$305,0)),SUMIFS('Input-Ext Allocators'!R$8:R$63,'Input-Ext Allocators'!$B$8:$B$63,$F20))*$D20</f>
        <v>0</v>
      </c>
      <c r="V20" s="5">
        <f ca="1">IFERROR(INDEX(V$269:V$305,MATCH($F20,$B$269:$B$305,0))/INDEX($D$269:$D$305,MATCH($F20,$B$269:$B$305,0)),SUMIFS('Input-Ext Allocators'!S$8:S$63,'Input-Ext Allocators'!$B$8:$B$63,$F20))*$D20</f>
        <v>0</v>
      </c>
      <c r="W20" s="5">
        <f ca="1">IFERROR(INDEX(W$269:W$305,MATCH($F20,$B$269:$B$305,0))/INDEX($D$269:$D$305,MATCH($F20,$B$269:$B$305,0)),SUMIFS('Input-Ext Allocators'!T$8:T$63,'Input-Ext Allocators'!$B$8:$B$63,$F20))*$D20</f>
        <v>0</v>
      </c>
      <c r="X20" s="5">
        <f ca="1">IFERROR(INDEX(X$269:X$305,MATCH($F20,$B$269:$B$305,0))/INDEX($D$269:$D$305,MATCH($F20,$B$269:$B$305,0)),SUMIFS('Input-Ext Allocators'!U$8:U$63,'Input-Ext Allocators'!$B$8:$B$63,$F20))*$D20</f>
        <v>0</v>
      </c>
      <c r="Y20" s="5">
        <f ca="1">IFERROR(INDEX(Y$269:Y$305,MATCH($F20,$B$269:$B$305,0))/INDEX($D$269:$D$305,MATCH($F20,$B$269:$B$305,0)),SUMIFS('Input-Ext Allocators'!V$8:V$63,'Input-Ext Allocators'!$B$8:$B$63,$F20))*$D20</f>
        <v>0</v>
      </c>
      <c r="Z20" s="5">
        <f ca="1">IFERROR(INDEX(Z$269:Z$305,MATCH($F20,$B$269:$B$305,0))/INDEX($D$269:$D$305,MATCH($F20,$B$269:$B$305,0)),SUMIFS('Input-Ext Allocators'!W$8:W$63,'Input-Ext Allocators'!$B$8:$B$63,$F20))*$D20</f>
        <v>0</v>
      </c>
    </row>
    <row r="21" spans="1:26" outlineLevel="1">
      <c r="A21" s="13">
        <f>IF(ISBLANK('Input-Accounts'!A21),"",'Input-Accounts'!A21)</f>
        <v>13</v>
      </c>
      <c r="B21" s="17" t="str">
        <f>IF(ISBLANK('Input-Accounts'!B21),"",'Input-Accounts'!B21)</f>
        <v>Mains</v>
      </c>
      <c r="C21" s="13">
        <f>IF(ISBLANK('Input-Accounts'!C21),"",'Input-Accounts'!C21)</f>
        <v>367</v>
      </c>
      <c r="D21" s="5">
        <f t="shared" ca="1" si="4"/>
        <v>0</v>
      </c>
      <c r="E21" s="5">
        <f t="shared" ca="1" si="5"/>
        <v>0</v>
      </c>
      <c r="F21" s="2" t="str" cm="1">
        <f t="array" aca="1" ref="F21" ca="1">IF(D21=0,"-",IF('Input-Accounts'!$E21&lt;&gt;0,'Input-Accounts'!$E21,INDEX('Input-Accounts'!$H21:$J21,,MATCH($F$6,'Input-Accounts'!$H$6:$J$6,0))))</f>
        <v>-</v>
      </c>
      <c r="G21" s="5">
        <f ca="1">IFERROR(INDEX(G$269:G$305,MATCH($F21,$B$269:$B$305,0))/INDEX($D$269:$D$305,MATCH($F21,$B$269:$B$305,0)),SUMIFS('Input-Ext Allocators'!D$8:D$63,'Input-Ext Allocators'!$B$8:$B$63,$F21))*$D21</f>
        <v>0</v>
      </c>
      <c r="H21" s="5">
        <f ca="1">IFERROR(INDEX(H$269:H$305,MATCH($F21,$B$269:$B$305,0))/INDEX($D$269:$D$305,MATCH($F21,$B$269:$B$305,0)),SUMIFS('Input-Ext Allocators'!E$8:E$63,'Input-Ext Allocators'!$B$8:$B$63,$F21))*$D21</f>
        <v>0</v>
      </c>
      <c r="I21" s="5">
        <f ca="1">IFERROR(INDEX(I$269:I$305,MATCH($F21,$B$269:$B$305,0))/INDEX($D$269:$D$305,MATCH($F21,$B$269:$B$305,0)),SUMIFS('Input-Ext Allocators'!F$8:F$63,'Input-Ext Allocators'!$B$8:$B$63,$F21))*$D21</f>
        <v>0</v>
      </c>
      <c r="J21" s="5">
        <f ca="1">IFERROR(INDEX(J$269:J$305,MATCH($F21,$B$269:$B$305,0))/INDEX($D$269:$D$305,MATCH($F21,$B$269:$B$305,0)),SUMIFS('Input-Ext Allocators'!G$8:G$63,'Input-Ext Allocators'!$B$8:$B$63,$F21))*$D21</f>
        <v>0</v>
      </c>
      <c r="K21" s="5">
        <f ca="1">IFERROR(INDEX(K$269:K$305,MATCH($F21,$B$269:$B$305,0))/INDEX($D$269:$D$305,MATCH($F21,$B$269:$B$305,0)),SUMIFS('Input-Ext Allocators'!H$8:H$63,'Input-Ext Allocators'!$B$8:$B$63,$F21))*$D21</f>
        <v>0</v>
      </c>
      <c r="L21" s="5">
        <f ca="1">IFERROR(INDEX(L$269:L$305,MATCH($F21,$B$269:$B$305,0))/INDEX($D$269:$D$305,MATCH($F21,$B$269:$B$305,0)),SUMIFS('Input-Ext Allocators'!I$8:I$63,'Input-Ext Allocators'!$B$8:$B$63,$F21))*$D21</f>
        <v>0</v>
      </c>
      <c r="M21" s="5">
        <f ca="1">IFERROR(INDEX(M$269:M$305,MATCH($F21,$B$269:$B$305,0))/INDEX($D$269:$D$305,MATCH($F21,$B$269:$B$305,0)),SUMIFS('Input-Ext Allocators'!J$8:J$63,'Input-Ext Allocators'!$B$8:$B$63,$F21))*$D21</f>
        <v>0</v>
      </c>
      <c r="N21" s="5">
        <f ca="1">IFERROR(INDEX(N$269:N$305,MATCH($F21,$B$269:$B$305,0))/INDEX($D$269:$D$305,MATCH($F21,$B$269:$B$305,0)),SUMIFS('Input-Ext Allocators'!K$8:K$63,'Input-Ext Allocators'!$B$8:$B$63,$F21))*$D21</f>
        <v>0</v>
      </c>
      <c r="O21" s="5">
        <f ca="1">IFERROR(INDEX(O$269:O$305,MATCH($F21,$B$269:$B$305,0))/INDEX($D$269:$D$305,MATCH($F21,$B$269:$B$305,0)),SUMIFS('Input-Ext Allocators'!L$8:L$63,'Input-Ext Allocators'!$B$8:$B$63,$F21))*$D21</f>
        <v>0</v>
      </c>
      <c r="P21" s="5">
        <f ca="1">IFERROR(INDEX(P$269:P$305,MATCH($F21,$B$269:$B$305,0))/INDEX($D$269:$D$305,MATCH($F21,$B$269:$B$305,0)),SUMIFS('Input-Ext Allocators'!M$8:M$63,'Input-Ext Allocators'!$B$8:$B$63,$F21))*$D21</f>
        <v>0</v>
      </c>
      <c r="Q21" s="5">
        <f ca="1">IFERROR(INDEX(Q$269:Q$305,MATCH($F21,$B$269:$B$305,0))/INDEX($D$269:$D$305,MATCH($F21,$B$269:$B$305,0)),SUMIFS('Input-Ext Allocators'!N$8:N$63,'Input-Ext Allocators'!$B$8:$B$63,$F21))*$D21</f>
        <v>0</v>
      </c>
      <c r="R21" s="5">
        <f ca="1">IFERROR(INDEX(R$269:R$305,MATCH($F21,$B$269:$B$305,0))/INDEX($D$269:$D$305,MATCH($F21,$B$269:$B$305,0)),SUMIFS('Input-Ext Allocators'!O$8:O$63,'Input-Ext Allocators'!$B$8:$B$63,$F21))*$D21</f>
        <v>0</v>
      </c>
      <c r="S21" s="5">
        <f ca="1">IFERROR(INDEX(S$269:S$305,MATCH($F21,$B$269:$B$305,0))/INDEX($D$269:$D$305,MATCH($F21,$B$269:$B$305,0)),SUMIFS('Input-Ext Allocators'!P$8:P$63,'Input-Ext Allocators'!$B$8:$B$63,$F21))*$D21</f>
        <v>0</v>
      </c>
      <c r="T21" s="5">
        <f ca="1">IFERROR(INDEX(T$269:T$305,MATCH($F21,$B$269:$B$305,0))/INDEX($D$269:$D$305,MATCH($F21,$B$269:$B$305,0)),SUMIFS('Input-Ext Allocators'!Q$8:Q$63,'Input-Ext Allocators'!$B$8:$B$63,$F21))*$D21</f>
        <v>0</v>
      </c>
      <c r="U21" s="5">
        <f ca="1">IFERROR(INDEX(U$269:U$305,MATCH($F21,$B$269:$B$305,0))/INDEX($D$269:$D$305,MATCH($F21,$B$269:$B$305,0)),SUMIFS('Input-Ext Allocators'!R$8:R$63,'Input-Ext Allocators'!$B$8:$B$63,$F21))*$D21</f>
        <v>0</v>
      </c>
      <c r="V21" s="5">
        <f ca="1">IFERROR(INDEX(V$269:V$305,MATCH($F21,$B$269:$B$305,0))/INDEX($D$269:$D$305,MATCH($F21,$B$269:$B$305,0)),SUMIFS('Input-Ext Allocators'!S$8:S$63,'Input-Ext Allocators'!$B$8:$B$63,$F21))*$D21</f>
        <v>0</v>
      </c>
      <c r="W21" s="5">
        <f ca="1">IFERROR(INDEX(W$269:W$305,MATCH($F21,$B$269:$B$305,0))/INDEX($D$269:$D$305,MATCH($F21,$B$269:$B$305,0)),SUMIFS('Input-Ext Allocators'!T$8:T$63,'Input-Ext Allocators'!$B$8:$B$63,$F21))*$D21</f>
        <v>0</v>
      </c>
      <c r="X21" s="5">
        <f ca="1">IFERROR(INDEX(X$269:X$305,MATCH($F21,$B$269:$B$305,0))/INDEX($D$269:$D$305,MATCH($F21,$B$269:$B$305,0)),SUMIFS('Input-Ext Allocators'!U$8:U$63,'Input-Ext Allocators'!$B$8:$B$63,$F21))*$D21</f>
        <v>0</v>
      </c>
      <c r="Y21" s="5">
        <f ca="1">IFERROR(INDEX(Y$269:Y$305,MATCH($F21,$B$269:$B$305,0))/INDEX($D$269:$D$305,MATCH($F21,$B$269:$B$305,0)),SUMIFS('Input-Ext Allocators'!V$8:V$63,'Input-Ext Allocators'!$B$8:$B$63,$F21))*$D21</f>
        <v>0</v>
      </c>
      <c r="Z21" s="5">
        <f ca="1">IFERROR(INDEX(Z$269:Z$305,MATCH($F21,$B$269:$B$305,0))/INDEX($D$269:$D$305,MATCH($F21,$B$269:$B$305,0)),SUMIFS('Input-Ext Allocators'!W$8:W$63,'Input-Ext Allocators'!$B$8:$B$63,$F21))*$D21</f>
        <v>0</v>
      </c>
    </row>
    <row r="22" spans="1:26" outlineLevel="1">
      <c r="A22" s="13">
        <f>IF(ISBLANK('Input-Accounts'!A22),"",'Input-Accounts'!A22)</f>
        <v>14</v>
      </c>
      <c r="B22" s="17" t="str">
        <f>IF(ISBLANK('Input-Accounts'!B22),"",'Input-Accounts'!B22)</f>
        <v>Mains - Direct</v>
      </c>
      <c r="C22" s="13">
        <f>IF(ISBLANK('Input-Accounts'!C22),"",'Input-Accounts'!C22)</f>
        <v>367.1</v>
      </c>
      <c r="D22" s="5">
        <f t="shared" ca="1" si="4"/>
        <v>0</v>
      </c>
      <c r="E22" s="5">
        <f t="shared" ca="1" si="5"/>
        <v>0</v>
      </c>
      <c r="F22" s="2" t="str" cm="1">
        <f t="array" aca="1" ref="F22" ca="1">IF(D22=0,"-",IF('Input-Accounts'!$E22&lt;&gt;0,'Input-Accounts'!$E22,INDEX('Input-Accounts'!$H22:$J22,,MATCH($F$6,'Input-Accounts'!$H$6:$J$6,0))))</f>
        <v>-</v>
      </c>
      <c r="G22" s="5">
        <f ca="1">IFERROR(INDEX(G$269:G$305,MATCH($F22,$B$269:$B$305,0))/INDEX($D$269:$D$305,MATCH($F22,$B$269:$B$305,0)),SUMIFS('Input-Ext Allocators'!D$8:D$63,'Input-Ext Allocators'!$B$8:$B$63,$F22))*$D22</f>
        <v>0</v>
      </c>
      <c r="H22" s="5">
        <f ca="1">IFERROR(INDEX(H$269:H$305,MATCH($F22,$B$269:$B$305,0))/INDEX($D$269:$D$305,MATCH($F22,$B$269:$B$305,0)),SUMIFS('Input-Ext Allocators'!E$8:E$63,'Input-Ext Allocators'!$B$8:$B$63,$F22))*$D22</f>
        <v>0</v>
      </c>
      <c r="I22" s="5">
        <f ca="1">IFERROR(INDEX(I$269:I$305,MATCH($F22,$B$269:$B$305,0))/INDEX($D$269:$D$305,MATCH($F22,$B$269:$B$305,0)),SUMIFS('Input-Ext Allocators'!F$8:F$63,'Input-Ext Allocators'!$B$8:$B$63,$F22))*$D22</f>
        <v>0</v>
      </c>
      <c r="J22" s="5">
        <f ca="1">IFERROR(INDEX(J$269:J$305,MATCH($F22,$B$269:$B$305,0))/INDEX($D$269:$D$305,MATCH($F22,$B$269:$B$305,0)),SUMIFS('Input-Ext Allocators'!G$8:G$63,'Input-Ext Allocators'!$B$8:$B$63,$F22))*$D22</f>
        <v>0</v>
      </c>
      <c r="K22" s="5">
        <f ca="1">IFERROR(INDEX(K$269:K$305,MATCH($F22,$B$269:$B$305,0))/INDEX($D$269:$D$305,MATCH($F22,$B$269:$B$305,0)),SUMIFS('Input-Ext Allocators'!H$8:H$63,'Input-Ext Allocators'!$B$8:$B$63,$F22))*$D22</f>
        <v>0</v>
      </c>
      <c r="L22" s="5">
        <f ca="1">IFERROR(INDEX(L$269:L$305,MATCH($F22,$B$269:$B$305,0))/INDEX($D$269:$D$305,MATCH($F22,$B$269:$B$305,0)),SUMIFS('Input-Ext Allocators'!I$8:I$63,'Input-Ext Allocators'!$B$8:$B$63,$F22))*$D22</f>
        <v>0</v>
      </c>
      <c r="M22" s="5">
        <f ca="1">IFERROR(INDEX(M$269:M$305,MATCH($F22,$B$269:$B$305,0))/INDEX($D$269:$D$305,MATCH($F22,$B$269:$B$305,0)),SUMIFS('Input-Ext Allocators'!J$8:J$63,'Input-Ext Allocators'!$B$8:$B$63,$F22))*$D22</f>
        <v>0</v>
      </c>
      <c r="N22" s="5">
        <f ca="1">IFERROR(INDEX(N$269:N$305,MATCH($F22,$B$269:$B$305,0))/INDEX($D$269:$D$305,MATCH($F22,$B$269:$B$305,0)),SUMIFS('Input-Ext Allocators'!K$8:K$63,'Input-Ext Allocators'!$B$8:$B$63,$F22))*$D22</f>
        <v>0</v>
      </c>
      <c r="O22" s="5">
        <f ca="1">IFERROR(INDEX(O$269:O$305,MATCH($F22,$B$269:$B$305,0))/INDEX($D$269:$D$305,MATCH($F22,$B$269:$B$305,0)),SUMIFS('Input-Ext Allocators'!L$8:L$63,'Input-Ext Allocators'!$B$8:$B$63,$F22))*$D22</f>
        <v>0</v>
      </c>
      <c r="P22" s="5">
        <f ca="1">IFERROR(INDEX(P$269:P$305,MATCH($F22,$B$269:$B$305,0))/INDEX($D$269:$D$305,MATCH($F22,$B$269:$B$305,0)),SUMIFS('Input-Ext Allocators'!M$8:M$63,'Input-Ext Allocators'!$B$8:$B$63,$F22))*$D22</f>
        <v>0</v>
      </c>
      <c r="Q22" s="5">
        <f ca="1">IFERROR(INDEX(Q$269:Q$305,MATCH($F22,$B$269:$B$305,0))/INDEX($D$269:$D$305,MATCH($F22,$B$269:$B$305,0)),SUMIFS('Input-Ext Allocators'!N$8:N$63,'Input-Ext Allocators'!$B$8:$B$63,$F22))*$D22</f>
        <v>0</v>
      </c>
      <c r="R22" s="5">
        <f ca="1">IFERROR(INDEX(R$269:R$305,MATCH($F22,$B$269:$B$305,0))/INDEX($D$269:$D$305,MATCH($F22,$B$269:$B$305,0)),SUMIFS('Input-Ext Allocators'!O$8:O$63,'Input-Ext Allocators'!$B$8:$B$63,$F22))*$D22</f>
        <v>0</v>
      </c>
      <c r="S22" s="5">
        <f ca="1">IFERROR(INDEX(S$269:S$305,MATCH($F22,$B$269:$B$305,0))/INDEX($D$269:$D$305,MATCH($F22,$B$269:$B$305,0)),SUMIFS('Input-Ext Allocators'!P$8:P$63,'Input-Ext Allocators'!$B$8:$B$63,$F22))*$D22</f>
        <v>0</v>
      </c>
      <c r="T22" s="5">
        <f ca="1">IFERROR(INDEX(T$269:T$305,MATCH($F22,$B$269:$B$305,0))/INDEX($D$269:$D$305,MATCH($F22,$B$269:$B$305,0)),SUMIFS('Input-Ext Allocators'!Q$8:Q$63,'Input-Ext Allocators'!$B$8:$B$63,$F22))*$D22</f>
        <v>0</v>
      </c>
      <c r="U22" s="5">
        <f ca="1">IFERROR(INDEX(U$269:U$305,MATCH($F22,$B$269:$B$305,0))/INDEX($D$269:$D$305,MATCH($F22,$B$269:$B$305,0)),SUMIFS('Input-Ext Allocators'!R$8:R$63,'Input-Ext Allocators'!$B$8:$B$63,$F22))*$D22</f>
        <v>0</v>
      </c>
      <c r="V22" s="5">
        <f ca="1">IFERROR(INDEX(V$269:V$305,MATCH($F22,$B$269:$B$305,0))/INDEX($D$269:$D$305,MATCH($F22,$B$269:$B$305,0)),SUMIFS('Input-Ext Allocators'!S$8:S$63,'Input-Ext Allocators'!$B$8:$B$63,$F22))*$D22</f>
        <v>0</v>
      </c>
      <c r="W22" s="5">
        <f ca="1">IFERROR(INDEX(W$269:W$305,MATCH($F22,$B$269:$B$305,0))/INDEX($D$269:$D$305,MATCH($F22,$B$269:$B$305,0)),SUMIFS('Input-Ext Allocators'!T$8:T$63,'Input-Ext Allocators'!$B$8:$B$63,$F22))*$D22</f>
        <v>0</v>
      </c>
      <c r="X22" s="5">
        <f ca="1">IFERROR(INDEX(X$269:X$305,MATCH($F22,$B$269:$B$305,0))/INDEX($D$269:$D$305,MATCH($F22,$B$269:$B$305,0)),SUMIFS('Input-Ext Allocators'!U$8:U$63,'Input-Ext Allocators'!$B$8:$B$63,$F22))*$D22</f>
        <v>0</v>
      </c>
      <c r="Y22" s="5">
        <f ca="1">IFERROR(INDEX(Y$269:Y$305,MATCH($F22,$B$269:$B$305,0))/INDEX($D$269:$D$305,MATCH($F22,$B$269:$B$305,0)),SUMIFS('Input-Ext Allocators'!V$8:V$63,'Input-Ext Allocators'!$B$8:$B$63,$F22))*$D22</f>
        <v>0</v>
      </c>
      <c r="Z22" s="5">
        <f ca="1">IFERROR(INDEX(Z$269:Z$305,MATCH($F22,$B$269:$B$305,0))/INDEX($D$269:$D$305,MATCH($F22,$B$269:$B$305,0)),SUMIFS('Input-Ext Allocators'!W$8:W$63,'Input-Ext Allocators'!$B$8:$B$63,$F22))*$D22</f>
        <v>0</v>
      </c>
    </row>
    <row r="23" spans="1:26" outlineLevel="1">
      <c r="A23" s="13">
        <f>IF(ISBLANK('Input-Accounts'!A23),"",'Input-Accounts'!A23)</f>
        <v>15</v>
      </c>
      <c r="B23" s="17" t="str">
        <f>IF(ISBLANK('Input-Accounts'!B23),"",'Input-Accounts'!B23)</f>
        <v>Compressor station equipment</v>
      </c>
      <c r="C23" s="13">
        <f>IF(ISBLANK('Input-Accounts'!C23),"",'Input-Accounts'!C23)</f>
        <v>368</v>
      </c>
      <c r="D23" s="5">
        <f t="shared" ca="1" si="4"/>
        <v>0</v>
      </c>
      <c r="E23" s="5">
        <f t="shared" ca="1" si="5"/>
        <v>0</v>
      </c>
      <c r="F23" s="2" t="str" cm="1">
        <f t="array" aca="1" ref="F23" ca="1">IF(D23=0,"-",IF('Input-Accounts'!$E23&lt;&gt;0,'Input-Accounts'!$E23,INDEX('Input-Accounts'!$H23:$J23,,MATCH($F$6,'Input-Accounts'!$H$6:$J$6,0))))</f>
        <v>-</v>
      </c>
      <c r="G23" s="5">
        <f ca="1">IFERROR(INDEX(G$269:G$305,MATCH($F23,$B$269:$B$305,0))/INDEX($D$269:$D$305,MATCH($F23,$B$269:$B$305,0)),SUMIFS('Input-Ext Allocators'!D$8:D$63,'Input-Ext Allocators'!$B$8:$B$63,$F23))*$D23</f>
        <v>0</v>
      </c>
      <c r="H23" s="5">
        <f ca="1">IFERROR(INDEX(H$269:H$305,MATCH($F23,$B$269:$B$305,0))/INDEX($D$269:$D$305,MATCH($F23,$B$269:$B$305,0)),SUMIFS('Input-Ext Allocators'!E$8:E$63,'Input-Ext Allocators'!$B$8:$B$63,$F23))*$D23</f>
        <v>0</v>
      </c>
      <c r="I23" s="5">
        <f ca="1">IFERROR(INDEX(I$269:I$305,MATCH($F23,$B$269:$B$305,0))/INDEX($D$269:$D$305,MATCH($F23,$B$269:$B$305,0)),SUMIFS('Input-Ext Allocators'!F$8:F$63,'Input-Ext Allocators'!$B$8:$B$63,$F23))*$D23</f>
        <v>0</v>
      </c>
      <c r="J23" s="5">
        <f ca="1">IFERROR(INDEX(J$269:J$305,MATCH($F23,$B$269:$B$305,0))/INDEX($D$269:$D$305,MATCH($F23,$B$269:$B$305,0)),SUMIFS('Input-Ext Allocators'!G$8:G$63,'Input-Ext Allocators'!$B$8:$B$63,$F23))*$D23</f>
        <v>0</v>
      </c>
      <c r="K23" s="5">
        <f ca="1">IFERROR(INDEX(K$269:K$305,MATCH($F23,$B$269:$B$305,0))/INDEX($D$269:$D$305,MATCH($F23,$B$269:$B$305,0)),SUMIFS('Input-Ext Allocators'!H$8:H$63,'Input-Ext Allocators'!$B$8:$B$63,$F23))*$D23</f>
        <v>0</v>
      </c>
      <c r="L23" s="5">
        <f ca="1">IFERROR(INDEX(L$269:L$305,MATCH($F23,$B$269:$B$305,0))/INDEX($D$269:$D$305,MATCH($F23,$B$269:$B$305,0)),SUMIFS('Input-Ext Allocators'!I$8:I$63,'Input-Ext Allocators'!$B$8:$B$63,$F23))*$D23</f>
        <v>0</v>
      </c>
      <c r="M23" s="5">
        <f ca="1">IFERROR(INDEX(M$269:M$305,MATCH($F23,$B$269:$B$305,0))/INDEX($D$269:$D$305,MATCH($F23,$B$269:$B$305,0)),SUMIFS('Input-Ext Allocators'!J$8:J$63,'Input-Ext Allocators'!$B$8:$B$63,$F23))*$D23</f>
        <v>0</v>
      </c>
      <c r="N23" s="5">
        <f ca="1">IFERROR(INDEX(N$269:N$305,MATCH($F23,$B$269:$B$305,0))/INDEX($D$269:$D$305,MATCH($F23,$B$269:$B$305,0)),SUMIFS('Input-Ext Allocators'!K$8:K$63,'Input-Ext Allocators'!$B$8:$B$63,$F23))*$D23</f>
        <v>0</v>
      </c>
      <c r="O23" s="5">
        <f ca="1">IFERROR(INDEX(O$269:O$305,MATCH($F23,$B$269:$B$305,0))/INDEX($D$269:$D$305,MATCH($F23,$B$269:$B$305,0)),SUMIFS('Input-Ext Allocators'!L$8:L$63,'Input-Ext Allocators'!$B$8:$B$63,$F23))*$D23</f>
        <v>0</v>
      </c>
      <c r="P23" s="5">
        <f ca="1">IFERROR(INDEX(P$269:P$305,MATCH($F23,$B$269:$B$305,0))/INDEX($D$269:$D$305,MATCH($F23,$B$269:$B$305,0)),SUMIFS('Input-Ext Allocators'!M$8:M$63,'Input-Ext Allocators'!$B$8:$B$63,$F23))*$D23</f>
        <v>0</v>
      </c>
      <c r="Q23" s="5">
        <f ca="1">IFERROR(INDEX(Q$269:Q$305,MATCH($F23,$B$269:$B$305,0))/INDEX($D$269:$D$305,MATCH($F23,$B$269:$B$305,0)),SUMIFS('Input-Ext Allocators'!N$8:N$63,'Input-Ext Allocators'!$B$8:$B$63,$F23))*$D23</f>
        <v>0</v>
      </c>
      <c r="R23" s="5">
        <f ca="1">IFERROR(INDEX(R$269:R$305,MATCH($F23,$B$269:$B$305,0))/INDEX($D$269:$D$305,MATCH($F23,$B$269:$B$305,0)),SUMIFS('Input-Ext Allocators'!O$8:O$63,'Input-Ext Allocators'!$B$8:$B$63,$F23))*$D23</f>
        <v>0</v>
      </c>
      <c r="S23" s="5">
        <f ca="1">IFERROR(INDEX(S$269:S$305,MATCH($F23,$B$269:$B$305,0))/INDEX($D$269:$D$305,MATCH($F23,$B$269:$B$305,0)),SUMIFS('Input-Ext Allocators'!P$8:P$63,'Input-Ext Allocators'!$B$8:$B$63,$F23))*$D23</f>
        <v>0</v>
      </c>
      <c r="T23" s="5">
        <f ca="1">IFERROR(INDEX(T$269:T$305,MATCH($F23,$B$269:$B$305,0))/INDEX($D$269:$D$305,MATCH($F23,$B$269:$B$305,0)),SUMIFS('Input-Ext Allocators'!Q$8:Q$63,'Input-Ext Allocators'!$B$8:$B$63,$F23))*$D23</f>
        <v>0</v>
      </c>
      <c r="U23" s="5">
        <f ca="1">IFERROR(INDEX(U$269:U$305,MATCH($F23,$B$269:$B$305,0))/INDEX($D$269:$D$305,MATCH($F23,$B$269:$B$305,0)),SUMIFS('Input-Ext Allocators'!R$8:R$63,'Input-Ext Allocators'!$B$8:$B$63,$F23))*$D23</f>
        <v>0</v>
      </c>
      <c r="V23" s="5">
        <f ca="1">IFERROR(INDEX(V$269:V$305,MATCH($F23,$B$269:$B$305,0))/INDEX($D$269:$D$305,MATCH($F23,$B$269:$B$305,0)),SUMIFS('Input-Ext Allocators'!S$8:S$63,'Input-Ext Allocators'!$B$8:$B$63,$F23))*$D23</f>
        <v>0</v>
      </c>
      <c r="W23" s="5">
        <f ca="1">IFERROR(INDEX(W$269:W$305,MATCH($F23,$B$269:$B$305,0))/INDEX($D$269:$D$305,MATCH($F23,$B$269:$B$305,0)),SUMIFS('Input-Ext Allocators'!T$8:T$63,'Input-Ext Allocators'!$B$8:$B$63,$F23))*$D23</f>
        <v>0</v>
      </c>
      <c r="X23" s="5">
        <f ca="1">IFERROR(INDEX(X$269:X$305,MATCH($F23,$B$269:$B$305,0))/INDEX($D$269:$D$305,MATCH($F23,$B$269:$B$305,0)),SUMIFS('Input-Ext Allocators'!U$8:U$63,'Input-Ext Allocators'!$B$8:$B$63,$F23))*$D23</f>
        <v>0</v>
      </c>
      <c r="Y23" s="5">
        <f ca="1">IFERROR(INDEX(Y$269:Y$305,MATCH($F23,$B$269:$B$305,0))/INDEX($D$269:$D$305,MATCH($F23,$B$269:$B$305,0)),SUMIFS('Input-Ext Allocators'!V$8:V$63,'Input-Ext Allocators'!$B$8:$B$63,$F23))*$D23</f>
        <v>0</v>
      </c>
      <c r="Z23" s="5">
        <f ca="1">IFERROR(INDEX(Z$269:Z$305,MATCH($F23,$B$269:$B$305,0))/INDEX($D$269:$D$305,MATCH($F23,$B$269:$B$305,0)),SUMIFS('Input-Ext Allocators'!W$8:W$63,'Input-Ext Allocators'!$B$8:$B$63,$F23))*$D23</f>
        <v>0</v>
      </c>
    </row>
    <row r="24" spans="1:26" outlineLevel="1">
      <c r="A24" s="13">
        <f>IF(ISBLANK('Input-Accounts'!A24),"",'Input-Accounts'!A24)</f>
        <v>16</v>
      </c>
      <c r="B24" s="17" t="str">
        <f>IF(ISBLANK('Input-Accounts'!B24),"",'Input-Accounts'!B24)</f>
        <v>Measuring and regulating station equipment</v>
      </c>
      <c r="C24" s="13">
        <f>IF(ISBLANK('Input-Accounts'!C24),"",'Input-Accounts'!C24)</f>
        <v>369</v>
      </c>
      <c r="D24" s="5">
        <f t="shared" ca="1" si="4"/>
        <v>0</v>
      </c>
      <c r="E24" s="5">
        <f t="shared" ca="1" si="5"/>
        <v>0</v>
      </c>
      <c r="F24" s="2" t="str" cm="1">
        <f t="array" aca="1" ref="F24" ca="1">IF(D24=0,"-",IF('Input-Accounts'!$E24&lt;&gt;0,'Input-Accounts'!$E24,INDEX('Input-Accounts'!$H24:$J24,,MATCH($F$6,'Input-Accounts'!$H$6:$J$6,0))))</f>
        <v>-</v>
      </c>
      <c r="G24" s="5">
        <f ca="1">IFERROR(INDEX(G$269:G$305,MATCH($F24,$B$269:$B$305,0))/INDEX($D$269:$D$305,MATCH($F24,$B$269:$B$305,0)),SUMIFS('Input-Ext Allocators'!D$8:D$63,'Input-Ext Allocators'!$B$8:$B$63,$F24))*$D24</f>
        <v>0</v>
      </c>
      <c r="H24" s="5">
        <f ca="1">IFERROR(INDEX(H$269:H$305,MATCH($F24,$B$269:$B$305,0))/INDEX($D$269:$D$305,MATCH($F24,$B$269:$B$305,0)),SUMIFS('Input-Ext Allocators'!E$8:E$63,'Input-Ext Allocators'!$B$8:$B$63,$F24))*$D24</f>
        <v>0</v>
      </c>
      <c r="I24" s="5">
        <f ca="1">IFERROR(INDEX(I$269:I$305,MATCH($F24,$B$269:$B$305,0))/INDEX($D$269:$D$305,MATCH($F24,$B$269:$B$305,0)),SUMIFS('Input-Ext Allocators'!F$8:F$63,'Input-Ext Allocators'!$B$8:$B$63,$F24))*$D24</f>
        <v>0</v>
      </c>
      <c r="J24" s="5">
        <f ca="1">IFERROR(INDEX(J$269:J$305,MATCH($F24,$B$269:$B$305,0))/INDEX($D$269:$D$305,MATCH($F24,$B$269:$B$305,0)),SUMIFS('Input-Ext Allocators'!G$8:G$63,'Input-Ext Allocators'!$B$8:$B$63,$F24))*$D24</f>
        <v>0</v>
      </c>
      <c r="K24" s="5">
        <f ca="1">IFERROR(INDEX(K$269:K$305,MATCH($F24,$B$269:$B$305,0))/INDEX($D$269:$D$305,MATCH($F24,$B$269:$B$305,0)),SUMIFS('Input-Ext Allocators'!H$8:H$63,'Input-Ext Allocators'!$B$8:$B$63,$F24))*$D24</f>
        <v>0</v>
      </c>
      <c r="L24" s="5">
        <f ca="1">IFERROR(INDEX(L$269:L$305,MATCH($F24,$B$269:$B$305,0))/INDEX($D$269:$D$305,MATCH($F24,$B$269:$B$305,0)),SUMIFS('Input-Ext Allocators'!I$8:I$63,'Input-Ext Allocators'!$B$8:$B$63,$F24))*$D24</f>
        <v>0</v>
      </c>
      <c r="M24" s="5">
        <f ca="1">IFERROR(INDEX(M$269:M$305,MATCH($F24,$B$269:$B$305,0))/INDEX($D$269:$D$305,MATCH($F24,$B$269:$B$305,0)),SUMIFS('Input-Ext Allocators'!J$8:J$63,'Input-Ext Allocators'!$B$8:$B$63,$F24))*$D24</f>
        <v>0</v>
      </c>
      <c r="N24" s="5">
        <f ca="1">IFERROR(INDEX(N$269:N$305,MATCH($F24,$B$269:$B$305,0))/INDEX($D$269:$D$305,MATCH($F24,$B$269:$B$305,0)),SUMIFS('Input-Ext Allocators'!K$8:K$63,'Input-Ext Allocators'!$B$8:$B$63,$F24))*$D24</f>
        <v>0</v>
      </c>
      <c r="O24" s="5">
        <f ca="1">IFERROR(INDEX(O$269:O$305,MATCH($F24,$B$269:$B$305,0))/INDEX($D$269:$D$305,MATCH($F24,$B$269:$B$305,0)),SUMIFS('Input-Ext Allocators'!L$8:L$63,'Input-Ext Allocators'!$B$8:$B$63,$F24))*$D24</f>
        <v>0</v>
      </c>
      <c r="P24" s="5">
        <f ca="1">IFERROR(INDEX(P$269:P$305,MATCH($F24,$B$269:$B$305,0))/INDEX($D$269:$D$305,MATCH($F24,$B$269:$B$305,0)),SUMIFS('Input-Ext Allocators'!M$8:M$63,'Input-Ext Allocators'!$B$8:$B$63,$F24))*$D24</f>
        <v>0</v>
      </c>
      <c r="Q24" s="5">
        <f ca="1">IFERROR(INDEX(Q$269:Q$305,MATCH($F24,$B$269:$B$305,0))/INDEX($D$269:$D$305,MATCH($F24,$B$269:$B$305,0)),SUMIFS('Input-Ext Allocators'!N$8:N$63,'Input-Ext Allocators'!$B$8:$B$63,$F24))*$D24</f>
        <v>0</v>
      </c>
      <c r="R24" s="5">
        <f ca="1">IFERROR(INDEX(R$269:R$305,MATCH($F24,$B$269:$B$305,0))/INDEX($D$269:$D$305,MATCH($F24,$B$269:$B$305,0)),SUMIFS('Input-Ext Allocators'!O$8:O$63,'Input-Ext Allocators'!$B$8:$B$63,$F24))*$D24</f>
        <v>0</v>
      </c>
      <c r="S24" s="5">
        <f ca="1">IFERROR(INDEX(S$269:S$305,MATCH($F24,$B$269:$B$305,0))/INDEX($D$269:$D$305,MATCH($F24,$B$269:$B$305,0)),SUMIFS('Input-Ext Allocators'!P$8:P$63,'Input-Ext Allocators'!$B$8:$B$63,$F24))*$D24</f>
        <v>0</v>
      </c>
      <c r="T24" s="5">
        <f ca="1">IFERROR(INDEX(T$269:T$305,MATCH($F24,$B$269:$B$305,0))/INDEX($D$269:$D$305,MATCH($F24,$B$269:$B$305,0)),SUMIFS('Input-Ext Allocators'!Q$8:Q$63,'Input-Ext Allocators'!$B$8:$B$63,$F24))*$D24</f>
        <v>0</v>
      </c>
      <c r="U24" s="5">
        <f ca="1">IFERROR(INDEX(U$269:U$305,MATCH($F24,$B$269:$B$305,0))/INDEX($D$269:$D$305,MATCH($F24,$B$269:$B$305,0)),SUMIFS('Input-Ext Allocators'!R$8:R$63,'Input-Ext Allocators'!$B$8:$B$63,$F24))*$D24</f>
        <v>0</v>
      </c>
      <c r="V24" s="5">
        <f ca="1">IFERROR(INDEX(V$269:V$305,MATCH($F24,$B$269:$B$305,0))/INDEX($D$269:$D$305,MATCH($F24,$B$269:$B$305,0)),SUMIFS('Input-Ext Allocators'!S$8:S$63,'Input-Ext Allocators'!$B$8:$B$63,$F24))*$D24</f>
        <v>0</v>
      </c>
      <c r="W24" s="5">
        <f ca="1">IFERROR(INDEX(W$269:W$305,MATCH($F24,$B$269:$B$305,0))/INDEX($D$269:$D$305,MATCH($F24,$B$269:$B$305,0)),SUMIFS('Input-Ext Allocators'!T$8:T$63,'Input-Ext Allocators'!$B$8:$B$63,$F24))*$D24</f>
        <v>0</v>
      </c>
      <c r="X24" s="5">
        <f ca="1">IFERROR(INDEX(X$269:X$305,MATCH($F24,$B$269:$B$305,0))/INDEX($D$269:$D$305,MATCH($F24,$B$269:$B$305,0)),SUMIFS('Input-Ext Allocators'!U$8:U$63,'Input-Ext Allocators'!$B$8:$B$63,$F24))*$D24</f>
        <v>0</v>
      </c>
      <c r="Y24" s="5">
        <f ca="1">IFERROR(INDEX(Y$269:Y$305,MATCH($F24,$B$269:$B$305,0))/INDEX($D$269:$D$305,MATCH($F24,$B$269:$B$305,0)),SUMIFS('Input-Ext Allocators'!V$8:V$63,'Input-Ext Allocators'!$B$8:$B$63,$F24))*$D24</f>
        <v>0</v>
      </c>
      <c r="Z24" s="5">
        <f ca="1">IFERROR(INDEX(Z$269:Z$305,MATCH($F24,$B$269:$B$305,0))/INDEX($D$269:$D$305,MATCH($F24,$B$269:$B$305,0)),SUMIFS('Input-Ext Allocators'!W$8:W$63,'Input-Ext Allocators'!$B$8:$B$63,$F24))*$D24</f>
        <v>0</v>
      </c>
    </row>
    <row r="25" spans="1:26" outlineLevel="1">
      <c r="A25" s="13">
        <f>IF(ISBLANK('Input-Accounts'!A25),"",'Input-Accounts'!A25)</f>
        <v>17</v>
      </c>
      <c r="B25" s="17" t="str">
        <f>IF(ISBLANK('Input-Accounts'!B25),"",'Input-Accounts'!B25)</f>
        <v>Communication equipment</v>
      </c>
      <c r="C25" s="13">
        <f>IF(ISBLANK('Input-Accounts'!C25),"",'Input-Accounts'!C25)</f>
        <v>370</v>
      </c>
      <c r="D25" s="5">
        <f t="shared" ca="1" si="4"/>
        <v>0</v>
      </c>
      <c r="E25" s="5">
        <f t="shared" ca="1" si="5"/>
        <v>0</v>
      </c>
      <c r="F25" s="2" t="str" cm="1">
        <f t="array" aca="1" ref="F25" ca="1">IF(D25=0,"-",IF('Input-Accounts'!$E25&lt;&gt;0,'Input-Accounts'!$E25,INDEX('Input-Accounts'!$H25:$J25,,MATCH($F$6,'Input-Accounts'!$H$6:$J$6,0))))</f>
        <v>-</v>
      </c>
      <c r="G25" s="5">
        <f ca="1">IFERROR(INDEX(G$269:G$305,MATCH($F25,$B$269:$B$305,0))/INDEX($D$269:$D$305,MATCH($F25,$B$269:$B$305,0)),SUMIFS('Input-Ext Allocators'!D$8:D$63,'Input-Ext Allocators'!$B$8:$B$63,$F25))*$D25</f>
        <v>0</v>
      </c>
      <c r="H25" s="5">
        <f ca="1">IFERROR(INDEX(H$269:H$305,MATCH($F25,$B$269:$B$305,0))/INDEX($D$269:$D$305,MATCH($F25,$B$269:$B$305,0)),SUMIFS('Input-Ext Allocators'!E$8:E$63,'Input-Ext Allocators'!$B$8:$B$63,$F25))*$D25</f>
        <v>0</v>
      </c>
      <c r="I25" s="5">
        <f ca="1">IFERROR(INDEX(I$269:I$305,MATCH($F25,$B$269:$B$305,0))/INDEX($D$269:$D$305,MATCH($F25,$B$269:$B$305,0)),SUMIFS('Input-Ext Allocators'!F$8:F$63,'Input-Ext Allocators'!$B$8:$B$63,$F25))*$D25</f>
        <v>0</v>
      </c>
      <c r="J25" s="5">
        <f ca="1">IFERROR(INDEX(J$269:J$305,MATCH($F25,$B$269:$B$305,0))/INDEX($D$269:$D$305,MATCH($F25,$B$269:$B$305,0)),SUMIFS('Input-Ext Allocators'!G$8:G$63,'Input-Ext Allocators'!$B$8:$B$63,$F25))*$D25</f>
        <v>0</v>
      </c>
      <c r="K25" s="5">
        <f ca="1">IFERROR(INDEX(K$269:K$305,MATCH($F25,$B$269:$B$305,0))/INDEX($D$269:$D$305,MATCH($F25,$B$269:$B$305,0)),SUMIFS('Input-Ext Allocators'!H$8:H$63,'Input-Ext Allocators'!$B$8:$B$63,$F25))*$D25</f>
        <v>0</v>
      </c>
      <c r="L25" s="5">
        <f ca="1">IFERROR(INDEX(L$269:L$305,MATCH($F25,$B$269:$B$305,0))/INDEX($D$269:$D$305,MATCH($F25,$B$269:$B$305,0)),SUMIFS('Input-Ext Allocators'!I$8:I$63,'Input-Ext Allocators'!$B$8:$B$63,$F25))*$D25</f>
        <v>0</v>
      </c>
      <c r="M25" s="5">
        <f ca="1">IFERROR(INDEX(M$269:M$305,MATCH($F25,$B$269:$B$305,0))/INDEX($D$269:$D$305,MATCH($F25,$B$269:$B$305,0)),SUMIFS('Input-Ext Allocators'!J$8:J$63,'Input-Ext Allocators'!$B$8:$B$63,$F25))*$D25</f>
        <v>0</v>
      </c>
      <c r="N25" s="5">
        <f ca="1">IFERROR(INDEX(N$269:N$305,MATCH($F25,$B$269:$B$305,0))/INDEX($D$269:$D$305,MATCH($F25,$B$269:$B$305,0)),SUMIFS('Input-Ext Allocators'!K$8:K$63,'Input-Ext Allocators'!$B$8:$B$63,$F25))*$D25</f>
        <v>0</v>
      </c>
      <c r="O25" s="5">
        <f ca="1">IFERROR(INDEX(O$269:O$305,MATCH($F25,$B$269:$B$305,0))/INDEX($D$269:$D$305,MATCH($F25,$B$269:$B$305,0)),SUMIFS('Input-Ext Allocators'!L$8:L$63,'Input-Ext Allocators'!$B$8:$B$63,$F25))*$D25</f>
        <v>0</v>
      </c>
      <c r="P25" s="5">
        <f ca="1">IFERROR(INDEX(P$269:P$305,MATCH($F25,$B$269:$B$305,0))/INDEX($D$269:$D$305,MATCH($F25,$B$269:$B$305,0)),SUMIFS('Input-Ext Allocators'!M$8:M$63,'Input-Ext Allocators'!$B$8:$B$63,$F25))*$D25</f>
        <v>0</v>
      </c>
      <c r="Q25" s="5">
        <f ca="1">IFERROR(INDEX(Q$269:Q$305,MATCH($F25,$B$269:$B$305,0))/INDEX($D$269:$D$305,MATCH($F25,$B$269:$B$305,0)),SUMIFS('Input-Ext Allocators'!N$8:N$63,'Input-Ext Allocators'!$B$8:$B$63,$F25))*$D25</f>
        <v>0</v>
      </c>
      <c r="R25" s="5">
        <f ca="1">IFERROR(INDEX(R$269:R$305,MATCH($F25,$B$269:$B$305,0))/INDEX($D$269:$D$305,MATCH($F25,$B$269:$B$305,0)),SUMIFS('Input-Ext Allocators'!O$8:O$63,'Input-Ext Allocators'!$B$8:$B$63,$F25))*$D25</f>
        <v>0</v>
      </c>
      <c r="S25" s="5">
        <f ca="1">IFERROR(INDEX(S$269:S$305,MATCH($F25,$B$269:$B$305,0))/INDEX($D$269:$D$305,MATCH($F25,$B$269:$B$305,0)),SUMIFS('Input-Ext Allocators'!P$8:P$63,'Input-Ext Allocators'!$B$8:$B$63,$F25))*$D25</f>
        <v>0</v>
      </c>
      <c r="T25" s="5">
        <f ca="1">IFERROR(INDEX(T$269:T$305,MATCH($F25,$B$269:$B$305,0))/INDEX($D$269:$D$305,MATCH($F25,$B$269:$B$305,0)),SUMIFS('Input-Ext Allocators'!Q$8:Q$63,'Input-Ext Allocators'!$B$8:$B$63,$F25))*$D25</f>
        <v>0</v>
      </c>
      <c r="U25" s="5">
        <f ca="1">IFERROR(INDEX(U$269:U$305,MATCH($F25,$B$269:$B$305,0))/INDEX($D$269:$D$305,MATCH($F25,$B$269:$B$305,0)),SUMIFS('Input-Ext Allocators'!R$8:R$63,'Input-Ext Allocators'!$B$8:$B$63,$F25))*$D25</f>
        <v>0</v>
      </c>
      <c r="V25" s="5">
        <f ca="1">IFERROR(INDEX(V$269:V$305,MATCH($F25,$B$269:$B$305,0))/INDEX($D$269:$D$305,MATCH($F25,$B$269:$B$305,0)),SUMIFS('Input-Ext Allocators'!S$8:S$63,'Input-Ext Allocators'!$B$8:$B$63,$F25))*$D25</f>
        <v>0</v>
      </c>
      <c r="W25" s="5">
        <f ca="1">IFERROR(INDEX(W$269:W$305,MATCH($F25,$B$269:$B$305,0))/INDEX($D$269:$D$305,MATCH($F25,$B$269:$B$305,0)),SUMIFS('Input-Ext Allocators'!T$8:T$63,'Input-Ext Allocators'!$B$8:$B$63,$F25))*$D25</f>
        <v>0</v>
      </c>
      <c r="X25" s="5">
        <f ca="1">IFERROR(INDEX(X$269:X$305,MATCH($F25,$B$269:$B$305,0))/INDEX($D$269:$D$305,MATCH($F25,$B$269:$B$305,0)),SUMIFS('Input-Ext Allocators'!U$8:U$63,'Input-Ext Allocators'!$B$8:$B$63,$F25))*$D25</f>
        <v>0</v>
      </c>
      <c r="Y25" s="5">
        <f ca="1">IFERROR(INDEX(Y$269:Y$305,MATCH($F25,$B$269:$B$305,0))/INDEX($D$269:$D$305,MATCH($F25,$B$269:$B$305,0)),SUMIFS('Input-Ext Allocators'!V$8:V$63,'Input-Ext Allocators'!$B$8:$B$63,$F25))*$D25</f>
        <v>0</v>
      </c>
      <c r="Z25" s="5">
        <f ca="1">IFERROR(INDEX(Z$269:Z$305,MATCH($F25,$B$269:$B$305,0))/INDEX($D$269:$D$305,MATCH($F25,$B$269:$B$305,0)),SUMIFS('Input-Ext Allocators'!W$8:W$63,'Input-Ext Allocators'!$B$8:$B$63,$F25))*$D25</f>
        <v>0</v>
      </c>
    </row>
    <row r="26" spans="1:26" outlineLevel="1">
      <c r="A26" s="13">
        <f>IF(ISBLANK('Input-Accounts'!A26),"",'Input-Accounts'!A26)</f>
        <v>18</v>
      </c>
      <c r="B26" t="str">
        <f>IF(ISBLANK('Input-Accounts'!B26),"",'Input-Accounts'!B26)</f>
        <v xml:space="preserve">Subtotal - Transmission plant </v>
      </c>
      <c r="C26" s="13" t="str">
        <f>IF(ISBLANK('Input-Accounts'!C26),"",'Input-Accounts'!C26)</f>
        <v/>
      </c>
      <c r="D26" s="28">
        <f ca="1">SUBTOTAL(9,D19:D25)</f>
        <v>0</v>
      </c>
      <c r="E26" s="5">
        <f ca="1">IFERROR(IF(D26="","",IF(D26=0,0,IF(ABS(D26-SUM($G26:$Z26))&lt;Check_Limit,0,1))),1)</f>
        <v>0</v>
      </c>
      <c r="G26" s="28">
        <f t="shared" ref="G26:Z26" ca="1" si="6">SUBTOTAL(9,G19:G25)</f>
        <v>0</v>
      </c>
      <c r="H26" s="28">
        <f t="shared" ca="1" si="6"/>
        <v>0</v>
      </c>
      <c r="I26" s="28">
        <f t="shared" ca="1" si="6"/>
        <v>0</v>
      </c>
      <c r="J26" s="28">
        <f t="shared" ca="1" si="6"/>
        <v>0</v>
      </c>
      <c r="K26" s="28">
        <f t="shared" ca="1" si="6"/>
        <v>0</v>
      </c>
      <c r="L26" s="28">
        <f t="shared" ca="1" si="6"/>
        <v>0</v>
      </c>
      <c r="M26" s="28">
        <f t="shared" ca="1" si="6"/>
        <v>0</v>
      </c>
      <c r="N26" s="28">
        <f t="shared" ca="1" si="6"/>
        <v>0</v>
      </c>
      <c r="O26" s="28">
        <f t="shared" ca="1" si="6"/>
        <v>0</v>
      </c>
      <c r="P26" s="28">
        <f t="shared" ca="1" si="6"/>
        <v>0</v>
      </c>
      <c r="Q26" s="28">
        <f t="shared" ca="1" si="6"/>
        <v>0</v>
      </c>
      <c r="R26" s="28">
        <f t="shared" ca="1" si="6"/>
        <v>0</v>
      </c>
      <c r="S26" s="28">
        <f t="shared" ca="1" si="6"/>
        <v>0</v>
      </c>
      <c r="T26" s="28">
        <f t="shared" ca="1" si="6"/>
        <v>0</v>
      </c>
      <c r="U26" s="28">
        <f t="shared" ca="1" si="6"/>
        <v>0</v>
      </c>
      <c r="V26" s="28">
        <f t="shared" ca="1" si="6"/>
        <v>0</v>
      </c>
      <c r="W26" s="28">
        <f t="shared" ca="1" si="6"/>
        <v>0</v>
      </c>
      <c r="X26" s="28">
        <f t="shared" ca="1" si="6"/>
        <v>0</v>
      </c>
      <c r="Y26" s="28">
        <f t="shared" ca="1" si="6"/>
        <v>0</v>
      </c>
      <c r="Z26" s="28">
        <f t="shared" ca="1" si="6"/>
        <v>0</v>
      </c>
    </row>
    <row r="27" spans="1:26" outlineLevel="1">
      <c r="A27" s="13" t="str">
        <f>IF(ISBLANK('Input-Accounts'!A27),"",'Input-Accounts'!A27)</f>
        <v/>
      </c>
      <c r="B27" s="17" t="str">
        <f>IF(ISBLANK('Input-Accounts'!B27),"",'Input-Accounts'!B27)</f>
        <v/>
      </c>
      <c r="C27" s="13" t="str">
        <f>IF(ISBLANK('Input-Accounts'!C27),"",'Input-Accounts'!C27)</f>
        <v/>
      </c>
      <c r="D27" s="5"/>
      <c r="E27" s="5" t="str">
        <f>IFERROR(IF(D27="","",IF(D27=0,0,IF(ABS(D27-SUM($G27:$Z27))&lt;Check_Limit,0,1))),1)</f>
        <v/>
      </c>
      <c r="F27" s="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outlineLevel="1">
      <c r="A28" s="13">
        <f>IF(ISBLANK('Input-Accounts'!A28),"",'Input-Accounts'!A28)</f>
        <v>19</v>
      </c>
      <c r="B28" s="1" t="str">
        <f>IF(ISBLANK('Input-Accounts'!B28),"",'Input-Accounts'!B28)</f>
        <v>Distribution Plant</v>
      </c>
      <c r="C28" s="13" t="str">
        <f>IF(ISBLANK('Input-Accounts'!C28),"",'Input-Accounts'!C28)</f>
        <v/>
      </c>
      <c r="D28" s="5"/>
      <c r="E28" s="5" t="str">
        <f>IFERROR(IF(D28="","",IF(D28=0,0,IF(ABS(D28-SUM($G28:$Z28))&lt;Check_Limit,0,1))),1)</f>
        <v/>
      </c>
      <c r="F28" s="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outlineLevel="1">
      <c r="A29" s="13">
        <f>IF(ISBLANK('Input-Accounts'!A29),"",'Input-Accounts'!A29)</f>
        <v>20</v>
      </c>
      <c r="B29" s="17" t="str">
        <f>IF(ISBLANK('Input-Accounts'!B29),"",'Input-Accounts'!B29)</f>
        <v>Land and Land Rights</v>
      </c>
      <c r="C29" s="13">
        <f>IF(ISBLANK('Input-Accounts'!C29),"",'Input-Accounts'!C29)</f>
        <v>374</v>
      </c>
      <c r="D29" s="5">
        <f t="shared" ref="D29:D47" ca="1" si="7">INDIRECT("Classification!"&amp;$D$5&amp;ROW())</f>
        <v>0</v>
      </c>
      <c r="E29" s="5">
        <f ca="1">IFERROR(IF(D29="","",IF(D29=0,0,IF(ABS(D29-SUM($G29:$Z29))&lt;Check_Limit,0,1))),1)</f>
        <v>0</v>
      </c>
      <c r="F29" s="2" t="str" cm="1">
        <f t="array" aca="1" ref="F29" ca="1">IF(D29=0,"-",IF('Input-Accounts'!$E29&lt;&gt;0,'Input-Accounts'!$E29,INDEX('Input-Accounts'!$H29:$J29,,MATCH($F$6,'Input-Accounts'!$H$6:$J$6,0))))</f>
        <v>-</v>
      </c>
      <c r="G29" s="5">
        <f ca="1">IFERROR(INDEX(G$269:G$305,MATCH($F29,$B$269:$B$305,0))/INDEX($D$269:$D$305,MATCH($F29,$B$269:$B$305,0)),SUMIFS('Input-Ext Allocators'!D$8:D$63,'Input-Ext Allocators'!$B$8:$B$63,$F29))*$D29</f>
        <v>0</v>
      </c>
      <c r="H29" s="5">
        <f ca="1">IFERROR(INDEX(H$269:H$305,MATCH($F29,$B$269:$B$305,0))/INDEX($D$269:$D$305,MATCH($F29,$B$269:$B$305,0)),SUMIFS('Input-Ext Allocators'!E$8:E$63,'Input-Ext Allocators'!$B$8:$B$63,$F29))*$D29</f>
        <v>0</v>
      </c>
      <c r="I29" s="5">
        <f ca="1">IFERROR(INDEX(I$269:I$305,MATCH($F29,$B$269:$B$305,0))/INDEX($D$269:$D$305,MATCH($F29,$B$269:$B$305,0)),SUMIFS('Input-Ext Allocators'!F$8:F$63,'Input-Ext Allocators'!$B$8:$B$63,$F29))*$D29</f>
        <v>0</v>
      </c>
      <c r="J29" s="5">
        <f ca="1">IFERROR(INDEX(J$269:J$305,MATCH($F29,$B$269:$B$305,0))/INDEX($D$269:$D$305,MATCH($F29,$B$269:$B$305,0)),SUMIFS('Input-Ext Allocators'!G$8:G$63,'Input-Ext Allocators'!$B$8:$B$63,$F29))*$D29</f>
        <v>0</v>
      </c>
      <c r="K29" s="5">
        <f ca="1">IFERROR(INDEX(K$269:K$305,MATCH($F29,$B$269:$B$305,0))/INDEX($D$269:$D$305,MATCH($F29,$B$269:$B$305,0)),SUMIFS('Input-Ext Allocators'!H$8:H$63,'Input-Ext Allocators'!$B$8:$B$63,$F29))*$D29</f>
        <v>0</v>
      </c>
      <c r="L29" s="5">
        <f ca="1">IFERROR(INDEX(L$269:L$305,MATCH($F29,$B$269:$B$305,0))/INDEX($D$269:$D$305,MATCH($F29,$B$269:$B$305,0)),SUMIFS('Input-Ext Allocators'!I$8:I$63,'Input-Ext Allocators'!$B$8:$B$63,$F29))*$D29</f>
        <v>0</v>
      </c>
      <c r="M29" s="5">
        <f ca="1">IFERROR(INDEX(M$269:M$305,MATCH($F29,$B$269:$B$305,0))/INDEX($D$269:$D$305,MATCH($F29,$B$269:$B$305,0)),SUMIFS('Input-Ext Allocators'!J$8:J$63,'Input-Ext Allocators'!$B$8:$B$63,$F29))*$D29</f>
        <v>0</v>
      </c>
      <c r="N29" s="5">
        <f ca="1">IFERROR(INDEX(N$269:N$305,MATCH($F29,$B$269:$B$305,0))/INDEX($D$269:$D$305,MATCH($F29,$B$269:$B$305,0)),SUMIFS('Input-Ext Allocators'!K$8:K$63,'Input-Ext Allocators'!$B$8:$B$63,$F29))*$D29</f>
        <v>0</v>
      </c>
      <c r="O29" s="5">
        <f ca="1">IFERROR(INDEX(O$269:O$305,MATCH($F29,$B$269:$B$305,0))/INDEX($D$269:$D$305,MATCH($F29,$B$269:$B$305,0)),SUMIFS('Input-Ext Allocators'!L$8:L$63,'Input-Ext Allocators'!$B$8:$B$63,$F29))*$D29</f>
        <v>0</v>
      </c>
      <c r="P29" s="5">
        <f ca="1">IFERROR(INDEX(P$269:P$305,MATCH($F29,$B$269:$B$305,0))/INDEX($D$269:$D$305,MATCH($F29,$B$269:$B$305,0)),SUMIFS('Input-Ext Allocators'!M$8:M$63,'Input-Ext Allocators'!$B$8:$B$63,$F29))*$D29</f>
        <v>0</v>
      </c>
      <c r="Q29" s="5">
        <f ca="1">IFERROR(INDEX(Q$269:Q$305,MATCH($F29,$B$269:$B$305,0))/INDEX($D$269:$D$305,MATCH($F29,$B$269:$B$305,0)),SUMIFS('Input-Ext Allocators'!N$8:N$63,'Input-Ext Allocators'!$B$8:$B$63,$F29))*$D29</f>
        <v>0</v>
      </c>
      <c r="R29" s="5">
        <f ca="1">IFERROR(INDEX(R$269:R$305,MATCH($F29,$B$269:$B$305,0))/INDEX($D$269:$D$305,MATCH($F29,$B$269:$B$305,0)),SUMIFS('Input-Ext Allocators'!O$8:O$63,'Input-Ext Allocators'!$B$8:$B$63,$F29))*$D29</f>
        <v>0</v>
      </c>
      <c r="S29" s="5">
        <f ca="1">IFERROR(INDEX(S$269:S$305,MATCH($F29,$B$269:$B$305,0))/INDEX($D$269:$D$305,MATCH($F29,$B$269:$B$305,0)),SUMIFS('Input-Ext Allocators'!P$8:P$63,'Input-Ext Allocators'!$B$8:$B$63,$F29))*$D29</f>
        <v>0</v>
      </c>
      <c r="T29" s="5">
        <f ca="1">IFERROR(INDEX(T$269:T$305,MATCH($F29,$B$269:$B$305,0))/INDEX($D$269:$D$305,MATCH($F29,$B$269:$B$305,0)),SUMIFS('Input-Ext Allocators'!Q$8:Q$63,'Input-Ext Allocators'!$B$8:$B$63,$F29))*$D29</f>
        <v>0</v>
      </c>
      <c r="U29" s="5">
        <f ca="1">IFERROR(INDEX(U$269:U$305,MATCH($F29,$B$269:$B$305,0))/INDEX($D$269:$D$305,MATCH($F29,$B$269:$B$305,0)),SUMIFS('Input-Ext Allocators'!R$8:R$63,'Input-Ext Allocators'!$B$8:$B$63,$F29))*$D29</f>
        <v>0</v>
      </c>
      <c r="V29" s="5">
        <f ca="1">IFERROR(INDEX(V$269:V$305,MATCH($F29,$B$269:$B$305,0))/INDEX($D$269:$D$305,MATCH($F29,$B$269:$B$305,0)),SUMIFS('Input-Ext Allocators'!S$8:S$63,'Input-Ext Allocators'!$B$8:$B$63,$F29))*$D29</f>
        <v>0</v>
      </c>
      <c r="W29" s="5">
        <f ca="1">IFERROR(INDEX(W$269:W$305,MATCH($F29,$B$269:$B$305,0))/INDEX($D$269:$D$305,MATCH($F29,$B$269:$B$305,0)),SUMIFS('Input-Ext Allocators'!T$8:T$63,'Input-Ext Allocators'!$B$8:$B$63,$F29))*$D29</f>
        <v>0</v>
      </c>
      <c r="X29" s="5">
        <f ca="1">IFERROR(INDEX(X$269:X$305,MATCH($F29,$B$269:$B$305,0))/INDEX($D$269:$D$305,MATCH($F29,$B$269:$B$305,0)),SUMIFS('Input-Ext Allocators'!U$8:U$63,'Input-Ext Allocators'!$B$8:$B$63,$F29))*$D29</f>
        <v>0</v>
      </c>
      <c r="Y29" s="5">
        <f ca="1">IFERROR(INDEX(Y$269:Y$305,MATCH($F29,$B$269:$B$305,0))/INDEX($D$269:$D$305,MATCH($F29,$B$269:$B$305,0)),SUMIFS('Input-Ext Allocators'!V$8:V$63,'Input-Ext Allocators'!$B$8:$B$63,$F29))*$D29</f>
        <v>0</v>
      </c>
      <c r="Z29" s="5">
        <f ca="1">IFERROR(INDEX(Z$269:Z$305,MATCH($F29,$B$269:$B$305,0))/INDEX($D$269:$D$305,MATCH($F29,$B$269:$B$305,0)),SUMIFS('Input-Ext Allocators'!W$8:W$63,'Input-Ext Allocators'!$B$8:$B$63,$F29))*$D29</f>
        <v>0</v>
      </c>
    </row>
    <row r="30" spans="1:26" outlineLevel="1">
      <c r="A30" s="13">
        <f>IF(ISBLANK('Input-Accounts'!A30),"",'Input-Accounts'!A30)</f>
        <v>21</v>
      </c>
      <c r="B30" s="17" t="str">
        <f>IF(ISBLANK('Input-Accounts'!B30),"",'Input-Accounts'!B30)</f>
        <v>Structures and Improvements</v>
      </c>
      <c r="C30" s="13">
        <f>IF(ISBLANK('Input-Accounts'!C30),"",'Input-Accounts'!C30)</f>
        <v>375</v>
      </c>
      <c r="D30" s="5">
        <f t="shared" ca="1" si="7"/>
        <v>0</v>
      </c>
      <c r="E30" s="5">
        <f t="shared" ref="E30:E48" ca="1" si="8">IFERROR(IF(D30="","",IF(D30=0,0,IF(ABS(D30-SUM($G30:$Z30))&lt;Check_Limit,0,1))),1)</f>
        <v>0</v>
      </c>
      <c r="F30" s="2" t="str" cm="1">
        <f t="array" aca="1" ref="F30" ca="1">IF(D30=0,"-",IF('Input-Accounts'!$E30&lt;&gt;0,'Input-Accounts'!$E30,INDEX('Input-Accounts'!$H30:$J30,,MATCH($F$6,'Input-Accounts'!$H$6:$J$6,0))))</f>
        <v>-</v>
      </c>
      <c r="G30" s="5">
        <f ca="1">IFERROR(INDEX(G$269:G$305,MATCH($F30,$B$269:$B$305,0))/INDEX($D$269:$D$305,MATCH($F30,$B$269:$B$305,0)),SUMIFS('Input-Ext Allocators'!D$8:D$63,'Input-Ext Allocators'!$B$8:$B$63,$F30))*$D30</f>
        <v>0</v>
      </c>
      <c r="H30" s="5">
        <f ca="1">IFERROR(INDEX(H$269:H$305,MATCH($F30,$B$269:$B$305,0))/INDEX($D$269:$D$305,MATCH($F30,$B$269:$B$305,0)),SUMIFS('Input-Ext Allocators'!E$8:E$63,'Input-Ext Allocators'!$B$8:$B$63,$F30))*$D30</f>
        <v>0</v>
      </c>
      <c r="I30" s="5">
        <f ca="1">IFERROR(INDEX(I$269:I$305,MATCH($F30,$B$269:$B$305,0))/INDEX($D$269:$D$305,MATCH($F30,$B$269:$B$305,0)),SUMIFS('Input-Ext Allocators'!F$8:F$63,'Input-Ext Allocators'!$B$8:$B$63,$F30))*$D30</f>
        <v>0</v>
      </c>
      <c r="J30" s="5">
        <f ca="1">IFERROR(INDEX(J$269:J$305,MATCH($F30,$B$269:$B$305,0))/INDEX($D$269:$D$305,MATCH($F30,$B$269:$B$305,0)),SUMIFS('Input-Ext Allocators'!G$8:G$63,'Input-Ext Allocators'!$B$8:$B$63,$F30))*$D30</f>
        <v>0</v>
      </c>
      <c r="K30" s="5">
        <f ca="1">IFERROR(INDEX(K$269:K$305,MATCH($F30,$B$269:$B$305,0))/INDEX($D$269:$D$305,MATCH($F30,$B$269:$B$305,0)),SUMIFS('Input-Ext Allocators'!H$8:H$63,'Input-Ext Allocators'!$B$8:$B$63,$F30))*$D30</f>
        <v>0</v>
      </c>
      <c r="L30" s="5">
        <f ca="1">IFERROR(INDEX(L$269:L$305,MATCH($F30,$B$269:$B$305,0))/INDEX($D$269:$D$305,MATCH($F30,$B$269:$B$305,0)),SUMIFS('Input-Ext Allocators'!I$8:I$63,'Input-Ext Allocators'!$B$8:$B$63,$F30))*$D30</f>
        <v>0</v>
      </c>
      <c r="M30" s="5">
        <f ca="1">IFERROR(INDEX(M$269:M$305,MATCH($F30,$B$269:$B$305,0))/INDEX($D$269:$D$305,MATCH($F30,$B$269:$B$305,0)),SUMIFS('Input-Ext Allocators'!J$8:J$63,'Input-Ext Allocators'!$B$8:$B$63,$F30))*$D30</f>
        <v>0</v>
      </c>
      <c r="N30" s="5">
        <f ca="1">IFERROR(INDEX(N$269:N$305,MATCH($F30,$B$269:$B$305,0))/INDEX($D$269:$D$305,MATCH($F30,$B$269:$B$305,0)),SUMIFS('Input-Ext Allocators'!K$8:K$63,'Input-Ext Allocators'!$B$8:$B$63,$F30))*$D30</f>
        <v>0</v>
      </c>
      <c r="O30" s="5">
        <f ca="1">IFERROR(INDEX(O$269:O$305,MATCH($F30,$B$269:$B$305,0))/INDEX($D$269:$D$305,MATCH($F30,$B$269:$B$305,0)),SUMIFS('Input-Ext Allocators'!L$8:L$63,'Input-Ext Allocators'!$B$8:$B$63,$F30))*$D30</f>
        <v>0</v>
      </c>
      <c r="P30" s="5">
        <f ca="1">IFERROR(INDEX(P$269:P$305,MATCH($F30,$B$269:$B$305,0))/INDEX($D$269:$D$305,MATCH($F30,$B$269:$B$305,0)),SUMIFS('Input-Ext Allocators'!M$8:M$63,'Input-Ext Allocators'!$B$8:$B$63,$F30))*$D30</f>
        <v>0</v>
      </c>
      <c r="Q30" s="5">
        <f ca="1">IFERROR(INDEX(Q$269:Q$305,MATCH($F30,$B$269:$B$305,0))/INDEX($D$269:$D$305,MATCH($F30,$B$269:$B$305,0)),SUMIFS('Input-Ext Allocators'!N$8:N$63,'Input-Ext Allocators'!$B$8:$B$63,$F30))*$D30</f>
        <v>0</v>
      </c>
      <c r="R30" s="5">
        <f ca="1">IFERROR(INDEX(R$269:R$305,MATCH($F30,$B$269:$B$305,0))/INDEX($D$269:$D$305,MATCH($F30,$B$269:$B$305,0)),SUMIFS('Input-Ext Allocators'!O$8:O$63,'Input-Ext Allocators'!$B$8:$B$63,$F30))*$D30</f>
        <v>0</v>
      </c>
      <c r="S30" s="5">
        <f ca="1">IFERROR(INDEX(S$269:S$305,MATCH($F30,$B$269:$B$305,0))/INDEX($D$269:$D$305,MATCH($F30,$B$269:$B$305,0)),SUMIFS('Input-Ext Allocators'!P$8:P$63,'Input-Ext Allocators'!$B$8:$B$63,$F30))*$D30</f>
        <v>0</v>
      </c>
      <c r="T30" s="5">
        <f ca="1">IFERROR(INDEX(T$269:T$305,MATCH($F30,$B$269:$B$305,0))/INDEX($D$269:$D$305,MATCH($F30,$B$269:$B$305,0)),SUMIFS('Input-Ext Allocators'!Q$8:Q$63,'Input-Ext Allocators'!$B$8:$B$63,$F30))*$D30</f>
        <v>0</v>
      </c>
      <c r="U30" s="5">
        <f ca="1">IFERROR(INDEX(U$269:U$305,MATCH($F30,$B$269:$B$305,0))/INDEX($D$269:$D$305,MATCH($F30,$B$269:$B$305,0)),SUMIFS('Input-Ext Allocators'!R$8:R$63,'Input-Ext Allocators'!$B$8:$B$63,$F30))*$D30</f>
        <v>0</v>
      </c>
      <c r="V30" s="5">
        <f ca="1">IFERROR(INDEX(V$269:V$305,MATCH($F30,$B$269:$B$305,0))/INDEX($D$269:$D$305,MATCH($F30,$B$269:$B$305,0)),SUMIFS('Input-Ext Allocators'!S$8:S$63,'Input-Ext Allocators'!$B$8:$B$63,$F30))*$D30</f>
        <v>0</v>
      </c>
      <c r="W30" s="5">
        <f ca="1">IFERROR(INDEX(W$269:W$305,MATCH($F30,$B$269:$B$305,0))/INDEX($D$269:$D$305,MATCH($F30,$B$269:$B$305,0)),SUMIFS('Input-Ext Allocators'!T$8:T$63,'Input-Ext Allocators'!$B$8:$B$63,$F30))*$D30</f>
        <v>0</v>
      </c>
      <c r="X30" s="5">
        <f ca="1">IFERROR(INDEX(X$269:X$305,MATCH($F30,$B$269:$B$305,0))/INDEX($D$269:$D$305,MATCH($F30,$B$269:$B$305,0)),SUMIFS('Input-Ext Allocators'!U$8:U$63,'Input-Ext Allocators'!$B$8:$B$63,$F30))*$D30</f>
        <v>0</v>
      </c>
      <c r="Y30" s="5">
        <f ca="1">IFERROR(INDEX(Y$269:Y$305,MATCH($F30,$B$269:$B$305,0))/INDEX($D$269:$D$305,MATCH($F30,$B$269:$B$305,0)),SUMIFS('Input-Ext Allocators'!V$8:V$63,'Input-Ext Allocators'!$B$8:$B$63,$F30))*$D30</f>
        <v>0</v>
      </c>
      <c r="Z30" s="5">
        <f ca="1">IFERROR(INDEX(Z$269:Z$305,MATCH($F30,$B$269:$B$305,0))/INDEX($D$269:$D$305,MATCH($F30,$B$269:$B$305,0)),SUMIFS('Input-Ext Allocators'!W$8:W$63,'Input-Ext Allocators'!$B$8:$B$63,$F30))*$D30</f>
        <v>0</v>
      </c>
    </row>
    <row r="31" spans="1:26" outlineLevel="1">
      <c r="A31" s="13">
        <f>IF(ISBLANK('Input-Accounts'!A31),"",'Input-Accounts'!A31)</f>
        <v>22</v>
      </c>
      <c r="B31" s="17" t="str">
        <f>IF(ISBLANK('Input-Accounts'!B31),"",'Input-Accounts'!B31)</f>
        <v>Mains - High Pressure</v>
      </c>
      <c r="C31" s="13">
        <f>IF(ISBLANK('Input-Accounts'!C31),"",'Input-Accounts'!C31)</f>
        <v>376</v>
      </c>
      <c r="D31" s="5">
        <f t="shared" ca="1" si="7"/>
        <v>0</v>
      </c>
      <c r="E31" s="5">
        <f t="shared" ca="1" si="8"/>
        <v>0</v>
      </c>
      <c r="F31" s="2" t="str" cm="1">
        <f t="array" aca="1" ref="F31" ca="1">IF(D31=0,"-",IF('Input-Accounts'!$E31&lt;&gt;0,'Input-Accounts'!$E31,INDEX('Input-Accounts'!$H31:$J31,,MATCH($F$6,'Input-Accounts'!$H$6:$J$6,0))))</f>
        <v>-</v>
      </c>
      <c r="G31" s="5">
        <f ca="1">IFERROR(INDEX(G$269:G$305,MATCH($F31,$B$269:$B$305,0))/INDEX($D$269:$D$305,MATCH($F31,$B$269:$B$305,0)),SUMIFS('Input-Ext Allocators'!D$8:D$63,'Input-Ext Allocators'!$B$8:$B$63,$F31))*$D31</f>
        <v>0</v>
      </c>
      <c r="H31" s="5">
        <f ca="1">IFERROR(INDEX(H$269:H$305,MATCH($F31,$B$269:$B$305,0))/INDEX($D$269:$D$305,MATCH($F31,$B$269:$B$305,0)),SUMIFS('Input-Ext Allocators'!E$8:E$63,'Input-Ext Allocators'!$B$8:$B$63,$F31))*$D31</f>
        <v>0</v>
      </c>
      <c r="I31" s="5">
        <f ca="1">IFERROR(INDEX(I$269:I$305,MATCH($F31,$B$269:$B$305,0))/INDEX($D$269:$D$305,MATCH($F31,$B$269:$B$305,0)),SUMIFS('Input-Ext Allocators'!F$8:F$63,'Input-Ext Allocators'!$B$8:$B$63,$F31))*$D31</f>
        <v>0</v>
      </c>
      <c r="J31" s="5">
        <f ca="1">IFERROR(INDEX(J$269:J$305,MATCH($F31,$B$269:$B$305,0))/INDEX($D$269:$D$305,MATCH($F31,$B$269:$B$305,0)),SUMIFS('Input-Ext Allocators'!G$8:G$63,'Input-Ext Allocators'!$B$8:$B$63,$F31))*$D31</f>
        <v>0</v>
      </c>
      <c r="K31" s="5">
        <f ca="1">IFERROR(INDEX(K$269:K$305,MATCH($F31,$B$269:$B$305,0))/INDEX($D$269:$D$305,MATCH($F31,$B$269:$B$305,0)),SUMIFS('Input-Ext Allocators'!H$8:H$63,'Input-Ext Allocators'!$B$8:$B$63,$F31))*$D31</f>
        <v>0</v>
      </c>
      <c r="L31" s="5">
        <f ca="1">IFERROR(INDEX(L$269:L$305,MATCH($F31,$B$269:$B$305,0))/INDEX($D$269:$D$305,MATCH($F31,$B$269:$B$305,0)),SUMIFS('Input-Ext Allocators'!I$8:I$63,'Input-Ext Allocators'!$B$8:$B$63,$F31))*$D31</f>
        <v>0</v>
      </c>
      <c r="M31" s="5">
        <f ca="1">IFERROR(INDEX(M$269:M$305,MATCH($F31,$B$269:$B$305,0))/INDEX($D$269:$D$305,MATCH($F31,$B$269:$B$305,0)),SUMIFS('Input-Ext Allocators'!J$8:J$63,'Input-Ext Allocators'!$B$8:$B$63,$F31))*$D31</f>
        <v>0</v>
      </c>
      <c r="N31" s="5">
        <f ca="1">IFERROR(INDEX(N$269:N$305,MATCH($F31,$B$269:$B$305,0))/INDEX($D$269:$D$305,MATCH($F31,$B$269:$B$305,0)),SUMIFS('Input-Ext Allocators'!K$8:K$63,'Input-Ext Allocators'!$B$8:$B$63,$F31))*$D31</f>
        <v>0</v>
      </c>
      <c r="O31" s="5">
        <f ca="1">IFERROR(INDEX(O$269:O$305,MATCH($F31,$B$269:$B$305,0))/INDEX($D$269:$D$305,MATCH($F31,$B$269:$B$305,0)),SUMIFS('Input-Ext Allocators'!L$8:L$63,'Input-Ext Allocators'!$B$8:$B$63,$F31))*$D31</f>
        <v>0</v>
      </c>
      <c r="P31" s="5">
        <f ca="1">IFERROR(INDEX(P$269:P$305,MATCH($F31,$B$269:$B$305,0))/INDEX($D$269:$D$305,MATCH($F31,$B$269:$B$305,0)),SUMIFS('Input-Ext Allocators'!M$8:M$63,'Input-Ext Allocators'!$B$8:$B$63,$F31))*$D31</f>
        <v>0</v>
      </c>
      <c r="Q31" s="5">
        <f ca="1">IFERROR(INDEX(Q$269:Q$305,MATCH($F31,$B$269:$B$305,0))/INDEX($D$269:$D$305,MATCH($F31,$B$269:$B$305,0)),SUMIFS('Input-Ext Allocators'!N$8:N$63,'Input-Ext Allocators'!$B$8:$B$63,$F31))*$D31</f>
        <v>0</v>
      </c>
      <c r="R31" s="5">
        <f ca="1">IFERROR(INDEX(R$269:R$305,MATCH($F31,$B$269:$B$305,0))/INDEX($D$269:$D$305,MATCH($F31,$B$269:$B$305,0)),SUMIFS('Input-Ext Allocators'!O$8:O$63,'Input-Ext Allocators'!$B$8:$B$63,$F31))*$D31</f>
        <v>0</v>
      </c>
      <c r="S31" s="5">
        <f ca="1">IFERROR(INDEX(S$269:S$305,MATCH($F31,$B$269:$B$305,0))/INDEX($D$269:$D$305,MATCH($F31,$B$269:$B$305,0)),SUMIFS('Input-Ext Allocators'!P$8:P$63,'Input-Ext Allocators'!$B$8:$B$63,$F31))*$D31</f>
        <v>0</v>
      </c>
      <c r="T31" s="5">
        <f ca="1">IFERROR(INDEX(T$269:T$305,MATCH($F31,$B$269:$B$305,0))/INDEX($D$269:$D$305,MATCH($F31,$B$269:$B$305,0)),SUMIFS('Input-Ext Allocators'!Q$8:Q$63,'Input-Ext Allocators'!$B$8:$B$63,$F31))*$D31</f>
        <v>0</v>
      </c>
      <c r="U31" s="5">
        <f ca="1">IFERROR(INDEX(U$269:U$305,MATCH($F31,$B$269:$B$305,0))/INDEX($D$269:$D$305,MATCH($F31,$B$269:$B$305,0)),SUMIFS('Input-Ext Allocators'!R$8:R$63,'Input-Ext Allocators'!$B$8:$B$63,$F31))*$D31</f>
        <v>0</v>
      </c>
      <c r="V31" s="5">
        <f ca="1">IFERROR(INDEX(V$269:V$305,MATCH($F31,$B$269:$B$305,0))/INDEX($D$269:$D$305,MATCH($F31,$B$269:$B$305,0)),SUMIFS('Input-Ext Allocators'!S$8:S$63,'Input-Ext Allocators'!$B$8:$B$63,$F31))*$D31</f>
        <v>0</v>
      </c>
      <c r="W31" s="5">
        <f ca="1">IFERROR(INDEX(W$269:W$305,MATCH($F31,$B$269:$B$305,0))/INDEX($D$269:$D$305,MATCH($F31,$B$269:$B$305,0)),SUMIFS('Input-Ext Allocators'!T$8:T$63,'Input-Ext Allocators'!$B$8:$B$63,$F31))*$D31</f>
        <v>0</v>
      </c>
      <c r="X31" s="5">
        <f ca="1">IFERROR(INDEX(X$269:X$305,MATCH($F31,$B$269:$B$305,0))/INDEX($D$269:$D$305,MATCH($F31,$B$269:$B$305,0)),SUMIFS('Input-Ext Allocators'!U$8:U$63,'Input-Ext Allocators'!$B$8:$B$63,$F31))*$D31</f>
        <v>0</v>
      </c>
      <c r="Y31" s="5">
        <f ca="1">IFERROR(INDEX(Y$269:Y$305,MATCH($F31,$B$269:$B$305,0))/INDEX($D$269:$D$305,MATCH($F31,$B$269:$B$305,0)),SUMIFS('Input-Ext Allocators'!V$8:V$63,'Input-Ext Allocators'!$B$8:$B$63,$F31))*$D31</f>
        <v>0</v>
      </c>
      <c r="Z31" s="5">
        <f ca="1">IFERROR(INDEX(Z$269:Z$305,MATCH($F31,$B$269:$B$305,0))/INDEX($D$269:$D$305,MATCH($F31,$B$269:$B$305,0)),SUMIFS('Input-Ext Allocators'!W$8:W$63,'Input-Ext Allocators'!$B$8:$B$63,$F31))*$D31</f>
        <v>0</v>
      </c>
    </row>
    <row r="32" spans="1:26" outlineLevel="1">
      <c r="A32" s="13">
        <f>IF(ISBLANK('Input-Accounts'!A32),"",'Input-Accounts'!A32)</f>
        <v>23</v>
      </c>
      <c r="B32" s="17" t="str">
        <f>IF(ISBLANK('Input-Accounts'!B32),"",'Input-Accounts'!B32)</f>
        <v>Mains Steel IP &gt;6"</v>
      </c>
      <c r="C32" s="13">
        <f>IF(ISBLANK('Input-Accounts'!C32),"",'Input-Accounts'!C32)</f>
        <v>376.1</v>
      </c>
      <c r="D32" s="5">
        <f t="shared" ca="1" si="7"/>
        <v>0</v>
      </c>
      <c r="E32" s="5">
        <f t="shared" ca="1" si="8"/>
        <v>0</v>
      </c>
      <c r="F32" s="2" t="str" cm="1">
        <f t="array" aca="1" ref="F32" ca="1">IF(D32=0,"-",IF('Input-Accounts'!$E32&lt;&gt;0,'Input-Accounts'!$E32,INDEX('Input-Accounts'!$H32:$J32,,MATCH($F$6,'Input-Accounts'!$H$6:$J$6,0))))</f>
        <v>-</v>
      </c>
      <c r="G32" s="5">
        <f ca="1">IFERROR(INDEX(G$269:G$305,MATCH($F32,$B$269:$B$305,0))/INDEX($D$269:$D$305,MATCH($F32,$B$269:$B$305,0)),SUMIFS('Input-Ext Allocators'!D$8:D$63,'Input-Ext Allocators'!$B$8:$B$63,$F32))*$D32</f>
        <v>0</v>
      </c>
      <c r="H32" s="5">
        <f ca="1">IFERROR(INDEX(H$269:H$305,MATCH($F32,$B$269:$B$305,0))/INDEX($D$269:$D$305,MATCH($F32,$B$269:$B$305,0)),SUMIFS('Input-Ext Allocators'!E$8:E$63,'Input-Ext Allocators'!$B$8:$B$63,$F32))*$D32</f>
        <v>0</v>
      </c>
      <c r="I32" s="5">
        <f ca="1">IFERROR(INDEX(I$269:I$305,MATCH($F32,$B$269:$B$305,0))/INDEX($D$269:$D$305,MATCH($F32,$B$269:$B$305,0)),SUMIFS('Input-Ext Allocators'!F$8:F$63,'Input-Ext Allocators'!$B$8:$B$63,$F32))*$D32</f>
        <v>0</v>
      </c>
      <c r="J32" s="5">
        <f ca="1">IFERROR(INDEX(J$269:J$305,MATCH($F32,$B$269:$B$305,0))/INDEX($D$269:$D$305,MATCH($F32,$B$269:$B$305,0)),SUMIFS('Input-Ext Allocators'!G$8:G$63,'Input-Ext Allocators'!$B$8:$B$63,$F32))*$D32</f>
        <v>0</v>
      </c>
      <c r="K32" s="5">
        <f ca="1">IFERROR(INDEX(K$269:K$305,MATCH($F32,$B$269:$B$305,0))/INDEX($D$269:$D$305,MATCH($F32,$B$269:$B$305,0)),SUMIFS('Input-Ext Allocators'!H$8:H$63,'Input-Ext Allocators'!$B$8:$B$63,$F32))*$D32</f>
        <v>0</v>
      </c>
      <c r="L32" s="5">
        <f ca="1">IFERROR(INDEX(L$269:L$305,MATCH($F32,$B$269:$B$305,0))/INDEX($D$269:$D$305,MATCH($F32,$B$269:$B$305,0)),SUMIFS('Input-Ext Allocators'!I$8:I$63,'Input-Ext Allocators'!$B$8:$B$63,$F32))*$D32</f>
        <v>0</v>
      </c>
      <c r="M32" s="5">
        <f ca="1">IFERROR(INDEX(M$269:M$305,MATCH($F32,$B$269:$B$305,0))/INDEX($D$269:$D$305,MATCH($F32,$B$269:$B$305,0)),SUMIFS('Input-Ext Allocators'!J$8:J$63,'Input-Ext Allocators'!$B$8:$B$63,$F32))*$D32</f>
        <v>0</v>
      </c>
      <c r="N32" s="5">
        <f ca="1">IFERROR(INDEX(N$269:N$305,MATCH($F32,$B$269:$B$305,0))/INDEX($D$269:$D$305,MATCH($F32,$B$269:$B$305,0)),SUMIFS('Input-Ext Allocators'!K$8:K$63,'Input-Ext Allocators'!$B$8:$B$63,$F32))*$D32</f>
        <v>0</v>
      </c>
      <c r="O32" s="5">
        <f ca="1">IFERROR(INDEX(O$269:O$305,MATCH($F32,$B$269:$B$305,0))/INDEX($D$269:$D$305,MATCH($F32,$B$269:$B$305,0)),SUMIFS('Input-Ext Allocators'!L$8:L$63,'Input-Ext Allocators'!$B$8:$B$63,$F32))*$D32</f>
        <v>0</v>
      </c>
      <c r="P32" s="5">
        <f ca="1">IFERROR(INDEX(P$269:P$305,MATCH($F32,$B$269:$B$305,0))/INDEX($D$269:$D$305,MATCH($F32,$B$269:$B$305,0)),SUMIFS('Input-Ext Allocators'!M$8:M$63,'Input-Ext Allocators'!$B$8:$B$63,$F32))*$D32</f>
        <v>0</v>
      </c>
      <c r="Q32" s="5">
        <f ca="1">IFERROR(INDEX(Q$269:Q$305,MATCH($F32,$B$269:$B$305,0))/INDEX($D$269:$D$305,MATCH($F32,$B$269:$B$305,0)),SUMIFS('Input-Ext Allocators'!N$8:N$63,'Input-Ext Allocators'!$B$8:$B$63,$F32))*$D32</f>
        <v>0</v>
      </c>
      <c r="R32" s="5">
        <f ca="1">IFERROR(INDEX(R$269:R$305,MATCH($F32,$B$269:$B$305,0))/INDEX($D$269:$D$305,MATCH($F32,$B$269:$B$305,0)),SUMIFS('Input-Ext Allocators'!O$8:O$63,'Input-Ext Allocators'!$B$8:$B$63,$F32))*$D32</f>
        <v>0</v>
      </c>
      <c r="S32" s="5">
        <f ca="1">IFERROR(INDEX(S$269:S$305,MATCH($F32,$B$269:$B$305,0))/INDEX($D$269:$D$305,MATCH($F32,$B$269:$B$305,0)),SUMIFS('Input-Ext Allocators'!P$8:P$63,'Input-Ext Allocators'!$B$8:$B$63,$F32))*$D32</f>
        <v>0</v>
      </c>
      <c r="T32" s="5">
        <f ca="1">IFERROR(INDEX(T$269:T$305,MATCH($F32,$B$269:$B$305,0))/INDEX($D$269:$D$305,MATCH($F32,$B$269:$B$305,0)),SUMIFS('Input-Ext Allocators'!Q$8:Q$63,'Input-Ext Allocators'!$B$8:$B$63,$F32))*$D32</f>
        <v>0</v>
      </c>
      <c r="U32" s="5">
        <f ca="1">IFERROR(INDEX(U$269:U$305,MATCH($F32,$B$269:$B$305,0))/INDEX($D$269:$D$305,MATCH($F32,$B$269:$B$305,0)),SUMIFS('Input-Ext Allocators'!R$8:R$63,'Input-Ext Allocators'!$B$8:$B$63,$F32))*$D32</f>
        <v>0</v>
      </c>
      <c r="V32" s="5">
        <f ca="1">IFERROR(INDEX(V$269:V$305,MATCH($F32,$B$269:$B$305,0))/INDEX($D$269:$D$305,MATCH($F32,$B$269:$B$305,0)),SUMIFS('Input-Ext Allocators'!S$8:S$63,'Input-Ext Allocators'!$B$8:$B$63,$F32))*$D32</f>
        <v>0</v>
      </c>
      <c r="W32" s="5">
        <f ca="1">IFERROR(INDEX(W$269:W$305,MATCH($F32,$B$269:$B$305,0))/INDEX($D$269:$D$305,MATCH($F32,$B$269:$B$305,0)),SUMIFS('Input-Ext Allocators'!T$8:T$63,'Input-Ext Allocators'!$B$8:$B$63,$F32))*$D32</f>
        <v>0</v>
      </c>
      <c r="X32" s="5">
        <f ca="1">IFERROR(INDEX(X$269:X$305,MATCH($F32,$B$269:$B$305,0))/INDEX($D$269:$D$305,MATCH($F32,$B$269:$B$305,0)),SUMIFS('Input-Ext Allocators'!U$8:U$63,'Input-Ext Allocators'!$B$8:$B$63,$F32))*$D32</f>
        <v>0</v>
      </c>
      <c r="Y32" s="5">
        <f ca="1">IFERROR(INDEX(Y$269:Y$305,MATCH($F32,$B$269:$B$305,0))/INDEX($D$269:$D$305,MATCH($F32,$B$269:$B$305,0)),SUMIFS('Input-Ext Allocators'!V$8:V$63,'Input-Ext Allocators'!$B$8:$B$63,$F32))*$D32</f>
        <v>0</v>
      </c>
      <c r="Z32" s="5">
        <f ca="1">IFERROR(INDEX(Z$269:Z$305,MATCH($F32,$B$269:$B$305,0))/INDEX($D$269:$D$305,MATCH($F32,$B$269:$B$305,0)),SUMIFS('Input-Ext Allocators'!W$8:W$63,'Input-Ext Allocators'!$B$8:$B$63,$F32))*$D32</f>
        <v>0</v>
      </c>
    </row>
    <row r="33" spans="1:26" outlineLevel="1">
      <c r="A33" s="13">
        <f>IF(ISBLANK('Input-Accounts'!A33),"",'Input-Accounts'!A33)</f>
        <v>24</v>
      </c>
      <c r="B33" s="17" t="str">
        <f>IF(ISBLANK('Input-Accounts'!B33),"",'Input-Accounts'!B33)</f>
        <v>Mains Steel IP &gt;4-6"</v>
      </c>
      <c r="C33" s="13">
        <f>IF(ISBLANK('Input-Accounts'!C33),"",'Input-Accounts'!C33)</f>
        <v>376.1</v>
      </c>
      <c r="D33" s="5">
        <f t="shared" ca="1" si="7"/>
        <v>0</v>
      </c>
      <c r="E33" s="5">
        <f t="shared" ca="1" si="8"/>
        <v>0</v>
      </c>
      <c r="F33" s="2" t="str" cm="1">
        <f t="array" aca="1" ref="F33" ca="1">IF(D33=0,"-",IF('Input-Accounts'!$E33&lt;&gt;0,'Input-Accounts'!$E33,INDEX('Input-Accounts'!$H33:$J33,,MATCH($F$6,'Input-Accounts'!$H$6:$J$6,0))))</f>
        <v>-</v>
      </c>
      <c r="G33" s="5">
        <f ca="1">IFERROR(INDEX(G$269:G$305,MATCH($F33,$B$269:$B$305,0))/INDEX($D$269:$D$305,MATCH($F33,$B$269:$B$305,0)),SUMIFS('Input-Ext Allocators'!D$8:D$63,'Input-Ext Allocators'!$B$8:$B$63,$F33))*$D33</f>
        <v>0</v>
      </c>
      <c r="H33" s="5">
        <f ca="1">IFERROR(INDEX(H$269:H$305,MATCH($F33,$B$269:$B$305,0))/INDEX($D$269:$D$305,MATCH($F33,$B$269:$B$305,0)),SUMIFS('Input-Ext Allocators'!E$8:E$63,'Input-Ext Allocators'!$B$8:$B$63,$F33))*$D33</f>
        <v>0</v>
      </c>
      <c r="I33" s="5">
        <f ca="1">IFERROR(INDEX(I$269:I$305,MATCH($F33,$B$269:$B$305,0))/INDEX($D$269:$D$305,MATCH($F33,$B$269:$B$305,0)),SUMIFS('Input-Ext Allocators'!F$8:F$63,'Input-Ext Allocators'!$B$8:$B$63,$F33))*$D33</f>
        <v>0</v>
      </c>
      <c r="J33" s="5">
        <f ca="1">IFERROR(INDEX(J$269:J$305,MATCH($F33,$B$269:$B$305,0))/INDEX($D$269:$D$305,MATCH($F33,$B$269:$B$305,0)),SUMIFS('Input-Ext Allocators'!G$8:G$63,'Input-Ext Allocators'!$B$8:$B$63,$F33))*$D33</f>
        <v>0</v>
      </c>
      <c r="K33" s="5">
        <f ca="1">IFERROR(INDEX(K$269:K$305,MATCH($F33,$B$269:$B$305,0))/INDEX($D$269:$D$305,MATCH($F33,$B$269:$B$305,0)),SUMIFS('Input-Ext Allocators'!H$8:H$63,'Input-Ext Allocators'!$B$8:$B$63,$F33))*$D33</f>
        <v>0</v>
      </c>
      <c r="L33" s="5">
        <f ca="1">IFERROR(INDEX(L$269:L$305,MATCH($F33,$B$269:$B$305,0))/INDEX($D$269:$D$305,MATCH($F33,$B$269:$B$305,0)),SUMIFS('Input-Ext Allocators'!I$8:I$63,'Input-Ext Allocators'!$B$8:$B$63,$F33))*$D33</f>
        <v>0</v>
      </c>
      <c r="M33" s="5">
        <f ca="1">IFERROR(INDEX(M$269:M$305,MATCH($F33,$B$269:$B$305,0))/INDEX($D$269:$D$305,MATCH($F33,$B$269:$B$305,0)),SUMIFS('Input-Ext Allocators'!J$8:J$63,'Input-Ext Allocators'!$B$8:$B$63,$F33))*$D33</f>
        <v>0</v>
      </c>
      <c r="N33" s="5">
        <f ca="1">IFERROR(INDEX(N$269:N$305,MATCH($F33,$B$269:$B$305,0))/INDEX($D$269:$D$305,MATCH($F33,$B$269:$B$305,0)),SUMIFS('Input-Ext Allocators'!K$8:K$63,'Input-Ext Allocators'!$B$8:$B$63,$F33))*$D33</f>
        <v>0</v>
      </c>
      <c r="O33" s="5">
        <f ca="1">IFERROR(INDEX(O$269:O$305,MATCH($F33,$B$269:$B$305,0))/INDEX($D$269:$D$305,MATCH($F33,$B$269:$B$305,0)),SUMIFS('Input-Ext Allocators'!L$8:L$63,'Input-Ext Allocators'!$B$8:$B$63,$F33))*$D33</f>
        <v>0</v>
      </c>
      <c r="P33" s="5">
        <f ca="1">IFERROR(INDEX(P$269:P$305,MATCH($F33,$B$269:$B$305,0))/INDEX($D$269:$D$305,MATCH($F33,$B$269:$B$305,0)),SUMIFS('Input-Ext Allocators'!M$8:M$63,'Input-Ext Allocators'!$B$8:$B$63,$F33))*$D33</f>
        <v>0</v>
      </c>
      <c r="Q33" s="5">
        <f ca="1">IFERROR(INDEX(Q$269:Q$305,MATCH($F33,$B$269:$B$305,0))/INDEX($D$269:$D$305,MATCH($F33,$B$269:$B$305,0)),SUMIFS('Input-Ext Allocators'!N$8:N$63,'Input-Ext Allocators'!$B$8:$B$63,$F33))*$D33</f>
        <v>0</v>
      </c>
      <c r="R33" s="5">
        <f ca="1">IFERROR(INDEX(R$269:R$305,MATCH($F33,$B$269:$B$305,0))/INDEX($D$269:$D$305,MATCH($F33,$B$269:$B$305,0)),SUMIFS('Input-Ext Allocators'!O$8:O$63,'Input-Ext Allocators'!$B$8:$B$63,$F33))*$D33</f>
        <v>0</v>
      </c>
      <c r="S33" s="5">
        <f ca="1">IFERROR(INDEX(S$269:S$305,MATCH($F33,$B$269:$B$305,0))/INDEX($D$269:$D$305,MATCH($F33,$B$269:$B$305,0)),SUMIFS('Input-Ext Allocators'!P$8:P$63,'Input-Ext Allocators'!$B$8:$B$63,$F33))*$D33</f>
        <v>0</v>
      </c>
      <c r="T33" s="5">
        <f ca="1">IFERROR(INDEX(T$269:T$305,MATCH($F33,$B$269:$B$305,0))/INDEX($D$269:$D$305,MATCH($F33,$B$269:$B$305,0)),SUMIFS('Input-Ext Allocators'!Q$8:Q$63,'Input-Ext Allocators'!$B$8:$B$63,$F33))*$D33</f>
        <v>0</v>
      </c>
      <c r="U33" s="5">
        <f ca="1">IFERROR(INDEX(U$269:U$305,MATCH($F33,$B$269:$B$305,0))/INDEX($D$269:$D$305,MATCH($F33,$B$269:$B$305,0)),SUMIFS('Input-Ext Allocators'!R$8:R$63,'Input-Ext Allocators'!$B$8:$B$63,$F33))*$D33</f>
        <v>0</v>
      </c>
      <c r="V33" s="5">
        <f ca="1">IFERROR(INDEX(V$269:V$305,MATCH($F33,$B$269:$B$305,0))/INDEX($D$269:$D$305,MATCH($F33,$B$269:$B$305,0)),SUMIFS('Input-Ext Allocators'!S$8:S$63,'Input-Ext Allocators'!$B$8:$B$63,$F33))*$D33</f>
        <v>0</v>
      </c>
      <c r="W33" s="5">
        <f ca="1">IFERROR(INDEX(W$269:W$305,MATCH($F33,$B$269:$B$305,0))/INDEX($D$269:$D$305,MATCH($F33,$B$269:$B$305,0)),SUMIFS('Input-Ext Allocators'!T$8:T$63,'Input-Ext Allocators'!$B$8:$B$63,$F33))*$D33</f>
        <v>0</v>
      </c>
      <c r="X33" s="5">
        <f ca="1">IFERROR(INDEX(X$269:X$305,MATCH($F33,$B$269:$B$305,0))/INDEX($D$269:$D$305,MATCH($F33,$B$269:$B$305,0)),SUMIFS('Input-Ext Allocators'!U$8:U$63,'Input-Ext Allocators'!$B$8:$B$63,$F33))*$D33</f>
        <v>0</v>
      </c>
      <c r="Y33" s="5">
        <f ca="1">IFERROR(INDEX(Y$269:Y$305,MATCH($F33,$B$269:$B$305,0))/INDEX($D$269:$D$305,MATCH($F33,$B$269:$B$305,0)),SUMIFS('Input-Ext Allocators'!V$8:V$63,'Input-Ext Allocators'!$B$8:$B$63,$F33))*$D33</f>
        <v>0</v>
      </c>
      <c r="Z33" s="5">
        <f ca="1">IFERROR(INDEX(Z$269:Z$305,MATCH($F33,$B$269:$B$305,0))/INDEX($D$269:$D$305,MATCH($F33,$B$269:$B$305,0)),SUMIFS('Input-Ext Allocators'!W$8:W$63,'Input-Ext Allocators'!$B$8:$B$63,$F33))*$D33</f>
        <v>0</v>
      </c>
    </row>
    <row r="34" spans="1:26" outlineLevel="1">
      <c r="A34" s="13">
        <f>IF(ISBLANK('Input-Accounts'!A34),"",'Input-Accounts'!A34)</f>
        <v>25</v>
      </c>
      <c r="B34" s="17" t="str">
        <f>IF(ISBLANK('Input-Accounts'!B34),"",'Input-Accounts'!B34)</f>
        <v>Mains Steel IP &gt;2-4"</v>
      </c>
      <c r="C34" s="13">
        <f>IF(ISBLANK('Input-Accounts'!C34),"",'Input-Accounts'!C34)</f>
        <v>376.1</v>
      </c>
      <c r="D34" s="5">
        <f t="shared" ca="1" si="7"/>
        <v>0</v>
      </c>
      <c r="E34" s="5">
        <f t="shared" ca="1" si="8"/>
        <v>0</v>
      </c>
      <c r="F34" s="2" t="str" cm="1">
        <f t="array" aca="1" ref="F34" ca="1">IF(D34=0,"-",IF('Input-Accounts'!$E34&lt;&gt;0,'Input-Accounts'!$E34,INDEX('Input-Accounts'!$H34:$J34,,MATCH($F$6,'Input-Accounts'!$H$6:$J$6,0))))</f>
        <v>-</v>
      </c>
      <c r="G34" s="5">
        <f ca="1">IFERROR(INDEX(G$269:G$305,MATCH($F34,$B$269:$B$305,0))/INDEX($D$269:$D$305,MATCH($F34,$B$269:$B$305,0)),SUMIFS('Input-Ext Allocators'!D$8:D$63,'Input-Ext Allocators'!$B$8:$B$63,$F34))*$D34</f>
        <v>0</v>
      </c>
      <c r="H34" s="5">
        <f ca="1">IFERROR(INDEX(H$269:H$305,MATCH($F34,$B$269:$B$305,0))/INDEX($D$269:$D$305,MATCH($F34,$B$269:$B$305,0)),SUMIFS('Input-Ext Allocators'!E$8:E$63,'Input-Ext Allocators'!$B$8:$B$63,$F34))*$D34</f>
        <v>0</v>
      </c>
      <c r="I34" s="5">
        <f ca="1">IFERROR(INDEX(I$269:I$305,MATCH($F34,$B$269:$B$305,0))/INDEX($D$269:$D$305,MATCH($F34,$B$269:$B$305,0)),SUMIFS('Input-Ext Allocators'!F$8:F$63,'Input-Ext Allocators'!$B$8:$B$63,$F34))*$D34</f>
        <v>0</v>
      </c>
      <c r="J34" s="5">
        <f ca="1">IFERROR(INDEX(J$269:J$305,MATCH($F34,$B$269:$B$305,0))/INDEX($D$269:$D$305,MATCH($F34,$B$269:$B$305,0)),SUMIFS('Input-Ext Allocators'!G$8:G$63,'Input-Ext Allocators'!$B$8:$B$63,$F34))*$D34</f>
        <v>0</v>
      </c>
      <c r="K34" s="5">
        <f ca="1">IFERROR(INDEX(K$269:K$305,MATCH($F34,$B$269:$B$305,0))/INDEX($D$269:$D$305,MATCH($F34,$B$269:$B$305,0)),SUMIFS('Input-Ext Allocators'!H$8:H$63,'Input-Ext Allocators'!$B$8:$B$63,$F34))*$D34</f>
        <v>0</v>
      </c>
      <c r="L34" s="5">
        <f ca="1">IFERROR(INDEX(L$269:L$305,MATCH($F34,$B$269:$B$305,0))/INDEX($D$269:$D$305,MATCH($F34,$B$269:$B$305,0)),SUMIFS('Input-Ext Allocators'!I$8:I$63,'Input-Ext Allocators'!$B$8:$B$63,$F34))*$D34</f>
        <v>0</v>
      </c>
      <c r="M34" s="5">
        <f ca="1">IFERROR(INDEX(M$269:M$305,MATCH($F34,$B$269:$B$305,0))/INDEX($D$269:$D$305,MATCH($F34,$B$269:$B$305,0)),SUMIFS('Input-Ext Allocators'!J$8:J$63,'Input-Ext Allocators'!$B$8:$B$63,$F34))*$D34</f>
        <v>0</v>
      </c>
      <c r="N34" s="5">
        <f ca="1">IFERROR(INDEX(N$269:N$305,MATCH($F34,$B$269:$B$305,0))/INDEX($D$269:$D$305,MATCH($F34,$B$269:$B$305,0)),SUMIFS('Input-Ext Allocators'!K$8:K$63,'Input-Ext Allocators'!$B$8:$B$63,$F34))*$D34</f>
        <v>0</v>
      </c>
      <c r="O34" s="5">
        <f ca="1">IFERROR(INDEX(O$269:O$305,MATCH($F34,$B$269:$B$305,0))/INDEX($D$269:$D$305,MATCH($F34,$B$269:$B$305,0)),SUMIFS('Input-Ext Allocators'!L$8:L$63,'Input-Ext Allocators'!$B$8:$B$63,$F34))*$D34</f>
        <v>0</v>
      </c>
      <c r="P34" s="5">
        <f ca="1">IFERROR(INDEX(P$269:P$305,MATCH($F34,$B$269:$B$305,0))/INDEX($D$269:$D$305,MATCH($F34,$B$269:$B$305,0)),SUMIFS('Input-Ext Allocators'!M$8:M$63,'Input-Ext Allocators'!$B$8:$B$63,$F34))*$D34</f>
        <v>0</v>
      </c>
      <c r="Q34" s="5">
        <f ca="1">IFERROR(INDEX(Q$269:Q$305,MATCH($F34,$B$269:$B$305,0))/INDEX($D$269:$D$305,MATCH($F34,$B$269:$B$305,0)),SUMIFS('Input-Ext Allocators'!N$8:N$63,'Input-Ext Allocators'!$B$8:$B$63,$F34))*$D34</f>
        <v>0</v>
      </c>
      <c r="R34" s="5">
        <f ca="1">IFERROR(INDEX(R$269:R$305,MATCH($F34,$B$269:$B$305,0))/INDEX($D$269:$D$305,MATCH($F34,$B$269:$B$305,0)),SUMIFS('Input-Ext Allocators'!O$8:O$63,'Input-Ext Allocators'!$B$8:$B$63,$F34))*$D34</f>
        <v>0</v>
      </c>
      <c r="S34" s="5">
        <f ca="1">IFERROR(INDEX(S$269:S$305,MATCH($F34,$B$269:$B$305,0))/INDEX($D$269:$D$305,MATCH($F34,$B$269:$B$305,0)),SUMIFS('Input-Ext Allocators'!P$8:P$63,'Input-Ext Allocators'!$B$8:$B$63,$F34))*$D34</f>
        <v>0</v>
      </c>
      <c r="T34" s="5">
        <f ca="1">IFERROR(INDEX(T$269:T$305,MATCH($F34,$B$269:$B$305,0))/INDEX($D$269:$D$305,MATCH($F34,$B$269:$B$305,0)),SUMIFS('Input-Ext Allocators'!Q$8:Q$63,'Input-Ext Allocators'!$B$8:$B$63,$F34))*$D34</f>
        <v>0</v>
      </c>
      <c r="U34" s="5">
        <f ca="1">IFERROR(INDEX(U$269:U$305,MATCH($F34,$B$269:$B$305,0))/INDEX($D$269:$D$305,MATCH($F34,$B$269:$B$305,0)),SUMIFS('Input-Ext Allocators'!R$8:R$63,'Input-Ext Allocators'!$B$8:$B$63,$F34))*$D34</f>
        <v>0</v>
      </c>
      <c r="V34" s="5">
        <f ca="1">IFERROR(INDEX(V$269:V$305,MATCH($F34,$B$269:$B$305,0))/INDEX($D$269:$D$305,MATCH($F34,$B$269:$B$305,0)),SUMIFS('Input-Ext Allocators'!S$8:S$63,'Input-Ext Allocators'!$B$8:$B$63,$F34))*$D34</f>
        <v>0</v>
      </c>
      <c r="W34" s="5">
        <f ca="1">IFERROR(INDEX(W$269:W$305,MATCH($F34,$B$269:$B$305,0))/INDEX($D$269:$D$305,MATCH($F34,$B$269:$B$305,0)),SUMIFS('Input-Ext Allocators'!T$8:T$63,'Input-Ext Allocators'!$B$8:$B$63,$F34))*$D34</f>
        <v>0</v>
      </c>
      <c r="X34" s="5">
        <f ca="1">IFERROR(INDEX(X$269:X$305,MATCH($F34,$B$269:$B$305,0))/INDEX($D$269:$D$305,MATCH($F34,$B$269:$B$305,0)),SUMIFS('Input-Ext Allocators'!U$8:U$63,'Input-Ext Allocators'!$B$8:$B$63,$F34))*$D34</f>
        <v>0</v>
      </c>
      <c r="Y34" s="5">
        <f ca="1">IFERROR(INDEX(Y$269:Y$305,MATCH($F34,$B$269:$B$305,0))/INDEX($D$269:$D$305,MATCH($F34,$B$269:$B$305,0)),SUMIFS('Input-Ext Allocators'!V$8:V$63,'Input-Ext Allocators'!$B$8:$B$63,$F34))*$D34</f>
        <v>0</v>
      </c>
      <c r="Z34" s="5">
        <f ca="1">IFERROR(INDEX(Z$269:Z$305,MATCH($F34,$B$269:$B$305,0))/INDEX($D$269:$D$305,MATCH($F34,$B$269:$B$305,0)),SUMIFS('Input-Ext Allocators'!W$8:W$63,'Input-Ext Allocators'!$B$8:$B$63,$F34))*$D34</f>
        <v>0</v>
      </c>
    </row>
    <row r="35" spans="1:26" outlineLevel="1">
      <c r="A35" s="13">
        <f>IF(ISBLANK('Input-Accounts'!A35),"",'Input-Accounts'!A35)</f>
        <v>26</v>
      </c>
      <c r="B35" s="17" t="str">
        <f>IF(ISBLANK('Input-Accounts'!B35),"",'Input-Accounts'!B35)</f>
        <v>Mains Steel IP &lt;=2"</v>
      </c>
      <c r="C35" s="13">
        <f>IF(ISBLANK('Input-Accounts'!C35),"",'Input-Accounts'!C35)</f>
        <v>376.1</v>
      </c>
      <c r="D35" s="5">
        <f t="shared" ca="1" si="7"/>
        <v>0</v>
      </c>
      <c r="E35" s="5">
        <f t="shared" ca="1" si="8"/>
        <v>0</v>
      </c>
      <c r="F35" s="2" t="str" cm="1">
        <f t="array" aca="1" ref="F35" ca="1">IF(D35=0,"-",IF('Input-Accounts'!$E35&lt;&gt;0,'Input-Accounts'!$E35,INDEX('Input-Accounts'!$H35:$J35,,MATCH($F$6,'Input-Accounts'!$H$6:$J$6,0))))</f>
        <v>-</v>
      </c>
      <c r="G35" s="5">
        <f ca="1">IFERROR(INDEX(G$269:G$305,MATCH($F35,$B$269:$B$305,0))/INDEX($D$269:$D$305,MATCH($F35,$B$269:$B$305,0)),SUMIFS('Input-Ext Allocators'!D$8:D$63,'Input-Ext Allocators'!$B$8:$B$63,$F35))*$D35</f>
        <v>0</v>
      </c>
      <c r="H35" s="5">
        <f ca="1">IFERROR(INDEX(H$269:H$305,MATCH($F35,$B$269:$B$305,0))/INDEX($D$269:$D$305,MATCH($F35,$B$269:$B$305,0)),SUMIFS('Input-Ext Allocators'!E$8:E$63,'Input-Ext Allocators'!$B$8:$B$63,$F35))*$D35</f>
        <v>0</v>
      </c>
      <c r="I35" s="5">
        <f ca="1">IFERROR(INDEX(I$269:I$305,MATCH($F35,$B$269:$B$305,0))/INDEX($D$269:$D$305,MATCH($F35,$B$269:$B$305,0)),SUMIFS('Input-Ext Allocators'!F$8:F$63,'Input-Ext Allocators'!$B$8:$B$63,$F35))*$D35</f>
        <v>0</v>
      </c>
      <c r="J35" s="5">
        <f ca="1">IFERROR(INDEX(J$269:J$305,MATCH($F35,$B$269:$B$305,0))/INDEX($D$269:$D$305,MATCH($F35,$B$269:$B$305,0)),SUMIFS('Input-Ext Allocators'!G$8:G$63,'Input-Ext Allocators'!$B$8:$B$63,$F35))*$D35</f>
        <v>0</v>
      </c>
      <c r="K35" s="5">
        <f ca="1">IFERROR(INDEX(K$269:K$305,MATCH($F35,$B$269:$B$305,0))/INDEX($D$269:$D$305,MATCH($F35,$B$269:$B$305,0)),SUMIFS('Input-Ext Allocators'!H$8:H$63,'Input-Ext Allocators'!$B$8:$B$63,$F35))*$D35</f>
        <v>0</v>
      </c>
      <c r="L35" s="5">
        <f ca="1">IFERROR(INDEX(L$269:L$305,MATCH($F35,$B$269:$B$305,0))/INDEX($D$269:$D$305,MATCH($F35,$B$269:$B$305,0)),SUMIFS('Input-Ext Allocators'!I$8:I$63,'Input-Ext Allocators'!$B$8:$B$63,$F35))*$D35</f>
        <v>0</v>
      </c>
      <c r="M35" s="5">
        <f ca="1">IFERROR(INDEX(M$269:M$305,MATCH($F35,$B$269:$B$305,0))/INDEX($D$269:$D$305,MATCH($F35,$B$269:$B$305,0)),SUMIFS('Input-Ext Allocators'!J$8:J$63,'Input-Ext Allocators'!$B$8:$B$63,$F35))*$D35</f>
        <v>0</v>
      </c>
      <c r="N35" s="5">
        <f ca="1">IFERROR(INDEX(N$269:N$305,MATCH($F35,$B$269:$B$305,0))/INDEX($D$269:$D$305,MATCH($F35,$B$269:$B$305,0)),SUMIFS('Input-Ext Allocators'!K$8:K$63,'Input-Ext Allocators'!$B$8:$B$63,$F35))*$D35</f>
        <v>0</v>
      </c>
      <c r="O35" s="5">
        <f ca="1">IFERROR(INDEX(O$269:O$305,MATCH($F35,$B$269:$B$305,0))/INDEX($D$269:$D$305,MATCH($F35,$B$269:$B$305,0)),SUMIFS('Input-Ext Allocators'!L$8:L$63,'Input-Ext Allocators'!$B$8:$B$63,$F35))*$D35</f>
        <v>0</v>
      </c>
      <c r="P35" s="5">
        <f ca="1">IFERROR(INDEX(P$269:P$305,MATCH($F35,$B$269:$B$305,0))/INDEX($D$269:$D$305,MATCH($F35,$B$269:$B$305,0)),SUMIFS('Input-Ext Allocators'!M$8:M$63,'Input-Ext Allocators'!$B$8:$B$63,$F35))*$D35</f>
        <v>0</v>
      </c>
      <c r="Q35" s="5">
        <f ca="1">IFERROR(INDEX(Q$269:Q$305,MATCH($F35,$B$269:$B$305,0))/INDEX($D$269:$D$305,MATCH($F35,$B$269:$B$305,0)),SUMIFS('Input-Ext Allocators'!N$8:N$63,'Input-Ext Allocators'!$B$8:$B$63,$F35))*$D35</f>
        <v>0</v>
      </c>
      <c r="R35" s="5">
        <f ca="1">IFERROR(INDEX(R$269:R$305,MATCH($F35,$B$269:$B$305,0))/INDEX($D$269:$D$305,MATCH($F35,$B$269:$B$305,0)),SUMIFS('Input-Ext Allocators'!O$8:O$63,'Input-Ext Allocators'!$B$8:$B$63,$F35))*$D35</f>
        <v>0</v>
      </c>
      <c r="S35" s="5">
        <f ca="1">IFERROR(INDEX(S$269:S$305,MATCH($F35,$B$269:$B$305,0))/INDEX($D$269:$D$305,MATCH($F35,$B$269:$B$305,0)),SUMIFS('Input-Ext Allocators'!P$8:P$63,'Input-Ext Allocators'!$B$8:$B$63,$F35))*$D35</f>
        <v>0</v>
      </c>
      <c r="T35" s="5">
        <f ca="1">IFERROR(INDEX(T$269:T$305,MATCH($F35,$B$269:$B$305,0))/INDEX($D$269:$D$305,MATCH($F35,$B$269:$B$305,0)),SUMIFS('Input-Ext Allocators'!Q$8:Q$63,'Input-Ext Allocators'!$B$8:$B$63,$F35))*$D35</f>
        <v>0</v>
      </c>
      <c r="U35" s="5">
        <f ca="1">IFERROR(INDEX(U$269:U$305,MATCH($F35,$B$269:$B$305,0))/INDEX($D$269:$D$305,MATCH($F35,$B$269:$B$305,0)),SUMIFS('Input-Ext Allocators'!R$8:R$63,'Input-Ext Allocators'!$B$8:$B$63,$F35))*$D35</f>
        <v>0</v>
      </c>
      <c r="V35" s="5">
        <f ca="1">IFERROR(INDEX(V$269:V$305,MATCH($F35,$B$269:$B$305,0))/INDEX($D$269:$D$305,MATCH($F35,$B$269:$B$305,0)),SUMIFS('Input-Ext Allocators'!S$8:S$63,'Input-Ext Allocators'!$B$8:$B$63,$F35))*$D35</f>
        <v>0</v>
      </c>
      <c r="W35" s="5">
        <f ca="1">IFERROR(INDEX(W$269:W$305,MATCH($F35,$B$269:$B$305,0))/INDEX($D$269:$D$305,MATCH($F35,$B$269:$B$305,0)),SUMIFS('Input-Ext Allocators'!T$8:T$63,'Input-Ext Allocators'!$B$8:$B$63,$F35))*$D35</f>
        <v>0</v>
      </c>
      <c r="X35" s="5">
        <f ca="1">IFERROR(INDEX(X$269:X$305,MATCH($F35,$B$269:$B$305,0))/INDEX($D$269:$D$305,MATCH($F35,$B$269:$B$305,0)),SUMIFS('Input-Ext Allocators'!U$8:U$63,'Input-Ext Allocators'!$B$8:$B$63,$F35))*$D35</f>
        <v>0</v>
      </c>
      <c r="Y35" s="5">
        <f ca="1">IFERROR(INDEX(Y$269:Y$305,MATCH($F35,$B$269:$B$305,0))/INDEX($D$269:$D$305,MATCH($F35,$B$269:$B$305,0)),SUMIFS('Input-Ext Allocators'!V$8:V$63,'Input-Ext Allocators'!$B$8:$B$63,$F35))*$D35</f>
        <v>0</v>
      </c>
      <c r="Z35" s="5">
        <f ca="1">IFERROR(INDEX(Z$269:Z$305,MATCH($F35,$B$269:$B$305,0))/INDEX($D$269:$D$305,MATCH($F35,$B$269:$B$305,0)),SUMIFS('Input-Ext Allocators'!W$8:W$63,'Input-Ext Allocators'!$B$8:$B$63,$F35))*$D35</f>
        <v>0</v>
      </c>
    </row>
    <row r="36" spans="1:26" outlineLevel="1">
      <c r="A36" s="13">
        <f>IF(ISBLANK('Input-Accounts'!A36),"",'Input-Accounts'!A36)</f>
        <v>27</v>
      </c>
      <c r="B36" s="17" t="str">
        <f>IF(ISBLANK('Input-Accounts'!B36),"",'Input-Accounts'!B36)</f>
        <v>Mains Plastic IP 6"</v>
      </c>
      <c r="C36" s="13">
        <f>IF(ISBLANK('Input-Accounts'!C36),"",'Input-Accounts'!C36)</f>
        <v>376.1</v>
      </c>
      <c r="D36" s="5">
        <f t="shared" ca="1" si="7"/>
        <v>0</v>
      </c>
      <c r="E36" s="5">
        <f t="shared" ca="1" si="8"/>
        <v>0</v>
      </c>
      <c r="F36" s="2" t="str" cm="1">
        <f t="array" aca="1" ref="F36" ca="1">IF(D36=0,"-",IF('Input-Accounts'!$E36&lt;&gt;0,'Input-Accounts'!$E36,INDEX('Input-Accounts'!$H36:$J36,,MATCH($F$6,'Input-Accounts'!$H$6:$J$6,0))))</f>
        <v>-</v>
      </c>
      <c r="G36" s="5">
        <f ca="1">IFERROR(INDEX(G$269:G$305,MATCH($F36,$B$269:$B$305,0))/INDEX($D$269:$D$305,MATCH($F36,$B$269:$B$305,0)),SUMIFS('Input-Ext Allocators'!D$8:D$63,'Input-Ext Allocators'!$B$8:$B$63,$F36))*$D36</f>
        <v>0</v>
      </c>
      <c r="H36" s="5">
        <f ca="1">IFERROR(INDEX(H$269:H$305,MATCH($F36,$B$269:$B$305,0))/INDEX($D$269:$D$305,MATCH($F36,$B$269:$B$305,0)),SUMIFS('Input-Ext Allocators'!E$8:E$63,'Input-Ext Allocators'!$B$8:$B$63,$F36))*$D36</f>
        <v>0</v>
      </c>
      <c r="I36" s="5">
        <f ca="1">IFERROR(INDEX(I$269:I$305,MATCH($F36,$B$269:$B$305,0))/INDEX($D$269:$D$305,MATCH($F36,$B$269:$B$305,0)),SUMIFS('Input-Ext Allocators'!F$8:F$63,'Input-Ext Allocators'!$B$8:$B$63,$F36))*$D36</f>
        <v>0</v>
      </c>
      <c r="J36" s="5">
        <f ca="1">IFERROR(INDEX(J$269:J$305,MATCH($F36,$B$269:$B$305,0))/INDEX($D$269:$D$305,MATCH($F36,$B$269:$B$305,0)),SUMIFS('Input-Ext Allocators'!G$8:G$63,'Input-Ext Allocators'!$B$8:$B$63,$F36))*$D36</f>
        <v>0</v>
      </c>
      <c r="K36" s="5">
        <f ca="1">IFERROR(INDEX(K$269:K$305,MATCH($F36,$B$269:$B$305,0))/INDEX($D$269:$D$305,MATCH($F36,$B$269:$B$305,0)),SUMIFS('Input-Ext Allocators'!H$8:H$63,'Input-Ext Allocators'!$B$8:$B$63,$F36))*$D36</f>
        <v>0</v>
      </c>
      <c r="L36" s="5">
        <f ca="1">IFERROR(INDEX(L$269:L$305,MATCH($F36,$B$269:$B$305,0))/INDEX($D$269:$D$305,MATCH($F36,$B$269:$B$305,0)),SUMIFS('Input-Ext Allocators'!I$8:I$63,'Input-Ext Allocators'!$B$8:$B$63,$F36))*$D36</f>
        <v>0</v>
      </c>
      <c r="M36" s="5">
        <f ca="1">IFERROR(INDEX(M$269:M$305,MATCH($F36,$B$269:$B$305,0))/INDEX($D$269:$D$305,MATCH($F36,$B$269:$B$305,0)),SUMIFS('Input-Ext Allocators'!J$8:J$63,'Input-Ext Allocators'!$B$8:$B$63,$F36))*$D36</f>
        <v>0</v>
      </c>
      <c r="N36" s="5">
        <f ca="1">IFERROR(INDEX(N$269:N$305,MATCH($F36,$B$269:$B$305,0))/INDEX($D$269:$D$305,MATCH($F36,$B$269:$B$305,0)),SUMIFS('Input-Ext Allocators'!K$8:K$63,'Input-Ext Allocators'!$B$8:$B$63,$F36))*$D36</f>
        <v>0</v>
      </c>
      <c r="O36" s="5">
        <f ca="1">IFERROR(INDEX(O$269:O$305,MATCH($F36,$B$269:$B$305,0))/INDEX($D$269:$D$305,MATCH($F36,$B$269:$B$305,0)),SUMIFS('Input-Ext Allocators'!L$8:L$63,'Input-Ext Allocators'!$B$8:$B$63,$F36))*$D36</f>
        <v>0</v>
      </c>
      <c r="P36" s="5">
        <f ca="1">IFERROR(INDEX(P$269:P$305,MATCH($F36,$B$269:$B$305,0))/INDEX($D$269:$D$305,MATCH($F36,$B$269:$B$305,0)),SUMIFS('Input-Ext Allocators'!M$8:M$63,'Input-Ext Allocators'!$B$8:$B$63,$F36))*$D36</f>
        <v>0</v>
      </c>
      <c r="Q36" s="5">
        <f ca="1">IFERROR(INDEX(Q$269:Q$305,MATCH($F36,$B$269:$B$305,0))/INDEX($D$269:$D$305,MATCH($F36,$B$269:$B$305,0)),SUMIFS('Input-Ext Allocators'!N$8:N$63,'Input-Ext Allocators'!$B$8:$B$63,$F36))*$D36</f>
        <v>0</v>
      </c>
      <c r="R36" s="5">
        <f ca="1">IFERROR(INDEX(R$269:R$305,MATCH($F36,$B$269:$B$305,0))/INDEX($D$269:$D$305,MATCH($F36,$B$269:$B$305,0)),SUMIFS('Input-Ext Allocators'!O$8:O$63,'Input-Ext Allocators'!$B$8:$B$63,$F36))*$D36</f>
        <v>0</v>
      </c>
      <c r="S36" s="5">
        <f ca="1">IFERROR(INDEX(S$269:S$305,MATCH($F36,$B$269:$B$305,0))/INDEX($D$269:$D$305,MATCH($F36,$B$269:$B$305,0)),SUMIFS('Input-Ext Allocators'!P$8:P$63,'Input-Ext Allocators'!$B$8:$B$63,$F36))*$D36</f>
        <v>0</v>
      </c>
      <c r="T36" s="5">
        <f ca="1">IFERROR(INDEX(T$269:T$305,MATCH($F36,$B$269:$B$305,0))/INDEX($D$269:$D$305,MATCH($F36,$B$269:$B$305,0)),SUMIFS('Input-Ext Allocators'!Q$8:Q$63,'Input-Ext Allocators'!$B$8:$B$63,$F36))*$D36</f>
        <v>0</v>
      </c>
      <c r="U36" s="5">
        <f ca="1">IFERROR(INDEX(U$269:U$305,MATCH($F36,$B$269:$B$305,0))/INDEX($D$269:$D$305,MATCH($F36,$B$269:$B$305,0)),SUMIFS('Input-Ext Allocators'!R$8:R$63,'Input-Ext Allocators'!$B$8:$B$63,$F36))*$D36</f>
        <v>0</v>
      </c>
      <c r="V36" s="5">
        <f ca="1">IFERROR(INDEX(V$269:V$305,MATCH($F36,$B$269:$B$305,0))/INDEX($D$269:$D$305,MATCH($F36,$B$269:$B$305,0)),SUMIFS('Input-Ext Allocators'!S$8:S$63,'Input-Ext Allocators'!$B$8:$B$63,$F36))*$D36</f>
        <v>0</v>
      </c>
      <c r="W36" s="5">
        <f ca="1">IFERROR(INDEX(W$269:W$305,MATCH($F36,$B$269:$B$305,0))/INDEX($D$269:$D$305,MATCH($F36,$B$269:$B$305,0)),SUMIFS('Input-Ext Allocators'!T$8:T$63,'Input-Ext Allocators'!$B$8:$B$63,$F36))*$D36</f>
        <v>0</v>
      </c>
      <c r="X36" s="5">
        <f ca="1">IFERROR(INDEX(X$269:X$305,MATCH($F36,$B$269:$B$305,0))/INDEX($D$269:$D$305,MATCH($F36,$B$269:$B$305,0)),SUMIFS('Input-Ext Allocators'!U$8:U$63,'Input-Ext Allocators'!$B$8:$B$63,$F36))*$D36</f>
        <v>0</v>
      </c>
      <c r="Y36" s="5">
        <f ca="1">IFERROR(INDEX(Y$269:Y$305,MATCH($F36,$B$269:$B$305,0))/INDEX($D$269:$D$305,MATCH($F36,$B$269:$B$305,0)),SUMIFS('Input-Ext Allocators'!V$8:V$63,'Input-Ext Allocators'!$B$8:$B$63,$F36))*$D36</f>
        <v>0</v>
      </c>
      <c r="Z36" s="5">
        <f ca="1">IFERROR(INDEX(Z$269:Z$305,MATCH($F36,$B$269:$B$305,0))/INDEX($D$269:$D$305,MATCH($F36,$B$269:$B$305,0)),SUMIFS('Input-Ext Allocators'!W$8:W$63,'Input-Ext Allocators'!$B$8:$B$63,$F36))*$D36</f>
        <v>0</v>
      </c>
    </row>
    <row r="37" spans="1:26" outlineLevel="1">
      <c r="A37" s="13">
        <f>IF(ISBLANK('Input-Accounts'!A37),"",'Input-Accounts'!A37)</f>
        <v>28</v>
      </c>
      <c r="B37" s="17" t="str">
        <f>IF(ISBLANK('Input-Accounts'!B37),"",'Input-Accounts'!B37)</f>
        <v>Mains Plastic IP 4"</v>
      </c>
      <c r="C37" s="13">
        <f>IF(ISBLANK('Input-Accounts'!C37),"",'Input-Accounts'!C37)</f>
        <v>376.1</v>
      </c>
      <c r="D37" s="5">
        <f t="shared" ca="1" si="7"/>
        <v>0</v>
      </c>
      <c r="E37" s="5">
        <f t="shared" ca="1" si="8"/>
        <v>0</v>
      </c>
      <c r="F37" s="2" t="str" cm="1">
        <f t="array" aca="1" ref="F37" ca="1">IF(D37=0,"-",IF('Input-Accounts'!$E37&lt;&gt;0,'Input-Accounts'!$E37,INDEX('Input-Accounts'!$H37:$J37,,MATCH($F$6,'Input-Accounts'!$H$6:$J$6,0))))</f>
        <v>-</v>
      </c>
      <c r="G37" s="5">
        <f ca="1">IFERROR(INDEX(G$269:G$305,MATCH($F37,$B$269:$B$305,0))/INDEX($D$269:$D$305,MATCH($F37,$B$269:$B$305,0)),SUMIFS('Input-Ext Allocators'!D$8:D$63,'Input-Ext Allocators'!$B$8:$B$63,$F37))*$D37</f>
        <v>0</v>
      </c>
      <c r="H37" s="5">
        <f ca="1">IFERROR(INDEX(H$269:H$305,MATCH($F37,$B$269:$B$305,0))/INDEX($D$269:$D$305,MATCH($F37,$B$269:$B$305,0)),SUMIFS('Input-Ext Allocators'!E$8:E$63,'Input-Ext Allocators'!$B$8:$B$63,$F37))*$D37</f>
        <v>0</v>
      </c>
      <c r="I37" s="5">
        <f ca="1">IFERROR(INDEX(I$269:I$305,MATCH($F37,$B$269:$B$305,0))/INDEX($D$269:$D$305,MATCH($F37,$B$269:$B$305,0)),SUMIFS('Input-Ext Allocators'!F$8:F$63,'Input-Ext Allocators'!$B$8:$B$63,$F37))*$D37</f>
        <v>0</v>
      </c>
      <c r="J37" s="5">
        <f ca="1">IFERROR(INDEX(J$269:J$305,MATCH($F37,$B$269:$B$305,0))/INDEX($D$269:$D$305,MATCH($F37,$B$269:$B$305,0)),SUMIFS('Input-Ext Allocators'!G$8:G$63,'Input-Ext Allocators'!$B$8:$B$63,$F37))*$D37</f>
        <v>0</v>
      </c>
      <c r="K37" s="5">
        <f ca="1">IFERROR(INDEX(K$269:K$305,MATCH($F37,$B$269:$B$305,0))/INDEX($D$269:$D$305,MATCH($F37,$B$269:$B$305,0)),SUMIFS('Input-Ext Allocators'!H$8:H$63,'Input-Ext Allocators'!$B$8:$B$63,$F37))*$D37</f>
        <v>0</v>
      </c>
      <c r="L37" s="5">
        <f ca="1">IFERROR(INDEX(L$269:L$305,MATCH($F37,$B$269:$B$305,0))/INDEX($D$269:$D$305,MATCH($F37,$B$269:$B$305,0)),SUMIFS('Input-Ext Allocators'!I$8:I$63,'Input-Ext Allocators'!$B$8:$B$63,$F37))*$D37</f>
        <v>0</v>
      </c>
      <c r="M37" s="5">
        <f ca="1">IFERROR(INDEX(M$269:M$305,MATCH($F37,$B$269:$B$305,0))/INDEX($D$269:$D$305,MATCH($F37,$B$269:$B$305,0)),SUMIFS('Input-Ext Allocators'!J$8:J$63,'Input-Ext Allocators'!$B$8:$B$63,$F37))*$D37</f>
        <v>0</v>
      </c>
      <c r="N37" s="5">
        <f ca="1">IFERROR(INDEX(N$269:N$305,MATCH($F37,$B$269:$B$305,0))/INDEX($D$269:$D$305,MATCH($F37,$B$269:$B$305,0)),SUMIFS('Input-Ext Allocators'!K$8:K$63,'Input-Ext Allocators'!$B$8:$B$63,$F37))*$D37</f>
        <v>0</v>
      </c>
      <c r="O37" s="5">
        <f ca="1">IFERROR(INDEX(O$269:O$305,MATCH($F37,$B$269:$B$305,0))/INDEX($D$269:$D$305,MATCH($F37,$B$269:$B$305,0)),SUMIFS('Input-Ext Allocators'!L$8:L$63,'Input-Ext Allocators'!$B$8:$B$63,$F37))*$D37</f>
        <v>0</v>
      </c>
      <c r="P37" s="5">
        <f ca="1">IFERROR(INDEX(P$269:P$305,MATCH($F37,$B$269:$B$305,0))/INDEX($D$269:$D$305,MATCH($F37,$B$269:$B$305,0)),SUMIFS('Input-Ext Allocators'!M$8:M$63,'Input-Ext Allocators'!$B$8:$B$63,$F37))*$D37</f>
        <v>0</v>
      </c>
      <c r="Q37" s="5">
        <f ca="1">IFERROR(INDEX(Q$269:Q$305,MATCH($F37,$B$269:$B$305,0))/INDEX($D$269:$D$305,MATCH($F37,$B$269:$B$305,0)),SUMIFS('Input-Ext Allocators'!N$8:N$63,'Input-Ext Allocators'!$B$8:$B$63,$F37))*$D37</f>
        <v>0</v>
      </c>
      <c r="R37" s="5">
        <f ca="1">IFERROR(INDEX(R$269:R$305,MATCH($F37,$B$269:$B$305,0))/INDEX($D$269:$D$305,MATCH($F37,$B$269:$B$305,0)),SUMIFS('Input-Ext Allocators'!O$8:O$63,'Input-Ext Allocators'!$B$8:$B$63,$F37))*$D37</f>
        <v>0</v>
      </c>
      <c r="S37" s="5">
        <f ca="1">IFERROR(INDEX(S$269:S$305,MATCH($F37,$B$269:$B$305,0))/INDEX($D$269:$D$305,MATCH($F37,$B$269:$B$305,0)),SUMIFS('Input-Ext Allocators'!P$8:P$63,'Input-Ext Allocators'!$B$8:$B$63,$F37))*$D37</f>
        <v>0</v>
      </c>
      <c r="T37" s="5">
        <f ca="1">IFERROR(INDEX(T$269:T$305,MATCH($F37,$B$269:$B$305,0))/INDEX($D$269:$D$305,MATCH($F37,$B$269:$B$305,0)),SUMIFS('Input-Ext Allocators'!Q$8:Q$63,'Input-Ext Allocators'!$B$8:$B$63,$F37))*$D37</f>
        <v>0</v>
      </c>
      <c r="U37" s="5">
        <f ca="1">IFERROR(INDEX(U$269:U$305,MATCH($F37,$B$269:$B$305,0))/INDEX($D$269:$D$305,MATCH($F37,$B$269:$B$305,0)),SUMIFS('Input-Ext Allocators'!R$8:R$63,'Input-Ext Allocators'!$B$8:$B$63,$F37))*$D37</f>
        <v>0</v>
      </c>
      <c r="V37" s="5">
        <f ca="1">IFERROR(INDEX(V$269:V$305,MATCH($F37,$B$269:$B$305,0))/INDEX($D$269:$D$305,MATCH($F37,$B$269:$B$305,0)),SUMIFS('Input-Ext Allocators'!S$8:S$63,'Input-Ext Allocators'!$B$8:$B$63,$F37))*$D37</f>
        <v>0</v>
      </c>
      <c r="W37" s="5">
        <f ca="1">IFERROR(INDEX(W$269:W$305,MATCH($F37,$B$269:$B$305,0))/INDEX($D$269:$D$305,MATCH($F37,$B$269:$B$305,0)),SUMIFS('Input-Ext Allocators'!T$8:T$63,'Input-Ext Allocators'!$B$8:$B$63,$F37))*$D37</f>
        <v>0</v>
      </c>
      <c r="X37" s="5">
        <f ca="1">IFERROR(INDEX(X$269:X$305,MATCH($F37,$B$269:$B$305,0))/INDEX($D$269:$D$305,MATCH($F37,$B$269:$B$305,0)),SUMIFS('Input-Ext Allocators'!U$8:U$63,'Input-Ext Allocators'!$B$8:$B$63,$F37))*$D37</f>
        <v>0</v>
      </c>
      <c r="Y37" s="5">
        <f ca="1">IFERROR(INDEX(Y$269:Y$305,MATCH($F37,$B$269:$B$305,0))/INDEX($D$269:$D$305,MATCH($F37,$B$269:$B$305,0)),SUMIFS('Input-Ext Allocators'!V$8:V$63,'Input-Ext Allocators'!$B$8:$B$63,$F37))*$D37</f>
        <v>0</v>
      </c>
      <c r="Z37" s="5">
        <f ca="1">IFERROR(INDEX(Z$269:Z$305,MATCH($F37,$B$269:$B$305,0))/INDEX($D$269:$D$305,MATCH($F37,$B$269:$B$305,0)),SUMIFS('Input-Ext Allocators'!W$8:W$63,'Input-Ext Allocators'!$B$8:$B$63,$F37))*$D37</f>
        <v>0</v>
      </c>
    </row>
    <row r="38" spans="1:26" outlineLevel="1">
      <c r="A38" s="13">
        <f>IF(ISBLANK('Input-Accounts'!A38),"",'Input-Accounts'!A38)</f>
        <v>29</v>
      </c>
      <c r="B38" s="17" t="str">
        <f>IF(ISBLANK('Input-Accounts'!B38),"",'Input-Accounts'!B38)</f>
        <v>Mains Plastic IP 2"</v>
      </c>
      <c r="C38" s="13">
        <f>IF(ISBLANK('Input-Accounts'!C38),"",'Input-Accounts'!C38)</f>
        <v>376.1</v>
      </c>
      <c r="D38" s="5">
        <f t="shared" ca="1" si="7"/>
        <v>0</v>
      </c>
      <c r="E38" s="5">
        <f t="shared" ca="1" si="8"/>
        <v>0</v>
      </c>
      <c r="F38" s="2" t="str" cm="1">
        <f t="array" aca="1" ref="F38" ca="1">IF(D38=0,"-",IF('Input-Accounts'!$E38&lt;&gt;0,'Input-Accounts'!$E38,INDEX('Input-Accounts'!$H38:$J38,,MATCH($F$6,'Input-Accounts'!$H$6:$J$6,0))))</f>
        <v>-</v>
      </c>
      <c r="G38" s="5">
        <f ca="1">IFERROR(INDEX(G$269:G$305,MATCH($F38,$B$269:$B$305,0))/INDEX($D$269:$D$305,MATCH($F38,$B$269:$B$305,0)),SUMIFS('Input-Ext Allocators'!D$8:D$63,'Input-Ext Allocators'!$B$8:$B$63,$F38))*$D38</f>
        <v>0</v>
      </c>
      <c r="H38" s="5">
        <f ca="1">IFERROR(INDEX(H$269:H$305,MATCH($F38,$B$269:$B$305,0))/INDEX($D$269:$D$305,MATCH($F38,$B$269:$B$305,0)),SUMIFS('Input-Ext Allocators'!E$8:E$63,'Input-Ext Allocators'!$B$8:$B$63,$F38))*$D38</f>
        <v>0</v>
      </c>
      <c r="I38" s="5">
        <f ca="1">IFERROR(INDEX(I$269:I$305,MATCH($F38,$B$269:$B$305,0))/INDEX($D$269:$D$305,MATCH($F38,$B$269:$B$305,0)),SUMIFS('Input-Ext Allocators'!F$8:F$63,'Input-Ext Allocators'!$B$8:$B$63,$F38))*$D38</f>
        <v>0</v>
      </c>
      <c r="J38" s="5">
        <f ca="1">IFERROR(INDEX(J$269:J$305,MATCH($F38,$B$269:$B$305,0))/INDEX($D$269:$D$305,MATCH($F38,$B$269:$B$305,0)),SUMIFS('Input-Ext Allocators'!G$8:G$63,'Input-Ext Allocators'!$B$8:$B$63,$F38))*$D38</f>
        <v>0</v>
      </c>
      <c r="K38" s="5">
        <f ca="1">IFERROR(INDEX(K$269:K$305,MATCH($F38,$B$269:$B$305,0))/INDEX($D$269:$D$305,MATCH($F38,$B$269:$B$305,0)),SUMIFS('Input-Ext Allocators'!H$8:H$63,'Input-Ext Allocators'!$B$8:$B$63,$F38))*$D38</f>
        <v>0</v>
      </c>
      <c r="L38" s="5">
        <f ca="1">IFERROR(INDEX(L$269:L$305,MATCH($F38,$B$269:$B$305,0))/INDEX($D$269:$D$305,MATCH($F38,$B$269:$B$305,0)),SUMIFS('Input-Ext Allocators'!I$8:I$63,'Input-Ext Allocators'!$B$8:$B$63,$F38))*$D38</f>
        <v>0</v>
      </c>
      <c r="M38" s="5">
        <f ca="1">IFERROR(INDEX(M$269:M$305,MATCH($F38,$B$269:$B$305,0))/INDEX($D$269:$D$305,MATCH($F38,$B$269:$B$305,0)),SUMIFS('Input-Ext Allocators'!J$8:J$63,'Input-Ext Allocators'!$B$8:$B$63,$F38))*$D38</f>
        <v>0</v>
      </c>
      <c r="N38" s="5">
        <f ca="1">IFERROR(INDEX(N$269:N$305,MATCH($F38,$B$269:$B$305,0))/INDEX($D$269:$D$305,MATCH($F38,$B$269:$B$305,0)),SUMIFS('Input-Ext Allocators'!K$8:K$63,'Input-Ext Allocators'!$B$8:$B$63,$F38))*$D38</f>
        <v>0</v>
      </c>
      <c r="O38" s="5">
        <f ca="1">IFERROR(INDEX(O$269:O$305,MATCH($F38,$B$269:$B$305,0))/INDEX($D$269:$D$305,MATCH($F38,$B$269:$B$305,0)),SUMIFS('Input-Ext Allocators'!L$8:L$63,'Input-Ext Allocators'!$B$8:$B$63,$F38))*$D38</f>
        <v>0</v>
      </c>
      <c r="P38" s="5">
        <f ca="1">IFERROR(INDEX(P$269:P$305,MATCH($F38,$B$269:$B$305,0))/INDEX($D$269:$D$305,MATCH($F38,$B$269:$B$305,0)),SUMIFS('Input-Ext Allocators'!M$8:M$63,'Input-Ext Allocators'!$B$8:$B$63,$F38))*$D38</f>
        <v>0</v>
      </c>
      <c r="Q38" s="5">
        <f ca="1">IFERROR(INDEX(Q$269:Q$305,MATCH($F38,$B$269:$B$305,0))/INDEX($D$269:$D$305,MATCH($F38,$B$269:$B$305,0)),SUMIFS('Input-Ext Allocators'!N$8:N$63,'Input-Ext Allocators'!$B$8:$B$63,$F38))*$D38</f>
        <v>0</v>
      </c>
      <c r="R38" s="5">
        <f ca="1">IFERROR(INDEX(R$269:R$305,MATCH($F38,$B$269:$B$305,0))/INDEX($D$269:$D$305,MATCH($F38,$B$269:$B$305,0)),SUMIFS('Input-Ext Allocators'!O$8:O$63,'Input-Ext Allocators'!$B$8:$B$63,$F38))*$D38</f>
        <v>0</v>
      </c>
      <c r="S38" s="5">
        <f ca="1">IFERROR(INDEX(S$269:S$305,MATCH($F38,$B$269:$B$305,0))/INDEX($D$269:$D$305,MATCH($F38,$B$269:$B$305,0)),SUMIFS('Input-Ext Allocators'!P$8:P$63,'Input-Ext Allocators'!$B$8:$B$63,$F38))*$D38</f>
        <v>0</v>
      </c>
      <c r="T38" s="5">
        <f ca="1">IFERROR(INDEX(T$269:T$305,MATCH($F38,$B$269:$B$305,0))/INDEX($D$269:$D$305,MATCH($F38,$B$269:$B$305,0)),SUMIFS('Input-Ext Allocators'!Q$8:Q$63,'Input-Ext Allocators'!$B$8:$B$63,$F38))*$D38</f>
        <v>0</v>
      </c>
      <c r="U38" s="5">
        <f ca="1">IFERROR(INDEX(U$269:U$305,MATCH($F38,$B$269:$B$305,0))/INDEX($D$269:$D$305,MATCH($F38,$B$269:$B$305,0)),SUMIFS('Input-Ext Allocators'!R$8:R$63,'Input-Ext Allocators'!$B$8:$B$63,$F38))*$D38</f>
        <v>0</v>
      </c>
      <c r="V38" s="5">
        <f ca="1">IFERROR(INDEX(V$269:V$305,MATCH($F38,$B$269:$B$305,0))/INDEX($D$269:$D$305,MATCH($F38,$B$269:$B$305,0)),SUMIFS('Input-Ext Allocators'!S$8:S$63,'Input-Ext Allocators'!$B$8:$B$63,$F38))*$D38</f>
        <v>0</v>
      </c>
      <c r="W38" s="5">
        <f ca="1">IFERROR(INDEX(W$269:W$305,MATCH($F38,$B$269:$B$305,0))/INDEX($D$269:$D$305,MATCH($F38,$B$269:$B$305,0)),SUMIFS('Input-Ext Allocators'!T$8:T$63,'Input-Ext Allocators'!$B$8:$B$63,$F38))*$D38</f>
        <v>0</v>
      </c>
      <c r="X38" s="5">
        <f ca="1">IFERROR(INDEX(X$269:X$305,MATCH($F38,$B$269:$B$305,0))/INDEX($D$269:$D$305,MATCH($F38,$B$269:$B$305,0)),SUMIFS('Input-Ext Allocators'!U$8:U$63,'Input-Ext Allocators'!$B$8:$B$63,$F38))*$D38</f>
        <v>0</v>
      </c>
      <c r="Y38" s="5">
        <f ca="1">IFERROR(INDEX(Y$269:Y$305,MATCH($F38,$B$269:$B$305,0))/INDEX($D$269:$D$305,MATCH($F38,$B$269:$B$305,0)),SUMIFS('Input-Ext Allocators'!V$8:V$63,'Input-Ext Allocators'!$B$8:$B$63,$F38))*$D38</f>
        <v>0</v>
      </c>
      <c r="Z38" s="5">
        <f ca="1">IFERROR(INDEX(Z$269:Z$305,MATCH($F38,$B$269:$B$305,0))/INDEX($D$269:$D$305,MATCH($F38,$B$269:$B$305,0)),SUMIFS('Input-Ext Allocators'!W$8:W$63,'Input-Ext Allocators'!$B$8:$B$63,$F38))*$D38</f>
        <v>0</v>
      </c>
    </row>
    <row r="39" spans="1:26" outlineLevel="1">
      <c r="A39" s="13">
        <f>IF(ISBLANK('Input-Accounts'!A39),"",'Input-Accounts'!A39)</f>
        <v>30</v>
      </c>
      <c r="B39" s="17" t="str">
        <f>IF(ISBLANK('Input-Accounts'!B39),"",'Input-Accounts'!B39)</f>
        <v>Mains - Direct</v>
      </c>
      <c r="C39" s="13">
        <f>IF(ISBLANK('Input-Accounts'!C39),"",'Input-Accounts'!C39)</f>
        <v>376.1</v>
      </c>
      <c r="D39" s="5">
        <f t="shared" ca="1" si="7"/>
        <v>0</v>
      </c>
      <c r="E39" s="5">
        <f t="shared" ca="1" si="8"/>
        <v>0</v>
      </c>
      <c r="F39" s="2" t="str" cm="1">
        <f t="array" aca="1" ref="F39" ca="1">IF(D39=0,"-",IF('Input-Accounts'!$E39&lt;&gt;0,'Input-Accounts'!$E39,INDEX('Input-Accounts'!$H39:$J39,,MATCH($F$6,'Input-Accounts'!$H$6:$J$6,0))))</f>
        <v>-</v>
      </c>
      <c r="G39" s="5">
        <f ca="1">IFERROR(INDEX(G$269:G$305,MATCH($F39,$B$269:$B$305,0))/INDEX($D$269:$D$305,MATCH($F39,$B$269:$B$305,0)),SUMIFS('Input-Ext Allocators'!D$8:D$63,'Input-Ext Allocators'!$B$8:$B$63,$F39))*$D39</f>
        <v>0</v>
      </c>
      <c r="H39" s="5">
        <f ca="1">IFERROR(INDEX(H$269:H$305,MATCH($F39,$B$269:$B$305,0))/INDEX($D$269:$D$305,MATCH($F39,$B$269:$B$305,0)),SUMIFS('Input-Ext Allocators'!E$8:E$63,'Input-Ext Allocators'!$B$8:$B$63,$F39))*$D39</f>
        <v>0</v>
      </c>
      <c r="I39" s="5">
        <f ca="1">IFERROR(INDEX(I$269:I$305,MATCH($F39,$B$269:$B$305,0))/INDEX($D$269:$D$305,MATCH($F39,$B$269:$B$305,0)),SUMIFS('Input-Ext Allocators'!F$8:F$63,'Input-Ext Allocators'!$B$8:$B$63,$F39))*$D39</f>
        <v>0</v>
      </c>
      <c r="J39" s="5">
        <f ca="1">IFERROR(INDEX(J$269:J$305,MATCH($F39,$B$269:$B$305,0))/INDEX($D$269:$D$305,MATCH($F39,$B$269:$B$305,0)),SUMIFS('Input-Ext Allocators'!G$8:G$63,'Input-Ext Allocators'!$B$8:$B$63,$F39))*$D39</f>
        <v>0</v>
      </c>
      <c r="K39" s="5">
        <f ca="1">IFERROR(INDEX(K$269:K$305,MATCH($F39,$B$269:$B$305,0))/INDEX($D$269:$D$305,MATCH($F39,$B$269:$B$305,0)),SUMIFS('Input-Ext Allocators'!H$8:H$63,'Input-Ext Allocators'!$B$8:$B$63,$F39))*$D39</f>
        <v>0</v>
      </c>
      <c r="L39" s="5">
        <f ca="1">IFERROR(INDEX(L$269:L$305,MATCH($F39,$B$269:$B$305,0))/INDEX($D$269:$D$305,MATCH($F39,$B$269:$B$305,0)),SUMIFS('Input-Ext Allocators'!I$8:I$63,'Input-Ext Allocators'!$B$8:$B$63,$F39))*$D39</f>
        <v>0</v>
      </c>
      <c r="M39" s="5">
        <f ca="1">IFERROR(INDEX(M$269:M$305,MATCH($F39,$B$269:$B$305,0))/INDEX($D$269:$D$305,MATCH($F39,$B$269:$B$305,0)),SUMIFS('Input-Ext Allocators'!J$8:J$63,'Input-Ext Allocators'!$B$8:$B$63,$F39))*$D39</f>
        <v>0</v>
      </c>
      <c r="N39" s="5">
        <f ca="1">IFERROR(INDEX(N$269:N$305,MATCH($F39,$B$269:$B$305,0))/INDEX($D$269:$D$305,MATCH($F39,$B$269:$B$305,0)),SUMIFS('Input-Ext Allocators'!K$8:K$63,'Input-Ext Allocators'!$B$8:$B$63,$F39))*$D39</f>
        <v>0</v>
      </c>
      <c r="O39" s="5">
        <f ca="1">IFERROR(INDEX(O$269:O$305,MATCH($F39,$B$269:$B$305,0))/INDEX($D$269:$D$305,MATCH($F39,$B$269:$B$305,0)),SUMIFS('Input-Ext Allocators'!L$8:L$63,'Input-Ext Allocators'!$B$8:$B$63,$F39))*$D39</f>
        <v>0</v>
      </c>
      <c r="P39" s="5">
        <f ca="1">IFERROR(INDEX(P$269:P$305,MATCH($F39,$B$269:$B$305,0))/INDEX($D$269:$D$305,MATCH($F39,$B$269:$B$305,0)),SUMIFS('Input-Ext Allocators'!M$8:M$63,'Input-Ext Allocators'!$B$8:$B$63,$F39))*$D39</f>
        <v>0</v>
      </c>
      <c r="Q39" s="5">
        <f ca="1">IFERROR(INDEX(Q$269:Q$305,MATCH($F39,$B$269:$B$305,0))/INDEX($D$269:$D$305,MATCH($F39,$B$269:$B$305,0)),SUMIFS('Input-Ext Allocators'!N$8:N$63,'Input-Ext Allocators'!$B$8:$B$63,$F39))*$D39</f>
        <v>0</v>
      </c>
      <c r="R39" s="5">
        <f ca="1">IFERROR(INDEX(R$269:R$305,MATCH($F39,$B$269:$B$305,0))/INDEX($D$269:$D$305,MATCH($F39,$B$269:$B$305,0)),SUMIFS('Input-Ext Allocators'!O$8:O$63,'Input-Ext Allocators'!$B$8:$B$63,$F39))*$D39</f>
        <v>0</v>
      </c>
      <c r="S39" s="5">
        <f ca="1">IFERROR(INDEX(S$269:S$305,MATCH($F39,$B$269:$B$305,0))/INDEX($D$269:$D$305,MATCH($F39,$B$269:$B$305,0)),SUMIFS('Input-Ext Allocators'!P$8:P$63,'Input-Ext Allocators'!$B$8:$B$63,$F39))*$D39</f>
        <v>0</v>
      </c>
      <c r="T39" s="5">
        <f ca="1">IFERROR(INDEX(T$269:T$305,MATCH($F39,$B$269:$B$305,0))/INDEX($D$269:$D$305,MATCH($F39,$B$269:$B$305,0)),SUMIFS('Input-Ext Allocators'!Q$8:Q$63,'Input-Ext Allocators'!$B$8:$B$63,$F39))*$D39</f>
        <v>0</v>
      </c>
      <c r="U39" s="5">
        <f ca="1">IFERROR(INDEX(U$269:U$305,MATCH($F39,$B$269:$B$305,0))/INDEX($D$269:$D$305,MATCH($F39,$B$269:$B$305,0)),SUMIFS('Input-Ext Allocators'!R$8:R$63,'Input-Ext Allocators'!$B$8:$B$63,$F39))*$D39</f>
        <v>0</v>
      </c>
      <c r="V39" s="5">
        <f ca="1">IFERROR(INDEX(V$269:V$305,MATCH($F39,$B$269:$B$305,0))/INDEX($D$269:$D$305,MATCH($F39,$B$269:$B$305,0)),SUMIFS('Input-Ext Allocators'!S$8:S$63,'Input-Ext Allocators'!$B$8:$B$63,$F39))*$D39</f>
        <v>0</v>
      </c>
      <c r="W39" s="5">
        <f ca="1">IFERROR(INDEX(W$269:W$305,MATCH($F39,$B$269:$B$305,0))/INDEX($D$269:$D$305,MATCH($F39,$B$269:$B$305,0)),SUMIFS('Input-Ext Allocators'!T$8:T$63,'Input-Ext Allocators'!$B$8:$B$63,$F39))*$D39</f>
        <v>0</v>
      </c>
      <c r="X39" s="5">
        <f ca="1">IFERROR(INDEX(X$269:X$305,MATCH($F39,$B$269:$B$305,0))/INDEX($D$269:$D$305,MATCH($F39,$B$269:$B$305,0)),SUMIFS('Input-Ext Allocators'!U$8:U$63,'Input-Ext Allocators'!$B$8:$B$63,$F39))*$D39</f>
        <v>0</v>
      </c>
      <c r="Y39" s="5">
        <f ca="1">IFERROR(INDEX(Y$269:Y$305,MATCH($F39,$B$269:$B$305,0))/INDEX($D$269:$D$305,MATCH($F39,$B$269:$B$305,0)),SUMIFS('Input-Ext Allocators'!V$8:V$63,'Input-Ext Allocators'!$B$8:$B$63,$F39))*$D39</f>
        <v>0</v>
      </c>
      <c r="Z39" s="5">
        <f ca="1">IFERROR(INDEX(Z$269:Z$305,MATCH($F39,$B$269:$B$305,0))/INDEX($D$269:$D$305,MATCH($F39,$B$269:$B$305,0)),SUMIFS('Input-Ext Allocators'!W$8:W$63,'Input-Ext Allocators'!$B$8:$B$63,$F39))*$D39</f>
        <v>0</v>
      </c>
    </row>
    <row r="40" spans="1:26" outlineLevel="1">
      <c r="A40" s="13">
        <f>IF(ISBLANK('Input-Accounts'!A40),"",'Input-Accounts'!A40)</f>
        <v>31</v>
      </c>
      <c r="B40" s="17" t="str">
        <f>IF(ISBLANK('Input-Accounts'!B40),"",'Input-Accounts'!B40)</f>
        <v>Compressor Station</v>
      </c>
      <c r="C40" s="13">
        <f>IF(ISBLANK('Input-Accounts'!C40),"",'Input-Accounts'!C40)</f>
        <v>377</v>
      </c>
      <c r="D40" s="5">
        <f t="shared" ca="1" si="7"/>
        <v>0</v>
      </c>
      <c r="E40" s="5">
        <f t="shared" ca="1" si="8"/>
        <v>0</v>
      </c>
      <c r="F40" s="2" t="str" cm="1">
        <f t="array" aca="1" ref="F40" ca="1">IF(D40=0,"-",IF('Input-Accounts'!$E40&lt;&gt;0,'Input-Accounts'!$E40,INDEX('Input-Accounts'!$H40:$J40,,MATCH($F$6,'Input-Accounts'!$H$6:$J$6,0))))</f>
        <v>-</v>
      </c>
      <c r="G40" s="5">
        <f ca="1">IFERROR(INDEX(G$269:G$305,MATCH($F40,$B$269:$B$305,0))/INDEX($D$269:$D$305,MATCH($F40,$B$269:$B$305,0)),SUMIFS('Input-Ext Allocators'!D$8:D$63,'Input-Ext Allocators'!$B$8:$B$63,$F40))*$D40</f>
        <v>0</v>
      </c>
      <c r="H40" s="5">
        <f ca="1">IFERROR(INDEX(H$269:H$305,MATCH($F40,$B$269:$B$305,0))/INDEX($D$269:$D$305,MATCH($F40,$B$269:$B$305,0)),SUMIFS('Input-Ext Allocators'!E$8:E$63,'Input-Ext Allocators'!$B$8:$B$63,$F40))*$D40</f>
        <v>0</v>
      </c>
      <c r="I40" s="5">
        <f ca="1">IFERROR(INDEX(I$269:I$305,MATCH($F40,$B$269:$B$305,0))/INDEX($D$269:$D$305,MATCH($F40,$B$269:$B$305,0)),SUMIFS('Input-Ext Allocators'!F$8:F$63,'Input-Ext Allocators'!$B$8:$B$63,$F40))*$D40</f>
        <v>0</v>
      </c>
      <c r="J40" s="5">
        <f ca="1">IFERROR(INDEX(J$269:J$305,MATCH($F40,$B$269:$B$305,0))/INDEX($D$269:$D$305,MATCH($F40,$B$269:$B$305,0)),SUMIFS('Input-Ext Allocators'!G$8:G$63,'Input-Ext Allocators'!$B$8:$B$63,$F40))*$D40</f>
        <v>0</v>
      </c>
      <c r="K40" s="5">
        <f ca="1">IFERROR(INDEX(K$269:K$305,MATCH($F40,$B$269:$B$305,0))/INDEX($D$269:$D$305,MATCH($F40,$B$269:$B$305,0)),SUMIFS('Input-Ext Allocators'!H$8:H$63,'Input-Ext Allocators'!$B$8:$B$63,$F40))*$D40</f>
        <v>0</v>
      </c>
      <c r="L40" s="5">
        <f ca="1">IFERROR(INDEX(L$269:L$305,MATCH($F40,$B$269:$B$305,0))/INDEX($D$269:$D$305,MATCH($F40,$B$269:$B$305,0)),SUMIFS('Input-Ext Allocators'!I$8:I$63,'Input-Ext Allocators'!$B$8:$B$63,$F40))*$D40</f>
        <v>0</v>
      </c>
      <c r="M40" s="5">
        <f ca="1">IFERROR(INDEX(M$269:M$305,MATCH($F40,$B$269:$B$305,0))/INDEX($D$269:$D$305,MATCH($F40,$B$269:$B$305,0)),SUMIFS('Input-Ext Allocators'!J$8:J$63,'Input-Ext Allocators'!$B$8:$B$63,$F40))*$D40</f>
        <v>0</v>
      </c>
      <c r="N40" s="5">
        <f ca="1">IFERROR(INDEX(N$269:N$305,MATCH($F40,$B$269:$B$305,0))/INDEX($D$269:$D$305,MATCH($F40,$B$269:$B$305,0)),SUMIFS('Input-Ext Allocators'!K$8:K$63,'Input-Ext Allocators'!$B$8:$B$63,$F40))*$D40</f>
        <v>0</v>
      </c>
      <c r="O40" s="5">
        <f ca="1">IFERROR(INDEX(O$269:O$305,MATCH($F40,$B$269:$B$305,0))/INDEX($D$269:$D$305,MATCH($F40,$B$269:$B$305,0)),SUMIFS('Input-Ext Allocators'!L$8:L$63,'Input-Ext Allocators'!$B$8:$B$63,$F40))*$D40</f>
        <v>0</v>
      </c>
      <c r="P40" s="5">
        <f ca="1">IFERROR(INDEX(P$269:P$305,MATCH($F40,$B$269:$B$305,0))/INDEX($D$269:$D$305,MATCH($F40,$B$269:$B$305,0)),SUMIFS('Input-Ext Allocators'!M$8:M$63,'Input-Ext Allocators'!$B$8:$B$63,$F40))*$D40</f>
        <v>0</v>
      </c>
      <c r="Q40" s="5">
        <f ca="1">IFERROR(INDEX(Q$269:Q$305,MATCH($F40,$B$269:$B$305,0))/INDEX($D$269:$D$305,MATCH($F40,$B$269:$B$305,0)),SUMIFS('Input-Ext Allocators'!N$8:N$63,'Input-Ext Allocators'!$B$8:$B$63,$F40))*$D40</f>
        <v>0</v>
      </c>
      <c r="R40" s="5">
        <f ca="1">IFERROR(INDEX(R$269:R$305,MATCH($F40,$B$269:$B$305,0))/INDEX($D$269:$D$305,MATCH($F40,$B$269:$B$305,0)),SUMIFS('Input-Ext Allocators'!O$8:O$63,'Input-Ext Allocators'!$B$8:$B$63,$F40))*$D40</f>
        <v>0</v>
      </c>
      <c r="S40" s="5">
        <f ca="1">IFERROR(INDEX(S$269:S$305,MATCH($F40,$B$269:$B$305,0))/INDEX($D$269:$D$305,MATCH($F40,$B$269:$B$305,0)),SUMIFS('Input-Ext Allocators'!P$8:P$63,'Input-Ext Allocators'!$B$8:$B$63,$F40))*$D40</f>
        <v>0</v>
      </c>
      <c r="T40" s="5">
        <f ca="1">IFERROR(INDEX(T$269:T$305,MATCH($F40,$B$269:$B$305,0))/INDEX($D$269:$D$305,MATCH($F40,$B$269:$B$305,0)),SUMIFS('Input-Ext Allocators'!Q$8:Q$63,'Input-Ext Allocators'!$B$8:$B$63,$F40))*$D40</f>
        <v>0</v>
      </c>
      <c r="U40" s="5">
        <f ca="1">IFERROR(INDEX(U$269:U$305,MATCH($F40,$B$269:$B$305,0))/INDEX($D$269:$D$305,MATCH($F40,$B$269:$B$305,0)),SUMIFS('Input-Ext Allocators'!R$8:R$63,'Input-Ext Allocators'!$B$8:$B$63,$F40))*$D40</f>
        <v>0</v>
      </c>
      <c r="V40" s="5">
        <f ca="1">IFERROR(INDEX(V$269:V$305,MATCH($F40,$B$269:$B$305,0))/INDEX($D$269:$D$305,MATCH($F40,$B$269:$B$305,0)),SUMIFS('Input-Ext Allocators'!S$8:S$63,'Input-Ext Allocators'!$B$8:$B$63,$F40))*$D40</f>
        <v>0</v>
      </c>
      <c r="W40" s="5">
        <f ca="1">IFERROR(INDEX(W$269:W$305,MATCH($F40,$B$269:$B$305,0))/INDEX($D$269:$D$305,MATCH($F40,$B$269:$B$305,0)),SUMIFS('Input-Ext Allocators'!T$8:T$63,'Input-Ext Allocators'!$B$8:$B$63,$F40))*$D40</f>
        <v>0</v>
      </c>
      <c r="X40" s="5">
        <f ca="1">IFERROR(INDEX(X$269:X$305,MATCH($F40,$B$269:$B$305,0))/INDEX($D$269:$D$305,MATCH($F40,$B$269:$B$305,0)),SUMIFS('Input-Ext Allocators'!U$8:U$63,'Input-Ext Allocators'!$B$8:$B$63,$F40))*$D40</f>
        <v>0</v>
      </c>
      <c r="Y40" s="5">
        <f ca="1">IFERROR(INDEX(Y$269:Y$305,MATCH($F40,$B$269:$B$305,0))/INDEX($D$269:$D$305,MATCH($F40,$B$269:$B$305,0)),SUMIFS('Input-Ext Allocators'!V$8:V$63,'Input-Ext Allocators'!$B$8:$B$63,$F40))*$D40</f>
        <v>0</v>
      </c>
      <c r="Z40" s="5">
        <f ca="1">IFERROR(INDEX(Z$269:Z$305,MATCH($F40,$B$269:$B$305,0))/INDEX($D$269:$D$305,MATCH($F40,$B$269:$B$305,0)),SUMIFS('Input-Ext Allocators'!W$8:W$63,'Input-Ext Allocators'!$B$8:$B$63,$F40))*$D40</f>
        <v>0</v>
      </c>
    </row>
    <row r="41" spans="1:26" outlineLevel="1">
      <c r="A41" s="13">
        <f>IF(ISBLANK('Input-Accounts'!A41),"",'Input-Accounts'!A41)</f>
        <v>32</v>
      </c>
      <c r="B41" s="17" t="str">
        <f>IF(ISBLANK('Input-Accounts'!B41),"",'Input-Accounts'!B41)</f>
        <v>M &amp; R Station Equipment - general</v>
      </c>
      <c r="C41" s="13">
        <f>IF(ISBLANK('Input-Accounts'!C41),"",'Input-Accounts'!C41)</f>
        <v>378</v>
      </c>
      <c r="D41" s="5">
        <f t="shared" ca="1" si="7"/>
        <v>0</v>
      </c>
      <c r="E41" s="5">
        <f t="shared" ca="1" si="8"/>
        <v>0</v>
      </c>
      <c r="F41" s="2" t="str" cm="1">
        <f t="array" aca="1" ref="F41" ca="1">IF(D41=0,"-",IF('Input-Accounts'!$E41&lt;&gt;0,'Input-Accounts'!$E41,INDEX('Input-Accounts'!$H41:$J41,,MATCH($F$6,'Input-Accounts'!$H$6:$J$6,0))))</f>
        <v>-</v>
      </c>
      <c r="G41" s="5">
        <f ca="1">IFERROR(INDEX(G$269:G$305,MATCH($F41,$B$269:$B$305,0))/INDEX($D$269:$D$305,MATCH($F41,$B$269:$B$305,0)),SUMIFS('Input-Ext Allocators'!D$8:D$63,'Input-Ext Allocators'!$B$8:$B$63,$F41))*$D41</f>
        <v>0</v>
      </c>
      <c r="H41" s="5">
        <f ca="1">IFERROR(INDEX(H$269:H$305,MATCH($F41,$B$269:$B$305,0))/INDEX($D$269:$D$305,MATCH($F41,$B$269:$B$305,0)),SUMIFS('Input-Ext Allocators'!E$8:E$63,'Input-Ext Allocators'!$B$8:$B$63,$F41))*$D41</f>
        <v>0</v>
      </c>
      <c r="I41" s="5">
        <f ca="1">IFERROR(INDEX(I$269:I$305,MATCH($F41,$B$269:$B$305,0))/INDEX($D$269:$D$305,MATCH($F41,$B$269:$B$305,0)),SUMIFS('Input-Ext Allocators'!F$8:F$63,'Input-Ext Allocators'!$B$8:$B$63,$F41))*$D41</f>
        <v>0</v>
      </c>
      <c r="J41" s="5">
        <f ca="1">IFERROR(INDEX(J$269:J$305,MATCH($F41,$B$269:$B$305,0))/INDEX($D$269:$D$305,MATCH($F41,$B$269:$B$305,0)),SUMIFS('Input-Ext Allocators'!G$8:G$63,'Input-Ext Allocators'!$B$8:$B$63,$F41))*$D41</f>
        <v>0</v>
      </c>
      <c r="K41" s="5">
        <f ca="1">IFERROR(INDEX(K$269:K$305,MATCH($F41,$B$269:$B$305,0))/INDEX($D$269:$D$305,MATCH($F41,$B$269:$B$305,0)),SUMIFS('Input-Ext Allocators'!H$8:H$63,'Input-Ext Allocators'!$B$8:$B$63,$F41))*$D41</f>
        <v>0</v>
      </c>
      <c r="L41" s="5">
        <f ca="1">IFERROR(INDEX(L$269:L$305,MATCH($F41,$B$269:$B$305,0))/INDEX($D$269:$D$305,MATCH($F41,$B$269:$B$305,0)),SUMIFS('Input-Ext Allocators'!I$8:I$63,'Input-Ext Allocators'!$B$8:$B$63,$F41))*$D41</f>
        <v>0</v>
      </c>
      <c r="M41" s="5">
        <f ca="1">IFERROR(INDEX(M$269:M$305,MATCH($F41,$B$269:$B$305,0))/INDEX($D$269:$D$305,MATCH($F41,$B$269:$B$305,0)),SUMIFS('Input-Ext Allocators'!J$8:J$63,'Input-Ext Allocators'!$B$8:$B$63,$F41))*$D41</f>
        <v>0</v>
      </c>
      <c r="N41" s="5">
        <f ca="1">IFERROR(INDEX(N$269:N$305,MATCH($F41,$B$269:$B$305,0))/INDEX($D$269:$D$305,MATCH($F41,$B$269:$B$305,0)),SUMIFS('Input-Ext Allocators'!K$8:K$63,'Input-Ext Allocators'!$B$8:$B$63,$F41))*$D41</f>
        <v>0</v>
      </c>
      <c r="O41" s="5">
        <f ca="1">IFERROR(INDEX(O$269:O$305,MATCH($F41,$B$269:$B$305,0))/INDEX($D$269:$D$305,MATCH($F41,$B$269:$B$305,0)),SUMIFS('Input-Ext Allocators'!L$8:L$63,'Input-Ext Allocators'!$B$8:$B$63,$F41))*$D41</f>
        <v>0</v>
      </c>
      <c r="P41" s="5">
        <f ca="1">IFERROR(INDEX(P$269:P$305,MATCH($F41,$B$269:$B$305,0))/INDEX($D$269:$D$305,MATCH($F41,$B$269:$B$305,0)),SUMIFS('Input-Ext Allocators'!M$8:M$63,'Input-Ext Allocators'!$B$8:$B$63,$F41))*$D41</f>
        <v>0</v>
      </c>
      <c r="Q41" s="5">
        <f ca="1">IFERROR(INDEX(Q$269:Q$305,MATCH($F41,$B$269:$B$305,0))/INDEX($D$269:$D$305,MATCH($F41,$B$269:$B$305,0)),SUMIFS('Input-Ext Allocators'!N$8:N$63,'Input-Ext Allocators'!$B$8:$B$63,$F41))*$D41</f>
        <v>0</v>
      </c>
      <c r="R41" s="5">
        <f ca="1">IFERROR(INDEX(R$269:R$305,MATCH($F41,$B$269:$B$305,0))/INDEX($D$269:$D$305,MATCH($F41,$B$269:$B$305,0)),SUMIFS('Input-Ext Allocators'!O$8:O$63,'Input-Ext Allocators'!$B$8:$B$63,$F41))*$D41</f>
        <v>0</v>
      </c>
      <c r="S41" s="5">
        <f ca="1">IFERROR(INDEX(S$269:S$305,MATCH($F41,$B$269:$B$305,0))/INDEX($D$269:$D$305,MATCH($F41,$B$269:$B$305,0)),SUMIFS('Input-Ext Allocators'!P$8:P$63,'Input-Ext Allocators'!$B$8:$B$63,$F41))*$D41</f>
        <v>0</v>
      </c>
      <c r="T41" s="5">
        <f ca="1">IFERROR(INDEX(T$269:T$305,MATCH($F41,$B$269:$B$305,0))/INDEX($D$269:$D$305,MATCH($F41,$B$269:$B$305,0)),SUMIFS('Input-Ext Allocators'!Q$8:Q$63,'Input-Ext Allocators'!$B$8:$B$63,$F41))*$D41</f>
        <v>0</v>
      </c>
      <c r="U41" s="5">
        <f ca="1">IFERROR(INDEX(U$269:U$305,MATCH($F41,$B$269:$B$305,0))/INDEX($D$269:$D$305,MATCH($F41,$B$269:$B$305,0)),SUMIFS('Input-Ext Allocators'!R$8:R$63,'Input-Ext Allocators'!$B$8:$B$63,$F41))*$D41</f>
        <v>0</v>
      </c>
      <c r="V41" s="5">
        <f ca="1">IFERROR(INDEX(V$269:V$305,MATCH($F41,$B$269:$B$305,0))/INDEX($D$269:$D$305,MATCH($F41,$B$269:$B$305,0)),SUMIFS('Input-Ext Allocators'!S$8:S$63,'Input-Ext Allocators'!$B$8:$B$63,$F41))*$D41</f>
        <v>0</v>
      </c>
      <c r="W41" s="5">
        <f ca="1">IFERROR(INDEX(W$269:W$305,MATCH($F41,$B$269:$B$305,0))/INDEX($D$269:$D$305,MATCH($F41,$B$269:$B$305,0)),SUMIFS('Input-Ext Allocators'!T$8:T$63,'Input-Ext Allocators'!$B$8:$B$63,$F41))*$D41</f>
        <v>0</v>
      </c>
      <c r="X41" s="5">
        <f ca="1">IFERROR(INDEX(X$269:X$305,MATCH($F41,$B$269:$B$305,0))/INDEX($D$269:$D$305,MATCH($F41,$B$269:$B$305,0)),SUMIFS('Input-Ext Allocators'!U$8:U$63,'Input-Ext Allocators'!$B$8:$B$63,$F41))*$D41</f>
        <v>0</v>
      </c>
      <c r="Y41" s="5">
        <f ca="1">IFERROR(INDEX(Y$269:Y$305,MATCH($F41,$B$269:$B$305,0))/INDEX($D$269:$D$305,MATCH($F41,$B$269:$B$305,0)),SUMIFS('Input-Ext Allocators'!V$8:V$63,'Input-Ext Allocators'!$B$8:$B$63,$F41))*$D41</f>
        <v>0</v>
      </c>
      <c r="Z41" s="5">
        <f ca="1">IFERROR(INDEX(Z$269:Z$305,MATCH($F41,$B$269:$B$305,0))/INDEX($D$269:$D$305,MATCH($F41,$B$269:$B$305,0)),SUMIFS('Input-Ext Allocators'!W$8:W$63,'Input-Ext Allocators'!$B$8:$B$63,$F41))*$D41</f>
        <v>0</v>
      </c>
    </row>
    <row r="42" spans="1:26" outlineLevel="1">
      <c r="A42" s="13">
        <f>IF(ISBLANK('Input-Accounts'!A42),"",'Input-Accounts'!A42)</f>
        <v>33</v>
      </c>
      <c r="B42" s="17" t="str">
        <f>IF(ISBLANK('Input-Accounts'!B42),"",'Input-Accounts'!B42)</f>
        <v>M &amp; R Station Equipment - city gate</v>
      </c>
      <c r="C42" s="13">
        <f>IF(ISBLANK('Input-Accounts'!C42),"",'Input-Accounts'!C42)</f>
        <v>379</v>
      </c>
      <c r="D42" s="5">
        <f t="shared" ca="1" si="7"/>
        <v>0</v>
      </c>
      <c r="E42" s="5">
        <f t="shared" ca="1" si="8"/>
        <v>0</v>
      </c>
      <c r="F42" s="2" t="str" cm="1">
        <f t="array" aca="1" ref="F42" ca="1">IF(D42=0,"-",IF('Input-Accounts'!$E42&lt;&gt;0,'Input-Accounts'!$E42,INDEX('Input-Accounts'!$H42:$J42,,MATCH($F$6,'Input-Accounts'!$H$6:$J$6,0))))</f>
        <v>-</v>
      </c>
      <c r="G42" s="5">
        <f ca="1">IFERROR(INDEX(G$269:G$305,MATCH($F42,$B$269:$B$305,0))/INDEX($D$269:$D$305,MATCH($F42,$B$269:$B$305,0)),SUMIFS('Input-Ext Allocators'!D$8:D$63,'Input-Ext Allocators'!$B$8:$B$63,$F42))*$D42</f>
        <v>0</v>
      </c>
      <c r="H42" s="5">
        <f ca="1">IFERROR(INDEX(H$269:H$305,MATCH($F42,$B$269:$B$305,0))/INDEX($D$269:$D$305,MATCH($F42,$B$269:$B$305,0)),SUMIFS('Input-Ext Allocators'!E$8:E$63,'Input-Ext Allocators'!$B$8:$B$63,$F42))*$D42</f>
        <v>0</v>
      </c>
      <c r="I42" s="5">
        <f ca="1">IFERROR(INDEX(I$269:I$305,MATCH($F42,$B$269:$B$305,0))/INDEX($D$269:$D$305,MATCH($F42,$B$269:$B$305,0)),SUMIFS('Input-Ext Allocators'!F$8:F$63,'Input-Ext Allocators'!$B$8:$B$63,$F42))*$D42</f>
        <v>0</v>
      </c>
      <c r="J42" s="5">
        <f ca="1">IFERROR(INDEX(J$269:J$305,MATCH($F42,$B$269:$B$305,0))/INDEX($D$269:$D$305,MATCH($F42,$B$269:$B$305,0)),SUMIFS('Input-Ext Allocators'!G$8:G$63,'Input-Ext Allocators'!$B$8:$B$63,$F42))*$D42</f>
        <v>0</v>
      </c>
      <c r="K42" s="5">
        <f ca="1">IFERROR(INDEX(K$269:K$305,MATCH($F42,$B$269:$B$305,0))/INDEX($D$269:$D$305,MATCH($F42,$B$269:$B$305,0)),SUMIFS('Input-Ext Allocators'!H$8:H$63,'Input-Ext Allocators'!$B$8:$B$63,$F42))*$D42</f>
        <v>0</v>
      </c>
      <c r="L42" s="5">
        <f ca="1">IFERROR(INDEX(L$269:L$305,MATCH($F42,$B$269:$B$305,0))/INDEX($D$269:$D$305,MATCH($F42,$B$269:$B$305,0)),SUMIFS('Input-Ext Allocators'!I$8:I$63,'Input-Ext Allocators'!$B$8:$B$63,$F42))*$D42</f>
        <v>0</v>
      </c>
      <c r="M42" s="5">
        <f ca="1">IFERROR(INDEX(M$269:M$305,MATCH($F42,$B$269:$B$305,0))/INDEX($D$269:$D$305,MATCH($F42,$B$269:$B$305,0)),SUMIFS('Input-Ext Allocators'!J$8:J$63,'Input-Ext Allocators'!$B$8:$B$63,$F42))*$D42</f>
        <v>0</v>
      </c>
      <c r="N42" s="5">
        <f ca="1">IFERROR(INDEX(N$269:N$305,MATCH($F42,$B$269:$B$305,0))/INDEX($D$269:$D$305,MATCH($F42,$B$269:$B$305,0)),SUMIFS('Input-Ext Allocators'!K$8:K$63,'Input-Ext Allocators'!$B$8:$B$63,$F42))*$D42</f>
        <v>0</v>
      </c>
      <c r="O42" s="5">
        <f ca="1">IFERROR(INDEX(O$269:O$305,MATCH($F42,$B$269:$B$305,0))/INDEX($D$269:$D$305,MATCH($F42,$B$269:$B$305,0)),SUMIFS('Input-Ext Allocators'!L$8:L$63,'Input-Ext Allocators'!$B$8:$B$63,$F42))*$D42</f>
        <v>0</v>
      </c>
      <c r="P42" s="5">
        <f ca="1">IFERROR(INDEX(P$269:P$305,MATCH($F42,$B$269:$B$305,0))/INDEX($D$269:$D$305,MATCH($F42,$B$269:$B$305,0)),SUMIFS('Input-Ext Allocators'!M$8:M$63,'Input-Ext Allocators'!$B$8:$B$63,$F42))*$D42</f>
        <v>0</v>
      </c>
      <c r="Q42" s="5">
        <f ca="1">IFERROR(INDEX(Q$269:Q$305,MATCH($F42,$B$269:$B$305,0))/INDEX($D$269:$D$305,MATCH($F42,$B$269:$B$305,0)),SUMIFS('Input-Ext Allocators'!N$8:N$63,'Input-Ext Allocators'!$B$8:$B$63,$F42))*$D42</f>
        <v>0</v>
      </c>
      <c r="R42" s="5">
        <f ca="1">IFERROR(INDEX(R$269:R$305,MATCH($F42,$B$269:$B$305,0))/INDEX($D$269:$D$305,MATCH($F42,$B$269:$B$305,0)),SUMIFS('Input-Ext Allocators'!O$8:O$63,'Input-Ext Allocators'!$B$8:$B$63,$F42))*$D42</f>
        <v>0</v>
      </c>
      <c r="S42" s="5">
        <f ca="1">IFERROR(INDEX(S$269:S$305,MATCH($F42,$B$269:$B$305,0))/INDEX($D$269:$D$305,MATCH($F42,$B$269:$B$305,0)),SUMIFS('Input-Ext Allocators'!P$8:P$63,'Input-Ext Allocators'!$B$8:$B$63,$F42))*$D42</f>
        <v>0</v>
      </c>
      <c r="T42" s="5">
        <f ca="1">IFERROR(INDEX(T$269:T$305,MATCH($F42,$B$269:$B$305,0))/INDEX($D$269:$D$305,MATCH($F42,$B$269:$B$305,0)),SUMIFS('Input-Ext Allocators'!Q$8:Q$63,'Input-Ext Allocators'!$B$8:$B$63,$F42))*$D42</f>
        <v>0</v>
      </c>
      <c r="U42" s="5">
        <f ca="1">IFERROR(INDEX(U$269:U$305,MATCH($F42,$B$269:$B$305,0))/INDEX($D$269:$D$305,MATCH($F42,$B$269:$B$305,0)),SUMIFS('Input-Ext Allocators'!R$8:R$63,'Input-Ext Allocators'!$B$8:$B$63,$F42))*$D42</f>
        <v>0</v>
      </c>
      <c r="V42" s="5">
        <f ca="1">IFERROR(INDEX(V$269:V$305,MATCH($F42,$B$269:$B$305,0))/INDEX($D$269:$D$305,MATCH($F42,$B$269:$B$305,0)),SUMIFS('Input-Ext Allocators'!S$8:S$63,'Input-Ext Allocators'!$B$8:$B$63,$F42))*$D42</f>
        <v>0</v>
      </c>
      <c r="W42" s="5">
        <f ca="1">IFERROR(INDEX(W$269:W$305,MATCH($F42,$B$269:$B$305,0))/INDEX($D$269:$D$305,MATCH($F42,$B$269:$B$305,0)),SUMIFS('Input-Ext Allocators'!T$8:T$63,'Input-Ext Allocators'!$B$8:$B$63,$F42))*$D42</f>
        <v>0</v>
      </c>
      <c r="X42" s="5">
        <f ca="1">IFERROR(INDEX(X$269:X$305,MATCH($F42,$B$269:$B$305,0))/INDEX($D$269:$D$305,MATCH($F42,$B$269:$B$305,0)),SUMIFS('Input-Ext Allocators'!U$8:U$63,'Input-Ext Allocators'!$B$8:$B$63,$F42))*$D42</f>
        <v>0</v>
      </c>
      <c r="Y42" s="5">
        <f ca="1">IFERROR(INDEX(Y$269:Y$305,MATCH($F42,$B$269:$B$305,0))/INDEX($D$269:$D$305,MATCH($F42,$B$269:$B$305,0)),SUMIFS('Input-Ext Allocators'!V$8:V$63,'Input-Ext Allocators'!$B$8:$B$63,$F42))*$D42</f>
        <v>0</v>
      </c>
      <c r="Z42" s="5">
        <f ca="1">IFERROR(INDEX(Z$269:Z$305,MATCH($F42,$B$269:$B$305,0))/INDEX($D$269:$D$305,MATCH($F42,$B$269:$B$305,0)),SUMIFS('Input-Ext Allocators'!W$8:W$63,'Input-Ext Allocators'!$B$8:$B$63,$F42))*$D42</f>
        <v>0</v>
      </c>
    </row>
    <row r="43" spans="1:26" outlineLevel="1">
      <c r="A43" s="13">
        <f>IF(ISBLANK('Input-Accounts'!A43),"",'Input-Accounts'!A43)</f>
        <v>34</v>
      </c>
      <c r="B43" s="17" t="str">
        <f>IF(ISBLANK('Input-Accounts'!B43),"",'Input-Accounts'!B43)</f>
        <v>Services</v>
      </c>
      <c r="C43" s="13">
        <f>IF(ISBLANK('Input-Accounts'!C43),"",'Input-Accounts'!C43)</f>
        <v>380</v>
      </c>
      <c r="D43" s="5">
        <f t="shared" ca="1" si="7"/>
        <v>0</v>
      </c>
      <c r="E43" s="5">
        <f t="shared" ca="1" si="8"/>
        <v>0</v>
      </c>
      <c r="F43" s="2" t="str" cm="1">
        <f t="array" aca="1" ref="F43" ca="1">IF(D43=0,"-",IF('Input-Accounts'!$E43&lt;&gt;0,'Input-Accounts'!$E43,INDEX('Input-Accounts'!$H43:$J43,,MATCH($F$6,'Input-Accounts'!$H$6:$J$6,0))))</f>
        <v>-</v>
      </c>
      <c r="G43" s="5">
        <f ca="1">IFERROR(INDEX(G$269:G$305,MATCH($F43,$B$269:$B$305,0))/INDEX($D$269:$D$305,MATCH($F43,$B$269:$B$305,0)),SUMIFS('Input-Ext Allocators'!D$8:D$63,'Input-Ext Allocators'!$B$8:$B$63,$F43))*$D43</f>
        <v>0</v>
      </c>
      <c r="H43" s="5">
        <f ca="1">IFERROR(INDEX(H$269:H$305,MATCH($F43,$B$269:$B$305,0))/INDEX($D$269:$D$305,MATCH($F43,$B$269:$B$305,0)),SUMIFS('Input-Ext Allocators'!E$8:E$63,'Input-Ext Allocators'!$B$8:$B$63,$F43))*$D43</f>
        <v>0</v>
      </c>
      <c r="I43" s="5">
        <f ca="1">IFERROR(INDEX(I$269:I$305,MATCH($F43,$B$269:$B$305,0))/INDEX($D$269:$D$305,MATCH($F43,$B$269:$B$305,0)),SUMIFS('Input-Ext Allocators'!F$8:F$63,'Input-Ext Allocators'!$B$8:$B$63,$F43))*$D43</f>
        <v>0</v>
      </c>
      <c r="J43" s="5">
        <f ca="1">IFERROR(INDEX(J$269:J$305,MATCH($F43,$B$269:$B$305,0))/INDEX($D$269:$D$305,MATCH($F43,$B$269:$B$305,0)),SUMIFS('Input-Ext Allocators'!G$8:G$63,'Input-Ext Allocators'!$B$8:$B$63,$F43))*$D43</f>
        <v>0</v>
      </c>
      <c r="K43" s="5">
        <f ca="1">IFERROR(INDEX(K$269:K$305,MATCH($F43,$B$269:$B$305,0))/INDEX($D$269:$D$305,MATCH($F43,$B$269:$B$305,0)),SUMIFS('Input-Ext Allocators'!H$8:H$63,'Input-Ext Allocators'!$B$8:$B$63,$F43))*$D43</f>
        <v>0</v>
      </c>
      <c r="L43" s="5">
        <f ca="1">IFERROR(INDEX(L$269:L$305,MATCH($F43,$B$269:$B$305,0))/INDEX($D$269:$D$305,MATCH($F43,$B$269:$B$305,0)),SUMIFS('Input-Ext Allocators'!I$8:I$63,'Input-Ext Allocators'!$B$8:$B$63,$F43))*$D43</f>
        <v>0</v>
      </c>
      <c r="M43" s="5">
        <f ca="1">IFERROR(INDEX(M$269:M$305,MATCH($F43,$B$269:$B$305,0))/INDEX($D$269:$D$305,MATCH($F43,$B$269:$B$305,0)),SUMIFS('Input-Ext Allocators'!J$8:J$63,'Input-Ext Allocators'!$B$8:$B$63,$F43))*$D43</f>
        <v>0</v>
      </c>
      <c r="N43" s="5">
        <f ca="1">IFERROR(INDEX(N$269:N$305,MATCH($F43,$B$269:$B$305,0))/INDEX($D$269:$D$305,MATCH($F43,$B$269:$B$305,0)),SUMIFS('Input-Ext Allocators'!K$8:K$63,'Input-Ext Allocators'!$B$8:$B$63,$F43))*$D43</f>
        <v>0</v>
      </c>
      <c r="O43" s="5">
        <f ca="1">IFERROR(INDEX(O$269:O$305,MATCH($F43,$B$269:$B$305,0))/INDEX($D$269:$D$305,MATCH($F43,$B$269:$B$305,0)),SUMIFS('Input-Ext Allocators'!L$8:L$63,'Input-Ext Allocators'!$B$8:$B$63,$F43))*$D43</f>
        <v>0</v>
      </c>
      <c r="P43" s="5">
        <f ca="1">IFERROR(INDEX(P$269:P$305,MATCH($F43,$B$269:$B$305,0))/INDEX($D$269:$D$305,MATCH($F43,$B$269:$B$305,0)),SUMIFS('Input-Ext Allocators'!M$8:M$63,'Input-Ext Allocators'!$B$8:$B$63,$F43))*$D43</f>
        <v>0</v>
      </c>
      <c r="Q43" s="5">
        <f ca="1">IFERROR(INDEX(Q$269:Q$305,MATCH($F43,$B$269:$B$305,0))/INDEX($D$269:$D$305,MATCH($F43,$B$269:$B$305,0)),SUMIFS('Input-Ext Allocators'!N$8:N$63,'Input-Ext Allocators'!$B$8:$B$63,$F43))*$D43</f>
        <v>0</v>
      </c>
      <c r="R43" s="5">
        <f ca="1">IFERROR(INDEX(R$269:R$305,MATCH($F43,$B$269:$B$305,0))/INDEX($D$269:$D$305,MATCH($F43,$B$269:$B$305,0)),SUMIFS('Input-Ext Allocators'!O$8:O$63,'Input-Ext Allocators'!$B$8:$B$63,$F43))*$D43</f>
        <v>0</v>
      </c>
      <c r="S43" s="5">
        <f ca="1">IFERROR(INDEX(S$269:S$305,MATCH($F43,$B$269:$B$305,0))/INDEX($D$269:$D$305,MATCH($F43,$B$269:$B$305,0)),SUMIFS('Input-Ext Allocators'!P$8:P$63,'Input-Ext Allocators'!$B$8:$B$63,$F43))*$D43</f>
        <v>0</v>
      </c>
      <c r="T43" s="5">
        <f ca="1">IFERROR(INDEX(T$269:T$305,MATCH($F43,$B$269:$B$305,0))/INDEX($D$269:$D$305,MATCH($F43,$B$269:$B$305,0)),SUMIFS('Input-Ext Allocators'!Q$8:Q$63,'Input-Ext Allocators'!$B$8:$B$63,$F43))*$D43</f>
        <v>0</v>
      </c>
      <c r="U43" s="5">
        <f ca="1">IFERROR(INDEX(U$269:U$305,MATCH($F43,$B$269:$B$305,0))/INDEX($D$269:$D$305,MATCH($F43,$B$269:$B$305,0)),SUMIFS('Input-Ext Allocators'!R$8:R$63,'Input-Ext Allocators'!$B$8:$B$63,$F43))*$D43</f>
        <v>0</v>
      </c>
      <c r="V43" s="5">
        <f ca="1">IFERROR(INDEX(V$269:V$305,MATCH($F43,$B$269:$B$305,0))/INDEX($D$269:$D$305,MATCH($F43,$B$269:$B$305,0)),SUMIFS('Input-Ext Allocators'!S$8:S$63,'Input-Ext Allocators'!$B$8:$B$63,$F43))*$D43</f>
        <v>0</v>
      </c>
      <c r="W43" s="5">
        <f ca="1">IFERROR(INDEX(W$269:W$305,MATCH($F43,$B$269:$B$305,0))/INDEX($D$269:$D$305,MATCH($F43,$B$269:$B$305,0)),SUMIFS('Input-Ext Allocators'!T$8:T$63,'Input-Ext Allocators'!$B$8:$B$63,$F43))*$D43</f>
        <v>0</v>
      </c>
      <c r="X43" s="5">
        <f ca="1">IFERROR(INDEX(X$269:X$305,MATCH($F43,$B$269:$B$305,0))/INDEX($D$269:$D$305,MATCH($F43,$B$269:$B$305,0)),SUMIFS('Input-Ext Allocators'!U$8:U$63,'Input-Ext Allocators'!$B$8:$B$63,$F43))*$D43</f>
        <v>0</v>
      </c>
      <c r="Y43" s="5">
        <f ca="1">IFERROR(INDEX(Y$269:Y$305,MATCH($F43,$B$269:$B$305,0))/INDEX($D$269:$D$305,MATCH($F43,$B$269:$B$305,0)),SUMIFS('Input-Ext Allocators'!V$8:V$63,'Input-Ext Allocators'!$B$8:$B$63,$F43))*$D43</f>
        <v>0</v>
      </c>
      <c r="Z43" s="5">
        <f ca="1">IFERROR(INDEX(Z$269:Z$305,MATCH($F43,$B$269:$B$305,0))/INDEX($D$269:$D$305,MATCH($F43,$B$269:$B$305,0)),SUMIFS('Input-Ext Allocators'!W$8:W$63,'Input-Ext Allocators'!$B$8:$B$63,$F43))*$D43</f>
        <v>0</v>
      </c>
    </row>
    <row r="44" spans="1:26" outlineLevel="1">
      <c r="A44" s="13">
        <f>IF(ISBLANK('Input-Accounts'!A44),"",'Input-Accounts'!A44)</f>
        <v>35</v>
      </c>
      <c r="B44" s="17" t="str">
        <f>IF(ISBLANK('Input-Accounts'!B44),"",'Input-Accounts'!B44)</f>
        <v>Services - Direct</v>
      </c>
      <c r="C44" s="13">
        <f>IF(ISBLANK('Input-Accounts'!C44),"",'Input-Accounts'!C44)</f>
        <v>380.1</v>
      </c>
      <c r="D44" s="5">
        <f t="shared" ca="1" si="7"/>
        <v>0</v>
      </c>
      <c r="E44" s="5">
        <f t="shared" ca="1" si="8"/>
        <v>0</v>
      </c>
      <c r="F44" s="2" t="str" cm="1">
        <f t="array" aca="1" ref="F44" ca="1">IF(D44=0,"-",IF('Input-Accounts'!$E44&lt;&gt;0,'Input-Accounts'!$E44,INDEX('Input-Accounts'!$H44:$J44,,MATCH($F$6,'Input-Accounts'!$H$6:$J$6,0))))</f>
        <v>-</v>
      </c>
      <c r="G44" s="5">
        <f ca="1">IFERROR(INDEX(G$269:G$305,MATCH($F44,$B$269:$B$305,0))/INDEX($D$269:$D$305,MATCH($F44,$B$269:$B$305,0)),SUMIFS('Input-Ext Allocators'!D$8:D$63,'Input-Ext Allocators'!$B$8:$B$63,$F44))*$D44</f>
        <v>0</v>
      </c>
      <c r="H44" s="5">
        <f ca="1">IFERROR(INDEX(H$269:H$305,MATCH($F44,$B$269:$B$305,0))/INDEX($D$269:$D$305,MATCH($F44,$B$269:$B$305,0)),SUMIFS('Input-Ext Allocators'!E$8:E$63,'Input-Ext Allocators'!$B$8:$B$63,$F44))*$D44</f>
        <v>0</v>
      </c>
      <c r="I44" s="5">
        <f ca="1">IFERROR(INDEX(I$269:I$305,MATCH($F44,$B$269:$B$305,0))/INDEX($D$269:$D$305,MATCH($F44,$B$269:$B$305,0)),SUMIFS('Input-Ext Allocators'!F$8:F$63,'Input-Ext Allocators'!$B$8:$B$63,$F44))*$D44</f>
        <v>0</v>
      </c>
      <c r="J44" s="5">
        <f ca="1">IFERROR(INDEX(J$269:J$305,MATCH($F44,$B$269:$B$305,0))/INDEX($D$269:$D$305,MATCH($F44,$B$269:$B$305,0)),SUMIFS('Input-Ext Allocators'!G$8:G$63,'Input-Ext Allocators'!$B$8:$B$63,$F44))*$D44</f>
        <v>0</v>
      </c>
      <c r="K44" s="5">
        <f ca="1">IFERROR(INDEX(K$269:K$305,MATCH($F44,$B$269:$B$305,0))/INDEX($D$269:$D$305,MATCH($F44,$B$269:$B$305,0)),SUMIFS('Input-Ext Allocators'!H$8:H$63,'Input-Ext Allocators'!$B$8:$B$63,$F44))*$D44</f>
        <v>0</v>
      </c>
      <c r="L44" s="5">
        <f ca="1">IFERROR(INDEX(L$269:L$305,MATCH($F44,$B$269:$B$305,0))/INDEX($D$269:$D$305,MATCH($F44,$B$269:$B$305,0)),SUMIFS('Input-Ext Allocators'!I$8:I$63,'Input-Ext Allocators'!$B$8:$B$63,$F44))*$D44</f>
        <v>0</v>
      </c>
      <c r="M44" s="5">
        <f ca="1">IFERROR(INDEX(M$269:M$305,MATCH($F44,$B$269:$B$305,0))/INDEX($D$269:$D$305,MATCH($F44,$B$269:$B$305,0)),SUMIFS('Input-Ext Allocators'!J$8:J$63,'Input-Ext Allocators'!$B$8:$B$63,$F44))*$D44</f>
        <v>0</v>
      </c>
      <c r="N44" s="5">
        <f ca="1">IFERROR(INDEX(N$269:N$305,MATCH($F44,$B$269:$B$305,0))/INDEX($D$269:$D$305,MATCH($F44,$B$269:$B$305,0)),SUMIFS('Input-Ext Allocators'!K$8:K$63,'Input-Ext Allocators'!$B$8:$B$63,$F44))*$D44</f>
        <v>0</v>
      </c>
      <c r="O44" s="5">
        <f ca="1">IFERROR(INDEX(O$269:O$305,MATCH($F44,$B$269:$B$305,0))/INDEX($D$269:$D$305,MATCH($F44,$B$269:$B$305,0)),SUMIFS('Input-Ext Allocators'!L$8:L$63,'Input-Ext Allocators'!$B$8:$B$63,$F44))*$D44</f>
        <v>0</v>
      </c>
      <c r="P44" s="5">
        <f ca="1">IFERROR(INDEX(P$269:P$305,MATCH($F44,$B$269:$B$305,0))/INDEX($D$269:$D$305,MATCH($F44,$B$269:$B$305,0)),SUMIFS('Input-Ext Allocators'!M$8:M$63,'Input-Ext Allocators'!$B$8:$B$63,$F44))*$D44</f>
        <v>0</v>
      </c>
      <c r="Q44" s="5">
        <f ca="1">IFERROR(INDEX(Q$269:Q$305,MATCH($F44,$B$269:$B$305,0))/INDEX($D$269:$D$305,MATCH($F44,$B$269:$B$305,0)),SUMIFS('Input-Ext Allocators'!N$8:N$63,'Input-Ext Allocators'!$B$8:$B$63,$F44))*$D44</f>
        <v>0</v>
      </c>
      <c r="R44" s="5">
        <f ca="1">IFERROR(INDEX(R$269:R$305,MATCH($F44,$B$269:$B$305,0))/INDEX($D$269:$D$305,MATCH($F44,$B$269:$B$305,0)),SUMIFS('Input-Ext Allocators'!O$8:O$63,'Input-Ext Allocators'!$B$8:$B$63,$F44))*$D44</f>
        <v>0</v>
      </c>
      <c r="S44" s="5">
        <f ca="1">IFERROR(INDEX(S$269:S$305,MATCH($F44,$B$269:$B$305,0))/INDEX($D$269:$D$305,MATCH($F44,$B$269:$B$305,0)),SUMIFS('Input-Ext Allocators'!P$8:P$63,'Input-Ext Allocators'!$B$8:$B$63,$F44))*$D44</f>
        <v>0</v>
      </c>
      <c r="T44" s="5">
        <f ca="1">IFERROR(INDEX(T$269:T$305,MATCH($F44,$B$269:$B$305,0))/INDEX($D$269:$D$305,MATCH($F44,$B$269:$B$305,0)),SUMIFS('Input-Ext Allocators'!Q$8:Q$63,'Input-Ext Allocators'!$B$8:$B$63,$F44))*$D44</f>
        <v>0</v>
      </c>
      <c r="U44" s="5">
        <f ca="1">IFERROR(INDEX(U$269:U$305,MATCH($F44,$B$269:$B$305,0))/INDEX($D$269:$D$305,MATCH($F44,$B$269:$B$305,0)),SUMIFS('Input-Ext Allocators'!R$8:R$63,'Input-Ext Allocators'!$B$8:$B$63,$F44))*$D44</f>
        <v>0</v>
      </c>
      <c r="V44" s="5">
        <f ca="1">IFERROR(INDEX(V$269:V$305,MATCH($F44,$B$269:$B$305,0))/INDEX($D$269:$D$305,MATCH($F44,$B$269:$B$305,0)),SUMIFS('Input-Ext Allocators'!S$8:S$63,'Input-Ext Allocators'!$B$8:$B$63,$F44))*$D44</f>
        <v>0</v>
      </c>
      <c r="W44" s="5">
        <f ca="1">IFERROR(INDEX(W$269:W$305,MATCH($F44,$B$269:$B$305,0))/INDEX($D$269:$D$305,MATCH($F44,$B$269:$B$305,0)),SUMIFS('Input-Ext Allocators'!T$8:T$63,'Input-Ext Allocators'!$B$8:$B$63,$F44))*$D44</f>
        <v>0</v>
      </c>
      <c r="X44" s="5">
        <f ca="1">IFERROR(INDEX(X$269:X$305,MATCH($F44,$B$269:$B$305,0))/INDEX($D$269:$D$305,MATCH($F44,$B$269:$B$305,0)),SUMIFS('Input-Ext Allocators'!U$8:U$63,'Input-Ext Allocators'!$B$8:$B$63,$F44))*$D44</f>
        <v>0</v>
      </c>
      <c r="Y44" s="5">
        <f ca="1">IFERROR(INDEX(Y$269:Y$305,MATCH($F44,$B$269:$B$305,0))/INDEX($D$269:$D$305,MATCH($F44,$B$269:$B$305,0)),SUMIFS('Input-Ext Allocators'!V$8:V$63,'Input-Ext Allocators'!$B$8:$B$63,$F44))*$D44</f>
        <v>0</v>
      </c>
      <c r="Z44" s="5">
        <f ca="1">IFERROR(INDEX(Z$269:Z$305,MATCH($F44,$B$269:$B$305,0))/INDEX($D$269:$D$305,MATCH($F44,$B$269:$B$305,0)),SUMIFS('Input-Ext Allocators'!W$8:W$63,'Input-Ext Allocators'!$B$8:$B$63,$F44))*$D44</f>
        <v>0</v>
      </c>
    </row>
    <row r="45" spans="1:26" outlineLevel="1">
      <c r="A45" s="13">
        <f>IF(ISBLANK('Input-Accounts'!A45),"",'Input-Accounts'!A45)</f>
        <v>36</v>
      </c>
      <c r="B45" s="17" t="str">
        <f>IF(ISBLANK('Input-Accounts'!B45),"",'Input-Accounts'!B45)</f>
        <v>Meters</v>
      </c>
      <c r="C45" s="13">
        <f>IF(ISBLANK('Input-Accounts'!C45),"",'Input-Accounts'!C45)</f>
        <v>381</v>
      </c>
      <c r="D45" s="5">
        <f t="shared" ca="1" si="7"/>
        <v>0</v>
      </c>
      <c r="E45" s="5">
        <f t="shared" ca="1" si="8"/>
        <v>0</v>
      </c>
      <c r="F45" s="2" t="str" cm="1">
        <f t="array" aca="1" ref="F45" ca="1">IF(D45=0,"-",IF('Input-Accounts'!$E45&lt;&gt;0,'Input-Accounts'!$E45,INDEX('Input-Accounts'!$H45:$J45,,MATCH($F$6,'Input-Accounts'!$H$6:$J$6,0))))</f>
        <v>-</v>
      </c>
      <c r="G45" s="5">
        <f ca="1">IFERROR(INDEX(G$269:G$305,MATCH($F45,$B$269:$B$305,0))/INDEX($D$269:$D$305,MATCH($F45,$B$269:$B$305,0)),SUMIFS('Input-Ext Allocators'!D$8:D$63,'Input-Ext Allocators'!$B$8:$B$63,$F45))*$D45</f>
        <v>0</v>
      </c>
      <c r="H45" s="5">
        <f ca="1">IFERROR(INDEX(H$269:H$305,MATCH($F45,$B$269:$B$305,0))/INDEX($D$269:$D$305,MATCH($F45,$B$269:$B$305,0)),SUMIFS('Input-Ext Allocators'!E$8:E$63,'Input-Ext Allocators'!$B$8:$B$63,$F45))*$D45</f>
        <v>0</v>
      </c>
      <c r="I45" s="5">
        <f ca="1">IFERROR(INDEX(I$269:I$305,MATCH($F45,$B$269:$B$305,0))/INDEX($D$269:$D$305,MATCH($F45,$B$269:$B$305,0)),SUMIFS('Input-Ext Allocators'!F$8:F$63,'Input-Ext Allocators'!$B$8:$B$63,$F45))*$D45</f>
        <v>0</v>
      </c>
      <c r="J45" s="5">
        <f ca="1">IFERROR(INDEX(J$269:J$305,MATCH($F45,$B$269:$B$305,0))/INDEX($D$269:$D$305,MATCH($F45,$B$269:$B$305,0)),SUMIFS('Input-Ext Allocators'!G$8:G$63,'Input-Ext Allocators'!$B$8:$B$63,$F45))*$D45</f>
        <v>0</v>
      </c>
      <c r="K45" s="5">
        <f ca="1">IFERROR(INDEX(K$269:K$305,MATCH($F45,$B$269:$B$305,0))/INDEX($D$269:$D$305,MATCH($F45,$B$269:$B$305,0)),SUMIFS('Input-Ext Allocators'!H$8:H$63,'Input-Ext Allocators'!$B$8:$B$63,$F45))*$D45</f>
        <v>0</v>
      </c>
      <c r="L45" s="5">
        <f ca="1">IFERROR(INDEX(L$269:L$305,MATCH($F45,$B$269:$B$305,0))/INDEX($D$269:$D$305,MATCH($F45,$B$269:$B$305,0)),SUMIFS('Input-Ext Allocators'!I$8:I$63,'Input-Ext Allocators'!$B$8:$B$63,$F45))*$D45</f>
        <v>0</v>
      </c>
      <c r="M45" s="5">
        <f ca="1">IFERROR(INDEX(M$269:M$305,MATCH($F45,$B$269:$B$305,0))/INDEX($D$269:$D$305,MATCH($F45,$B$269:$B$305,0)),SUMIFS('Input-Ext Allocators'!J$8:J$63,'Input-Ext Allocators'!$B$8:$B$63,$F45))*$D45</f>
        <v>0</v>
      </c>
      <c r="N45" s="5">
        <f ca="1">IFERROR(INDEX(N$269:N$305,MATCH($F45,$B$269:$B$305,0))/INDEX($D$269:$D$305,MATCH($F45,$B$269:$B$305,0)),SUMIFS('Input-Ext Allocators'!K$8:K$63,'Input-Ext Allocators'!$B$8:$B$63,$F45))*$D45</f>
        <v>0</v>
      </c>
      <c r="O45" s="5">
        <f ca="1">IFERROR(INDEX(O$269:O$305,MATCH($F45,$B$269:$B$305,0))/INDEX($D$269:$D$305,MATCH($F45,$B$269:$B$305,0)),SUMIFS('Input-Ext Allocators'!L$8:L$63,'Input-Ext Allocators'!$B$8:$B$63,$F45))*$D45</f>
        <v>0</v>
      </c>
      <c r="P45" s="5">
        <f ca="1">IFERROR(INDEX(P$269:P$305,MATCH($F45,$B$269:$B$305,0))/INDEX($D$269:$D$305,MATCH($F45,$B$269:$B$305,0)),SUMIFS('Input-Ext Allocators'!M$8:M$63,'Input-Ext Allocators'!$B$8:$B$63,$F45))*$D45</f>
        <v>0</v>
      </c>
      <c r="Q45" s="5">
        <f ca="1">IFERROR(INDEX(Q$269:Q$305,MATCH($F45,$B$269:$B$305,0))/INDEX($D$269:$D$305,MATCH($F45,$B$269:$B$305,0)),SUMIFS('Input-Ext Allocators'!N$8:N$63,'Input-Ext Allocators'!$B$8:$B$63,$F45))*$D45</f>
        <v>0</v>
      </c>
      <c r="R45" s="5">
        <f ca="1">IFERROR(INDEX(R$269:R$305,MATCH($F45,$B$269:$B$305,0))/INDEX($D$269:$D$305,MATCH($F45,$B$269:$B$305,0)),SUMIFS('Input-Ext Allocators'!O$8:O$63,'Input-Ext Allocators'!$B$8:$B$63,$F45))*$D45</f>
        <v>0</v>
      </c>
      <c r="S45" s="5">
        <f ca="1">IFERROR(INDEX(S$269:S$305,MATCH($F45,$B$269:$B$305,0))/INDEX($D$269:$D$305,MATCH($F45,$B$269:$B$305,0)),SUMIFS('Input-Ext Allocators'!P$8:P$63,'Input-Ext Allocators'!$B$8:$B$63,$F45))*$D45</f>
        <v>0</v>
      </c>
      <c r="T45" s="5">
        <f ca="1">IFERROR(INDEX(T$269:T$305,MATCH($F45,$B$269:$B$305,0))/INDEX($D$269:$D$305,MATCH($F45,$B$269:$B$305,0)),SUMIFS('Input-Ext Allocators'!Q$8:Q$63,'Input-Ext Allocators'!$B$8:$B$63,$F45))*$D45</f>
        <v>0</v>
      </c>
      <c r="U45" s="5">
        <f ca="1">IFERROR(INDEX(U$269:U$305,MATCH($F45,$B$269:$B$305,0))/INDEX($D$269:$D$305,MATCH($F45,$B$269:$B$305,0)),SUMIFS('Input-Ext Allocators'!R$8:R$63,'Input-Ext Allocators'!$B$8:$B$63,$F45))*$D45</f>
        <v>0</v>
      </c>
      <c r="V45" s="5">
        <f ca="1">IFERROR(INDEX(V$269:V$305,MATCH($F45,$B$269:$B$305,0))/INDEX($D$269:$D$305,MATCH($F45,$B$269:$B$305,0)),SUMIFS('Input-Ext Allocators'!S$8:S$63,'Input-Ext Allocators'!$B$8:$B$63,$F45))*$D45</f>
        <v>0</v>
      </c>
      <c r="W45" s="5">
        <f ca="1">IFERROR(INDEX(W$269:W$305,MATCH($F45,$B$269:$B$305,0))/INDEX($D$269:$D$305,MATCH($F45,$B$269:$B$305,0)),SUMIFS('Input-Ext Allocators'!T$8:T$63,'Input-Ext Allocators'!$B$8:$B$63,$F45))*$D45</f>
        <v>0</v>
      </c>
      <c r="X45" s="5">
        <f ca="1">IFERROR(INDEX(X$269:X$305,MATCH($F45,$B$269:$B$305,0))/INDEX($D$269:$D$305,MATCH($F45,$B$269:$B$305,0)),SUMIFS('Input-Ext Allocators'!U$8:U$63,'Input-Ext Allocators'!$B$8:$B$63,$F45))*$D45</f>
        <v>0</v>
      </c>
      <c r="Y45" s="5">
        <f ca="1">IFERROR(INDEX(Y$269:Y$305,MATCH($F45,$B$269:$B$305,0))/INDEX($D$269:$D$305,MATCH($F45,$B$269:$B$305,0)),SUMIFS('Input-Ext Allocators'!V$8:V$63,'Input-Ext Allocators'!$B$8:$B$63,$F45))*$D45</f>
        <v>0</v>
      </c>
      <c r="Z45" s="5">
        <f ca="1">IFERROR(INDEX(Z$269:Z$305,MATCH($F45,$B$269:$B$305,0))/INDEX($D$269:$D$305,MATCH($F45,$B$269:$B$305,0)),SUMIFS('Input-Ext Allocators'!W$8:W$63,'Input-Ext Allocators'!$B$8:$B$63,$F45))*$D45</f>
        <v>0</v>
      </c>
    </row>
    <row r="46" spans="1:26" outlineLevel="1">
      <c r="A46" s="13">
        <f>IF(ISBLANK('Input-Accounts'!A46),"",'Input-Accounts'!A46)</f>
        <v>37</v>
      </c>
      <c r="B46" s="17" t="str">
        <f>IF(ISBLANK('Input-Accounts'!B46),"",'Input-Accounts'!B46)</f>
        <v>House Regulator &amp; Install.</v>
      </c>
      <c r="C46" s="13">
        <f>IF(ISBLANK('Input-Accounts'!C46),"",'Input-Accounts'!C46)</f>
        <v>383</v>
      </c>
      <c r="D46" s="5">
        <f t="shared" ca="1" si="7"/>
        <v>0</v>
      </c>
      <c r="E46" s="5">
        <f t="shared" ca="1" si="8"/>
        <v>0</v>
      </c>
      <c r="F46" s="2" t="str" cm="1">
        <f t="array" aca="1" ref="F46" ca="1">IF(D46=0,"-",IF('Input-Accounts'!$E46&lt;&gt;0,'Input-Accounts'!$E46,INDEX('Input-Accounts'!$H46:$J46,,MATCH($F$6,'Input-Accounts'!$H$6:$J$6,0))))</f>
        <v>-</v>
      </c>
      <c r="G46" s="5">
        <f ca="1">IFERROR(INDEX(G$269:G$305,MATCH($F46,$B$269:$B$305,0))/INDEX($D$269:$D$305,MATCH($F46,$B$269:$B$305,0)),SUMIFS('Input-Ext Allocators'!D$8:D$63,'Input-Ext Allocators'!$B$8:$B$63,$F46))*$D46</f>
        <v>0</v>
      </c>
      <c r="H46" s="5">
        <f ca="1">IFERROR(INDEX(H$269:H$305,MATCH($F46,$B$269:$B$305,0))/INDEX($D$269:$D$305,MATCH($F46,$B$269:$B$305,0)),SUMIFS('Input-Ext Allocators'!E$8:E$63,'Input-Ext Allocators'!$B$8:$B$63,$F46))*$D46</f>
        <v>0</v>
      </c>
      <c r="I46" s="5">
        <f ca="1">IFERROR(INDEX(I$269:I$305,MATCH($F46,$B$269:$B$305,0))/INDEX($D$269:$D$305,MATCH($F46,$B$269:$B$305,0)),SUMIFS('Input-Ext Allocators'!F$8:F$63,'Input-Ext Allocators'!$B$8:$B$63,$F46))*$D46</f>
        <v>0</v>
      </c>
      <c r="J46" s="5">
        <f ca="1">IFERROR(INDEX(J$269:J$305,MATCH($F46,$B$269:$B$305,0))/INDEX($D$269:$D$305,MATCH($F46,$B$269:$B$305,0)),SUMIFS('Input-Ext Allocators'!G$8:G$63,'Input-Ext Allocators'!$B$8:$B$63,$F46))*$D46</f>
        <v>0</v>
      </c>
      <c r="K46" s="5">
        <f ca="1">IFERROR(INDEX(K$269:K$305,MATCH($F46,$B$269:$B$305,0))/INDEX($D$269:$D$305,MATCH($F46,$B$269:$B$305,0)),SUMIFS('Input-Ext Allocators'!H$8:H$63,'Input-Ext Allocators'!$B$8:$B$63,$F46))*$D46</f>
        <v>0</v>
      </c>
      <c r="L46" s="5">
        <f ca="1">IFERROR(INDEX(L$269:L$305,MATCH($F46,$B$269:$B$305,0))/INDEX($D$269:$D$305,MATCH($F46,$B$269:$B$305,0)),SUMIFS('Input-Ext Allocators'!I$8:I$63,'Input-Ext Allocators'!$B$8:$B$63,$F46))*$D46</f>
        <v>0</v>
      </c>
      <c r="M46" s="5">
        <f ca="1">IFERROR(INDEX(M$269:M$305,MATCH($F46,$B$269:$B$305,0))/INDEX($D$269:$D$305,MATCH($F46,$B$269:$B$305,0)),SUMIFS('Input-Ext Allocators'!J$8:J$63,'Input-Ext Allocators'!$B$8:$B$63,$F46))*$D46</f>
        <v>0</v>
      </c>
      <c r="N46" s="5">
        <f ca="1">IFERROR(INDEX(N$269:N$305,MATCH($F46,$B$269:$B$305,0))/INDEX($D$269:$D$305,MATCH($F46,$B$269:$B$305,0)),SUMIFS('Input-Ext Allocators'!K$8:K$63,'Input-Ext Allocators'!$B$8:$B$63,$F46))*$D46</f>
        <v>0</v>
      </c>
      <c r="O46" s="5">
        <f ca="1">IFERROR(INDEX(O$269:O$305,MATCH($F46,$B$269:$B$305,0))/INDEX($D$269:$D$305,MATCH($F46,$B$269:$B$305,0)),SUMIFS('Input-Ext Allocators'!L$8:L$63,'Input-Ext Allocators'!$B$8:$B$63,$F46))*$D46</f>
        <v>0</v>
      </c>
      <c r="P46" s="5">
        <f ca="1">IFERROR(INDEX(P$269:P$305,MATCH($F46,$B$269:$B$305,0))/INDEX($D$269:$D$305,MATCH($F46,$B$269:$B$305,0)),SUMIFS('Input-Ext Allocators'!M$8:M$63,'Input-Ext Allocators'!$B$8:$B$63,$F46))*$D46</f>
        <v>0</v>
      </c>
      <c r="Q46" s="5">
        <f ca="1">IFERROR(INDEX(Q$269:Q$305,MATCH($F46,$B$269:$B$305,0))/INDEX($D$269:$D$305,MATCH($F46,$B$269:$B$305,0)),SUMIFS('Input-Ext Allocators'!N$8:N$63,'Input-Ext Allocators'!$B$8:$B$63,$F46))*$D46</f>
        <v>0</v>
      </c>
      <c r="R46" s="5">
        <f ca="1">IFERROR(INDEX(R$269:R$305,MATCH($F46,$B$269:$B$305,0))/INDEX($D$269:$D$305,MATCH($F46,$B$269:$B$305,0)),SUMIFS('Input-Ext Allocators'!O$8:O$63,'Input-Ext Allocators'!$B$8:$B$63,$F46))*$D46</f>
        <v>0</v>
      </c>
      <c r="S46" s="5">
        <f ca="1">IFERROR(INDEX(S$269:S$305,MATCH($F46,$B$269:$B$305,0))/INDEX($D$269:$D$305,MATCH($F46,$B$269:$B$305,0)),SUMIFS('Input-Ext Allocators'!P$8:P$63,'Input-Ext Allocators'!$B$8:$B$63,$F46))*$D46</f>
        <v>0</v>
      </c>
      <c r="T46" s="5">
        <f ca="1">IFERROR(INDEX(T$269:T$305,MATCH($F46,$B$269:$B$305,0))/INDEX($D$269:$D$305,MATCH($F46,$B$269:$B$305,0)),SUMIFS('Input-Ext Allocators'!Q$8:Q$63,'Input-Ext Allocators'!$B$8:$B$63,$F46))*$D46</f>
        <v>0</v>
      </c>
      <c r="U46" s="5">
        <f ca="1">IFERROR(INDEX(U$269:U$305,MATCH($F46,$B$269:$B$305,0))/INDEX($D$269:$D$305,MATCH($F46,$B$269:$B$305,0)),SUMIFS('Input-Ext Allocators'!R$8:R$63,'Input-Ext Allocators'!$B$8:$B$63,$F46))*$D46</f>
        <v>0</v>
      </c>
      <c r="V46" s="5">
        <f ca="1">IFERROR(INDEX(V$269:V$305,MATCH($F46,$B$269:$B$305,0))/INDEX($D$269:$D$305,MATCH($F46,$B$269:$B$305,0)),SUMIFS('Input-Ext Allocators'!S$8:S$63,'Input-Ext Allocators'!$B$8:$B$63,$F46))*$D46</f>
        <v>0</v>
      </c>
      <c r="W46" s="5">
        <f ca="1">IFERROR(INDEX(W$269:W$305,MATCH($F46,$B$269:$B$305,0))/INDEX($D$269:$D$305,MATCH($F46,$B$269:$B$305,0)),SUMIFS('Input-Ext Allocators'!T$8:T$63,'Input-Ext Allocators'!$B$8:$B$63,$F46))*$D46</f>
        <v>0</v>
      </c>
      <c r="X46" s="5">
        <f ca="1">IFERROR(INDEX(X$269:X$305,MATCH($F46,$B$269:$B$305,0))/INDEX($D$269:$D$305,MATCH($F46,$B$269:$B$305,0)),SUMIFS('Input-Ext Allocators'!U$8:U$63,'Input-Ext Allocators'!$B$8:$B$63,$F46))*$D46</f>
        <v>0</v>
      </c>
      <c r="Y46" s="5">
        <f ca="1">IFERROR(INDEX(Y$269:Y$305,MATCH($F46,$B$269:$B$305,0))/INDEX($D$269:$D$305,MATCH($F46,$B$269:$B$305,0)),SUMIFS('Input-Ext Allocators'!V$8:V$63,'Input-Ext Allocators'!$B$8:$B$63,$F46))*$D46</f>
        <v>0</v>
      </c>
      <c r="Z46" s="5">
        <f ca="1">IFERROR(INDEX(Z$269:Z$305,MATCH($F46,$B$269:$B$305,0))/INDEX($D$269:$D$305,MATCH($F46,$B$269:$B$305,0)),SUMIFS('Input-Ext Allocators'!W$8:W$63,'Input-Ext Allocators'!$B$8:$B$63,$F46))*$D46</f>
        <v>0</v>
      </c>
    </row>
    <row r="47" spans="1:26" outlineLevel="1">
      <c r="A47" s="13">
        <f>IF(ISBLANK('Input-Accounts'!A47),"",'Input-Accounts'!A47)</f>
        <v>38</v>
      </c>
      <c r="B47" s="17" t="str">
        <f>IF(ISBLANK('Input-Accounts'!B47),"",'Input-Accounts'!B47)</f>
        <v>Industrial M &amp; R Station Equipment</v>
      </c>
      <c r="C47" s="13">
        <f>IF(ISBLANK('Input-Accounts'!C47),"",'Input-Accounts'!C47)</f>
        <v>385</v>
      </c>
      <c r="D47" s="5">
        <f t="shared" ca="1" si="7"/>
        <v>0</v>
      </c>
      <c r="E47" s="5">
        <f t="shared" ca="1" si="8"/>
        <v>0</v>
      </c>
      <c r="F47" s="2" t="str" cm="1">
        <f t="array" aca="1" ref="F47" ca="1">IF(D47=0,"-",IF('Input-Accounts'!$E47&lt;&gt;0,'Input-Accounts'!$E47,INDEX('Input-Accounts'!$H47:$J47,,MATCH($F$6,'Input-Accounts'!$H$6:$J$6,0))))</f>
        <v>-</v>
      </c>
      <c r="G47" s="5">
        <f ca="1">IFERROR(INDEX(G$269:G$305,MATCH($F47,$B$269:$B$305,0))/INDEX($D$269:$D$305,MATCH($F47,$B$269:$B$305,0)),SUMIFS('Input-Ext Allocators'!D$8:D$63,'Input-Ext Allocators'!$B$8:$B$63,$F47))*$D47</f>
        <v>0</v>
      </c>
      <c r="H47" s="5">
        <f ca="1">IFERROR(INDEX(H$269:H$305,MATCH($F47,$B$269:$B$305,0))/INDEX($D$269:$D$305,MATCH($F47,$B$269:$B$305,0)),SUMIFS('Input-Ext Allocators'!E$8:E$63,'Input-Ext Allocators'!$B$8:$B$63,$F47))*$D47</f>
        <v>0</v>
      </c>
      <c r="I47" s="5">
        <f ca="1">IFERROR(INDEX(I$269:I$305,MATCH($F47,$B$269:$B$305,0))/INDEX($D$269:$D$305,MATCH($F47,$B$269:$B$305,0)),SUMIFS('Input-Ext Allocators'!F$8:F$63,'Input-Ext Allocators'!$B$8:$B$63,$F47))*$D47</f>
        <v>0</v>
      </c>
      <c r="J47" s="5">
        <f ca="1">IFERROR(INDEX(J$269:J$305,MATCH($F47,$B$269:$B$305,0))/INDEX($D$269:$D$305,MATCH($F47,$B$269:$B$305,0)),SUMIFS('Input-Ext Allocators'!G$8:G$63,'Input-Ext Allocators'!$B$8:$B$63,$F47))*$D47</f>
        <v>0</v>
      </c>
      <c r="K47" s="5">
        <f ca="1">IFERROR(INDEX(K$269:K$305,MATCH($F47,$B$269:$B$305,0))/INDEX($D$269:$D$305,MATCH($F47,$B$269:$B$305,0)),SUMIFS('Input-Ext Allocators'!H$8:H$63,'Input-Ext Allocators'!$B$8:$B$63,$F47))*$D47</f>
        <v>0</v>
      </c>
      <c r="L47" s="5">
        <f ca="1">IFERROR(INDEX(L$269:L$305,MATCH($F47,$B$269:$B$305,0))/INDEX($D$269:$D$305,MATCH($F47,$B$269:$B$305,0)),SUMIFS('Input-Ext Allocators'!I$8:I$63,'Input-Ext Allocators'!$B$8:$B$63,$F47))*$D47</f>
        <v>0</v>
      </c>
      <c r="M47" s="5">
        <f ca="1">IFERROR(INDEX(M$269:M$305,MATCH($F47,$B$269:$B$305,0))/INDEX($D$269:$D$305,MATCH($F47,$B$269:$B$305,0)),SUMIFS('Input-Ext Allocators'!J$8:J$63,'Input-Ext Allocators'!$B$8:$B$63,$F47))*$D47</f>
        <v>0</v>
      </c>
      <c r="N47" s="5">
        <f ca="1">IFERROR(INDEX(N$269:N$305,MATCH($F47,$B$269:$B$305,0))/INDEX($D$269:$D$305,MATCH($F47,$B$269:$B$305,0)),SUMIFS('Input-Ext Allocators'!K$8:K$63,'Input-Ext Allocators'!$B$8:$B$63,$F47))*$D47</f>
        <v>0</v>
      </c>
      <c r="O47" s="5">
        <f ca="1">IFERROR(INDEX(O$269:O$305,MATCH($F47,$B$269:$B$305,0))/INDEX($D$269:$D$305,MATCH($F47,$B$269:$B$305,0)),SUMIFS('Input-Ext Allocators'!L$8:L$63,'Input-Ext Allocators'!$B$8:$B$63,$F47))*$D47</f>
        <v>0</v>
      </c>
      <c r="P47" s="5">
        <f ca="1">IFERROR(INDEX(P$269:P$305,MATCH($F47,$B$269:$B$305,0))/INDEX($D$269:$D$305,MATCH($F47,$B$269:$B$305,0)),SUMIFS('Input-Ext Allocators'!M$8:M$63,'Input-Ext Allocators'!$B$8:$B$63,$F47))*$D47</f>
        <v>0</v>
      </c>
      <c r="Q47" s="5">
        <f ca="1">IFERROR(INDEX(Q$269:Q$305,MATCH($F47,$B$269:$B$305,0))/INDEX($D$269:$D$305,MATCH($F47,$B$269:$B$305,0)),SUMIFS('Input-Ext Allocators'!N$8:N$63,'Input-Ext Allocators'!$B$8:$B$63,$F47))*$D47</f>
        <v>0</v>
      </c>
      <c r="R47" s="5">
        <f ca="1">IFERROR(INDEX(R$269:R$305,MATCH($F47,$B$269:$B$305,0))/INDEX($D$269:$D$305,MATCH($F47,$B$269:$B$305,0)),SUMIFS('Input-Ext Allocators'!O$8:O$63,'Input-Ext Allocators'!$B$8:$B$63,$F47))*$D47</f>
        <v>0</v>
      </c>
      <c r="S47" s="5">
        <f ca="1">IFERROR(INDEX(S$269:S$305,MATCH($F47,$B$269:$B$305,0))/INDEX($D$269:$D$305,MATCH($F47,$B$269:$B$305,0)),SUMIFS('Input-Ext Allocators'!P$8:P$63,'Input-Ext Allocators'!$B$8:$B$63,$F47))*$D47</f>
        <v>0</v>
      </c>
      <c r="T47" s="5">
        <f ca="1">IFERROR(INDEX(T$269:T$305,MATCH($F47,$B$269:$B$305,0))/INDEX($D$269:$D$305,MATCH($F47,$B$269:$B$305,0)),SUMIFS('Input-Ext Allocators'!Q$8:Q$63,'Input-Ext Allocators'!$B$8:$B$63,$F47))*$D47</f>
        <v>0</v>
      </c>
      <c r="U47" s="5">
        <f ca="1">IFERROR(INDEX(U$269:U$305,MATCH($F47,$B$269:$B$305,0))/INDEX($D$269:$D$305,MATCH($F47,$B$269:$B$305,0)),SUMIFS('Input-Ext Allocators'!R$8:R$63,'Input-Ext Allocators'!$B$8:$B$63,$F47))*$D47</f>
        <v>0</v>
      </c>
      <c r="V47" s="5">
        <f ca="1">IFERROR(INDEX(V$269:V$305,MATCH($F47,$B$269:$B$305,0))/INDEX($D$269:$D$305,MATCH($F47,$B$269:$B$305,0)),SUMIFS('Input-Ext Allocators'!S$8:S$63,'Input-Ext Allocators'!$B$8:$B$63,$F47))*$D47</f>
        <v>0</v>
      </c>
      <c r="W47" s="5">
        <f ca="1">IFERROR(INDEX(W$269:W$305,MATCH($F47,$B$269:$B$305,0))/INDEX($D$269:$D$305,MATCH($F47,$B$269:$B$305,0)),SUMIFS('Input-Ext Allocators'!T$8:T$63,'Input-Ext Allocators'!$B$8:$B$63,$F47))*$D47</f>
        <v>0</v>
      </c>
      <c r="X47" s="5">
        <f ca="1">IFERROR(INDEX(X$269:X$305,MATCH($F47,$B$269:$B$305,0))/INDEX($D$269:$D$305,MATCH($F47,$B$269:$B$305,0)),SUMIFS('Input-Ext Allocators'!U$8:U$63,'Input-Ext Allocators'!$B$8:$B$63,$F47))*$D47</f>
        <v>0</v>
      </c>
      <c r="Y47" s="5">
        <f ca="1">IFERROR(INDEX(Y$269:Y$305,MATCH($F47,$B$269:$B$305,0))/INDEX($D$269:$D$305,MATCH($F47,$B$269:$B$305,0)),SUMIFS('Input-Ext Allocators'!V$8:V$63,'Input-Ext Allocators'!$B$8:$B$63,$F47))*$D47</f>
        <v>0</v>
      </c>
      <c r="Z47" s="5">
        <f ca="1">IFERROR(INDEX(Z$269:Z$305,MATCH($F47,$B$269:$B$305,0))/INDEX($D$269:$D$305,MATCH($F47,$B$269:$B$305,0)),SUMIFS('Input-Ext Allocators'!W$8:W$63,'Input-Ext Allocators'!$B$8:$B$63,$F47))*$D47</f>
        <v>0</v>
      </c>
    </row>
    <row r="48" spans="1:26" outlineLevel="1">
      <c r="A48" s="13">
        <f>IF(ISBLANK('Input-Accounts'!A48),"",'Input-Accounts'!A48)</f>
        <v>39</v>
      </c>
      <c r="B48" t="str">
        <f>IF(ISBLANK('Input-Accounts'!B48),"",'Input-Accounts'!B48)</f>
        <v>Subtotal - Distribution Plant</v>
      </c>
      <c r="C48" s="13" t="str">
        <f>IF(ISBLANK('Input-Accounts'!C48),"",'Input-Accounts'!C48)</f>
        <v/>
      </c>
      <c r="D48" s="28">
        <f ca="1">SUBTOTAL(9,D29:D47)</f>
        <v>0</v>
      </c>
      <c r="E48" s="5">
        <f t="shared" ca="1" si="8"/>
        <v>0</v>
      </c>
      <c r="G48" s="28">
        <f t="shared" ref="G48:Z48" ca="1" si="9">SUBTOTAL(9,G29:G47)</f>
        <v>0</v>
      </c>
      <c r="H48" s="28">
        <f t="shared" ca="1" si="9"/>
        <v>0</v>
      </c>
      <c r="I48" s="28">
        <f t="shared" ca="1" si="9"/>
        <v>0</v>
      </c>
      <c r="J48" s="28">
        <f t="shared" ca="1" si="9"/>
        <v>0</v>
      </c>
      <c r="K48" s="28">
        <f t="shared" ca="1" si="9"/>
        <v>0</v>
      </c>
      <c r="L48" s="28">
        <f t="shared" ca="1" si="9"/>
        <v>0</v>
      </c>
      <c r="M48" s="28">
        <f t="shared" ca="1" si="9"/>
        <v>0</v>
      </c>
      <c r="N48" s="28">
        <f t="shared" ca="1" si="9"/>
        <v>0</v>
      </c>
      <c r="O48" s="28">
        <f t="shared" ca="1" si="9"/>
        <v>0</v>
      </c>
      <c r="P48" s="28">
        <f t="shared" ca="1" si="9"/>
        <v>0</v>
      </c>
      <c r="Q48" s="28">
        <f t="shared" ca="1" si="9"/>
        <v>0</v>
      </c>
      <c r="R48" s="28">
        <f t="shared" ca="1" si="9"/>
        <v>0</v>
      </c>
      <c r="S48" s="28">
        <f t="shared" ca="1" si="9"/>
        <v>0</v>
      </c>
      <c r="T48" s="28">
        <f t="shared" ca="1" si="9"/>
        <v>0</v>
      </c>
      <c r="U48" s="28">
        <f t="shared" ca="1" si="9"/>
        <v>0</v>
      </c>
      <c r="V48" s="28">
        <f t="shared" ca="1" si="9"/>
        <v>0</v>
      </c>
      <c r="W48" s="28">
        <f t="shared" ca="1" si="9"/>
        <v>0</v>
      </c>
      <c r="X48" s="28">
        <f t="shared" ca="1" si="9"/>
        <v>0</v>
      </c>
      <c r="Y48" s="28">
        <f t="shared" ca="1" si="9"/>
        <v>0</v>
      </c>
      <c r="Z48" s="28">
        <f t="shared" ca="1" si="9"/>
        <v>0</v>
      </c>
    </row>
    <row r="49" spans="1:26" outlineLevel="1">
      <c r="A49" s="13" t="str">
        <f>IF(ISBLANK('Input-Accounts'!A49),"",'Input-Accounts'!A49)</f>
        <v/>
      </c>
      <c r="B49" s="17" t="str">
        <f>IF(ISBLANK('Input-Accounts'!B49),"",'Input-Accounts'!B49)</f>
        <v/>
      </c>
      <c r="C49" s="13" t="str">
        <f>IF(ISBLANK('Input-Accounts'!C49),"",'Input-Accounts'!C49)</f>
        <v/>
      </c>
      <c r="D49" s="5"/>
      <c r="E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outlineLevel="1">
      <c r="A50" s="13">
        <f>IF(ISBLANK('Input-Accounts'!A50),"",'Input-Accounts'!A50)</f>
        <v>40</v>
      </c>
      <c r="B50" s="1" t="str">
        <f>IF(ISBLANK('Input-Accounts'!B50),"",'Input-Accounts'!B50)</f>
        <v>General Plant</v>
      </c>
      <c r="C50" s="13" t="str">
        <f>IF(ISBLANK('Input-Accounts'!C50),"",'Input-Accounts'!C50)</f>
        <v/>
      </c>
      <c r="D50" s="5"/>
      <c r="E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outlineLevel="1">
      <c r="A51" s="13">
        <f>IF(ISBLANK('Input-Accounts'!A51),"",'Input-Accounts'!A51)</f>
        <v>41</v>
      </c>
      <c r="B51" s="17" t="str">
        <f>IF(ISBLANK('Input-Accounts'!B51),"",'Input-Accounts'!B51)</f>
        <v>Land and Land Rights</v>
      </c>
      <c r="C51" s="13">
        <f>IF(ISBLANK('Input-Accounts'!C51),"",'Input-Accounts'!C51)</f>
        <v>389</v>
      </c>
      <c r="D51" s="5">
        <f t="shared" ref="D51:D60" ca="1" si="10">INDIRECT("Classification!"&amp;$D$5&amp;ROW())</f>
        <v>0</v>
      </c>
      <c r="E51" s="5">
        <f t="shared" ref="E51:E61" ca="1" si="11">IFERROR(IF(D51="","",IF(D51=0,0,IF(ABS(D51-SUM($G51:$Z51))&lt;Check_Limit,0,1))),1)</f>
        <v>0</v>
      </c>
      <c r="F51" s="2" t="str" cm="1">
        <f t="array" aca="1" ref="F51" ca="1">IF(D51=0,"-",IF('Input-Accounts'!$E51&lt;&gt;0,'Input-Accounts'!$E51,INDEX('Input-Accounts'!$H51:$J51,,MATCH($F$6,'Input-Accounts'!$H$6:$J$6,0))))</f>
        <v>-</v>
      </c>
      <c r="G51" s="5">
        <f ca="1">IFERROR(INDEX(G$269:G$305,MATCH($F51,$B$269:$B$305,0))/INDEX($D$269:$D$305,MATCH($F51,$B$269:$B$305,0)),SUMIFS('Input-Ext Allocators'!D$8:D$63,'Input-Ext Allocators'!$B$8:$B$63,$F51))*$D51</f>
        <v>0</v>
      </c>
      <c r="H51" s="5">
        <f ca="1">IFERROR(INDEX(H$269:H$305,MATCH($F51,$B$269:$B$305,0))/INDEX($D$269:$D$305,MATCH($F51,$B$269:$B$305,0)),SUMIFS('Input-Ext Allocators'!E$8:E$63,'Input-Ext Allocators'!$B$8:$B$63,$F51))*$D51</f>
        <v>0</v>
      </c>
      <c r="I51" s="5">
        <f ca="1">IFERROR(INDEX(I$269:I$305,MATCH($F51,$B$269:$B$305,0))/INDEX($D$269:$D$305,MATCH($F51,$B$269:$B$305,0)),SUMIFS('Input-Ext Allocators'!F$8:F$63,'Input-Ext Allocators'!$B$8:$B$63,$F51))*$D51</f>
        <v>0</v>
      </c>
      <c r="J51" s="5">
        <f ca="1">IFERROR(INDEX(J$269:J$305,MATCH($F51,$B$269:$B$305,0))/INDEX($D$269:$D$305,MATCH($F51,$B$269:$B$305,0)),SUMIFS('Input-Ext Allocators'!G$8:G$63,'Input-Ext Allocators'!$B$8:$B$63,$F51))*$D51</f>
        <v>0</v>
      </c>
      <c r="K51" s="5">
        <f ca="1">IFERROR(INDEX(K$269:K$305,MATCH($F51,$B$269:$B$305,0))/INDEX($D$269:$D$305,MATCH($F51,$B$269:$B$305,0)),SUMIFS('Input-Ext Allocators'!H$8:H$63,'Input-Ext Allocators'!$B$8:$B$63,$F51))*$D51</f>
        <v>0</v>
      </c>
      <c r="L51" s="5">
        <f ca="1">IFERROR(INDEX(L$269:L$305,MATCH($F51,$B$269:$B$305,0))/INDEX($D$269:$D$305,MATCH($F51,$B$269:$B$305,0)),SUMIFS('Input-Ext Allocators'!I$8:I$63,'Input-Ext Allocators'!$B$8:$B$63,$F51))*$D51</f>
        <v>0</v>
      </c>
      <c r="M51" s="5">
        <f ca="1">IFERROR(INDEX(M$269:M$305,MATCH($F51,$B$269:$B$305,0))/INDEX($D$269:$D$305,MATCH($F51,$B$269:$B$305,0)),SUMIFS('Input-Ext Allocators'!J$8:J$63,'Input-Ext Allocators'!$B$8:$B$63,$F51))*$D51</f>
        <v>0</v>
      </c>
      <c r="N51" s="5">
        <f ca="1">IFERROR(INDEX(N$269:N$305,MATCH($F51,$B$269:$B$305,0))/INDEX($D$269:$D$305,MATCH($F51,$B$269:$B$305,0)),SUMIFS('Input-Ext Allocators'!K$8:K$63,'Input-Ext Allocators'!$B$8:$B$63,$F51))*$D51</f>
        <v>0</v>
      </c>
      <c r="O51" s="5">
        <f ca="1">IFERROR(INDEX(O$269:O$305,MATCH($F51,$B$269:$B$305,0))/INDEX($D$269:$D$305,MATCH($F51,$B$269:$B$305,0)),SUMIFS('Input-Ext Allocators'!L$8:L$63,'Input-Ext Allocators'!$B$8:$B$63,$F51))*$D51</f>
        <v>0</v>
      </c>
      <c r="P51" s="5">
        <f ca="1">IFERROR(INDEX(P$269:P$305,MATCH($F51,$B$269:$B$305,0))/INDEX($D$269:$D$305,MATCH($F51,$B$269:$B$305,0)),SUMIFS('Input-Ext Allocators'!M$8:M$63,'Input-Ext Allocators'!$B$8:$B$63,$F51))*$D51</f>
        <v>0</v>
      </c>
      <c r="Q51" s="5">
        <f ca="1">IFERROR(INDEX(Q$269:Q$305,MATCH($F51,$B$269:$B$305,0))/INDEX($D$269:$D$305,MATCH($F51,$B$269:$B$305,0)),SUMIFS('Input-Ext Allocators'!N$8:N$63,'Input-Ext Allocators'!$B$8:$B$63,$F51))*$D51</f>
        <v>0</v>
      </c>
      <c r="R51" s="5">
        <f ca="1">IFERROR(INDEX(R$269:R$305,MATCH($F51,$B$269:$B$305,0))/INDEX($D$269:$D$305,MATCH($F51,$B$269:$B$305,0)),SUMIFS('Input-Ext Allocators'!O$8:O$63,'Input-Ext Allocators'!$B$8:$B$63,$F51))*$D51</f>
        <v>0</v>
      </c>
      <c r="S51" s="5">
        <f ca="1">IFERROR(INDEX(S$269:S$305,MATCH($F51,$B$269:$B$305,0))/INDEX($D$269:$D$305,MATCH($F51,$B$269:$B$305,0)),SUMIFS('Input-Ext Allocators'!P$8:P$63,'Input-Ext Allocators'!$B$8:$B$63,$F51))*$D51</f>
        <v>0</v>
      </c>
      <c r="T51" s="5">
        <f ca="1">IFERROR(INDEX(T$269:T$305,MATCH($F51,$B$269:$B$305,0))/INDEX($D$269:$D$305,MATCH($F51,$B$269:$B$305,0)),SUMIFS('Input-Ext Allocators'!Q$8:Q$63,'Input-Ext Allocators'!$B$8:$B$63,$F51))*$D51</f>
        <v>0</v>
      </c>
      <c r="U51" s="5">
        <f ca="1">IFERROR(INDEX(U$269:U$305,MATCH($F51,$B$269:$B$305,0))/INDEX($D$269:$D$305,MATCH($F51,$B$269:$B$305,0)),SUMIFS('Input-Ext Allocators'!R$8:R$63,'Input-Ext Allocators'!$B$8:$B$63,$F51))*$D51</f>
        <v>0</v>
      </c>
      <c r="V51" s="5">
        <f ca="1">IFERROR(INDEX(V$269:V$305,MATCH($F51,$B$269:$B$305,0))/INDEX($D$269:$D$305,MATCH($F51,$B$269:$B$305,0)),SUMIFS('Input-Ext Allocators'!S$8:S$63,'Input-Ext Allocators'!$B$8:$B$63,$F51))*$D51</f>
        <v>0</v>
      </c>
      <c r="W51" s="5">
        <f ca="1">IFERROR(INDEX(W$269:W$305,MATCH($F51,$B$269:$B$305,0))/INDEX($D$269:$D$305,MATCH($F51,$B$269:$B$305,0)),SUMIFS('Input-Ext Allocators'!T$8:T$63,'Input-Ext Allocators'!$B$8:$B$63,$F51))*$D51</f>
        <v>0</v>
      </c>
      <c r="X51" s="5">
        <f ca="1">IFERROR(INDEX(X$269:X$305,MATCH($F51,$B$269:$B$305,0))/INDEX($D$269:$D$305,MATCH($F51,$B$269:$B$305,0)),SUMIFS('Input-Ext Allocators'!U$8:U$63,'Input-Ext Allocators'!$B$8:$B$63,$F51))*$D51</f>
        <v>0</v>
      </c>
      <c r="Y51" s="5">
        <f ca="1">IFERROR(INDEX(Y$269:Y$305,MATCH($F51,$B$269:$B$305,0))/INDEX($D$269:$D$305,MATCH($F51,$B$269:$B$305,0)),SUMIFS('Input-Ext Allocators'!V$8:V$63,'Input-Ext Allocators'!$B$8:$B$63,$F51))*$D51</f>
        <v>0</v>
      </c>
      <c r="Z51" s="5">
        <f ca="1">IFERROR(INDEX(Z$269:Z$305,MATCH($F51,$B$269:$B$305,0))/INDEX($D$269:$D$305,MATCH($F51,$B$269:$B$305,0)),SUMIFS('Input-Ext Allocators'!W$8:W$63,'Input-Ext Allocators'!$B$8:$B$63,$F51))*$D51</f>
        <v>0</v>
      </c>
    </row>
    <row r="52" spans="1:26" outlineLevel="1">
      <c r="A52" s="13">
        <f>IF(ISBLANK('Input-Accounts'!A52),"",'Input-Accounts'!A52)</f>
        <v>42</v>
      </c>
      <c r="B52" s="17" t="str">
        <f>IF(ISBLANK('Input-Accounts'!B52),"",'Input-Accounts'!B52)</f>
        <v>Structures and Improvements</v>
      </c>
      <c r="C52" s="13">
        <f>IF(ISBLANK('Input-Accounts'!C52),"",'Input-Accounts'!C52)</f>
        <v>390</v>
      </c>
      <c r="D52" s="5">
        <f t="shared" ca="1" si="10"/>
        <v>0</v>
      </c>
      <c r="E52" s="5">
        <f t="shared" ca="1" si="11"/>
        <v>0</v>
      </c>
      <c r="F52" s="2" t="str" cm="1">
        <f t="array" aca="1" ref="F52" ca="1">IF(D52=0,"-",IF('Input-Accounts'!$E52&lt;&gt;0,'Input-Accounts'!$E52,INDEX('Input-Accounts'!$H52:$J52,,MATCH($F$6,'Input-Accounts'!$H$6:$J$6,0))))</f>
        <v>-</v>
      </c>
      <c r="G52" s="5">
        <f ca="1">IFERROR(INDEX(G$269:G$305,MATCH($F52,$B$269:$B$305,0))/INDEX($D$269:$D$305,MATCH($F52,$B$269:$B$305,0)),SUMIFS('Input-Ext Allocators'!D$8:D$63,'Input-Ext Allocators'!$B$8:$B$63,$F52))*$D52</f>
        <v>0</v>
      </c>
      <c r="H52" s="5">
        <f ca="1">IFERROR(INDEX(H$269:H$305,MATCH($F52,$B$269:$B$305,0))/INDEX($D$269:$D$305,MATCH($F52,$B$269:$B$305,0)),SUMIFS('Input-Ext Allocators'!E$8:E$63,'Input-Ext Allocators'!$B$8:$B$63,$F52))*$D52</f>
        <v>0</v>
      </c>
      <c r="I52" s="5">
        <f ca="1">IFERROR(INDEX(I$269:I$305,MATCH($F52,$B$269:$B$305,0))/INDEX($D$269:$D$305,MATCH($F52,$B$269:$B$305,0)),SUMIFS('Input-Ext Allocators'!F$8:F$63,'Input-Ext Allocators'!$B$8:$B$63,$F52))*$D52</f>
        <v>0</v>
      </c>
      <c r="J52" s="5">
        <f ca="1">IFERROR(INDEX(J$269:J$305,MATCH($F52,$B$269:$B$305,0))/INDEX($D$269:$D$305,MATCH($F52,$B$269:$B$305,0)),SUMIFS('Input-Ext Allocators'!G$8:G$63,'Input-Ext Allocators'!$B$8:$B$63,$F52))*$D52</f>
        <v>0</v>
      </c>
      <c r="K52" s="5">
        <f ca="1">IFERROR(INDEX(K$269:K$305,MATCH($F52,$B$269:$B$305,0))/INDEX($D$269:$D$305,MATCH($F52,$B$269:$B$305,0)),SUMIFS('Input-Ext Allocators'!H$8:H$63,'Input-Ext Allocators'!$B$8:$B$63,$F52))*$D52</f>
        <v>0</v>
      </c>
      <c r="L52" s="5">
        <f ca="1">IFERROR(INDEX(L$269:L$305,MATCH($F52,$B$269:$B$305,0))/INDEX($D$269:$D$305,MATCH($F52,$B$269:$B$305,0)),SUMIFS('Input-Ext Allocators'!I$8:I$63,'Input-Ext Allocators'!$B$8:$B$63,$F52))*$D52</f>
        <v>0</v>
      </c>
      <c r="M52" s="5">
        <f ca="1">IFERROR(INDEX(M$269:M$305,MATCH($F52,$B$269:$B$305,0))/INDEX($D$269:$D$305,MATCH($F52,$B$269:$B$305,0)),SUMIFS('Input-Ext Allocators'!J$8:J$63,'Input-Ext Allocators'!$B$8:$B$63,$F52))*$D52</f>
        <v>0</v>
      </c>
      <c r="N52" s="5">
        <f ca="1">IFERROR(INDEX(N$269:N$305,MATCH($F52,$B$269:$B$305,0))/INDEX($D$269:$D$305,MATCH($F52,$B$269:$B$305,0)),SUMIFS('Input-Ext Allocators'!K$8:K$63,'Input-Ext Allocators'!$B$8:$B$63,$F52))*$D52</f>
        <v>0</v>
      </c>
      <c r="O52" s="5">
        <f ca="1">IFERROR(INDEX(O$269:O$305,MATCH($F52,$B$269:$B$305,0))/INDEX($D$269:$D$305,MATCH($F52,$B$269:$B$305,0)),SUMIFS('Input-Ext Allocators'!L$8:L$63,'Input-Ext Allocators'!$B$8:$B$63,$F52))*$D52</f>
        <v>0</v>
      </c>
      <c r="P52" s="5">
        <f ca="1">IFERROR(INDEX(P$269:P$305,MATCH($F52,$B$269:$B$305,0))/INDEX($D$269:$D$305,MATCH($F52,$B$269:$B$305,0)),SUMIFS('Input-Ext Allocators'!M$8:M$63,'Input-Ext Allocators'!$B$8:$B$63,$F52))*$D52</f>
        <v>0</v>
      </c>
      <c r="Q52" s="5">
        <f ca="1">IFERROR(INDEX(Q$269:Q$305,MATCH($F52,$B$269:$B$305,0))/INDEX($D$269:$D$305,MATCH($F52,$B$269:$B$305,0)),SUMIFS('Input-Ext Allocators'!N$8:N$63,'Input-Ext Allocators'!$B$8:$B$63,$F52))*$D52</f>
        <v>0</v>
      </c>
      <c r="R52" s="5">
        <f ca="1">IFERROR(INDEX(R$269:R$305,MATCH($F52,$B$269:$B$305,0))/INDEX($D$269:$D$305,MATCH($F52,$B$269:$B$305,0)),SUMIFS('Input-Ext Allocators'!O$8:O$63,'Input-Ext Allocators'!$B$8:$B$63,$F52))*$D52</f>
        <v>0</v>
      </c>
      <c r="S52" s="5">
        <f ca="1">IFERROR(INDEX(S$269:S$305,MATCH($F52,$B$269:$B$305,0))/INDEX($D$269:$D$305,MATCH($F52,$B$269:$B$305,0)),SUMIFS('Input-Ext Allocators'!P$8:P$63,'Input-Ext Allocators'!$B$8:$B$63,$F52))*$D52</f>
        <v>0</v>
      </c>
      <c r="T52" s="5">
        <f ca="1">IFERROR(INDEX(T$269:T$305,MATCH($F52,$B$269:$B$305,0))/INDEX($D$269:$D$305,MATCH($F52,$B$269:$B$305,0)),SUMIFS('Input-Ext Allocators'!Q$8:Q$63,'Input-Ext Allocators'!$B$8:$B$63,$F52))*$D52</f>
        <v>0</v>
      </c>
      <c r="U52" s="5">
        <f ca="1">IFERROR(INDEX(U$269:U$305,MATCH($F52,$B$269:$B$305,0))/INDEX($D$269:$D$305,MATCH($F52,$B$269:$B$305,0)),SUMIFS('Input-Ext Allocators'!R$8:R$63,'Input-Ext Allocators'!$B$8:$B$63,$F52))*$D52</f>
        <v>0</v>
      </c>
      <c r="V52" s="5">
        <f ca="1">IFERROR(INDEX(V$269:V$305,MATCH($F52,$B$269:$B$305,0))/INDEX($D$269:$D$305,MATCH($F52,$B$269:$B$305,0)),SUMIFS('Input-Ext Allocators'!S$8:S$63,'Input-Ext Allocators'!$B$8:$B$63,$F52))*$D52</f>
        <v>0</v>
      </c>
      <c r="W52" s="5">
        <f ca="1">IFERROR(INDEX(W$269:W$305,MATCH($F52,$B$269:$B$305,0))/INDEX($D$269:$D$305,MATCH($F52,$B$269:$B$305,0)),SUMIFS('Input-Ext Allocators'!T$8:T$63,'Input-Ext Allocators'!$B$8:$B$63,$F52))*$D52</f>
        <v>0</v>
      </c>
      <c r="X52" s="5">
        <f ca="1">IFERROR(INDEX(X$269:X$305,MATCH($F52,$B$269:$B$305,0))/INDEX($D$269:$D$305,MATCH($F52,$B$269:$B$305,0)),SUMIFS('Input-Ext Allocators'!U$8:U$63,'Input-Ext Allocators'!$B$8:$B$63,$F52))*$D52</f>
        <v>0</v>
      </c>
      <c r="Y52" s="5">
        <f ca="1">IFERROR(INDEX(Y$269:Y$305,MATCH($F52,$B$269:$B$305,0))/INDEX($D$269:$D$305,MATCH($F52,$B$269:$B$305,0)),SUMIFS('Input-Ext Allocators'!V$8:V$63,'Input-Ext Allocators'!$B$8:$B$63,$F52))*$D52</f>
        <v>0</v>
      </c>
      <c r="Z52" s="5">
        <f ca="1">IFERROR(INDEX(Z$269:Z$305,MATCH($F52,$B$269:$B$305,0))/INDEX($D$269:$D$305,MATCH($F52,$B$269:$B$305,0)),SUMIFS('Input-Ext Allocators'!W$8:W$63,'Input-Ext Allocators'!$B$8:$B$63,$F52))*$D52</f>
        <v>0</v>
      </c>
    </row>
    <row r="53" spans="1:26" outlineLevel="1">
      <c r="A53" s="13">
        <f>IF(ISBLANK('Input-Accounts'!A53),"",'Input-Accounts'!A53)</f>
        <v>43</v>
      </c>
      <c r="B53" s="17" t="str">
        <f>IF(ISBLANK('Input-Accounts'!B53),"",'Input-Accounts'!B53)</f>
        <v>Office Furniture and Equipment</v>
      </c>
      <c r="C53" s="13">
        <f>IF(ISBLANK('Input-Accounts'!C53),"",'Input-Accounts'!C53)</f>
        <v>391</v>
      </c>
      <c r="D53" s="5">
        <f t="shared" ca="1" si="10"/>
        <v>0</v>
      </c>
      <c r="E53" s="5">
        <f t="shared" ca="1" si="11"/>
        <v>0</v>
      </c>
      <c r="F53" s="2" t="str" cm="1">
        <f t="array" aca="1" ref="F53" ca="1">IF(D53=0,"-",IF('Input-Accounts'!$E53&lt;&gt;0,'Input-Accounts'!$E53,INDEX('Input-Accounts'!$H53:$J53,,MATCH($F$6,'Input-Accounts'!$H$6:$J$6,0))))</f>
        <v>-</v>
      </c>
      <c r="G53" s="5">
        <f ca="1">IFERROR(INDEX(G$269:G$305,MATCH($F53,$B$269:$B$305,0))/INDEX($D$269:$D$305,MATCH($F53,$B$269:$B$305,0)),SUMIFS('Input-Ext Allocators'!D$8:D$63,'Input-Ext Allocators'!$B$8:$B$63,$F53))*$D53</f>
        <v>0</v>
      </c>
      <c r="H53" s="5">
        <f ca="1">IFERROR(INDEX(H$269:H$305,MATCH($F53,$B$269:$B$305,0))/INDEX($D$269:$D$305,MATCH($F53,$B$269:$B$305,0)),SUMIFS('Input-Ext Allocators'!E$8:E$63,'Input-Ext Allocators'!$B$8:$B$63,$F53))*$D53</f>
        <v>0</v>
      </c>
      <c r="I53" s="5">
        <f ca="1">IFERROR(INDEX(I$269:I$305,MATCH($F53,$B$269:$B$305,0))/INDEX($D$269:$D$305,MATCH($F53,$B$269:$B$305,0)),SUMIFS('Input-Ext Allocators'!F$8:F$63,'Input-Ext Allocators'!$B$8:$B$63,$F53))*$D53</f>
        <v>0</v>
      </c>
      <c r="J53" s="5">
        <f ca="1">IFERROR(INDEX(J$269:J$305,MATCH($F53,$B$269:$B$305,0))/INDEX($D$269:$D$305,MATCH($F53,$B$269:$B$305,0)),SUMIFS('Input-Ext Allocators'!G$8:G$63,'Input-Ext Allocators'!$B$8:$B$63,$F53))*$D53</f>
        <v>0</v>
      </c>
      <c r="K53" s="5">
        <f ca="1">IFERROR(INDEX(K$269:K$305,MATCH($F53,$B$269:$B$305,0))/INDEX($D$269:$D$305,MATCH($F53,$B$269:$B$305,0)),SUMIFS('Input-Ext Allocators'!H$8:H$63,'Input-Ext Allocators'!$B$8:$B$63,$F53))*$D53</f>
        <v>0</v>
      </c>
      <c r="L53" s="5">
        <f ca="1">IFERROR(INDEX(L$269:L$305,MATCH($F53,$B$269:$B$305,0))/INDEX($D$269:$D$305,MATCH($F53,$B$269:$B$305,0)),SUMIFS('Input-Ext Allocators'!I$8:I$63,'Input-Ext Allocators'!$B$8:$B$63,$F53))*$D53</f>
        <v>0</v>
      </c>
      <c r="M53" s="5">
        <f ca="1">IFERROR(INDEX(M$269:M$305,MATCH($F53,$B$269:$B$305,0))/INDEX($D$269:$D$305,MATCH($F53,$B$269:$B$305,0)),SUMIFS('Input-Ext Allocators'!J$8:J$63,'Input-Ext Allocators'!$B$8:$B$63,$F53))*$D53</f>
        <v>0</v>
      </c>
      <c r="N53" s="5">
        <f ca="1">IFERROR(INDEX(N$269:N$305,MATCH($F53,$B$269:$B$305,0))/INDEX($D$269:$D$305,MATCH($F53,$B$269:$B$305,0)),SUMIFS('Input-Ext Allocators'!K$8:K$63,'Input-Ext Allocators'!$B$8:$B$63,$F53))*$D53</f>
        <v>0</v>
      </c>
      <c r="O53" s="5">
        <f ca="1">IFERROR(INDEX(O$269:O$305,MATCH($F53,$B$269:$B$305,0))/INDEX($D$269:$D$305,MATCH($F53,$B$269:$B$305,0)),SUMIFS('Input-Ext Allocators'!L$8:L$63,'Input-Ext Allocators'!$B$8:$B$63,$F53))*$D53</f>
        <v>0</v>
      </c>
      <c r="P53" s="5">
        <f ca="1">IFERROR(INDEX(P$269:P$305,MATCH($F53,$B$269:$B$305,0))/INDEX($D$269:$D$305,MATCH($F53,$B$269:$B$305,0)),SUMIFS('Input-Ext Allocators'!M$8:M$63,'Input-Ext Allocators'!$B$8:$B$63,$F53))*$D53</f>
        <v>0</v>
      </c>
      <c r="Q53" s="5">
        <f ca="1">IFERROR(INDEX(Q$269:Q$305,MATCH($F53,$B$269:$B$305,0))/INDEX($D$269:$D$305,MATCH($F53,$B$269:$B$305,0)),SUMIFS('Input-Ext Allocators'!N$8:N$63,'Input-Ext Allocators'!$B$8:$B$63,$F53))*$D53</f>
        <v>0</v>
      </c>
      <c r="R53" s="5">
        <f ca="1">IFERROR(INDEX(R$269:R$305,MATCH($F53,$B$269:$B$305,0))/INDEX($D$269:$D$305,MATCH($F53,$B$269:$B$305,0)),SUMIFS('Input-Ext Allocators'!O$8:O$63,'Input-Ext Allocators'!$B$8:$B$63,$F53))*$D53</f>
        <v>0</v>
      </c>
      <c r="S53" s="5">
        <f ca="1">IFERROR(INDEX(S$269:S$305,MATCH($F53,$B$269:$B$305,0))/INDEX($D$269:$D$305,MATCH($F53,$B$269:$B$305,0)),SUMIFS('Input-Ext Allocators'!P$8:P$63,'Input-Ext Allocators'!$B$8:$B$63,$F53))*$D53</f>
        <v>0</v>
      </c>
      <c r="T53" s="5">
        <f ca="1">IFERROR(INDEX(T$269:T$305,MATCH($F53,$B$269:$B$305,0))/INDEX($D$269:$D$305,MATCH($F53,$B$269:$B$305,0)),SUMIFS('Input-Ext Allocators'!Q$8:Q$63,'Input-Ext Allocators'!$B$8:$B$63,$F53))*$D53</f>
        <v>0</v>
      </c>
      <c r="U53" s="5">
        <f ca="1">IFERROR(INDEX(U$269:U$305,MATCH($F53,$B$269:$B$305,0))/INDEX($D$269:$D$305,MATCH($F53,$B$269:$B$305,0)),SUMIFS('Input-Ext Allocators'!R$8:R$63,'Input-Ext Allocators'!$B$8:$B$63,$F53))*$D53</f>
        <v>0</v>
      </c>
      <c r="V53" s="5">
        <f ca="1">IFERROR(INDEX(V$269:V$305,MATCH($F53,$B$269:$B$305,0))/INDEX($D$269:$D$305,MATCH($F53,$B$269:$B$305,0)),SUMIFS('Input-Ext Allocators'!S$8:S$63,'Input-Ext Allocators'!$B$8:$B$63,$F53))*$D53</f>
        <v>0</v>
      </c>
      <c r="W53" s="5">
        <f ca="1">IFERROR(INDEX(W$269:W$305,MATCH($F53,$B$269:$B$305,0))/INDEX($D$269:$D$305,MATCH($F53,$B$269:$B$305,0)),SUMIFS('Input-Ext Allocators'!T$8:T$63,'Input-Ext Allocators'!$B$8:$B$63,$F53))*$D53</f>
        <v>0</v>
      </c>
      <c r="X53" s="5">
        <f ca="1">IFERROR(INDEX(X$269:X$305,MATCH($F53,$B$269:$B$305,0))/INDEX($D$269:$D$305,MATCH($F53,$B$269:$B$305,0)),SUMIFS('Input-Ext Allocators'!U$8:U$63,'Input-Ext Allocators'!$B$8:$B$63,$F53))*$D53</f>
        <v>0</v>
      </c>
      <c r="Y53" s="5">
        <f ca="1">IFERROR(INDEX(Y$269:Y$305,MATCH($F53,$B$269:$B$305,0))/INDEX($D$269:$D$305,MATCH($F53,$B$269:$B$305,0)),SUMIFS('Input-Ext Allocators'!V$8:V$63,'Input-Ext Allocators'!$B$8:$B$63,$F53))*$D53</f>
        <v>0</v>
      </c>
      <c r="Z53" s="5">
        <f ca="1">IFERROR(INDEX(Z$269:Z$305,MATCH($F53,$B$269:$B$305,0))/INDEX($D$269:$D$305,MATCH($F53,$B$269:$B$305,0)),SUMIFS('Input-Ext Allocators'!W$8:W$63,'Input-Ext Allocators'!$B$8:$B$63,$F53))*$D53</f>
        <v>0</v>
      </c>
    </row>
    <row r="54" spans="1:26" outlineLevel="1">
      <c r="A54" s="13">
        <f>IF(ISBLANK('Input-Accounts'!A54),"",'Input-Accounts'!A54)</f>
        <v>44</v>
      </c>
      <c r="B54" s="17" t="str">
        <f>IF(ISBLANK('Input-Accounts'!B54),"",'Input-Accounts'!B54)</f>
        <v>Transportation Equipment</v>
      </c>
      <c r="C54" s="13">
        <f>IF(ISBLANK('Input-Accounts'!C54),"",'Input-Accounts'!C54)</f>
        <v>392</v>
      </c>
      <c r="D54" s="5">
        <f t="shared" ca="1" si="10"/>
        <v>0</v>
      </c>
      <c r="E54" s="5">
        <f t="shared" ca="1" si="11"/>
        <v>0</v>
      </c>
      <c r="F54" s="2" t="str" cm="1">
        <f t="array" aca="1" ref="F54" ca="1">IF(D54=0,"-",IF('Input-Accounts'!$E54&lt;&gt;0,'Input-Accounts'!$E54,INDEX('Input-Accounts'!$H54:$J54,,MATCH($F$6,'Input-Accounts'!$H$6:$J$6,0))))</f>
        <v>-</v>
      </c>
      <c r="G54" s="5">
        <f ca="1">IFERROR(INDEX(G$269:G$305,MATCH($F54,$B$269:$B$305,0))/INDEX($D$269:$D$305,MATCH($F54,$B$269:$B$305,0)),SUMIFS('Input-Ext Allocators'!D$8:D$63,'Input-Ext Allocators'!$B$8:$B$63,$F54))*$D54</f>
        <v>0</v>
      </c>
      <c r="H54" s="5">
        <f ca="1">IFERROR(INDEX(H$269:H$305,MATCH($F54,$B$269:$B$305,0))/INDEX($D$269:$D$305,MATCH($F54,$B$269:$B$305,0)),SUMIFS('Input-Ext Allocators'!E$8:E$63,'Input-Ext Allocators'!$B$8:$B$63,$F54))*$D54</f>
        <v>0</v>
      </c>
      <c r="I54" s="5">
        <f ca="1">IFERROR(INDEX(I$269:I$305,MATCH($F54,$B$269:$B$305,0))/INDEX($D$269:$D$305,MATCH($F54,$B$269:$B$305,0)),SUMIFS('Input-Ext Allocators'!F$8:F$63,'Input-Ext Allocators'!$B$8:$B$63,$F54))*$D54</f>
        <v>0</v>
      </c>
      <c r="J54" s="5">
        <f ca="1">IFERROR(INDEX(J$269:J$305,MATCH($F54,$B$269:$B$305,0))/INDEX($D$269:$D$305,MATCH($F54,$B$269:$B$305,0)),SUMIFS('Input-Ext Allocators'!G$8:G$63,'Input-Ext Allocators'!$B$8:$B$63,$F54))*$D54</f>
        <v>0</v>
      </c>
      <c r="K54" s="5">
        <f ca="1">IFERROR(INDEX(K$269:K$305,MATCH($F54,$B$269:$B$305,0))/INDEX($D$269:$D$305,MATCH($F54,$B$269:$B$305,0)),SUMIFS('Input-Ext Allocators'!H$8:H$63,'Input-Ext Allocators'!$B$8:$B$63,$F54))*$D54</f>
        <v>0</v>
      </c>
      <c r="L54" s="5">
        <f ca="1">IFERROR(INDEX(L$269:L$305,MATCH($F54,$B$269:$B$305,0))/INDEX($D$269:$D$305,MATCH($F54,$B$269:$B$305,0)),SUMIFS('Input-Ext Allocators'!I$8:I$63,'Input-Ext Allocators'!$B$8:$B$63,$F54))*$D54</f>
        <v>0</v>
      </c>
      <c r="M54" s="5">
        <f ca="1">IFERROR(INDEX(M$269:M$305,MATCH($F54,$B$269:$B$305,0))/INDEX($D$269:$D$305,MATCH($F54,$B$269:$B$305,0)),SUMIFS('Input-Ext Allocators'!J$8:J$63,'Input-Ext Allocators'!$B$8:$B$63,$F54))*$D54</f>
        <v>0</v>
      </c>
      <c r="N54" s="5">
        <f ca="1">IFERROR(INDEX(N$269:N$305,MATCH($F54,$B$269:$B$305,0))/INDEX($D$269:$D$305,MATCH($F54,$B$269:$B$305,0)),SUMIFS('Input-Ext Allocators'!K$8:K$63,'Input-Ext Allocators'!$B$8:$B$63,$F54))*$D54</f>
        <v>0</v>
      </c>
      <c r="O54" s="5">
        <f ca="1">IFERROR(INDEX(O$269:O$305,MATCH($F54,$B$269:$B$305,0))/INDEX($D$269:$D$305,MATCH($F54,$B$269:$B$305,0)),SUMIFS('Input-Ext Allocators'!L$8:L$63,'Input-Ext Allocators'!$B$8:$B$63,$F54))*$D54</f>
        <v>0</v>
      </c>
      <c r="P54" s="5">
        <f ca="1">IFERROR(INDEX(P$269:P$305,MATCH($F54,$B$269:$B$305,0))/INDEX($D$269:$D$305,MATCH($F54,$B$269:$B$305,0)),SUMIFS('Input-Ext Allocators'!M$8:M$63,'Input-Ext Allocators'!$B$8:$B$63,$F54))*$D54</f>
        <v>0</v>
      </c>
      <c r="Q54" s="5">
        <f ca="1">IFERROR(INDEX(Q$269:Q$305,MATCH($F54,$B$269:$B$305,0))/INDEX($D$269:$D$305,MATCH($F54,$B$269:$B$305,0)),SUMIFS('Input-Ext Allocators'!N$8:N$63,'Input-Ext Allocators'!$B$8:$B$63,$F54))*$D54</f>
        <v>0</v>
      </c>
      <c r="R54" s="5">
        <f ca="1">IFERROR(INDEX(R$269:R$305,MATCH($F54,$B$269:$B$305,0))/INDEX($D$269:$D$305,MATCH($F54,$B$269:$B$305,0)),SUMIFS('Input-Ext Allocators'!O$8:O$63,'Input-Ext Allocators'!$B$8:$B$63,$F54))*$D54</f>
        <v>0</v>
      </c>
      <c r="S54" s="5">
        <f ca="1">IFERROR(INDEX(S$269:S$305,MATCH($F54,$B$269:$B$305,0))/INDEX($D$269:$D$305,MATCH($F54,$B$269:$B$305,0)),SUMIFS('Input-Ext Allocators'!P$8:P$63,'Input-Ext Allocators'!$B$8:$B$63,$F54))*$D54</f>
        <v>0</v>
      </c>
      <c r="T54" s="5">
        <f ca="1">IFERROR(INDEX(T$269:T$305,MATCH($F54,$B$269:$B$305,0))/INDEX($D$269:$D$305,MATCH($F54,$B$269:$B$305,0)),SUMIFS('Input-Ext Allocators'!Q$8:Q$63,'Input-Ext Allocators'!$B$8:$B$63,$F54))*$D54</f>
        <v>0</v>
      </c>
      <c r="U54" s="5">
        <f ca="1">IFERROR(INDEX(U$269:U$305,MATCH($F54,$B$269:$B$305,0))/INDEX($D$269:$D$305,MATCH($F54,$B$269:$B$305,0)),SUMIFS('Input-Ext Allocators'!R$8:R$63,'Input-Ext Allocators'!$B$8:$B$63,$F54))*$D54</f>
        <v>0</v>
      </c>
      <c r="V54" s="5">
        <f ca="1">IFERROR(INDEX(V$269:V$305,MATCH($F54,$B$269:$B$305,0))/INDEX($D$269:$D$305,MATCH($F54,$B$269:$B$305,0)),SUMIFS('Input-Ext Allocators'!S$8:S$63,'Input-Ext Allocators'!$B$8:$B$63,$F54))*$D54</f>
        <v>0</v>
      </c>
      <c r="W54" s="5">
        <f ca="1">IFERROR(INDEX(W$269:W$305,MATCH($F54,$B$269:$B$305,0))/INDEX($D$269:$D$305,MATCH($F54,$B$269:$B$305,0)),SUMIFS('Input-Ext Allocators'!T$8:T$63,'Input-Ext Allocators'!$B$8:$B$63,$F54))*$D54</f>
        <v>0</v>
      </c>
      <c r="X54" s="5">
        <f ca="1">IFERROR(INDEX(X$269:X$305,MATCH($F54,$B$269:$B$305,0))/INDEX($D$269:$D$305,MATCH($F54,$B$269:$B$305,0)),SUMIFS('Input-Ext Allocators'!U$8:U$63,'Input-Ext Allocators'!$B$8:$B$63,$F54))*$D54</f>
        <v>0</v>
      </c>
      <c r="Y54" s="5">
        <f ca="1">IFERROR(INDEX(Y$269:Y$305,MATCH($F54,$B$269:$B$305,0))/INDEX($D$269:$D$305,MATCH($F54,$B$269:$B$305,0)),SUMIFS('Input-Ext Allocators'!V$8:V$63,'Input-Ext Allocators'!$B$8:$B$63,$F54))*$D54</f>
        <v>0</v>
      </c>
      <c r="Z54" s="5">
        <f ca="1">IFERROR(INDEX(Z$269:Z$305,MATCH($F54,$B$269:$B$305,0))/INDEX($D$269:$D$305,MATCH($F54,$B$269:$B$305,0)),SUMIFS('Input-Ext Allocators'!W$8:W$63,'Input-Ext Allocators'!$B$8:$B$63,$F54))*$D54</f>
        <v>0</v>
      </c>
    </row>
    <row r="55" spans="1:26" outlineLevel="1">
      <c r="A55" s="13">
        <f>IF(ISBLANK('Input-Accounts'!A55),"",'Input-Accounts'!A55)</f>
        <v>45</v>
      </c>
      <c r="B55" s="17" t="str">
        <f>IF(ISBLANK('Input-Accounts'!B55),"",'Input-Accounts'!B55)</f>
        <v>Stores Equipment</v>
      </c>
      <c r="C55" s="13">
        <f>IF(ISBLANK('Input-Accounts'!C55),"",'Input-Accounts'!C55)</f>
        <v>393</v>
      </c>
      <c r="D55" s="5">
        <f t="shared" ca="1" si="10"/>
        <v>0</v>
      </c>
      <c r="E55" s="5">
        <f t="shared" ca="1" si="11"/>
        <v>0</v>
      </c>
      <c r="F55" s="2" t="str" cm="1">
        <f t="array" aca="1" ref="F55" ca="1">IF(D55=0,"-",IF('Input-Accounts'!$E55&lt;&gt;0,'Input-Accounts'!$E55,INDEX('Input-Accounts'!$H55:$J55,,MATCH($F$6,'Input-Accounts'!$H$6:$J$6,0))))</f>
        <v>-</v>
      </c>
      <c r="G55" s="5">
        <f ca="1">IFERROR(INDEX(G$269:G$305,MATCH($F55,$B$269:$B$305,0))/INDEX($D$269:$D$305,MATCH($F55,$B$269:$B$305,0)),SUMIFS('Input-Ext Allocators'!D$8:D$63,'Input-Ext Allocators'!$B$8:$B$63,$F55))*$D55</f>
        <v>0</v>
      </c>
      <c r="H55" s="5">
        <f ca="1">IFERROR(INDEX(H$269:H$305,MATCH($F55,$B$269:$B$305,0))/INDEX($D$269:$D$305,MATCH($F55,$B$269:$B$305,0)),SUMIFS('Input-Ext Allocators'!E$8:E$63,'Input-Ext Allocators'!$B$8:$B$63,$F55))*$D55</f>
        <v>0</v>
      </c>
      <c r="I55" s="5">
        <f ca="1">IFERROR(INDEX(I$269:I$305,MATCH($F55,$B$269:$B$305,0))/INDEX($D$269:$D$305,MATCH($F55,$B$269:$B$305,0)),SUMIFS('Input-Ext Allocators'!F$8:F$63,'Input-Ext Allocators'!$B$8:$B$63,$F55))*$D55</f>
        <v>0</v>
      </c>
      <c r="J55" s="5">
        <f ca="1">IFERROR(INDEX(J$269:J$305,MATCH($F55,$B$269:$B$305,0))/INDEX($D$269:$D$305,MATCH($F55,$B$269:$B$305,0)),SUMIFS('Input-Ext Allocators'!G$8:G$63,'Input-Ext Allocators'!$B$8:$B$63,$F55))*$D55</f>
        <v>0</v>
      </c>
      <c r="K55" s="5">
        <f ca="1">IFERROR(INDEX(K$269:K$305,MATCH($F55,$B$269:$B$305,0))/INDEX($D$269:$D$305,MATCH($F55,$B$269:$B$305,0)),SUMIFS('Input-Ext Allocators'!H$8:H$63,'Input-Ext Allocators'!$B$8:$B$63,$F55))*$D55</f>
        <v>0</v>
      </c>
      <c r="L55" s="5">
        <f ca="1">IFERROR(INDEX(L$269:L$305,MATCH($F55,$B$269:$B$305,0))/INDEX($D$269:$D$305,MATCH($F55,$B$269:$B$305,0)),SUMIFS('Input-Ext Allocators'!I$8:I$63,'Input-Ext Allocators'!$B$8:$B$63,$F55))*$D55</f>
        <v>0</v>
      </c>
      <c r="M55" s="5">
        <f ca="1">IFERROR(INDEX(M$269:M$305,MATCH($F55,$B$269:$B$305,0))/INDEX($D$269:$D$305,MATCH($F55,$B$269:$B$305,0)),SUMIFS('Input-Ext Allocators'!J$8:J$63,'Input-Ext Allocators'!$B$8:$B$63,$F55))*$D55</f>
        <v>0</v>
      </c>
      <c r="N55" s="5">
        <f ca="1">IFERROR(INDEX(N$269:N$305,MATCH($F55,$B$269:$B$305,0))/INDEX($D$269:$D$305,MATCH($F55,$B$269:$B$305,0)),SUMIFS('Input-Ext Allocators'!K$8:K$63,'Input-Ext Allocators'!$B$8:$B$63,$F55))*$D55</f>
        <v>0</v>
      </c>
      <c r="O55" s="5">
        <f ca="1">IFERROR(INDEX(O$269:O$305,MATCH($F55,$B$269:$B$305,0))/INDEX($D$269:$D$305,MATCH($F55,$B$269:$B$305,0)),SUMIFS('Input-Ext Allocators'!L$8:L$63,'Input-Ext Allocators'!$B$8:$B$63,$F55))*$D55</f>
        <v>0</v>
      </c>
      <c r="P55" s="5">
        <f ca="1">IFERROR(INDEX(P$269:P$305,MATCH($F55,$B$269:$B$305,0))/INDEX($D$269:$D$305,MATCH($F55,$B$269:$B$305,0)),SUMIFS('Input-Ext Allocators'!M$8:M$63,'Input-Ext Allocators'!$B$8:$B$63,$F55))*$D55</f>
        <v>0</v>
      </c>
      <c r="Q55" s="5">
        <f ca="1">IFERROR(INDEX(Q$269:Q$305,MATCH($F55,$B$269:$B$305,0))/INDEX($D$269:$D$305,MATCH($F55,$B$269:$B$305,0)),SUMIFS('Input-Ext Allocators'!N$8:N$63,'Input-Ext Allocators'!$B$8:$B$63,$F55))*$D55</f>
        <v>0</v>
      </c>
      <c r="R55" s="5">
        <f ca="1">IFERROR(INDEX(R$269:R$305,MATCH($F55,$B$269:$B$305,0))/INDEX($D$269:$D$305,MATCH($F55,$B$269:$B$305,0)),SUMIFS('Input-Ext Allocators'!O$8:O$63,'Input-Ext Allocators'!$B$8:$B$63,$F55))*$D55</f>
        <v>0</v>
      </c>
      <c r="S55" s="5">
        <f ca="1">IFERROR(INDEX(S$269:S$305,MATCH($F55,$B$269:$B$305,0))/INDEX($D$269:$D$305,MATCH($F55,$B$269:$B$305,0)),SUMIFS('Input-Ext Allocators'!P$8:P$63,'Input-Ext Allocators'!$B$8:$B$63,$F55))*$D55</f>
        <v>0</v>
      </c>
      <c r="T55" s="5">
        <f ca="1">IFERROR(INDEX(T$269:T$305,MATCH($F55,$B$269:$B$305,0))/INDEX($D$269:$D$305,MATCH($F55,$B$269:$B$305,0)),SUMIFS('Input-Ext Allocators'!Q$8:Q$63,'Input-Ext Allocators'!$B$8:$B$63,$F55))*$D55</f>
        <v>0</v>
      </c>
      <c r="U55" s="5">
        <f ca="1">IFERROR(INDEX(U$269:U$305,MATCH($F55,$B$269:$B$305,0))/INDEX($D$269:$D$305,MATCH($F55,$B$269:$B$305,0)),SUMIFS('Input-Ext Allocators'!R$8:R$63,'Input-Ext Allocators'!$B$8:$B$63,$F55))*$D55</f>
        <v>0</v>
      </c>
      <c r="V55" s="5">
        <f ca="1">IFERROR(INDEX(V$269:V$305,MATCH($F55,$B$269:$B$305,0))/INDEX($D$269:$D$305,MATCH($F55,$B$269:$B$305,0)),SUMIFS('Input-Ext Allocators'!S$8:S$63,'Input-Ext Allocators'!$B$8:$B$63,$F55))*$D55</f>
        <v>0</v>
      </c>
      <c r="W55" s="5">
        <f ca="1">IFERROR(INDEX(W$269:W$305,MATCH($F55,$B$269:$B$305,0))/INDEX($D$269:$D$305,MATCH($F55,$B$269:$B$305,0)),SUMIFS('Input-Ext Allocators'!T$8:T$63,'Input-Ext Allocators'!$B$8:$B$63,$F55))*$D55</f>
        <v>0</v>
      </c>
      <c r="X55" s="5">
        <f ca="1">IFERROR(INDEX(X$269:X$305,MATCH($F55,$B$269:$B$305,0))/INDEX($D$269:$D$305,MATCH($F55,$B$269:$B$305,0)),SUMIFS('Input-Ext Allocators'!U$8:U$63,'Input-Ext Allocators'!$B$8:$B$63,$F55))*$D55</f>
        <v>0</v>
      </c>
      <c r="Y55" s="5">
        <f ca="1">IFERROR(INDEX(Y$269:Y$305,MATCH($F55,$B$269:$B$305,0))/INDEX($D$269:$D$305,MATCH($F55,$B$269:$B$305,0)),SUMIFS('Input-Ext Allocators'!V$8:V$63,'Input-Ext Allocators'!$B$8:$B$63,$F55))*$D55</f>
        <v>0</v>
      </c>
      <c r="Z55" s="5">
        <f ca="1">IFERROR(INDEX(Z$269:Z$305,MATCH($F55,$B$269:$B$305,0))/INDEX($D$269:$D$305,MATCH($F55,$B$269:$B$305,0)),SUMIFS('Input-Ext Allocators'!W$8:W$63,'Input-Ext Allocators'!$B$8:$B$63,$F55))*$D55</f>
        <v>0</v>
      </c>
    </row>
    <row r="56" spans="1:26" outlineLevel="1">
      <c r="A56" s="13">
        <f>IF(ISBLANK('Input-Accounts'!A56),"",'Input-Accounts'!A56)</f>
        <v>46</v>
      </c>
      <c r="B56" s="17" t="str">
        <f>IF(ISBLANK('Input-Accounts'!B56),"",'Input-Accounts'!B56)</f>
        <v xml:space="preserve">Tools, Shop, and Garage Equipment </v>
      </c>
      <c r="C56" s="13">
        <f>IF(ISBLANK('Input-Accounts'!C56),"",'Input-Accounts'!C56)</f>
        <v>394</v>
      </c>
      <c r="D56" s="5">
        <f t="shared" ca="1" si="10"/>
        <v>0</v>
      </c>
      <c r="E56" s="5">
        <f t="shared" ca="1" si="11"/>
        <v>0</v>
      </c>
      <c r="F56" s="2" t="str" cm="1">
        <f t="array" aca="1" ref="F56" ca="1">IF(D56=0,"-",IF('Input-Accounts'!$E56&lt;&gt;0,'Input-Accounts'!$E56,INDEX('Input-Accounts'!$H56:$J56,,MATCH($F$6,'Input-Accounts'!$H$6:$J$6,0))))</f>
        <v>-</v>
      </c>
      <c r="G56" s="5">
        <f ca="1">IFERROR(INDEX(G$269:G$305,MATCH($F56,$B$269:$B$305,0))/INDEX($D$269:$D$305,MATCH($F56,$B$269:$B$305,0)),SUMIFS('Input-Ext Allocators'!D$8:D$63,'Input-Ext Allocators'!$B$8:$B$63,$F56))*$D56</f>
        <v>0</v>
      </c>
      <c r="H56" s="5">
        <f ca="1">IFERROR(INDEX(H$269:H$305,MATCH($F56,$B$269:$B$305,0))/INDEX($D$269:$D$305,MATCH($F56,$B$269:$B$305,0)),SUMIFS('Input-Ext Allocators'!E$8:E$63,'Input-Ext Allocators'!$B$8:$B$63,$F56))*$D56</f>
        <v>0</v>
      </c>
      <c r="I56" s="5">
        <f ca="1">IFERROR(INDEX(I$269:I$305,MATCH($F56,$B$269:$B$305,0))/INDEX($D$269:$D$305,MATCH($F56,$B$269:$B$305,0)),SUMIFS('Input-Ext Allocators'!F$8:F$63,'Input-Ext Allocators'!$B$8:$B$63,$F56))*$D56</f>
        <v>0</v>
      </c>
      <c r="J56" s="5">
        <f ca="1">IFERROR(INDEX(J$269:J$305,MATCH($F56,$B$269:$B$305,0))/INDEX($D$269:$D$305,MATCH($F56,$B$269:$B$305,0)),SUMIFS('Input-Ext Allocators'!G$8:G$63,'Input-Ext Allocators'!$B$8:$B$63,$F56))*$D56</f>
        <v>0</v>
      </c>
      <c r="K56" s="5">
        <f ca="1">IFERROR(INDEX(K$269:K$305,MATCH($F56,$B$269:$B$305,0))/INDEX($D$269:$D$305,MATCH($F56,$B$269:$B$305,0)),SUMIFS('Input-Ext Allocators'!H$8:H$63,'Input-Ext Allocators'!$B$8:$B$63,$F56))*$D56</f>
        <v>0</v>
      </c>
      <c r="L56" s="5">
        <f ca="1">IFERROR(INDEX(L$269:L$305,MATCH($F56,$B$269:$B$305,0))/INDEX($D$269:$D$305,MATCH($F56,$B$269:$B$305,0)),SUMIFS('Input-Ext Allocators'!I$8:I$63,'Input-Ext Allocators'!$B$8:$B$63,$F56))*$D56</f>
        <v>0</v>
      </c>
      <c r="M56" s="5">
        <f ca="1">IFERROR(INDEX(M$269:M$305,MATCH($F56,$B$269:$B$305,0))/INDEX($D$269:$D$305,MATCH($F56,$B$269:$B$305,0)),SUMIFS('Input-Ext Allocators'!J$8:J$63,'Input-Ext Allocators'!$B$8:$B$63,$F56))*$D56</f>
        <v>0</v>
      </c>
      <c r="N56" s="5">
        <f ca="1">IFERROR(INDEX(N$269:N$305,MATCH($F56,$B$269:$B$305,0))/INDEX($D$269:$D$305,MATCH($F56,$B$269:$B$305,0)),SUMIFS('Input-Ext Allocators'!K$8:K$63,'Input-Ext Allocators'!$B$8:$B$63,$F56))*$D56</f>
        <v>0</v>
      </c>
      <c r="O56" s="5">
        <f ca="1">IFERROR(INDEX(O$269:O$305,MATCH($F56,$B$269:$B$305,0))/INDEX($D$269:$D$305,MATCH($F56,$B$269:$B$305,0)),SUMIFS('Input-Ext Allocators'!L$8:L$63,'Input-Ext Allocators'!$B$8:$B$63,$F56))*$D56</f>
        <v>0</v>
      </c>
      <c r="P56" s="5">
        <f ca="1">IFERROR(INDEX(P$269:P$305,MATCH($F56,$B$269:$B$305,0))/INDEX($D$269:$D$305,MATCH($F56,$B$269:$B$305,0)),SUMIFS('Input-Ext Allocators'!M$8:M$63,'Input-Ext Allocators'!$B$8:$B$63,$F56))*$D56</f>
        <v>0</v>
      </c>
      <c r="Q56" s="5">
        <f ca="1">IFERROR(INDEX(Q$269:Q$305,MATCH($F56,$B$269:$B$305,0))/INDEX($D$269:$D$305,MATCH($F56,$B$269:$B$305,0)),SUMIFS('Input-Ext Allocators'!N$8:N$63,'Input-Ext Allocators'!$B$8:$B$63,$F56))*$D56</f>
        <v>0</v>
      </c>
      <c r="R56" s="5">
        <f ca="1">IFERROR(INDEX(R$269:R$305,MATCH($F56,$B$269:$B$305,0))/INDEX($D$269:$D$305,MATCH($F56,$B$269:$B$305,0)),SUMIFS('Input-Ext Allocators'!O$8:O$63,'Input-Ext Allocators'!$B$8:$B$63,$F56))*$D56</f>
        <v>0</v>
      </c>
      <c r="S56" s="5">
        <f ca="1">IFERROR(INDEX(S$269:S$305,MATCH($F56,$B$269:$B$305,0))/INDEX($D$269:$D$305,MATCH($F56,$B$269:$B$305,0)),SUMIFS('Input-Ext Allocators'!P$8:P$63,'Input-Ext Allocators'!$B$8:$B$63,$F56))*$D56</f>
        <v>0</v>
      </c>
      <c r="T56" s="5">
        <f ca="1">IFERROR(INDEX(T$269:T$305,MATCH($F56,$B$269:$B$305,0))/INDEX($D$269:$D$305,MATCH($F56,$B$269:$B$305,0)),SUMIFS('Input-Ext Allocators'!Q$8:Q$63,'Input-Ext Allocators'!$B$8:$B$63,$F56))*$D56</f>
        <v>0</v>
      </c>
      <c r="U56" s="5">
        <f ca="1">IFERROR(INDEX(U$269:U$305,MATCH($F56,$B$269:$B$305,0))/INDEX($D$269:$D$305,MATCH($F56,$B$269:$B$305,0)),SUMIFS('Input-Ext Allocators'!R$8:R$63,'Input-Ext Allocators'!$B$8:$B$63,$F56))*$D56</f>
        <v>0</v>
      </c>
      <c r="V56" s="5">
        <f ca="1">IFERROR(INDEX(V$269:V$305,MATCH($F56,$B$269:$B$305,0))/INDEX($D$269:$D$305,MATCH($F56,$B$269:$B$305,0)),SUMIFS('Input-Ext Allocators'!S$8:S$63,'Input-Ext Allocators'!$B$8:$B$63,$F56))*$D56</f>
        <v>0</v>
      </c>
      <c r="W56" s="5">
        <f ca="1">IFERROR(INDEX(W$269:W$305,MATCH($F56,$B$269:$B$305,0))/INDEX($D$269:$D$305,MATCH($F56,$B$269:$B$305,0)),SUMIFS('Input-Ext Allocators'!T$8:T$63,'Input-Ext Allocators'!$B$8:$B$63,$F56))*$D56</f>
        <v>0</v>
      </c>
      <c r="X56" s="5">
        <f ca="1">IFERROR(INDEX(X$269:X$305,MATCH($F56,$B$269:$B$305,0))/INDEX($D$269:$D$305,MATCH($F56,$B$269:$B$305,0)),SUMIFS('Input-Ext Allocators'!U$8:U$63,'Input-Ext Allocators'!$B$8:$B$63,$F56))*$D56</f>
        <v>0</v>
      </c>
      <c r="Y56" s="5">
        <f ca="1">IFERROR(INDEX(Y$269:Y$305,MATCH($F56,$B$269:$B$305,0))/INDEX($D$269:$D$305,MATCH($F56,$B$269:$B$305,0)),SUMIFS('Input-Ext Allocators'!V$8:V$63,'Input-Ext Allocators'!$B$8:$B$63,$F56))*$D56</f>
        <v>0</v>
      </c>
      <c r="Z56" s="5">
        <f ca="1">IFERROR(INDEX(Z$269:Z$305,MATCH($F56,$B$269:$B$305,0))/INDEX($D$269:$D$305,MATCH($F56,$B$269:$B$305,0)),SUMIFS('Input-Ext Allocators'!W$8:W$63,'Input-Ext Allocators'!$B$8:$B$63,$F56))*$D56</f>
        <v>0</v>
      </c>
    </row>
    <row r="57" spans="1:26" outlineLevel="1">
      <c r="A57" s="13">
        <f>IF(ISBLANK('Input-Accounts'!A57),"",'Input-Accounts'!A57)</f>
        <v>47</v>
      </c>
      <c r="B57" s="17" t="str">
        <f>IF(ISBLANK('Input-Accounts'!B57),"",'Input-Accounts'!B57)</f>
        <v>Laboratory Equipment</v>
      </c>
      <c r="C57" s="13">
        <f>IF(ISBLANK('Input-Accounts'!C57),"",'Input-Accounts'!C57)</f>
        <v>395</v>
      </c>
      <c r="D57" s="5">
        <f t="shared" ca="1" si="10"/>
        <v>0</v>
      </c>
      <c r="E57" s="5">
        <f t="shared" ca="1" si="11"/>
        <v>0</v>
      </c>
      <c r="F57" s="2" t="str" cm="1">
        <f t="array" aca="1" ref="F57" ca="1">IF(D57=0,"-",IF('Input-Accounts'!$E57&lt;&gt;0,'Input-Accounts'!$E57,INDEX('Input-Accounts'!$H57:$J57,,MATCH($F$6,'Input-Accounts'!$H$6:$J$6,0))))</f>
        <v>-</v>
      </c>
      <c r="G57" s="5">
        <f ca="1">IFERROR(INDEX(G$269:G$305,MATCH($F57,$B$269:$B$305,0))/INDEX($D$269:$D$305,MATCH($F57,$B$269:$B$305,0)),SUMIFS('Input-Ext Allocators'!D$8:D$63,'Input-Ext Allocators'!$B$8:$B$63,$F57))*$D57</f>
        <v>0</v>
      </c>
      <c r="H57" s="5">
        <f ca="1">IFERROR(INDEX(H$269:H$305,MATCH($F57,$B$269:$B$305,0))/INDEX($D$269:$D$305,MATCH($F57,$B$269:$B$305,0)),SUMIFS('Input-Ext Allocators'!E$8:E$63,'Input-Ext Allocators'!$B$8:$B$63,$F57))*$D57</f>
        <v>0</v>
      </c>
      <c r="I57" s="5">
        <f ca="1">IFERROR(INDEX(I$269:I$305,MATCH($F57,$B$269:$B$305,0))/INDEX($D$269:$D$305,MATCH($F57,$B$269:$B$305,0)),SUMIFS('Input-Ext Allocators'!F$8:F$63,'Input-Ext Allocators'!$B$8:$B$63,$F57))*$D57</f>
        <v>0</v>
      </c>
      <c r="J57" s="5">
        <f ca="1">IFERROR(INDEX(J$269:J$305,MATCH($F57,$B$269:$B$305,0))/INDEX($D$269:$D$305,MATCH($F57,$B$269:$B$305,0)),SUMIFS('Input-Ext Allocators'!G$8:G$63,'Input-Ext Allocators'!$B$8:$B$63,$F57))*$D57</f>
        <v>0</v>
      </c>
      <c r="K57" s="5">
        <f ca="1">IFERROR(INDEX(K$269:K$305,MATCH($F57,$B$269:$B$305,0))/INDEX($D$269:$D$305,MATCH($F57,$B$269:$B$305,0)),SUMIFS('Input-Ext Allocators'!H$8:H$63,'Input-Ext Allocators'!$B$8:$B$63,$F57))*$D57</f>
        <v>0</v>
      </c>
      <c r="L57" s="5">
        <f ca="1">IFERROR(INDEX(L$269:L$305,MATCH($F57,$B$269:$B$305,0))/INDEX($D$269:$D$305,MATCH($F57,$B$269:$B$305,0)),SUMIFS('Input-Ext Allocators'!I$8:I$63,'Input-Ext Allocators'!$B$8:$B$63,$F57))*$D57</f>
        <v>0</v>
      </c>
      <c r="M57" s="5">
        <f ca="1">IFERROR(INDEX(M$269:M$305,MATCH($F57,$B$269:$B$305,0))/INDEX($D$269:$D$305,MATCH($F57,$B$269:$B$305,0)),SUMIFS('Input-Ext Allocators'!J$8:J$63,'Input-Ext Allocators'!$B$8:$B$63,$F57))*$D57</f>
        <v>0</v>
      </c>
      <c r="N57" s="5">
        <f ca="1">IFERROR(INDEX(N$269:N$305,MATCH($F57,$B$269:$B$305,0))/INDEX($D$269:$D$305,MATCH($F57,$B$269:$B$305,0)),SUMIFS('Input-Ext Allocators'!K$8:K$63,'Input-Ext Allocators'!$B$8:$B$63,$F57))*$D57</f>
        <v>0</v>
      </c>
      <c r="O57" s="5">
        <f ca="1">IFERROR(INDEX(O$269:O$305,MATCH($F57,$B$269:$B$305,0))/INDEX($D$269:$D$305,MATCH($F57,$B$269:$B$305,0)),SUMIFS('Input-Ext Allocators'!L$8:L$63,'Input-Ext Allocators'!$B$8:$B$63,$F57))*$D57</f>
        <v>0</v>
      </c>
      <c r="P57" s="5">
        <f ca="1">IFERROR(INDEX(P$269:P$305,MATCH($F57,$B$269:$B$305,0))/INDEX($D$269:$D$305,MATCH($F57,$B$269:$B$305,0)),SUMIFS('Input-Ext Allocators'!M$8:M$63,'Input-Ext Allocators'!$B$8:$B$63,$F57))*$D57</f>
        <v>0</v>
      </c>
      <c r="Q57" s="5">
        <f ca="1">IFERROR(INDEX(Q$269:Q$305,MATCH($F57,$B$269:$B$305,0))/INDEX($D$269:$D$305,MATCH($F57,$B$269:$B$305,0)),SUMIFS('Input-Ext Allocators'!N$8:N$63,'Input-Ext Allocators'!$B$8:$B$63,$F57))*$D57</f>
        <v>0</v>
      </c>
      <c r="R57" s="5">
        <f ca="1">IFERROR(INDEX(R$269:R$305,MATCH($F57,$B$269:$B$305,0))/INDEX($D$269:$D$305,MATCH($F57,$B$269:$B$305,0)),SUMIFS('Input-Ext Allocators'!O$8:O$63,'Input-Ext Allocators'!$B$8:$B$63,$F57))*$D57</f>
        <v>0</v>
      </c>
      <c r="S57" s="5">
        <f ca="1">IFERROR(INDEX(S$269:S$305,MATCH($F57,$B$269:$B$305,0))/INDEX($D$269:$D$305,MATCH($F57,$B$269:$B$305,0)),SUMIFS('Input-Ext Allocators'!P$8:P$63,'Input-Ext Allocators'!$B$8:$B$63,$F57))*$D57</f>
        <v>0</v>
      </c>
      <c r="T57" s="5">
        <f ca="1">IFERROR(INDEX(T$269:T$305,MATCH($F57,$B$269:$B$305,0))/INDEX($D$269:$D$305,MATCH($F57,$B$269:$B$305,0)),SUMIFS('Input-Ext Allocators'!Q$8:Q$63,'Input-Ext Allocators'!$B$8:$B$63,$F57))*$D57</f>
        <v>0</v>
      </c>
      <c r="U57" s="5">
        <f ca="1">IFERROR(INDEX(U$269:U$305,MATCH($F57,$B$269:$B$305,0))/INDEX($D$269:$D$305,MATCH($F57,$B$269:$B$305,0)),SUMIFS('Input-Ext Allocators'!R$8:R$63,'Input-Ext Allocators'!$B$8:$B$63,$F57))*$D57</f>
        <v>0</v>
      </c>
      <c r="V57" s="5">
        <f ca="1">IFERROR(INDEX(V$269:V$305,MATCH($F57,$B$269:$B$305,0))/INDEX($D$269:$D$305,MATCH($F57,$B$269:$B$305,0)),SUMIFS('Input-Ext Allocators'!S$8:S$63,'Input-Ext Allocators'!$B$8:$B$63,$F57))*$D57</f>
        <v>0</v>
      </c>
      <c r="W57" s="5">
        <f ca="1">IFERROR(INDEX(W$269:W$305,MATCH($F57,$B$269:$B$305,0))/INDEX($D$269:$D$305,MATCH($F57,$B$269:$B$305,0)),SUMIFS('Input-Ext Allocators'!T$8:T$63,'Input-Ext Allocators'!$B$8:$B$63,$F57))*$D57</f>
        <v>0</v>
      </c>
      <c r="X57" s="5">
        <f ca="1">IFERROR(INDEX(X$269:X$305,MATCH($F57,$B$269:$B$305,0))/INDEX($D$269:$D$305,MATCH($F57,$B$269:$B$305,0)),SUMIFS('Input-Ext Allocators'!U$8:U$63,'Input-Ext Allocators'!$B$8:$B$63,$F57))*$D57</f>
        <v>0</v>
      </c>
      <c r="Y57" s="5">
        <f ca="1">IFERROR(INDEX(Y$269:Y$305,MATCH($F57,$B$269:$B$305,0))/INDEX($D$269:$D$305,MATCH($F57,$B$269:$B$305,0)),SUMIFS('Input-Ext Allocators'!V$8:V$63,'Input-Ext Allocators'!$B$8:$B$63,$F57))*$D57</f>
        <v>0</v>
      </c>
      <c r="Z57" s="5">
        <f ca="1">IFERROR(INDEX(Z$269:Z$305,MATCH($F57,$B$269:$B$305,0))/INDEX($D$269:$D$305,MATCH($F57,$B$269:$B$305,0)),SUMIFS('Input-Ext Allocators'!W$8:W$63,'Input-Ext Allocators'!$B$8:$B$63,$F57))*$D57</f>
        <v>0</v>
      </c>
    </row>
    <row r="58" spans="1:26" outlineLevel="1">
      <c r="A58" s="13">
        <f>IF(ISBLANK('Input-Accounts'!A58),"",'Input-Accounts'!A58)</f>
        <v>48</v>
      </c>
      <c r="B58" s="17" t="str">
        <f>IF(ISBLANK('Input-Accounts'!B58),"",'Input-Accounts'!B58)</f>
        <v>Power Operated Equipment</v>
      </c>
      <c r="C58" s="13">
        <f>IF(ISBLANK('Input-Accounts'!C58),"",'Input-Accounts'!C58)</f>
        <v>396</v>
      </c>
      <c r="D58" s="5">
        <f t="shared" ca="1" si="10"/>
        <v>0</v>
      </c>
      <c r="E58" s="5">
        <f t="shared" ca="1" si="11"/>
        <v>0</v>
      </c>
      <c r="F58" s="2" t="str" cm="1">
        <f t="array" aca="1" ref="F58" ca="1">IF(D58=0,"-",IF('Input-Accounts'!$E58&lt;&gt;0,'Input-Accounts'!$E58,INDEX('Input-Accounts'!$H58:$J58,,MATCH($F$6,'Input-Accounts'!$H$6:$J$6,0))))</f>
        <v>-</v>
      </c>
      <c r="G58" s="5">
        <f ca="1">IFERROR(INDEX(G$269:G$305,MATCH($F58,$B$269:$B$305,0))/INDEX($D$269:$D$305,MATCH($F58,$B$269:$B$305,0)),SUMIFS('Input-Ext Allocators'!D$8:D$63,'Input-Ext Allocators'!$B$8:$B$63,$F58))*$D58</f>
        <v>0</v>
      </c>
      <c r="H58" s="5">
        <f ca="1">IFERROR(INDEX(H$269:H$305,MATCH($F58,$B$269:$B$305,0))/INDEX($D$269:$D$305,MATCH($F58,$B$269:$B$305,0)),SUMIFS('Input-Ext Allocators'!E$8:E$63,'Input-Ext Allocators'!$B$8:$B$63,$F58))*$D58</f>
        <v>0</v>
      </c>
      <c r="I58" s="5">
        <f ca="1">IFERROR(INDEX(I$269:I$305,MATCH($F58,$B$269:$B$305,0))/INDEX($D$269:$D$305,MATCH($F58,$B$269:$B$305,0)),SUMIFS('Input-Ext Allocators'!F$8:F$63,'Input-Ext Allocators'!$B$8:$B$63,$F58))*$D58</f>
        <v>0</v>
      </c>
      <c r="J58" s="5">
        <f ca="1">IFERROR(INDEX(J$269:J$305,MATCH($F58,$B$269:$B$305,0))/INDEX($D$269:$D$305,MATCH($F58,$B$269:$B$305,0)),SUMIFS('Input-Ext Allocators'!G$8:G$63,'Input-Ext Allocators'!$B$8:$B$63,$F58))*$D58</f>
        <v>0</v>
      </c>
      <c r="K58" s="5">
        <f ca="1">IFERROR(INDEX(K$269:K$305,MATCH($F58,$B$269:$B$305,0))/INDEX($D$269:$D$305,MATCH($F58,$B$269:$B$305,0)),SUMIFS('Input-Ext Allocators'!H$8:H$63,'Input-Ext Allocators'!$B$8:$B$63,$F58))*$D58</f>
        <v>0</v>
      </c>
      <c r="L58" s="5">
        <f ca="1">IFERROR(INDEX(L$269:L$305,MATCH($F58,$B$269:$B$305,0))/INDEX($D$269:$D$305,MATCH($F58,$B$269:$B$305,0)),SUMIFS('Input-Ext Allocators'!I$8:I$63,'Input-Ext Allocators'!$B$8:$B$63,$F58))*$D58</f>
        <v>0</v>
      </c>
      <c r="M58" s="5">
        <f ca="1">IFERROR(INDEX(M$269:M$305,MATCH($F58,$B$269:$B$305,0))/INDEX($D$269:$D$305,MATCH($F58,$B$269:$B$305,0)),SUMIFS('Input-Ext Allocators'!J$8:J$63,'Input-Ext Allocators'!$B$8:$B$63,$F58))*$D58</f>
        <v>0</v>
      </c>
      <c r="N58" s="5">
        <f ca="1">IFERROR(INDEX(N$269:N$305,MATCH($F58,$B$269:$B$305,0))/INDEX($D$269:$D$305,MATCH($F58,$B$269:$B$305,0)),SUMIFS('Input-Ext Allocators'!K$8:K$63,'Input-Ext Allocators'!$B$8:$B$63,$F58))*$D58</f>
        <v>0</v>
      </c>
      <c r="O58" s="5">
        <f ca="1">IFERROR(INDEX(O$269:O$305,MATCH($F58,$B$269:$B$305,0))/INDEX($D$269:$D$305,MATCH($F58,$B$269:$B$305,0)),SUMIFS('Input-Ext Allocators'!L$8:L$63,'Input-Ext Allocators'!$B$8:$B$63,$F58))*$D58</f>
        <v>0</v>
      </c>
      <c r="P58" s="5">
        <f ca="1">IFERROR(INDEX(P$269:P$305,MATCH($F58,$B$269:$B$305,0))/INDEX($D$269:$D$305,MATCH($F58,$B$269:$B$305,0)),SUMIFS('Input-Ext Allocators'!M$8:M$63,'Input-Ext Allocators'!$B$8:$B$63,$F58))*$D58</f>
        <v>0</v>
      </c>
      <c r="Q58" s="5">
        <f ca="1">IFERROR(INDEX(Q$269:Q$305,MATCH($F58,$B$269:$B$305,0))/INDEX($D$269:$D$305,MATCH($F58,$B$269:$B$305,0)),SUMIFS('Input-Ext Allocators'!N$8:N$63,'Input-Ext Allocators'!$B$8:$B$63,$F58))*$D58</f>
        <v>0</v>
      </c>
      <c r="R58" s="5">
        <f ca="1">IFERROR(INDEX(R$269:R$305,MATCH($F58,$B$269:$B$305,0))/INDEX($D$269:$D$305,MATCH($F58,$B$269:$B$305,0)),SUMIFS('Input-Ext Allocators'!O$8:O$63,'Input-Ext Allocators'!$B$8:$B$63,$F58))*$D58</f>
        <v>0</v>
      </c>
      <c r="S58" s="5">
        <f ca="1">IFERROR(INDEX(S$269:S$305,MATCH($F58,$B$269:$B$305,0))/INDEX($D$269:$D$305,MATCH($F58,$B$269:$B$305,0)),SUMIFS('Input-Ext Allocators'!P$8:P$63,'Input-Ext Allocators'!$B$8:$B$63,$F58))*$D58</f>
        <v>0</v>
      </c>
      <c r="T58" s="5">
        <f ca="1">IFERROR(INDEX(T$269:T$305,MATCH($F58,$B$269:$B$305,0))/INDEX($D$269:$D$305,MATCH($F58,$B$269:$B$305,0)),SUMIFS('Input-Ext Allocators'!Q$8:Q$63,'Input-Ext Allocators'!$B$8:$B$63,$F58))*$D58</f>
        <v>0</v>
      </c>
      <c r="U58" s="5">
        <f ca="1">IFERROR(INDEX(U$269:U$305,MATCH($F58,$B$269:$B$305,0))/INDEX($D$269:$D$305,MATCH($F58,$B$269:$B$305,0)),SUMIFS('Input-Ext Allocators'!R$8:R$63,'Input-Ext Allocators'!$B$8:$B$63,$F58))*$D58</f>
        <v>0</v>
      </c>
      <c r="V58" s="5">
        <f ca="1">IFERROR(INDEX(V$269:V$305,MATCH($F58,$B$269:$B$305,0))/INDEX($D$269:$D$305,MATCH($F58,$B$269:$B$305,0)),SUMIFS('Input-Ext Allocators'!S$8:S$63,'Input-Ext Allocators'!$B$8:$B$63,$F58))*$D58</f>
        <v>0</v>
      </c>
      <c r="W58" s="5">
        <f ca="1">IFERROR(INDEX(W$269:W$305,MATCH($F58,$B$269:$B$305,0))/INDEX($D$269:$D$305,MATCH($F58,$B$269:$B$305,0)),SUMIFS('Input-Ext Allocators'!T$8:T$63,'Input-Ext Allocators'!$B$8:$B$63,$F58))*$D58</f>
        <v>0</v>
      </c>
      <c r="X58" s="5">
        <f ca="1">IFERROR(INDEX(X$269:X$305,MATCH($F58,$B$269:$B$305,0))/INDEX($D$269:$D$305,MATCH($F58,$B$269:$B$305,0)),SUMIFS('Input-Ext Allocators'!U$8:U$63,'Input-Ext Allocators'!$B$8:$B$63,$F58))*$D58</f>
        <v>0</v>
      </c>
      <c r="Y58" s="5">
        <f ca="1">IFERROR(INDEX(Y$269:Y$305,MATCH($F58,$B$269:$B$305,0))/INDEX($D$269:$D$305,MATCH($F58,$B$269:$B$305,0)),SUMIFS('Input-Ext Allocators'!V$8:V$63,'Input-Ext Allocators'!$B$8:$B$63,$F58))*$D58</f>
        <v>0</v>
      </c>
      <c r="Z58" s="5">
        <f ca="1">IFERROR(INDEX(Z$269:Z$305,MATCH($F58,$B$269:$B$305,0))/INDEX($D$269:$D$305,MATCH($F58,$B$269:$B$305,0)),SUMIFS('Input-Ext Allocators'!W$8:W$63,'Input-Ext Allocators'!$B$8:$B$63,$F58))*$D58</f>
        <v>0</v>
      </c>
    </row>
    <row r="59" spans="1:26" outlineLevel="1">
      <c r="A59" s="13">
        <f>IF(ISBLANK('Input-Accounts'!A59),"",'Input-Accounts'!A59)</f>
        <v>49</v>
      </c>
      <c r="B59" s="17" t="str">
        <f>IF(ISBLANK('Input-Accounts'!B59),"",'Input-Accounts'!B59)</f>
        <v>Communication Equipment</v>
      </c>
      <c r="C59" s="13">
        <f>IF(ISBLANK('Input-Accounts'!C59),"",'Input-Accounts'!C59)</f>
        <v>397</v>
      </c>
      <c r="D59" s="5">
        <f t="shared" ca="1" si="10"/>
        <v>0</v>
      </c>
      <c r="E59" s="5">
        <f t="shared" ca="1" si="11"/>
        <v>0</v>
      </c>
      <c r="F59" s="2" t="str" cm="1">
        <f t="array" aca="1" ref="F59" ca="1">IF(D59=0,"-",IF('Input-Accounts'!$E59&lt;&gt;0,'Input-Accounts'!$E59,INDEX('Input-Accounts'!$H59:$J59,,MATCH($F$6,'Input-Accounts'!$H$6:$J$6,0))))</f>
        <v>-</v>
      </c>
      <c r="G59" s="5">
        <f ca="1">IFERROR(INDEX(G$269:G$305,MATCH($F59,$B$269:$B$305,0))/INDEX($D$269:$D$305,MATCH($F59,$B$269:$B$305,0)),SUMIFS('Input-Ext Allocators'!D$8:D$63,'Input-Ext Allocators'!$B$8:$B$63,$F59))*$D59</f>
        <v>0</v>
      </c>
      <c r="H59" s="5">
        <f ca="1">IFERROR(INDEX(H$269:H$305,MATCH($F59,$B$269:$B$305,0))/INDEX($D$269:$D$305,MATCH($F59,$B$269:$B$305,0)),SUMIFS('Input-Ext Allocators'!E$8:E$63,'Input-Ext Allocators'!$B$8:$B$63,$F59))*$D59</f>
        <v>0</v>
      </c>
      <c r="I59" s="5">
        <f ca="1">IFERROR(INDEX(I$269:I$305,MATCH($F59,$B$269:$B$305,0))/INDEX($D$269:$D$305,MATCH($F59,$B$269:$B$305,0)),SUMIFS('Input-Ext Allocators'!F$8:F$63,'Input-Ext Allocators'!$B$8:$B$63,$F59))*$D59</f>
        <v>0</v>
      </c>
      <c r="J59" s="5">
        <f ca="1">IFERROR(INDEX(J$269:J$305,MATCH($F59,$B$269:$B$305,0))/INDEX($D$269:$D$305,MATCH($F59,$B$269:$B$305,0)),SUMIFS('Input-Ext Allocators'!G$8:G$63,'Input-Ext Allocators'!$B$8:$B$63,$F59))*$D59</f>
        <v>0</v>
      </c>
      <c r="K59" s="5">
        <f ca="1">IFERROR(INDEX(K$269:K$305,MATCH($F59,$B$269:$B$305,0))/INDEX($D$269:$D$305,MATCH($F59,$B$269:$B$305,0)),SUMIFS('Input-Ext Allocators'!H$8:H$63,'Input-Ext Allocators'!$B$8:$B$63,$F59))*$D59</f>
        <v>0</v>
      </c>
      <c r="L59" s="5">
        <f ca="1">IFERROR(INDEX(L$269:L$305,MATCH($F59,$B$269:$B$305,0))/INDEX($D$269:$D$305,MATCH($F59,$B$269:$B$305,0)),SUMIFS('Input-Ext Allocators'!I$8:I$63,'Input-Ext Allocators'!$B$8:$B$63,$F59))*$D59</f>
        <v>0</v>
      </c>
      <c r="M59" s="5">
        <f ca="1">IFERROR(INDEX(M$269:M$305,MATCH($F59,$B$269:$B$305,0))/INDEX($D$269:$D$305,MATCH($F59,$B$269:$B$305,0)),SUMIFS('Input-Ext Allocators'!J$8:J$63,'Input-Ext Allocators'!$B$8:$B$63,$F59))*$D59</f>
        <v>0</v>
      </c>
      <c r="N59" s="5">
        <f ca="1">IFERROR(INDEX(N$269:N$305,MATCH($F59,$B$269:$B$305,0))/INDEX($D$269:$D$305,MATCH($F59,$B$269:$B$305,0)),SUMIFS('Input-Ext Allocators'!K$8:K$63,'Input-Ext Allocators'!$B$8:$B$63,$F59))*$D59</f>
        <v>0</v>
      </c>
      <c r="O59" s="5">
        <f ca="1">IFERROR(INDEX(O$269:O$305,MATCH($F59,$B$269:$B$305,0))/INDEX($D$269:$D$305,MATCH($F59,$B$269:$B$305,0)),SUMIFS('Input-Ext Allocators'!L$8:L$63,'Input-Ext Allocators'!$B$8:$B$63,$F59))*$D59</f>
        <v>0</v>
      </c>
      <c r="P59" s="5">
        <f ca="1">IFERROR(INDEX(P$269:P$305,MATCH($F59,$B$269:$B$305,0))/INDEX($D$269:$D$305,MATCH($F59,$B$269:$B$305,0)),SUMIFS('Input-Ext Allocators'!M$8:M$63,'Input-Ext Allocators'!$B$8:$B$63,$F59))*$D59</f>
        <v>0</v>
      </c>
      <c r="Q59" s="5">
        <f ca="1">IFERROR(INDEX(Q$269:Q$305,MATCH($F59,$B$269:$B$305,0))/INDEX($D$269:$D$305,MATCH($F59,$B$269:$B$305,0)),SUMIFS('Input-Ext Allocators'!N$8:N$63,'Input-Ext Allocators'!$B$8:$B$63,$F59))*$D59</f>
        <v>0</v>
      </c>
      <c r="R59" s="5">
        <f ca="1">IFERROR(INDEX(R$269:R$305,MATCH($F59,$B$269:$B$305,0))/INDEX($D$269:$D$305,MATCH($F59,$B$269:$B$305,0)),SUMIFS('Input-Ext Allocators'!O$8:O$63,'Input-Ext Allocators'!$B$8:$B$63,$F59))*$D59</f>
        <v>0</v>
      </c>
      <c r="S59" s="5">
        <f ca="1">IFERROR(INDEX(S$269:S$305,MATCH($F59,$B$269:$B$305,0))/INDEX($D$269:$D$305,MATCH($F59,$B$269:$B$305,0)),SUMIFS('Input-Ext Allocators'!P$8:P$63,'Input-Ext Allocators'!$B$8:$B$63,$F59))*$D59</f>
        <v>0</v>
      </c>
      <c r="T59" s="5">
        <f ca="1">IFERROR(INDEX(T$269:T$305,MATCH($F59,$B$269:$B$305,0))/INDEX($D$269:$D$305,MATCH($F59,$B$269:$B$305,0)),SUMIFS('Input-Ext Allocators'!Q$8:Q$63,'Input-Ext Allocators'!$B$8:$B$63,$F59))*$D59</f>
        <v>0</v>
      </c>
      <c r="U59" s="5">
        <f ca="1">IFERROR(INDEX(U$269:U$305,MATCH($F59,$B$269:$B$305,0))/INDEX($D$269:$D$305,MATCH($F59,$B$269:$B$305,0)),SUMIFS('Input-Ext Allocators'!R$8:R$63,'Input-Ext Allocators'!$B$8:$B$63,$F59))*$D59</f>
        <v>0</v>
      </c>
      <c r="V59" s="5">
        <f ca="1">IFERROR(INDEX(V$269:V$305,MATCH($F59,$B$269:$B$305,0))/INDEX($D$269:$D$305,MATCH($F59,$B$269:$B$305,0)),SUMIFS('Input-Ext Allocators'!S$8:S$63,'Input-Ext Allocators'!$B$8:$B$63,$F59))*$D59</f>
        <v>0</v>
      </c>
      <c r="W59" s="5">
        <f ca="1">IFERROR(INDEX(W$269:W$305,MATCH($F59,$B$269:$B$305,0))/INDEX($D$269:$D$305,MATCH($F59,$B$269:$B$305,0)),SUMIFS('Input-Ext Allocators'!T$8:T$63,'Input-Ext Allocators'!$B$8:$B$63,$F59))*$D59</f>
        <v>0</v>
      </c>
      <c r="X59" s="5">
        <f ca="1">IFERROR(INDEX(X$269:X$305,MATCH($F59,$B$269:$B$305,0))/INDEX($D$269:$D$305,MATCH($F59,$B$269:$B$305,0)),SUMIFS('Input-Ext Allocators'!U$8:U$63,'Input-Ext Allocators'!$B$8:$B$63,$F59))*$D59</f>
        <v>0</v>
      </c>
      <c r="Y59" s="5">
        <f ca="1">IFERROR(INDEX(Y$269:Y$305,MATCH($F59,$B$269:$B$305,0))/INDEX($D$269:$D$305,MATCH($F59,$B$269:$B$305,0)),SUMIFS('Input-Ext Allocators'!V$8:V$63,'Input-Ext Allocators'!$B$8:$B$63,$F59))*$D59</f>
        <v>0</v>
      </c>
      <c r="Z59" s="5">
        <f ca="1">IFERROR(INDEX(Z$269:Z$305,MATCH($F59,$B$269:$B$305,0))/INDEX($D$269:$D$305,MATCH($F59,$B$269:$B$305,0)),SUMIFS('Input-Ext Allocators'!W$8:W$63,'Input-Ext Allocators'!$B$8:$B$63,$F59))*$D59</f>
        <v>0</v>
      </c>
    </row>
    <row r="60" spans="1:26" outlineLevel="1">
      <c r="A60" s="13">
        <f>IF(ISBLANK('Input-Accounts'!A60),"",'Input-Accounts'!A60)</f>
        <v>50</v>
      </c>
      <c r="B60" s="17" t="str">
        <f>IF(ISBLANK('Input-Accounts'!B60),"",'Input-Accounts'!B60)</f>
        <v>Miscellaneous Equipment</v>
      </c>
      <c r="C60" s="13">
        <f>IF(ISBLANK('Input-Accounts'!C60),"",'Input-Accounts'!C60)</f>
        <v>398</v>
      </c>
      <c r="D60" s="5">
        <f t="shared" ca="1" si="10"/>
        <v>0</v>
      </c>
      <c r="E60" s="5">
        <f t="shared" ca="1" si="11"/>
        <v>0</v>
      </c>
      <c r="F60" s="2" t="str" cm="1">
        <f t="array" aca="1" ref="F60" ca="1">IF(D60=0,"-",IF('Input-Accounts'!$E60&lt;&gt;0,'Input-Accounts'!$E60,INDEX('Input-Accounts'!$H60:$J60,,MATCH($F$6,'Input-Accounts'!$H$6:$J$6,0))))</f>
        <v>-</v>
      </c>
      <c r="G60" s="5">
        <f ca="1">IFERROR(INDEX(G$269:G$305,MATCH($F60,$B$269:$B$305,0))/INDEX($D$269:$D$305,MATCH($F60,$B$269:$B$305,0)),SUMIFS('Input-Ext Allocators'!D$8:D$63,'Input-Ext Allocators'!$B$8:$B$63,$F60))*$D60</f>
        <v>0</v>
      </c>
      <c r="H60" s="5">
        <f ca="1">IFERROR(INDEX(H$269:H$305,MATCH($F60,$B$269:$B$305,0))/INDEX($D$269:$D$305,MATCH($F60,$B$269:$B$305,0)),SUMIFS('Input-Ext Allocators'!E$8:E$63,'Input-Ext Allocators'!$B$8:$B$63,$F60))*$D60</f>
        <v>0</v>
      </c>
      <c r="I60" s="5">
        <f ca="1">IFERROR(INDEX(I$269:I$305,MATCH($F60,$B$269:$B$305,0))/INDEX($D$269:$D$305,MATCH($F60,$B$269:$B$305,0)),SUMIFS('Input-Ext Allocators'!F$8:F$63,'Input-Ext Allocators'!$B$8:$B$63,$F60))*$D60</f>
        <v>0</v>
      </c>
      <c r="J60" s="5">
        <f ca="1">IFERROR(INDEX(J$269:J$305,MATCH($F60,$B$269:$B$305,0))/INDEX($D$269:$D$305,MATCH($F60,$B$269:$B$305,0)),SUMIFS('Input-Ext Allocators'!G$8:G$63,'Input-Ext Allocators'!$B$8:$B$63,$F60))*$D60</f>
        <v>0</v>
      </c>
      <c r="K60" s="5">
        <f ca="1">IFERROR(INDEX(K$269:K$305,MATCH($F60,$B$269:$B$305,0))/INDEX($D$269:$D$305,MATCH($F60,$B$269:$B$305,0)),SUMIFS('Input-Ext Allocators'!H$8:H$63,'Input-Ext Allocators'!$B$8:$B$63,$F60))*$D60</f>
        <v>0</v>
      </c>
      <c r="L60" s="5">
        <f ca="1">IFERROR(INDEX(L$269:L$305,MATCH($F60,$B$269:$B$305,0))/INDEX($D$269:$D$305,MATCH($F60,$B$269:$B$305,0)),SUMIFS('Input-Ext Allocators'!I$8:I$63,'Input-Ext Allocators'!$B$8:$B$63,$F60))*$D60</f>
        <v>0</v>
      </c>
      <c r="M60" s="5">
        <f ca="1">IFERROR(INDEX(M$269:M$305,MATCH($F60,$B$269:$B$305,0))/INDEX($D$269:$D$305,MATCH($F60,$B$269:$B$305,0)),SUMIFS('Input-Ext Allocators'!J$8:J$63,'Input-Ext Allocators'!$B$8:$B$63,$F60))*$D60</f>
        <v>0</v>
      </c>
      <c r="N60" s="5">
        <f ca="1">IFERROR(INDEX(N$269:N$305,MATCH($F60,$B$269:$B$305,0))/INDEX($D$269:$D$305,MATCH($F60,$B$269:$B$305,0)),SUMIFS('Input-Ext Allocators'!K$8:K$63,'Input-Ext Allocators'!$B$8:$B$63,$F60))*$D60</f>
        <v>0</v>
      </c>
      <c r="O60" s="5">
        <f ca="1">IFERROR(INDEX(O$269:O$305,MATCH($F60,$B$269:$B$305,0))/INDEX($D$269:$D$305,MATCH($F60,$B$269:$B$305,0)),SUMIFS('Input-Ext Allocators'!L$8:L$63,'Input-Ext Allocators'!$B$8:$B$63,$F60))*$D60</f>
        <v>0</v>
      </c>
      <c r="P60" s="5">
        <f ca="1">IFERROR(INDEX(P$269:P$305,MATCH($F60,$B$269:$B$305,0))/INDEX($D$269:$D$305,MATCH($F60,$B$269:$B$305,0)),SUMIFS('Input-Ext Allocators'!M$8:M$63,'Input-Ext Allocators'!$B$8:$B$63,$F60))*$D60</f>
        <v>0</v>
      </c>
      <c r="Q60" s="5">
        <f ca="1">IFERROR(INDEX(Q$269:Q$305,MATCH($F60,$B$269:$B$305,0))/INDEX($D$269:$D$305,MATCH($F60,$B$269:$B$305,0)),SUMIFS('Input-Ext Allocators'!N$8:N$63,'Input-Ext Allocators'!$B$8:$B$63,$F60))*$D60</f>
        <v>0</v>
      </c>
      <c r="R60" s="5">
        <f ca="1">IFERROR(INDEX(R$269:R$305,MATCH($F60,$B$269:$B$305,0))/INDEX($D$269:$D$305,MATCH($F60,$B$269:$B$305,0)),SUMIFS('Input-Ext Allocators'!O$8:O$63,'Input-Ext Allocators'!$B$8:$B$63,$F60))*$D60</f>
        <v>0</v>
      </c>
      <c r="S60" s="5">
        <f ca="1">IFERROR(INDEX(S$269:S$305,MATCH($F60,$B$269:$B$305,0))/INDEX($D$269:$D$305,MATCH($F60,$B$269:$B$305,0)),SUMIFS('Input-Ext Allocators'!P$8:P$63,'Input-Ext Allocators'!$B$8:$B$63,$F60))*$D60</f>
        <v>0</v>
      </c>
      <c r="T60" s="5">
        <f ca="1">IFERROR(INDEX(T$269:T$305,MATCH($F60,$B$269:$B$305,0))/INDEX($D$269:$D$305,MATCH($F60,$B$269:$B$305,0)),SUMIFS('Input-Ext Allocators'!Q$8:Q$63,'Input-Ext Allocators'!$B$8:$B$63,$F60))*$D60</f>
        <v>0</v>
      </c>
      <c r="U60" s="5">
        <f ca="1">IFERROR(INDEX(U$269:U$305,MATCH($F60,$B$269:$B$305,0))/INDEX($D$269:$D$305,MATCH($F60,$B$269:$B$305,0)),SUMIFS('Input-Ext Allocators'!R$8:R$63,'Input-Ext Allocators'!$B$8:$B$63,$F60))*$D60</f>
        <v>0</v>
      </c>
      <c r="V60" s="5">
        <f ca="1">IFERROR(INDEX(V$269:V$305,MATCH($F60,$B$269:$B$305,0))/INDEX($D$269:$D$305,MATCH($F60,$B$269:$B$305,0)),SUMIFS('Input-Ext Allocators'!S$8:S$63,'Input-Ext Allocators'!$B$8:$B$63,$F60))*$D60</f>
        <v>0</v>
      </c>
      <c r="W60" s="5">
        <f ca="1">IFERROR(INDEX(W$269:W$305,MATCH($F60,$B$269:$B$305,0))/INDEX($D$269:$D$305,MATCH($F60,$B$269:$B$305,0)),SUMIFS('Input-Ext Allocators'!T$8:T$63,'Input-Ext Allocators'!$B$8:$B$63,$F60))*$D60</f>
        <v>0</v>
      </c>
      <c r="X60" s="5">
        <f ca="1">IFERROR(INDEX(X$269:X$305,MATCH($F60,$B$269:$B$305,0))/INDEX($D$269:$D$305,MATCH($F60,$B$269:$B$305,0)),SUMIFS('Input-Ext Allocators'!U$8:U$63,'Input-Ext Allocators'!$B$8:$B$63,$F60))*$D60</f>
        <v>0</v>
      </c>
      <c r="Y60" s="5">
        <f ca="1">IFERROR(INDEX(Y$269:Y$305,MATCH($F60,$B$269:$B$305,0))/INDEX($D$269:$D$305,MATCH($F60,$B$269:$B$305,0)),SUMIFS('Input-Ext Allocators'!V$8:V$63,'Input-Ext Allocators'!$B$8:$B$63,$F60))*$D60</f>
        <v>0</v>
      </c>
      <c r="Z60" s="5">
        <f ca="1">IFERROR(INDEX(Z$269:Z$305,MATCH($F60,$B$269:$B$305,0))/INDEX($D$269:$D$305,MATCH($F60,$B$269:$B$305,0)),SUMIFS('Input-Ext Allocators'!W$8:W$63,'Input-Ext Allocators'!$B$8:$B$63,$F60))*$D60</f>
        <v>0</v>
      </c>
    </row>
    <row r="61" spans="1:26" outlineLevel="1">
      <c r="A61" s="13">
        <f>IF(ISBLANK('Input-Accounts'!A61),"",'Input-Accounts'!A61)</f>
        <v>51</v>
      </c>
      <c r="B61" t="str">
        <f>IF(ISBLANK('Input-Accounts'!B61),"",'Input-Accounts'!B61)</f>
        <v>Subtotal - General Plant</v>
      </c>
      <c r="C61" s="13" t="str">
        <f>IF(ISBLANK('Input-Accounts'!C61),"",'Input-Accounts'!C61)</f>
        <v/>
      </c>
      <c r="D61" s="28">
        <f ca="1">SUBTOTAL(9,D51:D60)</f>
        <v>0</v>
      </c>
      <c r="E61" s="5">
        <f t="shared" ca="1" si="11"/>
        <v>0</v>
      </c>
      <c r="G61" s="28">
        <f t="shared" ref="G61:Z61" ca="1" si="12">SUBTOTAL(9,G51:G60)</f>
        <v>0</v>
      </c>
      <c r="H61" s="28">
        <f t="shared" ca="1" si="12"/>
        <v>0</v>
      </c>
      <c r="I61" s="28">
        <f t="shared" ca="1" si="12"/>
        <v>0</v>
      </c>
      <c r="J61" s="28">
        <f t="shared" ca="1" si="12"/>
        <v>0</v>
      </c>
      <c r="K61" s="28">
        <f t="shared" ca="1" si="12"/>
        <v>0</v>
      </c>
      <c r="L61" s="28">
        <f t="shared" ca="1" si="12"/>
        <v>0</v>
      </c>
      <c r="M61" s="28">
        <f t="shared" ca="1" si="12"/>
        <v>0</v>
      </c>
      <c r="N61" s="28">
        <f t="shared" ca="1" si="12"/>
        <v>0</v>
      </c>
      <c r="O61" s="28">
        <f t="shared" ca="1" si="12"/>
        <v>0</v>
      </c>
      <c r="P61" s="28">
        <f t="shared" ca="1" si="12"/>
        <v>0</v>
      </c>
      <c r="Q61" s="28">
        <f t="shared" ca="1" si="12"/>
        <v>0</v>
      </c>
      <c r="R61" s="28">
        <f t="shared" ca="1" si="12"/>
        <v>0</v>
      </c>
      <c r="S61" s="28">
        <f t="shared" ca="1" si="12"/>
        <v>0</v>
      </c>
      <c r="T61" s="28">
        <f t="shared" ca="1" si="12"/>
        <v>0</v>
      </c>
      <c r="U61" s="28">
        <f t="shared" ca="1" si="12"/>
        <v>0</v>
      </c>
      <c r="V61" s="28">
        <f t="shared" ca="1" si="12"/>
        <v>0</v>
      </c>
      <c r="W61" s="28">
        <f t="shared" ca="1" si="12"/>
        <v>0</v>
      </c>
      <c r="X61" s="28">
        <f t="shared" ca="1" si="12"/>
        <v>0</v>
      </c>
      <c r="Y61" s="28">
        <f t="shared" ca="1" si="12"/>
        <v>0</v>
      </c>
      <c r="Z61" s="28">
        <f t="shared" ca="1" si="12"/>
        <v>0</v>
      </c>
    </row>
    <row r="62" spans="1:26" outlineLevel="1">
      <c r="A62" s="13" t="str">
        <f>IF(ISBLANK('Input-Accounts'!A62),"",'Input-Accounts'!A62)</f>
        <v/>
      </c>
      <c r="B62" t="str">
        <f>IF(ISBLANK('Input-Accounts'!B62),"",'Input-Accounts'!B62)</f>
        <v/>
      </c>
      <c r="C62" s="13" t="str">
        <f>IF(ISBLANK('Input-Accounts'!C62),"",'Input-Accounts'!C62)</f>
        <v/>
      </c>
      <c r="D62" s="5"/>
      <c r="E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>
      <c r="A63" s="13">
        <f>IF(ISBLANK('Input-Accounts'!A63),"",'Input-Accounts'!A63)</f>
        <v>52</v>
      </c>
      <c r="B63" s="4" t="str">
        <f>IF(ISBLANK('Input-Accounts'!B63),"",'Input-Accounts'!B63)</f>
        <v>Total Plant in Service</v>
      </c>
      <c r="C63" s="13" t="str">
        <f>IF(ISBLANK('Input-Accounts'!C63),"",'Input-Accounts'!C63)</f>
        <v/>
      </c>
      <c r="D63" s="5">
        <f ca="1">SUBTOTAL(9,D11:D62)</f>
        <v>0</v>
      </c>
      <c r="E63" s="5">
        <f ca="1">IFERROR(IF(D63="","",IF(D63=0,0,IF(ABS(D63-SUM($G63:$Z63))&lt;Check_Limit,0,1))),1)</f>
        <v>0</v>
      </c>
      <c r="F63" s="2"/>
      <c r="G63" s="5">
        <f t="shared" ref="G63:Z63" ca="1" si="13">SUBTOTAL(9,G11:G62)</f>
        <v>0</v>
      </c>
      <c r="H63" s="5">
        <f t="shared" ca="1" si="13"/>
        <v>0</v>
      </c>
      <c r="I63" s="5">
        <f t="shared" ca="1" si="13"/>
        <v>0</v>
      </c>
      <c r="J63" s="5">
        <f t="shared" ca="1" si="13"/>
        <v>0</v>
      </c>
      <c r="K63" s="5">
        <f t="shared" ca="1" si="13"/>
        <v>0</v>
      </c>
      <c r="L63" s="5">
        <f t="shared" ca="1" si="13"/>
        <v>0</v>
      </c>
      <c r="M63" s="5">
        <f t="shared" ca="1" si="13"/>
        <v>0</v>
      </c>
      <c r="N63" s="5">
        <f t="shared" ca="1" si="13"/>
        <v>0</v>
      </c>
      <c r="O63" s="5">
        <f t="shared" ca="1" si="13"/>
        <v>0</v>
      </c>
      <c r="P63" s="5">
        <f t="shared" ca="1" si="13"/>
        <v>0</v>
      </c>
      <c r="Q63" s="5">
        <f t="shared" ca="1" si="13"/>
        <v>0</v>
      </c>
      <c r="R63" s="5">
        <f t="shared" ca="1" si="13"/>
        <v>0</v>
      </c>
      <c r="S63" s="5">
        <f t="shared" ca="1" si="13"/>
        <v>0</v>
      </c>
      <c r="T63" s="5">
        <f t="shared" ca="1" si="13"/>
        <v>0</v>
      </c>
      <c r="U63" s="5">
        <f t="shared" ca="1" si="13"/>
        <v>0</v>
      </c>
      <c r="V63" s="5">
        <f t="shared" ca="1" si="13"/>
        <v>0</v>
      </c>
      <c r="W63" s="5">
        <f t="shared" ca="1" si="13"/>
        <v>0</v>
      </c>
      <c r="X63" s="5">
        <f t="shared" ca="1" si="13"/>
        <v>0</v>
      </c>
      <c r="Y63" s="5">
        <f t="shared" ca="1" si="13"/>
        <v>0</v>
      </c>
      <c r="Z63" s="5">
        <f t="shared" ca="1" si="13"/>
        <v>0</v>
      </c>
    </row>
    <row r="64" spans="1:26">
      <c r="A64" s="13" t="str">
        <f>IF(ISBLANK('Input-Accounts'!A64),"",'Input-Accounts'!A64)</f>
        <v/>
      </c>
      <c r="B64" t="str">
        <f>IF(ISBLANK('Input-Accounts'!B64),"",'Input-Accounts'!B64)</f>
        <v/>
      </c>
      <c r="C64" s="13" t="str">
        <f>IF(ISBLANK('Input-Accounts'!C64),"",'Input-Accounts'!C64)</f>
        <v/>
      </c>
      <c r="D64" s="28"/>
      <c r="E64" s="5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>
      <c r="A65" s="13">
        <f>IF(ISBLANK('Input-Accounts'!A65),"",'Input-Accounts'!A65)</f>
        <v>53</v>
      </c>
      <c r="B65" s="1" t="str">
        <f>IF(ISBLANK('Input-Accounts'!B65),"",'Input-Accounts'!B65)</f>
        <v>Accumulated Depreciation &amp; Amortization</v>
      </c>
      <c r="C65" s="13" t="str">
        <f>IF(ISBLANK('Input-Accounts'!C65),"",'Input-Accounts'!C65)</f>
        <v/>
      </c>
      <c r="D65" s="5"/>
      <c r="E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outlineLevel="1">
      <c r="A66" s="13">
        <f>IF(ISBLANK('Input-Accounts'!A66),"",'Input-Accounts'!A66)</f>
        <v>54</v>
      </c>
      <c r="B66" s="1" t="str">
        <f>IF(ISBLANK('Input-Accounts'!B66),"",'Input-Accounts'!B66)</f>
        <v>Intangible Plant</v>
      </c>
      <c r="C66" s="13" t="str">
        <f>IF(ISBLANK('Input-Accounts'!C66),"",'Input-Accounts'!C66)</f>
        <v/>
      </c>
      <c r="D66" s="5"/>
      <c r="E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outlineLevel="1">
      <c r="A67" s="13">
        <f>IF(ISBLANK('Input-Accounts'!A67),"",'Input-Accounts'!A67)</f>
        <v>55</v>
      </c>
      <c r="B67" s="17" t="str">
        <f>IF(ISBLANK('Input-Accounts'!B67),"",'Input-Accounts'!B67)</f>
        <v>Organization</v>
      </c>
      <c r="C67" s="13">
        <f>IF(ISBLANK('Input-Accounts'!C67),"",'Input-Accounts'!C67)</f>
        <v>301</v>
      </c>
      <c r="D67" s="5">
        <f t="shared" ref="D67:D69" ca="1" si="14">INDIRECT("Classification!"&amp;$D$5&amp;ROW())</f>
        <v>0</v>
      </c>
      <c r="E67" s="5">
        <f t="shared" ref="E67:E70" ca="1" si="15">IFERROR(IF(D67="","",IF(D67=0,0,IF(ABS(D67-SUM($G67:$Z67))&lt;Check_Limit,0,1))),1)</f>
        <v>0</v>
      </c>
      <c r="F67" s="2" t="str" cm="1">
        <f t="array" aca="1" ref="F67" ca="1">IF(D67=0,"-",IF('Input-Accounts'!$E67&lt;&gt;0,'Input-Accounts'!$E67,INDEX('Input-Accounts'!$H67:$J67,,MATCH($F$6,'Input-Accounts'!$H$6:$J$6,0))))</f>
        <v>-</v>
      </c>
      <c r="G67" s="5">
        <f ca="1">IFERROR(INDEX(G$269:G$305,MATCH($F67,$B$269:$B$305,0))/INDEX($D$269:$D$305,MATCH($F67,$B$269:$B$305,0)),SUMIFS('Input-Ext Allocators'!D$8:D$63,'Input-Ext Allocators'!$B$8:$B$63,$F67))*$D67</f>
        <v>0</v>
      </c>
      <c r="H67" s="5">
        <f ca="1">IFERROR(INDEX(H$269:H$305,MATCH($F67,$B$269:$B$305,0))/INDEX($D$269:$D$305,MATCH($F67,$B$269:$B$305,0)),SUMIFS('Input-Ext Allocators'!E$8:E$63,'Input-Ext Allocators'!$B$8:$B$63,$F67))*$D67</f>
        <v>0</v>
      </c>
      <c r="I67" s="5">
        <f ca="1">IFERROR(INDEX(I$269:I$305,MATCH($F67,$B$269:$B$305,0))/INDEX($D$269:$D$305,MATCH($F67,$B$269:$B$305,0)),SUMIFS('Input-Ext Allocators'!F$8:F$63,'Input-Ext Allocators'!$B$8:$B$63,$F67))*$D67</f>
        <v>0</v>
      </c>
      <c r="J67" s="5">
        <f ca="1">IFERROR(INDEX(J$269:J$305,MATCH($F67,$B$269:$B$305,0))/INDEX($D$269:$D$305,MATCH($F67,$B$269:$B$305,0)),SUMIFS('Input-Ext Allocators'!G$8:G$63,'Input-Ext Allocators'!$B$8:$B$63,$F67))*$D67</f>
        <v>0</v>
      </c>
      <c r="K67" s="5">
        <f ca="1">IFERROR(INDEX(K$269:K$305,MATCH($F67,$B$269:$B$305,0))/INDEX($D$269:$D$305,MATCH($F67,$B$269:$B$305,0)),SUMIFS('Input-Ext Allocators'!H$8:H$63,'Input-Ext Allocators'!$B$8:$B$63,$F67))*$D67</f>
        <v>0</v>
      </c>
      <c r="L67" s="5">
        <f ca="1">IFERROR(INDEX(L$269:L$305,MATCH($F67,$B$269:$B$305,0))/INDEX($D$269:$D$305,MATCH($F67,$B$269:$B$305,0)),SUMIFS('Input-Ext Allocators'!I$8:I$63,'Input-Ext Allocators'!$B$8:$B$63,$F67))*$D67</f>
        <v>0</v>
      </c>
      <c r="M67" s="5">
        <f ca="1">IFERROR(INDEX(M$269:M$305,MATCH($F67,$B$269:$B$305,0))/INDEX($D$269:$D$305,MATCH($F67,$B$269:$B$305,0)),SUMIFS('Input-Ext Allocators'!J$8:J$63,'Input-Ext Allocators'!$B$8:$B$63,$F67))*$D67</f>
        <v>0</v>
      </c>
      <c r="N67" s="5">
        <f ca="1">IFERROR(INDEX(N$269:N$305,MATCH($F67,$B$269:$B$305,0))/INDEX($D$269:$D$305,MATCH($F67,$B$269:$B$305,0)),SUMIFS('Input-Ext Allocators'!K$8:K$63,'Input-Ext Allocators'!$B$8:$B$63,$F67))*$D67</f>
        <v>0</v>
      </c>
      <c r="O67" s="5">
        <f ca="1">IFERROR(INDEX(O$269:O$305,MATCH($F67,$B$269:$B$305,0))/INDEX($D$269:$D$305,MATCH($F67,$B$269:$B$305,0)),SUMIFS('Input-Ext Allocators'!L$8:L$63,'Input-Ext Allocators'!$B$8:$B$63,$F67))*$D67</f>
        <v>0</v>
      </c>
      <c r="P67" s="5">
        <f ca="1">IFERROR(INDEX(P$269:P$305,MATCH($F67,$B$269:$B$305,0))/INDEX($D$269:$D$305,MATCH($F67,$B$269:$B$305,0)),SUMIFS('Input-Ext Allocators'!M$8:M$63,'Input-Ext Allocators'!$B$8:$B$63,$F67))*$D67</f>
        <v>0</v>
      </c>
      <c r="Q67" s="5">
        <f ca="1">IFERROR(INDEX(Q$269:Q$305,MATCH($F67,$B$269:$B$305,0))/INDEX($D$269:$D$305,MATCH($F67,$B$269:$B$305,0)),SUMIFS('Input-Ext Allocators'!N$8:N$63,'Input-Ext Allocators'!$B$8:$B$63,$F67))*$D67</f>
        <v>0</v>
      </c>
      <c r="R67" s="5">
        <f ca="1">IFERROR(INDEX(R$269:R$305,MATCH($F67,$B$269:$B$305,0))/INDEX($D$269:$D$305,MATCH($F67,$B$269:$B$305,0)),SUMIFS('Input-Ext Allocators'!O$8:O$63,'Input-Ext Allocators'!$B$8:$B$63,$F67))*$D67</f>
        <v>0</v>
      </c>
      <c r="S67" s="5">
        <f ca="1">IFERROR(INDEX(S$269:S$305,MATCH($F67,$B$269:$B$305,0))/INDEX($D$269:$D$305,MATCH($F67,$B$269:$B$305,0)),SUMIFS('Input-Ext Allocators'!P$8:P$63,'Input-Ext Allocators'!$B$8:$B$63,$F67))*$D67</f>
        <v>0</v>
      </c>
      <c r="T67" s="5">
        <f ca="1">IFERROR(INDEX(T$269:T$305,MATCH($F67,$B$269:$B$305,0))/INDEX($D$269:$D$305,MATCH($F67,$B$269:$B$305,0)),SUMIFS('Input-Ext Allocators'!Q$8:Q$63,'Input-Ext Allocators'!$B$8:$B$63,$F67))*$D67</f>
        <v>0</v>
      </c>
      <c r="U67" s="5">
        <f ca="1">IFERROR(INDEX(U$269:U$305,MATCH($F67,$B$269:$B$305,0))/INDEX($D$269:$D$305,MATCH($F67,$B$269:$B$305,0)),SUMIFS('Input-Ext Allocators'!R$8:R$63,'Input-Ext Allocators'!$B$8:$B$63,$F67))*$D67</f>
        <v>0</v>
      </c>
      <c r="V67" s="5">
        <f ca="1">IFERROR(INDEX(V$269:V$305,MATCH($F67,$B$269:$B$305,0))/INDEX($D$269:$D$305,MATCH($F67,$B$269:$B$305,0)),SUMIFS('Input-Ext Allocators'!S$8:S$63,'Input-Ext Allocators'!$B$8:$B$63,$F67))*$D67</f>
        <v>0</v>
      </c>
      <c r="W67" s="5">
        <f ca="1">IFERROR(INDEX(W$269:W$305,MATCH($F67,$B$269:$B$305,0))/INDEX($D$269:$D$305,MATCH($F67,$B$269:$B$305,0)),SUMIFS('Input-Ext Allocators'!T$8:T$63,'Input-Ext Allocators'!$B$8:$B$63,$F67))*$D67</f>
        <v>0</v>
      </c>
      <c r="X67" s="5">
        <f ca="1">IFERROR(INDEX(X$269:X$305,MATCH($F67,$B$269:$B$305,0))/INDEX($D$269:$D$305,MATCH($F67,$B$269:$B$305,0)),SUMIFS('Input-Ext Allocators'!U$8:U$63,'Input-Ext Allocators'!$B$8:$B$63,$F67))*$D67</f>
        <v>0</v>
      </c>
      <c r="Y67" s="5">
        <f ca="1">IFERROR(INDEX(Y$269:Y$305,MATCH($F67,$B$269:$B$305,0))/INDEX($D$269:$D$305,MATCH($F67,$B$269:$B$305,0)),SUMIFS('Input-Ext Allocators'!V$8:V$63,'Input-Ext Allocators'!$B$8:$B$63,$F67))*$D67</f>
        <v>0</v>
      </c>
      <c r="Z67" s="5">
        <f ca="1">IFERROR(INDEX(Z$269:Z$305,MATCH($F67,$B$269:$B$305,0))/INDEX($D$269:$D$305,MATCH($F67,$B$269:$B$305,0)),SUMIFS('Input-Ext Allocators'!W$8:W$63,'Input-Ext Allocators'!$B$8:$B$63,$F67))*$D67</f>
        <v>0</v>
      </c>
    </row>
    <row r="68" spans="1:26" outlineLevel="1">
      <c r="A68" s="13">
        <f>IF(ISBLANK('Input-Accounts'!A68),"",'Input-Accounts'!A68)</f>
        <v>56</v>
      </c>
      <c r="B68" s="17" t="str">
        <f>IF(ISBLANK('Input-Accounts'!B68),"",'Input-Accounts'!B68)</f>
        <v>Franchises &amp; Consents</v>
      </c>
      <c r="C68" s="13">
        <f>IF(ISBLANK('Input-Accounts'!C68),"",'Input-Accounts'!C68)</f>
        <v>302</v>
      </c>
      <c r="D68" s="5">
        <f t="shared" ca="1" si="14"/>
        <v>0</v>
      </c>
      <c r="E68" s="5">
        <f t="shared" ca="1" si="15"/>
        <v>0</v>
      </c>
      <c r="F68" s="2" t="str" cm="1">
        <f t="array" aca="1" ref="F68" ca="1">IF(D68=0,"-",IF('Input-Accounts'!$E68&lt;&gt;0,'Input-Accounts'!$E68,INDEX('Input-Accounts'!$H68:$J68,,MATCH($F$6,'Input-Accounts'!$H$6:$J$6,0))))</f>
        <v>-</v>
      </c>
      <c r="G68" s="5">
        <f ca="1">IFERROR(INDEX(G$269:G$305,MATCH($F68,$B$269:$B$305,0))/INDEX($D$269:$D$305,MATCH($F68,$B$269:$B$305,0)),SUMIFS('Input-Ext Allocators'!D$8:D$63,'Input-Ext Allocators'!$B$8:$B$63,$F68))*$D68</f>
        <v>0</v>
      </c>
      <c r="H68" s="5">
        <f ca="1">IFERROR(INDEX(H$269:H$305,MATCH($F68,$B$269:$B$305,0))/INDEX($D$269:$D$305,MATCH($F68,$B$269:$B$305,0)),SUMIFS('Input-Ext Allocators'!E$8:E$63,'Input-Ext Allocators'!$B$8:$B$63,$F68))*$D68</f>
        <v>0</v>
      </c>
      <c r="I68" s="5">
        <f ca="1">IFERROR(INDEX(I$269:I$305,MATCH($F68,$B$269:$B$305,0))/INDEX($D$269:$D$305,MATCH($F68,$B$269:$B$305,0)),SUMIFS('Input-Ext Allocators'!F$8:F$63,'Input-Ext Allocators'!$B$8:$B$63,$F68))*$D68</f>
        <v>0</v>
      </c>
      <c r="J68" s="5">
        <f ca="1">IFERROR(INDEX(J$269:J$305,MATCH($F68,$B$269:$B$305,0))/INDEX($D$269:$D$305,MATCH($F68,$B$269:$B$305,0)),SUMIFS('Input-Ext Allocators'!G$8:G$63,'Input-Ext Allocators'!$B$8:$B$63,$F68))*$D68</f>
        <v>0</v>
      </c>
      <c r="K68" s="5">
        <f ca="1">IFERROR(INDEX(K$269:K$305,MATCH($F68,$B$269:$B$305,0))/INDEX($D$269:$D$305,MATCH($F68,$B$269:$B$305,0)),SUMIFS('Input-Ext Allocators'!H$8:H$63,'Input-Ext Allocators'!$B$8:$B$63,$F68))*$D68</f>
        <v>0</v>
      </c>
      <c r="L68" s="5">
        <f ca="1">IFERROR(INDEX(L$269:L$305,MATCH($F68,$B$269:$B$305,0))/INDEX($D$269:$D$305,MATCH($F68,$B$269:$B$305,0)),SUMIFS('Input-Ext Allocators'!I$8:I$63,'Input-Ext Allocators'!$B$8:$B$63,$F68))*$D68</f>
        <v>0</v>
      </c>
      <c r="M68" s="5">
        <f ca="1">IFERROR(INDEX(M$269:M$305,MATCH($F68,$B$269:$B$305,0))/INDEX($D$269:$D$305,MATCH($F68,$B$269:$B$305,0)),SUMIFS('Input-Ext Allocators'!J$8:J$63,'Input-Ext Allocators'!$B$8:$B$63,$F68))*$D68</f>
        <v>0</v>
      </c>
      <c r="N68" s="5">
        <f ca="1">IFERROR(INDEX(N$269:N$305,MATCH($F68,$B$269:$B$305,0))/INDEX($D$269:$D$305,MATCH($F68,$B$269:$B$305,0)),SUMIFS('Input-Ext Allocators'!K$8:K$63,'Input-Ext Allocators'!$B$8:$B$63,$F68))*$D68</f>
        <v>0</v>
      </c>
      <c r="O68" s="5">
        <f ca="1">IFERROR(INDEX(O$269:O$305,MATCH($F68,$B$269:$B$305,0))/INDEX($D$269:$D$305,MATCH($F68,$B$269:$B$305,0)),SUMIFS('Input-Ext Allocators'!L$8:L$63,'Input-Ext Allocators'!$B$8:$B$63,$F68))*$D68</f>
        <v>0</v>
      </c>
      <c r="P68" s="5">
        <f ca="1">IFERROR(INDEX(P$269:P$305,MATCH($F68,$B$269:$B$305,0))/INDEX($D$269:$D$305,MATCH($F68,$B$269:$B$305,0)),SUMIFS('Input-Ext Allocators'!M$8:M$63,'Input-Ext Allocators'!$B$8:$B$63,$F68))*$D68</f>
        <v>0</v>
      </c>
      <c r="Q68" s="5">
        <f ca="1">IFERROR(INDEX(Q$269:Q$305,MATCH($F68,$B$269:$B$305,0))/INDEX($D$269:$D$305,MATCH($F68,$B$269:$B$305,0)),SUMIFS('Input-Ext Allocators'!N$8:N$63,'Input-Ext Allocators'!$B$8:$B$63,$F68))*$D68</f>
        <v>0</v>
      </c>
      <c r="R68" s="5">
        <f ca="1">IFERROR(INDEX(R$269:R$305,MATCH($F68,$B$269:$B$305,0))/INDEX($D$269:$D$305,MATCH($F68,$B$269:$B$305,0)),SUMIFS('Input-Ext Allocators'!O$8:O$63,'Input-Ext Allocators'!$B$8:$B$63,$F68))*$D68</f>
        <v>0</v>
      </c>
      <c r="S68" s="5">
        <f ca="1">IFERROR(INDEX(S$269:S$305,MATCH($F68,$B$269:$B$305,0))/INDEX($D$269:$D$305,MATCH($F68,$B$269:$B$305,0)),SUMIFS('Input-Ext Allocators'!P$8:P$63,'Input-Ext Allocators'!$B$8:$B$63,$F68))*$D68</f>
        <v>0</v>
      </c>
      <c r="T68" s="5">
        <f ca="1">IFERROR(INDEX(T$269:T$305,MATCH($F68,$B$269:$B$305,0))/INDEX($D$269:$D$305,MATCH($F68,$B$269:$B$305,0)),SUMIFS('Input-Ext Allocators'!Q$8:Q$63,'Input-Ext Allocators'!$B$8:$B$63,$F68))*$D68</f>
        <v>0</v>
      </c>
      <c r="U68" s="5">
        <f ca="1">IFERROR(INDEX(U$269:U$305,MATCH($F68,$B$269:$B$305,0))/INDEX($D$269:$D$305,MATCH($F68,$B$269:$B$305,0)),SUMIFS('Input-Ext Allocators'!R$8:R$63,'Input-Ext Allocators'!$B$8:$B$63,$F68))*$D68</f>
        <v>0</v>
      </c>
      <c r="V68" s="5">
        <f ca="1">IFERROR(INDEX(V$269:V$305,MATCH($F68,$B$269:$B$305,0))/INDEX($D$269:$D$305,MATCH($F68,$B$269:$B$305,0)),SUMIFS('Input-Ext Allocators'!S$8:S$63,'Input-Ext Allocators'!$B$8:$B$63,$F68))*$D68</f>
        <v>0</v>
      </c>
      <c r="W68" s="5">
        <f ca="1">IFERROR(INDEX(W$269:W$305,MATCH($F68,$B$269:$B$305,0))/INDEX($D$269:$D$305,MATCH($F68,$B$269:$B$305,0)),SUMIFS('Input-Ext Allocators'!T$8:T$63,'Input-Ext Allocators'!$B$8:$B$63,$F68))*$D68</f>
        <v>0</v>
      </c>
      <c r="X68" s="5">
        <f ca="1">IFERROR(INDEX(X$269:X$305,MATCH($F68,$B$269:$B$305,0))/INDEX($D$269:$D$305,MATCH($F68,$B$269:$B$305,0)),SUMIFS('Input-Ext Allocators'!U$8:U$63,'Input-Ext Allocators'!$B$8:$B$63,$F68))*$D68</f>
        <v>0</v>
      </c>
      <c r="Y68" s="5">
        <f ca="1">IFERROR(INDEX(Y$269:Y$305,MATCH($F68,$B$269:$B$305,0))/INDEX($D$269:$D$305,MATCH($F68,$B$269:$B$305,0)),SUMIFS('Input-Ext Allocators'!V$8:V$63,'Input-Ext Allocators'!$B$8:$B$63,$F68))*$D68</f>
        <v>0</v>
      </c>
      <c r="Z68" s="5">
        <f ca="1">IFERROR(INDEX(Z$269:Z$305,MATCH($F68,$B$269:$B$305,0))/INDEX($D$269:$D$305,MATCH($F68,$B$269:$B$305,0)),SUMIFS('Input-Ext Allocators'!W$8:W$63,'Input-Ext Allocators'!$B$8:$B$63,$F68))*$D68</f>
        <v>0</v>
      </c>
    </row>
    <row r="69" spans="1:26" outlineLevel="1">
      <c r="A69" s="13">
        <f>IF(ISBLANK('Input-Accounts'!A69),"",'Input-Accounts'!A69)</f>
        <v>57</v>
      </c>
      <c r="B69" s="17" t="str">
        <f>IF(ISBLANK('Input-Accounts'!B69),"",'Input-Accounts'!B69)</f>
        <v>Misc. Intangible Plant</v>
      </c>
      <c r="C69" s="13">
        <f>IF(ISBLANK('Input-Accounts'!C69),"",'Input-Accounts'!C69)</f>
        <v>303</v>
      </c>
      <c r="D69" s="5">
        <f t="shared" ca="1" si="14"/>
        <v>0</v>
      </c>
      <c r="E69" s="5">
        <f t="shared" ca="1" si="15"/>
        <v>0</v>
      </c>
      <c r="F69" s="2" t="str" cm="1">
        <f t="array" aca="1" ref="F69" ca="1">IF(D69=0,"-",IF('Input-Accounts'!$E69&lt;&gt;0,'Input-Accounts'!$E69,INDEX('Input-Accounts'!$H69:$J69,,MATCH($F$6,'Input-Accounts'!$H$6:$J$6,0))))</f>
        <v>-</v>
      </c>
      <c r="G69" s="5">
        <f ca="1">IFERROR(INDEX(G$269:G$305,MATCH($F69,$B$269:$B$305,0))/INDEX($D$269:$D$305,MATCH($F69,$B$269:$B$305,0)),SUMIFS('Input-Ext Allocators'!D$8:D$63,'Input-Ext Allocators'!$B$8:$B$63,$F69))*$D69</f>
        <v>0</v>
      </c>
      <c r="H69" s="5">
        <f ca="1">IFERROR(INDEX(H$269:H$305,MATCH($F69,$B$269:$B$305,0))/INDEX($D$269:$D$305,MATCH($F69,$B$269:$B$305,0)),SUMIFS('Input-Ext Allocators'!E$8:E$63,'Input-Ext Allocators'!$B$8:$B$63,$F69))*$D69</f>
        <v>0</v>
      </c>
      <c r="I69" s="5">
        <f ca="1">IFERROR(INDEX(I$269:I$305,MATCH($F69,$B$269:$B$305,0))/INDEX($D$269:$D$305,MATCH($F69,$B$269:$B$305,0)),SUMIFS('Input-Ext Allocators'!F$8:F$63,'Input-Ext Allocators'!$B$8:$B$63,$F69))*$D69</f>
        <v>0</v>
      </c>
      <c r="J69" s="5">
        <f ca="1">IFERROR(INDEX(J$269:J$305,MATCH($F69,$B$269:$B$305,0))/INDEX($D$269:$D$305,MATCH($F69,$B$269:$B$305,0)),SUMIFS('Input-Ext Allocators'!G$8:G$63,'Input-Ext Allocators'!$B$8:$B$63,$F69))*$D69</f>
        <v>0</v>
      </c>
      <c r="K69" s="5">
        <f ca="1">IFERROR(INDEX(K$269:K$305,MATCH($F69,$B$269:$B$305,0))/INDEX($D$269:$D$305,MATCH($F69,$B$269:$B$305,0)),SUMIFS('Input-Ext Allocators'!H$8:H$63,'Input-Ext Allocators'!$B$8:$B$63,$F69))*$D69</f>
        <v>0</v>
      </c>
      <c r="L69" s="5">
        <f ca="1">IFERROR(INDEX(L$269:L$305,MATCH($F69,$B$269:$B$305,0))/INDEX($D$269:$D$305,MATCH($F69,$B$269:$B$305,0)),SUMIFS('Input-Ext Allocators'!I$8:I$63,'Input-Ext Allocators'!$B$8:$B$63,$F69))*$D69</f>
        <v>0</v>
      </c>
      <c r="M69" s="5">
        <f ca="1">IFERROR(INDEX(M$269:M$305,MATCH($F69,$B$269:$B$305,0))/INDEX($D$269:$D$305,MATCH($F69,$B$269:$B$305,0)),SUMIFS('Input-Ext Allocators'!J$8:J$63,'Input-Ext Allocators'!$B$8:$B$63,$F69))*$D69</f>
        <v>0</v>
      </c>
      <c r="N69" s="5">
        <f ca="1">IFERROR(INDEX(N$269:N$305,MATCH($F69,$B$269:$B$305,0))/INDEX($D$269:$D$305,MATCH($F69,$B$269:$B$305,0)),SUMIFS('Input-Ext Allocators'!K$8:K$63,'Input-Ext Allocators'!$B$8:$B$63,$F69))*$D69</f>
        <v>0</v>
      </c>
      <c r="O69" s="5">
        <f ca="1">IFERROR(INDEX(O$269:O$305,MATCH($F69,$B$269:$B$305,0))/INDEX($D$269:$D$305,MATCH($F69,$B$269:$B$305,0)),SUMIFS('Input-Ext Allocators'!L$8:L$63,'Input-Ext Allocators'!$B$8:$B$63,$F69))*$D69</f>
        <v>0</v>
      </c>
      <c r="P69" s="5">
        <f ca="1">IFERROR(INDEX(P$269:P$305,MATCH($F69,$B$269:$B$305,0))/INDEX($D$269:$D$305,MATCH($F69,$B$269:$B$305,0)),SUMIFS('Input-Ext Allocators'!M$8:M$63,'Input-Ext Allocators'!$B$8:$B$63,$F69))*$D69</f>
        <v>0</v>
      </c>
      <c r="Q69" s="5">
        <f ca="1">IFERROR(INDEX(Q$269:Q$305,MATCH($F69,$B$269:$B$305,0))/INDEX($D$269:$D$305,MATCH($F69,$B$269:$B$305,0)),SUMIFS('Input-Ext Allocators'!N$8:N$63,'Input-Ext Allocators'!$B$8:$B$63,$F69))*$D69</f>
        <v>0</v>
      </c>
      <c r="R69" s="5">
        <f ca="1">IFERROR(INDEX(R$269:R$305,MATCH($F69,$B$269:$B$305,0))/INDEX($D$269:$D$305,MATCH($F69,$B$269:$B$305,0)),SUMIFS('Input-Ext Allocators'!O$8:O$63,'Input-Ext Allocators'!$B$8:$B$63,$F69))*$D69</f>
        <v>0</v>
      </c>
      <c r="S69" s="5">
        <f ca="1">IFERROR(INDEX(S$269:S$305,MATCH($F69,$B$269:$B$305,0))/INDEX($D$269:$D$305,MATCH($F69,$B$269:$B$305,0)),SUMIFS('Input-Ext Allocators'!P$8:P$63,'Input-Ext Allocators'!$B$8:$B$63,$F69))*$D69</f>
        <v>0</v>
      </c>
      <c r="T69" s="5">
        <f ca="1">IFERROR(INDEX(T$269:T$305,MATCH($F69,$B$269:$B$305,0))/INDEX($D$269:$D$305,MATCH($F69,$B$269:$B$305,0)),SUMIFS('Input-Ext Allocators'!Q$8:Q$63,'Input-Ext Allocators'!$B$8:$B$63,$F69))*$D69</f>
        <v>0</v>
      </c>
      <c r="U69" s="5">
        <f ca="1">IFERROR(INDEX(U$269:U$305,MATCH($F69,$B$269:$B$305,0))/INDEX($D$269:$D$305,MATCH($F69,$B$269:$B$305,0)),SUMIFS('Input-Ext Allocators'!R$8:R$63,'Input-Ext Allocators'!$B$8:$B$63,$F69))*$D69</f>
        <v>0</v>
      </c>
      <c r="V69" s="5">
        <f ca="1">IFERROR(INDEX(V$269:V$305,MATCH($F69,$B$269:$B$305,0))/INDEX($D$269:$D$305,MATCH($F69,$B$269:$B$305,0)),SUMIFS('Input-Ext Allocators'!S$8:S$63,'Input-Ext Allocators'!$B$8:$B$63,$F69))*$D69</f>
        <v>0</v>
      </c>
      <c r="W69" s="5">
        <f ca="1">IFERROR(INDEX(W$269:W$305,MATCH($F69,$B$269:$B$305,0))/INDEX($D$269:$D$305,MATCH($F69,$B$269:$B$305,0)),SUMIFS('Input-Ext Allocators'!T$8:T$63,'Input-Ext Allocators'!$B$8:$B$63,$F69))*$D69</f>
        <v>0</v>
      </c>
      <c r="X69" s="5">
        <f ca="1">IFERROR(INDEX(X$269:X$305,MATCH($F69,$B$269:$B$305,0))/INDEX($D$269:$D$305,MATCH($F69,$B$269:$B$305,0)),SUMIFS('Input-Ext Allocators'!U$8:U$63,'Input-Ext Allocators'!$B$8:$B$63,$F69))*$D69</f>
        <v>0</v>
      </c>
      <c r="Y69" s="5">
        <f ca="1">IFERROR(INDEX(Y$269:Y$305,MATCH($F69,$B$269:$B$305,0))/INDEX($D$269:$D$305,MATCH($F69,$B$269:$B$305,0)),SUMIFS('Input-Ext Allocators'!V$8:V$63,'Input-Ext Allocators'!$B$8:$B$63,$F69))*$D69</f>
        <v>0</v>
      </c>
      <c r="Z69" s="5">
        <f ca="1">IFERROR(INDEX(Z$269:Z$305,MATCH($F69,$B$269:$B$305,0))/INDEX($D$269:$D$305,MATCH($F69,$B$269:$B$305,0)),SUMIFS('Input-Ext Allocators'!W$8:W$63,'Input-Ext Allocators'!$B$8:$B$63,$F69))*$D69</f>
        <v>0</v>
      </c>
    </row>
    <row r="70" spans="1:26" outlineLevel="1">
      <c r="A70" s="13">
        <f>IF(ISBLANK('Input-Accounts'!A70),"",'Input-Accounts'!A70)</f>
        <v>58</v>
      </c>
      <c r="B70" t="str">
        <f>IF(ISBLANK('Input-Accounts'!B70),"",'Input-Accounts'!B70)</f>
        <v>Subtotal - Intangible Plant</v>
      </c>
      <c r="C70" s="13" t="str">
        <f>IF(ISBLANK('Input-Accounts'!C70),"",'Input-Accounts'!C70)</f>
        <v/>
      </c>
      <c r="D70" s="28">
        <f ca="1">SUBTOTAL(9,D67:D69)</f>
        <v>0</v>
      </c>
      <c r="E70" s="5">
        <f t="shared" ca="1" si="15"/>
        <v>0</v>
      </c>
      <c r="G70" s="28">
        <f t="shared" ref="G70:Z70" ca="1" si="16">SUBTOTAL(9,G67:G69)</f>
        <v>0</v>
      </c>
      <c r="H70" s="28">
        <f t="shared" ca="1" si="16"/>
        <v>0</v>
      </c>
      <c r="I70" s="28">
        <f t="shared" ca="1" si="16"/>
        <v>0</v>
      </c>
      <c r="J70" s="28">
        <f t="shared" ca="1" si="16"/>
        <v>0</v>
      </c>
      <c r="K70" s="28">
        <f t="shared" ca="1" si="16"/>
        <v>0</v>
      </c>
      <c r="L70" s="28">
        <f t="shared" ca="1" si="16"/>
        <v>0</v>
      </c>
      <c r="M70" s="28">
        <f t="shared" ca="1" si="16"/>
        <v>0</v>
      </c>
      <c r="N70" s="28">
        <f t="shared" ca="1" si="16"/>
        <v>0</v>
      </c>
      <c r="O70" s="28">
        <f t="shared" ca="1" si="16"/>
        <v>0</v>
      </c>
      <c r="P70" s="28">
        <f t="shared" ca="1" si="16"/>
        <v>0</v>
      </c>
      <c r="Q70" s="28">
        <f t="shared" ca="1" si="16"/>
        <v>0</v>
      </c>
      <c r="R70" s="28">
        <f t="shared" ca="1" si="16"/>
        <v>0</v>
      </c>
      <c r="S70" s="28">
        <f t="shared" ca="1" si="16"/>
        <v>0</v>
      </c>
      <c r="T70" s="28">
        <f t="shared" ca="1" si="16"/>
        <v>0</v>
      </c>
      <c r="U70" s="28">
        <f t="shared" ca="1" si="16"/>
        <v>0</v>
      </c>
      <c r="V70" s="28">
        <f t="shared" ca="1" si="16"/>
        <v>0</v>
      </c>
      <c r="W70" s="28">
        <f t="shared" ca="1" si="16"/>
        <v>0</v>
      </c>
      <c r="X70" s="28">
        <f t="shared" ca="1" si="16"/>
        <v>0</v>
      </c>
      <c r="Y70" s="28">
        <f t="shared" ca="1" si="16"/>
        <v>0</v>
      </c>
      <c r="Z70" s="28">
        <f t="shared" ca="1" si="16"/>
        <v>0</v>
      </c>
    </row>
    <row r="71" spans="1:26" outlineLevel="1">
      <c r="A71" s="13" t="str">
        <f>IF(ISBLANK('Input-Accounts'!A71),"",'Input-Accounts'!A71)</f>
        <v/>
      </c>
      <c r="B71" t="str">
        <f>IF(ISBLANK('Input-Accounts'!B71),"",'Input-Accounts'!B71)</f>
        <v/>
      </c>
      <c r="C71" s="13" t="str">
        <f>IF(ISBLANK('Input-Accounts'!C71),"",'Input-Accounts'!C71)</f>
        <v/>
      </c>
      <c r="D71" s="5"/>
      <c r="E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outlineLevel="1">
      <c r="A72" s="13">
        <f>IF(ISBLANK('Input-Accounts'!A72),"",'Input-Accounts'!A72)</f>
        <v>59</v>
      </c>
      <c r="B72" s="1" t="str">
        <f>IF(ISBLANK('Input-Accounts'!B72),"",'Input-Accounts'!B72)</f>
        <v xml:space="preserve">Transmission plant </v>
      </c>
      <c r="C72" s="13" t="str">
        <f>IF(ISBLANK('Input-Accounts'!C72),"",'Input-Accounts'!C72)</f>
        <v/>
      </c>
      <c r="D72" s="5"/>
      <c r="E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outlineLevel="1">
      <c r="A73" s="13">
        <f>IF(ISBLANK('Input-Accounts'!A73),"",'Input-Accounts'!A73)</f>
        <v>60</v>
      </c>
      <c r="B73" s="17" t="str">
        <f>IF(ISBLANK('Input-Accounts'!B73),"",'Input-Accounts'!B73)</f>
        <v>Land and Land Rights</v>
      </c>
      <c r="C73" s="13">
        <f>IF(ISBLANK('Input-Accounts'!C73),"",'Input-Accounts'!C73)</f>
        <v>365.1</v>
      </c>
      <c r="D73" s="5">
        <f t="shared" ref="D73:D78" ca="1" si="17">INDIRECT("Classification!"&amp;$D$5&amp;ROW())</f>
        <v>0</v>
      </c>
      <c r="E73" s="5">
        <f t="shared" ref="E73" ca="1" si="18">IFERROR(IF(D73="","",IF(D73=0,0,IF(ABS(D73-SUM($G73:$Z73))&lt;Check_Limit,0,1))),1)</f>
        <v>0</v>
      </c>
      <c r="F73" s="2" t="str" cm="1">
        <f t="array" aca="1" ref="F73" ca="1">IF(D73=0,"-",IF('Input-Accounts'!$E73&lt;&gt;0,'Input-Accounts'!$E73,INDEX('Input-Accounts'!$H73:$J73,,MATCH($F$6,'Input-Accounts'!$H$6:$J$6,0))))</f>
        <v>-</v>
      </c>
      <c r="G73" s="5">
        <f ca="1">IFERROR(INDEX(G$269:G$305,MATCH($F73,$B$269:$B$305,0))/INDEX($D$269:$D$305,MATCH($F73,$B$269:$B$305,0)),SUMIFS('Input-Ext Allocators'!D$8:D$63,'Input-Ext Allocators'!$B$8:$B$63,$F73))*$D73</f>
        <v>0</v>
      </c>
      <c r="H73" s="5">
        <f ca="1">IFERROR(INDEX(H$269:H$305,MATCH($F73,$B$269:$B$305,0))/INDEX($D$269:$D$305,MATCH($F73,$B$269:$B$305,0)),SUMIFS('Input-Ext Allocators'!E$8:E$63,'Input-Ext Allocators'!$B$8:$B$63,$F73))*$D73</f>
        <v>0</v>
      </c>
      <c r="I73" s="5">
        <f ca="1">IFERROR(INDEX(I$269:I$305,MATCH($F73,$B$269:$B$305,0))/INDEX($D$269:$D$305,MATCH($F73,$B$269:$B$305,0)),SUMIFS('Input-Ext Allocators'!F$8:F$63,'Input-Ext Allocators'!$B$8:$B$63,$F73))*$D73</f>
        <v>0</v>
      </c>
      <c r="J73" s="5">
        <f ca="1">IFERROR(INDEX(J$269:J$305,MATCH($F73,$B$269:$B$305,0))/INDEX($D$269:$D$305,MATCH($F73,$B$269:$B$305,0)),SUMIFS('Input-Ext Allocators'!G$8:G$63,'Input-Ext Allocators'!$B$8:$B$63,$F73))*$D73</f>
        <v>0</v>
      </c>
      <c r="K73" s="5">
        <f ca="1">IFERROR(INDEX(K$269:K$305,MATCH($F73,$B$269:$B$305,0))/INDEX($D$269:$D$305,MATCH($F73,$B$269:$B$305,0)),SUMIFS('Input-Ext Allocators'!H$8:H$63,'Input-Ext Allocators'!$B$8:$B$63,$F73))*$D73</f>
        <v>0</v>
      </c>
      <c r="L73" s="5">
        <f ca="1">IFERROR(INDEX(L$269:L$305,MATCH($F73,$B$269:$B$305,0))/INDEX($D$269:$D$305,MATCH($F73,$B$269:$B$305,0)),SUMIFS('Input-Ext Allocators'!I$8:I$63,'Input-Ext Allocators'!$B$8:$B$63,$F73))*$D73</f>
        <v>0</v>
      </c>
      <c r="M73" s="5">
        <f ca="1">IFERROR(INDEX(M$269:M$305,MATCH($F73,$B$269:$B$305,0))/INDEX($D$269:$D$305,MATCH($F73,$B$269:$B$305,0)),SUMIFS('Input-Ext Allocators'!J$8:J$63,'Input-Ext Allocators'!$B$8:$B$63,$F73))*$D73</f>
        <v>0</v>
      </c>
      <c r="N73" s="5">
        <f ca="1">IFERROR(INDEX(N$269:N$305,MATCH($F73,$B$269:$B$305,0))/INDEX($D$269:$D$305,MATCH($F73,$B$269:$B$305,0)),SUMIFS('Input-Ext Allocators'!K$8:K$63,'Input-Ext Allocators'!$B$8:$B$63,$F73))*$D73</f>
        <v>0</v>
      </c>
      <c r="O73" s="5">
        <f ca="1">IFERROR(INDEX(O$269:O$305,MATCH($F73,$B$269:$B$305,0))/INDEX($D$269:$D$305,MATCH($F73,$B$269:$B$305,0)),SUMIFS('Input-Ext Allocators'!L$8:L$63,'Input-Ext Allocators'!$B$8:$B$63,$F73))*$D73</f>
        <v>0</v>
      </c>
      <c r="P73" s="5">
        <f ca="1">IFERROR(INDEX(P$269:P$305,MATCH($F73,$B$269:$B$305,0))/INDEX($D$269:$D$305,MATCH($F73,$B$269:$B$305,0)),SUMIFS('Input-Ext Allocators'!M$8:M$63,'Input-Ext Allocators'!$B$8:$B$63,$F73))*$D73</f>
        <v>0</v>
      </c>
      <c r="Q73" s="5">
        <f ca="1">IFERROR(INDEX(Q$269:Q$305,MATCH($F73,$B$269:$B$305,0))/INDEX($D$269:$D$305,MATCH($F73,$B$269:$B$305,0)),SUMIFS('Input-Ext Allocators'!N$8:N$63,'Input-Ext Allocators'!$B$8:$B$63,$F73))*$D73</f>
        <v>0</v>
      </c>
      <c r="R73" s="5">
        <f ca="1">IFERROR(INDEX(R$269:R$305,MATCH($F73,$B$269:$B$305,0))/INDEX($D$269:$D$305,MATCH($F73,$B$269:$B$305,0)),SUMIFS('Input-Ext Allocators'!O$8:O$63,'Input-Ext Allocators'!$B$8:$B$63,$F73))*$D73</f>
        <v>0</v>
      </c>
      <c r="S73" s="5">
        <f ca="1">IFERROR(INDEX(S$269:S$305,MATCH($F73,$B$269:$B$305,0))/INDEX($D$269:$D$305,MATCH($F73,$B$269:$B$305,0)),SUMIFS('Input-Ext Allocators'!P$8:P$63,'Input-Ext Allocators'!$B$8:$B$63,$F73))*$D73</f>
        <v>0</v>
      </c>
      <c r="T73" s="5">
        <f ca="1">IFERROR(INDEX(T$269:T$305,MATCH($F73,$B$269:$B$305,0))/INDEX($D$269:$D$305,MATCH($F73,$B$269:$B$305,0)),SUMIFS('Input-Ext Allocators'!Q$8:Q$63,'Input-Ext Allocators'!$B$8:$B$63,$F73))*$D73</f>
        <v>0</v>
      </c>
      <c r="U73" s="5">
        <f ca="1">IFERROR(INDEX(U$269:U$305,MATCH($F73,$B$269:$B$305,0))/INDEX($D$269:$D$305,MATCH($F73,$B$269:$B$305,0)),SUMIFS('Input-Ext Allocators'!R$8:R$63,'Input-Ext Allocators'!$B$8:$B$63,$F73))*$D73</f>
        <v>0</v>
      </c>
      <c r="V73" s="5">
        <f ca="1">IFERROR(INDEX(V$269:V$305,MATCH($F73,$B$269:$B$305,0))/INDEX($D$269:$D$305,MATCH($F73,$B$269:$B$305,0)),SUMIFS('Input-Ext Allocators'!S$8:S$63,'Input-Ext Allocators'!$B$8:$B$63,$F73))*$D73</f>
        <v>0</v>
      </c>
      <c r="W73" s="5">
        <f ca="1">IFERROR(INDEX(W$269:W$305,MATCH($F73,$B$269:$B$305,0))/INDEX($D$269:$D$305,MATCH($F73,$B$269:$B$305,0)),SUMIFS('Input-Ext Allocators'!T$8:T$63,'Input-Ext Allocators'!$B$8:$B$63,$F73))*$D73</f>
        <v>0</v>
      </c>
      <c r="X73" s="5">
        <f ca="1">IFERROR(INDEX(X$269:X$305,MATCH($F73,$B$269:$B$305,0))/INDEX($D$269:$D$305,MATCH($F73,$B$269:$B$305,0)),SUMIFS('Input-Ext Allocators'!U$8:U$63,'Input-Ext Allocators'!$B$8:$B$63,$F73))*$D73</f>
        <v>0</v>
      </c>
      <c r="Y73" s="5">
        <f ca="1">IFERROR(INDEX(Y$269:Y$305,MATCH($F73,$B$269:$B$305,0))/INDEX($D$269:$D$305,MATCH($F73,$B$269:$B$305,0)),SUMIFS('Input-Ext Allocators'!V$8:V$63,'Input-Ext Allocators'!$B$8:$B$63,$F73))*$D73</f>
        <v>0</v>
      </c>
      <c r="Z73" s="5">
        <f ca="1">IFERROR(INDEX(Z$269:Z$305,MATCH($F73,$B$269:$B$305,0))/INDEX($D$269:$D$305,MATCH($F73,$B$269:$B$305,0)),SUMIFS('Input-Ext Allocators'!W$8:W$63,'Input-Ext Allocators'!$B$8:$B$63,$F73))*$D73</f>
        <v>0</v>
      </c>
    </row>
    <row r="74" spans="1:26" outlineLevel="1">
      <c r="A74" s="13">
        <f>IF(ISBLANK('Input-Accounts'!A74),"",'Input-Accounts'!A74)</f>
        <v>61</v>
      </c>
      <c r="B74" s="17" t="str">
        <f>IF(ISBLANK('Input-Accounts'!B74),"",'Input-Accounts'!B74)</f>
        <v>Structures and improvements</v>
      </c>
      <c r="C74" s="13">
        <f>IF(ISBLANK('Input-Accounts'!C74),"",'Input-Accounts'!C74)</f>
        <v>366</v>
      </c>
      <c r="D74" s="5">
        <f t="shared" ca="1" si="17"/>
        <v>0</v>
      </c>
      <c r="E74" s="5">
        <f ca="1">IFERROR(IF(D74="","",IF(D74=0,0,IF(ABS(D74-SUM($G74:$Z74))&lt;Check_Limit,0,1))),1)</f>
        <v>0</v>
      </c>
      <c r="F74" s="2" t="str" cm="1">
        <f t="array" aca="1" ref="F74" ca="1">IF(D74=0,"-",IF('Input-Accounts'!$E74&lt;&gt;0,'Input-Accounts'!$E74,INDEX('Input-Accounts'!$H74:$J74,,MATCH($F$6,'Input-Accounts'!$H$6:$J$6,0))))</f>
        <v>-</v>
      </c>
      <c r="G74" s="5">
        <f ca="1">IFERROR(INDEX(G$269:G$305,MATCH($F74,$B$269:$B$305,0))/INDEX($D$269:$D$305,MATCH($F74,$B$269:$B$305,0)),SUMIFS('Input-Ext Allocators'!D$8:D$63,'Input-Ext Allocators'!$B$8:$B$63,$F74))*$D74</f>
        <v>0</v>
      </c>
      <c r="H74" s="5">
        <f ca="1">IFERROR(INDEX(H$269:H$305,MATCH($F74,$B$269:$B$305,0))/INDEX($D$269:$D$305,MATCH($F74,$B$269:$B$305,0)),SUMIFS('Input-Ext Allocators'!E$8:E$63,'Input-Ext Allocators'!$B$8:$B$63,$F74))*$D74</f>
        <v>0</v>
      </c>
      <c r="I74" s="5">
        <f ca="1">IFERROR(INDEX(I$269:I$305,MATCH($F74,$B$269:$B$305,0))/INDEX($D$269:$D$305,MATCH($F74,$B$269:$B$305,0)),SUMIFS('Input-Ext Allocators'!F$8:F$63,'Input-Ext Allocators'!$B$8:$B$63,$F74))*$D74</f>
        <v>0</v>
      </c>
      <c r="J74" s="5">
        <f ca="1">IFERROR(INDEX(J$269:J$305,MATCH($F74,$B$269:$B$305,0))/INDEX($D$269:$D$305,MATCH($F74,$B$269:$B$305,0)),SUMIFS('Input-Ext Allocators'!G$8:G$63,'Input-Ext Allocators'!$B$8:$B$63,$F74))*$D74</f>
        <v>0</v>
      </c>
      <c r="K74" s="5">
        <f ca="1">IFERROR(INDEX(K$269:K$305,MATCH($F74,$B$269:$B$305,0))/INDEX($D$269:$D$305,MATCH($F74,$B$269:$B$305,0)),SUMIFS('Input-Ext Allocators'!H$8:H$63,'Input-Ext Allocators'!$B$8:$B$63,$F74))*$D74</f>
        <v>0</v>
      </c>
      <c r="L74" s="5">
        <f ca="1">IFERROR(INDEX(L$269:L$305,MATCH($F74,$B$269:$B$305,0))/INDEX($D$269:$D$305,MATCH($F74,$B$269:$B$305,0)),SUMIFS('Input-Ext Allocators'!I$8:I$63,'Input-Ext Allocators'!$B$8:$B$63,$F74))*$D74</f>
        <v>0</v>
      </c>
      <c r="M74" s="5">
        <f ca="1">IFERROR(INDEX(M$269:M$305,MATCH($F74,$B$269:$B$305,0))/INDEX($D$269:$D$305,MATCH($F74,$B$269:$B$305,0)),SUMIFS('Input-Ext Allocators'!J$8:J$63,'Input-Ext Allocators'!$B$8:$B$63,$F74))*$D74</f>
        <v>0</v>
      </c>
      <c r="N74" s="5">
        <f ca="1">IFERROR(INDEX(N$269:N$305,MATCH($F74,$B$269:$B$305,0))/INDEX($D$269:$D$305,MATCH($F74,$B$269:$B$305,0)),SUMIFS('Input-Ext Allocators'!K$8:K$63,'Input-Ext Allocators'!$B$8:$B$63,$F74))*$D74</f>
        <v>0</v>
      </c>
      <c r="O74" s="5">
        <f ca="1">IFERROR(INDEX(O$269:O$305,MATCH($F74,$B$269:$B$305,0))/INDEX($D$269:$D$305,MATCH($F74,$B$269:$B$305,0)),SUMIFS('Input-Ext Allocators'!L$8:L$63,'Input-Ext Allocators'!$B$8:$B$63,$F74))*$D74</f>
        <v>0</v>
      </c>
      <c r="P74" s="5">
        <f ca="1">IFERROR(INDEX(P$269:P$305,MATCH($F74,$B$269:$B$305,0))/INDEX($D$269:$D$305,MATCH($F74,$B$269:$B$305,0)),SUMIFS('Input-Ext Allocators'!M$8:M$63,'Input-Ext Allocators'!$B$8:$B$63,$F74))*$D74</f>
        <v>0</v>
      </c>
      <c r="Q74" s="5">
        <f ca="1">IFERROR(INDEX(Q$269:Q$305,MATCH($F74,$B$269:$B$305,0))/INDEX($D$269:$D$305,MATCH($F74,$B$269:$B$305,0)),SUMIFS('Input-Ext Allocators'!N$8:N$63,'Input-Ext Allocators'!$B$8:$B$63,$F74))*$D74</f>
        <v>0</v>
      </c>
      <c r="R74" s="5">
        <f ca="1">IFERROR(INDEX(R$269:R$305,MATCH($F74,$B$269:$B$305,0))/INDEX($D$269:$D$305,MATCH($F74,$B$269:$B$305,0)),SUMIFS('Input-Ext Allocators'!O$8:O$63,'Input-Ext Allocators'!$B$8:$B$63,$F74))*$D74</f>
        <v>0</v>
      </c>
      <c r="S74" s="5">
        <f ca="1">IFERROR(INDEX(S$269:S$305,MATCH($F74,$B$269:$B$305,0))/INDEX($D$269:$D$305,MATCH($F74,$B$269:$B$305,0)),SUMIFS('Input-Ext Allocators'!P$8:P$63,'Input-Ext Allocators'!$B$8:$B$63,$F74))*$D74</f>
        <v>0</v>
      </c>
      <c r="T74" s="5">
        <f ca="1">IFERROR(INDEX(T$269:T$305,MATCH($F74,$B$269:$B$305,0))/INDEX($D$269:$D$305,MATCH($F74,$B$269:$B$305,0)),SUMIFS('Input-Ext Allocators'!Q$8:Q$63,'Input-Ext Allocators'!$B$8:$B$63,$F74))*$D74</f>
        <v>0</v>
      </c>
      <c r="U74" s="5">
        <f ca="1">IFERROR(INDEX(U$269:U$305,MATCH($F74,$B$269:$B$305,0))/INDEX($D$269:$D$305,MATCH($F74,$B$269:$B$305,0)),SUMIFS('Input-Ext Allocators'!R$8:R$63,'Input-Ext Allocators'!$B$8:$B$63,$F74))*$D74</f>
        <v>0</v>
      </c>
      <c r="V74" s="5">
        <f ca="1">IFERROR(INDEX(V$269:V$305,MATCH($F74,$B$269:$B$305,0))/INDEX($D$269:$D$305,MATCH($F74,$B$269:$B$305,0)),SUMIFS('Input-Ext Allocators'!S$8:S$63,'Input-Ext Allocators'!$B$8:$B$63,$F74))*$D74</f>
        <v>0</v>
      </c>
      <c r="W74" s="5">
        <f ca="1">IFERROR(INDEX(W$269:W$305,MATCH($F74,$B$269:$B$305,0))/INDEX($D$269:$D$305,MATCH($F74,$B$269:$B$305,0)),SUMIFS('Input-Ext Allocators'!T$8:T$63,'Input-Ext Allocators'!$B$8:$B$63,$F74))*$D74</f>
        <v>0</v>
      </c>
      <c r="X74" s="5">
        <f ca="1">IFERROR(INDEX(X$269:X$305,MATCH($F74,$B$269:$B$305,0))/INDEX($D$269:$D$305,MATCH($F74,$B$269:$B$305,0)),SUMIFS('Input-Ext Allocators'!U$8:U$63,'Input-Ext Allocators'!$B$8:$B$63,$F74))*$D74</f>
        <v>0</v>
      </c>
      <c r="Y74" s="5">
        <f ca="1">IFERROR(INDEX(Y$269:Y$305,MATCH($F74,$B$269:$B$305,0))/INDEX($D$269:$D$305,MATCH($F74,$B$269:$B$305,0)),SUMIFS('Input-Ext Allocators'!V$8:V$63,'Input-Ext Allocators'!$B$8:$B$63,$F74))*$D74</f>
        <v>0</v>
      </c>
      <c r="Z74" s="5">
        <f ca="1">IFERROR(INDEX(Z$269:Z$305,MATCH($F74,$B$269:$B$305,0))/INDEX($D$269:$D$305,MATCH($F74,$B$269:$B$305,0)),SUMIFS('Input-Ext Allocators'!W$8:W$63,'Input-Ext Allocators'!$B$8:$B$63,$F74))*$D74</f>
        <v>0</v>
      </c>
    </row>
    <row r="75" spans="1:26" outlineLevel="1">
      <c r="A75" s="13">
        <f>IF(ISBLANK('Input-Accounts'!A75),"",'Input-Accounts'!A75)</f>
        <v>62</v>
      </c>
      <c r="B75" s="17" t="str">
        <f>IF(ISBLANK('Input-Accounts'!B75),"",'Input-Accounts'!B75)</f>
        <v>Mains</v>
      </c>
      <c r="C75" s="13">
        <f>IF(ISBLANK('Input-Accounts'!C75),"",'Input-Accounts'!C75)</f>
        <v>367</v>
      </c>
      <c r="D75" s="5">
        <f t="shared" ca="1" si="17"/>
        <v>0</v>
      </c>
      <c r="E75" s="5">
        <f ca="1">IFERROR(IF(D75="","",IF(D75=0,0,IF(ABS(D75-SUM($G75:$Z75))&lt;Check_Limit,0,1))),1)</f>
        <v>0</v>
      </c>
      <c r="F75" s="2" t="str" cm="1">
        <f t="array" aca="1" ref="F75" ca="1">IF(D75=0,"-",IF('Input-Accounts'!$E75&lt;&gt;0,'Input-Accounts'!$E75,INDEX('Input-Accounts'!$H75:$J75,,MATCH($F$6,'Input-Accounts'!$H$6:$J$6,0))))</f>
        <v>-</v>
      </c>
      <c r="G75" s="5">
        <f ca="1">IFERROR(INDEX(G$269:G$305,MATCH($F75,$B$269:$B$305,0))/INDEX($D$269:$D$305,MATCH($F75,$B$269:$B$305,0)),SUMIFS('Input-Ext Allocators'!D$8:D$63,'Input-Ext Allocators'!$B$8:$B$63,$F75))*$D75</f>
        <v>0</v>
      </c>
      <c r="H75" s="5">
        <f ca="1">IFERROR(INDEX(H$269:H$305,MATCH($F75,$B$269:$B$305,0))/INDEX($D$269:$D$305,MATCH($F75,$B$269:$B$305,0)),SUMIFS('Input-Ext Allocators'!E$8:E$63,'Input-Ext Allocators'!$B$8:$B$63,$F75))*$D75</f>
        <v>0</v>
      </c>
      <c r="I75" s="5">
        <f ca="1">IFERROR(INDEX(I$269:I$305,MATCH($F75,$B$269:$B$305,0))/INDEX($D$269:$D$305,MATCH($F75,$B$269:$B$305,0)),SUMIFS('Input-Ext Allocators'!F$8:F$63,'Input-Ext Allocators'!$B$8:$B$63,$F75))*$D75</f>
        <v>0</v>
      </c>
      <c r="J75" s="5">
        <f ca="1">IFERROR(INDEX(J$269:J$305,MATCH($F75,$B$269:$B$305,0))/INDEX($D$269:$D$305,MATCH($F75,$B$269:$B$305,0)),SUMIFS('Input-Ext Allocators'!G$8:G$63,'Input-Ext Allocators'!$B$8:$B$63,$F75))*$D75</f>
        <v>0</v>
      </c>
      <c r="K75" s="5">
        <f ca="1">IFERROR(INDEX(K$269:K$305,MATCH($F75,$B$269:$B$305,0))/INDEX($D$269:$D$305,MATCH($F75,$B$269:$B$305,0)),SUMIFS('Input-Ext Allocators'!H$8:H$63,'Input-Ext Allocators'!$B$8:$B$63,$F75))*$D75</f>
        <v>0</v>
      </c>
      <c r="L75" s="5">
        <f ca="1">IFERROR(INDEX(L$269:L$305,MATCH($F75,$B$269:$B$305,0))/INDEX($D$269:$D$305,MATCH($F75,$B$269:$B$305,0)),SUMIFS('Input-Ext Allocators'!I$8:I$63,'Input-Ext Allocators'!$B$8:$B$63,$F75))*$D75</f>
        <v>0</v>
      </c>
      <c r="M75" s="5">
        <f ca="1">IFERROR(INDEX(M$269:M$305,MATCH($F75,$B$269:$B$305,0))/INDEX($D$269:$D$305,MATCH($F75,$B$269:$B$305,0)),SUMIFS('Input-Ext Allocators'!J$8:J$63,'Input-Ext Allocators'!$B$8:$B$63,$F75))*$D75</f>
        <v>0</v>
      </c>
      <c r="N75" s="5">
        <f ca="1">IFERROR(INDEX(N$269:N$305,MATCH($F75,$B$269:$B$305,0))/INDEX($D$269:$D$305,MATCH($F75,$B$269:$B$305,0)),SUMIFS('Input-Ext Allocators'!K$8:K$63,'Input-Ext Allocators'!$B$8:$B$63,$F75))*$D75</f>
        <v>0</v>
      </c>
      <c r="O75" s="5">
        <f ca="1">IFERROR(INDEX(O$269:O$305,MATCH($F75,$B$269:$B$305,0))/INDEX($D$269:$D$305,MATCH($F75,$B$269:$B$305,0)),SUMIFS('Input-Ext Allocators'!L$8:L$63,'Input-Ext Allocators'!$B$8:$B$63,$F75))*$D75</f>
        <v>0</v>
      </c>
      <c r="P75" s="5">
        <f ca="1">IFERROR(INDEX(P$269:P$305,MATCH($F75,$B$269:$B$305,0))/INDEX($D$269:$D$305,MATCH($F75,$B$269:$B$305,0)),SUMIFS('Input-Ext Allocators'!M$8:M$63,'Input-Ext Allocators'!$B$8:$B$63,$F75))*$D75</f>
        <v>0</v>
      </c>
      <c r="Q75" s="5">
        <f ca="1">IFERROR(INDEX(Q$269:Q$305,MATCH($F75,$B$269:$B$305,0))/INDEX($D$269:$D$305,MATCH($F75,$B$269:$B$305,0)),SUMIFS('Input-Ext Allocators'!N$8:N$63,'Input-Ext Allocators'!$B$8:$B$63,$F75))*$D75</f>
        <v>0</v>
      </c>
      <c r="R75" s="5">
        <f ca="1">IFERROR(INDEX(R$269:R$305,MATCH($F75,$B$269:$B$305,0))/INDEX($D$269:$D$305,MATCH($F75,$B$269:$B$305,0)),SUMIFS('Input-Ext Allocators'!O$8:O$63,'Input-Ext Allocators'!$B$8:$B$63,$F75))*$D75</f>
        <v>0</v>
      </c>
      <c r="S75" s="5">
        <f ca="1">IFERROR(INDEX(S$269:S$305,MATCH($F75,$B$269:$B$305,0))/INDEX($D$269:$D$305,MATCH($F75,$B$269:$B$305,0)),SUMIFS('Input-Ext Allocators'!P$8:P$63,'Input-Ext Allocators'!$B$8:$B$63,$F75))*$D75</f>
        <v>0</v>
      </c>
      <c r="T75" s="5">
        <f ca="1">IFERROR(INDEX(T$269:T$305,MATCH($F75,$B$269:$B$305,0))/INDEX($D$269:$D$305,MATCH($F75,$B$269:$B$305,0)),SUMIFS('Input-Ext Allocators'!Q$8:Q$63,'Input-Ext Allocators'!$B$8:$B$63,$F75))*$D75</f>
        <v>0</v>
      </c>
      <c r="U75" s="5">
        <f ca="1">IFERROR(INDEX(U$269:U$305,MATCH($F75,$B$269:$B$305,0))/INDEX($D$269:$D$305,MATCH($F75,$B$269:$B$305,0)),SUMIFS('Input-Ext Allocators'!R$8:R$63,'Input-Ext Allocators'!$B$8:$B$63,$F75))*$D75</f>
        <v>0</v>
      </c>
      <c r="V75" s="5">
        <f ca="1">IFERROR(INDEX(V$269:V$305,MATCH($F75,$B$269:$B$305,0))/INDEX($D$269:$D$305,MATCH($F75,$B$269:$B$305,0)),SUMIFS('Input-Ext Allocators'!S$8:S$63,'Input-Ext Allocators'!$B$8:$B$63,$F75))*$D75</f>
        <v>0</v>
      </c>
      <c r="W75" s="5">
        <f ca="1">IFERROR(INDEX(W$269:W$305,MATCH($F75,$B$269:$B$305,0))/INDEX($D$269:$D$305,MATCH($F75,$B$269:$B$305,0)),SUMIFS('Input-Ext Allocators'!T$8:T$63,'Input-Ext Allocators'!$B$8:$B$63,$F75))*$D75</f>
        <v>0</v>
      </c>
      <c r="X75" s="5">
        <f ca="1">IFERROR(INDEX(X$269:X$305,MATCH($F75,$B$269:$B$305,0))/INDEX($D$269:$D$305,MATCH($F75,$B$269:$B$305,0)),SUMIFS('Input-Ext Allocators'!U$8:U$63,'Input-Ext Allocators'!$B$8:$B$63,$F75))*$D75</f>
        <v>0</v>
      </c>
      <c r="Y75" s="5">
        <f ca="1">IFERROR(INDEX(Y$269:Y$305,MATCH($F75,$B$269:$B$305,0))/INDEX($D$269:$D$305,MATCH($F75,$B$269:$B$305,0)),SUMIFS('Input-Ext Allocators'!V$8:V$63,'Input-Ext Allocators'!$B$8:$B$63,$F75))*$D75</f>
        <v>0</v>
      </c>
      <c r="Z75" s="5">
        <f ca="1">IFERROR(INDEX(Z$269:Z$305,MATCH($F75,$B$269:$B$305,0))/INDEX($D$269:$D$305,MATCH($F75,$B$269:$B$305,0)),SUMIFS('Input-Ext Allocators'!W$8:W$63,'Input-Ext Allocators'!$B$8:$B$63,$F75))*$D75</f>
        <v>0</v>
      </c>
    </row>
    <row r="76" spans="1:26" hidden="1" outlineLevel="1">
      <c r="A76" s="13">
        <f>IF(ISBLANK('Input-Accounts'!A76),"",'Input-Accounts'!A76)</f>
        <v>63</v>
      </c>
      <c r="B76" s="17" t="str">
        <f>IF(ISBLANK('Input-Accounts'!B76),"",'Input-Accounts'!B76)</f>
        <v>Compressor station equipment</v>
      </c>
      <c r="C76" s="13">
        <f>IF(ISBLANK('Input-Accounts'!C76),"",'Input-Accounts'!C76)</f>
        <v>368</v>
      </c>
      <c r="D76" s="5">
        <f t="shared" ca="1" si="17"/>
        <v>0</v>
      </c>
      <c r="E76" s="5">
        <f ca="1">IFERROR(IF(D76="","",IF(D76=0,0,IF(ABS(D76-SUM($G76:$Z76))&lt;Check_Limit,0,1))),1)</f>
        <v>0</v>
      </c>
      <c r="F76" s="2" t="str" cm="1">
        <f t="array" aca="1" ref="F76" ca="1">IF(D76=0,"-",IF('Input-Accounts'!$E76&lt;&gt;0,'Input-Accounts'!$E76,INDEX('Input-Accounts'!$H76:$J76,,MATCH($F$6,'Input-Accounts'!$H$6:$J$6,0))))</f>
        <v>-</v>
      </c>
      <c r="G76" s="5">
        <f ca="1">IFERROR(INDEX(G$269:G$305,MATCH($F76,$B$269:$B$305,0))/INDEX($D$269:$D$305,MATCH($F76,$B$269:$B$305,0)),SUMIFS('Input-Ext Allocators'!D$8:D$63,'Input-Ext Allocators'!$B$8:$B$63,$F76))*$D76</f>
        <v>0</v>
      </c>
      <c r="H76" s="5">
        <f ca="1">IFERROR(INDEX(H$269:H$305,MATCH($F76,$B$269:$B$305,0))/INDEX($D$269:$D$305,MATCH($F76,$B$269:$B$305,0)),SUMIFS('Input-Ext Allocators'!E$8:E$63,'Input-Ext Allocators'!$B$8:$B$63,$F76))*$D76</f>
        <v>0</v>
      </c>
      <c r="I76" s="5">
        <f ca="1">IFERROR(INDEX(I$269:I$305,MATCH($F76,$B$269:$B$305,0))/INDEX($D$269:$D$305,MATCH($F76,$B$269:$B$305,0)),SUMIFS('Input-Ext Allocators'!F$8:F$63,'Input-Ext Allocators'!$B$8:$B$63,$F76))*$D76</f>
        <v>0</v>
      </c>
      <c r="J76" s="5">
        <f ca="1">IFERROR(INDEX(J$269:J$305,MATCH($F76,$B$269:$B$305,0))/INDEX($D$269:$D$305,MATCH($F76,$B$269:$B$305,0)),SUMIFS('Input-Ext Allocators'!G$8:G$63,'Input-Ext Allocators'!$B$8:$B$63,$F76))*$D76</f>
        <v>0</v>
      </c>
      <c r="K76" s="5">
        <f ca="1">IFERROR(INDEX(K$269:K$305,MATCH($F76,$B$269:$B$305,0))/INDEX($D$269:$D$305,MATCH($F76,$B$269:$B$305,0)),SUMIFS('Input-Ext Allocators'!H$8:H$63,'Input-Ext Allocators'!$B$8:$B$63,$F76))*$D76</f>
        <v>0</v>
      </c>
      <c r="L76" s="5">
        <f ca="1">IFERROR(INDEX(L$269:L$305,MATCH($F76,$B$269:$B$305,0))/INDEX($D$269:$D$305,MATCH($F76,$B$269:$B$305,0)),SUMIFS('Input-Ext Allocators'!I$8:I$63,'Input-Ext Allocators'!$B$8:$B$63,$F76))*$D76</f>
        <v>0</v>
      </c>
      <c r="M76" s="5">
        <f ca="1">IFERROR(INDEX(M$269:M$305,MATCH($F76,$B$269:$B$305,0))/INDEX($D$269:$D$305,MATCH($F76,$B$269:$B$305,0)),SUMIFS('Input-Ext Allocators'!J$8:J$63,'Input-Ext Allocators'!$B$8:$B$63,$F76))*$D76</f>
        <v>0</v>
      </c>
      <c r="N76" s="5">
        <f ca="1">IFERROR(INDEX(N$269:N$305,MATCH($F76,$B$269:$B$305,0))/INDEX($D$269:$D$305,MATCH($F76,$B$269:$B$305,0)),SUMIFS('Input-Ext Allocators'!K$8:K$63,'Input-Ext Allocators'!$B$8:$B$63,$F76))*$D76</f>
        <v>0</v>
      </c>
      <c r="O76" s="5">
        <f ca="1">IFERROR(INDEX(O$269:O$305,MATCH($F76,$B$269:$B$305,0))/INDEX($D$269:$D$305,MATCH($F76,$B$269:$B$305,0)),SUMIFS('Input-Ext Allocators'!L$8:L$63,'Input-Ext Allocators'!$B$8:$B$63,$F76))*$D76</f>
        <v>0</v>
      </c>
      <c r="P76" s="5">
        <f ca="1">IFERROR(INDEX(P$269:P$305,MATCH($F76,$B$269:$B$305,0))/INDEX($D$269:$D$305,MATCH($F76,$B$269:$B$305,0)),SUMIFS('Input-Ext Allocators'!M$8:M$63,'Input-Ext Allocators'!$B$8:$B$63,$F76))*$D76</f>
        <v>0</v>
      </c>
      <c r="Q76" s="5">
        <f ca="1">IFERROR(INDEX(Q$269:Q$305,MATCH($F76,$B$269:$B$305,0))/INDEX($D$269:$D$305,MATCH($F76,$B$269:$B$305,0)),SUMIFS('Input-Ext Allocators'!N$8:N$63,'Input-Ext Allocators'!$B$8:$B$63,$F76))*$D76</f>
        <v>0</v>
      </c>
      <c r="R76" s="5">
        <f ca="1">IFERROR(INDEX(R$269:R$305,MATCH($F76,$B$269:$B$305,0))/INDEX($D$269:$D$305,MATCH($F76,$B$269:$B$305,0)),SUMIFS('Input-Ext Allocators'!O$8:O$63,'Input-Ext Allocators'!$B$8:$B$63,$F76))*$D76</f>
        <v>0</v>
      </c>
      <c r="S76" s="5">
        <f ca="1">IFERROR(INDEX(S$269:S$305,MATCH($F76,$B$269:$B$305,0))/INDEX($D$269:$D$305,MATCH($F76,$B$269:$B$305,0)),SUMIFS('Input-Ext Allocators'!P$8:P$63,'Input-Ext Allocators'!$B$8:$B$63,$F76))*$D76</f>
        <v>0</v>
      </c>
      <c r="T76" s="5">
        <f ca="1">IFERROR(INDEX(T$269:T$305,MATCH($F76,$B$269:$B$305,0))/INDEX($D$269:$D$305,MATCH($F76,$B$269:$B$305,0)),SUMIFS('Input-Ext Allocators'!Q$8:Q$63,'Input-Ext Allocators'!$B$8:$B$63,$F76))*$D76</f>
        <v>0</v>
      </c>
      <c r="U76" s="5">
        <f ca="1">IFERROR(INDEX(U$269:U$305,MATCH($F76,$B$269:$B$305,0))/INDEX($D$269:$D$305,MATCH($F76,$B$269:$B$305,0)),SUMIFS('Input-Ext Allocators'!R$8:R$63,'Input-Ext Allocators'!$B$8:$B$63,$F76))*$D76</f>
        <v>0</v>
      </c>
      <c r="V76" s="5">
        <f ca="1">IFERROR(INDEX(V$269:V$305,MATCH($F76,$B$269:$B$305,0))/INDEX($D$269:$D$305,MATCH($F76,$B$269:$B$305,0)),SUMIFS('Input-Ext Allocators'!S$8:S$63,'Input-Ext Allocators'!$B$8:$B$63,$F76))*$D76</f>
        <v>0</v>
      </c>
      <c r="W76" s="5">
        <f ca="1">IFERROR(INDEX(W$269:W$305,MATCH($F76,$B$269:$B$305,0))/INDEX($D$269:$D$305,MATCH($F76,$B$269:$B$305,0)),SUMIFS('Input-Ext Allocators'!T$8:T$63,'Input-Ext Allocators'!$B$8:$B$63,$F76))*$D76</f>
        <v>0</v>
      </c>
      <c r="X76" s="5">
        <f ca="1">IFERROR(INDEX(X$269:X$305,MATCH($F76,$B$269:$B$305,0))/INDEX($D$269:$D$305,MATCH($F76,$B$269:$B$305,0)),SUMIFS('Input-Ext Allocators'!U$8:U$63,'Input-Ext Allocators'!$B$8:$B$63,$F76))*$D76</f>
        <v>0</v>
      </c>
      <c r="Y76" s="5">
        <f ca="1">IFERROR(INDEX(Y$269:Y$305,MATCH($F76,$B$269:$B$305,0))/INDEX($D$269:$D$305,MATCH($F76,$B$269:$B$305,0)),SUMIFS('Input-Ext Allocators'!V$8:V$63,'Input-Ext Allocators'!$B$8:$B$63,$F76))*$D76</f>
        <v>0</v>
      </c>
      <c r="Z76" s="5">
        <f ca="1">IFERROR(INDEX(Z$269:Z$305,MATCH($F76,$B$269:$B$305,0))/INDEX($D$269:$D$305,MATCH($F76,$B$269:$B$305,0)),SUMIFS('Input-Ext Allocators'!W$8:W$63,'Input-Ext Allocators'!$B$8:$B$63,$F76))*$D76</f>
        <v>0</v>
      </c>
    </row>
    <row r="77" spans="1:26" hidden="1" outlineLevel="1">
      <c r="A77" s="13">
        <f>IF(ISBLANK('Input-Accounts'!A77),"",'Input-Accounts'!A77)</f>
        <v>64</v>
      </c>
      <c r="B77" s="17" t="str">
        <f>IF(ISBLANK('Input-Accounts'!B77),"",'Input-Accounts'!B77)</f>
        <v>Measuring and regulating station equipment</v>
      </c>
      <c r="C77" s="13">
        <f>IF(ISBLANK('Input-Accounts'!C77),"",'Input-Accounts'!C77)</f>
        <v>369</v>
      </c>
      <c r="D77" s="5">
        <f t="shared" ca="1" si="17"/>
        <v>0</v>
      </c>
      <c r="E77" s="5">
        <f t="shared" ref="E77:E114" ca="1" si="19">IFERROR(IF(D77="","",IF(D77=0,0,IF(ABS(D77-SUM($G77:$Z77))&lt;Check_Limit,0,1))),1)</f>
        <v>0</v>
      </c>
      <c r="F77" s="2" t="str" cm="1">
        <f t="array" aca="1" ref="F77" ca="1">IF(D77=0,"-",IF('Input-Accounts'!$E77&lt;&gt;0,'Input-Accounts'!$E77,INDEX('Input-Accounts'!$H77:$J77,,MATCH($F$6,'Input-Accounts'!$H$6:$J$6,0))))</f>
        <v>-</v>
      </c>
      <c r="G77" s="5">
        <f ca="1">IFERROR(INDEX(G$269:G$305,MATCH($F77,$B$269:$B$305,0))/INDEX($D$269:$D$305,MATCH($F77,$B$269:$B$305,0)),SUMIFS('Input-Ext Allocators'!D$8:D$63,'Input-Ext Allocators'!$B$8:$B$63,$F77))*$D77</f>
        <v>0</v>
      </c>
      <c r="H77" s="5">
        <f ca="1">IFERROR(INDEX(H$269:H$305,MATCH($F77,$B$269:$B$305,0))/INDEX($D$269:$D$305,MATCH($F77,$B$269:$B$305,0)),SUMIFS('Input-Ext Allocators'!E$8:E$63,'Input-Ext Allocators'!$B$8:$B$63,$F77))*$D77</f>
        <v>0</v>
      </c>
      <c r="I77" s="5">
        <f ca="1">IFERROR(INDEX(I$269:I$305,MATCH($F77,$B$269:$B$305,0))/INDEX($D$269:$D$305,MATCH($F77,$B$269:$B$305,0)),SUMIFS('Input-Ext Allocators'!F$8:F$63,'Input-Ext Allocators'!$B$8:$B$63,$F77))*$D77</f>
        <v>0</v>
      </c>
      <c r="J77" s="5">
        <f ca="1">IFERROR(INDEX(J$269:J$305,MATCH($F77,$B$269:$B$305,0))/INDEX($D$269:$D$305,MATCH($F77,$B$269:$B$305,0)),SUMIFS('Input-Ext Allocators'!G$8:G$63,'Input-Ext Allocators'!$B$8:$B$63,$F77))*$D77</f>
        <v>0</v>
      </c>
      <c r="K77" s="5">
        <f ca="1">IFERROR(INDEX(K$269:K$305,MATCH($F77,$B$269:$B$305,0))/INDEX($D$269:$D$305,MATCH($F77,$B$269:$B$305,0)),SUMIFS('Input-Ext Allocators'!H$8:H$63,'Input-Ext Allocators'!$B$8:$B$63,$F77))*$D77</f>
        <v>0</v>
      </c>
      <c r="L77" s="5">
        <f ca="1">IFERROR(INDEX(L$269:L$305,MATCH($F77,$B$269:$B$305,0))/INDEX($D$269:$D$305,MATCH($F77,$B$269:$B$305,0)),SUMIFS('Input-Ext Allocators'!I$8:I$63,'Input-Ext Allocators'!$B$8:$B$63,$F77))*$D77</f>
        <v>0</v>
      </c>
      <c r="M77" s="5">
        <f ca="1">IFERROR(INDEX(M$269:M$305,MATCH($F77,$B$269:$B$305,0))/INDEX($D$269:$D$305,MATCH($F77,$B$269:$B$305,0)),SUMIFS('Input-Ext Allocators'!J$8:J$63,'Input-Ext Allocators'!$B$8:$B$63,$F77))*$D77</f>
        <v>0</v>
      </c>
      <c r="N77" s="5">
        <f ca="1">IFERROR(INDEX(N$269:N$305,MATCH($F77,$B$269:$B$305,0))/INDEX($D$269:$D$305,MATCH($F77,$B$269:$B$305,0)),SUMIFS('Input-Ext Allocators'!K$8:K$63,'Input-Ext Allocators'!$B$8:$B$63,$F77))*$D77</f>
        <v>0</v>
      </c>
      <c r="O77" s="5">
        <f ca="1">IFERROR(INDEX(O$269:O$305,MATCH($F77,$B$269:$B$305,0))/INDEX($D$269:$D$305,MATCH($F77,$B$269:$B$305,0)),SUMIFS('Input-Ext Allocators'!L$8:L$63,'Input-Ext Allocators'!$B$8:$B$63,$F77))*$D77</f>
        <v>0</v>
      </c>
      <c r="P77" s="5">
        <f ca="1">IFERROR(INDEX(P$269:P$305,MATCH($F77,$B$269:$B$305,0))/INDEX($D$269:$D$305,MATCH($F77,$B$269:$B$305,0)),SUMIFS('Input-Ext Allocators'!M$8:M$63,'Input-Ext Allocators'!$B$8:$B$63,$F77))*$D77</f>
        <v>0</v>
      </c>
      <c r="Q77" s="5">
        <f ca="1">IFERROR(INDEX(Q$269:Q$305,MATCH($F77,$B$269:$B$305,0))/INDEX($D$269:$D$305,MATCH($F77,$B$269:$B$305,0)),SUMIFS('Input-Ext Allocators'!N$8:N$63,'Input-Ext Allocators'!$B$8:$B$63,$F77))*$D77</f>
        <v>0</v>
      </c>
      <c r="R77" s="5">
        <f ca="1">IFERROR(INDEX(R$269:R$305,MATCH($F77,$B$269:$B$305,0))/INDEX($D$269:$D$305,MATCH($F77,$B$269:$B$305,0)),SUMIFS('Input-Ext Allocators'!O$8:O$63,'Input-Ext Allocators'!$B$8:$B$63,$F77))*$D77</f>
        <v>0</v>
      </c>
      <c r="S77" s="5">
        <f ca="1">IFERROR(INDEX(S$269:S$305,MATCH($F77,$B$269:$B$305,0))/INDEX($D$269:$D$305,MATCH($F77,$B$269:$B$305,0)),SUMIFS('Input-Ext Allocators'!P$8:P$63,'Input-Ext Allocators'!$B$8:$B$63,$F77))*$D77</f>
        <v>0</v>
      </c>
      <c r="T77" s="5">
        <f ca="1">IFERROR(INDEX(T$269:T$305,MATCH($F77,$B$269:$B$305,0))/INDEX($D$269:$D$305,MATCH($F77,$B$269:$B$305,0)),SUMIFS('Input-Ext Allocators'!Q$8:Q$63,'Input-Ext Allocators'!$B$8:$B$63,$F77))*$D77</f>
        <v>0</v>
      </c>
      <c r="U77" s="5">
        <f ca="1">IFERROR(INDEX(U$269:U$305,MATCH($F77,$B$269:$B$305,0))/INDEX($D$269:$D$305,MATCH($F77,$B$269:$B$305,0)),SUMIFS('Input-Ext Allocators'!R$8:R$63,'Input-Ext Allocators'!$B$8:$B$63,$F77))*$D77</f>
        <v>0</v>
      </c>
      <c r="V77" s="5">
        <f ca="1">IFERROR(INDEX(V$269:V$305,MATCH($F77,$B$269:$B$305,0))/INDEX($D$269:$D$305,MATCH($F77,$B$269:$B$305,0)),SUMIFS('Input-Ext Allocators'!S$8:S$63,'Input-Ext Allocators'!$B$8:$B$63,$F77))*$D77</f>
        <v>0</v>
      </c>
      <c r="W77" s="5">
        <f ca="1">IFERROR(INDEX(W$269:W$305,MATCH($F77,$B$269:$B$305,0))/INDEX($D$269:$D$305,MATCH($F77,$B$269:$B$305,0)),SUMIFS('Input-Ext Allocators'!T$8:T$63,'Input-Ext Allocators'!$B$8:$B$63,$F77))*$D77</f>
        <v>0</v>
      </c>
      <c r="X77" s="5">
        <f ca="1">IFERROR(INDEX(X$269:X$305,MATCH($F77,$B$269:$B$305,0))/INDEX($D$269:$D$305,MATCH($F77,$B$269:$B$305,0)),SUMIFS('Input-Ext Allocators'!U$8:U$63,'Input-Ext Allocators'!$B$8:$B$63,$F77))*$D77</f>
        <v>0</v>
      </c>
      <c r="Y77" s="5">
        <f ca="1">IFERROR(INDEX(Y$269:Y$305,MATCH($F77,$B$269:$B$305,0))/INDEX($D$269:$D$305,MATCH($F77,$B$269:$B$305,0)),SUMIFS('Input-Ext Allocators'!V$8:V$63,'Input-Ext Allocators'!$B$8:$B$63,$F77))*$D77</f>
        <v>0</v>
      </c>
      <c r="Z77" s="5">
        <f ca="1">IFERROR(INDEX(Z$269:Z$305,MATCH($F77,$B$269:$B$305,0))/INDEX($D$269:$D$305,MATCH($F77,$B$269:$B$305,0)),SUMIFS('Input-Ext Allocators'!W$8:W$63,'Input-Ext Allocators'!$B$8:$B$63,$F77))*$D77</f>
        <v>0</v>
      </c>
    </row>
    <row r="78" spans="1:26" hidden="1" outlineLevel="1">
      <c r="A78" s="13">
        <f>IF(ISBLANK('Input-Accounts'!A78),"",'Input-Accounts'!A78)</f>
        <v>65</v>
      </c>
      <c r="B78" s="17" t="str">
        <f>IF(ISBLANK('Input-Accounts'!B78),"",'Input-Accounts'!B78)</f>
        <v>Communication equipment</v>
      </c>
      <c r="C78" s="13">
        <f>IF(ISBLANK('Input-Accounts'!C78),"",'Input-Accounts'!C78)</f>
        <v>370</v>
      </c>
      <c r="D78" s="5">
        <f t="shared" ca="1" si="17"/>
        <v>0</v>
      </c>
      <c r="E78" s="5">
        <f t="shared" ca="1" si="19"/>
        <v>0</v>
      </c>
      <c r="F78" s="2" t="str" cm="1">
        <f t="array" aca="1" ref="F78" ca="1">IF(D78=0,"-",IF('Input-Accounts'!$E78&lt;&gt;0,'Input-Accounts'!$E78,INDEX('Input-Accounts'!$H78:$J78,,MATCH($F$6,'Input-Accounts'!$H$6:$J$6,0))))</f>
        <v>-</v>
      </c>
      <c r="G78" s="5">
        <f ca="1">IFERROR(INDEX(G$269:G$305,MATCH($F78,$B$269:$B$305,0))/INDEX($D$269:$D$305,MATCH($F78,$B$269:$B$305,0)),SUMIFS('Input-Ext Allocators'!D$8:D$63,'Input-Ext Allocators'!$B$8:$B$63,$F78))*$D78</f>
        <v>0</v>
      </c>
      <c r="H78" s="5">
        <f ca="1">IFERROR(INDEX(H$269:H$305,MATCH($F78,$B$269:$B$305,0))/INDEX($D$269:$D$305,MATCH($F78,$B$269:$B$305,0)),SUMIFS('Input-Ext Allocators'!E$8:E$63,'Input-Ext Allocators'!$B$8:$B$63,$F78))*$D78</f>
        <v>0</v>
      </c>
      <c r="I78" s="5">
        <f ca="1">IFERROR(INDEX(I$269:I$305,MATCH($F78,$B$269:$B$305,0))/INDEX($D$269:$D$305,MATCH($F78,$B$269:$B$305,0)),SUMIFS('Input-Ext Allocators'!F$8:F$63,'Input-Ext Allocators'!$B$8:$B$63,$F78))*$D78</f>
        <v>0</v>
      </c>
      <c r="J78" s="5">
        <f ca="1">IFERROR(INDEX(J$269:J$305,MATCH($F78,$B$269:$B$305,0))/INDEX($D$269:$D$305,MATCH($F78,$B$269:$B$305,0)),SUMIFS('Input-Ext Allocators'!G$8:G$63,'Input-Ext Allocators'!$B$8:$B$63,$F78))*$D78</f>
        <v>0</v>
      </c>
      <c r="K78" s="5">
        <f ca="1">IFERROR(INDEX(K$269:K$305,MATCH($F78,$B$269:$B$305,0))/INDEX($D$269:$D$305,MATCH($F78,$B$269:$B$305,0)),SUMIFS('Input-Ext Allocators'!H$8:H$63,'Input-Ext Allocators'!$B$8:$B$63,$F78))*$D78</f>
        <v>0</v>
      </c>
      <c r="L78" s="5">
        <f ca="1">IFERROR(INDEX(L$269:L$305,MATCH($F78,$B$269:$B$305,0))/INDEX($D$269:$D$305,MATCH($F78,$B$269:$B$305,0)),SUMIFS('Input-Ext Allocators'!I$8:I$63,'Input-Ext Allocators'!$B$8:$B$63,$F78))*$D78</f>
        <v>0</v>
      </c>
      <c r="M78" s="5">
        <f ca="1">IFERROR(INDEX(M$269:M$305,MATCH($F78,$B$269:$B$305,0))/INDEX($D$269:$D$305,MATCH($F78,$B$269:$B$305,0)),SUMIFS('Input-Ext Allocators'!J$8:J$63,'Input-Ext Allocators'!$B$8:$B$63,$F78))*$D78</f>
        <v>0</v>
      </c>
      <c r="N78" s="5">
        <f ca="1">IFERROR(INDEX(N$269:N$305,MATCH($F78,$B$269:$B$305,0))/INDEX($D$269:$D$305,MATCH($F78,$B$269:$B$305,0)),SUMIFS('Input-Ext Allocators'!K$8:K$63,'Input-Ext Allocators'!$B$8:$B$63,$F78))*$D78</f>
        <v>0</v>
      </c>
      <c r="O78" s="5">
        <f ca="1">IFERROR(INDEX(O$269:O$305,MATCH($F78,$B$269:$B$305,0))/INDEX($D$269:$D$305,MATCH($F78,$B$269:$B$305,0)),SUMIFS('Input-Ext Allocators'!L$8:L$63,'Input-Ext Allocators'!$B$8:$B$63,$F78))*$D78</f>
        <v>0</v>
      </c>
      <c r="P78" s="5">
        <f ca="1">IFERROR(INDEX(P$269:P$305,MATCH($F78,$B$269:$B$305,0))/INDEX($D$269:$D$305,MATCH($F78,$B$269:$B$305,0)),SUMIFS('Input-Ext Allocators'!M$8:M$63,'Input-Ext Allocators'!$B$8:$B$63,$F78))*$D78</f>
        <v>0</v>
      </c>
      <c r="Q78" s="5">
        <f ca="1">IFERROR(INDEX(Q$269:Q$305,MATCH($F78,$B$269:$B$305,0))/INDEX($D$269:$D$305,MATCH($F78,$B$269:$B$305,0)),SUMIFS('Input-Ext Allocators'!N$8:N$63,'Input-Ext Allocators'!$B$8:$B$63,$F78))*$D78</f>
        <v>0</v>
      </c>
      <c r="R78" s="5">
        <f ca="1">IFERROR(INDEX(R$269:R$305,MATCH($F78,$B$269:$B$305,0))/INDEX($D$269:$D$305,MATCH($F78,$B$269:$B$305,0)),SUMIFS('Input-Ext Allocators'!O$8:O$63,'Input-Ext Allocators'!$B$8:$B$63,$F78))*$D78</f>
        <v>0</v>
      </c>
      <c r="S78" s="5">
        <f ca="1">IFERROR(INDEX(S$269:S$305,MATCH($F78,$B$269:$B$305,0))/INDEX($D$269:$D$305,MATCH($F78,$B$269:$B$305,0)),SUMIFS('Input-Ext Allocators'!P$8:P$63,'Input-Ext Allocators'!$B$8:$B$63,$F78))*$D78</f>
        <v>0</v>
      </c>
      <c r="T78" s="5">
        <f ca="1">IFERROR(INDEX(T$269:T$305,MATCH($F78,$B$269:$B$305,0))/INDEX($D$269:$D$305,MATCH($F78,$B$269:$B$305,0)),SUMIFS('Input-Ext Allocators'!Q$8:Q$63,'Input-Ext Allocators'!$B$8:$B$63,$F78))*$D78</f>
        <v>0</v>
      </c>
      <c r="U78" s="5">
        <f ca="1">IFERROR(INDEX(U$269:U$305,MATCH($F78,$B$269:$B$305,0))/INDEX($D$269:$D$305,MATCH($F78,$B$269:$B$305,0)),SUMIFS('Input-Ext Allocators'!R$8:R$63,'Input-Ext Allocators'!$B$8:$B$63,$F78))*$D78</f>
        <v>0</v>
      </c>
      <c r="V78" s="5">
        <f ca="1">IFERROR(INDEX(V$269:V$305,MATCH($F78,$B$269:$B$305,0))/INDEX($D$269:$D$305,MATCH($F78,$B$269:$B$305,0)),SUMIFS('Input-Ext Allocators'!S$8:S$63,'Input-Ext Allocators'!$B$8:$B$63,$F78))*$D78</f>
        <v>0</v>
      </c>
      <c r="W78" s="5">
        <f ca="1">IFERROR(INDEX(W$269:W$305,MATCH($F78,$B$269:$B$305,0))/INDEX($D$269:$D$305,MATCH($F78,$B$269:$B$305,0)),SUMIFS('Input-Ext Allocators'!T$8:T$63,'Input-Ext Allocators'!$B$8:$B$63,$F78))*$D78</f>
        <v>0</v>
      </c>
      <c r="X78" s="5">
        <f ca="1">IFERROR(INDEX(X$269:X$305,MATCH($F78,$B$269:$B$305,0))/INDEX($D$269:$D$305,MATCH($F78,$B$269:$B$305,0)),SUMIFS('Input-Ext Allocators'!U$8:U$63,'Input-Ext Allocators'!$B$8:$B$63,$F78))*$D78</f>
        <v>0</v>
      </c>
      <c r="Y78" s="5">
        <f ca="1">IFERROR(INDEX(Y$269:Y$305,MATCH($F78,$B$269:$B$305,0))/INDEX($D$269:$D$305,MATCH($F78,$B$269:$B$305,0)),SUMIFS('Input-Ext Allocators'!V$8:V$63,'Input-Ext Allocators'!$B$8:$B$63,$F78))*$D78</f>
        <v>0</v>
      </c>
      <c r="Z78" s="5">
        <f ca="1">IFERROR(INDEX(Z$269:Z$305,MATCH($F78,$B$269:$B$305,0))/INDEX($D$269:$D$305,MATCH($F78,$B$269:$B$305,0)),SUMIFS('Input-Ext Allocators'!W$8:W$63,'Input-Ext Allocators'!$B$8:$B$63,$F78))*$D78</f>
        <v>0</v>
      </c>
    </row>
    <row r="79" spans="1:26" hidden="1" outlineLevel="1">
      <c r="A79" s="13">
        <f>IF(ISBLANK('Input-Accounts'!A79),"",'Input-Accounts'!A79)</f>
        <v>66</v>
      </c>
      <c r="B79" t="str">
        <f>IF(ISBLANK('Input-Accounts'!B79),"",'Input-Accounts'!B79)</f>
        <v xml:space="preserve">Subtotal - Transmission plant </v>
      </c>
      <c r="C79" s="13" t="str">
        <f>IF(ISBLANK('Input-Accounts'!C79),"",'Input-Accounts'!C79)</f>
        <v/>
      </c>
      <c r="D79" s="28">
        <f ca="1">SUBTOTAL(9,D73:D78)</f>
        <v>0</v>
      </c>
      <c r="E79" s="5">
        <f t="shared" ca="1" si="19"/>
        <v>0</v>
      </c>
      <c r="G79" s="28">
        <f t="shared" ref="G79:Z79" ca="1" si="20">SUBTOTAL(9,G73:G78)</f>
        <v>0</v>
      </c>
      <c r="H79" s="28">
        <f t="shared" ca="1" si="20"/>
        <v>0</v>
      </c>
      <c r="I79" s="28">
        <f t="shared" ca="1" si="20"/>
        <v>0</v>
      </c>
      <c r="J79" s="28">
        <f t="shared" ca="1" si="20"/>
        <v>0</v>
      </c>
      <c r="K79" s="28">
        <f t="shared" ca="1" si="20"/>
        <v>0</v>
      </c>
      <c r="L79" s="28">
        <f t="shared" ca="1" si="20"/>
        <v>0</v>
      </c>
      <c r="M79" s="28">
        <f t="shared" ca="1" si="20"/>
        <v>0</v>
      </c>
      <c r="N79" s="28">
        <f t="shared" ca="1" si="20"/>
        <v>0</v>
      </c>
      <c r="O79" s="28">
        <f t="shared" ca="1" si="20"/>
        <v>0</v>
      </c>
      <c r="P79" s="28">
        <f t="shared" ca="1" si="20"/>
        <v>0</v>
      </c>
      <c r="Q79" s="28">
        <f t="shared" ca="1" si="20"/>
        <v>0</v>
      </c>
      <c r="R79" s="28">
        <f t="shared" ca="1" si="20"/>
        <v>0</v>
      </c>
      <c r="S79" s="28">
        <f t="shared" ca="1" si="20"/>
        <v>0</v>
      </c>
      <c r="T79" s="28">
        <f t="shared" ca="1" si="20"/>
        <v>0</v>
      </c>
      <c r="U79" s="28">
        <f t="shared" ca="1" si="20"/>
        <v>0</v>
      </c>
      <c r="V79" s="28">
        <f t="shared" ca="1" si="20"/>
        <v>0</v>
      </c>
      <c r="W79" s="28">
        <f t="shared" ca="1" si="20"/>
        <v>0</v>
      </c>
      <c r="X79" s="28">
        <f t="shared" ca="1" si="20"/>
        <v>0</v>
      </c>
      <c r="Y79" s="28">
        <f t="shared" ca="1" si="20"/>
        <v>0</v>
      </c>
      <c r="Z79" s="28">
        <f t="shared" ca="1" si="20"/>
        <v>0</v>
      </c>
    </row>
    <row r="80" spans="1:26" hidden="1" outlineLevel="1">
      <c r="A80" s="13" t="str">
        <f>IF(ISBLANK('Input-Accounts'!A80),"",'Input-Accounts'!A80)</f>
        <v/>
      </c>
      <c r="B80" s="17" t="str">
        <f>IF(ISBLANK('Input-Accounts'!B80),"",'Input-Accounts'!B80)</f>
        <v/>
      </c>
      <c r="C80" s="13" t="str">
        <f>IF(ISBLANK('Input-Accounts'!C80),"",'Input-Accounts'!C80)</f>
        <v/>
      </c>
      <c r="D80" s="5"/>
      <c r="E80" s="5" t="str">
        <f t="shared" si="19"/>
        <v/>
      </c>
      <c r="F80" s="2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idden="1" outlineLevel="1">
      <c r="A81" s="13">
        <f>IF(ISBLANK('Input-Accounts'!A81),"",'Input-Accounts'!A81)</f>
        <v>67</v>
      </c>
      <c r="B81" s="1" t="str">
        <f>IF(ISBLANK('Input-Accounts'!B81),"",'Input-Accounts'!B81)</f>
        <v>Distribution Plant</v>
      </c>
      <c r="C81" s="13" t="str">
        <f>IF(ISBLANK('Input-Accounts'!C81),"",'Input-Accounts'!C81)</f>
        <v/>
      </c>
      <c r="D81" s="5"/>
      <c r="E81" s="5" t="str">
        <f t="shared" si="19"/>
        <v/>
      </c>
      <c r="F81" s="2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idden="1" outlineLevel="1">
      <c r="A82" s="13">
        <f>IF(ISBLANK('Input-Accounts'!A82),"",'Input-Accounts'!A82)</f>
        <v>68</v>
      </c>
      <c r="B82" s="17" t="str">
        <f>IF(ISBLANK('Input-Accounts'!B82),"",'Input-Accounts'!B82)</f>
        <v>Land and Land Rights</v>
      </c>
      <c r="C82" s="13">
        <f>IF(ISBLANK('Input-Accounts'!C82),"",'Input-Accounts'!C82)</f>
        <v>374</v>
      </c>
      <c r="D82" s="5">
        <f t="shared" ref="D82:D91" ca="1" si="21">INDIRECT("Classification!"&amp;$D$5&amp;ROW())</f>
        <v>0</v>
      </c>
      <c r="E82" s="5">
        <f t="shared" ca="1" si="19"/>
        <v>0</v>
      </c>
      <c r="F82" s="2" t="str" cm="1">
        <f t="array" aca="1" ref="F82" ca="1">IF(D82=0,"-",IF('Input-Accounts'!$E82&lt;&gt;0,'Input-Accounts'!$E82,INDEX('Input-Accounts'!$H82:$J82,,MATCH($F$6,'Input-Accounts'!$H$6:$J$6,0))))</f>
        <v>-</v>
      </c>
      <c r="G82" s="5">
        <f ca="1">IFERROR(INDEX(G$269:G$305,MATCH($F82,$B$269:$B$305,0))/INDEX($D$269:$D$305,MATCH($F82,$B$269:$B$305,0)),SUMIFS('Input-Ext Allocators'!D$8:D$63,'Input-Ext Allocators'!$B$8:$B$63,$F82))*$D82</f>
        <v>0</v>
      </c>
      <c r="H82" s="5">
        <f ca="1">IFERROR(INDEX(H$269:H$305,MATCH($F82,$B$269:$B$305,0))/INDEX($D$269:$D$305,MATCH($F82,$B$269:$B$305,0)),SUMIFS('Input-Ext Allocators'!E$8:E$63,'Input-Ext Allocators'!$B$8:$B$63,$F82))*$D82</f>
        <v>0</v>
      </c>
      <c r="I82" s="5">
        <f ca="1">IFERROR(INDEX(I$269:I$305,MATCH($F82,$B$269:$B$305,0))/INDEX($D$269:$D$305,MATCH($F82,$B$269:$B$305,0)),SUMIFS('Input-Ext Allocators'!F$8:F$63,'Input-Ext Allocators'!$B$8:$B$63,$F82))*$D82</f>
        <v>0</v>
      </c>
      <c r="J82" s="5">
        <f ca="1">IFERROR(INDEX(J$269:J$305,MATCH($F82,$B$269:$B$305,0))/INDEX($D$269:$D$305,MATCH($F82,$B$269:$B$305,0)),SUMIFS('Input-Ext Allocators'!G$8:G$63,'Input-Ext Allocators'!$B$8:$B$63,$F82))*$D82</f>
        <v>0</v>
      </c>
      <c r="K82" s="5">
        <f ca="1">IFERROR(INDEX(K$269:K$305,MATCH($F82,$B$269:$B$305,0))/INDEX($D$269:$D$305,MATCH($F82,$B$269:$B$305,0)),SUMIFS('Input-Ext Allocators'!H$8:H$63,'Input-Ext Allocators'!$B$8:$B$63,$F82))*$D82</f>
        <v>0</v>
      </c>
      <c r="L82" s="5">
        <f ca="1">IFERROR(INDEX(L$269:L$305,MATCH($F82,$B$269:$B$305,0))/INDEX($D$269:$D$305,MATCH($F82,$B$269:$B$305,0)),SUMIFS('Input-Ext Allocators'!I$8:I$63,'Input-Ext Allocators'!$B$8:$B$63,$F82))*$D82</f>
        <v>0</v>
      </c>
      <c r="M82" s="5">
        <f ca="1">IFERROR(INDEX(M$269:M$305,MATCH($F82,$B$269:$B$305,0))/INDEX($D$269:$D$305,MATCH($F82,$B$269:$B$305,0)),SUMIFS('Input-Ext Allocators'!J$8:J$63,'Input-Ext Allocators'!$B$8:$B$63,$F82))*$D82</f>
        <v>0</v>
      </c>
      <c r="N82" s="5">
        <f ca="1">IFERROR(INDEX(N$269:N$305,MATCH($F82,$B$269:$B$305,0))/INDEX($D$269:$D$305,MATCH($F82,$B$269:$B$305,0)),SUMIFS('Input-Ext Allocators'!K$8:K$63,'Input-Ext Allocators'!$B$8:$B$63,$F82))*$D82</f>
        <v>0</v>
      </c>
      <c r="O82" s="5">
        <f ca="1">IFERROR(INDEX(O$269:O$305,MATCH($F82,$B$269:$B$305,0))/INDEX($D$269:$D$305,MATCH($F82,$B$269:$B$305,0)),SUMIFS('Input-Ext Allocators'!L$8:L$63,'Input-Ext Allocators'!$B$8:$B$63,$F82))*$D82</f>
        <v>0</v>
      </c>
      <c r="P82" s="5">
        <f ca="1">IFERROR(INDEX(P$269:P$305,MATCH($F82,$B$269:$B$305,0))/INDEX($D$269:$D$305,MATCH($F82,$B$269:$B$305,0)),SUMIFS('Input-Ext Allocators'!M$8:M$63,'Input-Ext Allocators'!$B$8:$B$63,$F82))*$D82</f>
        <v>0</v>
      </c>
      <c r="Q82" s="5">
        <f ca="1">IFERROR(INDEX(Q$269:Q$305,MATCH($F82,$B$269:$B$305,0))/INDEX($D$269:$D$305,MATCH($F82,$B$269:$B$305,0)),SUMIFS('Input-Ext Allocators'!N$8:N$63,'Input-Ext Allocators'!$B$8:$B$63,$F82))*$D82</f>
        <v>0</v>
      </c>
      <c r="R82" s="5">
        <f ca="1">IFERROR(INDEX(R$269:R$305,MATCH($F82,$B$269:$B$305,0))/INDEX($D$269:$D$305,MATCH($F82,$B$269:$B$305,0)),SUMIFS('Input-Ext Allocators'!O$8:O$63,'Input-Ext Allocators'!$B$8:$B$63,$F82))*$D82</f>
        <v>0</v>
      </c>
      <c r="S82" s="5">
        <f ca="1">IFERROR(INDEX(S$269:S$305,MATCH($F82,$B$269:$B$305,0))/INDEX($D$269:$D$305,MATCH($F82,$B$269:$B$305,0)),SUMIFS('Input-Ext Allocators'!P$8:P$63,'Input-Ext Allocators'!$B$8:$B$63,$F82))*$D82</f>
        <v>0</v>
      </c>
      <c r="T82" s="5">
        <f ca="1">IFERROR(INDEX(T$269:T$305,MATCH($F82,$B$269:$B$305,0))/INDEX($D$269:$D$305,MATCH($F82,$B$269:$B$305,0)),SUMIFS('Input-Ext Allocators'!Q$8:Q$63,'Input-Ext Allocators'!$B$8:$B$63,$F82))*$D82</f>
        <v>0</v>
      </c>
      <c r="U82" s="5">
        <f ca="1">IFERROR(INDEX(U$269:U$305,MATCH($F82,$B$269:$B$305,0))/INDEX($D$269:$D$305,MATCH($F82,$B$269:$B$305,0)),SUMIFS('Input-Ext Allocators'!R$8:R$63,'Input-Ext Allocators'!$B$8:$B$63,$F82))*$D82</f>
        <v>0</v>
      </c>
      <c r="V82" s="5">
        <f ca="1">IFERROR(INDEX(V$269:V$305,MATCH($F82,$B$269:$B$305,0))/INDEX($D$269:$D$305,MATCH($F82,$B$269:$B$305,0)),SUMIFS('Input-Ext Allocators'!S$8:S$63,'Input-Ext Allocators'!$B$8:$B$63,$F82))*$D82</f>
        <v>0</v>
      </c>
      <c r="W82" s="5">
        <f ca="1">IFERROR(INDEX(W$269:W$305,MATCH($F82,$B$269:$B$305,0))/INDEX($D$269:$D$305,MATCH($F82,$B$269:$B$305,0)),SUMIFS('Input-Ext Allocators'!T$8:T$63,'Input-Ext Allocators'!$B$8:$B$63,$F82))*$D82</f>
        <v>0</v>
      </c>
      <c r="X82" s="5">
        <f ca="1">IFERROR(INDEX(X$269:X$305,MATCH($F82,$B$269:$B$305,0))/INDEX($D$269:$D$305,MATCH($F82,$B$269:$B$305,0)),SUMIFS('Input-Ext Allocators'!U$8:U$63,'Input-Ext Allocators'!$B$8:$B$63,$F82))*$D82</f>
        <v>0</v>
      </c>
      <c r="Y82" s="5">
        <f ca="1">IFERROR(INDEX(Y$269:Y$305,MATCH($F82,$B$269:$B$305,0))/INDEX($D$269:$D$305,MATCH($F82,$B$269:$B$305,0)),SUMIFS('Input-Ext Allocators'!V$8:V$63,'Input-Ext Allocators'!$B$8:$B$63,$F82))*$D82</f>
        <v>0</v>
      </c>
      <c r="Z82" s="5">
        <f ca="1">IFERROR(INDEX(Z$269:Z$305,MATCH($F82,$B$269:$B$305,0))/INDEX($D$269:$D$305,MATCH($F82,$B$269:$B$305,0)),SUMIFS('Input-Ext Allocators'!W$8:W$63,'Input-Ext Allocators'!$B$8:$B$63,$F82))*$D82</f>
        <v>0</v>
      </c>
    </row>
    <row r="83" spans="1:26" hidden="1" outlineLevel="1">
      <c r="A83" s="13">
        <f>IF(ISBLANK('Input-Accounts'!A83),"",'Input-Accounts'!A83)</f>
        <v>69</v>
      </c>
      <c r="B83" s="17" t="str">
        <f>IF(ISBLANK('Input-Accounts'!B83),"",'Input-Accounts'!B83)</f>
        <v>Structures and Improvements</v>
      </c>
      <c r="C83" s="13">
        <f>IF(ISBLANK('Input-Accounts'!C83),"",'Input-Accounts'!C83)</f>
        <v>375</v>
      </c>
      <c r="D83" s="5">
        <f t="shared" ca="1" si="21"/>
        <v>0</v>
      </c>
      <c r="E83" s="5">
        <f t="shared" ca="1" si="19"/>
        <v>0</v>
      </c>
      <c r="F83" s="2" t="str" cm="1">
        <f t="array" aca="1" ref="F83" ca="1">IF(D83=0,"-",IF('Input-Accounts'!$E83&lt;&gt;0,'Input-Accounts'!$E83,INDEX('Input-Accounts'!$H83:$J83,,MATCH($F$6,'Input-Accounts'!$H$6:$J$6,0))))</f>
        <v>-</v>
      </c>
      <c r="G83" s="5">
        <f ca="1">IFERROR(INDEX(G$269:G$305,MATCH($F83,$B$269:$B$305,0))/INDEX($D$269:$D$305,MATCH($F83,$B$269:$B$305,0)),SUMIFS('Input-Ext Allocators'!D$8:D$63,'Input-Ext Allocators'!$B$8:$B$63,$F83))*$D83</f>
        <v>0</v>
      </c>
      <c r="H83" s="5">
        <f ca="1">IFERROR(INDEX(H$269:H$305,MATCH($F83,$B$269:$B$305,0))/INDEX($D$269:$D$305,MATCH($F83,$B$269:$B$305,0)),SUMIFS('Input-Ext Allocators'!E$8:E$63,'Input-Ext Allocators'!$B$8:$B$63,$F83))*$D83</f>
        <v>0</v>
      </c>
      <c r="I83" s="5">
        <f ca="1">IFERROR(INDEX(I$269:I$305,MATCH($F83,$B$269:$B$305,0))/INDEX($D$269:$D$305,MATCH($F83,$B$269:$B$305,0)),SUMIFS('Input-Ext Allocators'!F$8:F$63,'Input-Ext Allocators'!$B$8:$B$63,$F83))*$D83</f>
        <v>0</v>
      </c>
      <c r="J83" s="5">
        <f ca="1">IFERROR(INDEX(J$269:J$305,MATCH($F83,$B$269:$B$305,0))/INDEX($D$269:$D$305,MATCH($F83,$B$269:$B$305,0)),SUMIFS('Input-Ext Allocators'!G$8:G$63,'Input-Ext Allocators'!$B$8:$B$63,$F83))*$D83</f>
        <v>0</v>
      </c>
      <c r="K83" s="5">
        <f ca="1">IFERROR(INDEX(K$269:K$305,MATCH($F83,$B$269:$B$305,0))/INDEX($D$269:$D$305,MATCH($F83,$B$269:$B$305,0)),SUMIFS('Input-Ext Allocators'!H$8:H$63,'Input-Ext Allocators'!$B$8:$B$63,$F83))*$D83</f>
        <v>0</v>
      </c>
      <c r="L83" s="5">
        <f ca="1">IFERROR(INDEX(L$269:L$305,MATCH($F83,$B$269:$B$305,0))/INDEX($D$269:$D$305,MATCH($F83,$B$269:$B$305,0)),SUMIFS('Input-Ext Allocators'!I$8:I$63,'Input-Ext Allocators'!$B$8:$B$63,$F83))*$D83</f>
        <v>0</v>
      </c>
      <c r="M83" s="5">
        <f ca="1">IFERROR(INDEX(M$269:M$305,MATCH($F83,$B$269:$B$305,0))/INDEX($D$269:$D$305,MATCH($F83,$B$269:$B$305,0)),SUMIFS('Input-Ext Allocators'!J$8:J$63,'Input-Ext Allocators'!$B$8:$B$63,$F83))*$D83</f>
        <v>0</v>
      </c>
      <c r="N83" s="5">
        <f ca="1">IFERROR(INDEX(N$269:N$305,MATCH($F83,$B$269:$B$305,0))/INDEX($D$269:$D$305,MATCH($F83,$B$269:$B$305,0)),SUMIFS('Input-Ext Allocators'!K$8:K$63,'Input-Ext Allocators'!$B$8:$B$63,$F83))*$D83</f>
        <v>0</v>
      </c>
      <c r="O83" s="5">
        <f ca="1">IFERROR(INDEX(O$269:O$305,MATCH($F83,$B$269:$B$305,0))/INDEX($D$269:$D$305,MATCH($F83,$B$269:$B$305,0)),SUMIFS('Input-Ext Allocators'!L$8:L$63,'Input-Ext Allocators'!$B$8:$B$63,$F83))*$D83</f>
        <v>0</v>
      </c>
      <c r="P83" s="5">
        <f ca="1">IFERROR(INDEX(P$269:P$305,MATCH($F83,$B$269:$B$305,0))/INDEX($D$269:$D$305,MATCH($F83,$B$269:$B$305,0)),SUMIFS('Input-Ext Allocators'!M$8:M$63,'Input-Ext Allocators'!$B$8:$B$63,$F83))*$D83</f>
        <v>0</v>
      </c>
      <c r="Q83" s="5">
        <f ca="1">IFERROR(INDEX(Q$269:Q$305,MATCH($F83,$B$269:$B$305,0))/INDEX($D$269:$D$305,MATCH($F83,$B$269:$B$305,0)),SUMIFS('Input-Ext Allocators'!N$8:N$63,'Input-Ext Allocators'!$B$8:$B$63,$F83))*$D83</f>
        <v>0</v>
      </c>
      <c r="R83" s="5">
        <f ca="1">IFERROR(INDEX(R$269:R$305,MATCH($F83,$B$269:$B$305,0))/INDEX($D$269:$D$305,MATCH($F83,$B$269:$B$305,0)),SUMIFS('Input-Ext Allocators'!O$8:O$63,'Input-Ext Allocators'!$B$8:$B$63,$F83))*$D83</f>
        <v>0</v>
      </c>
      <c r="S83" s="5">
        <f ca="1">IFERROR(INDEX(S$269:S$305,MATCH($F83,$B$269:$B$305,0))/INDEX($D$269:$D$305,MATCH($F83,$B$269:$B$305,0)),SUMIFS('Input-Ext Allocators'!P$8:P$63,'Input-Ext Allocators'!$B$8:$B$63,$F83))*$D83</f>
        <v>0</v>
      </c>
      <c r="T83" s="5">
        <f ca="1">IFERROR(INDEX(T$269:T$305,MATCH($F83,$B$269:$B$305,0))/INDEX($D$269:$D$305,MATCH($F83,$B$269:$B$305,0)),SUMIFS('Input-Ext Allocators'!Q$8:Q$63,'Input-Ext Allocators'!$B$8:$B$63,$F83))*$D83</f>
        <v>0</v>
      </c>
      <c r="U83" s="5">
        <f ca="1">IFERROR(INDEX(U$269:U$305,MATCH($F83,$B$269:$B$305,0))/INDEX($D$269:$D$305,MATCH($F83,$B$269:$B$305,0)),SUMIFS('Input-Ext Allocators'!R$8:R$63,'Input-Ext Allocators'!$B$8:$B$63,$F83))*$D83</f>
        <v>0</v>
      </c>
      <c r="V83" s="5">
        <f ca="1">IFERROR(INDEX(V$269:V$305,MATCH($F83,$B$269:$B$305,0))/INDEX($D$269:$D$305,MATCH($F83,$B$269:$B$305,0)),SUMIFS('Input-Ext Allocators'!S$8:S$63,'Input-Ext Allocators'!$B$8:$B$63,$F83))*$D83</f>
        <v>0</v>
      </c>
      <c r="W83" s="5">
        <f ca="1">IFERROR(INDEX(W$269:W$305,MATCH($F83,$B$269:$B$305,0))/INDEX($D$269:$D$305,MATCH($F83,$B$269:$B$305,0)),SUMIFS('Input-Ext Allocators'!T$8:T$63,'Input-Ext Allocators'!$B$8:$B$63,$F83))*$D83</f>
        <v>0</v>
      </c>
      <c r="X83" s="5">
        <f ca="1">IFERROR(INDEX(X$269:X$305,MATCH($F83,$B$269:$B$305,0))/INDEX($D$269:$D$305,MATCH($F83,$B$269:$B$305,0)),SUMIFS('Input-Ext Allocators'!U$8:U$63,'Input-Ext Allocators'!$B$8:$B$63,$F83))*$D83</f>
        <v>0</v>
      </c>
      <c r="Y83" s="5">
        <f ca="1">IFERROR(INDEX(Y$269:Y$305,MATCH($F83,$B$269:$B$305,0))/INDEX($D$269:$D$305,MATCH($F83,$B$269:$B$305,0)),SUMIFS('Input-Ext Allocators'!V$8:V$63,'Input-Ext Allocators'!$B$8:$B$63,$F83))*$D83</f>
        <v>0</v>
      </c>
      <c r="Z83" s="5">
        <f ca="1">IFERROR(INDEX(Z$269:Z$305,MATCH($F83,$B$269:$B$305,0))/INDEX($D$269:$D$305,MATCH($F83,$B$269:$B$305,0)),SUMIFS('Input-Ext Allocators'!W$8:W$63,'Input-Ext Allocators'!$B$8:$B$63,$F83))*$D83</f>
        <v>0</v>
      </c>
    </row>
    <row r="84" spans="1:26" hidden="1" outlineLevel="1">
      <c r="A84" s="13">
        <f>IF(ISBLANK('Input-Accounts'!A84),"",'Input-Accounts'!A84)</f>
        <v>70</v>
      </c>
      <c r="B84" s="17" t="str">
        <f>IF(ISBLANK('Input-Accounts'!B84),"",'Input-Accounts'!B84)</f>
        <v>Mains</v>
      </c>
      <c r="C84" s="13">
        <f>IF(ISBLANK('Input-Accounts'!C84),"",'Input-Accounts'!C84)</f>
        <v>376</v>
      </c>
      <c r="D84" s="5">
        <f t="shared" ca="1" si="21"/>
        <v>0</v>
      </c>
      <c r="E84" s="5">
        <f t="shared" ca="1" si="19"/>
        <v>0</v>
      </c>
      <c r="F84" s="2" t="str" cm="1">
        <f t="array" aca="1" ref="F84" ca="1">IF(D84=0,"-",IF('Input-Accounts'!$E84&lt;&gt;0,'Input-Accounts'!$E84,INDEX('Input-Accounts'!$H84:$J84,,MATCH($F$6,'Input-Accounts'!$H$6:$J$6,0))))</f>
        <v>-</v>
      </c>
      <c r="G84" s="5">
        <f ca="1">IFERROR(INDEX(G$269:G$305,MATCH($F84,$B$269:$B$305,0))/INDEX($D$269:$D$305,MATCH($F84,$B$269:$B$305,0)),SUMIFS('Input-Ext Allocators'!D$8:D$63,'Input-Ext Allocators'!$B$8:$B$63,$F84))*$D84</f>
        <v>0</v>
      </c>
      <c r="H84" s="5">
        <f ca="1">IFERROR(INDEX(H$269:H$305,MATCH($F84,$B$269:$B$305,0))/INDEX($D$269:$D$305,MATCH($F84,$B$269:$B$305,0)),SUMIFS('Input-Ext Allocators'!E$8:E$63,'Input-Ext Allocators'!$B$8:$B$63,$F84))*$D84</f>
        <v>0</v>
      </c>
      <c r="I84" s="5">
        <f ca="1">IFERROR(INDEX(I$269:I$305,MATCH($F84,$B$269:$B$305,0))/INDEX($D$269:$D$305,MATCH($F84,$B$269:$B$305,0)),SUMIFS('Input-Ext Allocators'!F$8:F$63,'Input-Ext Allocators'!$B$8:$B$63,$F84))*$D84</f>
        <v>0</v>
      </c>
      <c r="J84" s="5">
        <f ca="1">IFERROR(INDEX(J$269:J$305,MATCH($F84,$B$269:$B$305,0))/INDEX($D$269:$D$305,MATCH($F84,$B$269:$B$305,0)),SUMIFS('Input-Ext Allocators'!G$8:G$63,'Input-Ext Allocators'!$B$8:$B$63,$F84))*$D84</f>
        <v>0</v>
      </c>
      <c r="K84" s="5">
        <f ca="1">IFERROR(INDEX(K$269:K$305,MATCH($F84,$B$269:$B$305,0))/INDEX($D$269:$D$305,MATCH($F84,$B$269:$B$305,0)),SUMIFS('Input-Ext Allocators'!H$8:H$63,'Input-Ext Allocators'!$B$8:$B$63,$F84))*$D84</f>
        <v>0</v>
      </c>
      <c r="L84" s="5">
        <f ca="1">IFERROR(INDEX(L$269:L$305,MATCH($F84,$B$269:$B$305,0))/INDEX($D$269:$D$305,MATCH($F84,$B$269:$B$305,0)),SUMIFS('Input-Ext Allocators'!I$8:I$63,'Input-Ext Allocators'!$B$8:$B$63,$F84))*$D84</f>
        <v>0</v>
      </c>
      <c r="M84" s="5">
        <f ca="1">IFERROR(INDEX(M$269:M$305,MATCH($F84,$B$269:$B$305,0))/INDEX($D$269:$D$305,MATCH($F84,$B$269:$B$305,0)),SUMIFS('Input-Ext Allocators'!J$8:J$63,'Input-Ext Allocators'!$B$8:$B$63,$F84))*$D84</f>
        <v>0</v>
      </c>
      <c r="N84" s="5">
        <f ca="1">IFERROR(INDEX(N$269:N$305,MATCH($F84,$B$269:$B$305,0))/INDEX($D$269:$D$305,MATCH($F84,$B$269:$B$305,0)),SUMIFS('Input-Ext Allocators'!K$8:K$63,'Input-Ext Allocators'!$B$8:$B$63,$F84))*$D84</f>
        <v>0</v>
      </c>
      <c r="O84" s="5">
        <f ca="1">IFERROR(INDEX(O$269:O$305,MATCH($F84,$B$269:$B$305,0))/INDEX($D$269:$D$305,MATCH($F84,$B$269:$B$305,0)),SUMIFS('Input-Ext Allocators'!L$8:L$63,'Input-Ext Allocators'!$B$8:$B$63,$F84))*$D84</f>
        <v>0</v>
      </c>
      <c r="P84" s="5">
        <f ca="1">IFERROR(INDEX(P$269:P$305,MATCH($F84,$B$269:$B$305,0))/INDEX($D$269:$D$305,MATCH($F84,$B$269:$B$305,0)),SUMIFS('Input-Ext Allocators'!M$8:M$63,'Input-Ext Allocators'!$B$8:$B$63,$F84))*$D84</f>
        <v>0</v>
      </c>
      <c r="Q84" s="5">
        <f ca="1">IFERROR(INDEX(Q$269:Q$305,MATCH($F84,$B$269:$B$305,0))/INDEX($D$269:$D$305,MATCH($F84,$B$269:$B$305,0)),SUMIFS('Input-Ext Allocators'!N$8:N$63,'Input-Ext Allocators'!$B$8:$B$63,$F84))*$D84</f>
        <v>0</v>
      </c>
      <c r="R84" s="5">
        <f ca="1">IFERROR(INDEX(R$269:R$305,MATCH($F84,$B$269:$B$305,0))/INDEX($D$269:$D$305,MATCH($F84,$B$269:$B$305,0)),SUMIFS('Input-Ext Allocators'!O$8:O$63,'Input-Ext Allocators'!$B$8:$B$63,$F84))*$D84</f>
        <v>0</v>
      </c>
      <c r="S84" s="5">
        <f ca="1">IFERROR(INDEX(S$269:S$305,MATCH($F84,$B$269:$B$305,0))/INDEX($D$269:$D$305,MATCH($F84,$B$269:$B$305,0)),SUMIFS('Input-Ext Allocators'!P$8:P$63,'Input-Ext Allocators'!$B$8:$B$63,$F84))*$D84</f>
        <v>0</v>
      </c>
      <c r="T84" s="5">
        <f ca="1">IFERROR(INDEX(T$269:T$305,MATCH($F84,$B$269:$B$305,0))/INDEX($D$269:$D$305,MATCH($F84,$B$269:$B$305,0)),SUMIFS('Input-Ext Allocators'!Q$8:Q$63,'Input-Ext Allocators'!$B$8:$B$63,$F84))*$D84</f>
        <v>0</v>
      </c>
      <c r="U84" s="5">
        <f ca="1">IFERROR(INDEX(U$269:U$305,MATCH($F84,$B$269:$B$305,0))/INDEX($D$269:$D$305,MATCH($F84,$B$269:$B$305,0)),SUMIFS('Input-Ext Allocators'!R$8:R$63,'Input-Ext Allocators'!$B$8:$B$63,$F84))*$D84</f>
        <v>0</v>
      </c>
      <c r="V84" s="5">
        <f ca="1">IFERROR(INDEX(V$269:V$305,MATCH($F84,$B$269:$B$305,0))/INDEX($D$269:$D$305,MATCH($F84,$B$269:$B$305,0)),SUMIFS('Input-Ext Allocators'!S$8:S$63,'Input-Ext Allocators'!$B$8:$B$63,$F84))*$D84</f>
        <v>0</v>
      </c>
      <c r="W84" s="5">
        <f ca="1">IFERROR(INDEX(W$269:W$305,MATCH($F84,$B$269:$B$305,0))/INDEX($D$269:$D$305,MATCH($F84,$B$269:$B$305,0)),SUMIFS('Input-Ext Allocators'!T$8:T$63,'Input-Ext Allocators'!$B$8:$B$63,$F84))*$D84</f>
        <v>0</v>
      </c>
      <c r="X84" s="5">
        <f ca="1">IFERROR(INDEX(X$269:X$305,MATCH($F84,$B$269:$B$305,0))/INDEX($D$269:$D$305,MATCH($F84,$B$269:$B$305,0)),SUMIFS('Input-Ext Allocators'!U$8:U$63,'Input-Ext Allocators'!$B$8:$B$63,$F84))*$D84</f>
        <v>0</v>
      </c>
      <c r="Y84" s="5">
        <f ca="1">IFERROR(INDEX(Y$269:Y$305,MATCH($F84,$B$269:$B$305,0))/INDEX($D$269:$D$305,MATCH($F84,$B$269:$B$305,0)),SUMIFS('Input-Ext Allocators'!V$8:V$63,'Input-Ext Allocators'!$B$8:$B$63,$F84))*$D84</f>
        <v>0</v>
      </c>
      <c r="Z84" s="5">
        <f ca="1">IFERROR(INDEX(Z$269:Z$305,MATCH($F84,$B$269:$B$305,0))/INDEX($D$269:$D$305,MATCH($F84,$B$269:$B$305,0)),SUMIFS('Input-Ext Allocators'!W$8:W$63,'Input-Ext Allocators'!$B$8:$B$63,$F84))*$D84</f>
        <v>0</v>
      </c>
    </row>
    <row r="85" spans="1:26" hidden="1" outlineLevel="1">
      <c r="A85" s="13">
        <f>IF(ISBLANK('Input-Accounts'!A85),"",'Input-Accounts'!A85)</f>
        <v>71</v>
      </c>
      <c r="B85" s="17" t="str">
        <f>IF(ISBLANK('Input-Accounts'!B85),"",'Input-Accounts'!B85)</f>
        <v>Compressor Station</v>
      </c>
      <c r="C85" s="13">
        <f>IF(ISBLANK('Input-Accounts'!C85),"",'Input-Accounts'!C85)</f>
        <v>377</v>
      </c>
      <c r="D85" s="5">
        <f t="shared" ca="1" si="21"/>
        <v>0</v>
      </c>
      <c r="E85" s="5">
        <f t="shared" ca="1" si="19"/>
        <v>0</v>
      </c>
      <c r="F85" s="2" t="str" cm="1">
        <f t="array" aca="1" ref="F85" ca="1">IF(D85=0,"-",IF('Input-Accounts'!$E85&lt;&gt;0,'Input-Accounts'!$E85,INDEX('Input-Accounts'!$H85:$J85,,MATCH($F$6,'Input-Accounts'!$H$6:$J$6,0))))</f>
        <v>-</v>
      </c>
      <c r="G85" s="5">
        <f ca="1">IFERROR(INDEX(G$269:G$305,MATCH($F85,$B$269:$B$305,0))/INDEX($D$269:$D$305,MATCH($F85,$B$269:$B$305,0)),SUMIFS('Input-Ext Allocators'!D$8:D$63,'Input-Ext Allocators'!$B$8:$B$63,$F85))*$D85</f>
        <v>0</v>
      </c>
      <c r="H85" s="5">
        <f ca="1">IFERROR(INDEX(H$269:H$305,MATCH($F85,$B$269:$B$305,0))/INDEX($D$269:$D$305,MATCH($F85,$B$269:$B$305,0)),SUMIFS('Input-Ext Allocators'!E$8:E$63,'Input-Ext Allocators'!$B$8:$B$63,$F85))*$D85</f>
        <v>0</v>
      </c>
      <c r="I85" s="5">
        <f ca="1">IFERROR(INDEX(I$269:I$305,MATCH($F85,$B$269:$B$305,0))/INDEX($D$269:$D$305,MATCH($F85,$B$269:$B$305,0)),SUMIFS('Input-Ext Allocators'!F$8:F$63,'Input-Ext Allocators'!$B$8:$B$63,$F85))*$D85</f>
        <v>0</v>
      </c>
      <c r="J85" s="5">
        <f ca="1">IFERROR(INDEX(J$269:J$305,MATCH($F85,$B$269:$B$305,0))/INDEX($D$269:$D$305,MATCH($F85,$B$269:$B$305,0)),SUMIFS('Input-Ext Allocators'!G$8:G$63,'Input-Ext Allocators'!$B$8:$B$63,$F85))*$D85</f>
        <v>0</v>
      </c>
      <c r="K85" s="5">
        <f ca="1">IFERROR(INDEX(K$269:K$305,MATCH($F85,$B$269:$B$305,0))/INDEX($D$269:$D$305,MATCH($F85,$B$269:$B$305,0)),SUMIFS('Input-Ext Allocators'!H$8:H$63,'Input-Ext Allocators'!$B$8:$B$63,$F85))*$D85</f>
        <v>0</v>
      </c>
      <c r="L85" s="5">
        <f ca="1">IFERROR(INDEX(L$269:L$305,MATCH($F85,$B$269:$B$305,0))/INDEX($D$269:$D$305,MATCH($F85,$B$269:$B$305,0)),SUMIFS('Input-Ext Allocators'!I$8:I$63,'Input-Ext Allocators'!$B$8:$B$63,$F85))*$D85</f>
        <v>0</v>
      </c>
      <c r="M85" s="5">
        <f ca="1">IFERROR(INDEX(M$269:M$305,MATCH($F85,$B$269:$B$305,0))/INDEX($D$269:$D$305,MATCH($F85,$B$269:$B$305,0)),SUMIFS('Input-Ext Allocators'!J$8:J$63,'Input-Ext Allocators'!$B$8:$B$63,$F85))*$D85</f>
        <v>0</v>
      </c>
      <c r="N85" s="5">
        <f ca="1">IFERROR(INDEX(N$269:N$305,MATCH($F85,$B$269:$B$305,0))/INDEX($D$269:$D$305,MATCH($F85,$B$269:$B$305,0)),SUMIFS('Input-Ext Allocators'!K$8:K$63,'Input-Ext Allocators'!$B$8:$B$63,$F85))*$D85</f>
        <v>0</v>
      </c>
      <c r="O85" s="5">
        <f ca="1">IFERROR(INDEX(O$269:O$305,MATCH($F85,$B$269:$B$305,0))/INDEX($D$269:$D$305,MATCH($F85,$B$269:$B$305,0)),SUMIFS('Input-Ext Allocators'!L$8:L$63,'Input-Ext Allocators'!$B$8:$B$63,$F85))*$D85</f>
        <v>0</v>
      </c>
      <c r="P85" s="5">
        <f ca="1">IFERROR(INDEX(P$269:P$305,MATCH($F85,$B$269:$B$305,0))/INDEX($D$269:$D$305,MATCH($F85,$B$269:$B$305,0)),SUMIFS('Input-Ext Allocators'!M$8:M$63,'Input-Ext Allocators'!$B$8:$B$63,$F85))*$D85</f>
        <v>0</v>
      </c>
      <c r="Q85" s="5">
        <f ca="1">IFERROR(INDEX(Q$269:Q$305,MATCH($F85,$B$269:$B$305,0))/INDEX($D$269:$D$305,MATCH($F85,$B$269:$B$305,0)),SUMIFS('Input-Ext Allocators'!N$8:N$63,'Input-Ext Allocators'!$B$8:$B$63,$F85))*$D85</f>
        <v>0</v>
      </c>
      <c r="R85" s="5">
        <f ca="1">IFERROR(INDEX(R$269:R$305,MATCH($F85,$B$269:$B$305,0))/INDEX($D$269:$D$305,MATCH($F85,$B$269:$B$305,0)),SUMIFS('Input-Ext Allocators'!O$8:O$63,'Input-Ext Allocators'!$B$8:$B$63,$F85))*$D85</f>
        <v>0</v>
      </c>
      <c r="S85" s="5">
        <f ca="1">IFERROR(INDEX(S$269:S$305,MATCH($F85,$B$269:$B$305,0))/INDEX($D$269:$D$305,MATCH($F85,$B$269:$B$305,0)),SUMIFS('Input-Ext Allocators'!P$8:P$63,'Input-Ext Allocators'!$B$8:$B$63,$F85))*$D85</f>
        <v>0</v>
      </c>
      <c r="T85" s="5">
        <f ca="1">IFERROR(INDEX(T$269:T$305,MATCH($F85,$B$269:$B$305,0))/INDEX($D$269:$D$305,MATCH($F85,$B$269:$B$305,0)),SUMIFS('Input-Ext Allocators'!Q$8:Q$63,'Input-Ext Allocators'!$B$8:$B$63,$F85))*$D85</f>
        <v>0</v>
      </c>
      <c r="U85" s="5">
        <f ca="1">IFERROR(INDEX(U$269:U$305,MATCH($F85,$B$269:$B$305,0))/INDEX($D$269:$D$305,MATCH($F85,$B$269:$B$305,0)),SUMIFS('Input-Ext Allocators'!R$8:R$63,'Input-Ext Allocators'!$B$8:$B$63,$F85))*$D85</f>
        <v>0</v>
      </c>
      <c r="V85" s="5">
        <f ca="1">IFERROR(INDEX(V$269:V$305,MATCH($F85,$B$269:$B$305,0))/INDEX($D$269:$D$305,MATCH($F85,$B$269:$B$305,0)),SUMIFS('Input-Ext Allocators'!S$8:S$63,'Input-Ext Allocators'!$B$8:$B$63,$F85))*$D85</f>
        <v>0</v>
      </c>
      <c r="W85" s="5">
        <f ca="1">IFERROR(INDEX(W$269:W$305,MATCH($F85,$B$269:$B$305,0))/INDEX($D$269:$D$305,MATCH($F85,$B$269:$B$305,0)),SUMIFS('Input-Ext Allocators'!T$8:T$63,'Input-Ext Allocators'!$B$8:$B$63,$F85))*$D85</f>
        <v>0</v>
      </c>
      <c r="X85" s="5">
        <f ca="1">IFERROR(INDEX(X$269:X$305,MATCH($F85,$B$269:$B$305,0))/INDEX($D$269:$D$305,MATCH($F85,$B$269:$B$305,0)),SUMIFS('Input-Ext Allocators'!U$8:U$63,'Input-Ext Allocators'!$B$8:$B$63,$F85))*$D85</f>
        <v>0</v>
      </c>
      <c r="Y85" s="5">
        <f ca="1">IFERROR(INDEX(Y$269:Y$305,MATCH($F85,$B$269:$B$305,0))/INDEX($D$269:$D$305,MATCH($F85,$B$269:$B$305,0)),SUMIFS('Input-Ext Allocators'!V$8:V$63,'Input-Ext Allocators'!$B$8:$B$63,$F85))*$D85</f>
        <v>0</v>
      </c>
      <c r="Z85" s="5">
        <f ca="1">IFERROR(INDEX(Z$269:Z$305,MATCH($F85,$B$269:$B$305,0))/INDEX($D$269:$D$305,MATCH($F85,$B$269:$B$305,0)),SUMIFS('Input-Ext Allocators'!W$8:W$63,'Input-Ext Allocators'!$B$8:$B$63,$F85))*$D85</f>
        <v>0</v>
      </c>
    </row>
    <row r="86" spans="1:26" hidden="1" outlineLevel="1">
      <c r="A86" s="13">
        <f>IF(ISBLANK('Input-Accounts'!A86),"",'Input-Accounts'!A86)</f>
        <v>72</v>
      </c>
      <c r="B86" s="17" t="str">
        <f>IF(ISBLANK('Input-Accounts'!B86),"",'Input-Accounts'!B86)</f>
        <v>M &amp; R Station Equipment - general</v>
      </c>
      <c r="C86" s="13">
        <f>IF(ISBLANK('Input-Accounts'!C86),"",'Input-Accounts'!C86)</f>
        <v>378</v>
      </c>
      <c r="D86" s="5">
        <f t="shared" ca="1" si="21"/>
        <v>0</v>
      </c>
      <c r="E86" s="5">
        <f t="shared" ca="1" si="19"/>
        <v>0</v>
      </c>
      <c r="F86" s="2" t="str" cm="1">
        <f t="array" aca="1" ref="F86" ca="1">IF(D86=0,"-",IF('Input-Accounts'!$E86&lt;&gt;0,'Input-Accounts'!$E86,INDEX('Input-Accounts'!$H86:$J86,,MATCH($F$6,'Input-Accounts'!$H$6:$J$6,0))))</f>
        <v>-</v>
      </c>
      <c r="G86" s="5">
        <f ca="1">IFERROR(INDEX(G$269:G$305,MATCH($F86,$B$269:$B$305,0))/INDEX($D$269:$D$305,MATCH($F86,$B$269:$B$305,0)),SUMIFS('Input-Ext Allocators'!D$8:D$63,'Input-Ext Allocators'!$B$8:$B$63,$F86))*$D86</f>
        <v>0</v>
      </c>
      <c r="H86" s="5">
        <f ca="1">IFERROR(INDEX(H$269:H$305,MATCH($F86,$B$269:$B$305,0))/INDEX($D$269:$D$305,MATCH($F86,$B$269:$B$305,0)),SUMIFS('Input-Ext Allocators'!E$8:E$63,'Input-Ext Allocators'!$B$8:$B$63,$F86))*$D86</f>
        <v>0</v>
      </c>
      <c r="I86" s="5">
        <f ca="1">IFERROR(INDEX(I$269:I$305,MATCH($F86,$B$269:$B$305,0))/INDEX($D$269:$D$305,MATCH($F86,$B$269:$B$305,0)),SUMIFS('Input-Ext Allocators'!F$8:F$63,'Input-Ext Allocators'!$B$8:$B$63,$F86))*$D86</f>
        <v>0</v>
      </c>
      <c r="J86" s="5">
        <f ca="1">IFERROR(INDEX(J$269:J$305,MATCH($F86,$B$269:$B$305,0))/INDEX($D$269:$D$305,MATCH($F86,$B$269:$B$305,0)),SUMIFS('Input-Ext Allocators'!G$8:G$63,'Input-Ext Allocators'!$B$8:$B$63,$F86))*$D86</f>
        <v>0</v>
      </c>
      <c r="K86" s="5">
        <f ca="1">IFERROR(INDEX(K$269:K$305,MATCH($F86,$B$269:$B$305,0))/INDEX($D$269:$D$305,MATCH($F86,$B$269:$B$305,0)),SUMIFS('Input-Ext Allocators'!H$8:H$63,'Input-Ext Allocators'!$B$8:$B$63,$F86))*$D86</f>
        <v>0</v>
      </c>
      <c r="L86" s="5">
        <f ca="1">IFERROR(INDEX(L$269:L$305,MATCH($F86,$B$269:$B$305,0))/INDEX($D$269:$D$305,MATCH($F86,$B$269:$B$305,0)),SUMIFS('Input-Ext Allocators'!I$8:I$63,'Input-Ext Allocators'!$B$8:$B$63,$F86))*$D86</f>
        <v>0</v>
      </c>
      <c r="M86" s="5">
        <f ca="1">IFERROR(INDEX(M$269:M$305,MATCH($F86,$B$269:$B$305,0))/INDEX($D$269:$D$305,MATCH($F86,$B$269:$B$305,0)),SUMIFS('Input-Ext Allocators'!J$8:J$63,'Input-Ext Allocators'!$B$8:$B$63,$F86))*$D86</f>
        <v>0</v>
      </c>
      <c r="N86" s="5">
        <f ca="1">IFERROR(INDEX(N$269:N$305,MATCH($F86,$B$269:$B$305,0))/INDEX($D$269:$D$305,MATCH($F86,$B$269:$B$305,0)),SUMIFS('Input-Ext Allocators'!K$8:K$63,'Input-Ext Allocators'!$B$8:$B$63,$F86))*$D86</f>
        <v>0</v>
      </c>
      <c r="O86" s="5">
        <f ca="1">IFERROR(INDEX(O$269:O$305,MATCH($F86,$B$269:$B$305,0))/INDEX($D$269:$D$305,MATCH($F86,$B$269:$B$305,0)),SUMIFS('Input-Ext Allocators'!L$8:L$63,'Input-Ext Allocators'!$B$8:$B$63,$F86))*$D86</f>
        <v>0</v>
      </c>
      <c r="P86" s="5">
        <f ca="1">IFERROR(INDEX(P$269:P$305,MATCH($F86,$B$269:$B$305,0))/INDEX($D$269:$D$305,MATCH($F86,$B$269:$B$305,0)),SUMIFS('Input-Ext Allocators'!M$8:M$63,'Input-Ext Allocators'!$B$8:$B$63,$F86))*$D86</f>
        <v>0</v>
      </c>
      <c r="Q86" s="5">
        <f ca="1">IFERROR(INDEX(Q$269:Q$305,MATCH($F86,$B$269:$B$305,0))/INDEX($D$269:$D$305,MATCH($F86,$B$269:$B$305,0)),SUMIFS('Input-Ext Allocators'!N$8:N$63,'Input-Ext Allocators'!$B$8:$B$63,$F86))*$D86</f>
        <v>0</v>
      </c>
      <c r="R86" s="5">
        <f ca="1">IFERROR(INDEX(R$269:R$305,MATCH($F86,$B$269:$B$305,0))/INDEX($D$269:$D$305,MATCH($F86,$B$269:$B$305,0)),SUMIFS('Input-Ext Allocators'!O$8:O$63,'Input-Ext Allocators'!$B$8:$B$63,$F86))*$D86</f>
        <v>0</v>
      </c>
      <c r="S86" s="5">
        <f ca="1">IFERROR(INDEX(S$269:S$305,MATCH($F86,$B$269:$B$305,0))/INDEX($D$269:$D$305,MATCH($F86,$B$269:$B$305,0)),SUMIFS('Input-Ext Allocators'!P$8:P$63,'Input-Ext Allocators'!$B$8:$B$63,$F86))*$D86</f>
        <v>0</v>
      </c>
      <c r="T86" s="5">
        <f ca="1">IFERROR(INDEX(T$269:T$305,MATCH($F86,$B$269:$B$305,0))/INDEX($D$269:$D$305,MATCH($F86,$B$269:$B$305,0)),SUMIFS('Input-Ext Allocators'!Q$8:Q$63,'Input-Ext Allocators'!$B$8:$B$63,$F86))*$D86</f>
        <v>0</v>
      </c>
      <c r="U86" s="5">
        <f ca="1">IFERROR(INDEX(U$269:U$305,MATCH($F86,$B$269:$B$305,0))/INDEX($D$269:$D$305,MATCH($F86,$B$269:$B$305,0)),SUMIFS('Input-Ext Allocators'!R$8:R$63,'Input-Ext Allocators'!$B$8:$B$63,$F86))*$D86</f>
        <v>0</v>
      </c>
      <c r="V86" s="5">
        <f ca="1">IFERROR(INDEX(V$269:V$305,MATCH($F86,$B$269:$B$305,0))/INDEX($D$269:$D$305,MATCH($F86,$B$269:$B$305,0)),SUMIFS('Input-Ext Allocators'!S$8:S$63,'Input-Ext Allocators'!$B$8:$B$63,$F86))*$D86</f>
        <v>0</v>
      </c>
      <c r="W86" s="5">
        <f ca="1">IFERROR(INDEX(W$269:W$305,MATCH($F86,$B$269:$B$305,0))/INDEX($D$269:$D$305,MATCH($F86,$B$269:$B$305,0)),SUMIFS('Input-Ext Allocators'!T$8:T$63,'Input-Ext Allocators'!$B$8:$B$63,$F86))*$D86</f>
        <v>0</v>
      </c>
      <c r="X86" s="5">
        <f ca="1">IFERROR(INDEX(X$269:X$305,MATCH($F86,$B$269:$B$305,0))/INDEX($D$269:$D$305,MATCH($F86,$B$269:$B$305,0)),SUMIFS('Input-Ext Allocators'!U$8:U$63,'Input-Ext Allocators'!$B$8:$B$63,$F86))*$D86</f>
        <v>0</v>
      </c>
      <c r="Y86" s="5">
        <f ca="1">IFERROR(INDEX(Y$269:Y$305,MATCH($F86,$B$269:$B$305,0))/INDEX($D$269:$D$305,MATCH($F86,$B$269:$B$305,0)),SUMIFS('Input-Ext Allocators'!V$8:V$63,'Input-Ext Allocators'!$B$8:$B$63,$F86))*$D86</f>
        <v>0</v>
      </c>
      <c r="Z86" s="5">
        <f ca="1">IFERROR(INDEX(Z$269:Z$305,MATCH($F86,$B$269:$B$305,0))/INDEX($D$269:$D$305,MATCH($F86,$B$269:$B$305,0)),SUMIFS('Input-Ext Allocators'!W$8:W$63,'Input-Ext Allocators'!$B$8:$B$63,$F86))*$D86</f>
        <v>0</v>
      </c>
    </row>
    <row r="87" spans="1:26" hidden="1" outlineLevel="1">
      <c r="A87" s="13">
        <f>IF(ISBLANK('Input-Accounts'!A87),"",'Input-Accounts'!A87)</f>
        <v>73</v>
      </c>
      <c r="B87" s="17" t="str">
        <f>IF(ISBLANK('Input-Accounts'!B87),"",'Input-Accounts'!B87)</f>
        <v>M &amp; R Station Equipment - city gate</v>
      </c>
      <c r="C87" s="13">
        <f>IF(ISBLANK('Input-Accounts'!C87),"",'Input-Accounts'!C87)</f>
        <v>379</v>
      </c>
      <c r="D87" s="5">
        <f t="shared" ca="1" si="21"/>
        <v>0</v>
      </c>
      <c r="E87" s="5">
        <f t="shared" ca="1" si="19"/>
        <v>0</v>
      </c>
      <c r="F87" s="2" t="str" cm="1">
        <f t="array" aca="1" ref="F87" ca="1">IF(D87=0,"-",IF('Input-Accounts'!$E87&lt;&gt;0,'Input-Accounts'!$E87,INDEX('Input-Accounts'!$H87:$J87,,MATCH($F$6,'Input-Accounts'!$H$6:$J$6,0))))</f>
        <v>-</v>
      </c>
      <c r="G87" s="5">
        <f ca="1">IFERROR(INDEX(G$269:G$305,MATCH($F87,$B$269:$B$305,0))/INDEX($D$269:$D$305,MATCH($F87,$B$269:$B$305,0)),SUMIFS('Input-Ext Allocators'!D$8:D$63,'Input-Ext Allocators'!$B$8:$B$63,$F87))*$D87</f>
        <v>0</v>
      </c>
      <c r="H87" s="5">
        <f ca="1">IFERROR(INDEX(H$269:H$305,MATCH($F87,$B$269:$B$305,0))/INDEX($D$269:$D$305,MATCH($F87,$B$269:$B$305,0)),SUMIFS('Input-Ext Allocators'!E$8:E$63,'Input-Ext Allocators'!$B$8:$B$63,$F87))*$D87</f>
        <v>0</v>
      </c>
      <c r="I87" s="5">
        <f ca="1">IFERROR(INDEX(I$269:I$305,MATCH($F87,$B$269:$B$305,0))/INDEX($D$269:$D$305,MATCH($F87,$B$269:$B$305,0)),SUMIFS('Input-Ext Allocators'!F$8:F$63,'Input-Ext Allocators'!$B$8:$B$63,$F87))*$D87</f>
        <v>0</v>
      </c>
      <c r="J87" s="5">
        <f ca="1">IFERROR(INDEX(J$269:J$305,MATCH($F87,$B$269:$B$305,0))/INDEX($D$269:$D$305,MATCH($F87,$B$269:$B$305,0)),SUMIFS('Input-Ext Allocators'!G$8:G$63,'Input-Ext Allocators'!$B$8:$B$63,$F87))*$D87</f>
        <v>0</v>
      </c>
      <c r="K87" s="5">
        <f ca="1">IFERROR(INDEX(K$269:K$305,MATCH($F87,$B$269:$B$305,0))/INDEX($D$269:$D$305,MATCH($F87,$B$269:$B$305,0)),SUMIFS('Input-Ext Allocators'!H$8:H$63,'Input-Ext Allocators'!$B$8:$B$63,$F87))*$D87</f>
        <v>0</v>
      </c>
      <c r="L87" s="5">
        <f ca="1">IFERROR(INDEX(L$269:L$305,MATCH($F87,$B$269:$B$305,0))/INDEX($D$269:$D$305,MATCH($F87,$B$269:$B$305,0)),SUMIFS('Input-Ext Allocators'!I$8:I$63,'Input-Ext Allocators'!$B$8:$B$63,$F87))*$D87</f>
        <v>0</v>
      </c>
      <c r="M87" s="5">
        <f ca="1">IFERROR(INDEX(M$269:M$305,MATCH($F87,$B$269:$B$305,0))/INDEX($D$269:$D$305,MATCH($F87,$B$269:$B$305,0)),SUMIFS('Input-Ext Allocators'!J$8:J$63,'Input-Ext Allocators'!$B$8:$B$63,$F87))*$D87</f>
        <v>0</v>
      </c>
      <c r="N87" s="5">
        <f ca="1">IFERROR(INDEX(N$269:N$305,MATCH($F87,$B$269:$B$305,0))/INDEX($D$269:$D$305,MATCH($F87,$B$269:$B$305,0)),SUMIFS('Input-Ext Allocators'!K$8:K$63,'Input-Ext Allocators'!$B$8:$B$63,$F87))*$D87</f>
        <v>0</v>
      </c>
      <c r="O87" s="5">
        <f ca="1">IFERROR(INDEX(O$269:O$305,MATCH($F87,$B$269:$B$305,0))/INDEX($D$269:$D$305,MATCH($F87,$B$269:$B$305,0)),SUMIFS('Input-Ext Allocators'!L$8:L$63,'Input-Ext Allocators'!$B$8:$B$63,$F87))*$D87</f>
        <v>0</v>
      </c>
      <c r="P87" s="5">
        <f ca="1">IFERROR(INDEX(P$269:P$305,MATCH($F87,$B$269:$B$305,0))/INDEX($D$269:$D$305,MATCH($F87,$B$269:$B$305,0)),SUMIFS('Input-Ext Allocators'!M$8:M$63,'Input-Ext Allocators'!$B$8:$B$63,$F87))*$D87</f>
        <v>0</v>
      </c>
      <c r="Q87" s="5">
        <f ca="1">IFERROR(INDEX(Q$269:Q$305,MATCH($F87,$B$269:$B$305,0))/INDEX($D$269:$D$305,MATCH($F87,$B$269:$B$305,0)),SUMIFS('Input-Ext Allocators'!N$8:N$63,'Input-Ext Allocators'!$B$8:$B$63,$F87))*$D87</f>
        <v>0</v>
      </c>
      <c r="R87" s="5">
        <f ca="1">IFERROR(INDEX(R$269:R$305,MATCH($F87,$B$269:$B$305,0))/INDEX($D$269:$D$305,MATCH($F87,$B$269:$B$305,0)),SUMIFS('Input-Ext Allocators'!O$8:O$63,'Input-Ext Allocators'!$B$8:$B$63,$F87))*$D87</f>
        <v>0</v>
      </c>
      <c r="S87" s="5">
        <f ca="1">IFERROR(INDEX(S$269:S$305,MATCH($F87,$B$269:$B$305,0))/INDEX($D$269:$D$305,MATCH($F87,$B$269:$B$305,0)),SUMIFS('Input-Ext Allocators'!P$8:P$63,'Input-Ext Allocators'!$B$8:$B$63,$F87))*$D87</f>
        <v>0</v>
      </c>
      <c r="T87" s="5">
        <f ca="1">IFERROR(INDEX(T$269:T$305,MATCH($F87,$B$269:$B$305,0))/INDEX($D$269:$D$305,MATCH($F87,$B$269:$B$305,0)),SUMIFS('Input-Ext Allocators'!Q$8:Q$63,'Input-Ext Allocators'!$B$8:$B$63,$F87))*$D87</f>
        <v>0</v>
      </c>
      <c r="U87" s="5">
        <f ca="1">IFERROR(INDEX(U$269:U$305,MATCH($F87,$B$269:$B$305,0))/INDEX($D$269:$D$305,MATCH($F87,$B$269:$B$305,0)),SUMIFS('Input-Ext Allocators'!R$8:R$63,'Input-Ext Allocators'!$B$8:$B$63,$F87))*$D87</f>
        <v>0</v>
      </c>
      <c r="V87" s="5">
        <f ca="1">IFERROR(INDEX(V$269:V$305,MATCH($F87,$B$269:$B$305,0))/INDEX($D$269:$D$305,MATCH($F87,$B$269:$B$305,0)),SUMIFS('Input-Ext Allocators'!S$8:S$63,'Input-Ext Allocators'!$B$8:$B$63,$F87))*$D87</f>
        <v>0</v>
      </c>
      <c r="W87" s="5">
        <f ca="1">IFERROR(INDEX(W$269:W$305,MATCH($F87,$B$269:$B$305,0))/INDEX($D$269:$D$305,MATCH($F87,$B$269:$B$305,0)),SUMIFS('Input-Ext Allocators'!T$8:T$63,'Input-Ext Allocators'!$B$8:$B$63,$F87))*$D87</f>
        <v>0</v>
      </c>
      <c r="X87" s="5">
        <f ca="1">IFERROR(INDEX(X$269:X$305,MATCH($F87,$B$269:$B$305,0))/INDEX($D$269:$D$305,MATCH($F87,$B$269:$B$305,0)),SUMIFS('Input-Ext Allocators'!U$8:U$63,'Input-Ext Allocators'!$B$8:$B$63,$F87))*$D87</f>
        <v>0</v>
      </c>
      <c r="Y87" s="5">
        <f ca="1">IFERROR(INDEX(Y$269:Y$305,MATCH($F87,$B$269:$B$305,0))/INDEX($D$269:$D$305,MATCH($F87,$B$269:$B$305,0)),SUMIFS('Input-Ext Allocators'!V$8:V$63,'Input-Ext Allocators'!$B$8:$B$63,$F87))*$D87</f>
        <v>0</v>
      </c>
      <c r="Z87" s="5">
        <f ca="1">IFERROR(INDEX(Z$269:Z$305,MATCH($F87,$B$269:$B$305,0))/INDEX($D$269:$D$305,MATCH($F87,$B$269:$B$305,0)),SUMIFS('Input-Ext Allocators'!W$8:W$63,'Input-Ext Allocators'!$B$8:$B$63,$F87))*$D87</f>
        <v>0</v>
      </c>
    </row>
    <row r="88" spans="1:26" hidden="1" outlineLevel="1">
      <c r="A88" s="13">
        <f>IF(ISBLANK('Input-Accounts'!A88),"",'Input-Accounts'!A88)</f>
        <v>74</v>
      </c>
      <c r="B88" s="17" t="str">
        <f>IF(ISBLANK('Input-Accounts'!B88),"",'Input-Accounts'!B88)</f>
        <v>Services</v>
      </c>
      <c r="C88" s="13">
        <f>IF(ISBLANK('Input-Accounts'!C88),"",'Input-Accounts'!C88)</f>
        <v>380</v>
      </c>
      <c r="D88" s="5">
        <f t="shared" ca="1" si="21"/>
        <v>0</v>
      </c>
      <c r="E88" s="5">
        <f t="shared" ca="1" si="19"/>
        <v>0</v>
      </c>
      <c r="F88" s="2" t="str" cm="1">
        <f t="array" aca="1" ref="F88" ca="1">IF(D88=0,"-",IF('Input-Accounts'!$E88&lt;&gt;0,'Input-Accounts'!$E88,INDEX('Input-Accounts'!$H88:$J88,,MATCH($F$6,'Input-Accounts'!$H$6:$J$6,0))))</f>
        <v>-</v>
      </c>
      <c r="G88" s="5">
        <f ca="1">IFERROR(INDEX(G$269:G$305,MATCH($F88,$B$269:$B$305,0))/INDEX($D$269:$D$305,MATCH($F88,$B$269:$B$305,0)),SUMIFS('Input-Ext Allocators'!D$8:D$63,'Input-Ext Allocators'!$B$8:$B$63,$F88))*$D88</f>
        <v>0</v>
      </c>
      <c r="H88" s="5">
        <f ca="1">IFERROR(INDEX(H$269:H$305,MATCH($F88,$B$269:$B$305,0))/INDEX($D$269:$D$305,MATCH($F88,$B$269:$B$305,0)),SUMIFS('Input-Ext Allocators'!E$8:E$63,'Input-Ext Allocators'!$B$8:$B$63,$F88))*$D88</f>
        <v>0</v>
      </c>
      <c r="I88" s="5">
        <f ca="1">IFERROR(INDEX(I$269:I$305,MATCH($F88,$B$269:$B$305,0))/INDEX($D$269:$D$305,MATCH($F88,$B$269:$B$305,0)),SUMIFS('Input-Ext Allocators'!F$8:F$63,'Input-Ext Allocators'!$B$8:$B$63,$F88))*$D88</f>
        <v>0</v>
      </c>
      <c r="J88" s="5">
        <f ca="1">IFERROR(INDEX(J$269:J$305,MATCH($F88,$B$269:$B$305,0))/INDEX($D$269:$D$305,MATCH($F88,$B$269:$B$305,0)),SUMIFS('Input-Ext Allocators'!G$8:G$63,'Input-Ext Allocators'!$B$8:$B$63,$F88))*$D88</f>
        <v>0</v>
      </c>
      <c r="K88" s="5">
        <f ca="1">IFERROR(INDEX(K$269:K$305,MATCH($F88,$B$269:$B$305,0))/INDEX($D$269:$D$305,MATCH($F88,$B$269:$B$305,0)),SUMIFS('Input-Ext Allocators'!H$8:H$63,'Input-Ext Allocators'!$B$8:$B$63,$F88))*$D88</f>
        <v>0</v>
      </c>
      <c r="L88" s="5">
        <f ca="1">IFERROR(INDEX(L$269:L$305,MATCH($F88,$B$269:$B$305,0))/INDEX($D$269:$D$305,MATCH($F88,$B$269:$B$305,0)),SUMIFS('Input-Ext Allocators'!I$8:I$63,'Input-Ext Allocators'!$B$8:$B$63,$F88))*$D88</f>
        <v>0</v>
      </c>
      <c r="M88" s="5">
        <f ca="1">IFERROR(INDEX(M$269:M$305,MATCH($F88,$B$269:$B$305,0))/INDEX($D$269:$D$305,MATCH($F88,$B$269:$B$305,0)),SUMIFS('Input-Ext Allocators'!J$8:J$63,'Input-Ext Allocators'!$B$8:$B$63,$F88))*$D88</f>
        <v>0</v>
      </c>
      <c r="N88" s="5">
        <f ca="1">IFERROR(INDEX(N$269:N$305,MATCH($F88,$B$269:$B$305,0))/INDEX($D$269:$D$305,MATCH($F88,$B$269:$B$305,0)),SUMIFS('Input-Ext Allocators'!K$8:K$63,'Input-Ext Allocators'!$B$8:$B$63,$F88))*$D88</f>
        <v>0</v>
      </c>
      <c r="O88" s="5">
        <f ca="1">IFERROR(INDEX(O$269:O$305,MATCH($F88,$B$269:$B$305,0))/INDEX($D$269:$D$305,MATCH($F88,$B$269:$B$305,0)),SUMIFS('Input-Ext Allocators'!L$8:L$63,'Input-Ext Allocators'!$B$8:$B$63,$F88))*$D88</f>
        <v>0</v>
      </c>
      <c r="P88" s="5">
        <f ca="1">IFERROR(INDEX(P$269:P$305,MATCH($F88,$B$269:$B$305,0))/INDEX($D$269:$D$305,MATCH($F88,$B$269:$B$305,0)),SUMIFS('Input-Ext Allocators'!M$8:M$63,'Input-Ext Allocators'!$B$8:$B$63,$F88))*$D88</f>
        <v>0</v>
      </c>
      <c r="Q88" s="5">
        <f ca="1">IFERROR(INDEX(Q$269:Q$305,MATCH($F88,$B$269:$B$305,0))/INDEX($D$269:$D$305,MATCH($F88,$B$269:$B$305,0)),SUMIFS('Input-Ext Allocators'!N$8:N$63,'Input-Ext Allocators'!$B$8:$B$63,$F88))*$D88</f>
        <v>0</v>
      </c>
      <c r="R88" s="5">
        <f ca="1">IFERROR(INDEX(R$269:R$305,MATCH($F88,$B$269:$B$305,0))/INDEX($D$269:$D$305,MATCH($F88,$B$269:$B$305,0)),SUMIFS('Input-Ext Allocators'!O$8:O$63,'Input-Ext Allocators'!$B$8:$B$63,$F88))*$D88</f>
        <v>0</v>
      </c>
      <c r="S88" s="5">
        <f ca="1">IFERROR(INDEX(S$269:S$305,MATCH($F88,$B$269:$B$305,0))/INDEX($D$269:$D$305,MATCH($F88,$B$269:$B$305,0)),SUMIFS('Input-Ext Allocators'!P$8:P$63,'Input-Ext Allocators'!$B$8:$B$63,$F88))*$D88</f>
        <v>0</v>
      </c>
      <c r="T88" s="5">
        <f ca="1">IFERROR(INDEX(T$269:T$305,MATCH($F88,$B$269:$B$305,0))/INDEX($D$269:$D$305,MATCH($F88,$B$269:$B$305,0)),SUMIFS('Input-Ext Allocators'!Q$8:Q$63,'Input-Ext Allocators'!$B$8:$B$63,$F88))*$D88</f>
        <v>0</v>
      </c>
      <c r="U88" s="5">
        <f ca="1">IFERROR(INDEX(U$269:U$305,MATCH($F88,$B$269:$B$305,0))/INDEX($D$269:$D$305,MATCH($F88,$B$269:$B$305,0)),SUMIFS('Input-Ext Allocators'!R$8:R$63,'Input-Ext Allocators'!$B$8:$B$63,$F88))*$D88</f>
        <v>0</v>
      </c>
      <c r="V88" s="5">
        <f ca="1">IFERROR(INDEX(V$269:V$305,MATCH($F88,$B$269:$B$305,0))/INDEX($D$269:$D$305,MATCH($F88,$B$269:$B$305,0)),SUMIFS('Input-Ext Allocators'!S$8:S$63,'Input-Ext Allocators'!$B$8:$B$63,$F88))*$D88</f>
        <v>0</v>
      </c>
      <c r="W88" s="5">
        <f ca="1">IFERROR(INDEX(W$269:W$305,MATCH($F88,$B$269:$B$305,0))/INDEX($D$269:$D$305,MATCH($F88,$B$269:$B$305,0)),SUMIFS('Input-Ext Allocators'!T$8:T$63,'Input-Ext Allocators'!$B$8:$B$63,$F88))*$D88</f>
        <v>0</v>
      </c>
      <c r="X88" s="5">
        <f ca="1">IFERROR(INDEX(X$269:X$305,MATCH($F88,$B$269:$B$305,0))/INDEX($D$269:$D$305,MATCH($F88,$B$269:$B$305,0)),SUMIFS('Input-Ext Allocators'!U$8:U$63,'Input-Ext Allocators'!$B$8:$B$63,$F88))*$D88</f>
        <v>0</v>
      </c>
      <c r="Y88" s="5">
        <f ca="1">IFERROR(INDEX(Y$269:Y$305,MATCH($F88,$B$269:$B$305,0))/INDEX($D$269:$D$305,MATCH($F88,$B$269:$B$305,0)),SUMIFS('Input-Ext Allocators'!V$8:V$63,'Input-Ext Allocators'!$B$8:$B$63,$F88))*$D88</f>
        <v>0</v>
      </c>
      <c r="Z88" s="5">
        <f ca="1">IFERROR(INDEX(Z$269:Z$305,MATCH($F88,$B$269:$B$305,0))/INDEX($D$269:$D$305,MATCH($F88,$B$269:$B$305,0)),SUMIFS('Input-Ext Allocators'!W$8:W$63,'Input-Ext Allocators'!$B$8:$B$63,$F88))*$D88</f>
        <v>0</v>
      </c>
    </row>
    <row r="89" spans="1:26" hidden="1" outlineLevel="1">
      <c r="A89" s="13">
        <f>IF(ISBLANK('Input-Accounts'!A89),"",'Input-Accounts'!A89)</f>
        <v>75</v>
      </c>
      <c r="B89" s="17" t="str">
        <f>IF(ISBLANK('Input-Accounts'!B89),"",'Input-Accounts'!B89)</f>
        <v>Meters</v>
      </c>
      <c r="C89" s="13">
        <f>IF(ISBLANK('Input-Accounts'!C89),"",'Input-Accounts'!C89)</f>
        <v>381</v>
      </c>
      <c r="D89" s="5">
        <f t="shared" ca="1" si="21"/>
        <v>0</v>
      </c>
      <c r="E89" s="5">
        <f t="shared" ca="1" si="19"/>
        <v>0</v>
      </c>
      <c r="F89" s="2" t="str" cm="1">
        <f t="array" aca="1" ref="F89" ca="1">IF(D89=0,"-",IF('Input-Accounts'!$E89&lt;&gt;0,'Input-Accounts'!$E89,INDEX('Input-Accounts'!$H89:$J89,,MATCH($F$6,'Input-Accounts'!$H$6:$J$6,0))))</f>
        <v>-</v>
      </c>
      <c r="G89" s="5">
        <f ca="1">IFERROR(INDEX(G$269:G$305,MATCH($F89,$B$269:$B$305,0))/INDEX($D$269:$D$305,MATCH($F89,$B$269:$B$305,0)),SUMIFS('Input-Ext Allocators'!D$8:D$63,'Input-Ext Allocators'!$B$8:$B$63,$F89))*$D89</f>
        <v>0</v>
      </c>
      <c r="H89" s="5">
        <f ca="1">IFERROR(INDEX(H$269:H$305,MATCH($F89,$B$269:$B$305,0))/INDEX($D$269:$D$305,MATCH($F89,$B$269:$B$305,0)),SUMIFS('Input-Ext Allocators'!E$8:E$63,'Input-Ext Allocators'!$B$8:$B$63,$F89))*$D89</f>
        <v>0</v>
      </c>
      <c r="I89" s="5">
        <f ca="1">IFERROR(INDEX(I$269:I$305,MATCH($F89,$B$269:$B$305,0))/INDEX($D$269:$D$305,MATCH($F89,$B$269:$B$305,0)),SUMIFS('Input-Ext Allocators'!F$8:F$63,'Input-Ext Allocators'!$B$8:$B$63,$F89))*$D89</f>
        <v>0</v>
      </c>
      <c r="J89" s="5">
        <f ca="1">IFERROR(INDEX(J$269:J$305,MATCH($F89,$B$269:$B$305,0))/INDEX($D$269:$D$305,MATCH($F89,$B$269:$B$305,0)),SUMIFS('Input-Ext Allocators'!G$8:G$63,'Input-Ext Allocators'!$B$8:$B$63,$F89))*$D89</f>
        <v>0</v>
      </c>
      <c r="K89" s="5">
        <f ca="1">IFERROR(INDEX(K$269:K$305,MATCH($F89,$B$269:$B$305,0))/INDEX($D$269:$D$305,MATCH($F89,$B$269:$B$305,0)),SUMIFS('Input-Ext Allocators'!H$8:H$63,'Input-Ext Allocators'!$B$8:$B$63,$F89))*$D89</f>
        <v>0</v>
      </c>
      <c r="L89" s="5">
        <f ca="1">IFERROR(INDEX(L$269:L$305,MATCH($F89,$B$269:$B$305,0))/INDEX($D$269:$D$305,MATCH($F89,$B$269:$B$305,0)),SUMIFS('Input-Ext Allocators'!I$8:I$63,'Input-Ext Allocators'!$B$8:$B$63,$F89))*$D89</f>
        <v>0</v>
      </c>
      <c r="M89" s="5">
        <f ca="1">IFERROR(INDEX(M$269:M$305,MATCH($F89,$B$269:$B$305,0))/INDEX($D$269:$D$305,MATCH($F89,$B$269:$B$305,0)),SUMIFS('Input-Ext Allocators'!J$8:J$63,'Input-Ext Allocators'!$B$8:$B$63,$F89))*$D89</f>
        <v>0</v>
      </c>
      <c r="N89" s="5">
        <f ca="1">IFERROR(INDEX(N$269:N$305,MATCH($F89,$B$269:$B$305,0))/INDEX($D$269:$D$305,MATCH($F89,$B$269:$B$305,0)),SUMIFS('Input-Ext Allocators'!K$8:K$63,'Input-Ext Allocators'!$B$8:$B$63,$F89))*$D89</f>
        <v>0</v>
      </c>
      <c r="O89" s="5">
        <f ca="1">IFERROR(INDEX(O$269:O$305,MATCH($F89,$B$269:$B$305,0))/INDEX($D$269:$D$305,MATCH($F89,$B$269:$B$305,0)),SUMIFS('Input-Ext Allocators'!L$8:L$63,'Input-Ext Allocators'!$B$8:$B$63,$F89))*$D89</f>
        <v>0</v>
      </c>
      <c r="P89" s="5">
        <f ca="1">IFERROR(INDEX(P$269:P$305,MATCH($F89,$B$269:$B$305,0))/INDEX($D$269:$D$305,MATCH($F89,$B$269:$B$305,0)),SUMIFS('Input-Ext Allocators'!M$8:M$63,'Input-Ext Allocators'!$B$8:$B$63,$F89))*$D89</f>
        <v>0</v>
      </c>
      <c r="Q89" s="5">
        <f ca="1">IFERROR(INDEX(Q$269:Q$305,MATCH($F89,$B$269:$B$305,0))/INDEX($D$269:$D$305,MATCH($F89,$B$269:$B$305,0)),SUMIFS('Input-Ext Allocators'!N$8:N$63,'Input-Ext Allocators'!$B$8:$B$63,$F89))*$D89</f>
        <v>0</v>
      </c>
      <c r="R89" s="5">
        <f ca="1">IFERROR(INDEX(R$269:R$305,MATCH($F89,$B$269:$B$305,0))/INDEX($D$269:$D$305,MATCH($F89,$B$269:$B$305,0)),SUMIFS('Input-Ext Allocators'!O$8:O$63,'Input-Ext Allocators'!$B$8:$B$63,$F89))*$D89</f>
        <v>0</v>
      </c>
      <c r="S89" s="5">
        <f ca="1">IFERROR(INDEX(S$269:S$305,MATCH($F89,$B$269:$B$305,0))/INDEX($D$269:$D$305,MATCH($F89,$B$269:$B$305,0)),SUMIFS('Input-Ext Allocators'!P$8:P$63,'Input-Ext Allocators'!$B$8:$B$63,$F89))*$D89</f>
        <v>0</v>
      </c>
      <c r="T89" s="5">
        <f ca="1">IFERROR(INDEX(T$269:T$305,MATCH($F89,$B$269:$B$305,0))/INDEX($D$269:$D$305,MATCH($F89,$B$269:$B$305,0)),SUMIFS('Input-Ext Allocators'!Q$8:Q$63,'Input-Ext Allocators'!$B$8:$B$63,$F89))*$D89</f>
        <v>0</v>
      </c>
      <c r="U89" s="5">
        <f ca="1">IFERROR(INDEX(U$269:U$305,MATCH($F89,$B$269:$B$305,0))/INDEX($D$269:$D$305,MATCH($F89,$B$269:$B$305,0)),SUMIFS('Input-Ext Allocators'!R$8:R$63,'Input-Ext Allocators'!$B$8:$B$63,$F89))*$D89</f>
        <v>0</v>
      </c>
      <c r="V89" s="5">
        <f ca="1">IFERROR(INDEX(V$269:V$305,MATCH($F89,$B$269:$B$305,0))/INDEX($D$269:$D$305,MATCH($F89,$B$269:$B$305,0)),SUMIFS('Input-Ext Allocators'!S$8:S$63,'Input-Ext Allocators'!$B$8:$B$63,$F89))*$D89</f>
        <v>0</v>
      </c>
      <c r="W89" s="5">
        <f ca="1">IFERROR(INDEX(W$269:W$305,MATCH($F89,$B$269:$B$305,0))/INDEX($D$269:$D$305,MATCH($F89,$B$269:$B$305,0)),SUMIFS('Input-Ext Allocators'!T$8:T$63,'Input-Ext Allocators'!$B$8:$B$63,$F89))*$D89</f>
        <v>0</v>
      </c>
      <c r="X89" s="5">
        <f ca="1">IFERROR(INDEX(X$269:X$305,MATCH($F89,$B$269:$B$305,0))/INDEX($D$269:$D$305,MATCH($F89,$B$269:$B$305,0)),SUMIFS('Input-Ext Allocators'!U$8:U$63,'Input-Ext Allocators'!$B$8:$B$63,$F89))*$D89</f>
        <v>0</v>
      </c>
      <c r="Y89" s="5">
        <f ca="1">IFERROR(INDEX(Y$269:Y$305,MATCH($F89,$B$269:$B$305,0))/INDEX($D$269:$D$305,MATCH($F89,$B$269:$B$305,0)),SUMIFS('Input-Ext Allocators'!V$8:V$63,'Input-Ext Allocators'!$B$8:$B$63,$F89))*$D89</f>
        <v>0</v>
      </c>
      <c r="Z89" s="5">
        <f ca="1">IFERROR(INDEX(Z$269:Z$305,MATCH($F89,$B$269:$B$305,0))/INDEX($D$269:$D$305,MATCH($F89,$B$269:$B$305,0)),SUMIFS('Input-Ext Allocators'!W$8:W$63,'Input-Ext Allocators'!$B$8:$B$63,$F89))*$D89</f>
        <v>0</v>
      </c>
    </row>
    <row r="90" spans="1:26" hidden="1" outlineLevel="1">
      <c r="A90" s="13">
        <f>IF(ISBLANK('Input-Accounts'!A90),"",'Input-Accounts'!A90)</f>
        <v>76</v>
      </c>
      <c r="B90" s="17" t="str">
        <f>IF(ISBLANK('Input-Accounts'!B90),"",'Input-Accounts'!B90)</f>
        <v>House Regulator &amp; Install.</v>
      </c>
      <c r="C90" s="13">
        <f>IF(ISBLANK('Input-Accounts'!C90),"",'Input-Accounts'!C90)</f>
        <v>383</v>
      </c>
      <c r="D90" s="5">
        <f t="shared" ca="1" si="21"/>
        <v>0</v>
      </c>
      <c r="E90" s="5">
        <f t="shared" ca="1" si="19"/>
        <v>0</v>
      </c>
      <c r="F90" s="2" t="str" cm="1">
        <f t="array" aca="1" ref="F90" ca="1">IF(D90=0,"-",IF('Input-Accounts'!$E90&lt;&gt;0,'Input-Accounts'!$E90,INDEX('Input-Accounts'!$H90:$J90,,MATCH($F$6,'Input-Accounts'!$H$6:$J$6,0))))</f>
        <v>-</v>
      </c>
      <c r="G90" s="5">
        <f ca="1">IFERROR(INDEX(G$269:G$305,MATCH($F90,$B$269:$B$305,0))/INDEX($D$269:$D$305,MATCH($F90,$B$269:$B$305,0)),SUMIFS('Input-Ext Allocators'!D$8:D$63,'Input-Ext Allocators'!$B$8:$B$63,$F90))*$D90</f>
        <v>0</v>
      </c>
      <c r="H90" s="5">
        <f ca="1">IFERROR(INDEX(H$269:H$305,MATCH($F90,$B$269:$B$305,0))/INDEX($D$269:$D$305,MATCH($F90,$B$269:$B$305,0)),SUMIFS('Input-Ext Allocators'!E$8:E$63,'Input-Ext Allocators'!$B$8:$B$63,$F90))*$D90</f>
        <v>0</v>
      </c>
      <c r="I90" s="5">
        <f ca="1">IFERROR(INDEX(I$269:I$305,MATCH($F90,$B$269:$B$305,0))/INDEX($D$269:$D$305,MATCH($F90,$B$269:$B$305,0)),SUMIFS('Input-Ext Allocators'!F$8:F$63,'Input-Ext Allocators'!$B$8:$B$63,$F90))*$D90</f>
        <v>0</v>
      </c>
      <c r="J90" s="5">
        <f ca="1">IFERROR(INDEX(J$269:J$305,MATCH($F90,$B$269:$B$305,0))/INDEX($D$269:$D$305,MATCH($F90,$B$269:$B$305,0)),SUMIFS('Input-Ext Allocators'!G$8:G$63,'Input-Ext Allocators'!$B$8:$B$63,$F90))*$D90</f>
        <v>0</v>
      </c>
      <c r="K90" s="5">
        <f ca="1">IFERROR(INDEX(K$269:K$305,MATCH($F90,$B$269:$B$305,0))/INDEX($D$269:$D$305,MATCH($F90,$B$269:$B$305,0)),SUMIFS('Input-Ext Allocators'!H$8:H$63,'Input-Ext Allocators'!$B$8:$B$63,$F90))*$D90</f>
        <v>0</v>
      </c>
      <c r="L90" s="5">
        <f ca="1">IFERROR(INDEX(L$269:L$305,MATCH($F90,$B$269:$B$305,0))/INDEX($D$269:$D$305,MATCH($F90,$B$269:$B$305,0)),SUMIFS('Input-Ext Allocators'!I$8:I$63,'Input-Ext Allocators'!$B$8:$B$63,$F90))*$D90</f>
        <v>0</v>
      </c>
      <c r="M90" s="5">
        <f ca="1">IFERROR(INDEX(M$269:M$305,MATCH($F90,$B$269:$B$305,0))/INDEX($D$269:$D$305,MATCH($F90,$B$269:$B$305,0)),SUMIFS('Input-Ext Allocators'!J$8:J$63,'Input-Ext Allocators'!$B$8:$B$63,$F90))*$D90</f>
        <v>0</v>
      </c>
      <c r="N90" s="5">
        <f ca="1">IFERROR(INDEX(N$269:N$305,MATCH($F90,$B$269:$B$305,0))/INDEX($D$269:$D$305,MATCH($F90,$B$269:$B$305,0)),SUMIFS('Input-Ext Allocators'!K$8:K$63,'Input-Ext Allocators'!$B$8:$B$63,$F90))*$D90</f>
        <v>0</v>
      </c>
      <c r="O90" s="5">
        <f ca="1">IFERROR(INDEX(O$269:O$305,MATCH($F90,$B$269:$B$305,0))/INDEX($D$269:$D$305,MATCH($F90,$B$269:$B$305,0)),SUMIFS('Input-Ext Allocators'!L$8:L$63,'Input-Ext Allocators'!$B$8:$B$63,$F90))*$D90</f>
        <v>0</v>
      </c>
      <c r="P90" s="5">
        <f ca="1">IFERROR(INDEX(P$269:P$305,MATCH($F90,$B$269:$B$305,0))/INDEX($D$269:$D$305,MATCH($F90,$B$269:$B$305,0)),SUMIFS('Input-Ext Allocators'!M$8:M$63,'Input-Ext Allocators'!$B$8:$B$63,$F90))*$D90</f>
        <v>0</v>
      </c>
      <c r="Q90" s="5">
        <f ca="1">IFERROR(INDEX(Q$269:Q$305,MATCH($F90,$B$269:$B$305,0))/INDEX($D$269:$D$305,MATCH($F90,$B$269:$B$305,0)),SUMIFS('Input-Ext Allocators'!N$8:N$63,'Input-Ext Allocators'!$B$8:$B$63,$F90))*$D90</f>
        <v>0</v>
      </c>
      <c r="R90" s="5">
        <f ca="1">IFERROR(INDEX(R$269:R$305,MATCH($F90,$B$269:$B$305,0))/INDEX($D$269:$D$305,MATCH($F90,$B$269:$B$305,0)),SUMIFS('Input-Ext Allocators'!O$8:O$63,'Input-Ext Allocators'!$B$8:$B$63,$F90))*$D90</f>
        <v>0</v>
      </c>
      <c r="S90" s="5">
        <f ca="1">IFERROR(INDEX(S$269:S$305,MATCH($F90,$B$269:$B$305,0))/INDEX($D$269:$D$305,MATCH($F90,$B$269:$B$305,0)),SUMIFS('Input-Ext Allocators'!P$8:P$63,'Input-Ext Allocators'!$B$8:$B$63,$F90))*$D90</f>
        <v>0</v>
      </c>
      <c r="T90" s="5">
        <f ca="1">IFERROR(INDEX(T$269:T$305,MATCH($F90,$B$269:$B$305,0))/INDEX($D$269:$D$305,MATCH($F90,$B$269:$B$305,0)),SUMIFS('Input-Ext Allocators'!Q$8:Q$63,'Input-Ext Allocators'!$B$8:$B$63,$F90))*$D90</f>
        <v>0</v>
      </c>
      <c r="U90" s="5">
        <f ca="1">IFERROR(INDEX(U$269:U$305,MATCH($F90,$B$269:$B$305,0))/INDEX($D$269:$D$305,MATCH($F90,$B$269:$B$305,0)),SUMIFS('Input-Ext Allocators'!R$8:R$63,'Input-Ext Allocators'!$B$8:$B$63,$F90))*$D90</f>
        <v>0</v>
      </c>
      <c r="V90" s="5">
        <f ca="1">IFERROR(INDEX(V$269:V$305,MATCH($F90,$B$269:$B$305,0))/INDEX($D$269:$D$305,MATCH($F90,$B$269:$B$305,0)),SUMIFS('Input-Ext Allocators'!S$8:S$63,'Input-Ext Allocators'!$B$8:$B$63,$F90))*$D90</f>
        <v>0</v>
      </c>
      <c r="W90" s="5">
        <f ca="1">IFERROR(INDEX(W$269:W$305,MATCH($F90,$B$269:$B$305,0))/INDEX($D$269:$D$305,MATCH($F90,$B$269:$B$305,0)),SUMIFS('Input-Ext Allocators'!T$8:T$63,'Input-Ext Allocators'!$B$8:$B$63,$F90))*$D90</f>
        <v>0</v>
      </c>
      <c r="X90" s="5">
        <f ca="1">IFERROR(INDEX(X$269:X$305,MATCH($F90,$B$269:$B$305,0))/INDEX($D$269:$D$305,MATCH($F90,$B$269:$B$305,0)),SUMIFS('Input-Ext Allocators'!U$8:U$63,'Input-Ext Allocators'!$B$8:$B$63,$F90))*$D90</f>
        <v>0</v>
      </c>
      <c r="Y90" s="5">
        <f ca="1">IFERROR(INDEX(Y$269:Y$305,MATCH($F90,$B$269:$B$305,0))/INDEX($D$269:$D$305,MATCH($F90,$B$269:$B$305,0)),SUMIFS('Input-Ext Allocators'!V$8:V$63,'Input-Ext Allocators'!$B$8:$B$63,$F90))*$D90</f>
        <v>0</v>
      </c>
      <c r="Z90" s="5">
        <f ca="1">IFERROR(INDEX(Z$269:Z$305,MATCH($F90,$B$269:$B$305,0))/INDEX($D$269:$D$305,MATCH($F90,$B$269:$B$305,0)),SUMIFS('Input-Ext Allocators'!W$8:W$63,'Input-Ext Allocators'!$B$8:$B$63,$F90))*$D90</f>
        <v>0</v>
      </c>
    </row>
    <row r="91" spans="1:26" hidden="1" outlineLevel="1">
      <c r="A91" s="13">
        <f>IF(ISBLANK('Input-Accounts'!A91),"",'Input-Accounts'!A91)</f>
        <v>77</v>
      </c>
      <c r="B91" s="17" t="str">
        <f>IF(ISBLANK('Input-Accounts'!B91),"",'Input-Accounts'!B91)</f>
        <v>Industrial M &amp; R Station Equipment</v>
      </c>
      <c r="C91" s="13">
        <f>IF(ISBLANK('Input-Accounts'!C91),"",'Input-Accounts'!C91)</f>
        <v>385</v>
      </c>
      <c r="D91" s="5">
        <f t="shared" ca="1" si="21"/>
        <v>0</v>
      </c>
      <c r="E91" s="5">
        <f t="shared" ca="1" si="19"/>
        <v>0</v>
      </c>
      <c r="F91" s="2" t="str" cm="1">
        <f t="array" aca="1" ref="F91" ca="1">IF(D91=0,"-",IF('Input-Accounts'!$E91&lt;&gt;0,'Input-Accounts'!$E91,INDEX('Input-Accounts'!$H91:$J91,,MATCH($F$6,'Input-Accounts'!$H$6:$J$6,0))))</f>
        <v>-</v>
      </c>
      <c r="G91" s="5">
        <f ca="1">IFERROR(INDEX(G$269:G$305,MATCH($F91,$B$269:$B$305,0))/INDEX($D$269:$D$305,MATCH($F91,$B$269:$B$305,0)),SUMIFS('Input-Ext Allocators'!D$8:D$63,'Input-Ext Allocators'!$B$8:$B$63,$F91))*$D91</f>
        <v>0</v>
      </c>
      <c r="H91" s="5">
        <f ca="1">IFERROR(INDEX(H$269:H$305,MATCH($F91,$B$269:$B$305,0))/INDEX($D$269:$D$305,MATCH($F91,$B$269:$B$305,0)),SUMIFS('Input-Ext Allocators'!E$8:E$63,'Input-Ext Allocators'!$B$8:$B$63,$F91))*$D91</f>
        <v>0</v>
      </c>
      <c r="I91" s="5">
        <f ca="1">IFERROR(INDEX(I$269:I$305,MATCH($F91,$B$269:$B$305,0))/INDEX($D$269:$D$305,MATCH($F91,$B$269:$B$305,0)),SUMIFS('Input-Ext Allocators'!F$8:F$63,'Input-Ext Allocators'!$B$8:$B$63,$F91))*$D91</f>
        <v>0</v>
      </c>
      <c r="J91" s="5">
        <f ca="1">IFERROR(INDEX(J$269:J$305,MATCH($F91,$B$269:$B$305,0))/INDEX($D$269:$D$305,MATCH($F91,$B$269:$B$305,0)),SUMIFS('Input-Ext Allocators'!G$8:G$63,'Input-Ext Allocators'!$B$8:$B$63,$F91))*$D91</f>
        <v>0</v>
      </c>
      <c r="K91" s="5">
        <f ca="1">IFERROR(INDEX(K$269:K$305,MATCH($F91,$B$269:$B$305,0))/INDEX($D$269:$D$305,MATCH($F91,$B$269:$B$305,0)),SUMIFS('Input-Ext Allocators'!H$8:H$63,'Input-Ext Allocators'!$B$8:$B$63,$F91))*$D91</f>
        <v>0</v>
      </c>
      <c r="L91" s="5">
        <f ca="1">IFERROR(INDEX(L$269:L$305,MATCH($F91,$B$269:$B$305,0))/INDEX($D$269:$D$305,MATCH($F91,$B$269:$B$305,0)),SUMIFS('Input-Ext Allocators'!I$8:I$63,'Input-Ext Allocators'!$B$8:$B$63,$F91))*$D91</f>
        <v>0</v>
      </c>
      <c r="M91" s="5">
        <f ca="1">IFERROR(INDEX(M$269:M$305,MATCH($F91,$B$269:$B$305,0))/INDEX($D$269:$D$305,MATCH($F91,$B$269:$B$305,0)),SUMIFS('Input-Ext Allocators'!J$8:J$63,'Input-Ext Allocators'!$B$8:$B$63,$F91))*$D91</f>
        <v>0</v>
      </c>
      <c r="N91" s="5">
        <f ca="1">IFERROR(INDEX(N$269:N$305,MATCH($F91,$B$269:$B$305,0))/INDEX($D$269:$D$305,MATCH($F91,$B$269:$B$305,0)),SUMIFS('Input-Ext Allocators'!K$8:K$63,'Input-Ext Allocators'!$B$8:$B$63,$F91))*$D91</f>
        <v>0</v>
      </c>
      <c r="O91" s="5">
        <f ca="1">IFERROR(INDEX(O$269:O$305,MATCH($F91,$B$269:$B$305,0))/INDEX($D$269:$D$305,MATCH($F91,$B$269:$B$305,0)),SUMIFS('Input-Ext Allocators'!L$8:L$63,'Input-Ext Allocators'!$B$8:$B$63,$F91))*$D91</f>
        <v>0</v>
      </c>
      <c r="P91" s="5">
        <f ca="1">IFERROR(INDEX(P$269:P$305,MATCH($F91,$B$269:$B$305,0))/INDEX($D$269:$D$305,MATCH($F91,$B$269:$B$305,0)),SUMIFS('Input-Ext Allocators'!M$8:M$63,'Input-Ext Allocators'!$B$8:$B$63,$F91))*$D91</f>
        <v>0</v>
      </c>
      <c r="Q91" s="5">
        <f ca="1">IFERROR(INDEX(Q$269:Q$305,MATCH($F91,$B$269:$B$305,0))/INDEX($D$269:$D$305,MATCH($F91,$B$269:$B$305,0)),SUMIFS('Input-Ext Allocators'!N$8:N$63,'Input-Ext Allocators'!$B$8:$B$63,$F91))*$D91</f>
        <v>0</v>
      </c>
      <c r="R91" s="5">
        <f ca="1">IFERROR(INDEX(R$269:R$305,MATCH($F91,$B$269:$B$305,0))/INDEX($D$269:$D$305,MATCH($F91,$B$269:$B$305,0)),SUMIFS('Input-Ext Allocators'!O$8:O$63,'Input-Ext Allocators'!$B$8:$B$63,$F91))*$D91</f>
        <v>0</v>
      </c>
      <c r="S91" s="5">
        <f ca="1">IFERROR(INDEX(S$269:S$305,MATCH($F91,$B$269:$B$305,0))/INDEX($D$269:$D$305,MATCH($F91,$B$269:$B$305,0)),SUMIFS('Input-Ext Allocators'!P$8:P$63,'Input-Ext Allocators'!$B$8:$B$63,$F91))*$D91</f>
        <v>0</v>
      </c>
      <c r="T91" s="5">
        <f ca="1">IFERROR(INDEX(T$269:T$305,MATCH($F91,$B$269:$B$305,0))/INDEX($D$269:$D$305,MATCH($F91,$B$269:$B$305,0)),SUMIFS('Input-Ext Allocators'!Q$8:Q$63,'Input-Ext Allocators'!$B$8:$B$63,$F91))*$D91</f>
        <v>0</v>
      </c>
      <c r="U91" s="5">
        <f ca="1">IFERROR(INDEX(U$269:U$305,MATCH($F91,$B$269:$B$305,0))/INDEX($D$269:$D$305,MATCH($F91,$B$269:$B$305,0)),SUMIFS('Input-Ext Allocators'!R$8:R$63,'Input-Ext Allocators'!$B$8:$B$63,$F91))*$D91</f>
        <v>0</v>
      </c>
      <c r="V91" s="5">
        <f ca="1">IFERROR(INDEX(V$269:V$305,MATCH($F91,$B$269:$B$305,0))/INDEX($D$269:$D$305,MATCH($F91,$B$269:$B$305,0)),SUMIFS('Input-Ext Allocators'!S$8:S$63,'Input-Ext Allocators'!$B$8:$B$63,$F91))*$D91</f>
        <v>0</v>
      </c>
      <c r="W91" s="5">
        <f ca="1">IFERROR(INDEX(W$269:W$305,MATCH($F91,$B$269:$B$305,0))/INDEX($D$269:$D$305,MATCH($F91,$B$269:$B$305,0)),SUMIFS('Input-Ext Allocators'!T$8:T$63,'Input-Ext Allocators'!$B$8:$B$63,$F91))*$D91</f>
        <v>0</v>
      </c>
      <c r="X91" s="5">
        <f ca="1">IFERROR(INDEX(X$269:X$305,MATCH($F91,$B$269:$B$305,0))/INDEX($D$269:$D$305,MATCH($F91,$B$269:$B$305,0)),SUMIFS('Input-Ext Allocators'!U$8:U$63,'Input-Ext Allocators'!$B$8:$B$63,$F91))*$D91</f>
        <v>0</v>
      </c>
      <c r="Y91" s="5">
        <f ca="1">IFERROR(INDEX(Y$269:Y$305,MATCH($F91,$B$269:$B$305,0))/INDEX($D$269:$D$305,MATCH($F91,$B$269:$B$305,0)),SUMIFS('Input-Ext Allocators'!V$8:V$63,'Input-Ext Allocators'!$B$8:$B$63,$F91))*$D91</f>
        <v>0</v>
      </c>
      <c r="Z91" s="5">
        <f ca="1">IFERROR(INDEX(Z$269:Z$305,MATCH($F91,$B$269:$B$305,0))/INDEX($D$269:$D$305,MATCH($F91,$B$269:$B$305,0)),SUMIFS('Input-Ext Allocators'!W$8:W$63,'Input-Ext Allocators'!$B$8:$B$63,$F91))*$D91</f>
        <v>0</v>
      </c>
    </row>
    <row r="92" spans="1:26" hidden="1" outlineLevel="1">
      <c r="A92" s="13">
        <f>IF(ISBLANK('Input-Accounts'!A92),"",'Input-Accounts'!A92)</f>
        <v>78</v>
      </c>
      <c r="B92" t="str">
        <f>IF(ISBLANK('Input-Accounts'!B92),"",'Input-Accounts'!B92)</f>
        <v>Subtotal - Distribution Plant</v>
      </c>
      <c r="C92" s="13" t="str">
        <f>IF(ISBLANK('Input-Accounts'!C92),"",'Input-Accounts'!C92)</f>
        <v/>
      </c>
      <c r="D92" s="28">
        <f ca="1">SUBTOTAL(9,D82:D91)</f>
        <v>0</v>
      </c>
      <c r="E92" s="5">
        <f t="shared" ca="1" si="19"/>
        <v>0</v>
      </c>
      <c r="G92" s="28">
        <f t="shared" ref="G92:Z92" ca="1" si="22">SUBTOTAL(9,G82:G91)</f>
        <v>0</v>
      </c>
      <c r="H92" s="28">
        <f t="shared" ca="1" si="22"/>
        <v>0</v>
      </c>
      <c r="I92" s="28">
        <f t="shared" ca="1" si="22"/>
        <v>0</v>
      </c>
      <c r="J92" s="28">
        <f t="shared" ca="1" si="22"/>
        <v>0</v>
      </c>
      <c r="K92" s="28">
        <f t="shared" ca="1" si="22"/>
        <v>0</v>
      </c>
      <c r="L92" s="28">
        <f t="shared" ca="1" si="22"/>
        <v>0</v>
      </c>
      <c r="M92" s="28">
        <f t="shared" ca="1" si="22"/>
        <v>0</v>
      </c>
      <c r="N92" s="28">
        <f t="shared" ca="1" si="22"/>
        <v>0</v>
      </c>
      <c r="O92" s="28">
        <f t="shared" ca="1" si="22"/>
        <v>0</v>
      </c>
      <c r="P92" s="28">
        <f t="shared" ca="1" si="22"/>
        <v>0</v>
      </c>
      <c r="Q92" s="28">
        <f t="shared" ca="1" si="22"/>
        <v>0</v>
      </c>
      <c r="R92" s="28">
        <f t="shared" ca="1" si="22"/>
        <v>0</v>
      </c>
      <c r="S92" s="28">
        <f t="shared" ca="1" si="22"/>
        <v>0</v>
      </c>
      <c r="T92" s="28">
        <f t="shared" ca="1" si="22"/>
        <v>0</v>
      </c>
      <c r="U92" s="28">
        <f t="shared" ca="1" si="22"/>
        <v>0</v>
      </c>
      <c r="V92" s="28">
        <f t="shared" ca="1" si="22"/>
        <v>0</v>
      </c>
      <c r="W92" s="28">
        <f t="shared" ca="1" si="22"/>
        <v>0</v>
      </c>
      <c r="X92" s="28">
        <f t="shared" ca="1" si="22"/>
        <v>0</v>
      </c>
      <c r="Y92" s="28">
        <f t="shared" ca="1" si="22"/>
        <v>0</v>
      </c>
      <c r="Z92" s="28">
        <f t="shared" ca="1" si="22"/>
        <v>0</v>
      </c>
    </row>
    <row r="93" spans="1:26" hidden="1" outlineLevel="1">
      <c r="A93" s="13" t="str">
        <f>IF(ISBLANK('Input-Accounts'!A93),"",'Input-Accounts'!A93)</f>
        <v/>
      </c>
      <c r="B93" t="str">
        <f>IF(ISBLANK('Input-Accounts'!B93),"",'Input-Accounts'!B93)</f>
        <v/>
      </c>
      <c r="C93" s="13" t="str">
        <f>IF(ISBLANK('Input-Accounts'!C93),"",'Input-Accounts'!C93)</f>
        <v/>
      </c>
      <c r="D93" s="5"/>
      <c r="E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idden="1" outlineLevel="1">
      <c r="A94" s="13">
        <f>IF(ISBLANK('Input-Accounts'!A94),"",'Input-Accounts'!A94)</f>
        <v>79</v>
      </c>
      <c r="B94" s="1" t="str">
        <f>IF(ISBLANK('Input-Accounts'!B94),"",'Input-Accounts'!B94)</f>
        <v>General Plant</v>
      </c>
      <c r="C94" s="13" t="str">
        <f>IF(ISBLANK('Input-Accounts'!C94),"",'Input-Accounts'!C94)</f>
        <v/>
      </c>
      <c r="D94" s="5"/>
      <c r="E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idden="1" outlineLevel="1">
      <c r="A95" s="13">
        <f>IF(ISBLANK('Input-Accounts'!A95),"",'Input-Accounts'!A95)</f>
        <v>80</v>
      </c>
      <c r="B95" s="17" t="str">
        <f>IF(ISBLANK('Input-Accounts'!B95),"",'Input-Accounts'!B95)</f>
        <v>Land and Land Rights</v>
      </c>
      <c r="C95" s="13">
        <f>IF(ISBLANK('Input-Accounts'!C95),"",'Input-Accounts'!C95)</f>
        <v>389</v>
      </c>
      <c r="D95" s="5">
        <f t="shared" ref="D95:D104" ca="1" si="23">INDIRECT("Classification!"&amp;$D$5&amp;ROW())</f>
        <v>0</v>
      </c>
      <c r="E95" s="5">
        <f t="shared" ca="1" si="19"/>
        <v>0</v>
      </c>
      <c r="F95" s="2" t="str" cm="1">
        <f t="array" aca="1" ref="F95" ca="1">IF(D95=0,"-",IF('Input-Accounts'!$E95&lt;&gt;0,'Input-Accounts'!$E95,INDEX('Input-Accounts'!$H95:$J95,,MATCH($F$6,'Input-Accounts'!$H$6:$J$6,0))))</f>
        <v>-</v>
      </c>
      <c r="G95" s="5">
        <f ca="1">IFERROR(INDEX(G$269:G$305,MATCH($F95,$B$269:$B$305,0))/INDEX($D$269:$D$305,MATCH($F95,$B$269:$B$305,0)),SUMIFS('Input-Ext Allocators'!D$8:D$63,'Input-Ext Allocators'!$B$8:$B$63,$F95))*$D95</f>
        <v>0</v>
      </c>
      <c r="H95" s="5">
        <f ca="1">IFERROR(INDEX(H$269:H$305,MATCH($F95,$B$269:$B$305,0))/INDEX($D$269:$D$305,MATCH($F95,$B$269:$B$305,0)),SUMIFS('Input-Ext Allocators'!E$8:E$63,'Input-Ext Allocators'!$B$8:$B$63,$F95))*$D95</f>
        <v>0</v>
      </c>
      <c r="I95" s="5">
        <f ca="1">IFERROR(INDEX(I$269:I$305,MATCH($F95,$B$269:$B$305,0))/INDEX($D$269:$D$305,MATCH($F95,$B$269:$B$305,0)),SUMIFS('Input-Ext Allocators'!F$8:F$63,'Input-Ext Allocators'!$B$8:$B$63,$F95))*$D95</f>
        <v>0</v>
      </c>
      <c r="J95" s="5">
        <f ca="1">IFERROR(INDEX(J$269:J$305,MATCH($F95,$B$269:$B$305,0))/INDEX($D$269:$D$305,MATCH($F95,$B$269:$B$305,0)),SUMIFS('Input-Ext Allocators'!G$8:G$63,'Input-Ext Allocators'!$B$8:$B$63,$F95))*$D95</f>
        <v>0</v>
      </c>
      <c r="K95" s="5">
        <f ca="1">IFERROR(INDEX(K$269:K$305,MATCH($F95,$B$269:$B$305,0))/INDEX($D$269:$D$305,MATCH($F95,$B$269:$B$305,0)),SUMIFS('Input-Ext Allocators'!H$8:H$63,'Input-Ext Allocators'!$B$8:$B$63,$F95))*$D95</f>
        <v>0</v>
      </c>
      <c r="L95" s="5">
        <f ca="1">IFERROR(INDEX(L$269:L$305,MATCH($F95,$B$269:$B$305,0))/INDEX($D$269:$D$305,MATCH($F95,$B$269:$B$305,0)),SUMIFS('Input-Ext Allocators'!I$8:I$63,'Input-Ext Allocators'!$B$8:$B$63,$F95))*$D95</f>
        <v>0</v>
      </c>
      <c r="M95" s="5">
        <f ca="1">IFERROR(INDEX(M$269:M$305,MATCH($F95,$B$269:$B$305,0))/INDEX($D$269:$D$305,MATCH($F95,$B$269:$B$305,0)),SUMIFS('Input-Ext Allocators'!J$8:J$63,'Input-Ext Allocators'!$B$8:$B$63,$F95))*$D95</f>
        <v>0</v>
      </c>
      <c r="N95" s="5">
        <f ca="1">IFERROR(INDEX(N$269:N$305,MATCH($F95,$B$269:$B$305,0))/INDEX($D$269:$D$305,MATCH($F95,$B$269:$B$305,0)),SUMIFS('Input-Ext Allocators'!K$8:K$63,'Input-Ext Allocators'!$B$8:$B$63,$F95))*$D95</f>
        <v>0</v>
      </c>
      <c r="O95" s="5">
        <f ca="1">IFERROR(INDEX(O$269:O$305,MATCH($F95,$B$269:$B$305,0))/INDEX($D$269:$D$305,MATCH($F95,$B$269:$B$305,0)),SUMIFS('Input-Ext Allocators'!L$8:L$63,'Input-Ext Allocators'!$B$8:$B$63,$F95))*$D95</f>
        <v>0</v>
      </c>
      <c r="P95" s="5">
        <f ca="1">IFERROR(INDEX(P$269:P$305,MATCH($F95,$B$269:$B$305,0))/INDEX($D$269:$D$305,MATCH($F95,$B$269:$B$305,0)),SUMIFS('Input-Ext Allocators'!M$8:M$63,'Input-Ext Allocators'!$B$8:$B$63,$F95))*$D95</f>
        <v>0</v>
      </c>
      <c r="Q95" s="5">
        <f ca="1">IFERROR(INDEX(Q$269:Q$305,MATCH($F95,$B$269:$B$305,0))/INDEX($D$269:$D$305,MATCH($F95,$B$269:$B$305,0)),SUMIFS('Input-Ext Allocators'!N$8:N$63,'Input-Ext Allocators'!$B$8:$B$63,$F95))*$D95</f>
        <v>0</v>
      </c>
      <c r="R95" s="5">
        <f ca="1">IFERROR(INDEX(R$269:R$305,MATCH($F95,$B$269:$B$305,0))/INDEX($D$269:$D$305,MATCH($F95,$B$269:$B$305,0)),SUMIFS('Input-Ext Allocators'!O$8:O$63,'Input-Ext Allocators'!$B$8:$B$63,$F95))*$D95</f>
        <v>0</v>
      </c>
      <c r="S95" s="5">
        <f ca="1">IFERROR(INDEX(S$269:S$305,MATCH($F95,$B$269:$B$305,0))/INDEX($D$269:$D$305,MATCH($F95,$B$269:$B$305,0)),SUMIFS('Input-Ext Allocators'!P$8:P$63,'Input-Ext Allocators'!$B$8:$B$63,$F95))*$D95</f>
        <v>0</v>
      </c>
      <c r="T95" s="5">
        <f ca="1">IFERROR(INDEX(T$269:T$305,MATCH($F95,$B$269:$B$305,0))/INDEX($D$269:$D$305,MATCH($F95,$B$269:$B$305,0)),SUMIFS('Input-Ext Allocators'!Q$8:Q$63,'Input-Ext Allocators'!$B$8:$B$63,$F95))*$D95</f>
        <v>0</v>
      </c>
      <c r="U95" s="5">
        <f ca="1">IFERROR(INDEX(U$269:U$305,MATCH($F95,$B$269:$B$305,0))/INDEX($D$269:$D$305,MATCH($F95,$B$269:$B$305,0)),SUMIFS('Input-Ext Allocators'!R$8:R$63,'Input-Ext Allocators'!$B$8:$B$63,$F95))*$D95</f>
        <v>0</v>
      </c>
      <c r="V95" s="5">
        <f ca="1">IFERROR(INDEX(V$269:V$305,MATCH($F95,$B$269:$B$305,0))/INDEX($D$269:$D$305,MATCH($F95,$B$269:$B$305,0)),SUMIFS('Input-Ext Allocators'!S$8:S$63,'Input-Ext Allocators'!$B$8:$B$63,$F95))*$D95</f>
        <v>0</v>
      </c>
      <c r="W95" s="5">
        <f ca="1">IFERROR(INDEX(W$269:W$305,MATCH($F95,$B$269:$B$305,0))/INDEX($D$269:$D$305,MATCH($F95,$B$269:$B$305,0)),SUMIFS('Input-Ext Allocators'!T$8:T$63,'Input-Ext Allocators'!$B$8:$B$63,$F95))*$D95</f>
        <v>0</v>
      </c>
      <c r="X95" s="5">
        <f ca="1">IFERROR(INDEX(X$269:X$305,MATCH($F95,$B$269:$B$305,0))/INDEX($D$269:$D$305,MATCH($F95,$B$269:$B$305,0)),SUMIFS('Input-Ext Allocators'!U$8:U$63,'Input-Ext Allocators'!$B$8:$B$63,$F95))*$D95</f>
        <v>0</v>
      </c>
      <c r="Y95" s="5">
        <f ca="1">IFERROR(INDEX(Y$269:Y$305,MATCH($F95,$B$269:$B$305,0))/INDEX($D$269:$D$305,MATCH($F95,$B$269:$B$305,0)),SUMIFS('Input-Ext Allocators'!V$8:V$63,'Input-Ext Allocators'!$B$8:$B$63,$F95))*$D95</f>
        <v>0</v>
      </c>
      <c r="Z95" s="5">
        <f ca="1">IFERROR(INDEX(Z$269:Z$305,MATCH($F95,$B$269:$B$305,0))/INDEX($D$269:$D$305,MATCH($F95,$B$269:$B$305,0)),SUMIFS('Input-Ext Allocators'!W$8:W$63,'Input-Ext Allocators'!$B$8:$B$63,$F95))*$D95</f>
        <v>0</v>
      </c>
    </row>
    <row r="96" spans="1:26" hidden="1" outlineLevel="1">
      <c r="A96" s="13">
        <f>IF(ISBLANK('Input-Accounts'!A96),"",'Input-Accounts'!A96)</f>
        <v>81</v>
      </c>
      <c r="B96" s="17" t="str">
        <f>IF(ISBLANK('Input-Accounts'!B96),"",'Input-Accounts'!B96)</f>
        <v>Structures and Improvements</v>
      </c>
      <c r="C96" s="13">
        <f>IF(ISBLANK('Input-Accounts'!C96),"",'Input-Accounts'!C96)</f>
        <v>390</v>
      </c>
      <c r="D96" s="5">
        <f t="shared" ca="1" si="23"/>
        <v>0</v>
      </c>
      <c r="E96" s="5">
        <f t="shared" ca="1" si="19"/>
        <v>0</v>
      </c>
      <c r="F96" s="2" t="str" cm="1">
        <f t="array" aca="1" ref="F96" ca="1">IF(D96=0,"-",IF('Input-Accounts'!$E96&lt;&gt;0,'Input-Accounts'!$E96,INDEX('Input-Accounts'!$H96:$J96,,MATCH($F$6,'Input-Accounts'!$H$6:$J$6,0))))</f>
        <v>-</v>
      </c>
      <c r="G96" s="5">
        <f ca="1">IFERROR(INDEX(G$269:G$305,MATCH($F96,$B$269:$B$305,0))/INDEX($D$269:$D$305,MATCH($F96,$B$269:$B$305,0)),SUMIFS('Input-Ext Allocators'!D$8:D$63,'Input-Ext Allocators'!$B$8:$B$63,$F96))*$D96</f>
        <v>0</v>
      </c>
      <c r="H96" s="5">
        <f ca="1">IFERROR(INDEX(H$269:H$305,MATCH($F96,$B$269:$B$305,0))/INDEX($D$269:$D$305,MATCH($F96,$B$269:$B$305,0)),SUMIFS('Input-Ext Allocators'!E$8:E$63,'Input-Ext Allocators'!$B$8:$B$63,$F96))*$D96</f>
        <v>0</v>
      </c>
      <c r="I96" s="5">
        <f ca="1">IFERROR(INDEX(I$269:I$305,MATCH($F96,$B$269:$B$305,0))/INDEX($D$269:$D$305,MATCH($F96,$B$269:$B$305,0)),SUMIFS('Input-Ext Allocators'!F$8:F$63,'Input-Ext Allocators'!$B$8:$B$63,$F96))*$D96</f>
        <v>0</v>
      </c>
      <c r="J96" s="5">
        <f ca="1">IFERROR(INDEX(J$269:J$305,MATCH($F96,$B$269:$B$305,0))/INDEX($D$269:$D$305,MATCH($F96,$B$269:$B$305,0)),SUMIFS('Input-Ext Allocators'!G$8:G$63,'Input-Ext Allocators'!$B$8:$B$63,$F96))*$D96</f>
        <v>0</v>
      </c>
      <c r="K96" s="5">
        <f ca="1">IFERROR(INDEX(K$269:K$305,MATCH($F96,$B$269:$B$305,0))/INDEX($D$269:$D$305,MATCH($F96,$B$269:$B$305,0)),SUMIFS('Input-Ext Allocators'!H$8:H$63,'Input-Ext Allocators'!$B$8:$B$63,$F96))*$D96</f>
        <v>0</v>
      </c>
      <c r="L96" s="5">
        <f ca="1">IFERROR(INDEX(L$269:L$305,MATCH($F96,$B$269:$B$305,0))/INDEX($D$269:$D$305,MATCH($F96,$B$269:$B$305,0)),SUMIFS('Input-Ext Allocators'!I$8:I$63,'Input-Ext Allocators'!$B$8:$B$63,$F96))*$D96</f>
        <v>0</v>
      </c>
      <c r="M96" s="5">
        <f ca="1">IFERROR(INDEX(M$269:M$305,MATCH($F96,$B$269:$B$305,0))/INDEX($D$269:$D$305,MATCH($F96,$B$269:$B$305,0)),SUMIFS('Input-Ext Allocators'!J$8:J$63,'Input-Ext Allocators'!$B$8:$B$63,$F96))*$D96</f>
        <v>0</v>
      </c>
      <c r="N96" s="5">
        <f ca="1">IFERROR(INDEX(N$269:N$305,MATCH($F96,$B$269:$B$305,0))/INDEX($D$269:$D$305,MATCH($F96,$B$269:$B$305,0)),SUMIFS('Input-Ext Allocators'!K$8:K$63,'Input-Ext Allocators'!$B$8:$B$63,$F96))*$D96</f>
        <v>0</v>
      </c>
      <c r="O96" s="5">
        <f ca="1">IFERROR(INDEX(O$269:O$305,MATCH($F96,$B$269:$B$305,0))/INDEX($D$269:$D$305,MATCH($F96,$B$269:$B$305,0)),SUMIFS('Input-Ext Allocators'!L$8:L$63,'Input-Ext Allocators'!$B$8:$B$63,$F96))*$D96</f>
        <v>0</v>
      </c>
      <c r="P96" s="5">
        <f ca="1">IFERROR(INDEX(P$269:P$305,MATCH($F96,$B$269:$B$305,0))/INDEX($D$269:$D$305,MATCH($F96,$B$269:$B$305,0)),SUMIFS('Input-Ext Allocators'!M$8:M$63,'Input-Ext Allocators'!$B$8:$B$63,$F96))*$D96</f>
        <v>0</v>
      </c>
      <c r="Q96" s="5">
        <f ca="1">IFERROR(INDEX(Q$269:Q$305,MATCH($F96,$B$269:$B$305,0))/INDEX($D$269:$D$305,MATCH($F96,$B$269:$B$305,0)),SUMIFS('Input-Ext Allocators'!N$8:N$63,'Input-Ext Allocators'!$B$8:$B$63,$F96))*$D96</f>
        <v>0</v>
      </c>
      <c r="R96" s="5">
        <f ca="1">IFERROR(INDEX(R$269:R$305,MATCH($F96,$B$269:$B$305,0))/INDEX($D$269:$D$305,MATCH($F96,$B$269:$B$305,0)),SUMIFS('Input-Ext Allocators'!O$8:O$63,'Input-Ext Allocators'!$B$8:$B$63,$F96))*$D96</f>
        <v>0</v>
      </c>
      <c r="S96" s="5">
        <f ca="1">IFERROR(INDEX(S$269:S$305,MATCH($F96,$B$269:$B$305,0))/INDEX($D$269:$D$305,MATCH($F96,$B$269:$B$305,0)),SUMIFS('Input-Ext Allocators'!P$8:P$63,'Input-Ext Allocators'!$B$8:$B$63,$F96))*$D96</f>
        <v>0</v>
      </c>
      <c r="T96" s="5">
        <f ca="1">IFERROR(INDEX(T$269:T$305,MATCH($F96,$B$269:$B$305,0))/INDEX($D$269:$D$305,MATCH($F96,$B$269:$B$305,0)),SUMIFS('Input-Ext Allocators'!Q$8:Q$63,'Input-Ext Allocators'!$B$8:$B$63,$F96))*$D96</f>
        <v>0</v>
      </c>
      <c r="U96" s="5">
        <f ca="1">IFERROR(INDEX(U$269:U$305,MATCH($F96,$B$269:$B$305,0))/INDEX($D$269:$D$305,MATCH($F96,$B$269:$B$305,0)),SUMIFS('Input-Ext Allocators'!R$8:R$63,'Input-Ext Allocators'!$B$8:$B$63,$F96))*$D96</f>
        <v>0</v>
      </c>
      <c r="V96" s="5">
        <f ca="1">IFERROR(INDEX(V$269:V$305,MATCH($F96,$B$269:$B$305,0))/INDEX($D$269:$D$305,MATCH($F96,$B$269:$B$305,0)),SUMIFS('Input-Ext Allocators'!S$8:S$63,'Input-Ext Allocators'!$B$8:$B$63,$F96))*$D96</f>
        <v>0</v>
      </c>
      <c r="W96" s="5">
        <f ca="1">IFERROR(INDEX(W$269:W$305,MATCH($F96,$B$269:$B$305,0))/INDEX($D$269:$D$305,MATCH($F96,$B$269:$B$305,0)),SUMIFS('Input-Ext Allocators'!T$8:T$63,'Input-Ext Allocators'!$B$8:$B$63,$F96))*$D96</f>
        <v>0</v>
      </c>
      <c r="X96" s="5">
        <f ca="1">IFERROR(INDEX(X$269:X$305,MATCH($F96,$B$269:$B$305,0))/INDEX($D$269:$D$305,MATCH($F96,$B$269:$B$305,0)),SUMIFS('Input-Ext Allocators'!U$8:U$63,'Input-Ext Allocators'!$B$8:$B$63,$F96))*$D96</f>
        <v>0</v>
      </c>
      <c r="Y96" s="5">
        <f ca="1">IFERROR(INDEX(Y$269:Y$305,MATCH($F96,$B$269:$B$305,0))/INDEX($D$269:$D$305,MATCH($F96,$B$269:$B$305,0)),SUMIFS('Input-Ext Allocators'!V$8:V$63,'Input-Ext Allocators'!$B$8:$B$63,$F96))*$D96</f>
        <v>0</v>
      </c>
      <c r="Z96" s="5">
        <f ca="1">IFERROR(INDEX(Z$269:Z$305,MATCH($F96,$B$269:$B$305,0))/INDEX($D$269:$D$305,MATCH($F96,$B$269:$B$305,0)),SUMIFS('Input-Ext Allocators'!W$8:W$63,'Input-Ext Allocators'!$B$8:$B$63,$F96))*$D96</f>
        <v>0</v>
      </c>
    </row>
    <row r="97" spans="1:26" hidden="1" outlineLevel="1">
      <c r="A97" s="13">
        <f>IF(ISBLANK('Input-Accounts'!A97),"",'Input-Accounts'!A97)</f>
        <v>82</v>
      </c>
      <c r="B97" s="17" t="str">
        <f>IF(ISBLANK('Input-Accounts'!B97),"",'Input-Accounts'!B97)</f>
        <v>Office Furniture and Equipment</v>
      </c>
      <c r="C97" s="13">
        <f>IF(ISBLANK('Input-Accounts'!C97),"",'Input-Accounts'!C97)</f>
        <v>391</v>
      </c>
      <c r="D97" s="5">
        <f t="shared" ca="1" si="23"/>
        <v>0</v>
      </c>
      <c r="E97" s="5">
        <f t="shared" ca="1" si="19"/>
        <v>0</v>
      </c>
      <c r="F97" s="2" t="str" cm="1">
        <f t="array" aca="1" ref="F97" ca="1">IF(D97=0,"-",IF('Input-Accounts'!$E97&lt;&gt;0,'Input-Accounts'!$E97,INDEX('Input-Accounts'!$H97:$J97,,MATCH($F$6,'Input-Accounts'!$H$6:$J$6,0))))</f>
        <v>-</v>
      </c>
      <c r="G97" s="5">
        <f ca="1">IFERROR(INDEX(G$269:G$305,MATCH($F97,$B$269:$B$305,0))/INDEX($D$269:$D$305,MATCH($F97,$B$269:$B$305,0)),SUMIFS('Input-Ext Allocators'!D$8:D$63,'Input-Ext Allocators'!$B$8:$B$63,$F97))*$D97</f>
        <v>0</v>
      </c>
      <c r="H97" s="5">
        <f ca="1">IFERROR(INDEX(H$269:H$305,MATCH($F97,$B$269:$B$305,0))/INDEX($D$269:$D$305,MATCH($F97,$B$269:$B$305,0)),SUMIFS('Input-Ext Allocators'!E$8:E$63,'Input-Ext Allocators'!$B$8:$B$63,$F97))*$D97</f>
        <v>0</v>
      </c>
      <c r="I97" s="5">
        <f ca="1">IFERROR(INDEX(I$269:I$305,MATCH($F97,$B$269:$B$305,0))/INDEX($D$269:$D$305,MATCH($F97,$B$269:$B$305,0)),SUMIFS('Input-Ext Allocators'!F$8:F$63,'Input-Ext Allocators'!$B$8:$B$63,$F97))*$D97</f>
        <v>0</v>
      </c>
      <c r="J97" s="5">
        <f ca="1">IFERROR(INDEX(J$269:J$305,MATCH($F97,$B$269:$B$305,0))/INDEX($D$269:$D$305,MATCH($F97,$B$269:$B$305,0)),SUMIFS('Input-Ext Allocators'!G$8:G$63,'Input-Ext Allocators'!$B$8:$B$63,$F97))*$D97</f>
        <v>0</v>
      </c>
      <c r="K97" s="5">
        <f ca="1">IFERROR(INDEX(K$269:K$305,MATCH($F97,$B$269:$B$305,0))/INDEX($D$269:$D$305,MATCH($F97,$B$269:$B$305,0)),SUMIFS('Input-Ext Allocators'!H$8:H$63,'Input-Ext Allocators'!$B$8:$B$63,$F97))*$D97</f>
        <v>0</v>
      </c>
      <c r="L97" s="5">
        <f ca="1">IFERROR(INDEX(L$269:L$305,MATCH($F97,$B$269:$B$305,0))/INDEX($D$269:$D$305,MATCH($F97,$B$269:$B$305,0)),SUMIFS('Input-Ext Allocators'!I$8:I$63,'Input-Ext Allocators'!$B$8:$B$63,$F97))*$D97</f>
        <v>0</v>
      </c>
      <c r="M97" s="5">
        <f ca="1">IFERROR(INDEX(M$269:M$305,MATCH($F97,$B$269:$B$305,0))/INDEX($D$269:$D$305,MATCH($F97,$B$269:$B$305,0)),SUMIFS('Input-Ext Allocators'!J$8:J$63,'Input-Ext Allocators'!$B$8:$B$63,$F97))*$D97</f>
        <v>0</v>
      </c>
      <c r="N97" s="5">
        <f ca="1">IFERROR(INDEX(N$269:N$305,MATCH($F97,$B$269:$B$305,0))/INDEX($D$269:$D$305,MATCH($F97,$B$269:$B$305,0)),SUMIFS('Input-Ext Allocators'!K$8:K$63,'Input-Ext Allocators'!$B$8:$B$63,$F97))*$D97</f>
        <v>0</v>
      </c>
      <c r="O97" s="5">
        <f ca="1">IFERROR(INDEX(O$269:O$305,MATCH($F97,$B$269:$B$305,0))/INDEX($D$269:$D$305,MATCH($F97,$B$269:$B$305,0)),SUMIFS('Input-Ext Allocators'!L$8:L$63,'Input-Ext Allocators'!$B$8:$B$63,$F97))*$D97</f>
        <v>0</v>
      </c>
      <c r="P97" s="5">
        <f ca="1">IFERROR(INDEX(P$269:P$305,MATCH($F97,$B$269:$B$305,0))/INDEX($D$269:$D$305,MATCH($F97,$B$269:$B$305,0)),SUMIFS('Input-Ext Allocators'!M$8:M$63,'Input-Ext Allocators'!$B$8:$B$63,$F97))*$D97</f>
        <v>0</v>
      </c>
      <c r="Q97" s="5">
        <f ca="1">IFERROR(INDEX(Q$269:Q$305,MATCH($F97,$B$269:$B$305,0))/INDEX($D$269:$D$305,MATCH($F97,$B$269:$B$305,0)),SUMIFS('Input-Ext Allocators'!N$8:N$63,'Input-Ext Allocators'!$B$8:$B$63,$F97))*$D97</f>
        <v>0</v>
      </c>
      <c r="R97" s="5">
        <f ca="1">IFERROR(INDEX(R$269:R$305,MATCH($F97,$B$269:$B$305,0))/INDEX($D$269:$D$305,MATCH($F97,$B$269:$B$305,0)),SUMIFS('Input-Ext Allocators'!O$8:O$63,'Input-Ext Allocators'!$B$8:$B$63,$F97))*$D97</f>
        <v>0</v>
      </c>
      <c r="S97" s="5">
        <f ca="1">IFERROR(INDEX(S$269:S$305,MATCH($F97,$B$269:$B$305,0))/INDEX($D$269:$D$305,MATCH($F97,$B$269:$B$305,0)),SUMIFS('Input-Ext Allocators'!P$8:P$63,'Input-Ext Allocators'!$B$8:$B$63,$F97))*$D97</f>
        <v>0</v>
      </c>
      <c r="T97" s="5">
        <f ca="1">IFERROR(INDEX(T$269:T$305,MATCH($F97,$B$269:$B$305,0))/INDEX($D$269:$D$305,MATCH($F97,$B$269:$B$305,0)),SUMIFS('Input-Ext Allocators'!Q$8:Q$63,'Input-Ext Allocators'!$B$8:$B$63,$F97))*$D97</f>
        <v>0</v>
      </c>
      <c r="U97" s="5">
        <f ca="1">IFERROR(INDEX(U$269:U$305,MATCH($F97,$B$269:$B$305,0))/INDEX($D$269:$D$305,MATCH($F97,$B$269:$B$305,0)),SUMIFS('Input-Ext Allocators'!R$8:R$63,'Input-Ext Allocators'!$B$8:$B$63,$F97))*$D97</f>
        <v>0</v>
      </c>
      <c r="V97" s="5">
        <f ca="1">IFERROR(INDEX(V$269:V$305,MATCH($F97,$B$269:$B$305,0))/INDEX($D$269:$D$305,MATCH($F97,$B$269:$B$305,0)),SUMIFS('Input-Ext Allocators'!S$8:S$63,'Input-Ext Allocators'!$B$8:$B$63,$F97))*$D97</f>
        <v>0</v>
      </c>
      <c r="W97" s="5">
        <f ca="1">IFERROR(INDEX(W$269:W$305,MATCH($F97,$B$269:$B$305,0))/INDEX($D$269:$D$305,MATCH($F97,$B$269:$B$305,0)),SUMIFS('Input-Ext Allocators'!T$8:T$63,'Input-Ext Allocators'!$B$8:$B$63,$F97))*$D97</f>
        <v>0</v>
      </c>
      <c r="X97" s="5">
        <f ca="1">IFERROR(INDEX(X$269:X$305,MATCH($F97,$B$269:$B$305,0))/INDEX($D$269:$D$305,MATCH($F97,$B$269:$B$305,0)),SUMIFS('Input-Ext Allocators'!U$8:U$63,'Input-Ext Allocators'!$B$8:$B$63,$F97))*$D97</f>
        <v>0</v>
      </c>
      <c r="Y97" s="5">
        <f ca="1">IFERROR(INDEX(Y$269:Y$305,MATCH($F97,$B$269:$B$305,0))/INDEX($D$269:$D$305,MATCH($F97,$B$269:$B$305,0)),SUMIFS('Input-Ext Allocators'!V$8:V$63,'Input-Ext Allocators'!$B$8:$B$63,$F97))*$D97</f>
        <v>0</v>
      </c>
      <c r="Z97" s="5">
        <f ca="1">IFERROR(INDEX(Z$269:Z$305,MATCH($F97,$B$269:$B$305,0))/INDEX($D$269:$D$305,MATCH($F97,$B$269:$B$305,0)),SUMIFS('Input-Ext Allocators'!W$8:W$63,'Input-Ext Allocators'!$B$8:$B$63,$F97))*$D97</f>
        <v>0</v>
      </c>
    </row>
    <row r="98" spans="1:26" hidden="1" outlineLevel="1">
      <c r="A98" s="13">
        <f>IF(ISBLANK('Input-Accounts'!A98),"",'Input-Accounts'!A98)</f>
        <v>83</v>
      </c>
      <c r="B98" s="17" t="str">
        <f>IF(ISBLANK('Input-Accounts'!B98),"",'Input-Accounts'!B98)</f>
        <v>Transportation Equipment</v>
      </c>
      <c r="C98" s="13">
        <f>IF(ISBLANK('Input-Accounts'!C98),"",'Input-Accounts'!C98)</f>
        <v>392</v>
      </c>
      <c r="D98" s="5">
        <f t="shared" ca="1" si="23"/>
        <v>0</v>
      </c>
      <c r="E98" s="5">
        <f t="shared" ca="1" si="19"/>
        <v>0</v>
      </c>
      <c r="F98" s="2" t="str" cm="1">
        <f t="array" aca="1" ref="F98" ca="1">IF(D98=0,"-",IF('Input-Accounts'!$E98&lt;&gt;0,'Input-Accounts'!$E98,INDEX('Input-Accounts'!$H98:$J98,,MATCH($F$6,'Input-Accounts'!$H$6:$J$6,0))))</f>
        <v>-</v>
      </c>
      <c r="G98" s="5">
        <f ca="1">IFERROR(INDEX(G$269:G$305,MATCH($F98,$B$269:$B$305,0))/INDEX($D$269:$D$305,MATCH($F98,$B$269:$B$305,0)),SUMIFS('Input-Ext Allocators'!D$8:D$63,'Input-Ext Allocators'!$B$8:$B$63,$F98))*$D98</f>
        <v>0</v>
      </c>
      <c r="H98" s="5">
        <f ca="1">IFERROR(INDEX(H$269:H$305,MATCH($F98,$B$269:$B$305,0))/INDEX($D$269:$D$305,MATCH($F98,$B$269:$B$305,0)),SUMIFS('Input-Ext Allocators'!E$8:E$63,'Input-Ext Allocators'!$B$8:$B$63,$F98))*$D98</f>
        <v>0</v>
      </c>
      <c r="I98" s="5">
        <f ca="1">IFERROR(INDEX(I$269:I$305,MATCH($F98,$B$269:$B$305,0))/INDEX($D$269:$D$305,MATCH($F98,$B$269:$B$305,0)),SUMIFS('Input-Ext Allocators'!F$8:F$63,'Input-Ext Allocators'!$B$8:$B$63,$F98))*$D98</f>
        <v>0</v>
      </c>
      <c r="J98" s="5">
        <f ca="1">IFERROR(INDEX(J$269:J$305,MATCH($F98,$B$269:$B$305,0))/INDEX($D$269:$D$305,MATCH($F98,$B$269:$B$305,0)),SUMIFS('Input-Ext Allocators'!G$8:G$63,'Input-Ext Allocators'!$B$8:$B$63,$F98))*$D98</f>
        <v>0</v>
      </c>
      <c r="K98" s="5">
        <f ca="1">IFERROR(INDEX(K$269:K$305,MATCH($F98,$B$269:$B$305,0))/INDEX($D$269:$D$305,MATCH($F98,$B$269:$B$305,0)),SUMIFS('Input-Ext Allocators'!H$8:H$63,'Input-Ext Allocators'!$B$8:$B$63,$F98))*$D98</f>
        <v>0</v>
      </c>
      <c r="L98" s="5">
        <f ca="1">IFERROR(INDEX(L$269:L$305,MATCH($F98,$B$269:$B$305,0))/INDEX($D$269:$D$305,MATCH($F98,$B$269:$B$305,0)),SUMIFS('Input-Ext Allocators'!I$8:I$63,'Input-Ext Allocators'!$B$8:$B$63,$F98))*$D98</f>
        <v>0</v>
      </c>
      <c r="M98" s="5">
        <f ca="1">IFERROR(INDEX(M$269:M$305,MATCH($F98,$B$269:$B$305,0))/INDEX($D$269:$D$305,MATCH($F98,$B$269:$B$305,0)),SUMIFS('Input-Ext Allocators'!J$8:J$63,'Input-Ext Allocators'!$B$8:$B$63,$F98))*$D98</f>
        <v>0</v>
      </c>
      <c r="N98" s="5">
        <f ca="1">IFERROR(INDEX(N$269:N$305,MATCH($F98,$B$269:$B$305,0))/INDEX($D$269:$D$305,MATCH($F98,$B$269:$B$305,0)),SUMIFS('Input-Ext Allocators'!K$8:K$63,'Input-Ext Allocators'!$B$8:$B$63,$F98))*$D98</f>
        <v>0</v>
      </c>
      <c r="O98" s="5">
        <f ca="1">IFERROR(INDEX(O$269:O$305,MATCH($F98,$B$269:$B$305,0))/INDEX($D$269:$D$305,MATCH($F98,$B$269:$B$305,0)),SUMIFS('Input-Ext Allocators'!L$8:L$63,'Input-Ext Allocators'!$B$8:$B$63,$F98))*$D98</f>
        <v>0</v>
      </c>
      <c r="P98" s="5">
        <f ca="1">IFERROR(INDEX(P$269:P$305,MATCH($F98,$B$269:$B$305,0))/INDEX($D$269:$D$305,MATCH($F98,$B$269:$B$305,0)),SUMIFS('Input-Ext Allocators'!M$8:M$63,'Input-Ext Allocators'!$B$8:$B$63,$F98))*$D98</f>
        <v>0</v>
      </c>
      <c r="Q98" s="5">
        <f ca="1">IFERROR(INDEX(Q$269:Q$305,MATCH($F98,$B$269:$B$305,0))/INDEX($D$269:$D$305,MATCH($F98,$B$269:$B$305,0)),SUMIFS('Input-Ext Allocators'!N$8:N$63,'Input-Ext Allocators'!$B$8:$B$63,$F98))*$D98</f>
        <v>0</v>
      </c>
      <c r="R98" s="5">
        <f ca="1">IFERROR(INDEX(R$269:R$305,MATCH($F98,$B$269:$B$305,0))/INDEX($D$269:$D$305,MATCH($F98,$B$269:$B$305,0)),SUMIFS('Input-Ext Allocators'!O$8:O$63,'Input-Ext Allocators'!$B$8:$B$63,$F98))*$D98</f>
        <v>0</v>
      </c>
      <c r="S98" s="5">
        <f ca="1">IFERROR(INDEX(S$269:S$305,MATCH($F98,$B$269:$B$305,0))/INDEX($D$269:$D$305,MATCH($F98,$B$269:$B$305,0)),SUMIFS('Input-Ext Allocators'!P$8:P$63,'Input-Ext Allocators'!$B$8:$B$63,$F98))*$D98</f>
        <v>0</v>
      </c>
      <c r="T98" s="5">
        <f ca="1">IFERROR(INDEX(T$269:T$305,MATCH($F98,$B$269:$B$305,0))/INDEX($D$269:$D$305,MATCH($F98,$B$269:$B$305,0)),SUMIFS('Input-Ext Allocators'!Q$8:Q$63,'Input-Ext Allocators'!$B$8:$B$63,$F98))*$D98</f>
        <v>0</v>
      </c>
      <c r="U98" s="5">
        <f ca="1">IFERROR(INDEX(U$269:U$305,MATCH($F98,$B$269:$B$305,0))/INDEX($D$269:$D$305,MATCH($F98,$B$269:$B$305,0)),SUMIFS('Input-Ext Allocators'!R$8:R$63,'Input-Ext Allocators'!$B$8:$B$63,$F98))*$D98</f>
        <v>0</v>
      </c>
      <c r="V98" s="5">
        <f ca="1">IFERROR(INDEX(V$269:V$305,MATCH($F98,$B$269:$B$305,0))/INDEX($D$269:$D$305,MATCH($F98,$B$269:$B$305,0)),SUMIFS('Input-Ext Allocators'!S$8:S$63,'Input-Ext Allocators'!$B$8:$B$63,$F98))*$D98</f>
        <v>0</v>
      </c>
      <c r="W98" s="5">
        <f ca="1">IFERROR(INDEX(W$269:W$305,MATCH($F98,$B$269:$B$305,0))/INDEX($D$269:$D$305,MATCH($F98,$B$269:$B$305,0)),SUMIFS('Input-Ext Allocators'!T$8:T$63,'Input-Ext Allocators'!$B$8:$B$63,$F98))*$D98</f>
        <v>0</v>
      </c>
      <c r="X98" s="5">
        <f ca="1">IFERROR(INDEX(X$269:X$305,MATCH($F98,$B$269:$B$305,0))/INDEX($D$269:$D$305,MATCH($F98,$B$269:$B$305,0)),SUMIFS('Input-Ext Allocators'!U$8:U$63,'Input-Ext Allocators'!$B$8:$B$63,$F98))*$D98</f>
        <v>0</v>
      </c>
      <c r="Y98" s="5">
        <f ca="1">IFERROR(INDEX(Y$269:Y$305,MATCH($F98,$B$269:$B$305,0))/INDEX($D$269:$D$305,MATCH($F98,$B$269:$B$305,0)),SUMIFS('Input-Ext Allocators'!V$8:V$63,'Input-Ext Allocators'!$B$8:$B$63,$F98))*$D98</f>
        <v>0</v>
      </c>
      <c r="Z98" s="5">
        <f ca="1">IFERROR(INDEX(Z$269:Z$305,MATCH($F98,$B$269:$B$305,0))/INDEX($D$269:$D$305,MATCH($F98,$B$269:$B$305,0)),SUMIFS('Input-Ext Allocators'!W$8:W$63,'Input-Ext Allocators'!$B$8:$B$63,$F98))*$D98</f>
        <v>0</v>
      </c>
    </row>
    <row r="99" spans="1:26" hidden="1" outlineLevel="1">
      <c r="A99" s="13">
        <f>IF(ISBLANK('Input-Accounts'!A99),"",'Input-Accounts'!A99)</f>
        <v>84</v>
      </c>
      <c r="B99" s="17" t="str">
        <f>IF(ISBLANK('Input-Accounts'!B99),"",'Input-Accounts'!B99)</f>
        <v>Stores Equipment</v>
      </c>
      <c r="C99" s="13">
        <f>IF(ISBLANK('Input-Accounts'!C99),"",'Input-Accounts'!C99)</f>
        <v>393</v>
      </c>
      <c r="D99" s="5">
        <f t="shared" ca="1" si="23"/>
        <v>0</v>
      </c>
      <c r="E99" s="5">
        <f t="shared" ca="1" si="19"/>
        <v>0</v>
      </c>
      <c r="F99" s="2" t="str" cm="1">
        <f t="array" aca="1" ref="F99" ca="1">IF(D99=0,"-",IF('Input-Accounts'!$E99&lt;&gt;0,'Input-Accounts'!$E99,INDEX('Input-Accounts'!$H99:$J99,,MATCH($F$6,'Input-Accounts'!$H$6:$J$6,0))))</f>
        <v>-</v>
      </c>
      <c r="G99" s="5">
        <f ca="1">IFERROR(INDEX(G$269:G$305,MATCH($F99,$B$269:$B$305,0))/INDEX($D$269:$D$305,MATCH($F99,$B$269:$B$305,0)),SUMIFS('Input-Ext Allocators'!D$8:D$63,'Input-Ext Allocators'!$B$8:$B$63,$F99))*$D99</f>
        <v>0</v>
      </c>
      <c r="H99" s="5">
        <f ca="1">IFERROR(INDEX(H$269:H$305,MATCH($F99,$B$269:$B$305,0))/INDEX($D$269:$D$305,MATCH($F99,$B$269:$B$305,0)),SUMIFS('Input-Ext Allocators'!E$8:E$63,'Input-Ext Allocators'!$B$8:$B$63,$F99))*$D99</f>
        <v>0</v>
      </c>
      <c r="I99" s="5">
        <f ca="1">IFERROR(INDEX(I$269:I$305,MATCH($F99,$B$269:$B$305,0))/INDEX($D$269:$D$305,MATCH($F99,$B$269:$B$305,0)),SUMIFS('Input-Ext Allocators'!F$8:F$63,'Input-Ext Allocators'!$B$8:$B$63,$F99))*$D99</f>
        <v>0</v>
      </c>
      <c r="J99" s="5">
        <f ca="1">IFERROR(INDEX(J$269:J$305,MATCH($F99,$B$269:$B$305,0))/INDEX($D$269:$D$305,MATCH($F99,$B$269:$B$305,0)),SUMIFS('Input-Ext Allocators'!G$8:G$63,'Input-Ext Allocators'!$B$8:$B$63,$F99))*$D99</f>
        <v>0</v>
      </c>
      <c r="K99" s="5">
        <f ca="1">IFERROR(INDEX(K$269:K$305,MATCH($F99,$B$269:$B$305,0))/INDEX($D$269:$D$305,MATCH($F99,$B$269:$B$305,0)),SUMIFS('Input-Ext Allocators'!H$8:H$63,'Input-Ext Allocators'!$B$8:$B$63,$F99))*$D99</f>
        <v>0</v>
      </c>
      <c r="L99" s="5">
        <f ca="1">IFERROR(INDEX(L$269:L$305,MATCH($F99,$B$269:$B$305,0))/INDEX($D$269:$D$305,MATCH($F99,$B$269:$B$305,0)),SUMIFS('Input-Ext Allocators'!I$8:I$63,'Input-Ext Allocators'!$B$8:$B$63,$F99))*$D99</f>
        <v>0</v>
      </c>
      <c r="M99" s="5">
        <f ca="1">IFERROR(INDEX(M$269:M$305,MATCH($F99,$B$269:$B$305,0))/INDEX($D$269:$D$305,MATCH($F99,$B$269:$B$305,0)),SUMIFS('Input-Ext Allocators'!J$8:J$63,'Input-Ext Allocators'!$B$8:$B$63,$F99))*$D99</f>
        <v>0</v>
      </c>
      <c r="N99" s="5">
        <f ca="1">IFERROR(INDEX(N$269:N$305,MATCH($F99,$B$269:$B$305,0))/INDEX($D$269:$D$305,MATCH($F99,$B$269:$B$305,0)),SUMIFS('Input-Ext Allocators'!K$8:K$63,'Input-Ext Allocators'!$B$8:$B$63,$F99))*$D99</f>
        <v>0</v>
      </c>
      <c r="O99" s="5">
        <f ca="1">IFERROR(INDEX(O$269:O$305,MATCH($F99,$B$269:$B$305,0))/INDEX($D$269:$D$305,MATCH($F99,$B$269:$B$305,0)),SUMIFS('Input-Ext Allocators'!L$8:L$63,'Input-Ext Allocators'!$B$8:$B$63,$F99))*$D99</f>
        <v>0</v>
      </c>
      <c r="P99" s="5">
        <f ca="1">IFERROR(INDEX(P$269:P$305,MATCH($F99,$B$269:$B$305,0))/INDEX($D$269:$D$305,MATCH($F99,$B$269:$B$305,0)),SUMIFS('Input-Ext Allocators'!M$8:M$63,'Input-Ext Allocators'!$B$8:$B$63,$F99))*$D99</f>
        <v>0</v>
      </c>
      <c r="Q99" s="5">
        <f ca="1">IFERROR(INDEX(Q$269:Q$305,MATCH($F99,$B$269:$B$305,0))/INDEX($D$269:$D$305,MATCH($F99,$B$269:$B$305,0)),SUMIFS('Input-Ext Allocators'!N$8:N$63,'Input-Ext Allocators'!$B$8:$B$63,$F99))*$D99</f>
        <v>0</v>
      </c>
      <c r="R99" s="5">
        <f ca="1">IFERROR(INDEX(R$269:R$305,MATCH($F99,$B$269:$B$305,0))/INDEX($D$269:$D$305,MATCH($F99,$B$269:$B$305,0)),SUMIFS('Input-Ext Allocators'!O$8:O$63,'Input-Ext Allocators'!$B$8:$B$63,$F99))*$D99</f>
        <v>0</v>
      </c>
      <c r="S99" s="5">
        <f ca="1">IFERROR(INDEX(S$269:S$305,MATCH($F99,$B$269:$B$305,0))/INDEX($D$269:$D$305,MATCH($F99,$B$269:$B$305,0)),SUMIFS('Input-Ext Allocators'!P$8:P$63,'Input-Ext Allocators'!$B$8:$B$63,$F99))*$D99</f>
        <v>0</v>
      </c>
      <c r="T99" s="5">
        <f ca="1">IFERROR(INDEX(T$269:T$305,MATCH($F99,$B$269:$B$305,0))/INDEX($D$269:$D$305,MATCH($F99,$B$269:$B$305,0)),SUMIFS('Input-Ext Allocators'!Q$8:Q$63,'Input-Ext Allocators'!$B$8:$B$63,$F99))*$D99</f>
        <v>0</v>
      </c>
      <c r="U99" s="5">
        <f ca="1">IFERROR(INDEX(U$269:U$305,MATCH($F99,$B$269:$B$305,0))/INDEX($D$269:$D$305,MATCH($F99,$B$269:$B$305,0)),SUMIFS('Input-Ext Allocators'!R$8:R$63,'Input-Ext Allocators'!$B$8:$B$63,$F99))*$D99</f>
        <v>0</v>
      </c>
      <c r="V99" s="5">
        <f ca="1">IFERROR(INDEX(V$269:V$305,MATCH($F99,$B$269:$B$305,0))/INDEX($D$269:$D$305,MATCH($F99,$B$269:$B$305,0)),SUMIFS('Input-Ext Allocators'!S$8:S$63,'Input-Ext Allocators'!$B$8:$B$63,$F99))*$D99</f>
        <v>0</v>
      </c>
      <c r="W99" s="5">
        <f ca="1">IFERROR(INDEX(W$269:W$305,MATCH($F99,$B$269:$B$305,0))/INDEX($D$269:$D$305,MATCH($F99,$B$269:$B$305,0)),SUMIFS('Input-Ext Allocators'!T$8:T$63,'Input-Ext Allocators'!$B$8:$B$63,$F99))*$D99</f>
        <v>0</v>
      </c>
      <c r="X99" s="5">
        <f ca="1">IFERROR(INDEX(X$269:X$305,MATCH($F99,$B$269:$B$305,0))/INDEX($D$269:$D$305,MATCH($F99,$B$269:$B$305,0)),SUMIFS('Input-Ext Allocators'!U$8:U$63,'Input-Ext Allocators'!$B$8:$B$63,$F99))*$D99</f>
        <v>0</v>
      </c>
      <c r="Y99" s="5">
        <f ca="1">IFERROR(INDEX(Y$269:Y$305,MATCH($F99,$B$269:$B$305,0))/INDEX($D$269:$D$305,MATCH($F99,$B$269:$B$305,0)),SUMIFS('Input-Ext Allocators'!V$8:V$63,'Input-Ext Allocators'!$B$8:$B$63,$F99))*$D99</f>
        <v>0</v>
      </c>
      <c r="Z99" s="5">
        <f ca="1">IFERROR(INDEX(Z$269:Z$305,MATCH($F99,$B$269:$B$305,0))/INDEX($D$269:$D$305,MATCH($F99,$B$269:$B$305,0)),SUMIFS('Input-Ext Allocators'!W$8:W$63,'Input-Ext Allocators'!$B$8:$B$63,$F99))*$D99</f>
        <v>0</v>
      </c>
    </row>
    <row r="100" spans="1:26" hidden="1" outlineLevel="1">
      <c r="A100" s="13">
        <f>IF(ISBLANK('Input-Accounts'!A100),"",'Input-Accounts'!A100)</f>
        <v>85</v>
      </c>
      <c r="B100" s="17" t="str">
        <f>IF(ISBLANK('Input-Accounts'!B100),"",'Input-Accounts'!B100)</f>
        <v xml:space="preserve">Tools, Shop, and Garage Equipment </v>
      </c>
      <c r="C100" s="13">
        <f>IF(ISBLANK('Input-Accounts'!C100),"",'Input-Accounts'!C100)</f>
        <v>394</v>
      </c>
      <c r="D100" s="5">
        <f t="shared" ca="1" si="23"/>
        <v>0</v>
      </c>
      <c r="E100" s="5">
        <f t="shared" ca="1" si="19"/>
        <v>0</v>
      </c>
      <c r="F100" s="2" t="str" cm="1">
        <f t="array" aca="1" ref="F100" ca="1">IF(D100=0,"-",IF('Input-Accounts'!$E100&lt;&gt;0,'Input-Accounts'!$E100,INDEX('Input-Accounts'!$H100:$J100,,MATCH($F$6,'Input-Accounts'!$H$6:$J$6,0))))</f>
        <v>-</v>
      </c>
      <c r="G100" s="5">
        <f ca="1">IFERROR(INDEX(G$269:G$305,MATCH($F100,$B$269:$B$305,0))/INDEX($D$269:$D$305,MATCH($F100,$B$269:$B$305,0)),SUMIFS('Input-Ext Allocators'!D$8:D$63,'Input-Ext Allocators'!$B$8:$B$63,$F100))*$D100</f>
        <v>0</v>
      </c>
      <c r="H100" s="5">
        <f ca="1">IFERROR(INDEX(H$269:H$305,MATCH($F100,$B$269:$B$305,0))/INDEX($D$269:$D$305,MATCH($F100,$B$269:$B$305,0)),SUMIFS('Input-Ext Allocators'!E$8:E$63,'Input-Ext Allocators'!$B$8:$B$63,$F100))*$D100</f>
        <v>0</v>
      </c>
      <c r="I100" s="5">
        <f ca="1">IFERROR(INDEX(I$269:I$305,MATCH($F100,$B$269:$B$305,0))/INDEX($D$269:$D$305,MATCH($F100,$B$269:$B$305,0)),SUMIFS('Input-Ext Allocators'!F$8:F$63,'Input-Ext Allocators'!$B$8:$B$63,$F100))*$D100</f>
        <v>0</v>
      </c>
      <c r="J100" s="5">
        <f ca="1">IFERROR(INDEX(J$269:J$305,MATCH($F100,$B$269:$B$305,0))/INDEX($D$269:$D$305,MATCH($F100,$B$269:$B$305,0)),SUMIFS('Input-Ext Allocators'!G$8:G$63,'Input-Ext Allocators'!$B$8:$B$63,$F100))*$D100</f>
        <v>0</v>
      </c>
      <c r="K100" s="5">
        <f ca="1">IFERROR(INDEX(K$269:K$305,MATCH($F100,$B$269:$B$305,0))/INDEX($D$269:$D$305,MATCH($F100,$B$269:$B$305,0)),SUMIFS('Input-Ext Allocators'!H$8:H$63,'Input-Ext Allocators'!$B$8:$B$63,$F100))*$D100</f>
        <v>0</v>
      </c>
      <c r="L100" s="5">
        <f ca="1">IFERROR(INDEX(L$269:L$305,MATCH($F100,$B$269:$B$305,0))/INDEX($D$269:$D$305,MATCH($F100,$B$269:$B$305,0)),SUMIFS('Input-Ext Allocators'!I$8:I$63,'Input-Ext Allocators'!$B$8:$B$63,$F100))*$D100</f>
        <v>0</v>
      </c>
      <c r="M100" s="5">
        <f ca="1">IFERROR(INDEX(M$269:M$305,MATCH($F100,$B$269:$B$305,0))/INDEX($D$269:$D$305,MATCH($F100,$B$269:$B$305,0)),SUMIFS('Input-Ext Allocators'!J$8:J$63,'Input-Ext Allocators'!$B$8:$B$63,$F100))*$D100</f>
        <v>0</v>
      </c>
      <c r="N100" s="5">
        <f ca="1">IFERROR(INDEX(N$269:N$305,MATCH($F100,$B$269:$B$305,0))/INDEX($D$269:$D$305,MATCH($F100,$B$269:$B$305,0)),SUMIFS('Input-Ext Allocators'!K$8:K$63,'Input-Ext Allocators'!$B$8:$B$63,$F100))*$D100</f>
        <v>0</v>
      </c>
      <c r="O100" s="5">
        <f ca="1">IFERROR(INDEX(O$269:O$305,MATCH($F100,$B$269:$B$305,0))/INDEX($D$269:$D$305,MATCH($F100,$B$269:$B$305,0)),SUMIFS('Input-Ext Allocators'!L$8:L$63,'Input-Ext Allocators'!$B$8:$B$63,$F100))*$D100</f>
        <v>0</v>
      </c>
      <c r="P100" s="5">
        <f ca="1">IFERROR(INDEX(P$269:P$305,MATCH($F100,$B$269:$B$305,0))/INDEX($D$269:$D$305,MATCH($F100,$B$269:$B$305,0)),SUMIFS('Input-Ext Allocators'!M$8:M$63,'Input-Ext Allocators'!$B$8:$B$63,$F100))*$D100</f>
        <v>0</v>
      </c>
      <c r="Q100" s="5">
        <f ca="1">IFERROR(INDEX(Q$269:Q$305,MATCH($F100,$B$269:$B$305,0))/INDEX($D$269:$D$305,MATCH($F100,$B$269:$B$305,0)),SUMIFS('Input-Ext Allocators'!N$8:N$63,'Input-Ext Allocators'!$B$8:$B$63,$F100))*$D100</f>
        <v>0</v>
      </c>
      <c r="R100" s="5">
        <f ca="1">IFERROR(INDEX(R$269:R$305,MATCH($F100,$B$269:$B$305,0))/INDEX($D$269:$D$305,MATCH($F100,$B$269:$B$305,0)),SUMIFS('Input-Ext Allocators'!O$8:O$63,'Input-Ext Allocators'!$B$8:$B$63,$F100))*$D100</f>
        <v>0</v>
      </c>
      <c r="S100" s="5">
        <f ca="1">IFERROR(INDEX(S$269:S$305,MATCH($F100,$B$269:$B$305,0))/INDEX($D$269:$D$305,MATCH($F100,$B$269:$B$305,0)),SUMIFS('Input-Ext Allocators'!P$8:P$63,'Input-Ext Allocators'!$B$8:$B$63,$F100))*$D100</f>
        <v>0</v>
      </c>
      <c r="T100" s="5">
        <f ca="1">IFERROR(INDEX(T$269:T$305,MATCH($F100,$B$269:$B$305,0))/INDEX($D$269:$D$305,MATCH($F100,$B$269:$B$305,0)),SUMIFS('Input-Ext Allocators'!Q$8:Q$63,'Input-Ext Allocators'!$B$8:$B$63,$F100))*$D100</f>
        <v>0</v>
      </c>
      <c r="U100" s="5">
        <f ca="1">IFERROR(INDEX(U$269:U$305,MATCH($F100,$B$269:$B$305,0))/INDEX($D$269:$D$305,MATCH($F100,$B$269:$B$305,0)),SUMIFS('Input-Ext Allocators'!R$8:R$63,'Input-Ext Allocators'!$B$8:$B$63,$F100))*$D100</f>
        <v>0</v>
      </c>
      <c r="V100" s="5">
        <f ca="1">IFERROR(INDEX(V$269:V$305,MATCH($F100,$B$269:$B$305,0))/INDEX($D$269:$D$305,MATCH($F100,$B$269:$B$305,0)),SUMIFS('Input-Ext Allocators'!S$8:S$63,'Input-Ext Allocators'!$B$8:$B$63,$F100))*$D100</f>
        <v>0</v>
      </c>
      <c r="W100" s="5">
        <f ca="1">IFERROR(INDEX(W$269:W$305,MATCH($F100,$B$269:$B$305,0))/INDEX($D$269:$D$305,MATCH($F100,$B$269:$B$305,0)),SUMIFS('Input-Ext Allocators'!T$8:T$63,'Input-Ext Allocators'!$B$8:$B$63,$F100))*$D100</f>
        <v>0</v>
      </c>
      <c r="X100" s="5">
        <f ca="1">IFERROR(INDEX(X$269:X$305,MATCH($F100,$B$269:$B$305,0))/INDEX($D$269:$D$305,MATCH($F100,$B$269:$B$305,0)),SUMIFS('Input-Ext Allocators'!U$8:U$63,'Input-Ext Allocators'!$B$8:$B$63,$F100))*$D100</f>
        <v>0</v>
      </c>
      <c r="Y100" s="5">
        <f ca="1">IFERROR(INDEX(Y$269:Y$305,MATCH($F100,$B$269:$B$305,0))/INDEX($D$269:$D$305,MATCH($F100,$B$269:$B$305,0)),SUMIFS('Input-Ext Allocators'!V$8:V$63,'Input-Ext Allocators'!$B$8:$B$63,$F100))*$D100</f>
        <v>0</v>
      </c>
      <c r="Z100" s="5">
        <f ca="1">IFERROR(INDEX(Z$269:Z$305,MATCH($F100,$B$269:$B$305,0))/INDEX($D$269:$D$305,MATCH($F100,$B$269:$B$305,0)),SUMIFS('Input-Ext Allocators'!W$8:W$63,'Input-Ext Allocators'!$B$8:$B$63,$F100))*$D100</f>
        <v>0</v>
      </c>
    </row>
    <row r="101" spans="1:26" hidden="1" outlineLevel="1">
      <c r="A101" s="13">
        <f>IF(ISBLANK('Input-Accounts'!A101),"",'Input-Accounts'!A101)</f>
        <v>86</v>
      </c>
      <c r="B101" s="17" t="str">
        <f>IF(ISBLANK('Input-Accounts'!B101),"",'Input-Accounts'!B101)</f>
        <v>Laboratory Equipment</v>
      </c>
      <c r="C101" s="13">
        <f>IF(ISBLANK('Input-Accounts'!C101),"",'Input-Accounts'!C101)</f>
        <v>395</v>
      </c>
      <c r="D101" s="5">
        <f t="shared" ca="1" si="23"/>
        <v>0</v>
      </c>
      <c r="E101" s="5">
        <f t="shared" ca="1" si="19"/>
        <v>0</v>
      </c>
      <c r="F101" s="2" t="str" cm="1">
        <f t="array" aca="1" ref="F101" ca="1">IF(D101=0,"-",IF('Input-Accounts'!$E101&lt;&gt;0,'Input-Accounts'!$E101,INDEX('Input-Accounts'!$H101:$J101,,MATCH($F$6,'Input-Accounts'!$H$6:$J$6,0))))</f>
        <v>-</v>
      </c>
      <c r="G101" s="5">
        <f ca="1">IFERROR(INDEX(G$269:G$305,MATCH($F101,$B$269:$B$305,0))/INDEX($D$269:$D$305,MATCH($F101,$B$269:$B$305,0)),SUMIFS('Input-Ext Allocators'!D$8:D$63,'Input-Ext Allocators'!$B$8:$B$63,$F101))*$D101</f>
        <v>0</v>
      </c>
      <c r="H101" s="5">
        <f ca="1">IFERROR(INDEX(H$269:H$305,MATCH($F101,$B$269:$B$305,0))/INDEX($D$269:$D$305,MATCH($F101,$B$269:$B$305,0)),SUMIFS('Input-Ext Allocators'!E$8:E$63,'Input-Ext Allocators'!$B$8:$B$63,$F101))*$D101</f>
        <v>0</v>
      </c>
      <c r="I101" s="5">
        <f ca="1">IFERROR(INDEX(I$269:I$305,MATCH($F101,$B$269:$B$305,0))/INDEX($D$269:$D$305,MATCH($F101,$B$269:$B$305,0)),SUMIFS('Input-Ext Allocators'!F$8:F$63,'Input-Ext Allocators'!$B$8:$B$63,$F101))*$D101</f>
        <v>0</v>
      </c>
      <c r="J101" s="5">
        <f ca="1">IFERROR(INDEX(J$269:J$305,MATCH($F101,$B$269:$B$305,0))/INDEX($D$269:$D$305,MATCH($F101,$B$269:$B$305,0)),SUMIFS('Input-Ext Allocators'!G$8:G$63,'Input-Ext Allocators'!$B$8:$B$63,$F101))*$D101</f>
        <v>0</v>
      </c>
      <c r="K101" s="5">
        <f ca="1">IFERROR(INDEX(K$269:K$305,MATCH($F101,$B$269:$B$305,0))/INDEX($D$269:$D$305,MATCH($F101,$B$269:$B$305,0)),SUMIFS('Input-Ext Allocators'!H$8:H$63,'Input-Ext Allocators'!$B$8:$B$63,$F101))*$D101</f>
        <v>0</v>
      </c>
      <c r="L101" s="5">
        <f ca="1">IFERROR(INDEX(L$269:L$305,MATCH($F101,$B$269:$B$305,0))/INDEX($D$269:$D$305,MATCH($F101,$B$269:$B$305,0)),SUMIFS('Input-Ext Allocators'!I$8:I$63,'Input-Ext Allocators'!$B$8:$B$63,$F101))*$D101</f>
        <v>0</v>
      </c>
      <c r="M101" s="5">
        <f ca="1">IFERROR(INDEX(M$269:M$305,MATCH($F101,$B$269:$B$305,0))/INDEX($D$269:$D$305,MATCH($F101,$B$269:$B$305,0)),SUMIFS('Input-Ext Allocators'!J$8:J$63,'Input-Ext Allocators'!$B$8:$B$63,$F101))*$D101</f>
        <v>0</v>
      </c>
      <c r="N101" s="5">
        <f ca="1">IFERROR(INDEX(N$269:N$305,MATCH($F101,$B$269:$B$305,0))/INDEX($D$269:$D$305,MATCH($F101,$B$269:$B$305,0)),SUMIFS('Input-Ext Allocators'!K$8:K$63,'Input-Ext Allocators'!$B$8:$B$63,$F101))*$D101</f>
        <v>0</v>
      </c>
      <c r="O101" s="5">
        <f ca="1">IFERROR(INDEX(O$269:O$305,MATCH($F101,$B$269:$B$305,0))/INDEX($D$269:$D$305,MATCH($F101,$B$269:$B$305,0)),SUMIFS('Input-Ext Allocators'!L$8:L$63,'Input-Ext Allocators'!$B$8:$B$63,$F101))*$D101</f>
        <v>0</v>
      </c>
      <c r="P101" s="5">
        <f ca="1">IFERROR(INDEX(P$269:P$305,MATCH($F101,$B$269:$B$305,0))/INDEX($D$269:$D$305,MATCH($F101,$B$269:$B$305,0)),SUMIFS('Input-Ext Allocators'!M$8:M$63,'Input-Ext Allocators'!$B$8:$B$63,$F101))*$D101</f>
        <v>0</v>
      </c>
      <c r="Q101" s="5">
        <f ca="1">IFERROR(INDEX(Q$269:Q$305,MATCH($F101,$B$269:$B$305,0))/INDEX($D$269:$D$305,MATCH($F101,$B$269:$B$305,0)),SUMIFS('Input-Ext Allocators'!N$8:N$63,'Input-Ext Allocators'!$B$8:$B$63,$F101))*$D101</f>
        <v>0</v>
      </c>
      <c r="R101" s="5">
        <f ca="1">IFERROR(INDEX(R$269:R$305,MATCH($F101,$B$269:$B$305,0))/INDEX($D$269:$D$305,MATCH($F101,$B$269:$B$305,0)),SUMIFS('Input-Ext Allocators'!O$8:O$63,'Input-Ext Allocators'!$B$8:$B$63,$F101))*$D101</f>
        <v>0</v>
      </c>
      <c r="S101" s="5">
        <f ca="1">IFERROR(INDEX(S$269:S$305,MATCH($F101,$B$269:$B$305,0))/INDEX($D$269:$D$305,MATCH($F101,$B$269:$B$305,0)),SUMIFS('Input-Ext Allocators'!P$8:P$63,'Input-Ext Allocators'!$B$8:$B$63,$F101))*$D101</f>
        <v>0</v>
      </c>
      <c r="T101" s="5">
        <f ca="1">IFERROR(INDEX(T$269:T$305,MATCH($F101,$B$269:$B$305,0))/INDEX($D$269:$D$305,MATCH($F101,$B$269:$B$305,0)),SUMIFS('Input-Ext Allocators'!Q$8:Q$63,'Input-Ext Allocators'!$B$8:$B$63,$F101))*$D101</f>
        <v>0</v>
      </c>
      <c r="U101" s="5">
        <f ca="1">IFERROR(INDEX(U$269:U$305,MATCH($F101,$B$269:$B$305,0))/INDEX($D$269:$D$305,MATCH($F101,$B$269:$B$305,0)),SUMIFS('Input-Ext Allocators'!R$8:R$63,'Input-Ext Allocators'!$B$8:$B$63,$F101))*$D101</f>
        <v>0</v>
      </c>
      <c r="V101" s="5">
        <f ca="1">IFERROR(INDEX(V$269:V$305,MATCH($F101,$B$269:$B$305,0))/INDEX($D$269:$D$305,MATCH($F101,$B$269:$B$305,0)),SUMIFS('Input-Ext Allocators'!S$8:S$63,'Input-Ext Allocators'!$B$8:$B$63,$F101))*$D101</f>
        <v>0</v>
      </c>
      <c r="W101" s="5">
        <f ca="1">IFERROR(INDEX(W$269:W$305,MATCH($F101,$B$269:$B$305,0))/INDEX($D$269:$D$305,MATCH($F101,$B$269:$B$305,0)),SUMIFS('Input-Ext Allocators'!T$8:T$63,'Input-Ext Allocators'!$B$8:$B$63,$F101))*$D101</f>
        <v>0</v>
      </c>
      <c r="X101" s="5">
        <f ca="1">IFERROR(INDEX(X$269:X$305,MATCH($F101,$B$269:$B$305,0))/INDEX($D$269:$D$305,MATCH($F101,$B$269:$B$305,0)),SUMIFS('Input-Ext Allocators'!U$8:U$63,'Input-Ext Allocators'!$B$8:$B$63,$F101))*$D101</f>
        <v>0</v>
      </c>
      <c r="Y101" s="5">
        <f ca="1">IFERROR(INDEX(Y$269:Y$305,MATCH($F101,$B$269:$B$305,0))/INDEX($D$269:$D$305,MATCH($F101,$B$269:$B$305,0)),SUMIFS('Input-Ext Allocators'!V$8:V$63,'Input-Ext Allocators'!$B$8:$B$63,$F101))*$D101</f>
        <v>0</v>
      </c>
      <c r="Z101" s="5">
        <f ca="1">IFERROR(INDEX(Z$269:Z$305,MATCH($F101,$B$269:$B$305,0))/INDEX($D$269:$D$305,MATCH($F101,$B$269:$B$305,0)),SUMIFS('Input-Ext Allocators'!W$8:W$63,'Input-Ext Allocators'!$B$8:$B$63,$F101))*$D101</f>
        <v>0</v>
      </c>
    </row>
    <row r="102" spans="1:26" hidden="1" outlineLevel="1">
      <c r="A102" s="13">
        <f>IF(ISBLANK('Input-Accounts'!A102),"",'Input-Accounts'!A102)</f>
        <v>87</v>
      </c>
      <c r="B102" s="17" t="str">
        <f>IF(ISBLANK('Input-Accounts'!B102),"",'Input-Accounts'!B102)</f>
        <v>Power Operated Equipment</v>
      </c>
      <c r="C102" s="13">
        <f>IF(ISBLANK('Input-Accounts'!C102),"",'Input-Accounts'!C102)</f>
        <v>396</v>
      </c>
      <c r="D102" s="5">
        <f t="shared" ca="1" si="23"/>
        <v>0</v>
      </c>
      <c r="E102" s="5">
        <f t="shared" ca="1" si="19"/>
        <v>0</v>
      </c>
      <c r="F102" s="2" t="str" cm="1">
        <f t="array" aca="1" ref="F102" ca="1">IF(D102=0,"-",IF('Input-Accounts'!$E102&lt;&gt;0,'Input-Accounts'!$E102,INDEX('Input-Accounts'!$H102:$J102,,MATCH($F$6,'Input-Accounts'!$H$6:$J$6,0))))</f>
        <v>-</v>
      </c>
      <c r="G102" s="5">
        <f ca="1">IFERROR(INDEX(G$269:G$305,MATCH($F102,$B$269:$B$305,0))/INDEX($D$269:$D$305,MATCH($F102,$B$269:$B$305,0)),SUMIFS('Input-Ext Allocators'!D$8:D$63,'Input-Ext Allocators'!$B$8:$B$63,$F102))*$D102</f>
        <v>0</v>
      </c>
      <c r="H102" s="5">
        <f ca="1">IFERROR(INDEX(H$269:H$305,MATCH($F102,$B$269:$B$305,0))/INDEX($D$269:$D$305,MATCH($F102,$B$269:$B$305,0)),SUMIFS('Input-Ext Allocators'!E$8:E$63,'Input-Ext Allocators'!$B$8:$B$63,$F102))*$D102</f>
        <v>0</v>
      </c>
      <c r="I102" s="5">
        <f ca="1">IFERROR(INDEX(I$269:I$305,MATCH($F102,$B$269:$B$305,0))/INDEX($D$269:$D$305,MATCH($F102,$B$269:$B$305,0)),SUMIFS('Input-Ext Allocators'!F$8:F$63,'Input-Ext Allocators'!$B$8:$B$63,$F102))*$D102</f>
        <v>0</v>
      </c>
      <c r="J102" s="5">
        <f ca="1">IFERROR(INDEX(J$269:J$305,MATCH($F102,$B$269:$B$305,0))/INDEX($D$269:$D$305,MATCH($F102,$B$269:$B$305,0)),SUMIFS('Input-Ext Allocators'!G$8:G$63,'Input-Ext Allocators'!$B$8:$B$63,$F102))*$D102</f>
        <v>0</v>
      </c>
      <c r="K102" s="5">
        <f ca="1">IFERROR(INDEX(K$269:K$305,MATCH($F102,$B$269:$B$305,0))/INDEX($D$269:$D$305,MATCH($F102,$B$269:$B$305,0)),SUMIFS('Input-Ext Allocators'!H$8:H$63,'Input-Ext Allocators'!$B$8:$B$63,$F102))*$D102</f>
        <v>0</v>
      </c>
      <c r="L102" s="5">
        <f ca="1">IFERROR(INDEX(L$269:L$305,MATCH($F102,$B$269:$B$305,0))/INDEX($D$269:$D$305,MATCH($F102,$B$269:$B$305,0)),SUMIFS('Input-Ext Allocators'!I$8:I$63,'Input-Ext Allocators'!$B$8:$B$63,$F102))*$D102</f>
        <v>0</v>
      </c>
      <c r="M102" s="5">
        <f ca="1">IFERROR(INDEX(M$269:M$305,MATCH($F102,$B$269:$B$305,0))/INDEX($D$269:$D$305,MATCH($F102,$B$269:$B$305,0)),SUMIFS('Input-Ext Allocators'!J$8:J$63,'Input-Ext Allocators'!$B$8:$B$63,$F102))*$D102</f>
        <v>0</v>
      </c>
      <c r="N102" s="5">
        <f ca="1">IFERROR(INDEX(N$269:N$305,MATCH($F102,$B$269:$B$305,0))/INDEX($D$269:$D$305,MATCH($F102,$B$269:$B$305,0)),SUMIFS('Input-Ext Allocators'!K$8:K$63,'Input-Ext Allocators'!$B$8:$B$63,$F102))*$D102</f>
        <v>0</v>
      </c>
      <c r="O102" s="5">
        <f ca="1">IFERROR(INDEX(O$269:O$305,MATCH($F102,$B$269:$B$305,0))/INDEX($D$269:$D$305,MATCH($F102,$B$269:$B$305,0)),SUMIFS('Input-Ext Allocators'!L$8:L$63,'Input-Ext Allocators'!$B$8:$B$63,$F102))*$D102</f>
        <v>0</v>
      </c>
      <c r="P102" s="5">
        <f ca="1">IFERROR(INDEX(P$269:P$305,MATCH($F102,$B$269:$B$305,0))/INDEX($D$269:$D$305,MATCH($F102,$B$269:$B$305,0)),SUMIFS('Input-Ext Allocators'!M$8:M$63,'Input-Ext Allocators'!$B$8:$B$63,$F102))*$D102</f>
        <v>0</v>
      </c>
      <c r="Q102" s="5">
        <f ca="1">IFERROR(INDEX(Q$269:Q$305,MATCH($F102,$B$269:$B$305,0))/INDEX($D$269:$D$305,MATCH($F102,$B$269:$B$305,0)),SUMIFS('Input-Ext Allocators'!N$8:N$63,'Input-Ext Allocators'!$B$8:$B$63,$F102))*$D102</f>
        <v>0</v>
      </c>
      <c r="R102" s="5">
        <f ca="1">IFERROR(INDEX(R$269:R$305,MATCH($F102,$B$269:$B$305,0))/INDEX($D$269:$D$305,MATCH($F102,$B$269:$B$305,0)),SUMIFS('Input-Ext Allocators'!O$8:O$63,'Input-Ext Allocators'!$B$8:$B$63,$F102))*$D102</f>
        <v>0</v>
      </c>
      <c r="S102" s="5">
        <f ca="1">IFERROR(INDEX(S$269:S$305,MATCH($F102,$B$269:$B$305,0))/INDEX($D$269:$D$305,MATCH($F102,$B$269:$B$305,0)),SUMIFS('Input-Ext Allocators'!P$8:P$63,'Input-Ext Allocators'!$B$8:$B$63,$F102))*$D102</f>
        <v>0</v>
      </c>
      <c r="T102" s="5">
        <f ca="1">IFERROR(INDEX(T$269:T$305,MATCH($F102,$B$269:$B$305,0))/INDEX($D$269:$D$305,MATCH($F102,$B$269:$B$305,0)),SUMIFS('Input-Ext Allocators'!Q$8:Q$63,'Input-Ext Allocators'!$B$8:$B$63,$F102))*$D102</f>
        <v>0</v>
      </c>
      <c r="U102" s="5">
        <f ca="1">IFERROR(INDEX(U$269:U$305,MATCH($F102,$B$269:$B$305,0))/INDEX($D$269:$D$305,MATCH($F102,$B$269:$B$305,0)),SUMIFS('Input-Ext Allocators'!R$8:R$63,'Input-Ext Allocators'!$B$8:$B$63,$F102))*$D102</f>
        <v>0</v>
      </c>
      <c r="V102" s="5">
        <f ca="1">IFERROR(INDEX(V$269:V$305,MATCH($F102,$B$269:$B$305,0))/INDEX($D$269:$D$305,MATCH($F102,$B$269:$B$305,0)),SUMIFS('Input-Ext Allocators'!S$8:S$63,'Input-Ext Allocators'!$B$8:$B$63,$F102))*$D102</f>
        <v>0</v>
      </c>
      <c r="W102" s="5">
        <f ca="1">IFERROR(INDEX(W$269:W$305,MATCH($F102,$B$269:$B$305,0))/INDEX($D$269:$D$305,MATCH($F102,$B$269:$B$305,0)),SUMIFS('Input-Ext Allocators'!T$8:T$63,'Input-Ext Allocators'!$B$8:$B$63,$F102))*$D102</f>
        <v>0</v>
      </c>
      <c r="X102" s="5">
        <f ca="1">IFERROR(INDEX(X$269:X$305,MATCH($F102,$B$269:$B$305,0))/INDEX($D$269:$D$305,MATCH($F102,$B$269:$B$305,0)),SUMIFS('Input-Ext Allocators'!U$8:U$63,'Input-Ext Allocators'!$B$8:$B$63,$F102))*$D102</f>
        <v>0</v>
      </c>
      <c r="Y102" s="5">
        <f ca="1">IFERROR(INDEX(Y$269:Y$305,MATCH($F102,$B$269:$B$305,0))/INDEX($D$269:$D$305,MATCH($F102,$B$269:$B$305,0)),SUMIFS('Input-Ext Allocators'!V$8:V$63,'Input-Ext Allocators'!$B$8:$B$63,$F102))*$D102</f>
        <v>0</v>
      </c>
      <c r="Z102" s="5">
        <f ca="1">IFERROR(INDEX(Z$269:Z$305,MATCH($F102,$B$269:$B$305,0))/INDEX($D$269:$D$305,MATCH($F102,$B$269:$B$305,0)),SUMIFS('Input-Ext Allocators'!W$8:W$63,'Input-Ext Allocators'!$B$8:$B$63,$F102))*$D102</f>
        <v>0</v>
      </c>
    </row>
    <row r="103" spans="1:26" hidden="1" outlineLevel="1">
      <c r="A103" s="13">
        <f>IF(ISBLANK('Input-Accounts'!A103),"",'Input-Accounts'!A103)</f>
        <v>88</v>
      </c>
      <c r="B103" s="17" t="str">
        <f>IF(ISBLANK('Input-Accounts'!B103),"",'Input-Accounts'!B103)</f>
        <v>Communication Equipment</v>
      </c>
      <c r="C103" s="13">
        <f>IF(ISBLANK('Input-Accounts'!C103),"",'Input-Accounts'!C103)</f>
        <v>397</v>
      </c>
      <c r="D103" s="5">
        <f t="shared" ca="1" si="23"/>
        <v>0</v>
      </c>
      <c r="E103" s="5">
        <f t="shared" ca="1" si="19"/>
        <v>0</v>
      </c>
      <c r="F103" s="2" t="str" cm="1">
        <f t="array" aca="1" ref="F103" ca="1">IF(D103=0,"-",IF('Input-Accounts'!$E103&lt;&gt;0,'Input-Accounts'!$E103,INDEX('Input-Accounts'!$H103:$J103,,MATCH($F$6,'Input-Accounts'!$H$6:$J$6,0))))</f>
        <v>-</v>
      </c>
      <c r="G103" s="5">
        <f ca="1">IFERROR(INDEX(G$269:G$305,MATCH($F103,$B$269:$B$305,0))/INDEX($D$269:$D$305,MATCH($F103,$B$269:$B$305,0)),SUMIFS('Input-Ext Allocators'!D$8:D$63,'Input-Ext Allocators'!$B$8:$B$63,$F103))*$D103</f>
        <v>0</v>
      </c>
      <c r="H103" s="5">
        <f ca="1">IFERROR(INDEX(H$269:H$305,MATCH($F103,$B$269:$B$305,0))/INDEX($D$269:$D$305,MATCH($F103,$B$269:$B$305,0)),SUMIFS('Input-Ext Allocators'!E$8:E$63,'Input-Ext Allocators'!$B$8:$B$63,$F103))*$D103</f>
        <v>0</v>
      </c>
      <c r="I103" s="5">
        <f ca="1">IFERROR(INDEX(I$269:I$305,MATCH($F103,$B$269:$B$305,0))/INDEX($D$269:$D$305,MATCH($F103,$B$269:$B$305,0)),SUMIFS('Input-Ext Allocators'!F$8:F$63,'Input-Ext Allocators'!$B$8:$B$63,$F103))*$D103</f>
        <v>0</v>
      </c>
      <c r="J103" s="5">
        <f ca="1">IFERROR(INDEX(J$269:J$305,MATCH($F103,$B$269:$B$305,0))/INDEX($D$269:$D$305,MATCH($F103,$B$269:$B$305,0)),SUMIFS('Input-Ext Allocators'!G$8:G$63,'Input-Ext Allocators'!$B$8:$B$63,$F103))*$D103</f>
        <v>0</v>
      </c>
      <c r="K103" s="5">
        <f ca="1">IFERROR(INDEX(K$269:K$305,MATCH($F103,$B$269:$B$305,0))/INDEX($D$269:$D$305,MATCH($F103,$B$269:$B$305,0)),SUMIFS('Input-Ext Allocators'!H$8:H$63,'Input-Ext Allocators'!$B$8:$B$63,$F103))*$D103</f>
        <v>0</v>
      </c>
      <c r="L103" s="5">
        <f ca="1">IFERROR(INDEX(L$269:L$305,MATCH($F103,$B$269:$B$305,0))/INDEX($D$269:$D$305,MATCH($F103,$B$269:$B$305,0)),SUMIFS('Input-Ext Allocators'!I$8:I$63,'Input-Ext Allocators'!$B$8:$B$63,$F103))*$D103</f>
        <v>0</v>
      </c>
      <c r="M103" s="5">
        <f ca="1">IFERROR(INDEX(M$269:M$305,MATCH($F103,$B$269:$B$305,0))/INDEX($D$269:$D$305,MATCH($F103,$B$269:$B$305,0)),SUMIFS('Input-Ext Allocators'!J$8:J$63,'Input-Ext Allocators'!$B$8:$B$63,$F103))*$D103</f>
        <v>0</v>
      </c>
      <c r="N103" s="5">
        <f ca="1">IFERROR(INDEX(N$269:N$305,MATCH($F103,$B$269:$B$305,0))/INDEX($D$269:$D$305,MATCH($F103,$B$269:$B$305,0)),SUMIFS('Input-Ext Allocators'!K$8:K$63,'Input-Ext Allocators'!$B$8:$B$63,$F103))*$D103</f>
        <v>0</v>
      </c>
      <c r="O103" s="5">
        <f ca="1">IFERROR(INDEX(O$269:O$305,MATCH($F103,$B$269:$B$305,0))/INDEX($D$269:$D$305,MATCH($F103,$B$269:$B$305,0)),SUMIFS('Input-Ext Allocators'!L$8:L$63,'Input-Ext Allocators'!$B$8:$B$63,$F103))*$D103</f>
        <v>0</v>
      </c>
      <c r="P103" s="5">
        <f ca="1">IFERROR(INDEX(P$269:P$305,MATCH($F103,$B$269:$B$305,0))/INDEX($D$269:$D$305,MATCH($F103,$B$269:$B$305,0)),SUMIFS('Input-Ext Allocators'!M$8:M$63,'Input-Ext Allocators'!$B$8:$B$63,$F103))*$D103</f>
        <v>0</v>
      </c>
      <c r="Q103" s="5">
        <f ca="1">IFERROR(INDEX(Q$269:Q$305,MATCH($F103,$B$269:$B$305,0))/INDEX($D$269:$D$305,MATCH($F103,$B$269:$B$305,0)),SUMIFS('Input-Ext Allocators'!N$8:N$63,'Input-Ext Allocators'!$B$8:$B$63,$F103))*$D103</f>
        <v>0</v>
      </c>
      <c r="R103" s="5">
        <f ca="1">IFERROR(INDEX(R$269:R$305,MATCH($F103,$B$269:$B$305,0))/INDEX($D$269:$D$305,MATCH($F103,$B$269:$B$305,0)),SUMIFS('Input-Ext Allocators'!O$8:O$63,'Input-Ext Allocators'!$B$8:$B$63,$F103))*$D103</f>
        <v>0</v>
      </c>
      <c r="S103" s="5">
        <f ca="1">IFERROR(INDEX(S$269:S$305,MATCH($F103,$B$269:$B$305,0))/INDEX($D$269:$D$305,MATCH($F103,$B$269:$B$305,0)),SUMIFS('Input-Ext Allocators'!P$8:P$63,'Input-Ext Allocators'!$B$8:$B$63,$F103))*$D103</f>
        <v>0</v>
      </c>
      <c r="T103" s="5">
        <f ca="1">IFERROR(INDEX(T$269:T$305,MATCH($F103,$B$269:$B$305,0))/INDEX($D$269:$D$305,MATCH($F103,$B$269:$B$305,0)),SUMIFS('Input-Ext Allocators'!Q$8:Q$63,'Input-Ext Allocators'!$B$8:$B$63,$F103))*$D103</f>
        <v>0</v>
      </c>
      <c r="U103" s="5">
        <f ca="1">IFERROR(INDEX(U$269:U$305,MATCH($F103,$B$269:$B$305,0))/INDEX($D$269:$D$305,MATCH($F103,$B$269:$B$305,0)),SUMIFS('Input-Ext Allocators'!R$8:R$63,'Input-Ext Allocators'!$B$8:$B$63,$F103))*$D103</f>
        <v>0</v>
      </c>
      <c r="V103" s="5">
        <f ca="1">IFERROR(INDEX(V$269:V$305,MATCH($F103,$B$269:$B$305,0))/INDEX($D$269:$D$305,MATCH($F103,$B$269:$B$305,0)),SUMIFS('Input-Ext Allocators'!S$8:S$63,'Input-Ext Allocators'!$B$8:$B$63,$F103))*$D103</f>
        <v>0</v>
      </c>
      <c r="W103" s="5">
        <f ca="1">IFERROR(INDEX(W$269:W$305,MATCH($F103,$B$269:$B$305,0))/INDEX($D$269:$D$305,MATCH($F103,$B$269:$B$305,0)),SUMIFS('Input-Ext Allocators'!T$8:T$63,'Input-Ext Allocators'!$B$8:$B$63,$F103))*$D103</f>
        <v>0</v>
      </c>
      <c r="X103" s="5">
        <f ca="1">IFERROR(INDEX(X$269:X$305,MATCH($F103,$B$269:$B$305,0))/INDEX($D$269:$D$305,MATCH($F103,$B$269:$B$305,0)),SUMIFS('Input-Ext Allocators'!U$8:U$63,'Input-Ext Allocators'!$B$8:$B$63,$F103))*$D103</f>
        <v>0</v>
      </c>
      <c r="Y103" s="5">
        <f ca="1">IFERROR(INDEX(Y$269:Y$305,MATCH($F103,$B$269:$B$305,0))/INDEX($D$269:$D$305,MATCH($F103,$B$269:$B$305,0)),SUMIFS('Input-Ext Allocators'!V$8:V$63,'Input-Ext Allocators'!$B$8:$B$63,$F103))*$D103</f>
        <v>0</v>
      </c>
      <c r="Z103" s="5">
        <f ca="1">IFERROR(INDEX(Z$269:Z$305,MATCH($F103,$B$269:$B$305,0))/INDEX($D$269:$D$305,MATCH($F103,$B$269:$B$305,0)),SUMIFS('Input-Ext Allocators'!W$8:W$63,'Input-Ext Allocators'!$B$8:$B$63,$F103))*$D103</f>
        <v>0</v>
      </c>
    </row>
    <row r="104" spans="1:26" hidden="1" outlineLevel="1">
      <c r="A104" s="13">
        <f>IF(ISBLANK('Input-Accounts'!A104),"",'Input-Accounts'!A104)</f>
        <v>89</v>
      </c>
      <c r="B104" s="17" t="str">
        <f>IF(ISBLANK('Input-Accounts'!B104),"",'Input-Accounts'!B104)</f>
        <v>Miscellaneous Equipment</v>
      </c>
      <c r="C104" s="13">
        <f>IF(ISBLANK('Input-Accounts'!C104),"",'Input-Accounts'!C104)</f>
        <v>398</v>
      </c>
      <c r="D104" s="5">
        <f t="shared" ca="1" si="23"/>
        <v>0</v>
      </c>
      <c r="E104" s="5">
        <f t="shared" ca="1" si="19"/>
        <v>0</v>
      </c>
      <c r="F104" s="2" t="str" cm="1">
        <f t="array" aca="1" ref="F104" ca="1">IF(D104=0,"-",IF('Input-Accounts'!$E104&lt;&gt;0,'Input-Accounts'!$E104,INDEX('Input-Accounts'!$H104:$J104,,MATCH($F$6,'Input-Accounts'!$H$6:$J$6,0))))</f>
        <v>-</v>
      </c>
      <c r="G104" s="5">
        <f ca="1">IFERROR(INDEX(G$269:G$305,MATCH($F104,$B$269:$B$305,0))/INDEX($D$269:$D$305,MATCH($F104,$B$269:$B$305,0)),SUMIFS('Input-Ext Allocators'!D$8:D$63,'Input-Ext Allocators'!$B$8:$B$63,$F104))*$D104</f>
        <v>0</v>
      </c>
      <c r="H104" s="5">
        <f ca="1">IFERROR(INDEX(H$269:H$305,MATCH($F104,$B$269:$B$305,0))/INDEX($D$269:$D$305,MATCH($F104,$B$269:$B$305,0)),SUMIFS('Input-Ext Allocators'!E$8:E$63,'Input-Ext Allocators'!$B$8:$B$63,$F104))*$D104</f>
        <v>0</v>
      </c>
      <c r="I104" s="5">
        <f ca="1">IFERROR(INDEX(I$269:I$305,MATCH($F104,$B$269:$B$305,0))/INDEX($D$269:$D$305,MATCH($F104,$B$269:$B$305,0)),SUMIFS('Input-Ext Allocators'!F$8:F$63,'Input-Ext Allocators'!$B$8:$B$63,$F104))*$D104</f>
        <v>0</v>
      </c>
      <c r="J104" s="5">
        <f ca="1">IFERROR(INDEX(J$269:J$305,MATCH($F104,$B$269:$B$305,0))/INDEX($D$269:$D$305,MATCH($F104,$B$269:$B$305,0)),SUMIFS('Input-Ext Allocators'!G$8:G$63,'Input-Ext Allocators'!$B$8:$B$63,$F104))*$D104</f>
        <v>0</v>
      </c>
      <c r="K104" s="5">
        <f ca="1">IFERROR(INDEX(K$269:K$305,MATCH($F104,$B$269:$B$305,0))/INDEX($D$269:$D$305,MATCH($F104,$B$269:$B$305,0)),SUMIFS('Input-Ext Allocators'!H$8:H$63,'Input-Ext Allocators'!$B$8:$B$63,$F104))*$D104</f>
        <v>0</v>
      </c>
      <c r="L104" s="5">
        <f ca="1">IFERROR(INDEX(L$269:L$305,MATCH($F104,$B$269:$B$305,0))/INDEX($D$269:$D$305,MATCH($F104,$B$269:$B$305,0)),SUMIFS('Input-Ext Allocators'!I$8:I$63,'Input-Ext Allocators'!$B$8:$B$63,$F104))*$D104</f>
        <v>0</v>
      </c>
      <c r="M104" s="5">
        <f ca="1">IFERROR(INDEX(M$269:M$305,MATCH($F104,$B$269:$B$305,0))/INDEX($D$269:$D$305,MATCH($F104,$B$269:$B$305,0)),SUMIFS('Input-Ext Allocators'!J$8:J$63,'Input-Ext Allocators'!$B$8:$B$63,$F104))*$D104</f>
        <v>0</v>
      </c>
      <c r="N104" s="5">
        <f ca="1">IFERROR(INDEX(N$269:N$305,MATCH($F104,$B$269:$B$305,0))/INDEX($D$269:$D$305,MATCH($F104,$B$269:$B$305,0)),SUMIFS('Input-Ext Allocators'!K$8:K$63,'Input-Ext Allocators'!$B$8:$B$63,$F104))*$D104</f>
        <v>0</v>
      </c>
      <c r="O104" s="5">
        <f ca="1">IFERROR(INDEX(O$269:O$305,MATCH($F104,$B$269:$B$305,0))/INDEX($D$269:$D$305,MATCH($F104,$B$269:$B$305,0)),SUMIFS('Input-Ext Allocators'!L$8:L$63,'Input-Ext Allocators'!$B$8:$B$63,$F104))*$D104</f>
        <v>0</v>
      </c>
      <c r="P104" s="5">
        <f ca="1">IFERROR(INDEX(P$269:P$305,MATCH($F104,$B$269:$B$305,0))/INDEX($D$269:$D$305,MATCH($F104,$B$269:$B$305,0)),SUMIFS('Input-Ext Allocators'!M$8:M$63,'Input-Ext Allocators'!$B$8:$B$63,$F104))*$D104</f>
        <v>0</v>
      </c>
      <c r="Q104" s="5">
        <f ca="1">IFERROR(INDEX(Q$269:Q$305,MATCH($F104,$B$269:$B$305,0))/INDEX($D$269:$D$305,MATCH($F104,$B$269:$B$305,0)),SUMIFS('Input-Ext Allocators'!N$8:N$63,'Input-Ext Allocators'!$B$8:$B$63,$F104))*$D104</f>
        <v>0</v>
      </c>
      <c r="R104" s="5">
        <f ca="1">IFERROR(INDEX(R$269:R$305,MATCH($F104,$B$269:$B$305,0))/INDEX($D$269:$D$305,MATCH($F104,$B$269:$B$305,0)),SUMIFS('Input-Ext Allocators'!O$8:O$63,'Input-Ext Allocators'!$B$8:$B$63,$F104))*$D104</f>
        <v>0</v>
      </c>
      <c r="S104" s="5">
        <f ca="1">IFERROR(INDEX(S$269:S$305,MATCH($F104,$B$269:$B$305,0))/INDEX($D$269:$D$305,MATCH($F104,$B$269:$B$305,0)),SUMIFS('Input-Ext Allocators'!P$8:P$63,'Input-Ext Allocators'!$B$8:$B$63,$F104))*$D104</f>
        <v>0</v>
      </c>
      <c r="T104" s="5">
        <f ca="1">IFERROR(INDEX(T$269:T$305,MATCH($F104,$B$269:$B$305,0))/INDEX($D$269:$D$305,MATCH($F104,$B$269:$B$305,0)),SUMIFS('Input-Ext Allocators'!Q$8:Q$63,'Input-Ext Allocators'!$B$8:$B$63,$F104))*$D104</f>
        <v>0</v>
      </c>
      <c r="U104" s="5">
        <f ca="1">IFERROR(INDEX(U$269:U$305,MATCH($F104,$B$269:$B$305,0))/INDEX($D$269:$D$305,MATCH($F104,$B$269:$B$305,0)),SUMIFS('Input-Ext Allocators'!R$8:R$63,'Input-Ext Allocators'!$B$8:$B$63,$F104))*$D104</f>
        <v>0</v>
      </c>
      <c r="V104" s="5">
        <f ca="1">IFERROR(INDEX(V$269:V$305,MATCH($F104,$B$269:$B$305,0))/INDEX($D$269:$D$305,MATCH($F104,$B$269:$B$305,0)),SUMIFS('Input-Ext Allocators'!S$8:S$63,'Input-Ext Allocators'!$B$8:$B$63,$F104))*$D104</f>
        <v>0</v>
      </c>
      <c r="W104" s="5">
        <f ca="1">IFERROR(INDEX(W$269:W$305,MATCH($F104,$B$269:$B$305,0))/INDEX($D$269:$D$305,MATCH($F104,$B$269:$B$305,0)),SUMIFS('Input-Ext Allocators'!T$8:T$63,'Input-Ext Allocators'!$B$8:$B$63,$F104))*$D104</f>
        <v>0</v>
      </c>
      <c r="X104" s="5">
        <f ca="1">IFERROR(INDEX(X$269:X$305,MATCH($F104,$B$269:$B$305,0))/INDEX($D$269:$D$305,MATCH($F104,$B$269:$B$305,0)),SUMIFS('Input-Ext Allocators'!U$8:U$63,'Input-Ext Allocators'!$B$8:$B$63,$F104))*$D104</f>
        <v>0</v>
      </c>
      <c r="Y104" s="5">
        <f ca="1">IFERROR(INDEX(Y$269:Y$305,MATCH($F104,$B$269:$B$305,0))/INDEX($D$269:$D$305,MATCH($F104,$B$269:$B$305,0)),SUMIFS('Input-Ext Allocators'!V$8:V$63,'Input-Ext Allocators'!$B$8:$B$63,$F104))*$D104</f>
        <v>0</v>
      </c>
      <c r="Z104" s="5">
        <f ca="1">IFERROR(INDEX(Z$269:Z$305,MATCH($F104,$B$269:$B$305,0))/INDEX($D$269:$D$305,MATCH($F104,$B$269:$B$305,0)),SUMIFS('Input-Ext Allocators'!W$8:W$63,'Input-Ext Allocators'!$B$8:$B$63,$F104))*$D104</f>
        <v>0</v>
      </c>
    </row>
    <row r="105" spans="1:26" hidden="1" outlineLevel="1">
      <c r="A105" s="13">
        <f>IF(ISBLANK('Input-Accounts'!A105),"",'Input-Accounts'!A105)</f>
        <v>90</v>
      </c>
      <c r="B105" t="str">
        <f>IF(ISBLANK('Input-Accounts'!B105),"",'Input-Accounts'!B105)</f>
        <v>Subtotal - General Plant</v>
      </c>
      <c r="C105" s="13" t="str">
        <f>IF(ISBLANK('Input-Accounts'!C105),"",'Input-Accounts'!C105)</f>
        <v/>
      </c>
      <c r="D105" s="28">
        <f ca="1">SUBTOTAL(9,D95:D104)</f>
        <v>0</v>
      </c>
      <c r="E105" s="5">
        <f t="shared" ca="1" si="19"/>
        <v>0</v>
      </c>
      <c r="G105" s="28">
        <f t="shared" ref="G105:Z105" ca="1" si="24">SUBTOTAL(9,G95:G104)</f>
        <v>0</v>
      </c>
      <c r="H105" s="28">
        <f t="shared" ca="1" si="24"/>
        <v>0</v>
      </c>
      <c r="I105" s="28">
        <f t="shared" ca="1" si="24"/>
        <v>0</v>
      </c>
      <c r="J105" s="28">
        <f t="shared" ca="1" si="24"/>
        <v>0</v>
      </c>
      <c r="K105" s="28">
        <f t="shared" ca="1" si="24"/>
        <v>0</v>
      </c>
      <c r="L105" s="28">
        <f t="shared" ca="1" si="24"/>
        <v>0</v>
      </c>
      <c r="M105" s="28">
        <f t="shared" ca="1" si="24"/>
        <v>0</v>
      </c>
      <c r="N105" s="28">
        <f t="shared" ca="1" si="24"/>
        <v>0</v>
      </c>
      <c r="O105" s="28">
        <f t="shared" ca="1" si="24"/>
        <v>0</v>
      </c>
      <c r="P105" s="28">
        <f t="shared" ca="1" si="24"/>
        <v>0</v>
      </c>
      <c r="Q105" s="28">
        <f t="shared" ca="1" si="24"/>
        <v>0</v>
      </c>
      <c r="R105" s="28">
        <f t="shared" ca="1" si="24"/>
        <v>0</v>
      </c>
      <c r="S105" s="28">
        <f t="shared" ca="1" si="24"/>
        <v>0</v>
      </c>
      <c r="T105" s="28">
        <f t="shared" ca="1" si="24"/>
        <v>0</v>
      </c>
      <c r="U105" s="28">
        <f t="shared" ca="1" si="24"/>
        <v>0</v>
      </c>
      <c r="V105" s="28">
        <f t="shared" ca="1" si="24"/>
        <v>0</v>
      </c>
      <c r="W105" s="28">
        <f t="shared" ca="1" si="24"/>
        <v>0</v>
      </c>
      <c r="X105" s="28">
        <f t="shared" ca="1" si="24"/>
        <v>0</v>
      </c>
      <c r="Y105" s="28">
        <f t="shared" ca="1" si="24"/>
        <v>0</v>
      </c>
      <c r="Z105" s="28">
        <f t="shared" ca="1" si="24"/>
        <v>0</v>
      </c>
    </row>
    <row r="106" spans="1:26" hidden="1" outlineLevel="1">
      <c r="A106" s="13" t="str">
        <f>IF(ISBLANK('Input-Accounts'!A106),"",'Input-Accounts'!A106)</f>
        <v/>
      </c>
      <c r="B106" t="str">
        <f>IF(ISBLANK('Input-Accounts'!B106),"",'Input-Accounts'!B106)</f>
        <v/>
      </c>
      <c r="C106" s="13" t="str">
        <f>IF(ISBLANK('Input-Accounts'!C106),"",'Input-Accounts'!C106)</f>
        <v/>
      </c>
      <c r="D106" s="5"/>
      <c r="E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>
      <c r="A107" s="13">
        <f>IF(ISBLANK('Input-Accounts'!A107),"",'Input-Accounts'!A107)</f>
        <v>91</v>
      </c>
      <c r="B107" s="4" t="str">
        <f>IF(ISBLANK('Input-Accounts'!B107),"",'Input-Accounts'!B107)</f>
        <v>Total Accumulated Depreciation &amp; Amortization</v>
      </c>
      <c r="C107" s="13" t="str">
        <f>IF(ISBLANK('Input-Accounts'!C107),"",'Input-Accounts'!C107)</f>
        <v/>
      </c>
      <c r="D107" s="5">
        <f ca="1">SUBTOTAL(9,D67:D106)</f>
        <v>0</v>
      </c>
      <c r="E107" s="5">
        <f t="shared" ca="1" si="19"/>
        <v>0</v>
      </c>
      <c r="F107" s="2"/>
      <c r="G107" s="5">
        <f t="shared" ref="G107:Z107" ca="1" si="25">SUBTOTAL(9,G67:G106)</f>
        <v>0</v>
      </c>
      <c r="H107" s="5">
        <f t="shared" ca="1" si="25"/>
        <v>0</v>
      </c>
      <c r="I107" s="5">
        <f t="shared" ca="1" si="25"/>
        <v>0</v>
      </c>
      <c r="J107" s="5">
        <f t="shared" ca="1" si="25"/>
        <v>0</v>
      </c>
      <c r="K107" s="5">
        <f t="shared" ca="1" si="25"/>
        <v>0</v>
      </c>
      <c r="L107" s="5">
        <f t="shared" ca="1" si="25"/>
        <v>0</v>
      </c>
      <c r="M107" s="5">
        <f t="shared" ca="1" si="25"/>
        <v>0</v>
      </c>
      <c r="N107" s="5">
        <f t="shared" ca="1" si="25"/>
        <v>0</v>
      </c>
      <c r="O107" s="5">
        <f t="shared" ca="1" si="25"/>
        <v>0</v>
      </c>
      <c r="P107" s="5">
        <f t="shared" ca="1" si="25"/>
        <v>0</v>
      </c>
      <c r="Q107" s="5">
        <f t="shared" ca="1" si="25"/>
        <v>0</v>
      </c>
      <c r="R107" s="5">
        <f t="shared" ca="1" si="25"/>
        <v>0</v>
      </c>
      <c r="S107" s="5">
        <f t="shared" ca="1" si="25"/>
        <v>0</v>
      </c>
      <c r="T107" s="5">
        <f t="shared" ca="1" si="25"/>
        <v>0</v>
      </c>
      <c r="U107" s="5">
        <f t="shared" ca="1" si="25"/>
        <v>0</v>
      </c>
      <c r="V107" s="5">
        <f t="shared" ca="1" si="25"/>
        <v>0</v>
      </c>
      <c r="W107" s="5">
        <f t="shared" ca="1" si="25"/>
        <v>0</v>
      </c>
      <c r="X107" s="5">
        <f t="shared" ca="1" si="25"/>
        <v>0</v>
      </c>
      <c r="Y107" s="5">
        <f t="shared" ca="1" si="25"/>
        <v>0</v>
      </c>
      <c r="Z107" s="5">
        <f t="shared" ca="1" si="25"/>
        <v>0</v>
      </c>
    </row>
    <row r="108" spans="1:26">
      <c r="A108" s="13" t="str">
        <f>IF(ISBLANK('Input-Accounts'!A108),"",'Input-Accounts'!A108)</f>
        <v/>
      </c>
      <c r="B108" t="str">
        <f>IF(ISBLANK('Input-Accounts'!B108),"",'Input-Accounts'!B108)</f>
        <v/>
      </c>
      <c r="C108" s="13" t="str">
        <f>IF(ISBLANK('Input-Accounts'!C108),"",'Input-Accounts'!C108)</f>
        <v/>
      </c>
      <c r="D108" s="28"/>
      <c r="E108" s="5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>
      <c r="A109" s="13">
        <f>IF(ISBLANK('Input-Accounts'!A109),"",'Input-Accounts'!A109)</f>
        <v>92</v>
      </c>
      <c r="B109" s="1" t="str">
        <f>IF(ISBLANK('Input-Accounts'!B109),"",'Input-Accounts'!B109)</f>
        <v>Other Rate Base Items</v>
      </c>
      <c r="C109" s="13" t="str">
        <f>IF(ISBLANK('Input-Accounts'!C109),"",'Input-Accounts'!C109)</f>
        <v/>
      </c>
      <c r="D109" s="5"/>
      <c r="E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outlineLevel="1">
      <c r="A110" s="13">
        <f>IF(ISBLANK('Input-Accounts'!A110),"",'Input-Accounts'!A110)</f>
        <v>93</v>
      </c>
      <c r="B110" s="17" t="str">
        <f>IF(ISBLANK('Input-Accounts'!B110),"",'Input-Accounts'!B110)</f>
        <v>Accumulated deferred income taxes</v>
      </c>
      <c r="C110" s="13">
        <f>IF(ISBLANK('Input-Accounts'!C110),"",'Input-Accounts'!C110)</f>
        <v>282</v>
      </c>
      <c r="D110" s="5">
        <f t="shared" ref="D110:D113" ca="1" si="26">INDIRECT("Classification!"&amp;$D$5&amp;ROW())</f>
        <v>0</v>
      </c>
      <c r="E110" s="5">
        <f t="shared" ca="1" si="19"/>
        <v>0</v>
      </c>
      <c r="F110" s="2" t="str" cm="1">
        <f t="array" aca="1" ref="F110" ca="1">IF(D110=0,"-",IF('Input-Accounts'!$E110&lt;&gt;0,'Input-Accounts'!$E110,INDEX('Input-Accounts'!$H110:$J110,,MATCH($F$6,'Input-Accounts'!$H$6:$J$6,0))))</f>
        <v>-</v>
      </c>
      <c r="G110" s="5">
        <f ca="1">IFERROR(INDEX(G$269:G$305,MATCH($F110,$B$269:$B$305,0))/INDEX($D$269:$D$305,MATCH($F110,$B$269:$B$305,0)),SUMIFS('Input-Ext Allocators'!D$8:D$63,'Input-Ext Allocators'!$B$8:$B$63,$F110))*$D110</f>
        <v>0</v>
      </c>
      <c r="H110" s="5">
        <f ca="1">IFERROR(INDEX(H$269:H$305,MATCH($F110,$B$269:$B$305,0))/INDEX($D$269:$D$305,MATCH($F110,$B$269:$B$305,0)),SUMIFS('Input-Ext Allocators'!E$8:E$63,'Input-Ext Allocators'!$B$8:$B$63,$F110))*$D110</f>
        <v>0</v>
      </c>
      <c r="I110" s="5">
        <f ca="1">IFERROR(INDEX(I$269:I$305,MATCH($F110,$B$269:$B$305,0))/INDEX($D$269:$D$305,MATCH($F110,$B$269:$B$305,0)),SUMIFS('Input-Ext Allocators'!F$8:F$63,'Input-Ext Allocators'!$B$8:$B$63,$F110))*$D110</f>
        <v>0</v>
      </c>
      <c r="J110" s="5">
        <f ca="1">IFERROR(INDEX(J$269:J$305,MATCH($F110,$B$269:$B$305,0))/INDEX($D$269:$D$305,MATCH($F110,$B$269:$B$305,0)),SUMIFS('Input-Ext Allocators'!G$8:G$63,'Input-Ext Allocators'!$B$8:$B$63,$F110))*$D110</f>
        <v>0</v>
      </c>
      <c r="K110" s="5">
        <f ca="1">IFERROR(INDEX(K$269:K$305,MATCH($F110,$B$269:$B$305,0))/INDEX($D$269:$D$305,MATCH($F110,$B$269:$B$305,0)),SUMIFS('Input-Ext Allocators'!H$8:H$63,'Input-Ext Allocators'!$B$8:$B$63,$F110))*$D110</f>
        <v>0</v>
      </c>
      <c r="L110" s="5">
        <f ca="1">IFERROR(INDEX(L$269:L$305,MATCH($F110,$B$269:$B$305,0))/INDEX($D$269:$D$305,MATCH($F110,$B$269:$B$305,0)),SUMIFS('Input-Ext Allocators'!I$8:I$63,'Input-Ext Allocators'!$B$8:$B$63,$F110))*$D110</f>
        <v>0</v>
      </c>
      <c r="M110" s="5">
        <f ca="1">IFERROR(INDEX(M$269:M$305,MATCH($F110,$B$269:$B$305,0))/INDEX($D$269:$D$305,MATCH($F110,$B$269:$B$305,0)),SUMIFS('Input-Ext Allocators'!J$8:J$63,'Input-Ext Allocators'!$B$8:$B$63,$F110))*$D110</f>
        <v>0</v>
      </c>
      <c r="N110" s="5">
        <f ca="1">IFERROR(INDEX(N$269:N$305,MATCH($F110,$B$269:$B$305,0))/INDEX($D$269:$D$305,MATCH($F110,$B$269:$B$305,0)),SUMIFS('Input-Ext Allocators'!K$8:K$63,'Input-Ext Allocators'!$B$8:$B$63,$F110))*$D110</f>
        <v>0</v>
      </c>
      <c r="O110" s="5">
        <f ca="1">IFERROR(INDEX(O$269:O$305,MATCH($F110,$B$269:$B$305,0))/INDEX($D$269:$D$305,MATCH($F110,$B$269:$B$305,0)),SUMIFS('Input-Ext Allocators'!L$8:L$63,'Input-Ext Allocators'!$B$8:$B$63,$F110))*$D110</f>
        <v>0</v>
      </c>
      <c r="P110" s="5">
        <f ca="1">IFERROR(INDEX(P$269:P$305,MATCH($F110,$B$269:$B$305,0))/INDEX($D$269:$D$305,MATCH($F110,$B$269:$B$305,0)),SUMIFS('Input-Ext Allocators'!M$8:M$63,'Input-Ext Allocators'!$B$8:$B$63,$F110))*$D110</f>
        <v>0</v>
      </c>
      <c r="Q110" s="5">
        <f ca="1">IFERROR(INDEX(Q$269:Q$305,MATCH($F110,$B$269:$B$305,0))/INDEX($D$269:$D$305,MATCH($F110,$B$269:$B$305,0)),SUMIFS('Input-Ext Allocators'!N$8:N$63,'Input-Ext Allocators'!$B$8:$B$63,$F110))*$D110</f>
        <v>0</v>
      </c>
      <c r="R110" s="5">
        <f ca="1">IFERROR(INDEX(R$269:R$305,MATCH($F110,$B$269:$B$305,0))/INDEX($D$269:$D$305,MATCH($F110,$B$269:$B$305,0)),SUMIFS('Input-Ext Allocators'!O$8:O$63,'Input-Ext Allocators'!$B$8:$B$63,$F110))*$D110</f>
        <v>0</v>
      </c>
      <c r="S110" s="5">
        <f ca="1">IFERROR(INDEX(S$269:S$305,MATCH($F110,$B$269:$B$305,0))/INDEX($D$269:$D$305,MATCH($F110,$B$269:$B$305,0)),SUMIFS('Input-Ext Allocators'!P$8:P$63,'Input-Ext Allocators'!$B$8:$B$63,$F110))*$D110</f>
        <v>0</v>
      </c>
      <c r="T110" s="5">
        <f ca="1">IFERROR(INDEX(T$269:T$305,MATCH($F110,$B$269:$B$305,0))/INDEX($D$269:$D$305,MATCH($F110,$B$269:$B$305,0)),SUMIFS('Input-Ext Allocators'!Q$8:Q$63,'Input-Ext Allocators'!$B$8:$B$63,$F110))*$D110</f>
        <v>0</v>
      </c>
      <c r="U110" s="5">
        <f ca="1">IFERROR(INDEX(U$269:U$305,MATCH($F110,$B$269:$B$305,0))/INDEX($D$269:$D$305,MATCH($F110,$B$269:$B$305,0)),SUMIFS('Input-Ext Allocators'!R$8:R$63,'Input-Ext Allocators'!$B$8:$B$63,$F110))*$D110</f>
        <v>0</v>
      </c>
      <c r="V110" s="5">
        <f ca="1">IFERROR(INDEX(V$269:V$305,MATCH($F110,$B$269:$B$305,0))/INDEX($D$269:$D$305,MATCH($F110,$B$269:$B$305,0)),SUMIFS('Input-Ext Allocators'!S$8:S$63,'Input-Ext Allocators'!$B$8:$B$63,$F110))*$D110</f>
        <v>0</v>
      </c>
      <c r="W110" s="5">
        <f ca="1">IFERROR(INDEX(W$269:W$305,MATCH($F110,$B$269:$B$305,0))/INDEX($D$269:$D$305,MATCH($F110,$B$269:$B$305,0)),SUMIFS('Input-Ext Allocators'!T$8:T$63,'Input-Ext Allocators'!$B$8:$B$63,$F110))*$D110</f>
        <v>0</v>
      </c>
      <c r="X110" s="5">
        <f ca="1">IFERROR(INDEX(X$269:X$305,MATCH($F110,$B$269:$B$305,0))/INDEX($D$269:$D$305,MATCH($F110,$B$269:$B$305,0)),SUMIFS('Input-Ext Allocators'!U$8:U$63,'Input-Ext Allocators'!$B$8:$B$63,$F110))*$D110</f>
        <v>0</v>
      </c>
      <c r="Y110" s="5">
        <f ca="1">IFERROR(INDEX(Y$269:Y$305,MATCH($F110,$B$269:$B$305,0))/INDEX($D$269:$D$305,MATCH($F110,$B$269:$B$305,0)),SUMIFS('Input-Ext Allocators'!V$8:V$63,'Input-Ext Allocators'!$B$8:$B$63,$F110))*$D110</f>
        <v>0</v>
      </c>
      <c r="Z110" s="5">
        <f ca="1">IFERROR(INDEX(Z$269:Z$305,MATCH($F110,$B$269:$B$305,0))/INDEX($D$269:$D$305,MATCH($F110,$B$269:$B$305,0)),SUMIFS('Input-Ext Allocators'!W$8:W$63,'Input-Ext Allocators'!$B$8:$B$63,$F110))*$D110</f>
        <v>0</v>
      </c>
    </row>
    <row r="111" spans="1:26" outlineLevel="1">
      <c r="A111" s="13">
        <f>IF(ISBLANK('Input-Accounts'!A111),"",'Input-Accounts'!A111)</f>
        <v>94</v>
      </c>
      <c r="B111" s="17" t="str">
        <f>IF(ISBLANK('Input-Accounts'!B111),"",'Input-Accounts'!B111)</f>
        <v>Customer advances for construction</v>
      </c>
      <c r="C111" s="13">
        <f>IF(ISBLANK('Input-Accounts'!C111),"",'Input-Accounts'!C111)</f>
        <v>252</v>
      </c>
      <c r="D111" s="5">
        <f t="shared" ca="1" si="26"/>
        <v>0</v>
      </c>
      <c r="E111" s="5">
        <f t="shared" ca="1" si="19"/>
        <v>0</v>
      </c>
      <c r="F111" s="2" t="str" cm="1">
        <f t="array" aca="1" ref="F111" ca="1">IF(D111=0,"-",IF('Input-Accounts'!$E111&lt;&gt;0,'Input-Accounts'!$E111,INDEX('Input-Accounts'!$H111:$J111,,MATCH($F$6,'Input-Accounts'!$H$6:$J$6,0))))</f>
        <v>-</v>
      </c>
      <c r="G111" s="5">
        <f ca="1">IFERROR(INDEX(G$269:G$305,MATCH($F111,$B$269:$B$305,0))/INDEX($D$269:$D$305,MATCH($F111,$B$269:$B$305,0)),SUMIFS('Input-Ext Allocators'!D$8:D$63,'Input-Ext Allocators'!$B$8:$B$63,$F111))*$D111</f>
        <v>0</v>
      </c>
      <c r="H111" s="5">
        <f ca="1">IFERROR(INDEX(H$269:H$305,MATCH($F111,$B$269:$B$305,0))/INDEX($D$269:$D$305,MATCH($F111,$B$269:$B$305,0)),SUMIFS('Input-Ext Allocators'!E$8:E$63,'Input-Ext Allocators'!$B$8:$B$63,$F111))*$D111</f>
        <v>0</v>
      </c>
      <c r="I111" s="5">
        <f ca="1">IFERROR(INDEX(I$269:I$305,MATCH($F111,$B$269:$B$305,0))/INDEX($D$269:$D$305,MATCH($F111,$B$269:$B$305,0)),SUMIFS('Input-Ext Allocators'!F$8:F$63,'Input-Ext Allocators'!$B$8:$B$63,$F111))*$D111</f>
        <v>0</v>
      </c>
      <c r="J111" s="5">
        <f ca="1">IFERROR(INDEX(J$269:J$305,MATCH($F111,$B$269:$B$305,0))/INDEX($D$269:$D$305,MATCH($F111,$B$269:$B$305,0)),SUMIFS('Input-Ext Allocators'!G$8:G$63,'Input-Ext Allocators'!$B$8:$B$63,$F111))*$D111</f>
        <v>0</v>
      </c>
      <c r="K111" s="5">
        <f ca="1">IFERROR(INDEX(K$269:K$305,MATCH($F111,$B$269:$B$305,0))/INDEX($D$269:$D$305,MATCH($F111,$B$269:$B$305,0)),SUMIFS('Input-Ext Allocators'!H$8:H$63,'Input-Ext Allocators'!$B$8:$B$63,$F111))*$D111</f>
        <v>0</v>
      </c>
      <c r="L111" s="5">
        <f ca="1">IFERROR(INDEX(L$269:L$305,MATCH($F111,$B$269:$B$305,0))/INDEX($D$269:$D$305,MATCH($F111,$B$269:$B$305,0)),SUMIFS('Input-Ext Allocators'!I$8:I$63,'Input-Ext Allocators'!$B$8:$B$63,$F111))*$D111</f>
        <v>0</v>
      </c>
      <c r="M111" s="5">
        <f ca="1">IFERROR(INDEX(M$269:M$305,MATCH($F111,$B$269:$B$305,0))/INDEX($D$269:$D$305,MATCH($F111,$B$269:$B$305,0)),SUMIFS('Input-Ext Allocators'!J$8:J$63,'Input-Ext Allocators'!$B$8:$B$63,$F111))*$D111</f>
        <v>0</v>
      </c>
      <c r="N111" s="5">
        <f ca="1">IFERROR(INDEX(N$269:N$305,MATCH($F111,$B$269:$B$305,0))/INDEX($D$269:$D$305,MATCH($F111,$B$269:$B$305,0)),SUMIFS('Input-Ext Allocators'!K$8:K$63,'Input-Ext Allocators'!$B$8:$B$63,$F111))*$D111</f>
        <v>0</v>
      </c>
      <c r="O111" s="5">
        <f ca="1">IFERROR(INDEX(O$269:O$305,MATCH($F111,$B$269:$B$305,0))/INDEX($D$269:$D$305,MATCH($F111,$B$269:$B$305,0)),SUMIFS('Input-Ext Allocators'!L$8:L$63,'Input-Ext Allocators'!$B$8:$B$63,$F111))*$D111</f>
        <v>0</v>
      </c>
      <c r="P111" s="5">
        <f ca="1">IFERROR(INDEX(P$269:P$305,MATCH($F111,$B$269:$B$305,0))/INDEX($D$269:$D$305,MATCH($F111,$B$269:$B$305,0)),SUMIFS('Input-Ext Allocators'!M$8:M$63,'Input-Ext Allocators'!$B$8:$B$63,$F111))*$D111</f>
        <v>0</v>
      </c>
      <c r="Q111" s="5">
        <f ca="1">IFERROR(INDEX(Q$269:Q$305,MATCH($F111,$B$269:$B$305,0))/INDEX($D$269:$D$305,MATCH($F111,$B$269:$B$305,0)),SUMIFS('Input-Ext Allocators'!N$8:N$63,'Input-Ext Allocators'!$B$8:$B$63,$F111))*$D111</f>
        <v>0</v>
      </c>
      <c r="R111" s="5">
        <f ca="1">IFERROR(INDEX(R$269:R$305,MATCH($F111,$B$269:$B$305,0))/INDEX($D$269:$D$305,MATCH($F111,$B$269:$B$305,0)),SUMIFS('Input-Ext Allocators'!O$8:O$63,'Input-Ext Allocators'!$B$8:$B$63,$F111))*$D111</f>
        <v>0</v>
      </c>
      <c r="S111" s="5">
        <f ca="1">IFERROR(INDEX(S$269:S$305,MATCH($F111,$B$269:$B$305,0))/INDEX($D$269:$D$305,MATCH($F111,$B$269:$B$305,0)),SUMIFS('Input-Ext Allocators'!P$8:P$63,'Input-Ext Allocators'!$B$8:$B$63,$F111))*$D111</f>
        <v>0</v>
      </c>
      <c r="T111" s="5">
        <f ca="1">IFERROR(INDEX(T$269:T$305,MATCH($F111,$B$269:$B$305,0))/INDEX($D$269:$D$305,MATCH($F111,$B$269:$B$305,0)),SUMIFS('Input-Ext Allocators'!Q$8:Q$63,'Input-Ext Allocators'!$B$8:$B$63,$F111))*$D111</f>
        <v>0</v>
      </c>
      <c r="U111" s="5">
        <f ca="1">IFERROR(INDEX(U$269:U$305,MATCH($F111,$B$269:$B$305,0))/INDEX($D$269:$D$305,MATCH($F111,$B$269:$B$305,0)),SUMIFS('Input-Ext Allocators'!R$8:R$63,'Input-Ext Allocators'!$B$8:$B$63,$F111))*$D111</f>
        <v>0</v>
      </c>
      <c r="V111" s="5">
        <f ca="1">IFERROR(INDEX(V$269:V$305,MATCH($F111,$B$269:$B$305,0))/INDEX($D$269:$D$305,MATCH($F111,$B$269:$B$305,0)),SUMIFS('Input-Ext Allocators'!S$8:S$63,'Input-Ext Allocators'!$B$8:$B$63,$F111))*$D111</f>
        <v>0</v>
      </c>
      <c r="W111" s="5">
        <f ca="1">IFERROR(INDEX(W$269:W$305,MATCH($F111,$B$269:$B$305,0))/INDEX($D$269:$D$305,MATCH($F111,$B$269:$B$305,0)),SUMIFS('Input-Ext Allocators'!T$8:T$63,'Input-Ext Allocators'!$B$8:$B$63,$F111))*$D111</f>
        <v>0</v>
      </c>
      <c r="X111" s="5">
        <f ca="1">IFERROR(INDEX(X$269:X$305,MATCH($F111,$B$269:$B$305,0))/INDEX($D$269:$D$305,MATCH($F111,$B$269:$B$305,0)),SUMIFS('Input-Ext Allocators'!U$8:U$63,'Input-Ext Allocators'!$B$8:$B$63,$F111))*$D111</f>
        <v>0</v>
      </c>
      <c r="Y111" s="5">
        <f ca="1">IFERROR(INDEX(Y$269:Y$305,MATCH($F111,$B$269:$B$305,0))/INDEX($D$269:$D$305,MATCH($F111,$B$269:$B$305,0)),SUMIFS('Input-Ext Allocators'!V$8:V$63,'Input-Ext Allocators'!$B$8:$B$63,$F111))*$D111</f>
        <v>0</v>
      </c>
      <c r="Z111" s="5">
        <f ca="1">IFERROR(INDEX(Z$269:Z$305,MATCH($F111,$B$269:$B$305,0))/INDEX($D$269:$D$305,MATCH($F111,$B$269:$B$305,0)),SUMIFS('Input-Ext Allocators'!W$8:W$63,'Input-Ext Allocators'!$B$8:$B$63,$F111))*$D111</f>
        <v>0</v>
      </c>
    </row>
    <row r="112" spans="1:26" outlineLevel="1">
      <c r="A112" s="13">
        <f>IF(ISBLANK('Input-Accounts'!A112),"",'Input-Accounts'!A112)</f>
        <v>95</v>
      </c>
      <c r="B112" s="17" t="str">
        <f>IF(ISBLANK('Input-Accounts'!B112),"",'Input-Accounts'!B112)</f>
        <v>Other regulatory liabilities</v>
      </c>
      <c r="C112" s="13">
        <f>IF(ISBLANK('Input-Accounts'!C112),"",'Input-Accounts'!C112)</f>
        <v>254</v>
      </c>
      <c r="D112" s="5">
        <f t="shared" ca="1" si="26"/>
        <v>0</v>
      </c>
      <c r="E112" s="5">
        <f t="shared" ca="1" si="19"/>
        <v>0</v>
      </c>
      <c r="F112" s="2" t="str" cm="1">
        <f t="array" aca="1" ref="F112" ca="1">IF(D112=0,"-",IF('Input-Accounts'!$E112&lt;&gt;0,'Input-Accounts'!$E112,INDEX('Input-Accounts'!$H112:$J112,,MATCH($F$6,'Input-Accounts'!$H$6:$J$6,0))))</f>
        <v>-</v>
      </c>
      <c r="G112" s="5">
        <f ca="1">IFERROR(INDEX(G$269:G$305,MATCH($F112,$B$269:$B$305,0))/INDEX($D$269:$D$305,MATCH($F112,$B$269:$B$305,0)),SUMIFS('Input-Ext Allocators'!D$8:D$63,'Input-Ext Allocators'!$B$8:$B$63,$F112))*$D112</f>
        <v>0</v>
      </c>
      <c r="H112" s="5">
        <f ca="1">IFERROR(INDEX(H$269:H$305,MATCH($F112,$B$269:$B$305,0))/INDEX($D$269:$D$305,MATCH($F112,$B$269:$B$305,0)),SUMIFS('Input-Ext Allocators'!E$8:E$63,'Input-Ext Allocators'!$B$8:$B$63,$F112))*$D112</f>
        <v>0</v>
      </c>
      <c r="I112" s="5">
        <f ca="1">IFERROR(INDEX(I$269:I$305,MATCH($F112,$B$269:$B$305,0))/INDEX($D$269:$D$305,MATCH($F112,$B$269:$B$305,0)),SUMIFS('Input-Ext Allocators'!F$8:F$63,'Input-Ext Allocators'!$B$8:$B$63,$F112))*$D112</f>
        <v>0</v>
      </c>
      <c r="J112" s="5">
        <f ca="1">IFERROR(INDEX(J$269:J$305,MATCH($F112,$B$269:$B$305,0))/INDEX($D$269:$D$305,MATCH($F112,$B$269:$B$305,0)),SUMIFS('Input-Ext Allocators'!G$8:G$63,'Input-Ext Allocators'!$B$8:$B$63,$F112))*$D112</f>
        <v>0</v>
      </c>
      <c r="K112" s="5">
        <f ca="1">IFERROR(INDEX(K$269:K$305,MATCH($F112,$B$269:$B$305,0))/INDEX($D$269:$D$305,MATCH($F112,$B$269:$B$305,0)),SUMIFS('Input-Ext Allocators'!H$8:H$63,'Input-Ext Allocators'!$B$8:$B$63,$F112))*$D112</f>
        <v>0</v>
      </c>
      <c r="L112" s="5">
        <f ca="1">IFERROR(INDEX(L$269:L$305,MATCH($F112,$B$269:$B$305,0))/INDEX($D$269:$D$305,MATCH($F112,$B$269:$B$305,0)),SUMIFS('Input-Ext Allocators'!I$8:I$63,'Input-Ext Allocators'!$B$8:$B$63,$F112))*$D112</f>
        <v>0</v>
      </c>
      <c r="M112" s="5">
        <f ca="1">IFERROR(INDEX(M$269:M$305,MATCH($F112,$B$269:$B$305,0))/INDEX($D$269:$D$305,MATCH($F112,$B$269:$B$305,0)),SUMIFS('Input-Ext Allocators'!J$8:J$63,'Input-Ext Allocators'!$B$8:$B$63,$F112))*$D112</f>
        <v>0</v>
      </c>
      <c r="N112" s="5">
        <f ca="1">IFERROR(INDEX(N$269:N$305,MATCH($F112,$B$269:$B$305,0))/INDEX($D$269:$D$305,MATCH($F112,$B$269:$B$305,0)),SUMIFS('Input-Ext Allocators'!K$8:K$63,'Input-Ext Allocators'!$B$8:$B$63,$F112))*$D112</f>
        <v>0</v>
      </c>
      <c r="O112" s="5">
        <f ca="1">IFERROR(INDEX(O$269:O$305,MATCH($F112,$B$269:$B$305,0))/INDEX($D$269:$D$305,MATCH($F112,$B$269:$B$305,0)),SUMIFS('Input-Ext Allocators'!L$8:L$63,'Input-Ext Allocators'!$B$8:$B$63,$F112))*$D112</f>
        <v>0</v>
      </c>
      <c r="P112" s="5">
        <f ca="1">IFERROR(INDEX(P$269:P$305,MATCH($F112,$B$269:$B$305,0))/INDEX($D$269:$D$305,MATCH($F112,$B$269:$B$305,0)),SUMIFS('Input-Ext Allocators'!M$8:M$63,'Input-Ext Allocators'!$B$8:$B$63,$F112))*$D112</f>
        <v>0</v>
      </c>
      <c r="Q112" s="5">
        <f ca="1">IFERROR(INDEX(Q$269:Q$305,MATCH($F112,$B$269:$B$305,0))/INDEX($D$269:$D$305,MATCH($F112,$B$269:$B$305,0)),SUMIFS('Input-Ext Allocators'!N$8:N$63,'Input-Ext Allocators'!$B$8:$B$63,$F112))*$D112</f>
        <v>0</v>
      </c>
      <c r="R112" s="5">
        <f ca="1">IFERROR(INDEX(R$269:R$305,MATCH($F112,$B$269:$B$305,0))/INDEX($D$269:$D$305,MATCH($F112,$B$269:$B$305,0)),SUMIFS('Input-Ext Allocators'!O$8:O$63,'Input-Ext Allocators'!$B$8:$B$63,$F112))*$D112</f>
        <v>0</v>
      </c>
      <c r="S112" s="5">
        <f ca="1">IFERROR(INDEX(S$269:S$305,MATCH($F112,$B$269:$B$305,0))/INDEX($D$269:$D$305,MATCH($F112,$B$269:$B$305,0)),SUMIFS('Input-Ext Allocators'!P$8:P$63,'Input-Ext Allocators'!$B$8:$B$63,$F112))*$D112</f>
        <v>0</v>
      </c>
      <c r="T112" s="5">
        <f ca="1">IFERROR(INDEX(T$269:T$305,MATCH($F112,$B$269:$B$305,0))/INDEX($D$269:$D$305,MATCH($F112,$B$269:$B$305,0)),SUMIFS('Input-Ext Allocators'!Q$8:Q$63,'Input-Ext Allocators'!$B$8:$B$63,$F112))*$D112</f>
        <v>0</v>
      </c>
      <c r="U112" s="5">
        <f ca="1">IFERROR(INDEX(U$269:U$305,MATCH($F112,$B$269:$B$305,0))/INDEX($D$269:$D$305,MATCH($F112,$B$269:$B$305,0)),SUMIFS('Input-Ext Allocators'!R$8:R$63,'Input-Ext Allocators'!$B$8:$B$63,$F112))*$D112</f>
        <v>0</v>
      </c>
      <c r="V112" s="5">
        <f ca="1">IFERROR(INDEX(V$269:V$305,MATCH($F112,$B$269:$B$305,0))/INDEX($D$269:$D$305,MATCH($F112,$B$269:$B$305,0)),SUMIFS('Input-Ext Allocators'!S$8:S$63,'Input-Ext Allocators'!$B$8:$B$63,$F112))*$D112</f>
        <v>0</v>
      </c>
      <c r="W112" s="5">
        <f ca="1">IFERROR(INDEX(W$269:W$305,MATCH($F112,$B$269:$B$305,0))/INDEX($D$269:$D$305,MATCH($F112,$B$269:$B$305,0)),SUMIFS('Input-Ext Allocators'!T$8:T$63,'Input-Ext Allocators'!$B$8:$B$63,$F112))*$D112</f>
        <v>0</v>
      </c>
      <c r="X112" s="5">
        <f ca="1">IFERROR(INDEX(X$269:X$305,MATCH($F112,$B$269:$B$305,0))/INDEX($D$269:$D$305,MATCH($F112,$B$269:$B$305,0)),SUMIFS('Input-Ext Allocators'!U$8:U$63,'Input-Ext Allocators'!$B$8:$B$63,$F112))*$D112</f>
        <v>0</v>
      </c>
      <c r="Y112" s="5">
        <f ca="1">IFERROR(INDEX(Y$269:Y$305,MATCH($F112,$B$269:$B$305,0))/INDEX($D$269:$D$305,MATCH($F112,$B$269:$B$305,0)),SUMIFS('Input-Ext Allocators'!V$8:V$63,'Input-Ext Allocators'!$B$8:$B$63,$F112))*$D112</f>
        <v>0</v>
      </c>
      <c r="Z112" s="5">
        <f ca="1">IFERROR(INDEX(Z$269:Z$305,MATCH($F112,$B$269:$B$305,0))/INDEX($D$269:$D$305,MATCH($F112,$B$269:$B$305,0)),SUMIFS('Input-Ext Allocators'!W$8:W$63,'Input-Ext Allocators'!$B$8:$B$63,$F112))*$D112</f>
        <v>0</v>
      </c>
    </row>
    <row r="113" spans="1:26" outlineLevel="1">
      <c r="A113" s="13">
        <f>IF(ISBLANK('Input-Accounts'!A113),"",'Input-Accounts'!A113)</f>
        <v>96</v>
      </c>
      <c r="B113" s="17" t="str">
        <f>IF(ISBLANK('Input-Accounts'!B113),"",'Input-Accounts'!B113)</f>
        <v>Working capital allowance</v>
      </c>
      <c r="C113" s="13" t="str">
        <f>IF(ISBLANK('Input-Accounts'!C113),"",'Input-Accounts'!C113)</f>
        <v>N/A</v>
      </c>
      <c r="D113" s="5">
        <f t="shared" ca="1" si="26"/>
        <v>0</v>
      </c>
      <c r="E113" s="5">
        <f t="shared" ca="1" si="19"/>
        <v>0</v>
      </c>
      <c r="F113" s="2" t="str" cm="1">
        <f t="array" aca="1" ref="F113" ca="1">IF(D113=0,"-",IF('Input-Accounts'!$E113&lt;&gt;0,'Input-Accounts'!$E113,INDEX('Input-Accounts'!$H113:$J113,,MATCH($F$6,'Input-Accounts'!$H$6:$J$6,0))))</f>
        <v>-</v>
      </c>
      <c r="G113" s="5">
        <f ca="1">IFERROR(INDEX(G$269:G$305,MATCH($F113,$B$269:$B$305,0))/INDEX($D$269:$D$305,MATCH($F113,$B$269:$B$305,0)),SUMIFS('Input-Ext Allocators'!D$8:D$63,'Input-Ext Allocators'!$B$8:$B$63,$F113))*$D113</f>
        <v>0</v>
      </c>
      <c r="H113" s="5">
        <f ca="1">IFERROR(INDEX(H$269:H$305,MATCH($F113,$B$269:$B$305,0))/INDEX($D$269:$D$305,MATCH($F113,$B$269:$B$305,0)),SUMIFS('Input-Ext Allocators'!E$8:E$63,'Input-Ext Allocators'!$B$8:$B$63,$F113))*$D113</f>
        <v>0</v>
      </c>
      <c r="I113" s="5">
        <f ca="1">IFERROR(INDEX(I$269:I$305,MATCH($F113,$B$269:$B$305,0))/INDEX($D$269:$D$305,MATCH($F113,$B$269:$B$305,0)),SUMIFS('Input-Ext Allocators'!F$8:F$63,'Input-Ext Allocators'!$B$8:$B$63,$F113))*$D113</f>
        <v>0</v>
      </c>
      <c r="J113" s="5">
        <f ca="1">IFERROR(INDEX(J$269:J$305,MATCH($F113,$B$269:$B$305,0))/INDEX($D$269:$D$305,MATCH($F113,$B$269:$B$305,0)),SUMIFS('Input-Ext Allocators'!G$8:G$63,'Input-Ext Allocators'!$B$8:$B$63,$F113))*$D113</f>
        <v>0</v>
      </c>
      <c r="K113" s="5">
        <f ca="1">IFERROR(INDEX(K$269:K$305,MATCH($F113,$B$269:$B$305,0))/INDEX($D$269:$D$305,MATCH($F113,$B$269:$B$305,0)),SUMIFS('Input-Ext Allocators'!H$8:H$63,'Input-Ext Allocators'!$B$8:$B$63,$F113))*$D113</f>
        <v>0</v>
      </c>
      <c r="L113" s="5">
        <f ca="1">IFERROR(INDEX(L$269:L$305,MATCH($F113,$B$269:$B$305,0))/INDEX($D$269:$D$305,MATCH($F113,$B$269:$B$305,0)),SUMIFS('Input-Ext Allocators'!I$8:I$63,'Input-Ext Allocators'!$B$8:$B$63,$F113))*$D113</f>
        <v>0</v>
      </c>
      <c r="M113" s="5">
        <f ca="1">IFERROR(INDEX(M$269:M$305,MATCH($F113,$B$269:$B$305,0))/INDEX($D$269:$D$305,MATCH($F113,$B$269:$B$305,0)),SUMIFS('Input-Ext Allocators'!J$8:J$63,'Input-Ext Allocators'!$B$8:$B$63,$F113))*$D113</f>
        <v>0</v>
      </c>
      <c r="N113" s="5">
        <f ca="1">IFERROR(INDEX(N$269:N$305,MATCH($F113,$B$269:$B$305,0))/INDEX($D$269:$D$305,MATCH($F113,$B$269:$B$305,0)),SUMIFS('Input-Ext Allocators'!K$8:K$63,'Input-Ext Allocators'!$B$8:$B$63,$F113))*$D113</f>
        <v>0</v>
      </c>
      <c r="O113" s="5">
        <f ca="1">IFERROR(INDEX(O$269:O$305,MATCH($F113,$B$269:$B$305,0))/INDEX($D$269:$D$305,MATCH($F113,$B$269:$B$305,0)),SUMIFS('Input-Ext Allocators'!L$8:L$63,'Input-Ext Allocators'!$B$8:$B$63,$F113))*$D113</f>
        <v>0</v>
      </c>
      <c r="P113" s="5">
        <f ca="1">IFERROR(INDEX(P$269:P$305,MATCH($F113,$B$269:$B$305,0))/INDEX($D$269:$D$305,MATCH($F113,$B$269:$B$305,0)),SUMIFS('Input-Ext Allocators'!M$8:M$63,'Input-Ext Allocators'!$B$8:$B$63,$F113))*$D113</f>
        <v>0</v>
      </c>
      <c r="Q113" s="5">
        <f ca="1">IFERROR(INDEX(Q$269:Q$305,MATCH($F113,$B$269:$B$305,0))/INDEX($D$269:$D$305,MATCH($F113,$B$269:$B$305,0)),SUMIFS('Input-Ext Allocators'!N$8:N$63,'Input-Ext Allocators'!$B$8:$B$63,$F113))*$D113</f>
        <v>0</v>
      </c>
      <c r="R113" s="5">
        <f ca="1">IFERROR(INDEX(R$269:R$305,MATCH($F113,$B$269:$B$305,0))/INDEX($D$269:$D$305,MATCH($F113,$B$269:$B$305,0)),SUMIFS('Input-Ext Allocators'!O$8:O$63,'Input-Ext Allocators'!$B$8:$B$63,$F113))*$D113</f>
        <v>0</v>
      </c>
      <c r="S113" s="5">
        <f ca="1">IFERROR(INDEX(S$269:S$305,MATCH($F113,$B$269:$B$305,0))/INDEX($D$269:$D$305,MATCH($F113,$B$269:$B$305,0)),SUMIFS('Input-Ext Allocators'!P$8:P$63,'Input-Ext Allocators'!$B$8:$B$63,$F113))*$D113</f>
        <v>0</v>
      </c>
      <c r="T113" s="5">
        <f ca="1">IFERROR(INDEX(T$269:T$305,MATCH($F113,$B$269:$B$305,0))/INDEX($D$269:$D$305,MATCH($F113,$B$269:$B$305,0)),SUMIFS('Input-Ext Allocators'!Q$8:Q$63,'Input-Ext Allocators'!$B$8:$B$63,$F113))*$D113</f>
        <v>0</v>
      </c>
      <c r="U113" s="5">
        <f ca="1">IFERROR(INDEX(U$269:U$305,MATCH($F113,$B$269:$B$305,0))/INDEX($D$269:$D$305,MATCH($F113,$B$269:$B$305,0)),SUMIFS('Input-Ext Allocators'!R$8:R$63,'Input-Ext Allocators'!$B$8:$B$63,$F113))*$D113</f>
        <v>0</v>
      </c>
      <c r="V113" s="5">
        <f ca="1">IFERROR(INDEX(V$269:V$305,MATCH($F113,$B$269:$B$305,0))/INDEX($D$269:$D$305,MATCH($F113,$B$269:$B$305,0)),SUMIFS('Input-Ext Allocators'!S$8:S$63,'Input-Ext Allocators'!$B$8:$B$63,$F113))*$D113</f>
        <v>0</v>
      </c>
      <c r="W113" s="5">
        <f ca="1">IFERROR(INDEX(W$269:W$305,MATCH($F113,$B$269:$B$305,0))/INDEX($D$269:$D$305,MATCH($F113,$B$269:$B$305,0)),SUMIFS('Input-Ext Allocators'!T$8:T$63,'Input-Ext Allocators'!$B$8:$B$63,$F113))*$D113</f>
        <v>0</v>
      </c>
      <c r="X113" s="5">
        <f ca="1">IFERROR(INDEX(X$269:X$305,MATCH($F113,$B$269:$B$305,0))/INDEX($D$269:$D$305,MATCH($F113,$B$269:$B$305,0)),SUMIFS('Input-Ext Allocators'!U$8:U$63,'Input-Ext Allocators'!$B$8:$B$63,$F113))*$D113</f>
        <v>0</v>
      </c>
      <c r="Y113" s="5">
        <f ca="1">IFERROR(INDEX(Y$269:Y$305,MATCH($F113,$B$269:$B$305,0))/INDEX($D$269:$D$305,MATCH($F113,$B$269:$B$305,0)),SUMIFS('Input-Ext Allocators'!V$8:V$63,'Input-Ext Allocators'!$B$8:$B$63,$F113))*$D113</f>
        <v>0</v>
      </c>
      <c r="Z113" s="5">
        <f ca="1">IFERROR(INDEX(Z$269:Z$305,MATCH($F113,$B$269:$B$305,0))/INDEX($D$269:$D$305,MATCH($F113,$B$269:$B$305,0)),SUMIFS('Input-Ext Allocators'!W$8:W$63,'Input-Ext Allocators'!$B$8:$B$63,$F113))*$D113</f>
        <v>0</v>
      </c>
    </row>
    <row r="114" spans="1:26">
      <c r="A114" s="13">
        <f>IF(ISBLANK('Input-Accounts'!A114),"",'Input-Accounts'!A114)</f>
        <v>97</v>
      </c>
      <c r="B114" t="str">
        <f>IF(ISBLANK('Input-Accounts'!B114),"",'Input-Accounts'!B114)</f>
        <v>Total Other Rate Base Items</v>
      </c>
      <c r="C114" s="13" t="str">
        <f>IF(ISBLANK('Input-Accounts'!C114),"",'Input-Accounts'!C114)</f>
        <v/>
      </c>
      <c r="D114" s="28">
        <f ca="1">SUBTOTAL(9,D110:D113)</f>
        <v>0</v>
      </c>
      <c r="E114" s="5">
        <f t="shared" ca="1" si="19"/>
        <v>0</v>
      </c>
      <c r="G114" s="28">
        <f t="shared" ref="G114:Z114" ca="1" si="27">SUBTOTAL(9,G110:G113)</f>
        <v>0</v>
      </c>
      <c r="H114" s="28">
        <f t="shared" ca="1" si="27"/>
        <v>0</v>
      </c>
      <c r="I114" s="28">
        <f t="shared" ca="1" si="27"/>
        <v>0</v>
      </c>
      <c r="J114" s="28">
        <f t="shared" ca="1" si="27"/>
        <v>0</v>
      </c>
      <c r="K114" s="28">
        <f t="shared" ca="1" si="27"/>
        <v>0</v>
      </c>
      <c r="L114" s="28">
        <f t="shared" ca="1" si="27"/>
        <v>0</v>
      </c>
      <c r="M114" s="28">
        <f t="shared" ca="1" si="27"/>
        <v>0</v>
      </c>
      <c r="N114" s="28">
        <f t="shared" ca="1" si="27"/>
        <v>0</v>
      </c>
      <c r="O114" s="28">
        <f t="shared" ca="1" si="27"/>
        <v>0</v>
      </c>
      <c r="P114" s="28">
        <f t="shared" ca="1" si="27"/>
        <v>0</v>
      </c>
      <c r="Q114" s="28">
        <f t="shared" ca="1" si="27"/>
        <v>0</v>
      </c>
      <c r="R114" s="28">
        <f t="shared" ca="1" si="27"/>
        <v>0</v>
      </c>
      <c r="S114" s="28">
        <f t="shared" ca="1" si="27"/>
        <v>0</v>
      </c>
      <c r="T114" s="28">
        <f t="shared" ca="1" si="27"/>
        <v>0</v>
      </c>
      <c r="U114" s="28">
        <f t="shared" ca="1" si="27"/>
        <v>0</v>
      </c>
      <c r="V114" s="28">
        <f t="shared" ca="1" si="27"/>
        <v>0</v>
      </c>
      <c r="W114" s="28">
        <f t="shared" ca="1" si="27"/>
        <v>0</v>
      </c>
      <c r="X114" s="28">
        <f t="shared" ca="1" si="27"/>
        <v>0</v>
      </c>
      <c r="Y114" s="28">
        <f t="shared" ca="1" si="27"/>
        <v>0</v>
      </c>
      <c r="Z114" s="28">
        <f t="shared" ca="1" si="27"/>
        <v>0</v>
      </c>
    </row>
    <row r="115" spans="1:26">
      <c r="A115" s="13" t="str">
        <f>IF(ISBLANK('Input-Accounts'!A115),"",'Input-Accounts'!A115)</f>
        <v/>
      </c>
      <c r="B115" t="str">
        <f>IF(ISBLANK('Input-Accounts'!B115),"",'Input-Accounts'!B115)</f>
        <v/>
      </c>
      <c r="C115" s="13" t="str">
        <f>IF(ISBLANK('Input-Accounts'!C115),"",'Input-Accounts'!C115)</f>
        <v/>
      </c>
      <c r="D115" s="13"/>
      <c r="E115" s="5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5" thickBot="1">
      <c r="A116" s="13">
        <f>IF(ISBLANK('Input-Accounts'!A116),"",'Input-Accounts'!A116)</f>
        <v>98</v>
      </c>
      <c r="B116" s="4" t="str">
        <f>IF(ISBLANK('Input-Accounts'!B116),"",'Input-Accounts'!B116)</f>
        <v>TOTAL RATE BASE</v>
      </c>
      <c r="C116" s="13" t="str">
        <f>IF(ISBLANK('Input-Accounts'!C116),"",'Input-Accounts'!C116)</f>
        <v/>
      </c>
      <c r="D116" s="30">
        <f ca="1">SUBTOTAL(9,D11:D115)</f>
        <v>0</v>
      </c>
      <c r="E116" s="5">
        <f t="shared" ref="E116:E123" ca="1" si="28">IFERROR(IF(D116="","",IF(D116=0,0,IF(ABS(D116-SUM($G116:$Z116))&lt;Check_Limit,0,1))),1)</f>
        <v>0</v>
      </c>
      <c r="G116" s="30">
        <f t="shared" ref="G116:Z116" ca="1" si="29">SUBTOTAL(9,G11:G115)</f>
        <v>0</v>
      </c>
      <c r="H116" s="30">
        <f t="shared" ca="1" si="29"/>
        <v>0</v>
      </c>
      <c r="I116" s="30">
        <f t="shared" ca="1" si="29"/>
        <v>0</v>
      </c>
      <c r="J116" s="30">
        <f t="shared" ca="1" si="29"/>
        <v>0</v>
      </c>
      <c r="K116" s="30">
        <f t="shared" ca="1" si="29"/>
        <v>0</v>
      </c>
      <c r="L116" s="30">
        <f t="shared" ca="1" si="29"/>
        <v>0</v>
      </c>
      <c r="M116" s="30">
        <f t="shared" ca="1" si="29"/>
        <v>0</v>
      </c>
      <c r="N116" s="30">
        <f t="shared" ca="1" si="29"/>
        <v>0</v>
      </c>
      <c r="O116" s="30">
        <f t="shared" ca="1" si="29"/>
        <v>0</v>
      </c>
      <c r="P116" s="30">
        <f t="shared" ca="1" si="29"/>
        <v>0</v>
      </c>
      <c r="Q116" s="30">
        <f t="shared" ca="1" si="29"/>
        <v>0</v>
      </c>
      <c r="R116" s="30">
        <f t="shared" ca="1" si="29"/>
        <v>0</v>
      </c>
      <c r="S116" s="30">
        <f t="shared" ca="1" si="29"/>
        <v>0</v>
      </c>
      <c r="T116" s="30">
        <f t="shared" ca="1" si="29"/>
        <v>0</v>
      </c>
      <c r="U116" s="30">
        <f t="shared" ca="1" si="29"/>
        <v>0</v>
      </c>
      <c r="V116" s="30">
        <f t="shared" ca="1" si="29"/>
        <v>0</v>
      </c>
      <c r="W116" s="30">
        <f t="shared" ca="1" si="29"/>
        <v>0</v>
      </c>
      <c r="X116" s="30">
        <f t="shared" ca="1" si="29"/>
        <v>0</v>
      </c>
      <c r="Y116" s="30">
        <f t="shared" ca="1" si="29"/>
        <v>0</v>
      </c>
      <c r="Z116" s="30">
        <f t="shared" ca="1" si="29"/>
        <v>0</v>
      </c>
    </row>
    <row r="117" spans="1:26" ht="15" thickTop="1">
      <c r="A117" s="13" t="str">
        <f>IF(ISBLANK('Input-Accounts'!A117),"",'Input-Accounts'!A117)</f>
        <v/>
      </c>
      <c r="B117" t="str">
        <f>IF(ISBLANK('Input-Accounts'!B117),"",'Input-Accounts'!B117)</f>
        <v/>
      </c>
      <c r="C117" s="13" t="str">
        <f>IF(ISBLANK('Input-Accounts'!C117),"",'Input-Accounts'!C117)</f>
        <v/>
      </c>
      <c r="D117" s="5"/>
      <c r="E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>
      <c r="A118" s="13">
        <f>IF(ISBLANK('Input-Accounts'!A118),"",'Input-Accounts'!A118)</f>
        <v>99</v>
      </c>
      <c r="B118" s="1" t="str">
        <f>IF(ISBLANK('Input-Accounts'!B118),"",'Input-Accounts'!B118)</f>
        <v>OPERATION AND MAINTENANCE EXPENSE</v>
      </c>
      <c r="C118" s="13" t="str">
        <f>IF(ISBLANK('Input-Accounts'!C118),"",'Input-Accounts'!C118)</f>
        <v/>
      </c>
      <c r="D118" s="5"/>
      <c r="E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>
      <c r="A119" s="13">
        <f>IF(ISBLANK('Input-Accounts'!A119),"",'Input-Accounts'!A119)</f>
        <v>100</v>
      </c>
      <c r="B119" s="1" t="str">
        <f>IF(ISBLANK('Input-Accounts'!B119),"",'Input-Accounts'!B119)</f>
        <v>Production, Storage, LNG, Transmission, and Distribution Expense</v>
      </c>
      <c r="C119" s="13" t="str">
        <f>IF(ISBLANK('Input-Accounts'!C119),"",'Input-Accounts'!C119)</f>
        <v/>
      </c>
      <c r="D119" s="5"/>
      <c r="E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outlineLevel="1">
      <c r="A120" s="13">
        <f>IF(ISBLANK('Input-Accounts'!A120),"",'Input-Accounts'!A120)</f>
        <v>101</v>
      </c>
      <c r="B120" s="1" t="str">
        <f>IF(ISBLANK('Input-Accounts'!B120),"",'Input-Accounts'!B120)</f>
        <v>Other Gas Supply Expenses</v>
      </c>
      <c r="C120" s="13" t="str">
        <f>IF(ISBLANK('Input-Accounts'!C120),"",'Input-Accounts'!C120)</f>
        <v/>
      </c>
      <c r="D120" s="5"/>
      <c r="E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outlineLevel="1">
      <c r="A121" s="13">
        <f>IF(ISBLANK('Input-Accounts'!A121),"",'Input-Accounts'!A121)</f>
        <v>102</v>
      </c>
      <c r="B121" s="17" t="str">
        <f>IF(ISBLANK('Input-Accounts'!B121),"",'Input-Accounts'!B121)</f>
        <v>Other Gas Supply Expenses</v>
      </c>
      <c r="C121" s="13">
        <f>IF(ISBLANK('Input-Accounts'!C121),"",'Input-Accounts'!C121)</f>
        <v>813</v>
      </c>
      <c r="D121" s="5">
        <f t="shared" ref="D121:D122" ca="1" si="30">INDIRECT("Classification!"&amp;$D$5&amp;ROW())</f>
        <v>0</v>
      </c>
      <c r="E121" s="5">
        <f t="shared" ca="1" si="28"/>
        <v>0</v>
      </c>
      <c r="F121" s="2" t="str" cm="1">
        <f t="array" aca="1" ref="F121" ca="1">IF(D121=0,"-",IF('Input-Accounts'!$E121&lt;&gt;0,'Input-Accounts'!$E121,INDEX('Input-Accounts'!$H121:$J121,,MATCH($F$6,'Input-Accounts'!$H$6:$J$6,0))))</f>
        <v>-</v>
      </c>
      <c r="G121" s="5">
        <f ca="1">IFERROR(INDEX(G$269:G$305,MATCH($F121,$B$269:$B$305,0))/INDEX($D$269:$D$305,MATCH($F121,$B$269:$B$305,0)),SUMIFS('Input-Ext Allocators'!D$8:D$63,'Input-Ext Allocators'!$B$8:$B$63,$F121))*$D121</f>
        <v>0</v>
      </c>
      <c r="H121" s="5">
        <f ca="1">IFERROR(INDEX(H$269:H$305,MATCH($F121,$B$269:$B$305,0))/INDEX($D$269:$D$305,MATCH($F121,$B$269:$B$305,0)),SUMIFS('Input-Ext Allocators'!E$8:E$63,'Input-Ext Allocators'!$B$8:$B$63,$F121))*$D121</f>
        <v>0</v>
      </c>
      <c r="I121" s="5">
        <f ca="1">IFERROR(INDEX(I$269:I$305,MATCH($F121,$B$269:$B$305,0))/INDEX($D$269:$D$305,MATCH($F121,$B$269:$B$305,0)),SUMIFS('Input-Ext Allocators'!F$8:F$63,'Input-Ext Allocators'!$B$8:$B$63,$F121))*$D121</f>
        <v>0</v>
      </c>
      <c r="J121" s="5">
        <f ca="1">IFERROR(INDEX(J$269:J$305,MATCH($F121,$B$269:$B$305,0))/INDEX($D$269:$D$305,MATCH($F121,$B$269:$B$305,0)),SUMIFS('Input-Ext Allocators'!G$8:G$63,'Input-Ext Allocators'!$B$8:$B$63,$F121))*$D121</f>
        <v>0</v>
      </c>
      <c r="K121" s="5">
        <f ca="1">IFERROR(INDEX(K$269:K$305,MATCH($F121,$B$269:$B$305,0))/INDEX($D$269:$D$305,MATCH($F121,$B$269:$B$305,0)),SUMIFS('Input-Ext Allocators'!H$8:H$63,'Input-Ext Allocators'!$B$8:$B$63,$F121))*$D121</f>
        <v>0</v>
      </c>
      <c r="L121" s="5">
        <f ca="1">IFERROR(INDEX(L$269:L$305,MATCH($F121,$B$269:$B$305,0))/INDEX($D$269:$D$305,MATCH($F121,$B$269:$B$305,0)),SUMIFS('Input-Ext Allocators'!I$8:I$63,'Input-Ext Allocators'!$B$8:$B$63,$F121))*$D121</f>
        <v>0</v>
      </c>
      <c r="M121" s="5">
        <f ca="1">IFERROR(INDEX(M$269:M$305,MATCH($F121,$B$269:$B$305,0))/INDEX($D$269:$D$305,MATCH($F121,$B$269:$B$305,0)),SUMIFS('Input-Ext Allocators'!J$8:J$63,'Input-Ext Allocators'!$B$8:$B$63,$F121))*$D121</f>
        <v>0</v>
      </c>
      <c r="N121" s="5">
        <f ca="1">IFERROR(INDEX(N$269:N$305,MATCH($F121,$B$269:$B$305,0))/INDEX($D$269:$D$305,MATCH($F121,$B$269:$B$305,0)),SUMIFS('Input-Ext Allocators'!K$8:K$63,'Input-Ext Allocators'!$B$8:$B$63,$F121))*$D121</f>
        <v>0</v>
      </c>
      <c r="O121" s="5">
        <f ca="1">IFERROR(INDEX(O$269:O$305,MATCH($F121,$B$269:$B$305,0))/INDEX($D$269:$D$305,MATCH($F121,$B$269:$B$305,0)),SUMIFS('Input-Ext Allocators'!L$8:L$63,'Input-Ext Allocators'!$B$8:$B$63,$F121))*$D121</f>
        <v>0</v>
      </c>
      <c r="P121" s="5">
        <f ca="1">IFERROR(INDEX(P$269:P$305,MATCH($F121,$B$269:$B$305,0))/INDEX($D$269:$D$305,MATCH($F121,$B$269:$B$305,0)),SUMIFS('Input-Ext Allocators'!M$8:M$63,'Input-Ext Allocators'!$B$8:$B$63,$F121))*$D121</f>
        <v>0</v>
      </c>
      <c r="Q121" s="5">
        <f ca="1">IFERROR(INDEX(Q$269:Q$305,MATCH($F121,$B$269:$B$305,0))/INDEX($D$269:$D$305,MATCH($F121,$B$269:$B$305,0)),SUMIFS('Input-Ext Allocators'!N$8:N$63,'Input-Ext Allocators'!$B$8:$B$63,$F121))*$D121</f>
        <v>0</v>
      </c>
      <c r="R121" s="5">
        <f ca="1">IFERROR(INDEX(R$269:R$305,MATCH($F121,$B$269:$B$305,0))/INDEX($D$269:$D$305,MATCH($F121,$B$269:$B$305,0)),SUMIFS('Input-Ext Allocators'!O$8:O$63,'Input-Ext Allocators'!$B$8:$B$63,$F121))*$D121</f>
        <v>0</v>
      </c>
      <c r="S121" s="5">
        <f ca="1">IFERROR(INDEX(S$269:S$305,MATCH($F121,$B$269:$B$305,0))/INDEX($D$269:$D$305,MATCH($F121,$B$269:$B$305,0)),SUMIFS('Input-Ext Allocators'!P$8:P$63,'Input-Ext Allocators'!$B$8:$B$63,$F121))*$D121</f>
        <v>0</v>
      </c>
      <c r="T121" s="5">
        <f ca="1">IFERROR(INDEX(T$269:T$305,MATCH($F121,$B$269:$B$305,0))/INDEX($D$269:$D$305,MATCH($F121,$B$269:$B$305,0)),SUMIFS('Input-Ext Allocators'!Q$8:Q$63,'Input-Ext Allocators'!$B$8:$B$63,$F121))*$D121</f>
        <v>0</v>
      </c>
      <c r="U121" s="5">
        <f ca="1">IFERROR(INDEX(U$269:U$305,MATCH($F121,$B$269:$B$305,0))/INDEX($D$269:$D$305,MATCH($F121,$B$269:$B$305,0)),SUMIFS('Input-Ext Allocators'!R$8:R$63,'Input-Ext Allocators'!$B$8:$B$63,$F121))*$D121</f>
        <v>0</v>
      </c>
      <c r="V121" s="5">
        <f ca="1">IFERROR(INDEX(V$269:V$305,MATCH($F121,$B$269:$B$305,0))/INDEX($D$269:$D$305,MATCH($F121,$B$269:$B$305,0)),SUMIFS('Input-Ext Allocators'!S$8:S$63,'Input-Ext Allocators'!$B$8:$B$63,$F121))*$D121</f>
        <v>0</v>
      </c>
      <c r="W121" s="5">
        <f ca="1">IFERROR(INDEX(W$269:W$305,MATCH($F121,$B$269:$B$305,0))/INDEX($D$269:$D$305,MATCH($F121,$B$269:$B$305,0)),SUMIFS('Input-Ext Allocators'!T$8:T$63,'Input-Ext Allocators'!$B$8:$B$63,$F121))*$D121</f>
        <v>0</v>
      </c>
      <c r="X121" s="5">
        <f ca="1">IFERROR(INDEX(X$269:X$305,MATCH($F121,$B$269:$B$305,0))/INDEX($D$269:$D$305,MATCH($F121,$B$269:$B$305,0)),SUMIFS('Input-Ext Allocators'!U$8:U$63,'Input-Ext Allocators'!$B$8:$B$63,$F121))*$D121</f>
        <v>0</v>
      </c>
      <c r="Y121" s="5">
        <f ca="1">IFERROR(INDEX(Y$269:Y$305,MATCH($F121,$B$269:$B$305,0))/INDEX($D$269:$D$305,MATCH($F121,$B$269:$B$305,0)),SUMIFS('Input-Ext Allocators'!V$8:V$63,'Input-Ext Allocators'!$B$8:$B$63,$F121))*$D121</f>
        <v>0</v>
      </c>
      <c r="Z121" s="5">
        <f ca="1">IFERROR(INDEX(Z$269:Z$305,MATCH($F121,$B$269:$B$305,0))/INDEX($D$269:$D$305,MATCH($F121,$B$269:$B$305,0)),SUMIFS('Input-Ext Allocators'!W$8:W$63,'Input-Ext Allocators'!$B$8:$B$63,$F121))*$D121</f>
        <v>0</v>
      </c>
    </row>
    <row r="122" spans="1:26" outlineLevel="1">
      <c r="A122" s="13">
        <f>IF(ISBLANK('Input-Accounts'!A122),"",'Input-Accounts'!A122)</f>
        <v>103</v>
      </c>
      <c r="B122" s="17" t="str">
        <f>IF(ISBLANK('Input-Accounts'!B122),"",'Input-Accounts'!B122)</f>
        <v>Reserved</v>
      </c>
      <c r="C122" s="13" t="str">
        <f>IF(ISBLANK('Input-Accounts'!C122),"",'Input-Accounts'!C122)</f>
        <v/>
      </c>
      <c r="D122" s="5">
        <f t="shared" ca="1" si="30"/>
        <v>0</v>
      </c>
      <c r="E122" s="5">
        <f t="shared" ca="1" si="28"/>
        <v>0</v>
      </c>
      <c r="F122" s="2" t="str" cm="1">
        <f t="array" aca="1" ref="F122" ca="1">IF(D122=0,"-",IF('Input-Accounts'!$E122&lt;&gt;0,'Input-Accounts'!$E122,INDEX('Input-Accounts'!$H122:$J122,,MATCH($F$6,'Input-Accounts'!$H$6:$J$6,0))))</f>
        <v>-</v>
      </c>
      <c r="G122" s="5">
        <f ca="1">IFERROR(INDEX(G$269:G$305,MATCH($F122,$B$269:$B$305,0))/INDEX($D$269:$D$305,MATCH($F122,$B$269:$B$305,0)),SUMIFS('Input-Ext Allocators'!D$8:D$63,'Input-Ext Allocators'!$B$8:$B$63,$F122))*$D122</f>
        <v>0</v>
      </c>
      <c r="H122" s="5">
        <f ca="1">IFERROR(INDEX(H$269:H$305,MATCH($F122,$B$269:$B$305,0))/INDEX($D$269:$D$305,MATCH($F122,$B$269:$B$305,0)),SUMIFS('Input-Ext Allocators'!E$8:E$63,'Input-Ext Allocators'!$B$8:$B$63,$F122))*$D122</f>
        <v>0</v>
      </c>
      <c r="I122" s="5">
        <f ca="1">IFERROR(INDEX(I$269:I$305,MATCH($F122,$B$269:$B$305,0))/INDEX($D$269:$D$305,MATCH($F122,$B$269:$B$305,0)),SUMIFS('Input-Ext Allocators'!F$8:F$63,'Input-Ext Allocators'!$B$8:$B$63,$F122))*$D122</f>
        <v>0</v>
      </c>
      <c r="J122" s="5">
        <f ca="1">IFERROR(INDEX(J$269:J$305,MATCH($F122,$B$269:$B$305,0))/INDEX($D$269:$D$305,MATCH($F122,$B$269:$B$305,0)),SUMIFS('Input-Ext Allocators'!G$8:G$63,'Input-Ext Allocators'!$B$8:$B$63,$F122))*$D122</f>
        <v>0</v>
      </c>
      <c r="K122" s="5">
        <f ca="1">IFERROR(INDEX(K$269:K$305,MATCH($F122,$B$269:$B$305,0))/INDEX($D$269:$D$305,MATCH($F122,$B$269:$B$305,0)),SUMIFS('Input-Ext Allocators'!H$8:H$63,'Input-Ext Allocators'!$B$8:$B$63,$F122))*$D122</f>
        <v>0</v>
      </c>
      <c r="L122" s="5">
        <f ca="1">IFERROR(INDEX(L$269:L$305,MATCH($F122,$B$269:$B$305,0))/INDEX($D$269:$D$305,MATCH($F122,$B$269:$B$305,0)),SUMIFS('Input-Ext Allocators'!I$8:I$63,'Input-Ext Allocators'!$B$8:$B$63,$F122))*$D122</f>
        <v>0</v>
      </c>
      <c r="M122" s="5">
        <f ca="1">IFERROR(INDEX(M$269:M$305,MATCH($F122,$B$269:$B$305,0))/INDEX($D$269:$D$305,MATCH($F122,$B$269:$B$305,0)),SUMIFS('Input-Ext Allocators'!J$8:J$63,'Input-Ext Allocators'!$B$8:$B$63,$F122))*$D122</f>
        <v>0</v>
      </c>
      <c r="N122" s="5">
        <f ca="1">IFERROR(INDEX(N$269:N$305,MATCH($F122,$B$269:$B$305,0))/INDEX($D$269:$D$305,MATCH($F122,$B$269:$B$305,0)),SUMIFS('Input-Ext Allocators'!K$8:K$63,'Input-Ext Allocators'!$B$8:$B$63,$F122))*$D122</f>
        <v>0</v>
      </c>
      <c r="O122" s="5"/>
      <c r="P122" s="5">
        <f ca="1">IFERROR(INDEX(P$269:P$305,MATCH($F122,$B$269:$B$305,0))/INDEX($D$269:$D$305,MATCH($F122,$B$269:$B$305,0)),SUMIFS('Input-Ext Allocators'!M$8:M$63,'Input-Ext Allocators'!$B$8:$B$63,$F122))*$D122</f>
        <v>0</v>
      </c>
      <c r="Q122" s="5">
        <f ca="1">IFERROR(INDEX(Q$269:Q$305,MATCH($F122,$B$269:$B$305,0))/INDEX($D$269:$D$305,MATCH($F122,$B$269:$B$305,0)),SUMIFS('Input-Ext Allocators'!N$8:N$63,'Input-Ext Allocators'!$B$8:$B$63,$F122))*$D122</f>
        <v>0</v>
      </c>
      <c r="R122" s="5">
        <f ca="1">IFERROR(INDEX(R$269:R$305,MATCH($F122,$B$269:$B$305,0))/INDEX($D$269:$D$305,MATCH($F122,$B$269:$B$305,0)),SUMIFS('Input-Ext Allocators'!O$8:O$63,'Input-Ext Allocators'!$B$8:$B$63,$F122))*$D122</f>
        <v>0</v>
      </c>
      <c r="S122" s="5">
        <f ca="1">IFERROR(INDEX(S$269:S$305,MATCH($F122,$B$269:$B$305,0))/INDEX($D$269:$D$305,MATCH($F122,$B$269:$B$305,0)),SUMIFS('Input-Ext Allocators'!P$8:P$63,'Input-Ext Allocators'!$B$8:$B$63,$F122))*$D122</f>
        <v>0</v>
      </c>
      <c r="T122" s="5">
        <f ca="1">IFERROR(INDEX(T$269:T$305,MATCH($F122,$B$269:$B$305,0))/INDEX($D$269:$D$305,MATCH($F122,$B$269:$B$305,0)),SUMIFS('Input-Ext Allocators'!Q$8:Q$63,'Input-Ext Allocators'!$B$8:$B$63,$F122))*$D122</f>
        <v>0</v>
      </c>
      <c r="U122" s="5">
        <f ca="1">IFERROR(INDEX(U$269:U$305,MATCH($F122,$B$269:$B$305,0))/INDEX($D$269:$D$305,MATCH($F122,$B$269:$B$305,0)),SUMIFS('Input-Ext Allocators'!R$8:R$63,'Input-Ext Allocators'!$B$8:$B$63,$F122))*$D122</f>
        <v>0</v>
      </c>
      <c r="V122" s="5">
        <f ca="1">IFERROR(INDEX(V$269:V$305,MATCH($F122,$B$269:$B$305,0))/INDEX($D$269:$D$305,MATCH($F122,$B$269:$B$305,0)),SUMIFS('Input-Ext Allocators'!S$8:S$63,'Input-Ext Allocators'!$B$8:$B$63,$F122))*$D122</f>
        <v>0</v>
      </c>
      <c r="W122" s="5">
        <f ca="1">IFERROR(INDEX(W$269:W$305,MATCH($F122,$B$269:$B$305,0))/INDEX($D$269:$D$305,MATCH($F122,$B$269:$B$305,0)),SUMIFS('Input-Ext Allocators'!T$8:T$63,'Input-Ext Allocators'!$B$8:$B$63,$F122))*$D122</f>
        <v>0</v>
      </c>
      <c r="X122" s="5">
        <f ca="1">IFERROR(INDEX(X$269:X$305,MATCH($F122,$B$269:$B$305,0))/INDEX($D$269:$D$305,MATCH($F122,$B$269:$B$305,0)),SUMIFS('Input-Ext Allocators'!U$8:U$63,'Input-Ext Allocators'!$B$8:$B$63,$F122))*$D122</f>
        <v>0</v>
      </c>
      <c r="Y122" s="5">
        <f ca="1">IFERROR(INDEX(Y$269:Y$305,MATCH($F122,$B$269:$B$305,0))/INDEX($D$269:$D$305,MATCH($F122,$B$269:$B$305,0)),SUMIFS('Input-Ext Allocators'!V$8:V$63,'Input-Ext Allocators'!$B$8:$B$63,$F122))*$D122</f>
        <v>0</v>
      </c>
      <c r="Z122" s="5">
        <f ca="1">IFERROR(INDEX(Z$269:Z$305,MATCH($F122,$B$269:$B$305,0))/INDEX($D$269:$D$305,MATCH($F122,$B$269:$B$305,0)),SUMIFS('Input-Ext Allocators'!W$8:W$63,'Input-Ext Allocators'!$B$8:$B$63,$F122))*$D122</f>
        <v>0</v>
      </c>
    </row>
    <row r="123" spans="1:26" outlineLevel="1">
      <c r="A123" s="13">
        <f>IF(ISBLANK('Input-Accounts'!A123),"",'Input-Accounts'!A123)</f>
        <v>104</v>
      </c>
      <c r="B123" t="str">
        <f>IF(ISBLANK('Input-Accounts'!B123),"",'Input-Accounts'!B123)</f>
        <v>Subtotal - Other Gas Supply Expenses</v>
      </c>
      <c r="C123" s="13" t="str">
        <f>IF(ISBLANK('Input-Accounts'!C123),"",'Input-Accounts'!C123)</f>
        <v/>
      </c>
      <c r="D123" s="28">
        <f ca="1">SUBTOTAL(9,D121:D122)</f>
        <v>0</v>
      </c>
      <c r="E123" s="5">
        <f t="shared" ca="1" si="28"/>
        <v>0</v>
      </c>
      <c r="G123" s="28">
        <f t="shared" ref="G123:Z123" ca="1" si="31">SUBTOTAL(9,G121:G122)</f>
        <v>0</v>
      </c>
      <c r="H123" s="28">
        <f t="shared" ca="1" si="31"/>
        <v>0</v>
      </c>
      <c r="I123" s="28">
        <f t="shared" ca="1" si="31"/>
        <v>0</v>
      </c>
      <c r="J123" s="28">
        <f t="shared" ca="1" si="31"/>
        <v>0</v>
      </c>
      <c r="K123" s="28">
        <f t="shared" ca="1" si="31"/>
        <v>0</v>
      </c>
      <c r="L123" s="28">
        <f t="shared" ca="1" si="31"/>
        <v>0</v>
      </c>
      <c r="M123" s="28">
        <f t="shared" ca="1" si="31"/>
        <v>0</v>
      </c>
      <c r="N123" s="28">
        <f t="shared" ca="1" si="31"/>
        <v>0</v>
      </c>
      <c r="O123" s="28">
        <f t="shared" ca="1" si="31"/>
        <v>0</v>
      </c>
      <c r="P123" s="28">
        <f t="shared" ca="1" si="31"/>
        <v>0</v>
      </c>
      <c r="Q123" s="28">
        <f t="shared" ca="1" si="31"/>
        <v>0</v>
      </c>
      <c r="R123" s="28">
        <f t="shared" ca="1" si="31"/>
        <v>0</v>
      </c>
      <c r="S123" s="28">
        <f t="shared" ca="1" si="31"/>
        <v>0</v>
      </c>
      <c r="T123" s="28">
        <f t="shared" ca="1" si="31"/>
        <v>0</v>
      </c>
      <c r="U123" s="28">
        <f t="shared" ca="1" si="31"/>
        <v>0</v>
      </c>
      <c r="V123" s="28">
        <f t="shared" ca="1" si="31"/>
        <v>0</v>
      </c>
      <c r="W123" s="28">
        <f t="shared" ca="1" si="31"/>
        <v>0</v>
      </c>
      <c r="X123" s="28">
        <f t="shared" ca="1" si="31"/>
        <v>0</v>
      </c>
      <c r="Y123" s="28">
        <f t="shared" ca="1" si="31"/>
        <v>0</v>
      </c>
      <c r="Z123" s="28">
        <f t="shared" ca="1" si="31"/>
        <v>0</v>
      </c>
    </row>
    <row r="124" spans="1:26" outlineLevel="1">
      <c r="A124" s="13" t="str">
        <f>IF(ISBLANK('Input-Accounts'!A124),"",'Input-Accounts'!A124)</f>
        <v/>
      </c>
      <c r="B124" t="str">
        <f>IF(ISBLANK('Input-Accounts'!B124),"",'Input-Accounts'!B124)</f>
        <v/>
      </c>
      <c r="C124" s="13" t="str">
        <f>IF(ISBLANK('Input-Accounts'!C124),"",'Input-Accounts'!C124)</f>
        <v/>
      </c>
      <c r="D124" s="5"/>
      <c r="E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outlineLevel="1">
      <c r="A125" s="13">
        <f>IF(ISBLANK('Input-Accounts'!A125),"",'Input-Accounts'!A125)</f>
        <v>105</v>
      </c>
      <c r="B125" s="1" t="str">
        <f>IF(ISBLANK('Input-Accounts'!B125),"",'Input-Accounts'!B125)</f>
        <v>Distribution Operation Expenses</v>
      </c>
      <c r="C125" s="13" t="str">
        <f>IF(ISBLANK('Input-Accounts'!C125),"",'Input-Accounts'!C125)</f>
        <v/>
      </c>
      <c r="D125" s="5"/>
      <c r="E125" s="5"/>
      <c r="F125" s="2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outlineLevel="1">
      <c r="A126" s="13">
        <f>IF(ISBLANK('Input-Accounts'!A126),"",'Input-Accounts'!A126)</f>
        <v>106</v>
      </c>
      <c r="B126" s="17" t="str">
        <f>IF(ISBLANK('Input-Accounts'!B126),"",'Input-Accounts'!B126)</f>
        <v>Operation supervision and engineering</v>
      </c>
      <c r="C126" s="13">
        <f>IF(ISBLANK('Input-Accounts'!C126),"",'Input-Accounts'!C126)</f>
        <v>870</v>
      </c>
      <c r="D126" s="5">
        <f t="shared" ref="D126:D136" ca="1" si="32">INDIRECT("Classification!"&amp;$D$5&amp;ROW())</f>
        <v>55616.769402191239</v>
      </c>
      <c r="E126" s="5">
        <f t="shared" ref="E126:E166" ca="1" si="33">IFERROR(IF(D126="","",IF(D126=0,0,IF(ABS(D126-SUM($G126:$Z126))&lt;Check_Limit,0,1))),1)</f>
        <v>0</v>
      </c>
      <c r="F126" s="2" t="str" cm="1">
        <f t="array" aca="1" ref="F126" ca="1">IF(D126=0,"-",IF('Input-Accounts'!$E126&lt;&gt;0,'Input-Accounts'!$E126,INDEX('Input-Accounts'!$H126:$J126,,MATCH($F$6,'Input-Accounts'!$H$6:$J$6,0))))</f>
        <v>INT_871-881</v>
      </c>
      <c r="G126" s="5">
        <f ca="1">IFERROR(INDEX(G$269:G$305,MATCH($F126,$B$269:$B$305,0))/INDEX($D$269:$D$305,MATCH($F126,$B$269:$B$305,0)),SUMIFS('Input-Ext Allocators'!D$8:D$63,'Input-Ext Allocators'!$B$8:$B$63,$F126))*$D126</f>
        <v>18723.6683256738</v>
      </c>
      <c r="H126" s="5">
        <f ca="1">IFERROR(INDEX(H$269:H$305,MATCH($F126,$B$269:$B$305,0))/INDEX($D$269:$D$305,MATCH($F126,$B$269:$B$305,0)),SUMIFS('Input-Ext Allocators'!E$8:E$63,'Input-Ext Allocators'!$B$8:$B$63,$F126))*$D126</f>
        <v>13248.827298907421</v>
      </c>
      <c r="I126" s="5">
        <f ca="1">IFERROR(INDEX(I$269:I$305,MATCH($F126,$B$269:$B$305,0))/INDEX($D$269:$D$305,MATCH($F126,$B$269:$B$305,0)),SUMIFS('Input-Ext Allocators'!F$8:F$63,'Input-Ext Allocators'!$B$8:$B$63,$F126))*$D126</f>
        <v>1754.589168120626</v>
      </c>
      <c r="J126" s="5">
        <f ca="1">IFERROR(INDEX(J$269:J$305,MATCH($F126,$B$269:$B$305,0))/INDEX($D$269:$D$305,MATCH($F126,$B$269:$B$305,0)),SUMIFS('Input-Ext Allocators'!G$8:G$63,'Input-Ext Allocators'!$B$8:$B$63,$F126))*$D126</f>
        <v>2405.2418778186047</v>
      </c>
      <c r="K126" s="5">
        <f ca="1">IFERROR(INDEX(K$269:K$305,MATCH($F126,$B$269:$B$305,0))/INDEX($D$269:$D$305,MATCH($F126,$B$269:$B$305,0)),SUMIFS('Input-Ext Allocators'!H$8:H$63,'Input-Ext Allocators'!$B$8:$B$63,$F126))*$D126</f>
        <v>302.31458247699544</v>
      </c>
      <c r="L126" s="5">
        <f ca="1">IFERROR(INDEX(L$269:L$305,MATCH($F126,$B$269:$B$305,0))/INDEX($D$269:$D$305,MATCH($F126,$B$269:$B$305,0)),SUMIFS('Input-Ext Allocators'!I$8:I$63,'Input-Ext Allocators'!$B$8:$B$63,$F126))*$D126</f>
        <v>15806.873243805359</v>
      </c>
      <c r="M126" s="5">
        <f ca="1">IFERROR(INDEX(M$269:M$305,MATCH($F126,$B$269:$B$305,0))/INDEX($D$269:$D$305,MATCH($F126,$B$269:$B$305,0)),SUMIFS('Input-Ext Allocators'!J$8:J$63,'Input-Ext Allocators'!$B$8:$B$63,$F126))*$D126</f>
        <v>3375.2549053884227</v>
      </c>
      <c r="N126" s="5">
        <f ca="1">IFERROR(INDEX(N$269:N$305,MATCH($F126,$B$269:$B$305,0))/INDEX($D$269:$D$305,MATCH($F126,$B$269:$B$305,0)),SUMIFS('Input-Ext Allocators'!K$8:K$63,'Input-Ext Allocators'!$B$8:$B$63,$F126))*$D126</f>
        <v>0</v>
      </c>
      <c r="O126" s="5">
        <f ca="1">IFERROR(INDEX(O$269:O$305,MATCH($F126,$B$269:$B$305,0))/INDEX($D$269:$D$305,MATCH($F126,$B$269:$B$305,0)),SUMIFS('Input-Ext Allocators'!L$8:L$63,'Input-Ext Allocators'!$B$8:$B$63,$F126))*$D126</f>
        <v>0</v>
      </c>
      <c r="P126" s="5">
        <f ca="1">IFERROR(INDEX(P$269:P$305,MATCH($F126,$B$269:$B$305,0))/INDEX($D$269:$D$305,MATCH($F126,$B$269:$B$305,0)),SUMIFS('Input-Ext Allocators'!M$8:M$63,'Input-Ext Allocators'!$B$8:$B$63,$F126))*$D126</f>
        <v>0</v>
      </c>
      <c r="Q126" s="5">
        <f ca="1">IFERROR(INDEX(Q$269:Q$305,MATCH($F126,$B$269:$B$305,0))/INDEX($D$269:$D$305,MATCH($F126,$B$269:$B$305,0)),SUMIFS('Input-Ext Allocators'!N$8:N$63,'Input-Ext Allocators'!$B$8:$B$63,$F126))*$D126</f>
        <v>0</v>
      </c>
      <c r="R126" s="5">
        <f ca="1">IFERROR(INDEX(R$269:R$305,MATCH($F126,$B$269:$B$305,0))/INDEX($D$269:$D$305,MATCH($F126,$B$269:$B$305,0)),SUMIFS('Input-Ext Allocators'!O$8:O$63,'Input-Ext Allocators'!$B$8:$B$63,$F126))*$D126</f>
        <v>0</v>
      </c>
      <c r="S126" s="5">
        <f ca="1">IFERROR(INDEX(S$269:S$305,MATCH($F126,$B$269:$B$305,0))/INDEX($D$269:$D$305,MATCH($F126,$B$269:$B$305,0)),SUMIFS('Input-Ext Allocators'!P$8:P$63,'Input-Ext Allocators'!$B$8:$B$63,$F126))*$D126</f>
        <v>0</v>
      </c>
      <c r="T126" s="5">
        <f ca="1">IFERROR(INDEX(T$269:T$305,MATCH($F126,$B$269:$B$305,0))/INDEX($D$269:$D$305,MATCH($F126,$B$269:$B$305,0)),SUMIFS('Input-Ext Allocators'!Q$8:Q$63,'Input-Ext Allocators'!$B$8:$B$63,$F126))*$D126</f>
        <v>0</v>
      </c>
      <c r="U126" s="5">
        <f ca="1">IFERROR(INDEX(U$269:U$305,MATCH($F126,$B$269:$B$305,0))/INDEX($D$269:$D$305,MATCH($F126,$B$269:$B$305,0)),SUMIFS('Input-Ext Allocators'!R$8:R$63,'Input-Ext Allocators'!$B$8:$B$63,$F126))*$D126</f>
        <v>0</v>
      </c>
      <c r="V126" s="5">
        <f ca="1">IFERROR(INDEX(V$269:V$305,MATCH($F126,$B$269:$B$305,0))/INDEX($D$269:$D$305,MATCH($F126,$B$269:$B$305,0)),SUMIFS('Input-Ext Allocators'!S$8:S$63,'Input-Ext Allocators'!$B$8:$B$63,$F126))*$D126</f>
        <v>0</v>
      </c>
      <c r="W126" s="5">
        <f ca="1">IFERROR(INDEX(W$269:W$305,MATCH($F126,$B$269:$B$305,0))/INDEX($D$269:$D$305,MATCH($F126,$B$269:$B$305,0)),SUMIFS('Input-Ext Allocators'!T$8:T$63,'Input-Ext Allocators'!$B$8:$B$63,$F126))*$D126</f>
        <v>0</v>
      </c>
      <c r="X126" s="5">
        <f ca="1">IFERROR(INDEX(X$269:X$305,MATCH($F126,$B$269:$B$305,0))/INDEX($D$269:$D$305,MATCH($F126,$B$269:$B$305,0)),SUMIFS('Input-Ext Allocators'!U$8:U$63,'Input-Ext Allocators'!$B$8:$B$63,$F126))*$D126</f>
        <v>0</v>
      </c>
      <c r="Y126" s="5">
        <f ca="1">IFERROR(INDEX(Y$269:Y$305,MATCH($F126,$B$269:$B$305,0))/INDEX($D$269:$D$305,MATCH($F126,$B$269:$B$305,0)),SUMIFS('Input-Ext Allocators'!V$8:V$63,'Input-Ext Allocators'!$B$8:$B$63,$F126))*$D126</f>
        <v>0</v>
      </c>
      <c r="Z126" s="5">
        <f ca="1">IFERROR(INDEX(Z$269:Z$305,MATCH($F126,$B$269:$B$305,0))/INDEX($D$269:$D$305,MATCH($F126,$B$269:$B$305,0)),SUMIFS('Input-Ext Allocators'!W$8:W$63,'Input-Ext Allocators'!$B$8:$B$63,$F126))*$D126</f>
        <v>0</v>
      </c>
    </row>
    <row r="127" spans="1:26" outlineLevel="1">
      <c r="A127" s="13">
        <f>IF(ISBLANK('Input-Accounts'!A127),"",'Input-Accounts'!A127)</f>
        <v>107</v>
      </c>
      <c r="B127" s="17" t="str">
        <f>IF(ISBLANK('Input-Accounts'!B127),"",'Input-Accounts'!B127)</f>
        <v>Distribution load dispatching</v>
      </c>
      <c r="C127" s="13">
        <f>IF(ISBLANK('Input-Accounts'!C127),"",'Input-Accounts'!C127)</f>
        <v>871</v>
      </c>
      <c r="D127" s="5">
        <f t="shared" ca="1" si="32"/>
        <v>222742.79186141919</v>
      </c>
      <c r="E127" s="5">
        <f t="shared" ca="1" si="33"/>
        <v>0</v>
      </c>
      <c r="F127" s="2" t="str" cm="1">
        <f t="array" aca="1" ref="F127" ca="1">IF(D127=0,"-",IF('Input-Accounts'!$E127&lt;&gt;0,'Input-Accounts'!$E127,INDEX('Input-Accounts'!$H127:$J127,,MATCH($F$6,'Input-Accounts'!$H$6:$J$6,0))))</f>
        <v>ACCT_871</v>
      </c>
      <c r="G127" s="5">
        <f ca="1">IFERROR(INDEX(G$269:G$305,MATCH($F127,$B$269:$B$305,0))/INDEX($D$269:$D$305,MATCH($F127,$B$269:$B$305,0)),SUMIFS('Input-Ext Allocators'!D$8:D$63,'Input-Ext Allocators'!$B$8:$B$63,$F127))*$D127</f>
        <v>74987.49390832994</v>
      </c>
      <c r="H127" s="5">
        <f ca="1">IFERROR(INDEX(H$269:H$305,MATCH($F127,$B$269:$B$305,0))/INDEX($D$269:$D$305,MATCH($F127,$B$269:$B$305,0)),SUMIFS('Input-Ext Allocators'!E$8:E$63,'Input-Ext Allocators'!$B$8:$B$63,$F127))*$D127</f>
        <v>53060.988855856755</v>
      </c>
      <c r="I127" s="5">
        <f ca="1">IFERROR(INDEX(I$269:I$305,MATCH($F127,$B$269:$B$305,0))/INDEX($D$269:$D$305,MATCH($F127,$B$269:$B$305,0)),SUMIFS('Input-Ext Allocators'!F$8:F$63,'Input-Ext Allocators'!$B$8:$B$63,$F127))*$D127</f>
        <v>7027.0548627298604</v>
      </c>
      <c r="J127" s="5">
        <f ca="1">IFERROR(INDEX(J$269:J$305,MATCH($F127,$B$269:$B$305,0))/INDEX($D$269:$D$305,MATCH($F127,$B$269:$B$305,0)),SUMIFS('Input-Ext Allocators'!G$8:G$63,'Input-Ext Allocators'!$B$8:$B$63,$F127))*$D127</f>
        <v>9632.8912435214279</v>
      </c>
      <c r="K127" s="5">
        <f ca="1">IFERROR(INDEX(K$269:K$305,MATCH($F127,$B$269:$B$305,0))/INDEX($D$269:$D$305,MATCH($F127,$B$269:$B$305,0)),SUMIFS('Input-Ext Allocators'!H$8:H$63,'Input-Ext Allocators'!$B$8:$B$63,$F127))*$D127</f>
        <v>1210.7570224798453</v>
      </c>
      <c r="L127" s="5">
        <f ca="1">IFERROR(INDEX(L$269:L$305,MATCH($F127,$B$269:$B$305,0))/INDEX($D$269:$D$305,MATCH($F127,$B$269:$B$305,0)),SUMIFS('Input-Ext Allocators'!I$8:I$63,'Input-Ext Allocators'!$B$8:$B$63,$F127))*$D127</f>
        <v>63305.85387769853</v>
      </c>
      <c r="M127" s="5">
        <f ca="1">IFERROR(INDEX(M$269:M$305,MATCH($F127,$B$269:$B$305,0))/INDEX($D$269:$D$305,MATCH($F127,$B$269:$B$305,0)),SUMIFS('Input-Ext Allocators'!J$8:J$63,'Input-Ext Allocators'!$B$8:$B$63,$F127))*$D127</f>
        <v>13517.752090802795</v>
      </c>
      <c r="N127" s="5">
        <f ca="1">IFERROR(INDEX(N$269:N$305,MATCH($F127,$B$269:$B$305,0))/INDEX($D$269:$D$305,MATCH($F127,$B$269:$B$305,0)),SUMIFS('Input-Ext Allocators'!K$8:K$63,'Input-Ext Allocators'!$B$8:$B$63,$F127))*$D127</f>
        <v>0</v>
      </c>
      <c r="O127" s="5">
        <f ca="1">IFERROR(INDEX(O$269:O$305,MATCH($F127,$B$269:$B$305,0))/INDEX($D$269:$D$305,MATCH($F127,$B$269:$B$305,0)),SUMIFS('Input-Ext Allocators'!L$8:L$63,'Input-Ext Allocators'!$B$8:$B$63,$F127))*$D127</f>
        <v>0</v>
      </c>
      <c r="P127" s="5">
        <f ca="1">IFERROR(INDEX(P$269:P$305,MATCH($F127,$B$269:$B$305,0))/INDEX($D$269:$D$305,MATCH($F127,$B$269:$B$305,0)),SUMIFS('Input-Ext Allocators'!M$8:M$63,'Input-Ext Allocators'!$B$8:$B$63,$F127))*$D127</f>
        <v>0</v>
      </c>
      <c r="Q127" s="5">
        <f ca="1">IFERROR(INDEX(Q$269:Q$305,MATCH($F127,$B$269:$B$305,0))/INDEX($D$269:$D$305,MATCH($F127,$B$269:$B$305,0)),SUMIFS('Input-Ext Allocators'!N$8:N$63,'Input-Ext Allocators'!$B$8:$B$63,$F127))*$D127</f>
        <v>0</v>
      </c>
      <c r="R127" s="5">
        <f ca="1">IFERROR(INDEX(R$269:R$305,MATCH($F127,$B$269:$B$305,0))/INDEX($D$269:$D$305,MATCH($F127,$B$269:$B$305,0)),SUMIFS('Input-Ext Allocators'!O$8:O$63,'Input-Ext Allocators'!$B$8:$B$63,$F127))*$D127</f>
        <v>0</v>
      </c>
      <c r="S127" s="5">
        <f ca="1">IFERROR(INDEX(S$269:S$305,MATCH($F127,$B$269:$B$305,0))/INDEX($D$269:$D$305,MATCH($F127,$B$269:$B$305,0)),SUMIFS('Input-Ext Allocators'!P$8:P$63,'Input-Ext Allocators'!$B$8:$B$63,$F127))*$D127</f>
        <v>0</v>
      </c>
      <c r="T127" s="5">
        <f ca="1">IFERROR(INDEX(T$269:T$305,MATCH($F127,$B$269:$B$305,0))/INDEX($D$269:$D$305,MATCH($F127,$B$269:$B$305,0)),SUMIFS('Input-Ext Allocators'!Q$8:Q$63,'Input-Ext Allocators'!$B$8:$B$63,$F127))*$D127</f>
        <v>0</v>
      </c>
      <c r="U127" s="5">
        <f ca="1">IFERROR(INDEX(U$269:U$305,MATCH($F127,$B$269:$B$305,0))/INDEX($D$269:$D$305,MATCH($F127,$B$269:$B$305,0)),SUMIFS('Input-Ext Allocators'!R$8:R$63,'Input-Ext Allocators'!$B$8:$B$63,$F127))*$D127</f>
        <v>0</v>
      </c>
      <c r="V127" s="5">
        <f ca="1">IFERROR(INDEX(V$269:V$305,MATCH($F127,$B$269:$B$305,0))/INDEX($D$269:$D$305,MATCH($F127,$B$269:$B$305,0)),SUMIFS('Input-Ext Allocators'!S$8:S$63,'Input-Ext Allocators'!$B$8:$B$63,$F127))*$D127</f>
        <v>0</v>
      </c>
      <c r="W127" s="5">
        <f ca="1">IFERROR(INDEX(W$269:W$305,MATCH($F127,$B$269:$B$305,0))/INDEX($D$269:$D$305,MATCH($F127,$B$269:$B$305,0)),SUMIFS('Input-Ext Allocators'!T$8:T$63,'Input-Ext Allocators'!$B$8:$B$63,$F127))*$D127</f>
        <v>0</v>
      </c>
      <c r="X127" s="5">
        <f ca="1">IFERROR(INDEX(X$269:X$305,MATCH($F127,$B$269:$B$305,0))/INDEX($D$269:$D$305,MATCH($F127,$B$269:$B$305,0)),SUMIFS('Input-Ext Allocators'!U$8:U$63,'Input-Ext Allocators'!$B$8:$B$63,$F127))*$D127</f>
        <v>0</v>
      </c>
      <c r="Y127" s="5">
        <f ca="1">IFERROR(INDEX(Y$269:Y$305,MATCH($F127,$B$269:$B$305,0))/INDEX($D$269:$D$305,MATCH($F127,$B$269:$B$305,0)),SUMIFS('Input-Ext Allocators'!V$8:V$63,'Input-Ext Allocators'!$B$8:$B$63,$F127))*$D127</f>
        <v>0</v>
      </c>
      <c r="Z127" s="5">
        <f ca="1">IFERROR(INDEX(Z$269:Z$305,MATCH($F127,$B$269:$B$305,0))/INDEX($D$269:$D$305,MATCH($F127,$B$269:$B$305,0)),SUMIFS('Input-Ext Allocators'!W$8:W$63,'Input-Ext Allocators'!$B$8:$B$63,$F127))*$D127</f>
        <v>0</v>
      </c>
    </row>
    <row r="128" spans="1:26" outlineLevel="1">
      <c r="A128" s="13">
        <f>IF(ISBLANK('Input-Accounts'!A128),"",'Input-Accounts'!A128)</f>
        <v>108</v>
      </c>
      <c r="B128" s="17" t="str">
        <f>IF(ISBLANK('Input-Accounts'!B128),"",'Input-Accounts'!B128)</f>
        <v>Compressor Station</v>
      </c>
      <c r="C128" s="13">
        <f>IF(ISBLANK('Input-Accounts'!C128),"",'Input-Accounts'!C128)</f>
        <v>872</v>
      </c>
      <c r="D128" s="5">
        <f t="shared" ca="1" si="32"/>
        <v>0</v>
      </c>
      <c r="E128" s="5">
        <f t="shared" ca="1" si="33"/>
        <v>0</v>
      </c>
      <c r="F128" s="2" t="str" cm="1">
        <f t="array" aca="1" ref="F128" ca="1">IF(D128=0,"-",IF('Input-Accounts'!$E128&lt;&gt;0,'Input-Accounts'!$E128,INDEX('Input-Accounts'!$H128:$J128,,MATCH($F$6,'Input-Accounts'!$H$6:$J$6,0))))</f>
        <v>-</v>
      </c>
      <c r="G128" s="5">
        <f ca="1">IFERROR(INDEX(G$269:G$305,MATCH($F128,$B$269:$B$305,0))/INDEX($D$269:$D$305,MATCH($F128,$B$269:$B$305,0)),SUMIFS('Input-Ext Allocators'!D$8:D$63,'Input-Ext Allocators'!$B$8:$B$63,$F128))*$D128</f>
        <v>0</v>
      </c>
      <c r="H128" s="5">
        <f ca="1">IFERROR(INDEX(H$269:H$305,MATCH($F128,$B$269:$B$305,0))/INDEX($D$269:$D$305,MATCH($F128,$B$269:$B$305,0)),SUMIFS('Input-Ext Allocators'!E$8:E$63,'Input-Ext Allocators'!$B$8:$B$63,$F128))*$D128</f>
        <v>0</v>
      </c>
      <c r="I128" s="5">
        <f ca="1">IFERROR(INDEX(I$269:I$305,MATCH($F128,$B$269:$B$305,0))/INDEX($D$269:$D$305,MATCH($F128,$B$269:$B$305,0)),SUMIFS('Input-Ext Allocators'!F$8:F$63,'Input-Ext Allocators'!$B$8:$B$63,$F128))*$D128</f>
        <v>0</v>
      </c>
      <c r="J128" s="5">
        <f ca="1">IFERROR(INDEX(J$269:J$305,MATCH($F128,$B$269:$B$305,0))/INDEX($D$269:$D$305,MATCH($F128,$B$269:$B$305,0)),SUMIFS('Input-Ext Allocators'!G$8:G$63,'Input-Ext Allocators'!$B$8:$B$63,$F128))*$D128</f>
        <v>0</v>
      </c>
      <c r="K128" s="5">
        <f ca="1">IFERROR(INDEX(K$269:K$305,MATCH($F128,$B$269:$B$305,0))/INDEX($D$269:$D$305,MATCH($F128,$B$269:$B$305,0)),SUMIFS('Input-Ext Allocators'!H$8:H$63,'Input-Ext Allocators'!$B$8:$B$63,$F128))*$D128</f>
        <v>0</v>
      </c>
      <c r="L128" s="5">
        <f ca="1">IFERROR(INDEX(L$269:L$305,MATCH($F128,$B$269:$B$305,0))/INDEX($D$269:$D$305,MATCH($F128,$B$269:$B$305,0)),SUMIFS('Input-Ext Allocators'!I$8:I$63,'Input-Ext Allocators'!$B$8:$B$63,$F128))*$D128</f>
        <v>0</v>
      </c>
      <c r="M128" s="5">
        <f ca="1">IFERROR(INDEX(M$269:M$305,MATCH($F128,$B$269:$B$305,0))/INDEX($D$269:$D$305,MATCH($F128,$B$269:$B$305,0)),SUMIFS('Input-Ext Allocators'!J$8:J$63,'Input-Ext Allocators'!$B$8:$B$63,$F128))*$D128</f>
        <v>0</v>
      </c>
      <c r="N128" s="5">
        <f ca="1">IFERROR(INDEX(N$269:N$305,MATCH($F128,$B$269:$B$305,0))/INDEX($D$269:$D$305,MATCH($F128,$B$269:$B$305,0)),SUMIFS('Input-Ext Allocators'!K$8:K$63,'Input-Ext Allocators'!$B$8:$B$63,$F128))*$D128</f>
        <v>0</v>
      </c>
      <c r="O128" s="5">
        <f ca="1">IFERROR(INDEX(O$269:O$305,MATCH($F128,$B$269:$B$305,0))/INDEX($D$269:$D$305,MATCH($F128,$B$269:$B$305,0)),SUMIFS('Input-Ext Allocators'!L$8:L$63,'Input-Ext Allocators'!$B$8:$B$63,$F128))*$D128</f>
        <v>0</v>
      </c>
      <c r="P128" s="5">
        <f ca="1">IFERROR(INDEX(P$269:P$305,MATCH($F128,$B$269:$B$305,0))/INDEX($D$269:$D$305,MATCH($F128,$B$269:$B$305,0)),SUMIFS('Input-Ext Allocators'!M$8:M$63,'Input-Ext Allocators'!$B$8:$B$63,$F128))*$D128</f>
        <v>0</v>
      </c>
      <c r="Q128" s="5">
        <f ca="1">IFERROR(INDEX(Q$269:Q$305,MATCH($F128,$B$269:$B$305,0))/INDEX($D$269:$D$305,MATCH($F128,$B$269:$B$305,0)),SUMIFS('Input-Ext Allocators'!N$8:N$63,'Input-Ext Allocators'!$B$8:$B$63,$F128))*$D128</f>
        <v>0</v>
      </c>
      <c r="R128" s="5">
        <f ca="1">IFERROR(INDEX(R$269:R$305,MATCH($F128,$B$269:$B$305,0))/INDEX($D$269:$D$305,MATCH($F128,$B$269:$B$305,0)),SUMIFS('Input-Ext Allocators'!O$8:O$63,'Input-Ext Allocators'!$B$8:$B$63,$F128))*$D128</f>
        <v>0</v>
      </c>
      <c r="S128" s="5">
        <f ca="1">IFERROR(INDEX(S$269:S$305,MATCH($F128,$B$269:$B$305,0))/INDEX($D$269:$D$305,MATCH($F128,$B$269:$B$305,0)),SUMIFS('Input-Ext Allocators'!P$8:P$63,'Input-Ext Allocators'!$B$8:$B$63,$F128))*$D128</f>
        <v>0</v>
      </c>
      <c r="T128" s="5">
        <f ca="1">IFERROR(INDEX(T$269:T$305,MATCH($F128,$B$269:$B$305,0))/INDEX($D$269:$D$305,MATCH($F128,$B$269:$B$305,0)),SUMIFS('Input-Ext Allocators'!Q$8:Q$63,'Input-Ext Allocators'!$B$8:$B$63,$F128))*$D128</f>
        <v>0</v>
      </c>
      <c r="U128" s="5">
        <f ca="1">IFERROR(INDEX(U$269:U$305,MATCH($F128,$B$269:$B$305,0))/INDEX($D$269:$D$305,MATCH($F128,$B$269:$B$305,0)),SUMIFS('Input-Ext Allocators'!R$8:R$63,'Input-Ext Allocators'!$B$8:$B$63,$F128))*$D128</f>
        <v>0</v>
      </c>
      <c r="V128" s="5">
        <f ca="1">IFERROR(INDEX(V$269:V$305,MATCH($F128,$B$269:$B$305,0))/INDEX($D$269:$D$305,MATCH($F128,$B$269:$B$305,0)),SUMIFS('Input-Ext Allocators'!S$8:S$63,'Input-Ext Allocators'!$B$8:$B$63,$F128))*$D128</f>
        <v>0</v>
      </c>
      <c r="W128" s="5">
        <f ca="1">IFERROR(INDEX(W$269:W$305,MATCH($F128,$B$269:$B$305,0))/INDEX($D$269:$D$305,MATCH($F128,$B$269:$B$305,0)),SUMIFS('Input-Ext Allocators'!T$8:T$63,'Input-Ext Allocators'!$B$8:$B$63,$F128))*$D128</f>
        <v>0</v>
      </c>
      <c r="X128" s="5">
        <f ca="1">IFERROR(INDEX(X$269:X$305,MATCH($F128,$B$269:$B$305,0))/INDEX($D$269:$D$305,MATCH($F128,$B$269:$B$305,0)),SUMIFS('Input-Ext Allocators'!U$8:U$63,'Input-Ext Allocators'!$B$8:$B$63,$F128))*$D128</f>
        <v>0</v>
      </c>
      <c r="Y128" s="5">
        <f ca="1">IFERROR(INDEX(Y$269:Y$305,MATCH($F128,$B$269:$B$305,0))/INDEX($D$269:$D$305,MATCH($F128,$B$269:$B$305,0)),SUMIFS('Input-Ext Allocators'!V$8:V$63,'Input-Ext Allocators'!$B$8:$B$63,$F128))*$D128</f>
        <v>0</v>
      </c>
      <c r="Z128" s="5">
        <f ca="1">IFERROR(INDEX(Z$269:Z$305,MATCH($F128,$B$269:$B$305,0))/INDEX($D$269:$D$305,MATCH($F128,$B$269:$B$305,0)),SUMIFS('Input-Ext Allocators'!W$8:W$63,'Input-Ext Allocators'!$B$8:$B$63,$F128))*$D128</f>
        <v>0</v>
      </c>
    </row>
    <row r="129" spans="1:26" outlineLevel="1">
      <c r="A129" s="13">
        <f>IF(ISBLANK('Input-Accounts'!A129),"",'Input-Accounts'!A129)</f>
        <v>109</v>
      </c>
      <c r="B129" s="17" t="str">
        <f>IF(ISBLANK('Input-Accounts'!B129),"",'Input-Accounts'!B129)</f>
        <v>Mains and services expenses</v>
      </c>
      <c r="C129" s="13">
        <f>IF(ISBLANK('Input-Accounts'!C129),"",'Input-Accounts'!C129)</f>
        <v>874</v>
      </c>
      <c r="D129" s="5">
        <f t="shared" ca="1" si="32"/>
        <v>0</v>
      </c>
      <c r="E129" s="5">
        <f t="shared" ca="1" si="33"/>
        <v>0</v>
      </c>
      <c r="F129" s="2" t="str" cm="1">
        <f t="array" aca="1" ref="F129" ca="1">IF(D129=0,"-",IF('Input-Accounts'!$E129&lt;&gt;0,'Input-Accounts'!$E129,INDEX('Input-Accounts'!$H129:$J129,,MATCH($F$6,'Input-Accounts'!$H$6:$J$6,0))))</f>
        <v>-</v>
      </c>
      <c r="G129" s="5">
        <f ca="1">IFERROR(INDEX(G$269:G$305,MATCH($F129,$B$269:$B$305,0))/INDEX($D$269:$D$305,MATCH($F129,$B$269:$B$305,0)),SUMIFS('Input-Ext Allocators'!D$8:D$63,'Input-Ext Allocators'!$B$8:$B$63,$F129))*$D129</f>
        <v>0</v>
      </c>
      <c r="H129" s="5">
        <f ca="1">IFERROR(INDEX(H$269:H$305,MATCH($F129,$B$269:$B$305,0))/INDEX($D$269:$D$305,MATCH($F129,$B$269:$B$305,0)),SUMIFS('Input-Ext Allocators'!E$8:E$63,'Input-Ext Allocators'!$B$8:$B$63,$F129))*$D129</f>
        <v>0</v>
      </c>
      <c r="I129" s="5">
        <f ca="1">IFERROR(INDEX(I$269:I$305,MATCH($F129,$B$269:$B$305,0))/INDEX($D$269:$D$305,MATCH($F129,$B$269:$B$305,0)),SUMIFS('Input-Ext Allocators'!F$8:F$63,'Input-Ext Allocators'!$B$8:$B$63,$F129))*$D129</f>
        <v>0</v>
      </c>
      <c r="J129" s="5">
        <f ca="1">IFERROR(INDEX(J$269:J$305,MATCH($F129,$B$269:$B$305,0))/INDEX($D$269:$D$305,MATCH($F129,$B$269:$B$305,0)),SUMIFS('Input-Ext Allocators'!G$8:G$63,'Input-Ext Allocators'!$B$8:$B$63,$F129))*$D129</f>
        <v>0</v>
      </c>
      <c r="K129" s="5">
        <f ca="1">IFERROR(INDEX(K$269:K$305,MATCH($F129,$B$269:$B$305,0))/INDEX($D$269:$D$305,MATCH($F129,$B$269:$B$305,0)),SUMIFS('Input-Ext Allocators'!H$8:H$63,'Input-Ext Allocators'!$B$8:$B$63,$F129))*$D129</f>
        <v>0</v>
      </c>
      <c r="L129" s="5">
        <f ca="1">IFERROR(INDEX(L$269:L$305,MATCH($F129,$B$269:$B$305,0))/INDEX($D$269:$D$305,MATCH($F129,$B$269:$B$305,0)),SUMIFS('Input-Ext Allocators'!I$8:I$63,'Input-Ext Allocators'!$B$8:$B$63,$F129))*$D129</f>
        <v>0</v>
      </c>
      <c r="M129" s="5">
        <f ca="1">IFERROR(INDEX(M$269:M$305,MATCH($F129,$B$269:$B$305,0))/INDEX($D$269:$D$305,MATCH($F129,$B$269:$B$305,0)),SUMIFS('Input-Ext Allocators'!J$8:J$63,'Input-Ext Allocators'!$B$8:$B$63,$F129))*$D129</f>
        <v>0</v>
      </c>
      <c r="N129" s="5">
        <f ca="1">IFERROR(INDEX(N$269:N$305,MATCH($F129,$B$269:$B$305,0))/INDEX($D$269:$D$305,MATCH($F129,$B$269:$B$305,0)),SUMIFS('Input-Ext Allocators'!K$8:K$63,'Input-Ext Allocators'!$B$8:$B$63,$F129))*$D129</f>
        <v>0</v>
      </c>
      <c r="O129" s="5">
        <f ca="1">IFERROR(INDEX(O$269:O$305,MATCH($F129,$B$269:$B$305,0))/INDEX($D$269:$D$305,MATCH($F129,$B$269:$B$305,0)),SUMIFS('Input-Ext Allocators'!L$8:L$63,'Input-Ext Allocators'!$B$8:$B$63,$F129))*$D129</f>
        <v>0</v>
      </c>
      <c r="P129" s="5">
        <f ca="1">IFERROR(INDEX(P$269:P$305,MATCH($F129,$B$269:$B$305,0))/INDEX($D$269:$D$305,MATCH($F129,$B$269:$B$305,0)),SUMIFS('Input-Ext Allocators'!M$8:M$63,'Input-Ext Allocators'!$B$8:$B$63,$F129))*$D129</f>
        <v>0</v>
      </c>
      <c r="Q129" s="5">
        <f ca="1">IFERROR(INDEX(Q$269:Q$305,MATCH($F129,$B$269:$B$305,0))/INDEX($D$269:$D$305,MATCH($F129,$B$269:$B$305,0)),SUMIFS('Input-Ext Allocators'!N$8:N$63,'Input-Ext Allocators'!$B$8:$B$63,$F129))*$D129</f>
        <v>0</v>
      </c>
      <c r="R129" s="5">
        <f ca="1">IFERROR(INDEX(R$269:R$305,MATCH($F129,$B$269:$B$305,0))/INDEX($D$269:$D$305,MATCH($F129,$B$269:$B$305,0)),SUMIFS('Input-Ext Allocators'!O$8:O$63,'Input-Ext Allocators'!$B$8:$B$63,$F129))*$D129</f>
        <v>0</v>
      </c>
      <c r="S129" s="5">
        <f ca="1">IFERROR(INDEX(S$269:S$305,MATCH($F129,$B$269:$B$305,0))/INDEX($D$269:$D$305,MATCH($F129,$B$269:$B$305,0)),SUMIFS('Input-Ext Allocators'!P$8:P$63,'Input-Ext Allocators'!$B$8:$B$63,$F129))*$D129</f>
        <v>0</v>
      </c>
      <c r="T129" s="5">
        <f ca="1">IFERROR(INDEX(T$269:T$305,MATCH($F129,$B$269:$B$305,0))/INDEX($D$269:$D$305,MATCH($F129,$B$269:$B$305,0)),SUMIFS('Input-Ext Allocators'!Q$8:Q$63,'Input-Ext Allocators'!$B$8:$B$63,$F129))*$D129</f>
        <v>0</v>
      </c>
      <c r="U129" s="5">
        <f ca="1">IFERROR(INDEX(U$269:U$305,MATCH($F129,$B$269:$B$305,0))/INDEX($D$269:$D$305,MATCH($F129,$B$269:$B$305,0)),SUMIFS('Input-Ext Allocators'!R$8:R$63,'Input-Ext Allocators'!$B$8:$B$63,$F129))*$D129</f>
        <v>0</v>
      </c>
      <c r="V129" s="5">
        <f ca="1">IFERROR(INDEX(V$269:V$305,MATCH($F129,$B$269:$B$305,0))/INDEX($D$269:$D$305,MATCH($F129,$B$269:$B$305,0)),SUMIFS('Input-Ext Allocators'!S$8:S$63,'Input-Ext Allocators'!$B$8:$B$63,$F129))*$D129</f>
        <v>0</v>
      </c>
      <c r="W129" s="5">
        <f ca="1">IFERROR(INDEX(W$269:W$305,MATCH($F129,$B$269:$B$305,0))/INDEX($D$269:$D$305,MATCH($F129,$B$269:$B$305,0)),SUMIFS('Input-Ext Allocators'!T$8:T$63,'Input-Ext Allocators'!$B$8:$B$63,$F129))*$D129</f>
        <v>0</v>
      </c>
      <c r="X129" s="5">
        <f ca="1">IFERROR(INDEX(X$269:X$305,MATCH($F129,$B$269:$B$305,0))/INDEX($D$269:$D$305,MATCH($F129,$B$269:$B$305,0)),SUMIFS('Input-Ext Allocators'!U$8:U$63,'Input-Ext Allocators'!$B$8:$B$63,$F129))*$D129</f>
        <v>0</v>
      </c>
      <c r="Y129" s="5">
        <f ca="1">IFERROR(INDEX(Y$269:Y$305,MATCH($F129,$B$269:$B$305,0))/INDEX($D$269:$D$305,MATCH($F129,$B$269:$B$305,0)),SUMIFS('Input-Ext Allocators'!V$8:V$63,'Input-Ext Allocators'!$B$8:$B$63,$F129))*$D129</f>
        <v>0</v>
      </c>
      <c r="Z129" s="5">
        <f ca="1">IFERROR(INDEX(Z$269:Z$305,MATCH($F129,$B$269:$B$305,0))/INDEX($D$269:$D$305,MATCH($F129,$B$269:$B$305,0)),SUMIFS('Input-Ext Allocators'!W$8:W$63,'Input-Ext Allocators'!$B$8:$B$63,$F129))*$D129</f>
        <v>0</v>
      </c>
    </row>
    <row r="130" spans="1:26" outlineLevel="1">
      <c r="A130" s="13">
        <f>IF(ISBLANK('Input-Accounts'!A130),"",'Input-Accounts'!A130)</f>
        <v>110</v>
      </c>
      <c r="B130" s="17" t="str">
        <f>IF(ISBLANK('Input-Accounts'!B130),"",'Input-Accounts'!B130)</f>
        <v>Measuring and regulating station expenses—general</v>
      </c>
      <c r="C130" s="13">
        <f>IF(ISBLANK('Input-Accounts'!C130),"",'Input-Accounts'!C130)</f>
        <v>875</v>
      </c>
      <c r="D130" s="5">
        <f t="shared" ca="1" si="32"/>
        <v>0</v>
      </c>
      <c r="E130" s="5">
        <f t="shared" ca="1" si="33"/>
        <v>0</v>
      </c>
      <c r="F130" s="2" t="str" cm="1">
        <f t="array" aca="1" ref="F130" ca="1">IF(D130=0,"-",IF('Input-Accounts'!$E130&lt;&gt;0,'Input-Accounts'!$E130,INDEX('Input-Accounts'!$H130:$J130,,MATCH($F$6,'Input-Accounts'!$H$6:$J$6,0))))</f>
        <v>-</v>
      </c>
      <c r="G130" s="5">
        <f ca="1">IFERROR(INDEX(G$269:G$305,MATCH($F130,$B$269:$B$305,0))/INDEX($D$269:$D$305,MATCH($F130,$B$269:$B$305,0)),SUMIFS('Input-Ext Allocators'!D$8:D$63,'Input-Ext Allocators'!$B$8:$B$63,$F130))*$D130</f>
        <v>0</v>
      </c>
      <c r="H130" s="5">
        <f ca="1">IFERROR(INDEX(H$269:H$305,MATCH($F130,$B$269:$B$305,0))/INDEX($D$269:$D$305,MATCH($F130,$B$269:$B$305,0)),SUMIFS('Input-Ext Allocators'!E$8:E$63,'Input-Ext Allocators'!$B$8:$B$63,$F130))*$D130</f>
        <v>0</v>
      </c>
      <c r="I130" s="5">
        <f ca="1">IFERROR(INDEX(I$269:I$305,MATCH($F130,$B$269:$B$305,0))/INDEX($D$269:$D$305,MATCH($F130,$B$269:$B$305,0)),SUMIFS('Input-Ext Allocators'!F$8:F$63,'Input-Ext Allocators'!$B$8:$B$63,$F130))*$D130</f>
        <v>0</v>
      </c>
      <c r="J130" s="5">
        <f ca="1">IFERROR(INDEX(J$269:J$305,MATCH($F130,$B$269:$B$305,0))/INDEX($D$269:$D$305,MATCH($F130,$B$269:$B$305,0)),SUMIFS('Input-Ext Allocators'!G$8:G$63,'Input-Ext Allocators'!$B$8:$B$63,$F130))*$D130</f>
        <v>0</v>
      </c>
      <c r="K130" s="5">
        <f ca="1">IFERROR(INDEX(K$269:K$305,MATCH($F130,$B$269:$B$305,0))/INDEX($D$269:$D$305,MATCH($F130,$B$269:$B$305,0)),SUMIFS('Input-Ext Allocators'!H$8:H$63,'Input-Ext Allocators'!$B$8:$B$63,$F130))*$D130</f>
        <v>0</v>
      </c>
      <c r="L130" s="5">
        <f ca="1">IFERROR(INDEX(L$269:L$305,MATCH($F130,$B$269:$B$305,0))/INDEX($D$269:$D$305,MATCH($F130,$B$269:$B$305,0)),SUMIFS('Input-Ext Allocators'!I$8:I$63,'Input-Ext Allocators'!$B$8:$B$63,$F130))*$D130</f>
        <v>0</v>
      </c>
      <c r="M130" s="5">
        <f ca="1">IFERROR(INDEX(M$269:M$305,MATCH($F130,$B$269:$B$305,0))/INDEX($D$269:$D$305,MATCH($F130,$B$269:$B$305,0)),SUMIFS('Input-Ext Allocators'!J$8:J$63,'Input-Ext Allocators'!$B$8:$B$63,$F130))*$D130</f>
        <v>0</v>
      </c>
      <c r="N130" s="5">
        <f ca="1">IFERROR(INDEX(N$269:N$305,MATCH($F130,$B$269:$B$305,0))/INDEX($D$269:$D$305,MATCH($F130,$B$269:$B$305,0)),SUMIFS('Input-Ext Allocators'!K$8:K$63,'Input-Ext Allocators'!$B$8:$B$63,$F130))*$D130</f>
        <v>0</v>
      </c>
      <c r="O130" s="5">
        <f ca="1">IFERROR(INDEX(O$269:O$305,MATCH($F130,$B$269:$B$305,0))/INDEX($D$269:$D$305,MATCH($F130,$B$269:$B$305,0)),SUMIFS('Input-Ext Allocators'!L$8:L$63,'Input-Ext Allocators'!$B$8:$B$63,$F130))*$D130</f>
        <v>0</v>
      </c>
      <c r="P130" s="5">
        <f ca="1">IFERROR(INDEX(P$269:P$305,MATCH($F130,$B$269:$B$305,0))/INDEX($D$269:$D$305,MATCH($F130,$B$269:$B$305,0)),SUMIFS('Input-Ext Allocators'!M$8:M$63,'Input-Ext Allocators'!$B$8:$B$63,$F130))*$D130</f>
        <v>0</v>
      </c>
      <c r="Q130" s="5">
        <f ca="1">IFERROR(INDEX(Q$269:Q$305,MATCH($F130,$B$269:$B$305,0))/INDEX($D$269:$D$305,MATCH($F130,$B$269:$B$305,0)),SUMIFS('Input-Ext Allocators'!N$8:N$63,'Input-Ext Allocators'!$B$8:$B$63,$F130))*$D130</f>
        <v>0</v>
      </c>
      <c r="R130" s="5">
        <f ca="1">IFERROR(INDEX(R$269:R$305,MATCH($F130,$B$269:$B$305,0))/INDEX($D$269:$D$305,MATCH($F130,$B$269:$B$305,0)),SUMIFS('Input-Ext Allocators'!O$8:O$63,'Input-Ext Allocators'!$B$8:$B$63,$F130))*$D130</f>
        <v>0</v>
      </c>
      <c r="S130" s="5">
        <f ca="1">IFERROR(INDEX(S$269:S$305,MATCH($F130,$B$269:$B$305,0))/INDEX($D$269:$D$305,MATCH($F130,$B$269:$B$305,0)),SUMIFS('Input-Ext Allocators'!P$8:P$63,'Input-Ext Allocators'!$B$8:$B$63,$F130))*$D130</f>
        <v>0</v>
      </c>
      <c r="T130" s="5">
        <f ca="1">IFERROR(INDEX(T$269:T$305,MATCH($F130,$B$269:$B$305,0))/INDEX($D$269:$D$305,MATCH($F130,$B$269:$B$305,0)),SUMIFS('Input-Ext Allocators'!Q$8:Q$63,'Input-Ext Allocators'!$B$8:$B$63,$F130))*$D130</f>
        <v>0</v>
      </c>
      <c r="U130" s="5">
        <f ca="1">IFERROR(INDEX(U$269:U$305,MATCH($F130,$B$269:$B$305,0))/INDEX($D$269:$D$305,MATCH($F130,$B$269:$B$305,0)),SUMIFS('Input-Ext Allocators'!R$8:R$63,'Input-Ext Allocators'!$B$8:$B$63,$F130))*$D130</f>
        <v>0</v>
      </c>
      <c r="V130" s="5">
        <f ca="1">IFERROR(INDEX(V$269:V$305,MATCH($F130,$B$269:$B$305,0))/INDEX($D$269:$D$305,MATCH($F130,$B$269:$B$305,0)),SUMIFS('Input-Ext Allocators'!S$8:S$63,'Input-Ext Allocators'!$B$8:$B$63,$F130))*$D130</f>
        <v>0</v>
      </c>
      <c r="W130" s="5">
        <f ca="1">IFERROR(INDEX(W$269:W$305,MATCH($F130,$B$269:$B$305,0))/INDEX($D$269:$D$305,MATCH($F130,$B$269:$B$305,0)),SUMIFS('Input-Ext Allocators'!T$8:T$63,'Input-Ext Allocators'!$B$8:$B$63,$F130))*$D130</f>
        <v>0</v>
      </c>
      <c r="X130" s="5">
        <f ca="1">IFERROR(INDEX(X$269:X$305,MATCH($F130,$B$269:$B$305,0))/INDEX($D$269:$D$305,MATCH($F130,$B$269:$B$305,0)),SUMIFS('Input-Ext Allocators'!U$8:U$63,'Input-Ext Allocators'!$B$8:$B$63,$F130))*$D130</f>
        <v>0</v>
      </c>
      <c r="Y130" s="5">
        <f ca="1">IFERROR(INDEX(Y$269:Y$305,MATCH($F130,$B$269:$B$305,0))/INDEX($D$269:$D$305,MATCH($F130,$B$269:$B$305,0)),SUMIFS('Input-Ext Allocators'!V$8:V$63,'Input-Ext Allocators'!$B$8:$B$63,$F130))*$D130</f>
        <v>0</v>
      </c>
      <c r="Z130" s="5">
        <f ca="1">IFERROR(INDEX(Z$269:Z$305,MATCH($F130,$B$269:$B$305,0))/INDEX($D$269:$D$305,MATCH($F130,$B$269:$B$305,0)),SUMIFS('Input-Ext Allocators'!W$8:W$63,'Input-Ext Allocators'!$B$8:$B$63,$F130))*$D130</f>
        <v>0</v>
      </c>
    </row>
    <row r="131" spans="1:26" outlineLevel="1">
      <c r="A131" s="13">
        <f>IF(ISBLANK('Input-Accounts'!A131),"",'Input-Accounts'!A131)</f>
        <v>111</v>
      </c>
      <c r="B131" s="17" t="str">
        <f>IF(ISBLANK('Input-Accounts'!B131),"",'Input-Accounts'!B131)</f>
        <v>Measuring and regulating station expenses—industrial</v>
      </c>
      <c r="C131" s="13">
        <f>IF(ISBLANK('Input-Accounts'!C131),"",'Input-Accounts'!C131)</f>
        <v>876</v>
      </c>
      <c r="D131" s="5">
        <f t="shared" ca="1" si="32"/>
        <v>0</v>
      </c>
      <c r="E131" s="5">
        <f t="shared" ca="1" si="33"/>
        <v>0</v>
      </c>
      <c r="F131" s="2" t="str" cm="1">
        <f t="array" aca="1" ref="F131" ca="1">IF(D131=0,"-",IF('Input-Accounts'!$E131&lt;&gt;0,'Input-Accounts'!$E131,INDEX('Input-Accounts'!$H131:$J131,,MATCH($F$6,'Input-Accounts'!$H$6:$J$6,0))))</f>
        <v>-</v>
      </c>
      <c r="G131" s="5">
        <f ca="1">IFERROR(INDEX(G$269:G$305,MATCH($F131,$B$269:$B$305,0))/INDEX($D$269:$D$305,MATCH($F131,$B$269:$B$305,0)),SUMIFS('Input-Ext Allocators'!D$8:D$63,'Input-Ext Allocators'!$B$8:$B$63,$F131))*$D131</f>
        <v>0</v>
      </c>
      <c r="H131" s="5">
        <f ca="1">IFERROR(INDEX(H$269:H$305,MATCH($F131,$B$269:$B$305,0))/INDEX($D$269:$D$305,MATCH($F131,$B$269:$B$305,0)),SUMIFS('Input-Ext Allocators'!E$8:E$63,'Input-Ext Allocators'!$B$8:$B$63,$F131))*$D131</f>
        <v>0</v>
      </c>
      <c r="I131" s="5">
        <f ca="1">IFERROR(INDEX(I$269:I$305,MATCH($F131,$B$269:$B$305,0))/INDEX($D$269:$D$305,MATCH($F131,$B$269:$B$305,0)),SUMIFS('Input-Ext Allocators'!F$8:F$63,'Input-Ext Allocators'!$B$8:$B$63,$F131))*$D131</f>
        <v>0</v>
      </c>
      <c r="J131" s="5">
        <f ca="1">IFERROR(INDEX(J$269:J$305,MATCH($F131,$B$269:$B$305,0))/INDEX($D$269:$D$305,MATCH($F131,$B$269:$B$305,0)),SUMIFS('Input-Ext Allocators'!G$8:G$63,'Input-Ext Allocators'!$B$8:$B$63,$F131))*$D131</f>
        <v>0</v>
      </c>
      <c r="K131" s="5">
        <f ca="1">IFERROR(INDEX(K$269:K$305,MATCH($F131,$B$269:$B$305,0))/INDEX($D$269:$D$305,MATCH($F131,$B$269:$B$305,0)),SUMIFS('Input-Ext Allocators'!H$8:H$63,'Input-Ext Allocators'!$B$8:$B$63,$F131))*$D131</f>
        <v>0</v>
      </c>
      <c r="L131" s="5">
        <f ca="1">IFERROR(INDEX(L$269:L$305,MATCH($F131,$B$269:$B$305,0))/INDEX($D$269:$D$305,MATCH($F131,$B$269:$B$305,0)),SUMIFS('Input-Ext Allocators'!I$8:I$63,'Input-Ext Allocators'!$B$8:$B$63,$F131))*$D131</f>
        <v>0</v>
      </c>
      <c r="M131" s="5">
        <f ca="1">IFERROR(INDEX(M$269:M$305,MATCH($F131,$B$269:$B$305,0))/INDEX($D$269:$D$305,MATCH($F131,$B$269:$B$305,0)),SUMIFS('Input-Ext Allocators'!J$8:J$63,'Input-Ext Allocators'!$B$8:$B$63,$F131))*$D131</f>
        <v>0</v>
      </c>
      <c r="N131" s="5">
        <f ca="1">IFERROR(INDEX(N$269:N$305,MATCH($F131,$B$269:$B$305,0))/INDEX($D$269:$D$305,MATCH($F131,$B$269:$B$305,0)),SUMIFS('Input-Ext Allocators'!K$8:K$63,'Input-Ext Allocators'!$B$8:$B$63,$F131))*$D131</f>
        <v>0</v>
      </c>
      <c r="O131" s="5">
        <f ca="1">IFERROR(INDEX(O$269:O$305,MATCH($F131,$B$269:$B$305,0))/INDEX($D$269:$D$305,MATCH($F131,$B$269:$B$305,0)),SUMIFS('Input-Ext Allocators'!L$8:L$63,'Input-Ext Allocators'!$B$8:$B$63,$F131))*$D131</f>
        <v>0</v>
      </c>
      <c r="P131" s="5">
        <f ca="1">IFERROR(INDEX(P$269:P$305,MATCH($F131,$B$269:$B$305,0))/INDEX($D$269:$D$305,MATCH($F131,$B$269:$B$305,0)),SUMIFS('Input-Ext Allocators'!M$8:M$63,'Input-Ext Allocators'!$B$8:$B$63,$F131))*$D131</f>
        <v>0</v>
      </c>
      <c r="Q131" s="5">
        <f ca="1">IFERROR(INDEX(Q$269:Q$305,MATCH($F131,$B$269:$B$305,0))/INDEX($D$269:$D$305,MATCH($F131,$B$269:$B$305,0)),SUMIFS('Input-Ext Allocators'!N$8:N$63,'Input-Ext Allocators'!$B$8:$B$63,$F131))*$D131</f>
        <v>0</v>
      </c>
      <c r="R131" s="5">
        <f ca="1">IFERROR(INDEX(R$269:R$305,MATCH($F131,$B$269:$B$305,0))/INDEX($D$269:$D$305,MATCH($F131,$B$269:$B$305,0)),SUMIFS('Input-Ext Allocators'!O$8:O$63,'Input-Ext Allocators'!$B$8:$B$63,$F131))*$D131</f>
        <v>0</v>
      </c>
      <c r="S131" s="5">
        <f ca="1">IFERROR(INDEX(S$269:S$305,MATCH($F131,$B$269:$B$305,0))/INDEX($D$269:$D$305,MATCH($F131,$B$269:$B$305,0)),SUMIFS('Input-Ext Allocators'!P$8:P$63,'Input-Ext Allocators'!$B$8:$B$63,$F131))*$D131</f>
        <v>0</v>
      </c>
      <c r="T131" s="5">
        <f ca="1">IFERROR(INDEX(T$269:T$305,MATCH($F131,$B$269:$B$305,0))/INDEX($D$269:$D$305,MATCH($F131,$B$269:$B$305,0)),SUMIFS('Input-Ext Allocators'!Q$8:Q$63,'Input-Ext Allocators'!$B$8:$B$63,$F131))*$D131</f>
        <v>0</v>
      </c>
      <c r="U131" s="5">
        <f ca="1">IFERROR(INDEX(U$269:U$305,MATCH($F131,$B$269:$B$305,0))/INDEX($D$269:$D$305,MATCH($F131,$B$269:$B$305,0)),SUMIFS('Input-Ext Allocators'!R$8:R$63,'Input-Ext Allocators'!$B$8:$B$63,$F131))*$D131</f>
        <v>0</v>
      </c>
      <c r="V131" s="5">
        <f ca="1">IFERROR(INDEX(V$269:V$305,MATCH($F131,$B$269:$B$305,0))/INDEX($D$269:$D$305,MATCH($F131,$B$269:$B$305,0)),SUMIFS('Input-Ext Allocators'!S$8:S$63,'Input-Ext Allocators'!$B$8:$B$63,$F131))*$D131</f>
        <v>0</v>
      </c>
      <c r="W131" s="5">
        <f ca="1">IFERROR(INDEX(W$269:W$305,MATCH($F131,$B$269:$B$305,0))/INDEX($D$269:$D$305,MATCH($F131,$B$269:$B$305,0)),SUMIFS('Input-Ext Allocators'!T$8:T$63,'Input-Ext Allocators'!$B$8:$B$63,$F131))*$D131</f>
        <v>0</v>
      </c>
      <c r="X131" s="5">
        <f ca="1">IFERROR(INDEX(X$269:X$305,MATCH($F131,$B$269:$B$305,0))/INDEX($D$269:$D$305,MATCH($F131,$B$269:$B$305,0)),SUMIFS('Input-Ext Allocators'!U$8:U$63,'Input-Ext Allocators'!$B$8:$B$63,$F131))*$D131</f>
        <v>0</v>
      </c>
      <c r="Y131" s="5">
        <f ca="1">IFERROR(INDEX(Y$269:Y$305,MATCH($F131,$B$269:$B$305,0))/INDEX($D$269:$D$305,MATCH($F131,$B$269:$B$305,0)),SUMIFS('Input-Ext Allocators'!V$8:V$63,'Input-Ext Allocators'!$B$8:$B$63,$F131))*$D131</f>
        <v>0</v>
      </c>
      <c r="Z131" s="5">
        <f ca="1">IFERROR(INDEX(Z$269:Z$305,MATCH($F131,$B$269:$B$305,0))/INDEX($D$269:$D$305,MATCH($F131,$B$269:$B$305,0)),SUMIFS('Input-Ext Allocators'!W$8:W$63,'Input-Ext Allocators'!$B$8:$B$63,$F131))*$D131</f>
        <v>0</v>
      </c>
    </row>
    <row r="132" spans="1:26" outlineLevel="1">
      <c r="A132" s="13">
        <f>IF(ISBLANK('Input-Accounts'!A132),"",'Input-Accounts'!A132)</f>
        <v>112</v>
      </c>
      <c r="B132" s="17" t="str">
        <f>IF(ISBLANK('Input-Accounts'!B132),"",'Input-Accounts'!B132)</f>
        <v>Maintenance of Mains</v>
      </c>
      <c r="C132" s="13">
        <f>IF(ISBLANK('Input-Accounts'!C132),"",'Input-Accounts'!C132)</f>
        <v>877</v>
      </c>
      <c r="D132" s="5">
        <f t="shared" ca="1" si="32"/>
        <v>0</v>
      </c>
      <c r="E132" s="5">
        <f t="shared" ca="1" si="33"/>
        <v>0</v>
      </c>
      <c r="F132" s="2" t="str" cm="1">
        <f t="array" aca="1" ref="F132" ca="1">IF(D132=0,"-",IF('Input-Accounts'!$E132&lt;&gt;0,'Input-Accounts'!$E132,INDEX('Input-Accounts'!$H132:$J132,,MATCH($F$6,'Input-Accounts'!$H$6:$J$6,0))))</f>
        <v>-</v>
      </c>
      <c r="G132" s="5">
        <f ca="1">IFERROR(INDEX(G$269:G$305,MATCH($F132,$B$269:$B$305,0))/INDEX($D$269:$D$305,MATCH($F132,$B$269:$B$305,0)),SUMIFS('Input-Ext Allocators'!D$8:D$63,'Input-Ext Allocators'!$B$8:$B$63,$F132))*$D132</f>
        <v>0</v>
      </c>
      <c r="H132" s="5">
        <f ca="1">IFERROR(INDEX(H$269:H$305,MATCH($F132,$B$269:$B$305,0))/INDEX($D$269:$D$305,MATCH($F132,$B$269:$B$305,0)),SUMIFS('Input-Ext Allocators'!E$8:E$63,'Input-Ext Allocators'!$B$8:$B$63,$F132))*$D132</f>
        <v>0</v>
      </c>
      <c r="I132" s="5">
        <f ca="1">IFERROR(INDEX(I$269:I$305,MATCH($F132,$B$269:$B$305,0))/INDEX($D$269:$D$305,MATCH($F132,$B$269:$B$305,0)),SUMIFS('Input-Ext Allocators'!F$8:F$63,'Input-Ext Allocators'!$B$8:$B$63,$F132))*$D132</f>
        <v>0</v>
      </c>
      <c r="J132" s="5">
        <f ca="1">IFERROR(INDEX(J$269:J$305,MATCH($F132,$B$269:$B$305,0))/INDEX($D$269:$D$305,MATCH($F132,$B$269:$B$305,0)),SUMIFS('Input-Ext Allocators'!G$8:G$63,'Input-Ext Allocators'!$B$8:$B$63,$F132))*$D132</f>
        <v>0</v>
      </c>
      <c r="K132" s="5">
        <f ca="1">IFERROR(INDEX(K$269:K$305,MATCH($F132,$B$269:$B$305,0))/INDEX($D$269:$D$305,MATCH($F132,$B$269:$B$305,0)),SUMIFS('Input-Ext Allocators'!H$8:H$63,'Input-Ext Allocators'!$B$8:$B$63,$F132))*$D132</f>
        <v>0</v>
      </c>
      <c r="L132" s="5">
        <f ca="1">IFERROR(INDEX(L$269:L$305,MATCH($F132,$B$269:$B$305,0))/INDEX($D$269:$D$305,MATCH($F132,$B$269:$B$305,0)),SUMIFS('Input-Ext Allocators'!I$8:I$63,'Input-Ext Allocators'!$B$8:$B$63,$F132))*$D132</f>
        <v>0</v>
      </c>
      <c r="M132" s="5">
        <f ca="1">IFERROR(INDEX(M$269:M$305,MATCH($F132,$B$269:$B$305,0))/INDEX($D$269:$D$305,MATCH($F132,$B$269:$B$305,0)),SUMIFS('Input-Ext Allocators'!J$8:J$63,'Input-Ext Allocators'!$B$8:$B$63,$F132))*$D132</f>
        <v>0</v>
      </c>
      <c r="N132" s="5">
        <f ca="1">IFERROR(INDEX(N$269:N$305,MATCH($F132,$B$269:$B$305,0))/INDEX($D$269:$D$305,MATCH($F132,$B$269:$B$305,0)),SUMIFS('Input-Ext Allocators'!K$8:K$63,'Input-Ext Allocators'!$B$8:$B$63,$F132))*$D132</f>
        <v>0</v>
      </c>
      <c r="O132" s="5">
        <f ca="1">IFERROR(INDEX(O$269:O$305,MATCH($F132,$B$269:$B$305,0))/INDEX($D$269:$D$305,MATCH($F132,$B$269:$B$305,0)),SUMIFS('Input-Ext Allocators'!L$8:L$63,'Input-Ext Allocators'!$B$8:$B$63,$F132))*$D132</f>
        <v>0</v>
      </c>
      <c r="P132" s="5">
        <f ca="1">IFERROR(INDEX(P$269:P$305,MATCH($F132,$B$269:$B$305,0))/INDEX($D$269:$D$305,MATCH($F132,$B$269:$B$305,0)),SUMIFS('Input-Ext Allocators'!M$8:M$63,'Input-Ext Allocators'!$B$8:$B$63,$F132))*$D132</f>
        <v>0</v>
      </c>
      <c r="Q132" s="5">
        <f ca="1">IFERROR(INDEX(Q$269:Q$305,MATCH($F132,$B$269:$B$305,0))/INDEX($D$269:$D$305,MATCH($F132,$B$269:$B$305,0)),SUMIFS('Input-Ext Allocators'!N$8:N$63,'Input-Ext Allocators'!$B$8:$B$63,$F132))*$D132</f>
        <v>0</v>
      </c>
      <c r="R132" s="5">
        <f ca="1">IFERROR(INDEX(R$269:R$305,MATCH($F132,$B$269:$B$305,0))/INDEX($D$269:$D$305,MATCH($F132,$B$269:$B$305,0)),SUMIFS('Input-Ext Allocators'!O$8:O$63,'Input-Ext Allocators'!$B$8:$B$63,$F132))*$D132</f>
        <v>0</v>
      </c>
      <c r="S132" s="5">
        <f ca="1">IFERROR(INDEX(S$269:S$305,MATCH($F132,$B$269:$B$305,0))/INDEX($D$269:$D$305,MATCH($F132,$B$269:$B$305,0)),SUMIFS('Input-Ext Allocators'!P$8:P$63,'Input-Ext Allocators'!$B$8:$B$63,$F132))*$D132</f>
        <v>0</v>
      </c>
      <c r="T132" s="5">
        <f ca="1">IFERROR(INDEX(T$269:T$305,MATCH($F132,$B$269:$B$305,0))/INDEX($D$269:$D$305,MATCH($F132,$B$269:$B$305,0)),SUMIFS('Input-Ext Allocators'!Q$8:Q$63,'Input-Ext Allocators'!$B$8:$B$63,$F132))*$D132</f>
        <v>0</v>
      </c>
      <c r="U132" s="5">
        <f ca="1">IFERROR(INDEX(U$269:U$305,MATCH($F132,$B$269:$B$305,0))/INDEX($D$269:$D$305,MATCH($F132,$B$269:$B$305,0)),SUMIFS('Input-Ext Allocators'!R$8:R$63,'Input-Ext Allocators'!$B$8:$B$63,$F132))*$D132</f>
        <v>0</v>
      </c>
      <c r="V132" s="5">
        <f ca="1">IFERROR(INDEX(V$269:V$305,MATCH($F132,$B$269:$B$305,0))/INDEX($D$269:$D$305,MATCH($F132,$B$269:$B$305,0)),SUMIFS('Input-Ext Allocators'!S$8:S$63,'Input-Ext Allocators'!$B$8:$B$63,$F132))*$D132</f>
        <v>0</v>
      </c>
      <c r="W132" s="5">
        <f ca="1">IFERROR(INDEX(W$269:W$305,MATCH($F132,$B$269:$B$305,0))/INDEX($D$269:$D$305,MATCH($F132,$B$269:$B$305,0)),SUMIFS('Input-Ext Allocators'!T$8:T$63,'Input-Ext Allocators'!$B$8:$B$63,$F132))*$D132</f>
        <v>0</v>
      </c>
      <c r="X132" s="5">
        <f ca="1">IFERROR(INDEX(X$269:X$305,MATCH($F132,$B$269:$B$305,0))/INDEX($D$269:$D$305,MATCH($F132,$B$269:$B$305,0)),SUMIFS('Input-Ext Allocators'!U$8:U$63,'Input-Ext Allocators'!$B$8:$B$63,$F132))*$D132</f>
        <v>0</v>
      </c>
      <c r="Y132" s="5">
        <f ca="1">IFERROR(INDEX(Y$269:Y$305,MATCH($F132,$B$269:$B$305,0))/INDEX($D$269:$D$305,MATCH($F132,$B$269:$B$305,0)),SUMIFS('Input-Ext Allocators'!V$8:V$63,'Input-Ext Allocators'!$B$8:$B$63,$F132))*$D132</f>
        <v>0</v>
      </c>
      <c r="Z132" s="5">
        <f ca="1">IFERROR(INDEX(Z$269:Z$305,MATCH($F132,$B$269:$B$305,0))/INDEX($D$269:$D$305,MATCH($F132,$B$269:$B$305,0)),SUMIFS('Input-Ext Allocators'!W$8:W$63,'Input-Ext Allocators'!$B$8:$B$63,$F132))*$D132</f>
        <v>0</v>
      </c>
    </row>
    <row r="133" spans="1:26" outlineLevel="1">
      <c r="A133" s="13">
        <f>IF(ISBLANK('Input-Accounts'!A133),"",'Input-Accounts'!A133)</f>
        <v>113</v>
      </c>
      <c r="B133" s="17" t="str">
        <f>IF(ISBLANK('Input-Accounts'!B133),"",'Input-Accounts'!B133)</f>
        <v>Meter and house regulator expenses</v>
      </c>
      <c r="C133" s="13">
        <f>IF(ISBLANK('Input-Accounts'!C133),"",'Input-Accounts'!C133)</f>
        <v>878</v>
      </c>
      <c r="D133" s="5">
        <f t="shared" ca="1" si="32"/>
        <v>0</v>
      </c>
      <c r="E133" s="5">
        <f t="shared" ca="1" si="33"/>
        <v>0</v>
      </c>
      <c r="F133" s="2" t="str" cm="1">
        <f t="array" aca="1" ref="F133" ca="1">IF(D133=0,"-",IF('Input-Accounts'!$E133&lt;&gt;0,'Input-Accounts'!$E133,INDEX('Input-Accounts'!$H133:$J133,,MATCH($F$6,'Input-Accounts'!$H$6:$J$6,0))))</f>
        <v>-</v>
      </c>
      <c r="G133" s="5">
        <f ca="1">IFERROR(INDEX(G$269:G$305,MATCH($F133,$B$269:$B$305,0))/INDEX($D$269:$D$305,MATCH($F133,$B$269:$B$305,0)),SUMIFS('Input-Ext Allocators'!D$8:D$63,'Input-Ext Allocators'!$B$8:$B$63,$F133))*$D133</f>
        <v>0</v>
      </c>
      <c r="H133" s="5">
        <f ca="1">IFERROR(INDEX(H$269:H$305,MATCH($F133,$B$269:$B$305,0))/INDEX($D$269:$D$305,MATCH($F133,$B$269:$B$305,0)),SUMIFS('Input-Ext Allocators'!E$8:E$63,'Input-Ext Allocators'!$B$8:$B$63,$F133))*$D133</f>
        <v>0</v>
      </c>
      <c r="I133" s="5">
        <f ca="1">IFERROR(INDEX(I$269:I$305,MATCH($F133,$B$269:$B$305,0))/INDEX($D$269:$D$305,MATCH($F133,$B$269:$B$305,0)),SUMIFS('Input-Ext Allocators'!F$8:F$63,'Input-Ext Allocators'!$B$8:$B$63,$F133))*$D133</f>
        <v>0</v>
      </c>
      <c r="J133" s="5">
        <f ca="1">IFERROR(INDEX(J$269:J$305,MATCH($F133,$B$269:$B$305,0))/INDEX($D$269:$D$305,MATCH($F133,$B$269:$B$305,0)),SUMIFS('Input-Ext Allocators'!G$8:G$63,'Input-Ext Allocators'!$B$8:$B$63,$F133))*$D133</f>
        <v>0</v>
      </c>
      <c r="K133" s="5">
        <f ca="1">IFERROR(INDEX(K$269:K$305,MATCH($F133,$B$269:$B$305,0))/INDEX($D$269:$D$305,MATCH($F133,$B$269:$B$305,0)),SUMIFS('Input-Ext Allocators'!H$8:H$63,'Input-Ext Allocators'!$B$8:$B$63,$F133))*$D133</f>
        <v>0</v>
      </c>
      <c r="L133" s="5">
        <f ca="1">IFERROR(INDEX(L$269:L$305,MATCH($F133,$B$269:$B$305,0))/INDEX($D$269:$D$305,MATCH($F133,$B$269:$B$305,0)),SUMIFS('Input-Ext Allocators'!I$8:I$63,'Input-Ext Allocators'!$B$8:$B$63,$F133))*$D133</f>
        <v>0</v>
      </c>
      <c r="M133" s="5">
        <f ca="1">IFERROR(INDEX(M$269:M$305,MATCH($F133,$B$269:$B$305,0))/INDEX($D$269:$D$305,MATCH($F133,$B$269:$B$305,0)),SUMIFS('Input-Ext Allocators'!J$8:J$63,'Input-Ext Allocators'!$B$8:$B$63,$F133))*$D133</f>
        <v>0</v>
      </c>
      <c r="N133" s="5">
        <f ca="1">IFERROR(INDEX(N$269:N$305,MATCH($F133,$B$269:$B$305,0))/INDEX($D$269:$D$305,MATCH($F133,$B$269:$B$305,0)),SUMIFS('Input-Ext Allocators'!K$8:K$63,'Input-Ext Allocators'!$B$8:$B$63,$F133))*$D133</f>
        <v>0</v>
      </c>
      <c r="O133" s="5">
        <f ca="1">IFERROR(INDEX(O$269:O$305,MATCH($F133,$B$269:$B$305,0))/INDEX($D$269:$D$305,MATCH($F133,$B$269:$B$305,0)),SUMIFS('Input-Ext Allocators'!L$8:L$63,'Input-Ext Allocators'!$B$8:$B$63,$F133))*$D133</f>
        <v>0</v>
      </c>
      <c r="P133" s="5">
        <f ca="1">IFERROR(INDEX(P$269:P$305,MATCH($F133,$B$269:$B$305,0))/INDEX($D$269:$D$305,MATCH($F133,$B$269:$B$305,0)),SUMIFS('Input-Ext Allocators'!M$8:M$63,'Input-Ext Allocators'!$B$8:$B$63,$F133))*$D133</f>
        <v>0</v>
      </c>
      <c r="Q133" s="5">
        <f ca="1">IFERROR(INDEX(Q$269:Q$305,MATCH($F133,$B$269:$B$305,0))/INDEX($D$269:$D$305,MATCH($F133,$B$269:$B$305,0)),SUMIFS('Input-Ext Allocators'!N$8:N$63,'Input-Ext Allocators'!$B$8:$B$63,$F133))*$D133</f>
        <v>0</v>
      </c>
      <c r="R133" s="5">
        <f ca="1">IFERROR(INDEX(R$269:R$305,MATCH($F133,$B$269:$B$305,0))/INDEX($D$269:$D$305,MATCH($F133,$B$269:$B$305,0)),SUMIFS('Input-Ext Allocators'!O$8:O$63,'Input-Ext Allocators'!$B$8:$B$63,$F133))*$D133</f>
        <v>0</v>
      </c>
      <c r="S133" s="5">
        <f ca="1">IFERROR(INDEX(S$269:S$305,MATCH($F133,$B$269:$B$305,0))/INDEX($D$269:$D$305,MATCH($F133,$B$269:$B$305,0)),SUMIFS('Input-Ext Allocators'!P$8:P$63,'Input-Ext Allocators'!$B$8:$B$63,$F133))*$D133</f>
        <v>0</v>
      </c>
      <c r="T133" s="5">
        <f ca="1">IFERROR(INDEX(T$269:T$305,MATCH($F133,$B$269:$B$305,0))/INDEX($D$269:$D$305,MATCH($F133,$B$269:$B$305,0)),SUMIFS('Input-Ext Allocators'!Q$8:Q$63,'Input-Ext Allocators'!$B$8:$B$63,$F133))*$D133</f>
        <v>0</v>
      </c>
      <c r="U133" s="5">
        <f ca="1">IFERROR(INDEX(U$269:U$305,MATCH($F133,$B$269:$B$305,0))/INDEX($D$269:$D$305,MATCH($F133,$B$269:$B$305,0)),SUMIFS('Input-Ext Allocators'!R$8:R$63,'Input-Ext Allocators'!$B$8:$B$63,$F133))*$D133</f>
        <v>0</v>
      </c>
      <c r="V133" s="5">
        <f ca="1">IFERROR(INDEX(V$269:V$305,MATCH($F133,$B$269:$B$305,0))/INDEX($D$269:$D$305,MATCH($F133,$B$269:$B$305,0)),SUMIFS('Input-Ext Allocators'!S$8:S$63,'Input-Ext Allocators'!$B$8:$B$63,$F133))*$D133</f>
        <v>0</v>
      </c>
      <c r="W133" s="5">
        <f ca="1">IFERROR(INDEX(W$269:W$305,MATCH($F133,$B$269:$B$305,0))/INDEX($D$269:$D$305,MATCH($F133,$B$269:$B$305,0)),SUMIFS('Input-Ext Allocators'!T$8:T$63,'Input-Ext Allocators'!$B$8:$B$63,$F133))*$D133</f>
        <v>0</v>
      </c>
      <c r="X133" s="5">
        <f ca="1">IFERROR(INDEX(X$269:X$305,MATCH($F133,$B$269:$B$305,0))/INDEX($D$269:$D$305,MATCH($F133,$B$269:$B$305,0)),SUMIFS('Input-Ext Allocators'!U$8:U$63,'Input-Ext Allocators'!$B$8:$B$63,$F133))*$D133</f>
        <v>0</v>
      </c>
      <c r="Y133" s="5">
        <f ca="1">IFERROR(INDEX(Y$269:Y$305,MATCH($F133,$B$269:$B$305,0))/INDEX($D$269:$D$305,MATCH($F133,$B$269:$B$305,0)),SUMIFS('Input-Ext Allocators'!V$8:V$63,'Input-Ext Allocators'!$B$8:$B$63,$F133))*$D133</f>
        <v>0</v>
      </c>
      <c r="Z133" s="5">
        <f ca="1">IFERROR(INDEX(Z$269:Z$305,MATCH($F133,$B$269:$B$305,0))/INDEX($D$269:$D$305,MATCH($F133,$B$269:$B$305,0)),SUMIFS('Input-Ext Allocators'!W$8:W$63,'Input-Ext Allocators'!$B$8:$B$63,$F133))*$D133</f>
        <v>0</v>
      </c>
    </row>
    <row r="134" spans="1:26" outlineLevel="1">
      <c r="A134" s="13">
        <f>IF(ISBLANK('Input-Accounts'!A134),"",'Input-Accounts'!A134)</f>
        <v>114</v>
      </c>
      <c r="B134" s="17" t="str">
        <f>IF(ISBLANK('Input-Accounts'!B134),"",'Input-Accounts'!B134)</f>
        <v>Customer installations expenses</v>
      </c>
      <c r="C134" s="13">
        <f>IF(ISBLANK('Input-Accounts'!C134),"",'Input-Accounts'!C134)</f>
        <v>879</v>
      </c>
      <c r="D134" s="5">
        <f t="shared" ca="1" si="32"/>
        <v>0</v>
      </c>
      <c r="E134" s="5">
        <f t="shared" ca="1" si="33"/>
        <v>0</v>
      </c>
      <c r="F134" s="2" t="str" cm="1">
        <f t="array" aca="1" ref="F134" ca="1">IF(D134=0,"-",IF('Input-Accounts'!$E134&lt;&gt;0,'Input-Accounts'!$E134,INDEX('Input-Accounts'!$H134:$J134,,MATCH($F$6,'Input-Accounts'!$H$6:$J$6,0))))</f>
        <v>-</v>
      </c>
      <c r="G134" s="5">
        <f ca="1">IFERROR(INDEX(G$269:G$305,MATCH($F134,$B$269:$B$305,0))/INDEX($D$269:$D$305,MATCH($F134,$B$269:$B$305,0)),SUMIFS('Input-Ext Allocators'!D$8:D$63,'Input-Ext Allocators'!$B$8:$B$63,$F134))*$D134</f>
        <v>0</v>
      </c>
      <c r="H134" s="5">
        <f ca="1">IFERROR(INDEX(H$269:H$305,MATCH($F134,$B$269:$B$305,0))/INDEX($D$269:$D$305,MATCH($F134,$B$269:$B$305,0)),SUMIFS('Input-Ext Allocators'!E$8:E$63,'Input-Ext Allocators'!$B$8:$B$63,$F134))*$D134</f>
        <v>0</v>
      </c>
      <c r="I134" s="5">
        <f ca="1">IFERROR(INDEX(I$269:I$305,MATCH($F134,$B$269:$B$305,0))/INDEX($D$269:$D$305,MATCH($F134,$B$269:$B$305,0)),SUMIFS('Input-Ext Allocators'!F$8:F$63,'Input-Ext Allocators'!$B$8:$B$63,$F134))*$D134</f>
        <v>0</v>
      </c>
      <c r="J134" s="5">
        <f ca="1">IFERROR(INDEX(J$269:J$305,MATCH($F134,$B$269:$B$305,0))/INDEX($D$269:$D$305,MATCH($F134,$B$269:$B$305,0)),SUMIFS('Input-Ext Allocators'!G$8:G$63,'Input-Ext Allocators'!$B$8:$B$63,$F134))*$D134</f>
        <v>0</v>
      </c>
      <c r="K134" s="5">
        <f ca="1">IFERROR(INDEX(K$269:K$305,MATCH($F134,$B$269:$B$305,0))/INDEX($D$269:$D$305,MATCH($F134,$B$269:$B$305,0)),SUMIFS('Input-Ext Allocators'!H$8:H$63,'Input-Ext Allocators'!$B$8:$B$63,$F134))*$D134</f>
        <v>0</v>
      </c>
      <c r="L134" s="5">
        <f ca="1">IFERROR(INDEX(L$269:L$305,MATCH($F134,$B$269:$B$305,0))/INDEX($D$269:$D$305,MATCH($F134,$B$269:$B$305,0)),SUMIFS('Input-Ext Allocators'!I$8:I$63,'Input-Ext Allocators'!$B$8:$B$63,$F134))*$D134</f>
        <v>0</v>
      </c>
      <c r="M134" s="5">
        <f ca="1">IFERROR(INDEX(M$269:M$305,MATCH($F134,$B$269:$B$305,0))/INDEX($D$269:$D$305,MATCH($F134,$B$269:$B$305,0)),SUMIFS('Input-Ext Allocators'!J$8:J$63,'Input-Ext Allocators'!$B$8:$B$63,$F134))*$D134</f>
        <v>0</v>
      </c>
      <c r="N134" s="5">
        <f ca="1">IFERROR(INDEX(N$269:N$305,MATCH($F134,$B$269:$B$305,0))/INDEX($D$269:$D$305,MATCH($F134,$B$269:$B$305,0)),SUMIFS('Input-Ext Allocators'!K$8:K$63,'Input-Ext Allocators'!$B$8:$B$63,$F134))*$D134</f>
        <v>0</v>
      </c>
      <c r="O134" s="5">
        <f ca="1">IFERROR(INDEX(O$269:O$305,MATCH($F134,$B$269:$B$305,0))/INDEX($D$269:$D$305,MATCH($F134,$B$269:$B$305,0)),SUMIFS('Input-Ext Allocators'!L$8:L$63,'Input-Ext Allocators'!$B$8:$B$63,$F134))*$D134</f>
        <v>0</v>
      </c>
      <c r="P134" s="5">
        <f ca="1">IFERROR(INDEX(P$269:P$305,MATCH($F134,$B$269:$B$305,0))/INDEX($D$269:$D$305,MATCH($F134,$B$269:$B$305,0)),SUMIFS('Input-Ext Allocators'!M$8:M$63,'Input-Ext Allocators'!$B$8:$B$63,$F134))*$D134</f>
        <v>0</v>
      </c>
      <c r="Q134" s="5">
        <f ca="1">IFERROR(INDEX(Q$269:Q$305,MATCH($F134,$B$269:$B$305,0))/INDEX($D$269:$D$305,MATCH($F134,$B$269:$B$305,0)),SUMIFS('Input-Ext Allocators'!N$8:N$63,'Input-Ext Allocators'!$B$8:$B$63,$F134))*$D134</f>
        <v>0</v>
      </c>
      <c r="R134" s="5">
        <f ca="1">IFERROR(INDEX(R$269:R$305,MATCH($F134,$B$269:$B$305,0))/INDEX($D$269:$D$305,MATCH($F134,$B$269:$B$305,0)),SUMIFS('Input-Ext Allocators'!O$8:O$63,'Input-Ext Allocators'!$B$8:$B$63,$F134))*$D134</f>
        <v>0</v>
      </c>
      <c r="S134" s="5">
        <f ca="1">IFERROR(INDEX(S$269:S$305,MATCH($F134,$B$269:$B$305,0))/INDEX($D$269:$D$305,MATCH($F134,$B$269:$B$305,0)),SUMIFS('Input-Ext Allocators'!P$8:P$63,'Input-Ext Allocators'!$B$8:$B$63,$F134))*$D134</f>
        <v>0</v>
      </c>
      <c r="T134" s="5">
        <f ca="1">IFERROR(INDEX(T$269:T$305,MATCH($F134,$B$269:$B$305,0))/INDEX($D$269:$D$305,MATCH($F134,$B$269:$B$305,0)),SUMIFS('Input-Ext Allocators'!Q$8:Q$63,'Input-Ext Allocators'!$B$8:$B$63,$F134))*$D134</f>
        <v>0</v>
      </c>
      <c r="U134" s="5">
        <f ca="1">IFERROR(INDEX(U$269:U$305,MATCH($F134,$B$269:$B$305,0))/INDEX($D$269:$D$305,MATCH($F134,$B$269:$B$305,0)),SUMIFS('Input-Ext Allocators'!R$8:R$63,'Input-Ext Allocators'!$B$8:$B$63,$F134))*$D134</f>
        <v>0</v>
      </c>
      <c r="V134" s="5">
        <f ca="1">IFERROR(INDEX(V$269:V$305,MATCH($F134,$B$269:$B$305,0))/INDEX($D$269:$D$305,MATCH($F134,$B$269:$B$305,0)),SUMIFS('Input-Ext Allocators'!S$8:S$63,'Input-Ext Allocators'!$B$8:$B$63,$F134))*$D134</f>
        <v>0</v>
      </c>
      <c r="W134" s="5">
        <f ca="1">IFERROR(INDEX(W$269:W$305,MATCH($F134,$B$269:$B$305,0))/INDEX($D$269:$D$305,MATCH($F134,$B$269:$B$305,0)),SUMIFS('Input-Ext Allocators'!T$8:T$63,'Input-Ext Allocators'!$B$8:$B$63,$F134))*$D134</f>
        <v>0</v>
      </c>
      <c r="X134" s="5">
        <f ca="1">IFERROR(INDEX(X$269:X$305,MATCH($F134,$B$269:$B$305,0))/INDEX($D$269:$D$305,MATCH($F134,$B$269:$B$305,0)),SUMIFS('Input-Ext Allocators'!U$8:U$63,'Input-Ext Allocators'!$B$8:$B$63,$F134))*$D134</f>
        <v>0</v>
      </c>
      <c r="Y134" s="5">
        <f ca="1">IFERROR(INDEX(Y$269:Y$305,MATCH($F134,$B$269:$B$305,0))/INDEX($D$269:$D$305,MATCH($F134,$B$269:$B$305,0)),SUMIFS('Input-Ext Allocators'!V$8:V$63,'Input-Ext Allocators'!$B$8:$B$63,$F134))*$D134</f>
        <v>0</v>
      </c>
      <c r="Z134" s="5">
        <f ca="1">IFERROR(INDEX(Z$269:Z$305,MATCH($F134,$B$269:$B$305,0))/INDEX($D$269:$D$305,MATCH($F134,$B$269:$B$305,0)),SUMIFS('Input-Ext Allocators'!W$8:W$63,'Input-Ext Allocators'!$B$8:$B$63,$F134))*$D134</f>
        <v>0</v>
      </c>
    </row>
    <row r="135" spans="1:26" outlineLevel="1">
      <c r="A135" s="13">
        <f>IF(ISBLANK('Input-Accounts'!A135),"",'Input-Accounts'!A135)</f>
        <v>115</v>
      </c>
      <c r="B135" s="17" t="str">
        <f>IF(ISBLANK('Input-Accounts'!B135),"",'Input-Accounts'!B135)</f>
        <v>Other expenses</v>
      </c>
      <c r="C135" s="13">
        <f>IF(ISBLANK('Input-Accounts'!C135),"",'Input-Accounts'!C135)</f>
        <v>880</v>
      </c>
      <c r="D135" s="5">
        <f t="shared" ca="1" si="32"/>
        <v>0</v>
      </c>
      <c r="E135" s="5">
        <f t="shared" ca="1" si="33"/>
        <v>0</v>
      </c>
      <c r="F135" s="2" t="str" cm="1">
        <f t="array" aca="1" ref="F135" ca="1">IF(D135=0,"-",IF('Input-Accounts'!$E135&lt;&gt;0,'Input-Accounts'!$E135,INDEX('Input-Accounts'!$H135:$J135,,MATCH($F$6,'Input-Accounts'!$H$6:$J$6,0))))</f>
        <v>-</v>
      </c>
      <c r="G135" s="5">
        <f ca="1">IFERROR(INDEX(G$269:G$305,MATCH($F135,$B$269:$B$305,0))/INDEX($D$269:$D$305,MATCH($F135,$B$269:$B$305,0)),SUMIFS('Input-Ext Allocators'!D$8:D$63,'Input-Ext Allocators'!$B$8:$B$63,$F135))*$D135</f>
        <v>0</v>
      </c>
      <c r="H135" s="5">
        <f ca="1">IFERROR(INDEX(H$269:H$305,MATCH($F135,$B$269:$B$305,0))/INDEX($D$269:$D$305,MATCH($F135,$B$269:$B$305,0)),SUMIFS('Input-Ext Allocators'!E$8:E$63,'Input-Ext Allocators'!$B$8:$B$63,$F135))*$D135</f>
        <v>0</v>
      </c>
      <c r="I135" s="5">
        <f ca="1">IFERROR(INDEX(I$269:I$305,MATCH($F135,$B$269:$B$305,0))/INDEX($D$269:$D$305,MATCH($F135,$B$269:$B$305,0)),SUMIFS('Input-Ext Allocators'!F$8:F$63,'Input-Ext Allocators'!$B$8:$B$63,$F135))*$D135</f>
        <v>0</v>
      </c>
      <c r="J135" s="5">
        <f ca="1">IFERROR(INDEX(J$269:J$305,MATCH($F135,$B$269:$B$305,0))/INDEX($D$269:$D$305,MATCH($F135,$B$269:$B$305,0)),SUMIFS('Input-Ext Allocators'!G$8:G$63,'Input-Ext Allocators'!$B$8:$B$63,$F135))*$D135</f>
        <v>0</v>
      </c>
      <c r="K135" s="5">
        <f ca="1">IFERROR(INDEX(K$269:K$305,MATCH($F135,$B$269:$B$305,0))/INDEX($D$269:$D$305,MATCH($F135,$B$269:$B$305,0)),SUMIFS('Input-Ext Allocators'!H$8:H$63,'Input-Ext Allocators'!$B$8:$B$63,$F135))*$D135</f>
        <v>0</v>
      </c>
      <c r="L135" s="5">
        <f ca="1">IFERROR(INDEX(L$269:L$305,MATCH($F135,$B$269:$B$305,0))/INDEX($D$269:$D$305,MATCH($F135,$B$269:$B$305,0)),SUMIFS('Input-Ext Allocators'!I$8:I$63,'Input-Ext Allocators'!$B$8:$B$63,$F135))*$D135</f>
        <v>0</v>
      </c>
      <c r="M135" s="5">
        <f ca="1">IFERROR(INDEX(M$269:M$305,MATCH($F135,$B$269:$B$305,0))/INDEX($D$269:$D$305,MATCH($F135,$B$269:$B$305,0)),SUMIFS('Input-Ext Allocators'!J$8:J$63,'Input-Ext Allocators'!$B$8:$B$63,$F135))*$D135</f>
        <v>0</v>
      </c>
      <c r="N135" s="5">
        <f ca="1">IFERROR(INDEX(N$269:N$305,MATCH($F135,$B$269:$B$305,0))/INDEX($D$269:$D$305,MATCH($F135,$B$269:$B$305,0)),SUMIFS('Input-Ext Allocators'!K$8:K$63,'Input-Ext Allocators'!$B$8:$B$63,$F135))*$D135</f>
        <v>0</v>
      </c>
      <c r="O135" s="5">
        <f ca="1">IFERROR(INDEX(O$269:O$305,MATCH($F135,$B$269:$B$305,0))/INDEX($D$269:$D$305,MATCH($F135,$B$269:$B$305,0)),SUMIFS('Input-Ext Allocators'!L$8:L$63,'Input-Ext Allocators'!$B$8:$B$63,$F135))*$D135</f>
        <v>0</v>
      </c>
      <c r="P135" s="5">
        <f ca="1">IFERROR(INDEX(P$269:P$305,MATCH($F135,$B$269:$B$305,0))/INDEX($D$269:$D$305,MATCH($F135,$B$269:$B$305,0)),SUMIFS('Input-Ext Allocators'!M$8:M$63,'Input-Ext Allocators'!$B$8:$B$63,$F135))*$D135</f>
        <v>0</v>
      </c>
      <c r="Q135" s="5">
        <f ca="1">IFERROR(INDEX(Q$269:Q$305,MATCH($F135,$B$269:$B$305,0))/INDEX($D$269:$D$305,MATCH($F135,$B$269:$B$305,0)),SUMIFS('Input-Ext Allocators'!N$8:N$63,'Input-Ext Allocators'!$B$8:$B$63,$F135))*$D135</f>
        <v>0</v>
      </c>
      <c r="R135" s="5">
        <f ca="1">IFERROR(INDEX(R$269:R$305,MATCH($F135,$B$269:$B$305,0))/INDEX($D$269:$D$305,MATCH($F135,$B$269:$B$305,0)),SUMIFS('Input-Ext Allocators'!O$8:O$63,'Input-Ext Allocators'!$B$8:$B$63,$F135))*$D135</f>
        <v>0</v>
      </c>
      <c r="S135" s="5">
        <f ca="1">IFERROR(INDEX(S$269:S$305,MATCH($F135,$B$269:$B$305,0))/INDEX($D$269:$D$305,MATCH($F135,$B$269:$B$305,0)),SUMIFS('Input-Ext Allocators'!P$8:P$63,'Input-Ext Allocators'!$B$8:$B$63,$F135))*$D135</f>
        <v>0</v>
      </c>
      <c r="T135" s="5">
        <f ca="1">IFERROR(INDEX(T$269:T$305,MATCH($F135,$B$269:$B$305,0))/INDEX($D$269:$D$305,MATCH($F135,$B$269:$B$305,0)),SUMIFS('Input-Ext Allocators'!Q$8:Q$63,'Input-Ext Allocators'!$B$8:$B$63,$F135))*$D135</f>
        <v>0</v>
      </c>
      <c r="U135" s="5">
        <f ca="1">IFERROR(INDEX(U$269:U$305,MATCH($F135,$B$269:$B$305,0))/INDEX($D$269:$D$305,MATCH($F135,$B$269:$B$305,0)),SUMIFS('Input-Ext Allocators'!R$8:R$63,'Input-Ext Allocators'!$B$8:$B$63,$F135))*$D135</f>
        <v>0</v>
      </c>
      <c r="V135" s="5">
        <f ca="1">IFERROR(INDEX(V$269:V$305,MATCH($F135,$B$269:$B$305,0))/INDEX($D$269:$D$305,MATCH($F135,$B$269:$B$305,0)),SUMIFS('Input-Ext Allocators'!S$8:S$63,'Input-Ext Allocators'!$B$8:$B$63,$F135))*$D135</f>
        <v>0</v>
      </c>
      <c r="W135" s="5">
        <f ca="1">IFERROR(INDEX(W$269:W$305,MATCH($F135,$B$269:$B$305,0))/INDEX($D$269:$D$305,MATCH($F135,$B$269:$B$305,0)),SUMIFS('Input-Ext Allocators'!T$8:T$63,'Input-Ext Allocators'!$B$8:$B$63,$F135))*$D135</f>
        <v>0</v>
      </c>
      <c r="X135" s="5">
        <f ca="1">IFERROR(INDEX(X$269:X$305,MATCH($F135,$B$269:$B$305,0))/INDEX($D$269:$D$305,MATCH($F135,$B$269:$B$305,0)),SUMIFS('Input-Ext Allocators'!U$8:U$63,'Input-Ext Allocators'!$B$8:$B$63,$F135))*$D135</f>
        <v>0</v>
      </c>
      <c r="Y135" s="5">
        <f ca="1">IFERROR(INDEX(Y$269:Y$305,MATCH($F135,$B$269:$B$305,0))/INDEX($D$269:$D$305,MATCH($F135,$B$269:$B$305,0)),SUMIFS('Input-Ext Allocators'!V$8:V$63,'Input-Ext Allocators'!$B$8:$B$63,$F135))*$D135</f>
        <v>0</v>
      </c>
      <c r="Z135" s="5">
        <f ca="1">IFERROR(INDEX(Z$269:Z$305,MATCH($F135,$B$269:$B$305,0))/INDEX($D$269:$D$305,MATCH($F135,$B$269:$B$305,0)),SUMIFS('Input-Ext Allocators'!W$8:W$63,'Input-Ext Allocators'!$B$8:$B$63,$F135))*$D135</f>
        <v>0</v>
      </c>
    </row>
    <row r="136" spans="1:26" outlineLevel="1">
      <c r="A136" s="13">
        <f>IF(ISBLANK('Input-Accounts'!A136),"",'Input-Accounts'!A136)</f>
        <v>116</v>
      </c>
      <c r="B136" s="17" t="str">
        <f>IF(ISBLANK('Input-Accounts'!B136),"",'Input-Accounts'!B136)</f>
        <v>Rents</v>
      </c>
      <c r="C136" s="13">
        <f>IF(ISBLANK('Input-Accounts'!C136),"",'Input-Accounts'!C136)</f>
        <v>881</v>
      </c>
      <c r="D136" s="5">
        <f t="shared" ca="1" si="32"/>
        <v>0</v>
      </c>
      <c r="E136" s="5">
        <f t="shared" ca="1" si="33"/>
        <v>0</v>
      </c>
      <c r="F136" s="2" t="str" cm="1">
        <f t="array" aca="1" ref="F136" ca="1">IF(D136=0,"-",IF('Input-Accounts'!$E136&lt;&gt;0,'Input-Accounts'!$E136,INDEX('Input-Accounts'!$H136:$J136,,MATCH($F$6,'Input-Accounts'!$H$6:$J$6,0))))</f>
        <v>-</v>
      </c>
      <c r="G136" s="5">
        <f ca="1">IFERROR(INDEX(G$269:G$305,MATCH($F136,$B$269:$B$305,0))/INDEX($D$269:$D$305,MATCH($F136,$B$269:$B$305,0)),SUMIFS('Input-Ext Allocators'!D$8:D$63,'Input-Ext Allocators'!$B$8:$B$63,$F136))*$D136</f>
        <v>0</v>
      </c>
      <c r="H136" s="5">
        <f ca="1">IFERROR(INDEX(H$269:H$305,MATCH($F136,$B$269:$B$305,0))/INDEX($D$269:$D$305,MATCH($F136,$B$269:$B$305,0)),SUMIFS('Input-Ext Allocators'!E$8:E$63,'Input-Ext Allocators'!$B$8:$B$63,$F136))*$D136</f>
        <v>0</v>
      </c>
      <c r="I136" s="5">
        <f ca="1">IFERROR(INDEX(I$269:I$305,MATCH($F136,$B$269:$B$305,0))/INDEX($D$269:$D$305,MATCH($F136,$B$269:$B$305,0)),SUMIFS('Input-Ext Allocators'!F$8:F$63,'Input-Ext Allocators'!$B$8:$B$63,$F136))*$D136</f>
        <v>0</v>
      </c>
      <c r="J136" s="5">
        <f ca="1">IFERROR(INDEX(J$269:J$305,MATCH($F136,$B$269:$B$305,0))/INDEX($D$269:$D$305,MATCH($F136,$B$269:$B$305,0)),SUMIFS('Input-Ext Allocators'!G$8:G$63,'Input-Ext Allocators'!$B$8:$B$63,$F136))*$D136</f>
        <v>0</v>
      </c>
      <c r="K136" s="5">
        <f ca="1">IFERROR(INDEX(K$269:K$305,MATCH($F136,$B$269:$B$305,0))/INDEX($D$269:$D$305,MATCH($F136,$B$269:$B$305,0)),SUMIFS('Input-Ext Allocators'!H$8:H$63,'Input-Ext Allocators'!$B$8:$B$63,$F136))*$D136</f>
        <v>0</v>
      </c>
      <c r="L136" s="5">
        <f ca="1">IFERROR(INDEX(L$269:L$305,MATCH($F136,$B$269:$B$305,0))/INDEX($D$269:$D$305,MATCH($F136,$B$269:$B$305,0)),SUMIFS('Input-Ext Allocators'!I$8:I$63,'Input-Ext Allocators'!$B$8:$B$63,$F136))*$D136</f>
        <v>0</v>
      </c>
      <c r="M136" s="5">
        <f ca="1">IFERROR(INDEX(M$269:M$305,MATCH($F136,$B$269:$B$305,0))/INDEX($D$269:$D$305,MATCH($F136,$B$269:$B$305,0)),SUMIFS('Input-Ext Allocators'!J$8:J$63,'Input-Ext Allocators'!$B$8:$B$63,$F136))*$D136</f>
        <v>0</v>
      </c>
      <c r="N136" s="5">
        <f ca="1">IFERROR(INDEX(N$269:N$305,MATCH($F136,$B$269:$B$305,0))/INDEX($D$269:$D$305,MATCH($F136,$B$269:$B$305,0)),SUMIFS('Input-Ext Allocators'!K$8:K$63,'Input-Ext Allocators'!$B$8:$B$63,$F136))*$D136</f>
        <v>0</v>
      </c>
      <c r="O136" s="5">
        <f ca="1">IFERROR(INDEX(O$269:O$305,MATCH($F136,$B$269:$B$305,0))/INDEX($D$269:$D$305,MATCH($F136,$B$269:$B$305,0)),SUMIFS('Input-Ext Allocators'!L$8:L$63,'Input-Ext Allocators'!$B$8:$B$63,$F136))*$D136</f>
        <v>0</v>
      </c>
      <c r="P136" s="5">
        <f ca="1">IFERROR(INDEX(P$269:P$305,MATCH($F136,$B$269:$B$305,0))/INDEX($D$269:$D$305,MATCH($F136,$B$269:$B$305,0)),SUMIFS('Input-Ext Allocators'!M$8:M$63,'Input-Ext Allocators'!$B$8:$B$63,$F136))*$D136</f>
        <v>0</v>
      </c>
      <c r="Q136" s="5">
        <f ca="1">IFERROR(INDEX(Q$269:Q$305,MATCH($F136,$B$269:$B$305,0))/INDEX($D$269:$D$305,MATCH($F136,$B$269:$B$305,0)),SUMIFS('Input-Ext Allocators'!N$8:N$63,'Input-Ext Allocators'!$B$8:$B$63,$F136))*$D136</f>
        <v>0</v>
      </c>
      <c r="R136" s="5">
        <f ca="1">IFERROR(INDEX(R$269:R$305,MATCH($F136,$B$269:$B$305,0))/INDEX($D$269:$D$305,MATCH($F136,$B$269:$B$305,0)),SUMIFS('Input-Ext Allocators'!O$8:O$63,'Input-Ext Allocators'!$B$8:$B$63,$F136))*$D136</f>
        <v>0</v>
      </c>
      <c r="S136" s="5">
        <f ca="1">IFERROR(INDEX(S$269:S$305,MATCH($F136,$B$269:$B$305,0))/INDEX($D$269:$D$305,MATCH($F136,$B$269:$B$305,0)),SUMIFS('Input-Ext Allocators'!P$8:P$63,'Input-Ext Allocators'!$B$8:$B$63,$F136))*$D136</f>
        <v>0</v>
      </c>
      <c r="T136" s="5">
        <f ca="1">IFERROR(INDEX(T$269:T$305,MATCH($F136,$B$269:$B$305,0))/INDEX($D$269:$D$305,MATCH($F136,$B$269:$B$305,0)),SUMIFS('Input-Ext Allocators'!Q$8:Q$63,'Input-Ext Allocators'!$B$8:$B$63,$F136))*$D136</f>
        <v>0</v>
      </c>
      <c r="U136" s="5">
        <f ca="1">IFERROR(INDEX(U$269:U$305,MATCH($F136,$B$269:$B$305,0))/INDEX($D$269:$D$305,MATCH($F136,$B$269:$B$305,0)),SUMIFS('Input-Ext Allocators'!R$8:R$63,'Input-Ext Allocators'!$B$8:$B$63,$F136))*$D136</f>
        <v>0</v>
      </c>
      <c r="V136" s="5">
        <f ca="1">IFERROR(INDEX(V$269:V$305,MATCH($F136,$B$269:$B$305,0))/INDEX($D$269:$D$305,MATCH($F136,$B$269:$B$305,0)),SUMIFS('Input-Ext Allocators'!S$8:S$63,'Input-Ext Allocators'!$B$8:$B$63,$F136))*$D136</f>
        <v>0</v>
      </c>
      <c r="W136" s="5">
        <f ca="1">IFERROR(INDEX(W$269:W$305,MATCH($F136,$B$269:$B$305,0))/INDEX($D$269:$D$305,MATCH($F136,$B$269:$B$305,0)),SUMIFS('Input-Ext Allocators'!T$8:T$63,'Input-Ext Allocators'!$B$8:$B$63,$F136))*$D136</f>
        <v>0</v>
      </c>
      <c r="X136" s="5">
        <f ca="1">IFERROR(INDEX(X$269:X$305,MATCH($F136,$B$269:$B$305,0))/INDEX($D$269:$D$305,MATCH($F136,$B$269:$B$305,0)),SUMIFS('Input-Ext Allocators'!U$8:U$63,'Input-Ext Allocators'!$B$8:$B$63,$F136))*$D136</f>
        <v>0</v>
      </c>
      <c r="Y136" s="5">
        <f ca="1">IFERROR(INDEX(Y$269:Y$305,MATCH($F136,$B$269:$B$305,0))/INDEX($D$269:$D$305,MATCH($F136,$B$269:$B$305,0)),SUMIFS('Input-Ext Allocators'!V$8:V$63,'Input-Ext Allocators'!$B$8:$B$63,$F136))*$D136</f>
        <v>0</v>
      </c>
      <c r="Z136" s="5">
        <f ca="1">IFERROR(INDEX(Z$269:Z$305,MATCH($F136,$B$269:$B$305,0))/INDEX($D$269:$D$305,MATCH($F136,$B$269:$B$305,0)),SUMIFS('Input-Ext Allocators'!W$8:W$63,'Input-Ext Allocators'!$B$8:$B$63,$F136))*$D136</f>
        <v>0</v>
      </c>
    </row>
    <row r="137" spans="1:26" outlineLevel="1">
      <c r="A137" s="13">
        <f>IF(ISBLANK('Input-Accounts'!A137),"",'Input-Accounts'!A137)</f>
        <v>117</v>
      </c>
      <c r="B137" t="str">
        <f>IF(ISBLANK('Input-Accounts'!B137),"",'Input-Accounts'!B137)</f>
        <v>Subtotal - Distribution Operation Expenses</v>
      </c>
      <c r="C137" s="13" t="str">
        <f>IF(ISBLANK('Input-Accounts'!C137),"",'Input-Accounts'!C137)</f>
        <v/>
      </c>
      <c r="D137" s="28">
        <f ca="1">SUBTOTAL(9,D126:D136)</f>
        <v>278359.56126361043</v>
      </c>
      <c r="E137" s="5">
        <f t="shared" ca="1" si="33"/>
        <v>0</v>
      </c>
      <c r="G137" s="28">
        <f t="shared" ref="G137:Z137" ca="1" si="34">SUBTOTAL(9,G126:G136)</f>
        <v>93711.162234003743</v>
      </c>
      <c r="H137" s="28">
        <f t="shared" ca="1" si="34"/>
        <v>66309.816154764179</v>
      </c>
      <c r="I137" s="28">
        <f t="shared" ca="1" si="34"/>
        <v>8781.6440308504862</v>
      </c>
      <c r="J137" s="28">
        <f t="shared" ca="1" si="34"/>
        <v>12038.133121340034</v>
      </c>
      <c r="K137" s="28">
        <f t="shared" ca="1" si="34"/>
        <v>1513.0716049568407</v>
      </c>
      <c r="L137" s="28">
        <f t="shared" ca="1" si="34"/>
        <v>79112.727121503893</v>
      </c>
      <c r="M137" s="28">
        <f t="shared" ca="1" si="34"/>
        <v>16893.006996191216</v>
      </c>
      <c r="N137" s="28">
        <f t="shared" ca="1" si="34"/>
        <v>0</v>
      </c>
      <c r="O137" s="28">
        <f t="shared" ca="1" si="34"/>
        <v>0</v>
      </c>
      <c r="P137" s="28">
        <f t="shared" ca="1" si="34"/>
        <v>0</v>
      </c>
      <c r="Q137" s="28">
        <f t="shared" ca="1" si="34"/>
        <v>0</v>
      </c>
      <c r="R137" s="28">
        <f t="shared" ca="1" si="34"/>
        <v>0</v>
      </c>
      <c r="S137" s="28">
        <f t="shared" ca="1" si="34"/>
        <v>0</v>
      </c>
      <c r="T137" s="28">
        <f t="shared" ca="1" si="34"/>
        <v>0</v>
      </c>
      <c r="U137" s="28">
        <f t="shared" ca="1" si="34"/>
        <v>0</v>
      </c>
      <c r="V137" s="28">
        <f t="shared" ca="1" si="34"/>
        <v>0</v>
      </c>
      <c r="W137" s="28">
        <f t="shared" ca="1" si="34"/>
        <v>0</v>
      </c>
      <c r="X137" s="28">
        <f t="shared" ca="1" si="34"/>
        <v>0</v>
      </c>
      <c r="Y137" s="28">
        <f t="shared" ca="1" si="34"/>
        <v>0</v>
      </c>
      <c r="Z137" s="28">
        <f t="shared" ca="1" si="34"/>
        <v>0</v>
      </c>
    </row>
    <row r="138" spans="1:26" outlineLevel="1">
      <c r="A138" s="13" t="str">
        <f>IF(ISBLANK('Input-Accounts'!A138),"",'Input-Accounts'!A138)</f>
        <v/>
      </c>
      <c r="B138" t="str">
        <f>IF(ISBLANK('Input-Accounts'!B138),"",'Input-Accounts'!B138)</f>
        <v/>
      </c>
      <c r="C138" s="13" t="str">
        <f>IF(ISBLANK('Input-Accounts'!C138),"",'Input-Accounts'!C138)</f>
        <v/>
      </c>
      <c r="D138" s="5"/>
      <c r="E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outlineLevel="1">
      <c r="A139" s="13">
        <f>IF(ISBLANK('Input-Accounts'!A139),"",'Input-Accounts'!A139)</f>
        <v>118</v>
      </c>
      <c r="B139" s="1" t="str">
        <f>IF(ISBLANK('Input-Accounts'!B139),"",'Input-Accounts'!B139)</f>
        <v>Distribution Maintenance Expenses</v>
      </c>
      <c r="C139" s="13" t="str">
        <f>IF(ISBLANK('Input-Accounts'!C139),"",'Input-Accounts'!C139)</f>
        <v/>
      </c>
      <c r="D139" s="5"/>
      <c r="E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outlineLevel="1">
      <c r="A140" s="13">
        <f>IF(ISBLANK('Input-Accounts'!A140),"",'Input-Accounts'!A140)</f>
        <v>119</v>
      </c>
      <c r="B140" s="17" t="str">
        <f>IF(ISBLANK('Input-Accounts'!B140),"",'Input-Accounts'!B140)</f>
        <v>Maintenance supervision and engineering</v>
      </c>
      <c r="C140" s="13">
        <f>IF(ISBLANK('Input-Accounts'!C140),"",'Input-Accounts'!C140)</f>
        <v>885</v>
      </c>
      <c r="D140" s="5">
        <f t="shared" ref="D140:D149" ca="1" si="35">INDIRECT("Classification!"&amp;$D$5&amp;ROW())</f>
        <v>0</v>
      </c>
      <c r="E140" s="5">
        <f t="shared" ca="1" si="33"/>
        <v>0</v>
      </c>
      <c r="F140" s="2" t="str" cm="1">
        <f t="array" aca="1" ref="F140" ca="1">IF(D140=0,"-",IF('Input-Accounts'!$E140&lt;&gt;0,'Input-Accounts'!$E140,INDEX('Input-Accounts'!$H140:$J140,,MATCH($F$6,'Input-Accounts'!$H$6:$J$6,0))))</f>
        <v>-</v>
      </c>
      <c r="G140" s="5">
        <f ca="1">IFERROR(INDEX(G$269:G$305,MATCH($F140,$B$269:$B$305,0))/INDEX($D$269:$D$305,MATCH($F140,$B$269:$B$305,0)),SUMIFS('Input-Ext Allocators'!D$8:D$63,'Input-Ext Allocators'!$B$8:$B$63,$F140))*$D140</f>
        <v>0</v>
      </c>
      <c r="H140" s="5">
        <f ca="1">IFERROR(INDEX(H$269:H$305,MATCH($F140,$B$269:$B$305,0))/INDEX($D$269:$D$305,MATCH($F140,$B$269:$B$305,0)),SUMIFS('Input-Ext Allocators'!E$8:E$63,'Input-Ext Allocators'!$B$8:$B$63,$F140))*$D140</f>
        <v>0</v>
      </c>
      <c r="I140" s="5">
        <f ca="1">IFERROR(INDEX(I$269:I$305,MATCH($F140,$B$269:$B$305,0))/INDEX($D$269:$D$305,MATCH($F140,$B$269:$B$305,0)),SUMIFS('Input-Ext Allocators'!F$8:F$63,'Input-Ext Allocators'!$B$8:$B$63,$F140))*$D140</f>
        <v>0</v>
      </c>
      <c r="J140" s="5">
        <f ca="1">IFERROR(INDEX(J$269:J$305,MATCH($F140,$B$269:$B$305,0))/INDEX($D$269:$D$305,MATCH($F140,$B$269:$B$305,0)),SUMIFS('Input-Ext Allocators'!G$8:G$63,'Input-Ext Allocators'!$B$8:$B$63,$F140))*$D140</f>
        <v>0</v>
      </c>
      <c r="K140" s="5">
        <f ca="1">IFERROR(INDEX(K$269:K$305,MATCH($F140,$B$269:$B$305,0))/INDEX($D$269:$D$305,MATCH($F140,$B$269:$B$305,0)),SUMIFS('Input-Ext Allocators'!H$8:H$63,'Input-Ext Allocators'!$B$8:$B$63,$F140))*$D140</f>
        <v>0</v>
      </c>
      <c r="L140" s="5">
        <f ca="1">IFERROR(INDEX(L$269:L$305,MATCH($F140,$B$269:$B$305,0))/INDEX($D$269:$D$305,MATCH($F140,$B$269:$B$305,0)),SUMIFS('Input-Ext Allocators'!I$8:I$63,'Input-Ext Allocators'!$B$8:$B$63,$F140))*$D140</f>
        <v>0</v>
      </c>
      <c r="M140" s="5">
        <f ca="1">IFERROR(INDEX(M$269:M$305,MATCH($F140,$B$269:$B$305,0))/INDEX($D$269:$D$305,MATCH($F140,$B$269:$B$305,0)),SUMIFS('Input-Ext Allocators'!J$8:J$63,'Input-Ext Allocators'!$B$8:$B$63,$F140))*$D140</f>
        <v>0</v>
      </c>
      <c r="N140" s="5">
        <f ca="1">IFERROR(INDEX(N$269:N$305,MATCH($F140,$B$269:$B$305,0))/INDEX($D$269:$D$305,MATCH($F140,$B$269:$B$305,0)),SUMIFS('Input-Ext Allocators'!K$8:K$63,'Input-Ext Allocators'!$B$8:$B$63,$F140))*$D140</f>
        <v>0</v>
      </c>
      <c r="O140" s="5">
        <f ca="1">IFERROR(INDEX(O$269:O$305,MATCH($F140,$B$269:$B$305,0))/INDEX($D$269:$D$305,MATCH($F140,$B$269:$B$305,0)),SUMIFS('Input-Ext Allocators'!L$8:L$63,'Input-Ext Allocators'!$B$8:$B$63,$F140))*$D140</f>
        <v>0</v>
      </c>
      <c r="P140" s="5">
        <f ca="1">IFERROR(INDEX(P$269:P$305,MATCH($F140,$B$269:$B$305,0))/INDEX($D$269:$D$305,MATCH($F140,$B$269:$B$305,0)),SUMIFS('Input-Ext Allocators'!M$8:M$63,'Input-Ext Allocators'!$B$8:$B$63,$F140))*$D140</f>
        <v>0</v>
      </c>
      <c r="Q140" s="5">
        <f ca="1">IFERROR(INDEX(Q$269:Q$305,MATCH($F140,$B$269:$B$305,0))/INDEX($D$269:$D$305,MATCH($F140,$B$269:$B$305,0)),SUMIFS('Input-Ext Allocators'!N$8:N$63,'Input-Ext Allocators'!$B$8:$B$63,$F140))*$D140</f>
        <v>0</v>
      </c>
      <c r="R140" s="5">
        <f ca="1">IFERROR(INDEX(R$269:R$305,MATCH($F140,$B$269:$B$305,0))/INDEX($D$269:$D$305,MATCH($F140,$B$269:$B$305,0)),SUMIFS('Input-Ext Allocators'!O$8:O$63,'Input-Ext Allocators'!$B$8:$B$63,$F140))*$D140</f>
        <v>0</v>
      </c>
      <c r="S140" s="5">
        <f ca="1">IFERROR(INDEX(S$269:S$305,MATCH($F140,$B$269:$B$305,0))/INDEX($D$269:$D$305,MATCH($F140,$B$269:$B$305,0)),SUMIFS('Input-Ext Allocators'!P$8:P$63,'Input-Ext Allocators'!$B$8:$B$63,$F140))*$D140</f>
        <v>0</v>
      </c>
      <c r="T140" s="5">
        <f ca="1">IFERROR(INDEX(T$269:T$305,MATCH($F140,$B$269:$B$305,0))/INDEX($D$269:$D$305,MATCH($F140,$B$269:$B$305,0)),SUMIFS('Input-Ext Allocators'!Q$8:Q$63,'Input-Ext Allocators'!$B$8:$B$63,$F140))*$D140</f>
        <v>0</v>
      </c>
      <c r="U140" s="5">
        <f ca="1">IFERROR(INDEX(U$269:U$305,MATCH($F140,$B$269:$B$305,0))/INDEX($D$269:$D$305,MATCH($F140,$B$269:$B$305,0)),SUMIFS('Input-Ext Allocators'!R$8:R$63,'Input-Ext Allocators'!$B$8:$B$63,$F140))*$D140</f>
        <v>0</v>
      </c>
      <c r="V140" s="5">
        <f ca="1">IFERROR(INDEX(V$269:V$305,MATCH($F140,$B$269:$B$305,0))/INDEX($D$269:$D$305,MATCH($F140,$B$269:$B$305,0)),SUMIFS('Input-Ext Allocators'!S$8:S$63,'Input-Ext Allocators'!$B$8:$B$63,$F140))*$D140</f>
        <v>0</v>
      </c>
      <c r="W140" s="5">
        <f ca="1">IFERROR(INDEX(W$269:W$305,MATCH($F140,$B$269:$B$305,0))/INDEX($D$269:$D$305,MATCH($F140,$B$269:$B$305,0)),SUMIFS('Input-Ext Allocators'!T$8:T$63,'Input-Ext Allocators'!$B$8:$B$63,$F140))*$D140</f>
        <v>0</v>
      </c>
      <c r="X140" s="5">
        <f ca="1">IFERROR(INDEX(X$269:X$305,MATCH($F140,$B$269:$B$305,0))/INDEX($D$269:$D$305,MATCH($F140,$B$269:$B$305,0)),SUMIFS('Input-Ext Allocators'!U$8:U$63,'Input-Ext Allocators'!$B$8:$B$63,$F140))*$D140</f>
        <v>0</v>
      </c>
      <c r="Y140" s="5">
        <f ca="1">IFERROR(INDEX(Y$269:Y$305,MATCH($F140,$B$269:$B$305,0))/INDEX($D$269:$D$305,MATCH($F140,$B$269:$B$305,0)),SUMIFS('Input-Ext Allocators'!V$8:V$63,'Input-Ext Allocators'!$B$8:$B$63,$F140))*$D140</f>
        <v>0</v>
      </c>
      <c r="Z140" s="5">
        <f ca="1">IFERROR(INDEX(Z$269:Z$305,MATCH($F140,$B$269:$B$305,0))/INDEX($D$269:$D$305,MATCH($F140,$B$269:$B$305,0)),SUMIFS('Input-Ext Allocators'!W$8:W$63,'Input-Ext Allocators'!$B$8:$B$63,$F140))*$D140</f>
        <v>0</v>
      </c>
    </row>
    <row r="141" spans="1:26" outlineLevel="1">
      <c r="A141" s="13">
        <f>IF(ISBLANK('Input-Accounts'!A141),"",'Input-Accounts'!A141)</f>
        <v>120</v>
      </c>
      <c r="B141" s="17" t="str">
        <f>IF(ISBLANK('Input-Accounts'!B141),"",'Input-Accounts'!B141)</f>
        <v>Structures &amp; Improvements</v>
      </c>
      <c r="C141" s="13">
        <f>IF(ISBLANK('Input-Accounts'!C141),"",'Input-Accounts'!C141)</f>
        <v>886</v>
      </c>
      <c r="D141" s="5">
        <f t="shared" ca="1" si="35"/>
        <v>0</v>
      </c>
      <c r="E141" s="5">
        <f t="shared" ca="1" si="33"/>
        <v>0</v>
      </c>
      <c r="F141" s="2" t="str" cm="1">
        <f t="array" aca="1" ref="F141" ca="1">IF(D141=0,"-",IF('Input-Accounts'!$E141&lt;&gt;0,'Input-Accounts'!$E141,INDEX('Input-Accounts'!$H141:$J141,,MATCH($F$6,'Input-Accounts'!$H$6:$J$6,0))))</f>
        <v>-</v>
      </c>
      <c r="G141" s="5">
        <f ca="1">IFERROR(INDEX(G$269:G$305,MATCH($F141,$B$269:$B$305,0))/INDEX($D$269:$D$305,MATCH($F141,$B$269:$B$305,0)),SUMIFS('Input-Ext Allocators'!D$8:D$63,'Input-Ext Allocators'!$B$8:$B$63,$F141))*$D141</f>
        <v>0</v>
      </c>
      <c r="H141" s="5">
        <f ca="1">IFERROR(INDEX(H$269:H$305,MATCH($F141,$B$269:$B$305,0))/INDEX($D$269:$D$305,MATCH($F141,$B$269:$B$305,0)),SUMIFS('Input-Ext Allocators'!E$8:E$63,'Input-Ext Allocators'!$B$8:$B$63,$F141))*$D141</f>
        <v>0</v>
      </c>
      <c r="I141" s="5">
        <f ca="1">IFERROR(INDEX(I$269:I$305,MATCH($F141,$B$269:$B$305,0))/INDEX($D$269:$D$305,MATCH($F141,$B$269:$B$305,0)),SUMIFS('Input-Ext Allocators'!F$8:F$63,'Input-Ext Allocators'!$B$8:$B$63,$F141))*$D141</f>
        <v>0</v>
      </c>
      <c r="J141" s="5">
        <f ca="1">IFERROR(INDEX(J$269:J$305,MATCH($F141,$B$269:$B$305,0))/INDEX($D$269:$D$305,MATCH($F141,$B$269:$B$305,0)),SUMIFS('Input-Ext Allocators'!G$8:G$63,'Input-Ext Allocators'!$B$8:$B$63,$F141))*$D141</f>
        <v>0</v>
      </c>
      <c r="K141" s="5">
        <f ca="1">IFERROR(INDEX(K$269:K$305,MATCH($F141,$B$269:$B$305,0))/INDEX($D$269:$D$305,MATCH($F141,$B$269:$B$305,0)),SUMIFS('Input-Ext Allocators'!H$8:H$63,'Input-Ext Allocators'!$B$8:$B$63,$F141))*$D141</f>
        <v>0</v>
      </c>
      <c r="L141" s="5">
        <f ca="1">IFERROR(INDEX(L$269:L$305,MATCH($F141,$B$269:$B$305,0))/INDEX($D$269:$D$305,MATCH($F141,$B$269:$B$305,0)),SUMIFS('Input-Ext Allocators'!I$8:I$63,'Input-Ext Allocators'!$B$8:$B$63,$F141))*$D141</f>
        <v>0</v>
      </c>
      <c r="M141" s="5">
        <f ca="1">IFERROR(INDEX(M$269:M$305,MATCH($F141,$B$269:$B$305,0))/INDEX($D$269:$D$305,MATCH($F141,$B$269:$B$305,0)),SUMIFS('Input-Ext Allocators'!J$8:J$63,'Input-Ext Allocators'!$B$8:$B$63,$F141))*$D141</f>
        <v>0</v>
      </c>
      <c r="N141" s="5">
        <f ca="1">IFERROR(INDEX(N$269:N$305,MATCH($F141,$B$269:$B$305,0))/INDEX($D$269:$D$305,MATCH($F141,$B$269:$B$305,0)),SUMIFS('Input-Ext Allocators'!K$8:K$63,'Input-Ext Allocators'!$B$8:$B$63,$F141))*$D141</f>
        <v>0</v>
      </c>
      <c r="O141" s="5">
        <f ca="1">IFERROR(INDEX(O$269:O$305,MATCH($F141,$B$269:$B$305,0))/INDEX($D$269:$D$305,MATCH($F141,$B$269:$B$305,0)),SUMIFS('Input-Ext Allocators'!L$8:L$63,'Input-Ext Allocators'!$B$8:$B$63,$F141))*$D141</f>
        <v>0</v>
      </c>
      <c r="P141" s="5">
        <f ca="1">IFERROR(INDEX(P$269:P$305,MATCH($F141,$B$269:$B$305,0))/INDEX($D$269:$D$305,MATCH($F141,$B$269:$B$305,0)),SUMIFS('Input-Ext Allocators'!M$8:M$63,'Input-Ext Allocators'!$B$8:$B$63,$F141))*$D141</f>
        <v>0</v>
      </c>
      <c r="Q141" s="5">
        <f ca="1">IFERROR(INDEX(Q$269:Q$305,MATCH($F141,$B$269:$B$305,0))/INDEX($D$269:$D$305,MATCH($F141,$B$269:$B$305,0)),SUMIFS('Input-Ext Allocators'!N$8:N$63,'Input-Ext Allocators'!$B$8:$B$63,$F141))*$D141</f>
        <v>0</v>
      </c>
      <c r="R141" s="5">
        <f ca="1">IFERROR(INDEX(R$269:R$305,MATCH($F141,$B$269:$B$305,0))/INDEX($D$269:$D$305,MATCH($F141,$B$269:$B$305,0)),SUMIFS('Input-Ext Allocators'!O$8:O$63,'Input-Ext Allocators'!$B$8:$B$63,$F141))*$D141</f>
        <v>0</v>
      </c>
      <c r="S141" s="5">
        <f ca="1">IFERROR(INDEX(S$269:S$305,MATCH($F141,$B$269:$B$305,0))/INDEX($D$269:$D$305,MATCH($F141,$B$269:$B$305,0)),SUMIFS('Input-Ext Allocators'!P$8:P$63,'Input-Ext Allocators'!$B$8:$B$63,$F141))*$D141</f>
        <v>0</v>
      </c>
      <c r="T141" s="5">
        <f ca="1">IFERROR(INDEX(T$269:T$305,MATCH($F141,$B$269:$B$305,0))/INDEX($D$269:$D$305,MATCH($F141,$B$269:$B$305,0)),SUMIFS('Input-Ext Allocators'!Q$8:Q$63,'Input-Ext Allocators'!$B$8:$B$63,$F141))*$D141</f>
        <v>0</v>
      </c>
      <c r="U141" s="5">
        <f ca="1">IFERROR(INDEX(U$269:U$305,MATCH($F141,$B$269:$B$305,0))/INDEX($D$269:$D$305,MATCH($F141,$B$269:$B$305,0)),SUMIFS('Input-Ext Allocators'!R$8:R$63,'Input-Ext Allocators'!$B$8:$B$63,$F141))*$D141</f>
        <v>0</v>
      </c>
      <c r="V141" s="5">
        <f ca="1">IFERROR(INDEX(V$269:V$305,MATCH($F141,$B$269:$B$305,0))/INDEX($D$269:$D$305,MATCH($F141,$B$269:$B$305,0)),SUMIFS('Input-Ext Allocators'!S$8:S$63,'Input-Ext Allocators'!$B$8:$B$63,$F141))*$D141</f>
        <v>0</v>
      </c>
      <c r="W141" s="5">
        <f ca="1">IFERROR(INDEX(W$269:W$305,MATCH($F141,$B$269:$B$305,0))/INDEX($D$269:$D$305,MATCH($F141,$B$269:$B$305,0)),SUMIFS('Input-Ext Allocators'!T$8:T$63,'Input-Ext Allocators'!$B$8:$B$63,$F141))*$D141</f>
        <v>0</v>
      </c>
      <c r="X141" s="5">
        <f ca="1">IFERROR(INDEX(X$269:X$305,MATCH($F141,$B$269:$B$305,0))/INDEX($D$269:$D$305,MATCH($F141,$B$269:$B$305,0)),SUMIFS('Input-Ext Allocators'!U$8:U$63,'Input-Ext Allocators'!$B$8:$B$63,$F141))*$D141</f>
        <v>0</v>
      </c>
      <c r="Y141" s="5">
        <f ca="1">IFERROR(INDEX(Y$269:Y$305,MATCH($F141,$B$269:$B$305,0))/INDEX($D$269:$D$305,MATCH($F141,$B$269:$B$305,0)),SUMIFS('Input-Ext Allocators'!V$8:V$63,'Input-Ext Allocators'!$B$8:$B$63,$F141))*$D141</f>
        <v>0</v>
      </c>
      <c r="Z141" s="5">
        <f ca="1">IFERROR(INDEX(Z$269:Z$305,MATCH($F141,$B$269:$B$305,0))/INDEX($D$269:$D$305,MATCH($F141,$B$269:$B$305,0)),SUMIFS('Input-Ext Allocators'!W$8:W$63,'Input-Ext Allocators'!$B$8:$B$63,$F141))*$D141</f>
        <v>0</v>
      </c>
    </row>
    <row r="142" spans="1:26" outlineLevel="1">
      <c r="A142" s="13">
        <f>IF(ISBLANK('Input-Accounts'!A142),"",'Input-Accounts'!A142)</f>
        <v>121</v>
      </c>
      <c r="B142" s="17" t="str">
        <f>IF(ISBLANK('Input-Accounts'!B142),"",'Input-Accounts'!B142)</f>
        <v>Maintenance of mains</v>
      </c>
      <c r="C142" s="13">
        <f>IF(ISBLANK('Input-Accounts'!C142),"",'Input-Accounts'!C142)</f>
        <v>887</v>
      </c>
      <c r="D142" s="5">
        <f t="shared" ca="1" si="35"/>
        <v>0</v>
      </c>
      <c r="E142" s="5">
        <f t="shared" ca="1" si="33"/>
        <v>0</v>
      </c>
      <c r="F142" s="2" t="str" cm="1">
        <f t="array" aca="1" ref="F142" ca="1">IF(D142=0,"-",IF('Input-Accounts'!$E142&lt;&gt;0,'Input-Accounts'!$E142,INDEX('Input-Accounts'!$H142:$J142,,MATCH($F$6,'Input-Accounts'!$H$6:$J$6,0))))</f>
        <v>-</v>
      </c>
      <c r="G142" s="5">
        <f ca="1">IFERROR(INDEX(G$269:G$305,MATCH($F142,$B$269:$B$305,0))/INDEX($D$269:$D$305,MATCH($F142,$B$269:$B$305,0)),SUMIFS('Input-Ext Allocators'!D$8:D$63,'Input-Ext Allocators'!$B$8:$B$63,$F142))*$D142</f>
        <v>0</v>
      </c>
      <c r="H142" s="5">
        <f ca="1">IFERROR(INDEX(H$269:H$305,MATCH($F142,$B$269:$B$305,0))/INDEX($D$269:$D$305,MATCH($F142,$B$269:$B$305,0)),SUMIFS('Input-Ext Allocators'!E$8:E$63,'Input-Ext Allocators'!$B$8:$B$63,$F142))*$D142</f>
        <v>0</v>
      </c>
      <c r="I142" s="5">
        <f ca="1">IFERROR(INDEX(I$269:I$305,MATCH($F142,$B$269:$B$305,0))/INDEX($D$269:$D$305,MATCH($F142,$B$269:$B$305,0)),SUMIFS('Input-Ext Allocators'!F$8:F$63,'Input-Ext Allocators'!$B$8:$B$63,$F142))*$D142</f>
        <v>0</v>
      </c>
      <c r="J142" s="5">
        <f ca="1">IFERROR(INDEX(J$269:J$305,MATCH($F142,$B$269:$B$305,0))/INDEX($D$269:$D$305,MATCH($F142,$B$269:$B$305,0)),SUMIFS('Input-Ext Allocators'!G$8:G$63,'Input-Ext Allocators'!$B$8:$B$63,$F142))*$D142</f>
        <v>0</v>
      </c>
      <c r="K142" s="5">
        <f ca="1">IFERROR(INDEX(K$269:K$305,MATCH($F142,$B$269:$B$305,0))/INDEX($D$269:$D$305,MATCH($F142,$B$269:$B$305,0)),SUMIFS('Input-Ext Allocators'!H$8:H$63,'Input-Ext Allocators'!$B$8:$B$63,$F142))*$D142</f>
        <v>0</v>
      </c>
      <c r="L142" s="5">
        <f ca="1">IFERROR(INDEX(L$269:L$305,MATCH($F142,$B$269:$B$305,0))/INDEX($D$269:$D$305,MATCH($F142,$B$269:$B$305,0)),SUMIFS('Input-Ext Allocators'!I$8:I$63,'Input-Ext Allocators'!$B$8:$B$63,$F142))*$D142</f>
        <v>0</v>
      </c>
      <c r="M142" s="5">
        <f ca="1">IFERROR(INDEX(M$269:M$305,MATCH($F142,$B$269:$B$305,0))/INDEX($D$269:$D$305,MATCH($F142,$B$269:$B$305,0)),SUMIFS('Input-Ext Allocators'!J$8:J$63,'Input-Ext Allocators'!$B$8:$B$63,$F142))*$D142</f>
        <v>0</v>
      </c>
      <c r="N142" s="5">
        <f ca="1">IFERROR(INDEX(N$269:N$305,MATCH($F142,$B$269:$B$305,0))/INDEX($D$269:$D$305,MATCH($F142,$B$269:$B$305,0)),SUMIFS('Input-Ext Allocators'!K$8:K$63,'Input-Ext Allocators'!$B$8:$B$63,$F142))*$D142</f>
        <v>0</v>
      </c>
      <c r="O142" s="5">
        <f ca="1">IFERROR(INDEX(O$269:O$305,MATCH($F142,$B$269:$B$305,0))/INDEX($D$269:$D$305,MATCH($F142,$B$269:$B$305,0)),SUMIFS('Input-Ext Allocators'!L$8:L$63,'Input-Ext Allocators'!$B$8:$B$63,$F142))*$D142</f>
        <v>0</v>
      </c>
      <c r="P142" s="5">
        <f ca="1">IFERROR(INDEX(P$269:P$305,MATCH($F142,$B$269:$B$305,0))/INDEX($D$269:$D$305,MATCH($F142,$B$269:$B$305,0)),SUMIFS('Input-Ext Allocators'!M$8:M$63,'Input-Ext Allocators'!$B$8:$B$63,$F142))*$D142</f>
        <v>0</v>
      </c>
      <c r="Q142" s="5">
        <f ca="1">IFERROR(INDEX(Q$269:Q$305,MATCH($F142,$B$269:$B$305,0))/INDEX($D$269:$D$305,MATCH($F142,$B$269:$B$305,0)),SUMIFS('Input-Ext Allocators'!N$8:N$63,'Input-Ext Allocators'!$B$8:$B$63,$F142))*$D142</f>
        <v>0</v>
      </c>
      <c r="R142" s="5">
        <f ca="1">IFERROR(INDEX(R$269:R$305,MATCH($F142,$B$269:$B$305,0))/INDEX($D$269:$D$305,MATCH($F142,$B$269:$B$305,0)),SUMIFS('Input-Ext Allocators'!O$8:O$63,'Input-Ext Allocators'!$B$8:$B$63,$F142))*$D142</f>
        <v>0</v>
      </c>
      <c r="S142" s="5">
        <f ca="1">IFERROR(INDEX(S$269:S$305,MATCH($F142,$B$269:$B$305,0))/INDEX($D$269:$D$305,MATCH($F142,$B$269:$B$305,0)),SUMIFS('Input-Ext Allocators'!P$8:P$63,'Input-Ext Allocators'!$B$8:$B$63,$F142))*$D142</f>
        <v>0</v>
      </c>
      <c r="T142" s="5">
        <f ca="1">IFERROR(INDEX(T$269:T$305,MATCH($F142,$B$269:$B$305,0))/INDEX($D$269:$D$305,MATCH($F142,$B$269:$B$305,0)),SUMIFS('Input-Ext Allocators'!Q$8:Q$63,'Input-Ext Allocators'!$B$8:$B$63,$F142))*$D142</f>
        <v>0</v>
      </c>
      <c r="U142" s="5">
        <f ca="1">IFERROR(INDEX(U$269:U$305,MATCH($F142,$B$269:$B$305,0))/INDEX($D$269:$D$305,MATCH($F142,$B$269:$B$305,0)),SUMIFS('Input-Ext Allocators'!R$8:R$63,'Input-Ext Allocators'!$B$8:$B$63,$F142))*$D142</f>
        <v>0</v>
      </c>
      <c r="V142" s="5">
        <f ca="1">IFERROR(INDEX(V$269:V$305,MATCH($F142,$B$269:$B$305,0))/INDEX($D$269:$D$305,MATCH($F142,$B$269:$B$305,0)),SUMIFS('Input-Ext Allocators'!S$8:S$63,'Input-Ext Allocators'!$B$8:$B$63,$F142))*$D142</f>
        <v>0</v>
      </c>
      <c r="W142" s="5">
        <f ca="1">IFERROR(INDEX(W$269:W$305,MATCH($F142,$B$269:$B$305,0))/INDEX($D$269:$D$305,MATCH($F142,$B$269:$B$305,0)),SUMIFS('Input-Ext Allocators'!T$8:T$63,'Input-Ext Allocators'!$B$8:$B$63,$F142))*$D142</f>
        <v>0</v>
      </c>
      <c r="X142" s="5">
        <f ca="1">IFERROR(INDEX(X$269:X$305,MATCH($F142,$B$269:$B$305,0))/INDEX($D$269:$D$305,MATCH($F142,$B$269:$B$305,0)),SUMIFS('Input-Ext Allocators'!U$8:U$63,'Input-Ext Allocators'!$B$8:$B$63,$F142))*$D142</f>
        <v>0</v>
      </c>
      <c r="Y142" s="5">
        <f ca="1">IFERROR(INDEX(Y$269:Y$305,MATCH($F142,$B$269:$B$305,0))/INDEX($D$269:$D$305,MATCH($F142,$B$269:$B$305,0)),SUMIFS('Input-Ext Allocators'!V$8:V$63,'Input-Ext Allocators'!$B$8:$B$63,$F142))*$D142</f>
        <v>0</v>
      </c>
      <c r="Z142" s="5">
        <f ca="1">IFERROR(INDEX(Z$269:Z$305,MATCH($F142,$B$269:$B$305,0))/INDEX($D$269:$D$305,MATCH($F142,$B$269:$B$305,0)),SUMIFS('Input-Ext Allocators'!W$8:W$63,'Input-Ext Allocators'!$B$8:$B$63,$F142))*$D142</f>
        <v>0</v>
      </c>
    </row>
    <row r="143" spans="1:26" outlineLevel="1">
      <c r="A143" s="13">
        <f>IF(ISBLANK('Input-Accounts'!A143),"",'Input-Accounts'!A143)</f>
        <v>122</v>
      </c>
      <c r="B143" s="17" t="str">
        <f>IF(ISBLANK('Input-Accounts'!B143),"",'Input-Accounts'!B143)</f>
        <v>Compressor Station</v>
      </c>
      <c r="C143" s="13">
        <f>IF(ISBLANK('Input-Accounts'!C143),"",'Input-Accounts'!C143)</f>
        <v>888</v>
      </c>
      <c r="D143" s="5">
        <f t="shared" ca="1" si="35"/>
        <v>0</v>
      </c>
      <c r="E143" s="5">
        <f t="shared" ca="1" si="33"/>
        <v>0</v>
      </c>
      <c r="F143" s="2" t="str" cm="1">
        <f t="array" aca="1" ref="F143" ca="1">IF(D143=0,"-",IF('Input-Accounts'!$E143&lt;&gt;0,'Input-Accounts'!$E143,INDEX('Input-Accounts'!$H143:$J143,,MATCH($F$6,'Input-Accounts'!$H$6:$J$6,0))))</f>
        <v>-</v>
      </c>
      <c r="G143" s="5">
        <f ca="1">IFERROR(INDEX(G$269:G$305,MATCH($F143,$B$269:$B$305,0))/INDEX($D$269:$D$305,MATCH($F143,$B$269:$B$305,0)),SUMIFS('Input-Ext Allocators'!D$8:D$63,'Input-Ext Allocators'!$B$8:$B$63,$F143))*$D143</f>
        <v>0</v>
      </c>
      <c r="H143" s="5">
        <f ca="1">IFERROR(INDEX(H$269:H$305,MATCH($F143,$B$269:$B$305,0))/INDEX($D$269:$D$305,MATCH($F143,$B$269:$B$305,0)),SUMIFS('Input-Ext Allocators'!E$8:E$63,'Input-Ext Allocators'!$B$8:$B$63,$F143))*$D143</f>
        <v>0</v>
      </c>
      <c r="I143" s="5">
        <f ca="1">IFERROR(INDEX(I$269:I$305,MATCH($F143,$B$269:$B$305,0))/INDEX($D$269:$D$305,MATCH($F143,$B$269:$B$305,0)),SUMIFS('Input-Ext Allocators'!F$8:F$63,'Input-Ext Allocators'!$B$8:$B$63,$F143))*$D143</f>
        <v>0</v>
      </c>
      <c r="J143" s="5">
        <f ca="1">IFERROR(INDEX(J$269:J$305,MATCH($F143,$B$269:$B$305,0))/INDEX($D$269:$D$305,MATCH($F143,$B$269:$B$305,0)),SUMIFS('Input-Ext Allocators'!G$8:G$63,'Input-Ext Allocators'!$B$8:$B$63,$F143))*$D143</f>
        <v>0</v>
      </c>
      <c r="K143" s="5">
        <f ca="1">IFERROR(INDEX(K$269:K$305,MATCH($F143,$B$269:$B$305,0))/INDEX($D$269:$D$305,MATCH($F143,$B$269:$B$305,0)),SUMIFS('Input-Ext Allocators'!H$8:H$63,'Input-Ext Allocators'!$B$8:$B$63,$F143))*$D143</f>
        <v>0</v>
      </c>
      <c r="L143" s="5">
        <f ca="1">IFERROR(INDEX(L$269:L$305,MATCH($F143,$B$269:$B$305,0))/INDEX($D$269:$D$305,MATCH($F143,$B$269:$B$305,0)),SUMIFS('Input-Ext Allocators'!I$8:I$63,'Input-Ext Allocators'!$B$8:$B$63,$F143))*$D143</f>
        <v>0</v>
      </c>
      <c r="M143" s="5">
        <f ca="1">IFERROR(INDEX(M$269:M$305,MATCH($F143,$B$269:$B$305,0))/INDEX($D$269:$D$305,MATCH($F143,$B$269:$B$305,0)),SUMIFS('Input-Ext Allocators'!J$8:J$63,'Input-Ext Allocators'!$B$8:$B$63,$F143))*$D143</f>
        <v>0</v>
      </c>
      <c r="N143" s="5">
        <f ca="1">IFERROR(INDEX(N$269:N$305,MATCH($F143,$B$269:$B$305,0))/INDEX($D$269:$D$305,MATCH($F143,$B$269:$B$305,0)),SUMIFS('Input-Ext Allocators'!K$8:K$63,'Input-Ext Allocators'!$B$8:$B$63,$F143))*$D143</f>
        <v>0</v>
      </c>
      <c r="O143" s="5">
        <f ca="1">IFERROR(INDEX(O$269:O$305,MATCH($F143,$B$269:$B$305,0))/INDEX($D$269:$D$305,MATCH($F143,$B$269:$B$305,0)),SUMIFS('Input-Ext Allocators'!L$8:L$63,'Input-Ext Allocators'!$B$8:$B$63,$F143))*$D143</f>
        <v>0</v>
      </c>
      <c r="P143" s="5">
        <f ca="1">IFERROR(INDEX(P$269:P$305,MATCH($F143,$B$269:$B$305,0))/INDEX($D$269:$D$305,MATCH($F143,$B$269:$B$305,0)),SUMIFS('Input-Ext Allocators'!M$8:M$63,'Input-Ext Allocators'!$B$8:$B$63,$F143))*$D143</f>
        <v>0</v>
      </c>
      <c r="Q143" s="5">
        <f ca="1">IFERROR(INDEX(Q$269:Q$305,MATCH($F143,$B$269:$B$305,0))/INDEX($D$269:$D$305,MATCH($F143,$B$269:$B$305,0)),SUMIFS('Input-Ext Allocators'!N$8:N$63,'Input-Ext Allocators'!$B$8:$B$63,$F143))*$D143</f>
        <v>0</v>
      </c>
      <c r="R143" s="5">
        <f ca="1">IFERROR(INDEX(R$269:R$305,MATCH($F143,$B$269:$B$305,0))/INDEX($D$269:$D$305,MATCH($F143,$B$269:$B$305,0)),SUMIFS('Input-Ext Allocators'!O$8:O$63,'Input-Ext Allocators'!$B$8:$B$63,$F143))*$D143</f>
        <v>0</v>
      </c>
      <c r="S143" s="5">
        <f ca="1">IFERROR(INDEX(S$269:S$305,MATCH($F143,$B$269:$B$305,0))/INDEX($D$269:$D$305,MATCH($F143,$B$269:$B$305,0)),SUMIFS('Input-Ext Allocators'!P$8:P$63,'Input-Ext Allocators'!$B$8:$B$63,$F143))*$D143</f>
        <v>0</v>
      </c>
      <c r="T143" s="5">
        <f ca="1">IFERROR(INDEX(T$269:T$305,MATCH($F143,$B$269:$B$305,0))/INDEX($D$269:$D$305,MATCH($F143,$B$269:$B$305,0)),SUMIFS('Input-Ext Allocators'!Q$8:Q$63,'Input-Ext Allocators'!$B$8:$B$63,$F143))*$D143</f>
        <v>0</v>
      </c>
      <c r="U143" s="5">
        <f ca="1">IFERROR(INDEX(U$269:U$305,MATCH($F143,$B$269:$B$305,0))/INDEX($D$269:$D$305,MATCH($F143,$B$269:$B$305,0)),SUMIFS('Input-Ext Allocators'!R$8:R$63,'Input-Ext Allocators'!$B$8:$B$63,$F143))*$D143</f>
        <v>0</v>
      </c>
      <c r="V143" s="5">
        <f ca="1">IFERROR(INDEX(V$269:V$305,MATCH($F143,$B$269:$B$305,0))/INDEX($D$269:$D$305,MATCH($F143,$B$269:$B$305,0)),SUMIFS('Input-Ext Allocators'!S$8:S$63,'Input-Ext Allocators'!$B$8:$B$63,$F143))*$D143</f>
        <v>0</v>
      </c>
      <c r="W143" s="5">
        <f ca="1">IFERROR(INDEX(W$269:W$305,MATCH($F143,$B$269:$B$305,0))/INDEX($D$269:$D$305,MATCH($F143,$B$269:$B$305,0)),SUMIFS('Input-Ext Allocators'!T$8:T$63,'Input-Ext Allocators'!$B$8:$B$63,$F143))*$D143</f>
        <v>0</v>
      </c>
      <c r="X143" s="5">
        <f ca="1">IFERROR(INDEX(X$269:X$305,MATCH($F143,$B$269:$B$305,0))/INDEX($D$269:$D$305,MATCH($F143,$B$269:$B$305,0)),SUMIFS('Input-Ext Allocators'!U$8:U$63,'Input-Ext Allocators'!$B$8:$B$63,$F143))*$D143</f>
        <v>0</v>
      </c>
      <c r="Y143" s="5">
        <f ca="1">IFERROR(INDEX(Y$269:Y$305,MATCH($F143,$B$269:$B$305,0))/INDEX($D$269:$D$305,MATCH($F143,$B$269:$B$305,0)),SUMIFS('Input-Ext Allocators'!V$8:V$63,'Input-Ext Allocators'!$B$8:$B$63,$F143))*$D143</f>
        <v>0</v>
      </c>
      <c r="Z143" s="5">
        <f ca="1">IFERROR(INDEX(Z$269:Z$305,MATCH($F143,$B$269:$B$305,0))/INDEX($D$269:$D$305,MATCH($F143,$B$269:$B$305,0)),SUMIFS('Input-Ext Allocators'!W$8:W$63,'Input-Ext Allocators'!$B$8:$B$63,$F143))*$D143</f>
        <v>0</v>
      </c>
    </row>
    <row r="144" spans="1:26" outlineLevel="1">
      <c r="A144" s="13">
        <f>IF(ISBLANK('Input-Accounts'!A144),"",'Input-Accounts'!A144)</f>
        <v>123</v>
      </c>
      <c r="B144" s="17" t="str">
        <f>IF(ISBLANK('Input-Accounts'!B144),"",'Input-Accounts'!B144)</f>
        <v>Maintenance of M&amp;R station equipment—General</v>
      </c>
      <c r="C144" s="13">
        <f>IF(ISBLANK('Input-Accounts'!C144),"",'Input-Accounts'!C144)</f>
        <v>889</v>
      </c>
      <c r="D144" s="5">
        <f t="shared" ca="1" si="35"/>
        <v>0</v>
      </c>
      <c r="E144" s="5">
        <f t="shared" ca="1" si="33"/>
        <v>0</v>
      </c>
      <c r="F144" s="2" t="str" cm="1">
        <f t="array" aca="1" ref="F144" ca="1">IF(D144=0,"-",IF('Input-Accounts'!$E144&lt;&gt;0,'Input-Accounts'!$E144,INDEX('Input-Accounts'!$H144:$J144,,MATCH($F$6,'Input-Accounts'!$H$6:$J$6,0))))</f>
        <v>-</v>
      </c>
      <c r="G144" s="5">
        <f ca="1">IFERROR(INDEX(G$269:G$305,MATCH($F144,$B$269:$B$305,0))/INDEX($D$269:$D$305,MATCH($F144,$B$269:$B$305,0)),SUMIFS('Input-Ext Allocators'!D$8:D$63,'Input-Ext Allocators'!$B$8:$B$63,$F144))*$D144</f>
        <v>0</v>
      </c>
      <c r="H144" s="5">
        <f ca="1">IFERROR(INDEX(H$269:H$305,MATCH($F144,$B$269:$B$305,0))/INDEX($D$269:$D$305,MATCH($F144,$B$269:$B$305,0)),SUMIFS('Input-Ext Allocators'!E$8:E$63,'Input-Ext Allocators'!$B$8:$B$63,$F144))*$D144</f>
        <v>0</v>
      </c>
      <c r="I144" s="5">
        <f ca="1">IFERROR(INDEX(I$269:I$305,MATCH($F144,$B$269:$B$305,0))/INDEX($D$269:$D$305,MATCH($F144,$B$269:$B$305,0)),SUMIFS('Input-Ext Allocators'!F$8:F$63,'Input-Ext Allocators'!$B$8:$B$63,$F144))*$D144</f>
        <v>0</v>
      </c>
      <c r="J144" s="5">
        <f ca="1">IFERROR(INDEX(J$269:J$305,MATCH($F144,$B$269:$B$305,0))/INDEX($D$269:$D$305,MATCH($F144,$B$269:$B$305,0)),SUMIFS('Input-Ext Allocators'!G$8:G$63,'Input-Ext Allocators'!$B$8:$B$63,$F144))*$D144</f>
        <v>0</v>
      </c>
      <c r="K144" s="5">
        <f ca="1">IFERROR(INDEX(K$269:K$305,MATCH($F144,$B$269:$B$305,0))/INDEX($D$269:$D$305,MATCH($F144,$B$269:$B$305,0)),SUMIFS('Input-Ext Allocators'!H$8:H$63,'Input-Ext Allocators'!$B$8:$B$63,$F144))*$D144</f>
        <v>0</v>
      </c>
      <c r="L144" s="5">
        <f ca="1">IFERROR(INDEX(L$269:L$305,MATCH($F144,$B$269:$B$305,0))/INDEX($D$269:$D$305,MATCH($F144,$B$269:$B$305,0)),SUMIFS('Input-Ext Allocators'!I$8:I$63,'Input-Ext Allocators'!$B$8:$B$63,$F144))*$D144</f>
        <v>0</v>
      </c>
      <c r="M144" s="5">
        <f ca="1">IFERROR(INDEX(M$269:M$305,MATCH($F144,$B$269:$B$305,0))/INDEX($D$269:$D$305,MATCH($F144,$B$269:$B$305,0)),SUMIFS('Input-Ext Allocators'!J$8:J$63,'Input-Ext Allocators'!$B$8:$B$63,$F144))*$D144</f>
        <v>0</v>
      </c>
      <c r="N144" s="5">
        <f ca="1">IFERROR(INDEX(N$269:N$305,MATCH($F144,$B$269:$B$305,0))/INDEX($D$269:$D$305,MATCH($F144,$B$269:$B$305,0)),SUMIFS('Input-Ext Allocators'!K$8:K$63,'Input-Ext Allocators'!$B$8:$B$63,$F144))*$D144</f>
        <v>0</v>
      </c>
      <c r="O144" s="5">
        <f ca="1">IFERROR(INDEX(O$269:O$305,MATCH($F144,$B$269:$B$305,0))/INDEX($D$269:$D$305,MATCH($F144,$B$269:$B$305,0)),SUMIFS('Input-Ext Allocators'!L$8:L$63,'Input-Ext Allocators'!$B$8:$B$63,$F144))*$D144</f>
        <v>0</v>
      </c>
      <c r="P144" s="5">
        <f ca="1">IFERROR(INDEX(P$269:P$305,MATCH($F144,$B$269:$B$305,0))/INDEX($D$269:$D$305,MATCH($F144,$B$269:$B$305,0)),SUMIFS('Input-Ext Allocators'!M$8:M$63,'Input-Ext Allocators'!$B$8:$B$63,$F144))*$D144</f>
        <v>0</v>
      </c>
      <c r="Q144" s="5">
        <f ca="1">IFERROR(INDEX(Q$269:Q$305,MATCH($F144,$B$269:$B$305,0))/INDEX($D$269:$D$305,MATCH($F144,$B$269:$B$305,0)),SUMIFS('Input-Ext Allocators'!N$8:N$63,'Input-Ext Allocators'!$B$8:$B$63,$F144))*$D144</f>
        <v>0</v>
      </c>
      <c r="R144" s="5">
        <f ca="1">IFERROR(INDEX(R$269:R$305,MATCH($F144,$B$269:$B$305,0))/INDEX($D$269:$D$305,MATCH($F144,$B$269:$B$305,0)),SUMIFS('Input-Ext Allocators'!O$8:O$63,'Input-Ext Allocators'!$B$8:$B$63,$F144))*$D144</f>
        <v>0</v>
      </c>
      <c r="S144" s="5">
        <f ca="1">IFERROR(INDEX(S$269:S$305,MATCH($F144,$B$269:$B$305,0))/INDEX($D$269:$D$305,MATCH($F144,$B$269:$B$305,0)),SUMIFS('Input-Ext Allocators'!P$8:P$63,'Input-Ext Allocators'!$B$8:$B$63,$F144))*$D144</f>
        <v>0</v>
      </c>
      <c r="T144" s="5">
        <f ca="1">IFERROR(INDEX(T$269:T$305,MATCH($F144,$B$269:$B$305,0))/INDEX($D$269:$D$305,MATCH($F144,$B$269:$B$305,0)),SUMIFS('Input-Ext Allocators'!Q$8:Q$63,'Input-Ext Allocators'!$B$8:$B$63,$F144))*$D144</f>
        <v>0</v>
      </c>
      <c r="U144" s="5">
        <f ca="1">IFERROR(INDEX(U$269:U$305,MATCH($F144,$B$269:$B$305,0))/INDEX($D$269:$D$305,MATCH($F144,$B$269:$B$305,0)),SUMIFS('Input-Ext Allocators'!R$8:R$63,'Input-Ext Allocators'!$B$8:$B$63,$F144))*$D144</f>
        <v>0</v>
      </c>
      <c r="V144" s="5">
        <f ca="1">IFERROR(INDEX(V$269:V$305,MATCH($F144,$B$269:$B$305,0))/INDEX($D$269:$D$305,MATCH($F144,$B$269:$B$305,0)),SUMIFS('Input-Ext Allocators'!S$8:S$63,'Input-Ext Allocators'!$B$8:$B$63,$F144))*$D144</f>
        <v>0</v>
      </c>
      <c r="W144" s="5">
        <f ca="1">IFERROR(INDEX(W$269:W$305,MATCH($F144,$B$269:$B$305,0))/INDEX($D$269:$D$305,MATCH($F144,$B$269:$B$305,0)),SUMIFS('Input-Ext Allocators'!T$8:T$63,'Input-Ext Allocators'!$B$8:$B$63,$F144))*$D144</f>
        <v>0</v>
      </c>
      <c r="X144" s="5">
        <f ca="1">IFERROR(INDEX(X$269:X$305,MATCH($F144,$B$269:$B$305,0))/INDEX($D$269:$D$305,MATCH($F144,$B$269:$B$305,0)),SUMIFS('Input-Ext Allocators'!U$8:U$63,'Input-Ext Allocators'!$B$8:$B$63,$F144))*$D144</f>
        <v>0</v>
      </c>
      <c r="Y144" s="5">
        <f ca="1">IFERROR(INDEX(Y$269:Y$305,MATCH($F144,$B$269:$B$305,0))/INDEX($D$269:$D$305,MATCH($F144,$B$269:$B$305,0)),SUMIFS('Input-Ext Allocators'!V$8:V$63,'Input-Ext Allocators'!$B$8:$B$63,$F144))*$D144</f>
        <v>0</v>
      </c>
      <c r="Z144" s="5">
        <f ca="1">IFERROR(INDEX(Z$269:Z$305,MATCH($F144,$B$269:$B$305,0))/INDEX($D$269:$D$305,MATCH($F144,$B$269:$B$305,0)),SUMIFS('Input-Ext Allocators'!W$8:W$63,'Input-Ext Allocators'!$B$8:$B$63,$F144))*$D144</f>
        <v>0</v>
      </c>
    </row>
    <row r="145" spans="1:26" outlineLevel="1">
      <c r="A145" s="13">
        <f>IF(ISBLANK('Input-Accounts'!A145),"",'Input-Accounts'!A145)</f>
        <v>124</v>
      </c>
      <c r="B145" s="17" t="str">
        <f>IF(ISBLANK('Input-Accounts'!B145),"",'Input-Accounts'!B145)</f>
        <v>Maintenance of M&amp;R station equipment—Industrial</v>
      </c>
      <c r="C145" s="13">
        <f>IF(ISBLANK('Input-Accounts'!C145),"",'Input-Accounts'!C145)</f>
        <v>890</v>
      </c>
      <c r="D145" s="5">
        <f t="shared" ca="1" si="35"/>
        <v>0</v>
      </c>
      <c r="E145" s="5">
        <f t="shared" ca="1" si="33"/>
        <v>0</v>
      </c>
      <c r="F145" s="2" t="str" cm="1">
        <f t="array" aca="1" ref="F145" ca="1">IF(D145=0,"-",IF('Input-Accounts'!$E145&lt;&gt;0,'Input-Accounts'!$E145,INDEX('Input-Accounts'!$H145:$J145,,MATCH($F$6,'Input-Accounts'!$H$6:$J$6,0))))</f>
        <v>-</v>
      </c>
      <c r="G145" s="5">
        <f ca="1">IFERROR(INDEX(G$269:G$305,MATCH($F145,$B$269:$B$305,0))/INDEX($D$269:$D$305,MATCH($F145,$B$269:$B$305,0)),SUMIFS('Input-Ext Allocators'!D$8:D$63,'Input-Ext Allocators'!$B$8:$B$63,$F145))*$D145</f>
        <v>0</v>
      </c>
      <c r="H145" s="5">
        <f ca="1">IFERROR(INDEX(H$269:H$305,MATCH($F145,$B$269:$B$305,0))/INDEX($D$269:$D$305,MATCH($F145,$B$269:$B$305,0)),SUMIFS('Input-Ext Allocators'!E$8:E$63,'Input-Ext Allocators'!$B$8:$B$63,$F145))*$D145</f>
        <v>0</v>
      </c>
      <c r="I145" s="5">
        <f ca="1">IFERROR(INDEX(I$269:I$305,MATCH($F145,$B$269:$B$305,0))/INDEX($D$269:$D$305,MATCH($F145,$B$269:$B$305,0)),SUMIFS('Input-Ext Allocators'!F$8:F$63,'Input-Ext Allocators'!$B$8:$B$63,$F145))*$D145</f>
        <v>0</v>
      </c>
      <c r="J145" s="5">
        <f ca="1">IFERROR(INDEX(J$269:J$305,MATCH($F145,$B$269:$B$305,0))/INDEX($D$269:$D$305,MATCH($F145,$B$269:$B$305,0)),SUMIFS('Input-Ext Allocators'!G$8:G$63,'Input-Ext Allocators'!$B$8:$B$63,$F145))*$D145</f>
        <v>0</v>
      </c>
      <c r="K145" s="5">
        <f ca="1">IFERROR(INDEX(K$269:K$305,MATCH($F145,$B$269:$B$305,0))/INDEX($D$269:$D$305,MATCH($F145,$B$269:$B$305,0)),SUMIFS('Input-Ext Allocators'!H$8:H$63,'Input-Ext Allocators'!$B$8:$B$63,$F145))*$D145</f>
        <v>0</v>
      </c>
      <c r="L145" s="5">
        <f ca="1">IFERROR(INDEX(L$269:L$305,MATCH($F145,$B$269:$B$305,0))/INDEX($D$269:$D$305,MATCH($F145,$B$269:$B$305,0)),SUMIFS('Input-Ext Allocators'!I$8:I$63,'Input-Ext Allocators'!$B$8:$B$63,$F145))*$D145</f>
        <v>0</v>
      </c>
      <c r="M145" s="5">
        <f ca="1">IFERROR(INDEX(M$269:M$305,MATCH($F145,$B$269:$B$305,0))/INDEX($D$269:$D$305,MATCH($F145,$B$269:$B$305,0)),SUMIFS('Input-Ext Allocators'!J$8:J$63,'Input-Ext Allocators'!$B$8:$B$63,$F145))*$D145</f>
        <v>0</v>
      </c>
      <c r="N145" s="5">
        <f ca="1">IFERROR(INDEX(N$269:N$305,MATCH($F145,$B$269:$B$305,0))/INDEX($D$269:$D$305,MATCH($F145,$B$269:$B$305,0)),SUMIFS('Input-Ext Allocators'!K$8:K$63,'Input-Ext Allocators'!$B$8:$B$63,$F145))*$D145</f>
        <v>0</v>
      </c>
      <c r="O145" s="5">
        <f ca="1">IFERROR(INDEX(O$269:O$305,MATCH($F145,$B$269:$B$305,0))/INDEX($D$269:$D$305,MATCH($F145,$B$269:$B$305,0)),SUMIFS('Input-Ext Allocators'!L$8:L$63,'Input-Ext Allocators'!$B$8:$B$63,$F145))*$D145</f>
        <v>0</v>
      </c>
      <c r="P145" s="5">
        <f ca="1">IFERROR(INDEX(P$269:P$305,MATCH($F145,$B$269:$B$305,0))/INDEX($D$269:$D$305,MATCH($F145,$B$269:$B$305,0)),SUMIFS('Input-Ext Allocators'!M$8:M$63,'Input-Ext Allocators'!$B$8:$B$63,$F145))*$D145</f>
        <v>0</v>
      </c>
      <c r="Q145" s="5">
        <f ca="1">IFERROR(INDEX(Q$269:Q$305,MATCH($F145,$B$269:$B$305,0))/INDEX($D$269:$D$305,MATCH($F145,$B$269:$B$305,0)),SUMIFS('Input-Ext Allocators'!N$8:N$63,'Input-Ext Allocators'!$B$8:$B$63,$F145))*$D145</f>
        <v>0</v>
      </c>
      <c r="R145" s="5">
        <f ca="1">IFERROR(INDEX(R$269:R$305,MATCH($F145,$B$269:$B$305,0))/INDEX($D$269:$D$305,MATCH($F145,$B$269:$B$305,0)),SUMIFS('Input-Ext Allocators'!O$8:O$63,'Input-Ext Allocators'!$B$8:$B$63,$F145))*$D145</f>
        <v>0</v>
      </c>
      <c r="S145" s="5">
        <f ca="1">IFERROR(INDEX(S$269:S$305,MATCH($F145,$B$269:$B$305,0))/INDEX($D$269:$D$305,MATCH($F145,$B$269:$B$305,0)),SUMIFS('Input-Ext Allocators'!P$8:P$63,'Input-Ext Allocators'!$B$8:$B$63,$F145))*$D145</f>
        <v>0</v>
      </c>
      <c r="T145" s="5">
        <f ca="1">IFERROR(INDEX(T$269:T$305,MATCH($F145,$B$269:$B$305,0))/INDEX($D$269:$D$305,MATCH($F145,$B$269:$B$305,0)),SUMIFS('Input-Ext Allocators'!Q$8:Q$63,'Input-Ext Allocators'!$B$8:$B$63,$F145))*$D145</f>
        <v>0</v>
      </c>
      <c r="U145" s="5">
        <f ca="1">IFERROR(INDEX(U$269:U$305,MATCH($F145,$B$269:$B$305,0))/INDEX($D$269:$D$305,MATCH($F145,$B$269:$B$305,0)),SUMIFS('Input-Ext Allocators'!R$8:R$63,'Input-Ext Allocators'!$B$8:$B$63,$F145))*$D145</f>
        <v>0</v>
      </c>
      <c r="V145" s="5">
        <f ca="1">IFERROR(INDEX(V$269:V$305,MATCH($F145,$B$269:$B$305,0))/INDEX($D$269:$D$305,MATCH($F145,$B$269:$B$305,0)),SUMIFS('Input-Ext Allocators'!S$8:S$63,'Input-Ext Allocators'!$B$8:$B$63,$F145))*$D145</f>
        <v>0</v>
      </c>
      <c r="W145" s="5">
        <f ca="1">IFERROR(INDEX(W$269:W$305,MATCH($F145,$B$269:$B$305,0))/INDEX($D$269:$D$305,MATCH($F145,$B$269:$B$305,0)),SUMIFS('Input-Ext Allocators'!T$8:T$63,'Input-Ext Allocators'!$B$8:$B$63,$F145))*$D145</f>
        <v>0</v>
      </c>
      <c r="X145" s="5">
        <f ca="1">IFERROR(INDEX(X$269:X$305,MATCH($F145,$B$269:$B$305,0))/INDEX($D$269:$D$305,MATCH($F145,$B$269:$B$305,0)),SUMIFS('Input-Ext Allocators'!U$8:U$63,'Input-Ext Allocators'!$B$8:$B$63,$F145))*$D145</f>
        <v>0</v>
      </c>
      <c r="Y145" s="5">
        <f ca="1">IFERROR(INDEX(Y$269:Y$305,MATCH($F145,$B$269:$B$305,0))/INDEX($D$269:$D$305,MATCH($F145,$B$269:$B$305,0)),SUMIFS('Input-Ext Allocators'!V$8:V$63,'Input-Ext Allocators'!$B$8:$B$63,$F145))*$D145</f>
        <v>0</v>
      </c>
      <c r="Z145" s="5">
        <f ca="1">IFERROR(INDEX(Z$269:Z$305,MATCH($F145,$B$269:$B$305,0))/INDEX($D$269:$D$305,MATCH($F145,$B$269:$B$305,0)),SUMIFS('Input-Ext Allocators'!W$8:W$63,'Input-Ext Allocators'!$B$8:$B$63,$F145))*$D145</f>
        <v>0</v>
      </c>
    </row>
    <row r="146" spans="1:26" outlineLevel="1">
      <c r="A146" s="13">
        <f>IF(ISBLANK('Input-Accounts'!A146),"",'Input-Accounts'!A146)</f>
        <v>125</v>
      </c>
      <c r="B146" s="17" t="str">
        <f>IF(ISBLANK('Input-Accounts'!B146),"",'Input-Accounts'!B146)</f>
        <v>Maintenance of M&amp;R station equipment—City Gate</v>
      </c>
      <c r="C146" s="13">
        <f>IF(ISBLANK('Input-Accounts'!C146),"",'Input-Accounts'!C146)</f>
        <v>891</v>
      </c>
      <c r="D146" s="5">
        <f t="shared" ca="1" si="35"/>
        <v>0</v>
      </c>
      <c r="E146" s="5">
        <f t="shared" ca="1" si="33"/>
        <v>0</v>
      </c>
      <c r="F146" s="2" t="str" cm="1">
        <f t="array" aca="1" ref="F146" ca="1">IF(D146=0,"-",IF('Input-Accounts'!$E146&lt;&gt;0,'Input-Accounts'!$E146,INDEX('Input-Accounts'!$H146:$J146,,MATCH($F$6,'Input-Accounts'!$H$6:$J$6,0))))</f>
        <v>-</v>
      </c>
      <c r="G146" s="5">
        <f ca="1">IFERROR(INDEX(G$269:G$305,MATCH($F146,$B$269:$B$305,0))/INDEX($D$269:$D$305,MATCH($F146,$B$269:$B$305,0)),SUMIFS('Input-Ext Allocators'!D$8:D$63,'Input-Ext Allocators'!$B$8:$B$63,$F146))*$D146</f>
        <v>0</v>
      </c>
      <c r="H146" s="5">
        <f ca="1">IFERROR(INDEX(H$269:H$305,MATCH($F146,$B$269:$B$305,0))/INDEX($D$269:$D$305,MATCH($F146,$B$269:$B$305,0)),SUMIFS('Input-Ext Allocators'!E$8:E$63,'Input-Ext Allocators'!$B$8:$B$63,$F146))*$D146</f>
        <v>0</v>
      </c>
      <c r="I146" s="5">
        <f ca="1">IFERROR(INDEX(I$269:I$305,MATCH($F146,$B$269:$B$305,0))/INDEX($D$269:$D$305,MATCH($F146,$B$269:$B$305,0)),SUMIFS('Input-Ext Allocators'!F$8:F$63,'Input-Ext Allocators'!$B$8:$B$63,$F146))*$D146</f>
        <v>0</v>
      </c>
      <c r="J146" s="5">
        <f ca="1">IFERROR(INDEX(J$269:J$305,MATCH($F146,$B$269:$B$305,0))/INDEX($D$269:$D$305,MATCH($F146,$B$269:$B$305,0)),SUMIFS('Input-Ext Allocators'!G$8:G$63,'Input-Ext Allocators'!$B$8:$B$63,$F146))*$D146</f>
        <v>0</v>
      </c>
      <c r="K146" s="5">
        <f ca="1">IFERROR(INDEX(K$269:K$305,MATCH($F146,$B$269:$B$305,0))/INDEX($D$269:$D$305,MATCH($F146,$B$269:$B$305,0)),SUMIFS('Input-Ext Allocators'!H$8:H$63,'Input-Ext Allocators'!$B$8:$B$63,$F146))*$D146</f>
        <v>0</v>
      </c>
      <c r="L146" s="5">
        <f ca="1">IFERROR(INDEX(L$269:L$305,MATCH($F146,$B$269:$B$305,0))/INDEX($D$269:$D$305,MATCH($F146,$B$269:$B$305,0)),SUMIFS('Input-Ext Allocators'!I$8:I$63,'Input-Ext Allocators'!$B$8:$B$63,$F146))*$D146</f>
        <v>0</v>
      </c>
      <c r="M146" s="5">
        <f ca="1">IFERROR(INDEX(M$269:M$305,MATCH($F146,$B$269:$B$305,0))/INDEX($D$269:$D$305,MATCH($F146,$B$269:$B$305,0)),SUMIFS('Input-Ext Allocators'!J$8:J$63,'Input-Ext Allocators'!$B$8:$B$63,$F146))*$D146</f>
        <v>0</v>
      </c>
      <c r="N146" s="5">
        <f ca="1">IFERROR(INDEX(N$269:N$305,MATCH($F146,$B$269:$B$305,0))/INDEX($D$269:$D$305,MATCH($F146,$B$269:$B$305,0)),SUMIFS('Input-Ext Allocators'!K$8:K$63,'Input-Ext Allocators'!$B$8:$B$63,$F146))*$D146</f>
        <v>0</v>
      </c>
      <c r="O146" s="5">
        <f ca="1">IFERROR(INDEX(O$269:O$305,MATCH($F146,$B$269:$B$305,0))/INDEX($D$269:$D$305,MATCH($F146,$B$269:$B$305,0)),SUMIFS('Input-Ext Allocators'!L$8:L$63,'Input-Ext Allocators'!$B$8:$B$63,$F146))*$D146</f>
        <v>0</v>
      </c>
      <c r="P146" s="5">
        <f ca="1">IFERROR(INDEX(P$269:P$305,MATCH($F146,$B$269:$B$305,0))/INDEX($D$269:$D$305,MATCH($F146,$B$269:$B$305,0)),SUMIFS('Input-Ext Allocators'!M$8:M$63,'Input-Ext Allocators'!$B$8:$B$63,$F146))*$D146</f>
        <v>0</v>
      </c>
      <c r="Q146" s="5">
        <f ca="1">IFERROR(INDEX(Q$269:Q$305,MATCH($F146,$B$269:$B$305,0))/INDEX($D$269:$D$305,MATCH($F146,$B$269:$B$305,0)),SUMIFS('Input-Ext Allocators'!N$8:N$63,'Input-Ext Allocators'!$B$8:$B$63,$F146))*$D146</f>
        <v>0</v>
      </c>
      <c r="R146" s="5">
        <f ca="1">IFERROR(INDEX(R$269:R$305,MATCH($F146,$B$269:$B$305,0))/INDEX($D$269:$D$305,MATCH($F146,$B$269:$B$305,0)),SUMIFS('Input-Ext Allocators'!O$8:O$63,'Input-Ext Allocators'!$B$8:$B$63,$F146))*$D146</f>
        <v>0</v>
      </c>
      <c r="S146" s="5">
        <f ca="1">IFERROR(INDEX(S$269:S$305,MATCH($F146,$B$269:$B$305,0))/INDEX($D$269:$D$305,MATCH($F146,$B$269:$B$305,0)),SUMIFS('Input-Ext Allocators'!P$8:P$63,'Input-Ext Allocators'!$B$8:$B$63,$F146))*$D146</f>
        <v>0</v>
      </c>
      <c r="T146" s="5">
        <f ca="1">IFERROR(INDEX(T$269:T$305,MATCH($F146,$B$269:$B$305,0))/INDEX($D$269:$D$305,MATCH($F146,$B$269:$B$305,0)),SUMIFS('Input-Ext Allocators'!Q$8:Q$63,'Input-Ext Allocators'!$B$8:$B$63,$F146))*$D146</f>
        <v>0</v>
      </c>
      <c r="U146" s="5">
        <f ca="1">IFERROR(INDEX(U$269:U$305,MATCH($F146,$B$269:$B$305,0))/INDEX($D$269:$D$305,MATCH($F146,$B$269:$B$305,0)),SUMIFS('Input-Ext Allocators'!R$8:R$63,'Input-Ext Allocators'!$B$8:$B$63,$F146))*$D146</f>
        <v>0</v>
      </c>
      <c r="V146" s="5">
        <f ca="1">IFERROR(INDEX(V$269:V$305,MATCH($F146,$B$269:$B$305,0))/INDEX($D$269:$D$305,MATCH($F146,$B$269:$B$305,0)),SUMIFS('Input-Ext Allocators'!S$8:S$63,'Input-Ext Allocators'!$B$8:$B$63,$F146))*$D146</f>
        <v>0</v>
      </c>
      <c r="W146" s="5">
        <f ca="1">IFERROR(INDEX(W$269:W$305,MATCH($F146,$B$269:$B$305,0))/INDEX($D$269:$D$305,MATCH($F146,$B$269:$B$305,0)),SUMIFS('Input-Ext Allocators'!T$8:T$63,'Input-Ext Allocators'!$B$8:$B$63,$F146))*$D146</f>
        <v>0</v>
      </c>
      <c r="X146" s="5">
        <f ca="1">IFERROR(INDEX(X$269:X$305,MATCH($F146,$B$269:$B$305,0))/INDEX($D$269:$D$305,MATCH($F146,$B$269:$B$305,0)),SUMIFS('Input-Ext Allocators'!U$8:U$63,'Input-Ext Allocators'!$B$8:$B$63,$F146))*$D146</f>
        <v>0</v>
      </c>
      <c r="Y146" s="5">
        <f ca="1">IFERROR(INDEX(Y$269:Y$305,MATCH($F146,$B$269:$B$305,0))/INDEX($D$269:$D$305,MATCH($F146,$B$269:$B$305,0)),SUMIFS('Input-Ext Allocators'!V$8:V$63,'Input-Ext Allocators'!$B$8:$B$63,$F146))*$D146</f>
        <v>0</v>
      </c>
      <c r="Z146" s="5">
        <f ca="1">IFERROR(INDEX(Z$269:Z$305,MATCH($F146,$B$269:$B$305,0))/INDEX($D$269:$D$305,MATCH($F146,$B$269:$B$305,0)),SUMIFS('Input-Ext Allocators'!W$8:W$63,'Input-Ext Allocators'!$B$8:$B$63,$F146))*$D146</f>
        <v>0</v>
      </c>
    </row>
    <row r="147" spans="1:26" outlineLevel="1">
      <c r="A147" s="13">
        <f>IF(ISBLANK('Input-Accounts'!A147),"",'Input-Accounts'!A147)</f>
        <v>126</v>
      </c>
      <c r="B147" s="17" t="str">
        <f>IF(ISBLANK('Input-Accounts'!B147),"",'Input-Accounts'!B147)</f>
        <v>Maintenance of services</v>
      </c>
      <c r="C147" s="13">
        <f>IF(ISBLANK('Input-Accounts'!C147),"",'Input-Accounts'!C147)</f>
        <v>892</v>
      </c>
      <c r="D147" s="5">
        <f t="shared" ca="1" si="35"/>
        <v>0</v>
      </c>
      <c r="E147" s="5">
        <f t="shared" ca="1" si="33"/>
        <v>0</v>
      </c>
      <c r="F147" s="2" t="str" cm="1">
        <f t="array" aca="1" ref="F147" ca="1">IF(D147=0,"-",IF('Input-Accounts'!$E147&lt;&gt;0,'Input-Accounts'!$E147,INDEX('Input-Accounts'!$H147:$J147,,MATCH($F$6,'Input-Accounts'!$H$6:$J$6,0))))</f>
        <v>-</v>
      </c>
      <c r="G147" s="5">
        <f ca="1">IFERROR(INDEX(G$269:G$305,MATCH($F147,$B$269:$B$305,0))/INDEX($D$269:$D$305,MATCH($F147,$B$269:$B$305,0)),SUMIFS('Input-Ext Allocators'!D$8:D$63,'Input-Ext Allocators'!$B$8:$B$63,$F147))*$D147</f>
        <v>0</v>
      </c>
      <c r="H147" s="5">
        <f ca="1">IFERROR(INDEX(H$269:H$305,MATCH($F147,$B$269:$B$305,0))/INDEX($D$269:$D$305,MATCH($F147,$B$269:$B$305,0)),SUMIFS('Input-Ext Allocators'!E$8:E$63,'Input-Ext Allocators'!$B$8:$B$63,$F147))*$D147</f>
        <v>0</v>
      </c>
      <c r="I147" s="5">
        <f ca="1">IFERROR(INDEX(I$269:I$305,MATCH($F147,$B$269:$B$305,0))/INDEX($D$269:$D$305,MATCH($F147,$B$269:$B$305,0)),SUMIFS('Input-Ext Allocators'!F$8:F$63,'Input-Ext Allocators'!$B$8:$B$63,$F147))*$D147</f>
        <v>0</v>
      </c>
      <c r="J147" s="5">
        <f ca="1">IFERROR(INDEX(J$269:J$305,MATCH($F147,$B$269:$B$305,0))/INDEX($D$269:$D$305,MATCH($F147,$B$269:$B$305,0)),SUMIFS('Input-Ext Allocators'!G$8:G$63,'Input-Ext Allocators'!$B$8:$B$63,$F147))*$D147</f>
        <v>0</v>
      </c>
      <c r="K147" s="5">
        <f ca="1">IFERROR(INDEX(K$269:K$305,MATCH($F147,$B$269:$B$305,0))/INDEX($D$269:$D$305,MATCH($F147,$B$269:$B$305,0)),SUMIFS('Input-Ext Allocators'!H$8:H$63,'Input-Ext Allocators'!$B$8:$B$63,$F147))*$D147</f>
        <v>0</v>
      </c>
      <c r="L147" s="5">
        <f ca="1">IFERROR(INDEX(L$269:L$305,MATCH($F147,$B$269:$B$305,0))/INDEX($D$269:$D$305,MATCH($F147,$B$269:$B$305,0)),SUMIFS('Input-Ext Allocators'!I$8:I$63,'Input-Ext Allocators'!$B$8:$B$63,$F147))*$D147</f>
        <v>0</v>
      </c>
      <c r="M147" s="5">
        <f ca="1">IFERROR(INDEX(M$269:M$305,MATCH($F147,$B$269:$B$305,0))/INDEX($D$269:$D$305,MATCH($F147,$B$269:$B$305,0)),SUMIFS('Input-Ext Allocators'!J$8:J$63,'Input-Ext Allocators'!$B$8:$B$63,$F147))*$D147</f>
        <v>0</v>
      </c>
      <c r="N147" s="5">
        <f ca="1">IFERROR(INDEX(N$269:N$305,MATCH($F147,$B$269:$B$305,0))/INDEX($D$269:$D$305,MATCH($F147,$B$269:$B$305,0)),SUMIFS('Input-Ext Allocators'!K$8:K$63,'Input-Ext Allocators'!$B$8:$B$63,$F147))*$D147</f>
        <v>0</v>
      </c>
      <c r="O147" s="5">
        <f ca="1">IFERROR(INDEX(O$269:O$305,MATCH($F147,$B$269:$B$305,0))/INDEX($D$269:$D$305,MATCH($F147,$B$269:$B$305,0)),SUMIFS('Input-Ext Allocators'!L$8:L$63,'Input-Ext Allocators'!$B$8:$B$63,$F147))*$D147</f>
        <v>0</v>
      </c>
      <c r="P147" s="5">
        <f ca="1">IFERROR(INDEX(P$269:P$305,MATCH($F147,$B$269:$B$305,0))/INDEX($D$269:$D$305,MATCH($F147,$B$269:$B$305,0)),SUMIFS('Input-Ext Allocators'!M$8:M$63,'Input-Ext Allocators'!$B$8:$B$63,$F147))*$D147</f>
        <v>0</v>
      </c>
      <c r="Q147" s="5">
        <f ca="1">IFERROR(INDEX(Q$269:Q$305,MATCH($F147,$B$269:$B$305,0))/INDEX($D$269:$D$305,MATCH($F147,$B$269:$B$305,0)),SUMIFS('Input-Ext Allocators'!N$8:N$63,'Input-Ext Allocators'!$B$8:$B$63,$F147))*$D147</f>
        <v>0</v>
      </c>
      <c r="R147" s="5">
        <f ca="1">IFERROR(INDEX(R$269:R$305,MATCH($F147,$B$269:$B$305,0))/INDEX($D$269:$D$305,MATCH($F147,$B$269:$B$305,0)),SUMIFS('Input-Ext Allocators'!O$8:O$63,'Input-Ext Allocators'!$B$8:$B$63,$F147))*$D147</f>
        <v>0</v>
      </c>
      <c r="S147" s="5">
        <f ca="1">IFERROR(INDEX(S$269:S$305,MATCH($F147,$B$269:$B$305,0))/INDEX($D$269:$D$305,MATCH($F147,$B$269:$B$305,0)),SUMIFS('Input-Ext Allocators'!P$8:P$63,'Input-Ext Allocators'!$B$8:$B$63,$F147))*$D147</f>
        <v>0</v>
      </c>
      <c r="T147" s="5">
        <f ca="1">IFERROR(INDEX(T$269:T$305,MATCH($F147,$B$269:$B$305,0))/INDEX($D$269:$D$305,MATCH($F147,$B$269:$B$305,0)),SUMIFS('Input-Ext Allocators'!Q$8:Q$63,'Input-Ext Allocators'!$B$8:$B$63,$F147))*$D147</f>
        <v>0</v>
      </c>
      <c r="U147" s="5">
        <f ca="1">IFERROR(INDEX(U$269:U$305,MATCH($F147,$B$269:$B$305,0))/INDEX($D$269:$D$305,MATCH($F147,$B$269:$B$305,0)),SUMIFS('Input-Ext Allocators'!R$8:R$63,'Input-Ext Allocators'!$B$8:$B$63,$F147))*$D147</f>
        <v>0</v>
      </c>
      <c r="V147" s="5">
        <f ca="1">IFERROR(INDEX(V$269:V$305,MATCH($F147,$B$269:$B$305,0))/INDEX($D$269:$D$305,MATCH($F147,$B$269:$B$305,0)),SUMIFS('Input-Ext Allocators'!S$8:S$63,'Input-Ext Allocators'!$B$8:$B$63,$F147))*$D147</f>
        <v>0</v>
      </c>
      <c r="W147" s="5">
        <f ca="1">IFERROR(INDEX(W$269:W$305,MATCH($F147,$B$269:$B$305,0))/INDEX($D$269:$D$305,MATCH($F147,$B$269:$B$305,0)),SUMIFS('Input-Ext Allocators'!T$8:T$63,'Input-Ext Allocators'!$B$8:$B$63,$F147))*$D147</f>
        <v>0</v>
      </c>
      <c r="X147" s="5">
        <f ca="1">IFERROR(INDEX(X$269:X$305,MATCH($F147,$B$269:$B$305,0))/INDEX($D$269:$D$305,MATCH($F147,$B$269:$B$305,0)),SUMIFS('Input-Ext Allocators'!U$8:U$63,'Input-Ext Allocators'!$B$8:$B$63,$F147))*$D147</f>
        <v>0</v>
      </c>
      <c r="Y147" s="5">
        <f ca="1">IFERROR(INDEX(Y$269:Y$305,MATCH($F147,$B$269:$B$305,0))/INDEX($D$269:$D$305,MATCH($F147,$B$269:$B$305,0)),SUMIFS('Input-Ext Allocators'!V$8:V$63,'Input-Ext Allocators'!$B$8:$B$63,$F147))*$D147</f>
        <v>0</v>
      </c>
      <c r="Z147" s="5">
        <f ca="1">IFERROR(INDEX(Z$269:Z$305,MATCH($F147,$B$269:$B$305,0))/INDEX($D$269:$D$305,MATCH($F147,$B$269:$B$305,0)),SUMIFS('Input-Ext Allocators'!W$8:W$63,'Input-Ext Allocators'!$B$8:$B$63,$F147))*$D147</f>
        <v>0</v>
      </c>
    </row>
    <row r="148" spans="1:26" outlineLevel="1">
      <c r="A148" s="13">
        <f>IF(ISBLANK('Input-Accounts'!A148),"",'Input-Accounts'!A148)</f>
        <v>127</v>
      </c>
      <c r="B148" s="17" t="str">
        <f>IF(ISBLANK('Input-Accounts'!B148),"",'Input-Accounts'!B148)</f>
        <v>Maintenance of meters and house regulators</v>
      </c>
      <c r="C148" s="13">
        <f>IF(ISBLANK('Input-Accounts'!C148),"",'Input-Accounts'!C148)</f>
        <v>893</v>
      </c>
      <c r="D148" s="5">
        <f t="shared" ca="1" si="35"/>
        <v>0</v>
      </c>
      <c r="E148" s="5">
        <f t="shared" ca="1" si="33"/>
        <v>0</v>
      </c>
      <c r="F148" s="2" t="str" cm="1">
        <f t="array" aca="1" ref="F148" ca="1">IF(D148=0,"-",IF('Input-Accounts'!$E148&lt;&gt;0,'Input-Accounts'!$E148,INDEX('Input-Accounts'!$H148:$J148,,MATCH($F$6,'Input-Accounts'!$H$6:$J$6,0))))</f>
        <v>-</v>
      </c>
      <c r="G148" s="5">
        <f ca="1">IFERROR(INDEX(G$269:G$305,MATCH($F148,$B$269:$B$305,0))/INDEX($D$269:$D$305,MATCH($F148,$B$269:$B$305,0)),SUMIFS('Input-Ext Allocators'!D$8:D$63,'Input-Ext Allocators'!$B$8:$B$63,$F148))*$D148</f>
        <v>0</v>
      </c>
      <c r="H148" s="5">
        <f ca="1">IFERROR(INDEX(H$269:H$305,MATCH($F148,$B$269:$B$305,0))/INDEX($D$269:$D$305,MATCH($F148,$B$269:$B$305,0)),SUMIFS('Input-Ext Allocators'!E$8:E$63,'Input-Ext Allocators'!$B$8:$B$63,$F148))*$D148</f>
        <v>0</v>
      </c>
      <c r="I148" s="5">
        <f ca="1">IFERROR(INDEX(I$269:I$305,MATCH($F148,$B$269:$B$305,0))/INDEX($D$269:$D$305,MATCH($F148,$B$269:$B$305,0)),SUMIFS('Input-Ext Allocators'!F$8:F$63,'Input-Ext Allocators'!$B$8:$B$63,$F148))*$D148</f>
        <v>0</v>
      </c>
      <c r="J148" s="5">
        <f ca="1">IFERROR(INDEX(J$269:J$305,MATCH($F148,$B$269:$B$305,0))/INDEX($D$269:$D$305,MATCH($F148,$B$269:$B$305,0)),SUMIFS('Input-Ext Allocators'!G$8:G$63,'Input-Ext Allocators'!$B$8:$B$63,$F148))*$D148</f>
        <v>0</v>
      </c>
      <c r="K148" s="5">
        <f ca="1">IFERROR(INDEX(K$269:K$305,MATCH($F148,$B$269:$B$305,0))/INDEX($D$269:$D$305,MATCH($F148,$B$269:$B$305,0)),SUMIFS('Input-Ext Allocators'!H$8:H$63,'Input-Ext Allocators'!$B$8:$B$63,$F148))*$D148</f>
        <v>0</v>
      </c>
      <c r="L148" s="5">
        <f ca="1">IFERROR(INDEX(L$269:L$305,MATCH($F148,$B$269:$B$305,0))/INDEX($D$269:$D$305,MATCH($F148,$B$269:$B$305,0)),SUMIFS('Input-Ext Allocators'!I$8:I$63,'Input-Ext Allocators'!$B$8:$B$63,$F148))*$D148</f>
        <v>0</v>
      </c>
      <c r="M148" s="5">
        <f ca="1">IFERROR(INDEX(M$269:M$305,MATCH($F148,$B$269:$B$305,0))/INDEX($D$269:$D$305,MATCH($F148,$B$269:$B$305,0)),SUMIFS('Input-Ext Allocators'!J$8:J$63,'Input-Ext Allocators'!$B$8:$B$63,$F148))*$D148</f>
        <v>0</v>
      </c>
      <c r="N148" s="5">
        <f ca="1">IFERROR(INDEX(N$269:N$305,MATCH($F148,$B$269:$B$305,0))/INDEX($D$269:$D$305,MATCH($F148,$B$269:$B$305,0)),SUMIFS('Input-Ext Allocators'!K$8:K$63,'Input-Ext Allocators'!$B$8:$B$63,$F148))*$D148</f>
        <v>0</v>
      </c>
      <c r="O148" s="5">
        <f ca="1">IFERROR(INDEX(O$269:O$305,MATCH($F148,$B$269:$B$305,0))/INDEX($D$269:$D$305,MATCH($F148,$B$269:$B$305,0)),SUMIFS('Input-Ext Allocators'!L$8:L$63,'Input-Ext Allocators'!$B$8:$B$63,$F148))*$D148</f>
        <v>0</v>
      </c>
      <c r="P148" s="5">
        <f ca="1">IFERROR(INDEX(P$269:P$305,MATCH($F148,$B$269:$B$305,0))/INDEX($D$269:$D$305,MATCH($F148,$B$269:$B$305,0)),SUMIFS('Input-Ext Allocators'!M$8:M$63,'Input-Ext Allocators'!$B$8:$B$63,$F148))*$D148</f>
        <v>0</v>
      </c>
      <c r="Q148" s="5">
        <f ca="1">IFERROR(INDEX(Q$269:Q$305,MATCH($F148,$B$269:$B$305,0))/INDEX($D$269:$D$305,MATCH($F148,$B$269:$B$305,0)),SUMIFS('Input-Ext Allocators'!N$8:N$63,'Input-Ext Allocators'!$B$8:$B$63,$F148))*$D148</f>
        <v>0</v>
      </c>
      <c r="R148" s="5">
        <f ca="1">IFERROR(INDEX(R$269:R$305,MATCH($F148,$B$269:$B$305,0))/INDEX($D$269:$D$305,MATCH($F148,$B$269:$B$305,0)),SUMIFS('Input-Ext Allocators'!O$8:O$63,'Input-Ext Allocators'!$B$8:$B$63,$F148))*$D148</f>
        <v>0</v>
      </c>
      <c r="S148" s="5">
        <f ca="1">IFERROR(INDEX(S$269:S$305,MATCH($F148,$B$269:$B$305,0))/INDEX($D$269:$D$305,MATCH($F148,$B$269:$B$305,0)),SUMIFS('Input-Ext Allocators'!P$8:P$63,'Input-Ext Allocators'!$B$8:$B$63,$F148))*$D148</f>
        <v>0</v>
      </c>
      <c r="T148" s="5">
        <f ca="1">IFERROR(INDEX(T$269:T$305,MATCH($F148,$B$269:$B$305,0))/INDEX($D$269:$D$305,MATCH($F148,$B$269:$B$305,0)),SUMIFS('Input-Ext Allocators'!Q$8:Q$63,'Input-Ext Allocators'!$B$8:$B$63,$F148))*$D148</f>
        <v>0</v>
      </c>
      <c r="U148" s="5">
        <f ca="1">IFERROR(INDEX(U$269:U$305,MATCH($F148,$B$269:$B$305,0))/INDEX($D$269:$D$305,MATCH($F148,$B$269:$B$305,0)),SUMIFS('Input-Ext Allocators'!R$8:R$63,'Input-Ext Allocators'!$B$8:$B$63,$F148))*$D148</f>
        <v>0</v>
      </c>
      <c r="V148" s="5">
        <f ca="1">IFERROR(INDEX(V$269:V$305,MATCH($F148,$B$269:$B$305,0))/INDEX($D$269:$D$305,MATCH($F148,$B$269:$B$305,0)),SUMIFS('Input-Ext Allocators'!S$8:S$63,'Input-Ext Allocators'!$B$8:$B$63,$F148))*$D148</f>
        <v>0</v>
      </c>
      <c r="W148" s="5">
        <f ca="1">IFERROR(INDEX(W$269:W$305,MATCH($F148,$B$269:$B$305,0))/INDEX($D$269:$D$305,MATCH($F148,$B$269:$B$305,0)),SUMIFS('Input-Ext Allocators'!T$8:T$63,'Input-Ext Allocators'!$B$8:$B$63,$F148))*$D148</f>
        <v>0</v>
      </c>
      <c r="X148" s="5">
        <f ca="1">IFERROR(INDEX(X$269:X$305,MATCH($F148,$B$269:$B$305,0))/INDEX($D$269:$D$305,MATCH($F148,$B$269:$B$305,0)),SUMIFS('Input-Ext Allocators'!U$8:U$63,'Input-Ext Allocators'!$B$8:$B$63,$F148))*$D148</f>
        <v>0</v>
      </c>
      <c r="Y148" s="5">
        <f ca="1">IFERROR(INDEX(Y$269:Y$305,MATCH($F148,$B$269:$B$305,0))/INDEX($D$269:$D$305,MATCH($F148,$B$269:$B$305,0)),SUMIFS('Input-Ext Allocators'!V$8:V$63,'Input-Ext Allocators'!$B$8:$B$63,$F148))*$D148</f>
        <v>0</v>
      </c>
      <c r="Z148" s="5">
        <f ca="1">IFERROR(INDEX(Z$269:Z$305,MATCH($F148,$B$269:$B$305,0))/INDEX($D$269:$D$305,MATCH($F148,$B$269:$B$305,0)),SUMIFS('Input-Ext Allocators'!W$8:W$63,'Input-Ext Allocators'!$B$8:$B$63,$F148))*$D148</f>
        <v>0</v>
      </c>
    </row>
    <row r="149" spans="1:26" outlineLevel="1">
      <c r="A149" s="13">
        <f>IF(ISBLANK('Input-Accounts'!A149),"",'Input-Accounts'!A149)</f>
        <v>128</v>
      </c>
      <c r="B149" s="17" t="str">
        <f>IF(ISBLANK('Input-Accounts'!B149),"",'Input-Accounts'!B149)</f>
        <v>Maintenance of Other Equipment</v>
      </c>
      <c r="C149" s="13">
        <f>IF(ISBLANK('Input-Accounts'!C149),"",'Input-Accounts'!C149)</f>
        <v>894</v>
      </c>
      <c r="D149" s="5">
        <f t="shared" ca="1" si="35"/>
        <v>0</v>
      </c>
      <c r="E149" s="5">
        <f t="shared" ca="1" si="33"/>
        <v>0</v>
      </c>
      <c r="F149" s="2" t="str" cm="1">
        <f t="array" aca="1" ref="F149" ca="1">IF(D149=0,"-",IF('Input-Accounts'!$E149&lt;&gt;0,'Input-Accounts'!$E149,INDEX('Input-Accounts'!$H149:$J149,,MATCH($F$6,'Input-Accounts'!$H$6:$J$6,0))))</f>
        <v>-</v>
      </c>
      <c r="G149" s="5">
        <f ca="1">IFERROR(INDEX(G$269:G$305,MATCH($F149,$B$269:$B$305,0))/INDEX($D$269:$D$305,MATCH($F149,$B$269:$B$305,0)),SUMIFS('Input-Ext Allocators'!D$8:D$63,'Input-Ext Allocators'!$B$8:$B$63,$F149))*$D149</f>
        <v>0</v>
      </c>
      <c r="H149" s="5">
        <f ca="1">IFERROR(INDEX(H$269:H$305,MATCH($F149,$B$269:$B$305,0))/INDEX($D$269:$D$305,MATCH($F149,$B$269:$B$305,0)),SUMIFS('Input-Ext Allocators'!E$8:E$63,'Input-Ext Allocators'!$B$8:$B$63,$F149))*$D149</f>
        <v>0</v>
      </c>
      <c r="I149" s="5">
        <f ca="1">IFERROR(INDEX(I$269:I$305,MATCH($F149,$B$269:$B$305,0))/INDEX($D$269:$D$305,MATCH($F149,$B$269:$B$305,0)),SUMIFS('Input-Ext Allocators'!F$8:F$63,'Input-Ext Allocators'!$B$8:$B$63,$F149))*$D149</f>
        <v>0</v>
      </c>
      <c r="J149" s="5">
        <f ca="1">IFERROR(INDEX(J$269:J$305,MATCH($F149,$B$269:$B$305,0))/INDEX($D$269:$D$305,MATCH($F149,$B$269:$B$305,0)),SUMIFS('Input-Ext Allocators'!G$8:G$63,'Input-Ext Allocators'!$B$8:$B$63,$F149))*$D149</f>
        <v>0</v>
      </c>
      <c r="K149" s="5">
        <f ca="1">IFERROR(INDEX(K$269:K$305,MATCH($F149,$B$269:$B$305,0))/INDEX($D$269:$D$305,MATCH($F149,$B$269:$B$305,0)),SUMIFS('Input-Ext Allocators'!H$8:H$63,'Input-Ext Allocators'!$B$8:$B$63,$F149))*$D149</f>
        <v>0</v>
      </c>
      <c r="L149" s="5">
        <f ca="1">IFERROR(INDEX(L$269:L$305,MATCH($F149,$B$269:$B$305,0))/INDEX($D$269:$D$305,MATCH($F149,$B$269:$B$305,0)),SUMIFS('Input-Ext Allocators'!I$8:I$63,'Input-Ext Allocators'!$B$8:$B$63,$F149))*$D149</f>
        <v>0</v>
      </c>
      <c r="M149" s="5">
        <f ca="1">IFERROR(INDEX(M$269:M$305,MATCH($F149,$B$269:$B$305,0))/INDEX($D$269:$D$305,MATCH($F149,$B$269:$B$305,0)),SUMIFS('Input-Ext Allocators'!J$8:J$63,'Input-Ext Allocators'!$B$8:$B$63,$F149))*$D149</f>
        <v>0</v>
      </c>
      <c r="N149" s="5">
        <f ca="1">IFERROR(INDEX(N$269:N$305,MATCH($F149,$B$269:$B$305,0))/INDEX($D$269:$D$305,MATCH($F149,$B$269:$B$305,0)),SUMIFS('Input-Ext Allocators'!K$8:K$63,'Input-Ext Allocators'!$B$8:$B$63,$F149))*$D149</f>
        <v>0</v>
      </c>
      <c r="O149" s="5">
        <f ca="1">IFERROR(INDEX(O$269:O$305,MATCH($F149,$B$269:$B$305,0))/INDEX($D$269:$D$305,MATCH($F149,$B$269:$B$305,0)),SUMIFS('Input-Ext Allocators'!L$8:L$63,'Input-Ext Allocators'!$B$8:$B$63,$F149))*$D149</f>
        <v>0</v>
      </c>
      <c r="P149" s="5">
        <f ca="1">IFERROR(INDEX(P$269:P$305,MATCH($F149,$B$269:$B$305,0))/INDEX($D$269:$D$305,MATCH($F149,$B$269:$B$305,0)),SUMIFS('Input-Ext Allocators'!M$8:M$63,'Input-Ext Allocators'!$B$8:$B$63,$F149))*$D149</f>
        <v>0</v>
      </c>
      <c r="Q149" s="5">
        <f ca="1">IFERROR(INDEX(Q$269:Q$305,MATCH($F149,$B$269:$B$305,0))/INDEX($D$269:$D$305,MATCH($F149,$B$269:$B$305,0)),SUMIFS('Input-Ext Allocators'!N$8:N$63,'Input-Ext Allocators'!$B$8:$B$63,$F149))*$D149</f>
        <v>0</v>
      </c>
      <c r="R149" s="5">
        <f ca="1">IFERROR(INDEX(R$269:R$305,MATCH($F149,$B$269:$B$305,0))/INDEX($D$269:$D$305,MATCH($F149,$B$269:$B$305,0)),SUMIFS('Input-Ext Allocators'!O$8:O$63,'Input-Ext Allocators'!$B$8:$B$63,$F149))*$D149</f>
        <v>0</v>
      </c>
      <c r="S149" s="5">
        <f ca="1">IFERROR(INDEX(S$269:S$305,MATCH($F149,$B$269:$B$305,0))/INDEX($D$269:$D$305,MATCH($F149,$B$269:$B$305,0)),SUMIFS('Input-Ext Allocators'!P$8:P$63,'Input-Ext Allocators'!$B$8:$B$63,$F149))*$D149</f>
        <v>0</v>
      </c>
      <c r="T149" s="5">
        <f ca="1">IFERROR(INDEX(T$269:T$305,MATCH($F149,$B$269:$B$305,0))/INDEX($D$269:$D$305,MATCH($F149,$B$269:$B$305,0)),SUMIFS('Input-Ext Allocators'!Q$8:Q$63,'Input-Ext Allocators'!$B$8:$B$63,$F149))*$D149</f>
        <v>0</v>
      </c>
      <c r="U149" s="5">
        <f ca="1">IFERROR(INDEX(U$269:U$305,MATCH($F149,$B$269:$B$305,0))/INDEX($D$269:$D$305,MATCH($F149,$B$269:$B$305,0)),SUMIFS('Input-Ext Allocators'!R$8:R$63,'Input-Ext Allocators'!$B$8:$B$63,$F149))*$D149</f>
        <v>0</v>
      </c>
      <c r="V149" s="5">
        <f ca="1">IFERROR(INDEX(V$269:V$305,MATCH($F149,$B$269:$B$305,0))/INDEX($D$269:$D$305,MATCH($F149,$B$269:$B$305,0)),SUMIFS('Input-Ext Allocators'!S$8:S$63,'Input-Ext Allocators'!$B$8:$B$63,$F149))*$D149</f>
        <v>0</v>
      </c>
      <c r="W149" s="5">
        <f ca="1">IFERROR(INDEX(W$269:W$305,MATCH($F149,$B$269:$B$305,0))/INDEX($D$269:$D$305,MATCH($F149,$B$269:$B$305,0)),SUMIFS('Input-Ext Allocators'!T$8:T$63,'Input-Ext Allocators'!$B$8:$B$63,$F149))*$D149</f>
        <v>0</v>
      </c>
      <c r="X149" s="5">
        <f ca="1">IFERROR(INDEX(X$269:X$305,MATCH($F149,$B$269:$B$305,0))/INDEX($D$269:$D$305,MATCH($F149,$B$269:$B$305,0)),SUMIFS('Input-Ext Allocators'!U$8:U$63,'Input-Ext Allocators'!$B$8:$B$63,$F149))*$D149</f>
        <v>0</v>
      </c>
      <c r="Y149" s="5">
        <f ca="1">IFERROR(INDEX(Y$269:Y$305,MATCH($F149,$B$269:$B$305,0))/INDEX($D$269:$D$305,MATCH($F149,$B$269:$B$305,0)),SUMIFS('Input-Ext Allocators'!V$8:V$63,'Input-Ext Allocators'!$B$8:$B$63,$F149))*$D149</f>
        <v>0</v>
      </c>
      <c r="Z149" s="5">
        <f ca="1">IFERROR(INDEX(Z$269:Z$305,MATCH($F149,$B$269:$B$305,0))/INDEX($D$269:$D$305,MATCH($F149,$B$269:$B$305,0)),SUMIFS('Input-Ext Allocators'!W$8:W$63,'Input-Ext Allocators'!$B$8:$B$63,$F149))*$D149</f>
        <v>0</v>
      </c>
    </row>
    <row r="150" spans="1:26" outlineLevel="1">
      <c r="A150" s="13">
        <f>IF(ISBLANK('Input-Accounts'!A150),"",'Input-Accounts'!A150)</f>
        <v>129</v>
      </c>
      <c r="B150" t="str">
        <f>IF(ISBLANK('Input-Accounts'!B150),"",'Input-Accounts'!B150)</f>
        <v>Subtotal - Distribution Maintenance Expenses</v>
      </c>
      <c r="C150" s="13" t="str">
        <f>IF(ISBLANK('Input-Accounts'!C150),"",'Input-Accounts'!C150)</f>
        <v/>
      </c>
      <c r="D150" s="28">
        <f ca="1">SUBTOTAL(9,D140:D149)</f>
        <v>0</v>
      </c>
      <c r="E150" s="5">
        <f t="shared" ca="1" si="33"/>
        <v>0</v>
      </c>
      <c r="G150" s="28">
        <f t="shared" ref="G150:Z150" ca="1" si="36">SUBTOTAL(9,G140:G149)</f>
        <v>0</v>
      </c>
      <c r="H150" s="28">
        <f t="shared" ca="1" si="36"/>
        <v>0</v>
      </c>
      <c r="I150" s="28">
        <f t="shared" ca="1" si="36"/>
        <v>0</v>
      </c>
      <c r="J150" s="28">
        <f t="shared" ca="1" si="36"/>
        <v>0</v>
      </c>
      <c r="K150" s="28">
        <f t="shared" ca="1" si="36"/>
        <v>0</v>
      </c>
      <c r="L150" s="28">
        <f t="shared" ca="1" si="36"/>
        <v>0</v>
      </c>
      <c r="M150" s="28">
        <f t="shared" ca="1" si="36"/>
        <v>0</v>
      </c>
      <c r="N150" s="28">
        <f t="shared" ca="1" si="36"/>
        <v>0</v>
      </c>
      <c r="O150" s="28">
        <f t="shared" ca="1" si="36"/>
        <v>0</v>
      </c>
      <c r="P150" s="28">
        <f t="shared" ca="1" si="36"/>
        <v>0</v>
      </c>
      <c r="Q150" s="28">
        <f t="shared" ca="1" si="36"/>
        <v>0</v>
      </c>
      <c r="R150" s="28">
        <f t="shared" ca="1" si="36"/>
        <v>0</v>
      </c>
      <c r="S150" s="28">
        <f t="shared" ca="1" si="36"/>
        <v>0</v>
      </c>
      <c r="T150" s="28">
        <f t="shared" ca="1" si="36"/>
        <v>0</v>
      </c>
      <c r="U150" s="28">
        <f t="shared" ca="1" si="36"/>
        <v>0</v>
      </c>
      <c r="V150" s="28">
        <f t="shared" ca="1" si="36"/>
        <v>0</v>
      </c>
      <c r="W150" s="28">
        <f t="shared" ca="1" si="36"/>
        <v>0</v>
      </c>
      <c r="X150" s="28">
        <f t="shared" ca="1" si="36"/>
        <v>0</v>
      </c>
      <c r="Y150" s="28">
        <f t="shared" ca="1" si="36"/>
        <v>0</v>
      </c>
      <c r="Z150" s="28">
        <f t="shared" ca="1" si="36"/>
        <v>0</v>
      </c>
    </row>
    <row r="151" spans="1:26" outlineLevel="1">
      <c r="A151" s="13" t="str">
        <f>IF(ISBLANK('Input-Accounts'!A151),"",'Input-Accounts'!A151)</f>
        <v/>
      </c>
      <c r="B151" t="str">
        <f>IF(ISBLANK('Input-Accounts'!B151),"",'Input-Accounts'!B151)</f>
        <v/>
      </c>
      <c r="C151" s="13" t="str">
        <f>IF(ISBLANK('Input-Accounts'!C151),"",'Input-Accounts'!C151)</f>
        <v/>
      </c>
      <c r="D151" s="5"/>
      <c r="E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>
      <c r="A152" s="13">
        <f>IF(ISBLANK('Input-Accounts'!A152),"",'Input-Accounts'!A152)</f>
        <v>130</v>
      </c>
      <c r="B152" s="4" t="str">
        <f>IF(ISBLANK('Input-Accounts'!B152),"",'Input-Accounts'!B152)</f>
        <v>Total Production, Storage, LNG, Transmission, and Distribution Expense</v>
      </c>
      <c r="C152" s="13" t="str">
        <f>IF(ISBLANK('Input-Accounts'!C152),"",'Input-Accounts'!C152)</f>
        <v/>
      </c>
      <c r="D152" s="5">
        <f ca="1">SUBTOTAL(9,D120:D150)</f>
        <v>278359.56126361043</v>
      </c>
      <c r="E152" s="5">
        <f t="shared" ca="1" si="33"/>
        <v>0</v>
      </c>
      <c r="F152" s="2"/>
      <c r="G152" s="5">
        <f t="shared" ref="G152:Z152" ca="1" si="37">SUBTOTAL(9,G120:G150)</f>
        <v>93711.162234003743</v>
      </c>
      <c r="H152" s="5">
        <f t="shared" ca="1" si="37"/>
        <v>66309.816154764179</v>
      </c>
      <c r="I152" s="5">
        <f t="shared" ca="1" si="37"/>
        <v>8781.6440308504862</v>
      </c>
      <c r="J152" s="5">
        <f t="shared" ca="1" si="37"/>
        <v>12038.133121340034</v>
      </c>
      <c r="K152" s="5">
        <f t="shared" ca="1" si="37"/>
        <v>1513.0716049568407</v>
      </c>
      <c r="L152" s="5">
        <f t="shared" ca="1" si="37"/>
        <v>79112.727121503893</v>
      </c>
      <c r="M152" s="5">
        <f t="shared" ca="1" si="37"/>
        <v>16893.006996191216</v>
      </c>
      <c r="N152" s="5">
        <f t="shared" ca="1" si="37"/>
        <v>0</v>
      </c>
      <c r="O152" s="5">
        <f t="shared" ca="1" si="37"/>
        <v>0</v>
      </c>
      <c r="P152" s="5">
        <f t="shared" ca="1" si="37"/>
        <v>0</v>
      </c>
      <c r="Q152" s="5">
        <f t="shared" ca="1" si="37"/>
        <v>0</v>
      </c>
      <c r="R152" s="5">
        <f t="shared" ca="1" si="37"/>
        <v>0</v>
      </c>
      <c r="S152" s="5">
        <f t="shared" ca="1" si="37"/>
        <v>0</v>
      </c>
      <c r="T152" s="5">
        <f t="shared" ca="1" si="37"/>
        <v>0</v>
      </c>
      <c r="U152" s="5">
        <f t="shared" ca="1" si="37"/>
        <v>0</v>
      </c>
      <c r="V152" s="5">
        <f t="shared" ca="1" si="37"/>
        <v>0</v>
      </c>
      <c r="W152" s="5">
        <f t="shared" ca="1" si="37"/>
        <v>0</v>
      </c>
      <c r="X152" s="5">
        <f t="shared" ca="1" si="37"/>
        <v>0</v>
      </c>
      <c r="Y152" s="5">
        <f t="shared" ca="1" si="37"/>
        <v>0</v>
      </c>
      <c r="Z152" s="5">
        <f t="shared" ca="1" si="37"/>
        <v>0</v>
      </c>
    </row>
    <row r="153" spans="1:26">
      <c r="A153" s="13" t="str">
        <f>IF(ISBLANK('Input-Accounts'!A153),"",'Input-Accounts'!A153)</f>
        <v/>
      </c>
      <c r="B153" t="str">
        <f>IF(ISBLANK('Input-Accounts'!B153),"",'Input-Accounts'!B153)</f>
        <v/>
      </c>
      <c r="C153" s="13" t="str">
        <f>IF(ISBLANK('Input-Accounts'!C153),"",'Input-Accounts'!C153)</f>
        <v/>
      </c>
      <c r="D153" s="28"/>
      <c r="E153" s="5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>
      <c r="A154" s="13">
        <f>IF(ISBLANK('Input-Accounts'!A154),"",'Input-Accounts'!A154)</f>
        <v>131</v>
      </c>
      <c r="B154" s="4" t="str">
        <f>IF(ISBLANK('Input-Accounts'!B154),"",'Input-Accounts'!B154)</f>
        <v>Customer Accounts, Service, and Sales Expense</v>
      </c>
      <c r="C154" s="13" t="str">
        <f>IF(ISBLANK('Input-Accounts'!C154),"",'Input-Accounts'!C154)</f>
        <v/>
      </c>
      <c r="D154" s="5"/>
      <c r="E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outlineLevel="1">
      <c r="A155" s="13">
        <f>IF(ISBLANK('Input-Accounts'!A155),"",'Input-Accounts'!A155)</f>
        <v>132</v>
      </c>
      <c r="B155" s="1" t="str">
        <f>IF(ISBLANK('Input-Accounts'!B155),"",'Input-Accounts'!B155)</f>
        <v>Customer Account</v>
      </c>
      <c r="C155" s="13" t="str">
        <f>IF(ISBLANK('Input-Accounts'!C155),"",'Input-Accounts'!C155)</f>
        <v/>
      </c>
      <c r="D155" s="5"/>
      <c r="E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outlineLevel="1">
      <c r="A156" s="13">
        <f>IF(ISBLANK('Input-Accounts'!A156),"",'Input-Accounts'!A156)</f>
        <v>133</v>
      </c>
      <c r="B156" s="17" t="str">
        <f>IF(ISBLANK('Input-Accounts'!B156),"",'Input-Accounts'!B156)</f>
        <v xml:space="preserve">Supervision </v>
      </c>
      <c r="C156" s="13">
        <f>IF(ISBLANK('Input-Accounts'!C156),"",'Input-Accounts'!C156)</f>
        <v>901</v>
      </c>
      <c r="D156" s="5">
        <f t="shared" ref="D156:D160" ca="1" si="38">INDIRECT("Classification!"&amp;$D$5&amp;ROW())</f>
        <v>0</v>
      </c>
      <c r="E156" s="5">
        <f t="shared" ca="1" si="33"/>
        <v>0</v>
      </c>
      <c r="F156" s="2" t="str" cm="1">
        <f t="array" aca="1" ref="F156" ca="1">IF(D156=0,"-",IF('Input-Accounts'!$E156&lt;&gt;0,'Input-Accounts'!$E156,INDEX('Input-Accounts'!$H156:$J156,,MATCH($F$6,'Input-Accounts'!$H$6:$J$6,0))))</f>
        <v>-</v>
      </c>
      <c r="G156" s="5">
        <f ca="1">IFERROR(INDEX(G$269:G$305,MATCH($F156,$B$269:$B$305,0))/INDEX($D$269:$D$305,MATCH($F156,$B$269:$B$305,0)),SUMIFS('Input-Ext Allocators'!D$8:D$63,'Input-Ext Allocators'!$B$8:$B$63,$F156))*$D156</f>
        <v>0</v>
      </c>
      <c r="H156" s="5">
        <f ca="1">IFERROR(INDEX(H$269:H$305,MATCH($F156,$B$269:$B$305,0))/INDEX($D$269:$D$305,MATCH($F156,$B$269:$B$305,0)),SUMIFS('Input-Ext Allocators'!E$8:E$63,'Input-Ext Allocators'!$B$8:$B$63,$F156))*$D156</f>
        <v>0</v>
      </c>
      <c r="I156" s="5">
        <f ca="1">IFERROR(INDEX(I$269:I$305,MATCH($F156,$B$269:$B$305,0))/INDEX($D$269:$D$305,MATCH($F156,$B$269:$B$305,0)),SUMIFS('Input-Ext Allocators'!F$8:F$63,'Input-Ext Allocators'!$B$8:$B$63,$F156))*$D156</f>
        <v>0</v>
      </c>
      <c r="J156" s="5">
        <f ca="1">IFERROR(INDEX(J$269:J$305,MATCH($F156,$B$269:$B$305,0))/INDEX($D$269:$D$305,MATCH($F156,$B$269:$B$305,0)),SUMIFS('Input-Ext Allocators'!G$8:G$63,'Input-Ext Allocators'!$B$8:$B$63,$F156))*$D156</f>
        <v>0</v>
      </c>
      <c r="K156" s="5">
        <f ca="1">IFERROR(INDEX(K$269:K$305,MATCH($F156,$B$269:$B$305,0))/INDEX($D$269:$D$305,MATCH($F156,$B$269:$B$305,0)),SUMIFS('Input-Ext Allocators'!H$8:H$63,'Input-Ext Allocators'!$B$8:$B$63,$F156))*$D156</f>
        <v>0</v>
      </c>
      <c r="L156" s="5">
        <f ca="1">IFERROR(INDEX(L$269:L$305,MATCH($F156,$B$269:$B$305,0))/INDEX($D$269:$D$305,MATCH($F156,$B$269:$B$305,0)),SUMIFS('Input-Ext Allocators'!I$8:I$63,'Input-Ext Allocators'!$B$8:$B$63,$F156))*$D156</f>
        <v>0</v>
      </c>
      <c r="M156" s="5">
        <f ca="1">IFERROR(INDEX(M$269:M$305,MATCH($F156,$B$269:$B$305,0))/INDEX($D$269:$D$305,MATCH($F156,$B$269:$B$305,0)),SUMIFS('Input-Ext Allocators'!J$8:J$63,'Input-Ext Allocators'!$B$8:$B$63,$F156))*$D156</f>
        <v>0</v>
      </c>
      <c r="N156" s="5">
        <f ca="1">IFERROR(INDEX(N$269:N$305,MATCH($F156,$B$269:$B$305,0))/INDEX($D$269:$D$305,MATCH($F156,$B$269:$B$305,0)),SUMIFS('Input-Ext Allocators'!K$8:K$63,'Input-Ext Allocators'!$B$8:$B$63,$F156))*$D156</f>
        <v>0</v>
      </c>
      <c r="O156" s="5">
        <f ca="1">IFERROR(INDEX(O$269:O$305,MATCH($F156,$B$269:$B$305,0))/INDEX($D$269:$D$305,MATCH($F156,$B$269:$B$305,0)),SUMIFS('Input-Ext Allocators'!L$8:L$63,'Input-Ext Allocators'!$B$8:$B$63,$F156))*$D156</f>
        <v>0</v>
      </c>
      <c r="P156" s="5">
        <f ca="1">IFERROR(INDEX(P$269:P$305,MATCH($F156,$B$269:$B$305,0))/INDEX($D$269:$D$305,MATCH($F156,$B$269:$B$305,0)),SUMIFS('Input-Ext Allocators'!M$8:M$63,'Input-Ext Allocators'!$B$8:$B$63,$F156))*$D156</f>
        <v>0</v>
      </c>
      <c r="Q156" s="5">
        <f ca="1">IFERROR(INDEX(Q$269:Q$305,MATCH($F156,$B$269:$B$305,0))/INDEX($D$269:$D$305,MATCH($F156,$B$269:$B$305,0)),SUMIFS('Input-Ext Allocators'!N$8:N$63,'Input-Ext Allocators'!$B$8:$B$63,$F156))*$D156</f>
        <v>0</v>
      </c>
      <c r="R156" s="5">
        <f ca="1">IFERROR(INDEX(R$269:R$305,MATCH($F156,$B$269:$B$305,0))/INDEX($D$269:$D$305,MATCH($F156,$B$269:$B$305,0)),SUMIFS('Input-Ext Allocators'!O$8:O$63,'Input-Ext Allocators'!$B$8:$B$63,$F156))*$D156</f>
        <v>0</v>
      </c>
      <c r="S156" s="5">
        <f ca="1">IFERROR(INDEX(S$269:S$305,MATCH($F156,$B$269:$B$305,0))/INDEX($D$269:$D$305,MATCH($F156,$B$269:$B$305,0)),SUMIFS('Input-Ext Allocators'!P$8:P$63,'Input-Ext Allocators'!$B$8:$B$63,$F156))*$D156</f>
        <v>0</v>
      </c>
      <c r="T156" s="5">
        <f ca="1">IFERROR(INDEX(T$269:T$305,MATCH($F156,$B$269:$B$305,0))/INDEX($D$269:$D$305,MATCH($F156,$B$269:$B$305,0)),SUMIFS('Input-Ext Allocators'!Q$8:Q$63,'Input-Ext Allocators'!$B$8:$B$63,$F156))*$D156</f>
        <v>0</v>
      </c>
      <c r="U156" s="5">
        <f ca="1">IFERROR(INDEX(U$269:U$305,MATCH($F156,$B$269:$B$305,0))/INDEX($D$269:$D$305,MATCH($F156,$B$269:$B$305,0)),SUMIFS('Input-Ext Allocators'!R$8:R$63,'Input-Ext Allocators'!$B$8:$B$63,$F156))*$D156</f>
        <v>0</v>
      </c>
      <c r="V156" s="5">
        <f ca="1">IFERROR(INDEX(V$269:V$305,MATCH($F156,$B$269:$B$305,0))/INDEX($D$269:$D$305,MATCH($F156,$B$269:$B$305,0)),SUMIFS('Input-Ext Allocators'!S$8:S$63,'Input-Ext Allocators'!$B$8:$B$63,$F156))*$D156</f>
        <v>0</v>
      </c>
      <c r="W156" s="5">
        <f ca="1">IFERROR(INDEX(W$269:W$305,MATCH($F156,$B$269:$B$305,0))/INDEX($D$269:$D$305,MATCH($F156,$B$269:$B$305,0)),SUMIFS('Input-Ext Allocators'!T$8:T$63,'Input-Ext Allocators'!$B$8:$B$63,$F156))*$D156</f>
        <v>0</v>
      </c>
      <c r="X156" s="5">
        <f ca="1">IFERROR(INDEX(X$269:X$305,MATCH($F156,$B$269:$B$305,0))/INDEX($D$269:$D$305,MATCH($F156,$B$269:$B$305,0)),SUMIFS('Input-Ext Allocators'!U$8:U$63,'Input-Ext Allocators'!$B$8:$B$63,$F156))*$D156</f>
        <v>0</v>
      </c>
      <c r="Y156" s="5">
        <f ca="1">IFERROR(INDEX(Y$269:Y$305,MATCH($F156,$B$269:$B$305,0))/INDEX($D$269:$D$305,MATCH($F156,$B$269:$B$305,0)),SUMIFS('Input-Ext Allocators'!V$8:V$63,'Input-Ext Allocators'!$B$8:$B$63,$F156))*$D156</f>
        <v>0</v>
      </c>
      <c r="Z156" s="5">
        <f ca="1">IFERROR(INDEX(Z$269:Z$305,MATCH($F156,$B$269:$B$305,0))/INDEX($D$269:$D$305,MATCH($F156,$B$269:$B$305,0)),SUMIFS('Input-Ext Allocators'!W$8:W$63,'Input-Ext Allocators'!$B$8:$B$63,$F156))*$D156</f>
        <v>0</v>
      </c>
    </row>
    <row r="157" spans="1:26" outlineLevel="1">
      <c r="A157" s="13">
        <f>IF(ISBLANK('Input-Accounts'!A157),"",'Input-Accounts'!A157)</f>
        <v>134</v>
      </c>
      <c r="B157" s="17" t="str">
        <f>IF(ISBLANK('Input-Accounts'!B157),"",'Input-Accounts'!B157)</f>
        <v>Meter reading expenses</v>
      </c>
      <c r="C157" s="13">
        <f>IF(ISBLANK('Input-Accounts'!C157),"",'Input-Accounts'!C157)</f>
        <v>902</v>
      </c>
      <c r="D157" s="5">
        <f t="shared" ca="1" si="38"/>
        <v>0</v>
      </c>
      <c r="E157" s="5">
        <f t="shared" ca="1" si="33"/>
        <v>0</v>
      </c>
      <c r="F157" s="2" t="str" cm="1">
        <f t="array" aca="1" ref="F157" ca="1">IF(D157=0,"-",IF('Input-Accounts'!$E157&lt;&gt;0,'Input-Accounts'!$E157,INDEX('Input-Accounts'!$H157:$J157,,MATCH($F$6,'Input-Accounts'!$H$6:$J$6,0))))</f>
        <v>-</v>
      </c>
      <c r="G157" s="5">
        <f ca="1">IFERROR(INDEX(G$269:G$305,MATCH($F157,$B$269:$B$305,0))/INDEX($D$269:$D$305,MATCH($F157,$B$269:$B$305,0)),SUMIFS('Input-Ext Allocators'!D$8:D$63,'Input-Ext Allocators'!$B$8:$B$63,$F157))*$D157</f>
        <v>0</v>
      </c>
      <c r="H157" s="5">
        <f ca="1">IFERROR(INDEX(H$269:H$305,MATCH($F157,$B$269:$B$305,0))/INDEX($D$269:$D$305,MATCH($F157,$B$269:$B$305,0)),SUMIFS('Input-Ext Allocators'!E$8:E$63,'Input-Ext Allocators'!$B$8:$B$63,$F157))*$D157</f>
        <v>0</v>
      </c>
      <c r="I157" s="5">
        <f ca="1">IFERROR(INDEX(I$269:I$305,MATCH($F157,$B$269:$B$305,0))/INDEX($D$269:$D$305,MATCH($F157,$B$269:$B$305,0)),SUMIFS('Input-Ext Allocators'!F$8:F$63,'Input-Ext Allocators'!$B$8:$B$63,$F157))*$D157</f>
        <v>0</v>
      </c>
      <c r="J157" s="5">
        <f ca="1">IFERROR(INDEX(J$269:J$305,MATCH($F157,$B$269:$B$305,0))/INDEX($D$269:$D$305,MATCH($F157,$B$269:$B$305,0)),SUMIFS('Input-Ext Allocators'!G$8:G$63,'Input-Ext Allocators'!$B$8:$B$63,$F157))*$D157</f>
        <v>0</v>
      </c>
      <c r="K157" s="5">
        <f ca="1">IFERROR(INDEX(K$269:K$305,MATCH($F157,$B$269:$B$305,0))/INDEX($D$269:$D$305,MATCH($F157,$B$269:$B$305,0)),SUMIFS('Input-Ext Allocators'!H$8:H$63,'Input-Ext Allocators'!$B$8:$B$63,$F157))*$D157</f>
        <v>0</v>
      </c>
      <c r="L157" s="5">
        <f ca="1">IFERROR(INDEX(L$269:L$305,MATCH($F157,$B$269:$B$305,0))/INDEX($D$269:$D$305,MATCH($F157,$B$269:$B$305,0)),SUMIFS('Input-Ext Allocators'!I$8:I$63,'Input-Ext Allocators'!$B$8:$B$63,$F157))*$D157</f>
        <v>0</v>
      </c>
      <c r="M157" s="5">
        <f ca="1">IFERROR(INDEX(M$269:M$305,MATCH($F157,$B$269:$B$305,0))/INDEX($D$269:$D$305,MATCH($F157,$B$269:$B$305,0)),SUMIFS('Input-Ext Allocators'!J$8:J$63,'Input-Ext Allocators'!$B$8:$B$63,$F157))*$D157</f>
        <v>0</v>
      </c>
      <c r="N157" s="5">
        <f ca="1">IFERROR(INDEX(N$269:N$305,MATCH($F157,$B$269:$B$305,0))/INDEX($D$269:$D$305,MATCH($F157,$B$269:$B$305,0)),SUMIFS('Input-Ext Allocators'!K$8:K$63,'Input-Ext Allocators'!$B$8:$B$63,$F157))*$D157</f>
        <v>0</v>
      </c>
      <c r="O157" s="5">
        <f ca="1">IFERROR(INDEX(O$269:O$305,MATCH($F157,$B$269:$B$305,0))/INDEX($D$269:$D$305,MATCH($F157,$B$269:$B$305,0)),SUMIFS('Input-Ext Allocators'!L$8:L$63,'Input-Ext Allocators'!$B$8:$B$63,$F157))*$D157</f>
        <v>0</v>
      </c>
      <c r="P157" s="5">
        <f ca="1">IFERROR(INDEX(P$269:P$305,MATCH($F157,$B$269:$B$305,0))/INDEX($D$269:$D$305,MATCH($F157,$B$269:$B$305,0)),SUMIFS('Input-Ext Allocators'!M$8:M$63,'Input-Ext Allocators'!$B$8:$B$63,$F157))*$D157</f>
        <v>0</v>
      </c>
      <c r="Q157" s="5">
        <f ca="1">IFERROR(INDEX(Q$269:Q$305,MATCH($F157,$B$269:$B$305,0))/INDEX($D$269:$D$305,MATCH($F157,$B$269:$B$305,0)),SUMIFS('Input-Ext Allocators'!N$8:N$63,'Input-Ext Allocators'!$B$8:$B$63,$F157))*$D157</f>
        <v>0</v>
      </c>
      <c r="R157" s="5">
        <f ca="1">IFERROR(INDEX(R$269:R$305,MATCH($F157,$B$269:$B$305,0))/INDEX($D$269:$D$305,MATCH($F157,$B$269:$B$305,0)),SUMIFS('Input-Ext Allocators'!O$8:O$63,'Input-Ext Allocators'!$B$8:$B$63,$F157))*$D157</f>
        <v>0</v>
      </c>
      <c r="S157" s="5">
        <f ca="1">IFERROR(INDEX(S$269:S$305,MATCH($F157,$B$269:$B$305,0))/INDEX($D$269:$D$305,MATCH($F157,$B$269:$B$305,0)),SUMIFS('Input-Ext Allocators'!P$8:P$63,'Input-Ext Allocators'!$B$8:$B$63,$F157))*$D157</f>
        <v>0</v>
      </c>
      <c r="T157" s="5">
        <f ca="1">IFERROR(INDEX(T$269:T$305,MATCH($F157,$B$269:$B$305,0))/INDEX($D$269:$D$305,MATCH($F157,$B$269:$B$305,0)),SUMIFS('Input-Ext Allocators'!Q$8:Q$63,'Input-Ext Allocators'!$B$8:$B$63,$F157))*$D157</f>
        <v>0</v>
      </c>
      <c r="U157" s="5">
        <f ca="1">IFERROR(INDEX(U$269:U$305,MATCH($F157,$B$269:$B$305,0))/INDEX($D$269:$D$305,MATCH($F157,$B$269:$B$305,0)),SUMIFS('Input-Ext Allocators'!R$8:R$63,'Input-Ext Allocators'!$B$8:$B$63,$F157))*$D157</f>
        <v>0</v>
      </c>
      <c r="V157" s="5">
        <f ca="1">IFERROR(INDEX(V$269:V$305,MATCH($F157,$B$269:$B$305,0))/INDEX($D$269:$D$305,MATCH($F157,$B$269:$B$305,0)),SUMIFS('Input-Ext Allocators'!S$8:S$63,'Input-Ext Allocators'!$B$8:$B$63,$F157))*$D157</f>
        <v>0</v>
      </c>
      <c r="W157" s="5">
        <f ca="1">IFERROR(INDEX(W$269:W$305,MATCH($F157,$B$269:$B$305,0))/INDEX($D$269:$D$305,MATCH($F157,$B$269:$B$305,0)),SUMIFS('Input-Ext Allocators'!T$8:T$63,'Input-Ext Allocators'!$B$8:$B$63,$F157))*$D157</f>
        <v>0</v>
      </c>
      <c r="X157" s="5">
        <f ca="1">IFERROR(INDEX(X$269:X$305,MATCH($F157,$B$269:$B$305,0))/INDEX($D$269:$D$305,MATCH($F157,$B$269:$B$305,0)),SUMIFS('Input-Ext Allocators'!U$8:U$63,'Input-Ext Allocators'!$B$8:$B$63,$F157))*$D157</f>
        <v>0</v>
      </c>
      <c r="Y157" s="5">
        <f ca="1">IFERROR(INDEX(Y$269:Y$305,MATCH($F157,$B$269:$B$305,0))/INDEX($D$269:$D$305,MATCH($F157,$B$269:$B$305,0)),SUMIFS('Input-Ext Allocators'!V$8:V$63,'Input-Ext Allocators'!$B$8:$B$63,$F157))*$D157</f>
        <v>0</v>
      </c>
      <c r="Z157" s="5">
        <f ca="1">IFERROR(INDEX(Z$269:Z$305,MATCH($F157,$B$269:$B$305,0))/INDEX($D$269:$D$305,MATCH($F157,$B$269:$B$305,0)),SUMIFS('Input-Ext Allocators'!W$8:W$63,'Input-Ext Allocators'!$B$8:$B$63,$F157))*$D157</f>
        <v>0</v>
      </c>
    </row>
    <row r="158" spans="1:26" outlineLevel="1">
      <c r="A158" s="13">
        <f>IF(ISBLANK('Input-Accounts'!A158),"",'Input-Accounts'!A158)</f>
        <v>135</v>
      </c>
      <c r="B158" s="17" t="str">
        <f>IF(ISBLANK('Input-Accounts'!B158),"",'Input-Accounts'!B158)</f>
        <v>Customer records and collection expenses</v>
      </c>
      <c r="C158" s="13">
        <f>IF(ISBLANK('Input-Accounts'!C158),"",'Input-Accounts'!C158)</f>
        <v>903</v>
      </c>
      <c r="D158" s="5">
        <f t="shared" ca="1" si="38"/>
        <v>0</v>
      </c>
      <c r="E158" s="5">
        <f t="shared" ca="1" si="33"/>
        <v>0</v>
      </c>
      <c r="F158" s="2" t="str" cm="1">
        <f t="array" aca="1" ref="F158" ca="1">IF(D158=0,"-",IF('Input-Accounts'!$E158&lt;&gt;0,'Input-Accounts'!$E158,INDEX('Input-Accounts'!$H158:$J158,,MATCH($F$6,'Input-Accounts'!$H$6:$J$6,0))))</f>
        <v>-</v>
      </c>
      <c r="G158" s="5">
        <f ca="1">IFERROR(INDEX(G$269:G$305,MATCH($F158,$B$269:$B$305,0))/INDEX($D$269:$D$305,MATCH($F158,$B$269:$B$305,0)),SUMIFS('Input-Ext Allocators'!D$8:D$63,'Input-Ext Allocators'!$B$8:$B$63,$F158))*$D158</f>
        <v>0</v>
      </c>
      <c r="H158" s="5">
        <f ca="1">IFERROR(INDEX(H$269:H$305,MATCH($F158,$B$269:$B$305,0))/INDEX($D$269:$D$305,MATCH($F158,$B$269:$B$305,0)),SUMIFS('Input-Ext Allocators'!E$8:E$63,'Input-Ext Allocators'!$B$8:$B$63,$F158))*$D158</f>
        <v>0</v>
      </c>
      <c r="I158" s="5">
        <f ca="1">IFERROR(INDEX(I$269:I$305,MATCH($F158,$B$269:$B$305,0))/INDEX($D$269:$D$305,MATCH($F158,$B$269:$B$305,0)),SUMIFS('Input-Ext Allocators'!F$8:F$63,'Input-Ext Allocators'!$B$8:$B$63,$F158))*$D158</f>
        <v>0</v>
      </c>
      <c r="J158" s="5">
        <f ca="1">IFERROR(INDEX(J$269:J$305,MATCH($F158,$B$269:$B$305,0))/INDEX($D$269:$D$305,MATCH($F158,$B$269:$B$305,0)),SUMIFS('Input-Ext Allocators'!G$8:G$63,'Input-Ext Allocators'!$B$8:$B$63,$F158))*$D158</f>
        <v>0</v>
      </c>
      <c r="K158" s="5">
        <f ca="1">IFERROR(INDEX(K$269:K$305,MATCH($F158,$B$269:$B$305,0))/INDEX($D$269:$D$305,MATCH($F158,$B$269:$B$305,0)),SUMIFS('Input-Ext Allocators'!H$8:H$63,'Input-Ext Allocators'!$B$8:$B$63,$F158))*$D158</f>
        <v>0</v>
      </c>
      <c r="L158" s="5">
        <f ca="1">IFERROR(INDEX(L$269:L$305,MATCH($F158,$B$269:$B$305,0))/INDEX($D$269:$D$305,MATCH($F158,$B$269:$B$305,0)),SUMIFS('Input-Ext Allocators'!I$8:I$63,'Input-Ext Allocators'!$B$8:$B$63,$F158))*$D158</f>
        <v>0</v>
      </c>
      <c r="M158" s="5">
        <f ca="1">IFERROR(INDEX(M$269:M$305,MATCH($F158,$B$269:$B$305,0))/INDEX($D$269:$D$305,MATCH($F158,$B$269:$B$305,0)),SUMIFS('Input-Ext Allocators'!J$8:J$63,'Input-Ext Allocators'!$B$8:$B$63,$F158))*$D158</f>
        <v>0</v>
      </c>
      <c r="N158" s="5">
        <f ca="1">IFERROR(INDEX(N$269:N$305,MATCH($F158,$B$269:$B$305,0))/INDEX($D$269:$D$305,MATCH($F158,$B$269:$B$305,0)),SUMIFS('Input-Ext Allocators'!K$8:K$63,'Input-Ext Allocators'!$B$8:$B$63,$F158))*$D158</f>
        <v>0</v>
      </c>
      <c r="O158" s="5">
        <f ca="1">IFERROR(INDEX(O$269:O$305,MATCH($F158,$B$269:$B$305,0))/INDEX($D$269:$D$305,MATCH($F158,$B$269:$B$305,0)),SUMIFS('Input-Ext Allocators'!L$8:L$63,'Input-Ext Allocators'!$B$8:$B$63,$F158))*$D158</f>
        <v>0</v>
      </c>
      <c r="P158" s="5">
        <f ca="1">IFERROR(INDEX(P$269:P$305,MATCH($F158,$B$269:$B$305,0))/INDEX($D$269:$D$305,MATCH($F158,$B$269:$B$305,0)),SUMIFS('Input-Ext Allocators'!M$8:M$63,'Input-Ext Allocators'!$B$8:$B$63,$F158))*$D158</f>
        <v>0</v>
      </c>
      <c r="Q158" s="5">
        <f ca="1">IFERROR(INDEX(Q$269:Q$305,MATCH($F158,$B$269:$B$305,0))/INDEX($D$269:$D$305,MATCH($F158,$B$269:$B$305,0)),SUMIFS('Input-Ext Allocators'!N$8:N$63,'Input-Ext Allocators'!$B$8:$B$63,$F158))*$D158</f>
        <v>0</v>
      </c>
      <c r="R158" s="5">
        <f ca="1">IFERROR(INDEX(R$269:R$305,MATCH($F158,$B$269:$B$305,0))/INDEX($D$269:$D$305,MATCH($F158,$B$269:$B$305,0)),SUMIFS('Input-Ext Allocators'!O$8:O$63,'Input-Ext Allocators'!$B$8:$B$63,$F158))*$D158</f>
        <v>0</v>
      </c>
      <c r="S158" s="5">
        <f ca="1">IFERROR(INDEX(S$269:S$305,MATCH($F158,$B$269:$B$305,0))/INDEX($D$269:$D$305,MATCH($F158,$B$269:$B$305,0)),SUMIFS('Input-Ext Allocators'!P$8:P$63,'Input-Ext Allocators'!$B$8:$B$63,$F158))*$D158</f>
        <v>0</v>
      </c>
      <c r="T158" s="5">
        <f ca="1">IFERROR(INDEX(T$269:T$305,MATCH($F158,$B$269:$B$305,0))/INDEX($D$269:$D$305,MATCH($F158,$B$269:$B$305,0)),SUMIFS('Input-Ext Allocators'!Q$8:Q$63,'Input-Ext Allocators'!$B$8:$B$63,$F158))*$D158</f>
        <v>0</v>
      </c>
      <c r="U158" s="5">
        <f ca="1">IFERROR(INDEX(U$269:U$305,MATCH($F158,$B$269:$B$305,0))/INDEX($D$269:$D$305,MATCH($F158,$B$269:$B$305,0)),SUMIFS('Input-Ext Allocators'!R$8:R$63,'Input-Ext Allocators'!$B$8:$B$63,$F158))*$D158</f>
        <v>0</v>
      </c>
      <c r="V158" s="5">
        <f ca="1">IFERROR(INDEX(V$269:V$305,MATCH($F158,$B$269:$B$305,0))/INDEX($D$269:$D$305,MATCH($F158,$B$269:$B$305,0)),SUMIFS('Input-Ext Allocators'!S$8:S$63,'Input-Ext Allocators'!$B$8:$B$63,$F158))*$D158</f>
        <v>0</v>
      </c>
      <c r="W158" s="5">
        <f ca="1">IFERROR(INDEX(W$269:W$305,MATCH($F158,$B$269:$B$305,0))/INDEX($D$269:$D$305,MATCH($F158,$B$269:$B$305,0)),SUMIFS('Input-Ext Allocators'!T$8:T$63,'Input-Ext Allocators'!$B$8:$B$63,$F158))*$D158</f>
        <v>0</v>
      </c>
      <c r="X158" s="5">
        <f ca="1">IFERROR(INDEX(X$269:X$305,MATCH($F158,$B$269:$B$305,0))/INDEX($D$269:$D$305,MATCH($F158,$B$269:$B$305,0)),SUMIFS('Input-Ext Allocators'!U$8:U$63,'Input-Ext Allocators'!$B$8:$B$63,$F158))*$D158</f>
        <v>0</v>
      </c>
      <c r="Y158" s="5">
        <f ca="1">IFERROR(INDEX(Y$269:Y$305,MATCH($F158,$B$269:$B$305,0))/INDEX($D$269:$D$305,MATCH($F158,$B$269:$B$305,0)),SUMIFS('Input-Ext Allocators'!V$8:V$63,'Input-Ext Allocators'!$B$8:$B$63,$F158))*$D158</f>
        <v>0</v>
      </c>
      <c r="Z158" s="5">
        <f ca="1">IFERROR(INDEX(Z$269:Z$305,MATCH($F158,$B$269:$B$305,0))/INDEX($D$269:$D$305,MATCH($F158,$B$269:$B$305,0)),SUMIFS('Input-Ext Allocators'!W$8:W$63,'Input-Ext Allocators'!$B$8:$B$63,$F158))*$D158</f>
        <v>0</v>
      </c>
    </row>
    <row r="159" spans="1:26" outlineLevel="1">
      <c r="A159" s="13">
        <f>IF(ISBLANK('Input-Accounts'!A159),"",'Input-Accounts'!A159)</f>
        <v>136</v>
      </c>
      <c r="B159" s="17" t="str">
        <f>IF(ISBLANK('Input-Accounts'!B159),"",'Input-Accounts'!B159)</f>
        <v>Uncollectible accounts</v>
      </c>
      <c r="C159" s="13">
        <f>IF(ISBLANK('Input-Accounts'!C159),"",'Input-Accounts'!C159)</f>
        <v>904</v>
      </c>
      <c r="D159" s="5">
        <f t="shared" ca="1" si="38"/>
        <v>0</v>
      </c>
      <c r="E159" s="5">
        <f t="shared" ca="1" si="33"/>
        <v>0</v>
      </c>
      <c r="F159" s="2" t="str" cm="1">
        <f t="array" aca="1" ref="F159" ca="1">IF(D159=0,"-",IF('Input-Accounts'!$E159&lt;&gt;0,'Input-Accounts'!$E159,INDEX('Input-Accounts'!$H159:$J159,,MATCH($F$6,'Input-Accounts'!$H$6:$J$6,0))))</f>
        <v>-</v>
      </c>
      <c r="G159" s="5">
        <f ca="1">IFERROR(INDEX(G$269:G$305,MATCH($F159,$B$269:$B$305,0))/INDEX($D$269:$D$305,MATCH($F159,$B$269:$B$305,0)),SUMIFS('Input-Ext Allocators'!D$8:D$63,'Input-Ext Allocators'!$B$8:$B$63,$F159))*$D159</f>
        <v>0</v>
      </c>
      <c r="H159" s="5">
        <f ca="1">IFERROR(INDEX(H$269:H$305,MATCH($F159,$B$269:$B$305,0))/INDEX($D$269:$D$305,MATCH($F159,$B$269:$B$305,0)),SUMIFS('Input-Ext Allocators'!E$8:E$63,'Input-Ext Allocators'!$B$8:$B$63,$F159))*$D159</f>
        <v>0</v>
      </c>
      <c r="I159" s="5">
        <f ca="1">IFERROR(INDEX(I$269:I$305,MATCH($F159,$B$269:$B$305,0))/INDEX($D$269:$D$305,MATCH($F159,$B$269:$B$305,0)),SUMIFS('Input-Ext Allocators'!F$8:F$63,'Input-Ext Allocators'!$B$8:$B$63,$F159))*$D159</f>
        <v>0</v>
      </c>
      <c r="J159" s="5">
        <f ca="1">IFERROR(INDEX(J$269:J$305,MATCH($F159,$B$269:$B$305,0))/INDEX($D$269:$D$305,MATCH($F159,$B$269:$B$305,0)),SUMIFS('Input-Ext Allocators'!G$8:G$63,'Input-Ext Allocators'!$B$8:$B$63,$F159))*$D159</f>
        <v>0</v>
      </c>
      <c r="K159" s="5">
        <f ca="1">IFERROR(INDEX(K$269:K$305,MATCH($F159,$B$269:$B$305,0))/INDEX($D$269:$D$305,MATCH($F159,$B$269:$B$305,0)),SUMIFS('Input-Ext Allocators'!H$8:H$63,'Input-Ext Allocators'!$B$8:$B$63,$F159))*$D159</f>
        <v>0</v>
      </c>
      <c r="L159" s="5">
        <f ca="1">IFERROR(INDEX(L$269:L$305,MATCH($F159,$B$269:$B$305,0))/INDEX($D$269:$D$305,MATCH($F159,$B$269:$B$305,0)),SUMIFS('Input-Ext Allocators'!I$8:I$63,'Input-Ext Allocators'!$B$8:$B$63,$F159))*$D159</f>
        <v>0</v>
      </c>
      <c r="M159" s="5">
        <f ca="1">IFERROR(INDEX(M$269:M$305,MATCH($F159,$B$269:$B$305,0))/INDEX($D$269:$D$305,MATCH($F159,$B$269:$B$305,0)),SUMIFS('Input-Ext Allocators'!J$8:J$63,'Input-Ext Allocators'!$B$8:$B$63,$F159))*$D159</f>
        <v>0</v>
      </c>
      <c r="N159" s="5">
        <f ca="1">IFERROR(INDEX(N$269:N$305,MATCH($F159,$B$269:$B$305,0))/INDEX($D$269:$D$305,MATCH($F159,$B$269:$B$305,0)),SUMIFS('Input-Ext Allocators'!K$8:K$63,'Input-Ext Allocators'!$B$8:$B$63,$F159))*$D159</f>
        <v>0</v>
      </c>
      <c r="O159" s="5">
        <f ca="1">IFERROR(INDEX(O$269:O$305,MATCH($F159,$B$269:$B$305,0))/INDEX($D$269:$D$305,MATCH($F159,$B$269:$B$305,0)),SUMIFS('Input-Ext Allocators'!L$8:L$63,'Input-Ext Allocators'!$B$8:$B$63,$F159))*$D159</f>
        <v>0</v>
      </c>
      <c r="P159" s="5">
        <f ca="1">IFERROR(INDEX(P$269:P$305,MATCH($F159,$B$269:$B$305,0))/INDEX($D$269:$D$305,MATCH($F159,$B$269:$B$305,0)),SUMIFS('Input-Ext Allocators'!M$8:M$63,'Input-Ext Allocators'!$B$8:$B$63,$F159))*$D159</f>
        <v>0</v>
      </c>
      <c r="Q159" s="5">
        <f ca="1">IFERROR(INDEX(Q$269:Q$305,MATCH($F159,$B$269:$B$305,0))/INDEX($D$269:$D$305,MATCH($F159,$B$269:$B$305,0)),SUMIFS('Input-Ext Allocators'!N$8:N$63,'Input-Ext Allocators'!$B$8:$B$63,$F159))*$D159</f>
        <v>0</v>
      </c>
      <c r="R159" s="5">
        <f ca="1">IFERROR(INDEX(R$269:R$305,MATCH($F159,$B$269:$B$305,0))/INDEX($D$269:$D$305,MATCH($F159,$B$269:$B$305,0)),SUMIFS('Input-Ext Allocators'!O$8:O$63,'Input-Ext Allocators'!$B$8:$B$63,$F159))*$D159</f>
        <v>0</v>
      </c>
      <c r="S159" s="5">
        <f ca="1">IFERROR(INDEX(S$269:S$305,MATCH($F159,$B$269:$B$305,0))/INDEX($D$269:$D$305,MATCH($F159,$B$269:$B$305,0)),SUMIFS('Input-Ext Allocators'!P$8:P$63,'Input-Ext Allocators'!$B$8:$B$63,$F159))*$D159</f>
        <v>0</v>
      </c>
      <c r="T159" s="5">
        <f ca="1">IFERROR(INDEX(T$269:T$305,MATCH($F159,$B$269:$B$305,0))/INDEX($D$269:$D$305,MATCH($F159,$B$269:$B$305,0)),SUMIFS('Input-Ext Allocators'!Q$8:Q$63,'Input-Ext Allocators'!$B$8:$B$63,$F159))*$D159</f>
        <v>0</v>
      </c>
      <c r="U159" s="5">
        <f ca="1">IFERROR(INDEX(U$269:U$305,MATCH($F159,$B$269:$B$305,0))/INDEX($D$269:$D$305,MATCH($F159,$B$269:$B$305,0)),SUMIFS('Input-Ext Allocators'!R$8:R$63,'Input-Ext Allocators'!$B$8:$B$63,$F159))*$D159</f>
        <v>0</v>
      </c>
      <c r="V159" s="5">
        <f ca="1">IFERROR(INDEX(V$269:V$305,MATCH($F159,$B$269:$B$305,0))/INDEX($D$269:$D$305,MATCH($F159,$B$269:$B$305,0)),SUMIFS('Input-Ext Allocators'!S$8:S$63,'Input-Ext Allocators'!$B$8:$B$63,$F159))*$D159</f>
        <v>0</v>
      </c>
      <c r="W159" s="5">
        <f ca="1">IFERROR(INDEX(W$269:W$305,MATCH($F159,$B$269:$B$305,0))/INDEX($D$269:$D$305,MATCH($F159,$B$269:$B$305,0)),SUMIFS('Input-Ext Allocators'!T$8:T$63,'Input-Ext Allocators'!$B$8:$B$63,$F159))*$D159</f>
        <v>0</v>
      </c>
      <c r="X159" s="5">
        <f ca="1">IFERROR(INDEX(X$269:X$305,MATCH($F159,$B$269:$B$305,0))/INDEX($D$269:$D$305,MATCH($F159,$B$269:$B$305,0)),SUMIFS('Input-Ext Allocators'!U$8:U$63,'Input-Ext Allocators'!$B$8:$B$63,$F159))*$D159</f>
        <v>0</v>
      </c>
      <c r="Y159" s="5">
        <f ca="1">IFERROR(INDEX(Y$269:Y$305,MATCH($F159,$B$269:$B$305,0))/INDEX($D$269:$D$305,MATCH($F159,$B$269:$B$305,0)),SUMIFS('Input-Ext Allocators'!V$8:V$63,'Input-Ext Allocators'!$B$8:$B$63,$F159))*$D159</f>
        <v>0</v>
      </c>
      <c r="Z159" s="5">
        <f ca="1">IFERROR(INDEX(Z$269:Z$305,MATCH($F159,$B$269:$B$305,0))/INDEX($D$269:$D$305,MATCH($F159,$B$269:$B$305,0)),SUMIFS('Input-Ext Allocators'!W$8:W$63,'Input-Ext Allocators'!$B$8:$B$63,$F159))*$D159</f>
        <v>0</v>
      </c>
    </row>
    <row r="160" spans="1:26" outlineLevel="1">
      <c r="A160" s="13">
        <f>IF(ISBLANK('Input-Accounts'!A160),"",'Input-Accounts'!A160)</f>
        <v>137</v>
      </c>
      <c r="B160" s="17" t="str">
        <f>IF(ISBLANK('Input-Accounts'!B160),"",'Input-Accounts'!B160)</f>
        <v xml:space="preserve">Miscellaneous customer accounts expenses </v>
      </c>
      <c r="C160" s="13">
        <f>IF(ISBLANK('Input-Accounts'!C160),"",'Input-Accounts'!C160)</f>
        <v>905</v>
      </c>
      <c r="D160" s="5">
        <f t="shared" ca="1" si="38"/>
        <v>0</v>
      </c>
      <c r="E160" s="5">
        <f t="shared" ca="1" si="33"/>
        <v>0</v>
      </c>
      <c r="F160" s="2" t="str" cm="1">
        <f t="array" aca="1" ref="F160" ca="1">IF(D160=0,"-",IF('Input-Accounts'!$E160&lt;&gt;0,'Input-Accounts'!$E160,INDEX('Input-Accounts'!$H160:$J160,,MATCH($F$6,'Input-Accounts'!$H$6:$J$6,0))))</f>
        <v>-</v>
      </c>
      <c r="G160" s="5">
        <f ca="1">IFERROR(INDEX(G$269:G$305,MATCH($F160,$B$269:$B$305,0))/INDEX($D$269:$D$305,MATCH($F160,$B$269:$B$305,0)),SUMIFS('Input-Ext Allocators'!D$8:D$63,'Input-Ext Allocators'!$B$8:$B$63,$F160))*$D160</f>
        <v>0</v>
      </c>
      <c r="H160" s="5">
        <f ca="1">IFERROR(INDEX(H$269:H$305,MATCH($F160,$B$269:$B$305,0))/INDEX($D$269:$D$305,MATCH($F160,$B$269:$B$305,0)),SUMIFS('Input-Ext Allocators'!E$8:E$63,'Input-Ext Allocators'!$B$8:$B$63,$F160))*$D160</f>
        <v>0</v>
      </c>
      <c r="I160" s="5">
        <f ca="1">IFERROR(INDEX(I$269:I$305,MATCH($F160,$B$269:$B$305,0))/INDEX($D$269:$D$305,MATCH($F160,$B$269:$B$305,0)),SUMIFS('Input-Ext Allocators'!F$8:F$63,'Input-Ext Allocators'!$B$8:$B$63,$F160))*$D160</f>
        <v>0</v>
      </c>
      <c r="J160" s="5">
        <f ca="1">IFERROR(INDEX(J$269:J$305,MATCH($F160,$B$269:$B$305,0))/INDEX($D$269:$D$305,MATCH($F160,$B$269:$B$305,0)),SUMIFS('Input-Ext Allocators'!G$8:G$63,'Input-Ext Allocators'!$B$8:$B$63,$F160))*$D160</f>
        <v>0</v>
      </c>
      <c r="K160" s="5">
        <f ca="1">IFERROR(INDEX(K$269:K$305,MATCH($F160,$B$269:$B$305,0))/INDEX($D$269:$D$305,MATCH($F160,$B$269:$B$305,0)),SUMIFS('Input-Ext Allocators'!H$8:H$63,'Input-Ext Allocators'!$B$8:$B$63,$F160))*$D160</f>
        <v>0</v>
      </c>
      <c r="L160" s="5">
        <f ca="1">IFERROR(INDEX(L$269:L$305,MATCH($F160,$B$269:$B$305,0))/INDEX($D$269:$D$305,MATCH($F160,$B$269:$B$305,0)),SUMIFS('Input-Ext Allocators'!I$8:I$63,'Input-Ext Allocators'!$B$8:$B$63,$F160))*$D160</f>
        <v>0</v>
      </c>
      <c r="M160" s="5">
        <f ca="1">IFERROR(INDEX(M$269:M$305,MATCH($F160,$B$269:$B$305,0))/INDEX($D$269:$D$305,MATCH($F160,$B$269:$B$305,0)),SUMIFS('Input-Ext Allocators'!J$8:J$63,'Input-Ext Allocators'!$B$8:$B$63,$F160))*$D160</f>
        <v>0</v>
      </c>
      <c r="N160" s="5">
        <f ca="1">IFERROR(INDEX(N$269:N$305,MATCH($F160,$B$269:$B$305,0))/INDEX($D$269:$D$305,MATCH($F160,$B$269:$B$305,0)),SUMIFS('Input-Ext Allocators'!K$8:K$63,'Input-Ext Allocators'!$B$8:$B$63,$F160))*$D160</f>
        <v>0</v>
      </c>
      <c r="O160" s="5">
        <f ca="1">IFERROR(INDEX(O$269:O$305,MATCH($F160,$B$269:$B$305,0))/INDEX($D$269:$D$305,MATCH($F160,$B$269:$B$305,0)),SUMIFS('Input-Ext Allocators'!L$8:L$63,'Input-Ext Allocators'!$B$8:$B$63,$F160))*$D160</f>
        <v>0</v>
      </c>
      <c r="P160" s="5">
        <f ca="1">IFERROR(INDEX(P$269:P$305,MATCH($F160,$B$269:$B$305,0))/INDEX($D$269:$D$305,MATCH($F160,$B$269:$B$305,0)),SUMIFS('Input-Ext Allocators'!M$8:M$63,'Input-Ext Allocators'!$B$8:$B$63,$F160))*$D160</f>
        <v>0</v>
      </c>
      <c r="Q160" s="5">
        <f ca="1">IFERROR(INDEX(Q$269:Q$305,MATCH($F160,$B$269:$B$305,0))/INDEX($D$269:$D$305,MATCH($F160,$B$269:$B$305,0)),SUMIFS('Input-Ext Allocators'!N$8:N$63,'Input-Ext Allocators'!$B$8:$B$63,$F160))*$D160</f>
        <v>0</v>
      </c>
      <c r="R160" s="5">
        <f ca="1">IFERROR(INDEX(R$269:R$305,MATCH($F160,$B$269:$B$305,0))/INDEX($D$269:$D$305,MATCH($F160,$B$269:$B$305,0)),SUMIFS('Input-Ext Allocators'!O$8:O$63,'Input-Ext Allocators'!$B$8:$B$63,$F160))*$D160</f>
        <v>0</v>
      </c>
      <c r="S160" s="5">
        <f ca="1">IFERROR(INDEX(S$269:S$305,MATCH($F160,$B$269:$B$305,0))/INDEX($D$269:$D$305,MATCH($F160,$B$269:$B$305,0)),SUMIFS('Input-Ext Allocators'!P$8:P$63,'Input-Ext Allocators'!$B$8:$B$63,$F160))*$D160</f>
        <v>0</v>
      </c>
      <c r="T160" s="5">
        <f ca="1">IFERROR(INDEX(T$269:T$305,MATCH($F160,$B$269:$B$305,0))/INDEX($D$269:$D$305,MATCH($F160,$B$269:$B$305,0)),SUMIFS('Input-Ext Allocators'!Q$8:Q$63,'Input-Ext Allocators'!$B$8:$B$63,$F160))*$D160</f>
        <v>0</v>
      </c>
      <c r="U160" s="5">
        <f ca="1">IFERROR(INDEX(U$269:U$305,MATCH($F160,$B$269:$B$305,0))/INDEX($D$269:$D$305,MATCH($F160,$B$269:$B$305,0)),SUMIFS('Input-Ext Allocators'!R$8:R$63,'Input-Ext Allocators'!$B$8:$B$63,$F160))*$D160</f>
        <v>0</v>
      </c>
      <c r="V160" s="5">
        <f ca="1">IFERROR(INDEX(V$269:V$305,MATCH($F160,$B$269:$B$305,0))/INDEX($D$269:$D$305,MATCH($F160,$B$269:$B$305,0)),SUMIFS('Input-Ext Allocators'!S$8:S$63,'Input-Ext Allocators'!$B$8:$B$63,$F160))*$D160</f>
        <v>0</v>
      </c>
      <c r="W160" s="5">
        <f ca="1">IFERROR(INDEX(W$269:W$305,MATCH($F160,$B$269:$B$305,0))/INDEX($D$269:$D$305,MATCH($F160,$B$269:$B$305,0)),SUMIFS('Input-Ext Allocators'!T$8:T$63,'Input-Ext Allocators'!$B$8:$B$63,$F160))*$D160</f>
        <v>0</v>
      </c>
      <c r="X160" s="5">
        <f ca="1">IFERROR(INDEX(X$269:X$305,MATCH($F160,$B$269:$B$305,0))/INDEX($D$269:$D$305,MATCH($F160,$B$269:$B$305,0)),SUMIFS('Input-Ext Allocators'!U$8:U$63,'Input-Ext Allocators'!$B$8:$B$63,$F160))*$D160</f>
        <v>0</v>
      </c>
      <c r="Y160" s="5">
        <f ca="1">IFERROR(INDEX(Y$269:Y$305,MATCH($F160,$B$269:$B$305,0))/INDEX($D$269:$D$305,MATCH($F160,$B$269:$B$305,0)),SUMIFS('Input-Ext Allocators'!V$8:V$63,'Input-Ext Allocators'!$B$8:$B$63,$F160))*$D160</f>
        <v>0</v>
      </c>
      <c r="Z160" s="5">
        <f ca="1">IFERROR(INDEX(Z$269:Z$305,MATCH($F160,$B$269:$B$305,0))/INDEX($D$269:$D$305,MATCH($F160,$B$269:$B$305,0)),SUMIFS('Input-Ext Allocators'!W$8:W$63,'Input-Ext Allocators'!$B$8:$B$63,$F160))*$D160</f>
        <v>0</v>
      </c>
    </row>
    <row r="161" spans="1:26" outlineLevel="1">
      <c r="A161" s="13">
        <f>IF(ISBLANK('Input-Accounts'!A161),"",'Input-Accounts'!A161)</f>
        <v>138</v>
      </c>
      <c r="B161" t="str">
        <f>IF(ISBLANK('Input-Accounts'!B161),"",'Input-Accounts'!B161)</f>
        <v>Subtotal - Customer Account</v>
      </c>
      <c r="C161" s="13" t="str">
        <f>IF(ISBLANK('Input-Accounts'!C161),"",'Input-Accounts'!C161)</f>
        <v/>
      </c>
      <c r="D161" s="28">
        <f ca="1">SUBTOTAL(9,D156:D160)</f>
        <v>0</v>
      </c>
      <c r="E161" s="5">
        <f t="shared" ca="1" si="33"/>
        <v>0</v>
      </c>
      <c r="G161" s="28">
        <f t="shared" ref="G161:Z161" ca="1" si="39">SUBTOTAL(9,G156:G160)</f>
        <v>0</v>
      </c>
      <c r="H161" s="28">
        <f t="shared" ca="1" si="39"/>
        <v>0</v>
      </c>
      <c r="I161" s="28">
        <f t="shared" ca="1" si="39"/>
        <v>0</v>
      </c>
      <c r="J161" s="28">
        <f t="shared" ca="1" si="39"/>
        <v>0</v>
      </c>
      <c r="K161" s="28">
        <f t="shared" ca="1" si="39"/>
        <v>0</v>
      </c>
      <c r="L161" s="28">
        <f t="shared" ca="1" si="39"/>
        <v>0</v>
      </c>
      <c r="M161" s="28">
        <f t="shared" ca="1" si="39"/>
        <v>0</v>
      </c>
      <c r="N161" s="28">
        <f t="shared" ca="1" si="39"/>
        <v>0</v>
      </c>
      <c r="O161" s="28">
        <f t="shared" ca="1" si="39"/>
        <v>0</v>
      </c>
      <c r="P161" s="28">
        <f t="shared" ca="1" si="39"/>
        <v>0</v>
      </c>
      <c r="Q161" s="28">
        <f t="shared" ca="1" si="39"/>
        <v>0</v>
      </c>
      <c r="R161" s="28">
        <f t="shared" ca="1" si="39"/>
        <v>0</v>
      </c>
      <c r="S161" s="28">
        <f t="shared" ca="1" si="39"/>
        <v>0</v>
      </c>
      <c r="T161" s="28">
        <f t="shared" ca="1" si="39"/>
        <v>0</v>
      </c>
      <c r="U161" s="28">
        <f t="shared" ca="1" si="39"/>
        <v>0</v>
      </c>
      <c r="V161" s="28">
        <f t="shared" ca="1" si="39"/>
        <v>0</v>
      </c>
      <c r="W161" s="28">
        <f t="shared" ca="1" si="39"/>
        <v>0</v>
      </c>
      <c r="X161" s="28">
        <f t="shared" ca="1" si="39"/>
        <v>0</v>
      </c>
      <c r="Y161" s="28">
        <f t="shared" ca="1" si="39"/>
        <v>0</v>
      </c>
      <c r="Z161" s="28">
        <f t="shared" ca="1" si="39"/>
        <v>0</v>
      </c>
    </row>
    <row r="162" spans="1:26" outlineLevel="1">
      <c r="A162" s="13" t="str">
        <f>IF(ISBLANK('Input-Accounts'!A162),"",'Input-Accounts'!A162)</f>
        <v/>
      </c>
      <c r="B162" t="str">
        <f>IF(ISBLANK('Input-Accounts'!B162),"",'Input-Accounts'!B162)</f>
        <v/>
      </c>
      <c r="C162" s="13" t="str">
        <f>IF(ISBLANK('Input-Accounts'!C162),"",'Input-Accounts'!C162)</f>
        <v/>
      </c>
      <c r="D162" s="5"/>
      <c r="E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outlineLevel="1">
      <c r="A163" s="13">
        <f>IF(ISBLANK('Input-Accounts'!A163),"",'Input-Accounts'!A163)</f>
        <v>139</v>
      </c>
      <c r="B163" s="1" t="str">
        <f>IF(ISBLANK('Input-Accounts'!B163),"",'Input-Accounts'!B163)</f>
        <v>Customer Service &amp; Information Expenses</v>
      </c>
      <c r="C163" s="13" t="str">
        <f>IF(ISBLANK('Input-Accounts'!C163),"",'Input-Accounts'!C163)</f>
        <v/>
      </c>
      <c r="D163" s="5"/>
      <c r="E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outlineLevel="1">
      <c r="A164" s="13">
        <f>IF(ISBLANK('Input-Accounts'!A164),"",'Input-Accounts'!A164)</f>
        <v>140</v>
      </c>
      <c r="B164" s="17" t="str">
        <f>IF(ISBLANK('Input-Accounts'!B164),"",'Input-Accounts'!B164)</f>
        <v xml:space="preserve">Supervision </v>
      </c>
      <c r="C164" s="13">
        <f>IF(ISBLANK('Input-Accounts'!C164),"",'Input-Accounts'!C164)</f>
        <v>907</v>
      </c>
      <c r="D164" s="5">
        <f t="shared" ref="D164:D167" ca="1" si="40">INDIRECT("Classification!"&amp;$D$5&amp;ROW())</f>
        <v>0</v>
      </c>
      <c r="E164" s="5">
        <f t="shared" ca="1" si="33"/>
        <v>0</v>
      </c>
      <c r="F164" s="2" t="str" cm="1">
        <f t="array" aca="1" ref="F164" ca="1">IF(D164=0,"-",IF('Input-Accounts'!$E164&lt;&gt;0,'Input-Accounts'!$E164,INDEX('Input-Accounts'!$H164:$J164,,MATCH($F$6,'Input-Accounts'!$H$6:$J$6,0))))</f>
        <v>-</v>
      </c>
      <c r="G164" s="5">
        <f ca="1">IFERROR(INDEX(G$269:G$305,MATCH($F164,$B$269:$B$305,0))/INDEX($D$269:$D$305,MATCH($F164,$B$269:$B$305,0)),SUMIFS('Input-Ext Allocators'!D$8:D$63,'Input-Ext Allocators'!$B$8:$B$63,$F164))*$D164</f>
        <v>0</v>
      </c>
      <c r="H164" s="5">
        <f ca="1">IFERROR(INDEX(H$269:H$305,MATCH($F164,$B$269:$B$305,0))/INDEX($D$269:$D$305,MATCH($F164,$B$269:$B$305,0)),SUMIFS('Input-Ext Allocators'!E$8:E$63,'Input-Ext Allocators'!$B$8:$B$63,$F164))*$D164</f>
        <v>0</v>
      </c>
      <c r="I164" s="5">
        <f ca="1">IFERROR(INDEX(I$269:I$305,MATCH($F164,$B$269:$B$305,0))/INDEX($D$269:$D$305,MATCH($F164,$B$269:$B$305,0)),SUMIFS('Input-Ext Allocators'!F$8:F$63,'Input-Ext Allocators'!$B$8:$B$63,$F164))*$D164</f>
        <v>0</v>
      </c>
      <c r="J164" s="5">
        <f ca="1">IFERROR(INDEX(J$269:J$305,MATCH($F164,$B$269:$B$305,0))/INDEX($D$269:$D$305,MATCH($F164,$B$269:$B$305,0)),SUMIFS('Input-Ext Allocators'!G$8:G$63,'Input-Ext Allocators'!$B$8:$B$63,$F164))*$D164</f>
        <v>0</v>
      </c>
      <c r="K164" s="5">
        <f ca="1">IFERROR(INDEX(K$269:K$305,MATCH($F164,$B$269:$B$305,0))/INDEX($D$269:$D$305,MATCH($F164,$B$269:$B$305,0)),SUMIFS('Input-Ext Allocators'!H$8:H$63,'Input-Ext Allocators'!$B$8:$B$63,$F164))*$D164</f>
        <v>0</v>
      </c>
      <c r="L164" s="5">
        <f ca="1">IFERROR(INDEX(L$269:L$305,MATCH($F164,$B$269:$B$305,0))/INDEX($D$269:$D$305,MATCH($F164,$B$269:$B$305,0)),SUMIFS('Input-Ext Allocators'!I$8:I$63,'Input-Ext Allocators'!$B$8:$B$63,$F164))*$D164</f>
        <v>0</v>
      </c>
      <c r="M164" s="5">
        <f ca="1">IFERROR(INDEX(M$269:M$305,MATCH($F164,$B$269:$B$305,0))/INDEX($D$269:$D$305,MATCH($F164,$B$269:$B$305,0)),SUMIFS('Input-Ext Allocators'!J$8:J$63,'Input-Ext Allocators'!$B$8:$B$63,$F164))*$D164</f>
        <v>0</v>
      </c>
      <c r="N164" s="5">
        <f ca="1">IFERROR(INDEX(N$269:N$305,MATCH($F164,$B$269:$B$305,0))/INDEX($D$269:$D$305,MATCH($F164,$B$269:$B$305,0)),SUMIFS('Input-Ext Allocators'!K$8:K$63,'Input-Ext Allocators'!$B$8:$B$63,$F164))*$D164</f>
        <v>0</v>
      </c>
      <c r="O164" s="5">
        <f ca="1">IFERROR(INDEX(O$269:O$305,MATCH($F164,$B$269:$B$305,0))/INDEX($D$269:$D$305,MATCH($F164,$B$269:$B$305,0)),SUMIFS('Input-Ext Allocators'!L$8:L$63,'Input-Ext Allocators'!$B$8:$B$63,$F164))*$D164</f>
        <v>0</v>
      </c>
      <c r="P164" s="5">
        <f ca="1">IFERROR(INDEX(P$269:P$305,MATCH($F164,$B$269:$B$305,0))/INDEX($D$269:$D$305,MATCH($F164,$B$269:$B$305,0)),SUMIFS('Input-Ext Allocators'!M$8:M$63,'Input-Ext Allocators'!$B$8:$B$63,$F164))*$D164</f>
        <v>0</v>
      </c>
      <c r="Q164" s="5">
        <f ca="1">IFERROR(INDEX(Q$269:Q$305,MATCH($F164,$B$269:$B$305,0))/INDEX($D$269:$D$305,MATCH($F164,$B$269:$B$305,0)),SUMIFS('Input-Ext Allocators'!N$8:N$63,'Input-Ext Allocators'!$B$8:$B$63,$F164))*$D164</f>
        <v>0</v>
      </c>
      <c r="R164" s="5">
        <f ca="1">IFERROR(INDEX(R$269:R$305,MATCH($F164,$B$269:$B$305,0))/INDEX($D$269:$D$305,MATCH($F164,$B$269:$B$305,0)),SUMIFS('Input-Ext Allocators'!O$8:O$63,'Input-Ext Allocators'!$B$8:$B$63,$F164))*$D164</f>
        <v>0</v>
      </c>
      <c r="S164" s="5">
        <f ca="1">IFERROR(INDEX(S$269:S$305,MATCH($F164,$B$269:$B$305,0))/INDEX($D$269:$D$305,MATCH($F164,$B$269:$B$305,0)),SUMIFS('Input-Ext Allocators'!P$8:P$63,'Input-Ext Allocators'!$B$8:$B$63,$F164))*$D164</f>
        <v>0</v>
      </c>
      <c r="T164" s="5">
        <f ca="1">IFERROR(INDEX(T$269:T$305,MATCH($F164,$B$269:$B$305,0))/INDEX($D$269:$D$305,MATCH($F164,$B$269:$B$305,0)),SUMIFS('Input-Ext Allocators'!Q$8:Q$63,'Input-Ext Allocators'!$B$8:$B$63,$F164))*$D164</f>
        <v>0</v>
      </c>
      <c r="U164" s="5">
        <f ca="1">IFERROR(INDEX(U$269:U$305,MATCH($F164,$B$269:$B$305,0))/INDEX($D$269:$D$305,MATCH($F164,$B$269:$B$305,0)),SUMIFS('Input-Ext Allocators'!R$8:R$63,'Input-Ext Allocators'!$B$8:$B$63,$F164))*$D164</f>
        <v>0</v>
      </c>
      <c r="V164" s="5">
        <f ca="1">IFERROR(INDEX(V$269:V$305,MATCH($F164,$B$269:$B$305,0))/INDEX($D$269:$D$305,MATCH($F164,$B$269:$B$305,0)),SUMIFS('Input-Ext Allocators'!S$8:S$63,'Input-Ext Allocators'!$B$8:$B$63,$F164))*$D164</f>
        <v>0</v>
      </c>
      <c r="W164" s="5">
        <f ca="1">IFERROR(INDEX(W$269:W$305,MATCH($F164,$B$269:$B$305,0))/INDEX($D$269:$D$305,MATCH($F164,$B$269:$B$305,0)),SUMIFS('Input-Ext Allocators'!T$8:T$63,'Input-Ext Allocators'!$B$8:$B$63,$F164))*$D164</f>
        <v>0</v>
      </c>
      <c r="X164" s="5">
        <f ca="1">IFERROR(INDEX(X$269:X$305,MATCH($F164,$B$269:$B$305,0))/INDEX($D$269:$D$305,MATCH($F164,$B$269:$B$305,0)),SUMIFS('Input-Ext Allocators'!U$8:U$63,'Input-Ext Allocators'!$B$8:$B$63,$F164))*$D164</f>
        <v>0</v>
      </c>
      <c r="Y164" s="5">
        <f ca="1">IFERROR(INDEX(Y$269:Y$305,MATCH($F164,$B$269:$B$305,0))/INDEX($D$269:$D$305,MATCH($F164,$B$269:$B$305,0)),SUMIFS('Input-Ext Allocators'!V$8:V$63,'Input-Ext Allocators'!$B$8:$B$63,$F164))*$D164</f>
        <v>0</v>
      </c>
      <c r="Z164" s="5">
        <f ca="1">IFERROR(INDEX(Z$269:Z$305,MATCH($F164,$B$269:$B$305,0))/INDEX($D$269:$D$305,MATCH($F164,$B$269:$B$305,0)),SUMIFS('Input-Ext Allocators'!W$8:W$63,'Input-Ext Allocators'!$B$8:$B$63,$F164))*$D164</f>
        <v>0</v>
      </c>
    </row>
    <row r="165" spans="1:26" outlineLevel="1">
      <c r="A165" s="13">
        <f>IF(ISBLANK('Input-Accounts'!A165),"",'Input-Accounts'!A165)</f>
        <v>141</v>
      </c>
      <c r="B165" s="17" t="str">
        <f>IF(ISBLANK('Input-Accounts'!B165),"",'Input-Accounts'!B165)</f>
        <v xml:space="preserve">Customer assistance expenses </v>
      </c>
      <c r="C165" s="13">
        <f>IF(ISBLANK('Input-Accounts'!C165),"",'Input-Accounts'!C165)</f>
        <v>908</v>
      </c>
      <c r="D165" s="5">
        <f t="shared" ca="1" si="40"/>
        <v>0</v>
      </c>
      <c r="E165" s="5">
        <f t="shared" ca="1" si="33"/>
        <v>0</v>
      </c>
      <c r="F165" s="2" t="str" cm="1">
        <f t="array" aca="1" ref="F165" ca="1">IF(D165=0,"-",IF('Input-Accounts'!$E165&lt;&gt;0,'Input-Accounts'!$E165,INDEX('Input-Accounts'!$H165:$J165,,MATCH($F$6,'Input-Accounts'!$H$6:$J$6,0))))</f>
        <v>-</v>
      </c>
      <c r="G165" s="5">
        <f ca="1">IFERROR(INDEX(G$269:G$305,MATCH($F165,$B$269:$B$305,0))/INDEX($D$269:$D$305,MATCH($F165,$B$269:$B$305,0)),SUMIFS('Input-Ext Allocators'!D$8:D$63,'Input-Ext Allocators'!$B$8:$B$63,$F165))*$D165</f>
        <v>0</v>
      </c>
      <c r="H165" s="5">
        <f ca="1">IFERROR(INDEX(H$269:H$305,MATCH($F165,$B$269:$B$305,0))/INDEX($D$269:$D$305,MATCH($F165,$B$269:$B$305,0)),SUMIFS('Input-Ext Allocators'!E$8:E$63,'Input-Ext Allocators'!$B$8:$B$63,$F165))*$D165</f>
        <v>0</v>
      </c>
      <c r="I165" s="5">
        <f ca="1">IFERROR(INDEX(I$269:I$305,MATCH($F165,$B$269:$B$305,0))/INDEX($D$269:$D$305,MATCH($F165,$B$269:$B$305,0)),SUMIFS('Input-Ext Allocators'!F$8:F$63,'Input-Ext Allocators'!$B$8:$B$63,$F165))*$D165</f>
        <v>0</v>
      </c>
      <c r="J165" s="5">
        <f ca="1">IFERROR(INDEX(J$269:J$305,MATCH($F165,$B$269:$B$305,0))/INDEX($D$269:$D$305,MATCH($F165,$B$269:$B$305,0)),SUMIFS('Input-Ext Allocators'!G$8:G$63,'Input-Ext Allocators'!$B$8:$B$63,$F165))*$D165</f>
        <v>0</v>
      </c>
      <c r="K165" s="5">
        <f ca="1">IFERROR(INDEX(K$269:K$305,MATCH($F165,$B$269:$B$305,0))/INDEX($D$269:$D$305,MATCH($F165,$B$269:$B$305,0)),SUMIFS('Input-Ext Allocators'!H$8:H$63,'Input-Ext Allocators'!$B$8:$B$63,$F165))*$D165</f>
        <v>0</v>
      </c>
      <c r="L165" s="5">
        <f ca="1">IFERROR(INDEX(L$269:L$305,MATCH($F165,$B$269:$B$305,0))/INDEX($D$269:$D$305,MATCH($F165,$B$269:$B$305,0)),SUMIFS('Input-Ext Allocators'!I$8:I$63,'Input-Ext Allocators'!$B$8:$B$63,$F165))*$D165</f>
        <v>0</v>
      </c>
      <c r="M165" s="5">
        <f ca="1">IFERROR(INDEX(M$269:M$305,MATCH($F165,$B$269:$B$305,0))/INDEX($D$269:$D$305,MATCH($F165,$B$269:$B$305,0)),SUMIFS('Input-Ext Allocators'!J$8:J$63,'Input-Ext Allocators'!$B$8:$B$63,$F165))*$D165</f>
        <v>0</v>
      </c>
      <c r="N165" s="5">
        <f ca="1">IFERROR(INDEX(N$269:N$305,MATCH($F165,$B$269:$B$305,0))/INDEX($D$269:$D$305,MATCH($F165,$B$269:$B$305,0)),SUMIFS('Input-Ext Allocators'!K$8:K$63,'Input-Ext Allocators'!$B$8:$B$63,$F165))*$D165</f>
        <v>0</v>
      </c>
      <c r="O165" s="5">
        <f ca="1">IFERROR(INDEX(O$269:O$305,MATCH($F165,$B$269:$B$305,0))/INDEX($D$269:$D$305,MATCH($F165,$B$269:$B$305,0)),SUMIFS('Input-Ext Allocators'!L$8:L$63,'Input-Ext Allocators'!$B$8:$B$63,$F165))*$D165</f>
        <v>0</v>
      </c>
      <c r="P165" s="5">
        <f ca="1">IFERROR(INDEX(P$269:P$305,MATCH($F165,$B$269:$B$305,0))/INDEX($D$269:$D$305,MATCH($F165,$B$269:$B$305,0)),SUMIFS('Input-Ext Allocators'!M$8:M$63,'Input-Ext Allocators'!$B$8:$B$63,$F165))*$D165</f>
        <v>0</v>
      </c>
      <c r="Q165" s="5">
        <f ca="1">IFERROR(INDEX(Q$269:Q$305,MATCH($F165,$B$269:$B$305,0))/INDEX($D$269:$D$305,MATCH($F165,$B$269:$B$305,0)),SUMIFS('Input-Ext Allocators'!N$8:N$63,'Input-Ext Allocators'!$B$8:$B$63,$F165))*$D165</f>
        <v>0</v>
      </c>
      <c r="R165" s="5">
        <f ca="1">IFERROR(INDEX(R$269:R$305,MATCH($F165,$B$269:$B$305,0))/INDEX($D$269:$D$305,MATCH($F165,$B$269:$B$305,0)),SUMIFS('Input-Ext Allocators'!O$8:O$63,'Input-Ext Allocators'!$B$8:$B$63,$F165))*$D165</f>
        <v>0</v>
      </c>
      <c r="S165" s="5">
        <f ca="1">IFERROR(INDEX(S$269:S$305,MATCH($F165,$B$269:$B$305,0))/INDEX($D$269:$D$305,MATCH($F165,$B$269:$B$305,0)),SUMIFS('Input-Ext Allocators'!P$8:P$63,'Input-Ext Allocators'!$B$8:$B$63,$F165))*$D165</f>
        <v>0</v>
      </c>
      <c r="T165" s="5">
        <f ca="1">IFERROR(INDEX(T$269:T$305,MATCH($F165,$B$269:$B$305,0))/INDEX($D$269:$D$305,MATCH($F165,$B$269:$B$305,0)),SUMIFS('Input-Ext Allocators'!Q$8:Q$63,'Input-Ext Allocators'!$B$8:$B$63,$F165))*$D165</f>
        <v>0</v>
      </c>
      <c r="U165" s="5">
        <f ca="1">IFERROR(INDEX(U$269:U$305,MATCH($F165,$B$269:$B$305,0))/INDEX($D$269:$D$305,MATCH($F165,$B$269:$B$305,0)),SUMIFS('Input-Ext Allocators'!R$8:R$63,'Input-Ext Allocators'!$B$8:$B$63,$F165))*$D165</f>
        <v>0</v>
      </c>
      <c r="V165" s="5">
        <f ca="1">IFERROR(INDEX(V$269:V$305,MATCH($F165,$B$269:$B$305,0))/INDEX($D$269:$D$305,MATCH($F165,$B$269:$B$305,0)),SUMIFS('Input-Ext Allocators'!S$8:S$63,'Input-Ext Allocators'!$B$8:$B$63,$F165))*$D165</f>
        <v>0</v>
      </c>
      <c r="W165" s="5">
        <f ca="1">IFERROR(INDEX(W$269:W$305,MATCH($F165,$B$269:$B$305,0))/INDEX($D$269:$D$305,MATCH($F165,$B$269:$B$305,0)),SUMIFS('Input-Ext Allocators'!T$8:T$63,'Input-Ext Allocators'!$B$8:$B$63,$F165))*$D165</f>
        <v>0</v>
      </c>
      <c r="X165" s="5">
        <f ca="1">IFERROR(INDEX(X$269:X$305,MATCH($F165,$B$269:$B$305,0))/INDEX($D$269:$D$305,MATCH($F165,$B$269:$B$305,0)),SUMIFS('Input-Ext Allocators'!U$8:U$63,'Input-Ext Allocators'!$B$8:$B$63,$F165))*$D165</f>
        <v>0</v>
      </c>
      <c r="Y165" s="5">
        <f ca="1">IFERROR(INDEX(Y$269:Y$305,MATCH($F165,$B$269:$B$305,0))/INDEX($D$269:$D$305,MATCH($F165,$B$269:$B$305,0)),SUMIFS('Input-Ext Allocators'!V$8:V$63,'Input-Ext Allocators'!$B$8:$B$63,$F165))*$D165</f>
        <v>0</v>
      </c>
      <c r="Z165" s="5">
        <f ca="1">IFERROR(INDEX(Z$269:Z$305,MATCH($F165,$B$269:$B$305,0))/INDEX($D$269:$D$305,MATCH($F165,$B$269:$B$305,0)),SUMIFS('Input-Ext Allocators'!W$8:W$63,'Input-Ext Allocators'!$B$8:$B$63,$F165))*$D165</f>
        <v>0</v>
      </c>
    </row>
    <row r="166" spans="1:26" outlineLevel="1">
      <c r="A166" s="13">
        <f>IF(ISBLANK('Input-Accounts'!A166),"",'Input-Accounts'!A166)</f>
        <v>142</v>
      </c>
      <c r="B166" s="17" t="str">
        <f>IF(ISBLANK('Input-Accounts'!B166),"",'Input-Accounts'!B166)</f>
        <v xml:space="preserve">Informational and instructional advertising expenses </v>
      </c>
      <c r="C166" s="13">
        <f>IF(ISBLANK('Input-Accounts'!C166),"",'Input-Accounts'!C166)</f>
        <v>909</v>
      </c>
      <c r="D166" s="5">
        <f t="shared" ca="1" si="40"/>
        <v>0</v>
      </c>
      <c r="E166" s="5">
        <f t="shared" ca="1" si="33"/>
        <v>0</v>
      </c>
      <c r="F166" s="2" t="str" cm="1">
        <f t="array" aca="1" ref="F166" ca="1">IF(D166=0,"-",IF('Input-Accounts'!$E166&lt;&gt;0,'Input-Accounts'!$E166,INDEX('Input-Accounts'!$H166:$J166,,MATCH($F$6,'Input-Accounts'!$H$6:$J$6,0))))</f>
        <v>-</v>
      </c>
      <c r="G166" s="5">
        <f ca="1">IFERROR(INDEX(G$269:G$305,MATCH($F166,$B$269:$B$305,0))/INDEX($D$269:$D$305,MATCH($F166,$B$269:$B$305,0)),SUMIFS('Input-Ext Allocators'!D$8:D$63,'Input-Ext Allocators'!$B$8:$B$63,$F166))*$D166</f>
        <v>0</v>
      </c>
      <c r="H166" s="5">
        <f ca="1">IFERROR(INDEX(H$269:H$305,MATCH($F166,$B$269:$B$305,0))/INDEX($D$269:$D$305,MATCH($F166,$B$269:$B$305,0)),SUMIFS('Input-Ext Allocators'!E$8:E$63,'Input-Ext Allocators'!$B$8:$B$63,$F166))*$D166</f>
        <v>0</v>
      </c>
      <c r="I166" s="5">
        <f ca="1">IFERROR(INDEX(I$269:I$305,MATCH($F166,$B$269:$B$305,0))/INDEX($D$269:$D$305,MATCH($F166,$B$269:$B$305,0)),SUMIFS('Input-Ext Allocators'!F$8:F$63,'Input-Ext Allocators'!$B$8:$B$63,$F166))*$D166</f>
        <v>0</v>
      </c>
      <c r="J166" s="5">
        <f ca="1">IFERROR(INDEX(J$269:J$305,MATCH($F166,$B$269:$B$305,0))/INDEX($D$269:$D$305,MATCH($F166,$B$269:$B$305,0)),SUMIFS('Input-Ext Allocators'!G$8:G$63,'Input-Ext Allocators'!$B$8:$B$63,$F166))*$D166</f>
        <v>0</v>
      </c>
      <c r="K166" s="5">
        <f ca="1">IFERROR(INDEX(K$269:K$305,MATCH($F166,$B$269:$B$305,0))/INDEX($D$269:$D$305,MATCH($F166,$B$269:$B$305,0)),SUMIFS('Input-Ext Allocators'!H$8:H$63,'Input-Ext Allocators'!$B$8:$B$63,$F166))*$D166</f>
        <v>0</v>
      </c>
      <c r="L166" s="5">
        <f ca="1">IFERROR(INDEX(L$269:L$305,MATCH($F166,$B$269:$B$305,0))/INDEX($D$269:$D$305,MATCH($F166,$B$269:$B$305,0)),SUMIFS('Input-Ext Allocators'!I$8:I$63,'Input-Ext Allocators'!$B$8:$B$63,$F166))*$D166</f>
        <v>0</v>
      </c>
      <c r="M166" s="5">
        <f ca="1">IFERROR(INDEX(M$269:M$305,MATCH($F166,$B$269:$B$305,0))/INDEX($D$269:$D$305,MATCH($F166,$B$269:$B$305,0)),SUMIFS('Input-Ext Allocators'!J$8:J$63,'Input-Ext Allocators'!$B$8:$B$63,$F166))*$D166</f>
        <v>0</v>
      </c>
      <c r="N166" s="5">
        <f ca="1">IFERROR(INDEX(N$269:N$305,MATCH($F166,$B$269:$B$305,0))/INDEX($D$269:$D$305,MATCH($F166,$B$269:$B$305,0)),SUMIFS('Input-Ext Allocators'!K$8:K$63,'Input-Ext Allocators'!$B$8:$B$63,$F166))*$D166</f>
        <v>0</v>
      </c>
      <c r="O166" s="5">
        <f ca="1">IFERROR(INDEX(O$269:O$305,MATCH($F166,$B$269:$B$305,0))/INDEX($D$269:$D$305,MATCH($F166,$B$269:$B$305,0)),SUMIFS('Input-Ext Allocators'!L$8:L$63,'Input-Ext Allocators'!$B$8:$B$63,$F166))*$D166</f>
        <v>0</v>
      </c>
      <c r="P166" s="5">
        <f ca="1">IFERROR(INDEX(P$269:P$305,MATCH($F166,$B$269:$B$305,0))/INDEX($D$269:$D$305,MATCH($F166,$B$269:$B$305,0)),SUMIFS('Input-Ext Allocators'!M$8:M$63,'Input-Ext Allocators'!$B$8:$B$63,$F166))*$D166</f>
        <v>0</v>
      </c>
      <c r="Q166" s="5">
        <f ca="1">IFERROR(INDEX(Q$269:Q$305,MATCH($F166,$B$269:$B$305,0))/INDEX($D$269:$D$305,MATCH($F166,$B$269:$B$305,0)),SUMIFS('Input-Ext Allocators'!N$8:N$63,'Input-Ext Allocators'!$B$8:$B$63,$F166))*$D166</f>
        <v>0</v>
      </c>
      <c r="R166" s="5">
        <f ca="1">IFERROR(INDEX(R$269:R$305,MATCH($F166,$B$269:$B$305,0))/INDEX($D$269:$D$305,MATCH($F166,$B$269:$B$305,0)),SUMIFS('Input-Ext Allocators'!O$8:O$63,'Input-Ext Allocators'!$B$8:$B$63,$F166))*$D166</f>
        <v>0</v>
      </c>
      <c r="S166" s="5">
        <f ca="1">IFERROR(INDEX(S$269:S$305,MATCH($F166,$B$269:$B$305,0))/INDEX($D$269:$D$305,MATCH($F166,$B$269:$B$305,0)),SUMIFS('Input-Ext Allocators'!P$8:P$63,'Input-Ext Allocators'!$B$8:$B$63,$F166))*$D166</f>
        <v>0</v>
      </c>
      <c r="T166" s="5">
        <f ca="1">IFERROR(INDEX(T$269:T$305,MATCH($F166,$B$269:$B$305,0))/INDEX($D$269:$D$305,MATCH($F166,$B$269:$B$305,0)),SUMIFS('Input-Ext Allocators'!Q$8:Q$63,'Input-Ext Allocators'!$B$8:$B$63,$F166))*$D166</f>
        <v>0</v>
      </c>
      <c r="U166" s="5">
        <f ca="1">IFERROR(INDEX(U$269:U$305,MATCH($F166,$B$269:$B$305,0))/INDEX($D$269:$D$305,MATCH($F166,$B$269:$B$305,0)),SUMIFS('Input-Ext Allocators'!R$8:R$63,'Input-Ext Allocators'!$B$8:$B$63,$F166))*$D166</f>
        <v>0</v>
      </c>
      <c r="V166" s="5">
        <f ca="1">IFERROR(INDEX(V$269:V$305,MATCH($F166,$B$269:$B$305,0))/INDEX($D$269:$D$305,MATCH($F166,$B$269:$B$305,0)),SUMIFS('Input-Ext Allocators'!S$8:S$63,'Input-Ext Allocators'!$B$8:$B$63,$F166))*$D166</f>
        <v>0</v>
      </c>
      <c r="W166" s="5">
        <f ca="1">IFERROR(INDEX(W$269:W$305,MATCH($F166,$B$269:$B$305,0))/INDEX($D$269:$D$305,MATCH($F166,$B$269:$B$305,0)),SUMIFS('Input-Ext Allocators'!T$8:T$63,'Input-Ext Allocators'!$B$8:$B$63,$F166))*$D166</f>
        <v>0</v>
      </c>
      <c r="X166" s="5">
        <f ca="1">IFERROR(INDEX(X$269:X$305,MATCH($F166,$B$269:$B$305,0))/INDEX($D$269:$D$305,MATCH($F166,$B$269:$B$305,0)),SUMIFS('Input-Ext Allocators'!U$8:U$63,'Input-Ext Allocators'!$B$8:$B$63,$F166))*$D166</f>
        <v>0</v>
      </c>
      <c r="Y166" s="5">
        <f ca="1">IFERROR(INDEX(Y$269:Y$305,MATCH($F166,$B$269:$B$305,0))/INDEX($D$269:$D$305,MATCH($F166,$B$269:$B$305,0)),SUMIFS('Input-Ext Allocators'!V$8:V$63,'Input-Ext Allocators'!$B$8:$B$63,$F166))*$D166</f>
        <v>0</v>
      </c>
      <c r="Z166" s="5">
        <f ca="1">IFERROR(INDEX(Z$269:Z$305,MATCH($F166,$B$269:$B$305,0))/INDEX($D$269:$D$305,MATCH($F166,$B$269:$B$305,0)),SUMIFS('Input-Ext Allocators'!W$8:W$63,'Input-Ext Allocators'!$B$8:$B$63,$F166))*$D166</f>
        <v>0</v>
      </c>
    </row>
    <row r="167" spans="1:26" outlineLevel="1">
      <c r="A167" s="13">
        <f>IF(ISBLANK('Input-Accounts'!A167),"",'Input-Accounts'!A167)</f>
        <v>143</v>
      </c>
      <c r="B167" s="17" t="str">
        <f>IF(ISBLANK('Input-Accounts'!B167),"",'Input-Accounts'!B167)</f>
        <v>Miscellaneous customer service and informational expenses</v>
      </c>
      <c r="C167" s="13">
        <f>IF(ISBLANK('Input-Accounts'!C167),"",'Input-Accounts'!C167)</f>
        <v>910</v>
      </c>
      <c r="D167" s="5">
        <f t="shared" ca="1" si="40"/>
        <v>0</v>
      </c>
      <c r="E167" s="5">
        <f ca="1">IFERROR(IF(D167="","",IF(D167=0,0,IF(ABS(D167-SUM($G167:$Z167))&lt;Check_Limit,0,1))),1)</f>
        <v>0</v>
      </c>
      <c r="F167" s="2" t="str" cm="1">
        <f t="array" aca="1" ref="F167" ca="1">IF(D167=0,"-",IF('Input-Accounts'!$E167&lt;&gt;0,'Input-Accounts'!$E167,INDEX('Input-Accounts'!$H167:$J167,,MATCH($F$6,'Input-Accounts'!$H$6:$J$6,0))))</f>
        <v>-</v>
      </c>
      <c r="G167" s="5">
        <f ca="1">IFERROR(INDEX(G$269:G$305,MATCH($F167,$B$269:$B$305,0))/INDEX($D$269:$D$305,MATCH($F167,$B$269:$B$305,0)),SUMIFS('Input-Ext Allocators'!D$8:D$63,'Input-Ext Allocators'!$B$8:$B$63,$F167))*$D167</f>
        <v>0</v>
      </c>
      <c r="H167" s="5">
        <f ca="1">IFERROR(INDEX(H$269:H$305,MATCH($F167,$B$269:$B$305,0))/INDEX($D$269:$D$305,MATCH($F167,$B$269:$B$305,0)),SUMIFS('Input-Ext Allocators'!E$8:E$63,'Input-Ext Allocators'!$B$8:$B$63,$F167))*$D167</f>
        <v>0</v>
      </c>
      <c r="I167" s="5">
        <f ca="1">IFERROR(INDEX(I$269:I$305,MATCH($F167,$B$269:$B$305,0))/INDEX($D$269:$D$305,MATCH($F167,$B$269:$B$305,0)),SUMIFS('Input-Ext Allocators'!F$8:F$63,'Input-Ext Allocators'!$B$8:$B$63,$F167))*$D167</f>
        <v>0</v>
      </c>
      <c r="J167" s="5">
        <f ca="1">IFERROR(INDEX(J$269:J$305,MATCH($F167,$B$269:$B$305,0))/INDEX($D$269:$D$305,MATCH($F167,$B$269:$B$305,0)),SUMIFS('Input-Ext Allocators'!G$8:G$63,'Input-Ext Allocators'!$B$8:$B$63,$F167))*$D167</f>
        <v>0</v>
      </c>
      <c r="K167" s="5">
        <f ca="1">IFERROR(INDEX(K$269:K$305,MATCH($F167,$B$269:$B$305,0))/INDEX($D$269:$D$305,MATCH($F167,$B$269:$B$305,0)),SUMIFS('Input-Ext Allocators'!H$8:H$63,'Input-Ext Allocators'!$B$8:$B$63,$F167))*$D167</f>
        <v>0</v>
      </c>
      <c r="L167" s="5">
        <f ca="1">IFERROR(INDEX(L$269:L$305,MATCH($F167,$B$269:$B$305,0))/INDEX($D$269:$D$305,MATCH($F167,$B$269:$B$305,0)),SUMIFS('Input-Ext Allocators'!I$8:I$63,'Input-Ext Allocators'!$B$8:$B$63,$F167))*$D167</f>
        <v>0</v>
      </c>
      <c r="M167" s="5">
        <f ca="1">IFERROR(INDEX(M$269:M$305,MATCH($F167,$B$269:$B$305,0))/INDEX($D$269:$D$305,MATCH($F167,$B$269:$B$305,0)),SUMIFS('Input-Ext Allocators'!J$8:J$63,'Input-Ext Allocators'!$B$8:$B$63,$F167))*$D167</f>
        <v>0</v>
      </c>
      <c r="N167" s="5">
        <f ca="1">IFERROR(INDEX(N$269:N$305,MATCH($F167,$B$269:$B$305,0))/INDEX($D$269:$D$305,MATCH($F167,$B$269:$B$305,0)),SUMIFS('Input-Ext Allocators'!K$8:K$63,'Input-Ext Allocators'!$B$8:$B$63,$F167))*$D167</f>
        <v>0</v>
      </c>
      <c r="O167" s="5">
        <f ca="1">IFERROR(INDEX(O$269:O$305,MATCH($F167,$B$269:$B$305,0))/INDEX($D$269:$D$305,MATCH($F167,$B$269:$B$305,0)),SUMIFS('Input-Ext Allocators'!L$8:L$63,'Input-Ext Allocators'!$B$8:$B$63,$F167))*$D167</f>
        <v>0</v>
      </c>
      <c r="P167" s="5">
        <f ca="1">IFERROR(INDEX(P$269:P$305,MATCH($F167,$B$269:$B$305,0))/INDEX($D$269:$D$305,MATCH($F167,$B$269:$B$305,0)),SUMIFS('Input-Ext Allocators'!M$8:M$63,'Input-Ext Allocators'!$B$8:$B$63,$F167))*$D167</f>
        <v>0</v>
      </c>
      <c r="Q167" s="5">
        <f ca="1">IFERROR(INDEX(Q$269:Q$305,MATCH($F167,$B$269:$B$305,0))/INDEX($D$269:$D$305,MATCH($F167,$B$269:$B$305,0)),SUMIFS('Input-Ext Allocators'!N$8:N$63,'Input-Ext Allocators'!$B$8:$B$63,$F167))*$D167</f>
        <v>0</v>
      </c>
      <c r="R167" s="5">
        <f ca="1">IFERROR(INDEX(R$269:R$305,MATCH($F167,$B$269:$B$305,0))/INDEX($D$269:$D$305,MATCH($F167,$B$269:$B$305,0)),SUMIFS('Input-Ext Allocators'!O$8:O$63,'Input-Ext Allocators'!$B$8:$B$63,$F167))*$D167</f>
        <v>0</v>
      </c>
      <c r="S167" s="5">
        <f ca="1">IFERROR(INDEX(S$269:S$305,MATCH($F167,$B$269:$B$305,0))/INDEX($D$269:$D$305,MATCH($F167,$B$269:$B$305,0)),SUMIFS('Input-Ext Allocators'!P$8:P$63,'Input-Ext Allocators'!$B$8:$B$63,$F167))*$D167</f>
        <v>0</v>
      </c>
      <c r="T167" s="5">
        <f ca="1">IFERROR(INDEX(T$269:T$305,MATCH($F167,$B$269:$B$305,0))/INDEX($D$269:$D$305,MATCH($F167,$B$269:$B$305,0)),SUMIFS('Input-Ext Allocators'!Q$8:Q$63,'Input-Ext Allocators'!$B$8:$B$63,$F167))*$D167</f>
        <v>0</v>
      </c>
      <c r="U167" s="5">
        <f ca="1">IFERROR(INDEX(U$269:U$305,MATCH($F167,$B$269:$B$305,0))/INDEX($D$269:$D$305,MATCH($F167,$B$269:$B$305,0)),SUMIFS('Input-Ext Allocators'!R$8:R$63,'Input-Ext Allocators'!$B$8:$B$63,$F167))*$D167</f>
        <v>0</v>
      </c>
      <c r="V167" s="5">
        <f ca="1">IFERROR(INDEX(V$269:V$305,MATCH($F167,$B$269:$B$305,0))/INDEX($D$269:$D$305,MATCH($F167,$B$269:$B$305,0)),SUMIFS('Input-Ext Allocators'!S$8:S$63,'Input-Ext Allocators'!$B$8:$B$63,$F167))*$D167</f>
        <v>0</v>
      </c>
      <c r="W167" s="5">
        <f ca="1">IFERROR(INDEX(W$269:W$305,MATCH($F167,$B$269:$B$305,0))/INDEX($D$269:$D$305,MATCH($F167,$B$269:$B$305,0)),SUMIFS('Input-Ext Allocators'!T$8:T$63,'Input-Ext Allocators'!$B$8:$B$63,$F167))*$D167</f>
        <v>0</v>
      </c>
      <c r="X167" s="5">
        <f ca="1">IFERROR(INDEX(X$269:X$305,MATCH($F167,$B$269:$B$305,0))/INDEX($D$269:$D$305,MATCH($F167,$B$269:$B$305,0)),SUMIFS('Input-Ext Allocators'!U$8:U$63,'Input-Ext Allocators'!$B$8:$B$63,$F167))*$D167</f>
        <v>0</v>
      </c>
      <c r="Y167" s="5">
        <f ca="1">IFERROR(INDEX(Y$269:Y$305,MATCH($F167,$B$269:$B$305,0))/INDEX($D$269:$D$305,MATCH($F167,$B$269:$B$305,0)),SUMIFS('Input-Ext Allocators'!V$8:V$63,'Input-Ext Allocators'!$B$8:$B$63,$F167))*$D167</f>
        <v>0</v>
      </c>
      <c r="Z167" s="5">
        <f ca="1">IFERROR(INDEX(Z$269:Z$305,MATCH($F167,$B$269:$B$305,0))/INDEX($D$269:$D$305,MATCH($F167,$B$269:$B$305,0)),SUMIFS('Input-Ext Allocators'!W$8:W$63,'Input-Ext Allocators'!$B$8:$B$63,$F167))*$D167</f>
        <v>0</v>
      </c>
    </row>
    <row r="168" spans="1:26" outlineLevel="1">
      <c r="A168" s="13">
        <f>IF(ISBLANK('Input-Accounts'!A168),"",'Input-Accounts'!A168)</f>
        <v>144</v>
      </c>
      <c r="B168" t="str">
        <f>IF(ISBLANK('Input-Accounts'!B168),"",'Input-Accounts'!B168)</f>
        <v>Subtotal - Customer Service &amp; Information Expenses</v>
      </c>
      <c r="C168" s="13" t="str">
        <f>IF(ISBLANK('Input-Accounts'!C168),"",'Input-Accounts'!C168)</f>
        <v/>
      </c>
      <c r="D168" s="28">
        <f ca="1">SUBTOTAL(9,D164:D167)</f>
        <v>0</v>
      </c>
      <c r="E168" s="5">
        <f t="shared" ref="E168:E175" ca="1" si="41">IFERROR(IF(D168="","",IF(D168=0,0,IF(ABS(D168-SUM($G168:$Z168))&lt;Check_Limit,0,1))),1)</f>
        <v>0</v>
      </c>
      <c r="G168" s="28">
        <f t="shared" ref="G168:Z168" ca="1" si="42">SUBTOTAL(9,G164:G167)</f>
        <v>0</v>
      </c>
      <c r="H168" s="28">
        <f t="shared" ca="1" si="42"/>
        <v>0</v>
      </c>
      <c r="I168" s="28">
        <f t="shared" ca="1" si="42"/>
        <v>0</v>
      </c>
      <c r="J168" s="28">
        <f t="shared" ca="1" si="42"/>
        <v>0</v>
      </c>
      <c r="K168" s="28">
        <f t="shared" ca="1" si="42"/>
        <v>0</v>
      </c>
      <c r="L168" s="28">
        <f t="shared" ca="1" si="42"/>
        <v>0</v>
      </c>
      <c r="M168" s="28">
        <f t="shared" ca="1" si="42"/>
        <v>0</v>
      </c>
      <c r="N168" s="28">
        <f t="shared" ca="1" si="42"/>
        <v>0</v>
      </c>
      <c r="O168" s="28">
        <f t="shared" ca="1" si="42"/>
        <v>0</v>
      </c>
      <c r="P168" s="28">
        <f t="shared" ca="1" si="42"/>
        <v>0</v>
      </c>
      <c r="Q168" s="28">
        <f t="shared" ca="1" si="42"/>
        <v>0</v>
      </c>
      <c r="R168" s="28">
        <f t="shared" ca="1" si="42"/>
        <v>0</v>
      </c>
      <c r="S168" s="28">
        <f t="shared" ca="1" si="42"/>
        <v>0</v>
      </c>
      <c r="T168" s="28">
        <f t="shared" ca="1" si="42"/>
        <v>0</v>
      </c>
      <c r="U168" s="28">
        <f t="shared" ca="1" si="42"/>
        <v>0</v>
      </c>
      <c r="V168" s="28">
        <f t="shared" ca="1" si="42"/>
        <v>0</v>
      </c>
      <c r="W168" s="28">
        <f t="shared" ca="1" si="42"/>
        <v>0</v>
      </c>
      <c r="X168" s="28">
        <f t="shared" ca="1" si="42"/>
        <v>0</v>
      </c>
      <c r="Y168" s="28">
        <f t="shared" ca="1" si="42"/>
        <v>0</v>
      </c>
      <c r="Z168" s="28">
        <f t="shared" ca="1" si="42"/>
        <v>0</v>
      </c>
    </row>
    <row r="169" spans="1:26" outlineLevel="1">
      <c r="A169" s="13" t="str">
        <f>IF(ISBLANK('Input-Accounts'!A169),"",'Input-Accounts'!A169)</f>
        <v/>
      </c>
      <c r="B169" s="1" t="str">
        <f>IF(ISBLANK('Input-Accounts'!B169),"",'Input-Accounts'!B169)</f>
        <v/>
      </c>
      <c r="C169" s="13" t="str">
        <f>IF(ISBLANK('Input-Accounts'!C169),"",'Input-Accounts'!C169)</f>
        <v/>
      </c>
      <c r="D169" s="5"/>
      <c r="E169" s="5"/>
      <c r="F169" s="2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outlineLevel="1">
      <c r="A170" s="13">
        <f>IF(ISBLANK('Input-Accounts'!A170),"",'Input-Accounts'!A170)</f>
        <v>145</v>
      </c>
      <c r="B170" s="1" t="str">
        <f>IF(ISBLANK('Input-Accounts'!B170),"",'Input-Accounts'!B170)</f>
        <v>Sales Expenses</v>
      </c>
      <c r="C170" s="13" t="str">
        <f>IF(ISBLANK('Input-Accounts'!C170),"",'Input-Accounts'!C170)</f>
        <v/>
      </c>
      <c r="D170" s="5"/>
      <c r="E170" s="5"/>
      <c r="F170" s="2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outlineLevel="1">
      <c r="A171" s="13">
        <f>IF(ISBLANK('Input-Accounts'!A171),"",'Input-Accounts'!A171)</f>
        <v>146</v>
      </c>
      <c r="B171" s="17" t="str">
        <f>IF(ISBLANK('Input-Accounts'!B171),"",'Input-Accounts'!B171)</f>
        <v>Supervision</v>
      </c>
      <c r="C171" s="13">
        <f>IF(ISBLANK('Input-Accounts'!C171),"",'Input-Accounts'!C171)</f>
        <v>911</v>
      </c>
      <c r="D171" s="5">
        <f t="shared" ref="D171:D174" ca="1" si="43">INDIRECT("Classification!"&amp;$D$5&amp;ROW())</f>
        <v>0</v>
      </c>
      <c r="E171" s="5">
        <f t="shared" ca="1" si="41"/>
        <v>0</v>
      </c>
      <c r="F171" s="2" t="str" cm="1">
        <f t="array" aca="1" ref="F171" ca="1">IF(D171=0,"-",IF('Input-Accounts'!$E171&lt;&gt;0,'Input-Accounts'!$E171,INDEX('Input-Accounts'!$H171:$J171,,MATCH($F$6,'Input-Accounts'!$H$6:$J$6,0))))</f>
        <v>-</v>
      </c>
      <c r="G171" s="5">
        <f ca="1">IFERROR(INDEX(G$269:G$305,MATCH($F171,$B$269:$B$305,0))/INDEX($D$269:$D$305,MATCH($F171,$B$269:$B$305,0)),SUMIFS('Input-Ext Allocators'!D$8:D$63,'Input-Ext Allocators'!$B$8:$B$63,$F171))*$D171</f>
        <v>0</v>
      </c>
      <c r="H171" s="5">
        <f ca="1">IFERROR(INDEX(H$269:H$305,MATCH($F171,$B$269:$B$305,0))/INDEX($D$269:$D$305,MATCH($F171,$B$269:$B$305,0)),SUMIFS('Input-Ext Allocators'!E$8:E$63,'Input-Ext Allocators'!$B$8:$B$63,$F171))*$D171</f>
        <v>0</v>
      </c>
      <c r="I171" s="5">
        <f ca="1">IFERROR(INDEX(I$269:I$305,MATCH($F171,$B$269:$B$305,0))/INDEX($D$269:$D$305,MATCH($F171,$B$269:$B$305,0)),SUMIFS('Input-Ext Allocators'!F$8:F$63,'Input-Ext Allocators'!$B$8:$B$63,$F171))*$D171</f>
        <v>0</v>
      </c>
      <c r="J171" s="5">
        <f ca="1">IFERROR(INDEX(J$269:J$305,MATCH($F171,$B$269:$B$305,0))/INDEX($D$269:$D$305,MATCH($F171,$B$269:$B$305,0)),SUMIFS('Input-Ext Allocators'!G$8:G$63,'Input-Ext Allocators'!$B$8:$B$63,$F171))*$D171</f>
        <v>0</v>
      </c>
      <c r="K171" s="5">
        <f ca="1">IFERROR(INDEX(K$269:K$305,MATCH($F171,$B$269:$B$305,0))/INDEX($D$269:$D$305,MATCH($F171,$B$269:$B$305,0)),SUMIFS('Input-Ext Allocators'!H$8:H$63,'Input-Ext Allocators'!$B$8:$B$63,$F171))*$D171</f>
        <v>0</v>
      </c>
      <c r="L171" s="5">
        <f ca="1">IFERROR(INDEX(L$269:L$305,MATCH($F171,$B$269:$B$305,0))/INDEX($D$269:$D$305,MATCH($F171,$B$269:$B$305,0)),SUMIFS('Input-Ext Allocators'!I$8:I$63,'Input-Ext Allocators'!$B$8:$B$63,$F171))*$D171</f>
        <v>0</v>
      </c>
      <c r="M171" s="5">
        <f ca="1">IFERROR(INDEX(M$269:M$305,MATCH($F171,$B$269:$B$305,0))/INDEX($D$269:$D$305,MATCH($F171,$B$269:$B$305,0)),SUMIFS('Input-Ext Allocators'!J$8:J$63,'Input-Ext Allocators'!$B$8:$B$63,$F171))*$D171</f>
        <v>0</v>
      </c>
      <c r="N171" s="5">
        <f ca="1">IFERROR(INDEX(N$269:N$305,MATCH($F171,$B$269:$B$305,0))/INDEX($D$269:$D$305,MATCH($F171,$B$269:$B$305,0)),SUMIFS('Input-Ext Allocators'!K$8:K$63,'Input-Ext Allocators'!$B$8:$B$63,$F171))*$D171</f>
        <v>0</v>
      </c>
      <c r="O171" s="5">
        <f ca="1">IFERROR(INDEX(O$269:O$305,MATCH($F171,$B$269:$B$305,0))/INDEX($D$269:$D$305,MATCH($F171,$B$269:$B$305,0)),SUMIFS('Input-Ext Allocators'!L$8:L$63,'Input-Ext Allocators'!$B$8:$B$63,$F171))*$D171</f>
        <v>0</v>
      </c>
      <c r="P171" s="5">
        <f ca="1">IFERROR(INDEX(P$269:P$305,MATCH($F171,$B$269:$B$305,0))/INDEX($D$269:$D$305,MATCH($F171,$B$269:$B$305,0)),SUMIFS('Input-Ext Allocators'!M$8:M$63,'Input-Ext Allocators'!$B$8:$B$63,$F171))*$D171</f>
        <v>0</v>
      </c>
      <c r="Q171" s="5">
        <f ca="1">IFERROR(INDEX(Q$269:Q$305,MATCH($F171,$B$269:$B$305,0))/INDEX($D$269:$D$305,MATCH($F171,$B$269:$B$305,0)),SUMIFS('Input-Ext Allocators'!N$8:N$63,'Input-Ext Allocators'!$B$8:$B$63,$F171))*$D171</f>
        <v>0</v>
      </c>
      <c r="R171" s="5">
        <f ca="1">IFERROR(INDEX(R$269:R$305,MATCH($F171,$B$269:$B$305,0))/INDEX($D$269:$D$305,MATCH($F171,$B$269:$B$305,0)),SUMIFS('Input-Ext Allocators'!O$8:O$63,'Input-Ext Allocators'!$B$8:$B$63,$F171))*$D171</f>
        <v>0</v>
      </c>
      <c r="S171" s="5">
        <f ca="1">IFERROR(INDEX(S$269:S$305,MATCH($F171,$B$269:$B$305,0))/INDEX($D$269:$D$305,MATCH($F171,$B$269:$B$305,0)),SUMIFS('Input-Ext Allocators'!P$8:P$63,'Input-Ext Allocators'!$B$8:$B$63,$F171))*$D171</f>
        <v>0</v>
      </c>
      <c r="T171" s="5">
        <f ca="1">IFERROR(INDEX(T$269:T$305,MATCH($F171,$B$269:$B$305,0))/INDEX($D$269:$D$305,MATCH($F171,$B$269:$B$305,0)),SUMIFS('Input-Ext Allocators'!Q$8:Q$63,'Input-Ext Allocators'!$B$8:$B$63,$F171))*$D171</f>
        <v>0</v>
      </c>
      <c r="U171" s="5">
        <f ca="1">IFERROR(INDEX(U$269:U$305,MATCH($F171,$B$269:$B$305,0))/INDEX($D$269:$D$305,MATCH($F171,$B$269:$B$305,0)),SUMIFS('Input-Ext Allocators'!R$8:R$63,'Input-Ext Allocators'!$B$8:$B$63,$F171))*$D171</f>
        <v>0</v>
      </c>
      <c r="V171" s="5">
        <f ca="1">IFERROR(INDEX(V$269:V$305,MATCH($F171,$B$269:$B$305,0))/INDEX($D$269:$D$305,MATCH($F171,$B$269:$B$305,0)),SUMIFS('Input-Ext Allocators'!S$8:S$63,'Input-Ext Allocators'!$B$8:$B$63,$F171))*$D171</f>
        <v>0</v>
      </c>
      <c r="W171" s="5">
        <f ca="1">IFERROR(INDEX(W$269:W$305,MATCH($F171,$B$269:$B$305,0))/INDEX($D$269:$D$305,MATCH($F171,$B$269:$B$305,0)),SUMIFS('Input-Ext Allocators'!T$8:T$63,'Input-Ext Allocators'!$B$8:$B$63,$F171))*$D171</f>
        <v>0</v>
      </c>
      <c r="X171" s="5">
        <f ca="1">IFERROR(INDEX(X$269:X$305,MATCH($F171,$B$269:$B$305,0))/INDEX($D$269:$D$305,MATCH($F171,$B$269:$B$305,0)),SUMIFS('Input-Ext Allocators'!U$8:U$63,'Input-Ext Allocators'!$B$8:$B$63,$F171))*$D171</f>
        <v>0</v>
      </c>
      <c r="Y171" s="5">
        <f ca="1">IFERROR(INDEX(Y$269:Y$305,MATCH($F171,$B$269:$B$305,0))/INDEX($D$269:$D$305,MATCH($F171,$B$269:$B$305,0)),SUMIFS('Input-Ext Allocators'!V$8:V$63,'Input-Ext Allocators'!$B$8:$B$63,$F171))*$D171</f>
        <v>0</v>
      </c>
      <c r="Z171" s="5">
        <f ca="1">IFERROR(INDEX(Z$269:Z$305,MATCH($F171,$B$269:$B$305,0))/INDEX($D$269:$D$305,MATCH($F171,$B$269:$B$305,0)),SUMIFS('Input-Ext Allocators'!W$8:W$63,'Input-Ext Allocators'!$B$8:$B$63,$F171))*$D171</f>
        <v>0</v>
      </c>
    </row>
    <row r="172" spans="1:26" outlineLevel="1">
      <c r="A172" s="13">
        <f>IF(ISBLANK('Input-Accounts'!A172),"",'Input-Accounts'!A172)</f>
        <v>147</v>
      </c>
      <c r="B172" s="17" t="str">
        <f>IF(ISBLANK('Input-Accounts'!B172),"",'Input-Accounts'!B172)</f>
        <v>Demonstrating and selling expenses</v>
      </c>
      <c r="C172" s="13">
        <f>IF(ISBLANK('Input-Accounts'!C172),"",'Input-Accounts'!C172)</f>
        <v>912</v>
      </c>
      <c r="D172" s="5">
        <f t="shared" ca="1" si="43"/>
        <v>0</v>
      </c>
      <c r="E172" s="5">
        <f t="shared" ca="1" si="41"/>
        <v>0</v>
      </c>
      <c r="F172" s="2" t="str" cm="1">
        <f t="array" aca="1" ref="F172" ca="1">IF(D172=0,"-",IF('Input-Accounts'!$E172&lt;&gt;0,'Input-Accounts'!$E172,INDEX('Input-Accounts'!$H172:$J172,,MATCH($F$6,'Input-Accounts'!$H$6:$J$6,0))))</f>
        <v>-</v>
      </c>
      <c r="G172" s="5">
        <f ca="1">IFERROR(INDEX(G$269:G$305,MATCH($F172,$B$269:$B$305,0))/INDEX($D$269:$D$305,MATCH($F172,$B$269:$B$305,0)),SUMIFS('Input-Ext Allocators'!D$8:D$63,'Input-Ext Allocators'!$B$8:$B$63,$F172))*$D172</f>
        <v>0</v>
      </c>
      <c r="H172" s="5">
        <f ca="1">IFERROR(INDEX(H$269:H$305,MATCH($F172,$B$269:$B$305,0))/INDEX($D$269:$D$305,MATCH($F172,$B$269:$B$305,0)),SUMIFS('Input-Ext Allocators'!E$8:E$63,'Input-Ext Allocators'!$B$8:$B$63,$F172))*$D172</f>
        <v>0</v>
      </c>
      <c r="I172" s="5">
        <f ca="1">IFERROR(INDEX(I$269:I$305,MATCH($F172,$B$269:$B$305,0))/INDEX($D$269:$D$305,MATCH($F172,$B$269:$B$305,0)),SUMIFS('Input-Ext Allocators'!F$8:F$63,'Input-Ext Allocators'!$B$8:$B$63,$F172))*$D172</f>
        <v>0</v>
      </c>
      <c r="J172" s="5">
        <f ca="1">IFERROR(INDEX(J$269:J$305,MATCH($F172,$B$269:$B$305,0))/INDEX($D$269:$D$305,MATCH($F172,$B$269:$B$305,0)),SUMIFS('Input-Ext Allocators'!G$8:G$63,'Input-Ext Allocators'!$B$8:$B$63,$F172))*$D172</f>
        <v>0</v>
      </c>
      <c r="K172" s="5">
        <f ca="1">IFERROR(INDEX(K$269:K$305,MATCH($F172,$B$269:$B$305,0))/INDEX($D$269:$D$305,MATCH($F172,$B$269:$B$305,0)),SUMIFS('Input-Ext Allocators'!H$8:H$63,'Input-Ext Allocators'!$B$8:$B$63,$F172))*$D172</f>
        <v>0</v>
      </c>
      <c r="L172" s="5">
        <f ca="1">IFERROR(INDEX(L$269:L$305,MATCH($F172,$B$269:$B$305,0))/INDEX($D$269:$D$305,MATCH($F172,$B$269:$B$305,0)),SUMIFS('Input-Ext Allocators'!I$8:I$63,'Input-Ext Allocators'!$B$8:$B$63,$F172))*$D172</f>
        <v>0</v>
      </c>
      <c r="M172" s="5">
        <f ca="1">IFERROR(INDEX(M$269:M$305,MATCH($F172,$B$269:$B$305,0))/INDEX($D$269:$D$305,MATCH($F172,$B$269:$B$305,0)),SUMIFS('Input-Ext Allocators'!J$8:J$63,'Input-Ext Allocators'!$B$8:$B$63,$F172))*$D172</f>
        <v>0</v>
      </c>
      <c r="N172" s="5">
        <f ca="1">IFERROR(INDEX(N$269:N$305,MATCH($F172,$B$269:$B$305,0))/INDEX($D$269:$D$305,MATCH($F172,$B$269:$B$305,0)),SUMIFS('Input-Ext Allocators'!K$8:K$63,'Input-Ext Allocators'!$B$8:$B$63,$F172))*$D172</f>
        <v>0</v>
      </c>
      <c r="O172" s="5">
        <f ca="1">IFERROR(INDEX(O$269:O$305,MATCH($F172,$B$269:$B$305,0))/INDEX($D$269:$D$305,MATCH($F172,$B$269:$B$305,0)),SUMIFS('Input-Ext Allocators'!L$8:L$63,'Input-Ext Allocators'!$B$8:$B$63,$F172))*$D172</f>
        <v>0</v>
      </c>
      <c r="P172" s="5">
        <f ca="1">IFERROR(INDEX(P$269:P$305,MATCH($F172,$B$269:$B$305,0))/INDEX($D$269:$D$305,MATCH($F172,$B$269:$B$305,0)),SUMIFS('Input-Ext Allocators'!M$8:M$63,'Input-Ext Allocators'!$B$8:$B$63,$F172))*$D172</f>
        <v>0</v>
      </c>
      <c r="Q172" s="5">
        <f ca="1">IFERROR(INDEX(Q$269:Q$305,MATCH($F172,$B$269:$B$305,0))/INDEX($D$269:$D$305,MATCH($F172,$B$269:$B$305,0)),SUMIFS('Input-Ext Allocators'!N$8:N$63,'Input-Ext Allocators'!$B$8:$B$63,$F172))*$D172</f>
        <v>0</v>
      </c>
      <c r="R172" s="5">
        <f ca="1">IFERROR(INDEX(R$269:R$305,MATCH($F172,$B$269:$B$305,0))/INDEX($D$269:$D$305,MATCH($F172,$B$269:$B$305,0)),SUMIFS('Input-Ext Allocators'!O$8:O$63,'Input-Ext Allocators'!$B$8:$B$63,$F172))*$D172</f>
        <v>0</v>
      </c>
      <c r="S172" s="5">
        <f ca="1">IFERROR(INDEX(S$269:S$305,MATCH($F172,$B$269:$B$305,0))/INDEX($D$269:$D$305,MATCH($F172,$B$269:$B$305,0)),SUMIFS('Input-Ext Allocators'!P$8:P$63,'Input-Ext Allocators'!$B$8:$B$63,$F172))*$D172</f>
        <v>0</v>
      </c>
      <c r="T172" s="5">
        <f ca="1">IFERROR(INDEX(T$269:T$305,MATCH($F172,$B$269:$B$305,0))/INDEX($D$269:$D$305,MATCH($F172,$B$269:$B$305,0)),SUMIFS('Input-Ext Allocators'!Q$8:Q$63,'Input-Ext Allocators'!$B$8:$B$63,$F172))*$D172</f>
        <v>0</v>
      </c>
      <c r="U172" s="5">
        <f ca="1">IFERROR(INDEX(U$269:U$305,MATCH($F172,$B$269:$B$305,0))/INDEX($D$269:$D$305,MATCH($F172,$B$269:$B$305,0)),SUMIFS('Input-Ext Allocators'!R$8:R$63,'Input-Ext Allocators'!$B$8:$B$63,$F172))*$D172</f>
        <v>0</v>
      </c>
      <c r="V172" s="5">
        <f ca="1">IFERROR(INDEX(V$269:V$305,MATCH($F172,$B$269:$B$305,0))/INDEX($D$269:$D$305,MATCH($F172,$B$269:$B$305,0)),SUMIFS('Input-Ext Allocators'!S$8:S$63,'Input-Ext Allocators'!$B$8:$B$63,$F172))*$D172</f>
        <v>0</v>
      </c>
      <c r="W172" s="5">
        <f ca="1">IFERROR(INDEX(W$269:W$305,MATCH($F172,$B$269:$B$305,0))/INDEX($D$269:$D$305,MATCH($F172,$B$269:$B$305,0)),SUMIFS('Input-Ext Allocators'!T$8:T$63,'Input-Ext Allocators'!$B$8:$B$63,$F172))*$D172</f>
        <v>0</v>
      </c>
      <c r="X172" s="5">
        <f ca="1">IFERROR(INDEX(X$269:X$305,MATCH($F172,$B$269:$B$305,0))/INDEX($D$269:$D$305,MATCH($F172,$B$269:$B$305,0)),SUMIFS('Input-Ext Allocators'!U$8:U$63,'Input-Ext Allocators'!$B$8:$B$63,$F172))*$D172</f>
        <v>0</v>
      </c>
      <c r="Y172" s="5">
        <f ca="1">IFERROR(INDEX(Y$269:Y$305,MATCH($F172,$B$269:$B$305,0))/INDEX($D$269:$D$305,MATCH($F172,$B$269:$B$305,0)),SUMIFS('Input-Ext Allocators'!V$8:V$63,'Input-Ext Allocators'!$B$8:$B$63,$F172))*$D172</f>
        <v>0</v>
      </c>
      <c r="Z172" s="5">
        <f ca="1">IFERROR(INDEX(Z$269:Z$305,MATCH($F172,$B$269:$B$305,0))/INDEX($D$269:$D$305,MATCH($F172,$B$269:$B$305,0)),SUMIFS('Input-Ext Allocators'!W$8:W$63,'Input-Ext Allocators'!$B$8:$B$63,$F172))*$D172</f>
        <v>0</v>
      </c>
    </row>
    <row r="173" spans="1:26" outlineLevel="1">
      <c r="A173" s="13">
        <f>IF(ISBLANK('Input-Accounts'!A173),"",'Input-Accounts'!A173)</f>
        <v>148</v>
      </c>
      <c r="B173" s="17" t="str">
        <f>IF(ISBLANK('Input-Accounts'!B173),"",'Input-Accounts'!B173)</f>
        <v>Advertising expenses</v>
      </c>
      <c r="C173" s="13">
        <f>IF(ISBLANK('Input-Accounts'!C173),"",'Input-Accounts'!C173)</f>
        <v>913</v>
      </c>
      <c r="D173" s="5">
        <f t="shared" ca="1" si="43"/>
        <v>0</v>
      </c>
      <c r="E173" s="5">
        <f t="shared" ca="1" si="41"/>
        <v>0</v>
      </c>
      <c r="F173" s="2" t="str" cm="1">
        <f t="array" aca="1" ref="F173" ca="1">IF(D173=0,"-",IF('Input-Accounts'!$E173&lt;&gt;0,'Input-Accounts'!$E173,INDEX('Input-Accounts'!$H173:$J173,,MATCH($F$6,'Input-Accounts'!$H$6:$J$6,0))))</f>
        <v>-</v>
      </c>
      <c r="G173" s="5">
        <f ca="1">IFERROR(INDEX(G$269:G$305,MATCH($F173,$B$269:$B$305,0))/INDEX($D$269:$D$305,MATCH($F173,$B$269:$B$305,0)),SUMIFS('Input-Ext Allocators'!D$8:D$63,'Input-Ext Allocators'!$B$8:$B$63,$F173))*$D173</f>
        <v>0</v>
      </c>
      <c r="H173" s="5">
        <f ca="1">IFERROR(INDEX(H$269:H$305,MATCH($F173,$B$269:$B$305,0))/INDEX($D$269:$D$305,MATCH($F173,$B$269:$B$305,0)),SUMIFS('Input-Ext Allocators'!E$8:E$63,'Input-Ext Allocators'!$B$8:$B$63,$F173))*$D173</f>
        <v>0</v>
      </c>
      <c r="I173" s="5">
        <f ca="1">IFERROR(INDEX(I$269:I$305,MATCH($F173,$B$269:$B$305,0))/INDEX($D$269:$D$305,MATCH($F173,$B$269:$B$305,0)),SUMIFS('Input-Ext Allocators'!F$8:F$63,'Input-Ext Allocators'!$B$8:$B$63,$F173))*$D173</f>
        <v>0</v>
      </c>
      <c r="J173" s="5">
        <f ca="1">IFERROR(INDEX(J$269:J$305,MATCH($F173,$B$269:$B$305,0))/INDEX($D$269:$D$305,MATCH($F173,$B$269:$B$305,0)),SUMIFS('Input-Ext Allocators'!G$8:G$63,'Input-Ext Allocators'!$B$8:$B$63,$F173))*$D173</f>
        <v>0</v>
      </c>
      <c r="K173" s="5">
        <f ca="1">IFERROR(INDEX(K$269:K$305,MATCH($F173,$B$269:$B$305,0))/INDEX($D$269:$D$305,MATCH($F173,$B$269:$B$305,0)),SUMIFS('Input-Ext Allocators'!H$8:H$63,'Input-Ext Allocators'!$B$8:$B$63,$F173))*$D173</f>
        <v>0</v>
      </c>
      <c r="L173" s="5">
        <f ca="1">IFERROR(INDEX(L$269:L$305,MATCH($F173,$B$269:$B$305,0))/INDEX($D$269:$D$305,MATCH($F173,$B$269:$B$305,0)),SUMIFS('Input-Ext Allocators'!I$8:I$63,'Input-Ext Allocators'!$B$8:$B$63,$F173))*$D173</f>
        <v>0</v>
      </c>
      <c r="M173" s="5">
        <f ca="1">IFERROR(INDEX(M$269:M$305,MATCH($F173,$B$269:$B$305,0))/INDEX($D$269:$D$305,MATCH($F173,$B$269:$B$305,0)),SUMIFS('Input-Ext Allocators'!J$8:J$63,'Input-Ext Allocators'!$B$8:$B$63,$F173))*$D173</f>
        <v>0</v>
      </c>
      <c r="N173" s="5">
        <f ca="1">IFERROR(INDEX(N$269:N$305,MATCH($F173,$B$269:$B$305,0))/INDEX($D$269:$D$305,MATCH($F173,$B$269:$B$305,0)),SUMIFS('Input-Ext Allocators'!K$8:K$63,'Input-Ext Allocators'!$B$8:$B$63,$F173))*$D173</f>
        <v>0</v>
      </c>
      <c r="O173" s="5">
        <f ca="1">IFERROR(INDEX(O$269:O$305,MATCH($F173,$B$269:$B$305,0))/INDEX($D$269:$D$305,MATCH($F173,$B$269:$B$305,0)),SUMIFS('Input-Ext Allocators'!L$8:L$63,'Input-Ext Allocators'!$B$8:$B$63,$F173))*$D173</f>
        <v>0</v>
      </c>
      <c r="P173" s="5">
        <f ca="1">IFERROR(INDEX(P$269:P$305,MATCH($F173,$B$269:$B$305,0))/INDEX($D$269:$D$305,MATCH($F173,$B$269:$B$305,0)),SUMIFS('Input-Ext Allocators'!M$8:M$63,'Input-Ext Allocators'!$B$8:$B$63,$F173))*$D173</f>
        <v>0</v>
      </c>
      <c r="Q173" s="5">
        <f ca="1">IFERROR(INDEX(Q$269:Q$305,MATCH($F173,$B$269:$B$305,0))/INDEX($D$269:$D$305,MATCH($F173,$B$269:$B$305,0)),SUMIFS('Input-Ext Allocators'!N$8:N$63,'Input-Ext Allocators'!$B$8:$B$63,$F173))*$D173</f>
        <v>0</v>
      </c>
      <c r="R173" s="5">
        <f ca="1">IFERROR(INDEX(R$269:R$305,MATCH($F173,$B$269:$B$305,0))/INDEX($D$269:$D$305,MATCH($F173,$B$269:$B$305,0)),SUMIFS('Input-Ext Allocators'!O$8:O$63,'Input-Ext Allocators'!$B$8:$B$63,$F173))*$D173</f>
        <v>0</v>
      </c>
      <c r="S173" s="5">
        <f ca="1">IFERROR(INDEX(S$269:S$305,MATCH($F173,$B$269:$B$305,0))/INDEX($D$269:$D$305,MATCH($F173,$B$269:$B$305,0)),SUMIFS('Input-Ext Allocators'!P$8:P$63,'Input-Ext Allocators'!$B$8:$B$63,$F173))*$D173</f>
        <v>0</v>
      </c>
      <c r="T173" s="5">
        <f ca="1">IFERROR(INDEX(T$269:T$305,MATCH($F173,$B$269:$B$305,0))/INDEX($D$269:$D$305,MATCH($F173,$B$269:$B$305,0)),SUMIFS('Input-Ext Allocators'!Q$8:Q$63,'Input-Ext Allocators'!$B$8:$B$63,$F173))*$D173</f>
        <v>0</v>
      </c>
      <c r="U173" s="5">
        <f ca="1">IFERROR(INDEX(U$269:U$305,MATCH($F173,$B$269:$B$305,0))/INDEX($D$269:$D$305,MATCH($F173,$B$269:$B$305,0)),SUMIFS('Input-Ext Allocators'!R$8:R$63,'Input-Ext Allocators'!$B$8:$B$63,$F173))*$D173</f>
        <v>0</v>
      </c>
      <c r="V173" s="5">
        <f ca="1">IFERROR(INDEX(V$269:V$305,MATCH($F173,$B$269:$B$305,0))/INDEX($D$269:$D$305,MATCH($F173,$B$269:$B$305,0)),SUMIFS('Input-Ext Allocators'!S$8:S$63,'Input-Ext Allocators'!$B$8:$B$63,$F173))*$D173</f>
        <v>0</v>
      </c>
      <c r="W173" s="5">
        <f ca="1">IFERROR(INDEX(W$269:W$305,MATCH($F173,$B$269:$B$305,0))/INDEX($D$269:$D$305,MATCH($F173,$B$269:$B$305,0)),SUMIFS('Input-Ext Allocators'!T$8:T$63,'Input-Ext Allocators'!$B$8:$B$63,$F173))*$D173</f>
        <v>0</v>
      </c>
      <c r="X173" s="5">
        <f ca="1">IFERROR(INDEX(X$269:X$305,MATCH($F173,$B$269:$B$305,0))/INDEX($D$269:$D$305,MATCH($F173,$B$269:$B$305,0)),SUMIFS('Input-Ext Allocators'!U$8:U$63,'Input-Ext Allocators'!$B$8:$B$63,$F173))*$D173</f>
        <v>0</v>
      </c>
      <c r="Y173" s="5">
        <f ca="1">IFERROR(INDEX(Y$269:Y$305,MATCH($F173,$B$269:$B$305,0))/INDEX($D$269:$D$305,MATCH($F173,$B$269:$B$305,0)),SUMIFS('Input-Ext Allocators'!V$8:V$63,'Input-Ext Allocators'!$B$8:$B$63,$F173))*$D173</f>
        <v>0</v>
      </c>
      <c r="Z173" s="5">
        <f ca="1">IFERROR(INDEX(Z$269:Z$305,MATCH($F173,$B$269:$B$305,0))/INDEX($D$269:$D$305,MATCH($F173,$B$269:$B$305,0)),SUMIFS('Input-Ext Allocators'!W$8:W$63,'Input-Ext Allocators'!$B$8:$B$63,$F173))*$D173</f>
        <v>0</v>
      </c>
    </row>
    <row r="174" spans="1:26" outlineLevel="1">
      <c r="A174" s="13">
        <f>IF(ISBLANK('Input-Accounts'!A174),"",'Input-Accounts'!A174)</f>
        <v>149</v>
      </c>
      <c r="B174" s="17" t="str">
        <f>IF(ISBLANK('Input-Accounts'!B174),"",'Input-Accounts'!B174)</f>
        <v>Miscellaneous sales expenses</v>
      </c>
      <c r="C174" s="13">
        <f>IF(ISBLANK('Input-Accounts'!C174),"",'Input-Accounts'!C174)</f>
        <v>916</v>
      </c>
      <c r="D174" s="5">
        <f t="shared" ca="1" si="43"/>
        <v>0</v>
      </c>
      <c r="E174" s="5">
        <f t="shared" ca="1" si="41"/>
        <v>0</v>
      </c>
      <c r="F174" s="2" t="str" cm="1">
        <f t="array" aca="1" ref="F174" ca="1">IF(D174=0,"-",IF('Input-Accounts'!$E174&lt;&gt;0,'Input-Accounts'!$E174,INDEX('Input-Accounts'!$H174:$J174,,MATCH($F$6,'Input-Accounts'!$H$6:$J$6,0))))</f>
        <v>-</v>
      </c>
      <c r="G174" s="5">
        <f ca="1">IFERROR(INDEX(G$269:G$305,MATCH($F174,$B$269:$B$305,0))/INDEX($D$269:$D$305,MATCH($F174,$B$269:$B$305,0)),SUMIFS('Input-Ext Allocators'!D$8:D$63,'Input-Ext Allocators'!$B$8:$B$63,$F174))*$D174</f>
        <v>0</v>
      </c>
      <c r="H174" s="5">
        <f ca="1">IFERROR(INDEX(H$269:H$305,MATCH($F174,$B$269:$B$305,0))/INDEX($D$269:$D$305,MATCH($F174,$B$269:$B$305,0)),SUMIFS('Input-Ext Allocators'!E$8:E$63,'Input-Ext Allocators'!$B$8:$B$63,$F174))*$D174</f>
        <v>0</v>
      </c>
      <c r="I174" s="5">
        <f ca="1">IFERROR(INDEX(I$269:I$305,MATCH($F174,$B$269:$B$305,0))/INDEX($D$269:$D$305,MATCH($F174,$B$269:$B$305,0)),SUMIFS('Input-Ext Allocators'!F$8:F$63,'Input-Ext Allocators'!$B$8:$B$63,$F174))*$D174</f>
        <v>0</v>
      </c>
      <c r="J174" s="5">
        <f ca="1">IFERROR(INDEX(J$269:J$305,MATCH($F174,$B$269:$B$305,0))/INDEX($D$269:$D$305,MATCH($F174,$B$269:$B$305,0)),SUMIFS('Input-Ext Allocators'!G$8:G$63,'Input-Ext Allocators'!$B$8:$B$63,$F174))*$D174</f>
        <v>0</v>
      </c>
      <c r="K174" s="5">
        <f ca="1">IFERROR(INDEX(K$269:K$305,MATCH($F174,$B$269:$B$305,0))/INDEX($D$269:$D$305,MATCH($F174,$B$269:$B$305,0)),SUMIFS('Input-Ext Allocators'!H$8:H$63,'Input-Ext Allocators'!$B$8:$B$63,$F174))*$D174</f>
        <v>0</v>
      </c>
      <c r="L174" s="5">
        <f ca="1">IFERROR(INDEX(L$269:L$305,MATCH($F174,$B$269:$B$305,0))/INDEX($D$269:$D$305,MATCH($F174,$B$269:$B$305,0)),SUMIFS('Input-Ext Allocators'!I$8:I$63,'Input-Ext Allocators'!$B$8:$B$63,$F174))*$D174</f>
        <v>0</v>
      </c>
      <c r="M174" s="5">
        <f ca="1">IFERROR(INDEX(M$269:M$305,MATCH($F174,$B$269:$B$305,0))/INDEX($D$269:$D$305,MATCH($F174,$B$269:$B$305,0)),SUMIFS('Input-Ext Allocators'!J$8:J$63,'Input-Ext Allocators'!$B$8:$B$63,$F174))*$D174</f>
        <v>0</v>
      </c>
      <c r="N174" s="5">
        <f ca="1">IFERROR(INDEX(N$269:N$305,MATCH($F174,$B$269:$B$305,0))/INDEX($D$269:$D$305,MATCH($F174,$B$269:$B$305,0)),SUMIFS('Input-Ext Allocators'!K$8:K$63,'Input-Ext Allocators'!$B$8:$B$63,$F174))*$D174</f>
        <v>0</v>
      </c>
      <c r="O174" s="5">
        <f ca="1">IFERROR(INDEX(O$269:O$305,MATCH($F174,$B$269:$B$305,0))/INDEX($D$269:$D$305,MATCH($F174,$B$269:$B$305,0)),SUMIFS('Input-Ext Allocators'!L$8:L$63,'Input-Ext Allocators'!$B$8:$B$63,$F174))*$D174</f>
        <v>0</v>
      </c>
      <c r="P174" s="5">
        <f ca="1">IFERROR(INDEX(P$269:P$305,MATCH($F174,$B$269:$B$305,0))/INDEX($D$269:$D$305,MATCH($F174,$B$269:$B$305,0)),SUMIFS('Input-Ext Allocators'!M$8:M$63,'Input-Ext Allocators'!$B$8:$B$63,$F174))*$D174</f>
        <v>0</v>
      </c>
      <c r="Q174" s="5">
        <f ca="1">IFERROR(INDEX(Q$269:Q$305,MATCH($F174,$B$269:$B$305,0))/INDEX($D$269:$D$305,MATCH($F174,$B$269:$B$305,0)),SUMIFS('Input-Ext Allocators'!N$8:N$63,'Input-Ext Allocators'!$B$8:$B$63,$F174))*$D174</f>
        <v>0</v>
      </c>
      <c r="R174" s="5">
        <f ca="1">IFERROR(INDEX(R$269:R$305,MATCH($F174,$B$269:$B$305,0))/INDEX($D$269:$D$305,MATCH($F174,$B$269:$B$305,0)),SUMIFS('Input-Ext Allocators'!O$8:O$63,'Input-Ext Allocators'!$B$8:$B$63,$F174))*$D174</f>
        <v>0</v>
      </c>
      <c r="S174" s="5">
        <f ca="1">IFERROR(INDEX(S$269:S$305,MATCH($F174,$B$269:$B$305,0))/INDEX($D$269:$D$305,MATCH($F174,$B$269:$B$305,0)),SUMIFS('Input-Ext Allocators'!P$8:P$63,'Input-Ext Allocators'!$B$8:$B$63,$F174))*$D174</f>
        <v>0</v>
      </c>
      <c r="T174" s="5">
        <f ca="1">IFERROR(INDEX(T$269:T$305,MATCH($F174,$B$269:$B$305,0))/INDEX($D$269:$D$305,MATCH($F174,$B$269:$B$305,0)),SUMIFS('Input-Ext Allocators'!Q$8:Q$63,'Input-Ext Allocators'!$B$8:$B$63,$F174))*$D174</f>
        <v>0</v>
      </c>
      <c r="U174" s="5">
        <f ca="1">IFERROR(INDEX(U$269:U$305,MATCH($F174,$B$269:$B$305,0))/INDEX($D$269:$D$305,MATCH($F174,$B$269:$B$305,0)),SUMIFS('Input-Ext Allocators'!R$8:R$63,'Input-Ext Allocators'!$B$8:$B$63,$F174))*$D174</f>
        <v>0</v>
      </c>
      <c r="V174" s="5">
        <f ca="1">IFERROR(INDEX(V$269:V$305,MATCH($F174,$B$269:$B$305,0))/INDEX($D$269:$D$305,MATCH($F174,$B$269:$B$305,0)),SUMIFS('Input-Ext Allocators'!S$8:S$63,'Input-Ext Allocators'!$B$8:$B$63,$F174))*$D174</f>
        <v>0</v>
      </c>
      <c r="W174" s="5">
        <f ca="1">IFERROR(INDEX(W$269:W$305,MATCH($F174,$B$269:$B$305,0))/INDEX($D$269:$D$305,MATCH($F174,$B$269:$B$305,0)),SUMIFS('Input-Ext Allocators'!T$8:T$63,'Input-Ext Allocators'!$B$8:$B$63,$F174))*$D174</f>
        <v>0</v>
      </c>
      <c r="X174" s="5">
        <f ca="1">IFERROR(INDEX(X$269:X$305,MATCH($F174,$B$269:$B$305,0))/INDEX($D$269:$D$305,MATCH($F174,$B$269:$B$305,0)),SUMIFS('Input-Ext Allocators'!U$8:U$63,'Input-Ext Allocators'!$B$8:$B$63,$F174))*$D174</f>
        <v>0</v>
      </c>
      <c r="Y174" s="5">
        <f ca="1">IFERROR(INDEX(Y$269:Y$305,MATCH($F174,$B$269:$B$305,0))/INDEX($D$269:$D$305,MATCH($F174,$B$269:$B$305,0)),SUMIFS('Input-Ext Allocators'!V$8:V$63,'Input-Ext Allocators'!$B$8:$B$63,$F174))*$D174</f>
        <v>0</v>
      </c>
      <c r="Z174" s="5">
        <f ca="1">IFERROR(INDEX(Z$269:Z$305,MATCH($F174,$B$269:$B$305,0))/INDEX($D$269:$D$305,MATCH($F174,$B$269:$B$305,0)),SUMIFS('Input-Ext Allocators'!W$8:W$63,'Input-Ext Allocators'!$B$8:$B$63,$F174))*$D174</f>
        <v>0</v>
      </c>
    </row>
    <row r="175" spans="1:26" outlineLevel="1">
      <c r="A175" s="13">
        <f>IF(ISBLANK('Input-Accounts'!A175),"",'Input-Accounts'!A175)</f>
        <v>150</v>
      </c>
      <c r="B175" t="str">
        <f>IF(ISBLANK('Input-Accounts'!B175),"",'Input-Accounts'!B175)</f>
        <v>Subtotal - Sales Expenses</v>
      </c>
      <c r="C175" s="13" t="str">
        <f>IF(ISBLANK('Input-Accounts'!C175),"",'Input-Accounts'!C175)</f>
        <v/>
      </c>
      <c r="D175" s="28">
        <f ca="1">SUBTOTAL(9,D171:D174)</f>
        <v>0</v>
      </c>
      <c r="E175" s="5">
        <f t="shared" ca="1" si="41"/>
        <v>0</v>
      </c>
      <c r="G175" s="28">
        <f t="shared" ref="G175:Z175" ca="1" si="44">SUBTOTAL(9,G171:G174)</f>
        <v>0</v>
      </c>
      <c r="H175" s="28">
        <f t="shared" ca="1" si="44"/>
        <v>0</v>
      </c>
      <c r="I175" s="28">
        <f t="shared" ca="1" si="44"/>
        <v>0</v>
      </c>
      <c r="J175" s="28">
        <f t="shared" ca="1" si="44"/>
        <v>0</v>
      </c>
      <c r="K175" s="28">
        <f t="shared" ca="1" si="44"/>
        <v>0</v>
      </c>
      <c r="L175" s="28">
        <f t="shared" ca="1" si="44"/>
        <v>0</v>
      </c>
      <c r="M175" s="28">
        <f t="shared" ca="1" si="44"/>
        <v>0</v>
      </c>
      <c r="N175" s="28">
        <f t="shared" ca="1" si="44"/>
        <v>0</v>
      </c>
      <c r="O175" s="28">
        <f t="shared" ca="1" si="44"/>
        <v>0</v>
      </c>
      <c r="P175" s="28">
        <f t="shared" ca="1" si="44"/>
        <v>0</v>
      </c>
      <c r="Q175" s="28">
        <f t="shared" ca="1" si="44"/>
        <v>0</v>
      </c>
      <c r="R175" s="28">
        <f t="shared" ca="1" si="44"/>
        <v>0</v>
      </c>
      <c r="S175" s="28">
        <f t="shared" ca="1" si="44"/>
        <v>0</v>
      </c>
      <c r="T175" s="28">
        <f t="shared" ca="1" si="44"/>
        <v>0</v>
      </c>
      <c r="U175" s="28">
        <f t="shared" ca="1" si="44"/>
        <v>0</v>
      </c>
      <c r="V175" s="28">
        <f t="shared" ca="1" si="44"/>
        <v>0</v>
      </c>
      <c r="W175" s="28">
        <f t="shared" ca="1" si="44"/>
        <v>0</v>
      </c>
      <c r="X175" s="28">
        <f t="shared" ca="1" si="44"/>
        <v>0</v>
      </c>
      <c r="Y175" s="28">
        <f t="shared" ca="1" si="44"/>
        <v>0</v>
      </c>
      <c r="Z175" s="28">
        <f t="shared" ca="1" si="44"/>
        <v>0</v>
      </c>
    </row>
    <row r="176" spans="1:26" outlineLevel="1">
      <c r="A176" s="13" t="str">
        <f>IF(ISBLANK('Input-Accounts'!A176),"",'Input-Accounts'!A176)</f>
        <v/>
      </c>
      <c r="B176" t="str">
        <f>IF(ISBLANK('Input-Accounts'!B176),"",'Input-Accounts'!B176)</f>
        <v/>
      </c>
      <c r="C176" s="13" t="str">
        <f>IF(ISBLANK('Input-Accounts'!C176),"",'Input-Accounts'!C176)</f>
        <v/>
      </c>
      <c r="D176" s="5"/>
      <c r="E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>
      <c r="A177" s="13">
        <f>IF(ISBLANK('Input-Accounts'!A177),"",'Input-Accounts'!A177)</f>
        <v>151</v>
      </c>
      <c r="B177" s="4" t="str">
        <f>IF(ISBLANK('Input-Accounts'!B177),"",'Input-Accounts'!B177)</f>
        <v>Total Customer Accounts, Service, and Sales Expense</v>
      </c>
      <c r="C177" s="13" t="str">
        <f>IF(ISBLANK('Input-Accounts'!C177),"",'Input-Accounts'!C177)</f>
        <v/>
      </c>
      <c r="D177" s="5">
        <f ca="1">SUBTOTAL(9,D156:D175)</f>
        <v>0</v>
      </c>
      <c r="E177" s="5">
        <f ca="1">IFERROR(IF(D177="","",IF(D177=0,0,IF(ABS(D177-SUM($G177:$Z177))&lt;Check_Limit,0,1))),1)</f>
        <v>0</v>
      </c>
      <c r="F177" s="2"/>
      <c r="G177" s="5">
        <f t="shared" ref="G177:Z177" ca="1" si="45">SUBTOTAL(9,G156:G175)</f>
        <v>0</v>
      </c>
      <c r="H177" s="5">
        <f t="shared" ca="1" si="45"/>
        <v>0</v>
      </c>
      <c r="I177" s="5">
        <f t="shared" ca="1" si="45"/>
        <v>0</v>
      </c>
      <c r="J177" s="5">
        <f t="shared" ca="1" si="45"/>
        <v>0</v>
      </c>
      <c r="K177" s="5">
        <f t="shared" ca="1" si="45"/>
        <v>0</v>
      </c>
      <c r="L177" s="5">
        <f t="shared" ca="1" si="45"/>
        <v>0</v>
      </c>
      <c r="M177" s="5">
        <f t="shared" ca="1" si="45"/>
        <v>0</v>
      </c>
      <c r="N177" s="5">
        <f t="shared" ca="1" si="45"/>
        <v>0</v>
      </c>
      <c r="O177" s="5">
        <f t="shared" ca="1" si="45"/>
        <v>0</v>
      </c>
      <c r="P177" s="5">
        <f t="shared" ca="1" si="45"/>
        <v>0</v>
      </c>
      <c r="Q177" s="5">
        <f t="shared" ca="1" si="45"/>
        <v>0</v>
      </c>
      <c r="R177" s="5">
        <f t="shared" ca="1" si="45"/>
        <v>0</v>
      </c>
      <c r="S177" s="5">
        <f t="shared" ca="1" si="45"/>
        <v>0</v>
      </c>
      <c r="T177" s="5">
        <f t="shared" ca="1" si="45"/>
        <v>0</v>
      </c>
      <c r="U177" s="5">
        <f t="shared" ca="1" si="45"/>
        <v>0</v>
      </c>
      <c r="V177" s="5">
        <f t="shared" ca="1" si="45"/>
        <v>0</v>
      </c>
      <c r="W177" s="5">
        <f t="shared" ca="1" si="45"/>
        <v>0</v>
      </c>
      <c r="X177" s="5">
        <f t="shared" ca="1" si="45"/>
        <v>0</v>
      </c>
      <c r="Y177" s="5">
        <f t="shared" ca="1" si="45"/>
        <v>0</v>
      </c>
      <c r="Z177" s="5">
        <f t="shared" ca="1" si="45"/>
        <v>0</v>
      </c>
    </row>
    <row r="178" spans="1:26">
      <c r="A178" s="13" t="str">
        <f>IF(ISBLANK('Input-Accounts'!A178),"",'Input-Accounts'!A178)</f>
        <v/>
      </c>
      <c r="B178" s="4" t="str">
        <f>IF(ISBLANK('Input-Accounts'!B178),"",'Input-Accounts'!B178)</f>
        <v/>
      </c>
      <c r="C178" s="13" t="str">
        <f>IF(ISBLANK('Input-Accounts'!C178),"",'Input-Accounts'!C178)</f>
        <v/>
      </c>
      <c r="D178" s="28"/>
      <c r="E178" s="5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>
      <c r="A179" s="13">
        <f>IF(ISBLANK('Input-Accounts'!A179),"",'Input-Accounts'!A179)</f>
        <v>152</v>
      </c>
      <c r="B179" s="4" t="str">
        <f>IF(ISBLANK('Input-Accounts'!B179),"",'Input-Accounts'!B179)</f>
        <v>Administrative and General Expenses</v>
      </c>
      <c r="C179" s="13" t="str">
        <f>IF(ISBLANK('Input-Accounts'!C179),"",'Input-Accounts'!C179)</f>
        <v/>
      </c>
      <c r="D179" s="5"/>
      <c r="E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outlineLevel="1">
      <c r="A180" s="13">
        <f>IF(ISBLANK('Input-Accounts'!A180),"",'Input-Accounts'!A180)</f>
        <v>153</v>
      </c>
      <c r="B180" s="17" t="str">
        <f>IF(ISBLANK('Input-Accounts'!B180),"",'Input-Accounts'!B180)</f>
        <v>Administrative and general salaries</v>
      </c>
      <c r="C180" s="13">
        <f>IF(ISBLANK('Input-Accounts'!C180),"",'Input-Accounts'!C180)</f>
        <v>920</v>
      </c>
      <c r="D180" s="5">
        <f t="shared" ref="D180:D190" ca="1" si="46">INDIRECT("Classification!"&amp;$D$5&amp;ROW())</f>
        <v>113601.29979274032</v>
      </c>
      <c r="E180" s="5">
        <f t="shared" ref="E180" ca="1" si="47">IFERROR(IF(D180="","",IF(D180=0,0,IF(ABS(D180-SUM($G180:$Z180))&lt;Check_Limit,0,1))),1)</f>
        <v>0</v>
      </c>
      <c r="F180" s="2" t="str" cm="1">
        <f t="array" aca="1" ref="F180" ca="1">IF(D180=0,"-",IF('Input-Accounts'!$E180&lt;&gt;0,'Input-Accounts'!$E180,INDEX('Input-Accounts'!$H180:$J180,,MATCH($F$6,'Input-Accounts'!$H$6:$J$6,0))))</f>
        <v>INT_LABOR</v>
      </c>
      <c r="G180" s="5">
        <f ca="1">IFERROR(INDEX(G$269:G$305,MATCH($F180,$B$269:$B$305,0))/INDEX($D$269:$D$305,MATCH($F180,$B$269:$B$305,0)),SUMIFS('Input-Ext Allocators'!D$8:D$63,'Input-Ext Allocators'!$B$8:$B$63,$F180))*$D180</f>
        <v>38244.455432193849</v>
      </c>
      <c r="H180" s="5">
        <f ca="1">IFERROR(INDEX(H$269:H$305,MATCH($F180,$B$269:$B$305,0))/INDEX($D$269:$D$305,MATCH($F180,$B$269:$B$305,0)),SUMIFS('Input-Ext Allocators'!E$8:E$63,'Input-Ext Allocators'!$B$8:$B$63,$F180))*$D180</f>
        <v>27061.694126845945</v>
      </c>
      <c r="I180" s="5">
        <f ca="1">IFERROR(INDEX(I$269:I$305,MATCH($F180,$B$269:$B$305,0))/INDEX($D$269:$D$305,MATCH($F180,$B$269:$B$305,0)),SUMIFS('Input-Ext Allocators'!F$8:F$63,'Input-Ext Allocators'!$B$8:$B$63,$F180))*$D180</f>
        <v>3583.8760906690295</v>
      </c>
      <c r="J180" s="5">
        <f ca="1">IFERROR(INDEX(J$269:J$305,MATCH($F180,$B$269:$B$305,0))/INDEX($D$269:$D$305,MATCH($F180,$B$269:$B$305,0)),SUMIFS('Input-Ext Allocators'!G$8:G$63,'Input-Ext Allocators'!$B$8:$B$63,$F180))*$D180</f>
        <v>4912.881610584157</v>
      </c>
      <c r="K180" s="5">
        <f ca="1">IFERROR(INDEX(K$269:K$305,MATCH($F180,$B$269:$B$305,0))/INDEX($D$269:$D$305,MATCH($F180,$B$269:$B$305,0)),SUMIFS('Input-Ext Allocators'!H$8:H$63,'Input-Ext Allocators'!$B$8:$B$63,$F180))*$D180</f>
        <v>617.4995398839759</v>
      </c>
      <c r="L180" s="5">
        <f ca="1">IFERROR(INDEX(L$269:L$305,MATCH($F180,$B$269:$B$305,0))/INDEX($D$269:$D$305,MATCH($F180,$B$269:$B$305,0)),SUMIFS('Input-Ext Allocators'!I$8:I$63,'Input-Ext Allocators'!$B$8:$B$63,$F180))*$D180</f>
        <v>32286.689166894157</v>
      </c>
      <c r="M180" s="5">
        <f ca="1">IFERROR(INDEX(M$269:M$305,MATCH($F180,$B$269:$B$305,0))/INDEX($D$269:$D$305,MATCH($F180,$B$269:$B$305,0)),SUMIFS('Input-Ext Allocators'!J$8:J$63,'Input-Ext Allocators'!$B$8:$B$63,$F180))*$D180</f>
        <v>6894.2038256691822</v>
      </c>
      <c r="N180" s="5">
        <f ca="1">IFERROR(INDEX(N$269:N$305,MATCH($F180,$B$269:$B$305,0))/INDEX($D$269:$D$305,MATCH($F180,$B$269:$B$305,0)),SUMIFS('Input-Ext Allocators'!K$8:K$63,'Input-Ext Allocators'!$B$8:$B$63,$F180))*$D180</f>
        <v>0</v>
      </c>
      <c r="O180" s="5">
        <f ca="1">IFERROR(INDEX(O$269:O$305,MATCH($F180,$B$269:$B$305,0))/INDEX($D$269:$D$305,MATCH($F180,$B$269:$B$305,0)),SUMIFS('Input-Ext Allocators'!L$8:L$63,'Input-Ext Allocators'!$B$8:$B$63,$F180))*$D180</f>
        <v>0</v>
      </c>
      <c r="P180" s="5">
        <f ca="1">IFERROR(INDEX(P$269:P$305,MATCH($F180,$B$269:$B$305,0))/INDEX($D$269:$D$305,MATCH($F180,$B$269:$B$305,0)),SUMIFS('Input-Ext Allocators'!M$8:M$63,'Input-Ext Allocators'!$B$8:$B$63,$F180))*$D180</f>
        <v>0</v>
      </c>
      <c r="Q180" s="5">
        <f ca="1">IFERROR(INDEX(Q$269:Q$305,MATCH($F180,$B$269:$B$305,0))/INDEX($D$269:$D$305,MATCH($F180,$B$269:$B$305,0)),SUMIFS('Input-Ext Allocators'!N$8:N$63,'Input-Ext Allocators'!$B$8:$B$63,$F180))*$D180</f>
        <v>0</v>
      </c>
      <c r="R180" s="5">
        <f ca="1">IFERROR(INDEX(R$269:R$305,MATCH($F180,$B$269:$B$305,0))/INDEX($D$269:$D$305,MATCH($F180,$B$269:$B$305,0)),SUMIFS('Input-Ext Allocators'!O$8:O$63,'Input-Ext Allocators'!$B$8:$B$63,$F180))*$D180</f>
        <v>0</v>
      </c>
      <c r="S180" s="5">
        <f ca="1">IFERROR(INDEX(S$269:S$305,MATCH($F180,$B$269:$B$305,0))/INDEX($D$269:$D$305,MATCH($F180,$B$269:$B$305,0)),SUMIFS('Input-Ext Allocators'!P$8:P$63,'Input-Ext Allocators'!$B$8:$B$63,$F180))*$D180</f>
        <v>0</v>
      </c>
      <c r="T180" s="5">
        <f ca="1">IFERROR(INDEX(T$269:T$305,MATCH($F180,$B$269:$B$305,0))/INDEX($D$269:$D$305,MATCH($F180,$B$269:$B$305,0)),SUMIFS('Input-Ext Allocators'!Q$8:Q$63,'Input-Ext Allocators'!$B$8:$B$63,$F180))*$D180</f>
        <v>0</v>
      </c>
      <c r="U180" s="5">
        <f ca="1">IFERROR(INDEX(U$269:U$305,MATCH($F180,$B$269:$B$305,0))/INDEX($D$269:$D$305,MATCH($F180,$B$269:$B$305,0)),SUMIFS('Input-Ext Allocators'!R$8:R$63,'Input-Ext Allocators'!$B$8:$B$63,$F180))*$D180</f>
        <v>0</v>
      </c>
      <c r="V180" s="5">
        <f ca="1">IFERROR(INDEX(V$269:V$305,MATCH($F180,$B$269:$B$305,0))/INDEX($D$269:$D$305,MATCH($F180,$B$269:$B$305,0)),SUMIFS('Input-Ext Allocators'!S$8:S$63,'Input-Ext Allocators'!$B$8:$B$63,$F180))*$D180</f>
        <v>0</v>
      </c>
      <c r="W180" s="5">
        <f ca="1">IFERROR(INDEX(W$269:W$305,MATCH($F180,$B$269:$B$305,0))/INDEX($D$269:$D$305,MATCH($F180,$B$269:$B$305,0)),SUMIFS('Input-Ext Allocators'!T$8:T$63,'Input-Ext Allocators'!$B$8:$B$63,$F180))*$D180</f>
        <v>0</v>
      </c>
      <c r="X180" s="5">
        <f ca="1">IFERROR(INDEX(X$269:X$305,MATCH($F180,$B$269:$B$305,0))/INDEX($D$269:$D$305,MATCH($F180,$B$269:$B$305,0)),SUMIFS('Input-Ext Allocators'!U$8:U$63,'Input-Ext Allocators'!$B$8:$B$63,$F180))*$D180</f>
        <v>0</v>
      </c>
      <c r="Y180" s="5">
        <f ca="1">IFERROR(INDEX(Y$269:Y$305,MATCH($F180,$B$269:$B$305,0))/INDEX($D$269:$D$305,MATCH($F180,$B$269:$B$305,0)),SUMIFS('Input-Ext Allocators'!V$8:V$63,'Input-Ext Allocators'!$B$8:$B$63,$F180))*$D180</f>
        <v>0</v>
      </c>
      <c r="Z180" s="5">
        <f ca="1">IFERROR(INDEX(Z$269:Z$305,MATCH($F180,$B$269:$B$305,0))/INDEX($D$269:$D$305,MATCH($F180,$B$269:$B$305,0)),SUMIFS('Input-Ext Allocators'!W$8:W$63,'Input-Ext Allocators'!$B$8:$B$63,$F180))*$D180</f>
        <v>0</v>
      </c>
    </row>
    <row r="181" spans="1:26" outlineLevel="1">
      <c r="A181" s="13">
        <f>IF(ISBLANK('Input-Accounts'!A181),"",'Input-Accounts'!A181)</f>
        <v>154</v>
      </c>
      <c r="B181" s="17" t="str">
        <f>IF(ISBLANK('Input-Accounts'!B181),"",'Input-Accounts'!B181)</f>
        <v>Office supplies and expenses</v>
      </c>
      <c r="C181" s="13">
        <f>IF(ISBLANK('Input-Accounts'!C181),"",'Input-Accounts'!C181)</f>
        <v>921</v>
      </c>
      <c r="D181" s="5">
        <f t="shared" ca="1" si="46"/>
        <v>65806.691283665758</v>
      </c>
      <c r="E181" s="5">
        <f t="shared" ref="E181:E190" ca="1" si="48">IFERROR(IF(D181="","",IF(D181=0,0,IF(ABS(D181-SUM($G181:$Z181))&lt;Check_Limit,0,1))),1)</f>
        <v>0</v>
      </c>
      <c r="F181" s="2" t="str" cm="1">
        <f t="array" aca="1" ref="F181" ca="1">IF(D181=0,"-",IF('Input-Accounts'!$E181&lt;&gt;0,'Input-Accounts'!$E181,INDEX('Input-Accounts'!$H181:$J181,,MATCH($F$6,'Input-Accounts'!$H$6:$J$6,0))))</f>
        <v>INT_LABOR</v>
      </c>
      <c r="G181" s="5">
        <f ca="1">IFERROR(INDEX(G$269:G$305,MATCH($F181,$B$269:$B$305,0))/INDEX($D$269:$D$305,MATCH($F181,$B$269:$B$305,0)),SUMIFS('Input-Ext Allocators'!D$8:D$63,'Input-Ext Allocators'!$B$8:$B$63,$F181))*$D181</f>
        <v>22154.157360258712</v>
      </c>
      <c r="H181" s="5">
        <f ca="1">IFERROR(INDEX(H$269:H$305,MATCH($F181,$B$269:$B$305,0))/INDEX($D$269:$D$305,MATCH($F181,$B$269:$B$305,0)),SUMIFS('Input-Ext Allocators'!E$8:E$63,'Input-Ext Allocators'!$B$8:$B$63,$F181))*$D181</f>
        <v>15676.233936296443</v>
      </c>
      <c r="I181" s="5">
        <f ca="1">IFERROR(INDEX(I$269:I$305,MATCH($F181,$B$269:$B$305,0))/INDEX($D$269:$D$305,MATCH($F181,$B$269:$B$305,0)),SUMIFS('Input-Ext Allocators'!F$8:F$63,'Input-Ext Allocators'!$B$8:$B$63,$F181))*$D181</f>
        <v>2076.0592346025187</v>
      </c>
      <c r="J181" s="5">
        <f ca="1">IFERROR(INDEX(J$269:J$305,MATCH($F181,$B$269:$B$305,0))/INDEX($D$269:$D$305,MATCH($F181,$B$269:$B$305,0)),SUMIFS('Input-Ext Allocators'!G$8:G$63,'Input-Ext Allocators'!$B$8:$B$63,$F181))*$D181</f>
        <v>2845.9223974616066</v>
      </c>
      <c r="K181" s="5">
        <f ca="1">IFERROR(INDEX(K$269:K$305,MATCH($F181,$B$269:$B$305,0))/INDEX($D$269:$D$305,MATCH($F181,$B$269:$B$305,0)),SUMIFS('Input-Ext Allocators'!H$8:H$63,'Input-Ext Allocators'!$B$8:$B$63,$F181))*$D181</f>
        <v>357.70366767887339</v>
      </c>
      <c r="L181" s="5">
        <f ca="1">IFERROR(INDEX(L$269:L$305,MATCH($F181,$B$269:$B$305,0))/INDEX($D$269:$D$305,MATCH($F181,$B$269:$B$305,0)),SUMIFS('Input-Ext Allocators'!I$8:I$63,'Input-Ext Allocators'!$B$8:$B$63,$F181))*$D181</f>
        <v>18702.956660300966</v>
      </c>
      <c r="M181" s="5">
        <f ca="1">IFERROR(INDEX(M$269:M$305,MATCH($F181,$B$269:$B$305,0))/INDEX($D$269:$D$305,MATCH($F181,$B$269:$B$305,0)),SUMIFS('Input-Ext Allocators'!J$8:J$63,'Input-Ext Allocators'!$B$8:$B$63,$F181))*$D181</f>
        <v>3993.6580270666232</v>
      </c>
      <c r="N181" s="5">
        <f ca="1">IFERROR(INDEX(N$269:N$305,MATCH($F181,$B$269:$B$305,0))/INDEX($D$269:$D$305,MATCH($F181,$B$269:$B$305,0)),SUMIFS('Input-Ext Allocators'!K$8:K$63,'Input-Ext Allocators'!$B$8:$B$63,$F181))*$D181</f>
        <v>0</v>
      </c>
      <c r="O181" s="5">
        <f ca="1">IFERROR(INDEX(O$269:O$305,MATCH($F181,$B$269:$B$305,0))/INDEX($D$269:$D$305,MATCH($F181,$B$269:$B$305,0)),SUMIFS('Input-Ext Allocators'!L$8:L$63,'Input-Ext Allocators'!$B$8:$B$63,$F181))*$D181</f>
        <v>0</v>
      </c>
      <c r="P181" s="5">
        <f ca="1">IFERROR(INDEX(P$269:P$305,MATCH($F181,$B$269:$B$305,0))/INDEX($D$269:$D$305,MATCH($F181,$B$269:$B$305,0)),SUMIFS('Input-Ext Allocators'!M$8:M$63,'Input-Ext Allocators'!$B$8:$B$63,$F181))*$D181</f>
        <v>0</v>
      </c>
      <c r="Q181" s="5">
        <f ca="1">IFERROR(INDEX(Q$269:Q$305,MATCH($F181,$B$269:$B$305,0))/INDEX($D$269:$D$305,MATCH($F181,$B$269:$B$305,0)),SUMIFS('Input-Ext Allocators'!N$8:N$63,'Input-Ext Allocators'!$B$8:$B$63,$F181))*$D181</f>
        <v>0</v>
      </c>
      <c r="R181" s="5">
        <f ca="1">IFERROR(INDEX(R$269:R$305,MATCH($F181,$B$269:$B$305,0))/INDEX($D$269:$D$305,MATCH($F181,$B$269:$B$305,0)),SUMIFS('Input-Ext Allocators'!O$8:O$63,'Input-Ext Allocators'!$B$8:$B$63,$F181))*$D181</f>
        <v>0</v>
      </c>
      <c r="S181" s="5">
        <f ca="1">IFERROR(INDEX(S$269:S$305,MATCH($F181,$B$269:$B$305,0))/INDEX($D$269:$D$305,MATCH($F181,$B$269:$B$305,0)),SUMIFS('Input-Ext Allocators'!P$8:P$63,'Input-Ext Allocators'!$B$8:$B$63,$F181))*$D181</f>
        <v>0</v>
      </c>
      <c r="T181" s="5">
        <f ca="1">IFERROR(INDEX(T$269:T$305,MATCH($F181,$B$269:$B$305,0))/INDEX($D$269:$D$305,MATCH($F181,$B$269:$B$305,0)),SUMIFS('Input-Ext Allocators'!Q$8:Q$63,'Input-Ext Allocators'!$B$8:$B$63,$F181))*$D181</f>
        <v>0</v>
      </c>
      <c r="U181" s="5">
        <f ca="1">IFERROR(INDEX(U$269:U$305,MATCH($F181,$B$269:$B$305,0))/INDEX($D$269:$D$305,MATCH($F181,$B$269:$B$305,0)),SUMIFS('Input-Ext Allocators'!R$8:R$63,'Input-Ext Allocators'!$B$8:$B$63,$F181))*$D181</f>
        <v>0</v>
      </c>
      <c r="V181" s="5">
        <f ca="1">IFERROR(INDEX(V$269:V$305,MATCH($F181,$B$269:$B$305,0))/INDEX($D$269:$D$305,MATCH($F181,$B$269:$B$305,0)),SUMIFS('Input-Ext Allocators'!S$8:S$63,'Input-Ext Allocators'!$B$8:$B$63,$F181))*$D181</f>
        <v>0</v>
      </c>
      <c r="W181" s="5">
        <f ca="1">IFERROR(INDEX(W$269:W$305,MATCH($F181,$B$269:$B$305,0))/INDEX($D$269:$D$305,MATCH($F181,$B$269:$B$305,0)),SUMIFS('Input-Ext Allocators'!T$8:T$63,'Input-Ext Allocators'!$B$8:$B$63,$F181))*$D181</f>
        <v>0</v>
      </c>
      <c r="X181" s="5">
        <f ca="1">IFERROR(INDEX(X$269:X$305,MATCH($F181,$B$269:$B$305,0))/INDEX($D$269:$D$305,MATCH($F181,$B$269:$B$305,0)),SUMIFS('Input-Ext Allocators'!U$8:U$63,'Input-Ext Allocators'!$B$8:$B$63,$F181))*$D181</f>
        <v>0</v>
      </c>
      <c r="Y181" s="5">
        <f ca="1">IFERROR(INDEX(Y$269:Y$305,MATCH($F181,$B$269:$B$305,0))/INDEX($D$269:$D$305,MATCH($F181,$B$269:$B$305,0)),SUMIFS('Input-Ext Allocators'!V$8:V$63,'Input-Ext Allocators'!$B$8:$B$63,$F181))*$D181</f>
        <v>0</v>
      </c>
      <c r="Z181" s="5">
        <f ca="1">IFERROR(INDEX(Z$269:Z$305,MATCH($F181,$B$269:$B$305,0))/INDEX($D$269:$D$305,MATCH($F181,$B$269:$B$305,0)),SUMIFS('Input-Ext Allocators'!W$8:W$63,'Input-Ext Allocators'!$B$8:$B$63,$F181))*$D181</f>
        <v>0</v>
      </c>
    </row>
    <row r="182" spans="1:26" outlineLevel="1">
      <c r="A182" s="13">
        <f>IF(ISBLANK('Input-Accounts'!A182),"",'Input-Accounts'!A182)</f>
        <v>155</v>
      </c>
      <c r="B182" s="17" t="str">
        <f>IF(ISBLANK('Input-Accounts'!B182),"",'Input-Accounts'!B182)</f>
        <v>Outside services employed</v>
      </c>
      <c r="C182" s="13">
        <f>IF(ISBLANK('Input-Accounts'!C182),"",'Input-Accounts'!C182)</f>
        <v>923</v>
      </c>
      <c r="D182" s="5">
        <f t="shared" ca="1" si="46"/>
        <v>36255.254617003317</v>
      </c>
      <c r="E182" s="5">
        <f t="shared" ca="1" si="48"/>
        <v>0</v>
      </c>
      <c r="F182" s="2" t="str" cm="1">
        <f t="array" aca="1" ref="F182" ca="1">IF(D182=0,"-",IF('Input-Accounts'!$E182&lt;&gt;0,'Input-Accounts'!$E182,INDEX('Input-Accounts'!$H182:$J182,,MATCH($F$6,'Input-Accounts'!$H$6:$J$6,0))))</f>
        <v>INT_LABOR</v>
      </c>
      <c r="G182" s="5">
        <f ca="1">IFERROR(INDEX(G$269:G$305,MATCH($F182,$B$269:$B$305,0))/INDEX($D$269:$D$305,MATCH($F182,$B$269:$B$305,0)),SUMIFS('Input-Ext Allocators'!D$8:D$63,'Input-Ext Allocators'!$B$8:$B$63,$F182))*$D182</f>
        <v>12205.515886812344</v>
      </c>
      <c r="H182" s="5">
        <f ca="1">IFERROR(INDEX(H$269:H$305,MATCH($F182,$B$269:$B$305,0))/INDEX($D$269:$D$305,MATCH($F182,$B$269:$B$305,0)),SUMIFS('Input-Ext Allocators'!E$8:E$63,'Input-Ext Allocators'!$B$8:$B$63,$F182))*$D182</f>
        <v>8636.5967002691104</v>
      </c>
      <c r="I182" s="5">
        <f ca="1">IFERROR(INDEX(I$269:I$305,MATCH($F182,$B$269:$B$305,0))/INDEX($D$269:$D$305,MATCH($F182,$B$269:$B$305,0)),SUMIFS('Input-Ext Allocators'!F$8:F$63,'Input-Ext Allocators'!$B$8:$B$63,$F182))*$D182</f>
        <v>1143.7751189471828</v>
      </c>
      <c r="J182" s="5">
        <f ca="1">IFERROR(INDEX(J$269:J$305,MATCH($F182,$B$269:$B$305,0))/INDEX($D$269:$D$305,MATCH($F182,$B$269:$B$305,0)),SUMIFS('Input-Ext Allocators'!G$8:G$63,'Input-Ext Allocators'!$B$8:$B$63,$F182))*$D182</f>
        <v>1567.9202088346576</v>
      </c>
      <c r="K182" s="5">
        <f ca="1">IFERROR(INDEX(K$269:K$305,MATCH($F182,$B$269:$B$305,0))/INDEX($D$269:$D$305,MATCH($F182,$B$269:$B$305,0)),SUMIFS('Input-Ext Allocators'!H$8:H$63,'Input-Ext Allocators'!$B$8:$B$63,$F182))*$D182</f>
        <v>197.07171559850954</v>
      </c>
      <c r="L182" s="5">
        <f ca="1">IFERROR(INDEX(L$269:L$305,MATCH($F182,$B$269:$B$305,0))/INDEX($D$269:$D$305,MATCH($F182,$B$269:$B$305,0)),SUMIFS('Input-Ext Allocators'!I$8:I$63,'Input-Ext Allocators'!$B$8:$B$63,$F182))*$D182</f>
        <v>10304.126261067613</v>
      </c>
      <c r="M182" s="5">
        <f ca="1">IFERROR(INDEX(M$269:M$305,MATCH($F182,$B$269:$B$305,0))/INDEX($D$269:$D$305,MATCH($F182,$B$269:$B$305,0)),SUMIFS('Input-Ext Allocators'!J$8:J$63,'Input-Ext Allocators'!$B$8:$B$63,$F182))*$D182</f>
        <v>2200.2487254738935</v>
      </c>
      <c r="N182" s="5">
        <f ca="1">IFERROR(INDEX(N$269:N$305,MATCH($F182,$B$269:$B$305,0))/INDEX($D$269:$D$305,MATCH($F182,$B$269:$B$305,0)),SUMIFS('Input-Ext Allocators'!K$8:K$63,'Input-Ext Allocators'!$B$8:$B$63,$F182))*$D182</f>
        <v>0</v>
      </c>
      <c r="O182" s="5">
        <f ca="1">IFERROR(INDEX(O$269:O$305,MATCH($F182,$B$269:$B$305,0))/INDEX($D$269:$D$305,MATCH($F182,$B$269:$B$305,0)),SUMIFS('Input-Ext Allocators'!L$8:L$63,'Input-Ext Allocators'!$B$8:$B$63,$F182))*$D182</f>
        <v>0</v>
      </c>
      <c r="P182" s="5">
        <f ca="1">IFERROR(INDEX(P$269:P$305,MATCH($F182,$B$269:$B$305,0))/INDEX($D$269:$D$305,MATCH($F182,$B$269:$B$305,0)),SUMIFS('Input-Ext Allocators'!M$8:M$63,'Input-Ext Allocators'!$B$8:$B$63,$F182))*$D182</f>
        <v>0</v>
      </c>
      <c r="Q182" s="5">
        <f ca="1">IFERROR(INDEX(Q$269:Q$305,MATCH($F182,$B$269:$B$305,0))/INDEX($D$269:$D$305,MATCH($F182,$B$269:$B$305,0)),SUMIFS('Input-Ext Allocators'!N$8:N$63,'Input-Ext Allocators'!$B$8:$B$63,$F182))*$D182</f>
        <v>0</v>
      </c>
      <c r="R182" s="5">
        <f ca="1">IFERROR(INDEX(R$269:R$305,MATCH($F182,$B$269:$B$305,0))/INDEX($D$269:$D$305,MATCH($F182,$B$269:$B$305,0)),SUMIFS('Input-Ext Allocators'!O$8:O$63,'Input-Ext Allocators'!$B$8:$B$63,$F182))*$D182</f>
        <v>0</v>
      </c>
      <c r="S182" s="5">
        <f ca="1">IFERROR(INDEX(S$269:S$305,MATCH($F182,$B$269:$B$305,0))/INDEX($D$269:$D$305,MATCH($F182,$B$269:$B$305,0)),SUMIFS('Input-Ext Allocators'!P$8:P$63,'Input-Ext Allocators'!$B$8:$B$63,$F182))*$D182</f>
        <v>0</v>
      </c>
      <c r="T182" s="5">
        <f ca="1">IFERROR(INDEX(T$269:T$305,MATCH($F182,$B$269:$B$305,0))/INDEX($D$269:$D$305,MATCH($F182,$B$269:$B$305,0)),SUMIFS('Input-Ext Allocators'!Q$8:Q$63,'Input-Ext Allocators'!$B$8:$B$63,$F182))*$D182</f>
        <v>0</v>
      </c>
      <c r="U182" s="5">
        <f ca="1">IFERROR(INDEX(U$269:U$305,MATCH($F182,$B$269:$B$305,0))/INDEX($D$269:$D$305,MATCH($F182,$B$269:$B$305,0)),SUMIFS('Input-Ext Allocators'!R$8:R$63,'Input-Ext Allocators'!$B$8:$B$63,$F182))*$D182</f>
        <v>0</v>
      </c>
      <c r="V182" s="5">
        <f ca="1">IFERROR(INDEX(V$269:V$305,MATCH($F182,$B$269:$B$305,0))/INDEX($D$269:$D$305,MATCH($F182,$B$269:$B$305,0)),SUMIFS('Input-Ext Allocators'!S$8:S$63,'Input-Ext Allocators'!$B$8:$B$63,$F182))*$D182</f>
        <v>0</v>
      </c>
      <c r="W182" s="5">
        <f ca="1">IFERROR(INDEX(W$269:W$305,MATCH($F182,$B$269:$B$305,0))/INDEX($D$269:$D$305,MATCH($F182,$B$269:$B$305,0)),SUMIFS('Input-Ext Allocators'!T$8:T$63,'Input-Ext Allocators'!$B$8:$B$63,$F182))*$D182</f>
        <v>0</v>
      </c>
      <c r="X182" s="5">
        <f ca="1">IFERROR(INDEX(X$269:X$305,MATCH($F182,$B$269:$B$305,0))/INDEX($D$269:$D$305,MATCH($F182,$B$269:$B$305,0)),SUMIFS('Input-Ext Allocators'!U$8:U$63,'Input-Ext Allocators'!$B$8:$B$63,$F182))*$D182</f>
        <v>0</v>
      </c>
      <c r="Y182" s="5">
        <f ca="1">IFERROR(INDEX(Y$269:Y$305,MATCH($F182,$B$269:$B$305,0))/INDEX($D$269:$D$305,MATCH($F182,$B$269:$B$305,0)),SUMIFS('Input-Ext Allocators'!V$8:V$63,'Input-Ext Allocators'!$B$8:$B$63,$F182))*$D182</f>
        <v>0</v>
      </c>
      <c r="Z182" s="5">
        <f ca="1">IFERROR(INDEX(Z$269:Z$305,MATCH($F182,$B$269:$B$305,0))/INDEX($D$269:$D$305,MATCH($F182,$B$269:$B$305,0)),SUMIFS('Input-Ext Allocators'!W$8:W$63,'Input-Ext Allocators'!$B$8:$B$63,$F182))*$D182</f>
        <v>0</v>
      </c>
    </row>
    <row r="183" spans="1:26" outlineLevel="1">
      <c r="A183" s="13">
        <f>IF(B183="","",COUNTA(B$8:B183))</f>
        <v>176</v>
      </c>
      <c r="B183" s="17" t="str">
        <f>IF(ISBLANK('Input-Accounts'!B183),"",'Input-Accounts'!B183)</f>
        <v>Property insurance</v>
      </c>
      <c r="C183" s="13">
        <f>IF(ISBLANK('Input-Accounts'!C183),"",'Input-Accounts'!C183)</f>
        <v>924</v>
      </c>
      <c r="D183" s="5">
        <f t="shared" ca="1" si="46"/>
        <v>0</v>
      </c>
      <c r="E183" s="5">
        <f t="shared" ca="1" si="48"/>
        <v>0</v>
      </c>
      <c r="F183" s="2" t="str" cm="1">
        <f t="array" aca="1" ref="F183" ca="1">IF(D183=0,"-",IF('Input-Accounts'!$E183&lt;&gt;0,'Input-Accounts'!$E183,INDEX('Input-Accounts'!$H183:$J183,,MATCH($F$6,'Input-Accounts'!$H$6:$J$6,0))))</f>
        <v>-</v>
      </c>
      <c r="G183" s="5">
        <f ca="1">IFERROR(INDEX(G$269:G$305,MATCH($F183,$B$269:$B$305,0))/INDEX($D$269:$D$305,MATCH($F183,$B$269:$B$305,0)),SUMIFS('Input-Ext Allocators'!D$8:D$63,'Input-Ext Allocators'!$B$8:$B$63,$F183))*$D183</f>
        <v>0</v>
      </c>
      <c r="H183" s="5">
        <f ca="1">IFERROR(INDEX(H$269:H$305,MATCH($F183,$B$269:$B$305,0))/INDEX($D$269:$D$305,MATCH($F183,$B$269:$B$305,0)),SUMIFS('Input-Ext Allocators'!E$8:E$63,'Input-Ext Allocators'!$B$8:$B$63,$F183))*$D183</f>
        <v>0</v>
      </c>
      <c r="I183" s="5">
        <f ca="1">IFERROR(INDEX(I$269:I$305,MATCH($F183,$B$269:$B$305,0))/INDEX($D$269:$D$305,MATCH($F183,$B$269:$B$305,0)),SUMIFS('Input-Ext Allocators'!F$8:F$63,'Input-Ext Allocators'!$B$8:$B$63,$F183))*$D183</f>
        <v>0</v>
      </c>
      <c r="J183" s="5">
        <f ca="1">IFERROR(INDEX(J$269:J$305,MATCH($F183,$B$269:$B$305,0))/INDEX($D$269:$D$305,MATCH($F183,$B$269:$B$305,0)),SUMIFS('Input-Ext Allocators'!G$8:G$63,'Input-Ext Allocators'!$B$8:$B$63,$F183))*$D183</f>
        <v>0</v>
      </c>
      <c r="K183" s="5">
        <f ca="1">IFERROR(INDEX(K$269:K$305,MATCH($F183,$B$269:$B$305,0))/INDEX($D$269:$D$305,MATCH($F183,$B$269:$B$305,0)),SUMIFS('Input-Ext Allocators'!H$8:H$63,'Input-Ext Allocators'!$B$8:$B$63,$F183))*$D183</f>
        <v>0</v>
      </c>
      <c r="L183" s="5">
        <f ca="1">IFERROR(INDEX(L$269:L$305,MATCH($F183,$B$269:$B$305,0))/INDEX($D$269:$D$305,MATCH($F183,$B$269:$B$305,0)),SUMIFS('Input-Ext Allocators'!I$8:I$63,'Input-Ext Allocators'!$B$8:$B$63,$F183))*$D183</f>
        <v>0</v>
      </c>
      <c r="M183" s="5">
        <f ca="1">IFERROR(INDEX(M$269:M$305,MATCH($F183,$B$269:$B$305,0))/INDEX($D$269:$D$305,MATCH($F183,$B$269:$B$305,0)),SUMIFS('Input-Ext Allocators'!J$8:J$63,'Input-Ext Allocators'!$B$8:$B$63,$F183))*$D183</f>
        <v>0</v>
      </c>
      <c r="N183" s="5">
        <f ca="1">IFERROR(INDEX(N$269:N$305,MATCH($F183,$B$269:$B$305,0))/INDEX($D$269:$D$305,MATCH($F183,$B$269:$B$305,0)),SUMIFS('Input-Ext Allocators'!K$8:K$63,'Input-Ext Allocators'!$B$8:$B$63,$F183))*$D183</f>
        <v>0</v>
      </c>
      <c r="O183" s="5">
        <f ca="1">IFERROR(INDEX(O$269:O$305,MATCH($F183,$B$269:$B$305,0))/INDEX($D$269:$D$305,MATCH($F183,$B$269:$B$305,0)),SUMIFS('Input-Ext Allocators'!L$8:L$63,'Input-Ext Allocators'!$B$8:$B$63,$F183))*$D183</f>
        <v>0</v>
      </c>
      <c r="P183" s="5">
        <f ca="1">IFERROR(INDEX(P$269:P$305,MATCH($F183,$B$269:$B$305,0))/INDEX($D$269:$D$305,MATCH($F183,$B$269:$B$305,0)),SUMIFS('Input-Ext Allocators'!M$8:M$63,'Input-Ext Allocators'!$B$8:$B$63,$F183))*$D183</f>
        <v>0</v>
      </c>
      <c r="Q183" s="5">
        <f ca="1">IFERROR(INDEX(Q$269:Q$305,MATCH($F183,$B$269:$B$305,0))/INDEX($D$269:$D$305,MATCH($F183,$B$269:$B$305,0)),SUMIFS('Input-Ext Allocators'!N$8:N$63,'Input-Ext Allocators'!$B$8:$B$63,$F183))*$D183</f>
        <v>0</v>
      </c>
      <c r="R183" s="5">
        <f ca="1">IFERROR(INDEX(R$269:R$305,MATCH($F183,$B$269:$B$305,0))/INDEX($D$269:$D$305,MATCH($F183,$B$269:$B$305,0)),SUMIFS('Input-Ext Allocators'!O$8:O$63,'Input-Ext Allocators'!$B$8:$B$63,$F183))*$D183</f>
        <v>0</v>
      </c>
      <c r="S183" s="5">
        <f ca="1">IFERROR(INDEX(S$269:S$305,MATCH($F183,$B$269:$B$305,0))/INDEX($D$269:$D$305,MATCH($F183,$B$269:$B$305,0)),SUMIFS('Input-Ext Allocators'!P$8:P$63,'Input-Ext Allocators'!$B$8:$B$63,$F183))*$D183</f>
        <v>0</v>
      </c>
      <c r="T183" s="5">
        <f ca="1">IFERROR(INDEX(T$269:T$305,MATCH($F183,$B$269:$B$305,0))/INDEX($D$269:$D$305,MATCH($F183,$B$269:$B$305,0)),SUMIFS('Input-Ext Allocators'!Q$8:Q$63,'Input-Ext Allocators'!$B$8:$B$63,$F183))*$D183</f>
        <v>0</v>
      </c>
      <c r="U183" s="5">
        <f ca="1">IFERROR(INDEX(U$269:U$305,MATCH($F183,$B$269:$B$305,0))/INDEX($D$269:$D$305,MATCH($F183,$B$269:$B$305,0)),SUMIFS('Input-Ext Allocators'!R$8:R$63,'Input-Ext Allocators'!$B$8:$B$63,$F183))*$D183</f>
        <v>0</v>
      </c>
      <c r="V183" s="5">
        <f ca="1">IFERROR(INDEX(V$269:V$305,MATCH($F183,$B$269:$B$305,0))/INDEX($D$269:$D$305,MATCH($F183,$B$269:$B$305,0)),SUMIFS('Input-Ext Allocators'!S$8:S$63,'Input-Ext Allocators'!$B$8:$B$63,$F183))*$D183</f>
        <v>0</v>
      </c>
      <c r="W183" s="5">
        <f ca="1">IFERROR(INDEX(W$269:W$305,MATCH($F183,$B$269:$B$305,0))/INDEX($D$269:$D$305,MATCH($F183,$B$269:$B$305,0)),SUMIFS('Input-Ext Allocators'!T$8:T$63,'Input-Ext Allocators'!$B$8:$B$63,$F183))*$D183</f>
        <v>0</v>
      </c>
      <c r="X183" s="5">
        <f ca="1">IFERROR(INDEX(X$269:X$305,MATCH($F183,$B$269:$B$305,0))/INDEX($D$269:$D$305,MATCH($F183,$B$269:$B$305,0)),SUMIFS('Input-Ext Allocators'!U$8:U$63,'Input-Ext Allocators'!$B$8:$B$63,$F183))*$D183</f>
        <v>0</v>
      </c>
      <c r="Y183" s="5">
        <f ca="1">IFERROR(INDEX(Y$269:Y$305,MATCH($F183,$B$269:$B$305,0))/INDEX($D$269:$D$305,MATCH($F183,$B$269:$B$305,0)),SUMIFS('Input-Ext Allocators'!V$8:V$63,'Input-Ext Allocators'!$B$8:$B$63,$F183))*$D183</f>
        <v>0</v>
      </c>
      <c r="Z183" s="5">
        <f ca="1">IFERROR(INDEX(Z$269:Z$305,MATCH($F183,$B$269:$B$305,0))/INDEX($D$269:$D$305,MATCH($F183,$B$269:$B$305,0)),SUMIFS('Input-Ext Allocators'!W$8:W$63,'Input-Ext Allocators'!$B$8:$B$63,$F183))*$D183</f>
        <v>0</v>
      </c>
    </row>
    <row r="184" spans="1:26" outlineLevel="1">
      <c r="A184" s="13">
        <f>IF(ISBLANK('Input-Accounts'!A184),"",'Input-Accounts'!A184)</f>
        <v>157</v>
      </c>
      <c r="B184" s="17" t="str">
        <f>IF(ISBLANK('Input-Accounts'!B184),"",'Input-Accounts'!B184)</f>
        <v>Injuries and damages</v>
      </c>
      <c r="C184" s="13">
        <f>IF(ISBLANK('Input-Accounts'!C184),"",'Input-Accounts'!C184)</f>
        <v>925</v>
      </c>
      <c r="D184" s="5">
        <f t="shared" ca="1" si="46"/>
        <v>28553.504822013398</v>
      </c>
      <c r="E184" s="5">
        <f t="shared" ca="1" si="48"/>
        <v>0</v>
      </c>
      <c r="F184" s="2" t="str" cm="1">
        <f t="array" aca="1" ref="F184" ca="1">IF(D184=0,"-",IF('Input-Accounts'!$E184&lt;&gt;0,'Input-Accounts'!$E184,INDEX('Input-Accounts'!$H184:$J184,,MATCH($F$6,'Input-Accounts'!$H$6:$J$6,0))))</f>
        <v>INT_LABOR</v>
      </c>
      <c r="G184" s="5">
        <f ca="1">IFERROR(INDEX(G$269:G$305,MATCH($F184,$B$269:$B$305,0))/INDEX($D$269:$D$305,MATCH($F184,$B$269:$B$305,0)),SUMIFS('Input-Ext Allocators'!D$8:D$63,'Input-Ext Allocators'!$B$8:$B$63,$F184))*$D184</f>
        <v>9612.6826417544962</v>
      </c>
      <c r="H184" s="5">
        <f ca="1">IFERROR(INDEX(H$269:H$305,MATCH($F184,$B$269:$B$305,0))/INDEX($D$269:$D$305,MATCH($F184,$B$269:$B$305,0)),SUMIFS('Input-Ext Allocators'!E$8:E$63,'Input-Ext Allocators'!$B$8:$B$63,$F184))*$D184</f>
        <v>6801.9134917691063</v>
      </c>
      <c r="I184" s="5">
        <f ca="1">IFERROR(INDEX(I$269:I$305,MATCH($F184,$B$269:$B$305,0))/INDEX($D$269:$D$305,MATCH($F184,$B$269:$B$305,0)),SUMIFS('Input-Ext Allocators'!F$8:F$63,'Input-Ext Allocators'!$B$8:$B$63,$F184))*$D184</f>
        <v>900.80151743964632</v>
      </c>
      <c r="J184" s="5">
        <f ca="1">IFERROR(INDEX(J$269:J$305,MATCH($F184,$B$269:$B$305,0))/INDEX($D$269:$D$305,MATCH($F184,$B$269:$B$305,0)),SUMIFS('Input-Ext Allocators'!G$8:G$63,'Input-Ext Allocators'!$B$8:$B$63,$F184))*$D184</f>
        <v>1234.8449270715146</v>
      </c>
      <c r="K184" s="5">
        <f ca="1">IFERROR(INDEX(K$269:K$305,MATCH($F184,$B$269:$B$305,0))/INDEX($D$269:$D$305,MATCH($F184,$B$269:$B$305,0)),SUMIFS('Input-Ext Allocators'!H$8:H$63,'Input-Ext Allocators'!$B$8:$B$63,$F184))*$D184</f>
        <v>155.20752070474919</v>
      </c>
      <c r="L184" s="5">
        <f ca="1">IFERROR(INDEX(L$269:L$305,MATCH($F184,$B$269:$B$305,0))/INDEX($D$269:$D$305,MATCH($F184,$B$269:$B$305,0)),SUMIFS('Input-Ext Allocators'!I$8:I$63,'Input-Ext Allocators'!$B$8:$B$63,$F184))*$D184</f>
        <v>8115.2076296284931</v>
      </c>
      <c r="M184" s="5">
        <f ca="1">IFERROR(INDEX(M$269:M$305,MATCH($F184,$B$269:$B$305,0))/INDEX($D$269:$D$305,MATCH($F184,$B$269:$B$305,0)),SUMIFS('Input-Ext Allocators'!J$8:J$63,'Input-Ext Allocators'!$B$8:$B$63,$F184))*$D184</f>
        <v>1732.8470936453855</v>
      </c>
      <c r="N184" s="5">
        <f ca="1">IFERROR(INDEX(N$269:N$305,MATCH($F184,$B$269:$B$305,0))/INDEX($D$269:$D$305,MATCH($F184,$B$269:$B$305,0)),SUMIFS('Input-Ext Allocators'!K$8:K$63,'Input-Ext Allocators'!$B$8:$B$63,$F184))*$D184</f>
        <v>0</v>
      </c>
      <c r="O184" s="5">
        <f ca="1">IFERROR(INDEX(O$269:O$305,MATCH($F184,$B$269:$B$305,0))/INDEX($D$269:$D$305,MATCH($F184,$B$269:$B$305,0)),SUMIFS('Input-Ext Allocators'!L$8:L$63,'Input-Ext Allocators'!$B$8:$B$63,$F184))*$D184</f>
        <v>0</v>
      </c>
      <c r="P184" s="5">
        <f ca="1">IFERROR(INDEX(P$269:P$305,MATCH($F184,$B$269:$B$305,0))/INDEX($D$269:$D$305,MATCH($F184,$B$269:$B$305,0)),SUMIFS('Input-Ext Allocators'!M$8:M$63,'Input-Ext Allocators'!$B$8:$B$63,$F184))*$D184</f>
        <v>0</v>
      </c>
      <c r="Q184" s="5">
        <f ca="1">IFERROR(INDEX(Q$269:Q$305,MATCH($F184,$B$269:$B$305,0))/INDEX($D$269:$D$305,MATCH($F184,$B$269:$B$305,0)),SUMIFS('Input-Ext Allocators'!N$8:N$63,'Input-Ext Allocators'!$B$8:$B$63,$F184))*$D184</f>
        <v>0</v>
      </c>
      <c r="R184" s="5">
        <f ca="1">IFERROR(INDEX(R$269:R$305,MATCH($F184,$B$269:$B$305,0))/INDEX($D$269:$D$305,MATCH($F184,$B$269:$B$305,0)),SUMIFS('Input-Ext Allocators'!O$8:O$63,'Input-Ext Allocators'!$B$8:$B$63,$F184))*$D184</f>
        <v>0</v>
      </c>
      <c r="S184" s="5">
        <f ca="1">IFERROR(INDEX(S$269:S$305,MATCH($F184,$B$269:$B$305,0))/INDEX($D$269:$D$305,MATCH($F184,$B$269:$B$305,0)),SUMIFS('Input-Ext Allocators'!P$8:P$63,'Input-Ext Allocators'!$B$8:$B$63,$F184))*$D184</f>
        <v>0</v>
      </c>
      <c r="T184" s="5">
        <f ca="1">IFERROR(INDEX(T$269:T$305,MATCH($F184,$B$269:$B$305,0))/INDEX($D$269:$D$305,MATCH($F184,$B$269:$B$305,0)),SUMIFS('Input-Ext Allocators'!Q$8:Q$63,'Input-Ext Allocators'!$B$8:$B$63,$F184))*$D184</f>
        <v>0</v>
      </c>
      <c r="U184" s="5">
        <f ca="1">IFERROR(INDEX(U$269:U$305,MATCH($F184,$B$269:$B$305,0))/INDEX($D$269:$D$305,MATCH($F184,$B$269:$B$305,0)),SUMIFS('Input-Ext Allocators'!R$8:R$63,'Input-Ext Allocators'!$B$8:$B$63,$F184))*$D184</f>
        <v>0</v>
      </c>
      <c r="V184" s="5">
        <f ca="1">IFERROR(INDEX(V$269:V$305,MATCH($F184,$B$269:$B$305,0))/INDEX($D$269:$D$305,MATCH($F184,$B$269:$B$305,0)),SUMIFS('Input-Ext Allocators'!S$8:S$63,'Input-Ext Allocators'!$B$8:$B$63,$F184))*$D184</f>
        <v>0</v>
      </c>
      <c r="W184" s="5">
        <f ca="1">IFERROR(INDEX(W$269:W$305,MATCH($F184,$B$269:$B$305,0))/INDEX($D$269:$D$305,MATCH($F184,$B$269:$B$305,0)),SUMIFS('Input-Ext Allocators'!T$8:T$63,'Input-Ext Allocators'!$B$8:$B$63,$F184))*$D184</f>
        <v>0</v>
      </c>
      <c r="X184" s="5">
        <f ca="1">IFERROR(INDEX(X$269:X$305,MATCH($F184,$B$269:$B$305,0))/INDEX($D$269:$D$305,MATCH($F184,$B$269:$B$305,0)),SUMIFS('Input-Ext Allocators'!U$8:U$63,'Input-Ext Allocators'!$B$8:$B$63,$F184))*$D184</f>
        <v>0</v>
      </c>
      <c r="Y184" s="5">
        <f ca="1">IFERROR(INDEX(Y$269:Y$305,MATCH($F184,$B$269:$B$305,0))/INDEX($D$269:$D$305,MATCH($F184,$B$269:$B$305,0)),SUMIFS('Input-Ext Allocators'!V$8:V$63,'Input-Ext Allocators'!$B$8:$B$63,$F184))*$D184</f>
        <v>0</v>
      </c>
      <c r="Z184" s="5">
        <f ca="1">IFERROR(INDEX(Z$269:Z$305,MATCH($F184,$B$269:$B$305,0))/INDEX($D$269:$D$305,MATCH($F184,$B$269:$B$305,0)),SUMIFS('Input-Ext Allocators'!W$8:W$63,'Input-Ext Allocators'!$B$8:$B$63,$F184))*$D184</f>
        <v>0</v>
      </c>
    </row>
    <row r="185" spans="1:26" outlineLevel="1">
      <c r="A185" s="13">
        <f>IF(ISBLANK('Input-Accounts'!A185),"",'Input-Accounts'!A185)</f>
        <v>158</v>
      </c>
      <c r="B185" s="17" t="str">
        <f>IF(ISBLANK('Input-Accounts'!B185),"",'Input-Accounts'!B185)</f>
        <v>Employee pensions and benefits</v>
      </c>
      <c r="C185" s="13">
        <f>IF(ISBLANK('Input-Accounts'!C185),"",'Input-Accounts'!C185)</f>
        <v>926</v>
      </c>
      <c r="D185" s="5">
        <f t="shared" ca="1" si="46"/>
        <v>102112.00425407075</v>
      </c>
      <c r="E185" s="5">
        <f t="shared" ca="1" si="48"/>
        <v>0</v>
      </c>
      <c r="F185" s="2" t="str" cm="1">
        <f t="array" aca="1" ref="F185" ca="1">IF(D185=0,"-",IF('Input-Accounts'!$E185&lt;&gt;0,'Input-Accounts'!$E185,INDEX('Input-Accounts'!$H185:$J185,,MATCH($F$6,'Input-Accounts'!$H$6:$J$6,0))))</f>
        <v>INT_LABOR</v>
      </c>
      <c r="G185" s="5">
        <f ca="1">IFERROR(INDEX(G$269:G$305,MATCH($F185,$B$269:$B$305,0))/INDEX($D$269:$D$305,MATCH($F185,$B$269:$B$305,0)),SUMIFS('Input-Ext Allocators'!D$8:D$63,'Input-Ext Allocators'!$B$8:$B$63,$F185))*$D185</f>
        <v>34376.525646376103</v>
      </c>
      <c r="H185" s="5">
        <f ca="1">IFERROR(INDEX(H$269:H$305,MATCH($F185,$B$269:$B$305,0))/INDEX($D$269:$D$305,MATCH($F185,$B$269:$B$305,0)),SUMIFS('Input-Ext Allocators'!E$8:E$63,'Input-Ext Allocators'!$B$8:$B$63,$F185))*$D185</f>
        <v>24324.75535794393</v>
      </c>
      <c r="I185" s="5">
        <f ca="1">IFERROR(INDEX(I$269:I$305,MATCH($F185,$B$269:$B$305,0))/INDEX($D$269:$D$305,MATCH($F185,$B$269:$B$305,0)),SUMIFS('Input-Ext Allocators'!F$8:F$63,'Input-Ext Allocators'!$B$8:$B$63,$F185))*$D185</f>
        <v>3221.4135866766273</v>
      </c>
      <c r="J185" s="5">
        <f ca="1">IFERROR(INDEX(J$269:J$305,MATCH($F185,$B$269:$B$305,0))/INDEX($D$269:$D$305,MATCH($F185,$B$269:$B$305,0)),SUMIFS('Input-Ext Allocators'!G$8:G$63,'Input-Ext Allocators'!$B$8:$B$63,$F185))*$D185</f>
        <v>4416.0074650111901</v>
      </c>
      <c r="K185" s="5">
        <f ca="1">IFERROR(INDEX(K$269:K$305,MATCH($F185,$B$269:$B$305,0))/INDEX($D$269:$D$305,MATCH($F185,$B$269:$B$305,0)),SUMIFS('Input-Ext Allocators'!H$8:H$63,'Input-Ext Allocators'!$B$8:$B$63,$F185))*$D185</f>
        <v>555.04748412701474</v>
      </c>
      <c r="L185" s="5">
        <f ca="1">IFERROR(INDEX(L$269:L$305,MATCH($F185,$B$269:$B$305,0))/INDEX($D$269:$D$305,MATCH($F185,$B$269:$B$305,0)),SUMIFS('Input-Ext Allocators'!I$8:I$63,'Input-Ext Allocators'!$B$8:$B$63,$F185))*$D185</f>
        <v>29021.310034081507</v>
      </c>
      <c r="M185" s="5">
        <f ca="1">IFERROR(INDEX(M$269:M$305,MATCH($F185,$B$269:$B$305,0))/INDEX($D$269:$D$305,MATCH($F185,$B$269:$B$305,0)),SUMIFS('Input-Ext Allocators'!J$8:J$63,'Input-Ext Allocators'!$B$8:$B$63,$F185))*$D185</f>
        <v>6196.9446798543604</v>
      </c>
      <c r="N185" s="5">
        <f ca="1">IFERROR(INDEX(N$269:N$305,MATCH($F185,$B$269:$B$305,0))/INDEX($D$269:$D$305,MATCH($F185,$B$269:$B$305,0)),SUMIFS('Input-Ext Allocators'!K$8:K$63,'Input-Ext Allocators'!$B$8:$B$63,$F185))*$D185</f>
        <v>0</v>
      </c>
      <c r="O185" s="5">
        <f ca="1">IFERROR(INDEX(O$269:O$305,MATCH($F185,$B$269:$B$305,0))/INDEX($D$269:$D$305,MATCH($F185,$B$269:$B$305,0)),SUMIFS('Input-Ext Allocators'!L$8:L$63,'Input-Ext Allocators'!$B$8:$B$63,$F185))*$D185</f>
        <v>0</v>
      </c>
      <c r="P185" s="5">
        <f ca="1">IFERROR(INDEX(P$269:P$305,MATCH($F185,$B$269:$B$305,0))/INDEX($D$269:$D$305,MATCH($F185,$B$269:$B$305,0)),SUMIFS('Input-Ext Allocators'!M$8:M$63,'Input-Ext Allocators'!$B$8:$B$63,$F185))*$D185</f>
        <v>0</v>
      </c>
      <c r="Q185" s="5">
        <f ca="1">IFERROR(INDEX(Q$269:Q$305,MATCH($F185,$B$269:$B$305,0))/INDEX($D$269:$D$305,MATCH($F185,$B$269:$B$305,0)),SUMIFS('Input-Ext Allocators'!N$8:N$63,'Input-Ext Allocators'!$B$8:$B$63,$F185))*$D185</f>
        <v>0</v>
      </c>
      <c r="R185" s="5">
        <f ca="1">IFERROR(INDEX(R$269:R$305,MATCH($F185,$B$269:$B$305,0))/INDEX($D$269:$D$305,MATCH($F185,$B$269:$B$305,0)),SUMIFS('Input-Ext Allocators'!O$8:O$63,'Input-Ext Allocators'!$B$8:$B$63,$F185))*$D185</f>
        <v>0</v>
      </c>
      <c r="S185" s="5">
        <f ca="1">IFERROR(INDEX(S$269:S$305,MATCH($F185,$B$269:$B$305,0))/INDEX($D$269:$D$305,MATCH($F185,$B$269:$B$305,0)),SUMIFS('Input-Ext Allocators'!P$8:P$63,'Input-Ext Allocators'!$B$8:$B$63,$F185))*$D185</f>
        <v>0</v>
      </c>
      <c r="T185" s="5">
        <f ca="1">IFERROR(INDEX(T$269:T$305,MATCH($F185,$B$269:$B$305,0))/INDEX($D$269:$D$305,MATCH($F185,$B$269:$B$305,0)),SUMIFS('Input-Ext Allocators'!Q$8:Q$63,'Input-Ext Allocators'!$B$8:$B$63,$F185))*$D185</f>
        <v>0</v>
      </c>
      <c r="U185" s="5">
        <f ca="1">IFERROR(INDEX(U$269:U$305,MATCH($F185,$B$269:$B$305,0))/INDEX($D$269:$D$305,MATCH($F185,$B$269:$B$305,0)),SUMIFS('Input-Ext Allocators'!R$8:R$63,'Input-Ext Allocators'!$B$8:$B$63,$F185))*$D185</f>
        <v>0</v>
      </c>
      <c r="V185" s="5">
        <f ca="1">IFERROR(INDEX(V$269:V$305,MATCH($F185,$B$269:$B$305,0))/INDEX($D$269:$D$305,MATCH($F185,$B$269:$B$305,0)),SUMIFS('Input-Ext Allocators'!S$8:S$63,'Input-Ext Allocators'!$B$8:$B$63,$F185))*$D185</f>
        <v>0</v>
      </c>
      <c r="W185" s="5">
        <f ca="1">IFERROR(INDEX(W$269:W$305,MATCH($F185,$B$269:$B$305,0))/INDEX($D$269:$D$305,MATCH($F185,$B$269:$B$305,0)),SUMIFS('Input-Ext Allocators'!T$8:T$63,'Input-Ext Allocators'!$B$8:$B$63,$F185))*$D185</f>
        <v>0</v>
      </c>
      <c r="X185" s="5">
        <f ca="1">IFERROR(INDEX(X$269:X$305,MATCH($F185,$B$269:$B$305,0))/INDEX($D$269:$D$305,MATCH($F185,$B$269:$B$305,0)),SUMIFS('Input-Ext Allocators'!U$8:U$63,'Input-Ext Allocators'!$B$8:$B$63,$F185))*$D185</f>
        <v>0</v>
      </c>
      <c r="Y185" s="5">
        <f ca="1">IFERROR(INDEX(Y$269:Y$305,MATCH($F185,$B$269:$B$305,0))/INDEX($D$269:$D$305,MATCH($F185,$B$269:$B$305,0)),SUMIFS('Input-Ext Allocators'!V$8:V$63,'Input-Ext Allocators'!$B$8:$B$63,$F185))*$D185</f>
        <v>0</v>
      </c>
      <c r="Z185" s="5">
        <f ca="1">IFERROR(INDEX(Z$269:Z$305,MATCH($F185,$B$269:$B$305,0))/INDEX($D$269:$D$305,MATCH($F185,$B$269:$B$305,0)),SUMIFS('Input-Ext Allocators'!W$8:W$63,'Input-Ext Allocators'!$B$8:$B$63,$F185))*$D185</f>
        <v>0</v>
      </c>
    </row>
    <row r="186" spans="1:26" outlineLevel="1">
      <c r="A186" s="13">
        <f>IF(ISBLANK('Input-Accounts'!A186),"",'Input-Accounts'!A186)</f>
        <v>159</v>
      </c>
      <c r="B186" s="17" t="str">
        <f>IF(ISBLANK('Input-Accounts'!B186),"",'Input-Accounts'!B186)</f>
        <v>Regulatory commission expenses</v>
      </c>
      <c r="C186" s="13">
        <f>IF(ISBLANK('Input-Accounts'!C186),"",'Input-Accounts'!C186)</f>
        <v>928</v>
      </c>
      <c r="D186" s="5">
        <f t="shared" ca="1" si="46"/>
        <v>0</v>
      </c>
      <c r="E186" s="5">
        <f t="shared" ca="1" si="48"/>
        <v>0</v>
      </c>
      <c r="F186" s="2" t="str" cm="1">
        <f t="array" aca="1" ref="F186" ca="1">IF(D186=0,"-",IF('Input-Accounts'!$E186&lt;&gt;0,'Input-Accounts'!$E186,INDEX('Input-Accounts'!$H186:$J186,,MATCH($F$6,'Input-Accounts'!$H$6:$J$6,0))))</f>
        <v>-</v>
      </c>
      <c r="G186" s="5">
        <f ca="1">IFERROR(INDEX(G$269:G$305,MATCH($F186,$B$269:$B$305,0))/INDEX($D$269:$D$305,MATCH($F186,$B$269:$B$305,0)),SUMIFS('Input-Ext Allocators'!D$8:D$63,'Input-Ext Allocators'!$B$8:$B$63,$F186))*$D186</f>
        <v>0</v>
      </c>
      <c r="H186" s="5">
        <f ca="1">IFERROR(INDEX(H$269:H$305,MATCH($F186,$B$269:$B$305,0))/INDEX($D$269:$D$305,MATCH($F186,$B$269:$B$305,0)),SUMIFS('Input-Ext Allocators'!E$8:E$63,'Input-Ext Allocators'!$B$8:$B$63,$F186))*$D186</f>
        <v>0</v>
      </c>
      <c r="I186" s="5">
        <f ca="1">IFERROR(INDEX(I$269:I$305,MATCH($F186,$B$269:$B$305,0))/INDEX($D$269:$D$305,MATCH($F186,$B$269:$B$305,0)),SUMIFS('Input-Ext Allocators'!F$8:F$63,'Input-Ext Allocators'!$B$8:$B$63,$F186))*$D186</f>
        <v>0</v>
      </c>
      <c r="J186" s="5">
        <f ca="1">IFERROR(INDEX(J$269:J$305,MATCH($F186,$B$269:$B$305,0))/INDEX($D$269:$D$305,MATCH($F186,$B$269:$B$305,0)),SUMIFS('Input-Ext Allocators'!G$8:G$63,'Input-Ext Allocators'!$B$8:$B$63,$F186))*$D186</f>
        <v>0</v>
      </c>
      <c r="K186" s="5">
        <f ca="1">IFERROR(INDEX(K$269:K$305,MATCH($F186,$B$269:$B$305,0))/INDEX($D$269:$D$305,MATCH($F186,$B$269:$B$305,0)),SUMIFS('Input-Ext Allocators'!H$8:H$63,'Input-Ext Allocators'!$B$8:$B$63,$F186))*$D186</f>
        <v>0</v>
      </c>
      <c r="L186" s="5">
        <f ca="1">IFERROR(INDEX(L$269:L$305,MATCH($F186,$B$269:$B$305,0))/INDEX($D$269:$D$305,MATCH($F186,$B$269:$B$305,0)),SUMIFS('Input-Ext Allocators'!I$8:I$63,'Input-Ext Allocators'!$B$8:$B$63,$F186))*$D186</f>
        <v>0</v>
      </c>
      <c r="M186" s="5">
        <f ca="1">IFERROR(INDEX(M$269:M$305,MATCH($F186,$B$269:$B$305,0))/INDEX($D$269:$D$305,MATCH($F186,$B$269:$B$305,0)),SUMIFS('Input-Ext Allocators'!J$8:J$63,'Input-Ext Allocators'!$B$8:$B$63,$F186))*$D186</f>
        <v>0</v>
      </c>
      <c r="N186" s="5">
        <f ca="1">IFERROR(INDEX(N$269:N$305,MATCH($F186,$B$269:$B$305,0))/INDEX($D$269:$D$305,MATCH($F186,$B$269:$B$305,0)),SUMIFS('Input-Ext Allocators'!K$8:K$63,'Input-Ext Allocators'!$B$8:$B$63,$F186))*$D186</f>
        <v>0</v>
      </c>
      <c r="O186" s="5">
        <f ca="1">IFERROR(INDEX(O$269:O$305,MATCH($F186,$B$269:$B$305,0))/INDEX($D$269:$D$305,MATCH($F186,$B$269:$B$305,0)),SUMIFS('Input-Ext Allocators'!L$8:L$63,'Input-Ext Allocators'!$B$8:$B$63,$F186))*$D186</f>
        <v>0</v>
      </c>
      <c r="P186" s="5">
        <f ca="1">IFERROR(INDEX(P$269:P$305,MATCH($F186,$B$269:$B$305,0))/INDEX($D$269:$D$305,MATCH($F186,$B$269:$B$305,0)),SUMIFS('Input-Ext Allocators'!M$8:M$63,'Input-Ext Allocators'!$B$8:$B$63,$F186))*$D186</f>
        <v>0</v>
      </c>
      <c r="Q186" s="5">
        <f ca="1">IFERROR(INDEX(Q$269:Q$305,MATCH($F186,$B$269:$B$305,0))/INDEX($D$269:$D$305,MATCH($F186,$B$269:$B$305,0)),SUMIFS('Input-Ext Allocators'!N$8:N$63,'Input-Ext Allocators'!$B$8:$B$63,$F186))*$D186</f>
        <v>0</v>
      </c>
      <c r="R186" s="5">
        <f ca="1">IFERROR(INDEX(R$269:R$305,MATCH($F186,$B$269:$B$305,0))/INDEX($D$269:$D$305,MATCH($F186,$B$269:$B$305,0)),SUMIFS('Input-Ext Allocators'!O$8:O$63,'Input-Ext Allocators'!$B$8:$B$63,$F186))*$D186</f>
        <v>0</v>
      </c>
      <c r="S186" s="5">
        <f ca="1">IFERROR(INDEX(S$269:S$305,MATCH($F186,$B$269:$B$305,0))/INDEX($D$269:$D$305,MATCH($F186,$B$269:$B$305,0)),SUMIFS('Input-Ext Allocators'!P$8:P$63,'Input-Ext Allocators'!$B$8:$B$63,$F186))*$D186</f>
        <v>0</v>
      </c>
      <c r="T186" s="5">
        <f ca="1">IFERROR(INDEX(T$269:T$305,MATCH($F186,$B$269:$B$305,0))/INDEX($D$269:$D$305,MATCH($F186,$B$269:$B$305,0)),SUMIFS('Input-Ext Allocators'!Q$8:Q$63,'Input-Ext Allocators'!$B$8:$B$63,$F186))*$D186</f>
        <v>0</v>
      </c>
      <c r="U186" s="5">
        <f ca="1">IFERROR(INDEX(U$269:U$305,MATCH($F186,$B$269:$B$305,0))/INDEX($D$269:$D$305,MATCH($F186,$B$269:$B$305,0)),SUMIFS('Input-Ext Allocators'!R$8:R$63,'Input-Ext Allocators'!$B$8:$B$63,$F186))*$D186</f>
        <v>0</v>
      </c>
      <c r="V186" s="5">
        <f ca="1">IFERROR(INDEX(V$269:V$305,MATCH($F186,$B$269:$B$305,0))/INDEX($D$269:$D$305,MATCH($F186,$B$269:$B$305,0)),SUMIFS('Input-Ext Allocators'!S$8:S$63,'Input-Ext Allocators'!$B$8:$B$63,$F186))*$D186</f>
        <v>0</v>
      </c>
      <c r="W186" s="5">
        <f ca="1">IFERROR(INDEX(W$269:W$305,MATCH($F186,$B$269:$B$305,0))/INDEX($D$269:$D$305,MATCH($F186,$B$269:$B$305,0)),SUMIFS('Input-Ext Allocators'!T$8:T$63,'Input-Ext Allocators'!$B$8:$B$63,$F186))*$D186</f>
        <v>0</v>
      </c>
      <c r="X186" s="5">
        <f ca="1">IFERROR(INDEX(X$269:X$305,MATCH($F186,$B$269:$B$305,0))/INDEX($D$269:$D$305,MATCH($F186,$B$269:$B$305,0)),SUMIFS('Input-Ext Allocators'!U$8:U$63,'Input-Ext Allocators'!$B$8:$B$63,$F186))*$D186</f>
        <v>0</v>
      </c>
      <c r="Y186" s="5">
        <f ca="1">IFERROR(INDEX(Y$269:Y$305,MATCH($F186,$B$269:$B$305,0))/INDEX($D$269:$D$305,MATCH($F186,$B$269:$B$305,0)),SUMIFS('Input-Ext Allocators'!V$8:V$63,'Input-Ext Allocators'!$B$8:$B$63,$F186))*$D186</f>
        <v>0</v>
      </c>
      <c r="Z186" s="5">
        <f ca="1">IFERROR(INDEX(Z$269:Z$305,MATCH($F186,$B$269:$B$305,0))/INDEX($D$269:$D$305,MATCH($F186,$B$269:$B$305,0)),SUMIFS('Input-Ext Allocators'!W$8:W$63,'Input-Ext Allocators'!$B$8:$B$63,$F186))*$D186</f>
        <v>0</v>
      </c>
    </row>
    <row r="187" spans="1:26" outlineLevel="1">
      <c r="A187" s="13">
        <f>IF(ISBLANK('Input-Accounts'!A187),"",'Input-Accounts'!A187)</f>
        <v>160</v>
      </c>
      <c r="B187" s="17" t="str">
        <f>IF(ISBLANK('Input-Accounts'!B187),"",'Input-Accounts'!B187)</f>
        <v>General Advertising expenses</v>
      </c>
      <c r="C187" s="13">
        <f>IF(ISBLANK('Input-Accounts'!C187),"",'Input-Accounts'!C187)</f>
        <v>930.1</v>
      </c>
      <c r="D187" s="5">
        <f t="shared" ca="1" si="46"/>
        <v>0</v>
      </c>
      <c r="E187" s="5">
        <f t="shared" ca="1" si="48"/>
        <v>0</v>
      </c>
      <c r="F187" s="2" t="str" cm="1">
        <f t="array" aca="1" ref="F187" ca="1">IF(D187=0,"-",IF('Input-Accounts'!$E187&lt;&gt;0,'Input-Accounts'!$E187,INDEX('Input-Accounts'!$H187:$J187,,MATCH($F$6,'Input-Accounts'!$H$6:$J$6,0))))</f>
        <v>-</v>
      </c>
      <c r="G187" s="5">
        <f ca="1">IFERROR(INDEX(G$269:G$305,MATCH($F187,$B$269:$B$305,0))/INDEX($D$269:$D$305,MATCH($F187,$B$269:$B$305,0)),SUMIFS('Input-Ext Allocators'!D$8:D$63,'Input-Ext Allocators'!$B$8:$B$63,$F187))*$D187</f>
        <v>0</v>
      </c>
      <c r="H187" s="5">
        <f ca="1">IFERROR(INDEX(H$269:H$305,MATCH($F187,$B$269:$B$305,0))/INDEX($D$269:$D$305,MATCH($F187,$B$269:$B$305,0)),SUMIFS('Input-Ext Allocators'!E$8:E$63,'Input-Ext Allocators'!$B$8:$B$63,$F187))*$D187</f>
        <v>0</v>
      </c>
      <c r="I187" s="5">
        <f ca="1">IFERROR(INDEX(I$269:I$305,MATCH($F187,$B$269:$B$305,0))/INDEX($D$269:$D$305,MATCH($F187,$B$269:$B$305,0)),SUMIFS('Input-Ext Allocators'!F$8:F$63,'Input-Ext Allocators'!$B$8:$B$63,$F187))*$D187</f>
        <v>0</v>
      </c>
      <c r="J187" s="5">
        <f ca="1">IFERROR(INDEX(J$269:J$305,MATCH($F187,$B$269:$B$305,0))/INDEX($D$269:$D$305,MATCH($F187,$B$269:$B$305,0)),SUMIFS('Input-Ext Allocators'!G$8:G$63,'Input-Ext Allocators'!$B$8:$B$63,$F187))*$D187</f>
        <v>0</v>
      </c>
      <c r="K187" s="5">
        <f ca="1">IFERROR(INDEX(K$269:K$305,MATCH($F187,$B$269:$B$305,0))/INDEX($D$269:$D$305,MATCH($F187,$B$269:$B$305,0)),SUMIFS('Input-Ext Allocators'!H$8:H$63,'Input-Ext Allocators'!$B$8:$B$63,$F187))*$D187</f>
        <v>0</v>
      </c>
      <c r="L187" s="5">
        <f ca="1">IFERROR(INDEX(L$269:L$305,MATCH($F187,$B$269:$B$305,0))/INDEX($D$269:$D$305,MATCH($F187,$B$269:$B$305,0)),SUMIFS('Input-Ext Allocators'!I$8:I$63,'Input-Ext Allocators'!$B$8:$B$63,$F187))*$D187</f>
        <v>0</v>
      </c>
      <c r="M187" s="5">
        <f ca="1">IFERROR(INDEX(M$269:M$305,MATCH($F187,$B$269:$B$305,0))/INDEX($D$269:$D$305,MATCH($F187,$B$269:$B$305,0)),SUMIFS('Input-Ext Allocators'!J$8:J$63,'Input-Ext Allocators'!$B$8:$B$63,$F187))*$D187</f>
        <v>0</v>
      </c>
      <c r="N187" s="5">
        <f ca="1">IFERROR(INDEX(N$269:N$305,MATCH($F187,$B$269:$B$305,0))/INDEX($D$269:$D$305,MATCH($F187,$B$269:$B$305,0)),SUMIFS('Input-Ext Allocators'!K$8:K$63,'Input-Ext Allocators'!$B$8:$B$63,$F187))*$D187</f>
        <v>0</v>
      </c>
      <c r="O187" s="5">
        <f ca="1">IFERROR(INDEX(O$269:O$305,MATCH($F187,$B$269:$B$305,0))/INDEX($D$269:$D$305,MATCH($F187,$B$269:$B$305,0)),SUMIFS('Input-Ext Allocators'!L$8:L$63,'Input-Ext Allocators'!$B$8:$B$63,$F187))*$D187</f>
        <v>0</v>
      </c>
      <c r="P187" s="5">
        <f ca="1">IFERROR(INDEX(P$269:P$305,MATCH($F187,$B$269:$B$305,0))/INDEX($D$269:$D$305,MATCH($F187,$B$269:$B$305,0)),SUMIFS('Input-Ext Allocators'!M$8:M$63,'Input-Ext Allocators'!$B$8:$B$63,$F187))*$D187</f>
        <v>0</v>
      </c>
      <c r="Q187" s="5">
        <f ca="1">IFERROR(INDEX(Q$269:Q$305,MATCH($F187,$B$269:$B$305,0))/INDEX($D$269:$D$305,MATCH($F187,$B$269:$B$305,0)),SUMIFS('Input-Ext Allocators'!N$8:N$63,'Input-Ext Allocators'!$B$8:$B$63,$F187))*$D187</f>
        <v>0</v>
      </c>
      <c r="R187" s="5">
        <f ca="1">IFERROR(INDEX(R$269:R$305,MATCH($F187,$B$269:$B$305,0))/INDEX($D$269:$D$305,MATCH($F187,$B$269:$B$305,0)),SUMIFS('Input-Ext Allocators'!O$8:O$63,'Input-Ext Allocators'!$B$8:$B$63,$F187))*$D187</f>
        <v>0</v>
      </c>
      <c r="S187" s="5">
        <f ca="1">IFERROR(INDEX(S$269:S$305,MATCH($F187,$B$269:$B$305,0))/INDEX($D$269:$D$305,MATCH($F187,$B$269:$B$305,0)),SUMIFS('Input-Ext Allocators'!P$8:P$63,'Input-Ext Allocators'!$B$8:$B$63,$F187))*$D187</f>
        <v>0</v>
      </c>
      <c r="T187" s="5">
        <f ca="1">IFERROR(INDEX(T$269:T$305,MATCH($F187,$B$269:$B$305,0))/INDEX($D$269:$D$305,MATCH($F187,$B$269:$B$305,0)),SUMIFS('Input-Ext Allocators'!Q$8:Q$63,'Input-Ext Allocators'!$B$8:$B$63,$F187))*$D187</f>
        <v>0</v>
      </c>
      <c r="U187" s="5">
        <f ca="1">IFERROR(INDEX(U$269:U$305,MATCH($F187,$B$269:$B$305,0))/INDEX($D$269:$D$305,MATCH($F187,$B$269:$B$305,0)),SUMIFS('Input-Ext Allocators'!R$8:R$63,'Input-Ext Allocators'!$B$8:$B$63,$F187))*$D187</f>
        <v>0</v>
      </c>
      <c r="V187" s="5">
        <f ca="1">IFERROR(INDEX(V$269:V$305,MATCH($F187,$B$269:$B$305,0))/INDEX($D$269:$D$305,MATCH($F187,$B$269:$B$305,0)),SUMIFS('Input-Ext Allocators'!S$8:S$63,'Input-Ext Allocators'!$B$8:$B$63,$F187))*$D187</f>
        <v>0</v>
      </c>
      <c r="W187" s="5">
        <f ca="1">IFERROR(INDEX(W$269:W$305,MATCH($F187,$B$269:$B$305,0))/INDEX($D$269:$D$305,MATCH($F187,$B$269:$B$305,0)),SUMIFS('Input-Ext Allocators'!T$8:T$63,'Input-Ext Allocators'!$B$8:$B$63,$F187))*$D187</f>
        <v>0</v>
      </c>
      <c r="X187" s="5">
        <f ca="1">IFERROR(INDEX(X$269:X$305,MATCH($F187,$B$269:$B$305,0))/INDEX($D$269:$D$305,MATCH($F187,$B$269:$B$305,0)),SUMIFS('Input-Ext Allocators'!U$8:U$63,'Input-Ext Allocators'!$B$8:$B$63,$F187))*$D187</f>
        <v>0</v>
      </c>
      <c r="Y187" s="5">
        <f ca="1">IFERROR(INDEX(Y$269:Y$305,MATCH($F187,$B$269:$B$305,0))/INDEX($D$269:$D$305,MATCH($F187,$B$269:$B$305,0)),SUMIFS('Input-Ext Allocators'!V$8:V$63,'Input-Ext Allocators'!$B$8:$B$63,$F187))*$D187</f>
        <v>0</v>
      </c>
      <c r="Z187" s="5">
        <f ca="1">IFERROR(INDEX(Z$269:Z$305,MATCH($F187,$B$269:$B$305,0))/INDEX($D$269:$D$305,MATCH($F187,$B$269:$B$305,0)),SUMIFS('Input-Ext Allocators'!W$8:W$63,'Input-Ext Allocators'!$B$8:$B$63,$F187))*$D187</f>
        <v>0</v>
      </c>
    </row>
    <row r="188" spans="1:26" outlineLevel="1">
      <c r="A188" s="13">
        <f>IF(ISBLANK('Input-Accounts'!A188),"",'Input-Accounts'!A188)</f>
        <v>161</v>
      </c>
      <c r="B188" s="17" t="str">
        <f>IF(ISBLANK('Input-Accounts'!B188),"",'Input-Accounts'!B188)</f>
        <v>Miscellaneous general expenses</v>
      </c>
      <c r="C188" s="13">
        <f>IF(ISBLANK('Input-Accounts'!C188),"",'Input-Accounts'!C188)</f>
        <v>930.2</v>
      </c>
      <c r="D188" s="5">
        <f t="shared" ca="1" si="46"/>
        <v>3032.5766336226015</v>
      </c>
      <c r="E188" s="5">
        <f t="shared" ca="1" si="48"/>
        <v>0</v>
      </c>
      <c r="F188" s="2" t="str" cm="1">
        <f t="array" aca="1" ref="F188" ca="1">IF(D188=0,"-",IF('Input-Accounts'!$E188&lt;&gt;0,'Input-Accounts'!$E188,INDEX('Input-Accounts'!$H188:$J188,,MATCH($F$6,'Input-Accounts'!$H$6:$J$6,0))))</f>
        <v>INT_OM</v>
      </c>
      <c r="G188" s="5">
        <f ca="1">IFERROR(INDEX(G$269:G$305,MATCH($F188,$B$269:$B$305,0))/INDEX($D$269:$D$305,MATCH($F188,$B$269:$B$305,0)),SUMIFS('Input-Ext Allocators'!D$8:D$63,'Input-Ext Allocators'!$B$8:$B$63,$F188))*$D188</f>
        <v>1020.9323495496104</v>
      </c>
      <c r="H188" s="5">
        <f ca="1">IFERROR(INDEX(H$269:H$305,MATCH($F188,$B$269:$B$305,0))/INDEX($D$269:$D$305,MATCH($F188,$B$269:$B$305,0)),SUMIFS('Input-Ext Allocators'!E$8:E$63,'Input-Ext Allocators'!$B$8:$B$63,$F188))*$D188</f>
        <v>722.4095272240844</v>
      </c>
      <c r="I188" s="5">
        <f ca="1">IFERROR(INDEX(I$269:I$305,MATCH($F188,$B$269:$B$305,0))/INDEX($D$269:$D$305,MATCH($F188,$B$269:$B$305,0)),SUMIFS('Input-Ext Allocators'!F$8:F$63,'Input-Ext Allocators'!$B$8:$B$63,$F188))*$D188</f>
        <v>95.671254732035734</v>
      </c>
      <c r="J188" s="5">
        <f ca="1">IFERROR(INDEX(J$269:J$305,MATCH($F188,$B$269:$B$305,0))/INDEX($D$269:$D$305,MATCH($F188,$B$269:$B$305,0)),SUMIFS('Input-Ext Allocators'!G$8:G$63,'Input-Ext Allocators'!$B$8:$B$63,$F188))*$D188</f>
        <v>131.14893934482771</v>
      </c>
      <c r="K188" s="5">
        <f ca="1">IFERROR(INDEX(K$269:K$305,MATCH($F188,$B$269:$B$305,0))/INDEX($D$269:$D$305,MATCH($F188,$B$269:$B$305,0)),SUMIFS('Input-Ext Allocators'!H$8:H$63,'Input-Ext Allocators'!$B$8:$B$63,$F188))*$D188</f>
        <v>16.484095510714589</v>
      </c>
      <c r="L188" s="5">
        <f ca="1">IFERROR(INDEX(L$269:L$305,MATCH($F188,$B$269:$B$305,0))/INDEX($D$269:$D$305,MATCH($F188,$B$269:$B$305,0)),SUMIFS('Input-Ext Allocators'!I$8:I$63,'Input-Ext Allocators'!$B$8:$B$63,$F188))*$D188</f>
        <v>861.89030691721223</v>
      </c>
      <c r="M188" s="5">
        <f ca="1">IFERROR(INDEX(M$269:M$305,MATCH($F188,$B$269:$B$305,0))/INDEX($D$269:$D$305,MATCH($F188,$B$269:$B$305,0)),SUMIFS('Input-Ext Allocators'!J$8:J$63,'Input-Ext Allocators'!$B$8:$B$63,$F188))*$D188</f>
        <v>184.04016034411589</v>
      </c>
      <c r="N188" s="5">
        <f ca="1">IFERROR(INDEX(N$269:N$305,MATCH($F188,$B$269:$B$305,0))/INDEX($D$269:$D$305,MATCH($F188,$B$269:$B$305,0)),SUMIFS('Input-Ext Allocators'!K$8:K$63,'Input-Ext Allocators'!$B$8:$B$63,$F188))*$D188</f>
        <v>0</v>
      </c>
      <c r="O188" s="5">
        <f ca="1">IFERROR(INDEX(O$269:O$305,MATCH($F188,$B$269:$B$305,0))/INDEX($D$269:$D$305,MATCH($F188,$B$269:$B$305,0)),SUMIFS('Input-Ext Allocators'!L$8:L$63,'Input-Ext Allocators'!$B$8:$B$63,$F188))*$D188</f>
        <v>0</v>
      </c>
      <c r="P188" s="5">
        <f ca="1">IFERROR(INDEX(P$269:P$305,MATCH($F188,$B$269:$B$305,0))/INDEX($D$269:$D$305,MATCH($F188,$B$269:$B$305,0)),SUMIFS('Input-Ext Allocators'!M$8:M$63,'Input-Ext Allocators'!$B$8:$B$63,$F188))*$D188</f>
        <v>0</v>
      </c>
      <c r="Q188" s="5">
        <f ca="1">IFERROR(INDEX(Q$269:Q$305,MATCH($F188,$B$269:$B$305,0))/INDEX($D$269:$D$305,MATCH($F188,$B$269:$B$305,0)),SUMIFS('Input-Ext Allocators'!N$8:N$63,'Input-Ext Allocators'!$B$8:$B$63,$F188))*$D188</f>
        <v>0</v>
      </c>
      <c r="R188" s="5">
        <f ca="1">IFERROR(INDEX(R$269:R$305,MATCH($F188,$B$269:$B$305,0))/INDEX($D$269:$D$305,MATCH($F188,$B$269:$B$305,0)),SUMIFS('Input-Ext Allocators'!O$8:O$63,'Input-Ext Allocators'!$B$8:$B$63,$F188))*$D188</f>
        <v>0</v>
      </c>
      <c r="S188" s="5">
        <f ca="1">IFERROR(INDEX(S$269:S$305,MATCH($F188,$B$269:$B$305,0))/INDEX($D$269:$D$305,MATCH($F188,$B$269:$B$305,0)),SUMIFS('Input-Ext Allocators'!P$8:P$63,'Input-Ext Allocators'!$B$8:$B$63,$F188))*$D188</f>
        <v>0</v>
      </c>
      <c r="T188" s="5">
        <f ca="1">IFERROR(INDEX(T$269:T$305,MATCH($F188,$B$269:$B$305,0))/INDEX($D$269:$D$305,MATCH($F188,$B$269:$B$305,0)),SUMIFS('Input-Ext Allocators'!Q$8:Q$63,'Input-Ext Allocators'!$B$8:$B$63,$F188))*$D188</f>
        <v>0</v>
      </c>
      <c r="U188" s="5">
        <f ca="1">IFERROR(INDEX(U$269:U$305,MATCH($F188,$B$269:$B$305,0))/INDEX($D$269:$D$305,MATCH($F188,$B$269:$B$305,0)),SUMIFS('Input-Ext Allocators'!R$8:R$63,'Input-Ext Allocators'!$B$8:$B$63,$F188))*$D188</f>
        <v>0</v>
      </c>
      <c r="V188" s="5">
        <f ca="1">IFERROR(INDEX(V$269:V$305,MATCH($F188,$B$269:$B$305,0))/INDEX($D$269:$D$305,MATCH($F188,$B$269:$B$305,0)),SUMIFS('Input-Ext Allocators'!S$8:S$63,'Input-Ext Allocators'!$B$8:$B$63,$F188))*$D188</f>
        <v>0</v>
      </c>
      <c r="W188" s="5">
        <f ca="1">IFERROR(INDEX(W$269:W$305,MATCH($F188,$B$269:$B$305,0))/INDEX($D$269:$D$305,MATCH($F188,$B$269:$B$305,0)),SUMIFS('Input-Ext Allocators'!T$8:T$63,'Input-Ext Allocators'!$B$8:$B$63,$F188))*$D188</f>
        <v>0</v>
      </c>
      <c r="X188" s="5">
        <f ca="1">IFERROR(INDEX(X$269:X$305,MATCH($F188,$B$269:$B$305,0))/INDEX($D$269:$D$305,MATCH($F188,$B$269:$B$305,0)),SUMIFS('Input-Ext Allocators'!U$8:U$63,'Input-Ext Allocators'!$B$8:$B$63,$F188))*$D188</f>
        <v>0</v>
      </c>
      <c r="Y188" s="5">
        <f ca="1">IFERROR(INDEX(Y$269:Y$305,MATCH($F188,$B$269:$B$305,0))/INDEX($D$269:$D$305,MATCH($F188,$B$269:$B$305,0)),SUMIFS('Input-Ext Allocators'!V$8:V$63,'Input-Ext Allocators'!$B$8:$B$63,$F188))*$D188</f>
        <v>0</v>
      </c>
      <c r="Z188" s="5">
        <f ca="1">IFERROR(INDEX(Z$269:Z$305,MATCH($F188,$B$269:$B$305,0))/INDEX($D$269:$D$305,MATCH($F188,$B$269:$B$305,0)),SUMIFS('Input-Ext Allocators'!W$8:W$63,'Input-Ext Allocators'!$B$8:$B$63,$F188))*$D188</f>
        <v>0</v>
      </c>
    </row>
    <row r="189" spans="1:26" outlineLevel="1">
      <c r="A189" s="13">
        <f>IF(ISBLANK('Input-Accounts'!A189),"",'Input-Accounts'!A189)</f>
        <v>162</v>
      </c>
      <c r="B189" s="17" t="str">
        <f>IF(ISBLANK('Input-Accounts'!B189),"",'Input-Accounts'!B189)</f>
        <v>Rents</v>
      </c>
      <c r="C189" s="13">
        <f>IF(ISBLANK('Input-Accounts'!C189),"",'Input-Accounts'!C189)</f>
        <v>931</v>
      </c>
      <c r="D189" s="5">
        <f t="shared" ca="1" si="46"/>
        <v>0</v>
      </c>
      <c r="E189" s="5">
        <f t="shared" ca="1" si="48"/>
        <v>0</v>
      </c>
      <c r="F189" s="2" t="str" cm="1">
        <f t="array" aca="1" ref="F189" ca="1">IF(D189=0,"-",IF('Input-Accounts'!$E189&lt;&gt;0,'Input-Accounts'!$E189,INDEX('Input-Accounts'!$H189:$J189,,MATCH($F$6,'Input-Accounts'!$H$6:$J$6,0))))</f>
        <v>-</v>
      </c>
      <c r="G189" s="5">
        <f ca="1">IFERROR(INDEX(G$269:G$305,MATCH($F189,$B$269:$B$305,0))/INDEX($D$269:$D$305,MATCH($F189,$B$269:$B$305,0)),SUMIFS('Input-Ext Allocators'!D$8:D$63,'Input-Ext Allocators'!$B$8:$B$63,$F189))*$D189</f>
        <v>0</v>
      </c>
      <c r="H189" s="5">
        <f ca="1">IFERROR(INDEX(H$269:H$305,MATCH($F189,$B$269:$B$305,0))/INDEX($D$269:$D$305,MATCH($F189,$B$269:$B$305,0)),SUMIFS('Input-Ext Allocators'!E$8:E$63,'Input-Ext Allocators'!$B$8:$B$63,$F189))*$D189</f>
        <v>0</v>
      </c>
      <c r="I189" s="5">
        <f ca="1">IFERROR(INDEX(I$269:I$305,MATCH($F189,$B$269:$B$305,0))/INDEX($D$269:$D$305,MATCH($F189,$B$269:$B$305,0)),SUMIFS('Input-Ext Allocators'!F$8:F$63,'Input-Ext Allocators'!$B$8:$B$63,$F189))*$D189</f>
        <v>0</v>
      </c>
      <c r="J189" s="5">
        <f ca="1">IFERROR(INDEX(J$269:J$305,MATCH($F189,$B$269:$B$305,0))/INDEX($D$269:$D$305,MATCH($F189,$B$269:$B$305,0)),SUMIFS('Input-Ext Allocators'!G$8:G$63,'Input-Ext Allocators'!$B$8:$B$63,$F189))*$D189</f>
        <v>0</v>
      </c>
      <c r="K189" s="5">
        <f ca="1">IFERROR(INDEX(K$269:K$305,MATCH($F189,$B$269:$B$305,0))/INDEX($D$269:$D$305,MATCH($F189,$B$269:$B$305,0)),SUMIFS('Input-Ext Allocators'!H$8:H$63,'Input-Ext Allocators'!$B$8:$B$63,$F189))*$D189</f>
        <v>0</v>
      </c>
      <c r="L189" s="5">
        <f ca="1">IFERROR(INDEX(L$269:L$305,MATCH($F189,$B$269:$B$305,0))/INDEX($D$269:$D$305,MATCH($F189,$B$269:$B$305,0)),SUMIFS('Input-Ext Allocators'!I$8:I$63,'Input-Ext Allocators'!$B$8:$B$63,$F189))*$D189</f>
        <v>0</v>
      </c>
      <c r="M189" s="5">
        <f ca="1">IFERROR(INDEX(M$269:M$305,MATCH($F189,$B$269:$B$305,0))/INDEX($D$269:$D$305,MATCH($F189,$B$269:$B$305,0)),SUMIFS('Input-Ext Allocators'!J$8:J$63,'Input-Ext Allocators'!$B$8:$B$63,$F189))*$D189</f>
        <v>0</v>
      </c>
      <c r="N189" s="5">
        <f ca="1">IFERROR(INDEX(N$269:N$305,MATCH($F189,$B$269:$B$305,0))/INDEX($D$269:$D$305,MATCH($F189,$B$269:$B$305,0)),SUMIFS('Input-Ext Allocators'!K$8:K$63,'Input-Ext Allocators'!$B$8:$B$63,$F189))*$D189</f>
        <v>0</v>
      </c>
      <c r="O189" s="5">
        <f ca="1">IFERROR(INDEX(O$269:O$305,MATCH($F189,$B$269:$B$305,0))/INDEX($D$269:$D$305,MATCH($F189,$B$269:$B$305,0)),SUMIFS('Input-Ext Allocators'!L$8:L$63,'Input-Ext Allocators'!$B$8:$B$63,$F189))*$D189</f>
        <v>0</v>
      </c>
      <c r="P189" s="5">
        <f ca="1">IFERROR(INDEX(P$269:P$305,MATCH($F189,$B$269:$B$305,0))/INDEX($D$269:$D$305,MATCH($F189,$B$269:$B$305,0)),SUMIFS('Input-Ext Allocators'!M$8:M$63,'Input-Ext Allocators'!$B$8:$B$63,$F189))*$D189</f>
        <v>0</v>
      </c>
      <c r="Q189" s="5">
        <f ca="1">IFERROR(INDEX(Q$269:Q$305,MATCH($F189,$B$269:$B$305,0))/INDEX($D$269:$D$305,MATCH($F189,$B$269:$B$305,0)),SUMIFS('Input-Ext Allocators'!N$8:N$63,'Input-Ext Allocators'!$B$8:$B$63,$F189))*$D189</f>
        <v>0</v>
      </c>
      <c r="R189" s="5">
        <f ca="1">IFERROR(INDEX(R$269:R$305,MATCH($F189,$B$269:$B$305,0))/INDEX($D$269:$D$305,MATCH($F189,$B$269:$B$305,0)),SUMIFS('Input-Ext Allocators'!O$8:O$63,'Input-Ext Allocators'!$B$8:$B$63,$F189))*$D189</f>
        <v>0</v>
      </c>
      <c r="S189" s="5">
        <f ca="1">IFERROR(INDEX(S$269:S$305,MATCH($F189,$B$269:$B$305,0))/INDEX($D$269:$D$305,MATCH($F189,$B$269:$B$305,0)),SUMIFS('Input-Ext Allocators'!P$8:P$63,'Input-Ext Allocators'!$B$8:$B$63,$F189))*$D189</f>
        <v>0</v>
      </c>
      <c r="T189" s="5">
        <f ca="1">IFERROR(INDEX(T$269:T$305,MATCH($F189,$B$269:$B$305,0))/INDEX($D$269:$D$305,MATCH($F189,$B$269:$B$305,0)),SUMIFS('Input-Ext Allocators'!Q$8:Q$63,'Input-Ext Allocators'!$B$8:$B$63,$F189))*$D189</f>
        <v>0</v>
      </c>
      <c r="U189" s="5">
        <f ca="1">IFERROR(INDEX(U$269:U$305,MATCH($F189,$B$269:$B$305,0))/INDEX($D$269:$D$305,MATCH($F189,$B$269:$B$305,0)),SUMIFS('Input-Ext Allocators'!R$8:R$63,'Input-Ext Allocators'!$B$8:$B$63,$F189))*$D189</f>
        <v>0</v>
      </c>
      <c r="V189" s="5">
        <f ca="1">IFERROR(INDEX(V$269:V$305,MATCH($F189,$B$269:$B$305,0))/INDEX($D$269:$D$305,MATCH($F189,$B$269:$B$305,0)),SUMIFS('Input-Ext Allocators'!S$8:S$63,'Input-Ext Allocators'!$B$8:$B$63,$F189))*$D189</f>
        <v>0</v>
      </c>
      <c r="W189" s="5">
        <f ca="1">IFERROR(INDEX(W$269:W$305,MATCH($F189,$B$269:$B$305,0))/INDEX($D$269:$D$305,MATCH($F189,$B$269:$B$305,0)),SUMIFS('Input-Ext Allocators'!T$8:T$63,'Input-Ext Allocators'!$B$8:$B$63,$F189))*$D189</f>
        <v>0</v>
      </c>
      <c r="X189" s="5">
        <f ca="1">IFERROR(INDEX(X$269:X$305,MATCH($F189,$B$269:$B$305,0))/INDEX($D$269:$D$305,MATCH($F189,$B$269:$B$305,0)),SUMIFS('Input-Ext Allocators'!U$8:U$63,'Input-Ext Allocators'!$B$8:$B$63,$F189))*$D189</f>
        <v>0</v>
      </c>
      <c r="Y189" s="5">
        <f ca="1">IFERROR(INDEX(Y$269:Y$305,MATCH($F189,$B$269:$B$305,0))/INDEX($D$269:$D$305,MATCH($F189,$B$269:$B$305,0)),SUMIFS('Input-Ext Allocators'!V$8:V$63,'Input-Ext Allocators'!$B$8:$B$63,$F189))*$D189</f>
        <v>0</v>
      </c>
      <c r="Z189" s="5">
        <f ca="1">IFERROR(INDEX(Z$269:Z$305,MATCH($F189,$B$269:$B$305,0))/INDEX($D$269:$D$305,MATCH($F189,$B$269:$B$305,0)),SUMIFS('Input-Ext Allocators'!W$8:W$63,'Input-Ext Allocators'!$B$8:$B$63,$F189))*$D189</f>
        <v>0</v>
      </c>
    </row>
    <row r="190" spans="1:26" outlineLevel="1">
      <c r="A190" s="13">
        <f>IF(ISBLANK('Input-Accounts'!A190),"",'Input-Accounts'!A190)</f>
        <v>163</v>
      </c>
      <c r="B190" s="17" t="str">
        <f>IF(ISBLANK('Input-Accounts'!B190),"",'Input-Accounts'!B190)</f>
        <v>Maintenance of general plant</v>
      </c>
      <c r="C190" s="13">
        <f>IF(ISBLANK('Input-Accounts'!C190),"",'Input-Accounts'!C190)</f>
        <v>935</v>
      </c>
      <c r="D190" s="5">
        <f t="shared" ca="1" si="46"/>
        <v>0</v>
      </c>
      <c r="E190" s="5">
        <f t="shared" ca="1" si="48"/>
        <v>0</v>
      </c>
      <c r="F190" s="2" t="str" cm="1">
        <f t="array" aca="1" ref="F190" ca="1">IF(D190=0,"-",IF('Input-Accounts'!$E190&lt;&gt;0,'Input-Accounts'!$E190,INDEX('Input-Accounts'!$H190:$J190,,MATCH($F$6,'Input-Accounts'!$H$6:$J$6,0))))</f>
        <v>-</v>
      </c>
      <c r="G190" s="5">
        <f ca="1">IFERROR(INDEX(G$269:G$305,MATCH($F190,$B$269:$B$305,0))/INDEX($D$269:$D$305,MATCH($F190,$B$269:$B$305,0)),SUMIFS('Input-Ext Allocators'!D$8:D$63,'Input-Ext Allocators'!$B$8:$B$63,$F190))*$D190</f>
        <v>0</v>
      </c>
      <c r="H190" s="5">
        <f ca="1">IFERROR(INDEX(H$269:H$305,MATCH($F190,$B$269:$B$305,0))/INDEX($D$269:$D$305,MATCH($F190,$B$269:$B$305,0)),SUMIFS('Input-Ext Allocators'!E$8:E$63,'Input-Ext Allocators'!$B$8:$B$63,$F190))*$D190</f>
        <v>0</v>
      </c>
      <c r="I190" s="5">
        <f ca="1">IFERROR(INDEX(I$269:I$305,MATCH($F190,$B$269:$B$305,0))/INDEX($D$269:$D$305,MATCH($F190,$B$269:$B$305,0)),SUMIFS('Input-Ext Allocators'!F$8:F$63,'Input-Ext Allocators'!$B$8:$B$63,$F190))*$D190</f>
        <v>0</v>
      </c>
      <c r="J190" s="5">
        <f ca="1">IFERROR(INDEX(J$269:J$305,MATCH($F190,$B$269:$B$305,0))/INDEX($D$269:$D$305,MATCH($F190,$B$269:$B$305,0)),SUMIFS('Input-Ext Allocators'!G$8:G$63,'Input-Ext Allocators'!$B$8:$B$63,$F190))*$D190</f>
        <v>0</v>
      </c>
      <c r="K190" s="5">
        <f ca="1">IFERROR(INDEX(K$269:K$305,MATCH($F190,$B$269:$B$305,0))/INDEX($D$269:$D$305,MATCH($F190,$B$269:$B$305,0)),SUMIFS('Input-Ext Allocators'!H$8:H$63,'Input-Ext Allocators'!$B$8:$B$63,$F190))*$D190</f>
        <v>0</v>
      </c>
      <c r="L190" s="5">
        <f ca="1">IFERROR(INDEX(L$269:L$305,MATCH($F190,$B$269:$B$305,0))/INDEX($D$269:$D$305,MATCH($F190,$B$269:$B$305,0)),SUMIFS('Input-Ext Allocators'!I$8:I$63,'Input-Ext Allocators'!$B$8:$B$63,$F190))*$D190</f>
        <v>0</v>
      </c>
      <c r="M190" s="5">
        <f ca="1">IFERROR(INDEX(M$269:M$305,MATCH($F190,$B$269:$B$305,0))/INDEX($D$269:$D$305,MATCH($F190,$B$269:$B$305,0)),SUMIFS('Input-Ext Allocators'!J$8:J$63,'Input-Ext Allocators'!$B$8:$B$63,$F190))*$D190</f>
        <v>0</v>
      </c>
      <c r="N190" s="5">
        <f ca="1">IFERROR(INDEX(N$269:N$305,MATCH($F190,$B$269:$B$305,0))/INDEX($D$269:$D$305,MATCH($F190,$B$269:$B$305,0)),SUMIFS('Input-Ext Allocators'!K$8:K$63,'Input-Ext Allocators'!$B$8:$B$63,$F190))*$D190</f>
        <v>0</v>
      </c>
      <c r="O190" s="5">
        <f ca="1">IFERROR(INDEX(O$269:O$305,MATCH($F190,$B$269:$B$305,0))/INDEX($D$269:$D$305,MATCH($F190,$B$269:$B$305,0)),SUMIFS('Input-Ext Allocators'!L$8:L$63,'Input-Ext Allocators'!$B$8:$B$63,$F190))*$D190</f>
        <v>0</v>
      </c>
      <c r="P190" s="5">
        <f ca="1">IFERROR(INDEX(P$269:P$305,MATCH($F190,$B$269:$B$305,0))/INDEX($D$269:$D$305,MATCH($F190,$B$269:$B$305,0)),SUMIFS('Input-Ext Allocators'!M$8:M$63,'Input-Ext Allocators'!$B$8:$B$63,$F190))*$D190</f>
        <v>0</v>
      </c>
      <c r="Q190" s="5">
        <f ca="1">IFERROR(INDEX(Q$269:Q$305,MATCH($F190,$B$269:$B$305,0))/INDEX($D$269:$D$305,MATCH($F190,$B$269:$B$305,0)),SUMIFS('Input-Ext Allocators'!N$8:N$63,'Input-Ext Allocators'!$B$8:$B$63,$F190))*$D190</f>
        <v>0</v>
      </c>
      <c r="R190" s="5">
        <f ca="1">IFERROR(INDEX(R$269:R$305,MATCH($F190,$B$269:$B$305,0))/INDEX($D$269:$D$305,MATCH($F190,$B$269:$B$305,0)),SUMIFS('Input-Ext Allocators'!O$8:O$63,'Input-Ext Allocators'!$B$8:$B$63,$F190))*$D190</f>
        <v>0</v>
      </c>
      <c r="S190" s="5">
        <f ca="1">IFERROR(INDEX(S$269:S$305,MATCH($F190,$B$269:$B$305,0))/INDEX($D$269:$D$305,MATCH($F190,$B$269:$B$305,0)),SUMIFS('Input-Ext Allocators'!P$8:P$63,'Input-Ext Allocators'!$B$8:$B$63,$F190))*$D190</f>
        <v>0</v>
      </c>
      <c r="T190" s="5">
        <f ca="1">IFERROR(INDEX(T$269:T$305,MATCH($F190,$B$269:$B$305,0))/INDEX($D$269:$D$305,MATCH($F190,$B$269:$B$305,0)),SUMIFS('Input-Ext Allocators'!Q$8:Q$63,'Input-Ext Allocators'!$B$8:$B$63,$F190))*$D190</f>
        <v>0</v>
      </c>
      <c r="U190" s="5">
        <f ca="1">IFERROR(INDEX(U$269:U$305,MATCH($F190,$B$269:$B$305,0))/INDEX($D$269:$D$305,MATCH($F190,$B$269:$B$305,0)),SUMIFS('Input-Ext Allocators'!R$8:R$63,'Input-Ext Allocators'!$B$8:$B$63,$F190))*$D190</f>
        <v>0</v>
      </c>
      <c r="V190" s="5">
        <f ca="1">IFERROR(INDEX(V$269:V$305,MATCH($F190,$B$269:$B$305,0))/INDEX($D$269:$D$305,MATCH($F190,$B$269:$B$305,0)),SUMIFS('Input-Ext Allocators'!S$8:S$63,'Input-Ext Allocators'!$B$8:$B$63,$F190))*$D190</f>
        <v>0</v>
      </c>
      <c r="W190" s="5">
        <f ca="1">IFERROR(INDEX(W$269:W$305,MATCH($F190,$B$269:$B$305,0))/INDEX($D$269:$D$305,MATCH($F190,$B$269:$B$305,0)),SUMIFS('Input-Ext Allocators'!T$8:T$63,'Input-Ext Allocators'!$B$8:$B$63,$F190))*$D190</f>
        <v>0</v>
      </c>
      <c r="X190" s="5">
        <f ca="1">IFERROR(INDEX(X$269:X$305,MATCH($F190,$B$269:$B$305,0))/INDEX($D$269:$D$305,MATCH($F190,$B$269:$B$305,0)),SUMIFS('Input-Ext Allocators'!U$8:U$63,'Input-Ext Allocators'!$B$8:$B$63,$F190))*$D190</f>
        <v>0</v>
      </c>
      <c r="Y190" s="5">
        <f ca="1">IFERROR(INDEX(Y$269:Y$305,MATCH($F190,$B$269:$B$305,0))/INDEX($D$269:$D$305,MATCH($F190,$B$269:$B$305,0)),SUMIFS('Input-Ext Allocators'!V$8:V$63,'Input-Ext Allocators'!$B$8:$B$63,$F190))*$D190</f>
        <v>0</v>
      </c>
      <c r="Z190" s="5">
        <f ca="1">IFERROR(INDEX(Z$269:Z$305,MATCH($F190,$B$269:$B$305,0))/INDEX($D$269:$D$305,MATCH($F190,$B$269:$B$305,0)),SUMIFS('Input-Ext Allocators'!W$8:W$63,'Input-Ext Allocators'!$B$8:$B$63,$F190))*$D190</f>
        <v>0</v>
      </c>
    </row>
    <row r="191" spans="1:26">
      <c r="A191" s="13">
        <f>IF(ISBLANK('Input-Accounts'!A191),"",'Input-Accounts'!A191)</f>
        <v>164</v>
      </c>
      <c r="B191" t="str">
        <f>IF(ISBLANK('Input-Accounts'!B191),"",'Input-Accounts'!B191)</f>
        <v>Total Administrative and General Expenses</v>
      </c>
      <c r="C191" s="13" t="str">
        <f>IF(ISBLANK('Input-Accounts'!C191),"",'Input-Accounts'!C191)</f>
        <v/>
      </c>
      <c r="D191" s="28">
        <f ca="1">SUBTOTAL(9,D180:D190)</f>
        <v>349361.33140311617</v>
      </c>
      <c r="E191" s="5">
        <f t="shared" ref="E191" ca="1" si="49">IFERROR(IF(D191="","",IF(D191=0,0,IF(ABS(D191-SUM($G191:$Z191))&lt;Check_Limit,0,1))),1)</f>
        <v>0</v>
      </c>
      <c r="G191" s="28">
        <f t="shared" ref="G191:Z191" ca="1" si="50">SUBTOTAL(9,G180:G190)</f>
        <v>117614.26931694511</v>
      </c>
      <c r="H191" s="28">
        <f t="shared" ca="1" si="50"/>
        <v>83223.603140348612</v>
      </c>
      <c r="I191" s="28">
        <f t="shared" ca="1" si="50"/>
        <v>11021.596803067039</v>
      </c>
      <c r="J191" s="28">
        <f t="shared" ca="1" si="50"/>
        <v>15108.725548307953</v>
      </c>
      <c r="K191" s="28">
        <f t="shared" ca="1" si="50"/>
        <v>1899.0140235038373</v>
      </c>
      <c r="L191" s="28">
        <f t="shared" ca="1" si="50"/>
        <v>99292.18005888995</v>
      </c>
      <c r="M191" s="28">
        <f t="shared" ca="1" si="50"/>
        <v>21201.94251205356</v>
      </c>
      <c r="N191" s="28">
        <f t="shared" ca="1" si="50"/>
        <v>0</v>
      </c>
      <c r="O191" s="28">
        <f t="shared" ca="1" si="50"/>
        <v>0</v>
      </c>
      <c r="P191" s="28">
        <f t="shared" ca="1" si="50"/>
        <v>0</v>
      </c>
      <c r="Q191" s="28">
        <f t="shared" ca="1" si="50"/>
        <v>0</v>
      </c>
      <c r="R191" s="28">
        <f t="shared" ca="1" si="50"/>
        <v>0</v>
      </c>
      <c r="S191" s="28">
        <f t="shared" ca="1" si="50"/>
        <v>0</v>
      </c>
      <c r="T191" s="28">
        <f t="shared" ca="1" si="50"/>
        <v>0</v>
      </c>
      <c r="U191" s="28">
        <f t="shared" ca="1" si="50"/>
        <v>0</v>
      </c>
      <c r="V191" s="28">
        <f t="shared" ca="1" si="50"/>
        <v>0</v>
      </c>
      <c r="W191" s="28">
        <f t="shared" ca="1" si="50"/>
        <v>0</v>
      </c>
      <c r="X191" s="28">
        <f t="shared" ca="1" si="50"/>
        <v>0</v>
      </c>
      <c r="Y191" s="28">
        <f t="shared" ca="1" si="50"/>
        <v>0</v>
      </c>
      <c r="Z191" s="28">
        <f t="shared" ca="1" si="50"/>
        <v>0</v>
      </c>
    </row>
    <row r="192" spans="1:26">
      <c r="A192" s="13" t="str">
        <f>IF(ISBLANK('Input-Accounts'!A192),"",'Input-Accounts'!A192)</f>
        <v/>
      </c>
      <c r="B192" s="3" t="str">
        <f>IF(ISBLANK('Input-Accounts'!B192),"",'Input-Accounts'!B192)</f>
        <v/>
      </c>
      <c r="C192" s="13" t="str">
        <f>IF(ISBLANK('Input-Accounts'!C192),"",'Input-Accounts'!C192)</f>
        <v/>
      </c>
      <c r="D192" s="5"/>
      <c r="E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" thickBot="1">
      <c r="A193" s="13">
        <f>IF(ISBLANK('Input-Accounts'!A193),"",'Input-Accounts'!A193)</f>
        <v>165</v>
      </c>
      <c r="B193" s="4" t="str">
        <f>IF(ISBLANK('Input-Accounts'!B193),"",'Input-Accounts'!B193)</f>
        <v>TOTAL OPERATION AND MAINTENANCE EXPENSE</v>
      </c>
      <c r="C193" s="13" t="str">
        <f>IF(ISBLANK('Input-Accounts'!C193),"",'Input-Accounts'!C193)</f>
        <v/>
      </c>
      <c r="D193" s="30">
        <f ca="1">SUBTOTAL(9,D119:D192)</f>
        <v>627720.89266672661</v>
      </c>
      <c r="E193" s="5">
        <f ca="1">IFERROR(IF(D193="","",IF(D193=0,0,IF(ABS(D193-SUM($G193:$Z193))&lt;Check_Limit,0,1))),1)</f>
        <v>0</v>
      </c>
      <c r="G193" s="30">
        <f t="shared" ref="G193:Z193" ca="1" si="51">SUBTOTAL(9,G119:G192)</f>
        <v>211325.43155094888</v>
      </c>
      <c r="H193" s="30">
        <f t="shared" ca="1" si="51"/>
        <v>149533.41929511281</v>
      </c>
      <c r="I193" s="30">
        <f t="shared" ca="1" si="51"/>
        <v>19803.240833917524</v>
      </c>
      <c r="J193" s="30">
        <f t="shared" ca="1" si="51"/>
        <v>27146.858669647987</v>
      </c>
      <c r="K193" s="30">
        <f t="shared" ca="1" si="51"/>
        <v>3412.085628460678</v>
      </c>
      <c r="L193" s="30">
        <f t="shared" ca="1" si="51"/>
        <v>178404.90718039384</v>
      </c>
      <c r="M193" s="30">
        <f t="shared" ca="1" si="51"/>
        <v>38094.949508244776</v>
      </c>
      <c r="N193" s="30">
        <f t="shared" ca="1" si="51"/>
        <v>0</v>
      </c>
      <c r="O193" s="30">
        <f t="shared" ca="1" si="51"/>
        <v>0</v>
      </c>
      <c r="P193" s="30">
        <f t="shared" ca="1" si="51"/>
        <v>0</v>
      </c>
      <c r="Q193" s="30">
        <f t="shared" ca="1" si="51"/>
        <v>0</v>
      </c>
      <c r="R193" s="30">
        <f t="shared" ca="1" si="51"/>
        <v>0</v>
      </c>
      <c r="S193" s="30">
        <f t="shared" ca="1" si="51"/>
        <v>0</v>
      </c>
      <c r="T193" s="30">
        <f t="shared" ca="1" si="51"/>
        <v>0</v>
      </c>
      <c r="U193" s="30">
        <f t="shared" ca="1" si="51"/>
        <v>0</v>
      </c>
      <c r="V193" s="30">
        <f t="shared" ca="1" si="51"/>
        <v>0</v>
      </c>
      <c r="W193" s="30">
        <f t="shared" ca="1" si="51"/>
        <v>0</v>
      </c>
      <c r="X193" s="30">
        <f t="shared" ca="1" si="51"/>
        <v>0</v>
      </c>
      <c r="Y193" s="30">
        <f t="shared" ca="1" si="51"/>
        <v>0</v>
      </c>
      <c r="Z193" s="30">
        <f t="shared" ca="1" si="51"/>
        <v>0</v>
      </c>
    </row>
    <row r="194" spans="1:26" ht="15" thickTop="1">
      <c r="A194" s="13" t="str">
        <f>IF(ISBLANK('Input-Accounts'!A194),"",'Input-Accounts'!A194)</f>
        <v/>
      </c>
      <c r="B194" t="str">
        <f>IF(ISBLANK('Input-Accounts'!B194),"",'Input-Accounts'!B194)</f>
        <v/>
      </c>
      <c r="C194" s="13" t="str">
        <f>IF(ISBLANK('Input-Accounts'!C194),"",'Input-Accounts'!C194)</f>
        <v/>
      </c>
      <c r="D194" s="5"/>
      <c r="E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>
      <c r="A195" s="13">
        <f>IF(ISBLANK('Input-Accounts'!A195),"",'Input-Accounts'!A195)</f>
        <v>166</v>
      </c>
      <c r="B195" s="4" t="str">
        <f>IF(ISBLANK('Input-Accounts'!B195),"",'Input-Accounts'!B195)</f>
        <v>Adjustments, Depreciation and Amortization Expense</v>
      </c>
      <c r="C195" s="13" t="str">
        <f>IF(ISBLANK('Input-Accounts'!C195),"",'Input-Accounts'!C195)</f>
        <v/>
      </c>
      <c r="D195" s="5"/>
      <c r="E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>
      <c r="A196" s="13">
        <f>IF(ISBLANK('Input-Accounts'!A196),"",'Input-Accounts'!A196)</f>
        <v>167</v>
      </c>
      <c r="B196" s="4" t="str">
        <f>IF(ISBLANK('Input-Accounts'!B196),"",'Input-Accounts'!B196)</f>
        <v>Depreciation Expense</v>
      </c>
      <c r="C196" s="13" t="str">
        <f>IF(ISBLANK('Input-Accounts'!C196),"",'Input-Accounts'!C196)</f>
        <v/>
      </c>
      <c r="D196" s="5"/>
      <c r="E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outlineLevel="1">
      <c r="A197" s="13">
        <f>IF(ISBLANK('Input-Accounts'!A197),"",'Input-Accounts'!A197)</f>
        <v>168</v>
      </c>
      <c r="B197" s="1" t="str">
        <f>IF(ISBLANK('Input-Accounts'!B197),"",'Input-Accounts'!B197)</f>
        <v>Intangible Plant</v>
      </c>
      <c r="C197" s="13" t="str">
        <f>IF(ISBLANK('Input-Accounts'!C197),"",'Input-Accounts'!C197)</f>
        <v/>
      </c>
      <c r="E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outlineLevel="1">
      <c r="A198" s="13">
        <f>IF(ISBLANK('Input-Accounts'!A198),"",'Input-Accounts'!A198)</f>
        <v>169</v>
      </c>
      <c r="B198" s="17" t="str">
        <f>IF(ISBLANK('Input-Accounts'!B198),"",'Input-Accounts'!B198)</f>
        <v>Organization</v>
      </c>
      <c r="C198" s="13">
        <f>IF(ISBLANK('Input-Accounts'!C198),"",'Input-Accounts'!C198)</f>
        <v>301</v>
      </c>
      <c r="D198" s="5">
        <f ca="1">INDIRECT("Classification!"&amp;$D$5&amp;ROW())</f>
        <v>0</v>
      </c>
      <c r="E198" s="5">
        <f t="shared" ref="E198:E201" ca="1" si="52">IFERROR(IF(D198="","",IF(D198=0,0,IF(ABS(D198-SUM($G198:$Z198))&lt;Check_Limit,0,1))),1)</f>
        <v>0</v>
      </c>
      <c r="F198" s="2" t="str" cm="1">
        <f t="array" aca="1" ref="F198" ca="1">IF(D198=0,"-",IF('Input-Accounts'!$E198&lt;&gt;0,'Input-Accounts'!$E198,INDEX('Input-Accounts'!$H198:$J198,,MATCH($F$6,'Input-Accounts'!$H$6:$J$6,0))))</f>
        <v>-</v>
      </c>
      <c r="G198" s="5">
        <f ca="1">IFERROR(INDEX(G$269:G$305,MATCH($F198,$B$269:$B$305,0))/INDEX($D$269:$D$305,MATCH($F198,$B$269:$B$305,0)),SUMIFS('Input-Ext Allocators'!D$8:D$63,'Input-Ext Allocators'!$B$8:$B$63,$F198))*$D198</f>
        <v>0</v>
      </c>
      <c r="H198" s="5">
        <f ca="1">IFERROR(INDEX(H$269:H$305,MATCH($F198,$B$269:$B$305,0))/INDEX($D$269:$D$305,MATCH($F198,$B$269:$B$305,0)),SUMIFS('Input-Ext Allocators'!E$8:E$63,'Input-Ext Allocators'!$B$8:$B$63,$F198))*$D198</f>
        <v>0</v>
      </c>
      <c r="I198" s="5">
        <f ca="1">IFERROR(INDEX(I$269:I$305,MATCH($F198,$B$269:$B$305,0))/INDEX($D$269:$D$305,MATCH($F198,$B$269:$B$305,0)),SUMIFS('Input-Ext Allocators'!F$8:F$63,'Input-Ext Allocators'!$B$8:$B$63,$F198))*$D198</f>
        <v>0</v>
      </c>
      <c r="J198" s="5">
        <f ca="1">IFERROR(INDEX(J$269:J$305,MATCH($F198,$B$269:$B$305,0))/INDEX($D$269:$D$305,MATCH($F198,$B$269:$B$305,0)),SUMIFS('Input-Ext Allocators'!G$8:G$63,'Input-Ext Allocators'!$B$8:$B$63,$F198))*$D198</f>
        <v>0</v>
      </c>
      <c r="K198" s="5">
        <f ca="1">IFERROR(INDEX(K$269:K$305,MATCH($F198,$B$269:$B$305,0))/INDEX($D$269:$D$305,MATCH($F198,$B$269:$B$305,0)),SUMIFS('Input-Ext Allocators'!H$8:H$63,'Input-Ext Allocators'!$B$8:$B$63,$F198))*$D198</f>
        <v>0</v>
      </c>
      <c r="L198" s="5">
        <f ca="1">IFERROR(INDEX(L$269:L$305,MATCH($F198,$B$269:$B$305,0))/INDEX($D$269:$D$305,MATCH($F198,$B$269:$B$305,0)),SUMIFS('Input-Ext Allocators'!I$8:I$63,'Input-Ext Allocators'!$B$8:$B$63,$F198))*$D198</f>
        <v>0</v>
      </c>
      <c r="M198" s="5">
        <f ca="1">IFERROR(INDEX(M$269:M$305,MATCH($F198,$B$269:$B$305,0))/INDEX($D$269:$D$305,MATCH($F198,$B$269:$B$305,0)),SUMIFS('Input-Ext Allocators'!J$8:J$63,'Input-Ext Allocators'!$B$8:$B$63,$F198))*$D198</f>
        <v>0</v>
      </c>
      <c r="N198" s="5">
        <f ca="1">IFERROR(INDEX(N$269:N$305,MATCH($F198,$B$269:$B$305,0))/INDEX($D$269:$D$305,MATCH($F198,$B$269:$B$305,0)),SUMIFS('Input-Ext Allocators'!K$8:K$63,'Input-Ext Allocators'!$B$8:$B$63,$F198))*$D198</f>
        <v>0</v>
      </c>
      <c r="O198" s="5">
        <f ca="1">IFERROR(INDEX(O$269:O$305,MATCH($F198,$B$269:$B$305,0))/INDEX($D$269:$D$305,MATCH($F198,$B$269:$B$305,0)),SUMIFS('Input-Ext Allocators'!L$8:L$63,'Input-Ext Allocators'!$B$8:$B$63,$F198))*$D198</f>
        <v>0</v>
      </c>
      <c r="P198" s="5">
        <f ca="1">IFERROR(INDEX(P$269:P$305,MATCH($F198,$B$269:$B$305,0))/INDEX($D$269:$D$305,MATCH($F198,$B$269:$B$305,0)),SUMIFS('Input-Ext Allocators'!M$8:M$63,'Input-Ext Allocators'!$B$8:$B$63,$F198))*$D198</f>
        <v>0</v>
      </c>
      <c r="Q198" s="5">
        <f ca="1">IFERROR(INDEX(Q$269:Q$305,MATCH($F198,$B$269:$B$305,0))/INDEX($D$269:$D$305,MATCH($F198,$B$269:$B$305,0)),SUMIFS('Input-Ext Allocators'!N$8:N$63,'Input-Ext Allocators'!$B$8:$B$63,$F198))*$D198</f>
        <v>0</v>
      </c>
      <c r="R198" s="5">
        <f ca="1">IFERROR(INDEX(R$269:R$305,MATCH($F198,$B$269:$B$305,0))/INDEX($D$269:$D$305,MATCH($F198,$B$269:$B$305,0)),SUMIFS('Input-Ext Allocators'!O$8:O$63,'Input-Ext Allocators'!$B$8:$B$63,$F198))*$D198</f>
        <v>0</v>
      </c>
      <c r="S198" s="5">
        <f ca="1">IFERROR(INDEX(S$269:S$305,MATCH($F198,$B$269:$B$305,0))/INDEX($D$269:$D$305,MATCH($F198,$B$269:$B$305,0)),SUMIFS('Input-Ext Allocators'!P$8:P$63,'Input-Ext Allocators'!$B$8:$B$63,$F198))*$D198</f>
        <v>0</v>
      </c>
      <c r="T198" s="5">
        <f ca="1">IFERROR(INDEX(T$269:T$305,MATCH($F198,$B$269:$B$305,0))/INDEX($D$269:$D$305,MATCH($F198,$B$269:$B$305,0)),SUMIFS('Input-Ext Allocators'!Q$8:Q$63,'Input-Ext Allocators'!$B$8:$B$63,$F198))*$D198</f>
        <v>0</v>
      </c>
      <c r="U198" s="5">
        <f ca="1">IFERROR(INDEX(U$269:U$305,MATCH($F198,$B$269:$B$305,0))/INDEX($D$269:$D$305,MATCH($F198,$B$269:$B$305,0)),SUMIFS('Input-Ext Allocators'!R$8:R$63,'Input-Ext Allocators'!$B$8:$B$63,$F198))*$D198</f>
        <v>0</v>
      </c>
      <c r="V198" s="5">
        <f ca="1">IFERROR(INDEX(V$269:V$305,MATCH($F198,$B$269:$B$305,0))/INDEX($D$269:$D$305,MATCH($F198,$B$269:$B$305,0)),SUMIFS('Input-Ext Allocators'!S$8:S$63,'Input-Ext Allocators'!$B$8:$B$63,$F198))*$D198</f>
        <v>0</v>
      </c>
      <c r="W198" s="5">
        <f ca="1">IFERROR(INDEX(W$269:W$305,MATCH($F198,$B$269:$B$305,0))/INDEX($D$269:$D$305,MATCH($F198,$B$269:$B$305,0)),SUMIFS('Input-Ext Allocators'!T$8:T$63,'Input-Ext Allocators'!$B$8:$B$63,$F198))*$D198</f>
        <v>0</v>
      </c>
      <c r="X198" s="5">
        <f ca="1">IFERROR(INDEX(X$269:X$305,MATCH($F198,$B$269:$B$305,0))/INDEX($D$269:$D$305,MATCH($F198,$B$269:$B$305,0)),SUMIFS('Input-Ext Allocators'!U$8:U$63,'Input-Ext Allocators'!$B$8:$B$63,$F198))*$D198</f>
        <v>0</v>
      </c>
      <c r="Y198" s="5">
        <f ca="1">IFERROR(INDEX(Y$269:Y$305,MATCH($F198,$B$269:$B$305,0))/INDEX($D$269:$D$305,MATCH($F198,$B$269:$B$305,0)),SUMIFS('Input-Ext Allocators'!V$8:V$63,'Input-Ext Allocators'!$B$8:$B$63,$F198))*$D198</f>
        <v>0</v>
      </c>
      <c r="Z198" s="5">
        <f ca="1">IFERROR(INDEX(Z$269:Z$305,MATCH($F198,$B$269:$B$305,0))/INDEX($D$269:$D$305,MATCH($F198,$B$269:$B$305,0)),SUMIFS('Input-Ext Allocators'!W$8:W$63,'Input-Ext Allocators'!$B$8:$B$63,$F198))*$D198</f>
        <v>0</v>
      </c>
    </row>
    <row r="199" spans="1:26" outlineLevel="1">
      <c r="A199" s="13">
        <f>IF(ISBLANK('Input-Accounts'!A199),"",'Input-Accounts'!A199)</f>
        <v>170</v>
      </c>
      <c r="B199" s="17" t="str">
        <f>IF(ISBLANK('Input-Accounts'!B199),"",'Input-Accounts'!B199)</f>
        <v>Franchises &amp; Consents</v>
      </c>
      <c r="C199" s="13">
        <f>IF(ISBLANK('Input-Accounts'!C199),"",'Input-Accounts'!C199)</f>
        <v>302</v>
      </c>
      <c r="D199" s="5">
        <f ca="1">INDIRECT("Classification!"&amp;$D$5&amp;ROW())</f>
        <v>0</v>
      </c>
      <c r="E199" s="5">
        <f t="shared" ca="1" si="52"/>
        <v>0</v>
      </c>
      <c r="F199" s="2" t="str" cm="1">
        <f t="array" aca="1" ref="F199" ca="1">IF(D199=0,"-",IF('Input-Accounts'!$E199&lt;&gt;0,'Input-Accounts'!$E199,INDEX('Input-Accounts'!$H199:$J199,,MATCH($F$6,'Input-Accounts'!$H$6:$J$6,0))))</f>
        <v>-</v>
      </c>
      <c r="G199" s="5">
        <f ca="1">IFERROR(INDEX(G$269:G$305,MATCH($F199,$B$269:$B$305,0))/INDEX($D$269:$D$305,MATCH($F199,$B$269:$B$305,0)),SUMIFS('Input-Ext Allocators'!D$8:D$63,'Input-Ext Allocators'!$B$8:$B$63,$F199))*$D199</f>
        <v>0</v>
      </c>
      <c r="H199" s="5">
        <f ca="1">IFERROR(INDEX(H$269:H$305,MATCH($F199,$B$269:$B$305,0))/INDEX($D$269:$D$305,MATCH($F199,$B$269:$B$305,0)),SUMIFS('Input-Ext Allocators'!E$8:E$63,'Input-Ext Allocators'!$B$8:$B$63,$F199))*$D199</f>
        <v>0</v>
      </c>
      <c r="I199" s="5">
        <f ca="1">IFERROR(INDEX(I$269:I$305,MATCH($F199,$B$269:$B$305,0))/INDEX($D$269:$D$305,MATCH($F199,$B$269:$B$305,0)),SUMIFS('Input-Ext Allocators'!F$8:F$63,'Input-Ext Allocators'!$B$8:$B$63,$F199))*$D199</f>
        <v>0</v>
      </c>
      <c r="J199" s="5">
        <f ca="1">IFERROR(INDEX(J$269:J$305,MATCH($F199,$B$269:$B$305,0))/INDEX($D$269:$D$305,MATCH($F199,$B$269:$B$305,0)),SUMIFS('Input-Ext Allocators'!G$8:G$63,'Input-Ext Allocators'!$B$8:$B$63,$F199))*$D199</f>
        <v>0</v>
      </c>
      <c r="K199" s="5">
        <f ca="1">IFERROR(INDEX(K$269:K$305,MATCH($F199,$B$269:$B$305,0))/INDEX($D$269:$D$305,MATCH($F199,$B$269:$B$305,0)),SUMIFS('Input-Ext Allocators'!H$8:H$63,'Input-Ext Allocators'!$B$8:$B$63,$F199))*$D199</f>
        <v>0</v>
      </c>
      <c r="L199" s="5">
        <f ca="1">IFERROR(INDEX(L$269:L$305,MATCH($F199,$B$269:$B$305,0))/INDEX($D$269:$D$305,MATCH($F199,$B$269:$B$305,0)),SUMIFS('Input-Ext Allocators'!I$8:I$63,'Input-Ext Allocators'!$B$8:$B$63,$F199))*$D199</f>
        <v>0</v>
      </c>
      <c r="M199" s="5">
        <f ca="1">IFERROR(INDEX(M$269:M$305,MATCH($F199,$B$269:$B$305,0))/INDEX($D$269:$D$305,MATCH($F199,$B$269:$B$305,0)),SUMIFS('Input-Ext Allocators'!J$8:J$63,'Input-Ext Allocators'!$B$8:$B$63,$F199))*$D199</f>
        <v>0</v>
      </c>
      <c r="N199" s="5">
        <f ca="1">IFERROR(INDEX(N$269:N$305,MATCH($F199,$B$269:$B$305,0))/INDEX($D$269:$D$305,MATCH($F199,$B$269:$B$305,0)),SUMIFS('Input-Ext Allocators'!K$8:K$63,'Input-Ext Allocators'!$B$8:$B$63,$F199))*$D199</f>
        <v>0</v>
      </c>
      <c r="O199" s="5">
        <f ca="1">IFERROR(INDEX(O$269:O$305,MATCH($F199,$B$269:$B$305,0))/INDEX($D$269:$D$305,MATCH($F199,$B$269:$B$305,0)),SUMIFS('Input-Ext Allocators'!L$8:L$63,'Input-Ext Allocators'!$B$8:$B$63,$F199))*$D199</f>
        <v>0</v>
      </c>
      <c r="P199" s="5">
        <f ca="1">IFERROR(INDEX(P$269:P$305,MATCH($F199,$B$269:$B$305,0))/INDEX($D$269:$D$305,MATCH($F199,$B$269:$B$305,0)),SUMIFS('Input-Ext Allocators'!M$8:M$63,'Input-Ext Allocators'!$B$8:$B$63,$F199))*$D199</f>
        <v>0</v>
      </c>
      <c r="Q199" s="5">
        <f ca="1">IFERROR(INDEX(Q$269:Q$305,MATCH($F199,$B$269:$B$305,0))/INDEX($D$269:$D$305,MATCH($F199,$B$269:$B$305,0)),SUMIFS('Input-Ext Allocators'!N$8:N$63,'Input-Ext Allocators'!$B$8:$B$63,$F199))*$D199</f>
        <v>0</v>
      </c>
      <c r="R199" s="5">
        <f ca="1">IFERROR(INDEX(R$269:R$305,MATCH($F199,$B$269:$B$305,0))/INDEX($D$269:$D$305,MATCH($F199,$B$269:$B$305,0)),SUMIFS('Input-Ext Allocators'!O$8:O$63,'Input-Ext Allocators'!$B$8:$B$63,$F199))*$D199</f>
        <v>0</v>
      </c>
      <c r="S199" s="5">
        <f ca="1">IFERROR(INDEX(S$269:S$305,MATCH($F199,$B$269:$B$305,0))/INDEX($D$269:$D$305,MATCH($F199,$B$269:$B$305,0)),SUMIFS('Input-Ext Allocators'!P$8:P$63,'Input-Ext Allocators'!$B$8:$B$63,$F199))*$D199</f>
        <v>0</v>
      </c>
      <c r="T199" s="5">
        <f ca="1">IFERROR(INDEX(T$269:T$305,MATCH($F199,$B$269:$B$305,0))/INDEX($D$269:$D$305,MATCH($F199,$B$269:$B$305,0)),SUMIFS('Input-Ext Allocators'!Q$8:Q$63,'Input-Ext Allocators'!$B$8:$B$63,$F199))*$D199</f>
        <v>0</v>
      </c>
      <c r="U199" s="5">
        <f ca="1">IFERROR(INDEX(U$269:U$305,MATCH($F199,$B$269:$B$305,0))/INDEX($D$269:$D$305,MATCH($F199,$B$269:$B$305,0)),SUMIFS('Input-Ext Allocators'!R$8:R$63,'Input-Ext Allocators'!$B$8:$B$63,$F199))*$D199</f>
        <v>0</v>
      </c>
      <c r="V199" s="5">
        <f ca="1">IFERROR(INDEX(V$269:V$305,MATCH($F199,$B$269:$B$305,0))/INDEX($D$269:$D$305,MATCH($F199,$B$269:$B$305,0)),SUMIFS('Input-Ext Allocators'!S$8:S$63,'Input-Ext Allocators'!$B$8:$B$63,$F199))*$D199</f>
        <v>0</v>
      </c>
      <c r="W199" s="5">
        <f ca="1">IFERROR(INDEX(W$269:W$305,MATCH($F199,$B$269:$B$305,0))/INDEX($D$269:$D$305,MATCH($F199,$B$269:$B$305,0)),SUMIFS('Input-Ext Allocators'!T$8:T$63,'Input-Ext Allocators'!$B$8:$B$63,$F199))*$D199</f>
        <v>0</v>
      </c>
      <c r="X199" s="5">
        <f ca="1">IFERROR(INDEX(X$269:X$305,MATCH($F199,$B$269:$B$305,0))/INDEX($D$269:$D$305,MATCH($F199,$B$269:$B$305,0)),SUMIFS('Input-Ext Allocators'!U$8:U$63,'Input-Ext Allocators'!$B$8:$B$63,$F199))*$D199</f>
        <v>0</v>
      </c>
      <c r="Y199" s="5">
        <f ca="1">IFERROR(INDEX(Y$269:Y$305,MATCH($F199,$B$269:$B$305,0))/INDEX($D$269:$D$305,MATCH($F199,$B$269:$B$305,0)),SUMIFS('Input-Ext Allocators'!V$8:V$63,'Input-Ext Allocators'!$B$8:$B$63,$F199))*$D199</f>
        <v>0</v>
      </c>
      <c r="Z199" s="5">
        <f ca="1">IFERROR(INDEX(Z$269:Z$305,MATCH($F199,$B$269:$B$305,0))/INDEX($D$269:$D$305,MATCH($F199,$B$269:$B$305,0)),SUMIFS('Input-Ext Allocators'!W$8:W$63,'Input-Ext Allocators'!$B$8:$B$63,$F199))*$D199</f>
        <v>0</v>
      </c>
    </row>
    <row r="200" spans="1:26" outlineLevel="1">
      <c r="A200" s="13">
        <f>IF(ISBLANK('Input-Accounts'!A200),"",'Input-Accounts'!A200)</f>
        <v>171</v>
      </c>
      <c r="B200" s="17" t="str">
        <f>IF(ISBLANK('Input-Accounts'!B200),"",'Input-Accounts'!B200)</f>
        <v>Misc. Intangible Plant</v>
      </c>
      <c r="C200" s="13">
        <f>IF(ISBLANK('Input-Accounts'!C200),"",'Input-Accounts'!C200)</f>
        <v>303</v>
      </c>
      <c r="D200" s="5">
        <f ca="1">INDIRECT("Classification!"&amp;$D$5&amp;ROW())</f>
        <v>0</v>
      </c>
      <c r="E200" s="5">
        <f t="shared" ca="1" si="52"/>
        <v>0</v>
      </c>
      <c r="F200" s="2" t="str" cm="1">
        <f t="array" aca="1" ref="F200" ca="1">IF(D200=0,"-",IF('Input-Accounts'!$E200&lt;&gt;0,'Input-Accounts'!$E200,INDEX('Input-Accounts'!$H200:$J200,,MATCH($F$6,'Input-Accounts'!$H$6:$J$6,0))))</f>
        <v>-</v>
      </c>
      <c r="G200" s="5">
        <f ca="1">IFERROR(INDEX(G$269:G$305,MATCH($F200,$B$269:$B$305,0))/INDEX($D$269:$D$305,MATCH($F200,$B$269:$B$305,0)),SUMIFS('Input-Ext Allocators'!D$8:D$63,'Input-Ext Allocators'!$B$8:$B$63,$F200))*$D200</f>
        <v>0</v>
      </c>
      <c r="H200" s="5">
        <f ca="1">IFERROR(INDEX(H$269:H$305,MATCH($F200,$B$269:$B$305,0))/INDEX($D$269:$D$305,MATCH($F200,$B$269:$B$305,0)),SUMIFS('Input-Ext Allocators'!E$8:E$63,'Input-Ext Allocators'!$B$8:$B$63,$F200))*$D200</f>
        <v>0</v>
      </c>
      <c r="I200" s="5">
        <f ca="1">IFERROR(INDEX(I$269:I$305,MATCH($F200,$B$269:$B$305,0))/INDEX($D$269:$D$305,MATCH($F200,$B$269:$B$305,0)),SUMIFS('Input-Ext Allocators'!F$8:F$63,'Input-Ext Allocators'!$B$8:$B$63,$F200))*$D200</f>
        <v>0</v>
      </c>
      <c r="J200" s="5">
        <f ca="1">IFERROR(INDEX(J$269:J$305,MATCH($F200,$B$269:$B$305,0))/INDEX($D$269:$D$305,MATCH($F200,$B$269:$B$305,0)),SUMIFS('Input-Ext Allocators'!G$8:G$63,'Input-Ext Allocators'!$B$8:$B$63,$F200))*$D200</f>
        <v>0</v>
      </c>
      <c r="K200" s="5">
        <f ca="1">IFERROR(INDEX(K$269:K$305,MATCH($F200,$B$269:$B$305,0))/INDEX($D$269:$D$305,MATCH($F200,$B$269:$B$305,0)),SUMIFS('Input-Ext Allocators'!H$8:H$63,'Input-Ext Allocators'!$B$8:$B$63,$F200))*$D200</f>
        <v>0</v>
      </c>
      <c r="L200" s="5">
        <f ca="1">IFERROR(INDEX(L$269:L$305,MATCH($F200,$B$269:$B$305,0))/INDEX($D$269:$D$305,MATCH($F200,$B$269:$B$305,0)),SUMIFS('Input-Ext Allocators'!I$8:I$63,'Input-Ext Allocators'!$B$8:$B$63,$F200))*$D200</f>
        <v>0</v>
      </c>
      <c r="M200" s="5">
        <f ca="1">IFERROR(INDEX(M$269:M$305,MATCH($F200,$B$269:$B$305,0))/INDEX($D$269:$D$305,MATCH($F200,$B$269:$B$305,0)),SUMIFS('Input-Ext Allocators'!J$8:J$63,'Input-Ext Allocators'!$B$8:$B$63,$F200))*$D200</f>
        <v>0</v>
      </c>
      <c r="N200" s="5">
        <f ca="1">IFERROR(INDEX(N$269:N$305,MATCH($F200,$B$269:$B$305,0))/INDEX($D$269:$D$305,MATCH($F200,$B$269:$B$305,0)),SUMIFS('Input-Ext Allocators'!K$8:K$63,'Input-Ext Allocators'!$B$8:$B$63,$F200))*$D200</f>
        <v>0</v>
      </c>
      <c r="O200" s="5">
        <f ca="1">IFERROR(INDEX(O$269:O$305,MATCH($F200,$B$269:$B$305,0))/INDEX($D$269:$D$305,MATCH($F200,$B$269:$B$305,0)),SUMIFS('Input-Ext Allocators'!L$8:L$63,'Input-Ext Allocators'!$B$8:$B$63,$F200))*$D200</f>
        <v>0</v>
      </c>
      <c r="P200" s="5">
        <f ca="1">IFERROR(INDEX(P$269:P$305,MATCH($F200,$B$269:$B$305,0))/INDEX($D$269:$D$305,MATCH($F200,$B$269:$B$305,0)),SUMIFS('Input-Ext Allocators'!M$8:M$63,'Input-Ext Allocators'!$B$8:$B$63,$F200))*$D200</f>
        <v>0</v>
      </c>
      <c r="Q200" s="5">
        <f ca="1">IFERROR(INDEX(Q$269:Q$305,MATCH($F200,$B$269:$B$305,0))/INDEX($D$269:$D$305,MATCH($F200,$B$269:$B$305,0)),SUMIFS('Input-Ext Allocators'!N$8:N$63,'Input-Ext Allocators'!$B$8:$B$63,$F200))*$D200</f>
        <v>0</v>
      </c>
      <c r="R200" s="5">
        <f ca="1">IFERROR(INDEX(R$269:R$305,MATCH($F200,$B$269:$B$305,0))/INDEX($D$269:$D$305,MATCH($F200,$B$269:$B$305,0)),SUMIFS('Input-Ext Allocators'!O$8:O$63,'Input-Ext Allocators'!$B$8:$B$63,$F200))*$D200</f>
        <v>0</v>
      </c>
      <c r="S200" s="5">
        <f ca="1">IFERROR(INDEX(S$269:S$305,MATCH($F200,$B$269:$B$305,0))/INDEX($D$269:$D$305,MATCH($F200,$B$269:$B$305,0)),SUMIFS('Input-Ext Allocators'!P$8:P$63,'Input-Ext Allocators'!$B$8:$B$63,$F200))*$D200</f>
        <v>0</v>
      </c>
      <c r="T200" s="5">
        <f ca="1">IFERROR(INDEX(T$269:T$305,MATCH($F200,$B$269:$B$305,0))/INDEX($D$269:$D$305,MATCH($F200,$B$269:$B$305,0)),SUMIFS('Input-Ext Allocators'!Q$8:Q$63,'Input-Ext Allocators'!$B$8:$B$63,$F200))*$D200</f>
        <v>0</v>
      </c>
      <c r="U200" s="5">
        <f ca="1">IFERROR(INDEX(U$269:U$305,MATCH($F200,$B$269:$B$305,0))/INDEX($D$269:$D$305,MATCH($F200,$B$269:$B$305,0)),SUMIFS('Input-Ext Allocators'!R$8:R$63,'Input-Ext Allocators'!$B$8:$B$63,$F200))*$D200</f>
        <v>0</v>
      </c>
      <c r="V200" s="5">
        <f ca="1">IFERROR(INDEX(V$269:V$305,MATCH($F200,$B$269:$B$305,0))/INDEX($D$269:$D$305,MATCH($F200,$B$269:$B$305,0)),SUMIFS('Input-Ext Allocators'!S$8:S$63,'Input-Ext Allocators'!$B$8:$B$63,$F200))*$D200</f>
        <v>0</v>
      </c>
      <c r="W200" s="5">
        <f ca="1">IFERROR(INDEX(W$269:W$305,MATCH($F200,$B$269:$B$305,0))/INDEX($D$269:$D$305,MATCH($F200,$B$269:$B$305,0)),SUMIFS('Input-Ext Allocators'!T$8:T$63,'Input-Ext Allocators'!$B$8:$B$63,$F200))*$D200</f>
        <v>0</v>
      </c>
      <c r="X200" s="5">
        <f ca="1">IFERROR(INDEX(X$269:X$305,MATCH($F200,$B$269:$B$305,0))/INDEX($D$269:$D$305,MATCH($F200,$B$269:$B$305,0)),SUMIFS('Input-Ext Allocators'!U$8:U$63,'Input-Ext Allocators'!$B$8:$B$63,$F200))*$D200</f>
        <v>0</v>
      </c>
      <c r="Y200" s="5">
        <f ca="1">IFERROR(INDEX(Y$269:Y$305,MATCH($F200,$B$269:$B$305,0))/INDEX($D$269:$D$305,MATCH($F200,$B$269:$B$305,0)),SUMIFS('Input-Ext Allocators'!V$8:V$63,'Input-Ext Allocators'!$B$8:$B$63,$F200))*$D200</f>
        <v>0</v>
      </c>
      <c r="Z200" s="5">
        <f ca="1">IFERROR(INDEX(Z$269:Z$305,MATCH($F200,$B$269:$B$305,0))/INDEX($D$269:$D$305,MATCH($F200,$B$269:$B$305,0)),SUMIFS('Input-Ext Allocators'!W$8:W$63,'Input-Ext Allocators'!$B$8:$B$63,$F200))*$D200</f>
        <v>0</v>
      </c>
    </row>
    <row r="201" spans="1:26" outlineLevel="1">
      <c r="A201" s="13">
        <f>IF(ISBLANK('Input-Accounts'!A201),"",'Input-Accounts'!A201)</f>
        <v>172</v>
      </c>
      <c r="B201" t="str">
        <f>IF(ISBLANK('Input-Accounts'!B201),"",'Input-Accounts'!B201)</f>
        <v>Subtotal - Intangible Plant</v>
      </c>
      <c r="C201" s="13" t="str">
        <f>IF(ISBLANK('Input-Accounts'!C201),"",'Input-Accounts'!C201)</f>
        <v/>
      </c>
      <c r="D201" s="28">
        <f ca="1">SUBTOTAL(9,D198:D200)</f>
        <v>0</v>
      </c>
      <c r="E201" s="5">
        <f t="shared" ca="1" si="52"/>
        <v>0</v>
      </c>
      <c r="G201" s="28">
        <f t="shared" ref="G201:Z201" ca="1" si="53">SUBTOTAL(9,G198:G200)</f>
        <v>0</v>
      </c>
      <c r="H201" s="28">
        <f t="shared" ca="1" si="53"/>
        <v>0</v>
      </c>
      <c r="I201" s="28">
        <f t="shared" ca="1" si="53"/>
        <v>0</v>
      </c>
      <c r="J201" s="28">
        <f t="shared" ca="1" si="53"/>
        <v>0</v>
      </c>
      <c r="K201" s="28">
        <f t="shared" ca="1" si="53"/>
        <v>0</v>
      </c>
      <c r="L201" s="28">
        <f t="shared" ca="1" si="53"/>
        <v>0</v>
      </c>
      <c r="M201" s="28">
        <f t="shared" ca="1" si="53"/>
        <v>0</v>
      </c>
      <c r="N201" s="28">
        <f t="shared" ca="1" si="53"/>
        <v>0</v>
      </c>
      <c r="O201" s="28">
        <f t="shared" ca="1" si="53"/>
        <v>0</v>
      </c>
      <c r="P201" s="28">
        <f t="shared" ca="1" si="53"/>
        <v>0</v>
      </c>
      <c r="Q201" s="28">
        <f t="shared" ca="1" si="53"/>
        <v>0</v>
      </c>
      <c r="R201" s="28">
        <f t="shared" ca="1" si="53"/>
        <v>0</v>
      </c>
      <c r="S201" s="28">
        <f t="shared" ca="1" si="53"/>
        <v>0</v>
      </c>
      <c r="T201" s="28">
        <f t="shared" ca="1" si="53"/>
        <v>0</v>
      </c>
      <c r="U201" s="28">
        <f t="shared" ca="1" si="53"/>
        <v>0</v>
      </c>
      <c r="V201" s="28">
        <f t="shared" ca="1" si="53"/>
        <v>0</v>
      </c>
      <c r="W201" s="28">
        <f t="shared" ca="1" si="53"/>
        <v>0</v>
      </c>
      <c r="X201" s="28">
        <f t="shared" ca="1" si="53"/>
        <v>0</v>
      </c>
      <c r="Y201" s="28">
        <f t="shared" ca="1" si="53"/>
        <v>0</v>
      </c>
      <c r="Z201" s="28">
        <f t="shared" ca="1" si="53"/>
        <v>0</v>
      </c>
    </row>
    <row r="202" spans="1:26" outlineLevel="1">
      <c r="A202" s="13" t="str">
        <f>IF(ISBLANK('Input-Accounts'!A202),"",'Input-Accounts'!A202)</f>
        <v/>
      </c>
      <c r="B202" t="str">
        <f>IF(ISBLANK('Input-Accounts'!B202),"",'Input-Accounts'!B202)</f>
        <v/>
      </c>
      <c r="C202" s="13" t="str">
        <f>IF(ISBLANK('Input-Accounts'!C202),"",'Input-Accounts'!C202)</f>
        <v/>
      </c>
      <c r="D202" s="5"/>
      <c r="E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outlineLevel="1">
      <c r="A203" s="13">
        <f>IF(ISBLANK('Input-Accounts'!A203),"",'Input-Accounts'!A203)</f>
        <v>173</v>
      </c>
      <c r="B203" s="1" t="str">
        <f>IF(ISBLANK('Input-Accounts'!B203),"",'Input-Accounts'!B203)</f>
        <v xml:space="preserve">Transmission plant </v>
      </c>
      <c r="C203" s="13" t="str">
        <f>IF(ISBLANK('Input-Accounts'!C203),"",'Input-Accounts'!C203)</f>
        <v/>
      </c>
      <c r="D203" s="5"/>
      <c r="E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outlineLevel="1">
      <c r="A204" s="13">
        <f>IF(ISBLANK('Input-Accounts'!A204),"",'Input-Accounts'!A204)</f>
        <v>174</v>
      </c>
      <c r="B204" s="17" t="str">
        <f>IF(ISBLANK('Input-Accounts'!B204),"",'Input-Accounts'!B204)</f>
        <v>Land and Land Rights</v>
      </c>
      <c r="C204" s="13">
        <f>IF(ISBLANK('Input-Accounts'!C204),"",'Input-Accounts'!C204)</f>
        <v>365.1</v>
      </c>
      <c r="D204" s="5">
        <f t="shared" ref="D204:D209" ca="1" si="54">INDIRECT("Classification!"&amp;$D$5&amp;ROW())</f>
        <v>0</v>
      </c>
      <c r="E204" s="5">
        <f t="shared" ref="E204:E209" ca="1" si="55">IFERROR(IF(D204="","",IF(D204=0,0,IF(ABS(D204-SUM($G204:$Z204))&lt;Check_Limit,0,1))),1)</f>
        <v>0</v>
      </c>
      <c r="F204" s="2" t="str" cm="1">
        <f t="array" aca="1" ref="F204" ca="1">IF(D204=0,"-",IF('Input-Accounts'!$E204&lt;&gt;0,'Input-Accounts'!$E204,INDEX('Input-Accounts'!$H204:$J204,,MATCH($F$6,'Input-Accounts'!$H$6:$J$6,0))))</f>
        <v>-</v>
      </c>
      <c r="G204" s="5">
        <f ca="1">IFERROR(INDEX(G$269:G$305,MATCH($F204,$B$269:$B$305,0))/INDEX($D$269:$D$305,MATCH($F204,$B$269:$B$305,0)),SUMIFS('Input-Ext Allocators'!D$8:D$63,'Input-Ext Allocators'!$B$8:$B$63,$F204))*$D204</f>
        <v>0</v>
      </c>
      <c r="H204" s="5">
        <f ca="1">IFERROR(INDEX(H$269:H$305,MATCH($F204,$B$269:$B$305,0))/INDEX($D$269:$D$305,MATCH($F204,$B$269:$B$305,0)),SUMIFS('Input-Ext Allocators'!E$8:E$63,'Input-Ext Allocators'!$B$8:$B$63,$F204))*$D204</f>
        <v>0</v>
      </c>
      <c r="I204" s="5">
        <f ca="1">IFERROR(INDEX(I$269:I$305,MATCH($F204,$B$269:$B$305,0))/INDEX($D$269:$D$305,MATCH($F204,$B$269:$B$305,0)),SUMIFS('Input-Ext Allocators'!F$8:F$63,'Input-Ext Allocators'!$B$8:$B$63,$F204))*$D204</f>
        <v>0</v>
      </c>
      <c r="J204" s="5">
        <f ca="1">IFERROR(INDEX(J$269:J$305,MATCH($F204,$B$269:$B$305,0))/INDEX($D$269:$D$305,MATCH($F204,$B$269:$B$305,0)),SUMIFS('Input-Ext Allocators'!G$8:G$63,'Input-Ext Allocators'!$B$8:$B$63,$F204))*$D204</f>
        <v>0</v>
      </c>
      <c r="K204" s="5">
        <f ca="1">IFERROR(INDEX(K$269:K$305,MATCH($F204,$B$269:$B$305,0))/INDEX($D$269:$D$305,MATCH($F204,$B$269:$B$305,0)),SUMIFS('Input-Ext Allocators'!H$8:H$63,'Input-Ext Allocators'!$B$8:$B$63,$F204))*$D204</f>
        <v>0</v>
      </c>
      <c r="L204" s="5">
        <f ca="1">IFERROR(INDEX(L$269:L$305,MATCH($F204,$B$269:$B$305,0))/INDEX($D$269:$D$305,MATCH($F204,$B$269:$B$305,0)),SUMIFS('Input-Ext Allocators'!I$8:I$63,'Input-Ext Allocators'!$B$8:$B$63,$F204))*$D204</f>
        <v>0</v>
      </c>
      <c r="M204" s="5">
        <f ca="1">IFERROR(INDEX(M$269:M$305,MATCH($F204,$B$269:$B$305,0))/INDEX($D$269:$D$305,MATCH($F204,$B$269:$B$305,0)),SUMIFS('Input-Ext Allocators'!J$8:J$63,'Input-Ext Allocators'!$B$8:$B$63,$F204))*$D204</f>
        <v>0</v>
      </c>
      <c r="N204" s="5">
        <f ca="1">IFERROR(INDEX(N$269:N$305,MATCH($F204,$B$269:$B$305,0))/INDEX($D$269:$D$305,MATCH($F204,$B$269:$B$305,0)),SUMIFS('Input-Ext Allocators'!K$8:K$63,'Input-Ext Allocators'!$B$8:$B$63,$F204))*$D204</f>
        <v>0</v>
      </c>
      <c r="O204" s="5">
        <f ca="1">IFERROR(INDEX(O$269:O$305,MATCH($F204,$B$269:$B$305,0))/INDEX($D$269:$D$305,MATCH($F204,$B$269:$B$305,0)),SUMIFS('Input-Ext Allocators'!L$8:L$63,'Input-Ext Allocators'!$B$8:$B$63,$F204))*$D204</f>
        <v>0</v>
      </c>
      <c r="P204" s="5">
        <f ca="1">IFERROR(INDEX(P$269:P$305,MATCH($F204,$B$269:$B$305,0))/INDEX($D$269:$D$305,MATCH($F204,$B$269:$B$305,0)),SUMIFS('Input-Ext Allocators'!M$8:M$63,'Input-Ext Allocators'!$B$8:$B$63,$F204))*$D204</f>
        <v>0</v>
      </c>
      <c r="Q204" s="5">
        <f ca="1">IFERROR(INDEX(Q$269:Q$305,MATCH($F204,$B$269:$B$305,0))/INDEX($D$269:$D$305,MATCH($F204,$B$269:$B$305,0)),SUMIFS('Input-Ext Allocators'!N$8:N$63,'Input-Ext Allocators'!$B$8:$B$63,$F204))*$D204</f>
        <v>0</v>
      </c>
      <c r="R204" s="5">
        <f ca="1">IFERROR(INDEX(R$269:R$305,MATCH($F204,$B$269:$B$305,0))/INDEX($D$269:$D$305,MATCH($F204,$B$269:$B$305,0)),SUMIFS('Input-Ext Allocators'!O$8:O$63,'Input-Ext Allocators'!$B$8:$B$63,$F204))*$D204</f>
        <v>0</v>
      </c>
      <c r="S204" s="5">
        <f ca="1">IFERROR(INDEX(S$269:S$305,MATCH($F204,$B$269:$B$305,0))/INDEX($D$269:$D$305,MATCH($F204,$B$269:$B$305,0)),SUMIFS('Input-Ext Allocators'!P$8:P$63,'Input-Ext Allocators'!$B$8:$B$63,$F204))*$D204</f>
        <v>0</v>
      </c>
      <c r="T204" s="5">
        <f ca="1">IFERROR(INDEX(T$269:T$305,MATCH($F204,$B$269:$B$305,0))/INDEX($D$269:$D$305,MATCH($F204,$B$269:$B$305,0)),SUMIFS('Input-Ext Allocators'!Q$8:Q$63,'Input-Ext Allocators'!$B$8:$B$63,$F204))*$D204</f>
        <v>0</v>
      </c>
      <c r="U204" s="5">
        <f ca="1">IFERROR(INDEX(U$269:U$305,MATCH($F204,$B$269:$B$305,0))/INDEX($D$269:$D$305,MATCH($F204,$B$269:$B$305,0)),SUMIFS('Input-Ext Allocators'!R$8:R$63,'Input-Ext Allocators'!$B$8:$B$63,$F204))*$D204</f>
        <v>0</v>
      </c>
      <c r="V204" s="5">
        <f ca="1">IFERROR(INDEX(V$269:V$305,MATCH($F204,$B$269:$B$305,0))/INDEX($D$269:$D$305,MATCH($F204,$B$269:$B$305,0)),SUMIFS('Input-Ext Allocators'!S$8:S$63,'Input-Ext Allocators'!$B$8:$B$63,$F204))*$D204</f>
        <v>0</v>
      </c>
      <c r="W204" s="5">
        <f ca="1">IFERROR(INDEX(W$269:W$305,MATCH($F204,$B$269:$B$305,0))/INDEX($D$269:$D$305,MATCH($F204,$B$269:$B$305,0)),SUMIFS('Input-Ext Allocators'!T$8:T$63,'Input-Ext Allocators'!$B$8:$B$63,$F204))*$D204</f>
        <v>0</v>
      </c>
      <c r="X204" s="5">
        <f ca="1">IFERROR(INDEX(X$269:X$305,MATCH($F204,$B$269:$B$305,0))/INDEX($D$269:$D$305,MATCH($F204,$B$269:$B$305,0)),SUMIFS('Input-Ext Allocators'!U$8:U$63,'Input-Ext Allocators'!$B$8:$B$63,$F204))*$D204</f>
        <v>0</v>
      </c>
      <c r="Y204" s="5">
        <f ca="1">IFERROR(INDEX(Y$269:Y$305,MATCH($F204,$B$269:$B$305,0))/INDEX($D$269:$D$305,MATCH($F204,$B$269:$B$305,0)),SUMIFS('Input-Ext Allocators'!V$8:V$63,'Input-Ext Allocators'!$B$8:$B$63,$F204))*$D204</f>
        <v>0</v>
      </c>
      <c r="Z204" s="5">
        <f ca="1">IFERROR(INDEX(Z$269:Z$305,MATCH($F204,$B$269:$B$305,0))/INDEX($D$269:$D$305,MATCH($F204,$B$269:$B$305,0)),SUMIFS('Input-Ext Allocators'!W$8:W$63,'Input-Ext Allocators'!$B$8:$B$63,$F204))*$D204</f>
        <v>0</v>
      </c>
    </row>
    <row r="205" spans="1:26" outlineLevel="1">
      <c r="A205" s="13">
        <f>IF(ISBLANK('Input-Accounts'!A205),"",'Input-Accounts'!A205)</f>
        <v>175</v>
      </c>
      <c r="B205" s="17" t="str">
        <f>IF(ISBLANK('Input-Accounts'!B205),"",'Input-Accounts'!B205)</f>
        <v>Structures and improvements</v>
      </c>
      <c r="C205" s="13">
        <f>IF(ISBLANK('Input-Accounts'!C205),"",'Input-Accounts'!C205)</f>
        <v>366</v>
      </c>
      <c r="D205" s="5">
        <f t="shared" ca="1" si="54"/>
        <v>0</v>
      </c>
      <c r="E205" s="5">
        <f t="shared" ca="1" si="55"/>
        <v>0</v>
      </c>
      <c r="F205" s="2" t="str" cm="1">
        <f t="array" aca="1" ref="F205" ca="1">IF(D205=0,"-",IF('Input-Accounts'!$E205&lt;&gt;0,'Input-Accounts'!$E205,INDEX('Input-Accounts'!$H205:$J205,,MATCH($F$6,'Input-Accounts'!$H$6:$J$6,0))))</f>
        <v>-</v>
      </c>
      <c r="G205" s="5">
        <f ca="1">IFERROR(INDEX(G$269:G$305,MATCH($F205,$B$269:$B$305,0))/INDEX($D$269:$D$305,MATCH($F205,$B$269:$B$305,0)),SUMIFS('Input-Ext Allocators'!D$8:D$63,'Input-Ext Allocators'!$B$8:$B$63,$F205))*$D205</f>
        <v>0</v>
      </c>
      <c r="H205" s="5">
        <f ca="1">IFERROR(INDEX(H$269:H$305,MATCH($F205,$B$269:$B$305,0))/INDEX($D$269:$D$305,MATCH($F205,$B$269:$B$305,0)),SUMIFS('Input-Ext Allocators'!E$8:E$63,'Input-Ext Allocators'!$B$8:$B$63,$F205))*$D205</f>
        <v>0</v>
      </c>
      <c r="I205" s="5">
        <f ca="1">IFERROR(INDEX(I$269:I$305,MATCH($F205,$B$269:$B$305,0))/INDEX($D$269:$D$305,MATCH($F205,$B$269:$B$305,0)),SUMIFS('Input-Ext Allocators'!F$8:F$63,'Input-Ext Allocators'!$B$8:$B$63,$F205))*$D205</f>
        <v>0</v>
      </c>
      <c r="J205" s="5">
        <f ca="1">IFERROR(INDEX(J$269:J$305,MATCH($F205,$B$269:$B$305,0))/INDEX($D$269:$D$305,MATCH($F205,$B$269:$B$305,0)),SUMIFS('Input-Ext Allocators'!G$8:G$63,'Input-Ext Allocators'!$B$8:$B$63,$F205))*$D205</f>
        <v>0</v>
      </c>
      <c r="K205" s="5">
        <f ca="1">IFERROR(INDEX(K$269:K$305,MATCH($F205,$B$269:$B$305,0))/INDEX($D$269:$D$305,MATCH($F205,$B$269:$B$305,0)),SUMIFS('Input-Ext Allocators'!H$8:H$63,'Input-Ext Allocators'!$B$8:$B$63,$F205))*$D205</f>
        <v>0</v>
      </c>
      <c r="L205" s="5">
        <f ca="1">IFERROR(INDEX(L$269:L$305,MATCH($F205,$B$269:$B$305,0))/INDEX($D$269:$D$305,MATCH($F205,$B$269:$B$305,0)),SUMIFS('Input-Ext Allocators'!I$8:I$63,'Input-Ext Allocators'!$B$8:$B$63,$F205))*$D205</f>
        <v>0</v>
      </c>
      <c r="M205" s="5">
        <f ca="1">IFERROR(INDEX(M$269:M$305,MATCH($F205,$B$269:$B$305,0))/INDEX($D$269:$D$305,MATCH($F205,$B$269:$B$305,0)),SUMIFS('Input-Ext Allocators'!J$8:J$63,'Input-Ext Allocators'!$B$8:$B$63,$F205))*$D205</f>
        <v>0</v>
      </c>
      <c r="N205" s="5">
        <f ca="1">IFERROR(INDEX(N$269:N$305,MATCH($F205,$B$269:$B$305,0))/INDEX($D$269:$D$305,MATCH($F205,$B$269:$B$305,0)),SUMIFS('Input-Ext Allocators'!K$8:K$63,'Input-Ext Allocators'!$B$8:$B$63,$F205))*$D205</f>
        <v>0</v>
      </c>
      <c r="O205" s="5">
        <f ca="1">IFERROR(INDEX(O$269:O$305,MATCH($F205,$B$269:$B$305,0))/INDEX($D$269:$D$305,MATCH($F205,$B$269:$B$305,0)),SUMIFS('Input-Ext Allocators'!L$8:L$63,'Input-Ext Allocators'!$B$8:$B$63,$F205))*$D205</f>
        <v>0</v>
      </c>
      <c r="P205" s="5">
        <f ca="1">IFERROR(INDEX(P$269:P$305,MATCH($F205,$B$269:$B$305,0))/INDEX($D$269:$D$305,MATCH($F205,$B$269:$B$305,0)),SUMIFS('Input-Ext Allocators'!M$8:M$63,'Input-Ext Allocators'!$B$8:$B$63,$F205))*$D205</f>
        <v>0</v>
      </c>
      <c r="Q205" s="5">
        <f ca="1">IFERROR(INDEX(Q$269:Q$305,MATCH($F205,$B$269:$B$305,0))/INDEX($D$269:$D$305,MATCH($F205,$B$269:$B$305,0)),SUMIFS('Input-Ext Allocators'!N$8:N$63,'Input-Ext Allocators'!$B$8:$B$63,$F205))*$D205</f>
        <v>0</v>
      </c>
      <c r="R205" s="5">
        <f ca="1">IFERROR(INDEX(R$269:R$305,MATCH($F205,$B$269:$B$305,0))/INDEX($D$269:$D$305,MATCH($F205,$B$269:$B$305,0)),SUMIFS('Input-Ext Allocators'!O$8:O$63,'Input-Ext Allocators'!$B$8:$B$63,$F205))*$D205</f>
        <v>0</v>
      </c>
      <c r="S205" s="5">
        <f ca="1">IFERROR(INDEX(S$269:S$305,MATCH($F205,$B$269:$B$305,0))/INDEX($D$269:$D$305,MATCH($F205,$B$269:$B$305,0)),SUMIFS('Input-Ext Allocators'!P$8:P$63,'Input-Ext Allocators'!$B$8:$B$63,$F205))*$D205</f>
        <v>0</v>
      </c>
      <c r="T205" s="5">
        <f ca="1">IFERROR(INDEX(T$269:T$305,MATCH($F205,$B$269:$B$305,0))/INDEX($D$269:$D$305,MATCH($F205,$B$269:$B$305,0)),SUMIFS('Input-Ext Allocators'!Q$8:Q$63,'Input-Ext Allocators'!$B$8:$B$63,$F205))*$D205</f>
        <v>0</v>
      </c>
      <c r="U205" s="5">
        <f ca="1">IFERROR(INDEX(U$269:U$305,MATCH($F205,$B$269:$B$305,0))/INDEX($D$269:$D$305,MATCH($F205,$B$269:$B$305,0)),SUMIFS('Input-Ext Allocators'!R$8:R$63,'Input-Ext Allocators'!$B$8:$B$63,$F205))*$D205</f>
        <v>0</v>
      </c>
      <c r="V205" s="5">
        <f ca="1">IFERROR(INDEX(V$269:V$305,MATCH($F205,$B$269:$B$305,0))/INDEX($D$269:$D$305,MATCH($F205,$B$269:$B$305,0)),SUMIFS('Input-Ext Allocators'!S$8:S$63,'Input-Ext Allocators'!$B$8:$B$63,$F205))*$D205</f>
        <v>0</v>
      </c>
      <c r="W205" s="5">
        <f ca="1">IFERROR(INDEX(W$269:W$305,MATCH($F205,$B$269:$B$305,0))/INDEX($D$269:$D$305,MATCH($F205,$B$269:$B$305,0)),SUMIFS('Input-Ext Allocators'!T$8:T$63,'Input-Ext Allocators'!$B$8:$B$63,$F205))*$D205</f>
        <v>0</v>
      </c>
      <c r="X205" s="5">
        <f ca="1">IFERROR(INDEX(X$269:X$305,MATCH($F205,$B$269:$B$305,0))/INDEX($D$269:$D$305,MATCH($F205,$B$269:$B$305,0)),SUMIFS('Input-Ext Allocators'!U$8:U$63,'Input-Ext Allocators'!$B$8:$B$63,$F205))*$D205</f>
        <v>0</v>
      </c>
      <c r="Y205" s="5">
        <f ca="1">IFERROR(INDEX(Y$269:Y$305,MATCH($F205,$B$269:$B$305,0))/INDEX($D$269:$D$305,MATCH($F205,$B$269:$B$305,0)),SUMIFS('Input-Ext Allocators'!V$8:V$63,'Input-Ext Allocators'!$B$8:$B$63,$F205))*$D205</f>
        <v>0</v>
      </c>
      <c r="Z205" s="5">
        <f ca="1">IFERROR(INDEX(Z$269:Z$305,MATCH($F205,$B$269:$B$305,0))/INDEX($D$269:$D$305,MATCH($F205,$B$269:$B$305,0)),SUMIFS('Input-Ext Allocators'!W$8:W$63,'Input-Ext Allocators'!$B$8:$B$63,$F205))*$D205</f>
        <v>0</v>
      </c>
    </row>
    <row r="206" spans="1:26" outlineLevel="1">
      <c r="A206" s="13">
        <f>IF(ISBLANK('Input-Accounts'!A206),"",'Input-Accounts'!A206)</f>
        <v>176</v>
      </c>
      <c r="B206" s="17" t="str">
        <f>IF(ISBLANK('Input-Accounts'!B206),"",'Input-Accounts'!B206)</f>
        <v>Mains</v>
      </c>
      <c r="C206" s="13">
        <f>IF(ISBLANK('Input-Accounts'!C206),"",'Input-Accounts'!C206)</f>
        <v>367</v>
      </c>
      <c r="D206" s="5">
        <f t="shared" ca="1" si="54"/>
        <v>0</v>
      </c>
      <c r="E206" s="5">
        <f t="shared" ca="1" si="55"/>
        <v>0</v>
      </c>
      <c r="F206" s="2" t="str" cm="1">
        <f t="array" aca="1" ref="F206" ca="1">IF(D206=0,"-",IF('Input-Accounts'!$E206&lt;&gt;0,'Input-Accounts'!$E206,INDEX('Input-Accounts'!$H206:$J206,,MATCH($F$6,'Input-Accounts'!$H$6:$J$6,0))))</f>
        <v>-</v>
      </c>
      <c r="G206" s="5">
        <f ca="1">IFERROR(INDEX(G$269:G$305,MATCH($F206,$B$269:$B$305,0))/INDEX($D$269:$D$305,MATCH($F206,$B$269:$B$305,0)),SUMIFS('Input-Ext Allocators'!D$8:D$63,'Input-Ext Allocators'!$B$8:$B$63,$F206))*$D206</f>
        <v>0</v>
      </c>
      <c r="H206" s="5">
        <f ca="1">IFERROR(INDEX(H$269:H$305,MATCH($F206,$B$269:$B$305,0))/INDEX($D$269:$D$305,MATCH($F206,$B$269:$B$305,0)),SUMIFS('Input-Ext Allocators'!E$8:E$63,'Input-Ext Allocators'!$B$8:$B$63,$F206))*$D206</f>
        <v>0</v>
      </c>
      <c r="I206" s="5">
        <f ca="1">IFERROR(INDEX(I$269:I$305,MATCH($F206,$B$269:$B$305,0))/INDEX($D$269:$D$305,MATCH($F206,$B$269:$B$305,0)),SUMIFS('Input-Ext Allocators'!F$8:F$63,'Input-Ext Allocators'!$B$8:$B$63,$F206))*$D206</f>
        <v>0</v>
      </c>
      <c r="J206" s="5">
        <f ca="1">IFERROR(INDEX(J$269:J$305,MATCH($F206,$B$269:$B$305,0))/INDEX($D$269:$D$305,MATCH($F206,$B$269:$B$305,0)),SUMIFS('Input-Ext Allocators'!G$8:G$63,'Input-Ext Allocators'!$B$8:$B$63,$F206))*$D206</f>
        <v>0</v>
      </c>
      <c r="K206" s="5">
        <f ca="1">IFERROR(INDEX(K$269:K$305,MATCH($F206,$B$269:$B$305,0))/INDEX($D$269:$D$305,MATCH($F206,$B$269:$B$305,0)),SUMIFS('Input-Ext Allocators'!H$8:H$63,'Input-Ext Allocators'!$B$8:$B$63,$F206))*$D206</f>
        <v>0</v>
      </c>
      <c r="L206" s="5">
        <f ca="1">IFERROR(INDEX(L$269:L$305,MATCH($F206,$B$269:$B$305,0))/INDEX($D$269:$D$305,MATCH($F206,$B$269:$B$305,0)),SUMIFS('Input-Ext Allocators'!I$8:I$63,'Input-Ext Allocators'!$B$8:$B$63,$F206))*$D206</f>
        <v>0</v>
      </c>
      <c r="M206" s="5">
        <f ca="1">IFERROR(INDEX(M$269:M$305,MATCH($F206,$B$269:$B$305,0))/INDEX($D$269:$D$305,MATCH($F206,$B$269:$B$305,0)),SUMIFS('Input-Ext Allocators'!J$8:J$63,'Input-Ext Allocators'!$B$8:$B$63,$F206))*$D206</f>
        <v>0</v>
      </c>
      <c r="N206" s="5">
        <f ca="1">IFERROR(INDEX(N$269:N$305,MATCH($F206,$B$269:$B$305,0))/INDEX($D$269:$D$305,MATCH($F206,$B$269:$B$305,0)),SUMIFS('Input-Ext Allocators'!K$8:K$63,'Input-Ext Allocators'!$B$8:$B$63,$F206))*$D206</f>
        <v>0</v>
      </c>
      <c r="O206" s="5">
        <f ca="1">IFERROR(INDEX(O$269:O$305,MATCH($F206,$B$269:$B$305,0))/INDEX($D$269:$D$305,MATCH($F206,$B$269:$B$305,0)),SUMIFS('Input-Ext Allocators'!L$8:L$63,'Input-Ext Allocators'!$B$8:$B$63,$F206))*$D206</f>
        <v>0</v>
      </c>
      <c r="P206" s="5">
        <f ca="1">IFERROR(INDEX(P$269:P$305,MATCH($F206,$B$269:$B$305,0))/INDEX($D$269:$D$305,MATCH($F206,$B$269:$B$305,0)),SUMIFS('Input-Ext Allocators'!M$8:M$63,'Input-Ext Allocators'!$B$8:$B$63,$F206))*$D206</f>
        <v>0</v>
      </c>
      <c r="Q206" s="5">
        <f ca="1">IFERROR(INDEX(Q$269:Q$305,MATCH($F206,$B$269:$B$305,0))/INDEX($D$269:$D$305,MATCH($F206,$B$269:$B$305,0)),SUMIFS('Input-Ext Allocators'!N$8:N$63,'Input-Ext Allocators'!$B$8:$B$63,$F206))*$D206</f>
        <v>0</v>
      </c>
      <c r="R206" s="5">
        <f ca="1">IFERROR(INDEX(R$269:R$305,MATCH($F206,$B$269:$B$305,0))/INDEX($D$269:$D$305,MATCH($F206,$B$269:$B$305,0)),SUMIFS('Input-Ext Allocators'!O$8:O$63,'Input-Ext Allocators'!$B$8:$B$63,$F206))*$D206</f>
        <v>0</v>
      </c>
      <c r="S206" s="5">
        <f ca="1">IFERROR(INDEX(S$269:S$305,MATCH($F206,$B$269:$B$305,0))/INDEX($D$269:$D$305,MATCH($F206,$B$269:$B$305,0)),SUMIFS('Input-Ext Allocators'!P$8:P$63,'Input-Ext Allocators'!$B$8:$B$63,$F206))*$D206</f>
        <v>0</v>
      </c>
      <c r="T206" s="5">
        <f ca="1">IFERROR(INDEX(T$269:T$305,MATCH($F206,$B$269:$B$305,0))/INDEX($D$269:$D$305,MATCH($F206,$B$269:$B$305,0)),SUMIFS('Input-Ext Allocators'!Q$8:Q$63,'Input-Ext Allocators'!$B$8:$B$63,$F206))*$D206</f>
        <v>0</v>
      </c>
      <c r="U206" s="5">
        <f ca="1">IFERROR(INDEX(U$269:U$305,MATCH($F206,$B$269:$B$305,0))/INDEX($D$269:$D$305,MATCH($F206,$B$269:$B$305,0)),SUMIFS('Input-Ext Allocators'!R$8:R$63,'Input-Ext Allocators'!$B$8:$B$63,$F206))*$D206</f>
        <v>0</v>
      </c>
      <c r="V206" s="5">
        <f ca="1">IFERROR(INDEX(V$269:V$305,MATCH($F206,$B$269:$B$305,0))/INDEX($D$269:$D$305,MATCH($F206,$B$269:$B$305,0)),SUMIFS('Input-Ext Allocators'!S$8:S$63,'Input-Ext Allocators'!$B$8:$B$63,$F206))*$D206</f>
        <v>0</v>
      </c>
      <c r="W206" s="5">
        <f ca="1">IFERROR(INDEX(W$269:W$305,MATCH($F206,$B$269:$B$305,0))/INDEX($D$269:$D$305,MATCH($F206,$B$269:$B$305,0)),SUMIFS('Input-Ext Allocators'!T$8:T$63,'Input-Ext Allocators'!$B$8:$B$63,$F206))*$D206</f>
        <v>0</v>
      </c>
      <c r="X206" s="5">
        <f ca="1">IFERROR(INDEX(X$269:X$305,MATCH($F206,$B$269:$B$305,0))/INDEX($D$269:$D$305,MATCH($F206,$B$269:$B$305,0)),SUMIFS('Input-Ext Allocators'!U$8:U$63,'Input-Ext Allocators'!$B$8:$B$63,$F206))*$D206</f>
        <v>0</v>
      </c>
      <c r="Y206" s="5">
        <f ca="1">IFERROR(INDEX(Y$269:Y$305,MATCH($F206,$B$269:$B$305,0))/INDEX($D$269:$D$305,MATCH($F206,$B$269:$B$305,0)),SUMIFS('Input-Ext Allocators'!V$8:V$63,'Input-Ext Allocators'!$B$8:$B$63,$F206))*$D206</f>
        <v>0</v>
      </c>
      <c r="Z206" s="5">
        <f ca="1">IFERROR(INDEX(Z$269:Z$305,MATCH($F206,$B$269:$B$305,0))/INDEX($D$269:$D$305,MATCH($F206,$B$269:$B$305,0)),SUMIFS('Input-Ext Allocators'!W$8:W$63,'Input-Ext Allocators'!$B$8:$B$63,$F206))*$D206</f>
        <v>0</v>
      </c>
    </row>
    <row r="207" spans="1:26" outlineLevel="1">
      <c r="A207" s="13">
        <f>IF(ISBLANK('Input-Accounts'!A207),"",'Input-Accounts'!A207)</f>
        <v>177</v>
      </c>
      <c r="B207" s="17" t="str">
        <f>IF(ISBLANK('Input-Accounts'!B207),"",'Input-Accounts'!B207)</f>
        <v>Compressor station equipment</v>
      </c>
      <c r="C207" s="13">
        <f>IF(ISBLANK('Input-Accounts'!C207),"",'Input-Accounts'!C207)</f>
        <v>368</v>
      </c>
      <c r="D207" s="5">
        <f t="shared" ca="1" si="54"/>
        <v>0</v>
      </c>
      <c r="E207" s="5">
        <f t="shared" ca="1" si="55"/>
        <v>0</v>
      </c>
      <c r="F207" s="2" t="str" cm="1">
        <f t="array" aca="1" ref="F207" ca="1">IF(D207=0,"-",IF('Input-Accounts'!$E207&lt;&gt;0,'Input-Accounts'!$E207,INDEX('Input-Accounts'!$H207:$J207,,MATCH($F$6,'Input-Accounts'!$H$6:$J$6,0))))</f>
        <v>-</v>
      </c>
      <c r="G207" s="5">
        <f ca="1">IFERROR(INDEX(G$269:G$305,MATCH($F207,$B$269:$B$305,0))/INDEX($D$269:$D$305,MATCH($F207,$B$269:$B$305,0)),SUMIFS('Input-Ext Allocators'!D$8:D$63,'Input-Ext Allocators'!$B$8:$B$63,$F207))*$D207</f>
        <v>0</v>
      </c>
      <c r="H207" s="5">
        <f ca="1">IFERROR(INDEX(H$269:H$305,MATCH($F207,$B$269:$B$305,0))/INDEX($D$269:$D$305,MATCH($F207,$B$269:$B$305,0)),SUMIFS('Input-Ext Allocators'!E$8:E$63,'Input-Ext Allocators'!$B$8:$B$63,$F207))*$D207</f>
        <v>0</v>
      </c>
      <c r="I207" s="5">
        <f ca="1">IFERROR(INDEX(I$269:I$305,MATCH($F207,$B$269:$B$305,0))/INDEX($D$269:$D$305,MATCH($F207,$B$269:$B$305,0)),SUMIFS('Input-Ext Allocators'!F$8:F$63,'Input-Ext Allocators'!$B$8:$B$63,$F207))*$D207</f>
        <v>0</v>
      </c>
      <c r="J207" s="5">
        <f ca="1">IFERROR(INDEX(J$269:J$305,MATCH($F207,$B$269:$B$305,0))/INDEX($D$269:$D$305,MATCH($F207,$B$269:$B$305,0)),SUMIFS('Input-Ext Allocators'!G$8:G$63,'Input-Ext Allocators'!$B$8:$B$63,$F207))*$D207</f>
        <v>0</v>
      </c>
      <c r="K207" s="5">
        <f ca="1">IFERROR(INDEX(K$269:K$305,MATCH($F207,$B$269:$B$305,0))/INDEX($D$269:$D$305,MATCH($F207,$B$269:$B$305,0)),SUMIFS('Input-Ext Allocators'!H$8:H$63,'Input-Ext Allocators'!$B$8:$B$63,$F207))*$D207</f>
        <v>0</v>
      </c>
      <c r="L207" s="5">
        <f ca="1">IFERROR(INDEX(L$269:L$305,MATCH($F207,$B$269:$B$305,0))/INDEX($D$269:$D$305,MATCH($F207,$B$269:$B$305,0)),SUMIFS('Input-Ext Allocators'!I$8:I$63,'Input-Ext Allocators'!$B$8:$B$63,$F207))*$D207</f>
        <v>0</v>
      </c>
      <c r="M207" s="5">
        <f ca="1">IFERROR(INDEX(M$269:M$305,MATCH($F207,$B$269:$B$305,0))/INDEX($D$269:$D$305,MATCH($F207,$B$269:$B$305,0)),SUMIFS('Input-Ext Allocators'!J$8:J$63,'Input-Ext Allocators'!$B$8:$B$63,$F207))*$D207</f>
        <v>0</v>
      </c>
      <c r="N207" s="5">
        <f ca="1">IFERROR(INDEX(N$269:N$305,MATCH($F207,$B$269:$B$305,0))/INDEX($D$269:$D$305,MATCH($F207,$B$269:$B$305,0)),SUMIFS('Input-Ext Allocators'!K$8:K$63,'Input-Ext Allocators'!$B$8:$B$63,$F207))*$D207</f>
        <v>0</v>
      </c>
      <c r="O207" s="5">
        <f ca="1">IFERROR(INDEX(O$269:O$305,MATCH($F207,$B$269:$B$305,0))/INDEX($D$269:$D$305,MATCH($F207,$B$269:$B$305,0)),SUMIFS('Input-Ext Allocators'!L$8:L$63,'Input-Ext Allocators'!$B$8:$B$63,$F207))*$D207</f>
        <v>0</v>
      </c>
      <c r="P207" s="5">
        <f ca="1">IFERROR(INDEX(P$269:P$305,MATCH($F207,$B$269:$B$305,0))/INDEX($D$269:$D$305,MATCH($F207,$B$269:$B$305,0)),SUMIFS('Input-Ext Allocators'!M$8:M$63,'Input-Ext Allocators'!$B$8:$B$63,$F207))*$D207</f>
        <v>0</v>
      </c>
      <c r="Q207" s="5">
        <f ca="1">IFERROR(INDEX(Q$269:Q$305,MATCH($F207,$B$269:$B$305,0))/INDEX($D$269:$D$305,MATCH($F207,$B$269:$B$305,0)),SUMIFS('Input-Ext Allocators'!N$8:N$63,'Input-Ext Allocators'!$B$8:$B$63,$F207))*$D207</f>
        <v>0</v>
      </c>
      <c r="R207" s="5">
        <f ca="1">IFERROR(INDEX(R$269:R$305,MATCH($F207,$B$269:$B$305,0))/INDEX($D$269:$D$305,MATCH($F207,$B$269:$B$305,0)),SUMIFS('Input-Ext Allocators'!O$8:O$63,'Input-Ext Allocators'!$B$8:$B$63,$F207))*$D207</f>
        <v>0</v>
      </c>
      <c r="S207" s="5">
        <f ca="1">IFERROR(INDEX(S$269:S$305,MATCH($F207,$B$269:$B$305,0))/INDEX($D$269:$D$305,MATCH($F207,$B$269:$B$305,0)),SUMIFS('Input-Ext Allocators'!P$8:P$63,'Input-Ext Allocators'!$B$8:$B$63,$F207))*$D207</f>
        <v>0</v>
      </c>
      <c r="T207" s="5">
        <f ca="1">IFERROR(INDEX(T$269:T$305,MATCH($F207,$B$269:$B$305,0))/INDEX($D$269:$D$305,MATCH($F207,$B$269:$B$305,0)),SUMIFS('Input-Ext Allocators'!Q$8:Q$63,'Input-Ext Allocators'!$B$8:$B$63,$F207))*$D207</f>
        <v>0</v>
      </c>
      <c r="U207" s="5">
        <f ca="1">IFERROR(INDEX(U$269:U$305,MATCH($F207,$B$269:$B$305,0))/INDEX($D$269:$D$305,MATCH($F207,$B$269:$B$305,0)),SUMIFS('Input-Ext Allocators'!R$8:R$63,'Input-Ext Allocators'!$B$8:$B$63,$F207))*$D207</f>
        <v>0</v>
      </c>
      <c r="V207" s="5">
        <f ca="1">IFERROR(INDEX(V$269:V$305,MATCH($F207,$B$269:$B$305,0))/INDEX($D$269:$D$305,MATCH($F207,$B$269:$B$305,0)),SUMIFS('Input-Ext Allocators'!S$8:S$63,'Input-Ext Allocators'!$B$8:$B$63,$F207))*$D207</f>
        <v>0</v>
      </c>
      <c r="W207" s="5">
        <f ca="1">IFERROR(INDEX(W$269:W$305,MATCH($F207,$B$269:$B$305,0))/INDEX($D$269:$D$305,MATCH($F207,$B$269:$B$305,0)),SUMIFS('Input-Ext Allocators'!T$8:T$63,'Input-Ext Allocators'!$B$8:$B$63,$F207))*$D207</f>
        <v>0</v>
      </c>
      <c r="X207" s="5">
        <f ca="1">IFERROR(INDEX(X$269:X$305,MATCH($F207,$B$269:$B$305,0))/INDEX($D$269:$D$305,MATCH($F207,$B$269:$B$305,0)),SUMIFS('Input-Ext Allocators'!U$8:U$63,'Input-Ext Allocators'!$B$8:$B$63,$F207))*$D207</f>
        <v>0</v>
      </c>
      <c r="Y207" s="5">
        <f ca="1">IFERROR(INDEX(Y$269:Y$305,MATCH($F207,$B$269:$B$305,0))/INDEX($D$269:$D$305,MATCH($F207,$B$269:$B$305,0)),SUMIFS('Input-Ext Allocators'!V$8:V$63,'Input-Ext Allocators'!$B$8:$B$63,$F207))*$D207</f>
        <v>0</v>
      </c>
      <c r="Z207" s="5">
        <f ca="1">IFERROR(INDEX(Z$269:Z$305,MATCH($F207,$B$269:$B$305,0))/INDEX($D$269:$D$305,MATCH($F207,$B$269:$B$305,0)),SUMIFS('Input-Ext Allocators'!W$8:W$63,'Input-Ext Allocators'!$B$8:$B$63,$F207))*$D207</f>
        <v>0</v>
      </c>
    </row>
    <row r="208" spans="1:26" outlineLevel="1">
      <c r="A208" s="13">
        <f>IF(ISBLANK('Input-Accounts'!A208),"",'Input-Accounts'!A208)</f>
        <v>178</v>
      </c>
      <c r="B208" s="17" t="str">
        <f>IF(ISBLANK('Input-Accounts'!B208),"",'Input-Accounts'!B208)</f>
        <v>Measuring and regulating station equipment</v>
      </c>
      <c r="C208" s="13">
        <f>IF(ISBLANK('Input-Accounts'!C208),"",'Input-Accounts'!C208)</f>
        <v>369</v>
      </c>
      <c r="D208" s="5">
        <f t="shared" ca="1" si="54"/>
        <v>0</v>
      </c>
      <c r="E208" s="5">
        <f t="shared" ca="1" si="55"/>
        <v>0</v>
      </c>
      <c r="F208" s="2" t="str" cm="1">
        <f t="array" aca="1" ref="F208" ca="1">IF(D208=0,"-",IF('Input-Accounts'!$E208&lt;&gt;0,'Input-Accounts'!$E208,INDEX('Input-Accounts'!$H208:$J208,,MATCH($F$6,'Input-Accounts'!$H$6:$J$6,0))))</f>
        <v>-</v>
      </c>
      <c r="G208" s="5">
        <f ca="1">IFERROR(INDEX(G$269:G$305,MATCH($F208,$B$269:$B$305,0))/INDEX($D$269:$D$305,MATCH($F208,$B$269:$B$305,0)),SUMIFS('Input-Ext Allocators'!D$8:D$63,'Input-Ext Allocators'!$B$8:$B$63,$F208))*$D208</f>
        <v>0</v>
      </c>
      <c r="H208" s="5">
        <f ca="1">IFERROR(INDEX(H$269:H$305,MATCH($F208,$B$269:$B$305,0))/INDEX($D$269:$D$305,MATCH($F208,$B$269:$B$305,0)),SUMIFS('Input-Ext Allocators'!E$8:E$63,'Input-Ext Allocators'!$B$8:$B$63,$F208))*$D208</f>
        <v>0</v>
      </c>
      <c r="I208" s="5">
        <f ca="1">IFERROR(INDEX(I$269:I$305,MATCH($F208,$B$269:$B$305,0))/INDEX($D$269:$D$305,MATCH($F208,$B$269:$B$305,0)),SUMIFS('Input-Ext Allocators'!F$8:F$63,'Input-Ext Allocators'!$B$8:$B$63,$F208))*$D208</f>
        <v>0</v>
      </c>
      <c r="J208" s="5">
        <f ca="1">IFERROR(INDEX(J$269:J$305,MATCH($F208,$B$269:$B$305,0))/INDEX($D$269:$D$305,MATCH($F208,$B$269:$B$305,0)),SUMIFS('Input-Ext Allocators'!G$8:G$63,'Input-Ext Allocators'!$B$8:$B$63,$F208))*$D208</f>
        <v>0</v>
      </c>
      <c r="K208" s="5">
        <f ca="1">IFERROR(INDEX(K$269:K$305,MATCH($F208,$B$269:$B$305,0))/INDEX($D$269:$D$305,MATCH($F208,$B$269:$B$305,0)),SUMIFS('Input-Ext Allocators'!H$8:H$63,'Input-Ext Allocators'!$B$8:$B$63,$F208))*$D208</f>
        <v>0</v>
      </c>
      <c r="L208" s="5">
        <f ca="1">IFERROR(INDEX(L$269:L$305,MATCH($F208,$B$269:$B$305,0))/INDEX($D$269:$D$305,MATCH($F208,$B$269:$B$305,0)),SUMIFS('Input-Ext Allocators'!I$8:I$63,'Input-Ext Allocators'!$B$8:$B$63,$F208))*$D208</f>
        <v>0</v>
      </c>
      <c r="M208" s="5">
        <f ca="1">IFERROR(INDEX(M$269:M$305,MATCH($F208,$B$269:$B$305,0))/INDEX($D$269:$D$305,MATCH($F208,$B$269:$B$305,0)),SUMIFS('Input-Ext Allocators'!J$8:J$63,'Input-Ext Allocators'!$B$8:$B$63,$F208))*$D208</f>
        <v>0</v>
      </c>
      <c r="N208" s="5">
        <f ca="1">IFERROR(INDEX(N$269:N$305,MATCH($F208,$B$269:$B$305,0))/INDEX($D$269:$D$305,MATCH($F208,$B$269:$B$305,0)),SUMIFS('Input-Ext Allocators'!K$8:K$63,'Input-Ext Allocators'!$B$8:$B$63,$F208))*$D208</f>
        <v>0</v>
      </c>
      <c r="O208" s="5">
        <f ca="1">IFERROR(INDEX(O$269:O$305,MATCH($F208,$B$269:$B$305,0))/INDEX($D$269:$D$305,MATCH($F208,$B$269:$B$305,0)),SUMIFS('Input-Ext Allocators'!L$8:L$63,'Input-Ext Allocators'!$B$8:$B$63,$F208))*$D208</f>
        <v>0</v>
      </c>
      <c r="P208" s="5">
        <f ca="1">IFERROR(INDEX(P$269:P$305,MATCH($F208,$B$269:$B$305,0))/INDEX($D$269:$D$305,MATCH($F208,$B$269:$B$305,0)),SUMIFS('Input-Ext Allocators'!M$8:M$63,'Input-Ext Allocators'!$B$8:$B$63,$F208))*$D208</f>
        <v>0</v>
      </c>
      <c r="Q208" s="5">
        <f ca="1">IFERROR(INDEX(Q$269:Q$305,MATCH($F208,$B$269:$B$305,0))/INDEX($D$269:$D$305,MATCH($F208,$B$269:$B$305,0)),SUMIFS('Input-Ext Allocators'!N$8:N$63,'Input-Ext Allocators'!$B$8:$B$63,$F208))*$D208</f>
        <v>0</v>
      </c>
      <c r="R208" s="5">
        <f ca="1">IFERROR(INDEX(R$269:R$305,MATCH($F208,$B$269:$B$305,0))/INDEX($D$269:$D$305,MATCH($F208,$B$269:$B$305,0)),SUMIFS('Input-Ext Allocators'!O$8:O$63,'Input-Ext Allocators'!$B$8:$B$63,$F208))*$D208</f>
        <v>0</v>
      </c>
      <c r="S208" s="5">
        <f ca="1">IFERROR(INDEX(S$269:S$305,MATCH($F208,$B$269:$B$305,0))/INDEX($D$269:$D$305,MATCH($F208,$B$269:$B$305,0)),SUMIFS('Input-Ext Allocators'!P$8:P$63,'Input-Ext Allocators'!$B$8:$B$63,$F208))*$D208</f>
        <v>0</v>
      </c>
      <c r="T208" s="5">
        <f ca="1">IFERROR(INDEX(T$269:T$305,MATCH($F208,$B$269:$B$305,0))/INDEX($D$269:$D$305,MATCH($F208,$B$269:$B$305,0)),SUMIFS('Input-Ext Allocators'!Q$8:Q$63,'Input-Ext Allocators'!$B$8:$B$63,$F208))*$D208</f>
        <v>0</v>
      </c>
      <c r="U208" s="5">
        <f ca="1">IFERROR(INDEX(U$269:U$305,MATCH($F208,$B$269:$B$305,0))/INDEX($D$269:$D$305,MATCH($F208,$B$269:$B$305,0)),SUMIFS('Input-Ext Allocators'!R$8:R$63,'Input-Ext Allocators'!$B$8:$B$63,$F208))*$D208</f>
        <v>0</v>
      </c>
      <c r="V208" s="5">
        <f ca="1">IFERROR(INDEX(V$269:V$305,MATCH($F208,$B$269:$B$305,0))/INDEX($D$269:$D$305,MATCH($F208,$B$269:$B$305,0)),SUMIFS('Input-Ext Allocators'!S$8:S$63,'Input-Ext Allocators'!$B$8:$B$63,$F208))*$D208</f>
        <v>0</v>
      </c>
      <c r="W208" s="5">
        <f ca="1">IFERROR(INDEX(W$269:W$305,MATCH($F208,$B$269:$B$305,0))/INDEX($D$269:$D$305,MATCH($F208,$B$269:$B$305,0)),SUMIFS('Input-Ext Allocators'!T$8:T$63,'Input-Ext Allocators'!$B$8:$B$63,$F208))*$D208</f>
        <v>0</v>
      </c>
      <c r="X208" s="5">
        <f ca="1">IFERROR(INDEX(X$269:X$305,MATCH($F208,$B$269:$B$305,0))/INDEX($D$269:$D$305,MATCH($F208,$B$269:$B$305,0)),SUMIFS('Input-Ext Allocators'!U$8:U$63,'Input-Ext Allocators'!$B$8:$B$63,$F208))*$D208</f>
        <v>0</v>
      </c>
      <c r="Y208" s="5">
        <f ca="1">IFERROR(INDEX(Y$269:Y$305,MATCH($F208,$B$269:$B$305,0))/INDEX($D$269:$D$305,MATCH($F208,$B$269:$B$305,0)),SUMIFS('Input-Ext Allocators'!V$8:V$63,'Input-Ext Allocators'!$B$8:$B$63,$F208))*$D208</f>
        <v>0</v>
      </c>
      <c r="Z208" s="5">
        <f ca="1">IFERROR(INDEX(Z$269:Z$305,MATCH($F208,$B$269:$B$305,0))/INDEX($D$269:$D$305,MATCH($F208,$B$269:$B$305,0)),SUMIFS('Input-Ext Allocators'!W$8:W$63,'Input-Ext Allocators'!$B$8:$B$63,$F208))*$D208</f>
        <v>0</v>
      </c>
    </row>
    <row r="209" spans="1:26" outlineLevel="1">
      <c r="A209" s="13">
        <f>IF(ISBLANK('Input-Accounts'!A209),"",'Input-Accounts'!A209)</f>
        <v>179</v>
      </c>
      <c r="B209" s="17" t="str">
        <f>IF(ISBLANK('Input-Accounts'!B209),"",'Input-Accounts'!B209)</f>
        <v>Communication equipment</v>
      </c>
      <c r="C209" s="13">
        <f>IF(ISBLANK('Input-Accounts'!C209),"",'Input-Accounts'!C209)</f>
        <v>370</v>
      </c>
      <c r="D209" s="5">
        <f t="shared" ca="1" si="54"/>
        <v>0</v>
      </c>
      <c r="E209" s="5">
        <f t="shared" ca="1" si="55"/>
        <v>0</v>
      </c>
      <c r="F209" s="2" t="str" cm="1">
        <f t="array" aca="1" ref="F209" ca="1">IF(D209=0,"-",IF('Input-Accounts'!$E209&lt;&gt;0,'Input-Accounts'!$E209,INDEX('Input-Accounts'!$H209:$J209,,MATCH($F$6,'Input-Accounts'!$H$6:$J$6,0))))</f>
        <v>-</v>
      </c>
      <c r="G209" s="5">
        <f ca="1">IFERROR(INDEX(G$269:G$305,MATCH($F209,$B$269:$B$305,0))/INDEX($D$269:$D$305,MATCH($F209,$B$269:$B$305,0)),SUMIFS('Input-Ext Allocators'!D$8:D$63,'Input-Ext Allocators'!$B$8:$B$63,$F209))*$D209</f>
        <v>0</v>
      </c>
      <c r="H209" s="5">
        <f ca="1">IFERROR(INDEX(H$269:H$305,MATCH($F209,$B$269:$B$305,0))/INDEX($D$269:$D$305,MATCH($F209,$B$269:$B$305,0)),SUMIFS('Input-Ext Allocators'!E$8:E$63,'Input-Ext Allocators'!$B$8:$B$63,$F209))*$D209</f>
        <v>0</v>
      </c>
      <c r="I209" s="5">
        <f ca="1">IFERROR(INDEX(I$269:I$305,MATCH($F209,$B$269:$B$305,0))/INDEX($D$269:$D$305,MATCH($F209,$B$269:$B$305,0)),SUMIFS('Input-Ext Allocators'!F$8:F$63,'Input-Ext Allocators'!$B$8:$B$63,$F209))*$D209</f>
        <v>0</v>
      </c>
      <c r="J209" s="5">
        <f ca="1">IFERROR(INDEX(J$269:J$305,MATCH($F209,$B$269:$B$305,0))/INDEX($D$269:$D$305,MATCH($F209,$B$269:$B$305,0)),SUMIFS('Input-Ext Allocators'!G$8:G$63,'Input-Ext Allocators'!$B$8:$B$63,$F209))*$D209</f>
        <v>0</v>
      </c>
      <c r="K209" s="5">
        <f ca="1">IFERROR(INDEX(K$269:K$305,MATCH($F209,$B$269:$B$305,0))/INDEX($D$269:$D$305,MATCH($F209,$B$269:$B$305,0)),SUMIFS('Input-Ext Allocators'!H$8:H$63,'Input-Ext Allocators'!$B$8:$B$63,$F209))*$D209</f>
        <v>0</v>
      </c>
      <c r="L209" s="5">
        <f ca="1">IFERROR(INDEX(L$269:L$305,MATCH($F209,$B$269:$B$305,0))/INDEX($D$269:$D$305,MATCH($F209,$B$269:$B$305,0)),SUMIFS('Input-Ext Allocators'!I$8:I$63,'Input-Ext Allocators'!$B$8:$B$63,$F209))*$D209</f>
        <v>0</v>
      </c>
      <c r="M209" s="5">
        <f ca="1">IFERROR(INDEX(M$269:M$305,MATCH($F209,$B$269:$B$305,0))/INDEX($D$269:$D$305,MATCH($F209,$B$269:$B$305,0)),SUMIFS('Input-Ext Allocators'!J$8:J$63,'Input-Ext Allocators'!$B$8:$B$63,$F209))*$D209</f>
        <v>0</v>
      </c>
      <c r="N209" s="5">
        <f ca="1">IFERROR(INDEX(N$269:N$305,MATCH($F209,$B$269:$B$305,0))/INDEX($D$269:$D$305,MATCH($F209,$B$269:$B$305,0)),SUMIFS('Input-Ext Allocators'!K$8:K$63,'Input-Ext Allocators'!$B$8:$B$63,$F209))*$D209</f>
        <v>0</v>
      </c>
      <c r="O209" s="5">
        <f ca="1">IFERROR(INDEX(O$269:O$305,MATCH($F209,$B$269:$B$305,0))/INDEX($D$269:$D$305,MATCH($F209,$B$269:$B$305,0)),SUMIFS('Input-Ext Allocators'!L$8:L$63,'Input-Ext Allocators'!$B$8:$B$63,$F209))*$D209</f>
        <v>0</v>
      </c>
      <c r="P209" s="5">
        <f ca="1">IFERROR(INDEX(P$269:P$305,MATCH($F209,$B$269:$B$305,0))/INDEX($D$269:$D$305,MATCH($F209,$B$269:$B$305,0)),SUMIFS('Input-Ext Allocators'!M$8:M$63,'Input-Ext Allocators'!$B$8:$B$63,$F209))*$D209</f>
        <v>0</v>
      </c>
      <c r="Q209" s="5">
        <f ca="1">IFERROR(INDEX(Q$269:Q$305,MATCH($F209,$B$269:$B$305,0))/INDEX($D$269:$D$305,MATCH($F209,$B$269:$B$305,0)),SUMIFS('Input-Ext Allocators'!N$8:N$63,'Input-Ext Allocators'!$B$8:$B$63,$F209))*$D209</f>
        <v>0</v>
      </c>
      <c r="R209" s="5">
        <f ca="1">IFERROR(INDEX(R$269:R$305,MATCH($F209,$B$269:$B$305,0))/INDEX($D$269:$D$305,MATCH($F209,$B$269:$B$305,0)),SUMIFS('Input-Ext Allocators'!O$8:O$63,'Input-Ext Allocators'!$B$8:$B$63,$F209))*$D209</f>
        <v>0</v>
      </c>
      <c r="S209" s="5">
        <f ca="1">IFERROR(INDEX(S$269:S$305,MATCH($F209,$B$269:$B$305,0))/INDEX($D$269:$D$305,MATCH($F209,$B$269:$B$305,0)),SUMIFS('Input-Ext Allocators'!P$8:P$63,'Input-Ext Allocators'!$B$8:$B$63,$F209))*$D209</f>
        <v>0</v>
      </c>
      <c r="T209" s="5">
        <f ca="1">IFERROR(INDEX(T$269:T$305,MATCH($F209,$B$269:$B$305,0))/INDEX($D$269:$D$305,MATCH($F209,$B$269:$B$305,0)),SUMIFS('Input-Ext Allocators'!Q$8:Q$63,'Input-Ext Allocators'!$B$8:$B$63,$F209))*$D209</f>
        <v>0</v>
      </c>
      <c r="U209" s="5">
        <f ca="1">IFERROR(INDEX(U$269:U$305,MATCH($F209,$B$269:$B$305,0))/INDEX($D$269:$D$305,MATCH($F209,$B$269:$B$305,0)),SUMIFS('Input-Ext Allocators'!R$8:R$63,'Input-Ext Allocators'!$B$8:$B$63,$F209))*$D209</f>
        <v>0</v>
      </c>
      <c r="V209" s="5">
        <f ca="1">IFERROR(INDEX(V$269:V$305,MATCH($F209,$B$269:$B$305,0))/INDEX($D$269:$D$305,MATCH($F209,$B$269:$B$305,0)),SUMIFS('Input-Ext Allocators'!S$8:S$63,'Input-Ext Allocators'!$B$8:$B$63,$F209))*$D209</f>
        <v>0</v>
      </c>
      <c r="W209" s="5">
        <f ca="1">IFERROR(INDEX(W$269:W$305,MATCH($F209,$B$269:$B$305,0))/INDEX($D$269:$D$305,MATCH($F209,$B$269:$B$305,0)),SUMIFS('Input-Ext Allocators'!T$8:T$63,'Input-Ext Allocators'!$B$8:$B$63,$F209))*$D209</f>
        <v>0</v>
      </c>
      <c r="X209" s="5">
        <f ca="1">IFERROR(INDEX(X$269:X$305,MATCH($F209,$B$269:$B$305,0))/INDEX($D$269:$D$305,MATCH($F209,$B$269:$B$305,0)),SUMIFS('Input-Ext Allocators'!U$8:U$63,'Input-Ext Allocators'!$B$8:$B$63,$F209))*$D209</f>
        <v>0</v>
      </c>
      <c r="Y209" s="5">
        <f ca="1">IFERROR(INDEX(Y$269:Y$305,MATCH($F209,$B$269:$B$305,0))/INDEX($D$269:$D$305,MATCH($F209,$B$269:$B$305,0)),SUMIFS('Input-Ext Allocators'!V$8:V$63,'Input-Ext Allocators'!$B$8:$B$63,$F209))*$D209</f>
        <v>0</v>
      </c>
      <c r="Z209" s="5">
        <f ca="1">IFERROR(INDEX(Z$269:Z$305,MATCH($F209,$B$269:$B$305,0))/INDEX($D$269:$D$305,MATCH($F209,$B$269:$B$305,0)),SUMIFS('Input-Ext Allocators'!W$8:W$63,'Input-Ext Allocators'!$B$8:$B$63,$F209))*$D209</f>
        <v>0</v>
      </c>
    </row>
    <row r="210" spans="1:26" outlineLevel="1">
      <c r="A210" s="13">
        <f>IF(ISBLANK('Input-Accounts'!A210),"",'Input-Accounts'!A210)</f>
        <v>180</v>
      </c>
      <c r="B210" t="str">
        <f>IF(ISBLANK('Input-Accounts'!B210),"",'Input-Accounts'!B210)</f>
        <v xml:space="preserve">Subtotal - Transmission plant </v>
      </c>
      <c r="C210" s="13" t="str">
        <f>IF(ISBLANK('Input-Accounts'!C210),"",'Input-Accounts'!C210)</f>
        <v/>
      </c>
      <c r="D210" s="28">
        <f ca="1">SUBTOTAL(9,D204:D209)</f>
        <v>0</v>
      </c>
      <c r="E210" s="5">
        <f ca="1">IFERROR(IF(D210="","",IF(D210=0,0,IF(ABS(D210-SUM($G210:$Z210))&lt;Check_Limit,0,1))),1)</f>
        <v>0</v>
      </c>
      <c r="G210" s="28">
        <f t="shared" ref="G210:Z210" ca="1" si="56">SUBTOTAL(9,G204:G209)</f>
        <v>0</v>
      </c>
      <c r="H210" s="28">
        <f t="shared" ca="1" si="56"/>
        <v>0</v>
      </c>
      <c r="I210" s="28">
        <f t="shared" ca="1" si="56"/>
        <v>0</v>
      </c>
      <c r="J210" s="28">
        <f t="shared" ca="1" si="56"/>
        <v>0</v>
      </c>
      <c r="K210" s="28">
        <f t="shared" ca="1" si="56"/>
        <v>0</v>
      </c>
      <c r="L210" s="28">
        <f t="shared" ca="1" si="56"/>
        <v>0</v>
      </c>
      <c r="M210" s="28">
        <f t="shared" ca="1" si="56"/>
        <v>0</v>
      </c>
      <c r="N210" s="28">
        <f t="shared" ca="1" si="56"/>
        <v>0</v>
      </c>
      <c r="O210" s="28">
        <f t="shared" ca="1" si="56"/>
        <v>0</v>
      </c>
      <c r="P210" s="28">
        <f t="shared" ca="1" si="56"/>
        <v>0</v>
      </c>
      <c r="Q210" s="28">
        <f t="shared" ca="1" si="56"/>
        <v>0</v>
      </c>
      <c r="R210" s="28">
        <f t="shared" ca="1" si="56"/>
        <v>0</v>
      </c>
      <c r="S210" s="28">
        <f t="shared" ca="1" si="56"/>
        <v>0</v>
      </c>
      <c r="T210" s="28">
        <f t="shared" ca="1" si="56"/>
        <v>0</v>
      </c>
      <c r="U210" s="28">
        <f t="shared" ca="1" si="56"/>
        <v>0</v>
      </c>
      <c r="V210" s="28">
        <f t="shared" ca="1" si="56"/>
        <v>0</v>
      </c>
      <c r="W210" s="28">
        <f t="shared" ca="1" si="56"/>
        <v>0</v>
      </c>
      <c r="X210" s="28">
        <f t="shared" ca="1" si="56"/>
        <v>0</v>
      </c>
      <c r="Y210" s="28">
        <f t="shared" ca="1" si="56"/>
        <v>0</v>
      </c>
      <c r="Z210" s="28">
        <f t="shared" ca="1" si="56"/>
        <v>0</v>
      </c>
    </row>
    <row r="211" spans="1:26" outlineLevel="1">
      <c r="A211" s="13" t="str">
        <f>IF(ISBLANK('Input-Accounts'!A211),"",'Input-Accounts'!A211)</f>
        <v/>
      </c>
      <c r="B211" s="17" t="str">
        <f>IF(ISBLANK('Input-Accounts'!B211),"",'Input-Accounts'!B211)</f>
        <v/>
      </c>
      <c r="C211" s="13" t="str">
        <f>IF(ISBLANK('Input-Accounts'!C211),"",'Input-Accounts'!C211)</f>
        <v/>
      </c>
      <c r="D211" s="5"/>
      <c r="E211" s="5" t="str">
        <f t="shared" ref="E211:E223" si="57">IFERROR(IF(D211="","",IF(D211=0,0,IF(ABS(D211-SUM($G211:$Z211))&lt;Check_Limit,0,1))),1)</f>
        <v/>
      </c>
      <c r="F211" s="2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outlineLevel="1">
      <c r="A212" s="13">
        <f>IF(ISBLANK('Input-Accounts'!A212),"",'Input-Accounts'!A212)</f>
        <v>181</v>
      </c>
      <c r="B212" s="1" t="str">
        <f>IF(ISBLANK('Input-Accounts'!B212),"",'Input-Accounts'!B212)</f>
        <v>Distribution Plant</v>
      </c>
      <c r="C212" s="13" t="str">
        <f>IF(ISBLANK('Input-Accounts'!C212),"",'Input-Accounts'!C212)</f>
        <v/>
      </c>
      <c r="D212" s="5"/>
      <c r="E212" s="5" t="str">
        <f t="shared" si="57"/>
        <v/>
      </c>
      <c r="F212" s="2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outlineLevel="1">
      <c r="A213" s="13">
        <f>IF(ISBLANK('Input-Accounts'!A213),"",'Input-Accounts'!A213)</f>
        <v>182</v>
      </c>
      <c r="B213" s="17" t="str">
        <f>IF(ISBLANK('Input-Accounts'!B213),"",'Input-Accounts'!B213)</f>
        <v>Land and Land Rights</v>
      </c>
      <c r="C213" s="13">
        <f>IF(ISBLANK('Input-Accounts'!C213),"",'Input-Accounts'!C213)</f>
        <v>374</v>
      </c>
      <c r="D213" s="5">
        <f t="shared" ref="D213:D222" ca="1" si="58">INDIRECT("Classification!"&amp;$D$5&amp;ROW())</f>
        <v>0</v>
      </c>
      <c r="E213" s="5">
        <f t="shared" ca="1" si="57"/>
        <v>0</v>
      </c>
      <c r="F213" s="2" t="str" cm="1">
        <f t="array" aca="1" ref="F213" ca="1">IF(D213=0,"-",IF('Input-Accounts'!$E213&lt;&gt;0,'Input-Accounts'!$E213,INDEX('Input-Accounts'!$H213:$J213,,MATCH($F$6,'Input-Accounts'!$H$6:$J$6,0))))</f>
        <v>-</v>
      </c>
      <c r="G213" s="5">
        <f ca="1">IFERROR(INDEX(G$269:G$305,MATCH($F213,$B$269:$B$305,0))/INDEX($D$269:$D$305,MATCH($F213,$B$269:$B$305,0)),SUMIFS('Input-Ext Allocators'!D$8:D$63,'Input-Ext Allocators'!$B$8:$B$63,$F213))*$D213</f>
        <v>0</v>
      </c>
      <c r="H213" s="5">
        <f ca="1">IFERROR(INDEX(H$269:H$305,MATCH($F213,$B$269:$B$305,0))/INDEX($D$269:$D$305,MATCH($F213,$B$269:$B$305,0)),SUMIFS('Input-Ext Allocators'!E$8:E$63,'Input-Ext Allocators'!$B$8:$B$63,$F213))*$D213</f>
        <v>0</v>
      </c>
      <c r="I213" s="5">
        <f ca="1">IFERROR(INDEX(I$269:I$305,MATCH($F213,$B$269:$B$305,0))/INDEX($D$269:$D$305,MATCH($F213,$B$269:$B$305,0)),SUMIFS('Input-Ext Allocators'!F$8:F$63,'Input-Ext Allocators'!$B$8:$B$63,$F213))*$D213</f>
        <v>0</v>
      </c>
      <c r="J213" s="5">
        <f ca="1">IFERROR(INDEX(J$269:J$305,MATCH($F213,$B$269:$B$305,0))/INDEX($D$269:$D$305,MATCH($F213,$B$269:$B$305,0)),SUMIFS('Input-Ext Allocators'!G$8:G$63,'Input-Ext Allocators'!$B$8:$B$63,$F213))*$D213</f>
        <v>0</v>
      </c>
      <c r="K213" s="5">
        <f ca="1">IFERROR(INDEX(K$269:K$305,MATCH($F213,$B$269:$B$305,0))/INDEX($D$269:$D$305,MATCH($F213,$B$269:$B$305,0)),SUMIFS('Input-Ext Allocators'!H$8:H$63,'Input-Ext Allocators'!$B$8:$B$63,$F213))*$D213</f>
        <v>0</v>
      </c>
      <c r="L213" s="5">
        <f ca="1">IFERROR(INDEX(L$269:L$305,MATCH($F213,$B$269:$B$305,0))/INDEX($D$269:$D$305,MATCH($F213,$B$269:$B$305,0)),SUMIFS('Input-Ext Allocators'!I$8:I$63,'Input-Ext Allocators'!$B$8:$B$63,$F213))*$D213</f>
        <v>0</v>
      </c>
      <c r="M213" s="5">
        <f ca="1">IFERROR(INDEX(M$269:M$305,MATCH($F213,$B$269:$B$305,0))/INDEX($D$269:$D$305,MATCH($F213,$B$269:$B$305,0)),SUMIFS('Input-Ext Allocators'!J$8:J$63,'Input-Ext Allocators'!$B$8:$B$63,$F213))*$D213</f>
        <v>0</v>
      </c>
      <c r="N213" s="5">
        <f ca="1">IFERROR(INDEX(N$269:N$305,MATCH($F213,$B$269:$B$305,0))/INDEX($D$269:$D$305,MATCH($F213,$B$269:$B$305,0)),SUMIFS('Input-Ext Allocators'!K$8:K$63,'Input-Ext Allocators'!$B$8:$B$63,$F213))*$D213</f>
        <v>0</v>
      </c>
      <c r="O213" s="5">
        <f ca="1">IFERROR(INDEX(O$269:O$305,MATCH($F213,$B$269:$B$305,0))/INDEX($D$269:$D$305,MATCH($F213,$B$269:$B$305,0)),SUMIFS('Input-Ext Allocators'!L$8:L$63,'Input-Ext Allocators'!$B$8:$B$63,$F213))*$D213</f>
        <v>0</v>
      </c>
      <c r="P213" s="5">
        <f ca="1">IFERROR(INDEX(P$269:P$305,MATCH($F213,$B$269:$B$305,0))/INDEX($D$269:$D$305,MATCH($F213,$B$269:$B$305,0)),SUMIFS('Input-Ext Allocators'!M$8:M$63,'Input-Ext Allocators'!$B$8:$B$63,$F213))*$D213</f>
        <v>0</v>
      </c>
      <c r="Q213" s="5">
        <f ca="1">IFERROR(INDEX(Q$269:Q$305,MATCH($F213,$B$269:$B$305,0))/INDEX($D$269:$D$305,MATCH($F213,$B$269:$B$305,0)),SUMIFS('Input-Ext Allocators'!N$8:N$63,'Input-Ext Allocators'!$B$8:$B$63,$F213))*$D213</f>
        <v>0</v>
      </c>
      <c r="R213" s="5">
        <f ca="1">IFERROR(INDEX(R$269:R$305,MATCH($F213,$B$269:$B$305,0))/INDEX($D$269:$D$305,MATCH($F213,$B$269:$B$305,0)),SUMIFS('Input-Ext Allocators'!O$8:O$63,'Input-Ext Allocators'!$B$8:$B$63,$F213))*$D213</f>
        <v>0</v>
      </c>
      <c r="S213" s="5">
        <f ca="1">IFERROR(INDEX(S$269:S$305,MATCH($F213,$B$269:$B$305,0))/INDEX($D$269:$D$305,MATCH($F213,$B$269:$B$305,0)),SUMIFS('Input-Ext Allocators'!P$8:P$63,'Input-Ext Allocators'!$B$8:$B$63,$F213))*$D213</f>
        <v>0</v>
      </c>
      <c r="T213" s="5">
        <f ca="1">IFERROR(INDEX(T$269:T$305,MATCH($F213,$B$269:$B$305,0))/INDEX($D$269:$D$305,MATCH($F213,$B$269:$B$305,0)),SUMIFS('Input-Ext Allocators'!Q$8:Q$63,'Input-Ext Allocators'!$B$8:$B$63,$F213))*$D213</f>
        <v>0</v>
      </c>
      <c r="U213" s="5">
        <f ca="1">IFERROR(INDEX(U$269:U$305,MATCH($F213,$B$269:$B$305,0))/INDEX($D$269:$D$305,MATCH($F213,$B$269:$B$305,0)),SUMIFS('Input-Ext Allocators'!R$8:R$63,'Input-Ext Allocators'!$B$8:$B$63,$F213))*$D213</f>
        <v>0</v>
      </c>
      <c r="V213" s="5">
        <f ca="1">IFERROR(INDEX(V$269:V$305,MATCH($F213,$B$269:$B$305,0))/INDEX($D$269:$D$305,MATCH($F213,$B$269:$B$305,0)),SUMIFS('Input-Ext Allocators'!S$8:S$63,'Input-Ext Allocators'!$B$8:$B$63,$F213))*$D213</f>
        <v>0</v>
      </c>
      <c r="W213" s="5">
        <f ca="1">IFERROR(INDEX(W$269:W$305,MATCH($F213,$B$269:$B$305,0))/INDEX($D$269:$D$305,MATCH($F213,$B$269:$B$305,0)),SUMIFS('Input-Ext Allocators'!T$8:T$63,'Input-Ext Allocators'!$B$8:$B$63,$F213))*$D213</f>
        <v>0</v>
      </c>
      <c r="X213" s="5">
        <f ca="1">IFERROR(INDEX(X$269:X$305,MATCH($F213,$B$269:$B$305,0))/INDEX($D$269:$D$305,MATCH($F213,$B$269:$B$305,0)),SUMIFS('Input-Ext Allocators'!U$8:U$63,'Input-Ext Allocators'!$B$8:$B$63,$F213))*$D213</f>
        <v>0</v>
      </c>
      <c r="Y213" s="5">
        <f ca="1">IFERROR(INDEX(Y$269:Y$305,MATCH($F213,$B$269:$B$305,0))/INDEX($D$269:$D$305,MATCH($F213,$B$269:$B$305,0)),SUMIFS('Input-Ext Allocators'!V$8:V$63,'Input-Ext Allocators'!$B$8:$B$63,$F213))*$D213</f>
        <v>0</v>
      </c>
      <c r="Z213" s="5">
        <f ca="1">IFERROR(INDEX(Z$269:Z$305,MATCH($F213,$B$269:$B$305,0))/INDEX($D$269:$D$305,MATCH($F213,$B$269:$B$305,0)),SUMIFS('Input-Ext Allocators'!W$8:W$63,'Input-Ext Allocators'!$B$8:$B$63,$F213))*$D213</f>
        <v>0</v>
      </c>
    </row>
    <row r="214" spans="1:26" outlineLevel="1">
      <c r="A214" s="13">
        <f>IF(ISBLANK('Input-Accounts'!A214),"",'Input-Accounts'!A214)</f>
        <v>183</v>
      </c>
      <c r="B214" s="17" t="str">
        <f>IF(ISBLANK('Input-Accounts'!B214),"",'Input-Accounts'!B214)</f>
        <v>Structures and Improvements</v>
      </c>
      <c r="C214" s="13">
        <f>IF(ISBLANK('Input-Accounts'!C214),"",'Input-Accounts'!C214)</f>
        <v>375</v>
      </c>
      <c r="D214" s="5">
        <f t="shared" ca="1" si="58"/>
        <v>0</v>
      </c>
      <c r="E214" s="5">
        <f t="shared" ca="1" si="57"/>
        <v>0</v>
      </c>
      <c r="F214" s="2" t="str" cm="1">
        <f t="array" aca="1" ref="F214" ca="1">IF(D214=0,"-",IF('Input-Accounts'!$E214&lt;&gt;0,'Input-Accounts'!$E214,INDEX('Input-Accounts'!$H214:$J214,,MATCH($F$6,'Input-Accounts'!$H$6:$J$6,0))))</f>
        <v>-</v>
      </c>
      <c r="G214" s="5">
        <f ca="1">IFERROR(INDEX(G$269:G$305,MATCH($F214,$B$269:$B$305,0))/INDEX($D$269:$D$305,MATCH($F214,$B$269:$B$305,0)),SUMIFS('Input-Ext Allocators'!D$8:D$63,'Input-Ext Allocators'!$B$8:$B$63,$F214))*$D214</f>
        <v>0</v>
      </c>
      <c r="H214" s="5">
        <f ca="1">IFERROR(INDEX(H$269:H$305,MATCH($F214,$B$269:$B$305,0))/INDEX($D$269:$D$305,MATCH($F214,$B$269:$B$305,0)),SUMIFS('Input-Ext Allocators'!E$8:E$63,'Input-Ext Allocators'!$B$8:$B$63,$F214))*$D214</f>
        <v>0</v>
      </c>
      <c r="I214" s="5">
        <f ca="1">IFERROR(INDEX(I$269:I$305,MATCH($F214,$B$269:$B$305,0))/INDEX($D$269:$D$305,MATCH($F214,$B$269:$B$305,0)),SUMIFS('Input-Ext Allocators'!F$8:F$63,'Input-Ext Allocators'!$B$8:$B$63,$F214))*$D214</f>
        <v>0</v>
      </c>
      <c r="J214" s="5">
        <f ca="1">IFERROR(INDEX(J$269:J$305,MATCH($F214,$B$269:$B$305,0))/INDEX($D$269:$D$305,MATCH($F214,$B$269:$B$305,0)),SUMIFS('Input-Ext Allocators'!G$8:G$63,'Input-Ext Allocators'!$B$8:$B$63,$F214))*$D214</f>
        <v>0</v>
      </c>
      <c r="K214" s="5">
        <f ca="1">IFERROR(INDEX(K$269:K$305,MATCH($F214,$B$269:$B$305,0))/INDEX($D$269:$D$305,MATCH($F214,$B$269:$B$305,0)),SUMIFS('Input-Ext Allocators'!H$8:H$63,'Input-Ext Allocators'!$B$8:$B$63,$F214))*$D214</f>
        <v>0</v>
      </c>
      <c r="L214" s="5">
        <f ca="1">IFERROR(INDEX(L$269:L$305,MATCH($F214,$B$269:$B$305,0))/INDEX($D$269:$D$305,MATCH($F214,$B$269:$B$305,0)),SUMIFS('Input-Ext Allocators'!I$8:I$63,'Input-Ext Allocators'!$B$8:$B$63,$F214))*$D214</f>
        <v>0</v>
      </c>
      <c r="M214" s="5">
        <f ca="1">IFERROR(INDEX(M$269:M$305,MATCH($F214,$B$269:$B$305,0))/INDEX($D$269:$D$305,MATCH($F214,$B$269:$B$305,0)),SUMIFS('Input-Ext Allocators'!J$8:J$63,'Input-Ext Allocators'!$B$8:$B$63,$F214))*$D214</f>
        <v>0</v>
      </c>
      <c r="N214" s="5">
        <f ca="1">IFERROR(INDEX(N$269:N$305,MATCH($F214,$B$269:$B$305,0))/INDEX($D$269:$D$305,MATCH($F214,$B$269:$B$305,0)),SUMIFS('Input-Ext Allocators'!K$8:K$63,'Input-Ext Allocators'!$B$8:$B$63,$F214))*$D214</f>
        <v>0</v>
      </c>
      <c r="O214" s="5">
        <f ca="1">IFERROR(INDEX(O$269:O$305,MATCH($F214,$B$269:$B$305,0))/INDEX($D$269:$D$305,MATCH($F214,$B$269:$B$305,0)),SUMIFS('Input-Ext Allocators'!L$8:L$63,'Input-Ext Allocators'!$B$8:$B$63,$F214))*$D214</f>
        <v>0</v>
      </c>
      <c r="P214" s="5">
        <f ca="1">IFERROR(INDEX(P$269:P$305,MATCH($F214,$B$269:$B$305,0))/INDEX($D$269:$D$305,MATCH($F214,$B$269:$B$305,0)),SUMIFS('Input-Ext Allocators'!M$8:M$63,'Input-Ext Allocators'!$B$8:$B$63,$F214))*$D214</f>
        <v>0</v>
      </c>
      <c r="Q214" s="5">
        <f ca="1">IFERROR(INDEX(Q$269:Q$305,MATCH($F214,$B$269:$B$305,0))/INDEX($D$269:$D$305,MATCH($F214,$B$269:$B$305,0)),SUMIFS('Input-Ext Allocators'!N$8:N$63,'Input-Ext Allocators'!$B$8:$B$63,$F214))*$D214</f>
        <v>0</v>
      </c>
      <c r="R214" s="5">
        <f ca="1">IFERROR(INDEX(R$269:R$305,MATCH($F214,$B$269:$B$305,0))/INDEX($D$269:$D$305,MATCH($F214,$B$269:$B$305,0)),SUMIFS('Input-Ext Allocators'!O$8:O$63,'Input-Ext Allocators'!$B$8:$B$63,$F214))*$D214</f>
        <v>0</v>
      </c>
      <c r="S214" s="5">
        <f ca="1">IFERROR(INDEX(S$269:S$305,MATCH($F214,$B$269:$B$305,0))/INDEX($D$269:$D$305,MATCH($F214,$B$269:$B$305,0)),SUMIFS('Input-Ext Allocators'!P$8:P$63,'Input-Ext Allocators'!$B$8:$B$63,$F214))*$D214</f>
        <v>0</v>
      </c>
      <c r="T214" s="5">
        <f ca="1">IFERROR(INDEX(T$269:T$305,MATCH($F214,$B$269:$B$305,0))/INDEX($D$269:$D$305,MATCH($F214,$B$269:$B$305,0)),SUMIFS('Input-Ext Allocators'!Q$8:Q$63,'Input-Ext Allocators'!$B$8:$B$63,$F214))*$D214</f>
        <v>0</v>
      </c>
      <c r="U214" s="5">
        <f ca="1">IFERROR(INDEX(U$269:U$305,MATCH($F214,$B$269:$B$305,0))/INDEX($D$269:$D$305,MATCH($F214,$B$269:$B$305,0)),SUMIFS('Input-Ext Allocators'!R$8:R$63,'Input-Ext Allocators'!$B$8:$B$63,$F214))*$D214</f>
        <v>0</v>
      </c>
      <c r="V214" s="5">
        <f ca="1">IFERROR(INDEX(V$269:V$305,MATCH($F214,$B$269:$B$305,0))/INDEX($D$269:$D$305,MATCH($F214,$B$269:$B$305,0)),SUMIFS('Input-Ext Allocators'!S$8:S$63,'Input-Ext Allocators'!$B$8:$B$63,$F214))*$D214</f>
        <v>0</v>
      </c>
      <c r="W214" s="5">
        <f ca="1">IFERROR(INDEX(W$269:W$305,MATCH($F214,$B$269:$B$305,0))/INDEX($D$269:$D$305,MATCH($F214,$B$269:$B$305,0)),SUMIFS('Input-Ext Allocators'!T$8:T$63,'Input-Ext Allocators'!$B$8:$B$63,$F214))*$D214</f>
        <v>0</v>
      </c>
      <c r="X214" s="5">
        <f ca="1">IFERROR(INDEX(X$269:X$305,MATCH($F214,$B$269:$B$305,0))/INDEX($D$269:$D$305,MATCH($F214,$B$269:$B$305,0)),SUMIFS('Input-Ext Allocators'!U$8:U$63,'Input-Ext Allocators'!$B$8:$B$63,$F214))*$D214</f>
        <v>0</v>
      </c>
      <c r="Y214" s="5">
        <f ca="1">IFERROR(INDEX(Y$269:Y$305,MATCH($F214,$B$269:$B$305,0))/INDEX($D$269:$D$305,MATCH($F214,$B$269:$B$305,0)),SUMIFS('Input-Ext Allocators'!V$8:V$63,'Input-Ext Allocators'!$B$8:$B$63,$F214))*$D214</f>
        <v>0</v>
      </c>
      <c r="Z214" s="5">
        <f ca="1">IFERROR(INDEX(Z$269:Z$305,MATCH($F214,$B$269:$B$305,0))/INDEX($D$269:$D$305,MATCH($F214,$B$269:$B$305,0)),SUMIFS('Input-Ext Allocators'!W$8:W$63,'Input-Ext Allocators'!$B$8:$B$63,$F214))*$D214</f>
        <v>0</v>
      </c>
    </row>
    <row r="215" spans="1:26" outlineLevel="1">
      <c r="A215" s="13">
        <f>IF(ISBLANK('Input-Accounts'!A215),"",'Input-Accounts'!A215)</f>
        <v>184</v>
      </c>
      <c r="B215" s="17" t="str">
        <f>IF(ISBLANK('Input-Accounts'!B215),"",'Input-Accounts'!B215)</f>
        <v>Mains</v>
      </c>
      <c r="C215" s="13">
        <f>IF(ISBLANK('Input-Accounts'!C215),"",'Input-Accounts'!C215)</f>
        <v>376</v>
      </c>
      <c r="D215" s="5">
        <f t="shared" ca="1" si="58"/>
        <v>0</v>
      </c>
      <c r="E215" s="5">
        <f t="shared" ca="1" si="57"/>
        <v>0</v>
      </c>
      <c r="F215" s="2" t="str" cm="1">
        <f t="array" aca="1" ref="F215" ca="1">IF(D215=0,"-",IF('Input-Accounts'!$E215&lt;&gt;0,'Input-Accounts'!$E215,INDEX('Input-Accounts'!$H215:$J215,,MATCH($F$6,'Input-Accounts'!$H$6:$J$6,0))))</f>
        <v>-</v>
      </c>
      <c r="G215" s="5">
        <f ca="1">IFERROR(INDEX(G$269:G$305,MATCH($F215,$B$269:$B$305,0))/INDEX($D$269:$D$305,MATCH($F215,$B$269:$B$305,0)),SUMIFS('Input-Ext Allocators'!D$8:D$63,'Input-Ext Allocators'!$B$8:$B$63,$F215))*$D215</f>
        <v>0</v>
      </c>
      <c r="H215" s="5">
        <f ca="1">IFERROR(INDEX(H$269:H$305,MATCH($F215,$B$269:$B$305,0))/INDEX($D$269:$D$305,MATCH($F215,$B$269:$B$305,0)),SUMIFS('Input-Ext Allocators'!E$8:E$63,'Input-Ext Allocators'!$B$8:$B$63,$F215))*$D215</f>
        <v>0</v>
      </c>
      <c r="I215" s="5">
        <f ca="1">IFERROR(INDEX(I$269:I$305,MATCH($F215,$B$269:$B$305,0))/INDEX($D$269:$D$305,MATCH($F215,$B$269:$B$305,0)),SUMIFS('Input-Ext Allocators'!F$8:F$63,'Input-Ext Allocators'!$B$8:$B$63,$F215))*$D215</f>
        <v>0</v>
      </c>
      <c r="J215" s="5">
        <f ca="1">IFERROR(INDEX(J$269:J$305,MATCH($F215,$B$269:$B$305,0))/INDEX($D$269:$D$305,MATCH($F215,$B$269:$B$305,0)),SUMIFS('Input-Ext Allocators'!G$8:G$63,'Input-Ext Allocators'!$B$8:$B$63,$F215))*$D215</f>
        <v>0</v>
      </c>
      <c r="K215" s="5">
        <f ca="1">IFERROR(INDEX(K$269:K$305,MATCH($F215,$B$269:$B$305,0))/INDEX($D$269:$D$305,MATCH($F215,$B$269:$B$305,0)),SUMIFS('Input-Ext Allocators'!H$8:H$63,'Input-Ext Allocators'!$B$8:$B$63,$F215))*$D215</f>
        <v>0</v>
      </c>
      <c r="L215" s="5">
        <f ca="1">IFERROR(INDEX(L$269:L$305,MATCH($F215,$B$269:$B$305,0))/INDEX($D$269:$D$305,MATCH($F215,$B$269:$B$305,0)),SUMIFS('Input-Ext Allocators'!I$8:I$63,'Input-Ext Allocators'!$B$8:$B$63,$F215))*$D215</f>
        <v>0</v>
      </c>
      <c r="M215" s="5">
        <f ca="1">IFERROR(INDEX(M$269:M$305,MATCH($F215,$B$269:$B$305,0))/INDEX($D$269:$D$305,MATCH($F215,$B$269:$B$305,0)),SUMIFS('Input-Ext Allocators'!J$8:J$63,'Input-Ext Allocators'!$B$8:$B$63,$F215))*$D215</f>
        <v>0</v>
      </c>
      <c r="N215" s="5">
        <f ca="1">IFERROR(INDEX(N$269:N$305,MATCH($F215,$B$269:$B$305,0))/INDEX($D$269:$D$305,MATCH($F215,$B$269:$B$305,0)),SUMIFS('Input-Ext Allocators'!K$8:K$63,'Input-Ext Allocators'!$B$8:$B$63,$F215))*$D215</f>
        <v>0</v>
      </c>
      <c r="O215" s="5">
        <f ca="1">IFERROR(INDEX(O$269:O$305,MATCH($F215,$B$269:$B$305,0))/INDEX($D$269:$D$305,MATCH($F215,$B$269:$B$305,0)),SUMIFS('Input-Ext Allocators'!L$8:L$63,'Input-Ext Allocators'!$B$8:$B$63,$F215))*$D215</f>
        <v>0</v>
      </c>
      <c r="P215" s="5">
        <f ca="1">IFERROR(INDEX(P$269:P$305,MATCH($F215,$B$269:$B$305,0))/INDEX($D$269:$D$305,MATCH($F215,$B$269:$B$305,0)),SUMIFS('Input-Ext Allocators'!M$8:M$63,'Input-Ext Allocators'!$B$8:$B$63,$F215))*$D215</f>
        <v>0</v>
      </c>
      <c r="Q215" s="5">
        <f ca="1">IFERROR(INDEX(Q$269:Q$305,MATCH($F215,$B$269:$B$305,0))/INDEX($D$269:$D$305,MATCH($F215,$B$269:$B$305,0)),SUMIFS('Input-Ext Allocators'!N$8:N$63,'Input-Ext Allocators'!$B$8:$B$63,$F215))*$D215</f>
        <v>0</v>
      </c>
      <c r="R215" s="5">
        <f ca="1">IFERROR(INDEX(R$269:R$305,MATCH($F215,$B$269:$B$305,0))/INDEX($D$269:$D$305,MATCH($F215,$B$269:$B$305,0)),SUMIFS('Input-Ext Allocators'!O$8:O$63,'Input-Ext Allocators'!$B$8:$B$63,$F215))*$D215</f>
        <v>0</v>
      </c>
      <c r="S215" s="5">
        <f ca="1">IFERROR(INDEX(S$269:S$305,MATCH($F215,$B$269:$B$305,0))/INDEX($D$269:$D$305,MATCH($F215,$B$269:$B$305,0)),SUMIFS('Input-Ext Allocators'!P$8:P$63,'Input-Ext Allocators'!$B$8:$B$63,$F215))*$D215</f>
        <v>0</v>
      </c>
      <c r="T215" s="5">
        <f ca="1">IFERROR(INDEX(T$269:T$305,MATCH($F215,$B$269:$B$305,0))/INDEX($D$269:$D$305,MATCH($F215,$B$269:$B$305,0)),SUMIFS('Input-Ext Allocators'!Q$8:Q$63,'Input-Ext Allocators'!$B$8:$B$63,$F215))*$D215</f>
        <v>0</v>
      </c>
      <c r="U215" s="5">
        <f ca="1">IFERROR(INDEX(U$269:U$305,MATCH($F215,$B$269:$B$305,0))/INDEX($D$269:$D$305,MATCH($F215,$B$269:$B$305,0)),SUMIFS('Input-Ext Allocators'!R$8:R$63,'Input-Ext Allocators'!$B$8:$B$63,$F215))*$D215</f>
        <v>0</v>
      </c>
      <c r="V215" s="5">
        <f ca="1">IFERROR(INDEX(V$269:V$305,MATCH($F215,$B$269:$B$305,0))/INDEX($D$269:$D$305,MATCH($F215,$B$269:$B$305,0)),SUMIFS('Input-Ext Allocators'!S$8:S$63,'Input-Ext Allocators'!$B$8:$B$63,$F215))*$D215</f>
        <v>0</v>
      </c>
      <c r="W215" s="5">
        <f ca="1">IFERROR(INDEX(W$269:W$305,MATCH($F215,$B$269:$B$305,0))/INDEX($D$269:$D$305,MATCH($F215,$B$269:$B$305,0)),SUMIFS('Input-Ext Allocators'!T$8:T$63,'Input-Ext Allocators'!$B$8:$B$63,$F215))*$D215</f>
        <v>0</v>
      </c>
      <c r="X215" s="5">
        <f ca="1">IFERROR(INDEX(X$269:X$305,MATCH($F215,$B$269:$B$305,0))/INDEX($D$269:$D$305,MATCH($F215,$B$269:$B$305,0)),SUMIFS('Input-Ext Allocators'!U$8:U$63,'Input-Ext Allocators'!$B$8:$B$63,$F215))*$D215</f>
        <v>0</v>
      </c>
      <c r="Y215" s="5">
        <f ca="1">IFERROR(INDEX(Y$269:Y$305,MATCH($F215,$B$269:$B$305,0))/INDEX($D$269:$D$305,MATCH($F215,$B$269:$B$305,0)),SUMIFS('Input-Ext Allocators'!V$8:V$63,'Input-Ext Allocators'!$B$8:$B$63,$F215))*$D215</f>
        <v>0</v>
      </c>
      <c r="Z215" s="5">
        <f ca="1">IFERROR(INDEX(Z$269:Z$305,MATCH($F215,$B$269:$B$305,0))/INDEX($D$269:$D$305,MATCH($F215,$B$269:$B$305,0)),SUMIFS('Input-Ext Allocators'!W$8:W$63,'Input-Ext Allocators'!$B$8:$B$63,$F215))*$D215</f>
        <v>0</v>
      </c>
    </row>
    <row r="216" spans="1:26" outlineLevel="1">
      <c r="A216" s="13">
        <f>IF(ISBLANK('Input-Accounts'!A216),"",'Input-Accounts'!A216)</f>
        <v>185</v>
      </c>
      <c r="B216" s="17" t="str">
        <f>IF(ISBLANK('Input-Accounts'!B216),"",'Input-Accounts'!B216)</f>
        <v>Compressor Station</v>
      </c>
      <c r="C216" s="13">
        <f>IF(ISBLANK('Input-Accounts'!C216),"",'Input-Accounts'!C216)</f>
        <v>377</v>
      </c>
      <c r="D216" s="5">
        <f t="shared" ca="1" si="58"/>
        <v>0</v>
      </c>
      <c r="E216" s="5">
        <f t="shared" ca="1" si="57"/>
        <v>0</v>
      </c>
      <c r="F216" s="2" t="str" cm="1">
        <f t="array" aca="1" ref="F216" ca="1">IF(D216=0,"-",IF('Input-Accounts'!$E216&lt;&gt;0,'Input-Accounts'!$E216,INDEX('Input-Accounts'!$H216:$J216,,MATCH($F$6,'Input-Accounts'!$H$6:$J$6,0))))</f>
        <v>-</v>
      </c>
      <c r="G216" s="5">
        <f ca="1">IFERROR(INDEX(G$269:G$305,MATCH($F216,$B$269:$B$305,0))/INDEX($D$269:$D$305,MATCH($F216,$B$269:$B$305,0)),SUMIFS('Input-Ext Allocators'!D$8:D$63,'Input-Ext Allocators'!$B$8:$B$63,$F216))*$D216</f>
        <v>0</v>
      </c>
      <c r="H216" s="5">
        <f ca="1">IFERROR(INDEX(H$269:H$305,MATCH($F216,$B$269:$B$305,0))/INDEX($D$269:$D$305,MATCH($F216,$B$269:$B$305,0)),SUMIFS('Input-Ext Allocators'!E$8:E$63,'Input-Ext Allocators'!$B$8:$B$63,$F216))*$D216</f>
        <v>0</v>
      </c>
      <c r="I216" s="5">
        <f ca="1">IFERROR(INDEX(I$269:I$305,MATCH($F216,$B$269:$B$305,0))/INDEX($D$269:$D$305,MATCH($F216,$B$269:$B$305,0)),SUMIFS('Input-Ext Allocators'!F$8:F$63,'Input-Ext Allocators'!$B$8:$B$63,$F216))*$D216</f>
        <v>0</v>
      </c>
      <c r="J216" s="5">
        <f ca="1">IFERROR(INDEX(J$269:J$305,MATCH($F216,$B$269:$B$305,0))/INDEX($D$269:$D$305,MATCH($F216,$B$269:$B$305,0)),SUMIFS('Input-Ext Allocators'!G$8:G$63,'Input-Ext Allocators'!$B$8:$B$63,$F216))*$D216</f>
        <v>0</v>
      </c>
      <c r="K216" s="5">
        <f ca="1">IFERROR(INDEX(K$269:K$305,MATCH($F216,$B$269:$B$305,0))/INDEX($D$269:$D$305,MATCH($F216,$B$269:$B$305,0)),SUMIFS('Input-Ext Allocators'!H$8:H$63,'Input-Ext Allocators'!$B$8:$B$63,$F216))*$D216</f>
        <v>0</v>
      </c>
      <c r="L216" s="5">
        <f ca="1">IFERROR(INDEX(L$269:L$305,MATCH($F216,$B$269:$B$305,0))/INDEX($D$269:$D$305,MATCH($F216,$B$269:$B$305,0)),SUMIFS('Input-Ext Allocators'!I$8:I$63,'Input-Ext Allocators'!$B$8:$B$63,$F216))*$D216</f>
        <v>0</v>
      </c>
      <c r="M216" s="5">
        <f ca="1">IFERROR(INDEX(M$269:M$305,MATCH($F216,$B$269:$B$305,0))/INDEX($D$269:$D$305,MATCH($F216,$B$269:$B$305,0)),SUMIFS('Input-Ext Allocators'!J$8:J$63,'Input-Ext Allocators'!$B$8:$B$63,$F216))*$D216</f>
        <v>0</v>
      </c>
      <c r="N216" s="5">
        <f ca="1">IFERROR(INDEX(N$269:N$305,MATCH($F216,$B$269:$B$305,0))/INDEX($D$269:$D$305,MATCH($F216,$B$269:$B$305,0)),SUMIFS('Input-Ext Allocators'!K$8:K$63,'Input-Ext Allocators'!$B$8:$B$63,$F216))*$D216</f>
        <v>0</v>
      </c>
      <c r="O216" s="5">
        <f ca="1">IFERROR(INDEX(O$269:O$305,MATCH($F216,$B$269:$B$305,0))/INDEX($D$269:$D$305,MATCH($F216,$B$269:$B$305,0)),SUMIFS('Input-Ext Allocators'!L$8:L$63,'Input-Ext Allocators'!$B$8:$B$63,$F216))*$D216</f>
        <v>0</v>
      </c>
      <c r="P216" s="5">
        <f ca="1">IFERROR(INDEX(P$269:P$305,MATCH($F216,$B$269:$B$305,0))/INDEX($D$269:$D$305,MATCH($F216,$B$269:$B$305,0)),SUMIFS('Input-Ext Allocators'!M$8:M$63,'Input-Ext Allocators'!$B$8:$B$63,$F216))*$D216</f>
        <v>0</v>
      </c>
      <c r="Q216" s="5">
        <f ca="1">IFERROR(INDEX(Q$269:Q$305,MATCH($F216,$B$269:$B$305,0))/INDEX($D$269:$D$305,MATCH($F216,$B$269:$B$305,0)),SUMIFS('Input-Ext Allocators'!N$8:N$63,'Input-Ext Allocators'!$B$8:$B$63,$F216))*$D216</f>
        <v>0</v>
      </c>
      <c r="R216" s="5">
        <f ca="1">IFERROR(INDEX(R$269:R$305,MATCH($F216,$B$269:$B$305,0))/INDEX($D$269:$D$305,MATCH($F216,$B$269:$B$305,0)),SUMIFS('Input-Ext Allocators'!O$8:O$63,'Input-Ext Allocators'!$B$8:$B$63,$F216))*$D216</f>
        <v>0</v>
      </c>
      <c r="S216" s="5">
        <f ca="1">IFERROR(INDEX(S$269:S$305,MATCH($F216,$B$269:$B$305,0))/INDEX($D$269:$D$305,MATCH($F216,$B$269:$B$305,0)),SUMIFS('Input-Ext Allocators'!P$8:P$63,'Input-Ext Allocators'!$B$8:$B$63,$F216))*$D216</f>
        <v>0</v>
      </c>
      <c r="T216" s="5">
        <f ca="1">IFERROR(INDEX(T$269:T$305,MATCH($F216,$B$269:$B$305,0))/INDEX($D$269:$D$305,MATCH($F216,$B$269:$B$305,0)),SUMIFS('Input-Ext Allocators'!Q$8:Q$63,'Input-Ext Allocators'!$B$8:$B$63,$F216))*$D216</f>
        <v>0</v>
      </c>
      <c r="U216" s="5">
        <f ca="1">IFERROR(INDEX(U$269:U$305,MATCH($F216,$B$269:$B$305,0))/INDEX($D$269:$D$305,MATCH($F216,$B$269:$B$305,0)),SUMIFS('Input-Ext Allocators'!R$8:R$63,'Input-Ext Allocators'!$B$8:$B$63,$F216))*$D216</f>
        <v>0</v>
      </c>
      <c r="V216" s="5">
        <f ca="1">IFERROR(INDEX(V$269:V$305,MATCH($F216,$B$269:$B$305,0))/INDEX($D$269:$D$305,MATCH($F216,$B$269:$B$305,0)),SUMIFS('Input-Ext Allocators'!S$8:S$63,'Input-Ext Allocators'!$B$8:$B$63,$F216))*$D216</f>
        <v>0</v>
      </c>
      <c r="W216" s="5">
        <f ca="1">IFERROR(INDEX(W$269:W$305,MATCH($F216,$B$269:$B$305,0))/INDEX($D$269:$D$305,MATCH($F216,$B$269:$B$305,0)),SUMIFS('Input-Ext Allocators'!T$8:T$63,'Input-Ext Allocators'!$B$8:$B$63,$F216))*$D216</f>
        <v>0</v>
      </c>
      <c r="X216" s="5">
        <f ca="1">IFERROR(INDEX(X$269:X$305,MATCH($F216,$B$269:$B$305,0))/INDEX($D$269:$D$305,MATCH($F216,$B$269:$B$305,0)),SUMIFS('Input-Ext Allocators'!U$8:U$63,'Input-Ext Allocators'!$B$8:$B$63,$F216))*$D216</f>
        <v>0</v>
      </c>
      <c r="Y216" s="5">
        <f ca="1">IFERROR(INDEX(Y$269:Y$305,MATCH($F216,$B$269:$B$305,0))/INDEX($D$269:$D$305,MATCH($F216,$B$269:$B$305,0)),SUMIFS('Input-Ext Allocators'!V$8:V$63,'Input-Ext Allocators'!$B$8:$B$63,$F216))*$D216</f>
        <v>0</v>
      </c>
      <c r="Z216" s="5">
        <f ca="1">IFERROR(INDEX(Z$269:Z$305,MATCH($F216,$B$269:$B$305,0))/INDEX($D$269:$D$305,MATCH($F216,$B$269:$B$305,0)),SUMIFS('Input-Ext Allocators'!W$8:W$63,'Input-Ext Allocators'!$B$8:$B$63,$F216))*$D216</f>
        <v>0</v>
      </c>
    </row>
    <row r="217" spans="1:26" outlineLevel="1">
      <c r="A217" s="13">
        <f>IF(ISBLANK('Input-Accounts'!A217),"",'Input-Accounts'!A217)</f>
        <v>186</v>
      </c>
      <c r="B217" s="17" t="str">
        <f>IF(ISBLANK('Input-Accounts'!B217),"",'Input-Accounts'!B217)</f>
        <v>M &amp; R Station Equipment - general</v>
      </c>
      <c r="C217" s="13">
        <f>IF(ISBLANK('Input-Accounts'!C217),"",'Input-Accounts'!C217)</f>
        <v>378</v>
      </c>
      <c r="D217" s="5">
        <f t="shared" ca="1" si="58"/>
        <v>0</v>
      </c>
      <c r="E217" s="5">
        <f t="shared" ca="1" si="57"/>
        <v>0</v>
      </c>
      <c r="F217" s="2" t="str" cm="1">
        <f t="array" aca="1" ref="F217" ca="1">IF(D217=0,"-",IF('Input-Accounts'!$E217&lt;&gt;0,'Input-Accounts'!$E217,INDEX('Input-Accounts'!$H217:$J217,,MATCH($F$6,'Input-Accounts'!$H$6:$J$6,0))))</f>
        <v>-</v>
      </c>
      <c r="G217" s="5">
        <f ca="1">IFERROR(INDEX(G$269:G$305,MATCH($F217,$B$269:$B$305,0))/INDEX($D$269:$D$305,MATCH($F217,$B$269:$B$305,0)),SUMIFS('Input-Ext Allocators'!D$8:D$63,'Input-Ext Allocators'!$B$8:$B$63,$F217))*$D217</f>
        <v>0</v>
      </c>
      <c r="H217" s="5">
        <f ca="1">IFERROR(INDEX(H$269:H$305,MATCH($F217,$B$269:$B$305,0))/INDEX($D$269:$D$305,MATCH($F217,$B$269:$B$305,0)),SUMIFS('Input-Ext Allocators'!E$8:E$63,'Input-Ext Allocators'!$B$8:$B$63,$F217))*$D217</f>
        <v>0</v>
      </c>
      <c r="I217" s="5">
        <f ca="1">IFERROR(INDEX(I$269:I$305,MATCH($F217,$B$269:$B$305,0))/INDEX($D$269:$D$305,MATCH($F217,$B$269:$B$305,0)),SUMIFS('Input-Ext Allocators'!F$8:F$63,'Input-Ext Allocators'!$B$8:$B$63,$F217))*$D217</f>
        <v>0</v>
      </c>
      <c r="J217" s="5">
        <f ca="1">IFERROR(INDEX(J$269:J$305,MATCH($F217,$B$269:$B$305,0))/INDEX($D$269:$D$305,MATCH($F217,$B$269:$B$305,0)),SUMIFS('Input-Ext Allocators'!G$8:G$63,'Input-Ext Allocators'!$B$8:$B$63,$F217))*$D217</f>
        <v>0</v>
      </c>
      <c r="K217" s="5">
        <f ca="1">IFERROR(INDEX(K$269:K$305,MATCH($F217,$B$269:$B$305,0))/INDEX($D$269:$D$305,MATCH($F217,$B$269:$B$305,0)),SUMIFS('Input-Ext Allocators'!H$8:H$63,'Input-Ext Allocators'!$B$8:$B$63,$F217))*$D217</f>
        <v>0</v>
      </c>
      <c r="L217" s="5">
        <f ca="1">IFERROR(INDEX(L$269:L$305,MATCH($F217,$B$269:$B$305,0))/INDEX($D$269:$D$305,MATCH($F217,$B$269:$B$305,0)),SUMIFS('Input-Ext Allocators'!I$8:I$63,'Input-Ext Allocators'!$B$8:$B$63,$F217))*$D217</f>
        <v>0</v>
      </c>
      <c r="M217" s="5">
        <f ca="1">IFERROR(INDEX(M$269:M$305,MATCH($F217,$B$269:$B$305,0))/INDEX($D$269:$D$305,MATCH($F217,$B$269:$B$305,0)),SUMIFS('Input-Ext Allocators'!J$8:J$63,'Input-Ext Allocators'!$B$8:$B$63,$F217))*$D217</f>
        <v>0</v>
      </c>
      <c r="N217" s="5">
        <f ca="1">IFERROR(INDEX(N$269:N$305,MATCH($F217,$B$269:$B$305,0))/INDEX($D$269:$D$305,MATCH($F217,$B$269:$B$305,0)),SUMIFS('Input-Ext Allocators'!K$8:K$63,'Input-Ext Allocators'!$B$8:$B$63,$F217))*$D217</f>
        <v>0</v>
      </c>
      <c r="O217" s="5">
        <f ca="1">IFERROR(INDEX(O$269:O$305,MATCH($F217,$B$269:$B$305,0))/INDEX($D$269:$D$305,MATCH($F217,$B$269:$B$305,0)),SUMIFS('Input-Ext Allocators'!L$8:L$63,'Input-Ext Allocators'!$B$8:$B$63,$F217))*$D217</f>
        <v>0</v>
      </c>
      <c r="P217" s="5">
        <f ca="1">IFERROR(INDEX(P$269:P$305,MATCH($F217,$B$269:$B$305,0))/INDEX($D$269:$D$305,MATCH($F217,$B$269:$B$305,0)),SUMIFS('Input-Ext Allocators'!M$8:M$63,'Input-Ext Allocators'!$B$8:$B$63,$F217))*$D217</f>
        <v>0</v>
      </c>
      <c r="Q217" s="5">
        <f ca="1">IFERROR(INDEX(Q$269:Q$305,MATCH($F217,$B$269:$B$305,0))/INDEX($D$269:$D$305,MATCH($F217,$B$269:$B$305,0)),SUMIFS('Input-Ext Allocators'!N$8:N$63,'Input-Ext Allocators'!$B$8:$B$63,$F217))*$D217</f>
        <v>0</v>
      </c>
      <c r="R217" s="5">
        <f ca="1">IFERROR(INDEX(R$269:R$305,MATCH($F217,$B$269:$B$305,0))/INDEX($D$269:$D$305,MATCH($F217,$B$269:$B$305,0)),SUMIFS('Input-Ext Allocators'!O$8:O$63,'Input-Ext Allocators'!$B$8:$B$63,$F217))*$D217</f>
        <v>0</v>
      </c>
      <c r="S217" s="5">
        <f ca="1">IFERROR(INDEX(S$269:S$305,MATCH($F217,$B$269:$B$305,0))/INDEX($D$269:$D$305,MATCH($F217,$B$269:$B$305,0)),SUMIFS('Input-Ext Allocators'!P$8:P$63,'Input-Ext Allocators'!$B$8:$B$63,$F217))*$D217</f>
        <v>0</v>
      </c>
      <c r="T217" s="5">
        <f ca="1">IFERROR(INDEX(T$269:T$305,MATCH($F217,$B$269:$B$305,0))/INDEX($D$269:$D$305,MATCH($F217,$B$269:$B$305,0)),SUMIFS('Input-Ext Allocators'!Q$8:Q$63,'Input-Ext Allocators'!$B$8:$B$63,$F217))*$D217</f>
        <v>0</v>
      </c>
      <c r="U217" s="5">
        <f ca="1">IFERROR(INDEX(U$269:U$305,MATCH($F217,$B$269:$B$305,0))/INDEX($D$269:$D$305,MATCH($F217,$B$269:$B$305,0)),SUMIFS('Input-Ext Allocators'!R$8:R$63,'Input-Ext Allocators'!$B$8:$B$63,$F217))*$D217</f>
        <v>0</v>
      </c>
      <c r="V217" s="5">
        <f ca="1">IFERROR(INDEX(V$269:V$305,MATCH($F217,$B$269:$B$305,0))/INDEX($D$269:$D$305,MATCH($F217,$B$269:$B$305,0)),SUMIFS('Input-Ext Allocators'!S$8:S$63,'Input-Ext Allocators'!$B$8:$B$63,$F217))*$D217</f>
        <v>0</v>
      </c>
      <c r="W217" s="5">
        <f ca="1">IFERROR(INDEX(W$269:W$305,MATCH($F217,$B$269:$B$305,0))/INDEX($D$269:$D$305,MATCH($F217,$B$269:$B$305,0)),SUMIFS('Input-Ext Allocators'!T$8:T$63,'Input-Ext Allocators'!$B$8:$B$63,$F217))*$D217</f>
        <v>0</v>
      </c>
      <c r="X217" s="5">
        <f ca="1">IFERROR(INDEX(X$269:X$305,MATCH($F217,$B$269:$B$305,0))/INDEX($D$269:$D$305,MATCH($F217,$B$269:$B$305,0)),SUMIFS('Input-Ext Allocators'!U$8:U$63,'Input-Ext Allocators'!$B$8:$B$63,$F217))*$D217</f>
        <v>0</v>
      </c>
      <c r="Y217" s="5">
        <f ca="1">IFERROR(INDEX(Y$269:Y$305,MATCH($F217,$B$269:$B$305,0))/INDEX($D$269:$D$305,MATCH($F217,$B$269:$B$305,0)),SUMIFS('Input-Ext Allocators'!V$8:V$63,'Input-Ext Allocators'!$B$8:$B$63,$F217))*$D217</f>
        <v>0</v>
      </c>
      <c r="Z217" s="5">
        <f ca="1">IFERROR(INDEX(Z$269:Z$305,MATCH($F217,$B$269:$B$305,0))/INDEX($D$269:$D$305,MATCH($F217,$B$269:$B$305,0)),SUMIFS('Input-Ext Allocators'!W$8:W$63,'Input-Ext Allocators'!$B$8:$B$63,$F217))*$D217</f>
        <v>0</v>
      </c>
    </row>
    <row r="218" spans="1:26" outlineLevel="1">
      <c r="A218" s="13">
        <f>IF(ISBLANK('Input-Accounts'!A218),"",'Input-Accounts'!A218)</f>
        <v>187</v>
      </c>
      <c r="B218" s="17" t="str">
        <f>IF(ISBLANK('Input-Accounts'!B218),"",'Input-Accounts'!B218)</f>
        <v>M &amp; R Station Equipment - city gate</v>
      </c>
      <c r="C218" s="13">
        <f>IF(ISBLANK('Input-Accounts'!C218),"",'Input-Accounts'!C218)</f>
        <v>379</v>
      </c>
      <c r="D218" s="5">
        <f t="shared" ca="1" si="58"/>
        <v>0</v>
      </c>
      <c r="E218" s="5">
        <f t="shared" ca="1" si="57"/>
        <v>0</v>
      </c>
      <c r="F218" s="2" t="str" cm="1">
        <f t="array" aca="1" ref="F218" ca="1">IF(D218=0,"-",IF('Input-Accounts'!$E218&lt;&gt;0,'Input-Accounts'!$E218,INDEX('Input-Accounts'!$H218:$J218,,MATCH($F$6,'Input-Accounts'!$H$6:$J$6,0))))</f>
        <v>-</v>
      </c>
      <c r="G218" s="5">
        <f ca="1">IFERROR(INDEX(G$269:G$305,MATCH($F218,$B$269:$B$305,0))/INDEX($D$269:$D$305,MATCH($F218,$B$269:$B$305,0)),SUMIFS('Input-Ext Allocators'!D$8:D$63,'Input-Ext Allocators'!$B$8:$B$63,$F218))*$D218</f>
        <v>0</v>
      </c>
      <c r="H218" s="5">
        <f ca="1">IFERROR(INDEX(H$269:H$305,MATCH($F218,$B$269:$B$305,0))/INDEX($D$269:$D$305,MATCH($F218,$B$269:$B$305,0)),SUMIFS('Input-Ext Allocators'!E$8:E$63,'Input-Ext Allocators'!$B$8:$B$63,$F218))*$D218</f>
        <v>0</v>
      </c>
      <c r="I218" s="5">
        <f ca="1">IFERROR(INDEX(I$269:I$305,MATCH($F218,$B$269:$B$305,0))/INDEX($D$269:$D$305,MATCH($F218,$B$269:$B$305,0)),SUMIFS('Input-Ext Allocators'!F$8:F$63,'Input-Ext Allocators'!$B$8:$B$63,$F218))*$D218</f>
        <v>0</v>
      </c>
      <c r="J218" s="5">
        <f ca="1">IFERROR(INDEX(J$269:J$305,MATCH($F218,$B$269:$B$305,0))/INDEX($D$269:$D$305,MATCH($F218,$B$269:$B$305,0)),SUMIFS('Input-Ext Allocators'!G$8:G$63,'Input-Ext Allocators'!$B$8:$B$63,$F218))*$D218</f>
        <v>0</v>
      </c>
      <c r="K218" s="5">
        <f ca="1">IFERROR(INDEX(K$269:K$305,MATCH($F218,$B$269:$B$305,0))/INDEX($D$269:$D$305,MATCH($F218,$B$269:$B$305,0)),SUMIFS('Input-Ext Allocators'!H$8:H$63,'Input-Ext Allocators'!$B$8:$B$63,$F218))*$D218</f>
        <v>0</v>
      </c>
      <c r="L218" s="5">
        <f ca="1">IFERROR(INDEX(L$269:L$305,MATCH($F218,$B$269:$B$305,0))/INDEX($D$269:$D$305,MATCH($F218,$B$269:$B$305,0)),SUMIFS('Input-Ext Allocators'!I$8:I$63,'Input-Ext Allocators'!$B$8:$B$63,$F218))*$D218</f>
        <v>0</v>
      </c>
      <c r="M218" s="5">
        <f ca="1">IFERROR(INDEX(M$269:M$305,MATCH($F218,$B$269:$B$305,0))/INDEX($D$269:$D$305,MATCH($F218,$B$269:$B$305,0)),SUMIFS('Input-Ext Allocators'!J$8:J$63,'Input-Ext Allocators'!$B$8:$B$63,$F218))*$D218</f>
        <v>0</v>
      </c>
      <c r="N218" s="5">
        <f ca="1">IFERROR(INDEX(N$269:N$305,MATCH($F218,$B$269:$B$305,0))/INDEX($D$269:$D$305,MATCH($F218,$B$269:$B$305,0)),SUMIFS('Input-Ext Allocators'!K$8:K$63,'Input-Ext Allocators'!$B$8:$B$63,$F218))*$D218</f>
        <v>0</v>
      </c>
      <c r="O218" s="5">
        <f ca="1">IFERROR(INDEX(O$269:O$305,MATCH($F218,$B$269:$B$305,0))/INDEX($D$269:$D$305,MATCH($F218,$B$269:$B$305,0)),SUMIFS('Input-Ext Allocators'!L$8:L$63,'Input-Ext Allocators'!$B$8:$B$63,$F218))*$D218</f>
        <v>0</v>
      </c>
      <c r="P218" s="5">
        <f ca="1">IFERROR(INDEX(P$269:P$305,MATCH($F218,$B$269:$B$305,0))/INDEX($D$269:$D$305,MATCH($F218,$B$269:$B$305,0)),SUMIFS('Input-Ext Allocators'!M$8:M$63,'Input-Ext Allocators'!$B$8:$B$63,$F218))*$D218</f>
        <v>0</v>
      </c>
      <c r="Q218" s="5">
        <f ca="1">IFERROR(INDEX(Q$269:Q$305,MATCH($F218,$B$269:$B$305,0))/INDEX($D$269:$D$305,MATCH($F218,$B$269:$B$305,0)),SUMIFS('Input-Ext Allocators'!N$8:N$63,'Input-Ext Allocators'!$B$8:$B$63,$F218))*$D218</f>
        <v>0</v>
      </c>
      <c r="R218" s="5">
        <f ca="1">IFERROR(INDEX(R$269:R$305,MATCH($F218,$B$269:$B$305,0))/INDEX($D$269:$D$305,MATCH($F218,$B$269:$B$305,0)),SUMIFS('Input-Ext Allocators'!O$8:O$63,'Input-Ext Allocators'!$B$8:$B$63,$F218))*$D218</f>
        <v>0</v>
      </c>
      <c r="S218" s="5">
        <f ca="1">IFERROR(INDEX(S$269:S$305,MATCH($F218,$B$269:$B$305,0))/INDEX($D$269:$D$305,MATCH($F218,$B$269:$B$305,0)),SUMIFS('Input-Ext Allocators'!P$8:P$63,'Input-Ext Allocators'!$B$8:$B$63,$F218))*$D218</f>
        <v>0</v>
      </c>
      <c r="T218" s="5">
        <f ca="1">IFERROR(INDEX(T$269:T$305,MATCH($F218,$B$269:$B$305,0))/INDEX($D$269:$D$305,MATCH($F218,$B$269:$B$305,0)),SUMIFS('Input-Ext Allocators'!Q$8:Q$63,'Input-Ext Allocators'!$B$8:$B$63,$F218))*$D218</f>
        <v>0</v>
      </c>
      <c r="U218" s="5">
        <f ca="1">IFERROR(INDEX(U$269:U$305,MATCH($F218,$B$269:$B$305,0))/INDEX($D$269:$D$305,MATCH($F218,$B$269:$B$305,0)),SUMIFS('Input-Ext Allocators'!R$8:R$63,'Input-Ext Allocators'!$B$8:$B$63,$F218))*$D218</f>
        <v>0</v>
      </c>
      <c r="V218" s="5">
        <f ca="1">IFERROR(INDEX(V$269:V$305,MATCH($F218,$B$269:$B$305,0))/INDEX($D$269:$D$305,MATCH($F218,$B$269:$B$305,0)),SUMIFS('Input-Ext Allocators'!S$8:S$63,'Input-Ext Allocators'!$B$8:$B$63,$F218))*$D218</f>
        <v>0</v>
      </c>
      <c r="W218" s="5">
        <f ca="1">IFERROR(INDEX(W$269:W$305,MATCH($F218,$B$269:$B$305,0))/INDEX($D$269:$D$305,MATCH($F218,$B$269:$B$305,0)),SUMIFS('Input-Ext Allocators'!T$8:T$63,'Input-Ext Allocators'!$B$8:$B$63,$F218))*$D218</f>
        <v>0</v>
      </c>
      <c r="X218" s="5">
        <f ca="1">IFERROR(INDEX(X$269:X$305,MATCH($F218,$B$269:$B$305,0))/INDEX($D$269:$D$305,MATCH($F218,$B$269:$B$305,0)),SUMIFS('Input-Ext Allocators'!U$8:U$63,'Input-Ext Allocators'!$B$8:$B$63,$F218))*$D218</f>
        <v>0</v>
      </c>
      <c r="Y218" s="5">
        <f ca="1">IFERROR(INDEX(Y$269:Y$305,MATCH($F218,$B$269:$B$305,0))/INDEX($D$269:$D$305,MATCH($F218,$B$269:$B$305,0)),SUMIFS('Input-Ext Allocators'!V$8:V$63,'Input-Ext Allocators'!$B$8:$B$63,$F218))*$D218</f>
        <v>0</v>
      </c>
      <c r="Z218" s="5">
        <f ca="1">IFERROR(INDEX(Z$269:Z$305,MATCH($F218,$B$269:$B$305,0))/INDEX($D$269:$D$305,MATCH($F218,$B$269:$B$305,0)),SUMIFS('Input-Ext Allocators'!W$8:W$63,'Input-Ext Allocators'!$B$8:$B$63,$F218))*$D218</f>
        <v>0</v>
      </c>
    </row>
    <row r="219" spans="1:26" outlineLevel="1">
      <c r="A219" s="13">
        <f>IF(ISBLANK('Input-Accounts'!A219),"",'Input-Accounts'!A219)</f>
        <v>188</v>
      </c>
      <c r="B219" s="17" t="str">
        <f>IF(ISBLANK('Input-Accounts'!B219),"",'Input-Accounts'!B219)</f>
        <v>Services</v>
      </c>
      <c r="C219" s="13">
        <f>IF(ISBLANK('Input-Accounts'!C219),"",'Input-Accounts'!C219)</f>
        <v>380</v>
      </c>
      <c r="D219" s="5">
        <f t="shared" ca="1" si="58"/>
        <v>0</v>
      </c>
      <c r="E219" s="5">
        <f t="shared" ca="1" si="57"/>
        <v>0</v>
      </c>
      <c r="F219" s="2" t="str" cm="1">
        <f t="array" aca="1" ref="F219" ca="1">IF(D219=0,"-",IF('Input-Accounts'!$E219&lt;&gt;0,'Input-Accounts'!$E219,INDEX('Input-Accounts'!$H219:$J219,,MATCH($F$6,'Input-Accounts'!$H$6:$J$6,0))))</f>
        <v>-</v>
      </c>
      <c r="G219" s="5">
        <f ca="1">IFERROR(INDEX(G$269:G$305,MATCH($F219,$B$269:$B$305,0))/INDEX($D$269:$D$305,MATCH($F219,$B$269:$B$305,0)),SUMIFS('Input-Ext Allocators'!D$8:D$63,'Input-Ext Allocators'!$B$8:$B$63,$F219))*$D219</f>
        <v>0</v>
      </c>
      <c r="H219" s="5">
        <f ca="1">IFERROR(INDEX(H$269:H$305,MATCH($F219,$B$269:$B$305,0))/INDEX($D$269:$D$305,MATCH($F219,$B$269:$B$305,0)),SUMIFS('Input-Ext Allocators'!E$8:E$63,'Input-Ext Allocators'!$B$8:$B$63,$F219))*$D219</f>
        <v>0</v>
      </c>
      <c r="I219" s="5">
        <f ca="1">IFERROR(INDEX(I$269:I$305,MATCH($F219,$B$269:$B$305,0))/INDEX($D$269:$D$305,MATCH($F219,$B$269:$B$305,0)),SUMIFS('Input-Ext Allocators'!F$8:F$63,'Input-Ext Allocators'!$B$8:$B$63,$F219))*$D219</f>
        <v>0</v>
      </c>
      <c r="J219" s="5">
        <f ca="1">IFERROR(INDEX(J$269:J$305,MATCH($F219,$B$269:$B$305,0))/INDEX($D$269:$D$305,MATCH($F219,$B$269:$B$305,0)),SUMIFS('Input-Ext Allocators'!G$8:G$63,'Input-Ext Allocators'!$B$8:$B$63,$F219))*$D219</f>
        <v>0</v>
      </c>
      <c r="K219" s="5">
        <f ca="1">IFERROR(INDEX(K$269:K$305,MATCH($F219,$B$269:$B$305,0))/INDEX($D$269:$D$305,MATCH($F219,$B$269:$B$305,0)),SUMIFS('Input-Ext Allocators'!H$8:H$63,'Input-Ext Allocators'!$B$8:$B$63,$F219))*$D219</f>
        <v>0</v>
      </c>
      <c r="L219" s="5">
        <f ca="1">IFERROR(INDEX(L$269:L$305,MATCH($F219,$B$269:$B$305,0))/INDEX($D$269:$D$305,MATCH($F219,$B$269:$B$305,0)),SUMIFS('Input-Ext Allocators'!I$8:I$63,'Input-Ext Allocators'!$B$8:$B$63,$F219))*$D219</f>
        <v>0</v>
      </c>
      <c r="M219" s="5">
        <f ca="1">IFERROR(INDEX(M$269:M$305,MATCH($F219,$B$269:$B$305,0))/INDEX($D$269:$D$305,MATCH($F219,$B$269:$B$305,0)),SUMIFS('Input-Ext Allocators'!J$8:J$63,'Input-Ext Allocators'!$B$8:$B$63,$F219))*$D219</f>
        <v>0</v>
      </c>
      <c r="N219" s="5">
        <f ca="1">IFERROR(INDEX(N$269:N$305,MATCH($F219,$B$269:$B$305,0))/INDEX($D$269:$D$305,MATCH($F219,$B$269:$B$305,0)),SUMIFS('Input-Ext Allocators'!K$8:K$63,'Input-Ext Allocators'!$B$8:$B$63,$F219))*$D219</f>
        <v>0</v>
      </c>
      <c r="O219" s="5">
        <f ca="1">IFERROR(INDEX(O$269:O$305,MATCH($F219,$B$269:$B$305,0))/INDEX($D$269:$D$305,MATCH($F219,$B$269:$B$305,0)),SUMIFS('Input-Ext Allocators'!L$8:L$63,'Input-Ext Allocators'!$B$8:$B$63,$F219))*$D219</f>
        <v>0</v>
      </c>
      <c r="P219" s="5">
        <f ca="1">IFERROR(INDEX(P$269:P$305,MATCH($F219,$B$269:$B$305,0))/INDEX($D$269:$D$305,MATCH($F219,$B$269:$B$305,0)),SUMIFS('Input-Ext Allocators'!M$8:M$63,'Input-Ext Allocators'!$B$8:$B$63,$F219))*$D219</f>
        <v>0</v>
      </c>
      <c r="Q219" s="5">
        <f ca="1">IFERROR(INDEX(Q$269:Q$305,MATCH($F219,$B$269:$B$305,0))/INDEX($D$269:$D$305,MATCH($F219,$B$269:$B$305,0)),SUMIFS('Input-Ext Allocators'!N$8:N$63,'Input-Ext Allocators'!$B$8:$B$63,$F219))*$D219</f>
        <v>0</v>
      </c>
      <c r="R219" s="5">
        <f ca="1">IFERROR(INDEX(R$269:R$305,MATCH($F219,$B$269:$B$305,0))/INDEX($D$269:$D$305,MATCH($F219,$B$269:$B$305,0)),SUMIFS('Input-Ext Allocators'!O$8:O$63,'Input-Ext Allocators'!$B$8:$B$63,$F219))*$D219</f>
        <v>0</v>
      </c>
      <c r="S219" s="5">
        <f ca="1">IFERROR(INDEX(S$269:S$305,MATCH($F219,$B$269:$B$305,0))/INDEX($D$269:$D$305,MATCH($F219,$B$269:$B$305,0)),SUMIFS('Input-Ext Allocators'!P$8:P$63,'Input-Ext Allocators'!$B$8:$B$63,$F219))*$D219</f>
        <v>0</v>
      </c>
      <c r="T219" s="5">
        <f ca="1">IFERROR(INDEX(T$269:T$305,MATCH($F219,$B$269:$B$305,0))/INDEX($D$269:$D$305,MATCH($F219,$B$269:$B$305,0)),SUMIFS('Input-Ext Allocators'!Q$8:Q$63,'Input-Ext Allocators'!$B$8:$B$63,$F219))*$D219</f>
        <v>0</v>
      </c>
      <c r="U219" s="5">
        <f ca="1">IFERROR(INDEX(U$269:U$305,MATCH($F219,$B$269:$B$305,0))/INDEX($D$269:$D$305,MATCH($F219,$B$269:$B$305,0)),SUMIFS('Input-Ext Allocators'!R$8:R$63,'Input-Ext Allocators'!$B$8:$B$63,$F219))*$D219</f>
        <v>0</v>
      </c>
      <c r="V219" s="5">
        <f ca="1">IFERROR(INDEX(V$269:V$305,MATCH($F219,$B$269:$B$305,0))/INDEX($D$269:$D$305,MATCH($F219,$B$269:$B$305,0)),SUMIFS('Input-Ext Allocators'!S$8:S$63,'Input-Ext Allocators'!$B$8:$B$63,$F219))*$D219</f>
        <v>0</v>
      </c>
      <c r="W219" s="5">
        <f ca="1">IFERROR(INDEX(W$269:W$305,MATCH($F219,$B$269:$B$305,0))/INDEX($D$269:$D$305,MATCH($F219,$B$269:$B$305,0)),SUMIFS('Input-Ext Allocators'!T$8:T$63,'Input-Ext Allocators'!$B$8:$B$63,$F219))*$D219</f>
        <v>0</v>
      </c>
      <c r="X219" s="5">
        <f ca="1">IFERROR(INDEX(X$269:X$305,MATCH($F219,$B$269:$B$305,0))/INDEX($D$269:$D$305,MATCH($F219,$B$269:$B$305,0)),SUMIFS('Input-Ext Allocators'!U$8:U$63,'Input-Ext Allocators'!$B$8:$B$63,$F219))*$D219</f>
        <v>0</v>
      </c>
      <c r="Y219" s="5">
        <f ca="1">IFERROR(INDEX(Y$269:Y$305,MATCH($F219,$B$269:$B$305,0))/INDEX($D$269:$D$305,MATCH($F219,$B$269:$B$305,0)),SUMIFS('Input-Ext Allocators'!V$8:V$63,'Input-Ext Allocators'!$B$8:$B$63,$F219))*$D219</f>
        <v>0</v>
      </c>
      <c r="Z219" s="5">
        <f ca="1">IFERROR(INDEX(Z$269:Z$305,MATCH($F219,$B$269:$B$305,0))/INDEX($D$269:$D$305,MATCH($F219,$B$269:$B$305,0)),SUMIFS('Input-Ext Allocators'!W$8:W$63,'Input-Ext Allocators'!$B$8:$B$63,$F219))*$D219</f>
        <v>0</v>
      </c>
    </row>
    <row r="220" spans="1:26" outlineLevel="1">
      <c r="A220" s="13">
        <f>IF(ISBLANK('Input-Accounts'!A220),"",'Input-Accounts'!A220)</f>
        <v>189</v>
      </c>
      <c r="B220" s="17" t="str">
        <f>IF(ISBLANK('Input-Accounts'!B220),"",'Input-Accounts'!B220)</f>
        <v>Meters</v>
      </c>
      <c r="C220" s="13">
        <f>IF(ISBLANK('Input-Accounts'!C220),"",'Input-Accounts'!C220)</f>
        <v>381</v>
      </c>
      <c r="D220" s="5">
        <f t="shared" ca="1" si="58"/>
        <v>0</v>
      </c>
      <c r="E220" s="5">
        <f t="shared" ca="1" si="57"/>
        <v>0</v>
      </c>
      <c r="F220" s="2" t="str">
        <f ca="1">F89</f>
        <v>-</v>
      </c>
      <c r="G220" s="5">
        <f ca="1">IFERROR(INDEX(G$269:G$305,MATCH($F220,$B$269:$B$305,0))/INDEX($D$269:$D$305,MATCH($F220,$B$269:$B$305,0)),SUMIFS('Input-Ext Allocators'!D$8:D$63,'Input-Ext Allocators'!$B$8:$B$63,$F220))*$D220</f>
        <v>0</v>
      </c>
      <c r="H220" s="5">
        <f ca="1">IFERROR(INDEX(H$269:H$305,MATCH($F220,$B$269:$B$305,0))/INDEX($D$269:$D$305,MATCH($F220,$B$269:$B$305,0)),SUMIFS('Input-Ext Allocators'!E$8:E$63,'Input-Ext Allocators'!$B$8:$B$63,$F220))*$D220</f>
        <v>0</v>
      </c>
      <c r="I220" s="5">
        <f ca="1">IFERROR(INDEX(I$269:I$305,MATCH($F220,$B$269:$B$305,0))/INDEX($D$269:$D$305,MATCH($F220,$B$269:$B$305,0)),SUMIFS('Input-Ext Allocators'!F$8:F$63,'Input-Ext Allocators'!$B$8:$B$63,$F220))*$D220</f>
        <v>0</v>
      </c>
      <c r="J220" s="5">
        <f ca="1">IFERROR(INDEX(J$269:J$305,MATCH($F220,$B$269:$B$305,0))/INDEX($D$269:$D$305,MATCH($F220,$B$269:$B$305,0)),SUMIFS('Input-Ext Allocators'!G$8:G$63,'Input-Ext Allocators'!$B$8:$B$63,$F220))*$D220</f>
        <v>0</v>
      </c>
      <c r="K220" s="5">
        <f ca="1">IFERROR(INDEX(K$269:K$305,MATCH($F220,$B$269:$B$305,0))/INDEX($D$269:$D$305,MATCH($F220,$B$269:$B$305,0)),SUMIFS('Input-Ext Allocators'!H$8:H$63,'Input-Ext Allocators'!$B$8:$B$63,$F220))*$D220</f>
        <v>0</v>
      </c>
      <c r="L220" s="5">
        <f ca="1">IFERROR(INDEX(L$269:L$305,MATCH($F220,$B$269:$B$305,0))/INDEX($D$269:$D$305,MATCH($F220,$B$269:$B$305,0)),SUMIFS('Input-Ext Allocators'!I$8:I$63,'Input-Ext Allocators'!$B$8:$B$63,$F220))*$D220</f>
        <v>0</v>
      </c>
      <c r="M220" s="5">
        <f ca="1">IFERROR(INDEX(M$269:M$305,MATCH($F220,$B$269:$B$305,0))/INDEX($D$269:$D$305,MATCH($F220,$B$269:$B$305,0)),SUMIFS('Input-Ext Allocators'!J$8:J$63,'Input-Ext Allocators'!$B$8:$B$63,$F220))*$D220</f>
        <v>0</v>
      </c>
      <c r="N220" s="5">
        <f ca="1">IFERROR(INDEX(N$269:N$305,MATCH($F220,$B$269:$B$305,0))/INDEX($D$269:$D$305,MATCH($F220,$B$269:$B$305,0)),SUMIFS('Input-Ext Allocators'!K$8:K$63,'Input-Ext Allocators'!$B$8:$B$63,$F220))*$D220</f>
        <v>0</v>
      </c>
      <c r="O220" s="5">
        <f ca="1">IFERROR(INDEX(O$269:O$305,MATCH($F220,$B$269:$B$305,0))/INDEX($D$269:$D$305,MATCH($F220,$B$269:$B$305,0)),SUMIFS('Input-Ext Allocators'!L$8:L$63,'Input-Ext Allocators'!$B$8:$B$63,$F220))*$D220</f>
        <v>0</v>
      </c>
      <c r="P220" s="5">
        <f ca="1">IFERROR(INDEX(P$269:P$305,MATCH($F220,$B$269:$B$305,0))/INDEX($D$269:$D$305,MATCH($F220,$B$269:$B$305,0)),SUMIFS('Input-Ext Allocators'!M$8:M$63,'Input-Ext Allocators'!$B$8:$B$63,$F220))*$D220</f>
        <v>0</v>
      </c>
      <c r="Q220" s="5">
        <f ca="1">IFERROR(INDEX(Q$269:Q$305,MATCH($F220,$B$269:$B$305,0))/INDEX($D$269:$D$305,MATCH($F220,$B$269:$B$305,0)),SUMIFS('Input-Ext Allocators'!N$8:N$63,'Input-Ext Allocators'!$B$8:$B$63,$F220))*$D220</f>
        <v>0</v>
      </c>
      <c r="R220" s="5">
        <f ca="1">IFERROR(INDEX(R$269:R$305,MATCH($F220,$B$269:$B$305,0))/INDEX($D$269:$D$305,MATCH($F220,$B$269:$B$305,0)),SUMIFS('Input-Ext Allocators'!O$8:O$63,'Input-Ext Allocators'!$B$8:$B$63,$F220))*$D220</f>
        <v>0</v>
      </c>
      <c r="S220" s="5">
        <f ca="1">IFERROR(INDEX(S$269:S$305,MATCH($F220,$B$269:$B$305,0))/INDEX($D$269:$D$305,MATCH($F220,$B$269:$B$305,0)),SUMIFS('Input-Ext Allocators'!P$8:P$63,'Input-Ext Allocators'!$B$8:$B$63,$F220))*$D220</f>
        <v>0</v>
      </c>
      <c r="T220" s="5">
        <f ca="1">IFERROR(INDEX(T$269:T$305,MATCH($F220,$B$269:$B$305,0))/INDEX($D$269:$D$305,MATCH($F220,$B$269:$B$305,0)),SUMIFS('Input-Ext Allocators'!Q$8:Q$63,'Input-Ext Allocators'!$B$8:$B$63,$F220))*$D220</f>
        <v>0</v>
      </c>
      <c r="U220" s="5">
        <f ca="1">IFERROR(INDEX(U$269:U$305,MATCH($F220,$B$269:$B$305,0))/INDEX($D$269:$D$305,MATCH($F220,$B$269:$B$305,0)),SUMIFS('Input-Ext Allocators'!R$8:R$63,'Input-Ext Allocators'!$B$8:$B$63,$F220))*$D220</f>
        <v>0</v>
      </c>
      <c r="V220" s="5">
        <f ca="1">IFERROR(INDEX(V$269:V$305,MATCH($F220,$B$269:$B$305,0))/INDEX($D$269:$D$305,MATCH($F220,$B$269:$B$305,0)),SUMIFS('Input-Ext Allocators'!S$8:S$63,'Input-Ext Allocators'!$B$8:$B$63,$F220))*$D220</f>
        <v>0</v>
      </c>
      <c r="W220" s="5">
        <f ca="1">IFERROR(INDEX(W$269:W$305,MATCH($F220,$B$269:$B$305,0))/INDEX($D$269:$D$305,MATCH($F220,$B$269:$B$305,0)),SUMIFS('Input-Ext Allocators'!T$8:T$63,'Input-Ext Allocators'!$B$8:$B$63,$F220))*$D220</f>
        <v>0</v>
      </c>
      <c r="X220" s="5">
        <f ca="1">IFERROR(INDEX(X$269:X$305,MATCH($F220,$B$269:$B$305,0))/INDEX($D$269:$D$305,MATCH($F220,$B$269:$B$305,0)),SUMIFS('Input-Ext Allocators'!U$8:U$63,'Input-Ext Allocators'!$B$8:$B$63,$F220))*$D220</f>
        <v>0</v>
      </c>
      <c r="Y220" s="5">
        <f ca="1">IFERROR(INDEX(Y$269:Y$305,MATCH($F220,$B$269:$B$305,0))/INDEX($D$269:$D$305,MATCH($F220,$B$269:$B$305,0)),SUMIFS('Input-Ext Allocators'!V$8:V$63,'Input-Ext Allocators'!$B$8:$B$63,$F220))*$D220</f>
        <v>0</v>
      </c>
      <c r="Z220" s="5">
        <f ca="1">IFERROR(INDEX(Z$269:Z$305,MATCH($F220,$B$269:$B$305,0))/INDEX($D$269:$D$305,MATCH($F220,$B$269:$B$305,0)),SUMIFS('Input-Ext Allocators'!W$8:W$63,'Input-Ext Allocators'!$B$8:$B$63,$F220))*$D220</f>
        <v>0</v>
      </c>
    </row>
    <row r="221" spans="1:26" outlineLevel="1">
      <c r="A221" s="13">
        <f>IF(ISBLANK('Input-Accounts'!A221),"",'Input-Accounts'!A221)</f>
        <v>190</v>
      </c>
      <c r="B221" s="17" t="str">
        <f>IF(ISBLANK('Input-Accounts'!B221),"",'Input-Accounts'!B221)</f>
        <v>House Regulator &amp; Install.</v>
      </c>
      <c r="C221" s="13">
        <f>IF(ISBLANK('Input-Accounts'!C221),"",'Input-Accounts'!C221)</f>
        <v>383</v>
      </c>
      <c r="D221" s="5">
        <f t="shared" ca="1" si="58"/>
        <v>0</v>
      </c>
      <c r="E221" s="5">
        <f t="shared" ca="1" si="57"/>
        <v>0</v>
      </c>
      <c r="F221" s="2" t="str" cm="1">
        <f t="array" aca="1" ref="F221" ca="1">IF(D221=0,"-",IF('Input-Accounts'!$E221&lt;&gt;0,'Input-Accounts'!$E221,INDEX('Input-Accounts'!$H221:$J221,,MATCH($F$6,'Input-Accounts'!$H$6:$J$6,0))))</f>
        <v>-</v>
      </c>
      <c r="G221" s="5">
        <f ca="1">IFERROR(INDEX(G$269:G$305,MATCH($F221,$B$269:$B$305,0))/INDEX($D$269:$D$305,MATCH($F221,$B$269:$B$305,0)),SUMIFS('Input-Ext Allocators'!D$8:D$63,'Input-Ext Allocators'!$B$8:$B$63,$F221))*$D221</f>
        <v>0</v>
      </c>
      <c r="H221" s="5">
        <f ca="1">IFERROR(INDEX(H$269:H$305,MATCH($F221,$B$269:$B$305,0))/INDEX($D$269:$D$305,MATCH($F221,$B$269:$B$305,0)),SUMIFS('Input-Ext Allocators'!E$8:E$63,'Input-Ext Allocators'!$B$8:$B$63,$F221))*$D221</f>
        <v>0</v>
      </c>
      <c r="I221" s="5">
        <f ca="1">IFERROR(INDEX(I$269:I$305,MATCH($F221,$B$269:$B$305,0))/INDEX($D$269:$D$305,MATCH($F221,$B$269:$B$305,0)),SUMIFS('Input-Ext Allocators'!F$8:F$63,'Input-Ext Allocators'!$B$8:$B$63,$F221))*$D221</f>
        <v>0</v>
      </c>
      <c r="J221" s="5">
        <f ca="1">IFERROR(INDEX(J$269:J$305,MATCH($F221,$B$269:$B$305,0))/INDEX($D$269:$D$305,MATCH($F221,$B$269:$B$305,0)),SUMIFS('Input-Ext Allocators'!G$8:G$63,'Input-Ext Allocators'!$B$8:$B$63,$F221))*$D221</f>
        <v>0</v>
      </c>
      <c r="K221" s="5">
        <f ca="1">IFERROR(INDEX(K$269:K$305,MATCH($F221,$B$269:$B$305,0))/INDEX($D$269:$D$305,MATCH($F221,$B$269:$B$305,0)),SUMIFS('Input-Ext Allocators'!H$8:H$63,'Input-Ext Allocators'!$B$8:$B$63,$F221))*$D221</f>
        <v>0</v>
      </c>
      <c r="L221" s="5">
        <f ca="1">IFERROR(INDEX(L$269:L$305,MATCH($F221,$B$269:$B$305,0))/INDEX($D$269:$D$305,MATCH($F221,$B$269:$B$305,0)),SUMIFS('Input-Ext Allocators'!I$8:I$63,'Input-Ext Allocators'!$B$8:$B$63,$F221))*$D221</f>
        <v>0</v>
      </c>
      <c r="M221" s="5">
        <f ca="1">IFERROR(INDEX(M$269:M$305,MATCH($F221,$B$269:$B$305,0))/INDEX($D$269:$D$305,MATCH($F221,$B$269:$B$305,0)),SUMIFS('Input-Ext Allocators'!J$8:J$63,'Input-Ext Allocators'!$B$8:$B$63,$F221))*$D221</f>
        <v>0</v>
      </c>
      <c r="N221" s="5">
        <f ca="1">IFERROR(INDEX(N$269:N$305,MATCH($F221,$B$269:$B$305,0))/INDEX($D$269:$D$305,MATCH($F221,$B$269:$B$305,0)),SUMIFS('Input-Ext Allocators'!K$8:K$63,'Input-Ext Allocators'!$B$8:$B$63,$F221))*$D221</f>
        <v>0</v>
      </c>
      <c r="O221" s="5">
        <f ca="1">IFERROR(INDEX(O$269:O$305,MATCH($F221,$B$269:$B$305,0))/INDEX($D$269:$D$305,MATCH($F221,$B$269:$B$305,0)),SUMIFS('Input-Ext Allocators'!L$8:L$63,'Input-Ext Allocators'!$B$8:$B$63,$F221))*$D221</f>
        <v>0</v>
      </c>
      <c r="P221" s="5">
        <f ca="1">IFERROR(INDEX(P$269:P$305,MATCH($F221,$B$269:$B$305,0))/INDEX($D$269:$D$305,MATCH($F221,$B$269:$B$305,0)),SUMIFS('Input-Ext Allocators'!M$8:M$63,'Input-Ext Allocators'!$B$8:$B$63,$F221))*$D221</f>
        <v>0</v>
      </c>
      <c r="Q221" s="5">
        <f ca="1">IFERROR(INDEX(Q$269:Q$305,MATCH($F221,$B$269:$B$305,0))/INDEX($D$269:$D$305,MATCH($F221,$B$269:$B$305,0)),SUMIFS('Input-Ext Allocators'!N$8:N$63,'Input-Ext Allocators'!$B$8:$B$63,$F221))*$D221</f>
        <v>0</v>
      </c>
      <c r="R221" s="5">
        <f ca="1">IFERROR(INDEX(R$269:R$305,MATCH($F221,$B$269:$B$305,0))/INDEX($D$269:$D$305,MATCH($F221,$B$269:$B$305,0)),SUMIFS('Input-Ext Allocators'!O$8:O$63,'Input-Ext Allocators'!$B$8:$B$63,$F221))*$D221</f>
        <v>0</v>
      </c>
      <c r="S221" s="5">
        <f ca="1">IFERROR(INDEX(S$269:S$305,MATCH($F221,$B$269:$B$305,0))/INDEX($D$269:$D$305,MATCH($F221,$B$269:$B$305,0)),SUMIFS('Input-Ext Allocators'!P$8:P$63,'Input-Ext Allocators'!$B$8:$B$63,$F221))*$D221</f>
        <v>0</v>
      </c>
      <c r="T221" s="5">
        <f ca="1">IFERROR(INDEX(T$269:T$305,MATCH($F221,$B$269:$B$305,0))/INDEX($D$269:$D$305,MATCH($F221,$B$269:$B$305,0)),SUMIFS('Input-Ext Allocators'!Q$8:Q$63,'Input-Ext Allocators'!$B$8:$B$63,$F221))*$D221</f>
        <v>0</v>
      </c>
      <c r="U221" s="5">
        <f ca="1">IFERROR(INDEX(U$269:U$305,MATCH($F221,$B$269:$B$305,0))/INDEX($D$269:$D$305,MATCH($F221,$B$269:$B$305,0)),SUMIFS('Input-Ext Allocators'!R$8:R$63,'Input-Ext Allocators'!$B$8:$B$63,$F221))*$D221</f>
        <v>0</v>
      </c>
      <c r="V221" s="5">
        <f ca="1">IFERROR(INDEX(V$269:V$305,MATCH($F221,$B$269:$B$305,0))/INDEX($D$269:$D$305,MATCH($F221,$B$269:$B$305,0)),SUMIFS('Input-Ext Allocators'!S$8:S$63,'Input-Ext Allocators'!$B$8:$B$63,$F221))*$D221</f>
        <v>0</v>
      </c>
      <c r="W221" s="5">
        <f ca="1">IFERROR(INDEX(W$269:W$305,MATCH($F221,$B$269:$B$305,0))/INDEX($D$269:$D$305,MATCH($F221,$B$269:$B$305,0)),SUMIFS('Input-Ext Allocators'!T$8:T$63,'Input-Ext Allocators'!$B$8:$B$63,$F221))*$D221</f>
        <v>0</v>
      </c>
      <c r="X221" s="5">
        <f ca="1">IFERROR(INDEX(X$269:X$305,MATCH($F221,$B$269:$B$305,0))/INDEX($D$269:$D$305,MATCH($F221,$B$269:$B$305,0)),SUMIFS('Input-Ext Allocators'!U$8:U$63,'Input-Ext Allocators'!$B$8:$B$63,$F221))*$D221</f>
        <v>0</v>
      </c>
      <c r="Y221" s="5">
        <f ca="1">IFERROR(INDEX(Y$269:Y$305,MATCH($F221,$B$269:$B$305,0))/INDEX($D$269:$D$305,MATCH($F221,$B$269:$B$305,0)),SUMIFS('Input-Ext Allocators'!V$8:V$63,'Input-Ext Allocators'!$B$8:$B$63,$F221))*$D221</f>
        <v>0</v>
      </c>
      <c r="Z221" s="5">
        <f ca="1">IFERROR(INDEX(Z$269:Z$305,MATCH($F221,$B$269:$B$305,0))/INDEX($D$269:$D$305,MATCH($F221,$B$269:$B$305,0)),SUMIFS('Input-Ext Allocators'!W$8:W$63,'Input-Ext Allocators'!$B$8:$B$63,$F221))*$D221</f>
        <v>0</v>
      </c>
    </row>
    <row r="222" spans="1:26" outlineLevel="1">
      <c r="A222" s="13">
        <f>IF(ISBLANK('Input-Accounts'!A222),"",'Input-Accounts'!A222)</f>
        <v>191</v>
      </c>
      <c r="B222" s="17" t="str">
        <f>IF(ISBLANK('Input-Accounts'!B222),"",'Input-Accounts'!B222)</f>
        <v>Industrial M &amp; R Station Equipment</v>
      </c>
      <c r="C222" s="13">
        <f>IF(ISBLANK('Input-Accounts'!C222),"",'Input-Accounts'!C222)</f>
        <v>385</v>
      </c>
      <c r="D222" s="5">
        <f t="shared" ca="1" si="58"/>
        <v>0</v>
      </c>
      <c r="E222" s="5">
        <f t="shared" ca="1" si="57"/>
        <v>0</v>
      </c>
      <c r="F222" s="2" t="str" cm="1">
        <f t="array" aca="1" ref="F222" ca="1">IF(D222=0,"-",IF('Input-Accounts'!$E222&lt;&gt;0,'Input-Accounts'!$E222,INDEX('Input-Accounts'!$H222:$J222,,MATCH($F$6,'Input-Accounts'!$H$6:$J$6,0))))</f>
        <v>-</v>
      </c>
      <c r="G222" s="5">
        <f ca="1">IFERROR(INDEX(G$269:G$305,MATCH($F222,$B$269:$B$305,0))/INDEX($D$269:$D$305,MATCH($F222,$B$269:$B$305,0)),SUMIFS('Input-Ext Allocators'!D$8:D$63,'Input-Ext Allocators'!$B$8:$B$63,$F222))*$D222</f>
        <v>0</v>
      </c>
      <c r="H222" s="5">
        <f ca="1">IFERROR(INDEX(H$269:H$305,MATCH($F222,$B$269:$B$305,0))/INDEX($D$269:$D$305,MATCH($F222,$B$269:$B$305,0)),SUMIFS('Input-Ext Allocators'!E$8:E$63,'Input-Ext Allocators'!$B$8:$B$63,$F222))*$D222</f>
        <v>0</v>
      </c>
      <c r="I222" s="5">
        <f ca="1">IFERROR(INDEX(I$269:I$305,MATCH($F222,$B$269:$B$305,0))/INDEX($D$269:$D$305,MATCH($F222,$B$269:$B$305,0)),SUMIFS('Input-Ext Allocators'!F$8:F$63,'Input-Ext Allocators'!$B$8:$B$63,$F222))*$D222</f>
        <v>0</v>
      </c>
      <c r="J222" s="5">
        <f ca="1">IFERROR(INDEX(J$269:J$305,MATCH($F222,$B$269:$B$305,0))/INDEX($D$269:$D$305,MATCH($F222,$B$269:$B$305,0)),SUMIFS('Input-Ext Allocators'!G$8:G$63,'Input-Ext Allocators'!$B$8:$B$63,$F222))*$D222</f>
        <v>0</v>
      </c>
      <c r="K222" s="5">
        <f ca="1">IFERROR(INDEX(K$269:K$305,MATCH($F222,$B$269:$B$305,0))/INDEX($D$269:$D$305,MATCH($F222,$B$269:$B$305,0)),SUMIFS('Input-Ext Allocators'!H$8:H$63,'Input-Ext Allocators'!$B$8:$B$63,$F222))*$D222</f>
        <v>0</v>
      </c>
      <c r="L222" s="5">
        <f ca="1">IFERROR(INDEX(L$269:L$305,MATCH($F222,$B$269:$B$305,0))/INDEX($D$269:$D$305,MATCH($F222,$B$269:$B$305,0)),SUMIFS('Input-Ext Allocators'!I$8:I$63,'Input-Ext Allocators'!$B$8:$B$63,$F222))*$D222</f>
        <v>0</v>
      </c>
      <c r="M222" s="5">
        <f ca="1">IFERROR(INDEX(M$269:M$305,MATCH($F222,$B$269:$B$305,0))/INDEX($D$269:$D$305,MATCH($F222,$B$269:$B$305,0)),SUMIFS('Input-Ext Allocators'!J$8:J$63,'Input-Ext Allocators'!$B$8:$B$63,$F222))*$D222</f>
        <v>0</v>
      </c>
      <c r="N222" s="5">
        <f ca="1">IFERROR(INDEX(N$269:N$305,MATCH($F222,$B$269:$B$305,0))/INDEX($D$269:$D$305,MATCH($F222,$B$269:$B$305,0)),SUMIFS('Input-Ext Allocators'!K$8:K$63,'Input-Ext Allocators'!$B$8:$B$63,$F222))*$D222</f>
        <v>0</v>
      </c>
      <c r="O222" s="5">
        <f ca="1">IFERROR(INDEX(O$269:O$305,MATCH($F222,$B$269:$B$305,0))/INDEX($D$269:$D$305,MATCH($F222,$B$269:$B$305,0)),SUMIFS('Input-Ext Allocators'!L$8:L$63,'Input-Ext Allocators'!$B$8:$B$63,$F222))*$D222</f>
        <v>0</v>
      </c>
      <c r="P222" s="5">
        <f ca="1">IFERROR(INDEX(P$269:P$305,MATCH($F222,$B$269:$B$305,0))/INDEX($D$269:$D$305,MATCH($F222,$B$269:$B$305,0)),SUMIFS('Input-Ext Allocators'!M$8:M$63,'Input-Ext Allocators'!$B$8:$B$63,$F222))*$D222</f>
        <v>0</v>
      </c>
      <c r="Q222" s="5">
        <f ca="1">IFERROR(INDEX(Q$269:Q$305,MATCH($F222,$B$269:$B$305,0))/INDEX($D$269:$D$305,MATCH($F222,$B$269:$B$305,0)),SUMIFS('Input-Ext Allocators'!N$8:N$63,'Input-Ext Allocators'!$B$8:$B$63,$F222))*$D222</f>
        <v>0</v>
      </c>
      <c r="R222" s="5">
        <f ca="1">IFERROR(INDEX(R$269:R$305,MATCH($F222,$B$269:$B$305,0))/INDEX($D$269:$D$305,MATCH($F222,$B$269:$B$305,0)),SUMIFS('Input-Ext Allocators'!O$8:O$63,'Input-Ext Allocators'!$B$8:$B$63,$F222))*$D222</f>
        <v>0</v>
      </c>
      <c r="S222" s="5">
        <f ca="1">IFERROR(INDEX(S$269:S$305,MATCH($F222,$B$269:$B$305,0))/INDEX($D$269:$D$305,MATCH($F222,$B$269:$B$305,0)),SUMIFS('Input-Ext Allocators'!P$8:P$63,'Input-Ext Allocators'!$B$8:$B$63,$F222))*$D222</f>
        <v>0</v>
      </c>
      <c r="T222" s="5">
        <f ca="1">IFERROR(INDEX(T$269:T$305,MATCH($F222,$B$269:$B$305,0))/INDEX($D$269:$D$305,MATCH($F222,$B$269:$B$305,0)),SUMIFS('Input-Ext Allocators'!Q$8:Q$63,'Input-Ext Allocators'!$B$8:$B$63,$F222))*$D222</f>
        <v>0</v>
      </c>
      <c r="U222" s="5">
        <f ca="1">IFERROR(INDEX(U$269:U$305,MATCH($F222,$B$269:$B$305,0))/INDEX($D$269:$D$305,MATCH($F222,$B$269:$B$305,0)),SUMIFS('Input-Ext Allocators'!R$8:R$63,'Input-Ext Allocators'!$B$8:$B$63,$F222))*$D222</f>
        <v>0</v>
      </c>
      <c r="V222" s="5">
        <f ca="1">IFERROR(INDEX(V$269:V$305,MATCH($F222,$B$269:$B$305,0))/INDEX($D$269:$D$305,MATCH($F222,$B$269:$B$305,0)),SUMIFS('Input-Ext Allocators'!S$8:S$63,'Input-Ext Allocators'!$B$8:$B$63,$F222))*$D222</f>
        <v>0</v>
      </c>
      <c r="W222" s="5">
        <f ca="1">IFERROR(INDEX(W$269:W$305,MATCH($F222,$B$269:$B$305,0))/INDEX($D$269:$D$305,MATCH($F222,$B$269:$B$305,0)),SUMIFS('Input-Ext Allocators'!T$8:T$63,'Input-Ext Allocators'!$B$8:$B$63,$F222))*$D222</f>
        <v>0</v>
      </c>
      <c r="X222" s="5">
        <f ca="1">IFERROR(INDEX(X$269:X$305,MATCH($F222,$B$269:$B$305,0))/INDEX($D$269:$D$305,MATCH($F222,$B$269:$B$305,0)),SUMIFS('Input-Ext Allocators'!U$8:U$63,'Input-Ext Allocators'!$B$8:$B$63,$F222))*$D222</f>
        <v>0</v>
      </c>
      <c r="Y222" s="5">
        <f ca="1">IFERROR(INDEX(Y$269:Y$305,MATCH($F222,$B$269:$B$305,0))/INDEX($D$269:$D$305,MATCH($F222,$B$269:$B$305,0)),SUMIFS('Input-Ext Allocators'!V$8:V$63,'Input-Ext Allocators'!$B$8:$B$63,$F222))*$D222</f>
        <v>0</v>
      </c>
      <c r="Z222" s="5">
        <f ca="1">IFERROR(INDEX(Z$269:Z$305,MATCH($F222,$B$269:$B$305,0))/INDEX($D$269:$D$305,MATCH($F222,$B$269:$B$305,0)),SUMIFS('Input-Ext Allocators'!W$8:W$63,'Input-Ext Allocators'!$B$8:$B$63,$F222))*$D222</f>
        <v>0</v>
      </c>
    </row>
    <row r="223" spans="1:26" outlineLevel="1">
      <c r="A223" s="13">
        <f>IF(ISBLANK('Input-Accounts'!A223),"",'Input-Accounts'!A223)</f>
        <v>192</v>
      </c>
      <c r="B223" t="str">
        <f>IF(ISBLANK('Input-Accounts'!B223),"",'Input-Accounts'!B223)</f>
        <v>Subtotal - Distribution Plant</v>
      </c>
      <c r="C223" s="13" t="str">
        <f>IF(ISBLANK('Input-Accounts'!C223),"",'Input-Accounts'!C223)</f>
        <v/>
      </c>
      <c r="D223" s="28">
        <f ca="1">SUBTOTAL(9,D213:D222)</f>
        <v>0</v>
      </c>
      <c r="E223" s="5">
        <f t="shared" ca="1" si="57"/>
        <v>0</v>
      </c>
      <c r="G223" s="28">
        <f t="shared" ref="G223:Z223" ca="1" si="59">SUBTOTAL(9,G213:G222)</f>
        <v>0</v>
      </c>
      <c r="H223" s="28">
        <f t="shared" ca="1" si="59"/>
        <v>0</v>
      </c>
      <c r="I223" s="28">
        <f t="shared" ca="1" si="59"/>
        <v>0</v>
      </c>
      <c r="J223" s="28">
        <f t="shared" ca="1" si="59"/>
        <v>0</v>
      </c>
      <c r="K223" s="28">
        <f t="shared" ca="1" si="59"/>
        <v>0</v>
      </c>
      <c r="L223" s="28">
        <f t="shared" ca="1" si="59"/>
        <v>0</v>
      </c>
      <c r="M223" s="28">
        <f t="shared" ca="1" si="59"/>
        <v>0</v>
      </c>
      <c r="N223" s="28">
        <f t="shared" ca="1" si="59"/>
        <v>0</v>
      </c>
      <c r="O223" s="28">
        <f t="shared" ca="1" si="59"/>
        <v>0</v>
      </c>
      <c r="P223" s="28">
        <f t="shared" ca="1" si="59"/>
        <v>0</v>
      </c>
      <c r="Q223" s="28">
        <f t="shared" ca="1" si="59"/>
        <v>0</v>
      </c>
      <c r="R223" s="28">
        <f t="shared" ca="1" si="59"/>
        <v>0</v>
      </c>
      <c r="S223" s="28">
        <f t="shared" ca="1" si="59"/>
        <v>0</v>
      </c>
      <c r="T223" s="28">
        <f t="shared" ca="1" si="59"/>
        <v>0</v>
      </c>
      <c r="U223" s="28">
        <f t="shared" ca="1" si="59"/>
        <v>0</v>
      </c>
      <c r="V223" s="28">
        <f t="shared" ca="1" si="59"/>
        <v>0</v>
      </c>
      <c r="W223" s="28">
        <f t="shared" ca="1" si="59"/>
        <v>0</v>
      </c>
      <c r="X223" s="28">
        <f t="shared" ca="1" si="59"/>
        <v>0</v>
      </c>
      <c r="Y223" s="28">
        <f t="shared" ca="1" si="59"/>
        <v>0</v>
      </c>
      <c r="Z223" s="28">
        <f t="shared" ca="1" si="59"/>
        <v>0</v>
      </c>
    </row>
    <row r="224" spans="1:26" outlineLevel="1">
      <c r="A224" s="13" t="str">
        <f>IF(ISBLANK('Input-Accounts'!A224),"",'Input-Accounts'!A224)</f>
        <v/>
      </c>
      <c r="B224" s="17" t="str">
        <f>IF(ISBLANK('Input-Accounts'!B224),"",'Input-Accounts'!B224)</f>
        <v/>
      </c>
      <c r="C224" s="13" t="str">
        <f>IF(ISBLANK('Input-Accounts'!C224),"",'Input-Accounts'!C224)</f>
        <v/>
      </c>
      <c r="D224" s="5"/>
      <c r="E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outlineLevel="1">
      <c r="A225" s="13">
        <f>IF(ISBLANK('Input-Accounts'!A225),"",'Input-Accounts'!A225)</f>
        <v>193</v>
      </c>
      <c r="B225" s="1" t="str">
        <f>IF(ISBLANK('Input-Accounts'!B225),"",'Input-Accounts'!B225)</f>
        <v>General Plant</v>
      </c>
      <c r="C225" s="13" t="str">
        <f>IF(ISBLANK('Input-Accounts'!C225),"",'Input-Accounts'!C225)</f>
        <v/>
      </c>
      <c r="D225" s="5"/>
      <c r="E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outlineLevel="1">
      <c r="A226" s="13">
        <f>IF(ISBLANK('Input-Accounts'!A226),"",'Input-Accounts'!A226)</f>
        <v>194</v>
      </c>
      <c r="B226" s="17" t="str">
        <f>IF(ISBLANK('Input-Accounts'!B226),"",'Input-Accounts'!B226)</f>
        <v>Land and Land Rights</v>
      </c>
      <c r="C226" s="13">
        <f>IF(ISBLANK('Input-Accounts'!C226),"",'Input-Accounts'!C226)</f>
        <v>389</v>
      </c>
      <c r="D226" s="5">
        <f t="shared" ref="D226:D235" ca="1" si="60">INDIRECT("Classification!"&amp;$D$5&amp;ROW())</f>
        <v>0</v>
      </c>
      <c r="E226" s="5">
        <f t="shared" ref="E226:E236" ca="1" si="61">IFERROR(IF(D226="","",IF(D226=0,0,IF(ABS(D226-SUM($G226:$Z226))&lt;Check_Limit,0,1))),1)</f>
        <v>0</v>
      </c>
      <c r="F226" s="2" t="str" cm="1">
        <f t="array" aca="1" ref="F226" ca="1">IF(D226=0,"-",IF('Input-Accounts'!$E226&lt;&gt;0,'Input-Accounts'!$E226,INDEX('Input-Accounts'!$H226:$J226,,MATCH($F$6,'Input-Accounts'!$H$6:$J$6,0))))</f>
        <v>-</v>
      </c>
      <c r="G226" s="5">
        <f ca="1">IFERROR(INDEX(G$269:G$305,MATCH($F226,$B$269:$B$305,0))/INDEX($D$269:$D$305,MATCH($F226,$B$269:$B$305,0)),SUMIFS('Input-Ext Allocators'!D$8:D$63,'Input-Ext Allocators'!$B$8:$B$63,$F226))*$D226</f>
        <v>0</v>
      </c>
      <c r="H226" s="5">
        <f ca="1">IFERROR(INDEX(H$269:H$305,MATCH($F226,$B$269:$B$305,0))/INDEX($D$269:$D$305,MATCH($F226,$B$269:$B$305,0)),SUMIFS('Input-Ext Allocators'!E$8:E$63,'Input-Ext Allocators'!$B$8:$B$63,$F226))*$D226</f>
        <v>0</v>
      </c>
      <c r="I226" s="5">
        <f ca="1">IFERROR(INDEX(I$269:I$305,MATCH($F226,$B$269:$B$305,0))/INDEX($D$269:$D$305,MATCH($F226,$B$269:$B$305,0)),SUMIFS('Input-Ext Allocators'!F$8:F$63,'Input-Ext Allocators'!$B$8:$B$63,$F226))*$D226</f>
        <v>0</v>
      </c>
      <c r="J226" s="5">
        <f ca="1">IFERROR(INDEX(J$269:J$305,MATCH($F226,$B$269:$B$305,0))/INDEX($D$269:$D$305,MATCH($F226,$B$269:$B$305,0)),SUMIFS('Input-Ext Allocators'!G$8:G$63,'Input-Ext Allocators'!$B$8:$B$63,$F226))*$D226</f>
        <v>0</v>
      </c>
      <c r="K226" s="5">
        <f ca="1">IFERROR(INDEX(K$269:K$305,MATCH($F226,$B$269:$B$305,0))/INDEX($D$269:$D$305,MATCH($F226,$B$269:$B$305,0)),SUMIFS('Input-Ext Allocators'!H$8:H$63,'Input-Ext Allocators'!$B$8:$B$63,$F226))*$D226</f>
        <v>0</v>
      </c>
      <c r="L226" s="5">
        <f ca="1">IFERROR(INDEX(L$269:L$305,MATCH($F226,$B$269:$B$305,0))/INDEX($D$269:$D$305,MATCH($F226,$B$269:$B$305,0)),SUMIFS('Input-Ext Allocators'!I$8:I$63,'Input-Ext Allocators'!$B$8:$B$63,$F226))*$D226</f>
        <v>0</v>
      </c>
      <c r="M226" s="5">
        <f ca="1">IFERROR(INDEX(M$269:M$305,MATCH($F226,$B$269:$B$305,0))/INDEX($D$269:$D$305,MATCH($F226,$B$269:$B$305,0)),SUMIFS('Input-Ext Allocators'!J$8:J$63,'Input-Ext Allocators'!$B$8:$B$63,$F226))*$D226</f>
        <v>0</v>
      </c>
      <c r="N226" s="5">
        <f ca="1">IFERROR(INDEX(N$269:N$305,MATCH($F226,$B$269:$B$305,0))/INDEX($D$269:$D$305,MATCH($F226,$B$269:$B$305,0)),SUMIFS('Input-Ext Allocators'!K$8:K$63,'Input-Ext Allocators'!$B$8:$B$63,$F226))*$D226</f>
        <v>0</v>
      </c>
      <c r="O226" s="5">
        <f ca="1">IFERROR(INDEX(O$269:O$305,MATCH($F226,$B$269:$B$305,0))/INDEX($D$269:$D$305,MATCH($F226,$B$269:$B$305,0)),SUMIFS('Input-Ext Allocators'!L$8:L$63,'Input-Ext Allocators'!$B$8:$B$63,$F226))*$D226</f>
        <v>0</v>
      </c>
      <c r="P226" s="5">
        <f ca="1">IFERROR(INDEX(P$269:P$305,MATCH($F226,$B$269:$B$305,0))/INDEX($D$269:$D$305,MATCH($F226,$B$269:$B$305,0)),SUMIFS('Input-Ext Allocators'!M$8:M$63,'Input-Ext Allocators'!$B$8:$B$63,$F226))*$D226</f>
        <v>0</v>
      </c>
      <c r="Q226" s="5">
        <f ca="1">IFERROR(INDEX(Q$269:Q$305,MATCH($F226,$B$269:$B$305,0))/INDEX($D$269:$D$305,MATCH($F226,$B$269:$B$305,0)),SUMIFS('Input-Ext Allocators'!N$8:N$63,'Input-Ext Allocators'!$B$8:$B$63,$F226))*$D226</f>
        <v>0</v>
      </c>
      <c r="R226" s="5">
        <f ca="1">IFERROR(INDEX(R$269:R$305,MATCH($F226,$B$269:$B$305,0))/INDEX($D$269:$D$305,MATCH($F226,$B$269:$B$305,0)),SUMIFS('Input-Ext Allocators'!O$8:O$63,'Input-Ext Allocators'!$B$8:$B$63,$F226))*$D226</f>
        <v>0</v>
      </c>
      <c r="S226" s="5">
        <f ca="1">IFERROR(INDEX(S$269:S$305,MATCH($F226,$B$269:$B$305,0))/INDEX($D$269:$D$305,MATCH($F226,$B$269:$B$305,0)),SUMIFS('Input-Ext Allocators'!P$8:P$63,'Input-Ext Allocators'!$B$8:$B$63,$F226))*$D226</f>
        <v>0</v>
      </c>
      <c r="T226" s="5">
        <f ca="1">IFERROR(INDEX(T$269:T$305,MATCH($F226,$B$269:$B$305,0))/INDEX($D$269:$D$305,MATCH($F226,$B$269:$B$305,0)),SUMIFS('Input-Ext Allocators'!Q$8:Q$63,'Input-Ext Allocators'!$B$8:$B$63,$F226))*$D226</f>
        <v>0</v>
      </c>
      <c r="U226" s="5">
        <f ca="1">IFERROR(INDEX(U$269:U$305,MATCH($F226,$B$269:$B$305,0))/INDEX($D$269:$D$305,MATCH($F226,$B$269:$B$305,0)),SUMIFS('Input-Ext Allocators'!R$8:R$63,'Input-Ext Allocators'!$B$8:$B$63,$F226))*$D226</f>
        <v>0</v>
      </c>
      <c r="V226" s="5">
        <f ca="1">IFERROR(INDEX(V$269:V$305,MATCH($F226,$B$269:$B$305,0))/INDEX($D$269:$D$305,MATCH($F226,$B$269:$B$305,0)),SUMIFS('Input-Ext Allocators'!S$8:S$63,'Input-Ext Allocators'!$B$8:$B$63,$F226))*$D226</f>
        <v>0</v>
      </c>
      <c r="W226" s="5">
        <f ca="1">IFERROR(INDEX(W$269:W$305,MATCH($F226,$B$269:$B$305,0))/INDEX($D$269:$D$305,MATCH($F226,$B$269:$B$305,0)),SUMIFS('Input-Ext Allocators'!T$8:T$63,'Input-Ext Allocators'!$B$8:$B$63,$F226))*$D226</f>
        <v>0</v>
      </c>
      <c r="X226" s="5">
        <f ca="1">IFERROR(INDEX(X$269:X$305,MATCH($F226,$B$269:$B$305,0))/INDEX($D$269:$D$305,MATCH($F226,$B$269:$B$305,0)),SUMIFS('Input-Ext Allocators'!U$8:U$63,'Input-Ext Allocators'!$B$8:$B$63,$F226))*$D226</f>
        <v>0</v>
      </c>
      <c r="Y226" s="5">
        <f ca="1">IFERROR(INDEX(Y$269:Y$305,MATCH($F226,$B$269:$B$305,0))/INDEX($D$269:$D$305,MATCH($F226,$B$269:$B$305,0)),SUMIFS('Input-Ext Allocators'!V$8:V$63,'Input-Ext Allocators'!$B$8:$B$63,$F226))*$D226</f>
        <v>0</v>
      </c>
      <c r="Z226" s="5">
        <f ca="1">IFERROR(INDEX(Z$269:Z$305,MATCH($F226,$B$269:$B$305,0))/INDEX($D$269:$D$305,MATCH($F226,$B$269:$B$305,0)),SUMIFS('Input-Ext Allocators'!W$8:W$63,'Input-Ext Allocators'!$B$8:$B$63,$F226))*$D226</f>
        <v>0</v>
      </c>
    </row>
    <row r="227" spans="1:26" outlineLevel="1">
      <c r="A227" s="13">
        <f>IF(ISBLANK('Input-Accounts'!A227),"",'Input-Accounts'!A227)</f>
        <v>195</v>
      </c>
      <c r="B227" s="17" t="str">
        <f>IF(ISBLANK('Input-Accounts'!B227),"",'Input-Accounts'!B227)</f>
        <v>Structures and Improvements</v>
      </c>
      <c r="C227" s="13">
        <f>IF(ISBLANK('Input-Accounts'!C227),"",'Input-Accounts'!C227)</f>
        <v>390</v>
      </c>
      <c r="D227" s="5">
        <f t="shared" ca="1" si="60"/>
        <v>0</v>
      </c>
      <c r="E227" s="5">
        <f t="shared" ca="1" si="61"/>
        <v>0</v>
      </c>
      <c r="F227" s="2" t="str" cm="1">
        <f t="array" aca="1" ref="F227" ca="1">IF(D227=0,"-",IF('Input-Accounts'!$E227&lt;&gt;0,'Input-Accounts'!$E227,INDEX('Input-Accounts'!$H227:$J227,,MATCH($F$6,'Input-Accounts'!$H$6:$J$6,0))))</f>
        <v>-</v>
      </c>
      <c r="G227" s="5">
        <f ca="1">IFERROR(INDEX(G$269:G$305,MATCH($F227,$B$269:$B$305,0))/INDEX($D$269:$D$305,MATCH($F227,$B$269:$B$305,0)),SUMIFS('Input-Ext Allocators'!D$8:D$63,'Input-Ext Allocators'!$B$8:$B$63,$F227))*$D227</f>
        <v>0</v>
      </c>
      <c r="H227" s="5">
        <f ca="1">IFERROR(INDEX(H$269:H$305,MATCH($F227,$B$269:$B$305,0))/INDEX($D$269:$D$305,MATCH($F227,$B$269:$B$305,0)),SUMIFS('Input-Ext Allocators'!E$8:E$63,'Input-Ext Allocators'!$B$8:$B$63,$F227))*$D227</f>
        <v>0</v>
      </c>
      <c r="I227" s="5">
        <f ca="1">IFERROR(INDEX(I$269:I$305,MATCH($F227,$B$269:$B$305,0))/INDEX($D$269:$D$305,MATCH($F227,$B$269:$B$305,0)),SUMIFS('Input-Ext Allocators'!F$8:F$63,'Input-Ext Allocators'!$B$8:$B$63,$F227))*$D227</f>
        <v>0</v>
      </c>
      <c r="J227" s="5">
        <f ca="1">IFERROR(INDEX(J$269:J$305,MATCH($F227,$B$269:$B$305,0))/INDEX($D$269:$D$305,MATCH($F227,$B$269:$B$305,0)),SUMIFS('Input-Ext Allocators'!G$8:G$63,'Input-Ext Allocators'!$B$8:$B$63,$F227))*$D227</f>
        <v>0</v>
      </c>
      <c r="K227" s="5">
        <f ca="1">IFERROR(INDEX(K$269:K$305,MATCH($F227,$B$269:$B$305,0))/INDEX($D$269:$D$305,MATCH($F227,$B$269:$B$305,0)),SUMIFS('Input-Ext Allocators'!H$8:H$63,'Input-Ext Allocators'!$B$8:$B$63,$F227))*$D227</f>
        <v>0</v>
      </c>
      <c r="L227" s="5">
        <f ca="1">IFERROR(INDEX(L$269:L$305,MATCH($F227,$B$269:$B$305,0))/INDEX($D$269:$D$305,MATCH($F227,$B$269:$B$305,0)),SUMIFS('Input-Ext Allocators'!I$8:I$63,'Input-Ext Allocators'!$B$8:$B$63,$F227))*$D227</f>
        <v>0</v>
      </c>
      <c r="M227" s="5">
        <f ca="1">IFERROR(INDEX(M$269:M$305,MATCH($F227,$B$269:$B$305,0))/INDEX($D$269:$D$305,MATCH($F227,$B$269:$B$305,0)),SUMIFS('Input-Ext Allocators'!J$8:J$63,'Input-Ext Allocators'!$B$8:$B$63,$F227))*$D227</f>
        <v>0</v>
      </c>
      <c r="N227" s="5">
        <f ca="1">IFERROR(INDEX(N$269:N$305,MATCH($F227,$B$269:$B$305,0))/INDEX($D$269:$D$305,MATCH($F227,$B$269:$B$305,0)),SUMIFS('Input-Ext Allocators'!K$8:K$63,'Input-Ext Allocators'!$B$8:$B$63,$F227))*$D227</f>
        <v>0</v>
      </c>
      <c r="O227" s="5">
        <f ca="1">IFERROR(INDEX(O$269:O$305,MATCH($F227,$B$269:$B$305,0))/INDEX($D$269:$D$305,MATCH($F227,$B$269:$B$305,0)),SUMIFS('Input-Ext Allocators'!L$8:L$63,'Input-Ext Allocators'!$B$8:$B$63,$F227))*$D227</f>
        <v>0</v>
      </c>
      <c r="P227" s="5">
        <f ca="1">IFERROR(INDEX(P$269:P$305,MATCH($F227,$B$269:$B$305,0))/INDEX($D$269:$D$305,MATCH($F227,$B$269:$B$305,0)),SUMIFS('Input-Ext Allocators'!M$8:M$63,'Input-Ext Allocators'!$B$8:$B$63,$F227))*$D227</f>
        <v>0</v>
      </c>
      <c r="Q227" s="5">
        <f ca="1">IFERROR(INDEX(Q$269:Q$305,MATCH($F227,$B$269:$B$305,0))/INDEX($D$269:$D$305,MATCH($F227,$B$269:$B$305,0)),SUMIFS('Input-Ext Allocators'!N$8:N$63,'Input-Ext Allocators'!$B$8:$B$63,$F227))*$D227</f>
        <v>0</v>
      </c>
      <c r="R227" s="5">
        <f ca="1">IFERROR(INDEX(R$269:R$305,MATCH($F227,$B$269:$B$305,0))/INDEX($D$269:$D$305,MATCH($F227,$B$269:$B$305,0)),SUMIFS('Input-Ext Allocators'!O$8:O$63,'Input-Ext Allocators'!$B$8:$B$63,$F227))*$D227</f>
        <v>0</v>
      </c>
      <c r="S227" s="5">
        <f ca="1">IFERROR(INDEX(S$269:S$305,MATCH($F227,$B$269:$B$305,0))/INDEX($D$269:$D$305,MATCH($F227,$B$269:$B$305,0)),SUMIFS('Input-Ext Allocators'!P$8:P$63,'Input-Ext Allocators'!$B$8:$B$63,$F227))*$D227</f>
        <v>0</v>
      </c>
      <c r="T227" s="5">
        <f ca="1">IFERROR(INDEX(T$269:T$305,MATCH($F227,$B$269:$B$305,0))/INDEX($D$269:$D$305,MATCH($F227,$B$269:$B$305,0)),SUMIFS('Input-Ext Allocators'!Q$8:Q$63,'Input-Ext Allocators'!$B$8:$B$63,$F227))*$D227</f>
        <v>0</v>
      </c>
      <c r="U227" s="5">
        <f ca="1">IFERROR(INDEX(U$269:U$305,MATCH($F227,$B$269:$B$305,0))/INDEX($D$269:$D$305,MATCH($F227,$B$269:$B$305,0)),SUMIFS('Input-Ext Allocators'!R$8:R$63,'Input-Ext Allocators'!$B$8:$B$63,$F227))*$D227</f>
        <v>0</v>
      </c>
      <c r="V227" s="5">
        <f ca="1">IFERROR(INDEX(V$269:V$305,MATCH($F227,$B$269:$B$305,0))/INDEX($D$269:$D$305,MATCH($F227,$B$269:$B$305,0)),SUMIFS('Input-Ext Allocators'!S$8:S$63,'Input-Ext Allocators'!$B$8:$B$63,$F227))*$D227</f>
        <v>0</v>
      </c>
      <c r="W227" s="5">
        <f ca="1">IFERROR(INDEX(W$269:W$305,MATCH($F227,$B$269:$B$305,0))/INDEX($D$269:$D$305,MATCH($F227,$B$269:$B$305,0)),SUMIFS('Input-Ext Allocators'!T$8:T$63,'Input-Ext Allocators'!$B$8:$B$63,$F227))*$D227</f>
        <v>0</v>
      </c>
      <c r="X227" s="5">
        <f ca="1">IFERROR(INDEX(X$269:X$305,MATCH($F227,$B$269:$B$305,0))/INDEX($D$269:$D$305,MATCH($F227,$B$269:$B$305,0)),SUMIFS('Input-Ext Allocators'!U$8:U$63,'Input-Ext Allocators'!$B$8:$B$63,$F227))*$D227</f>
        <v>0</v>
      </c>
      <c r="Y227" s="5">
        <f ca="1">IFERROR(INDEX(Y$269:Y$305,MATCH($F227,$B$269:$B$305,0))/INDEX($D$269:$D$305,MATCH($F227,$B$269:$B$305,0)),SUMIFS('Input-Ext Allocators'!V$8:V$63,'Input-Ext Allocators'!$B$8:$B$63,$F227))*$D227</f>
        <v>0</v>
      </c>
      <c r="Z227" s="5">
        <f ca="1">IFERROR(INDEX(Z$269:Z$305,MATCH($F227,$B$269:$B$305,0))/INDEX($D$269:$D$305,MATCH($F227,$B$269:$B$305,0)),SUMIFS('Input-Ext Allocators'!W$8:W$63,'Input-Ext Allocators'!$B$8:$B$63,$F227))*$D227</f>
        <v>0</v>
      </c>
    </row>
    <row r="228" spans="1:26" outlineLevel="1">
      <c r="A228" s="13">
        <f>IF(ISBLANK('Input-Accounts'!A228),"",'Input-Accounts'!A228)</f>
        <v>196</v>
      </c>
      <c r="B228" s="17" t="str">
        <f>IF(ISBLANK('Input-Accounts'!B228),"",'Input-Accounts'!B228)</f>
        <v>Office Furniture and Equipment</v>
      </c>
      <c r="C228" s="13">
        <f>IF(ISBLANK('Input-Accounts'!C228),"",'Input-Accounts'!C228)</f>
        <v>391</v>
      </c>
      <c r="D228" s="5">
        <f t="shared" ca="1" si="60"/>
        <v>0</v>
      </c>
      <c r="E228" s="5">
        <f t="shared" ca="1" si="61"/>
        <v>0</v>
      </c>
      <c r="F228" s="2" t="str" cm="1">
        <f t="array" aca="1" ref="F228" ca="1">IF(D228=0,"-",IF('Input-Accounts'!$E228&lt;&gt;0,'Input-Accounts'!$E228,INDEX('Input-Accounts'!$H228:$J228,,MATCH($F$6,'Input-Accounts'!$H$6:$J$6,0))))</f>
        <v>-</v>
      </c>
      <c r="G228" s="5">
        <f ca="1">IFERROR(INDEX(G$269:G$305,MATCH($F228,$B$269:$B$305,0))/INDEX($D$269:$D$305,MATCH($F228,$B$269:$B$305,0)),SUMIFS('Input-Ext Allocators'!D$8:D$63,'Input-Ext Allocators'!$B$8:$B$63,$F228))*$D228</f>
        <v>0</v>
      </c>
      <c r="H228" s="5">
        <f ca="1">IFERROR(INDEX(H$269:H$305,MATCH($F228,$B$269:$B$305,0))/INDEX($D$269:$D$305,MATCH($F228,$B$269:$B$305,0)),SUMIFS('Input-Ext Allocators'!E$8:E$63,'Input-Ext Allocators'!$B$8:$B$63,$F228))*$D228</f>
        <v>0</v>
      </c>
      <c r="I228" s="5">
        <f ca="1">IFERROR(INDEX(I$269:I$305,MATCH($F228,$B$269:$B$305,0))/INDEX($D$269:$D$305,MATCH($F228,$B$269:$B$305,0)),SUMIFS('Input-Ext Allocators'!F$8:F$63,'Input-Ext Allocators'!$B$8:$B$63,$F228))*$D228</f>
        <v>0</v>
      </c>
      <c r="J228" s="5">
        <f ca="1">IFERROR(INDEX(J$269:J$305,MATCH($F228,$B$269:$B$305,0))/INDEX($D$269:$D$305,MATCH($F228,$B$269:$B$305,0)),SUMIFS('Input-Ext Allocators'!G$8:G$63,'Input-Ext Allocators'!$B$8:$B$63,$F228))*$D228</f>
        <v>0</v>
      </c>
      <c r="K228" s="5">
        <f ca="1">IFERROR(INDEX(K$269:K$305,MATCH($F228,$B$269:$B$305,0))/INDEX($D$269:$D$305,MATCH($F228,$B$269:$B$305,0)),SUMIFS('Input-Ext Allocators'!H$8:H$63,'Input-Ext Allocators'!$B$8:$B$63,$F228))*$D228</f>
        <v>0</v>
      </c>
      <c r="L228" s="5">
        <f ca="1">IFERROR(INDEX(L$269:L$305,MATCH($F228,$B$269:$B$305,0))/INDEX($D$269:$D$305,MATCH($F228,$B$269:$B$305,0)),SUMIFS('Input-Ext Allocators'!I$8:I$63,'Input-Ext Allocators'!$B$8:$B$63,$F228))*$D228</f>
        <v>0</v>
      </c>
      <c r="M228" s="5">
        <f ca="1">IFERROR(INDEX(M$269:M$305,MATCH($F228,$B$269:$B$305,0))/INDEX($D$269:$D$305,MATCH($F228,$B$269:$B$305,0)),SUMIFS('Input-Ext Allocators'!J$8:J$63,'Input-Ext Allocators'!$B$8:$B$63,$F228))*$D228</f>
        <v>0</v>
      </c>
      <c r="N228" s="5">
        <f ca="1">IFERROR(INDEX(N$269:N$305,MATCH($F228,$B$269:$B$305,0))/INDEX($D$269:$D$305,MATCH($F228,$B$269:$B$305,0)),SUMIFS('Input-Ext Allocators'!K$8:K$63,'Input-Ext Allocators'!$B$8:$B$63,$F228))*$D228</f>
        <v>0</v>
      </c>
      <c r="O228" s="5">
        <f ca="1">IFERROR(INDEX(O$269:O$305,MATCH($F228,$B$269:$B$305,0))/INDEX($D$269:$D$305,MATCH($F228,$B$269:$B$305,0)),SUMIFS('Input-Ext Allocators'!L$8:L$63,'Input-Ext Allocators'!$B$8:$B$63,$F228))*$D228</f>
        <v>0</v>
      </c>
      <c r="P228" s="5">
        <f ca="1">IFERROR(INDEX(P$269:P$305,MATCH($F228,$B$269:$B$305,0))/INDEX($D$269:$D$305,MATCH($F228,$B$269:$B$305,0)),SUMIFS('Input-Ext Allocators'!M$8:M$63,'Input-Ext Allocators'!$B$8:$B$63,$F228))*$D228</f>
        <v>0</v>
      </c>
      <c r="Q228" s="5">
        <f ca="1">IFERROR(INDEX(Q$269:Q$305,MATCH($F228,$B$269:$B$305,0))/INDEX($D$269:$D$305,MATCH($F228,$B$269:$B$305,0)),SUMIFS('Input-Ext Allocators'!N$8:N$63,'Input-Ext Allocators'!$B$8:$B$63,$F228))*$D228</f>
        <v>0</v>
      </c>
      <c r="R228" s="5">
        <f ca="1">IFERROR(INDEX(R$269:R$305,MATCH($F228,$B$269:$B$305,0))/INDEX($D$269:$D$305,MATCH($F228,$B$269:$B$305,0)),SUMIFS('Input-Ext Allocators'!O$8:O$63,'Input-Ext Allocators'!$B$8:$B$63,$F228))*$D228</f>
        <v>0</v>
      </c>
      <c r="S228" s="5">
        <f ca="1">IFERROR(INDEX(S$269:S$305,MATCH($F228,$B$269:$B$305,0))/INDEX($D$269:$D$305,MATCH($F228,$B$269:$B$305,0)),SUMIFS('Input-Ext Allocators'!P$8:P$63,'Input-Ext Allocators'!$B$8:$B$63,$F228))*$D228</f>
        <v>0</v>
      </c>
      <c r="T228" s="5">
        <f ca="1">IFERROR(INDEX(T$269:T$305,MATCH($F228,$B$269:$B$305,0))/INDEX($D$269:$D$305,MATCH($F228,$B$269:$B$305,0)),SUMIFS('Input-Ext Allocators'!Q$8:Q$63,'Input-Ext Allocators'!$B$8:$B$63,$F228))*$D228</f>
        <v>0</v>
      </c>
      <c r="U228" s="5">
        <f ca="1">IFERROR(INDEX(U$269:U$305,MATCH($F228,$B$269:$B$305,0))/INDEX($D$269:$D$305,MATCH($F228,$B$269:$B$305,0)),SUMIFS('Input-Ext Allocators'!R$8:R$63,'Input-Ext Allocators'!$B$8:$B$63,$F228))*$D228</f>
        <v>0</v>
      </c>
      <c r="V228" s="5">
        <f ca="1">IFERROR(INDEX(V$269:V$305,MATCH($F228,$B$269:$B$305,0))/INDEX($D$269:$D$305,MATCH($F228,$B$269:$B$305,0)),SUMIFS('Input-Ext Allocators'!S$8:S$63,'Input-Ext Allocators'!$B$8:$B$63,$F228))*$D228</f>
        <v>0</v>
      </c>
      <c r="W228" s="5">
        <f ca="1">IFERROR(INDEX(W$269:W$305,MATCH($F228,$B$269:$B$305,0))/INDEX($D$269:$D$305,MATCH($F228,$B$269:$B$305,0)),SUMIFS('Input-Ext Allocators'!T$8:T$63,'Input-Ext Allocators'!$B$8:$B$63,$F228))*$D228</f>
        <v>0</v>
      </c>
      <c r="X228" s="5">
        <f ca="1">IFERROR(INDEX(X$269:X$305,MATCH($F228,$B$269:$B$305,0))/INDEX($D$269:$D$305,MATCH($F228,$B$269:$B$305,0)),SUMIFS('Input-Ext Allocators'!U$8:U$63,'Input-Ext Allocators'!$B$8:$B$63,$F228))*$D228</f>
        <v>0</v>
      </c>
      <c r="Y228" s="5">
        <f ca="1">IFERROR(INDEX(Y$269:Y$305,MATCH($F228,$B$269:$B$305,0))/INDEX($D$269:$D$305,MATCH($F228,$B$269:$B$305,0)),SUMIFS('Input-Ext Allocators'!V$8:V$63,'Input-Ext Allocators'!$B$8:$B$63,$F228))*$D228</f>
        <v>0</v>
      </c>
      <c r="Z228" s="5">
        <f ca="1">IFERROR(INDEX(Z$269:Z$305,MATCH($F228,$B$269:$B$305,0))/INDEX($D$269:$D$305,MATCH($F228,$B$269:$B$305,0)),SUMIFS('Input-Ext Allocators'!W$8:W$63,'Input-Ext Allocators'!$B$8:$B$63,$F228))*$D228</f>
        <v>0</v>
      </c>
    </row>
    <row r="229" spans="1:26" outlineLevel="1">
      <c r="A229" s="13">
        <f>IF(ISBLANK('Input-Accounts'!A229),"",'Input-Accounts'!A229)</f>
        <v>197</v>
      </c>
      <c r="B229" s="17" t="str">
        <f>IF(ISBLANK('Input-Accounts'!B229),"",'Input-Accounts'!B229)</f>
        <v>Transportation Equipment</v>
      </c>
      <c r="C229" s="13">
        <f>IF(ISBLANK('Input-Accounts'!C229),"",'Input-Accounts'!C229)</f>
        <v>392</v>
      </c>
      <c r="D229" s="5">
        <f t="shared" ca="1" si="60"/>
        <v>0</v>
      </c>
      <c r="E229" s="5">
        <f t="shared" ca="1" si="61"/>
        <v>0</v>
      </c>
      <c r="F229" s="2" t="str" cm="1">
        <f t="array" aca="1" ref="F229" ca="1">IF(D229=0,"-",IF('Input-Accounts'!$E229&lt;&gt;0,'Input-Accounts'!$E229,INDEX('Input-Accounts'!$H229:$J229,,MATCH($F$6,'Input-Accounts'!$H$6:$J$6,0))))</f>
        <v>-</v>
      </c>
      <c r="G229" s="5">
        <f ca="1">IFERROR(INDEX(G$269:G$305,MATCH($F229,$B$269:$B$305,0))/INDEX($D$269:$D$305,MATCH($F229,$B$269:$B$305,0)),SUMIFS('Input-Ext Allocators'!D$8:D$63,'Input-Ext Allocators'!$B$8:$B$63,$F229))*$D229</f>
        <v>0</v>
      </c>
      <c r="H229" s="5">
        <f ca="1">IFERROR(INDEX(H$269:H$305,MATCH($F229,$B$269:$B$305,0))/INDEX($D$269:$D$305,MATCH($F229,$B$269:$B$305,0)),SUMIFS('Input-Ext Allocators'!E$8:E$63,'Input-Ext Allocators'!$B$8:$B$63,$F229))*$D229</f>
        <v>0</v>
      </c>
      <c r="I229" s="5">
        <f ca="1">IFERROR(INDEX(I$269:I$305,MATCH($F229,$B$269:$B$305,0))/INDEX($D$269:$D$305,MATCH($F229,$B$269:$B$305,0)),SUMIFS('Input-Ext Allocators'!F$8:F$63,'Input-Ext Allocators'!$B$8:$B$63,$F229))*$D229</f>
        <v>0</v>
      </c>
      <c r="J229" s="5">
        <f ca="1">IFERROR(INDEX(J$269:J$305,MATCH($F229,$B$269:$B$305,0))/INDEX($D$269:$D$305,MATCH($F229,$B$269:$B$305,0)),SUMIFS('Input-Ext Allocators'!G$8:G$63,'Input-Ext Allocators'!$B$8:$B$63,$F229))*$D229</f>
        <v>0</v>
      </c>
      <c r="K229" s="5">
        <f ca="1">IFERROR(INDEX(K$269:K$305,MATCH($F229,$B$269:$B$305,0))/INDEX($D$269:$D$305,MATCH($F229,$B$269:$B$305,0)),SUMIFS('Input-Ext Allocators'!H$8:H$63,'Input-Ext Allocators'!$B$8:$B$63,$F229))*$D229</f>
        <v>0</v>
      </c>
      <c r="L229" s="5">
        <f ca="1">IFERROR(INDEX(L$269:L$305,MATCH($F229,$B$269:$B$305,0))/INDEX($D$269:$D$305,MATCH($F229,$B$269:$B$305,0)),SUMIFS('Input-Ext Allocators'!I$8:I$63,'Input-Ext Allocators'!$B$8:$B$63,$F229))*$D229</f>
        <v>0</v>
      </c>
      <c r="M229" s="5">
        <f ca="1">IFERROR(INDEX(M$269:M$305,MATCH($F229,$B$269:$B$305,0))/INDEX($D$269:$D$305,MATCH($F229,$B$269:$B$305,0)),SUMIFS('Input-Ext Allocators'!J$8:J$63,'Input-Ext Allocators'!$B$8:$B$63,$F229))*$D229</f>
        <v>0</v>
      </c>
      <c r="N229" s="5">
        <f ca="1">IFERROR(INDEX(N$269:N$305,MATCH($F229,$B$269:$B$305,0))/INDEX($D$269:$D$305,MATCH($F229,$B$269:$B$305,0)),SUMIFS('Input-Ext Allocators'!K$8:K$63,'Input-Ext Allocators'!$B$8:$B$63,$F229))*$D229</f>
        <v>0</v>
      </c>
      <c r="O229" s="5">
        <f ca="1">IFERROR(INDEX(O$269:O$305,MATCH($F229,$B$269:$B$305,0))/INDEX($D$269:$D$305,MATCH($F229,$B$269:$B$305,0)),SUMIFS('Input-Ext Allocators'!L$8:L$63,'Input-Ext Allocators'!$B$8:$B$63,$F229))*$D229</f>
        <v>0</v>
      </c>
      <c r="P229" s="5">
        <f ca="1">IFERROR(INDEX(P$269:P$305,MATCH($F229,$B$269:$B$305,0))/INDEX($D$269:$D$305,MATCH($F229,$B$269:$B$305,0)),SUMIFS('Input-Ext Allocators'!M$8:M$63,'Input-Ext Allocators'!$B$8:$B$63,$F229))*$D229</f>
        <v>0</v>
      </c>
      <c r="Q229" s="5">
        <f ca="1">IFERROR(INDEX(Q$269:Q$305,MATCH($F229,$B$269:$B$305,0))/INDEX($D$269:$D$305,MATCH($F229,$B$269:$B$305,0)),SUMIFS('Input-Ext Allocators'!N$8:N$63,'Input-Ext Allocators'!$B$8:$B$63,$F229))*$D229</f>
        <v>0</v>
      </c>
      <c r="R229" s="5">
        <f ca="1">IFERROR(INDEX(R$269:R$305,MATCH($F229,$B$269:$B$305,0))/INDEX($D$269:$D$305,MATCH($F229,$B$269:$B$305,0)),SUMIFS('Input-Ext Allocators'!O$8:O$63,'Input-Ext Allocators'!$B$8:$B$63,$F229))*$D229</f>
        <v>0</v>
      </c>
      <c r="S229" s="5">
        <f ca="1">IFERROR(INDEX(S$269:S$305,MATCH($F229,$B$269:$B$305,0))/INDEX($D$269:$D$305,MATCH($F229,$B$269:$B$305,0)),SUMIFS('Input-Ext Allocators'!P$8:P$63,'Input-Ext Allocators'!$B$8:$B$63,$F229))*$D229</f>
        <v>0</v>
      </c>
      <c r="T229" s="5">
        <f ca="1">IFERROR(INDEX(T$269:T$305,MATCH($F229,$B$269:$B$305,0))/INDEX($D$269:$D$305,MATCH($F229,$B$269:$B$305,0)),SUMIFS('Input-Ext Allocators'!Q$8:Q$63,'Input-Ext Allocators'!$B$8:$B$63,$F229))*$D229</f>
        <v>0</v>
      </c>
      <c r="U229" s="5">
        <f ca="1">IFERROR(INDEX(U$269:U$305,MATCH($F229,$B$269:$B$305,0))/INDEX($D$269:$D$305,MATCH($F229,$B$269:$B$305,0)),SUMIFS('Input-Ext Allocators'!R$8:R$63,'Input-Ext Allocators'!$B$8:$B$63,$F229))*$D229</f>
        <v>0</v>
      </c>
      <c r="V229" s="5">
        <f ca="1">IFERROR(INDEX(V$269:V$305,MATCH($F229,$B$269:$B$305,0))/INDEX($D$269:$D$305,MATCH($F229,$B$269:$B$305,0)),SUMIFS('Input-Ext Allocators'!S$8:S$63,'Input-Ext Allocators'!$B$8:$B$63,$F229))*$D229</f>
        <v>0</v>
      </c>
      <c r="W229" s="5">
        <f ca="1">IFERROR(INDEX(W$269:W$305,MATCH($F229,$B$269:$B$305,0))/INDEX($D$269:$D$305,MATCH($F229,$B$269:$B$305,0)),SUMIFS('Input-Ext Allocators'!T$8:T$63,'Input-Ext Allocators'!$B$8:$B$63,$F229))*$D229</f>
        <v>0</v>
      </c>
      <c r="X229" s="5">
        <f ca="1">IFERROR(INDEX(X$269:X$305,MATCH($F229,$B$269:$B$305,0))/INDEX($D$269:$D$305,MATCH($F229,$B$269:$B$305,0)),SUMIFS('Input-Ext Allocators'!U$8:U$63,'Input-Ext Allocators'!$B$8:$B$63,$F229))*$D229</f>
        <v>0</v>
      </c>
      <c r="Y229" s="5">
        <f ca="1">IFERROR(INDEX(Y$269:Y$305,MATCH($F229,$B$269:$B$305,0))/INDEX($D$269:$D$305,MATCH($F229,$B$269:$B$305,0)),SUMIFS('Input-Ext Allocators'!V$8:V$63,'Input-Ext Allocators'!$B$8:$B$63,$F229))*$D229</f>
        <v>0</v>
      </c>
      <c r="Z229" s="5">
        <f ca="1">IFERROR(INDEX(Z$269:Z$305,MATCH($F229,$B$269:$B$305,0))/INDEX($D$269:$D$305,MATCH($F229,$B$269:$B$305,0)),SUMIFS('Input-Ext Allocators'!W$8:W$63,'Input-Ext Allocators'!$B$8:$B$63,$F229))*$D229</f>
        <v>0</v>
      </c>
    </row>
    <row r="230" spans="1:26" outlineLevel="1">
      <c r="A230" s="13">
        <f>IF(ISBLANK('Input-Accounts'!A230),"",'Input-Accounts'!A230)</f>
        <v>198</v>
      </c>
      <c r="B230" s="17" t="str">
        <f>IF(ISBLANK('Input-Accounts'!B230),"",'Input-Accounts'!B230)</f>
        <v>Stores Equipment</v>
      </c>
      <c r="C230" s="13">
        <f>IF(ISBLANK('Input-Accounts'!C230),"",'Input-Accounts'!C230)</f>
        <v>393</v>
      </c>
      <c r="D230" s="5">
        <f t="shared" ca="1" si="60"/>
        <v>0</v>
      </c>
      <c r="E230" s="5">
        <f t="shared" ca="1" si="61"/>
        <v>0</v>
      </c>
      <c r="F230" s="2" t="str" cm="1">
        <f t="array" aca="1" ref="F230" ca="1">IF(D230=0,"-",IF('Input-Accounts'!$E230&lt;&gt;0,'Input-Accounts'!$E230,INDEX('Input-Accounts'!$H230:$J230,,MATCH($F$6,'Input-Accounts'!$H$6:$J$6,0))))</f>
        <v>-</v>
      </c>
      <c r="G230" s="5">
        <f ca="1">IFERROR(INDEX(G$269:G$305,MATCH($F230,$B$269:$B$305,0))/INDEX($D$269:$D$305,MATCH($F230,$B$269:$B$305,0)),SUMIFS('Input-Ext Allocators'!D$8:D$63,'Input-Ext Allocators'!$B$8:$B$63,$F230))*$D230</f>
        <v>0</v>
      </c>
      <c r="H230" s="5">
        <f ca="1">IFERROR(INDEX(H$269:H$305,MATCH($F230,$B$269:$B$305,0))/INDEX($D$269:$D$305,MATCH($F230,$B$269:$B$305,0)),SUMIFS('Input-Ext Allocators'!E$8:E$63,'Input-Ext Allocators'!$B$8:$B$63,$F230))*$D230</f>
        <v>0</v>
      </c>
      <c r="I230" s="5">
        <f ca="1">IFERROR(INDEX(I$269:I$305,MATCH($F230,$B$269:$B$305,0))/INDEX($D$269:$D$305,MATCH($F230,$B$269:$B$305,0)),SUMIFS('Input-Ext Allocators'!F$8:F$63,'Input-Ext Allocators'!$B$8:$B$63,$F230))*$D230</f>
        <v>0</v>
      </c>
      <c r="J230" s="5">
        <f ca="1">IFERROR(INDEX(J$269:J$305,MATCH($F230,$B$269:$B$305,0))/INDEX($D$269:$D$305,MATCH($F230,$B$269:$B$305,0)),SUMIFS('Input-Ext Allocators'!G$8:G$63,'Input-Ext Allocators'!$B$8:$B$63,$F230))*$D230</f>
        <v>0</v>
      </c>
      <c r="K230" s="5">
        <f ca="1">IFERROR(INDEX(K$269:K$305,MATCH($F230,$B$269:$B$305,0))/INDEX($D$269:$D$305,MATCH($F230,$B$269:$B$305,0)),SUMIFS('Input-Ext Allocators'!H$8:H$63,'Input-Ext Allocators'!$B$8:$B$63,$F230))*$D230</f>
        <v>0</v>
      </c>
      <c r="L230" s="5">
        <f ca="1">IFERROR(INDEX(L$269:L$305,MATCH($F230,$B$269:$B$305,0))/INDEX($D$269:$D$305,MATCH($F230,$B$269:$B$305,0)),SUMIFS('Input-Ext Allocators'!I$8:I$63,'Input-Ext Allocators'!$B$8:$B$63,$F230))*$D230</f>
        <v>0</v>
      </c>
      <c r="M230" s="5">
        <f ca="1">IFERROR(INDEX(M$269:M$305,MATCH($F230,$B$269:$B$305,0))/INDEX($D$269:$D$305,MATCH($F230,$B$269:$B$305,0)),SUMIFS('Input-Ext Allocators'!J$8:J$63,'Input-Ext Allocators'!$B$8:$B$63,$F230))*$D230</f>
        <v>0</v>
      </c>
      <c r="N230" s="5">
        <f ca="1">IFERROR(INDEX(N$269:N$305,MATCH($F230,$B$269:$B$305,0))/INDEX($D$269:$D$305,MATCH($F230,$B$269:$B$305,0)),SUMIFS('Input-Ext Allocators'!K$8:K$63,'Input-Ext Allocators'!$B$8:$B$63,$F230))*$D230</f>
        <v>0</v>
      </c>
      <c r="O230" s="5">
        <f ca="1">IFERROR(INDEX(O$269:O$305,MATCH($F230,$B$269:$B$305,0))/INDEX($D$269:$D$305,MATCH($F230,$B$269:$B$305,0)),SUMIFS('Input-Ext Allocators'!L$8:L$63,'Input-Ext Allocators'!$B$8:$B$63,$F230))*$D230</f>
        <v>0</v>
      </c>
      <c r="P230" s="5">
        <f ca="1">IFERROR(INDEX(P$269:P$305,MATCH($F230,$B$269:$B$305,0))/INDEX($D$269:$D$305,MATCH($F230,$B$269:$B$305,0)),SUMIFS('Input-Ext Allocators'!M$8:M$63,'Input-Ext Allocators'!$B$8:$B$63,$F230))*$D230</f>
        <v>0</v>
      </c>
      <c r="Q230" s="5">
        <f ca="1">IFERROR(INDEX(Q$269:Q$305,MATCH($F230,$B$269:$B$305,0))/INDEX($D$269:$D$305,MATCH($F230,$B$269:$B$305,0)),SUMIFS('Input-Ext Allocators'!N$8:N$63,'Input-Ext Allocators'!$B$8:$B$63,$F230))*$D230</f>
        <v>0</v>
      </c>
      <c r="R230" s="5">
        <f ca="1">IFERROR(INDEX(R$269:R$305,MATCH($F230,$B$269:$B$305,0))/INDEX($D$269:$D$305,MATCH($F230,$B$269:$B$305,0)),SUMIFS('Input-Ext Allocators'!O$8:O$63,'Input-Ext Allocators'!$B$8:$B$63,$F230))*$D230</f>
        <v>0</v>
      </c>
      <c r="S230" s="5">
        <f ca="1">IFERROR(INDEX(S$269:S$305,MATCH($F230,$B$269:$B$305,0))/INDEX($D$269:$D$305,MATCH($F230,$B$269:$B$305,0)),SUMIFS('Input-Ext Allocators'!P$8:P$63,'Input-Ext Allocators'!$B$8:$B$63,$F230))*$D230</f>
        <v>0</v>
      </c>
      <c r="T230" s="5">
        <f ca="1">IFERROR(INDEX(T$269:T$305,MATCH($F230,$B$269:$B$305,0))/INDEX($D$269:$D$305,MATCH($F230,$B$269:$B$305,0)),SUMIFS('Input-Ext Allocators'!Q$8:Q$63,'Input-Ext Allocators'!$B$8:$B$63,$F230))*$D230</f>
        <v>0</v>
      </c>
      <c r="U230" s="5">
        <f ca="1">IFERROR(INDEX(U$269:U$305,MATCH($F230,$B$269:$B$305,0))/INDEX($D$269:$D$305,MATCH($F230,$B$269:$B$305,0)),SUMIFS('Input-Ext Allocators'!R$8:R$63,'Input-Ext Allocators'!$B$8:$B$63,$F230))*$D230</f>
        <v>0</v>
      </c>
      <c r="V230" s="5">
        <f ca="1">IFERROR(INDEX(V$269:V$305,MATCH($F230,$B$269:$B$305,0))/INDEX($D$269:$D$305,MATCH($F230,$B$269:$B$305,0)),SUMIFS('Input-Ext Allocators'!S$8:S$63,'Input-Ext Allocators'!$B$8:$B$63,$F230))*$D230</f>
        <v>0</v>
      </c>
      <c r="W230" s="5">
        <f ca="1">IFERROR(INDEX(W$269:W$305,MATCH($F230,$B$269:$B$305,0))/INDEX($D$269:$D$305,MATCH($F230,$B$269:$B$305,0)),SUMIFS('Input-Ext Allocators'!T$8:T$63,'Input-Ext Allocators'!$B$8:$B$63,$F230))*$D230</f>
        <v>0</v>
      </c>
      <c r="X230" s="5">
        <f ca="1">IFERROR(INDEX(X$269:X$305,MATCH($F230,$B$269:$B$305,0))/INDEX($D$269:$D$305,MATCH($F230,$B$269:$B$305,0)),SUMIFS('Input-Ext Allocators'!U$8:U$63,'Input-Ext Allocators'!$B$8:$B$63,$F230))*$D230</f>
        <v>0</v>
      </c>
      <c r="Y230" s="5">
        <f ca="1">IFERROR(INDEX(Y$269:Y$305,MATCH($F230,$B$269:$B$305,0))/INDEX($D$269:$D$305,MATCH($F230,$B$269:$B$305,0)),SUMIFS('Input-Ext Allocators'!V$8:V$63,'Input-Ext Allocators'!$B$8:$B$63,$F230))*$D230</f>
        <v>0</v>
      </c>
      <c r="Z230" s="5">
        <f ca="1">IFERROR(INDEX(Z$269:Z$305,MATCH($F230,$B$269:$B$305,0))/INDEX($D$269:$D$305,MATCH($F230,$B$269:$B$305,0)),SUMIFS('Input-Ext Allocators'!W$8:W$63,'Input-Ext Allocators'!$B$8:$B$63,$F230))*$D230</f>
        <v>0</v>
      </c>
    </row>
    <row r="231" spans="1:26" outlineLevel="1">
      <c r="A231" s="13">
        <f>IF(ISBLANK('Input-Accounts'!A231),"",'Input-Accounts'!A231)</f>
        <v>199</v>
      </c>
      <c r="B231" s="17" t="str">
        <f>IF(ISBLANK('Input-Accounts'!B231),"",'Input-Accounts'!B231)</f>
        <v xml:space="preserve">Tools, Shop, and Garage Equipment </v>
      </c>
      <c r="C231" s="13">
        <f>IF(ISBLANK('Input-Accounts'!C231),"",'Input-Accounts'!C231)</f>
        <v>394</v>
      </c>
      <c r="D231" s="5">
        <f t="shared" ca="1" si="60"/>
        <v>0</v>
      </c>
      <c r="E231" s="5">
        <f t="shared" ca="1" si="61"/>
        <v>0</v>
      </c>
      <c r="F231" s="2" t="str" cm="1">
        <f t="array" aca="1" ref="F231" ca="1">IF(D231=0,"-",IF('Input-Accounts'!$E231&lt;&gt;0,'Input-Accounts'!$E231,INDEX('Input-Accounts'!$H231:$J231,,MATCH($F$6,'Input-Accounts'!$H$6:$J$6,0))))</f>
        <v>-</v>
      </c>
      <c r="G231" s="5">
        <f ca="1">IFERROR(INDEX(G$269:G$305,MATCH($F231,$B$269:$B$305,0))/INDEX($D$269:$D$305,MATCH($F231,$B$269:$B$305,0)),SUMIFS('Input-Ext Allocators'!D$8:D$63,'Input-Ext Allocators'!$B$8:$B$63,$F231))*$D231</f>
        <v>0</v>
      </c>
      <c r="H231" s="5">
        <f ca="1">IFERROR(INDEX(H$269:H$305,MATCH($F231,$B$269:$B$305,0))/INDEX($D$269:$D$305,MATCH($F231,$B$269:$B$305,0)),SUMIFS('Input-Ext Allocators'!E$8:E$63,'Input-Ext Allocators'!$B$8:$B$63,$F231))*$D231</f>
        <v>0</v>
      </c>
      <c r="I231" s="5">
        <f ca="1">IFERROR(INDEX(I$269:I$305,MATCH($F231,$B$269:$B$305,0))/INDEX($D$269:$D$305,MATCH($F231,$B$269:$B$305,0)),SUMIFS('Input-Ext Allocators'!F$8:F$63,'Input-Ext Allocators'!$B$8:$B$63,$F231))*$D231</f>
        <v>0</v>
      </c>
      <c r="J231" s="5">
        <f ca="1">IFERROR(INDEX(J$269:J$305,MATCH($F231,$B$269:$B$305,0))/INDEX($D$269:$D$305,MATCH($F231,$B$269:$B$305,0)),SUMIFS('Input-Ext Allocators'!G$8:G$63,'Input-Ext Allocators'!$B$8:$B$63,$F231))*$D231</f>
        <v>0</v>
      </c>
      <c r="K231" s="5">
        <f ca="1">IFERROR(INDEX(K$269:K$305,MATCH($F231,$B$269:$B$305,0))/INDEX($D$269:$D$305,MATCH($F231,$B$269:$B$305,0)),SUMIFS('Input-Ext Allocators'!H$8:H$63,'Input-Ext Allocators'!$B$8:$B$63,$F231))*$D231</f>
        <v>0</v>
      </c>
      <c r="L231" s="5">
        <f ca="1">IFERROR(INDEX(L$269:L$305,MATCH($F231,$B$269:$B$305,0))/INDEX($D$269:$D$305,MATCH($F231,$B$269:$B$305,0)),SUMIFS('Input-Ext Allocators'!I$8:I$63,'Input-Ext Allocators'!$B$8:$B$63,$F231))*$D231</f>
        <v>0</v>
      </c>
      <c r="M231" s="5">
        <f ca="1">IFERROR(INDEX(M$269:M$305,MATCH($F231,$B$269:$B$305,0))/INDEX($D$269:$D$305,MATCH($F231,$B$269:$B$305,0)),SUMIFS('Input-Ext Allocators'!J$8:J$63,'Input-Ext Allocators'!$B$8:$B$63,$F231))*$D231</f>
        <v>0</v>
      </c>
      <c r="N231" s="5">
        <f ca="1">IFERROR(INDEX(N$269:N$305,MATCH($F231,$B$269:$B$305,0))/INDEX($D$269:$D$305,MATCH($F231,$B$269:$B$305,0)),SUMIFS('Input-Ext Allocators'!K$8:K$63,'Input-Ext Allocators'!$B$8:$B$63,$F231))*$D231</f>
        <v>0</v>
      </c>
      <c r="O231" s="5">
        <f ca="1">IFERROR(INDEX(O$269:O$305,MATCH($F231,$B$269:$B$305,0))/INDEX($D$269:$D$305,MATCH($F231,$B$269:$B$305,0)),SUMIFS('Input-Ext Allocators'!L$8:L$63,'Input-Ext Allocators'!$B$8:$B$63,$F231))*$D231</f>
        <v>0</v>
      </c>
      <c r="P231" s="5">
        <f ca="1">IFERROR(INDEX(P$269:P$305,MATCH($F231,$B$269:$B$305,0))/INDEX($D$269:$D$305,MATCH($F231,$B$269:$B$305,0)),SUMIFS('Input-Ext Allocators'!M$8:M$63,'Input-Ext Allocators'!$B$8:$B$63,$F231))*$D231</f>
        <v>0</v>
      </c>
      <c r="Q231" s="5">
        <f ca="1">IFERROR(INDEX(Q$269:Q$305,MATCH($F231,$B$269:$B$305,0))/INDEX($D$269:$D$305,MATCH($F231,$B$269:$B$305,0)),SUMIFS('Input-Ext Allocators'!N$8:N$63,'Input-Ext Allocators'!$B$8:$B$63,$F231))*$D231</f>
        <v>0</v>
      </c>
      <c r="R231" s="5">
        <f ca="1">IFERROR(INDEX(R$269:R$305,MATCH($F231,$B$269:$B$305,0))/INDEX($D$269:$D$305,MATCH($F231,$B$269:$B$305,0)),SUMIFS('Input-Ext Allocators'!O$8:O$63,'Input-Ext Allocators'!$B$8:$B$63,$F231))*$D231</f>
        <v>0</v>
      </c>
      <c r="S231" s="5">
        <f ca="1">IFERROR(INDEX(S$269:S$305,MATCH($F231,$B$269:$B$305,0))/INDEX($D$269:$D$305,MATCH($F231,$B$269:$B$305,0)),SUMIFS('Input-Ext Allocators'!P$8:P$63,'Input-Ext Allocators'!$B$8:$B$63,$F231))*$D231</f>
        <v>0</v>
      </c>
      <c r="T231" s="5">
        <f ca="1">IFERROR(INDEX(T$269:T$305,MATCH($F231,$B$269:$B$305,0))/INDEX($D$269:$D$305,MATCH($F231,$B$269:$B$305,0)),SUMIFS('Input-Ext Allocators'!Q$8:Q$63,'Input-Ext Allocators'!$B$8:$B$63,$F231))*$D231</f>
        <v>0</v>
      </c>
      <c r="U231" s="5">
        <f ca="1">IFERROR(INDEX(U$269:U$305,MATCH($F231,$B$269:$B$305,0))/INDEX($D$269:$D$305,MATCH($F231,$B$269:$B$305,0)),SUMIFS('Input-Ext Allocators'!R$8:R$63,'Input-Ext Allocators'!$B$8:$B$63,$F231))*$D231</f>
        <v>0</v>
      </c>
      <c r="V231" s="5">
        <f ca="1">IFERROR(INDEX(V$269:V$305,MATCH($F231,$B$269:$B$305,0))/INDEX($D$269:$D$305,MATCH($F231,$B$269:$B$305,0)),SUMIFS('Input-Ext Allocators'!S$8:S$63,'Input-Ext Allocators'!$B$8:$B$63,$F231))*$D231</f>
        <v>0</v>
      </c>
      <c r="W231" s="5">
        <f ca="1">IFERROR(INDEX(W$269:W$305,MATCH($F231,$B$269:$B$305,0))/INDEX($D$269:$D$305,MATCH($F231,$B$269:$B$305,0)),SUMIFS('Input-Ext Allocators'!T$8:T$63,'Input-Ext Allocators'!$B$8:$B$63,$F231))*$D231</f>
        <v>0</v>
      </c>
      <c r="X231" s="5">
        <f ca="1">IFERROR(INDEX(X$269:X$305,MATCH($F231,$B$269:$B$305,0))/INDEX($D$269:$D$305,MATCH($F231,$B$269:$B$305,0)),SUMIFS('Input-Ext Allocators'!U$8:U$63,'Input-Ext Allocators'!$B$8:$B$63,$F231))*$D231</f>
        <v>0</v>
      </c>
      <c r="Y231" s="5">
        <f ca="1">IFERROR(INDEX(Y$269:Y$305,MATCH($F231,$B$269:$B$305,0))/INDEX($D$269:$D$305,MATCH($F231,$B$269:$B$305,0)),SUMIFS('Input-Ext Allocators'!V$8:V$63,'Input-Ext Allocators'!$B$8:$B$63,$F231))*$D231</f>
        <v>0</v>
      </c>
      <c r="Z231" s="5">
        <f ca="1">IFERROR(INDEX(Z$269:Z$305,MATCH($F231,$B$269:$B$305,0))/INDEX($D$269:$D$305,MATCH($F231,$B$269:$B$305,0)),SUMIFS('Input-Ext Allocators'!W$8:W$63,'Input-Ext Allocators'!$B$8:$B$63,$F231))*$D231</f>
        <v>0</v>
      </c>
    </row>
    <row r="232" spans="1:26" outlineLevel="1">
      <c r="A232" s="13">
        <f>IF(ISBLANK('Input-Accounts'!A232),"",'Input-Accounts'!A232)</f>
        <v>200</v>
      </c>
      <c r="B232" s="17" t="str">
        <f>IF(ISBLANK('Input-Accounts'!B232),"",'Input-Accounts'!B232)</f>
        <v>Laboratory Equipment</v>
      </c>
      <c r="C232" s="13">
        <f>IF(ISBLANK('Input-Accounts'!C232),"",'Input-Accounts'!C232)</f>
        <v>395</v>
      </c>
      <c r="D232" s="5">
        <f t="shared" ca="1" si="60"/>
        <v>0</v>
      </c>
      <c r="E232" s="5">
        <f t="shared" ca="1" si="61"/>
        <v>0</v>
      </c>
      <c r="F232" s="2" t="str" cm="1">
        <f t="array" aca="1" ref="F232" ca="1">IF(D232=0,"-",IF('Input-Accounts'!$E232&lt;&gt;0,'Input-Accounts'!$E232,INDEX('Input-Accounts'!$H232:$J232,,MATCH($F$6,'Input-Accounts'!$H$6:$J$6,0))))</f>
        <v>-</v>
      </c>
      <c r="G232" s="5">
        <f ca="1">IFERROR(INDEX(G$269:G$305,MATCH($F232,$B$269:$B$305,0))/INDEX($D$269:$D$305,MATCH($F232,$B$269:$B$305,0)),SUMIFS('Input-Ext Allocators'!D$8:D$63,'Input-Ext Allocators'!$B$8:$B$63,$F232))*$D232</f>
        <v>0</v>
      </c>
      <c r="H232" s="5">
        <f ca="1">IFERROR(INDEX(H$269:H$305,MATCH($F232,$B$269:$B$305,0))/INDEX($D$269:$D$305,MATCH($F232,$B$269:$B$305,0)),SUMIFS('Input-Ext Allocators'!E$8:E$63,'Input-Ext Allocators'!$B$8:$B$63,$F232))*$D232</f>
        <v>0</v>
      </c>
      <c r="I232" s="5">
        <f ca="1">IFERROR(INDEX(I$269:I$305,MATCH($F232,$B$269:$B$305,0))/INDEX($D$269:$D$305,MATCH($F232,$B$269:$B$305,0)),SUMIFS('Input-Ext Allocators'!F$8:F$63,'Input-Ext Allocators'!$B$8:$B$63,$F232))*$D232</f>
        <v>0</v>
      </c>
      <c r="J232" s="5">
        <f ca="1">IFERROR(INDEX(J$269:J$305,MATCH($F232,$B$269:$B$305,0))/INDEX($D$269:$D$305,MATCH($F232,$B$269:$B$305,0)),SUMIFS('Input-Ext Allocators'!G$8:G$63,'Input-Ext Allocators'!$B$8:$B$63,$F232))*$D232</f>
        <v>0</v>
      </c>
      <c r="K232" s="5">
        <f ca="1">IFERROR(INDEX(K$269:K$305,MATCH($F232,$B$269:$B$305,0))/INDEX($D$269:$D$305,MATCH($F232,$B$269:$B$305,0)),SUMIFS('Input-Ext Allocators'!H$8:H$63,'Input-Ext Allocators'!$B$8:$B$63,$F232))*$D232</f>
        <v>0</v>
      </c>
      <c r="L232" s="5">
        <f ca="1">IFERROR(INDEX(L$269:L$305,MATCH($F232,$B$269:$B$305,0))/INDEX($D$269:$D$305,MATCH($F232,$B$269:$B$305,0)),SUMIFS('Input-Ext Allocators'!I$8:I$63,'Input-Ext Allocators'!$B$8:$B$63,$F232))*$D232</f>
        <v>0</v>
      </c>
      <c r="M232" s="5">
        <f ca="1">IFERROR(INDEX(M$269:M$305,MATCH($F232,$B$269:$B$305,0))/INDEX($D$269:$D$305,MATCH($F232,$B$269:$B$305,0)),SUMIFS('Input-Ext Allocators'!J$8:J$63,'Input-Ext Allocators'!$B$8:$B$63,$F232))*$D232</f>
        <v>0</v>
      </c>
      <c r="N232" s="5">
        <f ca="1">IFERROR(INDEX(N$269:N$305,MATCH($F232,$B$269:$B$305,0))/INDEX($D$269:$D$305,MATCH($F232,$B$269:$B$305,0)),SUMIFS('Input-Ext Allocators'!K$8:K$63,'Input-Ext Allocators'!$B$8:$B$63,$F232))*$D232</f>
        <v>0</v>
      </c>
      <c r="O232" s="5">
        <f ca="1">IFERROR(INDEX(O$269:O$305,MATCH($F232,$B$269:$B$305,0))/INDEX($D$269:$D$305,MATCH($F232,$B$269:$B$305,0)),SUMIFS('Input-Ext Allocators'!L$8:L$63,'Input-Ext Allocators'!$B$8:$B$63,$F232))*$D232</f>
        <v>0</v>
      </c>
      <c r="P232" s="5">
        <f ca="1">IFERROR(INDEX(P$269:P$305,MATCH($F232,$B$269:$B$305,0))/INDEX($D$269:$D$305,MATCH($F232,$B$269:$B$305,0)),SUMIFS('Input-Ext Allocators'!M$8:M$63,'Input-Ext Allocators'!$B$8:$B$63,$F232))*$D232</f>
        <v>0</v>
      </c>
      <c r="Q232" s="5">
        <f ca="1">IFERROR(INDEX(Q$269:Q$305,MATCH($F232,$B$269:$B$305,0))/INDEX($D$269:$D$305,MATCH($F232,$B$269:$B$305,0)),SUMIFS('Input-Ext Allocators'!N$8:N$63,'Input-Ext Allocators'!$B$8:$B$63,$F232))*$D232</f>
        <v>0</v>
      </c>
      <c r="R232" s="5">
        <f ca="1">IFERROR(INDEX(R$269:R$305,MATCH($F232,$B$269:$B$305,0))/INDEX($D$269:$D$305,MATCH($F232,$B$269:$B$305,0)),SUMIFS('Input-Ext Allocators'!O$8:O$63,'Input-Ext Allocators'!$B$8:$B$63,$F232))*$D232</f>
        <v>0</v>
      </c>
      <c r="S232" s="5">
        <f ca="1">IFERROR(INDEX(S$269:S$305,MATCH($F232,$B$269:$B$305,0))/INDEX($D$269:$D$305,MATCH($F232,$B$269:$B$305,0)),SUMIFS('Input-Ext Allocators'!P$8:P$63,'Input-Ext Allocators'!$B$8:$B$63,$F232))*$D232</f>
        <v>0</v>
      </c>
      <c r="T232" s="5">
        <f ca="1">IFERROR(INDEX(T$269:T$305,MATCH($F232,$B$269:$B$305,0))/INDEX($D$269:$D$305,MATCH($F232,$B$269:$B$305,0)),SUMIFS('Input-Ext Allocators'!Q$8:Q$63,'Input-Ext Allocators'!$B$8:$B$63,$F232))*$D232</f>
        <v>0</v>
      </c>
      <c r="U232" s="5">
        <f ca="1">IFERROR(INDEX(U$269:U$305,MATCH($F232,$B$269:$B$305,0))/INDEX($D$269:$D$305,MATCH($F232,$B$269:$B$305,0)),SUMIFS('Input-Ext Allocators'!R$8:R$63,'Input-Ext Allocators'!$B$8:$B$63,$F232))*$D232</f>
        <v>0</v>
      </c>
      <c r="V232" s="5">
        <f ca="1">IFERROR(INDEX(V$269:V$305,MATCH($F232,$B$269:$B$305,0))/INDEX($D$269:$D$305,MATCH($F232,$B$269:$B$305,0)),SUMIFS('Input-Ext Allocators'!S$8:S$63,'Input-Ext Allocators'!$B$8:$B$63,$F232))*$D232</f>
        <v>0</v>
      </c>
      <c r="W232" s="5">
        <f ca="1">IFERROR(INDEX(W$269:W$305,MATCH($F232,$B$269:$B$305,0))/INDEX($D$269:$D$305,MATCH($F232,$B$269:$B$305,0)),SUMIFS('Input-Ext Allocators'!T$8:T$63,'Input-Ext Allocators'!$B$8:$B$63,$F232))*$D232</f>
        <v>0</v>
      </c>
      <c r="X232" s="5">
        <f ca="1">IFERROR(INDEX(X$269:X$305,MATCH($F232,$B$269:$B$305,0))/INDEX($D$269:$D$305,MATCH($F232,$B$269:$B$305,0)),SUMIFS('Input-Ext Allocators'!U$8:U$63,'Input-Ext Allocators'!$B$8:$B$63,$F232))*$D232</f>
        <v>0</v>
      </c>
      <c r="Y232" s="5">
        <f ca="1">IFERROR(INDEX(Y$269:Y$305,MATCH($F232,$B$269:$B$305,0))/INDEX($D$269:$D$305,MATCH($F232,$B$269:$B$305,0)),SUMIFS('Input-Ext Allocators'!V$8:V$63,'Input-Ext Allocators'!$B$8:$B$63,$F232))*$D232</f>
        <v>0</v>
      </c>
      <c r="Z232" s="5">
        <f ca="1">IFERROR(INDEX(Z$269:Z$305,MATCH($F232,$B$269:$B$305,0))/INDEX($D$269:$D$305,MATCH($F232,$B$269:$B$305,0)),SUMIFS('Input-Ext Allocators'!W$8:W$63,'Input-Ext Allocators'!$B$8:$B$63,$F232))*$D232</f>
        <v>0</v>
      </c>
    </row>
    <row r="233" spans="1:26" outlineLevel="1">
      <c r="A233" s="13">
        <f>IF(ISBLANK('Input-Accounts'!A233),"",'Input-Accounts'!A233)</f>
        <v>201</v>
      </c>
      <c r="B233" s="17" t="str">
        <f>IF(ISBLANK('Input-Accounts'!B233),"",'Input-Accounts'!B233)</f>
        <v>Power Operated Equipment</v>
      </c>
      <c r="C233" s="13">
        <f>IF(ISBLANK('Input-Accounts'!C233),"",'Input-Accounts'!C233)</f>
        <v>396</v>
      </c>
      <c r="D233" s="5">
        <f t="shared" ca="1" si="60"/>
        <v>0</v>
      </c>
      <c r="E233" s="5">
        <f t="shared" ca="1" si="61"/>
        <v>0</v>
      </c>
      <c r="F233" s="2" t="str" cm="1">
        <f t="array" aca="1" ref="F233" ca="1">IF(D233=0,"-",IF('Input-Accounts'!$E233&lt;&gt;0,'Input-Accounts'!$E233,INDEX('Input-Accounts'!$H233:$J233,,MATCH($F$6,'Input-Accounts'!$H$6:$J$6,0))))</f>
        <v>-</v>
      </c>
      <c r="G233" s="5">
        <f ca="1">IFERROR(INDEX(G$269:G$305,MATCH($F233,$B$269:$B$305,0))/INDEX($D$269:$D$305,MATCH($F233,$B$269:$B$305,0)),SUMIFS('Input-Ext Allocators'!D$8:D$63,'Input-Ext Allocators'!$B$8:$B$63,$F233))*$D233</f>
        <v>0</v>
      </c>
      <c r="H233" s="5">
        <f ca="1">IFERROR(INDEX(H$269:H$305,MATCH($F233,$B$269:$B$305,0))/INDEX($D$269:$D$305,MATCH($F233,$B$269:$B$305,0)),SUMIFS('Input-Ext Allocators'!E$8:E$63,'Input-Ext Allocators'!$B$8:$B$63,$F233))*$D233</f>
        <v>0</v>
      </c>
      <c r="I233" s="5">
        <f ca="1">IFERROR(INDEX(I$269:I$305,MATCH($F233,$B$269:$B$305,0))/INDEX($D$269:$D$305,MATCH($F233,$B$269:$B$305,0)),SUMIFS('Input-Ext Allocators'!F$8:F$63,'Input-Ext Allocators'!$B$8:$B$63,$F233))*$D233</f>
        <v>0</v>
      </c>
      <c r="J233" s="5">
        <f ca="1">IFERROR(INDEX(J$269:J$305,MATCH($F233,$B$269:$B$305,0))/INDEX($D$269:$D$305,MATCH($F233,$B$269:$B$305,0)),SUMIFS('Input-Ext Allocators'!G$8:G$63,'Input-Ext Allocators'!$B$8:$B$63,$F233))*$D233</f>
        <v>0</v>
      </c>
      <c r="K233" s="5">
        <f ca="1">IFERROR(INDEX(K$269:K$305,MATCH($F233,$B$269:$B$305,0))/INDEX($D$269:$D$305,MATCH($F233,$B$269:$B$305,0)),SUMIFS('Input-Ext Allocators'!H$8:H$63,'Input-Ext Allocators'!$B$8:$B$63,$F233))*$D233</f>
        <v>0</v>
      </c>
      <c r="L233" s="5">
        <f ca="1">IFERROR(INDEX(L$269:L$305,MATCH($F233,$B$269:$B$305,0))/INDEX($D$269:$D$305,MATCH($F233,$B$269:$B$305,0)),SUMIFS('Input-Ext Allocators'!I$8:I$63,'Input-Ext Allocators'!$B$8:$B$63,$F233))*$D233</f>
        <v>0</v>
      </c>
      <c r="M233" s="5">
        <f ca="1">IFERROR(INDEX(M$269:M$305,MATCH($F233,$B$269:$B$305,0))/INDEX($D$269:$D$305,MATCH($F233,$B$269:$B$305,0)),SUMIFS('Input-Ext Allocators'!J$8:J$63,'Input-Ext Allocators'!$B$8:$B$63,$F233))*$D233</f>
        <v>0</v>
      </c>
      <c r="N233" s="5">
        <f ca="1">IFERROR(INDEX(N$269:N$305,MATCH($F233,$B$269:$B$305,0))/INDEX($D$269:$D$305,MATCH($F233,$B$269:$B$305,0)),SUMIFS('Input-Ext Allocators'!K$8:K$63,'Input-Ext Allocators'!$B$8:$B$63,$F233))*$D233</f>
        <v>0</v>
      </c>
      <c r="O233" s="5">
        <f ca="1">IFERROR(INDEX(O$269:O$305,MATCH($F233,$B$269:$B$305,0))/INDEX($D$269:$D$305,MATCH($F233,$B$269:$B$305,0)),SUMIFS('Input-Ext Allocators'!L$8:L$63,'Input-Ext Allocators'!$B$8:$B$63,$F233))*$D233</f>
        <v>0</v>
      </c>
      <c r="P233" s="5">
        <f ca="1">IFERROR(INDEX(P$269:P$305,MATCH($F233,$B$269:$B$305,0))/INDEX($D$269:$D$305,MATCH($F233,$B$269:$B$305,0)),SUMIFS('Input-Ext Allocators'!M$8:M$63,'Input-Ext Allocators'!$B$8:$B$63,$F233))*$D233</f>
        <v>0</v>
      </c>
      <c r="Q233" s="5">
        <f ca="1">IFERROR(INDEX(Q$269:Q$305,MATCH($F233,$B$269:$B$305,0))/INDEX($D$269:$D$305,MATCH($F233,$B$269:$B$305,0)),SUMIFS('Input-Ext Allocators'!N$8:N$63,'Input-Ext Allocators'!$B$8:$B$63,$F233))*$D233</f>
        <v>0</v>
      </c>
      <c r="R233" s="5">
        <f ca="1">IFERROR(INDEX(R$269:R$305,MATCH($F233,$B$269:$B$305,0))/INDEX($D$269:$D$305,MATCH($F233,$B$269:$B$305,0)),SUMIFS('Input-Ext Allocators'!O$8:O$63,'Input-Ext Allocators'!$B$8:$B$63,$F233))*$D233</f>
        <v>0</v>
      </c>
      <c r="S233" s="5">
        <f ca="1">IFERROR(INDEX(S$269:S$305,MATCH($F233,$B$269:$B$305,0))/INDEX($D$269:$D$305,MATCH($F233,$B$269:$B$305,0)),SUMIFS('Input-Ext Allocators'!P$8:P$63,'Input-Ext Allocators'!$B$8:$B$63,$F233))*$D233</f>
        <v>0</v>
      </c>
      <c r="T233" s="5">
        <f ca="1">IFERROR(INDEX(T$269:T$305,MATCH($F233,$B$269:$B$305,0))/INDEX($D$269:$D$305,MATCH($F233,$B$269:$B$305,0)),SUMIFS('Input-Ext Allocators'!Q$8:Q$63,'Input-Ext Allocators'!$B$8:$B$63,$F233))*$D233</f>
        <v>0</v>
      </c>
      <c r="U233" s="5">
        <f ca="1">IFERROR(INDEX(U$269:U$305,MATCH($F233,$B$269:$B$305,0))/INDEX($D$269:$D$305,MATCH($F233,$B$269:$B$305,0)),SUMIFS('Input-Ext Allocators'!R$8:R$63,'Input-Ext Allocators'!$B$8:$B$63,$F233))*$D233</f>
        <v>0</v>
      </c>
      <c r="V233" s="5">
        <f ca="1">IFERROR(INDEX(V$269:V$305,MATCH($F233,$B$269:$B$305,0))/INDEX($D$269:$D$305,MATCH($F233,$B$269:$B$305,0)),SUMIFS('Input-Ext Allocators'!S$8:S$63,'Input-Ext Allocators'!$B$8:$B$63,$F233))*$D233</f>
        <v>0</v>
      </c>
      <c r="W233" s="5">
        <f ca="1">IFERROR(INDEX(W$269:W$305,MATCH($F233,$B$269:$B$305,0))/INDEX($D$269:$D$305,MATCH($F233,$B$269:$B$305,0)),SUMIFS('Input-Ext Allocators'!T$8:T$63,'Input-Ext Allocators'!$B$8:$B$63,$F233))*$D233</f>
        <v>0</v>
      </c>
      <c r="X233" s="5">
        <f ca="1">IFERROR(INDEX(X$269:X$305,MATCH($F233,$B$269:$B$305,0))/INDEX($D$269:$D$305,MATCH($F233,$B$269:$B$305,0)),SUMIFS('Input-Ext Allocators'!U$8:U$63,'Input-Ext Allocators'!$B$8:$B$63,$F233))*$D233</f>
        <v>0</v>
      </c>
      <c r="Y233" s="5">
        <f ca="1">IFERROR(INDEX(Y$269:Y$305,MATCH($F233,$B$269:$B$305,0))/INDEX($D$269:$D$305,MATCH($F233,$B$269:$B$305,0)),SUMIFS('Input-Ext Allocators'!V$8:V$63,'Input-Ext Allocators'!$B$8:$B$63,$F233))*$D233</f>
        <v>0</v>
      </c>
      <c r="Z233" s="5">
        <f ca="1">IFERROR(INDEX(Z$269:Z$305,MATCH($F233,$B$269:$B$305,0))/INDEX($D$269:$D$305,MATCH($F233,$B$269:$B$305,0)),SUMIFS('Input-Ext Allocators'!W$8:W$63,'Input-Ext Allocators'!$B$8:$B$63,$F233))*$D233</f>
        <v>0</v>
      </c>
    </row>
    <row r="234" spans="1:26" outlineLevel="1">
      <c r="A234" s="13">
        <f>IF(ISBLANK('Input-Accounts'!A234),"",'Input-Accounts'!A234)</f>
        <v>202</v>
      </c>
      <c r="B234" s="17" t="str">
        <f>IF(ISBLANK('Input-Accounts'!B234),"",'Input-Accounts'!B234)</f>
        <v>Communication Equipment</v>
      </c>
      <c r="C234" s="13">
        <f>IF(ISBLANK('Input-Accounts'!C234),"",'Input-Accounts'!C234)</f>
        <v>397</v>
      </c>
      <c r="D234" s="5">
        <f t="shared" ca="1" si="60"/>
        <v>0</v>
      </c>
      <c r="E234" s="5">
        <f t="shared" ca="1" si="61"/>
        <v>0</v>
      </c>
      <c r="F234" s="2" t="str" cm="1">
        <f t="array" aca="1" ref="F234" ca="1">IF(D234=0,"-",IF('Input-Accounts'!$E234&lt;&gt;0,'Input-Accounts'!$E234,INDEX('Input-Accounts'!$H234:$J234,,MATCH($F$6,'Input-Accounts'!$H$6:$J$6,0))))</f>
        <v>-</v>
      </c>
      <c r="G234" s="5">
        <f ca="1">IFERROR(INDEX(G$269:G$305,MATCH($F234,$B$269:$B$305,0))/INDEX($D$269:$D$305,MATCH($F234,$B$269:$B$305,0)),SUMIFS('Input-Ext Allocators'!D$8:D$63,'Input-Ext Allocators'!$B$8:$B$63,$F234))*$D234</f>
        <v>0</v>
      </c>
      <c r="H234" s="5">
        <f ca="1">IFERROR(INDEX(H$269:H$305,MATCH($F234,$B$269:$B$305,0))/INDEX($D$269:$D$305,MATCH($F234,$B$269:$B$305,0)),SUMIFS('Input-Ext Allocators'!E$8:E$63,'Input-Ext Allocators'!$B$8:$B$63,$F234))*$D234</f>
        <v>0</v>
      </c>
      <c r="I234" s="5">
        <f ca="1">IFERROR(INDEX(I$269:I$305,MATCH($F234,$B$269:$B$305,0))/INDEX($D$269:$D$305,MATCH($F234,$B$269:$B$305,0)),SUMIFS('Input-Ext Allocators'!F$8:F$63,'Input-Ext Allocators'!$B$8:$B$63,$F234))*$D234</f>
        <v>0</v>
      </c>
      <c r="J234" s="5">
        <f ca="1">IFERROR(INDEX(J$269:J$305,MATCH($F234,$B$269:$B$305,0))/INDEX($D$269:$D$305,MATCH($F234,$B$269:$B$305,0)),SUMIFS('Input-Ext Allocators'!G$8:G$63,'Input-Ext Allocators'!$B$8:$B$63,$F234))*$D234</f>
        <v>0</v>
      </c>
      <c r="K234" s="5">
        <f ca="1">IFERROR(INDEX(K$269:K$305,MATCH($F234,$B$269:$B$305,0))/INDEX($D$269:$D$305,MATCH($F234,$B$269:$B$305,0)),SUMIFS('Input-Ext Allocators'!H$8:H$63,'Input-Ext Allocators'!$B$8:$B$63,$F234))*$D234</f>
        <v>0</v>
      </c>
      <c r="L234" s="5">
        <f ca="1">IFERROR(INDEX(L$269:L$305,MATCH($F234,$B$269:$B$305,0))/INDEX($D$269:$D$305,MATCH($F234,$B$269:$B$305,0)),SUMIFS('Input-Ext Allocators'!I$8:I$63,'Input-Ext Allocators'!$B$8:$B$63,$F234))*$D234</f>
        <v>0</v>
      </c>
      <c r="M234" s="5">
        <f ca="1">IFERROR(INDEX(M$269:M$305,MATCH($F234,$B$269:$B$305,0))/INDEX($D$269:$D$305,MATCH($F234,$B$269:$B$305,0)),SUMIFS('Input-Ext Allocators'!J$8:J$63,'Input-Ext Allocators'!$B$8:$B$63,$F234))*$D234</f>
        <v>0</v>
      </c>
      <c r="N234" s="5">
        <f ca="1">IFERROR(INDEX(N$269:N$305,MATCH($F234,$B$269:$B$305,0))/INDEX($D$269:$D$305,MATCH($F234,$B$269:$B$305,0)),SUMIFS('Input-Ext Allocators'!K$8:K$63,'Input-Ext Allocators'!$B$8:$B$63,$F234))*$D234</f>
        <v>0</v>
      </c>
      <c r="O234" s="5">
        <f ca="1">IFERROR(INDEX(O$269:O$305,MATCH($F234,$B$269:$B$305,0))/INDEX($D$269:$D$305,MATCH($F234,$B$269:$B$305,0)),SUMIFS('Input-Ext Allocators'!L$8:L$63,'Input-Ext Allocators'!$B$8:$B$63,$F234))*$D234</f>
        <v>0</v>
      </c>
      <c r="P234" s="5">
        <f ca="1">IFERROR(INDEX(P$269:P$305,MATCH($F234,$B$269:$B$305,0))/INDEX($D$269:$D$305,MATCH($F234,$B$269:$B$305,0)),SUMIFS('Input-Ext Allocators'!M$8:M$63,'Input-Ext Allocators'!$B$8:$B$63,$F234))*$D234</f>
        <v>0</v>
      </c>
      <c r="Q234" s="5">
        <f ca="1">IFERROR(INDEX(Q$269:Q$305,MATCH($F234,$B$269:$B$305,0))/INDEX($D$269:$D$305,MATCH($F234,$B$269:$B$305,0)),SUMIFS('Input-Ext Allocators'!N$8:N$63,'Input-Ext Allocators'!$B$8:$B$63,$F234))*$D234</f>
        <v>0</v>
      </c>
      <c r="R234" s="5">
        <f ca="1">IFERROR(INDEX(R$269:R$305,MATCH($F234,$B$269:$B$305,0))/INDEX($D$269:$D$305,MATCH($F234,$B$269:$B$305,0)),SUMIFS('Input-Ext Allocators'!O$8:O$63,'Input-Ext Allocators'!$B$8:$B$63,$F234))*$D234</f>
        <v>0</v>
      </c>
      <c r="S234" s="5">
        <f ca="1">IFERROR(INDEX(S$269:S$305,MATCH($F234,$B$269:$B$305,0))/INDEX($D$269:$D$305,MATCH($F234,$B$269:$B$305,0)),SUMIFS('Input-Ext Allocators'!P$8:P$63,'Input-Ext Allocators'!$B$8:$B$63,$F234))*$D234</f>
        <v>0</v>
      </c>
      <c r="T234" s="5">
        <f ca="1">IFERROR(INDEX(T$269:T$305,MATCH($F234,$B$269:$B$305,0))/INDEX($D$269:$D$305,MATCH($F234,$B$269:$B$305,0)),SUMIFS('Input-Ext Allocators'!Q$8:Q$63,'Input-Ext Allocators'!$B$8:$B$63,$F234))*$D234</f>
        <v>0</v>
      </c>
      <c r="U234" s="5">
        <f ca="1">IFERROR(INDEX(U$269:U$305,MATCH($F234,$B$269:$B$305,0))/INDEX($D$269:$D$305,MATCH($F234,$B$269:$B$305,0)),SUMIFS('Input-Ext Allocators'!R$8:R$63,'Input-Ext Allocators'!$B$8:$B$63,$F234))*$D234</f>
        <v>0</v>
      </c>
      <c r="V234" s="5">
        <f ca="1">IFERROR(INDEX(V$269:V$305,MATCH($F234,$B$269:$B$305,0))/INDEX($D$269:$D$305,MATCH($F234,$B$269:$B$305,0)),SUMIFS('Input-Ext Allocators'!S$8:S$63,'Input-Ext Allocators'!$B$8:$B$63,$F234))*$D234</f>
        <v>0</v>
      </c>
      <c r="W234" s="5">
        <f ca="1">IFERROR(INDEX(W$269:W$305,MATCH($F234,$B$269:$B$305,0))/INDEX($D$269:$D$305,MATCH($F234,$B$269:$B$305,0)),SUMIFS('Input-Ext Allocators'!T$8:T$63,'Input-Ext Allocators'!$B$8:$B$63,$F234))*$D234</f>
        <v>0</v>
      </c>
      <c r="X234" s="5">
        <f ca="1">IFERROR(INDEX(X$269:X$305,MATCH($F234,$B$269:$B$305,0))/INDEX($D$269:$D$305,MATCH($F234,$B$269:$B$305,0)),SUMIFS('Input-Ext Allocators'!U$8:U$63,'Input-Ext Allocators'!$B$8:$B$63,$F234))*$D234</f>
        <v>0</v>
      </c>
      <c r="Y234" s="5">
        <f ca="1">IFERROR(INDEX(Y$269:Y$305,MATCH($F234,$B$269:$B$305,0))/INDEX($D$269:$D$305,MATCH($F234,$B$269:$B$305,0)),SUMIFS('Input-Ext Allocators'!V$8:V$63,'Input-Ext Allocators'!$B$8:$B$63,$F234))*$D234</f>
        <v>0</v>
      </c>
      <c r="Z234" s="5">
        <f ca="1">IFERROR(INDEX(Z$269:Z$305,MATCH($F234,$B$269:$B$305,0))/INDEX($D$269:$D$305,MATCH($F234,$B$269:$B$305,0)),SUMIFS('Input-Ext Allocators'!W$8:W$63,'Input-Ext Allocators'!$B$8:$B$63,$F234))*$D234</f>
        <v>0</v>
      </c>
    </row>
    <row r="235" spans="1:26" outlineLevel="1">
      <c r="A235" s="13">
        <f>IF(ISBLANK('Input-Accounts'!A235),"",'Input-Accounts'!A235)</f>
        <v>203</v>
      </c>
      <c r="B235" s="17" t="str">
        <f>IF(ISBLANK('Input-Accounts'!B235),"",'Input-Accounts'!B235)</f>
        <v>Miscellaneous Equipment</v>
      </c>
      <c r="C235" s="13">
        <f>IF(ISBLANK('Input-Accounts'!C235),"",'Input-Accounts'!C235)</f>
        <v>398</v>
      </c>
      <c r="D235" s="5">
        <f t="shared" ca="1" si="60"/>
        <v>0</v>
      </c>
      <c r="E235" s="5">
        <f t="shared" ca="1" si="61"/>
        <v>0</v>
      </c>
      <c r="F235" s="2" t="str" cm="1">
        <f t="array" aca="1" ref="F235" ca="1">IF(D235=0,"-",IF('Input-Accounts'!$E235&lt;&gt;0,'Input-Accounts'!$E235,INDEX('Input-Accounts'!$H235:$J235,,MATCH($F$6,'Input-Accounts'!$H$6:$J$6,0))))</f>
        <v>-</v>
      </c>
      <c r="G235" s="5">
        <f ca="1">IFERROR(INDEX(G$269:G$305,MATCH($F235,$B$269:$B$305,0))/INDEX($D$269:$D$305,MATCH($F235,$B$269:$B$305,0)),SUMIFS('Input-Ext Allocators'!D$8:D$63,'Input-Ext Allocators'!$B$8:$B$63,$F235))*$D235</f>
        <v>0</v>
      </c>
      <c r="H235" s="5">
        <f ca="1">IFERROR(INDEX(H$269:H$305,MATCH($F235,$B$269:$B$305,0))/INDEX($D$269:$D$305,MATCH($F235,$B$269:$B$305,0)),SUMIFS('Input-Ext Allocators'!E$8:E$63,'Input-Ext Allocators'!$B$8:$B$63,$F235))*$D235</f>
        <v>0</v>
      </c>
      <c r="I235" s="5">
        <f ca="1">IFERROR(INDEX(I$269:I$305,MATCH($F235,$B$269:$B$305,0))/INDEX($D$269:$D$305,MATCH($F235,$B$269:$B$305,0)),SUMIFS('Input-Ext Allocators'!F$8:F$63,'Input-Ext Allocators'!$B$8:$B$63,$F235))*$D235</f>
        <v>0</v>
      </c>
      <c r="J235" s="5">
        <f ca="1">IFERROR(INDEX(J$269:J$305,MATCH($F235,$B$269:$B$305,0))/INDEX($D$269:$D$305,MATCH($F235,$B$269:$B$305,0)),SUMIFS('Input-Ext Allocators'!G$8:G$63,'Input-Ext Allocators'!$B$8:$B$63,$F235))*$D235</f>
        <v>0</v>
      </c>
      <c r="K235" s="5">
        <f ca="1">IFERROR(INDEX(K$269:K$305,MATCH($F235,$B$269:$B$305,0))/INDEX($D$269:$D$305,MATCH($F235,$B$269:$B$305,0)),SUMIFS('Input-Ext Allocators'!H$8:H$63,'Input-Ext Allocators'!$B$8:$B$63,$F235))*$D235</f>
        <v>0</v>
      </c>
      <c r="L235" s="5">
        <f ca="1">IFERROR(INDEX(L$269:L$305,MATCH($F235,$B$269:$B$305,0))/INDEX($D$269:$D$305,MATCH($F235,$B$269:$B$305,0)),SUMIFS('Input-Ext Allocators'!I$8:I$63,'Input-Ext Allocators'!$B$8:$B$63,$F235))*$D235</f>
        <v>0</v>
      </c>
      <c r="M235" s="5">
        <f ca="1">IFERROR(INDEX(M$269:M$305,MATCH($F235,$B$269:$B$305,0))/INDEX($D$269:$D$305,MATCH($F235,$B$269:$B$305,0)),SUMIFS('Input-Ext Allocators'!J$8:J$63,'Input-Ext Allocators'!$B$8:$B$63,$F235))*$D235</f>
        <v>0</v>
      </c>
      <c r="N235" s="5">
        <f ca="1">IFERROR(INDEX(N$269:N$305,MATCH($F235,$B$269:$B$305,0))/INDEX($D$269:$D$305,MATCH($F235,$B$269:$B$305,0)),SUMIFS('Input-Ext Allocators'!K$8:K$63,'Input-Ext Allocators'!$B$8:$B$63,$F235))*$D235</f>
        <v>0</v>
      </c>
      <c r="O235" s="5">
        <f ca="1">IFERROR(INDEX(O$269:O$305,MATCH($F235,$B$269:$B$305,0))/INDEX($D$269:$D$305,MATCH($F235,$B$269:$B$305,0)),SUMIFS('Input-Ext Allocators'!L$8:L$63,'Input-Ext Allocators'!$B$8:$B$63,$F235))*$D235</f>
        <v>0</v>
      </c>
      <c r="P235" s="5">
        <f ca="1">IFERROR(INDEX(P$269:P$305,MATCH($F235,$B$269:$B$305,0))/INDEX($D$269:$D$305,MATCH($F235,$B$269:$B$305,0)),SUMIFS('Input-Ext Allocators'!M$8:M$63,'Input-Ext Allocators'!$B$8:$B$63,$F235))*$D235</f>
        <v>0</v>
      </c>
      <c r="Q235" s="5">
        <f ca="1">IFERROR(INDEX(Q$269:Q$305,MATCH($F235,$B$269:$B$305,0))/INDEX($D$269:$D$305,MATCH($F235,$B$269:$B$305,0)),SUMIFS('Input-Ext Allocators'!N$8:N$63,'Input-Ext Allocators'!$B$8:$B$63,$F235))*$D235</f>
        <v>0</v>
      </c>
      <c r="R235" s="5">
        <f ca="1">IFERROR(INDEX(R$269:R$305,MATCH($F235,$B$269:$B$305,0))/INDEX($D$269:$D$305,MATCH($F235,$B$269:$B$305,0)),SUMIFS('Input-Ext Allocators'!O$8:O$63,'Input-Ext Allocators'!$B$8:$B$63,$F235))*$D235</f>
        <v>0</v>
      </c>
      <c r="S235" s="5">
        <f ca="1">IFERROR(INDEX(S$269:S$305,MATCH($F235,$B$269:$B$305,0))/INDEX($D$269:$D$305,MATCH($F235,$B$269:$B$305,0)),SUMIFS('Input-Ext Allocators'!P$8:P$63,'Input-Ext Allocators'!$B$8:$B$63,$F235))*$D235</f>
        <v>0</v>
      </c>
      <c r="T235" s="5">
        <f ca="1">IFERROR(INDEX(T$269:T$305,MATCH($F235,$B$269:$B$305,0))/INDEX($D$269:$D$305,MATCH($F235,$B$269:$B$305,0)),SUMIFS('Input-Ext Allocators'!Q$8:Q$63,'Input-Ext Allocators'!$B$8:$B$63,$F235))*$D235</f>
        <v>0</v>
      </c>
      <c r="U235" s="5">
        <f ca="1">IFERROR(INDEX(U$269:U$305,MATCH($F235,$B$269:$B$305,0))/INDEX($D$269:$D$305,MATCH($F235,$B$269:$B$305,0)),SUMIFS('Input-Ext Allocators'!R$8:R$63,'Input-Ext Allocators'!$B$8:$B$63,$F235))*$D235</f>
        <v>0</v>
      </c>
      <c r="V235" s="5">
        <f ca="1">IFERROR(INDEX(V$269:V$305,MATCH($F235,$B$269:$B$305,0))/INDEX($D$269:$D$305,MATCH($F235,$B$269:$B$305,0)),SUMIFS('Input-Ext Allocators'!S$8:S$63,'Input-Ext Allocators'!$B$8:$B$63,$F235))*$D235</f>
        <v>0</v>
      </c>
      <c r="W235" s="5">
        <f ca="1">IFERROR(INDEX(W$269:W$305,MATCH($F235,$B$269:$B$305,0))/INDEX($D$269:$D$305,MATCH($F235,$B$269:$B$305,0)),SUMIFS('Input-Ext Allocators'!T$8:T$63,'Input-Ext Allocators'!$B$8:$B$63,$F235))*$D235</f>
        <v>0</v>
      </c>
      <c r="X235" s="5">
        <f ca="1">IFERROR(INDEX(X$269:X$305,MATCH($F235,$B$269:$B$305,0))/INDEX($D$269:$D$305,MATCH($F235,$B$269:$B$305,0)),SUMIFS('Input-Ext Allocators'!U$8:U$63,'Input-Ext Allocators'!$B$8:$B$63,$F235))*$D235</f>
        <v>0</v>
      </c>
      <c r="Y235" s="5">
        <f ca="1">IFERROR(INDEX(Y$269:Y$305,MATCH($F235,$B$269:$B$305,0))/INDEX($D$269:$D$305,MATCH($F235,$B$269:$B$305,0)),SUMIFS('Input-Ext Allocators'!V$8:V$63,'Input-Ext Allocators'!$B$8:$B$63,$F235))*$D235</f>
        <v>0</v>
      </c>
      <c r="Z235" s="5">
        <f ca="1">IFERROR(INDEX(Z$269:Z$305,MATCH($F235,$B$269:$B$305,0))/INDEX($D$269:$D$305,MATCH($F235,$B$269:$B$305,0)),SUMIFS('Input-Ext Allocators'!W$8:W$63,'Input-Ext Allocators'!$B$8:$B$63,$F235))*$D235</f>
        <v>0</v>
      </c>
    </row>
    <row r="236" spans="1:26" outlineLevel="1">
      <c r="A236" s="13">
        <f>IF(ISBLANK('Input-Accounts'!A236),"",'Input-Accounts'!A236)</f>
        <v>204</v>
      </c>
      <c r="B236" t="str">
        <f>IF(ISBLANK('Input-Accounts'!B236),"",'Input-Accounts'!B236)</f>
        <v>Subtotal - General Plant</v>
      </c>
      <c r="C236" s="13" t="str">
        <f>IF(ISBLANK('Input-Accounts'!C236),"",'Input-Accounts'!C236)</f>
        <v/>
      </c>
      <c r="D236" s="28">
        <f ca="1">SUBTOTAL(9,D226:D235)</f>
        <v>0</v>
      </c>
      <c r="E236" s="5">
        <f t="shared" ca="1" si="61"/>
        <v>0</v>
      </c>
      <c r="G236" s="28">
        <f t="shared" ref="G236:Z236" ca="1" si="62">SUBTOTAL(9,G226:G235)</f>
        <v>0</v>
      </c>
      <c r="H236" s="28">
        <f t="shared" ca="1" si="62"/>
        <v>0</v>
      </c>
      <c r="I236" s="28">
        <f t="shared" ca="1" si="62"/>
        <v>0</v>
      </c>
      <c r="J236" s="28">
        <f t="shared" ca="1" si="62"/>
        <v>0</v>
      </c>
      <c r="K236" s="28">
        <f t="shared" ca="1" si="62"/>
        <v>0</v>
      </c>
      <c r="L236" s="28">
        <f t="shared" ca="1" si="62"/>
        <v>0</v>
      </c>
      <c r="M236" s="28">
        <f t="shared" ca="1" si="62"/>
        <v>0</v>
      </c>
      <c r="N236" s="28">
        <f t="shared" ca="1" si="62"/>
        <v>0</v>
      </c>
      <c r="O236" s="28">
        <f t="shared" ca="1" si="62"/>
        <v>0</v>
      </c>
      <c r="P236" s="28">
        <f t="shared" ca="1" si="62"/>
        <v>0</v>
      </c>
      <c r="Q236" s="28">
        <f t="shared" ca="1" si="62"/>
        <v>0</v>
      </c>
      <c r="R236" s="28">
        <f t="shared" ca="1" si="62"/>
        <v>0</v>
      </c>
      <c r="S236" s="28">
        <f t="shared" ca="1" si="62"/>
        <v>0</v>
      </c>
      <c r="T236" s="28">
        <f t="shared" ca="1" si="62"/>
        <v>0</v>
      </c>
      <c r="U236" s="28">
        <f t="shared" ca="1" si="62"/>
        <v>0</v>
      </c>
      <c r="V236" s="28">
        <f t="shared" ca="1" si="62"/>
        <v>0</v>
      </c>
      <c r="W236" s="28">
        <f t="shared" ca="1" si="62"/>
        <v>0</v>
      </c>
      <c r="X236" s="28">
        <f t="shared" ca="1" si="62"/>
        <v>0</v>
      </c>
      <c r="Y236" s="28">
        <f t="shared" ca="1" si="62"/>
        <v>0</v>
      </c>
      <c r="Z236" s="28">
        <f t="shared" ca="1" si="62"/>
        <v>0</v>
      </c>
    </row>
    <row r="237" spans="1:26" outlineLevel="1">
      <c r="A237" s="13" t="str">
        <f>IF(ISBLANK('Input-Accounts'!A237),"",'Input-Accounts'!A237)</f>
        <v/>
      </c>
      <c r="B237" t="str">
        <f>IF(ISBLANK('Input-Accounts'!B237),"",'Input-Accounts'!B237)</f>
        <v/>
      </c>
      <c r="C237" s="13" t="str">
        <f>IF(ISBLANK('Input-Accounts'!C237),"",'Input-Accounts'!C237)</f>
        <v/>
      </c>
      <c r="D237" s="5"/>
      <c r="E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outlineLevel="1">
      <c r="A238" s="13">
        <f>IF(ISBLANK('Input-Accounts'!A238),"",'Input-Accounts'!A238)</f>
        <v>205</v>
      </c>
      <c r="B238" t="str">
        <f>IF(ISBLANK('Input-Accounts'!B238),"",'Input-Accounts'!B238)</f>
        <v>Total - Depreciation Expense</v>
      </c>
      <c r="C238" s="13" t="str">
        <f>IF(ISBLANK('Input-Accounts'!C238),"",'Input-Accounts'!C238)</f>
        <v/>
      </c>
      <c r="D238" s="28">
        <f ca="1">SUBTOTAL(9,D198:D237)</f>
        <v>0</v>
      </c>
      <c r="E238" s="5">
        <f ca="1">IFERROR(IF(D238="","",IF(D238=0,0,IF(ABS(D238-SUM($G238:$Z238))&lt;Check_Limit,0,1))),1)</f>
        <v>0</v>
      </c>
      <c r="G238" s="28">
        <f t="shared" ref="G238:Z238" ca="1" si="63">SUBTOTAL(9,G198:G237)</f>
        <v>0</v>
      </c>
      <c r="H238" s="28">
        <f t="shared" ca="1" si="63"/>
        <v>0</v>
      </c>
      <c r="I238" s="28">
        <f t="shared" ca="1" si="63"/>
        <v>0</v>
      </c>
      <c r="J238" s="28">
        <f t="shared" ca="1" si="63"/>
        <v>0</v>
      </c>
      <c r="K238" s="28">
        <f t="shared" ca="1" si="63"/>
        <v>0</v>
      </c>
      <c r="L238" s="28">
        <f t="shared" ca="1" si="63"/>
        <v>0</v>
      </c>
      <c r="M238" s="28">
        <f t="shared" ca="1" si="63"/>
        <v>0</v>
      </c>
      <c r="N238" s="28">
        <f t="shared" ca="1" si="63"/>
        <v>0</v>
      </c>
      <c r="O238" s="28">
        <f t="shared" ca="1" si="63"/>
        <v>0</v>
      </c>
      <c r="P238" s="28">
        <f t="shared" ca="1" si="63"/>
        <v>0</v>
      </c>
      <c r="Q238" s="28">
        <f t="shared" ca="1" si="63"/>
        <v>0</v>
      </c>
      <c r="R238" s="28">
        <f t="shared" ca="1" si="63"/>
        <v>0</v>
      </c>
      <c r="S238" s="28">
        <f t="shared" ca="1" si="63"/>
        <v>0</v>
      </c>
      <c r="T238" s="28">
        <f t="shared" ca="1" si="63"/>
        <v>0</v>
      </c>
      <c r="U238" s="28">
        <f t="shared" ca="1" si="63"/>
        <v>0</v>
      </c>
      <c r="V238" s="28">
        <f t="shared" ca="1" si="63"/>
        <v>0</v>
      </c>
      <c r="W238" s="28">
        <f t="shared" ca="1" si="63"/>
        <v>0</v>
      </c>
      <c r="X238" s="28">
        <f t="shared" ca="1" si="63"/>
        <v>0</v>
      </c>
      <c r="Y238" s="28">
        <f t="shared" ca="1" si="63"/>
        <v>0</v>
      </c>
      <c r="Z238" s="28">
        <f t="shared" ca="1" si="63"/>
        <v>0</v>
      </c>
    </row>
    <row r="239" spans="1:26" outlineLevel="1">
      <c r="A239" s="13" t="str">
        <f>IF(ISBLANK('Input-Accounts'!A239),"",'Input-Accounts'!A239)</f>
        <v/>
      </c>
      <c r="B239" t="str">
        <f>IF(ISBLANK('Input-Accounts'!B239),"",'Input-Accounts'!B239)</f>
        <v/>
      </c>
      <c r="C239" s="13" t="str">
        <f>IF(ISBLANK('Input-Accounts'!C239),"",'Input-Accounts'!C239)</f>
        <v/>
      </c>
      <c r="D239" s="5"/>
      <c r="E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>
      <c r="A240" s="13">
        <f>IF(ISBLANK('Input-Accounts'!A240),"",'Input-Accounts'!A240)</f>
        <v>206</v>
      </c>
      <c r="B240" s="4" t="str">
        <f>IF(ISBLANK('Input-Accounts'!B240),"",'Input-Accounts'!B240)</f>
        <v>Total Adjustments, Depreciation and Amortization Expense</v>
      </c>
      <c r="C240" s="13" t="str">
        <f>IF(ISBLANK('Input-Accounts'!C240),"",'Input-Accounts'!C240)</f>
        <v/>
      </c>
      <c r="D240" s="5">
        <f ca="1">SUBTOTAL(9,D198:D239)</f>
        <v>0</v>
      </c>
      <c r="E240" s="5">
        <f ca="1">IFERROR(IF(D240="","",IF(D240=0,0,IF(ABS(D240-SUM($G240:$Z240))&lt;Check_Limit,0,1))),1)</f>
        <v>0</v>
      </c>
      <c r="F240" s="2"/>
      <c r="G240" s="5">
        <f t="shared" ref="G240:Z240" ca="1" si="64">SUBTOTAL(9,G198:G239)</f>
        <v>0</v>
      </c>
      <c r="H240" s="5">
        <f t="shared" ca="1" si="64"/>
        <v>0</v>
      </c>
      <c r="I240" s="5">
        <f t="shared" ca="1" si="64"/>
        <v>0</v>
      </c>
      <c r="J240" s="5">
        <f t="shared" ca="1" si="64"/>
        <v>0</v>
      </c>
      <c r="K240" s="5">
        <f t="shared" ca="1" si="64"/>
        <v>0</v>
      </c>
      <c r="L240" s="5">
        <f t="shared" ca="1" si="64"/>
        <v>0</v>
      </c>
      <c r="M240" s="5">
        <f t="shared" ca="1" si="64"/>
        <v>0</v>
      </c>
      <c r="N240" s="5">
        <f t="shared" ca="1" si="64"/>
        <v>0</v>
      </c>
      <c r="O240" s="5">
        <f t="shared" ca="1" si="64"/>
        <v>0</v>
      </c>
      <c r="P240" s="5">
        <f t="shared" ca="1" si="64"/>
        <v>0</v>
      </c>
      <c r="Q240" s="5">
        <f t="shared" ca="1" si="64"/>
        <v>0</v>
      </c>
      <c r="R240" s="5">
        <f t="shared" ca="1" si="64"/>
        <v>0</v>
      </c>
      <c r="S240" s="5">
        <f t="shared" ca="1" si="64"/>
        <v>0</v>
      </c>
      <c r="T240" s="5">
        <f t="shared" ca="1" si="64"/>
        <v>0</v>
      </c>
      <c r="U240" s="5">
        <f t="shared" ca="1" si="64"/>
        <v>0</v>
      </c>
      <c r="V240" s="5">
        <f t="shared" ca="1" si="64"/>
        <v>0</v>
      </c>
      <c r="W240" s="5">
        <f t="shared" ca="1" si="64"/>
        <v>0</v>
      </c>
      <c r="X240" s="5">
        <f t="shared" ca="1" si="64"/>
        <v>0</v>
      </c>
      <c r="Y240" s="5">
        <f t="shared" ca="1" si="64"/>
        <v>0</v>
      </c>
      <c r="Z240" s="5">
        <f t="shared" ca="1" si="64"/>
        <v>0</v>
      </c>
    </row>
    <row r="241" spans="1:26">
      <c r="A241" s="13" t="str">
        <f>IF(ISBLANK('Input-Accounts'!A241),"",'Input-Accounts'!A241)</f>
        <v/>
      </c>
      <c r="B241" t="str">
        <f>IF(ISBLANK('Input-Accounts'!B241),"",'Input-Accounts'!B241)</f>
        <v/>
      </c>
      <c r="C241" s="13" t="str">
        <f>IF(ISBLANK('Input-Accounts'!C241),"",'Input-Accounts'!C241)</f>
        <v/>
      </c>
      <c r="D241" s="28"/>
      <c r="E241" s="5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>
      <c r="A242" s="13">
        <f>IF(ISBLANK('Input-Accounts'!A242),"",'Input-Accounts'!A242)</f>
        <v>207</v>
      </c>
      <c r="B242" s="4" t="str">
        <f>IF(ISBLANK('Input-Accounts'!B242),"",'Input-Accounts'!B242)</f>
        <v>Taxes</v>
      </c>
      <c r="C242" s="13" t="str">
        <f>IF(ISBLANK('Input-Accounts'!C242),"",'Input-Accounts'!C242)</f>
        <v/>
      </c>
      <c r="D242" s="5"/>
      <c r="E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outlineLevel="1">
      <c r="A243" s="13">
        <f>IF(ISBLANK('Input-Accounts'!A243),"",'Input-Accounts'!A243)</f>
        <v>208</v>
      </c>
      <c r="B243" s="4" t="str">
        <f>IF(ISBLANK('Input-Accounts'!B243),"",'Input-Accounts'!B243)</f>
        <v>Taxes Other Than Income Taxes</v>
      </c>
      <c r="C243" s="13" t="str">
        <f>IF(ISBLANK('Input-Accounts'!C243),"",'Input-Accounts'!C243)</f>
        <v/>
      </c>
      <c r="D243" s="5"/>
      <c r="E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outlineLevel="1">
      <c r="A244" s="13">
        <f>IF(ISBLANK('Input-Accounts'!A244),"",'Input-Accounts'!A244)</f>
        <v>209</v>
      </c>
      <c r="B244" s="17" t="str">
        <f>IF(ISBLANK('Input-Accounts'!B244),"",'Input-Accounts'!B244)</f>
        <v>TOIT - Gross Revenue Taxes</v>
      </c>
      <c r="C244" s="13">
        <f>IF(ISBLANK('Input-Accounts'!C244),"",'Input-Accounts'!C244)</f>
        <v>408.5</v>
      </c>
      <c r="D244" s="5">
        <f t="shared" ref="D244:D245" ca="1" si="65">INDIRECT("Classification!"&amp;$D$5&amp;ROW())</f>
        <v>108269.24311238551</v>
      </c>
      <c r="E244" s="5">
        <f t="shared" ref="E244:E262" ca="1" si="66">IFERROR(IF(D244="","",IF(D244=0,0,IF(ABS(D244-SUM($G244:$Z244))&lt;Check_Limit,0,1))),1)</f>
        <v>0</v>
      </c>
      <c r="F244" s="52" t="str" cm="1">
        <f t="array" aca="1" ref="F244" ca="1">IF(D244=0,"-",IF(INDEX('Input-Accounts'!$H244:$J244,,MATCH($F$6,'Input-Accounts'!$H$6:$J$6,0))&lt;&gt;0,INDEX('Input-Accounts'!$H244:$J244,,MATCH($F$6,'Input-Accounts'!$H$6:$J$6,0)),'Input-Accounts'!$E244))</f>
        <v>REVENUE</v>
      </c>
      <c r="G244" s="5">
        <f ca="1">IFERROR(INDEX(G$269:G$305,MATCH($F244,$B$269:$B$305,0))/INDEX($D$269:$D$305,MATCH($F244,$B$269:$B$305,0)),SUMIFS('Input-Ext Allocators'!D$8:D$63,'Input-Ext Allocators'!$B$8:$B$63,$F244))*$D244</f>
        <v>50651.271059178354</v>
      </c>
      <c r="H244" s="5">
        <f ca="1">IFERROR(INDEX(H$269:H$305,MATCH($F244,$B$269:$B$305,0))/INDEX($D$269:$D$305,MATCH($F244,$B$269:$B$305,0)),SUMIFS('Input-Ext Allocators'!E$8:E$63,'Input-Ext Allocators'!$B$8:$B$63,$F244))*$D244</f>
        <v>28915.598663661851</v>
      </c>
      <c r="I244" s="5">
        <f ca="1">IFERROR(INDEX(I$269:I$305,MATCH($F244,$B$269:$B$305,0))/INDEX($D$269:$D$305,MATCH($F244,$B$269:$B$305,0)),SUMIFS('Input-Ext Allocators'!F$8:F$63,'Input-Ext Allocators'!$B$8:$B$63,$F244))*$D244</f>
        <v>2480.0693196694551</v>
      </c>
      <c r="J244" s="5">
        <f ca="1">IFERROR(INDEX(J$269:J$305,MATCH($F244,$B$269:$B$305,0))/INDEX($D$269:$D$305,MATCH($F244,$B$269:$B$305,0)),SUMIFS('Input-Ext Allocators'!G$8:G$63,'Input-Ext Allocators'!$B$8:$B$63,$F244))*$D244</f>
        <v>2509.2109603892218</v>
      </c>
      <c r="K244" s="5">
        <f ca="1">IFERROR(INDEX(K$269:K$305,MATCH($F244,$B$269:$B$305,0))/INDEX($D$269:$D$305,MATCH($F244,$B$269:$B$305,0)),SUMIFS('Input-Ext Allocators'!H$8:H$63,'Input-Ext Allocators'!$B$8:$B$63,$F244))*$D244</f>
        <v>140.52427810878777</v>
      </c>
      <c r="L244" s="5">
        <f ca="1">IFERROR(INDEX(L$269:L$305,MATCH($F244,$B$269:$B$305,0))/INDEX($D$269:$D$305,MATCH($F244,$B$269:$B$305,0)),SUMIFS('Input-Ext Allocators'!I$8:I$63,'Input-Ext Allocators'!$B$8:$B$63,$F244))*$D244</f>
        <v>21034.002068189086</v>
      </c>
      <c r="M244" s="5">
        <f ca="1">IFERROR(INDEX(M$269:M$305,MATCH($F244,$B$269:$B$305,0))/INDEX($D$269:$D$305,MATCH($F244,$B$269:$B$305,0)),SUMIFS('Input-Ext Allocators'!J$8:J$63,'Input-Ext Allocators'!$B$8:$B$63,$F244))*$D244</f>
        <v>2538.5667631887341</v>
      </c>
      <c r="N244" s="5">
        <f ca="1">IFERROR(INDEX(N$269:N$305,MATCH($F244,$B$269:$B$305,0))/INDEX($D$269:$D$305,MATCH($F244,$B$269:$B$305,0)),SUMIFS('Input-Ext Allocators'!K$8:K$63,'Input-Ext Allocators'!$B$8:$B$63,$F244))*$D244</f>
        <v>0</v>
      </c>
      <c r="O244" s="5">
        <f ca="1">IFERROR(INDEX(O$269:O$305,MATCH($F244,$B$269:$B$305,0))/INDEX($D$269:$D$305,MATCH($F244,$B$269:$B$305,0)),SUMIFS('Input-Ext Allocators'!L$8:L$63,'Input-Ext Allocators'!$B$8:$B$63,$F244))*$D244</f>
        <v>0</v>
      </c>
      <c r="P244" s="5">
        <f ca="1">IFERROR(INDEX(P$269:P$305,MATCH($F244,$B$269:$B$305,0))/INDEX($D$269:$D$305,MATCH($F244,$B$269:$B$305,0)),SUMIFS('Input-Ext Allocators'!M$8:M$63,'Input-Ext Allocators'!$B$8:$B$63,$F244))*$D244</f>
        <v>0</v>
      </c>
      <c r="Q244" s="5">
        <f ca="1">IFERROR(INDEX(Q$269:Q$305,MATCH($F244,$B$269:$B$305,0))/INDEX($D$269:$D$305,MATCH($F244,$B$269:$B$305,0)),SUMIFS('Input-Ext Allocators'!N$8:N$63,'Input-Ext Allocators'!$B$8:$B$63,$F244))*$D244</f>
        <v>0</v>
      </c>
      <c r="R244" s="5">
        <f ca="1">IFERROR(INDEX(R$269:R$305,MATCH($F244,$B$269:$B$305,0))/INDEX($D$269:$D$305,MATCH($F244,$B$269:$B$305,0)),SUMIFS('Input-Ext Allocators'!O$8:O$63,'Input-Ext Allocators'!$B$8:$B$63,$F244))*$D244</f>
        <v>0</v>
      </c>
      <c r="S244" s="5">
        <f ca="1">IFERROR(INDEX(S$269:S$305,MATCH($F244,$B$269:$B$305,0))/INDEX($D$269:$D$305,MATCH($F244,$B$269:$B$305,0)),SUMIFS('Input-Ext Allocators'!P$8:P$63,'Input-Ext Allocators'!$B$8:$B$63,$F244))*$D244</f>
        <v>0</v>
      </c>
      <c r="T244" s="5">
        <f ca="1">IFERROR(INDEX(T$269:T$305,MATCH($F244,$B$269:$B$305,0))/INDEX($D$269:$D$305,MATCH($F244,$B$269:$B$305,0)),SUMIFS('Input-Ext Allocators'!Q$8:Q$63,'Input-Ext Allocators'!$B$8:$B$63,$F244))*$D244</f>
        <v>0</v>
      </c>
      <c r="U244" s="5">
        <f ca="1">IFERROR(INDEX(U$269:U$305,MATCH($F244,$B$269:$B$305,0))/INDEX($D$269:$D$305,MATCH($F244,$B$269:$B$305,0)),SUMIFS('Input-Ext Allocators'!R$8:R$63,'Input-Ext Allocators'!$B$8:$B$63,$F244))*$D244</f>
        <v>0</v>
      </c>
      <c r="V244" s="5">
        <f ca="1">IFERROR(INDEX(V$269:V$305,MATCH($F244,$B$269:$B$305,0))/INDEX($D$269:$D$305,MATCH($F244,$B$269:$B$305,0)),SUMIFS('Input-Ext Allocators'!S$8:S$63,'Input-Ext Allocators'!$B$8:$B$63,$F244))*$D244</f>
        <v>0</v>
      </c>
      <c r="W244" s="5">
        <f ca="1">IFERROR(INDEX(W$269:W$305,MATCH($F244,$B$269:$B$305,0))/INDEX($D$269:$D$305,MATCH($F244,$B$269:$B$305,0)),SUMIFS('Input-Ext Allocators'!T$8:T$63,'Input-Ext Allocators'!$B$8:$B$63,$F244))*$D244</f>
        <v>0</v>
      </c>
      <c r="X244" s="5">
        <f ca="1">IFERROR(INDEX(X$269:X$305,MATCH($F244,$B$269:$B$305,0))/INDEX($D$269:$D$305,MATCH($F244,$B$269:$B$305,0)),SUMIFS('Input-Ext Allocators'!U$8:U$63,'Input-Ext Allocators'!$B$8:$B$63,$F244))*$D244</f>
        <v>0</v>
      </c>
      <c r="Y244" s="5">
        <f ca="1">IFERROR(INDEX(Y$269:Y$305,MATCH($F244,$B$269:$B$305,0))/INDEX($D$269:$D$305,MATCH($F244,$B$269:$B$305,0)),SUMIFS('Input-Ext Allocators'!V$8:V$63,'Input-Ext Allocators'!$B$8:$B$63,$F244))*$D244</f>
        <v>0</v>
      </c>
      <c r="Z244" s="5">
        <f ca="1">IFERROR(INDEX(Z$269:Z$305,MATCH($F244,$B$269:$B$305,0))/INDEX($D$269:$D$305,MATCH($F244,$B$269:$B$305,0)),SUMIFS('Input-Ext Allocators'!W$8:W$63,'Input-Ext Allocators'!$B$8:$B$63,$F244))*$D244</f>
        <v>0</v>
      </c>
    </row>
    <row r="245" spans="1:26" outlineLevel="1">
      <c r="A245" s="13">
        <f>IF(ISBLANK('Input-Accounts'!A245),"",'Input-Accounts'!A245)</f>
        <v>210</v>
      </c>
      <c r="B245" s="17" t="str">
        <f>IF(ISBLANK('Input-Accounts'!B245),"",'Input-Accounts'!B245)</f>
        <v>TOIT - Property, Payroll, &amp; Misc. Taxes</v>
      </c>
      <c r="C245" s="13">
        <f>IF(ISBLANK('Input-Accounts'!C245),"",'Input-Accounts'!C245)</f>
        <v>408.1</v>
      </c>
      <c r="D245" s="5">
        <f t="shared" ca="1" si="65"/>
        <v>32342.205540990752</v>
      </c>
      <c r="E245" s="5">
        <f t="shared" ca="1" si="66"/>
        <v>0</v>
      </c>
      <c r="F245" s="2" t="str" cm="1">
        <f t="array" aca="1" ref="F245" ca="1">IF(D245=0,"-",IF('Input-Accounts'!$E245&lt;&gt;0,'Input-Accounts'!$E245,INDEX('Input-Accounts'!$H245:$J245,,MATCH($F$6,'Input-Accounts'!$H$6:$J$6,0))))</f>
        <v>INT_PLANT_LABOR</v>
      </c>
      <c r="G245" s="5">
        <f ca="1">IFERROR(INDEX(G$269:G$305,MATCH($F245,$B$269:$B$305,0))/INDEX($D$269:$D$305,MATCH($F245,$B$269:$B$305,0)),SUMIFS('Input-Ext Allocators'!D$8:D$63,'Input-Ext Allocators'!$B$8:$B$63,$F245))*$D245</f>
        <v>10888.168010823398</v>
      </c>
      <c r="H245" s="5">
        <f ca="1">IFERROR(INDEX(H$269:H$305,MATCH($F245,$B$269:$B$305,0))/INDEX($D$269:$D$305,MATCH($F245,$B$269:$B$305,0)),SUMIFS('Input-Ext Allocators'!E$8:E$63,'Input-Ext Allocators'!$B$8:$B$63,$F245))*$D245</f>
        <v>7704.4441862434187</v>
      </c>
      <c r="I245" s="5">
        <f ca="1">IFERROR(INDEX(I$269:I$305,MATCH($F245,$B$269:$B$305,0))/INDEX($D$269:$D$305,MATCH($F245,$B$269:$B$305,0)),SUMIFS('Input-Ext Allocators'!F$8:F$63,'Input-Ext Allocators'!$B$8:$B$63,$F245))*$D245</f>
        <v>1020.3268569050952</v>
      </c>
      <c r="J245" s="5">
        <f ca="1">IFERROR(INDEX(J$269:J$305,MATCH($F245,$B$269:$B$305,0))/INDEX($D$269:$D$305,MATCH($F245,$B$269:$B$305,0)),SUMIFS('Input-Ext Allocators'!G$8:G$63,'Input-Ext Allocators'!$B$8:$B$63,$F245))*$D245</f>
        <v>1398.6937397543804</v>
      </c>
      <c r="K245" s="5">
        <f ca="1">IFERROR(INDEX(K$269:K$305,MATCH($F245,$B$269:$B$305,0))/INDEX($D$269:$D$305,MATCH($F245,$B$269:$B$305,0)),SUMIFS('Input-Ext Allocators'!H$8:H$63,'Input-Ext Allocators'!$B$8:$B$63,$F245))*$D245</f>
        <v>175.80165963621334</v>
      </c>
      <c r="L245" s="5">
        <f ca="1">IFERROR(INDEX(L$269:L$305,MATCH($F245,$B$269:$B$305,0))/INDEX($D$269:$D$305,MATCH($F245,$B$269:$B$305,0)),SUMIFS('Input-Ext Allocators'!I$8:I$63,'Input-Ext Allocators'!$B$8:$B$63,$F245))*$D245</f>
        <v>9191.9963871795517</v>
      </c>
      <c r="M245" s="5">
        <f ca="1">IFERROR(INDEX(M$269:M$305,MATCH($F245,$B$269:$B$305,0))/INDEX($D$269:$D$305,MATCH($F245,$B$269:$B$305,0)),SUMIFS('Input-Ext Allocators'!J$8:J$63,'Input-Ext Allocators'!$B$8:$B$63,$F245))*$D245</f>
        <v>1962.7747004486878</v>
      </c>
      <c r="N245" s="5">
        <f ca="1">IFERROR(INDEX(N$269:N$305,MATCH($F245,$B$269:$B$305,0))/INDEX($D$269:$D$305,MATCH($F245,$B$269:$B$305,0)),SUMIFS('Input-Ext Allocators'!K$8:K$63,'Input-Ext Allocators'!$B$8:$B$63,$F245))*$D245</f>
        <v>0</v>
      </c>
      <c r="O245" s="5">
        <f ca="1">IFERROR(INDEX(O$269:O$305,MATCH($F245,$B$269:$B$305,0))/INDEX($D$269:$D$305,MATCH($F245,$B$269:$B$305,0)),SUMIFS('Input-Ext Allocators'!L$8:L$63,'Input-Ext Allocators'!$B$8:$B$63,$F245))*$D245</f>
        <v>0</v>
      </c>
      <c r="P245" s="5">
        <f ca="1">IFERROR(INDEX(P$269:P$305,MATCH($F245,$B$269:$B$305,0))/INDEX($D$269:$D$305,MATCH($F245,$B$269:$B$305,0)),SUMIFS('Input-Ext Allocators'!M$8:M$63,'Input-Ext Allocators'!$B$8:$B$63,$F245))*$D245</f>
        <v>0</v>
      </c>
      <c r="Q245" s="5">
        <f ca="1">IFERROR(INDEX(Q$269:Q$305,MATCH($F245,$B$269:$B$305,0))/INDEX($D$269:$D$305,MATCH($F245,$B$269:$B$305,0)),SUMIFS('Input-Ext Allocators'!N$8:N$63,'Input-Ext Allocators'!$B$8:$B$63,$F245))*$D245</f>
        <v>0</v>
      </c>
      <c r="R245" s="5">
        <f ca="1">IFERROR(INDEX(R$269:R$305,MATCH($F245,$B$269:$B$305,0))/INDEX($D$269:$D$305,MATCH($F245,$B$269:$B$305,0)),SUMIFS('Input-Ext Allocators'!O$8:O$63,'Input-Ext Allocators'!$B$8:$B$63,$F245))*$D245</f>
        <v>0</v>
      </c>
      <c r="S245" s="5">
        <f ca="1">IFERROR(INDEX(S$269:S$305,MATCH($F245,$B$269:$B$305,0))/INDEX($D$269:$D$305,MATCH($F245,$B$269:$B$305,0)),SUMIFS('Input-Ext Allocators'!P$8:P$63,'Input-Ext Allocators'!$B$8:$B$63,$F245))*$D245</f>
        <v>0</v>
      </c>
      <c r="T245" s="5">
        <f ca="1">IFERROR(INDEX(T$269:T$305,MATCH($F245,$B$269:$B$305,0))/INDEX($D$269:$D$305,MATCH($F245,$B$269:$B$305,0)),SUMIFS('Input-Ext Allocators'!Q$8:Q$63,'Input-Ext Allocators'!$B$8:$B$63,$F245))*$D245</f>
        <v>0</v>
      </c>
      <c r="U245" s="5">
        <f ca="1">IFERROR(INDEX(U$269:U$305,MATCH($F245,$B$269:$B$305,0))/INDEX($D$269:$D$305,MATCH($F245,$B$269:$B$305,0)),SUMIFS('Input-Ext Allocators'!R$8:R$63,'Input-Ext Allocators'!$B$8:$B$63,$F245))*$D245</f>
        <v>0</v>
      </c>
      <c r="V245" s="5">
        <f ca="1">IFERROR(INDEX(V$269:V$305,MATCH($F245,$B$269:$B$305,0))/INDEX($D$269:$D$305,MATCH($F245,$B$269:$B$305,0)),SUMIFS('Input-Ext Allocators'!S$8:S$63,'Input-Ext Allocators'!$B$8:$B$63,$F245))*$D245</f>
        <v>0</v>
      </c>
      <c r="W245" s="5">
        <f ca="1">IFERROR(INDEX(W$269:W$305,MATCH($F245,$B$269:$B$305,0))/INDEX($D$269:$D$305,MATCH($F245,$B$269:$B$305,0)),SUMIFS('Input-Ext Allocators'!T$8:T$63,'Input-Ext Allocators'!$B$8:$B$63,$F245))*$D245</f>
        <v>0</v>
      </c>
      <c r="X245" s="5">
        <f ca="1">IFERROR(INDEX(X$269:X$305,MATCH($F245,$B$269:$B$305,0))/INDEX($D$269:$D$305,MATCH($F245,$B$269:$B$305,0)),SUMIFS('Input-Ext Allocators'!U$8:U$63,'Input-Ext Allocators'!$B$8:$B$63,$F245))*$D245</f>
        <v>0</v>
      </c>
      <c r="Y245" s="5">
        <f ca="1">IFERROR(INDEX(Y$269:Y$305,MATCH($F245,$B$269:$B$305,0))/INDEX($D$269:$D$305,MATCH($F245,$B$269:$B$305,0)),SUMIFS('Input-Ext Allocators'!V$8:V$63,'Input-Ext Allocators'!$B$8:$B$63,$F245))*$D245</f>
        <v>0</v>
      </c>
      <c r="Z245" s="5">
        <f ca="1">IFERROR(INDEX(Z$269:Z$305,MATCH($F245,$B$269:$B$305,0))/INDEX($D$269:$D$305,MATCH($F245,$B$269:$B$305,0)),SUMIFS('Input-Ext Allocators'!W$8:W$63,'Input-Ext Allocators'!$B$8:$B$63,$F245))*$D245</f>
        <v>0</v>
      </c>
    </row>
    <row r="246" spans="1:26" outlineLevel="1">
      <c r="A246" s="13">
        <f>IF(ISBLANK('Input-Accounts'!A246),"",'Input-Accounts'!A246)</f>
        <v>211</v>
      </c>
      <c r="B246" t="str">
        <f>IF(ISBLANK('Input-Accounts'!B246),"",'Input-Accounts'!B246)</f>
        <v>Subtotal - Taxes Other Than Income Taxes</v>
      </c>
      <c r="C246" s="13" t="str">
        <f>IF(ISBLANK('Input-Accounts'!C246),"",'Input-Accounts'!C246)</f>
        <v/>
      </c>
      <c r="D246" s="28">
        <f ca="1">SUBTOTAL(9,D244:D245)</f>
        <v>140611.44865337625</v>
      </c>
      <c r="E246" s="5">
        <f t="shared" ca="1" si="66"/>
        <v>0</v>
      </c>
      <c r="G246" s="28">
        <f t="shared" ref="G246:Z246" ca="1" si="67">SUBTOTAL(9,G244:G245)</f>
        <v>61539.439070001754</v>
      </c>
      <c r="H246" s="28">
        <f t="shared" ca="1" si="67"/>
        <v>36620.042849905272</v>
      </c>
      <c r="I246" s="28">
        <f t="shared" ca="1" si="67"/>
        <v>3500.3961765745503</v>
      </c>
      <c r="J246" s="28">
        <f t="shared" ca="1" si="67"/>
        <v>3907.904700143602</v>
      </c>
      <c r="K246" s="28">
        <f t="shared" ca="1" si="67"/>
        <v>316.32593774500111</v>
      </c>
      <c r="L246" s="28">
        <f t="shared" ca="1" si="67"/>
        <v>30225.998455368637</v>
      </c>
      <c r="M246" s="28">
        <f t="shared" ca="1" si="67"/>
        <v>4501.3414636374218</v>
      </c>
      <c r="N246" s="28">
        <f t="shared" ca="1" si="67"/>
        <v>0</v>
      </c>
      <c r="O246" s="28">
        <f t="shared" ca="1" si="67"/>
        <v>0</v>
      </c>
      <c r="P246" s="28">
        <f t="shared" ca="1" si="67"/>
        <v>0</v>
      </c>
      <c r="Q246" s="28">
        <f t="shared" ca="1" si="67"/>
        <v>0</v>
      </c>
      <c r="R246" s="28">
        <f t="shared" ca="1" si="67"/>
        <v>0</v>
      </c>
      <c r="S246" s="28">
        <f t="shared" ca="1" si="67"/>
        <v>0</v>
      </c>
      <c r="T246" s="28">
        <f t="shared" ca="1" si="67"/>
        <v>0</v>
      </c>
      <c r="U246" s="28">
        <f t="shared" ca="1" si="67"/>
        <v>0</v>
      </c>
      <c r="V246" s="28">
        <f t="shared" ca="1" si="67"/>
        <v>0</v>
      </c>
      <c r="W246" s="28">
        <f t="shared" ca="1" si="67"/>
        <v>0</v>
      </c>
      <c r="X246" s="28">
        <f t="shared" ca="1" si="67"/>
        <v>0</v>
      </c>
      <c r="Y246" s="28">
        <f t="shared" ca="1" si="67"/>
        <v>0</v>
      </c>
      <c r="Z246" s="28">
        <f t="shared" ca="1" si="67"/>
        <v>0</v>
      </c>
    </row>
    <row r="247" spans="1:26" outlineLevel="1">
      <c r="A247" s="13" t="str">
        <f>IF(ISBLANK('Input-Accounts'!A247),"",'Input-Accounts'!A247)</f>
        <v/>
      </c>
      <c r="B247" s="3" t="str">
        <f>IF(ISBLANK('Input-Accounts'!B247),"",'Input-Accounts'!B247)</f>
        <v/>
      </c>
      <c r="C247" s="13" t="str">
        <f>IF(ISBLANK('Input-Accounts'!C247),"",'Input-Accounts'!C247)</f>
        <v/>
      </c>
      <c r="D247" s="5"/>
      <c r="E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outlineLevel="1">
      <c r="A248" s="13">
        <f>IF(ISBLANK('Input-Accounts'!A248),"",'Input-Accounts'!A248)</f>
        <v>212</v>
      </c>
      <c r="B248" s="1" t="str">
        <f>IF(ISBLANK('Input-Accounts'!B248),"",'Input-Accounts'!B248)</f>
        <v>Income Taxes</v>
      </c>
      <c r="C248" s="13" t="str">
        <f>IF(ISBLANK('Input-Accounts'!C248),"",'Input-Accounts'!C248)</f>
        <v/>
      </c>
      <c r="D248" s="5"/>
      <c r="E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outlineLevel="1">
      <c r="A249" s="13">
        <f>IF(ISBLANK('Input-Accounts'!A249),"",'Input-Accounts'!A249)</f>
        <v>213</v>
      </c>
      <c r="B249" s="17" t="str">
        <f>IF(ISBLANK('Input-Accounts'!B249),"",'Input-Accounts'!B249)</f>
        <v>Income Taxes - Federal</v>
      </c>
      <c r="C249" s="13">
        <f>IF(ISBLANK('Input-Accounts'!C249),"",'Input-Accounts'!C249)</f>
        <v>409.1</v>
      </c>
      <c r="D249" s="5">
        <f t="shared" ref="D249:D252" ca="1" si="68">INDIRECT("Classification!"&amp;$D$5&amp;ROW())</f>
        <v>0</v>
      </c>
      <c r="E249" s="5">
        <f t="shared" ca="1" si="66"/>
        <v>0</v>
      </c>
      <c r="F249" s="2" t="str" cm="1">
        <f t="array" aca="1" ref="F249" ca="1">IF(D249=0,"-",IF('Input-Accounts'!$E249&lt;&gt;0,'Input-Accounts'!$E249,INDEX('Input-Accounts'!$H249:$J249,,MATCH($F$6,'Input-Accounts'!$H$6:$J$6,0))))</f>
        <v>-</v>
      </c>
      <c r="G249" s="5">
        <f ca="1">IFERROR(INDEX(G$269:G$305,MATCH($F249,$B$269:$B$305,0))/INDEX($D$269:$D$305,MATCH($F249,$B$269:$B$305,0)),SUMIFS('Input-Ext Allocators'!D$8:D$63,'Input-Ext Allocators'!$B$8:$B$63,$F249))*$D249</f>
        <v>0</v>
      </c>
      <c r="H249" s="5">
        <f ca="1">IFERROR(INDEX(H$269:H$305,MATCH($F249,$B$269:$B$305,0))/INDEX($D$269:$D$305,MATCH($F249,$B$269:$B$305,0)),SUMIFS('Input-Ext Allocators'!E$8:E$63,'Input-Ext Allocators'!$B$8:$B$63,$F249))*$D249</f>
        <v>0</v>
      </c>
      <c r="I249" s="5">
        <f ca="1">IFERROR(INDEX(I$269:I$305,MATCH($F249,$B$269:$B$305,0))/INDEX($D$269:$D$305,MATCH($F249,$B$269:$B$305,0)),SUMIFS('Input-Ext Allocators'!F$8:F$63,'Input-Ext Allocators'!$B$8:$B$63,$F249))*$D249</f>
        <v>0</v>
      </c>
      <c r="J249" s="5">
        <f ca="1">IFERROR(INDEX(J$269:J$305,MATCH($F249,$B$269:$B$305,0))/INDEX($D$269:$D$305,MATCH($F249,$B$269:$B$305,0)),SUMIFS('Input-Ext Allocators'!G$8:G$63,'Input-Ext Allocators'!$B$8:$B$63,$F249))*$D249</f>
        <v>0</v>
      </c>
      <c r="K249" s="5">
        <f ca="1">IFERROR(INDEX(K$269:K$305,MATCH($F249,$B$269:$B$305,0))/INDEX($D$269:$D$305,MATCH($F249,$B$269:$B$305,0)),SUMIFS('Input-Ext Allocators'!H$8:H$63,'Input-Ext Allocators'!$B$8:$B$63,$F249))*$D249</f>
        <v>0</v>
      </c>
      <c r="L249" s="5">
        <f ca="1">IFERROR(INDEX(L$269:L$305,MATCH($F249,$B$269:$B$305,0))/INDEX($D$269:$D$305,MATCH($F249,$B$269:$B$305,0)),SUMIFS('Input-Ext Allocators'!I$8:I$63,'Input-Ext Allocators'!$B$8:$B$63,$F249))*$D249</f>
        <v>0</v>
      </c>
      <c r="M249" s="5">
        <f ca="1">IFERROR(INDEX(M$269:M$305,MATCH($F249,$B$269:$B$305,0))/INDEX($D$269:$D$305,MATCH($F249,$B$269:$B$305,0)),SUMIFS('Input-Ext Allocators'!J$8:J$63,'Input-Ext Allocators'!$B$8:$B$63,$F249))*$D249</f>
        <v>0</v>
      </c>
      <c r="N249" s="5">
        <f ca="1">IFERROR(INDEX(N$269:N$305,MATCH($F249,$B$269:$B$305,0))/INDEX($D$269:$D$305,MATCH($F249,$B$269:$B$305,0)),SUMIFS('Input-Ext Allocators'!K$8:K$63,'Input-Ext Allocators'!$B$8:$B$63,$F249))*$D249</f>
        <v>0</v>
      </c>
      <c r="O249" s="5">
        <f ca="1">IFERROR(INDEX(O$269:O$305,MATCH($F249,$B$269:$B$305,0))/INDEX($D$269:$D$305,MATCH($F249,$B$269:$B$305,0)),SUMIFS('Input-Ext Allocators'!L$8:L$63,'Input-Ext Allocators'!$B$8:$B$63,$F249))*$D249</f>
        <v>0</v>
      </c>
      <c r="P249" s="5">
        <f ca="1">IFERROR(INDEX(P$269:P$305,MATCH($F249,$B$269:$B$305,0))/INDEX($D$269:$D$305,MATCH($F249,$B$269:$B$305,0)),SUMIFS('Input-Ext Allocators'!M$8:M$63,'Input-Ext Allocators'!$B$8:$B$63,$F249))*$D249</f>
        <v>0</v>
      </c>
      <c r="Q249" s="5">
        <f ca="1">IFERROR(INDEX(Q$269:Q$305,MATCH($F249,$B$269:$B$305,0))/INDEX($D$269:$D$305,MATCH($F249,$B$269:$B$305,0)),SUMIFS('Input-Ext Allocators'!N$8:N$63,'Input-Ext Allocators'!$B$8:$B$63,$F249))*$D249</f>
        <v>0</v>
      </c>
      <c r="R249" s="5">
        <f ca="1">IFERROR(INDEX(R$269:R$305,MATCH($F249,$B$269:$B$305,0))/INDEX($D$269:$D$305,MATCH($F249,$B$269:$B$305,0)),SUMIFS('Input-Ext Allocators'!O$8:O$63,'Input-Ext Allocators'!$B$8:$B$63,$F249))*$D249</f>
        <v>0</v>
      </c>
      <c r="S249" s="5">
        <f ca="1">IFERROR(INDEX(S$269:S$305,MATCH($F249,$B$269:$B$305,0))/INDEX($D$269:$D$305,MATCH($F249,$B$269:$B$305,0)),SUMIFS('Input-Ext Allocators'!P$8:P$63,'Input-Ext Allocators'!$B$8:$B$63,$F249))*$D249</f>
        <v>0</v>
      </c>
      <c r="T249" s="5">
        <f ca="1">IFERROR(INDEX(T$269:T$305,MATCH($F249,$B$269:$B$305,0))/INDEX($D$269:$D$305,MATCH($F249,$B$269:$B$305,0)),SUMIFS('Input-Ext Allocators'!Q$8:Q$63,'Input-Ext Allocators'!$B$8:$B$63,$F249))*$D249</f>
        <v>0</v>
      </c>
      <c r="U249" s="5">
        <f ca="1">IFERROR(INDEX(U$269:U$305,MATCH($F249,$B$269:$B$305,0))/INDEX($D$269:$D$305,MATCH($F249,$B$269:$B$305,0)),SUMIFS('Input-Ext Allocators'!R$8:R$63,'Input-Ext Allocators'!$B$8:$B$63,$F249))*$D249</f>
        <v>0</v>
      </c>
      <c r="V249" s="5">
        <f ca="1">IFERROR(INDEX(V$269:V$305,MATCH($F249,$B$269:$B$305,0))/INDEX($D$269:$D$305,MATCH($F249,$B$269:$B$305,0)),SUMIFS('Input-Ext Allocators'!S$8:S$63,'Input-Ext Allocators'!$B$8:$B$63,$F249))*$D249</f>
        <v>0</v>
      </c>
      <c r="W249" s="5">
        <f ca="1">IFERROR(INDEX(W$269:W$305,MATCH($F249,$B$269:$B$305,0))/INDEX($D$269:$D$305,MATCH($F249,$B$269:$B$305,0)),SUMIFS('Input-Ext Allocators'!T$8:T$63,'Input-Ext Allocators'!$B$8:$B$63,$F249))*$D249</f>
        <v>0</v>
      </c>
      <c r="X249" s="5">
        <f ca="1">IFERROR(INDEX(X$269:X$305,MATCH($F249,$B$269:$B$305,0))/INDEX($D$269:$D$305,MATCH($F249,$B$269:$B$305,0)),SUMIFS('Input-Ext Allocators'!U$8:U$63,'Input-Ext Allocators'!$B$8:$B$63,$F249))*$D249</f>
        <v>0</v>
      </c>
      <c r="Y249" s="5">
        <f ca="1">IFERROR(INDEX(Y$269:Y$305,MATCH($F249,$B$269:$B$305,0))/INDEX($D$269:$D$305,MATCH($F249,$B$269:$B$305,0)),SUMIFS('Input-Ext Allocators'!V$8:V$63,'Input-Ext Allocators'!$B$8:$B$63,$F249))*$D249</f>
        <v>0</v>
      </c>
      <c r="Z249" s="5">
        <f ca="1">IFERROR(INDEX(Z$269:Z$305,MATCH($F249,$B$269:$B$305,0))/INDEX($D$269:$D$305,MATCH($F249,$B$269:$B$305,0)),SUMIFS('Input-Ext Allocators'!W$8:W$63,'Input-Ext Allocators'!$B$8:$B$63,$F249))*$D249</f>
        <v>0</v>
      </c>
    </row>
    <row r="250" spans="1:26" outlineLevel="1">
      <c r="A250" s="13">
        <f>IF(ISBLANK('Input-Accounts'!A250),"",'Input-Accounts'!A250)</f>
        <v>214</v>
      </c>
      <c r="B250" s="17" t="str">
        <f>IF(ISBLANK('Input-Accounts'!B250),"",'Input-Accounts'!B250)</f>
        <v>Income Taxes - Provisions for Deferred Federal Income Taxes</v>
      </c>
      <c r="C250" s="13">
        <f>IF(ISBLANK('Input-Accounts'!C250),"",'Input-Accounts'!C250)</f>
        <v>410.1</v>
      </c>
      <c r="D250" s="5">
        <f t="shared" ca="1" si="68"/>
        <v>0</v>
      </c>
      <c r="E250" s="5">
        <f t="shared" ca="1" si="66"/>
        <v>0</v>
      </c>
      <c r="F250" s="2" t="str" cm="1">
        <f t="array" aca="1" ref="F250" ca="1">IF(D250=0,"-",IF('Input-Accounts'!$E250&lt;&gt;0,'Input-Accounts'!$E250,INDEX('Input-Accounts'!$H250:$J250,,MATCH($F$6,'Input-Accounts'!$H$6:$J$6,0))))</f>
        <v>-</v>
      </c>
      <c r="G250" s="5">
        <f ca="1">IFERROR(INDEX(G$269:G$305,MATCH($F250,$B$269:$B$305,0))/INDEX($D$269:$D$305,MATCH($F250,$B$269:$B$305,0)),SUMIFS('Input-Ext Allocators'!D$8:D$63,'Input-Ext Allocators'!$B$8:$B$63,$F250))*$D250</f>
        <v>0</v>
      </c>
      <c r="H250" s="5">
        <f ca="1">IFERROR(INDEX(H$269:H$305,MATCH($F250,$B$269:$B$305,0))/INDEX($D$269:$D$305,MATCH($F250,$B$269:$B$305,0)),SUMIFS('Input-Ext Allocators'!E$8:E$63,'Input-Ext Allocators'!$B$8:$B$63,$F250))*$D250</f>
        <v>0</v>
      </c>
      <c r="I250" s="5">
        <f ca="1">IFERROR(INDEX(I$269:I$305,MATCH($F250,$B$269:$B$305,0))/INDEX($D$269:$D$305,MATCH($F250,$B$269:$B$305,0)),SUMIFS('Input-Ext Allocators'!F$8:F$63,'Input-Ext Allocators'!$B$8:$B$63,$F250))*$D250</f>
        <v>0</v>
      </c>
      <c r="J250" s="5">
        <f ca="1">IFERROR(INDEX(J$269:J$305,MATCH($F250,$B$269:$B$305,0))/INDEX($D$269:$D$305,MATCH($F250,$B$269:$B$305,0)),SUMIFS('Input-Ext Allocators'!G$8:G$63,'Input-Ext Allocators'!$B$8:$B$63,$F250))*$D250</f>
        <v>0</v>
      </c>
      <c r="K250" s="5">
        <f ca="1">IFERROR(INDEX(K$269:K$305,MATCH($F250,$B$269:$B$305,0))/INDEX($D$269:$D$305,MATCH($F250,$B$269:$B$305,0)),SUMIFS('Input-Ext Allocators'!H$8:H$63,'Input-Ext Allocators'!$B$8:$B$63,$F250))*$D250</f>
        <v>0</v>
      </c>
      <c r="L250" s="5">
        <f ca="1">IFERROR(INDEX(L$269:L$305,MATCH($F250,$B$269:$B$305,0))/INDEX($D$269:$D$305,MATCH($F250,$B$269:$B$305,0)),SUMIFS('Input-Ext Allocators'!I$8:I$63,'Input-Ext Allocators'!$B$8:$B$63,$F250))*$D250</f>
        <v>0</v>
      </c>
      <c r="M250" s="5">
        <f ca="1">IFERROR(INDEX(M$269:M$305,MATCH($F250,$B$269:$B$305,0))/INDEX($D$269:$D$305,MATCH($F250,$B$269:$B$305,0)),SUMIFS('Input-Ext Allocators'!J$8:J$63,'Input-Ext Allocators'!$B$8:$B$63,$F250))*$D250</f>
        <v>0</v>
      </c>
      <c r="N250" s="5">
        <f ca="1">IFERROR(INDEX(N$269:N$305,MATCH($F250,$B$269:$B$305,0))/INDEX($D$269:$D$305,MATCH($F250,$B$269:$B$305,0)),SUMIFS('Input-Ext Allocators'!K$8:K$63,'Input-Ext Allocators'!$B$8:$B$63,$F250))*$D250</f>
        <v>0</v>
      </c>
      <c r="O250" s="5">
        <f ca="1">IFERROR(INDEX(O$269:O$305,MATCH($F250,$B$269:$B$305,0))/INDEX($D$269:$D$305,MATCH($F250,$B$269:$B$305,0)),SUMIFS('Input-Ext Allocators'!L$8:L$63,'Input-Ext Allocators'!$B$8:$B$63,$F250))*$D250</f>
        <v>0</v>
      </c>
      <c r="P250" s="5">
        <f ca="1">IFERROR(INDEX(P$269:P$305,MATCH($F250,$B$269:$B$305,0))/INDEX($D$269:$D$305,MATCH($F250,$B$269:$B$305,0)),SUMIFS('Input-Ext Allocators'!M$8:M$63,'Input-Ext Allocators'!$B$8:$B$63,$F250))*$D250</f>
        <v>0</v>
      </c>
      <c r="Q250" s="5">
        <f ca="1">IFERROR(INDEX(Q$269:Q$305,MATCH($F250,$B$269:$B$305,0))/INDEX($D$269:$D$305,MATCH($F250,$B$269:$B$305,0)),SUMIFS('Input-Ext Allocators'!N$8:N$63,'Input-Ext Allocators'!$B$8:$B$63,$F250))*$D250</f>
        <v>0</v>
      </c>
      <c r="R250" s="5">
        <f ca="1">IFERROR(INDEX(R$269:R$305,MATCH($F250,$B$269:$B$305,0))/INDEX($D$269:$D$305,MATCH($F250,$B$269:$B$305,0)),SUMIFS('Input-Ext Allocators'!O$8:O$63,'Input-Ext Allocators'!$B$8:$B$63,$F250))*$D250</f>
        <v>0</v>
      </c>
      <c r="S250" s="5">
        <f ca="1">IFERROR(INDEX(S$269:S$305,MATCH($F250,$B$269:$B$305,0))/INDEX($D$269:$D$305,MATCH($F250,$B$269:$B$305,0)),SUMIFS('Input-Ext Allocators'!P$8:P$63,'Input-Ext Allocators'!$B$8:$B$63,$F250))*$D250</f>
        <v>0</v>
      </c>
      <c r="T250" s="5">
        <f ca="1">IFERROR(INDEX(T$269:T$305,MATCH($F250,$B$269:$B$305,0))/INDEX($D$269:$D$305,MATCH($F250,$B$269:$B$305,0)),SUMIFS('Input-Ext Allocators'!Q$8:Q$63,'Input-Ext Allocators'!$B$8:$B$63,$F250))*$D250</f>
        <v>0</v>
      </c>
      <c r="U250" s="5">
        <f ca="1">IFERROR(INDEX(U$269:U$305,MATCH($F250,$B$269:$B$305,0))/INDEX($D$269:$D$305,MATCH($F250,$B$269:$B$305,0)),SUMIFS('Input-Ext Allocators'!R$8:R$63,'Input-Ext Allocators'!$B$8:$B$63,$F250))*$D250</f>
        <v>0</v>
      </c>
      <c r="V250" s="5">
        <f ca="1">IFERROR(INDEX(V$269:V$305,MATCH($F250,$B$269:$B$305,0))/INDEX($D$269:$D$305,MATCH($F250,$B$269:$B$305,0)),SUMIFS('Input-Ext Allocators'!S$8:S$63,'Input-Ext Allocators'!$B$8:$B$63,$F250))*$D250</f>
        <v>0</v>
      </c>
      <c r="W250" s="5">
        <f ca="1">IFERROR(INDEX(W$269:W$305,MATCH($F250,$B$269:$B$305,0))/INDEX($D$269:$D$305,MATCH($F250,$B$269:$B$305,0)),SUMIFS('Input-Ext Allocators'!T$8:T$63,'Input-Ext Allocators'!$B$8:$B$63,$F250))*$D250</f>
        <v>0</v>
      </c>
      <c r="X250" s="5">
        <f ca="1">IFERROR(INDEX(X$269:X$305,MATCH($F250,$B$269:$B$305,0))/INDEX($D$269:$D$305,MATCH($F250,$B$269:$B$305,0)),SUMIFS('Input-Ext Allocators'!U$8:U$63,'Input-Ext Allocators'!$B$8:$B$63,$F250))*$D250</f>
        <v>0</v>
      </c>
      <c r="Y250" s="5">
        <f ca="1">IFERROR(INDEX(Y$269:Y$305,MATCH($F250,$B$269:$B$305,0))/INDEX($D$269:$D$305,MATCH($F250,$B$269:$B$305,0)),SUMIFS('Input-Ext Allocators'!V$8:V$63,'Input-Ext Allocators'!$B$8:$B$63,$F250))*$D250</f>
        <v>0</v>
      </c>
      <c r="Z250" s="5">
        <f ca="1">IFERROR(INDEX(Z$269:Z$305,MATCH($F250,$B$269:$B$305,0))/INDEX($D$269:$D$305,MATCH($F250,$B$269:$B$305,0)),SUMIFS('Input-Ext Allocators'!W$8:W$63,'Input-Ext Allocators'!$B$8:$B$63,$F250))*$D250</f>
        <v>0</v>
      </c>
    </row>
    <row r="251" spans="1:26" outlineLevel="1">
      <c r="A251" s="13">
        <f>IF(ISBLANK('Input-Accounts'!A251),"",'Input-Accounts'!A251)</f>
        <v>215</v>
      </c>
      <c r="B251" s="17" t="str">
        <f>IF(ISBLANK('Input-Accounts'!B251),"",'Input-Accounts'!B251)</f>
        <v>Provision for Deferred Income Tax - Credit</v>
      </c>
      <c r="C251" s="13">
        <f>IF(ISBLANK('Input-Accounts'!C251),"",'Input-Accounts'!C251)</f>
        <v>411.1</v>
      </c>
      <c r="D251" s="5">
        <f t="shared" ca="1" si="68"/>
        <v>0</v>
      </c>
      <c r="E251" s="5">
        <f t="shared" ca="1" si="66"/>
        <v>0</v>
      </c>
      <c r="F251" s="2" t="str" cm="1">
        <f t="array" aca="1" ref="F251" ca="1">IF(D251=0,"-",IF('Input-Accounts'!$E251&lt;&gt;0,'Input-Accounts'!$E251,INDEX('Input-Accounts'!$H251:$J251,,MATCH($F$6,'Input-Accounts'!$H$6:$J$6,0))))</f>
        <v>-</v>
      </c>
      <c r="G251" s="5">
        <f ca="1">IFERROR(INDEX(G$269:G$305,MATCH($F251,$B$269:$B$305,0))/INDEX($D$269:$D$305,MATCH($F251,$B$269:$B$305,0)),SUMIFS('Input-Ext Allocators'!D$8:D$63,'Input-Ext Allocators'!$B$8:$B$63,$F251))*$D251</f>
        <v>0</v>
      </c>
      <c r="H251" s="5">
        <f ca="1">IFERROR(INDEX(H$269:H$305,MATCH($F251,$B$269:$B$305,0))/INDEX($D$269:$D$305,MATCH($F251,$B$269:$B$305,0)),SUMIFS('Input-Ext Allocators'!E$8:E$63,'Input-Ext Allocators'!$B$8:$B$63,$F251))*$D251</f>
        <v>0</v>
      </c>
      <c r="I251" s="5">
        <f ca="1">IFERROR(INDEX(I$269:I$305,MATCH($F251,$B$269:$B$305,0))/INDEX($D$269:$D$305,MATCH($F251,$B$269:$B$305,0)),SUMIFS('Input-Ext Allocators'!F$8:F$63,'Input-Ext Allocators'!$B$8:$B$63,$F251))*$D251</f>
        <v>0</v>
      </c>
      <c r="J251" s="5">
        <f ca="1">IFERROR(INDEX(J$269:J$305,MATCH($F251,$B$269:$B$305,0))/INDEX($D$269:$D$305,MATCH($F251,$B$269:$B$305,0)),SUMIFS('Input-Ext Allocators'!G$8:G$63,'Input-Ext Allocators'!$B$8:$B$63,$F251))*$D251</f>
        <v>0</v>
      </c>
      <c r="K251" s="5">
        <f ca="1">IFERROR(INDEX(K$269:K$305,MATCH($F251,$B$269:$B$305,0))/INDEX($D$269:$D$305,MATCH($F251,$B$269:$B$305,0)),SUMIFS('Input-Ext Allocators'!H$8:H$63,'Input-Ext Allocators'!$B$8:$B$63,$F251))*$D251</f>
        <v>0</v>
      </c>
      <c r="L251" s="5">
        <f ca="1">IFERROR(INDEX(L$269:L$305,MATCH($F251,$B$269:$B$305,0))/INDEX($D$269:$D$305,MATCH($F251,$B$269:$B$305,0)),SUMIFS('Input-Ext Allocators'!I$8:I$63,'Input-Ext Allocators'!$B$8:$B$63,$F251))*$D251</f>
        <v>0</v>
      </c>
      <c r="M251" s="5">
        <f ca="1">IFERROR(INDEX(M$269:M$305,MATCH($F251,$B$269:$B$305,0))/INDEX($D$269:$D$305,MATCH($F251,$B$269:$B$305,0)),SUMIFS('Input-Ext Allocators'!J$8:J$63,'Input-Ext Allocators'!$B$8:$B$63,$F251))*$D251</f>
        <v>0</v>
      </c>
      <c r="N251" s="5">
        <f ca="1">IFERROR(INDEX(N$269:N$305,MATCH($F251,$B$269:$B$305,0))/INDEX($D$269:$D$305,MATCH($F251,$B$269:$B$305,0)),SUMIFS('Input-Ext Allocators'!K$8:K$63,'Input-Ext Allocators'!$B$8:$B$63,$F251))*$D251</f>
        <v>0</v>
      </c>
      <c r="O251" s="5">
        <f ca="1">IFERROR(INDEX(O$269:O$305,MATCH($F251,$B$269:$B$305,0))/INDEX($D$269:$D$305,MATCH($F251,$B$269:$B$305,0)),SUMIFS('Input-Ext Allocators'!L$8:L$63,'Input-Ext Allocators'!$B$8:$B$63,$F251))*$D251</f>
        <v>0</v>
      </c>
      <c r="P251" s="5">
        <f ca="1">IFERROR(INDEX(P$269:P$305,MATCH($F251,$B$269:$B$305,0))/INDEX($D$269:$D$305,MATCH($F251,$B$269:$B$305,0)),SUMIFS('Input-Ext Allocators'!M$8:M$63,'Input-Ext Allocators'!$B$8:$B$63,$F251))*$D251</f>
        <v>0</v>
      </c>
      <c r="Q251" s="5">
        <f ca="1">IFERROR(INDEX(Q$269:Q$305,MATCH($F251,$B$269:$B$305,0))/INDEX($D$269:$D$305,MATCH($F251,$B$269:$B$305,0)),SUMIFS('Input-Ext Allocators'!N$8:N$63,'Input-Ext Allocators'!$B$8:$B$63,$F251))*$D251</f>
        <v>0</v>
      </c>
      <c r="R251" s="5">
        <f ca="1">IFERROR(INDEX(R$269:R$305,MATCH($F251,$B$269:$B$305,0))/INDEX($D$269:$D$305,MATCH($F251,$B$269:$B$305,0)),SUMIFS('Input-Ext Allocators'!O$8:O$63,'Input-Ext Allocators'!$B$8:$B$63,$F251))*$D251</f>
        <v>0</v>
      </c>
      <c r="S251" s="5">
        <f ca="1">IFERROR(INDEX(S$269:S$305,MATCH($F251,$B$269:$B$305,0))/INDEX($D$269:$D$305,MATCH($F251,$B$269:$B$305,0)),SUMIFS('Input-Ext Allocators'!P$8:P$63,'Input-Ext Allocators'!$B$8:$B$63,$F251))*$D251</f>
        <v>0</v>
      </c>
      <c r="T251" s="5">
        <f ca="1">IFERROR(INDEX(T$269:T$305,MATCH($F251,$B$269:$B$305,0))/INDEX($D$269:$D$305,MATCH($F251,$B$269:$B$305,0)),SUMIFS('Input-Ext Allocators'!Q$8:Q$63,'Input-Ext Allocators'!$B$8:$B$63,$F251))*$D251</f>
        <v>0</v>
      </c>
      <c r="U251" s="5">
        <f ca="1">IFERROR(INDEX(U$269:U$305,MATCH($F251,$B$269:$B$305,0))/INDEX($D$269:$D$305,MATCH($F251,$B$269:$B$305,0)),SUMIFS('Input-Ext Allocators'!R$8:R$63,'Input-Ext Allocators'!$B$8:$B$63,$F251))*$D251</f>
        <v>0</v>
      </c>
      <c r="V251" s="5">
        <f ca="1">IFERROR(INDEX(V$269:V$305,MATCH($F251,$B$269:$B$305,0))/INDEX($D$269:$D$305,MATCH($F251,$B$269:$B$305,0)),SUMIFS('Input-Ext Allocators'!S$8:S$63,'Input-Ext Allocators'!$B$8:$B$63,$F251))*$D251</f>
        <v>0</v>
      </c>
      <c r="W251" s="5">
        <f ca="1">IFERROR(INDEX(W$269:W$305,MATCH($F251,$B$269:$B$305,0))/INDEX($D$269:$D$305,MATCH($F251,$B$269:$B$305,0)),SUMIFS('Input-Ext Allocators'!T$8:T$63,'Input-Ext Allocators'!$B$8:$B$63,$F251))*$D251</f>
        <v>0</v>
      </c>
      <c r="X251" s="5">
        <f ca="1">IFERROR(INDEX(X$269:X$305,MATCH($F251,$B$269:$B$305,0))/INDEX($D$269:$D$305,MATCH($F251,$B$269:$B$305,0)),SUMIFS('Input-Ext Allocators'!U$8:U$63,'Input-Ext Allocators'!$B$8:$B$63,$F251))*$D251</f>
        <v>0</v>
      </c>
      <c r="Y251" s="5">
        <f ca="1">IFERROR(INDEX(Y$269:Y$305,MATCH($F251,$B$269:$B$305,0))/INDEX($D$269:$D$305,MATCH($F251,$B$269:$B$305,0)),SUMIFS('Input-Ext Allocators'!V$8:V$63,'Input-Ext Allocators'!$B$8:$B$63,$F251))*$D251</f>
        <v>0</v>
      </c>
      <c r="Z251" s="5">
        <f ca="1">IFERROR(INDEX(Z$269:Z$305,MATCH($F251,$B$269:$B$305,0))/INDEX($D$269:$D$305,MATCH($F251,$B$269:$B$305,0)),SUMIFS('Input-Ext Allocators'!W$8:W$63,'Input-Ext Allocators'!$B$8:$B$63,$F251))*$D251</f>
        <v>0</v>
      </c>
    </row>
    <row r="252" spans="1:26" outlineLevel="1">
      <c r="A252" s="13">
        <f>IF(ISBLANK('Input-Accounts'!A252),"",'Input-Accounts'!A252)</f>
        <v>216</v>
      </c>
      <c r="B252" s="17" t="str">
        <f>IF(ISBLANK('Input-Accounts'!B252),"",'Input-Accounts'!B252)</f>
        <v>Investment Tax Credit Adjustments</v>
      </c>
      <c r="C252" s="13">
        <f>IF(ISBLANK('Input-Accounts'!C252),"",'Input-Accounts'!C252)</f>
        <v>411.4</v>
      </c>
      <c r="D252" s="5">
        <f t="shared" ca="1" si="68"/>
        <v>0</v>
      </c>
      <c r="E252" s="5">
        <f t="shared" ca="1" si="66"/>
        <v>0</v>
      </c>
      <c r="F252" s="2" t="str" cm="1">
        <f t="array" aca="1" ref="F252" ca="1">IF(D252=0,"-",IF('Input-Accounts'!$E252&lt;&gt;0,'Input-Accounts'!$E252,INDEX('Input-Accounts'!$H252:$J252,,MATCH($F$6,'Input-Accounts'!$H$6:$J$6,0))))</f>
        <v>-</v>
      </c>
      <c r="G252" s="5">
        <f ca="1">IFERROR(INDEX(G$269:G$305,MATCH($F252,$B$269:$B$305,0))/INDEX($D$269:$D$305,MATCH($F252,$B$269:$B$305,0)),SUMIFS('Input-Ext Allocators'!D$8:D$63,'Input-Ext Allocators'!$B$8:$B$63,$F252))*$D252</f>
        <v>0</v>
      </c>
      <c r="H252" s="5">
        <f ca="1">IFERROR(INDEX(H$269:H$305,MATCH($F252,$B$269:$B$305,0))/INDEX($D$269:$D$305,MATCH($F252,$B$269:$B$305,0)),SUMIFS('Input-Ext Allocators'!E$8:E$63,'Input-Ext Allocators'!$B$8:$B$63,$F252))*$D252</f>
        <v>0</v>
      </c>
      <c r="I252" s="5">
        <f ca="1">IFERROR(INDEX(I$269:I$305,MATCH($F252,$B$269:$B$305,0))/INDEX($D$269:$D$305,MATCH($F252,$B$269:$B$305,0)),SUMIFS('Input-Ext Allocators'!F$8:F$63,'Input-Ext Allocators'!$B$8:$B$63,$F252))*$D252</f>
        <v>0</v>
      </c>
      <c r="J252" s="5">
        <f ca="1">IFERROR(INDEX(J$269:J$305,MATCH($F252,$B$269:$B$305,0))/INDEX($D$269:$D$305,MATCH($F252,$B$269:$B$305,0)),SUMIFS('Input-Ext Allocators'!G$8:G$63,'Input-Ext Allocators'!$B$8:$B$63,$F252))*$D252</f>
        <v>0</v>
      </c>
      <c r="K252" s="5">
        <f ca="1">IFERROR(INDEX(K$269:K$305,MATCH($F252,$B$269:$B$305,0))/INDEX($D$269:$D$305,MATCH($F252,$B$269:$B$305,0)),SUMIFS('Input-Ext Allocators'!H$8:H$63,'Input-Ext Allocators'!$B$8:$B$63,$F252))*$D252</f>
        <v>0</v>
      </c>
      <c r="L252" s="5">
        <f ca="1">IFERROR(INDEX(L$269:L$305,MATCH($F252,$B$269:$B$305,0))/INDEX($D$269:$D$305,MATCH($F252,$B$269:$B$305,0)),SUMIFS('Input-Ext Allocators'!I$8:I$63,'Input-Ext Allocators'!$B$8:$B$63,$F252))*$D252</f>
        <v>0</v>
      </c>
      <c r="M252" s="5">
        <f ca="1">IFERROR(INDEX(M$269:M$305,MATCH($F252,$B$269:$B$305,0))/INDEX($D$269:$D$305,MATCH($F252,$B$269:$B$305,0)),SUMIFS('Input-Ext Allocators'!J$8:J$63,'Input-Ext Allocators'!$B$8:$B$63,$F252))*$D252</f>
        <v>0</v>
      </c>
      <c r="N252" s="5">
        <f ca="1">IFERROR(INDEX(N$269:N$305,MATCH($F252,$B$269:$B$305,0))/INDEX($D$269:$D$305,MATCH($F252,$B$269:$B$305,0)),SUMIFS('Input-Ext Allocators'!K$8:K$63,'Input-Ext Allocators'!$B$8:$B$63,$F252))*$D252</f>
        <v>0</v>
      </c>
      <c r="O252" s="5">
        <f ca="1">IFERROR(INDEX(O$269:O$305,MATCH($F252,$B$269:$B$305,0))/INDEX($D$269:$D$305,MATCH($F252,$B$269:$B$305,0)),SUMIFS('Input-Ext Allocators'!L$8:L$63,'Input-Ext Allocators'!$B$8:$B$63,$F252))*$D252</f>
        <v>0</v>
      </c>
      <c r="P252" s="5">
        <f ca="1">IFERROR(INDEX(P$269:P$305,MATCH($F252,$B$269:$B$305,0))/INDEX($D$269:$D$305,MATCH($F252,$B$269:$B$305,0)),SUMIFS('Input-Ext Allocators'!M$8:M$63,'Input-Ext Allocators'!$B$8:$B$63,$F252))*$D252</f>
        <v>0</v>
      </c>
      <c r="Q252" s="5">
        <f ca="1">IFERROR(INDEX(Q$269:Q$305,MATCH($F252,$B$269:$B$305,0))/INDEX($D$269:$D$305,MATCH($F252,$B$269:$B$305,0)),SUMIFS('Input-Ext Allocators'!N$8:N$63,'Input-Ext Allocators'!$B$8:$B$63,$F252))*$D252</f>
        <v>0</v>
      </c>
      <c r="R252" s="5">
        <f ca="1">IFERROR(INDEX(R$269:R$305,MATCH($F252,$B$269:$B$305,0))/INDEX($D$269:$D$305,MATCH($F252,$B$269:$B$305,0)),SUMIFS('Input-Ext Allocators'!O$8:O$63,'Input-Ext Allocators'!$B$8:$B$63,$F252))*$D252</f>
        <v>0</v>
      </c>
      <c r="S252" s="5">
        <f ca="1">IFERROR(INDEX(S$269:S$305,MATCH($F252,$B$269:$B$305,0))/INDEX($D$269:$D$305,MATCH($F252,$B$269:$B$305,0)),SUMIFS('Input-Ext Allocators'!P$8:P$63,'Input-Ext Allocators'!$B$8:$B$63,$F252))*$D252</f>
        <v>0</v>
      </c>
      <c r="T252" s="5">
        <f ca="1">IFERROR(INDEX(T$269:T$305,MATCH($F252,$B$269:$B$305,0))/INDEX($D$269:$D$305,MATCH($F252,$B$269:$B$305,0)),SUMIFS('Input-Ext Allocators'!Q$8:Q$63,'Input-Ext Allocators'!$B$8:$B$63,$F252))*$D252</f>
        <v>0</v>
      </c>
      <c r="U252" s="5">
        <f ca="1">IFERROR(INDEX(U$269:U$305,MATCH($F252,$B$269:$B$305,0))/INDEX($D$269:$D$305,MATCH($F252,$B$269:$B$305,0)),SUMIFS('Input-Ext Allocators'!R$8:R$63,'Input-Ext Allocators'!$B$8:$B$63,$F252))*$D252</f>
        <v>0</v>
      </c>
      <c r="V252" s="5">
        <f ca="1">IFERROR(INDEX(V$269:V$305,MATCH($F252,$B$269:$B$305,0))/INDEX($D$269:$D$305,MATCH($F252,$B$269:$B$305,0)),SUMIFS('Input-Ext Allocators'!S$8:S$63,'Input-Ext Allocators'!$B$8:$B$63,$F252))*$D252</f>
        <v>0</v>
      </c>
      <c r="W252" s="5">
        <f ca="1">IFERROR(INDEX(W$269:W$305,MATCH($F252,$B$269:$B$305,0))/INDEX($D$269:$D$305,MATCH($F252,$B$269:$B$305,0)),SUMIFS('Input-Ext Allocators'!T$8:T$63,'Input-Ext Allocators'!$B$8:$B$63,$F252))*$D252</f>
        <v>0</v>
      </c>
      <c r="X252" s="5">
        <f ca="1">IFERROR(INDEX(X$269:X$305,MATCH($F252,$B$269:$B$305,0))/INDEX($D$269:$D$305,MATCH($F252,$B$269:$B$305,0)),SUMIFS('Input-Ext Allocators'!U$8:U$63,'Input-Ext Allocators'!$B$8:$B$63,$F252))*$D252</f>
        <v>0</v>
      </c>
      <c r="Y252" s="5">
        <f ca="1">IFERROR(INDEX(Y$269:Y$305,MATCH($F252,$B$269:$B$305,0))/INDEX($D$269:$D$305,MATCH($F252,$B$269:$B$305,0)),SUMIFS('Input-Ext Allocators'!V$8:V$63,'Input-Ext Allocators'!$B$8:$B$63,$F252))*$D252</f>
        <v>0</v>
      </c>
      <c r="Z252" s="5">
        <f ca="1">IFERROR(INDEX(Z$269:Z$305,MATCH($F252,$B$269:$B$305,0))/INDEX($D$269:$D$305,MATCH($F252,$B$269:$B$305,0)),SUMIFS('Input-Ext Allocators'!W$8:W$63,'Input-Ext Allocators'!$B$8:$B$63,$F252))*$D252</f>
        <v>0</v>
      </c>
    </row>
    <row r="253" spans="1:26" outlineLevel="1">
      <c r="A253" s="13">
        <f>IF(ISBLANK('Input-Accounts'!A253),"",'Input-Accounts'!A253)</f>
        <v>217</v>
      </c>
      <c r="B253" t="str">
        <f>IF(ISBLANK('Input-Accounts'!B253),"",'Input-Accounts'!B253)</f>
        <v>Subtotal - Income Taxes</v>
      </c>
      <c r="C253" s="13" t="str">
        <f>IF(ISBLANK('Input-Accounts'!C253),"",'Input-Accounts'!C253)</f>
        <v/>
      </c>
      <c r="D253" s="28">
        <f ca="1">SUBTOTAL(9,D249:D252)</f>
        <v>0</v>
      </c>
      <c r="E253" s="5">
        <f t="shared" ca="1" si="66"/>
        <v>0</v>
      </c>
      <c r="G253" s="28">
        <f t="shared" ref="G253:Z253" ca="1" si="69">SUBTOTAL(9,G249:G252)</f>
        <v>0</v>
      </c>
      <c r="H253" s="28">
        <f t="shared" ca="1" si="69"/>
        <v>0</v>
      </c>
      <c r="I253" s="28">
        <f t="shared" ca="1" si="69"/>
        <v>0</v>
      </c>
      <c r="J253" s="28">
        <f t="shared" ca="1" si="69"/>
        <v>0</v>
      </c>
      <c r="K253" s="28">
        <f t="shared" ca="1" si="69"/>
        <v>0</v>
      </c>
      <c r="L253" s="28">
        <f t="shared" ca="1" si="69"/>
        <v>0</v>
      </c>
      <c r="M253" s="28">
        <f t="shared" ca="1" si="69"/>
        <v>0</v>
      </c>
      <c r="N253" s="28">
        <f t="shared" ca="1" si="69"/>
        <v>0</v>
      </c>
      <c r="O253" s="28">
        <f t="shared" ca="1" si="69"/>
        <v>0</v>
      </c>
      <c r="P253" s="28">
        <f t="shared" ca="1" si="69"/>
        <v>0</v>
      </c>
      <c r="Q253" s="28">
        <f t="shared" ca="1" si="69"/>
        <v>0</v>
      </c>
      <c r="R253" s="28">
        <f t="shared" ca="1" si="69"/>
        <v>0</v>
      </c>
      <c r="S253" s="28">
        <f t="shared" ca="1" si="69"/>
        <v>0</v>
      </c>
      <c r="T253" s="28">
        <f t="shared" ca="1" si="69"/>
        <v>0</v>
      </c>
      <c r="U253" s="28">
        <f t="shared" ca="1" si="69"/>
        <v>0</v>
      </c>
      <c r="V253" s="28">
        <f t="shared" ca="1" si="69"/>
        <v>0</v>
      </c>
      <c r="W253" s="28">
        <f t="shared" ca="1" si="69"/>
        <v>0</v>
      </c>
      <c r="X253" s="28">
        <f t="shared" ca="1" si="69"/>
        <v>0</v>
      </c>
      <c r="Y253" s="28">
        <f t="shared" ca="1" si="69"/>
        <v>0</v>
      </c>
      <c r="Z253" s="28">
        <f t="shared" ca="1" si="69"/>
        <v>0</v>
      </c>
    </row>
    <row r="254" spans="1:26" outlineLevel="1">
      <c r="A254" s="13" t="str">
        <f>IF(ISBLANK('Input-Accounts'!A254),"",'Input-Accounts'!A254)</f>
        <v/>
      </c>
      <c r="B254" t="str">
        <f>IF(ISBLANK('Input-Accounts'!B254),"",'Input-Accounts'!B254)</f>
        <v/>
      </c>
      <c r="C254" s="13" t="str">
        <f>IF(ISBLANK('Input-Accounts'!C254),"",'Input-Accounts'!C254)</f>
        <v/>
      </c>
      <c r="D254" s="5"/>
      <c r="E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>
      <c r="A255" s="13">
        <f>IF(ISBLANK('Input-Accounts'!A255),"",'Input-Accounts'!A255)</f>
        <v>218</v>
      </c>
      <c r="B255" s="4" t="str">
        <f>IF(ISBLANK('Input-Accounts'!B255),"",'Input-Accounts'!B255)</f>
        <v>Total Taxes</v>
      </c>
      <c r="C255" s="13" t="str">
        <f>IF(ISBLANK('Input-Accounts'!C255),"",'Input-Accounts'!C255)</f>
        <v/>
      </c>
      <c r="D255" s="5">
        <f ca="1">SUBTOTAL(9,D244:D253)</f>
        <v>140611.44865337625</v>
      </c>
      <c r="E255" s="5">
        <f t="shared" ca="1" si="66"/>
        <v>0</v>
      </c>
      <c r="F255" s="2"/>
      <c r="G255" s="5">
        <f t="shared" ref="G255:Z255" ca="1" si="70">SUBTOTAL(9,G244:G253)</f>
        <v>61539.439070001754</v>
      </c>
      <c r="H255" s="5">
        <f t="shared" ca="1" si="70"/>
        <v>36620.042849905272</v>
      </c>
      <c r="I255" s="5">
        <f t="shared" ca="1" si="70"/>
        <v>3500.3961765745503</v>
      </c>
      <c r="J255" s="5">
        <f t="shared" ca="1" si="70"/>
        <v>3907.904700143602</v>
      </c>
      <c r="K255" s="5">
        <f t="shared" ca="1" si="70"/>
        <v>316.32593774500111</v>
      </c>
      <c r="L255" s="5">
        <f t="shared" ca="1" si="70"/>
        <v>30225.998455368637</v>
      </c>
      <c r="M255" s="5">
        <f t="shared" ca="1" si="70"/>
        <v>4501.3414636374218</v>
      </c>
      <c r="N255" s="5">
        <f t="shared" ca="1" si="70"/>
        <v>0</v>
      </c>
      <c r="O255" s="5">
        <f t="shared" ca="1" si="70"/>
        <v>0</v>
      </c>
      <c r="P255" s="5">
        <f t="shared" ca="1" si="70"/>
        <v>0</v>
      </c>
      <c r="Q255" s="5">
        <f t="shared" ca="1" si="70"/>
        <v>0</v>
      </c>
      <c r="R255" s="5">
        <f t="shared" ca="1" si="70"/>
        <v>0</v>
      </c>
      <c r="S255" s="5">
        <f t="shared" ca="1" si="70"/>
        <v>0</v>
      </c>
      <c r="T255" s="5">
        <f t="shared" ca="1" si="70"/>
        <v>0</v>
      </c>
      <c r="U255" s="5">
        <f t="shared" ca="1" si="70"/>
        <v>0</v>
      </c>
      <c r="V255" s="5">
        <f t="shared" ca="1" si="70"/>
        <v>0</v>
      </c>
      <c r="W255" s="5">
        <f t="shared" ca="1" si="70"/>
        <v>0</v>
      </c>
      <c r="X255" s="5">
        <f t="shared" ca="1" si="70"/>
        <v>0</v>
      </c>
      <c r="Y255" s="5">
        <f t="shared" ca="1" si="70"/>
        <v>0</v>
      </c>
      <c r="Z255" s="5">
        <f t="shared" ca="1" si="70"/>
        <v>0</v>
      </c>
    </row>
    <row r="256" spans="1:26">
      <c r="A256" s="13" t="str">
        <f>IF(ISBLANK('Input-Accounts'!A256),"",'Input-Accounts'!A256)</f>
        <v/>
      </c>
      <c r="B256" t="str">
        <f>IF(ISBLANK('Input-Accounts'!B256),"",'Input-Accounts'!B256)</f>
        <v/>
      </c>
      <c r="C256" s="13" t="str">
        <f>IF(ISBLANK('Input-Accounts'!C256),"",'Input-Accounts'!C256)</f>
        <v/>
      </c>
      <c r="D256" s="28"/>
      <c r="E256" s="5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>
      <c r="A257" s="13">
        <f>IF(ISBLANK('Input-Accounts'!A257),"",'Input-Accounts'!A257)</f>
        <v>219</v>
      </c>
      <c r="B257" s="1" t="str">
        <f>IF(ISBLANK('Input-Accounts'!B257),"",'Input-Accounts'!B257)</f>
        <v>REVENUE REQUIREMENT AT EQUAL RATES OF RETURN</v>
      </c>
      <c r="C257" s="13" t="str">
        <f>IF(ISBLANK('Input-Accounts'!C257),"",'Input-Accounts'!C257)</f>
        <v/>
      </c>
      <c r="D257" s="5"/>
      <c r="E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>
      <c r="A258" s="13">
        <f>IF(ISBLANK('Input-Accounts'!A258),"",'Input-Accounts'!A258)</f>
        <v>220</v>
      </c>
      <c r="B258" s="1" t="str">
        <f>IF(ISBLANK('Input-Accounts'!B258),"",'Input-Accounts'!B258)</f>
        <v>Test Year Expenses at Current Rates</v>
      </c>
      <c r="C258" s="13" t="str">
        <f>IF(ISBLANK('Input-Accounts'!C258),"",'Input-Accounts'!C258)</f>
        <v/>
      </c>
      <c r="D258" s="18">
        <f ca="1">SUBTOTAL(9,D119:D255)</f>
        <v>768332.34132010292</v>
      </c>
      <c r="E258" s="5">
        <f t="shared" ca="1" si="66"/>
        <v>0</v>
      </c>
      <c r="F258" s="2"/>
      <c r="G258" s="18">
        <f t="shared" ref="G258:Z258" ca="1" si="71">SUBTOTAL(9,G119:G255)</f>
        <v>272864.87062095059</v>
      </c>
      <c r="H258" s="18">
        <f t="shared" ca="1" si="71"/>
        <v>186153.4621450181</v>
      </c>
      <c r="I258" s="18">
        <f t="shared" ca="1" si="71"/>
        <v>23303.637010492075</v>
      </c>
      <c r="J258" s="18">
        <f t="shared" ca="1" si="71"/>
        <v>31054.763369791588</v>
      </c>
      <c r="K258" s="18">
        <f t="shared" ca="1" si="71"/>
        <v>3728.4115662056793</v>
      </c>
      <c r="L258" s="18">
        <f t="shared" ca="1" si="71"/>
        <v>208630.90563576249</v>
      </c>
      <c r="M258" s="18">
        <f t="shared" ca="1" si="71"/>
        <v>42596.290971882197</v>
      </c>
      <c r="N258" s="18">
        <f t="shared" ca="1" si="71"/>
        <v>0</v>
      </c>
      <c r="O258" s="18">
        <f t="shared" ca="1" si="71"/>
        <v>0</v>
      </c>
      <c r="P258" s="18">
        <f t="shared" ca="1" si="71"/>
        <v>0</v>
      </c>
      <c r="Q258" s="18">
        <f t="shared" ca="1" si="71"/>
        <v>0</v>
      </c>
      <c r="R258" s="18">
        <f t="shared" ca="1" si="71"/>
        <v>0</v>
      </c>
      <c r="S258" s="18">
        <f t="shared" ca="1" si="71"/>
        <v>0</v>
      </c>
      <c r="T258" s="18">
        <f t="shared" ca="1" si="71"/>
        <v>0</v>
      </c>
      <c r="U258" s="18">
        <f t="shared" ca="1" si="71"/>
        <v>0</v>
      </c>
      <c r="V258" s="18">
        <f t="shared" ca="1" si="71"/>
        <v>0</v>
      </c>
      <c r="W258" s="18">
        <f t="shared" ca="1" si="71"/>
        <v>0</v>
      </c>
      <c r="X258" s="18">
        <f t="shared" ca="1" si="71"/>
        <v>0</v>
      </c>
      <c r="Y258" s="18">
        <f t="shared" ca="1" si="71"/>
        <v>0</v>
      </c>
      <c r="Z258" s="18">
        <f t="shared" ca="1" si="71"/>
        <v>0</v>
      </c>
    </row>
    <row r="259" spans="1:26">
      <c r="A259" s="13">
        <f>IF(ISBLANK('Input-Accounts'!A259),"",'Input-Accounts'!A259)</f>
        <v>221</v>
      </c>
      <c r="B259" s="1" t="str">
        <f>IF(ISBLANK('Input-Accounts'!B259),"",'Input-Accounts'!B259)</f>
        <v>Return on Rate Base</v>
      </c>
      <c r="C259" s="13" t="str">
        <f>IF(ISBLANK('Input-Accounts'!C259),"",'Input-Accounts'!C259)</f>
        <v/>
      </c>
      <c r="D259" s="5">
        <f t="shared" ref="D259:D262" ca="1" si="72">INDIRECT("Classification!"&amp;$D$5&amp;ROW())</f>
        <v>0</v>
      </c>
      <c r="E259" s="5">
        <f t="shared" ca="1" si="66"/>
        <v>0</v>
      </c>
      <c r="F259" s="2" t="str" cm="1">
        <f t="array" aca="1" ref="F259" ca="1">IF(D259=0,"-",IF('Input-Accounts'!$E259&lt;&gt;0,'Input-Accounts'!$E259,INDEX('Input-Accounts'!$H259:$J259,,MATCH($F$6,'Input-Accounts'!$H$6:$J$6,0))))</f>
        <v>-</v>
      </c>
      <c r="G259" s="5">
        <f ca="1">IFERROR(INDEX(G$269:G$305,MATCH($F259,$B$269:$B$305,0))/INDEX($D$269:$D$305,MATCH($F259,$B$269:$B$305,0)),SUMIFS('Input-Ext Allocators'!D$8:D$63,'Input-Ext Allocators'!$B$8:$B$63,$F259))*$D259</f>
        <v>0</v>
      </c>
      <c r="H259" s="5">
        <f ca="1">IFERROR(INDEX(H$269:H$305,MATCH($F259,$B$269:$B$305,0))/INDEX($D$269:$D$305,MATCH($F259,$B$269:$B$305,0)),SUMIFS('Input-Ext Allocators'!E$8:E$63,'Input-Ext Allocators'!$B$8:$B$63,$F259))*$D259</f>
        <v>0</v>
      </c>
      <c r="I259" s="5">
        <f ca="1">IFERROR(INDEX(I$269:I$305,MATCH($F259,$B$269:$B$305,0))/INDEX($D$269:$D$305,MATCH($F259,$B$269:$B$305,0)),SUMIFS('Input-Ext Allocators'!F$8:F$63,'Input-Ext Allocators'!$B$8:$B$63,$F259))*$D259</f>
        <v>0</v>
      </c>
      <c r="J259" s="5">
        <f ca="1">IFERROR(INDEX(J$269:J$305,MATCH($F259,$B$269:$B$305,0))/INDEX($D$269:$D$305,MATCH($F259,$B$269:$B$305,0)),SUMIFS('Input-Ext Allocators'!G$8:G$63,'Input-Ext Allocators'!$B$8:$B$63,$F259))*$D259</f>
        <v>0</v>
      </c>
      <c r="K259" s="5">
        <f ca="1">IFERROR(INDEX(K$269:K$305,MATCH($F259,$B$269:$B$305,0))/INDEX($D$269:$D$305,MATCH($F259,$B$269:$B$305,0)),SUMIFS('Input-Ext Allocators'!H$8:H$63,'Input-Ext Allocators'!$B$8:$B$63,$F259))*$D259</f>
        <v>0</v>
      </c>
      <c r="L259" s="5">
        <f ca="1">IFERROR(INDEX(L$269:L$305,MATCH($F259,$B$269:$B$305,0))/INDEX($D$269:$D$305,MATCH($F259,$B$269:$B$305,0)),SUMIFS('Input-Ext Allocators'!I$8:I$63,'Input-Ext Allocators'!$B$8:$B$63,$F259))*$D259</f>
        <v>0</v>
      </c>
      <c r="M259" s="5">
        <f ca="1">IFERROR(INDEX(M$269:M$305,MATCH($F259,$B$269:$B$305,0))/INDEX($D$269:$D$305,MATCH($F259,$B$269:$B$305,0)),SUMIFS('Input-Ext Allocators'!J$8:J$63,'Input-Ext Allocators'!$B$8:$B$63,$F259))*$D259</f>
        <v>0</v>
      </c>
      <c r="N259" s="5">
        <f ca="1">IFERROR(INDEX(N$269:N$305,MATCH($F259,$B$269:$B$305,0))/INDEX($D$269:$D$305,MATCH($F259,$B$269:$B$305,0)),SUMIFS('Input-Ext Allocators'!K$8:K$63,'Input-Ext Allocators'!$B$8:$B$63,$F259))*$D259</f>
        <v>0</v>
      </c>
      <c r="O259" s="5">
        <f ca="1">IFERROR(INDEX(O$269:O$305,MATCH($F259,$B$269:$B$305,0))/INDEX($D$269:$D$305,MATCH($F259,$B$269:$B$305,0)),SUMIFS('Input-Ext Allocators'!L$8:L$63,'Input-Ext Allocators'!$B$8:$B$63,$F259))*$D259</f>
        <v>0</v>
      </c>
      <c r="P259" s="5">
        <f ca="1">IFERROR(INDEX(P$269:P$305,MATCH($F259,$B$269:$B$305,0))/INDEX($D$269:$D$305,MATCH($F259,$B$269:$B$305,0)),SUMIFS('Input-Ext Allocators'!M$8:M$63,'Input-Ext Allocators'!$B$8:$B$63,$F259))*$D259</f>
        <v>0</v>
      </c>
      <c r="Q259" s="5">
        <f ca="1">IFERROR(INDEX(Q$269:Q$305,MATCH($F259,$B$269:$B$305,0))/INDEX($D$269:$D$305,MATCH($F259,$B$269:$B$305,0)),SUMIFS('Input-Ext Allocators'!N$8:N$63,'Input-Ext Allocators'!$B$8:$B$63,$F259))*$D259</f>
        <v>0</v>
      </c>
      <c r="R259" s="5">
        <f ca="1">IFERROR(INDEX(R$269:R$305,MATCH($F259,$B$269:$B$305,0))/INDEX($D$269:$D$305,MATCH($F259,$B$269:$B$305,0)),SUMIFS('Input-Ext Allocators'!O$8:O$63,'Input-Ext Allocators'!$B$8:$B$63,$F259))*$D259</f>
        <v>0</v>
      </c>
      <c r="S259" s="5">
        <f ca="1">IFERROR(INDEX(S$269:S$305,MATCH($F259,$B$269:$B$305,0))/INDEX($D$269:$D$305,MATCH($F259,$B$269:$B$305,0)),SUMIFS('Input-Ext Allocators'!P$8:P$63,'Input-Ext Allocators'!$B$8:$B$63,$F259))*$D259</f>
        <v>0</v>
      </c>
      <c r="T259" s="5">
        <f ca="1">IFERROR(INDEX(T$269:T$305,MATCH($F259,$B$269:$B$305,0))/INDEX($D$269:$D$305,MATCH($F259,$B$269:$B$305,0)),SUMIFS('Input-Ext Allocators'!Q$8:Q$63,'Input-Ext Allocators'!$B$8:$B$63,$F259))*$D259</f>
        <v>0</v>
      </c>
      <c r="U259" s="5">
        <f ca="1">IFERROR(INDEX(U$269:U$305,MATCH($F259,$B$269:$B$305,0))/INDEX($D$269:$D$305,MATCH($F259,$B$269:$B$305,0)),SUMIFS('Input-Ext Allocators'!R$8:R$63,'Input-Ext Allocators'!$B$8:$B$63,$F259))*$D259</f>
        <v>0</v>
      </c>
      <c r="V259" s="5">
        <f ca="1">IFERROR(INDEX(V$269:V$305,MATCH($F259,$B$269:$B$305,0))/INDEX($D$269:$D$305,MATCH($F259,$B$269:$B$305,0)),SUMIFS('Input-Ext Allocators'!S$8:S$63,'Input-Ext Allocators'!$B$8:$B$63,$F259))*$D259</f>
        <v>0</v>
      </c>
      <c r="W259" s="5">
        <f ca="1">IFERROR(INDEX(W$269:W$305,MATCH($F259,$B$269:$B$305,0))/INDEX($D$269:$D$305,MATCH($F259,$B$269:$B$305,0)),SUMIFS('Input-Ext Allocators'!T$8:T$63,'Input-Ext Allocators'!$B$8:$B$63,$F259))*$D259</f>
        <v>0</v>
      </c>
      <c r="X259" s="5">
        <f ca="1">IFERROR(INDEX(X$269:X$305,MATCH($F259,$B$269:$B$305,0))/INDEX($D$269:$D$305,MATCH($F259,$B$269:$B$305,0)),SUMIFS('Input-Ext Allocators'!U$8:U$63,'Input-Ext Allocators'!$B$8:$B$63,$F259))*$D259</f>
        <v>0</v>
      </c>
      <c r="Y259" s="5">
        <f ca="1">IFERROR(INDEX(Y$269:Y$305,MATCH($F259,$B$269:$B$305,0))/INDEX($D$269:$D$305,MATCH($F259,$B$269:$B$305,0)),SUMIFS('Input-Ext Allocators'!V$8:V$63,'Input-Ext Allocators'!$B$8:$B$63,$F259))*$D259</f>
        <v>0</v>
      </c>
      <c r="Z259" s="5">
        <f ca="1">IFERROR(INDEX(Z$269:Z$305,MATCH($F259,$B$269:$B$305,0))/INDEX($D$269:$D$305,MATCH($F259,$B$269:$B$305,0)),SUMIFS('Input-Ext Allocators'!W$8:W$63,'Input-Ext Allocators'!$B$8:$B$63,$F259))*$D259</f>
        <v>0</v>
      </c>
    </row>
    <row r="260" spans="1:26">
      <c r="A260" s="13">
        <f>IF(ISBLANK('Input-Accounts'!A260),"",'Input-Accounts'!A260)</f>
        <v>222</v>
      </c>
      <c r="B260" s="1" t="str">
        <f>IF(ISBLANK('Input-Accounts'!B260),"",'Input-Accounts'!B260)</f>
        <v>Gross Up Items</v>
      </c>
      <c r="C260" s="13" t="str">
        <f>IF(ISBLANK('Input-Accounts'!C260),"",'Input-Accounts'!C260)</f>
        <v/>
      </c>
      <c r="D260" s="5">
        <f t="shared" ca="1" si="72"/>
        <v>0</v>
      </c>
      <c r="E260" s="5">
        <f t="shared" ca="1" si="66"/>
        <v>0</v>
      </c>
      <c r="F260" s="5" t="str" cm="1">
        <f t="array" aca="1" ref="F260" ca="1">IF(D260=0,"-",IF('Input-Accounts'!$E260&lt;&gt;0,'Input-Accounts'!$E260,INDEX('Input-Accounts'!$H260:$J260,,MATCH($F$6,'Input-Accounts'!$H$6:$J$6,0))))</f>
        <v>-</v>
      </c>
      <c r="G260" s="5">
        <f ca="1">IFERROR(INDEX(G$269:G$305,MATCH($F260,$B$269:$B$305,0))/INDEX($D$269:$D$305,MATCH($F260,$B$269:$B$305,0)),SUMIFS('Input-Func_Class'!D$106:D$106,'Input-Func_Class'!$B$106:$B$106,$F260))*$D260</f>
        <v>0</v>
      </c>
      <c r="H260" s="5">
        <f ca="1">IFERROR(INDEX(H$269:H$305,MATCH($F260,$B$269:$B$305,0))/INDEX($D$269:$D$305,MATCH($F260,$B$269:$B$305,0)),SUMIFS('Input-Func_Class'!E$106:E$106,'Input-Func_Class'!$B$106:$B$106,$F260))*$D260</f>
        <v>0</v>
      </c>
      <c r="I260" s="5">
        <f ca="1">IFERROR(INDEX(I$269:I$305,MATCH($F260,$B$269:$B$305,0))/INDEX($D$269:$D$305,MATCH($F260,$B$269:$B$305,0)),SUMIFS('Input-Func_Class'!F$106:F$106,'Input-Func_Class'!$B$106:$B$106,$F260))*$D260</f>
        <v>0</v>
      </c>
      <c r="J260" s="5">
        <f ca="1">IFERROR(INDEX(J$269:J$305,MATCH($F260,$B$269:$B$305,0))/INDEX($D$269:$D$305,MATCH($F260,$B$269:$B$305,0)),SUMIFS('Input-Func_Class'!G$106:G$106,'Input-Func_Class'!$B$106:$B$106,$F260))*$D260</f>
        <v>0</v>
      </c>
      <c r="K260" s="5">
        <f ca="1">IFERROR(INDEX(K$269:K$305,MATCH($F260,$B$269:$B$305,0))/INDEX($D$269:$D$305,MATCH($F260,$B$269:$B$305,0)),SUMIFS('Input-Func_Class'!H$106:H$106,'Input-Func_Class'!$B$106:$B$106,$F260))*$D260</f>
        <v>0</v>
      </c>
      <c r="L260" s="5">
        <f ca="1">IFERROR(INDEX(L$269:L$305,MATCH($F260,$B$269:$B$305,0))/INDEX($D$269:$D$305,MATCH($F260,$B$269:$B$305,0)),SUMIFS('Input-Func_Class'!I$106:I$106,'Input-Func_Class'!$B$106:$B$106,$F260))*$D260</f>
        <v>0</v>
      </c>
      <c r="M260" s="5">
        <f ca="1">IFERROR(INDEX(M$269:M$305,MATCH($F260,$B$269:$B$305,0))/INDEX($D$269:$D$305,MATCH($F260,$B$269:$B$305,0)),SUMIFS('Input-Func_Class'!J$106:J$106,'Input-Func_Class'!$B$106:$B$106,$F260))*$D260</f>
        <v>0</v>
      </c>
      <c r="N260" s="5">
        <f ca="1">IFERROR(INDEX(N$269:N$305,MATCH($F260,$B$269:$B$305,0))/INDEX($D$269:$D$305,MATCH($F260,$B$269:$B$305,0)),SUMIFS('Input-Func_Class'!K$106:K$106,'Input-Func_Class'!$B$106:$B$106,$F260))*$D260</f>
        <v>0</v>
      </c>
      <c r="O260" s="5">
        <f ca="1">IFERROR(INDEX(O$269:O$305,MATCH($F260,$B$269:$B$305,0))/INDEX($D$269:$D$305,MATCH($F260,$B$269:$B$305,0)),SUMIFS('Input-Func_Class'!L$106:L$106,'Input-Func_Class'!$B$106:$B$106,$F260))*$D260</f>
        <v>0</v>
      </c>
      <c r="P260" s="5">
        <f ca="1">IFERROR(INDEX(P$269:P$305,MATCH($F260,$B$269:$B$305,0))/INDEX($D$269:$D$305,MATCH($F260,$B$269:$B$305,0)),SUMIFS('Input-Func_Class'!M$106:M$106,'Input-Func_Class'!$B$106:$B$106,$F260))*$D260</f>
        <v>0</v>
      </c>
      <c r="Q260" s="5">
        <f ca="1">IFERROR(INDEX(Q$269:Q$305,MATCH($F260,$B$269:$B$305,0))/INDEX($D$269:$D$305,MATCH($F260,$B$269:$B$305,0)),SUMIFS('Input-Func_Class'!N$106:N$106,'Input-Func_Class'!$B$106:$B$106,$F260))*$D260</f>
        <v>0</v>
      </c>
      <c r="R260" s="5">
        <f ca="1">IFERROR(INDEX(R$269:R$305,MATCH($F260,$B$269:$B$305,0))/INDEX($D$269:$D$305,MATCH($F260,$B$269:$B$305,0)),SUMIFS('Input-Func_Class'!O$106:O$106,'Input-Func_Class'!$B$106:$B$106,$F260))*$D260</f>
        <v>0</v>
      </c>
      <c r="S260" s="5">
        <f ca="1">IFERROR(INDEX(S$269:S$305,MATCH($F260,$B$269:$B$305,0))/INDEX($D$269:$D$305,MATCH($F260,$B$269:$B$305,0)),SUMIFS('Input-Func_Class'!P$106:P$106,'Input-Func_Class'!$B$106:$B$106,$F260))*$D260</f>
        <v>0</v>
      </c>
      <c r="T260" s="5">
        <f ca="1">IFERROR(INDEX(T$269:T$305,MATCH($F260,$B$269:$B$305,0))/INDEX($D$269:$D$305,MATCH($F260,$B$269:$B$305,0)),SUMIFS('Input-Func_Class'!Q$106:Q$106,'Input-Func_Class'!$B$106:$B$106,$F260))*$D260</f>
        <v>0</v>
      </c>
      <c r="U260" s="5">
        <f ca="1">IFERROR(INDEX(U$269:U$305,MATCH($F260,$B$269:$B$305,0))/INDEX($D$269:$D$305,MATCH($F260,$B$269:$B$305,0)),SUMIFS('Input-Func_Class'!R$106:R$106,'Input-Func_Class'!$B$106:$B$106,$F260))*$D260</f>
        <v>0</v>
      </c>
      <c r="V260" s="5">
        <f ca="1">IFERROR(INDEX(V$269:V$305,MATCH($F260,$B$269:$B$305,0))/INDEX($D$269:$D$305,MATCH($F260,$B$269:$B$305,0)),SUMIFS('Input-Func_Class'!S$106:S$106,'Input-Func_Class'!$B$106:$B$106,$F260))*$D260</f>
        <v>0</v>
      </c>
      <c r="W260" s="5">
        <f ca="1">IFERROR(INDEX(W$269:W$305,MATCH($F260,$B$269:$B$305,0))/INDEX($D$269:$D$305,MATCH($F260,$B$269:$B$305,0)),SUMIFS('Input-Func_Class'!T$106:T$106,'Input-Func_Class'!$B$106:$B$106,$F260))*$D260</f>
        <v>0</v>
      </c>
      <c r="X260" s="5">
        <f ca="1">IFERROR(INDEX(X$269:X$305,MATCH($F260,$B$269:$B$305,0))/INDEX($D$269:$D$305,MATCH($F260,$B$269:$B$305,0)),SUMIFS('Input-Func_Class'!U$106:U$106,'Input-Func_Class'!$B$106:$B$106,$F260))*$D260</f>
        <v>0</v>
      </c>
      <c r="Y260" s="5">
        <f ca="1">IFERROR(INDEX(Y$269:Y$305,MATCH($F260,$B$269:$B$305,0))/INDEX($D$269:$D$305,MATCH($F260,$B$269:$B$305,0)),SUMIFS('Input-Func_Class'!V$106:V$106,'Input-Func_Class'!$B$106:$B$106,$F260))*$D260</f>
        <v>0</v>
      </c>
      <c r="Z260" s="5">
        <f ca="1">IFERROR(INDEX(Z$269:Z$305,MATCH($F260,$B$269:$B$305,0))/INDEX($D$269:$D$305,MATCH($F260,$B$269:$B$305,0)),SUMIFS('Input-Func_Class'!W$106:W$106,'Input-Func_Class'!$B$106:$B$106,$F260))*$D260</f>
        <v>0</v>
      </c>
    </row>
    <row r="261" spans="1:26">
      <c r="A261" s="13">
        <f>IF(ISBLANK('Input-Accounts'!A261),"",'Input-Accounts'!A261)</f>
        <v>223</v>
      </c>
      <c r="B261" s="3" t="str">
        <f>IF(ISBLANK('Input-Accounts'!B261),"",'Input-Accounts'!B261)</f>
        <v>Federal Income Tax</v>
      </c>
      <c r="C261" s="13" t="str">
        <f>IF(ISBLANK('Input-Accounts'!C261),"",'Input-Accounts'!C261)</f>
        <v/>
      </c>
      <c r="D261" s="5">
        <f t="shared" ca="1" si="72"/>
        <v>0</v>
      </c>
      <c r="E261" s="5">
        <f t="shared" ca="1" si="66"/>
        <v>0</v>
      </c>
      <c r="F261" s="2" t="str" cm="1">
        <f t="array" aca="1" ref="F261" ca="1">IF(D261=0,"-",IF('Input-Accounts'!$E261&lt;&gt;0,'Input-Accounts'!$E261,INDEX('Input-Accounts'!$H261:$J261,,MATCH($F$6,'Input-Accounts'!$H$6:$J$6,0))))</f>
        <v>-</v>
      </c>
      <c r="G261" s="5">
        <f ca="1">IFERROR(INDEX(G$269:G$305,MATCH($F261,$B$269:$B$305,0))/INDEX($D$269:$D$305,MATCH($F261,$B$269:$B$305,0)),SUMIFS('Input-Ext Allocators'!D$8:D$63,'Input-Ext Allocators'!$B$8:$B$63,$F261))*$D261</f>
        <v>0</v>
      </c>
      <c r="H261" s="5">
        <f ca="1">IFERROR(INDEX(H$269:H$305,MATCH($F261,$B$269:$B$305,0))/INDEX($D$269:$D$305,MATCH($F261,$B$269:$B$305,0)),SUMIFS('Input-Ext Allocators'!E$8:E$63,'Input-Ext Allocators'!$B$8:$B$63,$F261))*$D261</f>
        <v>0</v>
      </c>
      <c r="I261" s="5">
        <f ca="1">IFERROR(INDEX(I$269:I$305,MATCH($F261,$B$269:$B$305,0))/INDEX($D$269:$D$305,MATCH($F261,$B$269:$B$305,0)),SUMIFS('Input-Ext Allocators'!F$8:F$63,'Input-Ext Allocators'!$B$8:$B$63,$F261))*$D261</f>
        <v>0</v>
      </c>
      <c r="J261" s="5">
        <f ca="1">IFERROR(INDEX(J$269:J$305,MATCH($F261,$B$269:$B$305,0))/INDEX($D$269:$D$305,MATCH($F261,$B$269:$B$305,0)),SUMIFS('Input-Ext Allocators'!G$8:G$63,'Input-Ext Allocators'!$B$8:$B$63,$F261))*$D261</f>
        <v>0</v>
      </c>
      <c r="K261" s="5">
        <f ca="1">IFERROR(INDEX(K$269:K$305,MATCH($F261,$B$269:$B$305,0))/INDEX($D$269:$D$305,MATCH($F261,$B$269:$B$305,0)),SUMIFS('Input-Ext Allocators'!H$8:H$63,'Input-Ext Allocators'!$B$8:$B$63,$F261))*$D261</f>
        <v>0</v>
      </c>
      <c r="L261" s="5">
        <f ca="1">IFERROR(INDEX(L$269:L$305,MATCH($F261,$B$269:$B$305,0))/INDEX($D$269:$D$305,MATCH($F261,$B$269:$B$305,0)),SUMIFS('Input-Ext Allocators'!I$8:I$63,'Input-Ext Allocators'!$B$8:$B$63,$F261))*$D261</f>
        <v>0</v>
      </c>
      <c r="M261" s="5">
        <f ca="1">IFERROR(INDEX(M$269:M$305,MATCH($F261,$B$269:$B$305,0))/INDEX($D$269:$D$305,MATCH($F261,$B$269:$B$305,0)),SUMIFS('Input-Ext Allocators'!J$8:J$63,'Input-Ext Allocators'!$B$8:$B$63,$F261))*$D261</f>
        <v>0</v>
      </c>
      <c r="N261" s="5">
        <f ca="1">IFERROR(INDEX(N$269:N$305,MATCH($F261,$B$269:$B$305,0))/INDEX($D$269:$D$305,MATCH($F261,$B$269:$B$305,0)),SUMIFS('Input-Ext Allocators'!K$8:K$63,'Input-Ext Allocators'!$B$8:$B$63,$F261))*$D261</f>
        <v>0</v>
      </c>
      <c r="O261" s="5">
        <f ca="1">IFERROR(INDEX(O$269:O$305,MATCH($F261,$B$269:$B$305,0))/INDEX($D$269:$D$305,MATCH($F261,$B$269:$B$305,0)),SUMIFS('Input-Ext Allocators'!L$8:L$63,'Input-Ext Allocators'!$B$8:$B$63,$F261))*$D261</f>
        <v>0</v>
      </c>
      <c r="P261" s="5">
        <f ca="1">IFERROR(INDEX(P$269:P$305,MATCH($F261,$B$269:$B$305,0))/INDEX($D$269:$D$305,MATCH($F261,$B$269:$B$305,0)),SUMIFS('Input-Ext Allocators'!M$8:M$63,'Input-Ext Allocators'!$B$8:$B$63,$F261))*$D261</f>
        <v>0</v>
      </c>
      <c r="Q261" s="5">
        <f ca="1">IFERROR(INDEX(Q$269:Q$305,MATCH($F261,$B$269:$B$305,0))/INDEX($D$269:$D$305,MATCH($F261,$B$269:$B$305,0)),SUMIFS('Input-Ext Allocators'!N$8:N$63,'Input-Ext Allocators'!$B$8:$B$63,$F261))*$D261</f>
        <v>0</v>
      </c>
      <c r="R261" s="5">
        <f ca="1">IFERROR(INDEX(R$269:R$305,MATCH($F261,$B$269:$B$305,0))/INDEX($D$269:$D$305,MATCH($F261,$B$269:$B$305,0)),SUMIFS('Input-Ext Allocators'!O$8:O$63,'Input-Ext Allocators'!$B$8:$B$63,$F261))*$D261</f>
        <v>0</v>
      </c>
      <c r="S261" s="5">
        <f ca="1">IFERROR(INDEX(S$269:S$305,MATCH($F261,$B$269:$B$305,0))/INDEX($D$269:$D$305,MATCH($F261,$B$269:$B$305,0)),SUMIFS('Input-Ext Allocators'!P$8:P$63,'Input-Ext Allocators'!$B$8:$B$63,$F261))*$D261</f>
        <v>0</v>
      </c>
      <c r="T261" s="5">
        <f ca="1">IFERROR(INDEX(T$269:T$305,MATCH($F261,$B$269:$B$305,0))/INDEX($D$269:$D$305,MATCH($F261,$B$269:$B$305,0)),SUMIFS('Input-Ext Allocators'!Q$8:Q$63,'Input-Ext Allocators'!$B$8:$B$63,$F261))*$D261</f>
        <v>0</v>
      </c>
      <c r="U261" s="5">
        <f ca="1">IFERROR(INDEX(U$269:U$305,MATCH($F261,$B$269:$B$305,0))/INDEX($D$269:$D$305,MATCH($F261,$B$269:$B$305,0)),SUMIFS('Input-Ext Allocators'!R$8:R$63,'Input-Ext Allocators'!$B$8:$B$63,$F261))*$D261</f>
        <v>0</v>
      </c>
      <c r="V261" s="5">
        <f ca="1">IFERROR(INDEX(V$269:V$305,MATCH($F261,$B$269:$B$305,0))/INDEX($D$269:$D$305,MATCH($F261,$B$269:$B$305,0)),SUMIFS('Input-Ext Allocators'!S$8:S$63,'Input-Ext Allocators'!$B$8:$B$63,$F261))*$D261</f>
        <v>0</v>
      </c>
      <c r="W261" s="5">
        <f ca="1">IFERROR(INDEX(W$269:W$305,MATCH($F261,$B$269:$B$305,0))/INDEX($D$269:$D$305,MATCH($F261,$B$269:$B$305,0)),SUMIFS('Input-Ext Allocators'!T$8:T$63,'Input-Ext Allocators'!$B$8:$B$63,$F261))*$D261</f>
        <v>0</v>
      </c>
      <c r="X261" s="5">
        <f ca="1">IFERROR(INDEX(X$269:X$305,MATCH($F261,$B$269:$B$305,0))/INDEX($D$269:$D$305,MATCH($F261,$B$269:$B$305,0)),SUMIFS('Input-Ext Allocators'!U$8:U$63,'Input-Ext Allocators'!$B$8:$B$63,$F261))*$D261</f>
        <v>0</v>
      </c>
      <c r="Y261" s="5">
        <f ca="1">IFERROR(INDEX(Y$269:Y$305,MATCH($F261,$B$269:$B$305,0))/INDEX($D$269:$D$305,MATCH($F261,$B$269:$B$305,0)),SUMIFS('Input-Ext Allocators'!V$8:V$63,'Input-Ext Allocators'!$B$8:$B$63,$F261))*$D261</f>
        <v>0</v>
      </c>
      <c r="Z261" s="5">
        <f ca="1">IFERROR(INDEX(Z$269:Z$305,MATCH($F261,$B$269:$B$305,0))/INDEX($D$269:$D$305,MATCH($F261,$B$269:$B$305,0)),SUMIFS('Input-Ext Allocators'!W$8:W$63,'Input-Ext Allocators'!$B$8:$B$63,$F261))*$D261</f>
        <v>0</v>
      </c>
    </row>
    <row r="262" spans="1:26">
      <c r="A262" s="13">
        <f>IF(ISBLANK('Input-Accounts'!A262),"",'Input-Accounts'!A262)</f>
        <v>224</v>
      </c>
      <c r="B262" s="3" t="str">
        <f>IF(ISBLANK('Input-Accounts'!B262),"",'Input-Accounts'!B262)</f>
        <v>State Income Tax</v>
      </c>
      <c r="C262" s="13" t="str">
        <f>IF(ISBLANK('Input-Accounts'!C262),"",'Input-Accounts'!C262)</f>
        <v/>
      </c>
      <c r="D262" s="5">
        <f t="shared" ca="1" si="72"/>
        <v>0</v>
      </c>
      <c r="E262" s="5">
        <f t="shared" ca="1" si="66"/>
        <v>0</v>
      </c>
      <c r="F262" s="2" t="str" cm="1">
        <f t="array" aca="1" ref="F262" ca="1">IF(D262=0,"-",IF('Input-Accounts'!$E262&lt;&gt;0,'Input-Accounts'!$E262,INDEX('Input-Accounts'!$H262:$J262,,MATCH($F$6,'Input-Accounts'!$H$6:$J$6,0))))</f>
        <v>-</v>
      </c>
      <c r="G262" s="5">
        <f ca="1">IFERROR(INDEX(G$269:G$305,MATCH($F262,$B$269:$B$305,0))/INDEX($D$269:$D$305,MATCH($F262,$B$269:$B$305,0)),SUMIFS('Input-Ext Allocators'!D$8:D$63,'Input-Ext Allocators'!$B$8:$B$63,$F262))*$D262</f>
        <v>0</v>
      </c>
      <c r="H262" s="5">
        <f ca="1">IFERROR(INDEX(H$269:H$305,MATCH($F262,$B$269:$B$305,0))/INDEX($D$269:$D$305,MATCH($F262,$B$269:$B$305,0)),SUMIFS('Input-Ext Allocators'!E$8:E$63,'Input-Ext Allocators'!$B$8:$B$63,$F262))*$D262</f>
        <v>0</v>
      </c>
      <c r="I262" s="5">
        <f ca="1">IFERROR(INDEX(I$269:I$305,MATCH($F262,$B$269:$B$305,0))/INDEX($D$269:$D$305,MATCH($F262,$B$269:$B$305,0)),SUMIFS('Input-Ext Allocators'!F$8:F$63,'Input-Ext Allocators'!$B$8:$B$63,$F262))*$D262</f>
        <v>0</v>
      </c>
      <c r="J262" s="5">
        <f ca="1">IFERROR(INDEX(J$269:J$305,MATCH($F262,$B$269:$B$305,0))/INDEX($D$269:$D$305,MATCH($F262,$B$269:$B$305,0)),SUMIFS('Input-Ext Allocators'!G$8:G$63,'Input-Ext Allocators'!$B$8:$B$63,$F262))*$D262</f>
        <v>0</v>
      </c>
      <c r="K262" s="5">
        <f ca="1">IFERROR(INDEX(K$269:K$305,MATCH($F262,$B$269:$B$305,0))/INDEX($D$269:$D$305,MATCH($F262,$B$269:$B$305,0)),SUMIFS('Input-Ext Allocators'!H$8:H$63,'Input-Ext Allocators'!$B$8:$B$63,$F262))*$D262</f>
        <v>0</v>
      </c>
      <c r="L262" s="5">
        <f ca="1">IFERROR(INDEX(L$269:L$305,MATCH($F262,$B$269:$B$305,0))/INDEX($D$269:$D$305,MATCH($F262,$B$269:$B$305,0)),SUMIFS('Input-Ext Allocators'!I$8:I$63,'Input-Ext Allocators'!$B$8:$B$63,$F262))*$D262</f>
        <v>0</v>
      </c>
      <c r="M262" s="5">
        <f ca="1">IFERROR(INDEX(M$269:M$305,MATCH($F262,$B$269:$B$305,0))/INDEX($D$269:$D$305,MATCH($F262,$B$269:$B$305,0)),SUMIFS('Input-Ext Allocators'!J$8:J$63,'Input-Ext Allocators'!$B$8:$B$63,$F262))*$D262</f>
        <v>0</v>
      </c>
      <c r="N262" s="5">
        <f ca="1">IFERROR(INDEX(N$269:N$305,MATCH($F262,$B$269:$B$305,0))/INDEX($D$269:$D$305,MATCH($F262,$B$269:$B$305,0)),SUMIFS('Input-Ext Allocators'!K$8:K$63,'Input-Ext Allocators'!$B$8:$B$63,$F262))*$D262</f>
        <v>0</v>
      </c>
      <c r="O262" s="5">
        <f ca="1">IFERROR(INDEX(O$269:O$305,MATCH($F262,$B$269:$B$305,0))/INDEX($D$269:$D$305,MATCH($F262,$B$269:$B$305,0)),SUMIFS('Input-Ext Allocators'!L$8:L$63,'Input-Ext Allocators'!$B$8:$B$63,$F262))*$D262</f>
        <v>0</v>
      </c>
      <c r="P262" s="5">
        <f ca="1">IFERROR(INDEX(P$269:P$305,MATCH($F262,$B$269:$B$305,0))/INDEX($D$269:$D$305,MATCH($F262,$B$269:$B$305,0)),SUMIFS('Input-Ext Allocators'!M$8:M$63,'Input-Ext Allocators'!$B$8:$B$63,$F262))*$D262</f>
        <v>0</v>
      </c>
      <c r="Q262" s="5">
        <f ca="1">IFERROR(INDEX(Q$269:Q$305,MATCH($F262,$B$269:$B$305,0))/INDEX($D$269:$D$305,MATCH($F262,$B$269:$B$305,0)),SUMIFS('Input-Ext Allocators'!N$8:N$63,'Input-Ext Allocators'!$B$8:$B$63,$F262))*$D262</f>
        <v>0</v>
      </c>
      <c r="R262" s="5">
        <f ca="1">IFERROR(INDEX(R$269:R$305,MATCH($F262,$B$269:$B$305,0))/INDEX($D$269:$D$305,MATCH($F262,$B$269:$B$305,0)),SUMIFS('Input-Ext Allocators'!O$8:O$63,'Input-Ext Allocators'!$B$8:$B$63,$F262))*$D262</f>
        <v>0</v>
      </c>
      <c r="S262" s="5">
        <f ca="1">IFERROR(INDEX(S$269:S$305,MATCH($F262,$B$269:$B$305,0))/INDEX($D$269:$D$305,MATCH($F262,$B$269:$B$305,0)),SUMIFS('Input-Ext Allocators'!P$8:P$63,'Input-Ext Allocators'!$B$8:$B$63,$F262))*$D262</f>
        <v>0</v>
      </c>
      <c r="T262" s="5">
        <f ca="1">IFERROR(INDEX(T$269:T$305,MATCH($F262,$B$269:$B$305,0))/INDEX($D$269:$D$305,MATCH($F262,$B$269:$B$305,0)),SUMIFS('Input-Ext Allocators'!Q$8:Q$63,'Input-Ext Allocators'!$B$8:$B$63,$F262))*$D262</f>
        <v>0</v>
      </c>
      <c r="U262" s="5">
        <f ca="1">IFERROR(INDEX(U$269:U$305,MATCH($F262,$B$269:$B$305,0))/INDEX($D$269:$D$305,MATCH($F262,$B$269:$B$305,0)),SUMIFS('Input-Ext Allocators'!R$8:R$63,'Input-Ext Allocators'!$B$8:$B$63,$F262))*$D262</f>
        <v>0</v>
      </c>
      <c r="V262" s="5">
        <f ca="1">IFERROR(INDEX(V$269:V$305,MATCH($F262,$B$269:$B$305,0))/INDEX($D$269:$D$305,MATCH($F262,$B$269:$B$305,0)),SUMIFS('Input-Ext Allocators'!S$8:S$63,'Input-Ext Allocators'!$B$8:$B$63,$F262))*$D262</f>
        <v>0</v>
      </c>
      <c r="W262" s="5">
        <f ca="1">IFERROR(INDEX(W$269:W$305,MATCH($F262,$B$269:$B$305,0))/INDEX($D$269:$D$305,MATCH($F262,$B$269:$B$305,0)),SUMIFS('Input-Ext Allocators'!T$8:T$63,'Input-Ext Allocators'!$B$8:$B$63,$F262))*$D262</f>
        <v>0</v>
      </c>
      <c r="X262" s="5">
        <f ca="1">IFERROR(INDEX(X$269:X$305,MATCH($F262,$B$269:$B$305,0))/INDEX($D$269:$D$305,MATCH($F262,$B$269:$B$305,0)),SUMIFS('Input-Ext Allocators'!U$8:U$63,'Input-Ext Allocators'!$B$8:$B$63,$F262))*$D262</f>
        <v>0</v>
      </c>
      <c r="Y262" s="5">
        <f ca="1">IFERROR(INDEX(Y$269:Y$305,MATCH($F262,$B$269:$B$305,0))/INDEX($D$269:$D$305,MATCH($F262,$B$269:$B$305,0)),SUMIFS('Input-Ext Allocators'!V$8:V$63,'Input-Ext Allocators'!$B$8:$B$63,$F262))*$D262</f>
        <v>0</v>
      </c>
      <c r="Z262" s="5">
        <f ca="1">IFERROR(INDEX(Z$269:Z$305,MATCH($F262,$B$269:$B$305,0))/INDEX($D$269:$D$305,MATCH($F262,$B$269:$B$305,0)),SUMIFS('Input-Ext Allocators'!W$8:W$63,'Input-Ext Allocators'!$B$8:$B$63,$F262))*$D262</f>
        <v>0</v>
      </c>
    </row>
    <row r="263" spans="1:26">
      <c r="A263" s="13">
        <f>IF(ISBLANK('Input-Accounts'!A263),"",'Input-Accounts'!A263)</f>
        <v>225</v>
      </c>
      <c r="B263" s="3" t="str">
        <f>IF(ISBLANK('Input-Accounts'!B263),"",'Input-Accounts'!B263)</f>
        <v>Uncollectable Account - Increase</v>
      </c>
      <c r="C263" s="13">
        <f>IF(ISBLANK('Input-Accounts'!C263),"",'Input-Accounts'!C263)</f>
        <v>904</v>
      </c>
      <c r="D263" s="5">
        <f ca="1">INDIRECT("Classification!"&amp;$D$5&amp;ROW())</f>
        <v>0</v>
      </c>
      <c r="E263" s="5">
        <f ca="1">IFERROR(IF(D263="","",IF(D263=0,0,IF(ABS(D263-SUM($G263:$Z263))&lt;Check_Limit,0,1))),1)</f>
        <v>0</v>
      </c>
      <c r="F263" s="2" t="str" cm="1">
        <f t="array" aca="1" ref="F263" ca="1">IF(D263=0,"-",IF('Input-Accounts'!$E263&lt;&gt;0,'Input-Accounts'!$E263,INDEX('Input-Accounts'!$H263:$J263,,MATCH($F$6,'Input-Accounts'!$H$6:$J$6,0))))</f>
        <v>-</v>
      </c>
      <c r="G263" s="5">
        <f ca="1">IFERROR(INDEX(G$269:G$305,MATCH($F263,$B$269:$B$305,0))/INDEX($D$269:$D$305,MATCH($F263,$B$269:$B$305,0)),SUMIFS('Input-Ext Allocators'!D$8:D$63,'Input-Ext Allocators'!$B$8:$B$63,$F263))*$D263</f>
        <v>0</v>
      </c>
      <c r="H263" s="5">
        <f ca="1">IFERROR(INDEX(H$269:H$305,MATCH($F263,$B$269:$B$305,0))/INDEX($D$269:$D$305,MATCH($F263,$B$269:$B$305,0)),SUMIFS('Input-Ext Allocators'!E$8:E$63,'Input-Ext Allocators'!$B$8:$B$63,$F263))*$D263</f>
        <v>0</v>
      </c>
      <c r="I263" s="5">
        <f ca="1">IFERROR(INDEX(I$269:I$305,MATCH($F263,$B$269:$B$305,0))/INDEX($D$269:$D$305,MATCH($F263,$B$269:$B$305,0)),SUMIFS('Input-Ext Allocators'!F$8:F$63,'Input-Ext Allocators'!$B$8:$B$63,$F263))*$D263</f>
        <v>0</v>
      </c>
      <c r="J263" s="5">
        <f ca="1">IFERROR(INDEX(J$269:J$305,MATCH($F263,$B$269:$B$305,0))/INDEX($D$269:$D$305,MATCH($F263,$B$269:$B$305,0)),SUMIFS('Input-Ext Allocators'!G$8:G$63,'Input-Ext Allocators'!$B$8:$B$63,$F263))*$D263</f>
        <v>0</v>
      </c>
      <c r="K263" s="5">
        <f ca="1">IFERROR(INDEX(K$269:K$305,MATCH($F263,$B$269:$B$305,0))/INDEX($D$269:$D$305,MATCH($F263,$B$269:$B$305,0)),SUMIFS('Input-Ext Allocators'!H$8:H$63,'Input-Ext Allocators'!$B$8:$B$63,$F263))*$D263</f>
        <v>0</v>
      </c>
      <c r="L263" s="5">
        <f ca="1">IFERROR(INDEX(L$269:L$305,MATCH($F263,$B$269:$B$305,0))/INDEX($D$269:$D$305,MATCH($F263,$B$269:$B$305,0)),SUMIFS('Input-Ext Allocators'!I$8:I$63,'Input-Ext Allocators'!$B$8:$B$63,$F263))*$D263</f>
        <v>0</v>
      </c>
      <c r="M263" s="5">
        <f ca="1">IFERROR(INDEX(M$269:M$305,MATCH($F263,$B$269:$B$305,0))/INDEX($D$269:$D$305,MATCH($F263,$B$269:$B$305,0)),SUMIFS('Input-Ext Allocators'!J$8:J$63,'Input-Ext Allocators'!$B$8:$B$63,$F263))*$D263</f>
        <v>0</v>
      </c>
      <c r="N263" s="5">
        <f ca="1">IFERROR(INDEX(N$269:N$305,MATCH($F263,$B$269:$B$305,0))/INDEX($D$269:$D$305,MATCH($F263,$B$269:$B$305,0)),SUMIFS('Input-Ext Allocators'!K$8:K$63,'Input-Ext Allocators'!$B$8:$B$63,$F263))*$D263</f>
        <v>0</v>
      </c>
      <c r="O263" s="5">
        <f ca="1">IFERROR(INDEX(O$269:O$305,MATCH($F263,$B$269:$B$305,0))/INDEX($D$269:$D$305,MATCH($F263,$B$269:$B$305,0)),SUMIFS('Input-Ext Allocators'!L$8:L$63,'Input-Ext Allocators'!$B$8:$B$63,$F263))*$D263</f>
        <v>0</v>
      </c>
      <c r="P263" s="5">
        <f ca="1">IFERROR(INDEX(P$269:P$305,MATCH($F263,$B$269:$B$305,0))/INDEX($D$269:$D$305,MATCH($F263,$B$269:$B$305,0)),SUMIFS('Input-Ext Allocators'!M$8:M$63,'Input-Ext Allocators'!$B$8:$B$63,$F263))*$D263</f>
        <v>0</v>
      </c>
      <c r="Q263" s="5">
        <f ca="1">IFERROR(INDEX(Q$269:Q$305,MATCH($F263,$B$269:$B$305,0))/INDEX($D$269:$D$305,MATCH($F263,$B$269:$B$305,0)),SUMIFS('Input-Ext Allocators'!N$8:N$63,'Input-Ext Allocators'!$B$8:$B$63,$F263))*$D263</f>
        <v>0</v>
      </c>
      <c r="R263" s="5">
        <f ca="1">IFERROR(INDEX(R$269:R$305,MATCH($F263,$B$269:$B$305,0))/INDEX($D$269:$D$305,MATCH($F263,$B$269:$B$305,0)),SUMIFS('Input-Ext Allocators'!O$8:O$63,'Input-Ext Allocators'!$B$8:$B$63,$F263))*$D263</f>
        <v>0</v>
      </c>
      <c r="S263" s="5">
        <f ca="1">IFERROR(INDEX(S$269:S$305,MATCH($F263,$B$269:$B$305,0))/INDEX($D$269:$D$305,MATCH($F263,$B$269:$B$305,0)),SUMIFS('Input-Ext Allocators'!P$8:P$63,'Input-Ext Allocators'!$B$8:$B$63,$F263))*$D263</f>
        <v>0</v>
      </c>
      <c r="T263" s="5">
        <f ca="1">IFERROR(INDEX(T$269:T$305,MATCH($F263,$B$269:$B$305,0))/INDEX($D$269:$D$305,MATCH($F263,$B$269:$B$305,0)),SUMIFS('Input-Ext Allocators'!Q$8:Q$63,'Input-Ext Allocators'!$B$8:$B$63,$F263))*$D263</f>
        <v>0</v>
      </c>
      <c r="U263" s="5">
        <f ca="1">IFERROR(INDEX(U$269:U$305,MATCH($F263,$B$269:$B$305,0))/INDEX($D$269:$D$305,MATCH($F263,$B$269:$B$305,0)),SUMIFS('Input-Ext Allocators'!R$8:R$63,'Input-Ext Allocators'!$B$8:$B$63,$F263))*$D263</f>
        <v>0</v>
      </c>
      <c r="V263" s="5">
        <f ca="1">IFERROR(INDEX(V$269:V$305,MATCH($F263,$B$269:$B$305,0))/INDEX($D$269:$D$305,MATCH($F263,$B$269:$B$305,0)),SUMIFS('Input-Ext Allocators'!S$8:S$63,'Input-Ext Allocators'!$B$8:$B$63,$F263))*$D263</f>
        <v>0</v>
      </c>
      <c r="W263" s="5">
        <f ca="1">IFERROR(INDEX(W$269:W$305,MATCH($F263,$B$269:$B$305,0))/INDEX($D$269:$D$305,MATCH($F263,$B$269:$B$305,0)),SUMIFS('Input-Ext Allocators'!T$8:T$63,'Input-Ext Allocators'!$B$8:$B$63,$F263))*$D263</f>
        <v>0</v>
      </c>
      <c r="X263" s="5">
        <f ca="1">IFERROR(INDEX(X$269:X$305,MATCH($F263,$B$269:$B$305,0))/INDEX($D$269:$D$305,MATCH($F263,$B$269:$B$305,0)),SUMIFS('Input-Ext Allocators'!U$8:U$63,'Input-Ext Allocators'!$B$8:$B$63,$F263))*$D263</f>
        <v>0</v>
      </c>
      <c r="Y263" s="5">
        <f ca="1">IFERROR(INDEX(Y$269:Y$305,MATCH($F263,$B$269:$B$305,0))/INDEX($D$269:$D$305,MATCH($F263,$B$269:$B$305,0)),SUMIFS('Input-Ext Allocators'!V$8:V$63,'Input-Ext Allocators'!$B$8:$B$63,$F263))*$D263</f>
        <v>0</v>
      </c>
      <c r="Z263" s="5">
        <f ca="1">IFERROR(INDEX(Z$269:Z$305,MATCH($F263,$B$269:$B$305,0))/INDEX($D$269:$D$305,MATCH($F263,$B$269:$B$305,0)),SUMIFS('Input-Ext Allocators'!W$8:W$63,'Input-Ext Allocators'!$B$8:$B$63,$F263))*$D263</f>
        <v>0</v>
      </c>
    </row>
    <row r="264" spans="1:26">
      <c r="A264" s="13">
        <f>IF(ISBLANK('Input-Accounts'!A264),"",'Input-Accounts'!A264)</f>
        <v>226</v>
      </c>
      <c r="B264" s="3" t="str">
        <f>IF(ISBLANK('Input-Accounts'!B264),"",'Input-Accounts'!B264)</f>
        <v>Revenue Taxes</v>
      </c>
      <c r="C264" s="13">
        <f>IF(ISBLANK('Input-Accounts'!C264),"",'Input-Accounts'!C264)</f>
        <v>408.5</v>
      </c>
      <c r="D264" s="5">
        <f t="shared" ref="D264" ca="1" si="73">INDIRECT("Classification!"&amp;$D$5&amp;ROW())</f>
        <v>5905.1636913965895</v>
      </c>
      <c r="E264" s="5">
        <f t="shared" ref="E264:E265" ca="1" si="74">IFERROR(IF(D264="","",IF(D264=0,0,IF(ABS(D264-SUM($G264:$Z264))&lt;Check_Limit,0,1))),1)</f>
        <v>0</v>
      </c>
      <c r="F264" s="2" t="str" cm="1">
        <f t="array" aca="1" ref="F264" ca="1">IF(D264=0,"-",IF('Input-Accounts'!$E264&lt;&gt;0,'Input-Accounts'!$E264,INDEX('Input-Accounts'!$H264:$J264,,MATCH($F$6,'Input-Accounts'!$H$6:$J$6,0))))</f>
        <v>INT_REV_REQ_b/f gross up</v>
      </c>
      <c r="G264" s="5">
        <f ca="1">IFERROR(INDEX(G$269:G$305,MATCH($F264,$B$269:$B$305,0))/INDEX($D$269:$D$305,MATCH($F264,$B$269:$B$305,0)),SUMIFS('Input-Ext Allocators'!D$8:D$63,'Input-Ext Allocators'!$B$8:$B$63,$F264))*$D264</f>
        <v>2097.1546295708513</v>
      </c>
      <c r="H264" s="5">
        <f ca="1">IFERROR(INDEX(H$269:H$305,MATCH($F264,$B$269:$B$305,0))/INDEX($D$269:$D$305,MATCH($F264,$B$269:$B$305,0)),SUMIFS('Input-Ext Allocators'!E$8:E$63,'Input-Ext Allocators'!$B$8:$B$63,$F264))*$D264</f>
        <v>1430.717681098567</v>
      </c>
      <c r="I264" s="5">
        <f ca="1">IFERROR(INDEX(I$269:I$305,MATCH($F264,$B$269:$B$305,0))/INDEX($D$269:$D$305,MATCH($F264,$B$269:$B$305,0)),SUMIFS('Input-Ext Allocators'!F$8:F$63,'Input-Ext Allocators'!$B$8:$B$63,$F264))*$D264</f>
        <v>179.10451474085701</v>
      </c>
      <c r="J264" s="5">
        <f ca="1">IFERROR(INDEX(J$269:J$305,MATCH($F264,$B$269:$B$305,0))/INDEX($D$269:$D$305,MATCH($F264,$B$269:$B$305,0)),SUMIFS('Input-Ext Allocators'!G$8:G$63,'Input-Ext Allocators'!$B$8:$B$63,$F264))*$D264</f>
        <v>238.67726403541405</v>
      </c>
      <c r="K264" s="5">
        <f ca="1">IFERROR(INDEX(K$269:K$305,MATCH($F264,$B$269:$B$305,0))/INDEX($D$269:$D$305,MATCH($F264,$B$269:$B$305,0)),SUMIFS('Input-Ext Allocators'!H$8:H$63,'Input-Ext Allocators'!$B$8:$B$63,$F264))*$D264</f>
        <v>28.655413059292513</v>
      </c>
      <c r="L264" s="5">
        <f ca="1">IFERROR(INDEX(L$269:L$305,MATCH($F264,$B$269:$B$305,0))/INDEX($D$269:$D$305,MATCH($F264,$B$269:$B$305,0)),SUMIFS('Input-Ext Allocators'!I$8:I$63,'Input-Ext Allocators'!$B$8:$B$63,$F264))*$D264</f>
        <v>1603.4723291053249</v>
      </c>
      <c r="M264" s="5">
        <f ca="1">IFERROR(INDEX(M$269:M$305,MATCH($F264,$B$269:$B$305,0))/INDEX($D$269:$D$305,MATCH($F264,$B$269:$B$305,0)),SUMIFS('Input-Ext Allocators'!J$8:J$63,'Input-Ext Allocators'!$B$8:$B$63,$F264))*$D264</f>
        <v>327.38185978628121</v>
      </c>
      <c r="N264" s="5">
        <f ca="1">IFERROR(INDEX(N$269:N$305,MATCH($F264,$B$269:$B$305,0))/INDEX($D$269:$D$305,MATCH($F264,$B$269:$B$305,0)),SUMIFS('Input-Ext Allocators'!K$8:K$63,'Input-Ext Allocators'!$B$8:$B$63,$F264))*$D264</f>
        <v>0</v>
      </c>
      <c r="O264" s="5">
        <f ca="1">IFERROR(INDEX(O$269:O$305,MATCH($F264,$B$269:$B$305,0))/INDEX($D$269:$D$305,MATCH($F264,$B$269:$B$305,0)),SUMIFS('Input-Ext Allocators'!L$8:L$63,'Input-Ext Allocators'!$B$8:$B$63,$F264))*$D264</f>
        <v>0</v>
      </c>
      <c r="P264" s="5">
        <f ca="1">IFERROR(INDEX(P$269:P$305,MATCH($F264,$B$269:$B$305,0))/INDEX($D$269:$D$305,MATCH($F264,$B$269:$B$305,0)),SUMIFS('Input-Ext Allocators'!M$8:M$63,'Input-Ext Allocators'!$B$8:$B$63,$F264))*$D264</f>
        <v>0</v>
      </c>
      <c r="Q264" s="5">
        <f ca="1">IFERROR(INDEX(Q$269:Q$305,MATCH($F264,$B$269:$B$305,0))/INDEX($D$269:$D$305,MATCH($F264,$B$269:$B$305,0)),SUMIFS('Input-Ext Allocators'!N$8:N$63,'Input-Ext Allocators'!$B$8:$B$63,$F264))*$D264</f>
        <v>0</v>
      </c>
      <c r="R264" s="5">
        <f ca="1">IFERROR(INDEX(R$269:R$305,MATCH($F264,$B$269:$B$305,0))/INDEX($D$269:$D$305,MATCH($F264,$B$269:$B$305,0)),SUMIFS('Input-Ext Allocators'!O$8:O$63,'Input-Ext Allocators'!$B$8:$B$63,$F264))*$D264</f>
        <v>0</v>
      </c>
      <c r="S264" s="5">
        <f ca="1">IFERROR(INDEX(S$269:S$305,MATCH($F264,$B$269:$B$305,0))/INDEX($D$269:$D$305,MATCH($F264,$B$269:$B$305,0)),SUMIFS('Input-Ext Allocators'!P$8:P$63,'Input-Ext Allocators'!$B$8:$B$63,$F264))*$D264</f>
        <v>0</v>
      </c>
      <c r="T264" s="5">
        <f ca="1">IFERROR(INDEX(T$269:T$305,MATCH($F264,$B$269:$B$305,0))/INDEX($D$269:$D$305,MATCH($F264,$B$269:$B$305,0)),SUMIFS('Input-Ext Allocators'!Q$8:Q$63,'Input-Ext Allocators'!$B$8:$B$63,$F264))*$D264</f>
        <v>0</v>
      </c>
      <c r="U264" s="5">
        <f ca="1">IFERROR(INDEX(U$269:U$305,MATCH($F264,$B$269:$B$305,0))/INDEX($D$269:$D$305,MATCH($F264,$B$269:$B$305,0)),SUMIFS('Input-Ext Allocators'!R$8:R$63,'Input-Ext Allocators'!$B$8:$B$63,$F264))*$D264</f>
        <v>0</v>
      </c>
      <c r="V264" s="5">
        <f ca="1">IFERROR(INDEX(V$269:V$305,MATCH($F264,$B$269:$B$305,0))/INDEX($D$269:$D$305,MATCH($F264,$B$269:$B$305,0)),SUMIFS('Input-Ext Allocators'!S$8:S$63,'Input-Ext Allocators'!$B$8:$B$63,$F264))*$D264</f>
        <v>0</v>
      </c>
      <c r="W264" s="5">
        <f ca="1">IFERROR(INDEX(W$269:W$305,MATCH($F264,$B$269:$B$305,0))/INDEX($D$269:$D$305,MATCH($F264,$B$269:$B$305,0)),SUMIFS('Input-Ext Allocators'!T$8:T$63,'Input-Ext Allocators'!$B$8:$B$63,$F264))*$D264</f>
        <v>0</v>
      </c>
      <c r="X264" s="5">
        <f ca="1">IFERROR(INDEX(X$269:X$305,MATCH($F264,$B$269:$B$305,0))/INDEX($D$269:$D$305,MATCH($F264,$B$269:$B$305,0)),SUMIFS('Input-Ext Allocators'!U$8:U$63,'Input-Ext Allocators'!$B$8:$B$63,$F264))*$D264</f>
        <v>0</v>
      </c>
      <c r="Y264" s="5">
        <f ca="1">IFERROR(INDEX(Y$269:Y$305,MATCH($F264,$B$269:$B$305,0))/INDEX($D$269:$D$305,MATCH($F264,$B$269:$B$305,0)),SUMIFS('Input-Ext Allocators'!V$8:V$63,'Input-Ext Allocators'!$B$8:$B$63,$F264))*$D264</f>
        <v>0</v>
      </c>
      <c r="Z264" s="5">
        <f ca="1">IFERROR(INDEX(Z$269:Z$305,MATCH($F264,$B$269:$B$305,0))/INDEX($D$269:$D$305,MATCH($F264,$B$269:$B$305,0)),SUMIFS('Input-Ext Allocators'!W$8:W$63,'Input-Ext Allocators'!$B$8:$B$63,$F264))*$D264</f>
        <v>0</v>
      </c>
    </row>
    <row r="265" spans="1:26" ht="15" thickBot="1">
      <c r="A265" s="13">
        <f>IF(ISBLANK('Input-Accounts'!A265),"",'Input-Accounts'!A265)</f>
        <v>227</v>
      </c>
      <c r="B265" s="1" t="str">
        <f>IF(ISBLANK('Input-Accounts'!B265),"",'Input-Accounts'!B265)</f>
        <v>TOTAL REVENUE REQUIREMENT AT EQUAL RATES OF RETURN</v>
      </c>
      <c r="C265" s="13" t="str">
        <f>IF(ISBLANK('Input-Accounts'!C265),"",'Input-Accounts'!C265)</f>
        <v/>
      </c>
      <c r="D265" s="29">
        <f ca="1">SUM(D258:D264)</f>
        <v>774237.50501149951</v>
      </c>
      <c r="E265" s="5">
        <f t="shared" ca="1" si="74"/>
        <v>0</v>
      </c>
      <c r="G265" s="29">
        <f t="shared" ref="G265:Z265" ca="1" si="75">SUM(G258:G264)</f>
        <v>274962.02525052143</v>
      </c>
      <c r="H265" s="29">
        <f t="shared" ca="1" si="75"/>
        <v>187584.17982611666</v>
      </c>
      <c r="I265" s="29">
        <f t="shared" ca="1" si="75"/>
        <v>23482.741525232934</v>
      </c>
      <c r="J265" s="29">
        <f t="shared" ca="1" si="75"/>
        <v>31293.440633827002</v>
      </c>
      <c r="K265" s="29">
        <f t="shared" ca="1" si="75"/>
        <v>3757.0669792649719</v>
      </c>
      <c r="L265" s="29">
        <f t="shared" ca="1" si="75"/>
        <v>210234.37796486783</v>
      </c>
      <c r="M265" s="29">
        <f t="shared" ca="1" si="75"/>
        <v>42923.672831668482</v>
      </c>
      <c r="N265" s="29">
        <f t="shared" ca="1" si="75"/>
        <v>0</v>
      </c>
      <c r="O265" s="29">
        <f t="shared" ca="1" si="75"/>
        <v>0</v>
      </c>
      <c r="P265" s="29">
        <f t="shared" ca="1" si="75"/>
        <v>0</v>
      </c>
      <c r="Q265" s="29">
        <f t="shared" ca="1" si="75"/>
        <v>0</v>
      </c>
      <c r="R265" s="29">
        <f t="shared" ca="1" si="75"/>
        <v>0</v>
      </c>
      <c r="S265" s="29">
        <f t="shared" ca="1" si="75"/>
        <v>0</v>
      </c>
      <c r="T265" s="29">
        <f t="shared" ca="1" si="75"/>
        <v>0</v>
      </c>
      <c r="U265" s="29">
        <f t="shared" ca="1" si="75"/>
        <v>0</v>
      </c>
      <c r="V265" s="29">
        <f t="shared" ca="1" si="75"/>
        <v>0</v>
      </c>
      <c r="W265" s="29">
        <f t="shared" ca="1" si="75"/>
        <v>0</v>
      </c>
      <c r="X265" s="29">
        <f t="shared" ca="1" si="75"/>
        <v>0</v>
      </c>
      <c r="Y265" s="29">
        <f t="shared" ca="1" si="75"/>
        <v>0</v>
      </c>
      <c r="Z265" s="29">
        <f t="shared" ca="1" si="75"/>
        <v>0</v>
      </c>
    </row>
    <row r="266" spans="1:26" ht="15" thickTop="1">
      <c r="A266" s="13" t="str">
        <f>IF(ISBLANK('Input-Accounts'!A266),"",'Input-Accounts'!A266)</f>
        <v/>
      </c>
      <c r="B266" t="str">
        <f>IF(ISBLANK('Input-Accounts'!B266),"",'Input-Accounts'!B266)</f>
        <v/>
      </c>
      <c r="C266" s="13" t="str">
        <f>IF(ISBLANK('Input-Accounts'!C266),"",'Input-Accounts'!C266)</f>
        <v/>
      </c>
      <c r="D266" s="5"/>
      <c r="E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</row>
    <row r="267" spans="1:26">
      <c r="A267" s="13" t="str">
        <f>IF(ISBLANK('Input-Accounts'!A267),"",'Input-Accounts'!A267)</f>
        <v/>
      </c>
      <c r="B267" s="4" t="str">
        <f>IF(ISBLANK('Input-Accounts'!B267),"",'Input-Accounts'!B267)</f>
        <v/>
      </c>
      <c r="C267" s="13" t="str">
        <f>IF(ISBLANK('Input-Accounts'!C267),"",'Input-Accounts'!C267)</f>
        <v/>
      </c>
      <c r="E267" t="str">
        <f t="shared" ref="E267:E305" si="76">IFERROR(IF(D267="","",IF(D267=0,0,IF(ABS(D267-SUM($G267:$Z267))&lt;Check_Limit,0,1))),1)</f>
        <v/>
      </c>
    </row>
    <row r="268" spans="1:26">
      <c r="A268" s="13">
        <f>IF(ISBLANK('Input-Accounts'!A268),"",'Input-Accounts'!A268)</f>
        <v>228</v>
      </c>
      <c r="B268" s="4" t="str">
        <f>IF(ISBLANK('Input-Accounts'!B268),"",'Input-Accounts'!B268)</f>
        <v>INTERNAL ALLOCATION FACTORS</v>
      </c>
      <c r="C268" s="13" t="str">
        <f>IF(ISBLANK('Input-Accounts'!C268),"",'Input-Accounts'!C268)</f>
        <v/>
      </c>
      <c r="D268" s="5"/>
      <c r="E268" s="5" t="str">
        <f t="shared" si="76"/>
        <v/>
      </c>
    </row>
    <row r="269" spans="1:26" outlineLevel="1">
      <c r="A269" s="13" t="str">
        <f>IF(ISBLANK('Input-Accounts'!A269),"",'Input-Accounts'!A269)</f>
        <v/>
      </c>
      <c r="B269" t="str">
        <f>IF(ISBLANK('Input-Accounts'!B269),"",'Input-Accounts'!B269)</f>
        <v/>
      </c>
      <c r="C269" s="13" t="str">
        <f>IF(ISBLANK('Input-Accounts'!C269),"",'Input-Accounts'!C269)</f>
        <v/>
      </c>
      <c r="D269" s="31"/>
      <c r="E269" s="5" t="str">
        <f t="shared" si="76"/>
        <v/>
      </c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26" outlineLevel="1">
      <c r="A270" s="13">
        <f>IF(ISBLANK('Input-Accounts'!A270),"",'Input-Accounts'!A270)</f>
        <v>229</v>
      </c>
      <c r="B270" t="str">
        <f>IF(ISBLANK('Input-Accounts'!B270),"",'Input-Accounts'!B270)</f>
        <v>INT_T&amp;D_PLANT</v>
      </c>
      <c r="C270" s="13" t="str">
        <f>IF(ISBLANK('Input-Accounts'!C270),"",'Input-Accounts'!C270)</f>
        <v/>
      </c>
      <c r="D270" s="16">
        <f ca="1">D$26+D$48</f>
        <v>0</v>
      </c>
      <c r="E270" s="5">
        <f t="shared" ca="1" si="76"/>
        <v>0</v>
      </c>
      <c r="G270" s="16">
        <f t="shared" ref="G270:M270" ca="1" si="77">G$26+G$48</f>
        <v>0</v>
      </c>
      <c r="H270" s="16">
        <f t="shared" ca="1" si="77"/>
        <v>0</v>
      </c>
      <c r="I270" s="16">
        <f t="shared" ca="1" si="77"/>
        <v>0</v>
      </c>
      <c r="J270" s="16">
        <f t="shared" ca="1" si="77"/>
        <v>0</v>
      </c>
      <c r="K270" s="16">
        <f t="shared" ca="1" si="77"/>
        <v>0</v>
      </c>
      <c r="L270" s="16">
        <f t="shared" ca="1" si="77"/>
        <v>0</v>
      </c>
      <c r="M270" s="16">
        <f t="shared" ca="1" si="77"/>
        <v>0</v>
      </c>
      <c r="N270" s="14"/>
      <c r="O270" s="14"/>
      <c r="P270" s="14"/>
      <c r="Q270" s="14"/>
      <c r="R270" s="14"/>
    </row>
    <row r="271" spans="1:26" outlineLevel="1">
      <c r="A271" s="13">
        <f>IF(ISBLANK('Input-Accounts'!A271),"",'Input-Accounts'!A271)</f>
        <v>230</v>
      </c>
      <c r="B271" t="str">
        <f>IF(ISBLANK('Input-Accounts'!B271),"",'Input-Accounts'!B271)</f>
        <v>INT_TOTAL_PLANT</v>
      </c>
      <c r="C271" s="13" t="str">
        <f>IF(ISBLANK('Input-Accounts'!C271),"",'Input-Accounts'!C271)</f>
        <v/>
      </c>
      <c r="D271" s="16">
        <f ca="1">D$63</f>
        <v>0</v>
      </c>
      <c r="E271" s="5">
        <f ca="1">IFERROR(IF(D271="","",IF(D271=0,0,IF(ABS(D271-SUM($G271:$Z271))&lt;Check_Limit,0,1))),1)</f>
        <v>0</v>
      </c>
      <c r="G271" s="16">
        <f t="shared" ref="G271:M271" ca="1" si="78">G$63</f>
        <v>0</v>
      </c>
      <c r="H271" s="16">
        <f t="shared" ca="1" si="78"/>
        <v>0</v>
      </c>
      <c r="I271" s="16">
        <f t="shared" ca="1" si="78"/>
        <v>0</v>
      </c>
      <c r="J271" s="16">
        <f t="shared" ca="1" si="78"/>
        <v>0</v>
      </c>
      <c r="K271" s="16">
        <f t="shared" ca="1" si="78"/>
        <v>0</v>
      </c>
      <c r="L271" s="16">
        <f t="shared" ca="1" si="78"/>
        <v>0</v>
      </c>
      <c r="M271" s="16">
        <f t="shared" ca="1" si="78"/>
        <v>0</v>
      </c>
      <c r="N271" s="14"/>
      <c r="O271" s="14"/>
      <c r="P271" s="14"/>
      <c r="Q271" s="14"/>
      <c r="R271" s="14"/>
    </row>
    <row r="272" spans="1:26" outlineLevel="1">
      <c r="A272" s="13">
        <f>IF(ISBLANK('Input-Accounts'!A272),"",'Input-Accounts'!A272)</f>
        <v>231</v>
      </c>
      <c r="B272" t="str">
        <f>IF(ISBLANK('Input-Accounts'!B272),"",'Input-Accounts'!B272)</f>
        <v>INT_INTANGIBLE</v>
      </c>
      <c r="C272" s="13" t="str">
        <f>IF(ISBLANK('Input-Accounts'!C272),"",'Input-Accounts'!C272)</f>
        <v/>
      </c>
      <c r="D272" s="16">
        <f ca="1">D$16</f>
        <v>0</v>
      </c>
      <c r="E272" s="5">
        <f t="shared" ca="1" si="76"/>
        <v>0</v>
      </c>
      <c r="G272" s="16">
        <f t="shared" ref="G272:M272" ca="1" si="79">G$16</f>
        <v>0</v>
      </c>
      <c r="H272" s="16">
        <f t="shared" ca="1" si="79"/>
        <v>0</v>
      </c>
      <c r="I272" s="16">
        <f t="shared" ca="1" si="79"/>
        <v>0</v>
      </c>
      <c r="J272" s="16">
        <f t="shared" ca="1" si="79"/>
        <v>0</v>
      </c>
      <c r="K272" s="16">
        <f t="shared" ca="1" si="79"/>
        <v>0</v>
      </c>
      <c r="L272" s="16">
        <f t="shared" ca="1" si="79"/>
        <v>0</v>
      </c>
      <c r="M272" s="16">
        <f t="shared" ca="1" si="79"/>
        <v>0</v>
      </c>
      <c r="N272" s="14"/>
      <c r="O272" s="14"/>
      <c r="P272" s="14"/>
      <c r="Q272" s="14"/>
      <c r="R272" s="14"/>
    </row>
    <row r="273" spans="1:18" outlineLevel="1">
      <c r="A273" s="13">
        <f>IF(ISBLANK('Input-Accounts'!A273),"",'Input-Accounts'!A273)</f>
        <v>232</v>
      </c>
      <c r="B273" t="str">
        <f>IF(ISBLANK('Input-Accounts'!B273),"",'Input-Accounts'!B273)</f>
        <v>INT_DISTPT</v>
      </c>
      <c r="C273" s="13" t="str">
        <f>IF(ISBLANK('Input-Accounts'!C273),"",'Input-Accounts'!C273)</f>
        <v/>
      </c>
      <c r="D273" s="16">
        <f ca="1">D$48</f>
        <v>0</v>
      </c>
      <c r="E273" s="5">
        <f t="shared" ca="1" si="76"/>
        <v>0</v>
      </c>
      <c r="G273" s="16">
        <f t="shared" ref="G273:M273" ca="1" si="80">G$48</f>
        <v>0</v>
      </c>
      <c r="H273" s="16">
        <f t="shared" ca="1" si="80"/>
        <v>0</v>
      </c>
      <c r="I273" s="16">
        <f t="shared" ca="1" si="80"/>
        <v>0</v>
      </c>
      <c r="J273" s="16">
        <f t="shared" ca="1" si="80"/>
        <v>0</v>
      </c>
      <c r="K273" s="16">
        <f t="shared" ca="1" si="80"/>
        <v>0</v>
      </c>
      <c r="L273" s="16">
        <f t="shared" ca="1" si="80"/>
        <v>0</v>
      </c>
      <c r="M273" s="16">
        <f t="shared" ca="1" si="80"/>
        <v>0</v>
      </c>
      <c r="N273" s="14"/>
      <c r="O273" s="14"/>
      <c r="P273" s="14"/>
      <c r="Q273" s="14"/>
      <c r="R273" s="14"/>
    </row>
    <row r="274" spans="1:18" outlineLevel="1">
      <c r="A274" s="13">
        <f>IF(ISBLANK('Input-Accounts'!A274),"",'Input-Accounts'!A274)</f>
        <v>233</v>
      </c>
      <c r="B274" t="str">
        <f>IF(ISBLANK('Input-Accounts'!B274),"",'Input-Accounts'!B274)</f>
        <v>INT_TRANS-MAIN</v>
      </c>
      <c r="C274" s="13" t="str">
        <f>IF(ISBLANK('Input-Accounts'!C274),"",'Input-Accounts'!C274)</f>
        <v/>
      </c>
      <c r="D274" s="16">
        <f ca="1">SUM(D$21:D$22)</f>
        <v>0</v>
      </c>
      <c r="E274" s="5">
        <f t="shared" ca="1" si="76"/>
        <v>0</v>
      </c>
      <c r="G274" s="16">
        <f t="shared" ref="G274:M274" ca="1" si="81">SUM(G$21:G$22)</f>
        <v>0</v>
      </c>
      <c r="H274" s="16">
        <f t="shared" ca="1" si="81"/>
        <v>0</v>
      </c>
      <c r="I274" s="16">
        <f t="shared" ca="1" si="81"/>
        <v>0</v>
      </c>
      <c r="J274" s="16">
        <f t="shared" ca="1" si="81"/>
        <v>0</v>
      </c>
      <c r="K274" s="16">
        <f t="shared" ca="1" si="81"/>
        <v>0</v>
      </c>
      <c r="L274" s="16">
        <f t="shared" ca="1" si="81"/>
        <v>0</v>
      </c>
      <c r="M274" s="16">
        <f t="shared" ca="1" si="81"/>
        <v>0</v>
      </c>
      <c r="N274" s="14"/>
      <c r="O274" s="14"/>
      <c r="P274" s="14"/>
      <c r="Q274" s="14"/>
      <c r="R274" s="14"/>
    </row>
    <row r="275" spans="1:18" outlineLevel="1">
      <c r="A275" s="13">
        <f>IF(ISBLANK('Input-Accounts'!A275),"",'Input-Accounts'!A275)</f>
        <v>234</v>
      </c>
      <c r="B275" t="str">
        <f>IF(ISBLANK('Input-Accounts'!B275),"",'Input-Accounts'!B275)</f>
        <v>INT_MAIN-SERVICE</v>
      </c>
      <c r="C275" s="13" t="str">
        <f>IF(ISBLANK('Input-Accounts'!C275),"",'Input-Accounts'!C275)</f>
        <v/>
      </c>
      <c r="D275" s="16">
        <f ca="1">SUM(D$31:D$39,D$43:D$44)</f>
        <v>0</v>
      </c>
      <c r="E275" s="5">
        <f t="shared" ca="1" si="76"/>
        <v>0</v>
      </c>
      <c r="G275" s="16">
        <f t="shared" ref="G275:M275" ca="1" si="82">SUM(G$31:G$39,G$43:G$44)</f>
        <v>0</v>
      </c>
      <c r="H275" s="16">
        <f t="shared" ca="1" si="82"/>
        <v>0</v>
      </c>
      <c r="I275" s="16">
        <f t="shared" ca="1" si="82"/>
        <v>0</v>
      </c>
      <c r="J275" s="16">
        <f t="shared" ca="1" si="82"/>
        <v>0</v>
      </c>
      <c r="K275" s="16">
        <f t="shared" ca="1" si="82"/>
        <v>0</v>
      </c>
      <c r="L275" s="16">
        <f t="shared" ca="1" si="82"/>
        <v>0</v>
      </c>
      <c r="M275" s="16">
        <f t="shared" ca="1" si="82"/>
        <v>0</v>
      </c>
      <c r="N275" s="14"/>
      <c r="O275" s="14"/>
      <c r="P275" s="14"/>
      <c r="Q275" s="14"/>
      <c r="R275" s="14"/>
    </row>
    <row r="276" spans="1:18" outlineLevel="1">
      <c r="A276" s="13">
        <f>IF(ISBLANK('Input-Accounts'!A276),"",'Input-Accounts'!A276)</f>
        <v>235</v>
      </c>
      <c r="B276" t="str">
        <f>IF(ISBLANK('Input-Accounts'!B276),"",'Input-Accounts'!B276)</f>
        <v>INT_DIST-MAINS</v>
      </c>
      <c r="C276" s="13" t="str">
        <f>IF(ISBLANK('Input-Accounts'!C276),"",'Input-Accounts'!C276)</f>
        <v/>
      </c>
      <c r="D276" s="16">
        <f ca="1">SUM(D$31:D$39)</f>
        <v>0</v>
      </c>
      <c r="E276" s="5">
        <f t="shared" ca="1" si="76"/>
        <v>0</v>
      </c>
      <c r="G276" s="16">
        <f t="shared" ref="G276:M276" ca="1" si="83">SUM(G$31:G$39)</f>
        <v>0</v>
      </c>
      <c r="H276" s="16">
        <f t="shared" ca="1" si="83"/>
        <v>0</v>
      </c>
      <c r="I276" s="16">
        <f t="shared" ca="1" si="83"/>
        <v>0</v>
      </c>
      <c r="J276" s="16">
        <f t="shared" ca="1" si="83"/>
        <v>0</v>
      </c>
      <c r="K276" s="16">
        <f t="shared" ca="1" si="83"/>
        <v>0</v>
      </c>
      <c r="L276" s="16">
        <f t="shared" ca="1" si="83"/>
        <v>0</v>
      </c>
      <c r="M276" s="16">
        <f t="shared" ca="1" si="83"/>
        <v>0</v>
      </c>
      <c r="N276" s="14"/>
      <c r="O276" s="14"/>
      <c r="P276" s="14"/>
      <c r="Q276" s="14"/>
      <c r="R276" s="14"/>
    </row>
    <row r="277" spans="1:18" outlineLevel="1">
      <c r="A277" s="13">
        <f>IF(ISBLANK('Input-Accounts'!A277),"",'Input-Accounts'!A277)</f>
        <v>236</v>
      </c>
      <c r="B277" t="str">
        <f>IF(ISBLANK('Input-Accounts'!B277),"",'Input-Accounts'!B277)</f>
        <v>INT_SERVICES</v>
      </c>
      <c r="C277" s="13" t="str">
        <f>IF(ISBLANK('Input-Accounts'!C277),"",'Input-Accounts'!C277)</f>
        <v/>
      </c>
      <c r="D277" s="16">
        <f ca="1">SUM(D$43:D$44)</f>
        <v>0</v>
      </c>
      <c r="E277" s="5">
        <f t="shared" ca="1" si="76"/>
        <v>0</v>
      </c>
      <c r="G277" s="16">
        <f t="shared" ref="G277:M277" ca="1" si="84">SUM(G$43:G$44)</f>
        <v>0</v>
      </c>
      <c r="H277" s="16">
        <f t="shared" ca="1" si="84"/>
        <v>0</v>
      </c>
      <c r="I277" s="16">
        <f t="shared" ca="1" si="84"/>
        <v>0</v>
      </c>
      <c r="J277" s="16">
        <f t="shared" ca="1" si="84"/>
        <v>0</v>
      </c>
      <c r="K277" s="16">
        <f t="shared" ca="1" si="84"/>
        <v>0</v>
      </c>
      <c r="L277" s="16">
        <f t="shared" ca="1" si="84"/>
        <v>0</v>
      </c>
      <c r="M277" s="16">
        <f t="shared" ca="1" si="84"/>
        <v>0</v>
      </c>
      <c r="N277" s="14"/>
      <c r="O277" s="14"/>
      <c r="P277" s="14"/>
      <c r="Q277" s="14"/>
      <c r="R277" s="14"/>
    </row>
    <row r="278" spans="1:18" outlineLevel="1">
      <c r="A278" s="13">
        <f>IF(ISBLANK('Input-Accounts'!A278),"",'Input-Accounts'!A278)</f>
        <v>237</v>
      </c>
      <c r="B278" t="str">
        <f>IF(ISBLANK('Input-Accounts'!B278),"",'Input-Accounts'!B278)</f>
        <v>INT_OM</v>
      </c>
      <c r="C278" s="13" t="str">
        <f>IF(ISBLANK('Input-Accounts'!C278),"",'Input-Accounts'!C278)</f>
        <v/>
      </c>
      <c r="D278" s="16">
        <f ca="1">SUM(D$177,D$152)</f>
        <v>278359.56126361043</v>
      </c>
      <c r="E278" s="5">
        <f t="shared" ca="1" si="76"/>
        <v>0</v>
      </c>
      <c r="F278" s="8"/>
      <c r="G278" s="16">
        <f t="shared" ref="G278:M278" ca="1" si="85">SUM(G$177,G$152)</f>
        <v>93711.162234003743</v>
      </c>
      <c r="H278" s="16">
        <f t="shared" ca="1" si="85"/>
        <v>66309.816154764179</v>
      </c>
      <c r="I278" s="16">
        <f t="shared" ca="1" si="85"/>
        <v>8781.6440308504862</v>
      </c>
      <c r="J278" s="16">
        <f t="shared" ca="1" si="85"/>
        <v>12038.133121340034</v>
      </c>
      <c r="K278" s="16">
        <f t="shared" ca="1" si="85"/>
        <v>1513.0716049568407</v>
      </c>
      <c r="L278" s="16">
        <f t="shared" ca="1" si="85"/>
        <v>79112.727121503893</v>
      </c>
      <c r="M278" s="16">
        <f t="shared" ca="1" si="85"/>
        <v>16893.006996191216</v>
      </c>
      <c r="N278" s="14"/>
      <c r="O278" s="14"/>
      <c r="P278" s="14"/>
      <c r="Q278" s="14"/>
      <c r="R278" s="14"/>
    </row>
    <row r="279" spans="1:18" outlineLevel="1">
      <c r="A279" s="13">
        <f>IF(ISBLANK('Input-Accounts'!A279),"",'Input-Accounts'!A279)</f>
        <v>238</v>
      </c>
      <c r="B279" t="str">
        <f>IF(ISBLANK('Input-Accounts'!B279),"",'Input-Accounts'!B279)</f>
        <v>INT_871-881</v>
      </c>
      <c r="C279" s="13" t="str">
        <f>IF(ISBLANK('Input-Accounts'!C279),"",'Input-Accounts'!C279)</f>
        <v/>
      </c>
      <c r="D279" s="16">
        <f ca="1">SUM(D$127:D$136)</f>
        <v>222742.79186141919</v>
      </c>
      <c r="E279" s="5">
        <f t="shared" ca="1" si="76"/>
        <v>0</v>
      </c>
      <c r="G279" s="16">
        <f t="shared" ref="G279:M279" ca="1" si="86">SUM(G$127:G$136)</f>
        <v>74987.49390832994</v>
      </c>
      <c r="H279" s="16">
        <f t="shared" ca="1" si="86"/>
        <v>53060.988855856755</v>
      </c>
      <c r="I279" s="16">
        <f t="shared" ca="1" si="86"/>
        <v>7027.0548627298604</v>
      </c>
      <c r="J279" s="16">
        <f t="shared" ca="1" si="86"/>
        <v>9632.8912435214279</v>
      </c>
      <c r="K279" s="16">
        <f t="shared" ca="1" si="86"/>
        <v>1210.7570224798453</v>
      </c>
      <c r="L279" s="16">
        <f t="shared" ca="1" si="86"/>
        <v>63305.85387769853</v>
      </c>
      <c r="M279" s="16">
        <f t="shared" ca="1" si="86"/>
        <v>13517.752090802795</v>
      </c>
      <c r="N279" s="14"/>
      <c r="O279" s="14"/>
      <c r="P279" s="14"/>
      <c r="Q279" s="14"/>
      <c r="R279" s="14"/>
    </row>
    <row r="280" spans="1:18" outlineLevel="1">
      <c r="A280" s="13">
        <f>IF(ISBLANK('Input-Accounts'!A280),"",'Input-Accounts'!A280)</f>
        <v>239</v>
      </c>
      <c r="B280" t="str">
        <f>IF(ISBLANK('Input-Accounts'!B280),"",'Input-Accounts'!B280)</f>
        <v>INT_886-894</v>
      </c>
      <c r="C280" s="13" t="str">
        <f>IF(ISBLANK('Input-Accounts'!C280),"",'Input-Accounts'!C280)</f>
        <v/>
      </c>
      <c r="D280" s="16">
        <f ca="1">SUM(D$141:D$149)</f>
        <v>0</v>
      </c>
      <c r="E280" s="5">
        <f t="shared" ca="1" si="76"/>
        <v>0</v>
      </c>
      <c r="G280" s="16">
        <f t="shared" ref="G280:M280" ca="1" si="87">SUM(G$141:G$149)</f>
        <v>0</v>
      </c>
      <c r="H280" s="16">
        <f t="shared" ca="1" si="87"/>
        <v>0</v>
      </c>
      <c r="I280" s="16">
        <f t="shared" ca="1" si="87"/>
        <v>0</v>
      </c>
      <c r="J280" s="16">
        <f t="shared" ca="1" si="87"/>
        <v>0</v>
      </c>
      <c r="K280" s="16">
        <f t="shared" ca="1" si="87"/>
        <v>0</v>
      </c>
      <c r="L280" s="16">
        <f t="shared" ca="1" si="87"/>
        <v>0</v>
      </c>
      <c r="M280" s="16">
        <f t="shared" ca="1" si="87"/>
        <v>0</v>
      </c>
      <c r="N280" s="14"/>
      <c r="O280" s="14"/>
      <c r="P280" s="14"/>
      <c r="Q280" s="14"/>
      <c r="R280" s="14"/>
    </row>
    <row r="281" spans="1:18" outlineLevel="1">
      <c r="A281" s="13">
        <f>IF(ISBLANK('Input-Accounts'!A281),"",'Input-Accounts'!A281)</f>
        <v>240</v>
      </c>
      <c r="B281" t="str">
        <f>IF(ISBLANK('Input-Accounts'!B281),"",'Input-Accounts'!B281)</f>
        <v>INT_MTR_REG</v>
      </c>
      <c r="C281" s="13" t="str">
        <f>IF(ISBLANK('Input-Accounts'!C281),"",'Input-Accounts'!C281)</f>
        <v/>
      </c>
      <c r="D281" s="16">
        <f ca="1">SUM(D$45:D$46)</f>
        <v>0</v>
      </c>
      <c r="E281" s="5">
        <f t="shared" ca="1" si="76"/>
        <v>0</v>
      </c>
      <c r="G281" s="16">
        <f t="shared" ref="G281:M281" ca="1" si="88">SUM(G$45:G$46)</f>
        <v>0</v>
      </c>
      <c r="H281" s="16">
        <f t="shared" ca="1" si="88"/>
        <v>0</v>
      </c>
      <c r="I281" s="16">
        <f t="shared" ca="1" si="88"/>
        <v>0</v>
      </c>
      <c r="J281" s="16">
        <f t="shared" ca="1" si="88"/>
        <v>0</v>
      </c>
      <c r="K281" s="16">
        <f t="shared" ca="1" si="88"/>
        <v>0</v>
      </c>
      <c r="L281" s="16">
        <f t="shared" ca="1" si="88"/>
        <v>0</v>
      </c>
      <c r="M281" s="16">
        <f t="shared" ca="1" si="88"/>
        <v>0</v>
      </c>
      <c r="N281" s="14"/>
      <c r="O281" s="14"/>
      <c r="P281" s="14"/>
      <c r="Q281" s="14"/>
      <c r="R281" s="14"/>
    </row>
    <row r="282" spans="1:18" outlineLevel="1">
      <c r="A282" s="13">
        <f>IF(ISBLANK('Input-Accounts'!A282),"",'Input-Accounts'!A282)</f>
        <v>241</v>
      </c>
      <c r="B282" t="str">
        <f>IF(ISBLANK('Input-Accounts'!B282),"",'Input-Accounts'!B282)</f>
        <v>INT_LABOR</v>
      </c>
      <c r="C282" s="13" t="str">
        <f>IF(ISBLANK('Input-Accounts'!C282),"",'Input-Accounts'!C282)</f>
        <v/>
      </c>
      <c r="D282" s="16">
        <f ca="1">SUMPRODUCT('Input-Accounts'!$L$120:$L$174,D$120:D$174)</f>
        <v>269125.41616743925</v>
      </c>
      <c r="E282" s="5">
        <f t="shared" ca="1" si="76"/>
        <v>0</v>
      </c>
      <c r="G282" s="16">
        <f ca="1">SUMPRODUCT('Input-Accounts'!$L$120:$L$174,G$120:G$174)</f>
        <v>90602.44031595136</v>
      </c>
      <c r="H282" s="16">
        <f ca="1">SUMPRODUCT('Input-Accounts'!$L$120:$L$174,H$120:H$174)</f>
        <v>64110.091234614381</v>
      </c>
      <c r="I282" s="16">
        <f ca="1">SUMPRODUCT('Input-Accounts'!$L$120:$L$174,I$120:I$174)</f>
        <v>8490.3266613457799</v>
      </c>
      <c r="J282" s="16">
        <f ca="1">SUMPRODUCT('Input-Accounts'!$L$120:$L$174,J$120:J$174)</f>
        <v>11638.786795943988</v>
      </c>
      <c r="K282" s="16">
        <f ca="1">SUMPRODUCT('Input-Accounts'!$L$120:$L$174,K$120:K$174)</f>
        <v>1462.8778100045761</v>
      </c>
      <c r="L282" s="16">
        <f ca="1">SUMPRODUCT('Input-Accounts'!$L$120:$L$174,L$120:L$174)</f>
        <v>76488.285561539175</v>
      </c>
      <c r="M282" s="16">
        <f ca="1">SUMPRODUCT('Input-Accounts'!$L$120:$L$174,M$120:M$174)</f>
        <v>16332.607788039939</v>
      </c>
      <c r="N282" s="14"/>
      <c r="O282" s="14"/>
      <c r="P282" s="14"/>
      <c r="Q282" s="14"/>
      <c r="R282" s="14"/>
    </row>
    <row r="283" spans="1:18" outlineLevel="1">
      <c r="A283" s="13">
        <f>IF(ISBLANK('Input-Accounts'!A283),"",'Input-Accounts'!A283)</f>
        <v>242</v>
      </c>
      <c r="B283" t="str">
        <f>IF(ISBLANK('Input-Accounts'!B283),"",'Input-Accounts'!B283)</f>
        <v>INT_PLANT_LABOR</v>
      </c>
      <c r="C283" s="13" t="str">
        <f>IF(ISBLANK('Input-Accounts'!C283),"",'Input-Accounts'!C283)</f>
        <v/>
      </c>
      <c r="D283" s="16">
        <f ca="1">IF($D$271=0,D$282/$D$282,IF($D$282=0,D$271/$D$271,0.5*(D$271/$D$271)+0.5*(D$282/$D$282)))</f>
        <v>1</v>
      </c>
      <c r="E283" s="5">
        <f t="shared" ca="1" si="76"/>
        <v>0</v>
      </c>
      <c r="G283" s="74">
        <f t="shared" ref="G283:M283" ca="1" si="89">IF($D$271=0,G$282/$D$282,IF($D$282=0,G$271/$D$271,0.5*(G$271/$D$271)+0.5*(G$282/$D$282)))</f>
        <v>0.33665508671088162</v>
      </c>
      <c r="H283" s="74">
        <f t="shared" ca="1" si="89"/>
        <v>0.23821641280705946</v>
      </c>
      <c r="I283" s="74">
        <f t="shared" ca="1" si="89"/>
        <v>3.1547844058189702E-2</v>
      </c>
      <c r="J283" s="74">
        <f t="shared" ca="1" si="89"/>
        <v>4.324670245452697E-2</v>
      </c>
      <c r="K283" s="74">
        <f t="shared" ca="1" si="89"/>
        <v>5.4356731922132213E-3</v>
      </c>
      <c r="L283" s="74">
        <f t="shared" ca="1" si="89"/>
        <v>0.28421056119779919</v>
      </c>
      <c r="M283" s="74">
        <f t="shared" ca="1" si="89"/>
        <v>6.0687719579329634E-2</v>
      </c>
      <c r="N283" s="14"/>
      <c r="O283" s="14"/>
      <c r="P283" s="14"/>
      <c r="Q283" s="14"/>
      <c r="R283" s="14"/>
    </row>
    <row r="284" spans="1:18" outlineLevel="1">
      <c r="A284" s="13">
        <f>IF(ISBLANK('Input-Accounts'!A284),"",'Input-Accounts'!A284)</f>
        <v>243</v>
      </c>
      <c r="B284" t="str">
        <f>IF(ISBLANK('Input-Accounts'!B284),"",'Input-Accounts'!B284)</f>
        <v>INT_RATEBASE</v>
      </c>
      <c r="C284" s="13" t="str">
        <f>IF(ISBLANK('Input-Accounts'!C284),"",'Input-Accounts'!C284)</f>
        <v/>
      </c>
      <c r="D284" s="16">
        <f ca="1">D$116</f>
        <v>0</v>
      </c>
      <c r="E284" s="5">
        <f t="shared" ca="1" si="76"/>
        <v>0</v>
      </c>
      <c r="G284" s="16">
        <f t="shared" ref="G284:M284" ca="1" si="90">G$116</f>
        <v>0</v>
      </c>
      <c r="H284" s="16">
        <f t="shared" ca="1" si="90"/>
        <v>0</v>
      </c>
      <c r="I284" s="16">
        <f t="shared" ca="1" si="90"/>
        <v>0</v>
      </c>
      <c r="J284" s="16">
        <f t="shared" ca="1" si="90"/>
        <v>0</v>
      </c>
      <c r="K284" s="16">
        <f t="shared" ca="1" si="90"/>
        <v>0</v>
      </c>
      <c r="L284" s="16">
        <f t="shared" ca="1" si="90"/>
        <v>0</v>
      </c>
      <c r="M284" s="16">
        <f t="shared" ca="1" si="90"/>
        <v>0</v>
      </c>
      <c r="N284" s="14"/>
      <c r="O284" s="14"/>
      <c r="P284" s="14"/>
      <c r="Q284" s="14"/>
      <c r="R284" s="14"/>
    </row>
    <row r="285" spans="1:18" outlineLevel="1">
      <c r="A285" s="13">
        <f>IF(ISBLANK('Input-Accounts'!A285),"",'Input-Accounts'!A285)</f>
        <v>244</v>
      </c>
      <c r="B285" t="str">
        <f>IF(ISBLANK('Input-Accounts'!B285),"",'Input-Accounts'!B285)</f>
        <v>INT_Income_before_tax</v>
      </c>
      <c r="C285" s="13" t="str">
        <f>IF(ISBLANK('Input-Accounts'!C285),"",'Input-Accounts'!C285)</f>
        <v/>
      </c>
      <c r="D285" s="16">
        <f ca="1">D$313-D$240-D$193</f>
        <v>-627720.89266672661</v>
      </c>
      <c r="E285" s="5">
        <f t="shared" ca="1" si="76"/>
        <v>0</v>
      </c>
      <c r="G285" s="16">
        <f t="shared" ref="G285:M285" ca="1" si="91">G$313-G$240-G$193</f>
        <v>-211325.43155094888</v>
      </c>
      <c r="H285" s="16">
        <f t="shared" ca="1" si="91"/>
        <v>-149533.41929511281</v>
      </c>
      <c r="I285" s="16">
        <f t="shared" ca="1" si="91"/>
        <v>-19803.240833917524</v>
      </c>
      <c r="J285" s="16">
        <f t="shared" ca="1" si="91"/>
        <v>-27146.858669647987</v>
      </c>
      <c r="K285" s="16">
        <f t="shared" ca="1" si="91"/>
        <v>-3412.085628460678</v>
      </c>
      <c r="L285" s="16">
        <f t="shared" ca="1" si="91"/>
        <v>-178404.90718039384</v>
      </c>
      <c r="M285" s="16">
        <f t="shared" ca="1" si="91"/>
        <v>-38094.949508244776</v>
      </c>
      <c r="N285" s="14"/>
      <c r="O285" s="14"/>
      <c r="P285" s="14"/>
      <c r="Q285" s="14"/>
      <c r="R285" s="14"/>
    </row>
    <row r="286" spans="1:18" outlineLevel="1">
      <c r="A286" s="13">
        <f>IF(ISBLANK('Input-Accounts'!A286),"",'Input-Accounts'!A286)</f>
        <v>245</v>
      </c>
      <c r="B286" t="str">
        <f>IF(ISBLANK('Input-Accounts'!B286),"",'Input-Accounts'!B286)</f>
        <v>INT_REV_REQ_b/f gross up</v>
      </c>
      <c r="C286" s="13" t="str">
        <f>IF(ISBLANK('Input-Accounts'!C286),"",'Input-Accounts'!C286)</f>
        <v/>
      </c>
      <c r="D286" s="16">
        <f ca="1">SUM(D$258:D$259)</f>
        <v>768332.34132010292</v>
      </c>
      <c r="E286" s="5">
        <f t="shared" ca="1" si="76"/>
        <v>0</v>
      </c>
      <c r="G286" s="16">
        <f t="shared" ref="G286:M286" ca="1" si="92">SUM(G$258:G$259)</f>
        <v>272864.87062095059</v>
      </c>
      <c r="H286" s="16">
        <f t="shared" ca="1" si="92"/>
        <v>186153.4621450181</v>
      </c>
      <c r="I286" s="16">
        <f t="shared" ca="1" si="92"/>
        <v>23303.637010492075</v>
      </c>
      <c r="J286" s="16">
        <f t="shared" ca="1" si="92"/>
        <v>31054.763369791588</v>
      </c>
      <c r="K286" s="16">
        <f t="shared" ca="1" si="92"/>
        <v>3728.4115662056793</v>
      </c>
      <c r="L286" s="16">
        <f t="shared" ca="1" si="92"/>
        <v>208630.90563576249</v>
      </c>
      <c r="M286" s="16">
        <f t="shared" ca="1" si="92"/>
        <v>42596.290971882197</v>
      </c>
      <c r="N286" s="14"/>
      <c r="O286" s="14"/>
      <c r="P286" s="14"/>
      <c r="Q286" s="14"/>
      <c r="R286" s="14"/>
    </row>
    <row r="287" spans="1:18" outlineLevel="1">
      <c r="A287" s="13">
        <f>IF(ISBLANK('Input-Accounts'!A287),"",'Input-Accounts'!A287)</f>
        <v>246</v>
      </c>
      <c r="B287" t="str">
        <f>IF(ISBLANK('Input-Accounts'!B287),"",'Input-Accounts'!B287)</f>
        <v>INT_REV_REQ_xGRT</v>
      </c>
      <c r="C287" s="13" t="str">
        <f>IF(ISBLANK('Input-Accounts'!C287),"",'Input-Accounts'!C287)</f>
        <v/>
      </c>
      <c r="D287" s="16">
        <f ca="1">SUBTOTAL(9,D$119:D$240)+D$245+D$253+D$259</f>
        <v>660063.09820771741</v>
      </c>
      <c r="E287" s="5">
        <f t="shared" ca="1" si="76"/>
        <v>0</v>
      </c>
      <c r="G287" s="16">
        <f t="shared" ref="G287:M287" ca="1" si="93">SUBTOTAL(9,G$119:G$240)+G$245+G$253+G$259</f>
        <v>222213.59956177228</v>
      </c>
      <c r="H287" s="16">
        <f t="shared" ca="1" si="93"/>
        <v>157237.86348135624</v>
      </c>
      <c r="I287" s="16">
        <f t="shared" ca="1" si="93"/>
        <v>20823.56769082262</v>
      </c>
      <c r="J287" s="16">
        <f t="shared" ca="1" si="93"/>
        <v>28545.552409402368</v>
      </c>
      <c r="K287" s="16">
        <f t="shared" ca="1" si="93"/>
        <v>3587.8872880968911</v>
      </c>
      <c r="L287" s="16">
        <f t="shared" ca="1" si="93"/>
        <v>187596.9035675734</v>
      </c>
      <c r="M287" s="16">
        <f t="shared" ca="1" si="93"/>
        <v>40057.724208693464</v>
      </c>
      <c r="N287" s="14"/>
      <c r="O287" s="14"/>
      <c r="P287" s="14"/>
      <c r="Q287" s="14"/>
      <c r="R287" s="14"/>
    </row>
    <row r="288" spans="1:18" outlineLevel="1">
      <c r="A288" s="13" t="str">
        <f>IF(ISBLANK('Input-Accounts'!A288),"",'Input-Accounts'!A288)</f>
        <v/>
      </c>
      <c r="B288" t="str">
        <f>IF(ISBLANK('Input-Accounts'!B288),"",'Input-Accounts'!B288)</f>
        <v/>
      </c>
      <c r="C288" s="13" t="str">
        <f>IF(ISBLANK('Input-Accounts'!C288),"",'Input-Accounts'!C288)</f>
        <v/>
      </c>
      <c r="D288" s="51"/>
      <c r="E288" s="5" t="str">
        <f t="shared" si="76"/>
        <v/>
      </c>
      <c r="G288" s="51"/>
      <c r="H288" s="51"/>
      <c r="I288" s="51"/>
      <c r="J288" s="51"/>
      <c r="K288" s="51"/>
      <c r="L288" s="51"/>
      <c r="M288" s="51"/>
      <c r="N288" s="14"/>
      <c r="O288" s="14"/>
      <c r="P288" s="14"/>
      <c r="Q288" s="14"/>
      <c r="R288" s="14"/>
    </row>
    <row r="289" spans="1:18" outlineLevel="1">
      <c r="A289" s="13" t="str">
        <f>IF(ISBLANK('Input-Accounts'!A289),"",'Input-Accounts'!A289)</f>
        <v/>
      </c>
      <c r="B289" t="str">
        <f>IF(ISBLANK('Input-Accounts'!B289),"",'Input-Accounts'!B289)</f>
        <v/>
      </c>
      <c r="C289" s="13" t="str">
        <f>IF(ISBLANK('Input-Accounts'!C289),"",'Input-Accounts'!C289)</f>
        <v/>
      </c>
      <c r="D289" s="51"/>
      <c r="E289" s="5" t="str">
        <f t="shared" si="76"/>
        <v/>
      </c>
      <c r="G289" s="51"/>
      <c r="H289" s="51"/>
      <c r="I289" s="51"/>
      <c r="J289" s="51"/>
      <c r="K289" s="51"/>
      <c r="L289" s="51"/>
      <c r="M289" s="51"/>
      <c r="N289" s="14"/>
      <c r="O289" s="14"/>
      <c r="P289" s="14"/>
      <c r="Q289" s="14"/>
      <c r="R289" s="14"/>
    </row>
    <row r="290" spans="1:18" outlineLevel="1">
      <c r="A290" s="13" t="str">
        <f>IF(ISBLANK('Input-Accounts'!A290),"",'Input-Accounts'!A290)</f>
        <v/>
      </c>
      <c r="B290" t="str">
        <f>IF(ISBLANK('Input-Accounts'!B290),"",'Input-Accounts'!B290)</f>
        <v/>
      </c>
      <c r="C290" s="13" t="str">
        <f>IF(ISBLANK('Input-Accounts'!C290),"",'Input-Accounts'!C290)</f>
        <v/>
      </c>
      <c r="D290" s="51"/>
      <c r="E290" s="5" t="str">
        <f t="shared" si="76"/>
        <v/>
      </c>
      <c r="G290" s="51"/>
      <c r="H290" s="51"/>
      <c r="I290" s="51"/>
      <c r="J290" s="51"/>
      <c r="K290" s="51"/>
      <c r="L290" s="51"/>
      <c r="M290" s="51"/>
      <c r="N290" s="14"/>
      <c r="O290" s="14"/>
      <c r="P290" s="14"/>
      <c r="Q290" s="14"/>
      <c r="R290" s="14"/>
    </row>
    <row r="291" spans="1:18" outlineLevel="1">
      <c r="A291" s="13" t="str">
        <f>IF(ISBLANK('Input-Accounts'!A291),"",'Input-Accounts'!A291)</f>
        <v/>
      </c>
      <c r="B291" t="str">
        <f>IF(ISBLANK('Input-Accounts'!B291),"",'Input-Accounts'!B291)</f>
        <v/>
      </c>
      <c r="C291" s="13" t="str">
        <f>IF(ISBLANK('Input-Accounts'!C291),"",'Input-Accounts'!C291)</f>
        <v/>
      </c>
      <c r="D291" s="51"/>
      <c r="E291" s="5" t="str">
        <f t="shared" si="76"/>
        <v/>
      </c>
      <c r="G291" s="51"/>
      <c r="H291" s="51"/>
      <c r="I291" s="51"/>
      <c r="J291" s="51"/>
      <c r="K291" s="51"/>
      <c r="L291" s="51"/>
      <c r="M291" s="51"/>
      <c r="N291" s="14"/>
      <c r="O291" s="14"/>
      <c r="P291" s="14"/>
      <c r="Q291" s="14"/>
      <c r="R291" s="14"/>
    </row>
    <row r="292" spans="1:18" outlineLevel="1">
      <c r="A292" s="13" t="str">
        <f>IF(ISBLANK('Input-Accounts'!A292),"",'Input-Accounts'!A292)</f>
        <v/>
      </c>
      <c r="B292" t="str">
        <f>IF(ISBLANK('Input-Accounts'!B292),"",'Input-Accounts'!B292)</f>
        <v/>
      </c>
      <c r="C292" s="13" t="str">
        <f>IF(ISBLANK('Input-Accounts'!C292),"",'Input-Accounts'!C292)</f>
        <v/>
      </c>
      <c r="D292" s="51"/>
      <c r="E292" s="5" t="str">
        <f t="shared" si="76"/>
        <v/>
      </c>
      <c r="G292" s="51"/>
      <c r="H292" s="51"/>
      <c r="I292" s="51"/>
      <c r="J292" s="51"/>
      <c r="K292" s="51"/>
      <c r="L292" s="51"/>
      <c r="M292" s="51"/>
      <c r="N292" s="14"/>
      <c r="O292" s="14"/>
      <c r="P292" s="14"/>
      <c r="Q292" s="14"/>
      <c r="R292" s="14"/>
    </row>
    <row r="293" spans="1:18" outlineLevel="1">
      <c r="A293" s="13" t="str">
        <f>IF(ISBLANK('Input-Accounts'!A293),"",'Input-Accounts'!A293)</f>
        <v/>
      </c>
      <c r="B293" t="str">
        <f>IF(ISBLANK('Input-Accounts'!B293),"",'Input-Accounts'!B293)</f>
        <v/>
      </c>
      <c r="C293" s="13" t="str">
        <f>IF(ISBLANK('Input-Accounts'!C293),"",'Input-Accounts'!C293)</f>
        <v/>
      </c>
      <c r="D293" s="51"/>
      <c r="E293" s="5" t="str">
        <f t="shared" si="76"/>
        <v/>
      </c>
      <c r="G293" s="51"/>
      <c r="H293" s="51"/>
      <c r="I293" s="51"/>
      <c r="J293" s="51"/>
      <c r="K293" s="51"/>
      <c r="L293" s="51"/>
      <c r="M293" s="51"/>
      <c r="N293" s="14"/>
      <c r="O293" s="14"/>
      <c r="P293" s="14"/>
      <c r="Q293" s="14"/>
      <c r="R293" s="14"/>
    </row>
    <row r="294" spans="1:18" outlineLevel="1">
      <c r="A294" s="13" t="str">
        <f>IF(ISBLANK('Input-Accounts'!A294),"",'Input-Accounts'!A294)</f>
        <v/>
      </c>
      <c r="B294" t="str">
        <f>IF(ISBLANK('Input-Accounts'!B294),"",'Input-Accounts'!B294)</f>
        <v/>
      </c>
      <c r="C294" s="13" t="str">
        <f>IF(ISBLANK('Input-Accounts'!C294),"",'Input-Accounts'!C294)</f>
        <v/>
      </c>
      <c r="D294" s="51"/>
      <c r="E294" s="5" t="str">
        <f t="shared" si="76"/>
        <v/>
      </c>
      <c r="G294" s="51"/>
      <c r="H294" s="51"/>
      <c r="I294" s="51"/>
      <c r="J294" s="51"/>
      <c r="K294" s="51"/>
      <c r="L294" s="51"/>
      <c r="M294" s="51"/>
      <c r="N294" s="14"/>
      <c r="O294" s="14"/>
      <c r="P294" s="14"/>
      <c r="Q294" s="14"/>
      <c r="R294" s="14"/>
    </row>
    <row r="295" spans="1:18" outlineLevel="1">
      <c r="A295" s="13" t="str">
        <f>IF(ISBLANK('Input-Accounts'!A295),"",'Input-Accounts'!A295)</f>
        <v/>
      </c>
      <c r="B295" t="str">
        <f>IF(ISBLANK('Input-Accounts'!B295),"",'Input-Accounts'!B295)</f>
        <v/>
      </c>
      <c r="C295" s="13" t="str">
        <f>IF(ISBLANK('Input-Accounts'!C295),"",'Input-Accounts'!C295)</f>
        <v/>
      </c>
      <c r="D295" s="51"/>
      <c r="E295" s="5" t="str">
        <f t="shared" si="76"/>
        <v/>
      </c>
      <c r="G295" s="51"/>
      <c r="H295" s="51"/>
      <c r="I295" s="51"/>
      <c r="J295" s="51"/>
      <c r="K295" s="51"/>
      <c r="L295" s="51"/>
      <c r="M295" s="51"/>
      <c r="N295" s="14"/>
      <c r="O295" s="14"/>
      <c r="P295" s="14"/>
      <c r="Q295" s="14"/>
      <c r="R295" s="14"/>
    </row>
    <row r="296" spans="1:18" outlineLevel="1">
      <c r="A296" s="13" t="str">
        <f>IF(ISBLANK('Input-Accounts'!A296),"",'Input-Accounts'!A296)</f>
        <v/>
      </c>
      <c r="B296" t="str">
        <f>IF(ISBLANK('Input-Accounts'!B296),"",'Input-Accounts'!B296)</f>
        <v/>
      </c>
      <c r="C296" s="13" t="str">
        <f>IF(ISBLANK('Input-Accounts'!C296),"",'Input-Accounts'!C296)</f>
        <v/>
      </c>
      <c r="D296" s="51"/>
      <c r="E296" s="5" t="str">
        <f t="shared" si="76"/>
        <v/>
      </c>
      <c r="G296" s="51"/>
      <c r="H296" s="51"/>
      <c r="I296" s="51"/>
      <c r="J296" s="51"/>
      <c r="K296" s="51"/>
      <c r="L296" s="51"/>
      <c r="M296" s="51"/>
      <c r="N296" s="14"/>
      <c r="O296" s="14"/>
      <c r="P296" s="14"/>
      <c r="Q296" s="14"/>
      <c r="R296" s="14"/>
    </row>
    <row r="297" spans="1:18" outlineLevel="1">
      <c r="A297" s="13" t="str">
        <f>IF(ISBLANK('Input-Accounts'!A297),"",'Input-Accounts'!A297)</f>
        <v/>
      </c>
      <c r="B297" t="str">
        <f>IF(ISBLANK('Input-Accounts'!B297),"",'Input-Accounts'!B297)</f>
        <v/>
      </c>
      <c r="C297" s="13" t="str">
        <f>IF(ISBLANK('Input-Accounts'!C297),"",'Input-Accounts'!C297)</f>
        <v/>
      </c>
      <c r="D297" s="51"/>
      <c r="E297" s="5" t="str">
        <f t="shared" si="76"/>
        <v/>
      </c>
      <c r="G297" s="51"/>
      <c r="H297" s="51"/>
      <c r="I297" s="51"/>
      <c r="J297" s="51"/>
      <c r="K297" s="51"/>
      <c r="L297" s="51"/>
      <c r="M297" s="51"/>
      <c r="N297" s="14"/>
      <c r="O297" s="14"/>
      <c r="P297" s="14"/>
      <c r="Q297" s="14"/>
      <c r="R297" s="14"/>
    </row>
    <row r="298" spans="1:18" outlineLevel="1">
      <c r="A298" s="13" t="str">
        <f>IF(ISBLANK('Input-Accounts'!A298),"",'Input-Accounts'!A298)</f>
        <v/>
      </c>
      <c r="B298" t="str">
        <f>IF(ISBLANK('Input-Accounts'!B298),"",'Input-Accounts'!B298)</f>
        <v/>
      </c>
      <c r="C298" s="13" t="str">
        <f>IF(ISBLANK('Input-Accounts'!C298),"",'Input-Accounts'!C298)</f>
        <v/>
      </c>
      <c r="D298" s="16"/>
      <c r="E298" s="5" t="str">
        <f t="shared" si="76"/>
        <v/>
      </c>
      <c r="G298" s="16"/>
      <c r="H298" s="16"/>
      <c r="I298" s="16"/>
      <c r="J298" s="16"/>
      <c r="K298" s="16"/>
      <c r="L298" s="16"/>
      <c r="M298" s="16"/>
      <c r="N298" s="14"/>
      <c r="O298" s="14"/>
      <c r="P298" s="14"/>
      <c r="Q298" s="14"/>
      <c r="R298" s="14"/>
    </row>
    <row r="299" spans="1:18" outlineLevel="1">
      <c r="A299" s="13" t="str">
        <f>IF(ISBLANK('Input-Accounts'!A299),"",'Input-Accounts'!A299)</f>
        <v/>
      </c>
      <c r="B299" t="str">
        <f>IF(ISBLANK('Input-Accounts'!B299),"",'Input-Accounts'!B299)</f>
        <v/>
      </c>
      <c r="C299" s="13" t="str">
        <f>IF(ISBLANK('Input-Accounts'!C299),"",'Input-Accounts'!C299)</f>
        <v/>
      </c>
      <c r="D299" s="16"/>
      <c r="E299" s="5" t="str">
        <f t="shared" si="76"/>
        <v/>
      </c>
      <c r="G299" s="16"/>
      <c r="H299" s="16"/>
      <c r="I299" s="16"/>
      <c r="J299" s="16"/>
      <c r="K299" s="16"/>
      <c r="L299" s="16"/>
      <c r="M299" s="16"/>
      <c r="N299" s="14"/>
      <c r="O299" s="14"/>
      <c r="P299" s="14"/>
      <c r="Q299" s="14"/>
      <c r="R299" s="14"/>
    </row>
    <row r="300" spans="1:18" outlineLevel="1">
      <c r="A300" s="13" t="str">
        <f>IF(ISBLANK('Input-Accounts'!A300),"",'Input-Accounts'!A300)</f>
        <v/>
      </c>
      <c r="B300" t="str">
        <f>IF(ISBLANK('Input-Accounts'!B300),"",'Input-Accounts'!B300)</f>
        <v/>
      </c>
      <c r="C300" s="13" t="str">
        <f>IF(ISBLANK('Input-Accounts'!C300),"",'Input-Accounts'!C300)</f>
        <v/>
      </c>
      <c r="D300" s="16"/>
      <c r="E300" s="5" t="str">
        <f t="shared" si="76"/>
        <v/>
      </c>
      <c r="G300" s="16"/>
      <c r="H300" s="16"/>
      <c r="I300" s="16"/>
      <c r="J300" s="16"/>
      <c r="K300" s="16"/>
      <c r="L300" s="16"/>
      <c r="M300" s="16"/>
      <c r="N300" s="14"/>
      <c r="O300" s="14"/>
      <c r="P300" s="14"/>
      <c r="Q300" s="14"/>
      <c r="R300" s="14"/>
    </row>
    <row r="301" spans="1:18" outlineLevel="1">
      <c r="A301" s="13" t="str">
        <f>IF(ISBLANK('Input-Accounts'!A301),"",'Input-Accounts'!A301)</f>
        <v/>
      </c>
      <c r="B301" t="str">
        <f>IF(ISBLANK('Input-Accounts'!B301),"",'Input-Accounts'!B301)</f>
        <v/>
      </c>
      <c r="C301" s="13" t="str">
        <f>IF(ISBLANK('Input-Accounts'!C301),"",'Input-Accounts'!C301)</f>
        <v/>
      </c>
      <c r="D301" s="16"/>
      <c r="E301" s="5" t="str">
        <f t="shared" si="76"/>
        <v/>
      </c>
      <c r="G301" s="16"/>
      <c r="H301" s="16"/>
      <c r="I301" s="16"/>
      <c r="J301" s="16"/>
      <c r="K301" s="16"/>
      <c r="L301" s="16"/>
      <c r="M301" s="16"/>
      <c r="N301" s="14"/>
      <c r="O301" s="14"/>
      <c r="P301" s="14"/>
      <c r="Q301" s="14"/>
      <c r="R301" s="14"/>
    </row>
    <row r="302" spans="1:18" outlineLevel="1">
      <c r="A302" s="13" t="str">
        <f>IF(ISBLANK('Input-Accounts'!A302),"",'Input-Accounts'!A302)</f>
        <v/>
      </c>
      <c r="B302" t="str">
        <f>IF(ISBLANK('Input-Accounts'!B302),"",'Input-Accounts'!B302)</f>
        <v/>
      </c>
      <c r="C302" s="13" t="str">
        <f>IF(ISBLANK('Input-Accounts'!C302),"",'Input-Accounts'!C302)</f>
        <v/>
      </c>
      <c r="D302" s="16"/>
      <c r="E302" s="5" t="str">
        <f t="shared" si="76"/>
        <v/>
      </c>
      <c r="G302" s="16"/>
      <c r="H302" s="16"/>
      <c r="I302" s="16"/>
      <c r="J302" s="16"/>
      <c r="K302" s="16"/>
      <c r="L302" s="16"/>
      <c r="M302" s="16"/>
      <c r="N302" s="14"/>
      <c r="O302" s="14"/>
      <c r="P302" s="14"/>
      <c r="Q302" s="14"/>
      <c r="R302" s="14"/>
    </row>
    <row r="303" spans="1:18" outlineLevel="1">
      <c r="A303" s="13" t="str">
        <f>IF(ISBLANK('Input-Accounts'!A303),"",'Input-Accounts'!A303)</f>
        <v/>
      </c>
      <c r="B303" t="str">
        <f>IF(ISBLANK('Input-Accounts'!B303),"",'Input-Accounts'!B303)</f>
        <v/>
      </c>
      <c r="C303" s="13" t="str">
        <f>IF(ISBLANK('Input-Accounts'!C303),"",'Input-Accounts'!C303)</f>
        <v/>
      </c>
      <c r="D303" s="16"/>
      <c r="E303" s="5" t="str">
        <f t="shared" si="76"/>
        <v/>
      </c>
      <c r="G303" s="16"/>
      <c r="H303" s="16"/>
      <c r="I303" s="16"/>
      <c r="J303" s="16"/>
      <c r="K303" s="16"/>
      <c r="L303" s="16"/>
      <c r="M303" s="16"/>
      <c r="N303" s="14"/>
      <c r="O303" s="14"/>
      <c r="P303" s="14"/>
      <c r="Q303" s="14"/>
      <c r="R303" s="14"/>
    </row>
    <row r="304" spans="1:18">
      <c r="A304" s="13">
        <f>IF(ISBLANK('Input-Accounts'!A304),"",'Input-Accounts'!A304)</f>
        <v>247</v>
      </c>
      <c r="B304" t="str">
        <f>IF(ISBLANK('Input-Accounts'!B304),"",'Input-Accounts'!B304)</f>
        <v>last line for internals</v>
      </c>
      <c r="C304" s="13" t="str">
        <f>IF(ISBLANK('Input-Accounts'!C304),"",'Input-Accounts'!C304)</f>
        <v/>
      </c>
      <c r="D304" s="22"/>
      <c r="E304" s="5" t="str">
        <f t="shared" si="76"/>
        <v/>
      </c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</row>
    <row r="305" spans="1:18">
      <c r="A305" s="13" t="str">
        <f>IF(ISBLANK('Input-Accounts'!A305),"",'Input-Accounts'!A305)</f>
        <v/>
      </c>
      <c r="B305" t="str">
        <f>IF(ISBLANK('Input-Accounts'!B305),"",'Input-Accounts'!B305)</f>
        <v/>
      </c>
      <c r="C305" s="13" t="str">
        <f>IF(ISBLANK('Input-Accounts'!C305),"",'Input-Accounts'!C305)</f>
        <v/>
      </c>
      <c r="D305" s="22"/>
      <c r="E305" s="5" t="str">
        <f t="shared" si="76"/>
        <v/>
      </c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</row>
    <row r="306" spans="1:18">
      <c r="A306" s="13" t="str">
        <f>IF(ISBLANK('Input-Accounts'!A306),"",'Input-Accounts'!A306)</f>
        <v/>
      </c>
      <c r="B306" t="str">
        <f>IF(ISBLANK('Input-Accounts'!B306),"",'Input-Accounts'!B306)</f>
        <v/>
      </c>
      <c r="C306" s="13" t="str">
        <f>IF(ISBLANK('Input-Accounts'!C306),"",'Input-Accounts'!C306)</f>
        <v/>
      </c>
      <c r="D306" s="22"/>
      <c r="E306" s="5" t="s">
        <v>383</v>
      </c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</row>
    <row r="311" spans="1:18"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</row>
    <row r="312" spans="1:18"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</row>
  </sheetData>
  <pageMargins left="0.5" right="0.5" top="0.75" bottom="0.75" header="0.3" footer="0.3"/>
  <pageSetup scale="52" pageOrder="overThenDown" orientation="landscape" horizontalDpi="1200" verticalDpi="1200" r:id="rId1"/>
  <rowBreaks count="7" manualBreakCount="7">
    <brk id="63" max="12" man="1"/>
    <brk id="107" max="12" man="1"/>
    <brk id="119" max="12" man="1"/>
    <brk id="152" max="12" man="1"/>
    <brk id="193" max="12" man="1"/>
    <brk id="255" max="12" man="1"/>
    <brk id="290" max="1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087E2-0976-40DD-B614-C47765513080}">
  <sheetPr codeName="Sheet8">
    <tabColor theme="7" tint="0.59999389629810485"/>
  </sheetPr>
  <dimension ref="A1:Z312"/>
  <sheetViews>
    <sheetView workbookViewId="0"/>
  </sheetViews>
  <sheetFormatPr defaultColWidth="9.15234375" defaultRowHeight="14.6" outlineLevelRow="1" outlineLevelCol="1"/>
  <cols>
    <col min="1" max="1" width="4.84375" style="13" customWidth="1"/>
    <col min="2" max="2" width="37.69140625" customWidth="1"/>
    <col min="3" max="3" width="9.84375" style="13" customWidth="1"/>
    <col min="4" max="4" width="16.3828125" customWidth="1"/>
    <col min="5" max="5" width="6.69140625" customWidth="1"/>
    <col min="6" max="6" width="17.15234375" bestFit="1" customWidth="1"/>
    <col min="7" max="13" width="14.84375" customWidth="1"/>
    <col min="14" max="26" width="14.84375" customWidth="1" outlineLevel="1"/>
  </cols>
  <sheetData>
    <row r="1" spans="1:26">
      <c r="B1" s="6" t="str">
        <f>'General Inputs'!$D9</f>
        <v>Cascade Natural Gas Corp.</v>
      </c>
    </row>
    <row r="2" spans="1:26">
      <c r="B2" s="6" t="str">
        <f>'General Inputs'!$D10</f>
        <v>Washington Jurisdiction</v>
      </c>
      <c r="I2" s="27"/>
    </row>
    <row r="3" spans="1:26">
      <c r="B3" s="6" t="str">
        <f>'General Inputs'!$D11</f>
        <v>Twelve-Months ended December 31, 2023</v>
      </c>
    </row>
    <row r="4" spans="1:26">
      <c r="B4" s="1" t="str">
        <f ca="1">"Function &amp; Classification: "&amp;" "&amp;INDIRECT("Classification!"&amp;$D$5&amp;8)</f>
        <v xml:space="preserve">Function &amp; Classification:  </v>
      </c>
      <c r="I4" s="26"/>
    </row>
    <row r="5" spans="1:26">
      <c r="B5" s="13" t="s">
        <v>391</v>
      </c>
      <c r="D5" t="str">
        <f>LEFT(ADDRESS(5,MATCH($B$5,Classification!$A$6:$ABB$6,0)),3)</f>
        <v>$R$</v>
      </c>
    </row>
    <row r="6" spans="1:26" ht="34.299999999999997">
      <c r="A6" s="9" t="s">
        <v>1</v>
      </c>
      <c r="B6" s="11" t="s">
        <v>211</v>
      </c>
      <c r="C6" s="9" t="s">
        <v>212</v>
      </c>
      <c r="D6" s="9" t="s">
        <v>213</v>
      </c>
      <c r="E6" s="32" t="s">
        <v>382</v>
      </c>
      <c r="F6" s="9" t="str">
        <f>TRIM(RIGHT(SUBSTITUTE(B5," ",REPT(" ",100)),100))&amp;CHAR(10)&amp;"Allocation Factor"</f>
        <v>Customer
Allocation Factor</v>
      </c>
      <c r="G6" s="10" t="str">
        <f>'General Inputs'!D$17</f>
        <v>Res
503</v>
      </c>
      <c r="H6" s="10" t="str">
        <f>'General Inputs'!E$17</f>
        <v>GSC
504</v>
      </c>
      <c r="I6" s="10" t="str">
        <f>'General Inputs'!F$17</f>
        <v>GSI
505</v>
      </c>
      <c r="J6" s="10" t="str">
        <f>'General Inputs'!G$17</f>
        <v>GSLV
511</v>
      </c>
      <c r="K6" s="10" t="str">
        <f>'General Inputs'!H$17</f>
        <v>Interruptible
570</v>
      </c>
      <c r="L6" s="10" t="str">
        <f>'General Inputs'!I$17</f>
        <v>Transport
663</v>
      </c>
      <c r="M6" s="10" t="str">
        <f>'General Inputs'!J$17</f>
        <v>Spl Contracts</v>
      </c>
      <c r="N6" s="10" t="str">
        <f>'General Inputs'!K$17</f>
        <v>Class 8</v>
      </c>
      <c r="O6" s="10" t="str">
        <f>'General Inputs'!L$17</f>
        <v>Class 9</v>
      </c>
      <c r="P6" s="10" t="str">
        <f>'General Inputs'!M$17</f>
        <v>Class 10</v>
      </c>
      <c r="Q6" s="10" t="str">
        <f>'General Inputs'!N$17</f>
        <v>Class 11</v>
      </c>
      <c r="R6" s="10" t="str">
        <f>'General Inputs'!O$17</f>
        <v>Class 12</v>
      </c>
      <c r="S6" s="10" t="str">
        <f>'General Inputs'!P$17</f>
        <v>Class 13</v>
      </c>
      <c r="T6" s="10" t="str">
        <f>'General Inputs'!Q$17</f>
        <v>Class 14</v>
      </c>
      <c r="U6" s="10" t="str">
        <f>'General Inputs'!R$17</f>
        <v>Class 15</v>
      </c>
      <c r="V6" s="10" t="str">
        <f>'General Inputs'!S$17</f>
        <v>Class 16</v>
      </c>
      <c r="W6" s="10" t="str">
        <f>'General Inputs'!T$17</f>
        <v>Class 17</v>
      </c>
      <c r="X6" s="10" t="str">
        <f>'General Inputs'!U$17</f>
        <v>Class 18</v>
      </c>
      <c r="Y6" s="10" t="str">
        <f>'General Inputs'!V$17</f>
        <v>Class 19</v>
      </c>
      <c r="Z6" s="10" t="str">
        <f>'General Inputs'!W$17</f>
        <v>Class 20</v>
      </c>
    </row>
    <row r="7" spans="1:26">
      <c r="A7" s="13" t="str">
        <f>IF(B7="","",MAX(A$1:A6)+1)</f>
        <v/>
      </c>
      <c r="E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>
      <c r="A8" s="13">
        <f>IF(ISBLANK('Input-Accounts'!A8),"",'Input-Accounts'!A8)</f>
        <v>1</v>
      </c>
      <c r="B8" s="1" t="str">
        <f>IF(ISBLANK('Input-Accounts'!B8),"",'Input-Accounts'!B8)</f>
        <v>RATE BASE</v>
      </c>
      <c r="C8" s="13" t="str">
        <f>IF(ISBLANK('Input-Accounts'!C8),"",'Input-Accounts'!C8)</f>
        <v/>
      </c>
      <c r="E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>
      <c r="A9" s="13">
        <f>IF(ISBLANK('Input-Accounts'!A9),"",'Input-Accounts'!A9)</f>
        <v>2</v>
      </c>
      <c r="B9" s="1" t="str">
        <f>IF(ISBLANK('Input-Accounts'!B9),"",'Input-Accounts'!B9)</f>
        <v>Plant in Service</v>
      </c>
      <c r="C9" s="13" t="str">
        <f>IF(ISBLANK('Input-Accounts'!C9),"",'Input-Accounts'!C9)</f>
        <v/>
      </c>
      <c r="E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outlineLevel="1">
      <c r="A10" s="13">
        <f>IF(ISBLANK('Input-Accounts'!A10),"",'Input-Accounts'!A10)</f>
        <v>3</v>
      </c>
      <c r="B10" s="1" t="str">
        <f>IF(ISBLANK('Input-Accounts'!B10),"",'Input-Accounts'!B10)</f>
        <v>Intangible Plant</v>
      </c>
      <c r="C10" s="13" t="str">
        <f>IF(ISBLANK('Input-Accounts'!C10),"",'Input-Accounts'!C10)</f>
        <v/>
      </c>
      <c r="E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outlineLevel="1">
      <c r="A11" s="13">
        <f>IF(ISBLANK('Input-Accounts'!A11),"",'Input-Accounts'!A11)</f>
        <v>4</v>
      </c>
      <c r="B11" s="17" t="str">
        <f>IF(ISBLANK('Input-Accounts'!B11),"",'Input-Accounts'!B11)</f>
        <v>Organization</v>
      </c>
      <c r="C11" s="13">
        <f>IF(ISBLANK('Input-Accounts'!C11),"",'Input-Accounts'!C11)</f>
        <v>301</v>
      </c>
      <c r="D11" s="5">
        <f ca="1">INDIRECT("Classification!"&amp;$D$5&amp;ROW())</f>
        <v>39228.530070862173</v>
      </c>
      <c r="E11" s="5">
        <f t="shared" ref="E11:E12" ca="1" si="0">IFERROR(IF(D11="","",IF(D11=0,0,IF(ABS(D11-SUM($G11:$Z11))&lt;Check_Limit,0,1))),1)</f>
        <v>0</v>
      </c>
      <c r="F11" s="2" t="str" cm="1">
        <f t="array" aca="1" ref="F11" ca="1">IF(D11=0,"-",IF('Input-Accounts'!$E11&lt;&gt;0,'Input-Accounts'!$E11,INDEX('Input-Accounts'!$H11:$J11,,MATCH($F$6,'Input-Accounts'!$H$6:$J$6,0))))</f>
        <v>INT_T&amp;D_PLANT</v>
      </c>
      <c r="G11" s="5">
        <f ca="1">IFERROR(INDEX(G$269:G$305,MATCH($F11,$B$269:$B$305,0))/INDEX($D$269:$D$305,MATCH($F11,$B$269:$B$305,0)),SUMIFS('Input-Ext Allocators'!D$8:D$63,'Input-Ext Allocators'!$B$8:$B$63,$F11))*$D11</f>
        <v>30939.032248486947</v>
      </c>
      <c r="H11" s="5">
        <f ca="1">IFERROR(INDEX(H$269:H$305,MATCH($F11,$B$269:$B$305,0))/INDEX($D$269:$D$305,MATCH($F11,$B$269:$B$305,0)),SUMIFS('Input-Ext Allocators'!E$8:E$63,'Input-Ext Allocators'!$B$8:$B$63,$F11))*$D11</f>
        <v>6412.5881610344122</v>
      </c>
      <c r="I11" s="5">
        <f ca="1">IFERROR(INDEX(I$269:I$305,MATCH($F11,$B$269:$B$305,0))/INDEX($D$269:$D$305,MATCH($F11,$B$269:$B$305,0)),SUMIFS('Input-Ext Allocators'!F$8:F$63,'Input-Ext Allocators'!$B$8:$B$63,$F11))*$D11</f>
        <v>462.74159299574137</v>
      </c>
      <c r="J11" s="5">
        <f ca="1">IFERROR(INDEX(J$269:J$305,MATCH($F11,$B$269:$B$305,0))/INDEX($D$269:$D$305,MATCH($F11,$B$269:$B$305,0)),SUMIFS('Input-Ext Allocators'!G$8:G$63,'Input-Ext Allocators'!$B$8:$B$63,$F11))*$D11</f>
        <v>225.77466230728942</v>
      </c>
      <c r="K11" s="5">
        <f ca="1">IFERROR(INDEX(K$269:K$305,MATCH($F11,$B$269:$B$305,0))/INDEX($D$269:$D$305,MATCH($F11,$B$269:$B$305,0)),SUMIFS('Input-Ext Allocators'!H$8:H$63,'Input-Ext Allocators'!$B$8:$B$63,$F11))*$D11</f>
        <v>21.06888346166906</v>
      </c>
      <c r="L11" s="5">
        <f ca="1">IFERROR(INDEX(L$269:L$305,MATCH($F11,$B$269:$B$305,0))/INDEX($D$269:$D$305,MATCH($F11,$B$269:$B$305,0)),SUMIFS('Input-Ext Allocators'!I$8:I$63,'Input-Ext Allocators'!$B$8:$B$63,$F11))*$D11</f>
        <v>863.3252626116996</v>
      </c>
      <c r="M11" s="5">
        <f ca="1">IFERROR(INDEX(M$269:M$305,MATCH($F11,$B$269:$B$305,0))/INDEX($D$269:$D$305,MATCH($F11,$B$269:$B$305,0)),SUMIFS('Input-Ext Allocators'!J$8:J$63,'Input-Ext Allocators'!$B$8:$B$63,$F11))*$D11</f>
        <v>303.99925996441539</v>
      </c>
      <c r="N11" s="5">
        <f ca="1">IFERROR(INDEX(N$269:N$305,MATCH($F11,$B$269:$B$305,0))/INDEX($D$269:$D$305,MATCH($F11,$B$269:$B$305,0)),SUMIFS('Input-Ext Allocators'!K$8:K$63,'Input-Ext Allocators'!$B$8:$B$63,$F11))*$D11</f>
        <v>0</v>
      </c>
      <c r="O11" s="5">
        <f ca="1">IFERROR(INDEX(O$269:O$305,MATCH($F11,$B$269:$B$305,0))/INDEX($D$269:$D$305,MATCH($F11,$B$269:$B$305,0)),SUMIFS('Input-Ext Allocators'!L$8:L$63,'Input-Ext Allocators'!$B$8:$B$63,$F11))*$D11</f>
        <v>0</v>
      </c>
      <c r="P11" s="5">
        <f ca="1">IFERROR(INDEX(P$269:P$305,MATCH($F11,$B$269:$B$305,0))/INDEX($D$269:$D$305,MATCH($F11,$B$269:$B$305,0)),SUMIFS('Input-Ext Allocators'!M$8:M$63,'Input-Ext Allocators'!$B$8:$B$63,$F11))*$D11</f>
        <v>0</v>
      </c>
      <c r="Q11" s="5">
        <f ca="1">IFERROR(INDEX(Q$269:Q$305,MATCH($F11,$B$269:$B$305,0))/INDEX($D$269:$D$305,MATCH($F11,$B$269:$B$305,0)),SUMIFS('Input-Ext Allocators'!N$8:N$63,'Input-Ext Allocators'!$B$8:$B$63,$F11))*$D11</f>
        <v>0</v>
      </c>
      <c r="R11" s="5">
        <f ca="1">IFERROR(INDEX(R$269:R$305,MATCH($F11,$B$269:$B$305,0))/INDEX($D$269:$D$305,MATCH($F11,$B$269:$B$305,0)),SUMIFS('Input-Ext Allocators'!O$8:O$63,'Input-Ext Allocators'!$B$8:$B$63,$F11))*$D11</f>
        <v>0</v>
      </c>
      <c r="S11" s="5">
        <f ca="1">IFERROR(INDEX(S$269:S$305,MATCH($F11,$B$269:$B$305,0))/INDEX($D$269:$D$305,MATCH($F11,$B$269:$B$305,0)),SUMIFS('Input-Ext Allocators'!P$8:P$63,'Input-Ext Allocators'!$B$8:$B$63,$F11))*$D11</f>
        <v>0</v>
      </c>
      <c r="T11" s="5">
        <f ca="1">IFERROR(INDEX(T$269:T$305,MATCH($F11,$B$269:$B$305,0))/INDEX($D$269:$D$305,MATCH($F11,$B$269:$B$305,0)),SUMIFS('Input-Ext Allocators'!Q$8:Q$63,'Input-Ext Allocators'!$B$8:$B$63,$F11))*$D11</f>
        <v>0</v>
      </c>
      <c r="U11" s="5">
        <f ca="1">IFERROR(INDEX(U$269:U$305,MATCH($F11,$B$269:$B$305,0))/INDEX($D$269:$D$305,MATCH($F11,$B$269:$B$305,0)),SUMIFS('Input-Ext Allocators'!R$8:R$63,'Input-Ext Allocators'!$B$8:$B$63,$F11))*$D11</f>
        <v>0</v>
      </c>
      <c r="V11" s="5">
        <f ca="1">IFERROR(INDEX(V$269:V$305,MATCH($F11,$B$269:$B$305,0))/INDEX($D$269:$D$305,MATCH($F11,$B$269:$B$305,0)),SUMIFS('Input-Ext Allocators'!S$8:S$63,'Input-Ext Allocators'!$B$8:$B$63,$F11))*$D11</f>
        <v>0</v>
      </c>
      <c r="W11" s="5">
        <f ca="1">IFERROR(INDEX(W$269:W$305,MATCH($F11,$B$269:$B$305,0))/INDEX($D$269:$D$305,MATCH($F11,$B$269:$B$305,0)),SUMIFS('Input-Ext Allocators'!T$8:T$63,'Input-Ext Allocators'!$B$8:$B$63,$F11))*$D11</f>
        <v>0</v>
      </c>
      <c r="X11" s="5">
        <f ca="1">IFERROR(INDEX(X$269:X$305,MATCH($F11,$B$269:$B$305,0))/INDEX($D$269:$D$305,MATCH($F11,$B$269:$B$305,0)),SUMIFS('Input-Ext Allocators'!U$8:U$63,'Input-Ext Allocators'!$B$8:$B$63,$F11))*$D11</f>
        <v>0</v>
      </c>
      <c r="Y11" s="5">
        <f ca="1">IFERROR(INDEX(Y$269:Y$305,MATCH($F11,$B$269:$B$305,0))/INDEX($D$269:$D$305,MATCH($F11,$B$269:$B$305,0)),SUMIFS('Input-Ext Allocators'!V$8:V$63,'Input-Ext Allocators'!$B$8:$B$63,$F11))*$D11</f>
        <v>0</v>
      </c>
      <c r="Z11" s="5">
        <f ca="1">IFERROR(INDEX(Z$269:Z$305,MATCH($F11,$B$269:$B$305,0))/INDEX($D$269:$D$305,MATCH($F11,$B$269:$B$305,0)),SUMIFS('Input-Ext Allocators'!W$8:W$63,'Input-Ext Allocators'!$B$8:$B$63,$F11))*$D11</f>
        <v>0</v>
      </c>
    </row>
    <row r="12" spans="1:26" outlineLevel="1">
      <c r="A12" s="13">
        <f>IF(ISBLANK('Input-Accounts'!A12),"",'Input-Accounts'!A12)</f>
        <v>5</v>
      </c>
      <c r="B12" s="17" t="str">
        <f>IF(ISBLANK('Input-Accounts'!B12),"",'Input-Accounts'!B12)</f>
        <v>Franchises &amp; Consents</v>
      </c>
      <c r="C12" s="13">
        <f>IF(ISBLANK('Input-Accounts'!C12),"",'Input-Accounts'!C12)</f>
        <v>302</v>
      </c>
      <c r="D12" s="5">
        <f t="shared" ref="D12:D15" ca="1" si="1">INDIRECT("Classification!"&amp;$D$5&amp;ROW())</f>
        <v>47476.548068767224</v>
      </c>
      <c r="E12" s="5">
        <f t="shared" ca="1" si="0"/>
        <v>0</v>
      </c>
      <c r="F12" s="2" t="str" cm="1">
        <f t="array" aca="1" ref="F12" ca="1">IF(D12=0,"-",IF('Input-Accounts'!$E12&lt;&gt;0,'Input-Accounts'!$E12,INDEX('Input-Accounts'!$H12:$J12,,MATCH($F$6,'Input-Accounts'!$H$6:$J$6,0))))</f>
        <v>INT_T&amp;D_PLANT</v>
      </c>
      <c r="G12" s="5">
        <f ca="1">IFERROR(INDEX(G$269:G$305,MATCH($F12,$B$269:$B$305,0))/INDEX($D$269:$D$305,MATCH($F12,$B$269:$B$305,0)),SUMIFS('Input-Ext Allocators'!D$8:D$63,'Input-Ext Allocators'!$B$8:$B$63,$F12))*$D12</f>
        <v>37444.136935364564</v>
      </c>
      <c r="H12" s="5">
        <f ca="1">IFERROR(INDEX(H$269:H$305,MATCH($F12,$B$269:$B$305,0))/INDEX($D$269:$D$305,MATCH($F12,$B$269:$B$305,0)),SUMIFS('Input-Ext Allocators'!E$8:E$63,'Input-Ext Allocators'!$B$8:$B$63,$F12))*$D12</f>
        <v>7760.8707112554484</v>
      </c>
      <c r="I12" s="5">
        <f ca="1">IFERROR(INDEX(I$269:I$305,MATCH($F12,$B$269:$B$305,0))/INDEX($D$269:$D$305,MATCH($F12,$B$269:$B$305,0)),SUMIFS('Input-Ext Allocators'!F$8:F$63,'Input-Ext Allocators'!$B$8:$B$63,$F12))*$D12</f>
        <v>560.03560275123471</v>
      </c>
      <c r="J12" s="5">
        <f ca="1">IFERROR(INDEX(J$269:J$305,MATCH($F12,$B$269:$B$305,0))/INDEX($D$269:$D$305,MATCH($F12,$B$269:$B$305,0)),SUMIFS('Input-Ext Allocators'!G$8:G$63,'Input-Ext Allocators'!$B$8:$B$63,$F12))*$D12</f>
        <v>273.24504865155478</v>
      </c>
      <c r="K12" s="5">
        <f ca="1">IFERROR(INDEX(K$269:K$305,MATCH($F12,$B$269:$B$305,0))/INDEX($D$269:$D$305,MATCH($F12,$B$269:$B$305,0)),SUMIFS('Input-Ext Allocators'!H$8:H$63,'Input-Ext Allocators'!$B$8:$B$63,$F12))*$D12</f>
        <v>25.498734125808188</v>
      </c>
      <c r="L12" s="5">
        <f ca="1">IFERROR(INDEX(L$269:L$305,MATCH($F12,$B$269:$B$305,0))/INDEX($D$269:$D$305,MATCH($F12,$B$269:$B$305,0)),SUMIFS('Input-Ext Allocators'!I$8:I$63,'Input-Ext Allocators'!$B$8:$B$63,$F12))*$D12</f>
        <v>1044.844230852533</v>
      </c>
      <c r="M12" s="5">
        <f ca="1">IFERROR(INDEX(M$269:M$305,MATCH($F12,$B$269:$B$305,0))/INDEX($D$269:$D$305,MATCH($F12,$B$269:$B$305,0)),SUMIFS('Input-Ext Allocators'!J$8:J$63,'Input-Ext Allocators'!$B$8:$B$63,$F12))*$D12</f>
        <v>367.91680576608013</v>
      </c>
      <c r="N12" s="5">
        <f ca="1">IFERROR(INDEX(N$269:N$305,MATCH($F12,$B$269:$B$305,0))/INDEX($D$269:$D$305,MATCH($F12,$B$269:$B$305,0)),SUMIFS('Input-Ext Allocators'!K$8:K$63,'Input-Ext Allocators'!$B$8:$B$63,$F12))*$D12</f>
        <v>0</v>
      </c>
      <c r="O12" s="5">
        <f ca="1">IFERROR(INDEX(O$269:O$305,MATCH($F12,$B$269:$B$305,0))/INDEX($D$269:$D$305,MATCH($F12,$B$269:$B$305,0)),SUMIFS('Input-Ext Allocators'!L$8:L$63,'Input-Ext Allocators'!$B$8:$B$63,$F12))*$D12</f>
        <v>0</v>
      </c>
      <c r="P12" s="5">
        <f ca="1">IFERROR(INDEX(P$269:P$305,MATCH($F12,$B$269:$B$305,0))/INDEX($D$269:$D$305,MATCH($F12,$B$269:$B$305,0)),SUMIFS('Input-Ext Allocators'!M$8:M$63,'Input-Ext Allocators'!$B$8:$B$63,$F12))*$D12</f>
        <v>0</v>
      </c>
      <c r="Q12" s="5">
        <f ca="1">IFERROR(INDEX(Q$269:Q$305,MATCH($F12,$B$269:$B$305,0))/INDEX($D$269:$D$305,MATCH($F12,$B$269:$B$305,0)),SUMIFS('Input-Ext Allocators'!N$8:N$63,'Input-Ext Allocators'!$B$8:$B$63,$F12))*$D12</f>
        <v>0</v>
      </c>
      <c r="R12" s="5">
        <f ca="1">IFERROR(INDEX(R$269:R$305,MATCH($F12,$B$269:$B$305,0))/INDEX($D$269:$D$305,MATCH($F12,$B$269:$B$305,0)),SUMIFS('Input-Ext Allocators'!O$8:O$63,'Input-Ext Allocators'!$B$8:$B$63,$F12))*$D12</f>
        <v>0</v>
      </c>
      <c r="S12" s="5">
        <f ca="1">IFERROR(INDEX(S$269:S$305,MATCH($F12,$B$269:$B$305,0))/INDEX($D$269:$D$305,MATCH($F12,$B$269:$B$305,0)),SUMIFS('Input-Ext Allocators'!P$8:P$63,'Input-Ext Allocators'!$B$8:$B$63,$F12))*$D12</f>
        <v>0</v>
      </c>
      <c r="T12" s="5">
        <f ca="1">IFERROR(INDEX(T$269:T$305,MATCH($F12,$B$269:$B$305,0))/INDEX($D$269:$D$305,MATCH($F12,$B$269:$B$305,0)),SUMIFS('Input-Ext Allocators'!Q$8:Q$63,'Input-Ext Allocators'!$B$8:$B$63,$F12))*$D12</f>
        <v>0</v>
      </c>
      <c r="U12" s="5">
        <f ca="1">IFERROR(INDEX(U$269:U$305,MATCH($F12,$B$269:$B$305,0))/INDEX($D$269:$D$305,MATCH($F12,$B$269:$B$305,0)),SUMIFS('Input-Ext Allocators'!R$8:R$63,'Input-Ext Allocators'!$B$8:$B$63,$F12))*$D12</f>
        <v>0</v>
      </c>
      <c r="V12" s="5">
        <f ca="1">IFERROR(INDEX(V$269:V$305,MATCH($F12,$B$269:$B$305,0))/INDEX($D$269:$D$305,MATCH($F12,$B$269:$B$305,0)),SUMIFS('Input-Ext Allocators'!S$8:S$63,'Input-Ext Allocators'!$B$8:$B$63,$F12))*$D12</f>
        <v>0</v>
      </c>
      <c r="W12" s="5">
        <f ca="1">IFERROR(INDEX(W$269:W$305,MATCH($F12,$B$269:$B$305,0))/INDEX($D$269:$D$305,MATCH($F12,$B$269:$B$305,0)),SUMIFS('Input-Ext Allocators'!T$8:T$63,'Input-Ext Allocators'!$B$8:$B$63,$F12))*$D12</f>
        <v>0</v>
      </c>
      <c r="X12" s="5">
        <f ca="1">IFERROR(INDEX(X$269:X$305,MATCH($F12,$B$269:$B$305,0))/INDEX($D$269:$D$305,MATCH($F12,$B$269:$B$305,0)),SUMIFS('Input-Ext Allocators'!U$8:U$63,'Input-Ext Allocators'!$B$8:$B$63,$F12))*$D12</f>
        <v>0</v>
      </c>
      <c r="Y12" s="5">
        <f ca="1">IFERROR(INDEX(Y$269:Y$305,MATCH($F12,$B$269:$B$305,0))/INDEX($D$269:$D$305,MATCH($F12,$B$269:$B$305,0)),SUMIFS('Input-Ext Allocators'!V$8:V$63,'Input-Ext Allocators'!$B$8:$B$63,$F12))*$D12</f>
        <v>0</v>
      </c>
      <c r="Z12" s="5">
        <f ca="1">IFERROR(INDEX(Z$269:Z$305,MATCH($F12,$B$269:$B$305,0))/INDEX($D$269:$D$305,MATCH($F12,$B$269:$B$305,0)),SUMIFS('Input-Ext Allocators'!W$8:W$63,'Input-Ext Allocators'!$B$8:$B$63,$F12))*$D12</f>
        <v>0</v>
      </c>
    </row>
    <row r="13" spans="1:26" outlineLevel="1">
      <c r="A13" s="13">
        <f>IF(ISBLANK('Input-Accounts'!A13),"",'Input-Accounts'!A13)</f>
        <v>6</v>
      </c>
      <c r="B13" s="17" t="str">
        <f>IF(ISBLANK('Input-Accounts'!B13),"",'Input-Accounts'!B13)</f>
        <v>Misc. Intangible Plant - Plant Related</v>
      </c>
      <c r="C13" s="13">
        <f>IF(ISBLANK('Input-Accounts'!C13),"",'Input-Accounts'!C13)</f>
        <v>303</v>
      </c>
      <c r="D13" s="5">
        <f t="shared" ca="1" si="1"/>
        <v>12576691.021285139</v>
      </c>
      <c r="E13" s="5">
        <f ca="1">IFERROR(IF(D13="","",IF(D13=0,0,IF(ABS(D13-SUM($G13:$Z13))&lt;Check_Limit,0,1))),1)</f>
        <v>0</v>
      </c>
      <c r="F13" s="2" t="str" cm="1">
        <f t="array" aca="1" ref="F13" ca="1">IF(D13=0,"-",IF('Input-Accounts'!$E13&lt;&gt;0,'Input-Accounts'!$E13,INDEX('Input-Accounts'!$H13:$J13,,MATCH($F$6,'Input-Accounts'!$H$6:$J$6,0))))</f>
        <v>INT_T&amp;D_PLANT</v>
      </c>
      <c r="G13" s="5">
        <f ca="1">IFERROR(INDEX(G$269:G$305,MATCH($F13,$B$269:$B$305,0))/INDEX($D$269:$D$305,MATCH($F13,$B$269:$B$305,0)),SUMIFS('Input-Ext Allocators'!D$8:D$63,'Input-Ext Allocators'!$B$8:$B$63,$F13))*$D13</f>
        <v>9919072.8886325862</v>
      </c>
      <c r="H13" s="5">
        <f ca="1">IFERROR(INDEX(H$269:H$305,MATCH($F13,$B$269:$B$305,0))/INDEX($D$269:$D$305,MATCH($F13,$B$269:$B$305,0)),SUMIFS('Input-Ext Allocators'!E$8:E$63,'Input-Ext Allocators'!$B$8:$B$63,$F13))*$D13</f>
        <v>2055879.7335101969</v>
      </c>
      <c r="I13" s="5">
        <f ca="1">IFERROR(INDEX(I$269:I$305,MATCH($F13,$B$269:$B$305,0))/INDEX($D$269:$D$305,MATCH($F13,$B$269:$B$305,0)),SUMIFS('Input-Ext Allocators'!F$8:F$63,'Input-Ext Allocators'!$B$8:$B$63,$F13))*$D13</f>
        <v>148355.24112914625</v>
      </c>
      <c r="J13" s="5">
        <f ca="1">IFERROR(INDEX(J$269:J$305,MATCH($F13,$B$269:$B$305,0))/INDEX($D$269:$D$305,MATCH($F13,$B$269:$B$305,0)),SUMIFS('Input-Ext Allocators'!G$8:G$63,'Input-Ext Allocators'!$B$8:$B$63,$F13))*$D13</f>
        <v>72383.496479335809</v>
      </c>
      <c r="K13" s="5">
        <f ca="1">IFERROR(INDEX(K$269:K$305,MATCH($F13,$B$269:$B$305,0))/INDEX($D$269:$D$305,MATCH($F13,$B$269:$B$305,0)),SUMIFS('Input-Ext Allocators'!H$8:H$63,'Input-Ext Allocators'!$B$8:$B$63,$F13))*$D13</f>
        <v>6754.6970784330624</v>
      </c>
      <c r="L13" s="5">
        <f ca="1">IFERROR(INDEX(L$269:L$305,MATCH($F13,$B$269:$B$305,0))/INDEX($D$269:$D$305,MATCH($F13,$B$269:$B$305,0)),SUMIFS('Input-Ext Allocators'!I$8:I$63,'Input-Ext Allocators'!$B$8:$B$63,$F13))*$D13</f>
        <v>276782.61354997958</v>
      </c>
      <c r="M13" s="5">
        <f ca="1">IFERROR(INDEX(M$269:M$305,MATCH($F13,$B$269:$B$305,0))/INDEX($D$269:$D$305,MATCH($F13,$B$269:$B$305,0)),SUMIFS('Input-Ext Allocators'!J$8:J$63,'Input-Ext Allocators'!$B$8:$B$63,$F13))*$D13</f>
        <v>97462.350905460786</v>
      </c>
      <c r="N13" s="5">
        <f ca="1">IFERROR(INDEX(N$269:N$305,MATCH($F13,$B$269:$B$305,0))/INDEX($D$269:$D$305,MATCH($F13,$B$269:$B$305,0)),SUMIFS('Input-Ext Allocators'!K$8:K$63,'Input-Ext Allocators'!$B$8:$B$63,$F13))*$D13</f>
        <v>0</v>
      </c>
      <c r="O13" s="5">
        <f ca="1">IFERROR(INDEX(O$269:O$305,MATCH($F13,$B$269:$B$305,0))/INDEX($D$269:$D$305,MATCH($F13,$B$269:$B$305,0)),SUMIFS('Input-Ext Allocators'!L$8:L$63,'Input-Ext Allocators'!$B$8:$B$63,$F13))*$D13</f>
        <v>0</v>
      </c>
      <c r="P13" s="5">
        <f ca="1">IFERROR(INDEX(P$269:P$305,MATCH($F13,$B$269:$B$305,0))/INDEX($D$269:$D$305,MATCH($F13,$B$269:$B$305,0)),SUMIFS('Input-Ext Allocators'!M$8:M$63,'Input-Ext Allocators'!$B$8:$B$63,$F13))*$D13</f>
        <v>0</v>
      </c>
      <c r="Q13" s="5">
        <f ca="1">IFERROR(INDEX(Q$269:Q$305,MATCH($F13,$B$269:$B$305,0))/INDEX($D$269:$D$305,MATCH($F13,$B$269:$B$305,0)),SUMIFS('Input-Ext Allocators'!N$8:N$63,'Input-Ext Allocators'!$B$8:$B$63,$F13))*$D13</f>
        <v>0</v>
      </c>
      <c r="R13" s="5">
        <f ca="1">IFERROR(INDEX(R$269:R$305,MATCH($F13,$B$269:$B$305,0))/INDEX($D$269:$D$305,MATCH($F13,$B$269:$B$305,0)),SUMIFS('Input-Ext Allocators'!O$8:O$63,'Input-Ext Allocators'!$B$8:$B$63,$F13))*$D13</f>
        <v>0</v>
      </c>
      <c r="S13" s="5">
        <f ca="1">IFERROR(INDEX(S$269:S$305,MATCH($F13,$B$269:$B$305,0))/INDEX($D$269:$D$305,MATCH($F13,$B$269:$B$305,0)),SUMIFS('Input-Ext Allocators'!P$8:P$63,'Input-Ext Allocators'!$B$8:$B$63,$F13))*$D13</f>
        <v>0</v>
      </c>
      <c r="T13" s="5">
        <f ca="1">IFERROR(INDEX(T$269:T$305,MATCH($F13,$B$269:$B$305,0))/INDEX($D$269:$D$305,MATCH($F13,$B$269:$B$305,0)),SUMIFS('Input-Ext Allocators'!Q$8:Q$63,'Input-Ext Allocators'!$B$8:$B$63,$F13))*$D13</f>
        <v>0</v>
      </c>
      <c r="U13" s="5">
        <f ca="1">IFERROR(INDEX(U$269:U$305,MATCH($F13,$B$269:$B$305,0))/INDEX($D$269:$D$305,MATCH($F13,$B$269:$B$305,0)),SUMIFS('Input-Ext Allocators'!R$8:R$63,'Input-Ext Allocators'!$B$8:$B$63,$F13))*$D13</f>
        <v>0</v>
      </c>
      <c r="V13" s="5">
        <f ca="1">IFERROR(INDEX(V$269:V$305,MATCH($F13,$B$269:$B$305,0))/INDEX($D$269:$D$305,MATCH($F13,$B$269:$B$305,0)),SUMIFS('Input-Ext Allocators'!S$8:S$63,'Input-Ext Allocators'!$B$8:$B$63,$F13))*$D13</f>
        <v>0</v>
      </c>
      <c r="W13" s="5">
        <f ca="1">IFERROR(INDEX(W$269:W$305,MATCH($F13,$B$269:$B$305,0))/INDEX($D$269:$D$305,MATCH($F13,$B$269:$B$305,0)),SUMIFS('Input-Ext Allocators'!T$8:T$63,'Input-Ext Allocators'!$B$8:$B$63,$F13))*$D13</f>
        <v>0</v>
      </c>
      <c r="X13" s="5">
        <f ca="1">IFERROR(INDEX(X$269:X$305,MATCH($F13,$B$269:$B$305,0))/INDEX($D$269:$D$305,MATCH($F13,$B$269:$B$305,0)),SUMIFS('Input-Ext Allocators'!U$8:U$63,'Input-Ext Allocators'!$B$8:$B$63,$F13))*$D13</f>
        <v>0</v>
      </c>
      <c r="Y13" s="5">
        <f ca="1">IFERROR(INDEX(Y$269:Y$305,MATCH($F13,$B$269:$B$305,0))/INDEX($D$269:$D$305,MATCH($F13,$B$269:$B$305,0)),SUMIFS('Input-Ext Allocators'!V$8:V$63,'Input-Ext Allocators'!$B$8:$B$63,$F13))*$D13</f>
        <v>0</v>
      </c>
      <c r="Z13" s="5">
        <f ca="1">IFERROR(INDEX(Z$269:Z$305,MATCH($F13,$B$269:$B$305,0))/INDEX($D$269:$D$305,MATCH($F13,$B$269:$B$305,0)),SUMIFS('Input-Ext Allocators'!W$8:W$63,'Input-Ext Allocators'!$B$8:$B$63,$F13))*$D13</f>
        <v>0</v>
      </c>
    </row>
    <row r="14" spans="1:26" outlineLevel="1">
      <c r="A14" s="13">
        <f>IF(ISBLANK('Input-Accounts'!A14),"",'Input-Accounts'!A14)</f>
        <v>7</v>
      </c>
      <c r="B14" s="17" t="str">
        <f>IF(ISBLANK('Input-Accounts'!B14),"",'Input-Accounts'!B14)</f>
        <v>Misc. Intangible Plant - Throughtput Related</v>
      </c>
      <c r="C14" s="13">
        <f>IF(ISBLANK('Input-Accounts'!C14),"",'Input-Accounts'!C14)</f>
        <v>303</v>
      </c>
      <c r="D14" s="5">
        <f t="shared" ca="1" si="1"/>
        <v>0</v>
      </c>
      <c r="E14" s="5">
        <f ca="1">IFERROR(IF(D14="","",IF(D14=0,0,IF(ABS(D14-SUM($G14:$Z14))&lt;Check_Limit,0,1))),1)</f>
        <v>0</v>
      </c>
      <c r="F14" s="2" t="str" cm="1">
        <f t="array" aca="1" ref="F14" ca="1">IF(D14=0,"-",IF('Input-Accounts'!$E14&lt;&gt;0,'Input-Accounts'!$E14,INDEX('Input-Accounts'!$H14:$J14,,MATCH($F$6,'Input-Accounts'!$H$6:$J$6,0))))</f>
        <v>-</v>
      </c>
      <c r="G14" s="5">
        <f ca="1">IFERROR(INDEX(G$269:G$305,MATCH($F14,$B$269:$B$305,0))/INDEX($D$269:$D$305,MATCH($F14,$B$269:$B$305,0)),SUMIFS('Input-Ext Allocators'!D$8:D$63,'Input-Ext Allocators'!$B$8:$B$63,$F14))*$D14</f>
        <v>0</v>
      </c>
      <c r="H14" s="5">
        <f ca="1">IFERROR(INDEX(H$269:H$305,MATCH($F14,$B$269:$B$305,0))/INDEX($D$269:$D$305,MATCH($F14,$B$269:$B$305,0)),SUMIFS('Input-Ext Allocators'!E$8:E$63,'Input-Ext Allocators'!$B$8:$B$63,$F14))*$D14</f>
        <v>0</v>
      </c>
      <c r="I14" s="5">
        <f ca="1">IFERROR(INDEX(I$269:I$305,MATCH($F14,$B$269:$B$305,0))/INDEX($D$269:$D$305,MATCH($F14,$B$269:$B$305,0)),SUMIFS('Input-Ext Allocators'!F$8:F$63,'Input-Ext Allocators'!$B$8:$B$63,$F14))*$D14</f>
        <v>0</v>
      </c>
      <c r="J14" s="5">
        <f ca="1">IFERROR(INDEX(J$269:J$305,MATCH($F14,$B$269:$B$305,0))/INDEX($D$269:$D$305,MATCH($F14,$B$269:$B$305,0)),SUMIFS('Input-Ext Allocators'!G$8:G$63,'Input-Ext Allocators'!$B$8:$B$63,$F14))*$D14</f>
        <v>0</v>
      </c>
      <c r="K14" s="5">
        <f ca="1">IFERROR(INDEX(K$269:K$305,MATCH($F14,$B$269:$B$305,0))/INDEX($D$269:$D$305,MATCH($F14,$B$269:$B$305,0)),SUMIFS('Input-Ext Allocators'!H$8:H$63,'Input-Ext Allocators'!$B$8:$B$63,$F14))*$D14</f>
        <v>0</v>
      </c>
      <c r="L14" s="5">
        <f ca="1">IFERROR(INDEX(L$269:L$305,MATCH($F14,$B$269:$B$305,0))/INDEX($D$269:$D$305,MATCH($F14,$B$269:$B$305,0)),SUMIFS('Input-Ext Allocators'!I$8:I$63,'Input-Ext Allocators'!$B$8:$B$63,$F14))*$D14</f>
        <v>0</v>
      </c>
      <c r="M14" s="5">
        <f ca="1">IFERROR(INDEX(M$269:M$305,MATCH($F14,$B$269:$B$305,0))/INDEX($D$269:$D$305,MATCH($F14,$B$269:$B$305,0)),SUMIFS('Input-Ext Allocators'!J$8:J$63,'Input-Ext Allocators'!$B$8:$B$63,$F14))*$D14</f>
        <v>0</v>
      </c>
      <c r="N14" s="5">
        <f ca="1">IFERROR(INDEX(N$269:N$305,MATCH($F14,$B$269:$B$305,0))/INDEX($D$269:$D$305,MATCH($F14,$B$269:$B$305,0)),SUMIFS('Input-Ext Allocators'!K$8:K$63,'Input-Ext Allocators'!$B$8:$B$63,$F14))*$D14</f>
        <v>0</v>
      </c>
      <c r="O14" s="5">
        <f ca="1">IFERROR(INDEX(O$269:O$305,MATCH($F14,$B$269:$B$305,0))/INDEX($D$269:$D$305,MATCH($F14,$B$269:$B$305,0)),SUMIFS('Input-Ext Allocators'!L$8:L$63,'Input-Ext Allocators'!$B$8:$B$63,$F14))*$D14</f>
        <v>0</v>
      </c>
      <c r="P14" s="5">
        <f ca="1">IFERROR(INDEX(P$269:P$305,MATCH($F14,$B$269:$B$305,0))/INDEX($D$269:$D$305,MATCH($F14,$B$269:$B$305,0)),SUMIFS('Input-Ext Allocators'!M$8:M$63,'Input-Ext Allocators'!$B$8:$B$63,$F14))*$D14</f>
        <v>0</v>
      </c>
      <c r="Q14" s="5">
        <f ca="1">IFERROR(INDEX(Q$269:Q$305,MATCH($F14,$B$269:$B$305,0))/INDEX($D$269:$D$305,MATCH($F14,$B$269:$B$305,0)),SUMIFS('Input-Ext Allocators'!N$8:N$63,'Input-Ext Allocators'!$B$8:$B$63,$F14))*$D14</f>
        <v>0</v>
      </c>
      <c r="R14" s="5">
        <f ca="1">IFERROR(INDEX(R$269:R$305,MATCH($F14,$B$269:$B$305,0))/INDEX($D$269:$D$305,MATCH($F14,$B$269:$B$305,0)),SUMIFS('Input-Ext Allocators'!O$8:O$63,'Input-Ext Allocators'!$B$8:$B$63,$F14))*$D14</f>
        <v>0</v>
      </c>
      <c r="S14" s="5">
        <f ca="1">IFERROR(INDEX(S$269:S$305,MATCH($F14,$B$269:$B$305,0))/INDEX($D$269:$D$305,MATCH($F14,$B$269:$B$305,0)),SUMIFS('Input-Ext Allocators'!P$8:P$63,'Input-Ext Allocators'!$B$8:$B$63,$F14))*$D14</f>
        <v>0</v>
      </c>
      <c r="T14" s="5">
        <f ca="1">IFERROR(INDEX(T$269:T$305,MATCH($F14,$B$269:$B$305,0))/INDEX($D$269:$D$305,MATCH($F14,$B$269:$B$305,0)),SUMIFS('Input-Ext Allocators'!Q$8:Q$63,'Input-Ext Allocators'!$B$8:$B$63,$F14))*$D14</f>
        <v>0</v>
      </c>
      <c r="U14" s="5">
        <f ca="1">IFERROR(INDEX(U$269:U$305,MATCH($F14,$B$269:$B$305,0))/INDEX($D$269:$D$305,MATCH($F14,$B$269:$B$305,0)),SUMIFS('Input-Ext Allocators'!R$8:R$63,'Input-Ext Allocators'!$B$8:$B$63,$F14))*$D14</f>
        <v>0</v>
      </c>
      <c r="V14" s="5">
        <f ca="1">IFERROR(INDEX(V$269:V$305,MATCH($F14,$B$269:$B$305,0))/INDEX($D$269:$D$305,MATCH($F14,$B$269:$B$305,0)),SUMIFS('Input-Ext Allocators'!S$8:S$63,'Input-Ext Allocators'!$B$8:$B$63,$F14))*$D14</f>
        <v>0</v>
      </c>
      <c r="W14" s="5">
        <f ca="1">IFERROR(INDEX(W$269:W$305,MATCH($F14,$B$269:$B$305,0))/INDEX($D$269:$D$305,MATCH($F14,$B$269:$B$305,0)),SUMIFS('Input-Ext Allocators'!T$8:T$63,'Input-Ext Allocators'!$B$8:$B$63,$F14))*$D14</f>
        <v>0</v>
      </c>
      <c r="X14" s="5">
        <f ca="1">IFERROR(INDEX(X$269:X$305,MATCH($F14,$B$269:$B$305,0))/INDEX($D$269:$D$305,MATCH($F14,$B$269:$B$305,0)),SUMIFS('Input-Ext Allocators'!U$8:U$63,'Input-Ext Allocators'!$B$8:$B$63,$F14))*$D14</f>
        <v>0</v>
      </c>
      <c r="Y14" s="5">
        <f ca="1">IFERROR(INDEX(Y$269:Y$305,MATCH($F14,$B$269:$B$305,0))/INDEX($D$269:$D$305,MATCH($F14,$B$269:$B$305,0)),SUMIFS('Input-Ext Allocators'!V$8:V$63,'Input-Ext Allocators'!$B$8:$B$63,$F14))*$D14</f>
        <v>0</v>
      </c>
      <c r="Z14" s="5">
        <f ca="1">IFERROR(INDEX(Z$269:Z$305,MATCH($F14,$B$269:$B$305,0))/INDEX($D$269:$D$305,MATCH($F14,$B$269:$B$305,0)),SUMIFS('Input-Ext Allocators'!W$8:W$63,'Input-Ext Allocators'!$B$8:$B$63,$F14))*$D14</f>
        <v>0</v>
      </c>
    </row>
    <row r="15" spans="1:26" outlineLevel="1">
      <c r="A15" s="13">
        <f>IF(ISBLANK('Input-Accounts'!A15),"",'Input-Accounts'!A15)</f>
        <v>8</v>
      </c>
      <c r="B15" s="17" t="str">
        <f>IF(ISBLANK('Input-Accounts'!B15),"",'Input-Accounts'!B15)</f>
        <v>Misc. Intangible Plant - Customer Related</v>
      </c>
      <c r="C15" s="13">
        <f>IF(ISBLANK('Input-Accounts'!C15),"",'Input-Accounts'!C15)</f>
        <v>303</v>
      </c>
      <c r="D15" s="5">
        <f t="shared" ca="1" si="1"/>
        <v>19001027.60096918</v>
      </c>
      <c r="E15" s="5">
        <f t="shared" ref="E15:E16" ca="1" si="2">IFERROR(IF(D15="","",IF(D15=0,0,IF(ABS(D15-SUM($G15:$Z15))&lt;Check_Limit,0,1))),1)</f>
        <v>0</v>
      </c>
      <c r="F15" s="2" t="str" cm="1">
        <f t="array" aca="1" ref="F15" ca="1">IF(D15=0,"-",IF('Input-Accounts'!$E15&lt;&gt;0,'Input-Accounts'!$E15,INDEX('Input-Accounts'!$H15:$J15,,MATCH($F$6,'Input-Accounts'!$H$6:$J$6,0))))</f>
        <v>CUSTOMERS</v>
      </c>
      <c r="G15" s="5">
        <f ca="1">IFERROR(INDEX(G$269:G$305,MATCH($F15,$B$269:$B$305,0))/INDEX($D$269:$D$305,MATCH($F15,$B$269:$B$305,0)),SUMIFS('Input-Ext Allocators'!D$8:D$63,'Input-Ext Allocators'!$B$8:$B$63,$F15))*$D15</f>
        <v>16680105.251852416</v>
      </c>
      <c r="H15" s="5">
        <f ca="1">IFERROR(INDEX(H$269:H$305,MATCH($F15,$B$269:$B$305,0))/INDEX($D$269:$D$305,MATCH($F15,$B$269:$B$305,0)),SUMIFS('Input-Ext Allocators'!E$8:E$63,'Input-Ext Allocators'!$B$8:$B$63,$F15))*$D15</f>
        <v>2255593.6496177823</v>
      </c>
      <c r="I15" s="5">
        <f ca="1">IFERROR(INDEX(I$269:I$305,MATCH($F15,$B$269:$B$305,0))/INDEX($D$269:$D$305,MATCH($F15,$B$269:$B$305,0)),SUMIFS('Input-Ext Allocators'!F$8:F$63,'Input-Ext Allocators'!$B$8:$B$63,$F15))*$D15</f>
        <v>40371.668229707924</v>
      </c>
      <c r="J15" s="5">
        <f ca="1">IFERROR(INDEX(J$269:J$305,MATCH($F15,$B$269:$B$305,0))/INDEX($D$269:$D$305,MATCH($F15,$B$269:$B$305,0)),SUMIFS('Input-Ext Allocators'!G$8:G$63,'Input-Ext Allocators'!$B$8:$B$63,$F15))*$D15</f>
        <v>8074.333645941585</v>
      </c>
      <c r="K15" s="5">
        <f ca="1">IFERROR(INDEX(K$269:K$305,MATCH($F15,$B$269:$B$305,0))/INDEX($D$269:$D$305,MATCH($F15,$B$269:$B$305,0)),SUMIFS('Input-Ext Allocators'!H$8:H$63,'Input-Ext Allocators'!$B$8:$B$63,$F15))*$D15</f>
        <v>570.91248001607164</v>
      </c>
      <c r="L15" s="5">
        <f ca="1">IFERROR(INDEX(L$269:L$305,MATCH($F15,$B$269:$B$305,0))/INDEX($D$269:$D$305,MATCH($F15,$B$269:$B$305,0)),SUMIFS('Input-Ext Allocators'!I$8:I$63,'Input-Ext Allocators'!$B$8:$B$63,$F15))*$D15</f>
        <v>15740.872663300263</v>
      </c>
      <c r="M15" s="5">
        <f ca="1">IFERROR(INDEX(M$269:M$305,MATCH($F15,$B$269:$B$305,0))/INDEX($D$269:$D$305,MATCH($F15,$B$269:$B$305,0)),SUMIFS('Input-Ext Allocators'!J$8:J$63,'Input-Ext Allocators'!$B$8:$B$63,$F15))*$D15</f>
        <v>570.91248001607164</v>
      </c>
      <c r="N15" s="5">
        <f ca="1">IFERROR(INDEX(N$269:N$305,MATCH($F15,$B$269:$B$305,0))/INDEX($D$269:$D$305,MATCH($F15,$B$269:$B$305,0)),SUMIFS('Input-Ext Allocators'!K$8:K$63,'Input-Ext Allocators'!$B$8:$B$63,$F15))*$D15</f>
        <v>0</v>
      </c>
      <c r="O15" s="5">
        <f ca="1">IFERROR(INDEX(O$269:O$305,MATCH($F15,$B$269:$B$305,0))/INDEX($D$269:$D$305,MATCH($F15,$B$269:$B$305,0)),SUMIFS('Input-Ext Allocators'!L$8:L$63,'Input-Ext Allocators'!$B$8:$B$63,$F15))*$D15</f>
        <v>0</v>
      </c>
      <c r="P15" s="5">
        <f ca="1">IFERROR(INDEX(P$269:P$305,MATCH($F15,$B$269:$B$305,0))/INDEX($D$269:$D$305,MATCH($F15,$B$269:$B$305,0)),SUMIFS('Input-Ext Allocators'!M$8:M$63,'Input-Ext Allocators'!$B$8:$B$63,$F15))*$D15</f>
        <v>0</v>
      </c>
      <c r="Q15" s="5">
        <f ca="1">IFERROR(INDEX(Q$269:Q$305,MATCH($F15,$B$269:$B$305,0))/INDEX($D$269:$D$305,MATCH($F15,$B$269:$B$305,0)),SUMIFS('Input-Ext Allocators'!N$8:N$63,'Input-Ext Allocators'!$B$8:$B$63,$F15))*$D15</f>
        <v>0</v>
      </c>
      <c r="R15" s="5">
        <f ca="1">IFERROR(INDEX(R$269:R$305,MATCH($F15,$B$269:$B$305,0))/INDEX($D$269:$D$305,MATCH($F15,$B$269:$B$305,0)),SUMIFS('Input-Ext Allocators'!O$8:O$63,'Input-Ext Allocators'!$B$8:$B$63,$F15))*$D15</f>
        <v>0</v>
      </c>
      <c r="S15" s="5">
        <f ca="1">IFERROR(INDEX(S$269:S$305,MATCH($F15,$B$269:$B$305,0))/INDEX($D$269:$D$305,MATCH($F15,$B$269:$B$305,0)),SUMIFS('Input-Ext Allocators'!P$8:P$63,'Input-Ext Allocators'!$B$8:$B$63,$F15))*$D15</f>
        <v>0</v>
      </c>
      <c r="T15" s="5">
        <f ca="1">IFERROR(INDEX(T$269:T$305,MATCH($F15,$B$269:$B$305,0))/INDEX($D$269:$D$305,MATCH($F15,$B$269:$B$305,0)),SUMIFS('Input-Ext Allocators'!Q$8:Q$63,'Input-Ext Allocators'!$B$8:$B$63,$F15))*$D15</f>
        <v>0</v>
      </c>
      <c r="U15" s="5">
        <f ca="1">IFERROR(INDEX(U$269:U$305,MATCH($F15,$B$269:$B$305,0))/INDEX($D$269:$D$305,MATCH($F15,$B$269:$B$305,0)),SUMIFS('Input-Ext Allocators'!R$8:R$63,'Input-Ext Allocators'!$B$8:$B$63,$F15))*$D15</f>
        <v>0</v>
      </c>
      <c r="V15" s="5">
        <f ca="1">IFERROR(INDEX(V$269:V$305,MATCH($F15,$B$269:$B$305,0))/INDEX($D$269:$D$305,MATCH($F15,$B$269:$B$305,0)),SUMIFS('Input-Ext Allocators'!S$8:S$63,'Input-Ext Allocators'!$B$8:$B$63,$F15))*$D15</f>
        <v>0</v>
      </c>
      <c r="W15" s="5">
        <f ca="1">IFERROR(INDEX(W$269:W$305,MATCH($F15,$B$269:$B$305,0))/INDEX($D$269:$D$305,MATCH($F15,$B$269:$B$305,0)),SUMIFS('Input-Ext Allocators'!T$8:T$63,'Input-Ext Allocators'!$B$8:$B$63,$F15))*$D15</f>
        <v>0</v>
      </c>
      <c r="X15" s="5">
        <f ca="1">IFERROR(INDEX(X$269:X$305,MATCH($F15,$B$269:$B$305,0))/INDEX($D$269:$D$305,MATCH($F15,$B$269:$B$305,0)),SUMIFS('Input-Ext Allocators'!U$8:U$63,'Input-Ext Allocators'!$B$8:$B$63,$F15))*$D15</f>
        <v>0</v>
      </c>
      <c r="Y15" s="5">
        <f ca="1">IFERROR(INDEX(Y$269:Y$305,MATCH($F15,$B$269:$B$305,0))/INDEX($D$269:$D$305,MATCH($F15,$B$269:$B$305,0)),SUMIFS('Input-Ext Allocators'!V$8:V$63,'Input-Ext Allocators'!$B$8:$B$63,$F15))*$D15</f>
        <v>0</v>
      </c>
      <c r="Z15" s="5">
        <f ca="1">IFERROR(INDEX(Z$269:Z$305,MATCH($F15,$B$269:$B$305,0))/INDEX($D$269:$D$305,MATCH($F15,$B$269:$B$305,0)),SUMIFS('Input-Ext Allocators'!W$8:W$63,'Input-Ext Allocators'!$B$8:$B$63,$F15))*$D15</f>
        <v>0</v>
      </c>
    </row>
    <row r="16" spans="1:26" outlineLevel="1">
      <c r="A16" s="13">
        <f>IF(ISBLANK('Input-Accounts'!A16),"",'Input-Accounts'!A16)</f>
        <v>9</v>
      </c>
      <c r="B16" t="str">
        <f>IF(ISBLANK('Input-Accounts'!B16),"",'Input-Accounts'!B16)</f>
        <v>Subtotal - Intangible Plant</v>
      </c>
      <c r="C16" s="13" t="str">
        <f>IF(ISBLANK('Input-Accounts'!C16),"",'Input-Accounts'!C16)</f>
        <v/>
      </c>
      <c r="D16" s="28">
        <f ca="1">SUBTOTAL(9,D11:D15)</f>
        <v>31664423.700393949</v>
      </c>
      <c r="E16" s="5">
        <f t="shared" ca="1" si="2"/>
        <v>0</v>
      </c>
      <c r="G16" s="28">
        <f t="shared" ref="G16:Z16" ca="1" si="3">SUBTOTAL(9,G11:G15)</f>
        <v>26667561.309668854</v>
      </c>
      <c r="H16" s="28">
        <f t="shared" ca="1" si="3"/>
        <v>4325646.8420002693</v>
      </c>
      <c r="I16" s="28">
        <f t="shared" ca="1" si="3"/>
        <v>189749.68655460115</v>
      </c>
      <c r="J16" s="28">
        <f t="shared" ca="1" si="3"/>
        <v>80956.849836236244</v>
      </c>
      <c r="K16" s="28">
        <f t="shared" ca="1" si="3"/>
        <v>7372.1771760366109</v>
      </c>
      <c r="L16" s="28">
        <f t="shared" ca="1" si="3"/>
        <v>294431.65570674406</v>
      </c>
      <c r="M16" s="28">
        <f t="shared" ca="1" si="3"/>
        <v>98705.179451207339</v>
      </c>
      <c r="N16" s="28">
        <f t="shared" ca="1" si="3"/>
        <v>0</v>
      </c>
      <c r="O16" s="28">
        <f t="shared" ca="1" si="3"/>
        <v>0</v>
      </c>
      <c r="P16" s="28">
        <f t="shared" ca="1" si="3"/>
        <v>0</v>
      </c>
      <c r="Q16" s="28">
        <f t="shared" ca="1" si="3"/>
        <v>0</v>
      </c>
      <c r="R16" s="28">
        <f t="shared" ca="1" si="3"/>
        <v>0</v>
      </c>
      <c r="S16" s="28">
        <f t="shared" ca="1" si="3"/>
        <v>0</v>
      </c>
      <c r="T16" s="28">
        <f t="shared" ca="1" si="3"/>
        <v>0</v>
      </c>
      <c r="U16" s="28">
        <f t="shared" ca="1" si="3"/>
        <v>0</v>
      </c>
      <c r="V16" s="28">
        <f t="shared" ca="1" si="3"/>
        <v>0</v>
      </c>
      <c r="W16" s="28">
        <f t="shared" ca="1" si="3"/>
        <v>0</v>
      </c>
      <c r="X16" s="28">
        <f t="shared" ca="1" si="3"/>
        <v>0</v>
      </c>
      <c r="Y16" s="28">
        <f t="shared" ca="1" si="3"/>
        <v>0</v>
      </c>
      <c r="Z16" s="28">
        <f t="shared" ca="1" si="3"/>
        <v>0</v>
      </c>
    </row>
    <row r="17" spans="1:26" outlineLevel="1">
      <c r="A17" s="13" t="str">
        <f>IF(ISBLANK('Input-Accounts'!A17),"",'Input-Accounts'!A17)</f>
        <v/>
      </c>
      <c r="B17" t="str">
        <f>IF(ISBLANK('Input-Accounts'!B17),"",'Input-Accounts'!B17)</f>
        <v/>
      </c>
      <c r="C17" s="13" t="str">
        <f>IF(ISBLANK('Input-Accounts'!C17),"",'Input-Accounts'!C17)</f>
        <v/>
      </c>
      <c r="D17" s="5"/>
      <c r="E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outlineLevel="1">
      <c r="A18" s="13">
        <f>IF(ISBLANK('Input-Accounts'!A18),"",'Input-Accounts'!A18)</f>
        <v>10</v>
      </c>
      <c r="B18" s="1" t="str">
        <f>IF(ISBLANK('Input-Accounts'!B18),"",'Input-Accounts'!B18)</f>
        <v xml:space="preserve">Transmission plant </v>
      </c>
      <c r="C18" s="13" t="str">
        <f>IF(ISBLANK('Input-Accounts'!C18),"",'Input-Accounts'!C18)</f>
        <v/>
      </c>
      <c r="D18" s="5"/>
      <c r="E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outlineLevel="1">
      <c r="A19" s="13">
        <f>IF(ISBLANK('Input-Accounts'!A19),"",'Input-Accounts'!A19)</f>
        <v>11</v>
      </c>
      <c r="B19" s="17" t="str">
        <f>IF(ISBLANK('Input-Accounts'!B19),"",'Input-Accounts'!B19)</f>
        <v>Land and Land Rights</v>
      </c>
      <c r="C19" s="13">
        <f>IF(ISBLANK('Input-Accounts'!C19),"",'Input-Accounts'!C19)</f>
        <v>365.1</v>
      </c>
      <c r="D19" s="5">
        <f t="shared" ref="D19:D25" ca="1" si="4">INDIRECT("Classification!"&amp;$D$5&amp;ROW())</f>
        <v>0</v>
      </c>
      <c r="E19" s="5">
        <f ca="1">IFERROR(IF(D19="","",IF(D19=0,0,IF(ABS(D19-SUM($G19:$Z19))&lt;Check_Limit,0,1))),1)</f>
        <v>0</v>
      </c>
      <c r="F19" s="2" t="str" cm="1">
        <f t="array" aca="1" ref="F19" ca="1">IF(D19=0,"-",IF('Input-Accounts'!$E19&lt;&gt;0,'Input-Accounts'!$E19,INDEX('Input-Accounts'!$H19:$J19,,MATCH($F$6,'Input-Accounts'!$H$6:$J$6,0))))</f>
        <v>-</v>
      </c>
      <c r="G19" s="5">
        <f ca="1">IFERROR(INDEX(G$269:G$305,MATCH($F19,$B$269:$B$305,0))/INDEX($D$269:$D$305,MATCH($F19,$B$269:$B$305,0)),SUMIFS('Input-Ext Allocators'!D$8:D$63,'Input-Ext Allocators'!$B$8:$B$63,$F19))*$D19</f>
        <v>0</v>
      </c>
      <c r="H19" s="5">
        <f ca="1">IFERROR(INDEX(H$269:H$305,MATCH($F19,$B$269:$B$305,0))/INDEX($D$269:$D$305,MATCH($F19,$B$269:$B$305,0)),SUMIFS('Input-Ext Allocators'!E$8:E$63,'Input-Ext Allocators'!$B$8:$B$63,$F19))*$D19</f>
        <v>0</v>
      </c>
      <c r="I19" s="5">
        <f ca="1">IFERROR(INDEX(I$269:I$305,MATCH($F19,$B$269:$B$305,0))/INDEX($D$269:$D$305,MATCH($F19,$B$269:$B$305,0)),SUMIFS('Input-Ext Allocators'!F$8:F$63,'Input-Ext Allocators'!$B$8:$B$63,$F19))*$D19</f>
        <v>0</v>
      </c>
      <c r="J19" s="5">
        <f ca="1">IFERROR(INDEX(J$269:J$305,MATCH($F19,$B$269:$B$305,0))/INDEX($D$269:$D$305,MATCH($F19,$B$269:$B$305,0)),SUMIFS('Input-Ext Allocators'!G$8:G$63,'Input-Ext Allocators'!$B$8:$B$63,$F19))*$D19</f>
        <v>0</v>
      </c>
      <c r="K19" s="5">
        <f ca="1">IFERROR(INDEX(K$269:K$305,MATCH($F19,$B$269:$B$305,0))/INDEX($D$269:$D$305,MATCH($F19,$B$269:$B$305,0)),SUMIFS('Input-Ext Allocators'!H$8:H$63,'Input-Ext Allocators'!$B$8:$B$63,$F19))*$D19</f>
        <v>0</v>
      </c>
      <c r="L19" s="5">
        <f ca="1">IFERROR(INDEX(L$269:L$305,MATCH($F19,$B$269:$B$305,0))/INDEX($D$269:$D$305,MATCH($F19,$B$269:$B$305,0)),SUMIFS('Input-Ext Allocators'!I$8:I$63,'Input-Ext Allocators'!$B$8:$B$63,$F19))*$D19</f>
        <v>0</v>
      </c>
      <c r="M19" s="5">
        <f ca="1">IFERROR(INDEX(M$269:M$305,MATCH($F19,$B$269:$B$305,0))/INDEX($D$269:$D$305,MATCH($F19,$B$269:$B$305,0)),SUMIFS('Input-Ext Allocators'!J$8:J$63,'Input-Ext Allocators'!$B$8:$B$63,$F19))*$D19</f>
        <v>0</v>
      </c>
      <c r="N19" s="5">
        <f ca="1">IFERROR(INDEX(N$269:N$305,MATCH($F19,$B$269:$B$305,0))/INDEX($D$269:$D$305,MATCH($F19,$B$269:$B$305,0)),SUMIFS('Input-Ext Allocators'!K$8:K$63,'Input-Ext Allocators'!$B$8:$B$63,$F19))*$D19</f>
        <v>0</v>
      </c>
      <c r="O19" s="5">
        <f ca="1">IFERROR(INDEX(O$269:O$305,MATCH($F19,$B$269:$B$305,0))/INDEX($D$269:$D$305,MATCH($F19,$B$269:$B$305,0)),SUMIFS('Input-Ext Allocators'!L$8:L$63,'Input-Ext Allocators'!$B$8:$B$63,$F19))*$D19</f>
        <v>0</v>
      </c>
      <c r="P19" s="5">
        <f ca="1">IFERROR(INDEX(P$269:P$305,MATCH($F19,$B$269:$B$305,0))/INDEX($D$269:$D$305,MATCH($F19,$B$269:$B$305,0)),SUMIFS('Input-Ext Allocators'!M$8:M$63,'Input-Ext Allocators'!$B$8:$B$63,$F19))*$D19</f>
        <v>0</v>
      </c>
      <c r="Q19" s="5">
        <f ca="1">IFERROR(INDEX(Q$269:Q$305,MATCH($F19,$B$269:$B$305,0))/INDEX($D$269:$D$305,MATCH($F19,$B$269:$B$305,0)),SUMIFS('Input-Ext Allocators'!N$8:N$63,'Input-Ext Allocators'!$B$8:$B$63,$F19))*$D19</f>
        <v>0</v>
      </c>
      <c r="R19" s="5">
        <f ca="1">IFERROR(INDEX(R$269:R$305,MATCH($F19,$B$269:$B$305,0))/INDEX($D$269:$D$305,MATCH($F19,$B$269:$B$305,0)),SUMIFS('Input-Ext Allocators'!O$8:O$63,'Input-Ext Allocators'!$B$8:$B$63,$F19))*$D19</f>
        <v>0</v>
      </c>
      <c r="S19" s="5">
        <f ca="1">IFERROR(INDEX(S$269:S$305,MATCH($F19,$B$269:$B$305,0))/INDEX($D$269:$D$305,MATCH($F19,$B$269:$B$305,0)),SUMIFS('Input-Ext Allocators'!P$8:P$63,'Input-Ext Allocators'!$B$8:$B$63,$F19))*$D19</f>
        <v>0</v>
      </c>
      <c r="T19" s="5">
        <f ca="1">IFERROR(INDEX(T$269:T$305,MATCH($F19,$B$269:$B$305,0))/INDEX($D$269:$D$305,MATCH($F19,$B$269:$B$305,0)),SUMIFS('Input-Ext Allocators'!Q$8:Q$63,'Input-Ext Allocators'!$B$8:$B$63,$F19))*$D19</f>
        <v>0</v>
      </c>
      <c r="U19" s="5">
        <f ca="1">IFERROR(INDEX(U$269:U$305,MATCH($F19,$B$269:$B$305,0))/INDEX($D$269:$D$305,MATCH($F19,$B$269:$B$305,0)),SUMIFS('Input-Ext Allocators'!R$8:R$63,'Input-Ext Allocators'!$B$8:$B$63,$F19))*$D19</f>
        <v>0</v>
      </c>
      <c r="V19" s="5">
        <f ca="1">IFERROR(INDEX(V$269:V$305,MATCH($F19,$B$269:$B$305,0))/INDEX($D$269:$D$305,MATCH($F19,$B$269:$B$305,0)),SUMIFS('Input-Ext Allocators'!S$8:S$63,'Input-Ext Allocators'!$B$8:$B$63,$F19))*$D19</f>
        <v>0</v>
      </c>
      <c r="W19" s="5">
        <f ca="1">IFERROR(INDEX(W$269:W$305,MATCH($F19,$B$269:$B$305,0))/INDEX($D$269:$D$305,MATCH($F19,$B$269:$B$305,0)),SUMIFS('Input-Ext Allocators'!T$8:T$63,'Input-Ext Allocators'!$B$8:$B$63,$F19))*$D19</f>
        <v>0</v>
      </c>
      <c r="X19" s="5">
        <f ca="1">IFERROR(INDEX(X$269:X$305,MATCH($F19,$B$269:$B$305,0))/INDEX($D$269:$D$305,MATCH($F19,$B$269:$B$305,0)),SUMIFS('Input-Ext Allocators'!U$8:U$63,'Input-Ext Allocators'!$B$8:$B$63,$F19))*$D19</f>
        <v>0</v>
      </c>
      <c r="Y19" s="5">
        <f ca="1">IFERROR(INDEX(Y$269:Y$305,MATCH($F19,$B$269:$B$305,0))/INDEX($D$269:$D$305,MATCH($F19,$B$269:$B$305,0)),SUMIFS('Input-Ext Allocators'!V$8:V$63,'Input-Ext Allocators'!$B$8:$B$63,$F19))*$D19</f>
        <v>0</v>
      </c>
      <c r="Z19" s="5">
        <f ca="1">IFERROR(INDEX(Z$269:Z$305,MATCH($F19,$B$269:$B$305,0))/INDEX($D$269:$D$305,MATCH($F19,$B$269:$B$305,0)),SUMIFS('Input-Ext Allocators'!W$8:W$63,'Input-Ext Allocators'!$B$8:$B$63,$F19))*$D19</f>
        <v>0</v>
      </c>
    </row>
    <row r="20" spans="1:26" outlineLevel="1">
      <c r="A20" s="13">
        <f>IF(ISBLANK('Input-Accounts'!A20),"",'Input-Accounts'!A20)</f>
        <v>12</v>
      </c>
      <c r="B20" s="17" t="str">
        <f>IF(ISBLANK('Input-Accounts'!B20),"",'Input-Accounts'!B20)</f>
        <v>Structures and improvements</v>
      </c>
      <c r="C20" s="13">
        <f>IF(ISBLANK('Input-Accounts'!C20),"",'Input-Accounts'!C20)</f>
        <v>366</v>
      </c>
      <c r="D20" s="5">
        <f t="shared" ca="1" si="4"/>
        <v>0</v>
      </c>
      <c r="E20" s="5">
        <f t="shared" ref="E20:E25" ca="1" si="5">IFERROR(IF(D20="","",IF(D20=0,0,IF(ABS(D20-SUM($G20:$Z20))&lt;Check_Limit,0,1))),1)</f>
        <v>0</v>
      </c>
      <c r="F20" s="2" t="str" cm="1">
        <f t="array" aca="1" ref="F20" ca="1">IF(D20=0,"-",IF('Input-Accounts'!$E20&lt;&gt;0,'Input-Accounts'!$E20,INDEX('Input-Accounts'!$H20:$J20,,MATCH($F$6,'Input-Accounts'!$H$6:$J$6,0))))</f>
        <v>-</v>
      </c>
      <c r="G20" s="5">
        <f ca="1">IFERROR(INDEX(G$269:G$305,MATCH($F20,$B$269:$B$305,0))/INDEX($D$269:$D$305,MATCH($F20,$B$269:$B$305,0)),SUMIFS('Input-Ext Allocators'!D$8:D$63,'Input-Ext Allocators'!$B$8:$B$63,$F20))*$D20</f>
        <v>0</v>
      </c>
      <c r="H20" s="5">
        <f ca="1">IFERROR(INDEX(H$269:H$305,MATCH($F20,$B$269:$B$305,0))/INDEX($D$269:$D$305,MATCH($F20,$B$269:$B$305,0)),SUMIFS('Input-Ext Allocators'!E$8:E$63,'Input-Ext Allocators'!$B$8:$B$63,$F20))*$D20</f>
        <v>0</v>
      </c>
      <c r="I20" s="5">
        <f ca="1">IFERROR(INDEX(I$269:I$305,MATCH($F20,$B$269:$B$305,0))/INDEX($D$269:$D$305,MATCH($F20,$B$269:$B$305,0)),SUMIFS('Input-Ext Allocators'!F$8:F$63,'Input-Ext Allocators'!$B$8:$B$63,$F20))*$D20</f>
        <v>0</v>
      </c>
      <c r="J20" s="5">
        <f ca="1">IFERROR(INDEX(J$269:J$305,MATCH($F20,$B$269:$B$305,0))/INDEX($D$269:$D$305,MATCH($F20,$B$269:$B$305,0)),SUMIFS('Input-Ext Allocators'!G$8:G$63,'Input-Ext Allocators'!$B$8:$B$63,$F20))*$D20</f>
        <v>0</v>
      </c>
      <c r="K20" s="5">
        <f ca="1">IFERROR(INDEX(K$269:K$305,MATCH($F20,$B$269:$B$305,0))/INDEX($D$269:$D$305,MATCH($F20,$B$269:$B$305,0)),SUMIFS('Input-Ext Allocators'!H$8:H$63,'Input-Ext Allocators'!$B$8:$B$63,$F20))*$D20</f>
        <v>0</v>
      </c>
      <c r="L20" s="5">
        <f ca="1">IFERROR(INDEX(L$269:L$305,MATCH($F20,$B$269:$B$305,0))/INDEX($D$269:$D$305,MATCH($F20,$B$269:$B$305,0)),SUMIFS('Input-Ext Allocators'!I$8:I$63,'Input-Ext Allocators'!$B$8:$B$63,$F20))*$D20</f>
        <v>0</v>
      </c>
      <c r="M20" s="5">
        <f ca="1">IFERROR(INDEX(M$269:M$305,MATCH($F20,$B$269:$B$305,0))/INDEX($D$269:$D$305,MATCH($F20,$B$269:$B$305,0)),SUMIFS('Input-Ext Allocators'!J$8:J$63,'Input-Ext Allocators'!$B$8:$B$63,$F20))*$D20</f>
        <v>0</v>
      </c>
      <c r="N20" s="5">
        <f ca="1">IFERROR(INDEX(N$269:N$305,MATCH($F20,$B$269:$B$305,0))/INDEX($D$269:$D$305,MATCH($F20,$B$269:$B$305,0)),SUMIFS('Input-Ext Allocators'!K$8:K$63,'Input-Ext Allocators'!$B$8:$B$63,$F20))*$D20</f>
        <v>0</v>
      </c>
      <c r="O20" s="5">
        <f ca="1">IFERROR(INDEX(O$269:O$305,MATCH($F20,$B$269:$B$305,0))/INDEX($D$269:$D$305,MATCH($F20,$B$269:$B$305,0)),SUMIFS('Input-Ext Allocators'!L$8:L$63,'Input-Ext Allocators'!$B$8:$B$63,$F20))*$D20</f>
        <v>0</v>
      </c>
      <c r="P20" s="5">
        <f ca="1">IFERROR(INDEX(P$269:P$305,MATCH($F20,$B$269:$B$305,0))/INDEX($D$269:$D$305,MATCH($F20,$B$269:$B$305,0)),SUMIFS('Input-Ext Allocators'!M$8:M$63,'Input-Ext Allocators'!$B$8:$B$63,$F20))*$D20</f>
        <v>0</v>
      </c>
      <c r="Q20" s="5">
        <f ca="1">IFERROR(INDEX(Q$269:Q$305,MATCH($F20,$B$269:$B$305,0))/INDEX($D$269:$D$305,MATCH($F20,$B$269:$B$305,0)),SUMIFS('Input-Ext Allocators'!N$8:N$63,'Input-Ext Allocators'!$B$8:$B$63,$F20))*$D20</f>
        <v>0</v>
      </c>
      <c r="R20" s="5">
        <f ca="1">IFERROR(INDEX(R$269:R$305,MATCH($F20,$B$269:$B$305,0))/INDEX($D$269:$D$305,MATCH($F20,$B$269:$B$305,0)),SUMIFS('Input-Ext Allocators'!O$8:O$63,'Input-Ext Allocators'!$B$8:$B$63,$F20))*$D20</f>
        <v>0</v>
      </c>
      <c r="S20" s="5">
        <f ca="1">IFERROR(INDEX(S$269:S$305,MATCH($F20,$B$269:$B$305,0))/INDEX($D$269:$D$305,MATCH($F20,$B$269:$B$305,0)),SUMIFS('Input-Ext Allocators'!P$8:P$63,'Input-Ext Allocators'!$B$8:$B$63,$F20))*$D20</f>
        <v>0</v>
      </c>
      <c r="T20" s="5">
        <f ca="1">IFERROR(INDEX(T$269:T$305,MATCH($F20,$B$269:$B$305,0))/INDEX($D$269:$D$305,MATCH($F20,$B$269:$B$305,0)),SUMIFS('Input-Ext Allocators'!Q$8:Q$63,'Input-Ext Allocators'!$B$8:$B$63,$F20))*$D20</f>
        <v>0</v>
      </c>
      <c r="U20" s="5">
        <f ca="1">IFERROR(INDEX(U$269:U$305,MATCH($F20,$B$269:$B$305,0))/INDEX($D$269:$D$305,MATCH($F20,$B$269:$B$305,0)),SUMIFS('Input-Ext Allocators'!R$8:R$63,'Input-Ext Allocators'!$B$8:$B$63,$F20))*$D20</f>
        <v>0</v>
      </c>
      <c r="V20" s="5">
        <f ca="1">IFERROR(INDEX(V$269:V$305,MATCH($F20,$B$269:$B$305,0))/INDEX($D$269:$D$305,MATCH($F20,$B$269:$B$305,0)),SUMIFS('Input-Ext Allocators'!S$8:S$63,'Input-Ext Allocators'!$B$8:$B$63,$F20))*$D20</f>
        <v>0</v>
      </c>
      <c r="W20" s="5">
        <f ca="1">IFERROR(INDEX(W$269:W$305,MATCH($F20,$B$269:$B$305,0))/INDEX($D$269:$D$305,MATCH($F20,$B$269:$B$305,0)),SUMIFS('Input-Ext Allocators'!T$8:T$63,'Input-Ext Allocators'!$B$8:$B$63,$F20))*$D20</f>
        <v>0</v>
      </c>
      <c r="X20" s="5">
        <f ca="1">IFERROR(INDEX(X$269:X$305,MATCH($F20,$B$269:$B$305,0))/INDEX($D$269:$D$305,MATCH($F20,$B$269:$B$305,0)),SUMIFS('Input-Ext Allocators'!U$8:U$63,'Input-Ext Allocators'!$B$8:$B$63,$F20))*$D20</f>
        <v>0</v>
      </c>
      <c r="Y20" s="5">
        <f ca="1">IFERROR(INDEX(Y$269:Y$305,MATCH($F20,$B$269:$B$305,0))/INDEX($D$269:$D$305,MATCH($F20,$B$269:$B$305,0)),SUMIFS('Input-Ext Allocators'!V$8:V$63,'Input-Ext Allocators'!$B$8:$B$63,$F20))*$D20</f>
        <v>0</v>
      </c>
      <c r="Z20" s="5">
        <f ca="1">IFERROR(INDEX(Z$269:Z$305,MATCH($F20,$B$269:$B$305,0))/INDEX($D$269:$D$305,MATCH($F20,$B$269:$B$305,0)),SUMIFS('Input-Ext Allocators'!W$8:W$63,'Input-Ext Allocators'!$B$8:$B$63,$F20))*$D20</f>
        <v>0</v>
      </c>
    </row>
    <row r="21" spans="1:26" outlineLevel="1">
      <c r="A21" s="13">
        <f>IF(ISBLANK('Input-Accounts'!A21),"",'Input-Accounts'!A21)</f>
        <v>13</v>
      </c>
      <c r="B21" s="17" t="str">
        <f>IF(ISBLANK('Input-Accounts'!B21),"",'Input-Accounts'!B21)</f>
        <v>Mains</v>
      </c>
      <c r="C21" s="13">
        <f>IF(ISBLANK('Input-Accounts'!C21),"",'Input-Accounts'!C21)</f>
        <v>367</v>
      </c>
      <c r="D21" s="5">
        <f t="shared" ca="1" si="4"/>
        <v>0</v>
      </c>
      <c r="E21" s="5">
        <f t="shared" ca="1" si="5"/>
        <v>0</v>
      </c>
      <c r="F21" s="2" t="str" cm="1">
        <f t="array" aca="1" ref="F21" ca="1">IF(D21=0,"-",IF('Input-Accounts'!$E21&lt;&gt;0,'Input-Accounts'!$E21,INDEX('Input-Accounts'!$H21:$J21,,MATCH($F$6,'Input-Accounts'!$H$6:$J$6,0))))</f>
        <v>-</v>
      </c>
      <c r="G21" s="5">
        <f ca="1">IFERROR(INDEX(G$269:G$305,MATCH($F21,$B$269:$B$305,0))/INDEX($D$269:$D$305,MATCH($F21,$B$269:$B$305,0)),SUMIFS('Input-Ext Allocators'!D$8:D$63,'Input-Ext Allocators'!$B$8:$B$63,$F21))*$D21</f>
        <v>0</v>
      </c>
      <c r="H21" s="5">
        <f ca="1">IFERROR(INDEX(H$269:H$305,MATCH($F21,$B$269:$B$305,0))/INDEX($D$269:$D$305,MATCH($F21,$B$269:$B$305,0)),SUMIFS('Input-Ext Allocators'!E$8:E$63,'Input-Ext Allocators'!$B$8:$B$63,$F21))*$D21</f>
        <v>0</v>
      </c>
      <c r="I21" s="5">
        <f ca="1">IFERROR(INDEX(I$269:I$305,MATCH($F21,$B$269:$B$305,0))/INDEX($D$269:$D$305,MATCH($F21,$B$269:$B$305,0)),SUMIFS('Input-Ext Allocators'!F$8:F$63,'Input-Ext Allocators'!$B$8:$B$63,$F21))*$D21</f>
        <v>0</v>
      </c>
      <c r="J21" s="5">
        <f ca="1">IFERROR(INDEX(J$269:J$305,MATCH($F21,$B$269:$B$305,0))/INDEX($D$269:$D$305,MATCH($F21,$B$269:$B$305,0)),SUMIFS('Input-Ext Allocators'!G$8:G$63,'Input-Ext Allocators'!$B$8:$B$63,$F21))*$D21</f>
        <v>0</v>
      </c>
      <c r="K21" s="5">
        <f ca="1">IFERROR(INDEX(K$269:K$305,MATCH($F21,$B$269:$B$305,0))/INDEX($D$269:$D$305,MATCH($F21,$B$269:$B$305,0)),SUMIFS('Input-Ext Allocators'!H$8:H$63,'Input-Ext Allocators'!$B$8:$B$63,$F21))*$D21</f>
        <v>0</v>
      </c>
      <c r="L21" s="5">
        <f ca="1">IFERROR(INDEX(L$269:L$305,MATCH($F21,$B$269:$B$305,0))/INDEX($D$269:$D$305,MATCH($F21,$B$269:$B$305,0)),SUMIFS('Input-Ext Allocators'!I$8:I$63,'Input-Ext Allocators'!$B$8:$B$63,$F21))*$D21</f>
        <v>0</v>
      </c>
      <c r="M21" s="5">
        <f ca="1">IFERROR(INDEX(M$269:M$305,MATCH($F21,$B$269:$B$305,0))/INDEX($D$269:$D$305,MATCH($F21,$B$269:$B$305,0)),SUMIFS('Input-Ext Allocators'!J$8:J$63,'Input-Ext Allocators'!$B$8:$B$63,$F21))*$D21</f>
        <v>0</v>
      </c>
      <c r="N21" s="5">
        <f ca="1">IFERROR(INDEX(N$269:N$305,MATCH($F21,$B$269:$B$305,0))/INDEX($D$269:$D$305,MATCH($F21,$B$269:$B$305,0)),SUMIFS('Input-Ext Allocators'!K$8:K$63,'Input-Ext Allocators'!$B$8:$B$63,$F21))*$D21</f>
        <v>0</v>
      </c>
      <c r="O21" s="5">
        <f ca="1">IFERROR(INDEX(O$269:O$305,MATCH($F21,$B$269:$B$305,0))/INDEX($D$269:$D$305,MATCH($F21,$B$269:$B$305,0)),SUMIFS('Input-Ext Allocators'!L$8:L$63,'Input-Ext Allocators'!$B$8:$B$63,$F21))*$D21</f>
        <v>0</v>
      </c>
      <c r="P21" s="5">
        <f ca="1">IFERROR(INDEX(P$269:P$305,MATCH($F21,$B$269:$B$305,0))/INDEX($D$269:$D$305,MATCH($F21,$B$269:$B$305,0)),SUMIFS('Input-Ext Allocators'!M$8:M$63,'Input-Ext Allocators'!$B$8:$B$63,$F21))*$D21</f>
        <v>0</v>
      </c>
      <c r="Q21" s="5">
        <f ca="1">IFERROR(INDEX(Q$269:Q$305,MATCH($F21,$B$269:$B$305,0))/INDEX($D$269:$D$305,MATCH($F21,$B$269:$B$305,0)),SUMIFS('Input-Ext Allocators'!N$8:N$63,'Input-Ext Allocators'!$B$8:$B$63,$F21))*$D21</f>
        <v>0</v>
      </c>
      <c r="R21" s="5">
        <f ca="1">IFERROR(INDEX(R$269:R$305,MATCH($F21,$B$269:$B$305,0))/INDEX($D$269:$D$305,MATCH($F21,$B$269:$B$305,0)),SUMIFS('Input-Ext Allocators'!O$8:O$63,'Input-Ext Allocators'!$B$8:$B$63,$F21))*$D21</f>
        <v>0</v>
      </c>
      <c r="S21" s="5">
        <f ca="1">IFERROR(INDEX(S$269:S$305,MATCH($F21,$B$269:$B$305,0))/INDEX($D$269:$D$305,MATCH($F21,$B$269:$B$305,0)),SUMIFS('Input-Ext Allocators'!P$8:P$63,'Input-Ext Allocators'!$B$8:$B$63,$F21))*$D21</f>
        <v>0</v>
      </c>
      <c r="T21" s="5">
        <f ca="1">IFERROR(INDEX(T$269:T$305,MATCH($F21,$B$269:$B$305,0))/INDEX($D$269:$D$305,MATCH($F21,$B$269:$B$305,0)),SUMIFS('Input-Ext Allocators'!Q$8:Q$63,'Input-Ext Allocators'!$B$8:$B$63,$F21))*$D21</f>
        <v>0</v>
      </c>
      <c r="U21" s="5">
        <f ca="1">IFERROR(INDEX(U$269:U$305,MATCH($F21,$B$269:$B$305,0))/INDEX($D$269:$D$305,MATCH($F21,$B$269:$B$305,0)),SUMIFS('Input-Ext Allocators'!R$8:R$63,'Input-Ext Allocators'!$B$8:$B$63,$F21))*$D21</f>
        <v>0</v>
      </c>
      <c r="V21" s="5">
        <f ca="1">IFERROR(INDEX(V$269:V$305,MATCH($F21,$B$269:$B$305,0))/INDEX($D$269:$D$305,MATCH($F21,$B$269:$B$305,0)),SUMIFS('Input-Ext Allocators'!S$8:S$63,'Input-Ext Allocators'!$B$8:$B$63,$F21))*$D21</f>
        <v>0</v>
      </c>
      <c r="W21" s="5">
        <f ca="1">IFERROR(INDEX(W$269:W$305,MATCH($F21,$B$269:$B$305,0))/INDEX($D$269:$D$305,MATCH($F21,$B$269:$B$305,0)),SUMIFS('Input-Ext Allocators'!T$8:T$63,'Input-Ext Allocators'!$B$8:$B$63,$F21))*$D21</f>
        <v>0</v>
      </c>
      <c r="X21" s="5">
        <f ca="1">IFERROR(INDEX(X$269:X$305,MATCH($F21,$B$269:$B$305,0))/INDEX($D$269:$D$305,MATCH($F21,$B$269:$B$305,0)),SUMIFS('Input-Ext Allocators'!U$8:U$63,'Input-Ext Allocators'!$B$8:$B$63,$F21))*$D21</f>
        <v>0</v>
      </c>
      <c r="Y21" s="5">
        <f ca="1">IFERROR(INDEX(Y$269:Y$305,MATCH($F21,$B$269:$B$305,0))/INDEX($D$269:$D$305,MATCH($F21,$B$269:$B$305,0)),SUMIFS('Input-Ext Allocators'!V$8:V$63,'Input-Ext Allocators'!$B$8:$B$63,$F21))*$D21</f>
        <v>0</v>
      </c>
      <c r="Z21" s="5">
        <f ca="1">IFERROR(INDEX(Z$269:Z$305,MATCH($F21,$B$269:$B$305,0))/INDEX($D$269:$D$305,MATCH($F21,$B$269:$B$305,0)),SUMIFS('Input-Ext Allocators'!W$8:W$63,'Input-Ext Allocators'!$B$8:$B$63,$F21))*$D21</f>
        <v>0</v>
      </c>
    </row>
    <row r="22" spans="1:26" outlineLevel="1">
      <c r="A22" s="13">
        <f>IF(ISBLANK('Input-Accounts'!A22),"",'Input-Accounts'!A22)</f>
        <v>14</v>
      </c>
      <c r="B22" s="17" t="str">
        <f>IF(ISBLANK('Input-Accounts'!B22),"",'Input-Accounts'!B22)</f>
        <v>Mains - Direct</v>
      </c>
      <c r="C22" s="13">
        <f>IF(ISBLANK('Input-Accounts'!C22),"",'Input-Accounts'!C22)</f>
        <v>367.1</v>
      </c>
      <c r="D22" s="5">
        <f t="shared" ca="1" si="4"/>
        <v>0</v>
      </c>
      <c r="E22" s="5">
        <f t="shared" ca="1" si="5"/>
        <v>0</v>
      </c>
      <c r="F22" s="2" t="str" cm="1">
        <f t="array" aca="1" ref="F22" ca="1">IF(D22=0,"-",IF('Input-Accounts'!$E22&lt;&gt;0,'Input-Accounts'!$E22,INDEX('Input-Accounts'!$H22:$J22,,MATCH($F$6,'Input-Accounts'!$H$6:$J$6,0))))</f>
        <v>-</v>
      </c>
      <c r="G22" s="5">
        <f ca="1">IFERROR(INDEX(G$269:G$305,MATCH($F22,$B$269:$B$305,0))/INDEX($D$269:$D$305,MATCH($F22,$B$269:$B$305,0)),SUMIFS('Input-Ext Allocators'!D$8:D$63,'Input-Ext Allocators'!$B$8:$B$63,$F22))*$D22</f>
        <v>0</v>
      </c>
      <c r="H22" s="5">
        <f ca="1">IFERROR(INDEX(H$269:H$305,MATCH($F22,$B$269:$B$305,0))/INDEX($D$269:$D$305,MATCH($F22,$B$269:$B$305,0)),SUMIFS('Input-Ext Allocators'!E$8:E$63,'Input-Ext Allocators'!$B$8:$B$63,$F22))*$D22</f>
        <v>0</v>
      </c>
      <c r="I22" s="5">
        <f ca="1">IFERROR(INDEX(I$269:I$305,MATCH($F22,$B$269:$B$305,0))/INDEX($D$269:$D$305,MATCH($F22,$B$269:$B$305,0)),SUMIFS('Input-Ext Allocators'!F$8:F$63,'Input-Ext Allocators'!$B$8:$B$63,$F22))*$D22</f>
        <v>0</v>
      </c>
      <c r="J22" s="5">
        <f ca="1">IFERROR(INDEX(J$269:J$305,MATCH($F22,$B$269:$B$305,0))/INDEX($D$269:$D$305,MATCH($F22,$B$269:$B$305,0)),SUMIFS('Input-Ext Allocators'!G$8:G$63,'Input-Ext Allocators'!$B$8:$B$63,$F22))*$D22</f>
        <v>0</v>
      </c>
      <c r="K22" s="5">
        <f ca="1">IFERROR(INDEX(K$269:K$305,MATCH($F22,$B$269:$B$305,0))/INDEX($D$269:$D$305,MATCH($F22,$B$269:$B$305,0)),SUMIFS('Input-Ext Allocators'!H$8:H$63,'Input-Ext Allocators'!$B$8:$B$63,$F22))*$D22</f>
        <v>0</v>
      </c>
      <c r="L22" s="5">
        <f ca="1">IFERROR(INDEX(L$269:L$305,MATCH($F22,$B$269:$B$305,0))/INDEX($D$269:$D$305,MATCH($F22,$B$269:$B$305,0)),SUMIFS('Input-Ext Allocators'!I$8:I$63,'Input-Ext Allocators'!$B$8:$B$63,$F22))*$D22</f>
        <v>0</v>
      </c>
      <c r="M22" s="5">
        <f ca="1">IFERROR(INDEX(M$269:M$305,MATCH($F22,$B$269:$B$305,0))/INDEX($D$269:$D$305,MATCH($F22,$B$269:$B$305,0)),SUMIFS('Input-Ext Allocators'!J$8:J$63,'Input-Ext Allocators'!$B$8:$B$63,$F22))*$D22</f>
        <v>0</v>
      </c>
      <c r="N22" s="5">
        <f ca="1">IFERROR(INDEX(N$269:N$305,MATCH($F22,$B$269:$B$305,0))/INDEX($D$269:$D$305,MATCH($F22,$B$269:$B$305,0)),SUMIFS('Input-Ext Allocators'!K$8:K$63,'Input-Ext Allocators'!$B$8:$B$63,$F22))*$D22</f>
        <v>0</v>
      </c>
      <c r="O22" s="5">
        <f ca="1">IFERROR(INDEX(O$269:O$305,MATCH($F22,$B$269:$B$305,0))/INDEX($D$269:$D$305,MATCH($F22,$B$269:$B$305,0)),SUMIFS('Input-Ext Allocators'!L$8:L$63,'Input-Ext Allocators'!$B$8:$B$63,$F22))*$D22</f>
        <v>0</v>
      </c>
      <c r="P22" s="5">
        <f ca="1">IFERROR(INDEX(P$269:P$305,MATCH($F22,$B$269:$B$305,0))/INDEX($D$269:$D$305,MATCH($F22,$B$269:$B$305,0)),SUMIFS('Input-Ext Allocators'!M$8:M$63,'Input-Ext Allocators'!$B$8:$B$63,$F22))*$D22</f>
        <v>0</v>
      </c>
      <c r="Q22" s="5">
        <f ca="1">IFERROR(INDEX(Q$269:Q$305,MATCH($F22,$B$269:$B$305,0))/INDEX($D$269:$D$305,MATCH($F22,$B$269:$B$305,0)),SUMIFS('Input-Ext Allocators'!N$8:N$63,'Input-Ext Allocators'!$B$8:$B$63,$F22))*$D22</f>
        <v>0</v>
      </c>
      <c r="R22" s="5">
        <f ca="1">IFERROR(INDEX(R$269:R$305,MATCH($F22,$B$269:$B$305,0))/INDEX($D$269:$D$305,MATCH($F22,$B$269:$B$305,0)),SUMIFS('Input-Ext Allocators'!O$8:O$63,'Input-Ext Allocators'!$B$8:$B$63,$F22))*$D22</f>
        <v>0</v>
      </c>
      <c r="S22" s="5">
        <f ca="1">IFERROR(INDEX(S$269:S$305,MATCH($F22,$B$269:$B$305,0))/INDEX($D$269:$D$305,MATCH($F22,$B$269:$B$305,0)),SUMIFS('Input-Ext Allocators'!P$8:P$63,'Input-Ext Allocators'!$B$8:$B$63,$F22))*$D22</f>
        <v>0</v>
      </c>
      <c r="T22" s="5">
        <f ca="1">IFERROR(INDEX(T$269:T$305,MATCH($F22,$B$269:$B$305,0))/INDEX($D$269:$D$305,MATCH($F22,$B$269:$B$305,0)),SUMIFS('Input-Ext Allocators'!Q$8:Q$63,'Input-Ext Allocators'!$B$8:$B$63,$F22))*$D22</f>
        <v>0</v>
      </c>
      <c r="U22" s="5">
        <f ca="1">IFERROR(INDEX(U$269:U$305,MATCH($F22,$B$269:$B$305,0))/INDEX($D$269:$D$305,MATCH($F22,$B$269:$B$305,0)),SUMIFS('Input-Ext Allocators'!R$8:R$63,'Input-Ext Allocators'!$B$8:$B$63,$F22))*$D22</f>
        <v>0</v>
      </c>
      <c r="V22" s="5">
        <f ca="1">IFERROR(INDEX(V$269:V$305,MATCH($F22,$B$269:$B$305,0))/INDEX($D$269:$D$305,MATCH($F22,$B$269:$B$305,0)),SUMIFS('Input-Ext Allocators'!S$8:S$63,'Input-Ext Allocators'!$B$8:$B$63,$F22))*$D22</f>
        <v>0</v>
      </c>
      <c r="W22" s="5">
        <f ca="1">IFERROR(INDEX(W$269:W$305,MATCH($F22,$B$269:$B$305,0))/INDEX($D$269:$D$305,MATCH($F22,$B$269:$B$305,0)),SUMIFS('Input-Ext Allocators'!T$8:T$63,'Input-Ext Allocators'!$B$8:$B$63,$F22))*$D22</f>
        <v>0</v>
      </c>
      <c r="X22" s="5">
        <f ca="1">IFERROR(INDEX(X$269:X$305,MATCH($F22,$B$269:$B$305,0))/INDEX($D$269:$D$305,MATCH($F22,$B$269:$B$305,0)),SUMIFS('Input-Ext Allocators'!U$8:U$63,'Input-Ext Allocators'!$B$8:$B$63,$F22))*$D22</f>
        <v>0</v>
      </c>
      <c r="Y22" s="5">
        <f ca="1">IFERROR(INDEX(Y$269:Y$305,MATCH($F22,$B$269:$B$305,0))/INDEX($D$269:$D$305,MATCH($F22,$B$269:$B$305,0)),SUMIFS('Input-Ext Allocators'!V$8:V$63,'Input-Ext Allocators'!$B$8:$B$63,$F22))*$D22</f>
        <v>0</v>
      </c>
      <c r="Z22" s="5">
        <f ca="1">IFERROR(INDEX(Z$269:Z$305,MATCH($F22,$B$269:$B$305,0))/INDEX($D$269:$D$305,MATCH($F22,$B$269:$B$305,0)),SUMIFS('Input-Ext Allocators'!W$8:W$63,'Input-Ext Allocators'!$B$8:$B$63,$F22))*$D22</f>
        <v>0</v>
      </c>
    </row>
    <row r="23" spans="1:26" outlineLevel="1">
      <c r="A23" s="13">
        <f>IF(ISBLANK('Input-Accounts'!A23),"",'Input-Accounts'!A23)</f>
        <v>15</v>
      </c>
      <c r="B23" s="17" t="str">
        <f>IF(ISBLANK('Input-Accounts'!B23),"",'Input-Accounts'!B23)</f>
        <v>Compressor station equipment</v>
      </c>
      <c r="C23" s="13">
        <f>IF(ISBLANK('Input-Accounts'!C23),"",'Input-Accounts'!C23)</f>
        <v>368</v>
      </c>
      <c r="D23" s="5">
        <f t="shared" ca="1" si="4"/>
        <v>0</v>
      </c>
      <c r="E23" s="5">
        <f t="shared" ca="1" si="5"/>
        <v>0</v>
      </c>
      <c r="F23" s="2" t="str" cm="1">
        <f t="array" aca="1" ref="F23" ca="1">IF(D23=0,"-",IF('Input-Accounts'!$E23&lt;&gt;0,'Input-Accounts'!$E23,INDEX('Input-Accounts'!$H23:$J23,,MATCH($F$6,'Input-Accounts'!$H$6:$J$6,0))))</f>
        <v>-</v>
      </c>
      <c r="G23" s="5">
        <f ca="1">IFERROR(INDEX(G$269:G$305,MATCH($F23,$B$269:$B$305,0))/INDEX($D$269:$D$305,MATCH($F23,$B$269:$B$305,0)),SUMIFS('Input-Ext Allocators'!D$8:D$63,'Input-Ext Allocators'!$B$8:$B$63,$F23))*$D23</f>
        <v>0</v>
      </c>
      <c r="H23" s="5">
        <f ca="1">IFERROR(INDEX(H$269:H$305,MATCH($F23,$B$269:$B$305,0))/INDEX($D$269:$D$305,MATCH($F23,$B$269:$B$305,0)),SUMIFS('Input-Ext Allocators'!E$8:E$63,'Input-Ext Allocators'!$B$8:$B$63,$F23))*$D23</f>
        <v>0</v>
      </c>
      <c r="I23" s="5">
        <f ca="1">IFERROR(INDEX(I$269:I$305,MATCH($F23,$B$269:$B$305,0))/INDEX($D$269:$D$305,MATCH($F23,$B$269:$B$305,0)),SUMIFS('Input-Ext Allocators'!F$8:F$63,'Input-Ext Allocators'!$B$8:$B$63,$F23))*$D23</f>
        <v>0</v>
      </c>
      <c r="J23" s="5">
        <f ca="1">IFERROR(INDEX(J$269:J$305,MATCH($F23,$B$269:$B$305,0))/INDEX($D$269:$D$305,MATCH($F23,$B$269:$B$305,0)),SUMIFS('Input-Ext Allocators'!G$8:G$63,'Input-Ext Allocators'!$B$8:$B$63,$F23))*$D23</f>
        <v>0</v>
      </c>
      <c r="K23" s="5">
        <f ca="1">IFERROR(INDEX(K$269:K$305,MATCH($F23,$B$269:$B$305,0))/INDEX($D$269:$D$305,MATCH($F23,$B$269:$B$305,0)),SUMIFS('Input-Ext Allocators'!H$8:H$63,'Input-Ext Allocators'!$B$8:$B$63,$F23))*$D23</f>
        <v>0</v>
      </c>
      <c r="L23" s="5">
        <f ca="1">IFERROR(INDEX(L$269:L$305,MATCH($F23,$B$269:$B$305,0))/INDEX($D$269:$D$305,MATCH($F23,$B$269:$B$305,0)),SUMIFS('Input-Ext Allocators'!I$8:I$63,'Input-Ext Allocators'!$B$8:$B$63,$F23))*$D23</f>
        <v>0</v>
      </c>
      <c r="M23" s="5">
        <f ca="1">IFERROR(INDEX(M$269:M$305,MATCH($F23,$B$269:$B$305,0))/INDEX($D$269:$D$305,MATCH($F23,$B$269:$B$305,0)),SUMIFS('Input-Ext Allocators'!J$8:J$63,'Input-Ext Allocators'!$B$8:$B$63,$F23))*$D23</f>
        <v>0</v>
      </c>
      <c r="N23" s="5">
        <f ca="1">IFERROR(INDEX(N$269:N$305,MATCH($F23,$B$269:$B$305,0))/INDEX($D$269:$D$305,MATCH($F23,$B$269:$B$305,0)),SUMIFS('Input-Ext Allocators'!K$8:K$63,'Input-Ext Allocators'!$B$8:$B$63,$F23))*$D23</f>
        <v>0</v>
      </c>
      <c r="O23" s="5">
        <f ca="1">IFERROR(INDEX(O$269:O$305,MATCH($F23,$B$269:$B$305,0))/INDEX($D$269:$D$305,MATCH($F23,$B$269:$B$305,0)),SUMIFS('Input-Ext Allocators'!L$8:L$63,'Input-Ext Allocators'!$B$8:$B$63,$F23))*$D23</f>
        <v>0</v>
      </c>
      <c r="P23" s="5">
        <f ca="1">IFERROR(INDEX(P$269:P$305,MATCH($F23,$B$269:$B$305,0))/INDEX($D$269:$D$305,MATCH($F23,$B$269:$B$305,0)),SUMIFS('Input-Ext Allocators'!M$8:M$63,'Input-Ext Allocators'!$B$8:$B$63,$F23))*$D23</f>
        <v>0</v>
      </c>
      <c r="Q23" s="5">
        <f ca="1">IFERROR(INDEX(Q$269:Q$305,MATCH($F23,$B$269:$B$305,0))/INDEX($D$269:$D$305,MATCH($F23,$B$269:$B$305,0)),SUMIFS('Input-Ext Allocators'!N$8:N$63,'Input-Ext Allocators'!$B$8:$B$63,$F23))*$D23</f>
        <v>0</v>
      </c>
      <c r="R23" s="5">
        <f ca="1">IFERROR(INDEX(R$269:R$305,MATCH($F23,$B$269:$B$305,0))/INDEX($D$269:$D$305,MATCH($F23,$B$269:$B$305,0)),SUMIFS('Input-Ext Allocators'!O$8:O$63,'Input-Ext Allocators'!$B$8:$B$63,$F23))*$D23</f>
        <v>0</v>
      </c>
      <c r="S23" s="5">
        <f ca="1">IFERROR(INDEX(S$269:S$305,MATCH($F23,$B$269:$B$305,0))/INDEX($D$269:$D$305,MATCH($F23,$B$269:$B$305,0)),SUMIFS('Input-Ext Allocators'!P$8:P$63,'Input-Ext Allocators'!$B$8:$B$63,$F23))*$D23</f>
        <v>0</v>
      </c>
      <c r="T23" s="5">
        <f ca="1">IFERROR(INDEX(T$269:T$305,MATCH($F23,$B$269:$B$305,0))/INDEX($D$269:$D$305,MATCH($F23,$B$269:$B$305,0)),SUMIFS('Input-Ext Allocators'!Q$8:Q$63,'Input-Ext Allocators'!$B$8:$B$63,$F23))*$D23</f>
        <v>0</v>
      </c>
      <c r="U23" s="5">
        <f ca="1">IFERROR(INDEX(U$269:U$305,MATCH($F23,$B$269:$B$305,0))/INDEX($D$269:$D$305,MATCH($F23,$B$269:$B$305,0)),SUMIFS('Input-Ext Allocators'!R$8:R$63,'Input-Ext Allocators'!$B$8:$B$63,$F23))*$D23</f>
        <v>0</v>
      </c>
      <c r="V23" s="5">
        <f ca="1">IFERROR(INDEX(V$269:V$305,MATCH($F23,$B$269:$B$305,0))/INDEX($D$269:$D$305,MATCH($F23,$B$269:$B$305,0)),SUMIFS('Input-Ext Allocators'!S$8:S$63,'Input-Ext Allocators'!$B$8:$B$63,$F23))*$D23</f>
        <v>0</v>
      </c>
      <c r="W23" s="5">
        <f ca="1">IFERROR(INDEX(W$269:W$305,MATCH($F23,$B$269:$B$305,0))/INDEX($D$269:$D$305,MATCH($F23,$B$269:$B$305,0)),SUMIFS('Input-Ext Allocators'!T$8:T$63,'Input-Ext Allocators'!$B$8:$B$63,$F23))*$D23</f>
        <v>0</v>
      </c>
      <c r="X23" s="5">
        <f ca="1">IFERROR(INDEX(X$269:X$305,MATCH($F23,$B$269:$B$305,0))/INDEX($D$269:$D$305,MATCH($F23,$B$269:$B$305,0)),SUMIFS('Input-Ext Allocators'!U$8:U$63,'Input-Ext Allocators'!$B$8:$B$63,$F23))*$D23</f>
        <v>0</v>
      </c>
      <c r="Y23" s="5">
        <f ca="1">IFERROR(INDEX(Y$269:Y$305,MATCH($F23,$B$269:$B$305,0))/INDEX($D$269:$D$305,MATCH($F23,$B$269:$B$305,0)),SUMIFS('Input-Ext Allocators'!V$8:V$63,'Input-Ext Allocators'!$B$8:$B$63,$F23))*$D23</f>
        <v>0</v>
      </c>
      <c r="Z23" s="5">
        <f ca="1">IFERROR(INDEX(Z$269:Z$305,MATCH($F23,$B$269:$B$305,0))/INDEX($D$269:$D$305,MATCH($F23,$B$269:$B$305,0)),SUMIFS('Input-Ext Allocators'!W$8:W$63,'Input-Ext Allocators'!$B$8:$B$63,$F23))*$D23</f>
        <v>0</v>
      </c>
    </row>
    <row r="24" spans="1:26" outlineLevel="1">
      <c r="A24" s="13">
        <f>IF(ISBLANK('Input-Accounts'!A24),"",'Input-Accounts'!A24)</f>
        <v>16</v>
      </c>
      <c r="B24" s="17" t="str">
        <f>IF(ISBLANK('Input-Accounts'!B24),"",'Input-Accounts'!B24)</f>
        <v>Measuring and regulating station equipment</v>
      </c>
      <c r="C24" s="13">
        <f>IF(ISBLANK('Input-Accounts'!C24),"",'Input-Accounts'!C24)</f>
        <v>369</v>
      </c>
      <c r="D24" s="5">
        <f t="shared" ca="1" si="4"/>
        <v>0</v>
      </c>
      <c r="E24" s="5">
        <f t="shared" ca="1" si="5"/>
        <v>0</v>
      </c>
      <c r="F24" s="2" t="str" cm="1">
        <f t="array" aca="1" ref="F24" ca="1">IF(D24=0,"-",IF('Input-Accounts'!$E24&lt;&gt;0,'Input-Accounts'!$E24,INDEX('Input-Accounts'!$H24:$J24,,MATCH($F$6,'Input-Accounts'!$H$6:$J$6,0))))</f>
        <v>-</v>
      </c>
      <c r="G24" s="5">
        <f ca="1">IFERROR(INDEX(G$269:G$305,MATCH($F24,$B$269:$B$305,0))/INDEX($D$269:$D$305,MATCH($F24,$B$269:$B$305,0)),SUMIFS('Input-Ext Allocators'!D$8:D$63,'Input-Ext Allocators'!$B$8:$B$63,$F24))*$D24</f>
        <v>0</v>
      </c>
      <c r="H24" s="5">
        <f ca="1">IFERROR(INDEX(H$269:H$305,MATCH($F24,$B$269:$B$305,0))/INDEX($D$269:$D$305,MATCH($F24,$B$269:$B$305,0)),SUMIFS('Input-Ext Allocators'!E$8:E$63,'Input-Ext Allocators'!$B$8:$B$63,$F24))*$D24</f>
        <v>0</v>
      </c>
      <c r="I24" s="5">
        <f ca="1">IFERROR(INDEX(I$269:I$305,MATCH($F24,$B$269:$B$305,0))/INDEX($D$269:$D$305,MATCH($F24,$B$269:$B$305,0)),SUMIFS('Input-Ext Allocators'!F$8:F$63,'Input-Ext Allocators'!$B$8:$B$63,$F24))*$D24</f>
        <v>0</v>
      </c>
      <c r="J24" s="5">
        <f ca="1">IFERROR(INDEX(J$269:J$305,MATCH($F24,$B$269:$B$305,0))/INDEX($D$269:$D$305,MATCH($F24,$B$269:$B$305,0)),SUMIFS('Input-Ext Allocators'!G$8:G$63,'Input-Ext Allocators'!$B$8:$B$63,$F24))*$D24</f>
        <v>0</v>
      </c>
      <c r="K24" s="5">
        <f ca="1">IFERROR(INDEX(K$269:K$305,MATCH($F24,$B$269:$B$305,0))/INDEX($D$269:$D$305,MATCH($F24,$B$269:$B$305,0)),SUMIFS('Input-Ext Allocators'!H$8:H$63,'Input-Ext Allocators'!$B$8:$B$63,$F24))*$D24</f>
        <v>0</v>
      </c>
      <c r="L24" s="5">
        <f ca="1">IFERROR(INDEX(L$269:L$305,MATCH($F24,$B$269:$B$305,0))/INDEX($D$269:$D$305,MATCH($F24,$B$269:$B$305,0)),SUMIFS('Input-Ext Allocators'!I$8:I$63,'Input-Ext Allocators'!$B$8:$B$63,$F24))*$D24</f>
        <v>0</v>
      </c>
      <c r="M24" s="5">
        <f ca="1">IFERROR(INDEX(M$269:M$305,MATCH($F24,$B$269:$B$305,0))/INDEX($D$269:$D$305,MATCH($F24,$B$269:$B$305,0)),SUMIFS('Input-Ext Allocators'!J$8:J$63,'Input-Ext Allocators'!$B$8:$B$63,$F24))*$D24</f>
        <v>0</v>
      </c>
      <c r="N24" s="5">
        <f ca="1">IFERROR(INDEX(N$269:N$305,MATCH($F24,$B$269:$B$305,0))/INDEX($D$269:$D$305,MATCH($F24,$B$269:$B$305,0)),SUMIFS('Input-Ext Allocators'!K$8:K$63,'Input-Ext Allocators'!$B$8:$B$63,$F24))*$D24</f>
        <v>0</v>
      </c>
      <c r="O24" s="5">
        <f ca="1">IFERROR(INDEX(O$269:O$305,MATCH($F24,$B$269:$B$305,0))/INDEX($D$269:$D$305,MATCH($F24,$B$269:$B$305,0)),SUMIFS('Input-Ext Allocators'!L$8:L$63,'Input-Ext Allocators'!$B$8:$B$63,$F24))*$D24</f>
        <v>0</v>
      </c>
      <c r="P24" s="5">
        <f ca="1">IFERROR(INDEX(P$269:P$305,MATCH($F24,$B$269:$B$305,0))/INDEX($D$269:$D$305,MATCH($F24,$B$269:$B$305,0)),SUMIFS('Input-Ext Allocators'!M$8:M$63,'Input-Ext Allocators'!$B$8:$B$63,$F24))*$D24</f>
        <v>0</v>
      </c>
      <c r="Q24" s="5">
        <f ca="1">IFERROR(INDEX(Q$269:Q$305,MATCH($F24,$B$269:$B$305,0))/INDEX($D$269:$D$305,MATCH($F24,$B$269:$B$305,0)),SUMIFS('Input-Ext Allocators'!N$8:N$63,'Input-Ext Allocators'!$B$8:$B$63,$F24))*$D24</f>
        <v>0</v>
      </c>
      <c r="R24" s="5">
        <f ca="1">IFERROR(INDEX(R$269:R$305,MATCH($F24,$B$269:$B$305,0))/INDEX($D$269:$D$305,MATCH($F24,$B$269:$B$305,0)),SUMIFS('Input-Ext Allocators'!O$8:O$63,'Input-Ext Allocators'!$B$8:$B$63,$F24))*$D24</f>
        <v>0</v>
      </c>
      <c r="S24" s="5">
        <f ca="1">IFERROR(INDEX(S$269:S$305,MATCH($F24,$B$269:$B$305,0))/INDEX($D$269:$D$305,MATCH($F24,$B$269:$B$305,0)),SUMIFS('Input-Ext Allocators'!P$8:P$63,'Input-Ext Allocators'!$B$8:$B$63,$F24))*$D24</f>
        <v>0</v>
      </c>
      <c r="T24" s="5">
        <f ca="1">IFERROR(INDEX(T$269:T$305,MATCH($F24,$B$269:$B$305,0))/INDEX($D$269:$D$305,MATCH($F24,$B$269:$B$305,0)),SUMIFS('Input-Ext Allocators'!Q$8:Q$63,'Input-Ext Allocators'!$B$8:$B$63,$F24))*$D24</f>
        <v>0</v>
      </c>
      <c r="U24" s="5">
        <f ca="1">IFERROR(INDEX(U$269:U$305,MATCH($F24,$B$269:$B$305,0))/INDEX($D$269:$D$305,MATCH($F24,$B$269:$B$305,0)),SUMIFS('Input-Ext Allocators'!R$8:R$63,'Input-Ext Allocators'!$B$8:$B$63,$F24))*$D24</f>
        <v>0</v>
      </c>
      <c r="V24" s="5">
        <f ca="1">IFERROR(INDEX(V$269:V$305,MATCH($F24,$B$269:$B$305,0))/INDEX($D$269:$D$305,MATCH($F24,$B$269:$B$305,0)),SUMIFS('Input-Ext Allocators'!S$8:S$63,'Input-Ext Allocators'!$B$8:$B$63,$F24))*$D24</f>
        <v>0</v>
      </c>
      <c r="W24" s="5">
        <f ca="1">IFERROR(INDEX(W$269:W$305,MATCH($F24,$B$269:$B$305,0))/INDEX($D$269:$D$305,MATCH($F24,$B$269:$B$305,0)),SUMIFS('Input-Ext Allocators'!T$8:T$63,'Input-Ext Allocators'!$B$8:$B$63,$F24))*$D24</f>
        <v>0</v>
      </c>
      <c r="X24" s="5">
        <f ca="1">IFERROR(INDEX(X$269:X$305,MATCH($F24,$B$269:$B$305,0))/INDEX($D$269:$D$305,MATCH($F24,$B$269:$B$305,0)),SUMIFS('Input-Ext Allocators'!U$8:U$63,'Input-Ext Allocators'!$B$8:$B$63,$F24))*$D24</f>
        <v>0</v>
      </c>
      <c r="Y24" s="5">
        <f ca="1">IFERROR(INDEX(Y$269:Y$305,MATCH($F24,$B$269:$B$305,0))/INDEX($D$269:$D$305,MATCH($F24,$B$269:$B$305,0)),SUMIFS('Input-Ext Allocators'!V$8:V$63,'Input-Ext Allocators'!$B$8:$B$63,$F24))*$D24</f>
        <v>0</v>
      </c>
      <c r="Z24" s="5">
        <f ca="1">IFERROR(INDEX(Z$269:Z$305,MATCH($F24,$B$269:$B$305,0))/INDEX($D$269:$D$305,MATCH($F24,$B$269:$B$305,0)),SUMIFS('Input-Ext Allocators'!W$8:W$63,'Input-Ext Allocators'!$B$8:$B$63,$F24))*$D24</f>
        <v>0</v>
      </c>
    </row>
    <row r="25" spans="1:26" outlineLevel="1">
      <c r="A25" s="13">
        <f>IF(ISBLANK('Input-Accounts'!A25),"",'Input-Accounts'!A25)</f>
        <v>17</v>
      </c>
      <c r="B25" s="17" t="str">
        <f>IF(ISBLANK('Input-Accounts'!B25),"",'Input-Accounts'!B25)</f>
        <v>Communication equipment</v>
      </c>
      <c r="C25" s="13">
        <f>IF(ISBLANK('Input-Accounts'!C25),"",'Input-Accounts'!C25)</f>
        <v>370</v>
      </c>
      <c r="D25" s="5">
        <f t="shared" ca="1" si="4"/>
        <v>0</v>
      </c>
      <c r="E25" s="5">
        <f t="shared" ca="1" si="5"/>
        <v>0</v>
      </c>
      <c r="F25" s="2" t="str" cm="1">
        <f t="array" aca="1" ref="F25" ca="1">IF(D25=0,"-",IF('Input-Accounts'!$E25&lt;&gt;0,'Input-Accounts'!$E25,INDEX('Input-Accounts'!$H25:$J25,,MATCH($F$6,'Input-Accounts'!$H$6:$J$6,0))))</f>
        <v>-</v>
      </c>
      <c r="G25" s="5">
        <f ca="1">IFERROR(INDEX(G$269:G$305,MATCH($F25,$B$269:$B$305,0))/INDEX($D$269:$D$305,MATCH($F25,$B$269:$B$305,0)),SUMIFS('Input-Ext Allocators'!D$8:D$63,'Input-Ext Allocators'!$B$8:$B$63,$F25))*$D25</f>
        <v>0</v>
      </c>
      <c r="H25" s="5">
        <f ca="1">IFERROR(INDEX(H$269:H$305,MATCH($F25,$B$269:$B$305,0))/INDEX($D$269:$D$305,MATCH($F25,$B$269:$B$305,0)),SUMIFS('Input-Ext Allocators'!E$8:E$63,'Input-Ext Allocators'!$B$8:$B$63,$F25))*$D25</f>
        <v>0</v>
      </c>
      <c r="I25" s="5">
        <f ca="1">IFERROR(INDEX(I$269:I$305,MATCH($F25,$B$269:$B$305,0))/INDEX($D$269:$D$305,MATCH($F25,$B$269:$B$305,0)),SUMIFS('Input-Ext Allocators'!F$8:F$63,'Input-Ext Allocators'!$B$8:$B$63,$F25))*$D25</f>
        <v>0</v>
      </c>
      <c r="J25" s="5">
        <f ca="1">IFERROR(INDEX(J$269:J$305,MATCH($F25,$B$269:$B$305,0))/INDEX($D$269:$D$305,MATCH($F25,$B$269:$B$305,0)),SUMIFS('Input-Ext Allocators'!G$8:G$63,'Input-Ext Allocators'!$B$8:$B$63,$F25))*$D25</f>
        <v>0</v>
      </c>
      <c r="K25" s="5">
        <f ca="1">IFERROR(INDEX(K$269:K$305,MATCH($F25,$B$269:$B$305,0))/INDEX($D$269:$D$305,MATCH($F25,$B$269:$B$305,0)),SUMIFS('Input-Ext Allocators'!H$8:H$63,'Input-Ext Allocators'!$B$8:$B$63,$F25))*$D25</f>
        <v>0</v>
      </c>
      <c r="L25" s="5">
        <f ca="1">IFERROR(INDEX(L$269:L$305,MATCH($F25,$B$269:$B$305,0))/INDEX($D$269:$D$305,MATCH($F25,$B$269:$B$305,0)),SUMIFS('Input-Ext Allocators'!I$8:I$63,'Input-Ext Allocators'!$B$8:$B$63,$F25))*$D25</f>
        <v>0</v>
      </c>
      <c r="M25" s="5">
        <f ca="1">IFERROR(INDEX(M$269:M$305,MATCH($F25,$B$269:$B$305,0))/INDEX($D$269:$D$305,MATCH($F25,$B$269:$B$305,0)),SUMIFS('Input-Ext Allocators'!J$8:J$63,'Input-Ext Allocators'!$B$8:$B$63,$F25))*$D25</f>
        <v>0</v>
      </c>
      <c r="N25" s="5">
        <f ca="1">IFERROR(INDEX(N$269:N$305,MATCH($F25,$B$269:$B$305,0))/INDEX($D$269:$D$305,MATCH($F25,$B$269:$B$305,0)),SUMIFS('Input-Ext Allocators'!K$8:K$63,'Input-Ext Allocators'!$B$8:$B$63,$F25))*$D25</f>
        <v>0</v>
      </c>
      <c r="O25" s="5">
        <f ca="1">IFERROR(INDEX(O$269:O$305,MATCH($F25,$B$269:$B$305,0))/INDEX($D$269:$D$305,MATCH($F25,$B$269:$B$305,0)),SUMIFS('Input-Ext Allocators'!L$8:L$63,'Input-Ext Allocators'!$B$8:$B$63,$F25))*$D25</f>
        <v>0</v>
      </c>
      <c r="P25" s="5">
        <f ca="1">IFERROR(INDEX(P$269:P$305,MATCH($F25,$B$269:$B$305,0))/INDEX($D$269:$D$305,MATCH($F25,$B$269:$B$305,0)),SUMIFS('Input-Ext Allocators'!M$8:M$63,'Input-Ext Allocators'!$B$8:$B$63,$F25))*$D25</f>
        <v>0</v>
      </c>
      <c r="Q25" s="5">
        <f ca="1">IFERROR(INDEX(Q$269:Q$305,MATCH($F25,$B$269:$B$305,0))/INDEX($D$269:$D$305,MATCH($F25,$B$269:$B$305,0)),SUMIFS('Input-Ext Allocators'!N$8:N$63,'Input-Ext Allocators'!$B$8:$B$63,$F25))*$D25</f>
        <v>0</v>
      </c>
      <c r="R25" s="5">
        <f ca="1">IFERROR(INDEX(R$269:R$305,MATCH($F25,$B$269:$B$305,0))/INDEX($D$269:$D$305,MATCH($F25,$B$269:$B$305,0)),SUMIFS('Input-Ext Allocators'!O$8:O$63,'Input-Ext Allocators'!$B$8:$B$63,$F25))*$D25</f>
        <v>0</v>
      </c>
      <c r="S25" s="5">
        <f ca="1">IFERROR(INDEX(S$269:S$305,MATCH($F25,$B$269:$B$305,0))/INDEX($D$269:$D$305,MATCH($F25,$B$269:$B$305,0)),SUMIFS('Input-Ext Allocators'!P$8:P$63,'Input-Ext Allocators'!$B$8:$B$63,$F25))*$D25</f>
        <v>0</v>
      </c>
      <c r="T25" s="5">
        <f ca="1">IFERROR(INDEX(T$269:T$305,MATCH($F25,$B$269:$B$305,0))/INDEX($D$269:$D$305,MATCH($F25,$B$269:$B$305,0)),SUMIFS('Input-Ext Allocators'!Q$8:Q$63,'Input-Ext Allocators'!$B$8:$B$63,$F25))*$D25</f>
        <v>0</v>
      </c>
      <c r="U25" s="5">
        <f ca="1">IFERROR(INDEX(U$269:U$305,MATCH($F25,$B$269:$B$305,0))/INDEX($D$269:$D$305,MATCH($F25,$B$269:$B$305,0)),SUMIFS('Input-Ext Allocators'!R$8:R$63,'Input-Ext Allocators'!$B$8:$B$63,$F25))*$D25</f>
        <v>0</v>
      </c>
      <c r="V25" s="5">
        <f ca="1">IFERROR(INDEX(V$269:V$305,MATCH($F25,$B$269:$B$305,0))/INDEX($D$269:$D$305,MATCH($F25,$B$269:$B$305,0)),SUMIFS('Input-Ext Allocators'!S$8:S$63,'Input-Ext Allocators'!$B$8:$B$63,$F25))*$D25</f>
        <v>0</v>
      </c>
      <c r="W25" s="5">
        <f ca="1">IFERROR(INDEX(W$269:W$305,MATCH($F25,$B$269:$B$305,0))/INDEX($D$269:$D$305,MATCH($F25,$B$269:$B$305,0)),SUMIFS('Input-Ext Allocators'!T$8:T$63,'Input-Ext Allocators'!$B$8:$B$63,$F25))*$D25</f>
        <v>0</v>
      </c>
      <c r="X25" s="5">
        <f ca="1">IFERROR(INDEX(X$269:X$305,MATCH($F25,$B$269:$B$305,0))/INDEX($D$269:$D$305,MATCH($F25,$B$269:$B$305,0)),SUMIFS('Input-Ext Allocators'!U$8:U$63,'Input-Ext Allocators'!$B$8:$B$63,$F25))*$D25</f>
        <v>0</v>
      </c>
      <c r="Y25" s="5">
        <f ca="1">IFERROR(INDEX(Y$269:Y$305,MATCH($F25,$B$269:$B$305,0))/INDEX($D$269:$D$305,MATCH($F25,$B$269:$B$305,0)),SUMIFS('Input-Ext Allocators'!V$8:V$63,'Input-Ext Allocators'!$B$8:$B$63,$F25))*$D25</f>
        <v>0</v>
      </c>
      <c r="Z25" s="5">
        <f ca="1">IFERROR(INDEX(Z$269:Z$305,MATCH($F25,$B$269:$B$305,0))/INDEX($D$269:$D$305,MATCH($F25,$B$269:$B$305,0)),SUMIFS('Input-Ext Allocators'!W$8:W$63,'Input-Ext Allocators'!$B$8:$B$63,$F25))*$D25</f>
        <v>0</v>
      </c>
    </row>
    <row r="26" spans="1:26" outlineLevel="1">
      <c r="A26" s="13">
        <f>IF(ISBLANK('Input-Accounts'!A26),"",'Input-Accounts'!A26)</f>
        <v>18</v>
      </c>
      <c r="B26" t="str">
        <f>IF(ISBLANK('Input-Accounts'!B26),"",'Input-Accounts'!B26)</f>
        <v xml:space="preserve">Subtotal - Transmission plant </v>
      </c>
      <c r="C26" s="13" t="str">
        <f>IF(ISBLANK('Input-Accounts'!C26),"",'Input-Accounts'!C26)</f>
        <v/>
      </c>
      <c r="D26" s="28">
        <f ca="1">SUBTOTAL(9,D19:D25)</f>
        <v>0</v>
      </c>
      <c r="E26" s="5">
        <f ca="1">IFERROR(IF(D26="","",IF(D26=0,0,IF(ABS(D26-SUM($G26:$Z26))&lt;Check_Limit,0,1))),1)</f>
        <v>0</v>
      </c>
      <c r="G26" s="28">
        <f t="shared" ref="G26:Z26" ca="1" si="6">SUBTOTAL(9,G19:G25)</f>
        <v>0</v>
      </c>
      <c r="H26" s="28">
        <f t="shared" ca="1" si="6"/>
        <v>0</v>
      </c>
      <c r="I26" s="28">
        <f t="shared" ca="1" si="6"/>
        <v>0</v>
      </c>
      <c r="J26" s="28">
        <f t="shared" ca="1" si="6"/>
        <v>0</v>
      </c>
      <c r="K26" s="28">
        <f t="shared" ca="1" si="6"/>
        <v>0</v>
      </c>
      <c r="L26" s="28">
        <f t="shared" ca="1" si="6"/>
        <v>0</v>
      </c>
      <c r="M26" s="28">
        <f t="shared" ca="1" si="6"/>
        <v>0</v>
      </c>
      <c r="N26" s="28">
        <f t="shared" ca="1" si="6"/>
        <v>0</v>
      </c>
      <c r="O26" s="28">
        <f t="shared" ca="1" si="6"/>
        <v>0</v>
      </c>
      <c r="P26" s="28">
        <f t="shared" ca="1" si="6"/>
        <v>0</v>
      </c>
      <c r="Q26" s="28">
        <f t="shared" ca="1" si="6"/>
        <v>0</v>
      </c>
      <c r="R26" s="28">
        <f t="shared" ca="1" si="6"/>
        <v>0</v>
      </c>
      <c r="S26" s="28">
        <f t="shared" ca="1" si="6"/>
        <v>0</v>
      </c>
      <c r="T26" s="28">
        <f t="shared" ca="1" si="6"/>
        <v>0</v>
      </c>
      <c r="U26" s="28">
        <f t="shared" ca="1" si="6"/>
        <v>0</v>
      </c>
      <c r="V26" s="28">
        <f t="shared" ca="1" si="6"/>
        <v>0</v>
      </c>
      <c r="W26" s="28">
        <f t="shared" ca="1" si="6"/>
        <v>0</v>
      </c>
      <c r="X26" s="28">
        <f t="shared" ca="1" si="6"/>
        <v>0</v>
      </c>
      <c r="Y26" s="28">
        <f t="shared" ca="1" si="6"/>
        <v>0</v>
      </c>
      <c r="Z26" s="28">
        <f t="shared" ca="1" si="6"/>
        <v>0</v>
      </c>
    </row>
    <row r="27" spans="1:26" outlineLevel="1">
      <c r="A27" s="13" t="str">
        <f>IF(ISBLANK('Input-Accounts'!A27),"",'Input-Accounts'!A27)</f>
        <v/>
      </c>
      <c r="B27" s="17" t="str">
        <f>IF(ISBLANK('Input-Accounts'!B27),"",'Input-Accounts'!B27)</f>
        <v/>
      </c>
      <c r="C27" s="13" t="str">
        <f>IF(ISBLANK('Input-Accounts'!C27),"",'Input-Accounts'!C27)</f>
        <v/>
      </c>
      <c r="D27" s="5"/>
      <c r="E27" s="5" t="str">
        <f>IFERROR(IF(D27="","",IF(D27=0,0,IF(ABS(D27-SUM($G27:$Z27))&lt;Check_Limit,0,1))),1)</f>
        <v/>
      </c>
      <c r="F27" s="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outlineLevel="1">
      <c r="A28" s="13">
        <f>IF(ISBLANK('Input-Accounts'!A28),"",'Input-Accounts'!A28)</f>
        <v>19</v>
      </c>
      <c r="B28" s="1" t="str">
        <f>IF(ISBLANK('Input-Accounts'!B28),"",'Input-Accounts'!B28)</f>
        <v>Distribution Plant</v>
      </c>
      <c r="C28" s="13" t="str">
        <f>IF(ISBLANK('Input-Accounts'!C28),"",'Input-Accounts'!C28)</f>
        <v/>
      </c>
      <c r="D28" s="5"/>
      <c r="E28" s="5" t="str">
        <f>IFERROR(IF(D28="","",IF(D28=0,0,IF(ABS(D28-SUM($G28:$Z28))&lt;Check_Limit,0,1))),1)</f>
        <v/>
      </c>
      <c r="F28" s="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outlineLevel="1">
      <c r="A29" s="13">
        <f>IF(ISBLANK('Input-Accounts'!A29),"",'Input-Accounts'!A29)</f>
        <v>20</v>
      </c>
      <c r="B29" s="17" t="str">
        <f>IF(ISBLANK('Input-Accounts'!B29),"",'Input-Accounts'!B29)</f>
        <v>Land and Land Rights</v>
      </c>
      <c r="C29" s="13">
        <f>IF(ISBLANK('Input-Accounts'!C29),"",'Input-Accounts'!C29)</f>
        <v>374</v>
      </c>
      <c r="D29" s="5">
        <f t="shared" ref="D29:D47" ca="1" si="7">INDIRECT("Classification!"&amp;$D$5&amp;ROW())</f>
        <v>0</v>
      </c>
      <c r="E29" s="5">
        <f ca="1">IFERROR(IF(D29="","",IF(D29=0,0,IF(ABS(D29-SUM($G29:$Z29))&lt;Check_Limit,0,1))),1)</f>
        <v>0</v>
      </c>
      <c r="F29" s="2" t="str" cm="1">
        <f t="array" aca="1" ref="F29" ca="1">IF(D29=0,"-",IF('Input-Accounts'!$E29&lt;&gt;0,'Input-Accounts'!$E29,INDEX('Input-Accounts'!$H29:$J29,,MATCH($F$6,'Input-Accounts'!$H$6:$J$6,0))))</f>
        <v>-</v>
      </c>
      <c r="G29" s="5">
        <f ca="1">IFERROR(INDEX(G$269:G$305,MATCH($F29,$B$269:$B$305,0))/INDEX($D$269:$D$305,MATCH($F29,$B$269:$B$305,0)),SUMIFS('Input-Ext Allocators'!D$8:D$63,'Input-Ext Allocators'!$B$8:$B$63,$F29))*$D29</f>
        <v>0</v>
      </c>
      <c r="H29" s="5">
        <f ca="1">IFERROR(INDEX(H$269:H$305,MATCH($F29,$B$269:$B$305,0))/INDEX($D$269:$D$305,MATCH($F29,$B$269:$B$305,0)),SUMIFS('Input-Ext Allocators'!E$8:E$63,'Input-Ext Allocators'!$B$8:$B$63,$F29))*$D29</f>
        <v>0</v>
      </c>
      <c r="I29" s="5">
        <f ca="1">IFERROR(INDEX(I$269:I$305,MATCH($F29,$B$269:$B$305,0))/INDEX($D$269:$D$305,MATCH($F29,$B$269:$B$305,0)),SUMIFS('Input-Ext Allocators'!F$8:F$63,'Input-Ext Allocators'!$B$8:$B$63,$F29))*$D29</f>
        <v>0</v>
      </c>
      <c r="J29" s="5">
        <f ca="1">IFERROR(INDEX(J$269:J$305,MATCH($F29,$B$269:$B$305,0))/INDEX($D$269:$D$305,MATCH($F29,$B$269:$B$305,0)),SUMIFS('Input-Ext Allocators'!G$8:G$63,'Input-Ext Allocators'!$B$8:$B$63,$F29))*$D29</f>
        <v>0</v>
      </c>
      <c r="K29" s="5">
        <f ca="1">IFERROR(INDEX(K$269:K$305,MATCH($F29,$B$269:$B$305,0))/INDEX($D$269:$D$305,MATCH($F29,$B$269:$B$305,0)),SUMIFS('Input-Ext Allocators'!H$8:H$63,'Input-Ext Allocators'!$B$8:$B$63,$F29))*$D29</f>
        <v>0</v>
      </c>
      <c r="L29" s="5">
        <f ca="1">IFERROR(INDEX(L$269:L$305,MATCH($F29,$B$269:$B$305,0))/INDEX($D$269:$D$305,MATCH($F29,$B$269:$B$305,0)),SUMIFS('Input-Ext Allocators'!I$8:I$63,'Input-Ext Allocators'!$B$8:$B$63,$F29))*$D29</f>
        <v>0</v>
      </c>
      <c r="M29" s="5">
        <f ca="1">IFERROR(INDEX(M$269:M$305,MATCH($F29,$B$269:$B$305,0))/INDEX($D$269:$D$305,MATCH($F29,$B$269:$B$305,0)),SUMIFS('Input-Ext Allocators'!J$8:J$63,'Input-Ext Allocators'!$B$8:$B$63,$F29))*$D29</f>
        <v>0</v>
      </c>
      <c r="N29" s="5">
        <f ca="1">IFERROR(INDEX(N$269:N$305,MATCH($F29,$B$269:$B$305,0))/INDEX($D$269:$D$305,MATCH($F29,$B$269:$B$305,0)),SUMIFS('Input-Ext Allocators'!K$8:K$63,'Input-Ext Allocators'!$B$8:$B$63,$F29))*$D29</f>
        <v>0</v>
      </c>
      <c r="O29" s="5">
        <f ca="1">IFERROR(INDEX(O$269:O$305,MATCH($F29,$B$269:$B$305,0))/INDEX($D$269:$D$305,MATCH($F29,$B$269:$B$305,0)),SUMIFS('Input-Ext Allocators'!L$8:L$63,'Input-Ext Allocators'!$B$8:$B$63,$F29))*$D29</f>
        <v>0</v>
      </c>
      <c r="P29" s="5">
        <f ca="1">IFERROR(INDEX(P$269:P$305,MATCH($F29,$B$269:$B$305,0))/INDEX($D$269:$D$305,MATCH($F29,$B$269:$B$305,0)),SUMIFS('Input-Ext Allocators'!M$8:M$63,'Input-Ext Allocators'!$B$8:$B$63,$F29))*$D29</f>
        <v>0</v>
      </c>
      <c r="Q29" s="5">
        <f ca="1">IFERROR(INDEX(Q$269:Q$305,MATCH($F29,$B$269:$B$305,0))/INDEX($D$269:$D$305,MATCH($F29,$B$269:$B$305,0)),SUMIFS('Input-Ext Allocators'!N$8:N$63,'Input-Ext Allocators'!$B$8:$B$63,$F29))*$D29</f>
        <v>0</v>
      </c>
      <c r="R29" s="5">
        <f ca="1">IFERROR(INDEX(R$269:R$305,MATCH($F29,$B$269:$B$305,0))/INDEX($D$269:$D$305,MATCH($F29,$B$269:$B$305,0)),SUMIFS('Input-Ext Allocators'!O$8:O$63,'Input-Ext Allocators'!$B$8:$B$63,$F29))*$D29</f>
        <v>0</v>
      </c>
      <c r="S29" s="5">
        <f ca="1">IFERROR(INDEX(S$269:S$305,MATCH($F29,$B$269:$B$305,0))/INDEX($D$269:$D$305,MATCH($F29,$B$269:$B$305,0)),SUMIFS('Input-Ext Allocators'!P$8:P$63,'Input-Ext Allocators'!$B$8:$B$63,$F29))*$D29</f>
        <v>0</v>
      </c>
      <c r="T29" s="5">
        <f ca="1">IFERROR(INDEX(T$269:T$305,MATCH($F29,$B$269:$B$305,0))/INDEX($D$269:$D$305,MATCH($F29,$B$269:$B$305,0)),SUMIFS('Input-Ext Allocators'!Q$8:Q$63,'Input-Ext Allocators'!$B$8:$B$63,$F29))*$D29</f>
        <v>0</v>
      </c>
      <c r="U29" s="5">
        <f ca="1">IFERROR(INDEX(U$269:U$305,MATCH($F29,$B$269:$B$305,0))/INDEX($D$269:$D$305,MATCH($F29,$B$269:$B$305,0)),SUMIFS('Input-Ext Allocators'!R$8:R$63,'Input-Ext Allocators'!$B$8:$B$63,$F29))*$D29</f>
        <v>0</v>
      </c>
      <c r="V29" s="5">
        <f ca="1">IFERROR(INDEX(V$269:V$305,MATCH($F29,$B$269:$B$305,0))/INDEX($D$269:$D$305,MATCH($F29,$B$269:$B$305,0)),SUMIFS('Input-Ext Allocators'!S$8:S$63,'Input-Ext Allocators'!$B$8:$B$63,$F29))*$D29</f>
        <v>0</v>
      </c>
      <c r="W29" s="5">
        <f ca="1">IFERROR(INDEX(W$269:W$305,MATCH($F29,$B$269:$B$305,0))/INDEX($D$269:$D$305,MATCH($F29,$B$269:$B$305,0)),SUMIFS('Input-Ext Allocators'!T$8:T$63,'Input-Ext Allocators'!$B$8:$B$63,$F29))*$D29</f>
        <v>0</v>
      </c>
      <c r="X29" s="5">
        <f ca="1">IFERROR(INDEX(X$269:X$305,MATCH($F29,$B$269:$B$305,0))/INDEX($D$269:$D$305,MATCH($F29,$B$269:$B$305,0)),SUMIFS('Input-Ext Allocators'!U$8:U$63,'Input-Ext Allocators'!$B$8:$B$63,$F29))*$D29</f>
        <v>0</v>
      </c>
      <c r="Y29" s="5">
        <f ca="1">IFERROR(INDEX(Y$269:Y$305,MATCH($F29,$B$269:$B$305,0))/INDEX($D$269:$D$305,MATCH($F29,$B$269:$B$305,0)),SUMIFS('Input-Ext Allocators'!V$8:V$63,'Input-Ext Allocators'!$B$8:$B$63,$F29))*$D29</f>
        <v>0</v>
      </c>
      <c r="Z29" s="5">
        <f ca="1">IFERROR(INDEX(Z$269:Z$305,MATCH($F29,$B$269:$B$305,0))/INDEX($D$269:$D$305,MATCH($F29,$B$269:$B$305,0)),SUMIFS('Input-Ext Allocators'!W$8:W$63,'Input-Ext Allocators'!$B$8:$B$63,$F29))*$D29</f>
        <v>0</v>
      </c>
    </row>
    <row r="30" spans="1:26" outlineLevel="1">
      <c r="A30" s="13">
        <f>IF(ISBLANK('Input-Accounts'!A30),"",'Input-Accounts'!A30)</f>
        <v>21</v>
      </c>
      <c r="B30" s="17" t="str">
        <f>IF(ISBLANK('Input-Accounts'!B30),"",'Input-Accounts'!B30)</f>
        <v>Structures and Improvements</v>
      </c>
      <c r="C30" s="13">
        <f>IF(ISBLANK('Input-Accounts'!C30),"",'Input-Accounts'!C30)</f>
        <v>375</v>
      </c>
      <c r="D30" s="5">
        <f t="shared" ca="1" si="7"/>
        <v>0</v>
      </c>
      <c r="E30" s="5">
        <f t="shared" ref="E30:E48" ca="1" si="8">IFERROR(IF(D30="","",IF(D30=0,0,IF(ABS(D30-SUM($G30:$Z30))&lt;Check_Limit,0,1))),1)</f>
        <v>0</v>
      </c>
      <c r="F30" s="2" t="str" cm="1">
        <f t="array" aca="1" ref="F30" ca="1">IF(D30=0,"-",IF('Input-Accounts'!$E30&lt;&gt;0,'Input-Accounts'!$E30,INDEX('Input-Accounts'!$H30:$J30,,MATCH($F$6,'Input-Accounts'!$H$6:$J$6,0))))</f>
        <v>-</v>
      </c>
      <c r="G30" s="5">
        <f ca="1">IFERROR(INDEX(G$269:G$305,MATCH($F30,$B$269:$B$305,0))/INDEX($D$269:$D$305,MATCH($F30,$B$269:$B$305,0)),SUMIFS('Input-Ext Allocators'!D$8:D$63,'Input-Ext Allocators'!$B$8:$B$63,$F30))*$D30</f>
        <v>0</v>
      </c>
      <c r="H30" s="5">
        <f ca="1">IFERROR(INDEX(H$269:H$305,MATCH($F30,$B$269:$B$305,0))/INDEX($D$269:$D$305,MATCH($F30,$B$269:$B$305,0)),SUMIFS('Input-Ext Allocators'!E$8:E$63,'Input-Ext Allocators'!$B$8:$B$63,$F30))*$D30</f>
        <v>0</v>
      </c>
      <c r="I30" s="5">
        <f ca="1">IFERROR(INDEX(I$269:I$305,MATCH($F30,$B$269:$B$305,0))/INDEX($D$269:$D$305,MATCH($F30,$B$269:$B$305,0)),SUMIFS('Input-Ext Allocators'!F$8:F$63,'Input-Ext Allocators'!$B$8:$B$63,$F30))*$D30</f>
        <v>0</v>
      </c>
      <c r="J30" s="5">
        <f ca="1">IFERROR(INDEX(J$269:J$305,MATCH($F30,$B$269:$B$305,0))/INDEX($D$269:$D$305,MATCH($F30,$B$269:$B$305,0)),SUMIFS('Input-Ext Allocators'!G$8:G$63,'Input-Ext Allocators'!$B$8:$B$63,$F30))*$D30</f>
        <v>0</v>
      </c>
      <c r="K30" s="5">
        <f ca="1">IFERROR(INDEX(K$269:K$305,MATCH($F30,$B$269:$B$305,0))/INDEX($D$269:$D$305,MATCH($F30,$B$269:$B$305,0)),SUMIFS('Input-Ext Allocators'!H$8:H$63,'Input-Ext Allocators'!$B$8:$B$63,$F30))*$D30</f>
        <v>0</v>
      </c>
      <c r="L30" s="5">
        <f ca="1">IFERROR(INDEX(L$269:L$305,MATCH($F30,$B$269:$B$305,0))/INDEX($D$269:$D$305,MATCH($F30,$B$269:$B$305,0)),SUMIFS('Input-Ext Allocators'!I$8:I$63,'Input-Ext Allocators'!$B$8:$B$63,$F30))*$D30</f>
        <v>0</v>
      </c>
      <c r="M30" s="5">
        <f ca="1">IFERROR(INDEX(M$269:M$305,MATCH($F30,$B$269:$B$305,0))/INDEX($D$269:$D$305,MATCH($F30,$B$269:$B$305,0)),SUMIFS('Input-Ext Allocators'!J$8:J$63,'Input-Ext Allocators'!$B$8:$B$63,$F30))*$D30</f>
        <v>0</v>
      </c>
      <c r="N30" s="5">
        <f ca="1">IFERROR(INDEX(N$269:N$305,MATCH($F30,$B$269:$B$305,0))/INDEX($D$269:$D$305,MATCH($F30,$B$269:$B$305,0)),SUMIFS('Input-Ext Allocators'!K$8:K$63,'Input-Ext Allocators'!$B$8:$B$63,$F30))*$D30</f>
        <v>0</v>
      </c>
      <c r="O30" s="5">
        <f ca="1">IFERROR(INDEX(O$269:O$305,MATCH($F30,$B$269:$B$305,0))/INDEX($D$269:$D$305,MATCH($F30,$B$269:$B$305,0)),SUMIFS('Input-Ext Allocators'!L$8:L$63,'Input-Ext Allocators'!$B$8:$B$63,$F30))*$D30</f>
        <v>0</v>
      </c>
      <c r="P30" s="5">
        <f ca="1">IFERROR(INDEX(P$269:P$305,MATCH($F30,$B$269:$B$305,0))/INDEX($D$269:$D$305,MATCH($F30,$B$269:$B$305,0)),SUMIFS('Input-Ext Allocators'!M$8:M$63,'Input-Ext Allocators'!$B$8:$B$63,$F30))*$D30</f>
        <v>0</v>
      </c>
      <c r="Q30" s="5">
        <f ca="1">IFERROR(INDEX(Q$269:Q$305,MATCH($F30,$B$269:$B$305,0))/INDEX($D$269:$D$305,MATCH($F30,$B$269:$B$305,0)),SUMIFS('Input-Ext Allocators'!N$8:N$63,'Input-Ext Allocators'!$B$8:$B$63,$F30))*$D30</f>
        <v>0</v>
      </c>
      <c r="R30" s="5">
        <f ca="1">IFERROR(INDEX(R$269:R$305,MATCH($F30,$B$269:$B$305,0))/INDEX($D$269:$D$305,MATCH($F30,$B$269:$B$305,0)),SUMIFS('Input-Ext Allocators'!O$8:O$63,'Input-Ext Allocators'!$B$8:$B$63,$F30))*$D30</f>
        <v>0</v>
      </c>
      <c r="S30" s="5">
        <f ca="1">IFERROR(INDEX(S$269:S$305,MATCH($F30,$B$269:$B$305,0))/INDEX($D$269:$D$305,MATCH($F30,$B$269:$B$305,0)),SUMIFS('Input-Ext Allocators'!P$8:P$63,'Input-Ext Allocators'!$B$8:$B$63,$F30))*$D30</f>
        <v>0</v>
      </c>
      <c r="T30" s="5">
        <f ca="1">IFERROR(INDEX(T$269:T$305,MATCH($F30,$B$269:$B$305,0))/INDEX($D$269:$D$305,MATCH($F30,$B$269:$B$305,0)),SUMIFS('Input-Ext Allocators'!Q$8:Q$63,'Input-Ext Allocators'!$B$8:$B$63,$F30))*$D30</f>
        <v>0</v>
      </c>
      <c r="U30" s="5">
        <f ca="1">IFERROR(INDEX(U$269:U$305,MATCH($F30,$B$269:$B$305,0))/INDEX($D$269:$D$305,MATCH($F30,$B$269:$B$305,0)),SUMIFS('Input-Ext Allocators'!R$8:R$63,'Input-Ext Allocators'!$B$8:$B$63,$F30))*$D30</f>
        <v>0</v>
      </c>
      <c r="V30" s="5">
        <f ca="1">IFERROR(INDEX(V$269:V$305,MATCH($F30,$B$269:$B$305,0))/INDEX($D$269:$D$305,MATCH($F30,$B$269:$B$305,0)),SUMIFS('Input-Ext Allocators'!S$8:S$63,'Input-Ext Allocators'!$B$8:$B$63,$F30))*$D30</f>
        <v>0</v>
      </c>
      <c r="W30" s="5">
        <f ca="1">IFERROR(INDEX(W$269:W$305,MATCH($F30,$B$269:$B$305,0))/INDEX($D$269:$D$305,MATCH($F30,$B$269:$B$305,0)),SUMIFS('Input-Ext Allocators'!T$8:T$63,'Input-Ext Allocators'!$B$8:$B$63,$F30))*$D30</f>
        <v>0</v>
      </c>
      <c r="X30" s="5">
        <f ca="1">IFERROR(INDEX(X$269:X$305,MATCH($F30,$B$269:$B$305,0))/INDEX($D$269:$D$305,MATCH($F30,$B$269:$B$305,0)),SUMIFS('Input-Ext Allocators'!U$8:U$63,'Input-Ext Allocators'!$B$8:$B$63,$F30))*$D30</f>
        <v>0</v>
      </c>
      <c r="Y30" s="5">
        <f ca="1">IFERROR(INDEX(Y$269:Y$305,MATCH($F30,$B$269:$B$305,0))/INDEX($D$269:$D$305,MATCH($F30,$B$269:$B$305,0)),SUMIFS('Input-Ext Allocators'!V$8:V$63,'Input-Ext Allocators'!$B$8:$B$63,$F30))*$D30</f>
        <v>0</v>
      </c>
      <c r="Z30" s="5">
        <f ca="1">IFERROR(INDEX(Z$269:Z$305,MATCH($F30,$B$269:$B$305,0))/INDEX($D$269:$D$305,MATCH($F30,$B$269:$B$305,0)),SUMIFS('Input-Ext Allocators'!W$8:W$63,'Input-Ext Allocators'!$B$8:$B$63,$F30))*$D30</f>
        <v>0</v>
      </c>
    </row>
    <row r="31" spans="1:26" outlineLevel="1">
      <c r="A31" s="13">
        <f>IF(ISBLANK('Input-Accounts'!A31),"",'Input-Accounts'!A31)</f>
        <v>22</v>
      </c>
      <c r="B31" s="17" t="str">
        <f>IF(ISBLANK('Input-Accounts'!B31),"",'Input-Accounts'!B31)</f>
        <v>Mains - High Pressure</v>
      </c>
      <c r="C31" s="13">
        <f>IF(ISBLANK('Input-Accounts'!C31),"",'Input-Accounts'!C31)</f>
        <v>376</v>
      </c>
      <c r="D31" s="5">
        <f t="shared" ca="1" si="7"/>
        <v>0</v>
      </c>
      <c r="E31" s="5">
        <f t="shared" ca="1" si="8"/>
        <v>0</v>
      </c>
      <c r="F31" s="2" t="str" cm="1">
        <f t="array" aca="1" ref="F31" ca="1">IF(D31=0,"-",IF('Input-Accounts'!$E31&lt;&gt;0,'Input-Accounts'!$E31,INDEX('Input-Accounts'!$H31:$J31,,MATCH($F$6,'Input-Accounts'!$H$6:$J$6,0))))</f>
        <v>-</v>
      </c>
      <c r="G31" s="5">
        <f ca="1">IFERROR(INDEX(G$269:G$305,MATCH($F31,$B$269:$B$305,0))/INDEX($D$269:$D$305,MATCH($F31,$B$269:$B$305,0)),SUMIFS('Input-Ext Allocators'!D$8:D$63,'Input-Ext Allocators'!$B$8:$B$63,$F31))*$D31</f>
        <v>0</v>
      </c>
      <c r="H31" s="5">
        <f ca="1">IFERROR(INDEX(H$269:H$305,MATCH($F31,$B$269:$B$305,0))/INDEX($D$269:$D$305,MATCH($F31,$B$269:$B$305,0)),SUMIFS('Input-Ext Allocators'!E$8:E$63,'Input-Ext Allocators'!$B$8:$B$63,$F31))*$D31</f>
        <v>0</v>
      </c>
      <c r="I31" s="5">
        <f ca="1">IFERROR(INDEX(I$269:I$305,MATCH($F31,$B$269:$B$305,0))/INDEX($D$269:$D$305,MATCH($F31,$B$269:$B$305,0)),SUMIFS('Input-Ext Allocators'!F$8:F$63,'Input-Ext Allocators'!$B$8:$B$63,$F31))*$D31</f>
        <v>0</v>
      </c>
      <c r="J31" s="5">
        <f ca="1">IFERROR(INDEX(J$269:J$305,MATCH($F31,$B$269:$B$305,0))/INDEX($D$269:$D$305,MATCH($F31,$B$269:$B$305,0)),SUMIFS('Input-Ext Allocators'!G$8:G$63,'Input-Ext Allocators'!$B$8:$B$63,$F31))*$D31</f>
        <v>0</v>
      </c>
      <c r="K31" s="5">
        <f ca="1">IFERROR(INDEX(K$269:K$305,MATCH($F31,$B$269:$B$305,0))/INDEX($D$269:$D$305,MATCH($F31,$B$269:$B$305,0)),SUMIFS('Input-Ext Allocators'!H$8:H$63,'Input-Ext Allocators'!$B$8:$B$63,$F31))*$D31</f>
        <v>0</v>
      </c>
      <c r="L31" s="5">
        <f ca="1">IFERROR(INDEX(L$269:L$305,MATCH($F31,$B$269:$B$305,0))/INDEX($D$269:$D$305,MATCH($F31,$B$269:$B$305,0)),SUMIFS('Input-Ext Allocators'!I$8:I$63,'Input-Ext Allocators'!$B$8:$B$63,$F31))*$D31</f>
        <v>0</v>
      </c>
      <c r="M31" s="5">
        <f ca="1">IFERROR(INDEX(M$269:M$305,MATCH($F31,$B$269:$B$305,0))/INDEX($D$269:$D$305,MATCH($F31,$B$269:$B$305,0)),SUMIFS('Input-Ext Allocators'!J$8:J$63,'Input-Ext Allocators'!$B$8:$B$63,$F31))*$D31</f>
        <v>0</v>
      </c>
      <c r="N31" s="5">
        <f ca="1">IFERROR(INDEX(N$269:N$305,MATCH($F31,$B$269:$B$305,0))/INDEX($D$269:$D$305,MATCH($F31,$B$269:$B$305,0)),SUMIFS('Input-Ext Allocators'!K$8:K$63,'Input-Ext Allocators'!$B$8:$B$63,$F31))*$D31</f>
        <v>0</v>
      </c>
      <c r="O31" s="5">
        <f ca="1">IFERROR(INDEX(O$269:O$305,MATCH($F31,$B$269:$B$305,0))/INDEX($D$269:$D$305,MATCH($F31,$B$269:$B$305,0)),SUMIFS('Input-Ext Allocators'!L$8:L$63,'Input-Ext Allocators'!$B$8:$B$63,$F31))*$D31</f>
        <v>0</v>
      </c>
      <c r="P31" s="5">
        <f ca="1">IFERROR(INDEX(P$269:P$305,MATCH($F31,$B$269:$B$305,0))/INDEX($D$269:$D$305,MATCH($F31,$B$269:$B$305,0)),SUMIFS('Input-Ext Allocators'!M$8:M$63,'Input-Ext Allocators'!$B$8:$B$63,$F31))*$D31</f>
        <v>0</v>
      </c>
      <c r="Q31" s="5">
        <f ca="1">IFERROR(INDEX(Q$269:Q$305,MATCH($F31,$B$269:$B$305,0))/INDEX($D$269:$D$305,MATCH($F31,$B$269:$B$305,0)),SUMIFS('Input-Ext Allocators'!N$8:N$63,'Input-Ext Allocators'!$B$8:$B$63,$F31))*$D31</f>
        <v>0</v>
      </c>
      <c r="R31" s="5">
        <f ca="1">IFERROR(INDEX(R$269:R$305,MATCH($F31,$B$269:$B$305,0))/INDEX($D$269:$D$305,MATCH($F31,$B$269:$B$305,0)),SUMIFS('Input-Ext Allocators'!O$8:O$63,'Input-Ext Allocators'!$B$8:$B$63,$F31))*$D31</f>
        <v>0</v>
      </c>
      <c r="S31" s="5">
        <f ca="1">IFERROR(INDEX(S$269:S$305,MATCH($F31,$B$269:$B$305,0))/INDEX($D$269:$D$305,MATCH($F31,$B$269:$B$305,0)),SUMIFS('Input-Ext Allocators'!P$8:P$63,'Input-Ext Allocators'!$B$8:$B$63,$F31))*$D31</f>
        <v>0</v>
      </c>
      <c r="T31" s="5">
        <f ca="1">IFERROR(INDEX(T$269:T$305,MATCH($F31,$B$269:$B$305,0))/INDEX($D$269:$D$305,MATCH($F31,$B$269:$B$305,0)),SUMIFS('Input-Ext Allocators'!Q$8:Q$63,'Input-Ext Allocators'!$B$8:$B$63,$F31))*$D31</f>
        <v>0</v>
      </c>
      <c r="U31" s="5">
        <f ca="1">IFERROR(INDEX(U$269:U$305,MATCH($F31,$B$269:$B$305,0))/INDEX($D$269:$D$305,MATCH($F31,$B$269:$B$305,0)),SUMIFS('Input-Ext Allocators'!R$8:R$63,'Input-Ext Allocators'!$B$8:$B$63,$F31))*$D31</f>
        <v>0</v>
      </c>
      <c r="V31" s="5">
        <f ca="1">IFERROR(INDEX(V$269:V$305,MATCH($F31,$B$269:$B$305,0))/INDEX($D$269:$D$305,MATCH($F31,$B$269:$B$305,0)),SUMIFS('Input-Ext Allocators'!S$8:S$63,'Input-Ext Allocators'!$B$8:$B$63,$F31))*$D31</f>
        <v>0</v>
      </c>
      <c r="W31" s="5">
        <f ca="1">IFERROR(INDEX(W$269:W$305,MATCH($F31,$B$269:$B$305,0))/INDEX($D$269:$D$305,MATCH($F31,$B$269:$B$305,0)),SUMIFS('Input-Ext Allocators'!T$8:T$63,'Input-Ext Allocators'!$B$8:$B$63,$F31))*$D31</f>
        <v>0</v>
      </c>
      <c r="X31" s="5">
        <f ca="1">IFERROR(INDEX(X$269:X$305,MATCH($F31,$B$269:$B$305,0))/INDEX($D$269:$D$305,MATCH($F31,$B$269:$B$305,0)),SUMIFS('Input-Ext Allocators'!U$8:U$63,'Input-Ext Allocators'!$B$8:$B$63,$F31))*$D31</f>
        <v>0</v>
      </c>
      <c r="Y31" s="5">
        <f ca="1">IFERROR(INDEX(Y$269:Y$305,MATCH($F31,$B$269:$B$305,0))/INDEX($D$269:$D$305,MATCH($F31,$B$269:$B$305,0)),SUMIFS('Input-Ext Allocators'!V$8:V$63,'Input-Ext Allocators'!$B$8:$B$63,$F31))*$D31</f>
        <v>0</v>
      </c>
      <c r="Z31" s="5">
        <f ca="1">IFERROR(INDEX(Z$269:Z$305,MATCH($F31,$B$269:$B$305,0))/INDEX($D$269:$D$305,MATCH($F31,$B$269:$B$305,0)),SUMIFS('Input-Ext Allocators'!W$8:W$63,'Input-Ext Allocators'!$B$8:$B$63,$F31))*$D31</f>
        <v>0</v>
      </c>
    </row>
    <row r="32" spans="1:26" outlineLevel="1">
      <c r="A32" s="13">
        <f>IF(ISBLANK('Input-Accounts'!A32),"",'Input-Accounts'!A32)</f>
        <v>23</v>
      </c>
      <c r="B32" s="17" t="str">
        <f>IF(ISBLANK('Input-Accounts'!B32),"",'Input-Accounts'!B32)</f>
        <v>Mains Steel IP &gt;6"</v>
      </c>
      <c r="C32" s="13">
        <f>IF(ISBLANK('Input-Accounts'!C32),"",'Input-Accounts'!C32)</f>
        <v>376.1</v>
      </c>
      <c r="D32" s="5">
        <f t="shared" ca="1" si="7"/>
        <v>0</v>
      </c>
      <c r="E32" s="5">
        <f t="shared" ca="1" si="8"/>
        <v>0</v>
      </c>
      <c r="F32" s="2" t="str" cm="1">
        <f t="array" aca="1" ref="F32" ca="1">IF(D32=0,"-",IF('Input-Accounts'!$E32&lt;&gt;0,'Input-Accounts'!$E32,INDEX('Input-Accounts'!$H32:$J32,,MATCH($F$6,'Input-Accounts'!$H$6:$J$6,0))))</f>
        <v>-</v>
      </c>
      <c r="G32" s="5">
        <f ca="1">IFERROR(INDEX(G$269:G$305,MATCH($F32,$B$269:$B$305,0))/INDEX($D$269:$D$305,MATCH($F32,$B$269:$B$305,0)),SUMIFS('Input-Ext Allocators'!D$8:D$63,'Input-Ext Allocators'!$B$8:$B$63,$F32))*$D32</f>
        <v>0</v>
      </c>
      <c r="H32" s="5">
        <f ca="1">IFERROR(INDEX(H$269:H$305,MATCH($F32,$B$269:$B$305,0))/INDEX($D$269:$D$305,MATCH($F32,$B$269:$B$305,0)),SUMIFS('Input-Ext Allocators'!E$8:E$63,'Input-Ext Allocators'!$B$8:$B$63,$F32))*$D32</f>
        <v>0</v>
      </c>
      <c r="I32" s="5">
        <f ca="1">IFERROR(INDEX(I$269:I$305,MATCH($F32,$B$269:$B$305,0))/INDEX($D$269:$D$305,MATCH($F32,$B$269:$B$305,0)),SUMIFS('Input-Ext Allocators'!F$8:F$63,'Input-Ext Allocators'!$B$8:$B$63,$F32))*$D32</f>
        <v>0</v>
      </c>
      <c r="J32" s="5">
        <f ca="1">IFERROR(INDEX(J$269:J$305,MATCH($F32,$B$269:$B$305,0))/INDEX($D$269:$D$305,MATCH($F32,$B$269:$B$305,0)),SUMIFS('Input-Ext Allocators'!G$8:G$63,'Input-Ext Allocators'!$B$8:$B$63,$F32))*$D32</f>
        <v>0</v>
      </c>
      <c r="K32" s="5">
        <f ca="1">IFERROR(INDEX(K$269:K$305,MATCH($F32,$B$269:$B$305,0))/INDEX($D$269:$D$305,MATCH($F32,$B$269:$B$305,0)),SUMIFS('Input-Ext Allocators'!H$8:H$63,'Input-Ext Allocators'!$B$8:$B$63,$F32))*$D32</f>
        <v>0</v>
      </c>
      <c r="L32" s="5">
        <f ca="1">IFERROR(INDEX(L$269:L$305,MATCH($F32,$B$269:$B$305,0))/INDEX($D$269:$D$305,MATCH($F32,$B$269:$B$305,0)),SUMIFS('Input-Ext Allocators'!I$8:I$63,'Input-Ext Allocators'!$B$8:$B$63,$F32))*$D32</f>
        <v>0</v>
      </c>
      <c r="M32" s="5">
        <f ca="1">IFERROR(INDEX(M$269:M$305,MATCH($F32,$B$269:$B$305,0))/INDEX($D$269:$D$305,MATCH($F32,$B$269:$B$305,0)),SUMIFS('Input-Ext Allocators'!J$8:J$63,'Input-Ext Allocators'!$B$8:$B$63,$F32))*$D32</f>
        <v>0</v>
      </c>
      <c r="N32" s="5">
        <f ca="1">IFERROR(INDEX(N$269:N$305,MATCH($F32,$B$269:$B$305,0))/INDEX($D$269:$D$305,MATCH($F32,$B$269:$B$305,0)),SUMIFS('Input-Ext Allocators'!K$8:K$63,'Input-Ext Allocators'!$B$8:$B$63,$F32))*$D32</f>
        <v>0</v>
      </c>
      <c r="O32" s="5">
        <f ca="1">IFERROR(INDEX(O$269:O$305,MATCH($F32,$B$269:$B$305,0))/INDEX($D$269:$D$305,MATCH($F32,$B$269:$B$305,0)),SUMIFS('Input-Ext Allocators'!L$8:L$63,'Input-Ext Allocators'!$B$8:$B$63,$F32))*$D32</f>
        <v>0</v>
      </c>
      <c r="P32" s="5">
        <f ca="1">IFERROR(INDEX(P$269:P$305,MATCH($F32,$B$269:$B$305,0))/INDEX($D$269:$D$305,MATCH($F32,$B$269:$B$305,0)),SUMIFS('Input-Ext Allocators'!M$8:M$63,'Input-Ext Allocators'!$B$8:$B$63,$F32))*$D32</f>
        <v>0</v>
      </c>
      <c r="Q32" s="5">
        <f ca="1">IFERROR(INDEX(Q$269:Q$305,MATCH($F32,$B$269:$B$305,0))/INDEX($D$269:$D$305,MATCH($F32,$B$269:$B$305,0)),SUMIFS('Input-Ext Allocators'!N$8:N$63,'Input-Ext Allocators'!$B$8:$B$63,$F32))*$D32</f>
        <v>0</v>
      </c>
      <c r="R32" s="5">
        <f ca="1">IFERROR(INDEX(R$269:R$305,MATCH($F32,$B$269:$B$305,0))/INDEX($D$269:$D$305,MATCH($F32,$B$269:$B$305,0)),SUMIFS('Input-Ext Allocators'!O$8:O$63,'Input-Ext Allocators'!$B$8:$B$63,$F32))*$D32</f>
        <v>0</v>
      </c>
      <c r="S32" s="5">
        <f ca="1">IFERROR(INDEX(S$269:S$305,MATCH($F32,$B$269:$B$305,0))/INDEX($D$269:$D$305,MATCH($F32,$B$269:$B$305,0)),SUMIFS('Input-Ext Allocators'!P$8:P$63,'Input-Ext Allocators'!$B$8:$B$63,$F32))*$D32</f>
        <v>0</v>
      </c>
      <c r="T32" s="5">
        <f ca="1">IFERROR(INDEX(T$269:T$305,MATCH($F32,$B$269:$B$305,0))/INDEX($D$269:$D$305,MATCH($F32,$B$269:$B$305,0)),SUMIFS('Input-Ext Allocators'!Q$8:Q$63,'Input-Ext Allocators'!$B$8:$B$63,$F32))*$D32</f>
        <v>0</v>
      </c>
      <c r="U32" s="5">
        <f ca="1">IFERROR(INDEX(U$269:U$305,MATCH($F32,$B$269:$B$305,0))/INDEX($D$269:$D$305,MATCH($F32,$B$269:$B$305,0)),SUMIFS('Input-Ext Allocators'!R$8:R$63,'Input-Ext Allocators'!$B$8:$B$63,$F32))*$D32</f>
        <v>0</v>
      </c>
      <c r="V32" s="5">
        <f ca="1">IFERROR(INDEX(V$269:V$305,MATCH($F32,$B$269:$B$305,0))/INDEX($D$269:$D$305,MATCH($F32,$B$269:$B$305,0)),SUMIFS('Input-Ext Allocators'!S$8:S$63,'Input-Ext Allocators'!$B$8:$B$63,$F32))*$D32</f>
        <v>0</v>
      </c>
      <c r="W32" s="5">
        <f ca="1">IFERROR(INDEX(W$269:W$305,MATCH($F32,$B$269:$B$305,0))/INDEX($D$269:$D$305,MATCH($F32,$B$269:$B$305,0)),SUMIFS('Input-Ext Allocators'!T$8:T$63,'Input-Ext Allocators'!$B$8:$B$63,$F32))*$D32</f>
        <v>0</v>
      </c>
      <c r="X32" s="5">
        <f ca="1">IFERROR(INDEX(X$269:X$305,MATCH($F32,$B$269:$B$305,0))/INDEX($D$269:$D$305,MATCH($F32,$B$269:$B$305,0)),SUMIFS('Input-Ext Allocators'!U$8:U$63,'Input-Ext Allocators'!$B$8:$B$63,$F32))*$D32</f>
        <v>0</v>
      </c>
      <c r="Y32" s="5">
        <f ca="1">IFERROR(INDEX(Y$269:Y$305,MATCH($F32,$B$269:$B$305,0))/INDEX($D$269:$D$305,MATCH($F32,$B$269:$B$305,0)),SUMIFS('Input-Ext Allocators'!V$8:V$63,'Input-Ext Allocators'!$B$8:$B$63,$F32))*$D32</f>
        <v>0</v>
      </c>
      <c r="Z32" s="5">
        <f ca="1">IFERROR(INDEX(Z$269:Z$305,MATCH($F32,$B$269:$B$305,0))/INDEX($D$269:$D$305,MATCH($F32,$B$269:$B$305,0)),SUMIFS('Input-Ext Allocators'!W$8:W$63,'Input-Ext Allocators'!$B$8:$B$63,$F32))*$D32</f>
        <v>0</v>
      </c>
    </row>
    <row r="33" spans="1:26" outlineLevel="1">
      <c r="A33" s="13">
        <f>IF(ISBLANK('Input-Accounts'!A33),"",'Input-Accounts'!A33)</f>
        <v>24</v>
      </c>
      <c r="B33" s="17" t="str">
        <f>IF(ISBLANK('Input-Accounts'!B33),"",'Input-Accounts'!B33)</f>
        <v>Mains Steel IP &gt;4-6"</v>
      </c>
      <c r="C33" s="13">
        <f>IF(ISBLANK('Input-Accounts'!C33),"",'Input-Accounts'!C33)</f>
        <v>376.1</v>
      </c>
      <c r="D33" s="5">
        <f t="shared" ca="1" si="7"/>
        <v>0</v>
      </c>
      <c r="E33" s="5">
        <f t="shared" ca="1" si="8"/>
        <v>0</v>
      </c>
      <c r="F33" s="2" t="str" cm="1">
        <f t="array" aca="1" ref="F33" ca="1">IF(D33=0,"-",IF('Input-Accounts'!$E33&lt;&gt;0,'Input-Accounts'!$E33,INDEX('Input-Accounts'!$H33:$J33,,MATCH($F$6,'Input-Accounts'!$H$6:$J$6,0))))</f>
        <v>-</v>
      </c>
      <c r="G33" s="5">
        <f ca="1">IFERROR(INDEX(G$269:G$305,MATCH($F33,$B$269:$B$305,0))/INDEX($D$269:$D$305,MATCH($F33,$B$269:$B$305,0)),SUMIFS('Input-Ext Allocators'!D$8:D$63,'Input-Ext Allocators'!$B$8:$B$63,$F33))*$D33</f>
        <v>0</v>
      </c>
      <c r="H33" s="5">
        <f ca="1">IFERROR(INDEX(H$269:H$305,MATCH($F33,$B$269:$B$305,0))/INDEX($D$269:$D$305,MATCH($F33,$B$269:$B$305,0)),SUMIFS('Input-Ext Allocators'!E$8:E$63,'Input-Ext Allocators'!$B$8:$B$63,$F33))*$D33</f>
        <v>0</v>
      </c>
      <c r="I33" s="5">
        <f ca="1">IFERROR(INDEX(I$269:I$305,MATCH($F33,$B$269:$B$305,0))/INDEX($D$269:$D$305,MATCH($F33,$B$269:$B$305,0)),SUMIFS('Input-Ext Allocators'!F$8:F$63,'Input-Ext Allocators'!$B$8:$B$63,$F33))*$D33</f>
        <v>0</v>
      </c>
      <c r="J33" s="5">
        <f ca="1">IFERROR(INDEX(J$269:J$305,MATCH($F33,$B$269:$B$305,0))/INDEX($D$269:$D$305,MATCH($F33,$B$269:$B$305,0)),SUMIFS('Input-Ext Allocators'!G$8:G$63,'Input-Ext Allocators'!$B$8:$B$63,$F33))*$D33</f>
        <v>0</v>
      </c>
      <c r="K33" s="5">
        <f ca="1">IFERROR(INDEX(K$269:K$305,MATCH($F33,$B$269:$B$305,0))/INDEX($D$269:$D$305,MATCH($F33,$B$269:$B$305,0)),SUMIFS('Input-Ext Allocators'!H$8:H$63,'Input-Ext Allocators'!$B$8:$B$63,$F33))*$D33</f>
        <v>0</v>
      </c>
      <c r="L33" s="5">
        <f ca="1">IFERROR(INDEX(L$269:L$305,MATCH($F33,$B$269:$B$305,0))/INDEX($D$269:$D$305,MATCH($F33,$B$269:$B$305,0)),SUMIFS('Input-Ext Allocators'!I$8:I$63,'Input-Ext Allocators'!$B$8:$B$63,$F33))*$D33</f>
        <v>0</v>
      </c>
      <c r="M33" s="5">
        <f ca="1">IFERROR(INDEX(M$269:M$305,MATCH($F33,$B$269:$B$305,0))/INDEX($D$269:$D$305,MATCH($F33,$B$269:$B$305,0)),SUMIFS('Input-Ext Allocators'!J$8:J$63,'Input-Ext Allocators'!$B$8:$B$63,$F33))*$D33</f>
        <v>0</v>
      </c>
      <c r="N33" s="5">
        <f ca="1">IFERROR(INDEX(N$269:N$305,MATCH($F33,$B$269:$B$305,0))/INDEX($D$269:$D$305,MATCH($F33,$B$269:$B$305,0)),SUMIFS('Input-Ext Allocators'!K$8:K$63,'Input-Ext Allocators'!$B$8:$B$63,$F33))*$D33</f>
        <v>0</v>
      </c>
      <c r="O33" s="5">
        <f ca="1">IFERROR(INDEX(O$269:O$305,MATCH($F33,$B$269:$B$305,0))/INDEX($D$269:$D$305,MATCH($F33,$B$269:$B$305,0)),SUMIFS('Input-Ext Allocators'!L$8:L$63,'Input-Ext Allocators'!$B$8:$B$63,$F33))*$D33</f>
        <v>0</v>
      </c>
      <c r="P33" s="5">
        <f ca="1">IFERROR(INDEX(P$269:P$305,MATCH($F33,$B$269:$B$305,0))/INDEX($D$269:$D$305,MATCH($F33,$B$269:$B$305,0)),SUMIFS('Input-Ext Allocators'!M$8:M$63,'Input-Ext Allocators'!$B$8:$B$63,$F33))*$D33</f>
        <v>0</v>
      </c>
      <c r="Q33" s="5">
        <f ca="1">IFERROR(INDEX(Q$269:Q$305,MATCH($F33,$B$269:$B$305,0))/INDEX($D$269:$D$305,MATCH($F33,$B$269:$B$305,0)),SUMIFS('Input-Ext Allocators'!N$8:N$63,'Input-Ext Allocators'!$B$8:$B$63,$F33))*$D33</f>
        <v>0</v>
      </c>
      <c r="R33" s="5">
        <f ca="1">IFERROR(INDEX(R$269:R$305,MATCH($F33,$B$269:$B$305,0))/INDEX($D$269:$D$305,MATCH($F33,$B$269:$B$305,0)),SUMIFS('Input-Ext Allocators'!O$8:O$63,'Input-Ext Allocators'!$B$8:$B$63,$F33))*$D33</f>
        <v>0</v>
      </c>
      <c r="S33" s="5">
        <f ca="1">IFERROR(INDEX(S$269:S$305,MATCH($F33,$B$269:$B$305,0))/INDEX($D$269:$D$305,MATCH($F33,$B$269:$B$305,0)),SUMIFS('Input-Ext Allocators'!P$8:P$63,'Input-Ext Allocators'!$B$8:$B$63,$F33))*$D33</f>
        <v>0</v>
      </c>
      <c r="T33" s="5">
        <f ca="1">IFERROR(INDEX(T$269:T$305,MATCH($F33,$B$269:$B$305,0))/INDEX($D$269:$D$305,MATCH($F33,$B$269:$B$305,0)),SUMIFS('Input-Ext Allocators'!Q$8:Q$63,'Input-Ext Allocators'!$B$8:$B$63,$F33))*$D33</f>
        <v>0</v>
      </c>
      <c r="U33" s="5">
        <f ca="1">IFERROR(INDEX(U$269:U$305,MATCH($F33,$B$269:$B$305,0))/INDEX($D$269:$D$305,MATCH($F33,$B$269:$B$305,0)),SUMIFS('Input-Ext Allocators'!R$8:R$63,'Input-Ext Allocators'!$B$8:$B$63,$F33))*$D33</f>
        <v>0</v>
      </c>
      <c r="V33" s="5">
        <f ca="1">IFERROR(INDEX(V$269:V$305,MATCH($F33,$B$269:$B$305,0))/INDEX($D$269:$D$305,MATCH($F33,$B$269:$B$305,0)),SUMIFS('Input-Ext Allocators'!S$8:S$63,'Input-Ext Allocators'!$B$8:$B$63,$F33))*$D33</f>
        <v>0</v>
      </c>
      <c r="W33" s="5">
        <f ca="1">IFERROR(INDEX(W$269:W$305,MATCH($F33,$B$269:$B$305,0))/INDEX($D$269:$D$305,MATCH($F33,$B$269:$B$305,0)),SUMIFS('Input-Ext Allocators'!T$8:T$63,'Input-Ext Allocators'!$B$8:$B$63,$F33))*$D33</f>
        <v>0</v>
      </c>
      <c r="X33" s="5">
        <f ca="1">IFERROR(INDEX(X$269:X$305,MATCH($F33,$B$269:$B$305,0))/INDEX($D$269:$D$305,MATCH($F33,$B$269:$B$305,0)),SUMIFS('Input-Ext Allocators'!U$8:U$63,'Input-Ext Allocators'!$B$8:$B$63,$F33))*$D33</f>
        <v>0</v>
      </c>
      <c r="Y33" s="5">
        <f ca="1">IFERROR(INDEX(Y$269:Y$305,MATCH($F33,$B$269:$B$305,0))/INDEX($D$269:$D$305,MATCH($F33,$B$269:$B$305,0)),SUMIFS('Input-Ext Allocators'!V$8:V$63,'Input-Ext Allocators'!$B$8:$B$63,$F33))*$D33</f>
        <v>0</v>
      </c>
      <c r="Z33" s="5">
        <f ca="1">IFERROR(INDEX(Z$269:Z$305,MATCH($F33,$B$269:$B$305,0))/INDEX($D$269:$D$305,MATCH($F33,$B$269:$B$305,0)),SUMIFS('Input-Ext Allocators'!W$8:W$63,'Input-Ext Allocators'!$B$8:$B$63,$F33))*$D33</f>
        <v>0</v>
      </c>
    </row>
    <row r="34" spans="1:26" outlineLevel="1">
      <c r="A34" s="13">
        <f>IF(ISBLANK('Input-Accounts'!A34),"",'Input-Accounts'!A34)</f>
        <v>25</v>
      </c>
      <c r="B34" s="17" t="str">
        <f>IF(ISBLANK('Input-Accounts'!B34),"",'Input-Accounts'!B34)</f>
        <v>Mains Steel IP &gt;2-4"</v>
      </c>
      <c r="C34" s="13">
        <f>IF(ISBLANK('Input-Accounts'!C34),"",'Input-Accounts'!C34)</f>
        <v>376.1</v>
      </c>
      <c r="D34" s="5">
        <f t="shared" ca="1" si="7"/>
        <v>0</v>
      </c>
      <c r="E34" s="5">
        <f t="shared" ca="1" si="8"/>
        <v>0</v>
      </c>
      <c r="F34" s="2" t="str" cm="1">
        <f t="array" aca="1" ref="F34" ca="1">IF(D34=0,"-",IF('Input-Accounts'!$E34&lt;&gt;0,'Input-Accounts'!$E34,INDEX('Input-Accounts'!$H34:$J34,,MATCH($F$6,'Input-Accounts'!$H$6:$J$6,0))))</f>
        <v>-</v>
      </c>
      <c r="G34" s="5">
        <f ca="1">IFERROR(INDEX(G$269:G$305,MATCH($F34,$B$269:$B$305,0))/INDEX($D$269:$D$305,MATCH($F34,$B$269:$B$305,0)),SUMIFS('Input-Ext Allocators'!D$8:D$63,'Input-Ext Allocators'!$B$8:$B$63,$F34))*$D34</f>
        <v>0</v>
      </c>
      <c r="H34" s="5">
        <f ca="1">IFERROR(INDEX(H$269:H$305,MATCH($F34,$B$269:$B$305,0))/INDEX($D$269:$D$305,MATCH($F34,$B$269:$B$305,0)),SUMIFS('Input-Ext Allocators'!E$8:E$63,'Input-Ext Allocators'!$B$8:$B$63,$F34))*$D34</f>
        <v>0</v>
      </c>
      <c r="I34" s="5">
        <f ca="1">IFERROR(INDEX(I$269:I$305,MATCH($F34,$B$269:$B$305,0))/INDEX($D$269:$D$305,MATCH($F34,$B$269:$B$305,0)),SUMIFS('Input-Ext Allocators'!F$8:F$63,'Input-Ext Allocators'!$B$8:$B$63,$F34))*$D34</f>
        <v>0</v>
      </c>
      <c r="J34" s="5">
        <f ca="1">IFERROR(INDEX(J$269:J$305,MATCH($F34,$B$269:$B$305,0))/INDEX($D$269:$D$305,MATCH($F34,$B$269:$B$305,0)),SUMIFS('Input-Ext Allocators'!G$8:G$63,'Input-Ext Allocators'!$B$8:$B$63,$F34))*$D34</f>
        <v>0</v>
      </c>
      <c r="K34" s="5">
        <f ca="1">IFERROR(INDEX(K$269:K$305,MATCH($F34,$B$269:$B$305,0))/INDEX($D$269:$D$305,MATCH($F34,$B$269:$B$305,0)),SUMIFS('Input-Ext Allocators'!H$8:H$63,'Input-Ext Allocators'!$B$8:$B$63,$F34))*$D34</f>
        <v>0</v>
      </c>
      <c r="L34" s="5">
        <f ca="1">IFERROR(INDEX(L$269:L$305,MATCH($F34,$B$269:$B$305,0))/INDEX($D$269:$D$305,MATCH($F34,$B$269:$B$305,0)),SUMIFS('Input-Ext Allocators'!I$8:I$63,'Input-Ext Allocators'!$B$8:$B$63,$F34))*$D34</f>
        <v>0</v>
      </c>
      <c r="M34" s="5">
        <f ca="1">IFERROR(INDEX(M$269:M$305,MATCH($F34,$B$269:$B$305,0))/INDEX($D$269:$D$305,MATCH($F34,$B$269:$B$305,0)),SUMIFS('Input-Ext Allocators'!J$8:J$63,'Input-Ext Allocators'!$B$8:$B$63,$F34))*$D34</f>
        <v>0</v>
      </c>
      <c r="N34" s="5">
        <f ca="1">IFERROR(INDEX(N$269:N$305,MATCH($F34,$B$269:$B$305,0))/INDEX($D$269:$D$305,MATCH($F34,$B$269:$B$305,0)),SUMIFS('Input-Ext Allocators'!K$8:K$63,'Input-Ext Allocators'!$B$8:$B$63,$F34))*$D34</f>
        <v>0</v>
      </c>
      <c r="O34" s="5">
        <f ca="1">IFERROR(INDEX(O$269:O$305,MATCH($F34,$B$269:$B$305,0))/INDEX($D$269:$D$305,MATCH($F34,$B$269:$B$305,0)),SUMIFS('Input-Ext Allocators'!L$8:L$63,'Input-Ext Allocators'!$B$8:$B$63,$F34))*$D34</f>
        <v>0</v>
      </c>
      <c r="P34" s="5">
        <f ca="1">IFERROR(INDEX(P$269:P$305,MATCH($F34,$B$269:$B$305,0))/INDEX($D$269:$D$305,MATCH($F34,$B$269:$B$305,0)),SUMIFS('Input-Ext Allocators'!M$8:M$63,'Input-Ext Allocators'!$B$8:$B$63,$F34))*$D34</f>
        <v>0</v>
      </c>
      <c r="Q34" s="5">
        <f ca="1">IFERROR(INDEX(Q$269:Q$305,MATCH($F34,$B$269:$B$305,0))/INDEX($D$269:$D$305,MATCH($F34,$B$269:$B$305,0)),SUMIFS('Input-Ext Allocators'!N$8:N$63,'Input-Ext Allocators'!$B$8:$B$63,$F34))*$D34</f>
        <v>0</v>
      </c>
      <c r="R34" s="5">
        <f ca="1">IFERROR(INDEX(R$269:R$305,MATCH($F34,$B$269:$B$305,0))/INDEX($D$269:$D$305,MATCH($F34,$B$269:$B$305,0)),SUMIFS('Input-Ext Allocators'!O$8:O$63,'Input-Ext Allocators'!$B$8:$B$63,$F34))*$D34</f>
        <v>0</v>
      </c>
      <c r="S34" s="5">
        <f ca="1">IFERROR(INDEX(S$269:S$305,MATCH($F34,$B$269:$B$305,0))/INDEX($D$269:$D$305,MATCH($F34,$B$269:$B$305,0)),SUMIFS('Input-Ext Allocators'!P$8:P$63,'Input-Ext Allocators'!$B$8:$B$63,$F34))*$D34</f>
        <v>0</v>
      </c>
      <c r="T34" s="5">
        <f ca="1">IFERROR(INDEX(T$269:T$305,MATCH($F34,$B$269:$B$305,0))/INDEX($D$269:$D$305,MATCH($F34,$B$269:$B$305,0)),SUMIFS('Input-Ext Allocators'!Q$8:Q$63,'Input-Ext Allocators'!$B$8:$B$63,$F34))*$D34</f>
        <v>0</v>
      </c>
      <c r="U34" s="5">
        <f ca="1">IFERROR(INDEX(U$269:U$305,MATCH($F34,$B$269:$B$305,0))/INDEX($D$269:$D$305,MATCH($F34,$B$269:$B$305,0)),SUMIFS('Input-Ext Allocators'!R$8:R$63,'Input-Ext Allocators'!$B$8:$B$63,$F34))*$D34</f>
        <v>0</v>
      </c>
      <c r="V34" s="5">
        <f ca="1">IFERROR(INDEX(V$269:V$305,MATCH($F34,$B$269:$B$305,0))/INDEX($D$269:$D$305,MATCH($F34,$B$269:$B$305,0)),SUMIFS('Input-Ext Allocators'!S$8:S$63,'Input-Ext Allocators'!$B$8:$B$63,$F34))*$D34</f>
        <v>0</v>
      </c>
      <c r="W34" s="5">
        <f ca="1">IFERROR(INDEX(W$269:W$305,MATCH($F34,$B$269:$B$305,0))/INDEX($D$269:$D$305,MATCH($F34,$B$269:$B$305,0)),SUMIFS('Input-Ext Allocators'!T$8:T$63,'Input-Ext Allocators'!$B$8:$B$63,$F34))*$D34</f>
        <v>0</v>
      </c>
      <c r="X34" s="5">
        <f ca="1">IFERROR(INDEX(X$269:X$305,MATCH($F34,$B$269:$B$305,0))/INDEX($D$269:$D$305,MATCH($F34,$B$269:$B$305,0)),SUMIFS('Input-Ext Allocators'!U$8:U$63,'Input-Ext Allocators'!$B$8:$B$63,$F34))*$D34</f>
        <v>0</v>
      </c>
      <c r="Y34" s="5">
        <f ca="1">IFERROR(INDEX(Y$269:Y$305,MATCH($F34,$B$269:$B$305,0))/INDEX($D$269:$D$305,MATCH($F34,$B$269:$B$305,0)),SUMIFS('Input-Ext Allocators'!V$8:V$63,'Input-Ext Allocators'!$B$8:$B$63,$F34))*$D34</f>
        <v>0</v>
      </c>
      <c r="Z34" s="5">
        <f ca="1">IFERROR(INDEX(Z$269:Z$305,MATCH($F34,$B$269:$B$305,0))/INDEX($D$269:$D$305,MATCH($F34,$B$269:$B$305,0)),SUMIFS('Input-Ext Allocators'!W$8:W$63,'Input-Ext Allocators'!$B$8:$B$63,$F34))*$D34</f>
        <v>0</v>
      </c>
    </row>
    <row r="35" spans="1:26" outlineLevel="1">
      <c r="A35" s="13">
        <f>IF(ISBLANK('Input-Accounts'!A35),"",'Input-Accounts'!A35)</f>
        <v>26</v>
      </c>
      <c r="B35" s="17" t="str">
        <f>IF(ISBLANK('Input-Accounts'!B35),"",'Input-Accounts'!B35)</f>
        <v>Mains Steel IP &lt;=2"</v>
      </c>
      <c r="C35" s="13">
        <f>IF(ISBLANK('Input-Accounts'!C35),"",'Input-Accounts'!C35)</f>
        <v>376.1</v>
      </c>
      <c r="D35" s="5">
        <f t="shared" ca="1" si="7"/>
        <v>0</v>
      </c>
      <c r="E35" s="5">
        <f t="shared" ca="1" si="8"/>
        <v>0</v>
      </c>
      <c r="F35" s="2" t="str" cm="1">
        <f t="array" aca="1" ref="F35" ca="1">IF(D35=0,"-",IF('Input-Accounts'!$E35&lt;&gt;0,'Input-Accounts'!$E35,INDEX('Input-Accounts'!$H35:$J35,,MATCH($F$6,'Input-Accounts'!$H$6:$J$6,0))))</f>
        <v>-</v>
      </c>
      <c r="G35" s="5">
        <f ca="1">IFERROR(INDEX(G$269:G$305,MATCH($F35,$B$269:$B$305,0))/INDEX($D$269:$D$305,MATCH($F35,$B$269:$B$305,0)),SUMIFS('Input-Ext Allocators'!D$8:D$63,'Input-Ext Allocators'!$B$8:$B$63,$F35))*$D35</f>
        <v>0</v>
      </c>
      <c r="H35" s="5">
        <f ca="1">IFERROR(INDEX(H$269:H$305,MATCH($F35,$B$269:$B$305,0))/INDEX($D$269:$D$305,MATCH($F35,$B$269:$B$305,0)),SUMIFS('Input-Ext Allocators'!E$8:E$63,'Input-Ext Allocators'!$B$8:$B$63,$F35))*$D35</f>
        <v>0</v>
      </c>
      <c r="I35" s="5">
        <f ca="1">IFERROR(INDEX(I$269:I$305,MATCH($F35,$B$269:$B$305,0))/INDEX($D$269:$D$305,MATCH($F35,$B$269:$B$305,0)),SUMIFS('Input-Ext Allocators'!F$8:F$63,'Input-Ext Allocators'!$B$8:$B$63,$F35))*$D35</f>
        <v>0</v>
      </c>
      <c r="J35" s="5">
        <f ca="1">IFERROR(INDEX(J$269:J$305,MATCH($F35,$B$269:$B$305,0))/INDEX($D$269:$D$305,MATCH($F35,$B$269:$B$305,0)),SUMIFS('Input-Ext Allocators'!G$8:G$63,'Input-Ext Allocators'!$B$8:$B$63,$F35))*$D35</f>
        <v>0</v>
      </c>
      <c r="K35" s="5">
        <f ca="1">IFERROR(INDEX(K$269:K$305,MATCH($F35,$B$269:$B$305,0))/INDEX($D$269:$D$305,MATCH($F35,$B$269:$B$305,0)),SUMIFS('Input-Ext Allocators'!H$8:H$63,'Input-Ext Allocators'!$B$8:$B$63,$F35))*$D35</f>
        <v>0</v>
      </c>
      <c r="L35" s="5">
        <f ca="1">IFERROR(INDEX(L$269:L$305,MATCH($F35,$B$269:$B$305,0))/INDEX($D$269:$D$305,MATCH($F35,$B$269:$B$305,0)),SUMIFS('Input-Ext Allocators'!I$8:I$63,'Input-Ext Allocators'!$B$8:$B$63,$F35))*$D35</f>
        <v>0</v>
      </c>
      <c r="M35" s="5">
        <f ca="1">IFERROR(INDEX(M$269:M$305,MATCH($F35,$B$269:$B$305,0))/INDEX($D$269:$D$305,MATCH($F35,$B$269:$B$305,0)),SUMIFS('Input-Ext Allocators'!J$8:J$63,'Input-Ext Allocators'!$B$8:$B$63,$F35))*$D35</f>
        <v>0</v>
      </c>
      <c r="N35" s="5">
        <f ca="1">IFERROR(INDEX(N$269:N$305,MATCH($F35,$B$269:$B$305,0))/INDEX($D$269:$D$305,MATCH($F35,$B$269:$B$305,0)),SUMIFS('Input-Ext Allocators'!K$8:K$63,'Input-Ext Allocators'!$B$8:$B$63,$F35))*$D35</f>
        <v>0</v>
      </c>
      <c r="O35" s="5">
        <f ca="1">IFERROR(INDEX(O$269:O$305,MATCH($F35,$B$269:$B$305,0))/INDEX($D$269:$D$305,MATCH($F35,$B$269:$B$305,0)),SUMIFS('Input-Ext Allocators'!L$8:L$63,'Input-Ext Allocators'!$B$8:$B$63,$F35))*$D35</f>
        <v>0</v>
      </c>
      <c r="P35" s="5">
        <f ca="1">IFERROR(INDEX(P$269:P$305,MATCH($F35,$B$269:$B$305,0))/INDEX($D$269:$D$305,MATCH($F35,$B$269:$B$305,0)),SUMIFS('Input-Ext Allocators'!M$8:M$63,'Input-Ext Allocators'!$B$8:$B$63,$F35))*$D35</f>
        <v>0</v>
      </c>
      <c r="Q35" s="5">
        <f ca="1">IFERROR(INDEX(Q$269:Q$305,MATCH($F35,$B$269:$B$305,0))/INDEX($D$269:$D$305,MATCH($F35,$B$269:$B$305,0)),SUMIFS('Input-Ext Allocators'!N$8:N$63,'Input-Ext Allocators'!$B$8:$B$63,$F35))*$D35</f>
        <v>0</v>
      </c>
      <c r="R35" s="5">
        <f ca="1">IFERROR(INDEX(R$269:R$305,MATCH($F35,$B$269:$B$305,0))/INDEX($D$269:$D$305,MATCH($F35,$B$269:$B$305,0)),SUMIFS('Input-Ext Allocators'!O$8:O$63,'Input-Ext Allocators'!$B$8:$B$63,$F35))*$D35</f>
        <v>0</v>
      </c>
      <c r="S35" s="5">
        <f ca="1">IFERROR(INDEX(S$269:S$305,MATCH($F35,$B$269:$B$305,0))/INDEX($D$269:$D$305,MATCH($F35,$B$269:$B$305,0)),SUMIFS('Input-Ext Allocators'!P$8:P$63,'Input-Ext Allocators'!$B$8:$B$63,$F35))*$D35</f>
        <v>0</v>
      </c>
      <c r="T35" s="5">
        <f ca="1">IFERROR(INDEX(T$269:T$305,MATCH($F35,$B$269:$B$305,0))/INDEX($D$269:$D$305,MATCH($F35,$B$269:$B$305,0)),SUMIFS('Input-Ext Allocators'!Q$8:Q$63,'Input-Ext Allocators'!$B$8:$B$63,$F35))*$D35</f>
        <v>0</v>
      </c>
      <c r="U35" s="5">
        <f ca="1">IFERROR(INDEX(U$269:U$305,MATCH($F35,$B$269:$B$305,0))/INDEX($D$269:$D$305,MATCH($F35,$B$269:$B$305,0)),SUMIFS('Input-Ext Allocators'!R$8:R$63,'Input-Ext Allocators'!$B$8:$B$63,$F35))*$D35</f>
        <v>0</v>
      </c>
      <c r="V35" s="5">
        <f ca="1">IFERROR(INDEX(V$269:V$305,MATCH($F35,$B$269:$B$305,0))/INDEX($D$269:$D$305,MATCH($F35,$B$269:$B$305,0)),SUMIFS('Input-Ext Allocators'!S$8:S$63,'Input-Ext Allocators'!$B$8:$B$63,$F35))*$D35</f>
        <v>0</v>
      </c>
      <c r="W35" s="5">
        <f ca="1">IFERROR(INDEX(W$269:W$305,MATCH($F35,$B$269:$B$305,0))/INDEX($D$269:$D$305,MATCH($F35,$B$269:$B$305,0)),SUMIFS('Input-Ext Allocators'!T$8:T$63,'Input-Ext Allocators'!$B$8:$B$63,$F35))*$D35</f>
        <v>0</v>
      </c>
      <c r="X35" s="5">
        <f ca="1">IFERROR(INDEX(X$269:X$305,MATCH($F35,$B$269:$B$305,0))/INDEX($D$269:$D$305,MATCH($F35,$B$269:$B$305,0)),SUMIFS('Input-Ext Allocators'!U$8:U$63,'Input-Ext Allocators'!$B$8:$B$63,$F35))*$D35</f>
        <v>0</v>
      </c>
      <c r="Y35" s="5">
        <f ca="1">IFERROR(INDEX(Y$269:Y$305,MATCH($F35,$B$269:$B$305,0))/INDEX($D$269:$D$305,MATCH($F35,$B$269:$B$305,0)),SUMIFS('Input-Ext Allocators'!V$8:V$63,'Input-Ext Allocators'!$B$8:$B$63,$F35))*$D35</f>
        <v>0</v>
      </c>
      <c r="Z35" s="5">
        <f ca="1">IFERROR(INDEX(Z$269:Z$305,MATCH($F35,$B$269:$B$305,0))/INDEX($D$269:$D$305,MATCH($F35,$B$269:$B$305,0)),SUMIFS('Input-Ext Allocators'!W$8:W$63,'Input-Ext Allocators'!$B$8:$B$63,$F35))*$D35</f>
        <v>0</v>
      </c>
    </row>
    <row r="36" spans="1:26" outlineLevel="1">
      <c r="A36" s="13">
        <f>IF(ISBLANK('Input-Accounts'!A36),"",'Input-Accounts'!A36)</f>
        <v>27</v>
      </c>
      <c r="B36" s="17" t="str">
        <f>IF(ISBLANK('Input-Accounts'!B36),"",'Input-Accounts'!B36)</f>
        <v>Mains Plastic IP 6"</v>
      </c>
      <c r="C36" s="13">
        <f>IF(ISBLANK('Input-Accounts'!C36),"",'Input-Accounts'!C36)</f>
        <v>376.1</v>
      </c>
      <c r="D36" s="5">
        <f t="shared" ca="1" si="7"/>
        <v>0</v>
      </c>
      <c r="E36" s="5">
        <f t="shared" ca="1" si="8"/>
        <v>0</v>
      </c>
      <c r="F36" s="2" t="str" cm="1">
        <f t="array" aca="1" ref="F36" ca="1">IF(D36=0,"-",IF('Input-Accounts'!$E36&lt;&gt;0,'Input-Accounts'!$E36,INDEX('Input-Accounts'!$H36:$J36,,MATCH($F$6,'Input-Accounts'!$H$6:$J$6,0))))</f>
        <v>-</v>
      </c>
      <c r="G36" s="5">
        <f ca="1">IFERROR(INDEX(G$269:G$305,MATCH($F36,$B$269:$B$305,0))/INDEX($D$269:$D$305,MATCH($F36,$B$269:$B$305,0)),SUMIFS('Input-Ext Allocators'!D$8:D$63,'Input-Ext Allocators'!$B$8:$B$63,$F36))*$D36</f>
        <v>0</v>
      </c>
      <c r="H36" s="5">
        <f ca="1">IFERROR(INDEX(H$269:H$305,MATCH($F36,$B$269:$B$305,0))/INDEX($D$269:$D$305,MATCH($F36,$B$269:$B$305,0)),SUMIFS('Input-Ext Allocators'!E$8:E$63,'Input-Ext Allocators'!$B$8:$B$63,$F36))*$D36</f>
        <v>0</v>
      </c>
      <c r="I36" s="5">
        <f ca="1">IFERROR(INDEX(I$269:I$305,MATCH($F36,$B$269:$B$305,0))/INDEX($D$269:$D$305,MATCH($F36,$B$269:$B$305,0)),SUMIFS('Input-Ext Allocators'!F$8:F$63,'Input-Ext Allocators'!$B$8:$B$63,$F36))*$D36</f>
        <v>0</v>
      </c>
      <c r="J36" s="5">
        <f ca="1">IFERROR(INDEX(J$269:J$305,MATCH($F36,$B$269:$B$305,0))/INDEX($D$269:$D$305,MATCH($F36,$B$269:$B$305,0)),SUMIFS('Input-Ext Allocators'!G$8:G$63,'Input-Ext Allocators'!$B$8:$B$63,$F36))*$D36</f>
        <v>0</v>
      </c>
      <c r="K36" s="5">
        <f ca="1">IFERROR(INDEX(K$269:K$305,MATCH($F36,$B$269:$B$305,0))/INDEX($D$269:$D$305,MATCH($F36,$B$269:$B$305,0)),SUMIFS('Input-Ext Allocators'!H$8:H$63,'Input-Ext Allocators'!$B$8:$B$63,$F36))*$D36</f>
        <v>0</v>
      </c>
      <c r="L36" s="5">
        <f ca="1">IFERROR(INDEX(L$269:L$305,MATCH($F36,$B$269:$B$305,0))/INDEX($D$269:$D$305,MATCH($F36,$B$269:$B$305,0)),SUMIFS('Input-Ext Allocators'!I$8:I$63,'Input-Ext Allocators'!$B$8:$B$63,$F36))*$D36</f>
        <v>0</v>
      </c>
      <c r="M36" s="5">
        <f ca="1">IFERROR(INDEX(M$269:M$305,MATCH($F36,$B$269:$B$305,0))/INDEX($D$269:$D$305,MATCH($F36,$B$269:$B$305,0)),SUMIFS('Input-Ext Allocators'!J$8:J$63,'Input-Ext Allocators'!$B$8:$B$63,$F36))*$D36</f>
        <v>0</v>
      </c>
      <c r="N36" s="5">
        <f ca="1">IFERROR(INDEX(N$269:N$305,MATCH($F36,$B$269:$B$305,0))/INDEX($D$269:$D$305,MATCH($F36,$B$269:$B$305,0)),SUMIFS('Input-Ext Allocators'!K$8:K$63,'Input-Ext Allocators'!$B$8:$B$63,$F36))*$D36</f>
        <v>0</v>
      </c>
      <c r="O36" s="5">
        <f ca="1">IFERROR(INDEX(O$269:O$305,MATCH($F36,$B$269:$B$305,0))/INDEX($D$269:$D$305,MATCH($F36,$B$269:$B$305,0)),SUMIFS('Input-Ext Allocators'!L$8:L$63,'Input-Ext Allocators'!$B$8:$B$63,$F36))*$D36</f>
        <v>0</v>
      </c>
      <c r="P36" s="5">
        <f ca="1">IFERROR(INDEX(P$269:P$305,MATCH($F36,$B$269:$B$305,0))/INDEX($D$269:$D$305,MATCH($F36,$B$269:$B$305,0)),SUMIFS('Input-Ext Allocators'!M$8:M$63,'Input-Ext Allocators'!$B$8:$B$63,$F36))*$D36</f>
        <v>0</v>
      </c>
      <c r="Q36" s="5">
        <f ca="1">IFERROR(INDEX(Q$269:Q$305,MATCH($F36,$B$269:$B$305,0))/INDEX($D$269:$D$305,MATCH($F36,$B$269:$B$305,0)),SUMIFS('Input-Ext Allocators'!N$8:N$63,'Input-Ext Allocators'!$B$8:$B$63,$F36))*$D36</f>
        <v>0</v>
      </c>
      <c r="R36" s="5">
        <f ca="1">IFERROR(INDEX(R$269:R$305,MATCH($F36,$B$269:$B$305,0))/INDEX($D$269:$D$305,MATCH($F36,$B$269:$B$305,0)),SUMIFS('Input-Ext Allocators'!O$8:O$63,'Input-Ext Allocators'!$B$8:$B$63,$F36))*$D36</f>
        <v>0</v>
      </c>
      <c r="S36" s="5">
        <f ca="1">IFERROR(INDEX(S$269:S$305,MATCH($F36,$B$269:$B$305,0))/INDEX($D$269:$D$305,MATCH($F36,$B$269:$B$305,0)),SUMIFS('Input-Ext Allocators'!P$8:P$63,'Input-Ext Allocators'!$B$8:$B$63,$F36))*$D36</f>
        <v>0</v>
      </c>
      <c r="T36" s="5">
        <f ca="1">IFERROR(INDEX(T$269:T$305,MATCH($F36,$B$269:$B$305,0))/INDEX($D$269:$D$305,MATCH($F36,$B$269:$B$305,0)),SUMIFS('Input-Ext Allocators'!Q$8:Q$63,'Input-Ext Allocators'!$B$8:$B$63,$F36))*$D36</f>
        <v>0</v>
      </c>
      <c r="U36" s="5">
        <f ca="1">IFERROR(INDEX(U$269:U$305,MATCH($F36,$B$269:$B$305,0))/INDEX($D$269:$D$305,MATCH($F36,$B$269:$B$305,0)),SUMIFS('Input-Ext Allocators'!R$8:R$63,'Input-Ext Allocators'!$B$8:$B$63,$F36))*$D36</f>
        <v>0</v>
      </c>
      <c r="V36" s="5">
        <f ca="1">IFERROR(INDEX(V$269:V$305,MATCH($F36,$B$269:$B$305,0))/INDEX($D$269:$D$305,MATCH($F36,$B$269:$B$305,0)),SUMIFS('Input-Ext Allocators'!S$8:S$63,'Input-Ext Allocators'!$B$8:$B$63,$F36))*$D36</f>
        <v>0</v>
      </c>
      <c r="W36" s="5">
        <f ca="1">IFERROR(INDEX(W$269:W$305,MATCH($F36,$B$269:$B$305,0))/INDEX($D$269:$D$305,MATCH($F36,$B$269:$B$305,0)),SUMIFS('Input-Ext Allocators'!T$8:T$63,'Input-Ext Allocators'!$B$8:$B$63,$F36))*$D36</f>
        <v>0</v>
      </c>
      <c r="X36" s="5">
        <f ca="1">IFERROR(INDEX(X$269:X$305,MATCH($F36,$B$269:$B$305,0))/INDEX($D$269:$D$305,MATCH($F36,$B$269:$B$305,0)),SUMIFS('Input-Ext Allocators'!U$8:U$63,'Input-Ext Allocators'!$B$8:$B$63,$F36))*$D36</f>
        <v>0</v>
      </c>
      <c r="Y36" s="5">
        <f ca="1">IFERROR(INDEX(Y$269:Y$305,MATCH($F36,$B$269:$B$305,0))/INDEX($D$269:$D$305,MATCH($F36,$B$269:$B$305,0)),SUMIFS('Input-Ext Allocators'!V$8:V$63,'Input-Ext Allocators'!$B$8:$B$63,$F36))*$D36</f>
        <v>0</v>
      </c>
      <c r="Z36" s="5">
        <f ca="1">IFERROR(INDEX(Z$269:Z$305,MATCH($F36,$B$269:$B$305,0))/INDEX($D$269:$D$305,MATCH($F36,$B$269:$B$305,0)),SUMIFS('Input-Ext Allocators'!W$8:W$63,'Input-Ext Allocators'!$B$8:$B$63,$F36))*$D36</f>
        <v>0</v>
      </c>
    </row>
    <row r="37" spans="1:26" outlineLevel="1">
      <c r="A37" s="13">
        <f>IF(ISBLANK('Input-Accounts'!A37),"",'Input-Accounts'!A37)</f>
        <v>28</v>
      </c>
      <c r="B37" s="17" t="str">
        <f>IF(ISBLANK('Input-Accounts'!B37),"",'Input-Accounts'!B37)</f>
        <v>Mains Plastic IP 4"</v>
      </c>
      <c r="C37" s="13">
        <f>IF(ISBLANK('Input-Accounts'!C37),"",'Input-Accounts'!C37)</f>
        <v>376.1</v>
      </c>
      <c r="D37" s="5">
        <f t="shared" ca="1" si="7"/>
        <v>0</v>
      </c>
      <c r="E37" s="5">
        <f t="shared" ca="1" si="8"/>
        <v>0</v>
      </c>
      <c r="F37" s="2" t="str" cm="1">
        <f t="array" aca="1" ref="F37" ca="1">IF(D37=0,"-",IF('Input-Accounts'!$E37&lt;&gt;0,'Input-Accounts'!$E37,INDEX('Input-Accounts'!$H37:$J37,,MATCH($F$6,'Input-Accounts'!$H$6:$J$6,0))))</f>
        <v>-</v>
      </c>
      <c r="G37" s="5">
        <f ca="1">IFERROR(INDEX(G$269:G$305,MATCH($F37,$B$269:$B$305,0))/INDEX($D$269:$D$305,MATCH($F37,$B$269:$B$305,0)),SUMIFS('Input-Ext Allocators'!D$8:D$63,'Input-Ext Allocators'!$B$8:$B$63,$F37))*$D37</f>
        <v>0</v>
      </c>
      <c r="H37" s="5">
        <f ca="1">IFERROR(INDEX(H$269:H$305,MATCH($F37,$B$269:$B$305,0))/INDEX($D$269:$D$305,MATCH($F37,$B$269:$B$305,0)),SUMIFS('Input-Ext Allocators'!E$8:E$63,'Input-Ext Allocators'!$B$8:$B$63,$F37))*$D37</f>
        <v>0</v>
      </c>
      <c r="I37" s="5">
        <f ca="1">IFERROR(INDEX(I$269:I$305,MATCH($F37,$B$269:$B$305,0))/INDEX($D$269:$D$305,MATCH($F37,$B$269:$B$305,0)),SUMIFS('Input-Ext Allocators'!F$8:F$63,'Input-Ext Allocators'!$B$8:$B$63,$F37))*$D37</f>
        <v>0</v>
      </c>
      <c r="J37" s="5">
        <f ca="1">IFERROR(INDEX(J$269:J$305,MATCH($F37,$B$269:$B$305,0))/INDEX($D$269:$D$305,MATCH($F37,$B$269:$B$305,0)),SUMIFS('Input-Ext Allocators'!G$8:G$63,'Input-Ext Allocators'!$B$8:$B$63,$F37))*$D37</f>
        <v>0</v>
      </c>
      <c r="K37" s="5">
        <f ca="1">IFERROR(INDEX(K$269:K$305,MATCH($F37,$B$269:$B$305,0))/INDEX($D$269:$D$305,MATCH($F37,$B$269:$B$305,0)),SUMIFS('Input-Ext Allocators'!H$8:H$63,'Input-Ext Allocators'!$B$8:$B$63,$F37))*$D37</f>
        <v>0</v>
      </c>
      <c r="L37" s="5">
        <f ca="1">IFERROR(INDEX(L$269:L$305,MATCH($F37,$B$269:$B$305,0))/INDEX($D$269:$D$305,MATCH($F37,$B$269:$B$305,0)),SUMIFS('Input-Ext Allocators'!I$8:I$63,'Input-Ext Allocators'!$B$8:$B$63,$F37))*$D37</f>
        <v>0</v>
      </c>
      <c r="M37" s="5">
        <f ca="1">IFERROR(INDEX(M$269:M$305,MATCH($F37,$B$269:$B$305,0))/INDEX($D$269:$D$305,MATCH($F37,$B$269:$B$305,0)),SUMIFS('Input-Ext Allocators'!J$8:J$63,'Input-Ext Allocators'!$B$8:$B$63,$F37))*$D37</f>
        <v>0</v>
      </c>
      <c r="N37" s="5">
        <f ca="1">IFERROR(INDEX(N$269:N$305,MATCH($F37,$B$269:$B$305,0))/INDEX($D$269:$D$305,MATCH($F37,$B$269:$B$305,0)),SUMIFS('Input-Ext Allocators'!K$8:K$63,'Input-Ext Allocators'!$B$8:$B$63,$F37))*$D37</f>
        <v>0</v>
      </c>
      <c r="O37" s="5">
        <f ca="1">IFERROR(INDEX(O$269:O$305,MATCH($F37,$B$269:$B$305,0))/INDEX($D$269:$D$305,MATCH($F37,$B$269:$B$305,0)),SUMIFS('Input-Ext Allocators'!L$8:L$63,'Input-Ext Allocators'!$B$8:$B$63,$F37))*$D37</f>
        <v>0</v>
      </c>
      <c r="P37" s="5">
        <f ca="1">IFERROR(INDEX(P$269:P$305,MATCH($F37,$B$269:$B$305,0))/INDEX($D$269:$D$305,MATCH($F37,$B$269:$B$305,0)),SUMIFS('Input-Ext Allocators'!M$8:M$63,'Input-Ext Allocators'!$B$8:$B$63,$F37))*$D37</f>
        <v>0</v>
      </c>
      <c r="Q37" s="5">
        <f ca="1">IFERROR(INDEX(Q$269:Q$305,MATCH($F37,$B$269:$B$305,0))/INDEX($D$269:$D$305,MATCH($F37,$B$269:$B$305,0)),SUMIFS('Input-Ext Allocators'!N$8:N$63,'Input-Ext Allocators'!$B$8:$B$63,$F37))*$D37</f>
        <v>0</v>
      </c>
      <c r="R37" s="5">
        <f ca="1">IFERROR(INDEX(R$269:R$305,MATCH($F37,$B$269:$B$305,0))/INDEX($D$269:$D$305,MATCH($F37,$B$269:$B$305,0)),SUMIFS('Input-Ext Allocators'!O$8:O$63,'Input-Ext Allocators'!$B$8:$B$63,$F37))*$D37</f>
        <v>0</v>
      </c>
      <c r="S37" s="5">
        <f ca="1">IFERROR(INDEX(S$269:S$305,MATCH($F37,$B$269:$B$305,0))/INDEX($D$269:$D$305,MATCH($F37,$B$269:$B$305,0)),SUMIFS('Input-Ext Allocators'!P$8:P$63,'Input-Ext Allocators'!$B$8:$B$63,$F37))*$D37</f>
        <v>0</v>
      </c>
      <c r="T37" s="5">
        <f ca="1">IFERROR(INDEX(T$269:T$305,MATCH($F37,$B$269:$B$305,0))/INDEX($D$269:$D$305,MATCH($F37,$B$269:$B$305,0)),SUMIFS('Input-Ext Allocators'!Q$8:Q$63,'Input-Ext Allocators'!$B$8:$B$63,$F37))*$D37</f>
        <v>0</v>
      </c>
      <c r="U37" s="5">
        <f ca="1">IFERROR(INDEX(U$269:U$305,MATCH($F37,$B$269:$B$305,0))/INDEX($D$269:$D$305,MATCH($F37,$B$269:$B$305,0)),SUMIFS('Input-Ext Allocators'!R$8:R$63,'Input-Ext Allocators'!$B$8:$B$63,$F37))*$D37</f>
        <v>0</v>
      </c>
      <c r="V37" s="5">
        <f ca="1">IFERROR(INDEX(V$269:V$305,MATCH($F37,$B$269:$B$305,0))/INDEX($D$269:$D$305,MATCH($F37,$B$269:$B$305,0)),SUMIFS('Input-Ext Allocators'!S$8:S$63,'Input-Ext Allocators'!$B$8:$B$63,$F37))*$D37</f>
        <v>0</v>
      </c>
      <c r="W37" s="5">
        <f ca="1">IFERROR(INDEX(W$269:W$305,MATCH($F37,$B$269:$B$305,0))/INDEX($D$269:$D$305,MATCH($F37,$B$269:$B$305,0)),SUMIFS('Input-Ext Allocators'!T$8:T$63,'Input-Ext Allocators'!$B$8:$B$63,$F37))*$D37</f>
        <v>0</v>
      </c>
      <c r="X37" s="5">
        <f ca="1">IFERROR(INDEX(X$269:X$305,MATCH($F37,$B$269:$B$305,0))/INDEX($D$269:$D$305,MATCH($F37,$B$269:$B$305,0)),SUMIFS('Input-Ext Allocators'!U$8:U$63,'Input-Ext Allocators'!$B$8:$B$63,$F37))*$D37</f>
        <v>0</v>
      </c>
      <c r="Y37" s="5">
        <f ca="1">IFERROR(INDEX(Y$269:Y$305,MATCH($F37,$B$269:$B$305,0))/INDEX($D$269:$D$305,MATCH($F37,$B$269:$B$305,0)),SUMIFS('Input-Ext Allocators'!V$8:V$63,'Input-Ext Allocators'!$B$8:$B$63,$F37))*$D37</f>
        <v>0</v>
      </c>
      <c r="Z37" s="5">
        <f ca="1">IFERROR(INDEX(Z$269:Z$305,MATCH($F37,$B$269:$B$305,0))/INDEX($D$269:$D$305,MATCH($F37,$B$269:$B$305,0)),SUMIFS('Input-Ext Allocators'!W$8:W$63,'Input-Ext Allocators'!$B$8:$B$63,$F37))*$D37</f>
        <v>0</v>
      </c>
    </row>
    <row r="38" spans="1:26" outlineLevel="1">
      <c r="A38" s="13">
        <f>IF(ISBLANK('Input-Accounts'!A38),"",'Input-Accounts'!A38)</f>
        <v>29</v>
      </c>
      <c r="B38" s="17" t="str">
        <f>IF(ISBLANK('Input-Accounts'!B38),"",'Input-Accounts'!B38)</f>
        <v>Mains Plastic IP 2"</v>
      </c>
      <c r="C38" s="13">
        <f>IF(ISBLANK('Input-Accounts'!C38),"",'Input-Accounts'!C38)</f>
        <v>376.1</v>
      </c>
      <c r="D38" s="5">
        <f t="shared" ca="1" si="7"/>
        <v>0</v>
      </c>
      <c r="E38" s="5">
        <f t="shared" ca="1" si="8"/>
        <v>0</v>
      </c>
      <c r="F38" s="2" t="str" cm="1">
        <f t="array" aca="1" ref="F38" ca="1">IF(D38=0,"-",IF('Input-Accounts'!$E38&lt;&gt;0,'Input-Accounts'!$E38,INDEX('Input-Accounts'!$H38:$J38,,MATCH($F$6,'Input-Accounts'!$H$6:$J$6,0))))</f>
        <v>-</v>
      </c>
      <c r="G38" s="5">
        <f ca="1">IFERROR(INDEX(G$269:G$305,MATCH($F38,$B$269:$B$305,0))/INDEX($D$269:$D$305,MATCH($F38,$B$269:$B$305,0)),SUMIFS('Input-Ext Allocators'!D$8:D$63,'Input-Ext Allocators'!$B$8:$B$63,$F38))*$D38</f>
        <v>0</v>
      </c>
      <c r="H38" s="5">
        <f ca="1">IFERROR(INDEX(H$269:H$305,MATCH($F38,$B$269:$B$305,0))/INDEX($D$269:$D$305,MATCH($F38,$B$269:$B$305,0)),SUMIFS('Input-Ext Allocators'!E$8:E$63,'Input-Ext Allocators'!$B$8:$B$63,$F38))*$D38</f>
        <v>0</v>
      </c>
      <c r="I38" s="5">
        <f ca="1">IFERROR(INDEX(I$269:I$305,MATCH($F38,$B$269:$B$305,0))/INDEX($D$269:$D$305,MATCH($F38,$B$269:$B$305,0)),SUMIFS('Input-Ext Allocators'!F$8:F$63,'Input-Ext Allocators'!$B$8:$B$63,$F38))*$D38</f>
        <v>0</v>
      </c>
      <c r="J38" s="5">
        <f ca="1">IFERROR(INDEX(J$269:J$305,MATCH($F38,$B$269:$B$305,0))/INDEX($D$269:$D$305,MATCH($F38,$B$269:$B$305,0)),SUMIFS('Input-Ext Allocators'!G$8:G$63,'Input-Ext Allocators'!$B$8:$B$63,$F38))*$D38</f>
        <v>0</v>
      </c>
      <c r="K38" s="5">
        <f ca="1">IFERROR(INDEX(K$269:K$305,MATCH($F38,$B$269:$B$305,0))/INDEX($D$269:$D$305,MATCH($F38,$B$269:$B$305,0)),SUMIFS('Input-Ext Allocators'!H$8:H$63,'Input-Ext Allocators'!$B$8:$B$63,$F38))*$D38</f>
        <v>0</v>
      </c>
      <c r="L38" s="5">
        <f ca="1">IFERROR(INDEX(L$269:L$305,MATCH($F38,$B$269:$B$305,0))/INDEX($D$269:$D$305,MATCH($F38,$B$269:$B$305,0)),SUMIFS('Input-Ext Allocators'!I$8:I$63,'Input-Ext Allocators'!$B$8:$B$63,$F38))*$D38</f>
        <v>0</v>
      </c>
      <c r="M38" s="5">
        <f ca="1">IFERROR(INDEX(M$269:M$305,MATCH($F38,$B$269:$B$305,0))/INDEX($D$269:$D$305,MATCH($F38,$B$269:$B$305,0)),SUMIFS('Input-Ext Allocators'!J$8:J$63,'Input-Ext Allocators'!$B$8:$B$63,$F38))*$D38</f>
        <v>0</v>
      </c>
      <c r="N38" s="5">
        <f ca="1">IFERROR(INDEX(N$269:N$305,MATCH($F38,$B$269:$B$305,0))/INDEX($D$269:$D$305,MATCH($F38,$B$269:$B$305,0)),SUMIFS('Input-Ext Allocators'!K$8:K$63,'Input-Ext Allocators'!$B$8:$B$63,$F38))*$D38</f>
        <v>0</v>
      </c>
      <c r="O38" s="5">
        <f ca="1">IFERROR(INDEX(O$269:O$305,MATCH($F38,$B$269:$B$305,0))/INDEX($D$269:$D$305,MATCH($F38,$B$269:$B$305,0)),SUMIFS('Input-Ext Allocators'!L$8:L$63,'Input-Ext Allocators'!$B$8:$B$63,$F38))*$D38</f>
        <v>0</v>
      </c>
      <c r="P38" s="5">
        <f ca="1">IFERROR(INDEX(P$269:P$305,MATCH($F38,$B$269:$B$305,0))/INDEX($D$269:$D$305,MATCH($F38,$B$269:$B$305,0)),SUMIFS('Input-Ext Allocators'!M$8:M$63,'Input-Ext Allocators'!$B$8:$B$63,$F38))*$D38</f>
        <v>0</v>
      </c>
      <c r="Q38" s="5">
        <f ca="1">IFERROR(INDEX(Q$269:Q$305,MATCH($F38,$B$269:$B$305,0))/INDEX($D$269:$D$305,MATCH($F38,$B$269:$B$305,0)),SUMIFS('Input-Ext Allocators'!N$8:N$63,'Input-Ext Allocators'!$B$8:$B$63,$F38))*$D38</f>
        <v>0</v>
      </c>
      <c r="R38" s="5">
        <f ca="1">IFERROR(INDEX(R$269:R$305,MATCH($F38,$B$269:$B$305,0))/INDEX($D$269:$D$305,MATCH($F38,$B$269:$B$305,0)),SUMIFS('Input-Ext Allocators'!O$8:O$63,'Input-Ext Allocators'!$B$8:$B$63,$F38))*$D38</f>
        <v>0</v>
      </c>
      <c r="S38" s="5">
        <f ca="1">IFERROR(INDEX(S$269:S$305,MATCH($F38,$B$269:$B$305,0))/INDEX($D$269:$D$305,MATCH($F38,$B$269:$B$305,0)),SUMIFS('Input-Ext Allocators'!P$8:P$63,'Input-Ext Allocators'!$B$8:$B$63,$F38))*$D38</f>
        <v>0</v>
      </c>
      <c r="T38" s="5">
        <f ca="1">IFERROR(INDEX(T$269:T$305,MATCH($F38,$B$269:$B$305,0))/INDEX($D$269:$D$305,MATCH($F38,$B$269:$B$305,0)),SUMIFS('Input-Ext Allocators'!Q$8:Q$63,'Input-Ext Allocators'!$B$8:$B$63,$F38))*$D38</f>
        <v>0</v>
      </c>
      <c r="U38" s="5">
        <f ca="1">IFERROR(INDEX(U$269:U$305,MATCH($F38,$B$269:$B$305,0))/INDEX($D$269:$D$305,MATCH($F38,$B$269:$B$305,0)),SUMIFS('Input-Ext Allocators'!R$8:R$63,'Input-Ext Allocators'!$B$8:$B$63,$F38))*$D38</f>
        <v>0</v>
      </c>
      <c r="V38" s="5">
        <f ca="1">IFERROR(INDEX(V$269:V$305,MATCH($F38,$B$269:$B$305,0))/INDEX($D$269:$D$305,MATCH($F38,$B$269:$B$305,0)),SUMIFS('Input-Ext Allocators'!S$8:S$63,'Input-Ext Allocators'!$B$8:$B$63,$F38))*$D38</f>
        <v>0</v>
      </c>
      <c r="W38" s="5">
        <f ca="1">IFERROR(INDEX(W$269:W$305,MATCH($F38,$B$269:$B$305,0))/INDEX($D$269:$D$305,MATCH($F38,$B$269:$B$305,0)),SUMIFS('Input-Ext Allocators'!T$8:T$63,'Input-Ext Allocators'!$B$8:$B$63,$F38))*$D38</f>
        <v>0</v>
      </c>
      <c r="X38" s="5">
        <f ca="1">IFERROR(INDEX(X$269:X$305,MATCH($F38,$B$269:$B$305,0))/INDEX($D$269:$D$305,MATCH($F38,$B$269:$B$305,0)),SUMIFS('Input-Ext Allocators'!U$8:U$63,'Input-Ext Allocators'!$B$8:$B$63,$F38))*$D38</f>
        <v>0</v>
      </c>
      <c r="Y38" s="5">
        <f ca="1">IFERROR(INDEX(Y$269:Y$305,MATCH($F38,$B$269:$B$305,0))/INDEX($D$269:$D$305,MATCH($F38,$B$269:$B$305,0)),SUMIFS('Input-Ext Allocators'!V$8:V$63,'Input-Ext Allocators'!$B$8:$B$63,$F38))*$D38</f>
        <v>0</v>
      </c>
      <c r="Z38" s="5">
        <f ca="1">IFERROR(INDEX(Z$269:Z$305,MATCH($F38,$B$269:$B$305,0))/INDEX($D$269:$D$305,MATCH($F38,$B$269:$B$305,0)),SUMIFS('Input-Ext Allocators'!W$8:W$63,'Input-Ext Allocators'!$B$8:$B$63,$F38))*$D38</f>
        <v>0</v>
      </c>
    </row>
    <row r="39" spans="1:26" outlineLevel="1">
      <c r="A39" s="13">
        <f>IF(ISBLANK('Input-Accounts'!A39),"",'Input-Accounts'!A39)</f>
        <v>30</v>
      </c>
      <c r="B39" s="17" t="str">
        <f>IF(ISBLANK('Input-Accounts'!B39),"",'Input-Accounts'!B39)</f>
        <v>Mains - Direct</v>
      </c>
      <c r="C39" s="13">
        <f>IF(ISBLANK('Input-Accounts'!C39),"",'Input-Accounts'!C39)</f>
        <v>376.1</v>
      </c>
      <c r="D39" s="5">
        <f t="shared" ca="1" si="7"/>
        <v>0</v>
      </c>
      <c r="E39" s="5">
        <f t="shared" ca="1" si="8"/>
        <v>0</v>
      </c>
      <c r="F39" s="2" t="str" cm="1">
        <f t="array" aca="1" ref="F39" ca="1">IF(D39=0,"-",IF('Input-Accounts'!$E39&lt;&gt;0,'Input-Accounts'!$E39,INDEX('Input-Accounts'!$H39:$J39,,MATCH($F$6,'Input-Accounts'!$H$6:$J$6,0))))</f>
        <v>-</v>
      </c>
      <c r="G39" s="5">
        <f ca="1">IFERROR(INDEX(G$269:G$305,MATCH($F39,$B$269:$B$305,0))/INDEX($D$269:$D$305,MATCH($F39,$B$269:$B$305,0)),SUMIFS('Input-Ext Allocators'!D$8:D$63,'Input-Ext Allocators'!$B$8:$B$63,$F39))*$D39</f>
        <v>0</v>
      </c>
      <c r="H39" s="5">
        <f ca="1">IFERROR(INDEX(H$269:H$305,MATCH($F39,$B$269:$B$305,0))/INDEX($D$269:$D$305,MATCH($F39,$B$269:$B$305,0)),SUMIFS('Input-Ext Allocators'!E$8:E$63,'Input-Ext Allocators'!$B$8:$B$63,$F39))*$D39</f>
        <v>0</v>
      </c>
      <c r="I39" s="5">
        <f ca="1">IFERROR(INDEX(I$269:I$305,MATCH($F39,$B$269:$B$305,0))/INDEX($D$269:$D$305,MATCH($F39,$B$269:$B$305,0)),SUMIFS('Input-Ext Allocators'!F$8:F$63,'Input-Ext Allocators'!$B$8:$B$63,$F39))*$D39</f>
        <v>0</v>
      </c>
      <c r="J39" s="5">
        <f ca="1">IFERROR(INDEX(J$269:J$305,MATCH($F39,$B$269:$B$305,0))/INDEX($D$269:$D$305,MATCH($F39,$B$269:$B$305,0)),SUMIFS('Input-Ext Allocators'!G$8:G$63,'Input-Ext Allocators'!$B$8:$B$63,$F39))*$D39</f>
        <v>0</v>
      </c>
      <c r="K39" s="5">
        <f ca="1">IFERROR(INDEX(K$269:K$305,MATCH($F39,$B$269:$B$305,0))/INDEX($D$269:$D$305,MATCH($F39,$B$269:$B$305,0)),SUMIFS('Input-Ext Allocators'!H$8:H$63,'Input-Ext Allocators'!$B$8:$B$63,$F39))*$D39</f>
        <v>0</v>
      </c>
      <c r="L39" s="5">
        <f ca="1">IFERROR(INDEX(L$269:L$305,MATCH($F39,$B$269:$B$305,0))/INDEX($D$269:$D$305,MATCH($F39,$B$269:$B$305,0)),SUMIFS('Input-Ext Allocators'!I$8:I$63,'Input-Ext Allocators'!$B$8:$B$63,$F39))*$D39</f>
        <v>0</v>
      </c>
      <c r="M39" s="5">
        <f ca="1">IFERROR(INDEX(M$269:M$305,MATCH($F39,$B$269:$B$305,0))/INDEX($D$269:$D$305,MATCH($F39,$B$269:$B$305,0)),SUMIFS('Input-Ext Allocators'!J$8:J$63,'Input-Ext Allocators'!$B$8:$B$63,$F39))*$D39</f>
        <v>0</v>
      </c>
      <c r="N39" s="5">
        <f ca="1">IFERROR(INDEX(N$269:N$305,MATCH($F39,$B$269:$B$305,0))/INDEX($D$269:$D$305,MATCH($F39,$B$269:$B$305,0)),SUMIFS('Input-Ext Allocators'!K$8:K$63,'Input-Ext Allocators'!$B$8:$B$63,$F39))*$D39</f>
        <v>0</v>
      </c>
      <c r="O39" s="5">
        <f ca="1">IFERROR(INDEX(O$269:O$305,MATCH($F39,$B$269:$B$305,0))/INDEX($D$269:$D$305,MATCH($F39,$B$269:$B$305,0)),SUMIFS('Input-Ext Allocators'!L$8:L$63,'Input-Ext Allocators'!$B$8:$B$63,$F39))*$D39</f>
        <v>0</v>
      </c>
      <c r="P39" s="5">
        <f ca="1">IFERROR(INDEX(P$269:P$305,MATCH($F39,$B$269:$B$305,0))/INDEX($D$269:$D$305,MATCH($F39,$B$269:$B$305,0)),SUMIFS('Input-Ext Allocators'!M$8:M$63,'Input-Ext Allocators'!$B$8:$B$63,$F39))*$D39</f>
        <v>0</v>
      </c>
      <c r="Q39" s="5">
        <f ca="1">IFERROR(INDEX(Q$269:Q$305,MATCH($F39,$B$269:$B$305,0))/INDEX($D$269:$D$305,MATCH($F39,$B$269:$B$305,0)),SUMIFS('Input-Ext Allocators'!N$8:N$63,'Input-Ext Allocators'!$B$8:$B$63,$F39))*$D39</f>
        <v>0</v>
      </c>
      <c r="R39" s="5">
        <f ca="1">IFERROR(INDEX(R$269:R$305,MATCH($F39,$B$269:$B$305,0))/INDEX($D$269:$D$305,MATCH($F39,$B$269:$B$305,0)),SUMIFS('Input-Ext Allocators'!O$8:O$63,'Input-Ext Allocators'!$B$8:$B$63,$F39))*$D39</f>
        <v>0</v>
      </c>
      <c r="S39" s="5">
        <f ca="1">IFERROR(INDEX(S$269:S$305,MATCH($F39,$B$269:$B$305,0))/INDEX($D$269:$D$305,MATCH($F39,$B$269:$B$305,0)),SUMIFS('Input-Ext Allocators'!P$8:P$63,'Input-Ext Allocators'!$B$8:$B$63,$F39))*$D39</f>
        <v>0</v>
      </c>
      <c r="T39" s="5">
        <f ca="1">IFERROR(INDEX(T$269:T$305,MATCH($F39,$B$269:$B$305,0))/INDEX($D$269:$D$305,MATCH($F39,$B$269:$B$305,0)),SUMIFS('Input-Ext Allocators'!Q$8:Q$63,'Input-Ext Allocators'!$B$8:$B$63,$F39))*$D39</f>
        <v>0</v>
      </c>
      <c r="U39" s="5">
        <f ca="1">IFERROR(INDEX(U$269:U$305,MATCH($F39,$B$269:$B$305,0))/INDEX($D$269:$D$305,MATCH($F39,$B$269:$B$305,0)),SUMIFS('Input-Ext Allocators'!R$8:R$63,'Input-Ext Allocators'!$B$8:$B$63,$F39))*$D39</f>
        <v>0</v>
      </c>
      <c r="V39" s="5">
        <f ca="1">IFERROR(INDEX(V$269:V$305,MATCH($F39,$B$269:$B$305,0))/INDEX($D$269:$D$305,MATCH($F39,$B$269:$B$305,0)),SUMIFS('Input-Ext Allocators'!S$8:S$63,'Input-Ext Allocators'!$B$8:$B$63,$F39))*$D39</f>
        <v>0</v>
      </c>
      <c r="W39" s="5">
        <f ca="1">IFERROR(INDEX(W$269:W$305,MATCH($F39,$B$269:$B$305,0))/INDEX($D$269:$D$305,MATCH($F39,$B$269:$B$305,0)),SUMIFS('Input-Ext Allocators'!T$8:T$63,'Input-Ext Allocators'!$B$8:$B$63,$F39))*$D39</f>
        <v>0</v>
      </c>
      <c r="X39" s="5">
        <f ca="1">IFERROR(INDEX(X$269:X$305,MATCH($F39,$B$269:$B$305,0))/INDEX($D$269:$D$305,MATCH($F39,$B$269:$B$305,0)),SUMIFS('Input-Ext Allocators'!U$8:U$63,'Input-Ext Allocators'!$B$8:$B$63,$F39))*$D39</f>
        <v>0</v>
      </c>
      <c r="Y39" s="5">
        <f ca="1">IFERROR(INDEX(Y$269:Y$305,MATCH($F39,$B$269:$B$305,0))/INDEX($D$269:$D$305,MATCH($F39,$B$269:$B$305,0)),SUMIFS('Input-Ext Allocators'!V$8:V$63,'Input-Ext Allocators'!$B$8:$B$63,$F39))*$D39</f>
        <v>0</v>
      </c>
      <c r="Z39" s="5">
        <f ca="1">IFERROR(INDEX(Z$269:Z$305,MATCH($F39,$B$269:$B$305,0))/INDEX($D$269:$D$305,MATCH($F39,$B$269:$B$305,0)),SUMIFS('Input-Ext Allocators'!W$8:W$63,'Input-Ext Allocators'!$B$8:$B$63,$F39))*$D39</f>
        <v>0</v>
      </c>
    </row>
    <row r="40" spans="1:26" outlineLevel="1">
      <c r="A40" s="13">
        <f>IF(ISBLANK('Input-Accounts'!A40),"",'Input-Accounts'!A40)</f>
        <v>31</v>
      </c>
      <c r="B40" s="17" t="str">
        <f>IF(ISBLANK('Input-Accounts'!B40),"",'Input-Accounts'!B40)</f>
        <v>Compressor Station</v>
      </c>
      <c r="C40" s="13">
        <f>IF(ISBLANK('Input-Accounts'!C40),"",'Input-Accounts'!C40)</f>
        <v>377</v>
      </c>
      <c r="D40" s="5">
        <f t="shared" ca="1" si="7"/>
        <v>0</v>
      </c>
      <c r="E40" s="5">
        <f t="shared" ca="1" si="8"/>
        <v>0</v>
      </c>
      <c r="F40" s="2" t="str" cm="1">
        <f t="array" aca="1" ref="F40" ca="1">IF(D40=0,"-",IF('Input-Accounts'!$E40&lt;&gt;0,'Input-Accounts'!$E40,INDEX('Input-Accounts'!$H40:$J40,,MATCH($F$6,'Input-Accounts'!$H$6:$J$6,0))))</f>
        <v>-</v>
      </c>
      <c r="G40" s="5">
        <f ca="1">IFERROR(INDEX(G$269:G$305,MATCH($F40,$B$269:$B$305,0))/INDEX($D$269:$D$305,MATCH($F40,$B$269:$B$305,0)),SUMIFS('Input-Ext Allocators'!D$8:D$63,'Input-Ext Allocators'!$B$8:$B$63,$F40))*$D40</f>
        <v>0</v>
      </c>
      <c r="H40" s="5">
        <f ca="1">IFERROR(INDEX(H$269:H$305,MATCH($F40,$B$269:$B$305,0))/INDEX($D$269:$D$305,MATCH($F40,$B$269:$B$305,0)),SUMIFS('Input-Ext Allocators'!E$8:E$63,'Input-Ext Allocators'!$B$8:$B$63,$F40))*$D40</f>
        <v>0</v>
      </c>
      <c r="I40" s="5">
        <f ca="1">IFERROR(INDEX(I$269:I$305,MATCH($F40,$B$269:$B$305,0))/INDEX($D$269:$D$305,MATCH($F40,$B$269:$B$305,0)),SUMIFS('Input-Ext Allocators'!F$8:F$63,'Input-Ext Allocators'!$B$8:$B$63,$F40))*$D40</f>
        <v>0</v>
      </c>
      <c r="J40" s="5">
        <f ca="1">IFERROR(INDEX(J$269:J$305,MATCH($F40,$B$269:$B$305,0))/INDEX($D$269:$D$305,MATCH($F40,$B$269:$B$305,0)),SUMIFS('Input-Ext Allocators'!G$8:G$63,'Input-Ext Allocators'!$B$8:$B$63,$F40))*$D40</f>
        <v>0</v>
      </c>
      <c r="K40" s="5">
        <f ca="1">IFERROR(INDEX(K$269:K$305,MATCH($F40,$B$269:$B$305,0))/INDEX($D$269:$D$305,MATCH($F40,$B$269:$B$305,0)),SUMIFS('Input-Ext Allocators'!H$8:H$63,'Input-Ext Allocators'!$B$8:$B$63,$F40))*$D40</f>
        <v>0</v>
      </c>
      <c r="L40" s="5">
        <f ca="1">IFERROR(INDEX(L$269:L$305,MATCH($F40,$B$269:$B$305,0))/INDEX($D$269:$D$305,MATCH($F40,$B$269:$B$305,0)),SUMIFS('Input-Ext Allocators'!I$8:I$63,'Input-Ext Allocators'!$B$8:$B$63,$F40))*$D40</f>
        <v>0</v>
      </c>
      <c r="M40" s="5">
        <f ca="1">IFERROR(INDEX(M$269:M$305,MATCH($F40,$B$269:$B$305,0))/INDEX($D$269:$D$305,MATCH($F40,$B$269:$B$305,0)),SUMIFS('Input-Ext Allocators'!J$8:J$63,'Input-Ext Allocators'!$B$8:$B$63,$F40))*$D40</f>
        <v>0</v>
      </c>
      <c r="N40" s="5">
        <f ca="1">IFERROR(INDEX(N$269:N$305,MATCH($F40,$B$269:$B$305,0))/INDEX($D$269:$D$305,MATCH($F40,$B$269:$B$305,0)),SUMIFS('Input-Ext Allocators'!K$8:K$63,'Input-Ext Allocators'!$B$8:$B$63,$F40))*$D40</f>
        <v>0</v>
      </c>
      <c r="O40" s="5">
        <f ca="1">IFERROR(INDEX(O$269:O$305,MATCH($F40,$B$269:$B$305,0))/INDEX($D$269:$D$305,MATCH($F40,$B$269:$B$305,0)),SUMIFS('Input-Ext Allocators'!L$8:L$63,'Input-Ext Allocators'!$B$8:$B$63,$F40))*$D40</f>
        <v>0</v>
      </c>
      <c r="P40" s="5">
        <f ca="1">IFERROR(INDEX(P$269:P$305,MATCH($F40,$B$269:$B$305,0))/INDEX($D$269:$D$305,MATCH($F40,$B$269:$B$305,0)),SUMIFS('Input-Ext Allocators'!M$8:M$63,'Input-Ext Allocators'!$B$8:$B$63,$F40))*$D40</f>
        <v>0</v>
      </c>
      <c r="Q40" s="5">
        <f ca="1">IFERROR(INDEX(Q$269:Q$305,MATCH($F40,$B$269:$B$305,0))/INDEX($D$269:$D$305,MATCH($F40,$B$269:$B$305,0)),SUMIFS('Input-Ext Allocators'!N$8:N$63,'Input-Ext Allocators'!$B$8:$B$63,$F40))*$D40</f>
        <v>0</v>
      </c>
      <c r="R40" s="5">
        <f ca="1">IFERROR(INDEX(R$269:R$305,MATCH($F40,$B$269:$B$305,0))/INDEX($D$269:$D$305,MATCH($F40,$B$269:$B$305,0)),SUMIFS('Input-Ext Allocators'!O$8:O$63,'Input-Ext Allocators'!$B$8:$B$63,$F40))*$D40</f>
        <v>0</v>
      </c>
      <c r="S40" s="5">
        <f ca="1">IFERROR(INDEX(S$269:S$305,MATCH($F40,$B$269:$B$305,0))/INDEX($D$269:$D$305,MATCH($F40,$B$269:$B$305,0)),SUMIFS('Input-Ext Allocators'!P$8:P$63,'Input-Ext Allocators'!$B$8:$B$63,$F40))*$D40</f>
        <v>0</v>
      </c>
      <c r="T40" s="5">
        <f ca="1">IFERROR(INDEX(T$269:T$305,MATCH($F40,$B$269:$B$305,0))/INDEX($D$269:$D$305,MATCH($F40,$B$269:$B$305,0)),SUMIFS('Input-Ext Allocators'!Q$8:Q$63,'Input-Ext Allocators'!$B$8:$B$63,$F40))*$D40</f>
        <v>0</v>
      </c>
      <c r="U40" s="5">
        <f ca="1">IFERROR(INDEX(U$269:U$305,MATCH($F40,$B$269:$B$305,0))/INDEX($D$269:$D$305,MATCH($F40,$B$269:$B$305,0)),SUMIFS('Input-Ext Allocators'!R$8:R$63,'Input-Ext Allocators'!$B$8:$B$63,$F40))*$D40</f>
        <v>0</v>
      </c>
      <c r="V40" s="5">
        <f ca="1">IFERROR(INDEX(V$269:V$305,MATCH($F40,$B$269:$B$305,0))/INDEX($D$269:$D$305,MATCH($F40,$B$269:$B$305,0)),SUMIFS('Input-Ext Allocators'!S$8:S$63,'Input-Ext Allocators'!$B$8:$B$63,$F40))*$D40</f>
        <v>0</v>
      </c>
      <c r="W40" s="5">
        <f ca="1">IFERROR(INDEX(W$269:W$305,MATCH($F40,$B$269:$B$305,0))/INDEX($D$269:$D$305,MATCH($F40,$B$269:$B$305,0)),SUMIFS('Input-Ext Allocators'!T$8:T$63,'Input-Ext Allocators'!$B$8:$B$63,$F40))*$D40</f>
        <v>0</v>
      </c>
      <c r="X40" s="5">
        <f ca="1">IFERROR(INDEX(X$269:X$305,MATCH($F40,$B$269:$B$305,0))/INDEX($D$269:$D$305,MATCH($F40,$B$269:$B$305,0)),SUMIFS('Input-Ext Allocators'!U$8:U$63,'Input-Ext Allocators'!$B$8:$B$63,$F40))*$D40</f>
        <v>0</v>
      </c>
      <c r="Y40" s="5">
        <f ca="1">IFERROR(INDEX(Y$269:Y$305,MATCH($F40,$B$269:$B$305,0))/INDEX($D$269:$D$305,MATCH($F40,$B$269:$B$305,0)),SUMIFS('Input-Ext Allocators'!V$8:V$63,'Input-Ext Allocators'!$B$8:$B$63,$F40))*$D40</f>
        <v>0</v>
      </c>
      <c r="Z40" s="5">
        <f ca="1">IFERROR(INDEX(Z$269:Z$305,MATCH($F40,$B$269:$B$305,0))/INDEX($D$269:$D$305,MATCH($F40,$B$269:$B$305,0)),SUMIFS('Input-Ext Allocators'!W$8:W$63,'Input-Ext Allocators'!$B$8:$B$63,$F40))*$D40</f>
        <v>0</v>
      </c>
    </row>
    <row r="41" spans="1:26" outlineLevel="1">
      <c r="A41" s="13">
        <f>IF(ISBLANK('Input-Accounts'!A41),"",'Input-Accounts'!A41)</f>
        <v>32</v>
      </c>
      <c r="B41" s="17" t="str">
        <f>IF(ISBLANK('Input-Accounts'!B41),"",'Input-Accounts'!B41)</f>
        <v>M &amp; R Station Equipment - general</v>
      </c>
      <c r="C41" s="13">
        <f>IF(ISBLANK('Input-Accounts'!C41),"",'Input-Accounts'!C41)</f>
        <v>378</v>
      </c>
      <c r="D41" s="5">
        <f t="shared" ca="1" si="7"/>
        <v>0</v>
      </c>
      <c r="E41" s="5">
        <f t="shared" ca="1" si="8"/>
        <v>0</v>
      </c>
      <c r="F41" s="2" t="str" cm="1">
        <f t="array" aca="1" ref="F41" ca="1">IF(D41=0,"-",IF('Input-Accounts'!$E41&lt;&gt;0,'Input-Accounts'!$E41,INDEX('Input-Accounts'!$H41:$J41,,MATCH($F$6,'Input-Accounts'!$H$6:$J$6,0))))</f>
        <v>-</v>
      </c>
      <c r="G41" s="5">
        <f ca="1">IFERROR(INDEX(G$269:G$305,MATCH($F41,$B$269:$B$305,0))/INDEX($D$269:$D$305,MATCH($F41,$B$269:$B$305,0)),SUMIFS('Input-Ext Allocators'!D$8:D$63,'Input-Ext Allocators'!$B$8:$B$63,$F41))*$D41</f>
        <v>0</v>
      </c>
      <c r="H41" s="5">
        <f ca="1">IFERROR(INDEX(H$269:H$305,MATCH($F41,$B$269:$B$305,0))/INDEX($D$269:$D$305,MATCH($F41,$B$269:$B$305,0)),SUMIFS('Input-Ext Allocators'!E$8:E$63,'Input-Ext Allocators'!$B$8:$B$63,$F41))*$D41</f>
        <v>0</v>
      </c>
      <c r="I41" s="5">
        <f ca="1">IFERROR(INDEX(I$269:I$305,MATCH($F41,$B$269:$B$305,0))/INDEX($D$269:$D$305,MATCH($F41,$B$269:$B$305,0)),SUMIFS('Input-Ext Allocators'!F$8:F$63,'Input-Ext Allocators'!$B$8:$B$63,$F41))*$D41</f>
        <v>0</v>
      </c>
      <c r="J41" s="5">
        <f ca="1">IFERROR(INDEX(J$269:J$305,MATCH($F41,$B$269:$B$305,0))/INDEX($D$269:$D$305,MATCH($F41,$B$269:$B$305,0)),SUMIFS('Input-Ext Allocators'!G$8:G$63,'Input-Ext Allocators'!$B$8:$B$63,$F41))*$D41</f>
        <v>0</v>
      </c>
      <c r="K41" s="5">
        <f ca="1">IFERROR(INDEX(K$269:K$305,MATCH($F41,$B$269:$B$305,0))/INDEX($D$269:$D$305,MATCH($F41,$B$269:$B$305,0)),SUMIFS('Input-Ext Allocators'!H$8:H$63,'Input-Ext Allocators'!$B$8:$B$63,$F41))*$D41</f>
        <v>0</v>
      </c>
      <c r="L41" s="5">
        <f ca="1">IFERROR(INDEX(L$269:L$305,MATCH($F41,$B$269:$B$305,0))/INDEX($D$269:$D$305,MATCH($F41,$B$269:$B$305,0)),SUMIFS('Input-Ext Allocators'!I$8:I$63,'Input-Ext Allocators'!$B$8:$B$63,$F41))*$D41</f>
        <v>0</v>
      </c>
      <c r="M41" s="5">
        <f ca="1">IFERROR(INDEX(M$269:M$305,MATCH($F41,$B$269:$B$305,0))/INDEX($D$269:$D$305,MATCH($F41,$B$269:$B$305,0)),SUMIFS('Input-Ext Allocators'!J$8:J$63,'Input-Ext Allocators'!$B$8:$B$63,$F41))*$D41</f>
        <v>0</v>
      </c>
      <c r="N41" s="5">
        <f ca="1">IFERROR(INDEX(N$269:N$305,MATCH($F41,$B$269:$B$305,0))/INDEX($D$269:$D$305,MATCH($F41,$B$269:$B$305,0)),SUMIFS('Input-Ext Allocators'!K$8:K$63,'Input-Ext Allocators'!$B$8:$B$63,$F41))*$D41</f>
        <v>0</v>
      </c>
      <c r="O41" s="5">
        <f ca="1">IFERROR(INDEX(O$269:O$305,MATCH($F41,$B$269:$B$305,0))/INDEX($D$269:$D$305,MATCH($F41,$B$269:$B$305,0)),SUMIFS('Input-Ext Allocators'!L$8:L$63,'Input-Ext Allocators'!$B$8:$B$63,$F41))*$D41</f>
        <v>0</v>
      </c>
      <c r="P41" s="5">
        <f ca="1">IFERROR(INDEX(P$269:P$305,MATCH($F41,$B$269:$B$305,0))/INDEX($D$269:$D$305,MATCH($F41,$B$269:$B$305,0)),SUMIFS('Input-Ext Allocators'!M$8:M$63,'Input-Ext Allocators'!$B$8:$B$63,$F41))*$D41</f>
        <v>0</v>
      </c>
      <c r="Q41" s="5">
        <f ca="1">IFERROR(INDEX(Q$269:Q$305,MATCH($F41,$B$269:$B$305,0))/INDEX($D$269:$D$305,MATCH($F41,$B$269:$B$305,0)),SUMIFS('Input-Ext Allocators'!N$8:N$63,'Input-Ext Allocators'!$B$8:$B$63,$F41))*$D41</f>
        <v>0</v>
      </c>
      <c r="R41" s="5">
        <f ca="1">IFERROR(INDEX(R$269:R$305,MATCH($F41,$B$269:$B$305,0))/INDEX($D$269:$D$305,MATCH($F41,$B$269:$B$305,0)),SUMIFS('Input-Ext Allocators'!O$8:O$63,'Input-Ext Allocators'!$B$8:$B$63,$F41))*$D41</f>
        <v>0</v>
      </c>
      <c r="S41" s="5">
        <f ca="1">IFERROR(INDEX(S$269:S$305,MATCH($F41,$B$269:$B$305,0))/INDEX($D$269:$D$305,MATCH($F41,$B$269:$B$305,0)),SUMIFS('Input-Ext Allocators'!P$8:P$63,'Input-Ext Allocators'!$B$8:$B$63,$F41))*$D41</f>
        <v>0</v>
      </c>
      <c r="T41" s="5">
        <f ca="1">IFERROR(INDEX(T$269:T$305,MATCH($F41,$B$269:$B$305,0))/INDEX($D$269:$D$305,MATCH($F41,$B$269:$B$305,0)),SUMIFS('Input-Ext Allocators'!Q$8:Q$63,'Input-Ext Allocators'!$B$8:$B$63,$F41))*$D41</f>
        <v>0</v>
      </c>
      <c r="U41" s="5">
        <f ca="1">IFERROR(INDEX(U$269:U$305,MATCH($F41,$B$269:$B$305,0))/INDEX($D$269:$D$305,MATCH($F41,$B$269:$B$305,0)),SUMIFS('Input-Ext Allocators'!R$8:R$63,'Input-Ext Allocators'!$B$8:$B$63,$F41))*$D41</f>
        <v>0</v>
      </c>
      <c r="V41" s="5">
        <f ca="1">IFERROR(INDEX(V$269:V$305,MATCH($F41,$B$269:$B$305,0))/INDEX($D$269:$D$305,MATCH($F41,$B$269:$B$305,0)),SUMIFS('Input-Ext Allocators'!S$8:S$63,'Input-Ext Allocators'!$B$8:$B$63,$F41))*$D41</f>
        <v>0</v>
      </c>
      <c r="W41" s="5">
        <f ca="1">IFERROR(INDEX(W$269:W$305,MATCH($F41,$B$269:$B$305,0))/INDEX($D$269:$D$305,MATCH($F41,$B$269:$B$305,0)),SUMIFS('Input-Ext Allocators'!T$8:T$63,'Input-Ext Allocators'!$B$8:$B$63,$F41))*$D41</f>
        <v>0</v>
      </c>
      <c r="X41" s="5">
        <f ca="1">IFERROR(INDEX(X$269:X$305,MATCH($F41,$B$269:$B$305,0))/INDEX($D$269:$D$305,MATCH($F41,$B$269:$B$305,0)),SUMIFS('Input-Ext Allocators'!U$8:U$63,'Input-Ext Allocators'!$B$8:$B$63,$F41))*$D41</f>
        <v>0</v>
      </c>
      <c r="Y41" s="5">
        <f ca="1">IFERROR(INDEX(Y$269:Y$305,MATCH($F41,$B$269:$B$305,0))/INDEX($D$269:$D$305,MATCH($F41,$B$269:$B$305,0)),SUMIFS('Input-Ext Allocators'!V$8:V$63,'Input-Ext Allocators'!$B$8:$B$63,$F41))*$D41</f>
        <v>0</v>
      </c>
      <c r="Z41" s="5">
        <f ca="1">IFERROR(INDEX(Z$269:Z$305,MATCH($F41,$B$269:$B$305,0))/INDEX($D$269:$D$305,MATCH($F41,$B$269:$B$305,0)),SUMIFS('Input-Ext Allocators'!W$8:W$63,'Input-Ext Allocators'!$B$8:$B$63,$F41))*$D41</f>
        <v>0</v>
      </c>
    </row>
    <row r="42" spans="1:26" outlineLevel="1">
      <c r="A42" s="13">
        <f>IF(ISBLANK('Input-Accounts'!A42),"",'Input-Accounts'!A42)</f>
        <v>33</v>
      </c>
      <c r="B42" s="17" t="str">
        <f>IF(ISBLANK('Input-Accounts'!B42),"",'Input-Accounts'!B42)</f>
        <v>M &amp; R Station Equipment - city gate</v>
      </c>
      <c r="C42" s="13">
        <f>IF(ISBLANK('Input-Accounts'!C42),"",'Input-Accounts'!C42)</f>
        <v>379</v>
      </c>
      <c r="D42" s="5">
        <f t="shared" ca="1" si="7"/>
        <v>0</v>
      </c>
      <c r="E42" s="5">
        <f t="shared" ca="1" si="8"/>
        <v>0</v>
      </c>
      <c r="F42" s="2" t="str" cm="1">
        <f t="array" aca="1" ref="F42" ca="1">IF(D42=0,"-",IF('Input-Accounts'!$E42&lt;&gt;0,'Input-Accounts'!$E42,INDEX('Input-Accounts'!$H42:$J42,,MATCH($F$6,'Input-Accounts'!$H$6:$J$6,0))))</f>
        <v>-</v>
      </c>
      <c r="G42" s="5">
        <f ca="1">IFERROR(INDEX(G$269:G$305,MATCH($F42,$B$269:$B$305,0))/INDEX($D$269:$D$305,MATCH($F42,$B$269:$B$305,0)),SUMIFS('Input-Ext Allocators'!D$8:D$63,'Input-Ext Allocators'!$B$8:$B$63,$F42))*$D42</f>
        <v>0</v>
      </c>
      <c r="H42" s="5">
        <f ca="1">IFERROR(INDEX(H$269:H$305,MATCH($F42,$B$269:$B$305,0))/INDEX($D$269:$D$305,MATCH($F42,$B$269:$B$305,0)),SUMIFS('Input-Ext Allocators'!E$8:E$63,'Input-Ext Allocators'!$B$8:$B$63,$F42))*$D42</f>
        <v>0</v>
      </c>
      <c r="I42" s="5">
        <f ca="1">IFERROR(INDEX(I$269:I$305,MATCH($F42,$B$269:$B$305,0))/INDEX($D$269:$D$305,MATCH($F42,$B$269:$B$305,0)),SUMIFS('Input-Ext Allocators'!F$8:F$63,'Input-Ext Allocators'!$B$8:$B$63,$F42))*$D42</f>
        <v>0</v>
      </c>
      <c r="J42" s="5">
        <f ca="1">IFERROR(INDEX(J$269:J$305,MATCH($F42,$B$269:$B$305,0))/INDEX($D$269:$D$305,MATCH($F42,$B$269:$B$305,0)),SUMIFS('Input-Ext Allocators'!G$8:G$63,'Input-Ext Allocators'!$B$8:$B$63,$F42))*$D42</f>
        <v>0</v>
      </c>
      <c r="K42" s="5">
        <f ca="1">IFERROR(INDEX(K$269:K$305,MATCH($F42,$B$269:$B$305,0))/INDEX($D$269:$D$305,MATCH($F42,$B$269:$B$305,0)),SUMIFS('Input-Ext Allocators'!H$8:H$63,'Input-Ext Allocators'!$B$8:$B$63,$F42))*$D42</f>
        <v>0</v>
      </c>
      <c r="L42" s="5">
        <f ca="1">IFERROR(INDEX(L$269:L$305,MATCH($F42,$B$269:$B$305,0))/INDEX($D$269:$D$305,MATCH($F42,$B$269:$B$305,0)),SUMIFS('Input-Ext Allocators'!I$8:I$63,'Input-Ext Allocators'!$B$8:$B$63,$F42))*$D42</f>
        <v>0</v>
      </c>
      <c r="M42" s="5">
        <f ca="1">IFERROR(INDEX(M$269:M$305,MATCH($F42,$B$269:$B$305,0))/INDEX($D$269:$D$305,MATCH($F42,$B$269:$B$305,0)),SUMIFS('Input-Ext Allocators'!J$8:J$63,'Input-Ext Allocators'!$B$8:$B$63,$F42))*$D42</f>
        <v>0</v>
      </c>
      <c r="N42" s="5">
        <f ca="1">IFERROR(INDEX(N$269:N$305,MATCH($F42,$B$269:$B$305,0))/INDEX($D$269:$D$305,MATCH($F42,$B$269:$B$305,0)),SUMIFS('Input-Ext Allocators'!K$8:K$63,'Input-Ext Allocators'!$B$8:$B$63,$F42))*$D42</f>
        <v>0</v>
      </c>
      <c r="O42" s="5">
        <f ca="1">IFERROR(INDEX(O$269:O$305,MATCH($F42,$B$269:$B$305,0))/INDEX($D$269:$D$305,MATCH($F42,$B$269:$B$305,0)),SUMIFS('Input-Ext Allocators'!L$8:L$63,'Input-Ext Allocators'!$B$8:$B$63,$F42))*$D42</f>
        <v>0</v>
      </c>
      <c r="P42" s="5">
        <f ca="1">IFERROR(INDEX(P$269:P$305,MATCH($F42,$B$269:$B$305,0))/INDEX($D$269:$D$305,MATCH($F42,$B$269:$B$305,0)),SUMIFS('Input-Ext Allocators'!M$8:M$63,'Input-Ext Allocators'!$B$8:$B$63,$F42))*$D42</f>
        <v>0</v>
      </c>
      <c r="Q42" s="5">
        <f ca="1">IFERROR(INDEX(Q$269:Q$305,MATCH($F42,$B$269:$B$305,0))/INDEX($D$269:$D$305,MATCH($F42,$B$269:$B$305,0)),SUMIFS('Input-Ext Allocators'!N$8:N$63,'Input-Ext Allocators'!$B$8:$B$63,$F42))*$D42</f>
        <v>0</v>
      </c>
      <c r="R42" s="5">
        <f ca="1">IFERROR(INDEX(R$269:R$305,MATCH($F42,$B$269:$B$305,0))/INDEX($D$269:$D$305,MATCH($F42,$B$269:$B$305,0)),SUMIFS('Input-Ext Allocators'!O$8:O$63,'Input-Ext Allocators'!$B$8:$B$63,$F42))*$D42</f>
        <v>0</v>
      </c>
      <c r="S42" s="5">
        <f ca="1">IFERROR(INDEX(S$269:S$305,MATCH($F42,$B$269:$B$305,0))/INDEX($D$269:$D$305,MATCH($F42,$B$269:$B$305,0)),SUMIFS('Input-Ext Allocators'!P$8:P$63,'Input-Ext Allocators'!$B$8:$B$63,$F42))*$D42</f>
        <v>0</v>
      </c>
      <c r="T42" s="5">
        <f ca="1">IFERROR(INDEX(T$269:T$305,MATCH($F42,$B$269:$B$305,0))/INDEX($D$269:$D$305,MATCH($F42,$B$269:$B$305,0)),SUMIFS('Input-Ext Allocators'!Q$8:Q$63,'Input-Ext Allocators'!$B$8:$B$63,$F42))*$D42</f>
        <v>0</v>
      </c>
      <c r="U42" s="5">
        <f ca="1">IFERROR(INDEX(U$269:U$305,MATCH($F42,$B$269:$B$305,0))/INDEX($D$269:$D$305,MATCH($F42,$B$269:$B$305,0)),SUMIFS('Input-Ext Allocators'!R$8:R$63,'Input-Ext Allocators'!$B$8:$B$63,$F42))*$D42</f>
        <v>0</v>
      </c>
      <c r="V42" s="5">
        <f ca="1">IFERROR(INDEX(V$269:V$305,MATCH($F42,$B$269:$B$305,0))/INDEX($D$269:$D$305,MATCH($F42,$B$269:$B$305,0)),SUMIFS('Input-Ext Allocators'!S$8:S$63,'Input-Ext Allocators'!$B$8:$B$63,$F42))*$D42</f>
        <v>0</v>
      </c>
      <c r="W42" s="5">
        <f ca="1">IFERROR(INDEX(W$269:W$305,MATCH($F42,$B$269:$B$305,0))/INDEX($D$269:$D$305,MATCH($F42,$B$269:$B$305,0)),SUMIFS('Input-Ext Allocators'!T$8:T$63,'Input-Ext Allocators'!$B$8:$B$63,$F42))*$D42</f>
        <v>0</v>
      </c>
      <c r="X42" s="5">
        <f ca="1">IFERROR(INDEX(X$269:X$305,MATCH($F42,$B$269:$B$305,0))/INDEX($D$269:$D$305,MATCH($F42,$B$269:$B$305,0)),SUMIFS('Input-Ext Allocators'!U$8:U$63,'Input-Ext Allocators'!$B$8:$B$63,$F42))*$D42</f>
        <v>0</v>
      </c>
      <c r="Y42" s="5">
        <f ca="1">IFERROR(INDEX(Y$269:Y$305,MATCH($F42,$B$269:$B$305,0))/INDEX($D$269:$D$305,MATCH($F42,$B$269:$B$305,0)),SUMIFS('Input-Ext Allocators'!V$8:V$63,'Input-Ext Allocators'!$B$8:$B$63,$F42))*$D42</f>
        <v>0</v>
      </c>
      <c r="Z42" s="5">
        <f ca="1">IFERROR(INDEX(Z$269:Z$305,MATCH($F42,$B$269:$B$305,0))/INDEX($D$269:$D$305,MATCH($F42,$B$269:$B$305,0)),SUMIFS('Input-Ext Allocators'!W$8:W$63,'Input-Ext Allocators'!$B$8:$B$63,$F42))*$D42</f>
        <v>0</v>
      </c>
    </row>
    <row r="43" spans="1:26" outlineLevel="1">
      <c r="A43" s="13">
        <f>IF(ISBLANK('Input-Accounts'!A43),"",'Input-Accounts'!A43)</f>
        <v>34</v>
      </c>
      <c r="B43" s="17" t="str">
        <f>IF(ISBLANK('Input-Accounts'!B43),"",'Input-Accounts'!B43)</f>
        <v>Services</v>
      </c>
      <c r="C43" s="13">
        <f>IF(ISBLANK('Input-Accounts'!C43),"",'Input-Accounts'!C43)</f>
        <v>380</v>
      </c>
      <c r="D43" s="5">
        <f t="shared" ca="1" si="7"/>
        <v>245381254.64981857</v>
      </c>
      <c r="E43" s="5">
        <f t="shared" ca="1" si="8"/>
        <v>0</v>
      </c>
      <c r="F43" s="2" t="str" cm="1">
        <f t="array" aca="1" ref="F43" ca="1">IF(D43=0,"-",IF('Input-Accounts'!$E43&lt;&gt;0,'Input-Accounts'!$E43,INDEX('Input-Accounts'!$H43:$J43,,MATCH($F$6,'Input-Accounts'!$H$6:$J$6,0))))</f>
        <v>SERVICES</v>
      </c>
      <c r="G43" s="5">
        <f ca="1">IFERROR(INDEX(G$269:G$305,MATCH($F43,$B$269:$B$305,0))/INDEX($D$269:$D$305,MATCH($F43,$B$269:$B$305,0)),SUMIFS('Input-Ext Allocators'!D$8:D$63,'Input-Ext Allocators'!$B$8:$B$63,$F43))*$D43</f>
        <v>215300429.62274444</v>
      </c>
      <c r="H43" s="5">
        <f ca="1">IFERROR(INDEX(H$269:H$305,MATCH($F43,$B$269:$B$305,0))/INDEX($D$269:$D$305,MATCH($F43,$B$269:$B$305,0)),SUMIFS('Input-Ext Allocators'!E$8:E$63,'Input-Ext Allocators'!$B$8:$B$63,$F43))*$D43</f>
        <v>29114341.575459227</v>
      </c>
      <c r="I43" s="5">
        <f ca="1">IFERROR(INDEX(I$269:I$305,MATCH($F43,$B$269:$B$305,0))/INDEX($D$269:$D$305,MATCH($F43,$B$269:$B$305,0)),SUMIFS('Input-Ext Allocators'!F$8:F$63,'Input-Ext Allocators'!$B$8:$B$63,$F43))*$D43</f>
        <v>805402.87634577614</v>
      </c>
      <c r="J43" s="5">
        <f ca="1">IFERROR(INDEX(J$269:J$305,MATCH($F43,$B$269:$B$305,0))/INDEX($D$269:$D$305,MATCH($F43,$B$269:$B$305,0)),SUMIFS('Input-Ext Allocators'!G$8:G$63,'Input-Ext Allocators'!$B$8:$B$63,$F43))*$D43</f>
        <v>161080.57526915523</v>
      </c>
      <c r="K43" s="5">
        <f ca="1">IFERROR(INDEX(K$269:K$305,MATCH($F43,$B$269:$B$305,0))/INDEX($D$269:$D$305,MATCH($F43,$B$269:$B$305,0)),SUMIFS('Input-Ext Allocators'!H$8:H$63,'Input-Ext Allocators'!$B$8:$B$63,$F43))*$D43</f>
        <v>0</v>
      </c>
      <c r="L43" s="5">
        <f ca="1">IFERROR(INDEX(L$269:L$305,MATCH($F43,$B$269:$B$305,0))/INDEX($D$269:$D$305,MATCH($F43,$B$269:$B$305,0)),SUMIFS('Input-Ext Allocators'!I$8:I$63,'Input-Ext Allocators'!$B$8:$B$63,$F43))*$D43</f>
        <v>0</v>
      </c>
      <c r="M43" s="5">
        <f ca="1">IFERROR(INDEX(M$269:M$305,MATCH($F43,$B$269:$B$305,0))/INDEX($D$269:$D$305,MATCH($F43,$B$269:$B$305,0)),SUMIFS('Input-Ext Allocators'!J$8:J$63,'Input-Ext Allocators'!$B$8:$B$63,$F43))*$D43</f>
        <v>0</v>
      </c>
      <c r="N43" s="5">
        <f ca="1">IFERROR(INDEX(N$269:N$305,MATCH($F43,$B$269:$B$305,0))/INDEX($D$269:$D$305,MATCH($F43,$B$269:$B$305,0)),SUMIFS('Input-Ext Allocators'!K$8:K$63,'Input-Ext Allocators'!$B$8:$B$63,$F43))*$D43</f>
        <v>0</v>
      </c>
      <c r="O43" s="5">
        <f ca="1">IFERROR(INDEX(O$269:O$305,MATCH($F43,$B$269:$B$305,0))/INDEX($D$269:$D$305,MATCH($F43,$B$269:$B$305,0)),SUMIFS('Input-Ext Allocators'!L$8:L$63,'Input-Ext Allocators'!$B$8:$B$63,$F43))*$D43</f>
        <v>0</v>
      </c>
      <c r="P43" s="5">
        <f ca="1">IFERROR(INDEX(P$269:P$305,MATCH($F43,$B$269:$B$305,0))/INDEX($D$269:$D$305,MATCH($F43,$B$269:$B$305,0)),SUMIFS('Input-Ext Allocators'!M$8:M$63,'Input-Ext Allocators'!$B$8:$B$63,$F43))*$D43</f>
        <v>0</v>
      </c>
      <c r="Q43" s="5">
        <f ca="1">IFERROR(INDEX(Q$269:Q$305,MATCH($F43,$B$269:$B$305,0))/INDEX($D$269:$D$305,MATCH($F43,$B$269:$B$305,0)),SUMIFS('Input-Ext Allocators'!N$8:N$63,'Input-Ext Allocators'!$B$8:$B$63,$F43))*$D43</f>
        <v>0</v>
      </c>
      <c r="R43" s="5">
        <f ca="1">IFERROR(INDEX(R$269:R$305,MATCH($F43,$B$269:$B$305,0))/INDEX($D$269:$D$305,MATCH($F43,$B$269:$B$305,0)),SUMIFS('Input-Ext Allocators'!O$8:O$63,'Input-Ext Allocators'!$B$8:$B$63,$F43))*$D43</f>
        <v>0</v>
      </c>
      <c r="S43" s="5">
        <f ca="1">IFERROR(INDEX(S$269:S$305,MATCH($F43,$B$269:$B$305,0))/INDEX($D$269:$D$305,MATCH($F43,$B$269:$B$305,0)),SUMIFS('Input-Ext Allocators'!P$8:P$63,'Input-Ext Allocators'!$B$8:$B$63,$F43))*$D43</f>
        <v>0</v>
      </c>
      <c r="T43" s="5">
        <f ca="1">IFERROR(INDEX(T$269:T$305,MATCH($F43,$B$269:$B$305,0))/INDEX($D$269:$D$305,MATCH($F43,$B$269:$B$305,0)),SUMIFS('Input-Ext Allocators'!Q$8:Q$63,'Input-Ext Allocators'!$B$8:$B$63,$F43))*$D43</f>
        <v>0</v>
      </c>
      <c r="U43" s="5">
        <f ca="1">IFERROR(INDEX(U$269:U$305,MATCH($F43,$B$269:$B$305,0))/INDEX($D$269:$D$305,MATCH($F43,$B$269:$B$305,0)),SUMIFS('Input-Ext Allocators'!R$8:R$63,'Input-Ext Allocators'!$B$8:$B$63,$F43))*$D43</f>
        <v>0</v>
      </c>
      <c r="V43" s="5">
        <f ca="1">IFERROR(INDEX(V$269:V$305,MATCH($F43,$B$269:$B$305,0))/INDEX($D$269:$D$305,MATCH($F43,$B$269:$B$305,0)),SUMIFS('Input-Ext Allocators'!S$8:S$63,'Input-Ext Allocators'!$B$8:$B$63,$F43))*$D43</f>
        <v>0</v>
      </c>
      <c r="W43" s="5">
        <f ca="1">IFERROR(INDEX(W$269:W$305,MATCH($F43,$B$269:$B$305,0))/INDEX($D$269:$D$305,MATCH($F43,$B$269:$B$305,0)),SUMIFS('Input-Ext Allocators'!T$8:T$63,'Input-Ext Allocators'!$B$8:$B$63,$F43))*$D43</f>
        <v>0</v>
      </c>
      <c r="X43" s="5">
        <f ca="1">IFERROR(INDEX(X$269:X$305,MATCH($F43,$B$269:$B$305,0))/INDEX($D$269:$D$305,MATCH($F43,$B$269:$B$305,0)),SUMIFS('Input-Ext Allocators'!U$8:U$63,'Input-Ext Allocators'!$B$8:$B$63,$F43))*$D43</f>
        <v>0</v>
      </c>
      <c r="Y43" s="5">
        <f ca="1">IFERROR(INDEX(Y$269:Y$305,MATCH($F43,$B$269:$B$305,0))/INDEX($D$269:$D$305,MATCH($F43,$B$269:$B$305,0)),SUMIFS('Input-Ext Allocators'!V$8:V$63,'Input-Ext Allocators'!$B$8:$B$63,$F43))*$D43</f>
        <v>0</v>
      </c>
      <c r="Z43" s="5">
        <f ca="1">IFERROR(INDEX(Z$269:Z$305,MATCH($F43,$B$269:$B$305,0))/INDEX($D$269:$D$305,MATCH($F43,$B$269:$B$305,0)),SUMIFS('Input-Ext Allocators'!W$8:W$63,'Input-Ext Allocators'!$B$8:$B$63,$F43))*$D43</f>
        <v>0</v>
      </c>
    </row>
    <row r="44" spans="1:26" outlineLevel="1">
      <c r="A44" s="13">
        <f>IF(ISBLANK('Input-Accounts'!A44),"",'Input-Accounts'!A44)</f>
        <v>35</v>
      </c>
      <c r="B44" s="17" t="str">
        <f>IF(ISBLANK('Input-Accounts'!B44),"",'Input-Accounts'!B44)</f>
        <v>Services - Direct</v>
      </c>
      <c r="C44" s="13">
        <f>IF(ISBLANK('Input-Accounts'!C44),"",'Input-Accounts'!C44)</f>
        <v>380.1</v>
      </c>
      <c r="D44" s="5">
        <f t="shared" ca="1" si="7"/>
        <v>328315.7101814315</v>
      </c>
      <c r="E44" s="5">
        <f t="shared" ca="1" si="8"/>
        <v>0</v>
      </c>
      <c r="F44" s="2" t="str" cm="1">
        <f t="array" aca="1" ref="F44" ca="1">IF(D44=0,"-",IF('Input-Accounts'!$E44&lt;&gt;0,'Input-Accounts'!$E44,INDEX('Input-Accounts'!$H44:$J44,,MATCH($F$6,'Input-Accounts'!$H$6:$J$6,0))))</f>
        <v>SERVICE-DIRECT</v>
      </c>
      <c r="G44" s="5">
        <f ca="1">IFERROR(INDEX(G$269:G$305,MATCH($F44,$B$269:$B$305,0))/INDEX($D$269:$D$305,MATCH($F44,$B$269:$B$305,0)),SUMIFS('Input-Ext Allocators'!D$8:D$63,'Input-Ext Allocators'!$B$8:$B$63,$F44))*$D44</f>
        <v>0</v>
      </c>
      <c r="H44" s="5">
        <f ca="1">IFERROR(INDEX(H$269:H$305,MATCH($F44,$B$269:$B$305,0))/INDEX($D$269:$D$305,MATCH($F44,$B$269:$B$305,0)),SUMIFS('Input-Ext Allocators'!E$8:E$63,'Input-Ext Allocators'!$B$8:$B$63,$F44))*$D44</f>
        <v>0</v>
      </c>
      <c r="I44" s="5">
        <f ca="1">IFERROR(INDEX(I$269:I$305,MATCH($F44,$B$269:$B$305,0))/INDEX($D$269:$D$305,MATCH($F44,$B$269:$B$305,0)),SUMIFS('Input-Ext Allocators'!F$8:F$63,'Input-Ext Allocators'!$B$8:$B$63,$F44))*$D44</f>
        <v>0</v>
      </c>
      <c r="J44" s="5">
        <f ca="1">IFERROR(INDEX(J$269:J$305,MATCH($F44,$B$269:$B$305,0))/INDEX($D$269:$D$305,MATCH($F44,$B$269:$B$305,0)),SUMIFS('Input-Ext Allocators'!G$8:G$63,'Input-Ext Allocators'!$B$8:$B$63,$F44))*$D44</f>
        <v>0</v>
      </c>
      <c r="K44" s="5">
        <f ca="1">IFERROR(INDEX(K$269:K$305,MATCH($F44,$B$269:$B$305,0))/INDEX($D$269:$D$305,MATCH($F44,$B$269:$B$305,0)),SUMIFS('Input-Ext Allocators'!H$8:H$63,'Input-Ext Allocators'!$B$8:$B$63,$F44))*$D44</f>
        <v>7869.6455208385751</v>
      </c>
      <c r="L44" s="5">
        <f ca="1">IFERROR(INDEX(L$269:L$305,MATCH($F44,$B$269:$B$305,0))/INDEX($D$269:$D$305,MATCH($F44,$B$269:$B$305,0)),SUMIFS('Input-Ext Allocators'!I$8:I$63,'Input-Ext Allocators'!$B$8:$B$63,$F44))*$D44</f>
        <v>298204.27466059296</v>
      </c>
      <c r="M44" s="5">
        <f ca="1">IFERROR(INDEX(M$269:M$305,MATCH($F44,$B$269:$B$305,0))/INDEX($D$269:$D$305,MATCH($F44,$B$269:$B$305,0)),SUMIFS('Input-Ext Allocators'!J$8:J$63,'Input-Ext Allocators'!$B$8:$B$63,$F44))*$D44</f>
        <v>22241.79</v>
      </c>
      <c r="N44" s="5">
        <f ca="1">IFERROR(INDEX(N$269:N$305,MATCH($F44,$B$269:$B$305,0))/INDEX($D$269:$D$305,MATCH($F44,$B$269:$B$305,0)),SUMIFS('Input-Ext Allocators'!K$8:K$63,'Input-Ext Allocators'!$B$8:$B$63,$F44))*$D44</f>
        <v>0</v>
      </c>
      <c r="O44" s="5">
        <f ca="1">IFERROR(INDEX(O$269:O$305,MATCH($F44,$B$269:$B$305,0))/INDEX($D$269:$D$305,MATCH($F44,$B$269:$B$305,0)),SUMIFS('Input-Ext Allocators'!L$8:L$63,'Input-Ext Allocators'!$B$8:$B$63,$F44))*$D44</f>
        <v>0</v>
      </c>
      <c r="P44" s="5">
        <f ca="1">IFERROR(INDEX(P$269:P$305,MATCH($F44,$B$269:$B$305,0))/INDEX($D$269:$D$305,MATCH($F44,$B$269:$B$305,0)),SUMIFS('Input-Ext Allocators'!M$8:M$63,'Input-Ext Allocators'!$B$8:$B$63,$F44))*$D44</f>
        <v>0</v>
      </c>
      <c r="Q44" s="5">
        <f ca="1">IFERROR(INDEX(Q$269:Q$305,MATCH($F44,$B$269:$B$305,0))/INDEX($D$269:$D$305,MATCH($F44,$B$269:$B$305,0)),SUMIFS('Input-Ext Allocators'!N$8:N$63,'Input-Ext Allocators'!$B$8:$B$63,$F44))*$D44</f>
        <v>0</v>
      </c>
      <c r="R44" s="5">
        <f ca="1">IFERROR(INDEX(R$269:R$305,MATCH($F44,$B$269:$B$305,0))/INDEX($D$269:$D$305,MATCH($F44,$B$269:$B$305,0)),SUMIFS('Input-Ext Allocators'!O$8:O$63,'Input-Ext Allocators'!$B$8:$B$63,$F44))*$D44</f>
        <v>0</v>
      </c>
      <c r="S44" s="5">
        <f ca="1">IFERROR(INDEX(S$269:S$305,MATCH($F44,$B$269:$B$305,0))/INDEX($D$269:$D$305,MATCH($F44,$B$269:$B$305,0)),SUMIFS('Input-Ext Allocators'!P$8:P$63,'Input-Ext Allocators'!$B$8:$B$63,$F44))*$D44</f>
        <v>0</v>
      </c>
      <c r="T44" s="5">
        <f ca="1">IFERROR(INDEX(T$269:T$305,MATCH($F44,$B$269:$B$305,0))/INDEX($D$269:$D$305,MATCH($F44,$B$269:$B$305,0)),SUMIFS('Input-Ext Allocators'!Q$8:Q$63,'Input-Ext Allocators'!$B$8:$B$63,$F44))*$D44</f>
        <v>0</v>
      </c>
      <c r="U44" s="5">
        <f ca="1">IFERROR(INDEX(U$269:U$305,MATCH($F44,$B$269:$B$305,0))/INDEX($D$269:$D$305,MATCH($F44,$B$269:$B$305,0)),SUMIFS('Input-Ext Allocators'!R$8:R$63,'Input-Ext Allocators'!$B$8:$B$63,$F44))*$D44</f>
        <v>0</v>
      </c>
      <c r="V44" s="5">
        <f ca="1">IFERROR(INDEX(V$269:V$305,MATCH($F44,$B$269:$B$305,0))/INDEX($D$269:$D$305,MATCH($F44,$B$269:$B$305,0)),SUMIFS('Input-Ext Allocators'!S$8:S$63,'Input-Ext Allocators'!$B$8:$B$63,$F44))*$D44</f>
        <v>0</v>
      </c>
      <c r="W44" s="5">
        <f ca="1">IFERROR(INDEX(W$269:W$305,MATCH($F44,$B$269:$B$305,0))/INDEX($D$269:$D$305,MATCH($F44,$B$269:$B$305,0)),SUMIFS('Input-Ext Allocators'!T$8:T$63,'Input-Ext Allocators'!$B$8:$B$63,$F44))*$D44</f>
        <v>0</v>
      </c>
      <c r="X44" s="5">
        <f ca="1">IFERROR(INDEX(X$269:X$305,MATCH($F44,$B$269:$B$305,0))/INDEX($D$269:$D$305,MATCH($F44,$B$269:$B$305,0)),SUMIFS('Input-Ext Allocators'!U$8:U$63,'Input-Ext Allocators'!$B$8:$B$63,$F44))*$D44</f>
        <v>0</v>
      </c>
      <c r="Y44" s="5">
        <f ca="1">IFERROR(INDEX(Y$269:Y$305,MATCH($F44,$B$269:$B$305,0))/INDEX($D$269:$D$305,MATCH($F44,$B$269:$B$305,0)),SUMIFS('Input-Ext Allocators'!V$8:V$63,'Input-Ext Allocators'!$B$8:$B$63,$F44))*$D44</f>
        <v>0</v>
      </c>
      <c r="Z44" s="5">
        <f ca="1">IFERROR(INDEX(Z$269:Z$305,MATCH($F44,$B$269:$B$305,0))/INDEX($D$269:$D$305,MATCH($F44,$B$269:$B$305,0)),SUMIFS('Input-Ext Allocators'!W$8:W$63,'Input-Ext Allocators'!$B$8:$B$63,$F44))*$D44</f>
        <v>0</v>
      </c>
    </row>
    <row r="45" spans="1:26" outlineLevel="1">
      <c r="A45" s="13">
        <f>IF(ISBLANK('Input-Accounts'!A45),"",'Input-Accounts'!A45)</f>
        <v>36</v>
      </c>
      <c r="B45" s="17" t="str">
        <f>IF(ISBLANK('Input-Accounts'!B45),"",'Input-Accounts'!B45)</f>
        <v>Meters</v>
      </c>
      <c r="C45" s="13">
        <f>IF(ISBLANK('Input-Accounts'!C45),"",'Input-Accounts'!C45)</f>
        <v>381</v>
      </c>
      <c r="D45" s="5">
        <f t="shared" ca="1" si="7"/>
        <v>84745167.920000002</v>
      </c>
      <c r="E45" s="5">
        <f t="shared" ca="1" si="8"/>
        <v>0</v>
      </c>
      <c r="F45" s="2" t="str" cm="1">
        <f t="array" aca="1" ref="F45" ca="1">IF(D45=0,"-",IF('Input-Accounts'!$E45&lt;&gt;0,'Input-Accounts'!$E45,INDEX('Input-Accounts'!$H45:$J45,,MATCH($F$6,'Input-Accounts'!$H$6:$J$6,0))))</f>
        <v>METERS</v>
      </c>
      <c r="G45" s="5">
        <f ca="1">IFERROR(INDEX(G$269:G$305,MATCH($F45,$B$269:$B$305,0))/INDEX($D$269:$D$305,MATCH($F45,$B$269:$B$305,0)),SUMIFS('Input-Ext Allocators'!D$8:D$63,'Input-Ext Allocators'!$B$8:$B$63,$F45))*$D45</f>
        <v>57020906.95379547</v>
      </c>
      <c r="H45" s="5">
        <f ca="1">IFERROR(INDEX(H$269:H$305,MATCH($F45,$B$269:$B$305,0))/INDEX($D$269:$D$305,MATCH($F45,$B$269:$B$305,0)),SUMIFS('Input-Ext Allocators'!E$8:E$63,'Input-Ext Allocators'!$B$8:$B$63,$F45))*$D45</f>
        <v>20200165.619091861</v>
      </c>
      <c r="I45" s="5">
        <f ca="1">IFERROR(INDEX(I$269:I$305,MATCH($F45,$B$269:$B$305,0))/INDEX($D$269:$D$305,MATCH($F45,$B$269:$B$305,0)),SUMIFS('Input-Ext Allocators'!F$8:F$63,'Input-Ext Allocators'!$B$8:$B$63,$F45))*$D45</f>
        <v>2071727.3171965454</v>
      </c>
      <c r="J45" s="5">
        <f ca="1">IFERROR(INDEX(J$269:J$305,MATCH($F45,$B$269:$B$305,0))/INDEX($D$269:$D$305,MATCH($F45,$B$269:$B$305,0)),SUMIFS('Input-Ext Allocators'!G$8:G$63,'Input-Ext Allocators'!$B$8:$B$63,$F45))*$D45</f>
        <v>1372814.7247115427</v>
      </c>
      <c r="K45" s="5">
        <f ca="1">IFERROR(INDEX(K$269:K$305,MATCH($F45,$B$269:$B$305,0))/INDEX($D$269:$D$305,MATCH($F45,$B$269:$B$305,0)),SUMIFS('Input-Ext Allocators'!H$8:H$63,'Input-Ext Allocators'!$B$8:$B$63,$F45))*$D45</f>
        <v>141865.38312957808</v>
      </c>
      <c r="L45" s="5">
        <f ca="1">IFERROR(INDEX(L$269:L$305,MATCH($F45,$B$269:$B$305,0))/INDEX($D$269:$D$305,MATCH($F45,$B$269:$B$305,0)),SUMIFS('Input-Ext Allocators'!I$8:I$63,'Input-Ext Allocators'!$B$8:$B$63,$F45))*$D45</f>
        <v>3707163.0246747229</v>
      </c>
      <c r="M45" s="5">
        <f ca="1">IFERROR(INDEX(M$269:M$305,MATCH($F45,$B$269:$B$305,0))/INDEX($D$269:$D$305,MATCH($F45,$B$269:$B$305,0)),SUMIFS('Input-Ext Allocators'!J$8:J$63,'Input-Ext Allocators'!$B$8:$B$63,$F45))*$D45</f>
        <v>230524.89740029347</v>
      </c>
      <c r="N45" s="5">
        <f ca="1">IFERROR(INDEX(N$269:N$305,MATCH($F45,$B$269:$B$305,0))/INDEX($D$269:$D$305,MATCH($F45,$B$269:$B$305,0)),SUMIFS('Input-Ext Allocators'!K$8:K$63,'Input-Ext Allocators'!$B$8:$B$63,$F45))*$D45</f>
        <v>0</v>
      </c>
      <c r="O45" s="5">
        <f ca="1">IFERROR(INDEX(O$269:O$305,MATCH($F45,$B$269:$B$305,0))/INDEX($D$269:$D$305,MATCH($F45,$B$269:$B$305,0)),SUMIFS('Input-Ext Allocators'!L$8:L$63,'Input-Ext Allocators'!$B$8:$B$63,$F45))*$D45</f>
        <v>0</v>
      </c>
      <c r="P45" s="5">
        <f ca="1">IFERROR(INDEX(P$269:P$305,MATCH($F45,$B$269:$B$305,0))/INDEX($D$269:$D$305,MATCH($F45,$B$269:$B$305,0)),SUMIFS('Input-Ext Allocators'!M$8:M$63,'Input-Ext Allocators'!$B$8:$B$63,$F45))*$D45</f>
        <v>0</v>
      </c>
      <c r="Q45" s="5">
        <f ca="1">IFERROR(INDEX(Q$269:Q$305,MATCH($F45,$B$269:$B$305,0))/INDEX($D$269:$D$305,MATCH($F45,$B$269:$B$305,0)),SUMIFS('Input-Ext Allocators'!N$8:N$63,'Input-Ext Allocators'!$B$8:$B$63,$F45))*$D45</f>
        <v>0</v>
      </c>
      <c r="R45" s="5">
        <f ca="1">IFERROR(INDEX(R$269:R$305,MATCH($F45,$B$269:$B$305,0))/INDEX($D$269:$D$305,MATCH($F45,$B$269:$B$305,0)),SUMIFS('Input-Ext Allocators'!O$8:O$63,'Input-Ext Allocators'!$B$8:$B$63,$F45))*$D45</f>
        <v>0</v>
      </c>
      <c r="S45" s="5">
        <f ca="1">IFERROR(INDEX(S$269:S$305,MATCH($F45,$B$269:$B$305,0))/INDEX($D$269:$D$305,MATCH($F45,$B$269:$B$305,0)),SUMIFS('Input-Ext Allocators'!P$8:P$63,'Input-Ext Allocators'!$B$8:$B$63,$F45))*$D45</f>
        <v>0</v>
      </c>
      <c r="T45" s="5">
        <f ca="1">IFERROR(INDEX(T$269:T$305,MATCH($F45,$B$269:$B$305,0))/INDEX($D$269:$D$305,MATCH($F45,$B$269:$B$305,0)),SUMIFS('Input-Ext Allocators'!Q$8:Q$63,'Input-Ext Allocators'!$B$8:$B$63,$F45))*$D45</f>
        <v>0</v>
      </c>
      <c r="U45" s="5">
        <f ca="1">IFERROR(INDEX(U$269:U$305,MATCH($F45,$B$269:$B$305,0))/INDEX($D$269:$D$305,MATCH($F45,$B$269:$B$305,0)),SUMIFS('Input-Ext Allocators'!R$8:R$63,'Input-Ext Allocators'!$B$8:$B$63,$F45))*$D45</f>
        <v>0</v>
      </c>
      <c r="V45" s="5">
        <f ca="1">IFERROR(INDEX(V$269:V$305,MATCH($F45,$B$269:$B$305,0))/INDEX($D$269:$D$305,MATCH($F45,$B$269:$B$305,0)),SUMIFS('Input-Ext Allocators'!S$8:S$63,'Input-Ext Allocators'!$B$8:$B$63,$F45))*$D45</f>
        <v>0</v>
      </c>
      <c r="W45" s="5">
        <f ca="1">IFERROR(INDEX(W$269:W$305,MATCH($F45,$B$269:$B$305,0))/INDEX($D$269:$D$305,MATCH($F45,$B$269:$B$305,0)),SUMIFS('Input-Ext Allocators'!T$8:T$63,'Input-Ext Allocators'!$B$8:$B$63,$F45))*$D45</f>
        <v>0</v>
      </c>
      <c r="X45" s="5">
        <f ca="1">IFERROR(INDEX(X$269:X$305,MATCH($F45,$B$269:$B$305,0))/INDEX($D$269:$D$305,MATCH($F45,$B$269:$B$305,0)),SUMIFS('Input-Ext Allocators'!U$8:U$63,'Input-Ext Allocators'!$B$8:$B$63,$F45))*$D45</f>
        <v>0</v>
      </c>
      <c r="Y45" s="5">
        <f ca="1">IFERROR(INDEX(Y$269:Y$305,MATCH($F45,$B$269:$B$305,0))/INDEX($D$269:$D$305,MATCH($F45,$B$269:$B$305,0)),SUMIFS('Input-Ext Allocators'!V$8:V$63,'Input-Ext Allocators'!$B$8:$B$63,$F45))*$D45</f>
        <v>0</v>
      </c>
      <c r="Z45" s="5">
        <f ca="1">IFERROR(INDEX(Z$269:Z$305,MATCH($F45,$B$269:$B$305,0))/INDEX($D$269:$D$305,MATCH($F45,$B$269:$B$305,0)),SUMIFS('Input-Ext Allocators'!W$8:W$63,'Input-Ext Allocators'!$B$8:$B$63,$F45))*$D45</f>
        <v>0</v>
      </c>
    </row>
    <row r="46" spans="1:26" outlineLevel="1">
      <c r="A46" s="13">
        <f>IF(ISBLANK('Input-Accounts'!A46),"",'Input-Accounts'!A46)</f>
        <v>37</v>
      </c>
      <c r="B46" s="17" t="str">
        <f>IF(ISBLANK('Input-Accounts'!B46),"",'Input-Accounts'!B46)</f>
        <v>House Regulator &amp; Install.</v>
      </c>
      <c r="C46" s="13">
        <f>IF(ISBLANK('Input-Accounts'!C46),"",'Input-Accounts'!C46)</f>
        <v>383</v>
      </c>
      <c r="D46" s="5">
        <f t="shared" ca="1" si="7"/>
        <v>10177783.800000001</v>
      </c>
      <c r="E46" s="5">
        <f t="shared" ca="1" si="8"/>
        <v>0</v>
      </c>
      <c r="F46" s="2" t="str" cm="1">
        <f t="array" aca="1" ref="F46" ca="1">IF(D46=0,"-",IF('Input-Accounts'!$E46&lt;&gt;0,'Input-Accounts'!$E46,INDEX('Input-Accounts'!$H46:$J46,,MATCH($F$6,'Input-Accounts'!$H$6:$J$6,0))))</f>
        <v>REGULATORS</v>
      </c>
      <c r="G46" s="5">
        <f ca="1">IFERROR(INDEX(G$269:G$305,MATCH($F46,$B$269:$B$305,0))/INDEX($D$269:$D$305,MATCH($F46,$B$269:$B$305,0)),SUMIFS('Input-Ext Allocators'!D$8:D$63,'Input-Ext Allocators'!$B$8:$B$63,$F46))*$D46</f>
        <v>4695035.4287869567</v>
      </c>
      <c r="H46" s="5">
        <f ca="1">IFERROR(INDEX(H$269:H$305,MATCH($F46,$B$269:$B$305,0))/INDEX($D$269:$D$305,MATCH($F46,$B$269:$B$305,0)),SUMIFS('Input-Ext Allocators'!E$8:E$63,'Input-Ext Allocators'!$B$8:$B$63,$F46))*$D46</f>
        <v>4017478.0166669977</v>
      </c>
      <c r="I46" s="5">
        <f ca="1">IFERROR(INDEX(I$269:I$305,MATCH($F46,$B$269:$B$305,0))/INDEX($D$269:$D$305,MATCH($F46,$B$269:$B$305,0)),SUMIFS('Input-Ext Allocators'!F$8:F$63,'Input-Ext Allocators'!$B$8:$B$63,$F46))*$D46</f>
        <v>472415.32701826171</v>
      </c>
      <c r="J46" s="5">
        <f ca="1">IFERROR(INDEX(J$269:J$305,MATCH($F46,$B$269:$B$305,0))/INDEX($D$269:$D$305,MATCH($F46,$B$269:$B$305,0)),SUMIFS('Input-Ext Allocators'!G$8:G$63,'Input-Ext Allocators'!$B$8:$B$63,$F46))*$D46</f>
        <v>247224.09371477581</v>
      </c>
      <c r="K46" s="5">
        <f ca="1">IFERROR(INDEX(K$269:K$305,MATCH($F46,$B$269:$B$305,0))/INDEX($D$269:$D$305,MATCH($F46,$B$269:$B$305,0)),SUMIFS('Input-Ext Allocators'!H$8:H$63,'Input-Ext Allocators'!$B$8:$B$63,$F46))*$D46</f>
        <v>23188.183561548129</v>
      </c>
      <c r="L46" s="5">
        <f ca="1">IFERROR(INDEX(L$269:L$305,MATCH($F46,$B$269:$B$305,0))/INDEX($D$269:$D$305,MATCH($F46,$B$269:$B$305,0)),SUMIFS('Input-Ext Allocators'!I$8:I$63,'Input-Ext Allocators'!$B$8:$B$63,$F46))*$D46</f>
        <v>658731.83556482184</v>
      </c>
      <c r="M46" s="5">
        <f ca="1">IFERROR(INDEX(M$269:M$305,MATCH($F46,$B$269:$B$305,0))/INDEX($D$269:$D$305,MATCH($F46,$B$269:$B$305,0)),SUMIFS('Input-Ext Allocators'!J$8:J$63,'Input-Ext Allocators'!$B$8:$B$63,$F46))*$D46</f>
        <v>63710.914686639539</v>
      </c>
      <c r="N46" s="5">
        <f ca="1">IFERROR(INDEX(N$269:N$305,MATCH($F46,$B$269:$B$305,0))/INDEX($D$269:$D$305,MATCH($F46,$B$269:$B$305,0)),SUMIFS('Input-Ext Allocators'!K$8:K$63,'Input-Ext Allocators'!$B$8:$B$63,$F46))*$D46</f>
        <v>0</v>
      </c>
      <c r="O46" s="5">
        <f ca="1">IFERROR(INDEX(O$269:O$305,MATCH($F46,$B$269:$B$305,0))/INDEX($D$269:$D$305,MATCH($F46,$B$269:$B$305,0)),SUMIFS('Input-Ext Allocators'!L$8:L$63,'Input-Ext Allocators'!$B$8:$B$63,$F46))*$D46</f>
        <v>0</v>
      </c>
      <c r="P46" s="5">
        <f ca="1">IFERROR(INDEX(P$269:P$305,MATCH($F46,$B$269:$B$305,0))/INDEX($D$269:$D$305,MATCH($F46,$B$269:$B$305,0)),SUMIFS('Input-Ext Allocators'!M$8:M$63,'Input-Ext Allocators'!$B$8:$B$63,$F46))*$D46</f>
        <v>0</v>
      </c>
      <c r="Q46" s="5">
        <f ca="1">IFERROR(INDEX(Q$269:Q$305,MATCH($F46,$B$269:$B$305,0))/INDEX($D$269:$D$305,MATCH($F46,$B$269:$B$305,0)),SUMIFS('Input-Ext Allocators'!N$8:N$63,'Input-Ext Allocators'!$B$8:$B$63,$F46))*$D46</f>
        <v>0</v>
      </c>
      <c r="R46" s="5">
        <f ca="1">IFERROR(INDEX(R$269:R$305,MATCH($F46,$B$269:$B$305,0))/INDEX($D$269:$D$305,MATCH($F46,$B$269:$B$305,0)),SUMIFS('Input-Ext Allocators'!O$8:O$63,'Input-Ext Allocators'!$B$8:$B$63,$F46))*$D46</f>
        <v>0</v>
      </c>
      <c r="S46" s="5">
        <f ca="1">IFERROR(INDEX(S$269:S$305,MATCH($F46,$B$269:$B$305,0))/INDEX($D$269:$D$305,MATCH($F46,$B$269:$B$305,0)),SUMIFS('Input-Ext Allocators'!P$8:P$63,'Input-Ext Allocators'!$B$8:$B$63,$F46))*$D46</f>
        <v>0</v>
      </c>
      <c r="T46" s="5">
        <f ca="1">IFERROR(INDEX(T$269:T$305,MATCH($F46,$B$269:$B$305,0))/INDEX($D$269:$D$305,MATCH($F46,$B$269:$B$305,0)),SUMIFS('Input-Ext Allocators'!Q$8:Q$63,'Input-Ext Allocators'!$B$8:$B$63,$F46))*$D46</f>
        <v>0</v>
      </c>
      <c r="U46" s="5">
        <f ca="1">IFERROR(INDEX(U$269:U$305,MATCH($F46,$B$269:$B$305,0))/INDEX($D$269:$D$305,MATCH($F46,$B$269:$B$305,0)),SUMIFS('Input-Ext Allocators'!R$8:R$63,'Input-Ext Allocators'!$B$8:$B$63,$F46))*$D46</f>
        <v>0</v>
      </c>
      <c r="V46" s="5">
        <f ca="1">IFERROR(INDEX(V$269:V$305,MATCH($F46,$B$269:$B$305,0))/INDEX($D$269:$D$305,MATCH($F46,$B$269:$B$305,0)),SUMIFS('Input-Ext Allocators'!S$8:S$63,'Input-Ext Allocators'!$B$8:$B$63,$F46))*$D46</f>
        <v>0</v>
      </c>
      <c r="W46" s="5">
        <f ca="1">IFERROR(INDEX(W$269:W$305,MATCH($F46,$B$269:$B$305,0))/INDEX($D$269:$D$305,MATCH($F46,$B$269:$B$305,0)),SUMIFS('Input-Ext Allocators'!T$8:T$63,'Input-Ext Allocators'!$B$8:$B$63,$F46))*$D46</f>
        <v>0</v>
      </c>
      <c r="X46" s="5">
        <f ca="1">IFERROR(INDEX(X$269:X$305,MATCH($F46,$B$269:$B$305,0))/INDEX($D$269:$D$305,MATCH($F46,$B$269:$B$305,0)),SUMIFS('Input-Ext Allocators'!U$8:U$63,'Input-Ext Allocators'!$B$8:$B$63,$F46))*$D46</f>
        <v>0</v>
      </c>
      <c r="Y46" s="5">
        <f ca="1">IFERROR(INDEX(Y$269:Y$305,MATCH($F46,$B$269:$B$305,0))/INDEX($D$269:$D$305,MATCH($F46,$B$269:$B$305,0)),SUMIFS('Input-Ext Allocators'!V$8:V$63,'Input-Ext Allocators'!$B$8:$B$63,$F46))*$D46</f>
        <v>0</v>
      </c>
      <c r="Z46" s="5">
        <f ca="1">IFERROR(INDEX(Z$269:Z$305,MATCH($F46,$B$269:$B$305,0))/INDEX($D$269:$D$305,MATCH($F46,$B$269:$B$305,0)),SUMIFS('Input-Ext Allocators'!W$8:W$63,'Input-Ext Allocators'!$B$8:$B$63,$F46))*$D46</f>
        <v>0</v>
      </c>
    </row>
    <row r="47" spans="1:26" outlineLevel="1">
      <c r="A47" s="13">
        <f>IF(ISBLANK('Input-Accounts'!A47),"",'Input-Accounts'!A47)</f>
        <v>38</v>
      </c>
      <c r="B47" s="17" t="str">
        <f>IF(ISBLANK('Input-Accounts'!B47),"",'Input-Accounts'!B47)</f>
        <v>Industrial M &amp; R Station Equipment</v>
      </c>
      <c r="C47" s="13">
        <f>IF(ISBLANK('Input-Accounts'!C47),"",'Input-Accounts'!C47)</f>
        <v>385</v>
      </c>
      <c r="D47" s="5">
        <f t="shared" ca="1" si="7"/>
        <v>10604872.550000001</v>
      </c>
      <c r="E47" s="5">
        <f t="shared" ca="1" si="8"/>
        <v>0</v>
      </c>
      <c r="F47" s="2" t="str" cm="1">
        <f t="array" aca="1" ref="F47" ca="1">IF(D47=0,"-",IF('Input-Accounts'!$E47&lt;&gt;0,'Input-Accounts'!$E47,INDEX('Input-Accounts'!$H47:$J47,,MATCH($F$6,'Input-Accounts'!$H$6:$J$6,0))))</f>
        <v>ACCT_385</v>
      </c>
      <c r="G47" s="5">
        <f ca="1">IFERROR(INDEX(G$269:G$305,MATCH($F47,$B$269:$B$305,0))/INDEX($D$269:$D$305,MATCH($F47,$B$269:$B$305,0)),SUMIFS('Input-Ext Allocators'!D$8:D$63,'Input-Ext Allocators'!$B$8:$B$63,$F47))*$D47</f>
        <v>0</v>
      </c>
      <c r="H47" s="5">
        <f ca="1">IFERROR(INDEX(H$269:H$305,MATCH($F47,$B$269:$B$305,0))/INDEX($D$269:$D$305,MATCH($F47,$B$269:$B$305,0)),SUMIFS('Input-Ext Allocators'!E$8:E$63,'Input-Ext Allocators'!$B$8:$B$63,$F47))*$D47</f>
        <v>4083899.4637441305</v>
      </c>
      <c r="I47" s="5">
        <f ca="1">IFERROR(INDEX(I$269:I$305,MATCH($F47,$B$269:$B$305,0))/INDEX($D$269:$D$305,MATCH($F47,$B$269:$B$305,0)),SUMIFS('Input-Ext Allocators'!F$8:F$63,'Input-Ext Allocators'!$B$8:$B$63,$F47))*$D47</f>
        <v>793667.37110685883</v>
      </c>
      <c r="J47" s="5">
        <f ca="1">IFERROR(INDEX(J$269:J$305,MATCH($F47,$B$269:$B$305,0))/INDEX($D$269:$D$305,MATCH($F47,$B$269:$B$305,0)),SUMIFS('Input-Ext Allocators'!G$8:G$63,'Input-Ext Allocators'!$B$8:$B$63,$F47))*$D47</f>
        <v>240381.38696167755</v>
      </c>
      <c r="K47" s="5">
        <f ca="1">IFERROR(INDEX(K$269:K$305,MATCH($F47,$B$269:$B$305,0))/INDEX($D$269:$D$305,MATCH($F47,$B$269:$B$305,0)),SUMIFS('Input-Ext Allocators'!H$8:H$63,'Input-Ext Allocators'!$B$8:$B$63,$F47))*$D47</f>
        <v>15719.587339078775</v>
      </c>
      <c r="L47" s="5">
        <f ca="1">IFERROR(INDEX(L$269:L$305,MATCH($F47,$B$269:$B$305,0))/INDEX($D$269:$D$305,MATCH($F47,$B$269:$B$305,0)),SUMIFS('Input-Ext Allocators'!I$8:I$63,'Input-Ext Allocators'!$B$8:$B$63,$F47))*$D47</f>
        <v>3065788.1540254829</v>
      </c>
      <c r="M47" s="5">
        <f ca="1">IFERROR(INDEX(M$269:M$305,MATCH($F47,$B$269:$B$305,0))/INDEX($D$269:$D$305,MATCH($F47,$B$269:$B$305,0)),SUMIFS('Input-Ext Allocators'!J$8:J$63,'Input-Ext Allocators'!$B$8:$B$63,$F47))*$D47</f>
        <v>2405416.5868227715</v>
      </c>
      <c r="N47" s="5">
        <f ca="1">IFERROR(INDEX(N$269:N$305,MATCH($F47,$B$269:$B$305,0))/INDEX($D$269:$D$305,MATCH($F47,$B$269:$B$305,0)),SUMIFS('Input-Ext Allocators'!K$8:K$63,'Input-Ext Allocators'!$B$8:$B$63,$F47))*$D47</f>
        <v>0</v>
      </c>
      <c r="O47" s="5">
        <f ca="1">IFERROR(INDEX(O$269:O$305,MATCH($F47,$B$269:$B$305,0))/INDEX($D$269:$D$305,MATCH($F47,$B$269:$B$305,0)),SUMIFS('Input-Ext Allocators'!L$8:L$63,'Input-Ext Allocators'!$B$8:$B$63,$F47))*$D47</f>
        <v>0</v>
      </c>
      <c r="P47" s="5">
        <f ca="1">IFERROR(INDEX(P$269:P$305,MATCH($F47,$B$269:$B$305,0))/INDEX($D$269:$D$305,MATCH($F47,$B$269:$B$305,0)),SUMIFS('Input-Ext Allocators'!M$8:M$63,'Input-Ext Allocators'!$B$8:$B$63,$F47))*$D47</f>
        <v>0</v>
      </c>
      <c r="Q47" s="5">
        <f ca="1">IFERROR(INDEX(Q$269:Q$305,MATCH($F47,$B$269:$B$305,0))/INDEX($D$269:$D$305,MATCH($F47,$B$269:$B$305,0)),SUMIFS('Input-Ext Allocators'!N$8:N$63,'Input-Ext Allocators'!$B$8:$B$63,$F47))*$D47</f>
        <v>0</v>
      </c>
      <c r="R47" s="5">
        <f ca="1">IFERROR(INDEX(R$269:R$305,MATCH($F47,$B$269:$B$305,0))/INDEX($D$269:$D$305,MATCH($F47,$B$269:$B$305,0)),SUMIFS('Input-Ext Allocators'!O$8:O$63,'Input-Ext Allocators'!$B$8:$B$63,$F47))*$D47</f>
        <v>0</v>
      </c>
      <c r="S47" s="5">
        <f ca="1">IFERROR(INDEX(S$269:S$305,MATCH($F47,$B$269:$B$305,0))/INDEX($D$269:$D$305,MATCH($F47,$B$269:$B$305,0)),SUMIFS('Input-Ext Allocators'!P$8:P$63,'Input-Ext Allocators'!$B$8:$B$63,$F47))*$D47</f>
        <v>0</v>
      </c>
      <c r="T47" s="5">
        <f ca="1">IFERROR(INDEX(T$269:T$305,MATCH($F47,$B$269:$B$305,0))/INDEX($D$269:$D$305,MATCH($F47,$B$269:$B$305,0)),SUMIFS('Input-Ext Allocators'!Q$8:Q$63,'Input-Ext Allocators'!$B$8:$B$63,$F47))*$D47</f>
        <v>0</v>
      </c>
      <c r="U47" s="5">
        <f ca="1">IFERROR(INDEX(U$269:U$305,MATCH($F47,$B$269:$B$305,0))/INDEX($D$269:$D$305,MATCH($F47,$B$269:$B$305,0)),SUMIFS('Input-Ext Allocators'!R$8:R$63,'Input-Ext Allocators'!$B$8:$B$63,$F47))*$D47</f>
        <v>0</v>
      </c>
      <c r="V47" s="5">
        <f ca="1">IFERROR(INDEX(V$269:V$305,MATCH($F47,$B$269:$B$305,0))/INDEX($D$269:$D$305,MATCH($F47,$B$269:$B$305,0)),SUMIFS('Input-Ext Allocators'!S$8:S$63,'Input-Ext Allocators'!$B$8:$B$63,$F47))*$D47</f>
        <v>0</v>
      </c>
      <c r="W47" s="5">
        <f ca="1">IFERROR(INDEX(W$269:W$305,MATCH($F47,$B$269:$B$305,0))/INDEX($D$269:$D$305,MATCH($F47,$B$269:$B$305,0)),SUMIFS('Input-Ext Allocators'!T$8:T$63,'Input-Ext Allocators'!$B$8:$B$63,$F47))*$D47</f>
        <v>0</v>
      </c>
      <c r="X47" s="5">
        <f ca="1">IFERROR(INDEX(X$269:X$305,MATCH($F47,$B$269:$B$305,0))/INDEX($D$269:$D$305,MATCH($F47,$B$269:$B$305,0)),SUMIFS('Input-Ext Allocators'!U$8:U$63,'Input-Ext Allocators'!$B$8:$B$63,$F47))*$D47</f>
        <v>0</v>
      </c>
      <c r="Y47" s="5">
        <f ca="1">IFERROR(INDEX(Y$269:Y$305,MATCH($F47,$B$269:$B$305,0))/INDEX($D$269:$D$305,MATCH($F47,$B$269:$B$305,0)),SUMIFS('Input-Ext Allocators'!V$8:V$63,'Input-Ext Allocators'!$B$8:$B$63,$F47))*$D47</f>
        <v>0</v>
      </c>
      <c r="Z47" s="5">
        <f ca="1">IFERROR(INDEX(Z$269:Z$305,MATCH($F47,$B$269:$B$305,0))/INDEX($D$269:$D$305,MATCH($F47,$B$269:$B$305,0)),SUMIFS('Input-Ext Allocators'!W$8:W$63,'Input-Ext Allocators'!$B$8:$B$63,$F47))*$D47</f>
        <v>0</v>
      </c>
    </row>
    <row r="48" spans="1:26" outlineLevel="1">
      <c r="A48" s="13">
        <f>IF(ISBLANK('Input-Accounts'!A48),"",'Input-Accounts'!A48)</f>
        <v>39</v>
      </c>
      <c r="B48" t="str">
        <f>IF(ISBLANK('Input-Accounts'!B48),"",'Input-Accounts'!B48)</f>
        <v>Subtotal - Distribution Plant</v>
      </c>
      <c r="C48" s="13" t="str">
        <f>IF(ISBLANK('Input-Accounts'!C48),"",'Input-Accounts'!C48)</f>
        <v/>
      </c>
      <c r="D48" s="28">
        <f ca="1">SUBTOTAL(9,D29:D47)</f>
        <v>351237394.63000005</v>
      </c>
      <c r="E48" s="5">
        <f t="shared" ca="1" si="8"/>
        <v>0</v>
      </c>
      <c r="G48" s="28">
        <f t="shared" ref="G48:Z48" ca="1" si="9">SUBTOTAL(9,G29:G47)</f>
        <v>277016372.00532687</v>
      </c>
      <c r="H48" s="28">
        <f t="shared" ca="1" si="9"/>
        <v>57415884.674962223</v>
      </c>
      <c r="I48" s="28">
        <f t="shared" ca="1" si="9"/>
        <v>4143212.8916674424</v>
      </c>
      <c r="J48" s="28">
        <f t="shared" ca="1" si="9"/>
        <v>2021500.7806571512</v>
      </c>
      <c r="K48" s="28">
        <f t="shared" ca="1" si="9"/>
        <v>188642.79955104357</v>
      </c>
      <c r="L48" s="28">
        <f t="shared" ca="1" si="9"/>
        <v>7729887.2889256207</v>
      </c>
      <c r="M48" s="28">
        <f t="shared" ca="1" si="9"/>
        <v>2721894.1889097043</v>
      </c>
      <c r="N48" s="28">
        <f t="shared" ca="1" si="9"/>
        <v>0</v>
      </c>
      <c r="O48" s="28">
        <f t="shared" ca="1" si="9"/>
        <v>0</v>
      </c>
      <c r="P48" s="28">
        <f t="shared" ca="1" si="9"/>
        <v>0</v>
      </c>
      <c r="Q48" s="28">
        <f t="shared" ca="1" si="9"/>
        <v>0</v>
      </c>
      <c r="R48" s="28">
        <f t="shared" ca="1" si="9"/>
        <v>0</v>
      </c>
      <c r="S48" s="28">
        <f t="shared" ca="1" si="9"/>
        <v>0</v>
      </c>
      <c r="T48" s="28">
        <f t="shared" ca="1" si="9"/>
        <v>0</v>
      </c>
      <c r="U48" s="28">
        <f t="shared" ca="1" si="9"/>
        <v>0</v>
      </c>
      <c r="V48" s="28">
        <f t="shared" ca="1" si="9"/>
        <v>0</v>
      </c>
      <c r="W48" s="28">
        <f t="shared" ca="1" si="9"/>
        <v>0</v>
      </c>
      <c r="X48" s="28">
        <f t="shared" ca="1" si="9"/>
        <v>0</v>
      </c>
      <c r="Y48" s="28">
        <f t="shared" ca="1" si="9"/>
        <v>0</v>
      </c>
      <c r="Z48" s="28">
        <f t="shared" ca="1" si="9"/>
        <v>0</v>
      </c>
    </row>
    <row r="49" spans="1:26" outlineLevel="1">
      <c r="A49" s="13" t="str">
        <f>IF(ISBLANK('Input-Accounts'!A49),"",'Input-Accounts'!A49)</f>
        <v/>
      </c>
      <c r="B49" s="17" t="str">
        <f>IF(ISBLANK('Input-Accounts'!B49),"",'Input-Accounts'!B49)</f>
        <v/>
      </c>
      <c r="C49" s="13" t="str">
        <f>IF(ISBLANK('Input-Accounts'!C49),"",'Input-Accounts'!C49)</f>
        <v/>
      </c>
      <c r="D49" s="5"/>
      <c r="E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outlineLevel="1">
      <c r="A50" s="13">
        <f>IF(ISBLANK('Input-Accounts'!A50),"",'Input-Accounts'!A50)</f>
        <v>40</v>
      </c>
      <c r="B50" s="1" t="str">
        <f>IF(ISBLANK('Input-Accounts'!B50),"",'Input-Accounts'!B50)</f>
        <v>General Plant</v>
      </c>
      <c r="C50" s="13" t="str">
        <f>IF(ISBLANK('Input-Accounts'!C50),"",'Input-Accounts'!C50)</f>
        <v/>
      </c>
      <c r="D50" s="5"/>
      <c r="E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outlineLevel="1">
      <c r="A51" s="13">
        <f>IF(ISBLANK('Input-Accounts'!A51),"",'Input-Accounts'!A51)</f>
        <v>41</v>
      </c>
      <c r="B51" s="17" t="str">
        <f>IF(ISBLANK('Input-Accounts'!B51),"",'Input-Accounts'!B51)</f>
        <v>Land and Land Rights</v>
      </c>
      <c r="C51" s="13">
        <f>IF(ISBLANK('Input-Accounts'!C51),"",'Input-Accounts'!C51)</f>
        <v>389</v>
      </c>
      <c r="D51" s="5">
        <f t="shared" ref="D51:D60" ca="1" si="10">INDIRECT("Classification!"&amp;$D$5&amp;ROW())</f>
        <v>1108155.1252853682</v>
      </c>
      <c r="E51" s="5">
        <f t="shared" ref="E51:E61" ca="1" si="11">IFERROR(IF(D51="","",IF(D51=0,0,IF(ABS(D51-SUM($G51:$Z51))&lt;Check_Limit,0,1))),1)</f>
        <v>0</v>
      </c>
      <c r="F51" s="2" t="str" cm="1">
        <f t="array" aca="1" ref="F51" ca="1">IF(D51=0,"-",IF('Input-Accounts'!$E51&lt;&gt;0,'Input-Accounts'!$E51,INDEX('Input-Accounts'!$H51:$J51,,MATCH($F$6,'Input-Accounts'!$H$6:$J$6,0))))</f>
        <v>INT_T&amp;D_PLANT</v>
      </c>
      <c r="G51" s="5">
        <f ca="1">IFERROR(INDEX(G$269:G$305,MATCH($F51,$B$269:$B$305,0))/INDEX($D$269:$D$305,MATCH($F51,$B$269:$B$305,0)),SUMIFS('Input-Ext Allocators'!D$8:D$63,'Input-Ext Allocators'!$B$8:$B$63,$F51))*$D51</f>
        <v>873987.55690303573</v>
      </c>
      <c r="H51" s="5">
        <f ca="1">IFERROR(INDEX(H$269:H$305,MATCH($F51,$B$269:$B$305,0))/INDEX($D$269:$D$305,MATCH($F51,$B$269:$B$305,0)),SUMIFS('Input-Ext Allocators'!E$8:E$63,'Input-Ext Allocators'!$B$8:$B$63,$F51))*$D51</f>
        <v>181147.30335697171</v>
      </c>
      <c r="I51" s="5">
        <f ca="1">IFERROR(INDEX(I$269:I$305,MATCH($F51,$B$269:$B$305,0))/INDEX($D$269:$D$305,MATCH($F51,$B$269:$B$305,0)),SUMIFS('Input-Ext Allocators'!F$8:F$63,'Input-Ext Allocators'!$B$8:$B$63,$F51))*$D51</f>
        <v>13071.850182371018</v>
      </c>
      <c r="J51" s="5">
        <f ca="1">IFERROR(INDEX(J$269:J$305,MATCH($F51,$B$269:$B$305,0))/INDEX($D$269:$D$305,MATCH($F51,$B$269:$B$305,0)),SUMIFS('Input-Ext Allocators'!G$8:G$63,'Input-Ext Allocators'!$B$8:$B$63,$F51))*$D51</f>
        <v>6377.8415541813138</v>
      </c>
      <c r="K51" s="5">
        <f ca="1">IFERROR(INDEX(K$269:K$305,MATCH($F51,$B$269:$B$305,0))/INDEX($D$269:$D$305,MATCH($F51,$B$269:$B$305,0)),SUMIFS('Input-Ext Allocators'!H$8:H$63,'Input-Ext Allocators'!$B$8:$B$63,$F51))*$D51</f>
        <v>595.16864766316144</v>
      </c>
      <c r="L51" s="5">
        <f ca="1">IFERROR(INDEX(L$269:L$305,MATCH($F51,$B$269:$B$305,0))/INDEX($D$269:$D$305,MATCH($F51,$B$269:$B$305,0)),SUMIFS('Input-Ext Allocators'!I$8:I$63,'Input-Ext Allocators'!$B$8:$B$63,$F51))*$D51</f>
        <v>24387.819600258219</v>
      </c>
      <c r="M51" s="5">
        <f ca="1">IFERROR(INDEX(M$269:M$305,MATCH($F51,$B$269:$B$305,0))/INDEX($D$269:$D$305,MATCH($F51,$B$269:$B$305,0)),SUMIFS('Input-Ext Allocators'!J$8:J$63,'Input-Ext Allocators'!$B$8:$B$63,$F51))*$D51</f>
        <v>8587.5850408871047</v>
      </c>
      <c r="N51" s="5">
        <f ca="1">IFERROR(INDEX(N$269:N$305,MATCH($F51,$B$269:$B$305,0))/INDEX($D$269:$D$305,MATCH($F51,$B$269:$B$305,0)),SUMIFS('Input-Ext Allocators'!K$8:K$63,'Input-Ext Allocators'!$B$8:$B$63,$F51))*$D51</f>
        <v>0</v>
      </c>
      <c r="O51" s="5">
        <f ca="1">IFERROR(INDEX(O$269:O$305,MATCH($F51,$B$269:$B$305,0))/INDEX($D$269:$D$305,MATCH($F51,$B$269:$B$305,0)),SUMIFS('Input-Ext Allocators'!L$8:L$63,'Input-Ext Allocators'!$B$8:$B$63,$F51))*$D51</f>
        <v>0</v>
      </c>
      <c r="P51" s="5">
        <f ca="1">IFERROR(INDEX(P$269:P$305,MATCH($F51,$B$269:$B$305,0))/INDEX($D$269:$D$305,MATCH($F51,$B$269:$B$305,0)),SUMIFS('Input-Ext Allocators'!M$8:M$63,'Input-Ext Allocators'!$B$8:$B$63,$F51))*$D51</f>
        <v>0</v>
      </c>
      <c r="Q51" s="5">
        <f ca="1">IFERROR(INDEX(Q$269:Q$305,MATCH($F51,$B$269:$B$305,0))/INDEX($D$269:$D$305,MATCH($F51,$B$269:$B$305,0)),SUMIFS('Input-Ext Allocators'!N$8:N$63,'Input-Ext Allocators'!$B$8:$B$63,$F51))*$D51</f>
        <v>0</v>
      </c>
      <c r="R51" s="5">
        <f ca="1">IFERROR(INDEX(R$269:R$305,MATCH($F51,$B$269:$B$305,0))/INDEX($D$269:$D$305,MATCH($F51,$B$269:$B$305,0)),SUMIFS('Input-Ext Allocators'!O$8:O$63,'Input-Ext Allocators'!$B$8:$B$63,$F51))*$D51</f>
        <v>0</v>
      </c>
      <c r="S51" s="5">
        <f ca="1">IFERROR(INDEX(S$269:S$305,MATCH($F51,$B$269:$B$305,0))/INDEX($D$269:$D$305,MATCH($F51,$B$269:$B$305,0)),SUMIFS('Input-Ext Allocators'!P$8:P$63,'Input-Ext Allocators'!$B$8:$B$63,$F51))*$D51</f>
        <v>0</v>
      </c>
      <c r="T51" s="5">
        <f ca="1">IFERROR(INDEX(T$269:T$305,MATCH($F51,$B$269:$B$305,0))/INDEX($D$269:$D$305,MATCH($F51,$B$269:$B$305,0)),SUMIFS('Input-Ext Allocators'!Q$8:Q$63,'Input-Ext Allocators'!$B$8:$B$63,$F51))*$D51</f>
        <v>0</v>
      </c>
      <c r="U51" s="5">
        <f ca="1">IFERROR(INDEX(U$269:U$305,MATCH($F51,$B$269:$B$305,0))/INDEX($D$269:$D$305,MATCH($F51,$B$269:$B$305,0)),SUMIFS('Input-Ext Allocators'!R$8:R$63,'Input-Ext Allocators'!$B$8:$B$63,$F51))*$D51</f>
        <v>0</v>
      </c>
      <c r="V51" s="5">
        <f ca="1">IFERROR(INDEX(V$269:V$305,MATCH($F51,$B$269:$B$305,0))/INDEX($D$269:$D$305,MATCH($F51,$B$269:$B$305,0)),SUMIFS('Input-Ext Allocators'!S$8:S$63,'Input-Ext Allocators'!$B$8:$B$63,$F51))*$D51</f>
        <v>0</v>
      </c>
      <c r="W51" s="5">
        <f ca="1">IFERROR(INDEX(W$269:W$305,MATCH($F51,$B$269:$B$305,0))/INDEX($D$269:$D$305,MATCH($F51,$B$269:$B$305,0)),SUMIFS('Input-Ext Allocators'!T$8:T$63,'Input-Ext Allocators'!$B$8:$B$63,$F51))*$D51</f>
        <v>0</v>
      </c>
      <c r="X51" s="5">
        <f ca="1">IFERROR(INDEX(X$269:X$305,MATCH($F51,$B$269:$B$305,0))/INDEX($D$269:$D$305,MATCH($F51,$B$269:$B$305,0)),SUMIFS('Input-Ext Allocators'!U$8:U$63,'Input-Ext Allocators'!$B$8:$B$63,$F51))*$D51</f>
        <v>0</v>
      </c>
      <c r="Y51" s="5">
        <f ca="1">IFERROR(INDEX(Y$269:Y$305,MATCH($F51,$B$269:$B$305,0))/INDEX($D$269:$D$305,MATCH($F51,$B$269:$B$305,0)),SUMIFS('Input-Ext Allocators'!V$8:V$63,'Input-Ext Allocators'!$B$8:$B$63,$F51))*$D51</f>
        <v>0</v>
      </c>
      <c r="Z51" s="5">
        <f ca="1">IFERROR(INDEX(Z$269:Z$305,MATCH($F51,$B$269:$B$305,0))/INDEX($D$269:$D$305,MATCH($F51,$B$269:$B$305,0)),SUMIFS('Input-Ext Allocators'!W$8:W$63,'Input-Ext Allocators'!$B$8:$B$63,$F51))*$D51</f>
        <v>0</v>
      </c>
    </row>
    <row r="52" spans="1:26" outlineLevel="1">
      <c r="A52" s="13">
        <f>IF(ISBLANK('Input-Accounts'!A52),"",'Input-Accounts'!A52)</f>
        <v>42</v>
      </c>
      <c r="B52" s="17" t="str">
        <f>IF(ISBLANK('Input-Accounts'!B52),"",'Input-Accounts'!B52)</f>
        <v>Structures and Improvements</v>
      </c>
      <c r="C52" s="13">
        <f>IF(ISBLANK('Input-Accounts'!C52),"",'Input-Accounts'!C52)</f>
        <v>390</v>
      </c>
      <c r="D52" s="5">
        <f t="shared" ca="1" si="10"/>
        <v>7685661.7422720864</v>
      </c>
      <c r="E52" s="5">
        <f t="shared" ca="1" si="11"/>
        <v>0</v>
      </c>
      <c r="F52" s="2" t="str" cm="1">
        <f t="array" aca="1" ref="F52" ca="1">IF(D52=0,"-",IF('Input-Accounts'!$E52&lt;&gt;0,'Input-Accounts'!$E52,INDEX('Input-Accounts'!$H52:$J52,,MATCH($F$6,'Input-Accounts'!$H$6:$J$6,0))))</f>
        <v>INT_T&amp;D_PLANT</v>
      </c>
      <c r="G52" s="5">
        <f ca="1">IFERROR(INDEX(G$269:G$305,MATCH($F52,$B$269:$B$305,0))/INDEX($D$269:$D$305,MATCH($F52,$B$269:$B$305,0)),SUMIFS('Input-Ext Allocators'!D$8:D$63,'Input-Ext Allocators'!$B$8:$B$63,$F52))*$D52</f>
        <v>6061581.6107710795</v>
      </c>
      <c r="H52" s="5">
        <f ca="1">IFERROR(INDEX(H$269:H$305,MATCH($F52,$B$269:$B$305,0))/INDEX($D$269:$D$305,MATCH($F52,$B$269:$B$305,0)),SUMIFS('Input-Ext Allocators'!E$8:E$63,'Input-Ext Allocators'!$B$8:$B$63,$F52))*$D52</f>
        <v>1256355.6016292481</v>
      </c>
      <c r="I52" s="5">
        <f ca="1">IFERROR(INDEX(I$269:I$305,MATCH($F52,$B$269:$B$305,0))/INDEX($D$269:$D$305,MATCH($F52,$B$269:$B$305,0)),SUMIFS('Input-Ext Allocators'!F$8:F$63,'Input-Ext Allocators'!$B$8:$B$63,$F52))*$D52</f>
        <v>90660.428810893893</v>
      </c>
      <c r="J52" s="5">
        <f ca="1">IFERROR(INDEX(J$269:J$305,MATCH($F52,$B$269:$B$305,0))/INDEX($D$269:$D$305,MATCH($F52,$B$269:$B$305,0)),SUMIFS('Input-Ext Allocators'!G$8:G$63,'Input-Ext Allocators'!$B$8:$B$63,$F52))*$D52</f>
        <v>44233.818634933028</v>
      </c>
      <c r="K52" s="5">
        <f ca="1">IFERROR(INDEX(K$269:K$305,MATCH($F52,$B$269:$B$305,0))/INDEX($D$269:$D$305,MATCH($F52,$B$269:$B$305,0)),SUMIFS('Input-Ext Allocators'!H$8:H$63,'Input-Ext Allocators'!$B$8:$B$63,$F52))*$D52</f>
        <v>4127.8200146993195</v>
      </c>
      <c r="L52" s="5">
        <f ca="1">IFERROR(INDEX(L$269:L$305,MATCH($F52,$B$269:$B$305,0))/INDEX($D$269:$D$305,MATCH($F52,$B$269:$B$305,0)),SUMIFS('Input-Ext Allocators'!I$8:I$63,'Input-Ext Allocators'!$B$8:$B$63,$F52))*$D52</f>
        <v>169142.86438992008</v>
      </c>
      <c r="M52" s="5">
        <f ca="1">IFERROR(INDEX(M$269:M$305,MATCH($F52,$B$269:$B$305,0))/INDEX($D$269:$D$305,MATCH($F52,$B$269:$B$305,0)),SUMIFS('Input-Ext Allocators'!J$8:J$63,'Input-Ext Allocators'!$B$8:$B$63,$F52))*$D52</f>
        <v>59559.598021312835</v>
      </c>
      <c r="N52" s="5">
        <f ca="1">IFERROR(INDEX(N$269:N$305,MATCH($F52,$B$269:$B$305,0))/INDEX($D$269:$D$305,MATCH($F52,$B$269:$B$305,0)),SUMIFS('Input-Ext Allocators'!K$8:K$63,'Input-Ext Allocators'!$B$8:$B$63,$F52))*$D52</f>
        <v>0</v>
      </c>
      <c r="O52" s="5">
        <f ca="1">IFERROR(INDEX(O$269:O$305,MATCH($F52,$B$269:$B$305,0))/INDEX($D$269:$D$305,MATCH($F52,$B$269:$B$305,0)),SUMIFS('Input-Ext Allocators'!L$8:L$63,'Input-Ext Allocators'!$B$8:$B$63,$F52))*$D52</f>
        <v>0</v>
      </c>
      <c r="P52" s="5">
        <f ca="1">IFERROR(INDEX(P$269:P$305,MATCH($F52,$B$269:$B$305,0))/INDEX($D$269:$D$305,MATCH($F52,$B$269:$B$305,0)),SUMIFS('Input-Ext Allocators'!M$8:M$63,'Input-Ext Allocators'!$B$8:$B$63,$F52))*$D52</f>
        <v>0</v>
      </c>
      <c r="Q52" s="5">
        <f ca="1">IFERROR(INDEX(Q$269:Q$305,MATCH($F52,$B$269:$B$305,0))/INDEX($D$269:$D$305,MATCH($F52,$B$269:$B$305,0)),SUMIFS('Input-Ext Allocators'!N$8:N$63,'Input-Ext Allocators'!$B$8:$B$63,$F52))*$D52</f>
        <v>0</v>
      </c>
      <c r="R52" s="5">
        <f ca="1">IFERROR(INDEX(R$269:R$305,MATCH($F52,$B$269:$B$305,0))/INDEX($D$269:$D$305,MATCH($F52,$B$269:$B$305,0)),SUMIFS('Input-Ext Allocators'!O$8:O$63,'Input-Ext Allocators'!$B$8:$B$63,$F52))*$D52</f>
        <v>0</v>
      </c>
      <c r="S52" s="5">
        <f ca="1">IFERROR(INDEX(S$269:S$305,MATCH($F52,$B$269:$B$305,0))/INDEX($D$269:$D$305,MATCH($F52,$B$269:$B$305,0)),SUMIFS('Input-Ext Allocators'!P$8:P$63,'Input-Ext Allocators'!$B$8:$B$63,$F52))*$D52</f>
        <v>0</v>
      </c>
      <c r="T52" s="5">
        <f ca="1">IFERROR(INDEX(T$269:T$305,MATCH($F52,$B$269:$B$305,0))/INDEX($D$269:$D$305,MATCH($F52,$B$269:$B$305,0)),SUMIFS('Input-Ext Allocators'!Q$8:Q$63,'Input-Ext Allocators'!$B$8:$B$63,$F52))*$D52</f>
        <v>0</v>
      </c>
      <c r="U52" s="5">
        <f ca="1">IFERROR(INDEX(U$269:U$305,MATCH($F52,$B$269:$B$305,0))/INDEX($D$269:$D$305,MATCH($F52,$B$269:$B$305,0)),SUMIFS('Input-Ext Allocators'!R$8:R$63,'Input-Ext Allocators'!$B$8:$B$63,$F52))*$D52</f>
        <v>0</v>
      </c>
      <c r="V52" s="5">
        <f ca="1">IFERROR(INDEX(V$269:V$305,MATCH($F52,$B$269:$B$305,0))/INDEX($D$269:$D$305,MATCH($F52,$B$269:$B$305,0)),SUMIFS('Input-Ext Allocators'!S$8:S$63,'Input-Ext Allocators'!$B$8:$B$63,$F52))*$D52</f>
        <v>0</v>
      </c>
      <c r="W52" s="5">
        <f ca="1">IFERROR(INDEX(W$269:W$305,MATCH($F52,$B$269:$B$305,0))/INDEX($D$269:$D$305,MATCH($F52,$B$269:$B$305,0)),SUMIFS('Input-Ext Allocators'!T$8:T$63,'Input-Ext Allocators'!$B$8:$B$63,$F52))*$D52</f>
        <v>0</v>
      </c>
      <c r="X52" s="5">
        <f ca="1">IFERROR(INDEX(X$269:X$305,MATCH($F52,$B$269:$B$305,0))/INDEX($D$269:$D$305,MATCH($F52,$B$269:$B$305,0)),SUMIFS('Input-Ext Allocators'!U$8:U$63,'Input-Ext Allocators'!$B$8:$B$63,$F52))*$D52</f>
        <v>0</v>
      </c>
      <c r="Y52" s="5">
        <f ca="1">IFERROR(INDEX(Y$269:Y$305,MATCH($F52,$B$269:$B$305,0))/INDEX($D$269:$D$305,MATCH($F52,$B$269:$B$305,0)),SUMIFS('Input-Ext Allocators'!V$8:V$63,'Input-Ext Allocators'!$B$8:$B$63,$F52))*$D52</f>
        <v>0</v>
      </c>
      <c r="Z52" s="5">
        <f ca="1">IFERROR(INDEX(Z$269:Z$305,MATCH($F52,$B$269:$B$305,0))/INDEX($D$269:$D$305,MATCH($F52,$B$269:$B$305,0)),SUMIFS('Input-Ext Allocators'!W$8:W$63,'Input-Ext Allocators'!$B$8:$B$63,$F52))*$D52</f>
        <v>0</v>
      </c>
    </row>
    <row r="53" spans="1:26" outlineLevel="1">
      <c r="A53" s="13">
        <f>IF(ISBLANK('Input-Accounts'!A53),"",'Input-Accounts'!A53)</f>
        <v>43</v>
      </c>
      <c r="B53" s="17" t="str">
        <f>IF(ISBLANK('Input-Accounts'!B53),"",'Input-Accounts'!B53)</f>
        <v>Office Furniture and Equipment</v>
      </c>
      <c r="C53" s="13">
        <f>IF(ISBLANK('Input-Accounts'!C53),"",'Input-Accounts'!C53)</f>
        <v>391</v>
      </c>
      <c r="D53" s="5">
        <f t="shared" ca="1" si="10"/>
        <v>963437.1881590829</v>
      </c>
      <c r="E53" s="5">
        <f t="shared" ca="1" si="11"/>
        <v>0</v>
      </c>
      <c r="F53" s="2" t="str" cm="1">
        <f t="array" aca="1" ref="F53" ca="1">IF(D53=0,"-",IF('Input-Accounts'!$E53&lt;&gt;0,'Input-Accounts'!$E53,INDEX('Input-Accounts'!$H53:$J53,,MATCH($F$6,'Input-Accounts'!$H$6:$J$6,0))))</f>
        <v>INT_T&amp;D_PLANT</v>
      </c>
      <c r="G53" s="5">
        <f ca="1">IFERROR(INDEX(G$269:G$305,MATCH($F53,$B$269:$B$305,0))/INDEX($D$269:$D$305,MATCH($F53,$B$269:$B$305,0)),SUMIFS('Input-Ext Allocators'!D$8:D$63,'Input-Ext Allocators'!$B$8:$B$63,$F53))*$D53</f>
        <v>759850.39918653085</v>
      </c>
      <c r="H53" s="5">
        <f ca="1">IFERROR(INDEX(H$269:H$305,MATCH($F53,$B$269:$B$305,0))/INDEX($D$269:$D$305,MATCH($F53,$B$269:$B$305,0)),SUMIFS('Input-Ext Allocators'!E$8:E$63,'Input-Ext Allocators'!$B$8:$B$63,$F53))*$D53</f>
        <v>157490.62979237534</v>
      </c>
      <c r="I53" s="5">
        <f ca="1">IFERROR(INDEX(I$269:I$305,MATCH($F53,$B$269:$B$305,0))/INDEX($D$269:$D$305,MATCH($F53,$B$269:$B$305,0)),SUMIFS('Input-Ext Allocators'!F$8:F$63,'Input-Ext Allocators'!$B$8:$B$63,$F53))*$D53</f>
        <v>11364.750562785322</v>
      </c>
      <c r="J53" s="5">
        <f ca="1">IFERROR(INDEX(J$269:J$305,MATCH($F53,$B$269:$B$305,0))/INDEX($D$269:$D$305,MATCH($F53,$B$269:$B$305,0)),SUMIFS('Input-Ext Allocators'!G$8:G$63,'Input-Ext Allocators'!$B$8:$B$63,$F53))*$D53</f>
        <v>5544.936438300776</v>
      </c>
      <c r="K53" s="5">
        <f ca="1">IFERROR(INDEX(K$269:K$305,MATCH($F53,$B$269:$B$305,0))/INDEX($D$269:$D$305,MATCH($F53,$B$269:$B$305,0)),SUMIFS('Input-Ext Allocators'!H$8:H$63,'Input-Ext Allocators'!$B$8:$B$63,$F53))*$D53</f>
        <v>517.44344749330855</v>
      </c>
      <c r="L53" s="5">
        <f ca="1">IFERROR(INDEX(L$269:L$305,MATCH($F53,$B$269:$B$305,0))/INDEX($D$269:$D$305,MATCH($F53,$B$269:$B$305,0)),SUMIFS('Input-Ext Allocators'!I$8:I$63,'Input-Ext Allocators'!$B$8:$B$63,$F53))*$D53</f>
        <v>21202.927103687856</v>
      </c>
      <c r="M53" s="5">
        <f ca="1">IFERROR(INDEX(M$269:M$305,MATCH($F53,$B$269:$B$305,0))/INDEX($D$269:$D$305,MATCH($F53,$B$269:$B$305,0)),SUMIFS('Input-Ext Allocators'!J$8:J$63,'Input-Ext Allocators'!$B$8:$B$63,$F53))*$D53</f>
        <v>7466.1016279094383</v>
      </c>
      <c r="N53" s="5">
        <f ca="1">IFERROR(INDEX(N$269:N$305,MATCH($F53,$B$269:$B$305,0))/INDEX($D$269:$D$305,MATCH($F53,$B$269:$B$305,0)),SUMIFS('Input-Ext Allocators'!K$8:K$63,'Input-Ext Allocators'!$B$8:$B$63,$F53))*$D53</f>
        <v>0</v>
      </c>
      <c r="O53" s="5">
        <f ca="1">IFERROR(INDEX(O$269:O$305,MATCH($F53,$B$269:$B$305,0))/INDEX($D$269:$D$305,MATCH($F53,$B$269:$B$305,0)),SUMIFS('Input-Ext Allocators'!L$8:L$63,'Input-Ext Allocators'!$B$8:$B$63,$F53))*$D53</f>
        <v>0</v>
      </c>
      <c r="P53" s="5">
        <f ca="1">IFERROR(INDEX(P$269:P$305,MATCH($F53,$B$269:$B$305,0))/INDEX($D$269:$D$305,MATCH($F53,$B$269:$B$305,0)),SUMIFS('Input-Ext Allocators'!M$8:M$63,'Input-Ext Allocators'!$B$8:$B$63,$F53))*$D53</f>
        <v>0</v>
      </c>
      <c r="Q53" s="5">
        <f ca="1">IFERROR(INDEX(Q$269:Q$305,MATCH($F53,$B$269:$B$305,0))/INDEX($D$269:$D$305,MATCH($F53,$B$269:$B$305,0)),SUMIFS('Input-Ext Allocators'!N$8:N$63,'Input-Ext Allocators'!$B$8:$B$63,$F53))*$D53</f>
        <v>0</v>
      </c>
      <c r="R53" s="5">
        <f ca="1">IFERROR(INDEX(R$269:R$305,MATCH($F53,$B$269:$B$305,0))/INDEX($D$269:$D$305,MATCH($F53,$B$269:$B$305,0)),SUMIFS('Input-Ext Allocators'!O$8:O$63,'Input-Ext Allocators'!$B$8:$B$63,$F53))*$D53</f>
        <v>0</v>
      </c>
      <c r="S53" s="5">
        <f ca="1">IFERROR(INDEX(S$269:S$305,MATCH($F53,$B$269:$B$305,0))/INDEX($D$269:$D$305,MATCH($F53,$B$269:$B$305,0)),SUMIFS('Input-Ext Allocators'!P$8:P$63,'Input-Ext Allocators'!$B$8:$B$63,$F53))*$D53</f>
        <v>0</v>
      </c>
      <c r="T53" s="5">
        <f ca="1">IFERROR(INDEX(T$269:T$305,MATCH($F53,$B$269:$B$305,0))/INDEX($D$269:$D$305,MATCH($F53,$B$269:$B$305,0)),SUMIFS('Input-Ext Allocators'!Q$8:Q$63,'Input-Ext Allocators'!$B$8:$B$63,$F53))*$D53</f>
        <v>0</v>
      </c>
      <c r="U53" s="5">
        <f ca="1">IFERROR(INDEX(U$269:U$305,MATCH($F53,$B$269:$B$305,0))/INDEX($D$269:$D$305,MATCH($F53,$B$269:$B$305,0)),SUMIFS('Input-Ext Allocators'!R$8:R$63,'Input-Ext Allocators'!$B$8:$B$63,$F53))*$D53</f>
        <v>0</v>
      </c>
      <c r="V53" s="5">
        <f ca="1">IFERROR(INDEX(V$269:V$305,MATCH($F53,$B$269:$B$305,0))/INDEX($D$269:$D$305,MATCH($F53,$B$269:$B$305,0)),SUMIFS('Input-Ext Allocators'!S$8:S$63,'Input-Ext Allocators'!$B$8:$B$63,$F53))*$D53</f>
        <v>0</v>
      </c>
      <c r="W53" s="5">
        <f ca="1">IFERROR(INDEX(W$269:W$305,MATCH($F53,$B$269:$B$305,0))/INDEX($D$269:$D$305,MATCH($F53,$B$269:$B$305,0)),SUMIFS('Input-Ext Allocators'!T$8:T$63,'Input-Ext Allocators'!$B$8:$B$63,$F53))*$D53</f>
        <v>0</v>
      </c>
      <c r="X53" s="5">
        <f ca="1">IFERROR(INDEX(X$269:X$305,MATCH($F53,$B$269:$B$305,0))/INDEX($D$269:$D$305,MATCH($F53,$B$269:$B$305,0)),SUMIFS('Input-Ext Allocators'!U$8:U$63,'Input-Ext Allocators'!$B$8:$B$63,$F53))*$D53</f>
        <v>0</v>
      </c>
      <c r="Y53" s="5">
        <f ca="1">IFERROR(INDEX(Y$269:Y$305,MATCH($F53,$B$269:$B$305,0))/INDEX($D$269:$D$305,MATCH($F53,$B$269:$B$305,0)),SUMIFS('Input-Ext Allocators'!V$8:V$63,'Input-Ext Allocators'!$B$8:$B$63,$F53))*$D53</f>
        <v>0</v>
      </c>
      <c r="Z53" s="5">
        <f ca="1">IFERROR(INDEX(Z$269:Z$305,MATCH($F53,$B$269:$B$305,0))/INDEX($D$269:$D$305,MATCH($F53,$B$269:$B$305,0)),SUMIFS('Input-Ext Allocators'!W$8:W$63,'Input-Ext Allocators'!$B$8:$B$63,$F53))*$D53</f>
        <v>0</v>
      </c>
    </row>
    <row r="54" spans="1:26" outlineLevel="1">
      <c r="A54" s="13">
        <f>IF(ISBLANK('Input-Accounts'!A54),"",'Input-Accounts'!A54)</f>
        <v>44</v>
      </c>
      <c r="B54" s="17" t="str">
        <f>IF(ISBLANK('Input-Accounts'!B54),"",'Input-Accounts'!B54)</f>
        <v>Transportation Equipment</v>
      </c>
      <c r="C54" s="13">
        <f>IF(ISBLANK('Input-Accounts'!C54),"",'Input-Accounts'!C54)</f>
        <v>392</v>
      </c>
      <c r="D54" s="5">
        <f t="shared" ca="1" si="10"/>
        <v>5329987.2230399884</v>
      </c>
      <c r="E54" s="5">
        <f t="shared" ca="1" si="11"/>
        <v>0</v>
      </c>
      <c r="F54" s="2" t="str" cm="1">
        <f t="array" aca="1" ref="F54" ca="1">IF(D54=0,"-",IF('Input-Accounts'!$E54&lt;&gt;0,'Input-Accounts'!$E54,INDEX('Input-Accounts'!$H54:$J54,,MATCH($F$6,'Input-Accounts'!$H$6:$J$6,0))))</f>
        <v>INT_T&amp;D_PLANT</v>
      </c>
      <c r="G54" s="5">
        <f ca="1">IFERROR(INDEX(G$269:G$305,MATCH($F54,$B$269:$B$305,0))/INDEX($D$269:$D$305,MATCH($F54,$B$269:$B$305,0)),SUMIFS('Input-Ext Allocators'!D$8:D$63,'Input-Ext Allocators'!$B$8:$B$63,$F54))*$D54</f>
        <v>4203691.7080444992</v>
      </c>
      <c r="H54" s="5">
        <f ca="1">IFERROR(INDEX(H$269:H$305,MATCH($F54,$B$269:$B$305,0))/INDEX($D$269:$D$305,MATCH($F54,$B$269:$B$305,0)),SUMIFS('Input-Ext Allocators'!E$8:E$63,'Input-Ext Allocators'!$B$8:$B$63,$F54))*$D54</f>
        <v>871279.47193509806</v>
      </c>
      <c r="I54" s="5">
        <f ca="1">IFERROR(INDEX(I$269:I$305,MATCH($F54,$B$269:$B$305,0))/INDEX($D$269:$D$305,MATCH($F54,$B$269:$B$305,0)),SUMIFS('Input-Ext Allocators'!F$8:F$63,'Input-Ext Allocators'!$B$8:$B$63,$F54))*$D54</f>
        <v>62872.780952566165</v>
      </c>
      <c r="J54" s="5">
        <f ca="1">IFERROR(INDEX(J$269:J$305,MATCH($F54,$B$269:$B$305,0))/INDEX($D$269:$D$305,MATCH($F54,$B$269:$B$305,0)),SUMIFS('Input-Ext Allocators'!G$8:G$63,'Input-Ext Allocators'!$B$8:$B$63,$F54))*$D54</f>
        <v>30676.042747720847</v>
      </c>
      <c r="K54" s="5">
        <f ca="1">IFERROR(INDEX(K$269:K$305,MATCH($F54,$B$269:$B$305,0))/INDEX($D$269:$D$305,MATCH($F54,$B$269:$B$305,0)),SUMIFS('Input-Ext Allocators'!H$8:H$63,'Input-Ext Allocators'!$B$8:$B$63,$F54))*$D54</f>
        <v>2862.6328708101537</v>
      </c>
      <c r="L54" s="5">
        <f ca="1">IFERROR(INDEX(L$269:L$305,MATCH($F54,$B$269:$B$305,0))/INDEX($D$269:$D$305,MATCH($F54,$B$269:$B$305,0)),SUMIFS('Input-Ext Allocators'!I$8:I$63,'Input-Ext Allocators'!$B$8:$B$63,$F54))*$D54</f>
        <v>117300.15401382254</v>
      </c>
      <c r="M54" s="5">
        <f ca="1">IFERROR(INDEX(M$269:M$305,MATCH($F54,$B$269:$B$305,0))/INDEX($D$269:$D$305,MATCH($F54,$B$269:$B$305,0)),SUMIFS('Input-Ext Allocators'!J$8:J$63,'Input-Ext Allocators'!$B$8:$B$63,$F54))*$D54</f>
        <v>41304.432475471913</v>
      </c>
      <c r="N54" s="5">
        <f ca="1">IFERROR(INDEX(N$269:N$305,MATCH($F54,$B$269:$B$305,0))/INDEX($D$269:$D$305,MATCH($F54,$B$269:$B$305,0)),SUMIFS('Input-Ext Allocators'!K$8:K$63,'Input-Ext Allocators'!$B$8:$B$63,$F54))*$D54</f>
        <v>0</v>
      </c>
      <c r="O54" s="5">
        <f ca="1">IFERROR(INDEX(O$269:O$305,MATCH($F54,$B$269:$B$305,0))/INDEX($D$269:$D$305,MATCH($F54,$B$269:$B$305,0)),SUMIFS('Input-Ext Allocators'!L$8:L$63,'Input-Ext Allocators'!$B$8:$B$63,$F54))*$D54</f>
        <v>0</v>
      </c>
      <c r="P54" s="5">
        <f ca="1">IFERROR(INDEX(P$269:P$305,MATCH($F54,$B$269:$B$305,0))/INDEX($D$269:$D$305,MATCH($F54,$B$269:$B$305,0)),SUMIFS('Input-Ext Allocators'!M$8:M$63,'Input-Ext Allocators'!$B$8:$B$63,$F54))*$D54</f>
        <v>0</v>
      </c>
      <c r="Q54" s="5">
        <f ca="1">IFERROR(INDEX(Q$269:Q$305,MATCH($F54,$B$269:$B$305,0))/INDEX($D$269:$D$305,MATCH($F54,$B$269:$B$305,0)),SUMIFS('Input-Ext Allocators'!N$8:N$63,'Input-Ext Allocators'!$B$8:$B$63,$F54))*$D54</f>
        <v>0</v>
      </c>
      <c r="R54" s="5">
        <f ca="1">IFERROR(INDEX(R$269:R$305,MATCH($F54,$B$269:$B$305,0))/INDEX($D$269:$D$305,MATCH($F54,$B$269:$B$305,0)),SUMIFS('Input-Ext Allocators'!O$8:O$63,'Input-Ext Allocators'!$B$8:$B$63,$F54))*$D54</f>
        <v>0</v>
      </c>
      <c r="S54" s="5">
        <f ca="1">IFERROR(INDEX(S$269:S$305,MATCH($F54,$B$269:$B$305,0))/INDEX($D$269:$D$305,MATCH($F54,$B$269:$B$305,0)),SUMIFS('Input-Ext Allocators'!P$8:P$63,'Input-Ext Allocators'!$B$8:$B$63,$F54))*$D54</f>
        <v>0</v>
      </c>
      <c r="T54" s="5">
        <f ca="1">IFERROR(INDEX(T$269:T$305,MATCH($F54,$B$269:$B$305,0))/INDEX($D$269:$D$305,MATCH($F54,$B$269:$B$305,0)),SUMIFS('Input-Ext Allocators'!Q$8:Q$63,'Input-Ext Allocators'!$B$8:$B$63,$F54))*$D54</f>
        <v>0</v>
      </c>
      <c r="U54" s="5">
        <f ca="1">IFERROR(INDEX(U$269:U$305,MATCH($F54,$B$269:$B$305,0))/INDEX($D$269:$D$305,MATCH($F54,$B$269:$B$305,0)),SUMIFS('Input-Ext Allocators'!R$8:R$63,'Input-Ext Allocators'!$B$8:$B$63,$F54))*$D54</f>
        <v>0</v>
      </c>
      <c r="V54" s="5">
        <f ca="1">IFERROR(INDEX(V$269:V$305,MATCH($F54,$B$269:$B$305,0))/INDEX($D$269:$D$305,MATCH($F54,$B$269:$B$305,0)),SUMIFS('Input-Ext Allocators'!S$8:S$63,'Input-Ext Allocators'!$B$8:$B$63,$F54))*$D54</f>
        <v>0</v>
      </c>
      <c r="W54" s="5">
        <f ca="1">IFERROR(INDEX(W$269:W$305,MATCH($F54,$B$269:$B$305,0))/INDEX($D$269:$D$305,MATCH($F54,$B$269:$B$305,0)),SUMIFS('Input-Ext Allocators'!T$8:T$63,'Input-Ext Allocators'!$B$8:$B$63,$F54))*$D54</f>
        <v>0</v>
      </c>
      <c r="X54" s="5">
        <f ca="1">IFERROR(INDEX(X$269:X$305,MATCH($F54,$B$269:$B$305,0))/INDEX($D$269:$D$305,MATCH($F54,$B$269:$B$305,0)),SUMIFS('Input-Ext Allocators'!U$8:U$63,'Input-Ext Allocators'!$B$8:$B$63,$F54))*$D54</f>
        <v>0</v>
      </c>
      <c r="Y54" s="5">
        <f ca="1">IFERROR(INDEX(Y$269:Y$305,MATCH($F54,$B$269:$B$305,0))/INDEX($D$269:$D$305,MATCH($F54,$B$269:$B$305,0)),SUMIFS('Input-Ext Allocators'!V$8:V$63,'Input-Ext Allocators'!$B$8:$B$63,$F54))*$D54</f>
        <v>0</v>
      </c>
      <c r="Z54" s="5">
        <f ca="1">IFERROR(INDEX(Z$269:Z$305,MATCH($F54,$B$269:$B$305,0))/INDEX($D$269:$D$305,MATCH($F54,$B$269:$B$305,0)),SUMIFS('Input-Ext Allocators'!W$8:W$63,'Input-Ext Allocators'!$B$8:$B$63,$F54))*$D54</f>
        <v>0</v>
      </c>
    </row>
    <row r="55" spans="1:26" outlineLevel="1">
      <c r="A55" s="13">
        <f>IF(ISBLANK('Input-Accounts'!A55),"",'Input-Accounts'!A55)</f>
        <v>45</v>
      </c>
      <c r="B55" s="17" t="str">
        <f>IF(ISBLANK('Input-Accounts'!B55),"",'Input-Accounts'!B55)</f>
        <v>Stores Equipment</v>
      </c>
      <c r="C55" s="13">
        <f>IF(ISBLANK('Input-Accounts'!C55),"",'Input-Accounts'!C55)</f>
        <v>393</v>
      </c>
      <c r="D55" s="5">
        <f t="shared" ca="1" si="10"/>
        <v>34342.283679361659</v>
      </c>
      <c r="E55" s="5">
        <f t="shared" ca="1" si="11"/>
        <v>0</v>
      </c>
      <c r="F55" s="2" t="str" cm="1">
        <f t="array" aca="1" ref="F55" ca="1">IF(D55=0,"-",IF('Input-Accounts'!$E55&lt;&gt;0,'Input-Accounts'!$E55,INDEX('Input-Accounts'!$H55:$J55,,MATCH($F$6,'Input-Accounts'!$H$6:$J$6,0))))</f>
        <v>INT_T&amp;D_PLANT</v>
      </c>
      <c r="G55" s="5">
        <f ca="1">IFERROR(INDEX(G$269:G$305,MATCH($F55,$B$269:$B$305,0))/INDEX($D$269:$D$305,MATCH($F55,$B$269:$B$305,0)),SUMIFS('Input-Ext Allocators'!D$8:D$63,'Input-Ext Allocators'!$B$8:$B$63,$F55))*$D55</f>
        <v>27085.313171896403</v>
      </c>
      <c r="H55" s="5">
        <f ca="1">IFERROR(INDEX(H$269:H$305,MATCH($F55,$B$269:$B$305,0))/INDEX($D$269:$D$305,MATCH($F55,$B$269:$B$305,0)),SUMIFS('Input-Ext Allocators'!E$8:E$63,'Input-Ext Allocators'!$B$8:$B$63,$F55))*$D55</f>
        <v>5613.845875625484</v>
      </c>
      <c r="I55" s="5">
        <f ca="1">IFERROR(INDEX(I$269:I$305,MATCH($F55,$B$269:$B$305,0))/INDEX($D$269:$D$305,MATCH($F55,$B$269:$B$305,0)),SUMIFS('Input-Ext Allocators'!F$8:F$63,'Input-Ext Allocators'!$B$8:$B$63,$F55))*$D55</f>
        <v>405.10319984442373</v>
      </c>
      <c r="J55" s="5">
        <f ca="1">IFERROR(INDEX(J$269:J$305,MATCH($F55,$B$269:$B$305,0))/INDEX($D$269:$D$305,MATCH($F55,$B$269:$B$305,0)),SUMIFS('Input-Ext Allocators'!G$8:G$63,'Input-Ext Allocators'!$B$8:$B$63,$F55))*$D55</f>
        <v>197.65251174497052</v>
      </c>
      <c r="K55" s="5">
        <f ca="1">IFERROR(INDEX(K$269:K$305,MATCH($F55,$B$269:$B$305,0))/INDEX($D$269:$D$305,MATCH($F55,$B$269:$B$305,0)),SUMIFS('Input-Ext Allocators'!H$8:H$63,'Input-Ext Allocators'!$B$8:$B$63,$F55))*$D55</f>
        <v>18.44457519415149</v>
      </c>
      <c r="L55" s="5">
        <f ca="1">IFERROR(INDEX(L$269:L$305,MATCH($F55,$B$269:$B$305,0))/INDEX($D$269:$D$305,MATCH($F55,$B$269:$B$305,0)),SUMIFS('Input-Ext Allocators'!I$8:I$63,'Input-Ext Allocators'!$B$8:$B$63,$F55))*$D55</f>
        <v>755.79077326153731</v>
      </c>
      <c r="M55" s="5">
        <f ca="1">IFERROR(INDEX(M$269:M$305,MATCH($F55,$B$269:$B$305,0))/INDEX($D$269:$D$305,MATCH($F55,$B$269:$B$305,0)),SUMIFS('Input-Ext Allocators'!J$8:J$63,'Input-Ext Allocators'!$B$8:$B$63,$F55))*$D55</f>
        <v>266.13357179469028</v>
      </c>
      <c r="N55" s="5">
        <f ca="1">IFERROR(INDEX(N$269:N$305,MATCH($F55,$B$269:$B$305,0))/INDEX($D$269:$D$305,MATCH($F55,$B$269:$B$305,0)),SUMIFS('Input-Ext Allocators'!K$8:K$63,'Input-Ext Allocators'!$B$8:$B$63,$F55))*$D55</f>
        <v>0</v>
      </c>
      <c r="O55" s="5">
        <f ca="1">IFERROR(INDEX(O$269:O$305,MATCH($F55,$B$269:$B$305,0))/INDEX($D$269:$D$305,MATCH($F55,$B$269:$B$305,0)),SUMIFS('Input-Ext Allocators'!L$8:L$63,'Input-Ext Allocators'!$B$8:$B$63,$F55))*$D55</f>
        <v>0</v>
      </c>
      <c r="P55" s="5">
        <f ca="1">IFERROR(INDEX(P$269:P$305,MATCH($F55,$B$269:$B$305,0))/INDEX($D$269:$D$305,MATCH($F55,$B$269:$B$305,0)),SUMIFS('Input-Ext Allocators'!M$8:M$63,'Input-Ext Allocators'!$B$8:$B$63,$F55))*$D55</f>
        <v>0</v>
      </c>
      <c r="Q55" s="5">
        <f ca="1">IFERROR(INDEX(Q$269:Q$305,MATCH($F55,$B$269:$B$305,0))/INDEX($D$269:$D$305,MATCH($F55,$B$269:$B$305,0)),SUMIFS('Input-Ext Allocators'!N$8:N$63,'Input-Ext Allocators'!$B$8:$B$63,$F55))*$D55</f>
        <v>0</v>
      </c>
      <c r="R55" s="5">
        <f ca="1">IFERROR(INDEX(R$269:R$305,MATCH($F55,$B$269:$B$305,0))/INDEX($D$269:$D$305,MATCH($F55,$B$269:$B$305,0)),SUMIFS('Input-Ext Allocators'!O$8:O$63,'Input-Ext Allocators'!$B$8:$B$63,$F55))*$D55</f>
        <v>0</v>
      </c>
      <c r="S55" s="5">
        <f ca="1">IFERROR(INDEX(S$269:S$305,MATCH($F55,$B$269:$B$305,0))/INDEX($D$269:$D$305,MATCH($F55,$B$269:$B$305,0)),SUMIFS('Input-Ext Allocators'!P$8:P$63,'Input-Ext Allocators'!$B$8:$B$63,$F55))*$D55</f>
        <v>0</v>
      </c>
      <c r="T55" s="5">
        <f ca="1">IFERROR(INDEX(T$269:T$305,MATCH($F55,$B$269:$B$305,0))/INDEX($D$269:$D$305,MATCH($F55,$B$269:$B$305,0)),SUMIFS('Input-Ext Allocators'!Q$8:Q$63,'Input-Ext Allocators'!$B$8:$B$63,$F55))*$D55</f>
        <v>0</v>
      </c>
      <c r="U55" s="5">
        <f ca="1">IFERROR(INDEX(U$269:U$305,MATCH($F55,$B$269:$B$305,0))/INDEX($D$269:$D$305,MATCH($F55,$B$269:$B$305,0)),SUMIFS('Input-Ext Allocators'!R$8:R$63,'Input-Ext Allocators'!$B$8:$B$63,$F55))*$D55</f>
        <v>0</v>
      </c>
      <c r="V55" s="5">
        <f ca="1">IFERROR(INDEX(V$269:V$305,MATCH($F55,$B$269:$B$305,0))/INDEX($D$269:$D$305,MATCH($F55,$B$269:$B$305,0)),SUMIFS('Input-Ext Allocators'!S$8:S$63,'Input-Ext Allocators'!$B$8:$B$63,$F55))*$D55</f>
        <v>0</v>
      </c>
      <c r="W55" s="5">
        <f ca="1">IFERROR(INDEX(W$269:W$305,MATCH($F55,$B$269:$B$305,0))/INDEX($D$269:$D$305,MATCH($F55,$B$269:$B$305,0)),SUMIFS('Input-Ext Allocators'!T$8:T$63,'Input-Ext Allocators'!$B$8:$B$63,$F55))*$D55</f>
        <v>0</v>
      </c>
      <c r="X55" s="5">
        <f ca="1">IFERROR(INDEX(X$269:X$305,MATCH($F55,$B$269:$B$305,0))/INDEX($D$269:$D$305,MATCH($F55,$B$269:$B$305,0)),SUMIFS('Input-Ext Allocators'!U$8:U$63,'Input-Ext Allocators'!$B$8:$B$63,$F55))*$D55</f>
        <v>0</v>
      </c>
      <c r="Y55" s="5">
        <f ca="1">IFERROR(INDEX(Y$269:Y$305,MATCH($F55,$B$269:$B$305,0))/INDEX($D$269:$D$305,MATCH($F55,$B$269:$B$305,0)),SUMIFS('Input-Ext Allocators'!V$8:V$63,'Input-Ext Allocators'!$B$8:$B$63,$F55))*$D55</f>
        <v>0</v>
      </c>
      <c r="Z55" s="5">
        <f ca="1">IFERROR(INDEX(Z$269:Z$305,MATCH($F55,$B$269:$B$305,0))/INDEX($D$269:$D$305,MATCH($F55,$B$269:$B$305,0)),SUMIFS('Input-Ext Allocators'!W$8:W$63,'Input-Ext Allocators'!$B$8:$B$63,$F55))*$D55</f>
        <v>0</v>
      </c>
    </row>
    <row r="56" spans="1:26" outlineLevel="1">
      <c r="A56" s="13">
        <f>IF(ISBLANK('Input-Accounts'!A56),"",'Input-Accounts'!A56)</f>
        <v>46</v>
      </c>
      <c r="B56" s="17" t="str">
        <f>IF(ISBLANK('Input-Accounts'!B56),"",'Input-Accounts'!B56)</f>
        <v xml:space="preserve">Tools, Shop, and Garage Equipment </v>
      </c>
      <c r="C56" s="13">
        <f>IF(ISBLANK('Input-Accounts'!C56),"",'Input-Accounts'!C56)</f>
        <v>394</v>
      </c>
      <c r="D56" s="5">
        <f t="shared" ca="1" si="10"/>
        <v>2870882.107121496</v>
      </c>
      <c r="E56" s="5">
        <f t="shared" ca="1" si="11"/>
        <v>0</v>
      </c>
      <c r="F56" s="2" t="str" cm="1">
        <f t="array" aca="1" ref="F56" ca="1">IF(D56=0,"-",IF('Input-Accounts'!$E56&lt;&gt;0,'Input-Accounts'!$E56,INDEX('Input-Accounts'!$H56:$J56,,MATCH($F$6,'Input-Accounts'!$H$6:$J$6,0))))</f>
        <v>INT_T&amp;D_PLANT</v>
      </c>
      <c r="G56" s="5">
        <f ca="1">IFERROR(INDEX(G$269:G$305,MATCH($F56,$B$269:$B$305,0))/INDEX($D$269:$D$305,MATCH($F56,$B$269:$B$305,0)),SUMIFS('Input-Ext Allocators'!D$8:D$63,'Input-Ext Allocators'!$B$8:$B$63,$F56))*$D56</f>
        <v>2264227.4368524146</v>
      </c>
      <c r="H56" s="5">
        <f ca="1">IFERROR(INDEX(H$269:H$305,MATCH($F56,$B$269:$B$305,0))/INDEX($D$269:$D$305,MATCH($F56,$B$269:$B$305,0)),SUMIFS('Input-Ext Allocators'!E$8:E$63,'Input-Ext Allocators'!$B$8:$B$63,$F56))*$D56</f>
        <v>469295.80533855106</v>
      </c>
      <c r="I56" s="5">
        <f ca="1">IFERROR(INDEX(I$269:I$305,MATCH($F56,$B$269:$B$305,0))/INDEX($D$269:$D$305,MATCH($F56,$B$269:$B$305,0)),SUMIFS('Input-Ext Allocators'!F$8:F$63,'Input-Ext Allocators'!$B$8:$B$63,$F56))*$D56</f>
        <v>33865.060891973772</v>
      </c>
      <c r="J56" s="5">
        <f ca="1">IFERROR(INDEX(J$269:J$305,MATCH($F56,$B$269:$B$305,0))/INDEX($D$269:$D$305,MATCH($F56,$B$269:$B$305,0)),SUMIFS('Input-Ext Allocators'!G$8:G$63,'Input-Ext Allocators'!$B$8:$B$63,$F56))*$D56</f>
        <v>16522.98562012241</v>
      </c>
      <c r="K56" s="5">
        <f ca="1">IFERROR(INDEX(K$269:K$305,MATCH($F56,$B$269:$B$305,0))/INDEX($D$269:$D$305,MATCH($F56,$B$269:$B$305,0)),SUMIFS('Input-Ext Allocators'!H$8:H$63,'Input-Ext Allocators'!$B$8:$B$63,$F56))*$D56</f>
        <v>1541.8951573732604</v>
      </c>
      <c r="L56" s="5">
        <f ca="1">IFERROR(INDEX(L$269:L$305,MATCH($F56,$B$269:$B$305,0))/INDEX($D$269:$D$305,MATCH($F56,$B$269:$B$305,0)),SUMIFS('Input-Ext Allocators'!I$8:I$63,'Input-Ext Allocators'!$B$8:$B$63,$F56))*$D56</f>
        <v>63181.185850724949</v>
      </c>
      <c r="M56" s="5">
        <f ca="1">IFERROR(INDEX(M$269:M$305,MATCH($F56,$B$269:$B$305,0))/INDEX($D$269:$D$305,MATCH($F56,$B$269:$B$305,0)),SUMIFS('Input-Ext Allocators'!J$8:J$63,'Input-Ext Allocators'!$B$8:$B$63,$F56))*$D56</f>
        <v>22247.737410336133</v>
      </c>
      <c r="N56" s="5">
        <f ca="1">IFERROR(INDEX(N$269:N$305,MATCH($F56,$B$269:$B$305,0))/INDEX($D$269:$D$305,MATCH($F56,$B$269:$B$305,0)),SUMIFS('Input-Ext Allocators'!K$8:K$63,'Input-Ext Allocators'!$B$8:$B$63,$F56))*$D56</f>
        <v>0</v>
      </c>
      <c r="O56" s="5">
        <f ca="1">IFERROR(INDEX(O$269:O$305,MATCH($F56,$B$269:$B$305,0))/INDEX($D$269:$D$305,MATCH($F56,$B$269:$B$305,0)),SUMIFS('Input-Ext Allocators'!L$8:L$63,'Input-Ext Allocators'!$B$8:$B$63,$F56))*$D56</f>
        <v>0</v>
      </c>
      <c r="P56" s="5">
        <f ca="1">IFERROR(INDEX(P$269:P$305,MATCH($F56,$B$269:$B$305,0))/INDEX($D$269:$D$305,MATCH($F56,$B$269:$B$305,0)),SUMIFS('Input-Ext Allocators'!M$8:M$63,'Input-Ext Allocators'!$B$8:$B$63,$F56))*$D56</f>
        <v>0</v>
      </c>
      <c r="Q56" s="5">
        <f ca="1">IFERROR(INDEX(Q$269:Q$305,MATCH($F56,$B$269:$B$305,0))/INDEX($D$269:$D$305,MATCH($F56,$B$269:$B$305,0)),SUMIFS('Input-Ext Allocators'!N$8:N$63,'Input-Ext Allocators'!$B$8:$B$63,$F56))*$D56</f>
        <v>0</v>
      </c>
      <c r="R56" s="5">
        <f ca="1">IFERROR(INDEX(R$269:R$305,MATCH($F56,$B$269:$B$305,0))/INDEX($D$269:$D$305,MATCH($F56,$B$269:$B$305,0)),SUMIFS('Input-Ext Allocators'!O$8:O$63,'Input-Ext Allocators'!$B$8:$B$63,$F56))*$D56</f>
        <v>0</v>
      </c>
      <c r="S56" s="5">
        <f ca="1">IFERROR(INDEX(S$269:S$305,MATCH($F56,$B$269:$B$305,0))/INDEX($D$269:$D$305,MATCH($F56,$B$269:$B$305,0)),SUMIFS('Input-Ext Allocators'!P$8:P$63,'Input-Ext Allocators'!$B$8:$B$63,$F56))*$D56</f>
        <v>0</v>
      </c>
      <c r="T56" s="5">
        <f ca="1">IFERROR(INDEX(T$269:T$305,MATCH($F56,$B$269:$B$305,0))/INDEX($D$269:$D$305,MATCH($F56,$B$269:$B$305,0)),SUMIFS('Input-Ext Allocators'!Q$8:Q$63,'Input-Ext Allocators'!$B$8:$B$63,$F56))*$D56</f>
        <v>0</v>
      </c>
      <c r="U56" s="5">
        <f ca="1">IFERROR(INDEX(U$269:U$305,MATCH($F56,$B$269:$B$305,0))/INDEX($D$269:$D$305,MATCH($F56,$B$269:$B$305,0)),SUMIFS('Input-Ext Allocators'!R$8:R$63,'Input-Ext Allocators'!$B$8:$B$63,$F56))*$D56</f>
        <v>0</v>
      </c>
      <c r="V56" s="5">
        <f ca="1">IFERROR(INDEX(V$269:V$305,MATCH($F56,$B$269:$B$305,0))/INDEX($D$269:$D$305,MATCH($F56,$B$269:$B$305,0)),SUMIFS('Input-Ext Allocators'!S$8:S$63,'Input-Ext Allocators'!$B$8:$B$63,$F56))*$D56</f>
        <v>0</v>
      </c>
      <c r="W56" s="5">
        <f ca="1">IFERROR(INDEX(W$269:W$305,MATCH($F56,$B$269:$B$305,0))/INDEX($D$269:$D$305,MATCH($F56,$B$269:$B$305,0)),SUMIFS('Input-Ext Allocators'!T$8:T$63,'Input-Ext Allocators'!$B$8:$B$63,$F56))*$D56</f>
        <v>0</v>
      </c>
      <c r="X56" s="5">
        <f ca="1">IFERROR(INDEX(X$269:X$305,MATCH($F56,$B$269:$B$305,0))/INDEX($D$269:$D$305,MATCH($F56,$B$269:$B$305,0)),SUMIFS('Input-Ext Allocators'!U$8:U$63,'Input-Ext Allocators'!$B$8:$B$63,$F56))*$D56</f>
        <v>0</v>
      </c>
      <c r="Y56" s="5">
        <f ca="1">IFERROR(INDEX(Y$269:Y$305,MATCH($F56,$B$269:$B$305,0))/INDEX($D$269:$D$305,MATCH($F56,$B$269:$B$305,0)),SUMIFS('Input-Ext Allocators'!V$8:V$63,'Input-Ext Allocators'!$B$8:$B$63,$F56))*$D56</f>
        <v>0</v>
      </c>
      <c r="Z56" s="5">
        <f ca="1">IFERROR(INDEX(Z$269:Z$305,MATCH($F56,$B$269:$B$305,0))/INDEX($D$269:$D$305,MATCH($F56,$B$269:$B$305,0)),SUMIFS('Input-Ext Allocators'!W$8:W$63,'Input-Ext Allocators'!$B$8:$B$63,$F56))*$D56</f>
        <v>0</v>
      </c>
    </row>
    <row r="57" spans="1:26" outlineLevel="1">
      <c r="A57" s="13">
        <f>IF(ISBLANK('Input-Accounts'!A57),"",'Input-Accounts'!A57)</f>
        <v>47</v>
      </c>
      <c r="B57" s="17" t="str">
        <f>IF(ISBLANK('Input-Accounts'!B57),"",'Input-Accounts'!B57)</f>
        <v>Laboratory Equipment</v>
      </c>
      <c r="C57" s="13">
        <f>IF(ISBLANK('Input-Accounts'!C57),"",'Input-Accounts'!C57)</f>
        <v>395</v>
      </c>
      <c r="D57" s="5">
        <f t="shared" ca="1" si="10"/>
        <v>20379.35291878492</v>
      </c>
      <c r="E57" s="5">
        <f t="shared" ca="1" si="11"/>
        <v>0</v>
      </c>
      <c r="F57" s="2" t="str" cm="1">
        <f t="array" aca="1" ref="F57" ca="1">IF(D57=0,"-",IF('Input-Accounts'!$E57&lt;&gt;0,'Input-Accounts'!$E57,INDEX('Input-Accounts'!$H57:$J57,,MATCH($F$6,'Input-Accounts'!$H$6:$J$6,0))))</f>
        <v>INT_T&amp;D_PLANT</v>
      </c>
      <c r="G57" s="5">
        <f ca="1">IFERROR(INDEX(G$269:G$305,MATCH($F57,$B$269:$B$305,0))/INDEX($D$269:$D$305,MATCH($F57,$B$269:$B$305,0)),SUMIFS('Input-Ext Allocators'!D$8:D$63,'Input-Ext Allocators'!$B$8:$B$63,$F57))*$D57</f>
        <v>16072.931002477544</v>
      </c>
      <c r="H57" s="5">
        <f ca="1">IFERROR(INDEX(H$269:H$305,MATCH($F57,$B$269:$B$305,0))/INDEX($D$269:$D$305,MATCH($F57,$B$269:$B$305,0)),SUMIFS('Input-Ext Allocators'!E$8:E$63,'Input-Ext Allocators'!$B$8:$B$63,$F57))*$D57</f>
        <v>3331.3610533067331</v>
      </c>
      <c r="I57" s="5">
        <f ca="1">IFERROR(INDEX(I$269:I$305,MATCH($F57,$B$269:$B$305,0))/INDEX($D$269:$D$305,MATCH($F57,$B$269:$B$305,0)),SUMIFS('Input-Ext Allocators'!F$8:F$63,'Input-Ext Allocators'!$B$8:$B$63,$F57))*$D57</f>
        <v>240.39580929558096</v>
      </c>
      <c r="J57" s="5">
        <f ca="1">IFERROR(INDEX(J$269:J$305,MATCH($F57,$B$269:$B$305,0))/INDEX($D$269:$D$305,MATCH($F57,$B$269:$B$305,0)),SUMIFS('Input-Ext Allocators'!G$8:G$63,'Input-Ext Allocators'!$B$8:$B$63,$F57))*$D57</f>
        <v>117.29069416998966</v>
      </c>
      <c r="K57" s="5">
        <f ca="1">IFERROR(INDEX(K$269:K$305,MATCH($F57,$B$269:$B$305,0))/INDEX($D$269:$D$305,MATCH($F57,$B$269:$B$305,0)),SUMIFS('Input-Ext Allocators'!H$8:H$63,'Input-Ext Allocators'!$B$8:$B$63,$F57))*$D57</f>
        <v>10.945355609667072</v>
      </c>
      <c r="L57" s="5">
        <f ca="1">IFERROR(INDEX(L$269:L$305,MATCH($F57,$B$269:$B$305,0))/INDEX($D$269:$D$305,MATCH($F57,$B$269:$B$305,0)),SUMIFS('Input-Ext Allocators'!I$8:I$63,'Input-Ext Allocators'!$B$8:$B$63,$F57))*$D57</f>
        <v>448.50036895812275</v>
      </c>
      <c r="M57" s="5">
        <f ca="1">IFERROR(INDEX(M$269:M$305,MATCH($F57,$B$269:$B$305,0))/INDEX($D$269:$D$305,MATCH($F57,$B$269:$B$305,0)),SUMIFS('Input-Ext Allocators'!J$8:J$63,'Input-Ext Allocators'!$B$8:$B$63,$F57))*$D57</f>
        <v>157.9286349672827</v>
      </c>
      <c r="N57" s="5">
        <f ca="1">IFERROR(INDEX(N$269:N$305,MATCH($F57,$B$269:$B$305,0))/INDEX($D$269:$D$305,MATCH($F57,$B$269:$B$305,0)),SUMIFS('Input-Ext Allocators'!K$8:K$63,'Input-Ext Allocators'!$B$8:$B$63,$F57))*$D57</f>
        <v>0</v>
      </c>
      <c r="O57" s="5">
        <f ca="1">IFERROR(INDEX(O$269:O$305,MATCH($F57,$B$269:$B$305,0))/INDEX($D$269:$D$305,MATCH($F57,$B$269:$B$305,0)),SUMIFS('Input-Ext Allocators'!L$8:L$63,'Input-Ext Allocators'!$B$8:$B$63,$F57))*$D57</f>
        <v>0</v>
      </c>
      <c r="P57" s="5">
        <f ca="1">IFERROR(INDEX(P$269:P$305,MATCH($F57,$B$269:$B$305,0))/INDEX($D$269:$D$305,MATCH($F57,$B$269:$B$305,0)),SUMIFS('Input-Ext Allocators'!M$8:M$63,'Input-Ext Allocators'!$B$8:$B$63,$F57))*$D57</f>
        <v>0</v>
      </c>
      <c r="Q57" s="5">
        <f ca="1">IFERROR(INDEX(Q$269:Q$305,MATCH($F57,$B$269:$B$305,0))/INDEX($D$269:$D$305,MATCH($F57,$B$269:$B$305,0)),SUMIFS('Input-Ext Allocators'!N$8:N$63,'Input-Ext Allocators'!$B$8:$B$63,$F57))*$D57</f>
        <v>0</v>
      </c>
      <c r="R57" s="5">
        <f ca="1">IFERROR(INDEX(R$269:R$305,MATCH($F57,$B$269:$B$305,0))/INDEX($D$269:$D$305,MATCH($F57,$B$269:$B$305,0)),SUMIFS('Input-Ext Allocators'!O$8:O$63,'Input-Ext Allocators'!$B$8:$B$63,$F57))*$D57</f>
        <v>0</v>
      </c>
      <c r="S57" s="5">
        <f ca="1">IFERROR(INDEX(S$269:S$305,MATCH($F57,$B$269:$B$305,0))/INDEX($D$269:$D$305,MATCH($F57,$B$269:$B$305,0)),SUMIFS('Input-Ext Allocators'!P$8:P$63,'Input-Ext Allocators'!$B$8:$B$63,$F57))*$D57</f>
        <v>0</v>
      </c>
      <c r="T57" s="5">
        <f ca="1">IFERROR(INDEX(T$269:T$305,MATCH($F57,$B$269:$B$305,0))/INDEX($D$269:$D$305,MATCH($F57,$B$269:$B$305,0)),SUMIFS('Input-Ext Allocators'!Q$8:Q$63,'Input-Ext Allocators'!$B$8:$B$63,$F57))*$D57</f>
        <v>0</v>
      </c>
      <c r="U57" s="5">
        <f ca="1">IFERROR(INDEX(U$269:U$305,MATCH($F57,$B$269:$B$305,0))/INDEX($D$269:$D$305,MATCH($F57,$B$269:$B$305,0)),SUMIFS('Input-Ext Allocators'!R$8:R$63,'Input-Ext Allocators'!$B$8:$B$63,$F57))*$D57</f>
        <v>0</v>
      </c>
      <c r="V57" s="5">
        <f ca="1">IFERROR(INDEX(V$269:V$305,MATCH($F57,$B$269:$B$305,0))/INDEX($D$269:$D$305,MATCH($F57,$B$269:$B$305,0)),SUMIFS('Input-Ext Allocators'!S$8:S$63,'Input-Ext Allocators'!$B$8:$B$63,$F57))*$D57</f>
        <v>0</v>
      </c>
      <c r="W57" s="5">
        <f ca="1">IFERROR(INDEX(W$269:W$305,MATCH($F57,$B$269:$B$305,0))/INDEX($D$269:$D$305,MATCH($F57,$B$269:$B$305,0)),SUMIFS('Input-Ext Allocators'!T$8:T$63,'Input-Ext Allocators'!$B$8:$B$63,$F57))*$D57</f>
        <v>0</v>
      </c>
      <c r="X57" s="5">
        <f ca="1">IFERROR(INDEX(X$269:X$305,MATCH($F57,$B$269:$B$305,0))/INDEX($D$269:$D$305,MATCH($F57,$B$269:$B$305,0)),SUMIFS('Input-Ext Allocators'!U$8:U$63,'Input-Ext Allocators'!$B$8:$B$63,$F57))*$D57</f>
        <v>0</v>
      </c>
      <c r="Y57" s="5">
        <f ca="1">IFERROR(INDEX(Y$269:Y$305,MATCH($F57,$B$269:$B$305,0))/INDEX($D$269:$D$305,MATCH($F57,$B$269:$B$305,0)),SUMIFS('Input-Ext Allocators'!V$8:V$63,'Input-Ext Allocators'!$B$8:$B$63,$F57))*$D57</f>
        <v>0</v>
      </c>
      <c r="Z57" s="5">
        <f ca="1">IFERROR(INDEX(Z$269:Z$305,MATCH($F57,$B$269:$B$305,0))/INDEX($D$269:$D$305,MATCH($F57,$B$269:$B$305,0)),SUMIFS('Input-Ext Allocators'!W$8:W$63,'Input-Ext Allocators'!$B$8:$B$63,$F57))*$D57</f>
        <v>0</v>
      </c>
    </row>
    <row r="58" spans="1:26" outlineLevel="1">
      <c r="A58" s="13">
        <f>IF(ISBLANK('Input-Accounts'!A58),"",'Input-Accounts'!A58)</f>
        <v>48</v>
      </c>
      <c r="B58" s="17" t="str">
        <f>IF(ISBLANK('Input-Accounts'!B58),"",'Input-Accounts'!B58)</f>
        <v>Power Operated Equipment</v>
      </c>
      <c r="C58" s="13">
        <f>IF(ISBLANK('Input-Accounts'!C58),"",'Input-Accounts'!C58)</f>
        <v>396</v>
      </c>
      <c r="D58" s="5">
        <f t="shared" ca="1" si="10"/>
        <v>1572364.8106876183</v>
      </c>
      <c r="E58" s="5">
        <f t="shared" ca="1" si="11"/>
        <v>0</v>
      </c>
      <c r="F58" s="2" t="str" cm="1">
        <f t="array" aca="1" ref="F58" ca="1">IF(D58=0,"-",IF('Input-Accounts'!$E58&lt;&gt;0,'Input-Accounts'!$E58,INDEX('Input-Accounts'!$H58:$J58,,MATCH($F$6,'Input-Accounts'!$H$6:$J$6,0))))</f>
        <v>INT_T&amp;D_PLANT</v>
      </c>
      <c r="G58" s="5">
        <f ca="1">IFERROR(INDEX(G$269:G$305,MATCH($F58,$B$269:$B$305,0))/INDEX($D$269:$D$305,MATCH($F58,$B$269:$B$305,0)),SUMIFS('Input-Ext Allocators'!D$8:D$63,'Input-Ext Allocators'!$B$8:$B$63,$F58))*$D58</f>
        <v>1240103.7075917413</v>
      </c>
      <c r="H58" s="5">
        <f ca="1">IFERROR(INDEX(H$269:H$305,MATCH($F58,$B$269:$B$305,0))/INDEX($D$269:$D$305,MATCH($F58,$B$269:$B$305,0)),SUMIFS('Input-Ext Allocators'!E$8:E$63,'Input-Ext Allocators'!$B$8:$B$63,$F58))*$D58</f>
        <v>257030.48142840932</v>
      </c>
      <c r="I58" s="5">
        <f ca="1">IFERROR(INDEX(I$269:I$305,MATCH($F58,$B$269:$B$305,0))/INDEX($D$269:$D$305,MATCH($F58,$B$269:$B$305,0)),SUMIFS('Input-Ext Allocators'!F$8:F$63,'Input-Ext Allocators'!$B$8:$B$63,$F58))*$D58</f>
        <v>18547.689550276449</v>
      </c>
      <c r="J58" s="5">
        <f ca="1">IFERROR(INDEX(J$269:J$305,MATCH($F58,$B$269:$B$305,0))/INDEX($D$269:$D$305,MATCH($F58,$B$269:$B$305,0)),SUMIFS('Input-Ext Allocators'!G$8:G$63,'Input-Ext Allocators'!$B$8:$B$63,$F58))*$D58</f>
        <v>9049.5395447036135</v>
      </c>
      <c r="K58" s="5">
        <f ca="1">IFERROR(INDEX(K$269:K$305,MATCH($F58,$B$269:$B$305,0))/INDEX($D$269:$D$305,MATCH($F58,$B$269:$B$305,0)),SUMIFS('Input-Ext Allocators'!H$8:H$63,'Input-Ext Allocators'!$B$8:$B$63,$F58))*$D58</f>
        <v>844.4866757883766</v>
      </c>
      <c r="L58" s="5">
        <f ca="1">IFERROR(INDEX(L$269:L$305,MATCH($F58,$B$269:$B$305,0))/INDEX($D$269:$D$305,MATCH($F58,$B$269:$B$305,0)),SUMIFS('Input-Ext Allocators'!I$8:I$63,'Input-Ext Allocators'!$B$8:$B$63,$F58))*$D58</f>
        <v>34603.954332629139</v>
      </c>
      <c r="M58" s="5">
        <f ca="1">IFERROR(INDEX(M$269:M$305,MATCH($F58,$B$269:$B$305,0))/INDEX($D$269:$D$305,MATCH($F58,$B$269:$B$305,0)),SUMIFS('Input-Ext Allocators'!J$8:J$63,'Input-Ext Allocators'!$B$8:$B$63,$F58))*$D58</f>
        <v>12184.951564070128</v>
      </c>
      <c r="N58" s="5">
        <f ca="1">IFERROR(INDEX(N$269:N$305,MATCH($F58,$B$269:$B$305,0))/INDEX($D$269:$D$305,MATCH($F58,$B$269:$B$305,0)),SUMIFS('Input-Ext Allocators'!K$8:K$63,'Input-Ext Allocators'!$B$8:$B$63,$F58))*$D58</f>
        <v>0</v>
      </c>
      <c r="O58" s="5">
        <f ca="1">IFERROR(INDEX(O$269:O$305,MATCH($F58,$B$269:$B$305,0))/INDEX($D$269:$D$305,MATCH($F58,$B$269:$B$305,0)),SUMIFS('Input-Ext Allocators'!L$8:L$63,'Input-Ext Allocators'!$B$8:$B$63,$F58))*$D58</f>
        <v>0</v>
      </c>
      <c r="P58" s="5">
        <f ca="1">IFERROR(INDEX(P$269:P$305,MATCH($F58,$B$269:$B$305,0))/INDEX($D$269:$D$305,MATCH($F58,$B$269:$B$305,0)),SUMIFS('Input-Ext Allocators'!M$8:M$63,'Input-Ext Allocators'!$B$8:$B$63,$F58))*$D58</f>
        <v>0</v>
      </c>
      <c r="Q58" s="5">
        <f ca="1">IFERROR(INDEX(Q$269:Q$305,MATCH($F58,$B$269:$B$305,0))/INDEX($D$269:$D$305,MATCH($F58,$B$269:$B$305,0)),SUMIFS('Input-Ext Allocators'!N$8:N$63,'Input-Ext Allocators'!$B$8:$B$63,$F58))*$D58</f>
        <v>0</v>
      </c>
      <c r="R58" s="5">
        <f ca="1">IFERROR(INDEX(R$269:R$305,MATCH($F58,$B$269:$B$305,0))/INDEX($D$269:$D$305,MATCH($F58,$B$269:$B$305,0)),SUMIFS('Input-Ext Allocators'!O$8:O$63,'Input-Ext Allocators'!$B$8:$B$63,$F58))*$D58</f>
        <v>0</v>
      </c>
      <c r="S58" s="5">
        <f ca="1">IFERROR(INDEX(S$269:S$305,MATCH($F58,$B$269:$B$305,0))/INDEX($D$269:$D$305,MATCH($F58,$B$269:$B$305,0)),SUMIFS('Input-Ext Allocators'!P$8:P$63,'Input-Ext Allocators'!$B$8:$B$63,$F58))*$D58</f>
        <v>0</v>
      </c>
      <c r="T58" s="5">
        <f ca="1">IFERROR(INDEX(T$269:T$305,MATCH($F58,$B$269:$B$305,0))/INDEX($D$269:$D$305,MATCH($F58,$B$269:$B$305,0)),SUMIFS('Input-Ext Allocators'!Q$8:Q$63,'Input-Ext Allocators'!$B$8:$B$63,$F58))*$D58</f>
        <v>0</v>
      </c>
      <c r="U58" s="5">
        <f ca="1">IFERROR(INDEX(U$269:U$305,MATCH($F58,$B$269:$B$305,0))/INDEX($D$269:$D$305,MATCH($F58,$B$269:$B$305,0)),SUMIFS('Input-Ext Allocators'!R$8:R$63,'Input-Ext Allocators'!$B$8:$B$63,$F58))*$D58</f>
        <v>0</v>
      </c>
      <c r="V58" s="5">
        <f ca="1">IFERROR(INDEX(V$269:V$305,MATCH($F58,$B$269:$B$305,0))/INDEX($D$269:$D$305,MATCH($F58,$B$269:$B$305,0)),SUMIFS('Input-Ext Allocators'!S$8:S$63,'Input-Ext Allocators'!$B$8:$B$63,$F58))*$D58</f>
        <v>0</v>
      </c>
      <c r="W58" s="5">
        <f ca="1">IFERROR(INDEX(W$269:W$305,MATCH($F58,$B$269:$B$305,0))/INDEX($D$269:$D$305,MATCH($F58,$B$269:$B$305,0)),SUMIFS('Input-Ext Allocators'!T$8:T$63,'Input-Ext Allocators'!$B$8:$B$63,$F58))*$D58</f>
        <v>0</v>
      </c>
      <c r="X58" s="5">
        <f ca="1">IFERROR(INDEX(X$269:X$305,MATCH($F58,$B$269:$B$305,0))/INDEX($D$269:$D$305,MATCH($F58,$B$269:$B$305,0)),SUMIFS('Input-Ext Allocators'!U$8:U$63,'Input-Ext Allocators'!$B$8:$B$63,$F58))*$D58</f>
        <v>0</v>
      </c>
      <c r="Y58" s="5">
        <f ca="1">IFERROR(INDEX(Y$269:Y$305,MATCH($F58,$B$269:$B$305,0))/INDEX($D$269:$D$305,MATCH($F58,$B$269:$B$305,0)),SUMIFS('Input-Ext Allocators'!V$8:V$63,'Input-Ext Allocators'!$B$8:$B$63,$F58))*$D58</f>
        <v>0</v>
      </c>
      <c r="Z58" s="5">
        <f ca="1">IFERROR(INDEX(Z$269:Z$305,MATCH($F58,$B$269:$B$305,0))/INDEX($D$269:$D$305,MATCH($F58,$B$269:$B$305,0)),SUMIFS('Input-Ext Allocators'!W$8:W$63,'Input-Ext Allocators'!$B$8:$B$63,$F58))*$D58</f>
        <v>0</v>
      </c>
    </row>
    <row r="59" spans="1:26" outlineLevel="1">
      <c r="A59" s="13">
        <f>IF(ISBLANK('Input-Accounts'!A59),"",'Input-Accounts'!A59)</f>
        <v>49</v>
      </c>
      <c r="B59" s="17" t="str">
        <f>IF(ISBLANK('Input-Accounts'!B59),"",'Input-Accounts'!B59)</f>
        <v>Communication Equipment</v>
      </c>
      <c r="C59" s="13">
        <f>IF(ISBLANK('Input-Accounts'!C59),"",'Input-Accounts'!C59)</f>
        <v>397</v>
      </c>
      <c r="D59" s="5">
        <f t="shared" ca="1" si="10"/>
        <v>1828188.690476133</v>
      </c>
      <c r="E59" s="5">
        <f t="shared" ca="1" si="11"/>
        <v>0</v>
      </c>
      <c r="F59" s="2" t="str" cm="1">
        <f t="array" aca="1" ref="F59" ca="1">IF(D59=0,"-",IF('Input-Accounts'!$E59&lt;&gt;0,'Input-Accounts'!$E59,INDEX('Input-Accounts'!$H59:$J59,,MATCH($F$6,'Input-Accounts'!$H$6:$J$6,0))))</f>
        <v>INT_T&amp;D_PLANT</v>
      </c>
      <c r="G59" s="5">
        <f ca="1">IFERROR(INDEX(G$269:G$305,MATCH($F59,$B$269:$B$305,0))/INDEX($D$269:$D$305,MATCH($F59,$B$269:$B$305,0)),SUMIFS('Input-Ext Allocators'!D$8:D$63,'Input-Ext Allocators'!$B$8:$B$63,$F59))*$D59</f>
        <v>1441868.6794734916</v>
      </c>
      <c r="H59" s="5">
        <f ca="1">IFERROR(INDEX(H$269:H$305,MATCH($F59,$B$269:$B$305,0))/INDEX($D$269:$D$305,MATCH($F59,$B$269:$B$305,0)),SUMIFS('Input-Ext Allocators'!E$8:E$63,'Input-Ext Allocators'!$B$8:$B$63,$F59))*$D59</f>
        <v>298849.36120489705</v>
      </c>
      <c r="I59" s="5">
        <f ca="1">IFERROR(INDEX(I$269:I$305,MATCH($F59,$B$269:$B$305,0))/INDEX($D$269:$D$305,MATCH($F59,$B$269:$B$305,0)),SUMIFS('Input-Ext Allocators'!F$8:F$63,'Input-Ext Allocators'!$B$8:$B$63,$F59))*$D59</f>
        <v>21565.40011566972</v>
      </c>
      <c r="J59" s="5">
        <f ca="1">IFERROR(INDEX(J$269:J$305,MATCH($F59,$B$269:$B$305,0))/INDEX($D$269:$D$305,MATCH($F59,$B$269:$B$305,0)),SUMIFS('Input-Ext Allocators'!G$8:G$63,'Input-Ext Allocators'!$B$8:$B$63,$F59))*$D59</f>
        <v>10521.900348563911</v>
      </c>
      <c r="K59" s="5">
        <f ca="1">IFERROR(INDEX(K$269:K$305,MATCH($F59,$B$269:$B$305,0))/INDEX($D$269:$D$305,MATCH($F59,$B$269:$B$305,0)),SUMIFS('Input-Ext Allocators'!H$8:H$63,'Input-Ext Allocators'!$B$8:$B$63,$F59))*$D59</f>
        <v>981.88472512236717</v>
      </c>
      <c r="L59" s="5">
        <f ca="1">IFERROR(INDEX(L$269:L$305,MATCH($F59,$B$269:$B$305,0))/INDEX($D$269:$D$305,MATCH($F59,$B$269:$B$305,0)),SUMIFS('Input-Ext Allocators'!I$8:I$63,'Input-Ext Allocators'!$B$8:$B$63,$F59))*$D59</f>
        <v>40234.020455468934</v>
      </c>
      <c r="M59" s="5">
        <f ca="1">IFERROR(INDEX(M$269:M$305,MATCH($F59,$B$269:$B$305,0))/INDEX($D$269:$D$305,MATCH($F59,$B$269:$B$305,0)),SUMIFS('Input-Ext Allocators'!J$8:J$63,'Input-Ext Allocators'!$B$8:$B$63,$F59))*$D59</f>
        <v>14167.444152919374</v>
      </c>
      <c r="N59" s="5">
        <f ca="1">IFERROR(INDEX(N$269:N$305,MATCH($F59,$B$269:$B$305,0))/INDEX($D$269:$D$305,MATCH($F59,$B$269:$B$305,0)),SUMIFS('Input-Ext Allocators'!K$8:K$63,'Input-Ext Allocators'!$B$8:$B$63,$F59))*$D59</f>
        <v>0</v>
      </c>
      <c r="O59" s="5">
        <f ca="1">IFERROR(INDEX(O$269:O$305,MATCH($F59,$B$269:$B$305,0))/INDEX($D$269:$D$305,MATCH($F59,$B$269:$B$305,0)),SUMIFS('Input-Ext Allocators'!L$8:L$63,'Input-Ext Allocators'!$B$8:$B$63,$F59))*$D59</f>
        <v>0</v>
      </c>
      <c r="P59" s="5">
        <f ca="1">IFERROR(INDEX(P$269:P$305,MATCH($F59,$B$269:$B$305,0))/INDEX($D$269:$D$305,MATCH($F59,$B$269:$B$305,0)),SUMIFS('Input-Ext Allocators'!M$8:M$63,'Input-Ext Allocators'!$B$8:$B$63,$F59))*$D59</f>
        <v>0</v>
      </c>
      <c r="Q59" s="5">
        <f ca="1">IFERROR(INDEX(Q$269:Q$305,MATCH($F59,$B$269:$B$305,0))/INDEX($D$269:$D$305,MATCH($F59,$B$269:$B$305,0)),SUMIFS('Input-Ext Allocators'!N$8:N$63,'Input-Ext Allocators'!$B$8:$B$63,$F59))*$D59</f>
        <v>0</v>
      </c>
      <c r="R59" s="5">
        <f ca="1">IFERROR(INDEX(R$269:R$305,MATCH($F59,$B$269:$B$305,0))/INDEX($D$269:$D$305,MATCH($F59,$B$269:$B$305,0)),SUMIFS('Input-Ext Allocators'!O$8:O$63,'Input-Ext Allocators'!$B$8:$B$63,$F59))*$D59</f>
        <v>0</v>
      </c>
      <c r="S59" s="5">
        <f ca="1">IFERROR(INDEX(S$269:S$305,MATCH($F59,$B$269:$B$305,0))/INDEX($D$269:$D$305,MATCH($F59,$B$269:$B$305,0)),SUMIFS('Input-Ext Allocators'!P$8:P$63,'Input-Ext Allocators'!$B$8:$B$63,$F59))*$D59</f>
        <v>0</v>
      </c>
      <c r="T59" s="5">
        <f ca="1">IFERROR(INDEX(T$269:T$305,MATCH($F59,$B$269:$B$305,0))/INDEX($D$269:$D$305,MATCH($F59,$B$269:$B$305,0)),SUMIFS('Input-Ext Allocators'!Q$8:Q$63,'Input-Ext Allocators'!$B$8:$B$63,$F59))*$D59</f>
        <v>0</v>
      </c>
      <c r="U59" s="5">
        <f ca="1">IFERROR(INDEX(U$269:U$305,MATCH($F59,$B$269:$B$305,0))/INDEX($D$269:$D$305,MATCH($F59,$B$269:$B$305,0)),SUMIFS('Input-Ext Allocators'!R$8:R$63,'Input-Ext Allocators'!$B$8:$B$63,$F59))*$D59</f>
        <v>0</v>
      </c>
      <c r="V59" s="5">
        <f ca="1">IFERROR(INDEX(V$269:V$305,MATCH($F59,$B$269:$B$305,0))/INDEX($D$269:$D$305,MATCH($F59,$B$269:$B$305,0)),SUMIFS('Input-Ext Allocators'!S$8:S$63,'Input-Ext Allocators'!$B$8:$B$63,$F59))*$D59</f>
        <v>0</v>
      </c>
      <c r="W59" s="5">
        <f ca="1">IFERROR(INDEX(W$269:W$305,MATCH($F59,$B$269:$B$305,0))/INDEX($D$269:$D$305,MATCH($F59,$B$269:$B$305,0)),SUMIFS('Input-Ext Allocators'!T$8:T$63,'Input-Ext Allocators'!$B$8:$B$63,$F59))*$D59</f>
        <v>0</v>
      </c>
      <c r="X59" s="5">
        <f ca="1">IFERROR(INDEX(X$269:X$305,MATCH($F59,$B$269:$B$305,0))/INDEX($D$269:$D$305,MATCH($F59,$B$269:$B$305,0)),SUMIFS('Input-Ext Allocators'!U$8:U$63,'Input-Ext Allocators'!$B$8:$B$63,$F59))*$D59</f>
        <v>0</v>
      </c>
      <c r="Y59" s="5">
        <f ca="1">IFERROR(INDEX(Y$269:Y$305,MATCH($F59,$B$269:$B$305,0))/INDEX($D$269:$D$305,MATCH($F59,$B$269:$B$305,0)),SUMIFS('Input-Ext Allocators'!V$8:V$63,'Input-Ext Allocators'!$B$8:$B$63,$F59))*$D59</f>
        <v>0</v>
      </c>
      <c r="Z59" s="5">
        <f ca="1">IFERROR(INDEX(Z$269:Z$305,MATCH($F59,$B$269:$B$305,0))/INDEX($D$269:$D$305,MATCH($F59,$B$269:$B$305,0)),SUMIFS('Input-Ext Allocators'!W$8:W$63,'Input-Ext Allocators'!$B$8:$B$63,$F59))*$D59</f>
        <v>0</v>
      </c>
    </row>
    <row r="60" spans="1:26" outlineLevel="1">
      <c r="A60" s="13">
        <f>IF(ISBLANK('Input-Accounts'!A60),"",'Input-Accounts'!A60)</f>
        <v>50</v>
      </c>
      <c r="B60" s="17" t="str">
        <f>IF(ISBLANK('Input-Accounts'!B60),"",'Input-Accounts'!B60)</f>
        <v>Miscellaneous Equipment</v>
      </c>
      <c r="C60" s="13">
        <f>IF(ISBLANK('Input-Accounts'!C60),"",'Input-Accounts'!C60)</f>
        <v>398</v>
      </c>
      <c r="D60" s="5">
        <f t="shared" ca="1" si="10"/>
        <v>28515.468104632375</v>
      </c>
      <c r="E60" s="5">
        <f t="shared" ca="1" si="11"/>
        <v>0</v>
      </c>
      <c r="F60" s="2" t="str" cm="1">
        <f t="array" aca="1" ref="F60" ca="1">IF(D60=0,"-",IF('Input-Accounts'!$E60&lt;&gt;0,'Input-Accounts'!$E60,INDEX('Input-Accounts'!$H60:$J60,,MATCH($F$6,'Input-Accounts'!$H$6:$J$6,0))))</f>
        <v>INT_T&amp;D_PLANT</v>
      </c>
      <c r="G60" s="5">
        <f ca="1">IFERROR(INDEX(G$269:G$305,MATCH($F60,$B$269:$B$305,0))/INDEX($D$269:$D$305,MATCH($F60,$B$269:$B$305,0)),SUMIFS('Input-Ext Allocators'!D$8:D$63,'Input-Ext Allocators'!$B$8:$B$63,$F60))*$D60</f>
        <v>22489.77939464587</v>
      </c>
      <c r="H60" s="5">
        <f ca="1">IFERROR(INDEX(H$269:H$305,MATCH($F60,$B$269:$B$305,0))/INDEX($D$269:$D$305,MATCH($F60,$B$269:$B$305,0)),SUMIFS('Input-Ext Allocators'!E$8:E$63,'Input-Ext Allocators'!$B$8:$B$63,$F60))*$D60</f>
        <v>4661.3511351000525</v>
      </c>
      <c r="I60" s="5">
        <f ca="1">IFERROR(INDEX(I$269:I$305,MATCH($F60,$B$269:$B$305,0))/INDEX($D$269:$D$305,MATCH($F60,$B$269:$B$305,0)),SUMIFS('Input-Ext Allocators'!F$8:F$63,'Input-Ext Allocators'!$B$8:$B$63,$F60))*$D60</f>
        <v>336.36980819625268</v>
      </c>
      <c r="J60" s="5">
        <f ca="1">IFERROR(INDEX(J$269:J$305,MATCH($F60,$B$269:$B$305,0))/INDEX($D$269:$D$305,MATCH($F60,$B$269:$B$305,0)),SUMIFS('Input-Ext Allocators'!G$8:G$63,'Input-Ext Allocators'!$B$8:$B$63,$F60))*$D60</f>
        <v>164.11703854893278</v>
      </c>
      <c r="K60" s="5">
        <f ca="1">IFERROR(INDEX(K$269:K$305,MATCH($F60,$B$269:$B$305,0))/INDEX($D$269:$D$305,MATCH($F60,$B$269:$B$305,0)),SUMIFS('Input-Ext Allocators'!H$8:H$63,'Input-Ext Allocators'!$B$8:$B$63,$F60))*$D60</f>
        <v>15.315105441528882</v>
      </c>
      <c r="L60" s="5">
        <f ca="1">IFERROR(INDEX(L$269:L$305,MATCH($F60,$B$269:$B$305,0))/INDEX($D$269:$D$305,MATCH($F60,$B$269:$B$305,0)),SUMIFS('Input-Ext Allocators'!I$8:I$63,'Input-Ext Allocators'!$B$8:$B$63,$F60))*$D60</f>
        <v>627.55662640066464</v>
      </c>
      <c r="M60" s="5">
        <f ca="1">IFERROR(INDEX(M$269:M$305,MATCH($F60,$B$269:$B$305,0))/INDEX($D$269:$D$305,MATCH($F60,$B$269:$B$305,0)),SUMIFS('Input-Ext Allocators'!J$8:J$63,'Input-Ext Allocators'!$B$8:$B$63,$F60))*$D60</f>
        <v>220.97899629907317</v>
      </c>
      <c r="N60" s="5">
        <f ca="1">IFERROR(INDEX(N$269:N$305,MATCH($F60,$B$269:$B$305,0))/INDEX($D$269:$D$305,MATCH($F60,$B$269:$B$305,0)),SUMIFS('Input-Ext Allocators'!K$8:K$63,'Input-Ext Allocators'!$B$8:$B$63,$F60))*$D60</f>
        <v>0</v>
      </c>
      <c r="O60" s="5">
        <f ca="1">IFERROR(INDEX(O$269:O$305,MATCH($F60,$B$269:$B$305,0))/INDEX($D$269:$D$305,MATCH($F60,$B$269:$B$305,0)),SUMIFS('Input-Ext Allocators'!L$8:L$63,'Input-Ext Allocators'!$B$8:$B$63,$F60))*$D60</f>
        <v>0</v>
      </c>
      <c r="P60" s="5">
        <f ca="1">IFERROR(INDEX(P$269:P$305,MATCH($F60,$B$269:$B$305,0))/INDEX($D$269:$D$305,MATCH($F60,$B$269:$B$305,0)),SUMIFS('Input-Ext Allocators'!M$8:M$63,'Input-Ext Allocators'!$B$8:$B$63,$F60))*$D60</f>
        <v>0</v>
      </c>
      <c r="Q60" s="5">
        <f ca="1">IFERROR(INDEX(Q$269:Q$305,MATCH($F60,$B$269:$B$305,0))/INDEX($D$269:$D$305,MATCH($F60,$B$269:$B$305,0)),SUMIFS('Input-Ext Allocators'!N$8:N$63,'Input-Ext Allocators'!$B$8:$B$63,$F60))*$D60</f>
        <v>0</v>
      </c>
      <c r="R60" s="5">
        <f ca="1">IFERROR(INDEX(R$269:R$305,MATCH($F60,$B$269:$B$305,0))/INDEX($D$269:$D$305,MATCH($F60,$B$269:$B$305,0)),SUMIFS('Input-Ext Allocators'!O$8:O$63,'Input-Ext Allocators'!$B$8:$B$63,$F60))*$D60</f>
        <v>0</v>
      </c>
      <c r="S60" s="5">
        <f ca="1">IFERROR(INDEX(S$269:S$305,MATCH($F60,$B$269:$B$305,0))/INDEX($D$269:$D$305,MATCH($F60,$B$269:$B$305,0)),SUMIFS('Input-Ext Allocators'!P$8:P$63,'Input-Ext Allocators'!$B$8:$B$63,$F60))*$D60</f>
        <v>0</v>
      </c>
      <c r="T60" s="5">
        <f ca="1">IFERROR(INDEX(T$269:T$305,MATCH($F60,$B$269:$B$305,0))/INDEX($D$269:$D$305,MATCH($F60,$B$269:$B$305,0)),SUMIFS('Input-Ext Allocators'!Q$8:Q$63,'Input-Ext Allocators'!$B$8:$B$63,$F60))*$D60</f>
        <v>0</v>
      </c>
      <c r="U60" s="5">
        <f ca="1">IFERROR(INDEX(U$269:U$305,MATCH($F60,$B$269:$B$305,0))/INDEX($D$269:$D$305,MATCH($F60,$B$269:$B$305,0)),SUMIFS('Input-Ext Allocators'!R$8:R$63,'Input-Ext Allocators'!$B$8:$B$63,$F60))*$D60</f>
        <v>0</v>
      </c>
      <c r="V60" s="5">
        <f ca="1">IFERROR(INDEX(V$269:V$305,MATCH($F60,$B$269:$B$305,0))/INDEX($D$269:$D$305,MATCH($F60,$B$269:$B$305,0)),SUMIFS('Input-Ext Allocators'!S$8:S$63,'Input-Ext Allocators'!$B$8:$B$63,$F60))*$D60</f>
        <v>0</v>
      </c>
      <c r="W60" s="5">
        <f ca="1">IFERROR(INDEX(W$269:W$305,MATCH($F60,$B$269:$B$305,0))/INDEX($D$269:$D$305,MATCH($F60,$B$269:$B$305,0)),SUMIFS('Input-Ext Allocators'!T$8:T$63,'Input-Ext Allocators'!$B$8:$B$63,$F60))*$D60</f>
        <v>0</v>
      </c>
      <c r="X60" s="5">
        <f ca="1">IFERROR(INDEX(X$269:X$305,MATCH($F60,$B$269:$B$305,0))/INDEX($D$269:$D$305,MATCH($F60,$B$269:$B$305,0)),SUMIFS('Input-Ext Allocators'!U$8:U$63,'Input-Ext Allocators'!$B$8:$B$63,$F60))*$D60</f>
        <v>0</v>
      </c>
      <c r="Y60" s="5">
        <f ca="1">IFERROR(INDEX(Y$269:Y$305,MATCH($F60,$B$269:$B$305,0))/INDEX($D$269:$D$305,MATCH($F60,$B$269:$B$305,0)),SUMIFS('Input-Ext Allocators'!V$8:V$63,'Input-Ext Allocators'!$B$8:$B$63,$F60))*$D60</f>
        <v>0</v>
      </c>
      <c r="Z60" s="5">
        <f ca="1">IFERROR(INDEX(Z$269:Z$305,MATCH($F60,$B$269:$B$305,0))/INDEX($D$269:$D$305,MATCH($F60,$B$269:$B$305,0)),SUMIFS('Input-Ext Allocators'!W$8:W$63,'Input-Ext Allocators'!$B$8:$B$63,$F60))*$D60</f>
        <v>0</v>
      </c>
    </row>
    <row r="61" spans="1:26" outlineLevel="1">
      <c r="A61" s="13">
        <f>IF(ISBLANK('Input-Accounts'!A61),"",'Input-Accounts'!A61)</f>
        <v>51</v>
      </c>
      <c r="B61" t="str">
        <f>IF(ISBLANK('Input-Accounts'!B61),"",'Input-Accounts'!B61)</f>
        <v>Subtotal - General Plant</v>
      </c>
      <c r="C61" s="13" t="str">
        <f>IF(ISBLANK('Input-Accounts'!C61),"",'Input-Accounts'!C61)</f>
        <v/>
      </c>
      <c r="D61" s="28">
        <f ca="1">SUBTOTAL(9,D51:D60)</f>
        <v>21441913.991744556</v>
      </c>
      <c r="E61" s="5">
        <f t="shared" ca="1" si="11"/>
        <v>0</v>
      </c>
      <c r="G61" s="28">
        <f t="shared" ref="G61:Z61" ca="1" si="12">SUBTOTAL(9,G51:G60)</f>
        <v>16910959.122391813</v>
      </c>
      <c r="H61" s="28">
        <f t="shared" ca="1" si="12"/>
        <v>3505055.2127495832</v>
      </c>
      <c r="I61" s="28">
        <f t="shared" ca="1" si="12"/>
        <v>252929.82988387259</v>
      </c>
      <c r="J61" s="28">
        <f t="shared" ca="1" si="12"/>
        <v>123406.12513298979</v>
      </c>
      <c r="K61" s="28">
        <f t="shared" ca="1" si="12"/>
        <v>11516.036575195294</v>
      </c>
      <c r="L61" s="28">
        <f t="shared" ca="1" si="12"/>
        <v>471884.77351513202</v>
      </c>
      <c r="M61" s="28">
        <f t="shared" ca="1" si="12"/>
        <v>166162.89149596795</v>
      </c>
      <c r="N61" s="28">
        <f t="shared" ca="1" si="12"/>
        <v>0</v>
      </c>
      <c r="O61" s="28">
        <f t="shared" ca="1" si="12"/>
        <v>0</v>
      </c>
      <c r="P61" s="28">
        <f t="shared" ca="1" si="12"/>
        <v>0</v>
      </c>
      <c r="Q61" s="28">
        <f t="shared" ca="1" si="12"/>
        <v>0</v>
      </c>
      <c r="R61" s="28">
        <f t="shared" ca="1" si="12"/>
        <v>0</v>
      </c>
      <c r="S61" s="28">
        <f t="shared" ca="1" si="12"/>
        <v>0</v>
      </c>
      <c r="T61" s="28">
        <f t="shared" ca="1" si="12"/>
        <v>0</v>
      </c>
      <c r="U61" s="28">
        <f t="shared" ca="1" si="12"/>
        <v>0</v>
      </c>
      <c r="V61" s="28">
        <f t="shared" ca="1" si="12"/>
        <v>0</v>
      </c>
      <c r="W61" s="28">
        <f t="shared" ca="1" si="12"/>
        <v>0</v>
      </c>
      <c r="X61" s="28">
        <f t="shared" ca="1" si="12"/>
        <v>0</v>
      </c>
      <c r="Y61" s="28">
        <f t="shared" ca="1" si="12"/>
        <v>0</v>
      </c>
      <c r="Z61" s="28">
        <f t="shared" ca="1" si="12"/>
        <v>0</v>
      </c>
    </row>
    <row r="62" spans="1:26" outlineLevel="1">
      <c r="A62" s="13" t="str">
        <f>IF(ISBLANK('Input-Accounts'!A62),"",'Input-Accounts'!A62)</f>
        <v/>
      </c>
      <c r="B62" t="str">
        <f>IF(ISBLANK('Input-Accounts'!B62),"",'Input-Accounts'!B62)</f>
        <v/>
      </c>
      <c r="C62" s="13" t="str">
        <f>IF(ISBLANK('Input-Accounts'!C62),"",'Input-Accounts'!C62)</f>
        <v/>
      </c>
      <c r="D62" s="5"/>
      <c r="E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>
      <c r="A63" s="13">
        <f>IF(ISBLANK('Input-Accounts'!A63),"",'Input-Accounts'!A63)</f>
        <v>52</v>
      </c>
      <c r="B63" s="4" t="str">
        <f>IF(ISBLANK('Input-Accounts'!B63),"",'Input-Accounts'!B63)</f>
        <v>Total Plant in Service</v>
      </c>
      <c r="C63" s="13" t="str">
        <f>IF(ISBLANK('Input-Accounts'!C63),"",'Input-Accounts'!C63)</f>
        <v/>
      </c>
      <c r="D63" s="5">
        <f ca="1">SUBTOTAL(9,D11:D62)</f>
        <v>404343732.32213855</v>
      </c>
      <c r="E63" s="5">
        <f ca="1">IFERROR(IF(D63="","",IF(D63=0,0,IF(ABS(D63-SUM($G63:$Z63))&lt;Check_Limit,0,1))),1)</f>
        <v>0</v>
      </c>
      <c r="F63" s="2"/>
      <c r="G63" s="5">
        <f t="shared" ref="G63:Z63" ca="1" si="13">SUBTOTAL(9,G11:G62)</f>
        <v>320594892.43738753</v>
      </c>
      <c r="H63" s="5">
        <f t="shared" ca="1" si="13"/>
        <v>65246586.729712091</v>
      </c>
      <c r="I63" s="5">
        <f t="shared" ca="1" si="13"/>
        <v>4585892.4081059163</v>
      </c>
      <c r="J63" s="5">
        <f t="shared" ca="1" si="13"/>
        <v>2225863.7556263767</v>
      </c>
      <c r="K63" s="5">
        <f t="shared" ca="1" si="13"/>
        <v>207531.0133022755</v>
      </c>
      <c r="L63" s="5">
        <f t="shared" ca="1" si="13"/>
        <v>8496203.7181474958</v>
      </c>
      <c r="M63" s="5">
        <f t="shared" ca="1" si="13"/>
        <v>2986762.2598568802</v>
      </c>
      <c r="N63" s="5">
        <f t="shared" ca="1" si="13"/>
        <v>0</v>
      </c>
      <c r="O63" s="5">
        <f t="shared" ca="1" si="13"/>
        <v>0</v>
      </c>
      <c r="P63" s="5">
        <f t="shared" ca="1" si="13"/>
        <v>0</v>
      </c>
      <c r="Q63" s="5">
        <f t="shared" ca="1" si="13"/>
        <v>0</v>
      </c>
      <c r="R63" s="5">
        <f t="shared" ca="1" si="13"/>
        <v>0</v>
      </c>
      <c r="S63" s="5">
        <f t="shared" ca="1" si="13"/>
        <v>0</v>
      </c>
      <c r="T63" s="5">
        <f t="shared" ca="1" si="13"/>
        <v>0</v>
      </c>
      <c r="U63" s="5">
        <f t="shared" ca="1" si="13"/>
        <v>0</v>
      </c>
      <c r="V63" s="5">
        <f t="shared" ca="1" si="13"/>
        <v>0</v>
      </c>
      <c r="W63" s="5">
        <f t="shared" ca="1" si="13"/>
        <v>0</v>
      </c>
      <c r="X63" s="5">
        <f t="shared" ca="1" si="13"/>
        <v>0</v>
      </c>
      <c r="Y63" s="5">
        <f t="shared" ca="1" si="13"/>
        <v>0</v>
      </c>
      <c r="Z63" s="5">
        <f t="shared" ca="1" si="13"/>
        <v>0</v>
      </c>
    </row>
    <row r="64" spans="1:26">
      <c r="A64" s="13" t="str">
        <f>IF(ISBLANK('Input-Accounts'!A64),"",'Input-Accounts'!A64)</f>
        <v/>
      </c>
      <c r="B64" t="str">
        <f>IF(ISBLANK('Input-Accounts'!B64),"",'Input-Accounts'!B64)</f>
        <v/>
      </c>
      <c r="C64" s="13" t="str">
        <f>IF(ISBLANK('Input-Accounts'!C64),"",'Input-Accounts'!C64)</f>
        <v/>
      </c>
      <c r="D64" s="28"/>
      <c r="E64" s="5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>
      <c r="A65" s="13">
        <f>IF(ISBLANK('Input-Accounts'!A65),"",'Input-Accounts'!A65)</f>
        <v>53</v>
      </c>
      <c r="B65" s="1" t="str">
        <f>IF(ISBLANK('Input-Accounts'!B65),"",'Input-Accounts'!B65)</f>
        <v>Accumulated Depreciation &amp; Amortization</v>
      </c>
      <c r="C65" s="13" t="str">
        <f>IF(ISBLANK('Input-Accounts'!C65),"",'Input-Accounts'!C65)</f>
        <v/>
      </c>
      <c r="D65" s="5"/>
      <c r="E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outlineLevel="1">
      <c r="A66" s="13">
        <f>IF(ISBLANK('Input-Accounts'!A66),"",'Input-Accounts'!A66)</f>
        <v>54</v>
      </c>
      <c r="B66" s="1" t="str">
        <f>IF(ISBLANK('Input-Accounts'!B66),"",'Input-Accounts'!B66)</f>
        <v>Intangible Plant</v>
      </c>
      <c r="C66" s="13" t="str">
        <f>IF(ISBLANK('Input-Accounts'!C66),"",'Input-Accounts'!C66)</f>
        <v/>
      </c>
      <c r="D66" s="5"/>
      <c r="E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outlineLevel="1">
      <c r="A67" s="13">
        <f>IF(ISBLANK('Input-Accounts'!A67),"",'Input-Accounts'!A67)</f>
        <v>55</v>
      </c>
      <c r="B67" s="17" t="str">
        <f>IF(ISBLANK('Input-Accounts'!B67),"",'Input-Accounts'!B67)</f>
        <v>Organization</v>
      </c>
      <c r="C67" s="13">
        <f>IF(ISBLANK('Input-Accounts'!C67),"",'Input-Accounts'!C67)</f>
        <v>301</v>
      </c>
      <c r="D67" s="5">
        <f t="shared" ref="D67:D69" ca="1" si="14">INDIRECT("Classification!"&amp;$D$5&amp;ROW())</f>
        <v>0</v>
      </c>
      <c r="E67" s="5">
        <f t="shared" ref="E67:E70" ca="1" si="15">IFERROR(IF(D67="","",IF(D67=0,0,IF(ABS(D67-SUM($G67:$Z67))&lt;Check_Limit,0,1))),1)</f>
        <v>0</v>
      </c>
      <c r="F67" s="2" t="str" cm="1">
        <f t="array" aca="1" ref="F67" ca="1">IF(D67=0,"-",IF('Input-Accounts'!$E67&lt;&gt;0,'Input-Accounts'!$E67,INDEX('Input-Accounts'!$H67:$J67,,MATCH($F$6,'Input-Accounts'!$H$6:$J$6,0))))</f>
        <v>-</v>
      </c>
      <c r="G67" s="5">
        <f ca="1">IFERROR(INDEX(G$269:G$305,MATCH($F67,$B$269:$B$305,0))/INDEX($D$269:$D$305,MATCH($F67,$B$269:$B$305,0)),SUMIFS('Input-Ext Allocators'!D$8:D$63,'Input-Ext Allocators'!$B$8:$B$63,$F67))*$D67</f>
        <v>0</v>
      </c>
      <c r="H67" s="5">
        <f ca="1">IFERROR(INDEX(H$269:H$305,MATCH($F67,$B$269:$B$305,0))/INDEX($D$269:$D$305,MATCH($F67,$B$269:$B$305,0)),SUMIFS('Input-Ext Allocators'!E$8:E$63,'Input-Ext Allocators'!$B$8:$B$63,$F67))*$D67</f>
        <v>0</v>
      </c>
      <c r="I67" s="5">
        <f ca="1">IFERROR(INDEX(I$269:I$305,MATCH($F67,$B$269:$B$305,0))/INDEX($D$269:$D$305,MATCH($F67,$B$269:$B$305,0)),SUMIFS('Input-Ext Allocators'!F$8:F$63,'Input-Ext Allocators'!$B$8:$B$63,$F67))*$D67</f>
        <v>0</v>
      </c>
      <c r="J67" s="5">
        <f ca="1">IFERROR(INDEX(J$269:J$305,MATCH($F67,$B$269:$B$305,0))/INDEX($D$269:$D$305,MATCH($F67,$B$269:$B$305,0)),SUMIFS('Input-Ext Allocators'!G$8:G$63,'Input-Ext Allocators'!$B$8:$B$63,$F67))*$D67</f>
        <v>0</v>
      </c>
      <c r="K67" s="5">
        <f ca="1">IFERROR(INDEX(K$269:K$305,MATCH($F67,$B$269:$B$305,0))/INDEX($D$269:$D$305,MATCH($F67,$B$269:$B$305,0)),SUMIFS('Input-Ext Allocators'!H$8:H$63,'Input-Ext Allocators'!$B$8:$B$63,$F67))*$D67</f>
        <v>0</v>
      </c>
      <c r="L67" s="5">
        <f ca="1">IFERROR(INDEX(L$269:L$305,MATCH($F67,$B$269:$B$305,0))/INDEX($D$269:$D$305,MATCH($F67,$B$269:$B$305,0)),SUMIFS('Input-Ext Allocators'!I$8:I$63,'Input-Ext Allocators'!$B$8:$B$63,$F67))*$D67</f>
        <v>0</v>
      </c>
      <c r="M67" s="5">
        <f ca="1">IFERROR(INDEX(M$269:M$305,MATCH($F67,$B$269:$B$305,0))/INDEX($D$269:$D$305,MATCH($F67,$B$269:$B$305,0)),SUMIFS('Input-Ext Allocators'!J$8:J$63,'Input-Ext Allocators'!$B$8:$B$63,$F67))*$D67</f>
        <v>0</v>
      </c>
      <c r="N67" s="5">
        <f ca="1">IFERROR(INDEX(N$269:N$305,MATCH($F67,$B$269:$B$305,0))/INDEX($D$269:$D$305,MATCH($F67,$B$269:$B$305,0)),SUMIFS('Input-Ext Allocators'!K$8:K$63,'Input-Ext Allocators'!$B$8:$B$63,$F67))*$D67</f>
        <v>0</v>
      </c>
      <c r="O67" s="5">
        <f ca="1">IFERROR(INDEX(O$269:O$305,MATCH($F67,$B$269:$B$305,0))/INDEX($D$269:$D$305,MATCH($F67,$B$269:$B$305,0)),SUMIFS('Input-Ext Allocators'!L$8:L$63,'Input-Ext Allocators'!$B$8:$B$63,$F67))*$D67</f>
        <v>0</v>
      </c>
      <c r="P67" s="5">
        <f ca="1">IFERROR(INDEX(P$269:P$305,MATCH($F67,$B$269:$B$305,0))/INDEX($D$269:$D$305,MATCH($F67,$B$269:$B$305,0)),SUMIFS('Input-Ext Allocators'!M$8:M$63,'Input-Ext Allocators'!$B$8:$B$63,$F67))*$D67</f>
        <v>0</v>
      </c>
      <c r="Q67" s="5">
        <f ca="1">IFERROR(INDEX(Q$269:Q$305,MATCH($F67,$B$269:$B$305,0))/INDEX($D$269:$D$305,MATCH($F67,$B$269:$B$305,0)),SUMIFS('Input-Ext Allocators'!N$8:N$63,'Input-Ext Allocators'!$B$8:$B$63,$F67))*$D67</f>
        <v>0</v>
      </c>
      <c r="R67" s="5">
        <f ca="1">IFERROR(INDEX(R$269:R$305,MATCH($F67,$B$269:$B$305,0))/INDEX($D$269:$D$305,MATCH($F67,$B$269:$B$305,0)),SUMIFS('Input-Ext Allocators'!O$8:O$63,'Input-Ext Allocators'!$B$8:$B$63,$F67))*$D67</f>
        <v>0</v>
      </c>
      <c r="S67" s="5">
        <f ca="1">IFERROR(INDEX(S$269:S$305,MATCH($F67,$B$269:$B$305,0))/INDEX($D$269:$D$305,MATCH($F67,$B$269:$B$305,0)),SUMIFS('Input-Ext Allocators'!P$8:P$63,'Input-Ext Allocators'!$B$8:$B$63,$F67))*$D67</f>
        <v>0</v>
      </c>
      <c r="T67" s="5">
        <f ca="1">IFERROR(INDEX(T$269:T$305,MATCH($F67,$B$269:$B$305,0))/INDEX($D$269:$D$305,MATCH($F67,$B$269:$B$305,0)),SUMIFS('Input-Ext Allocators'!Q$8:Q$63,'Input-Ext Allocators'!$B$8:$B$63,$F67))*$D67</f>
        <v>0</v>
      </c>
      <c r="U67" s="5">
        <f ca="1">IFERROR(INDEX(U$269:U$305,MATCH($F67,$B$269:$B$305,0))/INDEX($D$269:$D$305,MATCH($F67,$B$269:$B$305,0)),SUMIFS('Input-Ext Allocators'!R$8:R$63,'Input-Ext Allocators'!$B$8:$B$63,$F67))*$D67</f>
        <v>0</v>
      </c>
      <c r="V67" s="5">
        <f ca="1">IFERROR(INDEX(V$269:V$305,MATCH($F67,$B$269:$B$305,0))/INDEX($D$269:$D$305,MATCH($F67,$B$269:$B$305,0)),SUMIFS('Input-Ext Allocators'!S$8:S$63,'Input-Ext Allocators'!$B$8:$B$63,$F67))*$D67</f>
        <v>0</v>
      </c>
      <c r="W67" s="5">
        <f ca="1">IFERROR(INDEX(W$269:W$305,MATCH($F67,$B$269:$B$305,0))/INDEX($D$269:$D$305,MATCH($F67,$B$269:$B$305,0)),SUMIFS('Input-Ext Allocators'!T$8:T$63,'Input-Ext Allocators'!$B$8:$B$63,$F67))*$D67</f>
        <v>0</v>
      </c>
      <c r="X67" s="5">
        <f ca="1">IFERROR(INDEX(X$269:X$305,MATCH($F67,$B$269:$B$305,0))/INDEX($D$269:$D$305,MATCH($F67,$B$269:$B$305,0)),SUMIFS('Input-Ext Allocators'!U$8:U$63,'Input-Ext Allocators'!$B$8:$B$63,$F67))*$D67</f>
        <v>0</v>
      </c>
      <c r="Y67" s="5">
        <f ca="1">IFERROR(INDEX(Y$269:Y$305,MATCH($F67,$B$269:$B$305,0))/INDEX($D$269:$D$305,MATCH($F67,$B$269:$B$305,0)),SUMIFS('Input-Ext Allocators'!V$8:V$63,'Input-Ext Allocators'!$B$8:$B$63,$F67))*$D67</f>
        <v>0</v>
      </c>
      <c r="Z67" s="5">
        <f ca="1">IFERROR(INDEX(Z$269:Z$305,MATCH($F67,$B$269:$B$305,0))/INDEX($D$269:$D$305,MATCH($F67,$B$269:$B$305,0)),SUMIFS('Input-Ext Allocators'!W$8:W$63,'Input-Ext Allocators'!$B$8:$B$63,$F67))*$D67</f>
        <v>0</v>
      </c>
    </row>
    <row r="68" spans="1:26" outlineLevel="1">
      <c r="A68" s="13">
        <f>IF(ISBLANK('Input-Accounts'!A68),"",'Input-Accounts'!A68)</f>
        <v>56</v>
      </c>
      <c r="B68" s="17" t="str">
        <f>IF(ISBLANK('Input-Accounts'!B68),"",'Input-Accounts'!B68)</f>
        <v>Franchises &amp; Consents</v>
      </c>
      <c r="C68" s="13">
        <f>IF(ISBLANK('Input-Accounts'!C68),"",'Input-Accounts'!C68)</f>
        <v>302</v>
      </c>
      <c r="D68" s="5">
        <f t="shared" ca="1" si="14"/>
        <v>-47476.548068767224</v>
      </c>
      <c r="E68" s="5">
        <f t="shared" ca="1" si="15"/>
        <v>0</v>
      </c>
      <c r="F68" s="2" t="str" cm="1">
        <f t="array" aca="1" ref="F68" ca="1">IF(D68=0,"-",IF('Input-Accounts'!$E68&lt;&gt;0,'Input-Accounts'!$E68,INDEX('Input-Accounts'!$H68:$J68,,MATCH($F$6,'Input-Accounts'!$H$6:$J$6,0))))</f>
        <v>INT_T&amp;D_PLANT</v>
      </c>
      <c r="G68" s="5">
        <f ca="1">IFERROR(INDEX(G$269:G$305,MATCH($F68,$B$269:$B$305,0))/INDEX($D$269:$D$305,MATCH($F68,$B$269:$B$305,0)),SUMIFS('Input-Ext Allocators'!D$8:D$63,'Input-Ext Allocators'!$B$8:$B$63,$F68))*$D68</f>
        <v>-37444.136935364564</v>
      </c>
      <c r="H68" s="5">
        <f ca="1">IFERROR(INDEX(H$269:H$305,MATCH($F68,$B$269:$B$305,0))/INDEX($D$269:$D$305,MATCH($F68,$B$269:$B$305,0)),SUMIFS('Input-Ext Allocators'!E$8:E$63,'Input-Ext Allocators'!$B$8:$B$63,$F68))*$D68</f>
        <v>-7760.8707112554484</v>
      </c>
      <c r="I68" s="5">
        <f ca="1">IFERROR(INDEX(I$269:I$305,MATCH($F68,$B$269:$B$305,0))/INDEX($D$269:$D$305,MATCH($F68,$B$269:$B$305,0)),SUMIFS('Input-Ext Allocators'!F$8:F$63,'Input-Ext Allocators'!$B$8:$B$63,$F68))*$D68</f>
        <v>-560.03560275123471</v>
      </c>
      <c r="J68" s="5">
        <f ca="1">IFERROR(INDEX(J$269:J$305,MATCH($F68,$B$269:$B$305,0))/INDEX($D$269:$D$305,MATCH($F68,$B$269:$B$305,0)),SUMIFS('Input-Ext Allocators'!G$8:G$63,'Input-Ext Allocators'!$B$8:$B$63,$F68))*$D68</f>
        <v>-273.24504865155478</v>
      </c>
      <c r="K68" s="5">
        <f ca="1">IFERROR(INDEX(K$269:K$305,MATCH($F68,$B$269:$B$305,0))/INDEX($D$269:$D$305,MATCH($F68,$B$269:$B$305,0)),SUMIFS('Input-Ext Allocators'!H$8:H$63,'Input-Ext Allocators'!$B$8:$B$63,$F68))*$D68</f>
        <v>-25.498734125808188</v>
      </c>
      <c r="L68" s="5">
        <f ca="1">IFERROR(INDEX(L$269:L$305,MATCH($F68,$B$269:$B$305,0))/INDEX($D$269:$D$305,MATCH($F68,$B$269:$B$305,0)),SUMIFS('Input-Ext Allocators'!I$8:I$63,'Input-Ext Allocators'!$B$8:$B$63,$F68))*$D68</f>
        <v>-1044.844230852533</v>
      </c>
      <c r="M68" s="5">
        <f ca="1">IFERROR(INDEX(M$269:M$305,MATCH($F68,$B$269:$B$305,0))/INDEX($D$269:$D$305,MATCH($F68,$B$269:$B$305,0)),SUMIFS('Input-Ext Allocators'!J$8:J$63,'Input-Ext Allocators'!$B$8:$B$63,$F68))*$D68</f>
        <v>-367.91680576608013</v>
      </c>
      <c r="N68" s="5">
        <f ca="1">IFERROR(INDEX(N$269:N$305,MATCH($F68,$B$269:$B$305,0))/INDEX($D$269:$D$305,MATCH($F68,$B$269:$B$305,0)),SUMIFS('Input-Ext Allocators'!K$8:K$63,'Input-Ext Allocators'!$B$8:$B$63,$F68))*$D68</f>
        <v>0</v>
      </c>
      <c r="O68" s="5">
        <f ca="1">IFERROR(INDEX(O$269:O$305,MATCH($F68,$B$269:$B$305,0))/INDEX($D$269:$D$305,MATCH($F68,$B$269:$B$305,0)),SUMIFS('Input-Ext Allocators'!L$8:L$63,'Input-Ext Allocators'!$B$8:$B$63,$F68))*$D68</f>
        <v>0</v>
      </c>
      <c r="P68" s="5">
        <f ca="1">IFERROR(INDEX(P$269:P$305,MATCH($F68,$B$269:$B$305,0))/INDEX($D$269:$D$305,MATCH($F68,$B$269:$B$305,0)),SUMIFS('Input-Ext Allocators'!M$8:M$63,'Input-Ext Allocators'!$B$8:$B$63,$F68))*$D68</f>
        <v>0</v>
      </c>
      <c r="Q68" s="5">
        <f ca="1">IFERROR(INDEX(Q$269:Q$305,MATCH($F68,$B$269:$B$305,0))/INDEX($D$269:$D$305,MATCH($F68,$B$269:$B$305,0)),SUMIFS('Input-Ext Allocators'!N$8:N$63,'Input-Ext Allocators'!$B$8:$B$63,$F68))*$D68</f>
        <v>0</v>
      </c>
      <c r="R68" s="5">
        <f ca="1">IFERROR(INDEX(R$269:R$305,MATCH($F68,$B$269:$B$305,0))/INDEX($D$269:$D$305,MATCH($F68,$B$269:$B$305,0)),SUMIFS('Input-Ext Allocators'!O$8:O$63,'Input-Ext Allocators'!$B$8:$B$63,$F68))*$D68</f>
        <v>0</v>
      </c>
      <c r="S68" s="5">
        <f ca="1">IFERROR(INDEX(S$269:S$305,MATCH($F68,$B$269:$B$305,0))/INDEX($D$269:$D$305,MATCH($F68,$B$269:$B$305,0)),SUMIFS('Input-Ext Allocators'!P$8:P$63,'Input-Ext Allocators'!$B$8:$B$63,$F68))*$D68</f>
        <v>0</v>
      </c>
      <c r="T68" s="5">
        <f ca="1">IFERROR(INDEX(T$269:T$305,MATCH($F68,$B$269:$B$305,0))/INDEX($D$269:$D$305,MATCH($F68,$B$269:$B$305,0)),SUMIFS('Input-Ext Allocators'!Q$8:Q$63,'Input-Ext Allocators'!$B$8:$B$63,$F68))*$D68</f>
        <v>0</v>
      </c>
      <c r="U68" s="5">
        <f ca="1">IFERROR(INDEX(U$269:U$305,MATCH($F68,$B$269:$B$305,0))/INDEX($D$269:$D$305,MATCH($F68,$B$269:$B$305,0)),SUMIFS('Input-Ext Allocators'!R$8:R$63,'Input-Ext Allocators'!$B$8:$B$63,$F68))*$D68</f>
        <v>0</v>
      </c>
      <c r="V68" s="5">
        <f ca="1">IFERROR(INDEX(V$269:V$305,MATCH($F68,$B$269:$B$305,0))/INDEX($D$269:$D$305,MATCH($F68,$B$269:$B$305,0)),SUMIFS('Input-Ext Allocators'!S$8:S$63,'Input-Ext Allocators'!$B$8:$B$63,$F68))*$D68</f>
        <v>0</v>
      </c>
      <c r="W68" s="5">
        <f ca="1">IFERROR(INDEX(W$269:W$305,MATCH($F68,$B$269:$B$305,0))/INDEX($D$269:$D$305,MATCH($F68,$B$269:$B$305,0)),SUMIFS('Input-Ext Allocators'!T$8:T$63,'Input-Ext Allocators'!$B$8:$B$63,$F68))*$D68</f>
        <v>0</v>
      </c>
      <c r="X68" s="5">
        <f ca="1">IFERROR(INDEX(X$269:X$305,MATCH($F68,$B$269:$B$305,0))/INDEX($D$269:$D$305,MATCH($F68,$B$269:$B$305,0)),SUMIFS('Input-Ext Allocators'!U$8:U$63,'Input-Ext Allocators'!$B$8:$B$63,$F68))*$D68</f>
        <v>0</v>
      </c>
      <c r="Y68" s="5">
        <f ca="1">IFERROR(INDEX(Y$269:Y$305,MATCH($F68,$B$269:$B$305,0))/INDEX($D$269:$D$305,MATCH($F68,$B$269:$B$305,0)),SUMIFS('Input-Ext Allocators'!V$8:V$63,'Input-Ext Allocators'!$B$8:$B$63,$F68))*$D68</f>
        <v>0</v>
      </c>
      <c r="Z68" s="5">
        <f ca="1">IFERROR(INDEX(Z$269:Z$305,MATCH($F68,$B$269:$B$305,0))/INDEX($D$269:$D$305,MATCH($F68,$B$269:$B$305,0)),SUMIFS('Input-Ext Allocators'!W$8:W$63,'Input-Ext Allocators'!$B$8:$B$63,$F68))*$D68</f>
        <v>0</v>
      </c>
    </row>
    <row r="69" spans="1:26" outlineLevel="1">
      <c r="A69" s="13">
        <f>IF(ISBLANK('Input-Accounts'!A69),"",'Input-Accounts'!A69)</f>
        <v>57</v>
      </c>
      <c r="B69" s="17" t="str">
        <f>IF(ISBLANK('Input-Accounts'!B69),"",'Input-Accounts'!B69)</f>
        <v>Misc. Intangible Plant</v>
      </c>
      <c r="C69" s="13">
        <f>IF(ISBLANK('Input-Accounts'!C69),"",'Input-Accounts'!C69)</f>
        <v>303</v>
      </c>
      <c r="D69" s="5">
        <f t="shared" ca="1" si="14"/>
        <v>-16471306.558097923</v>
      </c>
      <c r="E69" s="5">
        <f t="shared" ca="1" si="15"/>
        <v>0</v>
      </c>
      <c r="F69" s="2" t="str" cm="1">
        <f t="array" aca="1" ref="F69" ca="1">IF(D69=0,"-",IF('Input-Accounts'!$E69&lt;&gt;0,'Input-Accounts'!$E69,INDEX('Input-Accounts'!$H69:$J69,,MATCH($F$6,'Input-Accounts'!$H$6:$J$6,0))))</f>
        <v>INT_INTANGIBLE</v>
      </c>
      <c r="G69" s="5">
        <f ca="1">IFERROR(INDEX(G$269:G$305,MATCH($F69,$B$269:$B$305,0))/INDEX($D$269:$D$305,MATCH($F69,$B$269:$B$305,0)),SUMIFS('Input-Ext Allocators'!D$8:D$63,'Input-Ext Allocators'!$B$8:$B$63,$F69))*$D69</f>
        <v>-13872021.851544457</v>
      </c>
      <c r="H69" s="5">
        <f ca="1">IFERROR(INDEX(H$269:H$305,MATCH($F69,$B$269:$B$305,0))/INDEX($D$269:$D$305,MATCH($F69,$B$269:$B$305,0)),SUMIFS('Input-Ext Allocators'!E$8:E$63,'Input-Ext Allocators'!$B$8:$B$63,$F69))*$D69</f>
        <v>-2250129.5419366239</v>
      </c>
      <c r="I69" s="5">
        <f ca="1">IFERROR(INDEX(I$269:I$305,MATCH($F69,$B$269:$B$305,0))/INDEX($D$269:$D$305,MATCH($F69,$B$269:$B$305,0)),SUMIFS('Input-Ext Allocators'!F$8:F$63,'Input-Ext Allocators'!$B$8:$B$63,$F69))*$D69</f>
        <v>-98704.630980065573</v>
      </c>
      <c r="J69" s="5">
        <f ca="1">IFERROR(INDEX(J$269:J$305,MATCH($F69,$B$269:$B$305,0))/INDEX($D$269:$D$305,MATCH($F69,$B$269:$B$305,0)),SUMIFS('Input-Ext Allocators'!G$8:G$63,'Input-Ext Allocators'!$B$8:$B$63,$F69))*$D69</f>
        <v>-42112.406789641231</v>
      </c>
      <c r="K69" s="5">
        <f ca="1">IFERROR(INDEX(K$269:K$305,MATCH($F69,$B$269:$B$305,0))/INDEX($D$269:$D$305,MATCH($F69,$B$269:$B$305,0)),SUMIFS('Input-Ext Allocators'!H$8:H$63,'Input-Ext Allocators'!$B$8:$B$63,$F69))*$D69</f>
        <v>-3834.883951025482</v>
      </c>
      <c r="L69" s="5">
        <f ca="1">IFERROR(INDEX(L$269:L$305,MATCH($F69,$B$269:$B$305,0))/INDEX($D$269:$D$305,MATCH($F69,$B$269:$B$305,0)),SUMIFS('Input-Ext Allocators'!I$8:I$63,'Input-Ext Allocators'!$B$8:$B$63,$F69))*$D69</f>
        <v>-153158.45023554895</v>
      </c>
      <c r="M69" s="5">
        <f ca="1">IFERROR(INDEX(M$269:M$305,MATCH($F69,$B$269:$B$305,0))/INDEX($D$269:$D$305,MATCH($F69,$B$269:$B$305,0)),SUMIFS('Input-Ext Allocators'!J$8:J$63,'Input-Ext Allocators'!$B$8:$B$63,$F69))*$D69</f>
        <v>-51344.792660561725</v>
      </c>
      <c r="N69" s="5">
        <f ca="1">IFERROR(INDEX(N$269:N$305,MATCH($F69,$B$269:$B$305,0))/INDEX($D$269:$D$305,MATCH($F69,$B$269:$B$305,0)),SUMIFS('Input-Ext Allocators'!K$8:K$63,'Input-Ext Allocators'!$B$8:$B$63,$F69))*$D69</f>
        <v>0</v>
      </c>
      <c r="O69" s="5">
        <f ca="1">IFERROR(INDEX(O$269:O$305,MATCH($F69,$B$269:$B$305,0))/INDEX($D$269:$D$305,MATCH($F69,$B$269:$B$305,0)),SUMIFS('Input-Ext Allocators'!L$8:L$63,'Input-Ext Allocators'!$B$8:$B$63,$F69))*$D69</f>
        <v>0</v>
      </c>
      <c r="P69" s="5">
        <f ca="1">IFERROR(INDEX(P$269:P$305,MATCH($F69,$B$269:$B$305,0))/INDEX($D$269:$D$305,MATCH($F69,$B$269:$B$305,0)),SUMIFS('Input-Ext Allocators'!M$8:M$63,'Input-Ext Allocators'!$B$8:$B$63,$F69))*$D69</f>
        <v>0</v>
      </c>
      <c r="Q69" s="5">
        <f ca="1">IFERROR(INDEX(Q$269:Q$305,MATCH($F69,$B$269:$B$305,0))/INDEX($D$269:$D$305,MATCH($F69,$B$269:$B$305,0)),SUMIFS('Input-Ext Allocators'!N$8:N$63,'Input-Ext Allocators'!$B$8:$B$63,$F69))*$D69</f>
        <v>0</v>
      </c>
      <c r="R69" s="5">
        <f ca="1">IFERROR(INDEX(R$269:R$305,MATCH($F69,$B$269:$B$305,0))/INDEX($D$269:$D$305,MATCH($F69,$B$269:$B$305,0)),SUMIFS('Input-Ext Allocators'!O$8:O$63,'Input-Ext Allocators'!$B$8:$B$63,$F69))*$D69</f>
        <v>0</v>
      </c>
      <c r="S69" s="5">
        <f ca="1">IFERROR(INDEX(S$269:S$305,MATCH($F69,$B$269:$B$305,0))/INDEX($D$269:$D$305,MATCH($F69,$B$269:$B$305,0)),SUMIFS('Input-Ext Allocators'!P$8:P$63,'Input-Ext Allocators'!$B$8:$B$63,$F69))*$D69</f>
        <v>0</v>
      </c>
      <c r="T69" s="5">
        <f ca="1">IFERROR(INDEX(T$269:T$305,MATCH($F69,$B$269:$B$305,0))/INDEX($D$269:$D$305,MATCH($F69,$B$269:$B$305,0)),SUMIFS('Input-Ext Allocators'!Q$8:Q$63,'Input-Ext Allocators'!$B$8:$B$63,$F69))*$D69</f>
        <v>0</v>
      </c>
      <c r="U69" s="5">
        <f ca="1">IFERROR(INDEX(U$269:U$305,MATCH($F69,$B$269:$B$305,0))/INDEX($D$269:$D$305,MATCH($F69,$B$269:$B$305,0)),SUMIFS('Input-Ext Allocators'!R$8:R$63,'Input-Ext Allocators'!$B$8:$B$63,$F69))*$D69</f>
        <v>0</v>
      </c>
      <c r="V69" s="5">
        <f ca="1">IFERROR(INDEX(V$269:V$305,MATCH($F69,$B$269:$B$305,0))/INDEX($D$269:$D$305,MATCH($F69,$B$269:$B$305,0)),SUMIFS('Input-Ext Allocators'!S$8:S$63,'Input-Ext Allocators'!$B$8:$B$63,$F69))*$D69</f>
        <v>0</v>
      </c>
      <c r="W69" s="5">
        <f ca="1">IFERROR(INDEX(W$269:W$305,MATCH($F69,$B$269:$B$305,0))/INDEX($D$269:$D$305,MATCH($F69,$B$269:$B$305,0)),SUMIFS('Input-Ext Allocators'!T$8:T$63,'Input-Ext Allocators'!$B$8:$B$63,$F69))*$D69</f>
        <v>0</v>
      </c>
      <c r="X69" s="5">
        <f ca="1">IFERROR(INDEX(X$269:X$305,MATCH($F69,$B$269:$B$305,0))/INDEX($D$269:$D$305,MATCH($F69,$B$269:$B$305,0)),SUMIFS('Input-Ext Allocators'!U$8:U$63,'Input-Ext Allocators'!$B$8:$B$63,$F69))*$D69</f>
        <v>0</v>
      </c>
      <c r="Y69" s="5">
        <f ca="1">IFERROR(INDEX(Y$269:Y$305,MATCH($F69,$B$269:$B$305,0))/INDEX($D$269:$D$305,MATCH($F69,$B$269:$B$305,0)),SUMIFS('Input-Ext Allocators'!V$8:V$63,'Input-Ext Allocators'!$B$8:$B$63,$F69))*$D69</f>
        <v>0</v>
      </c>
      <c r="Z69" s="5">
        <f ca="1">IFERROR(INDEX(Z$269:Z$305,MATCH($F69,$B$269:$B$305,0))/INDEX($D$269:$D$305,MATCH($F69,$B$269:$B$305,0)),SUMIFS('Input-Ext Allocators'!W$8:W$63,'Input-Ext Allocators'!$B$8:$B$63,$F69))*$D69</f>
        <v>0</v>
      </c>
    </row>
    <row r="70" spans="1:26" outlineLevel="1">
      <c r="A70" s="13">
        <f>IF(ISBLANK('Input-Accounts'!A70),"",'Input-Accounts'!A70)</f>
        <v>58</v>
      </c>
      <c r="B70" t="str">
        <f>IF(ISBLANK('Input-Accounts'!B70),"",'Input-Accounts'!B70)</f>
        <v>Subtotal - Intangible Plant</v>
      </c>
      <c r="C70" s="13" t="str">
        <f>IF(ISBLANK('Input-Accounts'!C70),"",'Input-Accounts'!C70)</f>
        <v/>
      </c>
      <c r="D70" s="28">
        <f ca="1">SUBTOTAL(9,D67:D69)</f>
        <v>-16518783.106166691</v>
      </c>
      <c r="E70" s="5">
        <f t="shared" ca="1" si="15"/>
        <v>0</v>
      </c>
      <c r="G70" s="28">
        <f t="shared" ref="G70:Z70" ca="1" si="16">SUBTOTAL(9,G67:G69)</f>
        <v>-13909465.988479821</v>
      </c>
      <c r="H70" s="28">
        <f t="shared" ca="1" si="16"/>
        <v>-2257890.4126478792</v>
      </c>
      <c r="I70" s="28">
        <f t="shared" ca="1" si="16"/>
        <v>-99264.666582816804</v>
      </c>
      <c r="J70" s="28">
        <f t="shared" ca="1" si="16"/>
        <v>-42385.651838292782</v>
      </c>
      <c r="K70" s="28">
        <f t="shared" ca="1" si="16"/>
        <v>-3860.3826851512904</v>
      </c>
      <c r="L70" s="28">
        <f t="shared" ca="1" si="16"/>
        <v>-154203.29446640148</v>
      </c>
      <c r="M70" s="28">
        <f t="shared" ca="1" si="16"/>
        <v>-51712.709466327804</v>
      </c>
      <c r="N70" s="28">
        <f t="shared" ca="1" si="16"/>
        <v>0</v>
      </c>
      <c r="O70" s="28">
        <f t="shared" ca="1" si="16"/>
        <v>0</v>
      </c>
      <c r="P70" s="28">
        <f t="shared" ca="1" si="16"/>
        <v>0</v>
      </c>
      <c r="Q70" s="28">
        <f t="shared" ca="1" si="16"/>
        <v>0</v>
      </c>
      <c r="R70" s="28">
        <f t="shared" ca="1" si="16"/>
        <v>0</v>
      </c>
      <c r="S70" s="28">
        <f t="shared" ca="1" si="16"/>
        <v>0</v>
      </c>
      <c r="T70" s="28">
        <f t="shared" ca="1" si="16"/>
        <v>0</v>
      </c>
      <c r="U70" s="28">
        <f t="shared" ca="1" si="16"/>
        <v>0</v>
      </c>
      <c r="V70" s="28">
        <f t="shared" ca="1" si="16"/>
        <v>0</v>
      </c>
      <c r="W70" s="28">
        <f t="shared" ca="1" si="16"/>
        <v>0</v>
      </c>
      <c r="X70" s="28">
        <f t="shared" ca="1" si="16"/>
        <v>0</v>
      </c>
      <c r="Y70" s="28">
        <f t="shared" ca="1" si="16"/>
        <v>0</v>
      </c>
      <c r="Z70" s="28">
        <f t="shared" ca="1" si="16"/>
        <v>0</v>
      </c>
    </row>
    <row r="71" spans="1:26" outlineLevel="1">
      <c r="A71" s="13" t="str">
        <f>IF(ISBLANK('Input-Accounts'!A71),"",'Input-Accounts'!A71)</f>
        <v/>
      </c>
      <c r="B71" t="str">
        <f>IF(ISBLANK('Input-Accounts'!B71),"",'Input-Accounts'!B71)</f>
        <v/>
      </c>
      <c r="C71" s="13" t="str">
        <f>IF(ISBLANK('Input-Accounts'!C71),"",'Input-Accounts'!C71)</f>
        <v/>
      </c>
      <c r="D71" s="5"/>
      <c r="E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outlineLevel="1">
      <c r="A72" s="13">
        <f>IF(ISBLANK('Input-Accounts'!A72),"",'Input-Accounts'!A72)</f>
        <v>59</v>
      </c>
      <c r="B72" s="1" t="str">
        <f>IF(ISBLANK('Input-Accounts'!B72),"",'Input-Accounts'!B72)</f>
        <v xml:space="preserve">Transmission plant </v>
      </c>
      <c r="C72" s="13" t="str">
        <f>IF(ISBLANK('Input-Accounts'!C72),"",'Input-Accounts'!C72)</f>
        <v/>
      </c>
      <c r="D72" s="5"/>
      <c r="E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outlineLevel="1">
      <c r="A73" s="13">
        <f>IF(ISBLANK('Input-Accounts'!A73),"",'Input-Accounts'!A73)</f>
        <v>60</v>
      </c>
      <c r="B73" s="17" t="str">
        <f>IF(ISBLANK('Input-Accounts'!B73),"",'Input-Accounts'!B73)</f>
        <v>Land and Land Rights</v>
      </c>
      <c r="C73" s="13">
        <f>IF(ISBLANK('Input-Accounts'!C73),"",'Input-Accounts'!C73)</f>
        <v>365.1</v>
      </c>
      <c r="D73" s="5">
        <f t="shared" ref="D73:D78" ca="1" si="17">INDIRECT("Classification!"&amp;$D$5&amp;ROW())</f>
        <v>0</v>
      </c>
      <c r="E73" s="5">
        <f t="shared" ref="E73" ca="1" si="18">IFERROR(IF(D73="","",IF(D73=0,0,IF(ABS(D73-SUM($G73:$Z73))&lt;Check_Limit,0,1))),1)</f>
        <v>0</v>
      </c>
      <c r="F73" s="2" t="str" cm="1">
        <f t="array" aca="1" ref="F73" ca="1">IF(D73=0,"-",IF('Input-Accounts'!$E73&lt;&gt;0,'Input-Accounts'!$E73,INDEX('Input-Accounts'!$H73:$J73,,MATCH($F$6,'Input-Accounts'!$H$6:$J$6,0))))</f>
        <v>-</v>
      </c>
      <c r="G73" s="5">
        <f ca="1">IFERROR(INDEX(G$269:G$305,MATCH($F73,$B$269:$B$305,0))/INDEX($D$269:$D$305,MATCH($F73,$B$269:$B$305,0)),SUMIFS('Input-Ext Allocators'!D$8:D$63,'Input-Ext Allocators'!$B$8:$B$63,$F73))*$D73</f>
        <v>0</v>
      </c>
      <c r="H73" s="5">
        <f ca="1">IFERROR(INDEX(H$269:H$305,MATCH($F73,$B$269:$B$305,0))/INDEX($D$269:$D$305,MATCH($F73,$B$269:$B$305,0)),SUMIFS('Input-Ext Allocators'!E$8:E$63,'Input-Ext Allocators'!$B$8:$B$63,$F73))*$D73</f>
        <v>0</v>
      </c>
      <c r="I73" s="5">
        <f ca="1">IFERROR(INDEX(I$269:I$305,MATCH($F73,$B$269:$B$305,0))/INDEX($D$269:$D$305,MATCH($F73,$B$269:$B$305,0)),SUMIFS('Input-Ext Allocators'!F$8:F$63,'Input-Ext Allocators'!$B$8:$B$63,$F73))*$D73</f>
        <v>0</v>
      </c>
      <c r="J73" s="5">
        <f ca="1">IFERROR(INDEX(J$269:J$305,MATCH($F73,$B$269:$B$305,0))/INDEX($D$269:$D$305,MATCH($F73,$B$269:$B$305,0)),SUMIFS('Input-Ext Allocators'!G$8:G$63,'Input-Ext Allocators'!$B$8:$B$63,$F73))*$D73</f>
        <v>0</v>
      </c>
      <c r="K73" s="5">
        <f ca="1">IFERROR(INDEX(K$269:K$305,MATCH($F73,$B$269:$B$305,0))/INDEX($D$269:$D$305,MATCH($F73,$B$269:$B$305,0)),SUMIFS('Input-Ext Allocators'!H$8:H$63,'Input-Ext Allocators'!$B$8:$B$63,$F73))*$D73</f>
        <v>0</v>
      </c>
      <c r="L73" s="5">
        <f ca="1">IFERROR(INDEX(L$269:L$305,MATCH($F73,$B$269:$B$305,0))/INDEX($D$269:$D$305,MATCH($F73,$B$269:$B$305,0)),SUMIFS('Input-Ext Allocators'!I$8:I$63,'Input-Ext Allocators'!$B$8:$B$63,$F73))*$D73</f>
        <v>0</v>
      </c>
      <c r="M73" s="5">
        <f ca="1">IFERROR(INDEX(M$269:M$305,MATCH($F73,$B$269:$B$305,0))/INDEX($D$269:$D$305,MATCH($F73,$B$269:$B$305,0)),SUMIFS('Input-Ext Allocators'!J$8:J$63,'Input-Ext Allocators'!$B$8:$B$63,$F73))*$D73</f>
        <v>0</v>
      </c>
      <c r="N73" s="5">
        <f ca="1">IFERROR(INDEX(N$269:N$305,MATCH($F73,$B$269:$B$305,0))/INDEX($D$269:$D$305,MATCH($F73,$B$269:$B$305,0)),SUMIFS('Input-Ext Allocators'!K$8:K$63,'Input-Ext Allocators'!$B$8:$B$63,$F73))*$D73</f>
        <v>0</v>
      </c>
      <c r="O73" s="5">
        <f ca="1">IFERROR(INDEX(O$269:O$305,MATCH($F73,$B$269:$B$305,0))/INDEX($D$269:$D$305,MATCH($F73,$B$269:$B$305,0)),SUMIFS('Input-Ext Allocators'!L$8:L$63,'Input-Ext Allocators'!$B$8:$B$63,$F73))*$D73</f>
        <v>0</v>
      </c>
      <c r="P73" s="5">
        <f ca="1">IFERROR(INDEX(P$269:P$305,MATCH($F73,$B$269:$B$305,0))/INDEX($D$269:$D$305,MATCH($F73,$B$269:$B$305,0)),SUMIFS('Input-Ext Allocators'!M$8:M$63,'Input-Ext Allocators'!$B$8:$B$63,$F73))*$D73</f>
        <v>0</v>
      </c>
      <c r="Q73" s="5">
        <f ca="1">IFERROR(INDEX(Q$269:Q$305,MATCH($F73,$B$269:$B$305,0))/INDEX($D$269:$D$305,MATCH($F73,$B$269:$B$305,0)),SUMIFS('Input-Ext Allocators'!N$8:N$63,'Input-Ext Allocators'!$B$8:$B$63,$F73))*$D73</f>
        <v>0</v>
      </c>
      <c r="R73" s="5">
        <f ca="1">IFERROR(INDEX(R$269:R$305,MATCH($F73,$B$269:$B$305,0))/INDEX($D$269:$D$305,MATCH($F73,$B$269:$B$305,0)),SUMIFS('Input-Ext Allocators'!O$8:O$63,'Input-Ext Allocators'!$B$8:$B$63,$F73))*$D73</f>
        <v>0</v>
      </c>
      <c r="S73" s="5">
        <f ca="1">IFERROR(INDEX(S$269:S$305,MATCH($F73,$B$269:$B$305,0))/INDEX($D$269:$D$305,MATCH($F73,$B$269:$B$305,0)),SUMIFS('Input-Ext Allocators'!P$8:P$63,'Input-Ext Allocators'!$B$8:$B$63,$F73))*$D73</f>
        <v>0</v>
      </c>
      <c r="T73" s="5">
        <f ca="1">IFERROR(INDEX(T$269:T$305,MATCH($F73,$B$269:$B$305,0))/INDEX($D$269:$D$305,MATCH($F73,$B$269:$B$305,0)),SUMIFS('Input-Ext Allocators'!Q$8:Q$63,'Input-Ext Allocators'!$B$8:$B$63,$F73))*$D73</f>
        <v>0</v>
      </c>
      <c r="U73" s="5">
        <f ca="1">IFERROR(INDEX(U$269:U$305,MATCH($F73,$B$269:$B$305,0))/INDEX($D$269:$D$305,MATCH($F73,$B$269:$B$305,0)),SUMIFS('Input-Ext Allocators'!R$8:R$63,'Input-Ext Allocators'!$B$8:$B$63,$F73))*$D73</f>
        <v>0</v>
      </c>
      <c r="V73" s="5">
        <f ca="1">IFERROR(INDEX(V$269:V$305,MATCH($F73,$B$269:$B$305,0))/INDEX($D$269:$D$305,MATCH($F73,$B$269:$B$305,0)),SUMIFS('Input-Ext Allocators'!S$8:S$63,'Input-Ext Allocators'!$B$8:$B$63,$F73))*$D73</f>
        <v>0</v>
      </c>
      <c r="W73" s="5">
        <f ca="1">IFERROR(INDEX(W$269:W$305,MATCH($F73,$B$269:$B$305,0))/INDEX($D$269:$D$305,MATCH($F73,$B$269:$B$305,0)),SUMIFS('Input-Ext Allocators'!T$8:T$63,'Input-Ext Allocators'!$B$8:$B$63,$F73))*$D73</f>
        <v>0</v>
      </c>
      <c r="X73" s="5">
        <f ca="1">IFERROR(INDEX(X$269:X$305,MATCH($F73,$B$269:$B$305,0))/INDEX($D$269:$D$305,MATCH($F73,$B$269:$B$305,0)),SUMIFS('Input-Ext Allocators'!U$8:U$63,'Input-Ext Allocators'!$B$8:$B$63,$F73))*$D73</f>
        <v>0</v>
      </c>
      <c r="Y73" s="5">
        <f ca="1">IFERROR(INDEX(Y$269:Y$305,MATCH($F73,$B$269:$B$305,0))/INDEX($D$269:$D$305,MATCH($F73,$B$269:$B$305,0)),SUMIFS('Input-Ext Allocators'!V$8:V$63,'Input-Ext Allocators'!$B$8:$B$63,$F73))*$D73</f>
        <v>0</v>
      </c>
      <c r="Z73" s="5">
        <f ca="1">IFERROR(INDEX(Z$269:Z$305,MATCH($F73,$B$269:$B$305,0))/INDEX($D$269:$D$305,MATCH($F73,$B$269:$B$305,0)),SUMIFS('Input-Ext Allocators'!W$8:W$63,'Input-Ext Allocators'!$B$8:$B$63,$F73))*$D73</f>
        <v>0</v>
      </c>
    </row>
    <row r="74" spans="1:26" outlineLevel="1">
      <c r="A74" s="13">
        <f>IF(ISBLANK('Input-Accounts'!A74),"",'Input-Accounts'!A74)</f>
        <v>61</v>
      </c>
      <c r="B74" s="17" t="str">
        <f>IF(ISBLANK('Input-Accounts'!B74),"",'Input-Accounts'!B74)</f>
        <v>Structures and improvements</v>
      </c>
      <c r="C74" s="13">
        <f>IF(ISBLANK('Input-Accounts'!C74),"",'Input-Accounts'!C74)</f>
        <v>366</v>
      </c>
      <c r="D74" s="5">
        <f t="shared" ca="1" si="17"/>
        <v>0</v>
      </c>
      <c r="E74" s="5">
        <f ca="1">IFERROR(IF(D74="","",IF(D74=0,0,IF(ABS(D74-SUM($G74:$Z74))&lt;Check_Limit,0,1))),1)</f>
        <v>0</v>
      </c>
      <c r="F74" s="2" t="str" cm="1">
        <f t="array" aca="1" ref="F74" ca="1">IF(D74=0,"-",IF('Input-Accounts'!$E74&lt;&gt;0,'Input-Accounts'!$E74,INDEX('Input-Accounts'!$H74:$J74,,MATCH($F$6,'Input-Accounts'!$H$6:$J$6,0))))</f>
        <v>-</v>
      </c>
      <c r="G74" s="5">
        <f ca="1">IFERROR(INDEX(G$269:G$305,MATCH($F74,$B$269:$B$305,0))/INDEX($D$269:$D$305,MATCH($F74,$B$269:$B$305,0)),SUMIFS('Input-Ext Allocators'!D$8:D$63,'Input-Ext Allocators'!$B$8:$B$63,$F74))*$D74</f>
        <v>0</v>
      </c>
      <c r="H74" s="5">
        <f ca="1">IFERROR(INDEX(H$269:H$305,MATCH($F74,$B$269:$B$305,0))/INDEX($D$269:$D$305,MATCH($F74,$B$269:$B$305,0)),SUMIFS('Input-Ext Allocators'!E$8:E$63,'Input-Ext Allocators'!$B$8:$B$63,$F74))*$D74</f>
        <v>0</v>
      </c>
      <c r="I74" s="5">
        <f ca="1">IFERROR(INDEX(I$269:I$305,MATCH($F74,$B$269:$B$305,0))/INDEX($D$269:$D$305,MATCH($F74,$B$269:$B$305,0)),SUMIFS('Input-Ext Allocators'!F$8:F$63,'Input-Ext Allocators'!$B$8:$B$63,$F74))*$D74</f>
        <v>0</v>
      </c>
      <c r="J74" s="5">
        <f ca="1">IFERROR(INDEX(J$269:J$305,MATCH($F74,$B$269:$B$305,0))/INDEX($D$269:$D$305,MATCH($F74,$B$269:$B$305,0)),SUMIFS('Input-Ext Allocators'!G$8:G$63,'Input-Ext Allocators'!$B$8:$B$63,$F74))*$D74</f>
        <v>0</v>
      </c>
      <c r="K74" s="5">
        <f ca="1">IFERROR(INDEX(K$269:K$305,MATCH($F74,$B$269:$B$305,0))/INDEX($D$269:$D$305,MATCH($F74,$B$269:$B$305,0)),SUMIFS('Input-Ext Allocators'!H$8:H$63,'Input-Ext Allocators'!$B$8:$B$63,$F74))*$D74</f>
        <v>0</v>
      </c>
      <c r="L74" s="5">
        <f ca="1">IFERROR(INDEX(L$269:L$305,MATCH($F74,$B$269:$B$305,0))/INDEX($D$269:$D$305,MATCH($F74,$B$269:$B$305,0)),SUMIFS('Input-Ext Allocators'!I$8:I$63,'Input-Ext Allocators'!$B$8:$B$63,$F74))*$D74</f>
        <v>0</v>
      </c>
      <c r="M74" s="5">
        <f ca="1">IFERROR(INDEX(M$269:M$305,MATCH($F74,$B$269:$B$305,0))/INDEX($D$269:$D$305,MATCH($F74,$B$269:$B$305,0)),SUMIFS('Input-Ext Allocators'!J$8:J$63,'Input-Ext Allocators'!$B$8:$B$63,$F74))*$D74</f>
        <v>0</v>
      </c>
      <c r="N74" s="5">
        <f ca="1">IFERROR(INDEX(N$269:N$305,MATCH($F74,$B$269:$B$305,0))/INDEX($D$269:$D$305,MATCH($F74,$B$269:$B$305,0)),SUMIFS('Input-Ext Allocators'!K$8:K$63,'Input-Ext Allocators'!$B$8:$B$63,$F74))*$D74</f>
        <v>0</v>
      </c>
      <c r="O74" s="5">
        <f ca="1">IFERROR(INDEX(O$269:O$305,MATCH($F74,$B$269:$B$305,0))/INDEX($D$269:$D$305,MATCH($F74,$B$269:$B$305,0)),SUMIFS('Input-Ext Allocators'!L$8:L$63,'Input-Ext Allocators'!$B$8:$B$63,$F74))*$D74</f>
        <v>0</v>
      </c>
      <c r="P74" s="5">
        <f ca="1">IFERROR(INDEX(P$269:P$305,MATCH($F74,$B$269:$B$305,0))/INDEX($D$269:$D$305,MATCH($F74,$B$269:$B$305,0)),SUMIFS('Input-Ext Allocators'!M$8:M$63,'Input-Ext Allocators'!$B$8:$B$63,$F74))*$D74</f>
        <v>0</v>
      </c>
      <c r="Q74" s="5">
        <f ca="1">IFERROR(INDEX(Q$269:Q$305,MATCH($F74,$B$269:$B$305,0))/INDEX($D$269:$D$305,MATCH($F74,$B$269:$B$305,0)),SUMIFS('Input-Ext Allocators'!N$8:N$63,'Input-Ext Allocators'!$B$8:$B$63,$F74))*$D74</f>
        <v>0</v>
      </c>
      <c r="R74" s="5">
        <f ca="1">IFERROR(INDEX(R$269:R$305,MATCH($F74,$B$269:$B$305,0))/INDEX($D$269:$D$305,MATCH($F74,$B$269:$B$305,0)),SUMIFS('Input-Ext Allocators'!O$8:O$63,'Input-Ext Allocators'!$B$8:$B$63,$F74))*$D74</f>
        <v>0</v>
      </c>
      <c r="S74" s="5">
        <f ca="1">IFERROR(INDEX(S$269:S$305,MATCH($F74,$B$269:$B$305,0))/INDEX($D$269:$D$305,MATCH($F74,$B$269:$B$305,0)),SUMIFS('Input-Ext Allocators'!P$8:P$63,'Input-Ext Allocators'!$B$8:$B$63,$F74))*$D74</f>
        <v>0</v>
      </c>
      <c r="T74" s="5">
        <f ca="1">IFERROR(INDEX(T$269:T$305,MATCH($F74,$B$269:$B$305,0))/INDEX($D$269:$D$305,MATCH($F74,$B$269:$B$305,0)),SUMIFS('Input-Ext Allocators'!Q$8:Q$63,'Input-Ext Allocators'!$B$8:$B$63,$F74))*$D74</f>
        <v>0</v>
      </c>
      <c r="U74" s="5">
        <f ca="1">IFERROR(INDEX(U$269:U$305,MATCH($F74,$B$269:$B$305,0))/INDEX($D$269:$D$305,MATCH($F74,$B$269:$B$305,0)),SUMIFS('Input-Ext Allocators'!R$8:R$63,'Input-Ext Allocators'!$B$8:$B$63,$F74))*$D74</f>
        <v>0</v>
      </c>
      <c r="V74" s="5">
        <f ca="1">IFERROR(INDEX(V$269:V$305,MATCH($F74,$B$269:$B$305,0))/INDEX($D$269:$D$305,MATCH($F74,$B$269:$B$305,0)),SUMIFS('Input-Ext Allocators'!S$8:S$63,'Input-Ext Allocators'!$B$8:$B$63,$F74))*$D74</f>
        <v>0</v>
      </c>
      <c r="W74" s="5">
        <f ca="1">IFERROR(INDEX(W$269:W$305,MATCH($F74,$B$269:$B$305,0))/INDEX($D$269:$D$305,MATCH($F74,$B$269:$B$305,0)),SUMIFS('Input-Ext Allocators'!T$8:T$63,'Input-Ext Allocators'!$B$8:$B$63,$F74))*$D74</f>
        <v>0</v>
      </c>
      <c r="X74" s="5">
        <f ca="1">IFERROR(INDEX(X$269:X$305,MATCH($F74,$B$269:$B$305,0))/INDEX($D$269:$D$305,MATCH($F74,$B$269:$B$305,0)),SUMIFS('Input-Ext Allocators'!U$8:U$63,'Input-Ext Allocators'!$B$8:$B$63,$F74))*$D74</f>
        <v>0</v>
      </c>
      <c r="Y74" s="5">
        <f ca="1">IFERROR(INDEX(Y$269:Y$305,MATCH($F74,$B$269:$B$305,0))/INDEX($D$269:$D$305,MATCH($F74,$B$269:$B$305,0)),SUMIFS('Input-Ext Allocators'!V$8:V$63,'Input-Ext Allocators'!$B$8:$B$63,$F74))*$D74</f>
        <v>0</v>
      </c>
      <c r="Z74" s="5">
        <f ca="1">IFERROR(INDEX(Z$269:Z$305,MATCH($F74,$B$269:$B$305,0))/INDEX($D$269:$D$305,MATCH($F74,$B$269:$B$305,0)),SUMIFS('Input-Ext Allocators'!W$8:W$63,'Input-Ext Allocators'!$B$8:$B$63,$F74))*$D74</f>
        <v>0</v>
      </c>
    </row>
    <row r="75" spans="1:26" outlineLevel="1">
      <c r="A75" s="13">
        <f>IF(ISBLANK('Input-Accounts'!A75),"",'Input-Accounts'!A75)</f>
        <v>62</v>
      </c>
      <c r="B75" s="17" t="str">
        <f>IF(ISBLANK('Input-Accounts'!B75),"",'Input-Accounts'!B75)</f>
        <v>Mains</v>
      </c>
      <c r="C75" s="13">
        <f>IF(ISBLANK('Input-Accounts'!C75),"",'Input-Accounts'!C75)</f>
        <v>367</v>
      </c>
      <c r="D75" s="5">
        <f t="shared" ca="1" si="17"/>
        <v>0</v>
      </c>
      <c r="E75" s="5">
        <f ca="1">IFERROR(IF(D75="","",IF(D75=0,0,IF(ABS(D75-SUM($G75:$Z75))&lt;Check_Limit,0,1))),1)</f>
        <v>0</v>
      </c>
      <c r="F75" s="2" t="str" cm="1">
        <f t="array" aca="1" ref="F75" ca="1">IF(D75=0,"-",IF('Input-Accounts'!$E75&lt;&gt;0,'Input-Accounts'!$E75,INDEX('Input-Accounts'!$H75:$J75,,MATCH($F$6,'Input-Accounts'!$H$6:$J$6,0))))</f>
        <v>-</v>
      </c>
      <c r="G75" s="5">
        <f ca="1">IFERROR(INDEX(G$269:G$305,MATCH($F75,$B$269:$B$305,0))/INDEX($D$269:$D$305,MATCH($F75,$B$269:$B$305,0)),SUMIFS('Input-Ext Allocators'!D$8:D$63,'Input-Ext Allocators'!$B$8:$B$63,$F75))*$D75</f>
        <v>0</v>
      </c>
      <c r="H75" s="5">
        <f ca="1">IFERROR(INDEX(H$269:H$305,MATCH($F75,$B$269:$B$305,0))/INDEX($D$269:$D$305,MATCH($F75,$B$269:$B$305,0)),SUMIFS('Input-Ext Allocators'!E$8:E$63,'Input-Ext Allocators'!$B$8:$B$63,$F75))*$D75</f>
        <v>0</v>
      </c>
      <c r="I75" s="5">
        <f ca="1">IFERROR(INDEX(I$269:I$305,MATCH($F75,$B$269:$B$305,0))/INDEX($D$269:$D$305,MATCH($F75,$B$269:$B$305,0)),SUMIFS('Input-Ext Allocators'!F$8:F$63,'Input-Ext Allocators'!$B$8:$B$63,$F75))*$D75</f>
        <v>0</v>
      </c>
      <c r="J75" s="5">
        <f ca="1">IFERROR(INDEX(J$269:J$305,MATCH($F75,$B$269:$B$305,0))/INDEX($D$269:$D$305,MATCH($F75,$B$269:$B$305,0)),SUMIFS('Input-Ext Allocators'!G$8:G$63,'Input-Ext Allocators'!$B$8:$B$63,$F75))*$D75</f>
        <v>0</v>
      </c>
      <c r="K75" s="5">
        <f ca="1">IFERROR(INDEX(K$269:K$305,MATCH($F75,$B$269:$B$305,0))/INDEX($D$269:$D$305,MATCH($F75,$B$269:$B$305,0)),SUMIFS('Input-Ext Allocators'!H$8:H$63,'Input-Ext Allocators'!$B$8:$B$63,$F75))*$D75</f>
        <v>0</v>
      </c>
      <c r="L75" s="5">
        <f ca="1">IFERROR(INDEX(L$269:L$305,MATCH($F75,$B$269:$B$305,0))/INDEX($D$269:$D$305,MATCH($F75,$B$269:$B$305,0)),SUMIFS('Input-Ext Allocators'!I$8:I$63,'Input-Ext Allocators'!$B$8:$B$63,$F75))*$D75</f>
        <v>0</v>
      </c>
      <c r="M75" s="5">
        <f ca="1">IFERROR(INDEX(M$269:M$305,MATCH($F75,$B$269:$B$305,0))/INDEX($D$269:$D$305,MATCH($F75,$B$269:$B$305,0)),SUMIFS('Input-Ext Allocators'!J$8:J$63,'Input-Ext Allocators'!$B$8:$B$63,$F75))*$D75</f>
        <v>0</v>
      </c>
      <c r="N75" s="5">
        <f ca="1">IFERROR(INDEX(N$269:N$305,MATCH($F75,$B$269:$B$305,0))/INDEX($D$269:$D$305,MATCH($F75,$B$269:$B$305,0)),SUMIFS('Input-Ext Allocators'!K$8:K$63,'Input-Ext Allocators'!$B$8:$B$63,$F75))*$D75</f>
        <v>0</v>
      </c>
      <c r="O75" s="5">
        <f ca="1">IFERROR(INDEX(O$269:O$305,MATCH($F75,$B$269:$B$305,0))/INDEX($D$269:$D$305,MATCH($F75,$B$269:$B$305,0)),SUMIFS('Input-Ext Allocators'!L$8:L$63,'Input-Ext Allocators'!$B$8:$B$63,$F75))*$D75</f>
        <v>0</v>
      </c>
      <c r="P75" s="5">
        <f ca="1">IFERROR(INDEX(P$269:P$305,MATCH($F75,$B$269:$B$305,0))/INDEX($D$269:$D$305,MATCH($F75,$B$269:$B$305,0)),SUMIFS('Input-Ext Allocators'!M$8:M$63,'Input-Ext Allocators'!$B$8:$B$63,$F75))*$D75</f>
        <v>0</v>
      </c>
      <c r="Q75" s="5">
        <f ca="1">IFERROR(INDEX(Q$269:Q$305,MATCH($F75,$B$269:$B$305,0))/INDEX($D$269:$D$305,MATCH($F75,$B$269:$B$305,0)),SUMIFS('Input-Ext Allocators'!N$8:N$63,'Input-Ext Allocators'!$B$8:$B$63,$F75))*$D75</f>
        <v>0</v>
      </c>
      <c r="R75" s="5">
        <f ca="1">IFERROR(INDEX(R$269:R$305,MATCH($F75,$B$269:$B$305,0))/INDEX($D$269:$D$305,MATCH($F75,$B$269:$B$305,0)),SUMIFS('Input-Ext Allocators'!O$8:O$63,'Input-Ext Allocators'!$B$8:$B$63,$F75))*$D75</f>
        <v>0</v>
      </c>
      <c r="S75" s="5">
        <f ca="1">IFERROR(INDEX(S$269:S$305,MATCH($F75,$B$269:$B$305,0))/INDEX($D$269:$D$305,MATCH($F75,$B$269:$B$305,0)),SUMIFS('Input-Ext Allocators'!P$8:P$63,'Input-Ext Allocators'!$B$8:$B$63,$F75))*$D75</f>
        <v>0</v>
      </c>
      <c r="T75" s="5">
        <f ca="1">IFERROR(INDEX(T$269:T$305,MATCH($F75,$B$269:$B$305,0))/INDEX($D$269:$D$305,MATCH($F75,$B$269:$B$305,0)),SUMIFS('Input-Ext Allocators'!Q$8:Q$63,'Input-Ext Allocators'!$B$8:$B$63,$F75))*$D75</f>
        <v>0</v>
      </c>
      <c r="U75" s="5">
        <f ca="1">IFERROR(INDEX(U$269:U$305,MATCH($F75,$B$269:$B$305,0))/INDEX($D$269:$D$305,MATCH($F75,$B$269:$B$305,0)),SUMIFS('Input-Ext Allocators'!R$8:R$63,'Input-Ext Allocators'!$B$8:$B$63,$F75))*$D75</f>
        <v>0</v>
      </c>
      <c r="V75" s="5">
        <f ca="1">IFERROR(INDEX(V$269:V$305,MATCH($F75,$B$269:$B$305,0))/INDEX($D$269:$D$305,MATCH($F75,$B$269:$B$305,0)),SUMIFS('Input-Ext Allocators'!S$8:S$63,'Input-Ext Allocators'!$B$8:$B$63,$F75))*$D75</f>
        <v>0</v>
      </c>
      <c r="W75" s="5">
        <f ca="1">IFERROR(INDEX(W$269:W$305,MATCH($F75,$B$269:$B$305,0))/INDEX($D$269:$D$305,MATCH($F75,$B$269:$B$305,0)),SUMIFS('Input-Ext Allocators'!T$8:T$63,'Input-Ext Allocators'!$B$8:$B$63,$F75))*$D75</f>
        <v>0</v>
      </c>
      <c r="X75" s="5">
        <f ca="1">IFERROR(INDEX(X$269:X$305,MATCH($F75,$B$269:$B$305,0))/INDEX($D$269:$D$305,MATCH($F75,$B$269:$B$305,0)),SUMIFS('Input-Ext Allocators'!U$8:U$63,'Input-Ext Allocators'!$B$8:$B$63,$F75))*$D75</f>
        <v>0</v>
      </c>
      <c r="Y75" s="5">
        <f ca="1">IFERROR(INDEX(Y$269:Y$305,MATCH($F75,$B$269:$B$305,0))/INDEX($D$269:$D$305,MATCH($F75,$B$269:$B$305,0)),SUMIFS('Input-Ext Allocators'!V$8:V$63,'Input-Ext Allocators'!$B$8:$B$63,$F75))*$D75</f>
        <v>0</v>
      </c>
      <c r="Z75" s="5">
        <f ca="1">IFERROR(INDEX(Z$269:Z$305,MATCH($F75,$B$269:$B$305,0))/INDEX($D$269:$D$305,MATCH($F75,$B$269:$B$305,0)),SUMIFS('Input-Ext Allocators'!W$8:W$63,'Input-Ext Allocators'!$B$8:$B$63,$F75))*$D75</f>
        <v>0</v>
      </c>
    </row>
    <row r="76" spans="1:26" hidden="1" outlineLevel="1">
      <c r="A76" s="13">
        <f>IF(ISBLANK('Input-Accounts'!A76),"",'Input-Accounts'!A76)</f>
        <v>63</v>
      </c>
      <c r="B76" s="17" t="str">
        <f>IF(ISBLANK('Input-Accounts'!B76),"",'Input-Accounts'!B76)</f>
        <v>Compressor station equipment</v>
      </c>
      <c r="C76" s="13">
        <f>IF(ISBLANK('Input-Accounts'!C76),"",'Input-Accounts'!C76)</f>
        <v>368</v>
      </c>
      <c r="D76" s="5">
        <f t="shared" ca="1" si="17"/>
        <v>0</v>
      </c>
      <c r="E76" s="5">
        <f ca="1">IFERROR(IF(D76="","",IF(D76=0,0,IF(ABS(D76-SUM($G76:$Z76))&lt;Check_Limit,0,1))),1)</f>
        <v>0</v>
      </c>
      <c r="F76" s="2" t="str" cm="1">
        <f t="array" aca="1" ref="F76" ca="1">IF(D76=0,"-",IF('Input-Accounts'!$E76&lt;&gt;0,'Input-Accounts'!$E76,INDEX('Input-Accounts'!$H76:$J76,,MATCH($F$6,'Input-Accounts'!$H$6:$J$6,0))))</f>
        <v>-</v>
      </c>
      <c r="G76" s="5">
        <f ca="1">IFERROR(INDEX(G$269:G$305,MATCH($F76,$B$269:$B$305,0))/INDEX($D$269:$D$305,MATCH($F76,$B$269:$B$305,0)),SUMIFS('Input-Ext Allocators'!D$8:D$63,'Input-Ext Allocators'!$B$8:$B$63,$F76))*$D76</f>
        <v>0</v>
      </c>
      <c r="H76" s="5">
        <f ca="1">IFERROR(INDEX(H$269:H$305,MATCH($F76,$B$269:$B$305,0))/INDEX($D$269:$D$305,MATCH($F76,$B$269:$B$305,0)),SUMIFS('Input-Ext Allocators'!E$8:E$63,'Input-Ext Allocators'!$B$8:$B$63,$F76))*$D76</f>
        <v>0</v>
      </c>
      <c r="I76" s="5">
        <f ca="1">IFERROR(INDEX(I$269:I$305,MATCH($F76,$B$269:$B$305,0))/INDEX($D$269:$D$305,MATCH($F76,$B$269:$B$305,0)),SUMIFS('Input-Ext Allocators'!F$8:F$63,'Input-Ext Allocators'!$B$8:$B$63,$F76))*$D76</f>
        <v>0</v>
      </c>
      <c r="J76" s="5">
        <f ca="1">IFERROR(INDEX(J$269:J$305,MATCH($F76,$B$269:$B$305,0))/INDEX($D$269:$D$305,MATCH($F76,$B$269:$B$305,0)),SUMIFS('Input-Ext Allocators'!G$8:G$63,'Input-Ext Allocators'!$B$8:$B$63,$F76))*$D76</f>
        <v>0</v>
      </c>
      <c r="K76" s="5">
        <f ca="1">IFERROR(INDEX(K$269:K$305,MATCH($F76,$B$269:$B$305,0))/INDEX($D$269:$D$305,MATCH($F76,$B$269:$B$305,0)),SUMIFS('Input-Ext Allocators'!H$8:H$63,'Input-Ext Allocators'!$B$8:$B$63,$F76))*$D76</f>
        <v>0</v>
      </c>
      <c r="L76" s="5">
        <f ca="1">IFERROR(INDEX(L$269:L$305,MATCH($F76,$B$269:$B$305,0))/INDEX($D$269:$D$305,MATCH($F76,$B$269:$B$305,0)),SUMIFS('Input-Ext Allocators'!I$8:I$63,'Input-Ext Allocators'!$B$8:$B$63,$F76))*$D76</f>
        <v>0</v>
      </c>
      <c r="M76" s="5">
        <f ca="1">IFERROR(INDEX(M$269:M$305,MATCH($F76,$B$269:$B$305,0))/INDEX($D$269:$D$305,MATCH($F76,$B$269:$B$305,0)),SUMIFS('Input-Ext Allocators'!J$8:J$63,'Input-Ext Allocators'!$B$8:$B$63,$F76))*$D76</f>
        <v>0</v>
      </c>
      <c r="N76" s="5">
        <f ca="1">IFERROR(INDEX(N$269:N$305,MATCH($F76,$B$269:$B$305,0))/INDEX($D$269:$D$305,MATCH($F76,$B$269:$B$305,0)),SUMIFS('Input-Ext Allocators'!K$8:K$63,'Input-Ext Allocators'!$B$8:$B$63,$F76))*$D76</f>
        <v>0</v>
      </c>
      <c r="O76" s="5">
        <f ca="1">IFERROR(INDEX(O$269:O$305,MATCH($F76,$B$269:$B$305,0))/INDEX($D$269:$D$305,MATCH($F76,$B$269:$B$305,0)),SUMIFS('Input-Ext Allocators'!L$8:L$63,'Input-Ext Allocators'!$B$8:$B$63,$F76))*$D76</f>
        <v>0</v>
      </c>
      <c r="P76" s="5">
        <f ca="1">IFERROR(INDEX(P$269:P$305,MATCH($F76,$B$269:$B$305,0))/INDEX($D$269:$D$305,MATCH($F76,$B$269:$B$305,0)),SUMIFS('Input-Ext Allocators'!M$8:M$63,'Input-Ext Allocators'!$B$8:$B$63,$F76))*$D76</f>
        <v>0</v>
      </c>
      <c r="Q76" s="5">
        <f ca="1">IFERROR(INDEX(Q$269:Q$305,MATCH($F76,$B$269:$B$305,0))/INDEX($D$269:$D$305,MATCH($F76,$B$269:$B$305,0)),SUMIFS('Input-Ext Allocators'!N$8:N$63,'Input-Ext Allocators'!$B$8:$B$63,$F76))*$D76</f>
        <v>0</v>
      </c>
      <c r="R76" s="5">
        <f ca="1">IFERROR(INDEX(R$269:R$305,MATCH($F76,$B$269:$B$305,0))/INDEX($D$269:$D$305,MATCH($F76,$B$269:$B$305,0)),SUMIFS('Input-Ext Allocators'!O$8:O$63,'Input-Ext Allocators'!$B$8:$B$63,$F76))*$D76</f>
        <v>0</v>
      </c>
      <c r="S76" s="5">
        <f ca="1">IFERROR(INDEX(S$269:S$305,MATCH($F76,$B$269:$B$305,0))/INDEX($D$269:$D$305,MATCH($F76,$B$269:$B$305,0)),SUMIFS('Input-Ext Allocators'!P$8:P$63,'Input-Ext Allocators'!$B$8:$B$63,$F76))*$D76</f>
        <v>0</v>
      </c>
      <c r="T76" s="5">
        <f ca="1">IFERROR(INDEX(T$269:T$305,MATCH($F76,$B$269:$B$305,0))/INDEX($D$269:$D$305,MATCH($F76,$B$269:$B$305,0)),SUMIFS('Input-Ext Allocators'!Q$8:Q$63,'Input-Ext Allocators'!$B$8:$B$63,$F76))*$D76</f>
        <v>0</v>
      </c>
      <c r="U76" s="5">
        <f ca="1">IFERROR(INDEX(U$269:U$305,MATCH($F76,$B$269:$B$305,0))/INDEX($D$269:$D$305,MATCH($F76,$B$269:$B$305,0)),SUMIFS('Input-Ext Allocators'!R$8:R$63,'Input-Ext Allocators'!$B$8:$B$63,$F76))*$D76</f>
        <v>0</v>
      </c>
      <c r="V76" s="5">
        <f ca="1">IFERROR(INDEX(V$269:V$305,MATCH($F76,$B$269:$B$305,0))/INDEX($D$269:$D$305,MATCH($F76,$B$269:$B$305,0)),SUMIFS('Input-Ext Allocators'!S$8:S$63,'Input-Ext Allocators'!$B$8:$B$63,$F76))*$D76</f>
        <v>0</v>
      </c>
      <c r="W76" s="5">
        <f ca="1">IFERROR(INDEX(W$269:W$305,MATCH($F76,$B$269:$B$305,0))/INDEX($D$269:$D$305,MATCH($F76,$B$269:$B$305,0)),SUMIFS('Input-Ext Allocators'!T$8:T$63,'Input-Ext Allocators'!$B$8:$B$63,$F76))*$D76</f>
        <v>0</v>
      </c>
      <c r="X76" s="5">
        <f ca="1">IFERROR(INDEX(X$269:X$305,MATCH($F76,$B$269:$B$305,0))/INDEX($D$269:$D$305,MATCH($F76,$B$269:$B$305,0)),SUMIFS('Input-Ext Allocators'!U$8:U$63,'Input-Ext Allocators'!$B$8:$B$63,$F76))*$D76</f>
        <v>0</v>
      </c>
      <c r="Y76" s="5">
        <f ca="1">IFERROR(INDEX(Y$269:Y$305,MATCH($F76,$B$269:$B$305,0))/INDEX($D$269:$D$305,MATCH($F76,$B$269:$B$305,0)),SUMIFS('Input-Ext Allocators'!V$8:V$63,'Input-Ext Allocators'!$B$8:$B$63,$F76))*$D76</f>
        <v>0</v>
      </c>
      <c r="Z76" s="5">
        <f ca="1">IFERROR(INDEX(Z$269:Z$305,MATCH($F76,$B$269:$B$305,0))/INDEX($D$269:$D$305,MATCH($F76,$B$269:$B$305,0)),SUMIFS('Input-Ext Allocators'!W$8:W$63,'Input-Ext Allocators'!$B$8:$B$63,$F76))*$D76</f>
        <v>0</v>
      </c>
    </row>
    <row r="77" spans="1:26" hidden="1" outlineLevel="1">
      <c r="A77" s="13">
        <f>IF(ISBLANK('Input-Accounts'!A77),"",'Input-Accounts'!A77)</f>
        <v>64</v>
      </c>
      <c r="B77" s="17" t="str">
        <f>IF(ISBLANK('Input-Accounts'!B77),"",'Input-Accounts'!B77)</f>
        <v>Measuring and regulating station equipment</v>
      </c>
      <c r="C77" s="13">
        <f>IF(ISBLANK('Input-Accounts'!C77),"",'Input-Accounts'!C77)</f>
        <v>369</v>
      </c>
      <c r="D77" s="5">
        <f t="shared" ca="1" si="17"/>
        <v>0</v>
      </c>
      <c r="E77" s="5">
        <f t="shared" ref="E77:E114" ca="1" si="19">IFERROR(IF(D77="","",IF(D77=0,0,IF(ABS(D77-SUM($G77:$Z77))&lt;Check_Limit,0,1))),1)</f>
        <v>0</v>
      </c>
      <c r="F77" s="2" t="str" cm="1">
        <f t="array" aca="1" ref="F77" ca="1">IF(D77=0,"-",IF('Input-Accounts'!$E77&lt;&gt;0,'Input-Accounts'!$E77,INDEX('Input-Accounts'!$H77:$J77,,MATCH($F$6,'Input-Accounts'!$H$6:$J$6,0))))</f>
        <v>-</v>
      </c>
      <c r="G77" s="5">
        <f ca="1">IFERROR(INDEX(G$269:G$305,MATCH($F77,$B$269:$B$305,0))/INDEX($D$269:$D$305,MATCH($F77,$B$269:$B$305,0)),SUMIFS('Input-Ext Allocators'!D$8:D$63,'Input-Ext Allocators'!$B$8:$B$63,$F77))*$D77</f>
        <v>0</v>
      </c>
      <c r="H77" s="5">
        <f ca="1">IFERROR(INDEX(H$269:H$305,MATCH($F77,$B$269:$B$305,0))/INDEX($D$269:$D$305,MATCH($F77,$B$269:$B$305,0)),SUMIFS('Input-Ext Allocators'!E$8:E$63,'Input-Ext Allocators'!$B$8:$B$63,$F77))*$D77</f>
        <v>0</v>
      </c>
      <c r="I77" s="5">
        <f ca="1">IFERROR(INDEX(I$269:I$305,MATCH($F77,$B$269:$B$305,0))/INDEX($D$269:$D$305,MATCH($F77,$B$269:$B$305,0)),SUMIFS('Input-Ext Allocators'!F$8:F$63,'Input-Ext Allocators'!$B$8:$B$63,$F77))*$D77</f>
        <v>0</v>
      </c>
      <c r="J77" s="5">
        <f ca="1">IFERROR(INDEX(J$269:J$305,MATCH($F77,$B$269:$B$305,0))/INDEX($D$269:$D$305,MATCH($F77,$B$269:$B$305,0)),SUMIFS('Input-Ext Allocators'!G$8:G$63,'Input-Ext Allocators'!$B$8:$B$63,$F77))*$D77</f>
        <v>0</v>
      </c>
      <c r="K77" s="5">
        <f ca="1">IFERROR(INDEX(K$269:K$305,MATCH($F77,$B$269:$B$305,0))/INDEX($D$269:$D$305,MATCH($F77,$B$269:$B$305,0)),SUMIFS('Input-Ext Allocators'!H$8:H$63,'Input-Ext Allocators'!$B$8:$B$63,$F77))*$D77</f>
        <v>0</v>
      </c>
      <c r="L77" s="5">
        <f ca="1">IFERROR(INDEX(L$269:L$305,MATCH($F77,$B$269:$B$305,0))/INDEX($D$269:$D$305,MATCH($F77,$B$269:$B$305,0)),SUMIFS('Input-Ext Allocators'!I$8:I$63,'Input-Ext Allocators'!$B$8:$B$63,$F77))*$D77</f>
        <v>0</v>
      </c>
      <c r="M77" s="5">
        <f ca="1">IFERROR(INDEX(M$269:M$305,MATCH($F77,$B$269:$B$305,0))/INDEX($D$269:$D$305,MATCH($F77,$B$269:$B$305,0)),SUMIFS('Input-Ext Allocators'!J$8:J$63,'Input-Ext Allocators'!$B$8:$B$63,$F77))*$D77</f>
        <v>0</v>
      </c>
      <c r="N77" s="5">
        <f ca="1">IFERROR(INDEX(N$269:N$305,MATCH($F77,$B$269:$B$305,0))/INDEX($D$269:$D$305,MATCH($F77,$B$269:$B$305,0)),SUMIFS('Input-Ext Allocators'!K$8:K$63,'Input-Ext Allocators'!$B$8:$B$63,$F77))*$D77</f>
        <v>0</v>
      </c>
      <c r="O77" s="5">
        <f ca="1">IFERROR(INDEX(O$269:O$305,MATCH($F77,$B$269:$B$305,0))/INDEX($D$269:$D$305,MATCH($F77,$B$269:$B$305,0)),SUMIFS('Input-Ext Allocators'!L$8:L$63,'Input-Ext Allocators'!$B$8:$B$63,$F77))*$D77</f>
        <v>0</v>
      </c>
      <c r="P77" s="5">
        <f ca="1">IFERROR(INDEX(P$269:P$305,MATCH($F77,$B$269:$B$305,0))/INDEX($D$269:$D$305,MATCH($F77,$B$269:$B$305,0)),SUMIFS('Input-Ext Allocators'!M$8:M$63,'Input-Ext Allocators'!$B$8:$B$63,$F77))*$D77</f>
        <v>0</v>
      </c>
      <c r="Q77" s="5">
        <f ca="1">IFERROR(INDEX(Q$269:Q$305,MATCH($F77,$B$269:$B$305,0))/INDEX($D$269:$D$305,MATCH($F77,$B$269:$B$305,0)),SUMIFS('Input-Ext Allocators'!N$8:N$63,'Input-Ext Allocators'!$B$8:$B$63,$F77))*$D77</f>
        <v>0</v>
      </c>
      <c r="R77" s="5">
        <f ca="1">IFERROR(INDEX(R$269:R$305,MATCH($F77,$B$269:$B$305,0))/INDEX($D$269:$D$305,MATCH($F77,$B$269:$B$305,0)),SUMIFS('Input-Ext Allocators'!O$8:O$63,'Input-Ext Allocators'!$B$8:$B$63,$F77))*$D77</f>
        <v>0</v>
      </c>
      <c r="S77" s="5">
        <f ca="1">IFERROR(INDEX(S$269:S$305,MATCH($F77,$B$269:$B$305,0))/INDEX($D$269:$D$305,MATCH($F77,$B$269:$B$305,0)),SUMIFS('Input-Ext Allocators'!P$8:P$63,'Input-Ext Allocators'!$B$8:$B$63,$F77))*$D77</f>
        <v>0</v>
      </c>
      <c r="T77" s="5">
        <f ca="1">IFERROR(INDEX(T$269:T$305,MATCH($F77,$B$269:$B$305,0))/INDEX($D$269:$D$305,MATCH($F77,$B$269:$B$305,0)),SUMIFS('Input-Ext Allocators'!Q$8:Q$63,'Input-Ext Allocators'!$B$8:$B$63,$F77))*$D77</f>
        <v>0</v>
      </c>
      <c r="U77" s="5">
        <f ca="1">IFERROR(INDEX(U$269:U$305,MATCH($F77,$B$269:$B$305,0))/INDEX($D$269:$D$305,MATCH($F77,$B$269:$B$305,0)),SUMIFS('Input-Ext Allocators'!R$8:R$63,'Input-Ext Allocators'!$B$8:$B$63,$F77))*$D77</f>
        <v>0</v>
      </c>
      <c r="V77" s="5">
        <f ca="1">IFERROR(INDEX(V$269:V$305,MATCH($F77,$B$269:$B$305,0))/INDEX($D$269:$D$305,MATCH($F77,$B$269:$B$305,0)),SUMIFS('Input-Ext Allocators'!S$8:S$63,'Input-Ext Allocators'!$B$8:$B$63,$F77))*$D77</f>
        <v>0</v>
      </c>
      <c r="W77" s="5">
        <f ca="1">IFERROR(INDEX(W$269:W$305,MATCH($F77,$B$269:$B$305,0))/INDEX($D$269:$D$305,MATCH($F77,$B$269:$B$305,0)),SUMIFS('Input-Ext Allocators'!T$8:T$63,'Input-Ext Allocators'!$B$8:$B$63,$F77))*$D77</f>
        <v>0</v>
      </c>
      <c r="X77" s="5">
        <f ca="1">IFERROR(INDEX(X$269:X$305,MATCH($F77,$B$269:$B$305,0))/INDEX($D$269:$D$305,MATCH($F77,$B$269:$B$305,0)),SUMIFS('Input-Ext Allocators'!U$8:U$63,'Input-Ext Allocators'!$B$8:$B$63,$F77))*$D77</f>
        <v>0</v>
      </c>
      <c r="Y77" s="5">
        <f ca="1">IFERROR(INDEX(Y$269:Y$305,MATCH($F77,$B$269:$B$305,0))/INDEX($D$269:$D$305,MATCH($F77,$B$269:$B$305,0)),SUMIFS('Input-Ext Allocators'!V$8:V$63,'Input-Ext Allocators'!$B$8:$B$63,$F77))*$D77</f>
        <v>0</v>
      </c>
      <c r="Z77" s="5">
        <f ca="1">IFERROR(INDEX(Z$269:Z$305,MATCH($F77,$B$269:$B$305,0))/INDEX($D$269:$D$305,MATCH($F77,$B$269:$B$305,0)),SUMIFS('Input-Ext Allocators'!W$8:W$63,'Input-Ext Allocators'!$B$8:$B$63,$F77))*$D77</f>
        <v>0</v>
      </c>
    </row>
    <row r="78" spans="1:26" hidden="1" outlineLevel="1">
      <c r="A78" s="13">
        <f>IF(ISBLANK('Input-Accounts'!A78),"",'Input-Accounts'!A78)</f>
        <v>65</v>
      </c>
      <c r="B78" s="17" t="str">
        <f>IF(ISBLANK('Input-Accounts'!B78),"",'Input-Accounts'!B78)</f>
        <v>Communication equipment</v>
      </c>
      <c r="C78" s="13">
        <f>IF(ISBLANK('Input-Accounts'!C78),"",'Input-Accounts'!C78)</f>
        <v>370</v>
      </c>
      <c r="D78" s="5">
        <f t="shared" ca="1" si="17"/>
        <v>0</v>
      </c>
      <c r="E78" s="5">
        <f t="shared" ca="1" si="19"/>
        <v>0</v>
      </c>
      <c r="F78" s="2" t="str" cm="1">
        <f t="array" aca="1" ref="F78" ca="1">IF(D78=0,"-",IF('Input-Accounts'!$E78&lt;&gt;0,'Input-Accounts'!$E78,INDEX('Input-Accounts'!$H78:$J78,,MATCH($F$6,'Input-Accounts'!$H$6:$J$6,0))))</f>
        <v>-</v>
      </c>
      <c r="G78" s="5">
        <f ca="1">IFERROR(INDEX(G$269:G$305,MATCH($F78,$B$269:$B$305,0))/INDEX($D$269:$D$305,MATCH($F78,$B$269:$B$305,0)),SUMIFS('Input-Ext Allocators'!D$8:D$63,'Input-Ext Allocators'!$B$8:$B$63,$F78))*$D78</f>
        <v>0</v>
      </c>
      <c r="H78" s="5">
        <f ca="1">IFERROR(INDEX(H$269:H$305,MATCH($F78,$B$269:$B$305,0))/INDEX($D$269:$D$305,MATCH($F78,$B$269:$B$305,0)),SUMIFS('Input-Ext Allocators'!E$8:E$63,'Input-Ext Allocators'!$B$8:$B$63,$F78))*$D78</f>
        <v>0</v>
      </c>
      <c r="I78" s="5">
        <f ca="1">IFERROR(INDEX(I$269:I$305,MATCH($F78,$B$269:$B$305,0))/INDEX($D$269:$D$305,MATCH($F78,$B$269:$B$305,0)),SUMIFS('Input-Ext Allocators'!F$8:F$63,'Input-Ext Allocators'!$B$8:$B$63,$F78))*$D78</f>
        <v>0</v>
      </c>
      <c r="J78" s="5">
        <f ca="1">IFERROR(INDEX(J$269:J$305,MATCH($F78,$B$269:$B$305,0))/INDEX($D$269:$D$305,MATCH($F78,$B$269:$B$305,0)),SUMIFS('Input-Ext Allocators'!G$8:G$63,'Input-Ext Allocators'!$B$8:$B$63,$F78))*$D78</f>
        <v>0</v>
      </c>
      <c r="K78" s="5">
        <f ca="1">IFERROR(INDEX(K$269:K$305,MATCH($F78,$B$269:$B$305,0))/INDEX($D$269:$D$305,MATCH($F78,$B$269:$B$305,0)),SUMIFS('Input-Ext Allocators'!H$8:H$63,'Input-Ext Allocators'!$B$8:$B$63,$F78))*$D78</f>
        <v>0</v>
      </c>
      <c r="L78" s="5">
        <f ca="1">IFERROR(INDEX(L$269:L$305,MATCH($F78,$B$269:$B$305,0))/INDEX($D$269:$D$305,MATCH($F78,$B$269:$B$305,0)),SUMIFS('Input-Ext Allocators'!I$8:I$63,'Input-Ext Allocators'!$B$8:$B$63,$F78))*$D78</f>
        <v>0</v>
      </c>
      <c r="M78" s="5">
        <f ca="1">IFERROR(INDEX(M$269:M$305,MATCH($F78,$B$269:$B$305,0))/INDEX($D$269:$D$305,MATCH($F78,$B$269:$B$305,0)),SUMIFS('Input-Ext Allocators'!J$8:J$63,'Input-Ext Allocators'!$B$8:$B$63,$F78))*$D78</f>
        <v>0</v>
      </c>
      <c r="N78" s="5">
        <f ca="1">IFERROR(INDEX(N$269:N$305,MATCH($F78,$B$269:$B$305,0))/INDEX($D$269:$D$305,MATCH($F78,$B$269:$B$305,0)),SUMIFS('Input-Ext Allocators'!K$8:K$63,'Input-Ext Allocators'!$B$8:$B$63,$F78))*$D78</f>
        <v>0</v>
      </c>
      <c r="O78" s="5">
        <f ca="1">IFERROR(INDEX(O$269:O$305,MATCH($F78,$B$269:$B$305,0))/INDEX($D$269:$D$305,MATCH($F78,$B$269:$B$305,0)),SUMIFS('Input-Ext Allocators'!L$8:L$63,'Input-Ext Allocators'!$B$8:$B$63,$F78))*$D78</f>
        <v>0</v>
      </c>
      <c r="P78" s="5">
        <f ca="1">IFERROR(INDEX(P$269:P$305,MATCH($F78,$B$269:$B$305,0))/INDEX($D$269:$D$305,MATCH($F78,$B$269:$B$305,0)),SUMIFS('Input-Ext Allocators'!M$8:M$63,'Input-Ext Allocators'!$B$8:$B$63,$F78))*$D78</f>
        <v>0</v>
      </c>
      <c r="Q78" s="5">
        <f ca="1">IFERROR(INDEX(Q$269:Q$305,MATCH($F78,$B$269:$B$305,0))/INDEX($D$269:$D$305,MATCH($F78,$B$269:$B$305,0)),SUMIFS('Input-Ext Allocators'!N$8:N$63,'Input-Ext Allocators'!$B$8:$B$63,$F78))*$D78</f>
        <v>0</v>
      </c>
      <c r="R78" s="5">
        <f ca="1">IFERROR(INDEX(R$269:R$305,MATCH($F78,$B$269:$B$305,0))/INDEX($D$269:$D$305,MATCH($F78,$B$269:$B$305,0)),SUMIFS('Input-Ext Allocators'!O$8:O$63,'Input-Ext Allocators'!$B$8:$B$63,$F78))*$D78</f>
        <v>0</v>
      </c>
      <c r="S78" s="5">
        <f ca="1">IFERROR(INDEX(S$269:S$305,MATCH($F78,$B$269:$B$305,0))/INDEX($D$269:$D$305,MATCH($F78,$B$269:$B$305,0)),SUMIFS('Input-Ext Allocators'!P$8:P$63,'Input-Ext Allocators'!$B$8:$B$63,$F78))*$D78</f>
        <v>0</v>
      </c>
      <c r="T78" s="5">
        <f ca="1">IFERROR(INDEX(T$269:T$305,MATCH($F78,$B$269:$B$305,0))/INDEX($D$269:$D$305,MATCH($F78,$B$269:$B$305,0)),SUMIFS('Input-Ext Allocators'!Q$8:Q$63,'Input-Ext Allocators'!$B$8:$B$63,$F78))*$D78</f>
        <v>0</v>
      </c>
      <c r="U78" s="5">
        <f ca="1">IFERROR(INDEX(U$269:U$305,MATCH($F78,$B$269:$B$305,0))/INDEX($D$269:$D$305,MATCH($F78,$B$269:$B$305,0)),SUMIFS('Input-Ext Allocators'!R$8:R$63,'Input-Ext Allocators'!$B$8:$B$63,$F78))*$D78</f>
        <v>0</v>
      </c>
      <c r="V78" s="5">
        <f ca="1">IFERROR(INDEX(V$269:V$305,MATCH($F78,$B$269:$B$305,0))/INDEX($D$269:$D$305,MATCH($F78,$B$269:$B$305,0)),SUMIFS('Input-Ext Allocators'!S$8:S$63,'Input-Ext Allocators'!$B$8:$B$63,$F78))*$D78</f>
        <v>0</v>
      </c>
      <c r="W78" s="5">
        <f ca="1">IFERROR(INDEX(W$269:W$305,MATCH($F78,$B$269:$B$305,0))/INDEX($D$269:$D$305,MATCH($F78,$B$269:$B$305,0)),SUMIFS('Input-Ext Allocators'!T$8:T$63,'Input-Ext Allocators'!$B$8:$B$63,$F78))*$D78</f>
        <v>0</v>
      </c>
      <c r="X78" s="5">
        <f ca="1">IFERROR(INDEX(X$269:X$305,MATCH($F78,$B$269:$B$305,0))/INDEX($D$269:$D$305,MATCH($F78,$B$269:$B$305,0)),SUMIFS('Input-Ext Allocators'!U$8:U$63,'Input-Ext Allocators'!$B$8:$B$63,$F78))*$D78</f>
        <v>0</v>
      </c>
      <c r="Y78" s="5">
        <f ca="1">IFERROR(INDEX(Y$269:Y$305,MATCH($F78,$B$269:$B$305,0))/INDEX($D$269:$D$305,MATCH($F78,$B$269:$B$305,0)),SUMIFS('Input-Ext Allocators'!V$8:V$63,'Input-Ext Allocators'!$B$8:$B$63,$F78))*$D78</f>
        <v>0</v>
      </c>
      <c r="Z78" s="5">
        <f ca="1">IFERROR(INDEX(Z$269:Z$305,MATCH($F78,$B$269:$B$305,0))/INDEX($D$269:$D$305,MATCH($F78,$B$269:$B$305,0)),SUMIFS('Input-Ext Allocators'!W$8:W$63,'Input-Ext Allocators'!$B$8:$B$63,$F78))*$D78</f>
        <v>0</v>
      </c>
    </row>
    <row r="79" spans="1:26" hidden="1" outlineLevel="1">
      <c r="A79" s="13">
        <f>IF(ISBLANK('Input-Accounts'!A79),"",'Input-Accounts'!A79)</f>
        <v>66</v>
      </c>
      <c r="B79" t="str">
        <f>IF(ISBLANK('Input-Accounts'!B79),"",'Input-Accounts'!B79)</f>
        <v xml:space="preserve">Subtotal - Transmission plant </v>
      </c>
      <c r="C79" s="13" t="str">
        <f>IF(ISBLANK('Input-Accounts'!C79),"",'Input-Accounts'!C79)</f>
        <v/>
      </c>
      <c r="D79" s="28">
        <f ca="1">SUBTOTAL(9,D73:D78)</f>
        <v>0</v>
      </c>
      <c r="E79" s="5">
        <f t="shared" ca="1" si="19"/>
        <v>0</v>
      </c>
      <c r="G79" s="28">
        <f t="shared" ref="G79:Z79" ca="1" si="20">SUBTOTAL(9,G73:G78)</f>
        <v>0</v>
      </c>
      <c r="H79" s="28">
        <f t="shared" ca="1" si="20"/>
        <v>0</v>
      </c>
      <c r="I79" s="28">
        <f t="shared" ca="1" si="20"/>
        <v>0</v>
      </c>
      <c r="J79" s="28">
        <f t="shared" ca="1" si="20"/>
        <v>0</v>
      </c>
      <c r="K79" s="28">
        <f t="shared" ca="1" si="20"/>
        <v>0</v>
      </c>
      <c r="L79" s="28">
        <f t="shared" ca="1" si="20"/>
        <v>0</v>
      </c>
      <c r="M79" s="28">
        <f t="shared" ca="1" si="20"/>
        <v>0</v>
      </c>
      <c r="N79" s="28">
        <f t="shared" ca="1" si="20"/>
        <v>0</v>
      </c>
      <c r="O79" s="28">
        <f t="shared" ca="1" si="20"/>
        <v>0</v>
      </c>
      <c r="P79" s="28">
        <f t="shared" ca="1" si="20"/>
        <v>0</v>
      </c>
      <c r="Q79" s="28">
        <f t="shared" ca="1" si="20"/>
        <v>0</v>
      </c>
      <c r="R79" s="28">
        <f t="shared" ca="1" si="20"/>
        <v>0</v>
      </c>
      <c r="S79" s="28">
        <f t="shared" ca="1" si="20"/>
        <v>0</v>
      </c>
      <c r="T79" s="28">
        <f t="shared" ca="1" si="20"/>
        <v>0</v>
      </c>
      <c r="U79" s="28">
        <f t="shared" ca="1" si="20"/>
        <v>0</v>
      </c>
      <c r="V79" s="28">
        <f t="shared" ca="1" si="20"/>
        <v>0</v>
      </c>
      <c r="W79" s="28">
        <f t="shared" ca="1" si="20"/>
        <v>0</v>
      </c>
      <c r="X79" s="28">
        <f t="shared" ca="1" si="20"/>
        <v>0</v>
      </c>
      <c r="Y79" s="28">
        <f t="shared" ca="1" si="20"/>
        <v>0</v>
      </c>
      <c r="Z79" s="28">
        <f t="shared" ca="1" si="20"/>
        <v>0</v>
      </c>
    </row>
    <row r="80" spans="1:26" hidden="1" outlineLevel="1">
      <c r="A80" s="13" t="str">
        <f>IF(ISBLANK('Input-Accounts'!A80),"",'Input-Accounts'!A80)</f>
        <v/>
      </c>
      <c r="B80" s="17" t="str">
        <f>IF(ISBLANK('Input-Accounts'!B80),"",'Input-Accounts'!B80)</f>
        <v/>
      </c>
      <c r="C80" s="13" t="str">
        <f>IF(ISBLANK('Input-Accounts'!C80),"",'Input-Accounts'!C80)</f>
        <v/>
      </c>
      <c r="D80" s="5"/>
      <c r="E80" s="5" t="str">
        <f t="shared" si="19"/>
        <v/>
      </c>
      <c r="F80" s="2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idden="1" outlineLevel="1">
      <c r="A81" s="13">
        <f>IF(ISBLANK('Input-Accounts'!A81),"",'Input-Accounts'!A81)</f>
        <v>67</v>
      </c>
      <c r="B81" s="1" t="str">
        <f>IF(ISBLANK('Input-Accounts'!B81),"",'Input-Accounts'!B81)</f>
        <v>Distribution Plant</v>
      </c>
      <c r="C81" s="13" t="str">
        <f>IF(ISBLANK('Input-Accounts'!C81),"",'Input-Accounts'!C81)</f>
        <v/>
      </c>
      <c r="D81" s="5"/>
      <c r="E81" s="5" t="str">
        <f t="shared" si="19"/>
        <v/>
      </c>
      <c r="F81" s="2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idden="1" outlineLevel="1">
      <c r="A82" s="13">
        <f>IF(ISBLANK('Input-Accounts'!A82),"",'Input-Accounts'!A82)</f>
        <v>68</v>
      </c>
      <c r="B82" s="17" t="str">
        <f>IF(ISBLANK('Input-Accounts'!B82),"",'Input-Accounts'!B82)</f>
        <v>Land and Land Rights</v>
      </c>
      <c r="C82" s="13">
        <f>IF(ISBLANK('Input-Accounts'!C82),"",'Input-Accounts'!C82)</f>
        <v>374</v>
      </c>
      <c r="D82" s="5">
        <f t="shared" ref="D82:D91" ca="1" si="21">INDIRECT("Classification!"&amp;$D$5&amp;ROW())</f>
        <v>0</v>
      </c>
      <c r="E82" s="5">
        <f t="shared" ca="1" si="19"/>
        <v>0</v>
      </c>
      <c r="F82" s="2" t="str" cm="1">
        <f t="array" aca="1" ref="F82" ca="1">IF(D82=0,"-",IF('Input-Accounts'!$E82&lt;&gt;0,'Input-Accounts'!$E82,INDEX('Input-Accounts'!$H82:$J82,,MATCH($F$6,'Input-Accounts'!$H$6:$J$6,0))))</f>
        <v>-</v>
      </c>
      <c r="G82" s="5">
        <f ca="1">IFERROR(INDEX(G$269:G$305,MATCH($F82,$B$269:$B$305,0))/INDEX($D$269:$D$305,MATCH($F82,$B$269:$B$305,0)),SUMIFS('Input-Ext Allocators'!D$8:D$63,'Input-Ext Allocators'!$B$8:$B$63,$F82))*$D82</f>
        <v>0</v>
      </c>
      <c r="H82" s="5">
        <f ca="1">IFERROR(INDEX(H$269:H$305,MATCH($F82,$B$269:$B$305,0))/INDEX($D$269:$D$305,MATCH($F82,$B$269:$B$305,0)),SUMIFS('Input-Ext Allocators'!E$8:E$63,'Input-Ext Allocators'!$B$8:$B$63,$F82))*$D82</f>
        <v>0</v>
      </c>
      <c r="I82" s="5">
        <f ca="1">IFERROR(INDEX(I$269:I$305,MATCH($F82,$B$269:$B$305,0))/INDEX($D$269:$D$305,MATCH($F82,$B$269:$B$305,0)),SUMIFS('Input-Ext Allocators'!F$8:F$63,'Input-Ext Allocators'!$B$8:$B$63,$F82))*$D82</f>
        <v>0</v>
      </c>
      <c r="J82" s="5">
        <f ca="1">IFERROR(INDEX(J$269:J$305,MATCH($F82,$B$269:$B$305,0))/INDEX($D$269:$D$305,MATCH($F82,$B$269:$B$305,0)),SUMIFS('Input-Ext Allocators'!G$8:G$63,'Input-Ext Allocators'!$B$8:$B$63,$F82))*$D82</f>
        <v>0</v>
      </c>
      <c r="K82" s="5">
        <f ca="1">IFERROR(INDEX(K$269:K$305,MATCH($F82,$B$269:$B$305,0))/INDEX($D$269:$D$305,MATCH($F82,$B$269:$B$305,0)),SUMIFS('Input-Ext Allocators'!H$8:H$63,'Input-Ext Allocators'!$B$8:$B$63,$F82))*$D82</f>
        <v>0</v>
      </c>
      <c r="L82" s="5">
        <f ca="1">IFERROR(INDEX(L$269:L$305,MATCH($F82,$B$269:$B$305,0))/INDEX($D$269:$D$305,MATCH($F82,$B$269:$B$305,0)),SUMIFS('Input-Ext Allocators'!I$8:I$63,'Input-Ext Allocators'!$B$8:$B$63,$F82))*$D82</f>
        <v>0</v>
      </c>
      <c r="M82" s="5">
        <f ca="1">IFERROR(INDEX(M$269:M$305,MATCH($F82,$B$269:$B$305,0))/INDEX($D$269:$D$305,MATCH($F82,$B$269:$B$305,0)),SUMIFS('Input-Ext Allocators'!J$8:J$63,'Input-Ext Allocators'!$B$8:$B$63,$F82))*$D82</f>
        <v>0</v>
      </c>
      <c r="N82" s="5">
        <f ca="1">IFERROR(INDEX(N$269:N$305,MATCH($F82,$B$269:$B$305,0))/INDEX($D$269:$D$305,MATCH($F82,$B$269:$B$305,0)),SUMIFS('Input-Ext Allocators'!K$8:K$63,'Input-Ext Allocators'!$B$8:$B$63,$F82))*$D82</f>
        <v>0</v>
      </c>
      <c r="O82" s="5">
        <f ca="1">IFERROR(INDEX(O$269:O$305,MATCH($F82,$B$269:$B$305,0))/INDEX($D$269:$D$305,MATCH($F82,$B$269:$B$305,0)),SUMIFS('Input-Ext Allocators'!L$8:L$63,'Input-Ext Allocators'!$B$8:$B$63,$F82))*$D82</f>
        <v>0</v>
      </c>
      <c r="P82" s="5">
        <f ca="1">IFERROR(INDEX(P$269:P$305,MATCH($F82,$B$269:$B$305,0))/INDEX($D$269:$D$305,MATCH($F82,$B$269:$B$305,0)),SUMIFS('Input-Ext Allocators'!M$8:M$63,'Input-Ext Allocators'!$B$8:$B$63,$F82))*$D82</f>
        <v>0</v>
      </c>
      <c r="Q82" s="5">
        <f ca="1">IFERROR(INDEX(Q$269:Q$305,MATCH($F82,$B$269:$B$305,0))/INDEX($D$269:$D$305,MATCH($F82,$B$269:$B$305,0)),SUMIFS('Input-Ext Allocators'!N$8:N$63,'Input-Ext Allocators'!$B$8:$B$63,$F82))*$D82</f>
        <v>0</v>
      </c>
      <c r="R82" s="5">
        <f ca="1">IFERROR(INDEX(R$269:R$305,MATCH($F82,$B$269:$B$305,0))/INDEX($D$269:$D$305,MATCH($F82,$B$269:$B$305,0)),SUMIFS('Input-Ext Allocators'!O$8:O$63,'Input-Ext Allocators'!$B$8:$B$63,$F82))*$D82</f>
        <v>0</v>
      </c>
      <c r="S82" s="5">
        <f ca="1">IFERROR(INDEX(S$269:S$305,MATCH($F82,$B$269:$B$305,0))/INDEX($D$269:$D$305,MATCH($F82,$B$269:$B$305,0)),SUMIFS('Input-Ext Allocators'!P$8:P$63,'Input-Ext Allocators'!$B$8:$B$63,$F82))*$D82</f>
        <v>0</v>
      </c>
      <c r="T82" s="5">
        <f ca="1">IFERROR(INDEX(T$269:T$305,MATCH($F82,$B$269:$B$305,0))/INDEX($D$269:$D$305,MATCH($F82,$B$269:$B$305,0)),SUMIFS('Input-Ext Allocators'!Q$8:Q$63,'Input-Ext Allocators'!$B$8:$B$63,$F82))*$D82</f>
        <v>0</v>
      </c>
      <c r="U82" s="5">
        <f ca="1">IFERROR(INDEX(U$269:U$305,MATCH($F82,$B$269:$B$305,0))/INDEX($D$269:$D$305,MATCH($F82,$B$269:$B$305,0)),SUMIFS('Input-Ext Allocators'!R$8:R$63,'Input-Ext Allocators'!$B$8:$B$63,$F82))*$D82</f>
        <v>0</v>
      </c>
      <c r="V82" s="5">
        <f ca="1">IFERROR(INDEX(V$269:V$305,MATCH($F82,$B$269:$B$305,0))/INDEX($D$269:$D$305,MATCH($F82,$B$269:$B$305,0)),SUMIFS('Input-Ext Allocators'!S$8:S$63,'Input-Ext Allocators'!$B$8:$B$63,$F82))*$D82</f>
        <v>0</v>
      </c>
      <c r="W82" s="5">
        <f ca="1">IFERROR(INDEX(W$269:W$305,MATCH($F82,$B$269:$B$305,0))/INDEX($D$269:$D$305,MATCH($F82,$B$269:$B$305,0)),SUMIFS('Input-Ext Allocators'!T$8:T$63,'Input-Ext Allocators'!$B$8:$B$63,$F82))*$D82</f>
        <v>0</v>
      </c>
      <c r="X82" s="5">
        <f ca="1">IFERROR(INDEX(X$269:X$305,MATCH($F82,$B$269:$B$305,0))/INDEX($D$269:$D$305,MATCH($F82,$B$269:$B$305,0)),SUMIFS('Input-Ext Allocators'!U$8:U$63,'Input-Ext Allocators'!$B$8:$B$63,$F82))*$D82</f>
        <v>0</v>
      </c>
      <c r="Y82" s="5">
        <f ca="1">IFERROR(INDEX(Y$269:Y$305,MATCH($F82,$B$269:$B$305,0))/INDEX($D$269:$D$305,MATCH($F82,$B$269:$B$305,0)),SUMIFS('Input-Ext Allocators'!V$8:V$63,'Input-Ext Allocators'!$B$8:$B$63,$F82))*$D82</f>
        <v>0</v>
      </c>
      <c r="Z82" s="5">
        <f ca="1">IFERROR(INDEX(Z$269:Z$305,MATCH($F82,$B$269:$B$305,0))/INDEX($D$269:$D$305,MATCH($F82,$B$269:$B$305,0)),SUMIFS('Input-Ext Allocators'!W$8:W$63,'Input-Ext Allocators'!$B$8:$B$63,$F82))*$D82</f>
        <v>0</v>
      </c>
    </row>
    <row r="83" spans="1:26" hidden="1" outlineLevel="1">
      <c r="A83" s="13">
        <f>IF(ISBLANK('Input-Accounts'!A83),"",'Input-Accounts'!A83)</f>
        <v>69</v>
      </c>
      <c r="B83" s="17" t="str">
        <f>IF(ISBLANK('Input-Accounts'!B83),"",'Input-Accounts'!B83)</f>
        <v>Structures and Improvements</v>
      </c>
      <c r="C83" s="13">
        <f>IF(ISBLANK('Input-Accounts'!C83),"",'Input-Accounts'!C83)</f>
        <v>375</v>
      </c>
      <c r="D83" s="5">
        <f t="shared" ca="1" si="21"/>
        <v>0</v>
      </c>
      <c r="E83" s="5">
        <f t="shared" ca="1" si="19"/>
        <v>0</v>
      </c>
      <c r="F83" s="2" t="str" cm="1">
        <f t="array" aca="1" ref="F83" ca="1">IF(D83=0,"-",IF('Input-Accounts'!$E83&lt;&gt;0,'Input-Accounts'!$E83,INDEX('Input-Accounts'!$H83:$J83,,MATCH($F$6,'Input-Accounts'!$H$6:$J$6,0))))</f>
        <v>-</v>
      </c>
      <c r="G83" s="5">
        <f ca="1">IFERROR(INDEX(G$269:G$305,MATCH($F83,$B$269:$B$305,0))/INDEX($D$269:$D$305,MATCH($F83,$B$269:$B$305,0)),SUMIFS('Input-Ext Allocators'!D$8:D$63,'Input-Ext Allocators'!$B$8:$B$63,$F83))*$D83</f>
        <v>0</v>
      </c>
      <c r="H83" s="5">
        <f ca="1">IFERROR(INDEX(H$269:H$305,MATCH($F83,$B$269:$B$305,0))/INDEX($D$269:$D$305,MATCH($F83,$B$269:$B$305,0)),SUMIFS('Input-Ext Allocators'!E$8:E$63,'Input-Ext Allocators'!$B$8:$B$63,$F83))*$D83</f>
        <v>0</v>
      </c>
      <c r="I83" s="5">
        <f ca="1">IFERROR(INDEX(I$269:I$305,MATCH($F83,$B$269:$B$305,0))/INDEX($D$269:$D$305,MATCH($F83,$B$269:$B$305,0)),SUMIFS('Input-Ext Allocators'!F$8:F$63,'Input-Ext Allocators'!$B$8:$B$63,$F83))*$D83</f>
        <v>0</v>
      </c>
      <c r="J83" s="5">
        <f ca="1">IFERROR(INDEX(J$269:J$305,MATCH($F83,$B$269:$B$305,0))/INDEX($D$269:$D$305,MATCH($F83,$B$269:$B$305,0)),SUMIFS('Input-Ext Allocators'!G$8:G$63,'Input-Ext Allocators'!$B$8:$B$63,$F83))*$D83</f>
        <v>0</v>
      </c>
      <c r="K83" s="5">
        <f ca="1">IFERROR(INDEX(K$269:K$305,MATCH($F83,$B$269:$B$305,0))/INDEX($D$269:$D$305,MATCH($F83,$B$269:$B$305,0)),SUMIFS('Input-Ext Allocators'!H$8:H$63,'Input-Ext Allocators'!$B$8:$B$63,$F83))*$D83</f>
        <v>0</v>
      </c>
      <c r="L83" s="5">
        <f ca="1">IFERROR(INDEX(L$269:L$305,MATCH($F83,$B$269:$B$305,0))/INDEX($D$269:$D$305,MATCH($F83,$B$269:$B$305,0)),SUMIFS('Input-Ext Allocators'!I$8:I$63,'Input-Ext Allocators'!$B$8:$B$63,$F83))*$D83</f>
        <v>0</v>
      </c>
      <c r="M83" s="5">
        <f ca="1">IFERROR(INDEX(M$269:M$305,MATCH($F83,$B$269:$B$305,0))/INDEX($D$269:$D$305,MATCH($F83,$B$269:$B$305,0)),SUMIFS('Input-Ext Allocators'!J$8:J$63,'Input-Ext Allocators'!$B$8:$B$63,$F83))*$D83</f>
        <v>0</v>
      </c>
      <c r="N83" s="5">
        <f ca="1">IFERROR(INDEX(N$269:N$305,MATCH($F83,$B$269:$B$305,0))/INDEX($D$269:$D$305,MATCH($F83,$B$269:$B$305,0)),SUMIFS('Input-Ext Allocators'!K$8:K$63,'Input-Ext Allocators'!$B$8:$B$63,$F83))*$D83</f>
        <v>0</v>
      </c>
      <c r="O83" s="5">
        <f ca="1">IFERROR(INDEX(O$269:O$305,MATCH($F83,$B$269:$B$305,0))/INDEX($D$269:$D$305,MATCH($F83,$B$269:$B$305,0)),SUMIFS('Input-Ext Allocators'!L$8:L$63,'Input-Ext Allocators'!$B$8:$B$63,$F83))*$D83</f>
        <v>0</v>
      </c>
      <c r="P83" s="5">
        <f ca="1">IFERROR(INDEX(P$269:P$305,MATCH($F83,$B$269:$B$305,0))/INDEX($D$269:$D$305,MATCH($F83,$B$269:$B$305,0)),SUMIFS('Input-Ext Allocators'!M$8:M$63,'Input-Ext Allocators'!$B$8:$B$63,$F83))*$D83</f>
        <v>0</v>
      </c>
      <c r="Q83" s="5">
        <f ca="1">IFERROR(INDEX(Q$269:Q$305,MATCH($F83,$B$269:$B$305,0))/INDEX($D$269:$D$305,MATCH($F83,$B$269:$B$305,0)),SUMIFS('Input-Ext Allocators'!N$8:N$63,'Input-Ext Allocators'!$B$8:$B$63,$F83))*$D83</f>
        <v>0</v>
      </c>
      <c r="R83" s="5">
        <f ca="1">IFERROR(INDEX(R$269:R$305,MATCH($F83,$B$269:$B$305,0))/INDEX($D$269:$D$305,MATCH($F83,$B$269:$B$305,0)),SUMIFS('Input-Ext Allocators'!O$8:O$63,'Input-Ext Allocators'!$B$8:$B$63,$F83))*$D83</f>
        <v>0</v>
      </c>
      <c r="S83" s="5">
        <f ca="1">IFERROR(INDEX(S$269:S$305,MATCH($F83,$B$269:$B$305,0))/INDEX($D$269:$D$305,MATCH($F83,$B$269:$B$305,0)),SUMIFS('Input-Ext Allocators'!P$8:P$63,'Input-Ext Allocators'!$B$8:$B$63,$F83))*$D83</f>
        <v>0</v>
      </c>
      <c r="T83" s="5">
        <f ca="1">IFERROR(INDEX(T$269:T$305,MATCH($F83,$B$269:$B$305,0))/INDEX($D$269:$D$305,MATCH($F83,$B$269:$B$305,0)),SUMIFS('Input-Ext Allocators'!Q$8:Q$63,'Input-Ext Allocators'!$B$8:$B$63,$F83))*$D83</f>
        <v>0</v>
      </c>
      <c r="U83" s="5">
        <f ca="1">IFERROR(INDEX(U$269:U$305,MATCH($F83,$B$269:$B$305,0))/INDEX($D$269:$D$305,MATCH($F83,$B$269:$B$305,0)),SUMIFS('Input-Ext Allocators'!R$8:R$63,'Input-Ext Allocators'!$B$8:$B$63,$F83))*$D83</f>
        <v>0</v>
      </c>
      <c r="V83" s="5">
        <f ca="1">IFERROR(INDEX(V$269:V$305,MATCH($F83,$B$269:$B$305,0))/INDEX($D$269:$D$305,MATCH($F83,$B$269:$B$305,0)),SUMIFS('Input-Ext Allocators'!S$8:S$63,'Input-Ext Allocators'!$B$8:$B$63,$F83))*$D83</f>
        <v>0</v>
      </c>
      <c r="W83" s="5">
        <f ca="1">IFERROR(INDEX(W$269:W$305,MATCH($F83,$B$269:$B$305,0))/INDEX($D$269:$D$305,MATCH($F83,$B$269:$B$305,0)),SUMIFS('Input-Ext Allocators'!T$8:T$63,'Input-Ext Allocators'!$B$8:$B$63,$F83))*$D83</f>
        <v>0</v>
      </c>
      <c r="X83" s="5">
        <f ca="1">IFERROR(INDEX(X$269:X$305,MATCH($F83,$B$269:$B$305,0))/INDEX($D$269:$D$305,MATCH($F83,$B$269:$B$305,0)),SUMIFS('Input-Ext Allocators'!U$8:U$63,'Input-Ext Allocators'!$B$8:$B$63,$F83))*$D83</f>
        <v>0</v>
      </c>
      <c r="Y83" s="5">
        <f ca="1">IFERROR(INDEX(Y$269:Y$305,MATCH($F83,$B$269:$B$305,0))/INDEX($D$269:$D$305,MATCH($F83,$B$269:$B$305,0)),SUMIFS('Input-Ext Allocators'!V$8:V$63,'Input-Ext Allocators'!$B$8:$B$63,$F83))*$D83</f>
        <v>0</v>
      </c>
      <c r="Z83" s="5">
        <f ca="1">IFERROR(INDEX(Z$269:Z$305,MATCH($F83,$B$269:$B$305,0))/INDEX($D$269:$D$305,MATCH($F83,$B$269:$B$305,0)),SUMIFS('Input-Ext Allocators'!W$8:W$63,'Input-Ext Allocators'!$B$8:$B$63,$F83))*$D83</f>
        <v>0</v>
      </c>
    </row>
    <row r="84" spans="1:26" hidden="1" outlineLevel="1">
      <c r="A84" s="13">
        <f>IF(ISBLANK('Input-Accounts'!A84),"",'Input-Accounts'!A84)</f>
        <v>70</v>
      </c>
      <c r="B84" s="17" t="str">
        <f>IF(ISBLANK('Input-Accounts'!B84),"",'Input-Accounts'!B84)</f>
        <v>Mains</v>
      </c>
      <c r="C84" s="13">
        <f>IF(ISBLANK('Input-Accounts'!C84),"",'Input-Accounts'!C84)</f>
        <v>376</v>
      </c>
      <c r="D84" s="5">
        <f t="shared" ca="1" si="21"/>
        <v>0</v>
      </c>
      <c r="E84" s="5">
        <f t="shared" ca="1" si="19"/>
        <v>0</v>
      </c>
      <c r="F84" s="2" t="str" cm="1">
        <f t="array" aca="1" ref="F84" ca="1">IF(D84=0,"-",IF('Input-Accounts'!$E84&lt;&gt;0,'Input-Accounts'!$E84,INDEX('Input-Accounts'!$H84:$J84,,MATCH($F$6,'Input-Accounts'!$H$6:$J$6,0))))</f>
        <v>-</v>
      </c>
      <c r="G84" s="5">
        <f ca="1">IFERROR(INDEX(G$269:G$305,MATCH($F84,$B$269:$B$305,0))/INDEX($D$269:$D$305,MATCH($F84,$B$269:$B$305,0)),SUMIFS('Input-Ext Allocators'!D$8:D$63,'Input-Ext Allocators'!$B$8:$B$63,$F84))*$D84</f>
        <v>0</v>
      </c>
      <c r="H84" s="5">
        <f ca="1">IFERROR(INDEX(H$269:H$305,MATCH($F84,$B$269:$B$305,0))/INDEX($D$269:$D$305,MATCH($F84,$B$269:$B$305,0)),SUMIFS('Input-Ext Allocators'!E$8:E$63,'Input-Ext Allocators'!$B$8:$B$63,$F84))*$D84</f>
        <v>0</v>
      </c>
      <c r="I84" s="5">
        <f ca="1">IFERROR(INDEX(I$269:I$305,MATCH($F84,$B$269:$B$305,0))/INDEX($D$269:$D$305,MATCH($F84,$B$269:$B$305,0)),SUMIFS('Input-Ext Allocators'!F$8:F$63,'Input-Ext Allocators'!$B$8:$B$63,$F84))*$D84</f>
        <v>0</v>
      </c>
      <c r="J84" s="5">
        <f ca="1">IFERROR(INDEX(J$269:J$305,MATCH($F84,$B$269:$B$305,0))/INDEX($D$269:$D$305,MATCH($F84,$B$269:$B$305,0)),SUMIFS('Input-Ext Allocators'!G$8:G$63,'Input-Ext Allocators'!$B$8:$B$63,$F84))*$D84</f>
        <v>0</v>
      </c>
      <c r="K84" s="5">
        <f ca="1">IFERROR(INDEX(K$269:K$305,MATCH($F84,$B$269:$B$305,0))/INDEX($D$269:$D$305,MATCH($F84,$B$269:$B$305,0)),SUMIFS('Input-Ext Allocators'!H$8:H$63,'Input-Ext Allocators'!$B$8:$B$63,$F84))*$D84</f>
        <v>0</v>
      </c>
      <c r="L84" s="5">
        <f ca="1">IFERROR(INDEX(L$269:L$305,MATCH($F84,$B$269:$B$305,0))/INDEX($D$269:$D$305,MATCH($F84,$B$269:$B$305,0)),SUMIFS('Input-Ext Allocators'!I$8:I$63,'Input-Ext Allocators'!$B$8:$B$63,$F84))*$D84</f>
        <v>0</v>
      </c>
      <c r="M84" s="5">
        <f ca="1">IFERROR(INDEX(M$269:M$305,MATCH($F84,$B$269:$B$305,0))/INDEX($D$269:$D$305,MATCH($F84,$B$269:$B$305,0)),SUMIFS('Input-Ext Allocators'!J$8:J$63,'Input-Ext Allocators'!$B$8:$B$63,$F84))*$D84</f>
        <v>0</v>
      </c>
      <c r="N84" s="5">
        <f ca="1">IFERROR(INDEX(N$269:N$305,MATCH($F84,$B$269:$B$305,0))/INDEX($D$269:$D$305,MATCH($F84,$B$269:$B$305,0)),SUMIFS('Input-Ext Allocators'!K$8:K$63,'Input-Ext Allocators'!$B$8:$B$63,$F84))*$D84</f>
        <v>0</v>
      </c>
      <c r="O84" s="5">
        <f ca="1">IFERROR(INDEX(O$269:O$305,MATCH($F84,$B$269:$B$305,0))/INDEX($D$269:$D$305,MATCH($F84,$B$269:$B$305,0)),SUMIFS('Input-Ext Allocators'!L$8:L$63,'Input-Ext Allocators'!$B$8:$B$63,$F84))*$D84</f>
        <v>0</v>
      </c>
      <c r="P84" s="5">
        <f ca="1">IFERROR(INDEX(P$269:P$305,MATCH($F84,$B$269:$B$305,0))/INDEX($D$269:$D$305,MATCH($F84,$B$269:$B$305,0)),SUMIFS('Input-Ext Allocators'!M$8:M$63,'Input-Ext Allocators'!$B$8:$B$63,$F84))*$D84</f>
        <v>0</v>
      </c>
      <c r="Q84" s="5">
        <f ca="1">IFERROR(INDEX(Q$269:Q$305,MATCH($F84,$B$269:$B$305,0))/INDEX($D$269:$D$305,MATCH($F84,$B$269:$B$305,0)),SUMIFS('Input-Ext Allocators'!N$8:N$63,'Input-Ext Allocators'!$B$8:$B$63,$F84))*$D84</f>
        <v>0</v>
      </c>
      <c r="R84" s="5">
        <f ca="1">IFERROR(INDEX(R$269:R$305,MATCH($F84,$B$269:$B$305,0))/INDEX($D$269:$D$305,MATCH($F84,$B$269:$B$305,0)),SUMIFS('Input-Ext Allocators'!O$8:O$63,'Input-Ext Allocators'!$B$8:$B$63,$F84))*$D84</f>
        <v>0</v>
      </c>
      <c r="S84" s="5">
        <f ca="1">IFERROR(INDEX(S$269:S$305,MATCH($F84,$B$269:$B$305,0))/INDEX($D$269:$D$305,MATCH($F84,$B$269:$B$305,0)),SUMIFS('Input-Ext Allocators'!P$8:P$63,'Input-Ext Allocators'!$B$8:$B$63,$F84))*$D84</f>
        <v>0</v>
      </c>
      <c r="T84" s="5">
        <f ca="1">IFERROR(INDEX(T$269:T$305,MATCH($F84,$B$269:$B$305,0))/INDEX($D$269:$D$305,MATCH($F84,$B$269:$B$305,0)),SUMIFS('Input-Ext Allocators'!Q$8:Q$63,'Input-Ext Allocators'!$B$8:$B$63,$F84))*$D84</f>
        <v>0</v>
      </c>
      <c r="U84" s="5">
        <f ca="1">IFERROR(INDEX(U$269:U$305,MATCH($F84,$B$269:$B$305,0))/INDEX($D$269:$D$305,MATCH($F84,$B$269:$B$305,0)),SUMIFS('Input-Ext Allocators'!R$8:R$63,'Input-Ext Allocators'!$B$8:$B$63,$F84))*$D84</f>
        <v>0</v>
      </c>
      <c r="V84" s="5">
        <f ca="1">IFERROR(INDEX(V$269:V$305,MATCH($F84,$B$269:$B$305,0))/INDEX($D$269:$D$305,MATCH($F84,$B$269:$B$305,0)),SUMIFS('Input-Ext Allocators'!S$8:S$63,'Input-Ext Allocators'!$B$8:$B$63,$F84))*$D84</f>
        <v>0</v>
      </c>
      <c r="W84" s="5">
        <f ca="1">IFERROR(INDEX(W$269:W$305,MATCH($F84,$B$269:$B$305,0))/INDEX($D$269:$D$305,MATCH($F84,$B$269:$B$305,0)),SUMIFS('Input-Ext Allocators'!T$8:T$63,'Input-Ext Allocators'!$B$8:$B$63,$F84))*$D84</f>
        <v>0</v>
      </c>
      <c r="X84" s="5">
        <f ca="1">IFERROR(INDEX(X$269:X$305,MATCH($F84,$B$269:$B$305,0))/INDEX($D$269:$D$305,MATCH($F84,$B$269:$B$305,0)),SUMIFS('Input-Ext Allocators'!U$8:U$63,'Input-Ext Allocators'!$B$8:$B$63,$F84))*$D84</f>
        <v>0</v>
      </c>
      <c r="Y84" s="5">
        <f ca="1">IFERROR(INDEX(Y$269:Y$305,MATCH($F84,$B$269:$B$305,0))/INDEX($D$269:$D$305,MATCH($F84,$B$269:$B$305,0)),SUMIFS('Input-Ext Allocators'!V$8:V$63,'Input-Ext Allocators'!$B$8:$B$63,$F84))*$D84</f>
        <v>0</v>
      </c>
      <c r="Z84" s="5">
        <f ca="1">IFERROR(INDEX(Z$269:Z$305,MATCH($F84,$B$269:$B$305,0))/INDEX($D$269:$D$305,MATCH($F84,$B$269:$B$305,0)),SUMIFS('Input-Ext Allocators'!W$8:W$63,'Input-Ext Allocators'!$B$8:$B$63,$F84))*$D84</f>
        <v>0</v>
      </c>
    </row>
    <row r="85" spans="1:26" hidden="1" outlineLevel="1">
      <c r="A85" s="13">
        <f>IF(ISBLANK('Input-Accounts'!A85),"",'Input-Accounts'!A85)</f>
        <v>71</v>
      </c>
      <c r="B85" s="17" t="str">
        <f>IF(ISBLANK('Input-Accounts'!B85),"",'Input-Accounts'!B85)</f>
        <v>Compressor Station</v>
      </c>
      <c r="C85" s="13">
        <f>IF(ISBLANK('Input-Accounts'!C85),"",'Input-Accounts'!C85)</f>
        <v>377</v>
      </c>
      <c r="D85" s="5">
        <f t="shared" ca="1" si="21"/>
        <v>0</v>
      </c>
      <c r="E85" s="5">
        <f t="shared" ca="1" si="19"/>
        <v>0</v>
      </c>
      <c r="F85" s="2" t="str" cm="1">
        <f t="array" aca="1" ref="F85" ca="1">IF(D85=0,"-",IF('Input-Accounts'!$E85&lt;&gt;0,'Input-Accounts'!$E85,INDEX('Input-Accounts'!$H85:$J85,,MATCH($F$6,'Input-Accounts'!$H$6:$J$6,0))))</f>
        <v>-</v>
      </c>
      <c r="G85" s="5">
        <f ca="1">IFERROR(INDEX(G$269:G$305,MATCH($F85,$B$269:$B$305,0))/INDEX($D$269:$D$305,MATCH($F85,$B$269:$B$305,0)),SUMIFS('Input-Ext Allocators'!D$8:D$63,'Input-Ext Allocators'!$B$8:$B$63,$F85))*$D85</f>
        <v>0</v>
      </c>
      <c r="H85" s="5">
        <f ca="1">IFERROR(INDEX(H$269:H$305,MATCH($F85,$B$269:$B$305,0))/INDEX($D$269:$D$305,MATCH($F85,$B$269:$B$305,0)),SUMIFS('Input-Ext Allocators'!E$8:E$63,'Input-Ext Allocators'!$B$8:$B$63,$F85))*$D85</f>
        <v>0</v>
      </c>
      <c r="I85" s="5">
        <f ca="1">IFERROR(INDEX(I$269:I$305,MATCH($F85,$B$269:$B$305,0))/INDEX($D$269:$D$305,MATCH($F85,$B$269:$B$305,0)),SUMIFS('Input-Ext Allocators'!F$8:F$63,'Input-Ext Allocators'!$B$8:$B$63,$F85))*$D85</f>
        <v>0</v>
      </c>
      <c r="J85" s="5">
        <f ca="1">IFERROR(INDEX(J$269:J$305,MATCH($F85,$B$269:$B$305,0))/INDEX($D$269:$D$305,MATCH($F85,$B$269:$B$305,0)),SUMIFS('Input-Ext Allocators'!G$8:G$63,'Input-Ext Allocators'!$B$8:$B$63,$F85))*$D85</f>
        <v>0</v>
      </c>
      <c r="K85" s="5">
        <f ca="1">IFERROR(INDEX(K$269:K$305,MATCH($F85,$B$269:$B$305,0))/INDEX($D$269:$D$305,MATCH($F85,$B$269:$B$305,0)),SUMIFS('Input-Ext Allocators'!H$8:H$63,'Input-Ext Allocators'!$B$8:$B$63,$F85))*$D85</f>
        <v>0</v>
      </c>
      <c r="L85" s="5">
        <f ca="1">IFERROR(INDEX(L$269:L$305,MATCH($F85,$B$269:$B$305,0))/INDEX($D$269:$D$305,MATCH($F85,$B$269:$B$305,0)),SUMIFS('Input-Ext Allocators'!I$8:I$63,'Input-Ext Allocators'!$B$8:$B$63,$F85))*$D85</f>
        <v>0</v>
      </c>
      <c r="M85" s="5">
        <f ca="1">IFERROR(INDEX(M$269:M$305,MATCH($F85,$B$269:$B$305,0))/INDEX($D$269:$D$305,MATCH($F85,$B$269:$B$305,0)),SUMIFS('Input-Ext Allocators'!J$8:J$63,'Input-Ext Allocators'!$B$8:$B$63,$F85))*$D85</f>
        <v>0</v>
      </c>
      <c r="N85" s="5">
        <f ca="1">IFERROR(INDEX(N$269:N$305,MATCH($F85,$B$269:$B$305,0))/INDEX($D$269:$D$305,MATCH($F85,$B$269:$B$305,0)),SUMIFS('Input-Ext Allocators'!K$8:K$63,'Input-Ext Allocators'!$B$8:$B$63,$F85))*$D85</f>
        <v>0</v>
      </c>
      <c r="O85" s="5">
        <f ca="1">IFERROR(INDEX(O$269:O$305,MATCH($F85,$B$269:$B$305,0))/INDEX($D$269:$D$305,MATCH($F85,$B$269:$B$305,0)),SUMIFS('Input-Ext Allocators'!L$8:L$63,'Input-Ext Allocators'!$B$8:$B$63,$F85))*$D85</f>
        <v>0</v>
      </c>
      <c r="P85" s="5">
        <f ca="1">IFERROR(INDEX(P$269:P$305,MATCH($F85,$B$269:$B$305,0))/INDEX($D$269:$D$305,MATCH($F85,$B$269:$B$305,0)),SUMIFS('Input-Ext Allocators'!M$8:M$63,'Input-Ext Allocators'!$B$8:$B$63,$F85))*$D85</f>
        <v>0</v>
      </c>
      <c r="Q85" s="5">
        <f ca="1">IFERROR(INDEX(Q$269:Q$305,MATCH($F85,$B$269:$B$305,0))/INDEX($D$269:$D$305,MATCH($F85,$B$269:$B$305,0)),SUMIFS('Input-Ext Allocators'!N$8:N$63,'Input-Ext Allocators'!$B$8:$B$63,$F85))*$D85</f>
        <v>0</v>
      </c>
      <c r="R85" s="5">
        <f ca="1">IFERROR(INDEX(R$269:R$305,MATCH($F85,$B$269:$B$305,0))/INDEX($D$269:$D$305,MATCH($F85,$B$269:$B$305,0)),SUMIFS('Input-Ext Allocators'!O$8:O$63,'Input-Ext Allocators'!$B$8:$B$63,$F85))*$D85</f>
        <v>0</v>
      </c>
      <c r="S85" s="5">
        <f ca="1">IFERROR(INDEX(S$269:S$305,MATCH($F85,$B$269:$B$305,0))/INDEX($D$269:$D$305,MATCH($F85,$B$269:$B$305,0)),SUMIFS('Input-Ext Allocators'!P$8:P$63,'Input-Ext Allocators'!$B$8:$B$63,$F85))*$D85</f>
        <v>0</v>
      </c>
      <c r="T85" s="5">
        <f ca="1">IFERROR(INDEX(T$269:T$305,MATCH($F85,$B$269:$B$305,0))/INDEX($D$269:$D$305,MATCH($F85,$B$269:$B$305,0)),SUMIFS('Input-Ext Allocators'!Q$8:Q$63,'Input-Ext Allocators'!$B$8:$B$63,$F85))*$D85</f>
        <v>0</v>
      </c>
      <c r="U85" s="5">
        <f ca="1">IFERROR(INDEX(U$269:U$305,MATCH($F85,$B$269:$B$305,0))/INDEX($D$269:$D$305,MATCH($F85,$B$269:$B$305,0)),SUMIFS('Input-Ext Allocators'!R$8:R$63,'Input-Ext Allocators'!$B$8:$B$63,$F85))*$D85</f>
        <v>0</v>
      </c>
      <c r="V85" s="5">
        <f ca="1">IFERROR(INDEX(V$269:V$305,MATCH($F85,$B$269:$B$305,0))/INDEX($D$269:$D$305,MATCH($F85,$B$269:$B$305,0)),SUMIFS('Input-Ext Allocators'!S$8:S$63,'Input-Ext Allocators'!$B$8:$B$63,$F85))*$D85</f>
        <v>0</v>
      </c>
      <c r="W85" s="5">
        <f ca="1">IFERROR(INDEX(W$269:W$305,MATCH($F85,$B$269:$B$305,0))/INDEX($D$269:$D$305,MATCH($F85,$B$269:$B$305,0)),SUMIFS('Input-Ext Allocators'!T$8:T$63,'Input-Ext Allocators'!$B$8:$B$63,$F85))*$D85</f>
        <v>0</v>
      </c>
      <c r="X85" s="5">
        <f ca="1">IFERROR(INDEX(X$269:X$305,MATCH($F85,$B$269:$B$305,0))/INDEX($D$269:$D$305,MATCH($F85,$B$269:$B$305,0)),SUMIFS('Input-Ext Allocators'!U$8:U$63,'Input-Ext Allocators'!$B$8:$B$63,$F85))*$D85</f>
        <v>0</v>
      </c>
      <c r="Y85" s="5">
        <f ca="1">IFERROR(INDEX(Y$269:Y$305,MATCH($F85,$B$269:$B$305,0))/INDEX($D$269:$D$305,MATCH($F85,$B$269:$B$305,0)),SUMIFS('Input-Ext Allocators'!V$8:V$63,'Input-Ext Allocators'!$B$8:$B$63,$F85))*$D85</f>
        <v>0</v>
      </c>
      <c r="Z85" s="5">
        <f ca="1">IFERROR(INDEX(Z$269:Z$305,MATCH($F85,$B$269:$B$305,0))/INDEX($D$269:$D$305,MATCH($F85,$B$269:$B$305,0)),SUMIFS('Input-Ext Allocators'!W$8:W$63,'Input-Ext Allocators'!$B$8:$B$63,$F85))*$D85</f>
        <v>0</v>
      </c>
    </row>
    <row r="86" spans="1:26" hidden="1" outlineLevel="1">
      <c r="A86" s="13">
        <f>IF(ISBLANK('Input-Accounts'!A86),"",'Input-Accounts'!A86)</f>
        <v>72</v>
      </c>
      <c r="B86" s="17" t="str">
        <f>IF(ISBLANK('Input-Accounts'!B86),"",'Input-Accounts'!B86)</f>
        <v>M &amp; R Station Equipment - general</v>
      </c>
      <c r="C86" s="13">
        <f>IF(ISBLANK('Input-Accounts'!C86),"",'Input-Accounts'!C86)</f>
        <v>378</v>
      </c>
      <c r="D86" s="5">
        <f t="shared" ca="1" si="21"/>
        <v>0</v>
      </c>
      <c r="E86" s="5">
        <f t="shared" ca="1" si="19"/>
        <v>0</v>
      </c>
      <c r="F86" s="2" t="str" cm="1">
        <f t="array" aca="1" ref="F86" ca="1">IF(D86=0,"-",IF('Input-Accounts'!$E86&lt;&gt;0,'Input-Accounts'!$E86,INDEX('Input-Accounts'!$H86:$J86,,MATCH($F$6,'Input-Accounts'!$H$6:$J$6,0))))</f>
        <v>-</v>
      </c>
      <c r="G86" s="5">
        <f ca="1">IFERROR(INDEX(G$269:G$305,MATCH($F86,$B$269:$B$305,0))/INDEX($D$269:$D$305,MATCH($F86,$B$269:$B$305,0)),SUMIFS('Input-Ext Allocators'!D$8:D$63,'Input-Ext Allocators'!$B$8:$B$63,$F86))*$D86</f>
        <v>0</v>
      </c>
      <c r="H86" s="5">
        <f ca="1">IFERROR(INDEX(H$269:H$305,MATCH($F86,$B$269:$B$305,0))/INDEX($D$269:$D$305,MATCH($F86,$B$269:$B$305,0)),SUMIFS('Input-Ext Allocators'!E$8:E$63,'Input-Ext Allocators'!$B$8:$B$63,$F86))*$D86</f>
        <v>0</v>
      </c>
      <c r="I86" s="5">
        <f ca="1">IFERROR(INDEX(I$269:I$305,MATCH($F86,$B$269:$B$305,0))/INDEX($D$269:$D$305,MATCH($F86,$B$269:$B$305,0)),SUMIFS('Input-Ext Allocators'!F$8:F$63,'Input-Ext Allocators'!$B$8:$B$63,$F86))*$D86</f>
        <v>0</v>
      </c>
      <c r="J86" s="5">
        <f ca="1">IFERROR(INDEX(J$269:J$305,MATCH($F86,$B$269:$B$305,0))/INDEX($D$269:$D$305,MATCH($F86,$B$269:$B$305,0)),SUMIFS('Input-Ext Allocators'!G$8:G$63,'Input-Ext Allocators'!$B$8:$B$63,$F86))*$D86</f>
        <v>0</v>
      </c>
      <c r="K86" s="5">
        <f ca="1">IFERROR(INDEX(K$269:K$305,MATCH($F86,$B$269:$B$305,0))/INDEX($D$269:$D$305,MATCH($F86,$B$269:$B$305,0)),SUMIFS('Input-Ext Allocators'!H$8:H$63,'Input-Ext Allocators'!$B$8:$B$63,$F86))*$D86</f>
        <v>0</v>
      </c>
      <c r="L86" s="5">
        <f ca="1">IFERROR(INDEX(L$269:L$305,MATCH($F86,$B$269:$B$305,0))/INDEX($D$269:$D$305,MATCH($F86,$B$269:$B$305,0)),SUMIFS('Input-Ext Allocators'!I$8:I$63,'Input-Ext Allocators'!$B$8:$B$63,$F86))*$D86</f>
        <v>0</v>
      </c>
      <c r="M86" s="5">
        <f ca="1">IFERROR(INDEX(M$269:M$305,MATCH($F86,$B$269:$B$305,0))/INDEX($D$269:$D$305,MATCH($F86,$B$269:$B$305,0)),SUMIFS('Input-Ext Allocators'!J$8:J$63,'Input-Ext Allocators'!$B$8:$B$63,$F86))*$D86</f>
        <v>0</v>
      </c>
      <c r="N86" s="5">
        <f ca="1">IFERROR(INDEX(N$269:N$305,MATCH($F86,$B$269:$B$305,0))/INDEX($D$269:$D$305,MATCH($F86,$B$269:$B$305,0)),SUMIFS('Input-Ext Allocators'!K$8:K$63,'Input-Ext Allocators'!$B$8:$B$63,$F86))*$D86</f>
        <v>0</v>
      </c>
      <c r="O86" s="5">
        <f ca="1">IFERROR(INDEX(O$269:O$305,MATCH($F86,$B$269:$B$305,0))/INDEX($D$269:$D$305,MATCH($F86,$B$269:$B$305,0)),SUMIFS('Input-Ext Allocators'!L$8:L$63,'Input-Ext Allocators'!$B$8:$B$63,$F86))*$D86</f>
        <v>0</v>
      </c>
      <c r="P86" s="5">
        <f ca="1">IFERROR(INDEX(P$269:P$305,MATCH($F86,$B$269:$B$305,0))/INDEX($D$269:$D$305,MATCH($F86,$B$269:$B$305,0)),SUMIFS('Input-Ext Allocators'!M$8:M$63,'Input-Ext Allocators'!$B$8:$B$63,$F86))*$D86</f>
        <v>0</v>
      </c>
      <c r="Q86" s="5">
        <f ca="1">IFERROR(INDEX(Q$269:Q$305,MATCH($F86,$B$269:$B$305,0))/INDEX($D$269:$D$305,MATCH($F86,$B$269:$B$305,0)),SUMIFS('Input-Ext Allocators'!N$8:N$63,'Input-Ext Allocators'!$B$8:$B$63,$F86))*$D86</f>
        <v>0</v>
      </c>
      <c r="R86" s="5">
        <f ca="1">IFERROR(INDEX(R$269:R$305,MATCH($F86,$B$269:$B$305,0))/INDEX($D$269:$D$305,MATCH($F86,$B$269:$B$305,0)),SUMIFS('Input-Ext Allocators'!O$8:O$63,'Input-Ext Allocators'!$B$8:$B$63,$F86))*$D86</f>
        <v>0</v>
      </c>
      <c r="S86" s="5">
        <f ca="1">IFERROR(INDEX(S$269:S$305,MATCH($F86,$B$269:$B$305,0))/INDEX($D$269:$D$305,MATCH($F86,$B$269:$B$305,0)),SUMIFS('Input-Ext Allocators'!P$8:P$63,'Input-Ext Allocators'!$B$8:$B$63,$F86))*$D86</f>
        <v>0</v>
      </c>
      <c r="T86" s="5">
        <f ca="1">IFERROR(INDEX(T$269:T$305,MATCH($F86,$B$269:$B$305,0))/INDEX($D$269:$D$305,MATCH($F86,$B$269:$B$305,0)),SUMIFS('Input-Ext Allocators'!Q$8:Q$63,'Input-Ext Allocators'!$B$8:$B$63,$F86))*$D86</f>
        <v>0</v>
      </c>
      <c r="U86" s="5">
        <f ca="1">IFERROR(INDEX(U$269:U$305,MATCH($F86,$B$269:$B$305,0))/INDEX($D$269:$D$305,MATCH($F86,$B$269:$B$305,0)),SUMIFS('Input-Ext Allocators'!R$8:R$63,'Input-Ext Allocators'!$B$8:$B$63,$F86))*$D86</f>
        <v>0</v>
      </c>
      <c r="V86" s="5">
        <f ca="1">IFERROR(INDEX(V$269:V$305,MATCH($F86,$B$269:$B$305,0))/INDEX($D$269:$D$305,MATCH($F86,$B$269:$B$305,0)),SUMIFS('Input-Ext Allocators'!S$8:S$63,'Input-Ext Allocators'!$B$8:$B$63,$F86))*$D86</f>
        <v>0</v>
      </c>
      <c r="W86" s="5">
        <f ca="1">IFERROR(INDEX(W$269:W$305,MATCH($F86,$B$269:$B$305,0))/INDEX($D$269:$D$305,MATCH($F86,$B$269:$B$305,0)),SUMIFS('Input-Ext Allocators'!T$8:T$63,'Input-Ext Allocators'!$B$8:$B$63,$F86))*$D86</f>
        <v>0</v>
      </c>
      <c r="X86" s="5">
        <f ca="1">IFERROR(INDEX(X$269:X$305,MATCH($F86,$B$269:$B$305,0))/INDEX($D$269:$D$305,MATCH($F86,$B$269:$B$305,0)),SUMIFS('Input-Ext Allocators'!U$8:U$63,'Input-Ext Allocators'!$B$8:$B$63,$F86))*$D86</f>
        <v>0</v>
      </c>
      <c r="Y86" s="5">
        <f ca="1">IFERROR(INDEX(Y$269:Y$305,MATCH($F86,$B$269:$B$305,0))/INDEX($D$269:$D$305,MATCH($F86,$B$269:$B$305,0)),SUMIFS('Input-Ext Allocators'!V$8:V$63,'Input-Ext Allocators'!$B$8:$B$63,$F86))*$D86</f>
        <v>0</v>
      </c>
      <c r="Z86" s="5">
        <f ca="1">IFERROR(INDEX(Z$269:Z$305,MATCH($F86,$B$269:$B$305,0))/INDEX($D$269:$D$305,MATCH($F86,$B$269:$B$305,0)),SUMIFS('Input-Ext Allocators'!W$8:W$63,'Input-Ext Allocators'!$B$8:$B$63,$F86))*$D86</f>
        <v>0</v>
      </c>
    </row>
    <row r="87" spans="1:26" hidden="1" outlineLevel="1">
      <c r="A87" s="13">
        <f>IF(ISBLANK('Input-Accounts'!A87),"",'Input-Accounts'!A87)</f>
        <v>73</v>
      </c>
      <c r="B87" s="17" t="str">
        <f>IF(ISBLANK('Input-Accounts'!B87),"",'Input-Accounts'!B87)</f>
        <v>M &amp; R Station Equipment - city gate</v>
      </c>
      <c r="C87" s="13">
        <f>IF(ISBLANK('Input-Accounts'!C87),"",'Input-Accounts'!C87)</f>
        <v>379</v>
      </c>
      <c r="D87" s="5">
        <f t="shared" ca="1" si="21"/>
        <v>0</v>
      </c>
      <c r="E87" s="5">
        <f t="shared" ca="1" si="19"/>
        <v>0</v>
      </c>
      <c r="F87" s="2" t="str" cm="1">
        <f t="array" aca="1" ref="F87" ca="1">IF(D87=0,"-",IF('Input-Accounts'!$E87&lt;&gt;0,'Input-Accounts'!$E87,INDEX('Input-Accounts'!$H87:$J87,,MATCH($F$6,'Input-Accounts'!$H$6:$J$6,0))))</f>
        <v>-</v>
      </c>
      <c r="G87" s="5">
        <f ca="1">IFERROR(INDEX(G$269:G$305,MATCH($F87,$B$269:$B$305,0))/INDEX($D$269:$D$305,MATCH($F87,$B$269:$B$305,0)),SUMIFS('Input-Ext Allocators'!D$8:D$63,'Input-Ext Allocators'!$B$8:$B$63,$F87))*$D87</f>
        <v>0</v>
      </c>
      <c r="H87" s="5">
        <f ca="1">IFERROR(INDEX(H$269:H$305,MATCH($F87,$B$269:$B$305,0))/INDEX($D$269:$D$305,MATCH($F87,$B$269:$B$305,0)),SUMIFS('Input-Ext Allocators'!E$8:E$63,'Input-Ext Allocators'!$B$8:$B$63,$F87))*$D87</f>
        <v>0</v>
      </c>
      <c r="I87" s="5">
        <f ca="1">IFERROR(INDEX(I$269:I$305,MATCH($F87,$B$269:$B$305,0))/INDEX($D$269:$D$305,MATCH($F87,$B$269:$B$305,0)),SUMIFS('Input-Ext Allocators'!F$8:F$63,'Input-Ext Allocators'!$B$8:$B$63,$F87))*$D87</f>
        <v>0</v>
      </c>
      <c r="J87" s="5">
        <f ca="1">IFERROR(INDEX(J$269:J$305,MATCH($F87,$B$269:$B$305,0))/INDEX($D$269:$D$305,MATCH($F87,$B$269:$B$305,0)),SUMIFS('Input-Ext Allocators'!G$8:G$63,'Input-Ext Allocators'!$B$8:$B$63,$F87))*$D87</f>
        <v>0</v>
      </c>
      <c r="K87" s="5">
        <f ca="1">IFERROR(INDEX(K$269:K$305,MATCH($F87,$B$269:$B$305,0))/INDEX($D$269:$D$305,MATCH($F87,$B$269:$B$305,0)),SUMIFS('Input-Ext Allocators'!H$8:H$63,'Input-Ext Allocators'!$B$8:$B$63,$F87))*$D87</f>
        <v>0</v>
      </c>
      <c r="L87" s="5">
        <f ca="1">IFERROR(INDEX(L$269:L$305,MATCH($F87,$B$269:$B$305,0))/INDEX($D$269:$D$305,MATCH($F87,$B$269:$B$305,0)),SUMIFS('Input-Ext Allocators'!I$8:I$63,'Input-Ext Allocators'!$B$8:$B$63,$F87))*$D87</f>
        <v>0</v>
      </c>
      <c r="M87" s="5">
        <f ca="1">IFERROR(INDEX(M$269:M$305,MATCH($F87,$B$269:$B$305,0))/INDEX($D$269:$D$305,MATCH($F87,$B$269:$B$305,0)),SUMIFS('Input-Ext Allocators'!J$8:J$63,'Input-Ext Allocators'!$B$8:$B$63,$F87))*$D87</f>
        <v>0</v>
      </c>
      <c r="N87" s="5">
        <f ca="1">IFERROR(INDEX(N$269:N$305,MATCH($F87,$B$269:$B$305,0))/INDEX($D$269:$D$305,MATCH($F87,$B$269:$B$305,0)),SUMIFS('Input-Ext Allocators'!K$8:K$63,'Input-Ext Allocators'!$B$8:$B$63,$F87))*$D87</f>
        <v>0</v>
      </c>
      <c r="O87" s="5">
        <f ca="1">IFERROR(INDEX(O$269:O$305,MATCH($F87,$B$269:$B$305,0))/INDEX($D$269:$D$305,MATCH($F87,$B$269:$B$305,0)),SUMIFS('Input-Ext Allocators'!L$8:L$63,'Input-Ext Allocators'!$B$8:$B$63,$F87))*$D87</f>
        <v>0</v>
      </c>
      <c r="P87" s="5">
        <f ca="1">IFERROR(INDEX(P$269:P$305,MATCH($F87,$B$269:$B$305,0))/INDEX($D$269:$D$305,MATCH($F87,$B$269:$B$305,0)),SUMIFS('Input-Ext Allocators'!M$8:M$63,'Input-Ext Allocators'!$B$8:$B$63,$F87))*$D87</f>
        <v>0</v>
      </c>
      <c r="Q87" s="5">
        <f ca="1">IFERROR(INDEX(Q$269:Q$305,MATCH($F87,$B$269:$B$305,0))/INDEX($D$269:$D$305,MATCH($F87,$B$269:$B$305,0)),SUMIFS('Input-Ext Allocators'!N$8:N$63,'Input-Ext Allocators'!$B$8:$B$63,$F87))*$D87</f>
        <v>0</v>
      </c>
      <c r="R87" s="5">
        <f ca="1">IFERROR(INDEX(R$269:R$305,MATCH($F87,$B$269:$B$305,0))/INDEX($D$269:$D$305,MATCH($F87,$B$269:$B$305,0)),SUMIFS('Input-Ext Allocators'!O$8:O$63,'Input-Ext Allocators'!$B$8:$B$63,$F87))*$D87</f>
        <v>0</v>
      </c>
      <c r="S87" s="5">
        <f ca="1">IFERROR(INDEX(S$269:S$305,MATCH($F87,$B$269:$B$305,0))/INDEX($D$269:$D$305,MATCH($F87,$B$269:$B$305,0)),SUMIFS('Input-Ext Allocators'!P$8:P$63,'Input-Ext Allocators'!$B$8:$B$63,$F87))*$D87</f>
        <v>0</v>
      </c>
      <c r="T87" s="5">
        <f ca="1">IFERROR(INDEX(T$269:T$305,MATCH($F87,$B$269:$B$305,0))/INDEX($D$269:$D$305,MATCH($F87,$B$269:$B$305,0)),SUMIFS('Input-Ext Allocators'!Q$8:Q$63,'Input-Ext Allocators'!$B$8:$B$63,$F87))*$D87</f>
        <v>0</v>
      </c>
      <c r="U87" s="5">
        <f ca="1">IFERROR(INDEX(U$269:U$305,MATCH($F87,$B$269:$B$305,0))/INDEX($D$269:$D$305,MATCH($F87,$B$269:$B$305,0)),SUMIFS('Input-Ext Allocators'!R$8:R$63,'Input-Ext Allocators'!$B$8:$B$63,$F87))*$D87</f>
        <v>0</v>
      </c>
      <c r="V87" s="5">
        <f ca="1">IFERROR(INDEX(V$269:V$305,MATCH($F87,$B$269:$B$305,0))/INDEX($D$269:$D$305,MATCH($F87,$B$269:$B$305,0)),SUMIFS('Input-Ext Allocators'!S$8:S$63,'Input-Ext Allocators'!$B$8:$B$63,$F87))*$D87</f>
        <v>0</v>
      </c>
      <c r="W87" s="5">
        <f ca="1">IFERROR(INDEX(W$269:W$305,MATCH($F87,$B$269:$B$305,0))/INDEX($D$269:$D$305,MATCH($F87,$B$269:$B$305,0)),SUMIFS('Input-Ext Allocators'!T$8:T$63,'Input-Ext Allocators'!$B$8:$B$63,$F87))*$D87</f>
        <v>0</v>
      </c>
      <c r="X87" s="5">
        <f ca="1">IFERROR(INDEX(X$269:X$305,MATCH($F87,$B$269:$B$305,0))/INDEX($D$269:$D$305,MATCH($F87,$B$269:$B$305,0)),SUMIFS('Input-Ext Allocators'!U$8:U$63,'Input-Ext Allocators'!$B$8:$B$63,$F87))*$D87</f>
        <v>0</v>
      </c>
      <c r="Y87" s="5">
        <f ca="1">IFERROR(INDEX(Y$269:Y$305,MATCH($F87,$B$269:$B$305,0))/INDEX($D$269:$D$305,MATCH($F87,$B$269:$B$305,0)),SUMIFS('Input-Ext Allocators'!V$8:V$63,'Input-Ext Allocators'!$B$8:$B$63,$F87))*$D87</f>
        <v>0</v>
      </c>
      <c r="Z87" s="5">
        <f ca="1">IFERROR(INDEX(Z$269:Z$305,MATCH($F87,$B$269:$B$305,0))/INDEX($D$269:$D$305,MATCH($F87,$B$269:$B$305,0)),SUMIFS('Input-Ext Allocators'!W$8:W$63,'Input-Ext Allocators'!$B$8:$B$63,$F87))*$D87</f>
        <v>0</v>
      </c>
    </row>
    <row r="88" spans="1:26" hidden="1" outlineLevel="1">
      <c r="A88" s="13">
        <f>IF(ISBLANK('Input-Accounts'!A88),"",'Input-Accounts'!A88)</f>
        <v>74</v>
      </c>
      <c r="B88" s="17" t="str">
        <f>IF(ISBLANK('Input-Accounts'!B88),"",'Input-Accounts'!B88)</f>
        <v>Services</v>
      </c>
      <c r="C88" s="13">
        <f>IF(ISBLANK('Input-Accounts'!C88),"",'Input-Accounts'!C88)</f>
        <v>380</v>
      </c>
      <c r="D88" s="5">
        <f t="shared" ca="1" si="21"/>
        <v>-174475505.68000001</v>
      </c>
      <c r="E88" s="5">
        <f t="shared" ca="1" si="19"/>
        <v>0</v>
      </c>
      <c r="F88" s="2" t="str" cm="1">
        <f t="array" aca="1" ref="F88" ca="1">IF(D88=0,"-",IF('Input-Accounts'!$E88&lt;&gt;0,'Input-Accounts'!$E88,INDEX('Input-Accounts'!$H88:$J88,,MATCH($F$6,'Input-Accounts'!$H$6:$J$6,0))))</f>
        <v>INT_SERVICES</v>
      </c>
      <c r="G88" s="5">
        <f ca="1">IFERROR(INDEX(G$269:G$305,MATCH($F88,$B$269:$B$305,0))/INDEX($D$269:$D$305,MATCH($F88,$B$269:$B$305,0)),SUMIFS('Input-Ext Allocators'!D$8:D$63,'Input-Ext Allocators'!$B$8:$B$63,$F88))*$D88</f>
        <v>-152882328.8263129</v>
      </c>
      <c r="H88" s="5">
        <f ca="1">IFERROR(INDEX(H$269:H$305,MATCH($F88,$B$269:$B$305,0))/INDEX($D$269:$D$305,MATCH($F88,$B$269:$B$305,0)),SUMIFS('Input-Ext Allocators'!E$8:E$63,'Input-Ext Allocators'!$B$8:$B$63,$F88))*$D88</f>
        <v>-20673755.041270655</v>
      </c>
      <c r="I88" s="5">
        <f ca="1">IFERROR(INDEX(I$269:I$305,MATCH($F88,$B$269:$B$305,0))/INDEX($D$269:$D$305,MATCH($F88,$B$269:$B$305,0)),SUMIFS('Input-Ext Allocators'!F$8:F$63,'Input-Ext Allocators'!$B$8:$B$63,$F88))*$D88</f>
        <v>-571907.20703580743</v>
      </c>
      <c r="J88" s="5">
        <f ca="1">IFERROR(INDEX(J$269:J$305,MATCH($F88,$B$269:$B$305,0))/INDEX($D$269:$D$305,MATCH($F88,$B$269:$B$305,0)),SUMIFS('Input-Ext Allocators'!G$8:G$63,'Input-Ext Allocators'!$B$8:$B$63,$F88))*$D88</f>
        <v>-114381.44140716149</v>
      </c>
      <c r="K88" s="5">
        <f ca="1">IFERROR(INDEX(K$269:K$305,MATCH($F88,$B$269:$B$305,0))/INDEX($D$269:$D$305,MATCH($F88,$B$269:$B$305,0)),SUMIFS('Input-Ext Allocators'!H$8:H$63,'Input-Ext Allocators'!$B$8:$B$63,$F88))*$D88</f>
        <v>-5588.1436761251325</v>
      </c>
      <c r="L88" s="5">
        <f ca="1">IFERROR(INDEX(L$269:L$305,MATCH($F88,$B$269:$B$305,0))/INDEX($D$269:$D$305,MATCH($F88,$B$269:$B$305,0)),SUMIFS('Input-Ext Allocators'!I$8:I$63,'Input-Ext Allocators'!$B$8:$B$63,$F88))*$D88</f>
        <v>-211751.38412848173</v>
      </c>
      <c r="M88" s="5">
        <f ca="1">IFERROR(INDEX(M$269:M$305,MATCH($F88,$B$269:$B$305,0))/INDEX($D$269:$D$305,MATCH($F88,$B$269:$B$305,0)),SUMIFS('Input-Ext Allocators'!J$8:J$63,'Input-Ext Allocators'!$B$8:$B$63,$F88))*$D88</f>
        <v>-15793.636168882873</v>
      </c>
      <c r="N88" s="5">
        <f ca="1">IFERROR(INDEX(N$269:N$305,MATCH($F88,$B$269:$B$305,0))/INDEX($D$269:$D$305,MATCH($F88,$B$269:$B$305,0)),SUMIFS('Input-Ext Allocators'!K$8:K$63,'Input-Ext Allocators'!$B$8:$B$63,$F88))*$D88</f>
        <v>0</v>
      </c>
      <c r="O88" s="5">
        <f ca="1">IFERROR(INDEX(O$269:O$305,MATCH($F88,$B$269:$B$305,0))/INDEX($D$269:$D$305,MATCH($F88,$B$269:$B$305,0)),SUMIFS('Input-Ext Allocators'!L$8:L$63,'Input-Ext Allocators'!$B$8:$B$63,$F88))*$D88</f>
        <v>0</v>
      </c>
      <c r="P88" s="5">
        <f ca="1">IFERROR(INDEX(P$269:P$305,MATCH($F88,$B$269:$B$305,0))/INDEX($D$269:$D$305,MATCH($F88,$B$269:$B$305,0)),SUMIFS('Input-Ext Allocators'!M$8:M$63,'Input-Ext Allocators'!$B$8:$B$63,$F88))*$D88</f>
        <v>0</v>
      </c>
      <c r="Q88" s="5">
        <f ca="1">IFERROR(INDEX(Q$269:Q$305,MATCH($F88,$B$269:$B$305,0))/INDEX($D$269:$D$305,MATCH($F88,$B$269:$B$305,0)),SUMIFS('Input-Ext Allocators'!N$8:N$63,'Input-Ext Allocators'!$B$8:$B$63,$F88))*$D88</f>
        <v>0</v>
      </c>
      <c r="R88" s="5">
        <f ca="1">IFERROR(INDEX(R$269:R$305,MATCH($F88,$B$269:$B$305,0))/INDEX($D$269:$D$305,MATCH($F88,$B$269:$B$305,0)),SUMIFS('Input-Ext Allocators'!O$8:O$63,'Input-Ext Allocators'!$B$8:$B$63,$F88))*$D88</f>
        <v>0</v>
      </c>
      <c r="S88" s="5">
        <f ca="1">IFERROR(INDEX(S$269:S$305,MATCH($F88,$B$269:$B$305,0))/INDEX($D$269:$D$305,MATCH($F88,$B$269:$B$305,0)),SUMIFS('Input-Ext Allocators'!P$8:P$63,'Input-Ext Allocators'!$B$8:$B$63,$F88))*$D88</f>
        <v>0</v>
      </c>
      <c r="T88" s="5">
        <f ca="1">IFERROR(INDEX(T$269:T$305,MATCH($F88,$B$269:$B$305,0))/INDEX($D$269:$D$305,MATCH($F88,$B$269:$B$305,0)),SUMIFS('Input-Ext Allocators'!Q$8:Q$63,'Input-Ext Allocators'!$B$8:$B$63,$F88))*$D88</f>
        <v>0</v>
      </c>
      <c r="U88" s="5">
        <f ca="1">IFERROR(INDEX(U$269:U$305,MATCH($F88,$B$269:$B$305,0))/INDEX($D$269:$D$305,MATCH($F88,$B$269:$B$305,0)),SUMIFS('Input-Ext Allocators'!R$8:R$63,'Input-Ext Allocators'!$B$8:$B$63,$F88))*$D88</f>
        <v>0</v>
      </c>
      <c r="V88" s="5">
        <f ca="1">IFERROR(INDEX(V$269:V$305,MATCH($F88,$B$269:$B$305,0))/INDEX($D$269:$D$305,MATCH($F88,$B$269:$B$305,0)),SUMIFS('Input-Ext Allocators'!S$8:S$63,'Input-Ext Allocators'!$B$8:$B$63,$F88))*$D88</f>
        <v>0</v>
      </c>
      <c r="W88" s="5">
        <f ca="1">IFERROR(INDEX(W$269:W$305,MATCH($F88,$B$269:$B$305,0))/INDEX($D$269:$D$305,MATCH($F88,$B$269:$B$305,0)),SUMIFS('Input-Ext Allocators'!T$8:T$63,'Input-Ext Allocators'!$B$8:$B$63,$F88))*$D88</f>
        <v>0</v>
      </c>
      <c r="X88" s="5">
        <f ca="1">IFERROR(INDEX(X$269:X$305,MATCH($F88,$B$269:$B$305,0))/INDEX($D$269:$D$305,MATCH($F88,$B$269:$B$305,0)),SUMIFS('Input-Ext Allocators'!U$8:U$63,'Input-Ext Allocators'!$B$8:$B$63,$F88))*$D88</f>
        <v>0</v>
      </c>
      <c r="Y88" s="5">
        <f ca="1">IFERROR(INDEX(Y$269:Y$305,MATCH($F88,$B$269:$B$305,0))/INDEX($D$269:$D$305,MATCH($F88,$B$269:$B$305,0)),SUMIFS('Input-Ext Allocators'!V$8:V$63,'Input-Ext Allocators'!$B$8:$B$63,$F88))*$D88</f>
        <v>0</v>
      </c>
      <c r="Z88" s="5">
        <f ca="1">IFERROR(INDEX(Z$269:Z$305,MATCH($F88,$B$269:$B$305,0))/INDEX($D$269:$D$305,MATCH($F88,$B$269:$B$305,0)),SUMIFS('Input-Ext Allocators'!W$8:W$63,'Input-Ext Allocators'!$B$8:$B$63,$F88))*$D88</f>
        <v>0</v>
      </c>
    </row>
    <row r="89" spans="1:26" hidden="1" outlineLevel="1">
      <c r="A89" s="13">
        <f>IF(ISBLANK('Input-Accounts'!A89),"",'Input-Accounts'!A89)</f>
        <v>75</v>
      </c>
      <c r="B89" s="17" t="str">
        <f>IF(ISBLANK('Input-Accounts'!B89),"",'Input-Accounts'!B89)</f>
        <v>Meters</v>
      </c>
      <c r="C89" s="13">
        <f>IF(ISBLANK('Input-Accounts'!C89),"",'Input-Accounts'!C89)</f>
        <v>381</v>
      </c>
      <c r="D89" s="5">
        <f t="shared" ca="1" si="21"/>
        <v>-17499545.34</v>
      </c>
      <c r="E89" s="5">
        <f t="shared" ca="1" si="19"/>
        <v>0</v>
      </c>
      <c r="F89" s="2" t="str" cm="1">
        <f t="array" aca="1" ref="F89" ca="1">IF(D89=0,"-",IF('Input-Accounts'!$E89&lt;&gt;0,'Input-Accounts'!$E89,INDEX('Input-Accounts'!$H89:$J89,,MATCH($F$6,'Input-Accounts'!$H$6:$J$6,0))))</f>
        <v>METERS</v>
      </c>
      <c r="G89" s="5">
        <f ca="1">IFERROR(INDEX(G$269:G$305,MATCH($F89,$B$269:$B$305,0))/INDEX($D$269:$D$305,MATCH($F89,$B$269:$B$305,0)),SUMIFS('Input-Ext Allocators'!D$8:D$63,'Input-Ext Allocators'!$B$8:$B$63,$F89))*$D89</f>
        <v>-11774594.00998335</v>
      </c>
      <c r="H89" s="5">
        <f ca="1">IFERROR(INDEX(H$269:H$305,MATCH($F89,$B$269:$B$305,0))/INDEX($D$269:$D$305,MATCH($F89,$B$269:$B$305,0)),SUMIFS('Input-Ext Allocators'!E$8:E$63,'Input-Ext Allocators'!$B$8:$B$63,$F89))*$D89</f>
        <v>-4171255.1028337991</v>
      </c>
      <c r="I89" s="5">
        <f ca="1">IFERROR(INDEX(I$269:I$305,MATCH($F89,$B$269:$B$305,0))/INDEX($D$269:$D$305,MATCH($F89,$B$269:$B$305,0)),SUMIFS('Input-Ext Allocators'!F$8:F$63,'Input-Ext Allocators'!$B$8:$B$63,$F89))*$D89</f>
        <v>-427803.57876713155</v>
      </c>
      <c r="J89" s="5">
        <f ca="1">IFERROR(INDEX(J$269:J$305,MATCH($F89,$B$269:$B$305,0))/INDEX($D$269:$D$305,MATCH($F89,$B$269:$B$305,0)),SUMIFS('Input-Ext Allocators'!G$8:G$63,'Input-Ext Allocators'!$B$8:$B$63,$F89))*$D89</f>
        <v>-283480.86514133442</v>
      </c>
      <c r="K89" s="5">
        <f ca="1">IFERROR(INDEX(K$269:K$305,MATCH($F89,$B$269:$B$305,0))/INDEX($D$269:$D$305,MATCH($F89,$B$269:$B$305,0)),SUMIFS('Input-Ext Allocators'!H$8:H$63,'Input-Ext Allocators'!$B$8:$B$63,$F89))*$D89</f>
        <v>-29294.646115942498</v>
      </c>
      <c r="L89" s="5">
        <f ca="1">IFERROR(INDEX(L$269:L$305,MATCH($F89,$B$269:$B$305,0))/INDEX($D$269:$D$305,MATCH($F89,$B$269:$B$305,0)),SUMIFS('Input-Ext Allocators'!I$8:I$63,'Input-Ext Allocators'!$B$8:$B$63,$F89))*$D89</f>
        <v>-765514.64850843209</v>
      </c>
      <c r="M89" s="5">
        <f ca="1">IFERROR(INDEX(M$269:M$305,MATCH($F89,$B$269:$B$305,0))/INDEX($D$269:$D$305,MATCH($F89,$B$269:$B$305,0)),SUMIFS('Input-Ext Allocators'!J$8:J$63,'Input-Ext Allocators'!$B$8:$B$63,$F89))*$D89</f>
        <v>-47602.488650013445</v>
      </c>
      <c r="N89" s="5">
        <f ca="1">IFERROR(INDEX(N$269:N$305,MATCH($F89,$B$269:$B$305,0))/INDEX($D$269:$D$305,MATCH($F89,$B$269:$B$305,0)),SUMIFS('Input-Ext Allocators'!K$8:K$63,'Input-Ext Allocators'!$B$8:$B$63,$F89))*$D89</f>
        <v>0</v>
      </c>
      <c r="O89" s="5">
        <f ca="1">IFERROR(INDEX(O$269:O$305,MATCH($F89,$B$269:$B$305,0))/INDEX($D$269:$D$305,MATCH($F89,$B$269:$B$305,0)),SUMIFS('Input-Ext Allocators'!L$8:L$63,'Input-Ext Allocators'!$B$8:$B$63,$F89))*$D89</f>
        <v>0</v>
      </c>
      <c r="P89" s="5">
        <f ca="1">IFERROR(INDEX(P$269:P$305,MATCH($F89,$B$269:$B$305,0))/INDEX($D$269:$D$305,MATCH($F89,$B$269:$B$305,0)),SUMIFS('Input-Ext Allocators'!M$8:M$63,'Input-Ext Allocators'!$B$8:$B$63,$F89))*$D89</f>
        <v>0</v>
      </c>
      <c r="Q89" s="5">
        <f ca="1">IFERROR(INDEX(Q$269:Q$305,MATCH($F89,$B$269:$B$305,0))/INDEX($D$269:$D$305,MATCH($F89,$B$269:$B$305,0)),SUMIFS('Input-Ext Allocators'!N$8:N$63,'Input-Ext Allocators'!$B$8:$B$63,$F89))*$D89</f>
        <v>0</v>
      </c>
      <c r="R89" s="5">
        <f ca="1">IFERROR(INDEX(R$269:R$305,MATCH($F89,$B$269:$B$305,0))/INDEX($D$269:$D$305,MATCH($F89,$B$269:$B$305,0)),SUMIFS('Input-Ext Allocators'!O$8:O$63,'Input-Ext Allocators'!$B$8:$B$63,$F89))*$D89</f>
        <v>0</v>
      </c>
      <c r="S89" s="5">
        <f ca="1">IFERROR(INDEX(S$269:S$305,MATCH($F89,$B$269:$B$305,0))/INDEX($D$269:$D$305,MATCH($F89,$B$269:$B$305,0)),SUMIFS('Input-Ext Allocators'!P$8:P$63,'Input-Ext Allocators'!$B$8:$B$63,$F89))*$D89</f>
        <v>0</v>
      </c>
      <c r="T89" s="5">
        <f ca="1">IFERROR(INDEX(T$269:T$305,MATCH($F89,$B$269:$B$305,0))/INDEX($D$269:$D$305,MATCH($F89,$B$269:$B$305,0)),SUMIFS('Input-Ext Allocators'!Q$8:Q$63,'Input-Ext Allocators'!$B$8:$B$63,$F89))*$D89</f>
        <v>0</v>
      </c>
      <c r="U89" s="5">
        <f ca="1">IFERROR(INDEX(U$269:U$305,MATCH($F89,$B$269:$B$305,0))/INDEX($D$269:$D$305,MATCH($F89,$B$269:$B$305,0)),SUMIFS('Input-Ext Allocators'!R$8:R$63,'Input-Ext Allocators'!$B$8:$B$63,$F89))*$D89</f>
        <v>0</v>
      </c>
      <c r="V89" s="5">
        <f ca="1">IFERROR(INDEX(V$269:V$305,MATCH($F89,$B$269:$B$305,0))/INDEX($D$269:$D$305,MATCH($F89,$B$269:$B$305,0)),SUMIFS('Input-Ext Allocators'!S$8:S$63,'Input-Ext Allocators'!$B$8:$B$63,$F89))*$D89</f>
        <v>0</v>
      </c>
      <c r="W89" s="5">
        <f ca="1">IFERROR(INDEX(W$269:W$305,MATCH($F89,$B$269:$B$305,0))/INDEX($D$269:$D$305,MATCH($F89,$B$269:$B$305,0)),SUMIFS('Input-Ext Allocators'!T$8:T$63,'Input-Ext Allocators'!$B$8:$B$63,$F89))*$D89</f>
        <v>0</v>
      </c>
      <c r="X89" s="5">
        <f ca="1">IFERROR(INDEX(X$269:X$305,MATCH($F89,$B$269:$B$305,0))/INDEX($D$269:$D$305,MATCH($F89,$B$269:$B$305,0)),SUMIFS('Input-Ext Allocators'!U$8:U$63,'Input-Ext Allocators'!$B$8:$B$63,$F89))*$D89</f>
        <v>0</v>
      </c>
      <c r="Y89" s="5">
        <f ca="1">IFERROR(INDEX(Y$269:Y$305,MATCH($F89,$B$269:$B$305,0))/INDEX($D$269:$D$305,MATCH($F89,$B$269:$B$305,0)),SUMIFS('Input-Ext Allocators'!V$8:V$63,'Input-Ext Allocators'!$B$8:$B$63,$F89))*$D89</f>
        <v>0</v>
      </c>
      <c r="Z89" s="5">
        <f ca="1">IFERROR(INDEX(Z$269:Z$305,MATCH($F89,$B$269:$B$305,0))/INDEX($D$269:$D$305,MATCH($F89,$B$269:$B$305,0)),SUMIFS('Input-Ext Allocators'!W$8:W$63,'Input-Ext Allocators'!$B$8:$B$63,$F89))*$D89</f>
        <v>0</v>
      </c>
    </row>
    <row r="90" spans="1:26" hidden="1" outlineLevel="1">
      <c r="A90" s="13">
        <f>IF(ISBLANK('Input-Accounts'!A90),"",'Input-Accounts'!A90)</f>
        <v>76</v>
      </c>
      <c r="B90" s="17" t="str">
        <f>IF(ISBLANK('Input-Accounts'!B90),"",'Input-Accounts'!B90)</f>
        <v>House Regulator &amp; Install.</v>
      </c>
      <c r="C90" s="13">
        <f>IF(ISBLANK('Input-Accounts'!C90),"",'Input-Accounts'!C90)</f>
        <v>383</v>
      </c>
      <c r="D90" s="5">
        <f t="shared" ca="1" si="21"/>
        <v>-3165403.14</v>
      </c>
      <c r="E90" s="5">
        <f t="shared" ca="1" si="19"/>
        <v>0</v>
      </c>
      <c r="F90" s="2" t="str" cm="1">
        <f t="array" aca="1" ref="F90" ca="1">IF(D90=0,"-",IF('Input-Accounts'!$E90&lt;&gt;0,'Input-Accounts'!$E90,INDEX('Input-Accounts'!$H90:$J90,,MATCH($F$6,'Input-Accounts'!$H$6:$J$6,0))))</f>
        <v>REGULATORS</v>
      </c>
      <c r="G90" s="5">
        <f ca="1">IFERROR(INDEX(G$269:G$305,MATCH($F90,$B$269:$B$305,0))/INDEX($D$269:$D$305,MATCH($F90,$B$269:$B$305,0)),SUMIFS('Input-Ext Allocators'!D$8:D$63,'Input-Ext Allocators'!$B$8:$B$63,$F90))*$D90</f>
        <v>-1460207.8586787703</v>
      </c>
      <c r="H90" s="5">
        <f ca="1">IFERROR(INDEX(H$269:H$305,MATCH($F90,$B$269:$B$305,0))/INDEX($D$269:$D$305,MATCH($F90,$B$269:$B$305,0)),SUMIFS('Input-Ext Allocators'!E$8:E$63,'Input-Ext Allocators'!$B$8:$B$63,$F90))*$D90</f>
        <v>-1249480.0222459713</v>
      </c>
      <c r="I90" s="5">
        <f ca="1">IFERROR(INDEX(I$269:I$305,MATCH($F90,$B$269:$B$305,0))/INDEX($D$269:$D$305,MATCH($F90,$B$269:$B$305,0)),SUMIFS('Input-Ext Allocators'!F$8:F$63,'Input-Ext Allocators'!$B$8:$B$63,$F90))*$D90</f>
        <v>-146926.38288580393</v>
      </c>
      <c r="J90" s="5">
        <f ca="1">IFERROR(INDEX(J$269:J$305,MATCH($F90,$B$269:$B$305,0))/INDEX($D$269:$D$305,MATCH($F90,$B$269:$B$305,0)),SUMIFS('Input-Ext Allocators'!G$8:G$63,'Input-Ext Allocators'!$B$8:$B$63,$F90))*$D90</f>
        <v>-76889.422874988319</v>
      </c>
      <c r="K90" s="5">
        <f ca="1">IFERROR(INDEX(K$269:K$305,MATCH($F90,$B$269:$B$305,0))/INDEX($D$269:$D$305,MATCH($F90,$B$269:$B$305,0)),SUMIFS('Input-Ext Allocators'!H$8:H$63,'Input-Ext Allocators'!$B$8:$B$63,$F90))*$D90</f>
        <v>-7211.781120426318</v>
      </c>
      <c r="L90" s="5">
        <f ca="1">IFERROR(INDEX(L$269:L$305,MATCH($F90,$B$269:$B$305,0))/INDEX($D$269:$D$305,MATCH($F90,$B$269:$B$305,0)),SUMIFS('Input-Ext Allocators'!I$8:I$63,'Input-Ext Allocators'!$B$8:$B$63,$F90))*$D90</f>
        <v>-204872.87426117764</v>
      </c>
      <c r="M90" s="5">
        <f ca="1">IFERROR(INDEX(M$269:M$305,MATCH($F90,$B$269:$B$305,0))/INDEX($D$269:$D$305,MATCH($F90,$B$269:$B$305,0)),SUMIFS('Input-Ext Allocators'!J$8:J$63,'Input-Ext Allocators'!$B$8:$B$63,$F90))*$D90</f>
        <v>-19814.797932862446</v>
      </c>
      <c r="N90" s="5">
        <f ca="1">IFERROR(INDEX(N$269:N$305,MATCH($F90,$B$269:$B$305,0))/INDEX($D$269:$D$305,MATCH($F90,$B$269:$B$305,0)),SUMIFS('Input-Ext Allocators'!K$8:K$63,'Input-Ext Allocators'!$B$8:$B$63,$F90))*$D90</f>
        <v>0</v>
      </c>
      <c r="O90" s="5">
        <f ca="1">IFERROR(INDEX(O$269:O$305,MATCH($F90,$B$269:$B$305,0))/INDEX($D$269:$D$305,MATCH($F90,$B$269:$B$305,0)),SUMIFS('Input-Ext Allocators'!L$8:L$63,'Input-Ext Allocators'!$B$8:$B$63,$F90))*$D90</f>
        <v>0</v>
      </c>
      <c r="P90" s="5">
        <f ca="1">IFERROR(INDEX(P$269:P$305,MATCH($F90,$B$269:$B$305,0))/INDEX($D$269:$D$305,MATCH($F90,$B$269:$B$305,0)),SUMIFS('Input-Ext Allocators'!M$8:M$63,'Input-Ext Allocators'!$B$8:$B$63,$F90))*$D90</f>
        <v>0</v>
      </c>
      <c r="Q90" s="5">
        <f ca="1">IFERROR(INDEX(Q$269:Q$305,MATCH($F90,$B$269:$B$305,0))/INDEX($D$269:$D$305,MATCH($F90,$B$269:$B$305,0)),SUMIFS('Input-Ext Allocators'!N$8:N$63,'Input-Ext Allocators'!$B$8:$B$63,$F90))*$D90</f>
        <v>0</v>
      </c>
      <c r="R90" s="5">
        <f ca="1">IFERROR(INDEX(R$269:R$305,MATCH($F90,$B$269:$B$305,0))/INDEX($D$269:$D$305,MATCH($F90,$B$269:$B$305,0)),SUMIFS('Input-Ext Allocators'!O$8:O$63,'Input-Ext Allocators'!$B$8:$B$63,$F90))*$D90</f>
        <v>0</v>
      </c>
      <c r="S90" s="5">
        <f ca="1">IFERROR(INDEX(S$269:S$305,MATCH($F90,$B$269:$B$305,0))/INDEX($D$269:$D$305,MATCH($F90,$B$269:$B$305,0)),SUMIFS('Input-Ext Allocators'!P$8:P$63,'Input-Ext Allocators'!$B$8:$B$63,$F90))*$D90</f>
        <v>0</v>
      </c>
      <c r="T90" s="5">
        <f ca="1">IFERROR(INDEX(T$269:T$305,MATCH($F90,$B$269:$B$305,0))/INDEX($D$269:$D$305,MATCH($F90,$B$269:$B$305,0)),SUMIFS('Input-Ext Allocators'!Q$8:Q$63,'Input-Ext Allocators'!$B$8:$B$63,$F90))*$D90</f>
        <v>0</v>
      </c>
      <c r="U90" s="5">
        <f ca="1">IFERROR(INDEX(U$269:U$305,MATCH($F90,$B$269:$B$305,0))/INDEX($D$269:$D$305,MATCH($F90,$B$269:$B$305,0)),SUMIFS('Input-Ext Allocators'!R$8:R$63,'Input-Ext Allocators'!$B$8:$B$63,$F90))*$D90</f>
        <v>0</v>
      </c>
      <c r="V90" s="5">
        <f ca="1">IFERROR(INDEX(V$269:V$305,MATCH($F90,$B$269:$B$305,0))/INDEX($D$269:$D$305,MATCH($F90,$B$269:$B$305,0)),SUMIFS('Input-Ext Allocators'!S$8:S$63,'Input-Ext Allocators'!$B$8:$B$63,$F90))*$D90</f>
        <v>0</v>
      </c>
      <c r="W90" s="5">
        <f ca="1">IFERROR(INDEX(W$269:W$305,MATCH($F90,$B$269:$B$305,0))/INDEX($D$269:$D$305,MATCH($F90,$B$269:$B$305,0)),SUMIFS('Input-Ext Allocators'!T$8:T$63,'Input-Ext Allocators'!$B$8:$B$63,$F90))*$D90</f>
        <v>0</v>
      </c>
      <c r="X90" s="5">
        <f ca="1">IFERROR(INDEX(X$269:X$305,MATCH($F90,$B$269:$B$305,0))/INDEX($D$269:$D$305,MATCH($F90,$B$269:$B$305,0)),SUMIFS('Input-Ext Allocators'!U$8:U$63,'Input-Ext Allocators'!$B$8:$B$63,$F90))*$D90</f>
        <v>0</v>
      </c>
      <c r="Y90" s="5">
        <f ca="1">IFERROR(INDEX(Y$269:Y$305,MATCH($F90,$B$269:$B$305,0))/INDEX($D$269:$D$305,MATCH($F90,$B$269:$B$305,0)),SUMIFS('Input-Ext Allocators'!V$8:V$63,'Input-Ext Allocators'!$B$8:$B$63,$F90))*$D90</f>
        <v>0</v>
      </c>
      <c r="Z90" s="5">
        <f ca="1">IFERROR(INDEX(Z$269:Z$305,MATCH($F90,$B$269:$B$305,0))/INDEX($D$269:$D$305,MATCH($F90,$B$269:$B$305,0)),SUMIFS('Input-Ext Allocators'!W$8:W$63,'Input-Ext Allocators'!$B$8:$B$63,$F90))*$D90</f>
        <v>0</v>
      </c>
    </row>
    <row r="91" spans="1:26" hidden="1" outlineLevel="1">
      <c r="A91" s="13">
        <f>IF(ISBLANK('Input-Accounts'!A91),"",'Input-Accounts'!A91)</f>
        <v>77</v>
      </c>
      <c r="B91" s="17" t="str">
        <f>IF(ISBLANK('Input-Accounts'!B91),"",'Input-Accounts'!B91)</f>
        <v>Industrial M &amp; R Station Equipment</v>
      </c>
      <c r="C91" s="13">
        <f>IF(ISBLANK('Input-Accounts'!C91),"",'Input-Accounts'!C91)</f>
        <v>385</v>
      </c>
      <c r="D91" s="5">
        <f t="shared" ca="1" si="21"/>
        <v>-4676794.97</v>
      </c>
      <c r="E91" s="5">
        <f t="shared" ca="1" si="19"/>
        <v>0</v>
      </c>
      <c r="F91" s="2" t="str" cm="1">
        <f t="array" aca="1" ref="F91" ca="1">IF(D91=0,"-",IF('Input-Accounts'!$E91&lt;&gt;0,'Input-Accounts'!$E91,INDEX('Input-Accounts'!$H91:$J91,,MATCH($F$6,'Input-Accounts'!$H$6:$J$6,0))))</f>
        <v>ACCT_385</v>
      </c>
      <c r="G91" s="5">
        <f ca="1">IFERROR(INDEX(G$269:G$305,MATCH($F91,$B$269:$B$305,0))/INDEX($D$269:$D$305,MATCH($F91,$B$269:$B$305,0)),SUMIFS('Input-Ext Allocators'!D$8:D$63,'Input-Ext Allocators'!$B$8:$B$63,$F91))*$D91</f>
        <v>0</v>
      </c>
      <c r="H91" s="5">
        <f ca="1">IFERROR(INDEX(H$269:H$305,MATCH($F91,$B$269:$B$305,0))/INDEX($D$269:$D$305,MATCH($F91,$B$269:$B$305,0)),SUMIFS('Input-Ext Allocators'!E$8:E$63,'Input-Ext Allocators'!$B$8:$B$63,$F91))*$D91</f>
        <v>-1801017.4455160466</v>
      </c>
      <c r="I91" s="5">
        <f ca="1">IFERROR(INDEX(I$269:I$305,MATCH($F91,$B$269:$B$305,0))/INDEX($D$269:$D$305,MATCH($F91,$B$269:$B$305,0)),SUMIFS('Input-Ext Allocators'!F$8:F$63,'Input-Ext Allocators'!$B$8:$B$63,$F91))*$D91</f>
        <v>-350010.76642318349</v>
      </c>
      <c r="J91" s="5">
        <f ca="1">IFERROR(INDEX(J$269:J$305,MATCH($F91,$B$269:$B$305,0))/INDEX($D$269:$D$305,MATCH($F91,$B$269:$B$305,0)),SUMIFS('Input-Ext Allocators'!G$8:G$63,'Input-Ext Allocators'!$B$8:$B$63,$F91))*$D91</f>
        <v>-106009.23831225082</v>
      </c>
      <c r="K91" s="5">
        <f ca="1">IFERROR(INDEX(K$269:K$305,MATCH($F91,$B$269:$B$305,0))/INDEX($D$269:$D$305,MATCH($F91,$B$269:$B$305,0)),SUMIFS('Input-Ext Allocators'!H$8:H$63,'Input-Ext Allocators'!$B$8:$B$63,$F91))*$D91</f>
        <v>-6932.4064623369086</v>
      </c>
      <c r="L91" s="5">
        <f ca="1">IFERROR(INDEX(L$269:L$305,MATCH($F91,$B$269:$B$305,0))/INDEX($D$269:$D$305,MATCH($F91,$B$269:$B$305,0)),SUMIFS('Input-Ext Allocators'!I$8:I$63,'Input-Ext Allocators'!$B$8:$B$63,$F91))*$D91</f>
        <v>-1352025.924897321</v>
      </c>
      <c r="M91" s="5">
        <f ca="1">IFERROR(INDEX(M$269:M$305,MATCH($F91,$B$269:$B$305,0))/INDEX($D$269:$D$305,MATCH($F91,$B$269:$B$305,0)),SUMIFS('Input-Ext Allocators'!J$8:J$63,'Input-Ext Allocators'!$B$8:$B$63,$F91))*$D91</f>
        <v>-1060799.1883888603</v>
      </c>
      <c r="N91" s="5">
        <f ca="1">IFERROR(INDEX(N$269:N$305,MATCH($F91,$B$269:$B$305,0))/INDEX($D$269:$D$305,MATCH($F91,$B$269:$B$305,0)),SUMIFS('Input-Ext Allocators'!K$8:K$63,'Input-Ext Allocators'!$B$8:$B$63,$F91))*$D91</f>
        <v>0</v>
      </c>
      <c r="O91" s="5">
        <f ca="1">IFERROR(INDEX(O$269:O$305,MATCH($F91,$B$269:$B$305,0))/INDEX($D$269:$D$305,MATCH($F91,$B$269:$B$305,0)),SUMIFS('Input-Ext Allocators'!L$8:L$63,'Input-Ext Allocators'!$B$8:$B$63,$F91))*$D91</f>
        <v>0</v>
      </c>
      <c r="P91" s="5">
        <f ca="1">IFERROR(INDEX(P$269:P$305,MATCH($F91,$B$269:$B$305,0))/INDEX($D$269:$D$305,MATCH($F91,$B$269:$B$305,0)),SUMIFS('Input-Ext Allocators'!M$8:M$63,'Input-Ext Allocators'!$B$8:$B$63,$F91))*$D91</f>
        <v>0</v>
      </c>
      <c r="Q91" s="5">
        <f ca="1">IFERROR(INDEX(Q$269:Q$305,MATCH($F91,$B$269:$B$305,0))/INDEX($D$269:$D$305,MATCH($F91,$B$269:$B$305,0)),SUMIFS('Input-Ext Allocators'!N$8:N$63,'Input-Ext Allocators'!$B$8:$B$63,$F91))*$D91</f>
        <v>0</v>
      </c>
      <c r="R91" s="5">
        <f ca="1">IFERROR(INDEX(R$269:R$305,MATCH($F91,$B$269:$B$305,0))/INDEX($D$269:$D$305,MATCH($F91,$B$269:$B$305,0)),SUMIFS('Input-Ext Allocators'!O$8:O$63,'Input-Ext Allocators'!$B$8:$B$63,$F91))*$D91</f>
        <v>0</v>
      </c>
      <c r="S91" s="5">
        <f ca="1">IFERROR(INDEX(S$269:S$305,MATCH($F91,$B$269:$B$305,0))/INDEX($D$269:$D$305,MATCH($F91,$B$269:$B$305,0)),SUMIFS('Input-Ext Allocators'!P$8:P$63,'Input-Ext Allocators'!$B$8:$B$63,$F91))*$D91</f>
        <v>0</v>
      </c>
      <c r="T91" s="5">
        <f ca="1">IFERROR(INDEX(T$269:T$305,MATCH($F91,$B$269:$B$305,0))/INDEX($D$269:$D$305,MATCH($F91,$B$269:$B$305,0)),SUMIFS('Input-Ext Allocators'!Q$8:Q$63,'Input-Ext Allocators'!$B$8:$B$63,$F91))*$D91</f>
        <v>0</v>
      </c>
      <c r="U91" s="5">
        <f ca="1">IFERROR(INDEX(U$269:U$305,MATCH($F91,$B$269:$B$305,0))/INDEX($D$269:$D$305,MATCH($F91,$B$269:$B$305,0)),SUMIFS('Input-Ext Allocators'!R$8:R$63,'Input-Ext Allocators'!$B$8:$B$63,$F91))*$D91</f>
        <v>0</v>
      </c>
      <c r="V91" s="5">
        <f ca="1">IFERROR(INDEX(V$269:V$305,MATCH($F91,$B$269:$B$305,0))/INDEX($D$269:$D$305,MATCH($F91,$B$269:$B$305,0)),SUMIFS('Input-Ext Allocators'!S$8:S$63,'Input-Ext Allocators'!$B$8:$B$63,$F91))*$D91</f>
        <v>0</v>
      </c>
      <c r="W91" s="5">
        <f ca="1">IFERROR(INDEX(W$269:W$305,MATCH($F91,$B$269:$B$305,0))/INDEX($D$269:$D$305,MATCH($F91,$B$269:$B$305,0)),SUMIFS('Input-Ext Allocators'!T$8:T$63,'Input-Ext Allocators'!$B$8:$B$63,$F91))*$D91</f>
        <v>0</v>
      </c>
      <c r="X91" s="5">
        <f ca="1">IFERROR(INDEX(X$269:X$305,MATCH($F91,$B$269:$B$305,0))/INDEX($D$269:$D$305,MATCH($F91,$B$269:$B$305,0)),SUMIFS('Input-Ext Allocators'!U$8:U$63,'Input-Ext Allocators'!$B$8:$B$63,$F91))*$D91</f>
        <v>0</v>
      </c>
      <c r="Y91" s="5">
        <f ca="1">IFERROR(INDEX(Y$269:Y$305,MATCH($F91,$B$269:$B$305,0))/INDEX($D$269:$D$305,MATCH($F91,$B$269:$B$305,0)),SUMIFS('Input-Ext Allocators'!V$8:V$63,'Input-Ext Allocators'!$B$8:$B$63,$F91))*$D91</f>
        <v>0</v>
      </c>
      <c r="Z91" s="5">
        <f ca="1">IFERROR(INDEX(Z$269:Z$305,MATCH($F91,$B$269:$B$305,0))/INDEX($D$269:$D$305,MATCH($F91,$B$269:$B$305,0)),SUMIFS('Input-Ext Allocators'!W$8:W$63,'Input-Ext Allocators'!$B$8:$B$63,$F91))*$D91</f>
        <v>0</v>
      </c>
    </row>
    <row r="92" spans="1:26" hidden="1" outlineLevel="1">
      <c r="A92" s="13">
        <f>IF(ISBLANK('Input-Accounts'!A92),"",'Input-Accounts'!A92)</f>
        <v>78</v>
      </c>
      <c r="B92" t="str">
        <f>IF(ISBLANK('Input-Accounts'!B92),"",'Input-Accounts'!B92)</f>
        <v>Subtotal - Distribution Plant</v>
      </c>
      <c r="C92" s="13" t="str">
        <f>IF(ISBLANK('Input-Accounts'!C92),"",'Input-Accounts'!C92)</f>
        <v/>
      </c>
      <c r="D92" s="28">
        <f ca="1">SUBTOTAL(9,D82:D91)</f>
        <v>-199817249.13</v>
      </c>
      <c r="E92" s="5">
        <f t="shared" ca="1" si="19"/>
        <v>0</v>
      </c>
      <c r="G92" s="28">
        <f t="shared" ref="G92:Z92" ca="1" si="22">SUBTOTAL(9,G82:G91)</f>
        <v>-166117130.69497502</v>
      </c>
      <c r="H92" s="28">
        <f t="shared" ca="1" si="22"/>
        <v>-27895507.61186647</v>
      </c>
      <c r="I92" s="28">
        <f t="shared" ca="1" si="22"/>
        <v>-1496647.9351119264</v>
      </c>
      <c r="J92" s="28">
        <f t="shared" ca="1" si="22"/>
        <v>-580760.967735735</v>
      </c>
      <c r="K92" s="28">
        <f t="shared" ca="1" si="22"/>
        <v>-49026.977374830865</v>
      </c>
      <c r="L92" s="28">
        <f t="shared" ca="1" si="22"/>
        <v>-2534164.8317954126</v>
      </c>
      <c r="M92" s="28">
        <f t="shared" ca="1" si="22"/>
        <v>-1144010.111140619</v>
      </c>
      <c r="N92" s="28">
        <f t="shared" ca="1" si="22"/>
        <v>0</v>
      </c>
      <c r="O92" s="28">
        <f t="shared" ca="1" si="22"/>
        <v>0</v>
      </c>
      <c r="P92" s="28">
        <f t="shared" ca="1" si="22"/>
        <v>0</v>
      </c>
      <c r="Q92" s="28">
        <f t="shared" ca="1" si="22"/>
        <v>0</v>
      </c>
      <c r="R92" s="28">
        <f t="shared" ca="1" si="22"/>
        <v>0</v>
      </c>
      <c r="S92" s="28">
        <f t="shared" ca="1" si="22"/>
        <v>0</v>
      </c>
      <c r="T92" s="28">
        <f t="shared" ca="1" si="22"/>
        <v>0</v>
      </c>
      <c r="U92" s="28">
        <f t="shared" ca="1" si="22"/>
        <v>0</v>
      </c>
      <c r="V92" s="28">
        <f t="shared" ca="1" si="22"/>
        <v>0</v>
      </c>
      <c r="W92" s="28">
        <f t="shared" ca="1" si="22"/>
        <v>0</v>
      </c>
      <c r="X92" s="28">
        <f t="shared" ca="1" si="22"/>
        <v>0</v>
      </c>
      <c r="Y92" s="28">
        <f t="shared" ca="1" si="22"/>
        <v>0</v>
      </c>
      <c r="Z92" s="28">
        <f t="shared" ca="1" si="22"/>
        <v>0</v>
      </c>
    </row>
    <row r="93" spans="1:26" hidden="1" outlineLevel="1">
      <c r="A93" s="13" t="str">
        <f>IF(ISBLANK('Input-Accounts'!A93),"",'Input-Accounts'!A93)</f>
        <v/>
      </c>
      <c r="B93" t="str">
        <f>IF(ISBLANK('Input-Accounts'!B93),"",'Input-Accounts'!B93)</f>
        <v/>
      </c>
      <c r="C93" s="13" t="str">
        <f>IF(ISBLANK('Input-Accounts'!C93),"",'Input-Accounts'!C93)</f>
        <v/>
      </c>
      <c r="D93" s="5"/>
      <c r="E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idden="1" outlineLevel="1">
      <c r="A94" s="13">
        <f>IF(ISBLANK('Input-Accounts'!A94),"",'Input-Accounts'!A94)</f>
        <v>79</v>
      </c>
      <c r="B94" s="1" t="str">
        <f>IF(ISBLANK('Input-Accounts'!B94),"",'Input-Accounts'!B94)</f>
        <v>General Plant</v>
      </c>
      <c r="C94" s="13" t="str">
        <f>IF(ISBLANK('Input-Accounts'!C94),"",'Input-Accounts'!C94)</f>
        <v/>
      </c>
      <c r="D94" s="5"/>
      <c r="E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idden="1" outlineLevel="1">
      <c r="A95" s="13">
        <f>IF(ISBLANK('Input-Accounts'!A95),"",'Input-Accounts'!A95)</f>
        <v>80</v>
      </c>
      <c r="B95" s="17" t="str">
        <f>IF(ISBLANK('Input-Accounts'!B95),"",'Input-Accounts'!B95)</f>
        <v>Land and Land Rights</v>
      </c>
      <c r="C95" s="13">
        <f>IF(ISBLANK('Input-Accounts'!C95),"",'Input-Accounts'!C95)</f>
        <v>389</v>
      </c>
      <c r="D95" s="5">
        <f t="shared" ref="D95:D104" ca="1" si="23">INDIRECT("Classification!"&amp;$D$5&amp;ROW())</f>
        <v>-45.425723884947182</v>
      </c>
      <c r="E95" s="5">
        <f t="shared" ca="1" si="19"/>
        <v>0</v>
      </c>
      <c r="F95" s="2" t="str" cm="1">
        <f t="array" aca="1" ref="F95" ca="1">IF(D95=0,"-",IF('Input-Accounts'!$E95&lt;&gt;0,'Input-Accounts'!$E95,INDEX('Input-Accounts'!$H95:$J95,,MATCH($F$6,'Input-Accounts'!$H$6:$J$6,0))))</f>
        <v>INT_T&amp;D_PLANT</v>
      </c>
      <c r="G95" s="5">
        <f ca="1">IFERROR(INDEX(G$269:G$305,MATCH($F95,$B$269:$B$305,0))/INDEX($D$269:$D$305,MATCH($F95,$B$269:$B$305,0)),SUMIFS('Input-Ext Allocators'!D$8:D$63,'Input-Ext Allocators'!$B$8:$B$63,$F95))*$D95</f>
        <v>-35.826678533416583</v>
      </c>
      <c r="H95" s="5">
        <f ca="1">IFERROR(INDEX(H$269:H$305,MATCH($F95,$B$269:$B$305,0))/INDEX($D$269:$D$305,MATCH($F95,$B$269:$B$305,0)),SUMIFS('Input-Ext Allocators'!E$8:E$63,'Input-Ext Allocators'!$B$8:$B$63,$F95))*$D95</f>
        <v>-7.4256276914998933</v>
      </c>
      <c r="I95" s="5">
        <f ca="1">IFERROR(INDEX(I$269:I$305,MATCH($F95,$B$269:$B$305,0))/INDEX($D$269:$D$305,MATCH($F95,$B$269:$B$305,0)),SUMIFS('Input-Ext Allocators'!F$8:F$63,'Input-Ext Allocators'!$B$8:$B$63,$F95))*$D95</f>
        <v>-0.53584398384375065</v>
      </c>
      <c r="J95" s="5">
        <f ca="1">IFERROR(INDEX(J$269:J$305,MATCH($F95,$B$269:$B$305,0))/INDEX($D$269:$D$305,MATCH($F95,$B$269:$B$305,0)),SUMIFS('Input-Ext Allocators'!G$8:G$63,'Input-Ext Allocators'!$B$8:$B$63,$F95))*$D95</f>
        <v>-0.26144179890660668</v>
      </c>
      <c r="K95" s="5">
        <f ca="1">IFERROR(INDEX(K$269:K$305,MATCH($F95,$B$269:$B$305,0))/INDEX($D$269:$D$305,MATCH($F95,$B$269:$B$305,0)),SUMIFS('Input-Ext Allocators'!H$8:H$63,'Input-Ext Allocators'!$B$8:$B$63,$F95))*$D95</f>
        <v>-2.4397276190697561E-2</v>
      </c>
      <c r="L95" s="5">
        <f ca="1">IFERROR(INDEX(L$269:L$305,MATCH($F95,$B$269:$B$305,0))/INDEX($D$269:$D$305,MATCH($F95,$B$269:$B$305,0)),SUMIFS('Input-Ext Allocators'!I$8:I$63,'Input-Ext Allocators'!$B$8:$B$63,$F95))*$D95</f>
        <v>-0.99971054055446185</v>
      </c>
      <c r="M95" s="5">
        <f ca="1">IFERROR(INDEX(M$269:M$305,MATCH($F95,$B$269:$B$305,0))/INDEX($D$269:$D$305,MATCH($F95,$B$269:$B$305,0)),SUMIFS('Input-Ext Allocators'!J$8:J$63,'Input-Ext Allocators'!$B$8:$B$63,$F95))*$D95</f>
        <v>-0.3520240605351927</v>
      </c>
      <c r="N95" s="5">
        <f ca="1">IFERROR(INDEX(N$269:N$305,MATCH($F95,$B$269:$B$305,0))/INDEX($D$269:$D$305,MATCH($F95,$B$269:$B$305,0)),SUMIFS('Input-Ext Allocators'!K$8:K$63,'Input-Ext Allocators'!$B$8:$B$63,$F95))*$D95</f>
        <v>0</v>
      </c>
      <c r="O95" s="5">
        <f ca="1">IFERROR(INDEX(O$269:O$305,MATCH($F95,$B$269:$B$305,0))/INDEX($D$269:$D$305,MATCH($F95,$B$269:$B$305,0)),SUMIFS('Input-Ext Allocators'!L$8:L$63,'Input-Ext Allocators'!$B$8:$B$63,$F95))*$D95</f>
        <v>0</v>
      </c>
      <c r="P95" s="5">
        <f ca="1">IFERROR(INDEX(P$269:P$305,MATCH($F95,$B$269:$B$305,0))/INDEX($D$269:$D$305,MATCH($F95,$B$269:$B$305,0)),SUMIFS('Input-Ext Allocators'!M$8:M$63,'Input-Ext Allocators'!$B$8:$B$63,$F95))*$D95</f>
        <v>0</v>
      </c>
      <c r="Q95" s="5">
        <f ca="1">IFERROR(INDEX(Q$269:Q$305,MATCH($F95,$B$269:$B$305,0))/INDEX($D$269:$D$305,MATCH($F95,$B$269:$B$305,0)),SUMIFS('Input-Ext Allocators'!N$8:N$63,'Input-Ext Allocators'!$B$8:$B$63,$F95))*$D95</f>
        <v>0</v>
      </c>
      <c r="R95" s="5">
        <f ca="1">IFERROR(INDEX(R$269:R$305,MATCH($F95,$B$269:$B$305,0))/INDEX($D$269:$D$305,MATCH($F95,$B$269:$B$305,0)),SUMIFS('Input-Ext Allocators'!O$8:O$63,'Input-Ext Allocators'!$B$8:$B$63,$F95))*$D95</f>
        <v>0</v>
      </c>
      <c r="S95" s="5">
        <f ca="1">IFERROR(INDEX(S$269:S$305,MATCH($F95,$B$269:$B$305,0))/INDEX($D$269:$D$305,MATCH($F95,$B$269:$B$305,0)),SUMIFS('Input-Ext Allocators'!P$8:P$63,'Input-Ext Allocators'!$B$8:$B$63,$F95))*$D95</f>
        <v>0</v>
      </c>
      <c r="T95" s="5">
        <f ca="1">IFERROR(INDEX(T$269:T$305,MATCH($F95,$B$269:$B$305,0))/INDEX($D$269:$D$305,MATCH($F95,$B$269:$B$305,0)),SUMIFS('Input-Ext Allocators'!Q$8:Q$63,'Input-Ext Allocators'!$B$8:$B$63,$F95))*$D95</f>
        <v>0</v>
      </c>
      <c r="U95" s="5">
        <f ca="1">IFERROR(INDEX(U$269:U$305,MATCH($F95,$B$269:$B$305,0))/INDEX($D$269:$D$305,MATCH($F95,$B$269:$B$305,0)),SUMIFS('Input-Ext Allocators'!R$8:R$63,'Input-Ext Allocators'!$B$8:$B$63,$F95))*$D95</f>
        <v>0</v>
      </c>
      <c r="V95" s="5">
        <f ca="1">IFERROR(INDEX(V$269:V$305,MATCH($F95,$B$269:$B$305,0))/INDEX($D$269:$D$305,MATCH($F95,$B$269:$B$305,0)),SUMIFS('Input-Ext Allocators'!S$8:S$63,'Input-Ext Allocators'!$B$8:$B$63,$F95))*$D95</f>
        <v>0</v>
      </c>
      <c r="W95" s="5">
        <f ca="1">IFERROR(INDEX(W$269:W$305,MATCH($F95,$B$269:$B$305,0))/INDEX($D$269:$D$305,MATCH($F95,$B$269:$B$305,0)),SUMIFS('Input-Ext Allocators'!T$8:T$63,'Input-Ext Allocators'!$B$8:$B$63,$F95))*$D95</f>
        <v>0</v>
      </c>
      <c r="X95" s="5">
        <f ca="1">IFERROR(INDEX(X$269:X$305,MATCH($F95,$B$269:$B$305,0))/INDEX($D$269:$D$305,MATCH($F95,$B$269:$B$305,0)),SUMIFS('Input-Ext Allocators'!U$8:U$63,'Input-Ext Allocators'!$B$8:$B$63,$F95))*$D95</f>
        <v>0</v>
      </c>
      <c r="Y95" s="5">
        <f ca="1">IFERROR(INDEX(Y$269:Y$305,MATCH($F95,$B$269:$B$305,0))/INDEX($D$269:$D$305,MATCH($F95,$B$269:$B$305,0)),SUMIFS('Input-Ext Allocators'!V$8:V$63,'Input-Ext Allocators'!$B$8:$B$63,$F95))*$D95</f>
        <v>0</v>
      </c>
      <c r="Z95" s="5">
        <f ca="1">IFERROR(INDEX(Z$269:Z$305,MATCH($F95,$B$269:$B$305,0))/INDEX($D$269:$D$305,MATCH($F95,$B$269:$B$305,0)),SUMIFS('Input-Ext Allocators'!W$8:W$63,'Input-Ext Allocators'!$B$8:$B$63,$F95))*$D95</f>
        <v>0</v>
      </c>
    </row>
    <row r="96" spans="1:26" hidden="1" outlineLevel="1">
      <c r="A96" s="13">
        <f>IF(ISBLANK('Input-Accounts'!A96),"",'Input-Accounts'!A96)</f>
        <v>81</v>
      </c>
      <c r="B96" s="17" t="str">
        <f>IF(ISBLANK('Input-Accounts'!B96),"",'Input-Accounts'!B96)</f>
        <v>Structures and Improvements</v>
      </c>
      <c r="C96" s="13">
        <f>IF(ISBLANK('Input-Accounts'!C96),"",'Input-Accounts'!C96)</f>
        <v>390</v>
      </c>
      <c r="D96" s="5">
        <f t="shared" ca="1" si="23"/>
        <v>-3531134.0313755283</v>
      </c>
      <c r="E96" s="5">
        <f t="shared" ca="1" si="19"/>
        <v>0</v>
      </c>
      <c r="F96" s="2" t="str" cm="1">
        <f t="array" aca="1" ref="F96" ca="1">IF(D96=0,"-",IF('Input-Accounts'!$E96&lt;&gt;0,'Input-Accounts'!$E96,INDEX('Input-Accounts'!$H96:$J96,,MATCH($F$6,'Input-Accounts'!$H$6:$J$6,0))))</f>
        <v>INT_T&amp;D_PLANT</v>
      </c>
      <c r="G96" s="5">
        <f ca="1">IFERROR(INDEX(G$269:G$305,MATCH($F96,$B$269:$B$305,0))/INDEX($D$269:$D$305,MATCH($F96,$B$269:$B$305,0)),SUMIFS('Input-Ext Allocators'!D$8:D$63,'Input-Ext Allocators'!$B$8:$B$63,$F96))*$D96</f>
        <v>-2784959.5555354459</v>
      </c>
      <c r="H96" s="5">
        <f ca="1">IFERROR(INDEX(H$269:H$305,MATCH($F96,$B$269:$B$305,0))/INDEX($D$269:$D$305,MATCH($F96,$B$269:$B$305,0)),SUMIFS('Input-Ext Allocators'!E$8:E$63,'Input-Ext Allocators'!$B$8:$B$63,$F96))*$D96</f>
        <v>-577225.51020191109</v>
      </c>
      <c r="I96" s="5">
        <f ca="1">IFERROR(INDEX(I$269:I$305,MATCH($F96,$B$269:$B$305,0))/INDEX($D$269:$D$305,MATCH($F96,$B$269:$B$305,0)),SUMIFS('Input-Ext Allocators'!F$8:F$63,'Input-Ext Allocators'!$B$8:$B$63,$F96))*$D96</f>
        <v>-41653.423766032887</v>
      </c>
      <c r="J96" s="5">
        <f ca="1">IFERROR(INDEX(J$269:J$305,MATCH($F96,$B$269:$B$305,0))/INDEX($D$269:$D$305,MATCH($F96,$B$269:$B$305,0)),SUMIFS('Input-Ext Allocators'!G$8:G$63,'Input-Ext Allocators'!$B$8:$B$63,$F96))*$D96</f>
        <v>-20322.979016941419</v>
      </c>
      <c r="K96" s="5">
        <f ca="1">IFERROR(INDEX(K$269:K$305,MATCH($F96,$B$269:$B$305,0))/INDEX($D$269:$D$305,MATCH($F96,$B$269:$B$305,0)),SUMIFS('Input-Ext Allocators'!H$8:H$63,'Input-Ext Allocators'!$B$8:$B$63,$F96))*$D96</f>
        <v>-1896.5036737342516</v>
      </c>
      <c r="L96" s="5">
        <f ca="1">IFERROR(INDEX(L$269:L$305,MATCH($F96,$B$269:$B$305,0))/INDEX($D$269:$D$305,MATCH($F96,$B$269:$B$305,0)),SUMIFS('Input-Ext Allocators'!I$8:I$63,'Input-Ext Allocators'!$B$8:$B$63,$F96))*$D96</f>
        <v>-77711.737081342711</v>
      </c>
      <c r="M96" s="5">
        <f ca="1">IFERROR(INDEX(M$269:M$305,MATCH($F96,$B$269:$B$305,0))/INDEX($D$269:$D$305,MATCH($F96,$B$269:$B$305,0)),SUMIFS('Input-Ext Allocators'!J$8:J$63,'Input-Ext Allocators'!$B$8:$B$63,$F96))*$D96</f>
        <v>-27364.322100120193</v>
      </c>
      <c r="N96" s="5">
        <f ca="1">IFERROR(INDEX(N$269:N$305,MATCH($F96,$B$269:$B$305,0))/INDEX($D$269:$D$305,MATCH($F96,$B$269:$B$305,0)),SUMIFS('Input-Ext Allocators'!K$8:K$63,'Input-Ext Allocators'!$B$8:$B$63,$F96))*$D96</f>
        <v>0</v>
      </c>
      <c r="O96" s="5">
        <f ca="1">IFERROR(INDEX(O$269:O$305,MATCH($F96,$B$269:$B$305,0))/INDEX($D$269:$D$305,MATCH($F96,$B$269:$B$305,0)),SUMIFS('Input-Ext Allocators'!L$8:L$63,'Input-Ext Allocators'!$B$8:$B$63,$F96))*$D96</f>
        <v>0</v>
      </c>
      <c r="P96" s="5">
        <f ca="1">IFERROR(INDEX(P$269:P$305,MATCH($F96,$B$269:$B$305,0))/INDEX($D$269:$D$305,MATCH($F96,$B$269:$B$305,0)),SUMIFS('Input-Ext Allocators'!M$8:M$63,'Input-Ext Allocators'!$B$8:$B$63,$F96))*$D96</f>
        <v>0</v>
      </c>
      <c r="Q96" s="5">
        <f ca="1">IFERROR(INDEX(Q$269:Q$305,MATCH($F96,$B$269:$B$305,0))/INDEX($D$269:$D$305,MATCH($F96,$B$269:$B$305,0)),SUMIFS('Input-Ext Allocators'!N$8:N$63,'Input-Ext Allocators'!$B$8:$B$63,$F96))*$D96</f>
        <v>0</v>
      </c>
      <c r="R96" s="5">
        <f ca="1">IFERROR(INDEX(R$269:R$305,MATCH($F96,$B$269:$B$305,0))/INDEX($D$269:$D$305,MATCH($F96,$B$269:$B$305,0)),SUMIFS('Input-Ext Allocators'!O$8:O$63,'Input-Ext Allocators'!$B$8:$B$63,$F96))*$D96</f>
        <v>0</v>
      </c>
      <c r="S96" s="5">
        <f ca="1">IFERROR(INDEX(S$269:S$305,MATCH($F96,$B$269:$B$305,0))/INDEX($D$269:$D$305,MATCH($F96,$B$269:$B$305,0)),SUMIFS('Input-Ext Allocators'!P$8:P$63,'Input-Ext Allocators'!$B$8:$B$63,$F96))*$D96</f>
        <v>0</v>
      </c>
      <c r="T96" s="5">
        <f ca="1">IFERROR(INDEX(T$269:T$305,MATCH($F96,$B$269:$B$305,0))/INDEX($D$269:$D$305,MATCH($F96,$B$269:$B$305,0)),SUMIFS('Input-Ext Allocators'!Q$8:Q$63,'Input-Ext Allocators'!$B$8:$B$63,$F96))*$D96</f>
        <v>0</v>
      </c>
      <c r="U96" s="5">
        <f ca="1">IFERROR(INDEX(U$269:U$305,MATCH($F96,$B$269:$B$305,0))/INDEX($D$269:$D$305,MATCH($F96,$B$269:$B$305,0)),SUMIFS('Input-Ext Allocators'!R$8:R$63,'Input-Ext Allocators'!$B$8:$B$63,$F96))*$D96</f>
        <v>0</v>
      </c>
      <c r="V96" s="5">
        <f ca="1">IFERROR(INDEX(V$269:V$305,MATCH($F96,$B$269:$B$305,0))/INDEX($D$269:$D$305,MATCH($F96,$B$269:$B$305,0)),SUMIFS('Input-Ext Allocators'!S$8:S$63,'Input-Ext Allocators'!$B$8:$B$63,$F96))*$D96</f>
        <v>0</v>
      </c>
      <c r="W96" s="5">
        <f ca="1">IFERROR(INDEX(W$269:W$305,MATCH($F96,$B$269:$B$305,0))/INDEX($D$269:$D$305,MATCH($F96,$B$269:$B$305,0)),SUMIFS('Input-Ext Allocators'!T$8:T$63,'Input-Ext Allocators'!$B$8:$B$63,$F96))*$D96</f>
        <v>0</v>
      </c>
      <c r="X96" s="5">
        <f ca="1">IFERROR(INDEX(X$269:X$305,MATCH($F96,$B$269:$B$305,0))/INDEX($D$269:$D$305,MATCH($F96,$B$269:$B$305,0)),SUMIFS('Input-Ext Allocators'!U$8:U$63,'Input-Ext Allocators'!$B$8:$B$63,$F96))*$D96</f>
        <v>0</v>
      </c>
      <c r="Y96" s="5">
        <f ca="1">IFERROR(INDEX(Y$269:Y$305,MATCH($F96,$B$269:$B$305,0))/INDEX($D$269:$D$305,MATCH($F96,$B$269:$B$305,0)),SUMIFS('Input-Ext Allocators'!V$8:V$63,'Input-Ext Allocators'!$B$8:$B$63,$F96))*$D96</f>
        <v>0</v>
      </c>
      <c r="Z96" s="5">
        <f ca="1">IFERROR(INDEX(Z$269:Z$305,MATCH($F96,$B$269:$B$305,0))/INDEX($D$269:$D$305,MATCH($F96,$B$269:$B$305,0)),SUMIFS('Input-Ext Allocators'!W$8:W$63,'Input-Ext Allocators'!$B$8:$B$63,$F96))*$D96</f>
        <v>0</v>
      </c>
    </row>
    <row r="97" spans="1:26" hidden="1" outlineLevel="1">
      <c r="A97" s="13">
        <f>IF(ISBLANK('Input-Accounts'!A97),"",'Input-Accounts'!A97)</f>
        <v>82</v>
      </c>
      <c r="B97" s="17" t="str">
        <f>IF(ISBLANK('Input-Accounts'!B97),"",'Input-Accounts'!B97)</f>
        <v>Office Furniture and Equipment</v>
      </c>
      <c r="C97" s="13">
        <f>IF(ISBLANK('Input-Accounts'!C97),"",'Input-Accounts'!C97)</f>
        <v>391</v>
      </c>
      <c r="D97" s="5">
        <f t="shared" ca="1" si="23"/>
        <v>-638743.72543018439</v>
      </c>
      <c r="E97" s="5">
        <f t="shared" ca="1" si="19"/>
        <v>0</v>
      </c>
      <c r="F97" s="2" t="str" cm="1">
        <f t="array" aca="1" ref="F97" ca="1">IF(D97=0,"-",IF('Input-Accounts'!$E97&lt;&gt;0,'Input-Accounts'!$E97,INDEX('Input-Accounts'!$H97:$J97,,MATCH($F$6,'Input-Accounts'!$H$6:$J$6,0))))</f>
        <v>INT_T&amp;D_PLANT</v>
      </c>
      <c r="G97" s="5">
        <f ca="1">IFERROR(INDEX(G$269:G$305,MATCH($F97,$B$269:$B$305,0))/INDEX($D$269:$D$305,MATCH($F97,$B$269:$B$305,0)),SUMIFS('Input-Ext Allocators'!D$8:D$63,'Input-Ext Allocators'!$B$8:$B$63,$F97))*$D97</f>
        <v>-503768.88157432893</v>
      </c>
      <c r="H97" s="5">
        <f ca="1">IFERROR(INDEX(H$269:H$305,MATCH($F97,$B$269:$B$305,0))/INDEX($D$269:$D$305,MATCH($F97,$B$269:$B$305,0)),SUMIFS('Input-Ext Allocators'!E$8:E$63,'Input-Ext Allocators'!$B$8:$B$63,$F97))*$D97</f>
        <v>-104413.81423748547</v>
      </c>
      <c r="I97" s="5">
        <f ca="1">IFERROR(INDEX(I$269:I$305,MATCH($F97,$B$269:$B$305,0))/INDEX($D$269:$D$305,MATCH($F97,$B$269:$B$305,0)),SUMIFS('Input-Ext Allocators'!F$8:F$63,'Input-Ext Allocators'!$B$8:$B$63,$F97))*$D97</f>
        <v>-7534.6511451659344</v>
      </c>
      <c r="J97" s="5">
        <f ca="1">IFERROR(INDEX(J$269:J$305,MATCH($F97,$B$269:$B$305,0))/INDEX($D$269:$D$305,MATCH($F97,$B$269:$B$305,0)),SUMIFS('Input-Ext Allocators'!G$8:G$63,'Input-Ext Allocators'!$B$8:$B$63,$F97))*$D97</f>
        <v>-3676.2057780242071</v>
      </c>
      <c r="K97" s="5">
        <f ca="1">IFERROR(INDEX(K$269:K$305,MATCH($F97,$B$269:$B$305,0))/INDEX($D$269:$D$305,MATCH($F97,$B$269:$B$305,0)),SUMIFS('Input-Ext Allocators'!H$8:H$63,'Input-Ext Allocators'!$B$8:$B$63,$F97))*$D97</f>
        <v>-343.05687948671897</v>
      </c>
      <c r="L97" s="5">
        <f ca="1">IFERROR(INDEX(L$269:L$305,MATCH($F97,$B$269:$B$305,0))/INDEX($D$269:$D$305,MATCH($F97,$B$269:$B$305,0)),SUMIFS('Input-Ext Allocators'!I$8:I$63,'Input-Ext Allocators'!$B$8:$B$63,$F97))*$D97</f>
        <v>-14057.207687936943</v>
      </c>
      <c r="M97" s="5">
        <f ca="1">IFERROR(INDEX(M$269:M$305,MATCH($F97,$B$269:$B$305,0))/INDEX($D$269:$D$305,MATCH($F97,$B$269:$B$305,0)),SUMIFS('Input-Ext Allocators'!J$8:J$63,'Input-Ext Allocators'!$B$8:$B$63,$F97))*$D97</f>
        <v>-4949.9081277562154</v>
      </c>
      <c r="N97" s="5">
        <f ca="1">IFERROR(INDEX(N$269:N$305,MATCH($F97,$B$269:$B$305,0))/INDEX($D$269:$D$305,MATCH($F97,$B$269:$B$305,0)),SUMIFS('Input-Ext Allocators'!K$8:K$63,'Input-Ext Allocators'!$B$8:$B$63,$F97))*$D97</f>
        <v>0</v>
      </c>
      <c r="O97" s="5">
        <f ca="1">IFERROR(INDEX(O$269:O$305,MATCH($F97,$B$269:$B$305,0))/INDEX($D$269:$D$305,MATCH($F97,$B$269:$B$305,0)),SUMIFS('Input-Ext Allocators'!L$8:L$63,'Input-Ext Allocators'!$B$8:$B$63,$F97))*$D97</f>
        <v>0</v>
      </c>
      <c r="P97" s="5">
        <f ca="1">IFERROR(INDEX(P$269:P$305,MATCH($F97,$B$269:$B$305,0))/INDEX($D$269:$D$305,MATCH($F97,$B$269:$B$305,0)),SUMIFS('Input-Ext Allocators'!M$8:M$63,'Input-Ext Allocators'!$B$8:$B$63,$F97))*$D97</f>
        <v>0</v>
      </c>
      <c r="Q97" s="5">
        <f ca="1">IFERROR(INDEX(Q$269:Q$305,MATCH($F97,$B$269:$B$305,0))/INDEX($D$269:$D$305,MATCH($F97,$B$269:$B$305,0)),SUMIFS('Input-Ext Allocators'!N$8:N$63,'Input-Ext Allocators'!$B$8:$B$63,$F97))*$D97</f>
        <v>0</v>
      </c>
      <c r="R97" s="5">
        <f ca="1">IFERROR(INDEX(R$269:R$305,MATCH($F97,$B$269:$B$305,0))/INDEX($D$269:$D$305,MATCH($F97,$B$269:$B$305,0)),SUMIFS('Input-Ext Allocators'!O$8:O$63,'Input-Ext Allocators'!$B$8:$B$63,$F97))*$D97</f>
        <v>0</v>
      </c>
      <c r="S97" s="5">
        <f ca="1">IFERROR(INDEX(S$269:S$305,MATCH($F97,$B$269:$B$305,0))/INDEX($D$269:$D$305,MATCH($F97,$B$269:$B$305,0)),SUMIFS('Input-Ext Allocators'!P$8:P$63,'Input-Ext Allocators'!$B$8:$B$63,$F97))*$D97</f>
        <v>0</v>
      </c>
      <c r="T97" s="5">
        <f ca="1">IFERROR(INDEX(T$269:T$305,MATCH($F97,$B$269:$B$305,0))/INDEX($D$269:$D$305,MATCH($F97,$B$269:$B$305,0)),SUMIFS('Input-Ext Allocators'!Q$8:Q$63,'Input-Ext Allocators'!$B$8:$B$63,$F97))*$D97</f>
        <v>0</v>
      </c>
      <c r="U97" s="5">
        <f ca="1">IFERROR(INDEX(U$269:U$305,MATCH($F97,$B$269:$B$305,0))/INDEX($D$269:$D$305,MATCH($F97,$B$269:$B$305,0)),SUMIFS('Input-Ext Allocators'!R$8:R$63,'Input-Ext Allocators'!$B$8:$B$63,$F97))*$D97</f>
        <v>0</v>
      </c>
      <c r="V97" s="5">
        <f ca="1">IFERROR(INDEX(V$269:V$305,MATCH($F97,$B$269:$B$305,0))/INDEX($D$269:$D$305,MATCH($F97,$B$269:$B$305,0)),SUMIFS('Input-Ext Allocators'!S$8:S$63,'Input-Ext Allocators'!$B$8:$B$63,$F97))*$D97</f>
        <v>0</v>
      </c>
      <c r="W97" s="5">
        <f ca="1">IFERROR(INDEX(W$269:W$305,MATCH($F97,$B$269:$B$305,0))/INDEX($D$269:$D$305,MATCH($F97,$B$269:$B$305,0)),SUMIFS('Input-Ext Allocators'!T$8:T$63,'Input-Ext Allocators'!$B$8:$B$63,$F97))*$D97</f>
        <v>0</v>
      </c>
      <c r="X97" s="5">
        <f ca="1">IFERROR(INDEX(X$269:X$305,MATCH($F97,$B$269:$B$305,0))/INDEX($D$269:$D$305,MATCH($F97,$B$269:$B$305,0)),SUMIFS('Input-Ext Allocators'!U$8:U$63,'Input-Ext Allocators'!$B$8:$B$63,$F97))*$D97</f>
        <v>0</v>
      </c>
      <c r="Y97" s="5">
        <f ca="1">IFERROR(INDEX(Y$269:Y$305,MATCH($F97,$B$269:$B$305,0))/INDEX($D$269:$D$305,MATCH($F97,$B$269:$B$305,0)),SUMIFS('Input-Ext Allocators'!V$8:V$63,'Input-Ext Allocators'!$B$8:$B$63,$F97))*$D97</f>
        <v>0</v>
      </c>
      <c r="Z97" s="5">
        <f ca="1">IFERROR(INDEX(Z$269:Z$305,MATCH($F97,$B$269:$B$305,0))/INDEX($D$269:$D$305,MATCH($F97,$B$269:$B$305,0)),SUMIFS('Input-Ext Allocators'!W$8:W$63,'Input-Ext Allocators'!$B$8:$B$63,$F97))*$D97</f>
        <v>0</v>
      </c>
    </row>
    <row r="98" spans="1:26" hidden="1" outlineLevel="1">
      <c r="A98" s="13">
        <f>IF(ISBLANK('Input-Accounts'!A98),"",'Input-Accounts'!A98)</f>
        <v>83</v>
      </c>
      <c r="B98" s="17" t="str">
        <f>IF(ISBLANK('Input-Accounts'!B98),"",'Input-Accounts'!B98)</f>
        <v>Transportation Equipment</v>
      </c>
      <c r="C98" s="13">
        <f>IF(ISBLANK('Input-Accounts'!C98),"",'Input-Accounts'!C98)</f>
        <v>392</v>
      </c>
      <c r="D98" s="5">
        <f t="shared" ca="1" si="23"/>
        <v>-1844258.9981959271</v>
      </c>
      <c r="E98" s="5">
        <f t="shared" ca="1" si="19"/>
        <v>0</v>
      </c>
      <c r="F98" s="2" t="str" cm="1">
        <f t="array" aca="1" ref="F98" ca="1">IF(D98=0,"-",IF('Input-Accounts'!$E98&lt;&gt;0,'Input-Accounts'!$E98,INDEX('Input-Accounts'!$H98:$J98,,MATCH($F$6,'Input-Accounts'!$H$6:$J$6,0))))</f>
        <v>INT_T&amp;D_PLANT</v>
      </c>
      <c r="G98" s="5">
        <f ca="1">IFERROR(INDEX(G$269:G$305,MATCH($F98,$B$269:$B$305,0))/INDEX($D$269:$D$305,MATCH($F98,$B$269:$B$305,0)),SUMIFS('Input-Ext Allocators'!D$8:D$63,'Input-Ext Allocators'!$B$8:$B$63,$F98))*$D98</f>
        <v>-1454543.1224844248</v>
      </c>
      <c r="H98" s="5">
        <f ca="1">IFERROR(INDEX(H$269:H$305,MATCH($F98,$B$269:$B$305,0))/INDEX($D$269:$D$305,MATCH($F98,$B$269:$B$305,0)),SUMIFS('Input-Ext Allocators'!E$8:E$63,'Input-Ext Allocators'!$B$8:$B$63,$F98))*$D98</f>
        <v>-301476.33358550828</v>
      </c>
      <c r="I98" s="5">
        <f ca="1">IFERROR(INDEX(I$269:I$305,MATCH($F98,$B$269:$B$305,0))/INDEX($D$269:$D$305,MATCH($F98,$B$269:$B$305,0)),SUMIFS('Input-Ext Allocators'!F$8:F$63,'Input-Ext Allocators'!$B$8:$B$63,$F98))*$D98</f>
        <v>-21754.966224334923</v>
      </c>
      <c r="J98" s="5">
        <f ca="1">IFERROR(INDEX(J$269:J$305,MATCH($F98,$B$269:$B$305,0))/INDEX($D$269:$D$305,MATCH($F98,$B$269:$B$305,0)),SUMIFS('Input-Ext Allocators'!G$8:G$63,'Input-Ext Allocators'!$B$8:$B$63,$F98))*$D98</f>
        <v>-10614.390897969068</v>
      </c>
      <c r="K98" s="5">
        <f ca="1">IFERROR(INDEX(K$269:K$305,MATCH($F98,$B$269:$B$305,0))/INDEX($D$269:$D$305,MATCH($F98,$B$269:$B$305,0)),SUMIFS('Input-Ext Allocators'!H$8:H$63,'Input-Ext Allocators'!$B$8:$B$63,$F98))*$D98</f>
        <v>-990.51577604193733</v>
      </c>
      <c r="L98" s="5">
        <f ca="1">IFERROR(INDEX(L$269:L$305,MATCH($F98,$B$269:$B$305,0))/INDEX($D$269:$D$305,MATCH($F98,$B$269:$B$305,0)),SUMIFS('Input-Ext Allocators'!I$8:I$63,'Input-Ext Allocators'!$B$8:$B$63,$F98))*$D98</f>
        <v>-40587.689140157869</v>
      </c>
      <c r="M98" s="5">
        <f ca="1">IFERROR(INDEX(M$269:M$305,MATCH($F98,$B$269:$B$305,0))/INDEX($D$269:$D$305,MATCH($F98,$B$269:$B$305,0)),SUMIFS('Input-Ext Allocators'!J$8:J$63,'Input-Ext Allocators'!$B$8:$B$63,$F98))*$D98</f>
        <v>-14291.980087490283</v>
      </c>
      <c r="N98" s="5">
        <f ca="1">IFERROR(INDEX(N$269:N$305,MATCH($F98,$B$269:$B$305,0))/INDEX($D$269:$D$305,MATCH($F98,$B$269:$B$305,0)),SUMIFS('Input-Ext Allocators'!K$8:K$63,'Input-Ext Allocators'!$B$8:$B$63,$F98))*$D98</f>
        <v>0</v>
      </c>
      <c r="O98" s="5">
        <f ca="1">IFERROR(INDEX(O$269:O$305,MATCH($F98,$B$269:$B$305,0))/INDEX($D$269:$D$305,MATCH($F98,$B$269:$B$305,0)),SUMIFS('Input-Ext Allocators'!L$8:L$63,'Input-Ext Allocators'!$B$8:$B$63,$F98))*$D98</f>
        <v>0</v>
      </c>
      <c r="P98" s="5">
        <f ca="1">IFERROR(INDEX(P$269:P$305,MATCH($F98,$B$269:$B$305,0))/INDEX($D$269:$D$305,MATCH($F98,$B$269:$B$305,0)),SUMIFS('Input-Ext Allocators'!M$8:M$63,'Input-Ext Allocators'!$B$8:$B$63,$F98))*$D98</f>
        <v>0</v>
      </c>
      <c r="Q98" s="5">
        <f ca="1">IFERROR(INDEX(Q$269:Q$305,MATCH($F98,$B$269:$B$305,0))/INDEX($D$269:$D$305,MATCH($F98,$B$269:$B$305,0)),SUMIFS('Input-Ext Allocators'!N$8:N$63,'Input-Ext Allocators'!$B$8:$B$63,$F98))*$D98</f>
        <v>0</v>
      </c>
      <c r="R98" s="5">
        <f ca="1">IFERROR(INDEX(R$269:R$305,MATCH($F98,$B$269:$B$305,0))/INDEX($D$269:$D$305,MATCH($F98,$B$269:$B$305,0)),SUMIFS('Input-Ext Allocators'!O$8:O$63,'Input-Ext Allocators'!$B$8:$B$63,$F98))*$D98</f>
        <v>0</v>
      </c>
      <c r="S98" s="5">
        <f ca="1">IFERROR(INDEX(S$269:S$305,MATCH($F98,$B$269:$B$305,0))/INDEX($D$269:$D$305,MATCH($F98,$B$269:$B$305,0)),SUMIFS('Input-Ext Allocators'!P$8:P$63,'Input-Ext Allocators'!$B$8:$B$63,$F98))*$D98</f>
        <v>0</v>
      </c>
      <c r="T98" s="5">
        <f ca="1">IFERROR(INDEX(T$269:T$305,MATCH($F98,$B$269:$B$305,0))/INDEX($D$269:$D$305,MATCH($F98,$B$269:$B$305,0)),SUMIFS('Input-Ext Allocators'!Q$8:Q$63,'Input-Ext Allocators'!$B$8:$B$63,$F98))*$D98</f>
        <v>0</v>
      </c>
      <c r="U98" s="5">
        <f ca="1">IFERROR(INDEX(U$269:U$305,MATCH($F98,$B$269:$B$305,0))/INDEX($D$269:$D$305,MATCH($F98,$B$269:$B$305,0)),SUMIFS('Input-Ext Allocators'!R$8:R$63,'Input-Ext Allocators'!$B$8:$B$63,$F98))*$D98</f>
        <v>0</v>
      </c>
      <c r="V98" s="5">
        <f ca="1">IFERROR(INDEX(V$269:V$305,MATCH($F98,$B$269:$B$305,0))/INDEX($D$269:$D$305,MATCH($F98,$B$269:$B$305,0)),SUMIFS('Input-Ext Allocators'!S$8:S$63,'Input-Ext Allocators'!$B$8:$B$63,$F98))*$D98</f>
        <v>0</v>
      </c>
      <c r="W98" s="5">
        <f ca="1">IFERROR(INDEX(W$269:W$305,MATCH($F98,$B$269:$B$305,0))/INDEX($D$269:$D$305,MATCH($F98,$B$269:$B$305,0)),SUMIFS('Input-Ext Allocators'!T$8:T$63,'Input-Ext Allocators'!$B$8:$B$63,$F98))*$D98</f>
        <v>0</v>
      </c>
      <c r="X98" s="5">
        <f ca="1">IFERROR(INDEX(X$269:X$305,MATCH($F98,$B$269:$B$305,0))/INDEX($D$269:$D$305,MATCH($F98,$B$269:$B$305,0)),SUMIFS('Input-Ext Allocators'!U$8:U$63,'Input-Ext Allocators'!$B$8:$B$63,$F98))*$D98</f>
        <v>0</v>
      </c>
      <c r="Y98" s="5">
        <f ca="1">IFERROR(INDEX(Y$269:Y$305,MATCH($F98,$B$269:$B$305,0))/INDEX($D$269:$D$305,MATCH($F98,$B$269:$B$305,0)),SUMIFS('Input-Ext Allocators'!V$8:V$63,'Input-Ext Allocators'!$B$8:$B$63,$F98))*$D98</f>
        <v>0</v>
      </c>
      <c r="Z98" s="5">
        <f ca="1">IFERROR(INDEX(Z$269:Z$305,MATCH($F98,$B$269:$B$305,0))/INDEX($D$269:$D$305,MATCH($F98,$B$269:$B$305,0)),SUMIFS('Input-Ext Allocators'!W$8:W$63,'Input-Ext Allocators'!$B$8:$B$63,$F98))*$D98</f>
        <v>0</v>
      </c>
    </row>
    <row r="99" spans="1:26" hidden="1" outlineLevel="1">
      <c r="A99" s="13">
        <f>IF(ISBLANK('Input-Accounts'!A99),"",'Input-Accounts'!A99)</f>
        <v>84</v>
      </c>
      <c r="B99" s="17" t="str">
        <f>IF(ISBLANK('Input-Accounts'!B99),"",'Input-Accounts'!B99)</f>
        <v>Stores Equipment</v>
      </c>
      <c r="C99" s="13">
        <f>IF(ISBLANK('Input-Accounts'!C99),"",'Input-Accounts'!C99)</f>
        <v>393</v>
      </c>
      <c r="D99" s="5">
        <f t="shared" ca="1" si="23"/>
        <v>-17433.945408232696</v>
      </c>
      <c r="E99" s="5">
        <f t="shared" ca="1" si="19"/>
        <v>0</v>
      </c>
      <c r="F99" s="2" t="str" cm="1">
        <f t="array" aca="1" ref="F99" ca="1">IF(D99=0,"-",IF('Input-Accounts'!$E99&lt;&gt;0,'Input-Accounts'!$E99,INDEX('Input-Accounts'!$H99:$J99,,MATCH($F$6,'Input-Accounts'!$H$6:$J$6,0))))</f>
        <v>INT_T&amp;D_PLANT</v>
      </c>
      <c r="G99" s="5">
        <f ca="1">IFERROR(INDEX(G$269:G$305,MATCH($F99,$B$269:$B$305,0))/INDEX($D$269:$D$305,MATCH($F99,$B$269:$B$305,0)),SUMIFS('Input-Ext Allocators'!D$8:D$63,'Input-Ext Allocators'!$B$8:$B$63,$F99))*$D99</f>
        <v>-13749.926347719955</v>
      </c>
      <c r="H99" s="5">
        <f ca="1">IFERROR(INDEX(H$269:H$305,MATCH($F99,$B$269:$B$305,0))/INDEX($D$269:$D$305,MATCH($F99,$B$269:$B$305,0)),SUMIFS('Input-Ext Allocators'!E$8:E$63,'Input-Ext Allocators'!$B$8:$B$63,$F99))*$D99</f>
        <v>-2849.8827695813316</v>
      </c>
      <c r="I99" s="5">
        <f ca="1">IFERROR(INDEX(I$269:I$305,MATCH($F99,$B$269:$B$305,0))/INDEX($D$269:$D$305,MATCH($F99,$B$269:$B$305,0)),SUMIFS('Input-Ext Allocators'!F$8:F$63,'Input-Ext Allocators'!$B$8:$B$63,$F99))*$D99</f>
        <v>-205.65164322582228</v>
      </c>
      <c r="J99" s="5">
        <f ca="1">IFERROR(INDEX(J$269:J$305,MATCH($F99,$B$269:$B$305,0))/INDEX($D$269:$D$305,MATCH($F99,$B$269:$B$305,0)),SUMIFS('Input-Ext Allocators'!G$8:G$63,'Input-Ext Allocators'!$B$8:$B$63,$F99))*$D99</f>
        <v>-100.33878736004718</v>
      </c>
      <c r="K99" s="5">
        <f ca="1">IFERROR(INDEX(K$269:K$305,MATCH($F99,$B$269:$B$305,0))/INDEX($D$269:$D$305,MATCH($F99,$B$269:$B$305,0)),SUMIFS('Input-Ext Allocators'!H$8:H$63,'Input-Ext Allocators'!$B$8:$B$63,$F99))*$D99</f>
        <v>-9.3634343020154418</v>
      </c>
      <c r="L99" s="5">
        <f ca="1">IFERROR(INDEX(L$269:L$305,MATCH($F99,$B$269:$B$305,0))/INDEX($D$269:$D$305,MATCH($F99,$B$269:$B$305,0)),SUMIFS('Input-Ext Allocators'!I$8:I$63,'Input-Ext Allocators'!$B$8:$B$63,$F99))*$D99</f>
        <v>-383.6790588567095</v>
      </c>
      <c r="M99" s="5">
        <f ca="1">IFERROR(INDEX(M$269:M$305,MATCH($F99,$B$269:$B$305,0))/INDEX($D$269:$D$305,MATCH($F99,$B$269:$B$305,0)),SUMIFS('Input-Ext Allocators'!J$8:J$63,'Input-Ext Allocators'!$B$8:$B$63,$F99))*$D99</f>
        <v>-135.10336718681631</v>
      </c>
      <c r="N99" s="5">
        <f ca="1">IFERROR(INDEX(N$269:N$305,MATCH($F99,$B$269:$B$305,0))/INDEX($D$269:$D$305,MATCH($F99,$B$269:$B$305,0)),SUMIFS('Input-Ext Allocators'!K$8:K$63,'Input-Ext Allocators'!$B$8:$B$63,$F99))*$D99</f>
        <v>0</v>
      </c>
      <c r="O99" s="5">
        <f ca="1">IFERROR(INDEX(O$269:O$305,MATCH($F99,$B$269:$B$305,0))/INDEX($D$269:$D$305,MATCH($F99,$B$269:$B$305,0)),SUMIFS('Input-Ext Allocators'!L$8:L$63,'Input-Ext Allocators'!$B$8:$B$63,$F99))*$D99</f>
        <v>0</v>
      </c>
      <c r="P99" s="5">
        <f ca="1">IFERROR(INDEX(P$269:P$305,MATCH($F99,$B$269:$B$305,0))/INDEX($D$269:$D$305,MATCH($F99,$B$269:$B$305,0)),SUMIFS('Input-Ext Allocators'!M$8:M$63,'Input-Ext Allocators'!$B$8:$B$63,$F99))*$D99</f>
        <v>0</v>
      </c>
      <c r="Q99" s="5">
        <f ca="1">IFERROR(INDEX(Q$269:Q$305,MATCH($F99,$B$269:$B$305,0))/INDEX($D$269:$D$305,MATCH($F99,$B$269:$B$305,0)),SUMIFS('Input-Ext Allocators'!N$8:N$63,'Input-Ext Allocators'!$B$8:$B$63,$F99))*$D99</f>
        <v>0</v>
      </c>
      <c r="R99" s="5">
        <f ca="1">IFERROR(INDEX(R$269:R$305,MATCH($F99,$B$269:$B$305,0))/INDEX($D$269:$D$305,MATCH($F99,$B$269:$B$305,0)),SUMIFS('Input-Ext Allocators'!O$8:O$63,'Input-Ext Allocators'!$B$8:$B$63,$F99))*$D99</f>
        <v>0</v>
      </c>
      <c r="S99" s="5">
        <f ca="1">IFERROR(INDEX(S$269:S$305,MATCH($F99,$B$269:$B$305,0))/INDEX($D$269:$D$305,MATCH($F99,$B$269:$B$305,0)),SUMIFS('Input-Ext Allocators'!P$8:P$63,'Input-Ext Allocators'!$B$8:$B$63,$F99))*$D99</f>
        <v>0</v>
      </c>
      <c r="T99" s="5">
        <f ca="1">IFERROR(INDEX(T$269:T$305,MATCH($F99,$B$269:$B$305,0))/INDEX($D$269:$D$305,MATCH($F99,$B$269:$B$305,0)),SUMIFS('Input-Ext Allocators'!Q$8:Q$63,'Input-Ext Allocators'!$B$8:$B$63,$F99))*$D99</f>
        <v>0</v>
      </c>
      <c r="U99" s="5">
        <f ca="1">IFERROR(INDEX(U$269:U$305,MATCH($F99,$B$269:$B$305,0))/INDEX($D$269:$D$305,MATCH($F99,$B$269:$B$305,0)),SUMIFS('Input-Ext Allocators'!R$8:R$63,'Input-Ext Allocators'!$B$8:$B$63,$F99))*$D99</f>
        <v>0</v>
      </c>
      <c r="V99" s="5">
        <f ca="1">IFERROR(INDEX(V$269:V$305,MATCH($F99,$B$269:$B$305,0))/INDEX($D$269:$D$305,MATCH($F99,$B$269:$B$305,0)),SUMIFS('Input-Ext Allocators'!S$8:S$63,'Input-Ext Allocators'!$B$8:$B$63,$F99))*$D99</f>
        <v>0</v>
      </c>
      <c r="W99" s="5">
        <f ca="1">IFERROR(INDEX(W$269:W$305,MATCH($F99,$B$269:$B$305,0))/INDEX($D$269:$D$305,MATCH($F99,$B$269:$B$305,0)),SUMIFS('Input-Ext Allocators'!T$8:T$63,'Input-Ext Allocators'!$B$8:$B$63,$F99))*$D99</f>
        <v>0</v>
      </c>
      <c r="X99" s="5">
        <f ca="1">IFERROR(INDEX(X$269:X$305,MATCH($F99,$B$269:$B$305,0))/INDEX($D$269:$D$305,MATCH($F99,$B$269:$B$305,0)),SUMIFS('Input-Ext Allocators'!U$8:U$63,'Input-Ext Allocators'!$B$8:$B$63,$F99))*$D99</f>
        <v>0</v>
      </c>
      <c r="Y99" s="5">
        <f ca="1">IFERROR(INDEX(Y$269:Y$305,MATCH($F99,$B$269:$B$305,0))/INDEX($D$269:$D$305,MATCH($F99,$B$269:$B$305,0)),SUMIFS('Input-Ext Allocators'!V$8:V$63,'Input-Ext Allocators'!$B$8:$B$63,$F99))*$D99</f>
        <v>0</v>
      </c>
      <c r="Z99" s="5">
        <f ca="1">IFERROR(INDEX(Z$269:Z$305,MATCH($F99,$B$269:$B$305,0))/INDEX($D$269:$D$305,MATCH($F99,$B$269:$B$305,0)),SUMIFS('Input-Ext Allocators'!W$8:W$63,'Input-Ext Allocators'!$B$8:$B$63,$F99))*$D99</f>
        <v>0</v>
      </c>
    </row>
    <row r="100" spans="1:26" hidden="1" outlineLevel="1">
      <c r="A100" s="13">
        <f>IF(ISBLANK('Input-Accounts'!A100),"",'Input-Accounts'!A100)</f>
        <v>85</v>
      </c>
      <c r="B100" s="17" t="str">
        <f>IF(ISBLANK('Input-Accounts'!B100),"",'Input-Accounts'!B100)</f>
        <v xml:space="preserve">Tools, Shop, and Garage Equipment </v>
      </c>
      <c r="C100" s="13">
        <f>IF(ISBLANK('Input-Accounts'!C100),"",'Input-Accounts'!C100)</f>
        <v>394</v>
      </c>
      <c r="D100" s="5">
        <f t="shared" ca="1" si="23"/>
        <v>-1181459.360585605</v>
      </c>
      <c r="E100" s="5">
        <f t="shared" ca="1" si="19"/>
        <v>0</v>
      </c>
      <c r="F100" s="2" t="str" cm="1">
        <f t="array" aca="1" ref="F100" ca="1">IF(D100=0,"-",IF('Input-Accounts'!$E100&lt;&gt;0,'Input-Accounts'!$E100,INDEX('Input-Accounts'!$H100:$J100,,MATCH($F$6,'Input-Accounts'!$H$6:$J$6,0))))</f>
        <v>INT_T&amp;D_PLANT</v>
      </c>
      <c r="G100" s="5">
        <f ca="1">IFERROR(INDEX(G$269:G$305,MATCH($F100,$B$269:$B$305,0))/INDEX($D$269:$D$305,MATCH($F100,$B$269:$B$305,0)),SUMIFS('Input-Ext Allocators'!D$8:D$63,'Input-Ext Allocators'!$B$8:$B$63,$F100))*$D100</f>
        <v>-931801.65536167973</v>
      </c>
      <c r="H100" s="5">
        <f ca="1">IFERROR(INDEX(H$269:H$305,MATCH($F100,$B$269:$B$305,0))/INDEX($D$269:$D$305,MATCH($F100,$B$269:$B$305,0)),SUMIFS('Input-Ext Allocators'!E$8:E$63,'Input-Ext Allocators'!$B$8:$B$63,$F100))*$D100</f>
        <v>-193130.1604915839</v>
      </c>
      <c r="I100" s="5">
        <f ca="1">IFERROR(INDEX(I$269:I$305,MATCH($F100,$B$269:$B$305,0))/INDEX($D$269:$D$305,MATCH($F100,$B$269:$B$305,0)),SUMIFS('Input-Ext Allocators'!F$8:F$63,'Input-Ext Allocators'!$B$8:$B$63,$F100))*$D100</f>
        <v>-13936.550403227922</v>
      </c>
      <c r="J100" s="5">
        <f ca="1">IFERROR(INDEX(J$269:J$305,MATCH($F100,$B$269:$B$305,0))/INDEX($D$269:$D$305,MATCH($F100,$B$269:$B$305,0)),SUMIFS('Input-Ext Allocators'!G$8:G$63,'Input-Ext Allocators'!$B$8:$B$63,$F100))*$D100</f>
        <v>-6799.7344709107656</v>
      </c>
      <c r="K100" s="5">
        <f ca="1">IFERROR(INDEX(K$269:K$305,MATCH($F100,$B$269:$B$305,0))/INDEX($D$269:$D$305,MATCH($F100,$B$269:$B$305,0)),SUMIFS('Input-Ext Allocators'!H$8:H$63,'Input-Ext Allocators'!$B$8:$B$63,$F100))*$D100</f>
        <v>-634.5389321983605</v>
      </c>
      <c r="L100" s="5">
        <f ca="1">IFERROR(INDEX(L$269:L$305,MATCH($F100,$B$269:$B$305,0))/INDEX($D$269:$D$305,MATCH($F100,$B$269:$B$305,0)),SUMIFS('Input-Ext Allocators'!I$8:I$63,'Input-Ext Allocators'!$B$8:$B$63,$F100))*$D100</f>
        <v>-26001.068887876401</v>
      </c>
      <c r="M100" s="5">
        <f ca="1">IFERROR(INDEX(M$269:M$305,MATCH($F100,$B$269:$B$305,0))/INDEX($D$269:$D$305,MATCH($F100,$B$269:$B$305,0)),SUMIFS('Input-Ext Allocators'!J$8:J$63,'Input-Ext Allocators'!$B$8:$B$63,$F100))*$D100</f>
        <v>-9155.6520381280134</v>
      </c>
      <c r="N100" s="5">
        <f ca="1">IFERROR(INDEX(N$269:N$305,MATCH($F100,$B$269:$B$305,0))/INDEX($D$269:$D$305,MATCH($F100,$B$269:$B$305,0)),SUMIFS('Input-Ext Allocators'!K$8:K$63,'Input-Ext Allocators'!$B$8:$B$63,$F100))*$D100</f>
        <v>0</v>
      </c>
      <c r="O100" s="5">
        <f ca="1">IFERROR(INDEX(O$269:O$305,MATCH($F100,$B$269:$B$305,0))/INDEX($D$269:$D$305,MATCH($F100,$B$269:$B$305,0)),SUMIFS('Input-Ext Allocators'!L$8:L$63,'Input-Ext Allocators'!$B$8:$B$63,$F100))*$D100</f>
        <v>0</v>
      </c>
      <c r="P100" s="5">
        <f ca="1">IFERROR(INDEX(P$269:P$305,MATCH($F100,$B$269:$B$305,0))/INDEX($D$269:$D$305,MATCH($F100,$B$269:$B$305,0)),SUMIFS('Input-Ext Allocators'!M$8:M$63,'Input-Ext Allocators'!$B$8:$B$63,$F100))*$D100</f>
        <v>0</v>
      </c>
      <c r="Q100" s="5">
        <f ca="1">IFERROR(INDEX(Q$269:Q$305,MATCH($F100,$B$269:$B$305,0))/INDEX($D$269:$D$305,MATCH($F100,$B$269:$B$305,0)),SUMIFS('Input-Ext Allocators'!N$8:N$63,'Input-Ext Allocators'!$B$8:$B$63,$F100))*$D100</f>
        <v>0</v>
      </c>
      <c r="R100" s="5">
        <f ca="1">IFERROR(INDEX(R$269:R$305,MATCH($F100,$B$269:$B$305,0))/INDEX($D$269:$D$305,MATCH($F100,$B$269:$B$305,0)),SUMIFS('Input-Ext Allocators'!O$8:O$63,'Input-Ext Allocators'!$B$8:$B$63,$F100))*$D100</f>
        <v>0</v>
      </c>
      <c r="S100" s="5">
        <f ca="1">IFERROR(INDEX(S$269:S$305,MATCH($F100,$B$269:$B$305,0))/INDEX($D$269:$D$305,MATCH($F100,$B$269:$B$305,0)),SUMIFS('Input-Ext Allocators'!P$8:P$63,'Input-Ext Allocators'!$B$8:$B$63,$F100))*$D100</f>
        <v>0</v>
      </c>
      <c r="T100" s="5">
        <f ca="1">IFERROR(INDEX(T$269:T$305,MATCH($F100,$B$269:$B$305,0))/INDEX($D$269:$D$305,MATCH($F100,$B$269:$B$305,0)),SUMIFS('Input-Ext Allocators'!Q$8:Q$63,'Input-Ext Allocators'!$B$8:$B$63,$F100))*$D100</f>
        <v>0</v>
      </c>
      <c r="U100" s="5">
        <f ca="1">IFERROR(INDEX(U$269:U$305,MATCH($F100,$B$269:$B$305,0))/INDEX($D$269:$D$305,MATCH($F100,$B$269:$B$305,0)),SUMIFS('Input-Ext Allocators'!R$8:R$63,'Input-Ext Allocators'!$B$8:$B$63,$F100))*$D100</f>
        <v>0</v>
      </c>
      <c r="V100" s="5">
        <f ca="1">IFERROR(INDEX(V$269:V$305,MATCH($F100,$B$269:$B$305,0))/INDEX($D$269:$D$305,MATCH($F100,$B$269:$B$305,0)),SUMIFS('Input-Ext Allocators'!S$8:S$63,'Input-Ext Allocators'!$B$8:$B$63,$F100))*$D100</f>
        <v>0</v>
      </c>
      <c r="W100" s="5">
        <f ca="1">IFERROR(INDEX(W$269:W$305,MATCH($F100,$B$269:$B$305,0))/INDEX($D$269:$D$305,MATCH($F100,$B$269:$B$305,0)),SUMIFS('Input-Ext Allocators'!T$8:T$63,'Input-Ext Allocators'!$B$8:$B$63,$F100))*$D100</f>
        <v>0</v>
      </c>
      <c r="X100" s="5">
        <f ca="1">IFERROR(INDEX(X$269:X$305,MATCH($F100,$B$269:$B$305,0))/INDEX($D$269:$D$305,MATCH($F100,$B$269:$B$305,0)),SUMIFS('Input-Ext Allocators'!U$8:U$63,'Input-Ext Allocators'!$B$8:$B$63,$F100))*$D100</f>
        <v>0</v>
      </c>
      <c r="Y100" s="5">
        <f ca="1">IFERROR(INDEX(Y$269:Y$305,MATCH($F100,$B$269:$B$305,0))/INDEX($D$269:$D$305,MATCH($F100,$B$269:$B$305,0)),SUMIFS('Input-Ext Allocators'!V$8:V$63,'Input-Ext Allocators'!$B$8:$B$63,$F100))*$D100</f>
        <v>0</v>
      </c>
      <c r="Z100" s="5">
        <f ca="1">IFERROR(INDEX(Z$269:Z$305,MATCH($F100,$B$269:$B$305,0))/INDEX($D$269:$D$305,MATCH($F100,$B$269:$B$305,0)),SUMIFS('Input-Ext Allocators'!W$8:W$63,'Input-Ext Allocators'!$B$8:$B$63,$F100))*$D100</f>
        <v>0</v>
      </c>
    </row>
    <row r="101" spans="1:26" hidden="1" outlineLevel="1">
      <c r="A101" s="13">
        <f>IF(ISBLANK('Input-Accounts'!A101),"",'Input-Accounts'!A101)</f>
        <v>86</v>
      </c>
      <c r="B101" s="17" t="str">
        <f>IF(ISBLANK('Input-Accounts'!B101),"",'Input-Accounts'!B101)</f>
        <v>Laboratory Equipment</v>
      </c>
      <c r="C101" s="13">
        <f>IF(ISBLANK('Input-Accounts'!C101),"",'Input-Accounts'!C101)</f>
        <v>395</v>
      </c>
      <c r="D101" s="5">
        <f t="shared" ca="1" si="23"/>
        <v>-17242.287272349866</v>
      </c>
      <c r="E101" s="5">
        <f t="shared" ca="1" si="19"/>
        <v>0</v>
      </c>
      <c r="F101" s="2" t="str" cm="1">
        <f t="array" aca="1" ref="F101" ca="1">IF(D101=0,"-",IF('Input-Accounts'!$E101&lt;&gt;0,'Input-Accounts'!$E101,INDEX('Input-Accounts'!$H101:$J101,,MATCH($F$6,'Input-Accounts'!$H$6:$J$6,0))))</f>
        <v>INT_T&amp;D_PLANT</v>
      </c>
      <c r="G101" s="5">
        <f ca="1">IFERROR(INDEX(G$269:G$305,MATCH($F101,$B$269:$B$305,0))/INDEX($D$269:$D$305,MATCH($F101,$B$269:$B$305,0)),SUMIFS('Input-Ext Allocators'!D$8:D$63,'Input-Ext Allocators'!$B$8:$B$63,$F101))*$D101</f>
        <v>-13598.768064805647</v>
      </c>
      <c r="H101" s="5">
        <f ca="1">IFERROR(INDEX(H$269:H$305,MATCH($F101,$B$269:$B$305,0))/INDEX($D$269:$D$305,MATCH($F101,$B$269:$B$305,0)),SUMIFS('Input-Ext Allocators'!E$8:E$63,'Input-Ext Allocators'!$B$8:$B$63,$F101))*$D101</f>
        <v>-2818.5529009650959</v>
      </c>
      <c r="I101" s="5">
        <f ca="1">IFERROR(INDEX(I$269:I$305,MATCH($F101,$B$269:$B$305,0))/INDEX($D$269:$D$305,MATCH($F101,$B$269:$B$305,0)),SUMIFS('Input-Ext Allocators'!F$8:F$63,'Input-Ext Allocators'!$B$8:$B$63,$F101))*$D101</f>
        <v>-203.39083480529749</v>
      </c>
      <c r="J101" s="5">
        <f ca="1">IFERROR(INDEX(J$269:J$305,MATCH($F101,$B$269:$B$305,0))/INDEX($D$269:$D$305,MATCH($F101,$B$269:$B$305,0)),SUMIFS('Input-Ext Allocators'!G$8:G$63,'Input-Ext Allocators'!$B$8:$B$63,$F101))*$D101</f>
        <v>-99.235724083670902</v>
      </c>
      <c r="K101" s="5">
        <f ca="1">IFERROR(INDEX(K$269:K$305,MATCH($F101,$B$269:$B$305,0))/INDEX($D$269:$D$305,MATCH($F101,$B$269:$B$305,0)),SUMIFS('Input-Ext Allocators'!H$8:H$63,'Input-Ext Allocators'!$B$8:$B$63,$F101))*$D101</f>
        <v>-9.260498430543791</v>
      </c>
      <c r="L101" s="5">
        <f ca="1">IFERROR(INDEX(L$269:L$305,MATCH($F101,$B$269:$B$305,0))/INDEX($D$269:$D$305,MATCH($F101,$B$269:$B$305,0)),SUMIFS('Input-Ext Allocators'!I$8:I$63,'Input-Ext Allocators'!$B$8:$B$63,$F101))*$D101</f>
        <v>-379.46112588308495</v>
      </c>
      <c r="M101" s="5">
        <f ca="1">IFERROR(INDEX(M$269:M$305,MATCH($F101,$B$269:$B$305,0))/INDEX($D$269:$D$305,MATCH($F101,$B$269:$B$305,0)),SUMIFS('Input-Ext Allocators'!J$8:J$63,'Input-Ext Allocators'!$B$8:$B$63,$F101))*$D101</f>
        <v>-133.61812337652589</v>
      </c>
      <c r="N101" s="5">
        <f ca="1">IFERROR(INDEX(N$269:N$305,MATCH($F101,$B$269:$B$305,0))/INDEX($D$269:$D$305,MATCH($F101,$B$269:$B$305,0)),SUMIFS('Input-Ext Allocators'!K$8:K$63,'Input-Ext Allocators'!$B$8:$B$63,$F101))*$D101</f>
        <v>0</v>
      </c>
      <c r="O101" s="5">
        <f ca="1">IFERROR(INDEX(O$269:O$305,MATCH($F101,$B$269:$B$305,0))/INDEX($D$269:$D$305,MATCH($F101,$B$269:$B$305,0)),SUMIFS('Input-Ext Allocators'!L$8:L$63,'Input-Ext Allocators'!$B$8:$B$63,$F101))*$D101</f>
        <v>0</v>
      </c>
      <c r="P101" s="5">
        <f ca="1">IFERROR(INDEX(P$269:P$305,MATCH($F101,$B$269:$B$305,0))/INDEX($D$269:$D$305,MATCH($F101,$B$269:$B$305,0)),SUMIFS('Input-Ext Allocators'!M$8:M$63,'Input-Ext Allocators'!$B$8:$B$63,$F101))*$D101</f>
        <v>0</v>
      </c>
      <c r="Q101" s="5">
        <f ca="1">IFERROR(INDEX(Q$269:Q$305,MATCH($F101,$B$269:$B$305,0))/INDEX($D$269:$D$305,MATCH($F101,$B$269:$B$305,0)),SUMIFS('Input-Ext Allocators'!N$8:N$63,'Input-Ext Allocators'!$B$8:$B$63,$F101))*$D101</f>
        <v>0</v>
      </c>
      <c r="R101" s="5">
        <f ca="1">IFERROR(INDEX(R$269:R$305,MATCH($F101,$B$269:$B$305,0))/INDEX($D$269:$D$305,MATCH($F101,$B$269:$B$305,0)),SUMIFS('Input-Ext Allocators'!O$8:O$63,'Input-Ext Allocators'!$B$8:$B$63,$F101))*$D101</f>
        <v>0</v>
      </c>
      <c r="S101" s="5">
        <f ca="1">IFERROR(INDEX(S$269:S$305,MATCH($F101,$B$269:$B$305,0))/INDEX($D$269:$D$305,MATCH($F101,$B$269:$B$305,0)),SUMIFS('Input-Ext Allocators'!P$8:P$63,'Input-Ext Allocators'!$B$8:$B$63,$F101))*$D101</f>
        <v>0</v>
      </c>
      <c r="T101" s="5">
        <f ca="1">IFERROR(INDEX(T$269:T$305,MATCH($F101,$B$269:$B$305,0))/INDEX($D$269:$D$305,MATCH($F101,$B$269:$B$305,0)),SUMIFS('Input-Ext Allocators'!Q$8:Q$63,'Input-Ext Allocators'!$B$8:$B$63,$F101))*$D101</f>
        <v>0</v>
      </c>
      <c r="U101" s="5">
        <f ca="1">IFERROR(INDEX(U$269:U$305,MATCH($F101,$B$269:$B$305,0))/INDEX($D$269:$D$305,MATCH($F101,$B$269:$B$305,0)),SUMIFS('Input-Ext Allocators'!R$8:R$63,'Input-Ext Allocators'!$B$8:$B$63,$F101))*$D101</f>
        <v>0</v>
      </c>
      <c r="V101" s="5">
        <f ca="1">IFERROR(INDEX(V$269:V$305,MATCH($F101,$B$269:$B$305,0))/INDEX($D$269:$D$305,MATCH($F101,$B$269:$B$305,0)),SUMIFS('Input-Ext Allocators'!S$8:S$63,'Input-Ext Allocators'!$B$8:$B$63,$F101))*$D101</f>
        <v>0</v>
      </c>
      <c r="W101" s="5">
        <f ca="1">IFERROR(INDEX(W$269:W$305,MATCH($F101,$B$269:$B$305,0))/INDEX($D$269:$D$305,MATCH($F101,$B$269:$B$305,0)),SUMIFS('Input-Ext Allocators'!T$8:T$63,'Input-Ext Allocators'!$B$8:$B$63,$F101))*$D101</f>
        <v>0</v>
      </c>
      <c r="X101" s="5">
        <f ca="1">IFERROR(INDEX(X$269:X$305,MATCH($F101,$B$269:$B$305,0))/INDEX($D$269:$D$305,MATCH($F101,$B$269:$B$305,0)),SUMIFS('Input-Ext Allocators'!U$8:U$63,'Input-Ext Allocators'!$B$8:$B$63,$F101))*$D101</f>
        <v>0</v>
      </c>
      <c r="Y101" s="5">
        <f ca="1">IFERROR(INDEX(Y$269:Y$305,MATCH($F101,$B$269:$B$305,0))/INDEX($D$269:$D$305,MATCH($F101,$B$269:$B$305,0)),SUMIFS('Input-Ext Allocators'!V$8:V$63,'Input-Ext Allocators'!$B$8:$B$63,$F101))*$D101</f>
        <v>0</v>
      </c>
      <c r="Z101" s="5">
        <f ca="1">IFERROR(INDEX(Z$269:Z$305,MATCH($F101,$B$269:$B$305,0))/INDEX($D$269:$D$305,MATCH($F101,$B$269:$B$305,0)),SUMIFS('Input-Ext Allocators'!W$8:W$63,'Input-Ext Allocators'!$B$8:$B$63,$F101))*$D101</f>
        <v>0</v>
      </c>
    </row>
    <row r="102" spans="1:26" hidden="1" outlineLevel="1">
      <c r="A102" s="13">
        <f>IF(ISBLANK('Input-Accounts'!A102),"",'Input-Accounts'!A102)</f>
        <v>87</v>
      </c>
      <c r="B102" s="17" t="str">
        <f>IF(ISBLANK('Input-Accounts'!B102),"",'Input-Accounts'!B102)</f>
        <v>Power Operated Equipment</v>
      </c>
      <c r="C102" s="13">
        <f>IF(ISBLANK('Input-Accounts'!C102),"",'Input-Accounts'!C102)</f>
        <v>396</v>
      </c>
      <c r="D102" s="5">
        <f t="shared" ca="1" si="23"/>
        <v>-422063.62730475113</v>
      </c>
      <c r="E102" s="5">
        <f t="shared" ca="1" si="19"/>
        <v>0</v>
      </c>
      <c r="F102" s="2" t="str" cm="1">
        <f t="array" aca="1" ref="F102" ca="1">IF(D102=0,"-",IF('Input-Accounts'!$E102&lt;&gt;0,'Input-Accounts'!$E102,INDEX('Input-Accounts'!$H102:$J102,,MATCH($F$6,'Input-Accounts'!$H$6:$J$6,0))))</f>
        <v>INT_T&amp;D_PLANT</v>
      </c>
      <c r="G102" s="5">
        <f ca="1">IFERROR(INDEX(G$269:G$305,MATCH($F102,$B$269:$B$305,0))/INDEX($D$269:$D$305,MATCH($F102,$B$269:$B$305,0)),SUMIFS('Input-Ext Allocators'!D$8:D$63,'Input-Ext Allocators'!$B$8:$B$63,$F102))*$D102</f>
        <v>-332876.10197238455</v>
      </c>
      <c r="H102" s="5">
        <f ca="1">IFERROR(INDEX(H$269:H$305,MATCH($F102,$B$269:$B$305,0))/INDEX($D$269:$D$305,MATCH($F102,$B$269:$B$305,0)),SUMIFS('Input-Ext Allocators'!E$8:E$63,'Input-Ext Allocators'!$B$8:$B$63,$F102))*$D102</f>
        <v>-68993.669015092994</v>
      </c>
      <c r="I102" s="5">
        <f ca="1">IFERROR(INDEX(I$269:I$305,MATCH($F102,$B$269:$B$305,0))/INDEX($D$269:$D$305,MATCH($F102,$B$269:$B$305,0)),SUMIFS('Input-Ext Allocators'!F$8:F$63,'Input-Ext Allocators'!$B$8:$B$63,$F102))*$D102</f>
        <v>-4978.6824765486026</v>
      </c>
      <c r="J102" s="5">
        <f ca="1">IFERROR(INDEX(J$269:J$305,MATCH($F102,$B$269:$B$305,0))/INDEX($D$269:$D$305,MATCH($F102,$B$269:$B$305,0)),SUMIFS('Input-Ext Allocators'!G$8:G$63,'Input-Ext Allocators'!$B$8:$B$63,$F102))*$D102</f>
        <v>-2429.1318781199875</v>
      </c>
      <c r="K102" s="5">
        <f ca="1">IFERROR(INDEX(K$269:K$305,MATCH($F102,$B$269:$B$305,0))/INDEX($D$269:$D$305,MATCH($F102,$B$269:$B$305,0)),SUMIFS('Input-Ext Allocators'!H$8:H$63,'Input-Ext Allocators'!$B$8:$B$63,$F102))*$D102</f>
        <v>-226.68219688654997</v>
      </c>
      <c r="L102" s="5">
        <f ca="1">IFERROR(INDEX(L$269:L$305,MATCH($F102,$B$269:$B$305,0))/INDEX($D$269:$D$305,MATCH($F102,$B$269:$B$305,0)),SUMIFS('Input-Ext Allocators'!I$8:I$63,'Input-Ext Allocators'!$B$8:$B$63,$F102))*$D102</f>
        <v>-9288.6017198072495</v>
      </c>
      <c r="M102" s="5">
        <f ca="1">IFERROR(INDEX(M$269:M$305,MATCH($F102,$B$269:$B$305,0))/INDEX($D$269:$D$305,MATCH($F102,$B$269:$B$305,0)),SUMIFS('Input-Ext Allocators'!J$8:J$63,'Input-Ext Allocators'!$B$8:$B$63,$F102))*$D102</f>
        <v>-3270.7580459111809</v>
      </c>
      <c r="N102" s="5">
        <f ca="1">IFERROR(INDEX(N$269:N$305,MATCH($F102,$B$269:$B$305,0))/INDEX($D$269:$D$305,MATCH($F102,$B$269:$B$305,0)),SUMIFS('Input-Ext Allocators'!K$8:K$63,'Input-Ext Allocators'!$B$8:$B$63,$F102))*$D102</f>
        <v>0</v>
      </c>
      <c r="O102" s="5">
        <f ca="1">IFERROR(INDEX(O$269:O$305,MATCH($F102,$B$269:$B$305,0))/INDEX($D$269:$D$305,MATCH($F102,$B$269:$B$305,0)),SUMIFS('Input-Ext Allocators'!L$8:L$63,'Input-Ext Allocators'!$B$8:$B$63,$F102))*$D102</f>
        <v>0</v>
      </c>
      <c r="P102" s="5">
        <f ca="1">IFERROR(INDEX(P$269:P$305,MATCH($F102,$B$269:$B$305,0))/INDEX($D$269:$D$305,MATCH($F102,$B$269:$B$305,0)),SUMIFS('Input-Ext Allocators'!M$8:M$63,'Input-Ext Allocators'!$B$8:$B$63,$F102))*$D102</f>
        <v>0</v>
      </c>
      <c r="Q102" s="5">
        <f ca="1">IFERROR(INDEX(Q$269:Q$305,MATCH($F102,$B$269:$B$305,0))/INDEX($D$269:$D$305,MATCH($F102,$B$269:$B$305,0)),SUMIFS('Input-Ext Allocators'!N$8:N$63,'Input-Ext Allocators'!$B$8:$B$63,$F102))*$D102</f>
        <v>0</v>
      </c>
      <c r="R102" s="5">
        <f ca="1">IFERROR(INDEX(R$269:R$305,MATCH($F102,$B$269:$B$305,0))/INDEX($D$269:$D$305,MATCH($F102,$B$269:$B$305,0)),SUMIFS('Input-Ext Allocators'!O$8:O$63,'Input-Ext Allocators'!$B$8:$B$63,$F102))*$D102</f>
        <v>0</v>
      </c>
      <c r="S102" s="5">
        <f ca="1">IFERROR(INDEX(S$269:S$305,MATCH($F102,$B$269:$B$305,0))/INDEX($D$269:$D$305,MATCH($F102,$B$269:$B$305,0)),SUMIFS('Input-Ext Allocators'!P$8:P$63,'Input-Ext Allocators'!$B$8:$B$63,$F102))*$D102</f>
        <v>0</v>
      </c>
      <c r="T102" s="5">
        <f ca="1">IFERROR(INDEX(T$269:T$305,MATCH($F102,$B$269:$B$305,0))/INDEX($D$269:$D$305,MATCH($F102,$B$269:$B$305,0)),SUMIFS('Input-Ext Allocators'!Q$8:Q$63,'Input-Ext Allocators'!$B$8:$B$63,$F102))*$D102</f>
        <v>0</v>
      </c>
      <c r="U102" s="5">
        <f ca="1">IFERROR(INDEX(U$269:U$305,MATCH($F102,$B$269:$B$305,0))/INDEX($D$269:$D$305,MATCH($F102,$B$269:$B$305,0)),SUMIFS('Input-Ext Allocators'!R$8:R$63,'Input-Ext Allocators'!$B$8:$B$63,$F102))*$D102</f>
        <v>0</v>
      </c>
      <c r="V102" s="5">
        <f ca="1">IFERROR(INDEX(V$269:V$305,MATCH($F102,$B$269:$B$305,0))/INDEX($D$269:$D$305,MATCH($F102,$B$269:$B$305,0)),SUMIFS('Input-Ext Allocators'!S$8:S$63,'Input-Ext Allocators'!$B$8:$B$63,$F102))*$D102</f>
        <v>0</v>
      </c>
      <c r="W102" s="5">
        <f ca="1">IFERROR(INDEX(W$269:W$305,MATCH($F102,$B$269:$B$305,0))/INDEX($D$269:$D$305,MATCH($F102,$B$269:$B$305,0)),SUMIFS('Input-Ext Allocators'!T$8:T$63,'Input-Ext Allocators'!$B$8:$B$63,$F102))*$D102</f>
        <v>0</v>
      </c>
      <c r="X102" s="5">
        <f ca="1">IFERROR(INDEX(X$269:X$305,MATCH($F102,$B$269:$B$305,0))/INDEX($D$269:$D$305,MATCH($F102,$B$269:$B$305,0)),SUMIFS('Input-Ext Allocators'!U$8:U$63,'Input-Ext Allocators'!$B$8:$B$63,$F102))*$D102</f>
        <v>0</v>
      </c>
      <c r="Y102" s="5">
        <f ca="1">IFERROR(INDEX(Y$269:Y$305,MATCH($F102,$B$269:$B$305,0))/INDEX($D$269:$D$305,MATCH($F102,$B$269:$B$305,0)),SUMIFS('Input-Ext Allocators'!V$8:V$63,'Input-Ext Allocators'!$B$8:$B$63,$F102))*$D102</f>
        <v>0</v>
      </c>
      <c r="Z102" s="5">
        <f ca="1">IFERROR(INDEX(Z$269:Z$305,MATCH($F102,$B$269:$B$305,0))/INDEX($D$269:$D$305,MATCH($F102,$B$269:$B$305,0)),SUMIFS('Input-Ext Allocators'!W$8:W$63,'Input-Ext Allocators'!$B$8:$B$63,$F102))*$D102</f>
        <v>0</v>
      </c>
    </row>
    <row r="103" spans="1:26" hidden="1" outlineLevel="1">
      <c r="A103" s="13">
        <f>IF(ISBLANK('Input-Accounts'!A103),"",'Input-Accounts'!A103)</f>
        <v>88</v>
      </c>
      <c r="B103" s="17" t="str">
        <f>IF(ISBLANK('Input-Accounts'!B103),"",'Input-Accounts'!B103)</f>
        <v>Communication Equipment</v>
      </c>
      <c r="C103" s="13">
        <f>IF(ISBLANK('Input-Accounts'!C103),"",'Input-Accounts'!C103)</f>
        <v>397</v>
      </c>
      <c r="D103" s="5">
        <f t="shared" ca="1" si="23"/>
        <v>-431530.18115350953</v>
      </c>
      <c r="E103" s="5">
        <f t="shared" ca="1" si="19"/>
        <v>0</v>
      </c>
      <c r="F103" s="2" t="str" cm="1">
        <f t="array" aca="1" ref="F103" ca="1">IF(D103=0,"-",IF('Input-Accounts'!$E103&lt;&gt;0,'Input-Accounts'!$E103,INDEX('Input-Accounts'!$H103:$J103,,MATCH($F$6,'Input-Accounts'!$H$6:$J$6,0))))</f>
        <v>INT_T&amp;D_PLANT</v>
      </c>
      <c r="G103" s="5">
        <f ca="1">IFERROR(INDEX(G$269:G$305,MATCH($F103,$B$269:$B$305,0))/INDEX($D$269:$D$305,MATCH($F103,$B$269:$B$305,0)),SUMIFS('Input-Ext Allocators'!D$8:D$63,'Input-Ext Allocators'!$B$8:$B$63,$F103))*$D103</f>
        <v>-340342.25006102584</v>
      </c>
      <c r="H103" s="5">
        <f ca="1">IFERROR(INDEX(H$269:H$305,MATCH($F103,$B$269:$B$305,0))/INDEX($D$269:$D$305,MATCH($F103,$B$269:$B$305,0)),SUMIFS('Input-Ext Allocators'!E$8:E$63,'Input-Ext Allocators'!$B$8:$B$63,$F103))*$D103</f>
        <v>-70541.142525486721</v>
      </c>
      <c r="I103" s="5">
        <f ca="1">IFERROR(INDEX(I$269:I$305,MATCH($F103,$B$269:$B$305,0))/INDEX($D$269:$D$305,MATCH($F103,$B$269:$B$305,0)),SUMIFS('Input-Ext Allocators'!F$8:F$63,'Input-Ext Allocators'!$B$8:$B$63,$F103))*$D103</f>
        <v>-5090.3503927371885</v>
      </c>
      <c r="J103" s="5">
        <f ca="1">IFERROR(INDEX(J$269:J$305,MATCH($F103,$B$269:$B$305,0))/INDEX($D$269:$D$305,MATCH($F103,$B$269:$B$305,0)),SUMIFS('Input-Ext Allocators'!G$8:G$63,'Input-Ext Allocators'!$B$8:$B$63,$F103))*$D103</f>
        <v>-2483.6153878144978</v>
      </c>
      <c r="K103" s="5">
        <f ca="1">IFERROR(INDEX(K$269:K$305,MATCH($F103,$B$269:$B$305,0))/INDEX($D$269:$D$305,MATCH($F103,$B$269:$B$305,0)),SUMIFS('Input-Ext Allocators'!H$8:H$63,'Input-Ext Allocators'!$B$8:$B$63,$F103))*$D103</f>
        <v>-231.76649954746591</v>
      </c>
      <c r="L103" s="5">
        <f ca="1">IFERROR(INDEX(L$269:L$305,MATCH($F103,$B$269:$B$305,0))/INDEX($D$269:$D$305,MATCH($F103,$B$269:$B$305,0)),SUMIFS('Input-Ext Allocators'!I$8:I$63,'Input-Ext Allocators'!$B$8:$B$63,$F103))*$D103</f>
        <v>-9496.9377209967915</v>
      </c>
      <c r="M103" s="5">
        <f ca="1">IFERROR(INDEX(M$269:M$305,MATCH($F103,$B$269:$B$305,0))/INDEX($D$269:$D$305,MATCH($F103,$B$269:$B$305,0)),SUMIFS('Input-Ext Allocators'!J$8:J$63,'Input-Ext Allocators'!$B$8:$B$63,$F103))*$D103</f>
        <v>-3344.1185659010293</v>
      </c>
      <c r="N103" s="5">
        <f ca="1">IFERROR(INDEX(N$269:N$305,MATCH($F103,$B$269:$B$305,0))/INDEX($D$269:$D$305,MATCH($F103,$B$269:$B$305,0)),SUMIFS('Input-Ext Allocators'!K$8:K$63,'Input-Ext Allocators'!$B$8:$B$63,$F103))*$D103</f>
        <v>0</v>
      </c>
      <c r="O103" s="5">
        <f ca="1">IFERROR(INDEX(O$269:O$305,MATCH($F103,$B$269:$B$305,0))/INDEX($D$269:$D$305,MATCH($F103,$B$269:$B$305,0)),SUMIFS('Input-Ext Allocators'!L$8:L$63,'Input-Ext Allocators'!$B$8:$B$63,$F103))*$D103</f>
        <v>0</v>
      </c>
      <c r="P103" s="5">
        <f ca="1">IFERROR(INDEX(P$269:P$305,MATCH($F103,$B$269:$B$305,0))/INDEX($D$269:$D$305,MATCH($F103,$B$269:$B$305,0)),SUMIFS('Input-Ext Allocators'!M$8:M$63,'Input-Ext Allocators'!$B$8:$B$63,$F103))*$D103</f>
        <v>0</v>
      </c>
      <c r="Q103" s="5">
        <f ca="1">IFERROR(INDEX(Q$269:Q$305,MATCH($F103,$B$269:$B$305,0))/INDEX($D$269:$D$305,MATCH($F103,$B$269:$B$305,0)),SUMIFS('Input-Ext Allocators'!N$8:N$63,'Input-Ext Allocators'!$B$8:$B$63,$F103))*$D103</f>
        <v>0</v>
      </c>
      <c r="R103" s="5">
        <f ca="1">IFERROR(INDEX(R$269:R$305,MATCH($F103,$B$269:$B$305,0))/INDEX($D$269:$D$305,MATCH($F103,$B$269:$B$305,0)),SUMIFS('Input-Ext Allocators'!O$8:O$63,'Input-Ext Allocators'!$B$8:$B$63,$F103))*$D103</f>
        <v>0</v>
      </c>
      <c r="S103" s="5">
        <f ca="1">IFERROR(INDEX(S$269:S$305,MATCH($F103,$B$269:$B$305,0))/INDEX($D$269:$D$305,MATCH($F103,$B$269:$B$305,0)),SUMIFS('Input-Ext Allocators'!P$8:P$63,'Input-Ext Allocators'!$B$8:$B$63,$F103))*$D103</f>
        <v>0</v>
      </c>
      <c r="T103" s="5">
        <f ca="1">IFERROR(INDEX(T$269:T$305,MATCH($F103,$B$269:$B$305,0))/INDEX($D$269:$D$305,MATCH($F103,$B$269:$B$305,0)),SUMIFS('Input-Ext Allocators'!Q$8:Q$63,'Input-Ext Allocators'!$B$8:$B$63,$F103))*$D103</f>
        <v>0</v>
      </c>
      <c r="U103" s="5">
        <f ca="1">IFERROR(INDEX(U$269:U$305,MATCH($F103,$B$269:$B$305,0))/INDEX($D$269:$D$305,MATCH($F103,$B$269:$B$305,0)),SUMIFS('Input-Ext Allocators'!R$8:R$63,'Input-Ext Allocators'!$B$8:$B$63,$F103))*$D103</f>
        <v>0</v>
      </c>
      <c r="V103" s="5">
        <f ca="1">IFERROR(INDEX(V$269:V$305,MATCH($F103,$B$269:$B$305,0))/INDEX($D$269:$D$305,MATCH($F103,$B$269:$B$305,0)),SUMIFS('Input-Ext Allocators'!S$8:S$63,'Input-Ext Allocators'!$B$8:$B$63,$F103))*$D103</f>
        <v>0</v>
      </c>
      <c r="W103" s="5">
        <f ca="1">IFERROR(INDEX(W$269:W$305,MATCH($F103,$B$269:$B$305,0))/INDEX($D$269:$D$305,MATCH($F103,$B$269:$B$305,0)),SUMIFS('Input-Ext Allocators'!T$8:T$63,'Input-Ext Allocators'!$B$8:$B$63,$F103))*$D103</f>
        <v>0</v>
      </c>
      <c r="X103" s="5">
        <f ca="1">IFERROR(INDEX(X$269:X$305,MATCH($F103,$B$269:$B$305,0))/INDEX($D$269:$D$305,MATCH($F103,$B$269:$B$305,0)),SUMIFS('Input-Ext Allocators'!U$8:U$63,'Input-Ext Allocators'!$B$8:$B$63,$F103))*$D103</f>
        <v>0</v>
      </c>
      <c r="Y103" s="5">
        <f ca="1">IFERROR(INDEX(Y$269:Y$305,MATCH($F103,$B$269:$B$305,0))/INDEX($D$269:$D$305,MATCH($F103,$B$269:$B$305,0)),SUMIFS('Input-Ext Allocators'!V$8:V$63,'Input-Ext Allocators'!$B$8:$B$63,$F103))*$D103</f>
        <v>0</v>
      </c>
      <c r="Z103" s="5">
        <f ca="1">IFERROR(INDEX(Z$269:Z$305,MATCH($F103,$B$269:$B$305,0))/INDEX($D$269:$D$305,MATCH($F103,$B$269:$B$305,0)),SUMIFS('Input-Ext Allocators'!W$8:W$63,'Input-Ext Allocators'!$B$8:$B$63,$F103))*$D103</f>
        <v>0</v>
      </c>
    </row>
    <row r="104" spans="1:26" hidden="1" outlineLevel="1">
      <c r="A104" s="13">
        <f>IF(ISBLANK('Input-Accounts'!A104),"",'Input-Accounts'!A104)</f>
        <v>89</v>
      </c>
      <c r="B104" s="17" t="str">
        <f>IF(ISBLANK('Input-Accounts'!B104),"",'Input-Accounts'!B104)</f>
        <v>Miscellaneous Equipment</v>
      </c>
      <c r="C104" s="13">
        <f>IF(ISBLANK('Input-Accounts'!C104),"",'Input-Accounts'!C104)</f>
        <v>398</v>
      </c>
      <c r="D104" s="5">
        <f t="shared" ca="1" si="23"/>
        <v>-11884.931554101266</v>
      </c>
      <c r="E104" s="5">
        <f t="shared" ca="1" si="19"/>
        <v>0</v>
      </c>
      <c r="F104" s="2" t="str" cm="1">
        <f t="array" aca="1" ref="F104" ca="1">IF(D104=0,"-",IF('Input-Accounts'!$E104&lt;&gt;0,'Input-Accounts'!$E104,INDEX('Input-Accounts'!$H104:$J104,,MATCH($F$6,'Input-Accounts'!$H$6:$J$6,0))))</f>
        <v>INT_T&amp;D_PLANT</v>
      </c>
      <c r="G104" s="5">
        <f ca="1">IFERROR(INDEX(G$269:G$305,MATCH($F104,$B$269:$B$305,0))/INDEX($D$269:$D$305,MATCH($F104,$B$269:$B$305,0)),SUMIFS('Input-Ext Allocators'!D$8:D$63,'Input-Ext Allocators'!$B$8:$B$63,$F104))*$D104</f>
        <v>-9373.4911799951005</v>
      </c>
      <c r="H104" s="5">
        <f ca="1">IFERROR(INDEX(H$269:H$305,MATCH($F104,$B$269:$B$305,0))/INDEX($D$269:$D$305,MATCH($F104,$B$269:$B$305,0)),SUMIFS('Input-Ext Allocators'!E$8:E$63,'Input-Ext Allocators'!$B$8:$B$63,$F104))*$D104</f>
        <v>-1942.7995706406305</v>
      </c>
      <c r="I104" s="5">
        <f ca="1">IFERROR(INDEX(I$269:I$305,MATCH($F104,$B$269:$B$305,0))/INDEX($D$269:$D$305,MATCH($F104,$B$269:$B$305,0)),SUMIFS('Input-Ext Allocators'!F$8:F$63,'Input-Ext Allocators'!$B$8:$B$63,$F104))*$D104</f>
        <v>-140.19521379097392</v>
      </c>
      <c r="J104" s="5">
        <f ca="1">IFERROR(INDEX(J$269:J$305,MATCH($F104,$B$269:$B$305,0))/INDEX($D$269:$D$305,MATCH($F104,$B$269:$B$305,0)),SUMIFS('Input-Ext Allocators'!G$8:G$63,'Input-Ext Allocators'!$B$8:$B$63,$F104))*$D104</f>
        <v>-68.402165549546098</v>
      </c>
      <c r="K104" s="5">
        <f ca="1">IFERROR(INDEX(K$269:K$305,MATCH($F104,$B$269:$B$305,0))/INDEX($D$269:$D$305,MATCH($F104,$B$269:$B$305,0)),SUMIFS('Input-Ext Allocators'!H$8:H$63,'Input-Ext Allocators'!$B$8:$B$63,$F104))*$D104</f>
        <v>-6.3831664712123519</v>
      </c>
      <c r="L104" s="5">
        <f ca="1">IFERROR(INDEX(L$269:L$305,MATCH($F104,$B$269:$B$305,0))/INDEX($D$269:$D$305,MATCH($F104,$B$269:$B$305,0)),SUMIFS('Input-Ext Allocators'!I$8:I$63,'Input-Ext Allocators'!$B$8:$B$63,$F104))*$D104</f>
        <v>-261.55865734790308</v>
      </c>
      <c r="M104" s="5">
        <f ca="1">IFERROR(INDEX(M$269:M$305,MATCH($F104,$B$269:$B$305,0))/INDEX($D$269:$D$305,MATCH($F104,$B$269:$B$305,0)),SUMIFS('Input-Ext Allocators'!J$8:J$63,'Input-Ext Allocators'!$B$8:$B$63,$F104))*$D104</f>
        <v>-92.101600305899666</v>
      </c>
      <c r="N104" s="5">
        <f ca="1">IFERROR(INDEX(N$269:N$305,MATCH($F104,$B$269:$B$305,0))/INDEX($D$269:$D$305,MATCH($F104,$B$269:$B$305,0)),SUMIFS('Input-Ext Allocators'!K$8:K$63,'Input-Ext Allocators'!$B$8:$B$63,$F104))*$D104</f>
        <v>0</v>
      </c>
      <c r="O104" s="5">
        <f ca="1">IFERROR(INDEX(O$269:O$305,MATCH($F104,$B$269:$B$305,0))/INDEX($D$269:$D$305,MATCH($F104,$B$269:$B$305,0)),SUMIFS('Input-Ext Allocators'!L$8:L$63,'Input-Ext Allocators'!$B$8:$B$63,$F104))*$D104</f>
        <v>0</v>
      </c>
      <c r="P104" s="5">
        <f ca="1">IFERROR(INDEX(P$269:P$305,MATCH($F104,$B$269:$B$305,0))/INDEX($D$269:$D$305,MATCH($F104,$B$269:$B$305,0)),SUMIFS('Input-Ext Allocators'!M$8:M$63,'Input-Ext Allocators'!$B$8:$B$63,$F104))*$D104</f>
        <v>0</v>
      </c>
      <c r="Q104" s="5">
        <f ca="1">IFERROR(INDEX(Q$269:Q$305,MATCH($F104,$B$269:$B$305,0))/INDEX($D$269:$D$305,MATCH($F104,$B$269:$B$305,0)),SUMIFS('Input-Ext Allocators'!N$8:N$63,'Input-Ext Allocators'!$B$8:$B$63,$F104))*$D104</f>
        <v>0</v>
      </c>
      <c r="R104" s="5">
        <f ca="1">IFERROR(INDEX(R$269:R$305,MATCH($F104,$B$269:$B$305,0))/INDEX($D$269:$D$305,MATCH($F104,$B$269:$B$305,0)),SUMIFS('Input-Ext Allocators'!O$8:O$63,'Input-Ext Allocators'!$B$8:$B$63,$F104))*$D104</f>
        <v>0</v>
      </c>
      <c r="S104" s="5">
        <f ca="1">IFERROR(INDEX(S$269:S$305,MATCH($F104,$B$269:$B$305,0))/INDEX($D$269:$D$305,MATCH($F104,$B$269:$B$305,0)),SUMIFS('Input-Ext Allocators'!P$8:P$63,'Input-Ext Allocators'!$B$8:$B$63,$F104))*$D104</f>
        <v>0</v>
      </c>
      <c r="T104" s="5">
        <f ca="1">IFERROR(INDEX(T$269:T$305,MATCH($F104,$B$269:$B$305,0))/INDEX($D$269:$D$305,MATCH($F104,$B$269:$B$305,0)),SUMIFS('Input-Ext Allocators'!Q$8:Q$63,'Input-Ext Allocators'!$B$8:$B$63,$F104))*$D104</f>
        <v>0</v>
      </c>
      <c r="U104" s="5">
        <f ca="1">IFERROR(INDEX(U$269:U$305,MATCH($F104,$B$269:$B$305,0))/INDEX($D$269:$D$305,MATCH($F104,$B$269:$B$305,0)),SUMIFS('Input-Ext Allocators'!R$8:R$63,'Input-Ext Allocators'!$B$8:$B$63,$F104))*$D104</f>
        <v>0</v>
      </c>
      <c r="V104" s="5">
        <f ca="1">IFERROR(INDEX(V$269:V$305,MATCH($F104,$B$269:$B$305,0))/INDEX($D$269:$D$305,MATCH($F104,$B$269:$B$305,0)),SUMIFS('Input-Ext Allocators'!S$8:S$63,'Input-Ext Allocators'!$B$8:$B$63,$F104))*$D104</f>
        <v>0</v>
      </c>
      <c r="W104" s="5">
        <f ca="1">IFERROR(INDEX(W$269:W$305,MATCH($F104,$B$269:$B$305,0))/INDEX($D$269:$D$305,MATCH($F104,$B$269:$B$305,0)),SUMIFS('Input-Ext Allocators'!T$8:T$63,'Input-Ext Allocators'!$B$8:$B$63,$F104))*$D104</f>
        <v>0</v>
      </c>
      <c r="X104" s="5">
        <f ca="1">IFERROR(INDEX(X$269:X$305,MATCH($F104,$B$269:$B$305,0))/INDEX($D$269:$D$305,MATCH($F104,$B$269:$B$305,0)),SUMIFS('Input-Ext Allocators'!U$8:U$63,'Input-Ext Allocators'!$B$8:$B$63,$F104))*$D104</f>
        <v>0</v>
      </c>
      <c r="Y104" s="5">
        <f ca="1">IFERROR(INDEX(Y$269:Y$305,MATCH($F104,$B$269:$B$305,0))/INDEX($D$269:$D$305,MATCH($F104,$B$269:$B$305,0)),SUMIFS('Input-Ext Allocators'!V$8:V$63,'Input-Ext Allocators'!$B$8:$B$63,$F104))*$D104</f>
        <v>0</v>
      </c>
      <c r="Z104" s="5">
        <f ca="1">IFERROR(INDEX(Z$269:Z$305,MATCH($F104,$B$269:$B$305,0))/INDEX($D$269:$D$305,MATCH($F104,$B$269:$B$305,0)),SUMIFS('Input-Ext Allocators'!W$8:W$63,'Input-Ext Allocators'!$B$8:$B$63,$F104))*$D104</f>
        <v>0</v>
      </c>
    </row>
    <row r="105" spans="1:26" hidden="1" outlineLevel="1">
      <c r="A105" s="13">
        <f>IF(ISBLANK('Input-Accounts'!A105),"",'Input-Accounts'!A105)</f>
        <v>90</v>
      </c>
      <c r="B105" t="str">
        <f>IF(ISBLANK('Input-Accounts'!B105),"",'Input-Accounts'!B105)</f>
        <v>Subtotal - General Plant</v>
      </c>
      <c r="C105" s="13" t="str">
        <f>IF(ISBLANK('Input-Accounts'!C105),"",'Input-Accounts'!C105)</f>
        <v/>
      </c>
      <c r="D105" s="28">
        <f ca="1">SUBTOTAL(9,D95:D104)</f>
        <v>-8095796.514004074</v>
      </c>
      <c r="E105" s="5">
        <f t="shared" ca="1" si="19"/>
        <v>0</v>
      </c>
      <c r="G105" s="28">
        <f t="shared" ref="G105:Z105" ca="1" si="24">SUBTOTAL(9,G95:G104)</f>
        <v>-6385049.5792603428</v>
      </c>
      <c r="H105" s="28">
        <f t="shared" ca="1" si="24"/>
        <v>-1323399.2909259468</v>
      </c>
      <c r="I105" s="28">
        <f t="shared" ca="1" si="24"/>
        <v>-95498.397943853401</v>
      </c>
      <c r="J105" s="28">
        <f t="shared" ca="1" si="24"/>
        <v>-46594.29554857211</v>
      </c>
      <c r="K105" s="28">
        <f t="shared" ca="1" si="24"/>
        <v>-4348.0954543752468</v>
      </c>
      <c r="L105" s="28">
        <f t="shared" ca="1" si="24"/>
        <v>-178168.94079074622</v>
      </c>
      <c r="M105" s="28">
        <f t="shared" ca="1" si="24"/>
        <v>-62737.914080236682</v>
      </c>
      <c r="N105" s="28">
        <f t="shared" ca="1" si="24"/>
        <v>0</v>
      </c>
      <c r="O105" s="28">
        <f t="shared" ca="1" si="24"/>
        <v>0</v>
      </c>
      <c r="P105" s="28">
        <f t="shared" ca="1" si="24"/>
        <v>0</v>
      </c>
      <c r="Q105" s="28">
        <f t="shared" ca="1" si="24"/>
        <v>0</v>
      </c>
      <c r="R105" s="28">
        <f t="shared" ca="1" si="24"/>
        <v>0</v>
      </c>
      <c r="S105" s="28">
        <f t="shared" ca="1" si="24"/>
        <v>0</v>
      </c>
      <c r="T105" s="28">
        <f t="shared" ca="1" si="24"/>
        <v>0</v>
      </c>
      <c r="U105" s="28">
        <f t="shared" ca="1" si="24"/>
        <v>0</v>
      </c>
      <c r="V105" s="28">
        <f t="shared" ca="1" si="24"/>
        <v>0</v>
      </c>
      <c r="W105" s="28">
        <f t="shared" ca="1" si="24"/>
        <v>0</v>
      </c>
      <c r="X105" s="28">
        <f t="shared" ca="1" si="24"/>
        <v>0</v>
      </c>
      <c r="Y105" s="28">
        <f t="shared" ca="1" si="24"/>
        <v>0</v>
      </c>
      <c r="Z105" s="28">
        <f t="shared" ca="1" si="24"/>
        <v>0</v>
      </c>
    </row>
    <row r="106" spans="1:26" hidden="1" outlineLevel="1">
      <c r="A106" s="13" t="str">
        <f>IF(ISBLANK('Input-Accounts'!A106),"",'Input-Accounts'!A106)</f>
        <v/>
      </c>
      <c r="B106" t="str">
        <f>IF(ISBLANK('Input-Accounts'!B106),"",'Input-Accounts'!B106)</f>
        <v/>
      </c>
      <c r="C106" s="13" t="str">
        <f>IF(ISBLANK('Input-Accounts'!C106),"",'Input-Accounts'!C106)</f>
        <v/>
      </c>
      <c r="D106" s="5"/>
      <c r="E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>
      <c r="A107" s="13">
        <f>IF(ISBLANK('Input-Accounts'!A107),"",'Input-Accounts'!A107)</f>
        <v>91</v>
      </c>
      <c r="B107" s="4" t="str">
        <f>IF(ISBLANK('Input-Accounts'!B107),"",'Input-Accounts'!B107)</f>
        <v>Total Accumulated Depreciation &amp; Amortization</v>
      </c>
      <c r="C107" s="13" t="str">
        <f>IF(ISBLANK('Input-Accounts'!C107),"",'Input-Accounts'!C107)</f>
        <v/>
      </c>
      <c r="D107" s="5">
        <f ca="1">SUBTOTAL(9,D67:D106)</f>
        <v>-224431828.75017077</v>
      </c>
      <c r="E107" s="5">
        <f t="shared" ca="1" si="19"/>
        <v>0</v>
      </c>
      <c r="F107" s="2"/>
      <c r="G107" s="5">
        <f t="shared" ref="G107:Z107" ca="1" si="25">SUBTOTAL(9,G67:G106)</f>
        <v>-186411646.26271519</v>
      </c>
      <c r="H107" s="5">
        <f t="shared" ca="1" si="25"/>
        <v>-31476797.315440305</v>
      </c>
      <c r="I107" s="5">
        <f t="shared" ca="1" si="25"/>
        <v>-1691410.9996385968</v>
      </c>
      <c r="J107" s="5">
        <f t="shared" ca="1" si="25"/>
        <v>-669740.91512259969</v>
      </c>
      <c r="K107" s="5">
        <f t="shared" ca="1" si="25"/>
        <v>-57235.455514357396</v>
      </c>
      <c r="L107" s="5">
        <f t="shared" ca="1" si="25"/>
        <v>-2866537.0670525604</v>
      </c>
      <c r="M107" s="5">
        <f t="shared" ca="1" si="25"/>
        <v>-1258460.7346871835</v>
      </c>
      <c r="N107" s="5">
        <f t="shared" ca="1" si="25"/>
        <v>0</v>
      </c>
      <c r="O107" s="5">
        <f t="shared" ca="1" si="25"/>
        <v>0</v>
      </c>
      <c r="P107" s="5">
        <f t="shared" ca="1" si="25"/>
        <v>0</v>
      </c>
      <c r="Q107" s="5">
        <f t="shared" ca="1" si="25"/>
        <v>0</v>
      </c>
      <c r="R107" s="5">
        <f t="shared" ca="1" si="25"/>
        <v>0</v>
      </c>
      <c r="S107" s="5">
        <f t="shared" ca="1" si="25"/>
        <v>0</v>
      </c>
      <c r="T107" s="5">
        <f t="shared" ca="1" si="25"/>
        <v>0</v>
      </c>
      <c r="U107" s="5">
        <f t="shared" ca="1" si="25"/>
        <v>0</v>
      </c>
      <c r="V107" s="5">
        <f t="shared" ca="1" si="25"/>
        <v>0</v>
      </c>
      <c r="W107" s="5">
        <f t="shared" ca="1" si="25"/>
        <v>0</v>
      </c>
      <c r="X107" s="5">
        <f t="shared" ca="1" si="25"/>
        <v>0</v>
      </c>
      <c r="Y107" s="5">
        <f t="shared" ca="1" si="25"/>
        <v>0</v>
      </c>
      <c r="Z107" s="5">
        <f t="shared" ca="1" si="25"/>
        <v>0</v>
      </c>
    </row>
    <row r="108" spans="1:26">
      <c r="A108" s="13" t="str">
        <f>IF(ISBLANK('Input-Accounts'!A108),"",'Input-Accounts'!A108)</f>
        <v/>
      </c>
      <c r="B108" t="str">
        <f>IF(ISBLANK('Input-Accounts'!B108),"",'Input-Accounts'!B108)</f>
        <v/>
      </c>
      <c r="C108" s="13" t="str">
        <f>IF(ISBLANK('Input-Accounts'!C108),"",'Input-Accounts'!C108)</f>
        <v/>
      </c>
      <c r="D108" s="28"/>
      <c r="E108" s="5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>
      <c r="A109" s="13">
        <f>IF(ISBLANK('Input-Accounts'!A109),"",'Input-Accounts'!A109)</f>
        <v>92</v>
      </c>
      <c r="B109" s="1" t="str">
        <f>IF(ISBLANK('Input-Accounts'!B109),"",'Input-Accounts'!B109)</f>
        <v>Other Rate Base Items</v>
      </c>
      <c r="C109" s="13" t="str">
        <f>IF(ISBLANK('Input-Accounts'!C109),"",'Input-Accounts'!C109)</f>
        <v/>
      </c>
      <c r="D109" s="5"/>
      <c r="E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outlineLevel="1">
      <c r="A110" s="13">
        <f>IF(ISBLANK('Input-Accounts'!A110),"",'Input-Accounts'!A110)</f>
        <v>93</v>
      </c>
      <c r="B110" s="17" t="str">
        <f>IF(ISBLANK('Input-Accounts'!B110),"",'Input-Accounts'!B110)</f>
        <v>Accumulated deferred income taxes</v>
      </c>
      <c r="C110" s="13">
        <f>IF(ISBLANK('Input-Accounts'!C110),"",'Input-Accounts'!C110)</f>
        <v>282</v>
      </c>
      <c r="D110" s="5">
        <f t="shared" ref="D110:D113" ca="1" si="26">INDIRECT("Classification!"&amp;$D$5&amp;ROW())</f>
        <v>-26664294.004743252</v>
      </c>
      <c r="E110" s="5">
        <f t="shared" ca="1" si="19"/>
        <v>0</v>
      </c>
      <c r="F110" s="2" t="str" cm="1">
        <f t="array" aca="1" ref="F110" ca="1">IF(D110=0,"-",IF('Input-Accounts'!$E110&lt;&gt;0,'Input-Accounts'!$E110,INDEX('Input-Accounts'!$H110:$J110,,MATCH($F$6,'Input-Accounts'!$H$6:$J$6,0))))</f>
        <v>INT_T&amp;D_PLANT</v>
      </c>
      <c r="G110" s="5">
        <f ca="1">IFERROR(INDEX(G$269:G$305,MATCH($F110,$B$269:$B$305,0))/INDEX($D$269:$D$305,MATCH($F110,$B$269:$B$305,0)),SUMIFS('Input-Ext Allocators'!D$8:D$63,'Input-Ext Allocators'!$B$8:$B$63,$F110))*$D110</f>
        <v>-21029782.421254952</v>
      </c>
      <c r="H110" s="5">
        <f ca="1">IFERROR(INDEX(H$269:H$305,MATCH($F110,$B$269:$B$305,0))/INDEX($D$269:$D$305,MATCH($F110,$B$269:$B$305,0)),SUMIFS('Input-Ext Allocators'!E$8:E$63,'Input-Ext Allocators'!$B$8:$B$63,$F110))*$D110</f>
        <v>-4358744.4074067352</v>
      </c>
      <c r="I110" s="5">
        <f ca="1">IFERROR(INDEX(I$269:I$305,MATCH($F110,$B$269:$B$305,0))/INDEX($D$269:$D$305,MATCH($F110,$B$269:$B$305,0)),SUMIFS('Input-Ext Allocators'!F$8:F$63,'Input-Ext Allocators'!$B$8:$B$63,$F110))*$D110</f>
        <v>-314533.2711058298</v>
      </c>
      <c r="J110" s="5">
        <f ca="1">IFERROR(INDEX(J$269:J$305,MATCH($F110,$B$269:$B$305,0))/INDEX($D$269:$D$305,MATCH($F110,$B$269:$B$305,0)),SUMIFS('Input-Ext Allocators'!G$8:G$63,'Input-Ext Allocators'!$B$8:$B$63,$F110))*$D110</f>
        <v>-153462.8486896776</v>
      </c>
      <c r="K110" s="5">
        <f ca="1">IFERROR(INDEX(K$269:K$305,MATCH($F110,$B$269:$B$305,0))/INDEX($D$269:$D$305,MATCH($F110,$B$269:$B$305,0)),SUMIFS('Input-Ext Allocators'!H$8:H$63,'Input-Ext Allocators'!$B$8:$B$63,$F110))*$D110</f>
        <v>-14320.875698345266</v>
      </c>
      <c r="L110" s="5">
        <f ca="1">IFERROR(INDEX(L$269:L$305,MATCH($F110,$B$269:$B$305,0))/INDEX($D$269:$D$305,MATCH($F110,$B$269:$B$305,0)),SUMIFS('Input-Ext Allocators'!I$8:I$63,'Input-Ext Allocators'!$B$8:$B$63,$F110))*$D110</f>
        <v>-586816.75256292871</v>
      </c>
      <c r="M110" s="5">
        <f ca="1">IFERROR(INDEX(M$269:M$305,MATCH($F110,$B$269:$B$305,0))/INDEX($D$269:$D$305,MATCH($F110,$B$269:$B$305,0)),SUMIFS('Input-Ext Allocators'!J$8:J$63,'Input-Ext Allocators'!$B$8:$B$63,$F110))*$D110</f>
        <v>-206633.42802478332</v>
      </c>
      <c r="N110" s="5">
        <f ca="1">IFERROR(INDEX(N$269:N$305,MATCH($F110,$B$269:$B$305,0))/INDEX($D$269:$D$305,MATCH($F110,$B$269:$B$305,0)),SUMIFS('Input-Ext Allocators'!K$8:K$63,'Input-Ext Allocators'!$B$8:$B$63,$F110))*$D110</f>
        <v>0</v>
      </c>
      <c r="O110" s="5">
        <f ca="1">IFERROR(INDEX(O$269:O$305,MATCH($F110,$B$269:$B$305,0))/INDEX($D$269:$D$305,MATCH($F110,$B$269:$B$305,0)),SUMIFS('Input-Ext Allocators'!L$8:L$63,'Input-Ext Allocators'!$B$8:$B$63,$F110))*$D110</f>
        <v>0</v>
      </c>
      <c r="P110" s="5">
        <f ca="1">IFERROR(INDEX(P$269:P$305,MATCH($F110,$B$269:$B$305,0))/INDEX($D$269:$D$305,MATCH($F110,$B$269:$B$305,0)),SUMIFS('Input-Ext Allocators'!M$8:M$63,'Input-Ext Allocators'!$B$8:$B$63,$F110))*$D110</f>
        <v>0</v>
      </c>
      <c r="Q110" s="5">
        <f ca="1">IFERROR(INDEX(Q$269:Q$305,MATCH($F110,$B$269:$B$305,0))/INDEX($D$269:$D$305,MATCH($F110,$B$269:$B$305,0)),SUMIFS('Input-Ext Allocators'!N$8:N$63,'Input-Ext Allocators'!$B$8:$B$63,$F110))*$D110</f>
        <v>0</v>
      </c>
      <c r="R110" s="5">
        <f ca="1">IFERROR(INDEX(R$269:R$305,MATCH($F110,$B$269:$B$305,0))/INDEX($D$269:$D$305,MATCH($F110,$B$269:$B$305,0)),SUMIFS('Input-Ext Allocators'!O$8:O$63,'Input-Ext Allocators'!$B$8:$B$63,$F110))*$D110</f>
        <v>0</v>
      </c>
      <c r="S110" s="5">
        <f ca="1">IFERROR(INDEX(S$269:S$305,MATCH($F110,$B$269:$B$305,0))/INDEX($D$269:$D$305,MATCH($F110,$B$269:$B$305,0)),SUMIFS('Input-Ext Allocators'!P$8:P$63,'Input-Ext Allocators'!$B$8:$B$63,$F110))*$D110</f>
        <v>0</v>
      </c>
      <c r="T110" s="5">
        <f ca="1">IFERROR(INDEX(T$269:T$305,MATCH($F110,$B$269:$B$305,0))/INDEX($D$269:$D$305,MATCH($F110,$B$269:$B$305,0)),SUMIFS('Input-Ext Allocators'!Q$8:Q$63,'Input-Ext Allocators'!$B$8:$B$63,$F110))*$D110</f>
        <v>0</v>
      </c>
      <c r="U110" s="5">
        <f ca="1">IFERROR(INDEX(U$269:U$305,MATCH($F110,$B$269:$B$305,0))/INDEX($D$269:$D$305,MATCH($F110,$B$269:$B$305,0)),SUMIFS('Input-Ext Allocators'!R$8:R$63,'Input-Ext Allocators'!$B$8:$B$63,$F110))*$D110</f>
        <v>0</v>
      </c>
      <c r="V110" s="5">
        <f ca="1">IFERROR(INDEX(V$269:V$305,MATCH($F110,$B$269:$B$305,0))/INDEX($D$269:$D$305,MATCH($F110,$B$269:$B$305,0)),SUMIFS('Input-Ext Allocators'!S$8:S$63,'Input-Ext Allocators'!$B$8:$B$63,$F110))*$D110</f>
        <v>0</v>
      </c>
      <c r="W110" s="5">
        <f ca="1">IFERROR(INDEX(W$269:W$305,MATCH($F110,$B$269:$B$305,0))/INDEX($D$269:$D$305,MATCH($F110,$B$269:$B$305,0)),SUMIFS('Input-Ext Allocators'!T$8:T$63,'Input-Ext Allocators'!$B$8:$B$63,$F110))*$D110</f>
        <v>0</v>
      </c>
      <c r="X110" s="5">
        <f ca="1">IFERROR(INDEX(X$269:X$305,MATCH($F110,$B$269:$B$305,0))/INDEX($D$269:$D$305,MATCH($F110,$B$269:$B$305,0)),SUMIFS('Input-Ext Allocators'!U$8:U$63,'Input-Ext Allocators'!$B$8:$B$63,$F110))*$D110</f>
        <v>0</v>
      </c>
      <c r="Y110" s="5">
        <f ca="1">IFERROR(INDEX(Y$269:Y$305,MATCH($F110,$B$269:$B$305,0))/INDEX($D$269:$D$305,MATCH($F110,$B$269:$B$305,0)),SUMIFS('Input-Ext Allocators'!V$8:V$63,'Input-Ext Allocators'!$B$8:$B$63,$F110))*$D110</f>
        <v>0</v>
      </c>
      <c r="Z110" s="5">
        <f ca="1">IFERROR(INDEX(Z$269:Z$305,MATCH($F110,$B$269:$B$305,0))/INDEX($D$269:$D$305,MATCH($F110,$B$269:$B$305,0)),SUMIFS('Input-Ext Allocators'!W$8:W$63,'Input-Ext Allocators'!$B$8:$B$63,$F110))*$D110</f>
        <v>0</v>
      </c>
    </row>
    <row r="111" spans="1:26" outlineLevel="1">
      <c r="A111" s="13">
        <f>IF(ISBLANK('Input-Accounts'!A111),"",'Input-Accounts'!A111)</f>
        <v>94</v>
      </c>
      <c r="B111" s="17" t="str">
        <f>IF(ISBLANK('Input-Accounts'!B111),"",'Input-Accounts'!B111)</f>
        <v>Customer advances for construction</v>
      </c>
      <c r="C111" s="13">
        <f>IF(ISBLANK('Input-Accounts'!C111),"",'Input-Accounts'!C111)</f>
        <v>252</v>
      </c>
      <c r="D111" s="5">
        <f t="shared" ca="1" si="26"/>
        <v>-11708.561945759408</v>
      </c>
      <c r="E111" s="5">
        <f t="shared" ca="1" si="19"/>
        <v>0</v>
      </c>
      <c r="F111" s="2" t="str" cm="1">
        <f t="array" aca="1" ref="F111" ca="1">IF(D111=0,"-",IF('Input-Accounts'!$E111&lt;&gt;0,'Input-Accounts'!$E111,INDEX('Input-Accounts'!$H111:$J111,,MATCH($F$6,'Input-Accounts'!$H$6:$J$6,0))))</f>
        <v>INT_T&amp;D_PLANT</v>
      </c>
      <c r="G111" s="5">
        <f ca="1">IFERROR(INDEX(G$269:G$305,MATCH($F111,$B$269:$B$305,0))/INDEX($D$269:$D$305,MATCH($F111,$B$269:$B$305,0)),SUMIFS('Input-Ext Allocators'!D$8:D$63,'Input-Ext Allocators'!$B$8:$B$63,$F111))*$D111</f>
        <v>-9234.3907602168219</v>
      </c>
      <c r="H111" s="5">
        <f ca="1">IFERROR(INDEX(H$269:H$305,MATCH($F111,$B$269:$B$305,0))/INDEX($D$269:$D$305,MATCH($F111,$B$269:$B$305,0)),SUMIFS('Input-Ext Allocators'!E$8:E$63,'Input-Ext Allocators'!$B$8:$B$63,$F111))*$D111</f>
        <v>-1913.9688787850787</v>
      </c>
      <c r="I111" s="5">
        <f ca="1">IFERROR(INDEX(I$269:I$305,MATCH($F111,$B$269:$B$305,0))/INDEX($D$269:$D$305,MATCH($F111,$B$269:$B$305,0)),SUMIFS('Input-Ext Allocators'!F$8:F$63,'Input-Ext Allocators'!$B$8:$B$63,$F111))*$D111</f>
        <v>-138.11474956321112</v>
      </c>
      <c r="J111" s="5">
        <f ca="1">IFERROR(INDEX(J$269:J$305,MATCH($F111,$B$269:$B$305,0))/INDEX($D$269:$D$305,MATCH($F111,$B$269:$B$305,0)),SUMIFS('Input-Ext Allocators'!G$8:G$63,'Input-Ext Allocators'!$B$8:$B$63,$F111))*$D111</f>
        <v>-67.387093389240277</v>
      </c>
      <c r="K111" s="5">
        <f ca="1">IFERROR(INDEX(K$269:K$305,MATCH($F111,$B$269:$B$305,0))/INDEX($D$269:$D$305,MATCH($F111,$B$269:$B$305,0)),SUMIFS('Input-Ext Allocators'!H$8:H$63,'Input-Ext Allocators'!$B$8:$B$63,$F111))*$D111</f>
        <v>-6.2884417716729493</v>
      </c>
      <c r="L111" s="5">
        <f ca="1">IFERROR(INDEX(L$269:L$305,MATCH($F111,$B$269:$B$305,0))/INDEX($D$269:$D$305,MATCH($F111,$B$269:$B$305,0)),SUMIFS('Input-Ext Allocators'!I$8:I$63,'Input-Ext Allocators'!$B$8:$B$63,$F111))*$D111</f>
        <v>-257.67718796418137</v>
      </c>
      <c r="M111" s="5">
        <f ca="1">IFERROR(INDEX(M$269:M$305,MATCH($F111,$B$269:$B$305,0))/INDEX($D$269:$D$305,MATCH($F111,$B$269:$B$305,0)),SUMIFS('Input-Ext Allocators'!J$8:J$63,'Input-Ext Allocators'!$B$8:$B$63,$F111))*$D111</f>
        <v>-90.734834069201881</v>
      </c>
      <c r="N111" s="5">
        <f ca="1">IFERROR(INDEX(N$269:N$305,MATCH($F111,$B$269:$B$305,0))/INDEX($D$269:$D$305,MATCH($F111,$B$269:$B$305,0)),SUMIFS('Input-Ext Allocators'!K$8:K$63,'Input-Ext Allocators'!$B$8:$B$63,$F111))*$D111</f>
        <v>0</v>
      </c>
      <c r="O111" s="5">
        <f ca="1">IFERROR(INDEX(O$269:O$305,MATCH($F111,$B$269:$B$305,0))/INDEX($D$269:$D$305,MATCH($F111,$B$269:$B$305,0)),SUMIFS('Input-Ext Allocators'!L$8:L$63,'Input-Ext Allocators'!$B$8:$B$63,$F111))*$D111</f>
        <v>0</v>
      </c>
      <c r="P111" s="5">
        <f ca="1">IFERROR(INDEX(P$269:P$305,MATCH($F111,$B$269:$B$305,0))/INDEX($D$269:$D$305,MATCH($F111,$B$269:$B$305,0)),SUMIFS('Input-Ext Allocators'!M$8:M$63,'Input-Ext Allocators'!$B$8:$B$63,$F111))*$D111</f>
        <v>0</v>
      </c>
      <c r="Q111" s="5">
        <f ca="1">IFERROR(INDEX(Q$269:Q$305,MATCH($F111,$B$269:$B$305,0))/INDEX($D$269:$D$305,MATCH($F111,$B$269:$B$305,0)),SUMIFS('Input-Ext Allocators'!N$8:N$63,'Input-Ext Allocators'!$B$8:$B$63,$F111))*$D111</f>
        <v>0</v>
      </c>
      <c r="R111" s="5">
        <f ca="1">IFERROR(INDEX(R$269:R$305,MATCH($F111,$B$269:$B$305,0))/INDEX($D$269:$D$305,MATCH($F111,$B$269:$B$305,0)),SUMIFS('Input-Ext Allocators'!O$8:O$63,'Input-Ext Allocators'!$B$8:$B$63,$F111))*$D111</f>
        <v>0</v>
      </c>
      <c r="S111" s="5">
        <f ca="1">IFERROR(INDEX(S$269:S$305,MATCH($F111,$B$269:$B$305,0))/INDEX($D$269:$D$305,MATCH($F111,$B$269:$B$305,0)),SUMIFS('Input-Ext Allocators'!P$8:P$63,'Input-Ext Allocators'!$B$8:$B$63,$F111))*$D111</f>
        <v>0</v>
      </c>
      <c r="T111" s="5">
        <f ca="1">IFERROR(INDEX(T$269:T$305,MATCH($F111,$B$269:$B$305,0))/INDEX($D$269:$D$305,MATCH($F111,$B$269:$B$305,0)),SUMIFS('Input-Ext Allocators'!Q$8:Q$63,'Input-Ext Allocators'!$B$8:$B$63,$F111))*$D111</f>
        <v>0</v>
      </c>
      <c r="U111" s="5">
        <f ca="1">IFERROR(INDEX(U$269:U$305,MATCH($F111,$B$269:$B$305,0))/INDEX($D$269:$D$305,MATCH($F111,$B$269:$B$305,0)),SUMIFS('Input-Ext Allocators'!R$8:R$63,'Input-Ext Allocators'!$B$8:$B$63,$F111))*$D111</f>
        <v>0</v>
      </c>
      <c r="V111" s="5">
        <f ca="1">IFERROR(INDEX(V$269:V$305,MATCH($F111,$B$269:$B$305,0))/INDEX($D$269:$D$305,MATCH($F111,$B$269:$B$305,0)),SUMIFS('Input-Ext Allocators'!S$8:S$63,'Input-Ext Allocators'!$B$8:$B$63,$F111))*$D111</f>
        <v>0</v>
      </c>
      <c r="W111" s="5">
        <f ca="1">IFERROR(INDEX(W$269:W$305,MATCH($F111,$B$269:$B$305,0))/INDEX($D$269:$D$305,MATCH($F111,$B$269:$B$305,0)),SUMIFS('Input-Ext Allocators'!T$8:T$63,'Input-Ext Allocators'!$B$8:$B$63,$F111))*$D111</f>
        <v>0</v>
      </c>
      <c r="X111" s="5">
        <f ca="1">IFERROR(INDEX(X$269:X$305,MATCH($F111,$B$269:$B$305,0))/INDEX($D$269:$D$305,MATCH($F111,$B$269:$B$305,0)),SUMIFS('Input-Ext Allocators'!U$8:U$63,'Input-Ext Allocators'!$B$8:$B$63,$F111))*$D111</f>
        <v>0</v>
      </c>
      <c r="Y111" s="5">
        <f ca="1">IFERROR(INDEX(Y$269:Y$305,MATCH($F111,$B$269:$B$305,0))/INDEX($D$269:$D$305,MATCH($F111,$B$269:$B$305,0)),SUMIFS('Input-Ext Allocators'!V$8:V$63,'Input-Ext Allocators'!$B$8:$B$63,$F111))*$D111</f>
        <v>0</v>
      </c>
      <c r="Z111" s="5">
        <f ca="1">IFERROR(INDEX(Z$269:Z$305,MATCH($F111,$B$269:$B$305,0))/INDEX($D$269:$D$305,MATCH($F111,$B$269:$B$305,0)),SUMIFS('Input-Ext Allocators'!W$8:W$63,'Input-Ext Allocators'!$B$8:$B$63,$F111))*$D111</f>
        <v>0</v>
      </c>
    </row>
    <row r="112" spans="1:26" outlineLevel="1">
      <c r="A112" s="13">
        <f>IF(ISBLANK('Input-Accounts'!A112),"",'Input-Accounts'!A112)</f>
        <v>95</v>
      </c>
      <c r="B112" s="17" t="str">
        <f>IF(ISBLANK('Input-Accounts'!B112),"",'Input-Accounts'!B112)</f>
        <v>Other regulatory liabilities</v>
      </c>
      <c r="C112" s="13">
        <f>IF(ISBLANK('Input-Accounts'!C112),"",'Input-Accounts'!C112)</f>
        <v>254</v>
      </c>
      <c r="D112" s="5">
        <f t="shared" ca="1" si="26"/>
        <v>0</v>
      </c>
      <c r="E112" s="5">
        <f t="shared" ca="1" si="19"/>
        <v>0</v>
      </c>
      <c r="F112" s="2" t="str" cm="1">
        <f t="array" aca="1" ref="F112" ca="1">IF(D112=0,"-",IF('Input-Accounts'!$E112&lt;&gt;0,'Input-Accounts'!$E112,INDEX('Input-Accounts'!$H112:$J112,,MATCH($F$6,'Input-Accounts'!$H$6:$J$6,0))))</f>
        <v>-</v>
      </c>
      <c r="G112" s="5">
        <f ca="1">IFERROR(INDEX(G$269:G$305,MATCH($F112,$B$269:$B$305,0))/INDEX($D$269:$D$305,MATCH($F112,$B$269:$B$305,0)),SUMIFS('Input-Ext Allocators'!D$8:D$63,'Input-Ext Allocators'!$B$8:$B$63,$F112))*$D112</f>
        <v>0</v>
      </c>
      <c r="H112" s="5">
        <f ca="1">IFERROR(INDEX(H$269:H$305,MATCH($F112,$B$269:$B$305,0))/INDEX($D$269:$D$305,MATCH($F112,$B$269:$B$305,0)),SUMIFS('Input-Ext Allocators'!E$8:E$63,'Input-Ext Allocators'!$B$8:$B$63,$F112))*$D112</f>
        <v>0</v>
      </c>
      <c r="I112" s="5">
        <f ca="1">IFERROR(INDEX(I$269:I$305,MATCH($F112,$B$269:$B$305,0))/INDEX($D$269:$D$305,MATCH($F112,$B$269:$B$305,0)),SUMIFS('Input-Ext Allocators'!F$8:F$63,'Input-Ext Allocators'!$B$8:$B$63,$F112))*$D112</f>
        <v>0</v>
      </c>
      <c r="J112" s="5">
        <f ca="1">IFERROR(INDEX(J$269:J$305,MATCH($F112,$B$269:$B$305,0))/INDEX($D$269:$D$305,MATCH($F112,$B$269:$B$305,0)),SUMIFS('Input-Ext Allocators'!G$8:G$63,'Input-Ext Allocators'!$B$8:$B$63,$F112))*$D112</f>
        <v>0</v>
      </c>
      <c r="K112" s="5">
        <f ca="1">IFERROR(INDEX(K$269:K$305,MATCH($F112,$B$269:$B$305,0))/INDEX($D$269:$D$305,MATCH($F112,$B$269:$B$305,0)),SUMIFS('Input-Ext Allocators'!H$8:H$63,'Input-Ext Allocators'!$B$8:$B$63,$F112))*$D112</f>
        <v>0</v>
      </c>
      <c r="L112" s="5">
        <f ca="1">IFERROR(INDEX(L$269:L$305,MATCH($F112,$B$269:$B$305,0))/INDEX($D$269:$D$305,MATCH($F112,$B$269:$B$305,0)),SUMIFS('Input-Ext Allocators'!I$8:I$63,'Input-Ext Allocators'!$B$8:$B$63,$F112))*$D112</f>
        <v>0</v>
      </c>
      <c r="M112" s="5">
        <f ca="1">IFERROR(INDEX(M$269:M$305,MATCH($F112,$B$269:$B$305,0))/INDEX($D$269:$D$305,MATCH($F112,$B$269:$B$305,0)),SUMIFS('Input-Ext Allocators'!J$8:J$63,'Input-Ext Allocators'!$B$8:$B$63,$F112))*$D112</f>
        <v>0</v>
      </c>
      <c r="N112" s="5">
        <f ca="1">IFERROR(INDEX(N$269:N$305,MATCH($F112,$B$269:$B$305,0))/INDEX($D$269:$D$305,MATCH($F112,$B$269:$B$305,0)),SUMIFS('Input-Ext Allocators'!K$8:K$63,'Input-Ext Allocators'!$B$8:$B$63,$F112))*$D112</f>
        <v>0</v>
      </c>
      <c r="O112" s="5">
        <f ca="1">IFERROR(INDEX(O$269:O$305,MATCH($F112,$B$269:$B$305,0))/INDEX($D$269:$D$305,MATCH($F112,$B$269:$B$305,0)),SUMIFS('Input-Ext Allocators'!L$8:L$63,'Input-Ext Allocators'!$B$8:$B$63,$F112))*$D112</f>
        <v>0</v>
      </c>
      <c r="P112" s="5">
        <f ca="1">IFERROR(INDEX(P$269:P$305,MATCH($F112,$B$269:$B$305,0))/INDEX($D$269:$D$305,MATCH($F112,$B$269:$B$305,0)),SUMIFS('Input-Ext Allocators'!M$8:M$63,'Input-Ext Allocators'!$B$8:$B$63,$F112))*$D112</f>
        <v>0</v>
      </c>
      <c r="Q112" s="5">
        <f ca="1">IFERROR(INDEX(Q$269:Q$305,MATCH($F112,$B$269:$B$305,0))/INDEX($D$269:$D$305,MATCH($F112,$B$269:$B$305,0)),SUMIFS('Input-Ext Allocators'!N$8:N$63,'Input-Ext Allocators'!$B$8:$B$63,$F112))*$D112</f>
        <v>0</v>
      </c>
      <c r="R112" s="5">
        <f ca="1">IFERROR(INDEX(R$269:R$305,MATCH($F112,$B$269:$B$305,0))/INDEX($D$269:$D$305,MATCH($F112,$B$269:$B$305,0)),SUMIFS('Input-Ext Allocators'!O$8:O$63,'Input-Ext Allocators'!$B$8:$B$63,$F112))*$D112</f>
        <v>0</v>
      </c>
      <c r="S112" s="5">
        <f ca="1">IFERROR(INDEX(S$269:S$305,MATCH($F112,$B$269:$B$305,0))/INDEX($D$269:$D$305,MATCH($F112,$B$269:$B$305,0)),SUMIFS('Input-Ext Allocators'!P$8:P$63,'Input-Ext Allocators'!$B$8:$B$63,$F112))*$D112</f>
        <v>0</v>
      </c>
      <c r="T112" s="5">
        <f ca="1">IFERROR(INDEX(T$269:T$305,MATCH($F112,$B$269:$B$305,0))/INDEX($D$269:$D$305,MATCH($F112,$B$269:$B$305,0)),SUMIFS('Input-Ext Allocators'!Q$8:Q$63,'Input-Ext Allocators'!$B$8:$B$63,$F112))*$D112</f>
        <v>0</v>
      </c>
      <c r="U112" s="5">
        <f ca="1">IFERROR(INDEX(U$269:U$305,MATCH($F112,$B$269:$B$305,0))/INDEX($D$269:$D$305,MATCH($F112,$B$269:$B$305,0)),SUMIFS('Input-Ext Allocators'!R$8:R$63,'Input-Ext Allocators'!$B$8:$B$63,$F112))*$D112</f>
        <v>0</v>
      </c>
      <c r="V112" s="5">
        <f ca="1">IFERROR(INDEX(V$269:V$305,MATCH($F112,$B$269:$B$305,0))/INDEX($D$269:$D$305,MATCH($F112,$B$269:$B$305,0)),SUMIFS('Input-Ext Allocators'!S$8:S$63,'Input-Ext Allocators'!$B$8:$B$63,$F112))*$D112</f>
        <v>0</v>
      </c>
      <c r="W112" s="5">
        <f ca="1">IFERROR(INDEX(W$269:W$305,MATCH($F112,$B$269:$B$305,0))/INDEX($D$269:$D$305,MATCH($F112,$B$269:$B$305,0)),SUMIFS('Input-Ext Allocators'!T$8:T$63,'Input-Ext Allocators'!$B$8:$B$63,$F112))*$D112</f>
        <v>0</v>
      </c>
      <c r="X112" s="5">
        <f ca="1">IFERROR(INDEX(X$269:X$305,MATCH($F112,$B$269:$B$305,0))/INDEX($D$269:$D$305,MATCH($F112,$B$269:$B$305,0)),SUMIFS('Input-Ext Allocators'!U$8:U$63,'Input-Ext Allocators'!$B$8:$B$63,$F112))*$D112</f>
        <v>0</v>
      </c>
      <c r="Y112" s="5">
        <f ca="1">IFERROR(INDEX(Y$269:Y$305,MATCH($F112,$B$269:$B$305,0))/INDEX($D$269:$D$305,MATCH($F112,$B$269:$B$305,0)),SUMIFS('Input-Ext Allocators'!V$8:V$63,'Input-Ext Allocators'!$B$8:$B$63,$F112))*$D112</f>
        <v>0</v>
      </c>
      <c r="Z112" s="5">
        <f ca="1">IFERROR(INDEX(Z$269:Z$305,MATCH($F112,$B$269:$B$305,0))/INDEX($D$269:$D$305,MATCH($F112,$B$269:$B$305,0)),SUMIFS('Input-Ext Allocators'!W$8:W$63,'Input-Ext Allocators'!$B$8:$B$63,$F112))*$D112</f>
        <v>0</v>
      </c>
    </row>
    <row r="113" spans="1:26" outlineLevel="1">
      <c r="A113" s="13">
        <f>IF(ISBLANK('Input-Accounts'!A113),"",'Input-Accounts'!A113)</f>
        <v>96</v>
      </c>
      <c r="B113" s="17" t="str">
        <f>IF(ISBLANK('Input-Accounts'!B113),"",'Input-Accounts'!B113)</f>
        <v>Working capital allowance</v>
      </c>
      <c r="C113" s="13" t="str">
        <f>IF(ISBLANK('Input-Accounts'!C113),"",'Input-Accounts'!C113)</f>
        <v>N/A</v>
      </c>
      <c r="D113" s="5">
        <f t="shared" ca="1" si="26"/>
        <v>13258587.316909155</v>
      </c>
      <c r="E113" s="5">
        <f t="shared" ca="1" si="19"/>
        <v>0</v>
      </c>
      <c r="F113" s="2" t="str" cm="1">
        <f t="array" aca="1" ref="F113" ca="1">IF(D113=0,"-",IF('Input-Accounts'!$E113&lt;&gt;0,'Input-Accounts'!$E113,INDEX('Input-Accounts'!$H113:$J113,,MATCH($F$6,'Input-Accounts'!$H$6:$J$6,0))))</f>
        <v>INT_T&amp;D_PLANT</v>
      </c>
      <c r="G113" s="5">
        <f ca="1">IFERROR(INDEX(G$269:G$305,MATCH($F113,$B$269:$B$305,0))/INDEX($D$269:$D$305,MATCH($F113,$B$269:$B$305,0)),SUMIFS('Input-Ext Allocators'!D$8:D$63,'Input-Ext Allocators'!$B$8:$B$63,$F113))*$D113</f>
        <v>10456875.641943133</v>
      </c>
      <c r="H113" s="5">
        <f ca="1">IFERROR(INDEX(H$269:H$305,MATCH($F113,$B$269:$B$305,0))/INDEX($D$269:$D$305,MATCH($F113,$B$269:$B$305,0)),SUMIFS('Input-Ext Allocators'!E$8:E$63,'Input-Ext Allocators'!$B$8:$B$63,$F113))*$D113</f>
        <v>2167347.5887796381</v>
      </c>
      <c r="I113" s="5">
        <f ca="1">IFERROR(INDEX(I$269:I$305,MATCH($F113,$B$269:$B$305,0))/INDEX($D$269:$D$305,MATCH($F113,$B$269:$B$305,0)),SUMIFS('Input-Ext Allocators'!F$8:F$63,'Input-Ext Allocators'!$B$8:$B$63,$F113))*$D113</f>
        <v>156398.92202988252</v>
      </c>
      <c r="J113" s="5">
        <f ca="1">IFERROR(INDEX(J$269:J$305,MATCH($F113,$B$269:$B$305,0))/INDEX($D$269:$D$305,MATCH($F113,$B$269:$B$305,0)),SUMIFS('Input-Ext Allocators'!G$8:G$63,'Input-Ext Allocators'!$B$8:$B$63,$F113))*$D113</f>
        <v>76308.061218187882</v>
      </c>
      <c r="K113" s="5">
        <f ca="1">IFERROR(INDEX(K$269:K$305,MATCH($F113,$B$269:$B$305,0))/INDEX($D$269:$D$305,MATCH($F113,$B$269:$B$305,0)),SUMIFS('Input-Ext Allocators'!H$8:H$63,'Input-Ext Allocators'!$B$8:$B$63,$F113))*$D113</f>
        <v>7120.9303673045579</v>
      </c>
      <c r="L113" s="5">
        <f ca="1">IFERROR(INDEX(L$269:L$305,MATCH($F113,$B$269:$B$305,0))/INDEX($D$269:$D$305,MATCH($F113,$B$269:$B$305,0)),SUMIFS('Input-Ext Allocators'!I$8:I$63,'Input-Ext Allocators'!$B$8:$B$63,$F113))*$D113</f>
        <v>291789.5051523447</v>
      </c>
      <c r="M113" s="5">
        <f ca="1">IFERROR(INDEX(M$269:M$305,MATCH($F113,$B$269:$B$305,0))/INDEX($D$269:$D$305,MATCH($F113,$B$269:$B$305,0)),SUMIFS('Input-Ext Allocators'!J$8:J$63,'Input-Ext Allocators'!$B$8:$B$63,$F113))*$D113</f>
        <v>102746.6674186648</v>
      </c>
      <c r="N113" s="5">
        <f ca="1">IFERROR(INDEX(N$269:N$305,MATCH($F113,$B$269:$B$305,0))/INDEX($D$269:$D$305,MATCH($F113,$B$269:$B$305,0)),SUMIFS('Input-Ext Allocators'!K$8:K$63,'Input-Ext Allocators'!$B$8:$B$63,$F113))*$D113</f>
        <v>0</v>
      </c>
      <c r="O113" s="5">
        <f ca="1">IFERROR(INDEX(O$269:O$305,MATCH($F113,$B$269:$B$305,0))/INDEX($D$269:$D$305,MATCH($F113,$B$269:$B$305,0)),SUMIFS('Input-Ext Allocators'!L$8:L$63,'Input-Ext Allocators'!$B$8:$B$63,$F113))*$D113</f>
        <v>0</v>
      </c>
      <c r="P113" s="5">
        <f ca="1">IFERROR(INDEX(P$269:P$305,MATCH($F113,$B$269:$B$305,0))/INDEX($D$269:$D$305,MATCH($F113,$B$269:$B$305,0)),SUMIFS('Input-Ext Allocators'!M$8:M$63,'Input-Ext Allocators'!$B$8:$B$63,$F113))*$D113</f>
        <v>0</v>
      </c>
      <c r="Q113" s="5">
        <f ca="1">IFERROR(INDEX(Q$269:Q$305,MATCH($F113,$B$269:$B$305,0))/INDEX($D$269:$D$305,MATCH($F113,$B$269:$B$305,0)),SUMIFS('Input-Ext Allocators'!N$8:N$63,'Input-Ext Allocators'!$B$8:$B$63,$F113))*$D113</f>
        <v>0</v>
      </c>
      <c r="R113" s="5">
        <f ca="1">IFERROR(INDEX(R$269:R$305,MATCH($F113,$B$269:$B$305,0))/INDEX($D$269:$D$305,MATCH($F113,$B$269:$B$305,0)),SUMIFS('Input-Ext Allocators'!O$8:O$63,'Input-Ext Allocators'!$B$8:$B$63,$F113))*$D113</f>
        <v>0</v>
      </c>
      <c r="S113" s="5">
        <f ca="1">IFERROR(INDEX(S$269:S$305,MATCH($F113,$B$269:$B$305,0))/INDEX($D$269:$D$305,MATCH($F113,$B$269:$B$305,0)),SUMIFS('Input-Ext Allocators'!P$8:P$63,'Input-Ext Allocators'!$B$8:$B$63,$F113))*$D113</f>
        <v>0</v>
      </c>
      <c r="T113" s="5">
        <f ca="1">IFERROR(INDEX(T$269:T$305,MATCH($F113,$B$269:$B$305,0))/INDEX($D$269:$D$305,MATCH($F113,$B$269:$B$305,0)),SUMIFS('Input-Ext Allocators'!Q$8:Q$63,'Input-Ext Allocators'!$B$8:$B$63,$F113))*$D113</f>
        <v>0</v>
      </c>
      <c r="U113" s="5">
        <f ca="1">IFERROR(INDEX(U$269:U$305,MATCH($F113,$B$269:$B$305,0))/INDEX($D$269:$D$305,MATCH($F113,$B$269:$B$305,0)),SUMIFS('Input-Ext Allocators'!R$8:R$63,'Input-Ext Allocators'!$B$8:$B$63,$F113))*$D113</f>
        <v>0</v>
      </c>
      <c r="V113" s="5">
        <f ca="1">IFERROR(INDEX(V$269:V$305,MATCH($F113,$B$269:$B$305,0))/INDEX($D$269:$D$305,MATCH($F113,$B$269:$B$305,0)),SUMIFS('Input-Ext Allocators'!S$8:S$63,'Input-Ext Allocators'!$B$8:$B$63,$F113))*$D113</f>
        <v>0</v>
      </c>
      <c r="W113" s="5">
        <f ca="1">IFERROR(INDEX(W$269:W$305,MATCH($F113,$B$269:$B$305,0))/INDEX($D$269:$D$305,MATCH($F113,$B$269:$B$305,0)),SUMIFS('Input-Ext Allocators'!T$8:T$63,'Input-Ext Allocators'!$B$8:$B$63,$F113))*$D113</f>
        <v>0</v>
      </c>
      <c r="X113" s="5">
        <f ca="1">IFERROR(INDEX(X$269:X$305,MATCH($F113,$B$269:$B$305,0))/INDEX($D$269:$D$305,MATCH($F113,$B$269:$B$305,0)),SUMIFS('Input-Ext Allocators'!U$8:U$63,'Input-Ext Allocators'!$B$8:$B$63,$F113))*$D113</f>
        <v>0</v>
      </c>
      <c r="Y113" s="5">
        <f ca="1">IFERROR(INDEX(Y$269:Y$305,MATCH($F113,$B$269:$B$305,0))/INDEX($D$269:$D$305,MATCH($F113,$B$269:$B$305,0)),SUMIFS('Input-Ext Allocators'!V$8:V$63,'Input-Ext Allocators'!$B$8:$B$63,$F113))*$D113</f>
        <v>0</v>
      </c>
      <c r="Z113" s="5">
        <f ca="1">IFERROR(INDEX(Z$269:Z$305,MATCH($F113,$B$269:$B$305,0))/INDEX($D$269:$D$305,MATCH($F113,$B$269:$B$305,0)),SUMIFS('Input-Ext Allocators'!W$8:W$63,'Input-Ext Allocators'!$B$8:$B$63,$F113))*$D113</f>
        <v>0</v>
      </c>
    </row>
    <row r="114" spans="1:26">
      <c r="A114" s="13">
        <f>IF(ISBLANK('Input-Accounts'!A114),"",'Input-Accounts'!A114)</f>
        <v>97</v>
      </c>
      <c r="B114" t="str">
        <f>IF(ISBLANK('Input-Accounts'!B114),"",'Input-Accounts'!B114)</f>
        <v>Total Other Rate Base Items</v>
      </c>
      <c r="C114" s="13" t="str">
        <f>IF(ISBLANK('Input-Accounts'!C114),"",'Input-Accounts'!C114)</f>
        <v/>
      </c>
      <c r="D114" s="28">
        <f ca="1">SUBTOTAL(9,D110:D113)</f>
        <v>-13417415.249779856</v>
      </c>
      <c r="E114" s="5">
        <f t="shared" ca="1" si="19"/>
        <v>0</v>
      </c>
      <c r="G114" s="28">
        <f t="shared" ref="G114:Z114" ca="1" si="27">SUBTOTAL(9,G110:G113)</f>
        <v>-10582141.170072036</v>
      </c>
      <c r="H114" s="28">
        <f t="shared" ca="1" si="27"/>
        <v>-2193310.7875058823</v>
      </c>
      <c r="I114" s="28">
        <f t="shared" ca="1" si="27"/>
        <v>-158272.46382551049</v>
      </c>
      <c r="J114" s="28">
        <f t="shared" ca="1" si="27"/>
        <v>-77222.174564878951</v>
      </c>
      <c r="K114" s="28">
        <f t="shared" ca="1" si="27"/>
        <v>-7206.2337728123803</v>
      </c>
      <c r="L114" s="28">
        <f t="shared" ca="1" si="27"/>
        <v>-295284.92459854821</v>
      </c>
      <c r="M114" s="28">
        <f t="shared" ca="1" si="27"/>
        <v>-103977.49544018773</v>
      </c>
      <c r="N114" s="28">
        <f t="shared" ca="1" si="27"/>
        <v>0</v>
      </c>
      <c r="O114" s="28">
        <f t="shared" ca="1" si="27"/>
        <v>0</v>
      </c>
      <c r="P114" s="28">
        <f t="shared" ca="1" si="27"/>
        <v>0</v>
      </c>
      <c r="Q114" s="28">
        <f t="shared" ca="1" si="27"/>
        <v>0</v>
      </c>
      <c r="R114" s="28">
        <f t="shared" ca="1" si="27"/>
        <v>0</v>
      </c>
      <c r="S114" s="28">
        <f t="shared" ca="1" si="27"/>
        <v>0</v>
      </c>
      <c r="T114" s="28">
        <f t="shared" ca="1" si="27"/>
        <v>0</v>
      </c>
      <c r="U114" s="28">
        <f t="shared" ca="1" si="27"/>
        <v>0</v>
      </c>
      <c r="V114" s="28">
        <f t="shared" ca="1" si="27"/>
        <v>0</v>
      </c>
      <c r="W114" s="28">
        <f t="shared" ca="1" si="27"/>
        <v>0</v>
      </c>
      <c r="X114" s="28">
        <f t="shared" ca="1" si="27"/>
        <v>0</v>
      </c>
      <c r="Y114" s="28">
        <f t="shared" ca="1" si="27"/>
        <v>0</v>
      </c>
      <c r="Z114" s="28">
        <f t="shared" ca="1" si="27"/>
        <v>0</v>
      </c>
    </row>
    <row r="115" spans="1:26">
      <c r="A115" s="13" t="str">
        <f>IF(ISBLANK('Input-Accounts'!A115),"",'Input-Accounts'!A115)</f>
        <v/>
      </c>
      <c r="B115" t="str">
        <f>IF(ISBLANK('Input-Accounts'!B115),"",'Input-Accounts'!B115)</f>
        <v/>
      </c>
      <c r="C115" s="13" t="str">
        <f>IF(ISBLANK('Input-Accounts'!C115),"",'Input-Accounts'!C115)</f>
        <v/>
      </c>
      <c r="D115" s="13"/>
      <c r="E115" s="5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5" thickBot="1">
      <c r="A116" s="13">
        <f>IF(ISBLANK('Input-Accounts'!A116),"",'Input-Accounts'!A116)</f>
        <v>98</v>
      </c>
      <c r="B116" s="4" t="str">
        <f>IF(ISBLANK('Input-Accounts'!B116),"",'Input-Accounts'!B116)</f>
        <v>TOTAL RATE BASE</v>
      </c>
      <c r="C116" s="13" t="str">
        <f>IF(ISBLANK('Input-Accounts'!C116),"",'Input-Accounts'!C116)</f>
        <v/>
      </c>
      <c r="D116" s="30">
        <f ca="1">SUBTOTAL(9,D11:D115)</f>
        <v>166494488.32218796</v>
      </c>
      <c r="E116" s="5">
        <f t="shared" ref="E116:E123" ca="1" si="28">IFERROR(IF(D116="","",IF(D116=0,0,IF(ABS(D116-SUM($G116:$Z116))&lt;Check_Limit,0,1))),1)</f>
        <v>0</v>
      </c>
      <c r="G116" s="30">
        <f t="shared" ref="G116:Z116" ca="1" si="29">SUBTOTAL(9,G11:G115)</f>
        <v>123601105.00460036</v>
      </c>
      <c r="H116" s="30">
        <f t="shared" ca="1" si="29"/>
        <v>31576478.626765914</v>
      </c>
      <c r="I116" s="30">
        <f t="shared" ca="1" si="29"/>
        <v>2736208.9446418094</v>
      </c>
      <c r="J116" s="30">
        <f t="shared" ca="1" si="29"/>
        <v>1478900.6659388975</v>
      </c>
      <c r="K116" s="30">
        <f t="shared" ca="1" si="29"/>
        <v>143089.32401510573</v>
      </c>
      <c r="L116" s="30">
        <f t="shared" ca="1" si="29"/>
        <v>5334381.7264963873</v>
      </c>
      <c r="M116" s="30">
        <f t="shared" ca="1" si="29"/>
        <v>1624324.0297295095</v>
      </c>
      <c r="N116" s="30">
        <f t="shared" ca="1" si="29"/>
        <v>0</v>
      </c>
      <c r="O116" s="30">
        <f t="shared" ca="1" si="29"/>
        <v>0</v>
      </c>
      <c r="P116" s="30">
        <f t="shared" ca="1" si="29"/>
        <v>0</v>
      </c>
      <c r="Q116" s="30">
        <f t="shared" ca="1" si="29"/>
        <v>0</v>
      </c>
      <c r="R116" s="30">
        <f t="shared" ca="1" si="29"/>
        <v>0</v>
      </c>
      <c r="S116" s="30">
        <f t="shared" ca="1" si="29"/>
        <v>0</v>
      </c>
      <c r="T116" s="30">
        <f t="shared" ca="1" si="29"/>
        <v>0</v>
      </c>
      <c r="U116" s="30">
        <f t="shared" ca="1" si="29"/>
        <v>0</v>
      </c>
      <c r="V116" s="30">
        <f t="shared" ca="1" si="29"/>
        <v>0</v>
      </c>
      <c r="W116" s="30">
        <f t="shared" ca="1" si="29"/>
        <v>0</v>
      </c>
      <c r="X116" s="30">
        <f t="shared" ca="1" si="29"/>
        <v>0</v>
      </c>
      <c r="Y116" s="30">
        <f t="shared" ca="1" si="29"/>
        <v>0</v>
      </c>
      <c r="Z116" s="30">
        <f t="shared" ca="1" si="29"/>
        <v>0</v>
      </c>
    </row>
    <row r="117" spans="1:26" ht="15" thickTop="1">
      <c r="A117" s="13" t="str">
        <f>IF(ISBLANK('Input-Accounts'!A117),"",'Input-Accounts'!A117)</f>
        <v/>
      </c>
      <c r="B117" t="str">
        <f>IF(ISBLANK('Input-Accounts'!B117),"",'Input-Accounts'!B117)</f>
        <v/>
      </c>
      <c r="C117" s="13" t="str">
        <f>IF(ISBLANK('Input-Accounts'!C117),"",'Input-Accounts'!C117)</f>
        <v/>
      </c>
      <c r="D117" s="5"/>
      <c r="E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>
      <c r="A118" s="13">
        <f>IF(ISBLANK('Input-Accounts'!A118),"",'Input-Accounts'!A118)</f>
        <v>99</v>
      </c>
      <c r="B118" s="1" t="str">
        <f>IF(ISBLANK('Input-Accounts'!B118),"",'Input-Accounts'!B118)</f>
        <v>OPERATION AND MAINTENANCE EXPENSE</v>
      </c>
      <c r="C118" s="13" t="str">
        <f>IF(ISBLANK('Input-Accounts'!C118),"",'Input-Accounts'!C118)</f>
        <v/>
      </c>
      <c r="D118" s="5"/>
      <c r="E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>
      <c r="A119" s="13">
        <f>IF(ISBLANK('Input-Accounts'!A119),"",'Input-Accounts'!A119)</f>
        <v>100</v>
      </c>
      <c r="B119" s="1" t="str">
        <f>IF(ISBLANK('Input-Accounts'!B119),"",'Input-Accounts'!B119)</f>
        <v>Production, Storage, LNG, Transmission, and Distribution Expense</v>
      </c>
      <c r="C119" s="13" t="str">
        <f>IF(ISBLANK('Input-Accounts'!C119),"",'Input-Accounts'!C119)</f>
        <v/>
      </c>
      <c r="D119" s="5"/>
      <c r="E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outlineLevel="1">
      <c r="A120" s="13">
        <f>IF(ISBLANK('Input-Accounts'!A120),"",'Input-Accounts'!A120)</f>
        <v>101</v>
      </c>
      <c r="B120" s="1" t="str">
        <f>IF(ISBLANK('Input-Accounts'!B120),"",'Input-Accounts'!B120)</f>
        <v>Other Gas Supply Expenses</v>
      </c>
      <c r="C120" s="13" t="str">
        <f>IF(ISBLANK('Input-Accounts'!C120),"",'Input-Accounts'!C120)</f>
        <v/>
      </c>
      <c r="D120" s="5"/>
      <c r="E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outlineLevel="1">
      <c r="A121" s="13">
        <f>IF(ISBLANK('Input-Accounts'!A121),"",'Input-Accounts'!A121)</f>
        <v>102</v>
      </c>
      <c r="B121" s="17" t="str">
        <f>IF(ISBLANK('Input-Accounts'!B121),"",'Input-Accounts'!B121)</f>
        <v>Other Gas Supply Expenses</v>
      </c>
      <c r="C121" s="13">
        <f>IF(ISBLANK('Input-Accounts'!C121),"",'Input-Accounts'!C121)</f>
        <v>813</v>
      </c>
      <c r="D121" s="5">
        <f t="shared" ref="D121:D122" ca="1" si="30">INDIRECT("Classification!"&amp;$D$5&amp;ROW())</f>
        <v>0</v>
      </c>
      <c r="E121" s="5">
        <f t="shared" ca="1" si="28"/>
        <v>0</v>
      </c>
      <c r="F121" s="2" t="str" cm="1">
        <f t="array" aca="1" ref="F121" ca="1">IF(D121=0,"-",IF('Input-Accounts'!$E121&lt;&gt;0,'Input-Accounts'!$E121,INDEX('Input-Accounts'!$H121:$J121,,MATCH($F$6,'Input-Accounts'!$H$6:$J$6,0))))</f>
        <v>-</v>
      </c>
      <c r="G121" s="5">
        <f ca="1">IFERROR(INDEX(G$269:G$305,MATCH($F121,$B$269:$B$305,0))/INDEX($D$269:$D$305,MATCH($F121,$B$269:$B$305,0)),SUMIFS('Input-Ext Allocators'!D$8:D$63,'Input-Ext Allocators'!$B$8:$B$63,$F121))*$D121</f>
        <v>0</v>
      </c>
      <c r="H121" s="5">
        <f ca="1">IFERROR(INDEX(H$269:H$305,MATCH($F121,$B$269:$B$305,0))/INDEX($D$269:$D$305,MATCH($F121,$B$269:$B$305,0)),SUMIFS('Input-Ext Allocators'!E$8:E$63,'Input-Ext Allocators'!$B$8:$B$63,$F121))*$D121</f>
        <v>0</v>
      </c>
      <c r="I121" s="5">
        <f ca="1">IFERROR(INDEX(I$269:I$305,MATCH($F121,$B$269:$B$305,0))/INDEX($D$269:$D$305,MATCH($F121,$B$269:$B$305,0)),SUMIFS('Input-Ext Allocators'!F$8:F$63,'Input-Ext Allocators'!$B$8:$B$63,$F121))*$D121</f>
        <v>0</v>
      </c>
      <c r="J121" s="5">
        <f ca="1">IFERROR(INDEX(J$269:J$305,MATCH($F121,$B$269:$B$305,0))/INDEX($D$269:$D$305,MATCH($F121,$B$269:$B$305,0)),SUMIFS('Input-Ext Allocators'!G$8:G$63,'Input-Ext Allocators'!$B$8:$B$63,$F121))*$D121</f>
        <v>0</v>
      </c>
      <c r="K121" s="5">
        <f ca="1">IFERROR(INDEX(K$269:K$305,MATCH($F121,$B$269:$B$305,0))/INDEX($D$269:$D$305,MATCH($F121,$B$269:$B$305,0)),SUMIFS('Input-Ext Allocators'!H$8:H$63,'Input-Ext Allocators'!$B$8:$B$63,$F121))*$D121</f>
        <v>0</v>
      </c>
      <c r="L121" s="5">
        <f ca="1">IFERROR(INDEX(L$269:L$305,MATCH($F121,$B$269:$B$305,0))/INDEX($D$269:$D$305,MATCH($F121,$B$269:$B$305,0)),SUMIFS('Input-Ext Allocators'!I$8:I$63,'Input-Ext Allocators'!$B$8:$B$63,$F121))*$D121</f>
        <v>0</v>
      </c>
      <c r="M121" s="5">
        <f ca="1">IFERROR(INDEX(M$269:M$305,MATCH($F121,$B$269:$B$305,0))/INDEX($D$269:$D$305,MATCH($F121,$B$269:$B$305,0)),SUMIFS('Input-Ext Allocators'!J$8:J$63,'Input-Ext Allocators'!$B$8:$B$63,$F121))*$D121</f>
        <v>0</v>
      </c>
      <c r="N121" s="5">
        <f ca="1">IFERROR(INDEX(N$269:N$305,MATCH($F121,$B$269:$B$305,0))/INDEX($D$269:$D$305,MATCH($F121,$B$269:$B$305,0)),SUMIFS('Input-Ext Allocators'!K$8:K$63,'Input-Ext Allocators'!$B$8:$B$63,$F121))*$D121</f>
        <v>0</v>
      </c>
      <c r="O121" s="5">
        <f ca="1">IFERROR(INDEX(O$269:O$305,MATCH($F121,$B$269:$B$305,0))/INDEX($D$269:$D$305,MATCH($F121,$B$269:$B$305,0)),SUMIFS('Input-Ext Allocators'!L$8:L$63,'Input-Ext Allocators'!$B$8:$B$63,$F121))*$D121</f>
        <v>0</v>
      </c>
      <c r="P121" s="5">
        <f ca="1">IFERROR(INDEX(P$269:P$305,MATCH($F121,$B$269:$B$305,0))/INDEX($D$269:$D$305,MATCH($F121,$B$269:$B$305,0)),SUMIFS('Input-Ext Allocators'!M$8:M$63,'Input-Ext Allocators'!$B$8:$B$63,$F121))*$D121</f>
        <v>0</v>
      </c>
      <c r="Q121" s="5">
        <f ca="1">IFERROR(INDEX(Q$269:Q$305,MATCH($F121,$B$269:$B$305,0))/INDEX($D$269:$D$305,MATCH($F121,$B$269:$B$305,0)),SUMIFS('Input-Ext Allocators'!N$8:N$63,'Input-Ext Allocators'!$B$8:$B$63,$F121))*$D121</f>
        <v>0</v>
      </c>
      <c r="R121" s="5">
        <f ca="1">IFERROR(INDEX(R$269:R$305,MATCH($F121,$B$269:$B$305,0))/INDEX($D$269:$D$305,MATCH($F121,$B$269:$B$305,0)),SUMIFS('Input-Ext Allocators'!O$8:O$63,'Input-Ext Allocators'!$B$8:$B$63,$F121))*$D121</f>
        <v>0</v>
      </c>
      <c r="S121" s="5">
        <f ca="1">IFERROR(INDEX(S$269:S$305,MATCH($F121,$B$269:$B$305,0))/INDEX($D$269:$D$305,MATCH($F121,$B$269:$B$305,0)),SUMIFS('Input-Ext Allocators'!P$8:P$63,'Input-Ext Allocators'!$B$8:$B$63,$F121))*$D121</f>
        <v>0</v>
      </c>
      <c r="T121" s="5">
        <f ca="1">IFERROR(INDEX(T$269:T$305,MATCH($F121,$B$269:$B$305,0))/INDEX($D$269:$D$305,MATCH($F121,$B$269:$B$305,0)),SUMIFS('Input-Ext Allocators'!Q$8:Q$63,'Input-Ext Allocators'!$B$8:$B$63,$F121))*$D121</f>
        <v>0</v>
      </c>
      <c r="U121" s="5">
        <f ca="1">IFERROR(INDEX(U$269:U$305,MATCH($F121,$B$269:$B$305,0))/INDEX($D$269:$D$305,MATCH($F121,$B$269:$B$305,0)),SUMIFS('Input-Ext Allocators'!R$8:R$63,'Input-Ext Allocators'!$B$8:$B$63,$F121))*$D121</f>
        <v>0</v>
      </c>
      <c r="V121" s="5">
        <f ca="1">IFERROR(INDEX(V$269:V$305,MATCH($F121,$B$269:$B$305,0))/INDEX($D$269:$D$305,MATCH($F121,$B$269:$B$305,0)),SUMIFS('Input-Ext Allocators'!S$8:S$63,'Input-Ext Allocators'!$B$8:$B$63,$F121))*$D121</f>
        <v>0</v>
      </c>
      <c r="W121" s="5">
        <f ca="1">IFERROR(INDEX(W$269:W$305,MATCH($F121,$B$269:$B$305,0))/INDEX($D$269:$D$305,MATCH($F121,$B$269:$B$305,0)),SUMIFS('Input-Ext Allocators'!T$8:T$63,'Input-Ext Allocators'!$B$8:$B$63,$F121))*$D121</f>
        <v>0</v>
      </c>
      <c r="X121" s="5">
        <f ca="1">IFERROR(INDEX(X$269:X$305,MATCH($F121,$B$269:$B$305,0))/INDEX($D$269:$D$305,MATCH($F121,$B$269:$B$305,0)),SUMIFS('Input-Ext Allocators'!U$8:U$63,'Input-Ext Allocators'!$B$8:$B$63,$F121))*$D121</f>
        <v>0</v>
      </c>
      <c r="Y121" s="5">
        <f ca="1">IFERROR(INDEX(Y$269:Y$305,MATCH($F121,$B$269:$B$305,0))/INDEX($D$269:$D$305,MATCH($F121,$B$269:$B$305,0)),SUMIFS('Input-Ext Allocators'!V$8:V$63,'Input-Ext Allocators'!$B$8:$B$63,$F121))*$D121</f>
        <v>0</v>
      </c>
      <c r="Z121" s="5">
        <f ca="1">IFERROR(INDEX(Z$269:Z$305,MATCH($F121,$B$269:$B$305,0))/INDEX($D$269:$D$305,MATCH($F121,$B$269:$B$305,0)),SUMIFS('Input-Ext Allocators'!W$8:W$63,'Input-Ext Allocators'!$B$8:$B$63,$F121))*$D121</f>
        <v>0</v>
      </c>
    </row>
    <row r="122" spans="1:26" outlineLevel="1">
      <c r="A122" s="13">
        <f>IF(ISBLANK('Input-Accounts'!A122),"",'Input-Accounts'!A122)</f>
        <v>103</v>
      </c>
      <c r="B122" s="17" t="str">
        <f>IF(ISBLANK('Input-Accounts'!B122),"",'Input-Accounts'!B122)</f>
        <v>Reserved</v>
      </c>
      <c r="C122" s="13" t="str">
        <f>IF(ISBLANK('Input-Accounts'!C122),"",'Input-Accounts'!C122)</f>
        <v/>
      </c>
      <c r="D122" s="5">
        <f t="shared" ca="1" si="30"/>
        <v>0</v>
      </c>
      <c r="E122" s="5">
        <f t="shared" ca="1" si="28"/>
        <v>0</v>
      </c>
      <c r="F122" s="2" t="str" cm="1">
        <f t="array" aca="1" ref="F122" ca="1">IF(D122=0,"-",IF('Input-Accounts'!$E122&lt;&gt;0,'Input-Accounts'!$E122,INDEX('Input-Accounts'!$H122:$J122,,MATCH($F$6,'Input-Accounts'!$H$6:$J$6,0))))</f>
        <v>-</v>
      </c>
      <c r="G122" s="5">
        <f ca="1">IFERROR(INDEX(G$269:G$305,MATCH($F122,$B$269:$B$305,0))/INDEX($D$269:$D$305,MATCH($F122,$B$269:$B$305,0)),SUMIFS('Input-Ext Allocators'!D$8:D$63,'Input-Ext Allocators'!$B$8:$B$63,$F122))*$D122</f>
        <v>0</v>
      </c>
      <c r="H122" s="5">
        <f ca="1">IFERROR(INDEX(H$269:H$305,MATCH($F122,$B$269:$B$305,0))/INDEX($D$269:$D$305,MATCH($F122,$B$269:$B$305,0)),SUMIFS('Input-Ext Allocators'!E$8:E$63,'Input-Ext Allocators'!$B$8:$B$63,$F122))*$D122</f>
        <v>0</v>
      </c>
      <c r="I122" s="5">
        <f ca="1">IFERROR(INDEX(I$269:I$305,MATCH($F122,$B$269:$B$305,0))/INDEX($D$269:$D$305,MATCH($F122,$B$269:$B$305,0)),SUMIFS('Input-Ext Allocators'!F$8:F$63,'Input-Ext Allocators'!$B$8:$B$63,$F122))*$D122</f>
        <v>0</v>
      </c>
      <c r="J122" s="5">
        <f ca="1">IFERROR(INDEX(J$269:J$305,MATCH($F122,$B$269:$B$305,0))/INDEX($D$269:$D$305,MATCH($F122,$B$269:$B$305,0)),SUMIFS('Input-Ext Allocators'!G$8:G$63,'Input-Ext Allocators'!$B$8:$B$63,$F122))*$D122</f>
        <v>0</v>
      </c>
      <c r="K122" s="5">
        <f ca="1">IFERROR(INDEX(K$269:K$305,MATCH($F122,$B$269:$B$305,0))/INDEX($D$269:$D$305,MATCH($F122,$B$269:$B$305,0)),SUMIFS('Input-Ext Allocators'!H$8:H$63,'Input-Ext Allocators'!$B$8:$B$63,$F122))*$D122</f>
        <v>0</v>
      </c>
      <c r="L122" s="5">
        <f ca="1">IFERROR(INDEX(L$269:L$305,MATCH($F122,$B$269:$B$305,0))/INDEX($D$269:$D$305,MATCH($F122,$B$269:$B$305,0)),SUMIFS('Input-Ext Allocators'!I$8:I$63,'Input-Ext Allocators'!$B$8:$B$63,$F122))*$D122</f>
        <v>0</v>
      </c>
      <c r="M122" s="5">
        <f ca="1">IFERROR(INDEX(M$269:M$305,MATCH($F122,$B$269:$B$305,0))/INDEX($D$269:$D$305,MATCH($F122,$B$269:$B$305,0)),SUMIFS('Input-Ext Allocators'!J$8:J$63,'Input-Ext Allocators'!$B$8:$B$63,$F122))*$D122</f>
        <v>0</v>
      </c>
      <c r="N122" s="5">
        <f ca="1">IFERROR(INDEX(N$269:N$305,MATCH($F122,$B$269:$B$305,0))/INDEX($D$269:$D$305,MATCH($F122,$B$269:$B$305,0)),SUMIFS('Input-Ext Allocators'!K$8:K$63,'Input-Ext Allocators'!$B$8:$B$63,$F122))*$D122</f>
        <v>0</v>
      </c>
      <c r="O122" s="5"/>
      <c r="P122" s="5">
        <f ca="1">IFERROR(INDEX(P$269:P$305,MATCH($F122,$B$269:$B$305,0))/INDEX($D$269:$D$305,MATCH($F122,$B$269:$B$305,0)),SUMIFS('Input-Ext Allocators'!M$8:M$63,'Input-Ext Allocators'!$B$8:$B$63,$F122))*$D122</f>
        <v>0</v>
      </c>
      <c r="Q122" s="5">
        <f ca="1">IFERROR(INDEX(Q$269:Q$305,MATCH($F122,$B$269:$B$305,0))/INDEX($D$269:$D$305,MATCH($F122,$B$269:$B$305,0)),SUMIFS('Input-Ext Allocators'!N$8:N$63,'Input-Ext Allocators'!$B$8:$B$63,$F122))*$D122</f>
        <v>0</v>
      </c>
      <c r="R122" s="5">
        <f ca="1">IFERROR(INDEX(R$269:R$305,MATCH($F122,$B$269:$B$305,0))/INDEX($D$269:$D$305,MATCH($F122,$B$269:$B$305,0)),SUMIFS('Input-Ext Allocators'!O$8:O$63,'Input-Ext Allocators'!$B$8:$B$63,$F122))*$D122</f>
        <v>0</v>
      </c>
      <c r="S122" s="5">
        <f ca="1">IFERROR(INDEX(S$269:S$305,MATCH($F122,$B$269:$B$305,0))/INDEX($D$269:$D$305,MATCH($F122,$B$269:$B$305,0)),SUMIFS('Input-Ext Allocators'!P$8:P$63,'Input-Ext Allocators'!$B$8:$B$63,$F122))*$D122</f>
        <v>0</v>
      </c>
      <c r="T122" s="5">
        <f ca="1">IFERROR(INDEX(T$269:T$305,MATCH($F122,$B$269:$B$305,0))/INDEX($D$269:$D$305,MATCH($F122,$B$269:$B$305,0)),SUMIFS('Input-Ext Allocators'!Q$8:Q$63,'Input-Ext Allocators'!$B$8:$B$63,$F122))*$D122</f>
        <v>0</v>
      </c>
      <c r="U122" s="5">
        <f ca="1">IFERROR(INDEX(U$269:U$305,MATCH($F122,$B$269:$B$305,0))/INDEX($D$269:$D$305,MATCH($F122,$B$269:$B$305,0)),SUMIFS('Input-Ext Allocators'!R$8:R$63,'Input-Ext Allocators'!$B$8:$B$63,$F122))*$D122</f>
        <v>0</v>
      </c>
      <c r="V122" s="5">
        <f ca="1">IFERROR(INDEX(V$269:V$305,MATCH($F122,$B$269:$B$305,0))/INDEX($D$269:$D$305,MATCH($F122,$B$269:$B$305,0)),SUMIFS('Input-Ext Allocators'!S$8:S$63,'Input-Ext Allocators'!$B$8:$B$63,$F122))*$D122</f>
        <v>0</v>
      </c>
      <c r="W122" s="5">
        <f ca="1">IFERROR(INDEX(W$269:W$305,MATCH($F122,$B$269:$B$305,0))/INDEX($D$269:$D$305,MATCH($F122,$B$269:$B$305,0)),SUMIFS('Input-Ext Allocators'!T$8:T$63,'Input-Ext Allocators'!$B$8:$B$63,$F122))*$D122</f>
        <v>0</v>
      </c>
      <c r="X122" s="5">
        <f ca="1">IFERROR(INDEX(X$269:X$305,MATCH($F122,$B$269:$B$305,0))/INDEX($D$269:$D$305,MATCH($F122,$B$269:$B$305,0)),SUMIFS('Input-Ext Allocators'!U$8:U$63,'Input-Ext Allocators'!$B$8:$B$63,$F122))*$D122</f>
        <v>0</v>
      </c>
      <c r="Y122" s="5">
        <f ca="1">IFERROR(INDEX(Y$269:Y$305,MATCH($F122,$B$269:$B$305,0))/INDEX($D$269:$D$305,MATCH($F122,$B$269:$B$305,0)),SUMIFS('Input-Ext Allocators'!V$8:V$63,'Input-Ext Allocators'!$B$8:$B$63,$F122))*$D122</f>
        <v>0</v>
      </c>
      <c r="Z122" s="5">
        <f ca="1">IFERROR(INDEX(Z$269:Z$305,MATCH($F122,$B$269:$B$305,0))/INDEX($D$269:$D$305,MATCH($F122,$B$269:$B$305,0)),SUMIFS('Input-Ext Allocators'!W$8:W$63,'Input-Ext Allocators'!$B$8:$B$63,$F122))*$D122</f>
        <v>0</v>
      </c>
    </row>
    <row r="123" spans="1:26" outlineLevel="1">
      <c r="A123" s="13">
        <f>IF(ISBLANK('Input-Accounts'!A123),"",'Input-Accounts'!A123)</f>
        <v>104</v>
      </c>
      <c r="B123" t="str">
        <f>IF(ISBLANK('Input-Accounts'!B123),"",'Input-Accounts'!B123)</f>
        <v>Subtotal - Other Gas Supply Expenses</v>
      </c>
      <c r="C123" s="13" t="str">
        <f>IF(ISBLANK('Input-Accounts'!C123),"",'Input-Accounts'!C123)</f>
        <v/>
      </c>
      <c r="D123" s="28">
        <f ca="1">SUBTOTAL(9,D121:D122)</f>
        <v>0</v>
      </c>
      <c r="E123" s="5">
        <f t="shared" ca="1" si="28"/>
        <v>0</v>
      </c>
      <c r="G123" s="28">
        <f t="shared" ref="G123:Z123" ca="1" si="31">SUBTOTAL(9,G121:G122)</f>
        <v>0</v>
      </c>
      <c r="H123" s="28">
        <f t="shared" ca="1" si="31"/>
        <v>0</v>
      </c>
      <c r="I123" s="28">
        <f t="shared" ca="1" si="31"/>
        <v>0</v>
      </c>
      <c r="J123" s="28">
        <f t="shared" ca="1" si="31"/>
        <v>0</v>
      </c>
      <c r="K123" s="28">
        <f t="shared" ca="1" si="31"/>
        <v>0</v>
      </c>
      <c r="L123" s="28">
        <f t="shared" ca="1" si="31"/>
        <v>0</v>
      </c>
      <c r="M123" s="28">
        <f t="shared" ca="1" si="31"/>
        <v>0</v>
      </c>
      <c r="N123" s="28">
        <f t="shared" ca="1" si="31"/>
        <v>0</v>
      </c>
      <c r="O123" s="28">
        <f t="shared" ca="1" si="31"/>
        <v>0</v>
      </c>
      <c r="P123" s="28">
        <f t="shared" ca="1" si="31"/>
        <v>0</v>
      </c>
      <c r="Q123" s="28">
        <f t="shared" ca="1" si="31"/>
        <v>0</v>
      </c>
      <c r="R123" s="28">
        <f t="shared" ca="1" si="31"/>
        <v>0</v>
      </c>
      <c r="S123" s="28">
        <f t="shared" ca="1" si="31"/>
        <v>0</v>
      </c>
      <c r="T123" s="28">
        <f t="shared" ca="1" si="31"/>
        <v>0</v>
      </c>
      <c r="U123" s="28">
        <f t="shared" ca="1" si="31"/>
        <v>0</v>
      </c>
      <c r="V123" s="28">
        <f t="shared" ca="1" si="31"/>
        <v>0</v>
      </c>
      <c r="W123" s="28">
        <f t="shared" ca="1" si="31"/>
        <v>0</v>
      </c>
      <c r="X123" s="28">
        <f t="shared" ca="1" si="31"/>
        <v>0</v>
      </c>
      <c r="Y123" s="28">
        <f t="shared" ca="1" si="31"/>
        <v>0</v>
      </c>
      <c r="Z123" s="28">
        <f t="shared" ca="1" si="31"/>
        <v>0</v>
      </c>
    </row>
    <row r="124" spans="1:26" outlineLevel="1">
      <c r="A124" s="13" t="str">
        <f>IF(ISBLANK('Input-Accounts'!A124),"",'Input-Accounts'!A124)</f>
        <v/>
      </c>
      <c r="B124" t="str">
        <f>IF(ISBLANK('Input-Accounts'!B124),"",'Input-Accounts'!B124)</f>
        <v/>
      </c>
      <c r="C124" s="13" t="str">
        <f>IF(ISBLANK('Input-Accounts'!C124),"",'Input-Accounts'!C124)</f>
        <v/>
      </c>
      <c r="D124" s="5"/>
      <c r="E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outlineLevel="1">
      <c r="A125" s="13">
        <f>IF(ISBLANK('Input-Accounts'!A125),"",'Input-Accounts'!A125)</f>
        <v>105</v>
      </c>
      <c r="B125" s="1" t="str">
        <f>IF(ISBLANK('Input-Accounts'!B125),"",'Input-Accounts'!B125)</f>
        <v>Distribution Operation Expenses</v>
      </c>
      <c r="C125" s="13" t="str">
        <f>IF(ISBLANK('Input-Accounts'!C125),"",'Input-Accounts'!C125)</f>
        <v/>
      </c>
      <c r="D125" s="5"/>
      <c r="E125" s="5"/>
      <c r="F125" s="2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outlineLevel="1">
      <c r="A126" s="13">
        <f>IF(ISBLANK('Input-Accounts'!A126),"",'Input-Accounts'!A126)</f>
        <v>106</v>
      </c>
      <c r="B126" s="17" t="str">
        <f>IF(ISBLANK('Input-Accounts'!B126),"",'Input-Accounts'!B126)</f>
        <v>Operation supervision and engineering</v>
      </c>
      <c r="C126" s="13">
        <f>IF(ISBLANK('Input-Accounts'!C126),"",'Input-Accounts'!C126)</f>
        <v>870</v>
      </c>
      <c r="D126" s="5">
        <f t="shared" ref="D126:D136" ca="1" si="32">INDIRECT("Classification!"&amp;$D$5&amp;ROW())</f>
        <v>971368.07311574195</v>
      </c>
      <c r="E126" s="5">
        <f t="shared" ref="E126:E166" ca="1" si="33">IFERROR(IF(D126="","",IF(D126=0,0,IF(ABS(D126-SUM($G126:$Z126))&lt;Check_Limit,0,1))),1)</f>
        <v>0</v>
      </c>
      <c r="F126" s="2" t="str" cm="1">
        <f t="array" aca="1" ref="F126" ca="1">IF(D126=0,"-",IF('Input-Accounts'!$E126&lt;&gt;0,'Input-Accounts'!$E126,INDEX('Input-Accounts'!$H126:$J126,,MATCH($F$6,'Input-Accounts'!$H$6:$J$6,0))))</f>
        <v>INT_871-881</v>
      </c>
      <c r="G126" s="5">
        <f ca="1">IFERROR(INDEX(G$269:G$305,MATCH($F126,$B$269:$B$305,0))/INDEX($D$269:$D$305,MATCH($F126,$B$269:$B$305,0)),SUMIFS('Input-Ext Allocators'!D$8:D$63,'Input-Ext Allocators'!$B$8:$B$63,$F126))*$D126</f>
        <v>658778.27254622208</v>
      </c>
      <c r="H126" s="5">
        <f ca="1">IFERROR(INDEX(H$269:H$305,MATCH($F126,$B$269:$B$305,0))/INDEX($D$269:$D$305,MATCH($F126,$B$269:$B$305,0)),SUMIFS('Input-Ext Allocators'!E$8:E$63,'Input-Ext Allocators'!$B$8:$B$63,$F126))*$D126</f>
        <v>185872.58932961698</v>
      </c>
      <c r="I126" s="5">
        <f ca="1">IFERROR(INDEX(I$269:I$305,MATCH($F126,$B$269:$B$305,0))/INDEX($D$269:$D$305,MATCH($F126,$B$269:$B$305,0)),SUMIFS('Input-Ext Allocators'!F$8:F$63,'Input-Ext Allocators'!$B$8:$B$63,$F126))*$D126</f>
        <v>19832.287122553236</v>
      </c>
      <c r="J126" s="5">
        <f ca="1">IFERROR(INDEX(J$269:J$305,MATCH($F126,$B$269:$B$305,0))/INDEX($D$269:$D$305,MATCH($F126,$B$269:$B$305,0)),SUMIFS('Input-Ext Allocators'!G$8:G$63,'Input-Ext Allocators'!$B$8:$B$63,$F126))*$D126</f>
        <v>7536.4797793327816</v>
      </c>
      <c r="K126" s="5">
        <f ca="1">IFERROR(INDEX(K$269:K$305,MATCH($F126,$B$269:$B$305,0))/INDEX($D$269:$D$305,MATCH($F126,$B$269:$B$305,0)),SUMIFS('Input-Ext Allocators'!H$8:H$63,'Input-Ext Allocators'!$B$8:$B$63,$F126))*$D126</f>
        <v>607.19628545217449</v>
      </c>
      <c r="L126" s="5">
        <f ca="1">IFERROR(INDEX(L$269:L$305,MATCH($F126,$B$269:$B$305,0))/INDEX($D$269:$D$305,MATCH($F126,$B$269:$B$305,0)),SUMIFS('Input-Ext Allocators'!I$8:I$63,'Input-Ext Allocators'!$B$8:$B$63,$F126))*$D126</f>
        <v>59154.383112244301</v>
      </c>
      <c r="M126" s="5">
        <f ca="1">IFERROR(INDEX(M$269:M$305,MATCH($F126,$B$269:$B$305,0))/INDEX($D$269:$D$305,MATCH($F126,$B$269:$B$305,0)),SUMIFS('Input-Ext Allocators'!J$8:J$63,'Input-Ext Allocators'!$B$8:$B$63,$F126))*$D126</f>
        <v>39586.86494032052</v>
      </c>
      <c r="N126" s="5">
        <f ca="1">IFERROR(INDEX(N$269:N$305,MATCH($F126,$B$269:$B$305,0))/INDEX($D$269:$D$305,MATCH($F126,$B$269:$B$305,0)),SUMIFS('Input-Ext Allocators'!K$8:K$63,'Input-Ext Allocators'!$B$8:$B$63,$F126))*$D126</f>
        <v>0</v>
      </c>
      <c r="O126" s="5">
        <f ca="1">IFERROR(INDEX(O$269:O$305,MATCH($F126,$B$269:$B$305,0))/INDEX($D$269:$D$305,MATCH($F126,$B$269:$B$305,0)),SUMIFS('Input-Ext Allocators'!L$8:L$63,'Input-Ext Allocators'!$B$8:$B$63,$F126))*$D126</f>
        <v>0</v>
      </c>
      <c r="P126" s="5">
        <f ca="1">IFERROR(INDEX(P$269:P$305,MATCH($F126,$B$269:$B$305,0))/INDEX($D$269:$D$305,MATCH($F126,$B$269:$B$305,0)),SUMIFS('Input-Ext Allocators'!M$8:M$63,'Input-Ext Allocators'!$B$8:$B$63,$F126))*$D126</f>
        <v>0</v>
      </c>
      <c r="Q126" s="5">
        <f ca="1">IFERROR(INDEX(Q$269:Q$305,MATCH($F126,$B$269:$B$305,0))/INDEX($D$269:$D$305,MATCH($F126,$B$269:$B$305,0)),SUMIFS('Input-Ext Allocators'!N$8:N$63,'Input-Ext Allocators'!$B$8:$B$63,$F126))*$D126</f>
        <v>0</v>
      </c>
      <c r="R126" s="5">
        <f ca="1">IFERROR(INDEX(R$269:R$305,MATCH($F126,$B$269:$B$305,0))/INDEX($D$269:$D$305,MATCH($F126,$B$269:$B$305,0)),SUMIFS('Input-Ext Allocators'!O$8:O$63,'Input-Ext Allocators'!$B$8:$B$63,$F126))*$D126</f>
        <v>0</v>
      </c>
      <c r="S126" s="5">
        <f ca="1">IFERROR(INDEX(S$269:S$305,MATCH($F126,$B$269:$B$305,0))/INDEX($D$269:$D$305,MATCH($F126,$B$269:$B$305,0)),SUMIFS('Input-Ext Allocators'!P$8:P$63,'Input-Ext Allocators'!$B$8:$B$63,$F126))*$D126</f>
        <v>0</v>
      </c>
      <c r="T126" s="5">
        <f ca="1">IFERROR(INDEX(T$269:T$305,MATCH($F126,$B$269:$B$305,0))/INDEX($D$269:$D$305,MATCH($F126,$B$269:$B$305,0)),SUMIFS('Input-Ext Allocators'!Q$8:Q$63,'Input-Ext Allocators'!$B$8:$B$63,$F126))*$D126</f>
        <v>0</v>
      </c>
      <c r="U126" s="5">
        <f ca="1">IFERROR(INDEX(U$269:U$305,MATCH($F126,$B$269:$B$305,0))/INDEX($D$269:$D$305,MATCH($F126,$B$269:$B$305,0)),SUMIFS('Input-Ext Allocators'!R$8:R$63,'Input-Ext Allocators'!$B$8:$B$63,$F126))*$D126</f>
        <v>0</v>
      </c>
      <c r="V126" s="5">
        <f ca="1">IFERROR(INDEX(V$269:V$305,MATCH($F126,$B$269:$B$305,0))/INDEX($D$269:$D$305,MATCH($F126,$B$269:$B$305,0)),SUMIFS('Input-Ext Allocators'!S$8:S$63,'Input-Ext Allocators'!$B$8:$B$63,$F126))*$D126</f>
        <v>0</v>
      </c>
      <c r="W126" s="5">
        <f ca="1">IFERROR(INDEX(W$269:W$305,MATCH($F126,$B$269:$B$305,0))/INDEX($D$269:$D$305,MATCH($F126,$B$269:$B$305,0)),SUMIFS('Input-Ext Allocators'!T$8:T$63,'Input-Ext Allocators'!$B$8:$B$63,$F126))*$D126</f>
        <v>0</v>
      </c>
      <c r="X126" s="5">
        <f ca="1">IFERROR(INDEX(X$269:X$305,MATCH($F126,$B$269:$B$305,0))/INDEX($D$269:$D$305,MATCH($F126,$B$269:$B$305,0)),SUMIFS('Input-Ext Allocators'!U$8:U$63,'Input-Ext Allocators'!$B$8:$B$63,$F126))*$D126</f>
        <v>0</v>
      </c>
      <c r="Y126" s="5">
        <f ca="1">IFERROR(INDEX(Y$269:Y$305,MATCH($F126,$B$269:$B$305,0))/INDEX($D$269:$D$305,MATCH($F126,$B$269:$B$305,0)),SUMIFS('Input-Ext Allocators'!V$8:V$63,'Input-Ext Allocators'!$B$8:$B$63,$F126))*$D126</f>
        <v>0</v>
      </c>
      <c r="Z126" s="5">
        <f ca="1">IFERROR(INDEX(Z$269:Z$305,MATCH($F126,$B$269:$B$305,0))/INDEX($D$269:$D$305,MATCH($F126,$B$269:$B$305,0)),SUMIFS('Input-Ext Allocators'!W$8:W$63,'Input-Ext Allocators'!$B$8:$B$63,$F126))*$D126</f>
        <v>0</v>
      </c>
    </row>
    <row r="127" spans="1:26" outlineLevel="1">
      <c r="A127" s="13">
        <f>IF(ISBLANK('Input-Accounts'!A127),"",'Input-Accounts'!A127)</f>
        <v>107</v>
      </c>
      <c r="B127" s="17" t="str">
        <f>IF(ISBLANK('Input-Accounts'!B127),"",'Input-Accounts'!B127)</f>
        <v>Distribution load dispatching</v>
      </c>
      <c r="C127" s="13">
        <f>IF(ISBLANK('Input-Accounts'!C127),"",'Input-Accounts'!C127)</f>
        <v>871</v>
      </c>
      <c r="D127" s="5">
        <f t="shared" ca="1" si="32"/>
        <v>0</v>
      </c>
      <c r="E127" s="5">
        <f t="shared" ca="1" si="33"/>
        <v>0</v>
      </c>
      <c r="F127" s="2" t="str" cm="1">
        <f t="array" aca="1" ref="F127" ca="1">IF(D127=0,"-",IF('Input-Accounts'!$E127&lt;&gt;0,'Input-Accounts'!$E127,INDEX('Input-Accounts'!$H127:$J127,,MATCH($F$6,'Input-Accounts'!$H$6:$J$6,0))))</f>
        <v>-</v>
      </c>
      <c r="G127" s="5">
        <f ca="1">IFERROR(INDEX(G$269:G$305,MATCH($F127,$B$269:$B$305,0))/INDEX($D$269:$D$305,MATCH($F127,$B$269:$B$305,0)),SUMIFS('Input-Ext Allocators'!D$8:D$63,'Input-Ext Allocators'!$B$8:$B$63,$F127))*$D127</f>
        <v>0</v>
      </c>
      <c r="H127" s="5">
        <f ca="1">IFERROR(INDEX(H$269:H$305,MATCH($F127,$B$269:$B$305,0))/INDEX($D$269:$D$305,MATCH($F127,$B$269:$B$305,0)),SUMIFS('Input-Ext Allocators'!E$8:E$63,'Input-Ext Allocators'!$B$8:$B$63,$F127))*$D127</f>
        <v>0</v>
      </c>
      <c r="I127" s="5">
        <f ca="1">IFERROR(INDEX(I$269:I$305,MATCH($F127,$B$269:$B$305,0))/INDEX($D$269:$D$305,MATCH($F127,$B$269:$B$305,0)),SUMIFS('Input-Ext Allocators'!F$8:F$63,'Input-Ext Allocators'!$B$8:$B$63,$F127))*$D127</f>
        <v>0</v>
      </c>
      <c r="J127" s="5">
        <f ca="1">IFERROR(INDEX(J$269:J$305,MATCH($F127,$B$269:$B$305,0))/INDEX($D$269:$D$305,MATCH($F127,$B$269:$B$305,0)),SUMIFS('Input-Ext Allocators'!G$8:G$63,'Input-Ext Allocators'!$B$8:$B$63,$F127))*$D127</f>
        <v>0</v>
      </c>
      <c r="K127" s="5">
        <f ca="1">IFERROR(INDEX(K$269:K$305,MATCH($F127,$B$269:$B$305,0))/INDEX($D$269:$D$305,MATCH($F127,$B$269:$B$305,0)),SUMIFS('Input-Ext Allocators'!H$8:H$63,'Input-Ext Allocators'!$B$8:$B$63,$F127))*$D127</f>
        <v>0</v>
      </c>
      <c r="L127" s="5">
        <f ca="1">IFERROR(INDEX(L$269:L$305,MATCH($F127,$B$269:$B$305,0))/INDEX($D$269:$D$305,MATCH($F127,$B$269:$B$305,0)),SUMIFS('Input-Ext Allocators'!I$8:I$63,'Input-Ext Allocators'!$B$8:$B$63,$F127))*$D127</f>
        <v>0</v>
      </c>
      <c r="M127" s="5">
        <f ca="1">IFERROR(INDEX(M$269:M$305,MATCH($F127,$B$269:$B$305,0))/INDEX($D$269:$D$305,MATCH($F127,$B$269:$B$305,0)),SUMIFS('Input-Ext Allocators'!J$8:J$63,'Input-Ext Allocators'!$B$8:$B$63,$F127))*$D127</f>
        <v>0</v>
      </c>
      <c r="N127" s="5">
        <f ca="1">IFERROR(INDEX(N$269:N$305,MATCH($F127,$B$269:$B$305,0))/INDEX($D$269:$D$305,MATCH($F127,$B$269:$B$305,0)),SUMIFS('Input-Ext Allocators'!K$8:K$63,'Input-Ext Allocators'!$B$8:$B$63,$F127))*$D127</f>
        <v>0</v>
      </c>
      <c r="O127" s="5">
        <f ca="1">IFERROR(INDEX(O$269:O$305,MATCH($F127,$B$269:$B$305,0))/INDEX($D$269:$D$305,MATCH($F127,$B$269:$B$305,0)),SUMIFS('Input-Ext Allocators'!L$8:L$63,'Input-Ext Allocators'!$B$8:$B$63,$F127))*$D127</f>
        <v>0</v>
      </c>
      <c r="P127" s="5">
        <f ca="1">IFERROR(INDEX(P$269:P$305,MATCH($F127,$B$269:$B$305,0))/INDEX($D$269:$D$305,MATCH($F127,$B$269:$B$305,0)),SUMIFS('Input-Ext Allocators'!M$8:M$63,'Input-Ext Allocators'!$B$8:$B$63,$F127))*$D127</f>
        <v>0</v>
      </c>
      <c r="Q127" s="5">
        <f ca="1">IFERROR(INDEX(Q$269:Q$305,MATCH($F127,$B$269:$B$305,0))/INDEX($D$269:$D$305,MATCH($F127,$B$269:$B$305,0)),SUMIFS('Input-Ext Allocators'!N$8:N$63,'Input-Ext Allocators'!$B$8:$B$63,$F127))*$D127</f>
        <v>0</v>
      </c>
      <c r="R127" s="5">
        <f ca="1">IFERROR(INDEX(R$269:R$305,MATCH($F127,$B$269:$B$305,0))/INDEX($D$269:$D$305,MATCH($F127,$B$269:$B$305,0)),SUMIFS('Input-Ext Allocators'!O$8:O$63,'Input-Ext Allocators'!$B$8:$B$63,$F127))*$D127</f>
        <v>0</v>
      </c>
      <c r="S127" s="5">
        <f ca="1">IFERROR(INDEX(S$269:S$305,MATCH($F127,$B$269:$B$305,0))/INDEX($D$269:$D$305,MATCH($F127,$B$269:$B$305,0)),SUMIFS('Input-Ext Allocators'!P$8:P$63,'Input-Ext Allocators'!$B$8:$B$63,$F127))*$D127</f>
        <v>0</v>
      </c>
      <c r="T127" s="5">
        <f ca="1">IFERROR(INDEX(T$269:T$305,MATCH($F127,$B$269:$B$305,0))/INDEX($D$269:$D$305,MATCH($F127,$B$269:$B$305,0)),SUMIFS('Input-Ext Allocators'!Q$8:Q$63,'Input-Ext Allocators'!$B$8:$B$63,$F127))*$D127</f>
        <v>0</v>
      </c>
      <c r="U127" s="5">
        <f ca="1">IFERROR(INDEX(U$269:U$305,MATCH($F127,$B$269:$B$305,0))/INDEX($D$269:$D$305,MATCH($F127,$B$269:$B$305,0)),SUMIFS('Input-Ext Allocators'!R$8:R$63,'Input-Ext Allocators'!$B$8:$B$63,$F127))*$D127</f>
        <v>0</v>
      </c>
      <c r="V127" s="5">
        <f ca="1">IFERROR(INDEX(V$269:V$305,MATCH($F127,$B$269:$B$305,0))/INDEX($D$269:$D$305,MATCH($F127,$B$269:$B$305,0)),SUMIFS('Input-Ext Allocators'!S$8:S$63,'Input-Ext Allocators'!$B$8:$B$63,$F127))*$D127</f>
        <v>0</v>
      </c>
      <c r="W127" s="5">
        <f ca="1">IFERROR(INDEX(W$269:W$305,MATCH($F127,$B$269:$B$305,0))/INDEX($D$269:$D$305,MATCH($F127,$B$269:$B$305,0)),SUMIFS('Input-Ext Allocators'!T$8:T$63,'Input-Ext Allocators'!$B$8:$B$63,$F127))*$D127</f>
        <v>0</v>
      </c>
      <c r="X127" s="5">
        <f ca="1">IFERROR(INDEX(X$269:X$305,MATCH($F127,$B$269:$B$305,0))/INDEX($D$269:$D$305,MATCH($F127,$B$269:$B$305,0)),SUMIFS('Input-Ext Allocators'!U$8:U$63,'Input-Ext Allocators'!$B$8:$B$63,$F127))*$D127</f>
        <v>0</v>
      </c>
      <c r="Y127" s="5">
        <f ca="1">IFERROR(INDEX(Y$269:Y$305,MATCH($F127,$B$269:$B$305,0))/INDEX($D$269:$D$305,MATCH($F127,$B$269:$B$305,0)),SUMIFS('Input-Ext Allocators'!V$8:V$63,'Input-Ext Allocators'!$B$8:$B$63,$F127))*$D127</f>
        <v>0</v>
      </c>
      <c r="Z127" s="5">
        <f ca="1">IFERROR(INDEX(Z$269:Z$305,MATCH($F127,$B$269:$B$305,0))/INDEX($D$269:$D$305,MATCH($F127,$B$269:$B$305,0)),SUMIFS('Input-Ext Allocators'!W$8:W$63,'Input-Ext Allocators'!$B$8:$B$63,$F127))*$D127</f>
        <v>0</v>
      </c>
    </row>
    <row r="128" spans="1:26" outlineLevel="1">
      <c r="A128" s="13">
        <f>IF(ISBLANK('Input-Accounts'!A128),"",'Input-Accounts'!A128)</f>
        <v>108</v>
      </c>
      <c r="B128" s="17" t="str">
        <f>IF(ISBLANK('Input-Accounts'!B128),"",'Input-Accounts'!B128)</f>
        <v>Compressor Station</v>
      </c>
      <c r="C128" s="13">
        <f>IF(ISBLANK('Input-Accounts'!C128),"",'Input-Accounts'!C128)</f>
        <v>872</v>
      </c>
      <c r="D128" s="5">
        <f t="shared" ca="1" si="32"/>
        <v>0</v>
      </c>
      <c r="E128" s="5">
        <f t="shared" ca="1" si="33"/>
        <v>0</v>
      </c>
      <c r="F128" s="2" t="str" cm="1">
        <f t="array" aca="1" ref="F128" ca="1">IF(D128=0,"-",IF('Input-Accounts'!$E128&lt;&gt;0,'Input-Accounts'!$E128,INDEX('Input-Accounts'!$H128:$J128,,MATCH($F$6,'Input-Accounts'!$H$6:$J$6,0))))</f>
        <v>-</v>
      </c>
      <c r="G128" s="5">
        <f ca="1">IFERROR(INDEX(G$269:G$305,MATCH($F128,$B$269:$B$305,0))/INDEX($D$269:$D$305,MATCH($F128,$B$269:$B$305,0)),SUMIFS('Input-Ext Allocators'!D$8:D$63,'Input-Ext Allocators'!$B$8:$B$63,$F128))*$D128</f>
        <v>0</v>
      </c>
      <c r="H128" s="5">
        <f ca="1">IFERROR(INDEX(H$269:H$305,MATCH($F128,$B$269:$B$305,0))/INDEX($D$269:$D$305,MATCH($F128,$B$269:$B$305,0)),SUMIFS('Input-Ext Allocators'!E$8:E$63,'Input-Ext Allocators'!$B$8:$B$63,$F128))*$D128</f>
        <v>0</v>
      </c>
      <c r="I128" s="5">
        <f ca="1">IFERROR(INDEX(I$269:I$305,MATCH($F128,$B$269:$B$305,0))/INDEX($D$269:$D$305,MATCH($F128,$B$269:$B$305,0)),SUMIFS('Input-Ext Allocators'!F$8:F$63,'Input-Ext Allocators'!$B$8:$B$63,$F128))*$D128</f>
        <v>0</v>
      </c>
      <c r="J128" s="5">
        <f ca="1">IFERROR(INDEX(J$269:J$305,MATCH($F128,$B$269:$B$305,0))/INDEX($D$269:$D$305,MATCH($F128,$B$269:$B$305,0)),SUMIFS('Input-Ext Allocators'!G$8:G$63,'Input-Ext Allocators'!$B$8:$B$63,$F128))*$D128</f>
        <v>0</v>
      </c>
      <c r="K128" s="5">
        <f ca="1">IFERROR(INDEX(K$269:K$305,MATCH($F128,$B$269:$B$305,0))/INDEX($D$269:$D$305,MATCH($F128,$B$269:$B$305,0)),SUMIFS('Input-Ext Allocators'!H$8:H$63,'Input-Ext Allocators'!$B$8:$B$63,$F128))*$D128</f>
        <v>0</v>
      </c>
      <c r="L128" s="5">
        <f ca="1">IFERROR(INDEX(L$269:L$305,MATCH($F128,$B$269:$B$305,0))/INDEX($D$269:$D$305,MATCH($F128,$B$269:$B$305,0)),SUMIFS('Input-Ext Allocators'!I$8:I$63,'Input-Ext Allocators'!$B$8:$B$63,$F128))*$D128</f>
        <v>0</v>
      </c>
      <c r="M128" s="5">
        <f ca="1">IFERROR(INDEX(M$269:M$305,MATCH($F128,$B$269:$B$305,0))/INDEX($D$269:$D$305,MATCH($F128,$B$269:$B$305,0)),SUMIFS('Input-Ext Allocators'!J$8:J$63,'Input-Ext Allocators'!$B$8:$B$63,$F128))*$D128</f>
        <v>0</v>
      </c>
      <c r="N128" s="5">
        <f ca="1">IFERROR(INDEX(N$269:N$305,MATCH($F128,$B$269:$B$305,0))/INDEX($D$269:$D$305,MATCH($F128,$B$269:$B$305,0)),SUMIFS('Input-Ext Allocators'!K$8:K$63,'Input-Ext Allocators'!$B$8:$B$63,$F128))*$D128</f>
        <v>0</v>
      </c>
      <c r="O128" s="5">
        <f ca="1">IFERROR(INDEX(O$269:O$305,MATCH($F128,$B$269:$B$305,0))/INDEX($D$269:$D$305,MATCH($F128,$B$269:$B$305,0)),SUMIFS('Input-Ext Allocators'!L$8:L$63,'Input-Ext Allocators'!$B$8:$B$63,$F128))*$D128</f>
        <v>0</v>
      </c>
      <c r="P128" s="5">
        <f ca="1">IFERROR(INDEX(P$269:P$305,MATCH($F128,$B$269:$B$305,0))/INDEX($D$269:$D$305,MATCH($F128,$B$269:$B$305,0)),SUMIFS('Input-Ext Allocators'!M$8:M$63,'Input-Ext Allocators'!$B$8:$B$63,$F128))*$D128</f>
        <v>0</v>
      </c>
      <c r="Q128" s="5">
        <f ca="1">IFERROR(INDEX(Q$269:Q$305,MATCH($F128,$B$269:$B$305,0))/INDEX($D$269:$D$305,MATCH($F128,$B$269:$B$305,0)),SUMIFS('Input-Ext Allocators'!N$8:N$63,'Input-Ext Allocators'!$B$8:$B$63,$F128))*$D128</f>
        <v>0</v>
      </c>
      <c r="R128" s="5">
        <f ca="1">IFERROR(INDEX(R$269:R$305,MATCH($F128,$B$269:$B$305,0))/INDEX($D$269:$D$305,MATCH($F128,$B$269:$B$305,0)),SUMIFS('Input-Ext Allocators'!O$8:O$63,'Input-Ext Allocators'!$B$8:$B$63,$F128))*$D128</f>
        <v>0</v>
      </c>
      <c r="S128" s="5">
        <f ca="1">IFERROR(INDEX(S$269:S$305,MATCH($F128,$B$269:$B$305,0))/INDEX($D$269:$D$305,MATCH($F128,$B$269:$B$305,0)),SUMIFS('Input-Ext Allocators'!P$8:P$63,'Input-Ext Allocators'!$B$8:$B$63,$F128))*$D128</f>
        <v>0</v>
      </c>
      <c r="T128" s="5">
        <f ca="1">IFERROR(INDEX(T$269:T$305,MATCH($F128,$B$269:$B$305,0))/INDEX($D$269:$D$305,MATCH($F128,$B$269:$B$305,0)),SUMIFS('Input-Ext Allocators'!Q$8:Q$63,'Input-Ext Allocators'!$B$8:$B$63,$F128))*$D128</f>
        <v>0</v>
      </c>
      <c r="U128" s="5">
        <f ca="1">IFERROR(INDEX(U$269:U$305,MATCH($F128,$B$269:$B$305,0))/INDEX($D$269:$D$305,MATCH($F128,$B$269:$B$305,0)),SUMIFS('Input-Ext Allocators'!R$8:R$63,'Input-Ext Allocators'!$B$8:$B$63,$F128))*$D128</f>
        <v>0</v>
      </c>
      <c r="V128" s="5">
        <f ca="1">IFERROR(INDEX(V$269:V$305,MATCH($F128,$B$269:$B$305,0))/INDEX($D$269:$D$305,MATCH($F128,$B$269:$B$305,0)),SUMIFS('Input-Ext Allocators'!S$8:S$63,'Input-Ext Allocators'!$B$8:$B$63,$F128))*$D128</f>
        <v>0</v>
      </c>
      <c r="W128" s="5">
        <f ca="1">IFERROR(INDEX(W$269:W$305,MATCH($F128,$B$269:$B$305,0))/INDEX($D$269:$D$305,MATCH($F128,$B$269:$B$305,0)),SUMIFS('Input-Ext Allocators'!T$8:T$63,'Input-Ext Allocators'!$B$8:$B$63,$F128))*$D128</f>
        <v>0</v>
      </c>
      <c r="X128" s="5">
        <f ca="1">IFERROR(INDEX(X$269:X$305,MATCH($F128,$B$269:$B$305,0))/INDEX($D$269:$D$305,MATCH($F128,$B$269:$B$305,0)),SUMIFS('Input-Ext Allocators'!U$8:U$63,'Input-Ext Allocators'!$B$8:$B$63,$F128))*$D128</f>
        <v>0</v>
      </c>
      <c r="Y128" s="5">
        <f ca="1">IFERROR(INDEX(Y$269:Y$305,MATCH($F128,$B$269:$B$305,0))/INDEX($D$269:$D$305,MATCH($F128,$B$269:$B$305,0)),SUMIFS('Input-Ext Allocators'!V$8:V$63,'Input-Ext Allocators'!$B$8:$B$63,$F128))*$D128</f>
        <v>0</v>
      </c>
      <c r="Z128" s="5">
        <f ca="1">IFERROR(INDEX(Z$269:Z$305,MATCH($F128,$B$269:$B$305,0))/INDEX($D$269:$D$305,MATCH($F128,$B$269:$B$305,0)),SUMIFS('Input-Ext Allocators'!W$8:W$63,'Input-Ext Allocators'!$B$8:$B$63,$F128))*$D128</f>
        <v>0</v>
      </c>
    </row>
    <row r="129" spans="1:26" outlineLevel="1">
      <c r="A129" s="13">
        <f>IF(ISBLANK('Input-Accounts'!A129),"",'Input-Accounts'!A129)</f>
        <v>109</v>
      </c>
      <c r="B129" s="17" t="str">
        <f>IF(ISBLANK('Input-Accounts'!B129),"",'Input-Accounts'!B129)</f>
        <v>Mains and services expenses</v>
      </c>
      <c r="C129" s="13">
        <f>IF(ISBLANK('Input-Accounts'!C129),"",'Input-Accounts'!C129)</f>
        <v>874</v>
      </c>
      <c r="D129" s="5">
        <f t="shared" ca="1" si="32"/>
        <v>979227.78611874522</v>
      </c>
      <c r="E129" s="5">
        <f t="shared" ca="1" si="33"/>
        <v>0</v>
      </c>
      <c r="F129" s="2" t="str" cm="1">
        <f t="array" aca="1" ref="F129" ca="1">IF(D129=0,"-",IF('Input-Accounts'!$E129&lt;&gt;0,'Input-Accounts'!$E129,INDEX('Input-Accounts'!$H129:$J129,,MATCH($F$6,'Input-Accounts'!$H$6:$J$6,0))))</f>
        <v>INT_MAIN-SERVICE</v>
      </c>
      <c r="G129" s="5">
        <f ca="1">IFERROR(INDEX(G$269:G$305,MATCH($F129,$B$269:$B$305,0))/INDEX($D$269:$D$305,MATCH($F129,$B$269:$B$305,0)),SUMIFS('Input-Ext Allocators'!D$8:D$63,'Input-Ext Allocators'!$B$8:$B$63,$F129))*$D129</f>
        <v>858038.05989730498</v>
      </c>
      <c r="H129" s="5">
        <f ca="1">IFERROR(INDEX(H$269:H$305,MATCH($F129,$B$269:$B$305,0))/INDEX($D$269:$D$305,MATCH($F129,$B$269:$B$305,0)),SUMIFS('Input-Ext Allocators'!E$8:E$63,'Input-Ext Allocators'!$B$8:$B$63,$F129))*$D129</f>
        <v>116029.55555809746</v>
      </c>
      <c r="I129" s="5">
        <f ca="1">IFERROR(INDEX(I$269:I$305,MATCH($F129,$B$269:$B$305,0))/INDEX($D$269:$D$305,MATCH($F129,$B$269:$B$305,0)),SUMIFS('Input-Ext Allocators'!F$8:F$63,'Input-Ext Allocators'!$B$8:$B$63,$F129))*$D129</f>
        <v>3209.7767880275246</v>
      </c>
      <c r="J129" s="5">
        <f ca="1">IFERROR(INDEX(J$269:J$305,MATCH($F129,$B$269:$B$305,0))/INDEX($D$269:$D$305,MATCH($F129,$B$269:$B$305,0)),SUMIFS('Input-Ext Allocators'!G$8:G$63,'Input-Ext Allocators'!$B$8:$B$63,$F129))*$D129</f>
        <v>641.95535760550501</v>
      </c>
      <c r="K129" s="5">
        <f ca="1">IFERROR(INDEX(K$269:K$305,MATCH($F129,$B$269:$B$305,0))/INDEX($D$269:$D$305,MATCH($F129,$B$269:$B$305,0)),SUMIFS('Input-Ext Allocators'!H$8:H$63,'Input-Ext Allocators'!$B$8:$B$63,$F129))*$D129</f>
        <v>31.362944266352333</v>
      </c>
      <c r="L129" s="5">
        <f ca="1">IFERROR(INDEX(L$269:L$305,MATCH($F129,$B$269:$B$305,0))/INDEX($D$269:$D$305,MATCH($F129,$B$269:$B$305,0)),SUMIFS('Input-Ext Allocators'!I$8:I$63,'Input-Ext Allocators'!$B$8:$B$63,$F129))*$D129</f>
        <v>1188.4352378265201</v>
      </c>
      <c r="M129" s="5">
        <f ca="1">IFERROR(INDEX(M$269:M$305,MATCH($F129,$B$269:$B$305,0))/INDEX($D$269:$D$305,MATCH($F129,$B$269:$B$305,0)),SUMIFS('Input-Ext Allocators'!J$8:J$63,'Input-Ext Allocators'!$B$8:$B$63,$F129))*$D129</f>
        <v>88.640335616994989</v>
      </c>
      <c r="N129" s="5">
        <f ca="1">IFERROR(INDEX(N$269:N$305,MATCH($F129,$B$269:$B$305,0))/INDEX($D$269:$D$305,MATCH($F129,$B$269:$B$305,0)),SUMIFS('Input-Ext Allocators'!K$8:K$63,'Input-Ext Allocators'!$B$8:$B$63,$F129))*$D129</f>
        <v>0</v>
      </c>
      <c r="O129" s="5">
        <f ca="1">IFERROR(INDEX(O$269:O$305,MATCH($F129,$B$269:$B$305,0))/INDEX($D$269:$D$305,MATCH($F129,$B$269:$B$305,0)),SUMIFS('Input-Ext Allocators'!L$8:L$63,'Input-Ext Allocators'!$B$8:$B$63,$F129))*$D129</f>
        <v>0</v>
      </c>
      <c r="P129" s="5">
        <f ca="1">IFERROR(INDEX(P$269:P$305,MATCH($F129,$B$269:$B$305,0))/INDEX($D$269:$D$305,MATCH($F129,$B$269:$B$305,0)),SUMIFS('Input-Ext Allocators'!M$8:M$63,'Input-Ext Allocators'!$B$8:$B$63,$F129))*$D129</f>
        <v>0</v>
      </c>
      <c r="Q129" s="5">
        <f ca="1">IFERROR(INDEX(Q$269:Q$305,MATCH($F129,$B$269:$B$305,0))/INDEX($D$269:$D$305,MATCH($F129,$B$269:$B$305,0)),SUMIFS('Input-Ext Allocators'!N$8:N$63,'Input-Ext Allocators'!$B$8:$B$63,$F129))*$D129</f>
        <v>0</v>
      </c>
      <c r="R129" s="5">
        <f ca="1">IFERROR(INDEX(R$269:R$305,MATCH($F129,$B$269:$B$305,0))/INDEX($D$269:$D$305,MATCH($F129,$B$269:$B$305,0)),SUMIFS('Input-Ext Allocators'!O$8:O$63,'Input-Ext Allocators'!$B$8:$B$63,$F129))*$D129</f>
        <v>0</v>
      </c>
      <c r="S129" s="5">
        <f ca="1">IFERROR(INDEX(S$269:S$305,MATCH($F129,$B$269:$B$305,0))/INDEX($D$269:$D$305,MATCH($F129,$B$269:$B$305,0)),SUMIFS('Input-Ext Allocators'!P$8:P$63,'Input-Ext Allocators'!$B$8:$B$63,$F129))*$D129</f>
        <v>0</v>
      </c>
      <c r="T129" s="5">
        <f ca="1">IFERROR(INDEX(T$269:T$305,MATCH($F129,$B$269:$B$305,0))/INDEX($D$269:$D$305,MATCH($F129,$B$269:$B$305,0)),SUMIFS('Input-Ext Allocators'!Q$8:Q$63,'Input-Ext Allocators'!$B$8:$B$63,$F129))*$D129</f>
        <v>0</v>
      </c>
      <c r="U129" s="5">
        <f ca="1">IFERROR(INDEX(U$269:U$305,MATCH($F129,$B$269:$B$305,0))/INDEX($D$269:$D$305,MATCH($F129,$B$269:$B$305,0)),SUMIFS('Input-Ext Allocators'!R$8:R$63,'Input-Ext Allocators'!$B$8:$B$63,$F129))*$D129</f>
        <v>0</v>
      </c>
      <c r="V129" s="5">
        <f ca="1">IFERROR(INDEX(V$269:V$305,MATCH($F129,$B$269:$B$305,0))/INDEX($D$269:$D$305,MATCH($F129,$B$269:$B$305,0)),SUMIFS('Input-Ext Allocators'!S$8:S$63,'Input-Ext Allocators'!$B$8:$B$63,$F129))*$D129</f>
        <v>0</v>
      </c>
      <c r="W129" s="5">
        <f ca="1">IFERROR(INDEX(W$269:W$305,MATCH($F129,$B$269:$B$305,0))/INDEX($D$269:$D$305,MATCH($F129,$B$269:$B$305,0)),SUMIFS('Input-Ext Allocators'!T$8:T$63,'Input-Ext Allocators'!$B$8:$B$63,$F129))*$D129</f>
        <v>0</v>
      </c>
      <c r="X129" s="5">
        <f ca="1">IFERROR(INDEX(X$269:X$305,MATCH($F129,$B$269:$B$305,0))/INDEX($D$269:$D$305,MATCH($F129,$B$269:$B$305,0)),SUMIFS('Input-Ext Allocators'!U$8:U$63,'Input-Ext Allocators'!$B$8:$B$63,$F129))*$D129</f>
        <v>0</v>
      </c>
      <c r="Y129" s="5">
        <f ca="1">IFERROR(INDEX(Y$269:Y$305,MATCH($F129,$B$269:$B$305,0))/INDEX($D$269:$D$305,MATCH($F129,$B$269:$B$305,0)),SUMIFS('Input-Ext Allocators'!V$8:V$63,'Input-Ext Allocators'!$B$8:$B$63,$F129))*$D129</f>
        <v>0</v>
      </c>
      <c r="Z129" s="5">
        <f ca="1">IFERROR(INDEX(Z$269:Z$305,MATCH($F129,$B$269:$B$305,0))/INDEX($D$269:$D$305,MATCH($F129,$B$269:$B$305,0)),SUMIFS('Input-Ext Allocators'!W$8:W$63,'Input-Ext Allocators'!$B$8:$B$63,$F129))*$D129</f>
        <v>0</v>
      </c>
    </row>
    <row r="130" spans="1:26" outlineLevel="1">
      <c r="A130" s="13">
        <f>IF(ISBLANK('Input-Accounts'!A130),"",'Input-Accounts'!A130)</f>
        <v>110</v>
      </c>
      <c r="B130" s="17" t="str">
        <f>IF(ISBLANK('Input-Accounts'!B130),"",'Input-Accounts'!B130)</f>
        <v>Measuring and regulating station expenses—general</v>
      </c>
      <c r="C130" s="13">
        <f>IF(ISBLANK('Input-Accounts'!C130),"",'Input-Accounts'!C130)</f>
        <v>875</v>
      </c>
      <c r="D130" s="5">
        <f t="shared" ca="1" si="32"/>
        <v>0</v>
      </c>
      <c r="E130" s="5">
        <f t="shared" ca="1" si="33"/>
        <v>0</v>
      </c>
      <c r="F130" s="2" t="str" cm="1">
        <f t="array" aca="1" ref="F130" ca="1">IF(D130=0,"-",IF('Input-Accounts'!$E130&lt;&gt;0,'Input-Accounts'!$E130,INDEX('Input-Accounts'!$H130:$J130,,MATCH($F$6,'Input-Accounts'!$H$6:$J$6,0))))</f>
        <v>-</v>
      </c>
      <c r="G130" s="5">
        <f ca="1">IFERROR(INDEX(G$269:G$305,MATCH($F130,$B$269:$B$305,0))/INDEX($D$269:$D$305,MATCH($F130,$B$269:$B$305,0)),SUMIFS('Input-Ext Allocators'!D$8:D$63,'Input-Ext Allocators'!$B$8:$B$63,$F130))*$D130</f>
        <v>0</v>
      </c>
      <c r="H130" s="5">
        <f ca="1">IFERROR(INDEX(H$269:H$305,MATCH($F130,$B$269:$B$305,0))/INDEX($D$269:$D$305,MATCH($F130,$B$269:$B$305,0)),SUMIFS('Input-Ext Allocators'!E$8:E$63,'Input-Ext Allocators'!$B$8:$B$63,$F130))*$D130</f>
        <v>0</v>
      </c>
      <c r="I130" s="5">
        <f ca="1">IFERROR(INDEX(I$269:I$305,MATCH($F130,$B$269:$B$305,0))/INDEX($D$269:$D$305,MATCH($F130,$B$269:$B$305,0)),SUMIFS('Input-Ext Allocators'!F$8:F$63,'Input-Ext Allocators'!$B$8:$B$63,$F130))*$D130</f>
        <v>0</v>
      </c>
      <c r="J130" s="5">
        <f ca="1">IFERROR(INDEX(J$269:J$305,MATCH($F130,$B$269:$B$305,0))/INDEX($D$269:$D$305,MATCH($F130,$B$269:$B$305,0)),SUMIFS('Input-Ext Allocators'!G$8:G$63,'Input-Ext Allocators'!$B$8:$B$63,$F130))*$D130</f>
        <v>0</v>
      </c>
      <c r="K130" s="5">
        <f ca="1">IFERROR(INDEX(K$269:K$305,MATCH($F130,$B$269:$B$305,0))/INDEX($D$269:$D$305,MATCH($F130,$B$269:$B$305,0)),SUMIFS('Input-Ext Allocators'!H$8:H$63,'Input-Ext Allocators'!$B$8:$B$63,$F130))*$D130</f>
        <v>0</v>
      </c>
      <c r="L130" s="5">
        <f ca="1">IFERROR(INDEX(L$269:L$305,MATCH($F130,$B$269:$B$305,0))/INDEX($D$269:$D$305,MATCH($F130,$B$269:$B$305,0)),SUMIFS('Input-Ext Allocators'!I$8:I$63,'Input-Ext Allocators'!$B$8:$B$63,$F130))*$D130</f>
        <v>0</v>
      </c>
      <c r="M130" s="5">
        <f ca="1">IFERROR(INDEX(M$269:M$305,MATCH($F130,$B$269:$B$305,0))/INDEX($D$269:$D$305,MATCH($F130,$B$269:$B$305,0)),SUMIFS('Input-Ext Allocators'!J$8:J$63,'Input-Ext Allocators'!$B$8:$B$63,$F130))*$D130</f>
        <v>0</v>
      </c>
      <c r="N130" s="5">
        <f ca="1">IFERROR(INDEX(N$269:N$305,MATCH($F130,$B$269:$B$305,0))/INDEX($D$269:$D$305,MATCH($F130,$B$269:$B$305,0)),SUMIFS('Input-Ext Allocators'!K$8:K$63,'Input-Ext Allocators'!$B$8:$B$63,$F130))*$D130</f>
        <v>0</v>
      </c>
      <c r="O130" s="5">
        <f ca="1">IFERROR(INDEX(O$269:O$305,MATCH($F130,$B$269:$B$305,0))/INDEX($D$269:$D$305,MATCH($F130,$B$269:$B$305,0)),SUMIFS('Input-Ext Allocators'!L$8:L$63,'Input-Ext Allocators'!$B$8:$B$63,$F130))*$D130</f>
        <v>0</v>
      </c>
      <c r="P130" s="5">
        <f ca="1">IFERROR(INDEX(P$269:P$305,MATCH($F130,$B$269:$B$305,0))/INDEX($D$269:$D$305,MATCH($F130,$B$269:$B$305,0)),SUMIFS('Input-Ext Allocators'!M$8:M$63,'Input-Ext Allocators'!$B$8:$B$63,$F130))*$D130</f>
        <v>0</v>
      </c>
      <c r="Q130" s="5">
        <f ca="1">IFERROR(INDEX(Q$269:Q$305,MATCH($F130,$B$269:$B$305,0))/INDEX($D$269:$D$305,MATCH($F130,$B$269:$B$305,0)),SUMIFS('Input-Ext Allocators'!N$8:N$63,'Input-Ext Allocators'!$B$8:$B$63,$F130))*$D130</f>
        <v>0</v>
      </c>
      <c r="R130" s="5">
        <f ca="1">IFERROR(INDEX(R$269:R$305,MATCH($F130,$B$269:$B$305,0))/INDEX($D$269:$D$305,MATCH($F130,$B$269:$B$305,0)),SUMIFS('Input-Ext Allocators'!O$8:O$63,'Input-Ext Allocators'!$B$8:$B$63,$F130))*$D130</f>
        <v>0</v>
      </c>
      <c r="S130" s="5">
        <f ca="1">IFERROR(INDEX(S$269:S$305,MATCH($F130,$B$269:$B$305,0))/INDEX($D$269:$D$305,MATCH($F130,$B$269:$B$305,0)),SUMIFS('Input-Ext Allocators'!P$8:P$63,'Input-Ext Allocators'!$B$8:$B$63,$F130))*$D130</f>
        <v>0</v>
      </c>
      <c r="T130" s="5">
        <f ca="1">IFERROR(INDEX(T$269:T$305,MATCH($F130,$B$269:$B$305,0))/INDEX($D$269:$D$305,MATCH($F130,$B$269:$B$305,0)),SUMIFS('Input-Ext Allocators'!Q$8:Q$63,'Input-Ext Allocators'!$B$8:$B$63,$F130))*$D130</f>
        <v>0</v>
      </c>
      <c r="U130" s="5">
        <f ca="1">IFERROR(INDEX(U$269:U$305,MATCH($F130,$B$269:$B$305,0))/INDEX($D$269:$D$305,MATCH($F130,$B$269:$B$305,0)),SUMIFS('Input-Ext Allocators'!R$8:R$63,'Input-Ext Allocators'!$B$8:$B$63,$F130))*$D130</f>
        <v>0</v>
      </c>
      <c r="V130" s="5">
        <f ca="1">IFERROR(INDEX(V$269:V$305,MATCH($F130,$B$269:$B$305,0))/INDEX($D$269:$D$305,MATCH($F130,$B$269:$B$305,0)),SUMIFS('Input-Ext Allocators'!S$8:S$63,'Input-Ext Allocators'!$B$8:$B$63,$F130))*$D130</f>
        <v>0</v>
      </c>
      <c r="W130" s="5">
        <f ca="1">IFERROR(INDEX(W$269:W$305,MATCH($F130,$B$269:$B$305,0))/INDEX($D$269:$D$305,MATCH($F130,$B$269:$B$305,0)),SUMIFS('Input-Ext Allocators'!T$8:T$63,'Input-Ext Allocators'!$B$8:$B$63,$F130))*$D130</f>
        <v>0</v>
      </c>
      <c r="X130" s="5">
        <f ca="1">IFERROR(INDEX(X$269:X$305,MATCH($F130,$B$269:$B$305,0))/INDEX($D$269:$D$305,MATCH($F130,$B$269:$B$305,0)),SUMIFS('Input-Ext Allocators'!U$8:U$63,'Input-Ext Allocators'!$B$8:$B$63,$F130))*$D130</f>
        <v>0</v>
      </c>
      <c r="Y130" s="5">
        <f ca="1">IFERROR(INDEX(Y$269:Y$305,MATCH($F130,$B$269:$B$305,0))/INDEX($D$269:$D$305,MATCH($F130,$B$269:$B$305,0)),SUMIFS('Input-Ext Allocators'!V$8:V$63,'Input-Ext Allocators'!$B$8:$B$63,$F130))*$D130</f>
        <v>0</v>
      </c>
      <c r="Z130" s="5">
        <f ca="1">IFERROR(INDEX(Z$269:Z$305,MATCH($F130,$B$269:$B$305,0))/INDEX($D$269:$D$305,MATCH($F130,$B$269:$B$305,0)),SUMIFS('Input-Ext Allocators'!W$8:W$63,'Input-Ext Allocators'!$B$8:$B$63,$F130))*$D130</f>
        <v>0</v>
      </c>
    </row>
    <row r="131" spans="1:26" outlineLevel="1">
      <c r="A131" s="13">
        <f>IF(ISBLANK('Input-Accounts'!A131),"",'Input-Accounts'!A131)</f>
        <v>111</v>
      </c>
      <c r="B131" s="17" t="str">
        <f>IF(ISBLANK('Input-Accounts'!B131),"",'Input-Accounts'!B131)</f>
        <v>Measuring and regulating station expenses—industrial</v>
      </c>
      <c r="C131" s="13">
        <f>IF(ISBLANK('Input-Accounts'!C131),"",'Input-Accounts'!C131)</f>
        <v>876</v>
      </c>
      <c r="D131" s="5">
        <f t="shared" ca="1" si="32"/>
        <v>625852.04763415514</v>
      </c>
      <c r="E131" s="5">
        <f t="shared" ca="1" si="33"/>
        <v>0</v>
      </c>
      <c r="F131" s="2" t="str" cm="1">
        <f t="array" aca="1" ref="F131" ca="1">IF(D131=0,"-",IF('Input-Accounts'!$E131&lt;&gt;0,'Input-Accounts'!$E131,INDEX('Input-Accounts'!$H131:$J131,,MATCH($F$6,'Input-Accounts'!$H$6:$J$6,0))))</f>
        <v>ACCT_385</v>
      </c>
      <c r="G131" s="5">
        <f ca="1">IFERROR(INDEX(G$269:G$305,MATCH($F131,$B$269:$B$305,0))/INDEX($D$269:$D$305,MATCH($F131,$B$269:$B$305,0)),SUMIFS('Input-Ext Allocators'!D$8:D$63,'Input-Ext Allocators'!$B$8:$B$63,$F131))*$D131</f>
        <v>0</v>
      </c>
      <c r="H131" s="5">
        <f ca="1">IFERROR(INDEX(H$269:H$305,MATCH($F131,$B$269:$B$305,0))/INDEX($D$269:$D$305,MATCH($F131,$B$269:$B$305,0)),SUMIFS('Input-Ext Allocators'!E$8:E$63,'Input-Ext Allocators'!$B$8:$B$63,$F131))*$D131</f>
        <v>241013.44261004741</v>
      </c>
      <c r="I131" s="5">
        <f ca="1">IFERROR(INDEX(I$269:I$305,MATCH($F131,$B$269:$B$305,0))/INDEX($D$269:$D$305,MATCH($F131,$B$269:$B$305,0)),SUMIFS('Input-Ext Allocators'!F$8:F$63,'Input-Ext Allocators'!$B$8:$B$63,$F131))*$D131</f>
        <v>46838.691083340222</v>
      </c>
      <c r="J131" s="5">
        <f ca="1">IFERROR(INDEX(J$269:J$305,MATCH($F131,$B$269:$B$305,0))/INDEX($D$269:$D$305,MATCH($F131,$B$269:$B$305,0)),SUMIFS('Input-Ext Allocators'!G$8:G$63,'Input-Ext Allocators'!$B$8:$B$63,$F131))*$D131</f>
        <v>14186.232086599106</v>
      </c>
      <c r="K131" s="5">
        <f ca="1">IFERROR(INDEX(K$269:K$305,MATCH($F131,$B$269:$B$305,0))/INDEX($D$269:$D$305,MATCH($F131,$B$269:$B$305,0)),SUMIFS('Input-Ext Allocators'!H$8:H$63,'Input-Ext Allocators'!$B$8:$B$63,$F131))*$D131</f>
        <v>927.69959070619768</v>
      </c>
      <c r="L131" s="5">
        <f ca="1">IFERROR(INDEX(L$269:L$305,MATCH($F131,$B$269:$B$305,0))/INDEX($D$269:$D$305,MATCH($F131,$B$269:$B$305,0)),SUMIFS('Input-Ext Allocators'!I$8:I$63,'Input-Ext Allocators'!$B$8:$B$63,$F131))*$D131</f>
        <v>180929.07621123508</v>
      </c>
      <c r="M131" s="5">
        <f ca="1">IFERROR(INDEX(M$269:M$305,MATCH($F131,$B$269:$B$305,0))/INDEX($D$269:$D$305,MATCH($F131,$B$269:$B$305,0)),SUMIFS('Input-Ext Allocators'!J$8:J$63,'Input-Ext Allocators'!$B$8:$B$63,$F131))*$D131</f>
        <v>141956.9060522271</v>
      </c>
      <c r="N131" s="5">
        <f ca="1">IFERROR(INDEX(N$269:N$305,MATCH($F131,$B$269:$B$305,0))/INDEX($D$269:$D$305,MATCH($F131,$B$269:$B$305,0)),SUMIFS('Input-Ext Allocators'!K$8:K$63,'Input-Ext Allocators'!$B$8:$B$63,$F131))*$D131</f>
        <v>0</v>
      </c>
      <c r="O131" s="5">
        <f ca="1">IFERROR(INDEX(O$269:O$305,MATCH($F131,$B$269:$B$305,0))/INDEX($D$269:$D$305,MATCH($F131,$B$269:$B$305,0)),SUMIFS('Input-Ext Allocators'!L$8:L$63,'Input-Ext Allocators'!$B$8:$B$63,$F131))*$D131</f>
        <v>0</v>
      </c>
      <c r="P131" s="5">
        <f ca="1">IFERROR(INDEX(P$269:P$305,MATCH($F131,$B$269:$B$305,0))/INDEX($D$269:$D$305,MATCH($F131,$B$269:$B$305,0)),SUMIFS('Input-Ext Allocators'!M$8:M$63,'Input-Ext Allocators'!$B$8:$B$63,$F131))*$D131</f>
        <v>0</v>
      </c>
      <c r="Q131" s="5">
        <f ca="1">IFERROR(INDEX(Q$269:Q$305,MATCH($F131,$B$269:$B$305,0))/INDEX($D$269:$D$305,MATCH($F131,$B$269:$B$305,0)),SUMIFS('Input-Ext Allocators'!N$8:N$63,'Input-Ext Allocators'!$B$8:$B$63,$F131))*$D131</f>
        <v>0</v>
      </c>
      <c r="R131" s="5">
        <f ca="1">IFERROR(INDEX(R$269:R$305,MATCH($F131,$B$269:$B$305,0))/INDEX($D$269:$D$305,MATCH($F131,$B$269:$B$305,0)),SUMIFS('Input-Ext Allocators'!O$8:O$63,'Input-Ext Allocators'!$B$8:$B$63,$F131))*$D131</f>
        <v>0</v>
      </c>
      <c r="S131" s="5">
        <f ca="1">IFERROR(INDEX(S$269:S$305,MATCH($F131,$B$269:$B$305,0))/INDEX($D$269:$D$305,MATCH($F131,$B$269:$B$305,0)),SUMIFS('Input-Ext Allocators'!P$8:P$63,'Input-Ext Allocators'!$B$8:$B$63,$F131))*$D131</f>
        <v>0</v>
      </c>
      <c r="T131" s="5">
        <f ca="1">IFERROR(INDEX(T$269:T$305,MATCH($F131,$B$269:$B$305,0))/INDEX($D$269:$D$305,MATCH($F131,$B$269:$B$305,0)),SUMIFS('Input-Ext Allocators'!Q$8:Q$63,'Input-Ext Allocators'!$B$8:$B$63,$F131))*$D131</f>
        <v>0</v>
      </c>
      <c r="U131" s="5">
        <f ca="1">IFERROR(INDEX(U$269:U$305,MATCH($F131,$B$269:$B$305,0))/INDEX($D$269:$D$305,MATCH($F131,$B$269:$B$305,0)),SUMIFS('Input-Ext Allocators'!R$8:R$63,'Input-Ext Allocators'!$B$8:$B$63,$F131))*$D131</f>
        <v>0</v>
      </c>
      <c r="V131" s="5">
        <f ca="1">IFERROR(INDEX(V$269:V$305,MATCH($F131,$B$269:$B$305,0))/INDEX($D$269:$D$305,MATCH($F131,$B$269:$B$305,0)),SUMIFS('Input-Ext Allocators'!S$8:S$63,'Input-Ext Allocators'!$B$8:$B$63,$F131))*$D131</f>
        <v>0</v>
      </c>
      <c r="W131" s="5">
        <f ca="1">IFERROR(INDEX(W$269:W$305,MATCH($F131,$B$269:$B$305,0))/INDEX($D$269:$D$305,MATCH($F131,$B$269:$B$305,0)),SUMIFS('Input-Ext Allocators'!T$8:T$63,'Input-Ext Allocators'!$B$8:$B$63,$F131))*$D131</f>
        <v>0</v>
      </c>
      <c r="X131" s="5">
        <f ca="1">IFERROR(INDEX(X$269:X$305,MATCH($F131,$B$269:$B$305,0))/INDEX($D$269:$D$305,MATCH($F131,$B$269:$B$305,0)),SUMIFS('Input-Ext Allocators'!U$8:U$63,'Input-Ext Allocators'!$B$8:$B$63,$F131))*$D131</f>
        <v>0</v>
      </c>
      <c r="Y131" s="5">
        <f ca="1">IFERROR(INDEX(Y$269:Y$305,MATCH($F131,$B$269:$B$305,0))/INDEX($D$269:$D$305,MATCH($F131,$B$269:$B$305,0)),SUMIFS('Input-Ext Allocators'!V$8:V$63,'Input-Ext Allocators'!$B$8:$B$63,$F131))*$D131</f>
        <v>0</v>
      </c>
      <c r="Z131" s="5">
        <f ca="1">IFERROR(INDEX(Z$269:Z$305,MATCH($F131,$B$269:$B$305,0))/INDEX($D$269:$D$305,MATCH($F131,$B$269:$B$305,0)),SUMIFS('Input-Ext Allocators'!W$8:W$63,'Input-Ext Allocators'!$B$8:$B$63,$F131))*$D131</f>
        <v>0</v>
      </c>
    </row>
    <row r="132" spans="1:26" outlineLevel="1">
      <c r="A132" s="13">
        <f>IF(ISBLANK('Input-Accounts'!A132),"",'Input-Accounts'!A132)</f>
        <v>112</v>
      </c>
      <c r="B132" s="17" t="str">
        <f>IF(ISBLANK('Input-Accounts'!B132),"",'Input-Accounts'!B132)</f>
        <v>Maintenance of Mains</v>
      </c>
      <c r="C132" s="13">
        <f>IF(ISBLANK('Input-Accounts'!C132),"",'Input-Accounts'!C132)</f>
        <v>877</v>
      </c>
      <c r="D132" s="5">
        <f t="shared" ca="1" si="32"/>
        <v>0</v>
      </c>
      <c r="E132" s="5">
        <f t="shared" ca="1" si="33"/>
        <v>0</v>
      </c>
      <c r="F132" s="2" t="str" cm="1">
        <f t="array" aca="1" ref="F132" ca="1">IF(D132=0,"-",IF('Input-Accounts'!$E132&lt;&gt;0,'Input-Accounts'!$E132,INDEX('Input-Accounts'!$H132:$J132,,MATCH($F$6,'Input-Accounts'!$H$6:$J$6,0))))</f>
        <v>-</v>
      </c>
      <c r="G132" s="5">
        <f ca="1">IFERROR(INDEX(G$269:G$305,MATCH($F132,$B$269:$B$305,0))/INDEX($D$269:$D$305,MATCH($F132,$B$269:$B$305,0)),SUMIFS('Input-Ext Allocators'!D$8:D$63,'Input-Ext Allocators'!$B$8:$B$63,$F132))*$D132</f>
        <v>0</v>
      </c>
      <c r="H132" s="5">
        <f ca="1">IFERROR(INDEX(H$269:H$305,MATCH($F132,$B$269:$B$305,0))/INDEX($D$269:$D$305,MATCH($F132,$B$269:$B$305,0)),SUMIFS('Input-Ext Allocators'!E$8:E$63,'Input-Ext Allocators'!$B$8:$B$63,$F132))*$D132</f>
        <v>0</v>
      </c>
      <c r="I132" s="5">
        <f ca="1">IFERROR(INDEX(I$269:I$305,MATCH($F132,$B$269:$B$305,0))/INDEX($D$269:$D$305,MATCH($F132,$B$269:$B$305,0)),SUMIFS('Input-Ext Allocators'!F$8:F$63,'Input-Ext Allocators'!$B$8:$B$63,$F132))*$D132</f>
        <v>0</v>
      </c>
      <c r="J132" s="5">
        <f ca="1">IFERROR(INDEX(J$269:J$305,MATCH($F132,$B$269:$B$305,0))/INDEX($D$269:$D$305,MATCH($F132,$B$269:$B$305,0)),SUMIFS('Input-Ext Allocators'!G$8:G$63,'Input-Ext Allocators'!$B$8:$B$63,$F132))*$D132</f>
        <v>0</v>
      </c>
      <c r="K132" s="5">
        <f ca="1">IFERROR(INDEX(K$269:K$305,MATCH($F132,$B$269:$B$305,0))/INDEX($D$269:$D$305,MATCH($F132,$B$269:$B$305,0)),SUMIFS('Input-Ext Allocators'!H$8:H$63,'Input-Ext Allocators'!$B$8:$B$63,$F132))*$D132</f>
        <v>0</v>
      </c>
      <c r="L132" s="5">
        <f ca="1">IFERROR(INDEX(L$269:L$305,MATCH($F132,$B$269:$B$305,0))/INDEX($D$269:$D$305,MATCH($F132,$B$269:$B$305,0)),SUMIFS('Input-Ext Allocators'!I$8:I$63,'Input-Ext Allocators'!$B$8:$B$63,$F132))*$D132</f>
        <v>0</v>
      </c>
      <c r="M132" s="5">
        <f ca="1">IFERROR(INDEX(M$269:M$305,MATCH($F132,$B$269:$B$305,0))/INDEX($D$269:$D$305,MATCH($F132,$B$269:$B$305,0)),SUMIFS('Input-Ext Allocators'!J$8:J$63,'Input-Ext Allocators'!$B$8:$B$63,$F132))*$D132</f>
        <v>0</v>
      </c>
      <c r="N132" s="5">
        <f ca="1">IFERROR(INDEX(N$269:N$305,MATCH($F132,$B$269:$B$305,0))/INDEX($D$269:$D$305,MATCH($F132,$B$269:$B$305,0)),SUMIFS('Input-Ext Allocators'!K$8:K$63,'Input-Ext Allocators'!$B$8:$B$63,$F132))*$D132</f>
        <v>0</v>
      </c>
      <c r="O132" s="5">
        <f ca="1">IFERROR(INDEX(O$269:O$305,MATCH($F132,$B$269:$B$305,0))/INDEX($D$269:$D$305,MATCH($F132,$B$269:$B$305,0)),SUMIFS('Input-Ext Allocators'!L$8:L$63,'Input-Ext Allocators'!$B$8:$B$63,$F132))*$D132</f>
        <v>0</v>
      </c>
      <c r="P132" s="5">
        <f ca="1">IFERROR(INDEX(P$269:P$305,MATCH($F132,$B$269:$B$305,0))/INDEX($D$269:$D$305,MATCH($F132,$B$269:$B$305,0)),SUMIFS('Input-Ext Allocators'!M$8:M$63,'Input-Ext Allocators'!$B$8:$B$63,$F132))*$D132</f>
        <v>0</v>
      </c>
      <c r="Q132" s="5">
        <f ca="1">IFERROR(INDEX(Q$269:Q$305,MATCH($F132,$B$269:$B$305,0))/INDEX($D$269:$D$305,MATCH($F132,$B$269:$B$305,0)),SUMIFS('Input-Ext Allocators'!N$8:N$63,'Input-Ext Allocators'!$B$8:$B$63,$F132))*$D132</f>
        <v>0</v>
      </c>
      <c r="R132" s="5">
        <f ca="1">IFERROR(INDEX(R$269:R$305,MATCH($F132,$B$269:$B$305,0))/INDEX($D$269:$D$305,MATCH($F132,$B$269:$B$305,0)),SUMIFS('Input-Ext Allocators'!O$8:O$63,'Input-Ext Allocators'!$B$8:$B$63,$F132))*$D132</f>
        <v>0</v>
      </c>
      <c r="S132" s="5">
        <f ca="1">IFERROR(INDEX(S$269:S$305,MATCH($F132,$B$269:$B$305,0))/INDEX($D$269:$D$305,MATCH($F132,$B$269:$B$305,0)),SUMIFS('Input-Ext Allocators'!P$8:P$63,'Input-Ext Allocators'!$B$8:$B$63,$F132))*$D132</f>
        <v>0</v>
      </c>
      <c r="T132" s="5">
        <f ca="1">IFERROR(INDEX(T$269:T$305,MATCH($F132,$B$269:$B$305,0))/INDEX($D$269:$D$305,MATCH($F132,$B$269:$B$305,0)),SUMIFS('Input-Ext Allocators'!Q$8:Q$63,'Input-Ext Allocators'!$B$8:$B$63,$F132))*$D132</f>
        <v>0</v>
      </c>
      <c r="U132" s="5">
        <f ca="1">IFERROR(INDEX(U$269:U$305,MATCH($F132,$B$269:$B$305,0))/INDEX($D$269:$D$305,MATCH($F132,$B$269:$B$305,0)),SUMIFS('Input-Ext Allocators'!R$8:R$63,'Input-Ext Allocators'!$B$8:$B$63,$F132))*$D132</f>
        <v>0</v>
      </c>
      <c r="V132" s="5">
        <f ca="1">IFERROR(INDEX(V$269:V$305,MATCH($F132,$B$269:$B$305,0))/INDEX($D$269:$D$305,MATCH($F132,$B$269:$B$305,0)),SUMIFS('Input-Ext Allocators'!S$8:S$63,'Input-Ext Allocators'!$B$8:$B$63,$F132))*$D132</f>
        <v>0</v>
      </c>
      <c r="W132" s="5">
        <f ca="1">IFERROR(INDEX(W$269:W$305,MATCH($F132,$B$269:$B$305,0))/INDEX($D$269:$D$305,MATCH($F132,$B$269:$B$305,0)),SUMIFS('Input-Ext Allocators'!T$8:T$63,'Input-Ext Allocators'!$B$8:$B$63,$F132))*$D132</f>
        <v>0</v>
      </c>
      <c r="X132" s="5">
        <f ca="1">IFERROR(INDEX(X$269:X$305,MATCH($F132,$B$269:$B$305,0))/INDEX($D$269:$D$305,MATCH($F132,$B$269:$B$305,0)),SUMIFS('Input-Ext Allocators'!U$8:U$63,'Input-Ext Allocators'!$B$8:$B$63,$F132))*$D132</f>
        <v>0</v>
      </c>
      <c r="Y132" s="5">
        <f ca="1">IFERROR(INDEX(Y$269:Y$305,MATCH($F132,$B$269:$B$305,0))/INDEX($D$269:$D$305,MATCH($F132,$B$269:$B$305,0)),SUMIFS('Input-Ext Allocators'!V$8:V$63,'Input-Ext Allocators'!$B$8:$B$63,$F132))*$D132</f>
        <v>0</v>
      </c>
      <c r="Z132" s="5">
        <f ca="1">IFERROR(INDEX(Z$269:Z$305,MATCH($F132,$B$269:$B$305,0))/INDEX($D$269:$D$305,MATCH($F132,$B$269:$B$305,0)),SUMIFS('Input-Ext Allocators'!W$8:W$63,'Input-Ext Allocators'!$B$8:$B$63,$F132))*$D132</f>
        <v>0</v>
      </c>
    </row>
    <row r="133" spans="1:26" outlineLevel="1">
      <c r="A133" s="13">
        <f>IF(ISBLANK('Input-Accounts'!A133),"",'Input-Accounts'!A133)</f>
        <v>113</v>
      </c>
      <c r="B133" s="17" t="str">
        <f>IF(ISBLANK('Input-Accounts'!B133),"",'Input-Accounts'!B133)</f>
        <v>Meter and house regulator expenses</v>
      </c>
      <c r="C133" s="13">
        <f>IF(ISBLANK('Input-Accounts'!C133),"",'Input-Accounts'!C133)</f>
        <v>878</v>
      </c>
      <c r="D133" s="5">
        <f t="shared" ca="1" si="32"/>
        <v>-188318.40377745233</v>
      </c>
      <c r="E133" s="5">
        <f t="shared" ca="1" si="33"/>
        <v>0</v>
      </c>
      <c r="F133" s="2" t="str" cm="1">
        <f t="array" aca="1" ref="F133" ca="1">IF(D133=0,"-",IF('Input-Accounts'!$E133&lt;&gt;0,'Input-Accounts'!$E133,INDEX('Input-Accounts'!$H133:$J133,,MATCH($F$6,'Input-Accounts'!$H$6:$J$6,0))))</f>
        <v>INT_MTR_REG</v>
      </c>
      <c r="G133" s="5">
        <f ca="1">IFERROR(INDEX(G$269:G$305,MATCH($F133,$B$269:$B$305,0))/INDEX($D$269:$D$305,MATCH($F133,$B$269:$B$305,0)),SUMIFS('Input-Ext Allocators'!D$8:D$63,'Input-Ext Allocators'!$B$8:$B$63,$F133))*$D133</f>
        <v>-122438.75213016965</v>
      </c>
      <c r="H133" s="5">
        <f ca="1">IFERROR(INDEX(H$269:H$305,MATCH($F133,$B$269:$B$305,0))/INDEX($D$269:$D$305,MATCH($F133,$B$269:$B$305,0)),SUMIFS('Input-Ext Allocators'!E$8:E$63,'Input-Ext Allocators'!$B$8:$B$63,$F133))*$D133</f>
        <v>-48045.577071708081</v>
      </c>
      <c r="I133" s="5">
        <f ca="1">IFERROR(INDEX(I$269:I$305,MATCH($F133,$B$269:$B$305,0))/INDEX($D$269:$D$305,MATCH($F133,$B$269:$B$305,0)),SUMIFS('Input-Ext Allocators'!F$8:F$63,'Input-Ext Allocators'!$B$8:$B$63,$F133))*$D133</f>
        <v>-5047.3449577709707</v>
      </c>
      <c r="J133" s="5">
        <f ca="1">IFERROR(INDEX(J$269:J$305,MATCH($F133,$B$269:$B$305,0))/INDEX($D$269:$D$305,MATCH($F133,$B$269:$B$305,0)),SUMIFS('Input-Ext Allocators'!G$8:G$63,'Input-Ext Allocators'!$B$8:$B$63,$F133))*$D133</f>
        <v>-3214.0079803194112</v>
      </c>
      <c r="K133" s="5">
        <f ca="1">IFERROR(INDEX(K$269:K$305,MATCH($F133,$B$269:$B$305,0))/INDEX($D$269:$D$305,MATCH($F133,$B$269:$B$305,0)),SUMIFS('Input-Ext Allocators'!H$8:H$63,'Input-Ext Allocators'!$B$8:$B$63,$F133))*$D133</f>
        <v>-327.45109221565792</v>
      </c>
      <c r="L133" s="5">
        <f ca="1">IFERROR(INDEX(L$269:L$305,MATCH($F133,$B$269:$B$305,0))/INDEX($D$269:$D$305,MATCH($F133,$B$269:$B$305,0)),SUMIFS('Input-Ext Allocators'!I$8:I$63,'Input-Ext Allocators'!$B$8:$B$63,$F133))*$D133</f>
        <v>-8661.5337623057057</v>
      </c>
      <c r="M133" s="5">
        <f ca="1">IFERROR(INDEX(M$269:M$305,MATCH($F133,$B$269:$B$305,0))/INDEX($D$269:$D$305,MATCH($F133,$B$269:$B$305,0)),SUMIFS('Input-Ext Allocators'!J$8:J$63,'Input-Ext Allocators'!$B$8:$B$63,$F133))*$D133</f>
        <v>-583.73678296288062</v>
      </c>
      <c r="N133" s="5">
        <f ca="1">IFERROR(INDEX(N$269:N$305,MATCH($F133,$B$269:$B$305,0))/INDEX($D$269:$D$305,MATCH($F133,$B$269:$B$305,0)),SUMIFS('Input-Ext Allocators'!K$8:K$63,'Input-Ext Allocators'!$B$8:$B$63,$F133))*$D133</f>
        <v>0</v>
      </c>
      <c r="O133" s="5">
        <f ca="1">IFERROR(INDEX(O$269:O$305,MATCH($F133,$B$269:$B$305,0))/INDEX($D$269:$D$305,MATCH($F133,$B$269:$B$305,0)),SUMIFS('Input-Ext Allocators'!L$8:L$63,'Input-Ext Allocators'!$B$8:$B$63,$F133))*$D133</f>
        <v>0</v>
      </c>
      <c r="P133" s="5">
        <f ca="1">IFERROR(INDEX(P$269:P$305,MATCH($F133,$B$269:$B$305,0))/INDEX($D$269:$D$305,MATCH($F133,$B$269:$B$305,0)),SUMIFS('Input-Ext Allocators'!M$8:M$63,'Input-Ext Allocators'!$B$8:$B$63,$F133))*$D133</f>
        <v>0</v>
      </c>
      <c r="Q133" s="5">
        <f ca="1">IFERROR(INDEX(Q$269:Q$305,MATCH($F133,$B$269:$B$305,0))/INDEX($D$269:$D$305,MATCH($F133,$B$269:$B$305,0)),SUMIFS('Input-Ext Allocators'!N$8:N$63,'Input-Ext Allocators'!$B$8:$B$63,$F133))*$D133</f>
        <v>0</v>
      </c>
      <c r="R133" s="5">
        <f ca="1">IFERROR(INDEX(R$269:R$305,MATCH($F133,$B$269:$B$305,0))/INDEX($D$269:$D$305,MATCH($F133,$B$269:$B$305,0)),SUMIFS('Input-Ext Allocators'!O$8:O$63,'Input-Ext Allocators'!$B$8:$B$63,$F133))*$D133</f>
        <v>0</v>
      </c>
      <c r="S133" s="5">
        <f ca="1">IFERROR(INDEX(S$269:S$305,MATCH($F133,$B$269:$B$305,0))/INDEX($D$269:$D$305,MATCH($F133,$B$269:$B$305,0)),SUMIFS('Input-Ext Allocators'!P$8:P$63,'Input-Ext Allocators'!$B$8:$B$63,$F133))*$D133</f>
        <v>0</v>
      </c>
      <c r="T133" s="5">
        <f ca="1">IFERROR(INDEX(T$269:T$305,MATCH($F133,$B$269:$B$305,0))/INDEX($D$269:$D$305,MATCH($F133,$B$269:$B$305,0)),SUMIFS('Input-Ext Allocators'!Q$8:Q$63,'Input-Ext Allocators'!$B$8:$B$63,$F133))*$D133</f>
        <v>0</v>
      </c>
      <c r="U133" s="5">
        <f ca="1">IFERROR(INDEX(U$269:U$305,MATCH($F133,$B$269:$B$305,0))/INDEX($D$269:$D$305,MATCH($F133,$B$269:$B$305,0)),SUMIFS('Input-Ext Allocators'!R$8:R$63,'Input-Ext Allocators'!$B$8:$B$63,$F133))*$D133</f>
        <v>0</v>
      </c>
      <c r="V133" s="5">
        <f ca="1">IFERROR(INDEX(V$269:V$305,MATCH($F133,$B$269:$B$305,0))/INDEX($D$269:$D$305,MATCH($F133,$B$269:$B$305,0)),SUMIFS('Input-Ext Allocators'!S$8:S$63,'Input-Ext Allocators'!$B$8:$B$63,$F133))*$D133</f>
        <v>0</v>
      </c>
      <c r="W133" s="5">
        <f ca="1">IFERROR(INDEX(W$269:W$305,MATCH($F133,$B$269:$B$305,0))/INDEX($D$269:$D$305,MATCH($F133,$B$269:$B$305,0)),SUMIFS('Input-Ext Allocators'!T$8:T$63,'Input-Ext Allocators'!$B$8:$B$63,$F133))*$D133</f>
        <v>0</v>
      </c>
      <c r="X133" s="5">
        <f ca="1">IFERROR(INDEX(X$269:X$305,MATCH($F133,$B$269:$B$305,0))/INDEX($D$269:$D$305,MATCH($F133,$B$269:$B$305,0)),SUMIFS('Input-Ext Allocators'!U$8:U$63,'Input-Ext Allocators'!$B$8:$B$63,$F133))*$D133</f>
        <v>0</v>
      </c>
      <c r="Y133" s="5">
        <f ca="1">IFERROR(INDEX(Y$269:Y$305,MATCH($F133,$B$269:$B$305,0))/INDEX($D$269:$D$305,MATCH($F133,$B$269:$B$305,0)),SUMIFS('Input-Ext Allocators'!V$8:V$63,'Input-Ext Allocators'!$B$8:$B$63,$F133))*$D133</f>
        <v>0</v>
      </c>
      <c r="Z133" s="5">
        <f ca="1">IFERROR(INDEX(Z$269:Z$305,MATCH($F133,$B$269:$B$305,0))/INDEX($D$269:$D$305,MATCH($F133,$B$269:$B$305,0)),SUMIFS('Input-Ext Allocators'!W$8:W$63,'Input-Ext Allocators'!$B$8:$B$63,$F133))*$D133</f>
        <v>0</v>
      </c>
    </row>
    <row r="134" spans="1:26" outlineLevel="1">
      <c r="A134" s="13">
        <f>IF(ISBLANK('Input-Accounts'!A134),"",'Input-Accounts'!A134)</f>
        <v>114</v>
      </c>
      <c r="B134" s="17" t="str">
        <f>IF(ISBLANK('Input-Accounts'!B134),"",'Input-Accounts'!B134)</f>
        <v>Customer installations expenses</v>
      </c>
      <c r="C134" s="13">
        <f>IF(ISBLANK('Input-Accounts'!C134),"",'Input-Accounts'!C134)</f>
        <v>879</v>
      </c>
      <c r="D134" s="5">
        <f t="shared" ca="1" si="32"/>
        <v>414885.26396664412</v>
      </c>
      <c r="E134" s="5">
        <f t="shared" ca="1" si="33"/>
        <v>0</v>
      </c>
      <c r="F134" s="2" t="str" cm="1">
        <f t="array" aca="1" ref="F134" ca="1">IF(D134=0,"-",IF('Input-Accounts'!$E134&lt;&gt;0,'Input-Accounts'!$E134,INDEX('Input-Accounts'!$H134:$J134,,MATCH($F$6,'Input-Accounts'!$H$6:$J$6,0))))</f>
        <v>METERS</v>
      </c>
      <c r="G134" s="5">
        <f ca="1">IFERROR(INDEX(G$269:G$305,MATCH($F134,$B$269:$B$305,0))/INDEX($D$269:$D$305,MATCH($F134,$B$269:$B$305,0)),SUMIFS('Input-Ext Allocators'!D$8:D$63,'Input-Ext Allocators'!$B$8:$B$63,$F134))*$D134</f>
        <v>279156.14086074353</v>
      </c>
      <c r="H134" s="5">
        <f ca="1">IFERROR(INDEX(H$269:H$305,MATCH($F134,$B$269:$B$305,0))/INDEX($D$269:$D$305,MATCH($F134,$B$269:$B$305,0)),SUMIFS('Input-Ext Allocators'!E$8:E$63,'Input-Ext Allocators'!$B$8:$B$63,$F134))*$D134</f>
        <v>98893.556420329944</v>
      </c>
      <c r="I134" s="5">
        <f ca="1">IFERROR(INDEX(I$269:I$305,MATCH($F134,$B$269:$B$305,0))/INDEX($D$269:$D$305,MATCH($F134,$B$269:$B$305,0)),SUMIFS('Input-Ext Allocators'!F$8:F$63,'Input-Ext Allocators'!$B$8:$B$63,$F134))*$D134</f>
        <v>10142.514977059192</v>
      </c>
      <c r="J134" s="5">
        <f ca="1">IFERROR(INDEX(J$269:J$305,MATCH($F134,$B$269:$B$305,0))/INDEX($D$269:$D$305,MATCH($F134,$B$269:$B$305,0)),SUMIFS('Input-Ext Allocators'!G$8:G$63,'Input-Ext Allocators'!$B$8:$B$63,$F134))*$D134</f>
        <v>6720.8622440504605</v>
      </c>
      <c r="K134" s="5">
        <f ca="1">IFERROR(INDEX(K$269:K$305,MATCH($F134,$B$269:$B$305,0))/INDEX($D$269:$D$305,MATCH($F134,$B$269:$B$305,0)),SUMIFS('Input-Ext Allocators'!H$8:H$63,'Input-Ext Allocators'!$B$8:$B$63,$F134))*$D134</f>
        <v>694.52758631626421</v>
      </c>
      <c r="L134" s="5">
        <f ca="1">IFERROR(INDEX(L$269:L$305,MATCH($F134,$B$269:$B$305,0))/INDEX($D$269:$D$305,MATCH($F134,$B$269:$B$305,0)),SUMIFS('Input-Ext Allocators'!I$8:I$63,'Input-Ext Allocators'!$B$8:$B$63,$F134))*$D134</f>
        <v>18149.085638858869</v>
      </c>
      <c r="M134" s="5">
        <f ca="1">IFERROR(INDEX(M$269:M$305,MATCH($F134,$B$269:$B$305,0))/INDEX($D$269:$D$305,MATCH($F134,$B$269:$B$305,0)),SUMIFS('Input-Ext Allocators'!J$8:J$63,'Input-Ext Allocators'!$B$8:$B$63,$F134))*$D134</f>
        <v>1128.5762392858837</v>
      </c>
      <c r="N134" s="5">
        <f ca="1">IFERROR(INDEX(N$269:N$305,MATCH($F134,$B$269:$B$305,0))/INDEX($D$269:$D$305,MATCH($F134,$B$269:$B$305,0)),SUMIFS('Input-Ext Allocators'!K$8:K$63,'Input-Ext Allocators'!$B$8:$B$63,$F134))*$D134</f>
        <v>0</v>
      </c>
      <c r="O134" s="5">
        <f ca="1">IFERROR(INDEX(O$269:O$305,MATCH($F134,$B$269:$B$305,0))/INDEX($D$269:$D$305,MATCH($F134,$B$269:$B$305,0)),SUMIFS('Input-Ext Allocators'!L$8:L$63,'Input-Ext Allocators'!$B$8:$B$63,$F134))*$D134</f>
        <v>0</v>
      </c>
      <c r="P134" s="5">
        <f ca="1">IFERROR(INDEX(P$269:P$305,MATCH($F134,$B$269:$B$305,0))/INDEX($D$269:$D$305,MATCH($F134,$B$269:$B$305,0)),SUMIFS('Input-Ext Allocators'!M$8:M$63,'Input-Ext Allocators'!$B$8:$B$63,$F134))*$D134</f>
        <v>0</v>
      </c>
      <c r="Q134" s="5">
        <f ca="1">IFERROR(INDEX(Q$269:Q$305,MATCH($F134,$B$269:$B$305,0))/INDEX($D$269:$D$305,MATCH($F134,$B$269:$B$305,0)),SUMIFS('Input-Ext Allocators'!N$8:N$63,'Input-Ext Allocators'!$B$8:$B$63,$F134))*$D134</f>
        <v>0</v>
      </c>
      <c r="R134" s="5">
        <f ca="1">IFERROR(INDEX(R$269:R$305,MATCH($F134,$B$269:$B$305,0))/INDEX($D$269:$D$305,MATCH($F134,$B$269:$B$305,0)),SUMIFS('Input-Ext Allocators'!O$8:O$63,'Input-Ext Allocators'!$B$8:$B$63,$F134))*$D134</f>
        <v>0</v>
      </c>
      <c r="S134" s="5">
        <f ca="1">IFERROR(INDEX(S$269:S$305,MATCH($F134,$B$269:$B$305,0))/INDEX($D$269:$D$305,MATCH($F134,$B$269:$B$305,0)),SUMIFS('Input-Ext Allocators'!P$8:P$63,'Input-Ext Allocators'!$B$8:$B$63,$F134))*$D134</f>
        <v>0</v>
      </c>
      <c r="T134" s="5">
        <f ca="1">IFERROR(INDEX(T$269:T$305,MATCH($F134,$B$269:$B$305,0))/INDEX($D$269:$D$305,MATCH($F134,$B$269:$B$305,0)),SUMIFS('Input-Ext Allocators'!Q$8:Q$63,'Input-Ext Allocators'!$B$8:$B$63,$F134))*$D134</f>
        <v>0</v>
      </c>
      <c r="U134" s="5">
        <f ca="1">IFERROR(INDEX(U$269:U$305,MATCH($F134,$B$269:$B$305,0))/INDEX($D$269:$D$305,MATCH($F134,$B$269:$B$305,0)),SUMIFS('Input-Ext Allocators'!R$8:R$63,'Input-Ext Allocators'!$B$8:$B$63,$F134))*$D134</f>
        <v>0</v>
      </c>
      <c r="V134" s="5">
        <f ca="1">IFERROR(INDEX(V$269:V$305,MATCH($F134,$B$269:$B$305,0))/INDEX($D$269:$D$305,MATCH($F134,$B$269:$B$305,0)),SUMIFS('Input-Ext Allocators'!S$8:S$63,'Input-Ext Allocators'!$B$8:$B$63,$F134))*$D134</f>
        <v>0</v>
      </c>
      <c r="W134" s="5">
        <f ca="1">IFERROR(INDEX(W$269:W$305,MATCH($F134,$B$269:$B$305,0))/INDEX($D$269:$D$305,MATCH($F134,$B$269:$B$305,0)),SUMIFS('Input-Ext Allocators'!T$8:T$63,'Input-Ext Allocators'!$B$8:$B$63,$F134))*$D134</f>
        <v>0</v>
      </c>
      <c r="X134" s="5">
        <f ca="1">IFERROR(INDEX(X$269:X$305,MATCH($F134,$B$269:$B$305,0))/INDEX($D$269:$D$305,MATCH($F134,$B$269:$B$305,0)),SUMIFS('Input-Ext Allocators'!U$8:U$63,'Input-Ext Allocators'!$B$8:$B$63,$F134))*$D134</f>
        <v>0</v>
      </c>
      <c r="Y134" s="5">
        <f ca="1">IFERROR(INDEX(Y$269:Y$305,MATCH($F134,$B$269:$B$305,0))/INDEX($D$269:$D$305,MATCH($F134,$B$269:$B$305,0)),SUMIFS('Input-Ext Allocators'!V$8:V$63,'Input-Ext Allocators'!$B$8:$B$63,$F134))*$D134</f>
        <v>0</v>
      </c>
      <c r="Z134" s="5">
        <f ca="1">IFERROR(INDEX(Z$269:Z$305,MATCH($F134,$B$269:$B$305,0))/INDEX($D$269:$D$305,MATCH($F134,$B$269:$B$305,0)),SUMIFS('Input-Ext Allocators'!W$8:W$63,'Input-Ext Allocators'!$B$8:$B$63,$F134))*$D134</f>
        <v>0</v>
      </c>
    </row>
    <row r="135" spans="1:26" outlineLevel="1">
      <c r="A135" s="13">
        <f>IF(ISBLANK('Input-Accounts'!A135),"",'Input-Accounts'!A135)</f>
        <v>115</v>
      </c>
      <c r="B135" s="17" t="str">
        <f>IF(ISBLANK('Input-Accounts'!B135),"",'Input-Accounts'!B135)</f>
        <v>Other expenses</v>
      </c>
      <c r="C135" s="13">
        <f>IF(ISBLANK('Input-Accounts'!C135),"",'Input-Accounts'!C135)</f>
        <v>880</v>
      </c>
      <c r="D135" s="5">
        <f t="shared" ca="1" si="32"/>
        <v>1981538.0523118949</v>
      </c>
      <c r="E135" s="5">
        <f t="shared" ca="1" si="33"/>
        <v>0</v>
      </c>
      <c r="F135" s="2" t="str" cm="1">
        <f t="array" aca="1" ref="F135" ca="1">IF(D135=0,"-",IF('Input-Accounts'!$E135&lt;&gt;0,'Input-Accounts'!$E135,INDEX('Input-Accounts'!$H135:$J135,,MATCH($F$6,'Input-Accounts'!$H$6:$J$6,0))))</f>
        <v>INT_DISTPT</v>
      </c>
      <c r="G135" s="5">
        <f ca="1">IFERROR(INDEX(G$269:G$305,MATCH($F135,$B$269:$B$305,0))/INDEX($D$269:$D$305,MATCH($F135,$B$269:$B$305,0)),SUMIFS('Input-Ext Allocators'!D$8:D$63,'Input-Ext Allocators'!$B$8:$B$63,$F135))*$D135</f>
        <v>1562813.3297714032</v>
      </c>
      <c r="H135" s="5">
        <f ca="1">IFERROR(INDEX(H$269:H$305,MATCH($F135,$B$269:$B$305,0))/INDEX($D$269:$D$305,MATCH($F135,$B$269:$B$305,0)),SUMIFS('Input-Ext Allocators'!E$8:E$63,'Input-Ext Allocators'!$B$8:$B$63,$F135))*$D135</f>
        <v>323916.99184091226</v>
      </c>
      <c r="I135" s="5">
        <f ca="1">IFERROR(INDEX(I$269:I$305,MATCH($F135,$B$269:$B$305,0))/INDEX($D$269:$D$305,MATCH($F135,$B$269:$B$305,0)),SUMIFS('Input-Ext Allocators'!F$8:F$63,'Input-Ext Allocators'!$B$8:$B$63,$F135))*$D135</f>
        <v>23374.316428684178</v>
      </c>
      <c r="J135" s="5">
        <f ca="1">IFERROR(INDEX(J$269:J$305,MATCH($F135,$B$269:$B$305,0))/INDEX($D$269:$D$305,MATCH($F135,$B$269:$B$305,0)),SUMIFS('Input-Ext Allocators'!G$8:G$63,'Input-Ext Allocators'!$B$8:$B$63,$F135))*$D135</f>
        <v>11404.482497855914</v>
      </c>
      <c r="K135" s="5">
        <f ca="1">IFERROR(INDEX(K$269:K$305,MATCH($F135,$B$269:$B$305,0))/INDEX($D$269:$D$305,MATCH($F135,$B$269:$B$305,0)),SUMIFS('Input-Ext Allocators'!H$8:H$63,'Input-Ext Allocators'!$B$8:$B$63,$F135))*$D135</f>
        <v>1064.2456962727699</v>
      </c>
      <c r="L135" s="5">
        <f ca="1">IFERROR(INDEX(L$269:L$305,MATCH($F135,$B$269:$B$305,0))/INDEX($D$269:$D$305,MATCH($F135,$B$269:$B$305,0)),SUMIFS('Input-Ext Allocators'!I$8:I$63,'Input-Ext Allocators'!$B$8:$B$63,$F135))*$D135</f>
        <v>43608.869776589214</v>
      </c>
      <c r="M135" s="5">
        <f ca="1">IFERROR(INDEX(M$269:M$305,MATCH($F135,$B$269:$B$305,0))/INDEX($D$269:$D$305,MATCH($F135,$B$269:$B$305,0)),SUMIFS('Input-Ext Allocators'!J$8:J$63,'Input-Ext Allocators'!$B$8:$B$63,$F135))*$D135</f>
        <v>15355.816300177412</v>
      </c>
      <c r="N135" s="5">
        <f ca="1">IFERROR(INDEX(N$269:N$305,MATCH($F135,$B$269:$B$305,0))/INDEX($D$269:$D$305,MATCH($F135,$B$269:$B$305,0)),SUMIFS('Input-Ext Allocators'!K$8:K$63,'Input-Ext Allocators'!$B$8:$B$63,$F135))*$D135</f>
        <v>0</v>
      </c>
      <c r="O135" s="5">
        <f ca="1">IFERROR(INDEX(O$269:O$305,MATCH($F135,$B$269:$B$305,0))/INDEX($D$269:$D$305,MATCH($F135,$B$269:$B$305,0)),SUMIFS('Input-Ext Allocators'!L$8:L$63,'Input-Ext Allocators'!$B$8:$B$63,$F135))*$D135</f>
        <v>0</v>
      </c>
      <c r="P135" s="5">
        <f ca="1">IFERROR(INDEX(P$269:P$305,MATCH($F135,$B$269:$B$305,0))/INDEX($D$269:$D$305,MATCH($F135,$B$269:$B$305,0)),SUMIFS('Input-Ext Allocators'!M$8:M$63,'Input-Ext Allocators'!$B$8:$B$63,$F135))*$D135</f>
        <v>0</v>
      </c>
      <c r="Q135" s="5">
        <f ca="1">IFERROR(INDEX(Q$269:Q$305,MATCH($F135,$B$269:$B$305,0))/INDEX($D$269:$D$305,MATCH($F135,$B$269:$B$305,0)),SUMIFS('Input-Ext Allocators'!N$8:N$63,'Input-Ext Allocators'!$B$8:$B$63,$F135))*$D135</f>
        <v>0</v>
      </c>
      <c r="R135" s="5">
        <f ca="1">IFERROR(INDEX(R$269:R$305,MATCH($F135,$B$269:$B$305,0))/INDEX($D$269:$D$305,MATCH($F135,$B$269:$B$305,0)),SUMIFS('Input-Ext Allocators'!O$8:O$63,'Input-Ext Allocators'!$B$8:$B$63,$F135))*$D135</f>
        <v>0</v>
      </c>
      <c r="S135" s="5">
        <f ca="1">IFERROR(INDEX(S$269:S$305,MATCH($F135,$B$269:$B$305,0))/INDEX($D$269:$D$305,MATCH($F135,$B$269:$B$305,0)),SUMIFS('Input-Ext Allocators'!P$8:P$63,'Input-Ext Allocators'!$B$8:$B$63,$F135))*$D135</f>
        <v>0</v>
      </c>
      <c r="T135" s="5">
        <f ca="1">IFERROR(INDEX(T$269:T$305,MATCH($F135,$B$269:$B$305,0))/INDEX($D$269:$D$305,MATCH($F135,$B$269:$B$305,0)),SUMIFS('Input-Ext Allocators'!Q$8:Q$63,'Input-Ext Allocators'!$B$8:$B$63,$F135))*$D135</f>
        <v>0</v>
      </c>
      <c r="U135" s="5">
        <f ca="1">IFERROR(INDEX(U$269:U$305,MATCH($F135,$B$269:$B$305,0))/INDEX($D$269:$D$305,MATCH($F135,$B$269:$B$305,0)),SUMIFS('Input-Ext Allocators'!R$8:R$63,'Input-Ext Allocators'!$B$8:$B$63,$F135))*$D135</f>
        <v>0</v>
      </c>
      <c r="V135" s="5">
        <f ca="1">IFERROR(INDEX(V$269:V$305,MATCH($F135,$B$269:$B$305,0))/INDEX($D$269:$D$305,MATCH($F135,$B$269:$B$305,0)),SUMIFS('Input-Ext Allocators'!S$8:S$63,'Input-Ext Allocators'!$B$8:$B$63,$F135))*$D135</f>
        <v>0</v>
      </c>
      <c r="W135" s="5">
        <f ca="1">IFERROR(INDEX(W$269:W$305,MATCH($F135,$B$269:$B$305,0))/INDEX($D$269:$D$305,MATCH($F135,$B$269:$B$305,0)),SUMIFS('Input-Ext Allocators'!T$8:T$63,'Input-Ext Allocators'!$B$8:$B$63,$F135))*$D135</f>
        <v>0</v>
      </c>
      <c r="X135" s="5">
        <f ca="1">IFERROR(INDEX(X$269:X$305,MATCH($F135,$B$269:$B$305,0))/INDEX($D$269:$D$305,MATCH($F135,$B$269:$B$305,0)),SUMIFS('Input-Ext Allocators'!U$8:U$63,'Input-Ext Allocators'!$B$8:$B$63,$F135))*$D135</f>
        <v>0</v>
      </c>
      <c r="Y135" s="5">
        <f ca="1">IFERROR(INDEX(Y$269:Y$305,MATCH($F135,$B$269:$B$305,0))/INDEX($D$269:$D$305,MATCH($F135,$B$269:$B$305,0)),SUMIFS('Input-Ext Allocators'!V$8:V$63,'Input-Ext Allocators'!$B$8:$B$63,$F135))*$D135</f>
        <v>0</v>
      </c>
      <c r="Z135" s="5">
        <f ca="1">IFERROR(INDEX(Z$269:Z$305,MATCH($F135,$B$269:$B$305,0))/INDEX($D$269:$D$305,MATCH($F135,$B$269:$B$305,0)),SUMIFS('Input-Ext Allocators'!W$8:W$63,'Input-Ext Allocators'!$B$8:$B$63,$F135))*$D135</f>
        <v>0</v>
      </c>
    </row>
    <row r="136" spans="1:26" outlineLevel="1">
      <c r="A136" s="13">
        <f>IF(ISBLANK('Input-Accounts'!A136),"",'Input-Accounts'!A136)</f>
        <v>116</v>
      </c>
      <c r="B136" s="17" t="str">
        <f>IF(ISBLANK('Input-Accounts'!B136),"",'Input-Accounts'!B136)</f>
        <v>Rents</v>
      </c>
      <c r="C136" s="13">
        <f>IF(ISBLANK('Input-Accounts'!C136),"",'Input-Accounts'!C136)</f>
        <v>881</v>
      </c>
      <c r="D136" s="5">
        <f t="shared" ca="1" si="32"/>
        <v>77103.000706069244</v>
      </c>
      <c r="E136" s="5">
        <f t="shared" ca="1" si="33"/>
        <v>0</v>
      </c>
      <c r="F136" s="2" t="str" cm="1">
        <f t="array" aca="1" ref="F136" ca="1">IF(D136=0,"-",IF('Input-Accounts'!$E136&lt;&gt;0,'Input-Accounts'!$E136,INDEX('Input-Accounts'!$H136:$J136,,MATCH($F$6,'Input-Accounts'!$H$6:$J$6,0))))</f>
        <v>INT_DISTPT</v>
      </c>
      <c r="G136" s="5">
        <f ca="1">IFERROR(INDEX(G$269:G$305,MATCH($F136,$B$269:$B$305,0))/INDEX($D$269:$D$305,MATCH($F136,$B$269:$B$305,0)),SUMIFS('Input-Ext Allocators'!D$8:D$63,'Input-Ext Allocators'!$B$8:$B$63,$F136))*$D136</f>
        <v>60810.135403775006</v>
      </c>
      <c r="H136" s="5">
        <f ca="1">IFERROR(INDEX(H$269:H$305,MATCH($F136,$B$269:$B$305,0))/INDEX($D$269:$D$305,MATCH($F136,$B$269:$B$305,0)),SUMIFS('Input-Ext Allocators'!E$8:E$63,'Input-Ext Allocators'!$B$8:$B$63,$F136))*$D136</f>
        <v>12603.831665750224</v>
      </c>
      <c r="I136" s="5">
        <f ca="1">IFERROR(INDEX(I$269:I$305,MATCH($F136,$B$269:$B$305,0))/INDEX($D$269:$D$305,MATCH($F136,$B$269:$B$305,0)),SUMIFS('Input-Ext Allocators'!F$8:F$63,'Input-Ext Allocators'!$B$8:$B$63,$F136))*$D136</f>
        <v>909.51063695296136</v>
      </c>
      <c r="J136" s="5">
        <f ca="1">IFERROR(INDEX(J$269:J$305,MATCH($F136,$B$269:$B$305,0))/INDEX($D$269:$D$305,MATCH($F136,$B$269:$B$305,0)),SUMIFS('Input-Ext Allocators'!G$8:G$63,'Input-Ext Allocators'!$B$8:$B$63,$F136))*$D136</f>
        <v>443.75621303795862</v>
      </c>
      <c r="K136" s="5">
        <f ca="1">IFERROR(INDEX(K$269:K$305,MATCH($F136,$B$269:$B$305,0))/INDEX($D$269:$D$305,MATCH($F136,$B$269:$B$305,0)),SUMIFS('Input-Ext Allocators'!H$8:H$63,'Input-Ext Allocators'!$B$8:$B$63,$F136))*$D136</f>
        <v>41.410527834887525</v>
      </c>
      <c r="L136" s="5">
        <f ca="1">IFERROR(INDEX(L$269:L$305,MATCH($F136,$B$269:$B$305,0))/INDEX($D$269:$D$305,MATCH($F136,$B$269:$B$305,0)),SUMIFS('Input-Ext Allocators'!I$8:I$63,'Input-Ext Allocators'!$B$8:$B$63,$F136))*$D136</f>
        <v>1696.8509452807625</v>
      </c>
      <c r="M136" s="5">
        <f ca="1">IFERROR(INDEX(M$269:M$305,MATCH($F136,$B$269:$B$305,0))/INDEX($D$269:$D$305,MATCH($F136,$B$269:$B$305,0)),SUMIFS('Input-Ext Allocators'!J$8:J$63,'Input-Ext Allocators'!$B$8:$B$63,$F136))*$D136</f>
        <v>597.50531343744774</v>
      </c>
      <c r="N136" s="5">
        <f ca="1">IFERROR(INDEX(N$269:N$305,MATCH($F136,$B$269:$B$305,0))/INDEX($D$269:$D$305,MATCH($F136,$B$269:$B$305,0)),SUMIFS('Input-Ext Allocators'!K$8:K$63,'Input-Ext Allocators'!$B$8:$B$63,$F136))*$D136</f>
        <v>0</v>
      </c>
      <c r="O136" s="5">
        <f ca="1">IFERROR(INDEX(O$269:O$305,MATCH($F136,$B$269:$B$305,0))/INDEX($D$269:$D$305,MATCH($F136,$B$269:$B$305,0)),SUMIFS('Input-Ext Allocators'!L$8:L$63,'Input-Ext Allocators'!$B$8:$B$63,$F136))*$D136</f>
        <v>0</v>
      </c>
      <c r="P136" s="5">
        <f ca="1">IFERROR(INDEX(P$269:P$305,MATCH($F136,$B$269:$B$305,0))/INDEX($D$269:$D$305,MATCH($F136,$B$269:$B$305,0)),SUMIFS('Input-Ext Allocators'!M$8:M$63,'Input-Ext Allocators'!$B$8:$B$63,$F136))*$D136</f>
        <v>0</v>
      </c>
      <c r="Q136" s="5">
        <f ca="1">IFERROR(INDEX(Q$269:Q$305,MATCH($F136,$B$269:$B$305,0))/INDEX($D$269:$D$305,MATCH($F136,$B$269:$B$305,0)),SUMIFS('Input-Ext Allocators'!N$8:N$63,'Input-Ext Allocators'!$B$8:$B$63,$F136))*$D136</f>
        <v>0</v>
      </c>
      <c r="R136" s="5">
        <f ca="1">IFERROR(INDEX(R$269:R$305,MATCH($F136,$B$269:$B$305,0))/INDEX($D$269:$D$305,MATCH($F136,$B$269:$B$305,0)),SUMIFS('Input-Ext Allocators'!O$8:O$63,'Input-Ext Allocators'!$B$8:$B$63,$F136))*$D136</f>
        <v>0</v>
      </c>
      <c r="S136" s="5">
        <f ca="1">IFERROR(INDEX(S$269:S$305,MATCH($F136,$B$269:$B$305,0))/INDEX($D$269:$D$305,MATCH($F136,$B$269:$B$305,0)),SUMIFS('Input-Ext Allocators'!P$8:P$63,'Input-Ext Allocators'!$B$8:$B$63,$F136))*$D136</f>
        <v>0</v>
      </c>
      <c r="T136" s="5">
        <f ca="1">IFERROR(INDEX(T$269:T$305,MATCH($F136,$B$269:$B$305,0))/INDEX($D$269:$D$305,MATCH($F136,$B$269:$B$305,0)),SUMIFS('Input-Ext Allocators'!Q$8:Q$63,'Input-Ext Allocators'!$B$8:$B$63,$F136))*$D136</f>
        <v>0</v>
      </c>
      <c r="U136" s="5">
        <f ca="1">IFERROR(INDEX(U$269:U$305,MATCH($F136,$B$269:$B$305,0))/INDEX($D$269:$D$305,MATCH($F136,$B$269:$B$305,0)),SUMIFS('Input-Ext Allocators'!R$8:R$63,'Input-Ext Allocators'!$B$8:$B$63,$F136))*$D136</f>
        <v>0</v>
      </c>
      <c r="V136" s="5">
        <f ca="1">IFERROR(INDEX(V$269:V$305,MATCH($F136,$B$269:$B$305,0))/INDEX($D$269:$D$305,MATCH($F136,$B$269:$B$305,0)),SUMIFS('Input-Ext Allocators'!S$8:S$63,'Input-Ext Allocators'!$B$8:$B$63,$F136))*$D136</f>
        <v>0</v>
      </c>
      <c r="W136" s="5">
        <f ca="1">IFERROR(INDEX(W$269:W$305,MATCH($F136,$B$269:$B$305,0))/INDEX($D$269:$D$305,MATCH($F136,$B$269:$B$305,0)),SUMIFS('Input-Ext Allocators'!T$8:T$63,'Input-Ext Allocators'!$B$8:$B$63,$F136))*$D136</f>
        <v>0</v>
      </c>
      <c r="X136" s="5">
        <f ca="1">IFERROR(INDEX(X$269:X$305,MATCH($F136,$B$269:$B$305,0))/INDEX($D$269:$D$305,MATCH($F136,$B$269:$B$305,0)),SUMIFS('Input-Ext Allocators'!U$8:U$63,'Input-Ext Allocators'!$B$8:$B$63,$F136))*$D136</f>
        <v>0</v>
      </c>
      <c r="Y136" s="5">
        <f ca="1">IFERROR(INDEX(Y$269:Y$305,MATCH($F136,$B$269:$B$305,0))/INDEX($D$269:$D$305,MATCH($F136,$B$269:$B$305,0)),SUMIFS('Input-Ext Allocators'!V$8:V$63,'Input-Ext Allocators'!$B$8:$B$63,$F136))*$D136</f>
        <v>0</v>
      </c>
      <c r="Z136" s="5">
        <f ca="1">IFERROR(INDEX(Z$269:Z$305,MATCH($F136,$B$269:$B$305,0))/INDEX($D$269:$D$305,MATCH($F136,$B$269:$B$305,0)),SUMIFS('Input-Ext Allocators'!W$8:W$63,'Input-Ext Allocators'!$B$8:$B$63,$F136))*$D136</f>
        <v>0</v>
      </c>
    </row>
    <row r="137" spans="1:26" outlineLevel="1">
      <c r="A137" s="13">
        <f>IF(ISBLANK('Input-Accounts'!A137),"",'Input-Accounts'!A137)</f>
        <v>117</v>
      </c>
      <c r="B137" t="str">
        <f>IF(ISBLANK('Input-Accounts'!B137),"",'Input-Accounts'!B137)</f>
        <v>Subtotal - Distribution Operation Expenses</v>
      </c>
      <c r="C137" s="13" t="str">
        <f>IF(ISBLANK('Input-Accounts'!C137),"",'Input-Accounts'!C137)</f>
        <v/>
      </c>
      <c r="D137" s="28">
        <f ca="1">SUBTOTAL(9,D126:D136)</f>
        <v>4861655.8200757988</v>
      </c>
      <c r="E137" s="5">
        <f t="shared" ca="1" si="33"/>
        <v>0</v>
      </c>
      <c r="G137" s="28">
        <f t="shared" ref="G137:Z137" ca="1" si="34">SUBTOTAL(9,G126:G136)</f>
        <v>3297157.1863492792</v>
      </c>
      <c r="H137" s="28">
        <f t="shared" ca="1" si="34"/>
        <v>930284.39035304612</v>
      </c>
      <c r="I137" s="28">
        <f t="shared" ca="1" si="34"/>
        <v>99259.752078846359</v>
      </c>
      <c r="J137" s="28">
        <f t="shared" ca="1" si="34"/>
        <v>37719.760198162316</v>
      </c>
      <c r="K137" s="28">
        <f t="shared" ca="1" si="34"/>
        <v>3038.9915386329881</v>
      </c>
      <c r="L137" s="28">
        <f t="shared" ca="1" si="34"/>
        <v>296065.16715972906</v>
      </c>
      <c r="M137" s="28">
        <f t="shared" ca="1" si="34"/>
        <v>198130.57239810249</v>
      </c>
      <c r="N137" s="28">
        <f t="shared" ca="1" si="34"/>
        <v>0</v>
      </c>
      <c r="O137" s="28">
        <f t="shared" ca="1" si="34"/>
        <v>0</v>
      </c>
      <c r="P137" s="28">
        <f t="shared" ca="1" si="34"/>
        <v>0</v>
      </c>
      <c r="Q137" s="28">
        <f t="shared" ca="1" si="34"/>
        <v>0</v>
      </c>
      <c r="R137" s="28">
        <f t="shared" ca="1" si="34"/>
        <v>0</v>
      </c>
      <c r="S137" s="28">
        <f t="shared" ca="1" si="34"/>
        <v>0</v>
      </c>
      <c r="T137" s="28">
        <f t="shared" ca="1" si="34"/>
        <v>0</v>
      </c>
      <c r="U137" s="28">
        <f t="shared" ca="1" si="34"/>
        <v>0</v>
      </c>
      <c r="V137" s="28">
        <f t="shared" ca="1" si="34"/>
        <v>0</v>
      </c>
      <c r="W137" s="28">
        <f t="shared" ca="1" si="34"/>
        <v>0</v>
      </c>
      <c r="X137" s="28">
        <f t="shared" ca="1" si="34"/>
        <v>0</v>
      </c>
      <c r="Y137" s="28">
        <f t="shared" ca="1" si="34"/>
        <v>0</v>
      </c>
      <c r="Z137" s="28">
        <f t="shared" ca="1" si="34"/>
        <v>0</v>
      </c>
    </row>
    <row r="138" spans="1:26" outlineLevel="1">
      <c r="A138" s="13" t="str">
        <f>IF(ISBLANK('Input-Accounts'!A138),"",'Input-Accounts'!A138)</f>
        <v/>
      </c>
      <c r="B138" t="str">
        <f>IF(ISBLANK('Input-Accounts'!B138),"",'Input-Accounts'!B138)</f>
        <v/>
      </c>
      <c r="C138" s="13" t="str">
        <f>IF(ISBLANK('Input-Accounts'!C138),"",'Input-Accounts'!C138)</f>
        <v/>
      </c>
      <c r="D138" s="5"/>
      <c r="E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outlineLevel="1">
      <c r="A139" s="13">
        <f>IF(ISBLANK('Input-Accounts'!A139),"",'Input-Accounts'!A139)</f>
        <v>118</v>
      </c>
      <c r="B139" s="1" t="str">
        <f>IF(ISBLANK('Input-Accounts'!B139),"",'Input-Accounts'!B139)</f>
        <v>Distribution Maintenance Expenses</v>
      </c>
      <c r="C139" s="13" t="str">
        <f>IF(ISBLANK('Input-Accounts'!C139),"",'Input-Accounts'!C139)</f>
        <v/>
      </c>
      <c r="D139" s="5"/>
      <c r="E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outlineLevel="1">
      <c r="A140" s="13">
        <f>IF(ISBLANK('Input-Accounts'!A140),"",'Input-Accounts'!A140)</f>
        <v>119</v>
      </c>
      <c r="B140" s="17" t="str">
        <f>IF(ISBLANK('Input-Accounts'!B140),"",'Input-Accounts'!B140)</f>
        <v>Maintenance supervision and engineering</v>
      </c>
      <c r="C140" s="13">
        <f>IF(ISBLANK('Input-Accounts'!C140),"",'Input-Accounts'!C140)</f>
        <v>885</v>
      </c>
      <c r="D140" s="5">
        <f t="shared" ref="D140:D149" ca="1" si="35">INDIRECT("Classification!"&amp;$D$5&amp;ROW())</f>
        <v>384602.29287142627</v>
      </c>
      <c r="E140" s="5">
        <f t="shared" ca="1" si="33"/>
        <v>0</v>
      </c>
      <c r="F140" s="2" t="str" cm="1">
        <f t="array" aca="1" ref="F140" ca="1">IF(D140=0,"-",IF('Input-Accounts'!$E140&lt;&gt;0,'Input-Accounts'!$E140,INDEX('Input-Accounts'!$H140:$J140,,MATCH($F$6,'Input-Accounts'!$H$6:$J$6,0))))</f>
        <v>INT_886-894</v>
      </c>
      <c r="G140" s="5">
        <f ca="1">IFERROR(INDEX(G$269:G$305,MATCH($F140,$B$269:$B$305,0))/INDEX($D$269:$D$305,MATCH($F140,$B$269:$B$305,0)),SUMIFS('Input-Ext Allocators'!D$8:D$63,'Input-Ext Allocators'!$B$8:$B$63,$F140))*$D140</f>
        <v>258891.64083552116</v>
      </c>
      <c r="H140" s="5">
        <f ca="1">IFERROR(INDEX(H$269:H$305,MATCH($F140,$B$269:$B$305,0))/INDEX($D$269:$D$305,MATCH($F140,$B$269:$B$305,0)),SUMIFS('Input-Ext Allocators'!E$8:E$63,'Input-Ext Allocators'!$B$8:$B$63,$F140))*$D140</f>
        <v>81521.086228023676</v>
      </c>
      <c r="I140" s="5">
        <f ca="1">IFERROR(INDEX(I$269:I$305,MATCH($F140,$B$269:$B$305,0))/INDEX($D$269:$D$305,MATCH($F140,$B$269:$B$305,0)),SUMIFS('Input-Ext Allocators'!F$8:F$63,'Input-Ext Allocators'!$B$8:$B$63,$F140))*$D140</f>
        <v>8548.7601557120888</v>
      </c>
      <c r="J140" s="5">
        <f ca="1">IFERROR(INDEX(J$269:J$305,MATCH($F140,$B$269:$B$305,0))/INDEX($D$269:$D$305,MATCH($F140,$B$269:$B$305,0)),SUMIFS('Input-Ext Allocators'!G$8:G$63,'Input-Ext Allocators'!$B$8:$B$63,$F140))*$D140</f>
        <v>4141.2598830222796</v>
      </c>
      <c r="K140" s="5">
        <f ca="1">IFERROR(INDEX(K$269:K$305,MATCH($F140,$B$269:$B$305,0))/INDEX($D$269:$D$305,MATCH($F140,$B$269:$B$305,0)),SUMIFS('Input-Ext Allocators'!H$8:H$63,'Input-Ext Allocators'!$B$8:$B$63,$F140))*$D140</f>
        <v>380.86455969581829</v>
      </c>
      <c r="L140" s="5">
        <f ca="1">IFERROR(INDEX(L$269:L$305,MATCH($F140,$B$269:$B$305,0))/INDEX($D$269:$D$305,MATCH($F140,$B$269:$B$305,0)),SUMIFS('Input-Ext Allocators'!I$8:I$63,'Input-Ext Allocators'!$B$8:$B$63,$F140))*$D140</f>
        <v>20834.430479209801</v>
      </c>
      <c r="M140" s="5">
        <f ca="1">IFERROR(INDEX(M$269:M$305,MATCH($F140,$B$269:$B$305,0))/INDEX($D$269:$D$305,MATCH($F140,$B$269:$B$305,0)),SUMIFS('Input-Ext Allocators'!J$8:J$63,'Input-Ext Allocators'!$B$8:$B$63,$F140))*$D140</f>
        <v>10284.250730241465</v>
      </c>
      <c r="N140" s="5">
        <f ca="1">IFERROR(INDEX(N$269:N$305,MATCH($F140,$B$269:$B$305,0))/INDEX($D$269:$D$305,MATCH($F140,$B$269:$B$305,0)),SUMIFS('Input-Ext Allocators'!K$8:K$63,'Input-Ext Allocators'!$B$8:$B$63,$F140))*$D140</f>
        <v>0</v>
      </c>
      <c r="O140" s="5">
        <f ca="1">IFERROR(INDEX(O$269:O$305,MATCH($F140,$B$269:$B$305,0))/INDEX($D$269:$D$305,MATCH($F140,$B$269:$B$305,0)),SUMIFS('Input-Ext Allocators'!L$8:L$63,'Input-Ext Allocators'!$B$8:$B$63,$F140))*$D140</f>
        <v>0</v>
      </c>
      <c r="P140" s="5">
        <f ca="1">IFERROR(INDEX(P$269:P$305,MATCH($F140,$B$269:$B$305,0))/INDEX($D$269:$D$305,MATCH($F140,$B$269:$B$305,0)),SUMIFS('Input-Ext Allocators'!M$8:M$63,'Input-Ext Allocators'!$B$8:$B$63,$F140))*$D140</f>
        <v>0</v>
      </c>
      <c r="Q140" s="5">
        <f ca="1">IFERROR(INDEX(Q$269:Q$305,MATCH($F140,$B$269:$B$305,0))/INDEX($D$269:$D$305,MATCH($F140,$B$269:$B$305,0)),SUMIFS('Input-Ext Allocators'!N$8:N$63,'Input-Ext Allocators'!$B$8:$B$63,$F140))*$D140</f>
        <v>0</v>
      </c>
      <c r="R140" s="5">
        <f ca="1">IFERROR(INDEX(R$269:R$305,MATCH($F140,$B$269:$B$305,0))/INDEX($D$269:$D$305,MATCH($F140,$B$269:$B$305,0)),SUMIFS('Input-Ext Allocators'!O$8:O$63,'Input-Ext Allocators'!$B$8:$B$63,$F140))*$D140</f>
        <v>0</v>
      </c>
      <c r="S140" s="5">
        <f ca="1">IFERROR(INDEX(S$269:S$305,MATCH($F140,$B$269:$B$305,0))/INDEX($D$269:$D$305,MATCH($F140,$B$269:$B$305,0)),SUMIFS('Input-Ext Allocators'!P$8:P$63,'Input-Ext Allocators'!$B$8:$B$63,$F140))*$D140</f>
        <v>0</v>
      </c>
      <c r="T140" s="5">
        <f ca="1">IFERROR(INDEX(T$269:T$305,MATCH($F140,$B$269:$B$305,0))/INDEX($D$269:$D$305,MATCH($F140,$B$269:$B$305,0)),SUMIFS('Input-Ext Allocators'!Q$8:Q$63,'Input-Ext Allocators'!$B$8:$B$63,$F140))*$D140</f>
        <v>0</v>
      </c>
      <c r="U140" s="5">
        <f ca="1">IFERROR(INDEX(U$269:U$305,MATCH($F140,$B$269:$B$305,0))/INDEX($D$269:$D$305,MATCH($F140,$B$269:$B$305,0)),SUMIFS('Input-Ext Allocators'!R$8:R$63,'Input-Ext Allocators'!$B$8:$B$63,$F140))*$D140</f>
        <v>0</v>
      </c>
      <c r="V140" s="5">
        <f ca="1">IFERROR(INDEX(V$269:V$305,MATCH($F140,$B$269:$B$305,0))/INDEX($D$269:$D$305,MATCH($F140,$B$269:$B$305,0)),SUMIFS('Input-Ext Allocators'!S$8:S$63,'Input-Ext Allocators'!$B$8:$B$63,$F140))*$D140</f>
        <v>0</v>
      </c>
      <c r="W140" s="5">
        <f ca="1">IFERROR(INDEX(W$269:W$305,MATCH($F140,$B$269:$B$305,0))/INDEX($D$269:$D$305,MATCH($F140,$B$269:$B$305,0)),SUMIFS('Input-Ext Allocators'!T$8:T$63,'Input-Ext Allocators'!$B$8:$B$63,$F140))*$D140</f>
        <v>0</v>
      </c>
      <c r="X140" s="5">
        <f ca="1">IFERROR(INDEX(X$269:X$305,MATCH($F140,$B$269:$B$305,0))/INDEX($D$269:$D$305,MATCH($F140,$B$269:$B$305,0)),SUMIFS('Input-Ext Allocators'!U$8:U$63,'Input-Ext Allocators'!$B$8:$B$63,$F140))*$D140</f>
        <v>0</v>
      </c>
      <c r="Y140" s="5">
        <f ca="1">IFERROR(INDEX(Y$269:Y$305,MATCH($F140,$B$269:$B$305,0))/INDEX($D$269:$D$305,MATCH($F140,$B$269:$B$305,0)),SUMIFS('Input-Ext Allocators'!V$8:V$63,'Input-Ext Allocators'!$B$8:$B$63,$F140))*$D140</f>
        <v>0</v>
      </c>
      <c r="Z140" s="5">
        <f ca="1">IFERROR(INDEX(Z$269:Z$305,MATCH($F140,$B$269:$B$305,0))/INDEX($D$269:$D$305,MATCH($F140,$B$269:$B$305,0)),SUMIFS('Input-Ext Allocators'!W$8:W$63,'Input-Ext Allocators'!$B$8:$B$63,$F140))*$D140</f>
        <v>0</v>
      </c>
    </row>
    <row r="141" spans="1:26" outlineLevel="1">
      <c r="A141" s="13">
        <f>IF(ISBLANK('Input-Accounts'!A141),"",'Input-Accounts'!A141)</f>
        <v>120</v>
      </c>
      <c r="B141" s="17" t="str">
        <f>IF(ISBLANK('Input-Accounts'!B141),"",'Input-Accounts'!B141)</f>
        <v>Structures &amp; Improvements</v>
      </c>
      <c r="C141" s="13">
        <f>IF(ISBLANK('Input-Accounts'!C141),"",'Input-Accounts'!C141)</f>
        <v>886</v>
      </c>
      <c r="D141" s="5">
        <f t="shared" ca="1" si="35"/>
        <v>1841.9151589520161</v>
      </c>
      <c r="E141" s="5">
        <f t="shared" ca="1" si="33"/>
        <v>0</v>
      </c>
      <c r="F141" s="2" t="str" cm="1">
        <f t="array" aca="1" ref="F141" ca="1">IF(D141=0,"-",IF('Input-Accounts'!$E141&lt;&gt;0,'Input-Accounts'!$E141,INDEX('Input-Accounts'!$H141:$J141,,MATCH($F$6,'Input-Accounts'!$H$6:$J$6,0))))</f>
        <v>INT_DISTPT</v>
      </c>
      <c r="G141" s="5">
        <f ca="1">IFERROR(INDEX(G$269:G$305,MATCH($F141,$B$269:$B$305,0))/INDEX($D$269:$D$305,MATCH($F141,$B$269:$B$305,0)),SUMIFS('Input-Ext Allocators'!D$8:D$63,'Input-Ext Allocators'!$B$8:$B$63,$F141))*$D141</f>
        <v>1452.6945669096522</v>
      </c>
      <c r="H141" s="5">
        <f ca="1">IFERROR(INDEX(H$269:H$305,MATCH($F141,$B$269:$B$305,0))/INDEX($D$269:$D$305,MATCH($F141,$B$269:$B$305,0)),SUMIFS('Input-Ext Allocators'!E$8:E$63,'Input-Ext Allocators'!$B$8:$B$63,$F141))*$D141</f>
        <v>301.09319213820652</v>
      </c>
      <c r="I141" s="5">
        <f ca="1">IFERROR(INDEX(I$269:I$305,MATCH($F141,$B$269:$B$305,0))/INDEX($D$269:$D$305,MATCH($F141,$B$269:$B$305,0)),SUMIFS('Input-Ext Allocators'!F$8:F$63,'Input-Ext Allocators'!$B$8:$B$63,$F141))*$D141</f>
        <v>21.727318185943115</v>
      </c>
      <c r="J141" s="5">
        <f ca="1">IFERROR(INDEX(J$269:J$305,MATCH($F141,$B$269:$B$305,0))/INDEX($D$269:$D$305,MATCH($F141,$B$269:$B$305,0)),SUMIFS('Input-Ext Allocators'!G$8:G$63,'Input-Ext Allocators'!$B$8:$B$63,$F141))*$D141</f>
        <v>10.600901238457466</v>
      </c>
      <c r="K141" s="5">
        <f ca="1">IFERROR(INDEX(K$269:K$305,MATCH($F141,$B$269:$B$305,0))/INDEX($D$269:$D$305,MATCH($F141,$B$269:$B$305,0)),SUMIFS('Input-Ext Allocators'!H$8:H$63,'Input-Ext Allocators'!$B$8:$B$63,$F141))*$D141</f>
        <v>0.98925694539511866</v>
      </c>
      <c r="L141" s="5">
        <f ca="1">IFERROR(INDEX(L$269:L$305,MATCH($F141,$B$269:$B$305,0))/INDEX($D$269:$D$305,MATCH($F141,$B$269:$B$305,0)),SUMIFS('Input-Ext Allocators'!I$8:I$63,'Input-Ext Allocators'!$B$8:$B$63,$F141))*$D141</f>
        <v>40.536106895625281</v>
      </c>
      <c r="M141" s="5">
        <f ca="1">IFERROR(INDEX(M$269:M$305,MATCH($F141,$B$269:$B$305,0))/INDEX($D$269:$D$305,MATCH($F141,$B$269:$B$305,0)),SUMIFS('Input-Ext Allocators'!J$8:J$63,'Input-Ext Allocators'!$B$8:$B$63,$F141))*$D141</f>
        <v>14.273816638736598</v>
      </c>
      <c r="N141" s="5">
        <f ca="1">IFERROR(INDEX(N$269:N$305,MATCH($F141,$B$269:$B$305,0))/INDEX($D$269:$D$305,MATCH($F141,$B$269:$B$305,0)),SUMIFS('Input-Ext Allocators'!K$8:K$63,'Input-Ext Allocators'!$B$8:$B$63,$F141))*$D141</f>
        <v>0</v>
      </c>
      <c r="O141" s="5">
        <f ca="1">IFERROR(INDEX(O$269:O$305,MATCH($F141,$B$269:$B$305,0))/INDEX($D$269:$D$305,MATCH($F141,$B$269:$B$305,0)),SUMIFS('Input-Ext Allocators'!L$8:L$63,'Input-Ext Allocators'!$B$8:$B$63,$F141))*$D141</f>
        <v>0</v>
      </c>
      <c r="P141" s="5">
        <f ca="1">IFERROR(INDEX(P$269:P$305,MATCH($F141,$B$269:$B$305,0))/INDEX($D$269:$D$305,MATCH($F141,$B$269:$B$305,0)),SUMIFS('Input-Ext Allocators'!M$8:M$63,'Input-Ext Allocators'!$B$8:$B$63,$F141))*$D141</f>
        <v>0</v>
      </c>
      <c r="Q141" s="5">
        <f ca="1">IFERROR(INDEX(Q$269:Q$305,MATCH($F141,$B$269:$B$305,0))/INDEX($D$269:$D$305,MATCH($F141,$B$269:$B$305,0)),SUMIFS('Input-Ext Allocators'!N$8:N$63,'Input-Ext Allocators'!$B$8:$B$63,$F141))*$D141</f>
        <v>0</v>
      </c>
      <c r="R141" s="5">
        <f ca="1">IFERROR(INDEX(R$269:R$305,MATCH($F141,$B$269:$B$305,0))/INDEX($D$269:$D$305,MATCH($F141,$B$269:$B$305,0)),SUMIFS('Input-Ext Allocators'!O$8:O$63,'Input-Ext Allocators'!$B$8:$B$63,$F141))*$D141</f>
        <v>0</v>
      </c>
      <c r="S141" s="5">
        <f ca="1">IFERROR(INDEX(S$269:S$305,MATCH($F141,$B$269:$B$305,0))/INDEX($D$269:$D$305,MATCH($F141,$B$269:$B$305,0)),SUMIFS('Input-Ext Allocators'!P$8:P$63,'Input-Ext Allocators'!$B$8:$B$63,$F141))*$D141</f>
        <v>0</v>
      </c>
      <c r="T141" s="5">
        <f ca="1">IFERROR(INDEX(T$269:T$305,MATCH($F141,$B$269:$B$305,0))/INDEX($D$269:$D$305,MATCH($F141,$B$269:$B$305,0)),SUMIFS('Input-Ext Allocators'!Q$8:Q$63,'Input-Ext Allocators'!$B$8:$B$63,$F141))*$D141</f>
        <v>0</v>
      </c>
      <c r="U141" s="5">
        <f ca="1">IFERROR(INDEX(U$269:U$305,MATCH($F141,$B$269:$B$305,0))/INDEX($D$269:$D$305,MATCH($F141,$B$269:$B$305,0)),SUMIFS('Input-Ext Allocators'!R$8:R$63,'Input-Ext Allocators'!$B$8:$B$63,$F141))*$D141</f>
        <v>0</v>
      </c>
      <c r="V141" s="5">
        <f ca="1">IFERROR(INDEX(V$269:V$305,MATCH($F141,$B$269:$B$305,0))/INDEX($D$269:$D$305,MATCH($F141,$B$269:$B$305,0)),SUMIFS('Input-Ext Allocators'!S$8:S$63,'Input-Ext Allocators'!$B$8:$B$63,$F141))*$D141</f>
        <v>0</v>
      </c>
      <c r="W141" s="5">
        <f ca="1">IFERROR(INDEX(W$269:W$305,MATCH($F141,$B$269:$B$305,0))/INDEX($D$269:$D$305,MATCH($F141,$B$269:$B$305,0)),SUMIFS('Input-Ext Allocators'!T$8:T$63,'Input-Ext Allocators'!$B$8:$B$63,$F141))*$D141</f>
        <v>0</v>
      </c>
      <c r="X141" s="5">
        <f ca="1">IFERROR(INDEX(X$269:X$305,MATCH($F141,$B$269:$B$305,0))/INDEX($D$269:$D$305,MATCH($F141,$B$269:$B$305,0)),SUMIFS('Input-Ext Allocators'!U$8:U$63,'Input-Ext Allocators'!$B$8:$B$63,$F141))*$D141</f>
        <v>0</v>
      </c>
      <c r="Y141" s="5">
        <f ca="1">IFERROR(INDEX(Y$269:Y$305,MATCH($F141,$B$269:$B$305,0))/INDEX($D$269:$D$305,MATCH($F141,$B$269:$B$305,0)),SUMIFS('Input-Ext Allocators'!V$8:V$63,'Input-Ext Allocators'!$B$8:$B$63,$F141))*$D141</f>
        <v>0</v>
      </c>
      <c r="Z141" s="5">
        <f ca="1">IFERROR(INDEX(Z$269:Z$305,MATCH($F141,$B$269:$B$305,0))/INDEX($D$269:$D$305,MATCH($F141,$B$269:$B$305,0)),SUMIFS('Input-Ext Allocators'!W$8:W$63,'Input-Ext Allocators'!$B$8:$B$63,$F141))*$D141</f>
        <v>0</v>
      </c>
    </row>
    <row r="142" spans="1:26" outlineLevel="1">
      <c r="A142" s="13">
        <f>IF(ISBLANK('Input-Accounts'!A142),"",'Input-Accounts'!A142)</f>
        <v>121</v>
      </c>
      <c r="B142" s="17" t="str">
        <f>IF(ISBLANK('Input-Accounts'!B142),"",'Input-Accounts'!B142)</f>
        <v>Maintenance of mains</v>
      </c>
      <c r="C142" s="13">
        <f>IF(ISBLANK('Input-Accounts'!C142),"",'Input-Accounts'!C142)</f>
        <v>887</v>
      </c>
      <c r="D142" s="5">
        <f t="shared" ca="1" si="35"/>
        <v>0</v>
      </c>
      <c r="E142" s="5">
        <f t="shared" ca="1" si="33"/>
        <v>0</v>
      </c>
      <c r="F142" s="2" t="str" cm="1">
        <f t="array" aca="1" ref="F142" ca="1">IF(D142=0,"-",IF('Input-Accounts'!$E142&lt;&gt;0,'Input-Accounts'!$E142,INDEX('Input-Accounts'!$H142:$J142,,MATCH($F$6,'Input-Accounts'!$H$6:$J$6,0))))</f>
        <v>-</v>
      </c>
      <c r="G142" s="5">
        <f ca="1">IFERROR(INDEX(G$269:G$305,MATCH($F142,$B$269:$B$305,0))/INDEX($D$269:$D$305,MATCH($F142,$B$269:$B$305,0)),SUMIFS('Input-Ext Allocators'!D$8:D$63,'Input-Ext Allocators'!$B$8:$B$63,$F142))*$D142</f>
        <v>0</v>
      </c>
      <c r="H142" s="5">
        <f ca="1">IFERROR(INDEX(H$269:H$305,MATCH($F142,$B$269:$B$305,0))/INDEX($D$269:$D$305,MATCH($F142,$B$269:$B$305,0)),SUMIFS('Input-Ext Allocators'!E$8:E$63,'Input-Ext Allocators'!$B$8:$B$63,$F142))*$D142</f>
        <v>0</v>
      </c>
      <c r="I142" s="5">
        <f ca="1">IFERROR(INDEX(I$269:I$305,MATCH($F142,$B$269:$B$305,0))/INDEX($D$269:$D$305,MATCH($F142,$B$269:$B$305,0)),SUMIFS('Input-Ext Allocators'!F$8:F$63,'Input-Ext Allocators'!$B$8:$B$63,$F142))*$D142</f>
        <v>0</v>
      </c>
      <c r="J142" s="5">
        <f ca="1">IFERROR(INDEX(J$269:J$305,MATCH($F142,$B$269:$B$305,0))/INDEX($D$269:$D$305,MATCH($F142,$B$269:$B$305,0)),SUMIFS('Input-Ext Allocators'!G$8:G$63,'Input-Ext Allocators'!$B$8:$B$63,$F142))*$D142</f>
        <v>0</v>
      </c>
      <c r="K142" s="5">
        <f ca="1">IFERROR(INDEX(K$269:K$305,MATCH($F142,$B$269:$B$305,0))/INDEX($D$269:$D$305,MATCH($F142,$B$269:$B$305,0)),SUMIFS('Input-Ext Allocators'!H$8:H$63,'Input-Ext Allocators'!$B$8:$B$63,$F142))*$D142</f>
        <v>0</v>
      </c>
      <c r="L142" s="5">
        <f ca="1">IFERROR(INDEX(L$269:L$305,MATCH($F142,$B$269:$B$305,0))/INDEX($D$269:$D$305,MATCH($F142,$B$269:$B$305,0)),SUMIFS('Input-Ext Allocators'!I$8:I$63,'Input-Ext Allocators'!$B$8:$B$63,$F142))*$D142</f>
        <v>0</v>
      </c>
      <c r="M142" s="5">
        <f ca="1">IFERROR(INDEX(M$269:M$305,MATCH($F142,$B$269:$B$305,0))/INDEX($D$269:$D$305,MATCH($F142,$B$269:$B$305,0)),SUMIFS('Input-Ext Allocators'!J$8:J$63,'Input-Ext Allocators'!$B$8:$B$63,$F142))*$D142</f>
        <v>0</v>
      </c>
      <c r="N142" s="5">
        <f ca="1">IFERROR(INDEX(N$269:N$305,MATCH($F142,$B$269:$B$305,0))/INDEX($D$269:$D$305,MATCH($F142,$B$269:$B$305,0)),SUMIFS('Input-Ext Allocators'!K$8:K$63,'Input-Ext Allocators'!$B$8:$B$63,$F142))*$D142</f>
        <v>0</v>
      </c>
      <c r="O142" s="5">
        <f ca="1">IFERROR(INDEX(O$269:O$305,MATCH($F142,$B$269:$B$305,0))/INDEX($D$269:$D$305,MATCH($F142,$B$269:$B$305,0)),SUMIFS('Input-Ext Allocators'!L$8:L$63,'Input-Ext Allocators'!$B$8:$B$63,$F142))*$D142</f>
        <v>0</v>
      </c>
      <c r="P142" s="5">
        <f ca="1">IFERROR(INDEX(P$269:P$305,MATCH($F142,$B$269:$B$305,0))/INDEX($D$269:$D$305,MATCH($F142,$B$269:$B$305,0)),SUMIFS('Input-Ext Allocators'!M$8:M$63,'Input-Ext Allocators'!$B$8:$B$63,$F142))*$D142</f>
        <v>0</v>
      </c>
      <c r="Q142" s="5">
        <f ca="1">IFERROR(INDEX(Q$269:Q$305,MATCH($F142,$B$269:$B$305,0))/INDEX($D$269:$D$305,MATCH($F142,$B$269:$B$305,0)),SUMIFS('Input-Ext Allocators'!N$8:N$63,'Input-Ext Allocators'!$B$8:$B$63,$F142))*$D142</f>
        <v>0</v>
      </c>
      <c r="R142" s="5">
        <f ca="1">IFERROR(INDEX(R$269:R$305,MATCH($F142,$B$269:$B$305,0))/INDEX($D$269:$D$305,MATCH($F142,$B$269:$B$305,0)),SUMIFS('Input-Ext Allocators'!O$8:O$63,'Input-Ext Allocators'!$B$8:$B$63,$F142))*$D142</f>
        <v>0</v>
      </c>
      <c r="S142" s="5">
        <f ca="1">IFERROR(INDEX(S$269:S$305,MATCH($F142,$B$269:$B$305,0))/INDEX($D$269:$D$305,MATCH($F142,$B$269:$B$305,0)),SUMIFS('Input-Ext Allocators'!P$8:P$63,'Input-Ext Allocators'!$B$8:$B$63,$F142))*$D142</f>
        <v>0</v>
      </c>
      <c r="T142" s="5">
        <f ca="1">IFERROR(INDEX(T$269:T$305,MATCH($F142,$B$269:$B$305,0))/INDEX($D$269:$D$305,MATCH($F142,$B$269:$B$305,0)),SUMIFS('Input-Ext Allocators'!Q$8:Q$63,'Input-Ext Allocators'!$B$8:$B$63,$F142))*$D142</f>
        <v>0</v>
      </c>
      <c r="U142" s="5">
        <f ca="1">IFERROR(INDEX(U$269:U$305,MATCH($F142,$B$269:$B$305,0))/INDEX($D$269:$D$305,MATCH($F142,$B$269:$B$305,0)),SUMIFS('Input-Ext Allocators'!R$8:R$63,'Input-Ext Allocators'!$B$8:$B$63,$F142))*$D142</f>
        <v>0</v>
      </c>
      <c r="V142" s="5">
        <f ca="1">IFERROR(INDEX(V$269:V$305,MATCH($F142,$B$269:$B$305,0))/INDEX($D$269:$D$305,MATCH($F142,$B$269:$B$305,0)),SUMIFS('Input-Ext Allocators'!S$8:S$63,'Input-Ext Allocators'!$B$8:$B$63,$F142))*$D142</f>
        <v>0</v>
      </c>
      <c r="W142" s="5">
        <f ca="1">IFERROR(INDEX(W$269:W$305,MATCH($F142,$B$269:$B$305,0))/INDEX($D$269:$D$305,MATCH($F142,$B$269:$B$305,0)),SUMIFS('Input-Ext Allocators'!T$8:T$63,'Input-Ext Allocators'!$B$8:$B$63,$F142))*$D142</f>
        <v>0</v>
      </c>
      <c r="X142" s="5">
        <f ca="1">IFERROR(INDEX(X$269:X$305,MATCH($F142,$B$269:$B$305,0))/INDEX($D$269:$D$305,MATCH($F142,$B$269:$B$305,0)),SUMIFS('Input-Ext Allocators'!U$8:U$63,'Input-Ext Allocators'!$B$8:$B$63,$F142))*$D142</f>
        <v>0</v>
      </c>
      <c r="Y142" s="5">
        <f ca="1">IFERROR(INDEX(Y$269:Y$305,MATCH($F142,$B$269:$B$305,0))/INDEX($D$269:$D$305,MATCH($F142,$B$269:$B$305,0)),SUMIFS('Input-Ext Allocators'!V$8:V$63,'Input-Ext Allocators'!$B$8:$B$63,$F142))*$D142</f>
        <v>0</v>
      </c>
      <c r="Z142" s="5">
        <f ca="1">IFERROR(INDEX(Z$269:Z$305,MATCH($F142,$B$269:$B$305,0))/INDEX($D$269:$D$305,MATCH($F142,$B$269:$B$305,0)),SUMIFS('Input-Ext Allocators'!W$8:W$63,'Input-Ext Allocators'!$B$8:$B$63,$F142))*$D142</f>
        <v>0</v>
      </c>
    </row>
    <row r="143" spans="1:26" outlineLevel="1">
      <c r="A143" s="13">
        <f>IF(ISBLANK('Input-Accounts'!A143),"",'Input-Accounts'!A143)</f>
        <v>122</v>
      </c>
      <c r="B143" s="17" t="str">
        <f>IF(ISBLANK('Input-Accounts'!B143),"",'Input-Accounts'!B143)</f>
        <v>Compressor Station</v>
      </c>
      <c r="C143" s="13">
        <f>IF(ISBLANK('Input-Accounts'!C143),"",'Input-Accounts'!C143)</f>
        <v>888</v>
      </c>
      <c r="D143" s="5">
        <f t="shared" ca="1" si="35"/>
        <v>0</v>
      </c>
      <c r="E143" s="5">
        <f t="shared" ca="1" si="33"/>
        <v>0</v>
      </c>
      <c r="F143" s="2" t="str" cm="1">
        <f t="array" aca="1" ref="F143" ca="1">IF(D143=0,"-",IF('Input-Accounts'!$E143&lt;&gt;0,'Input-Accounts'!$E143,INDEX('Input-Accounts'!$H143:$J143,,MATCH($F$6,'Input-Accounts'!$H$6:$J$6,0))))</f>
        <v>-</v>
      </c>
      <c r="G143" s="5">
        <f ca="1">IFERROR(INDEX(G$269:G$305,MATCH($F143,$B$269:$B$305,0))/INDEX($D$269:$D$305,MATCH($F143,$B$269:$B$305,0)),SUMIFS('Input-Ext Allocators'!D$8:D$63,'Input-Ext Allocators'!$B$8:$B$63,$F143))*$D143</f>
        <v>0</v>
      </c>
      <c r="H143" s="5">
        <f ca="1">IFERROR(INDEX(H$269:H$305,MATCH($F143,$B$269:$B$305,0))/INDEX($D$269:$D$305,MATCH($F143,$B$269:$B$305,0)),SUMIFS('Input-Ext Allocators'!E$8:E$63,'Input-Ext Allocators'!$B$8:$B$63,$F143))*$D143</f>
        <v>0</v>
      </c>
      <c r="I143" s="5">
        <f ca="1">IFERROR(INDEX(I$269:I$305,MATCH($F143,$B$269:$B$305,0))/INDEX($D$269:$D$305,MATCH($F143,$B$269:$B$305,0)),SUMIFS('Input-Ext Allocators'!F$8:F$63,'Input-Ext Allocators'!$B$8:$B$63,$F143))*$D143</f>
        <v>0</v>
      </c>
      <c r="J143" s="5">
        <f ca="1">IFERROR(INDEX(J$269:J$305,MATCH($F143,$B$269:$B$305,0))/INDEX($D$269:$D$305,MATCH($F143,$B$269:$B$305,0)),SUMIFS('Input-Ext Allocators'!G$8:G$63,'Input-Ext Allocators'!$B$8:$B$63,$F143))*$D143</f>
        <v>0</v>
      </c>
      <c r="K143" s="5">
        <f ca="1">IFERROR(INDEX(K$269:K$305,MATCH($F143,$B$269:$B$305,0))/INDEX($D$269:$D$305,MATCH($F143,$B$269:$B$305,0)),SUMIFS('Input-Ext Allocators'!H$8:H$63,'Input-Ext Allocators'!$B$8:$B$63,$F143))*$D143</f>
        <v>0</v>
      </c>
      <c r="L143" s="5">
        <f ca="1">IFERROR(INDEX(L$269:L$305,MATCH($F143,$B$269:$B$305,0))/INDEX($D$269:$D$305,MATCH($F143,$B$269:$B$305,0)),SUMIFS('Input-Ext Allocators'!I$8:I$63,'Input-Ext Allocators'!$B$8:$B$63,$F143))*$D143</f>
        <v>0</v>
      </c>
      <c r="M143" s="5">
        <f ca="1">IFERROR(INDEX(M$269:M$305,MATCH($F143,$B$269:$B$305,0))/INDEX($D$269:$D$305,MATCH($F143,$B$269:$B$305,0)),SUMIFS('Input-Ext Allocators'!J$8:J$63,'Input-Ext Allocators'!$B$8:$B$63,$F143))*$D143</f>
        <v>0</v>
      </c>
      <c r="N143" s="5">
        <f ca="1">IFERROR(INDEX(N$269:N$305,MATCH($F143,$B$269:$B$305,0))/INDEX($D$269:$D$305,MATCH($F143,$B$269:$B$305,0)),SUMIFS('Input-Ext Allocators'!K$8:K$63,'Input-Ext Allocators'!$B$8:$B$63,$F143))*$D143</f>
        <v>0</v>
      </c>
      <c r="O143" s="5">
        <f ca="1">IFERROR(INDEX(O$269:O$305,MATCH($F143,$B$269:$B$305,0))/INDEX($D$269:$D$305,MATCH($F143,$B$269:$B$305,0)),SUMIFS('Input-Ext Allocators'!L$8:L$63,'Input-Ext Allocators'!$B$8:$B$63,$F143))*$D143</f>
        <v>0</v>
      </c>
      <c r="P143" s="5">
        <f ca="1">IFERROR(INDEX(P$269:P$305,MATCH($F143,$B$269:$B$305,0))/INDEX($D$269:$D$305,MATCH($F143,$B$269:$B$305,0)),SUMIFS('Input-Ext Allocators'!M$8:M$63,'Input-Ext Allocators'!$B$8:$B$63,$F143))*$D143</f>
        <v>0</v>
      </c>
      <c r="Q143" s="5">
        <f ca="1">IFERROR(INDEX(Q$269:Q$305,MATCH($F143,$B$269:$B$305,0))/INDEX($D$269:$D$305,MATCH($F143,$B$269:$B$305,0)),SUMIFS('Input-Ext Allocators'!N$8:N$63,'Input-Ext Allocators'!$B$8:$B$63,$F143))*$D143</f>
        <v>0</v>
      </c>
      <c r="R143" s="5">
        <f ca="1">IFERROR(INDEX(R$269:R$305,MATCH($F143,$B$269:$B$305,0))/INDEX($D$269:$D$305,MATCH($F143,$B$269:$B$305,0)),SUMIFS('Input-Ext Allocators'!O$8:O$63,'Input-Ext Allocators'!$B$8:$B$63,$F143))*$D143</f>
        <v>0</v>
      </c>
      <c r="S143" s="5">
        <f ca="1">IFERROR(INDEX(S$269:S$305,MATCH($F143,$B$269:$B$305,0))/INDEX($D$269:$D$305,MATCH($F143,$B$269:$B$305,0)),SUMIFS('Input-Ext Allocators'!P$8:P$63,'Input-Ext Allocators'!$B$8:$B$63,$F143))*$D143</f>
        <v>0</v>
      </c>
      <c r="T143" s="5">
        <f ca="1">IFERROR(INDEX(T$269:T$305,MATCH($F143,$B$269:$B$305,0))/INDEX($D$269:$D$305,MATCH($F143,$B$269:$B$305,0)),SUMIFS('Input-Ext Allocators'!Q$8:Q$63,'Input-Ext Allocators'!$B$8:$B$63,$F143))*$D143</f>
        <v>0</v>
      </c>
      <c r="U143" s="5">
        <f ca="1">IFERROR(INDEX(U$269:U$305,MATCH($F143,$B$269:$B$305,0))/INDEX($D$269:$D$305,MATCH($F143,$B$269:$B$305,0)),SUMIFS('Input-Ext Allocators'!R$8:R$63,'Input-Ext Allocators'!$B$8:$B$63,$F143))*$D143</f>
        <v>0</v>
      </c>
      <c r="V143" s="5">
        <f ca="1">IFERROR(INDEX(V$269:V$305,MATCH($F143,$B$269:$B$305,0))/INDEX($D$269:$D$305,MATCH($F143,$B$269:$B$305,0)),SUMIFS('Input-Ext Allocators'!S$8:S$63,'Input-Ext Allocators'!$B$8:$B$63,$F143))*$D143</f>
        <v>0</v>
      </c>
      <c r="W143" s="5">
        <f ca="1">IFERROR(INDEX(W$269:W$305,MATCH($F143,$B$269:$B$305,0))/INDEX($D$269:$D$305,MATCH($F143,$B$269:$B$305,0)),SUMIFS('Input-Ext Allocators'!T$8:T$63,'Input-Ext Allocators'!$B$8:$B$63,$F143))*$D143</f>
        <v>0</v>
      </c>
      <c r="X143" s="5">
        <f ca="1">IFERROR(INDEX(X$269:X$305,MATCH($F143,$B$269:$B$305,0))/INDEX($D$269:$D$305,MATCH($F143,$B$269:$B$305,0)),SUMIFS('Input-Ext Allocators'!U$8:U$63,'Input-Ext Allocators'!$B$8:$B$63,$F143))*$D143</f>
        <v>0</v>
      </c>
      <c r="Y143" s="5">
        <f ca="1">IFERROR(INDEX(Y$269:Y$305,MATCH($F143,$B$269:$B$305,0))/INDEX($D$269:$D$305,MATCH($F143,$B$269:$B$305,0)),SUMIFS('Input-Ext Allocators'!V$8:V$63,'Input-Ext Allocators'!$B$8:$B$63,$F143))*$D143</f>
        <v>0</v>
      </c>
      <c r="Z143" s="5">
        <f ca="1">IFERROR(INDEX(Z$269:Z$305,MATCH($F143,$B$269:$B$305,0))/INDEX($D$269:$D$305,MATCH($F143,$B$269:$B$305,0)),SUMIFS('Input-Ext Allocators'!W$8:W$63,'Input-Ext Allocators'!$B$8:$B$63,$F143))*$D143</f>
        <v>0</v>
      </c>
    </row>
    <row r="144" spans="1:26" outlineLevel="1">
      <c r="A144" s="13">
        <f>IF(ISBLANK('Input-Accounts'!A144),"",'Input-Accounts'!A144)</f>
        <v>123</v>
      </c>
      <c r="B144" s="17" t="str">
        <f>IF(ISBLANK('Input-Accounts'!B144),"",'Input-Accounts'!B144)</f>
        <v>Maintenance of M&amp;R station equipment—General</v>
      </c>
      <c r="C144" s="13">
        <f>IF(ISBLANK('Input-Accounts'!C144),"",'Input-Accounts'!C144)</f>
        <v>889</v>
      </c>
      <c r="D144" s="5">
        <f t="shared" ca="1" si="35"/>
        <v>0</v>
      </c>
      <c r="E144" s="5">
        <f t="shared" ca="1" si="33"/>
        <v>0</v>
      </c>
      <c r="F144" s="2" t="str" cm="1">
        <f t="array" aca="1" ref="F144" ca="1">IF(D144=0,"-",IF('Input-Accounts'!$E144&lt;&gt;0,'Input-Accounts'!$E144,INDEX('Input-Accounts'!$H144:$J144,,MATCH($F$6,'Input-Accounts'!$H$6:$J$6,0))))</f>
        <v>-</v>
      </c>
      <c r="G144" s="5">
        <f ca="1">IFERROR(INDEX(G$269:G$305,MATCH($F144,$B$269:$B$305,0))/INDEX($D$269:$D$305,MATCH($F144,$B$269:$B$305,0)),SUMIFS('Input-Ext Allocators'!D$8:D$63,'Input-Ext Allocators'!$B$8:$B$63,$F144))*$D144</f>
        <v>0</v>
      </c>
      <c r="H144" s="5">
        <f ca="1">IFERROR(INDEX(H$269:H$305,MATCH($F144,$B$269:$B$305,0))/INDEX($D$269:$D$305,MATCH($F144,$B$269:$B$305,0)),SUMIFS('Input-Ext Allocators'!E$8:E$63,'Input-Ext Allocators'!$B$8:$B$63,$F144))*$D144</f>
        <v>0</v>
      </c>
      <c r="I144" s="5">
        <f ca="1">IFERROR(INDEX(I$269:I$305,MATCH($F144,$B$269:$B$305,0))/INDEX($D$269:$D$305,MATCH($F144,$B$269:$B$305,0)),SUMIFS('Input-Ext Allocators'!F$8:F$63,'Input-Ext Allocators'!$B$8:$B$63,$F144))*$D144</f>
        <v>0</v>
      </c>
      <c r="J144" s="5">
        <f ca="1">IFERROR(INDEX(J$269:J$305,MATCH($F144,$B$269:$B$305,0))/INDEX($D$269:$D$305,MATCH($F144,$B$269:$B$305,0)),SUMIFS('Input-Ext Allocators'!G$8:G$63,'Input-Ext Allocators'!$B$8:$B$63,$F144))*$D144</f>
        <v>0</v>
      </c>
      <c r="K144" s="5">
        <f ca="1">IFERROR(INDEX(K$269:K$305,MATCH($F144,$B$269:$B$305,0))/INDEX($D$269:$D$305,MATCH($F144,$B$269:$B$305,0)),SUMIFS('Input-Ext Allocators'!H$8:H$63,'Input-Ext Allocators'!$B$8:$B$63,$F144))*$D144</f>
        <v>0</v>
      </c>
      <c r="L144" s="5">
        <f ca="1">IFERROR(INDEX(L$269:L$305,MATCH($F144,$B$269:$B$305,0))/INDEX($D$269:$D$305,MATCH($F144,$B$269:$B$305,0)),SUMIFS('Input-Ext Allocators'!I$8:I$63,'Input-Ext Allocators'!$B$8:$B$63,$F144))*$D144</f>
        <v>0</v>
      </c>
      <c r="M144" s="5">
        <f ca="1">IFERROR(INDEX(M$269:M$305,MATCH($F144,$B$269:$B$305,0))/INDEX($D$269:$D$305,MATCH($F144,$B$269:$B$305,0)),SUMIFS('Input-Ext Allocators'!J$8:J$63,'Input-Ext Allocators'!$B$8:$B$63,$F144))*$D144</f>
        <v>0</v>
      </c>
      <c r="N144" s="5">
        <f ca="1">IFERROR(INDEX(N$269:N$305,MATCH($F144,$B$269:$B$305,0))/INDEX($D$269:$D$305,MATCH($F144,$B$269:$B$305,0)),SUMIFS('Input-Ext Allocators'!K$8:K$63,'Input-Ext Allocators'!$B$8:$B$63,$F144))*$D144</f>
        <v>0</v>
      </c>
      <c r="O144" s="5">
        <f ca="1">IFERROR(INDEX(O$269:O$305,MATCH($F144,$B$269:$B$305,0))/INDEX($D$269:$D$305,MATCH($F144,$B$269:$B$305,0)),SUMIFS('Input-Ext Allocators'!L$8:L$63,'Input-Ext Allocators'!$B$8:$B$63,$F144))*$D144</f>
        <v>0</v>
      </c>
      <c r="P144" s="5">
        <f ca="1">IFERROR(INDEX(P$269:P$305,MATCH($F144,$B$269:$B$305,0))/INDEX($D$269:$D$305,MATCH($F144,$B$269:$B$305,0)),SUMIFS('Input-Ext Allocators'!M$8:M$63,'Input-Ext Allocators'!$B$8:$B$63,$F144))*$D144</f>
        <v>0</v>
      </c>
      <c r="Q144" s="5">
        <f ca="1">IFERROR(INDEX(Q$269:Q$305,MATCH($F144,$B$269:$B$305,0))/INDEX($D$269:$D$305,MATCH($F144,$B$269:$B$305,0)),SUMIFS('Input-Ext Allocators'!N$8:N$63,'Input-Ext Allocators'!$B$8:$B$63,$F144))*$D144</f>
        <v>0</v>
      </c>
      <c r="R144" s="5">
        <f ca="1">IFERROR(INDEX(R$269:R$305,MATCH($F144,$B$269:$B$305,0))/INDEX($D$269:$D$305,MATCH($F144,$B$269:$B$305,0)),SUMIFS('Input-Ext Allocators'!O$8:O$63,'Input-Ext Allocators'!$B$8:$B$63,$F144))*$D144</f>
        <v>0</v>
      </c>
      <c r="S144" s="5">
        <f ca="1">IFERROR(INDEX(S$269:S$305,MATCH($F144,$B$269:$B$305,0))/INDEX($D$269:$D$305,MATCH($F144,$B$269:$B$305,0)),SUMIFS('Input-Ext Allocators'!P$8:P$63,'Input-Ext Allocators'!$B$8:$B$63,$F144))*$D144</f>
        <v>0</v>
      </c>
      <c r="T144" s="5">
        <f ca="1">IFERROR(INDEX(T$269:T$305,MATCH($F144,$B$269:$B$305,0))/INDEX($D$269:$D$305,MATCH($F144,$B$269:$B$305,0)),SUMIFS('Input-Ext Allocators'!Q$8:Q$63,'Input-Ext Allocators'!$B$8:$B$63,$F144))*$D144</f>
        <v>0</v>
      </c>
      <c r="U144" s="5">
        <f ca="1">IFERROR(INDEX(U$269:U$305,MATCH($F144,$B$269:$B$305,0))/INDEX($D$269:$D$305,MATCH($F144,$B$269:$B$305,0)),SUMIFS('Input-Ext Allocators'!R$8:R$63,'Input-Ext Allocators'!$B$8:$B$63,$F144))*$D144</f>
        <v>0</v>
      </c>
      <c r="V144" s="5">
        <f ca="1">IFERROR(INDEX(V$269:V$305,MATCH($F144,$B$269:$B$305,0))/INDEX($D$269:$D$305,MATCH($F144,$B$269:$B$305,0)),SUMIFS('Input-Ext Allocators'!S$8:S$63,'Input-Ext Allocators'!$B$8:$B$63,$F144))*$D144</f>
        <v>0</v>
      </c>
      <c r="W144" s="5">
        <f ca="1">IFERROR(INDEX(W$269:W$305,MATCH($F144,$B$269:$B$305,0))/INDEX($D$269:$D$305,MATCH($F144,$B$269:$B$305,0)),SUMIFS('Input-Ext Allocators'!T$8:T$63,'Input-Ext Allocators'!$B$8:$B$63,$F144))*$D144</f>
        <v>0</v>
      </c>
      <c r="X144" s="5">
        <f ca="1">IFERROR(INDEX(X$269:X$305,MATCH($F144,$B$269:$B$305,0))/INDEX($D$269:$D$305,MATCH($F144,$B$269:$B$305,0)),SUMIFS('Input-Ext Allocators'!U$8:U$63,'Input-Ext Allocators'!$B$8:$B$63,$F144))*$D144</f>
        <v>0</v>
      </c>
      <c r="Y144" s="5">
        <f ca="1">IFERROR(INDEX(Y$269:Y$305,MATCH($F144,$B$269:$B$305,0))/INDEX($D$269:$D$305,MATCH($F144,$B$269:$B$305,0)),SUMIFS('Input-Ext Allocators'!V$8:V$63,'Input-Ext Allocators'!$B$8:$B$63,$F144))*$D144</f>
        <v>0</v>
      </c>
      <c r="Z144" s="5">
        <f ca="1">IFERROR(INDEX(Z$269:Z$305,MATCH($F144,$B$269:$B$305,0))/INDEX($D$269:$D$305,MATCH($F144,$B$269:$B$305,0)),SUMIFS('Input-Ext Allocators'!W$8:W$63,'Input-Ext Allocators'!$B$8:$B$63,$F144))*$D144</f>
        <v>0</v>
      </c>
    </row>
    <row r="145" spans="1:26" outlineLevel="1">
      <c r="A145" s="13">
        <f>IF(ISBLANK('Input-Accounts'!A145),"",'Input-Accounts'!A145)</f>
        <v>124</v>
      </c>
      <c r="B145" s="17" t="str">
        <f>IF(ISBLANK('Input-Accounts'!B145),"",'Input-Accounts'!B145)</f>
        <v>Maintenance of M&amp;R station equipment—Industrial</v>
      </c>
      <c r="C145" s="13">
        <f>IF(ISBLANK('Input-Accounts'!C145),"",'Input-Accounts'!C145)</f>
        <v>890</v>
      </c>
      <c r="D145" s="5">
        <f t="shared" ca="1" si="35"/>
        <v>370680.59663182276</v>
      </c>
      <c r="E145" s="5">
        <f t="shared" ca="1" si="33"/>
        <v>0</v>
      </c>
      <c r="F145" s="2" t="str" cm="1">
        <f t="array" aca="1" ref="F145" ca="1">IF(D145=0,"-",IF('Input-Accounts'!$E145&lt;&gt;0,'Input-Accounts'!$E145,INDEX('Input-Accounts'!$H145:$J145,,MATCH($F$6,'Input-Accounts'!$H$6:$J$6,0))))</f>
        <v>ACCT_385</v>
      </c>
      <c r="G145" s="5">
        <f ca="1">IFERROR(INDEX(G$269:G$305,MATCH($F145,$B$269:$B$305,0))/INDEX($D$269:$D$305,MATCH($F145,$B$269:$B$305,0)),SUMIFS('Input-Ext Allocators'!D$8:D$63,'Input-Ext Allocators'!$B$8:$B$63,$F145))*$D145</f>
        <v>0</v>
      </c>
      <c r="H145" s="5">
        <f ca="1">IFERROR(INDEX(H$269:H$305,MATCH($F145,$B$269:$B$305,0))/INDEX($D$269:$D$305,MATCH($F145,$B$269:$B$305,0)),SUMIFS('Input-Ext Allocators'!E$8:E$63,'Input-Ext Allocators'!$B$8:$B$63,$F145))*$D145</f>
        <v>142747.80603610887</v>
      </c>
      <c r="I145" s="5">
        <f ca="1">IFERROR(INDEX(I$269:I$305,MATCH($F145,$B$269:$B$305,0))/INDEX($D$269:$D$305,MATCH($F145,$B$269:$B$305,0)),SUMIFS('Input-Ext Allocators'!F$8:F$63,'Input-Ext Allocators'!$B$8:$B$63,$F145))*$D145</f>
        <v>27741.690742818093</v>
      </c>
      <c r="J145" s="5">
        <f ca="1">IFERROR(INDEX(J$269:J$305,MATCH($F145,$B$269:$B$305,0))/INDEX($D$269:$D$305,MATCH($F145,$B$269:$B$305,0)),SUMIFS('Input-Ext Allocators'!G$8:G$63,'Input-Ext Allocators'!$B$8:$B$63,$F145))*$D145</f>
        <v>8402.2429801044327</v>
      </c>
      <c r="K145" s="5">
        <f ca="1">IFERROR(INDEX(K$269:K$305,MATCH($F145,$B$269:$B$305,0))/INDEX($D$269:$D$305,MATCH($F145,$B$269:$B$305,0)),SUMIFS('Input-Ext Allocators'!H$8:H$63,'Input-Ext Allocators'!$B$8:$B$63,$F145))*$D145</f>
        <v>549.45931562899989</v>
      </c>
      <c r="L145" s="5">
        <f ca="1">IFERROR(INDEX(L$269:L$305,MATCH($F145,$B$269:$B$305,0))/INDEX($D$269:$D$305,MATCH($F145,$B$269:$B$305,0)),SUMIFS('Input-Ext Allocators'!I$8:I$63,'Input-Ext Allocators'!$B$8:$B$63,$F145))*$D145</f>
        <v>107160.94669906622</v>
      </c>
      <c r="M145" s="5">
        <f ca="1">IFERROR(INDEX(M$269:M$305,MATCH($F145,$B$269:$B$305,0))/INDEX($D$269:$D$305,MATCH($F145,$B$269:$B$305,0)),SUMIFS('Input-Ext Allocators'!J$8:J$63,'Input-Ext Allocators'!$B$8:$B$63,$F145))*$D145</f>
        <v>84078.450858096126</v>
      </c>
      <c r="N145" s="5">
        <f ca="1">IFERROR(INDEX(N$269:N$305,MATCH($F145,$B$269:$B$305,0))/INDEX($D$269:$D$305,MATCH($F145,$B$269:$B$305,0)),SUMIFS('Input-Ext Allocators'!K$8:K$63,'Input-Ext Allocators'!$B$8:$B$63,$F145))*$D145</f>
        <v>0</v>
      </c>
      <c r="O145" s="5">
        <f ca="1">IFERROR(INDEX(O$269:O$305,MATCH($F145,$B$269:$B$305,0))/INDEX($D$269:$D$305,MATCH($F145,$B$269:$B$305,0)),SUMIFS('Input-Ext Allocators'!L$8:L$63,'Input-Ext Allocators'!$B$8:$B$63,$F145))*$D145</f>
        <v>0</v>
      </c>
      <c r="P145" s="5">
        <f ca="1">IFERROR(INDEX(P$269:P$305,MATCH($F145,$B$269:$B$305,0))/INDEX($D$269:$D$305,MATCH($F145,$B$269:$B$305,0)),SUMIFS('Input-Ext Allocators'!M$8:M$63,'Input-Ext Allocators'!$B$8:$B$63,$F145))*$D145</f>
        <v>0</v>
      </c>
      <c r="Q145" s="5">
        <f ca="1">IFERROR(INDEX(Q$269:Q$305,MATCH($F145,$B$269:$B$305,0))/INDEX($D$269:$D$305,MATCH($F145,$B$269:$B$305,0)),SUMIFS('Input-Ext Allocators'!N$8:N$63,'Input-Ext Allocators'!$B$8:$B$63,$F145))*$D145</f>
        <v>0</v>
      </c>
      <c r="R145" s="5">
        <f ca="1">IFERROR(INDEX(R$269:R$305,MATCH($F145,$B$269:$B$305,0))/INDEX($D$269:$D$305,MATCH($F145,$B$269:$B$305,0)),SUMIFS('Input-Ext Allocators'!O$8:O$63,'Input-Ext Allocators'!$B$8:$B$63,$F145))*$D145</f>
        <v>0</v>
      </c>
      <c r="S145" s="5">
        <f ca="1">IFERROR(INDEX(S$269:S$305,MATCH($F145,$B$269:$B$305,0))/INDEX($D$269:$D$305,MATCH($F145,$B$269:$B$305,0)),SUMIFS('Input-Ext Allocators'!P$8:P$63,'Input-Ext Allocators'!$B$8:$B$63,$F145))*$D145</f>
        <v>0</v>
      </c>
      <c r="T145" s="5">
        <f ca="1">IFERROR(INDEX(T$269:T$305,MATCH($F145,$B$269:$B$305,0))/INDEX($D$269:$D$305,MATCH($F145,$B$269:$B$305,0)),SUMIFS('Input-Ext Allocators'!Q$8:Q$63,'Input-Ext Allocators'!$B$8:$B$63,$F145))*$D145</f>
        <v>0</v>
      </c>
      <c r="U145" s="5">
        <f ca="1">IFERROR(INDEX(U$269:U$305,MATCH($F145,$B$269:$B$305,0))/INDEX($D$269:$D$305,MATCH($F145,$B$269:$B$305,0)),SUMIFS('Input-Ext Allocators'!R$8:R$63,'Input-Ext Allocators'!$B$8:$B$63,$F145))*$D145</f>
        <v>0</v>
      </c>
      <c r="V145" s="5">
        <f ca="1">IFERROR(INDEX(V$269:V$305,MATCH($F145,$B$269:$B$305,0))/INDEX($D$269:$D$305,MATCH($F145,$B$269:$B$305,0)),SUMIFS('Input-Ext Allocators'!S$8:S$63,'Input-Ext Allocators'!$B$8:$B$63,$F145))*$D145</f>
        <v>0</v>
      </c>
      <c r="W145" s="5">
        <f ca="1">IFERROR(INDEX(W$269:W$305,MATCH($F145,$B$269:$B$305,0))/INDEX($D$269:$D$305,MATCH($F145,$B$269:$B$305,0)),SUMIFS('Input-Ext Allocators'!T$8:T$63,'Input-Ext Allocators'!$B$8:$B$63,$F145))*$D145</f>
        <v>0</v>
      </c>
      <c r="X145" s="5">
        <f ca="1">IFERROR(INDEX(X$269:X$305,MATCH($F145,$B$269:$B$305,0))/INDEX($D$269:$D$305,MATCH($F145,$B$269:$B$305,0)),SUMIFS('Input-Ext Allocators'!U$8:U$63,'Input-Ext Allocators'!$B$8:$B$63,$F145))*$D145</f>
        <v>0</v>
      </c>
      <c r="Y145" s="5">
        <f ca="1">IFERROR(INDEX(Y$269:Y$305,MATCH($F145,$B$269:$B$305,0))/INDEX($D$269:$D$305,MATCH($F145,$B$269:$B$305,0)),SUMIFS('Input-Ext Allocators'!V$8:V$63,'Input-Ext Allocators'!$B$8:$B$63,$F145))*$D145</f>
        <v>0</v>
      </c>
      <c r="Z145" s="5">
        <f ca="1">IFERROR(INDEX(Z$269:Z$305,MATCH($F145,$B$269:$B$305,0))/INDEX($D$269:$D$305,MATCH($F145,$B$269:$B$305,0)),SUMIFS('Input-Ext Allocators'!W$8:W$63,'Input-Ext Allocators'!$B$8:$B$63,$F145))*$D145</f>
        <v>0</v>
      </c>
    </row>
    <row r="146" spans="1:26" outlineLevel="1">
      <c r="A146" s="13">
        <f>IF(ISBLANK('Input-Accounts'!A146),"",'Input-Accounts'!A146)</f>
        <v>125</v>
      </c>
      <c r="B146" s="17" t="str">
        <f>IF(ISBLANK('Input-Accounts'!B146),"",'Input-Accounts'!B146)</f>
        <v>Maintenance of M&amp;R station equipment—City Gate</v>
      </c>
      <c r="C146" s="13">
        <f>IF(ISBLANK('Input-Accounts'!C146),"",'Input-Accounts'!C146)</f>
        <v>891</v>
      </c>
      <c r="D146" s="5">
        <f t="shared" ca="1" si="35"/>
        <v>0</v>
      </c>
      <c r="E146" s="5">
        <f t="shared" ca="1" si="33"/>
        <v>0</v>
      </c>
      <c r="F146" s="2" t="str" cm="1">
        <f t="array" aca="1" ref="F146" ca="1">IF(D146=0,"-",IF('Input-Accounts'!$E146&lt;&gt;0,'Input-Accounts'!$E146,INDEX('Input-Accounts'!$H146:$J146,,MATCH($F$6,'Input-Accounts'!$H$6:$J$6,0))))</f>
        <v>-</v>
      </c>
      <c r="G146" s="5">
        <f ca="1">IFERROR(INDEX(G$269:G$305,MATCH($F146,$B$269:$B$305,0))/INDEX($D$269:$D$305,MATCH($F146,$B$269:$B$305,0)),SUMIFS('Input-Ext Allocators'!D$8:D$63,'Input-Ext Allocators'!$B$8:$B$63,$F146))*$D146</f>
        <v>0</v>
      </c>
      <c r="H146" s="5">
        <f ca="1">IFERROR(INDEX(H$269:H$305,MATCH($F146,$B$269:$B$305,0))/INDEX($D$269:$D$305,MATCH($F146,$B$269:$B$305,0)),SUMIFS('Input-Ext Allocators'!E$8:E$63,'Input-Ext Allocators'!$B$8:$B$63,$F146))*$D146</f>
        <v>0</v>
      </c>
      <c r="I146" s="5">
        <f ca="1">IFERROR(INDEX(I$269:I$305,MATCH($F146,$B$269:$B$305,0))/INDEX($D$269:$D$305,MATCH($F146,$B$269:$B$305,0)),SUMIFS('Input-Ext Allocators'!F$8:F$63,'Input-Ext Allocators'!$B$8:$B$63,$F146))*$D146</f>
        <v>0</v>
      </c>
      <c r="J146" s="5">
        <f ca="1">IFERROR(INDEX(J$269:J$305,MATCH($F146,$B$269:$B$305,0))/INDEX($D$269:$D$305,MATCH($F146,$B$269:$B$305,0)),SUMIFS('Input-Ext Allocators'!G$8:G$63,'Input-Ext Allocators'!$B$8:$B$63,$F146))*$D146</f>
        <v>0</v>
      </c>
      <c r="K146" s="5">
        <f ca="1">IFERROR(INDEX(K$269:K$305,MATCH($F146,$B$269:$B$305,0))/INDEX($D$269:$D$305,MATCH($F146,$B$269:$B$305,0)),SUMIFS('Input-Ext Allocators'!H$8:H$63,'Input-Ext Allocators'!$B$8:$B$63,$F146))*$D146</f>
        <v>0</v>
      </c>
      <c r="L146" s="5">
        <f ca="1">IFERROR(INDEX(L$269:L$305,MATCH($F146,$B$269:$B$305,0))/INDEX($D$269:$D$305,MATCH($F146,$B$269:$B$305,0)),SUMIFS('Input-Ext Allocators'!I$8:I$63,'Input-Ext Allocators'!$B$8:$B$63,$F146))*$D146</f>
        <v>0</v>
      </c>
      <c r="M146" s="5">
        <f ca="1">IFERROR(INDEX(M$269:M$305,MATCH($F146,$B$269:$B$305,0))/INDEX($D$269:$D$305,MATCH($F146,$B$269:$B$305,0)),SUMIFS('Input-Ext Allocators'!J$8:J$63,'Input-Ext Allocators'!$B$8:$B$63,$F146))*$D146</f>
        <v>0</v>
      </c>
      <c r="N146" s="5">
        <f ca="1">IFERROR(INDEX(N$269:N$305,MATCH($F146,$B$269:$B$305,0))/INDEX($D$269:$D$305,MATCH($F146,$B$269:$B$305,0)),SUMIFS('Input-Ext Allocators'!K$8:K$63,'Input-Ext Allocators'!$B$8:$B$63,$F146))*$D146</f>
        <v>0</v>
      </c>
      <c r="O146" s="5">
        <f ca="1">IFERROR(INDEX(O$269:O$305,MATCH($F146,$B$269:$B$305,0))/INDEX($D$269:$D$305,MATCH($F146,$B$269:$B$305,0)),SUMIFS('Input-Ext Allocators'!L$8:L$63,'Input-Ext Allocators'!$B$8:$B$63,$F146))*$D146</f>
        <v>0</v>
      </c>
      <c r="P146" s="5">
        <f ca="1">IFERROR(INDEX(P$269:P$305,MATCH($F146,$B$269:$B$305,0))/INDEX($D$269:$D$305,MATCH($F146,$B$269:$B$305,0)),SUMIFS('Input-Ext Allocators'!M$8:M$63,'Input-Ext Allocators'!$B$8:$B$63,$F146))*$D146</f>
        <v>0</v>
      </c>
      <c r="Q146" s="5">
        <f ca="1">IFERROR(INDEX(Q$269:Q$305,MATCH($F146,$B$269:$B$305,0))/INDEX($D$269:$D$305,MATCH($F146,$B$269:$B$305,0)),SUMIFS('Input-Ext Allocators'!N$8:N$63,'Input-Ext Allocators'!$B$8:$B$63,$F146))*$D146</f>
        <v>0</v>
      </c>
      <c r="R146" s="5">
        <f ca="1">IFERROR(INDEX(R$269:R$305,MATCH($F146,$B$269:$B$305,0))/INDEX($D$269:$D$305,MATCH($F146,$B$269:$B$305,0)),SUMIFS('Input-Ext Allocators'!O$8:O$63,'Input-Ext Allocators'!$B$8:$B$63,$F146))*$D146</f>
        <v>0</v>
      </c>
      <c r="S146" s="5">
        <f ca="1">IFERROR(INDEX(S$269:S$305,MATCH($F146,$B$269:$B$305,0))/INDEX($D$269:$D$305,MATCH($F146,$B$269:$B$305,0)),SUMIFS('Input-Ext Allocators'!P$8:P$63,'Input-Ext Allocators'!$B$8:$B$63,$F146))*$D146</f>
        <v>0</v>
      </c>
      <c r="T146" s="5">
        <f ca="1">IFERROR(INDEX(T$269:T$305,MATCH($F146,$B$269:$B$305,0))/INDEX($D$269:$D$305,MATCH($F146,$B$269:$B$305,0)),SUMIFS('Input-Ext Allocators'!Q$8:Q$63,'Input-Ext Allocators'!$B$8:$B$63,$F146))*$D146</f>
        <v>0</v>
      </c>
      <c r="U146" s="5">
        <f ca="1">IFERROR(INDEX(U$269:U$305,MATCH($F146,$B$269:$B$305,0))/INDEX($D$269:$D$305,MATCH($F146,$B$269:$B$305,0)),SUMIFS('Input-Ext Allocators'!R$8:R$63,'Input-Ext Allocators'!$B$8:$B$63,$F146))*$D146</f>
        <v>0</v>
      </c>
      <c r="V146" s="5">
        <f ca="1">IFERROR(INDEX(V$269:V$305,MATCH($F146,$B$269:$B$305,0))/INDEX($D$269:$D$305,MATCH($F146,$B$269:$B$305,0)),SUMIFS('Input-Ext Allocators'!S$8:S$63,'Input-Ext Allocators'!$B$8:$B$63,$F146))*$D146</f>
        <v>0</v>
      </c>
      <c r="W146" s="5">
        <f ca="1">IFERROR(INDEX(W$269:W$305,MATCH($F146,$B$269:$B$305,0))/INDEX($D$269:$D$305,MATCH($F146,$B$269:$B$305,0)),SUMIFS('Input-Ext Allocators'!T$8:T$63,'Input-Ext Allocators'!$B$8:$B$63,$F146))*$D146</f>
        <v>0</v>
      </c>
      <c r="X146" s="5">
        <f ca="1">IFERROR(INDEX(X$269:X$305,MATCH($F146,$B$269:$B$305,0))/INDEX($D$269:$D$305,MATCH($F146,$B$269:$B$305,0)),SUMIFS('Input-Ext Allocators'!U$8:U$63,'Input-Ext Allocators'!$B$8:$B$63,$F146))*$D146</f>
        <v>0</v>
      </c>
      <c r="Y146" s="5">
        <f ca="1">IFERROR(INDEX(Y$269:Y$305,MATCH($F146,$B$269:$B$305,0))/INDEX($D$269:$D$305,MATCH($F146,$B$269:$B$305,0)),SUMIFS('Input-Ext Allocators'!V$8:V$63,'Input-Ext Allocators'!$B$8:$B$63,$F146))*$D146</f>
        <v>0</v>
      </c>
      <c r="Z146" s="5">
        <f ca="1">IFERROR(INDEX(Z$269:Z$305,MATCH($F146,$B$269:$B$305,0))/INDEX($D$269:$D$305,MATCH($F146,$B$269:$B$305,0)),SUMIFS('Input-Ext Allocators'!W$8:W$63,'Input-Ext Allocators'!$B$8:$B$63,$F146))*$D146</f>
        <v>0</v>
      </c>
    </row>
    <row r="147" spans="1:26" outlineLevel="1">
      <c r="A147" s="13">
        <f>IF(ISBLANK('Input-Accounts'!A147),"",'Input-Accounts'!A147)</f>
        <v>126</v>
      </c>
      <c r="B147" s="17" t="str">
        <f>IF(ISBLANK('Input-Accounts'!B147),"",'Input-Accounts'!B147)</f>
        <v>Maintenance of services</v>
      </c>
      <c r="C147" s="13">
        <f>IF(ISBLANK('Input-Accounts'!C147),"",'Input-Accounts'!C147)</f>
        <v>892</v>
      </c>
      <c r="D147" s="5">
        <f t="shared" ca="1" si="35"/>
        <v>1108295.7688120103</v>
      </c>
      <c r="E147" s="5">
        <f t="shared" ca="1" si="33"/>
        <v>0</v>
      </c>
      <c r="F147" s="2" t="str" cm="1">
        <f t="array" aca="1" ref="F147" ca="1">IF(D147=0,"-",IF('Input-Accounts'!$E147&lt;&gt;0,'Input-Accounts'!$E147,INDEX('Input-Accounts'!$H147:$J147,,MATCH($F$6,'Input-Accounts'!$H$6:$J$6,0))))</f>
        <v>INT_SERVICES</v>
      </c>
      <c r="G147" s="5">
        <f ca="1">IFERROR(INDEX(G$269:G$305,MATCH($F147,$B$269:$B$305,0))/INDEX($D$269:$D$305,MATCH($F147,$B$269:$B$305,0)),SUMIFS('Input-Ext Allocators'!D$8:D$63,'Input-Ext Allocators'!$B$8:$B$63,$F147))*$D147</f>
        <v>971132.52375431673</v>
      </c>
      <c r="H147" s="5">
        <f ca="1">IFERROR(INDEX(H$269:H$305,MATCH($F147,$B$269:$B$305,0))/INDEX($D$269:$D$305,MATCH($F147,$B$269:$B$305,0)),SUMIFS('Input-Ext Allocators'!E$8:E$63,'Input-Ext Allocators'!$B$8:$B$63,$F147))*$D147</f>
        <v>131322.93354529416</v>
      </c>
      <c r="I147" s="5">
        <f ca="1">IFERROR(INDEX(I$269:I$305,MATCH($F147,$B$269:$B$305,0))/INDEX($D$269:$D$305,MATCH($F147,$B$269:$B$305,0)),SUMIFS('Input-Ext Allocators'!F$8:F$63,'Input-Ext Allocators'!$B$8:$B$63,$F147))*$D147</f>
        <v>3632.844250776323</v>
      </c>
      <c r="J147" s="5">
        <f ca="1">IFERROR(INDEX(J$269:J$305,MATCH($F147,$B$269:$B$305,0))/INDEX($D$269:$D$305,MATCH($F147,$B$269:$B$305,0)),SUMIFS('Input-Ext Allocators'!G$8:G$63,'Input-Ext Allocators'!$B$8:$B$63,$F147))*$D147</f>
        <v>726.56885015526461</v>
      </c>
      <c r="K147" s="5">
        <f ca="1">IFERROR(INDEX(K$269:K$305,MATCH($F147,$B$269:$B$305,0))/INDEX($D$269:$D$305,MATCH($F147,$B$269:$B$305,0)),SUMIFS('Input-Ext Allocators'!H$8:H$63,'Input-Ext Allocators'!$B$8:$B$63,$F147))*$D147</f>
        <v>35.496764818793771</v>
      </c>
      <c r="L147" s="5">
        <f ca="1">IFERROR(INDEX(L$269:L$305,MATCH($F147,$B$269:$B$305,0))/INDEX($D$269:$D$305,MATCH($F147,$B$269:$B$305,0)),SUMIFS('Input-Ext Allocators'!I$8:I$63,'Input-Ext Allocators'!$B$8:$B$63,$F147))*$D147</f>
        <v>1345.0779933551701</v>
      </c>
      <c r="M147" s="5">
        <f ca="1">IFERROR(INDEX(M$269:M$305,MATCH($F147,$B$269:$B$305,0))/INDEX($D$269:$D$305,MATCH($F147,$B$269:$B$305,0)),SUMIFS('Input-Ext Allocators'!J$8:J$63,'Input-Ext Allocators'!$B$8:$B$63,$F147))*$D147</f>
        <v>100.32365329396313</v>
      </c>
      <c r="N147" s="5">
        <f ca="1">IFERROR(INDEX(N$269:N$305,MATCH($F147,$B$269:$B$305,0))/INDEX($D$269:$D$305,MATCH($F147,$B$269:$B$305,0)),SUMIFS('Input-Ext Allocators'!K$8:K$63,'Input-Ext Allocators'!$B$8:$B$63,$F147))*$D147</f>
        <v>0</v>
      </c>
      <c r="O147" s="5">
        <f ca="1">IFERROR(INDEX(O$269:O$305,MATCH($F147,$B$269:$B$305,0))/INDEX($D$269:$D$305,MATCH($F147,$B$269:$B$305,0)),SUMIFS('Input-Ext Allocators'!L$8:L$63,'Input-Ext Allocators'!$B$8:$B$63,$F147))*$D147</f>
        <v>0</v>
      </c>
      <c r="P147" s="5">
        <f ca="1">IFERROR(INDEX(P$269:P$305,MATCH($F147,$B$269:$B$305,0))/INDEX($D$269:$D$305,MATCH($F147,$B$269:$B$305,0)),SUMIFS('Input-Ext Allocators'!M$8:M$63,'Input-Ext Allocators'!$B$8:$B$63,$F147))*$D147</f>
        <v>0</v>
      </c>
      <c r="Q147" s="5">
        <f ca="1">IFERROR(INDEX(Q$269:Q$305,MATCH($F147,$B$269:$B$305,0))/INDEX($D$269:$D$305,MATCH($F147,$B$269:$B$305,0)),SUMIFS('Input-Ext Allocators'!N$8:N$63,'Input-Ext Allocators'!$B$8:$B$63,$F147))*$D147</f>
        <v>0</v>
      </c>
      <c r="R147" s="5">
        <f ca="1">IFERROR(INDEX(R$269:R$305,MATCH($F147,$B$269:$B$305,0))/INDEX($D$269:$D$305,MATCH($F147,$B$269:$B$305,0)),SUMIFS('Input-Ext Allocators'!O$8:O$63,'Input-Ext Allocators'!$B$8:$B$63,$F147))*$D147</f>
        <v>0</v>
      </c>
      <c r="S147" s="5">
        <f ca="1">IFERROR(INDEX(S$269:S$305,MATCH($F147,$B$269:$B$305,0))/INDEX($D$269:$D$305,MATCH($F147,$B$269:$B$305,0)),SUMIFS('Input-Ext Allocators'!P$8:P$63,'Input-Ext Allocators'!$B$8:$B$63,$F147))*$D147</f>
        <v>0</v>
      </c>
      <c r="T147" s="5">
        <f ca="1">IFERROR(INDEX(T$269:T$305,MATCH($F147,$B$269:$B$305,0))/INDEX($D$269:$D$305,MATCH($F147,$B$269:$B$305,0)),SUMIFS('Input-Ext Allocators'!Q$8:Q$63,'Input-Ext Allocators'!$B$8:$B$63,$F147))*$D147</f>
        <v>0</v>
      </c>
      <c r="U147" s="5">
        <f ca="1">IFERROR(INDEX(U$269:U$305,MATCH($F147,$B$269:$B$305,0))/INDEX($D$269:$D$305,MATCH($F147,$B$269:$B$305,0)),SUMIFS('Input-Ext Allocators'!R$8:R$63,'Input-Ext Allocators'!$B$8:$B$63,$F147))*$D147</f>
        <v>0</v>
      </c>
      <c r="V147" s="5">
        <f ca="1">IFERROR(INDEX(V$269:V$305,MATCH($F147,$B$269:$B$305,0))/INDEX($D$269:$D$305,MATCH($F147,$B$269:$B$305,0)),SUMIFS('Input-Ext Allocators'!S$8:S$63,'Input-Ext Allocators'!$B$8:$B$63,$F147))*$D147</f>
        <v>0</v>
      </c>
      <c r="W147" s="5">
        <f ca="1">IFERROR(INDEX(W$269:W$305,MATCH($F147,$B$269:$B$305,0))/INDEX($D$269:$D$305,MATCH($F147,$B$269:$B$305,0)),SUMIFS('Input-Ext Allocators'!T$8:T$63,'Input-Ext Allocators'!$B$8:$B$63,$F147))*$D147</f>
        <v>0</v>
      </c>
      <c r="X147" s="5">
        <f ca="1">IFERROR(INDEX(X$269:X$305,MATCH($F147,$B$269:$B$305,0))/INDEX($D$269:$D$305,MATCH($F147,$B$269:$B$305,0)),SUMIFS('Input-Ext Allocators'!U$8:U$63,'Input-Ext Allocators'!$B$8:$B$63,$F147))*$D147</f>
        <v>0</v>
      </c>
      <c r="Y147" s="5">
        <f ca="1">IFERROR(INDEX(Y$269:Y$305,MATCH($F147,$B$269:$B$305,0))/INDEX($D$269:$D$305,MATCH($F147,$B$269:$B$305,0)),SUMIFS('Input-Ext Allocators'!V$8:V$63,'Input-Ext Allocators'!$B$8:$B$63,$F147))*$D147</f>
        <v>0</v>
      </c>
      <c r="Z147" s="5">
        <f ca="1">IFERROR(INDEX(Z$269:Z$305,MATCH($F147,$B$269:$B$305,0))/INDEX($D$269:$D$305,MATCH($F147,$B$269:$B$305,0)),SUMIFS('Input-Ext Allocators'!W$8:W$63,'Input-Ext Allocators'!$B$8:$B$63,$F147))*$D147</f>
        <v>0</v>
      </c>
    </row>
    <row r="148" spans="1:26" outlineLevel="1">
      <c r="A148" s="13">
        <f>IF(ISBLANK('Input-Accounts'!A148),"",'Input-Accounts'!A148)</f>
        <v>127</v>
      </c>
      <c r="B148" s="17" t="str">
        <f>IF(ISBLANK('Input-Accounts'!B148),"",'Input-Accounts'!B148)</f>
        <v>Maintenance of meters and house regulators</v>
      </c>
      <c r="C148" s="13">
        <f>IF(ISBLANK('Input-Accounts'!C148),"",'Input-Accounts'!C148)</f>
        <v>893</v>
      </c>
      <c r="D148" s="5">
        <f t="shared" ca="1" si="35"/>
        <v>1481487.755102359</v>
      </c>
      <c r="E148" s="5">
        <f t="shared" ca="1" si="33"/>
        <v>0</v>
      </c>
      <c r="F148" s="2" t="str" cm="1">
        <f t="array" aca="1" ref="F148" ca="1">IF(D148=0,"-",IF('Input-Accounts'!$E148&lt;&gt;0,'Input-Accounts'!$E148,INDEX('Input-Accounts'!$H148:$J148,,MATCH($F$6,'Input-Accounts'!$H$6:$J$6,0))))</f>
        <v>INT_MTR_REG</v>
      </c>
      <c r="G148" s="5">
        <f ca="1">IFERROR(INDEX(G$269:G$305,MATCH($F148,$B$269:$B$305,0))/INDEX($D$269:$D$305,MATCH($F148,$B$269:$B$305,0)),SUMIFS('Input-Ext Allocators'!D$8:D$63,'Input-Ext Allocators'!$B$8:$B$63,$F148))*$D148</f>
        <v>963217.12797237257</v>
      </c>
      <c r="H148" s="5">
        <f ca="1">IFERROR(INDEX(H$269:H$305,MATCH($F148,$B$269:$B$305,0))/INDEX($D$269:$D$305,MATCH($F148,$B$269:$B$305,0)),SUMIFS('Input-Ext Allocators'!E$8:E$63,'Input-Ext Allocators'!$B$8:$B$63,$F148))*$D148</f>
        <v>377971.20563255617</v>
      </c>
      <c r="I148" s="5">
        <f ca="1">IFERROR(INDEX(I$269:I$305,MATCH($F148,$B$269:$B$305,0))/INDEX($D$269:$D$305,MATCH($F148,$B$269:$B$305,0)),SUMIFS('Input-Ext Allocators'!F$8:F$63,'Input-Ext Allocators'!$B$8:$B$63,$F148))*$D148</f>
        <v>39707.110939364436</v>
      </c>
      <c r="J148" s="5">
        <f ca="1">IFERROR(INDEX(J$269:J$305,MATCH($F148,$B$269:$B$305,0))/INDEX($D$269:$D$305,MATCH($F148,$B$269:$B$305,0)),SUMIFS('Input-Ext Allocators'!G$8:G$63,'Input-Ext Allocators'!$B$8:$B$63,$F148))*$D148</f>
        <v>25284.376737132134</v>
      </c>
      <c r="K148" s="5">
        <f ca="1">IFERROR(INDEX(K$269:K$305,MATCH($F148,$B$269:$B$305,0))/INDEX($D$269:$D$305,MATCH($F148,$B$269:$B$305,0)),SUMIFS('Input-Ext Allocators'!H$8:H$63,'Input-Ext Allocators'!$B$8:$B$63,$F148))*$D148</f>
        <v>2576.0349162988932</v>
      </c>
      <c r="L148" s="5">
        <f ca="1">IFERROR(INDEX(L$269:L$305,MATCH($F148,$B$269:$B$305,0))/INDEX($D$269:$D$305,MATCH($F148,$B$269:$B$305,0)),SUMIFS('Input-Ext Allocators'!I$8:I$63,'Input-Ext Allocators'!$B$8:$B$63,$F148))*$D148</f>
        <v>68139.682324548034</v>
      </c>
      <c r="M148" s="5">
        <f ca="1">IFERROR(INDEX(M$269:M$305,MATCH($F148,$B$269:$B$305,0))/INDEX($D$269:$D$305,MATCH($F148,$B$269:$B$305,0)),SUMIFS('Input-Ext Allocators'!J$8:J$63,'Input-Ext Allocators'!$B$8:$B$63,$F148))*$D148</f>
        <v>4592.2165800870853</v>
      </c>
      <c r="N148" s="5">
        <f ca="1">IFERROR(INDEX(N$269:N$305,MATCH($F148,$B$269:$B$305,0))/INDEX($D$269:$D$305,MATCH($F148,$B$269:$B$305,0)),SUMIFS('Input-Ext Allocators'!K$8:K$63,'Input-Ext Allocators'!$B$8:$B$63,$F148))*$D148</f>
        <v>0</v>
      </c>
      <c r="O148" s="5">
        <f ca="1">IFERROR(INDEX(O$269:O$305,MATCH($F148,$B$269:$B$305,0))/INDEX($D$269:$D$305,MATCH($F148,$B$269:$B$305,0)),SUMIFS('Input-Ext Allocators'!L$8:L$63,'Input-Ext Allocators'!$B$8:$B$63,$F148))*$D148</f>
        <v>0</v>
      </c>
      <c r="P148" s="5">
        <f ca="1">IFERROR(INDEX(P$269:P$305,MATCH($F148,$B$269:$B$305,0))/INDEX($D$269:$D$305,MATCH($F148,$B$269:$B$305,0)),SUMIFS('Input-Ext Allocators'!M$8:M$63,'Input-Ext Allocators'!$B$8:$B$63,$F148))*$D148</f>
        <v>0</v>
      </c>
      <c r="Q148" s="5">
        <f ca="1">IFERROR(INDEX(Q$269:Q$305,MATCH($F148,$B$269:$B$305,0))/INDEX($D$269:$D$305,MATCH($F148,$B$269:$B$305,0)),SUMIFS('Input-Ext Allocators'!N$8:N$63,'Input-Ext Allocators'!$B$8:$B$63,$F148))*$D148</f>
        <v>0</v>
      </c>
      <c r="R148" s="5">
        <f ca="1">IFERROR(INDEX(R$269:R$305,MATCH($F148,$B$269:$B$305,0))/INDEX($D$269:$D$305,MATCH($F148,$B$269:$B$305,0)),SUMIFS('Input-Ext Allocators'!O$8:O$63,'Input-Ext Allocators'!$B$8:$B$63,$F148))*$D148</f>
        <v>0</v>
      </c>
      <c r="S148" s="5">
        <f ca="1">IFERROR(INDEX(S$269:S$305,MATCH($F148,$B$269:$B$305,0))/INDEX($D$269:$D$305,MATCH($F148,$B$269:$B$305,0)),SUMIFS('Input-Ext Allocators'!P$8:P$63,'Input-Ext Allocators'!$B$8:$B$63,$F148))*$D148</f>
        <v>0</v>
      </c>
      <c r="T148" s="5">
        <f ca="1">IFERROR(INDEX(T$269:T$305,MATCH($F148,$B$269:$B$305,0))/INDEX($D$269:$D$305,MATCH($F148,$B$269:$B$305,0)),SUMIFS('Input-Ext Allocators'!Q$8:Q$63,'Input-Ext Allocators'!$B$8:$B$63,$F148))*$D148</f>
        <v>0</v>
      </c>
      <c r="U148" s="5">
        <f ca="1">IFERROR(INDEX(U$269:U$305,MATCH($F148,$B$269:$B$305,0))/INDEX($D$269:$D$305,MATCH($F148,$B$269:$B$305,0)),SUMIFS('Input-Ext Allocators'!R$8:R$63,'Input-Ext Allocators'!$B$8:$B$63,$F148))*$D148</f>
        <v>0</v>
      </c>
      <c r="V148" s="5">
        <f ca="1">IFERROR(INDEX(V$269:V$305,MATCH($F148,$B$269:$B$305,0))/INDEX($D$269:$D$305,MATCH($F148,$B$269:$B$305,0)),SUMIFS('Input-Ext Allocators'!S$8:S$63,'Input-Ext Allocators'!$B$8:$B$63,$F148))*$D148</f>
        <v>0</v>
      </c>
      <c r="W148" s="5">
        <f ca="1">IFERROR(INDEX(W$269:W$305,MATCH($F148,$B$269:$B$305,0))/INDEX($D$269:$D$305,MATCH($F148,$B$269:$B$305,0)),SUMIFS('Input-Ext Allocators'!T$8:T$63,'Input-Ext Allocators'!$B$8:$B$63,$F148))*$D148</f>
        <v>0</v>
      </c>
      <c r="X148" s="5">
        <f ca="1">IFERROR(INDEX(X$269:X$305,MATCH($F148,$B$269:$B$305,0))/INDEX($D$269:$D$305,MATCH($F148,$B$269:$B$305,0)),SUMIFS('Input-Ext Allocators'!U$8:U$63,'Input-Ext Allocators'!$B$8:$B$63,$F148))*$D148</f>
        <v>0</v>
      </c>
      <c r="Y148" s="5">
        <f ca="1">IFERROR(INDEX(Y$269:Y$305,MATCH($F148,$B$269:$B$305,0))/INDEX($D$269:$D$305,MATCH($F148,$B$269:$B$305,0)),SUMIFS('Input-Ext Allocators'!V$8:V$63,'Input-Ext Allocators'!$B$8:$B$63,$F148))*$D148</f>
        <v>0</v>
      </c>
      <c r="Z148" s="5">
        <f ca="1">IFERROR(INDEX(Z$269:Z$305,MATCH($F148,$B$269:$B$305,0))/INDEX($D$269:$D$305,MATCH($F148,$B$269:$B$305,0)),SUMIFS('Input-Ext Allocators'!W$8:W$63,'Input-Ext Allocators'!$B$8:$B$63,$F148))*$D148</f>
        <v>0</v>
      </c>
    </row>
    <row r="149" spans="1:26" outlineLevel="1">
      <c r="A149" s="13">
        <f>IF(ISBLANK('Input-Accounts'!A149),"",'Input-Accounts'!A149)</f>
        <v>128</v>
      </c>
      <c r="B149" s="17" t="str">
        <f>IF(ISBLANK('Input-Accounts'!B149),"",'Input-Accounts'!B149)</f>
        <v>Maintenance of Other Equipment</v>
      </c>
      <c r="C149" s="13">
        <f>IF(ISBLANK('Input-Accounts'!C149),"",'Input-Accounts'!C149)</f>
        <v>894</v>
      </c>
      <c r="D149" s="5">
        <f t="shared" ca="1" si="35"/>
        <v>504110.17230156367</v>
      </c>
      <c r="E149" s="5">
        <f t="shared" ca="1" si="33"/>
        <v>0</v>
      </c>
      <c r="F149" s="2" t="str" cm="1">
        <f t="array" aca="1" ref="F149" ca="1">IF(D149=0,"-",IF('Input-Accounts'!$E149&lt;&gt;0,'Input-Accounts'!$E149,INDEX('Input-Accounts'!$H149:$J149,,MATCH($F$6,'Input-Accounts'!$H$6:$J$6,0))))</f>
        <v>INT_DISTPT</v>
      </c>
      <c r="G149" s="5">
        <f ca="1">IFERROR(INDEX(G$269:G$305,MATCH($F149,$B$269:$B$305,0))/INDEX($D$269:$D$305,MATCH($F149,$B$269:$B$305,0)),SUMIFS('Input-Ext Allocators'!D$8:D$63,'Input-Ext Allocators'!$B$8:$B$63,$F149))*$D149</f>
        <v>397585.14656181721</v>
      </c>
      <c r="H149" s="5">
        <f ca="1">IFERROR(INDEX(H$269:H$305,MATCH($F149,$B$269:$B$305,0))/INDEX($D$269:$D$305,MATCH($F149,$B$269:$B$305,0)),SUMIFS('Input-Ext Allocators'!E$8:E$63,'Input-Ext Allocators'!$B$8:$B$63,$F149))*$D149</f>
        <v>82405.609308291285</v>
      </c>
      <c r="I149" s="5">
        <f ca="1">IFERROR(INDEX(I$269:I$305,MATCH($F149,$B$269:$B$305,0))/INDEX($D$269:$D$305,MATCH($F149,$B$269:$B$305,0)),SUMIFS('Input-Ext Allocators'!F$8:F$63,'Input-Ext Allocators'!$B$8:$B$63,$F149))*$D149</f>
        <v>5946.5073953778228</v>
      </c>
      <c r="J149" s="5">
        <f ca="1">IFERROR(INDEX(J$269:J$305,MATCH($F149,$B$269:$B$305,0))/INDEX($D$269:$D$305,MATCH($F149,$B$269:$B$305,0)),SUMIFS('Input-Ext Allocators'!G$8:G$63,'Input-Ext Allocators'!$B$8:$B$63,$F149))*$D149</f>
        <v>2901.340012268106</v>
      </c>
      <c r="K149" s="5">
        <f ca="1">IFERROR(INDEX(K$269:K$305,MATCH($F149,$B$269:$B$305,0))/INDEX($D$269:$D$305,MATCH($F149,$B$269:$B$305,0)),SUMIFS('Input-Ext Allocators'!H$8:H$63,'Input-Ext Allocators'!$B$8:$B$63,$F149))*$D149</f>
        <v>270.74780658051111</v>
      </c>
      <c r="L149" s="5">
        <f ca="1">IFERROR(INDEX(L$269:L$305,MATCH($F149,$B$269:$B$305,0))/INDEX($D$269:$D$305,MATCH($F149,$B$269:$B$305,0)),SUMIFS('Input-Ext Allocators'!I$8:I$63,'Input-Ext Allocators'!$B$8:$B$63,$F149))*$D149</f>
        <v>11094.248142902987</v>
      </c>
      <c r="M149" s="5">
        <f ca="1">IFERROR(INDEX(M$269:M$305,MATCH($F149,$B$269:$B$305,0))/INDEX($D$269:$D$305,MATCH($F149,$B$269:$B$305,0)),SUMIFS('Input-Ext Allocators'!J$8:J$63,'Input-Ext Allocators'!$B$8:$B$63,$F149))*$D149</f>
        <v>3906.5730743257786</v>
      </c>
      <c r="N149" s="5">
        <f ca="1">IFERROR(INDEX(N$269:N$305,MATCH($F149,$B$269:$B$305,0))/INDEX($D$269:$D$305,MATCH($F149,$B$269:$B$305,0)),SUMIFS('Input-Ext Allocators'!K$8:K$63,'Input-Ext Allocators'!$B$8:$B$63,$F149))*$D149</f>
        <v>0</v>
      </c>
      <c r="O149" s="5">
        <f ca="1">IFERROR(INDEX(O$269:O$305,MATCH($F149,$B$269:$B$305,0))/INDEX($D$269:$D$305,MATCH($F149,$B$269:$B$305,0)),SUMIFS('Input-Ext Allocators'!L$8:L$63,'Input-Ext Allocators'!$B$8:$B$63,$F149))*$D149</f>
        <v>0</v>
      </c>
      <c r="P149" s="5">
        <f ca="1">IFERROR(INDEX(P$269:P$305,MATCH($F149,$B$269:$B$305,0))/INDEX($D$269:$D$305,MATCH($F149,$B$269:$B$305,0)),SUMIFS('Input-Ext Allocators'!M$8:M$63,'Input-Ext Allocators'!$B$8:$B$63,$F149))*$D149</f>
        <v>0</v>
      </c>
      <c r="Q149" s="5">
        <f ca="1">IFERROR(INDEX(Q$269:Q$305,MATCH($F149,$B$269:$B$305,0))/INDEX($D$269:$D$305,MATCH($F149,$B$269:$B$305,0)),SUMIFS('Input-Ext Allocators'!N$8:N$63,'Input-Ext Allocators'!$B$8:$B$63,$F149))*$D149</f>
        <v>0</v>
      </c>
      <c r="R149" s="5">
        <f ca="1">IFERROR(INDEX(R$269:R$305,MATCH($F149,$B$269:$B$305,0))/INDEX($D$269:$D$305,MATCH($F149,$B$269:$B$305,0)),SUMIFS('Input-Ext Allocators'!O$8:O$63,'Input-Ext Allocators'!$B$8:$B$63,$F149))*$D149</f>
        <v>0</v>
      </c>
      <c r="S149" s="5">
        <f ca="1">IFERROR(INDEX(S$269:S$305,MATCH($F149,$B$269:$B$305,0))/INDEX($D$269:$D$305,MATCH($F149,$B$269:$B$305,0)),SUMIFS('Input-Ext Allocators'!P$8:P$63,'Input-Ext Allocators'!$B$8:$B$63,$F149))*$D149</f>
        <v>0</v>
      </c>
      <c r="T149" s="5">
        <f ca="1">IFERROR(INDEX(T$269:T$305,MATCH($F149,$B$269:$B$305,0))/INDEX($D$269:$D$305,MATCH($F149,$B$269:$B$305,0)),SUMIFS('Input-Ext Allocators'!Q$8:Q$63,'Input-Ext Allocators'!$B$8:$B$63,$F149))*$D149</f>
        <v>0</v>
      </c>
      <c r="U149" s="5">
        <f ca="1">IFERROR(INDEX(U$269:U$305,MATCH($F149,$B$269:$B$305,0))/INDEX($D$269:$D$305,MATCH($F149,$B$269:$B$305,0)),SUMIFS('Input-Ext Allocators'!R$8:R$63,'Input-Ext Allocators'!$B$8:$B$63,$F149))*$D149</f>
        <v>0</v>
      </c>
      <c r="V149" s="5">
        <f ca="1">IFERROR(INDEX(V$269:V$305,MATCH($F149,$B$269:$B$305,0))/INDEX($D$269:$D$305,MATCH($F149,$B$269:$B$305,0)),SUMIFS('Input-Ext Allocators'!S$8:S$63,'Input-Ext Allocators'!$B$8:$B$63,$F149))*$D149</f>
        <v>0</v>
      </c>
      <c r="W149" s="5">
        <f ca="1">IFERROR(INDEX(W$269:W$305,MATCH($F149,$B$269:$B$305,0))/INDEX($D$269:$D$305,MATCH($F149,$B$269:$B$305,0)),SUMIFS('Input-Ext Allocators'!T$8:T$63,'Input-Ext Allocators'!$B$8:$B$63,$F149))*$D149</f>
        <v>0</v>
      </c>
      <c r="X149" s="5">
        <f ca="1">IFERROR(INDEX(X$269:X$305,MATCH($F149,$B$269:$B$305,0))/INDEX($D$269:$D$305,MATCH($F149,$B$269:$B$305,0)),SUMIFS('Input-Ext Allocators'!U$8:U$63,'Input-Ext Allocators'!$B$8:$B$63,$F149))*$D149</f>
        <v>0</v>
      </c>
      <c r="Y149" s="5">
        <f ca="1">IFERROR(INDEX(Y$269:Y$305,MATCH($F149,$B$269:$B$305,0))/INDEX($D$269:$D$305,MATCH($F149,$B$269:$B$305,0)),SUMIFS('Input-Ext Allocators'!V$8:V$63,'Input-Ext Allocators'!$B$8:$B$63,$F149))*$D149</f>
        <v>0</v>
      </c>
      <c r="Z149" s="5">
        <f ca="1">IFERROR(INDEX(Z$269:Z$305,MATCH($F149,$B$269:$B$305,0))/INDEX($D$269:$D$305,MATCH($F149,$B$269:$B$305,0)),SUMIFS('Input-Ext Allocators'!W$8:W$63,'Input-Ext Allocators'!$B$8:$B$63,$F149))*$D149</f>
        <v>0</v>
      </c>
    </row>
    <row r="150" spans="1:26" outlineLevel="1">
      <c r="A150" s="13">
        <f>IF(ISBLANK('Input-Accounts'!A150),"",'Input-Accounts'!A150)</f>
        <v>129</v>
      </c>
      <c r="B150" t="str">
        <f>IF(ISBLANK('Input-Accounts'!B150),"",'Input-Accounts'!B150)</f>
        <v>Subtotal - Distribution Maintenance Expenses</v>
      </c>
      <c r="C150" s="13" t="str">
        <f>IF(ISBLANK('Input-Accounts'!C150),"",'Input-Accounts'!C150)</f>
        <v/>
      </c>
      <c r="D150" s="28">
        <f ca="1">SUBTOTAL(9,D140:D149)</f>
        <v>3851018.5008781338</v>
      </c>
      <c r="E150" s="5">
        <f t="shared" ca="1" si="33"/>
        <v>0</v>
      </c>
      <c r="G150" s="28">
        <f t="shared" ref="G150:Z150" ca="1" si="36">SUBTOTAL(9,G140:G149)</f>
        <v>2592279.1336909374</v>
      </c>
      <c r="H150" s="28">
        <f t="shared" ca="1" si="36"/>
        <v>816269.73394241231</v>
      </c>
      <c r="I150" s="28">
        <f t="shared" ca="1" si="36"/>
        <v>85598.640802234702</v>
      </c>
      <c r="J150" s="28">
        <f t="shared" ca="1" si="36"/>
        <v>41466.389363920673</v>
      </c>
      <c r="K150" s="28">
        <f t="shared" ca="1" si="36"/>
        <v>3813.5926199684113</v>
      </c>
      <c r="L150" s="28">
        <f t="shared" ca="1" si="36"/>
        <v>208614.92174597783</v>
      </c>
      <c r="M150" s="28">
        <f t="shared" ca="1" si="36"/>
        <v>102976.08871268315</v>
      </c>
      <c r="N150" s="28">
        <f t="shared" ca="1" si="36"/>
        <v>0</v>
      </c>
      <c r="O150" s="28">
        <f t="shared" ca="1" si="36"/>
        <v>0</v>
      </c>
      <c r="P150" s="28">
        <f t="shared" ca="1" si="36"/>
        <v>0</v>
      </c>
      <c r="Q150" s="28">
        <f t="shared" ca="1" si="36"/>
        <v>0</v>
      </c>
      <c r="R150" s="28">
        <f t="shared" ca="1" si="36"/>
        <v>0</v>
      </c>
      <c r="S150" s="28">
        <f t="shared" ca="1" si="36"/>
        <v>0</v>
      </c>
      <c r="T150" s="28">
        <f t="shared" ca="1" si="36"/>
        <v>0</v>
      </c>
      <c r="U150" s="28">
        <f t="shared" ca="1" si="36"/>
        <v>0</v>
      </c>
      <c r="V150" s="28">
        <f t="shared" ca="1" si="36"/>
        <v>0</v>
      </c>
      <c r="W150" s="28">
        <f t="shared" ca="1" si="36"/>
        <v>0</v>
      </c>
      <c r="X150" s="28">
        <f t="shared" ca="1" si="36"/>
        <v>0</v>
      </c>
      <c r="Y150" s="28">
        <f t="shared" ca="1" si="36"/>
        <v>0</v>
      </c>
      <c r="Z150" s="28">
        <f t="shared" ca="1" si="36"/>
        <v>0</v>
      </c>
    </row>
    <row r="151" spans="1:26" outlineLevel="1">
      <c r="A151" s="13" t="str">
        <f>IF(ISBLANK('Input-Accounts'!A151),"",'Input-Accounts'!A151)</f>
        <v/>
      </c>
      <c r="B151" t="str">
        <f>IF(ISBLANK('Input-Accounts'!B151),"",'Input-Accounts'!B151)</f>
        <v/>
      </c>
      <c r="C151" s="13" t="str">
        <f>IF(ISBLANK('Input-Accounts'!C151),"",'Input-Accounts'!C151)</f>
        <v/>
      </c>
      <c r="D151" s="5"/>
      <c r="E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>
      <c r="A152" s="13">
        <f>IF(ISBLANK('Input-Accounts'!A152),"",'Input-Accounts'!A152)</f>
        <v>130</v>
      </c>
      <c r="B152" s="4" t="str">
        <f>IF(ISBLANK('Input-Accounts'!B152),"",'Input-Accounts'!B152)</f>
        <v>Total Production, Storage, LNG, Transmission, and Distribution Expense</v>
      </c>
      <c r="C152" s="13" t="str">
        <f>IF(ISBLANK('Input-Accounts'!C152),"",'Input-Accounts'!C152)</f>
        <v/>
      </c>
      <c r="D152" s="5">
        <f ca="1">SUBTOTAL(9,D120:D150)</f>
        <v>8712674.3209539317</v>
      </c>
      <c r="E152" s="5">
        <f t="shared" ca="1" si="33"/>
        <v>0</v>
      </c>
      <c r="F152" s="2"/>
      <c r="G152" s="5">
        <f t="shared" ref="G152:Z152" ca="1" si="37">SUBTOTAL(9,G120:G150)</f>
        <v>5889436.3200402167</v>
      </c>
      <c r="H152" s="5">
        <f t="shared" ca="1" si="37"/>
        <v>1746554.1242954587</v>
      </c>
      <c r="I152" s="5">
        <f t="shared" ca="1" si="37"/>
        <v>184858.39288108106</v>
      </c>
      <c r="J152" s="5">
        <f t="shared" ca="1" si="37"/>
        <v>79186.149562082996</v>
      </c>
      <c r="K152" s="5">
        <f t="shared" ca="1" si="37"/>
        <v>6852.5841586013985</v>
      </c>
      <c r="L152" s="5">
        <f t="shared" ca="1" si="37"/>
        <v>504680.08890570683</v>
      </c>
      <c r="M152" s="5">
        <f t="shared" ca="1" si="37"/>
        <v>301106.66111078567</v>
      </c>
      <c r="N152" s="5">
        <f t="shared" ca="1" si="37"/>
        <v>0</v>
      </c>
      <c r="O152" s="5">
        <f t="shared" ca="1" si="37"/>
        <v>0</v>
      </c>
      <c r="P152" s="5">
        <f t="shared" ca="1" si="37"/>
        <v>0</v>
      </c>
      <c r="Q152" s="5">
        <f t="shared" ca="1" si="37"/>
        <v>0</v>
      </c>
      <c r="R152" s="5">
        <f t="shared" ca="1" si="37"/>
        <v>0</v>
      </c>
      <c r="S152" s="5">
        <f t="shared" ca="1" si="37"/>
        <v>0</v>
      </c>
      <c r="T152" s="5">
        <f t="shared" ca="1" si="37"/>
        <v>0</v>
      </c>
      <c r="U152" s="5">
        <f t="shared" ca="1" si="37"/>
        <v>0</v>
      </c>
      <c r="V152" s="5">
        <f t="shared" ca="1" si="37"/>
        <v>0</v>
      </c>
      <c r="W152" s="5">
        <f t="shared" ca="1" si="37"/>
        <v>0</v>
      </c>
      <c r="X152" s="5">
        <f t="shared" ca="1" si="37"/>
        <v>0</v>
      </c>
      <c r="Y152" s="5">
        <f t="shared" ca="1" si="37"/>
        <v>0</v>
      </c>
      <c r="Z152" s="5">
        <f t="shared" ca="1" si="37"/>
        <v>0</v>
      </c>
    </row>
    <row r="153" spans="1:26">
      <c r="A153" s="13" t="str">
        <f>IF(ISBLANK('Input-Accounts'!A153),"",'Input-Accounts'!A153)</f>
        <v/>
      </c>
      <c r="B153" t="str">
        <f>IF(ISBLANK('Input-Accounts'!B153),"",'Input-Accounts'!B153)</f>
        <v/>
      </c>
      <c r="C153" s="13" t="str">
        <f>IF(ISBLANK('Input-Accounts'!C153),"",'Input-Accounts'!C153)</f>
        <v/>
      </c>
      <c r="D153" s="28"/>
      <c r="E153" s="5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>
      <c r="A154" s="13">
        <f>IF(ISBLANK('Input-Accounts'!A154),"",'Input-Accounts'!A154)</f>
        <v>131</v>
      </c>
      <c r="B154" s="4" t="str">
        <f>IF(ISBLANK('Input-Accounts'!B154),"",'Input-Accounts'!B154)</f>
        <v>Customer Accounts, Service, and Sales Expense</v>
      </c>
      <c r="C154" s="13" t="str">
        <f>IF(ISBLANK('Input-Accounts'!C154),"",'Input-Accounts'!C154)</f>
        <v/>
      </c>
      <c r="D154" s="5"/>
      <c r="E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outlineLevel="1">
      <c r="A155" s="13">
        <f>IF(ISBLANK('Input-Accounts'!A155),"",'Input-Accounts'!A155)</f>
        <v>132</v>
      </c>
      <c r="B155" s="1" t="str">
        <f>IF(ISBLANK('Input-Accounts'!B155),"",'Input-Accounts'!B155)</f>
        <v>Customer Account</v>
      </c>
      <c r="C155" s="13" t="str">
        <f>IF(ISBLANK('Input-Accounts'!C155),"",'Input-Accounts'!C155)</f>
        <v/>
      </c>
      <c r="D155" s="5"/>
      <c r="E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outlineLevel="1">
      <c r="A156" s="13">
        <f>IF(ISBLANK('Input-Accounts'!A156),"",'Input-Accounts'!A156)</f>
        <v>133</v>
      </c>
      <c r="B156" s="17" t="str">
        <f>IF(ISBLANK('Input-Accounts'!B156),"",'Input-Accounts'!B156)</f>
        <v xml:space="preserve">Supervision </v>
      </c>
      <c r="C156" s="13">
        <f>IF(ISBLANK('Input-Accounts'!C156),"",'Input-Accounts'!C156)</f>
        <v>901</v>
      </c>
      <c r="D156" s="5">
        <f t="shared" ref="D156:D160" ca="1" si="38">INDIRECT("Classification!"&amp;$D$5&amp;ROW())</f>
        <v>118343.7250597073</v>
      </c>
      <c r="E156" s="5">
        <f t="shared" ca="1" si="33"/>
        <v>0</v>
      </c>
      <c r="F156" s="2" t="str" cm="1">
        <f t="array" aca="1" ref="F156" ca="1">IF(D156=0,"-",IF('Input-Accounts'!$E156&lt;&gt;0,'Input-Accounts'!$E156,INDEX('Input-Accounts'!$H156:$J156,,MATCH($F$6,'Input-Accounts'!$H$6:$J$6,0))))</f>
        <v>CUSTOMERS</v>
      </c>
      <c r="G156" s="5">
        <f ca="1">IFERROR(INDEX(G$269:G$305,MATCH($F156,$B$269:$B$305,0))/INDEX($D$269:$D$305,MATCH($F156,$B$269:$B$305,0)),SUMIFS('Input-Ext Allocators'!D$8:D$63,'Input-Ext Allocators'!$B$8:$B$63,$F156))*$D156</f>
        <v>103888.37021590956</v>
      </c>
      <c r="H156" s="5">
        <f ca="1">IFERROR(INDEX(H$269:H$305,MATCH($F156,$B$269:$B$305,0))/INDEX($D$269:$D$305,MATCH($F156,$B$269:$B$305,0)),SUMIFS('Input-Ext Allocators'!E$8:E$63,'Input-Ext Allocators'!$B$8:$B$63,$F156))*$D156</f>
        <v>14048.469394527541</v>
      </c>
      <c r="I156" s="5">
        <f ca="1">IFERROR(INDEX(I$269:I$305,MATCH($F156,$B$269:$B$305,0))/INDEX($D$269:$D$305,MATCH($F156,$B$269:$B$305,0)),SUMIFS('Input-Ext Allocators'!F$8:F$63,'Input-Ext Allocators'!$B$8:$B$63,$F156))*$D156</f>
        <v>251.44606415573955</v>
      </c>
      <c r="J156" s="5">
        <f ca="1">IFERROR(INDEX(J$269:J$305,MATCH($F156,$B$269:$B$305,0))/INDEX($D$269:$D$305,MATCH($F156,$B$269:$B$305,0)),SUMIFS('Input-Ext Allocators'!G$8:G$63,'Input-Ext Allocators'!$B$8:$B$63,$F156))*$D156</f>
        <v>50.289212831147914</v>
      </c>
      <c r="K156" s="5">
        <f ca="1">IFERROR(INDEX(K$269:K$305,MATCH($F156,$B$269:$B$305,0))/INDEX($D$269:$D$305,MATCH($F156,$B$269:$B$305,0)),SUMIFS('Input-Ext Allocators'!H$8:H$63,'Input-Ext Allocators'!$B$8:$B$63,$F156))*$D156</f>
        <v>3.555802927454903</v>
      </c>
      <c r="L156" s="5">
        <f ca="1">IFERROR(INDEX(L$269:L$305,MATCH($F156,$B$269:$B$305,0))/INDEX($D$269:$D$305,MATCH($F156,$B$269:$B$305,0)),SUMIFS('Input-Ext Allocators'!I$8:I$63,'Input-Ext Allocators'!$B$8:$B$63,$F156))*$D156</f>
        <v>98.038566428399477</v>
      </c>
      <c r="M156" s="5">
        <f ca="1">IFERROR(INDEX(M$269:M$305,MATCH($F156,$B$269:$B$305,0))/INDEX($D$269:$D$305,MATCH($F156,$B$269:$B$305,0)),SUMIFS('Input-Ext Allocators'!J$8:J$63,'Input-Ext Allocators'!$B$8:$B$63,$F156))*$D156</f>
        <v>3.555802927454903</v>
      </c>
      <c r="N156" s="5">
        <f ca="1">IFERROR(INDEX(N$269:N$305,MATCH($F156,$B$269:$B$305,0))/INDEX($D$269:$D$305,MATCH($F156,$B$269:$B$305,0)),SUMIFS('Input-Ext Allocators'!K$8:K$63,'Input-Ext Allocators'!$B$8:$B$63,$F156))*$D156</f>
        <v>0</v>
      </c>
      <c r="O156" s="5">
        <f ca="1">IFERROR(INDEX(O$269:O$305,MATCH($F156,$B$269:$B$305,0))/INDEX($D$269:$D$305,MATCH($F156,$B$269:$B$305,0)),SUMIFS('Input-Ext Allocators'!L$8:L$63,'Input-Ext Allocators'!$B$8:$B$63,$F156))*$D156</f>
        <v>0</v>
      </c>
      <c r="P156" s="5">
        <f ca="1">IFERROR(INDEX(P$269:P$305,MATCH($F156,$B$269:$B$305,0))/INDEX($D$269:$D$305,MATCH($F156,$B$269:$B$305,0)),SUMIFS('Input-Ext Allocators'!M$8:M$63,'Input-Ext Allocators'!$B$8:$B$63,$F156))*$D156</f>
        <v>0</v>
      </c>
      <c r="Q156" s="5">
        <f ca="1">IFERROR(INDEX(Q$269:Q$305,MATCH($F156,$B$269:$B$305,0))/INDEX($D$269:$D$305,MATCH($F156,$B$269:$B$305,0)),SUMIFS('Input-Ext Allocators'!N$8:N$63,'Input-Ext Allocators'!$B$8:$B$63,$F156))*$D156</f>
        <v>0</v>
      </c>
      <c r="R156" s="5">
        <f ca="1">IFERROR(INDEX(R$269:R$305,MATCH($F156,$B$269:$B$305,0))/INDEX($D$269:$D$305,MATCH($F156,$B$269:$B$305,0)),SUMIFS('Input-Ext Allocators'!O$8:O$63,'Input-Ext Allocators'!$B$8:$B$63,$F156))*$D156</f>
        <v>0</v>
      </c>
      <c r="S156" s="5">
        <f ca="1">IFERROR(INDEX(S$269:S$305,MATCH($F156,$B$269:$B$305,0))/INDEX($D$269:$D$305,MATCH($F156,$B$269:$B$305,0)),SUMIFS('Input-Ext Allocators'!P$8:P$63,'Input-Ext Allocators'!$B$8:$B$63,$F156))*$D156</f>
        <v>0</v>
      </c>
      <c r="T156" s="5">
        <f ca="1">IFERROR(INDEX(T$269:T$305,MATCH($F156,$B$269:$B$305,0))/INDEX($D$269:$D$305,MATCH($F156,$B$269:$B$305,0)),SUMIFS('Input-Ext Allocators'!Q$8:Q$63,'Input-Ext Allocators'!$B$8:$B$63,$F156))*$D156</f>
        <v>0</v>
      </c>
      <c r="U156" s="5">
        <f ca="1">IFERROR(INDEX(U$269:U$305,MATCH($F156,$B$269:$B$305,0))/INDEX($D$269:$D$305,MATCH($F156,$B$269:$B$305,0)),SUMIFS('Input-Ext Allocators'!R$8:R$63,'Input-Ext Allocators'!$B$8:$B$63,$F156))*$D156</f>
        <v>0</v>
      </c>
      <c r="V156" s="5">
        <f ca="1">IFERROR(INDEX(V$269:V$305,MATCH($F156,$B$269:$B$305,0))/INDEX($D$269:$D$305,MATCH($F156,$B$269:$B$305,0)),SUMIFS('Input-Ext Allocators'!S$8:S$63,'Input-Ext Allocators'!$B$8:$B$63,$F156))*$D156</f>
        <v>0</v>
      </c>
      <c r="W156" s="5">
        <f ca="1">IFERROR(INDEX(W$269:W$305,MATCH($F156,$B$269:$B$305,0))/INDEX($D$269:$D$305,MATCH($F156,$B$269:$B$305,0)),SUMIFS('Input-Ext Allocators'!T$8:T$63,'Input-Ext Allocators'!$B$8:$B$63,$F156))*$D156</f>
        <v>0</v>
      </c>
      <c r="X156" s="5">
        <f ca="1">IFERROR(INDEX(X$269:X$305,MATCH($F156,$B$269:$B$305,0))/INDEX($D$269:$D$305,MATCH($F156,$B$269:$B$305,0)),SUMIFS('Input-Ext Allocators'!U$8:U$63,'Input-Ext Allocators'!$B$8:$B$63,$F156))*$D156</f>
        <v>0</v>
      </c>
      <c r="Y156" s="5">
        <f ca="1">IFERROR(INDEX(Y$269:Y$305,MATCH($F156,$B$269:$B$305,0))/INDEX($D$269:$D$305,MATCH($F156,$B$269:$B$305,0)),SUMIFS('Input-Ext Allocators'!V$8:V$63,'Input-Ext Allocators'!$B$8:$B$63,$F156))*$D156</f>
        <v>0</v>
      </c>
      <c r="Z156" s="5">
        <f ca="1">IFERROR(INDEX(Z$269:Z$305,MATCH($F156,$B$269:$B$305,0))/INDEX($D$269:$D$305,MATCH($F156,$B$269:$B$305,0)),SUMIFS('Input-Ext Allocators'!W$8:W$63,'Input-Ext Allocators'!$B$8:$B$63,$F156))*$D156</f>
        <v>0</v>
      </c>
    </row>
    <row r="157" spans="1:26" outlineLevel="1">
      <c r="A157" s="13">
        <f>IF(ISBLANK('Input-Accounts'!A157),"",'Input-Accounts'!A157)</f>
        <v>134</v>
      </c>
      <c r="B157" s="17" t="str">
        <f>IF(ISBLANK('Input-Accounts'!B157),"",'Input-Accounts'!B157)</f>
        <v>Meter reading expenses</v>
      </c>
      <c r="C157" s="13">
        <f>IF(ISBLANK('Input-Accounts'!C157),"",'Input-Accounts'!C157)</f>
        <v>902</v>
      </c>
      <c r="D157" s="5">
        <f t="shared" ca="1" si="38"/>
        <v>536858.31951447832</v>
      </c>
      <c r="E157" s="5">
        <f t="shared" ca="1" si="33"/>
        <v>0</v>
      </c>
      <c r="F157" s="2" t="str" cm="1">
        <f t="array" aca="1" ref="F157" ca="1">IF(D157=0,"-",IF('Input-Accounts'!$E157&lt;&gt;0,'Input-Accounts'!$E157,INDEX('Input-Accounts'!$H157:$J157,,MATCH($F$6,'Input-Accounts'!$H$6:$J$6,0))))</f>
        <v>METER_READ</v>
      </c>
      <c r="G157" s="5">
        <f ca="1">IFERROR(INDEX(G$269:G$305,MATCH($F157,$B$269:$B$305,0))/INDEX($D$269:$D$305,MATCH($F157,$B$269:$B$305,0)),SUMIFS('Input-Ext Allocators'!D$8:D$63,'Input-Ext Allocators'!$B$8:$B$63,$F157))*$D157</f>
        <v>377606.66893298557</v>
      </c>
      <c r="H157" s="5">
        <f ca="1">IFERROR(INDEX(H$269:H$305,MATCH($F157,$B$269:$B$305,0))/INDEX($D$269:$D$305,MATCH($F157,$B$269:$B$305,0)),SUMIFS('Input-Ext Allocators'!E$8:E$63,'Input-Ext Allocators'!$B$8:$B$63,$F157))*$D157</f>
        <v>51107.880866234518</v>
      </c>
      <c r="I157" s="5">
        <f ca="1">IFERROR(INDEX(I$269:I$305,MATCH($F157,$B$269:$B$305,0))/INDEX($D$269:$D$305,MATCH($F157,$B$269:$B$305,0)),SUMIFS('Input-Ext Allocators'!F$8:F$63,'Input-Ext Allocators'!$B$8:$B$63,$F157))*$D157</f>
        <v>66571.707186494838</v>
      </c>
      <c r="J157" s="5">
        <f ca="1">IFERROR(INDEX(J$269:J$305,MATCH($F157,$B$269:$B$305,0))/INDEX($D$269:$D$305,MATCH($F157,$B$269:$B$305,0)),SUMIFS('Input-Ext Allocators'!G$8:G$63,'Input-Ext Allocators'!$B$8:$B$63,$F157))*$D157</f>
        <v>13447.46228881577</v>
      </c>
      <c r="K157" s="5">
        <f ca="1">IFERROR(INDEX(K$269:K$305,MATCH($F157,$B$269:$B$305,0))/INDEX($D$269:$D$305,MATCH($F157,$B$269:$B$305,0)),SUMIFS('Input-Ext Allocators'!H$8:H$63,'Input-Ext Allocators'!$B$8:$B$63,$F157))*$D157</f>
        <v>947.63995995010453</v>
      </c>
      <c r="L157" s="5">
        <f ca="1">IFERROR(INDEX(L$269:L$305,MATCH($F157,$B$269:$B$305,0))/INDEX($D$269:$D$305,MATCH($F157,$B$269:$B$305,0)),SUMIFS('Input-Ext Allocators'!I$8:I$63,'Input-Ext Allocators'!$B$8:$B$63,$F157))*$D157</f>
        <v>26229.32032004754</v>
      </c>
      <c r="M157" s="5">
        <f ca="1">IFERROR(INDEX(M$269:M$305,MATCH($F157,$B$269:$B$305,0))/INDEX($D$269:$D$305,MATCH($F157,$B$269:$B$305,0)),SUMIFS('Input-Ext Allocators'!J$8:J$63,'Input-Ext Allocators'!$B$8:$B$63,$F157))*$D157</f>
        <v>947.63995995010453</v>
      </c>
      <c r="N157" s="5">
        <f ca="1">IFERROR(INDEX(N$269:N$305,MATCH($F157,$B$269:$B$305,0))/INDEX($D$269:$D$305,MATCH($F157,$B$269:$B$305,0)),SUMIFS('Input-Ext Allocators'!K$8:K$63,'Input-Ext Allocators'!$B$8:$B$63,$F157))*$D157</f>
        <v>0</v>
      </c>
      <c r="O157" s="5">
        <f ca="1">IFERROR(INDEX(O$269:O$305,MATCH($F157,$B$269:$B$305,0))/INDEX($D$269:$D$305,MATCH($F157,$B$269:$B$305,0)),SUMIFS('Input-Ext Allocators'!L$8:L$63,'Input-Ext Allocators'!$B$8:$B$63,$F157))*$D157</f>
        <v>0</v>
      </c>
      <c r="P157" s="5">
        <f ca="1">IFERROR(INDEX(P$269:P$305,MATCH($F157,$B$269:$B$305,0))/INDEX($D$269:$D$305,MATCH($F157,$B$269:$B$305,0)),SUMIFS('Input-Ext Allocators'!M$8:M$63,'Input-Ext Allocators'!$B$8:$B$63,$F157))*$D157</f>
        <v>0</v>
      </c>
      <c r="Q157" s="5">
        <f ca="1">IFERROR(INDEX(Q$269:Q$305,MATCH($F157,$B$269:$B$305,0))/INDEX($D$269:$D$305,MATCH($F157,$B$269:$B$305,0)),SUMIFS('Input-Ext Allocators'!N$8:N$63,'Input-Ext Allocators'!$B$8:$B$63,$F157))*$D157</f>
        <v>0</v>
      </c>
      <c r="R157" s="5">
        <f ca="1">IFERROR(INDEX(R$269:R$305,MATCH($F157,$B$269:$B$305,0))/INDEX($D$269:$D$305,MATCH($F157,$B$269:$B$305,0)),SUMIFS('Input-Ext Allocators'!O$8:O$63,'Input-Ext Allocators'!$B$8:$B$63,$F157))*$D157</f>
        <v>0</v>
      </c>
      <c r="S157" s="5">
        <f ca="1">IFERROR(INDEX(S$269:S$305,MATCH($F157,$B$269:$B$305,0))/INDEX($D$269:$D$305,MATCH($F157,$B$269:$B$305,0)),SUMIFS('Input-Ext Allocators'!P$8:P$63,'Input-Ext Allocators'!$B$8:$B$63,$F157))*$D157</f>
        <v>0</v>
      </c>
      <c r="T157" s="5">
        <f ca="1">IFERROR(INDEX(T$269:T$305,MATCH($F157,$B$269:$B$305,0))/INDEX($D$269:$D$305,MATCH($F157,$B$269:$B$305,0)),SUMIFS('Input-Ext Allocators'!Q$8:Q$63,'Input-Ext Allocators'!$B$8:$B$63,$F157))*$D157</f>
        <v>0</v>
      </c>
      <c r="U157" s="5">
        <f ca="1">IFERROR(INDEX(U$269:U$305,MATCH($F157,$B$269:$B$305,0))/INDEX($D$269:$D$305,MATCH($F157,$B$269:$B$305,0)),SUMIFS('Input-Ext Allocators'!R$8:R$63,'Input-Ext Allocators'!$B$8:$B$63,$F157))*$D157</f>
        <v>0</v>
      </c>
      <c r="V157" s="5">
        <f ca="1">IFERROR(INDEX(V$269:V$305,MATCH($F157,$B$269:$B$305,0))/INDEX($D$269:$D$305,MATCH($F157,$B$269:$B$305,0)),SUMIFS('Input-Ext Allocators'!S$8:S$63,'Input-Ext Allocators'!$B$8:$B$63,$F157))*$D157</f>
        <v>0</v>
      </c>
      <c r="W157" s="5">
        <f ca="1">IFERROR(INDEX(W$269:W$305,MATCH($F157,$B$269:$B$305,0))/INDEX($D$269:$D$305,MATCH($F157,$B$269:$B$305,0)),SUMIFS('Input-Ext Allocators'!T$8:T$63,'Input-Ext Allocators'!$B$8:$B$63,$F157))*$D157</f>
        <v>0</v>
      </c>
      <c r="X157" s="5">
        <f ca="1">IFERROR(INDEX(X$269:X$305,MATCH($F157,$B$269:$B$305,0))/INDEX($D$269:$D$305,MATCH($F157,$B$269:$B$305,0)),SUMIFS('Input-Ext Allocators'!U$8:U$63,'Input-Ext Allocators'!$B$8:$B$63,$F157))*$D157</f>
        <v>0</v>
      </c>
      <c r="Y157" s="5">
        <f ca="1">IFERROR(INDEX(Y$269:Y$305,MATCH($F157,$B$269:$B$305,0))/INDEX($D$269:$D$305,MATCH($F157,$B$269:$B$305,0)),SUMIFS('Input-Ext Allocators'!V$8:V$63,'Input-Ext Allocators'!$B$8:$B$63,$F157))*$D157</f>
        <v>0</v>
      </c>
      <c r="Z157" s="5">
        <f ca="1">IFERROR(INDEX(Z$269:Z$305,MATCH($F157,$B$269:$B$305,0))/INDEX($D$269:$D$305,MATCH($F157,$B$269:$B$305,0)),SUMIFS('Input-Ext Allocators'!W$8:W$63,'Input-Ext Allocators'!$B$8:$B$63,$F157))*$D157</f>
        <v>0</v>
      </c>
    </row>
    <row r="158" spans="1:26" outlineLevel="1">
      <c r="A158" s="13">
        <f>IF(ISBLANK('Input-Accounts'!A158),"",'Input-Accounts'!A158)</f>
        <v>135</v>
      </c>
      <c r="B158" s="17" t="str">
        <f>IF(ISBLANK('Input-Accounts'!B158),"",'Input-Accounts'!B158)</f>
        <v>Customer records and collection expenses</v>
      </c>
      <c r="C158" s="13">
        <f>IF(ISBLANK('Input-Accounts'!C158),"",'Input-Accounts'!C158)</f>
        <v>903</v>
      </c>
      <c r="D158" s="5">
        <f t="shared" ca="1" si="38"/>
        <v>4702717.446291944</v>
      </c>
      <c r="E158" s="5">
        <f t="shared" ca="1" si="33"/>
        <v>0</v>
      </c>
      <c r="F158" s="2" t="str" cm="1">
        <f t="array" aca="1" ref="F158" ca="1">IF(D158=0,"-",IF('Input-Accounts'!$E158&lt;&gt;0,'Input-Accounts'!$E158,INDEX('Input-Accounts'!$H158:$J158,,MATCH($F$6,'Input-Accounts'!$H$6:$J$6,0))))</f>
        <v>CUSTOMERS</v>
      </c>
      <c r="G158" s="5">
        <f ca="1">IFERROR(INDEX(G$269:G$305,MATCH($F158,$B$269:$B$305,0))/INDEX($D$269:$D$305,MATCH($F158,$B$269:$B$305,0)),SUMIFS('Input-Ext Allocators'!D$8:D$63,'Input-Ext Allocators'!$B$8:$B$63,$F158))*$D158</f>
        <v>4128293.6702787159</v>
      </c>
      <c r="H158" s="5">
        <f ca="1">IFERROR(INDEX(H$269:H$305,MATCH($F158,$B$269:$B$305,0))/INDEX($D$269:$D$305,MATCH($F158,$B$269:$B$305,0)),SUMIFS('Input-Ext Allocators'!E$8:E$63,'Input-Ext Allocators'!$B$8:$B$63,$F158))*$D158</f>
        <v>558255.04970382829</v>
      </c>
      <c r="I158" s="5">
        <f ca="1">IFERROR(INDEX(I$269:I$305,MATCH($F158,$B$269:$B$305,0))/INDEX($D$269:$D$305,MATCH($F158,$B$269:$B$305,0)),SUMIFS('Input-Ext Allocators'!F$8:F$63,'Input-Ext Allocators'!$B$8:$B$63,$F158))*$D158</f>
        <v>9991.9095170449455</v>
      </c>
      <c r="J158" s="5">
        <f ca="1">IFERROR(INDEX(J$269:J$305,MATCH($F158,$B$269:$B$305,0))/INDEX($D$269:$D$305,MATCH($F158,$B$269:$B$305,0)),SUMIFS('Input-Ext Allocators'!G$8:G$63,'Input-Ext Allocators'!$B$8:$B$63,$F158))*$D158</f>
        <v>1998.3819034089893</v>
      </c>
      <c r="K158" s="5">
        <f ca="1">IFERROR(INDEX(K$269:K$305,MATCH($F158,$B$269:$B$305,0))/INDEX($D$269:$D$305,MATCH($F158,$B$269:$B$305,0)),SUMIFS('Input-Ext Allocators'!H$8:H$63,'Input-Ext Allocators'!$B$8:$B$63,$F158))*$D158</f>
        <v>141.29973054406994</v>
      </c>
      <c r="L158" s="5">
        <f ca="1">IFERROR(INDEX(L$269:L$305,MATCH($F158,$B$269:$B$305,0))/INDEX($D$269:$D$305,MATCH($F158,$B$269:$B$305,0)),SUMIFS('Input-Ext Allocators'!I$8:I$63,'Input-Ext Allocators'!$B$8:$B$63,$F158))*$D158</f>
        <v>3895.8354278579286</v>
      </c>
      <c r="M158" s="5">
        <f ca="1">IFERROR(INDEX(M$269:M$305,MATCH($F158,$B$269:$B$305,0))/INDEX($D$269:$D$305,MATCH($F158,$B$269:$B$305,0)),SUMIFS('Input-Ext Allocators'!J$8:J$63,'Input-Ext Allocators'!$B$8:$B$63,$F158))*$D158</f>
        <v>141.29973054406994</v>
      </c>
      <c r="N158" s="5">
        <f ca="1">IFERROR(INDEX(N$269:N$305,MATCH($F158,$B$269:$B$305,0))/INDEX($D$269:$D$305,MATCH($F158,$B$269:$B$305,0)),SUMIFS('Input-Ext Allocators'!K$8:K$63,'Input-Ext Allocators'!$B$8:$B$63,$F158))*$D158</f>
        <v>0</v>
      </c>
      <c r="O158" s="5">
        <f ca="1">IFERROR(INDEX(O$269:O$305,MATCH($F158,$B$269:$B$305,0))/INDEX($D$269:$D$305,MATCH($F158,$B$269:$B$305,0)),SUMIFS('Input-Ext Allocators'!L$8:L$63,'Input-Ext Allocators'!$B$8:$B$63,$F158))*$D158</f>
        <v>0</v>
      </c>
      <c r="P158" s="5">
        <f ca="1">IFERROR(INDEX(P$269:P$305,MATCH($F158,$B$269:$B$305,0))/INDEX($D$269:$D$305,MATCH($F158,$B$269:$B$305,0)),SUMIFS('Input-Ext Allocators'!M$8:M$63,'Input-Ext Allocators'!$B$8:$B$63,$F158))*$D158</f>
        <v>0</v>
      </c>
      <c r="Q158" s="5">
        <f ca="1">IFERROR(INDEX(Q$269:Q$305,MATCH($F158,$B$269:$B$305,0))/INDEX($D$269:$D$305,MATCH($F158,$B$269:$B$305,0)),SUMIFS('Input-Ext Allocators'!N$8:N$63,'Input-Ext Allocators'!$B$8:$B$63,$F158))*$D158</f>
        <v>0</v>
      </c>
      <c r="R158" s="5">
        <f ca="1">IFERROR(INDEX(R$269:R$305,MATCH($F158,$B$269:$B$305,0))/INDEX($D$269:$D$305,MATCH($F158,$B$269:$B$305,0)),SUMIFS('Input-Ext Allocators'!O$8:O$63,'Input-Ext Allocators'!$B$8:$B$63,$F158))*$D158</f>
        <v>0</v>
      </c>
      <c r="S158" s="5">
        <f ca="1">IFERROR(INDEX(S$269:S$305,MATCH($F158,$B$269:$B$305,0))/INDEX($D$269:$D$305,MATCH($F158,$B$269:$B$305,0)),SUMIFS('Input-Ext Allocators'!P$8:P$63,'Input-Ext Allocators'!$B$8:$B$63,$F158))*$D158</f>
        <v>0</v>
      </c>
      <c r="T158" s="5">
        <f ca="1">IFERROR(INDEX(T$269:T$305,MATCH($F158,$B$269:$B$305,0))/INDEX($D$269:$D$305,MATCH($F158,$B$269:$B$305,0)),SUMIFS('Input-Ext Allocators'!Q$8:Q$63,'Input-Ext Allocators'!$B$8:$B$63,$F158))*$D158</f>
        <v>0</v>
      </c>
      <c r="U158" s="5">
        <f ca="1">IFERROR(INDEX(U$269:U$305,MATCH($F158,$B$269:$B$305,0))/INDEX($D$269:$D$305,MATCH($F158,$B$269:$B$305,0)),SUMIFS('Input-Ext Allocators'!R$8:R$63,'Input-Ext Allocators'!$B$8:$B$63,$F158))*$D158</f>
        <v>0</v>
      </c>
      <c r="V158" s="5">
        <f ca="1">IFERROR(INDEX(V$269:V$305,MATCH($F158,$B$269:$B$305,0))/INDEX($D$269:$D$305,MATCH($F158,$B$269:$B$305,0)),SUMIFS('Input-Ext Allocators'!S$8:S$63,'Input-Ext Allocators'!$B$8:$B$63,$F158))*$D158</f>
        <v>0</v>
      </c>
      <c r="W158" s="5">
        <f ca="1">IFERROR(INDEX(W$269:W$305,MATCH($F158,$B$269:$B$305,0))/INDEX($D$269:$D$305,MATCH($F158,$B$269:$B$305,0)),SUMIFS('Input-Ext Allocators'!T$8:T$63,'Input-Ext Allocators'!$B$8:$B$63,$F158))*$D158</f>
        <v>0</v>
      </c>
      <c r="X158" s="5">
        <f ca="1">IFERROR(INDEX(X$269:X$305,MATCH($F158,$B$269:$B$305,0))/INDEX($D$269:$D$305,MATCH($F158,$B$269:$B$305,0)),SUMIFS('Input-Ext Allocators'!U$8:U$63,'Input-Ext Allocators'!$B$8:$B$63,$F158))*$D158</f>
        <v>0</v>
      </c>
      <c r="Y158" s="5">
        <f ca="1">IFERROR(INDEX(Y$269:Y$305,MATCH($F158,$B$269:$B$305,0))/INDEX($D$269:$D$305,MATCH($F158,$B$269:$B$305,0)),SUMIFS('Input-Ext Allocators'!V$8:V$63,'Input-Ext Allocators'!$B$8:$B$63,$F158))*$D158</f>
        <v>0</v>
      </c>
      <c r="Z158" s="5">
        <f ca="1">IFERROR(INDEX(Z$269:Z$305,MATCH($F158,$B$269:$B$305,0))/INDEX($D$269:$D$305,MATCH($F158,$B$269:$B$305,0)),SUMIFS('Input-Ext Allocators'!W$8:W$63,'Input-Ext Allocators'!$B$8:$B$63,$F158))*$D158</f>
        <v>0</v>
      </c>
    </row>
    <row r="159" spans="1:26" outlineLevel="1">
      <c r="A159" s="13">
        <f>IF(ISBLANK('Input-Accounts'!A159),"",'Input-Accounts'!A159)</f>
        <v>136</v>
      </c>
      <c r="B159" s="17" t="str">
        <f>IF(ISBLANK('Input-Accounts'!B159),"",'Input-Accounts'!B159)</f>
        <v>Uncollectible accounts</v>
      </c>
      <c r="C159" s="13">
        <f>IF(ISBLANK('Input-Accounts'!C159),"",'Input-Accounts'!C159)</f>
        <v>904</v>
      </c>
      <c r="D159" s="5">
        <f t="shared" ca="1" si="38"/>
        <v>1667277.7005784863</v>
      </c>
      <c r="E159" s="5">
        <f t="shared" ca="1" si="33"/>
        <v>0</v>
      </c>
      <c r="F159" s="2" t="str" cm="1">
        <f t="array" aca="1" ref="F159" ca="1">IF(D159=0,"-",IF('Input-Accounts'!$E159&lt;&gt;0,'Input-Accounts'!$E159,INDEX('Input-Accounts'!$H159:$J159,,MATCH($F$6,'Input-Accounts'!$H$6:$J$6,0))))</f>
        <v>Write-offs</v>
      </c>
      <c r="G159" s="5">
        <f ca="1">IFERROR(INDEX(G$269:G$305,MATCH($F159,$B$269:$B$305,0))/INDEX($D$269:$D$305,MATCH($F159,$B$269:$B$305,0)),SUMIFS('Input-Ext Allocators'!D$8:D$63,'Input-Ext Allocators'!$B$8:$B$63,$F159))*$D159</f>
        <v>1276709.2148253089</v>
      </c>
      <c r="H159" s="5">
        <f ca="1">IFERROR(INDEX(H$269:H$305,MATCH($F159,$B$269:$B$305,0))/INDEX($D$269:$D$305,MATCH($F159,$B$269:$B$305,0)),SUMIFS('Input-Ext Allocators'!E$8:E$63,'Input-Ext Allocators'!$B$8:$B$63,$F159))*$D159</f>
        <v>340924.14864631067</v>
      </c>
      <c r="I159" s="5">
        <f ca="1">IFERROR(INDEX(I$269:I$305,MATCH($F159,$B$269:$B$305,0))/INDEX($D$269:$D$305,MATCH($F159,$B$269:$B$305,0)),SUMIFS('Input-Ext Allocators'!F$8:F$63,'Input-Ext Allocators'!$B$8:$B$63,$F159))*$D159</f>
        <v>49644.337106866536</v>
      </c>
      <c r="J159" s="5">
        <f ca="1">IFERROR(INDEX(J$269:J$305,MATCH($F159,$B$269:$B$305,0))/INDEX($D$269:$D$305,MATCH($F159,$B$269:$B$305,0)),SUMIFS('Input-Ext Allocators'!G$8:G$63,'Input-Ext Allocators'!$B$8:$B$63,$F159))*$D159</f>
        <v>0</v>
      </c>
      <c r="K159" s="5">
        <f ca="1">IFERROR(INDEX(K$269:K$305,MATCH($F159,$B$269:$B$305,0))/INDEX($D$269:$D$305,MATCH($F159,$B$269:$B$305,0)),SUMIFS('Input-Ext Allocators'!H$8:H$63,'Input-Ext Allocators'!$B$8:$B$63,$F159))*$D159</f>
        <v>0</v>
      </c>
      <c r="L159" s="5">
        <f ca="1">IFERROR(INDEX(L$269:L$305,MATCH($F159,$B$269:$B$305,0))/INDEX($D$269:$D$305,MATCH($F159,$B$269:$B$305,0)),SUMIFS('Input-Ext Allocators'!I$8:I$63,'Input-Ext Allocators'!$B$8:$B$63,$F159))*$D159</f>
        <v>0</v>
      </c>
      <c r="M159" s="5">
        <f ca="1">IFERROR(INDEX(M$269:M$305,MATCH($F159,$B$269:$B$305,0))/INDEX($D$269:$D$305,MATCH($F159,$B$269:$B$305,0)),SUMIFS('Input-Ext Allocators'!J$8:J$63,'Input-Ext Allocators'!$B$8:$B$63,$F159))*$D159</f>
        <v>0</v>
      </c>
      <c r="N159" s="5">
        <f ca="1">IFERROR(INDEX(N$269:N$305,MATCH($F159,$B$269:$B$305,0))/INDEX($D$269:$D$305,MATCH($F159,$B$269:$B$305,0)),SUMIFS('Input-Ext Allocators'!K$8:K$63,'Input-Ext Allocators'!$B$8:$B$63,$F159))*$D159</f>
        <v>0</v>
      </c>
      <c r="O159" s="5">
        <f ca="1">IFERROR(INDEX(O$269:O$305,MATCH($F159,$B$269:$B$305,0))/INDEX($D$269:$D$305,MATCH($F159,$B$269:$B$305,0)),SUMIFS('Input-Ext Allocators'!L$8:L$63,'Input-Ext Allocators'!$B$8:$B$63,$F159))*$D159</f>
        <v>0</v>
      </c>
      <c r="P159" s="5">
        <f ca="1">IFERROR(INDEX(P$269:P$305,MATCH($F159,$B$269:$B$305,0))/INDEX($D$269:$D$305,MATCH($F159,$B$269:$B$305,0)),SUMIFS('Input-Ext Allocators'!M$8:M$63,'Input-Ext Allocators'!$B$8:$B$63,$F159))*$D159</f>
        <v>0</v>
      </c>
      <c r="Q159" s="5">
        <f ca="1">IFERROR(INDEX(Q$269:Q$305,MATCH($F159,$B$269:$B$305,0))/INDEX($D$269:$D$305,MATCH($F159,$B$269:$B$305,0)),SUMIFS('Input-Ext Allocators'!N$8:N$63,'Input-Ext Allocators'!$B$8:$B$63,$F159))*$D159</f>
        <v>0</v>
      </c>
      <c r="R159" s="5">
        <f ca="1">IFERROR(INDEX(R$269:R$305,MATCH($F159,$B$269:$B$305,0))/INDEX($D$269:$D$305,MATCH($F159,$B$269:$B$305,0)),SUMIFS('Input-Ext Allocators'!O$8:O$63,'Input-Ext Allocators'!$B$8:$B$63,$F159))*$D159</f>
        <v>0</v>
      </c>
      <c r="S159" s="5">
        <f ca="1">IFERROR(INDEX(S$269:S$305,MATCH($F159,$B$269:$B$305,0))/INDEX($D$269:$D$305,MATCH($F159,$B$269:$B$305,0)),SUMIFS('Input-Ext Allocators'!P$8:P$63,'Input-Ext Allocators'!$B$8:$B$63,$F159))*$D159</f>
        <v>0</v>
      </c>
      <c r="T159" s="5">
        <f ca="1">IFERROR(INDEX(T$269:T$305,MATCH($F159,$B$269:$B$305,0))/INDEX($D$269:$D$305,MATCH($F159,$B$269:$B$305,0)),SUMIFS('Input-Ext Allocators'!Q$8:Q$63,'Input-Ext Allocators'!$B$8:$B$63,$F159))*$D159</f>
        <v>0</v>
      </c>
      <c r="U159" s="5">
        <f ca="1">IFERROR(INDEX(U$269:U$305,MATCH($F159,$B$269:$B$305,0))/INDEX($D$269:$D$305,MATCH($F159,$B$269:$B$305,0)),SUMIFS('Input-Ext Allocators'!R$8:R$63,'Input-Ext Allocators'!$B$8:$B$63,$F159))*$D159</f>
        <v>0</v>
      </c>
      <c r="V159" s="5">
        <f ca="1">IFERROR(INDEX(V$269:V$305,MATCH($F159,$B$269:$B$305,0))/INDEX($D$269:$D$305,MATCH($F159,$B$269:$B$305,0)),SUMIFS('Input-Ext Allocators'!S$8:S$63,'Input-Ext Allocators'!$B$8:$B$63,$F159))*$D159</f>
        <v>0</v>
      </c>
      <c r="W159" s="5">
        <f ca="1">IFERROR(INDEX(W$269:W$305,MATCH($F159,$B$269:$B$305,0))/INDEX($D$269:$D$305,MATCH($F159,$B$269:$B$305,0)),SUMIFS('Input-Ext Allocators'!T$8:T$63,'Input-Ext Allocators'!$B$8:$B$63,$F159))*$D159</f>
        <v>0</v>
      </c>
      <c r="X159" s="5">
        <f ca="1">IFERROR(INDEX(X$269:X$305,MATCH($F159,$B$269:$B$305,0))/INDEX($D$269:$D$305,MATCH($F159,$B$269:$B$305,0)),SUMIFS('Input-Ext Allocators'!U$8:U$63,'Input-Ext Allocators'!$B$8:$B$63,$F159))*$D159</f>
        <v>0</v>
      </c>
      <c r="Y159" s="5">
        <f ca="1">IFERROR(INDEX(Y$269:Y$305,MATCH($F159,$B$269:$B$305,0))/INDEX($D$269:$D$305,MATCH($F159,$B$269:$B$305,0)),SUMIFS('Input-Ext Allocators'!V$8:V$63,'Input-Ext Allocators'!$B$8:$B$63,$F159))*$D159</f>
        <v>0</v>
      </c>
      <c r="Z159" s="5">
        <f ca="1">IFERROR(INDEX(Z$269:Z$305,MATCH($F159,$B$269:$B$305,0))/INDEX($D$269:$D$305,MATCH($F159,$B$269:$B$305,0)),SUMIFS('Input-Ext Allocators'!W$8:W$63,'Input-Ext Allocators'!$B$8:$B$63,$F159))*$D159</f>
        <v>0</v>
      </c>
    </row>
    <row r="160" spans="1:26" outlineLevel="1">
      <c r="A160" s="13">
        <f>IF(ISBLANK('Input-Accounts'!A160),"",'Input-Accounts'!A160)</f>
        <v>137</v>
      </c>
      <c r="B160" s="17" t="str">
        <f>IF(ISBLANK('Input-Accounts'!B160),"",'Input-Accounts'!B160)</f>
        <v xml:space="preserve">Miscellaneous customer accounts expenses </v>
      </c>
      <c r="C160" s="13">
        <f>IF(ISBLANK('Input-Accounts'!C160),"",'Input-Accounts'!C160)</f>
        <v>905</v>
      </c>
      <c r="D160" s="5">
        <f t="shared" ca="1" si="38"/>
        <v>428.46888265690859</v>
      </c>
      <c r="E160" s="5">
        <f t="shared" ca="1" si="33"/>
        <v>0</v>
      </c>
      <c r="F160" s="2" t="str" cm="1">
        <f t="array" aca="1" ref="F160" ca="1">IF(D160=0,"-",IF('Input-Accounts'!$E160&lt;&gt;0,'Input-Accounts'!$E160,INDEX('Input-Accounts'!$H160:$J160,,MATCH($F$6,'Input-Accounts'!$H$6:$J$6,0))))</f>
        <v>CUSTOMERS</v>
      </c>
      <c r="G160" s="5">
        <f ca="1">IFERROR(INDEX(G$269:G$305,MATCH($F160,$B$269:$B$305,0))/INDEX($D$269:$D$305,MATCH($F160,$B$269:$B$305,0)),SUMIFS('Input-Ext Allocators'!D$8:D$63,'Input-Ext Allocators'!$B$8:$B$63,$F160))*$D160</f>
        <v>376.13260766466635</v>
      </c>
      <c r="H160" s="5">
        <f ca="1">IFERROR(INDEX(H$269:H$305,MATCH($F160,$B$269:$B$305,0))/INDEX($D$269:$D$305,MATCH($F160,$B$269:$B$305,0)),SUMIFS('Input-Ext Allocators'!E$8:E$63,'Input-Ext Allocators'!$B$8:$B$63,$F160))*$D160</f>
        <v>50.863127567398209</v>
      </c>
      <c r="I160" s="5">
        <f ca="1">IFERROR(INDEX(I$269:I$305,MATCH($F160,$B$269:$B$305,0))/INDEX($D$269:$D$305,MATCH($F160,$B$269:$B$305,0)),SUMIFS('Input-Ext Allocators'!F$8:F$63,'Input-Ext Allocators'!$B$8:$B$63,$F160))*$D160</f>
        <v>0.91037200411708541</v>
      </c>
      <c r="J160" s="5">
        <f ca="1">IFERROR(INDEX(J$269:J$305,MATCH($F160,$B$269:$B$305,0))/INDEX($D$269:$D$305,MATCH($F160,$B$269:$B$305,0)),SUMIFS('Input-Ext Allocators'!G$8:G$63,'Input-Ext Allocators'!$B$8:$B$63,$F160))*$D160</f>
        <v>0.18207440082341708</v>
      </c>
      <c r="K160" s="5">
        <f ca="1">IFERROR(INDEX(K$269:K$305,MATCH($F160,$B$269:$B$305,0))/INDEX($D$269:$D$305,MATCH($F160,$B$269:$B$305,0)),SUMIFS('Input-Ext Allocators'!H$8:H$63,'Input-Ext Allocators'!$B$8:$B$63,$F160))*$D160</f>
        <v>1.2873947532968884E-2</v>
      </c>
      <c r="L160" s="5">
        <f ca="1">IFERROR(INDEX(L$269:L$305,MATCH($F160,$B$269:$B$305,0))/INDEX($D$269:$D$305,MATCH($F160,$B$269:$B$305,0)),SUMIFS('Input-Ext Allocators'!I$8:I$63,'Input-Ext Allocators'!$B$8:$B$63,$F160))*$D160</f>
        <v>0.35495312483757074</v>
      </c>
      <c r="M160" s="5">
        <f ca="1">IFERROR(INDEX(M$269:M$305,MATCH($F160,$B$269:$B$305,0))/INDEX($D$269:$D$305,MATCH($F160,$B$269:$B$305,0)),SUMIFS('Input-Ext Allocators'!J$8:J$63,'Input-Ext Allocators'!$B$8:$B$63,$F160))*$D160</f>
        <v>1.2873947532968884E-2</v>
      </c>
      <c r="N160" s="5">
        <f ca="1">IFERROR(INDEX(N$269:N$305,MATCH($F160,$B$269:$B$305,0))/INDEX($D$269:$D$305,MATCH($F160,$B$269:$B$305,0)),SUMIFS('Input-Ext Allocators'!K$8:K$63,'Input-Ext Allocators'!$B$8:$B$63,$F160))*$D160</f>
        <v>0</v>
      </c>
      <c r="O160" s="5">
        <f ca="1">IFERROR(INDEX(O$269:O$305,MATCH($F160,$B$269:$B$305,0))/INDEX($D$269:$D$305,MATCH($F160,$B$269:$B$305,0)),SUMIFS('Input-Ext Allocators'!L$8:L$63,'Input-Ext Allocators'!$B$8:$B$63,$F160))*$D160</f>
        <v>0</v>
      </c>
      <c r="P160" s="5">
        <f ca="1">IFERROR(INDEX(P$269:P$305,MATCH($F160,$B$269:$B$305,0))/INDEX($D$269:$D$305,MATCH($F160,$B$269:$B$305,0)),SUMIFS('Input-Ext Allocators'!M$8:M$63,'Input-Ext Allocators'!$B$8:$B$63,$F160))*$D160</f>
        <v>0</v>
      </c>
      <c r="Q160" s="5">
        <f ca="1">IFERROR(INDEX(Q$269:Q$305,MATCH($F160,$B$269:$B$305,0))/INDEX($D$269:$D$305,MATCH($F160,$B$269:$B$305,0)),SUMIFS('Input-Ext Allocators'!N$8:N$63,'Input-Ext Allocators'!$B$8:$B$63,$F160))*$D160</f>
        <v>0</v>
      </c>
      <c r="R160" s="5">
        <f ca="1">IFERROR(INDEX(R$269:R$305,MATCH($F160,$B$269:$B$305,0))/INDEX($D$269:$D$305,MATCH($F160,$B$269:$B$305,0)),SUMIFS('Input-Ext Allocators'!O$8:O$63,'Input-Ext Allocators'!$B$8:$B$63,$F160))*$D160</f>
        <v>0</v>
      </c>
      <c r="S160" s="5">
        <f ca="1">IFERROR(INDEX(S$269:S$305,MATCH($F160,$B$269:$B$305,0))/INDEX($D$269:$D$305,MATCH($F160,$B$269:$B$305,0)),SUMIFS('Input-Ext Allocators'!P$8:P$63,'Input-Ext Allocators'!$B$8:$B$63,$F160))*$D160</f>
        <v>0</v>
      </c>
      <c r="T160" s="5">
        <f ca="1">IFERROR(INDEX(T$269:T$305,MATCH($F160,$B$269:$B$305,0))/INDEX($D$269:$D$305,MATCH($F160,$B$269:$B$305,0)),SUMIFS('Input-Ext Allocators'!Q$8:Q$63,'Input-Ext Allocators'!$B$8:$B$63,$F160))*$D160</f>
        <v>0</v>
      </c>
      <c r="U160" s="5">
        <f ca="1">IFERROR(INDEX(U$269:U$305,MATCH($F160,$B$269:$B$305,0))/INDEX($D$269:$D$305,MATCH($F160,$B$269:$B$305,0)),SUMIFS('Input-Ext Allocators'!R$8:R$63,'Input-Ext Allocators'!$B$8:$B$63,$F160))*$D160</f>
        <v>0</v>
      </c>
      <c r="V160" s="5">
        <f ca="1">IFERROR(INDEX(V$269:V$305,MATCH($F160,$B$269:$B$305,0))/INDEX($D$269:$D$305,MATCH($F160,$B$269:$B$305,0)),SUMIFS('Input-Ext Allocators'!S$8:S$63,'Input-Ext Allocators'!$B$8:$B$63,$F160))*$D160</f>
        <v>0</v>
      </c>
      <c r="W160" s="5">
        <f ca="1">IFERROR(INDEX(W$269:W$305,MATCH($F160,$B$269:$B$305,0))/INDEX($D$269:$D$305,MATCH($F160,$B$269:$B$305,0)),SUMIFS('Input-Ext Allocators'!T$8:T$63,'Input-Ext Allocators'!$B$8:$B$63,$F160))*$D160</f>
        <v>0</v>
      </c>
      <c r="X160" s="5">
        <f ca="1">IFERROR(INDEX(X$269:X$305,MATCH($F160,$B$269:$B$305,0))/INDEX($D$269:$D$305,MATCH($F160,$B$269:$B$305,0)),SUMIFS('Input-Ext Allocators'!U$8:U$63,'Input-Ext Allocators'!$B$8:$B$63,$F160))*$D160</f>
        <v>0</v>
      </c>
      <c r="Y160" s="5">
        <f ca="1">IFERROR(INDEX(Y$269:Y$305,MATCH($F160,$B$269:$B$305,0))/INDEX($D$269:$D$305,MATCH($F160,$B$269:$B$305,0)),SUMIFS('Input-Ext Allocators'!V$8:V$63,'Input-Ext Allocators'!$B$8:$B$63,$F160))*$D160</f>
        <v>0</v>
      </c>
      <c r="Z160" s="5">
        <f ca="1">IFERROR(INDEX(Z$269:Z$305,MATCH($F160,$B$269:$B$305,0))/INDEX($D$269:$D$305,MATCH($F160,$B$269:$B$305,0)),SUMIFS('Input-Ext Allocators'!W$8:W$63,'Input-Ext Allocators'!$B$8:$B$63,$F160))*$D160</f>
        <v>0</v>
      </c>
    </row>
    <row r="161" spans="1:26" outlineLevel="1">
      <c r="A161" s="13">
        <f>IF(ISBLANK('Input-Accounts'!A161),"",'Input-Accounts'!A161)</f>
        <v>138</v>
      </c>
      <c r="B161" t="str">
        <f>IF(ISBLANK('Input-Accounts'!B161),"",'Input-Accounts'!B161)</f>
        <v>Subtotal - Customer Account</v>
      </c>
      <c r="C161" s="13" t="str">
        <f>IF(ISBLANK('Input-Accounts'!C161),"",'Input-Accounts'!C161)</f>
        <v/>
      </c>
      <c r="D161" s="28">
        <f ca="1">SUBTOTAL(9,D156:D160)</f>
        <v>7025625.6603272725</v>
      </c>
      <c r="E161" s="5">
        <f t="shared" ca="1" si="33"/>
        <v>0</v>
      </c>
      <c r="G161" s="28">
        <f t="shared" ref="G161:Z161" ca="1" si="39">SUBTOTAL(9,G156:G160)</f>
        <v>5886874.0568605848</v>
      </c>
      <c r="H161" s="28">
        <f t="shared" ca="1" si="39"/>
        <v>964386.41173846845</v>
      </c>
      <c r="I161" s="28">
        <f t="shared" ca="1" si="39"/>
        <v>126460.31024656617</v>
      </c>
      <c r="J161" s="28">
        <f t="shared" ca="1" si="39"/>
        <v>15496.315479456733</v>
      </c>
      <c r="K161" s="28">
        <f t="shared" ca="1" si="39"/>
        <v>1092.5083673691624</v>
      </c>
      <c r="L161" s="28">
        <f t="shared" ca="1" si="39"/>
        <v>30223.549267458708</v>
      </c>
      <c r="M161" s="28">
        <f t="shared" ca="1" si="39"/>
        <v>1092.5083673691624</v>
      </c>
      <c r="N161" s="28">
        <f t="shared" ca="1" si="39"/>
        <v>0</v>
      </c>
      <c r="O161" s="28">
        <f t="shared" ca="1" si="39"/>
        <v>0</v>
      </c>
      <c r="P161" s="28">
        <f t="shared" ca="1" si="39"/>
        <v>0</v>
      </c>
      <c r="Q161" s="28">
        <f t="shared" ca="1" si="39"/>
        <v>0</v>
      </c>
      <c r="R161" s="28">
        <f t="shared" ca="1" si="39"/>
        <v>0</v>
      </c>
      <c r="S161" s="28">
        <f t="shared" ca="1" si="39"/>
        <v>0</v>
      </c>
      <c r="T161" s="28">
        <f t="shared" ca="1" si="39"/>
        <v>0</v>
      </c>
      <c r="U161" s="28">
        <f t="shared" ca="1" si="39"/>
        <v>0</v>
      </c>
      <c r="V161" s="28">
        <f t="shared" ca="1" si="39"/>
        <v>0</v>
      </c>
      <c r="W161" s="28">
        <f t="shared" ca="1" si="39"/>
        <v>0</v>
      </c>
      <c r="X161" s="28">
        <f t="shared" ca="1" si="39"/>
        <v>0</v>
      </c>
      <c r="Y161" s="28">
        <f t="shared" ca="1" si="39"/>
        <v>0</v>
      </c>
      <c r="Z161" s="28">
        <f t="shared" ca="1" si="39"/>
        <v>0</v>
      </c>
    </row>
    <row r="162" spans="1:26" outlineLevel="1">
      <c r="A162" s="13" t="str">
        <f>IF(ISBLANK('Input-Accounts'!A162),"",'Input-Accounts'!A162)</f>
        <v/>
      </c>
      <c r="B162" t="str">
        <f>IF(ISBLANK('Input-Accounts'!B162),"",'Input-Accounts'!B162)</f>
        <v/>
      </c>
      <c r="C162" s="13" t="str">
        <f>IF(ISBLANK('Input-Accounts'!C162),"",'Input-Accounts'!C162)</f>
        <v/>
      </c>
      <c r="D162" s="5"/>
      <c r="E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outlineLevel="1">
      <c r="A163" s="13">
        <f>IF(ISBLANK('Input-Accounts'!A163),"",'Input-Accounts'!A163)</f>
        <v>139</v>
      </c>
      <c r="B163" s="1" t="str">
        <f>IF(ISBLANK('Input-Accounts'!B163),"",'Input-Accounts'!B163)</f>
        <v>Customer Service &amp; Information Expenses</v>
      </c>
      <c r="C163" s="13" t="str">
        <f>IF(ISBLANK('Input-Accounts'!C163),"",'Input-Accounts'!C163)</f>
        <v/>
      </c>
      <c r="D163" s="5"/>
      <c r="E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outlineLevel="1">
      <c r="A164" s="13">
        <f>IF(ISBLANK('Input-Accounts'!A164),"",'Input-Accounts'!A164)</f>
        <v>140</v>
      </c>
      <c r="B164" s="17" t="str">
        <f>IF(ISBLANK('Input-Accounts'!B164),"",'Input-Accounts'!B164)</f>
        <v xml:space="preserve">Supervision </v>
      </c>
      <c r="C164" s="13">
        <f>IF(ISBLANK('Input-Accounts'!C164),"",'Input-Accounts'!C164)</f>
        <v>907</v>
      </c>
      <c r="D164" s="5">
        <f t="shared" ref="D164:D167" ca="1" si="40">INDIRECT("Classification!"&amp;$D$5&amp;ROW())</f>
        <v>0</v>
      </c>
      <c r="E164" s="5">
        <f t="shared" ca="1" si="33"/>
        <v>0</v>
      </c>
      <c r="F164" s="2" t="str" cm="1">
        <f t="array" aca="1" ref="F164" ca="1">IF(D164=0,"-",IF('Input-Accounts'!$E164&lt;&gt;0,'Input-Accounts'!$E164,INDEX('Input-Accounts'!$H164:$J164,,MATCH($F$6,'Input-Accounts'!$H$6:$J$6,0))))</f>
        <v>-</v>
      </c>
      <c r="G164" s="5">
        <f ca="1">IFERROR(INDEX(G$269:G$305,MATCH($F164,$B$269:$B$305,0))/INDEX($D$269:$D$305,MATCH($F164,$B$269:$B$305,0)),SUMIFS('Input-Ext Allocators'!D$8:D$63,'Input-Ext Allocators'!$B$8:$B$63,$F164))*$D164</f>
        <v>0</v>
      </c>
      <c r="H164" s="5">
        <f ca="1">IFERROR(INDEX(H$269:H$305,MATCH($F164,$B$269:$B$305,0))/INDEX($D$269:$D$305,MATCH($F164,$B$269:$B$305,0)),SUMIFS('Input-Ext Allocators'!E$8:E$63,'Input-Ext Allocators'!$B$8:$B$63,$F164))*$D164</f>
        <v>0</v>
      </c>
      <c r="I164" s="5">
        <f ca="1">IFERROR(INDEX(I$269:I$305,MATCH($F164,$B$269:$B$305,0))/INDEX($D$269:$D$305,MATCH($F164,$B$269:$B$305,0)),SUMIFS('Input-Ext Allocators'!F$8:F$63,'Input-Ext Allocators'!$B$8:$B$63,$F164))*$D164</f>
        <v>0</v>
      </c>
      <c r="J164" s="5">
        <f ca="1">IFERROR(INDEX(J$269:J$305,MATCH($F164,$B$269:$B$305,0))/INDEX($D$269:$D$305,MATCH($F164,$B$269:$B$305,0)),SUMIFS('Input-Ext Allocators'!G$8:G$63,'Input-Ext Allocators'!$B$8:$B$63,$F164))*$D164</f>
        <v>0</v>
      </c>
      <c r="K164" s="5">
        <f ca="1">IFERROR(INDEX(K$269:K$305,MATCH($F164,$B$269:$B$305,0))/INDEX($D$269:$D$305,MATCH($F164,$B$269:$B$305,0)),SUMIFS('Input-Ext Allocators'!H$8:H$63,'Input-Ext Allocators'!$B$8:$B$63,$F164))*$D164</f>
        <v>0</v>
      </c>
      <c r="L164" s="5">
        <f ca="1">IFERROR(INDEX(L$269:L$305,MATCH($F164,$B$269:$B$305,0))/INDEX($D$269:$D$305,MATCH($F164,$B$269:$B$305,0)),SUMIFS('Input-Ext Allocators'!I$8:I$63,'Input-Ext Allocators'!$B$8:$B$63,$F164))*$D164</f>
        <v>0</v>
      </c>
      <c r="M164" s="5">
        <f ca="1">IFERROR(INDEX(M$269:M$305,MATCH($F164,$B$269:$B$305,0))/INDEX($D$269:$D$305,MATCH($F164,$B$269:$B$305,0)),SUMIFS('Input-Ext Allocators'!J$8:J$63,'Input-Ext Allocators'!$B$8:$B$63,$F164))*$D164</f>
        <v>0</v>
      </c>
      <c r="N164" s="5">
        <f ca="1">IFERROR(INDEX(N$269:N$305,MATCH($F164,$B$269:$B$305,0))/INDEX($D$269:$D$305,MATCH($F164,$B$269:$B$305,0)),SUMIFS('Input-Ext Allocators'!K$8:K$63,'Input-Ext Allocators'!$B$8:$B$63,$F164))*$D164</f>
        <v>0</v>
      </c>
      <c r="O164" s="5">
        <f ca="1">IFERROR(INDEX(O$269:O$305,MATCH($F164,$B$269:$B$305,0))/INDEX($D$269:$D$305,MATCH($F164,$B$269:$B$305,0)),SUMIFS('Input-Ext Allocators'!L$8:L$63,'Input-Ext Allocators'!$B$8:$B$63,$F164))*$D164</f>
        <v>0</v>
      </c>
      <c r="P164" s="5">
        <f ca="1">IFERROR(INDEX(P$269:P$305,MATCH($F164,$B$269:$B$305,0))/INDEX($D$269:$D$305,MATCH($F164,$B$269:$B$305,0)),SUMIFS('Input-Ext Allocators'!M$8:M$63,'Input-Ext Allocators'!$B$8:$B$63,$F164))*$D164</f>
        <v>0</v>
      </c>
      <c r="Q164" s="5">
        <f ca="1">IFERROR(INDEX(Q$269:Q$305,MATCH($F164,$B$269:$B$305,0))/INDEX($D$269:$D$305,MATCH($F164,$B$269:$B$305,0)),SUMIFS('Input-Ext Allocators'!N$8:N$63,'Input-Ext Allocators'!$B$8:$B$63,$F164))*$D164</f>
        <v>0</v>
      </c>
      <c r="R164" s="5">
        <f ca="1">IFERROR(INDEX(R$269:R$305,MATCH($F164,$B$269:$B$305,0))/INDEX($D$269:$D$305,MATCH($F164,$B$269:$B$305,0)),SUMIFS('Input-Ext Allocators'!O$8:O$63,'Input-Ext Allocators'!$B$8:$B$63,$F164))*$D164</f>
        <v>0</v>
      </c>
      <c r="S164" s="5">
        <f ca="1">IFERROR(INDEX(S$269:S$305,MATCH($F164,$B$269:$B$305,0))/INDEX($D$269:$D$305,MATCH($F164,$B$269:$B$305,0)),SUMIFS('Input-Ext Allocators'!P$8:P$63,'Input-Ext Allocators'!$B$8:$B$63,$F164))*$D164</f>
        <v>0</v>
      </c>
      <c r="T164" s="5">
        <f ca="1">IFERROR(INDEX(T$269:T$305,MATCH($F164,$B$269:$B$305,0))/INDEX($D$269:$D$305,MATCH($F164,$B$269:$B$305,0)),SUMIFS('Input-Ext Allocators'!Q$8:Q$63,'Input-Ext Allocators'!$B$8:$B$63,$F164))*$D164</f>
        <v>0</v>
      </c>
      <c r="U164" s="5">
        <f ca="1">IFERROR(INDEX(U$269:U$305,MATCH($F164,$B$269:$B$305,0))/INDEX($D$269:$D$305,MATCH($F164,$B$269:$B$305,0)),SUMIFS('Input-Ext Allocators'!R$8:R$63,'Input-Ext Allocators'!$B$8:$B$63,$F164))*$D164</f>
        <v>0</v>
      </c>
      <c r="V164" s="5">
        <f ca="1">IFERROR(INDEX(V$269:V$305,MATCH($F164,$B$269:$B$305,0))/INDEX($D$269:$D$305,MATCH($F164,$B$269:$B$305,0)),SUMIFS('Input-Ext Allocators'!S$8:S$63,'Input-Ext Allocators'!$B$8:$B$63,$F164))*$D164</f>
        <v>0</v>
      </c>
      <c r="W164" s="5">
        <f ca="1">IFERROR(INDEX(W$269:W$305,MATCH($F164,$B$269:$B$305,0))/INDEX($D$269:$D$305,MATCH($F164,$B$269:$B$305,0)),SUMIFS('Input-Ext Allocators'!T$8:T$63,'Input-Ext Allocators'!$B$8:$B$63,$F164))*$D164</f>
        <v>0</v>
      </c>
      <c r="X164" s="5">
        <f ca="1">IFERROR(INDEX(X$269:X$305,MATCH($F164,$B$269:$B$305,0))/INDEX($D$269:$D$305,MATCH($F164,$B$269:$B$305,0)),SUMIFS('Input-Ext Allocators'!U$8:U$63,'Input-Ext Allocators'!$B$8:$B$63,$F164))*$D164</f>
        <v>0</v>
      </c>
      <c r="Y164" s="5">
        <f ca="1">IFERROR(INDEX(Y$269:Y$305,MATCH($F164,$B$269:$B$305,0))/INDEX($D$269:$D$305,MATCH($F164,$B$269:$B$305,0)),SUMIFS('Input-Ext Allocators'!V$8:V$63,'Input-Ext Allocators'!$B$8:$B$63,$F164))*$D164</f>
        <v>0</v>
      </c>
      <c r="Z164" s="5">
        <f ca="1">IFERROR(INDEX(Z$269:Z$305,MATCH($F164,$B$269:$B$305,0))/INDEX($D$269:$D$305,MATCH($F164,$B$269:$B$305,0)),SUMIFS('Input-Ext Allocators'!W$8:W$63,'Input-Ext Allocators'!$B$8:$B$63,$F164))*$D164</f>
        <v>0</v>
      </c>
    </row>
    <row r="165" spans="1:26" outlineLevel="1">
      <c r="A165" s="13">
        <f>IF(ISBLANK('Input-Accounts'!A165),"",'Input-Accounts'!A165)</f>
        <v>141</v>
      </c>
      <c r="B165" s="17" t="str">
        <f>IF(ISBLANK('Input-Accounts'!B165),"",'Input-Accounts'!B165)</f>
        <v xml:space="preserve">Customer assistance expenses </v>
      </c>
      <c r="C165" s="13">
        <f>IF(ISBLANK('Input-Accounts'!C165),"",'Input-Accounts'!C165)</f>
        <v>908</v>
      </c>
      <c r="D165" s="5">
        <f t="shared" ca="1" si="40"/>
        <v>-135846.84442824777</v>
      </c>
      <c r="E165" s="5">
        <f t="shared" ca="1" si="33"/>
        <v>0</v>
      </c>
      <c r="F165" s="2" t="str" cm="1">
        <f t="array" aca="1" ref="F165" ca="1">IF(D165=0,"-",IF('Input-Accounts'!$E165&lt;&gt;0,'Input-Accounts'!$E165,INDEX('Input-Accounts'!$H165:$J165,,MATCH($F$6,'Input-Accounts'!$H$6:$J$6,0))))</f>
        <v>CUSTOMERS</v>
      </c>
      <c r="G165" s="5">
        <f ca="1">IFERROR(INDEX(G$269:G$305,MATCH($F165,$B$269:$B$305,0))/INDEX($D$269:$D$305,MATCH($F165,$B$269:$B$305,0)),SUMIFS('Input-Ext Allocators'!D$8:D$63,'Input-Ext Allocators'!$B$8:$B$63,$F165))*$D165</f>
        <v>-119253.53253418861</v>
      </c>
      <c r="H165" s="5">
        <f ca="1">IFERROR(INDEX(H$269:H$305,MATCH($F165,$B$269:$B$305,0))/INDEX($D$269:$D$305,MATCH($F165,$B$269:$B$305,0)),SUMIFS('Input-Ext Allocators'!E$8:E$63,'Input-Ext Allocators'!$B$8:$B$63,$F165))*$D165</f>
        <v>-16126.247803426235</v>
      </c>
      <c r="I165" s="5">
        <f ca="1">IFERROR(INDEX(I$269:I$305,MATCH($F165,$B$269:$B$305,0))/INDEX($D$269:$D$305,MATCH($F165,$B$269:$B$305,0)),SUMIFS('Input-Ext Allocators'!F$8:F$63,'Input-Ext Allocators'!$B$8:$B$63,$F165))*$D165</f>
        <v>-288.63511218889158</v>
      </c>
      <c r="J165" s="5">
        <f ca="1">IFERROR(INDEX(J$269:J$305,MATCH($F165,$B$269:$B$305,0))/INDEX($D$269:$D$305,MATCH($F165,$B$269:$B$305,0)),SUMIFS('Input-Ext Allocators'!G$8:G$63,'Input-Ext Allocators'!$B$8:$B$63,$F165))*$D165</f>
        <v>-57.727022437778324</v>
      </c>
      <c r="K165" s="5">
        <f ca="1">IFERROR(INDEX(K$269:K$305,MATCH($F165,$B$269:$B$305,0))/INDEX($D$269:$D$305,MATCH($F165,$B$269:$B$305,0)),SUMIFS('Input-Ext Allocators'!H$8:H$63,'Input-Ext Allocators'!$B$8:$B$63,$F165))*$D165</f>
        <v>-4.081708657216649</v>
      </c>
      <c r="L165" s="5">
        <f ca="1">IFERROR(INDEX(L$269:L$305,MATCH($F165,$B$269:$B$305,0))/INDEX($D$269:$D$305,MATCH($F165,$B$269:$B$305,0)),SUMIFS('Input-Ext Allocators'!I$8:I$63,'Input-Ext Allocators'!$B$8:$B$63,$F165))*$D165</f>
        <v>-112.53853869183048</v>
      </c>
      <c r="M165" s="5">
        <f ca="1">IFERROR(INDEX(M$269:M$305,MATCH($F165,$B$269:$B$305,0))/INDEX($D$269:$D$305,MATCH($F165,$B$269:$B$305,0)),SUMIFS('Input-Ext Allocators'!J$8:J$63,'Input-Ext Allocators'!$B$8:$B$63,$F165))*$D165</f>
        <v>-4.081708657216649</v>
      </c>
      <c r="N165" s="5">
        <f ca="1">IFERROR(INDEX(N$269:N$305,MATCH($F165,$B$269:$B$305,0))/INDEX($D$269:$D$305,MATCH($F165,$B$269:$B$305,0)),SUMIFS('Input-Ext Allocators'!K$8:K$63,'Input-Ext Allocators'!$B$8:$B$63,$F165))*$D165</f>
        <v>0</v>
      </c>
      <c r="O165" s="5">
        <f ca="1">IFERROR(INDEX(O$269:O$305,MATCH($F165,$B$269:$B$305,0))/INDEX($D$269:$D$305,MATCH($F165,$B$269:$B$305,0)),SUMIFS('Input-Ext Allocators'!L$8:L$63,'Input-Ext Allocators'!$B$8:$B$63,$F165))*$D165</f>
        <v>0</v>
      </c>
      <c r="P165" s="5">
        <f ca="1">IFERROR(INDEX(P$269:P$305,MATCH($F165,$B$269:$B$305,0))/INDEX($D$269:$D$305,MATCH($F165,$B$269:$B$305,0)),SUMIFS('Input-Ext Allocators'!M$8:M$63,'Input-Ext Allocators'!$B$8:$B$63,$F165))*$D165</f>
        <v>0</v>
      </c>
      <c r="Q165" s="5">
        <f ca="1">IFERROR(INDEX(Q$269:Q$305,MATCH($F165,$B$269:$B$305,0))/INDEX($D$269:$D$305,MATCH($F165,$B$269:$B$305,0)),SUMIFS('Input-Ext Allocators'!N$8:N$63,'Input-Ext Allocators'!$B$8:$B$63,$F165))*$D165</f>
        <v>0</v>
      </c>
      <c r="R165" s="5">
        <f ca="1">IFERROR(INDEX(R$269:R$305,MATCH($F165,$B$269:$B$305,0))/INDEX($D$269:$D$305,MATCH($F165,$B$269:$B$305,0)),SUMIFS('Input-Ext Allocators'!O$8:O$63,'Input-Ext Allocators'!$B$8:$B$63,$F165))*$D165</f>
        <v>0</v>
      </c>
      <c r="S165" s="5">
        <f ca="1">IFERROR(INDEX(S$269:S$305,MATCH($F165,$B$269:$B$305,0))/INDEX($D$269:$D$305,MATCH($F165,$B$269:$B$305,0)),SUMIFS('Input-Ext Allocators'!P$8:P$63,'Input-Ext Allocators'!$B$8:$B$63,$F165))*$D165</f>
        <v>0</v>
      </c>
      <c r="T165" s="5">
        <f ca="1">IFERROR(INDEX(T$269:T$305,MATCH($F165,$B$269:$B$305,0))/INDEX($D$269:$D$305,MATCH($F165,$B$269:$B$305,0)),SUMIFS('Input-Ext Allocators'!Q$8:Q$63,'Input-Ext Allocators'!$B$8:$B$63,$F165))*$D165</f>
        <v>0</v>
      </c>
      <c r="U165" s="5">
        <f ca="1">IFERROR(INDEX(U$269:U$305,MATCH($F165,$B$269:$B$305,0))/INDEX($D$269:$D$305,MATCH($F165,$B$269:$B$305,0)),SUMIFS('Input-Ext Allocators'!R$8:R$63,'Input-Ext Allocators'!$B$8:$B$63,$F165))*$D165</f>
        <v>0</v>
      </c>
      <c r="V165" s="5">
        <f ca="1">IFERROR(INDEX(V$269:V$305,MATCH($F165,$B$269:$B$305,0))/INDEX($D$269:$D$305,MATCH($F165,$B$269:$B$305,0)),SUMIFS('Input-Ext Allocators'!S$8:S$63,'Input-Ext Allocators'!$B$8:$B$63,$F165))*$D165</f>
        <v>0</v>
      </c>
      <c r="W165" s="5">
        <f ca="1">IFERROR(INDEX(W$269:W$305,MATCH($F165,$B$269:$B$305,0))/INDEX($D$269:$D$305,MATCH($F165,$B$269:$B$305,0)),SUMIFS('Input-Ext Allocators'!T$8:T$63,'Input-Ext Allocators'!$B$8:$B$63,$F165))*$D165</f>
        <v>0</v>
      </c>
      <c r="X165" s="5">
        <f ca="1">IFERROR(INDEX(X$269:X$305,MATCH($F165,$B$269:$B$305,0))/INDEX($D$269:$D$305,MATCH($F165,$B$269:$B$305,0)),SUMIFS('Input-Ext Allocators'!U$8:U$63,'Input-Ext Allocators'!$B$8:$B$63,$F165))*$D165</f>
        <v>0</v>
      </c>
      <c r="Y165" s="5">
        <f ca="1">IFERROR(INDEX(Y$269:Y$305,MATCH($F165,$B$269:$B$305,0))/INDEX($D$269:$D$305,MATCH($F165,$B$269:$B$305,0)),SUMIFS('Input-Ext Allocators'!V$8:V$63,'Input-Ext Allocators'!$B$8:$B$63,$F165))*$D165</f>
        <v>0</v>
      </c>
      <c r="Z165" s="5">
        <f ca="1">IFERROR(INDEX(Z$269:Z$305,MATCH($F165,$B$269:$B$305,0))/INDEX($D$269:$D$305,MATCH($F165,$B$269:$B$305,0)),SUMIFS('Input-Ext Allocators'!W$8:W$63,'Input-Ext Allocators'!$B$8:$B$63,$F165))*$D165</f>
        <v>0</v>
      </c>
    </row>
    <row r="166" spans="1:26" outlineLevel="1">
      <c r="A166" s="13">
        <f>IF(ISBLANK('Input-Accounts'!A166),"",'Input-Accounts'!A166)</f>
        <v>142</v>
      </c>
      <c r="B166" s="17" t="str">
        <f>IF(ISBLANK('Input-Accounts'!B166),"",'Input-Accounts'!B166)</f>
        <v xml:space="preserve">Informational and instructional advertising expenses </v>
      </c>
      <c r="C166" s="13">
        <f>IF(ISBLANK('Input-Accounts'!C166),"",'Input-Accounts'!C166)</f>
        <v>909</v>
      </c>
      <c r="D166" s="5">
        <f t="shared" ca="1" si="40"/>
        <v>67654.104613691074</v>
      </c>
      <c r="E166" s="5">
        <f t="shared" ca="1" si="33"/>
        <v>0</v>
      </c>
      <c r="F166" s="2" t="str" cm="1">
        <f t="array" aca="1" ref="F166" ca="1">IF(D166=0,"-",IF('Input-Accounts'!$E166&lt;&gt;0,'Input-Accounts'!$E166,INDEX('Input-Accounts'!$H166:$J166,,MATCH($F$6,'Input-Accounts'!$H$6:$J$6,0))))</f>
        <v>CUSTOMERS</v>
      </c>
      <c r="G166" s="5">
        <f ca="1">IFERROR(INDEX(G$269:G$305,MATCH($F166,$B$269:$B$305,0))/INDEX($D$269:$D$305,MATCH($F166,$B$269:$B$305,0)),SUMIFS('Input-Ext Allocators'!D$8:D$63,'Input-Ext Allocators'!$B$8:$B$63,$F166))*$D166</f>
        <v>59390.345057897881</v>
      </c>
      <c r="H166" s="5">
        <f ca="1">IFERROR(INDEX(H$269:H$305,MATCH($F166,$B$269:$B$305,0))/INDEX($D$269:$D$305,MATCH($F166,$B$269:$B$305,0)),SUMIFS('Input-Ext Allocators'!E$8:E$63,'Input-Ext Allocators'!$B$8:$B$63,$F166))*$D166</f>
        <v>8031.1534692700025</v>
      </c>
      <c r="I166" s="5">
        <f ca="1">IFERROR(INDEX(I$269:I$305,MATCH($F166,$B$269:$B$305,0))/INDEX($D$269:$D$305,MATCH($F166,$B$269:$B$305,0)),SUMIFS('Input-Ext Allocators'!F$8:F$63,'Input-Ext Allocators'!$B$8:$B$63,$F166))*$D166</f>
        <v>143.74533436826189</v>
      </c>
      <c r="J166" s="5">
        <f ca="1">IFERROR(INDEX(J$269:J$305,MATCH($F166,$B$269:$B$305,0))/INDEX($D$269:$D$305,MATCH($F166,$B$269:$B$305,0)),SUMIFS('Input-Ext Allocators'!G$8:G$63,'Input-Ext Allocators'!$B$8:$B$63,$F166))*$D166</f>
        <v>28.749066873652382</v>
      </c>
      <c r="K166" s="5">
        <f ca="1">IFERROR(INDEX(K$269:K$305,MATCH($F166,$B$269:$B$305,0))/INDEX($D$269:$D$305,MATCH($F166,$B$269:$B$305,0)),SUMIFS('Input-Ext Allocators'!H$8:H$63,'Input-Ext Allocators'!$B$8:$B$63,$F166))*$D166</f>
        <v>2.032762304197643</v>
      </c>
      <c r="L166" s="5">
        <f ca="1">IFERROR(INDEX(L$269:L$305,MATCH($F166,$B$269:$B$305,0))/INDEX($D$269:$D$305,MATCH($F166,$B$269:$B$305,0)),SUMIFS('Input-Ext Allocators'!I$8:I$63,'Input-Ext Allocators'!$B$8:$B$63,$F166))*$D166</f>
        <v>56.046160672877882</v>
      </c>
      <c r="M166" s="5">
        <f ca="1">IFERROR(INDEX(M$269:M$305,MATCH($F166,$B$269:$B$305,0))/INDEX($D$269:$D$305,MATCH($F166,$B$269:$B$305,0)),SUMIFS('Input-Ext Allocators'!J$8:J$63,'Input-Ext Allocators'!$B$8:$B$63,$F166))*$D166</f>
        <v>2.032762304197643</v>
      </c>
      <c r="N166" s="5">
        <f ca="1">IFERROR(INDEX(N$269:N$305,MATCH($F166,$B$269:$B$305,0))/INDEX($D$269:$D$305,MATCH($F166,$B$269:$B$305,0)),SUMIFS('Input-Ext Allocators'!K$8:K$63,'Input-Ext Allocators'!$B$8:$B$63,$F166))*$D166</f>
        <v>0</v>
      </c>
      <c r="O166" s="5">
        <f ca="1">IFERROR(INDEX(O$269:O$305,MATCH($F166,$B$269:$B$305,0))/INDEX($D$269:$D$305,MATCH($F166,$B$269:$B$305,0)),SUMIFS('Input-Ext Allocators'!L$8:L$63,'Input-Ext Allocators'!$B$8:$B$63,$F166))*$D166</f>
        <v>0</v>
      </c>
      <c r="P166" s="5">
        <f ca="1">IFERROR(INDEX(P$269:P$305,MATCH($F166,$B$269:$B$305,0))/INDEX($D$269:$D$305,MATCH($F166,$B$269:$B$305,0)),SUMIFS('Input-Ext Allocators'!M$8:M$63,'Input-Ext Allocators'!$B$8:$B$63,$F166))*$D166</f>
        <v>0</v>
      </c>
      <c r="Q166" s="5">
        <f ca="1">IFERROR(INDEX(Q$269:Q$305,MATCH($F166,$B$269:$B$305,0))/INDEX($D$269:$D$305,MATCH($F166,$B$269:$B$305,0)),SUMIFS('Input-Ext Allocators'!N$8:N$63,'Input-Ext Allocators'!$B$8:$B$63,$F166))*$D166</f>
        <v>0</v>
      </c>
      <c r="R166" s="5">
        <f ca="1">IFERROR(INDEX(R$269:R$305,MATCH($F166,$B$269:$B$305,0))/INDEX($D$269:$D$305,MATCH($F166,$B$269:$B$305,0)),SUMIFS('Input-Ext Allocators'!O$8:O$63,'Input-Ext Allocators'!$B$8:$B$63,$F166))*$D166</f>
        <v>0</v>
      </c>
      <c r="S166" s="5">
        <f ca="1">IFERROR(INDEX(S$269:S$305,MATCH($F166,$B$269:$B$305,0))/INDEX($D$269:$D$305,MATCH($F166,$B$269:$B$305,0)),SUMIFS('Input-Ext Allocators'!P$8:P$63,'Input-Ext Allocators'!$B$8:$B$63,$F166))*$D166</f>
        <v>0</v>
      </c>
      <c r="T166" s="5">
        <f ca="1">IFERROR(INDEX(T$269:T$305,MATCH($F166,$B$269:$B$305,0))/INDEX($D$269:$D$305,MATCH($F166,$B$269:$B$305,0)),SUMIFS('Input-Ext Allocators'!Q$8:Q$63,'Input-Ext Allocators'!$B$8:$B$63,$F166))*$D166</f>
        <v>0</v>
      </c>
      <c r="U166" s="5">
        <f ca="1">IFERROR(INDEX(U$269:U$305,MATCH($F166,$B$269:$B$305,0))/INDEX($D$269:$D$305,MATCH($F166,$B$269:$B$305,0)),SUMIFS('Input-Ext Allocators'!R$8:R$63,'Input-Ext Allocators'!$B$8:$B$63,$F166))*$D166</f>
        <v>0</v>
      </c>
      <c r="V166" s="5">
        <f ca="1">IFERROR(INDEX(V$269:V$305,MATCH($F166,$B$269:$B$305,0))/INDEX($D$269:$D$305,MATCH($F166,$B$269:$B$305,0)),SUMIFS('Input-Ext Allocators'!S$8:S$63,'Input-Ext Allocators'!$B$8:$B$63,$F166))*$D166</f>
        <v>0</v>
      </c>
      <c r="W166" s="5">
        <f ca="1">IFERROR(INDEX(W$269:W$305,MATCH($F166,$B$269:$B$305,0))/INDEX($D$269:$D$305,MATCH($F166,$B$269:$B$305,0)),SUMIFS('Input-Ext Allocators'!T$8:T$63,'Input-Ext Allocators'!$B$8:$B$63,$F166))*$D166</f>
        <v>0</v>
      </c>
      <c r="X166" s="5">
        <f ca="1">IFERROR(INDEX(X$269:X$305,MATCH($F166,$B$269:$B$305,0))/INDEX($D$269:$D$305,MATCH($F166,$B$269:$B$305,0)),SUMIFS('Input-Ext Allocators'!U$8:U$63,'Input-Ext Allocators'!$B$8:$B$63,$F166))*$D166</f>
        <v>0</v>
      </c>
      <c r="Y166" s="5">
        <f ca="1">IFERROR(INDEX(Y$269:Y$305,MATCH($F166,$B$269:$B$305,0))/INDEX($D$269:$D$305,MATCH($F166,$B$269:$B$305,0)),SUMIFS('Input-Ext Allocators'!V$8:V$63,'Input-Ext Allocators'!$B$8:$B$63,$F166))*$D166</f>
        <v>0</v>
      </c>
      <c r="Z166" s="5">
        <f ca="1">IFERROR(INDEX(Z$269:Z$305,MATCH($F166,$B$269:$B$305,0))/INDEX($D$269:$D$305,MATCH($F166,$B$269:$B$305,0)),SUMIFS('Input-Ext Allocators'!W$8:W$63,'Input-Ext Allocators'!$B$8:$B$63,$F166))*$D166</f>
        <v>0</v>
      </c>
    </row>
    <row r="167" spans="1:26" outlineLevel="1">
      <c r="A167" s="13">
        <f>IF(ISBLANK('Input-Accounts'!A167),"",'Input-Accounts'!A167)</f>
        <v>143</v>
      </c>
      <c r="B167" s="17" t="str">
        <f>IF(ISBLANK('Input-Accounts'!B167),"",'Input-Accounts'!B167)</f>
        <v>Miscellaneous customer service and informational expenses</v>
      </c>
      <c r="C167" s="13">
        <f>IF(ISBLANK('Input-Accounts'!C167),"",'Input-Accounts'!C167)</f>
        <v>910</v>
      </c>
      <c r="D167" s="5">
        <f t="shared" ca="1" si="40"/>
        <v>156889.91411408054</v>
      </c>
      <c r="E167" s="5">
        <f ca="1">IFERROR(IF(D167="","",IF(D167=0,0,IF(ABS(D167-SUM($G167:$Z167))&lt;Check_Limit,0,1))),1)</f>
        <v>0</v>
      </c>
      <c r="F167" s="2" t="str" cm="1">
        <f t="array" aca="1" ref="F167" ca="1">IF(D167=0,"-",IF('Input-Accounts'!$E167&lt;&gt;0,'Input-Accounts'!$E167,INDEX('Input-Accounts'!$H167:$J167,,MATCH($F$6,'Input-Accounts'!$H$6:$J$6,0))))</f>
        <v>CUSTOMERS</v>
      </c>
      <c r="G167" s="5">
        <f ca="1">IFERROR(INDEX(G$269:G$305,MATCH($F167,$B$269:$B$305,0))/INDEX($D$269:$D$305,MATCH($F167,$B$269:$B$305,0)),SUMIFS('Input-Ext Allocators'!D$8:D$63,'Input-Ext Allocators'!$B$8:$B$63,$F167))*$D167</f>
        <v>137726.2501446747</v>
      </c>
      <c r="H167" s="5">
        <f ca="1">IFERROR(INDEX(H$269:H$305,MATCH($F167,$B$269:$B$305,0))/INDEX($D$269:$D$305,MATCH($F167,$B$269:$B$305,0)),SUMIFS('Input-Ext Allocators'!E$8:E$63,'Input-Ext Allocators'!$B$8:$B$63,$F167))*$D167</f>
        <v>18624.250298270665</v>
      </c>
      <c r="I167" s="5">
        <f ca="1">IFERROR(INDEX(I$269:I$305,MATCH($F167,$B$269:$B$305,0))/INDEX($D$269:$D$305,MATCH($F167,$B$269:$B$305,0)),SUMIFS('Input-Ext Allocators'!F$8:F$63,'Input-Ext Allocators'!$B$8:$B$63,$F167))*$D167</f>
        <v>333.34552710601599</v>
      </c>
      <c r="J167" s="5">
        <f ca="1">IFERROR(INDEX(J$269:J$305,MATCH($F167,$B$269:$B$305,0))/INDEX($D$269:$D$305,MATCH($F167,$B$269:$B$305,0)),SUMIFS('Input-Ext Allocators'!G$8:G$63,'Input-Ext Allocators'!$B$8:$B$63,$F167))*$D167</f>
        <v>66.669105421203199</v>
      </c>
      <c r="K167" s="5">
        <f ca="1">IFERROR(INDEX(K$269:K$305,MATCH($F167,$B$269:$B$305,0))/INDEX($D$269:$D$305,MATCH($F167,$B$269:$B$305,0)),SUMIFS('Input-Ext Allocators'!H$8:H$63,'Input-Ext Allocators'!$B$8:$B$63,$F167))*$D167</f>
        <v>4.7139771509941655</v>
      </c>
      <c r="L167" s="5">
        <f ca="1">IFERROR(INDEX(L$269:L$305,MATCH($F167,$B$269:$B$305,0))/INDEX($D$269:$D$305,MATCH($F167,$B$269:$B$305,0)),SUMIFS('Input-Ext Allocators'!I$8:I$63,'Input-Ext Allocators'!$B$8:$B$63,$F167))*$D167</f>
        <v>129.971084305982</v>
      </c>
      <c r="M167" s="5">
        <f ca="1">IFERROR(INDEX(M$269:M$305,MATCH($F167,$B$269:$B$305,0))/INDEX($D$269:$D$305,MATCH($F167,$B$269:$B$305,0)),SUMIFS('Input-Ext Allocators'!J$8:J$63,'Input-Ext Allocators'!$B$8:$B$63,$F167))*$D167</f>
        <v>4.7139771509941655</v>
      </c>
      <c r="N167" s="5">
        <f ca="1">IFERROR(INDEX(N$269:N$305,MATCH($F167,$B$269:$B$305,0))/INDEX($D$269:$D$305,MATCH($F167,$B$269:$B$305,0)),SUMIFS('Input-Ext Allocators'!K$8:K$63,'Input-Ext Allocators'!$B$8:$B$63,$F167))*$D167</f>
        <v>0</v>
      </c>
      <c r="O167" s="5">
        <f ca="1">IFERROR(INDEX(O$269:O$305,MATCH($F167,$B$269:$B$305,0))/INDEX($D$269:$D$305,MATCH($F167,$B$269:$B$305,0)),SUMIFS('Input-Ext Allocators'!L$8:L$63,'Input-Ext Allocators'!$B$8:$B$63,$F167))*$D167</f>
        <v>0</v>
      </c>
      <c r="P167" s="5">
        <f ca="1">IFERROR(INDEX(P$269:P$305,MATCH($F167,$B$269:$B$305,0))/INDEX($D$269:$D$305,MATCH($F167,$B$269:$B$305,0)),SUMIFS('Input-Ext Allocators'!M$8:M$63,'Input-Ext Allocators'!$B$8:$B$63,$F167))*$D167</f>
        <v>0</v>
      </c>
      <c r="Q167" s="5">
        <f ca="1">IFERROR(INDEX(Q$269:Q$305,MATCH($F167,$B$269:$B$305,0))/INDEX($D$269:$D$305,MATCH($F167,$B$269:$B$305,0)),SUMIFS('Input-Ext Allocators'!N$8:N$63,'Input-Ext Allocators'!$B$8:$B$63,$F167))*$D167</f>
        <v>0</v>
      </c>
      <c r="R167" s="5">
        <f ca="1">IFERROR(INDEX(R$269:R$305,MATCH($F167,$B$269:$B$305,0))/INDEX($D$269:$D$305,MATCH($F167,$B$269:$B$305,0)),SUMIFS('Input-Ext Allocators'!O$8:O$63,'Input-Ext Allocators'!$B$8:$B$63,$F167))*$D167</f>
        <v>0</v>
      </c>
      <c r="S167" s="5">
        <f ca="1">IFERROR(INDEX(S$269:S$305,MATCH($F167,$B$269:$B$305,0))/INDEX($D$269:$D$305,MATCH($F167,$B$269:$B$305,0)),SUMIFS('Input-Ext Allocators'!P$8:P$63,'Input-Ext Allocators'!$B$8:$B$63,$F167))*$D167</f>
        <v>0</v>
      </c>
      <c r="T167" s="5">
        <f ca="1">IFERROR(INDEX(T$269:T$305,MATCH($F167,$B$269:$B$305,0))/INDEX($D$269:$D$305,MATCH($F167,$B$269:$B$305,0)),SUMIFS('Input-Ext Allocators'!Q$8:Q$63,'Input-Ext Allocators'!$B$8:$B$63,$F167))*$D167</f>
        <v>0</v>
      </c>
      <c r="U167" s="5">
        <f ca="1">IFERROR(INDEX(U$269:U$305,MATCH($F167,$B$269:$B$305,0))/INDEX($D$269:$D$305,MATCH($F167,$B$269:$B$305,0)),SUMIFS('Input-Ext Allocators'!R$8:R$63,'Input-Ext Allocators'!$B$8:$B$63,$F167))*$D167</f>
        <v>0</v>
      </c>
      <c r="V167" s="5">
        <f ca="1">IFERROR(INDEX(V$269:V$305,MATCH($F167,$B$269:$B$305,0))/INDEX($D$269:$D$305,MATCH($F167,$B$269:$B$305,0)),SUMIFS('Input-Ext Allocators'!S$8:S$63,'Input-Ext Allocators'!$B$8:$B$63,$F167))*$D167</f>
        <v>0</v>
      </c>
      <c r="W167" s="5">
        <f ca="1">IFERROR(INDEX(W$269:W$305,MATCH($F167,$B$269:$B$305,0))/INDEX($D$269:$D$305,MATCH($F167,$B$269:$B$305,0)),SUMIFS('Input-Ext Allocators'!T$8:T$63,'Input-Ext Allocators'!$B$8:$B$63,$F167))*$D167</f>
        <v>0</v>
      </c>
      <c r="X167" s="5">
        <f ca="1">IFERROR(INDEX(X$269:X$305,MATCH($F167,$B$269:$B$305,0))/INDEX($D$269:$D$305,MATCH($F167,$B$269:$B$305,0)),SUMIFS('Input-Ext Allocators'!U$8:U$63,'Input-Ext Allocators'!$B$8:$B$63,$F167))*$D167</f>
        <v>0</v>
      </c>
      <c r="Y167" s="5">
        <f ca="1">IFERROR(INDEX(Y$269:Y$305,MATCH($F167,$B$269:$B$305,0))/INDEX($D$269:$D$305,MATCH($F167,$B$269:$B$305,0)),SUMIFS('Input-Ext Allocators'!V$8:V$63,'Input-Ext Allocators'!$B$8:$B$63,$F167))*$D167</f>
        <v>0</v>
      </c>
      <c r="Z167" s="5">
        <f ca="1">IFERROR(INDEX(Z$269:Z$305,MATCH($F167,$B$269:$B$305,0))/INDEX($D$269:$D$305,MATCH($F167,$B$269:$B$305,0)),SUMIFS('Input-Ext Allocators'!W$8:W$63,'Input-Ext Allocators'!$B$8:$B$63,$F167))*$D167</f>
        <v>0</v>
      </c>
    </row>
    <row r="168" spans="1:26" outlineLevel="1">
      <c r="A168" s="13">
        <f>IF(ISBLANK('Input-Accounts'!A168),"",'Input-Accounts'!A168)</f>
        <v>144</v>
      </c>
      <c r="B168" t="str">
        <f>IF(ISBLANK('Input-Accounts'!B168),"",'Input-Accounts'!B168)</f>
        <v>Subtotal - Customer Service &amp; Information Expenses</v>
      </c>
      <c r="C168" s="13" t="str">
        <f>IF(ISBLANK('Input-Accounts'!C168),"",'Input-Accounts'!C168)</f>
        <v/>
      </c>
      <c r="D168" s="28">
        <f ca="1">SUBTOTAL(9,D164:D167)</f>
        <v>88697.174299523846</v>
      </c>
      <c r="E168" s="5">
        <f t="shared" ref="E168:E175" ca="1" si="41">IFERROR(IF(D168="","",IF(D168=0,0,IF(ABS(D168-SUM($G168:$Z168))&lt;Check_Limit,0,1))),1)</f>
        <v>0</v>
      </c>
      <c r="G168" s="28">
        <f t="shared" ref="G168:Z168" ca="1" si="42">SUBTOTAL(9,G164:G167)</f>
        <v>77863.06266838398</v>
      </c>
      <c r="H168" s="28">
        <f t="shared" ca="1" si="42"/>
        <v>10529.155964114432</v>
      </c>
      <c r="I168" s="28">
        <f t="shared" ca="1" si="42"/>
        <v>188.4557492853863</v>
      </c>
      <c r="J168" s="28">
        <f t="shared" ca="1" si="42"/>
        <v>37.691149857077257</v>
      </c>
      <c r="K168" s="28">
        <f t="shared" ca="1" si="42"/>
        <v>2.6650307979751595</v>
      </c>
      <c r="L168" s="28">
        <f t="shared" ca="1" si="42"/>
        <v>73.478706287029411</v>
      </c>
      <c r="M168" s="28">
        <f t="shared" ca="1" si="42"/>
        <v>2.6650307979751595</v>
      </c>
      <c r="N168" s="28">
        <f t="shared" ca="1" si="42"/>
        <v>0</v>
      </c>
      <c r="O168" s="28">
        <f t="shared" ca="1" si="42"/>
        <v>0</v>
      </c>
      <c r="P168" s="28">
        <f t="shared" ca="1" si="42"/>
        <v>0</v>
      </c>
      <c r="Q168" s="28">
        <f t="shared" ca="1" si="42"/>
        <v>0</v>
      </c>
      <c r="R168" s="28">
        <f t="shared" ca="1" si="42"/>
        <v>0</v>
      </c>
      <c r="S168" s="28">
        <f t="shared" ca="1" si="42"/>
        <v>0</v>
      </c>
      <c r="T168" s="28">
        <f t="shared" ca="1" si="42"/>
        <v>0</v>
      </c>
      <c r="U168" s="28">
        <f t="shared" ca="1" si="42"/>
        <v>0</v>
      </c>
      <c r="V168" s="28">
        <f t="shared" ca="1" si="42"/>
        <v>0</v>
      </c>
      <c r="W168" s="28">
        <f t="shared" ca="1" si="42"/>
        <v>0</v>
      </c>
      <c r="X168" s="28">
        <f t="shared" ca="1" si="42"/>
        <v>0</v>
      </c>
      <c r="Y168" s="28">
        <f t="shared" ca="1" si="42"/>
        <v>0</v>
      </c>
      <c r="Z168" s="28">
        <f t="shared" ca="1" si="42"/>
        <v>0</v>
      </c>
    </row>
    <row r="169" spans="1:26" outlineLevel="1">
      <c r="A169" s="13" t="str">
        <f>IF(ISBLANK('Input-Accounts'!A169),"",'Input-Accounts'!A169)</f>
        <v/>
      </c>
      <c r="B169" s="1" t="str">
        <f>IF(ISBLANK('Input-Accounts'!B169),"",'Input-Accounts'!B169)</f>
        <v/>
      </c>
      <c r="C169" s="13" t="str">
        <f>IF(ISBLANK('Input-Accounts'!C169),"",'Input-Accounts'!C169)</f>
        <v/>
      </c>
      <c r="D169" s="5"/>
      <c r="E169" s="5"/>
      <c r="F169" s="2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outlineLevel="1">
      <c r="A170" s="13">
        <f>IF(ISBLANK('Input-Accounts'!A170),"",'Input-Accounts'!A170)</f>
        <v>145</v>
      </c>
      <c r="B170" s="1" t="str">
        <f>IF(ISBLANK('Input-Accounts'!B170),"",'Input-Accounts'!B170)</f>
        <v>Sales Expenses</v>
      </c>
      <c r="C170" s="13" t="str">
        <f>IF(ISBLANK('Input-Accounts'!C170),"",'Input-Accounts'!C170)</f>
        <v/>
      </c>
      <c r="D170" s="5"/>
      <c r="E170" s="5"/>
      <c r="F170" s="2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outlineLevel="1">
      <c r="A171" s="13">
        <f>IF(ISBLANK('Input-Accounts'!A171),"",'Input-Accounts'!A171)</f>
        <v>146</v>
      </c>
      <c r="B171" s="17" t="str">
        <f>IF(ISBLANK('Input-Accounts'!B171),"",'Input-Accounts'!B171)</f>
        <v>Supervision</v>
      </c>
      <c r="C171" s="13">
        <f>IF(ISBLANK('Input-Accounts'!C171),"",'Input-Accounts'!C171)</f>
        <v>911</v>
      </c>
      <c r="D171" s="5">
        <f t="shared" ref="D171:D174" ca="1" si="43">INDIRECT("Classification!"&amp;$D$5&amp;ROW())</f>
        <v>0</v>
      </c>
      <c r="E171" s="5">
        <f t="shared" ca="1" si="41"/>
        <v>0</v>
      </c>
      <c r="F171" s="2" t="str" cm="1">
        <f t="array" aca="1" ref="F171" ca="1">IF(D171=0,"-",IF('Input-Accounts'!$E171&lt;&gt;0,'Input-Accounts'!$E171,INDEX('Input-Accounts'!$H171:$J171,,MATCH($F$6,'Input-Accounts'!$H$6:$J$6,0))))</f>
        <v>-</v>
      </c>
      <c r="G171" s="5">
        <f ca="1">IFERROR(INDEX(G$269:G$305,MATCH($F171,$B$269:$B$305,0))/INDEX($D$269:$D$305,MATCH($F171,$B$269:$B$305,0)),SUMIFS('Input-Ext Allocators'!D$8:D$63,'Input-Ext Allocators'!$B$8:$B$63,$F171))*$D171</f>
        <v>0</v>
      </c>
      <c r="H171" s="5">
        <f ca="1">IFERROR(INDEX(H$269:H$305,MATCH($F171,$B$269:$B$305,0))/INDEX($D$269:$D$305,MATCH($F171,$B$269:$B$305,0)),SUMIFS('Input-Ext Allocators'!E$8:E$63,'Input-Ext Allocators'!$B$8:$B$63,$F171))*$D171</f>
        <v>0</v>
      </c>
      <c r="I171" s="5">
        <f ca="1">IFERROR(INDEX(I$269:I$305,MATCH($F171,$B$269:$B$305,0))/INDEX($D$269:$D$305,MATCH($F171,$B$269:$B$305,0)),SUMIFS('Input-Ext Allocators'!F$8:F$63,'Input-Ext Allocators'!$B$8:$B$63,$F171))*$D171</f>
        <v>0</v>
      </c>
      <c r="J171" s="5">
        <f ca="1">IFERROR(INDEX(J$269:J$305,MATCH($F171,$B$269:$B$305,0))/INDEX($D$269:$D$305,MATCH($F171,$B$269:$B$305,0)),SUMIFS('Input-Ext Allocators'!G$8:G$63,'Input-Ext Allocators'!$B$8:$B$63,$F171))*$D171</f>
        <v>0</v>
      </c>
      <c r="K171" s="5">
        <f ca="1">IFERROR(INDEX(K$269:K$305,MATCH($F171,$B$269:$B$305,0))/INDEX($D$269:$D$305,MATCH($F171,$B$269:$B$305,0)),SUMIFS('Input-Ext Allocators'!H$8:H$63,'Input-Ext Allocators'!$B$8:$B$63,$F171))*$D171</f>
        <v>0</v>
      </c>
      <c r="L171" s="5">
        <f ca="1">IFERROR(INDEX(L$269:L$305,MATCH($F171,$B$269:$B$305,0))/INDEX($D$269:$D$305,MATCH($F171,$B$269:$B$305,0)),SUMIFS('Input-Ext Allocators'!I$8:I$63,'Input-Ext Allocators'!$B$8:$B$63,$F171))*$D171</f>
        <v>0</v>
      </c>
      <c r="M171" s="5">
        <f ca="1">IFERROR(INDEX(M$269:M$305,MATCH($F171,$B$269:$B$305,0))/INDEX($D$269:$D$305,MATCH($F171,$B$269:$B$305,0)),SUMIFS('Input-Ext Allocators'!J$8:J$63,'Input-Ext Allocators'!$B$8:$B$63,$F171))*$D171</f>
        <v>0</v>
      </c>
      <c r="N171" s="5">
        <f ca="1">IFERROR(INDEX(N$269:N$305,MATCH($F171,$B$269:$B$305,0))/INDEX($D$269:$D$305,MATCH($F171,$B$269:$B$305,0)),SUMIFS('Input-Ext Allocators'!K$8:K$63,'Input-Ext Allocators'!$B$8:$B$63,$F171))*$D171</f>
        <v>0</v>
      </c>
      <c r="O171" s="5">
        <f ca="1">IFERROR(INDEX(O$269:O$305,MATCH($F171,$B$269:$B$305,0))/INDEX($D$269:$D$305,MATCH($F171,$B$269:$B$305,0)),SUMIFS('Input-Ext Allocators'!L$8:L$63,'Input-Ext Allocators'!$B$8:$B$63,$F171))*$D171</f>
        <v>0</v>
      </c>
      <c r="P171" s="5">
        <f ca="1">IFERROR(INDEX(P$269:P$305,MATCH($F171,$B$269:$B$305,0))/INDEX($D$269:$D$305,MATCH($F171,$B$269:$B$305,0)),SUMIFS('Input-Ext Allocators'!M$8:M$63,'Input-Ext Allocators'!$B$8:$B$63,$F171))*$D171</f>
        <v>0</v>
      </c>
      <c r="Q171" s="5">
        <f ca="1">IFERROR(INDEX(Q$269:Q$305,MATCH($F171,$B$269:$B$305,0))/INDEX($D$269:$D$305,MATCH($F171,$B$269:$B$305,0)),SUMIFS('Input-Ext Allocators'!N$8:N$63,'Input-Ext Allocators'!$B$8:$B$63,$F171))*$D171</f>
        <v>0</v>
      </c>
      <c r="R171" s="5">
        <f ca="1">IFERROR(INDEX(R$269:R$305,MATCH($F171,$B$269:$B$305,0))/INDEX($D$269:$D$305,MATCH($F171,$B$269:$B$305,0)),SUMIFS('Input-Ext Allocators'!O$8:O$63,'Input-Ext Allocators'!$B$8:$B$63,$F171))*$D171</f>
        <v>0</v>
      </c>
      <c r="S171" s="5">
        <f ca="1">IFERROR(INDEX(S$269:S$305,MATCH($F171,$B$269:$B$305,0))/INDEX($D$269:$D$305,MATCH($F171,$B$269:$B$305,0)),SUMIFS('Input-Ext Allocators'!P$8:P$63,'Input-Ext Allocators'!$B$8:$B$63,$F171))*$D171</f>
        <v>0</v>
      </c>
      <c r="T171" s="5">
        <f ca="1">IFERROR(INDEX(T$269:T$305,MATCH($F171,$B$269:$B$305,0))/INDEX($D$269:$D$305,MATCH($F171,$B$269:$B$305,0)),SUMIFS('Input-Ext Allocators'!Q$8:Q$63,'Input-Ext Allocators'!$B$8:$B$63,$F171))*$D171</f>
        <v>0</v>
      </c>
      <c r="U171" s="5">
        <f ca="1">IFERROR(INDEX(U$269:U$305,MATCH($F171,$B$269:$B$305,0))/INDEX($D$269:$D$305,MATCH($F171,$B$269:$B$305,0)),SUMIFS('Input-Ext Allocators'!R$8:R$63,'Input-Ext Allocators'!$B$8:$B$63,$F171))*$D171</f>
        <v>0</v>
      </c>
      <c r="V171" s="5">
        <f ca="1">IFERROR(INDEX(V$269:V$305,MATCH($F171,$B$269:$B$305,0))/INDEX($D$269:$D$305,MATCH($F171,$B$269:$B$305,0)),SUMIFS('Input-Ext Allocators'!S$8:S$63,'Input-Ext Allocators'!$B$8:$B$63,$F171))*$D171</f>
        <v>0</v>
      </c>
      <c r="W171" s="5">
        <f ca="1">IFERROR(INDEX(W$269:W$305,MATCH($F171,$B$269:$B$305,0))/INDEX($D$269:$D$305,MATCH($F171,$B$269:$B$305,0)),SUMIFS('Input-Ext Allocators'!T$8:T$63,'Input-Ext Allocators'!$B$8:$B$63,$F171))*$D171</f>
        <v>0</v>
      </c>
      <c r="X171" s="5">
        <f ca="1">IFERROR(INDEX(X$269:X$305,MATCH($F171,$B$269:$B$305,0))/INDEX($D$269:$D$305,MATCH($F171,$B$269:$B$305,0)),SUMIFS('Input-Ext Allocators'!U$8:U$63,'Input-Ext Allocators'!$B$8:$B$63,$F171))*$D171</f>
        <v>0</v>
      </c>
      <c r="Y171" s="5">
        <f ca="1">IFERROR(INDEX(Y$269:Y$305,MATCH($F171,$B$269:$B$305,0))/INDEX($D$269:$D$305,MATCH($F171,$B$269:$B$305,0)),SUMIFS('Input-Ext Allocators'!V$8:V$63,'Input-Ext Allocators'!$B$8:$B$63,$F171))*$D171</f>
        <v>0</v>
      </c>
      <c r="Z171" s="5">
        <f ca="1">IFERROR(INDEX(Z$269:Z$305,MATCH($F171,$B$269:$B$305,0))/INDEX($D$269:$D$305,MATCH($F171,$B$269:$B$305,0)),SUMIFS('Input-Ext Allocators'!W$8:W$63,'Input-Ext Allocators'!$B$8:$B$63,$F171))*$D171</f>
        <v>0</v>
      </c>
    </row>
    <row r="172" spans="1:26" outlineLevel="1">
      <c r="A172" s="13">
        <f>IF(ISBLANK('Input-Accounts'!A172),"",'Input-Accounts'!A172)</f>
        <v>147</v>
      </c>
      <c r="B172" s="17" t="str">
        <f>IF(ISBLANK('Input-Accounts'!B172),"",'Input-Accounts'!B172)</f>
        <v>Demonstrating and selling expenses</v>
      </c>
      <c r="C172" s="13">
        <f>IF(ISBLANK('Input-Accounts'!C172),"",'Input-Accounts'!C172)</f>
        <v>912</v>
      </c>
      <c r="D172" s="5">
        <f t="shared" ca="1" si="43"/>
        <v>18653.453822037322</v>
      </c>
      <c r="E172" s="5">
        <f t="shared" ca="1" si="41"/>
        <v>0</v>
      </c>
      <c r="F172" s="2" t="str" cm="1">
        <f t="array" aca="1" ref="F172" ca="1">IF(D172=0,"-",IF('Input-Accounts'!$E172&lt;&gt;0,'Input-Accounts'!$E172,INDEX('Input-Accounts'!$H172:$J172,,MATCH($F$6,'Input-Accounts'!$H$6:$J$6,0))))</f>
        <v>CUSTOMERS</v>
      </c>
      <c r="G172" s="5">
        <f ca="1">IFERROR(INDEX(G$269:G$305,MATCH($F172,$B$269:$B$305,0))/INDEX($D$269:$D$305,MATCH($F172,$B$269:$B$305,0)),SUMIFS('Input-Ext Allocators'!D$8:D$63,'Input-Ext Allocators'!$B$8:$B$63,$F172))*$D172</f>
        <v>16374.986637369073</v>
      </c>
      <c r="H172" s="5">
        <f ca="1">IFERROR(INDEX(H$269:H$305,MATCH($F172,$B$269:$B$305,0))/INDEX($D$269:$D$305,MATCH($F172,$B$269:$B$305,0)),SUMIFS('Input-Ext Allocators'!E$8:E$63,'Input-Ext Allocators'!$B$8:$B$63,$F172))*$D172</f>
        <v>2214.3335017459713</v>
      </c>
      <c r="I172" s="5">
        <f ca="1">IFERROR(INDEX(I$269:I$305,MATCH($F172,$B$269:$B$305,0))/INDEX($D$269:$D$305,MATCH($F172,$B$269:$B$305,0)),SUMIFS('Input-Ext Allocators'!F$8:F$63,'Input-Ext Allocators'!$B$8:$B$63,$F172))*$D172</f>
        <v>39.633174839610056</v>
      </c>
      <c r="J172" s="5">
        <f ca="1">IFERROR(INDEX(J$269:J$305,MATCH($F172,$B$269:$B$305,0))/INDEX($D$269:$D$305,MATCH($F172,$B$269:$B$305,0)),SUMIFS('Input-Ext Allocators'!G$8:G$63,'Input-Ext Allocators'!$B$8:$B$63,$F172))*$D172</f>
        <v>7.9266349679220118</v>
      </c>
      <c r="K172" s="5">
        <f ca="1">IFERROR(INDEX(K$269:K$305,MATCH($F172,$B$269:$B$305,0))/INDEX($D$269:$D$305,MATCH($F172,$B$269:$B$305,0)),SUMIFS('Input-Ext Allocators'!H$8:H$63,'Input-Ext Allocators'!$B$8:$B$63,$F172))*$D172</f>
        <v>0.56046913914600083</v>
      </c>
      <c r="L172" s="5">
        <f ca="1">IFERROR(INDEX(L$269:L$305,MATCH($F172,$B$269:$B$305,0))/INDEX($D$269:$D$305,MATCH($F172,$B$269:$B$305,0)),SUMIFS('Input-Ext Allocators'!I$8:I$63,'Input-Ext Allocators'!$B$8:$B$63,$F172))*$D172</f>
        <v>15.452934836454023</v>
      </c>
      <c r="M172" s="5">
        <f ca="1">IFERROR(INDEX(M$269:M$305,MATCH($F172,$B$269:$B$305,0))/INDEX($D$269:$D$305,MATCH($F172,$B$269:$B$305,0)),SUMIFS('Input-Ext Allocators'!J$8:J$63,'Input-Ext Allocators'!$B$8:$B$63,$F172))*$D172</f>
        <v>0.56046913914600083</v>
      </c>
      <c r="N172" s="5">
        <f ca="1">IFERROR(INDEX(N$269:N$305,MATCH($F172,$B$269:$B$305,0))/INDEX($D$269:$D$305,MATCH($F172,$B$269:$B$305,0)),SUMIFS('Input-Ext Allocators'!K$8:K$63,'Input-Ext Allocators'!$B$8:$B$63,$F172))*$D172</f>
        <v>0</v>
      </c>
      <c r="O172" s="5">
        <f ca="1">IFERROR(INDEX(O$269:O$305,MATCH($F172,$B$269:$B$305,0))/INDEX($D$269:$D$305,MATCH($F172,$B$269:$B$305,0)),SUMIFS('Input-Ext Allocators'!L$8:L$63,'Input-Ext Allocators'!$B$8:$B$63,$F172))*$D172</f>
        <v>0</v>
      </c>
      <c r="P172" s="5">
        <f ca="1">IFERROR(INDEX(P$269:P$305,MATCH($F172,$B$269:$B$305,0))/INDEX($D$269:$D$305,MATCH($F172,$B$269:$B$305,0)),SUMIFS('Input-Ext Allocators'!M$8:M$63,'Input-Ext Allocators'!$B$8:$B$63,$F172))*$D172</f>
        <v>0</v>
      </c>
      <c r="Q172" s="5">
        <f ca="1">IFERROR(INDEX(Q$269:Q$305,MATCH($F172,$B$269:$B$305,0))/INDEX($D$269:$D$305,MATCH($F172,$B$269:$B$305,0)),SUMIFS('Input-Ext Allocators'!N$8:N$63,'Input-Ext Allocators'!$B$8:$B$63,$F172))*$D172</f>
        <v>0</v>
      </c>
      <c r="R172" s="5">
        <f ca="1">IFERROR(INDEX(R$269:R$305,MATCH($F172,$B$269:$B$305,0))/INDEX($D$269:$D$305,MATCH($F172,$B$269:$B$305,0)),SUMIFS('Input-Ext Allocators'!O$8:O$63,'Input-Ext Allocators'!$B$8:$B$63,$F172))*$D172</f>
        <v>0</v>
      </c>
      <c r="S172" s="5">
        <f ca="1">IFERROR(INDEX(S$269:S$305,MATCH($F172,$B$269:$B$305,0))/INDEX($D$269:$D$305,MATCH($F172,$B$269:$B$305,0)),SUMIFS('Input-Ext Allocators'!P$8:P$63,'Input-Ext Allocators'!$B$8:$B$63,$F172))*$D172</f>
        <v>0</v>
      </c>
      <c r="T172" s="5">
        <f ca="1">IFERROR(INDEX(T$269:T$305,MATCH($F172,$B$269:$B$305,0))/INDEX($D$269:$D$305,MATCH($F172,$B$269:$B$305,0)),SUMIFS('Input-Ext Allocators'!Q$8:Q$63,'Input-Ext Allocators'!$B$8:$B$63,$F172))*$D172</f>
        <v>0</v>
      </c>
      <c r="U172" s="5">
        <f ca="1">IFERROR(INDEX(U$269:U$305,MATCH($F172,$B$269:$B$305,0))/INDEX($D$269:$D$305,MATCH($F172,$B$269:$B$305,0)),SUMIFS('Input-Ext Allocators'!R$8:R$63,'Input-Ext Allocators'!$B$8:$B$63,$F172))*$D172</f>
        <v>0</v>
      </c>
      <c r="V172" s="5">
        <f ca="1">IFERROR(INDEX(V$269:V$305,MATCH($F172,$B$269:$B$305,0))/INDEX($D$269:$D$305,MATCH($F172,$B$269:$B$305,0)),SUMIFS('Input-Ext Allocators'!S$8:S$63,'Input-Ext Allocators'!$B$8:$B$63,$F172))*$D172</f>
        <v>0</v>
      </c>
      <c r="W172" s="5">
        <f ca="1">IFERROR(INDEX(W$269:W$305,MATCH($F172,$B$269:$B$305,0))/INDEX($D$269:$D$305,MATCH($F172,$B$269:$B$305,0)),SUMIFS('Input-Ext Allocators'!T$8:T$63,'Input-Ext Allocators'!$B$8:$B$63,$F172))*$D172</f>
        <v>0</v>
      </c>
      <c r="X172" s="5">
        <f ca="1">IFERROR(INDEX(X$269:X$305,MATCH($F172,$B$269:$B$305,0))/INDEX($D$269:$D$305,MATCH($F172,$B$269:$B$305,0)),SUMIFS('Input-Ext Allocators'!U$8:U$63,'Input-Ext Allocators'!$B$8:$B$63,$F172))*$D172</f>
        <v>0</v>
      </c>
      <c r="Y172" s="5">
        <f ca="1">IFERROR(INDEX(Y$269:Y$305,MATCH($F172,$B$269:$B$305,0))/INDEX($D$269:$D$305,MATCH($F172,$B$269:$B$305,0)),SUMIFS('Input-Ext Allocators'!V$8:V$63,'Input-Ext Allocators'!$B$8:$B$63,$F172))*$D172</f>
        <v>0</v>
      </c>
      <c r="Z172" s="5">
        <f ca="1">IFERROR(INDEX(Z$269:Z$305,MATCH($F172,$B$269:$B$305,0))/INDEX($D$269:$D$305,MATCH($F172,$B$269:$B$305,0)),SUMIFS('Input-Ext Allocators'!W$8:W$63,'Input-Ext Allocators'!$B$8:$B$63,$F172))*$D172</f>
        <v>0</v>
      </c>
    </row>
    <row r="173" spans="1:26" outlineLevel="1">
      <c r="A173" s="13">
        <f>IF(ISBLANK('Input-Accounts'!A173),"",'Input-Accounts'!A173)</f>
        <v>148</v>
      </c>
      <c r="B173" s="17" t="str">
        <f>IF(ISBLANK('Input-Accounts'!B173),"",'Input-Accounts'!B173)</f>
        <v>Advertising expenses</v>
      </c>
      <c r="C173" s="13">
        <f>IF(ISBLANK('Input-Accounts'!C173),"",'Input-Accounts'!C173)</f>
        <v>913</v>
      </c>
      <c r="D173" s="5">
        <f t="shared" ca="1" si="43"/>
        <v>0</v>
      </c>
      <c r="E173" s="5">
        <f t="shared" ca="1" si="41"/>
        <v>0</v>
      </c>
      <c r="F173" s="2" t="str" cm="1">
        <f t="array" aca="1" ref="F173" ca="1">IF(D173=0,"-",IF('Input-Accounts'!$E173&lt;&gt;0,'Input-Accounts'!$E173,INDEX('Input-Accounts'!$H173:$J173,,MATCH($F$6,'Input-Accounts'!$H$6:$J$6,0))))</f>
        <v>-</v>
      </c>
      <c r="G173" s="5">
        <f ca="1">IFERROR(INDEX(G$269:G$305,MATCH($F173,$B$269:$B$305,0))/INDEX($D$269:$D$305,MATCH($F173,$B$269:$B$305,0)),SUMIFS('Input-Ext Allocators'!D$8:D$63,'Input-Ext Allocators'!$B$8:$B$63,$F173))*$D173</f>
        <v>0</v>
      </c>
      <c r="H173" s="5">
        <f ca="1">IFERROR(INDEX(H$269:H$305,MATCH($F173,$B$269:$B$305,0))/INDEX($D$269:$D$305,MATCH($F173,$B$269:$B$305,0)),SUMIFS('Input-Ext Allocators'!E$8:E$63,'Input-Ext Allocators'!$B$8:$B$63,$F173))*$D173</f>
        <v>0</v>
      </c>
      <c r="I173" s="5">
        <f ca="1">IFERROR(INDEX(I$269:I$305,MATCH($F173,$B$269:$B$305,0))/INDEX($D$269:$D$305,MATCH($F173,$B$269:$B$305,0)),SUMIFS('Input-Ext Allocators'!F$8:F$63,'Input-Ext Allocators'!$B$8:$B$63,$F173))*$D173</f>
        <v>0</v>
      </c>
      <c r="J173" s="5">
        <f ca="1">IFERROR(INDEX(J$269:J$305,MATCH($F173,$B$269:$B$305,0))/INDEX($D$269:$D$305,MATCH($F173,$B$269:$B$305,0)),SUMIFS('Input-Ext Allocators'!G$8:G$63,'Input-Ext Allocators'!$B$8:$B$63,$F173))*$D173</f>
        <v>0</v>
      </c>
      <c r="K173" s="5">
        <f ca="1">IFERROR(INDEX(K$269:K$305,MATCH($F173,$B$269:$B$305,0))/INDEX($D$269:$D$305,MATCH($F173,$B$269:$B$305,0)),SUMIFS('Input-Ext Allocators'!H$8:H$63,'Input-Ext Allocators'!$B$8:$B$63,$F173))*$D173</f>
        <v>0</v>
      </c>
      <c r="L173" s="5">
        <f ca="1">IFERROR(INDEX(L$269:L$305,MATCH($F173,$B$269:$B$305,0))/INDEX($D$269:$D$305,MATCH($F173,$B$269:$B$305,0)),SUMIFS('Input-Ext Allocators'!I$8:I$63,'Input-Ext Allocators'!$B$8:$B$63,$F173))*$D173</f>
        <v>0</v>
      </c>
      <c r="M173" s="5">
        <f ca="1">IFERROR(INDEX(M$269:M$305,MATCH($F173,$B$269:$B$305,0))/INDEX($D$269:$D$305,MATCH($F173,$B$269:$B$305,0)),SUMIFS('Input-Ext Allocators'!J$8:J$63,'Input-Ext Allocators'!$B$8:$B$63,$F173))*$D173</f>
        <v>0</v>
      </c>
      <c r="N173" s="5">
        <f ca="1">IFERROR(INDEX(N$269:N$305,MATCH($F173,$B$269:$B$305,0))/INDEX($D$269:$D$305,MATCH($F173,$B$269:$B$305,0)),SUMIFS('Input-Ext Allocators'!K$8:K$63,'Input-Ext Allocators'!$B$8:$B$63,$F173))*$D173</f>
        <v>0</v>
      </c>
      <c r="O173" s="5">
        <f ca="1">IFERROR(INDEX(O$269:O$305,MATCH($F173,$B$269:$B$305,0))/INDEX($D$269:$D$305,MATCH($F173,$B$269:$B$305,0)),SUMIFS('Input-Ext Allocators'!L$8:L$63,'Input-Ext Allocators'!$B$8:$B$63,$F173))*$D173</f>
        <v>0</v>
      </c>
      <c r="P173" s="5">
        <f ca="1">IFERROR(INDEX(P$269:P$305,MATCH($F173,$B$269:$B$305,0))/INDEX($D$269:$D$305,MATCH($F173,$B$269:$B$305,0)),SUMIFS('Input-Ext Allocators'!M$8:M$63,'Input-Ext Allocators'!$B$8:$B$63,$F173))*$D173</f>
        <v>0</v>
      </c>
      <c r="Q173" s="5">
        <f ca="1">IFERROR(INDEX(Q$269:Q$305,MATCH($F173,$B$269:$B$305,0))/INDEX($D$269:$D$305,MATCH($F173,$B$269:$B$305,0)),SUMIFS('Input-Ext Allocators'!N$8:N$63,'Input-Ext Allocators'!$B$8:$B$63,$F173))*$D173</f>
        <v>0</v>
      </c>
      <c r="R173" s="5">
        <f ca="1">IFERROR(INDEX(R$269:R$305,MATCH($F173,$B$269:$B$305,0))/INDEX($D$269:$D$305,MATCH($F173,$B$269:$B$305,0)),SUMIFS('Input-Ext Allocators'!O$8:O$63,'Input-Ext Allocators'!$B$8:$B$63,$F173))*$D173</f>
        <v>0</v>
      </c>
      <c r="S173" s="5">
        <f ca="1">IFERROR(INDEX(S$269:S$305,MATCH($F173,$B$269:$B$305,0))/INDEX($D$269:$D$305,MATCH($F173,$B$269:$B$305,0)),SUMIFS('Input-Ext Allocators'!P$8:P$63,'Input-Ext Allocators'!$B$8:$B$63,$F173))*$D173</f>
        <v>0</v>
      </c>
      <c r="T173" s="5">
        <f ca="1">IFERROR(INDEX(T$269:T$305,MATCH($F173,$B$269:$B$305,0))/INDEX($D$269:$D$305,MATCH($F173,$B$269:$B$305,0)),SUMIFS('Input-Ext Allocators'!Q$8:Q$63,'Input-Ext Allocators'!$B$8:$B$63,$F173))*$D173</f>
        <v>0</v>
      </c>
      <c r="U173" s="5">
        <f ca="1">IFERROR(INDEX(U$269:U$305,MATCH($F173,$B$269:$B$305,0))/INDEX($D$269:$D$305,MATCH($F173,$B$269:$B$305,0)),SUMIFS('Input-Ext Allocators'!R$8:R$63,'Input-Ext Allocators'!$B$8:$B$63,$F173))*$D173</f>
        <v>0</v>
      </c>
      <c r="V173" s="5">
        <f ca="1">IFERROR(INDEX(V$269:V$305,MATCH($F173,$B$269:$B$305,0))/INDEX($D$269:$D$305,MATCH($F173,$B$269:$B$305,0)),SUMIFS('Input-Ext Allocators'!S$8:S$63,'Input-Ext Allocators'!$B$8:$B$63,$F173))*$D173</f>
        <v>0</v>
      </c>
      <c r="W173" s="5">
        <f ca="1">IFERROR(INDEX(W$269:W$305,MATCH($F173,$B$269:$B$305,0))/INDEX($D$269:$D$305,MATCH($F173,$B$269:$B$305,0)),SUMIFS('Input-Ext Allocators'!T$8:T$63,'Input-Ext Allocators'!$B$8:$B$63,$F173))*$D173</f>
        <v>0</v>
      </c>
      <c r="X173" s="5">
        <f ca="1">IFERROR(INDEX(X$269:X$305,MATCH($F173,$B$269:$B$305,0))/INDEX($D$269:$D$305,MATCH($F173,$B$269:$B$305,0)),SUMIFS('Input-Ext Allocators'!U$8:U$63,'Input-Ext Allocators'!$B$8:$B$63,$F173))*$D173</f>
        <v>0</v>
      </c>
      <c r="Y173" s="5">
        <f ca="1">IFERROR(INDEX(Y$269:Y$305,MATCH($F173,$B$269:$B$305,0))/INDEX($D$269:$D$305,MATCH($F173,$B$269:$B$305,0)),SUMIFS('Input-Ext Allocators'!V$8:V$63,'Input-Ext Allocators'!$B$8:$B$63,$F173))*$D173</f>
        <v>0</v>
      </c>
      <c r="Z173" s="5">
        <f ca="1">IFERROR(INDEX(Z$269:Z$305,MATCH($F173,$B$269:$B$305,0))/INDEX($D$269:$D$305,MATCH($F173,$B$269:$B$305,0)),SUMIFS('Input-Ext Allocators'!W$8:W$63,'Input-Ext Allocators'!$B$8:$B$63,$F173))*$D173</f>
        <v>0</v>
      </c>
    </row>
    <row r="174" spans="1:26" outlineLevel="1">
      <c r="A174" s="13">
        <f>IF(ISBLANK('Input-Accounts'!A174),"",'Input-Accounts'!A174)</f>
        <v>149</v>
      </c>
      <c r="B174" s="17" t="str">
        <f>IF(ISBLANK('Input-Accounts'!B174),"",'Input-Accounts'!B174)</f>
        <v>Miscellaneous sales expenses</v>
      </c>
      <c r="C174" s="13">
        <f>IF(ISBLANK('Input-Accounts'!C174),"",'Input-Accounts'!C174)</f>
        <v>916</v>
      </c>
      <c r="D174" s="5">
        <f t="shared" ca="1" si="43"/>
        <v>0</v>
      </c>
      <c r="E174" s="5">
        <f t="shared" ca="1" si="41"/>
        <v>0</v>
      </c>
      <c r="F174" s="2" t="str" cm="1">
        <f t="array" aca="1" ref="F174" ca="1">IF(D174=0,"-",IF('Input-Accounts'!$E174&lt;&gt;0,'Input-Accounts'!$E174,INDEX('Input-Accounts'!$H174:$J174,,MATCH($F$6,'Input-Accounts'!$H$6:$J$6,0))))</f>
        <v>-</v>
      </c>
      <c r="G174" s="5">
        <f ca="1">IFERROR(INDEX(G$269:G$305,MATCH($F174,$B$269:$B$305,0))/INDEX($D$269:$D$305,MATCH($F174,$B$269:$B$305,0)),SUMIFS('Input-Ext Allocators'!D$8:D$63,'Input-Ext Allocators'!$B$8:$B$63,$F174))*$D174</f>
        <v>0</v>
      </c>
      <c r="H174" s="5">
        <f ca="1">IFERROR(INDEX(H$269:H$305,MATCH($F174,$B$269:$B$305,0))/INDEX($D$269:$D$305,MATCH($F174,$B$269:$B$305,0)),SUMIFS('Input-Ext Allocators'!E$8:E$63,'Input-Ext Allocators'!$B$8:$B$63,$F174))*$D174</f>
        <v>0</v>
      </c>
      <c r="I174" s="5">
        <f ca="1">IFERROR(INDEX(I$269:I$305,MATCH($F174,$B$269:$B$305,0))/INDEX($D$269:$D$305,MATCH($F174,$B$269:$B$305,0)),SUMIFS('Input-Ext Allocators'!F$8:F$63,'Input-Ext Allocators'!$B$8:$B$63,$F174))*$D174</f>
        <v>0</v>
      </c>
      <c r="J174" s="5">
        <f ca="1">IFERROR(INDEX(J$269:J$305,MATCH($F174,$B$269:$B$305,0))/INDEX($D$269:$D$305,MATCH($F174,$B$269:$B$305,0)),SUMIFS('Input-Ext Allocators'!G$8:G$63,'Input-Ext Allocators'!$B$8:$B$63,$F174))*$D174</f>
        <v>0</v>
      </c>
      <c r="K174" s="5">
        <f ca="1">IFERROR(INDEX(K$269:K$305,MATCH($F174,$B$269:$B$305,0))/INDEX($D$269:$D$305,MATCH($F174,$B$269:$B$305,0)),SUMIFS('Input-Ext Allocators'!H$8:H$63,'Input-Ext Allocators'!$B$8:$B$63,$F174))*$D174</f>
        <v>0</v>
      </c>
      <c r="L174" s="5">
        <f ca="1">IFERROR(INDEX(L$269:L$305,MATCH($F174,$B$269:$B$305,0))/INDEX($D$269:$D$305,MATCH($F174,$B$269:$B$305,0)),SUMIFS('Input-Ext Allocators'!I$8:I$63,'Input-Ext Allocators'!$B$8:$B$63,$F174))*$D174</f>
        <v>0</v>
      </c>
      <c r="M174" s="5">
        <f ca="1">IFERROR(INDEX(M$269:M$305,MATCH($F174,$B$269:$B$305,0))/INDEX($D$269:$D$305,MATCH($F174,$B$269:$B$305,0)),SUMIFS('Input-Ext Allocators'!J$8:J$63,'Input-Ext Allocators'!$B$8:$B$63,$F174))*$D174</f>
        <v>0</v>
      </c>
      <c r="N174" s="5">
        <f ca="1">IFERROR(INDEX(N$269:N$305,MATCH($F174,$B$269:$B$305,0))/INDEX($D$269:$D$305,MATCH($F174,$B$269:$B$305,0)),SUMIFS('Input-Ext Allocators'!K$8:K$63,'Input-Ext Allocators'!$B$8:$B$63,$F174))*$D174</f>
        <v>0</v>
      </c>
      <c r="O174" s="5">
        <f ca="1">IFERROR(INDEX(O$269:O$305,MATCH($F174,$B$269:$B$305,0))/INDEX($D$269:$D$305,MATCH($F174,$B$269:$B$305,0)),SUMIFS('Input-Ext Allocators'!L$8:L$63,'Input-Ext Allocators'!$B$8:$B$63,$F174))*$D174</f>
        <v>0</v>
      </c>
      <c r="P174" s="5">
        <f ca="1">IFERROR(INDEX(P$269:P$305,MATCH($F174,$B$269:$B$305,0))/INDEX($D$269:$D$305,MATCH($F174,$B$269:$B$305,0)),SUMIFS('Input-Ext Allocators'!M$8:M$63,'Input-Ext Allocators'!$B$8:$B$63,$F174))*$D174</f>
        <v>0</v>
      </c>
      <c r="Q174" s="5">
        <f ca="1">IFERROR(INDEX(Q$269:Q$305,MATCH($F174,$B$269:$B$305,0))/INDEX($D$269:$D$305,MATCH($F174,$B$269:$B$305,0)),SUMIFS('Input-Ext Allocators'!N$8:N$63,'Input-Ext Allocators'!$B$8:$B$63,$F174))*$D174</f>
        <v>0</v>
      </c>
      <c r="R174" s="5">
        <f ca="1">IFERROR(INDEX(R$269:R$305,MATCH($F174,$B$269:$B$305,0))/INDEX($D$269:$D$305,MATCH($F174,$B$269:$B$305,0)),SUMIFS('Input-Ext Allocators'!O$8:O$63,'Input-Ext Allocators'!$B$8:$B$63,$F174))*$D174</f>
        <v>0</v>
      </c>
      <c r="S174" s="5">
        <f ca="1">IFERROR(INDEX(S$269:S$305,MATCH($F174,$B$269:$B$305,0))/INDEX($D$269:$D$305,MATCH($F174,$B$269:$B$305,0)),SUMIFS('Input-Ext Allocators'!P$8:P$63,'Input-Ext Allocators'!$B$8:$B$63,$F174))*$D174</f>
        <v>0</v>
      </c>
      <c r="T174" s="5">
        <f ca="1">IFERROR(INDEX(T$269:T$305,MATCH($F174,$B$269:$B$305,0))/INDEX($D$269:$D$305,MATCH($F174,$B$269:$B$305,0)),SUMIFS('Input-Ext Allocators'!Q$8:Q$63,'Input-Ext Allocators'!$B$8:$B$63,$F174))*$D174</f>
        <v>0</v>
      </c>
      <c r="U174" s="5">
        <f ca="1">IFERROR(INDEX(U$269:U$305,MATCH($F174,$B$269:$B$305,0))/INDEX($D$269:$D$305,MATCH($F174,$B$269:$B$305,0)),SUMIFS('Input-Ext Allocators'!R$8:R$63,'Input-Ext Allocators'!$B$8:$B$63,$F174))*$D174</f>
        <v>0</v>
      </c>
      <c r="V174" s="5">
        <f ca="1">IFERROR(INDEX(V$269:V$305,MATCH($F174,$B$269:$B$305,0))/INDEX($D$269:$D$305,MATCH($F174,$B$269:$B$305,0)),SUMIFS('Input-Ext Allocators'!S$8:S$63,'Input-Ext Allocators'!$B$8:$B$63,$F174))*$D174</f>
        <v>0</v>
      </c>
      <c r="W174" s="5">
        <f ca="1">IFERROR(INDEX(W$269:W$305,MATCH($F174,$B$269:$B$305,0))/INDEX($D$269:$D$305,MATCH($F174,$B$269:$B$305,0)),SUMIFS('Input-Ext Allocators'!T$8:T$63,'Input-Ext Allocators'!$B$8:$B$63,$F174))*$D174</f>
        <v>0</v>
      </c>
      <c r="X174" s="5">
        <f ca="1">IFERROR(INDEX(X$269:X$305,MATCH($F174,$B$269:$B$305,0))/INDEX($D$269:$D$305,MATCH($F174,$B$269:$B$305,0)),SUMIFS('Input-Ext Allocators'!U$8:U$63,'Input-Ext Allocators'!$B$8:$B$63,$F174))*$D174</f>
        <v>0</v>
      </c>
      <c r="Y174" s="5">
        <f ca="1">IFERROR(INDEX(Y$269:Y$305,MATCH($F174,$B$269:$B$305,0))/INDEX($D$269:$D$305,MATCH($F174,$B$269:$B$305,0)),SUMIFS('Input-Ext Allocators'!V$8:V$63,'Input-Ext Allocators'!$B$8:$B$63,$F174))*$D174</f>
        <v>0</v>
      </c>
      <c r="Z174" s="5">
        <f ca="1">IFERROR(INDEX(Z$269:Z$305,MATCH($F174,$B$269:$B$305,0))/INDEX($D$269:$D$305,MATCH($F174,$B$269:$B$305,0)),SUMIFS('Input-Ext Allocators'!W$8:W$63,'Input-Ext Allocators'!$B$8:$B$63,$F174))*$D174</f>
        <v>0</v>
      </c>
    </row>
    <row r="175" spans="1:26" outlineLevel="1">
      <c r="A175" s="13">
        <f>IF(ISBLANK('Input-Accounts'!A175),"",'Input-Accounts'!A175)</f>
        <v>150</v>
      </c>
      <c r="B175" t="str">
        <f>IF(ISBLANK('Input-Accounts'!B175),"",'Input-Accounts'!B175)</f>
        <v>Subtotal - Sales Expenses</v>
      </c>
      <c r="C175" s="13" t="str">
        <f>IF(ISBLANK('Input-Accounts'!C175),"",'Input-Accounts'!C175)</f>
        <v/>
      </c>
      <c r="D175" s="28">
        <f ca="1">SUBTOTAL(9,D171:D174)</f>
        <v>18653.453822037322</v>
      </c>
      <c r="E175" s="5">
        <f t="shared" ca="1" si="41"/>
        <v>0</v>
      </c>
      <c r="G175" s="28">
        <f t="shared" ref="G175:Z175" ca="1" si="44">SUBTOTAL(9,G171:G174)</f>
        <v>16374.986637369073</v>
      </c>
      <c r="H175" s="28">
        <f t="shared" ca="1" si="44"/>
        <v>2214.3335017459713</v>
      </c>
      <c r="I175" s="28">
        <f t="shared" ca="1" si="44"/>
        <v>39.633174839610056</v>
      </c>
      <c r="J175" s="28">
        <f t="shared" ca="1" si="44"/>
        <v>7.9266349679220118</v>
      </c>
      <c r="K175" s="28">
        <f t="shared" ca="1" si="44"/>
        <v>0.56046913914600083</v>
      </c>
      <c r="L175" s="28">
        <f t="shared" ca="1" si="44"/>
        <v>15.452934836454023</v>
      </c>
      <c r="M175" s="28">
        <f t="shared" ca="1" si="44"/>
        <v>0.56046913914600083</v>
      </c>
      <c r="N175" s="28">
        <f t="shared" ca="1" si="44"/>
        <v>0</v>
      </c>
      <c r="O175" s="28">
        <f t="shared" ca="1" si="44"/>
        <v>0</v>
      </c>
      <c r="P175" s="28">
        <f t="shared" ca="1" si="44"/>
        <v>0</v>
      </c>
      <c r="Q175" s="28">
        <f t="shared" ca="1" si="44"/>
        <v>0</v>
      </c>
      <c r="R175" s="28">
        <f t="shared" ca="1" si="44"/>
        <v>0</v>
      </c>
      <c r="S175" s="28">
        <f t="shared" ca="1" si="44"/>
        <v>0</v>
      </c>
      <c r="T175" s="28">
        <f t="shared" ca="1" si="44"/>
        <v>0</v>
      </c>
      <c r="U175" s="28">
        <f t="shared" ca="1" si="44"/>
        <v>0</v>
      </c>
      <c r="V175" s="28">
        <f t="shared" ca="1" si="44"/>
        <v>0</v>
      </c>
      <c r="W175" s="28">
        <f t="shared" ca="1" si="44"/>
        <v>0</v>
      </c>
      <c r="X175" s="28">
        <f t="shared" ca="1" si="44"/>
        <v>0</v>
      </c>
      <c r="Y175" s="28">
        <f t="shared" ca="1" si="44"/>
        <v>0</v>
      </c>
      <c r="Z175" s="28">
        <f t="shared" ca="1" si="44"/>
        <v>0</v>
      </c>
    </row>
    <row r="176" spans="1:26" outlineLevel="1">
      <c r="A176" s="13" t="str">
        <f>IF(ISBLANK('Input-Accounts'!A176),"",'Input-Accounts'!A176)</f>
        <v/>
      </c>
      <c r="B176" t="str">
        <f>IF(ISBLANK('Input-Accounts'!B176),"",'Input-Accounts'!B176)</f>
        <v/>
      </c>
      <c r="C176" s="13" t="str">
        <f>IF(ISBLANK('Input-Accounts'!C176),"",'Input-Accounts'!C176)</f>
        <v/>
      </c>
      <c r="D176" s="5"/>
      <c r="E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>
      <c r="A177" s="13">
        <f>IF(ISBLANK('Input-Accounts'!A177),"",'Input-Accounts'!A177)</f>
        <v>151</v>
      </c>
      <c r="B177" s="4" t="str">
        <f>IF(ISBLANK('Input-Accounts'!B177),"",'Input-Accounts'!B177)</f>
        <v>Total Customer Accounts, Service, and Sales Expense</v>
      </c>
      <c r="C177" s="13" t="str">
        <f>IF(ISBLANK('Input-Accounts'!C177),"",'Input-Accounts'!C177)</f>
        <v/>
      </c>
      <c r="D177" s="5">
        <f ca="1">SUBTOTAL(9,D156:D175)</f>
        <v>7132976.2884488329</v>
      </c>
      <c r="E177" s="5">
        <f ca="1">IFERROR(IF(D177="","",IF(D177=0,0,IF(ABS(D177-SUM($G177:$Z177))&lt;Check_Limit,0,1))),1)</f>
        <v>0</v>
      </c>
      <c r="F177" s="2"/>
      <c r="G177" s="5">
        <f t="shared" ref="G177:Z177" ca="1" si="45">SUBTOTAL(9,G156:G175)</f>
        <v>5981112.1061663376</v>
      </c>
      <c r="H177" s="5">
        <f t="shared" ca="1" si="45"/>
        <v>977129.90120432875</v>
      </c>
      <c r="I177" s="5">
        <f t="shared" ca="1" si="45"/>
        <v>126688.39917069116</v>
      </c>
      <c r="J177" s="5">
        <f t="shared" ca="1" si="45"/>
        <v>15541.93326428173</v>
      </c>
      <c r="K177" s="5">
        <f t="shared" ca="1" si="45"/>
        <v>1095.7338673062836</v>
      </c>
      <c r="L177" s="5">
        <f t="shared" ca="1" si="45"/>
        <v>30312.480908582194</v>
      </c>
      <c r="M177" s="5">
        <f t="shared" ca="1" si="45"/>
        <v>1095.7338673062836</v>
      </c>
      <c r="N177" s="5">
        <f t="shared" ca="1" si="45"/>
        <v>0</v>
      </c>
      <c r="O177" s="5">
        <f t="shared" ca="1" si="45"/>
        <v>0</v>
      </c>
      <c r="P177" s="5">
        <f t="shared" ca="1" si="45"/>
        <v>0</v>
      </c>
      <c r="Q177" s="5">
        <f t="shared" ca="1" si="45"/>
        <v>0</v>
      </c>
      <c r="R177" s="5">
        <f t="shared" ca="1" si="45"/>
        <v>0</v>
      </c>
      <c r="S177" s="5">
        <f t="shared" ca="1" si="45"/>
        <v>0</v>
      </c>
      <c r="T177" s="5">
        <f t="shared" ca="1" si="45"/>
        <v>0</v>
      </c>
      <c r="U177" s="5">
        <f t="shared" ca="1" si="45"/>
        <v>0</v>
      </c>
      <c r="V177" s="5">
        <f t="shared" ca="1" si="45"/>
        <v>0</v>
      </c>
      <c r="W177" s="5">
        <f t="shared" ca="1" si="45"/>
        <v>0</v>
      </c>
      <c r="X177" s="5">
        <f t="shared" ca="1" si="45"/>
        <v>0</v>
      </c>
      <c r="Y177" s="5">
        <f t="shared" ca="1" si="45"/>
        <v>0</v>
      </c>
      <c r="Z177" s="5">
        <f t="shared" ca="1" si="45"/>
        <v>0</v>
      </c>
    </row>
    <row r="178" spans="1:26">
      <c r="A178" s="13" t="str">
        <f>IF(ISBLANK('Input-Accounts'!A178),"",'Input-Accounts'!A178)</f>
        <v/>
      </c>
      <c r="B178" s="4" t="str">
        <f>IF(ISBLANK('Input-Accounts'!B178),"",'Input-Accounts'!B178)</f>
        <v/>
      </c>
      <c r="C178" s="13" t="str">
        <f>IF(ISBLANK('Input-Accounts'!C178),"",'Input-Accounts'!C178)</f>
        <v/>
      </c>
      <c r="D178" s="28"/>
      <c r="E178" s="5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>
      <c r="A179" s="13">
        <f>IF(ISBLANK('Input-Accounts'!A179),"",'Input-Accounts'!A179)</f>
        <v>152</v>
      </c>
      <c r="B179" s="4" t="str">
        <f>IF(ISBLANK('Input-Accounts'!B179),"",'Input-Accounts'!B179)</f>
        <v>Administrative and General Expenses</v>
      </c>
      <c r="C179" s="13" t="str">
        <f>IF(ISBLANK('Input-Accounts'!C179),"",'Input-Accounts'!C179)</f>
        <v/>
      </c>
      <c r="D179" s="5"/>
      <c r="E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outlineLevel="1">
      <c r="A180" s="13">
        <f>IF(ISBLANK('Input-Accounts'!A180),"",'Input-Accounts'!A180)</f>
        <v>153</v>
      </c>
      <c r="B180" s="17" t="str">
        <f>IF(ISBLANK('Input-Accounts'!B180),"",'Input-Accounts'!B180)</f>
        <v>Administrative and general salaries</v>
      </c>
      <c r="C180" s="13">
        <f>IF(ISBLANK('Input-Accounts'!C180),"",'Input-Accounts'!C180)</f>
        <v>920</v>
      </c>
      <c r="D180" s="5">
        <f t="shared" ref="D180:D190" ca="1" si="46">INDIRECT("Classification!"&amp;$D$5&amp;ROW())</f>
        <v>4260740.9722981686</v>
      </c>
      <c r="E180" s="5">
        <f t="shared" ref="E180" ca="1" si="47">IFERROR(IF(D180="","",IF(D180=0,0,IF(ABS(D180-SUM($G180:$Z180))&lt;Check_Limit,0,1))),1)</f>
        <v>0</v>
      </c>
      <c r="F180" s="2" t="str" cm="1">
        <f t="array" aca="1" ref="F180" ca="1">IF(D180=0,"-",IF('Input-Accounts'!$E180&lt;&gt;0,'Input-Accounts'!$E180,INDEX('Input-Accounts'!$H180:$J180,,MATCH($F$6,'Input-Accounts'!$H$6:$J$6,0))))</f>
        <v>INT_LABOR</v>
      </c>
      <c r="G180" s="5">
        <f ca="1">IFERROR(INDEX(G$269:G$305,MATCH($F180,$B$269:$B$305,0))/INDEX($D$269:$D$305,MATCH($F180,$B$269:$B$305,0)),SUMIFS('Input-Ext Allocators'!D$8:D$63,'Input-Ext Allocators'!$B$8:$B$63,$F180))*$D180</f>
        <v>3157559.2627972849</v>
      </c>
      <c r="H180" s="5">
        <f ca="1">IFERROR(INDEX(H$269:H$305,MATCH($F180,$B$269:$B$305,0))/INDEX($D$269:$D$305,MATCH($F180,$B$269:$B$305,0)),SUMIFS('Input-Ext Allocators'!E$8:E$63,'Input-Ext Allocators'!$B$8:$B$63,$F180))*$D180</f>
        <v>731240.71582922852</v>
      </c>
      <c r="I180" s="5">
        <f ca="1">IFERROR(INDEX(I$269:I$305,MATCH($F180,$B$269:$B$305,0))/INDEX($D$269:$D$305,MATCH($F180,$B$269:$B$305,0)),SUMIFS('Input-Ext Allocators'!F$8:F$63,'Input-Ext Allocators'!$B$8:$B$63,$F180))*$D180</f>
        <v>84258.128721165951</v>
      </c>
      <c r="J180" s="5">
        <f ca="1">IFERROR(INDEX(J$269:J$305,MATCH($F180,$B$269:$B$305,0))/INDEX($D$269:$D$305,MATCH($F180,$B$269:$B$305,0)),SUMIFS('Input-Ext Allocators'!G$8:G$63,'Input-Ext Allocators'!$B$8:$B$63,$F180))*$D180</f>
        <v>31149.805453720728</v>
      </c>
      <c r="K180" s="5">
        <f ca="1">IFERROR(INDEX(K$269:K$305,MATCH($F180,$B$269:$B$305,0))/INDEX($D$269:$D$305,MATCH($F180,$B$269:$B$305,0)),SUMIFS('Input-Ext Allocators'!H$8:H$63,'Input-Ext Allocators'!$B$8:$B$63,$F180))*$D180</f>
        <v>2654.967233116754</v>
      </c>
      <c r="L180" s="5">
        <f ca="1">IFERROR(INDEX(L$269:L$305,MATCH($F180,$B$269:$B$305,0))/INDEX($D$269:$D$305,MATCH($F180,$B$269:$B$305,0)),SUMIFS('Input-Ext Allocators'!I$8:I$63,'Input-Ext Allocators'!$B$8:$B$63,$F180))*$D180</f>
        <v>165095.35924531141</v>
      </c>
      <c r="M180" s="5">
        <f ca="1">IFERROR(INDEX(M$269:M$305,MATCH($F180,$B$269:$B$305,0))/INDEX($D$269:$D$305,MATCH($F180,$B$269:$B$305,0)),SUMIFS('Input-Ext Allocators'!J$8:J$63,'Input-Ext Allocators'!$B$8:$B$63,$F180))*$D180</f>
        <v>88782.733018340266</v>
      </c>
      <c r="N180" s="5">
        <f ca="1">IFERROR(INDEX(N$269:N$305,MATCH($F180,$B$269:$B$305,0))/INDEX($D$269:$D$305,MATCH($F180,$B$269:$B$305,0)),SUMIFS('Input-Ext Allocators'!K$8:K$63,'Input-Ext Allocators'!$B$8:$B$63,$F180))*$D180</f>
        <v>0</v>
      </c>
      <c r="O180" s="5">
        <f ca="1">IFERROR(INDEX(O$269:O$305,MATCH($F180,$B$269:$B$305,0))/INDEX($D$269:$D$305,MATCH($F180,$B$269:$B$305,0)),SUMIFS('Input-Ext Allocators'!L$8:L$63,'Input-Ext Allocators'!$B$8:$B$63,$F180))*$D180</f>
        <v>0</v>
      </c>
      <c r="P180" s="5">
        <f ca="1">IFERROR(INDEX(P$269:P$305,MATCH($F180,$B$269:$B$305,0))/INDEX($D$269:$D$305,MATCH($F180,$B$269:$B$305,0)),SUMIFS('Input-Ext Allocators'!M$8:M$63,'Input-Ext Allocators'!$B$8:$B$63,$F180))*$D180</f>
        <v>0</v>
      </c>
      <c r="Q180" s="5">
        <f ca="1">IFERROR(INDEX(Q$269:Q$305,MATCH($F180,$B$269:$B$305,0))/INDEX($D$269:$D$305,MATCH($F180,$B$269:$B$305,0)),SUMIFS('Input-Ext Allocators'!N$8:N$63,'Input-Ext Allocators'!$B$8:$B$63,$F180))*$D180</f>
        <v>0</v>
      </c>
      <c r="R180" s="5">
        <f ca="1">IFERROR(INDEX(R$269:R$305,MATCH($F180,$B$269:$B$305,0))/INDEX($D$269:$D$305,MATCH($F180,$B$269:$B$305,0)),SUMIFS('Input-Ext Allocators'!O$8:O$63,'Input-Ext Allocators'!$B$8:$B$63,$F180))*$D180</f>
        <v>0</v>
      </c>
      <c r="S180" s="5">
        <f ca="1">IFERROR(INDEX(S$269:S$305,MATCH($F180,$B$269:$B$305,0))/INDEX($D$269:$D$305,MATCH($F180,$B$269:$B$305,0)),SUMIFS('Input-Ext Allocators'!P$8:P$63,'Input-Ext Allocators'!$B$8:$B$63,$F180))*$D180</f>
        <v>0</v>
      </c>
      <c r="T180" s="5">
        <f ca="1">IFERROR(INDEX(T$269:T$305,MATCH($F180,$B$269:$B$305,0))/INDEX($D$269:$D$305,MATCH($F180,$B$269:$B$305,0)),SUMIFS('Input-Ext Allocators'!Q$8:Q$63,'Input-Ext Allocators'!$B$8:$B$63,$F180))*$D180</f>
        <v>0</v>
      </c>
      <c r="U180" s="5">
        <f ca="1">IFERROR(INDEX(U$269:U$305,MATCH($F180,$B$269:$B$305,0))/INDEX($D$269:$D$305,MATCH($F180,$B$269:$B$305,0)),SUMIFS('Input-Ext Allocators'!R$8:R$63,'Input-Ext Allocators'!$B$8:$B$63,$F180))*$D180</f>
        <v>0</v>
      </c>
      <c r="V180" s="5">
        <f ca="1">IFERROR(INDEX(V$269:V$305,MATCH($F180,$B$269:$B$305,0))/INDEX($D$269:$D$305,MATCH($F180,$B$269:$B$305,0)),SUMIFS('Input-Ext Allocators'!S$8:S$63,'Input-Ext Allocators'!$B$8:$B$63,$F180))*$D180</f>
        <v>0</v>
      </c>
      <c r="W180" s="5">
        <f ca="1">IFERROR(INDEX(W$269:W$305,MATCH($F180,$B$269:$B$305,0))/INDEX($D$269:$D$305,MATCH($F180,$B$269:$B$305,0)),SUMIFS('Input-Ext Allocators'!T$8:T$63,'Input-Ext Allocators'!$B$8:$B$63,$F180))*$D180</f>
        <v>0</v>
      </c>
      <c r="X180" s="5">
        <f ca="1">IFERROR(INDEX(X$269:X$305,MATCH($F180,$B$269:$B$305,0))/INDEX($D$269:$D$305,MATCH($F180,$B$269:$B$305,0)),SUMIFS('Input-Ext Allocators'!U$8:U$63,'Input-Ext Allocators'!$B$8:$B$63,$F180))*$D180</f>
        <v>0</v>
      </c>
      <c r="Y180" s="5">
        <f ca="1">IFERROR(INDEX(Y$269:Y$305,MATCH($F180,$B$269:$B$305,0))/INDEX($D$269:$D$305,MATCH($F180,$B$269:$B$305,0)),SUMIFS('Input-Ext Allocators'!V$8:V$63,'Input-Ext Allocators'!$B$8:$B$63,$F180))*$D180</f>
        <v>0</v>
      </c>
      <c r="Z180" s="5">
        <f ca="1">IFERROR(INDEX(Z$269:Z$305,MATCH($F180,$B$269:$B$305,0))/INDEX($D$269:$D$305,MATCH($F180,$B$269:$B$305,0)),SUMIFS('Input-Ext Allocators'!W$8:W$63,'Input-Ext Allocators'!$B$8:$B$63,$F180))*$D180</f>
        <v>0</v>
      </c>
    </row>
    <row r="181" spans="1:26" outlineLevel="1">
      <c r="A181" s="13">
        <f>IF(ISBLANK('Input-Accounts'!A181),"",'Input-Accounts'!A181)</f>
        <v>154</v>
      </c>
      <c r="B181" s="17" t="str">
        <f>IF(ISBLANK('Input-Accounts'!B181),"",'Input-Accounts'!B181)</f>
        <v>Office supplies and expenses</v>
      </c>
      <c r="C181" s="13">
        <f>IF(ISBLANK('Input-Accounts'!C181),"",'Input-Accounts'!C181)</f>
        <v>921</v>
      </c>
      <c r="D181" s="5">
        <f t="shared" ca="1" si="46"/>
        <v>2468151.9165294752</v>
      </c>
      <c r="E181" s="5">
        <f t="shared" ref="E181:E190" ca="1" si="48">IFERROR(IF(D181="","",IF(D181=0,0,IF(ABS(D181-SUM($G181:$Z181))&lt;Check_Limit,0,1))),1)</f>
        <v>0</v>
      </c>
      <c r="F181" s="2" t="str" cm="1">
        <f t="array" aca="1" ref="F181" ca="1">IF(D181=0,"-",IF('Input-Accounts'!$E181&lt;&gt;0,'Input-Accounts'!$E181,INDEX('Input-Accounts'!$H181:$J181,,MATCH($F$6,'Input-Accounts'!$H$6:$J$6,0))))</f>
        <v>INT_LABOR</v>
      </c>
      <c r="G181" s="5">
        <f ca="1">IFERROR(INDEX(G$269:G$305,MATCH($F181,$B$269:$B$305,0))/INDEX($D$269:$D$305,MATCH($F181,$B$269:$B$305,0)),SUMIFS('Input-Ext Allocators'!D$8:D$63,'Input-Ext Allocators'!$B$8:$B$63,$F181))*$D181</f>
        <v>1829103.4345194956</v>
      </c>
      <c r="H181" s="5">
        <f ca="1">IFERROR(INDEX(H$269:H$305,MATCH($F181,$B$269:$B$305,0))/INDEX($D$269:$D$305,MATCH($F181,$B$269:$B$305,0)),SUMIFS('Input-Ext Allocators'!E$8:E$63,'Input-Ext Allocators'!$B$8:$B$63,$F181))*$D181</f>
        <v>423591.38608813653</v>
      </c>
      <c r="I181" s="5">
        <f ca="1">IFERROR(INDEX(I$269:I$305,MATCH($F181,$B$269:$B$305,0))/INDEX($D$269:$D$305,MATCH($F181,$B$269:$B$305,0)),SUMIFS('Input-Ext Allocators'!F$8:F$63,'Input-Ext Allocators'!$B$8:$B$63,$F181))*$D181</f>
        <v>48808.848798466621</v>
      </c>
      <c r="J181" s="5">
        <f ca="1">IFERROR(INDEX(J$269:J$305,MATCH($F181,$B$269:$B$305,0))/INDEX($D$269:$D$305,MATCH($F181,$B$269:$B$305,0)),SUMIFS('Input-Ext Allocators'!G$8:G$63,'Input-Ext Allocators'!$B$8:$B$63,$F181))*$D181</f>
        <v>18044.38536160345</v>
      </c>
      <c r="K181" s="5">
        <f ca="1">IFERROR(INDEX(K$269:K$305,MATCH($F181,$B$269:$B$305,0))/INDEX($D$269:$D$305,MATCH($F181,$B$269:$B$305,0)),SUMIFS('Input-Ext Allocators'!H$8:H$63,'Input-Ext Allocators'!$B$8:$B$63,$F181))*$D181</f>
        <v>1537.9631165903934</v>
      </c>
      <c r="L181" s="5">
        <f ca="1">IFERROR(INDEX(L$269:L$305,MATCH($F181,$B$269:$B$305,0))/INDEX($D$269:$D$305,MATCH($F181,$B$269:$B$305,0)),SUMIFS('Input-Ext Allocators'!I$8:I$63,'Input-Ext Allocators'!$B$8:$B$63,$F181))*$D181</f>
        <v>95636.04780969584</v>
      </c>
      <c r="M181" s="5">
        <f ca="1">IFERROR(INDEX(M$269:M$305,MATCH($F181,$B$269:$B$305,0))/INDEX($D$269:$D$305,MATCH($F181,$B$269:$B$305,0)),SUMIFS('Input-Ext Allocators'!J$8:J$63,'Input-Ext Allocators'!$B$8:$B$63,$F181))*$D181</f>
        <v>51429.850835486664</v>
      </c>
      <c r="N181" s="5">
        <f ca="1">IFERROR(INDEX(N$269:N$305,MATCH($F181,$B$269:$B$305,0))/INDEX($D$269:$D$305,MATCH($F181,$B$269:$B$305,0)),SUMIFS('Input-Ext Allocators'!K$8:K$63,'Input-Ext Allocators'!$B$8:$B$63,$F181))*$D181</f>
        <v>0</v>
      </c>
      <c r="O181" s="5">
        <f ca="1">IFERROR(INDEX(O$269:O$305,MATCH($F181,$B$269:$B$305,0))/INDEX($D$269:$D$305,MATCH($F181,$B$269:$B$305,0)),SUMIFS('Input-Ext Allocators'!L$8:L$63,'Input-Ext Allocators'!$B$8:$B$63,$F181))*$D181</f>
        <v>0</v>
      </c>
      <c r="P181" s="5">
        <f ca="1">IFERROR(INDEX(P$269:P$305,MATCH($F181,$B$269:$B$305,0))/INDEX($D$269:$D$305,MATCH($F181,$B$269:$B$305,0)),SUMIFS('Input-Ext Allocators'!M$8:M$63,'Input-Ext Allocators'!$B$8:$B$63,$F181))*$D181</f>
        <v>0</v>
      </c>
      <c r="Q181" s="5">
        <f ca="1">IFERROR(INDEX(Q$269:Q$305,MATCH($F181,$B$269:$B$305,0))/INDEX($D$269:$D$305,MATCH($F181,$B$269:$B$305,0)),SUMIFS('Input-Ext Allocators'!N$8:N$63,'Input-Ext Allocators'!$B$8:$B$63,$F181))*$D181</f>
        <v>0</v>
      </c>
      <c r="R181" s="5">
        <f ca="1">IFERROR(INDEX(R$269:R$305,MATCH($F181,$B$269:$B$305,0))/INDEX($D$269:$D$305,MATCH($F181,$B$269:$B$305,0)),SUMIFS('Input-Ext Allocators'!O$8:O$63,'Input-Ext Allocators'!$B$8:$B$63,$F181))*$D181</f>
        <v>0</v>
      </c>
      <c r="S181" s="5">
        <f ca="1">IFERROR(INDEX(S$269:S$305,MATCH($F181,$B$269:$B$305,0))/INDEX($D$269:$D$305,MATCH($F181,$B$269:$B$305,0)),SUMIFS('Input-Ext Allocators'!P$8:P$63,'Input-Ext Allocators'!$B$8:$B$63,$F181))*$D181</f>
        <v>0</v>
      </c>
      <c r="T181" s="5">
        <f ca="1">IFERROR(INDEX(T$269:T$305,MATCH($F181,$B$269:$B$305,0))/INDEX($D$269:$D$305,MATCH($F181,$B$269:$B$305,0)),SUMIFS('Input-Ext Allocators'!Q$8:Q$63,'Input-Ext Allocators'!$B$8:$B$63,$F181))*$D181</f>
        <v>0</v>
      </c>
      <c r="U181" s="5">
        <f ca="1">IFERROR(INDEX(U$269:U$305,MATCH($F181,$B$269:$B$305,0))/INDEX($D$269:$D$305,MATCH($F181,$B$269:$B$305,0)),SUMIFS('Input-Ext Allocators'!R$8:R$63,'Input-Ext Allocators'!$B$8:$B$63,$F181))*$D181</f>
        <v>0</v>
      </c>
      <c r="V181" s="5">
        <f ca="1">IFERROR(INDEX(V$269:V$305,MATCH($F181,$B$269:$B$305,0))/INDEX($D$269:$D$305,MATCH($F181,$B$269:$B$305,0)),SUMIFS('Input-Ext Allocators'!S$8:S$63,'Input-Ext Allocators'!$B$8:$B$63,$F181))*$D181</f>
        <v>0</v>
      </c>
      <c r="W181" s="5">
        <f ca="1">IFERROR(INDEX(W$269:W$305,MATCH($F181,$B$269:$B$305,0))/INDEX($D$269:$D$305,MATCH($F181,$B$269:$B$305,0)),SUMIFS('Input-Ext Allocators'!T$8:T$63,'Input-Ext Allocators'!$B$8:$B$63,$F181))*$D181</f>
        <v>0</v>
      </c>
      <c r="X181" s="5">
        <f ca="1">IFERROR(INDEX(X$269:X$305,MATCH($F181,$B$269:$B$305,0))/INDEX($D$269:$D$305,MATCH($F181,$B$269:$B$305,0)),SUMIFS('Input-Ext Allocators'!U$8:U$63,'Input-Ext Allocators'!$B$8:$B$63,$F181))*$D181</f>
        <v>0</v>
      </c>
      <c r="Y181" s="5">
        <f ca="1">IFERROR(INDEX(Y$269:Y$305,MATCH($F181,$B$269:$B$305,0))/INDEX($D$269:$D$305,MATCH($F181,$B$269:$B$305,0)),SUMIFS('Input-Ext Allocators'!V$8:V$63,'Input-Ext Allocators'!$B$8:$B$63,$F181))*$D181</f>
        <v>0</v>
      </c>
      <c r="Z181" s="5">
        <f ca="1">IFERROR(INDEX(Z$269:Z$305,MATCH($F181,$B$269:$B$305,0))/INDEX($D$269:$D$305,MATCH($F181,$B$269:$B$305,0)),SUMIFS('Input-Ext Allocators'!W$8:W$63,'Input-Ext Allocators'!$B$8:$B$63,$F181))*$D181</f>
        <v>0</v>
      </c>
    </row>
    <row r="182" spans="1:26" outlineLevel="1">
      <c r="A182" s="13">
        <f>IF(ISBLANK('Input-Accounts'!A182),"",'Input-Accounts'!A182)</f>
        <v>155</v>
      </c>
      <c r="B182" s="17" t="str">
        <f>IF(ISBLANK('Input-Accounts'!B182),"",'Input-Accounts'!B182)</f>
        <v>Outside services employed</v>
      </c>
      <c r="C182" s="13">
        <f>IF(ISBLANK('Input-Accounts'!C182),"",'Input-Accounts'!C182)</f>
        <v>923</v>
      </c>
      <c r="D182" s="5">
        <f t="shared" ca="1" si="46"/>
        <v>1359792.969707201</v>
      </c>
      <c r="E182" s="5">
        <f t="shared" ca="1" si="48"/>
        <v>0</v>
      </c>
      <c r="F182" s="2" t="str" cm="1">
        <f t="array" aca="1" ref="F182" ca="1">IF(D182=0,"-",IF('Input-Accounts'!$E182&lt;&gt;0,'Input-Accounts'!$E182,INDEX('Input-Accounts'!$H182:$J182,,MATCH($F$6,'Input-Accounts'!$H$6:$J$6,0))))</f>
        <v>INT_LABOR</v>
      </c>
      <c r="G182" s="5">
        <f ca="1">IFERROR(INDEX(G$269:G$305,MATCH($F182,$B$269:$B$305,0))/INDEX($D$269:$D$305,MATCH($F182,$B$269:$B$305,0)),SUMIFS('Input-Ext Allocators'!D$8:D$63,'Input-Ext Allocators'!$B$8:$B$63,$F182))*$D182</f>
        <v>1007718.3557745576</v>
      </c>
      <c r="H182" s="5">
        <f ca="1">IFERROR(INDEX(H$269:H$305,MATCH($F182,$B$269:$B$305,0))/INDEX($D$269:$D$305,MATCH($F182,$B$269:$B$305,0)),SUMIFS('Input-Ext Allocators'!E$8:E$63,'Input-Ext Allocators'!$B$8:$B$63,$F182))*$D182</f>
        <v>233371.61095055231</v>
      </c>
      <c r="I182" s="5">
        <f ca="1">IFERROR(INDEX(I$269:I$305,MATCH($F182,$B$269:$B$305,0))/INDEX($D$269:$D$305,MATCH($F182,$B$269:$B$305,0)),SUMIFS('Input-Ext Allocators'!F$8:F$63,'Input-Ext Allocators'!$B$8:$B$63,$F182))*$D182</f>
        <v>26890.536603995166</v>
      </c>
      <c r="J182" s="5">
        <f ca="1">IFERROR(INDEX(J$269:J$305,MATCH($F182,$B$269:$B$305,0))/INDEX($D$269:$D$305,MATCH($F182,$B$269:$B$305,0)),SUMIFS('Input-Ext Allocators'!G$8:G$63,'Input-Ext Allocators'!$B$8:$B$63,$F182))*$D182</f>
        <v>9941.2958307272329</v>
      </c>
      <c r="K182" s="5">
        <f ca="1">IFERROR(INDEX(K$269:K$305,MATCH($F182,$B$269:$B$305,0))/INDEX($D$269:$D$305,MATCH($F182,$B$269:$B$305,0)),SUMIFS('Input-Ext Allocators'!H$8:H$63,'Input-Ext Allocators'!$B$8:$B$63,$F182))*$D182</f>
        <v>847.31876494427206</v>
      </c>
      <c r="L182" s="5">
        <f ca="1">IFERROR(INDEX(L$269:L$305,MATCH($F182,$B$269:$B$305,0))/INDEX($D$269:$D$305,MATCH($F182,$B$269:$B$305,0)),SUMIFS('Input-Ext Allocators'!I$8:I$63,'Input-Ext Allocators'!$B$8:$B$63,$F182))*$D182</f>
        <v>52689.311622708265</v>
      </c>
      <c r="M182" s="5">
        <f ca="1">IFERROR(INDEX(M$269:M$305,MATCH($F182,$B$269:$B$305,0))/INDEX($D$269:$D$305,MATCH($F182,$B$269:$B$305,0)),SUMIFS('Input-Ext Allocators'!J$8:J$63,'Input-Ext Allocators'!$B$8:$B$63,$F182))*$D182</f>
        <v>28334.540159716144</v>
      </c>
      <c r="N182" s="5">
        <f ca="1">IFERROR(INDEX(N$269:N$305,MATCH($F182,$B$269:$B$305,0))/INDEX($D$269:$D$305,MATCH($F182,$B$269:$B$305,0)),SUMIFS('Input-Ext Allocators'!K$8:K$63,'Input-Ext Allocators'!$B$8:$B$63,$F182))*$D182</f>
        <v>0</v>
      </c>
      <c r="O182" s="5">
        <f ca="1">IFERROR(INDEX(O$269:O$305,MATCH($F182,$B$269:$B$305,0))/INDEX($D$269:$D$305,MATCH($F182,$B$269:$B$305,0)),SUMIFS('Input-Ext Allocators'!L$8:L$63,'Input-Ext Allocators'!$B$8:$B$63,$F182))*$D182</f>
        <v>0</v>
      </c>
      <c r="P182" s="5">
        <f ca="1">IFERROR(INDEX(P$269:P$305,MATCH($F182,$B$269:$B$305,0))/INDEX($D$269:$D$305,MATCH($F182,$B$269:$B$305,0)),SUMIFS('Input-Ext Allocators'!M$8:M$63,'Input-Ext Allocators'!$B$8:$B$63,$F182))*$D182</f>
        <v>0</v>
      </c>
      <c r="Q182" s="5">
        <f ca="1">IFERROR(INDEX(Q$269:Q$305,MATCH($F182,$B$269:$B$305,0))/INDEX($D$269:$D$305,MATCH($F182,$B$269:$B$305,0)),SUMIFS('Input-Ext Allocators'!N$8:N$63,'Input-Ext Allocators'!$B$8:$B$63,$F182))*$D182</f>
        <v>0</v>
      </c>
      <c r="R182" s="5">
        <f ca="1">IFERROR(INDEX(R$269:R$305,MATCH($F182,$B$269:$B$305,0))/INDEX($D$269:$D$305,MATCH($F182,$B$269:$B$305,0)),SUMIFS('Input-Ext Allocators'!O$8:O$63,'Input-Ext Allocators'!$B$8:$B$63,$F182))*$D182</f>
        <v>0</v>
      </c>
      <c r="S182" s="5">
        <f ca="1">IFERROR(INDEX(S$269:S$305,MATCH($F182,$B$269:$B$305,0))/INDEX($D$269:$D$305,MATCH($F182,$B$269:$B$305,0)),SUMIFS('Input-Ext Allocators'!P$8:P$63,'Input-Ext Allocators'!$B$8:$B$63,$F182))*$D182</f>
        <v>0</v>
      </c>
      <c r="T182" s="5">
        <f ca="1">IFERROR(INDEX(T$269:T$305,MATCH($F182,$B$269:$B$305,0))/INDEX($D$269:$D$305,MATCH($F182,$B$269:$B$305,0)),SUMIFS('Input-Ext Allocators'!Q$8:Q$63,'Input-Ext Allocators'!$B$8:$B$63,$F182))*$D182</f>
        <v>0</v>
      </c>
      <c r="U182" s="5">
        <f ca="1">IFERROR(INDEX(U$269:U$305,MATCH($F182,$B$269:$B$305,0))/INDEX($D$269:$D$305,MATCH($F182,$B$269:$B$305,0)),SUMIFS('Input-Ext Allocators'!R$8:R$63,'Input-Ext Allocators'!$B$8:$B$63,$F182))*$D182</f>
        <v>0</v>
      </c>
      <c r="V182" s="5">
        <f ca="1">IFERROR(INDEX(V$269:V$305,MATCH($F182,$B$269:$B$305,0))/INDEX($D$269:$D$305,MATCH($F182,$B$269:$B$305,0)),SUMIFS('Input-Ext Allocators'!S$8:S$63,'Input-Ext Allocators'!$B$8:$B$63,$F182))*$D182</f>
        <v>0</v>
      </c>
      <c r="W182" s="5">
        <f ca="1">IFERROR(INDEX(W$269:W$305,MATCH($F182,$B$269:$B$305,0))/INDEX($D$269:$D$305,MATCH($F182,$B$269:$B$305,0)),SUMIFS('Input-Ext Allocators'!T$8:T$63,'Input-Ext Allocators'!$B$8:$B$63,$F182))*$D182</f>
        <v>0</v>
      </c>
      <c r="X182" s="5">
        <f ca="1">IFERROR(INDEX(X$269:X$305,MATCH($F182,$B$269:$B$305,0))/INDEX($D$269:$D$305,MATCH($F182,$B$269:$B$305,0)),SUMIFS('Input-Ext Allocators'!U$8:U$63,'Input-Ext Allocators'!$B$8:$B$63,$F182))*$D182</f>
        <v>0</v>
      </c>
      <c r="Y182" s="5">
        <f ca="1">IFERROR(INDEX(Y$269:Y$305,MATCH($F182,$B$269:$B$305,0))/INDEX($D$269:$D$305,MATCH($F182,$B$269:$B$305,0)),SUMIFS('Input-Ext Allocators'!V$8:V$63,'Input-Ext Allocators'!$B$8:$B$63,$F182))*$D182</f>
        <v>0</v>
      </c>
      <c r="Z182" s="5">
        <f ca="1">IFERROR(INDEX(Z$269:Z$305,MATCH($F182,$B$269:$B$305,0))/INDEX($D$269:$D$305,MATCH($F182,$B$269:$B$305,0)),SUMIFS('Input-Ext Allocators'!W$8:W$63,'Input-Ext Allocators'!$B$8:$B$63,$F182))*$D182</f>
        <v>0</v>
      </c>
    </row>
    <row r="183" spans="1:26" outlineLevel="1">
      <c r="A183" s="13">
        <f>IF(B183="","",COUNTA(B$8:B183))</f>
        <v>176</v>
      </c>
      <c r="B183" s="17" t="str">
        <f>IF(ISBLANK('Input-Accounts'!B183),"",'Input-Accounts'!B183)</f>
        <v>Property insurance</v>
      </c>
      <c r="C183" s="13">
        <f>IF(ISBLANK('Input-Accounts'!C183),"",'Input-Accounts'!C183)</f>
        <v>924</v>
      </c>
      <c r="D183" s="5">
        <f t="shared" ca="1" si="46"/>
        <v>33955.507323706333</v>
      </c>
      <c r="E183" s="5">
        <f t="shared" ca="1" si="48"/>
        <v>0</v>
      </c>
      <c r="F183" s="2" t="str" cm="1">
        <f t="array" aca="1" ref="F183" ca="1">IF(D183=0,"-",IF('Input-Accounts'!$E183&lt;&gt;0,'Input-Accounts'!$E183,INDEX('Input-Accounts'!$H183:$J183,,MATCH($F$6,'Input-Accounts'!$H$6:$J$6,0))))</f>
        <v>INT_T&amp;D_PLANT</v>
      </c>
      <c r="G183" s="5">
        <f ca="1">IFERROR(INDEX(G$269:G$305,MATCH($F183,$B$269:$B$305,0))/INDEX($D$269:$D$305,MATCH($F183,$B$269:$B$305,0)),SUMIFS('Input-Ext Allocators'!D$8:D$63,'Input-Ext Allocators'!$B$8:$B$63,$F183))*$D183</f>
        <v>26780.267682836369</v>
      </c>
      <c r="H183" s="5">
        <f ca="1">IFERROR(INDEX(H$269:H$305,MATCH($F183,$B$269:$B$305,0))/INDEX($D$269:$D$305,MATCH($F183,$B$269:$B$305,0)),SUMIFS('Input-Ext Allocators'!E$8:E$63,'Input-Ext Allocators'!$B$8:$B$63,$F183))*$D183</f>
        <v>5550.6205272689922</v>
      </c>
      <c r="I183" s="5">
        <f ca="1">IFERROR(INDEX(I$269:I$305,MATCH($F183,$B$269:$B$305,0))/INDEX($D$269:$D$305,MATCH($F183,$B$269:$B$305,0)),SUMIFS('Input-Ext Allocators'!F$8:F$63,'Input-Ext Allocators'!$B$8:$B$63,$F183))*$D183</f>
        <v>400.54076769043456</v>
      </c>
      <c r="J183" s="5">
        <f ca="1">IFERROR(INDEX(J$269:J$305,MATCH($F183,$B$269:$B$305,0))/INDEX($D$269:$D$305,MATCH($F183,$B$269:$B$305,0)),SUMIFS('Input-Ext Allocators'!G$8:G$63,'Input-Ext Allocators'!$B$8:$B$63,$F183))*$D183</f>
        <v>195.42647113297761</v>
      </c>
      <c r="K183" s="5">
        <f ca="1">IFERROR(INDEX(K$269:K$305,MATCH($F183,$B$269:$B$305,0))/INDEX($D$269:$D$305,MATCH($F183,$B$269:$B$305,0)),SUMIFS('Input-Ext Allocators'!H$8:H$63,'Input-Ext Allocators'!$B$8:$B$63,$F183))*$D183</f>
        <v>18.236845107188991</v>
      </c>
      <c r="L183" s="5">
        <f ca="1">IFERROR(INDEX(L$269:L$305,MATCH($F183,$B$269:$B$305,0))/INDEX($D$269:$D$305,MATCH($F183,$B$269:$B$305,0)),SUMIFS('Input-Ext Allocators'!I$8:I$63,'Input-Ext Allocators'!$B$8:$B$63,$F183))*$D183</f>
        <v>747.27875921933514</v>
      </c>
      <c r="M183" s="5">
        <f ca="1">IFERROR(INDEX(M$269:M$305,MATCH($F183,$B$269:$B$305,0))/INDEX($D$269:$D$305,MATCH($F183,$B$269:$B$305,0)),SUMIFS('Input-Ext Allocators'!J$8:J$63,'Input-Ext Allocators'!$B$8:$B$63,$F183))*$D183</f>
        <v>263.13627045103664</v>
      </c>
      <c r="N183" s="5">
        <f ca="1">IFERROR(INDEX(N$269:N$305,MATCH($F183,$B$269:$B$305,0))/INDEX($D$269:$D$305,MATCH($F183,$B$269:$B$305,0)),SUMIFS('Input-Ext Allocators'!K$8:K$63,'Input-Ext Allocators'!$B$8:$B$63,$F183))*$D183</f>
        <v>0</v>
      </c>
      <c r="O183" s="5">
        <f ca="1">IFERROR(INDEX(O$269:O$305,MATCH($F183,$B$269:$B$305,0))/INDEX($D$269:$D$305,MATCH($F183,$B$269:$B$305,0)),SUMIFS('Input-Ext Allocators'!L$8:L$63,'Input-Ext Allocators'!$B$8:$B$63,$F183))*$D183</f>
        <v>0</v>
      </c>
      <c r="P183" s="5">
        <f ca="1">IFERROR(INDEX(P$269:P$305,MATCH($F183,$B$269:$B$305,0))/INDEX($D$269:$D$305,MATCH($F183,$B$269:$B$305,0)),SUMIFS('Input-Ext Allocators'!M$8:M$63,'Input-Ext Allocators'!$B$8:$B$63,$F183))*$D183</f>
        <v>0</v>
      </c>
      <c r="Q183" s="5">
        <f ca="1">IFERROR(INDEX(Q$269:Q$305,MATCH($F183,$B$269:$B$305,0))/INDEX($D$269:$D$305,MATCH($F183,$B$269:$B$305,0)),SUMIFS('Input-Ext Allocators'!N$8:N$63,'Input-Ext Allocators'!$B$8:$B$63,$F183))*$D183</f>
        <v>0</v>
      </c>
      <c r="R183" s="5">
        <f ca="1">IFERROR(INDEX(R$269:R$305,MATCH($F183,$B$269:$B$305,0))/INDEX($D$269:$D$305,MATCH($F183,$B$269:$B$305,0)),SUMIFS('Input-Ext Allocators'!O$8:O$63,'Input-Ext Allocators'!$B$8:$B$63,$F183))*$D183</f>
        <v>0</v>
      </c>
      <c r="S183" s="5">
        <f ca="1">IFERROR(INDEX(S$269:S$305,MATCH($F183,$B$269:$B$305,0))/INDEX($D$269:$D$305,MATCH($F183,$B$269:$B$305,0)),SUMIFS('Input-Ext Allocators'!P$8:P$63,'Input-Ext Allocators'!$B$8:$B$63,$F183))*$D183</f>
        <v>0</v>
      </c>
      <c r="T183" s="5">
        <f ca="1">IFERROR(INDEX(T$269:T$305,MATCH($F183,$B$269:$B$305,0))/INDEX($D$269:$D$305,MATCH($F183,$B$269:$B$305,0)),SUMIFS('Input-Ext Allocators'!Q$8:Q$63,'Input-Ext Allocators'!$B$8:$B$63,$F183))*$D183</f>
        <v>0</v>
      </c>
      <c r="U183" s="5">
        <f ca="1">IFERROR(INDEX(U$269:U$305,MATCH($F183,$B$269:$B$305,0))/INDEX($D$269:$D$305,MATCH($F183,$B$269:$B$305,0)),SUMIFS('Input-Ext Allocators'!R$8:R$63,'Input-Ext Allocators'!$B$8:$B$63,$F183))*$D183</f>
        <v>0</v>
      </c>
      <c r="V183" s="5">
        <f ca="1">IFERROR(INDEX(V$269:V$305,MATCH($F183,$B$269:$B$305,0))/INDEX($D$269:$D$305,MATCH($F183,$B$269:$B$305,0)),SUMIFS('Input-Ext Allocators'!S$8:S$63,'Input-Ext Allocators'!$B$8:$B$63,$F183))*$D183</f>
        <v>0</v>
      </c>
      <c r="W183" s="5">
        <f ca="1">IFERROR(INDEX(W$269:W$305,MATCH($F183,$B$269:$B$305,0))/INDEX($D$269:$D$305,MATCH($F183,$B$269:$B$305,0)),SUMIFS('Input-Ext Allocators'!T$8:T$63,'Input-Ext Allocators'!$B$8:$B$63,$F183))*$D183</f>
        <v>0</v>
      </c>
      <c r="X183" s="5">
        <f ca="1">IFERROR(INDEX(X$269:X$305,MATCH($F183,$B$269:$B$305,0))/INDEX($D$269:$D$305,MATCH($F183,$B$269:$B$305,0)),SUMIFS('Input-Ext Allocators'!U$8:U$63,'Input-Ext Allocators'!$B$8:$B$63,$F183))*$D183</f>
        <v>0</v>
      </c>
      <c r="Y183" s="5">
        <f ca="1">IFERROR(INDEX(Y$269:Y$305,MATCH($F183,$B$269:$B$305,0))/INDEX($D$269:$D$305,MATCH($F183,$B$269:$B$305,0)),SUMIFS('Input-Ext Allocators'!V$8:V$63,'Input-Ext Allocators'!$B$8:$B$63,$F183))*$D183</f>
        <v>0</v>
      </c>
      <c r="Z183" s="5">
        <f ca="1">IFERROR(INDEX(Z$269:Z$305,MATCH($F183,$B$269:$B$305,0))/INDEX($D$269:$D$305,MATCH($F183,$B$269:$B$305,0)),SUMIFS('Input-Ext Allocators'!W$8:W$63,'Input-Ext Allocators'!$B$8:$B$63,$F183))*$D183</f>
        <v>0</v>
      </c>
    </row>
    <row r="184" spans="1:26" outlineLevel="1">
      <c r="A184" s="13">
        <f>IF(ISBLANK('Input-Accounts'!A184),"",'Input-Accounts'!A184)</f>
        <v>157</v>
      </c>
      <c r="B184" s="17" t="str">
        <f>IF(ISBLANK('Input-Accounts'!B184),"",'Input-Accounts'!B184)</f>
        <v>Injuries and damages</v>
      </c>
      <c r="C184" s="13">
        <f>IF(ISBLANK('Input-Accounts'!C184),"",'Input-Accounts'!C184)</f>
        <v>925</v>
      </c>
      <c r="D184" s="5">
        <f t="shared" ca="1" si="46"/>
        <v>1070930.4217454072</v>
      </c>
      <c r="E184" s="5">
        <f t="shared" ca="1" si="48"/>
        <v>0</v>
      </c>
      <c r="F184" s="2" t="str" cm="1">
        <f t="array" aca="1" ref="F184" ca="1">IF(D184=0,"-",IF('Input-Accounts'!$E184&lt;&gt;0,'Input-Accounts'!$E184,INDEX('Input-Accounts'!$H184:$J184,,MATCH($F$6,'Input-Accounts'!$H$6:$J$6,0))))</f>
        <v>INT_LABOR</v>
      </c>
      <c r="G184" s="5">
        <f ca="1">IFERROR(INDEX(G$269:G$305,MATCH($F184,$B$269:$B$305,0))/INDEX($D$269:$D$305,MATCH($F184,$B$269:$B$305,0)),SUMIFS('Input-Ext Allocators'!D$8:D$63,'Input-Ext Allocators'!$B$8:$B$63,$F184))*$D184</f>
        <v>793647.46530688007</v>
      </c>
      <c r="H184" s="5">
        <f ca="1">IFERROR(INDEX(H$269:H$305,MATCH($F184,$B$269:$B$305,0))/INDEX($D$269:$D$305,MATCH($F184,$B$269:$B$305,0)),SUMIFS('Input-Ext Allocators'!E$8:E$63,'Input-Ext Allocators'!$B$8:$B$63,$F184))*$D184</f>
        <v>183796.18317374843</v>
      </c>
      <c r="I184" s="5">
        <f ca="1">IFERROR(INDEX(I$269:I$305,MATCH($F184,$B$269:$B$305,0))/INDEX($D$269:$D$305,MATCH($F184,$B$269:$B$305,0)),SUMIFS('Input-Ext Allocators'!F$8:F$63,'Input-Ext Allocators'!$B$8:$B$63,$F184))*$D184</f>
        <v>21178.145752936045</v>
      </c>
      <c r="J184" s="5">
        <f ca="1">IFERROR(INDEX(J$269:J$305,MATCH($F184,$B$269:$B$305,0))/INDEX($D$269:$D$305,MATCH($F184,$B$269:$B$305,0)),SUMIFS('Input-Ext Allocators'!G$8:G$63,'Input-Ext Allocators'!$B$8:$B$63,$F184))*$D184</f>
        <v>7829.4537285253273</v>
      </c>
      <c r="K184" s="5">
        <f ca="1">IFERROR(INDEX(K$269:K$305,MATCH($F184,$B$269:$B$305,0))/INDEX($D$269:$D$305,MATCH($F184,$B$269:$B$305,0)),SUMIFS('Input-Ext Allocators'!H$8:H$63,'Input-Ext Allocators'!$B$8:$B$63,$F184))*$D184</f>
        <v>667.32176331957203</v>
      </c>
      <c r="L184" s="5">
        <f ca="1">IFERROR(INDEX(L$269:L$305,MATCH($F184,$B$269:$B$305,0))/INDEX($D$269:$D$305,MATCH($F184,$B$269:$B$305,0)),SUMIFS('Input-Ext Allocators'!I$8:I$63,'Input-Ext Allocators'!$B$8:$B$63,$F184))*$D184</f>
        <v>41496.45422106592</v>
      </c>
      <c r="M184" s="5">
        <f ca="1">IFERROR(INDEX(M$269:M$305,MATCH($F184,$B$269:$B$305,0))/INDEX($D$269:$D$305,MATCH($F184,$B$269:$B$305,0)),SUMIFS('Input-Ext Allocators'!J$8:J$63,'Input-Ext Allocators'!$B$8:$B$63,$F184))*$D184</f>
        <v>22315.397798931783</v>
      </c>
      <c r="N184" s="5">
        <f ca="1">IFERROR(INDEX(N$269:N$305,MATCH($F184,$B$269:$B$305,0))/INDEX($D$269:$D$305,MATCH($F184,$B$269:$B$305,0)),SUMIFS('Input-Ext Allocators'!K$8:K$63,'Input-Ext Allocators'!$B$8:$B$63,$F184))*$D184</f>
        <v>0</v>
      </c>
      <c r="O184" s="5">
        <f ca="1">IFERROR(INDEX(O$269:O$305,MATCH($F184,$B$269:$B$305,0))/INDEX($D$269:$D$305,MATCH($F184,$B$269:$B$305,0)),SUMIFS('Input-Ext Allocators'!L$8:L$63,'Input-Ext Allocators'!$B$8:$B$63,$F184))*$D184</f>
        <v>0</v>
      </c>
      <c r="P184" s="5">
        <f ca="1">IFERROR(INDEX(P$269:P$305,MATCH($F184,$B$269:$B$305,0))/INDEX($D$269:$D$305,MATCH($F184,$B$269:$B$305,0)),SUMIFS('Input-Ext Allocators'!M$8:M$63,'Input-Ext Allocators'!$B$8:$B$63,$F184))*$D184</f>
        <v>0</v>
      </c>
      <c r="Q184" s="5">
        <f ca="1">IFERROR(INDEX(Q$269:Q$305,MATCH($F184,$B$269:$B$305,0))/INDEX($D$269:$D$305,MATCH($F184,$B$269:$B$305,0)),SUMIFS('Input-Ext Allocators'!N$8:N$63,'Input-Ext Allocators'!$B$8:$B$63,$F184))*$D184</f>
        <v>0</v>
      </c>
      <c r="R184" s="5">
        <f ca="1">IFERROR(INDEX(R$269:R$305,MATCH($F184,$B$269:$B$305,0))/INDEX($D$269:$D$305,MATCH($F184,$B$269:$B$305,0)),SUMIFS('Input-Ext Allocators'!O$8:O$63,'Input-Ext Allocators'!$B$8:$B$63,$F184))*$D184</f>
        <v>0</v>
      </c>
      <c r="S184" s="5">
        <f ca="1">IFERROR(INDEX(S$269:S$305,MATCH($F184,$B$269:$B$305,0))/INDEX($D$269:$D$305,MATCH($F184,$B$269:$B$305,0)),SUMIFS('Input-Ext Allocators'!P$8:P$63,'Input-Ext Allocators'!$B$8:$B$63,$F184))*$D184</f>
        <v>0</v>
      </c>
      <c r="T184" s="5">
        <f ca="1">IFERROR(INDEX(T$269:T$305,MATCH($F184,$B$269:$B$305,0))/INDEX($D$269:$D$305,MATCH($F184,$B$269:$B$305,0)),SUMIFS('Input-Ext Allocators'!Q$8:Q$63,'Input-Ext Allocators'!$B$8:$B$63,$F184))*$D184</f>
        <v>0</v>
      </c>
      <c r="U184" s="5">
        <f ca="1">IFERROR(INDEX(U$269:U$305,MATCH($F184,$B$269:$B$305,0))/INDEX($D$269:$D$305,MATCH($F184,$B$269:$B$305,0)),SUMIFS('Input-Ext Allocators'!R$8:R$63,'Input-Ext Allocators'!$B$8:$B$63,$F184))*$D184</f>
        <v>0</v>
      </c>
      <c r="V184" s="5">
        <f ca="1">IFERROR(INDEX(V$269:V$305,MATCH($F184,$B$269:$B$305,0))/INDEX($D$269:$D$305,MATCH($F184,$B$269:$B$305,0)),SUMIFS('Input-Ext Allocators'!S$8:S$63,'Input-Ext Allocators'!$B$8:$B$63,$F184))*$D184</f>
        <v>0</v>
      </c>
      <c r="W184" s="5">
        <f ca="1">IFERROR(INDEX(W$269:W$305,MATCH($F184,$B$269:$B$305,0))/INDEX($D$269:$D$305,MATCH($F184,$B$269:$B$305,0)),SUMIFS('Input-Ext Allocators'!T$8:T$63,'Input-Ext Allocators'!$B$8:$B$63,$F184))*$D184</f>
        <v>0</v>
      </c>
      <c r="X184" s="5">
        <f ca="1">IFERROR(INDEX(X$269:X$305,MATCH($F184,$B$269:$B$305,0))/INDEX($D$269:$D$305,MATCH($F184,$B$269:$B$305,0)),SUMIFS('Input-Ext Allocators'!U$8:U$63,'Input-Ext Allocators'!$B$8:$B$63,$F184))*$D184</f>
        <v>0</v>
      </c>
      <c r="Y184" s="5">
        <f ca="1">IFERROR(INDEX(Y$269:Y$305,MATCH($F184,$B$269:$B$305,0))/INDEX($D$269:$D$305,MATCH($F184,$B$269:$B$305,0)),SUMIFS('Input-Ext Allocators'!V$8:V$63,'Input-Ext Allocators'!$B$8:$B$63,$F184))*$D184</f>
        <v>0</v>
      </c>
      <c r="Z184" s="5">
        <f ca="1">IFERROR(INDEX(Z$269:Z$305,MATCH($F184,$B$269:$B$305,0))/INDEX($D$269:$D$305,MATCH($F184,$B$269:$B$305,0)),SUMIFS('Input-Ext Allocators'!W$8:W$63,'Input-Ext Allocators'!$B$8:$B$63,$F184))*$D184</f>
        <v>0</v>
      </c>
    </row>
    <row r="185" spans="1:26" outlineLevel="1">
      <c r="A185" s="13">
        <f>IF(ISBLANK('Input-Accounts'!A185),"",'Input-Accounts'!A185)</f>
        <v>158</v>
      </c>
      <c r="B185" s="17" t="str">
        <f>IF(ISBLANK('Input-Accounts'!B185),"",'Input-Accounts'!B185)</f>
        <v>Employee pensions and benefits</v>
      </c>
      <c r="C185" s="13">
        <f>IF(ISBLANK('Input-Accounts'!C185),"",'Input-Accounts'!C185)</f>
        <v>926</v>
      </c>
      <c r="D185" s="5">
        <f t="shared" ca="1" si="46"/>
        <v>3829822.3795200577</v>
      </c>
      <c r="E185" s="5">
        <f t="shared" ca="1" si="48"/>
        <v>0</v>
      </c>
      <c r="F185" s="2" t="str" cm="1">
        <f t="array" aca="1" ref="F185" ca="1">IF(D185=0,"-",IF('Input-Accounts'!$E185&lt;&gt;0,'Input-Accounts'!$E185,INDEX('Input-Accounts'!$H185:$J185,,MATCH($F$6,'Input-Accounts'!$H$6:$J$6,0))))</f>
        <v>INT_LABOR</v>
      </c>
      <c r="G185" s="5">
        <f ca="1">IFERROR(INDEX(G$269:G$305,MATCH($F185,$B$269:$B$305,0))/INDEX($D$269:$D$305,MATCH($F185,$B$269:$B$305,0)),SUMIFS('Input-Ext Allocators'!D$8:D$63,'Input-Ext Allocators'!$B$8:$B$63,$F185))*$D185</f>
        <v>2838213.1671335101</v>
      </c>
      <c r="H185" s="5">
        <f ca="1">IFERROR(INDEX(H$269:H$305,MATCH($F185,$B$269:$B$305,0))/INDEX($D$269:$D$305,MATCH($F185,$B$269:$B$305,0)),SUMIFS('Input-Ext Allocators'!E$8:E$63,'Input-Ext Allocators'!$B$8:$B$63,$F185))*$D185</f>
        <v>657285.21787807578</v>
      </c>
      <c r="I185" s="5">
        <f ca="1">IFERROR(INDEX(I$269:I$305,MATCH($F185,$B$269:$B$305,0))/INDEX($D$269:$D$305,MATCH($F185,$B$269:$B$305,0)),SUMIFS('Input-Ext Allocators'!F$8:F$63,'Input-Ext Allocators'!$B$8:$B$63,$F185))*$D185</f>
        <v>75736.513702861368</v>
      </c>
      <c r="J185" s="5">
        <f ca="1">IFERROR(INDEX(J$269:J$305,MATCH($F185,$B$269:$B$305,0))/INDEX($D$269:$D$305,MATCH($F185,$B$269:$B$305,0)),SUMIFS('Input-Ext Allocators'!G$8:G$63,'Input-Ext Allocators'!$B$8:$B$63,$F185))*$D185</f>
        <v>27999.407337829372</v>
      </c>
      <c r="K185" s="5">
        <f ca="1">IFERROR(INDEX(K$269:K$305,MATCH($F185,$B$269:$B$305,0))/INDEX($D$269:$D$305,MATCH($F185,$B$269:$B$305,0)),SUMIFS('Input-Ext Allocators'!H$8:H$63,'Input-Ext Allocators'!$B$8:$B$63,$F185))*$D185</f>
        <v>2386.4517914588273</v>
      </c>
      <c r="L185" s="5">
        <f ca="1">IFERROR(INDEX(L$269:L$305,MATCH($F185,$B$269:$B$305,0))/INDEX($D$269:$D$305,MATCH($F185,$B$269:$B$305,0)),SUMIFS('Input-Ext Allocators'!I$8:I$63,'Input-Ext Allocators'!$B$8:$B$63,$F185))*$D185</f>
        <v>148398.10861620001</v>
      </c>
      <c r="M185" s="5">
        <f ca="1">IFERROR(INDEX(M$269:M$305,MATCH($F185,$B$269:$B$305,0))/INDEX($D$269:$D$305,MATCH($F185,$B$269:$B$305,0)),SUMIFS('Input-Ext Allocators'!J$8:J$63,'Input-Ext Allocators'!$B$8:$B$63,$F185))*$D185</f>
        <v>79803.513060122015</v>
      </c>
      <c r="N185" s="5">
        <f ca="1">IFERROR(INDEX(N$269:N$305,MATCH($F185,$B$269:$B$305,0))/INDEX($D$269:$D$305,MATCH($F185,$B$269:$B$305,0)),SUMIFS('Input-Ext Allocators'!K$8:K$63,'Input-Ext Allocators'!$B$8:$B$63,$F185))*$D185</f>
        <v>0</v>
      </c>
      <c r="O185" s="5">
        <f ca="1">IFERROR(INDEX(O$269:O$305,MATCH($F185,$B$269:$B$305,0))/INDEX($D$269:$D$305,MATCH($F185,$B$269:$B$305,0)),SUMIFS('Input-Ext Allocators'!L$8:L$63,'Input-Ext Allocators'!$B$8:$B$63,$F185))*$D185</f>
        <v>0</v>
      </c>
      <c r="P185" s="5">
        <f ca="1">IFERROR(INDEX(P$269:P$305,MATCH($F185,$B$269:$B$305,0))/INDEX($D$269:$D$305,MATCH($F185,$B$269:$B$305,0)),SUMIFS('Input-Ext Allocators'!M$8:M$63,'Input-Ext Allocators'!$B$8:$B$63,$F185))*$D185</f>
        <v>0</v>
      </c>
      <c r="Q185" s="5">
        <f ca="1">IFERROR(INDEX(Q$269:Q$305,MATCH($F185,$B$269:$B$305,0))/INDEX($D$269:$D$305,MATCH($F185,$B$269:$B$305,0)),SUMIFS('Input-Ext Allocators'!N$8:N$63,'Input-Ext Allocators'!$B$8:$B$63,$F185))*$D185</f>
        <v>0</v>
      </c>
      <c r="R185" s="5">
        <f ca="1">IFERROR(INDEX(R$269:R$305,MATCH($F185,$B$269:$B$305,0))/INDEX($D$269:$D$305,MATCH($F185,$B$269:$B$305,0)),SUMIFS('Input-Ext Allocators'!O$8:O$63,'Input-Ext Allocators'!$B$8:$B$63,$F185))*$D185</f>
        <v>0</v>
      </c>
      <c r="S185" s="5">
        <f ca="1">IFERROR(INDEX(S$269:S$305,MATCH($F185,$B$269:$B$305,0))/INDEX($D$269:$D$305,MATCH($F185,$B$269:$B$305,0)),SUMIFS('Input-Ext Allocators'!P$8:P$63,'Input-Ext Allocators'!$B$8:$B$63,$F185))*$D185</f>
        <v>0</v>
      </c>
      <c r="T185" s="5">
        <f ca="1">IFERROR(INDEX(T$269:T$305,MATCH($F185,$B$269:$B$305,0))/INDEX($D$269:$D$305,MATCH($F185,$B$269:$B$305,0)),SUMIFS('Input-Ext Allocators'!Q$8:Q$63,'Input-Ext Allocators'!$B$8:$B$63,$F185))*$D185</f>
        <v>0</v>
      </c>
      <c r="U185" s="5">
        <f ca="1">IFERROR(INDEX(U$269:U$305,MATCH($F185,$B$269:$B$305,0))/INDEX($D$269:$D$305,MATCH($F185,$B$269:$B$305,0)),SUMIFS('Input-Ext Allocators'!R$8:R$63,'Input-Ext Allocators'!$B$8:$B$63,$F185))*$D185</f>
        <v>0</v>
      </c>
      <c r="V185" s="5">
        <f ca="1">IFERROR(INDEX(V$269:V$305,MATCH($F185,$B$269:$B$305,0))/INDEX($D$269:$D$305,MATCH($F185,$B$269:$B$305,0)),SUMIFS('Input-Ext Allocators'!S$8:S$63,'Input-Ext Allocators'!$B$8:$B$63,$F185))*$D185</f>
        <v>0</v>
      </c>
      <c r="W185" s="5">
        <f ca="1">IFERROR(INDEX(W$269:W$305,MATCH($F185,$B$269:$B$305,0))/INDEX($D$269:$D$305,MATCH($F185,$B$269:$B$305,0)),SUMIFS('Input-Ext Allocators'!T$8:T$63,'Input-Ext Allocators'!$B$8:$B$63,$F185))*$D185</f>
        <v>0</v>
      </c>
      <c r="X185" s="5">
        <f ca="1">IFERROR(INDEX(X$269:X$305,MATCH($F185,$B$269:$B$305,0))/INDEX($D$269:$D$305,MATCH($F185,$B$269:$B$305,0)),SUMIFS('Input-Ext Allocators'!U$8:U$63,'Input-Ext Allocators'!$B$8:$B$63,$F185))*$D185</f>
        <v>0</v>
      </c>
      <c r="Y185" s="5">
        <f ca="1">IFERROR(INDEX(Y$269:Y$305,MATCH($F185,$B$269:$B$305,0))/INDEX($D$269:$D$305,MATCH($F185,$B$269:$B$305,0)),SUMIFS('Input-Ext Allocators'!V$8:V$63,'Input-Ext Allocators'!$B$8:$B$63,$F185))*$D185</f>
        <v>0</v>
      </c>
      <c r="Z185" s="5">
        <f ca="1">IFERROR(INDEX(Z$269:Z$305,MATCH($F185,$B$269:$B$305,0))/INDEX($D$269:$D$305,MATCH($F185,$B$269:$B$305,0)),SUMIFS('Input-Ext Allocators'!W$8:W$63,'Input-Ext Allocators'!$B$8:$B$63,$F185))*$D185</f>
        <v>0</v>
      </c>
    </row>
    <row r="186" spans="1:26" outlineLevel="1">
      <c r="A186" s="13">
        <f>IF(ISBLANK('Input-Accounts'!A186),"",'Input-Accounts'!A186)</f>
        <v>159</v>
      </c>
      <c r="B186" s="17" t="str">
        <f>IF(ISBLANK('Input-Accounts'!B186),"",'Input-Accounts'!B186)</f>
        <v>Regulatory commission expenses</v>
      </c>
      <c r="C186" s="13">
        <f>IF(ISBLANK('Input-Accounts'!C186),"",'Input-Accounts'!C186)</f>
        <v>928</v>
      </c>
      <c r="D186" s="5">
        <f t="shared" ca="1" si="46"/>
        <v>0</v>
      </c>
      <c r="E186" s="5">
        <f t="shared" ca="1" si="48"/>
        <v>0</v>
      </c>
      <c r="F186" s="2" t="str" cm="1">
        <f t="array" aca="1" ref="F186" ca="1">IF(D186=0,"-",IF('Input-Accounts'!$E186&lt;&gt;0,'Input-Accounts'!$E186,INDEX('Input-Accounts'!$H186:$J186,,MATCH($F$6,'Input-Accounts'!$H$6:$J$6,0))))</f>
        <v>-</v>
      </c>
      <c r="G186" s="5">
        <f ca="1">IFERROR(INDEX(G$269:G$305,MATCH($F186,$B$269:$B$305,0))/INDEX($D$269:$D$305,MATCH($F186,$B$269:$B$305,0)),SUMIFS('Input-Ext Allocators'!D$8:D$63,'Input-Ext Allocators'!$B$8:$B$63,$F186))*$D186</f>
        <v>0</v>
      </c>
      <c r="H186" s="5">
        <f ca="1">IFERROR(INDEX(H$269:H$305,MATCH($F186,$B$269:$B$305,0))/INDEX($D$269:$D$305,MATCH($F186,$B$269:$B$305,0)),SUMIFS('Input-Ext Allocators'!E$8:E$63,'Input-Ext Allocators'!$B$8:$B$63,$F186))*$D186</f>
        <v>0</v>
      </c>
      <c r="I186" s="5">
        <f ca="1">IFERROR(INDEX(I$269:I$305,MATCH($F186,$B$269:$B$305,0))/INDEX($D$269:$D$305,MATCH($F186,$B$269:$B$305,0)),SUMIFS('Input-Ext Allocators'!F$8:F$63,'Input-Ext Allocators'!$B$8:$B$63,$F186))*$D186</f>
        <v>0</v>
      </c>
      <c r="J186" s="5">
        <f ca="1">IFERROR(INDEX(J$269:J$305,MATCH($F186,$B$269:$B$305,0))/INDEX($D$269:$D$305,MATCH($F186,$B$269:$B$305,0)),SUMIFS('Input-Ext Allocators'!G$8:G$63,'Input-Ext Allocators'!$B$8:$B$63,$F186))*$D186</f>
        <v>0</v>
      </c>
      <c r="K186" s="5">
        <f ca="1">IFERROR(INDEX(K$269:K$305,MATCH($F186,$B$269:$B$305,0))/INDEX($D$269:$D$305,MATCH($F186,$B$269:$B$305,0)),SUMIFS('Input-Ext Allocators'!H$8:H$63,'Input-Ext Allocators'!$B$8:$B$63,$F186))*$D186</f>
        <v>0</v>
      </c>
      <c r="L186" s="5">
        <f ca="1">IFERROR(INDEX(L$269:L$305,MATCH($F186,$B$269:$B$305,0))/INDEX($D$269:$D$305,MATCH($F186,$B$269:$B$305,0)),SUMIFS('Input-Ext Allocators'!I$8:I$63,'Input-Ext Allocators'!$B$8:$B$63,$F186))*$D186</f>
        <v>0</v>
      </c>
      <c r="M186" s="5">
        <f ca="1">IFERROR(INDEX(M$269:M$305,MATCH($F186,$B$269:$B$305,0))/INDEX($D$269:$D$305,MATCH($F186,$B$269:$B$305,0)),SUMIFS('Input-Ext Allocators'!J$8:J$63,'Input-Ext Allocators'!$B$8:$B$63,$F186))*$D186</f>
        <v>0</v>
      </c>
      <c r="N186" s="5">
        <f ca="1">IFERROR(INDEX(N$269:N$305,MATCH($F186,$B$269:$B$305,0))/INDEX($D$269:$D$305,MATCH($F186,$B$269:$B$305,0)),SUMIFS('Input-Ext Allocators'!K$8:K$63,'Input-Ext Allocators'!$B$8:$B$63,$F186))*$D186</f>
        <v>0</v>
      </c>
      <c r="O186" s="5">
        <f ca="1">IFERROR(INDEX(O$269:O$305,MATCH($F186,$B$269:$B$305,0))/INDEX($D$269:$D$305,MATCH($F186,$B$269:$B$305,0)),SUMIFS('Input-Ext Allocators'!L$8:L$63,'Input-Ext Allocators'!$B$8:$B$63,$F186))*$D186</f>
        <v>0</v>
      </c>
      <c r="P186" s="5">
        <f ca="1">IFERROR(INDEX(P$269:P$305,MATCH($F186,$B$269:$B$305,0))/INDEX($D$269:$D$305,MATCH($F186,$B$269:$B$305,0)),SUMIFS('Input-Ext Allocators'!M$8:M$63,'Input-Ext Allocators'!$B$8:$B$63,$F186))*$D186</f>
        <v>0</v>
      </c>
      <c r="Q186" s="5">
        <f ca="1">IFERROR(INDEX(Q$269:Q$305,MATCH($F186,$B$269:$B$305,0))/INDEX($D$269:$D$305,MATCH($F186,$B$269:$B$305,0)),SUMIFS('Input-Ext Allocators'!N$8:N$63,'Input-Ext Allocators'!$B$8:$B$63,$F186))*$D186</f>
        <v>0</v>
      </c>
      <c r="R186" s="5">
        <f ca="1">IFERROR(INDEX(R$269:R$305,MATCH($F186,$B$269:$B$305,0))/INDEX($D$269:$D$305,MATCH($F186,$B$269:$B$305,0)),SUMIFS('Input-Ext Allocators'!O$8:O$63,'Input-Ext Allocators'!$B$8:$B$63,$F186))*$D186</f>
        <v>0</v>
      </c>
      <c r="S186" s="5">
        <f ca="1">IFERROR(INDEX(S$269:S$305,MATCH($F186,$B$269:$B$305,0))/INDEX($D$269:$D$305,MATCH($F186,$B$269:$B$305,0)),SUMIFS('Input-Ext Allocators'!P$8:P$63,'Input-Ext Allocators'!$B$8:$B$63,$F186))*$D186</f>
        <v>0</v>
      </c>
      <c r="T186" s="5">
        <f ca="1">IFERROR(INDEX(T$269:T$305,MATCH($F186,$B$269:$B$305,0))/INDEX($D$269:$D$305,MATCH($F186,$B$269:$B$305,0)),SUMIFS('Input-Ext Allocators'!Q$8:Q$63,'Input-Ext Allocators'!$B$8:$B$63,$F186))*$D186</f>
        <v>0</v>
      </c>
      <c r="U186" s="5">
        <f ca="1">IFERROR(INDEX(U$269:U$305,MATCH($F186,$B$269:$B$305,0))/INDEX($D$269:$D$305,MATCH($F186,$B$269:$B$305,0)),SUMIFS('Input-Ext Allocators'!R$8:R$63,'Input-Ext Allocators'!$B$8:$B$63,$F186))*$D186</f>
        <v>0</v>
      </c>
      <c r="V186" s="5">
        <f ca="1">IFERROR(INDEX(V$269:V$305,MATCH($F186,$B$269:$B$305,0))/INDEX($D$269:$D$305,MATCH($F186,$B$269:$B$305,0)),SUMIFS('Input-Ext Allocators'!S$8:S$63,'Input-Ext Allocators'!$B$8:$B$63,$F186))*$D186</f>
        <v>0</v>
      </c>
      <c r="W186" s="5">
        <f ca="1">IFERROR(INDEX(W$269:W$305,MATCH($F186,$B$269:$B$305,0))/INDEX($D$269:$D$305,MATCH($F186,$B$269:$B$305,0)),SUMIFS('Input-Ext Allocators'!T$8:T$63,'Input-Ext Allocators'!$B$8:$B$63,$F186))*$D186</f>
        <v>0</v>
      </c>
      <c r="X186" s="5">
        <f ca="1">IFERROR(INDEX(X$269:X$305,MATCH($F186,$B$269:$B$305,0))/INDEX($D$269:$D$305,MATCH($F186,$B$269:$B$305,0)),SUMIFS('Input-Ext Allocators'!U$8:U$63,'Input-Ext Allocators'!$B$8:$B$63,$F186))*$D186</f>
        <v>0</v>
      </c>
      <c r="Y186" s="5">
        <f ca="1">IFERROR(INDEX(Y$269:Y$305,MATCH($F186,$B$269:$B$305,0))/INDEX($D$269:$D$305,MATCH($F186,$B$269:$B$305,0)),SUMIFS('Input-Ext Allocators'!V$8:V$63,'Input-Ext Allocators'!$B$8:$B$63,$F186))*$D186</f>
        <v>0</v>
      </c>
      <c r="Z186" s="5">
        <f ca="1">IFERROR(INDEX(Z$269:Z$305,MATCH($F186,$B$269:$B$305,0))/INDEX($D$269:$D$305,MATCH($F186,$B$269:$B$305,0)),SUMIFS('Input-Ext Allocators'!W$8:W$63,'Input-Ext Allocators'!$B$8:$B$63,$F186))*$D186</f>
        <v>0</v>
      </c>
    </row>
    <row r="187" spans="1:26" outlineLevel="1">
      <c r="A187" s="13">
        <f>IF(ISBLANK('Input-Accounts'!A187),"",'Input-Accounts'!A187)</f>
        <v>160</v>
      </c>
      <c r="B187" s="17" t="str">
        <f>IF(ISBLANK('Input-Accounts'!B187),"",'Input-Accounts'!B187)</f>
        <v>General Advertising expenses</v>
      </c>
      <c r="C187" s="13">
        <f>IF(ISBLANK('Input-Accounts'!C187),"",'Input-Accounts'!C187)</f>
        <v>930.1</v>
      </c>
      <c r="D187" s="5">
        <f t="shared" ca="1" si="46"/>
        <v>0</v>
      </c>
      <c r="E187" s="5">
        <f t="shared" ca="1" si="48"/>
        <v>0</v>
      </c>
      <c r="F187" s="2" t="str" cm="1">
        <f t="array" aca="1" ref="F187" ca="1">IF(D187=0,"-",IF('Input-Accounts'!$E187&lt;&gt;0,'Input-Accounts'!$E187,INDEX('Input-Accounts'!$H187:$J187,,MATCH($F$6,'Input-Accounts'!$H$6:$J$6,0))))</f>
        <v>-</v>
      </c>
      <c r="G187" s="5">
        <f ca="1">IFERROR(INDEX(G$269:G$305,MATCH($F187,$B$269:$B$305,0))/INDEX($D$269:$D$305,MATCH($F187,$B$269:$B$305,0)),SUMIFS('Input-Ext Allocators'!D$8:D$63,'Input-Ext Allocators'!$B$8:$B$63,$F187))*$D187</f>
        <v>0</v>
      </c>
      <c r="H187" s="5">
        <f ca="1">IFERROR(INDEX(H$269:H$305,MATCH($F187,$B$269:$B$305,0))/INDEX($D$269:$D$305,MATCH($F187,$B$269:$B$305,0)),SUMIFS('Input-Ext Allocators'!E$8:E$63,'Input-Ext Allocators'!$B$8:$B$63,$F187))*$D187</f>
        <v>0</v>
      </c>
      <c r="I187" s="5">
        <f ca="1">IFERROR(INDEX(I$269:I$305,MATCH($F187,$B$269:$B$305,0))/INDEX($D$269:$D$305,MATCH($F187,$B$269:$B$305,0)),SUMIFS('Input-Ext Allocators'!F$8:F$63,'Input-Ext Allocators'!$B$8:$B$63,$F187))*$D187</f>
        <v>0</v>
      </c>
      <c r="J187" s="5">
        <f ca="1">IFERROR(INDEX(J$269:J$305,MATCH($F187,$B$269:$B$305,0))/INDEX($D$269:$D$305,MATCH($F187,$B$269:$B$305,0)),SUMIFS('Input-Ext Allocators'!G$8:G$63,'Input-Ext Allocators'!$B$8:$B$63,$F187))*$D187</f>
        <v>0</v>
      </c>
      <c r="K187" s="5">
        <f ca="1">IFERROR(INDEX(K$269:K$305,MATCH($F187,$B$269:$B$305,0))/INDEX($D$269:$D$305,MATCH($F187,$B$269:$B$305,0)),SUMIFS('Input-Ext Allocators'!H$8:H$63,'Input-Ext Allocators'!$B$8:$B$63,$F187))*$D187</f>
        <v>0</v>
      </c>
      <c r="L187" s="5">
        <f ca="1">IFERROR(INDEX(L$269:L$305,MATCH($F187,$B$269:$B$305,0))/INDEX($D$269:$D$305,MATCH($F187,$B$269:$B$305,0)),SUMIFS('Input-Ext Allocators'!I$8:I$63,'Input-Ext Allocators'!$B$8:$B$63,$F187))*$D187</f>
        <v>0</v>
      </c>
      <c r="M187" s="5">
        <f ca="1">IFERROR(INDEX(M$269:M$305,MATCH($F187,$B$269:$B$305,0))/INDEX($D$269:$D$305,MATCH($F187,$B$269:$B$305,0)),SUMIFS('Input-Ext Allocators'!J$8:J$63,'Input-Ext Allocators'!$B$8:$B$63,$F187))*$D187</f>
        <v>0</v>
      </c>
      <c r="N187" s="5">
        <f ca="1">IFERROR(INDEX(N$269:N$305,MATCH($F187,$B$269:$B$305,0))/INDEX($D$269:$D$305,MATCH($F187,$B$269:$B$305,0)),SUMIFS('Input-Ext Allocators'!K$8:K$63,'Input-Ext Allocators'!$B$8:$B$63,$F187))*$D187</f>
        <v>0</v>
      </c>
      <c r="O187" s="5">
        <f ca="1">IFERROR(INDEX(O$269:O$305,MATCH($F187,$B$269:$B$305,0))/INDEX($D$269:$D$305,MATCH($F187,$B$269:$B$305,0)),SUMIFS('Input-Ext Allocators'!L$8:L$63,'Input-Ext Allocators'!$B$8:$B$63,$F187))*$D187</f>
        <v>0</v>
      </c>
      <c r="P187" s="5">
        <f ca="1">IFERROR(INDEX(P$269:P$305,MATCH($F187,$B$269:$B$305,0))/INDEX($D$269:$D$305,MATCH($F187,$B$269:$B$305,0)),SUMIFS('Input-Ext Allocators'!M$8:M$63,'Input-Ext Allocators'!$B$8:$B$63,$F187))*$D187</f>
        <v>0</v>
      </c>
      <c r="Q187" s="5">
        <f ca="1">IFERROR(INDEX(Q$269:Q$305,MATCH($F187,$B$269:$B$305,0))/INDEX($D$269:$D$305,MATCH($F187,$B$269:$B$305,0)),SUMIFS('Input-Ext Allocators'!N$8:N$63,'Input-Ext Allocators'!$B$8:$B$63,$F187))*$D187</f>
        <v>0</v>
      </c>
      <c r="R187" s="5">
        <f ca="1">IFERROR(INDEX(R$269:R$305,MATCH($F187,$B$269:$B$305,0))/INDEX($D$269:$D$305,MATCH($F187,$B$269:$B$305,0)),SUMIFS('Input-Ext Allocators'!O$8:O$63,'Input-Ext Allocators'!$B$8:$B$63,$F187))*$D187</f>
        <v>0</v>
      </c>
      <c r="S187" s="5">
        <f ca="1">IFERROR(INDEX(S$269:S$305,MATCH($F187,$B$269:$B$305,0))/INDEX($D$269:$D$305,MATCH($F187,$B$269:$B$305,0)),SUMIFS('Input-Ext Allocators'!P$8:P$63,'Input-Ext Allocators'!$B$8:$B$63,$F187))*$D187</f>
        <v>0</v>
      </c>
      <c r="T187" s="5">
        <f ca="1">IFERROR(INDEX(T$269:T$305,MATCH($F187,$B$269:$B$305,0))/INDEX($D$269:$D$305,MATCH($F187,$B$269:$B$305,0)),SUMIFS('Input-Ext Allocators'!Q$8:Q$63,'Input-Ext Allocators'!$B$8:$B$63,$F187))*$D187</f>
        <v>0</v>
      </c>
      <c r="U187" s="5">
        <f ca="1">IFERROR(INDEX(U$269:U$305,MATCH($F187,$B$269:$B$305,0))/INDEX($D$269:$D$305,MATCH($F187,$B$269:$B$305,0)),SUMIFS('Input-Ext Allocators'!R$8:R$63,'Input-Ext Allocators'!$B$8:$B$63,$F187))*$D187</f>
        <v>0</v>
      </c>
      <c r="V187" s="5">
        <f ca="1">IFERROR(INDEX(V$269:V$305,MATCH($F187,$B$269:$B$305,0))/INDEX($D$269:$D$305,MATCH($F187,$B$269:$B$305,0)),SUMIFS('Input-Ext Allocators'!S$8:S$63,'Input-Ext Allocators'!$B$8:$B$63,$F187))*$D187</f>
        <v>0</v>
      </c>
      <c r="W187" s="5">
        <f ca="1">IFERROR(INDEX(W$269:W$305,MATCH($F187,$B$269:$B$305,0))/INDEX($D$269:$D$305,MATCH($F187,$B$269:$B$305,0)),SUMIFS('Input-Ext Allocators'!T$8:T$63,'Input-Ext Allocators'!$B$8:$B$63,$F187))*$D187</f>
        <v>0</v>
      </c>
      <c r="X187" s="5">
        <f ca="1">IFERROR(INDEX(X$269:X$305,MATCH($F187,$B$269:$B$305,0))/INDEX($D$269:$D$305,MATCH($F187,$B$269:$B$305,0)),SUMIFS('Input-Ext Allocators'!U$8:U$63,'Input-Ext Allocators'!$B$8:$B$63,$F187))*$D187</f>
        <v>0</v>
      </c>
      <c r="Y187" s="5">
        <f ca="1">IFERROR(INDEX(Y$269:Y$305,MATCH($F187,$B$269:$B$305,0))/INDEX($D$269:$D$305,MATCH($F187,$B$269:$B$305,0)),SUMIFS('Input-Ext Allocators'!V$8:V$63,'Input-Ext Allocators'!$B$8:$B$63,$F187))*$D187</f>
        <v>0</v>
      </c>
      <c r="Z187" s="5">
        <f ca="1">IFERROR(INDEX(Z$269:Z$305,MATCH($F187,$B$269:$B$305,0))/INDEX($D$269:$D$305,MATCH($F187,$B$269:$B$305,0)),SUMIFS('Input-Ext Allocators'!W$8:W$63,'Input-Ext Allocators'!$B$8:$B$63,$F187))*$D187</f>
        <v>0</v>
      </c>
    </row>
    <row r="188" spans="1:26" outlineLevel="1">
      <c r="A188" s="13">
        <f>IF(ISBLANK('Input-Accounts'!A188),"",'Input-Accounts'!A188)</f>
        <v>161</v>
      </c>
      <c r="B188" s="17" t="str">
        <f>IF(ISBLANK('Input-Accounts'!B188),"",'Input-Accounts'!B188)</f>
        <v>Miscellaneous general expenses</v>
      </c>
      <c r="C188" s="13">
        <f>IF(ISBLANK('Input-Accounts'!C188),"",'Input-Accounts'!C188)</f>
        <v>930.2</v>
      </c>
      <c r="D188" s="5">
        <f t="shared" ca="1" si="46"/>
        <v>172629.77985913533</v>
      </c>
      <c r="E188" s="5">
        <f t="shared" ca="1" si="48"/>
        <v>0</v>
      </c>
      <c r="F188" s="2" t="str" cm="1">
        <f t="array" aca="1" ref="F188" ca="1">IF(D188=0,"-",IF('Input-Accounts'!$E188&lt;&gt;0,'Input-Accounts'!$E188,INDEX('Input-Accounts'!$H188:$J188,,MATCH($F$6,'Input-Accounts'!$H$6:$J$6,0))))</f>
        <v>INT_OM</v>
      </c>
      <c r="G188" s="5">
        <f ca="1">IFERROR(INDEX(G$269:G$305,MATCH($F188,$B$269:$B$305,0))/INDEX($D$269:$D$305,MATCH($F188,$B$269:$B$305,0)),SUMIFS('Input-Ext Allocators'!D$8:D$63,'Input-Ext Allocators'!$B$8:$B$63,$F188))*$D188</f>
        <v>129323.19487135779</v>
      </c>
      <c r="H188" s="5">
        <f ca="1">IFERROR(INDEX(H$269:H$305,MATCH($F188,$B$269:$B$305,0))/INDEX($D$269:$D$305,MATCH($F188,$B$269:$B$305,0)),SUMIFS('Input-Ext Allocators'!E$8:E$63,'Input-Ext Allocators'!$B$8:$B$63,$F188))*$D188</f>
        <v>29673.062048260927</v>
      </c>
      <c r="I188" s="5">
        <f ca="1">IFERROR(INDEX(I$269:I$305,MATCH($F188,$B$269:$B$305,0))/INDEX($D$269:$D$305,MATCH($F188,$B$269:$B$305,0)),SUMIFS('Input-Ext Allocators'!F$8:F$63,'Input-Ext Allocators'!$B$8:$B$63,$F188))*$D188</f>
        <v>3394.1335356594964</v>
      </c>
      <c r="J188" s="5">
        <f ca="1">IFERROR(INDEX(J$269:J$305,MATCH($F188,$B$269:$B$305,0))/INDEX($D$269:$D$305,MATCH($F188,$B$269:$B$305,0)),SUMIFS('Input-Ext Allocators'!G$8:G$63,'Input-Ext Allocators'!$B$8:$B$63,$F188))*$D188</f>
        <v>1032.011148541261</v>
      </c>
      <c r="K188" s="5">
        <f ca="1">IFERROR(INDEX(K$269:K$305,MATCH($F188,$B$269:$B$305,0))/INDEX($D$269:$D$305,MATCH($F188,$B$269:$B$305,0)),SUMIFS('Input-Ext Allocators'!H$8:H$63,'Input-Ext Allocators'!$B$8:$B$63,$F188))*$D188</f>
        <v>86.592619317797542</v>
      </c>
      <c r="L188" s="5">
        <f ca="1">IFERROR(INDEX(L$269:L$305,MATCH($F188,$B$269:$B$305,0))/INDEX($D$269:$D$305,MATCH($F188,$B$269:$B$305,0)),SUMIFS('Input-Ext Allocators'!I$8:I$63,'Input-Ext Allocators'!$B$8:$B$63,$F188))*$D188</f>
        <v>5828.4542446310297</v>
      </c>
      <c r="M188" s="5">
        <f ca="1">IFERROR(INDEX(M$269:M$305,MATCH($F188,$B$269:$B$305,0))/INDEX($D$269:$D$305,MATCH($F188,$B$269:$B$305,0)),SUMIFS('Input-Ext Allocators'!J$8:J$63,'Input-Ext Allocators'!$B$8:$B$63,$F188))*$D188</f>
        <v>3292.3313913670709</v>
      </c>
      <c r="N188" s="5">
        <f ca="1">IFERROR(INDEX(N$269:N$305,MATCH($F188,$B$269:$B$305,0))/INDEX($D$269:$D$305,MATCH($F188,$B$269:$B$305,0)),SUMIFS('Input-Ext Allocators'!K$8:K$63,'Input-Ext Allocators'!$B$8:$B$63,$F188))*$D188</f>
        <v>0</v>
      </c>
      <c r="O188" s="5">
        <f ca="1">IFERROR(INDEX(O$269:O$305,MATCH($F188,$B$269:$B$305,0))/INDEX($D$269:$D$305,MATCH($F188,$B$269:$B$305,0)),SUMIFS('Input-Ext Allocators'!L$8:L$63,'Input-Ext Allocators'!$B$8:$B$63,$F188))*$D188</f>
        <v>0</v>
      </c>
      <c r="P188" s="5">
        <f ca="1">IFERROR(INDEX(P$269:P$305,MATCH($F188,$B$269:$B$305,0))/INDEX($D$269:$D$305,MATCH($F188,$B$269:$B$305,0)),SUMIFS('Input-Ext Allocators'!M$8:M$63,'Input-Ext Allocators'!$B$8:$B$63,$F188))*$D188</f>
        <v>0</v>
      </c>
      <c r="Q188" s="5">
        <f ca="1">IFERROR(INDEX(Q$269:Q$305,MATCH($F188,$B$269:$B$305,0))/INDEX($D$269:$D$305,MATCH($F188,$B$269:$B$305,0)),SUMIFS('Input-Ext Allocators'!N$8:N$63,'Input-Ext Allocators'!$B$8:$B$63,$F188))*$D188</f>
        <v>0</v>
      </c>
      <c r="R188" s="5">
        <f ca="1">IFERROR(INDEX(R$269:R$305,MATCH($F188,$B$269:$B$305,0))/INDEX($D$269:$D$305,MATCH($F188,$B$269:$B$305,0)),SUMIFS('Input-Ext Allocators'!O$8:O$63,'Input-Ext Allocators'!$B$8:$B$63,$F188))*$D188</f>
        <v>0</v>
      </c>
      <c r="S188" s="5">
        <f ca="1">IFERROR(INDEX(S$269:S$305,MATCH($F188,$B$269:$B$305,0))/INDEX($D$269:$D$305,MATCH($F188,$B$269:$B$305,0)),SUMIFS('Input-Ext Allocators'!P$8:P$63,'Input-Ext Allocators'!$B$8:$B$63,$F188))*$D188</f>
        <v>0</v>
      </c>
      <c r="T188" s="5">
        <f ca="1">IFERROR(INDEX(T$269:T$305,MATCH($F188,$B$269:$B$305,0))/INDEX($D$269:$D$305,MATCH($F188,$B$269:$B$305,0)),SUMIFS('Input-Ext Allocators'!Q$8:Q$63,'Input-Ext Allocators'!$B$8:$B$63,$F188))*$D188</f>
        <v>0</v>
      </c>
      <c r="U188" s="5">
        <f ca="1">IFERROR(INDEX(U$269:U$305,MATCH($F188,$B$269:$B$305,0))/INDEX($D$269:$D$305,MATCH($F188,$B$269:$B$305,0)),SUMIFS('Input-Ext Allocators'!R$8:R$63,'Input-Ext Allocators'!$B$8:$B$63,$F188))*$D188</f>
        <v>0</v>
      </c>
      <c r="V188" s="5">
        <f ca="1">IFERROR(INDEX(V$269:V$305,MATCH($F188,$B$269:$B$305,0))/INDEX($D$269:$D$305,MATCH($F188,$B$269:$B$305,0)),SUMIFS('Input-Ext Allocators'!S$8:S$63,'Input-Ext Allocators'!$B$8:$B$63,$F188))*$D188</f>
        <v>0</v>
      </c>
      <c r="W188" s="5">
        <f ca="1">IFERROR(INDEX(W$269:W$305,MATCH($F188,$B$269:$B$305,0))/INDEX($D$269:$D$305,MATCH($F188,$B$269:$B$305,0)),SUMIFS('Input-Ext Allocators'!T$8:T$63,'Input-Ext Allocators'!$B$8:$B$63,$F188))*$D188</f>
        <v>0</v>
      </c>
      <c r="X188" s="5">
        <f ca="1">IFERROR(INDEX(X$269:X$305,MATCH($F188,$B$269:$B$305,0))/INDEX($D$269:$D$305,MATCH($F188,$B$269:$B$305,0)),SUMIFS('Input-Ext Allocators'!U$8:U$63,'Input-Ext Allocators'!$B$8:$B$63,$F188))*$D188</f>
        <v>0</v>
      </c>
      <c r="Y188" s="5">
        <f ca="1">IFERROR(INDEX(Y$269:Y$305,MATCH($F188,$B$269:$B$305,0))/INDEX($D$269:$D$305,MATCH($F188,$B$269:$B$305,0)),SUMIFS('Input-Ext Allocators'!V$8:V$63,'Input-Ext Allocators'!$B$8:$B$63,$F188))*$D188</f>
        <v>0</v>
      </c>
      <c r="Z188" s="5">
        <f ca="1">IFERROR(INDEX(Z$269:Z$305,MATCH($F188,$B$269:$B$305,0))/INDEX($D$269:$D$305,MATCH($F188,$B$269:$B$305,0)),SUMIFS('Input-Ext Allocators'!W$8:W$63,'Input-Ext Allocators'!$B$8:$B$63,$F188))*$D188</f>
        <v>0</v>
      </c>
    </row>
    <row r="189" spans="1:26" outlineLevel="1">
      <c r="A189" s="13">
        <f>IF(ISBLANK('Input-Accounts'!A189),"",'Input-Accounts'!A189)</f>
        <v>162</v>
      </c>
      <c r="B189" s="17" t="str">
        <f>IF(ISBLANK('Input-Accounts'!B189),"",'Input-Accounts'!B189)</f>
        <v>Rents</v>
      </c>
      <c r="C189" s="13">
        <f>IF(ISBLANK('Input-Accounts'!C189),"",'Input-Accounts'!C189)</f>
        <v>931</v>
      </c>
      <c r="D189" s="5">
        <f t="shared" ca="1" si="46"/>
        <v>562171.27048860886</v>
      </c>
      <c r="E189" s="5">
        <f t="shared" ca="1" si="48"/>
        <v>0</v>
      </c>
      <c r="F189" s="2" t="str" cm="1">
        <f t="array" aca="1" ref="F189" ca="1">IF(D189=0,"-",IF('Input-Accounts'!$E189&lt;&gt;0,'Input-Accounts'!$E189,INDEX('Input-Accounts'!$H189:$J189,,MATCH($F$6,'Input-Accounts'!$H$6:$J$6,0))))</f>
        <v>INT_T&amp;D_PLANT</v>
      </c>
      <c r="G189" s="5">
        <f ca="1">IFERROR(INDEX(G$269:G$305,MATCH($F189,$B$269:$B$305,0))/INDEX($D$269:$D$305,MATCH($F189,$B$269:$B$305,0)),SUMIFS('Input-Ext Allocators'!D$8:D$63,'Input-Ext Allocators'!$B$8:$B$63,$F189))*$D189</f>
        <v>443377.1807253873</v>
      </c>
      <c r="H189" s="5">
        <f ca="1">IFERROR(INDEX(H$269:H$305,MATCH($F189,$B$269:$B$305,0))/INDEX($D$269:$D$305,MATCH($F189,$B$269:$B$305,0)),SUMIFS('Input-Ext Allocators'!E$8:E$63,'Input-Ext Allocators'!$B$8:$B$63,$F189))*$D189</f>
        <v>91896.709540146592</v>
      </c>
      <c r="I189" s="5">
        <f ca="1">IFERROR(INDEX(I$269:I$305,MATCH($F189,$B$269:$B$305,0))/INDEX($D$269:$D$305,MATCH($F189,$B$269:$B$305,0)),SUMIFS('Input-Ext Allocators'!F$8:F$63,'Input-Ext Allocators'!$B$8:$B$63,$F189))*$D189</f>
        <v>6631.3988511020771</v>
      </c>
      <c r="J189" s="5">
        <f ca="1">IFERROR(INDEX(J$269:J$305,MATCH($F189,$B$269:$B$305,0))/INDEX($D$269:$D$305,MATCH($F189,$B$269:$B$305,0)),SUMIFS('Input-Ext Allocators'!G$8:G$63,'Input-Ext Allocators'!$B$8:$B$63,$F189))*$D189</f>
        <v>3235.5030515839044</v>
      </c>
      <c r="K189" s="5">
        <f ca="1">IFERROR(INDEX(K$269:K$305,MATCH($F189,$B$269:$B$305,0))/INDEX($D$269:$D$305,MATCH($F189,$B$269:$B$305,0)),SUMIFS('Input-Ext Allocators'!H$8:H$63,'Input-Ext Allocators'!$B$8:$B$63,$F189))*$D189</f>
        <v>301.9312975027978</v>
      </c>
      <c r="L189" s="5">
        <f ca="1">IFERROR(INDEX(L$269:L$305,MATCH($F189,$B$269:$B$305,0))/INDEX($D$269:$D$305,MATCH($F189,$B$269:$B$305,0)),SUMIFS('Input-Ext Allocators'!I$8:I$63,'Input-Ext Allocators'!$B$8:$B$63,$F189))*$D189</f>
        <v>12372.032774376759</v>
      </c>
      <c r="M189" s="5">
        <f ca="1">IFERROR(INDEX(M$269:M$305,MATCH($F189,$B$269:$B$305,0))/INDEX($D$269:$D$305,MATCH($F189,$B$269:$B$305,0)),SUMIFS('Input-Ext Allocators'!J$8:J$63,'Input-Ext Allocators'!$B$8:$B$63,$F189))*$D189</f>
        <v>4356.5142485094448</v>
      </c>
      <c r="N189" s="5">
        <f ca="1">IFERROR(INDEX(N$269:N$305,MATCH($F189,$B$269:$B$305,0))/INDEX($D$269:$D$305,MATCH($F189,$B$269:$B$305,0)),SUMIFS('Input-Ext Allocators'!K$8:K$63,'Input-Ext Allocators'!$B$8:$B$63,$F189))*$D189</f>
        <v>0</v>
      </c>
      <c r="O189" s="5">
        <f ca="1">IFERROR(INDEX(O$269:O$305,MATCH($F189,$B$269:$B$305,0))/INDEX($D$269:$D$305,MATCH($F189,$B$269:$B$305,0)),SUMIFS('Input-Ext Allocators'!L$8:L$63,'Input-Ext Allocators'!$B$8:$B$63,$F189))*$D189</f>
        <v>0</v>
      </c>
      <c r="P189" s="5">
        <f ca="1">IFERROR(INDEX(P$269:P$305,MATCH($F189,$B$269:$B$305,0))/INDEX($D$269:$D$305,MATCH($F189,$B$269:$B$305,0)),SUMIFS('Input-Ext Allocators'!M$8:M$63,'Input-Ext Allocators'!$B$8:$B$63,$F189))*$D189</f>
        <v>0</v>
      </c>
      <c r="Q189" s="5">
        <f ca="1">IFERROR(INDEX(Q$269:Q$305,MATCH($F189,$B$269:$B$305,0))/INDEX($D$269:$D$305,MATCH($F189,$B$269:$B$305,0)),SUMIFS('Input-Ext Allocators'!N$8:N$63,'Input-Ext Allocators'!$B$8:$B$63,$F189))*$D189</f>
        <v>0</v>
      </c>
      <c r="R189" s="5">
        <f ca="1">IFERROR(INDEX(R$269:R$305,MATCH($F189,$B$269:$B$305,0))/INDEX($D$269:$D$305,MATCH($F189,$B$269:$B$305,0)),SUMIFS('Input-Ext Allocators'!O$8:O$63,'Input-Ext Allocators'!$B$8:$B$63,$F189))*$D189</f>
        <v>0</v>
      </c>
      <c r="S189" s="5">
        <f ca="1">IFERROR(INDEX(S$269:S$305,MATCH($F189,$B$269:$B$305,0))/INDEX($D$269:$D$305,MATCH($F189,$B$269:$B$305,0)),SUMIFS('Input-Ext Allocators'!P$8:P$63,'Input-Ext Allocators'!$B$8:$B$63,$F189))*$D189</f>
        <v>0</v>
      </c>
      <c r="T189" s="5">
        <f ca="1">IFERROR(INDEX(T$269:T$305,MATCH($F189,$B$269:$B$305,0))/INDEX($D$269:$D$305,MATCH($F189,$B$269:$B$305,0)),SUMIFS('Input-Ext Allocators'!Q$8:Q$63,'Input-Ext Allocators'!$B$8:$B$63,$F189))*$D189</f>
        <v>0</v>
      </c>
      <c r="U189" s="5">
        <f ca="1">IFERROR(INDEX(U$269:U$305,MATCH($F189,$B$269:$B$305,0))/INDEX($D$269:$D$305,MATCH($F189,$B$269:$B$305,0)),SUMIFS('Input-Ext Allocators'!R$8:R$63,'Input-Ext Allocators'!$B$8:$B$63,$F189))*$D189</f>
        <v>0</v>
      </c>
      <c r="V189" s="5">
        <f ca="1">IFERROR(INDEX(V$269:V$305,MATCH($F189,$B$269:$B$305,0))/INDEX($D$269:$D$305,MATCH($F189,$B$269:$B$305,0)),SUMIFS('Input-Ext Allocators'!S$8:S$63,'Input-Ext Allocators'!$B$8:$B$63,$F189))*$D189</f>
        <v>0</v>
      </c>
      <c r="W189" s="5">
        <f ca="1">IFERROR(INDEX(W$269:W$305,MATCH($F189,$B$269:$B$305,0))/INDEX($D$269:$D$305,MATCH($F189,$B$269:$B$305,0)),SUMIFS('Input-Ext Allocators'!T$8:T$63,'Input-Ext Allocators'!$B$8:$B$63,$F189))*$D189</f>
        <v>0</v>
      </c>
      <c r="X189" s="5">
        <f ca="1">IFERROR(INDEX(X$269:X$305,MATCH($F189,$B$269:$B$305,0))/INDEX($D$269:$D$305,MATCH($F189,$B$269:$B$305,0)),SUMIFS('Input-Ext Allocators'!U$8:U$63,'Input-Ext Allocators'!$B$8:$B$63,$F189))*$D189</f>
        <v>0</v>
      </c>
      <c r="Y189" s="5">
        <f ca="1">IFERROR(INDEX(Y$269:Y$305,MATCH($F189,$B$269:$B$305,0))/INDEX($D$269:$D$305,MATCH($F189,$B$269:$B$305,0)),SUMIFS('Input-Ext Allocators'!V$8:V$63,'Input-Ext Allocators'!$B$8:$B$63,$F189))*$D189</f>
        <v>0</v>
      </c>
      <c r="Z189" s="5">
        <f ca="1">IFERROR(INDEX(Z$269:Z$305,MATCH($F189,$B$269:$B$305,0))/INDEX($D$269:$D$305,MATCH($F189,$B$269:$B$305,0)),SUMIFS('Input-Ext Allocators'!W$8:W$63,'Input-Ext Allocators'!$B$8:$B$63,$F189))*$D189</f>
        <v>0</v>
      </c>
    </row>
    <row r="190" spans="1:26" outlineLevel="1">
      <c r="A190" s="13">
        <f>IF(ISBLANK('Input-Accounts'!A190),"",'Input-Accounts'!A190)</f>
        <v>163</v>
      </c>
      <c r="B190" s="17" t="str">
        <f>IF(ISBLANK('Input-Accounts'!B190),"",'Input-Accounts'!B190)</f>
        <v>Maintenance of general plant</v>
      </c>
      <c r="C190" s="13">
        <f>IF(ISBLANK('Input-Accounts'!C190),"",'Input-Accounts'!C190)</f>
        <v>935</v>
      </c>
      <c r="D190" s="5">
        <f t="shared" ca="1" si="46"/>
        <v>32013.649337233317</v>
      </c>
      <c r="E190" s="5">
        <f t="shared" ca="1" si="48"/>
        <v>0</v>
      </c>
      <c r="F190" s="2" t="str" cm="1">
        <f t="array" aca="1" ref="F190" ca="1">IF(D190=0,"-",IF('Input-Accounts'!$E190&lt;&gt;0,'Input-Accounts'!$E190,INDEX('Input-Accounts'!$H190:$J190,,MATCH($F$6,'Input-Accounts'!$H$6:$J$6,0))))</f>
        <v>INT_T&amp;D_PLANT</v>
      </c>
      <c r="G190" s="5">
        <f ca="1">IFERROR(INDEX(G$269:G$305,MATCH($F190,$B$269:$B$305,0))/INDEX($D$269:$D$305,MATCH($F190,$B$269:$B$305,0)),SUMIFS('Input-Ext Allocators'!D$8:D$63,'Input-Ext Allocators'!$B$8:$B$63,$F190))*$D190</f>
        <v>25248.749505710082</v>
      </c>
      <c r="H190" s="5">
        <f ca="1">IFERROR(INDEX(H$269:H$305,MATCH($F190,$B$269:$B$305,0))/INDEX($D$269:$D$305,MATCH($F190,$B$269:$B$305,0)),SUMIFS('Input-Ext Allocators'!E$8:E$63,'Input-Ext Allocators'!$B$8:$B$63,$F190))*$D190</f>
        <v>5233.189934994105</v>
      </c>
      <c r="I190" s="5">
        <f ca="1">IFERROR(INDEX(I$269:I$305,MATCH($F190,$B$269:$B$305,0))/INDEX($D$269:$D$305,MATCH($F190,$B$269:$B$305,0)),SUMIFS('Input-Ext Allocators'!F$8:F$63,'Input-Ext Allocators'!$B$8:$B$63,$F190))*$D190</f>
        <v>377.6345191919861</v>
      </c>
      <c r="J190" s="5">
        <f ca="1">IFERROR(INDEX(J$269:J$305,MATCH($F190,$B$269:$B$305,0))/INDEX($D$269:$D$305,MATCH($F190,$B$269:$B$305,0)),SUMIFS('Input-Ext Allocators'!G$8:G$63,'Input-Ext Allocators'!$B$8:$B$63,$F190))*$D190</f>
        <v>184.25036205234943</v>
      </c>
      <c r="K190" s="5">
        <f ca="1">IFERROR(INDEX(K$269:K$305,MATCH($F190,$B$269:$B$305,0))/INDEX($D$269:$D$305,MATCH($F190,$B$269:$B$305,0)),SUMIFS('Input-Ext Allocators'!H$8:H$63,'Input-Ext Allocators'!$B$8:$B$63,$F190))*$D190</f>
        <v>17.193910805490543</v>
      </c>
      <c r="L190" s="5">
        <f ca="1">IFERROR(INDEX(L$269:L$305,MATCH($F190,$B$269:$B$305,0))/INDEX($D$269:$D$305,MATCH($F190,$B$269:$B$305,0)),SUMIFS('Input-Ext Allocators'!I$8:I$63,'Input-Ext Allocators'!$B$8:$B$63,$F190))*$D190</f>
        <v>704.54315191775879</v>
      </c>
      <c r="M190" s="5">
        <f ca="1">IFERROR(INDEX(M$269:M$305,MATCH($F190,$B$269:$B$305,0))/INDEX($D$269:$D$305,MATCH($F190,$B$269:$B$305,0)),SUMIFS('Input-Ext Allocators'!J$8:J$63,'Input-Ext Allocators'!$B$8:$B$63,$F190))*$D190</f>
        <v>248.08795256154573</v>
      </c>
      <c r="N190" s="5">
        <f ca="1">IFERROR(INDEX(N$269:N$305,MATCH($F190,$B$269:$B$305,0))/INDEX($D$269:$D$305,MATCH($F190,$B$269:$B$305,0)),SUMIFS('Input-Ext Allocators'!K$8:K$63,'Input-Ext Allocators'!$B$8:$B$63,$F190))*$D190</f>
        <v>0</v>
      </c>
      <c r="O190" s="5">
        <f ca="1">IFERROR(INDEX(O$269:O$305,MATCH($F190,$B$269:$B$305,0))/INDEX($D$269:$D$305,MATCH($F190,$B$269:$B$305,0)),SUMIFS('Input-Ext Allocators'!L$8:L$63,'Input-Ext Allocators'!$B$8:$B$63,$F190))*$D190</f>
        <v>0</v>
      </c>
      <c r="P190" s="5">
        <f ca="1">IFERROR(INDEX(P$269:P$305,MATCH($F190,$B$269:$B$305,0))/INDEX($D$269:$D$305,MATCH($F190,$B$269:$B$305,0)),SUMIFS('Input-Ext Allocators'!M$8:M$63,'Input-Ext Allocators'!$B$8:$B$63,$F190))*$D190</f>
        <v>0</v>
      </c>
      <c r="Q190" s="5">
        <f ca="1">IFERROR(INDEX(Q$269:Q$305,MATCH($F190,$B$269:$B$305,0))/INDEX($D$269:$D$305,MATCH($F190,$B$269:$B$305,0)),SUMIFS('Input-Ext Allocators'!N$8:N$63,'Input-Ext Allocators'!$B$8:$B$63,$F190))*$D190</f>
        <v>0</v>
      </c>
      <c r="R190" s="5">
        <f ca="1">IFERROR(INDEX(R$269:R$305,MATCH($F190,$B$269:$B$305,0))/INDEX($D$269:$D$305,MATCH($F190,$B$269:$B$305,0)),SUMIFS('Input-Ext Allocators'!O$8:O$63,'Input-Ext Allocators'!$B$8:$B$63,$F190))*$D190</f>
        <v>0</v>
      </c>
      <c r="S190" s="5">
        <f ca="1">IFERROR(INDEX(S$269:S$305,MATCH($F190,$B$269:$B$305,0))/INDEX($D$269:$D$305,MATCH($F190,$B$269:$B$305,0)),SUMIFS('Input-Ext Allocators'!P$8:P$63,'Input-Ext Allocators'!$B$8:$B$63,$F190))*$D190</f>
        <v>0</v>
      </c>
      <c r="T190" s="5">
        <f ca="1">IFERROR(INDEX(T$269:T$305,MATCH($F190,$B$269:$B$305,0))/INDEX($D$269:$D$305,MATCH($F190,$B$269:$B$305,0)),SUMIFS('Input-Ext Allocators'!Q$8:Q$63,'Input-Ext Allocators'!$B$8:$B$63,$F190))*$D190</f>
        <v>0</v>
      </c>
      <c r="U190" s="5">
        <f ca="1">IFERROR(INDEX(U$269:U$305,MATCH($F190,$B$269:$B$305,0))/INDEX($D$269:$D$305,MATCH($F190,$B$269:$B$305,0)),SUMIFS('Input-Ext Allocators'!R$8:R$63,'Input-Ext Allocators'!$B$8:$B$63,$F190))*$D190</f>
        <v>0</v>
      </c>
      <c r="V190" s="5">
        <f ca="1">IFERROR(INDEX(V$269:V$305,MATCH($F190,$B$269:$B$305,0))/INDEX($D$269:$D$305,MATCH($F190,$B$269:$B$305,0)),SUMIFS('Input-Ext Allocators'!S$8:S$63,'Input-Ext Allocators'!$B$8:$B$63,$F190))*$D190</f>
        <v>0</v>
      </c>
      <c r="W190" s="5">
        <f ca="1">IFERROR(INDEX(W$269:W$305,MATCH($F190,$B$269:$B$305,0))/INDEX($D$269:$D$305,MATCH($F190,$B$269:$B$305,0)),SUMIFS('Input-Ext Allocators'!T$8:T$63,'Input-Ext Allocators'!$B$8:$B$63,$F190))*$D190</f>
        <v>0</v>
      </c>
      <c r="X190" s="5">
        <f ca="1">IFERROR(INDEX(X$269:X$305,MATCH($F190,$B$269:$B$305,0))/INDEX($D$269:$D$305,MATCH($F190,$B$269:$B$305,0)),SUMIFS('Input-Ext Allocators'!U$8:U$63,'Input-Ext Allocators'!$B$8:$B$63,$F190))*$D190</f>
        <v>0</v>
      </c>
      <c r="Y190" s="5">
        <f ca="1">IFERROR(INDEX(Y$269:Y$305,MATCH($F190,$B$269:$B$305,0))/INDEX($D$269:$D$305,MATCH($F190,$B$269:$B$305,0)),SUMIFS('Input-Ext Allocators'!V$8:V$63,'Input-Ext Allocators'!$B$8:$B$63,$F190))*$D190</f>
        <v>0</v>
      </c>
      <c r="Z190" s="5">
        <f ca="1">IFERROR(INDEX(Z$269:Z$305,MATCH($F190,$B$269:$B$305,0))/INDEX($D$269:$D$305,MATCH($F190,$B$269:$B$305,0)),SUMIFS('Input-Ext Allocators'!W$8:W$63,'Input-Ext Allocators'!$B$8:$B$63,$F190))*$D190</f>
        <v>0</v>
      </c>
    </row>
    <row r="191" spans="1:26">
      <c r="A191" s="13">
        <f>IF(ISBLANK('Input-Accounts'!A191),"",'Input-Accounts'!A191)</f>
        <v>164</v>
      </c>
      <c r="B191" t="str">
        <f>IF(ISBLANK('Input-Accounts'!B191),"",'Input-Accounts'!B191)</f>
        <v>Total Administrative and General Expenses</v>
      </c>
      <c r="C191" s="13" t="str">
        <f>IF(ISBLANK('Input-Accounts'!C191),"",'Input-Accounts'!C191)</f>
        <v/>
      </c>
      <c r="D191" s="28">
        <f ca="1">SUBTOTAL(9,D180:D190)</f>
        <v>13790208.866808996</v>
      </c>
      <c r="E191" s="5">
        <f t="shared" ref="E191" ca="1" si="49">IFERROR(IF(D191="","",IF(D191=0,0,IF(ABS(D191-SUM($G191:$Z191))&lt;Check_Limit,0,1))),1)</f>
        <v>0</v>
      </c>
      <c r="G191" s="28">
        <f t="shared" ref="G191:Z191" ca="1" si="50">SUBTOTAL(9,G180:G190)</f>
        <v>10250971.07831702</v>
      </c>
      <c r="H191" s="28">
        <f t="shared" ca="1" si="50"/>
        <v>2361638.6959704123</v>
      </c>
      <c r="I191" s="28">
        <f t="shared" ca="1" si="50"/>
        <v>267675.88125306915</v>
      </c>
      <c r="J191" s="28">
        <f t="shared" ca="1" si="50"/>
        <v>99611.538745716607</v>
      </c>
      <c r="K191" s="28">
        <f t="shared" ca="1" si="50"/>
        <v>8517.9773421630925</v>
      </c>
      <c r="L191" s="28">
        <f t="shared" ca="1" si="50"/>
        <v>522967.59044512629</v>
      </c>
      <c r="M191" s="28">
        <f t="shared" ca="1" si="50"/>
        <v>278826.10473548598</v>
      </c>
      <c r="N191" s="28">
        <f t="shared" ca="1" si="50"/>
        <v>0</v>
      </c>
      <c r="O191" s="28">
        <f t="shared" ca="1" si="50"/>
        <v>0</v>
      </c>
      <c r="P191" s="28">
        <f t="shared" ca="1" si="50"/>
        <v>0</v>
      </c>
      <c r="Q191" s="28">
        <f t="shared" ca="1" si="50"/>
        <v>0</v>
      </c>
      <c r="R191" s="28">
        <f t="shared" ca="1" si="50"/>
        <v>0</v>
      </c>
      <c r="S191" s="28">
        <f t="shared" ca="1" si="50"/>
        <v>0</v>
      </c>
      <c r="T191" s="28">
        <f t="shared" ca="1" si="50"/>
        <v>0</v>
      </c>
      <c r="U191" s="28">
        <f t="shared" ca="1" si="50"/>
        <v>0</v>
      </c>
      <c r="V191" s="28">
        <f t="shared" ca="1" si="50"/>
        <v>0</v>
      </c>
      <c r="W191" s="28">
        <f t="shared" ca="1" si="50"/>
        <v>0</v>
      </c>
      <c r="X191" s="28">
        <f t="shared" ca="1" si="50"/>
        <v>0</v>
      </c>
      <c r="Y191" s="28">
        <f t="shared" ca="1" si="50"/>
        <v>0</v>
      </c>
      <c r="Z191" s="28">
        <f t="shared" ca="1" si="50"/>
        <v>0</v>
      </c>
    </row>
    <row r="192" spans="1:26">
      <c r="A192" s="13" t="str">
        <f>IF(ISBLANK('Input-Accounts'!A192),"",'Input-Accounts'!A192)</f>
        <v/>
      </c>
      <c r="B192" s="3" t="str">
        <f>IF(ISBLANK('Input-Accounts'!B192),"",'Input-Accounts'!B192)</f>
        <v/>
      </c>
      <c r="C192" s="13" t="str">
        <f>IF(ISBLANK('Input-Accounts'!C192),"",'Input-Accounts'!C192)</f>
        <v/>
      </c>
      <c r="D192" s="5"/>
      <c r="E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" thickBot="1">
      <c r="A193" s="13">
        <f>IF(ISBLANK('Input-Accounts'!A193),"",'Input-Accounts'!A193)</f>
        <v>165</v>
      </c>
      <c r="B193" s="4" t="str">
        <f>IF(ISBLANK('Input-Accounts'!B193),"",'Input-Accounts'!B193)</f>
        <v>TOTAL OPERATION AND MAINTENANCE EXPENSE</v>
      </c>
      <c r="C193" s="13" t="str">
        <f>IF(ISBLANK('Input-Accounts'!C193),"",'Input-Accounts'!C193)</f>
        <v/>
      </c>
      <c r="D193" s="30">
        <f ca="1">SUBTOTAL(9,D119:D192)</f>
        <v>29635859.476211764</v>
      </c>
      <c r="E193" s="5">
        <f ca="1">IFERROR(IF(D193="","",IF(D193=0,0,IF(ABS(D193-SUM($G193:$Z193))&lt;Check_Limit,0,1))),1)</f>
        <v>0</v>
      </c>
      <c r="G193" s="30">
        <f t="shared" ref="G193:Z193" ca="1" si="51">SUBTOTAL(9,G119:G192)</f>
        <v>22121519.504523579</v>
      </c>
      <c r="H193" s="30">
        <f t="shared" ca="1" si="51"/>
        <v>5085322.7214701986</v>
      </c>
      <c r="I193" s="30">
        <f t="shared" ca="1" si="51"/>
        <v>579222.6733048415</v>
      </c>
      <c r="J193" s="30">
        <f t="shared" ca="1" si="51"/>
        <v>194339.62157208138</v>
      </c>
      <c r="K193" s="30">
        <f t="shared" ca="1" si="51"/>
        <v>16466.295368070776</v>
      </c>
      <c r="L193" s="30">
        <f t="shared" ca="1" si="51"/>
        <v>1057960.1602594156</v>
      </c>
      <c r="M193" s="30">
        <f t="shared" ca="1" si="51"/>
        <v>581028.4997135778</v>
      </c>
      <c r="N193" s="30">
        <f t="shared" ca="1" si="51"/>
        <v>0</v>
      </c>
      <c r="O193" s="30">
        <f t="shared" ca="1" si="51"/>
        <v>0</v>
      </c>
      <c r="P193" s="30">
        <f t="shared" ca="1" si="51"/>
        <v>0</v>
      </c>
      <c r="Q193" s="30">
        <f t="shared" ca="1" si="51"/>
        <v>0</v>
      </c>
      <c r="R193" s="30">
        <f t="shared" ca="1" si="51"/>
        <v>0</v>
      </c>
      <c r="S193" s="30">
        <f t="shared" ca="1" si="51"/>
        <v>0</v>
      </c>
      <c r="T193" s="30">
        <f t="shared" ca="1" si="51"/>
        <v>0</v>
      </c>
      <c r="U193" s="30">
        <f t="shared" ca="1" si="51"/>
        <v>0</v>
      </c>
      <c r="V193" s="30">
        <f t="shared" ca="1" si="51"/>
        <v>0</v>
      </c>
      <c r="W193" s="30">
        <f t="shared" ca="1" si="51"/>
        <v>0</v>
      </c>
      <c r="X193" s="30">
        <f t="shared" ca="1" si="51"/>
        <v>0</v>
      </c>
      <c r="Y193" s="30">
        <f t="shared" ca="1" si="51"/>
        <v>0</v>
      </c>
      <c r="Z193" s="30">
        <f t="shared" ca="1" si="51"/>
        <v>0</v>
      </c>
    </row>
    <row r="194" spans="1:26" ht="15" thickTop="1">
      <c r="A194" s="13" t="str">
        <f>IF(ISBLANK('Input-Accounts'!A194),"",'Input-Accounts'!A194)</f>
        <v/>
      </c>
      <c r="B194" t="str">
        <f>IF(ISBLANK('Input-Accounts'!B194),"",'Input-Accounts'!B194)</f>
        <v/>
      </c>
      <c r="C194" s="13" t="str">
        <f>IF(ISBLANK('Input-Accounts'!C194),"",'Input-Accounts'!C194)</f>
        <v/>
      </c>
      <c r="D194" s="5"/>
      <c r="E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>
      <c r="A195" s="13">
        <f>IF(ISBLANK('Input-Accounts'!A195),"",'Input-Accounts'!A195)</f>
        <v>166</v>
      </c>
      <c r="B195" s="4" t="str">
        <f>IF(ISBLANK('Input-Accounts'!B195),"",'Input-Accounts'!B195)</f>
        <v>Adjustments, Depreciation and Amortization Expense</v>
      </c>
      <c r="C195" s="13" t="str">
        <f>IF(ISBLANK('Input-Accounts'!C195),"",'Input-Accounts'!C195)</f>
        <v/>
      </c>
      <c r="D195" s="5"/>
      <c r="E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>
      <c r="A196" s="13">
        <f>IF(ISBLANK('Input-Accounts'!A196),"",'Input-Accounts'!A196)</f>
        <v>167</v>
      </c>
      <c r="B196" s="4" t="str">
        <f>IF(ISBLANK('Input-Accounts'!B196),"",'Input-Accounts'!B196)</f>
        <v>Depreciation Expense</v>
      </c>
      <c r="C196" s="13" t="str">
        <f>IF(ISBLANK('Input-Accounts'!C196),"",'Input-Accounts'!C196)</f>
        <v/>
      </c>
      <c r="D196" s="5"/>
      <c r="E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outlineLevel="1">
      <c r="A197" s="13">
        <f>IF(ISBLANK('Input-Accounts'!A197),"",'Input-Accounts'!A197)</f>
        <v>168</v>
      </c>
      <c r="B197" s="1" t="str">
        <f>IF(ISBLANK('Input-Accounts'!B197),"",'Input-Accounts'!B197)</f>
        <v>Intangible Plant</v>
      </c>
      <c r="C197" s="13" t="str">
        <f>IF(ISBLANK('Input-Accounts'!C197),"",'Input-Accounts'!C197)</f>
        <v/>
      </c>
      <c r="E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outlineLevel="1">
      <c r="A198" s="13">
        <f>IF(ISBLANK('Input-Accounts'!A198),"",'Input-Accounts'!A198)</f>
        <v>169</v>
      </c>
      <c r="B198" s="17" t="str">
        <f>IF(ISBLANK('Input-Accounts'!B198),"",'Input-Accounts'!B198)</f>
        <v>Organization</v>
      </c>
      <c r="C198" s="13">
        <f>IF(ISBLANK('Input-Accounts'!C198),"",'Input-Accounts'!C198)</f>
        <v>301</v>
      </c>
      <c r="D198" s="5">
        <f ca="1">INDIRECT("Classification!"&amp;$D$5&amp;ROW())</f>
        <v>0</v>
      </c>
      <c r="E198" s="5">
        <f t="shared" ref="E198:E201" ca="1" si="52">IFERROR(IF(D198="","",IF(D198=0,0,IF(ABS(D198-SUM($G198:$Z198))&lt;Check_Limit,0,1))),1)</f>
        <v>0</v>
      </c>
      <c r="F198" s="2" t="str" cm="1">
        <f t="array" aca="1" ref="F198" ca="1">IF(D198=0,"-",IF('Input-Accounts'!$E198&lt;&gt;0,'Input-Accounts'!$E198,INDEX('Input-Accounts'!$H198:$J198,,MATCH($F$6,'Input-Accounts'!$H$6:$J$6,0))))</f>
        <v>-</v>
      </c>
      <c r="G198" s="5">
        <f ca="1">IFERROR(INDEX(G$269:G$305,MATCH($F198,$B$269:$B$305,0))/INDEX($D$269:$D$305,MATCH($F198,$B$269:$B$305,0)),SUMIFS('Input-Ext Allocators'!D$8:D$63,'Input-Ext Allocators'!$B$8:$B$63,$F198))*$D198</f>
        <v>0</v>
      </c>
      <c r="H198" s="5">
        <f ca="1">IFERROR(INDEX(H$269:H$305,MATCH($F198,$B$269:$B$305,0))/INDEX($D$269:$D$305,MATCH($F198,$B$269:$B$305,0)),SUMIFS('Input-Ext Allocators'!E$8:E$63,'Input-Ext Allocators'!$B$8:$B$63,$F198))*$D198</f>
        <v>0</v>
      </c>
      <c r="I198" s="5">
        <f ca="1">IFERROR(INDEX(I$269:I$305,MATCH($F198,$B$269:$B$305,0))/INDEX($D$269:$D$305,MATCH($F198,$B$269:$B$305,0)),SUMIFS('Input-Ext Allocators'!F$8:F$63,'Input-Ext Allocators'!$B$8:$B$63,$F198))*$D198</f>
        <v>0</v>
      </c>
      <c r="J198" s="5">
        <f ca="1">IFERROR(INDEX(J$269:J$305,MATCH($F198,$B$269:$B$305,0))/INDEX($D$269:$D$305,MATCH($F198,$B$269:$B$305,0)),SUMIFS('Input-Ext Allocators'!G$8:G$63,'Input-Ext Allocators'!$B$8:$B$63,$F198))*$D198</f>
        <v>0</v>
      </c>
      <c r="K198" s="5">
        <f ca="1">IFERROR(INDEX(K$269:K$305,MATCH($F198,$B$269:$B$305,0))/INDEX($D$269:$D$305,MATCH($F198,$B$269:$B$305,0)),SUMIFS('Input-Ext Allocators'!H$8:H$63,'Input-Ext Allocators'!$B$8:$B$63,$F198))*$D198</f>
        <v>0</v>
      </c>
      <c r="L198" s="5">
        <f ca="1">IFERROR(INDEX(L$269:L$305,MATCH($F198,$B$269:$B$305,0))/INDEX($D$269:$D$305,MATCH($F198,$B$269:$B$305,0)),SUMIFS('Input-Ext Allocators'!I$8:I$63,'Input-Ext Allocators'!$B$8:$B$63,$F198))*$D198</f>
        <v>0</v>
      </c>
      <c r="M198" s="5">
        <f ca="1">IFERROR(INDEX(M$269:M$305,MATCH($F198,$B$269:$B$305,0))/INDEX($D$269:$D$305,MATCH($F198,$B$269:$B$305,0)),SUMIFS('Input-Ext Allocators'!J$8:J$63,'Input-Ext Allocators'!$B$8:$B$63,$F198))*$D198</f>
        <v>0</v>
      </c>
      <c r="N198" s="5">
        <f ca="1">IFERROR(INDEX(N$269:N$305,MATCH($F198,$B$269:$B$305,0))/INDEX($D$269:$D$305,MATCH($F198,$B$269:$B$305,0)),SUMIFS('Input-Ext Allocators'!K$8:K$63,'Input-Ext Allocators'!$B$8:$B$63,$F198))*$D198</f>
        <v>0</v>
      </c>
      <c r="O198" s="5">
        <f ca="1">IFERROR(INDEX(O$269:O$305,MATCH($F198,$B$269:$B$305,0))/INDEX($D$269:$D$305,MATCH($F198,$B$269:$B$305,0)),SUMIFS('Input-Ext Allocators'!L$8:L$63,'Input-Ext Allocators'!$B$8:$B$63,$F198))*$D198</f>
        <v>0</v>
      </c>
      <c r="P198" s="5">
        <f ca="1">IFERROR(INDEX(P$269:P$305,MATCH($F198,$B$269:$B$305,0))/INDEX($D$269:$D$305,MATCH($F198,$B$269:$B$305,0)),SUMIFS('Input-Ext Allocators'!M$8:M$63,'Input-Ext Allocators'!$B$8:$B$63,$F198))*$D198</f>
        <v>0</v>
      </c>
      <c r="Q198" s="5">
        <f ca="1">IFERROR(INDEX(Q$269:Q$305,MATCH($F198,$B$269:$B$305,0))/INDEX($D$269:$D$305,MATCH($F198,$B$269:$B$305,0)),SUMIFS('Input-Ext Allocators'!N$8:N$63,'Input-Ext Allocators'!$B$8:$B$63,$F198))*$D198</f>
        <v>0</v>
      </c>
      <c r="R198" s="5">
        <f ca="1">IFERROR(INDEX(R$269:R$305,MATCH($F198,$B$269:$B$305,0))/INDEX($D$269:$D$305,MATCH($F198,$B$269:$B$305,0)),SUMIFS('Input-Ext Allocators'!O$8:O$63,'Input-Ext Allocators'!$B$8:$B$63,$F198))*$D198</f>
        <v>0</v>
      </c>
      <c r="S198" s="5">
        <f ca="1">IFERROR(INDEX(S$269:S$305,MATCH($F198,$B$269:$B$305,0))/INDEX($D$269:$D$305,MATCH($F198,$B$269:$B$305,0)),SUMIFS('Input-Ext Allocators'!P$8:P$63,'Input-Ext Allocators'!$B$8:$B$63,$F198))*$D198</f>
        <v>0</v>
      </c>
      <c r="T198" s="5">
        <f ca="1">IFERROR(INDEX(T$269:T$305,MATCH($F198,$B$269:$B$305,0))/INDEX($D$269:$D$305,MATCH($F198,$B$269:$B$305,0)),SUMIFS('Input-Ext Allocators'!Q$8:Q$63,'Input-Ext Allocators'!$B$8:$B$63,$F198))*$D198</f>
        <v>0</v>
      </c>
      <c r="U198" s="5">
        <f ca="1">IFERROR(INDEX(U$269:U$305,MATCH($F198,$B$269:$B$305,0))/INDEX($D$269:$D$305,MATCH($F198,$B$269:$B$305,0)),SUMIFS('Input-Ext Allocators'!R$8:R$63,'Input-Ext Allocators'!$B$8:$B$63,$F198))*$D198</f>
        <v>0</v>
      </c>
      <c r="V198" s="5">
        <f ca="1">IFERROR(INDEX(V$269:V$305,MATCH($F198,$B$269:$B$305,0))/INDEX($D$269:$D$305,MATCH($F198,$B$269:$B$305,0)),SUMIFS('Input-Ext Allocators'!S$8:S$63,'Input-Ext Allocators'!$B$8:$B$63,$F198))*$D198</f>
        <v>0</v>
      </c>
      <c r="W198" s="5">
        <f ca="1">IFERROR(INDEX(W$269:W$305,MATCH($F198,$B$269:$B$305,0))/INDEX($D$269:$D$305,MATCH($F198,$B$269:$B$305,0)),SUMIFS('Input-Ext Allocators'!T$8:T$63,'Input-Ext Allocators'!$B$8:$B$63,$F198))*$D198</f>
        <v>0</v>
      </c>
      <c r="X198" s="5">
        <f ca="1">IFERROR(INDEX(X$269:X$305,MATCH($F198,$B$269:$B$305,0))/INDEX($D$269:$D$305,MATCH($F198,$B$269:$B$305,0)),SUMIFS('Input-Ext Allocators'!U$8:U$63,'Input-Ext Allocators'!$B$8:$B$63,$F198))*$D198</f>
        <v>0</v>
      </c>
      <c r="Y198" s="5">
        <f ca="1">IFERROR(INDEX(Y$269:Y$305,MATCH($F198,$B$269:$B$305,0))/INDEX($D$269:$D$305,MATCH($F198,$B$269:$B$305,0)),SUMIFS('Input-Ext Allocators'!V$8:V$63,'Input-Ext Allocators'!$B$8:$B$63,$F198))*$D198</f>
        <v>0</v>
      </c>
      <c r="Z198" s="5">
        <f ca="1">IFERROR(INDEX(Z$269:Z$305,MATCH($F198,$B$269:$B$305,0))/INDEX($D$269:$D$305,MATCH($F198,$B$269:$B$305,0)),SUMIFS('Input-Ext Allocators'!W$8:W$63,'Input-Ext Allocators'!$B$8:$B$63,$F198))*$D198</f>
        <v>0</v>
      </c>
    </row>
    <row r="199" spans="1:26" outlineLevel="1">
      <c r="A199" s="13">
        <f>IF(ISBLANK('Input-Accounts'!A199),"",'Input-Accounts'!A199)</f>
        <v>170</v>
      </c>
      <c r="B199" s="17" t="str">
        <f>IF(ISBLANK('Input-Accounts'!B199),"",'Input-Accounts'!B199)</f>
        <v>Franchises &amp; Consents</v>
      </c>
      <c r="C199" s="13">
        <f>IF(ISBLANK('Input-Accounts'!C199),"",'Input-Accounts'!C199)</f>
        <v>302</v>
      </c>
      <c r="D199" s="5">
        <f ca="1">INDIRECT("Classification!"&amp;$D$5&amp;ROW())</f>
        <v>0</v>
      </c>
      <c r="E199" s="5">
        <f t="shared" ca="1" si="52"/>
        <v>0</v>
      </c>
      <c r="F199" s="2" t="str" cm="1">
        <f t="array" aca="1" ref="F199" ca="1">IF(D199=0,"-",IF('Input-Accounts'!$E199&lt;&gt;0,'Input-Accounts'!$E199,INDEX('Input-Accounts'!$H199:$J199,,MATCH($F$6,'Input-Accounts'!$H$6:$J$6,0))))</f>
        <v>-</v>
      </c>
      <c r="G199" s="5">
        <f ca="1">IFERROR(INDEX(G$269:G$305,MATCH($F199,$B$269:$B$305,0))/INDEX($D$269:$D$305,MATCH($F199,$B$269:$B$305,0)),SUMIFS('Input-Ext Allocators'!D$8:D$63,'Input-Ext Allocators'!$B$8:$B$63,$F199))*$D199</f>
        <v>0</v>
      </c>
      <c r="H199" s="5">
        <f ca="1">IFERROR(INDEX(H$269:H$305,MATCH($F199,$B$269:$B$305,0))/INDEX($D$269:$D$305,MATCH($F199,$B$269:$B$305,0)),SUMIFS('Input-Ext Allocators'!E$8:E$63,'Input-Ext Allocators'!$B$8:$B$63,$F199))*$D199</f>
        <v>0</v>
      </c>
      <c r="I199" s="5">
        <f ca="1">IFERROR(INDEX(I$269:I$305,MATCH($F199,$B$269:$B$305,0))/INDEX($D$269:$D$305,MATCH($F199,$B$269:$B$305,0)),SUMIFS('Input-Ext Allocators'!F$8:F$63,'Input-Ext Allocators'!$B$8:$B$63,$F199))*$D199</f>
        <v>0</v>
      </c>
      <c r="J199" s="5">
        <f ca="1">IFERROR(INDEX(J$269:J$305,MATCH($F199,$B$269:$B$305,0))/INDEX($D$269:$D$305,MATCH($F199,$B$269:$B$305,0)),SUMIFS('Input-Ext Allocators'!G$8:G$63,'Input-Ext Allocators'!$B$8:$B$63,$F199))*$D199</f>
        <v>0</v>
      </c>
      <c r="K199" s="5">
        <f ca="1">IFERROR(INDEX(K$269:K$305,MATCH($F199,$B$269:$B$305,0))/INDEX($D$269:$D$305,MATCH($F199,$B$269:$B$305,0)),SUMIFS('Input-Ext Allocators'!H$8:H$63,'Input-Ext Allocators'!$B$8:$B$63,$F199))*$D199</f>
        <v>0</v>
      </c>
      <c r="L199" s="5">
        <f ca="1">IFERROR(INDEX(L$269:L$305,MATCH($F199,$B$269:$B$305,0))/INDEX($D$269:$D$305,MATCH($F199,$B$269:$B$305,0)),SUMIFS('Input-Ext Allocators'!I$8:I$63,'Input-Ext Allocators'!$B$8:$B$63,$F199))*$D199</f>
        <v>0</v>
      </c>
      <c r="M199" s="5">
        <f ca="1">IFERROR(INDEX(M$269:M$305,MATCH($F199,$B$269:$B$305,0))/INDEX($D$269:$D$305,MATCH($F199,$B$269:$B$305,0)),SUMIFS('Input-Ext Allocators'!J$8:J$63,'Input-Ext Allocators'!$B$8:$B$63,$F199))*$D199</f>
        <v>0</v>
      </c>
      <c r="N199" s="5">
        <f ca="1">IFERROR(INDEX(N$269:N$305,MATCH($F199,$B$269:$B$305,0))/INDEX($D$269:$D$305,MATCH($F199,$B$269:$B$305,0)),SUMIFS('Input-Ext Allocators'!K$8:K$63,'Input-Ext Allocators'!$B$8:$B$63,$F199))*$D199</f>
        <v>0</v>
      </c>
      <c r="O199" s="5">
        <f ca="1">IFERROR(INDEX(O$269:O$305,MATCH($F199,$B$269:$B$305,0))/INDEX($D$269:$D$305,MATCH($F199,$B$269:$B$305,0)),SUMIFS('Input-Ext Allocators'!L$8:L$63,'Input-Ext Allocators'!$B$8:$B$63,$F199))*$D199</f>
        <v>0</v>
      </c>
      <c r="P199" s="5">
        <f ca="1">IFERROR(INDEX(P$269:P$305,MATCH($F199,$B$269:$B$305,0))/INDEX($D$269:$D$305,MATCH($F199,$B$269:$B$305,0)),SUMIFS('Input-Ext Allocators'!M$8:M$63,'Input-Ext Allocators'!$B$8:$B$63,$F199))*$D199</f>
        <v>0</v>
      </c>
      <c r="Q199" s="5">
        <f ca="1">IFERROR(INDEX(Q$269:Q$305,MATCH($F199,$B$269:$B$305,0))/INDEX($D$269:$D$305,MATCH($F199,$B$269:$B$305,0)),SUMIFS('Input-Ext Allocators'!N$8:N$63,'Input-Ext Allocators'!$B$8:$B$63,$F199))*$D199</f>
        <v>0</v>
      </c>
      <c r="R199" s="5">
        <f ca="1">IFERROR(INDEX(R$269:R$305,MATCH($F199,$B$269:$B$305,0))/INDEX($D$269:$D$305,MATCH($F199,$B$269:$B$305,0)),SUMIFS('Input-Ext Allocators'!O$8:O$63,'Input-Ext Allocators'!$B$8:$B$63,$F199))*$D199</f>
        <v>0</v>
      </c>
      <c r="S199" s="5">
        <f ca="1">IFERROR(INDEX(S$269:S$305,MATCH($F199,$B$269:$B$305,0))/INDEX($D$269:$D$305,MATCH($F199,$B$269:$B$305,0)),SUMIFS('Input-Ext Allocators'!P$8:P$63,'Input-Ext Allocators'!$B$8:$B$63,$F199))*$D199</f>
        <v>0</v>
      </c>
      <c r="T199" s="5">
        <f ca="1">IFERROR(INDEX(T$269:T$305,MATCH($F199,$B$269:$B$305,0))/INDEX($D$269:$D$305,MATCH($F199,$B$269:$B$305,0)),SUMIFS('Input-Ext Allocators'!Q$8:Q$63,'Input-Ext Allocators'!$B$8:$B$63,$F199))*$D199</f>
        <v>0</v>
      </c>
      <c r="U199" s="5">
        <f ca="1">IFERROR(INDEX(U$269:U$305,MATCH($F199,$B$269:$B$305,0))/INDEX($D$269:$D$305,MATCH($F199,$B$269:$B$305,0)),SUMIFS('Input-Ext Allocators'!R$8:R$63,'Input-Ext Allocators'!$B$8:$B$63,$F199))*$D199</f>
        <v>0</v>
      </c>
      <c r="V199" s="5">
        <f ca="1">IFERROR(INDEX(V$269:V$305,MATCH($F199,$B$269:$B$305,0))/INDEX($D$269:$D$305,MATCH($F199,$B$269:$B$305,0)),SUMIFS('Input-Ext Allocators'!S$8:S$63,'Input-Ext Allocators'!$B$8:$B$63,$F199))*$D199</f>
        <v>0</v>
      </c>
      <c r="W199" s="5">
        <f ca="1">IFERROR(INDEX(W$269:W$305,MATCH($F199,$B$269:$B$305,0))/INDEX($D$269:$D$305,MATCH($F199,$B$269:$B$305,0)),SUMIFS('Input-Ext Allocators'!T$8:T$63,'Input-Ext Allocators'!$B$8:$B$63,$F199))*$D199</f>
        <v>0</v>
      </c>
      <c r="X199" s="5">
        <f ca="1">IFERROR(INDEX(X$269:X$305,MATCH($F199,$B$269:$B$305,0))/INDEX($D$269:$D$305,MATCH($F199,$B$269:$B$305,0)),SUMIFS('Input-Ext Allocators'!U$8:U$63,'Input-Ext Allocators'!$B$8:$B$63,$F199))*$D199</f>
        <v>0</v>
      </c>
      <c r="Y199" s="5">
        <f ca="1">IFERROR(INDEX(Y$269:Y$305,MATCH($F199,$B$269:$B$305,0))/INDEX($D$269:$D$305,MATCH($F199,$B$269:$B$305,0)),SUMIFS('Input-Ext Allocators'!V$8:V$63,'Input-Ext Allocators'!$B$8:$B$63,$F199))*$D199</f>
        <v>0</v>
      </c>
      <c r="Z199" s="5">
        <f ca="1">IFERROR(INDEX(Z$269:Z$305,MATCH($F199,$B$269:$B$305,0))/INDEX($D$269:$D$305,MATCH($F199,$B$269:$B$305,0)),SUMIFS('Input-Ext Allocators'!W$8:W$63,'Input-Ext Allocators'!$B$8:$B$63,$F199))*$D199</f>
        <v>0</v>
      </c>
    </row>
    <row r="200" spans="1:26" outlineLevel="1">
      <c r="A200" s="13">
        <f>IF(ISBLANK('Input-Accounts'!A200),"",'Input-Accounts'!A200)</f>
        <v>171</v>
      </c>
      <c r="B200" s="17" t="str">
        <f>IF(ISBLANK('Input-Accounts'!B200),"",'Input-Accounts'!B200)</f>
        <v>Misc. Intangible Plant</v>
      </c>
      <c r="C200" s="13">
        <f>IF(ISBLANK('Input-Accounts'!C200),"",'Input-Accounts'!C200)</f>
        <v>303</v>
      </c>
      <c r="D200" s="5">
        <f ca="1">INDIRECT("Classification!"&amp;$D$5&amp;ROW())</f>
        <v>1908732.0928909366</v>
      </c>
      <c r="E200" s="5">
        <f t="shared" ca="1" si="52"/>
        <v>0</v>
      </c>
      <c r="F200" s="2" t="str" cm="1">
        <f t="array" aca="1" ref="F200" ca="1">IF(D200=0,"-",IF('Input-Accounts'!$E200&lt;&gt;0,'Input-Accounts'!$E200,INDEX('Input-Accounts'!$H200:$J200,,MATCH($F$6,'Input-Accounts'!$H$6:$J$6,0))))</f>
        <v>INT_INTANGIBLE</v>
      </c>
      <c r="G200" s="5">
        <f ca="1">IFERROR(INDEX(G$269:G$305,MATCH($F200,$B$269:$B$305,0))/INDEX($D$269:$D$305,MATCH($F200,$B$269:$B$305,0)),SUMIFS('Input-Ext Allocators'!D$8:D$63,'Input-Ext Allocators'!$B$8:$B$63,$F200))*$D200</f>
        <v>1607521.1282076268</v>
      </c>
      <c r="H200" s="5">
        <f ca="1">IFERROR(INDEX(H$269:H$305,MATCH($F200,$B$269:$B$305,0))/INDEX($D$269:$D$305,MATCH($F200,$B$269:$B$305,0)),SUMIFS('Input-Ext Allocators'!E$8:E$63,'Input-Ext Allocators'!$B$8:$B$63,$F200))*$D200</f>
        <v>260750.07800427845</v>
      </c>
      <c r="I200" s="5">
        <f ca="1">IFERROR(INDEX(I$269:I$305,MATCH($F200,$B$269:$B$305,0))/INDEX($D$269:$D$305,MATCH($F200,$B$269:$B$305,0)),SUMIFS('Input-Ext Allocators'!F$8:F$63,'Input-Ext Allocators'!$B$8:$B$63,$F200))*$D200</f>
        <v>11438.11489416929</v>
      </c>
      <c r="J200" s="5">
        <f ca="1">IFERROR(INDEX(J$269:J$305,MATCH($F200,$B$269:$B$305,0))/INDEX($D$269:$D$305,MATCH($F200,$B$269:$B$305,0)),SUMIFS('Input-Ext Allocators'!G$8:G$63,'Input-Ext Allocators'!$B$8:$B$63,$F200))*$D200</f>
        <v>4880.0805245621441</v>
      </c>
      <c r="K200" s="5">
        <f ca="1">IFERROR(INDEX(K$269:K$305,MATCH($F200,$B$269:$B$305,0))/INDEX($D$269:$D$305,MATCH($F200,$B$269:$B$305,0)),SUMIFS('Input-Ext Allocators'!H$8:H$63,'Input-Ext Allocators'!$B$8:$B$63,$F200))*$D200</f>
        <v>444.39498736887123</v>
      </c>
      <c r="L200" s="5">
        <f ca="1">IFERROR(INDEX(L$269:L$305,MATCH($F200,$B$269:$B$305,0))/INDEX($D$269:$D$305,MATCH($F200,$B$269:$B$305,0)),SUMIFS('Input-Ext Allocators'!I$8:I$63,'Input-Ext Allocators'!$B$8:$B$63,$F200))*$D200</f>
        <v>17748.346084804485</v>
      </c>
      <c r="M200" s="5">
        <f ca="1">IFERROR(INDEX(M$269:M$305,MATCH($F200,$B$269:$B$305,0))/INDEX($D$269:$D$305,MATCH($F200,$B$269:$B$305,0)),SUMIFS('Input-Ext Allocators'!J$8:J$63,'Input-Ext Allocators'!$B$8:$B$63,$F200))*$D200</f>
        <v>5949.9501881265724</v>
      </c>
      <c r="N200" s="5">
        <f ca="1">IFERROR(INDEX(N$269:N$305,MATCH($F200,$B$269:$B$305,0))/INDEX($D$269:$D$305,MATCH($F200,$B$269:$B$305,0)),SUMIFS('Input-Ext Allocators'!K$8:K$63,'Input-Ext Allocators'!$B$8:$B$63,$F200))*$D200</f>
        <v>0</v>
      </c>
      <c r="O200" s="5">
        <f ca="1">IFERROR(INDEX(O$269:O$305,MATCH($F200,$B$269:$B$305,0))/INDEX($D$269:$D$305,MATCH($F200,$B$269:$B$305,0)),SUMIFS('Input-Ext Allocators'!L$8:L$63,'Input-Ext Allocators'!$B$8:$B$63,$F200))*$D200</f>
        <v>0</v>
      </c>
      <c r="P200" s="5">
        <f ca="1">IFERROR(INDEX(P$269:P$305,MATCH($F200,$B$269:$B$305,0))/INDEX($D$269:$D$305,MATCH($F200,$B$269:$B$305,0)),SUMIFS('Input-Ext Allocators'!M$8:M$63,'Input-Ext Allocators'!$B$8:$B$63,$F200))*$D200</f>
        <v>0</v>
      </c>
      <c r="Q200" s="5">
        <f ca="1">IFERROR(INDEX(Q$269:Q$305,MATCH($F200,$B$269:$B$305,0))/INDEX($D$269:$D$305,MATCH($F200,$B$269:$B$305,0)),SUMIFS('Input-Ext Allocators'!N$8:N$63,'Input-Ext Allocators'!$B$8:$B$63,$F200))*$D200</f>
        <v>0</v>
      </c>
      <c r="R200" s="5">
        <f ca="1">IFERROR(INDEX(R$269:R$305,MATCH($F200,$B$269:$B$305,0))/INDEX($D$269:$D$305,MATCH($F200,$B$269:$B$305,0)),SUMIFS('Input-Ext Allocators'!O$8:O$63,'Input-Ext Allocators'!$B$8:$B$63,$F200))*$D200</f>
        <v>0</v>
      </c>
      <c r="S200" s="5">
        <f ca="1">IFERROR(INDEX(S$269:S$305,MATCH($F200,$B$269:$B$305,0))/INDEX($D$269:$D$305,MATCH($F200,$B$269:$B$305,0)),SUMIFS('Input-Ext Allocators'!P$8:P$63,'Input-Ext Allocators'!$B$8:$B$63,$F200))*$D200</f>
        <v>0</v>
      </c>
      <c r="T200" s="5">
        <f ca="1">IFERROR(INDEX(T$269:T$305,MATCH($F200,$B$269:$B$305,0))/INDEX($D$269:$D$305,MATCH($F200,$B$269:$B$305,0)),SUMIFS('Input-Ext Allocators'!Q$8:Q$63,'Input-Ext Allocators'!$B$8:$B$63,$F200))*$D200</f>
        <v>0</v>
      </c>
      <c r="U200" s="5">
        <f ca="1">IFERROR(INDEX(U$269:U$305,MATCH($F200,$B$269:$B$305,0))/INDEX($D$269:$D$305,MATCH($F200,$B$269:$B$305,0)),SUMIFS('Input-Ext Allocators'!R$8:R$63,'Input-Ext Allocators'!$B$8:$B$63,$F200))*$D200</f>
        <v>0</v>
      </c>
      <c r="V200" s="5">
        <f ca="1">IFERROR(INDEX(V$269:V$305,MATCH($F200,$B$269:$B$305,0))/INDEX($D$269:$D$305,MATCH($F200,$B$269:$B$305,0)),SUMIFS('Input-Ext Allocators'!S$8:S$63,'Input-Ext Allocators'!$B$8:$B$63,$F200))*$D200</f>
        <v>0</v>
      </c>
      <c r="W200" s="5">
        <f ca="1">IFERROR(INDEX(W$269:W$305,MATCH($F200,$B$269:$B$305,0))/INDEX($D$269:$D$305,MATCH($F200,$B$269:$B$305,0)),SUMIFS('Input-Ext Allocators'!T$8:T$63,'Input-Ext Allocators'!$B$8:$B$63,$F200))*$D200</f>
        <v>0</v>
      </c>
      <c r="X200" s="5">
        <f ca="1">IFERROR(INDEX(X$269:X$305,MATCH($F200,$B$269:$B$305,0))/INDEX($D$269:$D$305,MATCH($F200,$B$269:$B$305,0)),SUMIFS('Input-Ext Allocators'!U$8:U$63,'Input-Ext Allocators'!$B$8:$B$63,$F200))*$D200</f>
        <v>0</v>
      </c>
      <c r="Y200" s="5">
        <f ca="1">IFERROR(INDEX(Y$269:Y$305,MATCH($F200,$B$269:$B$305,0))/INDEX($D$269:$D$305,MATCH($F200,$B$269:$B$305,0)),SUMIFS('Input-Ext Allocators'!V$8:V$63,'Input-Ext Allocators'!$B$8:$B$63,$F200))*$D200</f>
        <v>0</v>
      </c>
      <c r="Z200" s="5">
        <f ca="1">IFERROR(INDEX(Z$269:Z$305,MATCH($F200,$B$269:$B$305,0))/INDEX($D$269:$D$305,MATCH($F200,$B$269:$B$305,0)),SUMIFS('Input-Ext Allocators'!W$8:W$63,'Input-Ext Allocators'!$B$8:$B$63,$F200))*$D200</f>
        <v>0</v>
      </c>
    </row>
    <row r="201" spans="1:26" outlineLevel="1">
      <c r="A201" s="13">
        <f>IF(ISBLANK('Input-Accounts'!A201),"",'Input-Accounts'!A201)</f>
        <v>172</v>
      </c>
      <c r="B201" t="str">
        <f>IF(ISBLANK('Input-Accounts'!B201),"",'Input-Accounts'!B201)</f>
        <v>Subtotal - Intangible Plant</v>
      </c>
      <c r="C201" s="13" t="str">
        <f>IF(ISBLANK('Input-Accounts'!C201),"",'Input-Accounts'!C201)</f>
        <v/>
      </c>
      <c r="D201" s="28">
        <f ca="1">SUBTOTAL(9,D198:D200)</f>
        <v>1908732.0928909366</v>
      </c>
      <c r="E201" s="5">
        <f t="shared" ca="1" si="52"/>
        <v>0</v>
      </c>
      <c r="G201" s="28">
        <f t="shared" ref="G201:Z201" ca="1" si="53">SUBTOTAL(9,G198:G200)</f>
        <v>1607521.1282076268</v>
      </c>
      <c r="H201" s="28">
        <f t="shared" ca="1" si="53"/>
        <v>260750.07800427845</v>
      </c>
      <c r="I201" s="28">
        <f t="shared" ca="1" si="53"/>
        <v>11438.11489416929</v>
      </c>
      <c r="J201" s="28">
        <f t="shared" ca="1" si="53"/>
        <v>4880.0805245621441</v>
      </c>
      <c r="K201" s="28">
        <f t="shared" ca="1" si="53"/>
        <v>444.39498736887123</v>
      </c>
      <c r="L201" s="28">
        <f t="shared" ca="1" si="53"/>
        <v>17748.346084804485</v>
      </c>
      <c r="M201" s="28">
        <f t="shared" ca="1" si="53"/>
        <v>5949.9501881265724</v>
      </c>
      <c r="N201" s="28">
        <f t="shared" ca="1" si="53"/>
        <v>0</v>
      </c>
      <c r="O201" s="28">
        <f t="shared" ca="1" si="53"/>
        <v>0</v>
      </c>
      <c r="P201" s="28">
        <f t="shared" ca="1" si="53"/>
        <v>0</v>
      </c>
      <c r="Q201" s="28">
        <f t="shared" ca="1" si="53"/>
        <v>0</v>
      </c>
      <c r="R201" s="28">
        <f t="shared" ca="1" si="53"/>
        <v>0</v>
      </c>
      <c r="S201" s="28">
        <f t="shared" ca="1" si="53"/>
        <v>0</v>
      </c>
      <c r="T201" s="28">
        <f t="shared" ca="1" si="53"/>
        <v>0</v>
      </c>
      <c r="U201" s="28">
        <f t="shared" ca="1" si="53"/>
        <v>0</v>
      </c>
      <c r="V201" s="28">
        <f t="shared" ca="1" si="53"/>
        <v>0</v>
      </c>
      <c r="W201" s="28">
        <f t="shared" ca="1" si="53"/>
        <v>0</v>
      </c>
      <c r="X201" s="28">
        <f t="shared" ca="1" si="53"/>
        <v>0</v>
      </c>
      <c r="Y201" s="28">
        <f t="shared" ca="1" si="53"/>
        <v>0</v>
      </c>
      <c r="Z201" s="28">
        <f t="shared" ca="1" si="53"/>
        <v>0</v>
      </c>
    </row>
    <row r="202" spans="1:26" outlineLevel="1">
      <c r="A202" s="13" t="str">
        <f>IF(ISBLANK('Input-Accounts'!A202),"",'Input-Accounts'!A202)</f>
        <v/>
      </c>
      <c r="B202" t="str">
        <f>IF(ISBLANK('Input-Accounts'!B202),"",'Input-Accounts'!B202)</f>
        <v/>
      </c>
      <c r="C202" s="13" t="str">
        <f>IF(ISBLANK('Input-Accounts'!C202),"",'Input-Accounts'!C202)</f>
        <v/>
      </c>
      <c r="D202" s="5"/>
      <c r="E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outlineLevel="1">
      <c r="A203" s="13">
        <f>IF(ISBLANK('Input-Accounts'!A203),"",'Input-Accounts'!A203)</f>
        <v>173</v>
      </c>
      <c r="B203" s="1" t="str">
        <f>IF(ISBLANK('Input-Accounts'!B203),"",'Input-Accounts'!B203)</f>
        <v xml:space="preserve">Transmission plant </v>
      </c>
      <c r="C203" s="13" t="str">
        <f>IF(ISBLANK('Input-Accounts'!C203),"",'Input-Accounts'!C203)</f>
        <v/>
      </c>
      <c r="D203" s="5"/>
      <c r="E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outlineLevel="1">
      <c r="A204" s="13">
        <f>IF(ISBLANK('Input-Accounts'!A204),"",'Input-Accounts'!A204)</f>
        <v>174</v>
      </c>
      <c r="B204" s="17" t="str">
        <f>IF(ISBLANK('Input-Accounts'!B204),"",'Input-Accounts'!B204)</f>
        <v>Land and Land Rights</v>
      </c>
      <c r="C204" s="13">
        <f>IF(ISBLANK('Input-Accounts'!C204),"",'Input-Accounts'!C204)</f>
        <v>365.1</v>
      </c>
      <c r="D204" s="5">
        <f t="shared" ref="D204:D209" ca="1" si="54">INDIRECT("Classification!"&amp;$D$5&amp;ROW())</f>
        <v>0</v>
      </c>
      <c r="E204" s="5">
        <f t="shared" ref="E204:E209" ca="1" si="55">IFERROR(IF(D204="","",IF(D204=0,0,IF(ABS(D204-SUM($G204:$Z204))&lt;Check_Limit,0,1))),1)</f>
        <v>0</v>
      </c>
      <c r="F204" s="2" t="str" cm="1">
        <f t="array" aca="1" ref="F204" ca="1">IF(D204=0,"-",IF('Input-Accounts'!$E204&lt;&gt;0,'Input-Accounts'!$E204,INDEX('Input-Accounts'!$H204:$J204,,MATCH($F$6,'Input-Accounts'!$H$6:$J$6,0))))</f>
        <v>-</v>
      </c>
      <c r="G204" s="5">
        <f ca="1">IFERROR(INDEX(G$269:G$305,MATCH($F204,$B$269:$B$305,0))/INDEX($D$269:$D$305,MATCH($F204,$B$269:$B$305,0)),SUMIFS('Input-Ext Allocators'!D$8:D$63,'Input-Ext Allocators'!$B$8:$B$63,$F204))*$D204</f>
        <v>0</v>
      </c>
      <c r="H204" s="5">
        <f ca="1">IFERROR(INDEX(H$269:H$305,MATCH($F204,$B$269:$B$305,0))/INDEX($D$269:$D$305,MATCH($F204,$B$269:$B$305,0)),SUMIFS('Input-Ext Allocators'!E$8:E$63,'Input-Ext Allocators'!$B$8:$B$63,$F204))*$D204</f>
        <v>0</v>
      </c>
      <c r="I204" s="5">
        <f ca="1">IFERROR(INDEX(I$269:I$305,MATCH($F204,$B$269:$B$305,0))/INDEX($D$269:$D$305,MATCH($F204,$B$269:$B$305,0)),SUMIFS('Input-Ext Allocators'!F$8:F$63,'Input-Ext Allocators'!$B$8:$B$63,$F204))*$D204</f>
        <v>0</v>
      </c>
      <c r="J204" s="5">
        <f ca="1">IFERROR(INDEX(J$269:J$305,MATCH($F204,$B$269:$B$305,0))/INDEX($D$269:$D$305,MATCH($F204,$B$269:$B$305,0)),SUMIFS('Input-Ext Allocators'!G$8:G$63,'Input-Ext Allocators'!$B$8:$B$63,$F204))*$D204</f>
        <v>0</v>
      </c>
      <c r="K204" s="5">
        <f ca="1">IFERROR(INDEX(K$269:K$305,MATCH($F204,$B$269:$B$305,0))/INDEX($D$269:$D$305,MATCH($F204,$B$269:$B$305,0)),SUMIFS('Input-Ext Allocators'!H$8:H$63,'Input-Ext Allocators'!$B$8:$B$63,$F204))*$D204</f>
        <v>0</v>
      </c>
      <c r="L204" s="5">
        <f ca="1">IFERROR(INDEX(L$269:L$305,MATCH($F204,$B$269:$B$305,0))/INDEX($D$269:$D$305,MATCH($F204,$B$269:$B$305,0)),SUMIFS('Input-Ext Allocators'!I$8:I$63,'Input-Ext Allocators'!$B$8:$B$63,$F204))*$D204</f>
        <v>0</v>
      </c>
      <c r="M204" s="5">
        <f ca="1">IFERROR(INDEX(M$269:M$305,MATCH($F204,$B$269:$B$305,0))/INDEX($D$269:$D$305,MATCH($F204,$B$269:$B$305,0)),SUMIFS('Input-Ext Allocators'!J$8:J$63,'Input-Ext Allocators'!$B$8:$B$63,$F204))*$D204</f>
        <v>0</v>
      </c>
      <c r="N204" s="5">
        <f ca="1">IFERROR(INDEX(N$269:N$305,MATCH($F204,$B$269:$B$305,0))/INDEX($D$269:$D$305,MATCH($F204,$B$269:$B$305,0)),SUMIFS('Input-Ext Allocators'!K$8:K$63,'Input-Ext Allocators'!$B$8:$B$63,$F204))*$D204</f>
        <v>0</v>
      </c>
      <c r="O204" s="5">
        <f ca="1">IFERROR(INDEX(O$269:O$305,MATCH($F204,$B$269:$B$305,0))/INDEX($D$269:$D$305,MATCH($F204,$B$269:$B$305,0)),SUMIFS('Input-Ext Allocators'!L$8:L$63,'Input-Ext Allocators'!$B$8:$B$63,$F204))*$D204</f>
        <v>0</v>
      </c>
      <c r="P204" s="5">
        <f ca="1">IFERROR(INDEX(P$269:P$305,MATCH($F204,$B$269:$B$305,0))/INDEX($D$269:$D$305,MATCH($F204,$B$269:$B$305,0)),SUMIFS('Input-Ext Allocators'!M$8:M$63,'Input-Ext Allocators'!$B$8:$B$63,$F204))*$D204</f>
        <v>0</v>
      </c>
      <c r="Q204" s="5">
        <f ca="1">IFERROR(INDEX(Q$269:Q$305,MATCH($F204,$B$269:$B$305,0))/INDEX($D$269:$D$305,MATCH($F204,$B$269:$B$305,0)),SUMIFS('Input-Ext Allocators'!N$8:N$63,'Input-Ext Allocators'!$B$8:$B$63,$F204))*$D204</f>
        <v>0</v>
      </c>
      <c r="R204" s="5">
        <f ca="1">IFERROR(INDEX(R$269:R$305,MATCH($F204,$B$269:$B$305,0))/INDEX($D$269:$D$305,MATCH($F204,$B$269:$B$305,0)),SUMIFS('Input-Ext Allocators'!O$8:O$63,'Input-Ext Allocators'!$B$8:$B$63,$F204))*$D204</f>
        <v>0</v>
      </c>
      <c r="S204" s="5">
        <f ca="1">IFERROR(INDEX(S$269:S$305,MATCH($F204,$B$269:$B$305,0))/INDEX($D$269:$D$305,MATCH($F204,$B$269:$B$305,0)),SUMIFS('Input-Ext Allocators'!P$8:P$63,'Input-Ext Allocators'!$B$8:$B$63,$F204))*$D204</f>
        <v>0</v>
      </c>
      <c r="T204" s="5">
        <f ca="1">IFERROR(INDEX(T$269:T$305,MATCH($F204,$B$269:$B$305,0))/INDEX($D$269:$D$305,MATCH($F204,$B$269:$B$305,0)),SUMIFS('Input-Ext Allocators'!Q$8:Q$63,'Input-Ext Allocators'!$B$8:$B$63,$F204))*$D204</f>
        <v>0</v>
      </c>
      <c r="U204" s="5">
        <f ca="1">IFERROR(INDEX(U$269:U$305,MATCH($F204,$B$269:$B$305,0))/INDEX($D$269:$D$305,MATCH($F204,$B$269:$B$305,0)),SUMIFS('Input-Ext Allocators'!R$8:R$63,'Input-Ext Allocators'!$B$8:$B$63,$F204))*$D204</f>
        <v>0</v>
      </c>
      <c r="V204" s="5">
        <f ca="1">IFERROR(INDEX(V$269:V$305,MATCH($F204,$B$269:$B$305,0))/INDEX($D$269:$D$305,MATCH($F204,$B$269:$B$305,0)),SUMIFS('Input-Ext Allocators'!S$8:S$63,'Input-Ext Allocators'!$B$8:$B$63,$F204))*$D204</f>
        <v>0</v>
      </c>
      <c r="W204" s="5">
        <f ca="1">IFERROR(INDEX(W$269:W$305,MATCH($F204,$B$269:$B$305,0))/INDEX($D$269:$D$305,MATCH($F204,$B$269:$B$305,0)),SUMIFS('Input-Ext Allocators'!T$8:T$63,'Input-Ext Allocators'!$B$8:$B$63,$F204))*$D204</f>
        <v>0</v>
      </c>
      <c r="X204" s="5">
        <f ca="1">IFERROR(INDEX(X$269:X$305,MATCH($F204,$B$269:$B$305,0))/INDEX($D$269:$D$305,MATCH($F204,$B$269:$B$305,0)),SUMIFS('Input-Ext Allocators'!U$8:U$63,'Input-Ext Allocators'!$B$8:$B$63,$F204))*$D204</f>
        <v>0</v>
      </c>
      <c r="Y204" s="5">
        <f ca="1">IFERROR(INDEX(Y$269:Y$305,MATCH($F204,$B$269:$B$305,0))/INDEX($D$269:$D$305,MATCH($F204,$B$269:$B$305,0)),SUMIFS('Input-Ext Allocators'!V$8:V$63,'Input-Ext Allocators'!$B$8:$B$63,$F204))*$D204</f>
        <v>0</v>
      </c>
      <c r="Z204" s="5">
        <f ca="1">IFERROR(INDEX(Z$269:Z$305,MATCH($F204,$B$269:$B$305,0))/INDEX($D$269:$D$305,MATCH($F204,$B$269:$B$305,0)),SUMIFS('Input-Ext Allocators'!W$8:W$63,'Input-Ext Allocators'!$B$8:$B$63,$F204))*$D204</f>
        <v>0</v>
      </c>
    </row>
    <row r="205" spans="1:26" outlineLevel="1">
      <c r="A205" s="13">
        <f>IF(ISBLANK('Input-Accounts'!A205),"",'Input-Accounts'!A205)</f>
        <v>175</v>
      </c>
      <c r="B205" s="17" t="str">
        <f>IF(ISBLANK('Input-Accounts'!B205),"",'Input-Accounts'!B205)</f>
        <v>Structures and improvements</v>
      </c>
      <c r="C205" s="13">
        <f>IF(ISBLANK('Input-Accounts'!C205),"",'Input-Accounts'!C205)</f>
        <v>366</v>
      </c>
      <c r="D205" s="5">
        <f t="shared" ca="1" si="54"/>
        <v>0</v>
      </c>
      <c r="E205" s="5">
        <f t="shared" ca="1" si="55"/>
        <v>0</v>
      </c>
      <c r="F205" s="2" t="str" cm="1">
        <f t="array" aca="1" ref="F205" ca="1">IF(D205=0,"-",IF('Input-Accounts'!$E205&lt;&gt;0,'Input-Accounts'!$E205,INDEX('Input-Accounts'!$H205:$J205,,MATCH($F$6,'Input-Accounts'!$H$6:$J$6,0))))</f>
        <v>-</v>
      </c>
      <c r="G205" s="5">
        <f ca="1">IFERROR(INDEX(G$269:G$305,MATCH($F205,$B$269:$B$305,0))/INDEX($D$269:$D$305,MATCH($F205,$B$269:$B$305,0)),SUMIFS('Input-Ext Allocators'!D$8:D$63,'Input-Ext Allocators'!$B$8:$B$63,$F205))*$D205</f>
        <v>0</v>
      </c>
      <c r="H205" s="5">
        <f ca="1">IFERROR(INDEX(H$269:H$305,MATCH($F205,$B$269:$B$305,0))/INDEX($D$269:$D$305,MATCH($F205,$B$269:$B$305,0)),SUMIFS('Input-Ext Allocators'!E$8:E$63,'Input-Ext Allocators'!$B$8:$B$63,$F205))*$D205</f>
        <v>0</v>
      </c>
      <c r="I205" s="5">
        <f ca="1">IFERROR(INDEX(I$269:I$305,MATCH($F205,$B$269:$B$305,0))/INDEX($D$269:$D$305,MATCH($F205,$B$269:$B$305,0)),SUMIFS('Input-Ext Allocators'!F$8:F$63,'Input-Ext Allocators'!$B$8:$B$63,$F205))*$D205</f>
        <v>0</v>
      </c>
      <c r="J205" s="5">
        <f ca="1">IFERROR(INDEX(J$269:J$305,MATCH($F205,$B$269:$B$305,0))/INDEX($D$269:$D$305,MATCH($F205,$B$269:$B$305,0)),SUMIFS('Input-Ext Allocators'!G$8:G$63,'Input-Ext Allocators'!$B$8:$B$63,$F205))*$D205</f>
        <v>0</v>
      </c>
      <c r="K205" s="5">
        <f ca="1">IFERROR(INDEX(K$269:K$305,MATCH($F205,$B$269:$B$305,0))/INDEX($D$269:$D$305,MATCH($F205,$B$269:$B$305,0)),SUMIFS('Input-Ext Allocators'!H$8:H$63,'Input-Ext Allocators'!$B$8:$B$63,$F205))*$D205</f>
        <v>0</v>
      </c>
      <c r="L205" s="5">
        <f ca="1">IFERROR(INDEX(L$269:L$305,MATCH($F205,$B$269:$B$305,0))/INDEX($D$269:$D$305,MATCH($F205,$B$269:$B$305,0)),SUMIFS('Input-Ext Allocators'!I$8:I$63,'Input-Ext Allocators'!$B$8:$B$63,$F205))*$D205</f>
        <v>0</v>
      </c>
      <c r="M205" s="5">
        <f ca="1">IFERROR(INDEX(M$269:M$305,MATCH($F205,$B$269:$B$305,0))/INDEX($D$269:$D$305,MATCH($F205,$B$269:$B$305,0)),SUMIFS('Input-Ext Allocators'!J$8:J$63,'Input-Ext Allocators'!$B$8:$B$63,$F205))*$D205</f>
        <v>0</v>
      </c>
      <c r="N205" s="5">
        <f ca="1">IFERROR(INDEX(N$269:N$305,MATCH($F205,$B$269:$B$305,0))/INDEX($D$269:$D$305,MATCH($F205,$B$269:$B$305,0)),SUMIFS('Input-Ext Allocators'!K$8:K$63,'Input-Ext Allocators'!$B$8:$B$63,$F205))*$D205</f>
        <v>0</v>
      </c>
      <c r="O205" s="5">
        <f ca="1">IFERROR(INDEX(O$269:O$305,MATCH($F205,$B$269:$B$305,0))/INDEX($D$269:$D$305,MATCH($F205,$B$269:$B$305,0)),SUMIFS('Input-Ext Allocators'!L$8:L$63,'Input-Ext Allocators'!$B$8:$B$63,$F205))*$D205</f>
        <v>0</v>
      </c>
      <c r="P205" s="5">
        <f ca="1">IFERROR(INDEX(P$269:P$305,MATCH($F205,$B$269:$B$305,0))/INDEX($D$269:$D$305,MATCH($F205,$B$269:$B$305,0)),SUMIFS('Input-Ext Allocators'!M$8:M$63,'Input-Ext Allocators'!$B$8:$B$63,$F205))*$D205</f>
        <v>0</v>
      </c>
      <c r="Q205" s="5">
        <f ca="1">IFERROR(INDEX(Q$269:Q$305,MATCH($F205,$B$269:$B$305,0))/INDEX($D$269:$D$305,MATCH($F205,$B$269:$B$305,0)),SUMIFS('Input-Ext Allocators'!N$8:N$63,'Input-Ext Allocators'!$B$8:$B$63,$F205))*$D205</f>
        <v>0</v>
      </c>
      <c r="R205" s="5">
        <f ca="1">IFERROR(INDEX(R$269:R$305,MATCH($F205,$B$269:$B$305,0))/INDEX($D$269:$D$305,MATCH($F205,$B$269:$B$305,0)),SUMIFS('Input-Ext Allocators'!O$8:O$63,'Input-Ext Allocators'!$B$8:$B$63,$F205))*$D205</f>
        <v>0</v>
      </c>
      <c r="S205" s="5">
        <f ca="1">IFERROR(INDEX(S$269:S$305,MATCH($F205,$B$269:$B$305,0))/INDEX($D$269:$D$305,MATCH($F205,$B$269:$B$305,0)),SUMIFS('Input-Ext Allocators'!P$8:P$63,'Input-Ext Allocators'!$B$8:$B$63,$F205))*$D205</f>
        <v>0</v>
      </c>
      <c r="T205" s="5">
        <f ca="1">IFERROR(INDEX(T$269:T$305,MATCH($F205,$B$269:$B$305,0))/INDEX($D$269:$D$305,MATCH($F205,$B$269:$B$305,0)),SUMIFS('Input-Ext Allocators'!Q$8:Q$63,'Input-Ext Allocators'!$B$8:$B$63,$F205))*$D205</f>
        <v>0</v>
      </c>
      <c r="U205" s="5">
        <f ca="1">IFERROR(INDEX(U$269:U$305,MATCH($F205,$B$269:$B$305,0))/INDEX($D$269:$D$305,MATCH($F205,$B$269:$B$305,0)),SUMIFS('Input-Ext Allocators'!R$8:R$63,'Input-Ext Allocators'!$B$8:$B$63,$F205))*$D205</f>
        <v>0</v>
      </c>
      <c r="V205" s="5">
        <f ca="1">IFERROR(INDEX(V$269:V$305,MATCH($F205,$B$269:$B$305,0))/INDEX($D$269:$D$305,MATCH($F205,$B$269:$B$305,0)),SUMIFS('Input-Ext Allocators'!S$8:S$63,'Input-Ext Allocators'!$B$8:$B$63,$F205))*$D205</f>
        <v>0</v>
      </c>
      <c r="W205" s="5">
        <f ca="1">IFERROR(INDEX(W$269:W$305,MATCH($F205,$B$269:$B$305,0))/INDEX($D$269:$D$305,MATCH($F205,$B$269:$B$305,0)),SUMIFS('Input-Ext Allocators'!T$8:T$63,'Input-Ext Allocators'!$B$8:$B$63,$F205))*$D205</f>
        <v>0</v>
      </c>
      <c r="X205" s="5">
        <f ca="1">IFERROR(INDEX(X$269:X$305,MATCH($F205,$B$269:$B$305,0))/INDEX($D$269:$D$305,MATCH($F205,$B$269:$B$305,0)),SUMIFS('Input-Ext Allocators'!U$8:U$63,'Input-Ext Allocators'!$B$8:$B$63,$F205))*$D205</f>
        <v>0</v>
      </c>
      <c r="Y205" s="5">
        <f ca="1">IFERROR(INDEX(Y$269:Y$305,MATCH($F205,$B$269:$B$305,0))/INDEX($D$269:$D$305,MATCH($F205,$B$269:$B$305,0)),SUMIFS('Input-Ext Allocators'!V$8:V$63,'Input-Ext Allocators'!$B$8:$B$63,$F205))*$D205</f>
        <v>0</v>
      </c>
      <c r="Z205" s="5">
        <f ca="1">IFERROR(INDEX(Z$269:Z$305,MATCH($F205,$B$269:$B$305,0))/INDEX($D$269:$D$305,MATCH($F205,$B$269:$B$305,0)),SUMIFS('Input-Ext Allocators'!W$8:W$63,'Input-Ext Allocators'!$B$8:$B$63,$F205))*$D205</f>
        <v>0</v>
      </c>
    </row>
    <row r="206" spans="1:26" outlineLevel="1">
      <c r="A206" s="13">
        <f>IF(ISBLANK('Input-Accounts'!A206),"",'Input-Accounts'!A206)</f>
        <v>176</v>
      </c>
      <c r="B206" s="17" t="str">
        <f>IF(ISBLANK('Input-Accounts'!B206),"",'Input-Accounts'!B206)</f>
        <v>Mains</v>
      </c>
      <c r="C206" s="13">
        <f>IF(ISBLANK('Input-Accounts'!C206),"",'Input-Accounts'!C206)</f>
        <v>367</v>
      </c>
      <c r="D206" s="5">
        <f t="shared" ca="1" si="54"/>
        <v>0</v>
      </c>
      <c r="E206" s="5">
        <f t="shared" ca="1" si="55"/>
        <v>0</v>
      </c>
      <c r="F206" s="2" t="str" cm="1">
        <f t="array" aca="1" ref="F206" ca="1">IF(D206=0,"-",IF('Input-Accounts'!$E206&lt;&gt;0,'Input-Accounts'!$E206,INDEX('Input-Accounts'!$H206:$J206,,MATCH($F$6,'Input-Accounts'!$H$6:$J$6,0))))</f>
        <v>-</v>
      </c>
      <c r="G206" s="5">
        <f ca="1">IFERROR(INDEX(G$269:G$305,MATCH($F206,$B$269:$B$305,0))/INDEX($D$269:$D$305,MATCH($F206,$B$269:$B$305,0)),SUMIFS('Input-Ext Allocators'!D$8:D$63,'Input-Ext Allocators'!$B$8:$B$63,$F206))*$D206</f>
        <v>0</v>
      </c>
      <c r="H206" s="5">
        <f ca="1">IFERROR(INDEX(H$269:H$305,MATCH($F206,$B$269:$B$305,0))/INDEX($D$269:$D$305,MATCH($F206,$B$269:$B$305,0)),SUMIFS('Input-Ext Allocators'!E$8:E$63,'Input-Ext Allocators'!$B$8:$B$63,$F206))*$D206</f>
        <v>0</v>
      </c>
      <c r="I206" s="5">
        <f ca="1">IFERROR(INDEX(I$269:I$305,MATCH($F206,$B$269:$B$305,0))/INDEX($D$269:$D$305,MATCH($F206,$B$269:$B$305,0)),SUMIFS('Input-Ext Allocators'!F$8:F$63,'Input-Ext Allocators'!$B$8:$B$63,$F206))*$D206</f>
        <v>0</v>
      </c>
      <c r="J206" s="5">
        <f ca="1">IFERROR(INDEX(J$269:J$305,MATCH($F206,$B$269:$B$305,0))/INDEX($D$269:$D$305,MATCH($F206,$B$269:$B$305,0)),SUMIFS('Input-Ext Allocators'!G$8:G$63,'Input-Ext Allocators'!$B$8:$B$63,$F206))*$D206</f>
        <v>0</v>
      </c>
      <c r="K206" s="5">
        <f ca="1">IFERROR(INDEX(K$269:K$305,MATCH($F206,$B$269:$B$305,0))/INDEX($D$269:$D$305,MATCH($F206,$B$269:$B$305,0)),SUMIFS('Input-Ext Allocators'!H$8:H$63,'Input-Ext Allocators'!$B$8:$B$63,$F206))*$D206</f>
        <v>0</v>
      </c>
      <c r="L206" s="5">
        <f ca="1">IFERROR(INDEX(L$269:L$305,MATCH($F206,$B$269:$B$305,0))/INDEX($D$269:$D$305,MATCH($F206,$B$269:$B$305,0)),SUMIFS('Input-Ext Allocators'!I$8:I$63,'Input-Ext Allocators'!$B$8:$B$63,$F206))*$D206</f>
        <v>0</v>
      </c>
      <c r="M206" s="5">
        <f ca="1">IFERROR(INDEX(M$269:M$305,MATCH($F206,$B$269:$B$305,0))/INDEX($D$269:$D$305,MATCH($F206,$B$269:$B$305,0)),SUMIFS('Input-Ext Allocators'!J$8:J$63,'Input-Ext Allocators'!$B$8:$B$63,$F206))*$D206</f>
        <v>0</v>
      </c>
      <c r="N206" s="5">
        <f ca="1">IFERROR(INDEX(N$269:N$305,MATCH($F206,$B$269:$B$305,0))/INDEX($D$269:$D$305,MATCH($F206,$B$269:$B$305,0)),SUMIFS('Input-Ext Allocators'!K$8:K$63,'Input-Ext Allocators'!$B$8:$B$63,$F206))*$D206</f>
        <v>0</v>
      </c>
      <c r="O206" s="5">
        <f ca="1">IFERROR(INDEX(O$269:O$305,MATCH($F206,$B$269:$B$305,0))/INDEX($D$269:$D$305,MATCH($F206,$B$269:$B$305,0)),SUMIFS('Input-Ext Allocators'!L$8:L$63,'Input-Ext Allocators'!$B$8:$B$63,$F206))*$D206</f>
        <v>0</v>
      </c>
      <c r="P206" s="5">
        <f ca="1">IFERROR(INDEX(P$269:P$305,MATCH($F206,$B$269:$B$305,0))/INDEX($D$269:$D$305,MATCH($F206,$B$269:$B$305,0)),SUMIFS('Input-Ext Allocators'!M$8:M$63,'Input-Ext Allocators'!$B$8:$B$63,$F206))*$D206</f>
        <v>0</v>
      </c>
      <c r="Q206" s="5">
        <f ca="1">IFERROR(INDEX(Q$269:Q$305,MATCH($F206,$B$269:$B$305,0))/INDEX($D$269:$D$305,MATCH($F206,$B$269:$B$305,0)),SUMIFS('Input-Ext Allocators'!N$8:N$63,'Input-Ext Allocators'!$B$8:$B$63,$F206))*$D206</f>
        <v>0</v>
      </c>
      <c r="R206" s="5">
        <f ca="1">IFERROR(INDEX(R$269:R$305,MATCH($F206,$B$269:$B$305,0))/INDEX($D$269:$D$305,MATCH($F206,$B$269:$B$305,0)),SUMIFS('Input-Ext Allocators'!O$8:O$63,'Input-Ext Allocators'!$B$8:$B$63,$F206))*$D206</f>
        <v>0</v>
      </c>
      <c r="S206" s="5">
        <f ca="1">IFERROR(INDEX(S$269:S$305,MATCH($F206,$B$269:$B$305,0))/INDEX($D$269:$D$305,MATCH($F206,$B$269:$B$305,0)),SUMIFS('Input-Ext Allocators'!P$8:P$63,'Input-Ext Allocators'!$B$8:$B$63,$F206))*$D206</f>
        <v>0</v>
      </c>
      <c r="T206" s="5">
        <f ca="1">IFERROR(INDEX(T$269:T$305,MATCH($F206,$B$269:$B$305,0))/INDEX($D$269:$D$305,MATCH($F206,$B$269:$B$305,0)),SUMIFS('Input-Ext Allocators'!Q$8:Q$63,'Input-Ext Allocators'!$B$8:$B$63,$F206))*$D206</f>
        <v>0</v>
      </c>
      <c r="U206" s="5">
        <f ca="1">IFERROR(INDEX(U$269:U$305,MATCH($F206,$B$269:$B$305,0))/INDEX($D$269:$D$305,MATCH($F206,$B$269:$B$305,0)),SUMIFS('Input-Ext Allocators'!R$8:R$63,'Input-Ext Allocators'!$B$8:$B$63,$F206))*$D206</f>
        <v>0</v>
      </c>
      <c r="V206" s="5">
        <f ca="1">IFERROR(INDEX(V$269:V$305,MATCH($F206,$B$269:$B$305,0))/INDEX($D$269:$D$305,MATCH($F206,$B$269:$B$305,0)),SUMIFS('Input-Ext Allocators'!S$8:S$63,'Input-Ext Allocators'!$B$8:$B$63,$F206))*$D206</f>
        <v>0</v>
      </c>
      <c r="W206" s="5">
        <f ca="1">IFERROR(INDEX(W$269:W$305,MATCH($F206,$B$269:$B$305,0))/INDEX($D$269:$D$305,MATCH($F206,$B$269:$B$305,0)),SUMIFS('Input-Ext Allocators'!T$8:T$63,'Input-Ext Allocators'!$B$8:$B$63,$F206))*$D206</f>
        <v>0</v>
      </c>
      <c r="X206" s="5">
        <f ca="1">IFERROR(INDEX(X$269:X$305,MATCH($F206,$B$269:$B$305,0))/INDEX($D$269:$D$305,MATCH($F206,$B$269:$B$305,0)),SUMIFS('Input-Ext Allocators'!U$8:U$63,'Input-Ext Allocators'!$B$8:$B$63,$F206))*$D206</f>
        <v>0</v>
      </c>
      <c r="Y206" s="5">
        <f ca="1">IFERROR(INDEX(Y$269:Y$305,MATCH($F206,$B$269:$B$305,0))/INDEX($D$269:$D$305,MATCH($F206,$B$269:$B$305,0)),SUMIFS('Input-Ext Allocators'!V$8:V$63,'Input-Ext Allocators'!$B$8:$B$63,$F206))*$D206</f>
        <v>0</v>
      </c>
      <c r="Z206" s="5">
        <f ca="1">IFERROR(INDEX(Z$269:Z$305,MATCH($F206,$B$269:$B$305,0))/INDEX($D$269:$D$305,MATCH($F206,$B$269:$B$305,0)),SUMIFS('Input-Ext Allocators'!W$8:W$63,'Input-Ext Allocators'!$B$8:$B$63,$F206))*$D206</f>
        <v>0</v>
      </c>
    </row>
    <row r="207" spans="1:26" outlineLevel="1">
      <c r="A207" s="13">
        <f>IF(ISBLANK('Input-Accounts'!A207),"",'Input-Accounts'!A207)</f>
        <v>177</v>
      </c>
      <c r="B207" s="17" t="str">
        <f>IF(ISBLANK('Input-Accounts'!B207),"",'Input-Accounts'!B207)</f>
        <v>Compressor station equipment</v>
      </c>
      <c r="C207" s="13">
        <f>IF(ISBLANK('Input-Accounts'!C207),"",'Input-Accounts'!C207)</f>
        <v>368</v>
      </c>
      <c r="D207" s="5">
        <f t="shared" ca="1" si="54"/>
        <v>0</v>
      </c>
      <c r="E207" s="5">
        <f t="shared" ca="1" si="55"/>
        <v>0</v>
      </c>
      <c r="F207" s="2" t="str" cm="1">
        <f t="array" aca="1" ref="F207" ca="1">IF(D207=0,"-",IF('Input-Accounts'!$E207&lt;&gt;0,'Input-Accounts'!$E207,INDEX('Input-Accounts'!$H207:$J207,,MATCH($F$6,'Input-Accounts'!$H$6:$J$6,0))))</f>
        <v>-</v>
      </c>
      <c r="G207" s="5">
        <f ca="1">IFERROR(INDEX(G$269:G$305,MATCH($F207,$B$269:$B$305,0))/INDEX($D$269:$D$305,MATCH($F207,$B$269:$B$305,0)),SUMIFS('Input-Ext Allocators'!D$8:D$63,'Input-Ext Allocators'!$B$8:$B$63,$F207))*$D207</f>
        <v>0</v>
      </c>
      <c r="H207" s="5">
        <f ca="1">IFERROR(INDEX(H$269:H$305,MATCH($F207,$B$269:$B$305,0))/INDEX($D$269:$D$305,MATCH($F207,$B$269:$B$305,0)),SUMIFS('Input-Ext Allocators'!E$8:E$63,'Input-Ext Allocators'!$B$8:$B$63,$F207))*$D207</f>
        <v>0</v>
      </c>
      <c r="I207" s="5">
        <f ca="1">IFERROR(INDEX(I$269:I$305,MATCH($F207,$B$269:$B$305,0))/INDEX($D$269:$D$305,MATCH($F207,$B$269:$B$305,0)),SUMIFS('Input-Ext Allocators'!F$8:F$63,'Input-Ext Allocators'!$B$8:$B$63,$F207))*$D207</f>
        <v>0</v>
      </c>
      <c r="J207" s="5">
        <f ca="1">IFERROR(INDEX(J$269:J$305,MATCH($F207,$B$269:$B$305,0))/INDEX($D$269:$D$305,MATCH($F207,$B$269:$B$305,0)),SUMIFS('Input-Ext Allocators'!G$8:G$63,'Input-Ext Allocators'!$B$8:$B$63,$F207))*$D207</f>
        <v>0</v>
      </c>
      <c r="K207" s="5">
        <f ca="1">IFERROR(INDEX(K$269:K$305,MATCH($F207,$B$269:$B$305,0))/INDEX($D$269:$D$305,MATCH($F207,$B$269:$B$305,0)),SUMIFS('Input-Ext Allocators'!H$8:H$63,'Input-Ext Allocators'!$B$8:$B$63,$F207))*$D207</f>
        <v>0</v>
      </c>
      <c r="L207" s="5">
        <f ca="1">IFERROR(INDEX(L$269:L$305,MATCH($F207,$B$269:$B$305,0))/INDEX($D$269:$D$305,MATCH($F207,$B$269:$B$305,0)),SUMIFS('Input-Ext Allocators'!I$8:I$63,'Input-Ext Allocators'!$B$8:$B$63,$F207))*$D207</f>
        <v>0</v>
      </c>
      <c r="M207" s="5">
        <f ca="1">IFERROR(INDEX(M$269:M$305,MATCH($F207,$B$269:$B$305,0))/INDEX($D$269:$D$305,MATCH($F207,$B$269:$B$305,0)),SUMIFS('Input-Ext Allocators'!J$8:J$63,'Input-Ext Allocators'!$B$8:$B$63,$F207))*$D207</f>
        <v>0</v>
      </c>
      <c r="N207" s="5">
        <f ca="1">IFERROR(INDEX(N$269:N$305,MATCH($F207,$B$269:$B$305,0))/INDEX($D$269:$D$305,MATCH($F207,$B$269:$B$305,0)),SUMIFS('Input-Ext Allocators'!K$8:K$63,'Input-Ext Allocators'!$B$8:$B$63,$F207))*$D207</f>
        <v>0</v>
      </c>
      <c r="O207" s="5">
        <f ca="1">IFERROR(INDEX(O$269:O$305,MATCH($F207,$B$269:$B$305,0))/INDEX($D$269:$D$305,MATCH($F207,$B$269:$B$305,0)),SUMIFS('Input-Ext Allocators'!L$8:L$63,'Input-Ext Allocators'!$B$8:$B$63,$F207))*$D207</f>
        <v>0</v>
      </c>
      <c r="P207" s="5">
        <f ca="1">IFERROR(INDEX(P$269:P$305,MATCH($F207,$B$269:$B$305,0))/INDEX($D$269:$D$305,MATCH($F207,$B$269:$B$305,0)),SUMIFS('Input-Ext Allocators'!M$8:M$63,'Input-Ext Allocators'!$B$8:$B$63,$F207))*$D207</f>
        <v>0</v>
      </c>
      <c r="Q207" s="5">
        <f ca="1">IFERROR(INDEX(Q$269:Q$305,MATCH($F207,$B$269:$B$305,0))/INDEX($D$269:$D$305,MATCH($F207,$B$269:$B$305,0)),SUMIFS('Input-Ext Allocators'!N$8:N$63,'Input-Ext Allocators'!$B$8:$B$63,$F207))*$D207</f>
        <v>0</v>
      </c>
      <c r="R207" s="5">
        <f ca="1">IFERROR(INDEX(R$269:R$305,MATCH($F207,$B$269:$B$305,0))/INDEX($D$269:$D$305,MATCH($F207,$B$269:$B$305,0)),SUMIFS('Input-Ext Allocators'!O$8:O$63,'Input-Ext Allocators'!$B$8:$B$63,$F207))*$D207</f>
        <v>0</v>
      </c>
      <c r="S207" s="5">
        <f ca="1">IFERROR(INDEX(S$269:S$305,MATCH($F207,$B$269:$B$305,0))/INDEX($D$269:$D$305,MATCH($F207,$B$269:$B$305,0)),SUMIFS('Input-Ext Allocators'!P$8:P$63,'Input-Ext Allocators'!$B$8:$B$63,$F207))*$D207</f>
        <v>0</v>
      </c>
      <c r="T207" s="5">
        <f ca="1">IFERROR(INDEX(T$269:T$305,MATCH($F207,$B$269:$B$305,0))/INDEX($D$269:$D$305,MATCH($F207,$B$269:$B$305,0)),SUMIFS('Input-Ext Allocators'!Q$8:Q$63,'Input-Ext Allocators'!$B$8:$B$63,$F207))*$D207</f>
        <v>0</v>
      </c>
      <c r="U207" s="5">
        <f ca="1">IFERROR(INDEX(U$269:U$305,MATCH($F207,$B$269:$B$305,0))/INDEX($D$269:$D$305,MATCH($F207,$B$269:$B$305,0)),SUMIFS('Input-Ext Allocators'!R$8:R$63,'Input-Ext Allocators'!$B$8:$B$63,$F207))*$D207</f>
        <v>0</v>
      </c>
      <c r="V207" s="5">
        <f ca="1">IFERROR(INDEX(V$269:V$305,MATCH($F207,$B$269:$B$305,0))/INDEX($D$269:$D$305,MATCH($F207,$B$269:$B$305,0)),SUMIFS('Input-Ext Allocators'!S$8:S$63,'Input-Ext Allocators'!$B$8:$B$63,$F207))*$D207</f>
        <v>0</v>
      </c>
      <c r="W207" s="5">
        <f ca="1">IFERROR(INDEX(W$269:W$305,MATCH($F207,$B$269:$B$305,0))/INDEX($D$269:$D$305,MATCH($F207,$B$269:$B$305,0)),SUMIFS('Input-Ext Allocators'!T$8:T$63,'Input-Ext Allocators'!$B$8:$B$63,$F207))*$D207</f>
        <v>0</v>
      </c>
      <c r="X207" s="5">
        <f ca="1">IFERROR(INDEX(X$269:X$305,MATCH($F207,$B$269:$B$305,0))/INDEX($D$269:$D$305,MATCH($F207,$B$269:$B$305,0)),SUMIFS('Input-Ext Allocators'!U$8:U$63,'Input-Ext Allocators'!$B$8:$B$63,$F207))*$D207</f>
        <v>0</v>
      </c>
      <c r="Y207" s="5">
        <f ca="1">IFERROR(INDEX(Y$269:Y$305,MATCH($F207,$B$269:$B$305,0))/INDEX($D$269:$D$305,MATCH($F207,$B$269:$B$305,0)),SUMIFS('Input-Ext Allocators'!V$8:V$63,'Input-Ext Allocators'!$B$8:$B$63,$F207))*$D207</f>
        <v>0</v>
      </c>
      <c r="Z207" s="5">
        <f ca="1">IFERROR(INDEX(Z$269:Z$305,MATCH($F207,$B$269:$B$305,0))/INDEX($D$269:$D$305,MATCH($F207,$B$269:$B$305,0)),SUMIFS('Input-Ext Allocators'!W$8:W$63,'Input-Ext Allocators'!$B$8:$B$63,$F207))*$D207</f>
        <v>0</v>
      </c>
    </row>
    <row r="208" spans="1:26" outlineLevel="1">
      <c r="A208" s="13">
        <f>IF(ISBLANK('Input-Accounts'!A208),"",'Input-Accounts'!A208)</f>
        <v>178</v>
      </c>
      <c r="B208" s="17" t="str">
        <f>IF(ISBLANK('Input-Accounts'!B208),"",'Input-Accounts'!B208)</f>
        <v>Measuring and regulating station equipment</v>
      </c>
      <c r="C208" s="13">
        <f>IF(ISBLANK('Input-Accounts'!C208),"",'Input-Accounts'!C208)</f>
        <v>369</v>
      </c>
      <c r="D208" s="5">
        <f t="shared" ca="1" si="54"/>
        <v>0</v>
      </c>
      <c r="E208" s="5">
        <f t="shared" ca="1" si="55"/>
        <v>0</v>
      </c>
      <c r="F208" s="2" t="str" cm="1">
        <f t="array" aca="1" ref="F208" ca="1">IF(D208=0,"-",IF('Input-Accounts'!$E208&lt;&gt;0,'Input-Accounts'!$E208,INDEX('Input-Accounts'!$H208:$J208,,MATCH($F$6,'Input-Accounts'!$H$6:$J$6,0))))</f>
        <v>-</v>
      </c>
      <c r="G208" s="5">
        <f ca="1">IFERROR(INDEX(G$269:G$305,MATCH($F208,$B$269:$B$305,0))/INDEX($D$269:$D$305,MATCH($F208,$B$269:$B$305,0)),SUMIFS('Input-Ext Allocators'!D$8:D$63,'Input-Ext Allocators'!$B$8:$B$63,$F208))*$D208</f>
        <v>0</v>
      </c>
      <c r="H208" s="5">
        <f ca="1">IFERROR(INDEX(H$269:H$305,MATCH($F208,$B$269:$B$305,0))/INDEX($D$269:$D$305,MATCH($F208,$B$269:$B$305,0)),SUMIFS('Input-Ext Allocators'!E$8:E$63,'Input-Ext Allocators'!$B$8:$B$63,$F208))*$D208</f>
        <v>0</v>
      </c>
      <c r="I208" s="5">
        <f ca="1">IFERROR(INDEX(I$269:I$305,MATCH($F208,$B$269:$B$305,0))/INDEX($D$269:$D$305,MATCH($F208,$B$269:$B$305,0)),SUMIFS('Input-Ext Allocators'!F$8:F$63,'Input-Ext Allocators'!$B$8:$B$63,$F208))*$D208</f>
        <v>0</v>
      </c>
      <c r="J208" s="5">
        <f ca="1">IFERROR(INDEX(J$269:J$305,MATCH($F208,$B$269:$B$305,0))/INDEX($D$269:$D$305,MATCH($F208,$B$269:$B$305,0)),SUMIFS('Input-Ext Allocators'!G$8:G$63,'Input-Ext Allocators'!$B$8:$B$63,$F208))*$D208</f>
        <v>0</v>
      </c>
      <c r="K208" s="5">
        <f ca="1">IFERROR(INDEX(K$269:K$305,MATCH($F208,$B$269:$B$305,0))/INDEX($D$269:$D$305,MATCH($F208,$B$269:$B$305,0)),SUMIFS('Input-Ext Allocators'!H$8:H$63,'Input-Ext Allocators'!$B$8:$B$63,$F208))*$D208</f>
        <v>0</v>
      </c>
      <c r="L208" s="5">
        <f ca="1">IFERROR(INDEX(L$269:L$305,MATCH($F208,$B$269:$B$305,0))/INDEX($D$269:$D$305,MATCH($F208,$B$269:$B$305,0)),SUMIFS('Input-Ext Allocators'!I$8:I$63,'Input-Ext Allocators'!$B$8:$B$63,$F208))*$D208</f>
        <v>0</v>
      </c>
      <c r="M208" s="5">
        <f ca="1">IFERROR(INDEX(M$269:M$305,MATCH($F208,$B$269:$B$305,0))/INDEX($D$269:$D$305,MATCH($F208,$B$269:$B$305,0)),SUMIFS('Input-Ext Allocators'!J$8:J$63,'Input-Ext Allocators'!$B$8:$B$63,$F208))*$D208</f>
        <v>0</v>
      </c>
      <c r="N208" s="5">
        <f ca="1">IFERROR(INDEX(N$269:N$305,MATCH($F208,$B$269:$B$305,0))/INDEX($D$269:$D$305,MATCH($F208,$B$269:$B$305,0)),SUMIFS('Input-Ext Allocators'!K$8:K$63,'Input-Ext Allocators'!$B$8:$B$63,$F208))*$D208</f>
        <v>0</v>
      </c>
      <c r="O208" s="5">
        <f ca="1">IFERROR(INDEX(O$269:O$305,MATCH($F208,$B$269:$B$305,0))/INDEX($D$269:$D$305,MATCH($F208,$B$269:$B$305,0)),SUMIFS('Input-Ext Allocators'!L$8:L$63,'Input-Ext Allocators'!$B$8:$B$63,$F208))*$D208</f>
        <v>0</v>
      </c>
      <c r="P208" s="5">
        <f ca="1">IFERROR(INDEX(P$269:P$305,MATCH($F208,$B$269:$B$305,0))/INDEX($D$269:$D$305,MATCH($F208,$B$269:$B$305,0)),SUMIFS('Input-Ext Allocators'!M$8:M$63,'Input-Ext Allocators'!$B$8:$B$63,$F208))*$D208</f>
        <v>0</v>
      </c>
      <c r="Q208" s="5">
        <f ca="1">IFERROR(INDEX(Q$269:Q$305,MATCH($F208,$B$269:$B$305,0))/INDEX($D$269:$D$305,MATCH($F208,$B$269:$B$305,0)),SUMIFS('Input-Ext Allocators'!N$8:N$63,'Input-Ext Allocators'!$B$8:$B$63,$F208))*$D208</f>
        <v>0</v>
      </c>
      <c r="R208" s="5">
        <f ca="1">IFERROR(INDEX(R$269:R$305,MATCH($F208,$B$269:$B$305,0))/INDEX($D$269:$D$305,MATCH($F208,$B$269:$B$305,0)),SUMIFS('Input-Ext Allocators'!O$8:O$63,'Input-Ext Allocators'!$B$8:$B$63,$F208))*$D208</f>
        <v>0</v>
      </c>
      <c r="S208" s="5">
        <f ca="1">IFERROR(INDEX(S$269:S$305,MATCH($F208,$B$269:$B$305,0))/INDEX($D$269:$D$305,MATCH($F208,$B$269:$B$305,0)),SUMIFS('Input-Ext Allocators'!P$8:P$63,'Input-Ext Allocators'!$B$8:$B$63,$F208))*$D208</f>
        <v>0</v>
      </c>
      <c r="T208" s="5">
        <f ca="1">IFERROR(INDEX(T$269:T$305,MATCH($F208,$B$269:$B$305,0))/INDEX($D$269:$D$305,MATCH($F208,$B$269:$B$305,0)),SUMIFS('Input-Ext Allocators'!Q$8:Q$63,'Input-Ext Allocators'!$B$8:$B$63,$F208))*$D208</f>
        <v>0</v>
      </c>
      <c r="U208" s="5">
        <f ca="1">IFERROR(INDEX(U$269:U$305,MATCH($F208,$B$269:$B$305,0))/INDEX($D$269:$D$305,MATCH($F208,$B$269:$B$305,0)),SUMIFS('Input-Ext Allocators'!R$8:R$63,'Input-Ext Allocators'!$B$8:$B$63,$F208))*$D208</f>
        <v>0</v>
      </c>
      <c r="V208" s="5">
        <f ca="1">IFERROR(INDEX(V$269:V$305,MATCH($F208,$B$269:$B$305,0))/INDEX($D$269:$D$305,MATCH($F208,$B$269:$B$305,0)),SUMIFS('Input-Ext Allocators'!S$8:S$63,'Input-Ext Allocators'!$B$8:$B$63,$F208))*$D208</f>
        <v>0</v>
      </c>
      <c r="W208" s="5">
        <f ca="1">IFERROR(INDEX(W$269:W$305,MATCH($F208,$B$269:$B$305,0))/INDEX($D$269:$D$305,MATCH($F208,$B$269:$B$305,0)),SUMIFS('Input-Ext Allocators'!T$8:T$63,'Input-Ext Allocators'!$B$8:$B$63,$F208))*$D208</f>
        <v>0</v>
      </c>
      <c r="X208" s="5">
        <f ca="1">IFERROR(INDEX(X$269:X$305,MATCH($F208,$B$269:$B$305,0))/INDEX($D$269:$D$305,MATCH($F208,$B$269:$B$305,0)),SUMIFS('Input-Ext Allocators'!U$8:U$63,'Input-Ext Allocators'!$B$8:$B$63,$F208))*$D208</f>
        <v>0</v>
      </c>
      <c r="Y208" s="5">
        <f ca="1">IFERROR(INDEX(Y$269:Y$305,MATCH($F208,$B$269:$B$305,0))/INDEX($D$269:$D$305,MATCH($F208,$B$269:$B$305,0)),SUMIFS('Input-Ext Allocators'!V$8:V$63,'Input-Ext Allocators'!$B$8:$B$63,$F208))*$D208</f>
        <v>0</v>
      </c>
      <c r="Z208" s="5">
        <f ca="1">IFERROR(INDEX(Z$269:Z$305,MATCH($F208,$B$269:$B$305,0))/INDEX($D$269:$D$305,MATCH($F208,$B$269:$B$305,0)),SUMIFS('Input-Ext Allocators'!W$8:W$63,'Input-Ext Allocators'!$B$8:$B$63,$F208))*$D208</f>
        <v>0</v>
      </c>
    </row>
    <row r="209" spans="1:26" outlineLevel="1">
      <c r="A209" s="13">
        <f>IF(ISBLANK('Input-Accounts'!A209),"",'Input-Accounts'!A209)</f>
        <v>179</v>
      </c>
      <c r="B209" s="17" t="str">
        <f>IF(ISBLANK('Input-Accounts'!B209),"",'Input-Accounts'!B209)</f>
        <v>Communication equipment</v>
      </c>
      <c r="C209" s="13">
        <f>IF(ISBLANK('Input-Accounts'!C209),"",'Input-Accounts'!C209)</f>
        <v>370</v>
      </c>
      <c r="D209" s="5">
        <f t="shared" ca="1" si="54"/>
        <v>0</v>
      </c>
      <c r="E209" s="5">
        <f t="shared" ca="1" si="55"/>
        <v>0</v>
      </c>
      <c r="F209" s="2" t="str" cm="1">
        <f t="array" aca="1" ref="F209" ca="1">IF(D209=0,"-",IF('Input-Accounts'!$E209&lt;&gt;0,'Input-Accounts'!$E209,INDEX('Input-Accounts'!$H209:$J209,,MATCH($F$6,'Input-Accounts'!$H$6:$J$6,0))))</f>
        <v>-</v>
      </c>
      <c r="G209" s="5">
        <f ca="1">IFERROR(INDEX(G$269:G$305,MATCH($F209,$B$269:$B$305,0))/INDEX($D$269:$D$305,MATCH($F209,$B$269:$B$305,0)),SUMIFS('Input-Ext Allocators'!D$8:D$63,'Input-Ext Allocators'!$B$8:$B$63,$F209))*$D209</f>
        <v>0</v>
      </c>
      <c r="H209" s="5">
        <f ca="1">IFERROR(INDEX(H$269:H$305,MATCH($F209,$B$269:$B$305,0))/INDEX($D$269:$D$305,MATCH($F209,$B$269:$B$305,0)),SUMIFS('Input-Ext Allocators'!E$8:E$63,'Input-Ext Allocators'!$B$8:$B$63,$F209))*$D209</f>
        <v>0</v>
      </c>
      <c r="I209" s="5">
        <f ca="1">IFERROR(INDEX(I$269:I$305,MATCH($F209,$B$269:$B$305,0))/INDEX($D$269:$D$305,MATCH($F209,$B$269:$B$305,0)),SUMIFS('Input-Ext Allocators'!F$8:F$63,'Input-Ext Allocators'!$B$8:$B$63,$F209))*$D209</f>
        <v>0</v>
      </c>
      <c r="J209" s="5">
        <f ca="1">IFERROR(INDEX(J$269:J$305,MATCH($F209,$B$269:$B$305,0))/INDEX($D$269:$D$305,MATCH($F209,$B$269:$B$305,0)),SUMIFS('Input-Ext Allocators'!G$8:G$63,'Input-Ext Allocators'!$B$8:$B$63,$F209))*$D209</f>
        <v>0</v>
      </c>
      <c r="K209" s="5">
        <f ca="1">IFERROR(INDEX(K$269:K$305,MATCH($F209,$B$269:$B$305,0))/INDEX($D$269:$D$305,MATCH($F209,$B$269:$B$305,0)),SUMIFS('Input-Ext Allocators'!H$8:H$63,'Input-Ext Allocators'!$B$8:$B$63,$F209))*$D209</f>
        <v>0</v>
      </c>
      <c r="L209" s="5">
        <f ca="1">IFERROR(INDEX(L$269:L$305,MATCH($F209,$B$269:$B$305,0))/INDEX($D$269:$D$305,MATCH($F209,$B$269:$B$305,0)),SUMIFS('Input-Ext Allocators'!I$8:I$63,'Input-Ext Allocators'!$B$8:$B$63,$F209))*$D209</f>
        <v>0</v>
      </c>
      <c r="M209" s="5">
        <f ca="1">IFERROR(INDEX(M$269:M$305,MATCH($F209,$B$269:$B$305,0))/INDEX($D$269:$D$305,MATCH($F209,$B$269:$B$305,0)),SUMIFS('Input-Ext Allocators'!J$8:J$63,'Input-Ext Allocators'!$B$8:$B$63,$F209))*$D209</f>
        <v>0</v>
      </c>
      <c r="N209" s="5">
        <f ca="1">IFERROR(INDEX(N$269:N$305,MATCH($F209,$B$269:$B$305,0))/INDEX($D$269:$D$305,MATCH($F209,$B$269:$B$305,0)),SUMIFS('Input-Ext Allocators'!K$8:K$63,'Input-Ext Allocators'!$B$8:$B$63,$F209))*$D209</f>
        <v>0</v>
      </c>
      <c r="O209" s="5">
        <f ca="1">IFERROR(INDEX(O$269:O$305,MATCH($F209,$B$269:$B$305,0))/INDEX($D$269:$D$305,MATCH($F209,$B$269:$B$305,0)),SUMIFS('Input-Ext Allocators'!L$8:L$63,'Input-Ext Allocators'!$B$8:$B$63,$F209))*$D209</f>
        <v>0</v>
      </c>
      <c r="P209" s="5">
        <f ca="1">IFERROR(INDEX(P$269:P$305,MATCH($F209,$B$269:$B$305,0))/INDEX($D$269:$D$305,MATCH($F209,$B$269:$B$305,0)),SUMIFS('Input-Ext Allocators'!M$8:M$63,'Input-Ext Allocators'!$B$8:$B$63,$F209))*$D209</f>
        <v>0</v>
      </c>
      <c r="Q209" s="5">
        <f ca="1">IFERROR(INDEX(Q$269:Q$305,MATCH($F209,$B$269:$B$305,0))/INDEX($D$269:$D$305,MATCH($F209,$B$269:$B$305,0)),SUMIFS('Input-Ext Allocators'!N$8:N$63,'Input-Ext Allocators'!$B$8:$B$63,$F209))*$D209</f>
        <v>0</v>
      </c>
      <c r="R209" s="5">
        <f ca="1">IFERROR(INDEX(R$269:R$305,MATCH($F209,$B$269:$B$305,0))/INDEX($D$269:$D$305,MATCH($F209,$B$269:$B$305,0)),SUMIFS('Input-Ext Allocators'!O$8:O$63,'Input-Ext Allocators'!$B$8:$B$63,$F209))*$D209</f>
        <v>0</v>
      </c>
      <c r="S209" s="5">
        <f ca="1">IFERROR(INDEX(S$269:S$305,MATCH($F209,$B$269:$B$305,0))/INDEX($D$269:$D$305,MATCH($F209,$B$269:$B$305,0)),SUMIFS('Input-Ext Allocators'!P$8:P$63,'Input-Ext Allocators'!$B$8:$B$63,$F209))*$D209</f>
        <v>0</v>
      </c>
      <c r="T209" s="5">
        <f ca="1">IFERROR(INDEX(T$269:T$305,MATCH($F209,$B$269:$B$305,0))/INDEX($D$269:$D$305,MATCH($F209,$B$269:$B$305,0)),SUMIFS('Input-Ext Allocators'!Q$8:Q$63,'Input-Ext Allocators'!$B$8:$B$63,$F209))*$D209</f>
        <v>0</v>
      </c>
      <c r="U209" s="5">
        <f ca="1">IFERROR(INDEX(U$269:U$305,MATCH($F209,$B$269:$B$305,0))/INDEX($D$269:$D$305,MATCH($F209,$B$269:$B$305,0)),SUMIFS('Input-Ext Allocators'!R$8:R$63,'Input-Ext Allocators'!$B$8:$B$63,$F209))*$D209</f>
        <v>0</v>
      </c>
      <c r="V209" s="5">
        <f ca="1">IFERROR(INDEX(V$269:V$305,MATCH($F209,$B$269:$B$305,0))/INDEX($D$269:$D$305,MATCH($F209,$B$269:$B$305,0)),SUMIFS('Input-Ext Allocators'!S$8:S$63,'Input-Ext Allocators'!$B$8:$B$63,$F209))*$D209</f>
        <v>0</v>
      </c>
      <c r="W209" s="5">
        <f ca="1">IFERROR(INDEX(W$269:W$305,MATCH($F209,$B$269:$B$305,0))/INDEX($D$269:$D$305,MATCH($F209,$B$269:$B$305,0)),SUMIFS('Input-Ext Allocators'!T$8:T$63,'Input-Ext Allocators'!$B$8:$B$63,$F209))*$D209</f>
        <v>0</v>
      </c>
      <c r="X209" s="5">
        <f ca="1">IFERROR(INDEX(X$269:X$305,MATCH($F209,$B$269:$B$305,0))/INDEX($D$269:$D$305,MATCH($F209,$B$269:$B$305,0)),SUMIFS('Input-Ext Allocators'!U$8:U$63,'Input-Ext Allocators'!$B$8:$B$63,$F209))*$D209</f>
        <v>0</v>
      </c>
      <c r="Y209" s="5">
        <f ca="1">IFERROR(INDEX(Y$269:Y$305,MATCH($F209,$B$269:$B$305,0))/INDEX($D$269:$D$305,MATCH($F209,$B$269:$B$305,0)),SUMIFS('Input-Ext Allocators'!V$8:V$63,'Input-Ext Allocators'!$B$8:$B$63,$F209))*$D209</f>
        <v>0</v>
      </c>
      <c r="Z209" s="5">
        <f ca="1">IFERROR(INDEX(Z$269:Z$305,MATCH($F209,$B$269:$B$305,0))/INDEX($D$269:$D$305,MATCH($F209,$B$269:$B$305,0)),SUMIFS('Input-Ext Allocators'!W$8:W$63,'Input-Ext Allocators'!$B$8:$B$63,$F209))*$D209</f>
        <v>0</v>
      </c>
    </row>
    <row r="210" spans="1:26" outlineLevel="1">
      <c r="A210" s="13">
        <f>IF(ISBLANK('Input-Accounts'!A210),"",'Input-Accounts'!A210)</f>
        <v>180</v>
      </c>
      <c r="B210" t="str">
        <f>IF(ISBLANK('Input-Accounts'!B210),"",'Input-Accounts'!B210)</f>
        <v xml:space="preserve">Subtotal - Transmission plant </v>
      </c>
      <c r="C210" s="13" t="str">
        <f>IF(ISBLANK('Input-Accounts'!C210),"",'Input-Accounts'!C210)</f>
        <v/>
      </c>
      <c r="D210" s="28">
        <f ca="1">SUBTOTAL(9,D204:D209)</f>
        <v>0</v>
      </c>
      <c r="E210" s="5">
        <f ca="1">IFERROR(IF(D210="","",IF(D210=0,0,IF(ABS(D210-SUM($G210:$Z210))&lt;Check_Limit,0,1))),1)</f>
        <v>0</v>
      </c>
      <c r="G210" s="28">
        <f t="shared" ref="G210:Z210" ca="1" si="56">SUBTOTAL(9,G204:G209)</f>
        <v>0</v>
      </c>
      <c r="H210" s="28">
        <f t="shared" ca="1" si="56"/>
        <v>0</v>
      </c>
      <c r="I210" s="28">
        <f t="shared" ca="1" si="56"/>
        <v>0</v>
      </c>
      <c r="J210" s="28">
        <f t="shared" ca="1" si="56"/>
        <v>0</v>
      </c>
      <c r="K210" s="28">
        <f t="shared" ca="1" si="56"/>
        <v>0</v>
      </c>
      <c r="L210" s="28">
        <f t="shared" ca="1" si="56"/>
        <v>0</v>
      </c>
      <c r="M210" s="28">
        <f t="shared" ca="1" si="56"/>
        <v>0</v>
      </c>
      <c r="N210" s="28">
        <f t="shared" ca="1" si="56"/>
        <v>0</v>
      </c>
      <c r="O210" s="28">
        <f t="shared" ca="1" si="56"/>
        <v>0</v>
      </c>
      <c r="P210" s="28">
        <f t="shared" ca="1" si="56"/>
        <v>0</v>
      </c>
      <c r="Q210" s="28">
        <f t="shared" ca="1" si="56"/>
        <v>0</v>
      </c>
      <c r="R210" s="28">
        <f t="shared" ca="1" si="56"/>
        <v>0</v>
      </c>
      <c r="S210" s="28">
        <f t="shared" ca="1" si="56"/>
        <v>0</v>
      </c>
      <c r="T210" s="28">
        <f t="shared" ca="1" si="56"/>
        <v>0</v>
      </c>
      <c r="U210" s="28">
        <f t="shared" ca="1" si="56"/>
        <v>0</v>
      </c>
      <c r="V210" s="28">
        <f t="shared" ca="1" si="56"/>
        <v>0</v>
      </c>
      <c r="W210" s="28">
        <f t="shared" ca="1" si="56"/>
        <v>0</v>
      </c>
      <c r="X210" s="28">
        <f t="shared" ca="1" si="56"/>
        <v>0</v>
      </c>
      <c r="Y210" s="28">
        <f t="shared" ca="1" si="56"/>
        <v>0</v>
      </c>
      <c r="Z210" s="28">
        <f t="shared" ca="1" si="56"/>
        <v>0</v>
      </c>
    </row>
    <row r="211" spans="1:26" outlineLevel="1">
      <c r="A211" s="13" t="str">
        <f>IF(ISBLANK('Input-Accounts'!A211),"",'Input-Accounts'!A211)</f>
        <v/>
      </c>
      <c r="B211" s="17" t="str">
        <f>IF(ISBLANK('Input-Accounts'!B211),"",'Input-Accounts'!B211)</f>
        <v/>
      </c>
      <c r="C211" s="13" t="str">
        <f>IF(ISBLANK('Input-Accounts'!C211),"",'Input-Accounts'!C211)</f>
        <v/>
      </c>
      <c r="D211" s="5"/>
      <c r="E211" s="5" t="str">
        <f t="shared" ref="E211:E223" si="57">IFERROR(IF(D211="","",IF(D211=0,0,IF(ABS(D211-SUM($G211:$Z211))&lt;Check_Limit,0,1))),1)</f>
        <v/>
      </c>
      <c r="F211" s="2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outlineLevel="1">
      <c r="A212" s="13">
        <f>IF(ISBLANK('Input-Accounts'!A212),"",'Input-Accounts'!A212)</f>
        <v>181</v>
      </c>
      <c r="B212" s="1" t="str">
        <f>IF(ISBLANK('Input-Accounts'!B212),"",'Input-Accounts'!B212)</f>
        <v>Distribution Plant</v>
      </c>
      <c r="C212" s="13" t="str">
        <f>IF(ISBLANK('Input-Accounts'!C212),"",'Input-Accounts'!C212)</f>
        <v/>
      </c>
      <c r="D212" s="5"/>
      <c r="E212" s="5" t="str">
        <f t="shared" si="57"/>
        <v/>
      </c>
      <c r="F212" s="2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outlineLevel="1">
      <c r="A213" s="13">
        <f>IF(ISBLANK('Input-Accounts'!A213),"",'Input-Accounts'!A213)</f>
        <v>182</v>
      </c>
      <c r="B213" s="17" t="str">
        <f>IF(ISBLANK('Input-Accounts'!B213),"",'Input-Accounts'!B213)</f>
        <v>Land and Land Rights</v>
      </c>
      <c r="C213" s="13">
        <f>IF(ISBLANK('Input-Accounts'!C213),"",'Input-Accounts'!C213)</f>
        <v>374</v>
      </c>
      <c r="D213" s="5">
        <f t="shared" ref="D213:D222" ca="1" si="58">INDIRECT("Classification!"&amp;$D$5&amp;ROW())</f>
        <v>0</v>
      </c>
      <c r="E213" s="5">
        <f t="shared" ca="1" si="57"/>
        <v>0</v>
      </c>
      <c r="F213" s="2" t="str" cm="1">
        <f t="array" aca="1" ref="F213" ca="1">IF(D213=0,"-",IF('Input-Accounts'!$E213&lt;&gt;0,'Input-Accounts'!$E213,INDEX('Input-Accounts'!$H213:$J213,,MATCH($F$6,'Input-Accounts'!$H$6:$J$6,0))))</f>
        <v>-</v>
      </c>
      <c r="G213" s="5">
        <f ca="1">IFERROR(INDEX(G$269:G$305,MATCH($F213,$B$269:$B$305,0))/INDEX($D$269:$D$305,MATCH($F213,$B$269:$B$305,0)),SUMIFS('Input-Ext Allocators'!D$8:D$63,'Input-Ext Allocators'!$B$8:$B$63,$F213))*$D213</f>
        <v>0</v>
      </c>
      <c r="H213" s="5">
        <f ca="1">IFERROR(INDEX(H$269:H$305,MATCH($F213,$B$269:$B$305,0))/INDEX($D$269:$D$305,MATCH($F213,$B$269:$B$305,0)),SUMIFS('Input-Ext Allocators'!E$8:E$63,'Input-Ext Allocators'!$B$8:$B$63,$F213))*$D213</f>
        <v>0</v>
      </c>
      <c r="I213" s="5">
        <f ca="1">IFERROR(INDEX(I$269:I$305,MATCH($F213,$B$269:$B$305,0))/INDEX($D$269:$D$305,MATCH($F213,$B$269:$B$305,0)),SUMIFS('Input-Ext Allocators'!F$8:F$63,'Input-Ext Allocators'!$B$8:$B$63,$F213))*$D213</f>
        <v>0</v>
      </c>
      <c r="J213" s="5">
        <f ca="1">IFERROR(INDEX(J$269:J$305,MATCH($F213,$B$269:$B$305,0))/INDEX($D$269:$D$305,MATCH($F213,$B$269:$B$305,0)),SUMIFS('Input-Ext Allocators'!G$8:G$63,'Input-Ext Allocators'!$B$8:$B$63,$F213))*$D213</f>
        <v>0</v>
      </c>
      <c r="K213" s="5">
        <f ca="1">IFERROR(INDEX(K$269:K$305,MATCH($F213,$B$269:$B$305,0))/INDEX($D$269:$D$305,MATCH($F213,$B$269:$B$305,0)),SUMIFS('Input-Ext Allocators'!H$8:H$63,'Input-Ext Allocators'!$B$8:$B$63,$F213))*$D213</f>
        <v>0</v>
      </c>
      <c r="L213" s="5">
        <f ca="1">IFERROR(INDEX(L$269:L$305,MATCH($F213,$B$269:$B$305,0))/INDEX($D$269:$D$305,MATCH($F213,$B$269:$B$305,0)),SUMIFS('Input-Ext Allocators'!I$8:I$63,'Input-Ext Allocators'!$B$8:$B$63,$F213))*$D213</f>
        <v>0</v>
      </c>
      <c r="M213" s="5">
        <f ca="1">IFERROR(INDEX(M$269:M$305,MATCH($F213,$B$269:$B$305,0))/INDEX($D$269:$D$305,MATCH($F213,$B$269:$B$305,0)),SUMIFS('Input-Ext Allocators'!J$8:J$63,'Input-Ext Allocators'!$B$8:$B$63,$F213))*$D213</f>
        <v>0</v>
      </c>
      <c r="N213" s="5">
        <f ca="1">IFERROR(INDEX(N$269:N$305,MATCH($F213,$B$269:$B$305,0))/INDEX($D$269:$D$305,MATCH($F213,$B$269:$B$305,0)),SUMIFS('Input-Ext Allocators'!K$8:K$63,'Input-Ext Allocators'!$B$8:$B$63,$F213))*$D213</f>
        <v>0</v>
      </c>
      <c r="O213" s="5">
        <f ca="1">IFERROR(INDEX(O$269:O$305,MATCH($F213,$B$269:$B$305,0))/INDEX($D$269:$D$305,MATCH($F213,$B$269:$B$305,0)),SUMIFS('Input-Ext Allocators'!L$8:L$63,'Input-Ext Allocators'!$B$8:$B$63,$F213))*$D213</f>
        <v>0</v>
      </c>
      <c r="P213" s="5">
        <f ca="1">IFERROR(INDEX(P$269:P$305,MATCH($F213,$B$269:$B$305,0))/INDEX($D$269:$D$305,MATCH($F213,$B$269:$B$305,0)),SUMIFS('Input-Ext Allocators'!M$8:M$63,'Input-Ext Allocators'!$B$8:$B$63,$F213))*$D213</f>
        <v>0</v>
      </c>
      <c r="Q213" s="5">
        <f ca="1">IFERROR(INDEX(Q$269:Q$305,MATCH($F213,$B$269:$B$305,0))/INDEX($D$269:$D$305,MATCH($F213,$B$269:$B$305,0)),SUMIFS('Input-Ext Allocators'!N$8:N$63,'Input-Ext Allocators'!$B$8:$B$63,$F213))*$D213</f>
        <v>0</v>
      </c>
      <c r="R213" s="5">
        <f ca="1">IFERROR(INDEX(R$269:R$305,MATCH($F213,$B$269:$B$305,0))/INDEX($D$269:$D$305,MATCH($F213,$B$269:$B$305,0)),SUMIFS('Input-Ext Allocators'!O$8:O$63,'Input-Ext Allocators'!$B$8:$B$63,$F213))*$D213</f>
        <v>0</v>
      </c>
      <c r="S213" s="5">
        <f ca="1">IFERROR(INDEX(S$269:S$305,MATCH($F213,$B$269:$B$305,0))/INDEX($D$269:$D$305,MATCH($F213,$B$269:$B$305,0)),SUMIFS('Input-Ext Allocators'!P$8:P$63,'Input-Ext Allocators'!$B$8:$B$63,$F213))*$D213</f>
        <v>0</v>
      </c>
      <c r="T213" s="5">
        <f ca="1">IFERROR(INDEX(T$269:T$305,MATCH($F213,$B$269:$B$305,0))/INDEX($D$269:$D$305,MATCH($F213,$B$269:$B$305,0)),SUMIFS('Input-Ext Allocators'!Q$8:Q$63,'Input-Ext Allocators'!$B$8:$B$63,$F213))*$D213</f>
        <v>0</v>
      </c>
      <c r="U213" s="5">
        <f ca="1">IFERROR(INDEX(U$269:U$305,MATCH($F213,$B$269:$B$305,0))/INDEX($D$269:$D$305,MATCH($F213,$B$269:$B$305,0)),SUMIFS('Input-Ext Allocators'!R$8:R$63,'Input-Ext Allocators'!$B$8:$B$63,$F213))*$D213</f>
        <v>0</v>
      </c>
      <c r="V213" s="5">
        <f ca="1">IFERROR(INDEX(V$269:V$305,MATCH($F213,$B$269:$B$305,0))/INDEX($D$269:$D$305,MATCH($F213,$B$269:$B$305,0)),SUMIFS('Input-Ext Allocators'!S$8:S$63,'Input-Ext Allocators'!$B$8:$B$63,$F213))*$D213</f>
        <v>0</v>
      </c>
      <c r="W213" s="5">
        <f ca="1">IFERROR(INDEX(W$269:W$305,MATCH($F213,$B$269:$B$305,0))/INDEX($D$269:$D$305,MATCH($F213,$B$269:$B$305,0)),SUMIFS('Input-Ext Allocators'!T$8:T$63,'Input-Ext Allocators'!$B$8:$B$63,$F213))*$D213</f>
        <v>0</v>
      </c>
      <c r="X213" s="5">
        <f ca="1">IFERROR(INDEX(X$269:X$305,MATCH($F213,$B$269:$B$305,0))/INDEX($D$269:$D$305,MATCH($F213,$B$269:$B$305,0)),SUMIFS('Input-Ext Allocators'!U$8:U$63,'Input-Ext Allocators'!$B$8:$B$63,$F213))*$D213</f>
        <v>0</v>
      </c>
      <c r="Y213" s="5">
        <f ca="1">IFERROR(INDEX(Y$269:Y$305,MATCH($F213,$B$269:$B$305,0))/INDEX($D$269:$D$305,MATCH($F213,$B$269:$B$305,0)),SUMIFS('Input-Ext Allocators'!V$8:V$63,'Input-Ext Allocators'!$B$8:$B$63,$F213))*$D213</f>
        <v>0</v>
      </c>
      <c r="Z213" s="5">
        <f ca="1">IFERROR(INDEX(Z$269:Z$305,MATCH($F213,$B$269:$B$305,0))/INDEX($D$269:$D$305,MATCH($F213,$B$269:$B$305,0)),SUMIFS('Input-Ext Allocators'!W$8:W$63,'Input-Ext Allocators'!$B$8:$B$63,$F213))*$D213</f>
        <v>0</v>
      </c>
    </row>
    <row r="214" spans="1:26" outlineLevel="1">
      <c r="A214" s="13">
        <f>IF(ISBLANK('Input-Accounts'!A214),"",'Input-Accounts'!A214)</f>
        <v>183</v>
      </c>
      <c r="B214" s="17" t="str">
        <f>IF(ISBLANK('Input-Accounts'!B214),"",'Input-Accounts'!B214)</f>
        <v>Structures and Improvements</v>
      </c>
      <c r="C214" s="13">
        <f>IF(ISBLANK('Input-Accounts'!C214),"",'Input-Accounts'!C214)</f>
        <v>375</v>
      </c>
      <c r="D214" s="5">
        <f t="shared" ca="1" si="58"/>
        <v>0</v>
      </c>
      <c r="E214" s="5">
        <f t="shared" ca="1" si="57"/>
        <v>0</v>
      </c>
      <c r="F214" s="2" t="str" cm="1">
        <f t="array" aca="1" ref="F214" ca="1">IF(D214=0,"-",IF('Input-Accounts'!$E214&lt;&gt;0,'Input-Accounts'!$E214,INDEX('Input-Accounts'!$H214:$J214,,MATCH($F$6,'Input-Accounts'!$H$6:$J$6,0))))</f>
        <v>-</v>
      </c>
      <c r="G214" s="5">
        <f ca="1">IFERROR(INDEX(G$269:G$305,MATCH($F214,$B$269:$B$305,0))/INDEX($D$269:$D$305,MATCH($F214,$B$269:$B$305,0)),SUMIFS('Input-Ext Allocators'!D$8:D$63,'Input-Ext Allocators'!$B$8:$B$63,$F214))*$D214</f>
        <v>0</v>
      </c>
      <c r="H214" s="5">
        <f ca="1">IFERROR(INDEX(H$269:H$305,MATCH($F214,$B$269:$B$305,0))/INDEX($D$269:$D$305,MATCH($F214,$B$269:$B$305,0)),SUMIFS('Input-Ext Allocators'!E$8:E$63,'Input-Ext Allocators'!$B$8:$B$63,$F214))*$D214</f>
        <v>0</v>
      </c>
      <c r="I214" s="5">
        <f ca="1">IFERROR(INDEX(I$269:I$305,MATCH($F214,$B$269:$B$305,0))/INDEX($D$269:$D$305,MATCH($F214,$B$269:$B$305,0)),SUMIFS('Input-Ext Allocators'!F$8:F$63,'Input-Ext Allocators'!$B$8:$B$63,$F214))*$D214</f>
        <v>0</v>
      </c>
      <c r="J214" s="5">
        <f ca="1">IFERROR(INDEX(J$269:J$305,MATCH($F214,$B$269:$B$305,0))/INDEX($D$269:$D$305,MATCH($F214,$B$269:$B$305,0)),SUMIFS('Input-Ext Allocators'!G$8:G$63,'Input-Ext Allocators'!$B$8:$B$63,$F214))*$D214</f>
        <v>0</v>
      </c>
      <c r="K214" s="5">
        <f ca="1">IFERROR(INDEX(K$269:K$305,MATCH($F214,$B$269:$B$305,0))/INDEX($D$269:$D$305,MATCH($F214,$B$269:$B$305,0)),SUMIFS('Input-Ext Allocators'!H$8:H$63,'Input-Ext Allocators'!$B$8:$B$63,$F214))*$D214</f>
        <v>0</v>
      </c>
      <c r="L214" s="5">
        <f ca="1">IFERROR(INDEX(L$269:L$305,MATCH($F214,$B$269:$B$305,0))/INDEX($D$269:$D$305,MATCH($F214,$B$269:$B$305,0)),SUMIFS('Input-Ext Allocators'!I$8:I$63,'Input-Ext Allocators'!$B$8:$B$63,$F214))*$D214</f>
        <v>0</v>
      </c>
      <c r="M214" s="5">
        <f ca="1">IFERROR(INDEX(M$269:M$305,MATCH($F214,$B$269:$B$305,0))/INDEX($D$269:$D$305,MATCH($F214,$B$269:$B$305,0)),SUMIFS('Input-Ext Allocators'!J$8:J$63,'Input-Ext Allocators'!$B$8:$B$63,$F214))*$D214</f>
        <v>0</v>
      </c>
      <c r="N214" s="5">
        <f ca="1">IFERROR(INDEX(N$269:N$305,MATCH($F214,$B$269:$B$305,0))/INDEX($D$269:$D$305,MATCH($F214,$B$269:$B$305,0)),SUMIFS('Input-Ext Allocators'!K$8:K$63,'Input-Ext Allocators'!$B$8:$B$63,$F214))*$D214</f>
        <v>0</v>
      </c>
      <c r="O214" s="5">
        <f ca="1">IFERROR(INDEX(O$269:O$305,MATCH($F214,$B$269:$B$305,0))/INDEX($D$269:$D$305,MATCH($F214,$B$269:$B$305,0)),SUMIFS('Input-Ext Allocators'!L$8:L$63,'Input-Ext Allocators'!$B$8:$B$63,$F214))*$D214</f>
        <v>0</v>
      </c>
      <c r="P214" s="5">
        <f ca="1">IFERROR(INDEX(P$269:P$305,MATCH($F214,$B$269:$B$305,0))/INDEX($D$269:$D$305,MATCH($F214,$B$269:$B$305,0)),SUMIFS('Input-Ext Allocators'!M$8:M$63,'Input-Ext Allocators'!$B$8:$B$63,$F214))*$D214</f>
        <v>0</v>
      </c>
      <c r="Q214" s="5">
        <f ca="1">IFERROR(INDEX(Q$269:Q$305,MATCH($F214,$B$269:$B$305,0))/INDEX($D$269:$D$305,MATCH($F214,$B$269:$B$305,0)),SUMIFS('Input-Ext Allocators'!N$8:N$63,'Input-Ext Allocators'!$B$8:$B$63,$F214))*$D214</f>
        <v>0</v>
      </c>
      <c r="R214" s="5">
        <f ca="1">IFERROR(INDEX(R$269:R$305,MATCH($F214,$B$269:$B$305,0))/INDEX($D$269:$D$305,MATCH($F214,$B$269:$B$305,0)),SUMIFS('Input-Ext Allocators'!O$8:O$63,'Input-Ext Allocators'!$B$8:$B$63,$F214))*$D214</f>
        <v>0</v>
      </c>
      <c r="S214" s="5">
        <f ca="1">IFERROR(INDEX(S$269:S$305,MATCH($F214,$B$269:$B$305,0))/INDEX($D$269:$D$305,MATCH($F214,$B$269:$B$305,0)),SUMIFS('Input-Ext Allocators'!P$8:P$63,'Input-Ext Allocators'!$B$8:$B$63,$F214))*$D214</f>
        <v>0</v>
      </c>
      <c r="T214" s="5">
        <f ca="1">IFERROR(INDEX(T$269:T$305,MATCH($F214,$B$269:$B$305,0))/INDEX($D$269:$D$305,MATCH($F214,$B$269:$B$305,0)),SUMIFS('Input-Ext Allocators'!Q$8:Q$63,'Input-Ext Allocators'!$B$8:$B$63,$F214))*$D214</f>
        <v>0</v>
      </c>
      <c r="U214" s="5">
        <f ca="1">IFERROR(INDEX(U$269:U$305,MATCH($F214,$B$269:$B$305,0))/INDEX($D$269:$D$305,MATCH($F214,$B$269:$B$305,0)),SUMIFS('Input-Ext Allocators'!R$8:R$63,'Input-Ext Allocators'!$B$8:$B$63,$F214))*$D214</f>
        <v>0</v>
      </c>
      <c r="V214" s="5">
        <f ca="1">IFERROR(INDEX(V$269:V$305,MATCH($F214,$B$269:$B$305,0))/INDEX($D$269:$D$305,MATCH($F214,$B$269:$B$305,0)),SUMIFS('Input-Ext Allocators'!S$8:S$63,'Input-Ext Allocators'!$B$8:$B$63,$F214))*$D214</f>
        <v>0</v>
      </c>
      <c r="W214" s="5">
        <f ca="1">IFERROR(INDEX(W$269:W$305,MATCH($F214,$B$269:$B$305,0))/INDEX($D$269:$D$305,MATCH($F214,$B$269:$B$305,0)),SUMIFS('Input-Ext Allocators'!T$8:T$63,'Input-Ext Allocators'!$B$8:$B$63,$F214))*$D214</f>
        <v>0</v>
      </c>
      <c r="X214" s="5">
        <f ca="1">IFERROR(INDEX(X$269:X$305,MATCH($F214,$B$269:$B$305,0))/INDEX($D$269:$D$305,MATCH($F214,$B$269:$B$305,0)),SUMIFS('Input-Ext Allocators'!U$8:U$63,'Input-Ext Allocators'!$B$8:$B$63,$F214))*$D214</f>
        <v>0</v>
      </c>
      <c r="Y214" s="5">
        <f ca="1">IFERROR(INDEX(Y$269:Y$305,MATCH($F214,$B$269:$B$305,0))/INDEX($D$269:$D$305,MATCH($F214,$B$269:$B$305,0)),SUMIFS('Input-Ext Allocators'!V$8:V$63,'Input-Ext Allocators'!$B$8:$B$63,$F214))*$D214</f>
        <v>0</v>
      </c>
      <c r="Z214" s="5">
        <f ca="1">IFERROR(INDEX(Z$269:Z$305,MATCH($F214,$B$269:$B$305,0))/INDEX($D$269:$D$305,MATCH($F214,$B$269:$B$305,0)),SUMIFS('Input-Ext Allocators'!W$8:W$63,'Input-Ext Allocators'!$B$8:$B$63,$F214))*$D214</f>
        <v>0</v>
      </c>
    </row>
    <row r="215" spans="1:26" outlineLevel="1">
      <c r="A215" s="13">
        <f>IF(ISBLANK('Input-Accounts'!A215),"",'Input-Accounts'!A215)</f>
        <v>184</v>
      </c>
      <c r="B215" s="17" t="str">
        <f>IF(ISBLANK('Input-Accounts'!B215),"",'Input-Accounts'!B215)</f>
        <v>Mains</v>
      </c>
      <c r="C215" s="13">
        <f>IF(ISBLANK('Input-Accounts'!C215),"",'Input-Accounts'!C215)</f>
        <v>376</v>
      </c>
      <c r="D215" s="5">
        <f t="shared" ca="1" si="58"/>
        <v>0</v>
      </c>
      <c r="E215" s="5">
        <f t="shared" ca="1" si="57"/>
        <v>0</v>
      </c>
      <c r="F215" s="2" t="str" cm="1">
        <f t="array" aca="1" ref="F215" ca="1">IF(D215=0,"-",IF('Input-Accounts'!$E215&lt;&gt;0,'Input-Accounts'!$E215,INDEX('Input-Accounts'!$H215:$J215,,MATCH($F$6,'Input-Accounts'!$H$6:$J$6,0))))</f>
        <v>-</v>
      </c>
      <c r="G215" s="5">
        <f ca="1">IFERROR(INDEX(G$269:G$305,MATCH($F215,$B$269:$B$305,0))/INDEX($D$269:$D$305,MATCH($F215,$B$269:$B$305,0)),SUMIFS('Input-Ext Allocators'!D$8:D$63,'Input-Ext Allocators'!$B$8:$B$63,$F215))*$D215</f>
        <v>0</v>
      </c>
      <c r="H215" s="5">
        <f ca="1">IFERROR(INDEX(H$269:H$305,MATCH($F215,$B$269:$B$305,0))/INDEX($D$269:$D$305,MATCH($F215,$B$269:$B$305,0)),SUMIFS('Input-Ext Allocators'!E$8:E$63,'Input-Ext Allocators'!$B$8:$B$63,$F215))*$D215</f>
        <v>0</v>
      </c>
      <c r="I215" s="5">
        <f ca="1">IFERROR(INDEX(I$269:I$305,MATCH($F215,$B$269:$B$305,0))/INDEX($D$269:$D$305,MATCH($F215,$B$269:$B$305,0)),SUMIFS('Input-Ext Allocators'!F$8:F$63,'Input-Ext Allocators'!$B$8:$B$63,$F215))*$D215</f>
        <v>0</v>
      </c>
      <c r="J215" s="5">
        <f ca="1">IFERROR(INDEX(J$269:J$305,MATCH($F215,$B$269:$B$305,0))/INDEX($D$269:$D$305,MATCH($F215,$B$269:$B$305,0)),SUMIFS('Input-Ext Allocators'!G$8:G$63,'Input-Ext Allocators'!$B$8:$B$63,$F215))*$D215</f>
        <v>0</v>
      </c>
      <c r="K215" s="5">
        <f ca="1">IFERROR(INDEX(K$269:K$305,MATCH($F215,$B$269:$B$305,0))/INDEX($D$269:$D$305,MATCH($F215,$B$269:$B$305,0)),SUMIFS('Input-Ext Allocators'!H$8:H$63,'Input-Ext Allocators'!$B$8:$B$63,$F215))*$D215</f>
        <v>0</v>
      </c>
      <c r="L215" s="5">
        <f ca="1">IFERROR(INDEX(L$269:L$305,MATCH($F215,$B$269:$B$305,0))/INDEX($D$269:$D$305,MATCH($F215,$B$269:$B$305,0)),SUMIFS('Input-Ext Allocators'!I$8:I$63,'Input-Ext Allocators'!$B$8:$B$63,$F215))*$D215</f>
        <v>0</v>
      </c>
      <c r="M215" s="5">
        <f ca="1">IFERROR(INDEX(M$269:M$305,MATCH($F215,$B$269:$B$305,0))/INDEX($D$269:$D$305,MATCH($F215,$B$269:$B$305,0)),SUMIFS('Input-Ext Allocators'!J$8:J$63,'Input-Ext Allocators'!$B$8:$B$63,$F215))*$D215</f>
        <v>0</v>
      </c>
      <c r="N215" s="5">
        <f ca="1">IFERROR(INDEX(N$269:N$305,MATCH($F215,$B$269:$B$305,0))/INDEX($D$269:$D$305,MATCH($F215,$B$269:$B$305,0)),SUMIFS('Input-Ext Allocators'!K$8:K$63,'Input-Ext Allocators'!$B$8:$B$63,$F215))*$D215</f>
        <v>0</v>
      </c>
      <c r="O215" s="5">
        <f ca="1">IFERROR(INDEX(O$269:O$305,MATCH($F215,$B$269:$B$305,0))/INDEX($D$269:$D$305,MATCH($F215,$B$269:$B$305,0)),SUMIFS('Input-Ext Allocators'!L$8:L$63,'Input-Ext Allocators'!$B$8:$B$63,$F215))*$D215</f>
        <v>0</v>
      </c>
      <c r="P215" s="5">
        <f ca="1">IFERROR(INDEX(P$269:P$305,MATCH($F215,$B$269:$B$305,0))/INDEX($D$269:$D$305,MATCH($F215,$B$269:$B$305,0)),SUMIFS('Input-Ext Allocators'!M$8:M$63,'Input-Ext Allocators'!$B$8:$B$63,$F215))*$D215</f>
        <v>0</v>
      </c>
      <c r="Q215" s="5">
        <f ca="1">IFERROR(INDEX(Q$269:Q$305,MATCH($F215,$B$269:$B$305,0))/INDEX($D$269:$D$305,MATCH($F215,$B$269:$B$305,0)),SUMIFS('Input-Ext Allocators'!N$8:N$63,'Input-Ext Allocators'!$B$8:$B$63,$F215))*$D215</f>
        <v>0</v>
      </c>
      <c r="R215" s="5">
        <f ca="1">IFERROR(INDEX(R$269:R$305,MATCH($F215,$B$269:$B$305,0))/INDEX($D$269:$D$305,MATCH($F215,$B$269:$B$305,0)),SUMIFS('Input-Ext Allocators'!O$8:O$63,'Input-Ext Allocators'!$B$8:$B$63,$F215))*$D215</f>
        <v>0</v>
      </c>
      <c r="S215" s="5">
        <f ca="1">IFERROR(INDEX(S$269:S$305,MATCH($F215,$B$269:$B$305,0))/INDEX($D$269:$D$305,MATCH($F215,$B$269:$B$305,0)),SUMIFS('Input-Ext Allocators'!P$8:P$63,'Input-Ext Allocators'!$B$8:$B$63,$F215))*$D215</f>
        <v>0</v>
      </c>
      <c r="T215" s="5">
        <f ca="1">IFERROR(INDEX(T$269:T$305,MATCH($F215,$B$269:$B$305,0))/INDEX($D$269:$D$305,MATCH($F215,$B$269:$B$305,0)),SUMIFS('Input-Ext Allocators'!Q$8:Q$63,'Input-Ext Allocators'!$B$8:$B$63,$F215))*$D215</f>
        <v>0</v>
      </c>
      <c r="U215" s="5">
        <f ca="1">IFERROR(INDEX(U$269:U$305,MATCH($F215,$B$269:$B$305,0))/INDEX($D$269:$D$305,MATCH($F215,$B$269:$B$305,0)),SUMIFS('Input-Ext Allocators'!R$8:R$63,'Input-Ext Allocators'!$B$8:$B$63,$F215))*$D215</f>
        <v>0</v>
      </c>
      <c r="V215" s="5">
        <f ca="1">IFERROR(INDEX(V$269:V$305,MATCH($F215,$B$269:$B$305,0))/INDEX($D$269:$D$305,MATCH($F215,$B$269:$B$305,0)),SUMIFS('Input-Ext Allocators'!S$8:S$63,'Input-Ext Allocators'!$B$8:$B$63,$F215))*$D215</f>
        <v>0</v>
      </c>
      <c r="W215" s="5">
        <f ca="1">IFERROR(INDEX(W$269:W$305,MATCH($F215,$B$269:$B$305,0))/INDEX($D$269:$D$305,MATCH($F215,$B$269:$B$305,0)),SUMIFS('Input-Ext Allocators'!T$8:T$63,'Input-Ext Allocators'!$B$8:$B$63,$F215))*$D215</f>
        <v>0</v>
      </c>
      <c r="X215" s="5">
        <f ca="1">IFERROR(INDEX(X$269:X$305,MATCH($F215,$B$269:$B$305,0))/INDEX($D$269:$D$305,MATCH($F215,$B$269:$B$305,0)),SUMIFS('Input-Ext Allocators'!U$8:U$63,'Input-Ext Allocators'!$B$8:$B$63,$F215))*$D215</f>
        <v>0</v>
      </c>
      <c r="Y215" s="5">
        <f ca="1">IFERROR(INDEX(Y$269:Y$305,MATCH($F215,$B$269:$B$305,0))/INDEX($D$269:$D$305,MATCH($F215,$B$269:$B$305,0)),SUMIFS('Input-Ext Allocators'!V$8:V$63,'Input-Ext Allocators'!$B$8:$B$63,$F215))*$D215</f>
        <v>0</v>
      </c>
      <c r="Z215" s="5">
        <f ca="1">IFERROR(INDEX(Z$269:Z$305,MATCH($F215,$B$269:$B$305,0))/INDEX($D$269:$D$305,MATCH($F215,$B$269:$B$305,0)),SUMIFS('Input-Ext Allocators'!W$8:W$63,'Input-Ext Allocators'!$B$8:$B$63,$F215))*$D215</f>
        <v>0</v>
      </c>
    </row>
    <row r="216" spans="1:26" outlineLevel="1">
      <c r="A216" s="13">
        <f>IF(ISBLANK('Input-Accounts'!A216),"",'Input-Accounts'!A216)</f>
        <v>185</v>
      </c>
      <c r="B216" s="17" t="str">
        <f>IF(ISBLANK('Input-Accounts'!B216),"",'Input-Accounts'!B216)</f>
        <v>Compressor Station</v>
      </c>
      <c r="C216" s="13">
        <f>IF(ISBLANK('Input-Accounts'!C216),"",'Input-Accounts'!C216)</f>
        <v>377</v>
      </c>
      <c r="D216" s="5">
        <f t="shared" ca="1" si="58"/>
        <v>0</v>
      </c>
      <c r="E216" s="5">
        <f t="shared" ca="1" si="57"/>
        <v>0</v>
      </c>
      <c r="F216" s="2" t="str" cm="1">
        <f t="array" aca="1" ref="F216" ca="1">IF(D216=0,"-",IF('Input-Accounts'!$E216&lt;&gt;0,'Input-Accounts'!$E216,INDEX('Input-Accounts'!$H216:$J216,,MATCH($F$6,'Input-Accounts'!$H$6:$J$6,0))))</f>
        <v>-</v>
      </c>
      <c r="G216" s="5">
        <f ca="1">IFERROR(INDEX(G$269:G$305,MATCH($F216,$B$269:$B$305,0))/INDEX($D$269:$D$305,MATCH($F216,$B$269:$B$305,0)),SUMIFS('Input-Ext Allocators'!D$8:D$63,'Input-Ext Allocators'!$B$8:$B$63,$F216))*$D216</f>
        <v>0</v>
      </c>
      <c r="H216" s="5">
        <f ca="1">IFERROR(INDEX(H$269:H$305,MATCH($F216,$B$269:$B$305,0))/INDEX($D$269:$D$305,MATCH($F216,$B$269:$B$305,0)),SUMIFS('Input-Ext Allocators'!E$8:E$63,'Input-Ext Allocators'!$B$8:$B$63,$F216))*$D216</f>
        <v>0</v>
      </c>
      <c r="I216" s="5">
        <f ca="1">IFERROR(INDEX(I$269:I$305,MATCH($F216,$B$269:$B$305,0))/INDEX($D$269:$D$305,MATCH($F216,$B$269:$B$305,0)),SUMIFS('Input-Ext Allocators'!F$8:F$63,'Input-Ext Allocators'!$B$8:$B$63,$F216))*$D216</f>
        <v>0</v>
      </c>
      <c r="J216" s="5">
        <f ca="1">IFERROR(INDEX(J$269:J$305,MATCH($F216,$B$269:$B$305,0))/INDEX($D$269:$D$305,MATCH($F216,$B$269:$B$305,0)),SUMIFS('Input-Ext Allocators'!G$8:G$63,'Input-Ext Allocators'!$B$8:$B$63,$F216))*$D216</f>
        <v>0</v>
      </c>
      <c r="K216" s="5">
        <f ca="1">IFERROR(INDEX(K$269:K$305,MATCH($F216,$B$269:$B$305,0))/INDEX($D$269:$D$305,MATCH($F216,$B$269:$B$305,0)),SUMIFS('Input-Ext Allocators'!H$8:H$63,'Input-Ext Allocators'!$B$8:$B$63,$F216))*$D216</f>
        <v>0</v>
      </c>
      <c r="L216" s="5">
        <f ca="1">IFERROR(INDEX(L$269:L$305,MATCH($F216,$B$269:$B$305,0))/INDEX($D$269:$D$305,MATCH($F216,$B$269:$B$305,0)),SUMIFS('Input-Ext Allocators'!I$8:I$63,'Input-Ext Allocators'!$B$8:$B$63,$F216))*$D216</f>
        <v>0</v>
      </c>
      <c r="M216" s="5">
        <f ca="1">IFERROR(INDEX(M$269:M$305,MATCH($F216,$B$269:$B$305,0))/INDEX($D$269:$D$305,MATCH($F216,$B$269:$B$305,0)),SUMIFS('Input-Ext Allocators'!J$8:J$63,'Input-Ext Allocators'!$B$8:$B$63,$F216))*$D216</f>
        <v>0</v>
      </c>
      <c r="N216" s="5">
        <f ca="1">IFERROR(INDEX(N$269:N$305,MATCH($F216,$B$269:$B$305,0))/INDEX($D$269:$D$305,MATCH($F216,$B$269:$B$305,0)),SUMIFS('Input-Ext Allocators'!K$8:K$63,'Input-Ext Allocators'!$B$8:$B$63,$F216))*$D216</f>
        <v>0</v>
      </c>
      <c r="O216" s="5">
        <f ca="1">IFERROR(INDEX(O$269:O$305,MATCH($F216,$B$269:$B$305,0))/INDEX($D$269:$D$305,MATCH($F216,$B$269:$B$305,0)),SUMIFS('Input-Ext Allocators'!L$8:L$63,'Input-Ext Allocators'!$B$8:$B$63,$F216))*$D216</f>
        <v>0</v>
      </c>
      <c r="P216" s="5">
        <f ca="1">IFERROR(INDEX(P$269:P$305,MATCH($F216,$B$269:$B$305,0))/INDEX($D$269:$D$305,MATCH($F216,$B$269:$B$305,0)),SUMIFS('Input-Ext Allocators'!M$8:M$63,'Input-Ext Allocators'!$B$8:$B$63,$F216))*$D216</f>
        <v>0</v>
      </c>
      <c r="Q216" s="5">
        <f ca="1">IFERROR(INDEX(Q$269:Q$305,MATCH($F216,$B$269:$B$305,0))/INDEX($D$269:$D$305,MATCH($F216,$B$269:$B$305,0)),SUMIFS('Input-Ext Allocators'!N$8:N$63,'Input-Ext Allocators'!$B$8:$B$63,$F216))*$D216</f>
        <v>0</v>
      </c>
      <c r="R216" s="5">
        <f ca="1">IFERROR(INDEX(R$269:R$305,MATCH($F216,$B$269:$B$305,0))/INDEX($D$269:$D$305,MATCH($F216,$B$269:$B$305,0)),SUMIFS('Input-Ext Allocators'!O$8:O$63,'Input-Ext Allocators'!$B$8:$B$63,$F216))*$D216</f>
        <v>0</v>
      </c>
      <c r="S216" s="5">
        <f ca="1">IFERROR(INDEX(S$269:S$305,MATCH($F216,$B$269:$B$305,0))/INDEX($D$269:$D$305,MATCH($F216,$B$269:$B$305,0)),SUMIFS('Input-Ext Allocators'!P$8:P$63,'Input-Ext Allocators'!$B$8:$B$63,$F216))*$D216</f>
        <v>0</v>
      </c>
      <c r="T216" s="5">
        <f ca="1">IFERROR(INDEX(T$269:T$305,MATCH($F216,$B$269:$B$305,0))/INDEX($D$269:$D$305,MATCH($F216,$B$269:$B$305,0)),SUMIFS('Input-Ext Allocators'!Q$8:Q$63,'Input-Ext Allocators'!$B$8:$B$63,$F216))*$D216</f>
        <v>0</v>
      </c>
      <c r="U216" s="5">
        <f ca="1">IFERROR(INDEX(U$269:U$305,MATCH($F216,$B$269:$B$305,0))/INDEX($D$269:$D$305,MATCH($F216,$B$269:$B$305,0)),SUMIFS('Input-Ext Allocators'!R$8:R$63,'Input-Ext Allocators'!$B$8:$B$63,$F216))*$D216</f>
        <v>0</v>
      </c>
      <c r="V216" s="5">
        <f ca="1">IFERROR(INDEX(V$269:V$305,MATCH($F216,$B$269:$B$305,0))/INDEX($D$269:$D$305,MATCH($F216,$B$269:$B$305,0)),SUMIFS('Input-Ext Allocators'!S$8:S$63,'Input-Ext Allocators'!$B$8:$B$63,$F216))*$D216</f>
        <v>0</v>
      </c>
      <c r="W216" s="5">
        <f ca="1">IFERROR(INDEX(W$269:W$305,MATCH($F216,$B$269:$B$305,0))/INDEX($D$269:$D$305,MATCH($F216,$B$269:$B$305,0)),SUMIFS('Input-Ext Allocators'!T$8:T$63,'Input-Ext Allocators'!$B$8:$B$63,$F216))*$D216</f>
        <v>0</v>
      </c>
      <c r="X216" s="5">
        <f ca="1">IFERROR(INDEX(X$269:X$305,MATCH($F216,$B$269:$B$305,0))/INDEX($D$269:$D$305,MATCH($F216,$B$269:$B$305,0)),SUMIFS('Input-Ext Allocators'!U$8:U$63,'Input-Ext Allocators'!$B$8:$B$63,$F216))*$D216</f>
        <v>0</v>
      </c>
      <c r="Y216" s="5">
        <f ca="1">IFERROR(INDEX(Y$269:Y$305,MATCH($F216,$B$269:$B$305,0))/INDEX($D$269:$D$305,MATCH($F216,$B$269:$B$305,0)),SUMIFS('Input-Ext Allocators'!V$8:V$63,'Input-Ext Allocators'!$B$8:$B$63,$F216))*$D216</f>
        <v>0</v>
      </c>
      <c r="Z216" s="5">
        <f ca="1">IFERROR(INDEX(Z$269:Z$305,MATCH($F216,$B$269:$B$305,0))/INDEX($D$269:$D$305,MATCH($F216,$B$269:$B$305,0)),SUMIFS('Input-Ext Allocators'!W$8:W$63,'Input-Ext Allocators'!$B$8:$B$63,$F216))*$D216</f>
        <v>0</v>
      </c>
    </row>
    <row r="217" spans="1:26" outlineLevel="1">
      <c r="A217" s="13">
        <f>IF(ISBLANK('Input-Accounts'!A217),"",'Input-Accounts'!A217)</f>
        <v>186</v>
      </c>
      <c r="B217" s="17" t="str">
        <f>IF(ISBLANK('Input-Accounts'!B217),"",'Input-Accounts'!B217)</f>
        <v>M &amp; R Station Equipment - general</v>
      </c>
      <c r="C217" s="13">
        <f>IF(ISBLANK('Input-Accounts'!C217),"",'Input-Accounts'!C217)</f>
        <v>378</v>
      </c>
      <c r="D217" s="5">
        <f t="shared" ca="1" si="58"/>
        <v>0</v>
      </c>
      <c r="E217" s="5">
        <f t="shared" ca="1" si="57"/>
        <v>0</v>
      </c>
      <c r="F217" s="2" t="str" cm="1">
        <f t="array" aca="1" ref="F217" ca="1">IF(D217=0,"-",IF('Input-Accounts'!$E217&lt;&gt;0,'Input-Accounts'!$E217,INDEX('Input-Accounts'!$H217:$J217,,MATCH($F$6,'Input-Accounts'!$H$6:$J$6,0))))</f>
        <v>-</v>
      </c>
      <c r="G217" s="5">
        <f ca="1">IFERROR(INDEX(G$269:G$305,MATCH($F217,$B$269:$B$305,0))/INDEX($D$269:$D$305,MATCH($F217,$B$269:$B$305,0)),SUMIFS('Input-Ext Allocators'!D$8:D$63,'Input-Ext Allocators'!$B$8:$B$63,$F217))*$D217</f>
        <v>0</v>
      </c>
      <c r="H217" s="5">
        <f ca="1">IFERROR(INDEX(H$269:H$305,MATCH($F217,$B$269:$B$305,0))/INDEX($D$269:$D$305,MATCH($F217,$B$269:$B$305,0)),SUMIFS('Input-Ext Allocators'!E$8:E$63,'Input-Ext Allocators'!$B$8:$B$63,$F217))*$D217</f>
        <v>0</v>
      </c>
      <c r="I217" s="5">
        <f ca="1">IFERROR(INDEX(I$269:I$305,MATCH($F217,$B$269:$B$305,0))/INDEX($D$269:$D$305,MATCH($F217,$B$269:$B$305,0)),SUMIFS('Input-Ext Allocators'!F$8:F$63,'Input-Ext Allocators'!$B$8:$B$63,$F217))*$D217</f>
        <v>0</v>
      </c>
      <c r="J217" s="5">
        <f ca="1">IFERROR(INDEX(J$269:J$305,MATCH($F217,$B$269:$B$305,0))/INDEX($D$269:$D$305,MATCH($F217,$B$269:$B$305,0)),SUMIFS('Input-Ext Allocators'!G$8:G$63,'Input-Ext Allocators'!$B$8:$B$63,$F217))*$D217</f>
        <v>0</v>
      </c>
      <c r="K217" s="5">
        <f ca="1">IFERROR(INDEX(K$269:K$305,MATCH($F217,$B$269:$B$305,0))/INDEX($D$269:$D$305,MATCH($F217,$B$269:$B$305,0)),SUMIFS('Input-Ext Allocators'!H$8:H$63,'Input-Ext Allocators'!$B$8:$B$63,$F217))*$D217</f>
        <v>0</v>
      </c>
      <c r="L217" s="5">
        <f ca="1">IFERROR(INDEX(L$269:L$305,MATCH($F217,$B$269:$B$305,0))/INDEX($D$269:$D$305,MATCH($F217,$B$269:$B$305,0)),SUMIFS('Input-Ext Allocators'!I$8:I$63,'Input-Ext Allocators'!$B$8:$B$63,$F217))*$D217</f>
        <v>0</v>
      </c>
      <c r="M217" s="5">
        <f ca="1">IFERROR(INDEX(M$269:M$305,MATCH($F217,$B$269:$B$305,0))/INDEX($D$269:$D$305,MATCH($F217,$B$269:$B$305,0)),SUMIFS('Input-Ext Allocators'!J$8:J$63,'Input-Ext Allocators'!$B$8:$B$63,$F217))*$D217</f>
        <v>0</v>
      </c>
      <c r="N217" s="5">
        <f ca="1">IFERROR(INDEX(N$269:N$305,MATCH($F217,$B$269:$B$305,0))/INDEX($D$269:$D$305,MATCH($F217,$B$269:$B$305,0)),SUMIFS('Input-Ext Allocators'!K$8:K$63,'Input-Ext Allocators'!$B$8:$B$63,$F217))*$D217</f>
        <v>0</v>
      </c>
      <c r="O217" s="5">
        <f ca="1">IFERROR(INDEX(O$269:O$305,MATCH($F217,$B$269:$B$305,0))/INDEX($D$269:$D$305,MATCH($F217,$B$269:$B$305,0)),SUMIFS('Input-Ext Allocators'!L$8:L$63,'Input-Ext Allocators'!$B$8:$B$63,$F217))*$D217</f>
        <v>0</v>
      </c>
      <c r="P217" s="5">
        <f ca="1">IFERROR(INDEX(P$269:P$305,MATCH($F217,$B$269:$B$305,0))/INDEX($D$269:$D$305,MATCH($F217,$B$269:$B$305,0)),SUMIFS('Input-Ext Allocators'!M$8:M$63,'Input-Ext Allocators'!$B$8:$B$63,$F217))*$D217</f>
        <v>0</v>
      </c>
      <c r="Q217" s="5">
        <f ca="1">IFERROR(INDEX(Q$269:Q$305,MATCH($F217,$B$269:$B$305,0))/INDEX($D$269:$D$305,MATCH($F217,$B$269:$B$305,0)),SUMIFS('Input-Ext Allocators'!N$8:N$63,'Input-Ext Allocators'!$B$8:$B$63,$F217))*$D217</f>
        <v>0</v>
      </c>
      <c r="R217" s="5">
        <f ca="1">IFERROR(INDEX(R$269:R$305,MATCH($F217,$B$269:$B$305,0))/INDEX($D$269:$D$305,MATCH($F217,$B$269:$B$305,0)),SUMIFS('Input-Ext Allocators'!O$8:O$63,'Input-Ext Allocators'!$B$8:$B$63,$F217))*$D217</f>
        <v>0</v>
      </c>
      <c r="S217" s="5">
        <f ca="1">IFERROR(INDEX(S$269:S$305,MATCH($F217,$B$269:$B$305,0))/INDEX($D$269:$D$305,MATCH($F217,$B$269:$B$305,0)),SUMIFS('Input-Ext Allocators'!P$8:P$63,'Input-Ext Allocators'!$B$8:$B$63,$F217))*$D217</f>
        <v>0</v>
      </c>
      <c r="T217" s="5">
        <f ca="1">IFERROR(INDEX(T$269:T$305,MATCH($F217,$B$269:$B$305,0))/INDEX($D$269:$D$305,MATCH($F217,$B$269:$B$305,0)),SUMIFS('Input-Ext Allocators'!Q$8:Q$63,'Input-Ext Allocators'!$B$8:$B$63,$F217))*$D217</f>
        <v>0</v>
      </c>
      <c r="U217" s="5">
        <f ca="1">IFERROR(INDEX(U$269:U$305,MATCH($F217,$B$269:$B$305,0))/INDEX($D$269:$D$305,MATCH($F217,$B$269:$B$305,0)),SUMIFS('Input-Ext Allocators'!R$8:R$63,'Input-Ext Allocators'!$B$8:$B$63,$F217))*$D217</f>
        <v>0</v>
      </c>
      <c r="V217" s="5">
        <f ca="1">IFERROR(INDEX(V$269:V$305,MATCH($F217,$B$269:$B$305,0))/INDEX($D$269:$D$305,MATCH($F217,$B$269:$B$305,0)),SUMIFS('Input-Ext Allocators'!S$8:S$63,'Input-Ext Allocators'!$B$8:$B$63,$F217))*$D217</f>
        <v>0</v>
      </c>
      <c r="W217" s="5">
        <f ca="1">IFERROR(INDEX(W$269:W$305,MATCH($F217,$B$269:$B$305,0))/INDEX($D$269:$D$305,MATCH($F217,$B$269:$B$305,0)),SUMIFS('Input-Ext Allocators'!T$8:T$63,'Input-Ext Allocators'!$B$8:$B$63,$F217))*$D217</f>
        <v>0</v>
      </c>
      <c r="X217" s="5">
        <f ca="1">IFERROR(INDEX(X$269:X$305,MATCH($F217,$B$269:$B$305,0))/INDEX($D$269:$D$305,MATCH($F217,$B$269:$B$305,0)),SUMIFS('Input-Ext Allocators'!U$8:U$63,'Input-Ext Allocators'!$B$8:$B$63,$F217))*$D217</f>
        <v>0</v>
      </c>
      <c r="Y217" s="5">
        <f ca="1">IFERROR(INDEX(Y$269:Y$305,MATCH($F217,$B$269:$B$305,0))/INDEX($D$269:$D$305,MATCH($F217,$B$269:$B$305,0)),SUMIFS('Input-Ext Allocators'!V$8:V$63,'Input-Ext Allocators'!$B$8:$B$63,$F217))*$D217</f>
        <v>0</v>
      </c>
      <c r="Z217" s="5">
        <f ca="1">IFERROR(INDEX(Z$269:Z$305,MATCH($F217,$B$269:$B$305,0))/INDEX($D$269:$D$305,MATCH($F217,$B$269:$B$305,0)),SUMIFS('Input-Ext Allocators'!W$8:W$63,'Input-Ext Allocators'!$B$8:$B$63,$F217))*$D217</f>
        <v>0</v>
      </c>
    </row>
    <row r="218" spans="1:26" outlineLevel="1">
      <c r="A218" s="13">
        <f>IF(ISBLANK('Input-Accounts'!A218),"",'Input-Accounts'!A218)</f>
        <v>187</v>
      </c>
      <c r="B218" s="17" t="str">
        <f>IF(ISBLANK('Input-Accounts'!B218),"",'Input-Accounts'!B218)</f>
        <v>M &amp; R Station Equipment - city gate</v>
      </c>
      <c r="C218" s="13">
        <f>IF(ISBLANK('Input-Accounts'!C218),"",'Input-Accounts'!C218)</f>
        <v>379</v>
      </c>
      <c r="D218" s="5">
        <f t="shared" ca="1" si="58"/>
        <v>0</v>
      </c>
      <c r="E218" s="5">
        <f t="shared" ca="1" si="57"/>
        <v>0</v>
      </c>
      <c r="F218" s="2" t="str" cm="1">
        <f t="array" aca="1" ref="F218" ca="1">IF(D218=0,"-",IF('Input-Accounts'!$E218&lt;&gt;0,'Input-Accounts'!$E218,INDEX('Input-Accounts'!$H218:$J218,,MATCH($F$6,'Input-Accounts'!$H$6:$J$6,0))))</f>
        <v>-</v>
      </c>
      <c r="G218" s="5">
        <f ca="1">IFERROR(INDEX(G$269:G$305,MATCH($F218,$B$269:$B$305,0))/INDEX($D$269:$D$305,MATCH($F218,$B$269:$B$305,0)),SUMIFS('Input-Ext Allocators'!D$8:D$63,'Input-Ext Allocators'!$B$8:$B$63,$F218))*$D218</f>
        <v>0</v>
      </c>
      <c r="H218" s="5">
        <f ca="1">IFERROR(INDEX(H$269:H$305,MATCH($F218,$B$269:$B$305,0))/INDEX($D$269:$D$305,MATCH($F218,$B$269:$B$305,0)),SUMIFS('Input-Ext Allocators'!E$8:E$63,'Input-Ext Allocators'!$B$8:$B$63,$F218))*$D218</f>
        <v>0</v>
      </c>
      <c r="I218" s="5">
        <f ca="1">IFERROR(INDEX(I$269:I$305,MATCH($F218,$B$269:$B$305,0))/INDEX($D$269:$D$305,MATCH($F218,$B$269:$B$305,0)),SUMIFS('Input-Ext Allocators'!F$8:F$63,'Input-Ext Allocators'!$B$8:$B$63,$F218))*$D218</f>
        <v>0</v>
      </c>
      <c r="J218" s="5">
        <f ca="1">IFERROR(INDEX(J$269:J$305,MATCH($F218,$B$269:$B$305,0))/INDEX($D$269:$D$305,MATCH($F218,$B$269:$B$305,0)),SUMIFS('Input-Ext Allocators'!G$8:G$63,'Input-Ext Allocators'!$B$8:$B$63,$F218))*$D218</f>
        <v>0</v>
      </c>
      <c r="K218" s="5">
        <f ca="1">IFERROR(INDEX(K$269:K$305,MATCH($F218,$B$269:$B$305,0))/INDEX($D$269:$D$305,MATCH($F218,$B$269:$B$305,0)),SUMIFS('Input-Ext Allocators'!H$8:H$63,'Input-Ext Allocators'!$B$8:$B$63,$F218))*$D218</f>
        <v>0</v>
      </c>
      <c r="L218" s="5">
        <f ca="1">IFERROR(INDEX(L$269:L$305,MATCH($F218,$B$269:$B$305,0))/INDEX($D$269:$D$305,MATCH($F218,$B$269:$B$305,0)),SUMIFS('Input-Ext Allocators'!I$8:I$63,'Input-Ext Allocators'!$B$8:$B$63,$F218))*$D218</f>
        <v>0</v>
      </c>
      <c r="M218" s="5">
        <f ca="1">IFERROR(INDEX(M$269:M$305,MATCH($F218,$B$269:$B$305,0))/INDEX($D$269:$D$305,MATCH($F218,$B$269:$B$305,0)),SUMIFS('Input-Ext Allocators'!J$8:J$63,'Input-Ext Allocators'!$B$8:$B$63,$F218))*$D218</f>
        <v>0</v>
      </c>
      <c r="N218" s="5">
        <f ca="1">IFERROR(INDEX(N$269:N$305,MATCH($F218,$B$269:$B$305,0))/INDEX($D$269:$D$305,MATCH($F218,$B$269:$B$305,0)),SUMIFS('Input-Ext Allocators'!K$8:K$63,'Input-Ext Allocators'!$B$8:$B$63,$F218))*$D218</f>
        <v>0</v>
      </c>
      <c r="O218" s="5">
        <f ca="1">IFERROR(INDEX(O$269:O$305,MATCH($F218,$B$269:$B$305,0))/INDEX($D$269:$D$305,MATCH($F218,$B$269:$B$305,0)),SUMIFS('Input-Ext Allocators'!L$8:L$63,'Input-Ext Allocators'!$B$8:$B$63,$F218))*$D218</f>
        <v>0</v>
      </c>
      <c r="P218" s="5">
        <f ca="1">IFERROR(INDEX(P$269:P$305,MATCH($F218,$B$269:$B$305,0))/INDEX($D$269:$D$305,MATCH($F218,$B$269:$B$305,0)),SUMIFS('Input-Ext Allocators'!M$8:M$63,'Input-Ext Allocators'!$B$8:$B$63,$F218))*$D218</f>
        <v>0</v>
      </c>
      <c r="Q218" s="5">
        <f ca="1">IFERROR(INDEX(Q$269:Q$305,MATCH($F218,$B$269:$B$305,0))/INDEX($D$269:$D$305,MATCH($F218,$B$269:$B$305,0)),SUMIFS('Input-Ext Allocators'!N$8:N$63,'Input-Ext Allocators'!$B$8:$B$63,$F218))*$D218</f>
        <v>0</v>
      </c>
      <c r="R218" s="5">
        <f ca="1">IFERROR(INDEX(R$269:R$305,MATCH($F218,$B$269:$B$305,0))/INDEX($D$269:$D$305,MATCH($F218,$B$269:$B$305,0)),SUMIFS('Input-Ext Allocators'!O$8:O$63,'Input-Ext Allocators'!$B$8:$B$63,$F218))*$D218</f>
        <v>0</v>
      </c>
      <c r="S218" s="5">
        <f ca="1">IFERROR(INDEX(S$269:S$305,MATCH($F218,$B$269:$B$305,0))/INDEX($D$269:$D$305,MATCH($F218,$B$269:$B$305,0)),SUMIFS('Input-Ext Allocators'!P$8:P$63,'Input-Ext Allocators'!$B$8:$B$63,$F218))*$D218</f>
        <v>0</v>
      </c>
      <c r="T218" s="5">
        <f ca="1">IFERROR(INDEX(T$269:T$305,MATCH($F218,$B$269:$B$305,0))/INDEX($D$269:$D$305,MATCH($F218,$B$269:$B$305,0)),SUMIFS('Input-Ext Allocators'!Q$8:Q$63,'Input-Ext Allocators'!$B$8:$B$63,$F218))*$D218</f>
        <v>0</v>
      </c>
      <c r="U218" s="5">
        <f ca="1">IFERROR(INDEX(U$269:U$305,MATCH($F218,$B$269:$B$305,0))/INDEX($D$269:$D$305,MATCH($F218,$B$269:$B$305,0)),SUMIFS('Input-Ext Allocators'!R$8:R$63,'Input-Ext Allocators'!$B$8:$B$63,$F218))*$D218</f>
        <v>0</v>
      </c>
      <c r="V218" s="5">
        <f ca="1">IFERROR(INDEX(V$269:V$305,MATCH($F218,$B$269:$B$305,0))/INDEX($D$269:$D$305,MATCH($F218,$B$269:$B$305,0)),SUMIFS('Input-Ext Allocators'!S$8:S$63,'Input-Ext Allocators'!$B$8:$B$63,$F218))*$D218</f>
        <v>0</v>
      </c>
      <c r="W218" s="5">
        <f ca="1">IFERROR(INDEX(W$269:W$305,MATCH($F218,$B$269:$B$305,0))/INDEX($D$269:$D$305,MATCH($F218,$B$269:$B$305,0)),SUMIFS('Input-Ext Allocators'!T$8:T$63,'Input-Ext Allocators'!$B$8:$B$63,$F218))*$D218</f>
        <v>0</v>
      </c>
      <c r="X218" s="5">
        <f ca="1">IFERROR(INDEX(X$269:X$305,MATCH($F218,$B$269:$B$305,0))/INDEX($D$269:$D$305,MATCH($F218,$B$269:$B$305,0)),SUMIFS('Input-Ext Allocators'!U$8:U$63,'Input-Ext Allocators'!$B$8:$B$63,$F218))*$D218</f>
        <v>0</v>
      </c>
      <c r="Y218" s="5">
        <f ca="1">IFERROR(INDEX(Y$269:Y$305,MATCH($F218,$B$269:$B$305,0))/INDEX($D$269:$D$305,MATCH($F218,$B$269:$B$305,0)),SUMIFS('Input-Ext Allocators'!V$8:V$63,'Input-Ext Allocators'!$B$8:$B$63,$F218))*$D218</f>
        <v>0</v>
      </c>
      <c r="Z218" s="5">
        <f ca="1">IFERROR(INDEX(Z$269:Z$305,MATCH($F218,$B$269:$B$305,0))/INDEX($D$269:$D$305,MATCH($F218,$B$269:$B$305,0)),SUMIFS('Input-Ext Allocators'!W$8:W$63,'Input-Ext Allocators'!$B$8:$B$63,$F218))*$D218</f>
        <v>0</v>
      </c>
    </row>
    <row r="219" spans="1:26" outlineLevel="1">
      <c r="A219" s="13">
        <f>IF(ISBLANK('Input-Accounts'!A219),"",'Input-Accounts'!A219)</f>
        <v>188</v>
      </c>
      <c r="B219" s="17" t="str">
        <f>IF(ISBLANK('Input-Accounts'!B219),"",'Input-Accounts'!B219)</f>
        <v>Services</v>
      </c>
      <c r="C219" s="13">
        <f>IF(ISBLANK('Input-Accounts'!C219),"",'Input-Accounts'!C219)</f>
        <v>380</v>
      </c>
      <c r="D219" s="5">
        <f t="shared" ca="1" si="58"/>
        <v>8323385.2729659993</v>
      </c>
      <c r="E219" s="5">
        <f t="shared" ca="1" si="57"/>
        <v>0</v>
      </c>
      <c r="F219" s="2" t="str" cm="1">
        <f t="array" aca="1" ref="F219" ca="1">IF(D219=0,"-",IF('Input-Accounts'!$E219&lt;&gt;0,'Input-Accounts'!$E219,INDEX('Input-Accounts'!$H219:$J219,,MATCH($F$6,'Input-Accounts'!$H$6:$J$6,0))))</f>
        <v>INT_SERVICES</v>
      </c>
      <c r="G219" s="5">
        <f ca="1">IFERROR(INDEX(G$269:G$305,MATCH($F219,$B$269:$B$305,0))/INDEX($D$269:$D$305,MATCH($F219,$B$269:$B$305,0)),SUMIFS('Input-Ext Allocators'!D$8:D$63,'Input-Ext Allocators'!$B$8:$B$63,$F219))*$D219</f>
        <v>7293278.9006127166</v>
      </c>
      <c r="H219" s="5">
        <f ca="1">IFERROR(INDEX(H$269:H$305,MATCH($F219,$B$269:$B$305,0))/INDEX($D$269:$D$305,MATCH($F219,$B$269:$B$305,0)),SUMIFS('Input-Ext Allocators'!E$8:E$63,'Input-Ext Allocators'!$B$8:$B$63,$F219))*$D219</f>
        <v>986245.18998682371</v>
      </c>
      <c r="I219" s="5">
        <f ca="1">IFERROR(INDEX(I$269:I$305,MATCH($F219,$B$269:$B$305,0))/INDEX($D$269:$D$305,MATCH($F219,$B$269:$B$305,0)),SUMIFS('Input-Ext Allocators'!F$8:F$63,'Input-Ext Allocators'!$B$8:$B$63,$F219))*$D219</f>
        <v>27282.935825246986</v>
      </c>
      <c r="J219" s="5">
        <f ca="1">IFERROR(INDEX(J$269:J$305,MATCH($F219,$B$269:$B$305,0))/INDEX($D$269:$D$305,MATCH($F219,$B$269:$B$305,0)),SUMIFS('Input-Ext Allocators'!G$8:G$63,'Input-Ext Allocators'!$B$8:$B$63,$F219))*$D219</f>
        <v>5456.5871650493973</v>
      </c>
      <c r="K219" s="5">
        <f ca="1">IFERROR(INDEX(K$269:K$305,MATCH($F219,$B$269:$B$305,0))/INDEX($D$269:$D$305,MATCH($F219,$B$269:$B$305,0)),SUMIFS('Input-Ext Allocators'!H$8:H$63,'Input-Ext Allocators'!$B$8:$B$63,$F219))*$D219</f>
        <v>266.58339573684742</v>
      </c>
      <c r="L219" s="5">
        <f ca="1">IFERROR(INDEX(L$269:L$305,MATCH($F219,$B$269:$B$305,0))/INDEX($D$269:$D$305,MATCH($F219,$B$269:$B$305,0)),SUMIFS('Input-Ext Allocators'!I$8:I$63,'Input-Ext Allocators'!$B$8:$B$63,$F219))*$D219</f>
        <v>10101.637736002296</v>
      </c>
      <c r="M219" s="5">
        <f ca="1">IFERROR(INDEX(M$269:M$305,MATCH($F219,$B$269:$B$305,0))/INDEX($D$269:$D$305,MATCH($F219,$B$269:$B$305,0)),SUMIFS('Input-Ext Allocators'!J$8:J$63,'Input-Ext Allocators'!$B$8:$B$63,$F219))*$D219</f>
        <v>753.43824442476807</v>
      </c>
      <c r="N219" s="5">
        <f ca="1">IFERROR(INDEX(N$269:N$305,MATCH($F219,$B$269:$B$305,0))/INDEX($D$269:$D$305,MATCH($F219,$B$269:$B$305,0)),SUMIFS('Input-Ext Allocators'!K$8:K$63,'Input-Ext Allocators'!$B$8:$B$63,$F219))*$D219</f>
        <v>0</v>
      </c>
      <c r="O219" s="5">
        <f ca="1">IFERROR(INDEX(O$269:O$305,MATCH($F219,$B$269:$B$305,0))/INDEX($D$269:$D$305,MATCH($F219,$B$269:$B$305,0)),SUMIFS('Input-Ext Allocators'!L$8:L$63,'Input-Ext Allocators'!$B$8:$B$63,$F219))*$D219</f>
        <v>0</v>
      </c>
      <c r="P219" s="5">
        <f ca="1">IFERROR(INDEX(P$269:P$305,MATCH($F219,$B$269:$B$305,0))/INDEX($D$269:$D$305,MATCH($F219,$B$269:$B$305,0)),SUMIFS('Input-Ext Allocators'!M$8:M$63,'Input-Ext Allocators'!$B$8:$B$63,$F219))*$D219</f>
        <v>0</v>
      </c>
      <c r="Q219" s="5">
        <f ca="1">IFERROR(INDEX(Q$269:Q$305,MATCH($F219,$B$269:$B$305,0))/INDEX($D$269:$D$305,MATCH($F219,$B$269:$B$305,0)),SUMIFS('Input-Ext Allocators'!N$8:N$63,'Input-Ext Allocators'!$B$8:$B$63,$F219))*$D219</f>
        <v>0</v>
      </c>
      <c r="R219" s="5">
        <f ca="1">IFERROR(INDEX(R$269:R$305,MATCH($F219,$B$269:$B$305,0))/INDEX($D$269:$D$305,MATCH($F219,$B$269:$B$305,0)),SUMIFS('Input-Ext Allocators'!O$8:O$63,'Input-Ext Allocators'!$B$8:$B$63,$F219))*$D219</f>
        <v>0</v>
      </c>
      <c r="S219" s="5">
        <f ca="1">IFERROR(INDEX(S$269:S$305,MATCH($F219,$B$269:$B$305,0))/INDEX($D$269:$D$305,MATCH($F219,$B$269:$B$305,0)),SUMIFS('Input-Ext Allocators'!P$8:P$63,'Input-Ext Allocators'!$B$8:$B$63,$F219))*$D219</f>
        <v>0</v>
      </c>
      <c r="T219" s="5">
        <f ca="1">IFERROR(INDEX(T$269:T$305,MATCH($F219,$B$269:$B$305,0))/INDEX($D$269:$D$305,MATCH($F219,$B$269:$B$305,0)),SUMIFS('Input-Ext Allocators'!Q$8:Q$63,'Input-Ext Allocators'!$B$8:$B$63,$F219))*$D219</f>
        <v>0</v>
      </c>
      <c r="U219" s="5">
        <f ca="1">IFERROR(INDEX(U$269:U$305,MATCH($F219,$B$269:$B$305,0))/INDEX($D$269:$D$305,MATCH($F219,$B$269:$B$305,0)),SUMIFS('Input-Ext Allocators'!R$8:R$63,'Input-Ext Allocators'!$B$8:$B$63,$F219))*$D219</f>
        <v>0</v>
      </c>
      <c r="V219" s="5">
        <f ca="1">IFERROR(INDEX(V$269:V$305,MATCH($F219,$B$269:$B$305,0))/INDEX($D$269:$D$305,MATCH($F219,$B$269:$B$305,0)),SUMIFS('Input-Ext Allocators'!S$8:S$63,'Input-Ext Allocators'!$B$8:$B$63,$F219))*$D219</f>
        <v>0</v>
      </c>
      <c r="W219" s="5">
        <f ca="1">IFERROR(INDEX(W$269:W$305,MATCH($F219,$B$269:$B$305,0))/INDEX($D$269:$D$305,MATCH($F219,$B$269:$B$305,0)),SUMIFS('Input-Ext Allocators'!T$8:T$63,'Input-Ext Allocators'!$B$8:$B$63,$F219))*$D219</f>
        <v>0</v>
      </c>
      <c r="X219" s="5">
        <f ca="1">IFERROR(INDEX(X$269:X$305,MATCH($F219,$B$269:$B$305,0))/INDEX($D$269:$D$305,MATCH($F219,$B$269:$B$305,0)),SUMIFS('Input-Ext Allocators'!U$8:U$63,'Input-Ext Allocators'!$B$8:$B$63,$F219))*$D219</f>
        <v>0</v>
      </c>
      <c r="Y219" s="5">
        <f ca="1">IFERROR(INDEX(Y$269:Y$305,MATCH($F219,$B$269:$B$305,0))/INDEX($D$269:$D$305,MATCH($F219,$B$269:$B$305,0)),SUMIFS('Input-Ext Allocators'!V$8:V$63,'Input-Ext Allocators'!$B$8:$B$63,$F219))*$D219</f>
        <v>0</v>
      </c>
      <c r="Z219" s="5">
        <f ca="1">IFERROR(INDEX(Z$269:Z$305,MATCH($F219,$B$269:$B$305,0))/INDEX($D$269:$D$305,MATCH($F219,$B$269:$B$305,0)),SUMIFS('Input-Ext Allocators'!W$8:W$63,'Input-Ext Allocators'!$B$8:$B$63,$F219))*$D219</f>
        <v>0</v>
      </c>
    </row>
    <row r="220" spans="1:26" outlineLevel="1">
      <c r="A220" s="13">
        <f>IF(ISBLANK('Input-Accounts'!A220),"",'Input-Accounts'!A220)</f>
        <v>189</v>
      </c>
      <c r="B220" s="17" t="str">
        <f>IF(ISBLANK('Input-Accounts'!B220),"",'Input-Accounts'!B220)</f>
        <v>Meters</v>
      </c>
      <c r="C220" s="13">
        <f>IF(ISBLANK('Input-Accounts'!C220),"",'Input-Accounts'!C220)</f>
        <v>381</v>
      </c>
      <c r="D220" s="5">
        <f t="shared" ca="1" si="58"/>
        <v>2211848.882712</v>
      </c>
      <c r="E220" s="5">
        <f t="shared" ca="1" si="57"/>
        <v>0</v>
      </c>
      <c r="F220" s="2" t="str">
        <f ca="1">F89</f>
        <v>METERS</v>
      </c>
      <c r="G220" s="5">
        <f ca="1">IFERROR(INDEX(G$269:G$305,MATCH($F220,$B$269:$B$305,0))/INDEX($D$269:$D$305,MATCH($F220,$B$269:$B$305,0)),SUMIFS('Input-Ext Allocators'!D$8:D$63,'Input-Ext Allocators'!$B$8:$B$63,$F220))*$D220</f>
        <v>1488245.6714940618</v>
      </c>
      <c r="H220" s="5">
        <f ca="1">IFERROR(INDEX(H$269:H$305,MATCH($F220,$B$269:$B$305,0))/INDEX($D$269:$D$305,MATCH($F220,$B$269:$B$305,0)),SUMIFS('Input-Ext Allocators'!E$8:E$63,'Input-Ext Allocators'!$B$8:$B$63,$F220))*$D220</f>
        <v>527224.32265829761</v>
      </c>
      <c r="I220" s="5">
        <f ca="1">IFERROR(INDEX(I$269:I$305,MATCH($F220,$B$269:$B$305,0))/INDEX($D$269:$D$305,MATCH($F220,$B$269:$B$305,0)),SUMIFS('Input-Ext Allocators'!F$8:F$63,'Input-Ext Allocators'!$B$8:$B$63,$F220))*$D220</f>
        <v>54072.082978829836</v>
      </c>
      <c r="J220" s="5">
        <f ca="1">IFERROR(INDEX(J$269:J$305,MATCH($F220,$B$269:$B$305,0))/INDEX($D$269:$D$305,MATCH($F220,$B$269:$B$305,0)),SUMIFS('Input-Ext Allocators'!G$8:G$63,'Input-Ext Allocators'!$B$8:$B$63,$F220))*$D220</f>
        <v>35830.464314971265</v>
      </c>
      <c r="K220" s="5">
        <f ca="1">IFERROR(INDEX(K$269:K$305,MATCH($F220,$B$269:$B$305,0))/INDEX($D$269:$D$305,MATCH($F220,$B$269:$B$305,0)),SUMIFS('Input-Ext Allocators'!H$8:H$63,'Input-Ext Allocators'!$B$8:$B$63,$F220))*$D220</f>
        <v>3702.6864996819882</v>
      </c>
      <c r="L220" s="5">
        <f ca="1">IFERROR(INDEX(L$269:L$305,MATCH($F220,$B$269:$B$305,0))/INDEX($D$269:$D$305,MATCH($F220,$B$269:$B$305,0)),SUMIFS('Input-Ext Allocators'!I$8:I$63,'Input-Ext Allocators'!$B$8:$B$63,$F220))*$D220</f>
        <v>96756.954944010271</v>
      </c>
      <c r="M220" s="5">
        <f ca="1">IFERROR(INDEX(M$269:M$305,MATCH($F220,$B$269:$B$305,0))/INDEX($D$269:$D$305,MATCH($F220,$B$269:$B$305,0)),SUMIFS('Input-Ext Allocators'!J$8:J$63,'Input-Ext Allocators'!$B$8:$B$63,$F220))*$D220</f>
        <v>6016.6998221476597</v>
      </c>
      <c r="N220" s="5">
        <f ca="1">IFERROR(INDEX(N$269:N$305,MATCH($F220,$B$269:$B$305,0))/INDEX($D$269:$D$305,MATCH($F220,$B$269:$B$305,0)),SUMIFS('Input-Ext Allocators'!K$8:K$63,'Input-Ext Allocators'!$B$8:$B$63,$F220))*$D220</f>
        <v>0</v>
      </c>
      <c r="O220" s="5">
        <f ca="1">IFERROR(INDEX(O$269:O$305,MATCH($F220,$B$269:$B$305,0))/INDEX($D$269:$D$305,MATCH($F220,$B$269:$B$305,0)),SUMIFS('Input-Ext Allocators'!L$8:L$63,'Input-Ext Allocators'!$B$8:$B$63,$F220))*$D220</f>
        <v>0</v>
      </c>
      <c r="P220" s="5">
        <f ca="1">IFERROR(INDEX(P$269:P$305,MATCH($F220,$B$269:$B$305,0))/INDEX($D$269:$D$305,MATCH($F220,$B$269:$B$305,0)),SUMIFS('Input-Ext Allocators'!M$8:M$63,'Input-Ext Allocators'!$B$8:$B$63,$F220))*$D220</f>
        <v>0</v>
      </c>
      <c r="Q220" s="5">
        <f ca="1">IFERROR(INDEX(Q$269:Q$305,MATCH($F220,$B$269:$B$305,0))/INDEX($D$269:$D$305,MATCH($F220,$B$269:$B$305,0)),SUMIFS('Input-Ext Allocators'!N$8:N$63,'Input-Ext Allocators'!$B$8:$B$63,$F220))*$D220</f>
        <v>0</v>
      </c>
      <c r="R220" s="5">
        <f ca="1">IFERROR(INDEX(R$269:R$305,MATCH($F220,$B$269:$B$305,0))/INDEX($D$269:$D$305,MATCH($F220,$B$269:$B$305,0)),SUMIFS('Input-Ext Allocators'!O$8:O$63,'Input-Ext Allocators'!$B$8:$B$63,$F220))*$D220</f>
        <v>0</v>
      </c>
      <c r="S220" s="5">
        <f ca="1">IFERROR(INDEX(S$269:S$305,MATCH($F220,$B$269:$B$305,0))/INDEX($D$269:$D$305,MATCH($F220,$B$269:$B$305,0)),SUMIFS('Input-Ext Allocators'!P$8:P$63,'Input-Ext Allocators'!$B$8:$B$63,$F220))*$D220</f>
        <v>0</v>
      </c>
      <c r="T220" s="5">
        <f ca="1">IFERROR(INDEX(T$269:T$305,MATCH($F220,$B$269:$B$305,0))/INDEX($D$269:$D$305,MATCH($F220,$B$269:$B$305,0)),SUMIFS('Input-Ext Allocators'!Q$8:Q$63,'Input-Ext Allocators'!$B$8:$B$63,$F220))*$D220</f>
        <v>0</v>
      </c>
      <c r="U220" s="5">
        <f ca="1">IFERROR(INDEX(U$269:U$305,MATCH($F220,$B$269:$B$305,0))/INDEX($D$269:$D$305,MATCH($F220,$B$269:$B$305,0)),SUMIFS('Input-Ext Allocators'!R$8:R$63,'Input-Ext Allocators'!$B$8:$B$63,$F220))*$D220</f>
        <v>0</v>
      </c>
      <c r="V220" s="5">
        <f ca="1">IFERROR(INDEX(V$269:V$305,MATCH($F220,$B$269:$B$305,0))/INDEX($D$269:$D$305,MATCH($F220,$B$269:$B$305,0)),SUMIFS('Input-Ext Allocators'!S$8:S$63,'Input-Ext Allocators'!$B$8:$B$63,$F220))*$D220</f>
        <v>0</v>
      </c>
      <c r="W220" s="5">
        <f ca="1">IFERROR(INDEX(W$269:W$305,MATCH($F220,$B$269:$B$305,0))/INDEX($D$269:$D$305,MATCH($F220,$B$269:$B$305,0)),SUMIFS('Input-Ext Allocators'!T$8:T$63,'Input-Ext Allocators'!$B$8:$B$63,$F220))*$D220</f>
        <v>0</v>
      </c>
      <c r="X220" s="5">
        <f ca="1">IFERROR(INDEX(X$269:X$305,MATCH($F220,$B$269:$B$305,0))/INDEX($D$269:$D$305,MATCH($F220,$B$269:$B$305,0)),SUMIFS('Input-Ext Allocators'!U$8:U$63,'Input-Ext Allocators'!$B$8:$B$63,$F220))*$D220</f>
        <v>0</v>
      </c>
      <c r="Y220" s="5">
        <f ca="1">IFERROR(INDEX(Y$269:Y$305,MATCH($F220,$B$269:$B$305,0))/INDEX($D$269:$D$305,MATCH($F220,$B$269:$B$305,0)),SUMIFS('Input-Ext Allocators'!V$8:V$63,'Input-Ext Allocators'!$B$8:$B$63,$F220))*$D220</f>
        <v>0</v>
      </c>
      <c r="Z220" s="5">
        <f ca="1">IFERROR(INDEX(Z$269:Z$305,MATCH($F220,$B$269:$B$305,0))/INDEX($D$269:$D$305,MATCH($F220,$B$269:$B$305,0)),SUMIFS('Input-Ext Allocators'!W$8:W$63,'Input-Ext Allocators'!$B$8:$B$63,$F220))*$D220</f>
        <v>0</v>
      </c>
    </row>
    <row r="221" spans="1:26" outlineLevel="1">
      <c r="A221" s="13">
        <f>IF(ISBLANK('Input-Accounts'!A221),"",'Input-Accounts'!A221)</f>
        <v>190</v>
      </c>
      <c r="B221" s="17" t="str">
        <f>IF(ISBLANK('Input-Accounts'!B221),"",'Input-Accounts'!B221)</f>
        <v>House Regulator &amp; Install.</v>
      </c>
      <c r="C221" s="13">
        <f>IF(ISBLANK('Input-Accounts'!C221),"",'Input-Accounts'!C221)</f>
        <v>383</v>
      </c>
      <c r="D221" s="5">
        <f t="shared" ca="1" si="58"/>
        <v>219840.13008000003</v>
      </c>
      <c r="E221" s="5">
        <f t="shared" ca="1" si="57"/>
        <v>0</v>
      </c>
      <c r="F221" s="2" t="str" cm="1">
        <f t="array" aca="1" ref="F221" ca="1">IF(D221=0,"-",IF('Input-Accounts'!$E221&lt;&gt;0,'Input-Accounts'!$E221,INDEX('Input-Accounts'!$H221:$J221,,MATCH($F$6,'Input-Accounts'!$H$6:$J$6,0))))</f>
        <v>REGULATORS</v>
      </c>
      <c r="G221" s="5">
        <f ca="1">IFERROR(INDEX(G$269:G$305,MATCH($F221,$B$269:$B$305,0))/INDEX($D$269:$D$305,MATCH($F221,$B$269:$B$305,0)),SUMIFS('Input-Ext Allocators'!D$8:D$63,'Input-Ext Allocators'!$B$8:$B$63,$F221))*$D221</f>
        <v>101412.76526179827</v>
      </c>
      <c r="H221" s="5">
        <f ca="1">IFERROR(INDEX(H$269:H$305,MATCH($F221,$B$269:$B$305,0))/INDEX($D$269:$D$305,MATCH($F221,$B$269:$B$305,0)),SUMIFS('Input-Ext Allocators'!E$8:E$63,'Input-Ext Allocators'!$B$8:$B$63,$F221))*$D221</f>
        <v>86777.525160007164</v>
      </c>
      <c r="I221" s="5">
        <f ca="1">IFERROR(INDEX(I$269:I$305,MATCH($F221,$B$269:$B$305,0))/INDEX($D$269:$D$305,MATCH($F221,$B$269:$B$305,0)),SUMIFS('Input-Ext Allocators'!F$8:F$63,'Input-Ext Allocators'!$B$8:$B$63,$F221))*$D221</f>
        <v>10204.171063594455</v>
      </c>
      <c r="J221" s="5">
        <f ca="1">IFERROR(INDEX(J$269:J$305,MATCH($F221,$B$269:$B$305,0))/INDEX($D$269:$D$305,MATCH($F221,$B$269:$B$305,0)),SUMIFS('Input-Ext Allocators'!G$8:G$63,'Input-Ext Allocators'!$B$8:$B$63,$F221))*$D221</f>
        <v>5340.0404242391578</v>
      </c>
      <c r="K221" s="5">
        <f ca="1">IFERROR(INDEX(K$269:K$305,MATCH($F221,$B$269:$B$305,0))/INDEX($D$269:$D$305,MATCH($F221,$B$269:$B$305,0)),SUMIFS('Input-Ext Allocators'!H$8:H$63,'Input-Ext Allocators'!$B$8:$B$63,$F221))*$D221</f>
        <v>500.86476492943962</v>
      </c>
      <c r="L221" s="5">
        <f ca="1">IFERROR(INDEX(L$269:L$305,MATCH($F221,$B$269:$B$305,0))/INDEX($D$269:$D$305,MATCH($F221,$B$269:$B$305,0)),SUMIFS('Input-Ext Allocators'!I$8:I$63,'Input-Ext Allocators'!$B$8:$B$63,$F221))*$D221</f>
        <v>14228.607648200154</v>
      </c>
      <c r="M221" s="5">
        <f ca="1">IFERROR(INDEX(M$269:M$305,MATCH($F221,$B$269:$B$305,0))/INDEX($D$269:$D$305,MATCH($F221,$B$269:$B$305,0)),SUMIFS('Input-Ext Allocators'!J$8:J$63,'Input-Ext Allocators'!$B$8:$B$63,$F221))*$D221</f>
        <v>1376.1557572314141</v>
      </c>
      <c r="N221" s="5">
        <f ca="1">IFERROR(INDEX(N$269:N$305,MATCH($F221,$B$269:$B$305,0))/INDEX($D$269:$D$305,MATCH($F221,$B$269:$B$305,0)),SUMIFS('Input-Ext Allocators'!K$8:K$63,'Input-Ext Allocators'!$B$8:$B$63,$F221))*$D221</f>
        <v>0</v>
      </c>
      <c r="O221" s="5">
        <f ca="1">IFERROR(INDEX(O$269:O$305,MATCH($F221,$B$269:$B$305,0))/INDEX($D$269:$D$305,MATCH($F221,$B$269:$B$305,0)),SUMIFS('Input-Ext Allocators'!L$8:L$63,'Input-Ext Allocators'!$B$8:$B$63,$F221))*$D221</f>
        <v>0</v>
      </c>
      <c r="P221" s="5">
        <f ca="1">IFERROR(INDEX(P$269:P$305,MATCH($F221,$B$269:$B$305,0))/INDEX($D$269:$D$305,MATCH($F221,$B$269:$B$305,0)),SUMIFS('Input-Ext Allocators'!M$8:M$63,'Input-Ext Allocators'!$B$8:$B$63,$F221))*$D221</f>
        <v>0</v>
      </c>
      <c r="Q221" s="5">
        <f ca="1">IFERROR(INDEX(Q$269:Q$305,MATCH($F221,$B$269:$B$305,0))/INDEX($D$269:$D$305,MATCH($F221,$B$269:$B$305,0)),SUMIFS('Input-Ext Allocators'!N$8:N$63,'Input-Ext Allocators'!$B$8:$B$63,$F221))*$D221</f>
        <v>0</v>
      </c>
      <c r="R221" s="5">
        <f ca="1">IFERROR(INDEX(R$269:R$305,MATCH($F221,$B$269:$B$305,0))/INDEX($D$269:$D$305,MATCH($F221,$B$269:$B$305,0)),SUMIFS('Input-Ext Allocators'!O$8:O$63,'Input-Ext Allocators'!$B$8:$B$63,$F221))*$D221</f>
        <v>0</v>
      </c>
      <c r="S221" s="5">
        <f ca="1">IFERROR(INDEX(S$269:S$305,MATCH($F221,$B$269:$B$305,0))/INDEX($D$269:$D$305,MATCH($F221,$B$269:$B$305,0)),SUMIFS('Input-Ext Allocators'!P$8:P$63,'Input-Ext Allocators'!$B$8:$B$63,$F221))*$D221</f>
        <v>0</v>
      </c>
      <c r="T221" s="5">
        <f ca="1">IFERROR(INDEX(T$269:T$305,MATCH($F221,$B$269:$B$305,0))/INDEX($D$269:$D$305,MATCH($F221,$B$269:$B$305,0)),SUMIFS('Input-Ext Allocators'!Q$8:Q$63,'Input-Ext Allocators'!$B$8:$B$63,$F221))*$D221</f>
        <v>0</v>
      </c>
      <c r="U221" s="5">
        <f ca="1">IFERROR(INDEX(U$269:U$305,MATCH($F221,$B$269:$B$305,0))/INDEX($D$269:$D$305,MATCH($F221,$B$269:$B$305,0)),SUMIFS('Input-Ext Allocators'!R$8:R$63,'Input-Ext Allocators'!$B$8:$B$63,$F221))*$D221</f>
        <v>0</v>
      </c>
      <c r="V221" s="5">
        <f ca="1">IFERROR(INDEX(V$269:V$305,MATCH($F221,$B$269:$B$305,0))/INDEX($D$269:$D$305,MATCH($F221,$B$269:$B$305,0)),SUMIFS('Input-Ext Allocators'!S$8:S$63,'Input-Ext Allocators'!$B$8:$B$63,$F221))*$D221</f>
        <v>0</v>
      </c>
      <c r="W221" s="5">
        <f ca="1">IFERROR(INDEX(W$269:W$305,MATCH($F221,$B$269:$B$305,0))/INDEX($D$269:$D$305,MATCH($F221,$B$269:$B$305,0)),SUMIFS('Input-Ext Allocators'!T$8:T$63,'Input-Ext Allocators'!$B$8:$B$63,$F221))*$D221</f>
        <v>0</v>
      </c>
      <c r="X221" s="5">
        <f ca="1">IFERROR(INDEX(X$269:X$305,MATCH($F221,$B$269:$B$305,0))/INDEX($D$269:$D$305,MATCH($F221,$B$269:$B$305,0)),SUMIFS('Input-Ext Allocators'!U$8:U$63,'Input-Ext Allocators'!$B$8:$B$63,$F221))*$D221</f>
        <v>0</v>
      </c>
      <c r="Y221" s="5">
        <f ca="1">IFERROR(INDEX(Y$269:Y$305,MATCH($F221,$B$269:$B$305,0))/INDEX($D$269:$D$305,MATCH($F221,$B$269:$B$305,0)),SUMIFS('Input-Ext Allocators'!V$8:V$63,'Input-Ext Allocators'!$B$8:$B$63,$F221))*$D221</f>
        <v>0</v>
      </c>
      <c r="Z221" s="5">
        <f ca="1">IFERROR(INDEX(Z$269:Z$305,MATCH($F221,$B$269:$B$305,0))/INDEX($D$269:$D$305,MATCH($F221,$B$269:$B$305,0)),SUMIFS('Input-Ext Allocators'!W$8:W$63,'Input-Ext Allocators'!$B$8:$B$63,$F221))*$D221</f>
        <v>0</v>
      </c>
    </row>
    <row r="222" spans="1:26" outlineLevel="1">
      <c r="A222" s="13">
        <f>IF(ISBLANK('Input-Accounts'!A222),"",'Input-Accounts'!A222)</f>
        <v>191</v>
      </c>
      <c r="B222" s="17" t="str">
        <f>IF(ISBLANK('Input-Accounts'!B222),"",'Input-Accounts'!B222)</f>
        <v>Industrial M &amp; R Station Equipment</v>
      </c>
      <c r="C222" s="13">
        <f>IF(ISBLANK('Input-Accounts'!C222),"",'Input-Accounts'!C222)</f>
        <v>385</v>
      </c>
      <c r="D222" s="5">
        <f t="shared" ca="1" si="58"/>
        <v>180282.83335000003</v>
      </c>
      <c r="E222" s="5">
        <f t="shared" ca="1" si="57"/>
        <v>0</v>
      </c>
      <c r="F222" s="2" t="str" cm="1">
        <f t="array" aca="1" ref="F222" ca="1">IF(D222=0,"-",IF('Input-Accounts'!$E222&lt;&gt;0,'Input-Accounts'!$E222,INDEX('Input-Accounts'!$H222:$J222,,MATCH($F$6,'Input-Accounts'!$H$6:$J$6,0))))</f>
        <v>ACCT_385</v>
      </c>
      <c r="G222" s="5">
        <f ca="1">IFERROR(INDEX(G$269:G$305,MATCH($F222,$B$269:$B$305,0))/INDEX($D$269:$D$305,MATCH($F222,$B$269:$B$305,0)),SUMIFS('Input-Ext Allocators'!D$8:D$63,'Input-Ext Allocators'!$B$8:$B$63,$F222))*$D222</f>
        <v>0</v>
      </c>
      <c r="H222" s="5">
        <f ca="1">IFERROR(INDEX(H$269:H$305,MATCH($F222,$B$269:$B$305,0))/INDEX($D$269:$D$305,MATCH($F222,$B$269:$B$305,0)),SUMIFS('Input-Ext Allocators'!E$8:E$63,'Input-Ext Allocators'!$B$8:$B$63,$F222))*$D222</f>
        <v>69426.290883650217</v>
      </c>
      <c r="I222" s="5">
        <f ca="1">IFERROR(INDEX(I$269:I$305,MATCH($F222,$B$269:$B$305,0))/INDEX($D$269:$D$305,MATCH($F222,$B$269:$B$305,0)),SUMIFS('Input-Ext Allocators'!F$8:F$63,'Input-Ext Allocators'!$B$8:$B$63,$F222))*$D222</f>
        <v>13492.345308816602</v>
      </c>
      <c r="J222" s="5">
        <f ca="1">IFERROR(INDEX(J$269:J$305,MATCH($F222,$B$269:$B$305,0))/INDEX($D$269:$D$305,MATCH($F222,$B$269:$B$305,0)),SUMIFS('Input-Ext Allocators'!G$8:G$63,'Input-Ext Allocators'!$B$8:$B$63,$F222))*$D222</f>
        <v>4086.4835783485187</v>
      </c>
      <c r="K222" s="5">
        <f ca="1">IFERROR(INDEX(K$269:K$305,MATCH($F222,$B$269:$B$305,0))/INDEX($D$269:$D$305,MATCH($F222,$B$269:$B$305,0)),SUMIFS('Input-Ext Allocators'!H$8:H$63,'Input-Ext Allocators'!$B$8:$B$63,$F222))*$D222</f>
        <v>267.23298476433916</v>
      </c>
      <c r="L222" s="5">
        <f ca="1">IFERROR(INDEX(L$269:L$305,MATCH($F222,$B$269:$B$305,0))/INDEX($D$269:$D$305,MATCH($F222,$B$269:$B$305,0)),SUMIFS('Input-Ext Allocators'!I$8:I$63,'Input-Ext Allocators'!$B$8:$B$63,$F222))*$D222</f>
        <v>52118.39861843321</v>
      </c>
      <c r="M222" s="5">
        <f ca="1">IFERROR(INDEX(M$269:M$305,MATCH($F222,$B$269:$B$305,0))/INDEX($D$269:$D$305,MATCH($F222,$B$269:$B$305,0)),SUMIFS('Input-Ext Allocators'!J$8:J$63,'Input-Ext Allocators'!$B$8:$B$63,$F222))*$D222</f>
        <v>40892.081975987116</v>
      </c>
      <c r="N222" s="5">
        <f ca="1">IFERROR(INDEX(N$269:N$305,MATCH($F222,$B$269:$B$305,0))/INDEX($D$269:$D$305,MATCH($F222,$B$269:$B$305,0)),SUMIFS('Input-Ext Allocators'!K$8:K$63,'Input-Ext Allocators'!$B$8:$B$63,$F222))*$D222</f>
        <v>0</v>
      </c>
      <c r="O222" s="5">
        <f ca="1">IFERROR(INDEX(O$269:O$305,MATCH($F222,$B$269:$B$305,0))/INDEX($D$269:$D$305,MATCH($F222,$B$269:$B$305,0)),SUMIFS('Input-Ext Allocators'!L$8:L$63,'Input-Ext Allocators'!$B$8:$B$63,$F222))*$D222</f>
        <v>0</v>
      </c>
      <c r="P222" s="5">
        <f ca="1">IFERROR(INDEX(P$269:P$305,MATCH($F222,$B$269:$B$305,0))/INDEX($D$269:$D$305,MATCH($F222,$B$269:$B$305,0)),SUMIFS('Input-Ext Allocators'!M$8:M$63,'Input-Ext Allocators'!$B$8:$B$63,$F222))*$D222</f>
        <v>0</v>
      </c>
      <c r="Q222" s="5">
        <f ca="1">IFERROR(INDEX(Q$269:Q$305,MATCH($F222,$B$269:$B$305,0))/INDEX($D$269:$D$305,MATCH($F222,$B$269:$B$305,0)),SUMIFS('Input-Ext Allocators'!N$8:N$63,'Input-Ext Allocators'!$B$8:$B$63,$F222))*$D222</f>
        <v>0</v>
      </c>
      <c r="R222" s="5">
        <f ca="1">IFERROR(INDEX(R$269:R$305,MATCH($F222,$B$269:$B$305,0))/INDEX($D$269:$D$305,MATCH($F222,$B$269:$B$305,0)),SUMIFS('Input-Ext Allocators'!O$8:O$63,'Input-Ext Allocators'!$B$8:$B$63,$F222))*$D222</f>
        <v>0</v>
      </c>
      <c r="S222" s="5">
        <f ca="1">IFERROR(INDEX(S$269:S$305,MATCH($F222,$B$269:$B$305,0))/INDEX($D$269:$D$305,MATCH($F222,$B$269:$B$305,0)),SUMIFS('Input-Ext Allocators'!P$8:P$63,'Input-Ext Allocators'!$B$8:$B$63,$F222))*$D222</f>
        <v>0</v>
      </c>
      <c r="T222" s="5">
        <f ca="1">IFERROR(INDEX(T$269:T$305,MATCH($F222,$B$269:$B$305,0))/INDEX($D$269:$D$305,MATCH($F222,$B$269:$B$305,0)),SUMIFS('Input-Ext Allocators'!Q$8:Q$63,'Input-Ext Allocators'!$B$8:$B$63,$F222))*$D222</f>
        <v>0</v>
      </c>
      <c r="U222" s="5">
        <f ca="1">IFERROR(INDEX(U$269:U$305,MATCH($F222,$B$269:$B$305,0))/INDEX($D$269:$D$305,MATCH($F222,$B$269:$B$305,0)),SUMIFS('Input-Ext Allocators'!R$8:R$63,'Input-Ext Allocators'!$B$8:$B$63,$F222))*$D222</f>
        <v>0</v>
      </c>
      <c r="V222" s="5">
        <f ca="1">IFERROR(INDEX(V$269:V$305,MATCH($F222,$B$269:$B$305,0))/INDEX($D$269:$D$305,MATCH($F222,$B$269:$B$305,0)),SUMIFS('Input-Ext Allocators'!S$8:S$63,'Input-Ext Allocators'!$B$8:$B$63,$F222))*$D222</f>
        <v>0</v>
      </c>
      <c r="W222" s="5">
        <f ca="1">IFERROR(INDEX(W$269:W$305,MATCH($F222,$B$269:$B$305,0))/INDEX($D$269:$D$305,MATCH($F222,$B$269:$B$305,0)),SUMIFS('Input-Ext Allocators'!T$8:T$63,'Input-Ext Allocators'!$B$8:$B$63,$F222))*$D222</f>
        <v>0</v>
      </c>
      <c r="X222" s="5">
        <f ca="1">IFERROR(INDEX(X$269:X$305,MATCH($F222,$B$269:$B$305,0))/INDEX($D$269:$D$305,MATCH($F222,$B$269:$B$305,0)),SUMIFS('Input-Ext Allocators'!U$8:U$63,'Input-Ext Allocators'!$B$8:$B$63,$F222))*$D222</f>
        <v>0</v>
      </c>
      <c r="Y222" s="5">
        <f ca="1">IFERROR(INDEX(Y$269:Y$305,MATCH($F222,$B$269:$B$305,0))/INDEX($D$269:$D$305,MATCH($F222,$B$269:$B$305,0)),SUMIFS('Input-Ext Allocators'!V$8:V$63,'Input-Ext Allocators'!$B$8:$B$63,$F222))*$D222</f>
        <v>0</v>
      </c>
      <c r="Z222" s="5">
        <f ca="1">IFERROR(INDEX(Z$269:Z$305,MATCH($F222,$B$269:$B$305,0))/INDEX($D$269:$D$305,MATCH($F222,$B$269:$B$305,0)),SUMIFS('Input-Ext Allocators'!W$8:W$63,'Input-Ext Allocators'!$B$8:$B$63,$F222))*$D222</f>
        <v>0</v>
      </c>
    </row>
    <row r="223" spans="1:26" outlineLevel="1">
      <c r="A223" s="13">
        <f>IF(ISBLANK('Input-Accounts'!A223),"",'Input-Accounts'!A223)</f>
        <v>192</v>
      </c>
      <c r="B223" t="str">
        <f>IF(ISBLANK('Input-Accounts'!B223),"",'Input-Accounts'!B223)</f>
        <v>Subtotal - Distribution Plant</v>
      </c>
      <c r="C223" s="13" t="str">
        <f>IF(ISBLANK('Input-Accounts'!C223),"",'Input-Accounts'!C223)</f>
        <v/>
      </c>
      <c r="D223" s="28">
        <f ca="1">SUBTOTAL(9,D213:D222)</f>
        <v>10935357.119108001</v>
      </c>
      <c r="E223" s="5">
        <f t="shared" ca="1" si="57"/>
        <v>0</v>
      </c>
      <c r="G223" s="28">
        <f t="shared" ref="G223:Z223" ca="1" si="59">SUBTOTAL(9,G213:G222)</f>
        <v>8882937.3373685777</v>
      </c>
      <c r="H223" s="28">
        <f t="shared" ca="1" si="59"/>
        <v>1669673.3286887787</v>
      </c>
      <c r="I223" s="28">
        <f t="shared" ca="1" si="59"/>
        <v>105051.53517648789</v>
      </c>
      <c r="J223" s="28">
        <f t="shared" ca="1" si="59"/>
        <v>50713.575482608336</v>
      </c>
      <c r="K223" s="28">
        <f t="shared" ca="1" si="59"/>
        <v>4737.3676451126148</v>
      </c>
      <c r="L223" s="28">
        <f t="shared" ca="1" si="59"/>
        <v>173205.59894664594</v>
      </c>
      <c r="M223" s="28">
        <f t="shared" ca="1" si="59"/>
        <v>49038.375799790956</v>
      </c>
      <c r="N223" s="28">
        <f t="shared" ca="1" si="59"/>
        <v>0</v>
      </c>
      <c r="O223" s="28">
        <f t="shared" ca="1" si="59"/>
        <v>0</v>
      </c>
      <c r="P223" s="28">
        <f t="shared" ca="1" si="59"/>
        <v>0</v>
      </c>
      <c r="Q223" s="28">
        <f t="shared" ca="1" si="59"/>
        <v>0</v>
      </c>
      <c r="R223" s="28">
        <f t="shared" ca="1" si="59"/>
        <v>0</v>
      </c>
      <c r="S223" s="28">
        <f t="shared" ca="1" si="59"/>
        <v>0</v>
      </c>
      <c r="T223" s="28">
        <f t="shared" ca="1" si="59"/>
        <v>0</v>
      </c>
      <c r="U223" s="28">
        <f t="shared" ca="1" si="59"/>
        <v>0</v>
      </c>
      <c r="V223" s="28">
        <f t="shared" ca="1" si="59"/>
        <v>0</v>
      </c>
      <c r="W223" s="28">
        <f t="shared" ca="1" si="59"/>
        <v>0</v>
      </c>
      <c r="X223" s="28">
        <f t="shared" ca="1" si="59"/>
        <v>0</v>
      </c>
      <c r="Y223" s="28">
        <f t="shared" ca="1" si="59"/>
        <v>0</v>
      </c>
      <c r="Z223" s="28">
        <f t="shared" ca="1" si="59"/>
        <v>0</v>
      </c>
    </row>
    <row r="224" spans="1:26" outlineLevel="1">
      <c r="A224" s="13" t="str">
        <f>IF(ISBLANK('Input-Accounts'!A224),"",'Input-Accounts'!A224)</f>
        <v/>
      </c>
      <c r="B224" s="17" t="str">
        <f>IF(ISBLANK('Input-Accounts'!B224),"",'Input-Accounts'!B224)</f>
        <v/>
      </c>
      <c r="C224" s="13" t="str">
        <f>IF(ISBLANK('Input-Accounts'!C224),"",'Input-Accounts'!C224)</f>
        <v/>
      </c>
      <c r="D224" s="5"/>
      <c r="E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outlineLevel="1">
      <c r="A225" s="13">
        <f>IF(ISBLANK('Input-Accounts'!A225),"",'Input-Accounts'!A225)</f>
        <v>193</v>
      </c>
      <c r="B225" s="1" t="str">
        <f>IF(ISBLANK('Input-Accounts'!B225),"",'Input-Accounts'!B225)</f>
        <v>General Plant</v>
      </c>
      <c r="C225" s="13" t="str">
        <f>IF(ISBLANK('Input-Accounts'!C225),"",'Input-Accounts'!C225)</f>
        <v/>
      </c>
      <c r="D225" s="5"/>
      <c r="E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outlineLevel="1">
      <c r="A226" s="13">
        <f>IF(ISBLANK('Input-Accounts'!A226),"",'Input-Accounts'!A226)</f>
        <v>194</v>
      </c>
      <c r="B226" s="17" t="str">
        <f>IF(ISBLANK('Input-Accounts'!B226),"",'Input-Accounts'!B226)</f>
        <v>Land and Land Rights</v>
      </c>
      <c r="C226" s="13">
        <f>IF(ISBLANK('Input-Accounts'!C226),"",'Input-Accounts'!C226)</f>
        <v>389</v>
      </c>
      <c r="D226" s="5">
        <f t="shared" ref="D226:D235" ca="1" si="60">INDIRECT("Classification!"&amp;$D$5&amp;ROW())</f>
        <v>0</v>
      </c>
      <c r="E226" s="5">
        <f t="shared" ref="E226:E236" ca="1" si="61">IFERROR(IF(D226="","",IF(D226=0,0,IF(ABS(D226-SUM($G226:$Z226))&lt;Check_Limit,0,1))),1)</f>
        <v>0</v>
      </c>
      <c r="F226" s="2" t="str" cm="1">
        <f t="array" aca="1" ref="F226" ca="1">IF(D226=0,"-",IF('Input-Accounts'!$E226&lt;&gt;0,'Input-Accounts'!$E226,INDEX('Input-Accounts'!$H226:$J226,,MATCH($F$6,'Input-Accounts'!$H$6:$J$6,0))))</f>
        <v>-</v>
      </c>
      <c r="G226" s="5">
        <f ca="1">IFERROR(INDEX(G$269:G$305,MATCH($F226,$B$269:$B$305,0))/INDEX($D$269:$D$305,MATCH($F226,$B$269:$B$305,0)),SUMIFS('Input-Ext Allocators'!D$8:D$63,'Input-Ext Allocators'!$B$8:$B$63,$F226))*$D226</f>
        <v>0</v>
      </c>
      <c r="H226" s="5">
        <f ca="1">IFERROR(INDEX(H$269:H$305,MATCH($F226,$B$269:$B$305,0))/INDEX($D$269:$D$305,MATCH($F226,$B$269:$B$305,0)),SUMIFS('Input-Ext Allocators'!E$8:E$63,'Input-Ext Allocators'!$B$8:$B$63,$F226))*$D226</f>
        <v>0</v>
      </c>
      <c r="I226" s="5">
        <f ca="1">IFERROR(INDEX(I$269:I$305,MATCH($F226,$B$269:$B$305,0))/INDEX($D$269:$D$305,MATCH($F226,$B$269:$B$305,0)),SUMIFS('Input-Ext Allocators'!F$8:F$63,'Input-Ext Allocators'!$B$8:$B$63,$F226))*$D226</f>
        <v>0</v>
      </c>
      <c r="J226" s="5">
        <f ca="1">IFERROR(INDEX(J$269:J$305,MATCH($F226,$B$269:$B$305,0))/INDEX($D$269:$D$305,MATCH($F226,$B$269:$B$305,0)),SUMIFS('Input-Ext Allocators'!G$8:G$63,'Input-Ext Allocators'!$B$8:$B$63,$F226))*$D226</f>
        <v>0</v>
      </c>
      <c r="K226" s="5">
        <f ca="1">IFERROR(INDEX(K$269:K$305,MATCH($F226,$B$269:$B$305,0))/INDEX($D$269:$D$305,MATCH($F226,$B$269:$B$305,0)),SUMIFS('Input-Ext Allocators'!H$8:H$63,'Input-Ext Allocators'!$B$8:$B$63,$F226))*$D226</f>
        <v>0</v>
      </c>
      <c r="L226" s="5">
        <f ca="1">IFERROR(INDEX(L$269:L$305,MATCH($F226,$B$269:$B$305,0))/INDEX($D$269:$D$305,MATCH($F226,$B$269:$B$305,0)),SUMIFS('Input-Ext Allocators'!I$8:I$63,'Input-Ext Allocators'!$B$8:$B$63,$F226))*$D226</f>
        <v>0</v>
      </c>
      <c r="M226" s="5">
        <f ca="1">IFERROR(INDEX(M$269:M$305,MATCH($F226,$B$269:$B$305,0))/INDEX($D$269:$D$305,MATCH($F226,$B$269:$B$305,0)),SUMIFS('Input-Ext Allocators'!J$8:J$63,'Input-Ext Allocators'!$B$8:$B$63,$F226))*$D226</f>
        <v>0</v>
      </c>
      <c r="N226" s="5">
        <f ca="1">IFERROR(INDEX(N$269:N$305,MATCH($F226,$B$269:$B$305,0))/INDEX($D$269:$D$305,MATCH($F226,$B$269:$B$305,0)),SUMIFS('Input-Ext Allocators'!K$8:K$63,'Input-Ext Allocators'!$B$8:$B$63,$F226))*$D226</f>
        <v>0</v>
      </c>
      <c r="O226" s="5">
        <f ca="1">IFERROR(INDEX(O$269:O$305,MATCH($F226,$B$269:$B$305,0))/INDEX($D$269:$D$305,MATCH($F226,$B$269:$B$305,0)),SUMIFS('Input-Ext Allocators'!L$8:L$63,'Input-Ext Allocators'!$B$8:$B$63,$F226))*$D226</f>
        <v>0</v>
      </c>
      <c r="P226" s="5">
        <f ca="1">IFERROR(INDEX(P$269:P$305,MATCH($F226,$B$269:$B$305,0))/INDEX($D$269:$D$305,MATCH($F226,$B$269:$B$305,0)),SUMIFS('Input-Ext Allocators'!M$8:M$63,'Input-Ext Allocators'!$B$8:$B$63,$F226))*$D226</f>
        <v>0</v>
      </c>
      <c r="Q226" s="5">
        <f ca="1">IFERROR(INDEX(Q$269:Q$305,MATCH($F226,$B$269:$B$305,0))/INDEX($D$269:$D$305,MATCH($F226,$B$269:$B$305,0)),SUMIFS('Input-Ext Allocators'!N$8:N$63,'Input-Ext Allocators'!$B$8:$B$63,$F226))*$D226</f>
        <v>0</v>
      </c>
      <c r="R226" s="5">
        <f ca="1">IFERROR(INDEX(R$269:R$305,MATCH($F226,$B$269:$B$305,0))/INDEX($D$269:$D$305,MATCH($F226,$B$269:$B$305,0)),SUMIFS('Input-Ext Allocators'!O$8:O$63,'Input-Ext Allocators'!$B$8:$B$63,$F226))*$D226</f>
        <v>0</v>
      </c>
      <c r="S226" s="5">
        <f ca="1">IFERROR(INDEX(S$269:S$305,MATCH($F226,$B$269:$B$305,0))/INDEX($D$269:$D$305,MATCH($F226,$B$269:$B$305,0)),SUMIFS('Input-Ext Allocators'!P$8:P$63,'Input-Ext Allocators'!$B$8:$B$63,$F226))*$D226</f>
        <v>0</v>
      </c>
      <c r="T226" s="5">
        <f ca="1">IFERROR(INDEX(T$269:T$305,MATCH($F226,$B$269:$B$305,0))/INDEX($D$269:$D$305,MATCH($F226,$B$269:$B$305,0)),SUMIFS('Input-Ext Allocators'!Q$8:Q$63,'Input-Ext Allocators'!$B$8:$B$63,$F226))*$D226</f>
        <v>0</v>
      </c>
      <c r="U226" s="5">
        <f ca="1">IFERROR(INDEX(U$269:U$305,MATCH($F226,$B$269:$B$305,0))/INDEX($D$269:$D$305,MATCH($F226,$B$269:$B$305,0)),SUMIFS('Input-Ext Allocators'!R$8:R$63,'Input-Ext Allocators'!$B$8:$B$63,$F226))*$D226</f>
        <v>0</v>
      </c>
      <c r="V226" s="5">
        <f ca="1">IFERROR(INDEX(V$269:V$305,MATCH($F226,$B$269:$B$305,0))/INDEX($D$269:$D$305,MATCH($F226,$B$269:$B$305,0)),SUMIFS('Input-Ext Allocators'!S$8:S$63,'Input-Ext Allocators'!$B$8:$B$63,$F226))*$D226</f>
        <v>0</v>
      </c>
      <c r="W226" s="5">
        <f ca="1">IFERROR(INDEX(W$269:W$305,MATCH($F226,$B$269:$B$305,0))/INDEX($D$269:$D$305,MATCH($F226,$B$269:$B$305,0)),SUMIFS('Input-Ext Allocators'!T$8:T$63,'Input-Ext Allocators'!$B$8:$B$63,$F226))*$D226</f>
        <v>0</v>
      </c>
      <c r="X226" s="5">
        <f ca="1">IFERROR(INDEX(X$269:X$305,MATCH($F226,$B$269:$B$305,0))/INDEX($D$269:$D$305,MATCH($F226,$B$269:$B$305,0)),SUMIFS('Input-Ext Allocators'!U$8:U$63,'Input-Ext Allocators'!$B$8:$B$63,$F226))*$D226</f>
        <v>0</v>
      </c>
      <c r="Y226" s="5">
        <f ca="1">IFERROR(INDEX(Y$269:Y$305,MATCH($F226,$B$269:$B$305,0))/INDEX($D$269:$D$305,MATCH($F226,$B$269:$B$305,0)),SUMIFS('Input-Ext Allocators'!V$8:V$63,'Input-Ext Allocators'!$B$8:$B$63,$F226))*$D226</f>
        <v>0</v>
      </c>
      <c r="Z226" s="5">
        <f ca="1">IFERROR(INDEX(Z$269:Z$305,MATCH($F226,$B$269:$B$305,0))/INDEX($D$269:$D$305,MATCH($F226,$B$269:$B$305,0)),SUMIFS('Input-Ext Allocators'!W$8:W$63,'Input-Ext Allocators'!$B$8:$B$63,$F226))*$D226</f>
        <v>0</v>
      </c>
    </row>
    <row r="227" spans="1:26" outlineLevel="1">
      <c r="A227" s="13">
        <f>IF(ISBLANK('Input-Accounts'!A227),"",'Input-Accounts'!A227)</f>
        <v>195</v>
      </c>
      <c r="B227" s="17" t="str">
        <f>IF(ISBLANK('Input-Accounts'!B227),"",'Input-Accounts'!B227)</f>
        <v>Structures and Improvements</v>
      </c>
      <c r="C227" s="13">
        <f>IF(ISBLANK('Input-Accounts'!C227),"",'Input-Accounts'!C227)</f>
        <v>390</v>
      </c>
      <c r="D227" s="5">
        <f t="shared" ca="1" si="60"/>
        <v>86771.230881466894</v>
      </c>
      <c r="E227" s="5">
        <f t="shared" ca="1" si="61"/>
        <v>0</v>
      </c>
      <c r="F227" s="2" t="str" cm="1">
        <f t="array" aca="1" ref="F227" ca="1">IF(D227=0,"-",IF('Input-Accounts'!$E227&lt;&gt;0,'Input-Accounts'!$E227,INDEX('Input-Accounts'!$H227:$J227,,MATCH($F$6,'Input-Accounts'!$H$6:$J$6,0))))</f>
        <v>INT_T&amp;D_PLANT</v>
      </c>
      <c r="G227" s="5">
        <f ca="1">IFERROR(INDEX(G$269:G$305,MATCH($F227,$B$269:$B$305,0))/INDEX($D$269:$D$305,MATCH($F227,$B$269:$B$305,0)),SUMIFS('Input-Ext Allocators'!D$8:D$63,'Input-Ext Allocators'!$B$8:$B$63,$F227))*$D227</f>
        <v>68435.342992284786</v>
      </c>
      <c r="H227" s="5">
        <f ca="1">IFERROR(INDEX(H$269:H$305,MATCH($F227,$B$269:$B$305,0))/INDEX($D$269:$D$305,MATCH($F227,$B$269:$B$305,0)),SUMIFS('Input-Ext Allocators'!E$8:E$63,'Input-Ext Allocators'!$B$8:$B$63,$F227))*$D227</f>
        <v>14184.272692954586</v>
      </c>
      <c r="I227" s="5">
        <f ca="1">IFERROR(INDEX(I$269:I$305,MATCH($F227,$B$269:$B$305,0))/INDEX($D$269:$D$305,MATCH($F227,$B$269:$B$305,0)),SUMIFS('Input-Ext Allocators'!F$8:F$63,'Input-Ext Allocators'!$B$8:$B$63,$F227))*$D227</f>
        <v>1023.5575366132697</v>
      </c>
      <c r="J227" s="5">
        <f ca="1">IFERROR(INDEX(J$269:J$305,MATCH($F227,$B$269:$B$305,0))/INDEX($D$269:$D$305,MATCH($F227,$B$269:$B$305,0)),SUMIFS('Input-Ext Allocators'!G$8:G$63,'Input-Ext Allocators'!$B$8:$B$63,$F227))*$D227</f>
        <v>499.40044439244679</v>
      </c>
      <c r="K227" s="5">
        <f ca="1">IFERROR(INDEX(K$269:K$305,MATCH($F227,$B$269:$B$305,0))/INDEX($D$269:$D$305,MATCH($F227,$B$269:$B$305,0)),SUMIFS('Input-Ext Allocators'!H$8:H$63,'Input-Ext Allocators'!$B$8:$B$63,$F227))*$D227</f>
        <v>46.603146943431355</v>
      </c>
      <c r="L227" s="5">
        <f ca="1">IFERROR(INDEX(L$269:L$305,MATCH($F227,$B$269:$B$305,0))/INDEX($D$269:$D$305,MATCH($F227,$B$269:$B$305,0)),SUMIFS('Input-Ext Allocators'!I$8:I$63,'Input-Ext Allocators'!$B$8:$B$63,$F227))*$D227</f>
        <v>1909.6253556419938</v>
      </c>
      <c r="M227" s="5">
        <f ca="1">IFERROR(INDEX(M$269:M$305,MATCH($F227,$B$269:$B$305,0))/INDEX($D$269:$D$305,MATCH($F227,$B$269:$B$305,0)),SUMIFS('Input-Ext Allocators'!J$8:J$63,'Input-Ext Allocators'!$B$8:$B$63,$F227))*$D227</f>
        <v>672.42871263637983</v>
      </c>
      <c r="N227" s="5">
        <f ca="1">IFERROR(INDEX(N$269:N$305,MATCH($F227,$B$269:$B$305,0))/INDEX($D$269:$D$305,MATCH($F227,$B$269:$B$305,0)),SUMIFS('Input-Ext Allocators'!K$8:K$63,'Input-Ext Allocators'!$B$8:$B$63,$F227))*$D227</f>
        <v>0</v>
      </c>
      <c r="O227" s="5">
        <f ca="1">IFERROR(INDEX(O$269:O$305,MATCH($F227,$B$269:$B$305,0))/INDEX($D$269:$D$305,MATCH($F227,$B$269:$B$305,0)),SUMIFS('Input-Ext Allocators'!L$8:L$63,'Input-Ext Allocators'!$B$8:$B$63,$F227))*$D227</f>
        <v>0</v>
      </c>
      <c r="P227" s="5">
        <f ca="1">IFERROR(INDEX(P$269:P$305,MATCH($F227,$B$269:$B$305,0))/INDEX($D$269:$D$305,MATCH($F227,$B$269:$B$305,0)),SUMIFS('Input-Ext Allocators'!M$8:M$63,'Input-Ext Allocators'!$B$8:$B$63,$F227))*$D227</f>
        <v>0</v>
      </c>
      <c r="Q227" s="5">
        <f ca="1">IFERROR(INDEX(Q$269:Q$305,MATCH($F227,$B$269:$B$305,0))/INDEX($D$269:$D$305,MATCH($F227,$B$269:$B$305,0)),SUMIFS('Input-Ext Allocators'!N$8:N$63,'Input-Ext Allocators'!$B$8:$B$63,$F227))*$D227</f>
        <v>0</v>
      </c>
      <c r="R227" s="5">
        <f ca="1">IFERROR(INDEX(R$269:R$305,MATCH($F227,$B$269:$B$305,0))/INDEX($D$269:$D$305,MATCH($F227,$B$269:$B$305,0)),SUMIFS('Input-Ext Allocators'!O$8:O$63,'Input-Ext Allocators'!$B$8:$B$63,$F227))*$D227</f>
        <v>0</v>
      </c>
      <c r="S227" s="5">
        <f ca="1">IFERROR(INDEX(S$269:S$305,MATCH($F227,$B$269:$B$305,0))/INDEX($D$269:$D$305,MATCH($F227,$B$269:$B$305,0)),SUMIFS('Input-Ext Allocators'!P$8:P$63,'Input-Ext Allocators'!$B$8:$B$63,$F227))*$D227</f>
        <v>0</v>
      </c>
      <c r="T227" s="5">
        <f ca="1">IFERROR(INDEX(T$269:T$305,MATCH($F227,$B$269:$B$305,0))/INDEX($D$269:$D$305,MATCH($F227,$B$269:$B$305,0)),SUMIFS('Input-Ext Allocators'!Q$8:Q$63,'Input-Ext Allocators'!$B$8:$B$63,$F227))*$D227</f>
        <v>0</v>
      </c>
      <c r="U227" s="5">
        <f ca="1">IFERROR(INDEX(U$269:U$305,MATCH($F227,$B$269:$B$305,0))/INDEX($D$269:$D$305,MATCH($F227,$B$269:$B$305,0)),SUMIFS('Input-Ext Allocators'!R$8:R$63,'Input-Ext Allocators'!$B$8:$B$63,$F227))*$D227</f>
        <v>0</v>
      </c>
      <c r="V227" s="5">
        <f ca="1">IFERROR(INDEX(V$269:V$305,MATCH($F227,$B$269:$B$305,0))/INDEX($D$269:$D$305,MATCH($F227,$B$269:$B$305,0)),SUMIFS('Input-Ext Allocators'!S$8:S$63,'Input-Ext Allocators'!$B$8:$B$63,$F227))*$D227</f>
        <v>0</v>
      </c>
      <c r="W227" s="5">
        <f ca="1">IFERROR(INDEX(W$269:W$305,MATCH($F227,$B$269:$B$305,0))/INDEX($D$269:$D$305,MATCH($F227,$B$269:$B$305,0)),SUMIFS('Input-Ext Allocators'!T$8:T$63,'Input-Ext Allocators'!$B$8:$B$63,$F227))*$D227</f>
        <v>0</v>
      </c>
      <c r="X227" s="5">
        <f ca="1">IFERROR(INDEX(X$269:X$305,MATCH($F227,$B$269:$B$305,0))/INDEX($D$269:$D$305,MATCH($F227,$B$269:$B$305,0)),SUMIFS('Input-Ext Allocators'!U$8:U$63,'Input-Ext Allocators'!$B$8:$B$63,$F227))*$D227</f>
        <v>0</v>
      </c>
      <c r="Y227" s="5">
        <f ca="1">IFERROR(INDEX(Y$269:Y$305,MATCH($F227,$B$269:$B$305,0))/INDEX($D$269:$D$305,MATCH($F227,$B$269:$B$305,0)),SUMIFS('Input-Ext Allocators'!V$8:V$63,'Input-Ext Allocators'!$B$8:$B$63,$F227))*$D227</f>
        <v>0</v>
      </c>
      <c r="Z227" s="5">
        <f ca="1">IFERROR(INDEX(Z$269:Z$305,MATCH($F227,$B$269:$B$305,0))/INDEX($D$269:$D$305,MATCH($F227,$B$269:$B$305,0)),SUMIFS('Input-Ext Allocators'!W$8:W$63,'Input-Ext Allocators'!$B$8:$B$63,$F227))*$D227</f>
        <v>0</v>
      </c>
    </row>
    <row r="228" spans="1:26" outlineLevel="1">
      <c r="A228" s="13">
        <f>IF(ISBLANK('Input-Accounts'!A228),"",'Input-Accounts'!A228)</f>
        <v>196</v>
      </c>
      <c r="B228" s="17" t="str">
        <f>IF(ISBLANK('Input-Accounts'!B228),"",'Input-Accounts'!B228)</f>
        <v>Office Furniture and Equipment</v>
      </c>
      <c r="C228" s="13">
        <f>IF(ISBLANK('Input-Accounts'!C228),"",'Input-Accounts'!C228)</f>
        <v>391</v>
      </c>
      <c r="D228" s="5">
        <f t="shared" ca="1" si="60"/>
        <v>289045.2573821026</v>
      </c>
      <c r="E228" s="5">
        <f t="shared" ca="1" si="61"/>
        <v>0</v>
      </c>
      <c r="F228" s="2" t="str" cm="1">
        <f t="array" aca="1" ref="F228" ca="1">IF(D228=0,"-",IF('Input-Accounts'!$E228&lt;&gt;0,'Input-Accounts'!$E228,INDEX('Input-Accounts'!$H228:$J228,,MATCH($F$6,'Input-Accounts'!$H$6:$J$6,0))))</f>
        <v>INT_T&amp;D_PLANT</v>
      </c>
      <c r="G228" s="5">
        <f ca="1">IFERROR(INDEX(G$269:G$305,MATCH($F228,$B$269:$B$305,0))/INDEX($D$269:$D$305,MATCH($F228,$B$269:$B$305,0)),SUMIFS('Input-Ext Allocators'!D$8:D$63,'Input-Ext Allocators'!$B$8:$B$63,$F228))*$D228</f>
        <v>227966.24097978944</v>
      </c>
      <c r="H228" s="5">
        <f ca="1">IFERROR(INDEX(H$269:H$305,MATCH($F228,$B$269:$B$305,0))/INDEX($D$269:$D$305,MATCH($F228,$B$269:$B$305,0)),SUMIFS('Input-Ext Allocators'!E$8:E$63,'Input-Ext Allocators'!$B$8:$B$63,$F228))*$D228</f>
        <v>47249.493981635656</v>
      </c>
      <c r="I228" s="5">
        <f ca="1">IFERROR(INDEX(I$269:I$305,MATCH($F228,$B$269:$B$305,0))/INDEX($D$269:$D$305,MATCH($F228,$B$269:$B$305,0)),SUMIFS('Input-Ext Allocators'!F$8:F$63,'Input-Ext Allocators'!$B$8:$B$63,$F228))*$D228</f>
        <v>3409.5915041233297</v>
      </c>
      <c r="J228" s="5">
        <f ca="1">IFERROR(INDEX(J$269:J$305,MATCH($F228,$B$269:$B$305,0))/INDEX($D$269:$D$305,MATCH($F228,$B$269:$B$305,0)),SUMIFS('Input-Ext Allocators'!G$8:G$63,'Input-Ext Allocators'!$B$8:$B$63,$F228))*$D228</f>
        <v>1663.5620875695354</v>
      </c>
      <c r="K228" s="5">
        <f ca="1">IFERROR(INDEX(K$269:K$305,MATCH($F228,$B$269:$B$305,0))/INDEX($D$269:$D$305,MATCH($F228,$B$269:$B$305,0)),SUMIFS('Input-Ext Allocators'!H$8:H$63,'Input-Ext Allocators'!$B$8:$B$63,$F228))*$D228</f>
        <v>155.24060758664604</v>
      </c>
      <c r="L228" s="5">
        <f ca="1">IFERROR(INDEX(L$269:L$305,MATCH($F228,$B$269:$B$305,0))/INDEX($D$269:$D$305,MATCH($F228,$B$269:$B$305,0)),SUMIFS('Input-Ext Allocators'!I$8:I$63,'Input-Ext Allocators'!$B$8:$B$63,$F228))*$D228</f>
        <v>6361.1884586371807</v>
      </c>
      <c r="M228" s="5">
        <f ca="1">IFERROR(INDEX(M$269:M$305,MATCH($F228,$B$269:$B$305,0))/INDEX($D$269:$D$305,MATCH($F228,$B$269:$B$305,0)),SUMIFS('Input-Ext Allocators'!J$8:J$63,'Input-Ext Allocators'!$B$8:$B$63,$F228))*$D228</f>
        <v>2239.9397627608314</v>
      </c>
      <c r="N228" s="5">
        <f ca="1">IFERROR(INDEX(N$269:N$305,MATCH($F228,$B$269:$B$305,0))/INDEX($D$269:$D$305,MATCH($F228,$B$269:$B$305,0)),SUMIFS('Input-Ext Allocators'!K$8:K$63,'Input-Ext Allocators'!$B$8:$B$63,$F228))*$D228</f>
        <v>0</v>
      </c>
      <c r="O228" s="5">
        <f ca="1">IFERROR(INDEX(O$269:O$305,MATCH($F228,$B$269:$B$305,0))/INDEX($D$269:$D$305,MATCH($F228,$B$269:$B$305,0)),SUMIFS('Input-Ext Allocators'!L$8:L$63,'Input-Ext Allocators'!$B$8:$B$63,$F228))*$D228</f>
        <v>0</v>
      </c>
      <c r="P228" s="5">
        <f ca="1">IFERROR(INDEX(P$269:P$305,MATCH($F228,$B$269:$B$305,0))/INDEX($D$269:$D$305,MATCH($F228,$B$269:$B$305,0)),SUMIFS('Input-Ext Allocators'!M$8:M$63,'Input-Ext Allocators'!$B$8:$B$63,$F228))*$D228</f>
        <v>0</v>
      </c>
      <c r="Q228" s="5">
        <f ca="1">IFERROR(INDEX(Q$269:Q$305,MATCH($F228,$B$269:$B$305,0))/INDEX($D$269:$D$305,MATCH($F228,$B$269:$B$305,0)),SUMIFS('Input-Ext Allocators'!N$8:N$63,'Input-Ext Allocators'!$B$8:$B$63,$F228))*$D228</f>
        <v>0</v>
      </c>
      <c r="R228" s="5">
        <f ca="1">IFERROR(INDEX(R$269:R$305,MATCH($F228,$B$269:$B$305,0))/INDEX($D$269:$D$305,MATCH($F228,$B$269:$B$305,0)),SUMIFS('Input-Ext Allocators'!O$8:O$63,'Input-Ext Allocators'!$B$8:$B$63,$F228))*$D228</f>
        <v>0</v>
      </c>
      <c r="S228" s="5">
        <f ca="1">IFERROR(INDEX(S$269:S$305,MATCH($F228,$B$269:$B$305,0))/INDEX($D$269:$D$305,MATCH($F228,$B$269:$B$305,0)),SUMIFS('Input-Ext Allocators'!P$8:P$63,'Input-Ext Allocators'!$B$8:$B$63,$F228))*$D228</f>
        <v>0</v>
      </c>
      <c r="T228" s="5">
        <f ca="1">IFERROR(INDEX(T$269:T$305,MATCH($F228,$B$269:$B$305,0))/INDEX($D$269:$D$305,MATCH($F228,$B$269:$B$305,0)),SUMIFS('Input-Ext Allocators'!Q$8:Q$63,'Input-Ext Allocators'!$B$8:$B$63,$F228))*$D228</f>
        <v>0</v>
      </c>
      <c r="U228" s="5">
        <f ca="1">IFERROR(INDEX(U$269:U$305,MATCH($F228,$B$269:$B$305,0))/INDEX($D$269:$D$305,MATCH($F228,$B$269:$B$305,0)),SUMIFS('Input-Ext Allocators'!R$8:R$63,'Input-Ext Allocators'!$B$8:$B$63,$F228))*$D228</f>
        <v>0</v>
      </c>
      <c r="V228" s="5">
        <f ca="1">IFERROR(INDEX(V$269:V$305,MATCH($F228,$B$269:$B$305,0))/INDEX($D$269:$D$305,MATCH($F228,$B$269:$B$305,0)),SUMIFS('Input-Ext Allocators'!S$8:S$63,'Input-Ext Allocators'!$B$8:$B$63,$F228))*$D228</f>
        <v>0</v>
      </c>
      <c r="W228" s="5">
        <f ca="1">IFERROR(INDEX(W$269:W$305,MATCH($F228,$B$269:$B$305,0))/INDEX($D$269:$D$305,MATCH($F228,$B$269:$B$305,0)),SUMIFS('Input-Ext Allocators'!T$8:T$63,'Input-Ext Allocators'!$B$8:$B$63,$F228))*$D228</f>
        <v>0</v>
      </c>
      <c r="X228" s="5">
        <f ca="1">IFERROR(INDEX(X$269:X$305,MATCH($F228,$B$269:$B$305,0))/INDEX($D$269:$D$305,MATCH($F228,$B$269:$B$305,0)),SUMIFS('Input-Ext Allocators'!U$8:U$63,'Input-Ext Allocators'!$B$8:$B$63,$F228))*$D228</f>
        <v>0</v>
      </c>
      <c r="Y228" s="5">
        <f ca="1">IFERROR(INDEX(Y$269:Y$305,MATCH($F228,$B$269:$B$305,0))/INDEX($D$269:$D$305,MATCH($F228,$B$269:$B$305,0)),SUMIFS('Input-Ext Allocators'!V$8:V$63,'Input-Ext Allocators'!$B$8:$B$63,$F228))*$D228</f>
        <v>0</v>
      </c>
      <c r="Z228" s="5">
        <f ca="1">IFERROR(INDEX(Z$269:Z$305,MATCH($F228,$B$269:$B$305,0))/INDEX($D$269:$D$305,MATCH($F228,$B$269:$B$305,0)),SUMIFS('Input-Ext Allocators'!W$8:W$63,'Input-Ext Allocators'!$B$8:$B$63,$F228))*$D228</f>
        <v>0</v>
      </c>
    </row>
    <row r="229" spans="1:26" outlineLevel="1">
      <c r="A229" s="13">
        <f>IF(ISBLANK('Input-Accounts'!A229),"",'Input-Accounts'!A229)</f>
        <v>197</v>
      </c>
      <c r="B229" s="17" t="str">
        <f>IF(ISBLANK('Input-Accounts'!B229),"",'Input-Accounts'!B229)</f>
        <v>Transportation Equipment</v>
      </c>
      <c r="C229" s="13">
        <f>IF(ISBLANK('Input-Accounts'!C229),"",'Input-Accounts'!C229)</f>
        <v>392</v>
      </c>
      <c r="D229" s="5">
        <f t="shared" ca="1" si="60"/>
        <v>0</v>
      </c>
      <c r="E229" s="5">
        <f t="shared" ca="1" si="61"/>
        <v>0</v>
      </c>
      <c r="F229" s="2" t="str" cm="1">
        <f t="array" aca="1" ref="F229" ca="1">IF(D229=0,"-",IF('Input-Accounts'!$E229&lt;&gt;0,'Input-Accounts'!$E229,INDEX('Input-Accounts'!$H229:$J229,,MATCH($F$6,'Input-Accounts'!$H$6:$J$6,0))))</f>
        <v>-</v>
      </c>
      <c r="G229" s="5">
        <f ca="1">IFERROR(INDEX(G$269:G$305,MATCH($F229,$B$269:$B$305,0))/INDEX($D$269:$D$305,MATCH($F229,$B$269:$B$305,0)),SUMIFS('Input-Ext Allocators'!D$8:D$63,'Input-Ext Allocators'!$B$8:$B$63,$F229))*$D229</f>
        <v>0</v>
      </c>
      <c r="H229" s="5">
        <f ca="1">IFERROR(INDEX(H$269:H$305,MATCH($F229,$B$269:$B$305,0))/INDEX($D$269:$D$305,MATCH($F229,$B$269:$B$305,0)),SUMIFS('Input-Ext Allocators'!E$8:E$63,'Input-Ext Allocators'!$B$8:$B$63,$F229))*$D229</f>
        <v>0</v>
      </c>
      <c r="I229" s="5">
        <f ca="1">IFERROR(INDEX(I$269:I$305,MATCH($F229,$B$269:$B$305,0))/INDEX($D$269:$D$305,MATCH($F229,$B$269:$B$305,0)),SUMIFS('Input-Ext Allocators'!F$8:F$63,'Input-Ext Allocators'!$B$8:$B$63,$F229))*$D229</f>
        <v>0</v>
      </c>
      <c r="J229" s="5">
        <f ca="1">IFERROR(INDEX(J$269:J$305,MATCH($F229,$B$269:$B$305,0))/INDEX($D$269:$D$305,MATCH($F229,$B$269:$B$305,0)),SUMIFS('Input-Ext Allocators'!G$8:G$63,'Input-Ext Allocators'!$B$8:$B$63,$F229))*$D229</f>
        <v>0</v>
      </c>
      <c r="K229" s="5">
        <f ca="1">IFERROR(INDEX(K$269:K$305,MATCH($F229,$B$269:$B$305,0))/INDEX($D$269:$D$305,MATCH($F229,$B$269:$B$305,0)),SUMIFS('Input-Ext Allocators'!H$8:H$63,'Input-Ext Allocators'!$B$8:$B$63,$F229))*$D229</f>
        <v>0</v>
      </c>
      <c r="L229" s="5">
        <f ca="1">IFERROR(INDEX(L$269:L$305,MATCH($F229,$B$269:$B$305,0))/INDEX($D$269:$D$305,MATCH($F229,$B$269:$B$305,0)),SUMIFS('Input-Ext Allocators'!I$8:I$63,'Input-Ext Allocators'!$B$8:$B$63,$F229))*$D229</f>
        <v>0</v>
      </c>
      <c r="M229" s="5">
        <f ca="1">IFERROR(INDEX(M$269:M$305,MATCH($F229,$B$269:$B$305,0))/INDEX($D$269:$D$305,MATCH($F229,$B$269:$B$305,0)),SUMIFS('Input-Ext Allocators'!J$8:J$63,'Input-Ext Allocators'!$B$8:$B$63,$F229))*$D229</f>
        <v>0</v>
      </c>
      <c r="N229" s="5">
        <f ca="1">IFERROR(INDEX(N$269:N$305,MATCH($F229,$B$269:$B$305,0))/INDEX($D$269:$D$305,MATCH($F229,$B$269:$B$305,0)),SUMIFS('Input-Ext Allocators'!K$8:K$63,'Input-Ext Allocators'!$B$8:$B$63,$F229))*$D229</f>
        <v>0</v>
      </c>
      <c r="O229" s="5">
        <f ca="1">IFERROR(INDEX(O$269:O$305,MATCH($F229,$B$269:$B$305,0))/INDEX($D$269:$D$305,MATCH($F229,$B$269:$B$305,0)),SUMIFS('Input-Ext Allocators'!L$8:L$63,'Input-Ext Allocators'!$B$8:$B$63,$F229))*$D229</f>
        <v>0</v>
      </c>
      <c r="P229" s="5">
        <f ca="1">IFERROR(INDEX(P$269:P$305,MATCH($F229,$B$269:$B$305,0))/INDEX($D$269:$D$305,MATCH($F229,$B$269:$B$305,0)),SUMIFS('Input-Ext Allocators'!M$8:M$63,'Input-Ext Allocators'!$B$8:$B$63,$F229))*$D229</f>
        <v>0</v>
      </c>
      <c r="Q229" s="5">
        <f ca="1">IFERROR(INDEX(Q$269:Q$305,MATCH($F229,$B$269:$B$305,0))/INDEX($D$269:$D$305,MATCH($F229,$B$269:$B$305,0)),SUMIFS('Input-Ext Allocators'!N$8:N$63,'Input-Ext Allocators'!$B$8:$B$63,$F229))*$D229</f>
        <v>0</v>
      </c>
      <c r="R229" s="5">
        <f ca="1">IFERROR(INDEX(R$269:R$305,MATCH($F229,$B$269:$B$305,0))/INDEX($D$269:$D$305,MATCH($F229,$B$269:$B$305,0)),SUMIFS('Input-Ext Allocators'!O$8:O$63,'Input-Ext Allocators'!$B$8:$B$63,$F229))*$D229</f>
        <v>0</v>
      </c>
      <c r="S229" s="5">
        <f ca="1">IFERROR(INDEX(S$269:S$305,MATCH($F229,$B$269:$B$305,0))/INDEX($D$269:$D$305,MATCH($F229,$B$269:$B$305,0)),SUMIFS('Input-Ext Allocators'!P$8:P$63,'Input-Ext Allocators'!$B$8:$B$63,$F229))*$D229</f>
        <v>0</v>
      </c>
      <c r="T229" s="5">
        <f ca="1">IFERROR(INDEX(T$269:T$305,MATCH($F229,$B$269:$B$305,0))/INDEX($D$269:$D$305,MATCH($F229,$B$269:$B$305,0)),SUMIFS('Input-Ext Allocators'!Q$8:Q$63,'Input-Ext Allocators'!$B$8:$B$63,$F229))*$D229</f>
        <v>0</v>
      </c>
      <c r="U229" s="5">
        <f ca="1">IFERROR(INDEX(U$269:U$305,MATCH($F229,$B$269:$B$305,0))/INDEX($D$269:$D$305,MATCH($F229,$B$269:$B$305,0)),SUMIFS('Input-Ext Allocators'!R$8:R$63,'Input-Ext Allocators'!$B$8:$B$63,$F229))*$D229</f>
        <v>0</v>
      </c>
      <c r="V229" s="5">
        <f ca="1">IFERROR(INDEX(V$269:V$305,MATCH($F229,$B$269:$B$305,0))/INDEX($D$269:$D$305,MATCH($F229,$B$269:$B$305,0)),SUMIFS('Input-Ext Allocators'!S$8:S$63,'Input-Ext Allocators'!$B$8:$B$63,$F229))*$D229</f>
        <v>0</v>
      </c>
      <c r="W229" s="5">
        <f ca="1">IFERROR(INDEX(W$269:W$305,MATCH($F229,$B$269:$B$305,0))/INDEX($D$269:$D$305,MATCH($F229,$B$269:$B$305,0)),SUMIFS('Input-Ext Allocators'!T$8:T$63,'Input-Ext Allocators'!$B$8:$B$63,$F229))*$D229</f>
        <v>0</v>
      </c>
      <c r="X229" s="5">
        <f ca="1">IFERROR(INDEX(X$269:X$305,MATCH($F229,$B$269:$B$305,0))/INDEX($D$269:$D$305,MATCH($F229,$B$269:$B$305,0)),SUMIFS('Input-Ext Allocators'!U$8:U$63,'Input-Ext Allocators'!$B$8:$B$63,$F229))*$D229</f>
        <v>0</v>
      </c>
      <c r="Y229" s="5">
        <f ca="1">IFERROR(INDEX(Y$269:Y$305,MATCH($F229,$B$269:$B$305,0))/INDEX($D$269:$D$305,MATCH($F229,$B$269:$B$305,0)),SUMIFS('Input-Ext Allocators'!V$8:V$63,'Input-Ext Allocators'!$B$8:$B$63,$F229))*$D229</f>
        <v>0</v>
      </c>
      <c r="Z229" s="5">
        <f ca="1">IFERROR(INDEX(Z$269:Z$305,MATCH($F229,$B$269:$B$305,0))/INDEX($D$269:$D$305,MATCH($F229,$B$269:$B$305,0)),SUMIFS('Input-Ext Allocators'!W$8:W$63,'Input-Ext Allocators'!$B$8:$B$63,$F229))*$D229</f>
        <v>0</v>
      </c>
    </row>
    <row r="230" spans="1:26" outlineLevel="1">
      <c r="A230" s="13">
        <f>IF(ISBLANK('Input-Accounts'!A230),"",'Input-Accounts'!A230)</f>
        <v>198</v>
      </c>
      <c r="B230" s="17" t="str">
        <f>IF(ISBLANK('Input-Accounts'!B230),"",'Input-Accounts'!B230)</f>
        <v>Stores Equipment</v>
      </c>
      <c r="C230" s="13">
        <f>IF(ISBLANK('Input-Accounts'!C230),"",'Input-Accounts'!C230)</f>
        <v>393</v>
      </c>
      <c r="D230" s="5">
        <f t="shared" ca="1" si="60"/>
        <v>1790.9011676696425</v>
      </c>
      <c r="E230" s="5">
        <f t="shared" ca="1" si="61"/>
        <v>0</v>
      </c>
      <c r="F230" s="2" t="str" cm="1">
        <f t="array" aca="1" ref="F230" ca="1">IF(D230=0,"-",IF('Input-Accounts'!$E230&lt;&gt;0,'Input-Accounts'!$E230,INDEX('Input-Accounts'!$H230:$J230,,MATCH($F$6,'Input-Accounts'!$H$6:$J$6,0))))</f>
        <v>INT_T&amp;D_PLANT</v>
      </c>
      <c r="G230" s="5">
        <f ca="1">IFERROR(INDEX(G$269:G$305,MATCH($F230,$B$269:$B$305,0))/INDEX($D$269:$D$305,MATCH($F230,$B$269:$B$305,0)),SUMIFS('Input-Ext Allocators'!D$8:D$63,'Input-Ext Allocators'!$B$8:$B$63,$F230))*$D230</f>
        <v>1412.4604944486571</v>
      </c>
      <c r="H230" s="5">
        <f ca="1">IFERROR(INDEX(H$269:H$305,MATCH($F230,$B$269:$B$305,0))/INDEX($D$269:$D$305,MATCH($F230,$B$269:$B$305,0)),SUMIFS('Input-Ext Allocators'!E$8:E$63,'Input-Ext Allocators'!$B$8:$B$63,$F230))*$D230</f>
        <v>292.75406457075667</v>
      </c>
      <c r="I230" s="5">
        <f ca="1">IFERROR(INDEX(I$269:I$305,MATCH($F230,$B$269:$B$305,0))/INDEX($D$269:$D$305,MATCH($F230,$B$269:$B$305,0)),SUMIFS('Input-Ext Allocators'!F$8:F$63,'Input-Ext Allocators'!$B$8:$B$63,$F230))*$D230</f>
        <v>21.125554736014351</v>
      </c>
      <c r="J230" s="5">
        <f ca="1">IFERROR(INDEX(J$269:J$305,MATCH($F230,$B$269:$B$305,0))/INDEX($D$269:$D$305,MATCH($F230,$B$269:$B$305,0)),SUMIFS('Input-Ext Allocators'!G$8:G$63,'Input-Ext Allocators'!$B$8:$B$63,$F230))*$D230</f>
        <v>10.307296899117718</v>
      </c>
      <c r="K230" s="5">
        <f ca="1">IFERROR(INDEX(K$269:K$305,MATCH($F230,$B$269:$B$305,0))/INDEX($D$269:$D$305,MATCH($F230,$B$269:$B$305,0)),SUMIFS('Input-Ext Allocators'!H$8:H$63,'Input-Ext Allocators'!$B$8:$B$63,$F230))*$D230</f>
        <v>0.96185831905603836</v>
      </c>
      <c r="L230" s="5">
        <f ca="1">IFERROR(INDEX(L$269:L$305,MATCH($F230,$B$269:$B$305,0))/INDEX($D$269:$D$305,MATCH($F230,$B$269:$B$305,0)),SUMIFS('Input-Ext Allocators'!I$8:I$63,'Input-Ext Allocators'!$B$8:$B$63,$F230))*$D230</f>
        <v>39.413412077818712</v>
      </c>
      <c r="M230" s="5">
        <f ca="1">IFERROR(INDEX(M$269:M$305,MATCH($F230,$B$269:$B$305,0))/INDEX($D$269:$D$305,MATCH($F230,$B$269:$B$305,0)),SUMIFS('Input-Ext Allocators'!J$8:J$63,'Input-Ext Allocators'!$B$8:$B$63,$F230))*$D230</f>
        <v>13.878486618221968</v>
      </c>
      <c r="N230" s="5">
        <f ca="1">IFERROR(INDEX(N$269:N$305,MATCH($F230,$B$269:$B$305,0))/INDEX($D$269:$D$305,MATCH($F230,$B$269:$B$305,0)),SUMIFS('Input-Ext Allocators'!K$8:K$63,'Input-Ext Allocators'!$B$8:$B$63,$F230))*$D230</f>
        <v>0</v>
      </c>
      <c r="O230" s="5">
        <f ca="1">IFERROR(INDEX(O$269:O$305,MATCH($F230,$B$269:$B$305,0))/INDEX($D$269:$D$305,MATCH($F230,$B$269:$B$305,0)),SUMIFS('Input-Ext Allocators'!L$8:L$63,'Input-Ext Allocators'!$B$8:$B$63,$F230))*$D230</f>
        <v>0</v>
      </c>
      <c r="P230" s="5">
        <f ca="1">IFERROR(INDEX(P$269:P$305,MATCH($F230,$B$269:$B$305,0))/INDEX($D$269:$D$305,MATCH($F230,$B$269:$B$305,0)),SUMIFS('Input-Ext Allocators'!M$8:M$63,'Input-Ext Allocators'!$B$8:$B$63,$F230))*$D230</f>
        <v>0</v>
      </c>
      <c r="Q230" s="5">
        <f ca="1">IFERROR(INDEX(Q$269:Q$305,MATCH($F230,$B$269:$B$305,0))/INDEX($D$269:$D$305,MATCH($F230,$B$269:$B$305,0)),SUMIFS('Input-Ext Allocators'!N$8:N$63,'Input-Ext Allocators'!$B$8:$B$63,$F230))*$D230</f>
        <v>0</v>
      </c>
      <c r="R230" s="5">
        <f ca="1">IFERROR(INDEX(R$269:R$305,MATCH($F230,$B$269:$B$305,0))/INDEX($D$269:$D$305,MATCH($F230,$B$269:$B$305,0)),SUMIFS('Input-Ext Allocators'!O$8:O$63,'Input-Ext Allocators'!$B$8:$B$63,$F230))*$D230</f>
        <v>0</v>
      </c>
      <c r="S230" s="5">
        <f ca="1">IFERROR(INDEX(S$269:S$305,MATCH($F230,$B$269:$B$305,0))/INDEX($D$269:$D$305,MATCH($F230,$B$269:$B$305,0)),SUMIFS('Input-Ext Allocators'!P$8:P$63,'Input-Ext Allocators'!$B$8:$B$63,$F230))*$D230</f>
        <v>0</v>
      </c>
      <c r="T230" s="5">
        <f ca="1">IFERROR(INDEX(T$269:T$305,MATCH($F230,$B$269:$B$305,0))/INDEX($D$269:$D$305,MATCH($F230,$B$269:$B$305,0)),SUMIFS('Input-Ext Allocators'!Q$8:Q$63,'Input-Ext Allocators'!$B$8:$B$63,$F230))*$D230</f>
        <v>0</v>
      </c>
      <c r="U230" s="5">
        <f ca="1">IFERROR(INDEX(U$269:U$305,MATCH($F230,$B$269:$B$305,0))/INDEX($D$269:$D$305,MATCH($F230,$B$269:$B$305,0)),SUMIFS('Input-Ext Allocators'!R$8:R$63,'Input-Ext Allocators'!$B$8:$B$63,$F230))*$D230</f>
        <v>0</v>
      </c>
      <c r="V230" s="5">
        <f ca="1">IFERROR(INDEX(V$269:V$305,MATCH($F230,$B$269:$B$305,0))/INDEX($D$269:$D$305,MATCH($F230,$B$269:$B$305,0)),SUMIFS('Input-Ext Allocators'!S$8:S$63,'Input-Ext Allocators'!$B$8:$B$63,$F230))*$D230</f>
        <v>0</v>
      </c>
      <c r="W230" s="5">
        <f ca="1">IFERROR(INDEX(W$269:W$305,MATCH($F230,$B$269:$B$305,0))/INDEX($D$269:$D$305,MATCH($F230,$B$269:$B$305,0)),SUMIFS('Input-Ext Allocators'!T$8:T$63,'Input-Ext Allocators'!$B$8:$B$63,$F230))*$D230</f>
        <v>0</v>
      </c>
      <c r="X230" s="5">
        <f ca="1">IFERROR(INDEX(X$269:X$305,MATCH($F230,$B$269:$B$305,0))/INDEX($D$269:$D$305,MATCH($F230,$B$269:$B$305,0)),SUMIFS('Input-Ext Allocators'!U$8:U$63,'Input-Ext Allocators'!$B$8:$B$63,$F230))*$D230</f>
        <v>0</v>
      </c>
      <c r="Y230" s="5">
        <f ca="1">IFERROR(INDEX(Y$269:Y$305,MATCH($F230,$B$269:$B$305,0))/INDEX($D$269:$D$305,MATCH($F230,$B$269:$B$305,0)),SUMIFS('Input-Ext Allocators'!V$8:V$63,'Input-Ext Allocators'!$B$8:$B$63,$F230))*$D230</f>
        <v>0</v>
      </c>
      <c r="Z230" s="5">
        <f ca="1">IFERROR(INDEX(Z$269:Z$305,MATCH($F230,$B$269:$B$305,0))/INDEX($D$269:$D$305,MATCH($F230,$B$269:$B$305,0)),SUMIFS('Input-Ext Allocators'!W$8:W$63,'Input-Ext Allocators'!$B$8:$B$63,$F230))*$D230</f>
        <v>0</v>
      </c>
    </row>
    <row r="231" spans="1:26" outlineLevel="1">
      <c r="A231" s="13">
        <f>IF(ISBLANK('Input-Accounts'!A231),"",'Input-Accounts'!A231)</f>
        <v>199</v>
      </c>
      <c r="B231" s="17" t="str">
        <f>IF(ISBLANK('Input-Accounts'!B231),"",'Input-Accounts'!B231)</f>
        <v xml:space="preserve">Tools, Shop, and Garage Equipment </v>
      </c>
      <c r="C231" s="13">
        <f>IF(ISBLANK('Input-Accounts'!C231),"",'Input-Accounts'!C231)</f>
        <v>394</v>
      </c>
      <c r="D231" s="5">
        <f t="shared" ca="1" si="60"/>
        <v>301228.77979449183</v>
      </c>
      <c r="E231" s="5">
        <f t="shared" ca="1" si="61"/>
        <v>0</v>
      </c>
      <c r="F231" s="2" t="str" cm="1">
        <f t="array" aca="1" ref="F231" ca="1">IF(D231=0,"-",IF('Input-Accounts'!$E231&lt;&gt;0,'Input-Accounts'!$E231,INDEX('Input-Accounts'!$H231:$J231,,MATCH($F$6,'Input-Accounts'!$H$6:$J$6,0))))</f>
        <v>INT_T&amp;D_PLANT</v>
      </c>
      <c r="G231" s="5">
        <f ca="1">IFERROR(INDEX(G$269:G$305,MATCH($F231,$B$269:$B$305,0))/INDEX($D$269:$D$305,MATCH($F231,$B$269:$B$305,0)),SUMIFS('Input-Ext Allocators'!D$8:D$63,'Input-Ext Allocators'!$B$8:$B$63,$F231))*$D231</f>
        <v>237575.2268922404</v>
      </c>
      <c r="H231" s="5">
        <f ca="1">IFERROR(INDEX(H$269:H$305,MATCH($F231,$B$269:$B$305,0))/INDEX($D$269:$D$305,MATCH($F231,$B$269:$B$305,0)),SUMIFS('Input-Ext Allocators'!E$8:E$63,'Input-Ext Allocators'!$B$8:$B$63,$F231))*$D231</f>
        <v>49241.10344138994</v>
      </c>
      <c r="I231" s="5">
        <f ca="1">IFERROR(INDEX(I$269:I$305,MATCH($F231,$B$269:$B$305,0))/INDEX($D$269:$D$305,MATCH($F231,$B$269:$B$305,0)),SUMIFS('Input-Ext Allocators'!F$8:F$63,'Input-Ext Allocators'!$B$8:$B$63,$F231))*$D231</f>
        <v>3553.3089097774337</v>
      </c>
      <c r="J231" s="5">
        <f ca="1">IFERROR(INDEX(J$269:J$305,MATCH($F231,$B$269:$B$305,0))/INDEX($D$269:$D$305,MATCH($F231,$B$269:$B$305,0)),SUMIFS('Input-Ext Allocators'!G$8:G$63,'Input-Ext Allocators'!$B$8:$B$63,$F231))*$D231</f>
        <v>1733.6827536613202</v>
      </c>
      <c r="K231" s="5">
        <f ca="1">IFERROR(INDEX(K$269:K$305,MATCH($F231,$B$269:$B$305,0))/INDEX($D$269:$D$305,MATCH($F231,$B$269:$B$305,0)),SUMIFS('Input-Ext Allocators'!H$8:H$63,'Input-Ext Allocators'!$B$8:$B$63,$F231))*$D231</f>
        <v>161.7841414227488</v>
      </c>
      <c r="L231" s="5">
        <f ca="1">IFERROR(INDEX(L$269:L$305,MATCH($F231,$B$269:$B$305,0))/INDEX($D$269:$D$305,MATCH($F231,$B$269:$B$305,0)),SUMIFS('Input-Ext Allocators'!I$8:I$63,'Input-Ext Allocators'!$B$8:$B$63,$F231))*$D231</f>
        <v>6629.3183800798452</v>
      </c>
      <c r="M231" s="5">
        <f ca="1">IFERROR(INDEX(M$269:M$305,MATCH($F231,$B$269:$B$305,0))/INDEX($D$269:$D$305,MATCH($F231,$B$269:$B$305,0)),SUMIFS('Input-Ext Allocators'!J$8:J$63,'Input-Ext Allocators'!$B$8:$B$63,$F231))*$D231</f>
        <v>2334.3552759201498</v>
      </c>
      <c r="N231" s="5">
        <f ca="1">IFERROR(INDEX(N$269:N$305,MATCH($F231,$B$269:$B$305,0))/INDEX($D$269:$D$305,MATCH($F231,$B$269:$B$305,0)),SUMIFS('Input-Ext Allocators'!K$8:K$63,'Input-Ext Allocators'!$B$8:$B$63,$F231))*$D231</f>
        <v>0</v>
      </c>
      <c r="O231" s="5">
        <f ca="1">IFERROR(INDEX(O$269:O$305,MATCH($F231,$B$269:$B$305,0))/INDEX($D$269:$D$305,MATCH($F231,$B$269:$B$305,0)),SUMIFS('Input-Ext Allocators'!L$8:L$63,'Input-Ext Allocators'!$B$8:$B$63,$F231))*$D231</f>
        <v>0</v>
      </c>
      <c r="P231" s="5">
        <f ca="1">IFERROR(INDEX(P$269:P$305,MATCH($F231,$B$269:$B$305,0))/INDEX($D$269:$D$305,MATCH($F231,$B$269:$B$305,0)),SUMIFS('Input-Ext Allocators'!M$8:M$63,'Input-Ext Allocators'!$B$8:$B$63,$F231))*$D231</f>
        <v>0</v>
      </c>
      <c r="Q231" s="5">
        <f ca="1">IFERROR(INDEX(Q$269:Q$305,MATCH($F231,$B$269:$B$305,0))/INDEX($D$269:$D$305,MATCH($F231,$B$269:$B$305,0)),SUMIFS('Input-Ext Allocators'!N$8:N$63,'Input-Ext Allocators'!$B$8:$B$63,$F231))*$D231</f>
        <v>0</v>
      </c>
      <c r="R231" s="5">
        <f ca="1">IFERROR(INDEX(R$269:R$305,MATCH($F231,$B$269:$B$305,0))/INDEX($D$269:$D$305,MATCH($F231,$B$269:$B$305,0)),SUMIFS('Input-Ext Allocators'!O$8:O$63,'Input-Ext Allocators'!$B$8:$B$63,$F231))*$D231</f>
        <v>0</v>
      </c>
      <c r="S231" s="5">
        <f ca="1">IFERROR(INDEX(S$269:S$305,MATCH($F231,$B$269:$B$305,0))/INDEX($D$269:$D$305,MATCH($F231,$B$269:$B$305,0)),SUMIFS('Input-Ext Allocators'!P$8:P$63,'Input-Ext Allocators'!$B$8:$B$63,$F231))*$D231</f>
        <v>0</v>
      </c>
      <c r="T231" s="5">
        <f ca="1">IFERROR(INDEX(T$269:T$305,MATCH($F231,$B$269:$B$305,0))/INDEX($D$269:$D$305,MATCH($F231,$B$269:$B$305,0)),SUMIFS('Input-Ext Allocators'!Q$8:Q$63,'Input-Ext Allocators'!$B$8:$B$63,$F231))*$D231</f>
        <v>0</v>
      </c>
      <c r="U231" s="5">
        <f ca="1">IFERROR(INDEX(U$269:U$305,MATCH($F231,$B$269:$B$305,0))/INDEX($D$269:$D$305,MATCH($F231,$B$269:$B$305,0)),SUMIFS('Input-Ext Allocators'!R$8:R$63,'Input-Ext Allocators'!$B$8:$B$63,$F231))*$D231</f>
        <v>0</v>
      </c>
      <c r="V231" s="5">
        <f ca="1">IFERROR(INDEX(V$269:V$305,MATCH($F231,$B$269:$B$305,0))/INDEX($D$269:$D$305,MATCH($F231,$B$269:$B$305,0)),SUMIFS('Input-Ext Allocators'!S$8:S$63,'Input-Ext Allocators'!$B$8:$B$63,$F231))*$D231</f>
        <v>0</v>
      </c>
      <c r="W231" s="5">
        <f ca="1">IFERROR(INDEX(W$269:W$305,MATCH($F231,$B$269:$B$305,0))/INDEX($D$269:$D$305,MATCH($F231,$B$269:$B$305,0)),SUMIFS('Input-Ext Allocators'!T$8:T$63,'Input-Ext Allocators'!$B$8:$B$63,$F231))*$D231</f>
        <v>0</v>
      </c>
      <c r="X231" s="5">
        <f ca="1">IFERROR(INDEX(X$269:X$305,MATCH($F231,$B$269:$B$305,0))/INDEX($D$269:$D$305,MATCH($F231,$B$269:$B$305,0)),SUMIFS('Input-Ext Allocators'!U$8:U$63,'Input-Ext Allocators'!$B$8:$B$63,$F231))*$D231</f>
        <v>0</v>
      </c>
      <c r="Y231" s="5">
        <f ca="1">IFERROR(INDEX(Y$269:Y$305,MATCH($F231,$B$269:$B$305,0))/INDEX($D$269:$D$305,MATCH($F231,$B$269:$B$305,0)),SUMIFS('Input-Ext Allocators'!V$8:V$63,'Input-Ext Allocators'!$B$8:$B$63,$F231))*$D231</f>
        <v>0</v>
      </c>
      <c r="Z231" s="5">
        <f ca="1">IFERROR(INDEX(Z$269:Z$305,MATCH($F231,$B$269:$B$305,0))/INDEX($D$269:$D$305,MATCH($F231,$B$269:$B$305,0)),SUMIFS('Input-Ext Allocators'!W$8:W$63,'Input-Ext Allocators'!$B$8:$B$63,$F231))*$D231</f>
        <v>0</v>
      </c>
    </row>
    <row r="232" spans="1:26" outlineLevel="1">
      <c r="A232" s="13">
        <f>IF(ISBLANK('Input-Accounts'!A232),"",'Input-Accounts'!A232)</f>
        <v>200</v>
      </c>
      <c r="B232" s="17" t="str">
        <f>IF(ISBLANK('Input-Accounts'!B232),"",'Input-Accounts'!B232)</f>
        <v>Laboratory Equipment</v>
      </c>
      <c r="C232" s="13">
        <f>IF(ISBLANK('Input-Accounts'!C232),"",'Input-Accounts'!C232)</f>
        <v>395</v>
      </c>
      <c r="D232" s="5">
        <f t="shared" ca="1" si="60"/>
        <v>2965.1958496832058</v>
      </c>
      <c r="E232" s="5">
        <f t="shared" ca="1" si="61"/>
        <v>0</v>
      </c>
      <c r="F232" s="2" t="str" cm="1">
        <f t="array" aca="1" ref="F232" ca="1">IF(D232=0,"-",IF('Input-Accounts'!$E232&lt;&gt;0,'Input-Accounts'!$E232,INDEX('Input-Accounts'!$H232:$J232,,MATCH($F$6,'Input-Accounts'!$H$6:$J$6,0))))</f>
        <v>INT_T&amp;D_PLANT</v>
      </c>
      <c r="G232" s="5">
        <f ca="1">IFERROR(INDEX(G$269:G$305,MATCH($F232,$B$269:$B$305,0))/INDEX($D$269:$D$305,MATCH($F232,$B$269:$B$305,0)),SUMIFS('Input-Ext Allocators'!D$8:D$63,'Input-Ext Allocators'!$B$8:$B$63,$F232))*$D232</f>
        <v>2338.6114608604826</v>
      </c>
      <c r="H232" s="5">
        <f ca="1">IFERROR(INDEX(H$269:H$305,MATCH($F232,$B$269:$B$305,0))/INDEX($D$269:$D$305,MATCH($F232,$B$269:$B$305,0)),SUMIFS('Input-Ext Allocators'!E$8:E$63,'Input-Ext Allocators'!$B$8:$B$63,$F232))*$D232</f>
        <v>484.71303325612968</v>
      </c>
      <c r="I232" s="5">
        <f ca="1">IFERROR(INDEX(I$269:I$305,MATCH($F232,$B$269:$B$305,0))/INDEX($D$269:$D$305,MATCH($F232,$B$269:$B$305,0)),SUMIFS('Input-Ext Allocators'!F$8:F$63,'Input-Ext Allocators'!$B$8:$B$63,$F232))*$D232</f>
        <v>34.977590252507028</v>
      </c>
      <c r="J232" s="5">
        <f ca="1">IFERROR(INDEX(J$269:J$305,MATCH($F232,$B$269:$B$305,0))/INDEX($D$269:$D$305,MATCH($F232,$B$269:$B$305,0)),SUMIFS('Input-Ext Allocators'!G$8:G$63,'Input-Ext Allocators'!$B$8:$B$63,$F232))*$D232</f>
        <v>17.065796001733496</v>
      </c>
      <c r="K232" s="5">
        <f ca="1">IFERROR(INDEX(K$269:K$305,MATCH($F232,$B$269:$B$305,0))/INDEX($D$269:$D$305,MATCH($F232,$B$269:$B$305,0)),SUMIFS('Input-Ext Allocators'!H$8:H$63,'Input-Ext Allocators'!$B$8:$B$63,$F232))*$D232</f>
        <v>1.5925492412065589</v>
      </c>
      <c r="L232" s="5">
        <f ca="1">IFERROR(INDEX(L$269:L$305,MATCH($F232,$B$269:$B$305,0))/INDEX($D$269:$D$305,MATCH($F232,$B$269:$B$305,0)),SUMIFS('Input-Ext Allocators'!I$8:I$63,'Input-Ext Allocators'!$B$8:$B$63,$F232))*$D232</f>
        <v>65.256803683406858</v>
      </c>
      <c r="M232" s="5">
        <f ca="1">IFERROR(INDEX(M$269:M$305,MATCH($F232,$B$269:$B$305,0))/INDEX($D$269:$D$305,MATCH($F232,$B$269:$B$305,0)),SUMIFS('Input-Ext Allocators'!J$8:J$63,'Input-Ext Allocators'!$B$8:$B$63,$F232))*$D232</f>
        <v>22.978616387739631</v>
      </c>
      <c r="N232" s="5">
        <f ca="1">IFERROR(INDEX(N$269:N$305,MATCH($F232,$B$269:$B$305,0))/INDEX($D$269:$D$305,MATCH($F232,$B$269:$B$305,0)),SUMIFS('Input-Ext Allocators'!K$8:K$63,'Input-Ext Allocators'!$B$8:$B$63,$F232))*$D232</f>
        <v>0</v>
      </c>
      <c r="O232" s="5">
        <f ca="1">IFERROR(INDEX(O$269:O$305,MATCH($F232,$B$269:$B$305,0))/INDEX($D$269:$D$305,MATCH($F232,$B$269:$B$305,0)),SUMIFS('Input-Ext Allocators'!L$8:L$63,'Input-Ext Allocators'!$B$8:$B$63,$F232))*$D232</f>
        <v>0</v>
      </c>
      <c r="P232" s="5">
        <f ca="1">IFERROR(INDEX(P$269:P$305,MATCH($F232,$B$269:$B$305,0))/INDEX($D$269:$D$305,MATCH($F232,$B$269:$B$305,0)),SUMIFS('Input-Ext Allocators'!M$8:M$63,'Input-Ext Allocators'!$B$8:$B$63,$F232))*$D232</f>
        <v>0</v>
      </c>
      <c r="Q232" s="5">
        <f ca="1">IFERROR(INDEX(Q$269:Q$305,MATCH($F232,$B$269:$B$305,0))/INDEX($D$269:$D$305,MATCH($F232,$B$269:$B$305,0)),SUMIFS('Input-Ext Allocators'!N$8:N$63,'Input-Ext Allocators'!$B$8:$B$63,$F232))*$D232</f>
        <v>0</v>
      </c>
      <c r="R232" s="5">
        <f ca="1">IFERROR(INDEX(R$269:R$305,MATCH($F232,$B$269:$B$305,0))/INDEX($D$269:$D$305,MATCH($F232,$B$269:$B$305,0)),SUMIFS('Input-Ext Allocators'!O$8:O$63,'Input-Ext Allocators'!$B$8:$B$63,$F232))*$D232</f>
        <v>0</v>
      </c>
      <c r="S232" s="5">
        <f ca="1">IFERROR(INDEX(S$269:S$305,MATCH($F232,$B$269:$B$305,0))/INDEX($D$269:$D$305,MATCH($F232,$B$269:$B$305,0)),SUMIFS('Input-Ext Allocators'!P$8:P$63,'Input-Ext Allocators'!$B$8:$B$63,$F232))*$D232</f>
        <v>0</v>
      </c>
      <c r="T232" s="5">
        <f ca="1">IFERROR(INDEX(T$269:T$305,MATCH($F232,$B$269:$B$305,0))/INDEX($D$269:$D$305,MATCH($F232,$B$269:$B$305,0)),SUMIFS('Input-Ext Allocators'!Q$8:Q$63,'Input-Ext Allocators'!$B$8:$B$63,$F232))*$D232</f>
        <v>0</v>
      </c>
      <c r="U232" s="5">
        <f ca="1">IFERROR(INDEX(U$269:U$305,MATCH($F232,$B$269:$B$305,0))/INDEX($D$269:$D$305,MATCH($F232,$B$269:$B$305,0)),SUMIFS('Input-Ext Allocators'!R$8:R$63,'Input-Ext Allocators'!$B$8:$B$63,$F232))*$D232</f>
        <v>0</v>
      </c>
      <c r="V232" s="5">
        <f ca="1">IFERROR(INDEX(V$269:V$305,MATCH($F232,$B$269:$B$305,0))/INDEX($D$269:$D$305,MATCH($F232,$B$269:$B$305,0)),SUMIFS('Input-Ext Allocators'!S$8:S$63,'Input-Ext Allocators'!$B$8:$B$63,$F232))*$D232</f>
        <v>0</v>
      </c>
      <c r="W232" s="5">
        <f ca="1">IFERROR(INDEX(W$269:W$305,MATCH($F232,$B$269:$B$305,0))/INDEX($D$269:$D$305,MATCH($F232,$B$269:$B$305,0)),SUMIFS('Input-Ext Allocators'!T$8:T$63,'Input-Ext Allocators'!$B$8:$B$63,$F232))*$D232</f>
        <v>0</v>
      </c>
      <c r="X232" s="5">
        <f ca="1">IFERROR(INDEX(X$269:X$305,MATCH($F232,$B$269:$B$305,0))/INDEX($D$269:$D$305,MATCH($F232,$B$269:$B$305,0)),SUMIFS('Input-Ext Allocators'!U$8:U$63,'Input-Ext Allocators'!$B$8:$B$63,$F232))*$D232</f>
        <v>0</v>
      </c>
      <c r="Y232" s="5">
        <f ca="1">IFERROR(INDEX(Y$269:Y$305,MATCH($F232,$B$269:$B$305,0))/INDEX($D$269:$D$305,MATCH($F232,$B$269:$B$305,0)),SUMIFS('Input-Ext Allocators'!V$8:V$63,'Input-Ext Allocators'!$B$8:$B$63,$F232))*$D232</f>
        <v>0</v>
      </c>
      <c r="Z232" s="5">
        <f ca="1">IFERROR(INDEX(Z$269:Z$305,MATCH($F232,$B$269:$B$305,0))/INDEX($D$269:$D$305,MATCH($F232,$B$269:$B$305,0)),SUMIFS('Input-Ext Allocators'!W$8:W$63,'Input-Ext Allocators'!$B$8:$B$63,$F232))*$D232</f>
        <v>0</v>
      </c>
    </row>
    <row r="233" spans="1:26" outlineLevel="1">
      <c r="A233" s="13">
        <f>IF(ISBLANK('Input-Accounts'!A233),"",'Input-Accounts'!A233)</f>
        <v>201</v>
      </c>
      <c r="B233" s="17" t="str">
        <f>IF(ISBLANK('Input-Accounts'!B233),"",'Input-Accounts'!B233)</f>
        <v>Power Operated Equipment</v>
      </c>
      <c r="C233" s="13">
        <f>IF(ISBLANK('Input-Accounts'!C233),"",'Input-Accounts'!C233)</f>
        <v>396</v>
      </c>
      <c r="D233" s="5">
        <f t="shared" ca="1" si="60"/>
        <v>0</v>
      </c>
      <c r="E233" s="5">
        <f t="shared" ca="1" si="61"/>
        <v>0</v>
      </c>
      <c r="F233" s="2" t="str" cm="1">
        <f t="array" aca="1" ref="F233" ca="1">IF(D233=0,"-",IF('Input-Accounts'!$E233&lt;&gt;0,'Input-Accounts'!$E233,INDEX('Input-Accounts'!$H233:$J233,,MATCH($F$6,'Input-Accounts'!$H$6:$J$6,0))))</f>
        <v>-</v>
      </c>
      <c r="G233" s="5">
        <f ca="1">IFERROR(INDEX(G$269:G$305,MATCH($F233,$B$269:$B$305,0))/INDEX($D$269:$D$305,MATCH($F233,$B$269:$B$305,0)),SUMIFS('Input-Ext Allocators'!D$8:D$63,'Input-Ext Allocators'!$B$8:$B$63,$F233))*$D233</f>
        <v>0</v>
      </c>
      <c r="H233" s="5">
        <f ca="1">IFERROR(INDEX(H$269:H$305,MATCH($F233,$B$269:$B$305,0))/INDEX($D$269:$D$305,MATCH($F233,$B$269:$B$305,0)),SUMIFS('Input-Ext Allocators'!E$8:E$63,'Input-Ext Allocators'!$B$8:$B$63,$F233))*$D233</f>
        <v>0</v>
      </c>
      <c r="I233" s="5">
        <f ca="1">IFERROR(INDEX(I$269:I$305,MATCH($F233,$B$269:$B$305,0))/INDEX($D$269:$D$305,MATCH($F233,$B$269:$B$305,0)),SUMIFS('Input-Ext Allocators'!F$8:F$63,'Input-Ext Allocators'!$B$8:$B$63,$F233))*$D233</f>
        <v>0</v>
      </c>
      <c r="J233" s="5">
        <f ca="1">IFERROR(INDEX(J$269:J$305,MATCH($F233,$B$269:$B$305,0))/INDEX($D$269:$D$305,MATCH($F233,$B$269:$B$305,0)),SUMIFS('Input-Ext Allocators'!G$8:G$63,'Input-Ext Allocators'!$B$8:$B$63,$F233))*$D233</f>
        <v>0</v>
      </c>
      <c r="K233" s="5">
        <f ca="1">IFERROR(INDEX(K$269:K$305,MATCH($F233,$B$269:$B$305,0))/INDEX($D$269:$D$305,MATCH($F233,$B$269:$B$305,0)),SUMIFS('Input-Ext Allocators'!H$8:H$63,'Input-Ext Allocators'!$B$8:$B$63,$F233))*$D233</f>
        <v>0</v>
      </c>
      <c r="L233" s="5">
        <f ca="1">IFERROR(INDEX(L$269:L$305,MATCH($F233,$B$269:$B$305,0))/INDEX($D$269:$D$305,MATCH($F233,$B$269:$B$305,0)),SUMIFS('Input-Ext Allocators'!I$8:I$63,'Input-Ext Allocators'!$B$8:$B$63,$F233))*$D233</f>
        <v>0</v>
      </c>
      <c r="M233" s="5">
        <f ca="1">IFERROR(INDEX(M$269:M$305,MATCH($F233,$B$269:$B$305,0))/INDEX($D$269:$D$305,MATCH($F233,$B$269:$B$305,0)),SUMIFS('Input-Ext Allocators'!J$8:J$63,'Input-Ext Allocators'!$B$8:$B$63,$F233))*$D233</f>
        <v>0</v>
      </c>
      <c r="N233" s="5">
        <f ca="1">IFERROR(INDEX(N$269:N$305,MATCH($F233,$B$269:$B$305,0))/INDEX($D$269:$D$305,MATCH($F233,$B$269:$B$305,0)),SUMIFS('Input-Ext Allocators'!K$8:K$63,'Input-Ext Allocators'!$B$8:$B$63,$F233))*$D233</f>
        <v>0</v>
      </c>
      <c r="O233" s="5">
        <f ca="1">IFERROR(INDEX(O$269:O$305,MATCH($F233,$B$269:$B$305,0))/INDEX($D$269:$D$305,MATCH($F233,$B$269:$B$305,0)),SUMIFS('Input-Ext Allocators'!L$8:L$63,'Input-Ext Allocators'!$B$8:$B$63,$F233))*$D233</f>
        <v>0</v>
      </c>
      <c r="P233" s="5">
        <f ca="1">IFERROR(INDEX(P$269:P$305,MATCH($F233,$B$269:$B$305,0))/INDEX($D$269:$D$305,MATCH($F233,$B$269:$B$305,0)),SUMIFS('Input-Ext Allocators'!M$8:M$63,'Input-Ext Allocators'!$B$8:$B$63,$F233))*$D233</f>
        <v>0</v>
      </c>
      <c r="Q233" s="5">
        <f ca="1">IFERROR(INDEX(Q$269:Q$305,MATCH($F233,$B$269:$B$305,0))/INDEX($D$269:$D$305,MATCH($F233,$B$269:$B$305,0)),SUMIFS('Input-Ext Allocators'!N$8:N$63,'Input-Ext Allocators'!$B$8:$B$63,$F233))*$D233</f>
        <v>0</v>
      </c>
      <c r="R233" s="5">
        <f ca="1">IFERROR(INDEX(R$269:R$305,MATCH($F233,$B$269:$B$305,0))/INDEX($D$269:$D$305,MATCH($F233,$B$269:$B$305,0)),SUMIFS('Input-Ext Allocators'!O$8:O$63,'Input-Ext Allocators'!$B$8:$B$63,$F233))*$D233</f>
        <v>0</v>
      </c>
      <c r="S233" s="5">
        <f ca="1">IFERROR(INDEX(S$269:S$305,MATCH($F233,$B$269:$B$305,0))/INDEX($D$269:$D$305,MATCH($F233,$B$269:$B$305,0)),SUMIFS('Input-Ext Allocators'!P$8:P$63,'Input-Ext Allocators'!$B$8:$B$63,$F233))*$D233</f>
        <v>0</v>
      </c>
      <c r="T233" s="5">
        <f ca="1">IFERROR(INDEX(T$269:T$305,MATCH($F233,$B$269:$B$305,0))/INDEX($D$269:$D$305,MATCH($F233,$B$269:$B$305,0)),SUMIFS('Input-Ext Allocators'!Q$8:Q$63,'Input-Ext Allocators'!$B$8:$B$63,$F233))*$D233</f>
        <v>0</v>
      </c>
      <c r="U233" s="5">
        <f ca="1">IFERROR(INDEX(U$269:U$305,MATCH($F233,$B$269:$B$305,0))/INDEX($D$269:$D$305,MATCH($F233,$B$269:$B$305,0)),SUMIFS('Input-Ext Allocators'!R$8:R$63,'Input-Ext Allocators'!$B$8:$B$63,$F233))*$D233</f>
        <v>0</v>
      </c>
      <c r="V233" s="5">
        <f ca="1">IFERROR(INDEX(V$269:V$305,MATCH($F233,$B$269:$B$305,0))/INDEX($D$269:$D$305,MATCH($F233,$B$269:$B$305,0)),SUMIFS('Input-Ext Allocators'!S$8:S$63,'Input-Ext Allocators'!$B$8:$B$63,$F233))*$D233</f>
        <v>0</v>
      </c>
      <c r="W233" s="5">
        <f ca="1">IFERROR(INDEX(W$269:W$305,MATCH($F233,$B$269:$B$305,0))/INDEX($D$269:$D$305,MATCH($F233,$B$269:$B$305,0)),SUMIFS('Input-Ext Allocators'!T$8:T$63,'Input-Ext Allocators'!$B$8:$B$63,$F233))*$D233</f>
        <v>0</v>
      </c>
      <c r="X233" s="5">
        <f ca="1">IFERROR(INDEX(X$269:X$305,MATCH($F233,$B$269:$B$305,0))/INDEX($D$269:$D$305,MATCH($F233,$B$269:$B$305,0)),SUMIFS('Input-Ext Allocators'!U$8:U$63,'Input-Ext Allocators'!$B$8:$B$63,$F233))*$D233</f>
        <v>0</v>
      </c>
      <c r="Y233" s="5">
        <f ca="1">IFERROR(INDEX(Y$269:Y$305,MATCH($F233,$B$269:$B$305,0))/INDEX($D$269:$D$305,MATCH($F233,$B$269:$B$305,0)),SUMIFS('Input-Ext Allocators'!V$8:V$63,'Input-Ext Allocators'!$B$8:$B$63,$F233))*$D233</f>
        <v>0</v>
      </c>
      <c r="Z233" s="5">
        <f ca="1">IFERROR(INDEX(Z$269:Z$305,MATCH($F233,$B$269:$B$305,0))/INDEX($D$269:$D$305,MATCH($F233,$B$269:$B$305,0)),SUMIFS('Input-Ext Allocators'!W$8:W$63,'Input-Ext Allocators'!$B$8:$B$63,$F233))*$D233</f>
        <v>0</v>
      </c>
    </row>
    <row r="234" spans="1:26" outlineLevel="1">
      <c r="A234" s="13">
        <f>IF(ISBLANK('Input-Accounts'!A234),"",'Input-Accounts'!A234)</f>
        <v>202</v>
      </c>
      <c r="B234" s="17" t="str">
        <f>IF(ISBLANK('Input-Accounts'!B234),"",'Input-Accounts'!B234)</f>
        <v>Communication Equipment</v>
      </c>
      <c r="C234" s="13">
        <f>IF(ISBLANK('Input-Accounts'!C234),"",'Input-Accounts'!C234)</f>
        <v>397</v>
      </c>
      <c r="D234" s="5">
        <f t="shared" ca="1" si="60"/>
        <v>107365.21484874852</v>
      </c>
      <c r="E234" s="5">
        <f t="shared" ca="1" si="61"/>
        <v>0</v>
      </c>
      <c r="F234" s="2" t="str" cm="1">
        <f t="array" aca="1" ref="F234" ca="1">IF(D234=0,"-",IF('Input-Accounts'!$E234&lt;&gt;0,'Input-Accounts'!$E234,INDEX('Input-Accounts'!$H234:$J234,,MATCH($F$6,'Input-Accounts'!$H$6:$J$6,0))))</f>
        <v>INT_T&amp;D_PLANT</v>
      </c>
      <c r="G234" s="5">
        <f ca="1">IFERROR(INDEX(G$269:G$305,MATCH($F234,$B$269:$B$305,0))/INDEX($D$269:$D$305,MATCH($F234,$B$269:$B$305,0)),SUMIFS('Input-Ext Allocators'!D$8:D$63,'Input-Ext Allocators'!$B$8:$B$63,$F234))*$D234</f>
        <v>84677.550715530888</v>
      </c>
      <c r="H234" s="5">
        <f ca="1">IFERROR(INDEX(H$269:H$305,MATCH($F234,$B$269:$B$305,0))/INDEX($D$269:$D$305,MATCH($F234,$B$269:$B$305,0)),SUMIFS('Input-Ext Allocators'!E$8:E$63,'Input-Ext Allocators'!$B$8:$B$63,$F234))*$D234</f>
        <v>17550.718938545971</v>
      </c>
      <c r="I234" s="5">
        <f ca="1">IFERROR(INDEX(I$269:I$305,MATCH($F234,$B$269:$B$305,0))/INDEX($D$269:$D$305,MATCH($F234,$B$269:$B$305,0)),SUMIFS('Input-Ext Allocators'!F$8:F$63,'Input-Ext Allocators'!$B$8:$B$63,$F234))*$D234</f>
        <v>1266.4851438912963</v>
      </c>
      <c r="J234" s="5">
        <f ca="1">IFERROR(INDEX(J$269:J$305,MATCH($F234,$B$269:$B$305,0))/INDEX($D$269:$D$305,MATCH($F234,$B$269:$B$305,0)),SUMIFS('Input-Ext Allocators'!G$8:G$63,'Input-Ext Allocators'!$B$8:$B$63,$F234))*$D234</f>
        <v>617.92641942581497</v>
      </c>
      <c r="K234" s="5">
        <f ca="1">IFERROR(INDEX(K$269:K$305,MATCH($F234,$B$269:$B$305,0))/INDEX($D$269:$D$305,MATCH($F234,$B$269:$B$305,0)),SUMIFS('Input-Ext Allocators'!H$8:H$63,'Input-Ext Allocators'!$B$8:$B$63,$F234))*$D234</f>
        <v>57.663776730842649</v>
      </c>
      <c r="L234" s="5">
        <f ca="1">IFERROR(INDEX(L$269:L$305,MATCH($F234,$B$269:$B$305,0))/INDEX($D$269:$D$305,MATCH($F234,$B$269:$B$305,0)),SUMIFS('Input-Ext Allocators'!I$8:I$63,'Input-Ext Allocators'!$B$8:$B$63,$F234))*$D234</f>
        <v>2362.8492359316228</v>
      </c>
      <c r="M234" s="5">
        <f ca="1">IFERROR(INDEX(M$269:M$305,MATCH($F234,$B$269:$B$305,0))/INDEX($D$269:$D$305,MATCH($F234,$B$269:$B$305,0)),SUMIFS('Input-Ext Allocators'!J$8:J$63,'Input-Ext Allocators'!$B$8:$B$63,$F234))*$D234</f>
        <v>832.02061869209024</v>
      </c>
      <c r="N234" s="5">
        <f ca="1">IFERROR(INDEX(N$269:N$305,MATCH($F234,$B$269:$B$305,0))/INDEX($D$269:$D$305,MATCH($F234,$B$269:$B$305,0)),SUMIFS('Input-Ext Allocators'!K$8:K$63,'Input-Ext Allocators'!$B$8:$B$63,$F234))*$D234</f>
        <v>0</v>
      </c>
      <c r="O234" s="5">
        <f ca="1">IFERROR(INDEX(O$269:O$305,MATCH($F234,$B$269:$B$305,0))/INDEX($D$269:$D$305,MATCH($F234,$B$269:$B$305,0)),SUMIFS('Input-Ext Allocators'!L$8:L$63,'Input-Ext Allocators'!$B$8:$B$63,$F234))*$D234</f>
        <v>0</v>
      </c>
      <c r="P234" s="5">
        <f ca="1">IFERROR(INDEX(P$269:P$305,MATCH($F234,$B$269:$B$305,0))/INDEX($D$269:$D$305,MATCH($F234,$B$269:$B$305,0)),SUMIFS('Input-Ext Allocators'!M$8:M$63,'Input-Ext Allocators'!$B$8:$B$63,$F234))*$D234</f>
        <v>0</v>
      </c>
      <c r="Q234" s="5">
        <f ca="1">IFERROR(INDEX(Q$269:Q$305,MATCH($F234,$B$269:$B$305,0))/INDEX($D$269:$D$305,MATCH($F234,$B$269:$B$305,0)),SUMIFS('Input-Ext Allocators'!N$8:N$63,'Input-Ext Allocators'!$B$8:$B$63,$F234))*$D234</f>
        <v>0</v>
      </c>
      <c r="R234" s="5">
        <f ca="1">IFERROR(INDEX(R$269:R$305,MATCH($F234,$B$269:$B$305,0))/INDEX($D$269:$D$305,MATCH($F234,$B$269:$B$305,0)),SUMIFS('Input-Ext Allocators'!O$8:O$63,'Input-Ext Allocators'!$B$8:$B$63,$F234))*$D234</f>
        <v>0</v>
      </c>
      <c r="S234" s="5">
        <f ca="1">IFERROR(INDEX(S$269:S$305,MATCH($F234,$B$269:$B$305,0))/INDEX($D$269:$D$305,MATCH($F234,$B$269:$B$305,0)),SUMIFS('Input-Ext Allocators'!P$8:P$63,'Input-Ext Allocators'!$B$8:$B$63,$F234))*$D234</f>
        <v>0</v>
      </c>
      <c r="T234" s="5">
        <f ca="1">IFERROR(INDEX(T$269:T$305,MATCH($F234,$B$269:$B$305,0))/INDEX($D$269:$D$305,MATCH($F234,$B$269:$B$305,0)),SUMIFS('Input-Ext Allocators'!Q$8:Q$63,'Input-Ext Allocators'!$B$8:$B$63,$F234))*$D234</f>
        <v>0</v>
      </c>
      <c r="U234" s="5">
        <f ca="1">IFERROR(INDEX(U$269:U$305,MATCH($F234,$B$269:$B$305,0))/INDEX($D$269:$D$305,MATCH($F234,$B$269:$B$305,0)),SUMIFS('Input-Ext Allocators'!R$8:R$63,'Input-Ext Allocators'!$B$8:$B$63,$F234))*$D234</f>
        <v>0</v>
      </c>
      <c r="V234" s="5">
        <f ca="1">IFERROR(INDEX(V$269:V$305,MATCH($F234,$B$269:$B$305,0))/INDEX($D$269:$D$305,MATCH($F234,$B$269:$B$305,0)),SUMIFS('Input-Ext Allocators'!S$8:S$63,'Input-Ext Allocators'!$B$8:$B$63,$F234))*$D234</f>
        <v>0</v>
      </c>
      <c r="W234" s="5">
        <f ca="1">IFERROR(INDEX(W$269:W$305,MATCH($F234,$B$269:$B$305,0))/INDEX($D$269:$D$305,MATCH($F234,$B$269:$B$305,0)),SUMIFS('Input-Ext Allocators'!T$8:T$63,'Input-Ext Allocators'!$B$8:$B$63,$F234))*$D234</f>
        <v>0</v>
      </c>
      <c r="X234" s="5">
        <f ca="1">IFERROR(INDEX(X$269:X$305,MATCH($F234,$B$269:$B$305,0))/INDEX($D$269:$D$305,MATCH($F234,$B$269:$B$305,0)),SUMIFS('Input-Ext Allocators'!U$8:U$63,'Input-Ext Allocators'!$B$8:$B$63,$F234))*$D234</f>
        <v>0</v>
      </c>
      <c r="Y234" s="5">
        <f ca="1">IFERROR(INDEX(Y$269:Y$305,MATCH($F234,$B$269:$B$305,0))/INDEX($D$269:$D$305,MATCH($F234,$B$269:$B$305,0)),SUMIFS('Input-Ext Allocators'!V$8:V$63,'Input-Ext Allocators'!$B$8:$B$63,$F234))*$D234</f>
        <v>0</v>
      </c>
      <c r="Z234" s="5">
        <f ca="1">IFERROR(INDEX(Z$269:Z$305,MATCH($F234,$B$269:$B$305,0))/INDEX($D$269:$D$305,MATCH($F234,$B$269:$B$305,0)),SUMIFS('Input-Ext Allocators'!W$8:W$63,'Input-Ext Allocators'!$B$8:$B$63,$F234))*$D234</f>
        <v>0</v>
      </c>
    </row>
    <row r="235" spans="1:26" outlineLevel="1">
      <c r="A235" s="13">
        <f>IF(ISBLANK('Input-Accounts'!A235),"",'Input-Accounts'!A235)</f>
        <v>203</v>
      </c>
      <c r="B235" s="17" t="str">
        <f>IF(ISBLANK('Input-Accounts'!B235),"",'Input-Accounts'!B235)</f>
        <v>Miscellaneous Equipment</v>
      </c>
      <c r="C235" s="13">
        <f>IF(ISBLANK('Input-Accounts'!C235),"",'Input-Accounts'!C235)</f>
        <v>398</v>
      </c>
      <c r="D235" s="5">
        <f t="shared" ca="1" si="60"/>
        <v>1240.4228625515082</v>
      </c>
      <c r="E235" s="5">
        <f t="shared" ca="1" si="61"/>
        <v>0</v>
      </c>
      <c r="F235" s="2" t="str" cm="1">
        <f t="array" aca="1" ref="F235" ca="1">IF(D235=0,"-",IF('Input-Accounts'!$E235&lt;&gt;0,'Input-Accounts'!$E235,INDEX('Input-Accounts'!$H235:$J235,,MATCH($F$6,'Input-Accounts'!$H$6:$J$6,0))))</f>
        <v>INT_T&amp;D_PLANT</v>
      </c>
      <c r="G235" s="5">
        <f ca="1">IFERROR(INDEX(G$269:G$305,MATCH($F235,$B$269:$B$305,0))/INDEX($D$269:$D$305,MATCH($F235,$B$269:$B$305,0)),SUMIFS('Input-Ext Allocators'!D$8:D$63,'Input-Ext Allocators'!$B$8:$B$63,$F235))*$D235</f>
        <v>978.30540366709522</v>
      </c>
      <c r="H235" s="5">
        <f ca="1">IFERROR(INDEX(H$269:H$305,MATCH($F235,$B$269:$B$305,0))/INDEX($D$269:$D$305,MATCH($F235,$B$269:$B$305,0)),SUMIFS('Input-Ext Allocators'!E$8:E$63,'Input-Ext Allocators'!$B$8:$B$63,$F235))*$D235</f>
        <v>202.76877437685226</v>
      </c>
      <c r="I235" s="5">
        <f ca="1">IFERROR(INDEX(I$269:I$305,MATCH($F235,$B$269:$B$305,0))/INDEX($D$269:$D$305,MATCH($F235,$B$269:$B$305,0)),SUMIFS('Input-Ext Allocators'!F$8:F$63,'Input-Ext Allocators'!$B$8:$B$63,$F235))*$D235</f>
        <v>14.632086656536989</v>
      </c>
      <c r="J235" s="5">
        <f ca="1">IFERROR(INDEX(J$269:J$305,MATCH($F235,$B$269:$B$305,0))/INDEX($D$269:$D$305,MATCH($F235,$B$269:$B$305,0)),SUMIFS('Input-Ext Allocators'!G$8:G$63,'Input-Ext Allocators'!$B$8:$B$63,$F235))*$D235</f>
        <v>7.1390911768785754</v>
      </c>
      <c r="K235" s="5">
        <f ca="1">IFERROR(INDEX(K$269:K$305,MATCH($F235,$B$269:$B$305,0))/INDEX($D$269:$D$305,MATCH($F235,$B$269:$B$305,0)),SUMIFS('Input-Ext Allocators'!H$8:H$63,'Input-Ext Allocators'!$B$8:$B$63,$F235))*$D235</f>
        <v>0.6662070867065063</v>
      </c>
      <c r="L235" s="5">
        <f ca="1">IFERROR(INDEX(L$269:L$305,MATCH($F235,$B$269:$B$305,0))/INDEX($D$269:$D$305,MATCH($F235,$B$269:$B$305,0)),SUMIFS('Input-Ext Allocators'!I$8:I$63,'Input-Ext Allocators'!$B$8:$B$63,$F235))*$D235</f>
        <v>27.298713248428907</v>
      </c>
      <c r="M235" s="5">
        <f ca="1">IFERROR(INDEX(M$269:M$305,MATCH($F235,$B$269:$B$305,0))/INDEX($D$269:$D$305,MATCH($F235,$B$269:$B$305,0)),SUMIFS('Input-Ext Allocators'!J$8:J$63,'Input-Ext Allocators'!$B$8:$B$63,$F235))*$D235</f>
        <v>9.6125863390096811</v>
      </c>
      <c r="N235" s="5">
        <f ca="1">IFERROR(INDEX(N$269:N$305,MATCH($F235,$B$269:$B$305,0))/INDEX($D$269:$D$305,MATCH($F235,$B$269:$B$305,0)),SUMIFS('Input-Ext Allocators'!K$8:K$63,'Input-Ext Allocators'!$B$8:$B$63,$F235))*$D235</f>
        <v>0</v>
      </c>
      <c r="O235" s="5">
        <f ca="1">IFERROR(INDEX(O$269:O$305,MATCH($F235,$B$269:$B$305,0))/INDEX($D$269:$D$305,MATCH($F235,$B$269:$B$305,0)),SUMIFS('Input-Ext Allocators'!L$8:L$63,'Input-Ext Allocators'!$B$8:$B$63,$F235))*$D235</f>
        <v>0</v>
      </c>
      <c r="P235" s="5">
        <f ca="1">IFERROR(INDEX(P$269:P$305,MATCH($F235,$B$269:$B$305,0))/INDEX($D$269:$D$305,MATCH($F235,$B$269:$B$305,0)),SUMIFS('Input-Ext Allocators'!M$8:M$63,'Input-Ext Allocators'!$B$8:$B$63,$F235))*$D235</f>
        <v>0</v>
      </c>
      <c r="Q235" s="5">
        <f ca="1">IFERROR(INDEX(Q$269:Q$305,MATCH($F235,$B$269:$B$305,0))/INDEX($D$269:$D$305,MATCH($F235,$B$269:$B$305,0)),SUMIFS('Input-Ext Allocators'!N$8:N$63,'Input-Ext Allocators'!$B$8:$B$63,$F235))*$D235</f>
        <v>0</v>
      </c>
      <c r="R235" s="5">
        <f ca="1">IFERROR(INDEX(R$269:R$305,MATCH($F235,$B$269:$B$305,0))/INDEX($D$269:$D$305,MATCH($F235,$B$269:$B$305,0)),SUMIFS('Input-Ext Allocators'!O$8:O$63,'Input-Ext Allocators'!$B$8:$B$63,$F235))*$D235</f>
        <v>0</v>
      </c>
      <c r="S235" s="5">
        <f ca="1">IFERROR(INDEX(S$269:S$305,MATCH($F235,$B$269:$B$305,0))/INDEX($D$269:$D$305,MATCH($F235,$B$269:$B$305,0)),SUMIFS('Input-Ext Allocators'!P$8:P$63,'Input-Ext Allocators'!$B$8:$B$63,$F235))*$D235</f>
        <v>0</v>
      </c>
      <c r="T235" s="5">
        <f ca="1">IFERROR(INDEX(T$269:T$305,MATCH($F235,$B$269:$B$305,0))/INDEX($D$269:$D$305,MATCH($F235,$B$269:$B$305,0)),SUMIFS('Input-Ext Allocators'!Q$8:Q$63,'Input-Ext Allocators'!$B$8:$B$63,$F235))*$D235</f>
        <v>0</v>
      </c>
      <c r="U235" s="5">
        <f ca="1">IFERROR(INDEX(U$269:U$305,MATCH($F235,$B$269:$B$305,0))/INDEX($D$269:$D$305,MATCH($F235,$B$269:$B$305,0)),SUMIFS('Input-Ext Allocators'!R$8:R$63,'Input-Ext Allocators'!$B$8:$B$63,$F235))*$D235</f>
        <v>0</v>
      </c>
      <c r="V235" s="5">
        <f ca="1">IFERROR(INDEX(V$269:V$305,MATCH($F235,$B$269:$B$305,0))/INDEX($D$269:$D$305,MATCH($F235,$B$269:$B$305,0)),SUMIFS('Input-Ext Allocators'!S$8:S$63,'Input-Ext Allocators'!$B$8:$B$63,$F235))*$D235</f>
        <v>0</v>
      </c>
      <c r="W235" s="5">
        <f ca="1">IFERROR(INDEX(W$269:W$305,MATCH($F235,$B$269:$B$305,0))/INDEX($D$269:$D$305,MATCH($F235,$B$269:$B$305,0)),SUMIFS('Input-Ext Allocators'!T$8:T$63,'Input-Ext Allocators'!$B$8:$B$63,$F235))*$D235</f>
        <v>0</v>
      </c>
      <c r="X235" s="5">
        <f ca="1">IFERROR(INDEX(X$269:X$305,MATCH($F235,$B$269:$B$305,0))/INDEX($D$269:$D$305,MATCH($F235,$B$269:$B$305,0)),SUMIFS('Input-Ext Allocators'!U$8:U$63,'Input-Ext Allocators'!$B$8:$B$63,$F235))*$D235</f>
        <v>0</v>
      </c>
      <c r="Y235" s="5">
        <f ca="1">IFERROR(INDEX(Y$269:Y$305,MATCH($F235,$B$269:$B$305,0))/INDEX($D$269:$D$305,MATCH($F235,$B$269:$B$305,0)),SUMIFS('Input-Ext Allocators'!V$8:V$63,'Input-Ext Allocators'!$B$8:$B$63,$F235))*$D235</f>
        <v>0</v>
      </c>
      <c r="Z235" s="5">
        <f ca="1">IFERROR(INDEX(Z$269:Z$305,MATCH($F235,$B$269:$B$305,0))/INDEX($D$269:$D$305,MATCH($F235,$B$269:$B$305,0)),SUMIFS('Input-Ext Allocators'!W$8:W$63,'Input-Ext Allocators'!$B$8:$B$63,$F235))*$D235</f>
        <v>0</v>
      </c>
    </row>
    <row r="236" spans="1:26" outlineLevel="1">
      <c r="A236" s="13">
        <f>IF(ISBLANK('Input-Accounts'!A236),"",'Input-Accounts'!A236)</f>
        <v>204</v>
      </c>
      <c r="B236" t="str">
        <f>IF(ISBLANK('Input-Accounts'!B236),"",'Input-Accounts'!B236)</f>
        <v>Subtotal - General Plant</v>
      </c>
      <c r="C236" s="13" t="str">
        <f>IF(ISBLANK('Input-Accounts'!C236),"",'Input-Accounts'!C236)</f>
        <v/>
      </c>
      <c r="D236" s="28">
        <f ca="1">SUBTOTAL(9,D226:D235)</f>
        <v>790407.00278671423</v>
      </c>
      <c r="E236" s="5">
        <f t="shared" ca="1" si="61"/>
        <v>0</v>
      </c>
      <c r="G236" s="28">
        <f t="shared" ref="G236:Z236" ca="1" si="62">SUBTOTAL(9,G226:G235)</f>
        <v>623383.73893882183</v>
      </c>
      <c r="H236" s="28">
        <f t="shared" ca="1" si="62"/>
        <v>129205.82492672988</v>
      </c>
      <c r="I236" s="28">
        <f t="shared" ca="1" si="62"/>
        <v>9323.6783260503871</v>
      </c>
      <c r="J236" s="28">
        <f t="shared" ca="1" si="62"/>
        <v>4549.0838891268468</v>
      </c>
      <c r="K236" s="28">
        <f t="shared" ca="1" si="62"/>
        <v>424.51228733063789</v>
      </c>
      <c r="L236" s="28">
        <f t="shared" ca="1" si="62"/>
        <v>17394.950359300299</v>
      </c>
      <c r="M236" s="28">
        <f t="shared" ca="1" si="62"/>
        <v>6125.2140593544227</v>
      </c>
      <c r="N236" s="28">
        <f t="shared" ca="1" si="62"/>
        <v>0</v>
      </c>
      <c r="O236" s="28">
        <f t="shared" ca="1" si="62"/>
        <v>0</v>
      </c>
      <c r="P236" s="28">
        <f t="shared" ca="1" si="62"/>
        <v>0</v>
      </c>
      <c r="Q236" s="28">
        <f t="shared" ca="1" si="62"/>
        <v>0</v>
      </c>
      <c r="R236" s="28">
        <f t="shared" ca="1" si="62"/>
        <v>0</v>
      </c>
      <c r="S236" s="28">
        <f t="shared" ca="1" si="62"/>
        <v>0</v>
      </c>
      <c r="T236" s="28">
        <f t="shared" ca="1" si="62"/>
        <v>0</v>
      </c>
      <c r="U236" s="28">
        <f t="shared" ca="1" si="62"/>
        <v>0</v>
      </c>
      <c r="V236" s="28">
        <f t="shared" ca="1" si="62"/>
        <v>0</v>
      </c>
      <c r="W236" s="28">
        <f t="shared" ca="1" si="62"/>
        <v>0</v>
      </c>
      <c r="X236" s="28">
        <f t="shared" ca="1" si="62"/>
        <v>0</v>
      </c>
      <c r="Y236" s="28">
        <f t="shared" ca="1" si="62"/>
        <v>0</v>
      </c>
      <c r="Z236" s="28">
        <f t="shared" ca="1" si="62"/>
        <v>0</v>
      </c>
    </row>
    <row r="237" spans="1:26" outlineLevel="1">
      <c r="A237" s="13" t="str">
        <f>IF(ISBLANK('Input-Accounts'!A237),"",'Input-Accounts'!A237)</f>
        <v/>
      </c>
      <c r="B237" t="str">
        <f>IF(ISBLANK('Input-Accounts'!B237),"",'Input-Accounts'!B237)</f>
        <v/>
      </c>
      <c r="C237" s="13" t="str">
        <f>IF(ISBLANK('Input-Accounts'!C237),"",'Input-Accounts'!C237)</f>
        <v/>
      </c>
      <c r="D237" s="5"/>
      <c r="E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outlineLevel="1">
      <c r="A238" s="13">
        <f>IF(ISBLANK('Input-Accounts'!A238),"",'Input-Accounts'!A238)</f>
        <v>205</v>
      </c>
      <c r="B238" t="str">
        <f>IF(ISBLANK('Input-Accounts'!B238),"",'Input-Accounts'!B238)</f>
        <v>Total - Depreciation Expense</v>
      </c>
      <c r="C238" s="13" t="str">
        <f>IF(ISBLANK('Input-Accounts'!C238),"",'Input-Accounts'!C238)</f>
        <v/>
      </c>
      <c r="D238" s="28">
        <f ca="1">SUBTOTAL(9,D198:D237)</f>
        <v>13634496.214785654</v>
      </c>
      <c r="E238" s="5">
        <f ca="1">IFERROR(IF(D238="","",IF(D238=0,0,IF(ABS(D238-SUM($G238:$Z238))&lt;Check_Limit,0,1))),1)</f>
        <v>0</v>
      </c>
      <c r="G238" s="28">
        <f t="shared" ref="G238:Z238" ca="1" si="63">SUBTOTAL(9,G198:G237)</f>
        <v>11113842.204515025</v>
      </c>
      <c r="H238" s="28">
        <f t="shared" ca="1" si="63"/>
        <v>2059629.2316197872</v>
      </c>
      <c r="I238" s="28">
        <f t="shared" ca="1" si="63"/>
        <v>125813.32839670757</v>
      </c>
      <c r="J238" s="28">
        <f t="shared" ca="1" si="63"/>
        <v>60142.739896297331</v>
      </c>
      <c r="K238" s="28">
        <f t="shared" ca="1" si="63"/>
        <v>5606.2749198121237</v>
      </c>
      <c r="L238" s="28">
        <f t="shared" ca="1" si="63"/>
        <v>208348.89539075072</v>
      </c>
      <c r="M238" s="28">
        <f t="shared" ca="1" si="63"/>
        <v>61113.540047271956</v>
      </c>
      <c r="N238" s="28">
        <f t="shared" ca="1" si="63"/>
        <v>0</v>
      </c>
      <c r="O238" s="28">
        <f t="shared" ca="1" si="63"/>
        <v>0</v>
      </c>
      <c r="P238" s="28">
        <f t="shared" ca="1" si="63"/>
        <v>0</v>
      </c>
      <c r="Q238" s="28">
        <f t="shared" ca="1" si="63"/>
        <v>0</v>
      </c>
      <c r="R238" s="28">
        <f t="shared" ca="1" si="63"/>
        <v>0</v>
      </c>
      <c r="S238" s="28">
        <f t="shared" ca="1" si="63"/>
        <v>0</v>
      </c>
      <c r="T238" s="28">
        <f t="shared" ca="1" si="63"/>
        <v>0</v>
      </c>
      <c r="U238" s="28">
        <f t="shared" ca="1" si="63"/>
        <v>0</v>
      </c>
      <c r="V238" s="28">
        <f t="shared" ca="1" si="63"/>
        <v>0</v>
      </c>
      <c r="W238" s="28">
        <f t="shared" ca="1" si="63"/>
        <v>0</v>
      </c>
      <c r="X238" s="28">
        <f t="shared" ca="1" si="63"/>
        <v>0</v>
      </c>
      <c r="Y238" s="28">
        <f t="shared" ca="1" si="63"/>
        <v>0</v>
      </c>
      <c r="Z238" s="28">
        <f t="shared" ca="1" si="63"/>
        <v>0</v>
      </c>
    </row>
    <row r="239" spans="1:26" outlineLevel="1">
      <c r="A239" s="13" t="str">
        <f>IF(ISBLANK('Input-Accounts'!A239),"",'Input-Accounts'!A239)</f>
        <v/>
      </c>
      <c r="B239" t="str">
        <f>IF(ISBLANK('Input-Accounts'!B239),"",'Input-Accounts'!B239)</f>
        <v/>
      </c>
      <c r="C239" s="13" t="str">
        <f>IF(ISBLANK('Input-Accounts'!C239),"",'Input-Accounts'!C239)</f>
        <v/>
      </c>
      <c r="D239" s="5"/>
      <c r="E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>
      <c r="A240" s="13">
        <f>IF(ISBLANK('Input-Accounts'!A240),"",'Input-Accounts'!A240)</f>
        <v>206</v>
      </c>
      <c r="B240" s="4" t="str">
        <f>IF(ISBLANK('Input-Accounts'!B240),"",'Input-Accounts'!B240)</f>
        <v>Total Adjustments, Depreciation and Amortization Expense</v>
      </c>
      <c r="C240" s="13" t="str">
        <f>IF(ISBLANK('Input-Accounts'!C240),"",'Input-Accounts'!C240)</f>
        <v/>
      </c>
      <c r="D240" s="5">
        <f ca="1">SUBTOTAL(9,D198:D239)</f>
        <v>13634496.214785654</v>
      </c>
      <c r="E240" s="5">
        <f ca="1">IFERROR(IF(D240="","",IF(D240=0,0,IF(ABS(D240-SUM($G240:$Z240))&lt;Check_Limit,0,1))),1)</f>
        <v>0</v>
      </c>
      <c r="F240" s="2"/>
      <c r="G240" s="5">
        <f t="shared" ref="G240:Z240" ca="1" si="64">SUBTOTAL(9,G198:G239)</f>
        <v>11113842.204515025</v>
      </c>
      <c r="H240" s="5">
        <f t="shared" ca="1" si="64"/>
        <v>2059629.2316197872</v>
      </c>
      <c r="I240" s="5">
        <f t="shared" ca="1" si="64"/>
        <v>125813.32839670757</v>
      </c>
      <c r="J240" s="5">
        <f t="shared" ca="1" si="64"/>
        <v>60142.739896297331</v>
      </c>
      <c r="K240" s="5">
        <f t="shared" ca="1" si="64"/>
        <v>5606.2749198121237</v>
      </c>
      <c r="L240" s="5">
        <f t="shared" ca="1" si="64"/>
        <v>208348.89539075072</v>
      </c>
      <c r="M240" s="5">
        <f t="shared" ca="1" si="64"/>
        <v>61113.540047271956</v>
      </c>
      <c r="N240" s="5">
        <f t="shared" ca="1" si="64"/>
        <v>0</v>
      </c>
      <c r="O240" s="5">
        <f t="shared" ca="1" si="64"/>
        <v>0</v>
      </c>
      <c r="P240" s="5">
        <f t="shared" ca="1" si="64"/>
        <v>0</v>
      </c>
      <c r="Q240" s="5">
        <f t="shared" ca="1" si="64"/>
        <v>0</v>
      </c>
      <c r="R240" s="5">
        <f t="shared" ca="1" si="64"/>
        <v>0</v>
      </c>
      <c r="S240" s="5">
        <f t="shared" ca="1" si="64"/>
        <v>0</v>
      </c>
      <c r="T240" s="5">
        <f t="shared" ca="1" si="64"/>
        <v>0</v>
      </c>
      <c r="U240" s="5">
        <f t="shared" ca="1" si="64"/>
        <v>0</v>
      </c>
      <c r="V240" s="5">
        <f t="shared" ca="1" si="64"/>
        <v>0</v>
      </c>
      <c r="W240" s="5">
        <f t="shared" ca="1" si="64"/>
        <v>0</v>
      </c>
      <c r="X240" s="5">
        <f t="shared" ca="1" si="64"/>
        <v>0</v>
      </c>
      <c r="Y240" s="5">
        <f t="shared" ca="1" si="64"/>
        <v>0</v>
      </c>
      <c r="Z240" s="5">
        <f t="shared" ca="1" si="64"/>
        <v>0</v>
      </c>
    </row>
    <row r="241" spans="1:26">
      <c r="A241" s="13" t="str">
        <f>IF(ISBLANK('Input-Accounts'!A241),"",'Input-Accounts'!A241)</f>
        <v/>
      </c>
      <c r="B241" t="str">
        <f>IF(ISBLANK('Input-Accounts'!B241),"",'Input-Accounts'!B241)</f>
        <v/>
      </c>
      <c r="C241" s="13" t="str">
        <f>IF(ISBLANK('Input-Accounts'!C241),"",'Input-Accounts'!C241)</f>
        <v/>
      </c>
      <c r="D241" s="28"/>
      <c r="E241" s="5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>
      <c r="A242" s="13">
        <f>IF(ISBLANK('Input-Accounts'!A242),"",'Input-Accounts'!A242)</f>
        <v>207</v>
      </c>
      <c r="B242" s="4" t="str">
        <f>IF(ISBLANK('Input-Accounts'!B242),"",'Input-Accounts'!B242)</f>
        <v>Taxes</v>
      </c>
      <c r="C242" s="13" t="str">
        <f>IF(ISBLANK('Input-Accounts'!C242),"",'Input-Accounts'!C242)</f>
        <v/>
      </c>
      <c r="D242" s="5"/>
      <c r="E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outlineLevel="1">
      <c r="A243" s="13">
        <f>IF(ISBLANK('Input-Accounts'!A243),"",'Input-Accounts'!A243)</f>
        <v>208</v>
      </c>
      <c r="B243" s="4" t="str">
        <f>IF(ISBLANK('Input-Accounts'!B243),"",'Input-Accounts'!B243)</f>
        <v>Taxes Other Than Income Taxes</v>
      </c>
      <c r="C243" s="13" t="str">
        <f>IF(ISBLANK('Input-Accounts'!C243),"",'Input-Accounts'!C243)</f>
        <v/>
      </c>
      <c r="D243" s="5"/>
      <c r="E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outlineLevel="1">
      <c r="A244" s="13">
        <f>IF(ISBLANK('Input-Accounts'!A244),"",'Input-Accounts'!A244)</f>
        <v>209</v>
      </c>
      <c r="B244" s="17" t="str">
        <f>IF(ISBLANK('Input-Accounts'!B244),"",'Input-Accounts'!B244)</f>
        <v>TOIT - Gross Revenue Taxes</v>
      </c>
      <c r="C244" s="13">
        <f>IF(ISBLANK('Input-Accounts'!C244),"",'Input-Accounts'!C244)</f>
        <v>408.5</v>
      </c>
      <c r="D244" s="5">
        <f t="shared" ref="D244:D245" ca="1" si="65">INDIRECT("Classification!"&amp;$D$5&amp;ROW())</f>
        <v>9557507.3682484832</v>
      </c>
      <c r="E244" s="5">
        <f t="shared" ref="E244:E262" ca="1" si="66">IFERROR(IF(D244="","",IF(D244=0,0,IF(ABS(D244-SUM($G244:$Z244))&lt;Check_Limit,0,1))),1)</f>
        <v>0</v>
      </c>
      <c r="F244" s="52" t="str" cm="1">
        <f t="array" aca="1" ref="F244" ca="1">IF(D244=0,"-",IF(INDEX('Input-Accounts'!$H244:$J244,,MATCH($F$6,'Input-Accounts'!$H$6:$J$6,0))&lt;&gt;0,INDEX('Input-Accounts'!$H244:$J244,,MATCH($F$6,'Input-Accounts'!$H$6:$J$6,0)),'Input-Accounts'!$E244))</f>
        <v>REVENUE</v>
      </c>
      <c r="G244" s="5">
        <f ca="1">IFERROR(INDEX(G$269:G$305,MATCH($F244,$B$269:$B$305,0))/INDEX($D$269:$D$305,MATCH($F244,$B$269:$B$305,0)),SUMIFS('Input-Ext Allocators'!D$8:D$63,'Input-Ext Allocators'!$B$8:$B$63,$F244))*$D244</f>
        <v>4471259.6342503615</v>
      </c>
      <c r="H244" s="5">
        <f ca="1">IFERROR(INDEX(H$269:H$305,MATCH($F244,$B$269:$B$305,0))/INDEX($D$269:$D$305,MATCH($F244,$B$269:$B$305,0)),SUMIFS('Input-Ext Allocators'!E$8:E$63,'Input-Ext Allocators'!$B$8:$B$63,$F244))*$D244</f>
        <v>2552535.1368568838</v>
      </c>
      <c r="I244" s="5">
        <f ca="1">IFERROR(INDEX(I$269:I$305,MATCH($F244,$B$269:$B$305,0))/INDEX($D$269:$D$305,MATCH($F244,$B$269:$B$305,0)),SUMIFS('Input-Ext Allocators'!F$8:F$63,'Input-Ext Allocators'!$B$8:$B$63,$F244))*$D244</f>
        <v>218929.03390765714</v>
      </c>
      <c r="J244" s="5">
        <f ca="1">IFERROR(INDEX(J$269:J$305,MATCH($F244,$B$269:$B$305,0))/INDEX($D$269:$D$305,MATCH($F244,$B$269:$B$305,0)),SUMIFS('Input-Ext Allocators'!G$8:G$63,'Input-Ext Allocators'!$B$8:$B$63,$F244))*$D244</f>
        <v>221501.52299038685</v>
      </c>
      <c r="K244" s="5">
        <f ca="1">IFERROR(INDEX(K$269:K$305,MATCH($F244,$B$269:$B$305,0))/INDEX($D$269:$D$305,MATCH($F244,$B$269:$B$305,0)),SUMIFS('Input-Ext Allocators'!H$8:H$63,'Input-Ext Allocators'!$B$8:$B$63,$F244))*$D244</f>
        <v>12404.832479048686</v>
      </c>
      <c r="L244" s="5">
        <f ca="1">IFERROR(INDEX(L$269:L$305,MATCH($F244,$B$269:$B$305,0))/INDEX($D$269:$D$305,MATCH($F244,$B$269:$B$305,0)),SUMIFS('Input-Ext Allocators'!I$8:I$63,'Input-Ext Allocators'!$B$8:$B$63,$F244))*$D244</f>
        <v>1856784.2904544494</v>
      </c>
      <c r="M244" s="5">
        <f ca="1">IFERROR(INDEX(M$269:M$305,MATCH($F244,$B$269:$B$305,0))/INDEX($D$269:$D$305,MATCH($F244,$B$269:$B$305,0)),SUMIFS('Input-Ext Allocators'!J$8:J$63,'Input-Ext Allocators'!$B$8:$B$63,$F244))*$D244</f>
        <v>224092.9173096946</v>
      </c>
      <c r="N244" s="5">
        <f ca="1">IFERROR(INDEX(N$269:N$305,MATCH($F244,$B$269:$B$305,0))/INDEX($D$269:$D$305,MATCH($F244,$B$269:$B$305,0)),SUMIFS('Input-Ext Allocators'!K$8:K$63,'Input-Ext Allocators'!$B$8:$B$63,$F244))*$D244</f>
        <v>0</v>
      </c>
      <c r="O244" s="5">
        <f ca="1">IFERROR(INDEX(O$269:O$305,MATCH($F244,$B$269:$B$305,0))/INDEX($D$269:$D$305,MATCH($F244,$B$269:$B$305,0)),SUMIFS('Input-Ext Allocators'!L$8:L$63,'Input-Ext Allocators'!$B$8:$B$63,$F244))*$D244</f>
        <v>0</v>
      </c>
      <c r="P244" s="5">
        <f ca="1">IFERROR(INDEX(P$269:P$305,MATCH($F244,$B$269:$B$305,0))/INDEX($D$269:$D$305,MATCH($F244,$B$269:$B$305,0)),SUMIFS('Input-Ext Allocators'!M$8:M$63,'Input-Ext Allocators'!$B$8:$B$63,$F244))*$D244</f>
        <v>0</v>
      </c>
      <c r="Q244" s="5">
        <f ca="1">IFERROR(INDEX(Q$269:Q$305,MATCH($F244,$B$269:$B$305,0))/INDEX($D$269:$D$305,MATCH($F244,$B$269:$B$305,0)),SUMIFS('Input-Ext Allocators'!N$8:N$63,'Input-Ext Allocators'!$B$8:$B$63,$F244))*$D244</f>
        <v>0</v>
      </c>
      <c r="R244" s="5">
        <f ca="1">IFERROR(INDEX(R$269:R$305,MATCH($F244,$B$269:$B$305,0))/INDEX($D$269:$D$305,MATCH($F244,$B$269:$B$305,0)),SUMIFS('Input-Ext Allocators'!O$8:O$63,'Input-Ext Allocators'!$B$8:$B$63,$F244))*$D244</f>
        <v>0</v>
      </c>
      <c r="S244" s="5">
        <f ca="1">IFERROR(INDEX(S$269:S$305,MATCH($F244,$B$269:$B$305,0))/INDEX($D$269:$D$305,MATCH($F244,$B$269:$B$305,0)),SUMIFS('Input-Ext Allocators'!P$8:P$63,'Input-Ext Allocators'!$B$8:$B$63,$F244))*$D244</f>
        <v>0</v>
      </c>
      <c r="T244" s="5">
        <f ca="1">IFERROR(INDEX(T$269:T$305,MATCH($F244,$B$269:$B$305,0))/INDEX($D$269:$D$305,MATCH($F244,$B$269:$B$305,0)),SUMIFS('Input-Ext Allocators'!Q$8:Q$63,'Input-Ext Allocators'!$B$8:$B$63,$F244))*$D244</f>
        <v>0</v>
      </c>
      <c r="U244" s="5">
        <f ca="1">IFERROR(INDEX(U$269:U$305,MATCH($F244,$B$269:$B$305,0))/INDEX($D$269:$D$305,MATCH($F244,$B$269:$B$305,0)),SUMIFS('Input-Ext Allocators'!R$8:R$63,'Input-Ext Allocators'!$B$8:$B$63,$F244))*$D244</f>
        <v>0</v>
      </c>
      <c r="V244" s="5">
        <f ca="1">IFERROR(INDEX(V$269:V$305,MATCH($F244,$B$269:$B$305,0))/INDEX($D$269:$D$305,MATCH($F244,$B$269:$B$305,0)),SUMIFS('Input-Ext Allocators'!S$8:S$63,'Input-Ext Allocators'!$B$8:$B$63,$F244))*$D244</f>
        <v>0</v>
      </c>
      <c r="W244" s="5">
        <f ca="1">IFERROR(INDEX(W$269:W$305,MATCH($F244,$B$269:$B$305,0))/INDEX($D$269:$D$305,MATCH($F244,$B$269:$B$305,0)),SUMIFS('Input-Ext Allocators'!T$8:T$63,'Input-Ext Allocators'!$B$8:$B$63,$F244))*$D244</f>
        <v>0</v>
      </c>
      <c r="X244" s="5">
        <f ca="1">IFERROR(INDEX(X$269:X$305,MATCH($F244,$B$269:$B$305,0))/INDEX($D$269:$D$305,MATCH($F244,$B$269:$B$305,0)),SUMIFS('Input-Ext Allocators'!U$8:U$63,'Input-Ext Allocators'!$B$8:$B$63,$F244))*$D244</f>
        <v>0</v>
      </c>
      <c r="Y244" s="5">
        <f ca="1">IFERROR(INDEX(Y$269:Y$305,MATCH($F244,$B$269:$B$305,0))/INDEX($D$269:$D$305,MATCH($F244,$B$269:$B$305,0)),SUMIFS('Input-Ext Allocators'!V$8:V$63,'Input-Ext Allocators'!$B$8:$B$63,$F244))*$D244</f>
        <v>0</v>
      </c>
      <c r="Z244" s="5">
        <f ca="1">IFERROR(INDEX(Z$269:Z$305,MATCH($F244,$B$269:$B$305,0))/INDEX($D$269:$D$305,MATCH($F244,$B$269:$B$305,0)),SUMIFS('Input-Ext Allocators'!W$8:W$63,'Input-Ext Allocators'!$B$8:$B$63,$F244))*$D244</f>
        <v>0</v>
      </c>
    </row>
    <row r="245" spans="1:26" outlineLevel="1">
      <c r="A245" s="13">
        <f>IF(ISBLANK('Input-Accounts'!A245),"",'Input-Accounts'!A245)</f>
        <v>210</v>
      </c>
      <c r="B245" s="17" t="str">
        <f>IF(ISBLANK('Input-Accounts'!B245),"",'Input-Accounts'!B245)</f>
        <v>TOIT - Property, Payroll, &amp; Misc. Taxes</v>
      </c>
      <c r="C245" s="13">
        <f>IF(ISBLANK('Input-Accounts'!C245),"",'Input-Accounts'!C245)</f>
        <v>408.1</v>
      </c>
      <c r="D245" s="5">
        <f t="shared" ca="1" si="65"/>
        <v>2025626.8373880258</v>
      </c>
      <c r="E245" s="5">
        <f t="shared" ca="1" si="66"/>
        <v>0</v>
      </c>
      <c r="F245" s="2" t="str" cm="1">
        <f t="array" aca="1" ref="F245" ca="1">IF(D245=0,"-",IF('Input-Accounts'!$E245&lt;&gt;0,'Input-Accounts'!$E245,INDEX('Input-Accounts'!$H245:$J245,,MATCH($F$6,'Input-Accounts'!$H$6:$J$6,0))))</f>
        <v>INT_PLANT_LABOR</v>
      </c>
      <c r="G245" s="5">
        <f ca="1">IFERROR(INDEX(G$269:G$305,MATCH($F245,$B$269:$B$305,0))/INDEX($D$269:$D$305,MATCH($F245,$B$269:$B$305,0)),SUMIFS('Input-Ext Allocators'!D$8:D$63,'Input-Ext Allocators'!$B$8:$B$63,$F245))*$D245</f>
        <v>1553614.5719087471</v>
      </c>
      <c r="H245" s="5">
        <f ca="1">IFERROR(INDEX(H$269:H$305,MATCH($F245,$B$269:$B$305,0))/INDEX($D$269:$D$305,MATCH($F245,$B$269:$B$305,0)),SUMIFS('Input-Ext Allocators'!E$8:E$63,'Input-Ext Allocators'!$B$8:$B$63,$F245))*$D245</f>
        <v>337253.76122746133</v>
      </c>
      <c r="I245" s="5">
        <f ca="1">IFERROR(INDEX(I$269:I$305,MATCH($F245,$B$269:$B$305,0))/INDEX($D$269:$D$305,MATCH($F245,$B$269:$B$305,0)),SUMIFS('Input-Ext Allocators'!F$8:F$63,'Input-Ext Allocators'!$B$8:$B$63,$F245))*$D245</f>
        <v>31515.748508022894</v>
      </c>
      <c r="J245" s="5">
        <f ca="1">IFERROR(INDEX(J$269:J$305,MATCH($F245,$B$269:$B$305,0))/INDEX($D$269:$D$305,MATCH($F245,$B$269:$B$305,0)),SUMIFS('Input-Ext Allocators'!G$8:G$63,'Input-Ext Allocators'!$B$8:$B$63,$F245))*$D245</f>
        <v>12979.98316310155</v>
      </c>
      <c r="K245" s="5">
        <f ca="1">IFERROR(INDEX(K$269:K$305,MATCH($F245,$B$269:$B$305,0))/INDEX($D$269:$D$305,MATCH($F245,$B$269:$B$305,0)),SUMIFS('Input-Ext Allocators'!H$8:H$63,'Input-Ext Allocators'!$B$8:$B$63,$F245))*$D245</f>
        <v>1150.9381776343409</v>
      </c>
      <c r="L245" s="5">
        <f ca="1">IFERROR(INDEX(L$269:L$305,MATCH($F245,$B$269:$B$305,0))/INDEX($D$269:$D$305,MATCH($F245,$B$269:$B$305,0)),SUMIFS('Input-Ext Allocators'!I$8:I$63,'Input-Ext Allocators'!$B$8:$B$63,$F245))*$D245</f>
        <v>60526.103528476167</v>
      </c>
      <c r="M245" s="5">
        <f ca="1">IFERROR(INDEX(M$269:M$305,MATCH($F245,$B$269:$B$305,0))/INDEX($D$269:$D$305,MATCH($F245,$B$269:$B$305,0)),SUMIFS('Input-Ext Allocators'!J$8:J$63,'Input-Ext Allocators'!$B$8:$B$63,$F245))*$D245</f>
        <v>28585.730874582459</v>
      </c>
      <c r="N245" s="5">
        <f ca="1">IFERROR(INDEX(N$269:N$305,MATCH($F245,$B$269:$B$305,0))/INDEX($D$269:$D$305,MATCH($F245,$B$269:$B$305,0)),SUMIFS('Input-Ext Allocators'!K$8:K$63,'Input-Ext Allocators'!$B$8:$B$63,$F245))*$D245</f>
        <v>0</v>
      </c>
      <c r="O245" s="5">
        <f ca="1">IFERROR(INDEX(O$269:O$305,MATCH($F245,$B$269:$B$305,0))/INDEX($D$269:$D$305,MATCH($F245,$B$269:$B$305,0)),SUMIFS('Input-Ext Allocators'!L$8:L$63,'Input-Ext Allocators'!$B$8:$B$63,$F245))*$D245</f>
        <v>0</v>
      </c>
      <c r="P245" s="5">
        <f ca="1">IFERROR(INDEX(P$269:P$305,MATCH($F245,$B$269:$B$305,0))/INDEX($D$269:$D$305,MATCH($F245,$B$269:$B$305,0)),SUMIFS('Input-Ext Allocators'!M$8:M$63,'Input-Ext Allocators'!$B$8:$B$63,$F245))*$D245</f>
        <v>0</v>
      </c>
      <c r="Q245" s="5">
        <f ca="1">IFERROR(INDEX(Q$269:Q$305,MATCH($F245,$B$269:$B$305,0))/INDEX($D$269:$D$305,MATCH($F245,$B$269:$B$305,0)),SUMIFS('Input-Ext Allocators'!N$8:N$63,'Input-Ext Allocators'!$B$8:$B$63,$F245))*$D245</f>
        <v>0</v>
      </c>
      <c r="R245" s="5">
        <f ca="1">IFERROR(INDEX(R$269:R$305,MATCH($F245,$B$269:$B$305,0))/INDEX($D$269:$D$305,MATCH($F245,$B$269:$B$305,0)),SUMIFS('Input-Ext Allocators'!O$8:O$63,'Input-Ext Allocators'!$B$8:$B$63,$F245))*$D245</f>
        <v>0</v>
      </c>
      <c r="S245" s="5">
        <f ca="1">IFERROR(INDEX(S$269:S$305,MATCH($F245,$B$269:$B$305,0))/INDEX($D$269:$D$305,MATCH($F245,$B$269:$B$305,0)),SUMIFS('Input-Ext Allocators'!P$8:P$63,'Input-Ext Allocators'!$B$8:$B$63,$F245))*$D245</f>
        <v>0</v>
      </c>
      <c r="T245" s="5">
        <f ca="1">IFERROR(INDEX(T$269:T$305,MATCH($F245,$B$269:$B$305,0))/INDEX($D$269:$D$305,MATCH($F245,$B$269:$B$305,0)),SUMIFS('Input-Ext Allocators'!Q$8:Q$63,'Input-Ext Allocators'!$B$8:$B$63,$F245))*$D245</f>
        <v>0</v>
      </c>
      <c r="U245" s="5">
        <f ca="1">IFERROR(INDEX(U$269:U$305,MATCH($F245,$B$269:$B$305,0))/INDEX($D$269:$D$305,MATCH($F245,$B$269:$B$305,0)),SUMIFS('Input-Ext Allocators'!R$8:R$63,'Input-Ext Allocators'!$B$8:$B$63,$F245))*$D245</f>
        <v>0</v>
      </c>
      <c r="V245" s="5">
        <f ca="1">IFERROR(INDEX(V$269:V$305,MATCH($F245,$B$269:$B$305,0))/INDEX($D$269:$D$305,MATCH($F245,$B$269:$B$305,0)),SUMIFS('Input-Ext Allocators'!S$8:S$63,'Input-Ext Allocators'!$B$8:$B$63,$F245))*$D245</f>
        <v>0</v>
      </c>
      <c r="W245" s="5">
        <f ca="1">IFERROR(INDEX(W$269:W$305,MATCH($F245,$B$269:$B$305,0))/INDEX($D$269:$D$305,MATCH($F245,$B$269:$B$305,0)),SUMIFS('Input-Ext Allocators'!T$8:T$63,'Input-Ext Allocators'!$B$8:$B$63,$F245))*$D245</f>
        <v>0</v>
      </c>
      <c r="X245" s="5">
        <f ca="1">IFERROR(INDEX(X$269:X$305,MATCH($F245,$B$269:$B$305,0))/INDEX($D$269:$D$305,MATCH($F245,$B$269:$B$305,0)),SUMIFS('Input-Ext Allocators'!U$8:U$63,'Input-Ext Allocators'!$B$8:$B$63,$F245))*$D245</f>
        <v>0</v>
      </c>
      <c r="Y245" s="5">
        <f ca="1">IFERROR(INDEX(Y$269:Y$305,MATCH($F245,$B$269:$B$305,0))/INDEX($D$269:$D$305,MATCH($F245,$B$269:$B$305,0)),SUMIFS('Input-Ext Allocators'!V$8:V$63,'Input-Ext Allocators'!$B$8:$B$63,$F245))*$D245</f>
        <v>0</v>
      </c>
      <c r="Z245" s="5">
        <f ca="1">IFERROR(INDEX(Z$269:Z$305,MATCH($F245,$B$269:$B$305,0))/INDEX($D$269:$D$305,MATCH($F245,$B$269:$B$305,0)),SUMIFS('Input-Ext Allocators'!W$8:W$63,'Input-Ext Allocators'!$B$8:$B$63,$F245))*$D245</f>
        <v>0</v>
      </c>
    </row>
    <row r="246" spans="1:26" outlineLevel="1">
      <c r="A246" s="13">
        <f>IF(ISBLANK('Input-Accounts'!A246),"",'Input-Accounts'!A246)</f>
        <v>211</v>
      </c>
      <c r="B246" t="str">
        <f>IF(ISBLANK('Input-Accounts'!B246),"",'Input-Accounts'!B246)</f>
        <v>Subtotal - Taxes Other Than Income Taxes</v>
      </c>
      <c r="C246" s="13" t="str">
        <f>IF(ISBLANK('Input-Accounts'!C246),"",'Input-Accounts'!C246)</f>
        <v/>
      </c>
      <c r="D246" s="28">
        <f ca="1">SUBTOTAL(9,D244:D245)</f>
        <v>11583134.205636509</v>
      </c>
      <c r="E246" s="5">
        <f t="shared" ca="1" si="66"/>
        <v>0</v>
      </c>
      <c r="G246" s="28">
        <f t="shared" ref="G246:Z246" ca="1" si="67">SUBTOTAL(9,G244:G245)</f>
        <v>6024874.2061591083</v>
      </c>
      <c r="H246" s="28">
        <f t="shared" ca="1" si="67"/>
        <v>2889788.8980843453</v>
      </c>
      <c r="I246" s="28">
        <f t="shared" ca="1" si="67"/>
        <v>250444.78241568003</v>
      </c>
      <c r="J246" s="28">
        <f t="shared" ca="1" si="67"/>
        <v>234481.50615348839</v>
      </c>
      <c r="K246" s="28">
        <f t="shared" ca="1" si="67"/>
        <v>13555.770656683027</v>
      </c>
      <c r="L246" s="28">
        <f t="shared" ca="1" si="67"/>
        <v>1917310.3939829255</v>
      </c>
      <c r="M246" s="28">
        <f t="shared" ca="1" si="67"/>
        <v>252678.64818427706</v>
      </c>
      <c r="N246" s="28">
        <f t="shared" ca="1" si="67"/>
        <v>0</v>
      </c>
      <c r="O246" s="28">
        <f t="shared" ca="1" si="67"/>
        <v>0</v>
      </c>
      <c r="P246" s="28">
        <f t="shared" ca="1" si="67"/>
        <v>0</v>
      </c>
      <c r="Q246" s="28">
        <f t="shared" ca="1" si="67"/>
        <v>0</v>
      </c>
      <c r="R246" s="28">
        <f t="shared" ca="1" si="67"/>
        <v>0</v>
      </c>
      <c r="S246" s="28">
        <f t="shared" ca="1" si="67"/>
        <v>0</v>
      </c>
      <c r="T246" s="28">
        <f t="shared" ca="1" si="67"/>
        <v>0</v>
      </c>
      <c r="U246" s="28">
        <f t="shared" ca="1" si="67"/>
        <v>0</v>
      </c>
      <c r="V246" s="28">
        <f t="shared" ca="1" si="67"/>
        <v>0</v>
      </c>
      <c r="W246" s="28">
        <f t="shared" ca="1" si="67"/>
        <v>0</v>
      </c>
      <c r="X246" s="28">
        <f t="shared" ca="1" si="67"/>
        <v>0</v>
      </c>
      <c r="Y246" s="28">
        <f t="shared" ca="1" si="67"/>
        <v>0</v>
      </c>
      <c r="Z246" s="28">
        <f t="shared" ca="1" si="67"/>
        <v>0</v>
      </c>
    </row>
    <row r="247" spans="1:26" outlineLevel="1">
      <c r="A247" s="13" t="str">
        <f>IF(ISBLANK('Input-Accounts'!A247),"",'Input-Accounts'!A247)</f>
        <v/>
      </c>
      <c r="B247" s="3" t="str">
        <f>IF(ISBLANK('Input-Accounts'!B247),"",'Input-Accounts'!B247)</f>
        <v/>
      </c>
      <c r="C247" s="13" t="str">
        <f>IF(ISBLANK('Input-Accounts'!C247),"",'Input-Accounts'!C247)</f>
        <v/>
      </c>
      <c r="D247" s="5"/>
      <c r="E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outlineLevel="1">
      <c r="A248" s="13">
        <f>IF(ISBLANK('Input-Accounts'!A248),"",'Input-Accounts'!A248)</f>
        <v>212</v>
      </c>
      <c r="B248" s="1" t="str">
        <f>IF(ISBLANK('Input-Accounts'!B248),"",'Input-Accounts'!B248)</f>
        <v>Income Taxes</v>
      </c>
      <c r="C248" s="13" t="str">
        <f>IF(ISBLANK('Input-Accounts'!C248),"",'Input-Accounts'!C248)</f>
        <v/>
      </c>
      <c r="D248" s="5"/>
      <c r="E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outlineLevel="1">
      <c r="A249" s="13">
        <f>IF(ISBLANK('Input-Accounts'!A249),"",'Input-Accounts'!A249)</f>
        <v>213</v>
      </c>
      <c r="B249" s="17" t="str">
        <f>IF(ISBLANK('Input-Accounts'!B249),"",'Input-Accounts'!B249)</f>
        <v>Income Taxes - Federal</v>
      </c>
      <c r="C249" s="13">
        <f>IF(ISBLANK('Input-Accounts'!C249),"",'Input-Accounts'!C249)</f>
        <v>409.1</v>
      </c>
      <c r="D249" s="5">
        <f t="shared" ref="D249:D252" ca="1" si="68">INDIRECT("Classification!"&amp;$D$5&amp;ROW())</f>
        <v>-1368795.2200130839</v>
      </c>
      <c r="E249" s="5">
        <f t="shared" ca="1" si="66"/>
        <v>0</v>
      </c>
      <c r="F249" s="2" t="str" cm="1">
        <f t="array" aca="1" ref="F249" ca="1">IF(D249=0,"-",IF('Input-Accounts'!$E249&lt;&gt;0,'Input-Accounts'!$E249,INDEX('Input-Accounts'!$H249:$J249,,MATCH($F$6,'Input-Accounts'!$H$6:$J$6,0))))</f>
        <v>INT_RATEBASE</v>
      </c>
      <c r="G249" s="5">
        <f ca="1">IFERROR(INDEX(G$269:G$305,MATCH($F249,$B$269:$B$305,0))/INDEX($D$269:$D$305,MATCH($F249,$B$269:$B$305,0)),SUMIFS('Input-Ext Allocators'!D$8:D$63,'Input-Ext Allocators'!$B$8:$B$63,$F249))*$D249</f>
        <v>-1016157.3720761169</v>
      </c>
      <c r="H249" s="5">
        <f ca="1">IFERROR(INDEX(H$269:H$305,MATCH($F249,$B$269:$B$305,0))/INDEX($D$269:$D$305,MATCH($F249,$B$269:$B$305,0)),SUMIFS('Input-Ext Allocators'!E$8:E$63,'Input-Ext Allocators'!$B$8:$B$63,$F249))*$D249</f>
        <v>-259598.58157900671</v>
      </c>
      <c r="I249" s="5">
        <f ca="1">IFERROR(INDEX(I$269:I$305,MATCH($F249,$B$269:$B$305,0))/INDEX($D$269:$D$305,MATCH($F249,$B$269:$B$305,0)),SUMIFS('Input-Ext Allocators'!F$8:F$63,'Input-Ext Allocators'!$B$8:$B$63,$F249))*$D249</f>
        <v>-22495.097358028477</v>
      </c>
      <c r="J249" s="5">
        <f ca="1">IFERROR(INDEX(J$269:J$305,MATCH($F249,$B$269:$B$305,0))/INDEX($D$269:$D$305,MATCH($F249,$B$269:$B$305,0)),SUMIFS('Input-Ext Allocators'!G$8:G$63,'Input-Ext Allocators'!$B$8:$B$63,$F249))*$D249</f>
        <v>-12158.433488164656</v>
      </c>
      <c r="K249" s="5">
        <f ca="1">IFERROR(INDEX(K$269:K$305,MATCH($F249,$B$269:$B$305,0))/INDEX($D$269:$D$305,MATCH($F249,$B$269:$B$305,0)),SUMIFS('Input-Ext Allocators'!H$8:H$63,'Input-Ext Allocators'!$B$8:$B$63,$F249))*$D249</f>
        <v>-1176.3751744608278</v>
      </c>
      <c r="L249" s="5">
        <f ca="1">IFERROR(INDEX(L$269:L$305,MATCH($F249,$B$269:$B$305,0))/INDEX($D$269:$D$305,MATCH($F249,$B$269:$B$305,0)),SUMIFS('Input-Ext Allocators'!I$8:I$63,'Input-Ext Allocators'!$B$8:$B$63,$F249))*$D249</f>
        <v>-43855.362916421152</v>
      </c>
      <c r="M249" s="5">
        <f ca="1">IFERROR(INDEX(M$269:M$305,MATCH($F249,$B$269:$B$305,0))/INDEX($D$269:$D$305,MATCH($F249,$B$269:$B$305,0)),SUMIFS('Input-Ext Allocators'!J$8:J$63,'Input-Ext Allocators'!$B$8:$B$63,$F249))*$D249</f>
        <v>-13353.997420885464</v>
      </c>
      <c r="N249" s="5">
        <f ca="1">IFERROR(INDEX(N$269:N$305,MATCH($F249,$B$269:$B$305,0))/INDEX($D$269:$D$305,MATCH($F249,$B$269:$B$305,0)),SUMIFS('Input-Ext Allocators'!K$8:K$63,'Input-Ext Allocators'!$B$8:$B$63,$F249))*$D249</f>
        <v>0</v>
      </c>
      <c r="O249" s="5">
        <f ca="1">IFERROR(INDEX(O$269:O$305,MATCH($F249,$B$269:$B$305,0))/INDEX($D$269:$D$305,MATCH($F249,$B$269:$B$305,0)),SUMIFS('Input-Ext Allocators'!L$8:L$63,'Input-Ext Allocators'!$B$8:$B$63,$F249))*$D249</f>
        <v>0</v>
      </c>
      <c r="P249" s="5">
        <f ca="1">IFERROR(INDEX(P$269:P$305,MATCH($F249,$B$269:$B$305,0))/INDEX($D$269:$D$305,MATCH($F249,$B$269:$B$305,0)),SUMIFS('Input-Ext Allocators'!M$8:M$63,'Input-Ext Allocators'!$B$8:$B$63,$F249))*$D249</f>
        <v>0</v>
      </c>
      <c r="Q249" s="5">
        <f ca="1">IFERROR(INDEX(Q$269:Q$305,MATCH($F249,$B$269:$B$305,0))/INDEX($D$269:$D$305,MATCH($F249,$B$269:$B$305,0)),SUMIFS('Input-Ext Allocators'!N$8:N$63,'Input-Ext Allocators'!$B$8:$B$63,$F249))*$D249</f>
        <v>0</v>
      </c>
      <c r="R249" s="5">
        <f ca="1">IFERROR(INDEX(R$269:R$305,MATCH($F249,$B$269:$B$305,0))/INDEX($D$269:$D$305,MATCH($F249,$B$269:$B$305,0)),SUMIFS('Input-Ext Allocators'!O$8:O$63,'Input-Ext Allocators'!$B$8:$B$63,$F249))*$D249</f>
        <v>0</v>
      </c>
      <c r="S249" s="5">
        <f ca="1">IFERROR(INDEX(S$269:S$305,MATCH($F249,$B$269:$B$305,0))/INDEX($D$269:$D$305,MATCH($F249,$B$269:$B$305,0)),SUMIFS('Input-Ext Allocators'!P$8:P$63,'Input-Ext Allocators'!$B$8:$B$63,$F249))*$D249</f>
        <v>0</v>
      </c>
      <c r="T249" s="5">
        <f ca="1">IFERROR(INDEX(T$269:T$305,MATCH($F249,$B$269:$B$305,0))/INDEX($D$269:$D$305,MATCH($F249,$B$269:$B$305,0)),SUMIFS('Input-Ext Allocators'!Q$8:Q$63,'Input-Ext Allocators'!$B$8:$B$63,$F249))*$D249</f>
        <v>0</v>
      </c>
      <c r="U249" s="5">
        <f ca="1">IFERROR(INDEX(U$269:U$305,MATCH($F249,$B$269:$B$305,0))/INDEX($D$269:$D$305,MATCH($F249,$B$269:$B$305,0)),SUMIFS('Input-Ext Allocators'!R$8:R$63,'Input-Ext Allocators'!$B$8:$B$63,$F249))*$D249</f>
        <v>0</v>
      </c>
      <c r="V249" s="5">
        <f ca="1">IFERROR(INDEX(V$269:V$305,MATCH($F249,$B$269:$B$305,0))/INDEX($D$269:$D$305,MATCH($F249,$B$269:$B$305,0)),SUMIFS('Input-Ext Allocators'!S$8:S$63,'Input-Ext Allocators'!$B$8:$B$63,$F249))*$D249</f>
        <v>0</v>
      </c>
      <c r="W249" s="5">
        <f ca="1">IFERROR(INDEX(W$269:W$305,MATCH($F249,$B$269:$B$305,0))/INDEX($D$269:$D$305,MATCH($F249,$B$269:$B$305,0)),SUMIFS('Input-Ext Allocators'!T$8:T$63,'Input-Ext Allocators'!$B$8:$B$63,$F249))*$D249</f>
        <v>0</v>
      </c>
      <c r="X249" s="5">
        <f ca="1">IFERROR(INDEX(X$269:X$305,MATCH($F249,$B$269:$B$305,0))/INDEX($D$269:$D$305,MATCH($F249,$B$269:$B$305,0)),SUMIFS('Input-Ext Allocators'!U$8:U$63,'Input-Ext Allocators'!$B$8:$B$63,$F249))*$D249</f>
        <v>0</v>
      </c>
      <c r="Y249" s="5">
        <f ca="1">IFERROR(INDEX(Y$269:Y$305,MATCH($F249,$B$269:$B$305,0))/INDEX($D$269:$D$305,MATCH($F249,$B$269:$B$305,0)),SUMIFS('Input-Ext Allocators'!V$8:V$63,'Input-Ext Allocators'!$B$8:$B$63,$F249))*$D249</f>
        <v>0</v>
      </c>
      <c r="Z249" s="5">
        <f ca="1">IFERROR(INDEX(Z$269:Z$305,MATCH($F249,$B$269:$B$305,0))/INDEX($D$269:$D$305,MATCH($F249,$B$269:$B$305,0)),SUMIFS('Input-Ext Allocators'!W$8:W$63,'Input-Ext Allocators'!$B$8:$B$63,$F249))*$D249</f>
        <v>0</v>
      </c>
    </row>
    <row r="250" spans="1:26" outlineLevel="1">
      <c r="A250" s="13">
        <f>IF(ISBLANK('Input-Accounts'!A250),"",'Input-Accounts'!A250)</f>
        <v>214</v>
      </c>
      <c r="B250" s="17" t="str">
        <f>IF(ISBLANK('Input-Accounts'!B250),"",'Input-Accounts'!B250)</f>
        <v>Income Taxes - Provisions for Deferred Federal Income Taxes</v>
      </c>
      <c r="C250" s="13">
        <f>IF(ISBLANK('Input-Accounts'!C250),"",'Input-Accounts'!C250)</f>
        <v>410.1</v>
      </c>
      <c r="D250" s="5">
        <f t="shared" ca="1" si="68"/>
        <v>11628826.457856631</v>
      </c>
      <c r="E250" s="5">
        <f t="shared" ca="1" si="66"/>
        <v>0</v>
      </c>
      <c r="F250" s="2" t="str" cm="1">
        <f t="array" aca="1" ref="F250" ca="1">IF(D250=0,"-",IF('Input-Accounts'!$E250&lt;&gt;0,'Input-Accounts'!$E250,INDEX('Input-Accounts'!$H250:$J250,,MATCH($F$6,'Input-Accounts'!$H$6:$J$6,0))))</f>
        <v>INT_RATEBASE</v>
      </c>
      <c r="G250" s="5">
        <f ca="1">IFERROR(INDEX(G$269:G$305,MATCH($F250,$B$269:$B$305,0))/INDEX($D$269:$D$305,MATCH($F250,$B$269:$B$305,0)),SUMIFS('Input-Ext Allocators'!D$8:D$63,'Input-Ext Allocators'!$B$8:$B$63,$F250))*$D250</f>
        <v>8632933.2254914362</v>
      </c>
      <c r="H250" s="5">
        <f ca="1">IFERROR(INDEX(H$269:H$305,MATCH($F250,$B$269:$B$305,0))/INDEX($D$269:$D$305,MATCH($F250,$B$269:$B$305,0)),SUMIFS('Input-Ext Allocators'!E$8:E$63,'Input-Ext Allocators'!$B$8:$B$63,$F250))*$D250</f>
        <v>2205462.7381436578</v>
      </c>
      <c r="I250" s="5">
        <f ca="1">IFERROR(INDEX(I$269:I$305,MATCH($F250,$B$269:$B$305,0))/INDEX($D$269:$D$305,MATCH($F250,$B$269:$B$305,0)),SUMIFS('Input-Ext Allocators'!F$8:F$63,'Input-Ext Allocators'!$B$8:$B$63,$F250))*$D250</f>
        <v>191110.82469049087</v>
      </c>
      <c r="J250" s="5">
        <f ca="1">IFERROR(INDEX(J$269:J$305,MATCH($F250,$B$269:$B$305,0))/INDEX($D$269:$D$305,MATCH($F250,$B$269:$B$305,0)),SUMIFS('Input-Ext Allocators'!G$8:G$63,'Input-Ext Allocators'!$B$8:$B$63,$F250))*$D250</f>
        <v>103293.98507974608</v>
      </c>
      <c r="K250" s="5">
        <f ca="1">IFERROR(INDEX(K$269:K$305,MATCH($F250,$B$269:$B$305,0))/INDEX($D$269:$D$305,MATCH($F250,$B$269:$B$305,0)),SUMIFS('Input-Ext Allocators'!H$8:H$63,'Input-Ext Allocators'!$B$8:$B$63,$F250))*$D250</f>
        <v>9994.0900969869126</v>
      </c>
      <c r="L250" s="5">
        <f ca="1">IFERROR(INDEX(L$269:L$305,MATCH($F250,$B$269:$B$305,0))/INDEX($D$269:$D$305,MATCH($F250,$B$269:$B$305,0)),SUMIFS('Input-Ext Allocators'!I$8:I$63,'Input-Ext Allocators'!$B$8:$B$63,$F250))*$D250</f>
        <v>372580.4979042139</v>
      </c>
      <c r="M250" s="5">
        <f ca="1">IFERROR(INDEX(M$269:M$305,MATCH($F250,$B$269:$B$305,0))/INDEX($D$269:$D$305,MATCH($F250,$B$269:$B$305,0)),SUMIFS('Input-Ext Allocators'!J$8:J$63,'Input-Ext Allocators'!$B$8:$B$63,$F250))*$D250</f>
        <v>113451.09645010137</v>
      </c>
      <c r="N250" s="5">
        <f ca="1">IFERROR(INDEX(N$269:N$305,MATCH($F250,$B$269:$B$305,0))/INDEX($D$269:$D$305,MATCH($F250,$B$269:$B$305,0)),SUMIFS('Input-Ext Allocators'!K$8:K$63,'Input-Ext Allocators'!$B$8:$B$63,$F250))*$D250</f>
        <v>0</v>
      </c>
      <c r="O250" s="5">
        <f ca="1">IFERROR(INDEX(O$269:O$305,MATCH($F250,$B$269:$B$305,0))/INDEX($D$269:$D$305,MATCH($F250,$B$269:$B$305,0)),SUMIFS('Input-Ext Allocators'!L$8:L$63,'Input-Ext Allocators'!$B$8:$B$63,$F250))*$D250</f>
        <v>0</v>
      </c>
      <c r="P250" s="5">
        <f ca="1">IFERROR(INDEX(P$269:P$305,MATCH($F250,$B$269:$B$305,0))/INDEX($D$269:$D$305,MATCH($F250,$B$269:$B$305,0)),SUMIFS('Input-Ext Allocators'!M$8:M$63,'Input-Ext Allocators'!$B$8:$B$63,$F250))*$D250</f>
        <v>0</v>
      </c>
      <c r="Q250" s="5">
        <f ca="1">IFERROR(INDEX(Q$269:Q$305,MATCH($F250,$B$269:$B$305,0))/INDEX($D$269:$D$305,MATCH($F250,$B$269:$B$305,0)),SUMIFS('Input-Ext Allocators'!N$8:N$63,'Input-Ext Allocators'!$B$8:$B$63,$F250))*$D250</f>
        <v>0</v>
      </c>
      <c r="R250" s="5">
        <f ca="1">IFERROR(INDEX(R$269:R$305,MATCH($F250,$B$269:$B$305,0))/INDEX($D$269:$D$305,MATCH($F250,$B$269:$B$305,0)),SUMIFS('Input-Ext Allocators'!O$8:O$63,'Input-Ext Allocators'!$B$8:$B$63,$F250))*$D250</f>
        <v>0</v>
      </c>
      <c r="S250" s="5">
        <f ca="1">IFERROR(INDEX(S$269:S$305,MATCH($F250,$B$269:$B$305,0))/INDEX($D$269:$D$305,MATCH($F250,$B$269:$B$305,0)),SUMIFS('Input-Ext Allocators'!P$8:P$63,'Input-Ext Allocators'!$B$8:$B$63,$F250))*$D250</f>
        <v>0</v>
      </c>
      <c r="T250" s="5">
        <f ca="1">IFERROR(INDEX(T$269:T$305,MATCH($F250,$B$269:$B$305,0))/INDEX($D$269:$D$305,MATCH($F250,$B$269:$B$305,0)),SUMIFS('Input-Ext Allocators'!Q$8:Q$63,'Input-Ext Allocators'!$B$8:$B$63,$F250))*$D250</f>
        <v>0</v>
      </c>
      <c r="U250" s="5">
        <f ca="1">IFERROR(INDEX(U$269:U$305,MATCH($F250,$B$269:$B$305,0))/INDEX($D$269:$D$305,MATCH($F250,$B$269:$B$305,0)),SUMIFS('Input-Ext Allocators'!R$8:R$63,'Input-Ext Allocators'!$B$8:$B$63,$F250))*$D250</f>
        <v>0</v>
      </c>
      <c r="V250" s="5">
        <f ca="1">IFERROR(INDEX(V$269:V$305,MATCH($F250,$B$269:$B$305,0))/INDEX($D$269:$D$305,MATCH($F250,$B$269:$B$305,0)),SUMIFS('Input-Ext Allocators'!S$8:S$63,'Input-Ext Allocators'!$B$8:$B$63,$F250))*$D250</f>
        <v>0</v>
      </c>
      <c r="W250" s="5">
        <f ca="1">IFERROR(INDEX(W$269:W$305,MATCH($F250,$B$269:$B$305,0))/INDEX($D$269:$D$305,MATCH($F250,$B$269:$B$305,0)),SUMIFS('Input-Ext Allocators'!T$8:T$63,'Input-Ext Allocators'!$B$8:$B$63,$F250))*$D250</f>
        <v>0</v>
      </c>
      <c r="X250" s="5">
        <f ca="1">IFERROR(INDEX(X$269:X$305,MATCH($F250,$B$269:$B$305,0))/INDEX($D$269:$D$305,MATCH($F250,$B$269:$B$305,0)),SUMIFS('Input-Ext Allocators'!U$8:U$63,'Input-Ext Allocators'!$B$8:$B$63,$F250))*$D250</f>
        <v>0</v>
      </c>
      <c r="Y250" s="5">
        <f ca="1">IFERROR(INDEX(Y$269:Y$305,MATCH($F250,$B$269:$B$305,0))/INDEX($D$269:$D$305,MATCH($F250,$B$269:$B$305,0)),SUMIFS('Input-Ext Allocators'!V$8:V$63,'Input-Ext Allocators'!$B$8:$B$63,$F250))*$D250</f>
        <v>0</v>
      </c>
      <c r="Z250" s="5">
        <f ca="1">IFERROR(INDEX(Z$269:Z$305,MATCH($F250,$B$269:$B$305,0))/INDEX($D$269:$D$305,MATCH($F250,$B$269:$B$305,0)),SUMIFS('Input-Ext Allocators'!W$8:W$63,'Input-Ext Allocators'!$B$8:$B$63,$F250))*$D250</f>
        <v>0</v>
      </c>
    </row>
    <row r="251" spans="1:26" outlineLevel="1">
      <c r="A251" s="13">
        <f>IF(ISBLANK('Input-Accounts'!A251),"",'Input-Accounts'!A251)</f>
        <v>215</v>
      </c>
      <c r="B251" s="17" t="str">
        <f>IF(ISBLANK('Input-Accounts'!B251),"",'Input-Accounts'!B251)</f>
        <v>Provision for Deferred Income Tax - Credit</v>
      </c>
      <c r="C251" s="13">
        <f>IF(ISBLANK('Input-Accounts'!C251),"",'Input-Accounts'!C251)</f>
        <v>411.1</v>
      </c>
      <c r="D251" s="5">
        <f t="shared" ca="1" si="68"/>
        <v>-10422838.832274122</v>
      </c>
      <c r="E251" s="5">
        <f t="shared" ca="1" si="66"/>
        <v>0</v>
      </c>
      <c r="F251" s="2" t="str" cm="1">
        <f t="array" aca="1" ref="F251" ca="1">IF(D251=0,"-",IF('Input-Accounts'!$E251&lt;&gt;0,'Input-Accounts'!$E251,INDEX('Input-Accounts'!$H251:$J251,,MATCH($F$6,'Input-Accounts'!$H$6:$J$6,0))))</f>
        <v>INT_RATEBASE</v>
      </c>
      <c r="G251" s="5">
        <f ca="1">IFERROR(INDEX(G$269:G$305,MATCH($F251,$B$269:$B$305,0))/INDEX($D$269:$D$305,MATCH($F251,$B$269:$B$305,0)),SUMIFS('Input-Ext Allocators'!D$8:D$63,'Input-Ext Allocators'!$B$8:$B$63,$F251))*$D251</f>
        <v>-7737639.9058986604</v>
      </c>
      <c r="H251" s="5">
        <f ca="1">IFERROR(INDEX(H$269:H$305,MATCH($F251,$B$269:$B$305,0))/INDEX($D$269:$D$305,MATCH($F251,$B$269:$B$305,0)),SUMIFS('Input-Ext Allocators'!E$8:E$63,'Input-Ext Allocators'!$B$8:$B$63,$F251))*$D251</f>
        <v>-1976741.3980734746</v>
      </c>
      <c r="I251" s="5">
        <f ca="1">IFERROR(INDEX(I$269:I$305,MATCH($F251,$B$269:$B$305,0))/INDEX($D$269:$D$305,MATCH($F251,$B$269:$B$305,0)),SUMIFS('Input-Ext Allocators'!F$8:F$63,'Input-Ext Allocators'!$B$8:$B$63,$F251))*$D251</f>
        <v>-171291.3450098146</v>
      </c>
      <c r="J251" s="5">
        <f ca="1">IFERROR(INDEX(J$269:J$305,MATCH($F251,$B$269:$B$305,0))/INDEX($D$269:$D$305,MATCH($F251,$B$269:$B$305,0)),SUMIFS('Input-Ext Allocators'!G$8:G$63,'Input-Ext Allocators'!$B$8:$B$63,$F251))*$D251</f>
        <v>-92581.703126383916</v>
      </c>
      <c r="K251" s="5">
        <f ca="1">IFERROR(INDEX(K$269:K$305,MATCH($F251,$B$269:$B$305,0))/INDEX($D$269:$D$305,MATCH($F251,$B$269:$B$305,0)),SUMIFS('Input-Ext Allocators'!H$8:H$63,'Input-Ext Allocators'!$B$8:$B$63,$F251))*$D251</f>
        <v>-8957.6356422229164</v>
      </c>
      <c r="L251" s="5">
        <f ca="1">IFERROR(INDEX(L$269:L$305,MATCH($F251,$B$269:$B$305,0))/INDEX($D$269:$D$305,MATCH($F251,$B$269:$B$305,0)),SUMIFS('Input-Ext Allocators'!I$8:I$63,'Input-Ext Allocators'!$B$8:$B$63,$F251))*$D251</f>
        <v>-333941.39088561374</v>
      </c>
      <c r="M251" s="5">
        <f ca="1">IFERROR(INDEX(M$269:M$305,MATCH($F251,$B$269:$B$305,0))/INDEX($D$269:$D$305,MATCH($F251,$B$269:$B$305,0)),SUMIFS('Input-Ext Allocators'!J$8:J$63,'Input-Ext Allocators'!$B$8:$B$63,$F251))*$D251</f>
        <v>-101685.45363795401</v>
      </c>
      <c r="N251" s="5">
        <f ca="1">IFERROR(INDEX(N$269:N$305,MATCH($F251,$B$269:$B$305,0))/INDEX($D$269:$D$305,MATCH($F251,$B$269:$B$305,0)),SUMIFS('Input-Ext Allocators'!K$8:K$63,'Input-Ext Allocators'!$B$8:$B$63,$F251))*$D251</f>
        <v>0</v>
      </c>
      <c r="O251" s="5">
        <f ca="1">IFERROR(INDEX(O$269:O$305,MATCH($F251,$B$269:$B$305,0))/INDEX($D$269:$D$305,MATCH($F251,$B$269:$B$305,0)),SUMIFS('Input-Ext Allocators'!L$8:L$63,'Input-Ext Allocators'!$B$8:$B$63,$F251))*$D251</f>
        <v>0</v>
      </c>
      <c r="P251" s="5">
        <f ca="1">IFERROR(INDEX(P$269:P$305,MATCH($F251,$B$269:$B$305,0))/INDEX($D$269:$D$305,MATCH($F251,$B$269:$B$305,0)),SUMIFS('Input-Ext Allocators'!M$8:M$63,'Input-Ext Allocators'!$B$8:$B$63,$F251))*$D251</f>
        <v>0</v>
      </c>
      <c r="Q251" s="5">
        <f ca="1">IFERROR(INDEX(Q$269:Q$305,MATCH($F251,$B$269:$B$305,0))/INDEX($D$269:$D$305,MATCH($F251,$B$269:$B$305,0)),SUMIFS('Input-Ext Allocators'!N$8:N$63,'Input-Ext Allocators'!$B$8:$B$63,$F251))*$D251</f>
        <v>0</v>
      </c>
      <c r="R251" s="5">
        <f ca="1">IFERROR(INDEX(R$269:R$305,MATCH($F251,$B$269:$B$305,0))/INDEX($D$269:$D$305,MATCH($F251,$B$269:$B$305,0)),SUMIFS('Input-Ext Allocators'!O$8:O$63,'Input-Ext Allocators'!$B$8:$B$63,$F251))*$D251</f>
        <v>0</v>
      </c>
      <c r="S251" s="5">
        <f ca="1">IFERROR(INDEX(S$269:S$305,MATCH($F251,$B$269:$B$305,0))/INDEX($D$269:$D$305,MATCH($F251,$B$269:$B$305,0)),SUMIFS('Input-Ext Allocators'!P$8:P$63,'Input-Ext Allocators'!$B$8:$B$63,$F251))*$D251</f>
        <v>0</v>
      </c>
      <c r="T251" s="5">
        <f ca="1">IFERROR(INDEX(T$269:T$305,MATCH($F251,$B$269:$B$305,0))/INDEX($D$269:$D$305,MATCH($F251,$B$269:$B$305,0)),SUMIFS('Input-Ext Allocators'!Q$8:Q$63,'Input-Ext Allocators'!$B$8:$B$63,$F251))*$D251</f>
        <v>0</v>
      </c>
      <c r="U251" s="5">
        <f ca="1">IFERROR(INDEX(U$269:U$305,MATCH($F251,$B$269:$B$305,0))/INDEX($D$269:$D$305,MATCH($F251,$B$269:$B$305,0)),SUMIFS('Input-Ext Allocators'!R$8:R$63,'Input-Ext Allocators'!$B$8:$B$63,$F251))*$D251</f>
        <v>0</v>
      </c>
      <c r="V251" s="5">
        <f ca="1">IFERROR(INDEX(V$269:V$305,MATCH($F251,$B$269:$B$305,0))/INDEX($D$269:$D$305,MATCH($F251,$B$269:$B$305,0)),SUMIFS('Input-Ext Allocators'!S$8:S$63,'Input-Ext Allocators'!$B$8:$B$63,$F251))*$D251</f>
        <v>0</v>
      </c>
      <c r="W251" s="5">
        <f ca="1">IFERROR(INDEX(W$269:W$305,MATCH($F251,$B$269:$B$305,0))/INDEX($D$269:$D$305,MATCH($F251,$B$269:$B$305,0)),SUMIFS('Input-Ext Allocators'!T$8:T$63,'Input-Ext Allocators'!$B$8:$B$63,$F251))*$D251</f>
        <v>0</v>
      </c>
      <c r="X251" s="5">
        <f ca="1">IFERROR(INDEX(X$269:X$305,MATCH($F251,$B$269:$B$305,0))/INDEX($D$269:$D$305,MATCH($F251,$B$269:$B$305,0)),SUMIFS('Input-Ext Allocators'!U$8:U$63,'Input-Ext Allocators'!$B$8:$B$63,$F251))*$D251</f>
        <v>0</v>
      </c>
      <c r="Y251" s="5">
        <f ca="1">IFERROR(INDEX(Y$269:Y$305,MATCH($F251,$B$269:$B$305,0))/INDEX($D$269:$D$305,MATCH($F251,$B$269:$B$305,0)),SUMIFS('Input-Ext Allocators'!V$8:V$63,'Input-Ext Allocators'!$B$8:$B$63,$F251))*$D251</f>
        <v>0</v>
      </c>
      <c r="Z251" s="5">
        <f ca="1">IFERROR(INDEX(Z$269:Z$305,MATCH($F251,$B$269:$B$305,0))/INDEX($D$269:$D$305,MATCH($F251,$B$269:$B$305,0)),SUMIFS('Input-Ext Allocators'!W$8:W$63,'Input-Ext Allocators'!$B$8:$B$63,$F251))*$D251</f>
        <v>0</v>
      </c>
    </row>
    <row r="252" spans="1:26" outlineLevel="1">
      <c r="A252" s="13">
        <f>IF(ISBLANK('Input-Accounts'!A252),"",'Input-Accounts'!A252)</f>
        <v>216</v>
      </c>
      <c r="B252" s="17" t="str">
        <f>IF(ISBLANK('Input-Accounts'!B252),"",'Input-Accounts'!B252)</f>
        <v>Investment Tax Credit Adjustments</v>
      </c>
      <c r="C252" s="13">
        <f>IF(ISBLANK('Input-Accounts'!C252),"",'Input-Accounts'!C252)</f>
        <v>411.4</v>
      </c>
      <c r="D252" s="5">
        <f t="shared" ca="1" si="68"/>
        <v>-8936.4269086946751</v>
      </c>
      <c r="E252" s="5">
        <f t="shared" ca="1" si="66"/>
        <v>0</v>
      </c>
      <c r="F252" s="2" t="str" cm="1">
        <f t="array" aca="1" ref="F252" ca="1">IF(D252=0,"-",IF('Input-Accounts'!$E252&lt;&gt;0,'Input-Accounts'!$E252,INDEX('Input-Accounts'!$H252:$J252,,MATCH($F$6,'Input-Accounts'!$H$6:$J$6,0))))</f>
        <v>INT_RATEBASE</v>
      </c>
      <c r="G252" s="5">
        <f ca="1">IFERROR(INDEX(G$269:G$305,MATCH($F252,$B$269:$B$305,0))/INDEX($D$269:$D$305,MATCH($F252,$B$269:$B$305,0)),SUMIFS('Input-Ext Allocators'!D$8:D$63,'Input-Ext Allocators'!$B$8:$B$63,$F252))*$D252</f>
        <v>-6634.1670035950865</v>
      </c>
      <c r="H252" s="5">
        <f ca="1">IFERROR(INDEX(H$269:H$305,MATCH($F252,$B$269:$B$305,0))/INDEX($D$269:$D$305,MATCH($F252,$B$269:$B$305,0)),SUMIFS('Input-Ext Allocators'!E$8:E$63,'Input-Ext Allocators'!$B$8:$B$63,$F252))*$D252</f>
        <v>-1694.8362442845398</v>
      </c>
      <c r="I252" s="5">
        <f ca="1">IFERROR(INDEX(I$269:I$305,MATCH($F252,$B$269:$B$305,0))/INDEX($D$269:$D$305,MATCH($F252,$B$269:$B$305,0)),SUMIFS('Input-Ext Allocators'!F$8:F$63,'Input-Ext Allocators'!$B$8:$B$63,$F252))*$D252</f>
        <v>-146.86330753118108</v>
      </c>
      <c r="J252" s="5">
        <f ca="1">IFERROR(INDEX(J$269:J$305,MATCH($F252,$B$269:$B$305,0))/INDEX($D$269:$D$305,MATCH($F252,$B$269:$B$305,0)),SUMIFS('Input-Ext Allocators'!G$8:G$63,'Input-Ext Allocators'!$B$8:$B$63,$F252))*$D252</f>
        <v>-79.378529821407852</v>
      </c>
      <c r="K252" s="5">
        <f ca="1">IFERROR(INDEX(K$269:K$305,MATCH($F252,$B$269:$B$305,0))/INDEX($D$269:$D$305,MATCH($F252,$B$269:$B$305,0)),SUMIFS('Input-Ext Allocators'!H$8:H$63,'Input-Ext Allocators'!$B$8:$B$63,$F252))*$D252</f>
        <v>-7.6801778747237641</v>
      </c>
      <c r="L252" s="5">
        <f ca="1">IFERROR(INDEX(L$269:L$305,MATCH($F252,$B$269:$B$305,0))/INDEX($D$269:$D$305,MATCH($F252,$B$269:$B$305,0)),SUMIFS('Input-Ext Allocators'!I$8:I$63,'Input-Ext Allocators'!$B$8:$B$63,$F252))*$D252</f>
        <v>-286.31766061626837</v>
      </c>
      <c r="M252" s="5">
        <f ca="1">IFERROR(INDEX(M$269:M$305,MATCH($F252,$B$269:$B$305,0))/INDEX($D$269:$D$305,MATCH($F252,$B$269:$B$305,0)),SUMIFS('Input-Ext Allocators'!J$8:J$63,'Input-Ext Allocators'!$B$8:$B$63,$F252))*$D252</f>
        <v>-87.183984971469613</v>
      </c>
      <c r="N252" s="5">
        <f ca="1">IFERROR(INDEX(N$269:N$305,MATCH($F252,$B$269:$B$305,0))/INDEX($D$269:$D$305,MATCH($F252,$B$269:$B$305,0)),SUMIFS('Input-Ext Allocators'!K$8:K$63,'Input-Ext Allocators'!$B$8:$B$63,$F252))*$D252</f>
        <v>0</v>
      </c>
      <c r="O252" s="5">
        <f ca="1">IFERROR(INDEX(O$269:O$305,MATCH($F252,$B$269:$B$305,0))/INDEX($D$269:$D$305,MATCH($F252,$B$269:$B$305,0)),SUMIFS('Input-Ext Allocators'!L$8:L$63,'Input-Ext Allocators'!$B$8:$B$63,$F252))*$D252</f>
        <v>0</v>
      </c>
      <c r="P252" s="5">
        <f ca="1">IFERROR(INDEX(P$269:P$305,MATCH($F252,$B$269:$B$305,0))/INDEX($D$269:$D$305,MATCH($F252,$B$269:$B$305,0)),SUMIFS('Input-Ext Allocators'!M$8:M$63,'Input-Ext Allocators'!$B$8:$B$63,$F252))*$D252</f>
        <v>0</v>
      </c>
      <c r="Q252" s="5">
        <f ca="1">IFERROR(INDEX(Q$269:Q$305,MATCH($F252,$B$269:$B$305,0))/INDEX($D$269:$D$305,MATCH($F252,$B$269:$B$305,0)),SUMIFS('Input-Ext Allocators'!N$8:N$63,'Input-Ext Allocators'!$B$8:$B$63,$F252))*$D252</f>
        <v>0</v>
      </c>
      <c r="R252" s="5">
        <f ca="1">IFERROR(INDEX(R$269:R$305,MATCH($F252,$B$269:$B$305,0))/INDEX($D$269:$D$305,MATCH($F252,$B$269:$B$305,0)),SUMIFS('Input-Ext Allocators'!O$8:O$63,'Input-Ext Allocators'!$B$8:$B$63,$F252))*$D252</f>
        <v>0</v>
      </c>
      <c r="S252" s="5">
        <f ca="1">IFERROR(INDEX(S$269:S$305,MATCH($F252,$B$269:$B$305,0))/INDEX($D$269:$D$305,MATCH($F252,$B$269:$B$305,0)),SUMIFS('Input-Ext Allocators'!P$8:P$63,'Input-Ext Allocators'!$B$8:$B$63,$F252))*$D252</f>
        <v>0</v>
      </c>
      <c r="T252" s="5">
        <f ca="1">IFERROR(INDEX(T$269:T$305,MATCH($F252,$B$269:$B$305,0))/INDEX($D$269:$D$305,MATCH($F252,$B$269:$B$305,0)),SUMIFS('Input-Ext Allocators'!Q$8:Q$63,'Input-Ext Allocators'!$B$8:$B$63,$F252))*$D252</f>
        <v>0</v>
      </c>
      <c r="U252" s="5">
        <f ca="1">IFERROR(INDEX(U$269:U$305,MATCH($F252,$B$269:$B$305,0))/INDEX($D$269:$D$305,MATCH($F252,$B$269:$B$305,0)),SUMIFS('Input-Ext Allocators'!R$8:R$63,'Input-Ext Allocators'!$B$8:$B$63,$F252))*$D252</f>
        <v>0</v>
      </c>
      <c r="V252" s="5">
        <f ca="1">IFERROR(INDEX(V$269:V$305,MATCH($F252,$B$269:$B$305,0))/INDEX($D$269:$D$305,MATCH($F252,$B$269:$B$305,0)),SUMIFS('Input-Ext Allocators'!S$8:S$63,'Input-Ext Allocators'!$B$8:$B$63,$F252))*$D252</f>
        <v>0</v>
      </c>
      <c r="W252" s="5">
        <f ca="1">IFERROR(INDEX(W$269:W$305,MATCH($F252,$B$269:$B$305,0))/INDEX($D$269:$D$305,MATCH($F252,$B$269:$B$305,0)),SUMIFS('Input-Ext Allocators'!T$8:T$63,'Input-Ext Allocators'!$B$8:$B$63,$F252))*$D252</f>
        <v>0</v>
      </c>
      <c r="X252" s="5">
        <f ca="1">IFERROR(INDEX(X$269:X$305,MATCH($F252,$B$269:$B$305,0))/INDEX($D$269:$D$305,MATCH($F252,$B$269:$B$305,0)),SUMIFS('Input-Ext Allocators'!U$8:U$63,'Input-Ext Allocators'!$B$8:$B$63,$F252))*$D252</f>
        <v>0</v>
      </c>
      <c r="Y252" s="5">
        <f ca="1">IFERROR(INDEX(Y$269:Y$305,MATCH($F252,$B$269:$B$305,0))/INDEX($D$269:$D$305,MATCH($F252,$B$269:$B$305,0)),SUMIFS('Input-Ext Allocators'!V$8:V$63,'Input-Ext Allocators'!$B$8:$B$63,$F252))*$D252</f>
        <v>0</v>
      </c>
      <c r="Z252" s="5">
        <f ca="1">IFERROR(INDEX(Z$269:Z$305,MATCH($F252,$B$269:$B$305,0))/INDEX($D$269:$D$305,MATCH($F252,$B$269:$B$305,0)),SUMIFS('Input-Ext Allocators'!W$8:W$63,'Input-Ext Allocators'!$B$8:$B$63,$F252))*$D252</f>
        <v>0</v>
      </c>
    </row>
    <row r="253" spans="1:26" outlineLevel="1">
      <c r="A253" s="13">
        <f>IF(ISBLANK('Input-Accounts'!A253),"",'Input-Accounts'!A253)</f>
        <v>217</v>
      </c>
      <c r="B253" t="str">
        <f>IF(ISBLANK('Input-Accounts'!B253),"",'Input-Accounts'!B253)</f>
        <v>Subtotal - Income Taxes</v>
      </c>
      <c r="C253" s="13" t="str">
        <f>IF(ISBLANK('Input-Accounts'!C253),"",'Input-Accounts'!C253)</f>
        <v/>
      </c>
      <c r="D253" s="28">
        <f ca="1">SUBTOTAL(9,D249:D252)</f>
        <v>-171744.02133926982</v>
      </c>
      <c r="E253" s="5">
        <f t="shared" ca="1" si="66"/>
        <v>0</v>
      </c>
      <c r="G253" s="28">
        <f t="shared" ref="G253:Z253" ca="1" si="69">SUBTOTAL(9,G249:G252)</f>
        <v>-127498.21948693581</v>
      </c>
      <c r="H253" s="28">
        <f t="shared" ca="1" si="69"/>
        <v>-32572.077753108126</v>
      </c>
      <c r="I253" s="28">
        <f t="shared" ca="1" si="69"/>
        <v>-2822.4809848833975</v>
      </c>
      <c r="J253" s="28">
        <f t="shared" ca="1" si="69"/>
        <v>-1525.530064623892</v>
      </c>
      <c r="K253" s="28">
        <f t="shared" ca="1" si="69"/>
        <v>-147.6008975715547</v>
      </c>
      <c r="L253" s="28">
        <f t="shared" ca="1" si="69"/>
        <v>-5502.5735584372542</v>
      </c>
      <c r="M253" s="28">
        <f t="shared" ca="1" si="69"/>
        <v>-1675.5385937095807</v>
      </c>
      <c r="N253" s="28">
        <f t="shared" ca="1" si="69"/>
        <v>0</v>
      </c>
      <c r="O253" s="28">
        <f t="shared" ca="1" si="69"/>
        <v>0</v>
      </c>
      <c r="P253" s="28">
        <f t="shared" ca="1" si="69"/>
        <v>0</v>
      </c>
      <c r="Q253" s="28">
        <f t="shared" ca="1" si="69"/>
        <v>0</v>
      </c>
      <c r="R253" s="28">
        <f t="shared" ca="1" si="69"/>
        <v>0</v>
      </c>
      <c r="S253" s="28">
        <f t="shared" ca="1" si="69"/>
        <v>0</v>
      </c>
      <c r="T253" s="28">
        <f t="shared" ca="1" si="69"/>
        <v>0</v>
      </c>
      <c r="U253" s="28">
        <f t="shared" ca="1" si="69"/>
        <v>0</v>
      </c>
      <c r="V253" s="28">
        <f t="shared" ca="1" si="69"/>
        <v>0</v>
      </c>
      <c r="W253" s="28">
        <f t="shared" ca="1" si="69"/>
        <v>0</v>
      </c>
      <c r="X253" s="28">
        <f t="shared" ca="1" si="69"/>
        <v>0</v>
      </c>
      <c r="Y253" s="28">
        <f t="shared" ca="1" si="69"/>
        <v>0</v>
      </c>
      <c r="Z253" s="28">
        <f t="shared" ca="1" si="69"/>
        <v>0</v>
      </c>
    </row>
    <row r="254" spans="1:26" outlineLevel="1">
      <c r="A254" s="13" t="str">
        <f>IF(ISBLANK('Input-Accounts'!A254),"",'Input-Accounts'!A254)</f>
        <v/>
      </c>
      <c r="B254" t="str">
        <f>IF(ISBLANK('Input-Accounts'!B254),"",'Input-Accounts'!B254)</f>
        <v/>
      </c>
      <c r="C254" s="13" t="str">
        <f>IF(ISBLANK('Input-Accounts'!C254),"",'Input-Accounts'!C254)</f>
        <v/>
      </c>
      <c r="D254" s="5"/>
      <c r="E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>
      <c r="A255" s="13">
        <f>IF(ISBLANK('Input-Accounts'!A255),"",'Input-Accounts'!A255)</f>
        <v>218</v>
      </c>
      <c r="B255" s="4" t="str">
        <f>IF(ISBLANK('Input-Accounts'!B255),"",'Input-Accounts'!B255)</f>
        <v>Total Taxes</v>
      </c>
      <c r="C255" s="13" t="str">
        <f>IF(ISBLANK('Input-Accounts'!C255),"",'Input-Accounts'!C255)</f>
        <v/>
      </c>
      <c r="D255" s="5">
        <f ca="1">SUBTOTAL(9,D244:D253)</f>
        <v>11411390.184297239</v>
      </c>
      <c r="E255" s="5">
        <f t="shared" ca="1" si="66"/>
        <v>0</v>
      </c>
      <c r="F255" s="2"/>
      <c r="G255" s="5">
        <f t="shared" ref="G255:Z255" ca="1" si="70">SUBTOTAL(9,G244:G253)</f>
        <v>5897375.9866721733</v>
      </c>
      <c r="H255" s="5">
        <f t="shared" ca="1" si="70"/>
        <v>2857216.8203312368</v>
      </c>
      <c r="I255" s="5">
        <f t="shared" ca="1" si="70"/>
        <v>247622.30143079665</v>
      </c>
      <c r="J255" s="5">
        <f t="shared" ca="1" si="70"/>
        <v>232955.97608886453</v>
      </c>
      <c r="K255" s="5">
        <f t="shared" ca="1" si="70"/>
        <v>13408.169759111472</v>
      </c>
      <c r="L255" s="5">
        <f t="shared" ca="1" si="70"/>
        <v>1911807.8204244883</v>
      </c>
      <c r="M255" s="5">
        <f t="shared" ca="1" si="70"/>
        <v>251003.1095905675</v>
      </c>
      <c r="N255" s="5">
        <f t="shared" ca="1" si="70"/>
        <v>0</v>
      </c>
      <c r="O255" s="5">
        <f t="shared" ca="1" si="70"/>
        <v>0</v>
      </c>
      <c r="P255" s="5">
        <f t="shared" ca="1" si="70"/>
        <v>0</v>
      </c>
      <c r="Q255" s="5">
        <f t="shared" ca="1" si="70"/>
        <v>0</v>
      </c>
      <c r="R255" s="5">
        <f t="shared" ca="1" si="70"/>
        <v>0</v>
      </c>
      <c r="S255" s="5">
        <f t="shared" ca="1" si="70"/>
        <v>0</v>
      </c>
      <c r="T255" s="5">
        <f t="shared" ca="1" si="70"/>
        <v>0</v>
      </c>
      <c r="U255" s="5">
        <f t="shared" ca="1" si="70"/>
        <v>0</v>
      </c>
      <c r="V255" s="5">
        <f t="shared" ca="1" si="70"/>
        <v>0</v>
      </c>
      <c r="W255" s="5">
        <f t="shared" ca="1" si="70"/>
        <v>0</v>
      </c>
      <c r="X255" s="5">
        <f t="shared" ca="1" si="70"/>
        <v>0</v>
      </c>
      <c r="Y255" s="5">
        <f t="shared" ca="1" si="70"/>
        <v>0</v>
      </c>
      <c r="Z255" s="5">
        <f t="shared" ca="1" si="70"/>
        <v>0</v>
      </c>
    </row>
    <row r="256" spans="1:26">
      <c r="A256" s="13" t="str">
        <f>IF(ISBLANK('Input-Accounts'!A256),"",'Input-Accounts'!A256)</f>
        <v/>
      </c>
      <c r="B256" t="str">
        <f>IF(ISBLANK('Input-Accounts'!B256),"",'Input-Accounts'!B256)</f>
        <v/>
      </c>
      <c r="C256" s="13" t="str">
        <f>IF(ISBLANK('Input-Accounts'!C256),"",'Input-Accounts'!C256)</f>
        <v/>
      </c>
      <c r="D256" s="28"/>
      <c r="E256" s="5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>
      <c r="A257" s="13">
        <f>IF(ISBLANK('Input-Accounts'!A257),"",'Input-Accounts'!A257)</f>
        <v>219</v>
      </c>
      <c r="B257" s="1" t="str">
        <f>IF(ISBLANK('Input-Accounts'!B257),"",'Input-Accounts'!B257)</f>
        <v>REVENUE REQUIREMENT AT EQUAL RATES OF RETURN</v>
      </c>
      <c r="C257" s="13" t="str">
        <f>IF(ISBLANK('Input-Accounts'!C257),"",'Input-Accounts'!C257)</f>
        <v/>
      </c>
      <c r="D257" s="5"/>
      <c r="E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>
      <c r="A258" s="13">
        <f>IF(ISBLANK('Input-Accounts'!A258),"",'Input-Accounts'!A258)</f>
        <v>220</v>
      </c>
      <c r="B258" s="1" t="str">
        <f>IF(ISBLANK('Input-Accounts'!B258),"",'Input-Accounts'!B258)</f>
        <v>Test Year Expenses at Current Rates</v>
      </c>
      <c r="C258" s="13" t="str">
        <f>IF(ISBLANK('Input-Accounts'!C258),"",'Input-Accounts'!C258)</f>
        <v/>
      </c>
      <c r="D258" s="18">
        <f ca="1">SUBTOTAL(9,D119:D255)</f>
        <v>54681745.875294663</v>
      </c>
      <c r="E258" s="5">
        <f t="shared" ca="1" si="66"/>
        <v>0</v>
      </c>
      <c r="F258" s="2"/>
      <c r="G258" s="18">
        <f t="shared" ref="G258:Z258" ca="1" si="71">SUBTOTAL(9,G119:G255)</f>
        <v>39132737.695710786</v>
      </c>
      <c r="H258" s="18">
        <f t="shared" ca="1" si="71"/>
        <v>10002168.773421222</v>
      </c>
      <c r="I258" s="18">
        <f t="shared" ca="1" si="71"/>
        <v>952658.30313234555</v>
      </c>
      <c r="J258" s="18">
        <f t="shared" ca="1" si="71"/>
        <v>487438.33755724307</v>
      </c>
      <c r="K258" s="18">
        <f t="shared" ca="1" si="71"/>
        <v>35480.740046994368</v>
      </c>
      <c r="L258" s="18">
        <f t="shared" ca="1" si="71"/>
        <v>3178116.876074655</v>
      </c>
      <c r="M258" s="18">
        <f t="shared" ca="1" si="71"/>
        <v>893145.14935141685</v>
      </c>
      <c r="N258" s="18">
        <f t="shared" ca="1" si="71"/>
        <v>0</v>
      </c>
      <c r="O258" s="18">
        <f t="shared" ca="1" si="71"/>
        <v>0</v>
      </c>
      <c r="P258" s="18">
        <f t="shared" ca="1" si="71"/>
        <v>0</v>
      </c>
      <c r="Q258" s="18">
        <f t="shared" ca="1" si="71"/>
        <v>0</v>
      </c>
      <c r="R258" s="18">
        <f t="shared" ca="1" si="71"/>
        <v>0</v>
      </c>
      <c r="S258" s="18">
        <f t="shared" ca="1" si="71"/>
        <v>0</v>
      </c>
      <c r="T258" s="18">
        <f t="shared" ca="1" si="71"/>
        <v>0</v>
      </c>
      <c r="U258" s="18">
        <f t="shared" ca="1" si="71"/>
        <v>0</v>
      </c>
      <c r="V258" s="18">
        <f t="shared" ca="1" si="71"/>
        <v>0</v>
      </c>
      <c r="W258" s="18">
        <f t="shared" ca="1" si="71"/>
        <v>0</v>
      </c>
      <c r="X258" s="18">
        <f t="shared" ca="1" si="71"/>
        <v>0</v>
      </c>
      <c r="Y258" s="18">
        <f t="shared" ca="1" si="71"/>
        <v>0</v>
      </c>
      <c r="Z258" s="18">
        <f t="shared" ca="1" si="71"/>
        <v>0</v>
      </c>
    </row>
    <row r="259" spans="1:26">
      <c r="A259" s="13">
        <f>IF(ISBLANK('Input-Accounts'!A259),"",'Input-Accounts'!A259)</f>
        <v>221</v>
      </c>
      <c r="B259" s="1" t="str">
        <f>IF(ISBLANK('Input-Accounts'!B259),"",'Input-Accounts'!B259)</f>
        <v>Return on Rate Base</v>
      </c>
      <c r="C259" s="13" t="str">
        <f>IF(ISBLANK('Input-Accounts'!C259),"",'Input-Accounts'!C259)</f>
        <v/>
      </c>
      <c r="D259" s="5">
        <f t="shared" ref="D259:D262" ca="1" si="72">INDIRECT("Classification!"&amp;$D$5&amp;ROW())</f>
        <v>13143074.935616206</v>
      </c>
      <c r="E259" s="5">
        <f t="shared" ca="1" si="66"/>
        <v>0</v>
      </c>
      <c r="F259" s="2" t="str" cm="1">
        <f t="array" aca="1" ref="F259" ca="1">IF(D259=0,"-",IF('Input-Accounts'!$E259&lt;&gt;0,'Input-Accounts'!$E259,INDEX('Input-Accounts'!$H259:$J259,,MATCH($F$6,'Input-Accounts'!$H$6:$J$6,0))))</f>
        <v>INT_RATEBASE</v>
      </c>
      <c r="G259" s="5">
        <f ca="1">IFERROR(INDEX(G$269:G$305,MATCH($F259,$B$269:$B$305,0))/INDEX($D$269:$D$305,MATCH($F259,$B$269:$B$305,0)),SUMIFS('Input-Ext Allocators'!D$8:D$63,'Input-Ext Allocators'!$B$8:$B$63,$F259))*$D259</f>
        <v>9757071.2494507264</v>
      </c>
      <c r="H259" s="5">
        <f ca="1">IFERROR(INDEX(H$269:H$305,MATCH($F259,$B$269:$B$305,0))/INDEX($D$269:$D$305,MATCH($F259,$B$269:$B$305,0)),SUMIFS('Input-Ext Allocators'!E$8:E$63,'Input-Ext Allocators'!$B$8:$B$63,$F259))*$D259</f>
        <v>2492647.2280053319</v>
      </c>
      <c r="I259" s="5">
        <f ca="1">IFERROR(INDEX(I$269:I$305,MATCH($F259,$B$269:$B$305,0))/INDEX($D$269:$D$305,MATCH($F259,$B$269:$B$305,0)),SUMIFS('Input-Ext Allocators'!F$8:F$63,'Input-Ext Allocators'!$B$8:$B$63,$F259))*$D259</f>
        <v>215996.33454135261</v>
      </c>
      <c r="J259" s="5">
        <f ca="1">IFERROR(INDEX(J$269:J$305,MATCH($F259,$B$269:$B$305,0))/INDEX($D$269:$D$305,MATCH($F259,$B$269:$B$305,0)),SUMIFS('Input-Ext Allocators'!G$8:G$63,'Input-Ext Allocators'!$B$8:$B$63,$F259))*$D259</f>
        <v>116744.41881315609</v>
      </c>
      <c r="K259" s="5">
        <f ca="1">IFERROR(INDEX(K$269:K$305,MATCH($F259,$B$269:$B$305,0))/INDEX($D$269:$D$305,MATCH($F259,$B$269:$B$305,0)),SUMIFS('Input-Ext Allocators'!H$8:H$63,'Input-Ext Allocators'!$B$8:$B$63,$F259))*$D259</f>
        <v>11295.471261354534</v>
      </c>
      <c r="L259" s="5">
        <f ca="1">IFERROR(INDEX(L$269:L$305,MATCH($F259,$B$269:$B$305,0))/INDEX($D$269:$D$305,MATCH($F259,$B$269:$B$305,0)),SUMIFS('Input-Ext Allocators'!I$8:I$63,'Input-Ext Allocators'!$B$8:$B$63,$F259))*$D259</f>
        <v>421096.09436951258</v>
      </c>
      <c r="M259" s="5">
        <f ca="1">IFERROR(INDEX(M$269:M$305,MATCH($F259,$B$269:$B$305,0))/INDEX($D$269:$D$305,MATCH($F259,$B$269:$B$305,0)),SUMIFS('Input-Ext Allocators'!J$8:J$63,'Input-Ext Allocators'!$B$8:$B$63,$F259))*$D259</f>
        <v>128224.13917477411</v>
      </c>
      <c r="N259" s="5">
        <f ca="1">IFERROR(INDEX(N$269:N$305,MATCH($F259,$B$269:$B$305,0))/INDEX($D$269:$D$305,MATCH($F259,$B$269:$B$305,0)),SUMIFS('Input-Ext Allocators'!K$8:K$63,'Input-Ext Allocators'!$B$8:$B$63,$F259))*$D259</f>
        <v>0</v>
      </c>
      <c r="O259" s="5">
        <f ca="1">IFERROR(INDEX(O$269:O$305,MATCH($F259,$B$269:$B$305,0))/INDEX($D$269:$D$305,MATCH($F259,$B$269:$B$305,0)),SUMIFS('Input-Ext Allocators'!L$8:L$63,'Input-Ext Allocators'!$B$8:$B$63,$F259))*$D259</f>
        <v>0</v>
      </c>
      <c r="P259" s="5">
        <f ca="1">IFERROR(INDEX(P$269:P$305,MATCH($F259,$B$269:$B$305,0))/INDEX($D$269:$D$305,MATCH($F259,$B$269:$B$305,0)),SUMIFS('Input-Ext Allocators'!M$8:M$63,'Input-Ext Allocators'!$B$8:$B$63,$F259))*$D259</f>
        <v>0</v>
      </c>
      <c r="Q259" s="5">
        <f ca="1">IFERROR(INDEX(Q$269:Q$305,MATCH($F259,$B$269:$B$305,0))/INDEX($D$269:$D$305,MATCH($F259,$B$269:$B$305,0)),SUMIFS('Input-Ext Allocators'!N$8:N$63,'Input-Ext Allocators'!$B$8:$B$63,$F259))*$D259</f>
        <v>0</v>
      </c>
      <c r="R259" s="5">
        <f ca="1">IFERROR(INDEX(R$269:R$305,MATCH($F259,$B$269:$B$305,0))/INDEX($D$269:$D$305,MATCH($F259,$B$269:$B$305,0)),SUMIFS('Input-Ext Allocators'!O$8:O$63,'Input-Ext Allocators'!$B$8:$B$63,$F259))*$D259</f>
        <v>0</v>
      </c>
      <c r="S259" s="5">
        <f ca="1">IFERROR(INDEX(S$269:S$305,MATCH($F259,$B$269:$B$305,0))/INDEX($D$269:$D$305,MATCH($F259,$B$269:$B$305,0)),SUMIFS('Input-Ext Allocators'!P$8:P$63,'Input-Ext Allocators'!$B$8:$B$63,$F259))*$D259</f>
        <v>0</v>
      </c>
      <c r="T259" s="5">
        <f ca="1">IFERROR(INDEX(T$269:T$305,MATCH($F259,$B$269:$B$305,0))/INDEX($D$269:$D$305,MATCH($F259,$B$269:$B$305,0)),SUMIFS('Input-Ext Allocators'!Q$8:Q$63,'Input-Ext Allocators'!$B$8:$B$63,$F259))*$D259</f>
        <v>0</v>
      </c>
      <c r="U259" s="5">
        <f ca="1">IFERROR(INDEX(U$269:U$305,MATCH($F259,$B$269:$B$305,0))/INDEX($D$269:$D$305,MATCH($F259,$B$269:$B$305,0)),SUMIFS('Input-Ext Allocators'!R$8:R$63,'Input-Ext Allocators'!$B$8:$B$63,$F259))*$D259</f>
        <v>0</v>
      </c>
      <c r="V259" s="5">
        <f ca="1">IFERROR(INDEX(V$269:V$305,MATCH($F259,$B$269:$B$305,0))/INDEX($D$269:$D$305,MATCH($F259,$B$269:$B$305,0)),SUMIFS('Input-Ext Allocators'!S$8:S$63,'Input-Ext Allocators'!$B$8:$B$63,$F259))*$D259</f>
        <v>0</v>
      </c>
      <c r="W259" s="5">
        <f ca="1">IFERROR(INDEX(W$269:W$305,MATCH($F259,$B$269:$B$305,0))/INDEX($D$269:$D$305,MATCH($F259,$B$269:$B$305,0)),SUMIFS('Input-Ext Allocators'!T$8:T$63,'Input-Ext Allocators'!$B$8:$B$63,$F259))*$D259</f>
        <v>0</v>
      </c>
      <c r="X259" s="5">
        <f ca="1">IFERROR(INDEX(X$269:X$305,MATCH($F259,$B$269:$B$305,0))/INDEX($D$269:$D$305,MATCH($F259,$B$269:$B$305,0)),SUMIFS('Input-Ext Allocators'!U$8:U$63,'Input-Ext Allocators'!$B$8:$B$63,$F259))*$D259</f>
        <v>0</v>
      </c>
      <c r="Y259" s="5">
        <f ca="1">IFERROR(INDEX(Y$269:Y$305,MATCH($F259,$B$269:$B$305,0))/INDEX($D$269:$D$305,MATCH($F259,$B$269:$B$305,0)),SUMIFS('Input-Ext Allocators'!V$8:V$63,'Input-Ext Allocators'!$B$8:$B$63,$F259))*$D259</f>
        <v>0</v>
      </c>
      <c r="Z259" s="5">
        <f ca="1">IFERROR(INDEX(Z$269:Z$305,MATCH($F259,$B$269:$B$305,0))/INDEX($D$269:$D$305,MATCH($F259,$B$269:$B$305,0)),SUMIFS('Input-Ext Allocators'!W$8:W$63,'Input-Ext Allocators'!$B$8:$B$63,$F259))*$D259</f>
        <v>0</v>
      </c>
    </row>
    <row r="260" spans="1:26">
      <c r="A260" s="13">
        <f>IF(ISBLANK('Input-Accounts'!A260),"",'Input-Accounts'!A260)</f>
        <v>222</v>
      </c>
      <c r="B260" s="1" t="str">
        <f>IF(ISBLANK('Input-Accounts'!B260),"",'Input-Accounts'!B260)</f>
        <v>Gross Up Items</v>
      </c>
      <c r="C260" s="13" t="str">
        <f>IF(ISBLANK('Input-Accounts'!C260),"",'Input-Accounts'!C260)</f>
        <v/>
      </c>
      <c r="D260" s="5">
        <f t="shared" ca="1" si="72"/>
        <v>0</v>
      </c>
      <c r="E260" s="5">
        <f t="shared" ca="1" si="66"/>
        <v>0</v>
      </c>
      <c r="F260" s="5" t="str" cm="1">
        <f t="array" aca="1" ref="F260" ca="1">IF(D260=0,"-",IF('Input-Accounts'!$E260&lt;&gt;0,'Input-Accounts'!$E260,INDEX('Input-Accounts'!$H260:$J260,,MATCH($F$6,'Input-Accounts'!$H$6:$J$6,0))))</f>
        <v>-</v>
      </c>
      <c r="G260" s="5">
        <f ca="1">IFERROR(INDEX(G$269:G$305,MATCH($F260,$B$269:$B$305,0))/INDEX($D$269:$D$305,MATCH($F260,$B$269:$B$305,0)),SUMIFS('Input-Func_Class'!D$106:D$106,'Input-Func_Class'!$B$106:$B$106,$F260))*$D260</f>
        <v>0</v>
      </c>
      <c r="H260" s="5">
        <f ca="1">IFERROR(INDEX(H$269:H$305,MATCH($F260,$B$269:$B$305,0))/INDEX($D$269:$D$305,MATCH($F260,$B$269:$B$305,0)),SUMIFS('Input-Func_Class'!E$106:E$106,'Input-Func_Class'!$B$106:$B$106,$F260))*$D260</f>
        <v>0</v>
      </c>
      <c r="I260" s="5">
        <f ca="1">IFERROR(INDEX(I$269:I$305,MATCH($F260,$B$269:$B$305,0))/INDEX($D$269:$D$305,MATCH($F260,$B$269:$B$305,0)),SUMIFS('Input-Func_Class'!F$106:F$106,'Input-Func_Class'!$B$106:$B$106,$F260))*$D260</f>
        <v>0</v>
      </c>
      <c r="J260" s="5">
        <f ca="1">IFERROR(INDEX(J$269:J$305,MATCH($F260,$B$269:$B$305,0))/INDEX($D$269:$D$305,MATCH($F260,$B$269:$B$305,0)),SUMIFS('Input-Func_Class'!G$106:G$106,'Input-Func_Class'!$B$106:$B$106,$F260))*$D260</f>
        <v>0</v>
      </c>
      <c r="K260" s="5">
        <f ca="1">IFERROR(INDEX(K$269:K$305,MATCH($F260,$B$269:$B$305,0))/INDEX($D$269:$D$305,MATCH($F260,$B$269:$B$305,0)),SUMIFS('Input-Func_Class'!H$106:H$106,'Input-Func_Class'!$B$106:$B$106,$F260))*$D260</f>
        <v>0</v>
      </c>
      <c r="L260" s="5">
        <f ca="1">IFERROR(INDEX(L$269:L$305,MATCH($F260,$B$269:$B$305,0))/INDEX($D$269:$D$305,MATCH($F260,$B$269:$B$305,0)),SUMIFS('Input-Func_Class'!I$106:I$106,'Input-Func_Class'!$B$106:$B$106,$F260))*$D260</f>
        <v>0</v>
      </c>
      <c r="M260" s="5">
        <f ca="1">IFERROR(INDEX(M$269:M$305,MATCH($F260,$B$269:$B$305,0))/INDEX($D$269:$D$305,MATCH($F260,$B$269:$B$305,0)),SUMIFS('Input-Func_Class'!J$106:J$106,'Input-Func_Class'!$B$106:$B$106,$F260))*$D260</f>
        <v>0</v>
      </c>
      <c r="N260" s="5">
        <f ca="1">IFERROR(INDEX(N$269:N$305,MATCH($F260,$B$269:$B$305,0))/INDEX($D$269:$D$305,MATCH($F260,$B$269:$B$305,0)),SUMIFS('Input-Func_Class'!K$106:K$106,'Input-Func_Class'!$B$106:$B$106,$F260))*$D260</f>
        <v>0</v>
      </c>
      <c r="O260" s="5">
        <f ca="1">IFERROR(INDEX(O$269:O$305,MATCH($F260,$B$269:$B$305,0))/INDEX($D$269:$D$305,MATCH($F260,$B$269:$B$305,0)),SUMIFS('Input-Func_Class'!L$106:L$106,'Input-Func_Class'!$B$106:$B$106,$F260))*$D260</f>
        <v>0</v>
      </c>
      <c r="P260" s="5">
        <f ca="1">IFERROR(INDEX(P$269:P$305,MATCH($F260,$B$269:$B$305,0))/INDEX($D$269:$D$305,MATCH($F260,$B$269:$B$305,0)),SUMIFS('Input-Func_Class'!M$106:M$106,'Input-Func_Class'!$B$106:$B$106,$F260))*$D260</f>
        <v>0</v>
      </c>
      <c r="Q260" s="5">
        <f ca="1">IFERROR(INDEX(Q$269:Q$305,MATCH($F260,$B$269:$B$305,0))/INDEX($D$269:$D$305,MATCH($F260,$B$269:$B$305,0)),SUMIFS('Input-Func_Class'!N$106:N$106,'Input-Func_Class'!$B$106:$B$106,$F260))*$D260</f>
        <v>0</v>
      </c>
      <c r="R260" s="5">
        <f ca="1">IFERROR(INDEX(R$269:R$305,MATCH($F260,$B$269:$B$305,0))/INDEX($D$269:$D$305,MATCH($F260,$B$269:$B$305,0)),SUMIFS('Input-Func_Class'!O$106:O$106,'Input-Func_Class'!$B$106:$B$106,$F260))*$D260</f>
        <v>0</v>
      </c>
      <c r="S260" s="5">
        <f ca="1">IFERROR(INDEX(S$269:S$305,MATCH($F260,$B$269:$B$305,0))/INDEX($D$269:$D$305,MATCH($F260,$B$269:$B$305,0)),SUMIFS('Input-Func_Class'!P$106:P$106,'Input-Func_Class'!$B$106:$B$106,$F260))*$D260</f>
        <v>0</v>
      </c>
      <c r="T260" s="5">
        <f ca="1">IFERROR(INDEX(T$269:T$305,MATCH($F260,$B$269:$B$305,0))/INDEX($D$269:$D$305,MATCH($F260,$B$269:$B$305,0)),SUMIFS('Input-Func_Class'!Q$106:Q$106,'Input-Func_Class'!$B$106:$B$106,$F260))*$D260</f>
        <v>0</v>
      </c>
      <c r="U260" s="5">
        <f ca="1">IFERROR(INDEX(U$269:U$305,MATCH($F260,$B$269:$B$305,0))/INDEX($D$269:$D$305,MATCH($F260,$B$269:$B$305,0)),SUMIFS('Input-Func_Class'!R$106:R$106,'Input-Func_Class'!$B$106:$B$106,$F260))*$D260</f>
        <v>0</v>
      </c>
      <c r="V260" s="5">
        <f ca="1">IFERROR(INDEX(V$269:V$305,MATCH($F260,$B$269:$B$305,0))/INDEX($D$269:$D$305,MATCH($F260,$B$269:$B$305,0)),SUMIFS('Input-Func_Class'!S$106:S$106,'Input-Func_Class'!$B$106:$B$106,$F260))*$D260</f>
        <v>0</v>
      </c>
      <c r="W260" s="5">
        <f ca="1">IFERROR(INDEX(W$269:W$305,MATCH($F260,$B$269:$B$305,0))/INDEX($D$269:$D$305,MATCH($F260,$B$269:$B$305,0)),SUMIFS('Input-Func_Class'!T$106:T$106,'Input-Func_Class'!$B$106:$B$106,$F260))*$D260</f>
        <v>0</v>
      </c>
      <c r="X260" s="5">
        <f ca="1">IFERROR(INDEX(X$269:X$305,MATCH($F260,$B$269:$B$305,0))/INDEX($D$269:$D$305,MATCH($F260,$B$269:$B$305,0)),SUMIFS('Input-Func_Class'!U$106:U$106,'Input-Func_Class'!$B$106:$B$106,$F260))*$D260</f>
        <v>0</v>
      </c>
      <c r="Y260" s="5">
        <f ca="1">IFERROR(INDEX(Y$269:Y$305,MATCH($F260,$B$269:$B$305,0))/INDEX($D$269:$D$305,MATCH($F260,$B$269:$B$305,0)),SUMIFS('Input-Func_Class'!V$106:V$106,'Input-Func_Class'!$B$106:$B$106,$F260))*$D260</f>
        <v>0</v>
      </c>
      <c r="Z260" s="5">
        <f ca="1">IFERROR(INDEX(Z$269:Z$305,MATCH($F260,$B$269:$B$305,0))/INDEX($D$269:$D$305,MATCH($F260,$B$269:$B$305,0)),SUMIFS('Input-Func_Class'!W$106:W$106,'Input-Func_Class'!$B$106:$B$106,$F260))*$D260</f>
        <v>0</v>
      </c>
    </row>
    <row r="261" spans="1:26">
      <c r="A261" s="13">
        <f>IF(ISBLANK('Input-Accounts'!A261),"",'Input-Accounts'!A261)</f>
        <v>223</v>
      </c>
      <c r="B261" s="3" t="str">
        <f>IF(ISBLANK('Input-Accounts'!B261),"",'Input-Accounts'!B261)</f>
        <v>Federal Income Tax</v>
      </c>
      <c r="C261" s="13" t="str">
        <f>IF(ISBLANK('Input-Accounts'!C261),"",'Input-Accounts'!C261)</f>
        <v/>
      </c>
      <c r="D261" s="5">
        <f t="shared" ca="1" si="72"/>
        <v>1633429.3929552017</v>
      </c>
      <c r="E261" s="5">
        <f t="shared" ca="1" si="66"/>
        <v>0</v>
      </c>
      <c r="F261" s="2" t="str" cm="1">
        <f t="array" aca="1" ref="F261" ca="1">IF(D261=0,"-",IF('Input-Accounts'!$E261&lt;&gt;0,'Input-Accounts'!$E261,INDEX('Input-Accounts'!$H261:$J261,,MATCH($F$6,'Input-Accounts'!$H$6:$J$6,0))))</f>
        <v>INT_RATEBASE</v>
      </c>
      <c r="G261" s="5">
        <f ca="1">IFERROR(INDEX(G$269:G$305,MATCH($F261,$B$269:$B$305,0))/INDEX($D$269:$D$305,MATCH($F261,$B$269:$B$305,0)),SUMIFS('Input-Ext Allocators'!D$8:D$63,'Input-Ext Allocators'!$B$8:$B$63,$F261))*$D261</f>
        <v>1212614.7835330539</v>
      </c>
      <c r="H261" s="5">
        <f ca="1">IFERROR(INDEX(H$269:H$305,MATCH($F261,$B$269:$B$305,0))/INDEX($D$269:$D$305,MATCH($F261,$B$269:$B$305,0)),SUMIFS('Input-Ext Allocators'!E$8:E$63,'Input-Ext Allocators'!$B$8:$B$63,$F261))*$D261</f>
        <v>309787.72231289285</v>
      </c>
      <c r="I261" s="5">
        <f ca="1">IFERROR(INDEX(I$269:I$305,MATCH($F261,$B$269:$B$305,0))/INDEX($D$269:$D$305,MATCH($F261,$B$269:$B$305,0)),SUMIFS('Input-Ext Allocators'!F$8:F$63,'Input-Ext Allocators'!$B$8:$B$63,$F261))*$D261</f>
        <v>26844.156587309964</v>
      </c>
      <c r="J261" s="5">
        <f ca="1">IFERROR(INDEX(J$269:J$305,MATCH($F261,$B$269:$B$305,0))/INDEX($D$269:$D$305,MATCH($F261,$B$269:$B$305,0)),SUMIFS('Input-Ext Allocators'!G$8:G$63,'Input-Ext Allocators'!$B$8:$B$63,$F261))*$D261</f>
        <v>14509.067785661287</v>
      </c>
      <c r="K261" s="5">
        <f ca="1">IFERROR(INDEX(K$269:K$305,MATCH($F261,$B$269:$B$305,0))/INDEX($D$269:$D$305,MATCH($F261,$B$269:$B$305,0)),SUMIFS('Input-Ext Allocators'!H$8:H$63,'Input-Ext Allocators'!$B$8:$B$63,$F261))*$D261</f>
        <v>1403.8080780912956</v>
      </c>
      <c r="L261" s="5">
        <f ca="1">IFERROR(INDEX(L$269:L$305,MATCH($F261,$B$269:$B$305,0))/INDEX($D$269:$D$305,MATCH($F261,$B$269:$B$305,0)),SUMIFS('Input-Ext Allocators'!I$8:I$63,'Input-Ext Allocators'!$B$8:$B$63,$F261))*$D261</f>
        <v>52334.080203549463</v>
      </c>
      <c r="M261" s="5">
        <f ca="1">IFERROR(INDEX(M$269:M$305,MATCH($F261,$B$269:$B$305,0))/INDEX($D$269:$D$305,MATCH($F261,$B$269:$B$305,0)),SUMIFS('Input-Ext Allocators'!J$8:J$63,'Input-Ext Allocators'!$B$8:$B$63,$F261))*$D261</f>
        <v>15935.774454643239</v>
      </c>
      <c r="N261" s="5">
        <f ca="1">IFERROR(INDEX(N$269:N$305,MATCH($F261,$B$269:$B$305,0))/INDEX($D$269:$D$305,MATCH($F261,$B$269:$B$305,0)),SUMIFS('Input-Ext Allocators'!K$8:K$63,'Input-Ext Allocators'!$B$8:$B$63,$F261))*$D261</f>
        <v>0</v>
      </c>
      <c r="O261" s="5">
        <f ca="1">IFERROR(INDEX(O$269:O$305,MATCH($F261,$B$269:$B$305,0))/INDEX($D$269:$D$305,MATCH($F261,$B$269:$B$305,0)),SUMIFS('Input-Ext Allocators'!L$8:L$63,'Input-Ext Allocators'!$B$8:$B$63,$F261))*$D261</f>
        <v>0</v>
      </c>
      <c r="P261" s="5">
        <f ca="1">IFERROR(INDEX(P$269:P$305,MATCH($F261,$B$269:$B$305,0))/INDEX($D$269:$D$305,MATCH($F261,$B$269:$B$305,0)),SUMIFS('Input-Ext Allocators'!M$8:M$63,'Input-Ext Allocators'!$B$8:$B$63,$F261))*$D261</f>
        <v>0</v>
      </c>
      <c r="Q261" s="5">
        <f ca="1">IFERROR(INDEX(Q$269:Q$305,MATCH($F261,$B$269:$B$305,0))/INDEX($D$269:$D$305,MATCH($F261,$B$269:$B$305,0)),SUMIFS('Input-Ext Allocators'!N$8:N$63,'Input-Ext Allocators'!$B$8:$B$63,$F261))*$D261</f>
        <v>0</v>
      </c>
      <c r="R261" s="5">
        <f ca="1">IFERROR(INDEX(R$269:R$305,MATCH($F261,$B$269:$B$305,0))/INDEX($D$269:$D$305,MATCH($F261,$B$269:$B$305,0)),SUMIFS('Input-Ext Allocators'!O$8:O$63,'Input-Ext Allocators'!$B$8:$B$63,$F261))*$D261</f>
        <v>0</v>
      </c>
      <c r="S261" s="5">
        <f ca="1">IFERROR(INDEX(S$269:S$305,MATCH($F261,$B$269:$B$305,0))/INDEX($D$269:$D$305,MATCH($F261,$B$269:$B$305,0)),SUMIFS('Input-Ext Allocators'!P$8:P$63,'Input-Ext Allocators'!$B$8:$B$63,$F261))*$D261</f>
        <v>0</v>
      </c>
      <c r="T261" s="5">
        <f ca="1">IFERROR(INDEX(T$269:T$305,MATCH($F261,$B$269:$B$305,0))/INDEX($D$269:$D$305,MATCH($F261,$B$269:$B$305,0)),SUMIFS('Input-Ext Allocators'!Q$8:Q$63,'Input-Ext Allocators'!$B$8:$B$63,$F261))*$D261</f>
        <v>0</v>
      </c>
      <c r="U261" s="5">
        <f ca="1">IFERROR(INDEX(U$269:U$305,MATCH($F261,$B$269:$B$305,0))/INDEX($D$269:$D$305,MATCH($F261,$B$269:$B$305,0)),SUMIFS('Input-Ext Allocators'!R$8:R$63,'Input-Ext Allocators'!$B$8:$B$63,$F261))*$D261</f>
        <v>0</v>
      </c>
      <c r="V261" s="5">
        <f ca="1">IFERROR(INDEX(V$269:V$305,MATCH($F261,$B$269:$B$305,0))/INDEX($D$269:$D$305,MATCH($F261,$B$269:$B$305,0)),SUMIFS('Input-Ext Allocators'!S$8:S$63,'Input-Ext Allocators'!$B$8:$B$63,$F261))*$D261</f>
        <v>0</v>
      </c>
      <c r="W261" s="5">
        <f ca="1">IFERROR(INDEX(W$269:W$305,MATCH($F261,$B$269:$B$305,0))/INDEX($D$269:$D$305,MATCH($F261,$B$269:$B$305,0)),SUMIFS('Input-Ext Allocators'!T$8:T$63,'Input-Ext Allocators'!$B$8:$B$63,$F261))*$D261</f>
        <v>0</v>
      </c>
      <c r="X261" s="5">
        <f ca="1">IFERROR(INDEX(X$269:X$305,MATCH($F261,$B$269:$B$305,0))/INDEX($D$269:$D$305,MATCH($F261,$B$269:$B$305,0)),SUMIFS('Input-Ext Allocators'!U$8:U$63,'Input-Ext Allocators'!$B$8:$B$63,$F261))*$D261</f>
        <v>0</v>
      </c>
      <c r="Y261" s="5">
        <f ca="1">IFERROR(INDEX(Y$269:Y$305,MATCH($F261,$B$269:$B$305,0))/INDEX($D$269:$D$305,MATCH($F261,$B$269:$B$305,0)),SUMIFS('Input-Ext Allocators'!V$8:V$63,'Input-Ext Allocators'!$B$8:$B$63,$F261))*$D261</f>
        <v>0</v>
      </c>
      <c r="Z261" s="5">
        <f ca="1">IFERROR(INDEX(Z$269:Z$305,MATCH($F261,$B$269:$B$305,0))/INDEX($D$269:$D$305,MATCH($F261,$B$269:$B$305,0)),SUMIFS('Input-Ext Allocators'!W$8:W$63,'Input-Ext Allocators'!$B$8:$B$63,$F261))*$D261</f>
        <v>0</v>
      </c>
    </row>
    <row r="262" spans="1:26">
      <c r="A262" s="13">
        <f>IF(ISBLANK('Input-Accounts'!A262),"",'Input-Accounts'!A262)</f>
        <v>224</v>
      </c>
      <c r="B262" s="3" t="str">
        <f>IF(ISBLANK('Input-Accounts'!B262),"",'Input-Accounts'!B262)</f>
        <v>State Income Tax</v>
      </c>
      <c r="C262" s="13" t="str">
        <f>IF(ISBLANK('Input-Accounts'!C262),"",'Input-Accounts'!C262)</f>
        <v/>
      </c>
      <c r="D262" s="5">
        <f t="shared" ca="1" si="72"/>
        <v>0</v>
      </c>
      <c r="E262" s="5">
        <f t="shared" ca="1" si="66"/>
        <v>0</v>
      </c>
      <c r="F262" s="2" t="str" cm="1">
        <f t="array" aca="1" ref="F262" ca="1">IF(D262=0,"-",IF('Input-Accounts'!$E262&lt;&gt;0,'Input-Accounts'!$E262,INDEX('Input-Accounts'!$H262:$J262,,MATCH($F$6,'Input-Accounts'!$H$6:$J$6,0))))</f>
        <v>-</v>
      </c>
      <c r="G262" s="5">
        <f ca="1">IFERROR(INDEX(G$269:G$305,MATCH($F262,$B$269:$B$305,0))/INDEX($D$269:$D$305,MATCH($F262,$B$269:$B$305,0)),SUMIFS('Input-Ext Allocators'!D$8:D$63,'Input-Ext Allocators'!$B$8:$B$63,$F262))*$D262</f>
        <v>0</v>
      </c>
      <c r="H262" s="5">
        <f ca="1">IFERROR(INDEX(H$269:H$305,MATCH($F262,$B$269:$B$305,0))/INDEX($D$269:$D$305,MATCH($F262,$B$269:$B$305,0)),SUMIFS('Input-Ext Allocators'!E$8:E$63,'Input-Ext Allocators'!$B$8:$B$63,$F262))*$D262</f>
        <v>0</v>
      </c>
      <c r="I262" s="5">
        <f ca="1">IFERROR(INDEX(I$269:I$305,MATCH($F262,$B$269:$B$305,0))/INDEX($D$269:$D$305,MATCH($F262,$B$269:$B$305,0)),SUMIFS('Input-Ext Allocators'!F$8:F$63,'Input-Ext Allocators'!$B$8:$B$63,$F262))*$D262</f>
        <v>0</v>
      </c>
      <c r="J262" s="5">
        <f ca="1">IFERROR(INDEX(J$269:J$305,MATCH($F262,$B$269:$B$305,0))/INDEX($D$269:$D$305,MATCH($F262,$B$269:$B$305,0)),SUMIFS('Input-Ext Allocators'!G$8:G$63,'Input-Ext Allocators'!$B$8:$B$63,$F262))*$D262</f>
        <v>0</v>
      </c>
      <c r="K262" s="5">
        <f ca="1">IFERROR(INDEX(K$269:K$305,MATCH($F262,$B$269:$B$305,0))/INDEX($D$269:$D$305,MATCH($F262,$B$269:$B$305,0)),SUMIFS('Input-Ext Allocators'!H$8:H$63,'Input-Ext Allocators'!$B$8:$B$63,$F262))*$D262</f>
        <v>0</v>
      </c>
      <c r="L262" s="5">
        <f ca="1">IFERROR(INDEX(L$269:L$305,MATCH($F262,$B$269:$B$305,0))/INDEX($D$269:$D$305,MATCH($F262,$B$269:$B$305,0)),SUMIFS('Input-Ext Allocators'!I$8:I$63,'Input-Ext Allocators'!$B$8:$B$63,$F262))*$D262</f>
        <v>0</v>
      </c>
      <c r="M262" s="5">
        <f ca="1">IFERROR(INDEX(M$269:M$305,MATCH($F262,$B$269:$B$305,0))/INDEX($D$269:$D$305,MATCH($F262,$B$269:$B$305,0)),SUMIFS('Input-Ext Allocators'!J$8:J$63,'Input-Ext Allocators'!$B$8:$B$63,$F262))*$D262</f>
        <v>0</v>
      </c>
      <c r="N262" s="5">
        <f ca="1">IFERROR(INDEX(N$269:N$305,MATCH($F262,$B$269:$B$305,0))/INDEX($D$269:$D$305,MATCH($F262,$B$269:$B$305,0)),SUMIFS('Input-Ext Allocators'!K$8:K$63,'Input-Ext Allocators'!$B$8:$B$63,$F262))*$D262</f>
        <v>0</v>
      </c>
      <c r="O262" s="5">
        <f ca="1">IFERROR(INDEX(O$269:O$305,MATCH($F262,$B$269:$B$305,0))/INDEX($D$269:$D$305,MATCH($F262,$B$269:$B$305,0)),SUMIFS('Input-Ext Allocators'!L$8:L$63,'Input-Ext Allocators'!$B$8:$B$63,$F262))*$D262</f>
        <v>0</v>
      </c>
      <c r="P262" s="5">
        <f ca="1">IFERROR(INDEX(P$269:P$305,MATCH($F262,$B$269:$B$305,0))/INDEX($D$269:$D$305,MATCH($F262,$B$269:$B$305,0)),SUMIFS('Input-Ext Allocators'!M$8:M$63,'Input-Ext Allocators'!$B$8:$B$63,$F262))*$D262</f>
        <v>0</v>
      </c>
      <c r="Q262" s="5">
        <f ca="1">IFERROR(INDEX(Q$269:Q$305,MATCH($F262,$B$269:$B$305,0))/INDEX($D$269:$D$305,MATCH($F262,$B$269:$B$305,0)),SUMIFS('Input-Ext Allocators'!N$8:N$63,'Input-Ext Allocators'!$B$8:$B$63,$F262))*$D262</f>
        <v>0</v>
      </c>
      <c r="R262" s="5">
        <f ca="1">IFERROR(INDEX(R$269:R$305,MATCH($F262,$B$269:$B$305,0))/INDEX($D$269:$D$305,MATCH($F262,$B$269:$B$305,0)),SUMIFS('Input-Ext Allocators'!O$8:O$63,'Input-Ext Allocators'!$B$8:$B$63,$F262))*$D262</f>
        <v>0</v>
      </c>
      <c r="S262" s="5">
        <f ca="1">IFERROR(INDEX(S$269:S$305,MATCH($F262,$B$269:$B$305,0))/INDEX($D$269:$D$305,MATCH($F262,$B$269:$B$305,0)),SUMIFS('Input-Ext Allocators'!P$8:P$63,'Input-Ext Allocators'!$B$8:$B$63,$F262))*$D262</f>
        <v>0</v>
      </c>
      <c r="T262" s="5">
        <f ca="1">IFERROR(INDEX(T$269:T$305,MATCH($F262,$B$269:$B$305,0))/INDEX($D$269:$D$305,MATCH($F262,$B$269:$B$305,0)),SUMIFS('Input-Ext Allocators'!Q$8:Q$63,'Input-Ext Allocators'!$B$8:$B$63,$F262))*$D262</f>
        <v>0</v>
      </c>
      <c r="U262" s="5">
        <f ca="1">IFERROR(INDEX(U$269:U$305,MATCH($F262,$B$269:$B$305,0))/INDEX($D$269:$D$305,MATCH($F262,$B$269:$B$305,0)),SUMIFS('Input-Ext Allocators'!R$8:R$63,'Input-Ext Allocators'!$B$8:$B$63,$F262))*$D262</f>
        <v>0</v>
      </c>
      <c r="V262" s="5">
        <f ca="1">IFERROR(INDEX(V$269:V$305,MATCH($F262,$B$269:$B$305,0))/INDEX($D$269:$D$305,MATCH($F262,$B$269:$B$305,0)),SUMIFS('Input-Ext Allocators'!S$8:S$63,'Input-Ext Allocators'!$B$8:$B$63,$F262))*$D262</f>
        <v>0</v>
      </c>
      <c r="W262" s="5">
        <f ca="1">IFERROR(INDEX(W$269:W$305,MATCH($F262,$B$269:$B$305,0))/INDEX($D$269:$D$305,MATCH($F262,$B$269:$B$305,0)),SUMIFS('Input-Ext Allocators'!T$8:T$63,'Input-Ext Allocators'!$B$8:$B$63,$F262))*$D262</f>
        <v>0</v>
      </c>
      <c r="X262" s="5">
        <f ca="1">IFERROR(INDEX(X$269:X$305,MATCH($F262,$B$269:$B$305,0))/INDEX($D$269:$D$305,MATCH($F262,$B$269:$B$305,0)),SUMIFS('Input-Ext Allocators'!U$8:U$63,'Input-Ext Allocators'!$B$8:$B$63,$F262))*$D262</f>
        <v>0</v>
      </c>
      <c r="Y262" s="5">
        <f ca="1">IFERROR(INDEX(Y$269:Y$305,MATCH($F262,$B$269:$B$305,0))/INDEX($D$269:$D$305,MATCH($F262,$B$269:$B$305,0)),SUMIFS('Input-Ext Allocators'!V$8:V$63,'Input-Ext Allocators'!$B$8:$B$63,$F262))*$D262</f>
        <v>0</v>
      </c>
      <c r="Z262" s="5">
        <f ca="1">IFERROR(INDEX(Z$269:Z$305,MATCH($F262,$B$269:$B$305,0))/INDEX($D$269:$D$305,MATCH($F262,$B$269:$B$305,0)),SUMIFS('Input-Ext Allocators'!W$8:W$63,'Input-Ext Allocators'!$B$8:$B$63,$F262))*$D262</f>
        <v>0</v>
      </c>
    </row>
    <row r="263" spans="1:26">
      <c r="A263" s="13">
        <f>IF(ISBLANK('Input-Accounts'!A263),"",'Input-Accounts'!A263)</f>
        <v>225</v>
      </c>
      <c r="B263" s="3" t="str">
        <f>IF(ISBLANK('Input-Accounts'!B263),"",'Input-Accounts'!B263)</f>
        <v>Uncollectable Account - Increase</v>
      </c>
      <c r="C263" s="13">
        <f>IF(ISBLANK('Input-Accounts'!C263),"",'Input-Accounts'!C263)</f>
        <v>904</v>
      </c>
      <c r="D263" s="5">
        <f ca="1">INDIRECT("Classification!"&amp;$D$5&amp;ROW())</f>
        <v>204645.3009225378</v>
      </c>
      <c r="E263" s="5">
        <f ca="1">IFERROR(IF(D263="","",IF(D263=0,0,IF(ABS(D263-SUM($G263:$Z263))&lt;Check_Limit,0,1))),1)</f>
        <v>0</v>
      </c>
      <c r="F263" s="2" t="str" cm="1">
        <f t="array" aca="1" ref="F263" ca="1">IF(D263=0,"-",IF('Input-Accounts'!$E263&lt;&gt;0,'Input-Accounts'!$E263,INDEX('Input-Accounts'!$H263:$J263,,MATCH($F$6,'Input-Accounts'!$H$6:$J$6,0))))</f>
        <v>Write-offs</v>
      </c>
      <c r="G263" s="5">
        <f ca="1">IFERROR(INDEX(G$269:G$305,MATCH($F263,$B$269:$B$305,0))/INDEX($D$269:$D$305,MATCH($F263,$B$269:$B$305,0)),SUMIFS('Input-Ext Allocators'!D$8:D$63,'Input-Ext Allocators'!$B$8:$B$63,$F263))*$D263</f>
        <v>156706.07324013868</v>
      </c>
      <c r="H263" s="5">
        <f ca="1">IFERROR(INDEX(H$269:H$305,MATCH($F263,$B$269:$B$305,0))/INDEX($D$269:$D$305,MATCH($F263,$B$269:$B$305,0)),SUMIFS('Input-Ext Allocators'!E$8:E$63,'Input-Ext Allocators'!$B$8:$B$63,$F263))*$D263</f>
        <v>41845.773482891927</v>
      </c>
      <c r="I263" s="5">
        <f ca="1">IFERROR(INDEX(I$269:I$305,MATCH($F263,$B$269:$B$305,0))/INDEX($D$269:$D$305,MATCH($F263,$B$269:$B$305,0)),SUMIFS('Input-Ext Allocators'!F$8:F$63,'Input-Ext Allocators'!$B$8:$B$63,$F263))*$D263</f>
        <v>6093.4541995071559</v>
      </c>
      <c r="J263" s="5">
        <f ca="1">IFERROR(INDEX(J$269:J$305,MATCH($F263,$B$269:$B$305,0))/INDEX($D$269:$D$305,MATCH($F263,$B$269:$B$305,0)),SUMIFS('Input-Ext Allocators'!G$8:G$63,'Input-Ext Allocators'!$B$8:$B$63,$F263))*$D263</f>
        <v>0</v>
      </c>
      <c r="K263" s="5">
        <f ca="1">IFERROR(INDEX(K$269:K$305,MATCH($F263,$B$269:$B$305,0))/INDEX($D$269:$D$305,MATCH($F263,$B$269:$B$305,0)),SUMIFS('Input-Ext Allocators'!H$8:H$63,'Input-Ext Allocators'!$B$8:$B$63,$F263))*$D263</f>
        <v>0</v>
      </c>
      <c r="L263" s="5">
        <f ca="1">IFERROR(INDEX(L$269:L$305,MATCH($F263,$B$269:$B$305,0))/INDEX($D$269:$D$305,MATCH($F263,$B$269:$B$305,0)),SUMIFS('Input-Ext Allocators'!I$8:I$63,'Input-Ext Allocators'!$B$8:$B$63,$F263))*$D263</f>
        <v>0</v>
      </c>
      <c r="M263" s="5">
        <f ca="1">IFERROR(INDEX(M$269:M$305,MATCH($F263,$B$269:$B$305,0))/INDEX($D$269:$D$305,MATCH($F263,$B$269:$B$305,0)),SUMIFS('Input-Ext Allocators'!J$8:J$63,'Input-Ext Allocators'!$B$8:$B$63,$F263))*$D263</f>
        <v>0</v>
      </c>
      <c r="N263" s="5">
        <f ca="1">IFERROR(INDEX(N$269:N$305,MATCH($F263,$B$269:$B$305,0))/INDEX($D$269:$D$305,MATCH($F263,$B$269:$B$305,0)),SUMIFS('Input-Ext Allocators'!K$8:K$63,'Input-Ext Allocators'!$B$8:$B$63,$F263))*$D263</f>
        <v>0</v>
      </c>
      <c r="O263" s="5">
        <f ca="1">IFERROR(INDEX(O$269:O$305,MATCH($F263,$B$269:$B$305,0))/INDEX($D$269:$D$305,MATCH($F263,$B$269:$B$305,0)),SUMIFS('Input-Ext Allocators'!L$8:L$63,'Input-Ext Allocators'!$B$8:$B$63,$F263))*$D263</f>
        <v>0</v>
      </c>
      <c r="P263" s="5">
        <f ca="1">IFERROR(INDEX(P$269:P$305,MATCH($F263,$B$269:$B$305,0))/INDEX($D$269:$D$305,MATCH($F263,$B$269:$B$305,0)),SUMIFS('Input-Ext Allocators'!M$8:M$63,'Input-Ext Allocators'!$B$8:$B$63,$F263))*$D263</f>
        <v>0</v>
      </c>
      <c r="Q263" s="5">
        <f ca="1">IFERROR(INDEX(Q$269:Q$305,MATCH($F263,$B$269:$B$305,0))/INDEX($D$269:$D$305,MATCH($F263,$B$269:$B$305,0)),SUMIFS('Input-Ext Allocators'!N$8:N$63,'Input-Ext Allocators'!$B$8:$B$63,$F263))*$D263</f>
        <v>0</v>
      </c>
      <c r="R263" s="5">
        <f ca="1">IFERROR(INDEX(R$269:R$305,MATCH($F263,$B$269:$B$305,0))/INDEX($D$269:$D$305,MATCH($F263,$B$269:$B$305,0)),SUMIFS('Input-Ext Allocators'!O$8:O$63,'Input-Ext Allocators'!$B$8:$B$63,$F263))*$D263</f>
        <v>0</v>
      </c>
      <c r="S263" s="5">
        <f ca="1">IFERROR(INDEX(S$269:S$305,MATCH($F263,$B$269:$B$305,0))/INDEX($D$269:$D$305,MATCH($F263,$B$269:$B$305,0)),SUMIFS('Input-Ext Allocators'!P$8:P$63,'Input-Ext Allocators'!$B$8:$B$63,$F263))*$D263</f>
        <v>0</v>
      </c>
      <c r="T263" s="5">
        <f ca="1">IFERROR(INDEX(T$269:T$305,MATCH($F263,$B$269:$B$305,0))/INDEX($D$269:$D$305,MATCH($F263,$B$269:$B$305,0)),SUMIFS('Input-Ext Allocators'!Q$8:Q$63,'Input-Ext Allocators'!$B$8:$B$63,$F263))*$D263</f>
        <v>0</v>
      </c>
      <c r="U263" s="5">
        <f ca="1">IFERROR(INDEX(U$269:U$305,MATCH($F263,$B$269:$B$305,0))/INDEX($D$269:$D$305,MATCH($F263,$B$269:$B$305,0)),SUMIFS('Input-Ext Allocators'!R$8:R$63,'Input-Ext Allocators'!$B$8:$B$63,$F263))*$D263</f>
        <v>0</v>
      </c>
      <c r="V263" s="5">
        <f ca="1">IFERROR(INDEX(V$269:V$305,MATCH($F263,$B$269:$B$305,0))/INDEX($D$269:$D$305,MATCH($F263,$B$269:$B$305,0)),SUMIFS('Input-Ext Allocators'!S$8:S$63,'Input-Ext Allocators'!$B$8:$B$63,$F263))*$D263</f>
        <v>0</v>
      </c>
      <c r="W263" s="5">
        <f ca="1">IFERROR(INDEX(W$269:W$305,MATCH($F263,$B$269:$B$305,0))/INDEX($D$269:$D$305,MATCH($F263,$B$269:$B$305,0)),SUMIFS('Input-Ext Allocators'!T$8:T$63,'Input-Ext Allocators'!$B$8:$B$63,$F263))*$D263</f>
        <v>0</v>
      </c>
      <c r="X263" s="5">
        <f ca="1">IFERROR(INDEX(X$269:X$305,MATCH($F263,$B$269:$B$305,0))/INDEX($D$269:$D$305,MATCH($F263,$B$269:$B$305,0)),SUMIFS('Input-Ext Allocators'!U$8:U$63,'Input-Ext Allocators'!$B$8:$B$63,$F263))*$D263</f>
        <v>0</v>
      </c>
      <c r="Y263" s="5">
        <f ca="1">IFERROR(INDEX(Y$269:Y$305,MATCH($F263,$B$269:$B$305,0))/INDEX($D$269:$D$305,MATCH($F263,$B$269:$B$305,0)),SUMIFS('Input-Ext Allocators'!V$8:V$63,'Input-Ext Allocators'!$B$8:$B$63,$F263))*$D263</f>
        <v>0</v>
      </c>
      <c r="Z263" s="5">
        <f ca="1">IFERROR(INDEX(Z$269:Z$305,MATCH($F263,$B$269:$B$305,0))/INDEX($D$269:$D$305,MATCH($F263,$B$269:$B$305,0)),SUMIFS('Input-Ext Allocators'!W$8:W$63,'Input-Ext Allocators'!$B$8:$B$63,$F263))*$D263</f>
        <v>0</v>
      </c>
    </row>
    <row r="264" spans="1:26">
      <c r="A264" s="13">
        <f>IF(ISBLANK('Input-Accounts'!A264),"",'Input-Accounts'!A264)</f>
        <v>226</v>
      </c>
      <c r="B264" s="3" t="str">
        <f>IF(ISBLANK('Input-Accounts'!B264),"",'Input-Accounts'!B264)</f>
        <v>Revenue Taxes</v>
      </c>
      <c r="C264" s="13">
        <f>IF(ISBLANK('Input-Accounts'!C264),"",'Input-Accounts'!C264)</f>
        <v>408.5</v>
      </c>
      <c r="D264" s="5">
        <f t="shared" ref="D264" ca="1" si="73">INDIRECT("Classification!"&amp;$D$5&amp;ROW())</f>
        <v>521280.50283543544</v>
      </c>
      <c r="E264" s="5">
        <f t="shared" ref="E264:E265" ca="1" si="74">IFERROR(IF(D264="","",IF(D264=0,0,IF(ABS(D264-SUM($G264:$Z264))&lt;Check_Limit,0,1))),1)</f>
        <v>0</v>
      </c>
      <c r="F264" s="2" t="str" cm="1">
        <f t="array" aca="1" ref="F264" ca="1">IF(D264=0,"-",IF('Input-Accounts'!$E264&lt;&gt;0,'Input-Accounts'!$E264,INDEX('Input-Accounts'!$H264:$J264,,MATCH($F$6,'Input-Accounts'!$H$6:$J$6,0))))</f>
        <v>INT_REV_REQ_b/f gross up</v>
      </c>
      <c r="G264" s="5">
        <f ca="1">IFERROR(INDEX(G$269:G$305,MATCH($F264,$B$269:$B$305,0))/INDEX($D$269:$D$305,MATCH($F264,$B$269:$B$305,0)),SUMIFS('Input-Ext Allocators'!D$8:D$63,'Input-Ext Allocators'!$B$8:$B$63,$F264))*$D264</f>
        <v>375751.88383486867</v>
      </c>
      <c r="H264" s="5">
        <f ca="1">IFERROR(INDEX(H$269:H$305,MATCH($F264,$B$269:$B$305,0))/INDEX($D$269:$D$305,MATCH($F264,$B$269:$B$305,0)),SUMIFS('Input-Ext Allocators'!E$8:E$63,'Input-Ext Allocators'!$B$8:$B$63,$F264))*$D264</f>
        <v>96031.27424720148</v>
      </c>
      <c r="I264" s="5">
        <f ca="1">IFERROR(INDEX(I$269:I$305,MATCH($F264,$B$269:$B$305,0))/INDEX($D$269:$D$305,MATCH($F264,$B$269:$B$305,0)),SUMIFS('Input-Ext Allocators'!F$8:F$63,'Input-Ext Allocators'!$B$8:$B$63,$F264))*$D264</f>
        <v>8981.916500242467</v>
      </c>
      <c r="J264" s="5">
        <f ca="1">IFERROR(INDEX(J$269:J$305,MATCH($F264,$B$269:$B$305,0))/INDEX($D$269:$D$305,MATCH($F264,$B$269:$B$305,0)),SUMIFS('Input-Ext Allocators'!G$8:G$63,'Input-Ext Allocators'!$B$8:$B$63,$F264))*$D264</f>
        <v>4643.5609748724282</v>
      </c>
      <c r="K264" s="5">
        <f ca="1">IFERROR(INDEX(K$269:K$305,MATCH($F264,$B$269:$B$305,0))/INDEX($D$269:$D$305,MATCH($F264,$B$269:$B$305,0)),SUMIFS('Input-Ext Allocators'!H$8:H$63,'Input-Ext Allocators'!$B$8:$B$63,$F264))*$D264</f>
        <v>359.50742899169092</v>
      </c>
      <c r="L264" s="5">
        <f ca="1">IFERROR(INDEX(L$269:L$305,MATCH($F264,$B$269:$B$305,0))/INDEX($D$269:$D$305,MATCH($F264,$B$269:$B$305,0)),SUMIFS('Input-Ext Allocators'!I$8:I$63,'Input-Ext Allocators'!$B$8:$B$63,$F264))*$D264</f>
        <v>27662.432788073591</v>
      </c>
      <c r="M264" s="5">
        <f ca="1">IFERROR(INDEX(M$269:M$305,MATCH($F264,$B$269:$B$305,0))/INDEX($D$269:$D$305,MATCH($F264,$B$269:$B$305,0)),SUMIFS('Input-Ext Allocators'!J$8:J$63,'Input-Ext Allocators'!$B$8:$B$63,$F264))*$D264</f>
        <v>7849.9270611851625</v>
      </c>
      <c r="N264" s="5">
        <f ca="1">IFERROR(INDEX(N$269:N$305,MATCH($F264,$B$269:$B$305,0))/INDEX($D$269:$D$305,MATCH($F264,$B$269:$B$305,0)),SUMIFS('Input-Ext Allocators'!K$8:K$63,'Input-Ext Allocators'!$B$8:$B$63,$F264))*$D264</f>
        <v>0</v>
      </c>
      <c r="O264" s="5">
        <f ca="1">IFERROR(INDEX(O$269:O$305,MATCH($F264,$B$269:$B$305,0))/INDEX($D$269:$D$305,MATCH($F264,$B$269:$B$305,0)),SUMIFS('Input-Ext Allocators'!L$8:L$63,'Input-Ext Allocators'!$B$8:$B$63,$F264))*$D264</f>
        <v>0</v>
      </c>
      <c r="P264" s="5">
        <f ca="1">IFERROR(INDEX(P$269:P$305,MATCH($F264,$B$269:$B$305,0))/INDEX($D$269:$D$305,MATCH($F264,$B$269:$B$305,0)),SUMIFS('Input-Ext Allocators'!M$8:M$63,'Input-Ext Allocators'!$B$8:$B$63,$F264))*$D264</f>
        <v>0</v>
      </c>
      <c r="Q264" s="5">
        <f ca="1">IFERROR(INDEX(Q$269:Q$305,MATCH($F264,$B$269:$B$305,0))/INDEX($D$269:$D$305,MATCH($F264,$B$269:$B$305,0)),SUMIFS('Input-Ext Allocators'!N$8:N$63,'Input-Ext Allocators'!$B$8:$B$63,$F264))*$D264</f>
        <v>0</v>
      </c>
      <c r="R264" s="5">
        <f ca="1">IFERROR(INDEX(R$269:R$305,MATCH($F264,$B$269:$B$305,0))/INDEX($D$269:$D$305,MATCH($F264,$B$269:$B$305,0)),SUMIFS('Input-Ext Allocators'!O$8:O$63,'Input-Ext Allocators'!$B$8:$B$63,$F264))*$D264</f>
        <v>0</v>
      </c>
      <c r="S264" s="5">
        <f ca="1">IFERROR(INDEX(S$269:S$305,MATCH($F264,$B$269:$B$305,0))/INDEX($D$269:$D$305,MATCH($F264,$B$269:$B$305,0)),SUMIFS('Input-Ext Allocators'!P$8:P$63,'Input-Ext Allocators'!$B$8:$B$63,$F264))*$D264</f>
        <v>0</v>
      </c>
      <c r="T264" s="5">
        <f ca="1">IFERROR(INDEX(T$269:T$305,MATCH($F264,$B$269:$B$305,0))/INDEX($D$269:$D$305,MATCH($F264,$B$269:$B$305,0)),SUMIFS('Input-Ext Allocators'!Q$8:Q$63,'Input-Ext Allocators'!$B$8:$B$63,$F264))*$D264</f>
        <v>0</v>
      </c>
      <c r="U264" s="5">
        <f ca="1">IFERROR(INDEX(U$269:U$305,MATCH($F264,$B$269:$B$305,0))/INDEX($D$269:$D$305,MATCH($F264,$B$269:$B$305,0)),SUMIFS('Input-Ext Allocators'!R$8:R$63,'Input-Ext Allocators'!$B$8:$B$63,$F264))*$D264</f>
        <v>0</v>
      </c>
      <c r="V264" s="5">
        <f ca="1">IFERROR(INDEX(V$269:V$305,MATCH($F264,$B$269:$B$305,0))/INDEX($D$269:$D$305,MATCH($F264,$B$269:$B$305,0)),SUMIFS('Input-Ext Allocators'!S$8:S$63,'Input-Ext Allocators'!$B$8:$B$63,$F264))*$D264</f>
        <v>0</v>
      </c>
      <c r="W264" s="5">
        <f ca="1">IFERROR(INDEX(W$269:W$305,MATCH($F264,$B$269:$B$305,0))/INDEX($D$269:$D$305,MATCH($F264,$B$269:$B$305,0)),SUMIFS('Input-Ext Allocators'!T$8:T$63,'Input-Ext Allocators'!$B$8:$B$63,$F264))*$D264</f>
        <v>0</v>
      </c>
      <c r="X264" s="5">
        <f ca="1">IFERROR(INDEX(X$269:X$305,MATCH($F264,$B$269:$B$305,0))/INDEX($D$269:$D$305,MATCH($F264,$B$269:$B$305,0)),SUMIFS('Input-Ext Allocators'!U$8:U$63,'Input-Ext Allocators'!$B$8:$B$63,$F264))*$D264</f>
        <v>0</v>
      </c>
      <c r="Y264" s="5">
        <f ca="1">IFERROR(INDEX(Y$269:Y$305,MATCH($F264,$B$269:$B$305,0))/INDEX($D$269:$D$305,MATCH($F264,$B$269:$B$305,0)),SUMIFS('Input-Ext Allocators'!V$8:V$63,'Input-Ext Allocators'!$B$8:$B$63,$F264))*$D264</f>
        <v>0</v>
      </c>
      <c r="Z264" s="5">
        <f ca="1">IFERROR(INDEX(Z$269:Z$305,MATCH($F264,$B$269:$B$305,0))/INDEX($D$269:$D$305,MATCH($F264,$B$269:$B$305,0)),SUMIFS('Input-Ext Allocators'!W$8:W$63,'Input-Ext Allocators'!$B$8:$B$63,$F264))*$D264</f>
        <v>0</v>
      </c>
    </row>
    <row r="265" spans="1:26" ht="15" thickBot="1">
      <c r="A265" s="13">
        <f>IF(ISBLANK('Input-Accounts'!A265),"",'Input-Accounts'!A265)</f>
        <v>227</v>
      </c>
      <c r="B265" s="1" t="str">
        <f>IF(ISBLANK('Input-Accounts'!B265),"",'Input-Accounts'!B265)</f>
        <v>TOTAL REVENUE REQUIREMENT AT EQUAL RATES OF RETURN</v>
      </c>
      <c r="C265" s="13" t="str">
        <f>IF(ISBLANK('Input-Accounts'!C265),"",'Input-Accounts'!C265)</f>
        <v/>
      </c>
      <c r="D265" s="29">
        <f ca="1">SUM(D258:D264)</f>
        <v>70184176.007624045</v>
      </c>
      <c r="E265" s="5">
        <f t="shared" ca="1" si="74"/>
        <v>0</v>
      </c>
      <c r="G265" s="29">
        <f t="shared" ref="G265:Z265" ca="1" si="75">SUM(G258:G264)</f>
        <v>50634881.685769573</v>
      </c>
      <c r="H265" s="29">
        <f t="shared" ca="1" si="75"/>
        <v>12942480.771469543</v>
      </c>
      <c r="I265" s="29">
        <f t="shared" ca="1" si="75"/>
        <v>1210574.1649607576</v>
      </c>
      <c r="J265" s="29">
        <f t="shared" ca="1" si="75"/>
        <v>623335.3851309329</v>
      </c>
      <c r="K265" s="29">
        <f t="shared" ca="1" si="75"/>
        <v>48539.526815431884</v>
      </c>
      <c r="L265" s="29">
        <f t="shared" ca="1" si="75"/>
        <v>3679209.4834357905</v>
      </c>
      <c r="M265" s="29">
        <f t="shared" ca="1" si="75"/>
        <v>1045154.9900420193</v>
      </c>
      <c r="N265" s="29">
        <f t="shared" ca="1" si="75"/>
        <v>0</v>
      </c>
      <c r="O265" s="29">
        <f t="shared" ca="1" si="75"/>
        <v>0</v>
      </c>
      <c r="P265" s="29">
        <f t="shared" ca="1" si="75"/>
        <v>0</v>
      </c>
      <c r="Q265" s="29">
        <f t="shared" ca="1" si="75"/>
        <v>0</v>
      </c>
      <c r="R265" s="29">
        <f t="shared" ca="1" si="75"/>
        <v>0</v>
      </c>
      <c r="S265" s="29">
        <f t="shared" ca="1" si="75"/>
        <v>0</v>
      </c>
      <c r="T265" s="29">
        <f t="shared" ca="1" si="75"/>
        <v>0</v>
      </c>
      <c r="U265" s="29">
        <f t="shared" ca="1" si="75"/>
        <v>0</v>
      </c>
      <c r="V265" s="29">
        <f t="shared" ca="1" si="75"/>
        <v>0</v>
      </c>
      <c r="W265" s="29">
        <f t="shared" ca="1" si="75"/>
        <v>0</v>
      </c>
      <c r="X265" s="29">
        <f t="shared" ca="1" si="75"/>
        <v>0</v>
      </c>
      <c r="Y265" s="29">
        <f t="shared" ca="1" si="75"/>
        <v>0</v>
      </c>
      <c r="Z265" s="29">
        <f t="shared" ca="1" si="75"/>
        <v>0</v>
      </c>
    </row>
    <row r="266" spans="1:26" ht="15" thickTop="1">
      <c r="A266" s="13" t="str">
        <f>IF(ISBLANK('Input-Accounts'!A266),"",'Input-Accounts'!A266)</f>
        <v/>
      </c>
      <c r="B266" t="str">
        <f>IF(ISBLANK('Input-Accounts'!B266),"",'Input-Accounts'!B266)</f>
        <v/>
      </c>
      <c r="C266" s="13" t="str">
        <f>IF(ISBLANK('Input-Accounts'!C266),"",'Input-Accounts'!C266)</f>
        <v/>
      </c>
      <c r="D266" s="5"/>
      <c r="E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</row>
    <row r="267" spans="1:26">
      <c r="A267" s="13" t="str">
        <f>IF(ISBLANK('Input-Accounts'!A267),"",'Input-Accounts'!A267)</f>
        <v/>
      </c>
      <c r="B267" s="4" t="str">
        <f>IF(ISBLANK('Input-Accounts'!B267),"",'Input-Accounts'!B267)</f>
        <v/>
      </c>
      <c r="C267" s="13" t="str">
        <f>IF(ISBLANK('Input-Accounts'!C267),"",'Input-Accounts'!C267)</f>
        <v/>
      </c>
      <c r="E267" t="str">
        <f t="shared" ref="E267:E305" si="76">IFERROR(IF(D267="","",IF(D267=0,0,IF(ABS(D267-SUM($G267:$Z267))&lt;Check_Limit,0,1))),1)</f>
        <v/>
      </c>
    </row>
    <row r="268" spans="1:26">
      <c r="A268" s="13">
        <f>IF(ISBLANK('Input-Accounts'!A268),"",'Input-Accounts'!A268)</f>
        <v>228</v>
      </c>
      <c r="B268" s="4" t="str">
        <f>IF(ISBLANK('Input-Accounts'!B268),"",'Input-Accounts'!B268)</f>
        <v>INTERNAL ALLOCATION FACTORS</v>
      </c>
      <c r="C268" s="13" t="str">
        <f>IF(ISBLANK('Input-Accounts'!C268),"",'Input-Accounts'!C268)</f>
        <v/>
      </c>
      <c r="D268" s="5"/>
      <c r="E268" s="5" t="str">
        <f t="shared" si="76"/>
        <v/>
      </c>
    </row>
    <row r="269" spans="1:26" outlineLevel="1">
      <c r="A269" s="13" t="str">
        <f>IF(ISBLANK('Input-Accounts'!A269),"",'Input-Accounts'!A269)</f>
        <v/>
      </c>
      <c r="B269" t="str">
        <f>IF(ISBLANK('Input-Accounts'!B269),"",'Input-Accounts'!B269)</f>
        <v/>
      </c>
      <c r="C269" s="13" t="str">
        <f>IF(ISBLANK('Input-Accounts'!C269),"",'Input-Accounts'!C269)</f>
        <v/>
      </c>
      <c r="D269" s="31"/>
      <c r="E269" s="5" t="str">
        <f t="shared" si="76"/>
        <v/>
      </c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26" outlineLevel="1">
      <c r="A270" s="13">
        <f>IF(ISBLANK('Input-Accounts'!A270),"",'Input-Accounts'!A270)</f>
        <v>229</v>
      </c>
      <c r="B270" t="str">
        <f>IF(ISBLANK('Input-Accounts'!B270),"",'Input-Accounts'!B270)</f>
        <v>INT_T&amp;D_PLANT</v>
      </c>
      <c r="C270" s="13" t="str">
        <f>IF(ISBLANK('Input-Accounts'!C270),"",'Input-Accounts'!C270)</f>
        <v/>
      </c>
      <c r="D270" s="16">
        <f ca="1">D$26+D$48</f>
        <v>351237394.63000005</v>
      </c>
      <c r="E270" s="5">
        <f t="shared" ca="1" si="76"/>
        <v>0</v>
      </c>
      <c r="G270" s="16">
        <f t="shared" ref="G270:M270" ca="1" si="77">G$26+G$48</f>
        <v>277016372.00532687</v>
      </c>
      <c r="H270" s="16">
        <f t="shared" ca="1" si="77"/>
        <v>57415884.674962223</v>
      </c>
      <c r="I270" s="16">
        <f t="shared" ca="1" si="77"/>
        <v>4143212.8916674424</v>
      </c>
      <c r="J270" s="16">
        <f t="shared" ca="1" si="77"/>
        <v>2021500.7806571512</v>
      </c>
      <c r="K270" s="16">
        <f t="shared" ca="1" si="77"/>
        <v>188642.79955104357</v>
      </c>
      <c r="L270" s="16">
        <f t="shared" ca="1" si="77"/>
        <v>7729887.2889256207</v>
      </c>
      <c r="M270" s="16">
        <f t="shared" ca="1" si="77"/>
        <v>2721894.1889097043</v>
      </c>
      <c r="N270" s="14"/>
      <c r="O270" s="14"/>
      <c r="P270" s="14"/>
      <c r="Q270" s="14"/>
      <c r="R270" s="14"/>
    </row>
    <row r="271" spans="1:26" outlineLevel="1">
      <c r="A271" s="13">
        <f>IF(ISBLANK('Input-Accounts'!A271),"",'Input-Accounts'!A271)</f>
        <v>230</v>
      </c>
      <c r="B271" t="str">
        <f>IF(ISBLANK('Input-Accounts'!B271),"",'Input-Accounts'!B271)</f>
        <v>INT_TOTAL_PLANT</v>
      </c>
      <c r="C271" s="13" t="str">
        <f>IF(ISBLANK('Input-Accounts'!C271),"",'Input-Accounts'!C271)</f>
        <v/>
      </c>
      <c r="D271" s="16">
        <f ca="1">D$63</f>
        <v>404343732.32213855</v>
      </c>
      <c r="E271" s="5">
        <f ca="1">IFERROR(IF(D271="","",IF(D271=0,0,IF(ABS(D271-SUM($G271:$Z271))&lt;Check_Limit,0,1))),1)</f>
        <v>0</v>
      </c>
      <c r="G271" s="16">
        <f t="shared" ref="G271:M271" ca="1" si="78">G$63</f>
        <v>320594892.43738753</v>
      </c>
      <c r="H271" s="16">
        <f t="shared" ca="1" si="78"/>
        <v>65246586.729712091</v>
      </c>
      <c r="I271" s="16">
        <f t="shared" ca="1" si="78"/>
        <v>4585892.4081059163</v>
      </c>
      <c r="J271" s="16">
        <f t="shared" ca="1" si="78"/>
        <v>2225863.7556263767</v>
      </c>
      <c r="K271" s="16">
        <f t="shared" ca="1" si="78"/>
        <v>207531.0133022755</v>
      </c>
      <c r="L271" s="16">
        <f t="shared" ca="1" si="78"/>
        <v>8496203.7181474958</v>
      </c>
      <c r="M271" s="16">
        <f t="shared" ca="1" si="78"/>
        <v>2986762.2598568802</v>
      </c>
      <c r="N271" s="14"/>
      <c r="O271" s="14"/>
      <c r="P271" s="14"/>
      <c r="Q271" s="14"/>
      <c r="R271" s="14"/>
    </row>
    <row r="272" spans="1:26" outlineLevel="1">
      <c r="A272" s="13">
        <f>IF(ISBLANK('Input-Accounts'!A272),"",'Input-Accounts'!A272)</f>
        <v>231</v>
      </c>
      <c r="B272" t="str">
        <f>IF(ISBLANK('Input-Accounts'!B272),"",'Input-Accounts'!B272)</f>
        <v>INT_INTANGIBLE</v>
      </c>
      <c r="C272" s="13" t="str">
        <f>IF(ISBLANK('Input-Accounts'!C272),"",'Input-Accounts'!C272)</f>
        <v/>
      </c>
      <c r="D272" s="16">
        <f ca="1">D$16</f>
        <v>31664423.700393949</v>
      </c>
      <c r="E272" s="5">
        <f t="shared" ca="1" si="76"/>
        <v>0</v>
      </c>
      <c r="G272" s="16">
        <f t="shared" ref="G272:M272" ca="1" si="79">G$16</f>
        <v>26667561.309668854</v>
      </c>
      <c r="H272" s="16">
        <f t="shared" ca="1" si="79"/>
        <v>4325646.8420002693</v>
      </c>
      <c r="I272" s="16">
        <f t="shared" ca="1" si="79"/>
        <v>189749.68655460115</v>
      </c>
      <c r="J272" s="16">
        <f t="shared" ca="1" si="79"/>
        <v>80956.849836236244</v>
      </c>
      <c r="K272" s="16">
        <f t="shared" ca="1" si="79"/>
        <v>7372.1771760366109</v>
      </c>
      <c r="L272" s="16">
        <f t="shared" ca="1" si="79"/>
        <v>294431.65570674406</v>
      </c>
      <c r="M272" s="16">
        <f t="shared" ca="1" si="79"/>
        <v>98705.179451207339</v>
      </c>
      <c r="N272" s="14"/>
      <c r="O272" s="14"/>
      <c r="P272" s="14"/>
      <c r="Q272" s="14"/>
      <c r="R272" s="14"/>
    </row>
    <row r="273" spans="1:18" outlineLevel="1">
      <c r="A273" s="13">
        <f>IF(ISBLANK('Input-Accounts'!A273),"",'Input-Accounts'!A273)</f>
        <v>232</v>
      </c>
      <c r="B273" t="str">
        <f>IF(ISBLANK('Input-Accounts'!B273),"",'Input-Accounts'!B273)</f>
        <v>INT_DISTPT</v>
      </c>
      <c r="C273" s="13" t="str">
        <f>IF(ISBLANK('Input-Accounts'!C273),"",'Input-Accounts'!C273)</f>
        <v/>
      </c>
      <c r="D273" s="16">
        <f ca="1">D$48</f>
        <v>351237394.63000005</v>
      </c>
      <c r="E273" s="5">
        <f t="shared" ca="1" si="76"/>
        <v>0</v>
      </c>
      <c r="G273" s="16">
        <f t="shared" ref="G273:M273" ca="1" si="80">G$48</f>
        <v>277016372.00532687</v>
      </c>
      <c r="H273" s="16">
        <f t="shared" ca="1" si="80"/>
        <v>57415884.674962223</v>
      </c>
      <c r="I273" s="16">
        <f t="shared" ca="1" si="80"/>
        <v>4143212.8916674424</v>
      </c>
      <c r="J273" s="16">
        <f t="shared" ca="1" si="80"/>
        <v>2021500.7806571512</v>
      </c>
      <c r="K273" s="16">
        <f t="shared" ca="1" si="80"/>
        <v>188642.79955104357</v>
      </c>
      <c r="L273" s="16">
        <f t="shared" ca="1" si="80"/>
        <v>7729887.2889256207</v>
      </c>
      <c r="M273" s="16">
        <f t="shared" ca="1" si="80"/>
        <v>2721894.1889097043</v>
      </c>
      <c r="N273" s="14"/>
      <c r="O273" s="14"/>
      <c r="P273" s="14"/>
      <c r="Q273" s="14"/>
      <c r="R273" s="14"/>
    </row>
    <row r="274" spans="1:18" outlineLevel="1">
      <c r="A274" s="13">
        <f>IF(ISBLANK('Input-Accounts'!A274),"",'Input-Accounts'!A274)</f>
        <v>233</v>
      </c>
      <c r="B274" t="str">
        <f>IF(ISBLANK('Input-Accounts'!B274),"",'Input-Accounts'!B274)</f>
        <v>INT_TRANS-MAIN</v>
      </c>
      <c r="C274" s="13" t="str">
        <f>IF(ISBLANK('Input-Accounts'!C274),"",'Input-Accounts'!C274)</f>
        <v/>
      </c>
      <c r="D274" s="16">
        <f ca="1">SUM(D$21:D$22)</f>
        <v>0</v>
      </c>
      <c r="E274" s="5">
        <f t="shared" ca="1" si="76"/>
        <v>0</v>
      </c>
      <c r="G274" s="16">
        <f t="shared" ref="G274:M274" ca="1" si="81">SUM(G$21:G$22)</f>
        <v>0</v>
      </c>
      <c r="H274" s="16">
        <f t="shared" ca="1" si="81"/>
        <v>0</v>
      </c>
      <c r="I274" s="16">
        <f t="shared" ca="1" si="81"/>
        <v>0</v>
      </c>
      <c r="J274" s="16">
        <f t="shared" ca="1" si="81"/>
        <v>0</v>
      </c>
      <c r="K274" s="16">
        <f t="shared" ca="1" si="81"/>
        <v>0</v>
      </c>
      <c r="L274" s="16">
        <f t="shared" ca="1" si="81"/>
        <v>0</v>
      </c>
      <c r="M274" s="16">
        <f t="shared" ca="1" si="81"/>
        <v>0</v>
      </c>
      <c r="N274" s="14"/>
      <c r="O274" s="14"/>
      <c r="P274" s="14"/>
      <c r="Q274" s="14"/>
      <c r="R274" s="14"/>
    </row>
    <row r="275" spans="1:18" outlineLevel="1">
      <c r="A275" s="13">
        <f>IF(ISBLANK('Input-Accounts'!A275),"",'Input-Accounts'!A275)</f>
        <v>234</v>
      </c>
      <c r="B275" t="str">
        <f>IF(ISBLANK('Input-Accounts'!B275),"",'Input-Accounts'!B275)</f>
        <v>INT_MAIN-SERVICE</v>
      </c>
      <c r="C275" s="13" t="str">
        <f>IF(ISBLANK('Input-Accounts'!C275),"",'Input-Accounts'!C275)</f>
        <v/>
      </c>
      <c r="D275" s="16">
        <f ca="1">SUM(D$31:D$39,D$43:D$44)</f>
        <v>245709570.36000001</v>
      </c>
      <c r="E275" s="5">
        <f t="shared" ca="1" si="76"/>
        <v>0</v>
      </c>
      <c r="G275" s="16">
        <f t="shared" ref="G275:M275" ca="1" si="82">SUM(G$31:G$39,G$43:G$44)</f>
        <v>215300429.62274444</v>
      </c>
      <c r="H275" s="16">
        <f t="shared" ca="1" si="82"/>
        <v>29114341.575459227</v>
      </c>
      <c r="I275" s="16">
        <f t="shared" ca="1" si="82"/>
        <v>805402.87634577614</v>
      </c>
      <c r="J275" s="16">
        <f t="shared" ca="1" si="82"/>
        <v>161080.57526915523</v>
      </c>
      <c r="K275" s="16">
        <f t="shared" ca="1" si="82"/>
        <v>7869.6455208385751</v>
      </c>
      <c r="L275" s="16">
        <f t="shared" ca="1" si="82"/>
        <v>298204.27466059296</v>
      </c>
      <c r="M275" s="16">
        <f t="shared" ca="1" si="82"/>
        <v>22241.79</v>
      </c>
      <c r="N275" s="14"/>
      <c r="O275" s="14"/>
      <c r="P275" s="14"/>
      <c r="Q275" s="14"/>
      <c r="R275" s="14"/>
    </row>
    <row r="276" spans="1:18" outlineLevel="1">
      <c r="A276" s="13">
        <f>IF(ISBLANK('Input-Accounts'!A276),"",'Input-Accounts'!A276)</f>
        <v>235</v>
      </c>
      <c r="B276" t="str">
        <f>IF(ISBLANK('Input-Accounts'!B276),"",'Input-Accounts'!B276)</f>
        <v>INT_DIST-MAINS</v>
      </c>
      <c r="C276" s="13" t="str">
        <f>IF(ISBLANK('Input-Accounts'!C276),"",'Input-Accounts'!C276)</f>
        <v/>
      </c>
      <c r="D276" s="16">
        <f ca="1">SUM(D$31:D$39)</f>
        <v>0</v>
      </c>
      <c r="E276" s="5">
        <f t="shared" ca="1" si="76"/>
        <v>0</v>
      </c>
      <c r="G276" s="16">
        <f t="shared" ref="G276:M276" ca="1" si="83">SUM(G$31:G$39)</f>
        <v>0</v>
      </c>
      <c r="H276" s="16">
        <f t="shared" ca="1" si="83"/>
        <v>0</v>
      </c>
      <c r="I276" s="16">
        <f t="shared" ca="1" si="83"/>
        <v>0</v>
      </c>
      <c r="J276" s="16">
        <f t="shared" ca="1" si="83"/>
        <v>0</v>
      </c>
      <c r="K276" s="16">
        <f t="shared" ca="1" si="83"/>
        <v>0</v>
      </c>
      <c r="L276" s="16">
        <f t="shared" ca="1" si="83"/>
        <v>0</v>
      </c>
      <c r="M276" s="16">
        <f t="shared" ca="1" si="83"/>
        <v>0</v>
      </c>
      <c r="N276" s="14"/>
      <c r="O276" s="14"/>
      <c r="P276" s="14"/>
      <c r="Q276" s="14"/>
      <c r="R276" s="14"/>
    </row>
    <row r="277" spans="1:18" outlineLevel="1">
      <c r="A277" s="13">
        <f>IF(ISBLANK('Input-Accounts'!A277),"",'Input-Accounts'!A277)</f>
        <v>236</v>
      </c>
      <c r="B277" t="str">
        <f>IF(ISBLANK('Input-Accounts'!B277),"",'Input-Accounts'!B277)</f>
        <v>INT_SERVICES</v>
      </c>
      <c r="C277" s="13" t="str">
        <f>IF(ISBLANK('Input-Accounts'!C277),"",'Input-Accounts'!C277)</f>
        <v/>
      </c>
      <c r="D277" s="16">
        <f ca="1">SUM(D$43:D$44)</f>
        <v>245709570.36000001</v>
      </c>
      <c r="E277" s="5">
        <f t="shared" ca="1" si="76"/>
        <v>0</v>
      </c>
      <c r="G277" s="16">
        <f t="shared" ref="G277:M277" ca="1" si="84">SUM(G$43:G$44)</f>
        <v>215300429.62274444</v>
      </c>
      <c r="H277" s="16">
        <f t="shared" ca="1" si="84"/>
        <v>29114341.575459227</v>
      </c>
      <c r="I277" s="16">
        <f t="shared" ca="1" si="84"/>
        <v>805402.87634577614</v>
      </c>
      <c r="J277" s="16">
        <f t="shared" ca="1" si="84"/>
        <v>161080.57526915523</v>
      </c>
      <c r="K277" s="16">
        <f t="shared" ca="1" si="84"/>
        <v>7869.6455208385751</v>
      </c>
      <c r="L277" s="16">
        <f t="shared" ca="1" si="84"/>
        <v>298204.27466059296</v>
      </c>
      <c r="M277" s="16">
        <f t="shared" ca="1" si="84"/>
        <v>22241.79</v>
      </c>
      <c r="N277" s="14"/>
      <c r="O277" s="14"/>
      <c r="P277" s="14"/>
      <c r="Q277" s="14"/>
      <c r="R277" s="14"/>
    </row>
    <row r="278" spans="1:18" outlineLevel="1">
      <c r="A278" s="13">
        <f>IF(ISBLANK('Input-Accounts'!A278),"",'Input-Accounts'!A278)</f>
        <v>237</v>
      </c>
      <c r="B278" t="str">
        <f>IF(ISBLANK('Input-Accounts'!B278),"",'Input-Accounts'!B278)</f>
        <v>INT_OM</v>
      </c>
      <c r="C278" s="13" t="str">
        <f>IF(ISBLANK('Input-Accounts'!C278),"",'Input-Accounts'!C278)</f>
        <v/>
      </c>
      <c r="D278" s="16">
        <f ca="1">SUM(D$177,D$152)</f>
        <v>15845650.609402765</v>
      </c>
      <c r="E278" s="5">
        <f t="shared" ca="1" si="76"/>
        <v>0</v>
      </c>
      <c r="F278" s="8"/>
      <c r="G278" s="16">
        <f t="shared" ref="G278:M278" ca="1" si="85">SUM(G$177,G$152)</f>
        <v>11870548.426206555</v>
      </c>
      <c r="H278" s="16">
        <f t="shared" ca="1" si="85"/>
        <v>2723684.0254997872</v>
      </c>
      <c r="I278" s="16">
        <f t="shared" ca="1" si="85"/>
        <v>311546.79205177224</v>
      </c>
      <c r="J278" s="16">
        <f t="shared" ca="1" si="85"/>
        <v>94728.082826364727</v>
      </c>
      <c r="K278" s="16">
        <f t="shared" ca="1" si="85"/>
        <v>7948.3180259076817</v>
      </c>
      <c r="L278" s="16">
        <f t="shared" ca="1" si="85"/>
        <v>534992.56981428899</v>
      </c>
      <c r="M278" s="16">
        <f t="shared" ca="1" si="85"/>
        <v>302202.39497809194</v>
      </c>
      <c r="N278" s="14"/>
      <c r="O278" s="14"/>
      <c r="P278" s="14"/>
      <c r="Q278" s="14"/>
      <c r="R278" s="14"/>
    </row>
    <row r="279" spans="1:18" outlineLevel="1">
      <c r="A279" s="13">
        <f>IF(ISBLANK('Input-Accounts'!A279),"",'Input-Accounts'!A279)</f>
        <v>238</v>
      </c>
      <c r="B279" t="str">
        <f>IF(ISBLANK('Input-Accounts'!B279),"",'Input-Accounts'!B279)</f>
        <v>INT_871-881</v>
      </c>
      <c r="C279" s="13" t="str">
        <f>IF(ISBLANK('Input-Accounts'!C279),"",'Input-Accounts'!C279)</f>
        <v/>
      </c>
      <c r="D279" s="16">
        <f ca="1">SUM(D$127:D$136)</f>
        <v>3890287.746960056</v>
      </c>
      <c r="E279" s="5">
        <f t="shared" ca="1" si="76"/>
        <v>0</v>
      </c>
      <c r="G279" s="16">
        <f t="shared" ref="G279:M279" ca="1" si="86">SUM(G$127:G$136)</f>
        <v>2638378.9138030573</v>
      </c>
      <c r="H279" s="16">
        <f t="shared" ca="1" si="86"/>
        <v>744411.80102342914</v>
      </c>
      <c r="I279" s="16">
        <f t="shared" ca="1" si="86"/>
        <v>79427.464956293115</v>
      </c>
      <c r="J279" s="16">
        <f t="shared" ca="1" si="86"/>
        <v>30183.280418829534</v>
      </c>
      <c r="K279" s="16">
        <f t="shared" ca="1" si="86"/>
        <v>2431.7952531808137</v>
      </c>
      <c r="L279" s="16">
        <f t="shared" ca="1" si="86"/>
        <v>236910.78404748472</v>
      </c>
      <c r="M279" s="16">
        <f t="shared" ca="1" si="86"/>
        <v>158543.70745778197</v>
      </c>
      <c r="N279" s="14"/>
      <c r="O279" s="14"/>
      <c r="P279" s="14"/>
      <c r="Q279" s="14"/>
      <c r="R279" s="14"/>
    </row>
    <row r="280" spans="1:18" outlineLevel="1">
      <c r="A280" s="13">
        <f>IF(ISBLANK('Input-Accounts'!A280),"",'Input-Accounts'!A280)</f>
        <v>239</v>
      </c>
      <c r="B280" t="str">
        <f>IF(ISBLANK('Input-Accounts'!B280),"",'Input-Accounts'!B280)</f>
        <v>INT_886-894</v>
      </c>
      <c r="C280" s="13" t="str">
        <f>IF(ISBLANK('Input-Accounts'!C280),"",'Input-Accounts'!C280)</f>
        <v/>
      </c>
      <c r="D280" s="16">
        <f ca="1">SUM(D$141:D$149)</f>
        <v>3466416.208006708</v>
      </c>
      <c r="E280" s="5">
        <f t="shared" ca="1" si="76"/>
        <v>0</v>
      </c>
      <c r="G280" s="16">
        <f t="shared" ref="G280:M280" ca="1" si="87">SUM(G$141:G$149)</f>
        <v>2333387.4928554161</v>
      </c>
      <c r="H280" s="16">
        <f t="shared" ca="1" si="87"/>
        <v>734748.64771438856</v>
      </c>
      <c r="I280" s="16">
        <f t="shared" ca="1" si="87"/>
        <v>77049.880646522623</v>
      </c>
      <c r="J280" s="16">
        <f t="shared" ca="1" si="87"/>
        <v>37325.129480898395</v>
      </c>
      <c r="K280" s="16">
        <f t="shared" ca="1" si="87"/>
        <v>3432.7280602725932</v>
      </c>
      <c r="L280" s="16">
        <f t="shared" ca="1" si="87"/>
        <v>187780.49126676802</v>
      </c>
      <c r="M280" s="16">
        <f t="shared" ca="1" si="87"/>
        <v>92691.837982441692</v>
      </c>
      <c r="N280" s="14"/>
      <c r="O280" s="14"/>
      <c r="P280" s="14"/>
      <c r="Q280" s="14"/>
      <c r="R280" s="14"/>
    </row>
    <row r="281" spans="1:18" outlineLevel="1">
      <c r="A281" s="13">
        <f>IF(ISBLANK('Input-Accounts'!A281),"",'Input-Accounts'!A281)</f>
        <v>240</v>
      </c>
      <c r="B281" t="str">
        <f>IF(ISBLANK('Input-Accounts'!B281),"",'Input-Accounts'!B281)</f>
        <v>INT_MTR_REG</v>
      </c>
      <c r="C281" s="13" t="str">
        <f>IF(ISBLANK('Input-Accounts'!C281),"",'Input-Accounts'!C281)</f>
        <v/>
      </c>
      <c r="D281" s="16">
        <f ca="1">SUM(D$45:D$46)</f>
        <v>94922951.719999999</v>
      </c>
      <c r="E281" s="5">
        <f t="shared" ca="1" si="76"/>
        <v>0</v>
      </c>
      <c r="G281" s="16">
        <f t="shared" ref="G281:M281" ca="1" si="88">SUM(G$45:G$46)</f>
        <v>61715942.382582426</v>
      </c>
      <c r="H281" s="16">
        <f t="shared" ca="1" si="88"/>
        <v>24217643.635758858</v>
      </c>
      <c r="I281" s="16">
        <f t="shared" ca="1" si="88"/>
        <v>2544142.6442148071</v>
      </c>
      <c r="J281" s="16">
        <f t="shared" ca="1" si="88"/>
        <v>1620038.8184263185</v>
      </c>
      <c r="K281" s="16">
        <f t="shared" ca="1" si="88"/>
        <v>165053.56669112621</v>
      </c>
      <c r="L281" s="16">
        <f t="shared" ca="1" si="88"/>
        <v>4365894.8602395449</v>
      </c>
      <c r="M281" s="16">
        <f t="shared" ca="1" si="88"/>
        <v>294235.812086933</v>
      </c>
      <c r="N281" s="14"/>
      <c r="O281" s="14"/>
      <c r="P281" s="14"/>
      <c r="Q281" s="14"/>
      <c r="R281" s="14"/>
    </row>
    <row r="282" spans="1:18" outlineLevel="1">
      <c r="A282" s="13">
        <f>IF(ISBLANK('Input-Accounts'!A282),"",'Input-Accounts'!A282)</f>
        <v>241</v>
      </c>
      <c r="B282" t="str">
        <f>IF(ISBLANK('Input-Accounts'!B282),"",'Input-Accounts'!B282)</f>
        <v>INT_LABOR</v>
      </c>
      <c r="C282" s="13" t="str">
        <f>IF(ISBLANK('Input-Accounts'!C282),"",'Input-Accounts'!C282)</f>
        <v/>
      </c>
      <c r="D282" s="16">
        <f ca="1">SUMPRODUCT('Input-Accounts'!$L$120:$L$174,D$120:D$174)</f>
        <v>10093843.023305641</v>
      </c>
      <c r="E282" s="5">
        <f t="shared" ca="1" si="76"/>
        <v>0</v>
      </c>
      <c r="G282" s="16">
        <f ca="1">SUMPRODUCT('Input-Accounts'!$L$120:$L$174,G$120:G$174)</f>
        <v>7480367.3217124324</v>
      </c>
      <c r="H282" s="16">
        <f ca="1">SUMPRODUCT('Input-Accounts'!$L$120:$L$174,H$120:H$174)</f>
        <v>1732334.5976248549</v>
      </c>
      <c r="I282" s="16">
        <f ca="1">SUMPRODUCT('Input-Accounts'!$L$120:$L$174,I$120:I$174)</f>
        <v>199610.42698406312</v>
      </c>
      <c r="J282" s="16">
        <f ca="1">SUMPRODUCT('Input-Accounts'!$L$120:$L$174,J$120:J$174)</f>
        <v>73794.96864527151</v>
      </c>
      <c r="K282" s="16">
        <f ca="1">SUMPRODUCT('Input-Accounts'!$L$120:$L$174,K$120:K$174)</f>
        <v>6289.7093856061883</v>
      </c>
      <c r="L282" s="16">
        <f ca="1">SUMPRODUCT('Input-Accounts'!$L$120:$L$174,L$120:L$174)</f>
        <v>391116.62758498394</v>
      </c>
      <c r="M282" s="16">
        <f ca="1">SUMPRODUCT('Input-Accounts'!$L$120:$L$174,M$120:M$174)</f>
        <v>210329.37136842863</v>
      </c>
      <c r="N282" s="14"/>
      <c r="O282" s="14"/>
      <c r="P282" s="14"/>
      <c r="Q282" s="14"/>
      <c r="R282" s="14"/>
    </row>
    <row r="283" spans="1:18" outlineLevel="1">
      <c r="A283" s="13">
        <f>IF(ISBLANK('Input-Accounts'!A283),"",'Input-Accounts'!A283)</f>
        <v>242</v>
      </c>
      <c r="B283" t="str">
        <f>IF(ISBLANK('Input-Accounts'!B283),"",'Input-Accounts'!B283)</f>
        <v>INT_PLANT_LABOR</v>
      </c>
      <c r="C283" s="13" t="str">
        <f>IF(ISBLANK('Input-Accounts'!C283),"",'Input-Accounts'!C283)</f>
        <v/>
      </c>
      <c r="D283" s="16">
        <f ca="1">IF($D$271=0,D$282/$D$282,IF($D$282=0,D$271/$D$271,0.5*(D$271/$D$271)+0.5*(D$282/$D$282)))</f>
        <v>1</v>
      </c>
      <c r="E283" s="5">
        <f t="shared" ca="1" si="76"/>
        <v>0</v>
      </c>
      <c r="G283" s="16">
        <f t="shared" ref="G283:M283" ca="1" si="89">IF($D$271=0,G$282/$D$282,IF($D$282=0,G$271/$D$271,0.5*(G$271/$D$271)+0.5*(G$282/$D$282)))</f>
        <v>0.76697965451133054</v>
      </c>
      <c r="H283" s="16">
        <f t="shared" ca="1" si="89"/>
        <v>0.16649352931280181</v>
      </c>
      <c r="I283" s="16">
        <f t="shared" ca="1" si="89"/>
        <v>1.5558516468246115E-2</v>
      </c>
      <c r="J283" s="16">
        <f t="shared" ca="1" si="89"/>
        <v>6.4078846723016267E-3</v>
      </c>
      <c r="K283" s="16">
        <f t="shared" ca="1" si="89"/>
        <v>5.6818864975072855E-4</v>
      </c>
      <c r="L283" s="16">
        <f t="shared" ca="1" si="89"/>
        <v>2.9880184450223043E-2</v>
      </c>
      <c r="M283" s="16">
        <f t="shared" ca="1" si="89"/>
        <v>1.4112041935346171E-2</v>
      </c>
      <c r="N283" s="14"/>
      <c r="O283" s="14"/>
      <c r="P283" s="14"/>
      <c r="Q283" s="14"/>
      <c r="R283" s="14"/>
    </row>
    <row r="284" spans="1:18" outlineLevel="1">
      <c r="A284" s="13">
        <f>IF(ISBLANK('Input-Accounts'!A284),"",'Input-Accounts'!A284)</f>
        <v>243</v>
      </c>
      <c r="B284" t="str">
        <f>IF(ISBLANK('Input-Accounts'!B284),"",'Input-Accounts'!B284)</f>
        <v>INT_RATEBASE</v>
      </c>
      <c r="C284" s="13" t="str">
        <f>IF(ISBLANK('Input-Accounts'!C284),"",'Input-Accounts'!C284)</f>
        <v/>
      </c>
      <c r="D284" s="16">
        <f ca="1">D$116</f>
        <v>166494488.32218796</v>
      </c>
      <c r="E284" s="5">
        <f t="shared" ca="1" si="76"/>
        <v>0</v>
      </c>
      <c r="G284" s="16">
        <f t="shared" ref="G284:M284" ca="1" si="90">G$116</f>
        <v>123601105.00460036</v>
      </c>
      <c r="H284" s="16">
        <f t="shared" ca="1" si="90"/>
        <v>31576478.626765914</v>
      </c>
      <c r="I284" s="16">
        <f t="shared" ca="1" si="90"/>
        <v>2736208.9446418094</v>
      </c>
      <c r="J284" s="16">
        <f t="shared" ca="1" si="90"/>
        <v>1478900.6659388975</v>
      </c>
      <c r="K284" s="16">
        <f t="shared" ca="1" si="90"/>
        <v>143089.32401510573</v>
      </c>
      <c r="L284" s="16">
        <f t="shared" ca="1" si="90"/>
        <v>5334381.7264963873</v>
      </c>
      <c r="M284" s="16">
        <f t="shared" ca="1" si="90"/>
        <v>1624324.0297295095</v>
      </c>
      <c r="N284" s="14"/>
      <c r="O284" s="14"/>
      <c r="P284" s="14"/>
      <c r="Q284" s="14"/>
      <c r="R284" s="14"/>
    </row>
    <row r="285" spans="1:18" outlineLevel="1">
      <c r="A285" s="13">
        <f>IF(ISBLANK('Input-Accounts'!A285),"",'Input-Accounts'!A285)</f>
        <v>244</v>
      </c>
      <c r="B285" t="str">
        <f>IF(ISBLANK('Input-Accounts'!B285),"",'Input-Accounts'!B285)</f>
        <v>INT_Income_before_tax</v>
      </c>
      <c r="C285" s="13" t="str">
        <f>IF(ISBLANK('Input-Accounts'!C285),"",'Input-Accounts'!C285)</f>
        <v/>
      </c>
      <c r="D285" s="16">
        <f ca="1">D$313-D$240-D$193</f>
        <v>-43270355.690997422</v>
      </c>
      <c r="E285" s="5">
        <f t="shared" ca="1" si="76"/>
        <v>0</v>
      </c>
      <c r="G285" s="16">
        <f t="shared" ref="G285:M285" ca="1" si="91">G$313-G$240-G$193</f>
        <v>-33235361.709038604</v>
      </c>
      <c r="H285" s="16">
        <f t="shared" ca="1" si="91"/>
        <v>-7144951.953089986</v>
      </c>
      <c r="I285" s="16">
        <f t="shared" ca="1" si="91"/>
        <v>-705036.00170154904</v>
      </c>
      <c r="J285" s="16">
        <f t="shared" ca="1" si="91"/>
        <v>-254482.36146837872</v>
      </c>
      <c r="K285" s="16">
        <f t="shared" ca="1" si="91"/>
        <v>-22072.5702878829</v>
      </c>
      <c r="L285" s="16">
        <f t="shared" ca="1" si="91"/>
        <v>-1266309.0556501662</v>
      </c>
      <c r="M285" s="16">
        <f t="shared" ca="1" si="91"/>
        <v>-642142.03976084979</v>
      </c>
      <c r="N285" s="14"/>
      <c r="O285" s="14"/>
      <c r="P285" s="14"/>
      <c r="Q285" s="14"/>
      <c r="R285" s="14"/>
    </row>
    <row r="286" spans="1:18" outlineLevel="1">
      <c r="A286" s="13">
        <f>IF(ISBLANK('Input-Accounts'!A286),"",'Input-Accounts'!A286)</f>
        <v>245</v>
      </c>
      <c r="B286" t="str">
        <f>IF(ISBLANK('Input-Accounts'!B286),"",'Input-Accounts'!B286)</f>
        <v>INT_REV_REQ_b/f gross up</v>
      </c>
      <c r="C286" s="13" t="str">
        <f>IF(ISBLANK('Input-Accounts'!C286),"",'Input-Accounts'!C286)</f>
        <v/>
      </c>
      <c r="D286" s="16">
        <f ca="1">SUM(D$258:D$259)</f>
        <v>67824820.810910866</v>
      </c>
      <c r="E286" s="5">
        <f t="shared" ca="1" si="76"/>
        <v>0</v>
      </c>
      <c r="G286" s="16">
        <f t="shared" ref="G286:M286" ca="1" si="92">SUM(G$258:G$259)</f>
        <v>48889808.945161514</v>
      </c>
      <c r="H286" s="16">
        <f t="shared" ca="1" si="92"/>
        <v>12494816.001426555</v>
      </c>
      <c r="I286" s="16">
        <f t="shared" ca="1" si="92"/>
        <v>1168654.6376736981</v>
      </c>
      <c r="J286" s="16">
        <f t="shared" ca="1" si="92"/>
        <v>604182.75637039915</v>
      </c>
      <c r="K286" s="16">
        <f t="shared" ca="1" si="92"/>
        <v>46776.211308348902</v>
      </c>
      <c r="L286" s="16">
        <f t="shared" ca="1" si="92"/>
        <v>3599212.9704441675</v>
      </c>
      <c r="M286" s="16">
        <f t="shared" ca="1" si="92"/>
        <v>1021369.2885261909</v>
      </c>
      <c r="N286" s="14"/>
      <c r="O286" s="14"/>
      <c r="P286" s="14"/>
      <c r="Q286" s="14"/>
      <c r="R286" s="14"/>
    </row>
    <row r="287" spans="1:18" outlineLevel="1">
      <c r="A287" s="13">
        <f>IF(ISBLANK('Input-Accounts'!A287),"",'Input-Accounts'!A287)</f>
        <v>246</v>
      </c>
      <c r="B287" t="str">
        <f>IF(ISBLANK('Input-Accounts'!B287),"",'Input-Accounts'!B287)</f>
        <v>INT_REV_REQ_xGRT</v>
      </c>
      <c r="C287" s="13" t="str">
        <f>IF(ISBLANK('Input-Accounts'!C287),"",'Input-Accounts'!C287)</f>
        <v/>
      </c>
      <c r="D287" s="16">
        <f ca="1">SUBTOTAL(9,D$119:D$240)+D$245+D$253+D$259</f>
        <v>58267313.442662388</v>
      </c>
      <c r="E287" s="5">
        <f t="shared" ca="1" si="76"/>
        <v>0</v>
      </c>
      <c r="G287" s="16">
        <f t="shared" ref="G287:M287" ca="1" si="93">SUBTOTAL(9,G$119:G$240)+G$245+G$253+G$259</f>
        <v>44418549.310911149</v>
      </c>
      <c r="H287" s="16">
        <f t="shared" ca="1" si="93"/>
        <v>9942280.8645696715</v>
      </c>
      <c r="I287" s="16">
        <f t="shared" ca="1" si="93"/>
        <v>949725.60376604111</v>
      </c>
      <c r="J287" s="16">
        <f t="shared" ca="1" si="93"/>
        <v>382681.23338001239</v>
      </c>
      <c r="K287" s="16">
        <f t="shared" ca="1" si="93"/>
        <v>34371.378829300214</v>
      </c>
      <c r="L287" s="16">
        <f t="shared" ca="1" si="93"/>
        <v>1742428.6799897179</v>
      </c>
      <c r="M287" s="16">
        <f t="shared" ca="1" si="93"/>
        <v>797276.37121649645</v>
      </c>
      <c r="N287" s="14"/>
      <c r="O287" s="14"/>
      <c r="P287" s="14"/>
      <c r="Q287" s="14"/>
      <c r="R287" s="14"/>
    </row>
    <row r="288" spans="1:18" outlineLevel="1">
      <c r="A288" s="13" t="str">
        <f>IF(ISBLANK('Input-Accounts'!A288),"",'Input-Accounts'!A288)</f>
        <v/>
      </c>
      <c r="B288" t="str">
        <f>IF(ISBLANK('Input-Accounts'!B288),"",'Input-Accounts'!B288)</f>
        <v/>
      </c>
      <c r="C288" s="13" t="str">
        <f>IF(ISBLANK('Input-Accounts'!C288),"",'Input-Accounts'!C288)</f>
        <v/>
      </c>
      <c r="D288" s="51"/>
      <c r="E288" s="5" t="str">
        <f t="shared" si="76"/>
        <v/>
      </c>
      <c r="G288" s="51"/>
      <c r="H288" s="51"/>
      <c r="I288" s="51"/>
      <c r="J288" s="51"/>
      <c r="K288" s="51"/>
      <c r="L288" s="51"/>
      <c r="M288" s="51"/>
      <c r="N288" s="14"/>
      <c r="O288" s="14"/>
      <c r="P288" s="14"/>
      <c r="Q288" s="14"/>
      <c r="R288" s="14"/>
    </row>
    <row r="289" spans="1:18" outlineLevel="1">
      <c r="A289" s="13" t="str">
        <f>IF(ISBLANK('Input-Accounts'!A289),"",'Input-Accounts'!A289)</f>
        <v/>
      </c>
      <c r="B289" t="str">
        <f>IF(ISBLANK('Input-Accounts'!B289),"",'Input-Accounts'!B289)</f>
        <v/>
      </c>
      <c r="C289" s="13" t="str">
        <f>IF(ISBLANK('Input-Accounts'!C289),"",'Input-Accounts'!C289)</f>
        <v/>
      </c>
      <c r="D289" s="51"/>
      <c r="E289" s="5" t="str">
        <f t="shared" si="76"/>
        <v/>
      </c>
      <c r="G289" s="51"/>
      <c r="H289" s="51"/>
      <c r="I289" s="51"/>
      <c r="J289" s="51"/>
      <c r="K289" s="51"/>
      <c r="L289" s="51"/>
      <c r="M289" s="51"/>
      <c r="N289" s="14"/>
      <c r="O289" s="14"/>
      <c r="P289" s="14"/>
      <c r="Q289" s="14"/>
      <c r="R289" s="14"/>
    </row>
    <row r="290" spans="1:18" outlineLevel="1">
      <c r="A290" s="13" t="str">
        <f>IF(ISBLANK('Input-Accounts'!A290),"",'Input-Accounts'!A290)</f>
        <v/>
      </c>
      <c r="B290" t="str">
        <f>IF(ISBLANK('Input-Accounts'!B290),"",'Input-Accounts'!B290)</f>
        <v/>
      </c>
      <c r="C290" s="13" t="str">
        <f>IF(ISBLANK('Input-Accounts'!C290),"",'Input-Accounts'!C290)</f>
        <v/>
      </c>
      <c r="D290" s="51"/>
      <c r="E290" s="5" t="str">
        <f t="shared" si="76"/>
        <v/>
      </c>
      <c r="G290" s="51"/>
      <c r="H290" s="51"/>
      <c r="I290" s="51"/>
      <c r="J290" s="51"/>
      <c r="K290" s="51"/>
      <c r="L290" s="51"/>
      <c r="M290" s="51"/>
      <c r="N290" s="14"/>
      <c r="O290" s="14"/>
      <c r="P290" s="14"/>
      <c r="Q290" s="14"/>
      <c r="R290" s="14"/>
    </row>
    <row r="291" spans="1:18" outlineLevel="1">
      <c r="A291" s="13" t="str">
        <f>IF(ISBLANK('Input-Accounts'!A291),"",'Input-Accounts'!A291)</f>
        <v/>
      </c>
      <c r="B291" t="str">
        <f>IF(ISBLANK('Input-Accounts'!B291),"",'Input-Accounts'!B291)</f>
        <v/>
      </c>
      <c r="C291" s="13" t="str">
        <f>IF(ISBLANK('Input-Accounts'!C291),"",'Input-Accounts'!C291)</f>
        <v/>
      </c>
      <c r="D291" s="51"/>
      <c r="E291" s="5" t="str">
        <f t="shared" si="76"/>
        <v/>
      </c>
      <c r="G291" s="51"/>
      <c r="H291" s="51"/>
      <c r="I291" s="51"/>
      <c r="J291" s="51"/>
      <c r="K291" s="51"/>
      <c r="L291" s="51"/>
      <c r="M291" s="51"/>
      <c r="N291" s="14"/>
      <c r="O291" s="14"/>
      <c r="P291" s="14"/>
      <c r="Q291" s="14"/>
      <c r="R291" s="14"/>
    </row>
    <row r="292" spans="1:18" outlineLevel="1">
      <c r="A292" s="13" t="str">
        <f>IF(ISBLANK('Input-Accounts'!A292),"",'Input-Accounts'!A292)</f>
        <v/>
      </c>
      <c r="B292" t="str">
        <f>IF(ISBLANK('Input-Accounts'!B292),"",'Input-Accounts'!B292)</f>
        <v/>
      </c>
      <c r="C292" s="13" t="str">
        <f>IF(ISBLANK('Input-Accounts'!C292),"",'Input-Accounts'!C292)</f>
        <v/>
      </c>
      <c r="D292" s="51"/>
      <c r="E292" s="5" t="str">
        <f t="shared" si="76"/>
        <v/>
      </c>
      <c r="G292" s="51"/>
      <c r="H292" s="51"/>
      <c r="I292" s="51"/>
      <c r="J292" s="51"/>
      <c r="K292" s="51"/>
      <c r="L292" s="51"/>
      <c r="M292" s="51"/>
      <c r="N292" s="14"/>
      <c r="O292" s="14"/>
      <c r="P292" s="14"/>
      <c r="Q292" s="14"/>
      <c r="R292" s="14"/>
    </row>
    <row r="293" spans="1:18" outlineLevel="1">
      <c r="A293" s="13" t="str">
        <f>IF(ISBLANK('Input-Accounts'!A293),"",'Input-Accounts'!A293)</f>
        <v/>
      </c>
      <c r="B293" t="str">
        <f>IF(ISBLANK('Input-Accounts'!B293),"",'Input-Accounts'!B293)</f>
        <v/>
      </c>
      <c r="C293" s="13" t="str">
        <f>IF(ISBLANK('Input-Accounts'!C293),"",'Input-Accounts'!C293)</f>
        <v/>
      </c>
      <c r="D293" s="51"/>
      <c r="E293" s="5" t="str">
        <f t="shared" si="76"/>
        <v/>
      </c>
      <c r="G293" s="51"/>
      <c r="H293" s="51"/>
      <c r="I293" s="51"/>
      <c r="J293" s="51"/>
      <c r="K293" s="51"/>
      <c r="L293" s="51"/>
      <c r="M293" s="51"/>
      <c r="N293" s="14"/>
      <c r="O293" s="14"/>
      <c r="P293" s="14"/>
      <c r="Q293" s="14"/>
      <c r="R293" s="14"/>
    </row>
    <row r="294" spans="1:18" outlineLevel="1">
      <c r="A294" s="13" t="str">
        <f>IF(ISBLANK('Input-Accounts'!A294),"",'Input-Accounts'!A294)</f>
        <v/>
      </c>
      <c r="B294" t="str">
        <f>IF(ISBLANK('Input-Accounts'!B294),"",'Input-Accounts'!B294)</f>
        <v/>
      </c>
      <c r="C294" s="13" t="str">
        <f>IF(ISBLANK('Input-Accounts'!C294),"",'Input-Accounts'!C294)</f>
        <v/>
      </c>
      <c r="D294" s="51"/>
      <c r="E294" s="5" t="str">
        <f t="shared" si="76"/>
        <v/>
      </c>
      <c r="G294" s="51"/>
      <c r="H294" s="51"/>
      <c r="I294" s="51"/>
      <c r="J294" s="51"/>
      <c r="K294" s="51"/>
      <c r="L294" s="51"/>
      <c r="M294" s="51"/>
      <c r="N294" s="14"/>
      <c r="O294" s="14"/>
      <c r="P294" s="14"/>
      <c r="Q294" s="14"/>
      <c r="R294" s="14"/>
    </row>
    <row r="295" spans="1:18" outlineLevel="1">
      <c r="A295" s="13" t="str">
        <f>IF(ISBLANK('Input-Accounts'!A295),"",'Input-Accounts'!A295)</f>
        <v/>
      </c>
      <c r="B295" t="str">
        <f>IF(ISBLANK('Input-Accounts'!B295),"",'Input-Accounts'!B295)</f>
        <v/>
      </c>
      <c r="C295" s="13" t="str">
        <f>IF(ISBLANK('Input-Accounts'!C295),"",'Input-Accounts'!C295)</f>
        <v/>
      </c>
      <c r="D295" s="51"/>
      <c r="E295" s="5" t="str">
        <f t="shared" si="76"/>
        <v/>
      </c>
      <c r="G295" s="51"/>
      <c r="H295" s="51"/>
      <c r="I295" s="51"/>
      <c r="J295" s="51"/>
      <c r="K295" s="51"/>
      <c r="L295" s="51"/>
      <c r="M295" s="51"/>
      <c r="N295" s="14"/>
      <c r="O295" s="14"/>
      <c r="P295" s="14"/>
      <c r="Q295" s="14"/>
      <c r="R295" s="14"/>
    </row>
    <row r="296" spans="1:18" outlineLevel="1">
      <c r="A296" s="13" t="str">
        <f>IF(ISBLANK('Input-Accounts'!A296),"",'Input-Accounts'!A296)</f>
        <v/>
      </c>
      <c r="B296" t="str">
        <f>IF(ISBLANK('Input-Accounts'!B296),"",'Input-Accounts'!B296)</f>
        <v/>
      </c>
      <c r="C296" s="13" t="str">
        <f>IF(ISBLANK('Input-Accounts'!C296),"",'Input-Accounts'!C296)</f>
        <v/>
      </c>
      <c r="D296" s="51"/>
      <c r="E296" s="5" t="str">
        <f t="shared" si="76"/>
        <v/>
      </c>
      <c r="G296" s="51"/>
      <c r="H296" s="51"/>
      <c r="I296" s="51"/>
      <c r="J296" s="51"/>
      <c r="K296" s="51"/>
      <c r="L296" s="51"/>
      <c r="M296" s="51"/>
      <c r="N296" s="14"/>
      <c r="O296" s="14"/>
      <c r="P296" s="14"/>
      <c r="Q296" s="14"/>
      <c r="R296" s="14"/>
    </row>
    <row r="297" spans="1:18" outlineLevel="1">
      <c r="A297" s="13" t="str">
        <f>IF(ISBLANK('Input-Accounts'!A297),"",'Input-Accounts'!A297)</f>
        <v/>
      </c>
      <c r="B297" t="str">
        <f>IF(ISBLANK('Input-Accounts'!B297),"",'Input-Accounts'!B297)</f>
        <v/>
      </c>
      <c r="C297" s="13" t="str">
        <f>IF(ISBLANK('Input-Accounts'!C297),"",'Input-Accounts'!C297)</f>
        <v/>
      </c>
      <c r="D297" s="51"/>
      <c r="E297" s="5" t="str">
        <f t="shared" si="76"/>
        <v/>
      </c>
      <c r="G297" s="51"/>
      <c r="H297" s="51"/>
      <c r="I297" s="51"/>
      <c r="J297" s="51"/>
      <c r="K297" s="51"/>
      <c r="L297" s="51"/>
      <c r="M297" s="51"/>
      <c r="N297" s="14"/>
      <c r="O297" s="14"/>
      <c r="P297" s="14"/>
      <c r="Q297" s="14"/>
      <c r="R297" s="14"/>
    </row>
    <row r="298" spans="1:18" outlineLevel="1">
      <c r="A298" s="13" t="str">
        <f>IF(ISBLANK('Input-Accounts'!A298),"",'Input-Accounts'!A298)</f>
        <v/>
      </c>
      <c r="B298" t="str">
        <f>IF(ISBLANK('Input-Accounts'!B298),"",'Input-Accounts'!B298)</f>
        <v/>
      </c>
      <c r="C298" s="13" t="str">
        <f>IF(ISBLANK('Input-Accounts'!C298),"",'Input-Accounts'!C298)</f>
        <v/>
      </c>
      <c r="D298" s="16"/>
      <c r="E298" s="5" t="str">
        <f t="shared" si="76"/>
        <v/>
      </c>
      <c r="G298" s="16"/>
      <c r="H298" s="16"/>
      <c r="I298" s="16"/>
      <c r="J298" s="16"/>
      <c r="K298" s="16"/>
      <c r="L298" s="16"/>
      <c r="M298" s="16"/>
      <c r="N298" s="14"/>
      <c r="O298" s="14"/>
      <c r="P298" s="14"/>
      <c r="Q298" s="14"/>
      <c r="R298" s="14"/>
    </row>
    <row r="299" spans="1:18" outlineLevel="1">
      <c r="A299" s="13" t="str">
        <f>IF(ISBLANK('Input-Accounts'!A299),"",'Input-Accounts'!A299)</f>
        <v/>
      </c>
      <c r="B299" t="str">
        <f>IF(ISBLANK('Input-Accounts'!B299),"",'Input-Accounts'!B299)</f>
        <v/>
      </c>
      <c r="C299" s="13" t="str">
        <f>IF(ISBLANK('Input-Accounts'!C299),"",'Input-Accounts'!C299)</f>
        <v/>
      </c>
      <c r="D299" s="16"/>
      <c r="E299" s="5" t="str">
        <f t="shared" si="76"/>
        <v/>
      </c>
      <c r="G299" s="16"/>
      <c r="H299" s="16"/>
      <c r="I299" s="16"/>
      <c r="J299" s="16"/>
      <c r="K299" s="16"/>
      <c r="L299" s="16"/>
      <c r="M299" s="16"/>
      <c r="N299" s="14"/>
      <c r="O299" s="14"/>
      <c r="P299" s="14"/>
      <c r="Q299" s="14"/>
      <c r="R299" s="14"/>
    </row>
    <row r="300" spans="1:18" outlineLevel="1">
      <c r="A300" s="13" t="str">
        <f>IF(ISBLANK('Input-Accounts'!A300),"",'Input-Accounts'!A300)</f>
        <v/>
      </c>
      <c r="B300" t="str">
        <f>IF(ISBLANK('Input-Accounts'!B300),"",'Input-Accounts'!B300)</f>
        <v/>
      </c>
      <c r="C300" s="13" t="str">
        <f>IF(ISBLANK('Input-Accounts'!C300),"",'Input-Accounts'!C300)</f>
        <v/>
      </c>
      <c r="D300" s="16"/>
      <c r="E300" s="5" t="str">
        <f t="shared" si="76"/>
        <v/>
      </c>
      <c r="G300" s="16"/>
      <c r="H300" s="16"/>
      <c r="I300" s="16"/>
      <c r="J300" s="16"/>
      <c r="K300" s="16"/>
      <c r="L300" s="16"/>
      <c r="M300" s="16"/>
      <c r="N300" s="14"/>
      <c r="O300" s="14"/>
      <c r="P300" s="14"/>
      <c r="Q300" s="14"/>
      <c r="R300" s="14"/>
    </row>
    <row r="301" spans="1:18" outlineLevel="1">
      <c r="A301" s="13" t="str">
        <f>IF(ISBLANK('Input-Accounts'!A301),"",'Input-Accounts'!A301)</f>
        <v/>
      </c>
      <c r="B301" t="str">
        <f>IF(ISBLANK('Input-Accounts'!B301),"",'Input-Accounts'!B301)</f>
        <v/>
      </c>
      <c r="C301" s="13" t="str">
        <f>IF(ISBLANK('Input-Accounts'!C301),"",'Input-Accounts'!C301)</f>
        <v/>
      </c>
      <c r="D301" s="16"/>
      <c r="E301" s="5" t="str">
        <f t="shared" si="76"/>
        <v/>
      </c>
      <c r="G301" s="16"/>
      <c r="H301" s="16"/>
      <c r="I301" s="16"/>
      <c r="J301" s="16"/>
      <c r="K301" s="16"/>
      <c r="L301" s="16"/>
      <c r="M301" s="16"/>
      <c r="N301" s="14"/>
      <c r="O301" s="14"/>
      <c r="P301" s="14"/>
      <c r="Q301" s="14"/>
      <c r="R301" s="14"/>
    </row>
    <row r="302" spans="1:18" outlineLevel="1">
      <c r="A302" s="13" t="str">
        <f>IF(ISBLANK('Input-Accounts'!A302),"",'Input-Accounts'!A302)</f>
        <v/>
      </c>
      <c r="B302" t="str">
        <f>IF(ISBLANK('Input-Accounts'!B302),"",'Input-Accounts'!B302)</f>
        <v/>
      </c>
      <c r="C302" s="13" t="str">
        <f>IF(ISBLANK('Input-Accounts'!C302),"",'Input-Accounts'!C302)</f>
        <v/>
      </c>
      <c r="D302" s="16"/>
      <c r="E302" s="5" t="str">
        <f t="shared" si="76"/>
        <v/>
      </c>
      <c r="G302" s="16"/>
      <c r="H302" s="16"/>
      <c r="I302" s="16"/>
      <c r="J302" s="16"/>
      <c r="K302" s="16"/>
      <c r="L302" s="16"/>
      <c r="M302" s="16"/>
      <c r="N302" s="14"/>
      <c r="O302" s="14"/>
      <c r="P302" s="14"/>
      <c r="Q302" s="14"/>
      <c r="R302" s="14"/>
    </row>
    <row r="303" spans="1:18" outlineLevel="1">
      <c r="A303" s="13" t="str">
        <f>IF(ISBLANK('Input-Accounts'!A303),"",'Input-Accounts'!A303)</f>
        <v/>
      </c>
      <c r="B303" t="str">
        <f>IF(ISBLANK('Input-Accounts'!B303),"",'Input-Accounts'!B303)</f>
        <v/>
      </c>
      <c r="C303" s="13" t="str">
        <f>IF(ISBLANK('Input-Accounts'!C303),"",'Input-Accounts'!C303)</f>
        <v/>
      </c>
      <c r="D303" s="16"/>
      <c r="E303" s="5" t="str">
        <f t="shared" si="76"/>
        <v/>
      </c>
      <c r="G303" s="16"/>
      <c r="H303" s="16"/>
      <c r="I303" s="16"/>
      <c r="J303" s="16"/>
      <c r="K303" s="16"/>
      <c r="L303" s="16"/>
      <c r="M303" s="16"/>
      <c r="N303" s="14"/>
      <c r="O303" s="14"/>
      <c r="P303" s="14"/>
      <c r="Q303" s="14"/>
      <c r="R303" s="14"/>
    </row>
    <row r="304" spans="1:18">
      <c r="A304" s="13">
        <f>IF(ISBLANK('Input-Accounts'!A304),"",'Input-Accounts'!A304)</f>
        <v>247</v>
      </c>
      <c r="B304" t="str">
        <f>IF(ISBLANK('Input-Accounts'!B304),"",'Input-Accounts'!B304)</f>
        <v>last line for internals</v>
      </c>
      <c r="C304" s="13" t="str">
        <f>IF(ISBLANK('Input-Accounts'!C304),"",'Input-Accounts'!C304)</f>
        <v/>
      </c>
      <c r="D304" s="22"/>
      <c r="E304" s="5" t="str">
        <f t="shared" si="76"/>
        <v/>
      </c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</row>
    <row r="305" spans="1:18">
      <c r="A305" s="13" t="str">
        <f>IF(ISBLANK('Input-Accounts'!A305),"",'Input-Accounts'!A305)</f>
        <v/>
      </c>
      <c r="B305" t="str">
        <f>IF(ISBLANK('Input-Accounts'!B305),"",'Input-Accounts'!B305)</f>
        <v/>
      </c>
      <c r="C305" s="13" t="str">
        <f>IF(ISBLANK('Input-Accounts'!C305),"",'Input-Accounts'!C305)</f>
        <v/>
      </c>
      <c r="D305" s="22"/>
      <c r="E305" s="5" t="str">
        <f t="shared" si="76"/>
        <v/>
      </c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</row>
    <row r="306" spans="1:18">
      <c r="A306" s="13" t="str">
        <f>IF(ISBLANK('Input-Accounts'!A306),"",'Input-Accounts'!A306)</f>
        <v/>
      </c>
      <c r="B306" t="str">
        <f>IF(ISBLANK('Input-Accounts'!B306),"",'Input-Accounts'!B306)</f>
        <v/>
      </c>
      <c r="C306" s="13" t="str">
        <f>IF(ISBLANK('Input-Accounts'!C306),"",'Input-Accounts'!C306)</f>
        <v/>
      </c>
      <c r="D306" s="22"/>
      <c r="E306" s="5" t="s">
        <v>383</v>
      </c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</row>
    <row r="311" spans="1:18"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</row>
    <row r="312" spans="1:18"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</row>
  </sheetData>
  <pageMargins left="0.5" right="0.5" top="0.75" bottom="0.75" header="0.3" footer="0.3"/>
  <pageSetup scale="52" pageOrder="overThenDown" orientation="landscape" horizontalDpi="1200" verticalDpi="1200" r:id="rId1"/>
  <rowBreaks count="7" manualBreakCount="7">
    <brk id="63" max="12" man="1"/>
    <brk id="107" max="12" man="1"/>
    <brk id="119" max="12" man="1"/>
    <brk id="152" max="12" man="1"/>
    <brk id="193" max="12" man="1"/>
    <brk id="255" max="12" man="1"/>
    <brk id="290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DemandTotal">
    <tabColor theme="3" tint="0.59999389629810485"/>
  </sheetPr>
  <dimension ref="A1:Z267"/>
  <sheetViews>
    <sheetView workbookViewId="0"/>
  </sheetViews>
  <sheetFormatPr defaultColWidth="9.15234375" defaultRowHeight="14.6" outlineLevelRow="1" outlineLevelCol="1"/>
  <cols>
    <col min="1" max="1" width="4.84375" style="113" customWidth="1"/>
    <col min="2" max="2" width="37.69140625" style="79" customWidth="1"/>
    <col min="3" max="3" width="9.84375" style="113" customWidth="1"/>
    <col min="4" max="4" width="16.3828125" style="79" customWidth="1"/>
    <col min="5" max="5" width="6.69140625" style="79" customWidth="1"/>
    <col min="6" max="6" width="13.53515625" style="79" customWidth="1"/>
    <col min="7" max="13" width="14.84375" style="79" customWidth="1"/>
    <col min="14" max="26" width="14.84375" style="79" customWidth="1" outlineLevel="1"/>
    <col min="27" max="16384" width="9.15234375" style="79"/>
  </cols>
  <sheetData>
    <row r="1" spans="1:26">
      <c r="B1" s="80" t="str">
        <f>'General Inputs'!$D9</f>
        <v>Cascade Natural Gas Corp.</v>
      </c>
    </row>
    <row r="2" spans="1:26">
      <c r="B2" s="80" t="str">
        <f>'General Inputs'!$D10</f>
        <v>Washington Jurisdiction</v>
      </c>
      <c r="I2" s="76"/>
    </row>
    <row r="3" spans="1:26">
      <c r="B3" s="80" t="str">
        <f>'General Inputs'!$D11</f>
        <v>Twelve-Months ended December 31, 2023</v>
      </c>
    </row>
    <row r="4" spans="1:26">
      <c r="B4" s="80" t="str" cm="1">
        <f t="array" aca="1" ref="B4" ca="1">VLOOKUP(_xlfn.TEXTAFTER(CELL("filename",A1),"]"),Contents!B:F,5,FALSE)</f>
        <v>Total, Demand-Realted</v>
      </c>
      <c r="I4" s="77"/>
    </row>
    <row r="5" spans="1:26">
      <c r="B5" s="113"/>
    </row>
    <row r="6" spans="1:26" ht="34.299999999999997">
      <c r="A6" s="117" t="s">
        <v>1</v>
      </c>
      <c r="B6" s="118" t="s">
        <v>392</v>
      </c>
      <c r="C6" s="117" t="s">
        <v>393</v>
      </c>
      <c r="D6" s="117" t="s">
        <v>394</v>
      </c>
      <c r="E6" s="141" t="s">
        <v>382</v>
      </c>
      <c r="F6" s="117"/>
      <c r="G6" s="142" t="str">
        <f>'General Inputs'!D$17</f>
        <v>Res
503</v>
      </c>
      <c r="H6" s="142" t="str">
        <f>'General Inputs'!E$17</f>
        <v>GSC
504</v>
      </c>
      <c r="I6" s="142" t="str">
        <f>'General Inputs'!F$17</f>
        <v>GSI
505</v>
      </c>
      <c r="J6" s="142" t="str">
        <f>'General Inputs'!G$17</f>
        <v>GSLV
511</v>
      </c>
      <c r="K6" s="142" t="str">
        <f>'General Inputs'!H$17</f>
        <v>Interruptible
570</v>
      </c>
      <c r="L6" s="142" t="str">
        <f>'General Inputs'!I$17</f>
        <v>Transport
663</v>
      </c>
      <c r="M6" s="142" t="str">
        <f>'General Inputs'!J$17</f>
        <v>Spl Contracts</v>
      </c>
      <c r="N6" s="142" t="str">
        <f>'General Inputs'!K$17</f>
        <v>Class 8</v>
      </c>
      <c r="O6" s="142" t="str">
        <f>'General Inputs'!L$17</f>
        <v>Class 9</v>
      </c>
      <c r="P6" s="142" t="str">
        <f>'General Inputs'!M$17</f>
        <v>Class 10</v>
      </c>
      <c r="Q6" s="142" t="str">
        <f>'General Inputs'!N$17</f>
        <v>Class 11</v>
      </c>
      <c r="R6" s="142" t="str">
        <f>'General Inputs'!O$17</f>
        <v>Class 12</v>
      </c>
      <c r="S6" s="142" t="str">
        <f>'General Inputs'!P$17</f>
        <v>Class 13</v>
      </c>
      <c r="T6" s="142" t="str">
        <f>'General Inputs'!Q$17</f>
        <v>Class 14</v>
      </c>
      <c r="U6" s="142" t="str">
        <f>'General Inputs'!R$17</f>
        <v>Class 15</v>
      </c>
      <c r="V6" s="142" t="str">
        <f>'General Inputs'!S$17</f>
        <v>Class 16</v>
      </c>
      <c r="W6" s="142" t="str">
        <f>'General Inputs'!T$17</f>
        <v>Class 17</v>
      </c>
      <c r="X6" s="142" t="str">
        <f>'General Inputs'!U$17</f>
        <v>Class 18</v>
      </c>
      <c r="Y6" s="142" t="str">
        <f>'General Inputs'!V$17</f>
        <v>Class 19</v>
      </c>
      <c r="Z6" s="142" t="str">
        <f>'General Inputs'!W$17</f>
        <v>Class 20</v>
      </c>
    </row>
    <row r="7" spans="1:26">
      <c r="A7" s="113" t="str">
        <f>IF(B7="","",MAX(A$1:A6)+1)</f>
        <v/>
      </c>
      <c r="E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</row>
    <row r="8" spans="1:26">
      <c r="A8" s="113">
        <f>IF(ISBLANK('Input-Accounts'!A8),"",'Input-Accounts'!A8)</f>
        <v>1</v>
      </c>
      <c r="B8" s="81" t="str">
        <f>IF(ISBLANK('Input-Accounts'!B8),"",'Input-Accounts'!B8)</f>
        <v>RATE BASE</v>
      </c>
      <c r="C8" s="113" t="str">
        <f>IF(ISBLANK('Input-Accounts'!C8),"",'Input-Accounts'!C8)</f>
        <v/>
      </c>
      <c r="E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</row>
    <row r="9" spans="1:26">
      <c r="A9" s="113">
        <f>IF(ISBLANK('Input-Accounts'!A9),"",'Input-Accounts'!A9)</f>
        <v>2</v>
      </c>
      <c r="B9" s="81" t="str">
        <f>IF(ISBLANK('Input-Accounts'!B9),"",'Input-Accounts'!B9)</f>
        <v>Plant in Service</v>
      </c>
      <c r="C9" s="113" t="str">
        <f>IF(ISBLANK('Input-Accounts'!C9),"",'Input-Accounts'!C9)</f>
        <v/>
      </c>
      <c r="E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</row>
    <row r="10" spans="1:26" outlineLevel="1">
      <c r="A10" s="113">
        <f>IF(ISBLANK('Input-Accounts'!A10),"",'Input-Accounts'!A10)</f>
        <v>3</v>
      </c>
      <c r="B10" s="81" t="str">
        <f>IF(ISBLANK('Input-Accounts'!B10),"",'Input-Accounts'!B10)</f>
        <v>Intangible Plant</v>
      </c>
      <c r="C10" s="113" t="str">
        <f>IF(ISBLANK('Input-Accounts'!C10),"",'Input-Accounts'!C10)</f>
        <v/>
      </c>
      <c r="E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spans="1:26" outlineLevel="1">
      <c r="A11" s="113">
        <f>IF(ISBLANK('Input-Accounts'!A11),"",'Input-Accounts'!A11)</f>
        <v>4</v>
      </c>
      <c r="B11" s="17" t="str">
        <f>IF(ISBLANK('Input-Accounts'!B11),"",'Input-Accounts'!B11)</f>
        <v>Organization</v>
      </c>
      <c r="C11" s="113">
        <f>IF(ISBLANK('Input-Accounts'!C11),"",'Input-Accounts'!C11)</f>
        <v>301</v>
      </c>
      <c r="D11" s="143" cm="1">
        <f t="array" aca="1" ref="D11" ca="1">SUM(INDIRECT("'"&amp;TOTALDemandSheets&amp;"'!"&amp;ADDRESS(ROW(),COLUMN())))</f>
        <v>74927.479929137859</v>
      </c>
      <c r="E11" s="143">
        <f t="shared" ref="E11:E17" ca="1" si="0">IFERROR(IF(D11="",0,IF(D11=0,0,IF(ABS(D11-SUM($G11:$Z11))&lt;Check_Limit,0,1))),1)</f>
        <v>0</v>
      </c>
      <c r="F11" s="89"/>
      <c r="G11" s="143" cm="1">
        <f t="array" aca="1" ref="G11" ca="1">SUM(INDIRECT("'"&amp;TOTALDemandSheets&amp;"'!"&amp;ADDRESS(ROW(),COLUMN())))</f>
        <v>23766.687871456783</v>
      </c>
      <c r="H11" s="143" cm="1">
        <f t="array" aca="1" ref="H11" ca="1">SUM(INDIRECT("'"&amp;TOTALDemandSheets&amp;"'!"&amp;ADDRESS(ROW(),COLUMN())))</f>
        <v>16381.537333022945</v>
      </c>
      <c r="I11" s="143" cm="1">
        <f t="array" aca="1" ref="I11" ca="1">SUM(INDIRECT("'"&amp;TOTALDemandSheets&amp;"'!"&amp;ADDRESS(ROW(),COLUMN())))</f>
        <v>1839.824377530241</v>
      </c>
      <c r="J11" s="143" cm="1">
        <f t="array" aca="1" ref="J11" ca="1">SUM(INDIRECT("'"&amp;TOTALDemandSheets&amp;"'!"&amp;ADDRESS(ROW(),COLUMN())))</f>
        <v>2350.768012152711</v>
      </c>
      <c r="K11" s="143" cm="1">
        <f t="array" aca="1" ref="K11" ca="1">SUM(INDIRECT("'"&amp;TOTALDemandSheets&amp;"'!"&amp;ADDRESS(ROW(),COLUMN())))</f>
        <v>134.14181487845303</v>
      </c>
      <c r="L11" s="143" cm="1">
        <f t="array" aca="1" ref="L11" ca="1">SUM(INDIRECT("'"&amp;TOTALDemandSheets&amp;"'!"&amp;ADDRESS(ROW(),COLUMN())))</f>
        <v>27971.305628201648</v>
      </c>
      <c r="M11" s="143" cm="1">
        <f t="array" aca="1" ref="M11" ca="1">SUM(INDIRECT("'"&amp;TOTALDemandSheets&amp;"'!"&amp;ADDRESS(ROW(),COLUMN())))</f>
        <v>2483.2148918950816</v>
      </c>
      <c r="N11" s="143" cm="1">
        <f t="array" aca="1" ref="N11" ca="1">SUM(INDIRECT("'"&amp;TOTALDemandSheets&amp;"'!"&amp;ADDRESS(ROW(),COLUMN())))</f>
        <v>0</v>
      </c>
      <c r="O11" s="143" cm="1">
        <f t="array" aca="1" ref="O11" ca="1">SUM(INDIRECT("'"&amp;TOTALDemandSheets&amp;"'!"&amp;ADDRESS(ROW(),COLUMN())))</f>
        <v>0</v>
      </c>
      <c r="P11" s="143" cm="1">
        <f t="array" aca="1" ref="P11" ca="1">SUM(INDIRECT("'"&amp;TOTALDemandSheets&amp;"'!"&amp;ADDRESS(ROW(),COLUMN())))</f>
        <v>0</v>
      </c>
      <c r="Q11" s="143" cm="1">
        <f t="array" aca="1" ref="Q11" ca="1">SUM(INDIRECT("'"&amp;TOTALDemandSheets&amp;"'!"&amp;ADDRESS(ROW(),COLUMN())))</f>
        <v>0</v>
      </c>
      <c r="R11" s="143" cm="1">
        <f t="array" aca="1" ref="R11" ca="1">SUM(INDIRECT("'"&amp;TOTALDemandSheets&amp;"'!"&amp;ADDRESS(ROW(),COLUMN())))</f>
        <v>0</v>
      </c>
      <c r="S11" s="143" cm="1">
        <f t="array" aca="1" ref="S11" ca="1">SUM(INDIRECT("'"&amp;TOTALDemandSheets&amp;"'!"&amp;ADDRESS(ROW(),COLUMN())))</f>
        <v>0</v>
      </c>
      <c r="T11" s="143" cm="1">
        <f t="array" aca="1" ref="T11" ca="1">SUM(INDIRECT("'"&amp;TOTALDemandSheets&amp;"'!"&amp;ADDRESS(ROW(),COLUMN())))</f>
        <v>0</v>
      </c>
      <c r="U11" s="143" cm="1">
        <f t="array" aca="1" ref="U11" ca="1">SUM(INDIRECT("'"&amp;TOTALDemandSheets&amp;"'!"&amp;ADDRESS(ROW(),COLUMN())))</f>
        <v>0</v>
      </c>
      <c r="V11" s="143" cm="1">
        <f t="array" aca="1" ref="V11" ca="1">SUM(INDIRECT("'"&amp;TOTALDemandSheets&amp;"'!"&amp;ADDRESS(ROW(),COLUMN())))</f>
        <v>0</v>
      </c>
      <c r="W11" s="143" cm="1">
        <f t="array" aca="1" ref="W11" ca="1">SUM(INDIRECT("'"&amp;TOTALDemandSheets&amp;"'!"&amp;ADDRESS(ROW(),COLUMN())))</f>
        <v>0</v>
      </c>
      <c r="X11" s="143" cm="1">
        <f t="array" aca="1" ref="X11" ca="1">SUM(INDIRECT("'"&amp;TOTALDemandSheets&amp;"'!"&amp;ADDRESS(ROW(),COLUMN())))</f>
        <v>0</v>
      </c>
      <c r="Y11" s="143" cm="1">
        <f t="array" aca="1" ref="Y11" ca="1">SUM(INDIRECT("'"&amp;TOTALDemandSheets&amp;"'!"&amp;ADDRESS(ROW(),COLUMN())))</f>
        <v>0</v>
      </c>
      <c r="Z11" s="143" cm="1">
        <f t="array" aca="1" ref="Z11" ca="1">SUM(INDIRECT("'"&amp;TOTALDemandSheets&amp;"'!"&amp;ADDRESS(ROW(),COLUMN())))</f>
        <v>0</v>
      </c>
    </row>
    <row r="12" spans="1:26" outlineLevel="1">
      <c r="A12" s="113">
        <f>IF(ISBLANK('Input-Accounts'!A12),"",'Input-Accounts'!A12)</f>
        <v>5</v>
      </c>
      <c r="B12" s="17" t="str">
        <f>IF(ISBLANK('Input-Accounts'!B12),"",'Input-Accounts'!B12)</f>
        <v>Franchises &amp; Consents</v>
      </c>
      <c r="C12" s="113">
        <f>IF(ISBLANK('Input-Accounts'!C12),"",'Input-Accounts'!C12)</f>
        <v>302</v>
      </c>
      <c r="D12" s="143" cm="1">
        <f t="array" aca="1" ref="D12" ca="1">SUM(INDIRECT("'"&amp;TOTALDemandSheets&amp;"'!"&amp;ADDRESS(ROW(),COLUMN())))</f>
        <v>90681.401931232816</v>
      </c>
      <c r="E12" s="143">
        <f t="shared" ca="1" si="0"/>
        <v>0</v>
      </c>
      <c r="F12" s="89"/>
      <c r="G12" s="143" cm="1">
        <f t="array" aca="1" ref="G12" ca="1">SUM(INDIRECT("'"&amp;TOTALDemandSheets&amp;"'!"&amp;ADDRESS(ROW(),COLUMN())))</f>
        <v>28763.767011568929</v>
      </c>
      <c r="H12" s="143" cm="1">
        <f t="array" aca="1" ref="H12" ca="1">SUM(INDIRECT("'"&amp;TOTALDemandSheets&amp;"'!"&amp;ADDRESS(ROW(),COLUMN())))</f>
        <v>19825.847239921204</v>
      </c>
      <c r="I12" s="143" cm="1">
        <f t="array" aca="1" ref="I12" ca="1">SUM(INDIRECT("'"&amp;TOTALDemandSheets&amp;"'!"&amp;ADDRESS(ROW(),COLUMN())))</f>
        <v>2226.6577498600745</v>
      </c>
      <c r="J12" s="143" cm="1">
        <f t="array" aca="1" ref="J12" ca="1">SUM(INDIRECT("'"&amp;TOTALDemandSheets&amp;"'!"&amp;ADDRESS(ROW(),COLUMN())))</f>
        <v>2845.0301432626602</v>
      </c>
      <c r="K12" s="143" cm="1">
        <f t="array" aca="1" ref="K12" ca="1">SUM(INDIRECT("'"&amp;TOTALDemandSheets&amp;"'!"&amp;ADDRESS(ROW(),COLUMN())))</f>
        <v>162.34588220879976</v>
      </c>
      <c r="L12" s="143" cm="1">
        <f t="array" aca="1" ref="L12" ca="1">SUM(INDIRECT("'"&amp;TOTALDemandSheets&amp;"'!"&amp;ADDRESS(ROW(),COLUMN())))</f>
        <v>33852.429183674183</v>
      </c>
      <c r="M12" s="143" cm="1">
        <f t="array" aca="1" ref="M12" ca="1">SUM(INDIRECT("'"&amp;TOTALDemandSheets&amp;"'!"&amp;ADDRESS(ROW(),COLUMN())))</f>
        <v>3005.324720736965</v>
      </c>
      <c r="N12" s="143" cm="1">
        <f t="array" aca="1" ref="N12" ca="1">SUM(INDIRECT("'"&amp;TOTALDemandSheets&amp;"'!"&amp;ADDRESS(ROW(),COLUMN())))</f>
        <v>0</v>
      </c>
      <c r="O12" s="143" cm="1">
        <f t="array" aca="1" ref="O12" ca="1">SUM(INDIRECT("'"&amp;TOTALDemandSheets&amp;"'!"&amp;ADDRESS(ROW(),COLUMN())))</f>
        <v>0</v>
      </c>
      <c r="P12" s="143" cm="1">
        <f t="array" aca="1" ref="P12" ca="1">SUM(INDIRECT("'"&amp;TOTALDemandSheets&amp;"'!"&amp;ADDRESS(ROW(),COLUMN())))</f>
        <v>0</v>
      </c>
      <c r="Q12" s="143" cm="1">
        <f t="array" aca="1" ref="Q12" ca="1">SUM(INDIRECT("'"&amp;TOTALDemandSheets&amp;"'!"&amp;ADDRESS(ROW(),COLUMN())))</f>
        <v>0</v>
      </c>
      <c r="R12" s="143" cm="1">
        <f t="array" aca="1" ref="R12" ca="1">SUM(INDIRECT("'"&amp;TOTALDemandSheets&amp;"'!"&amp;ADDRESS(ROW(),COLUMN())))</f>
        <v>0</v>
      </c>
      <c r="S12" s="143" cm="1">
        <f t="array" aca="1" ref="S12" ca="1">SUM(INDIRECT("'"&amp;TOTALDemandSheets&amp;"'!"&amp;ADDRESS(ROW(),COLUMN())))</f>
        <v>0</v>
      </c>
      <c r="T12" s="143" cm="1">
        <f t="array" aca="1" ref="T12" ca="1">SUM(INDIRECT("'"&amp;TOTALDemandSheets&amp;"'!"&amp;ADDRESS(ROW(),COLUMN())))</f>
        <v>0</v>
      </c>
      <c r="U12" s="143" cm="1">
        <f t="array" aca="1" ref="U12" ca="1">SUM(INDIRECT("'"&amp;TOTALDemandSheets&amp;"'!"&amp;ADDRESS(ROW(),COLUMN())))</f>
        <v>0</v>
      </c>
      <c r="V12" s="143" cm="1">
        <f t="array" aca="1" ref="V12" ca="1">SUM(INDIRECT("'"&amp;TOTALDemandSheets&amp;"'!"&amp;ADDRESS(ROW(),COLUMN())))</f>
        <v>0</v>
      </c>
      <c r="W12" s="143" cm="1">
        <f t="array" aca="1" ref="W12" ca="1">SUM(INDIRECT("'"&amp;TOTALDemandSheets&amp;"'!"&amp;ADDRESS(ROW(),COLUMN())))</f>
        <v>0</v>
      </c>
      <c r="X12" s="143" cm="1">
        <f t="array" aca="1" ref="X12" ca="1">SUM(INDIRECT("'"&amp;TOTALDemandSheets&amp;"'!"&amp;ADDRESS(ROW(),COLUMN())))</f>
        <v>0</v>
      </c>
      <c r="Y12" s="143" cm="1">
        <f t="array" aca="1" ref="Y12" ca="1">SUM(INDIRECT("'"&amp;TOTALDemandSheets&amp;"'!"&amp;ADDRESS(ROW(),COLUMN())))</f>
        <v>0</v>
      </c>
      <c r="Z12" s="143" cm="1">
        <f t="array" aca="1" ref="Z12" ca="1">SUM(INDIRECT("'"&amp;TOTALDemandSheets&amp;"'!"&amp;ADDRESS(ROW(),COLUMN())))</f>
        <v>0</v>
      </c>
    </row>
    <row r="13" spans="1:26" outlineLevel="1">
      <c r="A13" s="113">
        <f>IF(ISBLANK('Input-Accounts'!A13),"",'Input-Accounts'!A13)</f>
        <v>6</v>
      </c>
      <c r="B13" s="17" t="str">
        <f>IF(ISBLANK('Input-Accounts'!B13),"",'Input-Accounts'!B13)</f>
        <v>Misc. Intangible Plant - Plant Related</v>
      </c>
      <c r="C13" s="113">
        <f>IF(ISBLANK('Input-Accounts'!C13),"",'Input-Accounts'!C13)</f>
        <v>303</v>
      </c>
      <c r="D13" s="143" cm="1">
        <f t="array" aca="1" ref="D13" ca="1">SUM(INDIRECT("'"&amp;TOTALDemandSheets&amp;"'!"&amp;ADDRESS(ROW(),COLUMN())))</f>
        <v>24021796.441775262</v>
      </c>
      <c r="E13" s="143">
        <f t="shared" ca="1" si="0"/>
        <v>0</v>
      </c>
      <c r="F13" s="89"/>
      <c r="G13" s="143" cm="1">
        <f t="array" aca="1" ref="G13" ca="1">SUM(INDIRECT("'"&amp;TOTALDemandSheets&amp;"'!"&amp;ADDRESS(ROW(),COLUMN())))</f>
        <v>7619614.8420217261</v>
      </c>
      <c r="H13" s="143" cm="1">
        <f t="array" aca="1" ref="H13" ca="1">SUM(INDIRECT("'"&amp;TOTALDemandSheets&amp;"'!"&amp;ADDRESS(ROW(),COLUMN())))</f>
        <v>5251931.0083481027</v>
      </c>
      <c r="I13" s="143" cm="1">
        <f t="array" aca="1" ref="I13" ca="1">SUM(INDIRECT("'"&amp;TOTALDemandSheets&amp;"'!"&amp;ADDRESS(ROW(),COLUMN())))</f>
        <v>589848.8341986849</v>
      </c>
      <c r="J13" s="143" cm="1">
        <f t="array" aca="1" ref="J13" ca="1">SUM(INDIRECT("'"&amp;TOTALDemandSheets&amp;"'!"&amp;ADDRESS(ROW(),COLUMN())))</f>
        <v>753657.67970809771</v>
      </c>
      <c r="K13" s="143" cm="1">
        <f t="array" aca="1" ref="K13" ca="1">SUM(INDIRECT("'"&amp;TOTALDemandSheets&amp;"'!"&amp;ADDRESS(ROW(),COLUMN())))</f>
        <v>43005.948877341034</v>
      </c>
      <c r="L13" s="143" cm="1">
        <f t="array" aca="1" ref="L13" ca="1">SUM(INDIRECT("'"&amp;TOTALDemandSheets&amp;"'!"&amp;ADDRESS(ROW(),COLUMN())))</f>
        <v>8967617.8972895835</v>
      </c>
      <c r="M13" s="143" cm="1">
        <f t="array" aca="1" ref="M13" ca="1">SUM(INDIRECT("'"&amp;TOTALDemandSheets&amp;"'!"&amp;ADDRESS(ROW(),COLUMN())))</f>
        <v>796120.2313317277</v>
      </c>
      <c r="N13" s="143" cm="1">
        <f t="array" aca="1" ref="N13" ca="1">SUM(INDIRECT("'"&amp;TOTALDemandSheets&amp;"'!"&amp;ADDRESS(ROW(),COLUMN())))</f>
        <v>0</v>
      </c>
      <c r="O13" s="143" cm="1">
        <f t="array" aca="1" ref="O13" ca="1">SUM(INDIRECT("'"&amp;TOTALDemandSheets&amp;"'!"&amp;ADDRESS(ROW(),COLUMN())))</f>
        <v>0</v>
      </c>
      <c r="P13" s="143" cm="1">
        <f t="array" aca="1" ref="P13" ca="1">SUM(INDIRECT("'"&amp;TOTALDemandSheets&amp;"'!"&amp;ADDRESS(ROW(),COLUMN())))</f>
        <v>0</v>
      </c>
      <c r="Q13" s="143" cm="1">
        <f t="array" aca="1" ref="Q13" ca="1">SUM(INDIRECT("'"&amp;TOTALDemandSheets&amp;"'!"&amp;ADDRESS(ROW(),COLUMN())))</f>
        <v>0</v>
      </c>
      <c r="R13" s="143" cm="1">
        <f t="array" aca="1" ref="R13" ca="1">SUM(INDIRECT("'"&amp;TOTALDemandSheets&amp;"'!"&amp;ADDRESS(ROW(),COLUMN())))</f>
        <v>0</v>
      </c>
      <c r="S13" s="143" cm="1">
        <f t="array" aca="1" ref="S13" ca="1">SUM(INDIRECT("'"&amp;TOTALDemandSheets&amp;"'!"&amp;ADDRESS(ROW(),COLUMN())))</f>
        <v>0</v>
      </c>
      <c r="T13" s="143" cm="1">
        <f t="array" aca="1" ref="T13" ca="1">SUM(INDIRECT("'"&amp;TOTALDemandSheets&amp;"'!"&amp;ADDRESS(ROW(),COLUMN())))</f>
        <v>0</v>
      </c>
      <c r="U13" s="143" cm="1">
        <f t="array" aca="1" ref="U13" ca="1">SUM(INDIRECT("'"&amp;TOTALDemandSheets&amp;"'!"&amp;ADDRESS(ROW(),COLUMN())))</f>
        <v>0</v>
      </c>
      <c r="V13" s="143" cm="1">
        <f t="array" aca="1" ref="V13" ca="1">SUM(INDIRECT("'"&amp;TOTALDemandSheets&amp;"'!"&amp;ADDRESS(ROW(),COLUMN())))</f>
        <v>0</v>
      </c>
      <c r="W13" s="143" cm="1">
        <f t="array" aca="1" ref="W13" ca="1">SUM(INDIRECT("'"&amp;TOTALDemandSheets&amp;"'!"&amp;ADDRESS(ROW(),COLUMN())))</f>
        <v>0</v>
      </c>
      <c r="X13" s="143" cm="1">
        <f t="array" aca="1" ref="X13" ca="1">SUM(INDIRECT("'"&amp;TOTALDemandSheets&amp;"'!"&amp;ADDRESS(ROW(),COLUMN())))</f>
        <v>0</v>
      </c>
      <c r="Y13" s="143" cm="1">
        <f t="array" aca="1" ref="Y13" ca="1">SUM(INDIRECT("'"&amp;TOTALDemandSheets&amp;"'!"&amp;ADDRESS(ROW(),COLUMN())))</f>
        <v>0</v>
      </c>
      <c r="Z13" s="143" cm="1">
        <f t="array" aca="1" ref="Z13" ca="1">SUM(INDIRECT("'"&amp;TOTALDemandSheets&amp;"'!"&amp;ADDRESS(ROW(),COLUMN())))</f>
        <v>0</v>
      </c>
    </row>
    <row r="14" spans="1:26" outlineLevel="1">
      <c r="A14" s="113">
        <f>IF(ISBLANK('Input-Accounts'!A14),"",'Input-Accounts'!A14)</f>
        <v>7</v>
      </c>
      <c r="B14" s="17" t="str">
        <f>IF(ISBLANK('Input-Accounts'!B14),"",'Input-Accounts'!B14)</f>
        <v>Misc. Intangible Plant - Throughtput Related</v>
      </c>
      <c r="C14" s="113">
        <f>IF(ISBLANK('Input-Accounts'!C14),"",'Input-Accounts'!C14)</f>
        <v>303</v>
      </c>
      <c r="D14" s="143" cm="1">
        <f t="array" aca="1" ref="D14" ca="1">SUM(INDIRECT("'"&amp;TOTALDemandSheets&amp;"'!"&amp;ADDRESS(ROW(),COLUMN())))</f>
        <v>0</v>
      </c>
      <c r="E14" s="143">
        <f t="shared" ca="1" si="0"/>
        <v>0</v>
      </c>
      <c r="F14" s="89"/>
      <c r="G14" s="143" cm="1">
        <f t="array" aca="1" ref="G14" ca="1">SUM(INDIRECT("'"&amp;TOTALDemandSheets&amp;"'!"&amp;ADDRESS(ROW(),COLUMN())))</f>
        <v>0</v>
      </c>
      <c r="H14" s="143" cm="1">
        <f t="array" aca="1" ref="H14" ca="1">SUM(INDIRECT("'"&amp;TOTALDemandSheets&amp;"'!"&amp;ADDRESS(ROW(),COLUMN())))</f>
        <v>0</v>
      </c>
      <c r="I14" s="143" cm="1">
        <f t="array" aca="1" ref="I14" ca="1">SUM(INDIRECT("'"&amp;TOTALDemandSheets&amp;"'!"&amp;ADDRESS(ROW(),COLUMN())))</f>
        <v>0</v>
      </c>
      <c r="J14" s="143" cm="1">
        <f t="array" aca="1" ref="J14" ca="1">SUM(INDIRECT("'"&amp;TOTALDemandSheets&amp;"'!"&amp;ADDRESS(ROW(),COLUMN())))</f>
        <v>0</v>
      </c>
      <c r="K14" s="143" cm="1">
        <f t="array" aca="1" ref="K14" ca="1">SUM(INDIRECT("'"&amp;TOTALDemandSheets&amp;"'!"&amp;ADDRESS(ROW(),COLUMN())))</f>
        <v>0</v>
      </c>
      <c r="L14" s="143" cm="1">
        <f t="array" aca="1" ref="L14" ca="1">SUM(INDIRECT("'"&amp;TOTALDemandSheets&amp;"'!"&amp;ADDRESS(ROW(),COLUMN())))</f>
        <v>0</v>
      </c>
      <c r="M14" s="143" cm="1">
        <f t="array" aca="1" ref="M14" ca="1">SUM(INDIRECT("'"&amp;TOTALDemandSheets&amp;"'!"&amp;ADDRESS(ROW(),COLUMN())))</f>
        <v>0</v>
      </c>
      <c r="N14" s="143" cm="1">
        <f t="array" aca="1" ref="N14" ca="1">SUM(INDIRECT("'"&amp;TOTALDemandSheets&amp;"'!"&amp;ADDRESS(ROW(),COLUMN())))</f>
        <v>0</v>
      </c>
      <c r="O14" s="143" cm="1">
        <f t="array" aca="1" ref="O14" ca="1">SUM(INDIRECT("'"&amp;TOTALDemandSheets&amp;"'!"&amp;ADDRESS(ROW(),COLUMN())))</f>
        <v>0</v>
      </c>
      <c r="P14" s="143" cm="1">
        <f t="array" aca="1" ref="P14" ca="1">SUM(INDIRECT("'"&amp;TOTALDemandSheets&amp;"'!"&amp;ADDRESS(ROW(),COLUMN())))</f>
        <v>0</v>
      </c>
      <c r="Q14" s="143" cm="1">
        <f t="array" aca="1" ref="Q14" ca="1">SUM(INDIRECT("'"&amp;TOTALDemandSheets&amp;"'!"&amp;ADDRESS(ROW(),COLUMN())))</f>
        <v>0</v>
      </c>
      <c r="R14" s="143" cm="1">
        <f t="array" aca="1" ref="R14" ca="1">SUM(INDIRECT("'"&amp;TOTALDemandSheets&amp;"'!"&amp;ADDRESS(ROW(),COLUMN())))</f>
        <v>0</v>
      </c>
      <c r="S14" s="143" cm="1">
        <f t="array" aca="1" ref="S14" ca="1">SUM(INDIRECT("'"&amp;TOTALDemandSheets&amp;"'!"&amp;ADDRESS(ROW(),COLUMN())))</f>
        <v>0</v>
      </c>
      <c r="T14" s="143" cm="1">
        <f t="array" aca="1" ref="T14" ca="1">SUM(INDIRECT("'"&amp;TOTALDemandSheets&amp;"'!"&amp;ADDRESS(ROW(),COLUMN())))</f>
        <v>0</v>
      </c>
      <c r="U14" s="143" cm="1">
        <f t="array" aca="1" ref="U14" ca="1">SUM(INDIRECT("'"&amp;TOTALDemandSheets&amp;"'!"&amp;ADDRESS(ROW(),COLUMN())))</f>
        <v>0</v>
      </c>
      <c r="V14" s="143" cm="1">
        <f t="array" aca="1" ref="V14" ca="1">SUM(INDIRECT("'"&amp;TOTALDemandSheets&amp;"'!"&amp;ADDRESS(ROW(),COLUMN())))</f>
        <v>0</v>
      </c>
      <c r="W14" s="143" cm="1">
        <f t="array" aca="1" ref="W14" ca="1">SUM(INDIRECT("'"&amp;TOTALDemandSheets&amp;"'!"&amp;ADDRESS(ROW(),COLUMN())))</f>
        <v>0</v>
      </c>
      <c r="X14" s="143" cm="1">
        <f t="array" aca="1" ref="X14" ca="1">SUM(INDIRECT("'"&amp;TOTALDemandSheets&amp;"'!"&amp;ADDRESS(ROW(),COLUMN())))</f>
        <v>0</v>
      </c>
      <c r="Y14" s="143" cm="1">
        <f t="array" aca="1" ref="Y14" ca="1">SUM(INDIRECT("'"&amp;TOTALDemandSheets&amp;"'!"&amp;ADDRESS(ROW(),COLUMN())))</f>
        <v>0</v>
      </c>
      <c r="Z14" s="143" cm="1">
        <f t="array" aca="1" ref="Z14" ca="1">SUM(INDIRECT("'"&amp;TOTALDemandSheets&amp;"'!"&amp;ADDRESS(ROW(),COLUMN())))</f>
        <v>0</v>
      </c>
    </row>
    <row r="15" spans="1:26" outlineLevel="1">
      <c r="A15" s="113">
        <f>IF(ISBLANK('Input-Accounts'!A15),"",'Input-Accounts'!A15)</f>
        <v>8</v>
      </c>
      <c r="B15" s="17" t="str">
        <f>IF(ISBLANK('Input-Accounts'!B15),"",'Input-Accounts'!B15)</f>
        <v>Misc. Intangible Plant - Customer Related</v>
      </c>
      <c r="C15" s="113">
        <f>IF(ISBLANK('Input-Accounts'!C15),"",'Input-Accounts'!C15)</f>
        <v>303</v>
      </c>
      <c r="D15" s="143" cm="1">
        <f t="array" aca="1" ref="D15" ca="1">SUM(INDIRECT("'"&amp;TOTALDemandSheets&amp;"'!"&amp;ADDRESS(ROW(),COLUMN())))</f>
        <v>0</v>
      </c>
      <c r="E15" s="143">
        <f t="shared" ca="1" si="0"/>
        <v>0</v>
      </c>
      <c r="F15" s="89"/>
      <c r="G15" s="143" cm="1">
        <f t="array" aca="1" ref="G15" ca="1">SUM(INDIRECT("'"&amp;TOTALDemandSheets&amp;"'!"&amp;ADDRESS(ROW(),COLUMN())))</f>
        <v>0</v>
      </c>
      <c r="H15" s="143" cm="1">
        <f t="array" aca="1" ref="H15" ca="1">SUM(INDIRECT("'"&amp;TOTALDemandSheets&amp;"'!"&amp;ADDRESS(ROW(),COLUMN())))</f>
        <v>0</v>
      </c>
      <c r="I15" s="143" cm="1">
        <f t="array" aca="1" ref="I15" ca="1">SUM(INDIRECT("'"&amp;TOTALDemandSheets&amp;"'!"&amp;ADDRESS(ROW(),COLUMN())))</f>
        <v>0</v>
      </c>
      <c r="J15" s="143" cm="1">
        <f t="array" aca="1" ref="J15" ca="1">SUM(INDIRECT("'"&amp;TOTALDemandSheets&amp;"'!"&amp;ADDRESS(ROW(),COLUMN())))</f>
        <v>0</v>
      </c>
      <c r="K15" s="143" cm="1">
        <f t="array" aca="1" ref="K15" ca="1">SUM(INDIRECT("'"&amp;TOTALDemandSheets&amp;"'!"&amp;ADDRESS(ROW(),COLUMN())))</f>
        <v>0</v>
      </c>
      <c r="L15" s="143" cm="1">
        <f t="array" aca="1" ref="L15" ca="1">SUM(INDIRECT("'"&amp;TOTALDemandSheets&amp;"'!"&amp;ADDRESS(ROW(),COLUMN())))</f>
        <v>0</v>
      </c>
      <c r="M15" s="143" cm="1">
        <f t="array" aca="1" ref="M15" ca="1">SUM(INDIRECT("'"&amp;TOTALDemandSheets&amp;"'!"&amp;ADDRESS(ROW(),COLUMN())))</f>
        <v>0</v>
      </c>
      <c r="N15" s="143" cm="1">
        <f t="array" aca="1" ref="N15" ca="1">SUM(INDIRECT("'"&amp;TOTALDemandSheets&amp;"'!"&amp;ADDRESS(ROW(),COLUMN())))</f>
        <v>0</v>
      </c>
      <c r="O15" s="143" cm="1">
        <f t="array" aca="1" ref="O15" ca="1">SUM(INDIRECT("'"&amp;TOTALDemandSheets&amp;"'!"&amp;ADDRESS(ROW(),COLUMN())))</f>
        <v>0</v>
      </c>
      <c r="P15" s="143" cm="1">
        <f t="array" aca="1" ref="P15" ca="1">SUM(INDIRECT("'"&amp;TOTALDemandSheets&amp;"'!"&amp;ADDRESS(ROW(),COLUMN())))</f>
        <v>0</v>
      </c>
      <c r="Q15" s="143" cm="1">
        <f t="array" aca="1" ref="Q15" ca="1">SUM(INDIRECT("'"&amp;TOTALDemandSheets&amp;"'!"&amp;ADDRESS(ROW(),COLUMN())))</f>
        <v>0</v>
      </c>
      <c r="R15" s="143" cm="1">
        <f t="array" aca="1" ref="R15" ca="1">SUM(INDIRECT("'"&amp;TOTALDemandSheets&amp;"'!"&amp;ADDRESS(ROW(),COLUMN())))</f>
        <v>0</v>
      </c>
      <c r="S15" s="143" cm="1">
        <f t="array" aca="1" ref="S15" ca="1">SUM(INDIRECT("'"&amp;TOTALDemandSheets&amp;"'!"&amp;ADDRESS(ROW(),COLUMN())))</f>
        <v>0</v>
      </c>
      <c r="T15" s="143" cm="1">
        <f t="array" aca="1" ref="T15" ca="1">SUM(INDIRECT("'"&amp;TOTALDemandSheets&amp;"'!"&amp;ADDRESS(ROW(),COLUMN())))</f>
        <v>0</v>
      </c>
      <c r="U15" s="143" cm="1">
        <f t="array" aca="1" ref="U15" ca="1">SUM(INDIRECT("'"&amp;TOTALDemandSheets&amp;"'!"&amp;ADDRESS(ROW(),COLUMN())))</f>
        <v>0</v>
      </c>
      <c r="V15" s="143" cm="1">
        <f t="array" aca="1" ref="V15" ca="1">SUM(INDIRECT("'"&amp;TOTALDemandSheets&amp;"'!"&amp;ADDRESS(ROW(),COLUMN())))</f>
        <v>0</v>
      </c>
      <c r="W15" s="143" cm="1">
        <f t="array" aca="1" ref="W15" ca="1">SUM(INDIRECT("'"&amp;TOTALDemandSheets&amp;"'!"&amp;ADDRESS(ROW(),COLUMN())))</f>
        <v>0</v>
      </c>
      <c r="X15" s="143" cm="1">
        <f t="array" aca="1" ref="X15" ca="1">SUM(INDIRECT("'"&amp;TOTALDemandSheets&amp;"'!"&amp;ADDRESS(ROW(),COLUMN())))</f>
        <v>0</v>
      </c>
      <c r="Y15" s="143" cm="1">
        <f t="array" aca="1" ref="Y15" ca="1">SUM(INDIRECT("'"&amp;TOTALDemandSheets&amp;"'!"&amp;ADDRESS(ROW(),COLUMN())))</f>
        <v>0</v>
      </c>
      <c r="Z15" s="143" cm="1">
        <f t="array" aca="1" ref="Z15" ca="1">SUM(INDIRECT("'"&amp;TOTALDemandSheets&amp;"'!"&amp;ADDRESS(ROW(),COLUMN())))</f>
        <v>0</v>
      </c>
    </row>
    <row r="16" spans="1:26" outlineLevel="1">
      <c r="A16" s="113">
        <f>IF(ISBLANK('Input-Accounts'!A16),"",'Input-Accounts'!A16)</f>
        <v>9</v>
      </c>
      <c r="B16" s="79" t="str">
        <f>IF(ISBLANK('Input-Accounts'!B16),"",'Input-Accounts'!B16)</f>
        <v>Subtotal - Intangible Plant</v>
      </c>
      <c r="C16" s="113" t="str">
        <f>IF(ISBLANK('Input-Accounts'!C16),"",'Input-Accounts'!C16)</f>
        <v/>
      </c>
      <c r="D16" s="144" cm="1">
        <f t="array" aca="1" ref="D16" ca="1">SUM(INDIRECT("'"&amp;TOTALDemandSheets&amp;"'!"&amp;ADDRESS(ROW(),COLUMN())))</f>
        <v>24187405.323635634</v>
      </c>
      <c r="E16" s="143">
        <f t="shared" ca="1" si="0"/>
        <v>0</v>
      </c>
      <c r="G16" s="144" cm="1">
        <f t="array" aca="1" ref="G16" ca="1">SUM(INDIRECT("'"&amp;TOTALDemandSheets&amp;"'!"&amp;ADDRESS(ROW(),COLUMN())))</f>
        <v>7672145.296904752</v>
      </c>
      <c r="H16" s="144" cm="1">
        <f t="array" aca="1" ref="H16" ca="1">SUM(INDIRECT("'"&amp;TOTALDemandSheets&amp;"'!"&amp;ADDRESS(ROW(),COLUMN())))</f>
        <v>5288138.3929210464</v>
      </c>
      <c r="I16" s="144" cm="1">
        <f t="array" aca="1" ref="I16" ca="1">SUM(INDIRECT("'"&amp;TOTALDemandSheets&amp;"'!"&amp;ADDRESS(ROW(),COLUMN())))</f>
        <v>593915.31632607512</v>
      </c>
      <c r="J16" s="144" cm="1">
        <f t="array" aca="1" ref="J16" ca="1">SUM(INDIRECT("'"&amp;TOTALDemandSheets&amp;"'!"&amp;ADDRESS(ROW(),COLUMN())))</f>
        <v>758853.47786351317</v>
      </c>
      <c r="K16" s="144" cm="1">
        <f t="array" aca="1" ref="K16" ca="1">SUM(INDIRECT("'"&amp;TOTALDemandSheets&amp;"'!"&amp;ADDRESS(ROW(),COLUMN())))</f>
        <v>43302.436574428284</v>
      </c>
      <c r="L16" s="144" cm="1">
        <f t="array" aca="1" ref="L16" ca="1">SUM(INDIRECT("'"&amp;TOTALDemandSheets&amp;"'!"&amp;ADDRESS(ROW(),COLUMN())))</f>
        <v>9029441.6321014576</v>
      </c>
      <c r="M16" s="144" cm="1">
        <f t="array" aca="1" ref="M16" ca="1">SUM(INDIRECT("'"&amp;TOTALDemandSheets&amp;"'!"&amp;ADDRESS(ROW(),COLUMN())))</f>
        <v>801608.77094435971</v>
      </c>
      <c r="N16" s="144" cm="1">
        <f t="array" aca="1" ref="N16" ca="1">SUM(INDIRECT("'"&amp;TOTALDemandSheets&amp;"'!"&amp;ADDRESS(ROW(),COLUMN())))</f>
        <v>0</v>
      </c>
      <c r="O16" s="144" cm="1">
        <f t="array" aca="1" ref="O16" ca="1">SUM(INDIRECT("'"&amp;TOTALDemandSheets&amp;"'!"&amp;ADDRESS(ROW(),COLUMN())))</f>
        <v>0</v>
      </c>
      <c r="P16" s="144" cm="1">
        <f t="array" aca="1" ref="P16" ca="1">SUM(INDIRECT("'"&amp;TOTALDemandSheets&amp;"'!"&amp;ADDRESS(ROW(),COLUMN())))</f>
        <v>0</v>
      </c>
      <c r="Q16" s="144" cm="1">
        <f t="array" aca="1" ref="Q16" ca="1">SUM(INDIRECT("'"&amp;TOTALDemandSheets&amp;"'!"&amp;ADDRESS(ROW(),COLUMN())))</f>
        <v>0</v>
      </c>
      <c r="R16" s="144" cm="1">
        <f t="array" aca="1" ref="R16" ca="1">SUM(INDIRECT("'"&amp;TOTALDemandSheets&amp;"'!"&amp;ADDRESS(ROW(),COLUMN())))</f>
        <v>0</v>
      </c>
      <c r="S16" s="144" cm="1">
        <f t="array" aca="1" ref="S16" ca="1">SUM(INDIRECT("'"&amp;TOTALDemandSheets&amp;"'!"&amp;ADDRESS(ROW(),COLUMN())))</f>
        <v>0</v>
      </c>
      <c r="T16" s="144" cm="1">
        <f t="array" aca="1" ref="T16" ca="1">SUM(INDIRECT("'"&amp;TOTALDemandSheets&amp;"'!"&amp;ADDRESS(ROW(),COLUMN())))</f>
        <v>0</v>
      </c>
      <c r="U16" s="144" cm="1">
        <f t="array" aca="1" ref="U16" ca="1">SUM(INDIRECT("'"&amp;TOTALDemandSheets&amp;"'!"&amp;ADDRESS(ROW(),COLUMN())))</f>
        <v>0</v>
      </c>
      <c r="V16" s="144" cm="1">
        <f t="array" aca="1" ref="V16" ca="1">SUM(INDIRECT("'"&amp;TOTALDemandSheets&amp;"'!"&amp;ADDRESS(ROW(),COLUMN())))</f>
        <v>0</v>
      </c>
      <c r="W16" s="144" cm="1">
        <f t="array" aca="1" ref="W16" ca="1">SUM(INDIRECT("'"&amp;TOTALDemandSheets&amp;"'!"&amp;ADDRESS(ROW(),COLUMN())))</f>
        <v>0</v>
      </c>
      <c r="X16" s="144" cm="1">
        <f t="array" aca="1" ref="X16" ca="1">SUM(INDIRECT("'"&amp;TOTALDemandSheets&amp;"'!"&amp;ADDRESS(ROW(),COLUMN())))</f>
        <v>0</v>
      </c>
      <c r="Y16" s="144" cm="1">
        <f t="array" aca="1" ref="Y16" ca="1">SUM(INDIRECT("'"&amp;TOTALDemandSheets&amp;"'!"&amp;ADDRESS(ROW(),COLUMN())))</f>
        <v>0</v>
      </c>
      <c r="Z16" s="144" cm="1">
        <f t="array" aca="1" ref="Z16" ca="1">SUM(INDIRECT("'"&amp;TOTALDemandSheets&amp;"'!"&amp;ADDRESS(ROW(),COLUMN())))</f>
        <v>0</v>
      </c>
    </row>
    <row r="17" spans="1:26" outlineLevel="1">
      <c r="D17" s="143"/>
      <c r="E17" s="143">
        <f t="shared" si="0"/>
        <v>0</v>
      </c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</row>
    <row r="18" spans="1:26" outlineLevel="1">
      <c r="A18" s="113">
        <f>IF(ISBLANK('Input-Accounts'!A18),"",'Input-Accounts'!A18)</f>
        <v>10</v>
      </c>
      <c r="B18" s="81" t="str">
        <f>IF(ISBLANK('Input-Accounts'!B18),"",'Input-Accounts'!B18)</f>
        <v xml:space="preserve">Transmission plant </v>
      </c>
      <c r="D18" s="143"/>
      <c r="E18" s="143">
        <f t="shared" ref="E18:E19" si="1">IFERROR(IF(D18="",0,IF(D18=0,0,IF(ABS(D18-SUM($G18:$Z18))&lt;Check_Limit,0,1))),1)</f>
        <v>0</v>
      </c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</row>
    <row r="19" spans="1:26" outlineLevel="1">
      <c r="A19" s="113">
        <f>IF(ISBLANK('Input-Accounts'!A19),"",'Input-Accounts'!A19)</f>
        <v>11</v>
      </c>
      <c r="B19" s="17" t="str">
        <f>IF(ISBLANK('Input-Accounts'!B19),"",'Input-Accounts'!B19)</f>
        <v>Land and Land Rights</v>
      </c>
      <c r="C19" s="113">
        <f>IF(ISBLANK('Input-Accounts'!C19),"",'Input-Accounts'!C19)</f>
        <v>365.1</v>
      </c>
      <c r="D19" s="143" cm="1">
        <f t="array" aca="1" ref="D19" ca="1">SUM(INDIRECT("'"&amp;TOTALDemandSheets&amp;"'!"&amp;ADDRESS(ROW(),COLUMN())))</f>
        <v>1409620.97</v>
      </c>
      <c r="E19" s="143">
        <f t="shared" ca="1" si="1"/>
        <v>0</v>
      </c>
      <c r="F19" s="89"/>
      <c r="G19" s="143" cm="1">
        <f t="array" aca="1" ref="G19" ca="1">SUM(INDIRECT("'"&amp;TOTALDemandSheets&amp;"'!"&amp;ADDRESS(ROW(),COLUMN())))</f>
        <v>261062.01184795218</v>
      </c>
      <c r="H19" s="143" cm="1">
        <f t="array" aca="1" ref="H19" ca="1">SUM(INDIRECT("'"&amp;TOTALDemandSheets&amp;"'!"&amp;ADDRESS(ROW(),COLUMN())))</f>
        <v>179099.88373254958</v>
      </c>
      <c r="I19" s="143" cm="1">
        <f t="array" aca="1" ref="I19" ca="1">SUM(INDIRECT("'"&amp;TOTALDemandSheets&amp;"'!"&amp;ADDRESS(ROW(),COLUMN())))</f>
        <v>19461.740692871383</v>
      </c>
      <c r="J19" s="143" cm="1">
        <f t="array" aca="1" ref="J19" ca="1">SUM(INDIRECT("'"&amp;TOTALDemandSheets&amp;"'!"&amp;ADDRESS(ROW(),COLUMN())))</f>
        <v>24466.277349159245</v>
      </c>
      <c r="K19" s="143" cm="1">
        <f t="array" aca="1" ref="K19" ca="1">SUM(INDIRECT("'"&amp;TOTALDemandSheets&amp;"'!"&amp;ADDRESS(ROW(),COLUMN())))</f>
        <v>2417.5154503843237</v>
      </c>
      <c r="L19" s="143" cm="1">
        <f t="array" aca="1" ref="L19" ca="1">SUM(INDIRECT("'"&amp;TOTALDemandSheets&amp;"'!"&amp;ADDRESS(ROW(),COLUMN())))</f>
        <v>747565.68912444625</v>
      </c>
      <c r="M19" s="143" cm="1">
        <f t="array" aca="1" ref="M19" ca="1">SUM(INDIRECT("'"&amp;TOTALDemandSheets&amp;"'!"&amp;ADDRESS(ROW(),COLUMN())))</f>
        <v>175547.85180263713</v>
      </c>
      <c r="N19" s="143" cm="1">
        <f t="array" aca="1" ref="N19" ca="1">SUM(INDIRECT("'"&amp;TOTALDemandSheets&amp;"'!"&amp;ADDRESS(ROW(),COLUMN())))</f>
        <v>0</v>
      </c>
      <c r="O19" s="143" cm="1">
        <f t="array" aca="1" ref="O19" ca="1">SUM(INDIRECT("'"&amp;TOTALDemandSheets&amp;"'!"&amp;ADDRESS(ROW(),COLUMN())))</f>
        <v>0</v>
      </c>
      <c r="P19" s="143" cm="1">
        <f t="array" aca="1" ref="P19" ca="1">SUM(INDIRECT("'"&amp;TOTALDemandSheets&amp;"'!"&amp;ADDRESS(ROW(),COLUMN())))</f>
        <v>0</v>
      </c>
      <c r="Q19" s="143" cm="1">
        <f t="array" aca="1" ref="Q19" ca="1">SUM(INDIRECT("'"&amp;TOTALDemandSheets&amp;"'!"&amp;ADDRESS(ROW(),COLUMN())))</f>
        <v>0</v>
      </c>
      <c r="R19" s="143" cm="1">
        <f t="array" aca="1" ref="R19" ca="1">SUM(INDIRECT("'"&amp;TOTALDemandSheets&amp;"'!"&amp;ADDRESS(ROW(),COLUMN())))</f>
        <v>0</v>
      </c>
      <c r="S19" s="143" cm="1">
        <f t="array" aca="1" ref="S19" ca="1">SUM(INDIRECT("'"&amp;TOTALDemandSheets&amp;"'!"&amp;ADDRESS(ROW(),COLUMN())))</f>
        <v>0</v>
      </c>
      <c r="T19" s="143" cm="1">
        <f t="array" aca="1" ref="T19" ca="1">SUM(INDIRECT("'"&amp;TOTALDemandSheets&amp;"'!"&amp;ADDRESS(ROW(),COLUMN())))</f>
        <v>0</v>
      </c>
      <c r="U19" s="143" cm="1">
        <f t="array" aca="1" ref="U19" ca="1">SUM(INDIRECT("'"&amp;TOTALDemandSheets&amp;"'!"&amp;ADDRESS(ROW(),COLUMN())))</f>
        <v>0</v>
      </c>
      <c r="V19" s="143" cm="1">
        <f t="array" aca="1" ref="V19" ca="1">SUM(INDIRECT("'"&amp;TOTALDemandSheets&amp;"'!"&amp;ADDRESS(ROW(),COLUMN())))</f>
        <v>0</v>
      </c>
      <c r="W19" s="143" cm="1">
        <f t="array" aca="1" ref="W19" ca="1">SUM(INDIRECT("'"&amp;TOTALDemandSheets&amp;"'!"&amp;ADDRESS(ROW(),COLUMN())))</f>
        <v>0</v>
      </c>
      <c r="X19" s="143" cm="1">
        <f t="array" aca="1" ref="X19" ca="1">SUM(INDIRECT("'"&amp;TOTALDemandSheets&amp;"'!"&amp;ADDRESS(ROW(),COLUMN())))</f>
        <v>0</v>
      </c>
      <c r="Y19" s="143" cm="1">
        <f t="array" aca="1" ref="Y19" ca="1">SUM(INDIRECT("'"&amp;TOTALDemandSheets&amp;"'!"&amp;ADDRESS(ROW(),COLUMN())))</f>
        <v>0</v>
      </c>
      <c r="Z19" s="143" cm="1">
        <f t="array" aca="1" ref="Z19" ca="1">SUM(INDIRECT("'"&amp;TOTALDemandSheets&amp;"'!"&amp;ADDRESS(ROW(),COLUMN())))</f>
        <v>0</v>
      </c>
    </row>
    <row r="20" spans="1:26" outlineLevel="1">
      <c r="A20" s="113">
        <f>IF(ISBLANK('Input-Accounts'!A20),"",'Input-Accounts'!A20)</f>
        <v>12</v>
      </c>
      <c r="B20" s="17" t="str">
        <f>IF(ISBLANK('Input-Accounts'!B20),"",'Input-Accounts'!B20)</f>
        <v>Structures and improvements</v>
      </c>
      <c r="C20" s="113">
        <f>IF(ISBLANK('Input-Accounts'!C20),"",'Input-Accounts'!C20)</f>
        <v>366</v>
      </c>
      <c r="D20" s="143" cm="1">
        <f t="array" aca="1" ref="D20" ca="1">SUM(INDIRECT("'"&amp;TOTALDemandSheets&amp;"'!"&amp;ADDRESS(ROW(),COLUMN())))</f>
        <v>124315.06</v>
      </c>
      <c r="E20" s="143">
        <f t="shared" ref="E20:E25" ca="1" si="2">IFERROR(IF(D20="",0,IF(D20=0,0,IF(ABS(D20-SUM($G20:$Z20))&lt;Check_Limit,0,1))),1)</f>
        <v>0</v>
      </c>
      <c r="F20" s="89"/>
      <c r="G20" s="143" cm="1">
        <f t="array" aca="1" ref="G20" ca="1">SUM(INDIRECT("'"&amp;TOTALDemandSheets&amp;"'!"&amp;ADDRESS(ROW(),COLUMN())))</f>
        <v>23023.167473593196</v>
      </c>
      <c r="H20" s="143" cm="1">
        <f t="array" aca="1" ref="H20" ca="1">SUM(INDIRECT("'"&amp;TOTALDemandSheets&amp;"'!"&amp;ADDRESS(ROW(),COLUMN())))</f>
        <v>15794.893284118018</v>
      </c>
      <c r="I20" s="143" cm="1">
        <f t="array" aca="1" ref="I20" ca="1">SUM(INDIRECT("'"&amp;TOTALDemandSheets&amp;"'!"&amp;ADDRESS(ROW(),COLUMN())))</f>
        <v>1716.3390112866634</v>
      </c>
      <c r="J20" s="143" cm="1">
        <f t="array" aca="1" ref="J20" ca="1">SUM(INDIRECT("'"&amp;TOTALDemandSheets&amp;"'!"&amp;ADDRESS(ROW(),COLUMN())))</f>
        <v>2157.6911817914943</v>
      </c>
      <c r="K20" s="143" cm="1">
        <f t="array" aca="1" ref="K20" ca="1">SUM(INDIRECT("'"&amp;TOTALDemandSheets&amp;"'!"&amp;ADDRESS(ROW(),COLUMN())))</f>
        <v>213.20169369036432</v>
      </c>
      <c r="L20" s="143" cm="1">
        <f t="array" aca="1" ref="L20" ca="1">SUM(INDIRECT("'"&amp;TOTALDemandSheets&amp;"'!"&amp;ADDRESS(ROW(),COLUMN())))</f>
        <v>65928.129245584991</v>
      </c>
      <c r="M20" s="143" cm="1">
        <f t="array" aca="1" ref="M20" ca="1">SUM(INDIRECT("'"&amp;TOTALDemandSheets&amp;"'!"&amp;ADDRESS(ROW(),COLUMN())))</f>
        <v>15481.638109935286</v>
      </c>
      <c r="N20" s="143" cm="1">
        <f t="array" aca="1" ref="N20" ca="1">SUM(INDIRECT("'"&amp;TOTALDemandSheets&amp;"'!"&amp;ADDRESS(ROW(),COLUMN())))</f>
        <v>0</v>
      </c>
      <c r="O20" s="143" cm="1">
        <f t="array" aca="1" ref="O20" ca="1">SUM(INDIRECT("'"&amp;TOTALDemandSheets&amp;"'!"&amp;ADDRESS(ROW(),COLUMN())))</f>
        <v>0</v>
      </c>
      <c r="P20" s="143" cm="1">
        <f t="array" aca="1" ref="P20" ca="1">SUM(INDIRECT("'"&amp;TOTALDemandSheets&amp;"'!"&amp;ADDRESS(ROW(),COLUMN())))</f>
        <v>0</v>
      </c>
      <c r="Q20" s="143" cm="1">
        <f t="array" aca="1" ref="Q20" ca="1">SUM(INDIRECT("'"&amp;TOTALDemandSheets&amp;"'!"&amp;ADDRESS(ROW(),COLUMN())))</f>
        <v>0</v>
      </c>
      <c r="R20" s="143" cm="1">
        <f t="array" aca="1" ref="R20" ca="1">SUM(INDIRECT("'"&amp;TOTALDemandSheets&amp;"'!"&amp;ADDRESS(ROW(),COLUMN())))</f>
        <v>0</v>
      </c>
      <c r="S20" s="143" cm="1">
        <f t="array" aca="1" ref="S20" ca="1">SUM(INDIRECT("'"&amp;TOTALDemandSheets&amp;"'!"&amp;ADDRESS(ROW(),COLUMN())))</f>
        <v>0</v>
      </c>
      <c r="T20" s="143" cm="1">
        <f t="array" aca="1" ref="T20" ca="1">SUM(INDIRECT("'"&amp;TOTALDemandSheets&amp;"'!"&amp;ADDRESS(ROW(),COLUMN())))</f>
        <v>0</v>
      </c>
      <c r="U20" s="143" cm="1">
        <f t="array" aca="1" ref="U20" ca="1">SUM(INDIRECT("'"&amp;TOTALDemandSheets&amp;"'!"&amp;ADDRESS(ROW(),COLUMN())))</f>
        <v>0</v>
      </c>
      <c r="V20" s="143" cm="1">
        <f t="array" aca="1" ref="V20" ca="1">SUM(INDIRECT("'"&amp;TOTALDemandSheets&amp;"'!"&amp;ADDRESS(ROW(),COLUMN())))</f>
        <v>0</v>
      </c>
      <c r="W20" s="143" cm="1">
        <f t="array" aca="1" ref="W20" ca="1">SUM(INDIRECT("'"&amp;TOTALDemandSheets&amp;"'!"&amp;ADDRESS(ROW(),COLUMN())))</f>
        <v>0</v>
      </c>
      <c r="X20" s="143" cm="1">
        <f t="array" aca="1" ref="X20" ca="1">SUM(INDIRECT("'"&amp;TOTALDemandSheets&amp;"'!"&amp;ADDRESS(ROW(),COLUMN())))</f>
        <v>0</v>
      </c>
      <c r="Y20" s="143" cm="1">
        <f t="array" aca="1" ref="Y20" ca="1">SUM(INDIRECT("'"&amp;TOTALDemandSheets&amp;"'!"&amp;ADDRESS(ROW(),COLUMN())))</f>
        <v>0</v>
      </c>
      <c r="Z20" s="143" cm="1">
        <f t="array" aca="1" ref="Z20" ca="1">SUM(INDIRECT("'"&amp;TOTALDemandSheets&amp;"'!"&amp;ADDRESS(ROW(),COLUMN())))</f>
        <v>0</v>
      </c>
    </row>
    <row r="21" spans="1:26" outlineLevel="1">
      <c r="A21" s="113">
        <f>IF(ISBLANK('Input-Accounts'!A21),"",'Input-Accounts'!A21)</f>
        <v>13</v>
      </c>
      <c r="B21" s="17" t="str">
        <f>IF(ISBLANK('Input-Accounts'!B21),"",'Input-Accounts'!B21)</f>
        <v>Mains</v>
      </c>
      <c r="C21" s="113">
        <f>IF(ISBLANK('Input-Accounts'!C21),"",'Input-Accounts'!C21)</f>
        <v>367</v>
      </c>
      <c r="D21" s="143" cm="1">
        <f t="array" aca="1" ref="D21" ca="1">SUM(INDIRECT("'"&amp;TOTALDemandSheets&amp;"'!"&amp;ADDRESS(ROW(),COLUMN())))</f>
        <v>16918251.009999998</v>
      </c>
      <c r="E21" s="143">
        <f t="shared" ca="1" si="2"/>
        <v>0</v>
      </c>
      <c r="F21" s="89"/>
      <c r="G21" s="143" cm="1">
        <f t="array" aca="1" ref="G21" ca="1">SUM(INDIRECT("'"&amp;TOTALDemandSheets&amp;"'!"&amp;ADDRESS(ROW(),COLUMN())))</f>
        <v>3133262.5859128986</v>
      </c>
      <c r="H21" s="143" cm="1">
        <f t="array" aca="1" ref="H21" ca="1">SUM(INDIRECT("'"&amp;TOTALDemandSheets&amp;"'!"&amp;ADDRESS(ROW(),COLUMN())))</f>
        <v>2149554.279721796</v>
      </c>
      <c r="I21" s="143" cm="1">
        <f t="array" aca="1" ref="I21" ca="1">SUM(INDIRECT("'"&amp;TOTALDemandSheets&amp;"'!"&amp;ADDRESS(ROW(),COLUMN())))</f>
        <v>233579.53743659853</v>
      </c>
      <c r="J21" s="143" cm="1">
        <f t="array" aca="1" ref="J21" ca="1">SUM(INDIRECT("'"&amp;TOTALDemandSheets&amp;"'!"&amp;ADDRESS(ROW(),COLUMN())))</f>
        <v>293643.91583459021</v>
      </c>
      <c r="K21" s="143" cm="1">
        <f t="array" aca="1" ref="K21" ca="1">SUM(INDIRECT("'"&amp;TOTALDemandSheets&amp;"'!"&amp;ADDRESS(ROW(),COLUMN())))</f>
        <v>29014.986354917226</v>
      </c>
      <c r="L21" s="143" cm="1">
        <f t="array" aca="1" ref="L21" ca="1">SUM(INDIRECT("'"&amp;TOTALDemandSheets&amp;"'!"&amp;ADDRESS(ROW(),COLUMN())))</f>
        <v>8972272.8621659242</v>
      </c>
      <c r="M21" s="143" cm="1">
        <f t="array" aca="1" ref="M21" ca="1">SUM(INDIRECT("'"&amp;TOTALDemandSheets&amp;"'!"&amp;ADDRESS(ROW(),COLUMN())))</f>
        <v>2106922.8425732739</v>
      </c>
      <c r="N21" s="143" cm="1">
        <f t="array" aca="1" ref="N21" ca="1">SUM(INDIRECT("'"&amp;TOTALDemandSheets&amp;"'!"&amp;ADDRESS(ROW(),COLUMN())))</f>
        <v>0</v>
      </c>
      <c r="O21" s="143" cm="1">
        <f t="array" aca="1" ref="O21" ca="1">SUM(INDIRECT("'"&amp;TOTALDemandSheets&amp;"'!"&amp;ADDRESS(ROW(),COLUMN())))</f>
        <v>0</v>
      </c>
      <c r="P21" s="143" cm="1">
        <f t="array" aca="1" ref="P21" ca="1">SUM(INDIRECT("'"&amp;TOTALDemandSheets&amp;"'!"&amp;ADDRESS(ROW(),COLUMN())))</f>
        <v>0</v>
      </c>
      <c r="Q21" s="143" cm="1">
        <f t="array" aca="1" ref="Q21" ca="1">SUM(INDIRECT("'"&amp;TOTALDemandSheets&amp;"'!"&amp;ADDRESS(ROW(),COLUMN())))</f>
        <v>0</v>
      </c>
      <c r="R21" s="143" cm="1">
        <f t="array" aca="1" ref="R21" ca="1">SUM(INDIRECT("'"&amp;TOTALDemandSheets&amp;"'!"&amp;ADDRESS(ROW(),COLUMN())))</f>
        <v>0</v>
      </c>
      <c r="S21" s="143" cm="1">
        <f t="array" aca="1" ref="S21" ca="1">SUM(INDIRECT("'"&amp;TOTALDemandSheets&amp;"'!"&amp;ADDRESS(ROW(),COLUMN())))</f>
        <v>0</v>
      </c>
      <c r="T21" s="143" cm="1">
        <f t="array" aca="1" ref="T21" ca="1">SUM(INDIRECT("'"&amp;TOTALDemandSheets&amp;"'!"&amp;ADDRESS(ROW(),COLUMN())))</f>
        <v>0</v>
      </c>
      <c r="U21" s="143" cm="1">
        <f t="array" aca="1" ref="U21" ca="1">SUM(INDIRECT("'"&amp;TOTALDemandSheets&amp;"'!"&amp;ADDRESS(ROW(),COLUMN())))</f>
        <v>0</v>
      </c>
      <c r="V21" s="143" cm="1">
        <f t="array" aca="1" ref="V21" ca="1">SUM(INDIRECT("'"&amp;TOTALDemandSheets&amp;"'!"&amp;ADDRESS(ROW(),COLUMN())))</f>
        <v>0</v>
      </c>
      <c r="W21" s="143" cm="1">
        <f t="array" aca="1" ref="W21" ca="1">SUM(INDIRECT("'"&amp;TOTALDemandSheets&amp;"'!"&amp;ADDRESS(ROW(),COLUMN())))</f>
        <v>0</v>
      </c>
      <c r="X21" s="143" cm="1">
        <f t="array" aca="1" ref="X21" ca="1">SUM(INDIRECT("'"&amp;TOTALDemandSheets&amp;"'!"&amp;ADDRESS(ROW(),COLUMN())))</f>
        <v>0</v>
      </c>
      <c r="Y21" s="143" cm="1">
        <f t="array" aca="1" ref="Y21" ca="1">SUM(INDIRECT("'"&amp;TOTALDemandSheets&amp;"'!"&amp;ADDRESS(ROW(),COLUMN())))</f>
        <v>0</v>
      </c>
      <c r="Z21" s="143" cm="1">
        <f t="array" aca="1" ref="Z21" ca="1">SUM(INDIRECT("'"&amp;TOTALDemandSheets&amp;"'!"&amp;ADDRESS(ROW(),COLUMN())))</f>
        <v>0</v>
      </c>
    </row>
    <row r="22" spans="1:26" outlineLevel="1">
      <c r="A22" s="113">
        <f>IF(ISBLANK('Input-Accounts'!A22),"",'Input-Accounts'!A22)</f>
        <v>14</v>
      </c>
      <c r="B22" s="17" t="str">
        <f>IF(ISBLANK('Input-Accounts'!B22),"",'Input-Accounts'!B22)</f>
        <v>Mains - Direct</v>
      </c>
      <c r="C22" s="113">
        <f>IF(ISBLANK('Input-Accounts'!C22),"",'Input-Accounts'!C22)</f>
        <v>367.1</v>
      </c>
      <c r="D22" s="143" cm="1">
        <f t="array" aca="1" ref="D22" ca="1">SUM(INDIRECT("'"&amp;TOTALDemandSheets&amp;"'!"&amp;ADDRESS(ROW(),COLUMN())))</f>
        <v>336275.62000000005</v>
      </c>
      <c r="E22" s="143">
        <f t="shared" ref="E22" ca="1" si="3">IFERROR(IF(D22="",0,IF(D22=0,0,IF(ABS(D22-SUM($G22:$Z22))&lt;Check_Limit,0,1))),1)</f>
        <v>0</v>
      </c>
      <c r="F22" s="89"/>
      <c r="G22" s="143" cm="1">
        <f t="array" aca="1" ref="G22" ca="1">SUM(INDIRECT("'"&amp;TOTALDemandSheets&amp;"'!"&amp;ADDRESS(ROW(),COLUMN())))</f>
        <v>0</v>
      </c>
      <c r="H22" s="143" cm="1">
        <f t="array" aca="1" ref="H22" ca="1">SUM(INDIRECT("'"&amp;TOTALDemandSheets&amp;"'!"&amp;ADDRESS(ROW(),COLUMN())))</f>
        <v>0</v>
      </c>
      <c r="I22" s="143" cm="1">
        <f t="array" aca="1" ref="I22" ca="1">SUM(INDIRECT("'"&amp;TOTALDemandSheets&amp;"'!"&amp;ADDRESS(ROW(),COLUMN())))</f>
        <v>0</v>
      </c>
      <c r="J22" s="143" cm="1">
        <f t="array" aca="1" ref="J22" ca="1">SUM(INDIRECT("'"&amp;TOTALDemandSheets&amp;"'!"&amp;ADDRESS(ROW(),COLUMN())))</f>
        <v>0</v>
      </c>
      <c r="K22" s="143" cm="1">
        <f t="array" aca="1" ref="K22" ca="1">SUM(INDIRECT("'"&amp;TOTALDemandSheets&amp;"'!"&amp;ADDRESS(ROW(),COLUMN())))</f>
        <v>0</v>
      </c>
      <c r="L22" s="143" cm="1">
        <f t="array" aca="1" ref="L22" ca="1">SUM(INDIRECT("'"&amp;TOTALDemandSheets&amp;"'!"&amp;ADDRESS(ROW(),COLUMN())))</f>
        <v>0</v>
      </c>
      <c r="M22" s="143" cm="1">
        <f t="array" aca="1" ref="M22" ca="1">SUM(INDIRECT("'"&amp;TOTALDemandSheets&amp;"'!"&amp;ADDRESS(ROW(),COLUMN())))</f>
        <v>336275.62000000005</v>
      </c>
      <c r="N22" s="143" cm="1">
        <f t="array" aca="1" ref="N22" ca="1">SUM(INDIRECT("'"&amp;TOTALDemandSheets&amp;"'!"&amp;ADDRESS(ROW(),COLUMN())))</f>
        <v>0</v>
      </c>
      <c r="O22" s="143" cm="1">
        <f t="array" aca="1" ref="O22" ca="1">SUM(INDIRECT("'"&amp;TOTALDemandSheets&amp;"'!"&amp;ADDRESS(ROW(),COLUMN())))</f>
        <v>0</v>
      </c>
      <c r="P22" s="143" cm="1">
        <f t="array" aca="1" ref="P22" ca="1">SUM(INDIRECT("'"&amp;TOTALDemandSheets&amp;"'!"&amp;ADDRESS(ROW(),COLUMN())))</f>
        <v>0</v>
      </c>
      <c r="Q22" s="143" cm="1">
        <f t="array" aca="1" ref="Q22" ca="1">SUM(INDIRECT("'"&amp;TOTALDemandSheets&amp;"'!"&amp;ADDRESS(ROW(),COLUMN())))</f>
        <v>0</v>
      </c>
      <c r="R22" s="143" cm="1">
        <f t="array" aca="1" ref="R22" ca="1">SUM(INDIRECT("'"&amp;TOTALDemandSheets&amp;"'!"&amp;ADDRESS(ROW(),COLUMN())))</f>
        <v>0</v>
      </c>
      <c r="S22" s="143" cm="1">
        <f t="array" aca="1" ref="S22" ca="1">SUM(INDIRECT("'"&amp;TOTALDemandSheets&amp;"'!"&amp;ADDRESS(ROW(),COLUMN())))</f>
        <v>0</v>
      </c>
      <c r="T22" s="143" cm="1">
        <f t="array" aca="1" ref="T22" ca="1">SUM(INDIRECT("'"&amp;TOTALDemandSheets&amp;"'!"&amp;ADDRESS(ROW(),COLUMN())))</f>
        <v>0</v>
      </c>
      <c r="U22" s="143" cm="1">
        <f t="array" aca="1" ref="U22" ca="1">SUM(INDIRECT("'"&amp;TOTALDemandSheets&amp;"'!"&amp;ADDRESS(ROW(),COLUMN())))</f>
        <v>0</v>
      </c>
      <c r="V22" s="143" cm="1">
        <f t="array" aca="1" ref="V22" ca="1">SUM(INDIRECT("'"&amp;TOTALDemandSheets&amp;"'!"&amp;ADDRESS(ROW(),COLUMN())))</f>
        <v>0</v>
      </c>
      <c r="W22" s="143" cm="1">
        <f t="array" aca="1" ref="W22" ca="1">SUM(INDIRECT("'"&amp;TOTALDemandSheets&amp;"'!"&amp;ADDRESS(ROW(),COLUMN())))</f>
        <v>0</v>
      </c>
      <c r="X22" s="143" cm="1">
        <f t="array" aca="1" ref="X22" ca="1">SUM(INDIRECT("'"&amp;TOTALDemandSheets&amp;"'!"&amp;ADDRESS(ROW(),COLUMN())))</f>
        <v>0</v>
      </c>
      <c r="Y22" s="143" cm="1">
        <f t="array" aca="1" ref="Y22" ca="1">SUM(INDIRECT("'"&amp;TOTALDemandSheets&amp;"'!"&amp;ADDRESS(ROW(),COLUMN())))</f>
        <v>0</v>
      </c>
      <c r="Z22" s="143" cm="1">
        <f t="array" aca="1" ref="Z22" ca="1">SUM(INDIRECT("'"&amp;TOTALDemandSheets&amp;"'!"&amp;ADDRESS(ROW(),COLUMN())))</f>
        <v>0</v>
      </c>
    </row>
    <row r="23" spans="1:26" outlineLevel="1">
      <c r="A23" s="113">
        <f>IF(ISBLANK('Input-Accounts'!A23),"",'Input-Accounts'!A23)</f>
        <v>15</v>
      </c>
      <c r="B23" s="17" t="str">
        <f>IF(ISBLANK('Input-Accounts'!B23),"",'Input-Accounts'!B23)</f>
        <v>Compressor station equipment</v>
      </c>
      <c r="C23" s="113">
        <f>IF(ISBLANK('Input-Accounts'!C23),"",'Input-Accounts'!C23)</f>
        <v>368</v>
      </c>
      <c r="D23" s="143" cm="1">
        <f t="array" aca="1" ref="D23" ca="1">SUM(INDIRECT("'"&amp;TOTALDemandSheets&amp;"'!"&amp;ADDRESS(ROW(),COLUMN())))</f>
        <v>0</v>
      </c>
      <c r="E23" s="143">
        <f t="shared" ca="1" si="2"/>
        <v>0</v>
      </c>
      <c r="F23" s="89"/>
      <c r="G23" s="143" cm="1">
        <f t="array" aca="1" ref="G23" ca="1">SUM(INDIRECT("'"&amp;TOTALDemandSheets&amp;"'!"&amp;ADDRESS(ROW(),COLUMN())))</f>
        <v>0</v>
      </c>
      <c r="H23" s="143" cm="1">
        <f t="array" aca="1" ref="H23" ca="1">SUM(INDIRECT("'"&amp;TOTALDemandSheets&amp;"'!"&amp;ADDRESS(ROW(),COLUMN())))</f>
        <v>0</v>
      </c>
      <c r="I23" s="143" cm="1">
        <f t="array" aca="1" ref="I23" ca="1">SUM(INDIRECT("'"&amp;TOTALDemandSheets&amp;"'!"&amp;ADDRESS(ROW(),COLUMN())))</f>
        <v>0</v>
      </c>
      <c r="J23" s="143" cm="1">
        <f t="array" aca="1" ref="J23" ca="1">SUM(INDIRECT("'"&amp;TOTALDemandSheets&amp;"'!"&amp;ADDRESS(ROW(),COLUMN())))</f>
        <v>0</v>
      </c>
      <c r="K23" s="143" cm="1">
        <f t="array" aca="1" ref="K23" ca="1">SUM(INDIRECT("'"&amp;TOTALDemandSheets&amp;"'!"&amp;ADDRESS(ROW(),COLUMN())))</f>
        <v>0</v>
      </c>
      <c r="L23" s="143" cm="1">
        <f t="array" aca="1" ref="L23" ca="1">SUM(INDIRECT("'"&amp;TOTALDemandSheets&amp;"'!"&amp;ADDRESS(ROW(),COLUMN())))</f>
        <v>0</v>
      </c>
      <c r="M23" s="143" cm="1">
        <f t="array" aca="1" ref="M23" ca="1">SUM(INDIRECT("'"&amp;TOTALDemandSheets&amp;"'!"&amp;ADDRESS(ROW(),COLUMN())))</f>
        <v>0</v>
      </c>
      <c r="N23" s="143" cm="1">
        <f t="array" aca="1" ref="N23" ca="1">SUM(INDIRECT("'"&amp;TOTALDemandSheets&amp;"'!"&amp;ADDRESS(ROW(),COLUMN())))</f>
        <v>0</v>
      </c>
      <c r="O23" s="143" cm="1">
        <f t="array" aca="1" ref="O23" ca="1">SUM(INDIRECT("'"&amp;TOTALDemandSheets&amp;"'!"&amp;ADDRESS(ROW(),COLUMN())))</f>
        <v>0</v>
      </c>
      <c r="P23" s="143" cm="1">
        <f t="array" aca="1" ref="P23" ca="1">SUM(INDIRECT("'"&amp;TOTALDemandSheets&amp;"'!"&amp;ADDRESS(ROW(),COLUMN())))</f>
        <v>0</v>
      </c>
      <c r="Q23" s="143" cm="1">
        <f t="array" aca="1" ref="Q23" ca="1">SUM(INDIRECT("'"&amp;TOTALDemandSheets&amp;"'!"&amp;ADDRESS(ROW(),COLUMN())))</f>
        <v>0</v>
      </c>
      <c r="R23" s="143" cm="1">
        <f t="array" aca="1" ref="R23" ca="1">SUM(INDIRECT("'"&amp;TOTALDemandSheets&amp;"'!"&amp;ADDRESS(ROW(),COLUMN())))</f>
        <v>0</v>
      </c>
      <c r="S23" s="143" cm="1">
        <f t="array" aca="1" ref="S23" ca="1">SUM(INDIRECT("'"&amp;TOTALDemandSheets&amp;"'!"&amp;ADDRESS(ROW(),COLUMN())))</f>
        <v>0</v>
      </c>
      <c r="T23" s="143" cm="1">
        <f t="array" aca="1" ref="T23" ca="1">SUM(INDIRECT("'"&amp;TOTALDemandSheets&amp;"'!"&amp;ADDRESS(ROW(),COLUMN())))</f>
        <v>0</v>
      </c>
      <c r="U23" s="143" cm="1">
        <f t="array" aca="1" ref="U23" ca="1">SUM(INDIRECT("'"&amp;TOTALDemandSheets&amp;"'!"&amp;ADDRESS(ROW(),COLUMN())))</f>
        <v>0</v>
      </c>
      <c r="V23" s="143" cm="1">
        <f t="array" aca="1" ref="V23" ca="1">SUM(INDIRECT("'"&amp;TOTALDemandSheets&amp;"'!"&amp;ADDRESS(ROW(),COLUMN())))</f>
        <v>0</v>
      </c>
      <c r="W23" s="143" cm="1">
        <f t="array" aca="1" ref="W23" ca="1">SUM(INDIRECT("'"&amp;TOTALDemandSheets&amp;"'!"&amp;ADDRESS(ROW(),COLUMN())))</f>
        <v>0</v>
      </c>
      <c r="X23" s="143" cm="1">
        <f t="array" aca="1" ref="X23" ca="1">SUM(INDIRECT("'"&amp;TOTALDemandSheets&amp;"'!"&amp;ADDRESS(ROW(),COLUMN())))</f>
        <v>0</v>
      </c>
      <c r="Y23" s="143" cm="1">
        <f t="array" aca="1" ref="Y23" ca="1">SUM(INDIRECT("'"&amp;TOTALDemandSheets&amp;"'!"&amp;ADDRESS(ROW(),COLUMN())))</f>
        <v>0</v>
      </c>
      <c r="Z23" s="143" cm="1">
        <f t="array" aca="1" ref="Z23" ca="1">SUM(INDIRECT("'"&amp;TOTALDemandSheets&amp;"'!"&amp;ADDRESS(ROW(),COLUMN())))</f>
        <v>0</v>
      </c>
    </row>
    <row r="24" spans="1:26" outlineLevel="1">
      <c r="A24" s="113">
        <f>IF(ISBLANK('Input-Accounts'!A24),"",'Input-Accounts'!A24)</f>
        <v>16</v>
      </c>
      <c r="B24" s="17" t="str">
        <f>IF(ISBLANK('Input-Accounts'!B24),"",'Input-Accounts'!B24)</f>
        <v>Measuring and regulating station equipment</v>
      </c>
      <c r="C24" s="113">
        <f>IF(ISBLANK('Input-Accounts'!C24),"",'Input-Accounts'!C24)</f>
        <v>369</v>
      </c>
      <c r="D24" s="143" cm="1">
        <f t="array" aca="1" ref="D24" ca="1">SUM(INDIRECT("'"&amp;TOTALDemandSheets&amp;"'!"&amp;ADDRESS(ROW(),COLUMN())))</f>
        <v>135338.4</v>
      </c>
      <c r="E24" s="143">
        <f t="shared" ca="1" si="2"/>
        <v>0</v>
      </c>
      <c r="F24" s="89"/>
      <c r="G24" s="143" cm="1">
        <f t="array" aca="1" ref="G24" ca="1">SUM(INDIRECT("'"&amp;TOTALDemandSheets&amp;"'!"&amp;ADDRESS(ROW(),COLUMN())))</f>
        <v>25064.691669763462</v>
      </c>
      <c r="H24" s="143" cm="1">
        <f t="array" aca="1" ref="H24" ca="1">SUM(INDIRECT("'"&amp;TOTALDemandSheets&amp;"'!"&amp;ADDRESS(ROW(),COLUMN())))</f>
        <v>17195.467590517816</v>
      </c>
      <c r="I24" s="143" cm="1">
        <f t="array" aca="1" ref="I24" ca="1">SUM(INDIRECT("'"&amp;TOTALDemandSheets&amp;"'!"&amp;ADDRESS(ROW(),COLUMN())))</f>
        <v>1868.531259568382</v>
      </c>
      <c r="J24" s="143" cm="1">
        <f t="array" aca="1" ref="J24" ca="1">SUM(INDIRECT("'"&amp;TOTALDemandSheets&amp;"'!"&amp;ADDRESS(ROW(),COLUMN())))</f>
        <v>2349.0192760054169</v>
      </c>
      <c r="K24" s="143" cm="1">
        <f t="array" aca="1" ref="K24" ca="1">SUM(INDIRECT("'"&amp;TOTALDemandSheets&amp;"'!"&amp;ADDRESS(ROW(),COLUMN())))</f>
        <v>232.10684289855146</v>
      </c>
      <c r="L24" s="143" cm="1">
        <f t="array" aca="1" ref="L24" ca="1">SUM(INDIRECT("'"&amp;TOTALDemandSheets&amp;"'!"&amp;ADDRESS(ROW(),COLUMN())))</f>
        <v>71774.148096704288</v>
      </c>
      <c r="M24" s="143" cm="1">
        <f t="array" aca="1" ref="M24" ca="1">SUM(INDIRECT("'"&amp;TOTALDemandSheets&amp;"'!"&amp;ADDRESS(ROW(),COLUMN())))</f>
        <v>16854.435264542088</v>
      </c>
      <c r="N24" s="143" cm="1">
        <f t="array" aca="1" ref="N24" ca="1">SUM(INDIRECT("'"&amp;TOTALDemandSheets&amp;"'!"&amp;ADDRESS(ROW(),COLUMN())))</f>
        <v>0</v>
      </c>
      <c r="O24" s="143" cm="1">
        <f t="array" aca="1" ref="O24" ca="1">SUM(INDIRECT("'"&amp;TOTALDemandSheets&amp;"'!"&amp;ADDRESS(ROW(),COLUMN())))</f>
        <v>0</v>
      </c>
      <c r="P24" s="143" cm="1">
        <f t="array" aca="1" ref="P24" ca="1">SUM(INDIRECT("'"&amp;TOTALDemandSheets&amp;"'!"&amp;ADDRESS(ROW(),COLUMN())))</f>
        <v>0</v>
      </c>
      <c r="Q24" s="143" cm="1">
        <f t="array" aca="1" ref="Q24" ca="1">SUM(INDIRECT("'"&amp;TOTALDemandSheets&amp;"'!"&amp;ADDRESS(ROW(),COLUMN())))</f>
        <v>0</v>
      </c>
      <c r="R24" s="143" cm="1">
        <f t="array" aca="1" ref="R24" ca="1">SUM(INDIRECT("'"&amp;TOTALDemandSheets&amp;"'!"&amp;ADDRESS(ROW(),COLUMN())))</f>
        <v>0</v>
      </c>
      <c r="S24" s="143" cm="1">
        <f t="array" aca="1" ref="S24" ca="1">SUM(INDIRECT("'"&amp;TOTALDemandSheets&amp;"'!"&amp;ADDRESS(ROW(),COLUMN())))</f>
        <v>0</v>
      </c>
      <c r="T24" s="143" cm="1">
        <f t="array" aca="1" ref="T24" ca="1">SUM(INDIRECT("'"&amp;TOTALDemandSheets&amp;"'!"&amp;ADDRESS(ROW(),COLUMN())))</f>
        <v>0</v>
      </c>
      <c r="U24" s="143" cm="1">
        <f t="array" aca="1" ref="U24" ca="1">SUM(INDIRECT("'"&amp;TOTALDemandSheets&amp;"'!"&amp;ADDRESS(ROW(),COLUMN())))</f>
        <v>0</v>
      </c>
      <c r="V24" s="143" cm="1">
        <f t="array" aca="1" ref="V24" ca="1">SUM(INDIRECT("'"&amp;TOTALDemandSheets&amp;"'!"&amp;ADDRESS(ROW(),COLUMN())))</f>
        <v>0</v>
      </c>
      <c r="W24" s="143" cm="1">
        <f t="array" aca="1" ref="W24" ca="1">SUM(INDIRECT("'"&amp;TOTALDemandSheets&amp;"'!"&amp;ADDRESS(ROW(),COLUMN())))</f>
        <v>0</v>
      </c>
      <c r="X24" s="143" cm="1">
        <f t="array" aca="1" ref="X24" ca="1">SUM(INDIRECT("'"&amp;TOTALDemandSheets&amp;"'!"&amp;ADDRESS(ROW(),COLUMN())))</f>
        <v>0</v>
      </c>
      <c r="Y24" s="143" cm="1">
        <f t="array" aca="1" ref="Y24" ca="1">SUM(INDIRECT("'"&amp;TOTALDemandSheets&amp;"'!"&amp;ADDRESS(ROW(),COLUMN())))</f>
        <v>0</v>
      </c>
      <c r="Z24" s="143" cm="1">
        <f t="array" aca="1" ref="Z24" ca="1">SUM(INDIRECT("'"&amp;TOTALDemandSheets&amp;"'!"&amp;ADDRESS(ROW(),COLUMN())))</f>
        <v>0</v>
      </c>
    </row>
    <row r="25" spans="1:26" outlineLevel="1">
      <c r="A25" s="113">
        <f>IF(ISBLANK('Input-Accounts'!A25),"",'Input-Accounts'!A25)</f>
        <v>17</v>
      </c>
      <c r="B25" s="17" t="str">
        <f>IF(ISBLANK('Input-Accounts'!B25),"",'Input-Accounts'!B25)</f>
        <v>Communication equipment</v>
      </c>
      <c r="C25" s="113">
        <f>IF(ISBLANK('Input-Accounts'!C25),"",'Input-Accounts'!C25)</f>
        <v>370</v>
      </c>
      <c r="D25" s="143" cm="1">
        <f t="array" aca="1" ref="D25" ca="1">SUM(INDIRECT("'"&amp;TOTALDemandSheets&amp;"'!"&amp;ADDRESS(ROW(),COLUMN())))</f>
        <v>0</v>
      </c>
      <c r="E25" s="143">
        <f t="shared" ca="1" si="2"/>
        <v>0</v>
      </c>
      <c r="F25" s="89"/>
      <c r="G25" s="143" cm="1">
        <f t="array" aca="1" ref="G25" ca="1">SUM(INDIRECT("'"&amp;TOTALDemandSheets&amp;"'!"&amp;ADDRESS(ROW(),COLUMN())))</f>
        <v>0</v>
      </c>
      <c r="H25" s="143" cm="1">
        <f t="array" aca="1" ref="H25" ca="1">SUM(INDIRECT("'"&amp;TOTALDemandSheets&amp;"'!"&amp;ADDRESS(ROW(),COLUMN())))</f>
        <v>0</v>
      </c>
      <c r="I25" s="143" cm="1">
        <f t="array" aca="1" ref="I25" ca="1">SUM(INDIRECT("'"&amp;TOTALDemandSheets&amp;"'!"&amp;ADDRESS(ROW(),COLUMN())))</f>
        <v>0</v>
      </c>
      <c r="J25" s="143" cm="1">
        <f t="array" aca="1" ref="J25" ca="1">SUM(INDIRECT("'"&amp;TOTALDemandSheets&amp;"'!"&amp;ADDRESS(ROW(),COLUMN())))</f>
        <v>0</v>
      </c>
      <c r="K25" s="143" cm="1">
        <f t="array" aca="1" ref="K25" ca="1">SUM(INDIRECT("'"&amp;TOTALDemandSheets&amp;"'!"&amp;ADDRESS(ROW(),COLUMN())))</f>
        <v>0</v>
      </c>
      <c r="L25" s="143" cm="1">
        <f t="array" aca="1" ref="L25" ca="1">SUM(INDIRECT("'"&amp;TOTALDemandSheets&amp;"'!"&amp;ADDRESS(ROW(),COLUMN())))</f>
        <v>0</v>
      </c>
      <c r="M25" s="143" cm="1">
        <f t="array" aca="1" ref="M25" ca="1">SUM(INDIRECT("'"&amp;TOTALDemandSheets&amp;"'!"&amp;ADDRESS(ROW(),COLUMN())))</f>
        <v>0</v>
      </c>
      <c r="N25" s="143" cm="1">
        <f t="array" aca="1" ref="N25" ca="1">SUM(INDIRECT("'"&amp;TOTALDemandSheets&amp;"'!"&amp;ADDRESS(ROW(),COLUMN())))</f>
        <v>0</v>
      </c>
      <c r="O25" s="143" cm="1">
        <f t="array" aca="1" ref="O25" ca="1">SUM(INDIRECT("'"&amp;TOTALDemandSheets&amp;"'!"&amp;ADDRESS(ROW(),COLUMN())))</f>
        <v>0</v>
      </c>
      <c r="P25" s="143" cm="1">
        <f t="array" aca="1" ref="P25" ca="1">SUM(INDIRECT("'"&amp;TOTALDemandSheets&amp;"'!"&amp;ADDRESS(ROW(),COLUMN())))</f>
        <v>0</v>
      </c>
      <c r="Q25" s="143" cm="1">
        <f t="array" aca="1" ref="Q25" ca="1">SUM(INDIRECT("'"&amp;TOTALDemandSheets&amp;"'!"&amp;ADDRESS(ROW(),COLUMN())))</f>
        <v>0</v>
      </c>
      <c r="R25" s="143" cm="1">
        <f t="array" aca="1" ref="R25" ca="1">SUM(INDIRECT("'"&amp;TOTALDemandSheets&amp;"'!"&amp;ADDRESS(ROW(),COLUMN())))</f>
        <v>0</v>
      </c>
      <c r="S25" s="143" cm="1">
        <f t="array" aca="1" ref="S25" ca="1">SUM(INDIRECT("'"&amp;TOTALDemandSheets&amp;"'!"&amp;ADDRESS(ROW(),COLUMN())))</f>
        <v>0</v>
      </c>
      <c r="T25" s="143" cm="1">
        <f t="array" aca="1" ref="T25" ca="1">SUM(INDIRECT("'"&amp;TOTALDemandSheets&amp;"'!"&amp;ADDRESS(ROW(),COLUMN())))</f>
        <v>0</v>
      </c>
      <c r="U25" s="143" cm="1">
        <f t="array" aca="1" ref="U25" ca="1">SUM(INDIRECT("'"&amp;TOTALDemandSheets&amp;"'!"&amp;ADDRESS(ROW(),COLUMN())))</f>
        <v>0</v>
      </c>
      <c r="V25" s="143" cm="1">
        <f t="array" aca="1" ref="V25" ca="1">SUM(INDIRECT("'"&amp;TOTALDemandSheets&amp;"'!"&amp;ADDRESS(ROW(),COLUMN())))</f>
        <v>0</v>
      </c>
      <c r="W25" s="143" cm="1">
        <f t="array" aca="1" ref="W25" ca="1">SUM(INDIRECT("'"&amp;TOTALDemandSheets&amp;"'!"&amp;ADDRESS(ROW(),COLUMN())))</f>
        <v>0</v>
      </c>
      <c r="X25" s="143" cm="1">
        <f t="array" aca="1" ref="X25" ca="1">SUM(INDIRECT("'"&amp;TOTALDemandSheets&amp;"'!"&amp;ADDRESS(ROW(),COLUMN())))</f>
        <v>0</v>
      </c>
      <c r="Y25" s="143" cm="1">
        <f t="array" aca="1" ref="Y25" ca="1">SUM(INDIRECT("'"&amp;TOTALDemandSheets&amp;"'!"&amp;ADDRESS(ROW(),COLUMN())))</f>
        <v>0</v>
      </c>
      <c r="Z25" s="143" cm="1">
        <f t="array" aca="1" ref="Z25" ca="1">SUM(INDIRECT("'"&amp;TOTALDemandSheets&amp;"'!"&amp;ADDRESS(ROW(),COLUMN())))</f>
        <v>0</v>
      </c>
    </row>
    <row r="26" spans="1:26" outlineLevel="1">
      <c r="A26" s="113">
        <f>IF(ISBLANK('Input-Accounts'!A26),"",'Input-Accounts'!A26)</f>
        <v>18</v>
      </c>
      <c r="B26" s="79" t="str">
        <f>IF(ISBLANK('Input-Accounts'!B26),"",'Input-Accounts'!B26)</f>
        <v xml:space="preserve">Subtotal - Transmission plant </v>
      </c>
      <c r="C26" s="113" t="str">
        <f>IF(ISBLANK('Input-Accounts'!C26),"",'Input-Accounts'!C26)</f>
        <v/>
      </c>
      <c r="D26" s="144" cm="1">
        <f t="array" aca="1" ref="D26" ca="1">SUM(INDIRECT("'"&amp;TOTALDemandSheets&amp;"'!"&amp;ADDRESS(ROW(),COLUMN())))</f>
        <v>18923801.059999999</v>
      </c>
      <c r="E26" s="143">
        <f ca="1">IFERROR(IF(D26="",0,IF(D26=0,0,IF(ABS(D26-SUM($G26:$Z26))&lt;Check_Limit,0,1))),1)</f>
        <v>0</v>
      </c>
      <c r="G26" s="144" cm="1">
        <f t="array" aca="1" ref="G26" ca="1">SUM(INDIRECT("'"&amp;TOTALDemandSheets&amp;"'!"&amp;ADDRESS(ROW(),COLUMN())))</f>
        <v>3442412.4569042074</v>
      </c>
      <c r="H26" s="144" cm="1">
        <f t="array" aca="1" ref="H26" ca="1">SUM(INDIRECT("'"&amp;TOTALDemandSheets&amp;"'!"&amp;ADDRESS(ROW(),COLUMN())))</f>
        <v>2361644.5243289815</v>
      </c>
      <c r="I26" s="144" cm="1">
        <f t="array" aca="1" ref="I26" ca="1">SUM(INDIRECT("'"&amp;TOTALDemandSheets&amp;"'!"&amp;ADDRESS(ROW(),COLUMN())))</f>
        <v>256626.14840032495</v>
      </c>
      <c r="J26" s="144" cm="1">
        <f t="array" aca="1" ref="J26" ca="1">SUM(INDIRECT("'"&amp;TOTALDemandSheets&amp;"'!"&amp;ADDRESS(ROW(),COLUMN())))</f>
        <v>322616.90364154632</v>
      </c>
      <c r="K26" s="144" cm="1">
        <f t="array" aca="1" ref="K26" ca="1">SUM(INDIRECT("'"&amp;TOTALDemandSheets&amp;"'!"&amp;ADDRESS(ROW(),COLUMN())))</f>
        <v>31877.810341890465</v>
      </c>
      <c r="L26" s="144" cm="1">
        <f t="array" aca="1" ref="L26" ca="1">SUM(INDIRECT("'"&amp;TOTALDemandSheets&amp;"'!"&amp;ADDRESS(ROW(),COLUMN())))</f>
        <v>9857540.8286326602</v>
      </c>
      <c r="M26" s="144" cm="1">
        <f t="array" aca="1" ref="M26" ca="1">SUM(INDIRECT("'"&amp;TOTALDemandSheets&amp;"'!"&amp;ADDRESS(ROW(),COLUMN())))</f>
        <v>2651082.3877503886</v>
      </c>
      <c r="N26" s="144" cm="1">
        <f t="array" aca="1" ref="N26" ca="1">SUM(INDIRECT("'"&amp;TOTALDemandSheets&amp;"'!"&amp;ADDRESS(ROW(),COLUMN())))</f>
        <v>0</v>
      </c>
      <c r="O26" s="144" cm="1">
        <f t="array" aca="1" ref="O26" ca="1">SUM(INDIRECT("'"&amp;TOTALDemandSheets&amp;"'!"&amp;ADDRESS(ROW(),COLUMN())))</f>
        <v>0</v>
      </c>
      <c r="P26" s="144" cm="1">
        <f t="array" aca="1" ref="P26" ca="1">SUM(INDIRECT("'"&amp;TOTALDemandSheets&amp;"'!"&amp;ADDRESS(ROW(),COLUMN())))</f>
        <v>0</v>
      </c>
      <c r="Q26" s="144" cm="1">
        <f t="array" aca="1" ref="Q26" ca="1">SUM(INDIRECT("'"&amp;TOTALDemandSheets&amp;"'!"&amp;ADDRESS(ROW(),COLUMN())))</f>
        <v>0</v>
      </c>
      <c r="R26" s="144" cm="1">
        <f t="array" aca="1" ref="R26" ca="1">SUM(INDIRECT("'"&amp;TOTALDemandSheets&amp;"'!"&amp;ADDRESS(ROW(),COLUMN())))</f>
        <v>0</v>
      </c>
      <c r="S26" s="144" cm="1">
        <f t="array" aca="1" ref="S26" ca="1">SUM(INDIRECT("'"&amp;TOTALDemandSheets&amp;"'!"&amp;ADDRESS(ROW(),COLUMN())))</f>
        <v>0</v>
      </c>
      <c r="T26" s="144" cm="1">
        <f t="array" aca="1" ref="T26" ca="1">SUM(INDIRECT("'"&amp;TOTALDemandSheets&amp;"'!"&amp;ADDRESS(ROW(),COLUMN())))</f>
        <v>0</v>
      </c>
      <c r="U26" s="144" cm="1">
        <f t="array" aca="1" ref="U26" ca="1">SUM(INDIRECT("'"&amp;TOTALDemandSheets&amp;"'!"&amp;ADDRESS(ROW(),COLUMN())))</f>
        <v>0</v>
      </c>
      <c r="V26" s="144" cm="1">
        <f t="array" aca="1" ref="V26" ca="1">SUM(INDIRECT("'"&amp;TOTALDemandSheets&amp;"'!"&amp;ADDRESS(ROW(),COLUMN())))</f>
        <v>0</v>
      </c>
      <c r="W26" s="144" cm="1">
        <f t="array" aca="1" ref="W26" ca="1">SUM(INDIRECT("'"&amp;TOTALDemandSheets&amp;"'!"&amp;ADDRESS(ROW(),COLUMN())))</f>
        <v>0</v>
      </c>
      <c r="X26" s="144" cm="1">
        <f t="array" aca="1" ref="X26" ca="1">SUM(INDIRECT("'"&amp;TOTALDemandSheets&amp;"'!"&amp;ADDRESS(ROW(),COLUMN())))</f>
        <v>0</v>
      </c>
      <c r="Y26" s="144" cm="1">
        <f t="array" aca="1" ref="Y26" ca="1">SUM(INDIRECT("'"&amp;TOTALDemandSheets&amp;"'!"&amp;ADDRESS(ROW(),COLUMN())))</f>
        <v>0</v>
      </c>
      <c r="Z26" s="144" cm="1">
        <f t="array" aca="1" ref="Z26" ca="1">SUM(INDIRECT("'"&amp;TOTALDemandSheets&amp;"'!"&amp;ADDRESS(ROW(),COLUMN())))</f>
        <v>0</v>
      </c>
    </row>
    <row r="27" spans="1:26" outlineLevel="1">
      <c r="A27" s="113" t="str">
        <f>IF(ISBLANK('Input-Accounts'!A27),"",'Input-Accounts'!A27)</f>
        <v/>
      </c>
      <c r="B27" s="17" t="str">
        <f>IF(ISBLANK('Input-Accounts'!B27),"",'Input-Accounts'!B27)</f>
        <v/>
      </c>
      <c r="C27" s="113" t="str">
        <f>IF(ISBLANK('Input-Accounts'!C27),"",'Input-Accounts'!C27)</f>
        <v/>
      </c>
      <c r="D27" s="143"/>
      <c r="E27" s="143">
        <f>IFERROR(IF(D27="",0,IF(D27=0,0,IF(ABS(D27-SUM($G27:$Z27))&lt;Check_Limit,0,1))),1)</f>
        <v>0</v>
      </c>
      <c r="F27" s="89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</row>
    <row r="28" spans="1:26" outlineLevel="1">
      <c r="A28" s="113">
        <f>IF(ISBLANK('Input-Accounts'!A28),"",'Input-Accounts'!A28)</f>
        <v>19</v>
      </c>
      <c r="B28" s="81" t="str">
        <f>IF(ISBLANK('Input-Accounts'!B28),"",'Input-Accounts'!B28)</f>
        <v>Distribution Plant</v>
      </c>
      <c r="C28" s="113" t="str">
        <f>IF(ISBLANK('Input-Accounts'!C28),"",'Input-Accounts'!C28)</f>
        <v/>
      </c>
      <c r="D28" s="143"/>
      <c r="E28" s="143">
        <f>IFERROR(IF(D28="",0,IF(D28=0,0,IF(ABS(D28-SUM($G28:$Z28))&lt;Check_Limit,0,1))),1)</f>
        <v>0</v>
      </c>
      <c r="F28" s="89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</row>
    <row r="29" spans="1:26" outlineLevel="1">
      <c r="A29" s="113">
        <f>IF(ISBLANK('Input-Accounts'!A29),"",'Input-Accounts'!A29)</f>
        <v>20</v>
      </c>
      <c r="B29" s="17" t="str">
        <f>IF(ISBLANK('Input-Accounts'!B29),"",'Input-Accounts'!B29)</f>
        <v>Land and Land Rights</v>
      </c>
      <c r="C29" s="113">
        <f>IF(ISBLANK('Input-Accounts'!C29),"",'Input-Accounts'!C29)</f>
        <v>374</v>
      </c>
      <c r="D29" s="143" cm="1">
        <f t="array" aca="1" ref="D29" ca="1">SUM(INDIRECT("'"&amp;TOTALDemandSheets&amp;"'!"&amp;ADDRESS(ROW(),COLUMN())))</f>
        <v>2632241.5699999998</v>
      </c>
      <c r="E29" s="143">
        <f ca="1">IFERROR(IF(D29="",0,IF(D29=0,0,IF(ABS(D29-SUM($G29:$Z29))&lt;Check_Limit,0,1))),1)</f>
        <v>0</v>
      </c>
      <c r="F29" s="89"/>
      <c r="G29" s="143" cm="1">
        <f t="array" aca="1" ref="G29" ca="1">SUM(INDIRECT("'"&amp;TOTALDemandSheets&amp;"'!"&amp;ADDRESS(ROW(),COLUMN())))</f>
        <v>871439.84792201011</v>
      </c>
      <c r="H29" s="143" cm="1">
        <f t="array" aca="1" ref="H29" ca="1">SUM(INDIRECT("'"&amp;TOTALDemandSheets&amp;"'!"&amp;ADDRESS(ROW(),COLUMN())))</f>
        <v>600815.55655682995</v>
      </c>
      <c r="I29" s="143" cm="1">
        <f t="array" aca="1" ref="I29" ca="1">SUM(INDIRECT("'"&amp;TOTALDemandSheets&amp;"'!"&amp;ADDRESS(ROW(),COLUMN())))</f>
        <v>67604.618155160511</v>
      </c>
      <c r="J29" s="143" cm="1">
        <f t="array" aca="1" ref="J29" ca="1">SUM(INDIRECT("'"&amp;TOTALDemandSheets&amp;"'!"&amp;ADDRESS(ROW(),COLUMN())))</f>
        <v>86456.847190673943</v>
      </c>
      <c r="K29" s="143" cm="1">
        <f t="array" aca="1" ref="K29" ca="1">SUM(INDIRECT("'"&amp;TOTALDemandSheets&amp;"'!"&amp;ADDRESS(ROW(),COLUMN())))</f>
        <v>4735.6352101463535</v>
      </c>
      <c r="L29" s="143" cm="1">
        <f t="array" aca="1" ref="L29" ca="1">SUM(INDIRECT("'"&amp;TOTALDemandSheets&amp;"'!"&amp;ADDRESS(ROW(),COLUMN())))</f>
        <v>940316.31408422906</v>
      </c>
      <c r="M29" s="143" cm="1">
        <f t="array" aca="1" ref="M29" ca="1">SUM(INDIRECT("'"&amp;TOTALDemandSheets&amp;"'!"&amp;ADDRESS(ROW(),COLUMN())))</f>
        <v>60872.750880949992</v>
      </c>
      <c r="N29" s="143" cm="1">
        <f t="array" aca="1" ref="N29" ca="1">SUM(INDIRECT("'"&amp;TOTALDemandSheets&amp;"'!"&amp;ADDRESS(ROW(),COLUMN())))</f>
        <v>0</v>
      </c>
      <c r="O29" s="143" cm="1">
        <f t="array" aca="1" ref="O29" ca="1">SUM(INDIRECT("'"&amp;TOTALDemandSheets&amp;"'!"&amp;ADDRESS(ROW(),COLUMN())))</f>
        <v>0</v>
      </c>
      <c r="P29" s="143" cm="1">
        <f t="array" aca="1" ref="P29" ca="1">SUM(INDIRECT("'"&amp;TOTALDemandSheets&amp;"'!"&amp;ADDRESS(ROW(),COLUMN())))</f>
        <v>0</v>
      </c>
      <c r="Q29" s="143" cm="1">
        <f t="array" aca="1" ref="Q29" ca="1">SUM(INDIRECT("'"&amp;TOTALDemandSheets&amp;"'!"&amp;ADDRESS(ROW(),COLUMN())))</f>
        <v>0</v>
      </c>
      <c r="R29" s="143" cm="1">
        <f t="array" aca="1" ref="R29" ca="1">SUM(INDIRECT("'"&amp;TOTALDemandSheets&amp;"'!"&amp;ADDRESS(ROW(),COLUMN())))</f>
        <v>0</v>
      </c>
      <c r="S29" s="143" cm="1">
        <f t="array" aca="1" ref="S29" ca="1">SUM(INDIRECT("'"&amp;TOTALDemandSheets&amp;"'!"&amp;ADDRESS(ROW(),COLUMN())))</f>
        <v>0</v>
      </c>
      <c r="T29" s="143" cm="1">
        <f t="array" aca="1" ref="T29" ca="1">SUM(INDIRECT("'"&amp;TOTALDemandSheets&amp;"'!"&amp;ADDRESS(ROW(),COLUMN())))</f>
        <v>0</v>
      </c>
      <c r="U29" s="143" cm="1">
        <f t="array" aca="1" ref="U29" ca="1">SUM(INDIRECT("'"&amp;TOTALDemandSheets&amp;"'!"&amp;ADDRESS(ROW(),COLUMN())))</f>
        <v>0</v>
      </c>
      <c r="V29" s="143" cm="1">
        <f t="array" aca="1" ref="V29" ca="1">SUM(INDIRECT("'"&amp;TOTALDemandSheets&amp;"'!"&amp;ADDRESS(ROW(),COLUMN())))</f>
        <v>0</v>
      </c>
      <c r="W29" s="143" cm="1">
        <f t="array" aca="1" ref="W29" ca="1">SUM(INDIRECT("'"&amp;TOTALDemandSheets&amp;"'!"&amp;ADDRESS(ROW(),COLUMN())))</f>
        <v>0</v>
      </c>
      <c r="X29" s="143" cm="1">
        <f t="array" aca="1" ref="X29" ca="1">SUM(INDIRECT("'"&amp;TOTALDemandSheets&amp;"'!"&amp;ADDRESS(ROW(),COLUMN())))</f>
        <v>0</v>
      </c>
      <c r="Y29" s="143" cm="1">
        <f t="array" aca="1" ref="Y29" ca="1">SUM(INDIRECT("'"&amp;TOTALDemandSheets&amp;"'!"&amp;ADDRESS(ROW(),COLUMN())))</f>
        <v>0</v>
      </c>
      <c r="Z29" s="143" cm="1">
        <f t="array" aca="1" ref="Z29" ca="1">SUM(INDIRECT("'"&amp;TOTALDemandSheets&amp;"'!"&amp;ADDRESS(ROW(),COLUMN())))</f>
        <v>0</v>
      </c>
    </row>
    <row r="30" spans="1:26" outlineLevel="1">
      <c r="A30" s="113">
        <f>IF(ISBLANK('Input-Accounts'!A30),"",'Input-Accounts'!A30)</f>
        <v>21</v>
      </c>
      <c r="B30" s="17" t="str">
        <f>IF(ISBLANK('Input-Accounts'!B30),"",'Input-Accounts'!B30)</f>
        <v>Structures and Improvements</v>
      </c>
      <c r="C30" s="113">
        <f>IF(ISBLANK('Input-Accounts'!C30),"",'Input-Accounts'!C30)</f>
        <v>375</v>
      </c>
      <c r="D30" s="143" cm="1">
        <f t="array" aca="1" ref="D30" ca="1">SUM(INDIRECT("'"&amp;TOTALDemandSheets&amp;"'!"&amp;ADDRESS(ROW(),COLUMN())))</f>
        <v>1093278.56</v>
      </c>
      <c r="E30" s="143">
        <f t="shared" ref="E30" ca="1" si="4">IFERROR(IF(D30="",0,IF(D30=0,0,IF(ABS(D30-SUM($G30:$Z30))&lt;Check_Limit,0,1))),1)</f>
        <v>0</v>
      </c>
      <c r="F30" s="89"/>
      <c r="G30" s="143" cm="1">
        <f t="array" aca="1" ref="G30" ca="1">SUM(INDIRECT("'"&amp;TOTALDemandSheets&amp;"'!"&amp;ADDRESS(ROW(),COLUMN())))</f>
        <v>361944.93428002292</v>
      </c>
      <c r="H30" s="143" cm="1">
        <f t="array" aca="1" ref="H30" ca="1">SUM(INDIRECT("'"&amp;TOTALDemandSheets&amp;"'!"&amp;ADDRESS(ROW(),COLUMN())))</f>
        <v>249543.49706514576</v>
      </c>
      <c r="I30" s="143" cm="1">
        <f t="array" aca="1" ref="I30" ca="1">SUM(INDIRECT("'"&amp;TOTALDemandSheets&amp;"'!"&amp;ADDRESS(ROW(),COLUMN())))</f>
        <v>28078.988048966854</v>
      </c>
      <c r="J30" s="143" cm="1">
        <f t="array" aca="1" ref="J30" ca="1">SUM(INDIRECT("'"&amp;TOTALDemandSheets&amp;"'!"&amp;ADDRESS(ROW(),COLUMN())))</f>
        <v>35909.096823039712</v>
      </c>
      <c r="K30" s="143" cm="1">
        <f t="array" aca="1" ref="K30" ca="1">SUM(INDIRECT("'"&amp;TOTALDemandSheets&amp;"'!"&amp;ADDRESS(ROW(),COLUMN())))</f>
        <v>1966.9047485007629</v>
      </c>
      <c r="L30" s="143" cm="1">
        <f t="array" aca="1" ref="L30" ca="1">SUM(INDIRECT("'"&amp;TOTALDemandSheets&amp;"'!"&amp;ADDRESS(ROW(),COLUMN())))</f>
        <v>390552.17329711642</v>
      </c>
      <c r="M30" s="143" cm="1">
        <f t="array" aca="1" ref="M30" ca="1">SUM(INDIRECT("'"&amp;TOTALDemandSheets&amp;"'!"&amp;ADDRESS(ROW(),COLUMN())))</f>
        <v>25282.965737207676</v>
      </c>
      <c r="N30" s="143" cm="1">
        <f t="array" aca="1" ref="N30" ca="1">SUM(INDIRECT("'"&amp;TOTALDemandSheets&amp;"'!"&amp;ADDRESS(ROW(),COLUMN())))</f>
        <v>0</v>
      </c>
      <c r="O30" s="143" cm="1">
        <f t="array" aca="1" ref="O30" ca="1">SUM(INDIRECT("'"&amp;TOTALDemandSheets&amp;"'!"&amp;ADDRESS(ROW(),COLUMN())))</f>
        <v>0</v>
      </c>
      <c r="P30" s="143" cm="1">
        <f t="array" aca="1" ref="P30" ca="1">SUM(INDIRECT("'"&amp;TOTALDemandSheets&amp;"'!"&amp;ADDRESS(ROW(),COLUMN())))</f>
        <v>0</v>
      </c>
      <c r="Q30" s="143" cm="1">
        <f t="array" aca="1" ref="Q30" ca="1">SUM(INDIRECT("'"&amp;TOTALDemandSheets&amp;"'!"&amp;ADDRESS(ROW(),COLUMN())))</f>
        <v>0</v>
      </c>
      <c r="R30" s="143" cm="1">
        <f t="array" aca="1" ref="R30" ca="1">SUM(INDIRECT("'"&amp;TOTALDemandSheets&amp;"'!"&amp;ADDRESS(ROW(),COLUMN())))</f>
        <v>0</v>
      </c>
      <c r="S30" s="143" cm="1">
        <f t="array" aca="1" ref="S30" ca="1">SUM(INDIRECT("'"&amp;TOTALDemandSheets&amp;"'!"&amp;ADDRESS(ROW(),COLUMN())))</f>
        <v>0</v>
      </c>
      <c r="T30" s="143" cm="1">
        <f t="array" aca="1" ref="T30" ca="1">SUM(INDIRECT("'"&amp;TOTALDemandSheets&amp;"'!"&amp;ADDRESS(ROW(),COLUMN())))</f>
        <v>0</v>
      </c>
      <c r="U30" s="143" cm="1">
        <f t="array" aca="1" ref="U30" ca="1">SUM(INDIRECT("'"&amp;TOTALDemandSheets&amp;"'!"&amp;ADDRESS(ROW(),COLUMN())))</f>
        <v>0</v>
      </c>
      <c r="V30" s="143" cm="1">
        <f t="array" aca="1" ref="V30" ca="1">SUM(INDIRECT("'"&amp;TOTALDemandSheets&amp;"'!"&amp;ADDRESS(ROW(),COLUMN())))</f>
        <v>0</v>
      </c>
      <c r="W30" s="143" cm="1">
        <f t="array" aca="1" ref="W30" ca="1">SUM(INDIRECT("'"&amp;TOTALDemandSheets&amp;"'!"&amp;ADDRESS(ROW(),COLUMN())))</f>
        <v>0</v>
      </c>
      <c r="X30" s="143" cm="1">
        <f t="array" aca="1" ref="X30" ca="1">SUM(INDIRECT("'"&amp;TOTALDemandSheets&amp;"'!"&amp;ADDRESS(ROW(),COLUMN())))</f>
        <v>0</v>
      </c>
      <c r="Y30" s="143" cm="1">
        <f t="array" aca="1" ref="Y30" ca="1">SUM(INDIRECT("'"&amp;TOTALDemandSheets&amp;"'!"&amp;ADDRESS(ROW(),COLUMN())))</f>
        <v>0</v>
      </c>
      <c r="Z30" s="143" cm="1">
        <f t="array" aca="1" ref="Z30" ca="1">SUM(INDIRECT("'"&amp;TOTALDemandSheets&amp;"'!"&amp;ADDRESS(ROW(),COLUMN())))</f>
        <v>0</v>
      </c>
    </row>
    <row r="31" spans="1:26" outlineLevel="1">
      <c r="A31" s="113">
        <f>IF(ISBLANK('Input-Accounts'!A31),"",'Input-Accounts'!A31)</f>
        <v>22</v>
      </c>
      <c r="B31" s="17" t="str">
        <f>IF(ISBLANK('Input-Accounts'!B31),"",'Input-Accounts'!B31)</f>
        <v>Mains - High Pressure</v>
      </c>
      <c r="C31" s="113">
        <f>IF(ISBLANK('Input-Accounts'!C31),"",'Input-Accounts'!C31)</f>
        <v>376</v>
      </c>
      <c r="D31" s="143" cm="1">
        <f t="array" aca="1" ref="D31" ca="1">SUM(INDIRECT("'"&amp;TOTALDemandSheets&amp;"'!"&amp;ADDRESS(ROW(),COLUMN())))</f>
        <v>257262887.53146806</v>
      </c>
      <c r="E31" s="143">
        <f t="shared" ref="E31" ca="1" si="5">IFERROR(IF(D31="",0,IF(D31=0,0,IF(ABS(D31-SUM($G31:$Z31))&lt;Check_Limit,0,1))),1)</f>
        <v>0</v>
      </c>
      <c r="F31" s="89"/>
      <c r="G31" s="143" cm="1">
        <f t="array" aca="1" ref="G31" ca="1">SUM(INDIRECT("'"&amp;TOTALDemandSheets&amp;"'!"&amp;ADDRESS(ROW(),COLUMN())))</f>
        <v>53962106.384621881</v>
      </c>
      <c r="H31" s="143" cm="1">
        <f t="array" aca="1" ref="H31" ca="1">SUM(INDIRECT("'"&amp;TOTALDemandSheets&amp;"'!"&amp;ADDRESS(ROW(),COLUMN())))</f>
        <v>37032700.388545334</v>
      </c>
      <c r="I31" s="143" cm="1">
        <f t="array" aca="1" ref="I31" ca="1">SUM(INDIRECT("'"&amp;TOTALDemandSheets&amp;"'!"&amp;ADDRESS(ROW(),COLUMN())))</f>
        <v>4033765.1222765613</v>
      </c>
      <c r="J31" s="143" cm="1">
        <f t="array" aca="1" ref="J31" ca="1">SUM(INDIRECT("'"&amp;TOTALDemandSheets&amp;"'!"&amp;ADDRESS(ROW(),COLUMN())))</f>
        <v>5077141.6760646971</v>
      </c>
      <c r="K31" s="143" cm="1">
        <f t="array" aca="1" ref="K31" ca="1">SUM(INDIRECT("'"&amp;TOTALDemandSheets&amp;"'!"&amp;ADDRESS(ROW(),COLUMN())))</f>
        <v>503651.45994037588</v>
      </c>
      <c r="L31" s="143" cm="1">
        <f t="array" aca="1" ref="L31" ca="1">SUM(INDIRECT("'"&amp;TOTALDemandSheets&amp;"'!"&amp;ADDRESS(ROW(),COLUMN())))</f>
        <v>156653522.50001919</v>
      </c>
      <c r="M31" s="143" cm="1">
        <f t="array" aca="1" ref="M31" ca="1">SUM(INDIRECT("'"&amp;TOTALDemandSheets&amp;"'!"&amp;ADDRESS(ROW(),COLUMN())))</f>
        <v>0</v>
      </c>
      <c r="N31" s="143" cm="1">
        <f t="array" aca="1" ref="N31" ca="1">SUM(INDIRECT("'"&amp;TOTALDemandSheets&amp;"'!"&amp;ADDRESS(ROW(),COLUMN())))</f>
        <v>0</v>
      </c>
      <c r="O31" s="143" cm="1">
        <f t="array" aca="1" ref="O31" ca="1">SUM(INDIRECT("'"&amp;TOTALDemandSheets&amp;"'!"&amp;ADDRESS(ROW(),COLUMN())))</f>
        <v>0</v>
      </c>
      <c r="P31" s="143" cm="1">
        <f t="array" aca="1" ref="P31" ca="1">SUM(INDIRECT("'"&amp;TOTALDemandSheets&amp;"'!"&amp;ADDRESS(ROW(),COLUMN())))</f>
        <v>0</v>
      </c>
      <c r="Q31" s="143" cm="1">
        <f t="array" aca="1" ref="Q31" ca="1">SUM(INDIRECT("'"&amp;TOTALDemandSheets&amp;"'!"&amp;ADDRESS(ROW(),COLUMN())))</f>
        <v>0</v>
      </c>
      <c r="R31" s="143" cm="1">
        <f t="array" aca="1" ref="R31" ca="1">SUM(INDIRECT("'"&amp;TOTALDemandSheets&amp;"'!"&amp;ADDRESS(ROW(),COLUMN())))</f>
        <v>0</v>
      </c>
      <c r="S31" s="143" cm="1">
        <f t="array" aca="1" ref="S31" ca="1">SUM(INDIRECT("'"&amp;TOTALDemandSheets&amp;"'!"&amp;ADDRESS(ROW(),COLUMN())))</f>
        <v>0</v>
      </c>
      <c r="T31" s="143" cm="1">
        <f t="array" aca="1" ref="T31" ca="1">SUM(INDIRECT("'"&amp;TOTALDemandSheets&amp;"'!"&amp;ADDRESS(ROW(),COLUMN())))</f>
        <v>0</v>
      </c>
      <c r="U31" s="143" cm="1">
        <f t="array" aca="1" ref="U31" ca="1">SUM(INDIRECT("'"&amp;TOTALDemandSheets&amp;"'!"&amp;ADDRESS(ROW(),COLUMN())))</f>
        <v>0</v>
      </c>
      <c r="V31" s="143" cm="1">
        <f t="array" aca="1" ref="V31" ca="1">SUM(INDIRECT("'"&amp;TOTALDemandSheets&amp;"'!"&amp;ADDRESS(ROW(),COLUMN())))</f>
        <v>0</v>
      </c>
      <c r="W31" s="143" cm="1">
        <f t="array" aca="1" ref="W31" ca="1">SUM(INDIRECT("'"&amp;TOTALDemandSheets&amp;"'!"&amp;ADDRESS(ROW(),COLUMN())))</f>
        <v>0</v>
      </c>
      <c r="X31" s="143" cm="1">
        <f t="array" aca="1" ref="X31" ca="1">SUM(INDIRECT("'"&amp;TOTALDemandSheets&amp;"'!"&amp;ADDRESS(ROW(),COLUMN())))</f>
        <v>0</v>
      </c>
      <c r="Y31" s="143" cm="1">
        <f t="array" aca="1" ref="Y31" ca="1">SUM(INDIRECT("'"&amp;TOTALDemandSheets&amp;"'!"&amp;ADDRESS(ROW(),COLUMN())))</f>
        <v>0</v>
      </c>
      <c r="Z31" s="143" cm="1">
        <f t="array" aca="1" ref="Z31" ca="1">SUM(INDIRECT("'"&amp;TOTALDemandSheets&amp;"'!"&amp;ADDRESS(ROW(),COLUMN())))</f>
        <v>0</v>
      </c>
    </row>
    <row r="32" spans="1:26" outlineLevel="1">
      <c r="A32" s="113">
        <f>IF(ISBLANK('Input-Accounts'!A32),"",'Input-Accounts'!A32)</f>
        <v>23</v>
      </c>
      <c r="B32" s="17" t="str">
        <f>IF(ISBLANK('Input-Accounts'!B32),"",'Input-Accounts'!B32)</f>
        <v>Mains Steel IP &gt;6"</v>
      </c>
      <c r="C32" s="113">
        <f>IF(ISBLANK('Input-Accounts'!C32),"",'Input-Accounts'!C32)</f>
        <v>376.1</v>
      </c>
      <c r="D32" s="143" cm="1">
        <f t="array" aca="1" ref="D32" ca="1">SUM(INDIRECT("'"&amp;TOTALDemandSheets&amp;"'!"&amp;ADDRESS(ROW(),COLUMN())))</f>
        <v>9729541.4525282029</v>
      </c>
      <c r="E32" s="143">
        <f t="shared" ref="E32" ca="1" si="6">IFERROR(IF(D32="",0,IF(D32=0,0,IF(ABS(D32-SUM($G32:$Z32))&lt;Check_Limit,0,1))),1)</f>
        <v>0</v>
      </c>
      <c r="F32" s="89"/>
      <c r="G32" s="143" cm="1">
        <f t="array" aca="1" ref="G32" ca="1">SUM(INDIRECT("'"&amp;TOTALDemandSheets&amp;"'!"&amp;ADDRESS(ROW(),COLUMN())))</f>
        <v>2040817.2977172809</v>
      </c>
      <c r="H32" s="143" cm="1">
        <f t="array" aca="1" ref="H32" ca="1">SUM(INDIRECT("'"&amp;TOTALDemandSheets&amp;"'!"&amp;ADDRESS(ROW(),COLUMN())))</f>
        <v>1400556.4385392992</v>
      </c>
      <c r="I32" s="143" cm="1">
        <f t="array" aca="1" ref="I32" ca="1">SUM(INDIRECT("'"&amp;TOTALDemandSheets&amp;"'!"&amp;ADDRESS(ROW(),COLUMN())))</f>
        <v>152554.78683123973</v>
      </c>
      <c r="J32" s="143" cm="1">
        <f t="array" aca="1" ref="J32" ca="1">SUM(INDIRECT("'"&amp;TOTALDemandSheets&amp;"'!"&amp;ADDRESS(ROW(),COLUMN())))</f>
        <v>192014.7164312134</v>
      </c>
      <c r="K32" s="143" cm="1">
        <f t="array" aca="1" ref="K32" ca="1">SUM(INDIRECT("'"&amp;TOTALDemandSheets&amp;"'!"&amp;ADDRESS(ROW(),COLUMN())))</f>
        <v>19047.822265140505</v>
      </c>
      <c r="L32" s="143" cm="1">
        <f t="array" aca="1" ref="L32" ca="1">SUM(INDIRECT("'"&amp;TOTALDemandSheets&amp;"'!"&amp;ADDRESS(ROW(),COLUMN())))</f>
        <v>5924550.3907440286</v>
      </c>
      <c r="M32" s="143" cm="1">
        <f t="array" aca="1" ref="M32" ca="1">SUM(INDIRECT("'"&amp;TOTALDemandSheets&amp;"'!"&amp;ADDRESS(ROW(),COLUMN())))</f>
        <v>0</v>
      </c>
      <c r="N32" s="143" cm="1">
        <f t="array" aca="1" ref="N32" ca="1">SUM(INDIRECT("'"&amp;TOTALDemandSheets&amp;"'!"&amp;ADDRESS(ROW(),COLUMN())))</f>
        <v>0</v>
      </c>
      <c r="O32" s="143" cm="1">
        <f t="array" aca="1" ref="O32" ca="1">SUM(INDIRECT("'"&amp;TOTALDemandSheets&amp;"'!"&amp;ADDRESS(ROW(),COLUMN())))</f>
        <v>0</v>
      </c>
      <c r="P32" s="143" cm="1">
        <f t="array" aca="1" ref="P32" ca="1">SUM(INDIRECT("'"&amp;TOTALDemandSheets&amp;"'!"&amp;ADDRESS(ROW(),COLUMN())))</f>
        <v>0</v>
      </c>
      <c r="Q32" s="143" cm="1">
        <f t="array" aca="1" ref="Q32" ca="1">SUM(INDIRECT("'"&amp;TOTALDemandSheets&amp;"'!"&amp;ADDRESS(ROW(),COLUMN())))</f>
        <v>0</v>
      </c>
      <c r="R32" s="143" cm="1">
        <f t="array" aca="1" ref="R32" ca="1">SUM(INDIRECT("'"&amp;TOTALDemandSheets&amp;"'!"&amp;ADDRESS(ROW(),COLUMN())))</f>
        <v>0</v>
      </c>
      <c r="S32" s="143" cm="1">
        <f t="array" aca="1" ref="S32" ca="1">SUM(INDIRECT("'"&amp;TOTALDemandSheets&amp;"'!"&amp;ADDRESS(ROW(),COLUMN())))</f>
        <v>0</v>
      </c>
      <c r="T32" s="143" cm="1">
        <f t="array" aca="1" ref="T32" ca="1">SUM(INDIRECT("'"&amp;TOTALDemandSheets&amp;"'!"&amp;ADDRESS(ROW(),COLUMN())))</f>
        <v>0</v>
      </c>
      <c r="U32" s="143" cm="1">
        <f t="array" aca="1" ref="U32" ca="1">SUM(INDIRECT("'"&amp;TOTALDemandSheets&amp;"'!"&amp;ADDRESS(ROW(),COLUMN())))</f>
        <v>0</v>
      </c>
      <c r="V32" s="143" cm="1">
        <f t="array" aca="1" ref="V32" ca="1">SUM(INDIRECT("'"&amp;TOTALDemandSheets&amp;"'!"&amp;ADDRESS(ROW(),COLUMN())))</f>
        <v>0</v>
      </c>
      <c r="W32" s="143" cm="1">
        <f t="array" aca="1" ref="W32" ca="1">SUM(INDIRECT("'"&amp;TOTALDemandSheets&amp;"'!"&amp;ADDRESS(ROW(),COLUMN())))</f>
        <v>0</v>
      </c>
      <c r="X32" s="143" cm="1">
        <f t="array" aca="1" ref="X32" ca="1">SUM(INDIRECT("'"&amp;TOTALDemandSheets&amp;"'!"&amp;ADDRESS(ROW(),COLUMN())))</f>
        <v>0</v>
      </c>
      <c r="Y32" s="143" cm="1">
        <f t="array" aca="1" ref="Y32" ca="1">SUM(INDIRECT("'"&amp;TOTALDemandSheets&amp;"'!"&amp;ADDRESS(ROW(),COLUMN())))</f>
        <v>0</v>
      </c>
      <c r="Z32" s="143" cm="1">
        <f t="array" aca="1" ref="Z32" ca="1">SUM(INDIRECT("'"&amp;TOTALDemandSheets&amp;"'!"&amp;ADDRESS(ROW(),COLUMN())))</f>
        <v>0</v>
      </c>
    </row>
    <row r="33" spans="1:26" outlineLevel="1">
      <c r="A33" s="113">
        <f>IF(ISBLANK('Input-Accounts'!A33),"",'Input-Accounts'!A33)</f>
        <v>24</v>
      </c>
      <c r="B33" s="17" t="str">
        <f>IF(ISBLANK('Input-Accounts'!B33),"",'Input-Accounts'!B33)</f>
        <v>Mains Steel IP &gt;4-6"</v>
      </c>
      <c r="C33" s="113">
        <f>IF(ISBLANK('Input-Accounts'!C33),"",'Input-Accounts'!C33)</f>
        <v>376.1</v>
      </c>
      <c r="D33" s="143" cm="1">
        <f t="array" aca="1" ref="D33" ca="1">SUM(INDIRECT("'"&amp;TOTALDemandSheets&amp;"'!"&amp;ADDRESS(ROW(),COLUMN())))</f>
        <v>12254704.967787653</v>
      </c>
      <c r="E33" s="143">
        <f t="shared" ref="E33" ca="1" si="7">IFERROR(IF(D33="",0,IF(D33=0,0,IF(ABS(D33-SUM($G33:$Z33))&lt;Check_Limit,0,1))),1)</f>
        <v>0</v>
      </c>
      <c r="F33" s="89"/>
      <c r="G33" s="143" cm="1">
        <f t="array" aca="1" ref="G33" ca="1">SUM(INDIRECT("'"&amp;TOTALDemandSheets&amp;"'!"&amp;ADDRESS(ROW(),COLUMN())))</f>
        <v>3968735.3081382643</v>
      </c>
      <c r="H33" s="143" cm="1">
        <f t="array" aca="1" ref="H33" ca="1">SUM(INDIRECT("'"&amp;TOTALDemandSheets&amp;"'!"&amp;ADDRESS(ROW(),COLUMN())))</f>
        <v>2729649.6094646701</v>
      </c>
      <c r="I33" s="143" cm="1">
        <f t="array" aca="1" ref="I33" ca="1">SUM(INDIRECT("'"&amp;TOTALDemandSheets&amp;"'!"&amp;ADDRESS(ROW(),COLUMN())))</f>
        <v>302018.57625391422</v>
      </c>
      <c r="J33" s="143" cm="1">
        <f t="array" aca="1" ref="J33" ca="1">SUM(INDIRECT("'"&amp;TOTALDemandSheets&amp;"'!"&amp;ADDRESS(ROW(),COLUMN())))</f>
        <v>383104.37115741475</v>
      </c>
      <c r="K33" s="143" cm="1">
        <f t="array" aca="1" ref="K33" ca="1">SUM(INDIRECT("'"&amp;TOTALDemandSheets&amp;"'!"&amp;ADDRESS(ROW(),COLUMN())))</f>
        <v>38963.914708359589</v>
      </c>
      <c r="L33" s="143" cm="1">
        <f t="array" aca="1" ref="L33" ca="1">SUM(INDIRECT("'"&amp;TOTALDemandSheets&amp;"'!"&amp;ADDRESS(ROW(),COLUMN())))</f>
        <v>4832233.1880650297</v>
      </c>
      <c r="M33" s="143" cm="1">
        <f t="array" aca="1" ref="M33" ca="1">SUM(INDIRECT("'"&amp;TOTALDemandSheets&amp;"'!"&amp;ADDRESS(ROW(),COLUMN())))</f>
        <v>0</v>
      </c>
      <c r="N33" s="143" cm="1">
        <f t="array" aca="1" ref="N33" ca="1">SUM(INDIRECT("'"&amp;TOTALDemandSheets&amp;"'!"&amp;ADDRESS(ROW(),COLUMN())))</f>
        <v>0</v>
      </c>
      <c r="O33" s="143" cm="1">
        <f t="array" aca="1" ref="O33" ca="1">SUM(INDIRECT("'"&amp;TOTALDemandSheets&amp;"'!"&amp;ADDRESS(ROW(),COLUMN())))</f>
        <v>0</v>
      </c>
      <c r="P33" s="143" cm="1">
        <f t="array" aca="1" ref="P33" ca="1">SUM(INDIRECT("'"&amp;TOTALDemandSheets&amp;"'!"&amp;ADDRESS(ROW(),COLUMN())))</f>
        <v>0</v>
      </c>
      <c r="Q33" s="143" cm="1">
        <f t="array" aca="1" ref="Q33" ca="1">SUM(INDIRECT("'"&amp;TOTALDemandSheets&amp;"'!"&amp;ADDRESS(ROW(),COLUMN())))</f>
        <v>0</v>
      </c>
      <c r="R33" s="143" cm="1">
        <f t="array" aca="1" ref="R33" ca="1">SUM(INDIRECT("'"&amp;TOTALDemandSheets&amp;"'!"&amp;ADDRESS(ROW(),COLUMN())))</f>
        <v>0</v>
      </c>
      <c r="S33" s="143" cm="1">
        <f t="array" aca="1" ref="S33" ca="1">SUM(INDIRECT("'"&amp;TOTALDemandSheets&amp;"'!"&amp;ADDRESS(ROW(),COLUMN())))</f>
        <v>0</v>
      </c>
      <c r="T33" s="143" cm="1">
        <f t="array" aca="1" ref="T33" ca="1">SUM(INDIRECT("'"&amp;TOTALDemandSheets&amp;"'!"&amp;ADDRESS(ROW(),COLUMN())))</f>
        <v>0</v>
      </c>
      <c r="U33" s="143" cm="1">
        <f t="array" aca="1" ref="U33" ca="1">SUM(INDIRECT("'"&amp;TOTALDemandSheets&amp;"'!"&amp;ADDRESS(ROW(),COLUMN())))</f>
        <v>0</v>
      </c>
      <c r="V33" s="143" cm="1">
        <f t="array" aca="1" ref="V33" ca="1">SUM(INDIRECT("'"&amp;TOTALDemandSheets&amp;"'!"&amp;ADDRESS(ROW(),COLUMN())))</f>
        <v>0</v>
      </c>
      <c r="W33" s="143" cm="1">
        <f t="array" aca="1" ref="W33" ca="1">SUM(INDIRECT("'"&amp;TOTALDemandSheets&amp;"'!"&amp;ADDRESS(ROW(),COLUMN())))</f>
        <v>0</v>
      </c>
      <c r="X33" s="143" cm="1">
        <f t="array" aca="1" ref="X33" ca="1">SUM(INDIRECT("'"&amp;TOTALDemandSheets&amp;"'!"&amp;ADDRESS(ROW(),COLUMN())))</f>
        <v>0</v>
      </c>
      <c r="Y33" s="143" cm="1">
        <f t="array" aca="1" ref="Y33" ca="1">SUM(INDIRECT("'"&amp;TOTALDemandSheets&amp;"'!"&amp;ADDRESS(ROW(),COLUMN())))</f>
        <v>0</v>
      </c>
      <c r="Z33" s="143" cm="1">
        <f t="array" aca="1" ref="Z33" ca="1">SUM(INDIRECT("'"&amp;TOTALDemandSheets&amp;"'!"&amp;ADDRESS(ROW(),COLUMN())))</f>
        <v>0</v>
      </c>
    </row>
    <row r="34" spans="1:26" outlineLevel="1">
      <c r="A34" s="113">
        <f>IF(ISBLANK('Input-Accounts'!A34),"",'Input-Accounts'!A34)</f>
        <v>25</v>
      </c>
      <c r="B34" s="17" t="str">
        <f>IF(ISBLANK('Input-Accounts'!B34),"",'Input-Accounts'!B34)</f>
        <v>Mains Steel IP &gt;2-4"</v>
      </c>
      <c r="C34" s="113">
        <f>IF(ISBLANK('Input-Accounts'!C34),"",'Input-Accounts'!C34)</f>
        <v>376.1</v>
      </c>
      <c r="D34" s="143" cm="1">
        <f t="array" aca="1" ref="D34" ca="1">SUM(INDIRECT("'"&amp;TOTALDemandSheets&amp;"'!"&amp;ADDRESS(ROW(),COLUMN())))</f>
        <v>28489095.404975161</v>
      </c>
      <c r="E34" s="143">
        <f t="shared" ref="E34" ca="1" si="8">IFERROR(IF(D34="",0,IF(D34=0,0,IF(ABS(D34-SUM($G34:$Z34))&lt;Check_Limit,0,1))),1)</f>
        <v>0</v>
      </c>
      <c r="F34" s="89"/>
      <c r="G34" s="143" cm="1">
        <f t="array" aca="1" ref="G34" ca="1">SUM(INDIRECT("'"&amp;TOTALDemandSheets&amp;"'!"&amp;ADDRESS(ROW(),COLUMN())))</f>
        <v>9783784.5283720829</v>
      </c>
      <c r="H34" s="143" cm="1">
        <f t="array" aca="1" ref="H34" ca="1">SUM(INDIRECT("'"&amp;TOTALDemandSheets&amp;"'!"&amp;ADDRESS(ROW(),COLUMN())))</f>
        <v>6730712.3733981336</v>
      </c>
      <c r="I34" s="143" cm="1">
        <f t="array" aca="1" ref="I34" ca="1">SUM(INDIRECT("'"&amp;TOTALDemandSheets&amp;"'!"&amp;ADDRESS(ROW(),COLUMN())))</f>
        <v>745909.73476108373</v>
      </c>
      <c r="J34" s="143" cm="1">
        <f t="array" aca="1" ref="J34" ca="1">SUM(INDIRECT("'"&amp;TOTALDemandSheets&amp;"'!"&amp;ADDRESS(ROW(),COLUMN())))</f>
        <v>946916.86768028268</v>
      </c>
      <c r="K34" s="143" cm="1">
        <f t="array" aca="1" ref="K34" ca="1">SUM(INDIRECT("'"&amp;TOTALDemandSheets&amp;"'!"&amp;ADDRESS(ROW(),COLUMN())))</f>
        <v>96546.416099080147</v>
      </c>
      <c r="L34" s="143" cm="1">
        <f t="array" aca="1" ref="L34" ca="1">SUM(INDIRECT("'"&amp;TOTALDemandSheets&amp;"'!"&amp;ADDRESS(ROW(),COLUMN())))</f>
        <v>10185225.484664498</v>
      </c>
      <c r="M34" s="143" cm="1">
        <f t="array" aca="1" ref="M34" ca="1">SUM(INDIRECT("'"&amp;TOTALDemandSheets&amp;"'!"&amp;ADDRESS(ROW(),COLUMN())))</f>
        <v>0</v>
      </c>
      <c r="N34" s="143" cm="1">
        <f t="array" aca="1" ref="N34" ca="1">SUM(INDIRECT("'"&amp;TOTALDemandSheets&amp;"'!"&amp;ADDRESS(ROW(),COLUMN())))</f>
        <v>0</v>
      </c>
      <c r="O34" s="143" cm="1">
        <f t="array" aca="1" ref="O34" ca="1">SUM(INDIRECT("'"&amp;TOTALDemandSheets&amp;"'!"&amp;ADDRESS(ROW(),COLUMN())))</f>
        <v>0</v>
      </c>
      <c r="P34" s="143" cm="1">
        <f t="array" aca="1" ref="P34" ca="1">SUM(INDIRECT("'"&amp;TOTALDemandSheets&amp;"'!"&amp;ADDRESS(ROW(),COLUMN())))</f>
        <v>0</v>
      </c>
      <c r="Q34" s="143" cm="1">
        <f t="array" aca="1" ref="Q34" ca="1">SUM(INDIRECT("'"&amp;TOTALDemandSheets&amp;"'!"&amp;ADDRESS(ROW(),COLUMN())))</f>
        <v>0</v>
      </c>
      <c r="R34" s="143" cm="1">
        <f t="array" aca="1" ref="R34" ca="1">SUM(INDIRECT("'"&amp;TOTALDemandSheets&amp;"'!"&amp;ADDRESS(ROW(),COLUMN())))</f>
        <v>0</v>
      </c>
      <c r="S34" s="143" cm="1">
        <f t="array" aca="1" ref="S34" ca="1">SUM(INDIRECT("'"&amp;TOTALDemandSheets&amp;"'!"&amp;ADDRESS(ROW(),COLUMN())))</f>
        <v>0</v>
      </c>
      <c r="T34" s="143" cm="1">
        <f t="array" aca="1" ref="T34" ca="1">SUM(INDIRECT("'"&amp;TOTALDemandSheets&amp;"'!"&amp;ADDRESS(ROW(),COLUMN())))</f>
        <v>0</v>
      </c>
      <c r="U34" s="143" cm="1">
        <f t="array" aca="1" ref="U34" ca="1">SUM(INDIRECT("'"&amp;TOTALDemandSheets&amp;"'!"&amp;ADDRESS(ROW(),COLUMN())))</f>
        <v>0</v>
      </c>
      <c r="V34" s="143" cm="1">
        <f t="array" aca="1" ref="V34" ca="1">SUM(INDIRECT("'"&amp;TOTALDemandSheets&amp;"'!"&amp;ADDRESS(ROW(),COLUMN())))</f>
        <v>0</v>
      </c>
      <c r="W34" s="143" cm="1">
        <f t="array" aca="1" ref="W34" ca="1">SUM(INDIRECT("'"&amp;TOTALDemandSheets&amp;"'!"&amp;ADDRESS(ROW(),COLUMN())))</f>
        <v>0</v>
      </c>
      <c r="X34" s="143" cm="1">
        <f t="array" aca="1" ref="X34" ca="1">SUM(INDIRECT("'"&amp;TOTALDemandSheets&amp;"'!"&amp;ADDRESS(ROW(),COLUMN())))</f>
        <v>0</v>
      </c>
      <c r="Y34" s="143" cm="1">
        <f t="array" aca="1" ref="Y34" ca="1">SUM(INDIRECT("'"&amp;TOTALDemandSheets&amp;"'!"&amp;ADDRESS(ROW(),COLUMN())))</f>
        <v>0</v>
      </c>
      <c r="Z34" s="143" cm="1">
        <f t="array" aca="1" ref="Z34" ca="1">SUM(INDIRECT("'"&amp;TOTALDemandSheets&amp;"'!"&amp;ADDRESS(ROW(),COLUMN())))</f>
        <v>0</v>
      </c>
    </row>
    <row r="35" spans="1:26" outlineLevel="1">
      <c r="A35" s="113">
        <f>IF(ISBLANK('Input-Accounts'!A35),"",'Input-Accounts'!A35)</f>
        <v>26</v>
      </c>
      <c r="B35" s="17" t="str">
        <f>IF(ISBLANK('Input-Accounts'!B35),"",'Input-Accounts'!B35)</f>
        <v>Mains Steel IP &lt;=2"</v>
      </c>
      <c r="C35" s="113">
        <f>IF(ISBLANK('Input-Accounts'!C35),"",'Input-Accounts'!C35)</f>
        <v>376.1</v>
      </c>
      <c r="D35" s="143" cm="1">
        <f t="array" aca="1" ref="D35" ca="1">SUM(INDIRECT("'"&amp;TOTALDemandSheets&amp;"'!"&amp;ADDRESS(ROW(),COLUMN())))</f>
        <v>76247521.87470898</v>
      </c>
      <c r="E35" s="143">
        <f t="shared" ref="E35" ca="1" si="9">IFERROR(IF(D35="",0,IF(D35=0,0,IF(ABS(D35-SUM($G35:$Z35))&lt;Check_Limit,0,1))),1)</f>
        <v>0</v>
      </c>
      <c r="F35" s="89"/>
      <c r="G35" s="143" cm="1">
        <f t="array" aca="1" ref="G35" ca="1">SUM(INDIRECT("'"&amp;TOTALDemandSheets&amp;"'!"&amp;ADDRESS(ROW(),COLUMN())))</f>
        <v>29495635.022491336</v>
      </c>
      <c r="H35" s="143" cm="1">
        <f t="array" aca="1" ref="H35" ca="1">SUM(INDIRECT("'"&amp;TOTALDemandSheets&amp;"'!"&amp;ADDRESS(ROW(),COLUMN())))</f>
        <v>20304512.28046776</v>
      </c>
      <c r="I35" s="143" cm="1">
        <f t="array" aca="1" ref="I35" ca="1">SUM(INDIRECT("'"&amp;TOTALDemandSheets&amp;"'!"&amp;ADDRESS(ROW(),COLUMN())))</f>
        <v>2260390.1644197772</v>
      </c>
      <c r="J35" s="143" cm="1">
        <f t="array" aca="1" ref="J35" ca="1">SUM(INDIRECT("'"&amp;TOTALDemandSheets&amp;"'!"&amp;ADDRESS(ROW(),COLUMN())))</f>
        <v>2875857.5660084658</v>
      </c>
      <c r="K35" s="143" cm="1">
        <f t="array" aca="1" ref="K35" ca="1">SUM(INDIRECT("'"&amp;TOTALDemandSheets&amp;"'!"&amp;ADDRESS(ROW(),COLUMN())))</f>
        <v>49891.735655256729</v>
      </c>
      <c r="L35" s="143" cm="1">
        <f t="array" aca="1" ref="L35" ca="1">SUM(INDIRECT("'"&amp;TOTALDemandSheets&amp;"'!"&amp;ADDRESS(ROW(),COLUMN())))</f>
        <v>21261235.105666392</v>
      </c>
      <c r="M35" s="143" cm="1">
        <f t="array" aca="1" ref="M35" ca="1">SUM(INDIRECT("'"&amp;TOTALDemandSheets&amp;"'!"&amp;ADDRESS(ROW(),COLUMN())))</f>
        <v>0</v>
      </c>
      <c r="N35" s="143" cm="1">
        <f t="array" aca="1" ref="N35" ca="1">SUM(INDIRECT("'"&amp;TOTALDemandSheets&amp;"'!"&amp;ADDRESS(ROW(),COLUMN())))</f>
        <v>0</v>
      </c>
      <c r="O35" s="143" cm="1">
        <f t="array" aca="1" ref="O35" ca="1">SUM(INDIRECT("'"&amp;TOTALDemandSheets&amp;"'!"&amp;ADDRESS(ROW(),COLUMN())))</f>
        <v>0</v>
      </c>
      <c r="P35" s="143" cm="1">
        <f t="array" aca="1" ref="P35" ca="1">SUM(INDIRECT("'"&amp;TOTALDemandSheets&amp;"'!"&amp;ADDRESS(ROW(),COLUMN())))</f>
        <v>0</v>
      </c>
      <c r="Q35" s="143" cm="1">
        <f t="array" aca="1" ref="Q35" ca="1">SUM(INDIRECT("'"&amp;TOTALDemandSheets&amp;"'!"&amp;ADDRESS(ROW(),COLUMN())))</f>
        <v>0</v>
      </c>
      <c r="R35" s="143" cm="1">
        <f t="array" aca="1" ref="R35" ca="1">SUM(INDIRECT("'"&amp;TOTALDemandSheets&amp;"'!"&amp;ADDRESS(ROW(),COLUMN())))</f>
        <v>0</v>
      </c>
      <c r="S35" s="143" cm="1">
        <f t="array" aca="1" ref="S35" ca="1">SUM(INDIRECT("'"&amp;TOTALDemandSheets&amp;"'!"&amp;ADDRESS(ROW(),COLUMN())))</f>
        <v>0</v>
      </c>
      <c r="T35" s="143" cm="1">
        <f t="array" aca="1" ref="T35" ca="1">SUM(INDIRECT("'"&amp;TOTALDemandSheets&amp;"'!"&amp;ADDRESS(ROW(),COLUMN())))</f>
        <v>0</v>
      </c>
      <c r="U35" s="143" cm="1">
        <f t="array" aca="1" ref="U35" ca="1">SUM(INDIRECT("'"&amp;TOTALDemandSheets&amp;"'!"&amp;ADDRESS(ROW(),COLUMN())))</f>
        <v>0</v>
      </c>
      <c r="V35" s="143" cm="1">
        <f t="array" aca="1" ref="V35" ca="1">SUM(INDIRECT("'"&amp;TOTALDemandSheets&amp;"'!"&amp;ADDRESS(ROW(),COLUMN())))</f>
        <v>0</v>
      </c>
      <c r="W35" s="143" cm="1">
        <f t="array" aca="1" ref="W35" ca="1">SUM(INDIRECT("'"&amp;TOTALDemandSheets&amp;"'!"&amp;ADDRESS(ROW(),COLUMN())))</f>
        <v>0</v>
      </c>
      <c r="X35" s="143" cm="1">
        <f t="array" aca="1" ref="X35" ca="1">SUM(INDIRECT("'"&amp;TOTALDemandSheets&amp;"'!"&amp;ADDRESS(ROW(),COLUMN())))</f>
        <v>0</v>
      </c>
      <c r="Y35" s="143" cm="1">
        <f t="array" aca="1" ref="Y35" ca="1">SUM(INDIRECT("'"&amp;TOTALDemandSheets&amp;"'!"&amp;ADDRESS(ROW(),COLUMN())))</f>
        <v>0</v>
      </c>
      <c r="Z35" s="143" cm="1">
        <f t="array" aca="1" ref="Z35" ca="1">SUM(INDIRECT("'"&amp;TOTALDemandSheets&amp;"'!"&amp;ADDRESS(ROW(),COLUMN())))</f>
        <v>0</v>
      </c>
    </row>
    <row r="36" spans="1:26" outlineLevel="1">
      <c r="A36" s="113">
        <f>IF(ISBLANK('Input-Accounts'!A36),"",'Input-Accounts'!A36)</f>
        <v>27</v>
      </c>
      <c r="B36" s="17" t="str">
        <f>IF(ISBLANK('Input-Accounts'!B36),"",'Input-Accounts'!B36)</f>
        <v>Mains Plastic IP 6"</v>
      </c>
      <c r="C36" s="113">
        <f>IF(ISBLANK('Input-Accounts'!C36),"",'Input-Accounts'!C36)</f>
        <v>376.1</v>
      </c>
      <c r="D36" s="143" cm="1">
        <f t="array" aca="1" ref="D36" ca="1">SUM(INDIRECT("'"&amp;TOTALDemandSheets&amp;"'!"&amp;ADDRESS(ROW(),COLUMN())))</f>
        <v>28689677.237810187</v>
      </c>
      <c r="E36" s="143">
        <f t="shared" ref="E36" ca="1" si="10">IFERROR(IF(D36="",0,IF(D36=0,0,IF(ABS(D36-SUM($G36:$Z36))&lt;Check_Limit,0,1))),1)</f>
        <v>0</v>
      </c>
      <c r="F36" s="89"/>
      <c r="G36" s="143" cm="1">
        <f t="array" aca="1" ref="G36" ca="1">SUM(INDIRECT("'"&amp;TOTALDemandSheets&amp;"'!"&amp;ADDRESS(ROW(),COLUMN())))</f>
        <v>11685668.107500266</v>
      </c>
      <c r="H36" s="143" cm="1">
        <f t="array" aca="1" ref="H36" ca="1">SUM(INDIRECT("'"&amp;TOTALDemandSheets&amp;"'!"&amp;ADDRESS(ROW(),COLUMN())))</f>
        <v>8066133.4420252163</v>
      </c>
      <c r="I36" s="143" cm="1">
        <f t="array" aca="1" ref="I36" ca="1">SUM(INDIRECT("'"&amp;TOTALDemandSheets&amp;"'!"&amp;ADDRESS(ROW(),COLUMN())))</f>
        <v>914935.84119951655</v>
      </c>
      <c r="J36" s="143" cm="1">
        <f t="array" aca="1" ref="J36" ca="1">SUM(INDIRECT("'"&amp;TOTALDemandSheets&amp;"'!"&amp;ADDRESS(ROW(),COLUMN())))</f>
        <v>1174554.2721110561</v>
      </c>
      <c r="K36" s="143" cm="1">
        <f t="array" aca="1" ref="K36" ca="1">SUM(INDIRECT("'"&amp;TOTALDemandSheets&amp;"'!"&amp;ADDRESS(ROW(),COLUMN())))</f>
        <v>107569.01696066663</v>
      </c>
      <c r="L36" s="143" cm="1">
        <f t="array" aca="1" ref="L36" ca="1">SUM(INDIRECT("'"&amp;TOTALDemandSheets&amp;"'!"&amp;ADDRESS(ROW(),COLUMN())))</f>
        <v>6740816.558013468</v>
      </c>
      <c r="M36" s="143" cm="1">
        <f t="array" aca="1" ref="M36" ca="1">SUM(INDIRECT("'"&amp;TOTALDemandSheets&amp;"'!"&amp;ADDRESS(ROW(),COLUMN())))</f>
        <v>0</v>
      </c>
      <c r="N36" s="143" cm="1">
        <f t="array" aca="1" ref="N36" ca="1">SUM(INDIRECT("'"&amp;TOTALDemandSheets&amp;"'!"&amp;ADDRESS(ROW(),COLUMN())))</f>
        <v>0</v>
      </c>
      <c r="O36" s="143" cm="1">
        <f t="array" aca="1" ref="O36" ca="1">SUM(INDIRECT("'"&amp;TOTALDemandSheets&amp;"'!"&amp;ADDRESS(ROW(),COLUMN())))</f>
        <v>0</v>
      </c>
      <c r="P36" s="143" cm="1">
        <f t="array" aca="1" ref="P36" ca="1">SUM(INDIRECT("'"&amp;TOTALDemandSheets&amp;"'!"&amp;ADDRESS(ROW(),COLUMN())))</f>
        <v>0</v>
      </c>
      <c r="Q36" s="143" cm="1">
        <f t="array" aca="1" ref="Q36" ca="1">SUM(INDIRECT("'"&amp;TOTALDemandSheets&amp;"'!"&amp;ADDRESS(ROW(),COLUMN())))</f>
        <v>0</v>
      </c>
      <c r="R36" s="143" cm="1">
        <f t="array" aca="1" ref="R36" ca="1">SUM(INDIRECT("'"&amp;TOTALDemandSheets&amp;"'!"&amp;ADDRESS(ROW(),COLUMN())))</f>
        <v>0</v>
      </c>
      <c r="S36" s="143" cm="1">
        <f t="array" aca="1" ref="S36" ca="1">SUM(INDIRECT("'"&amp;TOTALDemandSheets&amp;"'!"&amp;ADDRESS(ROW(),COLUMN())))</f>
        <v>0</v>
      </c>
      <c r="T36" s="143" cm="1">
        <f t="array" aca="1" ref="T36" ca="1">SUM(INDIRECT("'"&amp;TOTALDemandSheets&amp;"'!"&amp;ADDRESS(ROW(),COLUMN())))</f>
        <v>0</v>
      </c>
      <c r="U36" s="143" cm="1">
        <f t="array" aca="1" ref="U36" ca="1">SUM(INDIRECT("'"&amp;TOTALDemandSheets&amp;"'!"&amp;ADDRESS(ROW(),COLUMN())))</f>
        <v>0</v>
      </c>
      <c r="V36" s="143" cm="1">
        <f t="array" aca="1" ref="V36" ca="1">SUM(INDIRECT("'"&amp;TOTALDemandSheets&amp;"'!"&amp;ADDRESS(ROW(),COLUMN())))</f>
        <v>0</v>
      </c>
      <c r="W36" s="143" cm="1">
        <f t="array" aca="1" ref="W36" ca="1">SUM(INDIRECT("'"&amp;TOTALDemandSheets&amp;"'!"&amp;ADDRESS(ROW(),COLUMN())))</f>
        <v>0</v>
      </c>
      <c r="X36" s="143" cm="1">
        <f t="array" aca="1" ref="X36" ca="1">SUM(INDIRECT("'"&amp;TOTALDemandSheets&amp;"'!"&amp;ADDRESS(ROW(),COLUMN())))</f>
        <v>0</v>
      </c>
      <c r="Y36" s="143" cm="1">
        <f t="array" aca="1" ref="Y36" ca="1">SUM(INDIRECT("'"&amp;TOTALDemandSheets&amp;"'!"&amp;ADDRESS(ROW(),COLUMN())))</f>
        <v>0</v>
      </c>
      <c r="Z36" s="143" cm="1">
        <f t="array" aca="1" ref="Z36" ca="1">SUM(INDIRECT("'"&amp;TOTALDemandSheets&amp;"'!"&amp;ADDRESS(ROW(),COLUMN())))</f>
        <v>0</v>
      </c>
    </row>
    <row r="37" spans="1:26" outlineLevel="1">
      <c r="A37" s="113">
        <f>IF(ISBLANK('Input-Accounts'!A37),"",'Input-Accounts'!A37)</f>
        <v>28</v>
      </c>
      <c r="B37" s="17" t="str">
        <f>IF(ISBLANK('Input-Accounts'!B37),"",'Input-Accounts'!B37)</f>
        <v>Mains Plastic IP 4"</v>
      </c>
      <c r="C37" s="113">
        <f>IF(ISBLANK('Input-Accounts'!C37),"",'Input-Accounts'!C37)</f>
        <v>376.1</v>
      </c>
      <c r="D37" s="143" cm="1">
        <f t="array" aca="1" ref="D37" ca="1">SUM(INDIRECT("'"&amp;TOTALDemandSheets&amp;"'!"&amp;ADDRESS(ROW(),COLUMN())))</f>
        <v>49201903.337466307</v>
      </c>
      <c r="E37" s="143">
        <f t="shared" ref="E37:E42" ca="1" si="11">IFERROR(IF(D37="",0,IF(D37=0,0,IF(ABS(D37-SUM($G37:$Z37))&lt;Check_Limit,0,1))),1)</f>
        <v>0</v>
      </c>
      <c r="F37" s="89"/>
      <c r="G37" s="143" cm="1">
        <f t="array" aca="1" ref="G37" ca="1">SUM(INDIRECT("'"&amp;TOTALDemandSheets&amp;"'!"&amp;ADDRESS(ROW(),COLUMN())))</f>
        <v>23649015.517089058</v>
      </c>
      <c r="H37" s="143" cm="1">
        <f t="array" aca="1" ref="H37" ca="1">SUM(INDIRECT("'"&amp;TOTALDemandSheets&amp;"'!"&amp;ADDRESS(ROW(),COLUMN())))</f>
        <v>16355631.428883811</v>
      </c>
      <c r="I37" s="143" cm="1">
        <f t="array" aca="1" ref="I37" ca="1">SUM(INDIRECT("'"&amp;TOTALDemandSheets&amp;"'!"&amp;ADDRESS(ROW(),COLUMN())))</f>
        <v>1879787.963683265</v>
      </c>
      <c r="J37" s="143" cm="1">
        <f t="array" aca="1" ref="J37" ca="1">SUM(INDIRECT("'"&amp;TOTALDemandSheets&amp;"'!"&amp;ADDRESS(ROW(),COLUMN())))</f>
        <v>2428103.6566341356</v>
      </c>
      <c r="K37" s="143" cm="1">
        <f t="array" aca="1" ref="K37" ca="1">SUM(INDIRECT("'"&amp;TOTALDemandSheets&amp;"'!"&amp;ADDRESS(ROW(),COLUMN())))</f>
        <v>226670.26286070136</v>
      </c>
      <c r="L37" s="143" cm="1">
        <f t="array" aca="1" ref="L37" ca="1">SUM(INDIRECT("'"&amp;TOTALDemandSheets&amp;"'!"&amp;ADDRESS(ROW(),COLUMN())))</f>
        <v>4662694.508315336</v>
      </c>
      <c r="M37" s="143" cm="1">
        <f t="array" aca="1" ref="M37" ca="1">SUM(INDIRECT("'"&amp;TOTALDemandSheets&amp;"'!"&amp;ADDRESS(ROW(),COLUMN())))</f>
        <v>0</v>
      </c>
      <c r="N37" s="143" cm="1">
        <f t="array" aca="1" ref="N37" ca="1">SUM(INDIRECT("'"&amp;TOTALDemandSheets&amp;"'!"&amp;ADDRESS(ROW(),COLUMN())))</f>
        <v>0</v>
      </c>
      <c r="O37" s="143" cm="1">
        <f t="array" aca="1" ref="O37" ca="1">SUM(INDIRECT("'"&amp;TOTALDemandSheets&amp;"'!"&amp;ADDRESS(ROW(),COLUMN())))</f>
        <v>0</v>
      </c>
      <c r="P37" s="143" cm="1">
        <f t="array" aca="1" ref="P37" ca="1">SUM(INDIRECT("'"&amp;TOTALDemandSheets&amp;"'!"&amp;ADDRESS(ROW(),COLUMN())))</f>
        <v>0</v>
      </c>
      <c r="Q37" s="143" cm="1">
        <f t="array" aca="1" ref="Q37" ca="1">SUM(INDIRECT("'"&amp;TOTALDemandSheets&amp;"'!"&amp;ADDRESS(ROW(),COLUMN())))</f>
        <v>0</v>
      </c>
      <c r="R37" s="143" cm="1">
        <f t="array" aca="1" ref="R37" ca="1">SUM(INDIRECT("'"&amp;TOTALDemandSheets&amp;"'!"&amp;ADDRESS(ROW(),COLUMN())))</f>
        <v>0</v>
      </c>
      <c r="S37" s="143" cm="1">
        <f t="array" aca="1" ref="S37" ca="1">SUM(INDIRECT("'"&amp;TOTALDemandSheets&amp;"'!"&amp;ADDRESS(ROW(),COLUMN())))</f>
        <v>0</v>
      </c>
      <c r="T37" s="143" cm="1">
        <f t="array" aca="1" ref="T37" ca="1">SUM(INDIRECT("'"&amp;TOTALDemandSheets&amp;"'!"&amp;ADDRESS(ROW(),COLUMN())))</f>
        <v>0</v>
      </c>
      <c r="U37" s="143" cm="1">
        <f t="array" aca="1" ref="U37" ca="1">SUM(INDIRECT("'"&amp;TOTALDemandSheets&amp;"'!"&amp;ADDRESS(ROW(),COLUMN())))</f>
        <v>0</v>
      </c>
      <c r="V37" s="143" cm="1">
        <f t="array" aca="1" ref="V37" ca="1">SUM(INDIRECT("'"&amp;TOTALDemandSheets&amp;"'!"&amp;ADDRESS(ROW(),COLUMN())))</f>
        <v>0</v>
      </c>
      <c r="W37" s="143" cm="1">
        <f t="array" aca="1" ref="W37" ca="1">SUM(INDIRECT("'"&amp;TOTALDemandSheets&amp;"'!"&amp;ADDRESS(ROW(),COLUMN())))</f>
        <v>0</v>
      </c>
      <c r="X37" s="143" cm="1">
        <f t="array" aca="1" ref="X37" ca="1">SUM(INDIRECT("'"&amp;TOTALDemandSheets&amp;"'!"&amp;ADDRESS(ROW(),COLUMN())))</f>
        <v>0</v>
      </c>
      <c r="Y37" s="143" cm="1">
        <f t="array" aca="1" ref="Y37" ca="1">SUM(INDIRECT("'"&amp;TOTALDemandSheets&amp;"'!"&amp;ADDRESS(ROW(),COLUMN())))</f>
        <v>0</v>
      </c>
      <c r="Z37" s="143" cm="1">
        <f t="array" aca="1" ref="Z37" ca="1">SUM(INDIRECT("'"&amp;TOTALDemandSheets&amp;"'!"&amp;ADDRESS(ROW(),COLUMN())))</f>
        <v>0</v>
      </c>
    </row>
    <row r="38" spans="1:26" outlineLevel="1">
      <c r="A38" s="113">
        <f>IF(ISBLANK('Input-Accounts'!A38),"",'Input-Accounts'!A38)</f>
        <v>29</v>
      </c>
      <c r="B38" s="17" t="str">
        <f>IF(ISBLANK('Input-Accounts'!B38),"",'Input-Accounts'!B38)</f>
        <v>Mains Plastic IP 2"</v>
      </c>
      <c r="C38" s="113">
        <f>IF(ISBLANK('Input-Accounts'!C38),"",'Input-Accounts'!C38)</f>
        <v>376.1</v>
      </c>
      <c r="D38" s="143" cm="1">
        <f t="array" aca="1" ref="D38" ca="1">SUM(INDIRECT("'"&amp;TOTALDemandSheets&amp;"'!"&amp;ADDRESS(ROW(),COLUMN())))</f>
        <v>127952414.35180141</v>
      </c>
      <c r="E38" s="143">
        <f t="shared" ca="1" si="11"/>
        <v>0</v>
      </c>
      <c r="F38" s="89"/>
      <c r="G38" s="143" cm="1">
        <f t="array" aca="1" ref="G38" ca="1">SUM(INDIRECT("'"&amp;TOTALDemandSheets&amp;"'!"&amp;ADDRESS(ROW(),COLUMN())))</f>
        <v>65307538.861450762</v>
      </c>
      <c r="H38" s="143" cm="1">
        <f t="array" aca="1" ref="H38" ca="1">SUM(INDIRECT("'"&amp;TOTALDemandSheets&amp;"'!"&amp;ADDRESS(ROW(),COLUMN())))</f>
        <v>45196850.880273186</v>
      </c>
      <c r="I38" s="143" cm="1">
        <f t="array" aca="1" ref="I38" ca="1">SUM(INDIRECT("'"&amp;TOTALDemandSheets&amp;"'!"&amp;ADDRESS(ROW(),COLUMN())))</f>
        <v>5217973.5377102913</v>
      </c>
      <c r="J38" s="143" cm="1">
        <f t="array" aca="1" ref="J38" ca="1">SUM(INDIRECT("'"&amp;TOTALDemandSheets&amp;"'!"&amp;ADDRESS(ROW(),COLUMN())))</f>
        <v>6754019.4385536117</v>
      </c>
      <c r="K38" s="143" cm="1">
        <f t="array" aca="1" ref="K38" ca="1">SUM(INDIRECT("'"&amp;TOTALDemandSheets&amp;"'!"&amp;ADDRESS(ROW(),COLUMN())))</f>
        <v>43932.574273540595</v>
      </c>
      <c r="L38" s="143" cm="1">
        <f t="array" aca="1" ref="L38" ca="1">SUM(INDIRECT("'"&amp;TOTALDemandSheets&amp;"'!"&amp;ADDRESS(ROW(),COLUMN())))</f>
        <v>5432099.0595400389</v>
      </c>
      <c r="M38" s="143" cm="1">
        <f t="array" aca="1" ref="M38" ca="1">SUM(INDIRECT("'"&amp;TOTALDemandSheets&amp;"'!"&amp;ADDRESS(ROW(),COLUMN())))</f>
        <v>0</v>
      </c>
      <c r="N38" s="143" cm="1">
        <f t="array" aca="1" ref="N38" ca="1">SUM(INDIRECT("'"&amp;TOTALDemandSheets&amp;"'!"&amp;ADDRESS(ROW(),COLUMN())))</f>
        <v>0</v>
      </c>
      <c r="O38" s="143" cm="1">
        <f t="array" aca="1" ref="O38" ca="1">SUM(INDIRECT("'"&amp;TOTALDemandSheets&amp;"'!"&amp;ADDRESS(ROW(),COLUMN())))</f>
        <v>0</v>
      </c>
      <c r="P38" s="143" cm="1">
        <f t="array" aca="1" ref="P38" ca="1">SUM(INDIRECT("'"&amp;TOTALDemandSheets&amp;"'!"&amp;ADDRESS(ROW(),COLUMN())))</f>
        <v>0</v>
      </c>
      <c r="Q38" s="143" cm="1">
        <f t="array" aca="1" ref="Q38" ca="1">SUM(INDIRECT("'"&amp;TOTALDemandSheets&amp;"'!"&amp;ADDRESS(ROW(),COLUMN())))</f>
        <v>0</v>
      </c>
      <c r="R38" s="143" cm="1">
        <f t="array" aca="1" ref="R38" ca="1">SUM(INDIRECT("'"&amp;TOTALDemandSheets&amp;"'!"&amp;ADDRESS(ROW(),COLUMN())))</f>
        <v>0</v>
      </c>
      <c r="S38" s="143" cm="1">
        <f t="array" aca="1" ref="S38" ca="1">SUM(INDIRECT("'"&amp;TOTALDemandSheets&amp;"'!"&amp;ADDRESS(ROW(),COLUMN())))</f>
        <v>0</v>
      </c>
      <c r="T38" s="143" cm="1">
        <f t="array" aca="1" ref="T38" ca="1">SUM(INDIRECT("'"&amp;TOTALDemandSheets&amp;"'!"&amp;ADDRESS(ROW(),COLUMN())))</f>
        <v>0</v>
      </c>
      <c r="U38" s="143" cm="1">
        <f t="array" aca="1" ref="U38" ca="1">SUM(INDIRECT("'"&amp;TOTALDemandSheets&amp;"'!"&amp;ADDRESS(ROW(),COLUMN())))</f>
        <v>0</v>
      </c>
      <c r="V38" s="143" cm="1">
        <f t="array" aca="1" ref="V38" ca="1">SUM(INDIRECT("'"&amp;TOTALDemandSheets&amp;"'!"&amp;ADDRESS(ROW(),COLUMN())))</f>
        <v>0</v>
      </c>
      <c r="W38" s="143" cm="1">
        <f t="array" aca="1" ref="W38" ca="1">SUM(INDIRECT("'"&amp;TOTALDemandSheets&amp;"'!"&amp;ADDRESS(ROW(),COLUMN())))</f>
        <v>0</v>
      </c>
      <c r="X38" s="143" cm="1">
        <f t="array" aca="1" ref="X38" ca="1">SUM(INDIRECT("'"&amp;TOTALDemandSheets&amp;"'!"&amp;ADDRESS(ROW(),COLUMN())))</f>
        <v>0</v>
      </c>
      <c r="Y38" s="143" cm="1">
        <f t="array" aca="1" ref="Y38" ca="1">SUM(INDIRECT("'"&amp;TOTALDemandSheets&amp;"'!"&amp;ADDRESS(ROW(),COLUMN())))</f>
        <v>0</v>
      </c>
      <c r="Z38" s="143" cm="1">
        <f t="array" aca="1" ref="Z38" ca="1">SUM(INDIRECT("'"&amp;TOTALDemandSheets&amp;"'!"&amp;ADDRESS(ROW(),COLUMN())))</f>
        <v>0</v>
      </c>
    </row>
    <row r="39" spans="1:26" outlineLevel="1">
      <c r="A39" s="113">
        <f>IF(ISBLANK('Input-Accounts'!A39),"",'Input-Accounts'!A39)</f>
        <v>30</v>
      </c>
      <c r="B39" s="17" t="str">
        <f>IF(ISBLANK('Input-Accounts'!B39),"",'Input-Accounts'!B39)</f>
        <v>Mains - Direct</v>
      </c>
      <c r="C39" s="113">
        <f>IF(ISBLANK('Input-Accounts'!C39),"",'Input-Accounts'!C39)</f>
        <v>376.1</v>
      </c>
      <c r="D39" s="143" cm="1">
        <f t="array" aca="1" ref="D39" ca="1">SUM(INDIRECT("'"&amp;TOTALDemandSheets&amp;"'!"&amp;ADDRESS(ROW(),COLUMN())))</f>
        <v>13963161.25</v>
      </c>
      <c r="E39" s="143">
        <f t="shared" ca="1" si="11"/>
        <v>0</v>
      </c>
      <c r="F39" s="89"/>
      <c r="G39" s="143" cm="1">
        <f t="array" aca="1" ref="G39" ca="1">SUM(INDIRECT("'"&amp;TOTALDemandSheets&amp;"'!"&amp;ADDRESS(ROW(),COLUMN())))</f>
        <v>0</v>
      </c>
      <c r="H39" s="143" cm="1">
        <f t="array" aca="1" ref="H39" ca="1">SUM(INDIRECT("'"&amp;TOTALDemandSheets&amp;"'!"&amp;ADDRESS(ROW(),COLUMN())))</f>
        <v>0</v>
      </c>
      <c r="I39" s="143" cm="1">
        <f t="array" aca="1" ref="I39" ca="1">SUM(INDIRECT("'"&amp;TOTALDemandSheets&amp;"'!"&amp;ADDRESS(ROW(),COLUMN())))</f>
        <v>0</v>
      </c>
      <c r="J39" s="143" cm="1">
        <f t="array" aca="1" ref="J39" ca="1">SUM(INDIRECT("'"&amp;TOTALDemandSheets&amp;"'!"&amp;ADDRESS(ROW(),COLUMN())))</f>
        <v>0</v>
      </c>
      <c r="K39" s="143" cm="1">
        <f t="array" aca="1" ref="K39" ca="1">SUM(INDIRECT("'"&amp;TOTALDemandSheets&amp;"'!"&amp;ADDRESS(ROW(),COLUMN())))</f>
        <v>0</v>
      </c>
      <c r="L39" s="143" cm="1">
        <f t="array" aca="1" ref="L39" ca="1">SUM(INDIRECT("'"&amp;TOTALDemandSheets&amp;"'!"&amp;ADDRESS(ROW(),COLUMN())))</f>
        <v>0</v>
      </c>
      <c r="M39" s="143" cm="1">
        <f t="array" aca="1" ref="M39" ca="1">SUM(INDIRECT("'"&amp;TOTALDemandSheets&amp;"'!"&amp;ADDRESS(ROW(),COLUMN())))</f>
        <v>13963161.25</v>
      </c>
      <c r="N39" s="143" cm="1">
        <f t="array" aca="1" ref="N39" ca="1">SUM(INDIRECT("'"&amp;TOTALDemandSheets&amp;"'!"&amp;ADDRESS(ROW(),COLUMN())))</f>
        <v>0</v>
      </c>
      <c r="O39" s="143" cm="1">
        <f t="array" aca="1" ref="O39" ca="1">SUM(INDIRECT("'"&amp;TOTALDemandSheets&amp;"'!"&amp;ADDRESS(ROW(),COLUMN())))</f>
        <v>0</v>
      </c>
      <c r="P39" s="143" cm="1">
        <f t="array" aca="1" ref="P39" ca="1">SUM(INDIRECT("'"&amp;TOTALDemandSheets&amp;"'!"&amp;ADDRESS(ROW(),COLUMN())))</f>
        <v>0</v>
      </c>
      <c r="Q39" s="143" cm="1">
        <f t="array" aca="1" ref="Q39" ca="1">SUM(INDIRECT("'"&amp;TOTALDemandSheets&amp;"'!"&amp;ADDRESS(ROW(),COLUMN())))</f>
        <v>0</v>
      </c>
      <c r="R39" s="143" cm="1">
        <f t="array" aca="1" ref="R39" ca="1">SUM(INDIRECT("'"&amp;TOTALDemandSheets&amp;"'!"&amp;ADDRESS(ROW(),COLUMN())))</f>
        <v>0</v>
      </c>
      <c r="S39" s="143" cm="1">
        <f t="array" aca="1" ref="S39" ca="1">SUM(INDIRECT("'"&amp;TOTALDemandSheets&amp;"'!"&amp;ADDRESS(ROW(),COLUMN())))</f>
        <v>0</v>
      </c>
      <c r="T39" s="143" cm="1">
        <f t="array" aca="1" ref="T39" ca="1">SUM(INDIRECT("'"&amp;TOTALDemandSheets&amp;"'!"&amp;ADDRESS(ROW(),COLUMN())))</f>
        <v>0</v>
      </c>
      <c r="U39" s="143" cm="1">
        <f t="array" aca="1" ref="U39" ca="1">SUM(INDIRECT("'"&amp;TOTALDemandSheets&amp;"'!"&amp;ADDRESS(ROW(),COLUMN())))</f>
        <v>0</v>
      </c>
      <c r="V39" s="143" cm="1">
        <f t="array" aca="1" ref="V39" ca="1">SUM(INDIRECT("'"&amp;TOTALDemandSheets&amp;"'!"&amp;ADDRESS(ROW(),COLUMN())))</f>
        <v>0</v>
      </c>
      <c r="W39" s="143" cm="1">
        <f t="array" aca="1" ref="W39" ca="1">SUM(INDIRECT("'"&amp;TOTALDemandSheets&amp;"'!"&amp;ADDRESS(ROW(),COLUMN())))</f>
        <v>0</v>
      </c>
      <c r="X39" s="143" cm="1">
        <f t="array" aca="1" ref="X39" ca="1">SUM(INDIRECT("'"&amp;TOTALDemandSheets&amp;"'!"&amp;ADDRESS(ROW(),COLUMN())))</f>
        <v>0</v>
      </c>
      <c r="Y39" s="143" cm="1">
        <f t="array" aca="1" ref="Y39" ca="1">SUM(INDIRECT("'"&amp;TOTALDemandSheets&amp;"'!"&amp;ADDRESS(ROW(),COLUMN())))</f>
        <v>0</v>
      </c>
      <c r="Z39" s="143" cm="1">
        <f t="array" aca="1" ref="Z39" ca="1">SUM(INDIRECT("'"&amp;TOTALDemandSheets&amp;"'!"&amp;ADDRESS(ROW(),COLUMN())))</f>
        <v>0</v>
      </c>
    </row>
    <row r="40" spans="1:26" outlineLevel="1">
      <c r="A40" s="113">
        <f>IF(ISBLANK('Input-Accounts'!A40),"",'Input-Accounts'!A40)</f>
        <v>31</v>
      </c>
      <c r="B40" s="17" t="str">
        <f>IF(ISBLANK('Input-Accounts'!B40),"",'Input-Accounts'!B40)</f>
        <v>Compressor Station</v>
      </c>
      <c r="C40" s="113">
        <f>IF(ISBLANK('Input-Accounts'!C40),"",'Input-Accounts'!C40)</f>
        <v>377</v>
      </c>
      <c r="D40" s="143" cm="1">
        <f t="array" aca="1" ref="D40" ca="1">SUM(INDIRECT("'"&amp;TOTALDemandSheets&amp;"'!"&amp;ADDRESS(ROW(),COLUMN())))</f>
        <v>2927915.23</v>
      </c>
      <c r="E40" s="143">
        <f t="shared" ca="1" si="11"/>
        <v>0</v>
      </c>
      <c r="F40" s="89"/>
      <c r="G40" s="143" cm="1">
        <f t="array" aca="1" ref="G40" ca="1">SUM(INDIRECT("'"&amp;TOTALDemandSheets&amp;"'!"&amp;ADDRESS(ROW(),COLUMN())))</f>
        <v>542250.33305517561</v>
      </c>
      <c r="H40" s="143" cm="1">
        <f t="array" aca="1" ref="H40" ca="1">SUM(INDIRECT("'"&amp;TOTALDemandSheets&amp;"'!"&amp;ADDRESS(ROW(),COLUMN())))</f>
        <v>372007.29020919796</v>
      </c>
      <c r="I40" s="143" cm="1">
        <f t="array" aca="1" ref="I40" ca="1">SUM(INDIRECT("'"&amp;TOTALDemandSheets&amp;"'!"&amp;ADDRESS(ROW(),COLUMN())))</f>
        <v>40423.86442148975</v>
      </c>
      <c r="J40" s="143" cm="1">
        <f t="array" aca="1" ref="J40" ca="1">SUM(INDIRECT("'"&amp;TOTALDemandSheets&amp;"'!"&amp;ADDRESS(ROW(),COLUMN())))</f>
        <v>50818.757379870265</v>
      </c>
      <c r="K40" s="143" cm="1">
        <f t="array" aca="1" ref="K40" ca="1">SUM(INDIRECT("'"&amp;TOTALDemandSheets&amp;"'!"&amp;ADDRESS(ROW(),COLUMN())))</f>
        <v>5021.406787060333</v>
      </c>
      <c r="L40" s="143" cm="1">
        <f t="array" aca="1" ref="L40" ca="1">SUM(INDIRECT("'"&amp;TOTALDemandSheets&amp;"'!"&amp;ADDRESS(ROW(),COLUMN())))</f>
        <v>1552764.1920742081</v>
      </c>
      <c r="M40" s="143" cm="1">
        <f t="array" aca="1" ref="M40" ca="1">SUM(INDIRECT("'"&amp;TOTALDemandSheets&amp;"'!"&amp;ADDRESS(ROW(),COLUMN())))</f>
        <v>364629.38607299823</v>
      </c>
      <c r="N40" s="143" cm="1">
        <f t="array" aca="1" ref="N40" ca="1">SUM(INDIRECT("'"&amp;TOTALDemandSheets&amp;"'!"&amp;ADDRESS(ROW(),COLUMN())))</f>
        <v>0</v>
      </c>
      <c r="O40" s="143" cm="1">
        <f t="array" aca="1" ref="O40" ca="1">SUM(INDIRECT("'"&amp;TOTALDemandSheets&amp;"'!"&amp;ADDRESS(ROW(),COLUMN())))</f>
        <v>0</v>
      </c>
      <c r="P40" s="143" cm="1">
        <f t="array" aca="1" ref="P40" ca="1">SUM(INDIRECT("'"&amp;TOTALDemandSheets&amp;"'!"&amp;ADDRESS(ROW(),COLUMN())))</f>
        <v>0</v>
      </c>
      <c r="Q40" s="143" cm="1">
        <f t="array" aca="1" ref="Q40" ca="1">SUM(INDIRECT("'"&amp;TOTALDemandSheets&amp;"'!"&amp;ADDRESS(ROW(),COLUMN())))</f>
        <v>0</v>
      </c>
      <c r="R40" s="143" cm="1">
        <f t="array" aca="1" ref="R40" ca="1">SUM(INDIRECT("'"&amp;TOTALDemandSheets&amp;"'!"&amp;ADDRESS(ROW(),COLUMN())))</f>
        <v>0</v>
      </c>
      <c r="S40" s="143" cm="1">
        <f t="array" aca="1" ref="S40" ca="1">SUM(INDIRECT("'"&amp;TOTALDemandSheets&amp;"'!"&amp;ADDRESS(ROW(),COLUMN())))</f>
        <v>0</v>
      </c>
      <c r="T40" s="143" cm="1">
        <f t="array" aca="1" ref="T40" ca="1">SUM(INDIRECT("'"&amp;TOTALDemandSheets&amp;"'!"&amp;ADDRESS(ROW(),COLUMN())))</f>
        <v>0</v>
      </c>
      <c r="U40" s="143" cm="1">
        <f t="array" aca="1" ref="U40" ca="1">SUM(INDIRECT("'"&amp;TOTALDemandSheets&amp;"'!"&amp;ADDRESS(ROW(),COLUMN())))</f>
        <v>0</v>
      </c>
      <c r="V40" s="143" cm="1">
        <f t="array" aca="1" ref="V40" ca="1">SUM(INDIRECT("'"&amp;TOTALDemandSheets&amp;"'!"&amp;ADDRESS(ROW(),COLUMN())))</f>
        <v>0</v>
      </c>
      <c r="W40" s="143" cm="1">
        <f t="array" aca="1" ref="W40" ca="1">SUM(INDIRECT("'"&amp;TOTALDemandSheets&amp;"'!"&amp;ADDRESS(ROW(),COLUMN())))</f>
        <v>0</v>
      </c>
      <c r="X40" s="143" cm="1">
        <f t="array" aca="1" ref="X40" ca="1">SUM(INDIRECT("'"&amp;TOTALDemandSheets&amp;"'!"&amp;ADDRESS(ROW(),COLUMN())))</f>
        <v>0</v>
      </c>
      <c r="Y40" s="143" cm="1">
        <f t="array" aca="1" ref="Y40" ca="1">SUM(INDIRECT("'"&amp;TOTALDemandSheets&amp;"'!"&amp;ADDRESS(ROW(),COLUMN())))</f>
        <v>0</v>
      </c>
      <c r="Z40" s="143" cm="1">
        <f t="array" aca="1" ref="Z40" ca="1">SUM(INDIRECT("'"&amp;TOTALDemandSheets&amp;"'!"&amp;ADDRESS(ROW(),COLUMN())))</f>
        <v>0</v>
      </c>
    </row>
    <row r="41" spans="1:26" outlineLevel="1">
      <c r="A41" s="113">
        <f>IF(ISBLANK('Input-Accounts'!A41),"",'Input-Accounts'!A41)</f>
        <v>32</v>
      </c>
      <c r="B41" s="17" t="str">
        <f>IF(ISBLANK('Input-Accounts'!B41),"",'Input-Accounts'!B41)</f>
        <v>M &amp; R Station Equipment - general</v>
      </c>
      <c r="C41" s="113">
        <f>IF(ISBLANK('Input-Accounts'!C41),"",'Input-Accounts'!C41)</f>
        <v>378</v>
      </c>
      <c r="D41" s="143" cm="1">
        <f t="array" aca="1" ref="D41" ca="1">SUM(INDIRECT("'"&amp;TOTALDemandSheets&amp;"'!"&amp;ADDRESS(ROW(),COLUMN())))</f>
        <v>37152569.329999998</v>
      </c>
      <c r="E41" s="143">
        <f t="shared" ca="1" si="11"/>
        <v>0</v>
      </c>
      <c r="F41" s="89"/>
      <c r="G41" s="143" cm="1">
        <f t="array" aca="1" ref="G41" ca="1">SUM(INDIRECT("'"&amp;TOTALDemandSheets&amp;"'!"&amp;ADDRESS(ROW(),COLUMN())))</f>
        <v>6880661.3274278436</v>
      </c>
      <c r="H41" s="143" cm="1">
        <f t="array" aca="1" ref="H41" ca="1">SUM(INDIRECT("'"&amp;TOTALDemandSheets&amp;"'!"&amp;ADDRESS(ROW(),COLUMN())))</f>
        <v>4720432.6474857191</v>
      </c>
      <c r="I41" s="143" cm="1">
        <f t="array" aca="1" ref="I41" ca="1">SUM(INDIRECT("'"&amp;TOTALDemandSheets&amp;"'!"&amp;ADDRESS(ROW(),COLUMN())))</f>
        <v>512941.90833042603</v>
      </c>
      <c r="J41" s="143" cm="1">
        <f t="array" aca="1" ref="J41" ca="1">SUM(INDIRECT("'"&amp;TOTALDemandSheets&amp;"'!"&amp;ADDRESS(ROW(),COLUMN())))</f>
        <v>644843.60321459139</v>
      </c>
      <c r="K41" s="143" cm="1">
        <f t="array" aca="1" ref="K41" ca="1">SUM(INDIRECT("'"&amp;TOTALDemandSheets&amp;"'!"&amp;ADDRESS(ROW(),COLUMN())))</f>
        <v>63717.064578536854</v>
      </c>
      <c r="L41" s="143" cm="1">
        <f t="array" aca="1" ref="L41" ca="1">SUM(INDIRECT("'"&amp;TOTALDemandSheets&amp;"'!"&amp;ADDRESS(ROW(),COLUMN())))</f>
        <v>19703158.994524051</v>
      </c>
      <c r="M41" s="143" cm="1">
        <f t="array" aca="1" ref="M41" ca="1">SUM(INDIRECT("'"&amp;TOTALDemandSheets&amp;"'!"&amp;ADDRESS(ROW(),COLUMN())))</f>
        <v>4626813.7844388355</v>
      </c>
      <c r="N41" s="143" cm="1">
        <f t="array" aca="1" ref="N41" ca="1">SUM(INDIRECT("'"&amp;TOTALDemandSheets&amp;"'!"&amp;ADDRESS(ROW(),COLUMN())))</f>
        <v>0</v>
      </c>
      <c r="O41" s="143" cm="1">
        <f t="array" aca="1" ref="O41" ca="1">SUM(INDIRECT("'"&amp;TOTALDemandSheets&amp;"'!"&amp;ADDRESS(ROW(),COLUMN())))</f>
        <v>0</v>
      </c>
      <c r="P41" s="143" cm="1">
        <f t="array" aca="1" ref="P41" ca="1">SUM(INDIRECT("'"&amp;TOTALDemandSheets&amp;"'!"&amp;ADDRESS(ROW(),COLUMN())))</f>
        <v>0</v>
      </c>
      <c r="Q41" s="143" cm="1">
        <f t="array" aca="1" ref="Q41" ca="1">SUM(INDIRECT("'"&amp;TOTALDemandSheets&amp;"'!"&amp;ADDRESS(ROW(),COLUMN())))</f>
        <v>0</v>
      </c>
      <c r="R41" s="143" cm="1">
        <f t="array" aca="1" ref="R41" ca="1">SUM(INDIRECT("'"&amp;TOTALDemandSheets&amp;"'!"&amp;ADDRESS(ROW(),COLUMN())))</f>
        <v>0</v>
      </c>
      <c r="S41" s="143" cm="1">
        <f t="array" aca="1" ref="S41" ca="1">SUM(INDIRECT("'"&amp;TOTALDemandSheets&amp;"'!"&amp;ADDRESS(ROW(),COLUMN())))</f>
        <v>0</v>
      </c>
      <c r="T41" s="143" cm="1">
        <f t="array" aca="1" ref="T41" ca="1">SUM(INDIRECT("'"&amp;TOTALDemandSheets&amp;"'!"&amp;ADDRESS(ROW(),COLUMN())))</f>
        <v>0</v>
      </c>
      <c r="U41" s="143" cm="1">
        <f t="array" aca="1" ref="U41" ca="1">SUM(INDIRECT("'"&amp;TOTALDemandSheets&amp;"'!"&amp;ADDRESS(ROW(),COLUMN())))</f>
        <v>0</v>
      </c>
      <c r="V41" s="143" cm="1">
        <f t="array" aca="1" ref="V41" ca="1">SUM(INDIRECT("'"&amp;TOTALDemandSheets&amp;"'!"&amp;ADDRESS(ROW(),COLUMN())))</f>
        <v>0</v>
      </c>
      <c r="W41" s="143" cm="1">
        <f t="array" aca="1" ref="W41" ca="1">SUM(INDIRECT("'"&amp;TOTALDemandSheets&amp;"'!"&amp;ADDRESS(ROW(),COLUMN())))</f>
        <v>0</v>
      </c>
      <c r="X41" s="143" cm="1">
        <f t="array" aca="1" ref="X41" ca="1">SUM(INDIRECT("'"&amp;TOTALDemandSheets&amp;"'!"&amp;ADDRESS(ROW(),COLUMN())))</f>
        <v>0</v>
      </c>
      <c r="Y41" s="143" cm="1">
        <f t="array" aca="1" ref="Y41" ca="1">SUM(INDIRECT("'"&amp;TOTALDemandSheets&amp;"'!"&amp;ADDRESS(ROW(),COLUMN())))</f>
        <v>0</v>
      </c>
      <c r="Z41" s="143" cm="1">
        <f t="array" aca="1" ref="Z41" ca="1">SUM(INDIRECT("'"&amp;TOTALDemandSheets&amp;"'!"&amp;ADDRESS(ROW(),COLUMN())))</f>
        <v>0</v>
      </c>
    </row>
    <row r="42" spans="1:26" outlineLevel="1">
      <c r="A42" s="113">
        <f>IF(ISBLANK('Input-Accounts'!A42),"",'Input-Accounts'!A42)</f>
        <v>33</v>
      </c>
      <c r="B42" s="17" t="str">
        <f>IF(ISBLANK('Input-Accounts'!B42),"",'Input-Accounts'!B42)</f>
        <v>M &amp; R Station Equipment - city gate</v>
      </c>
      <c r="C42" s="113">
        <f>IF(ISBLANK('Input-Accounts'!C42),"",'Input-Accounts'!C42)</f>
        <v>379</v>
      </c>
      <c r="D42" s="143" cm="1">
        <f t="array" aca="1" ref="D42" ca="1">SUM(INDIRECT("'"&amp;TOTALDemandSheets&amp;"'!"&amp;ADDRESS(ROW(),COLUMN())))</f>
        <v>4351552.2300000004</v>
      </c>
      <c r="E42" s="143">
        <f t="shared" ca="1" si="11"/>
        <v>0</v>
      </c>
      <c r="F42" s="89"/>
      <c r="G42" s="143" cm="1">
        <f t="array" aca="1" ref="G42" ca="1">SUM(INDIRECT("'"&amp;TOTALDemandSheets&amp;"'!"&amp;ADDRESS(ROW(),COLUMN())))</f>
        <v>805908.11572932464</v>
      </c>
      <c r="H42" s="143" cm="1">
        <f t="array" aca="1" ref="H42" ca="1">SUM(INDIRECT("'"&amp;TOTALDemandSheets&amp;"'!"&amp;ADDRESS(ROW(),COLUMN())))</f>
        <v>552887.98551933921</v>
      </c>
      <c r="I42" s="143" cm="1">
        <f t="array" aca="1" ref="I42" ca="1">SUM(INDIRECT("'"&amp;TOTALDemandSheets&amp;"'!"&amp;ADDRESS(ROW(),COLUMN())))</f>
        <v>60079.115531138996</v>
      </c>
      <c r="J42" s="143" cm="1">
        <f t="array" aca="1" ref="J42" ca="1">SUM(INDIRECT("'"&amp;TOTALDemandSheets&amp;"'!"&amp;ADDRESS(ROW(),COLUMN())))</f>
        <v>75528.305852694859</v>
      </c>
      <c r="K42" s="143" cm="1">
        <f t="array" aca="1" ref="K42" ca="1">SUM(INDIRECT("'"&amp;TOTALDemandSheets&amp;"'!"&amp;ADDRESS(ROW(),COLUMN())))</f>
        <v>7462.9598828821054</v>
      </c>
      <c r="L42" s="143" cm="1">
        <f t="array" aca="1" ref="L42" ca="1">SUM(INDIRECT("'"&amp;TOTALDemandSheets&amp;"'!"&amp;ADDRESS(ROW(),COLUMN())))</f>
        <v>2307763.0163099598</v>
      </c>
      <c r="M42" s="143" cm="1">
        <f t="array" aca="1" ref="M42" ca="1">SUM(INDIRECT("'"&amp;TOTALDemandSheets&amp;"'!"&amp;ADDRESS(ROW(),COLUMN())))</f>
        <v>541922.73117466131</v>
      </c>
      <c r="N42" s="143" cm="1">
        <f t="array" aca="1" ref="N42" ca="1">SUM(INDIRECT("'"&amp;TOTALDemandSheets&amp;"'!"&amp;ADDRESS(ROW(),COLUMN())))</f>
        <v>0</v>
      </c>
      <c r="O42" s="143" cm="1">
        <f t="array" aca="1" ref="O42" ca="1">SUM(INDIRECT("'"&amp;TOTALDemandSheets&amp;"'!"&amp;ADDRESS(ROW(),COLUMN())))</f>
        <v>0</v>
      </c>
      <c r="P42" s="143" cm="1">
        <f t="array" aca="1" ref="P42" ca="1">SUM(INDIRECT("'"&amp;TOTALDemandSheets&amp;"'!"&amp;ADDRESS(ROW(),COLUMN())))</f>
        <v>0</v>
      </c>
      <c r="Q42" s="143" cm="1">
        <f t="array" aca="1" ref="Q42" ca="1">SUM(INDIRECT("'"&amp;TOTALDemandSheets&amp;"'!"&amp;ADDRESS(ROW(),COLUMN())))</f>
        <v>0</v>
      </c>
      <c r="R42" s="143" cm="1">
        <f t="array" aca="1" ref="R42" ca="1">SUM(INDIRECT("'"&amp;TOTALDemandSheets&amp;"'!"&amp;ADDRESS(ROW(),COLUMN())))</f>
        <v>0</v>
      </c>
      <c r="S42" s="143" cm="1">
        <f t="array" aca="1" ref="S42" ca="1">SUM(INDIRECT("'"&amp;TOTALDemandSheets&amp;"'!"&amp;ADDRESS(ROW(),COLUMN())))</f>
        <v>0</v>
      </c>
      <c r="T42" s="143" cm="1">
        <f t="array" aca="1" ref="T42" ca="1">SUM(INDIRECT("'"&amp;TOTALDemandSheets&amp;"'!"&amp;ADDRESS(ROW(),COLUMN())))</f>
        <v>0</v>
      </c>
      <c r="U42" s="143" cm="1">
        <f t="array" aca="1" ref="U42" ca="1">SUM(INDIRECT("'"&amp;TOTALDemandSheets&amp;"'!"&amp;ADDRESS(ROW(),COLUMN())))</f>
        <v>0</v>
      </c>
      <c r="V42" s="143" cm="1">
        <f t="array" aca="1" ref="V42" ca="1">SUM(INDIRECT("'"&amp;TOTALDemandSheets&amp;"'!"&amp;ADDRESS(ROW(),COLUMN())))</f>
        <v>0</v>
      </c>
      <c r="W42" s="143" cm="1">
        <f t="array" aca="1" ref="W42" ca="1">SUM(INDIRECT("'"&amp;TOTALDemandSheets&amp;"'!"&amp;ADDRESS(ROW(),COLUMN())))</f>
        <v>0</v>
      </c>
      <c r="X42" s="143" cm="1">
        <f t="array" aca="1" ref="X42" ca="1">SUM(INDIRECT("'"&amp;TOTALDemandSheets&amp;"'!"&amp;ADDRESS(ROW(),COLUMN())))</f>
        <v>0</v>
      </c>
      <c r="Y42" s="143" cm="1">
        <f t="array" aca="1" ref="Y42" ca="1">SUM(INDIRECT("'"&amp;TOTALDemandSheets&amp;"'!"&amp;ADDRESS(ROW(),COLUMN())))</f>
        <v>0</v>
      </c>
      <c r="Z42" s="143" cm="1">
        <f t="array" aca="1" ref="Z42" ca="1">SUM(INDIRECT("'"&amp;TOTALDemandSheets&amp;"'!"&amp;ADDRESS(ROW(),COLUMN())))</f>
        <v>0</v>
      </c>
    </row>
    <row r="43" spans="1:26" outlineLevel="1">
      <c r="A43" s="113">
        <f>IF(ISBLANK('Input-Accounts'!A43),"",'Input-Accounts'!A43)</f>
        <v>34</v>
      </c>
      <c r="B43" s="17" t="str">
        <f>IF(ISBLANK('Input-Accounts'!B43),"",'Input-Accounts'!B43)</f>
        <v>Services</v>
      </c>
      <c r="C43" s="113">
        <f>IF(ISBLANK('Input-Accounts'!C43),"",'Input-Accounts'!C43)</f>
        <v>380</v>
      </c>
      <c r="D43" s="143" cm="1">
        <f t="array" aca="1" ref="D43" ca="1">SUM(INDIRECT("'"&amp;TOTALDemandSheets&amp;"'!"&amp;ADDRESS(ROW(),COLUMN())))</f>
        <v>0</v>
      </c>
      <c r="E43" s="143">
        <f ca="1">IFERROR(IF(D43="",0,IF(D43=0,0,IF(ABS(D43-SUM($G43:$Z43))&lt;Check_Limit,0,1))),1)</f>
        <v>0</v>
      </c>
      <c r="F43" s="89"/>
      <c r="G43" s="143" cm="1">
        <f t="array" aca="1" ref="G43" ca="1">SUM(INDIRECT("'"&amp;TOTALDemandSheets&amp;"'!"&amp;ADDRESS(ROW(),COLUMN())))</f>
        <v>0</v>
      </c>
      <c r="H43" s="143" cm="1">
        <f t="array" aca="1" ref="H43" ca="1">SUM(INDIRECT("'"&amp;TOTALDemandSheets&amp;"'!"&amp;ADDRESS(ROW(),COLUMN())))</f>
        <v>0</v>
      </c>
      <c r="I43" s="143" cm="1">
        <f t="array" aca="1" ref="I43" ca="1">SUM(INDIRECT("'"&amp;TOTALDemandSheets&amp;"'!"&amp;ADDRESS(ROW(),COLUMN())))</f>
        <v>0</v>
      </c>
      <c r="J43" s="143" cm="1">
        <f t="array" aca="1" ref="J43" ca="1">SUM(INDIRECT("'"&amp;TOTALDemandSheets&amp;"'!"&amp;ADDRESS(ROW(),COLUMN())))</f>
        <v>0</v>
      </c>
      <c r="K43" s="143" cm="1">
        <f t="array" aca="1" ref="K43" ca="1">SUM(INDIRECT("'"&amp;TOTALDemandSheets&amp;"'!"&amp;ADDRESS(ROW(),COLUMN())))</f>
        <v>0</v>
      </c>
      <c r="L43" s="143" cm="1">
        <f t="array" aca="1" ref="L43" ca="1">SUM(INDIRECT("'"&amp;TOTALDemandSheets&amp;"'!"&amp;ADDRESS(ROW(),COLUMN())))</f>
        <v>0</v>
      </c>
      <c r="M43" s="143" cm="1">
        <f t="array" aca="1" ref="M43" ca="1">SUM(INDIRECT("'"&amp;TOTALDemandSheets&amp;"'!"&amp;ADDRESS(ROW(),COLUMN())))</f>
        <v>0</v>
      </c>
      <c r="N43" s="143" cm="1">
        <f t="array" aca="1" ref="N43" ca="1">SUM(INDIRECT("'"&amp;TOTALDemandSheets&amp;"'!"&amp;ADDRESS(ROW(),COLUMN())))</f>
        <v>0</v>
      </c>
      <c r="O43" s="143" cm="1">
        <f t="array" aca="1" ref="O43" ca="1">SUM(INDIRECT("'"&amp;TOTALDemandSheets&amp;"'!"&amp;ADDRESS(ROW(),COLUMN())))</f>
        <v>0</v>
      </c>
      <c r="P43" s="143" cm="1">
        <f t="array" aca="1" ref="P43" ca="1">SUM(INDIRECT("'"&amp;TOTALDemandSheets&amp;"'!"&amp;ADDRESS(ROW(),COLUMN())))</f>
        <v>0</v>
      </c>
      <c r="Q43" s="143" cm="1">
        <f t="array" aca="1" ref="Q43" ca="1">SUM(INDIRECT("'"&amp;TOTALDemandSheets&amp;"'!"&amp;ADDRESS(ROW(),COLUMN())))</f>
        <v>0</v>
      </c>
      <c r="R43" s="143" cm="1">
        <f t="array" aca="1" ref="R43" ca="1">SUM(INDIRECT("'"&amp;TOTALDemandSheets&amp;"'!"&amp;ADDRESS(ROW(),COLUMN())))</f>
        <v>0</v>
      </c>
      <c r="S43" s="143" cm="1">
        <f t="array" aca="1" ref="S43" ca="1">SUM(INDIRECT("'"&amp;TOTALDemandSheets&amp;"'!"&amp;ADDRESS(ROW(),COLUMN())))</f>
        <v>0</v>
      </c>
      <c r="T43" s="143" cm="1">
        <f t="array" aca="1" ref="T43" ca="1">SUM(INDIRECT("'"&amp;TOTALDemandSheets&amp;"'!"&amp;ADDRESS(ROW(),COLUMN())))</f>
        <v>0</v>
      </c>
      <c r="U43" s="143" cm="1">
        <f t="array" aca="1" ref="U43" ca="1">SUM(INDIRECT("'"&amp;TOTALDemandSheets&amp;"'!"&amp;ADDRESS(ROW(),COLUMN())))</f>
        <v>0</v>
      </c>
      <c r="V43" s="143" cm="1">
        <f t="array" aca="1" ref="V43" ca="1">SUM(INDIRECT("'"&amp;TOTALDemandSheets&amp;"'!"&amp;ADDRESS(ROW(),COLUMN())))</f>
        <v>0</v>
      </c>
      <c r="W43" s="143" cm="1">
        <f t="array" aca="1" ref="W43" ca="1">SUM(INDIRECT("'"&amp;TOTALDemandSheets&amp;"'!"&amp;ADDRESS(ROW(),COLUMN())))</f>
        <v>0</v>
      </c>
      <c r="X43" s="143" cm="1">
        <f t="array" aca="1" ref="X43" ca="1">SUM(INDIRECT("'"&amp;TOTALDemandSheets&amp;"'!"&amp;ADDRESS(ROW(),COLUMN())))</f>
        <v>0</v>
      </c>
      <c r="Y43" s="143" cm="1">
        <f t="array" aca="1" ref="Y43" ca="1">SUM(INDIRECT("'"&amp;TOTALDemandSheets&amp;"'!"&amp;ADDRESS(ROW(),COLUMN())))</f>
        <v>0</v>
      </c>
      <c r="Z43" s="143" cm="1">
        <f t="array" aca="1" ref="Z43" ca="1">SUM(INDIRECT("'"&amp;TOTALDemandSheets&amp;"'!"&amp;ADDRESS(ROW(),COLUMN())))</f>
        <v>0</v>
      </c>
    </row>
    <row r="44" spans="1:26" outlineLevel="1">
      <c r="A44" s="113">
        <f>IF(ISBLANK('Input-Accounts'!A44),"",'Input-Accounts'!A44)</f>
        <v>35</v>
      </c>
      <c r="B44" s="17" t="str">
        <f>IF(ISBLANK('Input-Accounts'!B44),"",'Input-Accounts'!B44)</f>
        <v>Services - Direct</v>
      </c>
      <c r="C44" s="113">
        <f>IF(ISBLANK('Input-Accounts'!C44),"",'Input-Accounts'!C44)</f>
        <v>380.1</v>
      </c>
      <c r="D44" s="143" cm="1">
        <f t="array" aca="1" ref="D44" ca="1">SUM(INDIRECT("'"&amp;TOTALDemandSheets&amp;"'!"&amp;ADDRESS(ROW(),COLUMN())))</f>
        <v>0</v>
      </c>
      <c r="E44" s="143">
        <f ca="1">IFERROR(IF(D44="",0,IF(D44=0,0,IF(ABS(D44-SUM($G44:$Z44))&lt;Check_Limit,0,1))),1)</f>
        <v>0</v>
      </c>
      <c r="F44" s="89"/>
      <c r="G44" s="143" cm="1">
        <f t="array" aca="1" ref="G44" ca="1">SUM(INDIRECT("'"&amp;TOTALDemandSheets&amp;"'!"&amp;ADDRESS(ROW(),COLUMN())))</f>
        <v>0</v>
      </c>
      <c r="H44" s="143" cm="1">
        <f t="array" aca="1" ref="H44" ca="1">SUM(INDIRECT("'"&amp;TOTALDemandSheets&amp;"'!"&amp;ADDRESS(ROW(),COLUMN())))</f>
        <v>0</v>
      </c>
      <c r="I44" s="143" cm="1">
        <f t="array" aca="1" ref="I44" ca="1">SUM(INDIRECT("'"&amp;TOTALDemandSheets&amp;"'!"&amp;ADDRESS(ROW(),COLUMN())))</f>
        <v>0</v>
      </c>
      <c r="J44" s="143" cm="1">
        <f t="array" aca="1" ref="J44" ca="1">SUM(INDIRECT("'"&amp;TOTALDemandSheets&amp;"'!"&amp;ADDRESS(ROW(),COLUMN())))</f>
        <v>0</v>
      </c>
      <c r="K44" s="143" cm="1">
        <f t="array" aca="1" ref="K44" ca="1">SUM(INDIRECT("'"&amp;TOTALDemandSheets&amp;"'!"&amp;ADDRESS(ROW(),COLUMN())))</f>
        <v>0</v>
      </c>
      <c r="L44" s="143" cm="1">
        <f t="array" aca="1" ref="L44" ca="1">SUM(INDIRECT("'"&amp;TOTALDemandSheets&amp;"'!"&amp;ADDRESS(ROW(),COLUMN())))</f>
        <v>0</v>
      </c>
      <c r="M44" s="143" cm="1">
        <f t="array" aca="1" ref="M44" ca="1">SUM(INDIRECT("'"&amp;TOTALDemandSheets&amp;"'!"&amp;ADDRESS(ROW(),COLUMN())))</f>
        <v>0</v>
      </c>
      <c r="N44" s="143" cm="1">
        <f t="array" aca="1" ref="N44" ca="1">SUM(INDIRECT("'"&amp;TOTALDemandSheets&amp;"'!"&amp;ADDRESS(ROW(),COLUMN())))</f>
        <v>0</v>
      </c>
      <c r="O44" s="143" cm="1">
        <f t="array" aca="1" ref="O44" ca="1">SUM(INDIRECT("'"&amp;TOTALDemandSheets&amp;"'!"&amp;ADDRESS(ROW(),COLUMN())))</f>
        <v>0</v>
      </c>
      <c r="P44" s="143" cm="1">
        <f t="array" aca="1" ref="P44" ca="1">SUM(INDIRECT("'"&amp;TOTALDemandSheets&amp;"'!"&amp;ADDRESS(ROW(),COLUMN())))</f>
        <v>0</v>
      </c>
      <c r="Q44" s="143" cm="1">
        <f t="array" aca="1" ref="Q44" ca="1">SUM(INDIRECT("'"&amp;TOTALDemandSheets&amp;"'!"&amp;ADDRESS(ROW(),COLUMN())))</f>
        <v>0</v>
      </c>
      <c r="R44" s="143" cm="1">
        <f t="array" aca="1" ref="R44" ca="1">SUM(INDIRECT("'"&amp;TOTALDemandSheets&amp;"'!"&amp;ADDRESS(ROW(),COLUMN())))</f>
        <v>0</v>
      </c>
      <c r="S44" s="143" cm="1">
        <f t="array" aca="1" ref="S44" ca="1">SUM(INDIRECT("'"&amp;TOTALDemandSheets&amp;"'!"&amp;ADDRESS(ROW(),COLUMN())))</f>
        <v>0</v>
      </c>
      <c r="T44" s="143" cm="1">
        <f t="array" aca="1" ref="T44" ca="1">SUM(INDIRECT("'"&amp;TOTALDemandSheets&amp;"'!"&amp;ADDRESS(ROW(),COLUMN())))</f>
        <v>0</v>
      </c>
      <c r="U44" s="143" cm="1">
        <f t="array" aca="1" ref="U44" ca="1">SUM(INDIRECT("'"&amp;TOTALDemandSheets&amp;"'!"&amp;ADDRESS(ROW(),COLUMN())))</f>
        <v>0</v>
      </c>
      <c r="V44" s="143" cm="1">
        <f t="array" aca="1" ref="V44" ca="1">SUM(INDIRECT("'"&amp;TOTALDemandSheets&amp;"'!"&amp;ADDRESS(ROW(),COLUMN())))</f>
        <v>0</v>
      </c>
      <c r="W44" s="143" cm="1">
        <f t="array" aca="1" ref="W44" ca="1">SUM(INDIRECT("'"&amp;TOTALDemandSheets&amp;"'!"&amp;ADDRESS(ROW(),COLUMN())))</f>
        <v>0</v>
      </c>
      <c r="X44" s="143" cm="1">
        <f t="array" aca="1" ref="X44" ca="1">SUM(INDIRECT("'"&amp;TOTALDemandSheets&amp;"'!"&amp;ADDRESS(ROW(),COLUMN())))</f>
        <v>0</v>
      </c>
      <c r="Y44" s="143" cm="1">
        <f t="array" aca="1" ref="Y44" ca="1">SUM(INDIRECT("'"&amp;TOTALDemandSheets&amp;"'!"&amp;ADDRESS(ROW(),COLUMN())))</f>
        <v>0</v>
      </c>
      <c r="Z44" s="143" cm="1">
        <f t="array" aca="1" ref="Z44" ca="1">SUM(INDIRECT("'"&amp;TOTALDemandSheets&amp;"'!"&amp;ADDRESS(ROW(),COLUMN())))</f>
        <v>0</v>
      </c>
    </row>
    <row r="45" spans="1:26" outlineLevel="1">
      <c r="A45" s="113">
        <f>IF(ISBLANK('Input-Accounts'!A45),"",'Input-Accounts'!A45)</f>
        <v>36</v>
      </c>
      <c r="B45" s="17" t="str">
        <f>IF(ISBLANK('Input-Accounts'!B45),"",'Input-Accounts'!B45)</f>
        <v>Meters</v>
      </c>
      <c r="C45" s="113">
        <f>IF(ISBLANK('Input-Accounts'!C45),"",'Input-Accounts'!C45)</f>
        <v>381</v>
      </c>
      <c r="D45" s="143" cm="1">
        <f t="array" aca="1" ref="D45" ca="1">SUM(INDIRECT("'"&amp;TOTALDemandSheets&amp;"'!"&amp;ADDRESS(ROW(),COLUMN())))</f>
        <v>0</v>
      </c>
      <c r="E45" s="143">
        <f ca="1">IFERROR(IF(D45="",0,IF(D45=0,0,IF(ABS(D45-SUM($G45:$Z45))&lt;Check_Limit,0,1))),1)</f>
        <v>0</v>
      </c>
      <c r="F45" s="89"/>
      <c r="G45" s="143" cm="1">
        <f t="array" aca="1" ref="G45" ca="1">SUM(INDIRECT("'"&amp;TOTALDemandSheets&amp;"'!"&amp;ADDRESS(ROW(),COLUMN())))</f>
        <v>0</v>
      </c>
      <c r="H45" s="143" cm="1">
        <f t="array" aca="1" ref="H45" ca="1">SUM(INDIRECT("'"&amp;TOTALDemandSheets&amp;"'!"&amp;ADDRESS(ROW(),COLUMN())))</f>
        <v>0</v>
      </c>
      <c r="I45" s="143" cm="1">
        <f t="array" aca="1" ref="I45" ca="1">SUM(INDIRECT("'"&amp;TOTALDemandSheets&amp;"'!"&amp;ADDRESS(ROW(),COLUMN())))</f>
        <v>0</v>
      </c>
      <c r="J45" s="143" cm="1">
        <f t="array" aca="1" ref="J45" ca="1">SUM(INDIRECT("'"&amp;TOTALDemandSheets&amp;"'!"&amp;ADDRESS(ROW(),COLUMN())))</f>
        <v>0</v>
      </c>
      <c r="K45" s="143" cm="1">
        <f t="array" aca="1" ref="K45" ca="1">SUM(INDIRECT("'"&amp;TOTALDemandSheets&amp;"'!"&amp;ADDRESS(ROW(),COLUMN())))</f>
        <v>0</v>
      </c>
      <c r="L45" s="143" cm="1">
        <f t="array" aca="1" ref="L45" ca="1">SUM(INDIRECT("'"&amp;TOTALDemandSheets&amp;"'!"&amp;ADDRESS(ROW(),COLUMN())))</f>
        <v>0</v>
      </c>
      <c r="M45" s="143" cm="1">
        <f t="array" aca="1" ref="M45" ca="1">SUM(INDIRECT("'"&amp;TOTALDemandSheets&amp;"'!"&amp;ADDRESS(ROW(),COLUMN())))</f>
        <v>0</v>
      </c>
      <c r="N45" s="143" cm="1">
        <f t="array" aca="1" ref="N45" ca="1">SUM(INDIRECT("'"&amp;TOTALDemandSheets&amp;"'!"&amp;ADDRESS(ROW(),COLUMN())))</f>
        <v>0</v>
      </c>
      <c r="O45" s="143" cm="1">
        <f t="array" aca="1" ref="O45" ca="1">SUM(INDIRECT("'"&amp;TOTALDemandSheets&amp;"'!"&amp;ADDRESS(ROW(),COLUMN())))</f>
        <v>0</v>
      </c>
      <c r="P45" s="143" cm="1">
        <f t="array" aca="1" ref="P45" ca="1">SUM(INDIRECT("'"&amp;TOTALDemandSheets&amp;"'!"&amp;ADDRESS(ROW(),COLUMN())))</f>
        <v>0</v>
      </c>
      <c r="Q45" s="143" cm="1">
        <f t="array" aca="1" ref="Q45" ca="1">SUM(INDIRECT("'"&amp;TOTALDemandSheets&amp;"'!"&amp;ADDRESS(ROW(),COLUMN())))</f>
        <v>0</v>
      </c>
      <c r="R45" s="143" cm="1">
        <f t="array" aca="1" ref="R45" ca="1">SUM(INDIRECT("'"&amp;TOTALDemandSheets&amp;"'!"&amp;ADDRESS(ROW(),COLUMN())))</f>
        <v>0</v>
      </c>
      <c r="S45" s="143" cm="1">
        <f t="array" aca="1" ref="S45" ca="1">SUM(INDIRECT("'"&amp;TOTALDemandSheets&amp;"'!"&amp;ADDRESS(ROW(),COLUMN())))</f>
        <v>0</v>
      </c>
      <c r="T45" s="143" cm="1">
        <f t="array" aca="1" ref="T45" ca="1">SUM(INDIRECT("'"&amp;TOTALDemandSheets&amp;"'!"&amp;ADDRESS(ROW(),COLUMN())))</f>
        <v>0</v>
      </c>
      <c r="U45" s="143" cm="1">
        <f t="array" aca="1" ref="U45" ca="1">SUM(INDIRECT("'"&amp;TOTALDemandSheets&amp;"'!"&amp;ADDRESS(ROW(),COLUMN())))</f>
        <v>0</v>
      </c>
      <c r="V45" s="143" cm="1">
        <f t="array" aca="1" ref="V45" ca="1">SUM(INDIRECT("'"&amp;TOTALDemandSheets&amp;"'!"&amp;ADDRESS(ROW(),COLUMN())))</f>
        <v>0</v>
      </c>
      <c r="W45" s="143" cm="1">
        <f t="array" aca="1" ref="W45" ca="1">SUM(INDIRECT("'"&amp;TOTALDemandSheets&amp;"'!"&amp;ADDRESS(ROW(),COLUMN())))</f>
        <v>0</v>
      </c>
      <c r="X45" s="143" cm="1">
        <f t="array" aca="1" ref="X45" ca="1">SUM(INDIRECT("'"&amp;TOTALDemandSheets&amp;"'!"&amp;ADDRESS(ROW(),COLUMN())))</f>
        <v>0</v>
      </c>
      <c r="Y45" s="143" cm="1">
        <f t="array" aca="1" ref="Y45" ca="1">SUM(INDIRECT("'"&amp;TOTALDemandSheets&amp;"'!"&amp;ADDRESS(ROW(),COLUMN())))</f>
        <v>0</v>
      </c>
      <c r="Z45" s="143" cm="1">
        <f t="array" aca="1" ref="Z45" ca="1">SUM(INDIRECT("'"&amp;TOTALDemandSheets&amp;"'!"&amp;ADDRESS(ROW(),COLUMN())))</f>
        <v>0</v>
      </c>
    </row>
    <row r="46" spans="1:26" outlineLevel="1">
      <c r="A46" s="113">
        <f>IF(ISBLANK('Input-Accounts'!A46),"",'Input-Accounts'!A46)</f>
        <v>37</v>
      </c>
      <c r="B46" s="17" t="str">
        <f>IF(ISBLANK('Input-Accounts'!B46),"",'Input-Accounts'!B46)</f>
        <v>House Regulator &amp; Install.</v>
      </c>
      <c r="C46" s="113">
        <f>IF(ISBLANK('Input-Accounts'!C46),"",'Input-Accounts'!C46)</f>
        <v>383</v>
      </c>
      <c r="D46" s="143" cm="1">
        <f t="array" aca="1" ref="D46" ca="1">SUM(INDIRECT("'"&amp;TOTALDemandSheets&amp;"'!"&amp;ADDRESS(ROW(),COLUMN())))</f>
        <v>0</v>
      </c>
      <c r="E46" s="143">
        <f t="shared" ref="E46:E71" ca="1" si="12">IFERROR(IF(D46="",0,IF(D46=0,0,IF(ABS(D46-SUM($G46:$Z46))&lt;Check_Limit,0,1))),1)</f>
        <v>0</v>
      </c>
      <c r="F46" s="89"/>
      <c r="G46" s="143" cm="1">
        <f t="array" aca="1" ref="G46" ca="1">SUM(INDIRECT("'"&amp;TOTALDemandSheets&amp;"'!"&amp;ADDRESS(ROW(),COLUMN())))</f>
        <v>0</v>
      </c>
      <c r="H46" s="143" cm="1">
        <f t="array" aca="1" ref="H46" ca="1">SUM(INDIRECT("'"&amp;TOTALDemandSheets&amp;"'!"&amp;ADDRESS(ROW(),COLUMN())))</f>
        <v>0</v>
      </c>
      <c r="I46" s="143" cm="1">
        <f t="array" aca="1" ref="I46" ca="1">SUM(INDIRECT("'"&amp;TOTALDemandSheets&amp;"'!"&amp;ADDRESS(ROW(),COLUMN())))</f>
        <v>0</v>
      </c>
      <c r="J46" s="143" cm="1">
        <f t="array" aca="1" ref="J46" ca="1">SUM(INDIRECT("'"&amp;TOTALDemandSheets&amp;"'!"&amp;ADDRESS(ROW(),COLUMN())))</f>
        <v>0</v>
      </c>
      <c r="K46" s="143" cm="1">
        <f t="array" aca="1" ref="K46" ca="1">SUM(INDIRECT("'"&amp;TOTALDemandSheets&amp;"'!"&amp;ADDRESS(ROW(),COLUMN())))</f>
        <v>0</v>
      </c>
      <c r="L46" s="143" cm="1">
        <f t="array" aca="1" ref="L46" ca="1">SUM(INDIRECT("'"&amp;TOTALDemandSheets&amp;"'!"&amp;ADDRESS(ROW(),COLUMN())))</f>
        <v>0</v>
      </c>
      <c r="M46" s="143" cm="1">
        <f t="array" aca="1" ref="M46" ca="1">SUM(INDIRECT("'"&amp;TOTALDemandSheets&amp;"'!"&amp;ADDRESS(ROW(),COLUMN())))</f>
        <v>0</v>
      </c>
      <c r="N46" s="143" cm="1">
        <f t="array" aca="1" ref="N46" ca="1">SUM(INDIRECT("'"&amp;TOTALDemandSheets&amp;"'!"&amp;ADDRESS(ROW(),COLUMN())))</f>
        <v>0</v>
      </c>
      <c r="O46" s="143" cm="1">
        <f t="array" aca="1" ref="O46" ca="1">SUM(INDIRECT("'"&amp;TOTALDemandSheets&amp;"'!"&amp;ADDRESS(ROW(),COLUMN())))</f>
        <v>0</v>
      </c>
      <c r="P46" s="143" cm="1">
        <f t="array" aca="1" ref="P46" ca="1">SUM(INDIRECT("'"&amp;TOTALDemandSheets&amp;"'!"&amp;ADDRESS(ROW(),COLUMN())))</f>
        <v>0</v>
      </c>
      <c r="Q46" s="143" cm="1">
        <f t="array" aca="1" ref="Q46" ca="1">SUM(INDIRECT("'"&amp;TOTALDemandSheets&amp;"'!"&amp;ADDRESS(ROW(),COLUMN())))</f>
        <v>0</v>
      </c>
      <c r="R46" s="143" cm="1">
        <f t="array" aca="1" ref="R46" ca="1">SUM(INDIRECT("'"&amp;TOTALDemandSheets&amp;"'!"&amp;ADDRESS(ROW(),COLUMN())))</f>
        <v>0</v>
      </c>
      <c r="S46" s="143" cm="1">
        <f t="array" aca="1" ref="S46" ca="1">SUM(INDIRECT("'"&amp;TOTALDemandSheets&amp;"'!"&amp;ADDRESS(ROW(),COLUMN())))</f>
        <v>0</v>
      </c>
      <c r="T46" s="143" cm="1">
        <f t="array" aca="1" ref="T46" ca="1">SUM(INDIRECT("'"&amp;TOTALDemandSheets&amp;"'!"&amp;ADDRESS(ROW(),COLUMN())))</f>
        <v>0</v>
      </c>
      <c r="U46" s="143" cm="1">
        <f t="array" aca="1" ref="U46" ca="1">SUM(INDIRECT("'"&amp;TOTALDemandSheets&amp;"'!"&amp;ADDRESS(ROW(),COLUMN())))</f>
        <v>0</v>
      </c>
      <c r="V46" s="143" cm="1">
        <f t="array" aca="1" ref="V46" ca="1">SUM(INDIRECT("'"&amp;TOTALDemandSheets&amp;"'!"&amp;ADDRESS(ROW(),COLUMN())))</f>
        <v>0</v>
      </c>
      <c r="W46" s="143" cm="1">
        <f t="array" aca="1" ref="W46" ca="1">SUM(INDIRECT("'"&amp;TOTALDemandSheets&amp;"'!"&amp;ADDRESS(ROW(),COLUMN())))</f>
        <v>0</v>
      </c>
      <c r="X46" s="143" cm="1">
        <f t="array" aca="1" ref="X46" ca="1">SUM(INDIRECT("'"&amp;TOTALDemandSheets&amp;"'!"&amp;ADDRESS(ROW(),COLUMN())))</f>
        <v>0</v>
      </c>
      <c r="Y46" s="143" cm="1">
        <f t="array" aca="1" ref="Y46" ca="1">SUM(INDIRECT("'"&amp;TOTALDemandSheets&amp;"'!"&amp;ADDRESS(ROW(),COLUMN())))</f>
        <v>0</v>
      </c>
      <c r="Z46" s="143" cm="1">
        <f t="array" aca="1" ref="Z46" ca="1">SUM(INDIRECT("'"&amp;TOTALDemandSheets&amp;"'!"&amp;ADDRESS(ROW(),COLUMN())))</f>
        <v>0</v>
      </c>
    </row>
    <row r="47" spans="1:26" outlineLevel="1">
      <c r="A47" s="113">
        <f>IF(ISBLANK('Input-Accounts'!A47),"",'Input-Accounts'!A47)</f>
        <v>38</v>
      </c>
      <c r="B47" s="17" t="str">
        <f>IF(ISBLANK('Input-Accounts'!B47),"",'Input-Accounts'!B47)</f>
        <v>Industrial M &amp; R Station Equipment</v>
      </c>
      <c r="C47" s="113">
        <f>IF(ISBLANK('Input-Accounts'!C47),"",'Input-Accounts'!C47)</f>
        <v>385</v>
      </c>
      <c r="D47" s="143" cm="1">
        <f t="array" aca="1" ref="D47" ca="1">SUM(INDIRECT("'"&amp;TOTALDemandSheets&amp;"'!"&amp;ADDRESS(ROW(),COLUMN())))</f>
        <v>0</v>
      </c>
      <c r="E47" s="143">
        <f t="shared" ca="1" si="12"/>
        <v>0</v>
      </c>
      <c r="F47" s="89"/>
      <c r="G47" s="143" cm="1">
        <f t="array" aca="1" ref="G47" ca="1">SUM(INDIRECT("'"&amp;TOTALDemandSheets&amp;"'!"&amp;ADDRESS(ROW(),COLUMN())))</f>
        <v>0</v>
      </c>
      <c r="H47" s="143" cm="1">
        <f t="array" aca="1" ref="H47" ca="1">SUM(INDIRECT("'"&amp;TOTALDemandSheets&amp;"'!"&amp;ADDRESS(ROW(),COLUMN())))</f>
        <v>0</v>
      </c>
      <c r="I47" s="143" cm="1">
        <f t="array" aca="1" ref="I47" ca="1">SUM(INDIRECT("'"&amp;TOTALDemandSheets&amp;"'!"&amp;ADDRESS(ROW(),COLUMN())))</f>
        <v>0</v>
      </c>
      <c r="J47" s="143" cm="1">
        <f t="array" aca="1" ref="J47" ca="1">SUM(INDIRECT("'"&amp;TOTALDemandSheets&amp;"'!"&amp;ADDRESS(ROW(),COLUMN())))</f>
        <v>0</v>
      </c>
      <c r="K47" s="143" cm="1">
        <f t="array" aca="1" ref="K47" ca="1">SUM(INDIRECT("'"&amp;TOTALDemandSheets&amp;"'!"&amp;ADDRESS(ROW(),COLUMN())))</f>
        <v>0</v>
      </c>
      <c r="L47" s="143" cm="1">
        <f t="array" aca="1" ref="L47" ca="1">SUM(INDIRECT("'"&amp;TOTALDemandSheets&amp;"'!"&amp;ADDRESS(ROW(),COLUMN())))</f>
        <v>0</v>
      </c>
      <c r="M47" s="143" cm="1">
        <f t="array" aca="1" ref="M47" ca="1">SUM(INDIRECT("'"&amp;TOTALDemandSheets&amp;"'!"&amp;ADDRESS(ROW(),COLUMN())))</f>
        <v>0</v>
      </c>
      <c r="N47" s="143" cm="1">
        <f t="array" aca="1" ref="N47" ca="1">SUM(INDIRECT("'"&amp;TOTALDemandSheets&amp;"'!"&amp;ADDRESS(ROW(),COLUMN())))</f>
        <v>0</v>
      </c>
      <c r="O47" s="143" cm="1">
        <f t="array" aca="1" ref="O47" ca="1">SUM(INDIRECT("'"&amp;TOTALDemandSheets&amp;"'!"&amp;ADDRESS(ROW(),COLUMN())))</f>
        <v>0</v>
      </c>
      <c r="P47" s="143" cm="1">
        <f t="array" aca="1" ref="P47" ca="1">SUM(INDIRECT("'"&amp;TOTALDemandSheets&amp;"'!"&amp;ADDRESS(ROW(),COLUMN())))</f>
        <v>0</v>
      </c>
      <c r="Q47" s="143" cm="1">
        <f t="array" aca="1" ref="Q47" ca="1">SUM(INDIRECT("'"&amp;TOTALDemandSheets&amp;"'!"&amp;ADDRESS(ROW(),COLUMN())))</f>
        <v>0</v>
      </c>
      <c r="R47" s="143" cm="1">
        <f t="array" aca="1" ref="R47" ca="1">SUM(INDIRECT("'"&amp;TOTALDemandSheets&amp;"'!"&amp;ADDRESS(ROW(),COLUMN())))</f>
        <v>0</v>
      </c>
      <c r="S47" s="143" cm="1">
        <f t="array" aca="1" ref="S47" ca="1">SUM(INDIRECT("'"&amp;TOTALDemandSheets&amp;"'!"&amp;ADDRESS(ROW(),COLUMN())))</f>
        <v>0</v>
      </c>
      <c r="T47" s="143" cm="1">
        <f t="array" aca="1" ref="T47" ca="1">SUM(INDIRECT("'"&amp;TOTALDemandSheets&amp;"'!"&amp;ADDRESS(ROW(),COLUMN())))</f>
        <v>0</v>
      </c>
      <c r="U47" s="143" cm="1">
        <f t="array" aca="1" ref="U47" ca="1">SUM(INDIRECT("'"&amp;TOTALDemandSheets&amp;"'!"&amp;ADDRESS(ROW(),COLUMN())))</f>
        <v>0</v>
      </c>
      <c r="V47" s="143" cm="1">
        <f t="array" aca="1" ref="V47" ca="1">SUM(INDIRECT("'"&amp;TOTALDemandSheets&amp;"'!"&amp;ADDRESS(ROW(),COLUMN())))</f>
        <v>0</v>
      </c>
      <c r="W47" s="143" cm="1">
        <f t="array" aca="1" ref="W47" ca="1">SUM(INDIRECT("'"&amp;TOTALDemandSheets&amp;"'!"&amp;ADDRESS(ROW(),COLUMN())))</f>
        <v>0</v>
      </c>
      <c r="X47" s="143" cm="1">
        <f t="array" aca="1" ref="X47" ca="1">SUM(INDIRECT("'"&amp;TOTALDemandSheets&amp;"'!"&amp;ADDRESS(ROW(),COLUMN())))</f>
        <v>0</v>
      </c>
      <c r="Y47" s="143" cm="1">
        <f t="array" aca="1" ref="Y47" ca="1">SUM(INDIRECT("'"&amp;TOTALDemandSheets&amp;"'!"&amp;ADDRESS(ROW(),COLUMN())))</f>
        <v>0</v>
      </c>
      <c r="Z47" s="143" cm="1">
        <f t="array" aca="1" ref="Z47" ca="1">SUM(INDIRECT("'"&amp;TOTALDemandSheets&amp;"'!"&amp;ADDRESS(ROW(),COLUMN())))</f>
        <v>0</v>
      </c>
    </row>
    <row r="48" spans="1:26" outlineLevel="1">
      <c r="A48" s="113">
        <f>IF(ISBLANK('Input-Accounts'!A48),"",'Input-Accounts'!A48)</f>
        <v>39</v>
      </c>
      <c r="B48" s="79" t="str">
        <f>IF(ISBLANK('Input-Accounts'!B48),"",'Input-Accounts'!B48)</f>
        <v>Subtotal - Distribution Plant</v>
      </c>
      <c r="C48" s="113" t="str">
        <f>IF(ISBLANK('Input-Accounts'!C48),"",'Input-Accounts'!C48)</f>
        <v/>
      </c>
      <c r="D48" s="144" cm="1">
        <f t="array" aca="1" ref="D48" ca="1">SUM(INDIRECT("'"&amp;TOTALDemandSheets&amp;"'!"&amp;ADDRESS(ROW(),COLUMN())))</f>
        <v>651948464.32854605</v>
      </c>
      <c r="E48" s="143">
        <f t="shared" ca="1" si="12"/>
        <v>0</v>
      </c>
      <c r="G48" s="144" cm="1">
        <f t="array" aca="1" ref="G48" ca="1">SUM(INDIRECT("'"&amp;TOTALDemandSheets&amp;"'!"&amp;ADDRESS(ROW(),COLUMN())))</f>
        <v>209355505.58579531</v>
      </c>
      <c r="H48" s="144" cm="1">
        <f t="array" aca="1" ref="H48" ca="1">SUM(INDIRECT("'"&amp;TOTALDemandSheets&amp;"'!"&amp;ADDRESS(ROW(),COLUMN())))</f>
        <v>144312433.81843367</v>
      </c>
      <c r="I48" s="144" cm="1">
        <f t="array" aca="1" ref="I48" ca="1">SUM(INDIRECT("'"&amp;TOTALDemandSheets&amp;"'!"&amp;ADDRESS(ROW(),COLUMN())))</f>
        <v>16216464.221622832</v>
      </c>
      <c r="J48" s="144" cm="1">
        <f t="array" aca="1" ref="J48" ca="1">SUM(INDIRECT("'"&amp;TOTALDemandSheets&amp;"'!"&amp;ADDRESS(ROW(),COLUMN())))</f>
        <v>20725269.17510175</v>
      </c>
      <c r="K48" s="144" cm="1">
        <f t="array" aca="1" ref="K48" ca="1">SUM(INDIRECT("'"&amp;TOTALDemandSheets&amp;"'!"&amp;ADDRESS(ROW(),COLUMN())))</f>
        <v>1169177.1739702481</v>
      </c>
      <c r="L48" s="144" cm="1">
        <f t="array" aca="1" ref="L48" ca="1">SUM(INDIRECT("'"&amp;TOTALDemandSheets&amp;"'!"&amp;ADDRESS(ROW(),COLUMN())))</f>
        <v>240586931.48531753</v>
      </c>
      <c r="M48" s="144" cm="1">
        <f t="array" aca="1" ref="M48" ca="1">SUM(INDIRECT("'"&amp;TOTALDemandSheets&amp;"'!"&amp;ADDRESS(ROW(),COLUMN())))</f>
        <v>19582682.868304655</v>
      </c>
      <c r="N48" s="144" cm="1">
        <f t="array" aca="1" ref="N48" ca="1">SUM(INDIRECT("'"&amp;TOTALDemandSheets&amp;"'!"&amp;ADDRESS(ROW(),COLUMN())))</f>
        <v>0</v>
      </c>
      <c r="O48" s="144" cm="1">
        <f t="array" aca="1" ref="O48" ca="1">SUM(INDIRECT("'"&amp;TOTALDemandSheets&amp;"'!"&amp;ADDRESS(ROW(),COLUMN())))</f>
        <v>0</v>
      </c>
      <c r="P48" s="144" cm="1">
        <f t="array" aca="1" ref="P48" ca="1">SUM(INDIRECT("'"&amp;TOTALDemandSheets&amp;"'!"&amp;ADDRESS(ROW(),COLUMN())))</f>
        <v>0</v>
      </c>
      <c r="Q48" s="144" cm="1">
        <f t="array" aca="1" ref="Q48" ca="1">SUM(INDIRECT("'"&amp;TOTALDemandSheets&amp;"'!"&amp;ADDRESS(ROW(),COLUMN())))</f>
        <v>0</v>
      </c>
      <c r="R48" s="144" cm="1">
        <f t="array" aca="1" ref="R48" ca="1">SUM(INDIRECT("'"&amp;TOTALDemandSheets&amp;"'!"&amp;ADDRESS(ROW(),COLUMN())))</f>
        <v>0</v>
      </c>
      <c r="S48" s="144" cm="1">
        <f t="array" aca="1" ref="S48" ca="1">SUM(INDIRECT("'"&amp;TOTALDemandSheets&amp;"'!"&amp;ADDRESS(ROW(),COLUMN())))</f>
        <v>0</v>
      </c>
      <c r="T48" s="144" cm="1">
        <f t="array" aca="1" ref="T48" ca="1">SUM(INDIRECT("'"&amp;TOTALDemandSheets&amp;"'!"&amp;ADDRESS(ROW(),COLUMN())))</f>
        <v>0</v>
      </c>
      <c r="U48" s="144" cm="1">
        <f t="array" aca="1" ref="U48" ca="1">SUM(INDIRECT("'"&amp;TOTALDemandSheets&amp;"'!"&amp;ADDRESS(ROW(),COLUMN())))</f>
        <v>0</v>
      </c>
      <c r="V48" s="144" cm="1">
        <f t="array" aca="1" ref="V48" ca="1">SUM(INDIRECT("'"&amp;TOTALDemandSheets&amp;"'!"&amp;ADDRESS(ROW(),COLUMN())))</f>
        <v>0</v>
      </c>
      <c r="W48" s="144" cm="1">
        <f t="array" aca="1" ref="W48" ca="1">SUM(INDIRECT("'"&amp;TOTALDemandSheets&amp;"'!"&amp;ADDRESS(ROW(),COLUMN())))</f>
        <v>0</v>
      </c>
      <c r="X48" s="144" cm="1">
        <f t="array" aca="1" ref="X48" ca="1">SUM(INDIRECT("'"&amp;TOTALDemandSheets&amp;"'!"&amp;ADDRESS(ROW(),COLUMN())))</f>
        <v>0</v>
      </c>
      <c r="Y48" s="144" cm="1">
        <f t="array" aca="1" ref="Y48" ca="1">SUM(INDIRECT("'"&amp;TOTALDemandSheets&amp;"'!"&amp;ADDRESS(ROW(),COLUMN())))</f>
        <v>0</v>
      </c>
      <c r="Z48" s="144" cm="1">
        <f t="array" aca="1" ref="Z48" ca="1">SUM(INDIRECT("'"&amp;TOTALDemandSheets&amp;"'!"&amp;ADDRESS(ROW(),COLUMN())))</f>
        <v>0</v>
      </c>
    </row>
    <row r="49" spans="1:26" outlineLevel="1">
      <c r="A49" s="113" t="str">
        <f>IF(ISBLANK('Input-Accounts'!A49),"",'Input-Accounts'!A49)</f>
        <v/>
      </c>
      <c r="B49" s="17" t="str">
        <f>IF(ISBLANK('Input-Accounts'!B49),"",'Input-Accounts'!B49)</f>
        <v/>
      </c>
      <c r="D49" s="143"/>
      <c r="E49" s="143">
        <f t="shared" si="12"/>
        <v>0</v>
      </c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</row>
    <row r="50" spans="1:26" outlineLevel="1">
      <c r="A50" s="113">
        <f>IF(ISBLANK('Input-Accounts'!A50),"",'Input-Accounts'!A50)</f>
        <v>40</v>
      </c>
      <c r="B50" s="81" t="str">
        <f>IF(ISBLANK('Input-Accounts'!B50),"",'Input-Accounts'!B50)</f>
        <v>General Plant</v>
      </c>
      <c r="D50" s="143"/>
      <c r="E50" s="143">
        <f t="shared" si="12"/>
        <v>0</v>
      </c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</row>
    <row r="51" spans="1:26" outlineLevel="1">
      <c r="A51" s="113">
        <f>IF(ISBLANK('Input-Accounts'!A51),"",'Input-Accounts'!A51)</f>
        <v>41</v>
      </c>
      <c r="B51" s="17" t="str">
        <f>IF(ISBLANK('Input-Accounts'!B51),"",'Input-Accounts'!B51)</f>
        <v>Land and Land Rights</v>
      </c>
      <c r="C51" s="113">
        <f>IF(ISBLANK('Input-Accounts'!C51),"",'Input-Accounts'!C51)</f>
        <v>389</v>
      </c>
      <c r="D51" s="143" cm="1">
        <f t="array" aca="1" ref="D51" ca="1">SUM(INDIRECT("'"&amp;TOTALDemandSheets&amp;"'!"&amp;ADDRESS(ROW(),COLUMN())))</f>
        <v>2116604.1847146326</v>
      </c>
      <c r="E51" s="143">
        <f t="shared" ca="1" si="12"/>
        <v>0</v>
      </c>
      <c r="F51" s="89"/>
      <c r="G51" s="143" cm="1">
        <f t="array" aca="1" ref="G51" ca="1">SUM(INDIRECT("'"&amp;TOTALDemandSheets&amp;"'!"&amp;ADDRESS(ROW(),COLUMN())))</f>
        <v>671378.1252633509</v>
      </c>
      <c r="H51" s="143" cm="1">
        <f t="array" aca="1" ref="H51" ca="1">SUM(INDIRECT("'"&amp;TOTALDemandSheets&amp;"'!"&amp;ADDRESS(ROW(),COLUMN())))</f>
        <v>462757.19540984574</v>
      </c>
      <c r="I51" s="143" cm="1">
        <f t="array" aca="1" ref="I51" ca="1">SUM(INDIRECT("'"&amp;TOTALDemandSheets&amp;"'!"&amp;ADDRESS(ROW(),COLUMN())))</f>
        <v>51972.653828787457</v>
      </c>
      <c r="J51" s="143" cm="1">
        <f t="array" aca="1" ref="J51" ca="1">SUM(INDIRECT("'"&amp;TOTALDemandSheets&amp;"'!"&amp;ADDRESS(ROW(),COLUMN())))</f>
        <v>66406.149206157846</v>
      </c>
      <c r="K51" s="143" cm="1">
        <f t="array" aca="1" ref="K51" ca="1">SUM(INDIRECT("'"&amp;TOTALDemandSheets&amp;"'!"&amp;ADDRESS(ROW(),COLUMN())))</f>
        <v>3789.3323916067839</v>
      </c>
      <c r="L51" s="143" cm="1">
        <f t="array" aca="1" ref="L51" ca="1">SUM(INDIRECT("'"&amp;TOTALDemandSheets&amp;"'!"&amp;ADDRESS(ROW(),COLUMN())))</f>
        <v>790153.12673768692</v>
      </c>
      <c r="M51" s="143" cm="1">
        <f t="array" aca="1" ref="M51" ca="1">SUM(INDIRECT("'"&amp;TOTALDemandSheets&amp;"'!"&amp;ADDRESS(ROW(),COLUMN())))</f>
        <v>70147.60187719691</v>
      </c>
      <c r="N51" s="143" cm="1">
        <f t="array" aca="1" ref="N51" ca="1">SUM(INDIRECT("'"&amp;TOTALDemandSheets&amp;"'!"&amp;ADDRESS(ROW(),COLUMN())))</f>
        <v>0</v>
      </c>
      <c r="O51" s="143" cm="1">
        <f t="array" aca="1" ref="O51" ca="1">SUM(INDIRECT("'"&amp;TOTALDemandSheets&amp;"'!"&amp;ADDRESS(ROW(),COLUMN())))</f>
        <v>0</v>
      </c>
      <c r="P51" s="143" cm="1">
        <f t="array" aca="1" ref="P51" ca="1">SUM(INDIRECT("'"&amp;TOTALDemandSheets&amp;"'!"&amp;ADDRESS(ROW(),COLUMN())))</f>
        <v>0</v>
      </c>
      <c r="Q51" s="143" cm="1">
        <f t="array" aca="1" ref="Q51" ca="1">SUM(INDIRECT("'"&amp;TOTALDemandSheets&amp;"'!"&amp;ADDRESS(ROW(),COLUMN())))</f>
        <v>0</v>
      </c>
      <c r="R51" s="143" cm="1">
        <f t="array" aca="1" ref="R51" ca="1">SUM(INDIRECT("'"&amp;TOTALDemandSheets&amp;"'!"&amp;ADDRESS(ROW(),COLUMN())))</f>
        <v>0</v>
      </c>
      <c r="S51" s="143" cm="1">
        <f t="array" aca="1" ref="S51" ca="1">SUM(INDIRECT("'"&amp;TOTALDemandSheets&amp;"'!"&amp;ADDRESS(ROW(),COLUMN())))</f>
        <v>0</v>
      </c>
      <c r="T51" s="143" cm="1">
        <f t="array" aca="1" ref="T51" ca="1">SUM(INDIRECT("'"&amp;TOTALDemandSheets&amp;"'!"&amp;ADDRESS(ROW(),COLUMN())))</f>
        <v>0</v>
      </c>
      <c r="U51" s="143" cm="1">
        <f t="array" aca="1" ref="U51" ca="1">SUM(INDIRECT("'"&amp;TOTALDemandSheets&amp;"'!"&amp;ADDRESS(ROW(),COLUMN())))</f>
        <v>0</v>
      </c>
      <c r="V51" s="143" cm="1">
        <f t="array" aca="1" ref="V51" ca="1">SUM(INDIRECT("'"&amp;TOTALDemandSheets&amp;"'!"&amp;ADDRESS(ROW(),COLUMN())))</f>
        <v>0</v>
      </c>
      <c r="W51" s="143" cm="1">
        <f t="array" aca="1" ref="W51" ca="1">SUM(INDIRECT("'"&amp;TOTALDemandSheets&amp;"'!"&amp;ADDRESS(ROW(),COLUMN())))</f>
        <v>0</v>
      </c>
      <c r="X51" s="143" cm="1">
        <f t="array" aca="1" ref="X51" ca="1">SUM(INDIRECT("'"&amp;TOTALDemandSheets&amp;"'!"&amp;ADDRESS(ROW(),COLUMN())))</f>
        <v>0</v>
      </c>
      <c r="Y51" s="143" cm="1">
        <f t="array" aca="1" ref="Y51" ca="1">SUM(INDIRECT("'"&amp;TOTALDemandSheets&amp;"'!"&amp;ADDRESS(ROW(),COLUMN())))</f>
        <v>0</v>
      </c>
      <c r="Z51" s="143" cm="1">
        <f t="array" aca="1" ref="Z51" ca="1">SUM(INDIRECT("'"&amp;TOTALDemandSheets&amp;"'!"&amp;ADDRESS(ROW(),COLUMN())))</f>
        <v>0</v>
      </c>
    </row>
    <row r="52" spans="1:26" outlineLevel="1">
      <c r="A52" s="113">
        <f>IF(ISBLANK('Input-Accounts'!A52),"",'Input-Accounts'!A52)</f>
        <v>42</v>
      </c>
      <c r="B52" s="17" t="str">
        <f>IF(ISBLANK('Input-Accounts'!B52),"",'Input-Accounts'!B52)</f>
        <v>Structures and Improvements</v>
      </c>
      <c r="C52" s="113">
        <f>IF(ISBLANK('Input-Accounts'!C52),"",'Input-Accounts'!C52)</f>
        <v>390</v>
      </c>
      <c r="D52" s="143" cm="1">
        <f t="array" aca="1" ref="D52" ca="1">SUM(INDIRECT("'"&amp;TOTALDemandSheets&amp;"'!"&amp;ADDRESS(ROW(),COLUMN())))</f>
        <v>14679807.397727918</v>
      </c>
      <c r="E52" s="143">
        <f t="shared" ca="1" si="12"/>
        <v>0</v>
      </c>
      <c r="F52" s="89"/>
      <c r="G52" s="143" cm="1">
        <f t="array" aca="1" ref="G52" ca="1">SUM(INDIRECT("'"&amp;TOTALDemandSheets&amp;"'!"&amp;ADDRESS(ROW(),COLUMN())))</f>
        <v>4656374.4138313783</v>
      </c>
      <c r="H52" s="143" cm="1">
        <f t="array" aca="1" ref="H52" ca="1">SUM(INDIRECT("'"&amp;TOTALDemandSheets&amp;"'!"&amp;ADDRESS(ROW(),COLUMN())))</f>
        <v>3209474.1896417239</v>
      </c>
      <c r="I52" s="143" cm="1">
        <f t="array" aca="1" ref="I52" ca="1">SUM(INDIRECT("'"&amp;TOTALDemandSheets&amp;"'!"&amp;ADDRESS(ROW(),COLUMN())))</f>
        <v>360458.77338102757</v>
      </c>
      <c r="J52" s="143" cm="1">
        <f t="array" aca="1" ref="J52" ca="1">SUM(INDIRECT("'"&amp;TOTALDemandSheets&amp;"'!"&amp;ADDRESS(ROW(),COLUMN())))</f>
        <v>460562.95617813378</v>
      </c>
      <c r="K52" s="143" cm="1">
        <f t="array" aca="1" ref="K52" ca="1">SUM(INDIRECT("'"&amp;TOTALDemandSheets&amp;"'!"&amp;ADDRESS(ROW(),COLUMN())))</f>
        <v>26281.092174188936</v>
      </c>
      <c r="L52" s="143" cm="1">
        <f t="array" aca="1" ref="L52" ca="1">SUM(INDIRECT("'"&amp;TOTALDemandSheets&amp;"'!"&amp;ADDRESS(ROW(),COLUMN())))</f>
        <v>5480143.9962123083</v>
      </c>
      <c r="M52" s="143" cm="1">
        <f t="array" aca="1" ref="M52" ca="1">SUM(INDIRECT("'"&amp;TOTALDemandSheets&amp;"'!"&amp;ADDRESS(ROW(),COLUMN())))</f>
        <v>486511.97630915698</v>
      </c>
      <c r="N52" s="143" cm="1">
        <f t="array" aca="1" ref="N52" ca="1">SUM(INDIRECT("'"&amp;TOTALDemandSheets&amp;"'!"&amp;ADDRESS(ROW(),COLUMN())))</f>
        <v>0</v>
      </c>
      <c r="O52" s="143" cm="1">
        <f t="array" aca="1" ref="O52" ca="1">SUM(INDIRECT("'"&amp;TOTALDemandSheets&amp;"'!"&amp;ADDRESS(ROW(),COLUMN())))</f>
        <v>0</v>
      </c>
      <c r="P52" s="143" cm="1">
        <f t="array" aca="1" ref="P52" ca="1">SUM(INDIRECT("'"&amp;TOTALDemandSheets&amp;"'!"&amp;ADDRESS(ROW(),COLUMN())))</f>
        <v>0</v>
      </c>
      <c r="Q52" s="143" cm="1">
        <f t="array" aca="1" ref="Q52" ca="1">SUM(INDIRECT("'"&amp;TOTALDemandSheets&amp;"'!"&amp;ADDRESS(ROW(),COLUMN())))</f>
        <v>0</v>
      </c>
      <c r="R52" s="143" cm="1">
        <f t="array" aca="1" ref="R52" ca="1">SUM(INDIRECT("'"&amp;TOTALDemandSheets&amp;"'!"&amp;ADDRESS(ROW(),COLUMN())))</f>
        <v>0</v>
      </c>
      <c r="S52" s="143" cm="1">
        <f t="array" aca="1" ref="S52" ca="1">SUM(INDIRECT("'"&amp;TOTALDemandSheets&amp;"'!"&amp;ADDRESS(ROW(),COLUMN())))</f>
        <v>0</v>
      </c>
      <c r="T52" s="143" cm="1">
        <f t="array" aca="1" ref="T52" ca="1">SUM(INDIRECT("'"&amp;TOTALDemandSheets&amp;"'!"&amp;ADDRESS(ROW(),COLUMN())))</f>
        <v>0</v>
      </c>
      <c r="U52" s="143" cm="1">
        <f t="array" aca="1" ref="U52" ca="1">SUM(INDIRECT("'"&amp;TOTALDemandSheets&amp;"'!"&amp;ADDRESS(ROW(),COLUMN())))</f>
        <v>0</v>
      </c>
      <c r="V52" s="143" cm="1">
        <f t="array" aca="1" ref="V52" ca="1">SUM(INDIRECT("'"&amp;TOTALDemandSheets&amp;"'!"&amp;ADDRESS(ROW(),COLUMN())))</f>
        <v>0</v>
      </c>
      <c r="W52" s="143" cm="1">
        <f t="array" aca="1" ref="W52" ca="1">SUM(INDIRECT("'"&amp;TOTALDemandSheets&amp;"'!"&amp;ADDRESS(ROW(),COLUMN())))</f>
        <v>0</v>
      </c>
      <c r="X52" s="143" cm="1">
        <f t="array" aca="1" ref="X52" ca="1">SUM(INDIRECT("'"&amp;TOTALDemandSheets&amp;"'!"&amp;ADDRESS(ROW(),COLUMN())))</f>
        <v>0</v>
      </c>
      <c r="Y52" s="143" cm="1">
        <f t="array" aca="1" ref="Y52" ca="1">SUM(INDIRECT("'"&amp;TOTALDemandSheets&amp;"'!"&amp;ADDRESS(ROW(),COLUMN())))</f>
        <v>0</v>
      </c>
      <c r="Z52" s="143" cm="1">
        <f t="array" aca="1" ref="Z52" ca="1">SUM(INDIRECT("'"&amp;TOTALDemandSheets&amp;"'!"&amp;ADDRESS(ROW(),COLUMN())))</f>
        <v>0</v>
      </c>
    </row>
    <row r="53" spans="1:26" outlineLevel="1">
      <c r="A53" s="113">
        <f>IF(ISBLANK('Input-Accounts'!A53),"",'Input-Accounts'!A53)</f>
        <v>43</v>
      </c>
      <c r="B53" s="17" t="str">
        <f>IF(ISBLANK('Input-Accounts'!B53),"",'Input-Accounts'!B53)</f>
        <v>Office Furniture and Equipment</v>
      </c>
      <c r="C53" s="113">
        <f>IF(ISBLANK('Input-Accounts'!C53),"",'Input-Accounts'!C53)</f>
        <v>391</v>
      </c>
      <c r="D53" s="143" cm="1">
        <f t="array" aca="1" ref="D53" ca="1">SUM(INDIRECT("'"&amp;TOTALDemandSheets&amp;"'!"&amp;ADDRESS(ROW(),COLUMN())))</f>
        <v>1840189.2818409181</v>
      </c>
      <c r="E53" s="143">
        <f t="shared" ca="1" si="12"/>
        <v>0</v>
      </c>
      <c r="F53" s="89"/>
      <c r="G53" s="143" cm="1">
        <f t="array" aca="1" ref="G53" ca="1">SUM(INDIRECT("'"&amp;TOTALDemandSheets&amp;"'!"&amp;ADDRESS(ROW(),COLUMN())))</f>
        <v>583700.45712568436</v>
      </c>
      <c r="H53" s="143" cm="1">
        <f t="array" aca="1" ref="H53" ca="1">SUM(INDIRECT("'"&amp;TOTALDemandSheets&amp;"'!"&amp;ADDRESS(ROW(),COLUMN())))</f>
        <v>402324.07988117612</v>
      </c>
      <c r="I53" s="143" cm="1">
        <f t="array" aca="1" ref="I53" ca="1">SUM(INDIRECT("'"&amp;TOTALDemandSheets&amp;"'!"&amp;ADDRESS(ROW(),COLUMN())))</f>
        <v>45185.359272762398</v>
      </c>
      <c r="J53" s="143" cm="1">
        <f t="array" aca="1" ref="J53" ca="1">SUM(INDIRECT("'"&amp;TOTALDemandSheets&amp;"'!"&amp;ADDRESS(ROW(),COLUMN())))</f>
        <v>57733.932919524981</v>
      </c>
      <c r="K53" s="143" cm="1">
        <f t="array" aca="1" ref="K53" ca="1">SUM(INDIRECT("'"&amp;TOTALDemandSheets&amp;"'!"&amp;ADDRESS(ROW(),COLUMN())))</f>
        <v>3294.4699357227955</v>
      </c>
      <c r="L53" s="143" cm="1">
        <f t="array" aca="1" ref="L53" ca="1">SUM(INDIRECT("'"&amp;TOTALDemandSheets&amp;"'!"&amp;ADDRESS(ROW(),COLUMN())))</f>
        <v>686964.20678758936</v>
      </c>
      <c r="M53" s="143" cm="1">
        <f t="array" aca="1" ref="M53" ca="1">SUM(INDIRECT("'"&amp;TOTALDemandSheets&amp;"'!"&amp;ADDRESS(ROW(),COLUMN())))</f>
        <v>60986.775918457912</v>
      </c>
      <c r="N53" s="143" cm="1">
        <f t="array" aca="1" ref="N53" ca="1">SUM(INDIRECT("'"&amp;TOTALDemandSheets&amp;"'!"&amp;ADDRESS(ROW(),COLUMN())))</f>
        <v>0</v>
      </c>
      <c r="O53" s="143" cm="1">
        <f t="array" aca="1" ref="O53" ca="1">SUM(INDIRECT("'"&amp;TOTALDemandSheets&amp;"'!"&amp;ADDRESS(ROW(),COLUMN())))</f>
        <v>0</v>
      </c>
      <c r="P53" s="143" cm="1">
        <f t="array" aca="1" ref="P53" ca="1">SUM(INDIRECT("'"&amp;TOTALDemandSheets&amp;"'!"&amp;ADDRESS(ROW(),COLUMN())))</f>
        <v>0</v>
      </c>
      <c r="Q53" s="143" cm="1">
        <f t="array" aca="1" ref="Q53" ca="1">SUM(INDIRECT("'"&amp;TOTALDemandSheets&amp;"'!"&amp;ADDRESS(ROW(),COLUMN())))</f>
        <v>0</v>
      </c>
      <c r="R53" s="143" cm="1">
        <f t="array" aca="1" ref="R53" ca="1">SUM(INDIRECT("'"&amp;TOTALDemandSheets&amp;"'!"&amp;ADDRESS(ROW(),COLUMN())))</f>
        <v>0</v>
      </c>
      <c r="S53" s="143" cm="1">
        <f t="array" aca="1" ref="S53" ca="1">SUM(INDIRECT("'"&amp;TOTALDemandSheets&amp;"'!"&amp;ADDRESS(ROW(),COLUMN())))</f>
        <v>0</v>
      </c>
      <c r="T53" s="143" cm="1">
        <f t="array" aca="1" ref="T53" ca="1">SUM(INDIRECT("'"&amp;TOTALDemandSheets&amp;"'!"&amp;ADDRESS(ROW(),COLUMN())))</f>
        <v>0</v>
      </c>
      <c r="U53" s="143" cm="1">
        <f t="array" aca="1" ref="U53" ca="1">SUM(INDIRECT("'"&amp;TOTALDemandSheets&amp;"'!"&amp;ADDRESS(ROW(),COLUMN())))</f>
        <v>0</v>
      </c>
      <c r="V53" s="143" cm="1">
        <f t="array" aca="1" ref="V53" ca="1">SUM(INDIRECT("'"&amp;TOTALDemandSheets&amp;"'!"&amp;ADDRESS(ROW(),COLUMN())))</f>
        <v>0</v>
      </c>
      <c r="W53" s="143" cm="1">
        <f t="array" aca="1" ref="W53" ca="1">SUM(INDIRECT("'"&amp;TOTALDemandSheets&amp;"'!"&amp;ADDRESS(ROW(),COLUMN())))</f>
        <v>0</v>
      </c>
      <c r="X53" s="143" cm="1">
        <f t="array" aca="1" ref="X53" ca="1">SUM(INDIRECT("'"&amp;TOTALDemandSheets&amp;"'!"&amp;ADDRESS(ROW(),COLUMN())))</f>
        <v>0</v>
      </c>
      <c r="Y53" s="143" cm="1">
        <f t="array" aca="1" ref="Y53" ca="1">SUM(INDIRECT("'"&amp;TOTALDemandSheets&amp;"'!"&amp;ADDRESS(ROW(),COLUMN())))</f>
        <v>0</v>
      </c>
      <c r="Z53" s="143" cm="1">
        <f t="array" aca="1" ref="Z53" ca="1">SUM(INDIRECT("'"&amp;TOTALDemandSheets&amp;"'!"&amp;ADDRESS(ROW(),COLUMN())))</f>
        <v>0</v>
      </c>
    </row>
    <row r="54" spans="1:26" outlineLevel="1">
      <c r="A54" s="113">
        <f>IF(ISBLANK('Input-Accounts'!A54),"",'Input-Accounts'!A54)</f>
        <v>44</v>
      </c>
      <c r="B54" s="17" t="str">
        <f>IF(ISBLANK('Input-Accounts'!B54),"",'Input-Accounts'!B54)</f>
        <v>Transportation Equipment</v>
      </c>
      <c r="C54" s="113">
        <f>IF(ISBLANK('Input-Accounts'!C54),"",'Input-Accounts'!C54)</f>
        <v>392</v>
      </c>
      <c r="D54" s="143" cm="1">
        <f t="array" aca="1" ref="D54" ca="1">SUM(INDIRECT("'"&amp;TOTALDemandSheets&amp;"'!"&amp;ADDRESS(ROW(),COLUMN())))</f>
        <v>10180409.766960017</v>
      </c>
      <c r="E54" s="143">
        <f t="shared" ca="1" si="12"/>
        <v>0</v>
      </c>
      <c r="F54" s="89"/>
      <c r="G54" s="143" cm="1">
        <f t="array" aca="1" ref="G54" ca="1">SUM(INDIRECT("'"&amp;TOTALDemandSheets&amp;"'!"&amp;ADDRESS(ROW(),COLUMN())))</f>
        <v>3229184.0265239896</v>
      </c>
      <c r="H54" s="143" cm="1">
        <f t="array" aca="1" ref="H54" ca="1">SUM(INDIRECT("'"&amp;TOTALDemandSheets&amp;"'!"&amp;ADDRESS(ROW(),COLUMN())))</f>
        <v>2225762.334735523</v>
      </c>
      <c r="I54" s="143" cm="1">
        <f t="array" aca="1" ref="I54" ca="1">SUM(INDIRECT("'"&amp;TOTALDemandSheets&amp;"'!"&amp;ADDRESS(ROW(),COLUMN())))</f>
        <v>249977.25908056597</v>
      </c>
      <c r="J54" s="143" cm="1">
        <f t="array" aca="1" ref="J54" ca="1">SUM(INDIRECT("'"&amp;TOTALDemandSheets&amp;"'!"&amp;ADDRESS(ROW(),COLUMN())))</f>
        <v>319399.25983644393</v>
      </c>
      <c r="K54" s="143" cm="1">
        <f t="array" aca="1" ref="K54" ca="1">SUM(INDIRECT("'"&amp;TOTALDemandSheets&amp;"'!"&amp;ADDRESS(ROW(),COLUMN())))</f>
        <v>18225.871784796047</v>
      </c>
      <c r="L54" s="143" cm="1">
        <f t="array" aca="1" ref="L54" ca="1">SUM(INDIRECT("'"&amp;TOTALDemandSheets&amp;"'!"&amp;ADDRESS(ROW(),COLUMN())))</f>
        <v>3800466.1745100319</v>
      </c>
      <c r="M54" s="143" cm="1">
        <f t="array" aca="1" ref="M54" ca="1">SUM(INDIRECT("'"&amp;TOTALDemandSheets&amp;"'!"&amp;ADDRESS(ROW(),COLUMN())))</f>
        <v>337394.84048866684</v>
      </c>
      <c r="N54" s="143" cm="1">
        <f t="array" aca="1" ref="N54" ca="1">SUM(INDIRECT("'"&amp;TOTALDemandSheets&amp;"'!"&amp;ADDRESS(ROW(),COLUMN())))</f>
        <v>0</v>
      </c>
      <c r="O54" s="143" cm="1">
        <f t="array" aca="1" ref="O54" ca="1">SUM(INDIRECT("'"&amp;TOTALDemandSheets&amp;"'!"&amp;ADDRESS(ROW(),COLUMN())))</f>
        <v>0</v>
      </c>
      <c r="P54" s="143" cm="1">
        <f t="array" aca="1" ref="P54" ca="1">SUM(INDIRECT("'"&amp;TOTALDemandSheets&amp;"'!"&amp;ADDRESS(ROW(),COLUMN())))</f>
        <v>0</v>
      </c>
      <c r="Q54" s="143" cm="1">
        <f t="array" aca="1" ref="Q54" ca="1">SUM(INDIRECT("'"&amp;TOTALDemandSheets&amp;"'!"&amp;ADDRESS(ROW(),COLUMN())))</f>
        <v>0</v>
      </c>
      <c r="R54" s="143" cm="1">
        <f t="array" aca="1" ref="R54" ca="1">SUM(INDIRECT("'"&amp;TOTALDemandSheets&amp;"'!"&amp;ADDRESS(ROW(),COLUMN())))</f>
        <v>0</v>
      </c>
      <c r="S54" s="143" cm="1">
        <f t="array" aca="1" ref="S54" ca="1">SUM(INDIRECT("'"&amp;TOTALDemandSheets&amp;"'!"&amp;ADDRESS(ROW(),COLUMN())))</f>
        <v>0</v>
      </c>
      <c r="T54" s="143" cm="1">
        <f t="array" aca="1" ref="T54" ca="1">SUM(INDIRECT("'"&amp;TOTALDemandSheets&amp;"'!"&amp;ADDRESS(ROW(),COLUMN())))</f>
        <v>0</v>
      </c>
      <c r="U54" s="143" cm="1">
        <f t="array" aca="1" ref="U54" ca="1">SUM(INDIRECT("'"&amp;TOTALDemandSheets&amp;"'!"&amp;ADDRESS(ROW(),COLUMN())))</f>
        <v>0</v>
      </c>
      <c r="V54" s="143" cm="1">
        <f t="array" aca="1" ref="V54" ca="1">SUM(INDIRECT("'"&amp;TOTALDemandSheets&amp;"'!"&amp;ADDRESS(ROW(),COLUMN())))</f>
        <v>0</v>
      </c>
      <c r="W54" s="143" cm="1">
        <f t="array" aca="1" ref="W54" ca="1">SUM(INDIRECT("'"&amp;TOTALDemandSheets&amp;"'!"&amp;ADDRESS(ROW(),COLUMN())))</f>
        <v>0</v>
      </c>
      <c r="X54" s="143" cm="1">
        <f t="array" aca="1" ref="X54" ca="1">SUM(INDIRECT("'"&amp;TOTALDemandSheets&amp;"'!"&amp;ADDRESS(ROW(),COLUMN())))</f>
        <v>0</v>
      </c>
      <c r="Y54" s="143" cm="1">
        <f t="array" aca="1" ref="Y54" ca="1">SUM(INDIRECT("'"&amp;TOTALDemandSheets&amp;"'!"&amp;ADDRESS(ROW(),COLUMN())))</f>
        <v>0</v>
      </c>
      <c r="Z54" s="143" cm="1">
        <f t="array" aca="1" ref="Z54" ca="1">SUM(INDIRECT("'"&amp;TOTALDemandSheets&amp;"'!"&amp;ADDRESS(ROW(),COLUMN())))</f>
        <v>0</v>
      </c>
    </row>
    <row r="55" spans="1:26" outlineLevel="1">
      <c r="A55" s="113">
        <f>IF(ISBLANK('Input-Accounts'!A55),"",'Input-Accounts'!A55)</f>
        <v>45</v>
      </c>
      <c r="B55" s="17" t="str">
        <f>IF(ISBLANK('Input-Accounts'!B55),"",'Input-Accounts'!B55)</f>
        <v>Stores Equipment</v>
      </c>
      <c r="C55" s="113">
        <f>IF(ISBLANK('Input-Accounts'!C55),"",'Input-Accounts'!C55)</f>
        <v>393</v>
      </c>
      <c r="D55" s="143" cm="1">
        <f t="array" aca="1" ref="D55" ca="1">SUM(INDIRECT("'"&amp;TOTALDemandSheets&amp;"'!"&amp;ADDRESS(ROW(),COLUMN())))</f>
        <v>65594.626320638374</v>
      </c>
      <c r="E55" s="143">
        <f t="shared" ca="1" si="12"/>
        <v>0</v>
      </c>
      <c r="F55" s="89"/>
      <c r="G55" s="143" cm="1">
        <f t="array" aca="1" ref="G55" ca="1">SUM(INDIRECT("'"&amp;TOTALDemandSheets&amp;"'!"&amp;ADDRESS(ROW(),COLUMN())))</f>
        <v>20806.345165776798</v>
      </c>
      <c r="H55" s="143" cm="1">
        <f t="array" aca="1" ref="H55" ca="1">SUM(INDIRECT("'"&amp;TOTALDemandSheets&amp;"'!"&amp;ADDRESS(ROW(),COLUMN())))</f>
        <v>14341.077811951855</v>
      </c>
      <c r="I55" s="143" cm="1">
        <f t="array" aca="1" ref="I55" ca="1">SUM(INDIRECT("'"&amp;TOTALDemandSheets&amp;"'!"&amp;ADDRESS(ROW(),COLUMN())))</f>
        <v>1610.658634907139</v>
      </c>
      <c r="J55" s="143" cm="1">
        <f t="array" aca="1" ref="J55" ca="1">SUM(INDIRECT("'"&amp;TOTALDemandSheets&amp;"'!"&amp;ADDRESS(ROW(),COLUMN())))</f>
        <v>2057.9599029554765</v>
      </c>
      <c r="K55" s="143" cm="1">
        <f t="array" aca="1" ref="K55" ca="1">SUM(INDIRECT("'"&amp;TOTALDemandSheets&amp;"'!"&amp;ADDRESS(ROW(),COLUMN())))</f>
        <v>117.43331324162978</v>
      </c>
      <c r="L55" s="143" cm="1">
        <f t="array" aca="1" ref="L55" ca="1">SUM(INDIRECT("'"&amp;TOTALDemandSheets&amp;"'!"&amp;ADDRESS(ROW(),COLUMN())))</f>
        <v>24487.242092186661</v>
      </c>
      <c r="M55" s="143" cm="1">
        <f t="array" aca="1" ref="M55" ca="1">SUM(INDIRECT("'"&amp;TOTALDemandSheets&amp;"'!"&amp;ADDRESS(ROW(),COLUMN())))</f>
        <v>2173.9093996188067</v>
      </c>
      <c r="N55" s="143" cm="1">
        <f t="array" aca="1" ref="N55" ca="1">SUM(INDIRECT("'"&amp;TOTALDemandSheets&amp;"'!"&amp;ADDRESS(ROW(),COLUMN())))</f>
        <v>0</v>
      </c>
      <c r="O55" s="143" cm="1">
        <f t="array" aca="1" ref="O55" ca="1">SUM(INDIRECT("'"&amp;TOTALDemandSheets&amp;"'!"&amp;ADDRESS(ROW(),COLUMN())))</f>
        <v>0</v>
      </c>
      <c r="P55" s="143" cm="1">
        <f t="array" aca="1" ref="P55" ca="1">SUM(INDIRECT("'"&amp;TOTALDemandSheets&amp;"'!"&amp;ADDRESS(ROW(),COLUMN())))</f>
        <v>0</v>
      </c>
      <c r="Q55" s="143" cm="1">
        <f t="array" aca="1" ref="Q55" ca="1">SUM(INDIRECT("'"&amp;TOTALDemandSheets&amp;"'!"&amp;ADDRESS(ROW(),COLUMN())))</f>
        <v>0</v>
      </c>
      <c r="R55" s="143" cm="1">
        <f t="array" aca="1" ref="R55" ca="1">SUM(INDIRECT("'"&amp;TOTALDemandSheets&amp;"'!"&amp;ADDRESS(ROW(),COLUMN())))</f>
        <v>0</v>
      </c>
      <c r="S55" s="143" cm="1">
        <f t="array" aca="1" ref="S55" ca="1">SUM(INDIRECT("'"&amp;TOTALDemandSheets&amp;"'!"&amp;ADDRESS(ROW(),COLUMN())))</f>
        <v>0</v>
      </c>
      <c r="T55" s="143" cm="1">
        <f t="array" aca="1" ref="T55" ca="1">SUM(INDIRECT("'"&amp;TOTALDemandSheets&amp;"'!"&amp;ADDRESS(ROW(),COLUMN())))</f>
        <v>0</v>
      </c>
      <c r="U55" s="143" cm="1">
        <f t="array" aca="1" ref="U55" ca="1">SUM(INDIRECT("'"&amp;TOTALDemandSheets&amp;"'!"&amp;ADDRESS(ROW(),COLUMN())))</f>
        <v>0</v>
      </c>
      <c r="V55" s="143" cm="1">
        <f t="array" aca="1" ref="V55" ca="1">SUM(INDIRECT("'"&amp;TOTALDemandSheets&amp;"'!"&amp;ADDRESS(ROW(),COLUMN())))</f>
        <v>0</v>
      </c>
      <c r="W55" s="143" cm="1">
        <f t="array" aca="1" ref="W55" ca="1">SUM(INDIRECT("'"&amp;TOTALDemandSheets&amp;"'!"&amp;ADDRESS(ROW(),COLUMN())))</f>
        <v>0</v>
      </c>
      <c r="X55" s="143" cm="1">
        <f t="array" aca="1" ref="X55" ca="1">SUM(INDIRECT("'"&amp;TOTALDemandSheets&amp;"'!"&amp;ADDRESS(ROW(),COLUMN())))</f>
        <v>0</v>
      </c>
      <c r="Y55" s="143" cm="1">
        <f t="array" aca="1" ref="Y55" ca="1">SUM(INDIRECT("'"&amp;TOTALDemandSheets&amp;"'!"&amp;ADDRESS(ROW(),COLUMN())))</f>
        <v>0</v>
      </c>
      <c r="Z55" s="143" cm="1">
        <f t="array" aca="1" ref="Z55" ca="1">SUM(INDIRECT("'"&amp;TOTALDemandSheets&amp;"'!"&amp;ADDRESS(ROW(),COLUMN())))</f>
        <v>0</v>
      </c>
    </row>
    <row r="56" spans="1:26" outlineLevel="1">
      <c r="A56" s="113">
        <f>IF(ISBLANK('Input-Accounts'!A56),"",'Input-Accounts'!A56)</f>
        <v>46</v>
      </c>
      <c r="B56" s="17" t="str">
        <f>IF(ISBLANK('Input-Accounts'!B56),"",'Input-Accounts'!B56)</f>
        <v xml:space="preserve">Tools, Shop, and Garage Equipment </v>
      </c>
      <c r="C56" s="113">
        <f>IF(ISBLANK('Input-Accounts'!C56),"",'Input-Accounts'!C56)</f>
        <v>394</v>
      </c>
      <c r="D56" s="143" cm="1">
        <f t="array" aca="1" ref="D56" ca="1">SUM(INDIRECT("'"&amp;TOTALDemandSheets&amp;"'!"&amp;ADDRESS(ROW(),COLUMN())))</f>
        <v>5483457.0928785056</v>
      </c>
      <c r="E56" s="143">
        <f t="shared" ca="1" si="12"/>
        <v>0</v>
      </c>
      <c r="F56" s="89"/>
      <c r="G56" s="143" cm="1">
        <f t="array" aca="1" ref="G56" ca="1">SUM(INDIRECT("'"&amp;TOTALDemandSheets&amp;"'!"&amp;ADDRESS(ROW(),COLUMN())))</f>
        <v>1739329.9935647361</v>
      </c>
      <c r="H56" s="143" cm="1">
        <f t="array" aca="1" ref="H56" ca="1">SUM(INDIRECT("'"&amp;TOTALDemandSheets&amp;"'!"&amp;ADDRESS(ROW(),COLUMN())))</f>
        <v>1198858.645265694</v>
      </c>
      <c r="I56" s="143" cm="1">
        <f t="array" aca="1" ref="I56" ca="1">SUM(INDIRECT("'"&amp;TOTALDemandSheets&amp;"'!"&amp;ADDRESS(ROW(),COLUMN())))</f>
        <v>134644.83313945966</v>
      </c>
      <c r="J56" s="143" cm="1">
        <f t="array" aca="1" ref="J56" ca="1">SUM(INDIRECT("'"&amp;TOTALDemandSheets&amp;"'!"&amp;ADDRESS(ROW(),COLUMN())))</f>
        <v>172037.48934491901</v>
      </c>
      <c r="K56" s="143" cm="1">
        <f t="array" aca="1" ref="K56" ca="1">SUM(INDIRECT("'"&amp;TOTALDemandSheets&amp;"'!"&amp;ADDRESS(ROW(),COLUMN())))</f>
        <v>9816.9708489128443</v>
      </c>
      <c r="L56" s="143" cm="1">
        <f t="array" aca="1" ref="L56" ca="1">SUM(INDIRECT("'"&amp;TOTALDemandSheets&amp;"'!"&amp;ADDRESS(ROW(),COLUMN())))</f>
        <v>2047038.7418486828</v>
      </c>
      <c r="M56" s="143" cm="1">
        <f t="array" aca="1" ref="M56" ca="1">SUM(INDIRECT("'"&amp;TOTALDemandSheets&amp;"'!"&amp;ADDRESS(ROW(),COLUMN())))</f>
        <v>181730.41886610124</v>
      </c>
      <c r="N56" s="143" cm="1">
        <f t="array" aca="1" ref="N56" ca="1">SUM(INDIRECT("'"&amp;TOTALDemandSheets&amp;"'!"&amp;ADDRESS(ROW(),COLUMN())))</f>
        <v>0</v>
      </c>
      <c r="O56" s="143" cm="1">
        <f t="array" aca="1" ref="O56" ca="1">SUM(INDIRECT("'"&amp;TOTALDemandSheets&amp;"'!"&amp;ADDRESS(ROW(),COLUMN())))</f>
        <v>0</v>
      </c>
      <c r="P56" s="143" cm="1">
        <f t="array" aca="1" ref="P56" ca="1">SUM(INDIRECT("'"&amp;TOTALDemandSheets&amp;"'!"&amp;ADDRESS(ROW(),COLUMN())))</f>
        <v>0</v>
      </c>
      <c r="Q56" s="143" cm="1">
        <f t="array" aca="1" ref="Q56" ca="1">SUM(INDIRECT("'"&amp;TOTALDemandSheets&amp;"'!"&amp;ADDRESS(ROW(),COLUMN())))</f>
        <v>0</v>
      </c>
      <c r="R56" s="143" cm="1">
        <f t="array" aca="1" ref="R56" ca="1">SUM(INDIRECT("'"&amp;TOTALDemandSheets&amp;"'!"&amp;ADDRESS(ROW(),COLUMN())))</f>
        <v>0</v>
      </c>
      <c r="S56" s="143" cm="1">
        <f t="array" aca="1" ref="S56" ca="1">SUM(INDIRECT("'"&amp;TOTALDemandSheets&amp;"'!"&amp;ADDRESS(ROW(),COLUMN())))</f>
        <v>0</v>
      </c>
      <c r="T56" s="143" cm="1">
        <f t="array" aca="1" ref="T56" ca="1">SUM(INDIRECT("'"&amp;TOTALDemandSheets&amp;"'!"&amp;ADDRESS(ROW(),COLUMN())))</f>
        <v>0</v>
      </c>
      <c r="U56" s="143" cm="1">
        <f t="array" aca="1" ref="U56" ca="1">SUM(INDIRECT("'"&amp;TOTALDemandSheets&amp;"'!"&amp;ADDRESS(ROW(),COLUMN())))</f>
        <v>0</v>
      </c>
      <c r="V56" s="143" cm="1">
        <f t="array" aca="1" ref="V56" ca="1">SUM(INDIRECT("'"&amp;TOTALDemandSheets&amp;"'!"&amp;ADDRESS(ROW(),COLUMN())))</f>
        <v>0</v>
      </c>
      <c r="W56" s="143" cm="1">
        <f t="array" aca="1" ref="W56" ca="1">SUM(INDIRECT("'"&amp;TOTALDemandSheets&amp;"'!"&amp;ADDRESS(ROW(),COLUMN())))</f>
        <v>0</v>
      </c>
      <c r="X56" s="143" cm="1">
        <f t="array" aca="1" ref="X56" ca="1">SUM(INDIRECT("'"&amp;TOTALDemandSheets&amp;"'!"&amp;ADDRESS(ROW(),COLUMN())))</f>
        <v>0</v>
      </c>
      <c r="Y56" s="143" cm="1">
        <f t="array" aca="1" ref="Y56" ca="1">SUM(INDIRECT("'"&amp;TOTALDemandSheets&amp;"'!"&amp;ADDRESS(ROW(),COLUMN())))</f>
        <v>0</v>
      </c>
      <c r="Z56" s="143" cm="1">
        <f t="array" aca="1" ref="Z56" ca="1">SUM(INDIRECT("'"&amp;TOTALDemandSheets&amp;"'!"&amp;ADDRESS(ROW(),COLUMN())))</f>
        <v>0</v>
      </c>
    </row>
    <row r="57" spans="1:26" outlineLevel="1">
      <c r="A57" s="113">
        <f>IF(ISBLANK('Input-Accounts'!A57),"",'Input-Accounts'!A57)</f>
        <v>47</v>
      </c>
      <c r="B57" s="17" t="str">
        <f>IF(ISBLANK('Input-Accounts'!B57),"",'Input-Accounts'!B57)</f>
        <v>Laboratory Equipment</v>
      </c>
      <c r="C57" s="113">
        <f>IF(ISBLANK('Input-Accounts'!C57),"",'Input-Accounts'!C57)</f>
        <v>395</v>
      </c>
      <c r="D57" s="143" cm="1">
        <f t="array" aca="1" ref="D57" ca="1">SUM(INDIRECT("'"&amp;TOTALDemandSheets&amp;"'!"&amp;ADDRESS(ROW(),COLUMN())))</f>
        <v>38925.077081215095</v>
      </c>
      <c r="E57" s="143">
        <f t="shared" ca="1" si="12"/>
        <v>0</v>
      </c>
      <c r="F57" s="89"/>
      <c r="G57" s="143" cm="1">
        <f t="array" aca="1" ref="G57" ca="1">SUM(INDIRECT("'"&amp;TOTALDemandSheets&amp;"'!"&amp;ADDRESS(ROW(),COLUMN())))</f>
        <v>12346.874047232885</v>
      </c>
      <c r="H57" s="143" cm="1">
        <f t="array" aca="1" ref="H57" ca="1">SUM(INDIRECT("'"&amp;TOTALDemandSheets&amp;"'!"&amp;ADDRESS(ROW(),COLUMN())))</f>
        <v>8510.2635775255785</v>
      </c>
      <c r="I57" s="143" cm="1">
        <f t="array" aca="1" ref="I57" ca="1">SUM(INDIRECT("'"&amp;TOTALDemandSheets&amp;"'!"&amp;ADDRESS(ROW(),COLUMN())))</f>
        <v>955.79493370113187</v>
      </c>
      <c r="J57" s="143" cm="1">
        <f t="array" aca="1" ref="J57" ca="1">SUM(INDIRECT("'"&amp;TOTALDemandSheets&amp;"'!"&amp;ADDRESS(ROW(),COLUMN())))</f>
        <v>1221.2318652600911</v>
      </c>
      <c r="K57" s="143" cm="1">
        <f t="array" aca="1" ref="K57" ca="1">SUM(INDIRECT("'"&amp;TOTALDemandSheets&amp;"'!"&amp;ADDRESS(ROW(),COLUMN())))</f>
        <v>69.68712265374532</v>
      </c>
      <c r="L57" s="143" cm="1">
        <f t="array" aca="1" ref="L57" ca="1">SUM(INDIRECT("'"&amp;TOTALDemandSheets&amp;"'!"&amp;ADDRESS(ROW(),COLUMN())))</f>
        <v>14531.187071414728</v>
      </c>
      <c r="M57" s="143" cm="1">
        <f t="array" aca="1" ref="M57" ca="1">SUM(INDIRECT("'"&amp;TOTALDemandSheets&amp;"'!"&amp;ADDRESS(ROW(),COLUMN())))</f>
        <v>1290.0384634269317</v>
      </c>
      <c r="N57" s="143" cm="1">
        <f t="array" aca="1" ref="N57" ca="1">SUM(INDIRECT("'"&amp;TOTALDemandSheets&amp;"'!"&amp;ADDRESS(ROW(),COLUMN())))</f>
        <v>0</v>
      </c>
      <c r="O57" s="143" cm="1">
        <f t="array" aca="1" ref="O57" ca="1">SUM(INDIRECT("'"&amp;TOTALDemandSheets&amp;"'!"&amp;ADDRESS(ROW(),COLUMN())))</f>
        <v>0</v>
      </c>
      <c r="P57" s="143" cm="1">
        <f t="array" aca="1" ref="P57" ca="1">SUM(INDIRECT("'"&amp;TOTALDemandSheets&amp;"'!"&amp;ADDRESS(ROW(),COLUMN())))</f>
        <v>0</v>
      </c>
      <c r="Q57" s="143" cm="1">
        <f t="array" aca="1" ref="Q57" ca="1">SUM(INDIRECT("'"&amp;TOTALDemandSheets&amp;"'!"&amp;ADDRESS(ROW(),COLUMN())))</f>
        <v>0</v>
      </c>
      <c r="R57" s="143" cm="1">
        <f t="array" aca="1" ref="R57" ca="1">SUM(INDIRECT("'"&amp;TOTALDemandSheets&amp;"'!"&amp;ADDRESS(ROW(),COLUMN())))</f>
        <v>0</v>
      </c>
      <c r="S57" s="143" cm="1">
        <f t="array" aca="1" ref="S57" ca="1">SUM(INDIRECT("'"&amp;TOTALDemandSheets&amp;"'!"&amp;ADDRESS(ROW(),COLUMN())))</f>
        <v>0</v>
      </c>
      <c r="T57" s="143" cm="1">
        <f t="array" aca="1" ref="T57" ca="1">SUM(INDIRECT("'"&amp;TOTALDemandSheets&amp;"'!"&amp;ADDRESS(ROW(),COLUMN())))</f>
        <v>0</v>
      </c>
      <c r="U57" s="143" cm="1">
        <f t="array" aca="1" ref="U57" ca="1">SUM(INDIRECT("'"&amp;TOTALDemandSheets&amp;"'!"&amp;ADDRESS(ROW(),COLUMN())))</f>
        <v>0</v>
      </c>
      <c r="V57" s="143" cm="1">
        <f t="array" aca="1" ref="V57" ca="1">SUM(INDIRECT("'"&amp;TOTALDemandSheets&amp;"'!"&amp;ADDRESS(ROW(),COLUMN())))</f>
        <v>0</v>
      </c>
      <c r="W57" s="143" cm="1">
        <f t="array" aca="1" ref="W57" ca="1">SUM(INDIRECT("'"&amp;TOTALDemandSheets&amp;"'!"&amp;ADDRESS(ROW(),COLUMN())))</f>
        <v>0</v>
      </c>
      <c r="X57" s="143" cm="1">
        <f t="array" aca="1" ref="X57" ca="1">SUM(INDIRECT("'"&amp;TOTALDemandSheets&amp;"'!"&amp;ADDRESS(ROW(),COLUMN())))</f>
        <v>0</v>
      </c>
      <c r="Y57" s="143" cm="1">
        <f t="array" aca="1" ref="Y57" ca="1">SUM(INDIRECT("'"&amp;TOTALDemandSheets&amp;"'!"&amp;ADDRESS(ROW(),COLUMN())))</f>
        <v>0</v>
      </c>
      <c r="Z57" s="143" cm="1">
        <f t="array" aca="1" ref="Z57" ca="1">SUM(INDIRECT("'"&amp;TOTALDemandSheets&amp;"'!"&amp;ADDRESS(ROW(),COLUMN())))</f>
        <v>0</v>
      </c>
    </row>
    <row r="58" spans="1:26" outlineLevel="1">
      <c r="A58" s="113">
        <f>IF(ISBLANK('Input-Accounts'!A58),"",'Input-Accounts'!A58)</f>
        <v>48</v>
      </c>
      <c r="B58" s="17" t="str">
        <f>IF(ISBLANK('Input-Accounts'!B58),"",'Input-Accounts'!B58)</f>
        <v>Power Operated Equipment</v>
      </c>
      <c r="C58" s="113">
        <f>IF(ISBLANK('Input-Accounts'!C58),"",'Input-Accounts'!C58)</f>
        <v>396</v>
      </c>
      <c r="D58" s="143" cm="1">
        <f t="array" aca="1" ref="D58" ca="1">SUM(INDIRECT("'"&amp;TOTALDemandSheets&amp;"'!"&amp;ADDRESS(ROW(),COLUMN())))</f>
        <v>3003256.3693123832</v>
      </c>
      <c r="E58" s="143">
        <f t="shared" ca="1" si="12"/>
        <v>0</v>
      </c>
      <c r="F58" s="89"/>
      <c r="G58" s="143" cm="1">
        <f t="array" aca="1" ref="G58" ca="1">SUM(INDIRECT("'"&amp;TOTALDemandSheets&amp;"'!"&amp;ADDRESS(ROW(),COLUMN())))</f>
        <v>952620.5444907085</v>
      </c>
      <c r="H58" s="143" cm="1">
        <f t="array" aca="1" ref="H58" ca="1">SUM(INDIRECT("'"&amp;TOTALDemandSheets&amp;"'!"&amp;ADDRESS(ROW(),COLUMN())))</f>
        <v>656607.64756880084</v>
      </c>
      <c r="I58" s="143" cm="1">
        <f t="array" aca="1" ref="I58" ca="1">SUM(INDIRECT("'"&amp;TOTALDemandSheets&amp;"'!"&amp;ADDRESS(ROW(),COLUMN())))</f>
        <v>73744.162828638524</v>
      </c>
      <c r="J58" s="143" cm="1">
        <f t="array" aca="1" ref="J58" ca="1">SUM(INDIRECT("'"&amp;TOTALDemandSheets&amp;"'!"&amp;ADDRESS(ROW(),COLUMN())))</f>
        <v>94223.895050925858</v>
      </c>
      <c r="K58" s="143" cm="1">
        <f t="array" aca="1" ref="K58" ca="1">SUM(INDIRECT("'"&amp;TOTALDemandSheets&amp;"'!"&amp;ADDRESS(ROW(),COLUMN())))</f>
        <v>5376.6957103834384</v>
      </c>
      <c r="L58" s="143" cm="1">
        <f t="array" aca="1" ref="L58" ca="1">SUM(INDIRECT("'"&amp;TOTALDemandSheets&amp;"'!"&amp;ADDRESS(ROW(),COLUMN())))</f>
        <v>1121150.7695885014</v>
      </c>
      <c r="M58" s="143" cm="1">
        <f t="array" aca="1" ref="M58" ca="1">SUM(INDIRECT("'"&amp;TOTALDemandSheets&amp;"'!"&amp;ADDRESS(ROW(),COLUMN())))</f>
        <v>99532.654074424529</v>
      </c>
      <c r="N58" s="143" cm="1">
        <f t="array" aca="1" ref="N58" ca="1">SUM(INDIRECT("'"&amp;TOTALDemandSheets&amp;"'!"&amp;ADDRESS(ROW(),COLUMN())))</f>
        <v>0</v>
      </c>
      <c r="O58" s="143" cm="1">
        <f t="array" aca="1" ref="O58" ca="1">SUM(INDIRECT("'"&amp;TOTALDemandSheets&amp;"'!"&amp;ADDRESS(ROW(),COLUMN())))</f>
        <v>0</v>
      </c>
      <c r="P58" s="143" cm="1">
        <f t="array" aca="1" ref="P58" ca="1">SUM(INDIRECT("'"&amp;TOTALDemandSheets&amp;"'!"&amp;ADDRESS(ROW(),COLUMN())))</f>
        <v>0</v>
      </c>
      <c r="Q58" s="143" cm="1">
        <f t="array" aca="1" ref="Q58" ca="1">SUM(INDIRECT("'"&amp;TOTALDemandSheets&amp;"'!"&amp;ADDRESS(ROW(),COLUMN())))</f>
        <v>0</v>
      </c>
      <c r="R58" s="143" cm="1">
        <f t="array" aca="1" ref="R58" ca="1">SUM(INDIRECT("'"&amp;TOTALDemandSheets&amp;"'!"&amp;ADDRESS(ROW(),COLUMN())))</f>
        <v>0</v>
      </c>
      <c r="S58" s="143" cm="1">
        <f t="array" aca="1" ref="S58" ca="1">SUM(INDIRECT("'"&amp;TOTALDemandSheets&amp;"'!"&amp;ADDRESS(ROW(),COLUMN())))</f>
        <v>0</v>
      </c>
      <c r="T58" s="143" cm="1">
        <f t="array" aca="1" ref="T58" ca="1">SUM(INDIRECT("'"&amp;TOTALDemandSheets&amp;"'!"&amp;ADDRESS(ROW(),COLUMN())))</f>
        <v>0</v>
      </c>
      <c r="U58" s="143" cm="1">
        <f t="array" aca="1" ref="U58" ca="1">SUM(INDIRECT("'"&amp;TOTALDemandSheets&amp;"'!"&amp;ADDRESS(ROW(),COLUMN())))</f>
        <v>0</v>
      </c>
      <c r="V58" s="143" cm="1">
        <f t="array" aca="1" ref="V58" ca="1">SUM(INDIRECT("'"&amp;TOTALDemandSheets&amp;"'!"&amp;ADDRESS(ROW(),COLUMN())))</f>
        <v>0</v>
      </c>
      <c r="W58" s="143" cm="1">
        <f t="array" aca="1" ref="W58" ca="1">SUM(INDIRECT("'"&amp;TOTALDemandSheets&amp;"'!"&amp;ADDRESS(ROW(),COLUMN())))</f>
        <v>0</v>
      </c>
      <c r="X58" s="143" cm="1">
        <f t="array" aca="1" ref="X58" ca="1">SUM(INDIRECT("'"&amp;TOTALDemandSheets&amp;"'!"&amp;ADDRESS(ROW(),COLUMN())))</f>
        <v>0</v>
      </c>
      <c r="Y58" s="143" cm="1">
        <f t="array" aca="1" ref="Y58" ca="1">SUM(INDIRECT("'"&amp;TOTALDemandSheets&amp;"'!"&amp;ADDRESS(ROW(),COLUMN())))</f>
        <v>0</v>
      </c>
      <c r="Z58" s="143" cm="1">
        <f t="array" aca="1" ref="Z58" ca="1">SUM(INDIRECT("'"&amp;TOTALDemandSheets&amp;"'!"&amp;ADDRESS(ROW(),COLUMN())))</f>
        <v>0</v>
      </c>
    </row>
    <row r="59" spans="1:26" outlineLevel="1">
      <c r="A59" s="113">
        <f>IF(ISBLANK('Input-Accounts'!A59),"",'Input-Accounts'!A59)</f>
        <v>49</v>
      </c>
      <c r="B59" s="17" t="str">
        <f>IF(ISBLANK('Input-Accounts'!B59),"",'Input-Accounts'!B59)</f>
        <v>Communication Equipment</v>
      </c>
      <c r="C59" s="113">
        <f>IF(ISBLANK('Input-Accounts'!C59),"",'Input-Accounts'!C59)</f>
        <v>397</v>
      </c>
      <c r="D59" s="143" cm="1">
        <f t="array" aca="1" ref="D59" ca="1">SUM(INDIRECT("'"&amp;TOTALDemandSheets&amp;"'!"&amp;ADDRESS(ROW(),COLUMN())))</f>
        <v>3491886.4195238682</v>
      </c>
      <c r="E59" s="143">
        <f t="shared" ca="1" si="12"/>
        <v>0</v>
      </c>
      <c r="F59" s="89"/>
      <c r="G59" s="143" cm="1">
        <f t="array" aca="1" ref="G59" ca="1">SUM(INDIRECT("'"&amp;TOTALDemandSheets&amp;"'!"&amp;ADDRESS(ROW(),COLUMN())))</f>
        <v>1107611.9828651694</v>
      </c>
      <c r="H59" s="143" cm="1">
        <f t="array" aca="1" ref="H59" ca="1">SUM(INDIRECT("'"&amp;TOTALDemandSheets&amp;"'!"&amp;ADDRESS(ROW(),COLUMN())))</f>
        <v>763437.76406473166</v>
      </c>
      <c r="I59" s="143" cm="1">
        <f t="array" aca="1" ref="I59" ca="1">SUM(INDIRECT("'"&amp;TOTALDemandSheets&amp;"'!"&amp;ADDRESS(ROW(),COLUMN())))</f>
        <v>85742.343987582237</v>
      </c>
      <c r="J59" s="143" cm="1">
        <f t="array" aca="1" ref="J59" ca="1">SUM(INDIRECT("'"&amp;TOTALDemandSheets&amp;"'!"&amp;ADDRESS(ROW(),COLUMN())))</f>
        <v>109554.13027170287</v>
      </c>
      <c r="K59" s="143" cm="1">
        <f t="array" aca="1" ref="K59" ca="1">SUM(INDIRECT("'"&amp;TOTALDemandSheets&amp;"'!"&amp;ADDRESS(ROW(),COLUMN())))</f>
        <v>6251.4845302063868</v>
      </c>
      <c r="L59" s="143" cm="1">
        <f t="array" aca="1" ref="L59" ca="1">SUM(INDIRECT("'"&amp;TOTALDemandSheets&amp;"'!"&amp;ADDRESS(ROW(),COLUMN())))</f>
        <v>1303562.088993812</v>
      </c>
      <c r="M59" s="143" cm="1">
        <f t="array" aca="1" ref="M59" ca="1">SUM(INDIRECT("'"&amp;TOTALDemandSheets&amp;"'!"&amp;ADDRESS(ROW(),COLUMN())))</f>
        <v>115726.62481066363</v>
      </c>
      <c r="N59" s="143" cm="1">
        <f t="array" aca="1" ref="N59" ca="1">SUM(INDIRECT("'"&amp;TOTALDemandSheets&amp;"'!"&amp;ADDRESS(ROW(),COLUMN())))</f>
        <v>0</v>
      </c>
      <c r="O59" s="143" cm="1">
        <f t="array" aca="1" ref="O59" ca="1">SUM(INDIRECT("'"&amp;TOTALDemandSheets&amp;"'!"&amp;ADDRESS(ROW(),COLUMN())))</f>
        <v>0</v>
      </c>
      <c r="P59" s="143" cm="1">
        <f t="array" aca="1" ref="P59" ca="1">SUM(INDIRECT("'"&amp;TOTALDemandSheets&amp;"'!"&amp;ADDRESS(ROW(),COLUMN())))</f>
        <v>0</v>
      </c>
      <c r="Q59" s="143" cm="1">
        <f t="array" aca="1" ref="Q59" ca="1">SUM(INDIRECT("'"&amp;TOTALDemandSheets&amp;"'!"&amp;ADDRESS(ROW(),COLUMN())))</f>
        <v>0</v>
      </c>
      <c r="R59" s="143" cm="1">
        <f t="array" aca="1" ref="R59" ca="1">SUM(INDIRECT("'"&amp;TOTALDemandSheets&amp;"'!"&amp;ADDRESS(ROW(),COLUMN())))</f>
        <v>0</v>
      </c>
      <c r="S59" s="143" cm="1">
        <f t="array" aca="1" ref="S59" ca="1">SUM(INDIRECT("'"&amp;TOTALDemandSheets&amp;"'!"&amp;ADDRESS(ROW(),COLUMN())))</f>
        <v>0</v>
      </c>
      <c r="T59" s="143" cm="1">
        <f t="array" aca="1" ref="T59" ca="1">SUM(INDIRECT("'"&amp;TOTALDemandSheets&amp;"'!"&amp;ADDRESS(ROW(),COLUMN())))</f>
        <v>0</v>
      </c>
      <c r="U59" s="143" cm="1">
        <f t="array" aca="1" ref="U59" ca="1">SUM(INDIRECT("'"&amp;TOTALDemandSheets&amp;"'!"&amp;ADDRESS(ROW(),COLUMN())))</f>
        <v>0</v>
      </c>
      <c r="V59" s="143" cm="1">
        <f t="array" aca="1" ref="V59" ca="1">SUM(INDIRECT("'"&amp;TOTALDemandSheets&amp;"'!"&amp;ADDRESS(ROW(),COLUMN())))</f>
        <v>0</v>
      </c>
      <c r="W59" s="143" cm="1">
        <f t="array" aca="1" ref="W59" ca="1">SUM(INDIRECT("'"&amp;TOTALDemandSheets&amp;"'!"&amp;ADDRESS(ROW(),COLUMN())))</f>
        <v>0</v>
      </c>
      <c r="X59" s="143" cm="1">
        <f t="array" aca="1" ref="X59" ca="1">SUM(INDIRECT("'"&amp;TOTALDemandSheets&amp;"'!"&amp;ADDRESS(ROW(),COLUMN())))</f>
        <v>0</v>
      </c>
      <c r="Y59" s="143" cm="1">
        <f t="array" aca="1" ref="Y59" ca="1">SUM(INDIRECT("'"&amp;TOTALDemandSheets&amp;"'!"&amp;ADDRESS(ROW(),COLUMN())))</f>
        <v>0</v>
      </c>
      <c r="Z59" s="143" cm="1">
        <f t="array" aca="1" ref="Z59" ca="1">SUM(INDIRECT("'"&amp;TOTALDemandSheets&amp;"'!"&amp;ADDRESS(ROW(),COLUMN())))</f>
        <v>0</v>
      </c>
    </row>
    <row r="60" spans="1:26" outlineLevel="1">
      <c r="A60" s="113">
        <f>IF(ISBLANK('Input-Accounts'!A60),"",'Input-Accounts'!A60)</f>
        <v>50</v>
      </c>
      <c r="B60" s="17" t="str">
        <f>IF(ISBLANK('Input-Accounts'!B60),"",'Input-Accounts'!B60)</f>
        <v>Miscellaneous Equipment</v>
      </c>
      <c r="C60" s="113">
        <f>IF(ISBLANK('Input-Accounts'!C60),"",'Input-Accounts'!C60)</f>
        <v>398</v>
      </c>
      <c r="D60" s="143" cm="1">
        <f t="array" aca="1" ref="D60" ca="1">SUM(INDIRECT("'"&amp;TOTALDemandSheets&amp;"'!"&amp;ADDRESS(ROW(),COLUMN())))</f>
        <v>54465.26189536765</v>
      </c>
      <c r="E60" s="143">
        <f t="shared" ca="1" si="12"/>
        <v>0</v>
      </c>
      <c r="F60" s="89"/>
      <c r="G60" s="143" cm="1">
        <f t="array" aca="1" ref="G60" ca="1">SUM(INDIRECT("'"&amp;TOTALDemandSheets&amp;"'!"&amp;ADDRESS(ROW(),COLUMN())))</f>
        <v>17276.156632100494</v>
      </c>
      <c r="H60" s="143" cm="1">
        <f t="array" aca="1" ref="H60" ca="1">SUM(INDIRECT("'"&amp;TOTALDemandSheets&amp;"'!"&amp;ADDRESS(ROW(),COLUMN())))</f>
        <v>11907.843716826623</v>
      </c>
      <c r="I60" s="143" cm="1">
        <f t="array" aca="1" ref="I60" ca="1">SUM(INDIRECT("'"&amp;TOTALDemandSheets&amp;"'!"&amp;ADDRESS(ROW(),COLUMN())))</f>
        <v>1337.3800461250794</v>
      </c>
      <c r="J60" s="143" cm="1">
        <f t="array" aca="1" ref="J60" ca="1">SUM(INDIRECT("'"&amp;TOTALDemandSheets&amp;"'!"&amp;ADDRESS(ROW(),COLUMN())))</f>
        <v>1708.7882250709433</v>
      </c>
      <c r="K60" s="143" cm="1">
        <f t="array" aca="1" ref="K60" ca="1">SUM(INDIRECT("'"&amp;TOTALDemandSheets&amp;"'!"&amp;ADDRESS(ROW(),COLUMN())))</f>
        <v>97.508538728174656</v>
      </c>
      <c r="L60" s="143" cm="1">
        <f t="array" aca="1" ref="L60" ca="1">SUM(INDIRECT("'"&amp;TOTALDemandSheets&amp;"'!"&amp;ADDRESS(ROW(),COLUMN())))</f>
        <v>20332.520031851862</v>
      </c>
      <c r="M60" s="143" cm="1">
        <f t="array" aca="1" ref="M60" ca="1">SUM(INDIRECT("'"&amp;TOTALDemandSheets&amp;"'!"&amp;ADDRESS(ROW(),COLUMN())))</f>
        <v>1805.0647046644763</v>
      </c>
      <c r="N60" s="143" cm="1">
        <f t="array" aca="1" ref="N60" ca="1">SUM(INDIRECT("'"&amp;TOTALDemandSheets&amp;"'!"&amp;ADDRESS(ROW(),COLUMN())))</f>
        <v>0</v>
      </c>
      <c r="O60" s="143" cm="1">
        <f t="array" aca="1" ref="O60" ca="1">SUM(INDIRECT("'"&amp;TOTALDemandSheets&amp;"'!"&amp;ADDRESS(ROW(),COLUMN())))</f>
        <v>0</v>
      </c>
      <c r="P60" s="143" cm="1">
        <f t="array" aca="1" ref="P60" ca="1">SUM(INDIRECT("'"&amp;TOTALDemandSheets&amp;"'!"&amp;ADDRESS(ROW(),COLUMN())))</f>
        <v>0</v>
      </c>
      <c r="Q60" s="143" cm="1">
        <f t="array" aca="1" ref="Q60" ca="1">SUM(INDIRECT("'"&amp;TOTALDemandSheets&amp;"'!"&amp;ADDRESS(ROW(),COLUMN())))</f>
        <v>0</v>
      </c>
      <c r="R60" s="143" cm="1">
        <f t="array" aca="1" ref="R60" ca="1">SUM(INDIRECT("'"&amp;TOTALDemandSheets&amp;"'!"&amp;ADDRESS(ROW(),COLUMN())))</f>
        <v>0</v>
      </c>
      <c r="S60" s="143" cm="1">
        <f t="array" aca="1" ref="S60" ca="1">SUM(INDIRECT("'"&amp;TOTALDemandSheets&amp;"'!"&amp;ADDRESS(ROW(),COLUMN())))</f>
        <v>0</v>
      </c>
      <c r="T60" s="143" cm="1">
        <f t="array" aca="1" ref="T60" ca="1">SUM(INDIRECT("'"&amp;TOTALDemandSheets&amp;"'!"&amp;ADDRESS(ROW(),COLUMN())))</f>
        <v>0</v>
      </c>
      <c r="U60" s="143" cm="1">
        <f t="array" aca="1" ref="U60" ca="1">SUM(INDIRECT("'"&amp;TOTALDemandSheets&amp;"'!"&amp;ADDRESS(ROW(),COLUMN())))</f>
        <v>0</v>
      </c>
      <c r="V60" s="143" cm="1">
        <f t="array" aca="1" ref="V60" ca="1">SUM(INDIRECT("'"&amp;TOTALDemandSheets&amp;"'!"&amp;ADDRESS(ROW(),COLUMN())))</f>
        <v>0</v>
      </c>
      <c r="W60" s="143" cm="1">
        <f t="array" aca="1" ref="W60" ca="1">SUM(INDIRECT("'"&amp;TOTALDemandSheets&amp;"'!"&amp;ADDRESS(ROW(),COLUMN())))</f>
        <v>0</v>
      </c>
      <c r="X60" s="143" cm="1">
        <f t="array" aca="1" ref="X60" ca="1">SUM(INDIRECT("'"&amp;TOTALDemandSheets&amp;"'!"&amp;ADDRESS(ROW(),COLUMN())))</f>
        <v>0</v>
      </c>
      <c r="Y60" s="143" cm="1">
        <f t="array" aca="1" ref="Y60" ca="1">SUM(INDIRECT("'"&amp;TOTALDemandSheets&amp;"'!"&amp;ADDRESS(ROW(),COLUMN())))</f>
        <v>0</v>
      </c>
      <c r="Z60" s="143" cm="1">
        <f t="array" aca="1" ref="Z60" ca="1">SUM(INDIRECT("'"&amp;TOTALDemandSheets&amp;"'!"&amp;ADDRESS(ROW(),COLUMN())))</f>
        <v>0</v>
      </c>
    </row>
    <row r="61" spans="1:26" outlineLevel="1">
      <c r="A61" s="113">
        <f>IF(ISBLANK('Input-Accounts'!A61),"",'Input-Accounts'!A61)</f>
        <v>51</v>
      </c>
      <c r="B61" s="79" t="str">
        <f>IF(ISBLANK('Input-Accounts'!B61),"",'Input-Accounts'!B61)</f>
        <v>Subtotal - General Plant</v>
      </c>
      <c r="C61" s="113" t="str">
        <f>IF(ISBLANK('Input-Accounts'!C61),"",'Input-Accounts'!C61)</f>
        <v/>
      </c>
      <c r="D61" s="144" cm="1">
        <f t="array" aca="1" ref="D61" ca="1">SUM(INDIRECT("'"&amp;TOTALDemandSheets&amp;"'!"&amp;ADDRESS(ROW(),COLUMN())))</f>
        <v>40954595.478255466</v>
      </c>
      <c r="E61" s="143">
        <f t="shared" ca="1" si="12"/>
        <v>0</v>
      </c>
      <c r="G61" s="144" cm="1">
        <f t="array" aca="1" ref="G61" ca="1">SUM(INDIRECT("'"&amp;TOTALDemandSheets&amp;"'!"&amp;ADDRESS(ROW(),COLUMN())))</f>
        <v>12990628.919510128</v>
      </c>
      <c r="H61" s="144" cm="1">
        <f t="array" aca="1" ref="H61" ca="1">SUM(INDIRECT("'"&amp;TOTALDemandSheets&amp;"'!"&amp;ADDRESS(ROW(),COLUMN())))</f>
        <v>8953981.0416738</v>
      </c>
      <c r="I61" s="144" cm="1">
        <f t="array" aca="1" ref="I61" ca="1">SUM(INDIRECT("'"&amp;TOTALDemandSheets&amp;"'!"&amp;ADDRESS(ROW(),COLUMN())))</f>
        <v>1005629.2191335571</v>
      </c>
      <c r="J61" s="144" cm="1">
        <f t="array" aca="1" ref="J61" ca="1">SUM(INDIRECT("'"&amp;TOTALDemandSheets&amp;"'!"&amp;ADDRESS(ROW(),COLUMN())))</f>
        <v>1284905.7928010949</v>
      </c>
      <c r="K61" s="144" cm="1">
        <f t="array" aca="1" ref="K61" ca="1">SUM(INDIRECT("'"&amp;TOTALDemandSheets&amp;"'!"&amp;ADDRESS(ROW(),COLUMN())))</f>
        <v>73320.546350440782</v>
      </c>
      <c r="L61" s="144" cm="1">
        <f t="array" aca="1" ref="L61" ca="1">SUM(INDIRECT("'"&amp;TOTALDemandSheets&amp;"'!"&amp;ADDRESS(ROW(),COLUMN())))</f>
        <v>15288830.053874066</v>
      </c>
      <c r="M61" s="144" cm="1">
        <f t="array" aca="1" ref="M61" ca="1">SUM(INDIRECT("'"&amp;TOTALDemandSheets&amp;"'!"&amp;ADDRESS(ROW(),COLUMN())))</f>
        <v>1357299.9049123782</v>
      </c>
      <c r="N61" s="144" cm="1">
        <f t="array" aca="1" ref="N61" ca="1">SUM(INDIRECT("'"&amp;TOTALDemandSheets&amp;"'!"&amp;ADDRESS(ROW(),COLUMN())))</f>
        <v>0</v>
      </c>
      <c r="O61" s="144" cm="1">
        <f t="array" aca="1" ref="O61" ca="1">SUM(INDIRECT("'"&amp;TOTALDemandSheets&amp;"'!"&amp;ADDRESS(ROW(),COLUMN())))</f>
        <v>0</v>
      </c>
      <c r="P61" s="144" cm="1">
        <f t="array" aca="1" ref="P61" ca="1">SUM(INDIRECT("'"&amp;TOTALDemandSheets&amp;"'!"&amp;ADDRESS(ROW(),COLUMN())))</f>
        <v>0</v>
      </c>
      <c r="Q61" s="144" cm="1">
        <f t="array" aca="1" ref="Q61" ca="1">SUM(INDIRECT("'"&amp;TOTALDemandSheets&amp;"'!"&amp;ADDRESS(ROW(),COLUMN())))</f>
        <v>0</v>
      </c>
      <c r="R61" s="144" cm="1">
        <f t="array" aca="1" ref="R61" ca="1">SUM(INDIRECT("'"&amp;TOTALDemandSheets&amp;"'!"&amp;ADDRESS(ROW(),COLUMN())))</f>
        <v>0</v>
      </c>
      <c r="S61" s="144" cm="1">
        <f t="array" aca="1" ref="S61" ca="1">SUM(INDIRECT("'"&amp;TOTALDemandSheets&amp;"'!"&amp;ADDRESS(ROW(),COLUMN())))</f>
        <v>0</v>
      </c>
      <c r="T61" s="144" cm="1">
        <f t="array" aca="1" ref="T61" ca="1">SUM(INDIRECT("'"&amp;TOTALDemandSheets&amp;"'!"&amp;ADDRESS(ROW(),COLUMN())))</f>
        <v>0</v>
      </c>
      <c r="U61" s="144" cm="1">
        <f t="array" aca="1" ref="U61" ca="1">SUM(INDIRECT("'"&amp;TOTALDemandSheets&amp;"'!"&amp;ADDRESS(ROW(),COLUMN())))</f>
        <v>0</v>
      </c>
      <c r="V61" s="144" cm="1">
        <f t="array" aca="1" ref="V61" ca="1">SUM(INDIRECT("'"&amp;TOTALDemandSheets&amp;"'!"&amp;ADDRESS(ROW(),COLUMN())))</f>
        <v>0</v>
      </c>
      <c r="W61" s="144" cm="1">
        <f t="array" aca="1" ref="W61" ca="1">SUM(INDIRECT("'"&amp;TOTALDemandSheets&amp;"'!"&amp;ADDRESS(ROW(),COLUMN())))</f>
        <v>0</v>
      </c>
      <c r="X61" s="144" cm="1">
        <f t="array" aca="1" ref="X61" ca="1">SUM(INDIRECT("'"&amp;TOTALDemandSheets&amp;"'!"&amp;ADDRESS(ROW(),COLUMN())))</f>
        <v>0</v>
      </c>
      <c r="Y61" s="144" cm="1">
        <f t="array" aca="1" ref="Y61" ca="1">SUM(INDIRECT("'"&amp;TOTALDemandSheets&amp;"'!"&amp;ADDRESS(ROW(),COLUMN())))</f>
        <v>0</v>
      </c>
      <c r="Z61" s="144" cm="1">
        <f t="array" aca="1" ref="Z61" ca="1">SUM(INDIRECT("'"&amp;TOTALDemandSheets&amp;"'!"&amp;ADDRESS(ROW(),COLUMN())))</f>
        <v>0</v>
      </c>
    </row>
    <row r="62" spans="1:26" outlineLevel="1">
      <c r="A62" s="113" t="str">
        <f>IF(ISBLANK('Input-Accounts'!A62),"",'Input-Accounts'!A62)</f>
        <v/>
      </c>
      <c r="B62" s="79" t="str">
        <f>IF(ISBLANK('Input-Accounts'!B62),"",'Input-Accounts'!B62)</f>
        <v/>
      </c>
      <c r="D62" s="143"/>
      <c r="E62" s="143">
        <f t="shared" si="12"/>
        <v>0</v>
      </c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</row>
    <row r="63" spans="1:26">
      <c r="A63" s="113">
        <f>IF(ISBLANK('Input-Accounts'!A63),"",'Input-Accounts'!A63)</f>
        <v>52</v>
      </c>
      <c r="B63" s="127" t="str">
        <f>IF(ISBLANK('Input-Accounts'!B63),"",'Input-Accounts'!B63)</f>
        <v>Total Plant in Service</v>
      </c>
      <c r="C63" s="113" t="str">
        <f>IF(ISBLANK('Input-Accounts'!C63),"",'Input-Accounts'!C63)</f>
        <v/>
      </c>
      <c r="D63" s="143" cm="1">
        <f t="array" aca="1" ref="D63" ca="1">SUM(INDIRECT("'"&amp;TOTALDemandSheets&amp;"'!"&amp;ADDRESS(ROW(),COLUMN())))</f>
        <v>736014266.19043696</v>
      </c>
      <c r="E63" s="143">
        <f ca="1">IFERROR(IF(D63="",0,IF(D63=0,0,IF(ABS(D63-SUM($G63:$Z63))&lt;Check_Limit,0,1))),1)</f>
        <v>0</v>
      </c>
      <c r="F63" s="89"/>
      <c r="G63" s="143" cm="1">
        <f t="array" aca="1" ref="G63" ca="1">SUM(INDIRECT("'"&amp;TOTALDemandSheets&amp;"'!"&amp;ADDRESS(ROW(),COLUMN())))</f>
        <v>233460692.25911433</v>
      </c>
      <c r="H63" s="143" cm="1">
        <f t="array" aca="1" ref="H63" ca="1">SUM(INDIRECT("'"&amp;TOTALDemandSheets&amp;"'!"&amp;ADDRESS(ROW(),COLUMN())))</f>
        <v>160916197.77735749</v>
      </c>
      <c r="I63" s="143" cm="1">
        <f t="array" aca="1" ref="I63" ca="1">SUM(INDIRECT("'"&amp;TOTALDemandSheets&amp;"'!"&amp;ADDRESS(ROW(),COLUMN())))</f>
        <v>18072634.905482788</v>
      </c>
      <c r="J63" s="143" cm="1">
        <f t="array" aca="1" ref="J63" ca="1">SUM(INDIRECT("'"&amp;TOTALDemandSheets&amp;"'!"&amp;ADDRESS(ROW(),COLUMN())))</f>
        <v>23091645.349407904</v>
      </c>
      <c r="K63" s="143" cm="1">
        <f t="array" aca="1" ref="K63" ca="1">SUM(INDIRECT("'"&amp;TOTALDemandSheets&amp;"'!"&amp;ADDRESS(ROW(),COLUMN())))</f>
        <v>1317677.967237008</v>
      </c>
      <c r="L63" s="143" cm="1">
        <f t="array" aca="1" ref="L63" ca="1">SUM(INDIRECT("'"&amp;TOTALDemandSheets&amp;"'!"&amp;ADDRESS(ROW(),COLUMN())))</f>
        <v>274762743.99992567</v>
      </c>
      <c r="M63" s="143" cm="1">
        <f t="array" aca="1" ref="M63" ca="1">SUM(INDIRECT("'"&amp;TOTALDemandSheets&amp;"'!"&amp;ADDRESS(ROW(),COLUMN())))</f>
        <v>24392673.931911778</v>
      </c>
      <c r="N63" s="143" cm="1">
        <f t="array" aca="1" ref="N63" ca="1">SUM(INDIRECT("'"&amp;TOTALDemandSheets&amp;"'!"&amp;ADDRESS(ROW(),COLUMN())))</f>
        <v>0</v>
      </c>
      <c r="O63" s="143" cm="1">
        <f t="array" aca="1" ref="O63" ca="1">SUM(INDIRECT("'"&amp;TOTALDemandSheets&amp;"'!"&amp;ADDRESS(ROW(),COLUMN())))</f>
        <v>0</v>
      </c>
      <c r="P63" s="143" cm="1">
        <f t="array" aca="1" ref="P63" ca="1">SUM(INDIRECT("'"&amp;TOTALDemandSheets&amp;"'!"&amp;ADDRESS(ROW(),COLUMN())))</f>
        <v>0</v>
      </c>
      <c r="Q63" s="143" cm="1">
        <f t="array" aca="1" ref="Q63" ca="1">SUM(INDIRECT("'"&amp;TOTALDemandSheets&amp;"'!"&amp;ADDRESS(ROW(),COLUMN())))</f>
        <v>0</v>
      </c>
      <c r="R63" s="143" cm="1">
        <f t="array" aca="1" ref="R63" ca="1">SUM(INDIRECT("'"&amp;TOTALDemandSheets&amp;"'!"&amp;ADDRESS(ROW(),COLUMN())))</f>
        <v>0</v>
      </c>
      <c r="S63" s="143" cm="1">
        <f t="array" aca="1" ref="S63" ca="1">SUM(INDIRECT("'"&amp;TOTALDemandSheets&amp;"'!"&amp;ADDRESS(ROW(),COLUMN())))</f>
        <v>0</v>
      </c>
      <c r="T63" s="143" cm="1">
        <f t="array" aca="1" ref="T63" ca="1">SUM(INDIRECT("'"&amp;TOTALDemandSheets&amp;"'!"&amp;ADDRESS(ROW(),COLUMN())))</f>
        <v>0</v>
      </c>
      <c r="U63" s="143" cm="1">
        <f t="array" aca="1" ref="U63" ca="1">SUM(INDIRECT("'"&amp;TOTALDemandSheets&amp;"'!"&amp;ADDRESS(ROW(),COLUMN())))</f>
        <v>0</v>
      </c>
      <c r="V63" s="143" cm="1">
        <f t="array" aca="1" ref="V63" ca="1">SUM(INDIRECT("'"&amp;TOTALDemandSheets&amp;"'!"&amp;ADDRESS(ROW(),COLUMN())))</f>
        <v>0</v>
      </c>
      <c r="W63" s="143" cm="1">
        <f t="array" aca="1" ref="W63" ca="1">SUM(INDIRECT("'"&amp;TOTALDemandSheets&amp;"'!"&amp;ADDRESS(ROW(),COLUMN())))</f>
        <v>0</v>
      </c>
      <c r="X63" s="143" cm="1">
        <f t="array" aca="1" ref="X63" ca="1">SUM(INDIRECT("'"&amp;TOTALDemandSheets&amp;"'!"&amp;ADDRESS(ROW(),COLUMN())))</f>
        <v>0</v>
      </c>
      <c r="Y63" s="143" cm="1">
        <f t="array" aca="1" ref="Y63" ca="1">SUM(INDIRECT("'"&amp;TOTALDemandSheets&amp;"'!"&amp;ADDRESS(ROW(),COLUMN())))</f>
        <v>0</v>
      </c>
      <c r="Z63" s="143" cm="1">
        <f t="array" aca="1" ref="Z63" ca="1">SUM(INDIRECT("'"&amp;TOTALDemandSheets&amp;"'!"&amp;ADDRESS(ROW(),COLUMN())))</f>
        <v>0</v>
      </c>
    </row>
    <row r="64" spans="1:26">
      <c r="A64" s="113" t="str">
        <f>IF(ISBLANK('Input-Accounts'!A64),"",'Input-Accounts'!A64)</f>
        <v/>
      </c>
      <c r="B64" s="79" t="str">
        <f>IF(ISBLANK('Input-Accounts'!B64),"",'Input-Accounts'!B64)</f>
        <v/>
      </c>
      <c r="D64" s="144"/>
      <c r="E64" s="143">
        <f t="shared" si="12"/>
        <v>0</v>
      </c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</row>
    <row r="65" spans="1:26">
      <c r="A65" s="113">
        <f>IF(ISBLANK('Input-Accounts'!A65),"",'Input-Accounts'!A65)</f>
        <v>53</v>
      </c>
      <c r="B65" s="81" t="str">
        <f>IF(ISBLANK('Input-Accounts'!B65),"",'Input-Accounts'!B65)</f>
        <v>Accumulated Depreciation &amp; Amortization</v>
      </c>
      <c r="D65" s="143"/>
      <c r="E65" s="143">
        <f t="shared" si="12"/>
        <v>0</v>
      </c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</row>
    <row r="66" spans="1:26" outlineLevel="1">
      <c r="A66" s="113">
        <f>IF(ISBLANK('Input-Accounts'!A66),"",'Input-Accounts'!A66)</f>
        <v>54</v>
      </c>
      <c r="B66" s="81" t="str">
        <f>IF(ISBLANK('Input-Accounts'!B66),"",'Input-Accounts'!B66)</f>
        <v>Intangible Plant</v>
      </c>
      <c r="D66" s="143"/>
      <c r="E66" s="143">
        <f t="shared" si="12"/>
        <v>0</v>
      </c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</row>
    <row r="67" spans="1:26" outlineLevel="1">
      <c r="A67" s="113">
        <f>IF(ISBLANK('Input-Accounts'!A67),"",'Input-Accounts'!A67)</f>
        <v>55</v>
      </c>
      <c r="B67" s="17" t="str">
        <f>IF(ISBLANK('Input-Accounts'!B67),"",'Input-Accounts'!B67)</f>
        <v>Organization</v>
      </c>
      <c r="C67" s="113">
        <f>IF(ISBLANK('Input-Accounts'!C67),"",'Input-Accounts'!C67)</f>
        <v>301</v>
      </c>
      <c r="D67" s="143" cm="1">
        <f t="array" aca="1" ref="D67" ca="1">SUM(INDIRECT("'"&amp;TOTALDemandSheets&amp;"'!"&amp;ADDRESS(ROW(),COLUMN())))</f>
        <v>0</v>
      </c>
      <c r="E67" s="143">
        <f t="shared" ca="1" si="12"/>
        <v>0</v>
      </c>
      <c r="F67" s="89"/>
      <c r="G67" s="143" cm="1">
        <f t="array" aca="1" ref="G67" ca="1">SUM(INDIRECT("'"&amp;TOTALDemandSheets&amp;"'!"&amp;ADDRESS(ROW(),COLUMN())))</f>
        <v>0</v>
      </c>
      <c r="H67" s="143" cm="1">
        <f t="array" aca="1" ref="H67" ca="1">SUM(INDIRECT("'"&amp;TOTALDemandSheets&amp;"'!"&amp;ADDRESS(ROW(),COLUMN())))</f>
        <v>0</v>
      </c>
      <c r="I67" s="143" cm="1">
        <f t="array" aca="1" ref="I67" ca="1">SUM(INDIRECT("'"&amp;TOTALDemandSheets&amp;"'!"&amp;ADDRESS(ROW(),COLUMN())))</f>
        <v>0</v>
      </c>
      <c r="J67" s="143" cm="1">
        <f t="array" aca="1" ref="J67" ca="1">SUM(INDIRECT("'"&amp;TOTALDemandSheets&amp;"'!"&amp;ADDRESS(ROW(),COLUMN())))</f>
        <v>0</v>
      </c>
      <c r="K67" s="143" cm="1">
        <f t="array" aca="1" ref="K67" ca="1">SUM(INDIRECT("'"&amp;TOTALDemandSheets&amp;"'!"&amp;ADDRESS(ROW(),COLUMN())))</f>
        <v>0</v>
      </c>
      <c r="L67" s="143" cm="1">
        <f t="array" aca="1" ref="L67" ca="1">SUM(INDIRECT("'"&amp;TOTALDemandSheets&amp;"'!"&amp;ADDRESS(ROW(),COLUMN())))</f>
        <v>0</v>
      </c>
      <c r="M67" s="143" cm="1">
        <f t="array" aca="1" ref="M67" ca="1">SUM(INDIRECT("'"&amp;TOTALDemandSheets&amp;"'!"&amp;ADDRESS(ROW(),COLUMN())))</f>
        <v>0</v>
      </c>
      <c r="N67" s="143" cm="1">
        <f t="array" aca="1" ref="N67" ca="1">SUM(INDIRECT("'"&amp;TOTALDemandSheets&amp;"'!"&amp;ADDRESS(ROW(),COLUMN())))</f>
        <v>0</v>
      </c>
      <c r="O67" s="143" cm="1">
        <f t="array" aca="1" ref="O67" ca="1">SUM(INDIRECT("'"&amp;TOTALDemandSheets&amp;"'!"&amp;ADDRESS(ROW(),COLUMN())))</f>
        <v>0</v>
      </c>
      <c r="P67" s="143" cm="1">
        <f t="array" aca="1" ref="P67" ca="1">SUM(INDIRECT("'"&amp;TOTALDemandSheets&amp;"'!"&amp;ADDRESS(ROW(),COLUMN())))</f>
        <v>0</v>
      </c>
      <c r="Q67" s="143" cm="1">
        <f t="array" aca="1" ref="Q67" ca="1">SUM(INDIRECT("'"&amp;TOTALDemandSheets&amp;"'!"&amp;ADDRESS(ROW(),COLUMN())))</f>
        <v>0</v>
      </c>
      <c r="R67" s="143" cm="1">
        <f t="array" aca="1" ref="R67" ca="1">SUM(INDIRECT("'"&amp;TOTALDemandSheets&amp;"'!"&amp;ADDRESS(ROW(),COLUMN())))</f>
        <v>0</v>
      </c>
      <c r="S67" s="143" cm="1">
        <f t="array" aca="1" ref="S67" ca="1">SUM(INDIRECT("'"&amp;TOTALDemandSheets&amp;"'!"&amp;ADDRESS(ROW(),COLUMN())))</f>
        <v>0</v>
      </c>
      <c r="T67" s="143" cm="1">
        <f t="array" aca="1" ref="T67" ca="1">SUM(INDIRECT("'"&amp;TOTALDemandSheets&amp;"'!"&amp;ADDRESS(ROW(),COLUMN())))</f>
        <v>0</v>
      </c>
      <c r="U67" s="143" cm="1">
        <f t="array" aca="1" ref="U67" ca="1">SUM(INDIRECT("'"&amp;TOTALDemandSheets&amp;"'!"&amp;ADDRESS(ROW(),COLUMN())))</f>
        <v>0</v>
      </c>
      <c r="V67" s="143" cm="1">
        <f t="array" aca="1" ref="V67" ca="1">SUM(INDIRECT("'"&amp;TOTALDemandSheets&amp;"'!"&amp;ADDRESS(ROW(),COLUMN())))</f>
        <v>0</v>
      </c>
      <c r="W67" s="143" cm="1">
        <f t="array" aca="1" ref="W67" ca="1">SUM(INDIRECT("'"&amp;TOTALDemandSheets&amp;"'!"&amp;ADDRESS(ROW(),COLUMN())))</f>
        <v>0</v>
      </c>
      <c r="X67" s="143" cm="1">
        <f t="array" aca="1" ref="X67" ca="1">SUM(INDIRECT("'"&amp;TOTALDemandSheets&amp;"'!"&amp;ADDRESS(ROW(),COLUMN())))</f>
        <v>0</v>
      </c>
      <c r="Y67" s="143" cm="1">
        <f t="array" aca="1" ref="Y67" ca="1">SUM(INDIRECT("'"&amp;TOTALDemandSheets&amp;"'!"&amp;ADDRESS(ROW(),COLUMN())))</f>
        <v>0</v>
      </c>
      <c r="Z67" s="143" cm="1">
        <f t="array" aca="1" ref="Z67" ca="1">SUM(INDIRECT("'"&amp;TOTALDemandSheets&amp;"'!"&amp;ADDRESS(ROW(),COLUMN())))</f>
        <v>0</v>
      </c>
    </row>
    <row r="68" spans="1:26" outlineLevel="1">
      <c r="A68" s="113">
        <f>IF(ISBLANK('Input-Accounts'!A68),"",'Input-Accounts'!A68)</f>
        <v>56</v>
      </c>
      <c r="B68" s="17" t="str">
        <f>IF(ISBLANK('Input-Accounts'!B68),"",'Input-Accounts'!B68)</f>
        <v>Franchises &amp; Consents</v>
      </c>
      <c r="C68" s="113">
        <f>IF(ISBLANK('Input-Accounts'!C68),"",'Input-Accounts'!C68)</f>
        <v>302</v>
      </c>
      <c r="D68" s="143" cm="1">
        <f t="array" aca="1" ref="D68" ca="1">SUM(INDIRECT("'"&amp;TOTALDemandSheets&amp;"'!"&amp;ADDRESS(ROW(),COLUMN())))</f>
        <v>-90681.401931232816</v>
      </c>
      <c r="E68" s="143">
        <f t="shared" ca="1" si="12"/>
        <v>0</v>
      </c>
      <c r="F68" s="89"/>
      <c r="G68" s="143" cm="1">
        <f t="array" aca="1" ref="G68" ca="1">SUM(INDIRECT("'"&amp;TOTALDemandSheets&amp;"'!"&amp;ADDRESS(ROW(),COLUMN())))</f>
        <v>-28763.767011568929</v>
      </c>
      <c r="H68" s="143" cm="1">
        <f t="array" aca="1" ref="H68" ca="1">SUM(INDIRECT("'"&amp;TOTALDemandSheets&amp;"'!"&amp;ADDRESS(ROW(),COLUMN())))</f>
        <v>-19825.847239921204</v>
      </c>
      <c r="I68" s="143" cm="1">
        <f t="array" aca="1" ref="I68" ca="1">SUM(INDIRECT("'"&amp;TOTALDemandSheets&amp;"'!"&amp;ADDRESS(ROW(),COLUMN())))</f>
        <v>-2226.6577498600745</v>
      </c>
      <c r="J68" s="143" cm="1">
        <f t="array" aca="1" ref="J68" ca="1">SUM(INDIRECT("'"&amp;TOTALDemandSheets&amp;"'!"&amp;ADDRESS(ROW(),COLUMN())))</f>
        <v>-2845.0301432626602</v>
      </c>
      <c r="K68" s="143" cm="1">
        <f t="array" aca="1" ref="K68" ca="1">SUM(INDIRECT("'"&amp;TOTALDemandSheets&amp;"'!"&amp;ADDRESS(ROW(),COLUMN())))</f>
        <v>-162.34588220879976</v>
      </c>
      <c r="L68" s="143" cm="1">
        <f t="array" aca="1" ref="L68" ca="1">SUM(INDIRECT("'"&amp;TOTALDemandSheets&amp;"'!"&amp;ADDRESS(ROW(),COLUMN())))</f>
        <v>-33852.429183674183</v>
      </c>
      <c r="M68" s="143" cm="1">
        <f t="array" aca="1" ref="M68" ca="1">SUM(INDIRECT("'"&amp;TOTALDemandSheets&amp;"'!"&amp;ADDRESS(ROW(),COLUMN())))</f>
        <v>-3005.324720736965</v>
      </c>
      <c r="N68" s="143" cm="1">
        <f t="array" aca="1" ref="N68" ca="1">SUM(INDIRECT("'"&amp;TOTALDemandSheets&amp;"'!"&amp;ADDRESS(ROW(),COLUMN())))</f>
        <v>0</v>
      </c>
      <c r="O68" s="143" cm="1">
        <f t="array" aca="1" ref="O68" ca="1">SUM(INDIRECT("'"&amp;TOTALDemandSheets&amp;"'!"&amp;ADDRESS(ROW(),COLUMN())))</f>
        <v>0</v>
      </c>
      <c r="P68" s="143" cm="1">
        <f t="array" aca="1" ref="P68" ca="1">SUM(INDIRECT("'"&amp;TOTALDemandSheets&amp;"'!"&amp;ADDRESS(ROW(),COLUMN())))</f>
        <v>0</v>
      </c>
      <c r="Q68" s="143" cm="1">
        <f t="array" aca="1" ref="Q68" ca="1">SUM(INDIRECT("'"&amp;TOTALDemandSheets&amp;"'!"&amp;ADDRESS(ROW(),COLUMN())))</f>
        <v>0</v>
      </c>
      <c r="R68" s="143" cm="1">
        <f t="array" aca="1" ref="R68" ca="1">SUM(INDIRECT("'"&amp;TOTALDemandSheets&amp;"'!"&amp;ADDRESS(ROW(),COLUMN())))</f>
        <v>0</v>
      </c>
      <c r="S68" s="143" cm="1">
        <f t="array" aca="1" ref="S68" ca="1">SUM(INDIRECT("'"&amp;TOTALDemandSheets&amp;"'!"&amp;ADDRESS(ROW(),COLUMN())))</f>
        <v>0</v>
      </c>
      <c r="T68" s="143" cm="1">
        <f t="array" aca="1" ref="T68" ca="1">SUM(INDIRECT("'"&amp;TOTALDemandSheets&amp;"'!"&amp;ADDRESS(ROW(),COLUMN())))</f>
        <v>0</v>
      </c>
      <c r="U68" s="143" cm="1">
        <f t="array" aca="1" ref="U68" ca="1">SUM(INDIRECT("'"&amp;TOTALDemandSheets&amp;"'!"&amp;ADDRESS(ROW(),COLUMN())))</f>
        <v>0</v>
      </c>
      <c r="V68" s="143" cm="1">
        <f t="array" aca="1" ref="V68" ca="1">SUM(INDIRECT("'"&amp;TOTALDemandSheets&amp;"'!"&amp;ADDRESS(ROW(),COLUMN())))</f>
        <v>0</v>
      </c>
      <c r="W68" s="143" cm="1">
        <f t="array" aca="1" ref="W68" ca="1">SUM(INDIRECT("'"&amp;TOTALDemandSheets&amp;"'!"&amp;ADDRESS(ROW(),COLUMN())))</f>
        <v>0</v>
      </c>
      <c r="X68" s="143" cm="1">
        <f t="array" aca="1" ref="X68" ca="1">SUM(INDIRECT("'"&amp;TOTALDemandSheets&amp;"'!"&amp;ADDRESS(ROW(),COLUMN())))</f>
        <v>0</v>
      </c>
      <c r="Y68" s="143" cm="1">
        <f t="array" aca="1" ref="Y68" ca="1">SUM(INDIRECT("'"&amp;TOTALDemandSheets&amp;"'!"&amp;ADDRESS(ROW(),COLUMN())))</f>
        <v>0</v>
      </c>
      <c r="Z68" s="143" cm="1">
        <f t="array" aca="1" ref="Z68" ca="1">SUM(INDIRECT("'"&amp;TOTALDemandSheets&amp;"'!"&amp;ADDRESS(ROW(),COLUMN())))</f>
        <v>0</v>
      </c>
    </row>
    <row r="69" spans="1:26" outlineLevel="1">
      <c r="A69" s="113">
        <f>IF(ISBLANK('Input-Accounts'!A69),"",'Input-Accounts'!A69)</f>
        <v>57</v>
      </c>
      <c r="B69" s="17" t="str">
        <f>IF(ISBLANK('Input-Accounts'!B69),"",'Input-Accounts'!B69)</f>
        <v>Misc. Intangible Plant</v>
      </c>
      <c r="C69" s="113">
        <f>IF(ISBLANK('Input-Accounts'!C69),"",'Input-Accounts'!C69)</f>
        <v>303</v>
      </c>
      <c r="D69" s="143" cm="1">
        <f t="array" aca="1" ref="D69" ca="1">SUM(INDIRECT("'"&amp;TOTALDemandSheets&amp;"'!"&amp;ADDRESS(ROW(),COLUMN())))</f>
        <v>-12581885.958202856</v>
      </c>
      <c r="E69" s="143">
        <f ca="1">IFERROR(IF(D69="",0,IF(D69=0,0,IF(ABS(D69-SUM($G69:$Z69))&lt;Check_Limit,0,1))),1)</f>
        <v>0</v>
      </c>
      <c r="F69" s="89"/>
      <c r="G69" s="143" cm="1">
        <f t="array" aca="1" ref="G69" ca="1">SUM(INDIRECT("'"&amp;TOTALDemandSheets&amp;"'!"&amp;ADDRESS(ROW(),COLUMN())))</f>
        <v>-3990922.3783540763</v>
      </c>
      <c r="H69" s="143" cm="1">
        <f t="array" aca="1" ref="H69" ca="1">SUM(INDIRECT("'"&amp;TOTALDemandSheets&amp;"'!"&amp;ADDRESS(ROW(),COLUMN())))</f>
        <v>-2750801.6383183436</v>
      </c>
      <c r="I69" s="143" cm="1">
        <f t="array" aca="1" ref="I69" ca="1">SUM(INDIRECT("'"&amp;TOTALDemandSheets&amp;"'!"&amp;ADDRESS(ROW(),COLUMN())))</f>
        <v>-308944.86940037936</v>
      </c>
      <c r="J69" s="143" cm="1">
        <f t="array" aca="1" ref="J69" ca="1">SUM(INDIRECT("'"&amp;TOTALDemandSheets&amp;"'!"&amp;ADDRESS(ROW(),COLUMN())))</f>
        <v>-394742.9577381885</v>
      </c>
      <c r="K69" s="143" cm="1">
        <f t="array" aca="1" ref="K69" ca="1">SUM(INDIRECT("'"&amp;TOTALDemandSheets&amp;"'!"&amp;ADDRESS(ROW(),COLUMN())))</f>
        <v>-22525.207288744255</v>
      </c>
      <c r="L69" s="143" cm="1">
        <f t="array" aca="1" ref="L69" ca="1">SUM(INDIRECT("'"&amp;TOTALDemandSheets&amp;"'!"&amp;ADDRESS(ROW(),COLUMN())))</f>
        <v>-4696965.3570213197</v>
      </c>
      <c r="M69" s="143" cm="1">
        <f t="array" aca="1" ref="M69" ca="1">SUM(INDIRECT("'"&amp;TOTALDemandSheets&amp;"'!"&amp;ADDRESS(ROW(),COLUMN())))</f>
        <v>-416983.55008180306</v>
      </c>
      <c r="N69" s="143" cm="1">
        <f t="array" aca="1" ref="N69" ca="1">SUM(INDIRECT("'"&amp;TOTALDemandSheets&amp;"'!"&amp;ADDRESS(ROW(),COLUMN())))</f>
        <v>0</v>
      </c>
      <c r="O69" s="143" cm="1">
        <f t="array" aca="1" ref="O69" ca="1">SUM(INDIRECT("'"&amp;TOTALDemandSheets&amp;"'!"&amp;ADDRESS(ROW(),COLUMN())))</f>
        <v>0</v>
      </c>
      <c r="P69" s="143" cm="1">
        <f t="array" aca="1" ref="P69" ca="1">SUM(INDIRECT("'"&amp;TOTALDemandSheets&amp;"'!"&amp;ADDRESS(ROW(),COLUMN())))</f>
        <v>0</v>
      </c>
      <c r="Q69" s="143" cm="1">
        <f t="array" aca="1" ref="Q69" ca="1">SUM(INDIRECT("'"&amp;TOTALDemandSheets&amp;"'!"&amp;ADDRESS(ROW(),COLUMN())))</f>
        <v>0</v>
      </c>
      <c r="R69" s="143" cm="1">
        <f t="array" aca="1" ref="R69" ca="1">SUM(INDIRECT("'"&amp;TOTALDemandSheets&amp;"'!"&amp;ADDRESS(ROW(),COLUMN())))</f>
        <v>0</v>
      </c>
      <c r="S69" s="143" cm="1">
        <f t="array" aca="1" ref="S69" ca="1">SUM(INDIRECT("'"&amp;TOTALDemandSheets&amp;"'!"&amp;ADDRESS(ROW(),COLUMN())))</f>
        <v>0</v>
      </c>
      <c r="T69" s="143" cm="1">
        <f t="array" aca="1" ref="T69" ca="1">SUM(INDIRECT("'"&amp;TOTALDemandSheets&amp;"'!"&amp;ADDRESS(ROW(),COLUMN())))</f>
        <v>0</v>
      </c>
      <c r="U69" s="143" cm="1">
        <f t="array" aca="1" ref="U69" ca="1">SUM(INDIRECT("'"&amp;TOTALDemandSheets&amp;"'!"&amp;ADDRESS(ROW(),COLUMN())))</f>
        <v>0</v>
      </c>
      <c r="V69" s="143" cm="1">
        <f t="array" aca="1" ref="V69" ca="1">SUM(INDIRECT("'"&amp;TOTALDemandSheets&amp;"'!"&amp;ADDRESS(ROW(),COLUMN())))</f>
        <v>0</v>
      </c>
      <c r="W69" s="143" cm="1">
        <f t="array" aca="1" ref="W69" ca="1">SUM(INDIRECT("'"&amp;TOTALDemandSheets&amp;"'!"&amp;ADDRESS(ROW(),COLUMN())))</f>
        <v>0</v>
      </c>
      <c r="X69" s="143" cm="1">
        <f t="array" aca="1" ref="X69" ca="1">SUM(INDIRECT("'"&amp;TOTALDemandSheets&amp;"'!"&amp;ADDRESS(ROW(),COLUMN())))</f>
        <v>0</v>
      </c>
      <c r="Y69" s="143" cm="1">
        <f t="array" aca="1" ref="Y69" ca="1">SUM(INDIRECT("'"&amp;TOTALDemandSheets&amp;"'!"&amp;ADDRESS(ROW(),COLUMN())))</f>
        <v>0</v>
      </c>
      <c r="Z69" s="143" cm="1">
        <f t="array" aca="1" ref="Z69" ca="1">SUM(INDIRECT("'"&amp;TOTALDemandSheets&amp;"'!"&amp;ADDRESS(ROW(),COLUMN())))</f>
        <v>0</v>
      </c>
    </row>
    <row r="70" spans="1:26" outlineLevel="1">
      <c r="A70" s="113">
        <f>IF(ISBLANK('Input-Accounts'!A70),"",'Input-Accounts'!A70)</f>
        <v>58</v>
      </c>
      <c r="B70" s="79" t="str">
        <f>IF(ISBLANK('Input-Accounts'!B70),"",'Input-Accounts'!B70)</f>
        <v>Subtotal - Intangible Plant</v>
      </c>
      <c r="C70" s="113" t="str">
        <f>IF(ISBLANK('Input-Accounts'!C70),"",'Input-Accounts'!C70)</f>
        <v/>
      </c>
      <c r="D70" s="144" cm="1">
        <f t="array" aca="1" ref="D70" ca="1">SUM(INDIRECT("'"&amp;TOTALDemandSheets&amp;"'!"&amp;ADDRESS(ROW(),COLUMN())))</f>
        <v>-12672567.360134089</v>
      </c>
      <c r="E70" s="143">
        <f t="shared" ca="1" si="12"/>
        <v>0</v>
      </c>
      <c r="G70" s="144" cm="1">
        <f t="array" aca="1" ref="G70" ca="1">SUM(INDIRECT("'"&amp;TOTALDemandSheets&amp;"'!"&amp;ADDRESS(ROW(),COLUMN())))</f>
        <v>-4019686.1453656452</v>
      </c>
      <c r="H70" s="144" cm="1">
        <f t="array" aca="1" ref="H70" ca="1">SUM(INDIRECT("'"&amp;TOTALDemandSheets&amp;"'!"&amp;ADDRESS(ROW(),COLUMN())))</f>
        <v>-2770627.4855582649</v>
      </c>
      <c r="I70" s="144" cm="1">
        <f t="array" aca="1" ref="I70" ca="1">SUM(INDIRECT("'"&amp;TOTALDemandSheets&amp;"'!"&amp;ADDRESS(ROW(),COLUMN())))</f>
        <v>-311171.52715023945</v>
      </c>
      <c r="J70" s="144" cm="1">
        <f t="array" aca="1" ref="J70" ca="1">SUM(INDIRECT("'"&amp;TOTALDemandSheets&amp;"'!"&amp;ADDRESS(ROW(),COLUMN())))</f>
        <v>-397587.98788145115</v>
      </c>
      <c r="K70" s="144" cm="1">
        <f t="array" aca="1" ref="K70" ca="1">SUM(INDIRECT("'"&amp;TOTALDemandSheets&amp;"'!"&amp;ADDRESS(ROW(),COLUMN())))</f>
        <v>-22687.553170953055</v>
      </c>
      <c r="L70" s="144" cm="1">
        <f t="array" aca="1" ref="L70" ca="1">SUM(INDIRECT("'"&amp;TOTALDemandSheets&amp;"'!"&amp;ADDRESS(ROW(),COLUMN())))</f>
        <v>-4730817.7862049937</v>
      </c>
      <c r="M70" s="144" cm="1">
        <f t="array" aca="1" ref="M70" ca="1">SUM(INDIRECT("'"&amp;TOTALDemandSheets&amp;"'!"&amp;ADDRESS(ROW(),COLUMN())))</f>
        <v>-419988.87480254</v>
      </c>
      <c r="N70" s="144" cm="1">
        <f t="array" aca="1" ref="N70" ca="1">SUM(INDIRECT("'"&amp;TOTALDemandSheets&amp;"'!"&amp;ADDRESS(ROW(),COLUMN())))</f>
        <v>0</v>
      </c>
      <c r="O70" s="144" cm="1">
        <f t="array" aca="1" ref="O70" ca="1">SUM(INDIRECT("'"&amp;TOTALDemandSheets&amp;"'!"&amp;ADDRESS(ROW(),COLUMN())))</f>
        <v>0</v>
      </c>
      <c r="P70" s="144" cm="1">
        <f t="array" aca="1" ref="P70" ca="1">SUM(INDIRECT("'"&amp;TOTALDemandSheets&amp;"'!"&amp;ADDRESS(ROW(),COLUMN())))</f>
        <v>0</v>
      </c>
      <c r="Q70" s="144" cm="1">
        <f t="array" aca="1" ref="Q70" ca="1">SUM(INDIRECT("'"&amp;TOTALDemandSheets&amp;"'!"&amp;ADDRESS(ROW(),COLUMN())))</f>
        <v>0</v>
      </c>
      <c r="R70" s="144" cm="1">
        <f t="array" aca="1" ref="R70" ca="1">SUM(INDIRECT("'"&amp;TOTALDemandSheets&amp;"'!"&amp;ADDRESS(ROW(),COLUMN())))</f>
        <v>0</v>
      </c>
      <c r="S70" s="144" cm="1">
        <f t="array" aca="1" ref="S70" ca="1">SUM(INDIRECT("'"&amp;TOTALDemandSheets&amp;"'!"&amp;ADDRESS(ROW(),COLUMN())))</f>
        <v>0</v>
      </c>
      <c r="T70" s="144" cm="1">
        <f t="array" aca="1" ref="T70" ca="1">SUM(INDIRECT("'"&amp;TOTALDemandSheets&amp;"'!"&amp;ADDRESS(ROW(),COLUMN())))</f>
        <v>0</v>
      </c>
      <c r="U70" s="144" cm="1">
        <f t="array" aca="1" ref="U70" ca="1">SUM(INDIRECT("'"&amp;TOTALDemandSheets&amp;"'!"&amp;ADDRESS(ROW(),COLUMN())))</f>
        <v>0</v>
      </c>
      <c r="V70" s="144" cm="1">
        <f t="array" aca="1" ref="V70" ca="1">SUM(INDIRECT("'"&amp;TOTALDemandSheets&amp;"'!"&amp;ADDRESS(ROW(),COLUMN())))</f>
        <v>0</v>
      </c>
      <c r="W70" s="144" cm="1">
        <f t="array" aca="1" ref="W70" ca="1">SUM(INDIRECT("'"&amp;TOTALDemandSheets&amp;"'!"&amp;ADDRESS(ROW(),COLUMN())))</f>
        <v>0</v>
      </c>
      <c r="X70" s="144" cm="1">
        <f t="array" aca="1" ref="X70" ca="1">SUM(INDIRECT("'"&amp;TOTALDemandSheets&amp;"'!"&amp;ADDRESS(ROW(),COLUMN())))</f>
        <v>0</v>
      </c>
      <c r="Y70" s="144" cm="1">
        <f t="array" aca="1" ref="Y70" ca="1">SUM(INDIRECT("'"&amp;TOTALDemandSheets&amp;"'!"&amp;ADDRESS(ROW(),COLUMN())))</f>
        <v>0</v>
      </c>
      <c r="Z70" s="144" cm="1">
        <f t="array" aca="1" ref="Z70" ca="1">SUM(INDIRECT("'"&amp;TOTALDemandSheets&amp;"'!"&amp;ADDRESS(ROW(),COLUMN())))</f>
        <v>0</v>
      </c>
    </row>
    <row r="71" spans="1:26" outlineLevel="1">
      <c r="A71" s="113" t="str">
        <f>IF(ISBLANK('Input-Accounts'!A71),"",'Input-Accounts'!A71)</f>
        <v/>
      </c>
      <c r="B71" s="79" t="str">
        <f>IF(ISBLANK('Input-Accounts'!B71),"",'Input-Accounts'!B71)</f>
        <v/>
      </c>
      <c r="D71" s="143"/>
      <c r="E71" s="143">
        <f t="shared" si="12"/>
        <v>0</v>
      </c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</row>
    <row r="72" spans="1:26" outlineLevel="1">
      <c r="A72" s="113">
        <f>IF(ISBLANK('Input-Accounts'!A72),"",'Input-Accounts'!A72)</f>
        <v>59</v>
      </c>
      <c r="B72" s="81" t="str">
        <f>IF(ISBLANK('Input-Accounts'!B72),"",'Input-Accounts'!B72)</f>
        <v xml:space="preserve">Transmission plant </v>
      </c>
      <c r="D72" s="143"/>
      <c r="E72" s="143">
        <f t="shared" ref="E72:E106" si="13">IFERROR(IF(D72="",0,IF(D72=0,0,IF(ABS(D72-SUM($G72:$Z72))&lt;Check_Limit,0,1))),1)</f>
        <v>0</v>
      </c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</row>
    <row r="73" spans="1:26" outlineLevel="1">
      <c r="A73" s="113">
        <f>IF(ISBLANK('Input-Accounts'!A73),"",'Input-Accounts'!A73)</f>
        <v>60</v>
      </c>
      <c r="B73" s="17" t="str">
        <f>IF(ISBLANK('Input-Accounts'!B73),"",'Input-Accounts'!B73)</f>
        <v>Land and Land Rights</v>
      </c>
      <c r="C73" s="113">
        <f>IF(ISBLANK('Input-Accounts'!C73),"",'Input-Accounts'!C73)</f>
        <v>365.1</v>
      </c>
      <c r="D73" s="143" cm="1">
        <f t="array" aca="1" ref="D73" ca="1">SUM(INDIRECT("'"&amp;TOTALDemandSheets&amp;"'!"&amp;ADDRESS(ROW(),COLUMN())))</f>
        <v>-853231.62</v>
      </c>
      <c r="E73" s="143">
        <f t="shared" ca="1" si="13"/>
        <v>0</v>
      </c>
      <c r="F73" s="89"/>
      <c r="G73" s="143" cm="1">
        <f t="array" aca="1" ref="G73" ca="1">SUM(INDIRECT("'"&amp;TOTALDemandSheets&amp;"'!"&amp;ADDRESS(ROW(),COLUMN())))</f>
        <v>-158018.62204808675</v>
      </c>
      <c r="H73" s="143" cm="1">
        <f t="array" aca="1" ref="H73" ca="1">SUM(INDIRECT("'"&amp;TOTALDemandSheets&amp;"'!"&amp;ADDRESS(ROW(),COLUMN())))</f>
        <v>-108407.64091281568</v>
      </c>
      <c r="I73" s="143" cm="1">
        <f t="array" aca="1" ref="I73" ca="1">SUM(INDIRECT("'"&amp;TOTALDemandSheets&amp;"'!"&amp;ADDRESS(ROW(),COLUMN())))</f>
        <v>-11780.026611975396</v>
      </c>
      <c r="J73" s="143" cm="1">
        <f t="array" aca="1" ref="J73" ca="1">SUM(INDIRECT("'"&amp;TOTALDemandSheets&amp;"'!"&amp;ADDRESS(ROW(),COLUMN())))</f>
        <v>-14809.230213134846</v>
      </c>
      <c r="K73" s="143" cm="1">
        <f t="array" aca="1" ref="K73" ca="1">SUM(INDIRECT("'"&amp;TOTALDemandSheets&amp;"'!"&amp;ADDRESS(ROW(),COLUMN())))</f>
        <v>-1463.3016023494927</v>
      </c>
      <c r="L73" s="143" cm="1">
        <f t="array" aca="1" ref="L73" ca="1">SUM(INDIRECT("'"&amp;TOTALDemandSheets&amp;"'!"&amp;ADDRESS(ROW(),COLUMN())))</f>
        <v>-452495.17250588833</v>
      </c>
      <c r="M73" s="143" cm="1">
        <f t="array" aca="1" ref="M73" ca="1">SUM(INDIRECT("'"&amp;TOTALDemandSheets&amp;"'!"&amp;ADDRESS(ROW(),COLUMN())))</f>
        <v>-106257.62610574956</v>
      </c>
      <c r="N73" s="143" cm="1">
        <f t="array" aca="1" ref="N73" ca="1">SUM(INDIRECT("'"&amp;TOTALDemandSheets&amp;"'!"&amp;ADDRESS(ROW(),COLUMN())))</f>
        <v>0</v>
      </c>
      <c r="O73" s="143" cm="1">
        <f t="array" aca="1" ref="O73" ca="1">SUM(INDIRECT("'"&amp;TOTALDemandSheets&amp;"'!"&amp;ADDRESS(ROW(),COLUMN())))</f>
        <v>0</v>
      </c>
      <c r="P73" s="143" cm="1">
        <f t="array" aca="1" ref="P73" ca="1">SUM(INDIRECT("'"&amp;TOTALDemandSheets&amp;"'!"&amp;ADDRESS(ROW(),COLUMN())))</f>
        <v>0</v>
      </c>
      <c r="Q73" s="143" cm="1">
        <f t="array" aca="1" ref="Q73" ca="1">SUM(INDIRECT("'"&amp;TOTALDemandSheets&amp;"'!"&amp;ADDRESS(ROW(),COLUMN())))</f>
        <v>0</v>
      </c>
      <c r="R73" s="143" cm="1">
        <f t="array" aca="1" ref="R73" ca="1">SUM(INDIRECT("'"&amp;TOTALDemandSheets&amp;"'!"&amp;ADDRESS(ROW(),COLUMN())))</f>
        <v>0</v>
      </c>
      <c r="S73" s="143" cm="1">
        <f t="array" aca="1" ref="S73" ca="1">SUM(INDIRECT("'"&amp;TOTALDemandSheets&amp;"'!"&amp;ADDRESS(ROW(),COLUMN())))</f>
        <v>0</v>
      </c>
      <c r="T73" s="143" cm="1">
        <f t="array" aca="1" ref="T73" ca="1">SUM(INDIRECT("'"&amp;TOTALDemandSheets&amp;"'!"&amp;ADDRESS(ROW(),COLUMN())))</f>
        <v>0</v>
      </c>
      <c r="U73" s="143" cm="1">
        <f t="array" aca="1" ref="U73" ca="1">SUM(INDIRECT("'"&amp;TOTALDemandSheets&amp;"'!"&amp;ADDRESS(ROW(),COLUMN())))</f>
        <v>0</v>
      </c>
      <c r="V73" s="143" cm="1">
        <f t="array" aca="1" ref="V73" ca="1">SUM(INDIRECT("'"&amp;TOTALDemandSheets&amp;"'!"&amp;ADDRESS(ROW(),COLUMN())))</f>
        <v>0</v>
      </c>
      <c r="W73" s="143" cm="1">
        <f t="array" aca="1" ref="W73" ca="1">SUM(INDIRECT("'"&amp;TOTALDemandSheets&amp;"'!"&amp;ADDRESS(ROW(),COLUMN())))</f>
        <v>0</v>
      </c>
      <c r="X73" s="143" cm="1">
        <f t="array" aca="1" ref="X73" ca="1">SUM(INDIRECT("'"&amp;TOTALDemandSheets&amp;"'!"&amp;ADDRESS(ROW(),COLUMN())))</f>
        <v>0</v>
      </c>
      <c r="Y73" s="143" cm="1">
        <f t="array" aca="1" ref="Y73" ca="1">SUM(INDIRECT("'"&amp;TOTALDemandSheets&amp;"'!"&amp;ADDRESS(ROW(),COLUMN())))</f>
        <v>0</v>
      </c>
      <c r="Z73" s="143" cm="1">
        <f t="array" aca="1" ref="Z73" ca="1">SUM(INDIRECT("'"&amp;TOTALDemandSheets&amp;"'!"&amp;ADDRESS(ROW(),COLUMN())))</f>
        <v>0</v>
      </c>
    </row>
    <row r="74" spans="1:26" outlineLevel="1">
      <c r="A74" s="113">
        <f>IF(ISBLANK('Input-Accounts'!A74),"",'Input-Accounts'!A74)</f>
        <v>61</v>
      </c>
      <c r="B74" s="17" t="str">
        <f>IF(ISBLANK('Input-Accounts'!B74),"",'Input-Accounts'!B74)</f>
        <v>Structures and improvements</v>
      </c>
      <c r="C74" s="113">
        <f>IF(ISBLANK('Input-Accounts'!C74),"",'Input-Accounts'!C74)</f>
        <v>366</v>
      </c>
      <c r="D74" s="143" cm="1">
        <f t="array" aca="1" ref="D74" ca="1">SUM(INDIRECT("'"&amp;TOTALDemandSheets&amp;"'!"&amp;ADDRESS(ROW(),COLUMN())))</f>
        <v>-310.78000000000003</v>
      </c>
      <c r="E74" s="143">
        <f t="shared" ref="E74:E79" ca="1" si="14">IFERROR(IF(D74="",0,IF(D74=0,0,IF(ABS(D74-SUM($G74:$Z74))&lt;Check_Limit,0,1))),1)</f>
        <v>0</v>
      </c>
      <c r="F74" s="89"/>
      <c r="G74" s="143" cm="1">
        <f t="array" aca="1" ref="G74" ca="1">SUM(INDIRECT("'"&amp;TOTALDemandSheets&amp;"'!"&amp;ADDRESS(ROW(),COLUMN())))</f>
        <v>-57.556501902853071</v>
      </c>
      <c r="H74" s="143" cm="1">
        <f t="array" aca="1" ref="H74" ca="1">SUM(INDIRECT("'"&amp;TOTALDemandSheets&amp;"'!"&amp;ADDRESS(ROW(),COLUMN())))</f>
        <v>-39.486261236878285</v>
      </c>
      <c r="I74" s="143" cm="1">
        <f t="array" aca="1" ref="I74" ca="1">SUM(INDIRECT("'"&amp;TOTALDemandSheets&amp;"'!"&amp;ADDRESS(ROW(),COLUMN())))</f>
        <v>-4.2907419095294594</v>
      </c>
      <c r="J74" s="143" cm="1">
        <f t="array" aca="1" ref="J74" ca="1">SUM(INDIRECT("'"&amp;TOTALDemandSheets&amp;"'!"&amp;ADDRESS(ROW(),COLUMN())))</f>
        <v>-5.3940951762172711</v>
      </c>
      <c r="K74" s="143" cm="1">
        <f t="array" aca="1" ref="K74" ca="1">SUM(INDIRECT("'"&amp;TOTALDemandSheets&amp;"'!"&amp;ADDRESS(ROW(),COLUMN())))</f>
        <v>-0.53299111439186397</v>
      </c>
      <c r="L74" s="143" cm="1">
        <f t="array" aca="1" ref="L74" ca="1">SUM(INDIRECT("'"&amp;TOTALDemandSheets&amp;"'!"&amp;ADDRESS(ROW(),COLUMN())))</f>
        <v>-164.81626608186414</v>
      </c>
      <c r="M74" s="143" cm="1">
        <f t="array" aca="1" ref="M74" ca="1">SUM(INDIRECT("'"&amp;TOTALDemandSheets&amp;"'!"&amp;ADDRESS(ROW(),COLUMN())))</f>
        <v>-38.703142578265968</v>
      </c>
      <c r="N74" s="143" cm="1">
        <f t="array" aca="1" ref="N74" ca="1">SUM(INDIRECT("'"&amp;TOTALDemandSheets&amp;"'!"&amp;ADDRESS(ROW(),COLUMN())))</f>
        <v>0</v>
      </c>
      <c r="O74" s="143" cm="1">
        <f t="array" aca="1" ref="O74" ca="1">SUM(INDIRECT("'"&amp;TOTALDemandSheets&amp;"'!"&amp;ADDRESS(ROW(),COLUMN())))</f>
        <v>0</v>
      </c>
      <c r="P74" s="143" cm="1">
        <f t="array" aca="1" ref="P74" ca="1">SUM(INDIRECT("'"&amp;TOTALDemandSheets&amp;"'!"&amp;ADDRESS(ROW(),COLUMN())))</f>
        <v>0</v>
      </c>
      <c r="Q74" s="143" cm="1">
        <f t="array" aca="1" ref="Q74" ca="1">SUM(INDIRECT("'"&amp;TOTALDemandSheets&amp;"'!"&amp;ADDRESS(ROW(),COLUMN())))</f>
        <v>0</v>
      </c>
      <c r="R74" s="143" cm="1">
        <f t="array" aca="1" ref="R74" ca="1">SUM(INDIRECT("'"&amp;TOTALDemandSheets&amp;"'!"&amp;ADDRESS(ROW(),COLUMN())))</f>
        <v>0</v>
      </c>
      <c r="S74" s="143" cm="1">
        <f t="array" aca="1" ref="S74" ca="1">SUM(INDIRECT("'"&amp;TOTALDemandSheets&amp;"'!"&amp;ADDRESS(ROW(),COLUMN())))</f>
        <v>0</v>
      </c>
      <c r="T74" s="143" cm="1">
        <f t="array" aca="1" ref="T74" ca="1">SUM(INDIRECT("'"&amp;TOTALDemandSheets&amp;"'!"&amp;ADDRESS(ROW(),COLUMN())))</f>
        <v>0</v>
      </c>
      <c r="U74" s="143" cm="1">
        <f t="array" aca="1" ref="U74" ca="1">SUM(INDIRECT("'"&amp;TOTALDemandSheets&amp;"'!"&amp;ADDRESS(ROW(),COLUMN())))</f>
        <v>0</v>
      </c>
      <c r="V74" s="143" cm="1">
        <f t="array" aca="1" ref="V74" ca="1">SUM(INDIRECT("'"&amp;TOTALDemandSheets&amp;"'!"&amp;ADDRESS(ROW(),COLUMN())))</f>
        <v>0</v>
      </c>
      <c r="W74" s="143" cm="1">
        <f t="array" aca="1" ref="W74" ca="1">SUM(INDIRECT("'"&amp;TOTALDemandSheets&amp;"'!"&amp;ADDRESS(ROW(),COLUMN())))</f>
        <v>0</v>
      </c>
      <c r="X74" s="143" cm="1">
        <f t="array" aca="1" ref="X74" ca="1">SUM(INDIRECT("'"&amp;TOTALDemandSheets&amp;"'!"&amp;ADDRESS(ROW(),COLUMN())))</f>
        <v>0</v>
      </c>
      <c r="Y74" s="143" cm="1">
        <f t="array" aca="1" ref="Y74" ca="1">SUM(INDIRECT("'"&amp;TOTALDemandSheets&amp;"'!"&amp;ADDRESS(ROW(),COLUMN())))</f>
        <v>0</v>
      </c>
      <c r="Z74" s="143" cm="1">
        <f t="array" aca="1" ref="Z74" ca="1">SUM(INDIRECT("'"&amp;TOTALDemandSheets&amp;"'!"&amp;ADDRESS(ROW(),COLUMN())))</f>
        <v>0</v>
      </c>
    </row>
    <row r="75" spans="1:26" outlineLevel="1">
      <c r="A75" s="113">
        <f>IF(ISBLANK('Input-Accounts'!A75),"",'Input-Accounts'!A75)</f>
        <v>62</v>
      </c>
      <c r="B75" s="17" t="str">
        <f>IF(ISBLANK('Input-Accounts'!B75),"",'Input-Accounts'!B75)</f>
        <v>Mains</v>
      </c>
      <c r="C75" s="113">
        <f>IF(ISBLANK('Input-Accounts'!C75),"",'Input-Accounts'!C75)</f>
        <v>367</v>
      </c>
      <c r="D75" s="143" cm="1">
        <f t="array" aca="1" ref="D75" ca="1">SUM(INDIRECT("'"&amp;TOTALDemandSheets&amp;"'!"&amp;ADDRESS(ROW(),COLUMN())))</f>
        <v>-12186427.92</v>
      </c>
      <c r="E75" s="143">
        <f t="shared" ca="1" si="14"/>
        <v>0</v>
      </c>
      <c r="F75" s="89"/>
      <c r="G75" s="143" cm="1">
        <f t="array" aca="1" ref="G75" ca="1">SUM(INDIRECT("'"&amp;TOTALDemandSheets&amp;"'!"&amp;ADDRESS(ROW(),COLUMN())))</f>
        <v>-2212942.6947750663</v>
      </c>
      <c r="H75" s="143" cm="1">
        <f t="array" aca="1" ref="H75" ca="1">SUM(INDIRECT("'"&amp;TOTALDemandSheets&amp;"'!"&amp;ADDRESS(ROW(),COLUMN())))</f>
        <v>-1518174.8448787893</v>
      </c>
      <c r="I75" s="143" cm="1">
        <f t="array" aca="1" ref="I75" ca="1">SUM(INDIRECT("'"&amp;TOTALDemandSheets&amp;"'!"&amp;ADDRESS(ROW(),COLUMN())))</f>
        <v>-164971.21350225358</v>
      </c>
      <c r="J75" s="143" cm="1">
        <f t="array" aca="1" ref="J75" ca="1">SUM(INDIRECT("'"&amp;TOTALDemandSheets&amp;"'!"&amp;ADDRESS(ROW(),COLUMN())))</f>
        <v>-207393.13753429701</v>
      </c>
      <c r="K75" s="143" cm="1">
        <f t="array" aca="1" ref="K75" ca="1">SUM(INDIRECT("'"&amp;TOTALDemandSheets&amp;"'!"&amp;ADDRESS(ROW(),COLUMN())))</f>
        <v>-20492.537836373107</v>
      </c>
      <c r="L75" s="143" cm="1">
        <f t="array" aca="1" ref="L75" ca="1">SUM(INDIRECT("'"&amp;TOTALDemandSheets&amp;"'!"&amp;ADDRESS(ROW(),COLUMN())))</f>
        <v>-6336885.3204729808</v>
      </c>
      <c r="M75" s="143" cm="1">
        <f t="array" aca="1" ref="M75" ca="1">SUM(INDIRECT("'"&amp;TOTALDemandSheets&amp;"'!"&amp;ADDRESS(ROW(),COLUMN())))</f>
        <v>-1725568.1710002394</v>
      </c>
      <c r="N75" s="143" cm="1">
        <f t="array" aca="1" ref="N75" ca="1">SUM(INDIRECT("'"&amp;TOTALDemandSheets&amp;"'!"&amp;ADDRESS(ROW(),COLUMN())))</f>
        <v>0</v>
      </c>
      <c r="O75" s="143" cm="1">
        <f t="array" aca="1" ref="O75" ca="1">SUM(INDIRECT("'"&amp;TOTALDemandSheets&amp;"'!"&amp;ADDRESS(ROW(),COLUMN())))</f>
        <v>0</v>
      </c>
      <c r="P75" s="143" cm="1">
        <f t="array" aca="1" ref="P75" ca="1">SUM(INDIRECT("'"&amp;TOTALDemandSheets&amp;"'!"&amp;ADDRESS(ROW(),COLUMN())))</f>
        <v>0</v>
      </c>
      <c r="Q75" s="143" cm="1">
        <f t="array" aca="1" ref="Q75" ca="1">SUM(INDIRECT("'"&amp;TOTALDemandSheets&amp;"'!"&amp;ADDRESS(ROW(),COLUMN())))</f>
        <v>0</v>
      </c>
      <c r="R75" s="143" cm="1">
        <f t="array" aca="1" ref="R75" ca="1">SUM(INDIRECT("'"&amp;TOTALDemandSheets&amp;"'!"&amp;ADDRESS(ROW(),COLUMN())))</f>
        <v>0</v>
      </c>
      <c r="S75" s="143" cm="1">
        <f t="array" aca="1" ref="S75" ca="1">SUM(INDIRECT("'"&amp;TOTALDemandSheets&amp;"'!"&amp;ADDRESS(ROW(),COLUMN())))</f>
        <v>0</v>
      </c>
      <c r="T75" s="143" cm="1">
        <f t="array" aca="1" ref="T75" ca="1">SUM(INDIRECT("'"&amp;TOTALDemandSheets&amp;"'!"&amp;ADDRESS(ROW(),COLUMN())))</f>
        <v>0</v>
      </c>
      <c r="U75" s="143" cm="1">
        <f t="array" aca="1" ref="U75" ca="1">SUM(INDIRECT("'"&amp;TOTALDemandSheets&amp;"'!"&amp;ADDRESS(ROW(),COLUMN())))</f>
        <v>0</v>
      </c>
      <c r="V75" s="143" cm="1">
        <f t="array" aca="1" ref="V75" ca="1">SUM(INDIRECT("'"&amp;TOTALDemandSheets&amp;"'!"&amp;ADDRESS(ROW(),COLUMN())))</f>
        <v>0</v>
      </c>
      <c r="W75" s="143" cm="1">
        <f t="array" aca="1" ref="W75" ca="1">SUM(INDIRECT("'"&amp;TOTALDemandSheets&amp;"'!"&amp;ADDRESS(ROW(),COLUMN())))</f>
        <v>0</v>
      </c>
      <c r="X75" s="143" cm="1">
        <f t="array" aca="1" ref="X75" ca="1">SUM(INDIRECT("'"&amp;TOTALDemandSheets&amp;"'!"&amp;ADDRESS(ROW(),COLUMN())))</f>
        <v>0</v>
      </c>
      <c r="Y75" s="143" cm="1">
        <f t="array" aca="1" ref="Y75" ca="1">SUM(INDIRECT("'"&amp;TOTALDemandSheets&amp;"'!"&amp;ADDRESS(ROW(),COLUMN())))</f>
        <v>0</v>
      </c>
      <c r="Z75" s="143" cm="1">
        <f t="array" aca="1" ref="Z75" ca="1">SUM(INDIRECT("'"&amp;TOTALDemandSheets&amp;"'!"&amp;ADDRESS(ROW(),COLUMN())))</f>
        <v>0</v>
      </c>
    </row>
    <row r="76" spans="1:26" outlineLevel="1">
      <c r="A76" s="113">
        <f>IF(ISBLANK('Input-Accounts'!A76),"",'Input-Accounts'!A76)</f>
        <v>63</v>
      </c>
      <c r="B76" s="17" t="str">
        <f>IF(ISBLANK('Input-Accounts'!B76),"",'Input-Accounts'!B76)</f>
        <v>Compressor station equipment</v>
      </c>
      <c r="C76" s="113">
        <f>IF(ISBLANK('Input-Accounts'!C76),"",'Input-Accounts'!C76)</f>
        <v>368</v>
      </c>
      <c r="D76" s="143" cm="1">
        <f t="array" aca="1" ref="D76" ca="1">SUM(INDIRECT("'"&amp;TOTALDemandSheets&amp;"'!"&amp;ADDRESS(ROW(),COLUMN())))</f>
        <v>0</v>
      </c>
      <c r="E76" s="143">
        <f t="shared" ref="E76" ca="1" si="15">IFERROR(IF(D76="",0,IF(D76=0,0,IF(ABS(D76-SUM($G76:$Z76))&lt;Check_Limit,0,1))),1)</f>
        <v>0</v>
      </c>
      <c r="F76" s="89"/>
      <c r="G76" s="143" cm="1">
        <f t="array" aca="1" ref="G76" ca="1">SUM(INDIRECT("'"&amp;TOTALDemandSheets&amp;"'!"&amp;ADDRESS(ROW(),COLUMN())))</f>
        <v>0</v>
      </c>
      <c r="H76" s="143" cm="1">
        <f t="array" aca="1" ref="H76" ca="1">SUM(INDIRECT("'"&amp;TOTALDemandSheets&amp;"'!"&amp;ADDRESS(ROW(),COLUMN())))</f>
        <v>0</v>
      </c>
      <c r="I76" s="143" cm="1">
        <f t="array" aca="1" ref="I76" ca="1">SUM(INDIRECT("'"&amp;TOTALDemandSheets&amp;"'!"&amp;ADDRESS(ROW(),COLUMN())))</f>
        <v>0</v>
      </c>
      <c r="J76" s="143" cm="1">
        <f t="array" aca="1" ref="J76" ca="1">SUM(INDIRECT("'"&amp;TOTALDemandSheets&amp;"'!"&amp;ADDRESS(ROW(),COLUMN())))</f>
        <v>0</v>
      </c>
      <c r="K76" s="143" cm="1">
        <f t="array" aca="1" ref="K76" ca="1">SUM(INDIRECT("'"&amp;TOTALDemandSheets&amp;"'!"&amp;ADDRESS(ROW(),COLUMN())))</f>
        <v>0</v>
      </c>
      <c r="L76" s="143" cm="1">
        <f t="array" aca="1" ref="L76" ca="1">SUM(INDIRECT("'"&amp;TOTALDemandSheets&amp;"'!"&amp;ADDRESS(ROW(),COLUMN())))</f>
        <v>0</v>
      </c>
      <c r="M76" s="143" cm="1">
        <f t="array" aca="1" ref="M76" ca="1">SUM(INDIRECT("'"&amp;TOTALDemandSheets&amp;"'!"&amp;ADDRESS(ROW(),COLUMN())))</f>
        <v>0</v>
      </c>
      <c r="N76" s="143" cm="1">
        <f t="array" aca="1" ref="N76" ca="1">SUM(INDIRECT("'"&amp;TOTALDemandSheets&amp;"'!"&amp;ADDRESS(ROW(),COLUMN())))</f>
        <v>0</v>
      </c>
      <c r="O76" s="143" cm="1">
        <f t="array" aca="1" ref="O76" ca="1">SUM(INDIRECT("'"&amp;TOTALDemandSheets&amp;"'!"&amp;ADDRESS(ROW(),COLUMN())))</f>
        <v>0</v>
      </c>
      <c r="P76" s="143" cm="1">
        <f t="array" aca="1" ref="P76" ca="1">SUM(INDIRECT("'"&amp;TOTALDemandSheets&amp;"'!"&amp;ADDRESS(ROW(),COLUMN())))</f>
        <v>0</v>
      </c>
      <c r="Q76" s="143" cm="1">
        <f t="array" aca="1" ref="Q76" ca="1">SUM(INDIRECT("'"&amp;TOTALDemandSheets&amp;"'!"&amp;ADDRESS(ROW(),COLUMN())))</f>
        <v>0</v>
      </c>
      <c r="R76" s="143" cm="1">
        <f t="array" aca="1" ref="R76" ca="1">SUM(INDIRECT("'"&amp;TOTALDemandSheets&amp;"'!"&amp;ADDRESS(ROW(),COLUMN())))</f>
        <v>0</v>
      </c>
      <c r="S76" s="143" cm="1">
        <f t="array" aca="1" ref="S76" ca="1">SUM(INDIRECT("'"&amp;TOTALDemandSheets&amp;"'!"&amp;ADDRESS(ROW(),COLUMN())))</f>
        <v>0</v>
      </c>
      <c r="T76" s="143" cm="1">
        <f t="array" aca="1" ref="T76" ca="1">SUM(INDIRECT("'"&amp;TOTALDemandSheets&amp;"'!"&amp;ADDRESS(ROW(),COLUMN())))</f>
        <v>0</v>
      </c>
      <c r="U76" s="143" cm="1">
        <f t="array" aca="1" ref="U76" ca="1">SUM(INDIRECT("'"&amp;TOTALDemandSheets&amp;"'!"&amp;ADDRESS(ROW(),COLUMN())))</f>
        <v>0</v>
      </c>
      <c r="V76" s="143" cm="1">
        <f t="array" aca="1" ref="V76" ca="1">SUM(INDIRECT("'"&amp;TOTALDemandSheets&amp;"'!"&amp;ADDRESS(ROW(),COLUMN())))</f>
        <v>0</v>
      </c>
      <c r="W76" s="143" cm="1">
        <f t="array" aca="1" ref="W76" ca="1">SUM(INDIRECT("'"&amp;TOTALDemandSheets&amp;"'!"&amp;ADDRESS(ROW(),COLUMN())))</f>
        <v>0</v>
      </c>
      <c r="X76" s="143" cm="1">
        <f t="array" aca="1" ref="X76" ca="1">SUM(INDIRECT("'"&amp;TOTALDemandSheets&amp;"'!"&amp;ADDRESS(ROW(),COLUMN())))</f>
        <v>0</v>
      </c>
      <c r="Y76" s="143" cm="1">
        <f t="array" aca="1" ref="Y76" ca="1">SUM(INDIRECT("'"&amp;TOTALDemandSheets&amp;"'!"&amp;ADDRESS(ROW(),COLUMN())))</f>
        <v>0</v>
      </c>
      <c r="Z76" s="143" cm="1">
        <f t="array" aca="1" ref="Z76" ca="1">SUM(INDIRECT("'"&amp;TOTALDemandSheets&amp;"'!"&amp;ADDRESS(ROW(),COLUMN())))</f>
        <v>0</v>
      </c>
    </row>
    <row r="77" spans="1:26" outlineLevel="1">
      <c r="A77" s="113">
        <f>IF(ISBLANK('Input-Accounts'!A77),"",'Input-Accounts'!A77)</f>
        <v>64</v>
      </c>
      <c r="B77" s="17" t="str">
        <f>IF(ISBLANK('Input-Accounts'!B77),"",'Input-Accounts'!B77)</f>
        <v>Measuring and regulating station equipment</v>
      </c>
      <c r="C77" s="113">
        <f>IF(ISBLANK('Input-Accounts'!C77),"",'Input-Accounts'!C77)</f>
        <v>369</v>
      </c>
      <c r="D77" s="143" cm="1">
        <f t="array" aca="1" ref="D77" ca="1">SUM(INDIRECT("'"&amp;TOTALDemandSheets&amp;"'!"&amp;ADDRESS(ROW(),COLUMN())))</f>
        <v>-146590.03999999998</v>
      </c>
      <c r="E77" s="143">
        <f t="shared" ca="1" si="14"/>
        <v>0</v>
      </c>
      <c r="F77" s="89"/>
      <c r="G77" s="143" cm="1">
        <f t="array" aca="1" ref="G77" ca="1">SUM(INDIRECT("'"&amp;TOTALDemandSheets&amp;"'!"&amp;ADDRESS(ROW(),COLUMN())))</f>
        <v>-27148.497059654113</v>
      </c>
      <c r="H77" s="143" cm="1">
        <f t="array" aca="1" ref="H77" ca="1">SUM(INDIRECT("'"&amp;TOTALDemandSheets&amp;"'!"&amp;ADDRESS(ROW(),COLUMN())))</f>
        <v>-18625.04863300224</v>
      </c>
      <c r="I77" s="143" cm="1">
        <f t="array" aca="1" ref="I77" ca="1">SUM(INDIRECT("'"&amp;TOTALDemandSheets&amp;"'!"&amp;ADDRESS(ROW(),COLUMN())))</f>
        <v>-2023.8755008288813</v>
      </c>
      <c r="J77" s="143" cm="1">
        <f t="array" aca="1" ref="J77" ca="1">SUM(INDIRECT("'"&amp;TOTALDemandSheets&amp;"'!"&amp;ADDRESS(ROW(),COLUMN())))</f>
        <v>-2544.3098901007033</v>
      </c>
      <c r="K77" s="143" cm="1">
        <f t="array" aca="1" ref="K77" ca="1">SUM(INDIRECT("'"&amp;TOTALDemandSheets&amp;"'!"&amp;ADDRESS(ROW(),COLUMN())))</f>
        <v>-251.403529114962</v>
      </c>
      <c r="L77" s="143" cm="1">
        <f t="array" aca="1" ref="L77" ca="1">SUM(INDIRECT("'"&amp;TOTALDemandSheets&amp;"'!"&amp;ADDRESS(ROW(),COLUMN())))</f>
        <v>-77741.241513582281</v>
      </c>
      <c r="M77" s="143" cm="1">
        <f t="array" aca="1" ref="M77" ca="1">SUM(INDIRECT("'"&amp;TOTALDemandSheets&amp;"'!"&amp;ADDRESS(ROW(),COLUMN())))</f>
        <v>-18255.66387371681</v>
      </c>
      <c r="N77" s="143" cm="1">
        <f t="array" aca="1" ref="N77" ca="1">SUM(INDIRECT("'"&amp;TOTALDemandSheets&amp;"'!"&amp;ADDRESS(ROW(),COLUMN())))</f>
        <v>0</v>
      </c>
      <c r="O77" s="143" cm="1">
        <f t="array" aca="1" ref="O77" ca="1">SUM(INDIRECT("'"&amp;TOTALDemandSheets&amp;"'!"&amp;ADDRESS(ROW(),COLUMN())))</f>
        <v>0</v>
      </c>
      <c r="P77" s="143" cm="1">
        <f t="array" aca="1" ref="P77" ca="1">SUM(INDIRECT("'"&amp;TOTALDemandSheets&amp;"'!"&amp;ADDRESS(ROW(),COLUMN())))</f>
        <v>0</v>
      </c>
      <c r="Q77" s="143" cm="1">
        <f t="array" aca="1" ref="Q77" ca="1">SUM(INDIRECT("'"&amp;TOTALDemandSheets&amp;"'!"&amp;ADDRESS(ROW(),COLUMN())))</f>
        <v>0</v>
      </c>
      <c r="R77" s="143" cm="1">
        <f t="array" aca="1" ref="R77" ca="1">SUM(INDIRECT("'"&amp;TOTALDemandSheets&amp;"'!"&amp;ADDRESS(ROW(),COLUMN())))</f>
        <v>0</v>
      </c>
      <c r="S77" s="143" cm="1">
        <f t="array" aca="1" ref="S77" ca="1">SUM(INDIRECT("'"&amp;TOTALDemandSheets&amp;"'!"&amp;ADDRESS(ROW(),COLUMN())))</f>
        <v>0</v>
      </c>
      <c r="T77" s="143" cm="1">
        <f t="array" aca="1" ref="T77" ca="1">SUM(INDIRECT("'"&amp;TOTALDemandSheets&amp;"'!"&amp;ADDRESS(ROW(),COLUMN())))</f>
        <v>0</v>
      </c>
      <c r="U77" s="143" cm="1">
        <f t="array" aca="1" ref="U77" ca="1">SUM(INDIRECT("'"&amp;TOTALDemandSheets&amp;"'!"&amp;ADDRESS(ROW(),COLUMN())))</f>
        <v>0</v>
      </c>
      <c r="V77" s="143" cm="1">
        <f t="array" aca="1" ref="V77" ca="1">SUM(INDIRECT("'"&amp;TOTALDemandSheets&amp;"'!"&amp;ADDRESS(ROW(),COLUMN())))</f>
        <v>0</v>
      </c>
      <c r="W77" s="143" cm="1">
        <f t="array" aca="1" ref="W77" ca="1">SUM(INDIRECT("'"&amp;TOTALDemandSheets&amp;"'!"&amp;ADDRESS(ROW(),COLUMN())))</f>
        <v>0</v>
      </c>
      <c r="X77" s="143" cm="1">
        <f t="array" aca="1" ref="X77" ca="1">SUM(INDIRECT("'"&amp;TOTALDemandSheets&amp;"'!"&amp;ADDRESS(ROW(),COLUMN())))</f>
        <v>0</v>
      </c>
      <c r="Y77" s="143" cm="1">
        <f t="array" aca="1" ref="Y77" ca="1">SUM(INDIRECT("'"&amp;TOTALDemandSheets&amp;"'!"&amp;ADDRESS(ROW(),COLUMN())))</f>
        <v>0</v>
      </c>
      <c r="Z77" s="143" cm="1">
        <f t="array" aca="1" ref="Z77" ca="1">SUM(INDIRECT("'"&amp;TOTALDemandSheets&amp;"'!"&amp;ADDRESS(ROW(),COLUMN())))</f>
        <v>0</v>
      </c>
    </row>
    <row r="78" spans="1:26" outlineLevel="1">
      <c r="A78" s="113">
        <f>IF(ISBLANK('Input-Accounts'!A78),"",'Input-Accounts'!A78)</f>
        <v>65</v>
      </c>
      <c r="B78" s="17" t="str">
        <f>IF(ISBLANK('Input-Accounts'!B78),"",'Input-Accounts'!B78)</f>
        <v>Communication equipment</v>
      </c>
      <c r="C78" s="113">
        <f>IF(ISBLANK('Input-Accounts'!C78),"",'Input-Accounts'!C78)</f>
        <v>370</v>
      </c>
      <c r="D78" s="143" cm="1">
        <f t="array" aca="1" ref="D78" ca="1">SUM(INDIRECT("'"&amp;TOTALDemandSheets&amp;"'!"&amp;ADDRESS(ROW(),COLUMN())))</f>
        <v>0</v>
      </c>
      <c r="E78" s="143">
        <f t="shared" ca="1" si="14"/>
        <v>0</v>
      </c>
      <c r="F78" s="89"/>
      <c r="G78" s="143" cm="1">
        <f t="array" aca="1" ref="G78" ca="1">SUM(INDIRECT("'"&amp;TOTALDemandSheets&amp;"'!"&amp;ADDRESS(ROW(),COLUMN())))</f>
        <v>0</v>
      </c>
      <c r="H78" s="143" cm="1">
        <f t="array" aca="1" ref="H78" ca="1">SUM(INDIRECT("'"&amp;TOTALDemandSheets&amp;"'!"&amp;ADDRESS(ROW(),COLUMN())))</f>
        <v>0</v>
      </c>
      <c r="I78" s="143" cm="1">
        <f t="array" aca="1" ref="I78" ca="1">SUM(INDIRECT("'"&amp;TOTALDemandSheets&amp;"'!"&amp;ADDRESS(ROW(),COLUMN())))</f>
        <v>0</v>
      </c>
      <c r="J78" s="143" cm="1">
        <f t="array" aca="1" ref="J78" ca="1">SUM(INDIRECT("'"&amp;TOTALDemandSheets&amp;"'!"&amp;ADDRESS(ROW(),COLUMN())))</f>
        <v>0</v>
      </c>
      <c r="K78" s="143" cm="1">
        <f t="array" aca="1" ref="K78" ca="1">SUM(INDIRECT("'"&amp;TOTALDemandSheets&amp;"'!"&amp;ADDRESS(ROW(),COLUMN())))</f>
        <v>0</v>
      </c>
      <c r="L78" s="143" cm="1">
        <f t="array" aca="1" ref="L78" ca="1">SUM(INDIRECT("'"&amp;TOTALDemandSheets&amp;"'!"&amp;ADDRESS(ROW(),COLUMN())))</f>
        <v>0</v>
      </c>
      <c r="M78" s="143" cm="1">
        <f t="array" aca="1" ref="M78" ca="1">SUM(INDIRECT("'"&amp;TOTALDemandSheets&amp;"'!"&amp;ADDRESS(ROW(),COLUMN())))</f>
        <v>0</v>
      </c>
      <c r="N78" s="143" cm="1">
        <f t="array" aca="1" ref="N78" ca="1">SUM(INDIRECT("'"&amp;TOTALDemandSheets&amp;"'!"&amp;ADDRESS(ROW(),COLUMN())))</f>
        <v>0</v>
      </c>
      <c r="O78" s="143" cm="1">
        <f t="array" aca="1" ref="O78" ca="1">SUM(INDIRECT("'"&amp;TOTALDemandSheets&amp;"'!"&amp;ADDRESS(ROW(),COLUMN())))</f>
        <v>0</v>
      </c>
      <c r="P78" s="143" cm="1">
        <f t="array" aca="1" ref="P78" ca="1">SUM(INDIRECT("'"&amp;TOTALDemandSheets&amp;"'!"&amp;ADDRESS(ROW(),COLUMN())))</f>
        <v>0</v>
      </c>
      <c r="Q78" s="143" cm="1">
        <f t="array" aca="1" ref="Q78" ca="1">SUM(INDIRECT("'"&amp;TOTALDemandSheets&amp;"'!"&amp;ADDRESS(ROW(),COLUMN())))</f>
        <v>0</v>
      </c>
      <c r="R78" s="143" cm="1">
        <f t="array" aca="1" ref="R78" ca="1">SUM(INDIRECT("'"&amp;TOTALDemandSheets&amp;"'!"&amp;ADDRESS(ROW(),COLUMN())))</f>
        <v>0</v>
      </c>
      <c r="S78" s="143" cm="1">
        <f t="array" aca="1" ref="S78" ca="1">SUM(INDIRECT("'"&amp;TOTALDemandSheets&amp;"'!"&amp;ADDRESS(ROW(),COLUMN())))</f>
        <v>0</v>
      </c>
      <c r="T78" s="143" cm="1">
        <f t="array" aca="1" ref="T78" ca="1">SUM(INDIRECT("'"&amp;TOTALDemandSheets&amp;"'!"&amp;ADDRESS(ROW(),COLUMN())))</f>
        <v>0</v>
      </c>
      <c r="U78" s="143" cm="1">
        <f t="array" aca="1" ref="U78" ca="1">SUM(INDIRECT("'"&amp;TOTALDemandSheets&amp;"'!"&amp;ADDRESS(ROW(),COLUMN())))</f>
        <v>0</v>
      </c>
      <c r="V78" s="143" cm="1">
        <f t="array" aca="1" ref="V78" ca="1">SUM(INDIRECT("'"&amp;TOTALDemandSheets&amp;"'!"&amp;ADDRESS(ROW(),COLUMN())))</f>
        <v>0</v>
      </c>
      <c r="W78" s="143" cm="1">
        <f t="array" aca="1" ref="W78" ca="1">SUM(INDIRECT("'"&amp;TOTALDemandSheets&amp;"'!"&amp;ADDRESS(ROW(),COLUMN())))</f>
        <v>0</v>
      </c>
      <c r="X78" s="143" cm="1">
        <f t="array" aca="1" ref="X78" ca="1">SUM(INDIRECT("'"&amp;TOTALDemandSheets&amp;"'!"&amp;ADDRESS(ROW(),COLUMN())))</f>
        <v>0</v>
      </c>
      <c r="Y78" s="143" cm="1">
        <f t="array" aca="1" ref="Y78" ca="1">SUM(INDIRECT("'"&amp;TOTALDemandSheets&amp;"'!"&amp;ADDRESS(ROW(),COLUMN())))</f>
        <v>0</v>
      </c>
      <c r="Z78" s="143" cm="1">
        <f t="array" aca="1" ref="Z78" ca="1">SUM(INDIRECT("'"&amp;TOTALDemandSheets&amp;"'!"&amp;ADDRESS(ROW(),COLUMN())))</f>
        <v>0</v>
      </c>
    </row>
    <row r="79" spans="1:26" outlineLevel="1">
      <c r="A79" s="113">
        <f>IF(ISBLANK('Input-Accounts'!A79),"",'Input-Accounts'!A79)</f>
        <v>66</v>
      </c>
      <c r="B79" s="79" t="str">
        <f>IF(ISBLANK('Input-Accounts'!B79),"",'Input-Accounts'!B79)</f>
        <v xml:space="preserve">Subtotal - Transmission plant </v>
      </c>
      <c r="C79" s="113" t="str">
        <f>IF(ISBLANK('Input-Accounts'!C79),"",'Input-Accounts'!C79)</f>
        <v/>
      </c>
      <c r="D79" s="144" cm="1">
        <f t="array" aca="1" ref="D79" ca="1">SUM(INDIRECT("'"&amp;TOTALDemandSheets&amp;"'!"&amp;ADDRESS(ROW(),COLUMN())))</f>
        <v>-13186560.359999999</v>
      </c>
      <c r="E79" s="143">
        <f t="shared" ca="1" si="14"/>
        <v>0</v>
      </c>
      <c r="G79" s="144" cm="1">
        <f t="array" aca="1" ref="G79" ca="1">SUM(INDIRECT("'"&amp;TOTALDemandSheets&amp;"'!"&amp;ADDRESS(ROW(),COLUMN())))</f>
        <v>-2398167.3703847099</v>
      </c>
      <c r="H79" s="144" cm="1">
        <f t="array" aca="1" ref="H79" ca="1">SUM(INDIRECT("'"&amp;TOTALDemandSheets&amp;"'!"&amp;ADDRESS(ROW(),COLUMN())))</f>
        <v>-1645247.0206858441</v>
      </c>
      <c r="I79" s="144" cm="1">
        <f t="array" aca="1" ref="I79" ca="1">SUM(INDIRECT("'"&amp;TOTALDemandSheets&amp;"'!"&amp;ADDRESS(ROW(),COLUMN())))</f>
        <v>-178779.40635696737</v>
      </c>
      <c r="J79" s="144" cm="1">
        <f t="array" aca="1" ref="J79" ca="1">SUM(INDIRECT("'"&amp;TOTALDemandSheets&amp;"'!"&amp;ADDRESS(ROW(),COLUMN())))</f>
        <v>-224752.07173270878</v>
      </c>
      <c r="K79" s="144" cm="1">
        <f t="array" aca="1" ref="K79" ca="1">SUM(INDIRECT("'"&amp;TOTALDemandSheets&amp;"'!"&amp;ADDRESS(ROW(),COLUMN())))</f>
        <v>-22207.775958951956</v>
      </c>
      <c r="L79" s="144" cm="1">
        <f t="array" aca="1" ref="L79" ca="1">SUM(INDIRECT("'"&amp;TOTALDemandSheets&amp;"'!"&amp;ADDRESS(ROW(),COLUMN())))</f>
        <v>-6867286.5507585332</v>
      </c>
      <c r="M79" s="144" cm="1">
        <f t="array" aca="1" ref="M79" ca="1">SUM(INDIRECT("'"&amp;TOTALDemandSheets&amp;"'!"&amp;ADDRESS(ROW(),COLUMN())))</f>
        <v>-1850120.1641222839</v>
      </c>
      <c r="N79" s="144" cm="1">
        <f t="array" aca="1" ref="N79" ca="1">SUM(INDIRECT("'"&amp;TOTALDemandSheets&amp;"'!"&amp;ADDRESS(ROW(),COLUMN())))</f>
        <v>0</v>
      </c>
      <c r="O79" s="144" cm="1">
        <f t="array" aca="1" ref="O79" ca="1">SUM(INDIRECT("'"&amp;TOTALDemandSheets&amp;"'!"&amp;ADDRESS(ROW(),COLUMN())))</f>
        <v>0</v>
      </c>
      <c r="P79" s="144" cm="1">
        <f t="array" aca="1" ref="P79" ca="1">SUM(INDIRECT("'"&amp;TOTALDemandSheets&amp;"'!"&amp;ADDRESS(ROW(),COLUMN())))</f>
        <v>0</v>
      </c>
      <c r="Q79" s="144" cm="1">
        <f t="array" aca="1" ref="Q79" ca="1">SUM(INDIRECT("'"&amp;TOTALDemandSheets&amp;"'!"&amp;ADDRESS(ROW(),COLUMN())))</f>
        <v>0</v>
      </c>
      <c r="R79" s="144" cm="1">
        <f t="array" aca="1" ref="R79" ca="1">SUM(INDIRECT("'"&amp;TOTALDemandSheets&amp;"'!"&amp;ADDRESS(ROW(),COLUMN())))</f>
        <v>0</v>
      </c>
      <c r="S79" s="144" cm="1">
        <f t="array" aca="1" ref="S79" ca="1">SUM(INDIRECT("'"&amp;TOTALDemandSheets&amp;"'!"&amp;ADDRESS(ROW(),COLUMN())))</f>
        <v>0</v>
      </c>
      <c r="T79" s="144" cm="1">
        <f t="array" aca="1" ref="T79" ca="1">SUM(INDIRECT("'"&amp;TOTALDemandSheets&amp;"'!"&amp;ADDRESS(ROW(),COLUMN())))</f>
        <v>0</v>
      </c>
      <c r="U79" s="144" cm="1">
        <f t="array" aca="1" ref="U79" ca="1">SUM(INDIRECT("'"&amp;TOTALDemandSheets&amp;"'!"&amp;ADDRESS(ROW(),COLUMN())))</f>
        <v>0</v>
      </c>
      <c r="V79" s="144" cm="1">
        <f t="array" aca="1" ref="V79" ca="1">SUM(INDIRECT("'"&amp;TOTALDemandSheets&amp;"'!"&amp;ADDRESS(ROW(),COLUMN())))</f>
        <v>0</v>
      </c>
      <c r="W79" s="144" cm="1">
        <f t="array" aca="1" ref="W79" ca="1">SUM(INDIRECT("'"&amp;TOTALDemandSheets&amp;"'!"&amp;ADDRESS(ROW(),COLUMN())))</f>
        <v>0</v>
      </c>
      <c r="X79" s="144" cm="1">
        <f t="array" aca="1" ref="X79" ca="1">SUM(INDIRECT("'"&amp;TOTALDemandSheets&amp;"'!"&amp;ADDRESS(ROW(),COLUMN())))</f>
        <v>0</v>
      </c>
      <c r="Y79" s="144" cm="1">
        <f t="array" aca="1" ref="Y79" ca="1">SUM(INDIRECT("'"&amp;TOTALDemandSheets&amp;"'!"&amp;ADDRESS(ROW(),COLUMN())))</f>
        <v>0</v>
      </c>
      <c r="Z79" s="144" cm="1">
        <f t="array" aca="1" ref="Z79" ca="1">SUM(INDIRECT("'"&amp;TOTALDemandSheets&amp;"'!"&amp;ADDRESS(ROW(),COLUMN())))</f>
        <v>0</v>
      </c>
    </row>
    <row r="80" spans="1:26" outlineLevel="1">
      <c r="A80" s="113" t="str">
        <f>IF(ISBLANK('Input-Accounts'!A80),"",'Input-Accounts'!A80)</f>
        <v/>
      </c>
      <c r="B80" s="17" t="str">
        <f>IF(ISBLANK('Input-Accounts'!B80),"",'Input-Accounts'!B80)</f>
        <v/>
      </c>
      <c r="C80" s="113" t="str">
        <f>IF(ISBLANK('Input-Accounts'!C80),"",'Input-Accounts'!C80)</f>
        <v/>
      </c>
      <c r="D80" s="143"/>
      <c r="E80" s="143">
        <f t="shared" si="13"/>
        <v>0</v>
      </c>
      <c r="F80" s="89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</row>
    <row r="81" spans="1:26" outlineLevel="1">
      <c r="A81" s="113">
        <f>IF(ISBLANK('Input-Accounts'!A81),"",'Input-Accounts'!A81)</f>
        <v>67</v>
      </c>
      <c r="B81" s="81" t="str">
        <f>IF(ISBLANK('Input-Accounts'!B81),"",'Input-Accounts'!B81)</f>
        <v>Distribution Plant</v>
      </c>
      <c r="C81" s="113" t="str">
        <f>IF(ISBLANK('Input-Accounts'!C81),"",'Input-Accounts'!C81)</f>
        <v/>
      </c>
      <c r="D81" s="143"/>
      <c r="E81" s="143">
        <f t="shared" si="13"/>
        <v>0</v>
      </c>
      <c r="F81" s="89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</row>
    <row r="82" spans="1:26" outlineLevel="1">
      <c r="A82" s="113">
        <f>IF(ISBLANK('Input-Accounts'!A82),"",'Input-Accounts'!A82)</f>
        <v>68</v>
      </c>
      <c r="B82" s="17" t="str">
        <f>IF(ISBLANK('Input-Accounts'!B82),"",'Input-Accounts'!B82)</f>
        <v>Land and Land Rights</v>
      </c>
      <c r="C82" s="113">
        <f>IF(ISBLANK('Input-Accounts'!C82),"",'Input-Accounts'!C82)</f>
        <v>374</v>
      </c>
      <c r="D82" s="143" cm="1">
        <f t="array" aca="1" ref="D82" ca="1">SUM(INDIRECT("'"&amp;TOTALDemandSheets&amp;"'!"&amp;ADDRESS(ROW(),COLUMN())))</f>
        <v>-903300.28</v>
      </c>
      <c r="E82" s="143">
        <f t="shared" ca="1" si="13"/>
        <v>0</v>
      </c>
      <c r="F82" s="89"/>
      <c r="G82" s="143" cm="1">
        <f t="array" aca="1" ref="G82" ca="1">SUM(INDIRECT("'"&amp;TOTALDemandSheets&amp;"'!"&amp;ADDRESS(ROW(),COLUMN())))</f>
        <v>-299050.00650495361</v>
      </c>
      <c r="H82" s="143" cm="1">
        <f t="array" aca="1" ref="H82" ca="1">SUM(INDIRECT("'"&amp;TOTALDemandSheets&amp;"'!"&amp;ADDRESS(ROW(),COLUMN())))</f>
        <v>-206180.49143040483</v>
      </c>
      <c r="I82" s="143" cm="1">
        <f t="array" aca="1" ref="I82" ca="1">SUM(INDIRECT("'"&amp;TOTALDemandSheets&amp;"'!"&amp;ADDRESS(ROW(),COLUMN())))</f>
        <v>-23199.721182448149</v>
      </c>
      <c r="J82" s="143" cm="1">
        <f t="array" aca="1" ref="J82" ca="1">SUM(INDIRECT("'"&amp;TOTALDemandSheets&amp;"'!"&amp;ADDRESS(ROW(),COLUMN())))</f>
        <v>-29669.197221611004</v>
      </c>
      <c r="K82" s="143" cm="1">
        <f t="array" aca="1" ref="K82" ca="1">SUM(INDIRECT("'"&amp;TOTALDemandSheets&amp;"'!"&amp;ADDRESS(ROW(),COLUMN())))</f>
        <v>-1625.1170333515629</v>
      </c>
      <c r="L82" s="143" cm="1">
        <f t="array" aca="1" ref="L82" ca="1">SUM(INDIRECT("'"&amp;TOTALDemandSheets&amp;"'!"&amp;ADDRESS(ROW(),COLUMN())))</f>
        <v>-322686.18484011409</v>
      </c>
      <c r="M82" s="143" cm="1">
        <f t="array" aca="1" ref="M82" ca="1">SUM(INDIRECT("'"&amp;TOTALDemandSheets&amp;"'!"&amp;ADDRESS(ROW(),COLUMN())))</f>
        <v>-20889.561787116818</v>
      </c>
      <c r="N82" s="143" cm="1">
        <f t="array" aca="1" ref="N82" ca="1">SUM(INDIRECT("'"&amp;TOTALDemandSheets&amp;"'!"&amp;ADDRESS(ROW(),COLUMN())))</f>
        <v>0</v>
      </c>
      <c r="O82" s="143" cm="1">
        <f t="array" aca="1" ref="O82" ca="1">SUM(INDIRECT("'"&amp;TOTALDemandSheets&amp;"'!"&amp;ADDRESS(ROW(),COLUMN())))</f>
        <v>0</v>
      </c>
      <c r="P82" s="143" cm="1">
        <f t="array" aca="1" ref="P82" ca="1">SUM(INDIRECT("'"&amp;TOTALDemandSheets&amp;"'!"&amp;ADDRESS(ROW(),COLUMN())))</f>
        <v>0</v>
      </c>
      <c r="Q82" s="143" cm="1">
        <f t="array" aca="1" ref="Q82" ca="1">SUM(INDIRECT("'"&amp;TOTALDemandSheets&amp;"'!"&amp;ADDRESS(ROW(),COLUMN())))</f>
        <v>0</v>
      </c>
      <c r="R82" s="143" cm="1">
        <f t="array" aca="1" ref="R82" ca="1">SUM(INDIRECT("'"&amp;TOTALDemandSheets&amp;"'!"&amp;ADDRESS(ROW(),COLUMN())))</f>
        <v>0</v>
      </c>
      <c r="S82" s="143" cm="1">
        <f t="array" aca="1" ref="S82" ca="1">SUM(INDIRECT("'"&amp;TOTALDemandSheets&amp;"'!"&amp;ADDRESS(ROW(),COLUMN())))</f>
        <v>0</v>
      </c>
      <c r="T82" s="143" cm="1">
        <f t="array" aca="1" ref="T82" ca="1">SUM(INDIRECT("'"&amp;TOTALDemandSheets&amp;"'!"&amp;ADDRESS(ROW(),COLUMN())))</f>
        <v>0</v>
      </c>
      <c r="U82" s="143" cm="1">
        <f t="array" aca="1" ref="U82" ca="1">SUM(INDIRECT("'"&amp;TOTALDemandSheets&amp;"'!"&amp;ADDRESS(ROW(),COLUMN())))</f>
        <v>0</v>
      </c>
      <c r="V82" s="143" cm="1">
        <f t="array" aca="1" ref="V82" ca="1">SUM(INDIRECT("'"&amp;TOTALDemandSheets&amp;"'!"&amp;ADDRESS(ROW(),COLUMN())))</f>
        <v>0</v>
      </c>
      <c r="W82" s="143" cm="1">
        <f t="array" aca="1" ref="W82" ca="1">SUM(INDIRECT("'"&amp;TOTALDemandSheets&amp;"'!"&amp;ADDRESS(ROW(),COLUMN())))</f>
        <v>0</v>
      </c>
      <c r="X82" s="143" cm="1">
        <f t="array" aca="1" ref="X82" ca="1">SUM(INDIRECT("'"&amp;TOTALDemandSheets&amp;"'!"&amp;ADDRESS(ROW(),COLUMN())))</f>
        <v>0</v>
      </c>
      <c r="Y82" s="143" cm="1">
        <f t="array" aca="1" ref="Y82" ca="1">SUM(INDIRECT("'"&amp;TOTALDemandSheets&amp;"'!"&amp;ADDRESS(ROW(),COLUMN())))</f>
        <v>0</v>
      </c>
      <c r="Z82" s="143" cm="1">
        <f t="array" aca="1" ref="Z82" ca="1">SUM(INDIRECT("'"&amp;TOTALDemandSheets&amp;"'!"&amp;ADDRESS(ROW(),COLUMN())))</f>
        <v>0</v>
      </c>
    </row>
    <row r="83" spans="1:26" outlineLevel="1">
      <c r="A83" s="113">
        <f>IF(ISBLANK('Input-Accounts'!A83),"",'Input-Accounts'!A83)</f>
        <v>69</v>
      </c>
      <c r="B83" s="17" t="str">
        <f>IF(ISBLANK('Input-Accounts'!B83),"",'Input-Accounts'!B83)</f>
        <v>Structures and Improvements</v>
      </c>
      <c r="C83" s="113">
        <f>IF(ISBLANK('Input-Accounts'!C83),"",'Input-Accounts'!C83)</f>
        <v>375</v>
      </c>
      <c r="D83" s="143" cm="1">
        <f t="array" aca="1" ref="D83" ca="1">SUM(INDIRECT("'"&amp;TOTALDemandSheets&amp;"'!"&amp;ADDRESS(ROW(),COLUMN())))</f>
        <v>-1008132.75</v>
      </c>
      <c r="E83" s="143">
        <f t="shared" ca="1" si="13"/>
        <v>0</v>
      </c>
      <c r="F83" s="89"/>
      <c r="G83" s="143" cm="1">
        <f t="array" aca="1" ref="G83" ca="1">SUM(INDIRECT("'"&amp;TOTALDemandSheets&amp;"'!"&amp;ADDRESS(ROW(),COLUMN())))</f>
        <v>-333756.24044460244</v>
      </c>
      <c r="H83" s="143" cm="1">
        <f t="array" aca="1" ref="H83" ca="1">SUM(INDIRECT("'"&amp;TOTALDemandSheets&amp;"'!"&amp;ADDRESS(ROW(),COLUMN())))</f>
        <v>-230108.75832130312</v>
      </c>
      <c r="I83" s="143" cm="1">
        <f t="array" aca="1" ref="I83" ca="1">SUM(INDIRECT("'"&amp;TOTALDemandSheets&amp;"'!"&amp;ADDRESS(ROW(),COLUMN())))</f>
        <v>-25892.163694330644</v>
      </c>
      <c r="J83" s="143" cm="1">
        <f t="array" aca="1" ref="J83" ca="1">SUM(INDIRECT("'"&amp;TOTALDemandSheets&amp;"'!"&amp;ADDRESS(ROW(),COLUMN())))</f>
        <v>-33112.454460121568</v>
      </c>
      <c r="K83" s="143" cm="1">
        <f t="array" aca="1" ref="K83" ca="1">SUM(INDIRECT("'"&amp;TOTALDemandSheets&amp;"'!"&amp;ADDRESS(ROW(),COLUMN())))</f>
        <v>-1813.7199115055657</v>
      </c>
      <c r="L83" s="143" cm="1">
        <f t="array" aca="1" ref="L83" ca="1">SUM(INDIRECT("'"&amp;TOTALDemandSheets&amp;"'!"&amp;ADDRESS(ROW(),COLUMN())))</f>
        <v>-360135.51430524577</v>
      </c>
      <c r="M83" s="143" cm="1">
        <f t="array" aca="1" ref="M83" ca="1">SUM(INDIRECT("'"&amp;TOTALDemandSheets&amp;"'!"&amp;ADDRESS(ROW(),COLUMN())))</f>
        <v>-23313.898862890856</v>
      </c>
      <c r="N83" s="143" cm="1">
        <f t="array" aca="1" ref="N83" ca="1">SUM(INDIRECT("'"&amp;TOTALDemandSheets&amp;"'!"&amp;ADDRESS(ROW(),COLUMN())))</f>
        <v>0</v>
      </c>
      <c r="O83" s="143" cm="1">
        <f t="array" aca="1" ref="O83" ca="1">SUM(INDIRECT("'"&amp;TOTALDemandSheets&amp;"'!"&amp;ADDRESS(ROW(),COLUMN())))</f>
        <v>0</v>
      </c>
      <c r="P83" s="143" cm="1">
        <f t="array" aca="1" ref="P83" ca="1">SUM(INDIRECT("'"&amp;TOTALDemandSheets&amp;"'!"&amp;ADDRESS(ROW(),COLUMN())))</f>
        <v>0</v>
      </c>
      <c r="Q83" s="143" cm="1">
        <f t="array" aca="1" ref="Q83" ca="1">SUM(INDIRECT("'"&amp;TOTALDemandSheets&amp;"'!"&amp;ADDRESS(ROW(),COLUMN())))</f>
        <v>0</v>
      </c>
      <c r="R83" s="143" cm="1">
        <f t="array" aca="1" ref="R83" ca="1">SUM(INDIRECT("'"&amp;TOTALDemandSheets&amp;"'!"&amp;ADDRESS(ROW(),COLUMN())))</f>
        <v>0</v>
      </c>
      <c r="S83" s="143" cm="1">
        <f t="array" aca="1" ref="S83" ca="1">SUM(INDIRECT("'"&amp;TOTALDemandSheets&amp;"'!"&amp;ADDRESS(ROW(),COLUMN())))</f>
        <v>0</v>
      </c>
      <c r="T83" s="143" cm="1">
        <f t="array" aca="1" ref="T83" ca="1">SUM(INDIRECT("'"&amp;TOTALDemandSheets&amp;"'!"&amp;ADDRESS(ROW(),COLUMN())))</f>
        <v>0</v>
      </c>
      <c r="U83" s="143" cm="1">
        <f t="array" aca="1" ref="U83" ca="1">SUM(INDIRECT("'"&amp;TOTALDemandSheets&amp;"'!"&amp;ADDRESS(ROW(),COLUMN())))</f>
        <v>0</v>
      </c>
      <c r="V83" s="143" cm="1">
        <f t="array" aca="1" ref="V83" ca="1">SUM(INDIRECT("'"&amp;TOTALDemandSheets&amp;"'!"&amp;ADDRESS(ROW(),COLUMN())))</f>
        <v>0</v>
      </c>
      <c r="W83" s="143" cm="1">
        <f t="array" aca="1" ref="W83" ca="1">SUM(INDIRECT("'"&amp;TOTALDemandSheets&amp;"'!"&amp;ADDRESS(ROW(),COLUMN())))</f>
        <v>0</v>
      </c>
      <c r="X83" s="143" cm="1">
        <f t="array" aca="1" ref="X83" ca="1">SUM(INDIRECT("'"&amp;TOTALDemandSheets&amp;"'!"&amp;ADDRESS(ROW(),COLUMN())))</f>
        <v>0</v>
      </c>
      <c r="Y83" s="143" cm="1">
        <f t="array" aca="1" ref="Y83" ca="1">SUM(INDIRECT("'"&amp;TOTALDemandSheets&amp;"'!"&amp;ADDRESS(ROW(),COLUMN())))</f>
        <v>0</v>
      </c>
      <c r="Z83" s="143" cm="1">
        <f t="array" aca="1" ref="Z83" ca="1">SUM(INDIRECT("'"&amp;TOTALDemandSheets&amp;"'!"&amp;ADDRESS(ROW(),COLUMN())))</f>
        <v>0</v>
      </c>
    </row>
    <row r="84" spans="1:26" outlineLevel="1">
      <c r="A84" s="113">
        <f>IF(ISBLANK('Input-Accounts'!A84),"",'Input-Accounts'!A84)</f>
        <v>70</v>
      </c>
      <c r="B84" s="17" t="str">
        <f>IF(ISBLANK('Input-Accounts'!B84),"",'Input-Accounts'!B84)</f>
        <v>Mains</v>
      </c>
      <c r="C84" s="113">
        <f>IF(ISBLANK('Input-Accounts'!C84),"",'Input-Accounts'!C84)</f>
        <v>376</v>
      </c>
      <c r="D84" s="143" cm="1">
        <f t="array" aca="1" ref="D84" ca="1">SUM(INDIRECT("'"&amp;TOTALDemandSheets&amp;"'!"&amp;ADDRESS(ROW(),COLUMN())))</f>
        <v>-207297957.37</v>
      </c>
      <c r="E84" s="143">
        <f t="shared" ca="1" si="13"/>
        <v>0</v>
      </c>
      <c r="F84" s="89"/>
      <c r="G84" s="143" cm="1">
        <f t="array" aca="1" ref="G84" ca="1">SUM(INDIRECT("'"&amp;TOTALDemandSheets&amp;"'!"&amp;ADDRESS(ROW(),COLUMN())))</f>
        <v>-68628845.659122452</v>
      </c>
      <c r="H84" s="143" cm="1">
        <f t="array" aca="1" ref="H84" ca="1">SUM(INDIRECT("'"&amp;TOTALDemandSheets&amp;"'!"&amp;ADDRESS(ROW(),COLUMN())))</f>
        <v>-47316264.225076638</v>
      </c>
      <c r="I84" s="143" cm="1">
        <f t="array" aca="1" ref="I84" ca="1">SUM(INDIRECT("'"&amp;TOTALDemandSheets&amp;"'!"&amp;ADDRESS(ROW(),COLUMN())))</f>
        <v>-5324093.1273430167</v>
      </c>
      <c r="J84" s="143" cm="1">
        <f t="array" aca="1" ref="J84" ca="1">SUM(INDIRECT("'"&amp;TOTALDemandSheets&amp;"'!"&amp;ADDRESS(ROW(),COLUMN())))</f>
        <v>-6808770.147671869</v>
      </c>
      <c r="K84" s="143" cm="1">
        <f t="array" aca="1" ref="K84" ca="1">SUM(INDIRECT("'"&amp;TOTALDemandSheets&amp;"'!"&amp;ADDRESS(ROW(),COLUMN())))</f>
        <v>-372947.34537331614</v>
      </c>
      <c r="L84" s="143" cm="1">
        <f t="array" aca="1" ref="L84" ca="1">SUM(INDIRECT("'"&amp;TOTALDemandSheets&amp;"'!"&amp;ADDRESS(ROW(),COLUMN())))</f>
        <v>-74053101.13362737</v>
      </c>
      <c r="M84" s="143" cm="1">
        <f t="array" aca="1" ref="M84" ca="1">SUM(INDIRECT("'"&amp;TOTALDemandSheets&amp;"'!"&amp;ADDRESS(ROW(),COLUMN())))</f>
        <v>-4793935.7317853626</v>
      </c>
      <c r="N84" s="143" cm="1">
        <f t="array" aca="1" ref="N84" ca="1">SUM(INDIRECT("'"&amp;TOTALDemandSheets&amp;"'!"&amp;ADDRESS(ROW(),COLUMN())))</f>
        <v>0</v>
      </c>
      <c r="O84" s="143" cm="1">
        <f t="array" aca="1" ref="O84" ca="1">SUM(INDIRECT("'"&amp;TOTALDemandSheets&amp;"'!"&amp;ADDRESS(ROW(),COLUMN())))</f>
        <v>0</v>
      </c>
      <c r="P84" s="143" cm="1">
        <f t="array" aca="1" ref="P84" ca="1">SUM(INDIRECT("'"&amp;TOTALDemandSheets&amp;"'!"&amp;ADDRESS(ROW(),COLUMN())))</f>
        <v>0</v>
      </c>
      <c r="Q84" s="143" cm="1">
        <f t="array" aca="1" ref="Q84" ca="1">SUM(INDIRECT("'"&amp;TOTALDemandSheets&amp;"'!"&amp;ADDRESS(ROW(),COLUMN())))</f>
        <v>0</v>
      </c>
      <c r="R84" s="143" cm="1">
        <f t="array" aca="1" ref="R84" ca="1">SUM(INDIRECT("'"&amp;TOTALDemandSheets&amp;"'!"&amp;ADDRESS(ROW(),COLUMN())))</f>
        <v>0</v>
      </c>
      <c r="S84" s="143" cm="1">
        <f t="array" aca="1" ref="S84" ca="1">SUM(INDIRECT("'"&amp;TOTALDemandSheets&amp;"'!"&amp;ADDRESS(ROW(),COLUMN())))</f>
        <v>0</v>
      </c>
      <c r="T84" s="143" cm="1">
        <f t="array" aca="1" ref="T84" ca="1">SUM(INDIRECT("'"&amp;TOTALDemandSheets&amp;"'!"&amp;ADDRESS(ROW(),COLUMN())))</f>
        <v>0</v>
      </c>
      <c r="U84" s="143" cm="1">
        <f t="array" aca="1" ref="U84" ca="1">SUM(INDIRECT("'"&amp;TOTALDemandSheets&amp;"'!"&amp;ADDRESS(ROW(),COLUMN())))</f>
        <v>0</v>
      </c>
      <c r="V84" s="143" cm="1">
        <f t="array" aca="1" ref="V84" ca="1">SUM(INDIRECT("'"&amp;TOTALDemandSheets&amp;"'!"&amp;ADDRESS(ROW(),COLUMN())))</f>
        <v>0</v>
      </c>
      <c r="W84" s="143" cm="1">
        <f t="array" aca="1" ref="W84" ca="1">SUM(INDIRECT("'"&amp;TOTALDemandSheets&amp;"'!"&amp;ADDRESS(ROW(),COLUMN())))</f>
        <v>0</v>
      </c>
      <c r="X84" s="143" cm="1">
        <f t="array" aca="1" ref="X84" ca="1">SUM(INDIRECT("'"&amp;TOTALDemandSheets&amp;"'!"&amp;ADDRESS(ROW(),COLUMN())))</f>
        <v>0</v>
      </c>
      <c r="Y84" s="143" cm="1">
        <f t="array" aca="1" ref="Y84" ca="1">SUM(INDIRECT("'"&amp;TOTALDemandSheets&amp;"'!"&amp;ADDRESS(ROW(),COLUMN())))</f>
        <v>0</v>
      </c>
      <c r="Z84" s="143" cm="1">
        <f t="array" aca="1" ref="Z84" ca="1">SUM(INDIRECT("'"&amp;TOTALDemandSheets&amp;"'!"&amp;ADDRESS(ROW(),COLUMN())))</f>
        <v>0</v>
      </c>
    </row>
    <row r="85" spans="1:26" outlineLevel="1">
      <c r="A85" s="113">
        <f>IF(ISBLANK('Input-Accounts'!A85),"",'Input-Accounts'!A85)</f>
        <v>71</v>
      </c>
      <c r="B85" s="17" t="str">
        <f>IF(ISBLANK('Input-Accounts'!B85),"",'Input-Accounts'!B85)</f>
        <v>Compressor Station</v>
      </c>
      <c r="C85" s="113">
        <f>IF(ISBLANK('Input-Accounts'!C85),"",'Input-Accounts'!C85)</f>
        <v>377</v>
      </c>
      <c r="D85" s="143" cm="1">
        <f t="array" aca="1" ref="D85" ca="1">SUM(INDIRECT("'"&amp;TOTALDemandSheets&amp;"'!"&amp;ADDRESS(ROW(),COLUMN())))</f>
        <v>-1190619.0900000001</v>
      </c>
      <c r="E85" s="143">
        <f t="shared" ref="E85:E91" ca="1" si="16">IFERROR(IF(D85="",0,IF(D85=0,0,IF(ABS(D85-SUM($G85:$Z85))&lt;Check_Limit,0,1))),1)</f>
        <v>0</v>
      </c>
      <c r="F85" s="89"/>
      <c r="G85" s="143" cm="1">
        <f t="array" aca="1" ref="G85" ca="1">SUM(INDIRECT("'"&amp;TOTALDemandSheets&amp;"'!"&amp;ADDRESS(ROW(),COLUMN())))</f>
        <v>-220502.83132491854</v>
      </c>
      <c r="H85" s="143" cm="1">
        <f t="array" aca="1" ref="H85" ca="1">SUM(INDIRECT("'"&amp;TOTALDemandSheets&amp;"'!"&amp;ADDRESS(ROW(),COLUMN())))</f>
        <v>-151274.52352581985</v>
      </c>
      <c r="I85" s="143" cm="1">
        <f t="array" aca="1" ref="I85" ca="1">SUM(INDIRECT("'"&amp;TOTALDemandSheets&amp;"'!"&amp;ADDRESS(ROW(),COLUMN())))</f>
        <v>-16438.120946485706</v>
      </c>
      <c r="J85" s="143" cm="1">
        <f t="array" aca="1" ref="J85" ca="1">SUM(INDIRECT("'"&amp;TOTALDemandSheets&amp;"'!"&amp;ADDRESS(ROW(),COLUMN())))</f>
        <v>-20665.14154733637</v>
      </c>
      <c r="K85" s="143" cm="1">
        <f t="array" aca="1" ref="K85" ca="1">SUM(INDIRECT("'"&amp;TOTALDemandSheets&amp;"'!"&amp;ADDRESS(ROW(),COLUMN())))</f>
        <v>-2041.9248201149589</v>
      </c>
      <c r="L85" s="143" cm="1">
        <f t="array" aca="1" ref="L85" ca="1">SUM(INDIRECT("'"&amp;TOTALDemandSheets&amp;"'!"&amp;ADDRESS(ROW(),COLUMN())))</f>
        <v>-631422.20458069036</v>
      </c>
      <c r="M85" s="143" cm="1">
        <f t="array" aca="1" ref="M85" ca="1">SUM(INDIRECT("'"&amp;TOTALDemandSheets&amp;"'!"&amp;ADDRESS(ROW(),COLUMN())))</f>
        <v>-148274.34325463441</v>
      </c>
      <c r="N85" s="143" cm="1">
        <f t="array" aca="1" ref="N85" ca="1">SUM(INDIRECT("'"&amp;TOTALDemandSheets&amp;"'!"&amp;ADDRESS(ROW(),COLUMN())))</f>
        <v>0</v>
      </c>
      <c r="O85" s="143" cm="1">
        <f t="array" aca="1" ref="O85" ca="1">SUM(INDIRECT("'"&amp;TOTALDemandSheets&amp;"'!"&amp;ADDRESS(ROW(),COLUMN())))</f>
        <v>0</v>
      </c>
      <c r="P85" s="143" cm="1">
        <f t="array" aca="1" ref="P85" ca="1">SUM(INDIRECT("'"&amp;TOTALDemandSheets&amp;"'!"&amp;ADDRESS(ROW(),COLUMN())))</f>
        <v>0</v>
      </c>
      <c r="Q85" s="143" cm="1">
        <f t="array" aca="1" ref="Q85" ca="1">SUM(INDIRECT("'"&amp;TOTALDemandSheets&amp;"'!"&amp;ADDRESS(ROW(),COLUMN())))</f>
        <v>0</v>
      </c>
      <c r="R85" s="143" cm="1">
        <f t="array" aca="1" ref="R85" ca="1">SUM(INDIRECT("'"&amp;TOTALDemandSheets&amp;"'!"&amp;ADDRESS(ROW(),COLUMN())))</f>
        <v>0</v>
      </c>
      <c r="S85" s="143" cm="1">
        <f t="array" aca="1" ref="S85" ca="1">SUM(INDIRECT("'"&amp;TOTALDemandSheets&amp;"'!"&amp;ADDRESS(ROW(),COLUMN())))</f>
        <v>0</v>
      </c>
      <c r="T85" s="143" cm="1">
        <f t="array" aca="1" ref="T85" ca="1">SUM(INDIRECT("'"&amp;TOTALDemandSheets&amp;"'!"&amp;ADDRESS(ROW(),COLUMN())))</f>
        <v>0</v>
      </c>
      <c r="U85" s="143" cm="1">
        <f t="array" aca="1" ref="U85" ca="1">SUM(INDIRECT("'"&amp;TOTALDemandSheets&amp;"'!"&amp;ADDRESS(ROW(),COLUMN())))</f>
        <v>0</v>
      </c>
      <c r="V85" s="143" cm="1">
        <f t="array" aca="1" ref="V85" ca="1">SUM(INDIRECT("'"&amp;TOTALDemandSheets&amp;"'!"&amp;ADDRESS(ROW(),COLUMN())))</f>
        <v>0</v>
      </c>
      <c r="W85" s="143" cm="1">
        <f t="array" aca="1" ref="W85" ca="1">SUM(INDIRECT("'"&amp;TOTALDemandSheets&amp;"'!"&amp;ADDRESS(ROW(),COLUMN())))</f>
        <v>0</v>
      </c>
      <c r="X85" s="143" cm="1">
        <f t="array" aca="1" ref="X85" ca="1">SUM(INDIRECT("'"&amp;TOTALDemandSheets&amp;"'!"&amp;ADDRESS(ROW(),COLUMN())))</f>
        <v>0</v>
      </c>
      <c r="Y85" s="143" cm="1">
        <f t="array" aca="1" ref="Y85" ca="1">SUM(INDIRECT("'"&amp;TOTALDemandSheets&amp;"'!"&amp;ADDRESS(ROW(),COLUMN())))</f>
        <v>0</v>
      </c>
      <c r="Z85" s="143" cm="1">
        <f t="array" aca="1" ref="Z85" ca="1">SUM(INDIRECT("'"&amp;TOTALDemandSheets&amp;"'!"&amp;ADDRESS(ROW(),COLUMN())))</f>
        <v>0</v>
      </c>
    </row>
    <row r="86" spans="1:26" outlineLevel="1">
      <c r="A86" s="113">
        <f>IF(ISBLANK('Input-Accounts'!A86),"",'Input-Accounts'!A86)</f>
        <v>72</v>
      </c>
      <c r="B86" s="17" t="str">
        <f>IF(ISBLANK('Input-Accounts'!B86),"",'Input-Accounts'!B86)</f>
        <v>M &amp; R Station Equipment - general</v>
      </c>
      <c r="C86" s="113">
        <f>IF(ISBLANK('Input-Accounts'!C86),"",'Input-Accounts'!C86)</f>
        <v>378</v>
      </c>
      <c r="D86" s="143" cm="1">
        <f t="array" aca="1" ref="D86" ca="1">SUM(INDIRECT("'"&amp;TOTALDemandSheets&amp;"'!"&amp;ADDRESS(ROW(),COLUMN())))</f>
        <v>-5868337.2199999997</v>
      </c>
      <c r="E86" s="143">
        <f t="shared" ca="1" si="16"/>
        <v>0</v>
      </c>
      <c r="F86" s="89"/>
      <c r="G86" s="143" cm="1">
        <f t="array" aca="1" ref="G86" ca="1">SUM(INDIRECT("'"&amp;TOTALDemandSheets&amp;"'!"&amp;ADDRESS(ROW(),COLUMN())))</f>
        <v>-1086816.9199096255</v>
      </c>
      <c r="H86" s="143" cm="1">
        <f t="array" aca="1" ref="H86" ca="1">SUM(INDIRECT("'"&amp;TOTALDemandSheets&amp;"'!"&amp;ADDRESS(ROW(),COLUMN())))</f>
        <v>-745603.63117001101</v>
      </c>
      <c r="I86" s="143" cm="1">
        <f t="array" aca="1" ref="I86" ca="1">SUM(INDIRECT("'"&amp;TOTALDemandSheets&amp;"'!"&amp;ADDRESS(ROW(),COLUMN())))</f>
        <v>-81020.401728250203</v>
      </c>
      <c r="J86" s="143" cm="1">
        <f t="array" aca="1" ref="J86" ca="1">SUM(INDIRECT("'"&amp;TOTALDemandSheets&amp;"'!"&amp;ADDRESS(ROW(),COLUMN())))</f>
        <v>-101854.59003416651</v>
      </c>
      <c r="K86" s="143" cm="1">
        <f t="array" aca="1" ref="K86" ca="1">SUM(INDIRECT("'"&amp;TOTALDemandSheets&amp;"'!"&amp;ADDRESS(ROW(),COLUMN())))</f>
        <v>-10064.262804926482</v>
      </c>
      <c r="L86" s="143" cm="1">
        <f t="array" aca="1" ref="L86" ca="1">SUM(INDIRECT("'"&amp;TOTALDemandSheets&amp;"'!"&amp;ADDRESS(ROW(),COLUMN())))</f>
        <v>-3112161.1066015405</v>
      </c>
      <c r="M86" s="143" cm="1">
        <f t="array" aca="1" ref="M86" ca="1">SUM(INDIRECT("'"&amp;TOTALDemandSheets&amp;"'!"&amp;ADDRESS(ROW(),COLUMN())))</f>
        <v>-730816.30775147991</v>
      </c>
      <c r="N86" s="143" cm="1">
        <f t="array" aca="1" ref="N86" ca="1">SUM(INDIRECT("'"&amp;TOTALDemandSheets&amp;"'!"&amp;ADDRESS(ROW(),COLUMN())))</f>
        <v>0</v>
      </c>
      <c r="O86" s="143" cm="1">
        <f t="array" aca="1" ref="O86" ca="1">SUM(INDIRECT("'"&amp;TOTALDemandSheets&amp;"'!"&amp;ADDRESS(ROW(),COLUMN())))</f>
        <v>0</v>
      </c>
      <c r="P86" s="143" cm="1">
        <f t="array" aca="1" ref="P86" ca="1">SUM(INDIRECT("'"&amp;TOTALDemandSheets&amp;"'!"&amp;ADDRESS(ROW(),COLUMN())))</f>
        <v>0</v>
      </c>
      <c r="Q86" s="143" cm="1">
        <f t="array" aca="1" ref="Q86" ca="1">SUM(INDIRECT("'"&amp;TOTALDemandSheets&amp;"'!"&amp;ADDRESS(ROW(),COLUMN())))</f>
        <v>0</v>
      </c>
      <c r="R86" s="143" cm="1">
        <f t="array" aca="1" ref="R86" ca="1">SUM(INDIRECT("'"&amp;TOTALDemandSheets&amp;"'!"&amp;ADDRESS(ROW(),COLUMN())))</f>
        <v>0</v>
      </c>
      <c r="S86" s="143" cm="1">
        <f t="array" aca="1" ref="S86" ca="1">SUM(INDIRECT("'"&amp;TOTALDemandSheets&amp;"'!"&amp;ADDRESS(ROW(),COLUMN())))</f>
        <v>0</v>
      </c>
      <c r="T86" s="143" cm="1">
        <f t="array" aca="1" ref="T86" ca="1">SUM(INDIRECT("'"&amp;TOTALDemandSheets&amp;"'!"&amp;ADDRESS(ROW(),COLUMN())))</f>
        <v>0</v>
      </c>
      <c r="U86" s="143" cm="1">
        <f t="array" aca="1" ref="U86" ca="1">SUM(INDIRECT("'"&amp;TOTALDemandSheets&amp;"'!"&amp;ADDRESS(ROW(),COLUMN())))</f>
        <v>0</v>
      </c>
      <c r="V86" s="143" cm="1">
        <f t="array" aca="1" ref="V86" ca="1">SUM(INDIRECT("'"&amp;TOTALDemandSheets&amp;"'!"&amp;ADDRESS(ROW(),COLUMN())))</f>
        <v>0</v>
      </c>
      <c r="W86" s="143" cm="1">
        <f t="array" aca="1" ref="W86" ca="1">SUM(INDIRECT("'"&amp;TOTALDemandSheets&amp;"'!"&amp;ADDRESS(ROW(),COLUMN())))</f>
        <v>0</v>
      </c>
      <c r="X86" s="143" cm="1">
        <f t="array" aca="1" ref="X86" ca="1">SUM(INDIRECT("'"&amp;TOTALDemandSheets&amp;"'!"&amp;ADDRESS(ROW(),COLUMN())))</f>
        <v>0</v>
      </c>
      <c r="Y86" s="143" cm="1">
        <f t="array" aca="1" ref="Y86" ca="1">SUM(INDIRECT("'"&amp;TOTALDemandSheets&amp;"'!"&amp;ADDRESS(ROW(),COLUMN())))</f>
        <v>0</v>
      </c>
      <c r="Z86" s="143" cm="1">
        <f t="array" aca="1" ref="Z86" ca="1">SUM(INDIRECT("'"&amp;TOTALDemandSheets&amp;"'!"&amp;ADDRESS(ROW(),COLUMN())))</f>
        <v>0</v>
      </c>
    </row>
    <row r="87" spans="1:26" outlineLevel="1">
      <c r="A87" s="113">
        <f>IF(ISBLANK('Input-Accounts'!A87),"",'Input-Accounts'!A87)</f>
        <v>73</v>
      </c>
      <c r="B87" s="17" t="str">
        <f>IF(ISBLANK('Input-Accounts'!B87),"",'Input-Accounts'!B87)</f>
        <v>M &amp; R Station Equipment - city gate</v>
      </c>
      <c r="C87" s="113">
        <f>IF(ISBLANK('Input-Accounts'!C87),"",'Input-Accounts'!C87)</f>
        <v>379</v>
      </c>
      <c r="D87" s="143" cm="1">
        <f t="array" aca="1" ref="D87" ca="1">SUM(INDIRECT("'"&amp;TOTALDemandSheets&amp;"'!"&amp;ADDRESS(ROW(),COLUMN())))</f>
        <v>-101401.66999999998</v>
      </c>
      <c r="E87" s="143">
        <f t="shared" ca="1" si="16"/>
        <v>0</v>
      </c>
      <c r="F87" s="89"/>
      <c r="G87" s="143" cm="1">
        <f t="array" aca="1" ref="G87" ca="1">SUM(INDIRECT("'"&amp;TOTALDemandSheets&amp;"'!"&amp;ADDRESS(ROW(),COLUMN())))</f>
        <v>-18779.604261237782</v>
      </c>
      <c r="H87" s="143" cm="1">
        <f t="array" aca="1" ref="H87" ca="1">SUM(INDIRECT("'"&amp;TOTALDemandSheets&amp;"'!"&amp;ADDRESS(ROW(),COLUMN())))</f>
        <v>-12883.624530136181</v>
      </c>
      <c r="I87" s="143" cm="1">
        <f t="array" aca="1" ref="I87" ca="1">SUM(INDIRECT("'"&amp;TOTALDemandSheets&amp;"'!"&amp;ADDRESS(ROW(),COLUMN())))</f>
        <v>-1399.9884006862603</v>
      </c>
      <c r="J87" s="143" cm="1">
        <f t="array" aca="1" ref="J87" ca="1">SUM(INDIRECT("'"&amp;TOTALDemandSheets&amp;"'!"&amp;ADDRESS(ROW(),COLUMN())))</f>
        <v>-1759.9918238219173</v>
      </c>
      <c r="K87" s="143" cm="1">
        <f t="array" aca="1" ref="K87" ca="1">SUM(INDIRECT("'"&amp;TOTALDemandSheets&amp;"'!"&amp;ADDRESS(ROW(),COLUMN())))</f>
        <v>-173.90497810185991</v>
      </c>
      <c r="L87" s="143" cm="1">
        <f t="array" aca="1" ref="L87" ca="1">SUM(INDIRECT("'"&amp;TOTALDemandSheets&amp;"'!"&amp;ADDRESS(ROW(),COLUMN())))</f>
        <v>-53776.44836818771</v>
      </c>
      <c r="M87" s="143" cm="1">
        <f t="array" aca="1" ref="M87" ca="1">SUM(INDIRECT("'"&amp;TOTALDemandSheets&amp;"'!"&amp;ADDRESS(ROW(),COLUMN())))</f>
        <v>-12628.107637828283</v>
      </c>
      <c r="N87" s="143" cm="1">
        <f t="array" aca="1" ref="N87" ca="1">SUM(INDIRECT("'"&amp;TOTALDemandSheets&amp;"'!"&amp;ADDRESS(ROW(),COLUMN())))</f>
        <v>0</v>
      </c>
      <c r="O87" s="143" cm="1">
        <f t="array" aca="1" ref="O87" ca="1">SUM(INDIRECT("'"&amp;TOTALDemandSheets&amp;"'!"&amp;ADDRESS(ROW(),COLUMN())))</f>
        <v>0</v>
      </c>
      <c r="P87" s="143" cm="1">
        <f t="array" aca="1" ref="P87" ca="1">SUM(INDIRECT("'"&amp;TOTALDemandSheets&amp;"'!"&amp;ADDRESS(ROW(),COLUMN())))</f>
        <v>0</v>
      </c>
      <c r="Q87" s="143" cm="1">
        <f t="array" aca="1" ref="Q87" ca="1">SUM(INDIRECT("'"&amp;TOTALDemandSheets&amp;"'!"&amp;ADDRESS(ROW(),COLUMN())))</f>
        <v>0</v>
      </c>
      <c r="R87" s="143" cm="1">
        <f t="array" aca="1" ref="R87" ca="1">SUM(INDIRECT("'"&amp;TOTALDemandSheets&amp;"'!"&amp;ADDRESS(ROW(),COLUMN())))</f>
        <v>0</v>
      </c>
      <c r="S87" s="143" cm="1">
        <f t="array" aca="1" ref="S87" ca="1">SUM(INDIRECT("'"&amp;TOTALDemandSheets&amp;"'!"&amp;ADDRESS(ROW(),COLUMN())))</f>
        <v>0</v>
      </c>
      <c r="T87" s="143" cm="1">
        <f t="array" aca="1" ref="T87" ca="1">SUM(INDIRECT("'"&amp;TOTALDemandSheets&amp;"'!"&amp;ADDRESS(ROW(),COLUMN())))</f>
        <v>0</v>
      </c>
      <c r="U87" s="143" cm="1">
        <f t="array" aca="1" ref="U87" ca="1">SUM(INDIRECT("'"&amp;TOTALDemandSheets&amp;"'!"&amp;ADDRESS(ROW(),COLUMN())))</f>
        <v>0</v>
      </c>
      <c r="V87" s="143" cm="1">
        <f t="array" aca="1" ref="V87" ca="1">SUM(INDIRECT("'"&amp;TOTALDemandSheets&amp;"'!"&amp;ADDRESS(ROW(),COLUMN())))</f>
        <v>0</v>
      </c>
      <c r="W87" s="143" cm="1">
        <f t="array" aca="1" ref="W87" ca="1">SUM(INDIRECT("'"&amp;TOTALDemandSheets&amp;"'!"&amp;ADDRESS(ROW(),COLUMN())))</f>
        <v>0</v>
      </c>
      <c r="X87" s="143" cm="1">
        <f t="array" aca="1" ref="X87" ca="1">SUM(INDIRECT("'"&amp;TOTALDemandSheets&amp;"'!"&amp;ADDRESS(ROW(),COLUMN())))</f>
        <v>0</v>
      </c>
      <c r="Y87" s="143" cm="1">
        <f t="array" aca="1" ref="Y87" ca="1">SUM(INDIRECT("'"&amp;TOTALDemandSheets&amp;"'!"&amp;ADDRESS(ROW(),COLUMN())))</f>
        <v>0</v>
      </c>
      <c r="Z87" s="143" cm="1">
        <f t="array" aca="1" ref="Z87" ca="1">SUM(INDIRECT("'"&amp;TOTALDemandSheets&amp;"'!"&amp;ADDRESS(ROW(),COLUMN())))</f>
        <v>0</v>
      </c>
    </row>
    <row r="88" spans="1:26" outlineLevel="1">
      <c r="A88" s="113">
        <f>IF(ISBLANK('Input-Accounts'!A88),"",'Input-Accounts'!A88)</f>
        <v>74</v>
      </c>
      <c r="B88" s="17" t="str">
        <f>IF(ISBLANK('Input-Accounts'!B88),"",'Input-Accounts'!B88)</f>
        <v>Services</v>
      </c>
      <c r="C88" s="113">
        <f>IF(ISBLANK('Input-Accounts'!C88),"",'Input-Accounts'!C88)</f>
        <v>380</v>
      </c>
      <c r="D88" s="143" cm="1">
        <f t="array" aca="1" ref="D88" ca="1">SUM(INDIRECT("'"&amp;TOTALDemandSheets&amp;"'!"&amp;ADDRESS(ROW(),COLUMN())))</f>
        <v>0</v>
      </c>
      <c r="E88" s="143">
        <f t="shared" ca="1" si="16"/>
        <v>0</v>
      </c>
      <c r="F88" s="89"/>
      <c r="G88" s="143" cm="1">
        <f t="array" aca="1" ref="G88" ca="1">SUM(INDIRECT("'"&amp;TOTALDemandSheets&amp;"'!"&amp;ADDRESS(ROW(),COLUMN())))</f>
        <v>0</v>
      </c>
      <c r="H88" s="143" cm="1">
        <f t="array" aca="1" ref="H88" ca="1">SUM(INDIRECT("'"&amp;TOTALDemandSheets&amp;"'!"&amp;ADDRESS(ROW(),COLUMN())))</f>
        <v>0</v>
      </c>
      <c r="I88" s="143" cm="1">
        <f t="array" aca="1" ref="I88" ca="1">SUM(INDIRECT("'"&amp;TOTALDemandSheets&amp;"'!"&amp;ADDRESS(ROW(),COLUMN())))</f>
        <v>0</v>
      </c>
      <c r="J88" s="143" cm="1">
        <f t="array" aca="1" ref="J88" ca="1">SUM(INDIRECT("'"&amp;TOTALDemandSheets&amp;"'!"&amp;ADDRESS(ROW(),COLUMN())))</f>
        <v>0</v>
      </c>
      <c r="K88" s="143" cm="1">
        <f t="array" aca="1" ref="K88" ca="1">SUM(INDIRECT("'"&amp;TOTALDemandSheets&amp;"'!"&amp;ADDRESS(ROW(),COLUMN())))</f>
        <v>0</v>
      </c>
      <c r="L88" s="143" cm="1">
        <f t="array" aca="1" ref="L88" ca="1">SUM(INDIRECT("'"&amp;TOTALDemandSheets&amp;"'!"&amp;ADDRESS(ROW(),COLUMN())))</f>
        <v>0</v>
      </c>
      <c r="M88" s="143" cm="1">
        <f t="array" aca="1" ref="M88" ca="1">SUM(INDIRECT("'"&amp;TOTALDemandSheets&amp;"'!"&amp;ADDRESS(ROW(),COLUMN())))</f>
        <v>0</v>
      </c>
      <c r="N88" s="143" cm="1">
        <f t="array" aca="1" ref="N88" ca="1">SUM(INDIRECT("'"&amp;TOTALDemandSheets&amp;"'!"&amp;ADDRESS(ROW(),COLUMN())))</f>
        <v>0</v>
      </c>
      <c r="O88" s="143" cm="1">
        <f t="array" aca="1" ref="O88" ca="1">SUM(INDIRECT("'"&amp;TOTALDemandSheets&amp;"'!"&amp;ADDRESS(ROW(),COLUMN())))</f>
        <v>0</v>
      </c>
      <c r="P88" s="143" cm="1">
        <f t="array" aca="1" ref="P88" ca="1">SUM(INDIRECT("'"&amp;TOTALDemandSheets&amp;"'!"&amp;ADDRESS(ROW(),COLUMN())))</f>
        <v>0</v>
      </c>
      <c r="Q88" s="143" cm="1">
        <f t="array" aca="1" ref="Q88" ca="1">SUM(INDIRECT("'"&amp;TOTALDemandSheets&amp;"'!"&amp;ADDRESS(ROW(),COLUMN())))</f>
        <v>0</v>
      </c>
      <c r="R88" s="143" cm="1">
        <f t="array" aca="1" ref="R88" ca="1">SUM(INDIRECT("'"&amp;TOTALDemandSheets&amp;"'!"&amp;ADDRESS(ROW(),COLUMN())))</f>
        <v>0</v>
      </c>
      <c r="S88" s="143" cm="1">
        <f t="array" aca="1" ref="S88" ca="1">SUM(INDIRECT("'"&amp;TOTALDemandSheets&amp;"'!"&amp;ADDRESS(ROW(),COLUMN())))</f>
        <v>0</v>
      </c>
      <c r="T88" s="143" cm="1">
        <f t="array" aca="1" ref="T88" ca="1">SUM(INDIRECT("'"&amp;TOTALDemandSheets&amp;"'!"&amp;ADDRESS(ROW(),COLUMN())))</f>
        <v>0</v>
      </c>
      <c r="U88" s="143" cm="1">
        <f t="array" aca="1" ref="U88" ca="1">SUM(INDIRECT("'"&amp;TOTALDemandSheets&amp;"'!"&amp;ADDRESS(ROW(),COLUMN())))</f>
        <v>0</v>
      </c>
      <c r="V88" s="143" cm="1">
        <f t="array" aca="1" ref="V88" ca="1">SUM(INDIRECT("'"&amp;TOTALDemandSheets&amp;"'!"&amp;ADDRESS(ROW(),COLUMN())))</f>
        <v>0</v>
      </c>
      <c r="W88" s="143" cm="1">
        <f t="array" aca="1" ref="W88" ca="1">SUM(INDIRECT("'"&amp;TOTALDemandSheets&amp;"'!"&amp;ADDRESS(ROW(),COLUMN())))</f>
        <v>0</v>
      </c>
      <c r="X88" s="143" cm="1">
        <f t="array" aca="1" ref="X88" ca="1">SUM(INDIRECT("'"&amp;TOTALDemandSheets&amp;"'!"&amp;ADDRESS(ROW(),COLUMN())))</f>
        <v>0</v>
      </c>
      <c r="Y88" s="143" cm="1">
        <f t="array" aca="1" ref="Y88" ca="1">SUM(INDIRECT("'"&amp;TOTALDemandSheets&amp;"'!"&amp;ADDRESS(ROW(),COLUMN())))</f>
        <v>0</v>
      </c>
      <c r="Z88" s="143" cm="1">
        <f t="array" aca="1" ref="Z88" ca="1">SUM(INDIRECT("'"&amp;TOTALDemandSheets&amp;"'!"&amp;ADDRESS(ROW(),COLUMN())))</f>
        <v>0</v>
      </c>
    </row>
    <row r="89" spans="1:26" outlineLevel="1">
      <c r="A89" s="113">
        <f>IF(ISBLANK('Input-Accounts'!A89),"",'Input-Accounts'!A89)</f>
        <v>75</v>
      </c>
      <c r="B89" s="17" t="str">
        <f>IF(ISBLANK('Input-Accounts'!B89),"",'Input-Accounts'!B89)</f>
        <v>Meters</v>
      </c>
      <c r="C89" s="113">
        <f>IF(ISBLANK('Input-Accounts'!C89),"",'Input-Accounts'!C89)</f>
        <v>381</v>
      </c>
      <c r="D89" s="143" cm="1">
        <f t="array" aca="1" ref="D89" ca="1">SUM(INDIRECT("'"&amp;TOTALDemandSheets&amp;"'!"&amp;ADDRESS(ROW(),COLUMN())))</f>
        <v>0</v>
      </c>
      <c r="E89" s="143">
        <f t="shared" ca="1" si="16"/>
        <v>0</v>
      </c>
      <c r="F89" s="89"/>
      <c r="G89" s="143" cm="1">
        <f t="array" aca="1" ref="G89" ca="1">SUM(INDIRECT("'"&amp;TOTALDemandSheets&amp;"'!"&amp;ADDRESS(ROW(),COLUMN())))</f>
        <v>0</v>
      </c>
      <c r="H89" s="143" cm="1">
        <f t="array" aca="1" ref="H89" ca="1">SUM(INDIRECT("'"&amp;TOTALDemandSheets&amp;"'!"&amp;ADDRESS(ROW(),COLUMN())))</f>
        <v>0</v>
      </c>
      <c r="I89" s="143" cm="1">
        <f t="array" aca="1" ref="I89" ca="1">SUM(INDIRECT("'"&amp;TOTALDemandSheets&amp;"'!"&amp;ADDRESS(ROW(),COLUMN())))</f>
        <v>0</v>
      </c>
      <c r="J89" s="143" cm="1">
        <f t="array" aca="1" ref="J89" ca="1">SUM(INDIRECT("'"&amp;TOTALDemandSheets&amp;"'!"&amp;ADDRESS(ROW(),COLUMN())))</f>
        <v>0</v>
      </c>
      <c r="K89" s="143" cm="1">
        <f t="array" aca="1" ref="K89" ca="1">SUM(INDIRECT("'"&amp;TOTALDemandSheets&amp;"'!"&amp;ADDRESS(ROW(),COLUMN())))</f>
        <v>0</v>
      </c>
      <c r="L89" s="143" cm="1">
        <f t="array" aca="1" ref="L89" ca="1">SUM(INDIRECT("'"&amp;TOTALDemandSheets&amp;"'!"&amp;ADDRESS(ROW(),COLUMN())))</f>
        <v>0</v>
      </c>
      <c r="M89" s="143" cm="1">
        <f t="array" aca="1" ref="M89" ca="1">SUM(INDIRECT("'"&amp;TOTALDemandSheets&amp;"'!"&amp;ADDRESS(ROW(),COLUMN())))</f>
        <v>0</v>
      </c>
      <c r="N89" s="143" cm="1">
        <f t="array" aca="1" ref="N89" ca="1">SUM(INDIRECT("'"&amp;TOTALDemandSheets&amp;"'!"&amp;ADDRESS(ROW(),COLUMN())))</f>
        <v>0</v>
      </c>
      <c r="O89" s="143" cm="1">
        <f t="array" aca="1" ref="O89" ca="1">SUM(INDIRECT("'"&amp;TOTALDemandSheets&amp;"'!"&amp;ADDRESS(ROW(),COLUMN())))</f>
        <v>0</v>
      </c>
      <c r="P89" s="143" cm="1">
        <f t="array" aca="1" ref="P89" ca="1">SUM(INDIRECT("'"&amp;TOTALDemandSheets&amp;"'!"&amp;ADDRESS(ROW(),COLUMN())))</f>
        <v>0</v>
      </c>
      <c r="Q89" s="143" cm="1">
        <f t="array" aca="1" ref="Q89" ca="1">SUM(INDIRECT("'"&amp;TOTALDemandSheets&amp;"'!"&amp;ADDRESS(ROW(),COLUMN())))</f>
        <v>0</v>
      </c>
      <c r="R89" s="143" cm="1">
        <f t="array" aca="1" ref="R89" ca="1">SUM(INDIRECT("'"&amp;TOTALDemandSheets&amp;"'!"&amp;ADDRESS(ROW(),COLUMN())))</f>
        <v>0</v>
      </c>
      <c r="S89" s="143" cm="1">
        <f t="array" aca="1" ref="S89" ca="1">SUM(INDIRECT("'"&amp;TOTALDemandSheets&amp;"'!"&amp;ADDRESS(ROW(),COLUMN())))</f>
        <v>0</v>
      </c>
      <c r="T89" s="143" cm="1">
        <f t="array" aca="1" ref="T89" ca="1">SUM(INDIRECT("'"&amp;TOTALDemandSheets&amp;"'!"&amp;ADDRESS(ROW(),COLUMN())))</f>
        <v>0</v>
      </c>
      <c r="U89" s="143" cm="1">
        <f t="array" aca="1" ref="U89" ca="1">SUM(INDIRECT("'"&amp;TOTALDemandSheets&amp;"'!"&amp;ADDRESS(ROW(),COLUMN())))</f>
        <v>0</v>
      </c>
      <c r="V89" s="143" cm="1">
        <f t="array" aca="1" ref="V89" ca="1">SUM(INDIRECT("'"&amp;TOTALDemandSheets&amp;"'!"&amp;ADDRESS(ROW(),COLUMN())))</f>
        <v>0</v>
      </c>
      <c r="W89" s="143" cm="1">
        <f t="array" aca="1" ref="W89" ca="1">SUM(INDIRECT("'"&amp;TOTALDemandSheets&amp;"'!"&amp;ADDRESS(ROW(),COLUMN())))</f>
        <v>0</v>
      </c>
      <c r="X89" s="143" cm="1">
        <f t="array" aca="1" ref="X89" ca="1">SUM(INDIRECT("'"&amp;TOTALDemandSheets&amp;"'!"&amp;ADDRESS(ROW(),COLUMN())))</f>
        <v>0</v>
      </c>
      <c r="Y89" s="143" cm="1">
        <f t="array" aca="1" ref="Y89" ca="1">SUM(INDIRECT("'"&amp;TOTALDemandSheets&amp;"'!"&amp;ADDRESS(ROW(),COLUMN())))</f>
        <v>0</v>
      </c>
      <c r="Z89" s="143" cm="1">
        <f t="array" aca="1" ref="Z89" ca="1">SUM(INDIRECT("'"&amp;TOTALDemandSheets&amp;"'!"&amp;ADDRESS(ROW(),COLUMN())))</f>
        <v>0</v>
      </c>
    </row>
    <row r="90" spans="1:26" outlineLevel="1">
      <c r="A90" s="113">
        <f>IF(ISBLANK('Input-Accounts'!A90),"",'Input-Accounts'!A90)</f>
        <v>76</v>
      </c>
      <c r="B90" s="17" t="str">
        <f>IF(ISBLANK('Input-Accounts'!B90),"",'Input-Accounts'!B90)</f>
        <v>House Regulator &amp; Install.</v>
      </c>
      <c r="C90" s="113">
        <f>IF(ISBLANK('Input-Accounts'!C90),"",'Input-Accounts'!C90)</f>
        <v>383</v>
      </c>
      <c r="D90" s="143" cm="1">
        <f t="array" aca="1" ref="D90" ca="1">SUM(INDIRECT("'"&amp;TOTALDemandSheets&amp;"'!"&amp;ADDRESS(ROW(),COLUMN())))</f>
        <v>0</v>
      </c>
      <c r="E90" s="143">
        <f t="shared" ca="1" si="16"/>
        <v>0</v>
      </c>
      <c r="F90" s="89"/>
      <c r="G90" s="143" cm="1">
        <f t="array" aca="1" ref="G90" ca="1">SUM(INDIRECT("'"&amp;TOTALDemandSheets&amp;"'!"&amp;ADDRESS(ROW(),COLUMN())))</f>
        <v>0</v>
      </c>
      <c r="H90" s="143" cm="1">
        <f t="array" aca="1" ref="H90" ca="1">SUM(INDIRECT("'"&amp;TOTALDemandSheets&amp;"'!"&amp;ADDRESS(ROW(),COLUMN())))</f>
        <v>0</v>
      </c>
      <c r="I90" s="143" cm="1">
        <f t="array" aca="1" ref="I90" ca="1">SUM(INDIRECT("'"&amp;TOTALDemandSheets&amp;"'!"&amp;ADDRESS(ROW(),COLUMN())))</f>
        <v>0</v>
      </c>
      <c r="J90" s="143" cm="1">
        <f t="array" aca="1" ref="J90" ca="1">SUM(INDIRECT("'"&amp;TOTALDemandSheets&amp;"'!"&amp;ADDRESS(ROW(),COLUMN())))</f>
        <v>0</v>
      </c>
      <c r="K90" s="143" cm="1">
        <f t="array" aca="1" ref="K90" ca="1">SUM(INDIRECT("'"&amp;TOTALDemandSheets&amp;"'!"&amp;ADDRESS(ROW(),COLUMN())))</f>
        <v>0</v>
      </c>
      <c r="L90" s="143" cm="1">
        <f t="array" aca="1" ref="L90" ca="1">SUM(INDIRECT("'"&amp;TOTALDemandSheets&amp;"'!"&amp;ADDRESS(ROW(),COLUMN())))</f>
        <v>0</v>
      </c>
      <c r="M90" s="143" cm="1">
        <f t="array" aca="1" ref="M90" ca="1">SUM(INDIRECT("'"&amp;TOTALDemandSheets&amp;"'!"&amp;ADDRESS(ROW(),COLUMN())))</f>
        <v>0</v>
      </c>
      <c r="N90" s="143" cm="1">
        <f t="array" aca="1" ref="N90" ca="1">SUM(INDIRECT("'"&amp;TOTALDemandSheets&amp;"'!"&amp;ADDRESS(ROW(),COLUMN())))</f>
        <v>0</v>
      </c>
      <c r="O90" s="143" cm="1">
        <f t="array" aca="1" ref="O90" ca="1">SUM(INDIRECT("'"&amp;TOTALDemandSheets&amp;"'!"&amp;ADDRESS(ROW(),COLUMN())))</f>
        <v>0</v>
      </c>
      <c r="P90" s="143" cm="1">
        <f t="array" aca="1" ref="P90" ca="1">SUM(INDIRECT("'"&amp;TOTALDemandSheets&amp;"'!"&amp;ADDRESS(ROW(),COLUMN())))</f>
        <v>0</v>
      </c>
      <c r="Q90" s="143" cm="1">
        <f t="array" aca="1" ref="Q90" ca="1">SUM(INDIRECT("'"&amp;TOTALDemandSheets&amp;"'!"&amp;ADDRESS(ROW(),COLUMN())))</f>
        <v>0</v>
      </c>
      <c r="R90" s="143" cm="1">
        <f t="array" aca="1" ref="R90" ca="1">SUM(INDIRECT("'"&amp;TOTALDemandSheets&amp;"'!"&amp;ADDRESS(ROW(),COLUMN())))</f>
        <v>0</v>
      </c>
      <c r="S90" s="143" cm="1">
        <f t="array" aca="1" ref="S90" ca="1">SUM(INDIRECT("'"&amp;TOTALDemandSheets&amp;"'!"&amp;ADDRESS(ROW(),COLUMN())))</f>
        <v>0</v>
      </c>
      <c r="T90" s="143" cm="1">
        <f t="array" aca="1" ref="T90" ca="1">SUM(INDIRECT("'"&amp;TOTALDemandSheets&amp;"'!"&amp;ADDRESS(ROW(),COLUMN())))</f>
        <v>0</v>
      </c>
      <c r="U90" s="143" cm="1">
        <f t="array" aca="1" ref="U90" ca="1">SUM(INDIRECT("'"&amp;TOTALDemandSheets&amp;"'!"&amp;ADDRESS(ROW(),COLUMN())))</f>
        <v>0</v>
      </c>
      <c r="V90" s="143" cm="1">
        <f t="array" aca="1" ref="V90" ca="1">SUM(INDIRECT("'"&amp;TOTALDemandSheets&amp;"'!"&amp;ADDRESS(ROW(),COLUMN())))</f>
        <v>0</v>
      </c>
      <c r="W90" s="143" cm="1">
        <f t="array" aca="1" ref="W90" ca="1">SUM(INDIRECT("'"&amp;TOTALDemandSheets&amp;"'!"&amp;ADDRESS(ROW(),COLUMN())))</f>
        <v>0</v>
      </c>
      <c r="X90" s="143" cm="1">
        <f t="array" aca="1" ref="X90" ca="1">SUM(INDIRECT("'"&amp;TOTALDemandSheets&amp;"'!"&amp;ADDRESS(ROW(),COLUMN())))</f>
        <v>0</v>
      </c>
      <c r="Y90" s="143" cm="1">
        <f t="array" aca="1" ref="Y90" ca="1">SUM(INDIRECT("'"&amp;TOTALDemandSheets&amp;"'!"&amp;ADDRESS(ROW(),COLUMN())))</f>
        <v>0</v>
      </c>
      <c r="Z90" s="143" cm="1">
        <f t="array" aca="1" ref="Z90" ca="1">SUM(INDIRECT("'"&amp;TOTALDemandSheets&amp;"'!"&amp;ADDRESS(ROW(),COLUMN())))</f>
        <v>0</v>
      </c>
    </row>
    <row r="91" spans="1:26" outlineLevel="1">
      <c r="A91" s="113">
        <f>IF(ISBLANK('Input-Accounts'!A91),"",'Input-Accounts'!A91)</f>
        <v>77</v>
      </c>
      <c r="B91" s="17" t="str">
        <f>IF(ISBLANK('Input-Accounts'!B91),"",'Input-Accounts'!B91)</f>
        <v>Industrial M &amp; R Station Equipment</v>
      </c>
      <c r="C91" s="113">
        <f>IF(ISBLANK('Input-Accounts'!C91),"",'Input-Accounts'!C91)</f>
        <v>385</v>
      </c>
      <c r="D91" s="143" cm="1">
        <f t="array" aca="1" ref="D91" ca="1">SUM(INDIRECT("'"&amp;TOTALDemandSheets&amp;"'!"&amp;ADDRESS(ROW(),COLUMN())))</f>
        <v>0</v>
      </c>
      <c r="E91" s="143">
        <f t="shared" ca="1" si="16"/>
        <v>0</v>
      </c>
      <c r="F91" s="89"/>
      <c r="G91" s="143" cm="1">
        <f t="array" aca="1" ref="G91" ca="1">SUM(INDIRECT("'"&amp;TOTALDemandSheets&amp;"'!"&amp;ADDRESS(ROW(),COLUMN())))</f>
        <v>0</v>
      </c>
      <c r="H91" s="143" cm="1">
        <f t="array" aca="1" ref="H91" ca="1">SUM(INDIRECT("'"&amp;TOTALDemandSheets&amp;"'!"&amp;ADDRESS(ROW(),COLUMN())))</f>
        <v>0</v>
      </c>
      <c r="I91" s="143" cm="1">
        <f t="array" aca="1" ref="I91" ca="1">SUM(INDIRECT("'"&amp;TOTALDemandSheets&amp;"'!"&amp;ADDRESS(ROW(),COLUMN())))</f>
        <v>0</v>
      </c>
      <c r="J91" s="143" cm="1">
        <f t="array" aca="1" ref="J91" ca="1">SUM(INDIRECT("'"&amp;TOTALDemandSheets&amp;"'!"&amp;ADDRESS(ROW(),COLUMN())))</f>
        <v>0</v>
      </c>
      <c r="K91" s="143" cm="1">
        <f t="array" aca="1" ref="K91" ca="1">SUM(INDIRECT("'"&amp;TOTALDemandSheets&amp;"'!"&amp;ADDRESS(ROW(),COLUMN())))</f>
        <v>0</v>
      </c>
      <c r="L91" s="143" cm="1">
        <f t="array" aca="1" ref="L91" ca="1">SUM(INDIRECT("'"&amp;TOTALDemandSheets&amp;"'!"&amp;ADDRESS(ROW(),COLUMN())))</f>
        <v>0</v>
      </c>
      <c r="M91" s="143" cm="1">
        <f t="array" aca="1" ref="M91" ca="1">SUM(INDIRECT("'"&amp;TOTALDemandSheets&amp;"'!"&amp;ADDRESS(ROW(),COLUMN())))</f>
        <v>0</v>
      </c>
      <c r="N91" s="143" cm="1">
        <f t="array" aca="1" ref="N91" ca="1">SUM(INDIRECT("'"&amp;TOTALDemandSheets&amp;"'!"&amp;ADDRESS(ROW(),COLUMN())))</f>
        <v>0</v>
      </c>
      <c r="O91" s="143" cm="1">
        <f t="array" aca="1" ref="O91" ca="1">SUM(INDIRECT("'"&amp;TOTALDemandSheets&amp;"'!"&amp;ADDRESS(ROW(),COLUMN())))</f>
        <v>0</v>
      </c>
      <c r="P91" s="143" cm="1">
        <f t="array" aca="1" ref="P91" ca="1">SUM(INDIRECT("'"&amp;TOTALDemandSheets&amp;"'!"&amp;ADDRESS(ROW(),COLUMN())))</f>
        <v>0</v>
      </c>
      <c r="Q91" s="143" cm="1">
        <f t="array" aca="1" ref="Q91" ca="1">SUM(INDIRECT("'"&amp;TOTALDemandSheets&amp;"'!"&amp;ADDRESS(ROW(),COLUMN())))</f>
        <v>0</v>
      </c>
      <c r="R91" s="143" cm="1">
        <f t="array" aca="1" ref="R91" ca="1">SUM(INDIRECT("'"&amp;TOTALDemandSheets&amp;"'!"&amp;ADDRESS(ROW(),COLUMN())))</f>
        <v>0</v>
      </c>
      <c r="S91" s="143" cm="1">
        <f t="array" aca="1" ref="S91" ca="1">SUM(INDIRECT("'"&amp;TOTALDemandSheets&amp;"'!"&amp;ADDRESS(ROW(),COLUMN())))</f>
        <v>0</v>
      </c>
      <c r="T91" s="143" cm="1">
        <f t="array" aca="1" ref="T91" ca="1">SUM(INDIRECT("'"&amp;TOTALDemandSheets&amp;"'!"&amp;ADDRESS(ROW(),COLUMN())))</f>
        <v>0</v>
      </c>
      <c r="U91" s="143" cm="1">
        <f t="array" aca="1" ref="U91" ca="1">SUM(INDIRECT("'"&amp;TOTALDemandSheets&amp;"'!"&amp;ADDRESS(ROW(),COLUMN())))</f>
        <v>0</v>
      </c>
      <c r="V91" s="143" cm="1">
        <f t="array" aca="1" ref="V91" ca="1">SUM(INDIRECT("'"&amp;TOTALDemandSheets&amp;"'!"&amp;ADDRESS(ROW(),COLUMN())))</f>
        <v>0</v>
      </c>
      <c r="W91" s="143" cm="1">
        <f t="array" aca="1" ref="W91" ca="1">SUM(INDIRECT("'"&amp;TOTALDemandSheets&amp;"'!"&amp;ADDRESS(ROW(),COLUMN())))</f>
        <v>0</v>
      </c>
      <c r="X91" s="143" cm="1">
        <f t="array" aca="1" ref="X91" ca="1">SUM(INDIRECT("'"&amp;TOTALDemandSheets&amp;"'!"&amp;ADDRESS(ROW(),COLUMN())))</f>
        <v>0</v>
      </c>
      <c r="Y91" s="143" cm="1">
        <f t="array" aca="1" ref="Y91" ca="1">SUM(INDIRECT("'"&amp;TOTALDemandSheets&amp;"'!"&amp;ADDRESS(ROW(),COLUMN())))</f>
        <v>0</v>
      </c>
      <c r="Z91" s="143" cm="1">
        <f t="array" aca="1" ref="Z91" ca="1">SUM(INDIRECT("'"&amp;TOTALDemandSheets&amp;"'!"&amp;ADDRESS(ROW(),COLUMN())))</f>
        <v>0</v>
      </c>
    </row>
    <row r="92" spans="1:26" outlineLevel="1">
      <c r="A92" s="113">
        <f>IF(ISBLANK('Input-Accounts'!A92),"",'Input-Accounts'!A92)</f>
        <v>78</v>
      </c>
      <c r="B92" s="79" t="str">
        <f>IF(ISBLANK('Input-Accounts'!B92),"",'Input-Accounts'!B92)</f>
        <v>Subtotal - Distribution Plant</v>
      </c>
      <c r="C92" s="113" t="str">
        <f>IF(ISBLANK('Input-Accounts'!C92),"",'Input-Accounts'!C92)</f>
        <v/>
      </c>
      <c r="D92" s="144" cm="1">
        <f t="array" aca="1" ref="D92" ca="1">SUM(INDIRECT("'"&amp;TOTALDemandSheets&amp;"'!"&amp;ADDRESS(ROW(),COLUMN())))</f>
        <v>-216369748.38</v>
      </c>
      <c r="E92" s="143">
        <f t="shared" ca="1" si="13"/>
        <v>0</v>
      </c>
      <c r="G92" s="144" cm="1">
        <f t="array" aca="1" ref="G92" ca="1">SUM(INDIRECT("'"&amp;TOTALDemandSheets&amp;"'!"&amp;ADDRESS(ROW(),COLUMN())))</f>
        <v>-70587751.261567786</v>
      </c>
      <c r="H92" s="144" cm="1">
        <f t="array" aca="1" ref="H92" ca="1">SUM(INDIRECT("'"&amp;TOTALDemandSheets&amp;"'!"&amp;ADDRESS(ROW(),COLUMN())))</f>
        <v>-48662315.254054315</v>
      </c>
      <c r="I92" s="144" cm="1">
        <f t="array" aca="1" ref="I92" ca="1">SUM(INDIRECT("'"&amp;TOTALDemandSheets&amp;"'!"&amp;ADDRESS(ROW(),COLUMN())))</f>
        <v>-5472043.5232952172</v>
      </c>
      <c r="J92" s="144" cm="1">
        <f t="array" aca="1" ref="J92" ca="1">SUM(INDIRECT("'"&amp;TOTALDemandSheets&amp;"'!"&amp;ADDRESS(ROW(),COLUMN())))</f>
        <v>-6995831.5227589263</v>
      </c>
      <c r="K92" s="144" cm="1">
        <f t="array" aca="1" ref="K92" ca="1">SUM(INDIRECT("'"&amp;TOTALDemandSheets&amp;"'!"&amp;ADDRESS(ROW(),COLUMN())))</f>
        <v>-388666.2749213166</v>
      </c>
      <c r="L92" s="144" cm="1">
        <f t="array" aca="1" ref="L92" ca="1">SUM(INDIRECT("'"&amp;TOTALDemandSheets&amp;"'!"&amp;ADDRESS(ROW(),COLUMN())))</f>
        <v>-78533282.592323154</v>
      </c>
      <c r="M92" s="144" cm="1">
        <f t="array" aca="1" ref="M92" ca="1">SUM(INDIRECT("'"&amp;TOTALDemandSheets&amp;"'!"&amp;ADDRESS(ROW(),COLUMN())))</f>
        <v>-5729857.9510793118</v>
      </c>
      <c r="N92" s="144" cm="1">
        <f t="array" aca="1" ref="N92" ca="1">SUM(INDIRECT("'"&amp;TOTALDemandSheets&amp;"'!"&amp;ADDRESS(ROW(),COLUMN())))</f>
        <v>0</v>
      </c>
      <c r="O92" s="144" cm="1">
        <f t="array" aca="1" ref="O92" ca="1">SUM(INDIRECT("'"&amp;TOTALDemandSheets&amp;"'!"&amp;ADDRESS(ROW(),COLUMN())))</f>
        <v>0</v>
      </c>
      <c r="P92" s="144" cm="1">
        <f t="array" aca="1" ref="P92" ca="1">SUM(INDIRECT("'"&amp;TOTALDemandSheets&amp;"'!"&amp;ADDRESS(ROW(),COLUMN())))</f>
        <v>0</v>
      </c>
      <c r="Q92" s="144" cm="1">
        <f t="array" aca="1" ref="Q92" ca="1">SUM(INDIRECT("'"&amp;TOTALDemandSheets&amp;"'!"&amp;ADDRESS(ROW(),COLUMN())))</f>
        <v>0</v>
      </c>
      <c r="R92" s="144" cm="1">
        <f t="array" aca="1" ref="R92" ca="1">SUM(INDIRECT("'"&amp;TOTALDemandSheets&amp;"'!"&amp;ADDRESS(ROW(),COLUMN())))</f>
        <v>0</v>
      </c>
      <c r="S92" s="144" cm="1">
        <f t="array" aca="1" ref="S92" ca="1">SUM(INDIRECT("'"&amp;TOTALDemandSheets&amp;"'!"&amp;ADDRESS(ROW(),COLUMN())))</f>
        <v>0</v>
      </c>
      <c r="T92" s="144" cm="1">
        <f t="array" aca="1" ref="T92" ca="1">SUM(INDIRECT("'"&amp;TOTALDemandSheets&amp;"'!"&amp;ADDRESS(ROW(),COLUMN())))</f>
        <v>0</v>
      </c>
      <c r="U92" s="144" cm="1">
        <f t="array" aca="1" ref="U92" ca="1">SUM(INDIRECT("'"&amp;TOTALDemandSheets&amp;"'!"&amp;ADDRESS(ROW(),COLUMN())))</f>
        <v>0</v>
      </c>
      <c r="V92" s="144" cm="1">
        <f t="array" aca="1" ref="V92" ca="1">SUM(INDIRECT("'"&amp;TOTALDemandSheets&amp;"'!"&amp;ADDRESS(ROW(),COLUMN())))</f>
        <v>0</v>
      </c>
      <c r="W92" s="144" cm="1">
        <f t="array" aca="1" ref="W92" ca="1">SUM(INDIRECT("'"&amp;TOTALDemandSheets&amp;"'!"&amp;ADDRESS(ROW(),COLUMN())))</f>
        <v>0</v>
      </c>
      <c r="X92" s="144" cm="1">
        <f t="array" aca="1" ref="X92" ca="1">SUM(INDIRECT("'"&amp;TOTALDemandSheets&amp;"'!"&amp;ADDRESS(ROW(),COLUMN())))</f>
        <v>0</v>
      </c>
      <c r="Y92" s="144" cm="1">
        <f t="array" aca="1" ref="Y92" ca="1">SUM(INDIRECT("'"&amp;TOTALDemandSheets&amp;"'!"&amp;ADDRESS(ROW(),COLUMN())))</f>
        <v>0</v>
      </c>
      <c r="Z92" s="144" cm="1">
        <f t="array" aca="1" ref="Z92" ca="1">SUM(INDIRECT("'"&amp;TOTALDemandSheets&amp;"'!"&amp;ADDRESS(ROW(),COLUMN())))</f>
        <v>0</v>
      </c>
    </row>
    <row r="93" spans="1:26" outlineLevel="1">
      <c r="A93" s="113" t="str">
        <f>IF(ISBLANK('Input-Accounts'!A93),"",'Input-Accounts'!A93)</f>
        <v/>
      </c>
      <c r="B93" s="79" t="str">
        <f>IF(ISBLANK('Input-Accounts'!B93),"",'Input-Accounts'!B93)</f>
        <v/>
      </c>
      <c r="D93" s="143"/>
      <c r="E93" s="143">
        <f t="shared" si="13"/>
        <v>0</v>
      </c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</row>
    <row r="94" spans="1:26" outlineLevel="1">
      <c r="A94" s="113">
        <f>IF(ISBLANK('Input-Accounts'!A94),"",'Input-Accounts'!A94)</f>
        <v>79</v>
      </c>
      <c r="B94" s="81" t="str">
        <f>IF(ISBLANK('Input-Accounts'!B94),"",'Input-Accounts'!B94)</f>
        <v>General Plant</v>
      </c>
      <c r="D94" s="143"/>
      <c r="E94" s="143">
        <f t="shared" si="13"/>
        <v>0</v>
      </c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</row>
    <row r="95" spans="1:26" outlineLevel="1">
      <c r="A95" s="113">
        <f>IF(ISBLANK('Input-Accounts'!A95),"",'Input-Accounts'!A95)</f>
        <v>80</v>
      </c>
      <c r="B95" s="17" t="str">
        <f>IF(ISBLANK('Input-Accounts'!B95),"",'Input-Accounts'!B95)</f>
        <v>Land and Land Rights</v>
      </c>
      <c r="C95" s="113">
        <f>IF(ISBLANK('Input-Accounts'!C95),"",'Input-Accounts'!C95)</f>
        <v>389</v>
      </c>
      <c r="D95" s="143" cm="1">
        <f t="array" aca="1" ref="D95" ca="1">SUM(INDIRECT("'"&amp;TOTALDemandSheets&amp;"'!"&amp;ADDRESS(ROW(),COLUMN())))</f>
        <v>-86.764276115052851</v>
      </c>
      <c r="E95" s="143">
        <f t="shared" ca="1" si="13"/>
        <v>0</v>
      </c>
      <c r="F95" s="89"/>
      <c r="G95" s="143" cm="1">
        <f t="array" aca="1" ref="G95" ca="1">SUM(INDIRECT("'"&amp;TOTALDemandSheets&amp;"'!"&amp;ADDRESS(ROW(),COLUMN())))</f>
        <v>-27.52127084441609</v>
      </c>
      <c r="H95" s="143" cm="1">
        <f t="array" aca="1" ref="H95" ca="1">SUM(INDIRECT("'"&amp;TOTALDemandSheets&amp;"'!"&amp;ADDRESS(ROW(),COLUMN())))</f>
        <v>-18.969438578418281</v>
      </c>
      <c r="I95" s="143" cm="1">
        <f t="array" aca="1" ref="I95" ca="1">SUM(INDIRECT("'"&amp;TOTALDemandSheets&amp;"'!"&amp;ADDRESS(ROW(),COLUMN())))</f>
        <v>-2.1304737653823267</v>
      </c>
      <c r="J95" s="143" cm="1">
        <f t="array" aca="1" ref="J95" ca="1">SUM(INDIRECT("'"&amp;TOTALDemandSheets&amp;"'!"&amp;ADDRESS(ROW(),COLUMN())))</f>
        <v>-2.7221345904299463</v>
      </c>
      <c r="K95" s="143" cm="1">
        <f t="array" aca="1" ref="K95" ca="1">SUM(INDIRECT("'"&amp;TOTALDemandSheets&amp;"'!"&amp;ADDRESS(ROW(),COLUMN())))</f>
        <v>-0.15533309642464471</v>
      </c>
      <c r="L95" s="143" cm="1">
        <f t="array" aca="1" ref="L95" ca="1">SUM(INDIRECT("'"&amp;TOTALDemandSheets&amp;"'!"&amp;ADDRESS(ROW(),COLUMN())))</f>
        <v>-32.390120248526344</v>
      </c>
      <c r="M95" s="143" cm="1">
        <f t="array" aca="1" ref="M95" ca="1">SUM(INDIRECT("'"&amp;TOTALDemandSheets&amp;"'!"&amp;ADDRESS(ROW(),COLUMN())))</f>
        <v>-2.8755049914552098</v>
      </c>
      <c r="N95" s="143" cm="1">
        <f t="array" aca="1" ref="N95" ca="1">SUM(INDIRECT("'"&amp;TOTALDemandSheets&amp;"'!"&amp;ADDRESS(ROW(),COLUMN())))</f>
        <v>0</v>
      </c>
      <c r="O95" s="143" cm="1">
        <f t="array" aca="1" ref="O95" ca="1">SUM(INDIRECT("'"&amp;TOTALDemandSheets&amp;"'!"&amp;ADDRESS(ROW(),COLUMN())))</f>
        <v>0</v>
      </c>
      <c r="P95" s="143" cm="1">
        <f t="array" aca="1" ref="P95" ca="1">SUM(INDIRECT("'"&amp;TOTALDemandSheets&amp;"'!"&amp;ADDRESS(ROW(),COLUMN())))</f>
        <v>0</v>
      </c>
      <c r="Q95" s="143" cm="1">
        <f t="array" aca="1" ref="Q95" ca="1">SUM(INDIRECT("'"&amp;TOTALDemandSheets&amp;"'!"&amp;ADDRESS(ROW(),COLUMN())))</f>
        <v>0</v>
      </c>
      <c r="R95" s="143" cm="1">
        <f t="array" aca="1" ref="R95" ca="1">SUM(INDIRECT("'"&amp;TOTALDemandSheets&amp;"'!"&amp;ADDRESS(ROW(),COLUMN())))</f>
        <v>0</v>
      </c>
      <c r="S95" s="143" cm="1">
        <f t="array" aca="1" ref="S95" ca="1">SUM(INDIRECT("'"&amp;TOTALDemandSheets&amp;"'!"&amp;ADDRESS(ROW(),COLUMN())))</f>
        <v>0</v>
      </c>
      <c r="T95" s="143" cm="1">
        <f t="array" aca="1" ref="T95" ca="1">SUM(INDIRECT("'"&amp;TOTALDemandSheets&amp;"'!"&amp;ADDRESS(ROW(),COLUMN())))</f>
        <v>0</v>
      </c>
      <c r="U95" s="143" cm="1">
        <f t="array" aca="1" ref="U95" ca="1">SUM(INDIRECT("'"&amp;TOTALDemandSheets&amp;"'!"&amp;ADDRESS(ROW(),COLUMN())))</f>
        <v>0</v>
      </c>
      <c r="V95" s="143" cm="1">
        <f t="array" aca="1" ref="V95" ca="1">SUM(INDIRECT("'"&amp;TOTALDemandSheets&amp;"'!"&amp;ADDRESS(ROW(),COLUMN())))</f>
        <v>0</v>
      </c>
      <c r="W95" s="143" cm="1">
        <f t="array" aca="1" ref="W95" ca="1">SUM(INDIRECT("'"&amp;TOTALDemandSheets&amp;"'!"&amp;ADDRESS(ROW(),COLUMN())))</f>
        <v>0</v>
      </c>
      <c r="X95" s="143" cm="1">
        <f t="array" aca="1" ref="X95" ca="1">SUM(INDIRECT("'"&amp;TOTALDemandSheets&amp;"'!"&amp;ADDRESS(ROW(),COLUMN())))</f>
        <v>0</v>
      </c>
      <c r="Y95" s="143" cm="1">
        <f t="array" aca="1" ref="Y95" ca="1">SUM(INDIRECT("'"&amp;TOTALDemandSheets&amp;"'!"&amp;ADDRESS(ROW(),COLUMN())))</f>
        <v>0</v>
      </c>
      <c r="Z95" s="143" cm="1">
        <f t="array" aca="1" ref="Z95" ca="1">SUM(INDIRECT("'"&amp;TOTALDemandSheets&amp;"'!"&amp;ADDRESS(ROW(),COLUMN())))</f>
        <v>0</v>
      </c>
    </row>
    <row r="96" spans="1:26" outlineLevel="1">
      <c r="A96" s="113">
        <f>IF(ISBLANK('Input-Accounts'!A96),"",'Input-Accounts'!A96)</f>
        <v>81</v>
      </c>
      <c r="B96" s="17" t="str">
        <f>IF(ISBLANK('Input-Accounts'!B96),"",'Input-Accounts'!B96)</f>
        <v>Structures and Improvements</v>
      </c>
      <c r="C96" s="113">
        <f>IF(ISBLANK('Input-Accounts'!C96),"",'Input-Accounts'!C96)</f>
        <v>390</v>
      </c>
      <c r="D96" s="143" cm="1">
        <f t="array" aca="1" ref="D96" ca="1">SUM(INDIRECT("'"&amp;TOTALDemandSheets&amp;"'!"&amp;ADDRESS(ROW(),COLUMN())))</f>
        <v>-6744554.8886244735</v>
      </c>
      <c r="E96" s="143">
        <f t="shared" ca="1" si="13"/>
        <v>0</v>
      </c>
      <c r="F96" s="89"/>
      <c r="G96" s="143" cm="1">
        <f t="array" aca="1" ref="G96" ca="1">SUM(INDIRECT("'"&amp;TOTALDemandSheets&amp;"'!"&amp;ADDRESS(ROW(),COLUMN())))</f>
        <v>-2139345.0176283037</v>
      </c>
      <c r="H96" s="143" cm="1">
        <f t="array" aca="1" ref="H96" ca="1">SUM(INDIRECT("'"&amp;TOTALDemandSheets&amp;"'!"&amp;ADDRESS(ROW(),COLUMN())))</f>
        <v>-1474574.8530060765</v>
      </c>
      <c r="I96" s="143" cm="1">
        <f t="array" aca="1" ref="I96" ca="1">SUM(INDIRECT("'"&amp;TOTALDemandSheets&amp;"'!"&amp;ADDRESS(ROW(),COLUMN())))</f>
        <v>-165610.75471132351</v>
      </c>
      <c r="J96" s="143" cm="1">
        <f t="array" aca="1" ref="J96" ca="1">SUM(INDIRECT("'"&amp;TOTALDemandSheets&amp;"'!"&amp;ADDRESS(ROW(),COLUMN())))</f>
        <v>-211603.058095391</v>
      </c>
      <c r="K96" s="143" cm="1">
        <f t="array" aca="1" ref="K96" ca="1">SUM(INDIRECT("'"&amp;TOTALDemandSheets&amp;"'!"&amp;ADDRESS(ROW(),COLUMN())))</f>
        <v>-12074.699885316688</v>
      </c>
      <c r="L96" s="143" cm="1">
        <f t="array" aca="1" ref="L96" ca="1">SUM(INDIRECT("'"&amp;TOTALDemandSheets&amp;"'!"&amp;ADDRESS(ROW(),COLUMN())))</f>
        <v>-2517821.3159486325</v>
      </c>
      <c r="M96" s="143" cm="1">
        <f t="array" aca="1" ref="M96" ca="1">SUM(INDIRECT("'"&amp;TOTALDemandSheets&amp;"'!"&amp;ADDRESS(ROW(),COLUMN())))</f>
        <v>-223525.18934942881</v>
      </c>
      <c r="N96" s="143" cm="1">
        <f t="array" aca="1" ref="N96" ca="1">SUM(INDIRECT("'"&amp;TOTALDemandSheets&amp;"'!"&amp;ADDRESS(ROW(),COLUMN())))</f>
        <v>0</v>
      </c>
      <c r="O96" s="143" cm="1">
        <f t="array" aca="1" ref="O96" ca="1">SUM(INDIRECT("'"&amp;TOTALDemandSheets&amp;"'!"&amp;ADDRESS(ROW(),COLUMN())))</f>
        <v>0</v>
      </c>
      <c r="P96" s="143" cm="1">
        <f t="array" aca="1" ref="P96" ca="1">SUM(INDIRECT("'"&amp;TOTALDemandSheets&amp;"'!"&amp;ADDRESS(ROW(),COLUMN())))</f>
        <v>0</v>
      </c>
      <c r="Q96" s="143" cm="1">
        <f t="array" aca="1" ref="Q96" ca="1">SUM(INDIRECT("'"&amp;TOTALDemandSheets&amp;"'!"&amp;ADDRESS(ROW(),COLUMN())))</f>
        <v>0</v>
      </c>
      <c r="R96" s="143" cm="1">
        <f t="array" aca="1" ref="R96" ca="1">SUM(INDIRECT("'"&amp;TOTALDemandSheets&amp;"'!"&amp;ADDRESS(ROW(),COLUMN())))</f>
        <v>0</v>
      </c>
      <c r="S96" s="143" cm="1">
        <f t="array" aca="1" ref="S96" ca="1">SUM(INDIRECT("'"&amp;TOTALDemandSheets&amp;"'!"&amp;ADDRESS(ROW(),COLUMN())))</f>
        <v>0</v>
      </c>
      <c r="T96" s="143" cm="1">
        <f t="array" aca="1" ref="T96" ca="1">SUM(INDIRECT("'"&amp;TOTALDemandSheets&amp;"'!"&amp;ADDRESS(ROW(),COLUMN())))</f>
        <v>0</v>
      </c>
      <c r="U96" s="143" cm="1">
        <f t="array" aca="1" ref="U96" ca="1">SUM(INDIRECT("'"&amp;TOTALDemandSheets&amp;"'!"&amp;ADDRESS(ROW(),COLUMN())))</f>
        <v>0</v>
      </c>
      <c r="V96" s="143" cm="1">
        <f t="array" aca="1" ref="V96" ca="1">SUM(INDIRECT("'"&amp;TOTALDemandSheets&amp;"'!"&amp;ADDRESS(ROW(),COLUMN())))</f>
        <v>0</v>
      </c>
      <c r="W96" s="143" cm="1">
        <f t="array" aca="1" ref="W96" ca="1">SUM(INDIRECT("'"&amp;TOTALDemandSheets&amp;"'!"&amp;ADDRESS(ROW(),COLUMN())))</f>
        <v>0</v>
      </c>
      <c r="X96" s="143" cm="1">
        <f t="array" aca="1" ref="X96" ca="1">SUM(INDIRECT("'"&amp;TOTALDemandSheets&amp;"'!"&amp;ADDRESS(ROW(),COLUMN())))</f>
        <v>0</v>
      </c>
      <c r="Y96" s="143" cm="1">
        <f t="array" aca="1" ref="Y96" ca="1">SUM(INDIRECT("'"&amp;TOTALDemandSheets&amp;"'!"&amp;ADDRESS(ROW(),COLUMN())))</f>
        <v>0</v>
      </c>
      <c r="Z96" s="143" cm="1">
        <f t="array" aca="1" ref="Z96" ca="1">SUM(INDIRECT("'"&amp;TOTALDemandSheets&amp;"'!"&amp;ADDRESS(ROW(),COLUMN())))</f>
        <v>0</v>
      </c>
    </row>
    <row r="97" spans="1:26" outlineLevel="1">
      <c r="A97" s="113">
        <f>IF(ISBLANK('Input-Accounts'!A97),"",'Input-Accounts'!A97)</f>
        <v>82</v>
      </c>
      <c r="B97" s="17" t="str">
        <f>IF(ISBLANK('Input-Accounts'!B97),"",'Input-Accounts'!B97)</f>
        <v>Office Furniture and Equipment</v>
      </c>
      <c r="C97" s="113">
        <f>IF(ISBLANK('Input-Accounts'!C97),"",'Input-Accounts'!C97)</f>
        <v>391</v>
      </c>
      <c r="D97" s="143" cm="1">
        <f t="array" aca="1" ref="D97" ca="1">SUM(INDIRECT("'"&amp;TOTALDemandSheets&amp;"'!"&amp;ADDRESS(ROW(),COLUMN())))</f>
        <v>-1220016.594569816</v>
      </c>
      <c r="E97" s="143">
        <f t="shared" ca="1" si="13"/>
        <v>0</v>
      </c>
      <c r="F97" s="89"/>
      <c r="G97" s="143" cm="1">
        <f t="array" aca="1" ref="G97" ca="1">SUM(INDIRECT("'"&amp;TOTALDemandSheets&amp;"'!"&amp;ADDRESS(ROW(),COLUMN())))</f>
        <v>-386984.23633840319</v>
      </c>
      <c r="H97" s="143" cm="1">
        <f t="array" aca="1" ref="H97" ca="1">SUM(INDIRECT("'"&amp;TOTALDemandSheets&amp;"'!"&amp;ADDRESS(ROW(),COLUMN())))</f>
        <v>-266734.54665436951</v>
      </c>
      <c r="I97" s="143" cm="1">
        <f t="array" aca="1" ref="I97" ca="1">SUM(INDIRECT("'"&amp;TOTALDemandSheets&amp;"'!"&amp;ADDRESS(ROW(),COLUMN())))</f>
        <v>-29957.183583430353</v>
      </c>
      <c r="J97" s="143" cm="1">
        <f t="array" aca="1" ref="J97" ca="1">SUM(INDIRECT("'"&amp;TOTALDemandSheets&amp;"'!"&amp;ADDRESS(ROW(),COLUMN())))</f>
        <v>-38276.690841899057</v>
      </c>
      <c r="K97" s="143" cm="1">
        <f t="array" aca="1" ref="K97" ca="1">SUM(INDIRECT("'"&amp;TOTALDemandSheets&amp;"'!"&amp;ADDRESS(ROW(),COLUMN())))</f>
        <v>-2184.1818293128335</v>
      </c>
      <c r="L97" s="143" cm="1">
        <f t="array" aca="1" ref="L97" ca="1">SUM(INDIRECT("'"&amp;TOTALDemandSheets&amp;"'!"&amp;ADDRESS(ROW(),COLUMN())))</f>
        <v>-455446.48065654968</v>
      </c>
      <c r="M97" s="143" cm="1">
        <f t="array" aca="1" ref="M97" ca="1">SUM(INDIRECT("'"&amp;TOTALDemandSheets&amp;"'!"&amp;ADDRESS(ROW(),COLUMN())))</f>
        <v>-40433.274665851299</v>
      </c>
      <c r="N97" s="143" cm="1">
        <f t="array" aca="1" ref="N97" ca="1">SUM(INDIRECT("'"&amp;TOTALDemandSheets&amp;"'!"&amp;ADDRESS(ROW(),COLUMN())))</f>
        <v>0</v>
      </c>
      <c r="O97" s="143" cm="1">
        <f t="array" aca="1" ref="O97" ca="1">SUM(INDIRECT("'"&amp;TOTALDemandSheets&amp;"'!"&amp;ADDRESS(ROW(),COLUMN())))</f>
        <v>0</v>
      </c>
      <c r="P97" s="143" cm="1">
        <f t="array" aca="1" ref="P97" ca="1">SUM(INDIRECT("'"&amp;TOTALDemandSheets&amp;"'!"&amp;ADDRESS(ROW(),COLUMN())))</f>
        <v>0</v>
      </c>
      <c r="Q97" s="143" cm="1">
        <f t="array" aca="1" ref="Q97" ca="1">SUM(INDIRECT("'"&amp;TOTALDemandSheets&amp;"'!"&amp;ADDRESS(ROW(),COLUMN())))</f>
        <v>0</v>
      </c>
      <c r="R97" s="143" cm="1">
        <f t="array" aca="1" ref="R97" ca="1">SUM(INDIRECT("'"&amp;TOTALDemandSheets&amp;"'!"&amp;ADDRESS(ROW(),COLUMN())))</f>
        <v>0</v>
      </c>
      <c r="S97" s="143" cm="1">
        <f t="array" aca="1" ref="S97" ca="1">SUM(INDIRECT("'"&amp;TOTALDemandSheets&amp;"'!"&amp;ADDRESS(ROW(),COLUMN())))</f>
        <v>0</v>
      </c>
      <c r="T97" s="143" cm="1">
        <f t="array" aca="1" ref="T97" ca="1">SUM(INDIRECT("'"&amp;TOTALDemandSheets&amp;"'!"&amp;ADDRESS(ROW(),COLUMN())))</f>
        <v>0</v>
      </c>
      <c r="U97" s="143" cm="1">
        <f t="array" aca="1" ref="U97" ca="1">SUM(INDIRECT("'"&amp;TOTALDemandSheets&amp;"'!"&amp;ADDRESS(ROW(),COLUMN())))</f>
        <v>0</v>
      </c>
      <c r="V97" s="143" cm="1">
        <f t="array" aca="1" ref="V97" ca="1">SUM(INDIRECT("'"&amp;TOTALDemandSheets&amp;"'!"&amp;ADDRESS(ROW(),COLUMN())))</f>
        <v>0</v>
      </c>
      <c r="W97" s="143" cm="1">
        <f t="array" aca="1" ref="W97" ca="1">SUM(INDIRECT("'"&amp;TOTALDemandSheets&amp;"'!"&amp;ADDRESS(ROW(),COLUMN())))</f>
        <v>0</v>
      </c>
      <c r="X97" s="143" cm="1">
        <f t="array" aca="1" ref="X97" ca="1">SUM(INDIRECT("'"&amp;TOTALDemandSheets&amp;"'!"&amp;ADDRESS(ROW(),COLUMN())))</f>
        <v>0</v>
      </c>
      <c r="Y97" s="143" cm="1">
        <f t="array" aca="1" ref="Y97" ca="1">SUM(INDIRECT("'"&amp;TOTALDemandSheets&amp;"'!"&amp;ADDRESS(ROW(),COLUMN())))</f>
        <v>0</v>
      </c>
      <c r="Z97" s="143" cm="1">
        <f t="array" aca="1" ref="Z97" ca="1">SUM(INDIRECT("'"&amp;TOTALDemandSheets&amp;"'!"&amp;ADDRESS(ROW(),COLUMN())))</f>
        <v>0</v>
      </c>
    </row>
    <row r="98" spans="1:26" outlineLevel="1">
      <c r="A98" s="113">
        <f>IF(ISBLANK('Input-Accounts'!A98),"",'Input-Accounts'!A98)</f>
        <v>83</v>
      </c>
      <c r="B98" s="17" t="str">
        <f>IF(ISBLANK('Input-Accounts'!B98),"",'Input-Accounts'!B98)</f>
        <v>Transportation Equipment</v>
      </c>
      <c r="C98" s="113">
        <f>IF(ISBLANK('Input-Accounts'!C98),"",'Input-Accounts'!C98)</f>
        <v>392</v>
      </c>
      <c r="D98" s="143" cm="1">
        <f t="array" aca="1" ref="D98" ca="1">SUM(INDIRECT("'"&amp;TOTALDemandSheets&amp;"'!"&amp;ADDRESS(ROW(),COLUMN())))</f>
        <v>-3522581.1118040746</v>
      </c>
      <c r="E98" s="143">
        <f t="shared" ca="1" si="13"/>
        <v>0</v>
      </c>
      <c r="F98" s="89"/>
      <c r="G98" s="143" cm="1">
        <f t="array" aca="1" ref="G98" ca="1">SUM(INDIRECT("'"&amp;TOTALDemandSheets&amp;"'!"&amp;ADDRESS(ROW(),COLUMN())))</f>
        <v>-1117348.2127693915</v>
      </c>
      <c r="H98" s="143" cm="1">
        <f t="array" aca="1" ref="H98" ca="1">SUM(INDIRECT("'"&amp;TOTALDemandSheets&amp;"'!"&amp;ADDRESS(ROW(),COLUMN())))</f>
        <v>-770148.60297175741</v>
      </c>
      <c r="I98" s="143" cm="1">
        <f t="array" aca="1" ref="I98" ca="1">SUM(INDIRECT("'"&amp;TOTALDemandSheets&amp;"'!"&amp;ADDRESS(ROW(),COLUMN())))</f>
        <v>-86496.044007539153</v>
      </c>
      <c r="J98" s="143" cm="1">
        <f t="array" aca="1" ref="J98" ca="1">SUM(INDIRECT("'"&amp;TOTALDemandSheets&amp;"'!"&amp;ADDRESS(ROW(),COLUMN())))</f>
        <v>-110517.1427849146</v>
      </c>
      <c r="K98" s="143" cm="1">
        <f t="array" aca="1" ref="K98" ca="1">SUM(INDIRECT("'"&amp;TOTALDemandSheets&amp;"'!"&amp;ADDRESS(ROW(),COLUMN())))</f>
        <v>-6306.436888586738</v>
      </c>
      <c r="L98" s="143" cm="1">
        <f t="array" aca="1" ref="L98" ca="1">SUM(INDIRECT("'"&amp;TOTALDemandSheets&amp;"'!"&amp;ADDRESS(ROW(),COLUMN())))</f>
        <v>-1315020.7770445142</v>
      </c>
      <c r="M98" s="143" cm="1">
        <f t="array" aca="1" ref="M98" ca="1">SUM(INDIRECT("'"&amp;TOTALDemandSheets&amp;"'!"&amp;ADDRESS(ROW(),COLUMN())))</f>
        <v>-116743.89533737068</v>
      </c>
      <c r="N98" s="143" cm="1">
        <f t="array" aca="1" ref="N98" ca="1">SUM(INDIRECT("'"&amp;TOTALDemandSheets&amp;"'!"&amp;ADDRESS(ROW(),COLUMN())))</f>
        <v>0</v>
      </c>
      <c r="O98" s="143" cm="1">
        <f t="array" aca="1" ref="O98" ca="1">SUM(INDIRECT("'"&amp;TOTALDemandSheets&amp;"'!"&amp;ADDRESS(ROW(),COLUMN())))</f>
        <v>0</v>
      </c>
      <c r="P98" s="143" cm="1">
        <f t="array" aca="1" ref="P98" ca="1">SUM(INDIRECT("'"&amp;TOTALDemandSheets&amp;"'!"&amp;ADDRESS(ROW(),COLUMN())))</f>
        <v>0</v>
      </c>
      <c r="Q98" s="143" cm="1">
        <f t="array" aca="1" ref="Q98" ca="1">SUM(INDIRECT("'"&amp;TOTALDemandSheets&amp;"'!"&amp;ADDRESS(ROW(),COLUMN())))</f>
        <v>0</v>
      </c>
      <c r="R98" s="143" cm="1">
        <f t="array" aca="1" ref="R98" ca="1">SUM(INDIRECT("'"&amp;TOTALDemandSheets&amp;"'!"&amp;ADDRESS(ROW(),COLUMN())))</f>
        <v>0</v>
      </c>
      <c r="S98" s="143" cm="1">
        <f t="array" aca="1" ref="S98" ca="1">SUM(INDIRECT("'"&amp;TOTALDemandSheets&amp;"'!"&amp;ADDRESS(ROW(),COLUMN())))</f>
        <v>0</v>
      </c>
      <c r="T98" s="143" cm="1">
        <f t="array" aca="1" ref="T98" ca="1">SUM(INDIRECT("'"&amp;TOTALDemandSheets&amp;"'!"&amp;ADDRESS(ROW(),COLUMN())))</f>
        <v>0</v>
      </c>
      <c r="U98" s="143" cm="1">
        <f t="array" aca="1" ref="U98" ca="1">SUM(INDIRECT("'"&amp;TOTALDemandSheets&amp;"'!"&amp;ADDRESS(ROW(),COLUMN())))</f>
        <v>0</v>
      </c>
      <c r="V98" s="143" cm="1">
        <f t="array" aca="1" ref="V98" ca="1">SUM(INDIRECT("'"&amp;TOTALDemandSheets&amp;"'!"&amp;ADDRESS(ROW(),COLUMN())))</f>
        <v>0</v>
      </c>
      <c r="W98" s="143" cm="1">
        <f t="array" aca="1" ref="W98" ca="1">SUM(INDIRECT("'"&amp;TOTALDemandSheets&amp;"'!"&amp;ADDRESS(ROW(),COLUMN())))</f>
        <v>0</v>
      </c>
      <c r="X98" s="143" cm="1">
        <f t="array" aca="1" ref="X98" ca="1">SUM(INDIRECT("'"&amp;TOTALDemandSheets&amp;"'!"&amp;ADDRESS(ROW(),COLUMN())))</f>
        <v>0</v>
      </c>
      <c r="Y98" s="143" cm="1">
        <f t="array" aca="1" ref="Y98" ca="1">SUM(INDIRECT("'"&amp;TOTALDemandSheets&amp;"'!"&amp;ADDRESS(ROW(),COLUMN())))</f>
        <v>0</v>
      </c>
      <c r="Z98" s="143" cm="1">
        <f t="array" aca="1" ref="Z98" ca="1">SUM(INDIRECT("'"&amp;TOTALDemandSheets&amp;"'!"&amp;ADDRESS(ROW(),COLUMN())))</f>
        <v>0</v>
      </c>
    </row>
    <row r="99" spans="1:26" outlineLevel="1">
      <c r="A99" s="113">
        <f>IF(ISBLANK('Input-Accounts'!A99),"",'Input-Accounts'!A99)</f>
        <v>84</v>
      </c>
      <c r="B99" s="17" t="str">
        <f>IF(ISBLANK('Input-Accounts'!B99),"",'Input-Accounts'!B99)</f>
        <v>Stores Equipment</v>
      </c>
      <c r="C99" s="113">
        <f>IF(ISBLANK('Input-Accounts'!C99),"",'Input-Accounts'!C99)</f>
        <v>393</v>
      </c>
      <c r="D99" s="143" cm="1">
        <f t="array" aca="1" ref="D99" ca="1">SUM(INDIRECT("'"&amp;TOTALDemandSheets&amp;"'!"&amp;ADDRESS(ROW(),COLUMN())))</f>
        <v>-33299.274591767316</v>
      </c>
      <c r="E99" s="143">
        <f t="shared" ca="1" si="13"/>
        <v>0</v>
      </c>
      <c r="F99" s="89"/>
      <c r="G99" s="143" cm="1">
        <f t="array" aca="1" ref="G99" ca="1">SUM(INDIRECT("'"&amp;TOTALDemandSheets&amp;"'!"&amp;ADDRESS(ROW(),COLUMN())))</f>
        <v>-10562.392680455006</v>
      </c>
      <c r="H99" s="143" cm="1">
        <f t="array" aca="1" ref="H99" ca="1">SUM(INDIRECT("'"&amp;TOTALDemandSheets&amp;"'!"&amp;ADDRESS(ROW(),COLUMN())))</f>
        <v>-7280.2836876872816</v>
      </c>
      <c r="I99" s="143" cm="1">
        <f t="array" aca="1" ref="I99" ca="1">SUM(INDIRECT("'"&amp;TOTALDemandSheets&amp;"'!"&amp;ADDRESS(ROW(),COLUMN())))</f>
        <v>-817.65484713949593</v>
      </c>
      <c r="J99" s="143" cm="1">
        <f t="array" aca="1" ref="J99" ca="1">SUM(INDIRECT("'"&amp;TOTALDemandSheets&amp;"'!"&amp;ADDRESS(ROW(),COLUMN())))</f>
        <v>-1044.7284442536679</v>
      </c>
      <c r="K99" s="143" cm="1">
        <f t="array" aca="1" ref="K99" ca="1">SUM(INDIRECT("'"&amp;TOTALDemandSheets&amp;"'!"&amp;ADDRESS(ROW(),COLUMN())))</f>
        <v>-59.61531246079668</v>
      </c>
      <c r="L99" s="143" cm="1">
        <f t="array" aca="1" ref="L99" ca="1">SUM(INDIRECT("'"&amp;TOTALDemandSheets&amp;"'!"&amp;ADDRESS(ROW(),COLUMN())))</f>
        <v>-12431.009126219393</v>
      </c>
      <c r="M99" s="143" cm="1">
        <f t="array" aca="1" ref="M99" ca="1">SUM(INDIRECT("'"&amp;TOTALDemandSheets&amp;"'!"&amp;ADDRESS(ROW(),COLUMN())))</f>
        <v>-1103.5904935516701</v>
      </c>
      <c r="N99" s="143" cm="1">
        <f t="array" aca="1" ref="N99" ca="1">SUM(INDIRECT("'"&amp;TOTALDemandSheets&amp;"'!"&amp;ADDRESS(ROW(),COLUMN())))</f>
        <v>0</v>
      </c>
      <c r="O99" s="143" cm="1">
        <f t="array" aca="1" ref="O99" ca="1">SUM(INDIRECT("'"&amp;TOTALDemandSheets&amp;"'!"&amp;ADDRESS(ROW(),COLUMN())))</f>
        <v>0</v>
      </c>
      <c r="P99" s="143" cm="1">
        <f t="array" aca="1" ref="P99" ca="1">SUM(INDIRECT("'"&amp;TOTALDemandSheets&amp;"'!"&amp;ADDRESS(ROW(),COLUMN())))</f>
        <v>0</v>
      </c>
      <c r="Q99" s="143" cm="1">
        <f t="array" aca="1" ref="Q99" ca="1">SUM(INDIRECT("'"&amp;TOTALDemandSheets&amp;"'!"&amp;ADDRESS(ROW(),COLUMN())))</f>
        <v>0</v>
      </c>
      <c r="R99" s="143" cm="1">
        <f t="array" aca="1" ref="R99" ca="1">SUM(INDIRECT("'"&amp;TOTALDemandSheets&amp;"'!"&amp;ADDRESS(ROW(),COLUMN())))</f>
        <v>0</v>
      </c>
      <c r="S99" s="143" cm="1">
        <f t="array" aca="1" ref="S99" ca="1">SUM(INDIRECT("'"&amp;TOTALDemandSheets&amp;"'!"&amp;ADDRESS(ROW(),COLUMN())))</f>
        <v>0</v>
      </c>
      <c r="T99" s="143" cm="1">
        <f t="array" aca="1" ref="T99" ca="1">SUM(INDIRECT("'"&amp;TOTALDemandSheets&amp;"'!"&amp;ADDRESS(ROW(),COLUMN())))</f>
        <v>0</v>
      </c>
      <c r="U99" s="143" cm="1">
        <f t="array" aca="1" ref="U99" ca="1">SUM(INDIRECT("'"&amp;TOTALDemandSheets&amp;"'!"&amp;ADDRESS(ROW(),COLUMN())))</f>
        <v>0</v>
      </c>
      <c r="V99" s="143" cm="1">
        <f t="array" aca="1" ref="V99" ca="1">SUM(INDIRECT("'"&amp;TOTALDemandSheets&amp;"'!"&amp;ADDRESS(ROW(),COLUMN())))</f>
        <v>0</v>
      </c>
      <c r="W99" s="143" cm="1">
        <f t="array" aca="1" ref="W99" ca="1">SUM(INDIRECT("'"&amp;TOTALDemandSheets&amp;"'!"&amp;ADDRESS(ROW(),COLUMN())))</f>
        <v>0</v>
      </c>
      <c r="X99" s="143" cm="1">
        <f t="array" aca="1" ref="X99" ca="1">SUM(INDIRECT("'"&amp;TOTALDemandSheets&amp;"'!"&amp;ADDRESS(ROW(),COLUMN())))</f>
        <v>0</v>
      </c>
      <c r="Y99" s="143" cm="1">
        <f t="array" aca="1" ref="Y99" ca="1">SUM(INDIRECT("'"&amp;TOTALDemandSheets&amp;"'!"&amp;ADDRESS(ROW(),COLUMN())))</f>
        <v>0</v>
      </c>
      <c r="Z99" s="143" cm="1">
        <f t="array" aca="1" ref="Z99" ca="1">SUM(INDIRECT("'"&amp;TOTALDemandSheets&amp;"'!"&amp;ADDRESS(ROW(),COLUMN())))</f>
        <v>0</v>
      </c>
    </row>
    <row r="100" spans="1:26" outlineLevel="1">
      <c r="A100" s="113">
        <f>IF(ISBLANK('Input-Accounts'!A100),"",'Input-Accounts'!A100)</f>
        <v>85</v>
      </c>
      <c r="B100" s="17" t="str">
        <f>IF(ISBLANK('Input-Accounts'!B100),"",'Input-Accounts'!B100)</f>
        <v xml:space="preserve">Tools, Shop, and Garage Equipment </v>
      </c>
      <c r="C100" s="113">
        <f>IF(ISBLANK('Input-Accounts'!C100),"",'Input-Accounts'!C100)</f>
        <v>394</v>
      </c>
      <c r="D100" s="143" cm="1">
        <f t="array" aca="1" ref="D100" ca="1">SUM(INDIRECT("'"&amp;TOTALDemandSheets&amp;"'!"&amp;ADDRESS(ROW(),COLUMN())))</f>
        <v>-2256617.1194143957</v>
      </c>
      <c r="E100" s="143">
        <f t="shared" ca="1" si="13"/>
        <v>0</v>
      </c>
      <c r="F100" s="89"/>
      <c r="G100" s="143" cm="1">
        <f t="array" aca="1" ref="G100" ca="1">SUM(INDIRECT("'"&amp;TOTALDemandSheets&amp;"'!"&amp;ADDRESS(ROW(),COLUMN())))</f>
        <v>-715789.65118312056</v>
      </c>
      <c r="H100" s="143" cm="1">
        <f t="array" aca="1" ref="H100" ca="1">SUM(INDIRECT("'"&amp;TOTALDemandSheets&amp;"'!"&amp;ADDRESS(ROW(),COLUMN())))</f>
        <v>-493368.48941118486</v>
      </c>
      <c r="I100" s="143" cm="1">
        <f t="array" aca="1" ref="I100" ca="1">SUM(INDIRECT("'"&amp;TOTALDemandSheets&amp;"'!"&amp;ADDRESS(ROW(),COLUMN())))</f>
        <v>-55410.634268991729</v>
      </c>
      <c r="J100" s="143" cm="1">
        <f t="array" aca="1" ref="J100" ca="1">SUM(INDIRECT("'"&amp;TOTALDemandSheets&amp;"'!"&amp;ADDRESS(ROW(),COLUMN())))</f>
        <v>-70798.902418879123</v>
      </c>
      <c r="K100" s="143" cm="1">
        <f t="array" aca="1" ref="K100" ca="1">SUM(INDIRECT("'"&amp;TOTALDemandSheets&amp;"'!"&amp;ADDRESS(ROW(),COLUMN())))</f>
        <v>-4039.995955693646</v>
      </c>
      <c r="L100" s="143" cm="1">
        <f t="array" aca="1" ref="L100" ca="1">SUM(INDIRECT("'"&amp;TOTALDemandSheets&amp;"'!"&amp;ADDRESS(ROW(),COLUMN())))</f>
        <v>-842421.59475626121</v>
      </c>
      <c r="M100" s="143" cm="1">
        <f t="array" aca="1" ref="M100" ca="1">SUM(INDIRECT("'"&amp;TOTALDemandSheets&amp;"'!"&amp;ADDRESS(ROW(),COLUMN())))</f>
        <v>-74787.851420264458</v>
      </c>
      <c r="N100" s="143" cm="1">
        <f t="array" aca="1" ref="N100" ca="1">SUM(INDIRECT("'"&amp;TOTALDemandSheets&amp;"'!"&amp;ADDRESS(ROW(),COLUMN())))</f>
        <v>0</v>
      </c>
      <c r="O100" s="143" cm="1">
        <f t="array" aca="1" ref="O100" ca="1">SUM(INDIRECT("'"&amp;TOTALDemandSheets&amp;"'!"&amp;ADDRESS(ROW(),COLUMN())))</f>
        <v>0</v>
      </c>
      <c r="P100" s="143" cm="1">
        <f t="array" aca="1" ref="P100" ca="1">SUM(INDIRECT("'"&amp;TOTALDemandSheets&amp;"'!"&amp;ADDRESS(ROW(),COLUMN())))</f>
        <v>0</v>
      </c>
      <c r="Q100" s="143" cm="1">
        <f t="array" aca="1" ref="Q100" ca="1">SUM(INDIRECT("'"&amp;TOTALDemandSheets&amp;"'!"&amp;ADDRESS(ROW(),COLUMN())))</f>
        <v>0</v>
      </c>
      <c r="R100" s="143" cm="1">
        <f t="array" aca="1" ref="R100" ca="1">SUM(INDIRECT("'"&amp;TOTALDemandSheets&amp;"'!"&amp;ADDRESS(ROW(),COLUMN())))</f>
        <v>0</v>
      </c>
      <c r="S100" s="143" cm="1">
        <f t="array" aca="1" ref="S100" ca="1">SUM(INDIRECT("'"&amp;TOTALDemandSheets&amp;"'!"&amp;ADDRESS(ROW(),COLUMN())))</f>
        <v>0</v>
      </c>
      <c r="T100" s="143" cm="1">
        <f t="array" aca="1" ref="T100" ca="1">SUM(INDIRECT("'"&amp;TOTALDemandSheets&amp;"'!"&amp;ADDRESS(ROW(),COLUMN())))</f>
        <v>0</v>
      </c>
      <c r="U100" s="143" cm="1">
        <f t="array" aca="1" ref="U100" ca="1">SUM(INDIRECT("'"&amp;TOTALDemandSheets&amp;"'!"&amp;ADDRESS(ROW(),COLUMN())))</f>
        <v>0</v>
      </c>
      <c r="V100" s="143" cm="1">
        <f t="array" aca="1" ref="V100" ca="1">SUM(INDIRECT("'"&amp;TOTALDemandSheets&amp;"'!"&amp;ADDRESS(ROW(),COLUMN())))</f>
        <v>0</v>
      </c>
      <c r="W100" s="143" cm="1">
        <f t="array" aca="1" ref="W100" ca="1">SUM(INDIRECT("'"&amp;TOTALDemandSheets&amp;"'!"&amp;ADDRESS(ROW(),COLUMN())))</f>
        <v>0</v>
      </c>
      <c r="X100" s="143" cm="1">
        <f t="array" aca="1" ref="X100" ca="1">SUM(INDIRECT("'"&amp;TOTALDemandSheets&amp;"'!"&amp;ADDRESS(ROW(),COLUMN())))</f>
        <v>0</v>
      </c>
      <c r="Y100" s="143" cm="1">
        <f t="array" aca="1" ref="Y100" ca="1">SUM(INDIRECT("'"&amp;TOTALDemandSheets&amp;"'!"&amp;ADDRESS(ROW(),COLUMN())))</f>
        <v>0</v>
      </c>
      <c r="Z100" s="143" cm="1">
        <f t="array" aca="1" ref="Z100" ca="1">SUM(INDIRECT("'"&amp;TOTALDemandSheets&amp;"'!"&amp;ADDRESS(ROW(),COLUMN())))</f>
        <v>0</v>
      </c>
    </row>
    <row r="101" spans="1:26" outlineLevel="1">
      <c r="A101" s="113">
        <f>IF(ISBLANK('Input-Accounts'!A101),"",'Input-Accounts'!A101)</f>
        <v>86</v>
      </c>
      <c r="B101" s="17" t="str">
        <f>IF(ISBLANK('Input-Accounts'!B101),"",'Input-Accounts'!B101)</f>
        <v>Laboratory Equipment</v>
      </c>
      <c r="C101" s="113">
        <f>IF(ISBLANK('Input-Accounts'!C101),"",'Input-Accounts'!C101)</f>
        <v>395</v>
      </c>
      <c r="D101" s="143" cm="1">
        <f t="array" aca="1" ref="D101" ca="1">SUM(INDIRECT("'"&amp;TOTALDemandSheets&amp;"'!"&amp;ADDRESS(ROW(),COLUMN())))</f>
        <v>-32933.202727650147</v>
      </c>
      <c r="E101" s="143">
        <f t="shared" ca="1" si="13"/>
        <v>0</v>
      </c>
      <c r="F101" s="89"/>
      <c r="G101" s="143" cm="1">
        <f t="array" aca="1" ref="G101" ca="1">SUM(INDIRECT("'"&amp;TOTALDemandSheets&amp;"'!"&amp;ADDRESS(ROW(),COLUMN())))</f>
        <v>-10446.276193670406</v>
      </c>
      <c r="H101" s="143" cm="1">
        <f t="array" aca="1" ref="H101" ca="1">SUM(INDIRECT("'"&amp;TOTALDemandSheets&amp;"'!"&amp;ADDRESS(ROW(),COLUMN())))</f>
        <v>-7200.2487003331607</v>
      </c>
      <c r="I101" s="143" cm="1">
        <f t="array" aca="1" ref="I101" ca="1">SUM(INDIRECT("'"&amp;TOTALDemandSheets&amp;"'!"&amp;ADDRESS(ROW(),COLUMN())))</f>
        <v>-808.66604970272545</v>
      </c>
      <c r="J101" s="143" cm="1">
        <f t="array" aca="1" ref="J101" ca="1">SUM(INDIRECT("'"&amp;TOTALDemandSheets&amp;"'!"&amp;ADDRESS(ROW(),COLUMN())))</f>
        <v>-1033.2433385337156</v>
      </c>
      <c r="K101" s="143" cm="1">
        <f t="array" aca="1" ref="K101" ca="1">SUM(INDIRECT("'"&amp;TOTALDemandSheets&amp;"'!"&amp;ADDRESS(ROW(),COLUMN())))</f>
        <v>-58.959938167212314</v>
      </c>
      <c r="L101" s="143" cm="1">
        <f t="array" aca="1" ref="L101" ca="1">SUM(INDIRECT("'"&amp;TOTALDemandSheets&amp;"'!"&amp;ADDRESS(ROW(),COLUMN())))</f>
        <v>-12294.350212790157</v>
      </c>
      <c r="M101" s="143" cm="1">
        <f t="array" aca="1" ref="M101" ca="1">SUM(INDIRECT("'"&amp;TOTALDemandSheets&amp;"'!"&amp;ADDRESS(ROW(),COLUMN())))</f>
        <v>-1091.4582944527647</v>
      </c>
      <c r="N101" s="143" cm="1">
        <f t="array" aca="1" ref="N101" ca="1">SUM(INDIRECT("'"&amp;TOTALDemandSheets&amp;"'!"&amp;ADDRESS(ROW(),COLUMN())))</f>
        <v>0</v>
      </c>
      <c r="O101" s="143" cm="1">
        <f t="array" aca="1" ref="O101" ca="1">SUM(INDIRECT("'"&amp;TOTALDemandSheets&amp;"'!"&amp;ADDRESS(ROW(),COLUMN())))</f>
        <v>0</v>
      </c>
      <c r="P101" s="143" cm="1">
        <f t="array" aca="1" ref="P101" ca="1">SUM(INDIRECT("'"&amp;TOTALDemandSheets&amp;"'!"&amp;ADDRESS(ROW(),COLUMN())))</f>
        <v>0</v>
      </c>
      <c r="Q101" s="143" cm="1">
        <f t="array" aca="1" ref="Q101" ca="1">SUM(INDIRECT("'"&amp;TOTALDemandSheets&amp;"'!"&amp;ADDRESS(ROW(),COLUMN())))</f>
        <v>0</v>
      </c>
      <c r="R101" s="143" cm="1">
        <f t="array" aca="1" ref="R101" ca="1">SUM(INDIRECT("'"&amp;TOTALDemandSheets&amp;"'!"&amp;ADDRESS(ROW(),COLUMN())))</f>
        <v>0</v>
      </c>
      <c r="S101" s="143" cm="1">
        <f t="array" aca="1" ref="S101" ca="1">SUM(INDIRECT("'"&amp;TOTALDemandSheets&amp;"'!"&amp;ADDRESS(ROW(),COLUMN())))</f>
        <v>0</v>
      </c>
      <c r="T101" s="143" cm="1">
        <f t="array" aca="1" ref="T101" ca="1">SUM(INDIRECT("'"&amp;TOTALDemandSheets&amp;"'!"&amp;ADDRESS(ROW(),COLUMN())))</f>
        <v>0</v>
      </c>
      <c r="U101" s="143" cm="1">
        <f t="array" aca="1" ref="U101" ca="1">SUM(INDIRECT("'"&amp;TOTALDemandSheets&amp;"'!"&amp;ADDRESS(ROW(),COLUMN())))</f>
        <v>0</v>
      </c>
      <c r="V101" s="143" cm="1">
        <f t="array" aca="1" ref="V101" ca="1">SUM(INDIRECT("'"&amp;TOTALDemandSheets&amp;"'!"&amp;ADDRESS(ROW(),COLUMN())))</f>
        <v>0</v>
      </c>
      <c r="W101" s="143" cm="1">
        <f t="array" aca="1" ref="W101" ca="1">SUM(INDIRECT("'"&amp;TOTALDemandSheets&amp;"'!"&amp;ADDRESS(ROW(),COLUMN())))</f>
        <v>0</v>
      </c>
      <c r="X101" s="143" cm="1">
        <f t="array" aca="1" ref="X101" ca="1">SUM(INDIRECT("'"&amp;TOTALDemandSheets&amp;"'!"&amp;ADDRESS(ROW(),COLUMN())))</f>
        <v>0</v>
      </c>
      <c r="Y101" s="143" cm="1">
        <f t="array" aca="1" ref="Y101" ca="1">SUM(INDIRECT("'"&amp;TOTALDemandSheets&amp;"'!"&amp;ADDRESS(ROW(),COLUMN())))</f>
        <v>0</v>
      </c>
      <c r="Z101" s="143" cm="1">
        <f t="array" aca="1" ref="Z101" ca="1">SUM(INDIRECT("'"&amp;TOTALDemandSheets&amp;"'!"&amp;ADDRESS(ROW(),COLUMN())))</f>
        <v>0</v>
      </c>
    </row>
    <row r="102" spans="1:26" outlineLevel="1">
      <c r="A102" s="113">
        <f>IF(ISBLANK('Input-Accounts'!A102),"",'Input-Accounts'!A102)</f>
        <v>87</v>
      </c>
      <c r="B102" s="17" t="str">
        <f>IF(ISBLANK('Input-Accounts'!B102),"",'Input-Accounts'!B102)</f>
        <v>Power Operated Equipment</v>
      </c>
      <c r="C102" s="113">
        <f>IF(ISBLANK('Input-Accounts'!C102),"",'Input-Accounts'!C102)</f>
        <v>396</v>
      </c>
      <c r="D102" s="143" cm="1">
        <f t="array" aca="1" ref="D102" ca="1">SUM(INDIRECT("'"&amp;TOTALDemandSheets&amp;"'!"&amp;ADDRESS(ROW(),COLUMN())))</f>
        <v>-806152.15269524953</v>
      </c>
      <c r="E102" s="143">
        <f t="shared" ca="1" si="13"/>
        <v>0</v>
      </c>
      <c r="F102" s="89"/>
      <c r="G102" s="143" cm="1">
        <f t="array" aca="1" ref="G102" ca="1">SUM(INDIRECT("'"&amp;TOTALDemandSheets&amp;"'!"&amp;ADDRESS(ROW(),COLUMN())))</f>
        <v>-255708.14083338965</v>
      </c>
      <c r="H102" s="143" cm="1">
        <f t="array" aca="1" ref="H102" ca="1">SUM(INDIRECT("'"&amp;TOTALDemandSheets&amp;"'!"&amp;ADDRESS(ROW(),COLUMN())))</f>
        <v>-176250.57719762542</v>
      </c>
      <c r="I102" s="143" cm="1">
        <f t="array" aca="1" ref="I102" ca="1">SUM(INDIRECT("'"&amp;TOTALDemandSheets&amp;"'!"&amp;ADDRESS(ROW(),COLUMN())))</f>
        <v>-19794.852088044423</v>
      </c>
      <c r="J102" s="143" cm="1">
        <f t="array" aca="1" ref="J102" ca="1">SUM(INDIRECT("'"&amp;TOTALDemandSheets&amp;"'!"&amp;ADDRESS(ROW(),COLUMN())))</f>
        <v>-25292.145088508194</v>
      </c>
      <c r="K102" s="143" cm="1">
        <f t="array" aca="1" ref="K102" ca="1">SUM(INDIRECT("'"&amp;TOTALDemandSheets&amp;"'!"&amp;ADDRESS(ROW(),COLUMN())))</f>
        <v>-1443.2450274983757</v>
      </c>
      <c r="L102" s="143" cm="1">
        <f t="array" aca="1" ref="L102" ca="1">SUM(INDIRECT("'"&amp;TOTALDemandSheets&amp;"'!"&amp;ADDRESS(ROW(),COLUMN())))</f>
        <v>-300946.03831861401</v>
      </c>
      <c r="M102" s="143" cm="1">
        <f t="array" aca="1" ref="M102" ca="1">SUM(INDIRECT("'"&amp;TOTALDemandSheets&amp;"'!"&amp;ADDRESS(ROW(),COLUMN())))</f>
        <v>-26717.154141569368</v>
      </c>
      <c r="N102" s="143" cm="1">
        <f t="array" aca="1" ref="N102" ca="1">SUM(INDIRECT("'"&amp;TOTALDemandSheets&amp;"'!"&amp;ADDRESS(ROW(),COLUMN())))</f>
        <v>0</v>
      </c>
      <c r="O102" s="143" cm="1">
        <f t="array" aca="1" ref="O102" ca="1">SUM(INDIRECT("'"&amp;TOTALDemandSheets&amp;"'!"&amp;ADDRESS(ROW(),COLUMN())))</f>
        <v>0</v>
      </c>
      <c r="P102" s="143" cm="1">
        <f t="array" aca="1" ref="P102" ca="1">SUM(INDIRECT("'"&amp;TOTALDemandSheets&amp;"'!"&amp;ADDRESS(ROW(),COLUMN())))</f>
        <v>0</v>
      </c>
      <c r="Q102" s="143" cm="1">
        <f t="array" aca="1" ref="Q102" ca="1">SUM(INDIRECT("'"&amp;TOTALDemandSheets&amp;"'!"&amp;ADDRESS(ROW(),COLUMN())))</f>
        <v>0</v>
      </c>
      <c r="R102" s="143" cm="1">
        <f t="array" aca="1" ref="R102" ca="1">SUM(INDIRECT("'"&amp;TOTALDemandSheets&amp;"'!"&amp;ADDRESS(ROW(),COLUMN())))</f>
        <v>0</v>
      </c>
      <c r="S102" s="143" cm="1">
        <f t="array" aca="1" ref="S102" ca="1">SUM(INDIRECT("'"&amp;TOTALDemandSheets&amp;"'!"&amp;ADDRESS(ROW(),COLUMN())))</f>
        <v>0</v>
      </c>
      <c r="T102" s="143" cm="1">
        <f t="array" aca="1" ref="T102" ca="1">SUM(INDIRECT("'"&amp;TOTALDemandSheets&amp;"'!"&amp;ADDRESS(ROW(),COLUMN())))</f>
        <v>0</v>
      </c>
      <c r="U102" s="143" cm="1">
        <f t="array" aca="1" ref="U102" ca="1">SUM(INDIRECT("'"&amp;TOTALDemandSheets&amp;"'!"&amp;ADDRESS(ROW(),COLUMN())))</f>
        <v>0</v>
      </c>
      <c r="V102" s="143" cm="1">
        <f t="array" aca="1" ref="V102" ca="1">SUM(INDIRECT("'"&amp;TOTALDemandSheets&amp;"'!"&amp;ADDRESS(ROW(),COLUMN())))</f>
        <v>0</v>
      </c>
      <c r="W102" s="143" cm="1">
        <f t="array" aca="1" ref="W102" ca="1">SUM(INDIRECT("'"&amp;TOTALDemandSheets&amp;"'!"&amp;ADDRESS(ROW(),COLUMN())))</f>
        <v>0</v>
      </c>
      <c r="X102" s="143" cm="1">
        <f t="array" aca="1" ref="X102" ca="1">SUM(INDIRECT("'"&amp;TOTALDemandSheets&amp;"'!"&amp;ADDRESS(ROW(),COLUMN())))</f>
        <v>0</v>
      </c>
      <c r="Y102" s="143" cm="1">
        <f t="array" aca="1" ref="Y102" ca="1">SUM(INDIRECT("'"&amp;TOTALDemandSheets&amp;"'!"&amp;ADDRESS(ROW(),COLUMN())))</f>
        <v>0</v>
      </c>
      <c r="Z102" s="143" cm="1">
        <f t="array" aca="1" ref="Z102" ca="1">SUM(INDIRECT("'"&amp;TOTALDemandSheets&amp;"'!"&amp;ADDRESS(ROW(),COLUMN())))</f>
        <v>0</v>
      </c>
    </row>
    <row r="103" spans="1:26" outlineLevel="1">
      <c r="A103" s="113">
        <f>IF(ISBLANK('Input-Accounts'!A103),"",'Input-Accounts'!A103)</f>
        <v>88</v>
      </c>
      <c r="B103" s="17" t="str">
        <f>IF(ISBLANK('Input-Accounts'!B103),"",'Input-Accounts'!B103)</f>
        <v>Communication Equipment</v>
      </c>
      <c r="C103" s="113">
        <f>IF(ISBLANK('Input-Accounts'!C103),"",'Input-Accounts'!C103)</f>
        <v>397</v>
      </c>
      <c r="D103" s="143" cm="1">
        <f t="array" aca="1" ref="D103" ca="1">SUM(INDIRECT("'"&amp;TOTALDemandSheets&amp;"'!"&amp;ADDRESS(ROW(),COLUMN())))</f>
        <v>-824233.50884649099</v>
      </c>
      <c r="E103" s="143">
        <f t="shared" ca="1" si="13"/>
        <v>0</v>
      </c>
      <c r="F103" s="89"/>
      <c r="G103" s="143" cm="1">
        <f t="array" aca="1" ref="G103" ca="1">SUM(INDIRECT("'"&amp;TOTALDemandSheets&amp;"'!"&amp;ADDRESS(ROW(),COLUMN())))</f>
        <v>-261443.47249469228</v>
      </c>
      <c r="H103" s="143" cm="1">
        <f t="array" aca="1" ref="H103" ca="1">SUM(INDIRECT("'"&amp;TOTALDemandSheets&amp;"'!"&amp;ADDRESS(ROW(),COLUMN())))</f>
        <v>-180203.73845572962</v>
      </c>
      <c r="I103" s="143" cm="1">
        <f t="array" aca="1" ref="I103" ca="1">SUM(INDIRECT("'"&amp;TOTALDemandSheets&amp;"'!"&amp;ADDRESS(ROW(),COLUMN())))</f>
        <v>-20238.834988007453</v>
      </c>
      <c r="J103" s="143" cm="1">
        <f t="array" aca="1" ref="J103" ca="1">SUM(INDIRECT("'"&amp;TOTALDemandSheets&amp;"'!"&amp;ADDRESS(ROW(),COLUMN())))</f>
        <v>-25859.427929154619</v>
      </c>
      <c r="K103" s="143" cm="1">
        <f t="array" aca="1" ref="K103" ca="1">SUM(INDIRECT("'"&amp;TOTALDemandSheets&amp;"'!"&amp;ADDRESS(ROW(),COLUMN())))</f>
        <v>-1475.6158737070707</v>
      </c>
      <c r="L103" s="143" cm="1">
        <f t="array" aca="1" ref="L103" ca="1">SUM(INDIRECT("'"&amp;TOTALDemandSheets&amp;"'!"&amp;ADDRESS(ROW(),COLUMN())))</f>
        <v>-307696.02029528073</v>
      </c>
      <c r="M103" s="143" cm="1">
        <f t="array" aca="1" ref="M103" ca="1">SUM(INDIRECT("'"&amp;TOTALDemandSheets&amp;"'!"&amp;ADDRESS(ROW(),COLUMN())))</f>
        <v>-27316.398809919159</v>
      </c>
      <c r="N103" s="143" cm="1">
        <f t="array" aca="1" ref="N103" ca="1">SUM(INDIRECT("'"&amp;TOTALDemandSheets&amp;"'!"&amp;ADDRESS(ROW(),COLUMN())))</f>
        <v>0</v>
      </c>
      <c r="O103" s="143" cm="1">
        <f t="array" aca="1" ref="O103" ca="1">SUM(INDIRECT("'"&amp;TOTALDemandSheets&amp;"'!"&amp;ADDRESS(ROW(),COLUMN())))</f>
        <v>0</v>
      </c>
      <c r="P103" s="143" cm="1">
        <f t="array" aca="1" ref="P103" ca="1">SUM(INDIRECT("'"&amp;TOTALDemandSheets&amp;"'!"&amp;ADDRESS(ROW(),COLUMN())))</f>
        <v>0</v>
      </c>
      <c r="Q103" s="143" cm="1">
        <f t="array" aca="1" ref="Q103" ca="1">SUM(INDIRECT("'"&amp;TOTALDemandSheets&amp;"'!"&amp;ADDRESS(ROW(),COLUMN())))</f>
        <v>0</v>
      </c>
      <c r="R103" s="143" cm="1">
        <f t="array" aca="1" ref="R103" ca="1">SUM(INDIRECT("'"&amp;TOTALDemandSheets&amp;"'!"&amp;ADDRESS(ROW(),COLUMN())))</f>
        <v>0</v>
      </c>
      <c r="S103" s="143" cm="1">
        <f t="array" aca="1" ref="S103" ca="1">SUM(INDIRECT("'"&amp;TOTALDemandSheets&amp;"'!"&amp;ADDRESS(ROW(),COLUMN())))</f>
        <v>0</v>
      </c>
      <c r="T103" s="143" cm="1">
        <f t="array" aca="1" ref="T103" ca="1">SUM(INDIRECT("'"&amp;TOTALDemandSheets&amp;"'!"&amp;ADDRESS(ROW(),COLUMN())))</f>
        <v>0</v>
      </c>
      <c r="U103" s="143" cm="1">
        <f t="array" aca="1" ref="U103" ca="1">SUM(INDIRECT("'"&amp;TOTALDemandSheets&amp;"'!"&amp;ADDRESS(ROW(),COLUMN())))</f>
        <v>0</v>
      </c>
      <c r="V103" s="143" cm="1">
        <f t="array" aca="1" ref="V103" ca="1">SUM(INDIRECT("'"&amp;TOTALDemandSheets&amp;"'!"&amp;ADDRESS(ROW(),COLUMN())))</f>
        <v>0</v>
      </c>
      <c r="W103" s="143" cm="1">
        <f t="array" aca="1" ref="W103" ca="1">SUM(INDIRECT("'"&amp;TOTALDemandSheets&amp;"'!"&amp;ADDRESS(ROW(),COLUMN())))</f>
        <v>0</v>
      </c>
      <c r="X103" s="143" cm="1">
        <f t="array" aca="1" ref="X103" ca="1">SUM(INDIRECT("'"&amp;TOTALDemandSheets&amp;"'!"&amp;ADDRESS(ROW(),COLUMN())))</f>
        <v>0</v>
      </c>
      <c r="Y103" s="143" cm="1">
        <f t="array" aca="1" ref="Y103" ca="1">SUM(INDIRECT("'"&amp;TOTALDemandSheets&amp;"'!"&amp;ADDRESS(ROW(),COLUMN())))</f>
        <v>0</v>
      </c>
      <c r="Z103" s="143" cm="1">
        <f t="array" aca="1" ref="Z103" ca="1">SUM(INDIRECT("'"&amp;TOTALDemandSheets&amp;"'!"&amp;ADDRESS(ROW(),COLUMN())))</f>
        <v>0</v>
      </c>
    </row>
    <row r="104" spans="1:26" outlineLevel="1">
      <c r="A104" s="113">
        <f>IF(ISBLANK('Input-Accounts'!A104),"",'Input-Accounts'!A104)</f>
        <v>89</v>
      </c>
      <c r="B104" s="17" t="str">
        <f>IF(ISBLANK('Input-Accounts'!B104),"",'Input-Accounts'!B104)</f>
        <v>Miscellaneous Equipment</v>
      </c>
      <c r="C104" s="113">
        <f>IF(ISBLANK('Input-Accounts'!C104),"",'Input-Accounts'!C104)</f>
        <v>398</v>
      </c>
      <c r="D104" s="143" cm="1">
        <f t="array" aca="1" ref="D104" ca="1">SUM(INDIRECT("'"&amp;TOTALDemandSheets&amp;"'!"&amp;ADDRESS(ROW(),COLUMN())))</f>
        <v>-22700.518445898735</v>
      </c>
      <c r="E104" s="143">
        <f t="shared" ca="1" si="13"/>
        <v>0</v>
      </c>
      <c r="F104" s="89"/>
      <c r="G104" s="143" cm="1">
        <f t="array" aca="1" ref="G104" ca="1">SUM(INDIRECT("'"&amp;TOTALDemandSheets&amp;"'!"&amp;ADDRESS(ROW(),COLUMN())))</f>
        <v>-7200.510906468041</v>
      </c>
      <c r="H104" s="143" cm="1">
        <f t="array" aca="1" ref="H104" ca="1">SUM(INDIRECT("'"&amp;TOTALDemandSheets&amp;"'!"&amp;ADDRESS(ROW(),COLUMN())))</f>
        <v>-4963.0574890835642</v>
      </c>
      <c r="I104" s="143" cm="1">
        <f t="array" aca="1" ref="I104" ca="1">SUM(INDIRECT("'"&amp;TOTALDemandSheets&amp;"'!"&amp;ADDRESS(ROW(),COLUMN())))</f>
        <v>-557.40520378956182</v>
      </c>
      <c r="J104" s="143" cm="1">
        <f t="array" aca="1" ref="J104" ca="1">SUM(INDIRECT("'"&amp;TOTALDemandSheets&amp;"'!"&amp;ADDRESS(ROW(),COLUMN())))</f>
        <v>-712.20402277468327</v>
      </c>
      <c r="K104" s="143" cm="1">
        <f t="array" aca="1" ref="K104" ca="1">SUM(INDIRECT("'"&amp;TOTALDemandSheets&amp;"'!"&amp;ADDRESS(ROW(),COLUMN())))</f>
        <v>-40.640479913304539</v>
      </c>
      <c r="L104" s="143" cm="1">
        <f t="array" aca="1" ref="L104" ca="1">SUM(INDIRECT("'"&amp;TOTALDemandSheets&amp;"'!"&amp;ADDRESS(ROW(),COLUMN())))</f>
        <v>-8474.3693497949553</v>
      </c>
      <c r="M104" s="143" cm="1">
        <f t="array" aca="1" ref="M104" ca="1">SUM(INDIRECT("'"&amp;TOTALDemandSheets&amp;"'!"&amp;ADDRESS(ROW(),COLUMN())))</f>
        <v>-752.33099407462419</v>
      </c>
      <c r="N104" s="143" cm="1">
        <f t="array" aca="1" ref="N104" ca="1">SUM(INDIRECT("'"&amp;TOTALDemandSheets&amp;"'!"&amp;ADDRESS(ROW(),COLUMN())))</f>
        <v>0</v>
      </c>
      <c r="O104" s="143" cm="1">
        <f t="array" aca="1" ref="O104" ca="1">SUM(INDIRECT("'"&amp;TOTALDemandSheets&amp;"'!"&amp;ADDRESS(ROW(),COLUMN())))</f>
        <v>0</v>
      </c>
      <c r="P104" s="143" cm="1">
        <f t="array" aca="1" ref="P104" ca="1">SUM(INDIRECT("'"&amp;TOTALDemandSheets&amp;"'!"&amp;ADDRESS(ROW(),COLUMN())))</f>
        <v>0</v>
      </c>
      <c r="Q104" s="143" cm="1">
        <f t="array" aca="1" ref="Q104" ca="1">SUM(INDIRECT("'"&amp;TOTALDemandSheets&amp;"'!"&amp;ADDRESS(ROW(),COLUMN())))</f>
        <v>0</v>
      </c>
      <c r="R104" s="143" cm="1">
        <f t="array" aca="1" ref="R104" ca="1">SUM(INDIRECT("'"&amp;TOTALDemandSheets&amp;"'!"&amp;ADDRESS(ROW(),COLUMN())))</f>
        <v>0</v>
      </c>
      <c r="S104" s="143" cm="1">
        <f t="array" aca="1" ref="S104" ca="1">SUM(INDIRECT("'"&amp;TOTALDemandSheets&amp;"'!"&amp;ADDRESS(ROW(),COLUMN())))</f>
        <v>0</v>
      </c>
      <c r="T104" s="143" cm="1">
        <f t="array" aca="1" ref="T104" ca="1">SUM(INDIRECT("'"&amp;TOTALDemandSheets&amp;"'!"&amp;ADDRESS(ROW(),COLUMN())))</f>
        <v>0</v>
      </c>
      <c r="U104" s="143" cm="1">
        <f t="array" aca="1" ref="U104" ca="1">SUM(INDIRECT("'"&amp;TOTALDemandSheets&amp;"'!"&amp;ADDRESS(ROW(),COLUMN())))</f>
        <v>0</v>
      </c>
      <c r="V104" s="143" cm="1">
        <f t="array" aca="1" ref="V104" ca="1">SUM(INDIRECT("'"&amp;TOTALDemandSheets&amp;"'!"&amp;ADDRESS(ROW(),COLUMN())))</f>
        <v>0</v>
      </c>
      <c r="W104" s="143" cm="1">
        <f t="array" aca="1" ref="W104" ca="1">SUM(INDIRECT("'"&amp;TOTALDemandSheets&amp;"'!"&amp;ADDRESS(ROW(),COLUMN())))</f>
        <v>0</v>
      </c>
      <c r="X104" s="143" cm="1">
        <f t="array" aca="1" ref="X104" ca="1">SUM(INDIRECT("'"&amp;TOTALDemandSheets&amp;"'!"&amp;ADDRESS(ROW(),COLUMN())))</f>
        <v>0</v>
      </c>
      <c r="Y104" s="143" cm="1">
        <f t="array" aca="1" ref="Y104" ca="1">SUM(INDIRECT("'"&amp;TOTALDemandSheets&amp;"'!"&amp;ADDRESS(ROW(),COLUMN())))</f>
        <v>0</v>
      </c>
      <c r="Z104" s="143" cm="1">
        <f t="array" aca="1" ref="Z104" ca="1">SUM(INDIRECT("'"&amp;TOTALDemandSheets&amp;"'!"&amp;ADDRESS(ROW(),COLUMN())))</f>
        <v>0</v>
      </c>
    </row>
    <row r="105" spans="1:26" outlineLevel="1">
      <c r="A105" s="113">
        <f>IF(ISBLANK('Input-Accounts'!A105),"",'Input-Accounts'!A105)</f>
        <v>90</v>
      </c>
      <c r="B105" s="79" t="str">
        <f>IF(ISBLANK('Input-Accounts'!B105),"",'Input-Accounts'!B105)</f>
        <v>Subtotal - General Plant</v>
      </c>
      <c r="C105" s="113" t="str">
        <f>IF(ISBLANK('Input-Accounts'!C105),"",'Input-Accounts'!C105)</f>
        <v/>
      </c>
      <c r="D105" s="144" cm="1">
        <f t="array" aca="1" ref="D105" ca="1">SUM(INDIRECT("'"&amp;TOTALDemandSheets&amp;"'!"&amp;ADDRESS(ROW(),COLUMN())))</f>
        <v>-15463175.135995934</v>
      </c>
      <c r="E105" s="143">
        <f t="shared" ca="1" si="13"/>
        <v>0</v>
      </c>
      <c r="G105" s="144" cm="1">
        <f t="array" aca="1" ref="G105" ca="1">SUM(INDIRECT("'"&amp;TOTALDemandSheets&amp;"'!"&amp;ADDRESS(ROW(),COLUMN())))</f>
        <v>-4904855.4322987404</v>
      </c>
      <c r="H105" s="144" cm="1">
        <f t="array" aca="1" ref="H105" ca="1">SUM(INDIRECT("'"&amp;TOTALDemandSheets&amp;"'!"&amp;ADDRESS(ROW(),COLUMN())))</f>
        <v>-3380743.3670124258</v>
      </c>
      <c r="I105" s="144" cm="1">
        <f t="array" aca="1" ref="I105" ca="1">SUM(INDIRECT("'"&amp;TOTALDemandSheets&amp;"'!"&amp;ADDRESS(ROW(),COLUMN())))</f>
        <v>-379694.16022173379</v>
      </c>
      <c r="J105" s="144" cm="1">
        <f t="array" aca="1" ref="J105" ca="1">SUM(INDIRECT("'"&amp;TOTALDemandSheets&amp;"'!"&amp;ADDRESS(ROW(),COLUMN())))</f>
        <v>-485140.26509889908</v>
      </c>
      <c r="K105" s="144" cm="1">
        <f t="array" aca="1" ref="K105" ca="1">SUM(INDIRECT("'"&amp;TOTALDemandSheets&amp;"'!"&amp;ADDRESS(ROW(),COLUMN())))</f>
        <v>-27683.546523753092</v>
      </c>
      <c r="L105" s="144" cm="1">
        <f t="array" aca="1" ref="L105" ca="1">SUM(INDIRECT("'"&amp;TOTALDemandSheets&amp;"'!"&amp;ADDRESS(ROW(),COLUMN())))</f>
        <v>-5772584.3458289057</v>
      </c>
      <c r="M105" s="144" cm="1">
        <f t="array" aca="1" ref="M105" ca="1">SUM(INDIRECT("'"&amp;TOTALDemandSheets&amp;"'!"&amp;ADDRESS(ROW(),COLUMN())))</f>
        <v>-512474.01901147427</v>
      </c>
      <c r="N105" s="144" cm="1">
        <f t="array" aca="1" ref="N105" ca="1">SUM(INDIRECT("'"&amp;TOTALDemandSheets&amp;"'!"&amp;ADDRESS(ROW(),COLUMN())))</f>
        <v>0</v>
      </c>
      <c r="O105" s="144" cm="1">
        <f t="array" aca="1" ref="O105" ca="1">SUM(INDIRECT("'"&amp;TOTALDemandSheets&amp;"'!"&amp;ADDRESS(ROW(),COLUMN())))</f>
        <v>0</v>
      </c>
      <c r="P105" s="144" cm="1">
        <f t="array" aca="1" ref="P105" ca="1">SUM(INDIRECT("'"&amp;TOTALDemandSheets&amp;"'!"&amp;ADDRESS(ROW(),COLUMN())))</f>
        <v>0</v>
      </c>
      <c r="Q105" s="144" cm="1">
        <f t="array" aca="1" ref="Q105" ca="1">SUM(INDIRECT("'"&amp;TOTALDemandSheets&amp;"'!"&amp;ADDRESS(ROW(),COLUMN())))</f>
        <v>0</v>
      </c>
      <c r="R105" s="144" cm="1">
        <f t="array" aca="1" ref="R105" ca="1">SUM(INDIRECT("'"&amp;TOTALDemandSheets&amp;"'!"&amp;ADDRESS(ROW(),COLUMN())))</f>
        <v>0</v>
      </c>
      <c r="S105" s="144" cm="1">
        <f t="array" aca="1" ref="S105" ca="1">SUM(INDIRECT("'"&amp;TOTALDemandSheets&amp;"'!"&amp;ADDRESS(ROW(),COLUMN())))</f>
        <v>0</v>
      </c>
      <c r="T105" s="144" cm="1">
        <f t="array" aca="1" ref="T105" ca="1">SUM(INDIRECT("'"&amp;TOTALDemandSheets&amp;"'!"&amp;ADDRESS(ROW(),COLUMN())))</f>
        <v>0</v>
      </c>
      <c r="U105" s="144" cm="1">
        <f t="array" aca="1" ref="U105" ca="1">SUM(INDIRECT("'"&amp;TOTALDemandSheets&amp;"'!"&amp;ADDRESS(ROW(),COLUMN())))</f>
        <v>0</v>
      </c>
      <c r="V105" s="144" cm="1">
        <f t="array" aca="1" ref="V105" ca="1">SUM(INDIRECT("'"&amp;TOTALDemandSheets&amp;"'!"&amp;ADDRESS(ROW(),COLUMN())))</f>
        <v>0</v>
      </c>
      <c r="W105" s="144" cm="1">
        <f t="array" aca="1" ref="W105" ca="1">SUM(INDIRECT("'"&amp;TOTALDemandSheets&amp;"'!"&amp;ADDRESS(ROW(),COLUMN())))</f>
        <v>0</v>
      </c>
      <c r="X105" s="144" cm="1">
        <f t="array" aca="1" ref="X105" ca="1">SUM(INDIRECT("'"&amp;TOTALDemandSheets&amp;"'!"&amp;ADDRESS(ROW(),COLUMN())))</f>
        <v>0</v>
      </c>
      <c r="Y105" s="144" cm="1">
        <f t="array" aca="1" ref="Y105" ca="1">SUM(INDIRECT("'"&amp;TOTALDemandSheets&amp;"'!"&amp;ADDRESS(ROW(),COLUMN())))</f>
        <v>0</v>
      </c>
      <c r="Z105" s="144" cm="1">
        <f t="array" aca="1" ref="Z105" ca="1">SUM(INDIRECT("'"&amp;TOTALDemandSheets&amp;"'!"&amp;ADDRESS(ROW(),COLUMN())))</f>
        <v>0</v>
      </c>
    </row>
    <row r="106" spans="1:26" outlineLevel="1">
      <c r="A106" s="113" t="str">
        <f>IF(ISBLANK('Input-Accounts'!A106),"",'Input-Accounts'!A106)</f>
        <v/>
      </c>
      <c r="B106" s="79" t="str">
        <f>IF(ISBLANK('Input-Accounts'!B106),"",'Input-Accounts'!B106)</f>
        <v/>
      </c>
      <c r="D106" s="143"/>
      <c r="E106" s="143">
        <f t="shared" si="13"/>
        <v>0</v>
      </c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</row>
    <row r="107" spans="1:26">
      <c r="A107" s="113">
        <f>IF(ISBLANK('Input-Accounts'!A107),"",'Input-Accounts'!A107)</f>
        <v>91</v>
      </c>
      <c r="B107" s="127" t="str">
        <f>IF(ISBLANK('Input-Accounts'!B107),"",'Input-Accounts'!B107)</f>
        <v>Total Accumulated Depreciation &amp; Amortization</v>
      </c>
      <c r="C107" s="113" t="str">
        <f>IF(ISBLANK('Input-Accounts'!C107),"",'Input-Accounts'!C107)</f>
        <v/>
      </c>
      <c r="D107" s="143" cm="1">
        <f t="array" aca="1" ref="D107" ca="1">SUM(INDIRECT("'"&amp;TOTALDemandSheets&amp;"'!"&amp;ADDRESS(ROW(),COLUMN())))</f>
        <v>-257692051.23613003</v>
      </c>
      <c r="E107" s="143">
        <f t="shared" ref="E107:E119" ca="1" si="17">IFERROR(IF(D107="",0,IF(D107=0,0,IF(ABS(D107-SUM($G107:$Z107))&lt;Check_Limit,0,1))),1)</f>
        <v>0</v>
      </c>
      <c r="F107" s="89"/>
      <c r="G107" s="143" cm="1">
        <f t="array" aca="1" ref="G107" ca="1">SUM(INDIRECT("'"&amp;TOTALDemandSheets&amp;"'!"&amp;ADDRESS(ROW(),COLUMN())))</f>
        <v>-81910460.209616885</v>
      </c>
      <c r="H107" s="143" cm="1">
        <f t="array" aca="1" ref="H107" ca="1">SUM(INDIRECT("'"&amp;TOTALDemandSheets&amp;"'!"&amp;ADDRESS(ROW(),COLUMN())))</f>
        <v>-56458933.12731085</v>
      </c>
      <c r="I107" s="143" cm="1">
        <f t="array" aca="1" ref="I107" ca="1">SUM(INDIRECT("'"&amp;TOTALDemandSheets&amp;"'!"&amp;ADDRESS(ROW(),COLUMN())))</f>
        <v>-6341688.6170241581</v>
      </c>
      <c r="J107" s="143" cm="1">
        <f t="array" aca="1" ref="J107" ca="1">SUM(INDIRECT("'"&amp;TOTALDemandSheets&amp;"'!"&amp;ADDRESS(ROW(),COLUMN())))</f>
        <v>-8103311.8474719869</v>
      </c>
      <c r="K107" s="143" cm="1">
        <f t="array" aca="1" ref="K107" ca="1">SUM(INDIRECT("'"&amp;TOTALDemandSheets&amp;"'!"&amp;ADDRESS(ROW(),COLUMN())))</f>
        <v>-461245.15057497472</v>
      </c>
      <c r="L107" s="143" cm="1">
        <f t="array" aca="1" ref="L107" ca="1">SUM(INDIRECT("'"&amp;TOTALDemandSheets&amp;"'!"&amp;ADDRESS(ROW(),COLUMN())))</f>
        <v>-95903971.275115594</v>
      </c>
      <c r="M107" s="143" cm="1">
        <f t="array" aca="1" ref="M107" ca="1">SUM(INDIRECT("'"&amp;TOTALDemandSheets&amp;"'!"&amp;ADDRESS(ROW(),COLUMN())))</f>
        <v>-8512441.0090156104</v>
      </c>
      <c r="N107" s="143" cm="1">
        <f t="array" aca="1" ref="N107" ca="1">SUM(INDIRECT("'"&amp;TOTALDemandSheets&amp;"'!"&amp;ADDRESS(ROW(),COLUMN())))</f>
        <v>0</v>
      </c>
      <c r="O107" s="143" cm="1">
        <f t="array" aca="1" ref="O107" ca="1">SUM(INDIRECT("'"&amp;TOTALDemandSheets&amp;"'!"&amp;ADDRESS(ROW(),COLUMN())))</f>
        <v>0</v>
      </c>
      <c r="P107" s="143" cm="1">
        <f t="array" aca="1" ref="P107" ca="1">SUM(INDIRECT("'"&amp;TOTALDemandSheets&amp;"'!"&amp;ADDRESS(ROW(),COLUMN())))</f>
        <v>0</v>
      </c>
      <c r="Q107" s="143" cm="1">
        <f t="array" aca="1" ref="Q107" ca="1">SUM(INDIRECT("'"&amp;TOTALDemandSheets&amp;"'!"&amp;ADDRESS(ROW(),COLUMN())))</f>
        <v>0</v>
      </c>
      <c r="R107" s="143" cm="1">
        <f t="array" aca="1" ref="R107" ca="1">SUM(INDIRECT("'"&amp;TOTALDemandSheets&amp;"'!"&amp;ADDRESS(ROW(),COLUMN())))</f>
        <v>0</v>
      </c>
      <c r="S107" s="143" cm="1">
        <f t="array" aca="1" ref="S107" ca="1">SUM(INDIRECT("'"&amp;TOTALDemandSheets&amp;"'!"&amp;ADDRESS(ROW(),COLUMN())))</f>
        <v>0</v>
      </c>
      <c r="T107" s="143" cm="1">
        <f t="array" aca="1" ref="T107" ca="1">SUM(INDIRECT("'"&amp;TOTALDemandSheets&amp;"'!"&amp;ADDRESS(ROW(),COLUMN())))</f>
        <v>0</v>
      </c>
      <c r="U107" s="143" cm="1">
        <f t="array" aca="1" ref="U107" ca="1">SUM(INDIRECT("'"&amp;TOTALDemandSheets&amp;"'!"&amp;ADDRESS(ROW(),COLUMN())))</f>
        <v>0</v>
      </c>
      <c r="V107" s="143" cm="1">
        <f t="array" aca="1" ref="V107" ca="1">SUM(INDIRECT("'"&amp;TOTALDemandSheets&amp;"'!"&amp;ADDRESS(ROW(),COLUMN())))</f>
        <v>0</v>
      </c>
      <c r="W107" s="143" cm="1">
        <f t="array" aca="1" ref="W107" ca="1">SUM(INDIRECT("'"&amp;TOTALDemandSheets&amp;"'!"&amp;ADDRESS(ROW(),COLUMN())))</f>
        <v>0</v>
      </c>
      <c r="X107" s="143" cm="1">
        <f t="array" aca="1" ref="X107" ca="1">SUM(INDIRECT("'"&amp;TOTALDemandSheets&amp;"'!"&amp;ADDRESS(ROW(),COLUMN())))</f>
        <v>0</v>
      </c>
      <c r="Y107" s="143" cm="1">
        <f t="array" aca="1" ref="Y107" ca="1">SUM(INDIRECT("'"&amp;TOTALDemandSheets&amp;"'!"&amp;ADDRESS(ROW(),COLUMN())))</f>
        <v>0</v>
      </c>
      <c r="Z107" s="143" cm="1">
        <f t="array" aca="1" ref="Z107" ca="1">SUM(INDIRECT("'"&amp;TOTALDemandSheets&amp;"'!"&amp;ADDRESS(ROW(),COLUMN())))</f>
        <v>0</v>
      </c>
    </row>
    <row r="108" spans="1:26">
      <c r="A108" s="113" t="str">
        <f>IF(ISBLANK('Input-Accounts'!A108),"",'Input-Accounts'!A108)</f>
        <v/>
      </c>
      <c r="B108" s="79" t="str">
        <f>IF(ISBLANK('Input-Accounts'!B108),"",'Input-Accounts'!B108)</f>
        <v/>
      </c>
      <c r="D108" s="144"/>
      <c r="E108" s="143">
        <f t="shared" si="17"/>
        <v>0</v>
      </c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</row>
    <row r="109" spans="1:26">
      <c r="A109" s="113">
        <f>IF(ISBLANK('Input-Accounts'!A109),"",'Input-Accounts'!A109)</f>
        <v>92</v>
      </c>
      <c r="B109" s="81" t="str">
        <f>IF(ISBLANK('Input-Accounts'!B109),"",'Input-Accounts'!B109)</f>
        <v>Other Rate Base Items</v>
      </c>
      <c r="D109" s="143"/>
      <c r="E109" s="143">
        <f t="shared" si="17"/>
        <v>0</v>
      </c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</row>
    <row r="110" spans="1:26" outlineLevel="1">
      <c r="A110" s="113">
        <f>IF(ISBLANK('Input-Accounts'!A110),"",'Input-Accounts'!A110)</f>
        <v>93</v>
      </c>
      <c r="B110" s="17" t="str">
        <f>IF(ISBLANK('Input-Accounts'!B110),"",'Input-Accounts'!B110)</f>
        <v>Accumulated deferred income taxes</v>
      </c>
      <c r="C110" s="113">
        <f>IF(ISBLANK('Input-Accounts'!C110),"",'Input-Accounts'!C110)</f>
        <v>282</v>
      </c>
      <c r="D110" s="143" cm="1">
        <f t="array" aca="1" ref="D110" ca="1">SUM(INDIRECT("'"&amp;TOTALDemandSheets&amp;"'!"&amp;ADDRESS(ROW(),COLUMN())))</f>
        <v>-50929472.765256777</v>
      </c>
      <c r="E110" s="143">
        <f t="shared" ca="1" si="17"/>
        <v>0</v>
      </c>
      <c r="F110" s="89"/>
      <c r="G110" s="143" cm="1">
        <f t="array" aca="1" ref="G110" ca="1">SUM(INDIRECT("'"&amp;TOTALDemandSheets&amp;"'!"&amp;ADDRESS(ROW(),COLUMN())))</f>
        <v>-16154618.890351944</v>
      </c>
      <c r="H110" s="143" cm="1">
        <f t="array" aca="1" ref="H110" ca="1">SUM(INDIRECT("'"&amp;TOTALDemandSheets&amp;"'!"&amp;ADDRESS(ROW(),COLUMN())))</f>
        <v>-11134807.419711236</v>
      </c>
      <c r="I110" s="143" cm="1">
        <f t="array" aca="1" ref="I110" ca="1">SUM(INDIRECT("'"&amp;TOTALDemandSheets&amp;"'!"&amp;ADDRESS(ROW(),COLUMN())))</f>
        <v>-1250559.6827345486</v>
      </c>
      <c r="J110" s="143" cm="1">
        <f t="array" aca="1" ref="J110" ca="1">SUM(INDIRECT("'"&amp;TOTALDemandSheets&amp;"'!"&amp;ADDRESS(ROW(),COLUMN())))</f>
        <v>-1597856.6951083348</v>
      </c>
      <c r="K110" s="143" cm="1">
        <f t="array" aca="1" ref="K110" ca="1">SUM(INDIRECT("'"&amp;TOTALDemandSheets&amp;"'!"&amp;ADDRESS(ROW(),COLUMN())))</f>
        <v>-91178.455674678888</v>
      </c>
      <c r="L110" s="143" cm="1">
        <f t="array" aca="1" ref="L110" ca="1">SUM(INDIRECT("'"&amp;TOTALDemandSheets&amp;"'!"&amp;ADDRESS(ROW(),COLUMN())))</f>
        <v>-19012568.546912834</v>
      </c>
      <c r="M110" s="143" cm="1">
        <f t="array" aca="1" ref="M110" ca="1">SUM(INDIRECT("'"&amp;TOTALDemandSheets&amp;"'!"&amp;ADDRESS(ROW(),COLUMN())))</f>
        <v>-1687883.0747631926</v>
      </c>
      <c r="N110" s="143" cm="1">
        <f t="array" aca="1" ref="N110" ca="1">SUM(INDIRECT("'"&amp;TOTALDemandSheets&amp;"'!"&amp;ADDRESS(ROW(),COLUMN())))</f>
        <v>0</v>
      </c>
      <c r="O110" s="143" cm="1">
        <f t="array" aca="1" ref="O110" ca="1">SUM(INDIRECT("'"&amp;TOTALDemandSheets&amp;"'!"&amp;ADDRESS(ROW(),COLUMN())))</f>
        <v>0</v>
      </c>
      <c r="P110" s="143" cm="1">
        <f t="array" aca="1" ref="P110" ca="1">SUM(INDIRECT("'"&amp;TOTALDemandSheets&amp;"'!"&amp;ADDRESS(ROW(),COLUMN())))</f>
        <v>0</v>
      </c>
      <c r="Q110" s="143" cm="1">
        <f t="array" aca="1" ref="Q110" ca="1">SUM(INDIRECT("'"&amp;TOTALDemandSheets&amp;"'!"&amp;ADDRESS(ROW(),COLUMN())))</f>
        <v>0</v>
      </c>
      <c r="R110" s="143" cm="1">
        <f t="array" aca="1" ref="R110" ca="1">SUM(INDIRECT("'"&amp;TOTALDemandSheets&amp;"'!"&amp;ADDRESS(ROW(),COLUMN())))</f>
        <v>0</v>
      </c>
      <c r="S110" s="143" cm="1">
        <f t="array" aca="1" ref="S110" ca="1">SUM(INDIRECT("'"&amp;TOTALDemandSheets&amp;"'!"&amp;ADDRESS(ROW(),COLUMN())))</f>
        <v>0</v>
      </c>
      <c r="T110" s="143" cm="1">
        <f t="array" aca="1" ref="T110" ca="1">SUM(INDIRECT("'"&amp;TOTALDemandSheets&amp;"'!"&amp;ADDRESS(ROW(),COLUMN())))</f>
        <v>0</v>
      </c>
      <c r="U110" s="143" cm="1">
        <f t="array" aca="1" ref="U110" ca="1">SUM(INDIRECT("'"&amp;TOTALDemandSheets&amp;"'!"&amp;ADDRESS(ROW(),COLUMN())))</f>
        <v>0</v>
      </c>
      <c r="V110" s="143" cm="1">
        <f t="array" aca="1" ref="V110" ca="1">SUM(INDIRECT("'"&amp;TOTALDemandSheets&amp;"'!"&amp;ADDRESS(ROW(),COLUMN())))</f>
        <v>0</v>
      </c>
      <c r="W110" s="143" cm="1">
        <f t="array" aca="1" ref="W110" ca="1">SUM(INDIRECT("'"&amp;TOTALDemandSheets&amp;"'!"&amp;ADDRESS(ROW(),COLUMN())))</f>
        <v>0</v>
      </c>
      <c r="X110" s="143" cm="1">
        <f t="array" aca="1" ref="X110" ca="1">SUM(INDIRECT("'"&amp;TOTALDemandSheets&amp;"'!"&amp;ADDRESS(ROW(),COLUMN())))</f>
        <v>0</v>
      </c>
      <c r="Y110" s="143" cm="1">
        <f t="array" aca="1" ref="Y110" ca="1">SUM(INDIRECT("'"&amp;TOTALDemandSheets&amp;"'!"&amp;ADDRESS(ROW(),COLUMN())))</f>
        <v>0</v>
      </c>
      <c r="Z110" s="143" cm="1">
        <f t="array" aca="1" ref="Z110" ca="1">SUM(INDIRECT("'"&amp;TOTALDemandSheets&amp;"'!"&amp;ADDRESS(ROW(),COLUMN())))</f>
        <v>0</v>
      </c>
    </row>
    <row r="111" spans="1:26" outlineLevel="1">
      <c r="A111" s="113">
        <f>IF(ISBLANK('Input-Accounts'!A111),"",'Input-Accounts'!A111)</f>
        <v>94</v>
      </c>
      <c r="B111" s="17" t="str">
        <f>IF(ISBLANK('Input-Accounts'!B111),"",'Input-Accounts'!B111)</f>
        <v>Customer advances for construction</v>
      </c>
      <c r="C111" s="113">
        <f>IF(ISBLANK('Input-Accounts'!C111),"",'Input-Accounts'!C111)</f>
        <v>252</v>
      </c>
      <c r="D111" s="143" cm="1">
        <f t="array" aca="1" ref="D111" ca="1">SUM(INDIRECT("'"&amp;TOTALDemandSheets&amp;"'!"&amp;ADDRESS(ROW(),COLUMN())))</f>
        <v>-22363.648054240599</v>
      </c>
      <c r="E111" s="143">
        <f t="shared" ref="E111:E113" ca="1" si="18">IFERROR(IF(D111="",0,IF(D111=0,0,IF(ABS(D111-SUM($G111:$Z111))&lt;Check_Limit,0,1))),1)</f>
        <v>0</v>
      </c>
      <c r="F111" s="89"/>
      <c r="G111" s="143" cm="1">
        <f t="array" aca="1" ref="G111" ca="1">SUM(INDIRECT("'"&amp;TOTALDemandSheets&amp;"'!"&amp;ADDRESS(ROW(),COLUMN())))</f>
        <v>-7093.6570064136649</v>
      </c>
      <c r="H111" s="143" cm="1">
        <f t="array" aca="1" ref="H111" ca="1">SUM(INDIRECT("'"&amp;TOTALDemandSheets&amp;"'!"&amp;ADDRESS(ROW(),COLUMN())))</f>
        <v>-4889.4068751491723</v>
      </c>
      <c r="I111" s="143" cm="1">
        <f t="array" aca="1" ref="I111" ca="1">SUM(INDIRECT("'"&amp;TOTALDemandSheets&amp;"'!"&amp;ADDRESS(ROW(),COLUMN())))</f>
        <v>-549.13344075646694</v>
      </c>
      <c r="J111" s="143" cm="1">
        <f t="array" aca="1" ref="J111" ca="1">SUM(INDIRECT("'"&amp;TOTALDemandSheets&amp;"'!"&amp;ADDRESS(ROW(),COLUMN())))</f>
        <v>-701.63508142365629</v>
      </c>
      <c r="K111" s="143" cm="1">
        <f t="array" aca="1" ref="K111" ca="1">SUM(INDIRECT("'"&amp;TOTALDemandSheets&amp;"'!"&amp;ADDRESS(ROW(),COLUMN())))</f>
        <v>-40.037384683642813</v>
      </c>
      <c r="L111" s="143" cm="1">
        <f t="array" aca="1" ref="L111" ca="1">SUM(INDIRECT("'"&amp;TOTALDemandSheets&amp;"'!"&amp;ADDRESS(ROW(),COLUMN())))</f>
        <v>-8348.611687972174</v>
      </c>
      <c r="M111" s="143" cm="1">
        <f t="array" aca="1" ref="M111" ca="1">SUM(INDIRECT("'"&amp;TOTALDemandSheets&amp;"'!"&amp;ADDRESS(ROW(),COLUMN())))</f>
        <v>-741.16657784181939</v>
      </c>
      <c r="N111" s="143" cm="1">
        <f t="array" aca="1" ref="N111" ca="1">SUM(INDIRECT("'"&amp;TOTALDemandSheets&amp;"'!"&amp;ADDRESS(ROW(),COLUMN())))</f>
        <v>0</v>
      </c>
      <c r="O111" s="143" cm="1">
        <f t="array" aca="1" ref="O111" ca="1">SUM(INDIRECT("'"&amp;TOTALDemandSheets&amp;"'!"&amp;ADDRESS(ROW(),COLUMN())))</f>
        <v>0</v>
      </c>
      <c r="P111" s="143" cm="1">
        <f t="array" aca="1" ref="P111" ca="1">SUM(INDIRECT("'"&amp;TOTALDemandSheets&amp;"'!"&amp;ADDRESS(ROW(),COLUMN())))</f>
        <v>0</v>
      </c>
      <c r="Q111" s="143" cm="1">
        <f t="array" aca="1" ref="Q111" ca="1">SUM(INDIRECT("'"&amp;TOTALDemandSheets&amp;"'!"&amp;ADDRESS(ROW(),COLUMN())))</f>
        <v>0</v>
      </c>
      <c r="R111" s="143" cm="1">
        <f t="array" aca="1" ref="R111" ca="1">SUM(INDIRECT("'"&amp;TOTALDemandSheets&amp;"'!"&amp;ADDRESS(ROW(),COLUMN())))</f>
        <v>0</v>
      </c>
      <c r="S111" s="143" cm="1">
        <f t="array" aca="1" ref="S111" ca="1">SUM(INDIRECT("'"&amp;TOTALDemandSheets&amp;"'!"&amp;ADDRESS(ROW(),COLUMN())))</f>
        <v>0</v>
      </c>
      <c r="T111" s="143" cm="1">
        <f t="array" aca="1" ref="T111" ca="1">SUM(INDIRECT("'"&amp;TOTALDemandSheets&amp;"'!"&amp;ADDRESS(ROW(),COLUMN())))</f>
        <v>0</v>
      </c>
      <c r="U111" s="143" cm="1">
        <f t="array" aca="1" ref="U111" ca="1">SUM(INDIRECT("'"&amp;TOTALDemandSheets&amp;"'!"&amp;ADDRESS(ROW(),COLUMN())))</f>
        <v>0</v>
      </c>
      <c r="V111" s="143" cm="1">
        <f t="array" aca="1" ref="V111" ca="1">SUM(INDIRECT("'"&amp;TOTALDemandSheets&amp;"'!"&amp;ADDRESS(ROW(),COLUMN())))</f>
        <v>0</v>
      </c>
      <c r="W111" s="143" cm="1">
        <f t="array" aca="1" ref="W111" ca="1">SUM(INDIRECT("'"&amp;TOTALDemandSheets&amp;"'!"&amp;ADDRESS(ROW(),COLUMN())))</f>
        <v>0</v>
      </c>
      <c r="X111" s="143" cm="1">
        <f t="array" aca="1" ref="X111" ca="1">SUM(INDIRECT("'"&amp;TOTALDemandSheets&amp;"'!"&amp;ADDRESS(ROW(),COLUMN())))</f>
        <v>0</v>
      </c>
      <c r="Y111" s="143" cm="1">
        <f t="array" aca="1" ref="Y111" ca="1">SUM(INDIRECT("'"&amp;TOTALDemandSheets&amp;"'!"&amp;ADDRESS(ROW(),COLUMN())))</f>
        <v>0</v>
      </c>
      <c r="Z111" s="143" cm="1">
        <f t="array" aca="1" ref="Z111" ca="1">SUM(INDIRECT("'"&amp;TOTALDemandSheets&amp;"'!"&amp;ADDRESS(ROW(),COLUMN())))</f>
        <v>0</v>
      </c>
    </row>
    <row r="112" spans="1:26" outlineLevel="1">
      <c r="A112" s="113">
        <f>IF(ISBLANK('Input-Accounts'!A112),"",'Input-Accounts'!A112)</f>
        <v>95</v>
      </c>
      <c r="B112" s="17" t="str">
        <f>IF(ISBLANK('Input-Accounts'!B112),"",'Input-Accounts'!B112)</f>
        <v>Other regulatory liabilities</v>
      </c>
      <c r="C112" s="113">
        <f>IF(ISBLANK('Input-Accounts'!C112),"",'Input-Accounts'!C112)</f>
        <v>254</v>
      </c>
      <c r="D112" s="143" cm="1">
        <f t="array" aca="1" ref="D112" ca="1">SUM(INDIRECT("'"&amp;TOTALDemandSheets&amp;"'!"&amp;ADDRESS(ROW(),COLUMN())))</f>
        <v>0</v>
      </c>
      <c r="E112" s="143">
        <f t="shared" ca="1" si="18"/>
        <v>0</v>
      </c>
      <c r="F112" s="89"/>
      <c r="G112" s="143" cm="1">
        <f t="array" aca="1" ref="G112" ca="1">SUM(INDIRECT("'"&amp;TOTALDemandSheets&amp;"'!"&amp;ADDRESS(ROW(),COLUMN())))</f>
        <v>0</v>
      </c>
      <c r="H112" s="143" cm="1">
        <f t="array" aca="1" ref="H112" ca="1">SUM(INDIRECT("'"&amp;TOTALDemandSheets&amp;"'!"&amp;ADDRESS(ROW(),COLUMN())))</f>
        <v>0</v>
      </c>
      <c r="I112" s="143" cm="1">
        <f t="array" aca="1" ref="I112" ca="1">SUM(INDIRECT("'"&amp;TOTALDemandSheets&amp;"'!"&amp;ADDRESS(ROW(),COLUMN())))</f>
        <v>0</v>
      </c>
      <c r="J112" s="143" cm="1">
        <f t="array" aca="1" ref="J112" ca="1">SUM(INDIRECT("'"&amp;TOTALDemandSheets&amp;"'!"&amp;ADDRESS(ROW(),COLUMN())))</f>
        <v>0</v>
      </c>
      <c r="K112" s="143" cm="1">
        <f t="array" aca="1" ref="K112" ca="1">SUM(INDIRECT("'"&amp;TOTALDemandSheets&amp;"'!"&amp;ADDRESS(ROW(),COLUMN())))</f>
        <v>0</v>
      </c>
      <c r="L112" s="143" cm="1">
        <f t="array" aca="1" ref="L112" ca="1">SUM(INDIRECT("'"&amp;TOTALDemandSheets&amp;"'!"&amp;ADDRESS(ROW(),COLUMN())))</f>
        <v>0</v>
      </c>
      <c r="M112" s="143" cm="1">
        <f t="array" aca="1" ref="M112" ca="1">SUM(INDIRECT("'"&amp;TOTALDemandSheets&amp;"'!"&amp;ADDRESS(ROW(),COLUMN())))</f>
        <v>0</v>
      </c>
      <c r="N112" s="143" cm="1">
        <f t="array" aca="1" ref="N112" ca="1">SUM(INDIRECT("'"&amp;TOTALDemandSheets&amp;"'!"&amp;ADDRESS(ROW(),COLUMN())))</f>
        <v>0</v>
      </c>
      <c r="O112" s="143" cm="1">
        <f t="array" aca="1" ref="O112" ca="1">SUM(INDIRECT("'"&amp;TOTALDemandSheets&amp;"'!"&amp;ADDRESS(ROW(),COLUMN())))</f>
        <v>0</v>
      </c>
      <c r="P112" s="143" cm="1">
        <f t="array" aca="1" ref="P112" ca="1">SUM(INDIRECT("'"&amp;TOTALDemandSheets&amp;"'!"&amp;ADDRESS(ROW(),COLUMN())))</f>
        <v>0</v>
      </c>
      <c r="Q112" s="143" cm="1">
        <f t="array" aca="1" ref="Q112" ca="1">SUM(INDIRECT("'"&amp;TOTALDemandSheets&amp;"'!"&amp;ADDRESS(ROW(),COLUMN())))</f>
        <v>0</v>
      </c>
      <c r="R112" s="143" cm="1">
        <f t="array" aca="1" ref="R112" ca="1">SUM(INDIRECT("'"&amp;TOTALDemandSheets&amp;"'!"&amp;ADDRESS(ROW(),COLUMN())))</f>
        <v>0</v>
      </c>
      <c r="S112" s="143" cm="1">
        <f t="array" aca="1" ref="S112" ca="1">SUM(INDIRECT("'"&amp;TOTALDemandSheets&amp;"'!"&amp;ADDRESS(ROW(),COLUMN())))</f>
        <v>0</v>
      </c>
      <c r="T112" s="143" cm="1">
        <f t="array" aca="1" ref="T112" ca="1">SUM(INDIRECT("'"&amp;TOTALDemandSheets&amp;"'!"&amp;ADDRESS(ROW(),COLUMN())))</f>
        <v>0</v>
      </c>
      <c r="U112" s="143" cm="1">
        <f t="array" aca="1" ref="U112" ca="1">SUM(INDIRECT("'"&amp;TOTALDemandSheets&amp;"'!"&amp;ADDRESS(ROW(),COLUMN())))</f>
        <v>0</v>
      </c>
      <c r="V112" s="143" cm="1">
        <f t="array" aca="1" ref="V112" ca="1">SUM(INDIRECT("'"&amp;TOTALDemandSheets&amp;"'!"&amp;ADDRESS(ROW(),COLUMN())))</f>
        <v>0</v>
      </c>
      <c r="W112" s="143" cm="1">
        <f t="array" aca="1" ref="W112" ca="1">SUM(INDIRECT("'"&amp;TOTALDemandSheets&amp;"'!"&amp;ADDRESS(ROW(),COLUMN())))</f>
        <v>0</v>
      </c>
      <c r="X112" s="143" cm="1">
        <f t="array" aca="1" ref="X112" ca="1">SUM(INDIRECT("'"&amp;TOTALDemandSheets&amp;"'!"&amp;ADDRESS(ROW(),COLUMN())))</f>
        <v>0</v>
      </c>
      <c r="Y112" s="143" cm="1">
        <f t="array" aca="1" ref="Y112" ca="1">SUM(INDIRECT("'"&amp;TOTALDemandSheets&amp;"'!"&amp;ADDRESS(ROW(),COLUMN())))</f>
        <v>0</v>
      </c>
      <c r="Z112" s="143" cm="1">
        <f t="array" aca="1" ref="Z112" ca="1">SUM(INDIRECT("'"&amp;TOTALDemandSheets&amp;"'!"&amp;ADDRESS(ROW(),COLUMN())))</f>
        <v>0</v>
      </c>
    </row>
    <row r="113" spans="1:26" outlineLevel="1">
      <c r="A113" s="113">
        <f>IF(ISBLANK('Input-Accounts'!A113),"",'Input-Accounts'!A113)</f>
        <v>96</v>
      </c>
      <c r="B113" s="17" t="str">
        <f>IF(ISBLANK('Input-Accounts'!B113),"",'Input-Accounts'!B113)</f>
        <v>Working capital allowance</v>
      </c>
      <c r="C113" s="113" t="str">
        <f>IF(ISBLANK('Input-Accounts'!C113),"",'Input-Accounts'!C113)</f>
        <v>N/A</v>
      </c>
      <c r="D113" s="143" cm="1">
        <f t="array" aca="1" ref="D113" ca="1">SUM(INDIRECT("'"&amp;TOTALDemandSheets&amp;"'!"&amp;ADDRESS(ROW(),COLUMN())))</f>
        <v>25324235.531688351</v>
      </c>
      <c r="E113" s="143">
        <f t="shared" ca="1" si="18"/>
        <v>0</v>
      </c>
      <c r="F113" s="89"/>
      <c r="G113" s="143" cm="1">
        <f t="array" aca="1" ref="G113" ca="1">SUM(INDIRECT("'"&amp;TOTALDemandSheets&amp;"'!"&amp;ADDRESS(ROW(),COLUMN())))</f>
        <v>8032743.1542353993</v>
      </c>
      <c r="H113" s="143" cm="1">
        <f t="array" aca="1" ref="H113" ca="1">SUM(INDIRECT("'"&amp;TOTALDemandSheets&amp;"'!"&amp;ADDRESS(ROW(),COLUMN())))</f>
        <v>5536685.7417994067</v>
      </c>
      <c r="I113" s="143" cm="1">
        <f t="array" aca="1" ref="I113" ca="1">SUM(INDIRECT("'"&amp;TOTALDemandSheets&amp;"'!"&amp;ADDRESS(ROW(),COLUMN())))</f>
        <v>621829.88027332467</v>
      </c>
      <c r="J113" s="143" cm="1">
        <f t="array" aca="1" ref="J113" ca="1">SUM(INDIRECT("'"&amp;TOTALDemandSheets&amp;"'!"&amp;ADDRESS(ROW(),COLUMN())))</f>
        <v>794520.28650123405</v>
      </c>
      <c r="K113" s="143" cm="1">
        <f t="array" aca="1" ref="K113" ca="1">SUM(INDIRECT("'"&amp;TOTALDemandSheets&amp;"'!"&amp;ADDRESS(ROW(),COLUMN())))</f>
        <v>45337.690762358572</v>
      </c>
      <c r="L113" s="143" cm="1">
        <f t="array" aca="1" ref="L113" ca="1">SUM(INDIRECT("'"&amp;TOTALDemandSheets&amp;"'!"&amp;ADDRESS(ROW(),COLUMN())))</f>
        <v>9453833.6605920456</v>
      </c>
      <c r="M113" s="143" cm="1">
        <f t="array" aca="1" ref="M113" ca="1">SUM(INDIRECT("'"&amp;TOTALDemandSheets&amp;"'!"&amp;ADDRESS(ROW(),COLUMN())))</f>
        <v>839285.1175245801</v>
      </c>
      <c r="N113" s="143" cm="1">
        <f t="array" aca="1" ref="N113" ca="1">SUM(INDIRECT("'"&amp;TOTALDemandSheets&amp;"'!"&amp;ADDRESS(ROW(),COLUMN())))</f>
        <v>0</v>
      </c>
      <c r="O113" s="143" cm="1">
        <f t="array" aca="1" ref="O113" ca="1">SUM(INDIRECT("'"&amp;TOTALDemandSheets&amp;"'!"&amp;ADDRESS(ROW(),COLUMN())))</f>
        <v>0</v>
      </c>
      <c r="P113" s="143" cm="1">
        <f t="array" aca="1" ref="P113" ca="1">SUM(INDIRECT("'"&amp;TOTALDemandSheets&amp;"'!"&amp;ADDRESS(ROW(),COLUMN())))</f>
        <v>0</v>
      </c>
      <c r="Q113" s="143" cm="1">
        <f t="array" aca="1" ref="Q113" ca="1">SUM(INDIRECT("'"&amp;TOTALDemandSheets&amp;"'!"&amp;ADDRESS(ROW(),COLUMN())))</f>
        <v>0</v>
      </c>
      <c r="R113" s="143" cm="1">
        <f t="array" aca="1" ref="R113" ca="1">SUM(INDIRECT("'"&amp;TOTALDemandSheets&amp;"'!"&amp;ADDRESS(ROW(),COLUMN())))</f>
        <v>0</v>
      </c>
      <c r="S113" s="143" cm="1">
        <f t="array" aca="1" ref="S113" ca="1">SUM(INDIRECT("'"&amp;TOTALDemandSheets&amp;"'!"&amp;ADDRESS(ROW(),COLUMN())))</f>
        <v>0</v>
      </c>
      <c r="T113" s="143" cm="1">
        <f t="array" aca="1" ref="T113" ca="1">SUM(INDIRECT("'"&amp;TOTALDemandSheets&amp;"'!"&amp;ADDRESS(ROW(),COLUMN())))</f>
        <v>0</v>
      </c>
      <c r="U113" s="143" cm="1">
        <f t="array" aca="1" ref="U113" ca="1">SUM(INDIRECT("'"&amp;TOTALDemandSheets&amp;"'!"&amp;ADDRESS(ROW(),COLUMN())))</f>
        <v>0</v>
      </c>
      <c r="V113" s="143" cm="1">
        <f t="array" aca="1" ref="V113" ca="1">SUM(INDIRECT("'"&amp;TOTALDemandSheets&amp;"'!"&amp;ADDRESS(ROW(),COLUMN())))</f>
        <v>0</v>
      </c>
      <c r="W113" s="143" cm="1">
        <f t="array" aca="1" ref="W113" ca="1">SUM(INDIRECT("'"&amp;TOTALDemandSheets&amp;"'!"&amp;ADDRESS(ROW(),COLUMN())))</f>
        <v>0</v>
      </c>
      <c r="X113" s="143" cm="1">
        <f t="array" aca="1" ref="X113" ca="1">SUM(INDIRECT("'"&amp;TOTALDemandSheets&amp;"'!"&amp;ADDRESS(ROW(),COLUMN())))</f>
        <v>0</v>
      </c>
      <c r="Y113" s="143" cm="1">
        <f t="array" aca="1" ref="Y113" ca="1">SUM(INDIRECT("'"&amp;TOTALDemandSheets&amp;"'!"&amp;ADDRESS(ROW(),COLUMN())))</f>
        <v>0</v>
      </c>
      <c r="Z113" s="143" cm="1">
        <f t="array" aca="1" ref="Z113" ca="1">SUM(INDIRECT("'"&amp;TOTALDemandSheets&amp;"'!"&amp;ADDRESS(ROW(),COLUMN())))</f>
        <v>0</v>
      </c>
    </row>
    <row r="114" spans="1:26">
      <c r="A114" s="113">
        <f>IF(ISBLANK('Input-Accounts'!A114),"",'Input-Accounts'!A114)</f>
        <v>97</v>
      </c>
      <c r="B114" s="79" t="str">
        <f>IF(ISBLANK('Input-Accounts'!B114),"",'Input-Accounts'!B114)</f>
        <v>Total Other Rate Base Items</v>
      </c>
      <c r="C114" s="113" t="str">
        <f>IF(ISBLANK('Input-Accounts'!C114),"",'Input-Accounts'!C114)</f>
        <v/>
      </c>
      <c r="D114" s="144" cm="1">
        <f t="array" aca="1" ref="D114" ca="1">SUM(INDIRECT("'"&amp;TOTALDemandSheets&amp;"'!"&amp;ADDRESS(ROW(),COLUMN())))</f>
        <v>-25627600.881622661</v>
      </c>
      <c r="E114" s="143">
        <f t="shared" ca="1" si="17"/>
        <v>0</v>
      </c>
      <c r="G114" s="144" cm="1">
        <f t="array" aca="1" ref="G114" ca="1">SUM(INDIRECT("'"&amp;TOTALDemandSheets&amp;"'!"&amp;ADDRESS(ROW(),COLUMN())))</f>
        <v>-8128969.393122959</v>
      </c>
      <c r="H114" s="144" cm="1">
        <f t="array" aca="1" ref="H114" ca="1">SUM(INDIRECT("'"&amp;TOTALDemandSheets&amp;"'!"&amp;ADDRESS(ROW(),COLUMN())))</f>
        <v>-5603011.0847869795</v>
      </c>
      <c r="I114" s="144" cm="1">
        <f t="array" aca="1" ref="I114" ca="1">SUM(INDIRECT("'"&amp;TOTALDemandSheets&amp;"'!"&amp;ADDRESS(ROW(),COLUMN())))</f>
        <v>-629278.93590198038</v>
      </c>
      <c r="J114" s="144" cm="1">
        <f t="array" aca="1" ref="J114" ca="1">SUM(INDIRECT("'"&amp;TOTALDemandSheets&amp;"'!"&amp;ADDRESS(ROW(),COLUMN())))</f>
        <v>-804038.0436885244</v>
      </c>
      <c r="K114" s="144" cm="1">
        <f t="array" aca="1" ref="K114" ca="1">SUM(INDIRECT("'"&amp;TOTALDemandSheets&amp;"'!"&amp;ADDRESS(ROW(),COLUMN())))</f>
        <v>-45880.802297003953</v>
      </c>
      <c r="L114" s="144" cm="1">
        <f t="array" aca="1" ref="L114" ca="1">SUM(INDIRECT("'"&amp;TOTALDemandSheets&amp;"'!"&amp;ADDRESS(ROW(),COLUMN())))</f>
        <v>-9567083.4980087634</v>
      </c>
      <c r="M114" s="144" cm="1">
        <f t="array" aca="1" ref="M114" ca="1">SUM(INDIRECT("'"&amp;TOTALDemandSheets&amp;"'!"&amp;ADDRESS(ROW(),COLUMN())))</f>
        <v>-849339.12381645443</v>
      </c>
      <c r="N114" s="144" cm="1">
        <f t="array" aca="1" ref="N114" ca="1">SUM(INDIRECT("'"&amp;TOTALDemandSheets&amp;"'!"&amp;ADDRESS(ROW(),COLUMN())))</f>
        <v>0</v>
      </c>
      <c r="O114" s="144" cm="1">
        <f t="array" aca="1" ref="O114" ca="1">SUM(INDIRECT("'"&amp;TOTALDemandSheets&amp;"'!"&amp;ADDRESS(ROW(),COLUMN())))</f>
        <v>0</v>
      </c>
      <c r="P114" s="144" cm="1">
        <f t="array" aca="1" ref="P114" ca="1">SUM(INDIRECT("'"&amp;TOTALDemandSheets&amp;"'!"&amp;ADDRESS(ROW(),COLUMN())))</f>
        <v>0</v>
      </c>
      <c r="Q114" s="144" cm="1">
        <f t="array" aca="1" ref="Q114" ca="1">SUM(INDIRECT("'"&amp;TOTALDemandSheets&amp;"'!"&amp;ADDRESS(ROW(),COLUMN())))</f>
        <v>0</v>
      </c>
      <c r="R114" s="144" cm="1">
        <f t="array" aca="1" ref="R114" ca="1">SUM(INDIRECT("'"&amp;TOTALDemandSheets&amp;"'!"&amp;ADDRESS(ROW(),COLUMN())))</f>
        <v>0</v>
      </c>
      <c r="S114" s="144" cm="1">
        <f t="array" aca="1" ref="S114" ca="1">SUM(INDIRECT("'"&amp;TOTALDemandSheets&amp;"'!"&amp;ADDRESS(ROW(),COLUMN())))</f>
        <v>0</v>
      </c>
      <c r="T114" s="144" cm="1">
        <f t="array" aca="1" ref="T114" ca="1">SUM(INDIRECT("'"&amp;TOTALDemandSheets&amp;"'!"&amp;ADDRESS(ROW(),COLUMN())))</f>
        <v>0</v>
      </c>
      <c r="U114" s="144" cm="1">
        <f t="array" aca="1" ref="U114" ca="1">SUM(INDIRECT("'"&amp;TOTALDemandSheets&amp;"'!"&amp;ADDRESS(ROW(),COLUMN())))</f>
        <v>0</v>
      </c>
      <c r="V114" s="144" cm="1">
        <f t="array" aca="1" ref="V114" ca="1">SUM(INDIRECT("'"&amp;TOTALDemandSheets&amp;"'!"&amp;ADDRESS(ROW(),COLUMN())))</f>
        <v>0</v>
      </c>
      <c r="W114" s="144" cm="1">
        <f t="array" aca="1" ref="W114" ca="1">SUM(INDIRECT("'"&amp;TOTALDemandSheets&amp;"'!"&amp;ADDRESS(ROW(),COLUMN())))</f>
        <v>0</v>
      </c>
      <c r="X114" s="144" cm="1">
        <f t="array" aca="1" ref="X114" ca="1">SUM(INDIRECT("'"&amp;TOTALDemandSheets&amp;"'!"&amp;ADDRESS(ROW(),COLUMN())))</f>
        <v>0</v>
      </c>
      <c r="Y114" s="144" cm="1">
        <f t="array" aca="1" ref="Y114" ca="1">SUM(INDIRECT("'"&amp;TOTALDemandSheets&amp;"'!"&amp;ADDRESS(ROW(),COLUMN())))</f>
        <v>0</v>
      </c>
      <c r="Z114" s="144" cm="1">
        <f t="array" aca="1" ref="Z114" ca="1">SUM(INDIRECT("'"&amp;TOTALDemandSheets&amp;"'!"&amp;ADDRESS(ROW(),COLUMN())))</f>
        <v>0</v>
      </c>
    </row>
    <row r="115" spans="1:26">
      <c r="A115" s="113" t="str">
        <f>IF(ISBLANK('Input-Accounts'!A115),"",'Input-Accounts'!A115)</f>
        <v/>
      </c>
      <c r="B115" s="79" t="str">
        <f>IF(ISBLANK('Input-Accounts'!B115),"",'Input-Accounts'!B115)</f>
        <v/>
      </c>
      <c r="D115" s="113"/>
      <c r="E115" s="143">
        <f t="shared" si="17"/>
        <v>0</v>
      </c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spans="1:26" ht="15" thickBot="1">
      <c r="A116" s="113">
        <f>IF(ISBLANK('Input-Accounts'!A116),"",'Input-Accounts'!A116)</f>
        <v>98</v>
      </c>
      <c r="B116" s="127" t="str">
        <f>IF(ISBLANK('Input-Accounts'!B116),"",'Input-Accounts'!B116)</f>
        <v>TOTAL RATE BASE</v>
      </c>
      <c r="C116" s="113" t="str">
        <f>IF(ISBLANK('Input-Accounts'!C116),"",'Input-Accounts'!C116)</f>
        <v/>
      </c>
      <c r="D116" s="75" cm="1">
        <f t="array" aca="1" ref="D116" ca="1">SUM(INDIRECT("'"&amp;TOTALDemandSheets&amp;"'!"&amp;ADDRESS(ROW(),COLUMN())))</f>
        <v>452694614.07268435</v>
      </c>
      <c r="E116" s="143">
        <f t="shared" ca="1" si="17"/>
        <v>0</v>
      </c>
      <c r="G116" s="75" cm="1">
        <f t="array" aca="1" ref="G116" ca="1">SUM(INDIRECT("'"&amp;TOTALDemandSheets&amp;"'!"&amp;ADDRESS(ROW(),COLUMN())))</f>
        <v>143421262.65637454</v>
      </c>
      <c r="H116" s="75" cm="1">
        <f t="array" aca="1" ref="H116" ca="1">SUM(INDIRECT("'"&amp;TOTALDemandSheets&amp;"'!"&amp;ADDRESS(ROW(),COLUMN())))</f>
        <v>98854253.565259665</v>
      </c>
      <c r="I116" s="75" cm="1">
        <f t="array" aca="1" ref="I116" ca="1">SUM(INDIRECT("'"&amp;TOTALDemandSheets&amp;"'!"&amp;ADDRESS(ROW(),COLUMN())))</f>
        <v>11101667.352556646</v>
      </c>
      <c r="J116" s="75" cm="1">
        <f t="array" aca="1" ref="J116" ca="1">SUM(INDIRECT("'"&amp;TOTALDemandSheets&amp;"'!"&amp;ADDRESS(ROW(),COLUMN())))</f>
        <v>14184295.458247397</v>
      </c>
      <c r="K116" s="75" cm="1">
        <f t="array" aca="1" ref="K116" ca="1">SUM(INDIRECT("'"&amp;TOTALDemandSheets&amp;"'!"&amp;ADDRESS(ROW(),COLUMN())))</f>
        <v>810552.01436502929</v>
      </c>
      <c r="L116" s="75" cm="1">
        <f t="array" aca="1" ref="L116" ca="1">SUM(INDIRECT("'"&amp;TOTALDemandSheets&amp;"'!"&amp;ADDRESS(ROW(),COLUMN())))</f>
        <v>169291689.22680137</v>
      </c>
      <c r="M116" s="75" cm="1">
        <f t="array" aca="1" ref="M116" ca="1">SUM(INDIRECT("'"&amp;TOTALDemandSheets&amp;"'!"&amp;ADDRESS(ROW(),COLUMN())))</f>
        <v>15030893.799079712</v>
      </c>
      <c r="N116" s="75" cm="1">
        <f t="array" aca="1" ref="N116" ca="1">SUM(INDIRECT("'"&amp;TOTALDemandSheets&amp;"'!"&amp;ADDRESS(ROW(),COLUMN())))</f>
        <v>0</v>
      </c>
      <c r="O116" s="75" cm="1">
        <f t="array" aca="1" ref="O116" ca="1">SUM(INDIRECT("'"&amp;TOTALDemandSheets&amp;"'!"&amp;ADDRESS(ROW(),COLUMN())))</f>
        <v>0</v>
      </c>
      <c r="P116" s="75" cm="1">
        <f t="array" aca="1" ref="P116" ca="1">SUM(INDIRECT("'"&amp;TOTALDemandSheets&amp;"'!"&amp;ADDRESS(ROW(),COLUMN())))</f>
        <v>0</v>
      </c>
      <c r="Q116" s="75" cm="1">
        <f t="array" aca="1" ref="Q116" ca="1">SUM(INDIRECT("'"&amp;TOTALDemandSheets&amp;"'!"&amp;ADDRESS(ROW(),COLUMN())))</f>
        <v>0</v>
      </c>
      <c r="R116" s="75" cm="1">
        <f t="array" aca="1" ref="R116" ca="1">SUM(INDIRECT("'"&amp;TOTALDemandSheets&amp;"'!"&amp;ADDRESS(ROW(),COLUMN())))</f>
        <v>0</v>
      </c>
      <c r="S116" s="75" cm="1">
        <f t="array" aca="1" ref="S116" ca="1">SUM(INDIRECT("'"&amp;TOTALDemandSheets&amp;"'!"&amp;ADDRESS(ROW(),COLUMN())))</f>
        <v>0</v>
      </c>
      <c r="T116" s="75" cm="1">
        <f t="array" aca="1" ref="T116" ca="1">SUM(INDIRECT("'"&amp;TOTALDemandSheets&amp;"'!"&amp;ADDRESS(ROW(),COLUMN())))</f>
        <v>0</v>
      </c>
      <c r="U116" s="75" cm="1">
        <f t="array" aca="1" ref="U116" ca="1">SUM(INDIRECT("'"&amp;TOTALDemandSheets&amp;"'!"&amp;ADDRESS(ROW(),COLUMN())))</f>
        <v>0</v>
      </c>
      <c r="V116" s="75" cm="1">
        <f t="array" aca="1" ref="V116" ca="1">SUM(INDIRECT("'"&amp;TOTALDemandSheets&amp;"'!"&amp;ADDRESS(ROW(),COLUMN())))</f>
        <v>0</v>
      </c>
      <c r="W116" s="75" cm="1">
        <f t="array" aca="1" ref="W116" ca="1">SUM(INDIRECT("'"&amp;TOTALDemandSheets&amp;"'!"&amp;ADDRESS(ROW(),COLUMN())))</f>
        <v>0</v>
      </c>
      <c r="X116" s="75" cm="1">
        <f t="array" aca="1" ref="X116" ca="1">SUM(INDIRECT("'"&amp;TOTALDemandSheets&amp;"'!"&amp;ADDRESS(ROW(),COLUMN())))</f>
        <v>0</v>
      </c>
      <c r="Y116" s="75" cm="1">
        <f t="array" aca="1" ref="Y116" ca="1">SUM(INDIRECT("'"&amp;TOTALDemandSheets&amp;"'!"&amp;ADDRESS(ROW(),COLUMN())))</f>
        <v>0</v>
      </c>
      <c r="Z116" s="75" cm="1">
        <f t="array" aca="1" ref="Z116" ca="1">SUM(INDIRECT("'"&amp;TOTALDemandSheets&amp;"'!"&amp;ADDRESS(ROW(),COLUMN())))</f>
        <v>0</v>
      </c>
    </row>
    <row r="117" spans="1:26" ht="15" thickTop="1">
      <c r="A117" s="113" t="str">
        <f>IF(ISBLANK('Input-Accounts'!A117),"",'Input-Accounts'!A117)</f>
        <v/>
      </c>
      <c r="B117" s="79" t="str">
        <f>IF(ISBLANK('Input-Accounts'!B117),"",'Input-Accounts'!B117)</f>
        <v/>
      </c>
      <c r="D117" s="143"/>
      <c r="E117" s="143">
        <f t="shared" si="17"/>
        <v>0</v>
      </c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</row>
    <row r="118" spans="1:26">
      <c r="A118" s="113">
        <f>IF(ISBLANK('Input-Accounts'!A118),"",'Input-Accounts'!A118)</f>
        <v>99</v>
      </c>
      <c r="B118" s="81" t="str">
        <f>IF(ISBLANK('Input-Accounts'!B118),"",'Input-Accounts'!B118)</f>
        <v>OPERATION AND MAINTENANCE EXPENSE</v>
      </c>
      <c r="D118" s="143"/>
      <c r="E118" s="143">
        <f t="shared" si="17"/>
        <v>0</v>
      </c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</row>
    <row r="119" spans="1:26">
      <c r="A119" s="113">
        <f>IF(ISBLANK('Input-Accounts'!A119),"",'Input-Accounts'!A119)</f>
        <v>100</v>
      </c>
      <c r="B119" s="81" t="str">
        <f>IF(ISBLANK('Input-Accounts'!B119),"",'Input-Accounts'!B119)</f>
        <v>Production, Storage, LNG, Transmission, and Distribution Expense</v>
      </c>
      <c r="D119" s="143"/>
      <c r="E119" s="143">
        <f t="shared" si="17"/>
        <v>0</v>
      </c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</row>
    <row r="120" spans="1:26" outlineLevel="1">
      <c r="A120" s="113">
        <f>IF(ISBLANK('Input-Accounts'!A120),"",'Input-Accounts'!A120)</f>
        <v>101</v>
      </c>
      <c r="B120" s="81" t="str">
        <f>IF(ISBLANK('Input-Accounts'!B120),"",'Input-Accounts'!B120)</f>
        <v>Other Gas Supply Expenses</v>
      </c>
      <c r="D120" s="143"/>
      <c r="E120" s="143">
        <f t="shared" ref="E120:E124" si="19">IFERROR(IF(D120="",0,IF(D120=0,0,IF(ABS(D120-SUM($G120:$Z120))&lt;Check_Limit,0,1))),1)</f>
        <v>0</v>
      </c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</row>
    <row r="121" spans="1:26" outlineLevel="1">
      <c r="A121" s="113">
        <f>IF(ISBLANK('Input-Accounts'!A121),"",'Input-Accounts'!A121)</f>
        <v>102</v>
      </c>
      <c r="B121" s="17" t="str">
        <f>IF(ISBLANK('Input-Accounts'!B121),"",'Input-Accounts'!B121)</f>
        <v>Other Gas Supply Expenses</v>
      </c>
      <c r="C121" s="113">
        <f>IF(ISBLANK('Input-Accounts'!C121),"",'Input-Accounts'!C121)</f>
        <v>813</v>
      </c>
      <c r="D121" s="143" cm="1">
        <f t="array" aca="1" ref="D121" ca="1">SUM(INDIRECT("'"&amp;TOTALDemandSheets&amp;"'!"&amp;ADDRESS(ROW(),COLUMN())))</f>
        <v>197197.23815796894</v>
      </c>
      <c r="E121" s="143">
        <f t="shared" ca="1" si="19"/>
        <v>0</v>
      </c>
      <c r="F121" s="89"/>
      <c r="G121" s="143" cm="1">
        <f t="array" aca="1" ref="G121" ca="1">SUM(INDIRECT("'"&amp;TOTALDemandSheets&amp;"'!"&amp;ADDRESS(ROW(),COLUMN())))</f>
        <v>74107.094853910065</v>
      </c>
      <c r="H121" s="143" cm="1">
        <f t="array" aca="1" ref="H121" ca="1">SUM(INDIRECT("'"&amp;TOTALDemandSheets&amp;"'!"&amp;ADDRESS(ROW(),COLUMN())))</f>
        <v>50244.402118727106</v>
      </c>
      <c r="I121" s="143" cm="1">
        <f t="array" aca="1" ref="I121" ca="1">SUM(INDIRECT("'"&amp;TOTALDemandSheets&amp;"'!"&amp;ADDRESS(ROW(),COLUMN())))</f>
        <v>4994.4778147599509</v>
      </c>
      <c r="J121" s="143" cm="1">
        <f t="array" aca="1" ref="J121" ca="1">SUM(INDIRECT("'"&amp;TOTALDemandSheets&amp;"'!"&amp;ADDRESS(ROW(),COLUMN())))</f>
        <v>5984.0861768830218</v>
      </c>
      <c r="K121" s="143" cm="1">
        <f t="array" aca="1" ref="K121" ca="1">SUM(INDIRECT("'"&amp;TOTALDemandSheets&amp;"'!"&amp;ADDRESS(ROW(),COLUMN())))</f>
        <v>495.76435512227994</v>
      </c>
      <c r="L121" s="143" cm="1">
        <f t="array" aca="1" ref="L121" ca="1">SUM(INDIRECT("'"&amp;TOTALDemandSheets&amp;"'!"&amp;ADDRESS(ROW(),COLUMN())))</f>
        <v>48313.598847183915</v>
      </c>
      <c r="M121" s="143" cm="1">
        <f t="array" aca="1" ref="M121" ca="1">SUM(INDIRECT("'"&amp;TOTALDemandSheets&amp;"'!"&amp;ADDRESS(ROW(),COLUMN())))</f>
        <v>13057.813991382607</v>
      </c>
      <c r="N121" s="143" cm="1">
        <f t="array" aca="1" ref="N121" ca="1">SUM(INDIRECT("'"&amp;TOTALDemandSheets&amp;"'!"&amp;ADDRESS(ROW(),COLUMN())))</f>
        <v>0</v>
      </c>
      <c r="O121" s="143" cm="1">
        <f t="array" aca="1" ref="O121" ca="1">SUM(INDIRECT("'"&amp;TOTALDemandSheets&amp;"'!"&amp;ADDRESS(ROW(),COLUMN())))</f>
        <v>0</v>
      </c>
      <c r="P121" s="143" cm="1">
        <f t="array" aca="1" ref="P121" ca="1">SUM(INDIRECT("'"&amp;TOTALDemandSheets&amp;"'!"&amp;ADDRESS(ROW(),COLUMN())))</f>
        <v>0</v>
      </c>
      <c r="Q121" s="143" cm="1">
        <f t="array" aca="1" ref="Q121" ca="1">SUM(INDIRECT("'"&amp;TOTALDemandSheets&amp;"'!"&amp;ADDRESS(ROW(),COLUMN())))</f>
        <v>0</v>
      </c>
      <c r="R121" s="143" cm="1">
        <f t="array" aca="1" ref="R121" ca="1">SUM(INDIRECT("'"&amp;TOTALDemandSheets&amp;"'!"&amp;ADDRESS(ROW(),COLUMN())))</f>
        <v>0</v>
      </c>
      <c r="S121" s="143" cm="1">
        <f t="array" aca="1" ref="S121" ca="1">SUM(INDIRECT("'"&amp;TOTALDemandSheets&amp;"'!"&amp;ADDRESS(ROW(),COLUMN())))</f>
        <v>0</v>
      </c>
      <c r="T121" s="143" cm="1">
        <f t="array" aca="1" ref="T121" ca="1">SUM(INDIRECT("'"&amp;TOTALDemandSheets&amp;"'!"&amp;ADDRESS(ROW(),COLUMN())))</f>
        <v>0</v>
      </c>
      <c r="U121" s="143" cm="1">
        <f t="array" aca="1" ref="U121" ca="1">SUM(INDIRECT("'"&amp;TOTALDemandSheets&amp;"'!"&amp;ADDRESS(ROW(),COLUMN())))</f>
        <v>0</v>
      </c>
      <c r="V121" s="143" cm="1">
        <f t="array" aca="1" ref="V121" ca="1">SUM(INDIRECT("'"&amp;TOTALDemandSheets&amp;"'!"&amp;ADDRESS(ROW(),COLUMN())))</f>
        <v>0</v>
      </c>
      <c r="W121" s="143" cm="1">
        <f t="array" aca="1" ref="W121" ca="1">SUM(INDIRECT("'"&amp;TOTALDemandSheets&amp;"'!"&amp;ADDRESS(ROW(),COLUMN())))</f>
        <v>0</v>
      </c>
      <c r="X121" s="143" cm="1">
        <f t="array" aca="1" ref="X121" ca="1">SUM(INDIRECT("'"&amp;TOTALDemandSheets&amp;"'!"&amp;ADDRESS(ROW(),COLUMN())))</f>
        <v>0</v>
      </c>
      <c r="Y121" s="143" cm="1">
        <f t="array" aca="1" ref="Y121" ca="1">SUM(INDIRECT("'"&amp;TOTALDemandSheets&amp;"'!"&amp;ADDRESS(ROW(),COLUMN())))</f>
        <v>0</v>
      </c>
      <c r="Z121" s="143" cm="1">
        <f t="array" aca="1" ref="Z121" ca="1">SUM(INDIRECT("'"&amp;TOTALDemandSheets&amp;"'!"&amp;ADDRESS(ROW(),COLUMN())))</f>
        <v>0</v>
      </c>
    </row>
    <row r="122" spans="1:26" outlineLevel="1">
      <c r="A122" s="113">
        <f>IF(ISBLANK('Input-Accounts'!A122),"",'Input-Accounts'!A122)</f>
        <v>103</v>
      </c>
      <c r="B122" s="145" t="s">
        <v>278</v>
      </c>
      <c r="D122" s="143" cm="1">
        <f t="array" aca="1" ref="D122" ca="1">SUM(INDIRECT("'"&amp;TOTALDemandSheets&amp;"'!"&amp;ADDRESS(ROW(),COLUMN())))</f>
        <v>0</v>
      </c>
      <c r="E122" s="143">
        <f t="shared" ca="1" si="19"/>
        <v>0</v>
      </c>
      <c r="F122" s="89"/>
      <c r="G122" s="143" cm="1">
        <f t="array" aca="1" ref="G122" ca="1">SUM(INDIRECT("'"&amp;TOTALDemandSheets&amp;"'!"&amp;ADDRESS(ROW(),COLUMN())))</f>
        <v>0</v>
      </c>
      <c r="H122" s="143" cm="1">
        <f t="array" aca="1" ref="H122" ca="1">SUM(INDIRECT("'"&amp;TOTALDemandSheets&amp;"'!"&amp;ADDRESS(ROW(),COLUMN())))</f>
        <v>0</v>
      </c>
      <c r="I122" s="143" cm="1">
        <f t="array" aca="1" ref="I122" ca="1">SUM(INDIRECT("'"&amp;TOTALDemandSheets&amp;"'!"&amp;ADDRESS(ROW(),COLUMN())))</f>
        <v>0</v>
      </c>
      <c r="J122" s="143" cm="1">
        <f t="array" aca="1" ref="J122" ca="1">SUM(INDIRECT("'"&amp;TOTALDemandSheets&amp;"'!"&amp;ADDRESS(ROW(),COLUMN())))</f>
        <v>0</v>
      </c>
      <c r="K122" s="143" cm="1">
        <f t="array" aca="1" ref="K122" ca="1">SUM(INDIRECT("'"&amp;TOTALDemandSheets&amp;"'!"&amp;ADDRESS(ROW(),COLUMN())))</f>
        <v>0</v>
      </c>
      <c r="L122" s="143" cm="1">
        <f t="array" aca="1" ref="L122" ca="1">SUM(INDIRECT("'"&amp;TOTALDemandSheets&amp;"'!"&amp;ADDRESS(ROW(),COLUMN())))</f>
        <v>0</v>
      </c>
      <c r="M122" s="143" cm="1">
        <f t="array" aca="1" ref="M122" ca="1">SUM(INDIRECT("'"&amp;TOTALDemandSheets&amp;"'!"&amp;ADDRESS(ROW(),COLUMN())))</f>
        <v>0</v>
      </c>
      <c r="N122" s="143" cm="1">
        <f t="array" aca="1" ref="N122" ca="1">SUM(INDIRECT("'"&amp;TOTALDemandSheets&amp;"'!"&amp;ADDRESS(ROW(),COLUMN())))</f>
        <v>0</v>
      </c>
      <c r="O122" s="143"/>
      <c r="P122" s="143" cm="1">
        <f t="array" aca="1" ref="P122" ca="1">SUM(INDIRECT("'"&amp;TOTALDemandSheets&amp;"'!"&amp;ADDRESS(ROW(),COLUMN())))</f>
        <v>0</v>
      </c>
      <c r="Q122" s="143" cm="1">
        <f t="array" aca="1" ref="Q122" ca="1">SUM(INDIRECT("'"&amp;TOTALDemandSheets&amp;"'!"&amp;ADDRESS(ROW(),COLUMN())))</f>
        <v>0</v>
      </c>
      <c r="R122" s="143" cm="1">
        <f t="array" aca="1" ref="R122" ca="1">SUM(INDIRECT("'"&amp;TOTALDemandSheets&amp;"'!"&amp;ADDRESS(ROW(),COLUMN())))</f>
        <v>0</v>
      </c>
      <c r="S122" s="143" cm="1">
        <f t="array" aca="1" ref="S122" ca="1">SUM(INDIRECT("'"&amp;TOTALDemandSheets&amp;"'!"&amp;ADDRESS(ROW(),COLUMN())))</f>
        <v>0</v>
      </c>
      <c r="T122" s="143" cm="1">
        <f t="array" aca="1" ref="T122" ca="1">SUM(INDIRECT("'"&amp;TOTALDemandSheets&amp;"'!"&amp;ADDRESS(ROW(),COLUMN())))</f>
        <v>0</v>
      </c>
      <c r="U122" s="143" cm="1">
        <f t="array" aca="1" ref="U122" ca="1">SUM(INDIRECT("'"&amp;TOTALDemandSheets&amp;"'!"&amp;ADDRESS(ROW(),COLUMN())))</f>
        <v>0</v>
      </c>
      <c r="V122" s="143" cm="1">
        <f t="array" aca="1" ref="V122" ca="1">SUM(INDIRECT("'"&amp;TOTALDemandSheets&amp;"'!"&amp;ADDRESS(ROW(),COLUMN())))</f>
        <v>0</v>
      </c>
      <c r="W122" s="143" cm="1">
        <f t="array" aca="1" ref="W122" ca="1">SUM(INDIRECT("'"&amp;TOTALDemandSheets&amp;"'!"&amp;ADDRESS(ROW(),COLUMN())))</f>
        <v>0</v>
      </c>
      <c r="X122" s="143" cm="1">
        <f t="array" aca="1" ref="X122" ca="1">SUM(INDIRECT("'"&amp;TOTALDemandSheets&amp;"'!"&amp;ADDRESS(ROW(),COLUMN())))</f>
        <v>0</v>
      </c>
      <c r="Y122" s="143" cm="1">
        <f t="array" aca="1" ref="Y122" ca="1">SUM(INDIRECT("'"&amp;TOTALDemandSheets&amp;"'!"&amp;ADDRESS(ROW(),COLUMN())))</f>
        <v>0</v>
      </c>
      <c r="Z122" s="143" cm="1">
        <f t="array" aca="1" ref="Z122" ca="1">SUM(INDIRECT("'"&amp;TOTALDemandSheets&amp;"'!"&amp;ADDRESS(ROW(),COLUMN())))</f>
        <v>0</v>
      </c>
    </row>
    <row r="123" spans="1:26" outlineLevel="1">
      <c r="A123" s="113">
        <f>IF(ISBLANK('Input-Accounts'!A123),"",'Input-Accounts'!A123)</f>
        <v>104</v>
      </c>
      <c r="B123" s="79" t="str">
        <f>IF(ISBLANK('Input-Accounts'!B123),"",'Input-Accounts'!B123)</f>
        <v>Subtotal - Other Gas Supply Expenses</v>
      </c>
      <c r="C123" s="113" t="str">
        <f>IF(ISBLANK('Input-Accounts'!C123),"",'Input-Accounts'!C123)</f>
        <v/>
      </c>
      <c r="D123" s="144" cm="1">
        <f t="array" aca="1" ref="D123" ca="1">SUM(INDIRECT("'"&amp;TOTALDemandSheets&amp;"'!"&amp;ADDRESS(ROW(),COLUMN())))</f>
        <v>197197.23815796894</v>
      </c>
      <c r="E123" s="143">
        <f t="shared" ca="1" si="19"/>
        <v>0</v>
      </c>
      <c r="G123" s="144" cm="1">
        <f t="array" aca="1" ref="G123" ca="1">SUM(INDIRECT("'"&amp;TOTALDemandSheets&amp;"'!"&amp;ADDRESS(ROW(),COLUMN())))</f>
        <v>74107.094853910065</v>
      </c>
      <c r="H123" s="144" cm="1">
        <f t="array" aca="1" ref="H123" ca="1">SUM(INDIRECT("'"&amp;TOTALDemandSheets&amp;"'!"&amp;ADDRESS(ROW(),COLUMN())))</f>
        <v>50244.402118727106</v>
      </c>
      <c r="I123" s="144" cm="1">
        <f t="array" aca="1" ref="I123" ca="1">SUM(INDIRECT("'"&amp;TOTALDemandSheets&amp;"'!"&amp;ADDRESS(ROW(),COLUMN())))</f>
        <v>4994.4778147599509</v>
      </c>
      <c r="J123" s="144" cm="1">
        <f t="array" aca="1" ref="J123" ca="1">SUM(INDIRECT("'"&amp;TOTALDemandSheets&amp;"'!"&amp;ADDRESS(ROW(),COLUMN())))</f>
        <v>5984.0861768830218</v>
      </c>
      <c r="K123" s="144" cm="1">
        <f t="array" aca="1" ref="K123" ca="1">SUM(INDIRECT("'"&amp;TOTALDemandSheets&amp;"'!"&amp;ADDRESS(ROW(),COLUMN())))</f>
        <v>495.76435512227994</v>
      </c>
      <c r="L123" s="144" cm="1">
        <f t="array" aca="1" ref="L123" ca="1">SUM(INDIRECT("'"&amp;TOTALDemandSheets&amp;"'!"&amp;ADDRESS(ROW(),COLUMN())))</f>
        <v>48313.598847183915</v>
      </c>
      <c r="M123" s="144" cm="1">
        <f t="array" aca="1" ref="M123" ca="1">SUM(INDIRECT("'"&amp;TOTALDemandSheets&amp;"'!"&amp;ADDRESS(ROW(),COLUMN())))</f>
        <v>13057.813991382607</v>
      </c>
      <c r="N123" s="144" cm="1">
        <f t="array" aca="1" ref="N123" ca="1">SUM(INDIRECT("'"&amp;TOTALDemandSheets&amp;"'!"&amp;ADDRESS(ROW(),COLUMN())))</f>
        <v>0</v>
      </c>
      <c r="O123" s="144" cm="1">
        <f t="array" aca="1" ref="O123" ca="1">SUM(INDIRECT("'"&amp;TOTALDemandSheets&amp;"'!"&amp;ADDRESS(ROW(),COLUMN())))</f>
        <v>0</v>
      </c>
      <c r="P123" s="144" cm="1">
        <f t="array" aca="1" ref="P123" ca="1">SUM(INDIRECT("'"&amp;TOTALDemandSheets&amp;"'!"&amp;ADDRESS(ROW(),COLUMN())))</f>
        <v>0</v>
      </c>
      <c r="Q123" s="144" cm="1">
        <f t="array" aca="1" ref="Q123" ca="1">SUM(INDIRECT("'"&amp;TOTALDemandSheets&amp;"'!"&amp;ADDRESS(ROW(),COLUMN())))</f>
        <v>0</v>
      </c>
      <c r="R123" s="144" cm="1">
        <f t="array" aca="1" ref="R123" ca="1">SUM(INDIRECT("'"&amp;TOTALDemandSheets&amp;"'!"&amp;ADDRESS(ROW(),COLUMN())))</f>
        <v>0</v>
      </c>
      <c r="S123" s="144" cm="1">
        <f t="array" aca="1" ref="S123" ca="1">SUM(INDIRECT("'"&amp;TOTALDemandSheets&amp;"'!"&amp;ADDRESS(ROW(),COLUMN())))</f>
        <v>0</v>
      </c>
      <c r="T123" s="144" cm="1">
        <f t="array" aca="1" ref="T123" ca="1">SUM(INDIRECT("'"&amp;TOTALDemandSheets&amp;"'!"&amp;ADDRESS(ROW(),COLUMN())))</f>
        <v>0</v>
      </c>
      <c r="U123" s="144" cm="1">
        <f t="array" aca="1" ref="U123" ca="1">SUM(INDIRECT("'"&amp;TOTALDemandSheets&amp;"'!"&amp;ADDRESS(ROW(),COLUMN())))</f>
        <v>0</v>
      </c>
      <c r="V123" s="144" cm="1">
        <f t="array" aca="1" ref="V123" ca="1">SUM(INDIRECT("'"&amp;TOTALDemandSheets&amp;"'!"&amp;ADDRESS(ROW(),COLUMN())))</f>
        <v>0</v>
      </c>
      <c r="W123" s="144" cm="1">
        <f t="array" aca="1" ref="W123" ca="1">SUM(INDIRECT("'"&amp;TOTALDemandSheets&amp;"'!"&amp;ADDRESS(ROW(),COLUMN())))</f>
        <v>0</v>
      </c>
      <c r="X123" s="144" cm="1">
        <f t="array" aca="1" ref="X123" ca="1">SUM(INDIRECT("'"&amp;TOTALDemandSheets&amp;"'!"&amp;ADDRESS(ROW(),COLUMN())))</f>
        <v>0</v>
      </c>
      <c r="Y123" s="144" cm="1">
        <f t="array" aca="1" ref="Y123" ca="1">SUM(INDIRECT("'"&amp;TOTALDemandSheets&amp;"'!"&amp;ADDRESS(ROW(),COLUMN())))</f>
        <v>0</v>
      </c>
      <c r="Z123" s="144" cm="1">
        <f t="array" aca="1" ref="Z123" ca="1">SUM(INDIRECT("'"&amp;TOTALDemandSheets&amp;"'!"&amp;ADDRESS(ROW(),COLUMN())))</f>
        <v>0</v>
      </c>
    </row>
    <row r="124" spans="1:26" outlineLevel="1">
      <c r="A124" s="113" t="str">
        <f>IF(ISBLANK('Input-Accounts'!A124),"",'Input-Accounts'!A124)</f>
        <v/>
      </c>
      <c r="B124" s="79" t="str">
        <f>IF(ISBLANK('Input-Accounts'!B124),"",'Input-Accounts'!B124)</f>
        <v/>
      </c>
      <c r="D124" s="143"/>
      <c r="E124" s="143">
        <f t="shared" si="19"/>
        <v>0</v>
      </c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</row>
    <row r="125" spans="1:26" outlineLevel="1">
      <c r="A125" s="113">
        <f>IF(ISBLANK('Input-Accounts'!A125),"",'Input-Accounts'!A125)</f>
        <v>105</v>
      </c>
      <c r="B125" s="81" t="str">
        <f>IF(ISBLANK('Input-Accounts'!B125),"",'Input-Accounts'!B125)</f>
        <v>Distribution Operation Expenses</v>
      </c>
      <c r="D125" s="143"/>
      <c r="E125" s="143">
        <f t="shared" ref="E125:E171" si="20">IFERROR(IF(D125="",0,IF(D125=0,0,IF(ABS(D125-SUM($G125:$Z125))&lt;Check_Limit,0,1))),1)</f>
        <v>0</v>
      </c>
      <c r="F125" s="89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</row>
    <row r="126" spans="1:26" outlineLevel="1">
      <c r="A126" s="113">
        <f>IF(ISBLANK('Input-Accounts'!A126),"",'Input-Accounts'!A126)</f>
        <v>106</v>
      </c>
      <c r="B126" s="17" t="str">
        <f>IF(ISBLANK('Input-Accounts'!B126),"",'Input-Accounts'!B126)</f>
        <v>Operation supervision and engineering</v>
      </c>
      <c r="C126" s="113">
        <f>IF(ISBLANK('Input-Accounts'!C126),"",'Input-Accounts'!C126)</f>
        <v>870</v>
      </c>
      <c r="D126" s="143" cm="1">
        <f t="array" aca="1" ref="D126" ca="1">SUM(INDIRECT("'"&amp;TOTALDemandSheets&amp;"'!"&amp;ADDRESS(ROW(),COLUMN())))</f>
        <v>1748486.7549652425</v>
      </c>
      <c r="E126" s="143">
        <f t="shared" ca="1" si="20"/>
        <v>0</v>
      </c>
      <c r="F126" s="89"/>
      <c r="G126" s="143" cm="1">
        <f t="array" aca="1" ref="G126" ca="1">SUM(INDIRECT("'"&amp;TOTALDemandSheets&amp;"'!"&amp;ADDRESS(ROW(),COLUMN())))</f>
        <v>544339.08467462822</v>
      </c>
      <c r="H126" s="143" cm="1">
        <f t="array" aca="1" ref="H126" ca="1">SUM(INDIRECT("'"&amp;TOTALDemandSheets&amp;"'!"&amp;ADDRESS(ROW(),COLUMN())))</f>
        <v>375146.0457238775</v>
      </c>
      <c r="I126" s="143" cm="1">
        <f t="array" aca="1" ref="I126" ca="1">SUM(INDIRECT("'"&amp;TOTALDemandSheets&amp;"'!"&amp;ADDRESS(ROW(),COLUMN())))</f>
        <v>42095.976775095318</v>
      </c>
      <c r="J126" s="143" cm="1">
        <f t="array" aca="1" ref="J126" ca="1">SUM(INDIRECT("'"&amp;TOTALDemandSheets&amp;"'!"&amp;ADDRESS(ROW(),COLUMN())))</f>
        <v>53763.916894442547</v>
      </c>
      <c r="K126" s="143" cm="1">
        <f t="array" aca="1" ref="K126" ca="1">SUM(INDIRECT("'"&amp;TOTALDemandSheets&amp;"'!"&amp;ADDRESS(ROW(),COLUMN())))</f>
        <v>3125.7835964500819</v>
      </c>
      <c r="L126" s="143" cm="1">
        <f t="array" aca="1" ref="L126" ca="1">SUM(INDIRECT("'"&amp;TOTALDemandSheets&amp;"'!"&amp;ADDRESS(ROW(),COLUMN())))</f>
        <v>665580.12070144305</v>
      </c>
      <c r="M126" s="143" cm="1">
        <f t="array" aca="1" ref="M126" ca="1">SUM(INDIRECT("'"&amp;TOTALDemandSheets&amp;"'!"&amp;ADDRESS(ROW(),COLUMN())))</f>
        <v>64435.826599305772</v>
      </c>
      <c r="N126" s="143" cm="1">
        <f t="array" aca="1" ref="N126" ca="1">SUM(INDIRECT("'"&amp;TOTALDemandSheets&amp;"'!"&amp;ADDRESS(ROW(),COLUMN())))</f>
        <v>0</v>
      </c>
      <c r="O126" s="143" cm="1">
        <f t="array" aca="1" ref="O126" ca="1">SUM(INDIRECT("'"&amp;TOTALDemandSheets&amp;"'!"&amp;ADDRESS(ROW(),COLUMN())))</f>
        <v>0</v>
      </c>
      <c r="P126" s="143" cm="1">
        <f t="array" aca="1" ref="P126" ca="1">SUM(INDIRECT("'"&amp;TOTALDemandSheets&amp;"'!"&amp;ADDRESS(ROW(),COLUMN())))</f>
        <v>0</v>
      </c>
      <c r="Q126" s="143" cm="1">
        <f t="array" aca="1" ref="Q126" ca="1">SUM(INDIRECT("'"&amp;TOTALDemandSheets&amp;"'!"&amp;ADDRESS(ROW(),COLUMN())))</f>
        <v>0</v>
      </c>
      <c r="R126" s="143" cm="1">
        <f t="array" aca="1" ref="R126" ca="1">SUM(INDIRECT("'"&amp;TOTALDemandSheets&amp;"'!"&amp;ADDRESS(ROW(),COLUMN())))</f>
        <v>0</v>
      </c>
      <c r="S126" s="143" cm="1">
        <f t="array" aca="1" ref="S126" ca="1">SUM(INDIRECT("'"&amp;TOTALDemandSheets&amp;"'!"&amp;ADDRESS(ROW(),COLUMN())))</f>
        <v>0</v>
      </c>
      <c r="T126" s="143" cm="1">
        <f t="array" aca="1" ref="T126" ca="1">SUM(INDIRECT("'"&amp;TOTALDemandSheets&amp;"'!"&amp;ADDRESS(ROW(),COLUMN())))</f>
        <v>0</v>
      </c>
      <c r="U126" s="143" cm="1">
        <f t="array" aca="1" ref="U126" ca="1">SUM(INDIRECT("'"&amp;TOTALDemandSheets&amp;"'!"&amp;ADDRESS(ROW(),COLUMN())))</f>
        <v>0</v>
      </c>
      <c r="V126" s="143" cm="1">
        <f t="array" aca="1" ref="V126" ca="1">SUM(INDIRECT("'"&amp;TOTALDemandSheets&amp;"'!"&amp;ADDRESS(ROW(),COLUMN())))</f>
        <v>0</v>
      </c>
      <c r="W126" s="143" cm="1">
        <f t="array" aca="1" ref="W126" ca="1">SUM(INDIRECT("'"&amp;TOTALDemandSheets&amp;"'!"&amp;ADDRESS(ROW(),COLUMN())))</f>
        <v>0</v>
      </c>
      <c r="X126" s="143" cm="1">
        <f t="array" aca="1" ref="X126" ca="1">SUM(INDIRECT("'"&amp;TOTALDemandSheets&amp;"'!"&amp;ADDRESS(ROW(),COLUMN())))</f>
        <v>0</v>
      </c>
      <c r="Y126" s="143" cm="1">
        <f t="array" aca="1" ref="Y126" ca="1">SUM(INDIRECT("'"&amp;TOTALDemandSheets&amp;"'!"&amp;ADDRESS(ROW(),COLUMN())))</f>
        <v>0</v>
      </c>
      <c r="Z126" s="143" cm="1">
        <f t="array" aca="1" ref="Z126" ca="1">SUM(INDIRECT("'"&amp;TOTALDemandSheets&amp;"'!"&amp;ADDRESS(ROW(),COLUMN())))</f>
        <v>0</v>
      </c>
    </row>
    <row r="127" spans="1:26" outlineLevel="1">
      <c r="A127" s="113">
        <f>IF(ISBLANK('Input-Accounts'!A127),"",'Input-Accounts'!A127)</f>
        <v>107</v>
      </c>
      <c r="B127" s="17" t="str">
        <f>IF(ISBLANK('Input-Accounts'!B127),"",'Input-Accounts'!B127)</f>
        <v>Distribution load dispatching</v>
      </c>
      <c r="C127" s="113">
        <f>IF(ISBLANK('Input-Accounts'!C127),"",'Input-Accounts'!C127)</f>
        <v>871</v>
      </c>
      <c r="D127" s="143" cm="1">
        <f t="array" aca="1" ref="D127" ca="1">SUM(INDIRECT("'"&amp;TOTALDemandSheets&amp;"'!"&amp;ADDRESS(ROW(),COLUMN())))</f>
        <v>0</v>
      </c>
      <c r="E127" s="143">
        <f t="shared" ca="1" si="20"/>
        <v>0</v>
      </c>
      <c r="F127" s="89"/>
      <c r="G127" s="143" cm="1">
        <f t="array" aca="1" ref="G127" ca="1">SUM(INDIRECT("'"&amp;TOTALDemandSheets&amp;"'!"&amp;ADDRESS(ROW(),COLUMN())))</f>
        <v>0</v>
      </c>
      <c r="H127" s="143" cm="1">
        <f t="array" aca="1" ref="H127" ca="1">SUM(INDIRECT("'"&amp;TOTALDemandSheets&amp;"'!"&amp;ADDRESS(ROW(),COLUMN())))</f>
        <v>0</v>
      </c>
      <c r="I127" s="143" cm="1">
        <f t="array" aca="1" ref="I127" ca="1">SUM(INDIRECT("'"&amp;TOTALDemandSheets&amp;"'!"&amp;ADDRESS(ROW(),COLUMN())))</f>
        <v>0</v>
      </c>
      <c r="J127" s="143" cm="1">
        <f t="array" aca="1" ref="J127" ca="1">SUM(INDIRECT("'"&amp;TOTALDemandSheets&amp;"'!"&amp;ADDRESS(ROW(),COLUMN())))</f>
        <v>0</v>
      </c>
      <c r="K127" s="143" cm="1">
        <f t="array" aca="1" ref="K127" ca="1">SUM(INDIRECT("'"&amp;TOTALDemandSheets&amp;"'!"&amp;ADDRESS(ROW(),COLUMN())))</f>
        <v>0</v>
      </c>
      <c r="L127" s="143" cm="1">
        <f t="array" aca="1" ref="L127" ca="1">SUM(INDIRECT("'"&amp;TOTALDemandSheets&amp;"'!"&amp;ADDRESS(ROW(),COLUMN())))</f>
        <v>0</v>
      </c>
      <c r="M127" s="143" cm="1">
        <f t="array" aca="1" ref="M127" ca="1">SUM(INDIRECT("'"&amp;TOTALDemandSheets&amp;"'!"&amp;ADDRESS(ROW(),COLUMN())))</f>
        <v>0</v>
      </c>
      <c r="N127" s="143" cm="1">
        <f t="array" aca="1" ref="N127" ca="1">SUM(INDIRECT("'"&amp;TOTALDemandSheets&amp;"'!"&amp;ADDRESS(ROW(),COLUMN())))</f>
        <v>0</v>
      </c>
      <c r="O127" s="143" cm="1">
        <f t="array" aca="1" ref="O127" ca="1">SUM(INDIRECT("'"&amp;TOTALDemandSheets&amp;"'!"&amp;ADDRESS(ROW(),COLUMN())))</f>
        <v>0</v>
      </c>
      <c r="P127" s="143" cm="1">
        <f t="array" aca="1" ref="P127" ca="1">SUM(INDIRECT("'"&amp;TOTALDemandSheets&amp;"'!"&amp;ADDRESS(ROW(),COLUMN())))</f>
        <v>0</v>
      </c>
      <c r="Q127" s="143" cm="1">
        <f t="array" aca="1" ref="Q127" ca="1">SUM(INDIRECT("'"&amp;TOTALDemandSheets&amp;"'!"&amp;ADDRESS(ROW(),COLUMN())))</f>
        <v>0</v>
      </c>
      <c r="R127" s="143" cm="1">
        <f t="array" aca="1" ref="R127" ca="1">SUM(INDIRECT("'"&amp;TOTALDemandSheets&amp;"'!"&amp;ADDRESS(ROW(),COLUMN())))</f>
        <v>0</v>
      </c>
      <c r="S127" s="143" cm="1">
        <f t="array" aca="1" ref="S127" ca="1">SUM(INDIRECT("'"&amp;TOTALDemandSheets&amp;"'!"&amp;ADDRESS(ROW(),COLUMN())))</f>
        <v>0</v>
      </c>
      <c r="T127" s="143" cm="1">
        <f t="array" aca="1" ref="T127" ca="1">SUM(INDIRECT("'"&amp;TOTALDemandSheets&amp;"'!"&amp;ADDRESS(ROW(),COLUMN())))</f>
        <v>0</v>
      </c>
      <c r="U127" s="143" cm="1">
        <f t="array" aca="1" ref="U127" ca="1">SUM(INDIRECT("'"&amp;TOTALDemandSheets&amp;"'!"&amp;ADDRESS(ROW(),COLUMN())))</f>
        <v>0</v>
      </c>
      <c r="V127" s="143" cm="1">
        <f t="array" aca="1" ref="V127" ca="1">SUM(INDIRECT("'"&amp;TOTALDemandSheets&amp;"'!"&amp;ADDRESS(ROW(),COLUMN())))</f>
        <v>0</v>
      </c>
      <c r="W127" s="143" cm="1">
        <f t="array" aca="1" ref="W127" ca="1">SUM(INDIRECT("'"&amp;TOTALDemandSheets&amp;"'!"&amp;ADDRESS(ROW(),COLUMN())))</f>
        <v>0</v>
      </c>
      <c r="X127" s="143" cm="1">
        <f t="array" aca="1" ref="X127" ca="1">SUM(INDIRECT("'"&amp;TOTALDemandSheets&amp;"'!"&amp;ADDRESS(ROW(),COLUMN())))</f>
        <v>0</v>
      </c>
      <c r="Y127" s="143" cm="1">
        <f t="array" aca="1" ref="Y127" ca="1">SUM(INDIRECT("'"&amp;TOTALDemandSheets&amp;"'!"&amp;ADDRESS(ROW(),COLUMN())))</f>
        <v>0</v>
      </c>
      <c r="Z127" s="143" cm="1">
        <f t="array" aca="1" ref="Z127" ca="1">SUM(INDIRECT("'"&amp;TOTALDemandSheets&amp;"'!"&amp;ADDRESS(ROW(),COLUMN())))</f>
        <v>0</v>
      </c>
    </row>
    <row r="128" spans="1:26" outlineLevel="1">
      <c r="A128" s="113">
        <f>IF(ISBLANK('Input-Accounts'!A128),"",'Input-Accounts'!A128)</f>
        <v>108</v>
      </c>
      <c r="B128" s="17" t="str">
        <f>IF(ISBLANK('Input-Accounts'!B128),"",'Input-Accounts'!B128)</f>
        <v>Compressor Station</v>
      </c>
      <c r="C128" s="113">
        <f>IF(ISBLANK('Input-Accounts'!C128),"",'Input-Accounts'!C128)</f>
        <v>872</v>
      </c>
      <c r="D128" s="143" cm="1">
        <f t="array" aca="1" ref="D128" ca="1">SUM(INDIRECT("'"&amp;TOTALDemandSheets&amp;"'!"&amp;ADDRESS(ROW(),COLUMN())))</f>
        <v>75137.263082084246</v>
      </c>
      <c r="E128" s="143">
        <f t="shared" ca="1" si="20"/>
        <v>0</v>
      </c>
      <c r="F128" s="89"/>
      <c r="G128" s="143" cm="1">
        <f t="array" aca="1" ref="G128" ca="1">SUM(INDIRECT("'"&amp;TOTALDemandSheets&amp;"'!"&amp;ADDRESS(ROW(),COLUMN())))</f>
        <v>13915.4322207322</v>
      </c>
      <c r="H128" s="143" cm="1">
        <f t="array" aca="1" ref="H128" ca="1">SUM(INDIRECT("'"&amp;TOTALDemandSheets&amp;"'!"&amp;ADDRESS(ROW(),COLUMN())))</f>
        <v>9546.5911534951683</v>
      </c>
      <c r="I128" s="143" cm="1">
        <f t="array" aca="1" ref="I128" ca="1">SUM(INDIRECT("'"&amp;TOTALDemandSheets&amp;"'!"&amp;ADDRESS(ROW(),COLUMN())))</f>
        <v>1037.37242960821</v>
      </c>
      <c r="J128" s="143" cm="1">
        <f t="array" aca="1" ref="J128" ca="1">SUM(INDIRECT("'"&amp;TOTALDemandSheets&amp;"'!"&amp;ADDRESS(ROW(),COLUMN())))</f>
        <v>1304.1300867019713</v>
      </c>
      <c r="K128" s="143" cm="1">
        <f t="array" aca="1" ref="K128" ca="1">SUM(INDIRECT("'"&amp;TOTALDemandSheets&amp;"'!"&amp;ADDRESS(ROW(),COLUMN())))</f>
        <v>128.86123168310294</v>
      </c>
      <c r="L128" s="143" cm="1">
        <f t="array" aca="1" ref="L128" ca="1">SUM(INDIRECT("'"&amp;TOTALDemandSheets&amp;"'!"&amp;ADDRESS(ROW(),COLUMN())))</f>
        <v>39847.619360318626</v>
      </c>
      <c r="M128" s="143" cm="1">
        <f t="array" aca="1" ref="M128" ca="1">SUM(INDIRECT("'"&amp;TOTALDemandSheets&amp;"'!"&amp;ADDRESS(ROW(),COLUMN())))</f>
        <v>9357.2565995449713</v>
      </c>
      <c r="N128" s="143" cm="1">
        <f t="array" aca="1" ref="N128" ca="1">SUM(INDIRECT("'"&amp;TOTALDemandSheets&amp;"'!"&amp;ADDRESS(ROW(),COLUMN())))</f>
        <v>0</v>
      </c>
      <c r="O128" s="143" cm="1">
        <f t="array" aca="1" ref="O128" ca="1">SUM(INDIRECT("'"&amp;TOTALDemandSheets&amp;"'!"&amp;ADDRESS(ROW(),COLUMN())))</f>
        <v>0</v>
      </c>
      <c r="P128" s="143" cm="1">
        <f t="array" aca="1" ref="P128" ca="1">SUM(INDIRECT("'"&amp;TOTALDemandSheets&amp;"'!"&amp;ADDRESS(ROW(),COLUMN())))</f>
        <v>0</v>
      </c>
      <c r="Q128" s="143" cm="1">
        <f t="array" aca="1" ref="Q128" ca="1">SUM(INDIRECT("'"&amp;TOTALDemandSheets&amp;"'!"&amp;ADDRESS(ROW(),COLUMN())))</f>
        <v>0</v>
      </c>
      <c r="R128" s="143" cm="1">
        <f t="array" aca="1" ref="R128" ca="1">SUM(INDIRECT("'"&amp;TOTALDemandSheets&amp;"'!"&amp;ADDRESS(ROW(),COLUMN())))</f>
        <v>0</v>
      </c>
      <c r="S128" s="143" cm="1">
        <f t="array" aca="1" ref="S128" ca="1">SUM(INDIRECT("'"&amp;TOTALDemandSheets&amp;"'!"&amp;ADDRESS(ROW(),COLUMN())))</f>
        <v>0</v>
      </c>
      <c r="T128" s="143" cm="1">
        <f t="array" aca="1" ref="T128" ca="1">SUM(INDIRECT("'"&amp;TOTALDemandSheets&amp;"'!"&amp;ADDRESS(ROW(),COLUMN())))</f>
        <v>0</v>
      </c>
      <c r="U128" s="143" cm="1">
        <f t="array" aca="1" ref="U128" ca="1">SUM(INDIRECT("'"&amp;TOTALDemandSheets&amp;"'!"&amp;ADDRESS(ROW(),COLUMN())))</f>
        <v>0</v>
      </c>
      <c r="V128" s="143" cm="1">
        <f t="array" aca="1" ref="V128" ca="1">SUM(INDIRECT("'"&amp;TOTALDemandSheets&amp;"'!"&amp;ADDRESS(ROW(),COLUMN())))</f>
        <v>0</v>
      </c>
      <c r="W128" s="143" cm="1">
        <f t="array" aca="1" ref="W128" ca="1">SUM(INDIRECT("'"&amp;TOTALDemandSheets&amp;"'!"&amp;ADDRESS(ROW(),COLUMN())))</f>
        <v>0</v>
      </c>
      <c r="X128" s="143" cm="1">
        <f t="array" aca="1" ref="X128" ca="1">SUM(INDIRECT("'"&amp;TOTALDemandSheets&amp;"'!"&amp;ADDRESS(ROW(),COLUMN())))</f>
        <v>0</v>
      </c>
      <c r="Y128" s="143" cm="1">
        <f t="array" aca="1" ref="Y128" ca="1">SUM(INDIRECT("'"&amp;TOTALDemandSheets&amp;"'!"&amp;ADDRESS(ROW(),COLUMN())))</f>
        <v>0</v>
      </c>
      <c r="Z128" s="143" cm="1">
        <f t="array" aca="1" ref="Z128" ca="1">SUM(INDIRECT("'"&amp;TOTALDemandSheets&amp;"'!"&amp;ADDRESS(ROW(),COLUMN())))</f>
        <v>0</v>
      </c>
    </row>
    <row r="129" spans="1:26" outlineLevel="1">
      <c r="A129" s="113">
        <f>IF(ISBLANK('Input-Accounts'!A129),"",'Input-Accounts'!A129)</f>
        <v>109</v>
      </c>
      <c r="B129" s="17" t="str">
        <f>IF(ISBLANK('Input-Accounts'!B129),"",'Input-Accounts'!B129)</f>
        <v>Mains and services expenses</v>
      </c>
      <c r="C129" s="113">
        <f>IF(ISBLANK('Input-Accounts'!C129),"",'Input-Accounts'!C129)</f>
        <v>874</v>
      </c>
      <c r="D129" s="143" cm="1">
        <f t="array" aca="1" ref="D129" ca="1">SUM(INDIRECT("'"&amp;TOTALDemandSheets&amp;"'!"&amp;ADDRESS(ROW(),COLUMN())))</f>
        <v>2406291.4304641606</v>
      </c>
      <c r="E129" s="143">
        <f t="shared" ca="1" si="20"/>
        <v>0</v>
      </c>
      <c r="F129" s="89"/>
      <c r="G129" s="143" cm="1">
        <f t="array" aca="1" ref="G129" ca="1">SUM(INDIRECT("'"&amp;TOTALDemandSheets&amp;"'!"&amp;ADDRESS(ROW(),COLUMN())))</f>
        <v>796635.94030228944</v>
      </c>
      <c r="H129" s="143" cm="1">
        <f t="array" aca="1" ref="H129" ca="1">SUM(INDIRECT("'"&amp;TOTALDemandSheets&amp;"'!"&amp;ADDRESS(ROW(),COLUMN())))</f>
        <v>549241.88627271587</v>
      </c>
      <c r="I129" s="143" cm="1">
        <f t="array" aca="1" ref="I129" ca="1">SUM(INDIRECT("'"&amp;TOTALDemandSheets&amp;"'!"&amp;ADDRESS(ROW(),COLUMN())))</f>
        <v>61801.475662647696</v>
      </c>
      <c r="J129" s="143" cm="1">
        <f t="array" aca="1" ref="J129" ca="1">SUM(INDIRECT("'"&amp;TOTALDemandSheets&amp;"'!"&amp;ADDRESS(ROW(),COLUMN())))</f>
        <v>79035.439934894792</v>
      </c>
      <c r="K129" s="143" cm="1">
        <f t="array" aca="1" ref="K129" ca="1">SUM(INDIRECT("'"&amp;TOTALDemandSheets&amp;"'!"&amp;ADDRESS(ROW(),COLUMN())))</f>
        <v>4329.1309406604032</v>
      </c>
      <c r="L129" s="143" cm="1">
        <f t="array" aca="1" ref="L129" ca="1">SUM(INDIRECT("'"&amp;TOTALDemandSheets&amp;"'!"&amp;ADDRESS(ROW(),COLUMN())))</f>
        <v>859600.08925264666</v>
      </c>
      <c r="M129" s="143" cm="1">
        <f t="array" aca="1" ref="M129" ca="1">SUM(INDIRECT("'"&amp;TOTALDemandSheets&amp;"'!"&amp;ADDRESS(ROW(),COLUMN())))</f>
        <v>55647.468098305908</v>
      </c>
      <c r="N129" s="143" cm="1">
        <f t="array" aca="1" ref="N129" ca="1">SUM(INDIRECT("'"&amp;TOTALDemandSheets&amp;"'!"&amp;ADDRESS(ROW(),COLUMN())))</f>
        <v>0</v>
      </c>
      <c r="O129" s="143" cm="1">
        <f t="array" aca="1" ref="O129" ca="1">SUM(INDIRECT("'"&amp;TOTALDemandSheets&amp;"'!"&amp;ADDRESS(ROW(),COLUMN())))</f>
        <v>0</v>
      </c>
      <c r="P129" s="143" cm="1">
        <f t="array" aca="1" ref="P129" ca="1">SUM(INDIRECT("'"&amp;TOTALDemandSheets&amp;"'!"&amp;ADDRESS(ROW(),COLUMN())))</f>
        <v>0</v>
      </c>
      <c r="Q129" s="143" cm="1">
        <f t="array" aca="1" ref="Q129" ca="1">SUM(INDIRECT("'"&amp;TOTALDemandSheets&amp;"'!"&amp;ADDRESS(ROW(),COLUMN())))</f>
        <v>0</v>
      </c>
      <c r="R129" s="143" cm="1">
        <f t="array" aca="1" ref="R129" ca="1">SUM(INDIRECT("'"&amp;TOTALDemandSheets&amp;"'!"&amp;ADDRESS(ROW(),COLUMN())))</f>
        <v>0</v>
      </c>
      <c r="S129" s="143" cm="1">
        <f t="array" aca="1" ref="S129" ca="1">SUM(INDIRECT("'"&amp;TOTALDemandSheets&amp;"'!"&amp;ADDRESS(ROW(),COLUMN())))</f>
        <v>0</v>
      </c>
      <c r="T129" s="143" cm="1">
        <f t="array" aca="1" ref="T129" ca="1">SUM(INDIRECT("'"&amp;TOTALDemandSheets&amp;"'!"&amp;ADDRESS(ROW(),COLUMN())))</f>
        <v>0</v>
      </c>
      <c r="U129" s="143" cm="1">
        <f t="array" aca="1" ref="U129" ca="1">SUM(INDIRECT("'"&amp;TOTALDemandSheets&amp;"'!"&amp;ADDRESS(ROW(),COLUMN())))</f>
        <v>0</v>
      </c>
      <c r="V129" s="143" cm="1">
        <f t="array" aca="1" ref="V129" ca="1">SUM(INDIRECT("'"&amp;TOTALDemandSheets&amp;"'!"&amp;ADDRESS(ROW(),COLUMN())))</f>
        <v>0</v>
      </c>
      <c r="W129" s="143" cm="1">
        <f t="array" aca="1" ref="W129" ca="1">SUM(INDIRECT("'"&amp;TOTALDemandSheets&amp;"'!"&amp;ADDRESS(ROW(),COLUMN())))</f>
        <v>0</v>
      </c>
      <c r="X129" s="143" cm="1">
        <f t="array" aca="1" ref="X129" ca="1">SUM(INDIRECT("'"&amp;TOTALDemandSheets&amp;"'!"&amp;ADDRESS(ROW(),COLUMN())))</f>
        <v>0</v>
      </c>
      <c r="Y129" s="143" cm="1">
        <f t="array" aca="1" ref="Y129" ca="1">SUM(INDIRECT("'"&amp;TOTALDemandSheets&amp;"'!"&amp;ADDRESS(ROW(),COLUMN())))</f>
        <v>0</v>
      </c>
      <c r="Z129" s="143" cm="1">
        <f t="array" aca="1" ref="Z129" ca="1">SUM(INDIRECT("'"&amp;TOTALDemandSheets&amp;"'!"&amp;ADDRESS(ROW(),COLUMN())))</f>
        <v>0</v>
      </c>
    </row>
    <row r="130" spans="1:26" outlineLevel="1">
      <c r="A130" s="113">
        <f>IF(ISBLANK('Input-Accounts'!A130),"",'Input-Accounts'!A130)</f>
        <v>110</v>
      </c>
      <c r="B130" s="17" t="str">
        <f>IF(ISBLANK('Input-Accounts'!B130),"",'Input-Accounts'!B130)</f>
        <v>Measuring and regulating station expenses—general</v>
      </c>
      <c r="C130" s="113">
        <f>IF(ISBLANK('Input-Accounts'!C130),"",'Input-Accounts'!C130)</f>
        <v>875</v>
      </c>
      <c r="D130" s="143" cm="1">
        <f t="array" aca="1" ref="D130" ca="1">SUM(INDIRECT("'"&amp;TOTALDemandSheets&amp;"'!"&amp;ADDRESS(ROW(),COLUMN())))</f>
        <v>612295.10923966148</v>
      </c>
      <c r="E130" s="143">
        <f t="shared" ca="1" si="20"/>
        <v>0</v>
      </c>
      <c r="F130" s="89"/>
      <c r="G130" s="143" cm="1">
        <f t="array" aca="1" ref="G130" ca="1">SUM(INDIRECT("'"&amp;TOTALDemandSheets&amp;"'!"&amp;ADDRESS(ROW(),COLUMN())))</f>
        <v>113397.14466844779</v>
      </c>
      <c r="H130" s="143" cm="1">
        <f t="array" aca="1" ref="H130" ca="1">SUM(INDIRECT("'"&amp;TOTALDemandSheets&amp;"'!"&amp;ADDRESS(ROW(),COLUMN())))</f>
        <v>77795.368548491533</v>
      </c>
      <c r="I130" s="143" cm="1">
        <f t="array" aca="1" ref="I130" ca="1">SUM(INDIRECT("'"&amp;TOTALDemandSheets&amp;"'!"&amp;ADDRESS(ROW(),COLUMN())))</f>
        <v>8453.5693616530461</v>
      </c>
      <c r="J130" s="143" cm="1">
        <f t="array" aca="1" ref="J130" ca="1">SUM(INDIRECT("'"&amp;TOTALDemandSheets&amp;"'!"&amp;ADDRESS(ROW(),COLUMN())))</f>
        <v>10627.383020693367</v>
      </c>
      <c r="K130" s="143" cm="1">
        <f t="array" aca="1" ref="K130" ca="1">SUM(INDIRECT("'"&amp;TOTALDemandSheets&amp;"'!"&amp;ADDRESS(ROW(),COLUMN())))</f>
        <v>1050.0928393408044</v>
      </c>
      <c r="L130" s="143" cm="1">
        <f t="array" aca="1" ref="L130" ca="1">SUM(INDIRECT("'"&amp;TOTALDemandSheets&amp;"'!"&amp;ADDRESS(ROW(),COLUMN())))</f>
        <v>324719.07344445621</v>
      </c>
      <c r="M130" s="143" cm="1">
        <f t="array" aca="1" ref="M130" ca="1">SUM(INDIRECT("'"&amp;TOTALDemandSheets&amp;"'!"&amp;ADDRESS(ROW(),COLUMN())))</f>
        <v>76252.477356578776</v>
      </c>
      <c r="N130" s="143" cm="1">
        <f t="array" aca="1" ref="N130" ca="1">SUM(INDIRECT("'"&amp;TOTALDemandSheets&amp;"'!"&amp;ADDRESS(ROW(),COLUMN())))</f>
        <v>0</v>
      </c>
      <c r="O130" s="143" cm="1">
        <f t="array" aca="1" ref="O130" ca="1">SUM(INDIRECT("'"&amp;TOTALDemandSheets&amp;"'!"&amp;ADDRESS(ROW(),COLUMN())))</f>
        <v>0</v>
      </c>
      <c r="P130" s="143" cm="1">
        <f t="array" aca="1" ref="P130" ca="1">SUM(INDIRECT("'"&amp;TOTALDemandSheets&amp;"'!"&amp;ADDRESS(ROW(),COLUMN())))</f>
        <v>0</v>
      </c>
      <c r="Q130" s="143" cm="1">
        <f t="array" aca="1" ref="Q130" ca="1">SUM(INDIRECT("'"&amp;TOTALDemandSheets&amp;"'!"&amp;ADDRESS(ROW(),COLUMN())))</f>
        <v>0</v>
      </c>
      <c r="R130" s="143" cm="1">
        <f t="array" aca="1" ref="R130" ca="1">SUM(INDIRECT("'"&amp;TOTALDemandSheets&amp;"'!"&amp;ADDRESS(ROW(),COLUMN())))</f>
        <v>0</v>
      </c>
      <c r="S130" s="143" cm="1">
        <f t="array" aca="1" ref="S130" ca="1">SUM(INDIRECT("'"&amp;TOTALDemandSheets&amp;"'!"&amp;ADDRESS(ROW(),COLUMN())))</f>
        <v>0</v>
      </c>
      <c r="T130" s="143" cm="1">
        <f t="array" aca="1" ref="T130" ca="1">SUM(INDIRECT("'"&amp;TOTALDemandSheets&amp;"'!"&amp;ADDRESS(ROW(),COLUMN())))</f>
        <v>0</v>
      </c>
      <c r="U130" s="143" cm="1">
        <f t="array" aca="1" ref="U130" ca="1">SUM(INDIRECT("'"&amp;TOTALDemandSheets&amp;"'!"&amp;ADDRESS(ROW(),COLUMN())))</f>
        <v>0</v>
      </c>
      <c r="V130" s="143" cm="1">
        <f t="array" aca="1" ref="V130" ca="1">SUM(INDIRECT("'"&amp;TOTALDemandSheets&amp;"'!"&amp;ADDRESS(ROW(),COLUMN())))</f>
        <v>0</v>
      </c>
      <c r="W130" s="143" cm="1">
        <f t="array" aca="1" ref="W130" ca="1">SUM(INDIRECT("'"&amp;TOTALDemandSheets&amp;"'!"&amp;ADDRESS(ROW(),COLUMN())))</f>
        <v>0</v>
      </c>
      <c r="X130" s="143" cm="1">
        <f t="array" aca="1" ref="X130" ca="1">SUM(INDIRECT("'"&amp;TOTALDemandSheets&amp;"'!"&amp;ADDRESS(ROW(),COLUMN())))</f>
        <v>0</v>
      </c>
      <c r="Y130" s="143" cm="1">
        <f t="array" aca="1" ref="Y130" ca="1">SUM(INDIRECT("'"&amp;TOTALDemandSheets&amp;"'!"&amp;ADDRESS(ROW(),COLUMN())))</f>
        <v>0</v>
      </c>
      <c r="Z130" s="143" cm="1">
        <f t="array" aca="1" ref="Z130" ca="1">SUM(INDIRECT("'"&amp;TOTALDemandSheets&amp;"'!"&amp;ADDRESS(ROW(),COLUMN())))</f>
        <v>0</v>
      </c>
    </row>
    <row r="131" spans="1:26" outlineLevel="1">
      <c r="A131" s="113">
        <f>IF(ISBLANK('Input-Accounts'!A131),"",'Input-Accounts'!A131)</f>
        <v>111</v>
      </c>
      <c r="B131" s="17" t="str">
        <f>IF(ISBLANK('Input-Accounts'!B131),"",'Input-Accounts'!B131)</f>
        <v>Measuring and regulating station expenses—industrial</v>
      </c>
      <c r="C131" s="113">
        <f>IF(ISBLANK('Input-Accounts'!C131),"",'Input-Accounts'!C131)</f>
        <v>876</v>
      </c>
      <c r="D131" s="143" cm="1">
        <f t="array" aca="1" ref="D131" ca="1">SUM(INDIRECT("'"&amp;TOTALDemandSheets&amp;"'!"&amp;ADDRESS(ROW(),COLUMN())))</f>
        <v>0</v>
      </c>
      <c r="E131" s="143">
        <f t="shared" ca="1" si="20"/>
        <v>0</v>
      </c>
      <c r="F131" s="89"/>
      <c r="G131" s="143" cm="1">
        <f t="array" aca="1" ref="G131" ca="1">SUM(INDIRECT("'"&amp;TOTALDemandSheets&amp;"'!"&amp;ADDRESS(ROW(),COLUMN())))</f>
        <v>0</v>
      </c>
      <c r="H131" s="143" cm="1">
        <f t="array" aca="1" ref="H131" ca="1">SUM(INDIRECT("'"&amp;TOTALDemandSheets&amp;"'!"&amp;ADDRESS(ROW(),COLUMN())))</f>
        <v>0</v>
      </c>
      <c r="I131" s="143" cm="1">
        <f t="array" aca="1" ref="I131" ca="1">SUM(INDIRECT("'"&amp;TOTALDemandSheets&amp;"'!"&amp;ADDRESS(ROW(),COLUMN())))</f>
        <v>0</v>
      </c>
      <c r="J131" s="143" cm="1">
        <f t="array" aca="1" ref="J131" ca="1">SUM(INDIRECT("'"&amp;TOTALDemandSheets&amp;"'!"&amp;ADDRESS(ROW(),COLUMN())))</f>
        <v>0</v>
      </c>
      <c r="K131" s="143" cm="1">
        <f t="array" aca="1" ref="K131" ca="1">SUM(INDIRECT("'"&amp;TOTALDemandSheets&amp;"'!"&amp;ADDRESS(ROW(),COLUMN())))</f>
        <v>0</v>
      </c>
      <c r="L131" s="143" cm="1">
        <f t="array" aca="1" ref="L131" ca="1">SUM(INDIRECT("'"&amp;TOTALDemandSheets&amp;"'!"&amp;ADDRESS(ROW(),COLUMN())))</f>
        <v>0</v>
      </c>
      <c r="M131" s="143" cm="1">
        <f t="array" aca="1" ref="M131" ca="1">SUM(INDIRECT("'"&amp;TOTALDemandSheets&amp;"'!"&amp;ADDRESS(ROW(),COLUMN())))</f>
        <v>0</v>
      </c>
      <c r="N131" s="143" cm="1">
        <f t="array" aca="1" ref="N131" ca="1">SUM(INDIRECT("'"&amp;TOTALDemandSheets&amp;"'!"&amp;ADDRESS(ROW(),COLUMN())))</f>
        <v>0</v>
      </c>
      <c r="O131" s="143" cm="1">
        <f t="array" aca="1" ref="O131" ca="1">SUM(INDIRECT("'"&amp;TOTALDemandSheets&amp;"'!"&amp;ADDRESS(ROW(),COLUMN())))</f>
        <v>0</v>
      </c>
      <c r="P131" s="143" cm="1">
        <f t="array" aca="1" ref="P131" ca="1">SUM(INDIRECT("'"&amp;TOTALDemandSheets&amp;"'!"&amp;ADDRESS(ROW(),COLUMN())))</f>
        <v>0</v>
      </c>
      <c r="Q131" s="143" cm="1">
        <f t="array" aca="1" ref="Q131" ca="1">SUM(INDIRECT("'"&amp;TOTALDemandSheets&amp;"'!"&amp;ADDRESS(ROW(),COLUMN())))</f>
        <v>0</v>
      </c>
      <c r="R131" s="143" cm="1">
        <f t="array" aca="1" ref="R131" ca="1">SUM(INDIRECT("'"&amp;TOTALDemandSheets&amp;"'!"&amp;ADDRESS(ROW(),COLUMN())))</f>
        <v>0</v>
      </c>
      <c r="S131" s="143" cm="1">
        <f t="array" aca="1" ref="S131" ca="1">SUM(INDIRECT("'"&amp;TOTALDemandSheets&amp;"'!"&amp;ADDRESS(ROW(),COLUMN())))</f>
        <v>0</v>
      </c>
      <c r="T131" s="143" cm="1">
        <f t="array" aca="1" ref="T131" ca="1">SUM(INDIRECT("'"&amp;TOTALDemandSheets&amp;"'!"&amp;ADDRESS(ROW(),COLUMN())))</f>
        <v>0</v>
      </c>
      <c r="U131" s="143" cm="1">
        <f t="array" aca="1" ref="U131" ca="1">SUM(INDIRECT("'"&amp;TOTALDemandSheets&amp;"'!"&amp;ADDRESS(ROW(),COLUMN())))</f>
        <v>0</v>
      </c>
      <c r="V131" s="143" cm="1">
        <f t="array" aca="1" ref="V131" ca="1">SUM(INDIRECT("'"&amp;TOTALDemandSheets&amp;"'!"&amp;ADDRESS(ROW(),COLUMN())))</f>
        <v>0</v>
      </c>
      <c r="W131" s="143" cm="1">
        <f t="array" aca="1" ref="W131" ca="1">SUM(INDIRECT("'"&amp;TOTALDemandSheets&amp;"'!"&amp;ADDRESS(ROW(),COLUMN())))</f>
        <v>0</v>
      </c>
      <c r="X131" s="143" cm="1">
        <f t="array" aca="1" ref="X131" ca="1">SUM(INDIRECT("'"&amp;TOTALDemandSheets&amp;"'!"&amp;ADDRESS(ROW(),COLUMN())))</f>
        <v>0</v>
      </c>
      <c r="Y131" s="143" cm="1">
        <f t="array" aca="1" ref="Y131" ca="1">SUM(INDIRECT("'"&amp;TOTALDemandSheets&amp;"'!"&amp;ADDRESS(ROW(),COLUMN())))</f>
        <v>0</v>
      </c>
      <c r="Z131" s="143" cm="1">
        <f t="array" aca="1" ref="Z131" ca="1">SUM(INDIRECT("'"&amp;TOTALDemandSheets&amp;"'!"&amp;ADDRESS(ROW(),COLUMN())))</f>
        <v>0</v>
      </c>
    </row>
    <row r="132" spans="1:26" outlineLevel="1">
      <c r="A132" s="113">
        <f>IF(ISBLANK('Input-Accounts'!A132),"",'Input-Accounts'!A132)</f>
        <v>112</v>
      </c>
      <c r="B132" s="17" t="str">
        <f>IF(ISBLANK('Input-Accounts'!B132),"",'Input-Accounts'!B132)</f>
        <v>Maintenance of Mains</v>
      </c>
      <c r="C132" s="113">
        <f>IF(ISBLANK('Input-Accounts'!C132),"",'Input-Accounts'!C132)</f>
        <v>877</v>
      </c>
      <c r="D132" s="143" cm="1">
        <f t="array" aca="1" ref="D132" ca="1">SUM(INDIRECT("'"&amp;TOTALDemandSheets&amp;"'!"&amp;ADDRESS(ROW(),COLUMN())))</f>
        <v>87749.404295532528</v>
      </c>
      <c r="E132" s="143">
        <f t="shared" ca="1" si="20"/>
        <v>0</v>
      </c>
      <c r="F132" s="89"/>
      <c r="G132" s="143" cm="1">
        <f t="array" aca="1" ref="G132" ca="1">SUM(INDIRECT("'"&amp;TOTALDemandSheets&amp;"'!"&amp;ADDRESS(ROW(),COLUMN())))</f>
        <v>29050.649608328255</v>
      </c>
      <c r="H132" s="143" cm="1">
        <f t="array" aca="1" ref="H132" ca="1">SUM(INDIRECT("'"&amp;TOTALDemandSheets&amp;"'!"&amp;ADDRESS(ROW(),COLUMN())))</f>
        <v>20029.015490151483</v>
      </c>
      <c r="I132" s="143" cm="1">
        <f t="array" aca="1" ref="I132" ca="1">SUM(INDIRECT("'"&amp;TOTALDemandSheets&amp;"'!"&amp;ADDRESS(ROW(),COLUMN())))</f>
        <v>2253.6932165926846</v>
      </c>
      <c r="J132" s="143" cm="1">
        <f t="array" aca="1" ref="J132" ca="1">SUM(INDIRECT("'"&amp;TOTALDemandSheets&amp;"'!"&amp;ADDRESS(ROW(),COLUMN())))</f>
        <v>2882.1582808797916</v>
      </c>
      <c r="K132" s="143" cm="1">
        <f t="array" aca="1" ref="K132" ca="1">SUM(INDIRECT("'"&amp;TOTALDemandSheets&amp;"'!"&amp;ADDRESS(ROW(),COLUMN())))</f>
        <v>157.86893322685864</v>
      </c>
      <c r="L132" s="143" cm="1">
        <f t="array" aca="1" ref="L132" ca="1">SUM(INDIRECT("'"&amp;TOTALDemandSheets&amp;"'!"&amp;ADDRESS(ROW(),COLUMN())))</f>
        <v>31346.741632935296</v>
      </c>
      <c r="M132" s="143" cm="1">
        <f t="array" aca="1" ref="M132" ca="1">SUM(INDIRECT("'"&amp;TOTALDemandSheets&amp;"'!"&amp;ADDRESS(ROW(),COLUMN())))</f>
        <v>2029.2771334181593</v>
      </c>
      <c r="N132" s="143" cm="1">
        <f t="array" aca="1" ref="N132" ca="1">SUM(INDIRECT("'"&amp;TOTALDemandSheets&amp;"'!"&amp;ADDRESS(ROW(),COLUMN())))</f>
        <v>0</v>
      </c>
      <c r="O132" s="143" cm="1">
        <f t="array" aca="1" ref="O132" ca="1">SUM(INDIRECT("'"&amp;TOTALDemandSheets&amp;"'!"&amp;ADDRESS(ROW(),COLUMN())))</f>
        <v>0</v>
      </c>
      <c r="P132" s="143" cm="1">
        <f t="array" aca="1" ref="P132" ca="1">SUM(INDIRECT("'"&amp;TOTALDemandSheets&amp;"'!"&amp;ADDRESS(ROW(),COLUMN())))</f>
        <v>0</v>
      </c>
      <c r="Q132" s="143" cm="1">
        <f t="array" aca="1" ref="Q132" ca="1">SUM(INDIRECT("'"&amp;TOTALDemandSheets&amp;"'!"&amp;ADDRESS(ROW(),COLUMN())))</f>
        <v>0</v>
      </c>
      <c r="R132" s="143" cm="1">
        <f t="array" aca="1" ref="R132" ca="1">SUM(INDIRECT("'"&amp;TOTALDemandSheets&amp;"'!"&amp;ADDRESS(ROW(),COLUMN())))</f>
        <v>0</v>
      </c>
      <c r="S132" s="143" cm="1">
        <f t="array" aca="1" ref="S132" ca="1">SUM(INDIRECT("'"&amp;TOTALDemandSheets&amp;"'!"&amp;ADDRESS(ROW(),COLUMN())))</f>
        <v>0</v>
      </c>
      <c r="T132" s="143" cm="1">
        <f t="array" aca="1" ref="T132" ca="1">SUM(INDIRECT("'"&amp;TOTALDemandSheets&amp;"'!"&amp;ADDRESS(ROW(),COLUMN())))</f>
        <v>0</v>
      </c>
      <c r="U132" s="143" cm="1">
        <f t="array" aca="1" ref="U132" ca="1">SUM(INDIRECT("'"&amp;TOTALDemandSheets&amp;"'!"&amp;ADDRESS(ROW(),COLUMN())))</f>
        <v>0</v>
      </c>
      <c r="V132" s="143" cm="1">
        <f t="array" aca="1" ref="V132" ca="1">SUM(INDIRECT("'"&amp;TOTALDemandSheets&amp;"'!"&amp;ADDRESS(ROW(),COLUMN())))</f>
        <v>0</v>
      </c>
      <c r="W132" s="143" cm="1">
        <f t="array" aca="1" ref="W132" ca="1">SUM(INDIRECT("'"&amp;TOTALDemandSheets&amp;"'!"&amp;ADDRESS(ROW(),COLUMN())))</f>
        <v>0</v>
      </c>
      <c r="X132" s="143" cm="1">
        <f t="array" aca="1" ref="X132" ca="1">SUM(INDIRECT("'"&amp;TOTALDemandSheets&amp;"'!"&amp;ADDRESS(ROW(),COLUMN())))</f>
        <v>0</v>
      </c>
      <c r="Y132" s="143" cm="1">
        <f t="array" aca="1" ref="Y132" ca="1">SUM(INDIRECT("'"&amp;TOTALDemandSheets&amp;"'!"&amp;ADDRESS(ROW(),COLUMN())))</f>
        <v>0</v>
      </c>
      <c r="Z132" s="143" cm="1">
        <f t="array" aca="1" ref="Z132" ca="1">SUM(INDIRECT("'"&amp;TOTALDemandSheets&amp;"'!"&amp;ADDRESS(ROW(),COLUMN())))</f>
        <v>0</v>
      </c>
    </row>
    <row r="133" spans="1:26" outlineLevel="1">
      <c r="A133" s="113">
        <f>IF(ISBLANK('Input-Accounts'!A133),"",'Input-Accounts'!A133)</f>
        <v>113</v>
      </c>
      <c r="B133" s="17" t="str">
        <f>IF(ISBLANK('Input-Accounts'!B133),"",'Input-Accounts'!B133)</f>
        <v>Meter and house regulator expenses</v>
      </c>
      <c r="C133" s="113">
        <f>IF(ISBLANK('Input-Accounts'!C133),"",'Input-Accounts'!C133)</f>
        <v>878</v>
      </c>
      <c r="D133" s="143" cm="1">
        <f t="array" aca="1" ref="D133" ca="1">SUM(INDIRECT("'"&amp;TOTALDemandSheets&amp;"'!"&amp;ADDRESS(ROW(),COLUMN())))</f>
        <v>0</v>
      </c>
      <c r="E133" s="143">
        <f t="shared" ref="E133" ca="1" si="21">IFERROR(IF(D133="",0,IF(D133=0,0,IF(ABS(D133-SUM($G133:$Z133))&lt;Check_Limit,0,1))),1)</f>
        <v>0</v>
      </c>
      <c r="F133" s="89"/>
      <c r="G133" s="143" cm="1">
        <f t="array" aca="1" ref="G133" ca="1">SUM(INDIRECT("'"&amp;TOTALDemandSheets&amp;"'!"&amp;ADDRESS(ROW(),COLUMN())))</f>
        <v>0</v>
      </c>
      <c r="H133" s="143" cm="1">
        <f t="array" aca="1" ref="H133" ca="1">SUM(INDIRECT("'"&amp;TOTALDemandSheets&amp;"'!"&amp;ADDRESS(ROW(),COLUMN())))</f>
        <v>0</v>
      </c>
      <c r="I133" s="143" cm="1">
        <f t="array" aca="1" ref="I133" ca="1">SUM(INDIRECT("'"&amp;TOTALDemandSheets&amp;"'!"&amp;ADDRESS(ROW(),COLUMN())))</f>
        <v>0</v>
      </c>
      <c r="J133" s="143" cm="1">
        <f t="array" aca="1" ref="J133" ca="1">SUM(INDIRECT("'"&amp;TOTALDemandSheets&amp;"'!"&amp;ADDRESS(ROW(),COLUMN())))</f>
        <v>0</v>
      </c>
      <c r="K133" s="143" cm="1">
        <f t="array" aca="1" ref="K133" ca="1">SUM(INDIRECT("'"&amp;TOTALDemandSheets&amp;"'!"&amp;ADDRESS(ROW(),COLUMN())))</f>
        <v>0</v>
      </c>
      <c r="L133" s="143" cm="1">
        <f t="array" aca="1" ref="L133" ca="1">SUM(INDIRECT("'"&amp;TOTALDemandSheets&amp;"'!"&amp;ADDRESS(ROW(),COLUMN())))</f>
        <v>0</v>
      </c>
      <c r="M133" s="143" cm="1">
        <f t="array" aca="1" ref="M133" ca="1">SUM(INDIRECT("'"&amp;TOTALDemandSheets&amp;"'!"&amp;ADDRESS(ROW(),COLUMN())))</f>
        <v>0</v>
      </c>
      <c r="N133" s="143" cm="1">
        <f t="array" aca="1" ref="N133" ca="1">SUM(INDIRECT("'"&amp;TOTALDemandSheets&amp;"'!"&amp;ADDRESS(ROW(),COLUMN())))</f>
        <v>0</v>
      </c>
      <c r="O133" s="143" cm="1">
        <f t="array" aca="1" ref="O133" ca="1">SUM(INDIRECT("'"&amp;TOTALDemandSheets&amp;"'!"&amp;ADDRESS(ROW(),COLUMN())))</f>
        <v>0</v>
      </c>
      <c r="P133" s="143" cm="1">
        <f t="array" aca="1" ref="P133" ca="1">SUM(INDIRECT("'"&amp;TOTALDemandSheets&amp;"'!"&amp;ADDRESS(ROW(),COLUMN())))</f>
        <v>0</v>
      </c>
      <c r="Q133" s="143" cm="1">
        <f t="array" aca="1" ref="Q133" ca="1">SUM(INDIRECT("'"&amp;TOTALDemandSheets&amp;"'!"&amp;ADDRESS(ROW(),COLUMN())))</f>
        <v>0</v>
      </c>
      <c r="R133" s="143" cm="1">
        <f t="array" aca="1" ref="R133" ca="1">SUM(INDIRECT("'"&amp;TOTALDemandSheets&amp;"'!"&amp;ADDRESS(ROW(),COLUMN())))</f>
        <v>0</v>
      </c>
      <c r="S133" s="143" cm="1">
        <f t="array" aca="1" ref="S133" ca="1">SUM(INDIRECT("'"&amp;TOTALDemandSheets&amp;"'!"&amp;ADDRESS(ROW(),COLUMN())))</f>
        <v>0</v>
      </c>
      <c r="T133" s="143" cm="1">
        <f t="array" aca="1" ref="T133" ca="1">SUM(INDIRECT("'"&amp;TOTALDemandSheets&amp;"'!"&amp;ADDRESS(ROW(),COLUMN())))</f>
        <v>0</v>
      </c>
      <c r="U133" s="143" cm="1">
        <f t="array" aca="1" ref="U133" ca="1">SUM(INDIRECT("'"&amp;TOTALDemandSheets&amp;"'!"&amp;ADDRESS(ROW(),COLUMN())))</f>
        <v>0</v>
      </c>
      <c r="V133" s="143" cm="1">
        <f t="array" aca="1" ref="V133" ca="1">SUM(INDIRECT("'"&amp;TOTALDemandSheets&amp;"'!"&amp;ADDRESS(ROW(),COLUMN())))</f>
        <v>0</v>
      </c>
      <c r="W133" s="143" cm="1">
        <f t="array" aca="1" ref="W133" ca="1">SUM(INDIRECT("'"&amp;TOTALDemandSheets&amp;"'!"&amp;ADDRESS(ROW(),COLUMN())))</f>
        <v>0</v>
      </c>
      <c r="X133" s="143" cm="1">
        <f t="array" aca="1" ref="X133" ca="1">SUM(INDIRECT("'"&amp;TOTALDemandSheets&amp;"'!"&amp;ADDRESS(ROW(),COLUMN())))</f>
        <v>0</v>
      </c>
      <c r="Y133" s="143" cm="1">
        <f t="array" aca="1" ref="Y133" ca="1">SUM(INDIRECT("'"&amp;TOTALDemandSheets&amp;"'!"&amp;ADDRESS(ROW(),COLUMN())))</f>
        <v>0</v>
      </c>
      <c r="Z133" s="143" cm="1">
        <f t="array" aca="1" ref="Z133" ca="1">SUM(INDIRECT("'"&amp;TOTALDemandSheets&amp;"'!"&amp;ADDRESS(ROW(),COLUMN())))</f>
        <v>0</v>
      </c>
    </row>
    <row r="134" spans="1:26" outlineLevel="1">
      <c r="A134" s="113">
        <f>IF(ISBLANK('Input-Accounts'!A134),"",'Input-Accounts'!A134)</f>
        <v>114</v>
      </c>
      <c r="B134" s="17" t="str">
        <f>IF(ISBLANK('Input-Accounts'!B134),"",'Input-Accounts'!B134)</f>
        <v>Customer installations expenses</v>
      </c>
      <c r="C134" s="113">
        <f>IF(ISBLANK('Input-Accounts'!C134),"",'Input-Accounts'!C134)</f>
        <v>879</v>
      </c>
      <c r="D134" s="143" cm="1">
        <f t="array" aca="1" ref="D134" ca="1">SUM(INDIRECT("'"&amp;TOTALDemandSheets&amp;"'!"&amp;ADDRESS(ROW(),COLUMN())))</f>
        <v>0</v>
      </c>
      <c r="E134" s="143">
        <f t="shared" ca="1" si="20"/>
        <v>0</v>
      </c>
      <c r="F134" s="89"/>
      <c r="G134" s="143" cm="1">
        <f t="array" aca="1" ref="G134" ca="1">SUM(INDIRECT("'"&amp;TOTALDemandSheets&amp;"'!"&amp;ADDRESS(ROW(),COLUMN())))</f>
        <v>0</v>
      </c>
      <c r="H134" s="143" cm="1">
        <f t="array" aca="1" ref="H134" ca="1">SUM(INDIRECT("'"&amp;TOTALDemandSheets&amp;"'!"&amp;ADDRESS(ROW(),COLUMN())))</f>
        <v>0</v>
      </c>
      <c r="I134" s="143" cm="1">
        <f t="array" aca="1" ref="I134" ca="1">SUM(INDIRECT("'"&amp;TOTALDemandSheets&amp;"'!"&amp;ADDRESS(ROW(),COLUMN())))</f>
        <v>0</v>
      </c>
      <c r="J134" s="143" cm="1">
        <f t="array" aca="1" ref="J134" ca="1">SUM(INDIRECT("'"&amp;TOTALDemandSheets&amp;"'!"&amp;ADDRESS(ROW(),COLUMN())))</f>
        <v>0</v>
      </c>
      <c r="K134" s="143" cm="1">
        <f t="array" aca="1" ref="K134" ca="1">SUM(INDIRECT("'"&amp;TOTALDemandSheets&amp;"'!"&amp;ADDRESS(ROW(),COLUMN())))</f>
        <v>0</v>
      </c>
      <c r="L134" s="143" cm="1">
        <f t="array" aca="1" ref="L134" ca="1">SUM(INDIRECT("'"&amp;TOTALDemandSheets&amp;"'!"&amp;ADDRESS(ROW(),COLUMN())))</f>
        <v>0</v>
      </c>
      <c r="M134" s="143" cm="1">
        <f t="array" aca="1" ref="M134" ca="1">SUM(INDIRECT("'"&amp;TOTALDemandSheets&amp;"'!"&amp;ADDRESS(ROW(),COLUMN())))</f>
        <v>0</v>
      </c>
      <c r="N134" s="143" cm="1">
        <f t="array" aca="1" ref="N134" ca="1">SUM(INDIRECT("'"&amp;TOTALDemandSheets&amp;"'!"&amp;ADDRESS(ROW(),COLUMN())))</f>
        <v>0</v>
      </c>
      <c r="O134" s="143" cm="1">
        <f t="array" aca="1" ref="O134" ca="1">SUM(INDIRECT("'"&amp;TOTALDemandSheets&amp;"'!"&amp;ADDRESS(ROW(),COLUMN())))</f>
        <v>0</v>
      </c>
      <c r="P134" s="143" cm="1">
        <f t="array" aca="1" ref="P134" ca="1">SUM(INDIRECT("'"&amp;TOTALDemandSheets&amp;"'!"&amp;ADDRESS(ROW(),COLUMN())))</f>
        <v>0</v>
      </c>
      <c r="Q134" s="143" cm="1">
        <f t="array" aca="1" ref="Q134" ca="1">SUM(INDIRECT("'"&amp;TOTALDemandSheets&amp;"'!"&amp;ADDRESS(ROW(),COLUMN())))</f>
        <v>0</v>
      </c>
      <c r="R134" s="143" cm="1">
        <f t="array" aca="1" ref="R134" ca="1">SUM(INDIRECT("'"&amp;TOTALDemandSheets&amp;"'!"&amp;ADDRESS(ROW(),COLUMN())))</f>
        <v>0</v>
      </c>
      <c r="S134" s="143" cm="1">
        <f t="array" aca="1" ref="S134" ca="1">SUM(INDIRECT("'"&amp;TOTALDemandSheets&amp;"'!"&amp;ADDRESS(ROW(),COLUMN())))</f>
        <v>0</v>
      </c>
      <c r="T134" s="143" cm="1">
        <f t="array" aca="1" ref="T134" ca="1">SUM(INDIRECT("'"&amp;TOTALDemandSheets&amp;"'!"&amp;ADDRESS(ROW(),COLUMN())))</f>
        <v>0</v>
      </c>
      <c r="U134" s="143" cm="1">
        <f t="array" aca="1" ref="U134" ca="1">SUM(INDIRECT("'"&amp;TOTALDemandSheets&amp;"'!"&amp;ADDRESS(ROW(),COLUMN())))</f>
        <v>0</v>
      </c>
      <c r="V134" s="143" cm="1">
        <f t="array" aca="1" ref="V134" ca="1">SUM(INDIRECT("'"&amp;TOTALDemandSheets&amp;"'!"&amp;ADDRESS(ROW(),COLUMN())))</f>
        <v>0</v>
      </c>
      <c r="W134" s="143" cm="1">
        <f t="array" aca="1" ref="W134" ca="1">SUM(INDIRECT("'"&amp;TOTALDemandSheets&amp;"'!"&amp;ADDRESS(ROW(),COLUMN())))</f>
        <v>0</v>
      </c>
      <c r="X134" s="143" cm="1">
        <f t="array" aca="1" ref="X134" ca="1">SUM(INDIRECT("'"&amp;TOTALDemandSheets&amp;"'!"&amp;ADDRESS(ROW(),COLUMN())))</f>
        <v>0</v>
      </c>
      <c r="Y134" s="143" cm="1">
        <f t="array" aca="1" ref="Y134" ca="1">SUM(INDIRECT("'"&amp;TOTALDemandSheets&amp;"'!"&amp;ADDRESS(ROW(),COLUMN())))</f>
        <v>0</v>
      </c>
      <c r="Z134" s="143" cm="1">
        <f t="array" aca="1" ref="Z134" ca="1">SUM(INDIRECT("'"&amp;TOTALDemandSheets&amp;"'!"&amp;ADDRESS(ROW(),COLUMN())))</f>
        <v>0</v>
      </c>
    </row>
    <row r="135" spans="1:26" outlineLevel="1">
      <c r="A135" s="113">
        <f>IF(ISBLANK('Input-Accounts'!A135),"",'Input-Accounts'!A135)</f>
        <v>115</v>
      </c>
      <c r="B135" s="17" t="str">
        <f>IF(ISBLANK('Input-Accounts'!B135),"",'Input-Accounts'!B135)</f>
        <v>Other expenses</v>
      </c>
      <c r="C135" s="113">
        <f>IF(ISBLANK('Input-Accounts'!C135),"",'Input-Accounts'!C135)</f>
        <v>880</v>
      </c>
      <c r="D135" s="143" cm="1">
        <f t="array" aca="1" ref="D135" ca="1">SUM(INDIRECT("'"&amp;TOTALDemandSheets&amp;"'!"&amp;ADDRESS(ROW(),COLUMN())))</f>
        <v>3678027.1974576851</v>
      </c>
      <c r="E135" s="143">
        <f t="shared" ca="1" si="20"/>
        <v>0</v>
      </c>
      <c r="F135" s="89"/>
      <c r="G135" s="143" cm="1">
        <f t="array" aca="1" ref="G135" ca="1">SUM(INDIRECT("'"&amp;TOTALDemandSheets&amp;"'!"&amp;ADDRESS(ROW(),COLUMN())))</f>
        <v>1181098.3315607817</v>
      </c>
      <c r="H135" s="143" cm="1">
        <f t="array" aca="1" ref="H135" ca="1">SUM(INDIRECT("'"&amp;TOTALDemandSheets&amp;"'!"&amp;ADDRESS(ROW(),COLUMN())))</f>
        <v>814151.86254357814</v>
      </c>
      <c r="I135" s="143" cm="1">
        <f t="array" aca="1" ref="I135" ca="1">SUM(INDIRECT("'"&amp;TOTALDemandSheets&amp;"'!"&amp;ADDRESS(ROW(),COLUMN())))</f>
        <v>91486.673743694351</v>
      </c>
      <c r="J135" s="143" cm="1">
        <f t="array" aca="1" ref="J135" ca="1">SUM(INDIRECT("'"&amp;TOTALDemandSheets&amp;"'!"&amp;ADDRESS(ROW(),COLUMN())))</f>
        <v>116923.51139927047</v>
      </c>
      <c r="K135" s="143" cm="1">
        <f t="array" aca="1" ref="K135" ca="1">SUM(INDIRECT("'"&amp;TOTALDemandSheets&amp;"'!"&amp;ADDRESS(ROW(),COLUMN())))</f>
        <v>6596.0205135818705</v>
      </c>
      <c r="L135" s="143" cm="1">
        <f t="array" aca="1" ref="L135" ca="1">SUM(INDIRECT("'"&amp;TOTALDemandSheets&amp;"'!"&amp;ADDRESS(ROW(),COLUMN())))</f>
        <v>1357293.2919893393</v>
      </c>
      <c r="M135" s="143" cm="1">
        <f t="array" aca="1" ref="M135" ca="1">SUM(INDIRECT("'"&amp;TOTALDemandSheets&amp;"'!"&amp;ADDRESS(ROW(),COLUMN())))</f>
        <v>110477.50570743924</v>
      </c>
      <c r="N135" s="143" cm="1">
        <f t="array" aca="1" ref="N135" ca="1">SUM(INDIRECT("'"&amp;TOTALDemandSheets&amp;"'!"&amp;ADDRESS(ROW(),COLUMN())))</f>
        <v>0</v>
      </c>
      <c r="O135" s="143" cm="1">
        <f t="array" aca="1" ref="O135" ca="1">SUM(INDIRECT("'"&amp;TOTALDemandSheets&amp;"'!"&amp;ADDRESS(ROW(),COLUMN())))</f>
        <v>0</v>
      </c>
      <c r="P135" s="143" cm="1">
        <f t="array" aca="1" ref="P135" ca="1">SUM(INDIRECT("'"&amp;TOTALDemandSheets&amp;"'!"&amp;ADDRESS(ROW(),COLUMN())))</f>
        <v>0</v>
      </c>
      <c r="Q135" s="143" cm="1">
        <f t="array" aca="1" ref="Q135" ca="1">SUM(INDIRECT("'"&amp;TOTALDemandSheets&amp;"'!"&amp;ADDRESS(ROW(),COLUMN())))</f>
        <v>0</v>
      </c>
      <c r="R135" s="143" cm="1">
        <f t="array" aca="1" ref="R135" ca="1">SUM(INDIRECT("'"&amp;TOTALDemandSheets&amp;"'!"&amp;ADDRESS(ROW(),COLUMN())))</f>
        <v>0</v>
      </c>
      <c r="S135" s="143" cm="1">
        <f t="array" aca="1" ref="S135" ca="1">SUM(INDIRECT("'"&amp;TOTALDemandSheets&amp;"'!"&amp;ADDRESS(ROW(),COLUMN())))</f>
        <v>0</v>
      </c>
      <c r="T135" s="143" cm="1">
        <f t="array" aca="1" ref="T135" ca="1">SUM(INDIRECT("'"&amp;TOTALDemandSheets&amp;"'!"&amp;ADDRESS(ROW(),COLUMN())))</f>
        <v>0</v>
      </c>
      <c r="U135" s="143" cm="1">
        <f t="array" aca="1" ref="U135" ca="1">SUM(INDIRECT("'"&amp;TOTALDemandSheets&amp;"'!"&amp;ADDRESS(ROW(),COLUMN())))</f>
        <v>0</v>
      </c>
      <c r="V135" s="143" cm="1">
        <f t="array" aca="1" ref="V135" ca="1">SUM(INDIRECT("'"&amp;TOTALDemandSheets&amp;"'!"&amp;ADDRESS(ROW(),COLUMN())))</f>
        <v>0</v>
      </c>
      <c r="W135" s="143" cm="1">
        <f t="array" aca="1" ref="W135" ca="1">SUM(INDIRECT("'"&amp;TOTALDemandSheets&amp;"'!"&amp;ADDRESS(ROW(),COLUMN())))</f>
        <v>0</v>
      </c>
      <c r="X135" s="143" cm="1">
        <f t="array" aca="1" ref="X135" ca="1">SUM(INDIRECT("'"&amp;TOTALDemandSheets&amp;"'!"&amp;ADDRESS(ROW(),COLUMN())))</f>
        <v>0</v>
      </c>
      <c r="Y135" s="143" cm="1">
        <f t="array" aca="1" ref="Y135" ca="1">SUM(INDIRECT("'"&amp;TOTALDemandSheets&amp;"'!"&amp;ADDRESS(ROW(),COLUMN())))</f>
        <v>0</v>
      </c>
      <c r="Z135" s="143" cm="1">
        <f t="array" aca="1" ref="Z135" ca="1">SUM(INDIRECT("'"&amp;TOTALDemandSheets&amp;"'!"&amp;ADDRESS(ROW(),COLUMN())))</f>
        <v>0</v>
      </c>
    </row>
    <row r="136" spans="1:26" outlineLevel="1">
      <c r="A136" s="113">
        <f>IF(ISBLANK('Input-Accounts'!A136),"",'Input-Accounts'!A136)</f>
        <v>116</v>
      </c>
      <c r="B136" s="17" t="str">
        <f>IF(ISBLANK('Input-Accounts'!B136),"",'Input-Accounts'!B136)</f>
        <v>Rents</v>
      </c>
      <c r="C136" s="113">
        <f>IF(ISBLANK('Input-Accounts'!C136),"",'Input-Accounts'!C136)</f>
        <v>881</v>
      </c>
      <c r="D136" s="143" cm="1">
        <f t="array" aca="1" ref="D136" ca="1">SUM(INDIRECT("'"&amp;TOTALDemandSheets&amp;"'!"&amp;ADDRESS(ROW(),COLUMN())))</f>
        <v>143114.55350133497</v>
      </c>
      <c r="E136" s="143">
        <f t="shared" ca="1" si="20"/>
        <v>0</v>
      </c>
      <c r="F136" s="89"/>
      <c r="G136" s="143" cm="1">
        <f t="array" aca="1" ref="G136" ca="1">SUM(INDIRECT("'"&amp;TOTALDemandSheets&amp;"'!"&amp;ADDRESS(ROW(),COLUMN())))</f>
        <v>45957.343784551398</v>
      </c>
      <c r="H136" s="143" cm="1">
        <f t="array" aca="1" ref="H136" ca="1">SUM(INDIRECT("'"&amp;TOTALDemandSheets&amp;"'!"&amp;ADDRESS(ROW(),COLUMN())))</f>
        <v>31679.205735820262</v>
      </c>
      <c r="I136" s="143" cm="1">
        <f t="array" aca="1" ref="I136" ca="1">SUM(INDIRECT("'"&amp;TOTALDemandSheets&amp;"'!"&amp;ADDRESS(ROW(),COLUMN())))</f>
        <v>3559.8090392592198</v>
      </c>
      <c r="J136" s="143" cm="1">
        <f t="array" aca="1" ref="J136" ca="1">SUM(INDIRECT("'"&amp;TOTALDemandSheets&amp;"'!"&amp;ADDRESS(ROW(),COLUMN())))</f>
        <v>4549.5737876221501</v>
      </c>
      <c r="K136" s="143" cm="1">
        <f t="array" aca="1" ref="K136" ca="1">SUM(INDIRECT("'"&amp;TOTALDemandSheets&amp;"'!"&amp;ADDRESS(ROW(),COLUMN())))</f>
        <v>256.65566892474726</v>
      </c>
      <c r="L136" s="143" cm="1">
        <f t="array" aca="1" ref="L136" ca="1">SUM(INDIRECT("'"&amp;TOTALDemandSheets&amp;"'!"&amp;ADDRESS(ROW(),COLUMN())))</f>
        <v>52813.210187156626</v>
      </c>
      <c r="M136" s="143" cm="1">
        <f t="array" aca="1" ref="M136" ca="1">SUM(INDIRECT("'"&amp;TOTALDemandSheets&amp;"'!"&amp;ADDRESS(ROW(),COLUMN())))</f>
        <v>4298.7552980005539</v>
      </c>
      <c r="N136" s="143" cm="1">
        <f t="array" aca="1" ref="N136" ca="1">SUM(INDIRECT("'"&amp;TOTALDemandSheets&amp;"'!"&amp;ADDRESS(ROW(),COLUMN())))</f>
        <v>0</v>
      </c>
      <c r="O136" s="143" cm="1">
        <f t="array" aca="1" ref="O136" ca="1">SUM(INDIRECT("'"&amp;TOTALDemandSheets&amp;"'!"&amp;ADDRESS(ROW(),COLUMN())))</f>
        <v>0</v>
      </c>
      <c r="P136" s="143" cm="1">
        <f t="array" aca="1" ref="P136" ca="1">SUM(INDIRECT("'"&amp;TOTALDemandSheets&amp;"'!"&amp;ADDRESS(ROW(),COLUMN())))</f>
        <v>0</v>
      </c>
      <c r="Q136" s="143" cm="1">
        <f t="array" aca="1" ref="Q136" ca="1">SUM(INDIRECT("'"&amp;TOTALDemandSheets&amp;"'!"&amp;ADDRESS(ROW(),COLUMN())))</f>
        <v>0</v>
      </c>
      <c r="R136" s="143" cm="1">
        <f t="array" aca="1" ref="R136" ca="1">SUM(INDIRECT("'"&amp;TOTALDemandSheets&amp;"'!"&amp;ADDRESS(ROW(),COLUMN())))</f>
        <v>0</v>
      </c>
      <c r="S136" s="143" cm="1">
        <f t="array" aca="1" ref="S136" ca="1">SUM(INDIRECT("'"&amp;TOTALDemandSheets&amp;"'!"&amp;ADDRESS(ROW(),COLUMN())))</f>
        <v>0</v>
      </c>
      <c r="T136" s="143" cm="1">
        <f t="array" aca="1" ref="T136" ca="1">SUM(INDIRECT("'"&amp;TOTALDemandSheets&amp;"'!"&amp;ADDRESS(ROW(),COLUMN())))</f>
        <v>0</v>
      </c>
      <c r="U136" s="143" cm="1">
        <f t="array" aca="1" ref="U136" ca="1">SUM(INDIRECT("'"&amp;TOTALDemandSheets&amp;"'!"&amp;ADDRESS(ROW(),COLUMN())))</f>
        <v>0</v>
      </c>
      <c r="V136" s="143" cm="1">
        <f t="array" aca="1" ref="V136" ca="1">SUM(INDIRECT("'"&amp;TOTALDemandSheets&amp;"'!"&amp;ADDRESS(ROW(),COLUMN())))</f>
        <v>0</v>
      </c>
      <c r="W136" s="143" cm="1">
        <f t="array" aca="1" ref="W136" ca="1">SUM(INDIRECT("'"&amp;TOTALDemandSheets&amp;"'!"&amp;ADDRESS(ROW(),COLUMN())))</f>
        <v>0</v>
      </c>
      <c r="X136" s="143" cm="1">
        <f t="array" aca="1" ref="X136" ca="1">SUM(INDIRECT("'"&amp;TOTALDemandSheets&amp;"'!"&amp;ADDRESS(ROW(),COLUMN())))</f>
        <v>0</v>
      </c>
      <c r="Y136" s="143" cm="1">
        <f t="array" aca="1" ref="Y136" ca="1">SUM(INDIRECT("'"&amp;TOTALDemandSheets&amp;"'!"&amp;ADDRESS(ROW(),COLUMN())))</f>
        <v>0</v>
      </c>
      <c r="Z136" s="143" cm="1">
        <f t="array" aca="1" ref="Z136" ca="1">SUM(INDIRECT("'"&amp;TOTALDemandSheets&amp;"'!"&amp;ADDRESS(ROW(),COLUMN())))</f>
        <v>0</v>
      </c>
    </row>
    <row r="137" spans="1:26" outlineLevel="1">
      <c r="A137" s="113">
        <f>IF(ISBLANK('Input-Accounts'!A137),"",'Input-Accounts'!A137)</f>
        <v>117</v>
      </c>
      <c r="B137" s="79" t="str">
        <f>IF(ISBLANK('Input-Accounts'!B137),"",'Input-Accounts'!B137)</f>
        <v>Subtotal - Distribution Operation Expenses</v>
      </c>
      <c r="C137" s="113" t="str">
        <f>IF(ISBLANK('Input-Accounts'!C137),"",'Input-Accounts'!C137)</f>
        <v/>
      </c>
      <c r="D137" s="144" cm="1">
        <f t="array" aca="1" ref="D137" ca="1">SUM(INDIRECT("'"&amp;TOTALDemandSheets&amp;"'!"&amp;ADDRESS(ROW(),COLUMN())))</f>
        <v>8751101.7130056992</v>
      </c>
      <c r="E137" s="143">
        <f t="shared" ca="1" si="20"/>
        <v>0</v>
      </c>
      <c r="G137" s="144" cm="1">
        <f t="array" aca="1" ref="G137" ca="1">SUM(INDIRECT("'"&amp;TOTALDemandSheets&amp;"'!"&amp;ADDRESS(ROW(),COLUMN())))</f>
        <v>2724393.926819759</v>
      </c>
      <c r="H137" s="144" cm="1">
        <f t="array" aca="1" ref="H137" ca="1">SUM(INDIRECT("'"&amp;TOTALDemandSheets&amp;"'!"&amp;ADDRESS(ROW(),COLUMN())))</f>
        <v>1877589.9754681299</v>
      </c>
      <c r="I137" s="144" cm="1">
        <f t="array" aca="1" ref="I137" ca="1">SUM(INDIRECT("'"&amp;TOTALDemandSheets&amp;"'!"&amp;ADDRESS(ROW(),COLUMN())))</f>
        <v>210688.57022855052</v>
      </c>
      <c r="J137" s="144" cm="1">
        <f t="array" aca="1" ref="J137" ca="1">SUM(INDIRECT("'"&amp;TOTALDemandSheets&amp;"'!"&amp;ADDRESS(ROW(),COLUMN())))</f>
        <v>269086.11340450507</v>
      </c>
      <c r="K137" s="144" cm="1">
        <f t="array" aca="1" ref="K137" ca="1">SUM(INDIRECT("'"&amp;TOTALDemandSheets&amp;"'!"&amp;ADDRESS(ROW(),COLUMN())))</f>
        <v>15644.41372386787</v>
      </c>
      <c r="L137" s="144" cm="1">
        <f t="array" aca="1" ref="L137" ca="1">SUM(INDIRECT("'"&amp;TOTALDemandSheets&amp;"'!"&amp;ADDRESS(ROW(),COLUMN())))</f>
        <v>3331200.146568296</v>
      </c>
      <c r="M137" s="144" cm="1">
        <f t="array" aca="1" ref="M137" ca="1">SUM(INDIRECT("'"&amp;TOTALDemandSheets&amp;"'!"&amp;ADDRESS(ROW(),COLUMN())))</f>
        <v>322498.56679259334</v>
      </c>
      <c r="N137" s="144" cm="1">
        <f t="array" aca="1" ref="N137" ca="1">SUM(INDIRECT("'"&amp;TOTALDemandSheets&amp;"'!"&amp;ADDRESS(ROW(),COLUMN())))</f>
        <v>0</v>
      </c>
      <c r="O137" s="144" cm="1">
        <f t="array" aca="1" ref="O137" ca="1">SUM(INDIRECT("'"&amp;TOTALDemandSheets&amp;"'!"&amp;ADDRESS(ROW(),COLUMN())))</f>
        <v>0</v>
      </c>
      <c r="P137" s="144" cm="1">
        <f t="array" aca="1" ref="P137" ca="1">SUM(INDIRECT("'"&amp;TOTALDemandSheets&amp;"'!"&amp;ADDRESS(ROW(),COLUMN())))</f>
        <v>0</v>
      </c>
      <c r="Q137" s="144" cm="1">
        <f t="array" aca="1" ref="Q137" ca="1">SUM(INDIRECT("'"&amp;TOTALDemandSheets&amp;"'!"&amp;ADDRESS(ROW(),COLUMN())))</f>
        <v>0</v>
      </c>
      <c r="R137" s="144" cm="1">
        <f t="array" aca="1" ref="R137" ca="1">SUM(INDIRECT("'"&amp;TOTALDemandSheets&amp;"'!"&amp;ADDRESS(ROW(),COLUMN())))</f>
        <v>0</v>
      </c>
      <c r="S137" s="144" cm="1">
        <f t="array" aca="1" ref="S137" ca="1">SUM(INDIRECT("'"&amp;TOTALDemandSheets&amp;"'!"&amp;ADDRESS(ROW(),COLUMN())))</f>
        <v>0</v>
      </c>
      <c r="T137" s="144" cm="1">
        <f t="array" aca="1" ref="T137" ca="1">SUM(INDIRECT("'"&amp;TOTALDemandSheets&amp;"'!"&amp;ADDRESS(ROW(),COLUMN())))</f>
        <v>0</v>
      </c>
      <c r="U137" s="144" cm="1">
        <f t="array" aca="1" ref="U137" ca="1">SUM(INDIRECT("'"&amp;TOTALDemandSheets&amp;"'!"&amp;ADDRESS(ROW(),COLUMN())))</f>
        <v>0</v>
      </c>
      <c r="V137" s="144" cm="1">
        <f t="array" aca="1" ref="V137" ca="1">SUM(INDIRECT("'"&amp;TOTALDemandSheets&amp;"'!"&amp;ADDRESS(ROW(),COLUMN())))</f>
        <v>0</v>
      </c>
      <c r="W137" s="144" cm="1">
        <f t="array" aca="1" ref="W137" ca="1">SUM(INDIRECT("'"&amp;TOTALDemandSheets&amp;"'!"&amp;ADDRESS(ROW(),COLUMN())))</f>
        <v>0</v>
      </c>
      <c r="X137" s="144" cm="1">
        <f t="array" aca="1" ref="X137" ca="1">SUM(INDIRECT("'"&amp;TOTALDemandSheets&amp;"'!"&amp;ADDRESS(ROW(),COLUMN())))</f>
        <v>0</v>
      </c>
      <c r="Y137" s="144" cm="1">
        <f t="array" aca="1" ref="Y137" ca="1">SUM(INDIRECT("'"&amp;TOTALDemandSheets&amp;"'!"&amp;ADDRESS(ROW(),COLUMN())))</f>
        <v>0</v>
      </c>
      <c r="Z137" s="144" cm="1">
        <f t="array" aca="1" ref="Z137" ca="1">SUM(INDIRECT("'"&amp;TOTALDemandSheets&amp;"'!"&amp;ADDRESS(ROW(),COLUMN())))</f>
        <v>0</v>
      </c>
    </row>
    <row r="138" spans="1:26" outlineLevel="1">
      <c r="A138" s="113" t="str">
        <f>IF(ISBLANK('Input-Accounts'!A138),"",'Input-Accounts'!A138)</f>
        <v/>
      </c>
      <c r="B138" s="79" t="str">
        <f>IF(ISBLANK('Input-Accounts'!B138),"",'Input-Accounts'!B138)</f>
        <v/>
      </c>
      <c r="D138" s="143"/>
      <c r="E138" s="143">
        <f t="shared" si="20"/>
        <v>0</v>
      </c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</row>
    <row r="139" spans="1:26" outlineLevel="1">
      <c r="A139" s="113">
        <f>IF(ISBLANK('Input-Accounts'!A139),"",'Input-Accounts'!A139)</f>
        <v>118</v>
      </c>
      <c r="B139" s="81" t="str">
        <f>IF(ISBLANK('Input-Accounts'!B139),"",'Input-Accounts'!B139)</f>
        <v>Distribution Maintenance Expenses</v>
      </c>
      <c r="D139" s="143"/>
      <c r="E139" s="143">
        <f t="shared" si="20"/>
        <v>0</v>
      </c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</row>
    <row r="140" spans="1:26" outlineLevel="1">
      <c r="A140" s="113">
        <f>IF(ISBLANK('Input-Accounts'!A140),"",'Input-Accounts'!A140)</f>
        <v>119</v>
      </c>
      <c r="B140" s="17" t="str">
        <f>IF(ISBLANK('Input-Accounts'!B140),"",'Input-Accounts'!B140)</f>
        <v>Maintenance supervision and engineering</v>
      </c>
      <c r="C140" s="113">
        <f>IF(ISBLANK('Input-Accounts'!C140),"",'Input-Accounts'!C140)</f>
        <v>885</v>
      </c>
      <c r="D140" s="143" cm="1">
        <f t="array" aca="1" ref="D140" ca="1">SUM(INDIRECT("'"&amp;TOTALDemandSheets&amp;"'!"&amp;ADDRESS(ROW(),COLUMN())))</f>
        <v>738107.75966486451</v>
      </c>
      <c r="E140" s="143">
        <f t="shared" ca="1" si="20"/>
        <v>0</v>
      </c>
      <c r="F140" s="89"/>
      <c r="G140" s="143" cm="1">
        <f t="array" aca="1" ref="G140" ca="1">SUM(INDIRECT("'"&amp;TOTALDemandSheets&amp;"'!"&amp;ADDRESS(ROW(),COLUMN())))</f>
        <v>228701.73414617014</v>
      </c>
      <c r="H140" s="143" cm="1">
        <f t="array" aca="1" ref="H140" ca="1">SUM(INDIRECT("'"&amp;TOTALDemandSheets&amp;"'!"&amp;ADDRESS(ROW(),COLUMN())))</f>
        <v>157611.00614746299</v>
      </c>
      <c r="I140" s="143" cm="1">
        <f t="array" aca="1" ref="I140" ca="1">SUM(INDIRECT("'"&amp;TOTALDemandSheets&amp;"'!"&amp;ADDRESS(ROW(),COLUMN())))</f>
        <v>17682.001519806177</v>
      </c>
      <c r="J140" s="143" cm="1">
        <f t="array" aca="1" ref="J140" ca="1">SUM(INDIRECT("'"&amp;TOTALDemandSheets&amp;"'!"&amp;ADDRESS(ROW(),COLUMN())))</f>
        <v>22580.624098911787</v>
      </c>
      <c r="K140" s="143" cm="1">
        <f t="array" aca="1" ref="K140" ca="1">SUM(INDIRECT("'"&amp;TOTALDemandSheets&amp;"'!"&amp;ADDRESS(ROW(),COLUMN())))</f>
        <v>1318.8950650867775</v>
      </c>
      <c r="L140" s="143" cm="1">
        <f t="array" aca="1" ref="L140" ca="1">SUM(INDIRECT("'"&amp;TOTALDemandSheets&amp;"'!"&amp;ADDRESS(ROW(),COLUMN())))</f>
        <v>282257.4379672517</v>
      </c>
      <c r="M140" s="143" cm="1">
        <f t="array" aca="1" ref="M140" ca="1">SUM(INDIRECT("'"&amp;TOTALDemandSheets&amp;"'!"&amp;ADDRESS(ROW(),COLUMN())))</f>
        <v>27956.060720174952</v>
      </c>
      <c r="N140" s="143" cm="1">
        <f t="array" aca="1" ref="N140" ca="1">SUM(INDIRECT("'"&amp;TOTALDemandSheets&amp;"'!"&amp;ADDRESS(ROW(),COLUMN())))</f>
        <v>0</v>
      </c>
      <c r="O140" s="143" cm="1">
        <f t="array" aca="1" ref="O140" ca="1">SUM(INDIRECT("'"&amp;TOTALDemandSheets&amp;"'!"&amp;ADDRESS(ROW(),COLUMN())))</f>
        <v>0</v>
      </c>
      <c r="P140" s="143" cm="1">
        <f t="array" aca="1" ref="P140" ca="1">SUM(INDIRECT("'"&amp;TOTALDemandSheets&amp;"'!"&amp;ADDRESS(ROW(),COLUMN())))</f>
        <v>0</v>
      </c>
      <c r="Q140" s="143" cm="1">
        <f t="array" aca="1" ref="Q140" ca="1">SUM(INDIRECT("'"&amp;TOTALDemandSheets&amp;"'!"&amp;ADDRESS(ROW(),COLUMN())))</f>
        <v>0</v>
      </c>
      <c r="R140" s="143" cm="1">
        <f t="array" aca="1" ref="R140" ca="1">SUM(INDIRECT("'"&amp;TOTALDemandSheets&amp;"'!"&amp;ADDRESS(ROW(),COLUMN())))</f>
        <v>0</v>
      </c>
      <c r="S140" s="143" cm="1">
        <f t="array" aca="1" ref="S140" ca="1">SUM(INDIRECT("'"&amp;TOTALDemandSheets&amp;"'!"&amp;ADDRESS(ROW(),COLUMN())))</f>
        <v>0</v>
      </c>
      <c r="T140" s="143" cm="1">
        <f t="array" aca="1" ref="T140" ca="1">SUM(INDIRECT("'"&amp;TOTALDemandSheets&amp;"'!"&amp;ADDRESS(ROW(),COLUMN())))</f>
        <v>0</v>
      </c>
      <c r="U140" s="143" cm="1">
        <f t="array" aca="1" ref="U140" ca="1">SUM(INDIRECT("'"&amp;TOTALDemandSheets&amp;"'!"&amp;ADDRESS(ROW(),COLUMN())))</f>
        <v>0</v>
      </c>
      <c r="V140" s="143" cm="1">
        <f t="array" aca="1" ref="V140" ca="1">SUM(INDIRECT("'"&amp;TOTALDemandSheets&amp;"'!"&amp;ADDRESS(ROW(),COLUMN())))</f>
        <v>0</v>
      </c>
      <c r="W140" s="143" cm="1">
        <f t="array" aca="1" ref="W140" ca="1">SUM(INDIRECT("'"&amp;TOTALDemandSheets&amp;"'!"&amp;ADDRESS(ROW(),COLUMN())))</f>
        <v>0</v>
      </c>
      <c r="X140" s="143" cm="1">
        <f t="array" aca="1" ref="X140" ca="1">SUM(INDIRECT("'"&amp;TOTALDemandSheets&amp;"'!"&amp;ADDRESS(ROW(),COLUMN())))</f>
        <v>0</v>
      </c>
      <c r="Y140" s="143" cm="1">
        <f t="array" aca="1" ref="Y140" ca="1">SUM(INDIRECT("'"&amp;TOTALDemandSheets&amp;"'!"&amp;ADDRESS(ROW(),COLUMN())))</f>
        <v>0</v>
      </c>
      <c r="Z140" s="143" cm="1">
        <f t="array" aca="1" ref="Z140" ca="1">SUM(INDIRECT("'"&amp;TOTALDemandSheets&amp;"'!"&amp;ADDRESS(ROW(),COLUMN())))</f>
        <v>0</v>
      </c>
    </row>
    <row r="141" spans="1:26" outlineLevel="1">
      <c r="A141" s="113">
        <f>IF(ISBLANK('Input-Accounts'!A141),"",'Input-Accounts'!A141)</f>
        <v>120</v>
      </c>
      <c r="B141" s="17" t="str">
        <f>IF(ISBLANK('Input-Accounts'!B141),"",'Input-Accounts'!B141)</f>
        <v>Structures &amp; Improvements</v>
      </c>
      <c r="C141" s="113">
        <f>IF(ISBLANK('Input-Accounts'!C141),"",'Input-Accounts'!C141)</f>
        <v>886</v>
      </c>
      <c r="D141" s="143" cm="1">
        <f t="array" aca="1" ref="D141" ca="1">SUM(INDIRECT("'"&amp;TOTALDemandSheets&amp;"'!"&amp;ADDRESS(ROW(),COLUMN())))</f>
        <v>3418.8664921832064</v>
      </c>
      <c r="E141" s="143">
        <f t="shared" ca="1" si="20"/>
        <v>0</v>
      </c>
      <c r="F141" s="89"/>
      <c r="G141" s="143" cm="1">
        <f t="array" aca="1" ref="G141" ca="1">SUM(INDIRECT("'"&amp;TOTALDemandSheets&amp;"'!"&amp;ADDRESS(ROW(),COLUMN())))</f>
        <v>1097.8759245004478</v>
      </c>
      <c r="H141" s="143" cm="1">
        <f t="array" aca="1" ref="H141" ca="1">SUM(INDIRECT("'"&amp;TOTALDemandSheets&amp;"'!"&amp;ADDRESS(ROW(),COLUMN())))</f>
        <v>756.7851929759446</v>
      </c>
      <c r="I141" s="143" cm="1">
        <f t="array" aca="1" ref="I141" ca="1">SUM(INDIRECT("'"&amp;TOTALDemandSheets&amp;"'!"&amp;ADDRESS(ROW(),COLUMN())))</f>
        <v>85.040350859779693</v>
      </c>
      <c r="J141" s="143" cm="1">
        <f t="array" aca="1" ref="J141" ca="1">SUM(INDIRECT("'"&amp;TOTALDemandSheets&amp;"'!"&amp;ADDRESS(ROW(),COLUMN())))</f>
        <v>108.6848611526522</v>
      </c>
      <c r="K141" s="143" cm="1">
        <f t="array" aca="1" ref="K141" ca="1">SUM(INDIRECT("'"&amp;TOTALDemandSheets&amp;"'!"&amp;ADDRESS(ROW(),COLUMN())))</f>
        <v>6.131252517987277</v>
      </c>
      <c r="L141" s="143" cm="1">
        <f t="array" aca="1" ref="L141" ca="1">SUM(INDIRECT("'"&amp;TOTALDemandSheets&amp;"'!"&amp;ADDRESS(ROW(),COLUMN())))</f>
        <v>1261.6558570461129</v>
      </c>
      <c r="M141" s="143" cm="1">
        <f t="array" aca="1" ref="M141" ca="1">SUM(INDIRECT("'"&amp;TOTALDemandSheets&amp;"'!"&amp;ADDRESS(ROW(),COLUMN())))</f>
        <v>102.69305313028164</v>
      </c>
      <c r="N141" s="143" cm="1">
        <f t="array" aca="1" ref="N141" ca="1">SUM(INDIRECT("'"&amp;TOTALDemandSheets&amp;"'!"&amp;ADDRESS(ROW(),COLUMN())))</f>
        <v>0</v>
      </c>
      <c r="O141" s="143" cm="1">
        <f t="array" aca="1" ref="O141" ca="1">SUM(INDIRECT("'"&amp;TOTALDemandSheets&amp;"'!"&amp;ADDRESS(ROW(),COLUMN())))</f>
        <v>0</v>
      </c>
      <c r="P141" s="143" cm="1">
        <f t="array" aca="1" ref="P141" ca="1">SUM(INDIRECT("'"&amp;TOTALDemandSheets&amp;"'!"&amp;ADDRESS(ROW(),COLUMN())))</f>
        <v>0</v>
      </c>
      <c r="Q141" s="143" cm="1">
        <f t="array" aca="1" ref="Q141" ca="1">SUM(INDIRECT("'"&amp;TOTALDemandSheets&amp;"'!"&amp;ADDRESS(ROW(),COLUMN())))</f>
        <v>0</v>
      </c>
      <c r="R141" s="143" cm="1">
        <f t="array" aca="1" ref="R141" ca="1">SUM(INDIRECT("'"&amp;TOTALDemandSheets&amp;"'!"&amp;ADDRESS(ROW(),COLUMN())))</f>
        <v>0</v>
      </c>
      <c r="S141" s="143" cm="1">
        <f t="array" aca="1" ref="S141" ca="1">SUM(INDIRECT("'"&amp;TOTALDemandSheets&amp;"'!"&amp;ADDRESS(ROW(),COLUMN())))</f>
        <v>0</v>
      </c>
      <c r="T141" s="143" cm="1">
        <f t="array" aca="1" ref="T141" ca="1">SUM(INDIRECT("'"&amp;TOTALDemandSheets&amp;"'!"&amp;ADDRESS(ROW(),COLUMN())))</f>
        <v>0</v>
      </c>
      <c r="U141" s="143" cm="1">
        <f t="array" aca="1" ref="U141" ca="1">SUM(INDIRECT("'"&amp;TOTALDemandSheets&amp;"'!"&amp;ADDRESS(ROW(),COLUMN())))</f>
        <v>0</v>
      </c>
      <c r="V141" s="143" cm="1">
        <f t="array" aca="1" ref="V141" ca="1">SUM(INDIRECT("'"&amp;TOTALDemandSheets&amp;"'!"&amp;ADDRESS(ROW(),COLUMN())))</f>
        <v>0</v>
      </c>
      <c r="W141" s="143" cm="1">
        <f t="array" aca="1" ref="W141" ca="1">SUM(INDIRECT("'"&amp;TOTALDemandSheets&amp;"'!"&amp;ADDRESS(ROW(),COLUMN())))</f>
        <v>0</v>
      </c>
      <c r="X141" s="143" cm="1">
        <f t="array" aca="1" ref="X141" ca="1">SUM(INDIRECT("'"&amp;TOTALDemandSheets&amp;"'!"&amp;ADDRESS(ROW(),COLUMN())))</f>
        <v>0</v>
      </c>
      <c r="Y141" s="143" cm="1">
        <f t="array" aca="1" ref="Y141" ca="1">SUM(INDIRECT("'"&amp;TOTALDemandSheets&amp;"'!"&amp;ADDRESS(ROW(),COLUMN())))</f>
        <v>0</v>
      </c>
      <c r="Z141" s="143" cm="1">
        <f t="array" aca="1" ref="Z141" ca="1">SUM(INDIRECT("'"&amp;TOTALDemandSheets&amp;"'!"&amp;ADDRESS(ROW(),COLUMN())))</f>
        <v>0</v>
      </c>
    </row>
    <row r="142" spans="1:26" outlineLevel="1">
      <c r="A142" s="113">
        <f>IF(ISBLANK('Input-Accounts'!A142),"",'Input-Accounts'!A142)</f>
        <v>121</v>
      </c>
      <c r="B142" s="17" t="str">
        <f>IF(ISBLANK('Input-Accounts'!B142),"",'Input-Accounts'!B142)</f>
        <v>Maintenance of mains</v>
      </c>
      <c r="C142" s="113">
        <f>IF(ISBLANK('Input-Accounts'!C142),"",'Input-Accounts'!C142)</f>
        <v>887</v>
      </c>
      <c r="D142" s="143" cm="1">
        <f t="array" aca="1" ref="D142" ca="1">SUM(INDIRECT("'"&amp;TOTALDemandSheets&amp;"'!"&amp;ADDRESS(ROW(),COLUMN())))</f>
        <v>4809860.560562415</v>
      </c>
      <c r="E142" s="143">
        <f t="shared" ca="1" si="20"/>
        <v>0</v>
      </c>
      <c r="F142" s="89"/>
      <c r="G142" s="143" cm="1">
        <f t="array" aca="1" ref="G142" ca="1">SUM(INDIRECT("'"&amp;TOTALDemandSheets&amp;"'!"&amp;ADDRESS(ROW(),COLUMN())))</f>
        <v>1592370.625551129</v>
      </c>
      <c r="H142" s="143" cm="1">
        <f t="array" aca="1" ref="H142" ca="1">SUM(INDIRECT("'"&amp;TOTALDemandSheets&amp;"'!"&amp;ADDRESS(ROW(),COLUMN())))</f>
        <v>1097862.4008491186</v>
      </c>
      <c r="I142" s="143" cm="1">
        <f t="array" aca="1" ref="I142" ca="1">SUM(INDIRECT("'"&amp;TOTALDemandSheets&amp;"'!"&amp;ADDRESS(ROW(),COLUMN())))</f>
        <v>123533.03370115394</v>
      </c>
      <c r="J142" s="143" cm="1">
        <f t="array" aca="1" ref="J142" ca="1">SUM(INDIRECT("'"&amp;TOTALDemandSheets&amp;"'!"&amp;ADDRESS(ROW(),COLUMN())))</f>
        <v>157981.46501158481</v>
      </c>
      <c r="K142" s="143" cm="1">
        <f t="array" aca="1" ref="K142" ca="1">SUM(INDIRECT("'"&amp;TOTALDemandSheets&amp;"'!"&amp;ADDRESS(ROW(),COLUMN())))</f>
        <v>8653.3642223778315</v>
      </c>
      <c r="L142" s="143" cm="1">
        <f t="array" aca="1" ref="L142" ca="1">SUM(INDIRECT("'"&amp;TOTALDemandSheets&amp;"'!"&amp;ADDRESS(ROW(),COLUMN())))</f>
        <v>1718227.6904650338</v>
      </c>
      <c r="M142" s="143" cm="1">
        <f t="array" aca="1" ref="M142" ca="1">SUM(INDIRECT("'"&amp;TOTALDemandSheets&amp;"'!"&amp;ADDRESS(ROW(),COLUMN())))</f>
        <v>111231.98076201737</v>
      </c>
      <c r="N142" s="143" cm="1">
        <f t="array" aca="1" ref="N142" ca="1">SUM(INDIRECT("'"&amp;TOTALDemandSheets&amp;"'!"&amp;ADDRESS(ROW(),COLUMN())))</f>
        <v>0</v>
      </c>
      <c r="O142" s="143" cm="1">
        <f t="array" aca="1" ref="O142" ca="1">SUM(INDIRECT("'"&amp;TOTALDemandSheets&amp;"'!"&amp;ADDRESS(ROW(),COLUMN())))</f>
        <v>0</v>
      </c>
      <c r="P142" s="143" cm="1">
        <f t="array" aca="1" ref="P142" ca="1">SUM(INDIRECT("'"&amp;TOTALDemandSheets&amp;"'!"&amp;ADDRESS(ROW(),COLUMN())))</f>
        <v>0</v>
      </c>
      <c r="Q142" s="143" cm="1">
        <f t="array" aca="1" ref="Q142" ca="1">SUM(INDIRECT("'"&amp;TOTALDemandSheets&amp;"'!"&amp;ADDRESS(ROW(),COLUMN())))</f>
        <v>0</v>
      </c>
      <c r="R142" s="143" cm="1">
        <f t="array" aca="1" ref="R142" ca="1">SUM(INDIRECT("'"&amp;TOTALDemandSheets&amp;"'!"&amp;ADDRESS(ROW(),COLUMN())))</f>
        <v>0</v>
      </c>
      <c r="S142" s="143" cm="1">
        <f t="array" aca="1" ref="S142" ca="1">SUM(INDIRECT("'"&amp;TOTALDemandSheets&amp;"'!"&amp;ADDRESS(ROW(),COLUMN())))</f>
        <v>0</v>
      </c>
      <c r="T142" s="143" cm="1">
        <f t="array" aca="1" ref="T142" ca="1">SUM(INDIRECT("'"&amp;TOTALDemandSheets&amp;"'!"&amp;ADDRESS(ROW(),COLUMN())))</f>
        <v>0</v>
      </c>
      <c r="U142" s="143" cm="1">
        <f t="array" aca="1" ref="U142" ca="1">SUM(INDIRECT("'"&amp;TOTALDemandSheets&amp;"'!"&amp;ADDRESS(ROW(),COLUMN())))</f>
        <v>0</v>
      </c>
      <c r="V142" s="143" cm="1">
        <f t="array" aca="1" ref="V142" ca="1">SUM(INDIRECT("'"&amp;TOTALDemandSheets&amp;"'!"&amp;ADDRESS(ROW(),COLUMN())))</f>
        <v>0</v>
      </c>
      <c r="W142" s="143" cm="1">
        <f t="array" aca="1" ref="W142" ca="1">SUM(INDIRECT("'"&amp;TOTALDemandSheets&amp;"'!"&amp;ADDRESS(ROW(),COLUMN())))</f>
        <v>0</v>
      </c>
      <c r="X142" s="143" cm="1">
        <f t="array" aca="1" ref="X142" ca="1">SUM(INDIRECT("'"&amp;TOTALDemandSheets&amp;"'!"&amp;ADDRESS(ROW(),COLUMN())))</f>
        <v>0</v>
      </c>
      <c r="Y142" s="143" cm="1">
        <f t="array" aca="1" ref="Y142" ca="1">SUM(INDIRECT("'"&amp;TOTALDemandSheets&amp;"'!"&amp;ADDRESS(ROW(),COLUMN())))</f>
        <v>0</v>
      </c>
      <c r="Z142" s="143" cm="1">
        <f t="array" aca="1" ref="Z142" ca="1">SUM(INDIRECT("'"&amp;TOTALDemandSheets&amp;"'!"&amp;ADDRESS(ROW(),COLUMN())))</f>
        <v>0</v>
      </c>
    </row>
    <row r="143" spans="1:26" outlineLevel="1">
      <c r="A143" s="113">
        <f>IF(ISBLANK('Input-Accounts'!A143),"",'Input-Accounts'!A143)</f>
        <v>122</v>
      </c>
      <c r="B143" s="17" t="str">
        <f>IF(ISBLANK('Input-Accounts'!B143),"",'Input-Accounts'!B143)</f>
        <v>Compressor Station</v>
      </c>
      <c r="C143" s="113">
        <f>IF(ISBLANK('Input-Accounts'!C143),"",'Input-Accounts'!C143)</f>
        <v>888</v>
      </c>
      <c r="D143" s="143" cm="1">
        <f t="array" aca="1" ref="D143" ca="1">SUM(INDIRECT("'"&amp;TOTALDemandSheets&amp;"'!"&amp;ADDRESS(ROW(),COLUMN())))</f>
        <v>484351.09259738587</v>
      </c>
      <c r="E143" s="143">
        <f t="shared" ca="1" si="20"/>
        <v>0</v>
      </c>
      <c r="F143" s="89"/>
      <c r="G143" s="143" cm="1">
        <f t="array" aca="1" ref="G143" ca="1">SUM(INDIRECT("'"&amp;TOTALDemandSheets&amp;"'!"&amp;ADDRESS(ROW(),COLUMN())))</f>
        <v>89701.893888700695</v>
      </c>
      <c r="H143" s="143" cm="1">
        <f t="array" aca="1" ref="H143" ca="1">SUM(INDIRECT("'"&amp;TOTALDemandSheets&amp;"'!"&amp;ADDRESS(ROW(),COLUMN())))</f>
        <v>61539.39691314692</v>
      </c>
      <c r="I143" s="143" cm="1">
        <f t="array" aca="1" ref="I143" ca="1">SUM(INDIRECT("'"&amp;TOTALDemandSheets&amp;"'!"&amp;ADDRESS(ROW(),COLUMN())))</f>
        <v>6687.1276527897144</v>
      </c>
      <c r="J143" s="143" cm="1">
        <f t="array" aca="1" ref="J143" ca="1">SUM(INDIRECT("'"&amp;TOTALDemandSheets&amp;"'!"&amp;ADDRESS(ROW(),COLUMN())))</f>
        <v>8406.7053612688196</v>
      </c>
      <c r="K143" s="143" cm="1">
        <f t="array" aca="1" ref="K143" ca="1">SUM(INDIRECT("'"&amp;TOTALDemandSheets&amp;"'!"&amp;ADDRESS(ROW(),COLUMN())))</f>
        <v>830.66744513931894</v>
      </c>
      <c r="L143" s="143" cm="1">
        <f t="array" aca="1" ref="L143" ca="1">SUM(INDIRECT("'"&amp;TOTALDemandSheets&amp;"'!"&amp;ADDRESS(ROW(),COLUMN())))</f>
        <v>256866.39601831636</v>
      </c>
      <c r="M143" s="143" cm="1">
        <f t="array" aca="1" ref="M143" ca="1">SUM(INDIRECT("'"&amp;TOTALDemandSheets&amp;"'!"&amp;ADDRESS(ROW(),COLUMN())))</f>
        <v>60318.905318024088</v>
      </c>
      <c r="N143" s="143" cm="1">
        <f t="array" aca="1" ref="N143" ca="1">SUM(INDIRECT("'"&amp;TOTALDemandSheets&amp;"'!"&amp;ADDRESS(ROW(),COLUMN())))</f>
        <v>0</v>
      </c>
      <c r="O143" s="143" cm="1">
        <f t="array" aca="1" ref="O143" ca="1">SUM(INDIRECT("'"&amp;TOTALDemandSheets&amp;"'!"&amp;ADDRESS(ROW(),COLUMN())))</f>
        <v>0</v>
      </c>
      <c r="P143" s="143" cm="1">
        <f t="array" aca="1" ref="P143" ca="1">SUM(INDIRECT("'"&amp;TOTALDemandSheets&amp;"'!"&amp;ADDRESS(ROW(),COLUMN())))</f>
        <v>0</v>
      </c>
      <c r="Q143" s="143" cm="1">
        <f t="array" aca="1" ref="Q143" ca="1">SUM(INDIRECT("'"&amp;TOTALDemandSheets&amp;"'!"&amp;ADDRESS(ROW(),COLUMN())))</f>
        <v>0</v>
      </c>
      <c r="R143" s="143" cm="1">
        <f t="array" aca="1" ref="R143" ca="1">SUM(INDIRECT("'"&amp;TOTALDemandSheets&amp;"'!"&amp;ADDRESS(ROW(),COLUMN())))</f>
        <v>0</v>
      </c>
      <c r="S143" s="143" cm="1">
        <f t="array" aca="1" ref="S143" ca="1">SUM(INDIRECT("'"&amp;TOTALDemandSheets&amp;"'!"&amp;ADDRESS(ROW(),COLUMN())))</f>
        <v>0</v>
      </c>
      <c r="T143" s="143" cm="1">
        <f t="array" aca="1" ref="T143" ca="1">SUM(INDIRECT("'"&amp;TOTALDemandSheets&amp;"'!"&amp;ADDRESS(ROW(),COLUMN())))</f>
        <v>0</v>
      </c>
      <c r="U143" s="143" cm="1">
        <f t="array" aca="1" ref="U143" ca="1">SUM(INDIRECT("'"&amp;TOTALDemandSheets&amp;"'!"&amp;ADDRESS(ROW(),COLUMN())))</f>
        <v>0</v>
      </c>
      <c r="V143" s="143" cm="1">
        <f t="array" aca="1" ref="V143" ca="1">SUM(INDIRECT("'"&amp;TOTALDemandSheets&amp;"'!"&amp;ADDRESS(ROW(),COLUMN())))</f>
        <v>0</v>
      </c>
      <c r="W143" s="143" cm="1">
        <f t="array" aca="1" ref="W143" ca="1">SUM(INDIRECT("'"&amp;TOTALDemandSheets&amp;"'!"&amp;ADDRESS(ROW(),COLUMN())))</f>
        <v>0</v>
      </c>
      <c r="X143" s="143" cm="1">
        <f t="array" aca="1" ref="X143" ca="1">SUM(INDIRECT("'"&amp;TOTALDemandSheets&amp;"'!"&amp;ADDRESS(ROW(),COLUMN())))</f>
        <v>0</v>
      </c>
      <c r="Y143" s="143" cm="1">
        <f t="array" aca="1" ref="Y143" ca="1">SUM(INDIRECT("'"&amp;TOTALDemandSheets&amp;"'!"&amp;ADDRESS(ROW(),COLUMN())))</f>
        <v>0</v>
      </c>
      <c r="Z143" s="143" cm="1">
        <f t="array" aca="1" ref="Z143" ca="1">SUM(INDIRECT("'"&amp;TOTALDemandSheets&amp;"'!"&amp;ADDRESS(ROW(),COLUMN())))</f>
        <v>0</v>
      </c>
    </row>
    <row r="144" spans="1:26" outlineLevel="1">
      <c r="A144" s="113">
        <f>IF(ISBLANK('Input-Accounts'!A144),"",'Input-Accounts'!A144)</f>
        <v>123</v>
      </c>
      <c r="B144" s="17" t="str">
        <f>IF(ISBLANK('Input-Accounts'!B144),"",'Input-Accounts'!B144)</f>
        <v>Maintenance of M&amp;R station equipment—General</v>
      </c>
      <c r="C144" s="113">
        <f>IF(ISBLANK('Input-Accounts'!C144),"",'Input-Accounts'!C144)</f>
        <v>889</v>
      </c>
      <c r="D144" s="143" cm="1">
        <f t="array" aca="1" ref="D144" ca="1">SUM(INDIRECT("'"&amp;TOTALDemandSheets&amp;"'!"&amp;ADDRESS(ROW(),COLUMN())))</f>
        <v>299913.80627510289</v>
      </c>
      <c r="E144" s="143">
        <f t="shared" ca="1" si="20"/>
        <v>0</v>
      </c>
      <c r="F144" s="89"/>
      <c r="G144" s="143" cm="1">
        <f t="array" aca="1" ref="G144" ca="1">SUM(INDIRECT("'"&amp;TOTALDemandSheets&amp;"'!"&amp;ADDRESS(ROW(),COLUMN())))</f>
        <v>55544.081220042681</v>
      </c>
      <c r="H144" s="143" cm="1">
        <f t="array" aca="1" ref="H144" ca="1">SUM(INDIRECT("'"&amp;TOTALDemandSheets&amp;"'!"&amp;ADDRESS(ROW(),COLUMN())))</f>
        <v>38105.65320524235</v>
      </c>
      <c r="I144" s="143" cm="1">
        <f t="array" aca="1" ref="I144" ca="1">SUM(INDIRECT("'"&amp;TOTALDemandSheets&amp;"'!"&amp;ADDRESS(ROW(),COLUMN())))</f>
        <v>4140.7192799764571</v>
      </c>
      <c r="J144" s="143" cm="1">
        <f t="array" aca="1" ref="J144" ca="1">SUM(INDIRECT("'"&amp;TOTALDemandSheets&amp;"'!"&amp;ADDRESS(ROW(),COLUMN())))</f>
        <v>5205.4946126182294</v>
      </c>
      <c r="K144" s="143" cm="1">
        <f t="array" aca="1" ref="K144" ca="1">SUM(INDIRECT("'"&amp;TOTALDemandSheets&amp;"'!"&amp;ADDRESS(ROW(),COLUMN())))</f>
        <v>514.3554727719694</v>
      </c>
      <c r="L144" s="143" cm="1">
        <f t="array" aca="1" ref="L144" ca="1">SUM(INDIRECT("'"&amp;TOTALDemandSheets&amp;"'!"&amp;ADDRESS(ROW(),COLUMN())))</f>
        <v>159053.58677090547</v>
      </c>
      <c r="M144" s="143" cm="1">
        <f t="array" aca="1" ref="M144" ca="1">SUM(INDIRECT("'"&amp;TOTALDemandSheets&amp;"'!"&amp;ADDRESS(ROW(),COLUMN())))</f>
        <v>37349.915713545743</v>
      </c>
      <c r="N144" s="143" cm="1">
        <f t="array" aca="1" ref="N144" ca="1">SUM(INDIRECT("'"&amp;TOTALDemandSheets&amp;"'!"&amp;ADDRESS(ROW(),COLUMN())))</f>
        <v>0</v>
      </c>
      <c r="O144" s="143" cm="1">
        <f t="array" aca="1" ref="O144" ca="1">SUM(INDIRECT("'"&amp;TOTALDemandSheets&amp;"'!"&amp;ADDRESS(ROW(),COLUMN())))</f>
        <v>0</v>
      </c>
      <c r="P144" s="143" cm="1">
        <f t="array" aca="1" ref="P144" ca="1">SUM(INDIRECT("'"&amp;TOTALDemandSheets&amp;"'!"&amp;ADDRESS(ROW(),COLUMN())))</f>
        <v>0</v>
      </c>
      <c r="Q144" s="143" cm="1">
        <f t="array" aca="1" ref="Q144" ca="1">SUM(INDIRECT("'"&amp;TOTALDemandSheets&amp;"'!"&amp;ADDRESS(ROW(),COLUMN())))</f>
        <v>0</v>
      </c>
      <c r="R144" s="143" cm="1">
        <f t="array" aca="1" ref="R144" ca="1">SUM(INDIRECT("'"&amp;TOTALDemandSheets&amp;"'!"&amp;ADDRESS(ROW(),COLUMN())))</f>
        <v>0</v>
      </c>
      <c r="S144" s="143" cm="1">
        <f t="array" aca="1" ref="S144" ca="1">SUM(INDIRECT("'"&amp;TOTALDemandSheets&amp;"'!"&amp;ADDRESS(ROW(),COLUMN())))</f>
        <v>0</v>
      </c>
      <c r="T144" s="143" cm="1">
        <f t="array" aca="1" ref="T144" ca="1">SUM(INDIRECT("'"&amp;TOTALDemandSheets&amp;"'!"&amp;ADDRESS(ROW(),COLUMN())))</f>
        <v>0</v>
      </c>
      <c r="U144" s="143" cm="1">
        <f t="array" aca="1" ref="U144" ca="1">SUM(INDIRECT("'"&amp;TOTALDemandSheets&amp;"'!"&amp;ADDRESS(ROW(),COLUMN())))</f>
        <v>0</v>
      </c>
      <c r="V144" s="143" cm="1">
        <f t="array" aca="1" ref="V144" ca="1">SUM(INDIRECT("'"&amp;TOTALDemandSheets&amp;"'!"&amp;ADDRESS(ROW(),COLUMN())))</f>
        <v>0</v>
      </c>
      <c r="W144" s="143" cm="1">
        <f t="array" aca="1" ref="W144" ca="1">SUM(INDIRECT("'"&amp;TOTALDemandSheets&amp;"'!"&amp;ADDRESS(ROW(),COLUMN())))</f>
        <v>0</v>
      </c>
      <c r="X144" s="143" cm="1">
        <f t="array" aca="1" ref="X144" ca="1">SUM(INDIRECT("'"&amp;TOTALDemandSheets&amp;"'!"&amp;ADDRESS(ROW(),COLUMN())))</f>
        <v>0</v>
      </c>
      <c r="Y144" s="143" cm="1">
        <f t="array" aca="1" ref="Y144" ca="1">SUM(INDIRECT("'"&amp;TOTALDemandSheets&amp;"'!"&amp;ADDRESS(ROW(),COLUMN())))</f>
        <v>0</v>
      </c>
      <c r="Z144" s="143" cm="1">
        <f t="array" aca="1" ref="Z144" ca="1">SUM(INDIRECT("'"&amp;TOTALDemandSheets&amp;"'!"&amp;ADDRESS(ROW(),COLUMN())))</f>
        <v>0</v>
      </c>
    </row>
    <row r="145" spans="1:26" outlineLevel="1">
      <c r="A145" s="113">
        <f>IF(ISBLANK('Input-Accounts'!A145),"",'Input-Accounts'!A145)</f>
        <v>124</v>
      </c>
      <c r="B145" s="17" t="str">
        <f>IF(ISBLANK('Input-Accounts'!B145),"",'Input-Accounts'!B145)</f>
        <v>Maintenance of M&amp;R station equipment—Industrial</v>
      </c>
      <c r="C145" s="113">
        <f>IF(ISBLANK('Input-Accounts'!C145),"",'Input-Accounts'!C145)</f>
        <v>890</v>
      </c>
      <c r="D145" s="143" cm="1">
        <f t="array" aca="1" ref="D145" ca="1">SUM(INDIRECT("'"&amp;TOTALDemandSheets&amp;"'!"&amp;ADDRESS(ROW(),COLUMN())))</f>
        <v>0</v>
      </c>
      <c r="E145" s="143">
        <f t="shared" ref="E145" ca="1" si="22">IFERROR(IF(D145="",0,IF(D145=0,0,IF(ABS(D145-SUM($G145:$Z145))&lt;Check_Limit,0,1))),1)</f>
        <v>0</v>
      </c>
      <c r="F145" s="89"/>
      <c r="G145" s="143" cm="1">
        <f t="array" aca="1" ref="G145" ca="1">SUM(INDIRECT("'"&amp;TOTALDemandSheets&amp;"'!"&amp;ADDRESS(ROW(),COLUMN())))</f>
        <v>0</v>
      </c>
      <c r="H145" s="143" cm="1">
        <f t="array" aca="1" ref="H145" ca="1">SUM(INDIRECT("'"&amp;TOTALDemandSheets&amp;"'!"&amp;ADDRESS(ROW(),COLUMN())))</f>
        <v>0</v>
      </c>
      <c r="I145" s="143" cm="1">
        <f t="array" aca="1" ref="I145" ca="1">SUM(INDIRECT("'"&amp;TOTALDemandSheets&amp;"'!"&amp;ADDRESS(ROW(),COLUMN())))</f>
        <v>0</v>
      </c>
      <c r="J145" s="143" cm="1">
        <f t="array" aca="1" ref="J145" ca="1">SUM(INDIRECT("'"&amp;TOTALDemandSheets&amp;"'!"&amp;ADDRESS(ROW(),COLUMN())))</f>
        <v>0</v>
      </c>
      <c r="K145" s="143" cm="1">
        <f t="array" aca="1" ref="K145" ca="1">SUM(INDIRECT("'"&amp;TOTALDemandSheets&amp;"'!"&amp;ADDRESS(ROW(),COLUMN())))</f>
        <v>0</v>
      </c>
      <c r="L145" s="143" cm="1">
        <f t="array" aca="1" ref="L145" ca="1">SUM(INDIRECT("'"&amp;TOTALDemandSheets&amp;"'!"&amp;ADDRESS(ROW(),COLUMN())))</f>
        <v>0</v>
      </c>
      <c r="M145" s="143" cm="1">
        <f t="array" aca="1" ref="M145" ca="1">SUM(INDIRECT("'"&amp;TOTALDemandSheets&amp;"'!"&amp;ADDRESS(ROW(),COLUMN())))</f>
        <v>0</v>
      </c>
      <c r="N145" s="143" cm="1">
        <f t="array" aca="1" ref="N145" ca="1">SUM(INDIRECT("'"&amp;TOTALDemandSheets&amp;"'!"&amp;ADDRESS(ROW(),COLUMN())))</f>
        <v>0</v>
      </c>
      <c r="O145" s="143" cm="1">
        <f t="array" aca="1" ref="O145" ca="1">SUM(INDIRECT("'"&amp;TOTALDemandSheets&amp;"'!"&amp;ADDRESS(ROW(),COLUMN())))</f>
        <v>0</v>
      </c>
      <c r="P145" s="143" cm="1">
        <f t="array" aca="1" ref="P145" ca="1">SUM(INDIRECT("'"&amp;TOTALDemandSheets&amp;"'!"&amp;ADDRESS(ROW(),COLUMN())))</f>
        <v>0</v>
      </c>
      <c r="Q145" s="143" cm="1">
        <f t="array" aca="1" ref="Q145" ca="1">SUM(INDIRECT("'"&amp;TOTALDemandSheets&amp;"'!"&amp;ADDRESS(ROW(),COLUMN())))</f>
        <v>0</v>
      </c>
      <c r="R145" s="143" cm="1">
        <f t="array" aca="1" ref="R145" ca="1">SUM(INDIRECT("'"&amp;TOTALDemandSheets&amp;"'!"&amp;ADDRESS(ROW(),COLUMN())))</f>
        <v>0</v>
      </c>
      <c r="S145" s="143" cm="1">
        <f t="array" aca="1" ref="S145" ca="1">SUM(INDIRECT("'"&amp;TOTALDemandSheets&amp;"'!"&amp;ADDRESS(ROW(),COLUMN())))</f>
        <v>0</v>
      </c>
      <c r="T145" s="143" cm="1">
        <f t="array" aca="1" ref="T145" ca="1">SUM(INDIRECT("'"&amp;TOTALDemandSheets&amp;"'!"&amp;ADDRESS(ROW(),COLUMN())))</f>
        <v>0</v>
      </c>
      <c r="U145" s="143" cm="1">
        <f t="array" aca="1" ref="U145" ca="1">SUM(INDIRECT("'"&amp;TOTALDemandSheets&amp;"'!"&amp;ADDRESS(ROW(),COLUMN())))</f>
        <v>0</v>
      </c>
      <c r="V145" s="143" cm="1">
        <f t="array" aca="1" ref="V145" ca="1">SUM(INDIRECT("'"&amp;TOTALDemandSheets&amp;"'!"&amp;ADDRESS(ROW(),COLUMN())))</f>
        <v>0</v>
      </c>
      <c r="W145" s="143" cm="1">
        <f t="array" aca="1" ref="W145" ca="1">SUM(INDIRECT("'"&amp;TOTALDemandSheets&amp;"'!"&amp;ADDRESS(ROW(),COLUMN())))</f>
        <v>0</v>
      </c>
      <c r="X145" s="143" cm="1">
        <f t="array" aca="1" ref="X145" ca="1">SUM(INDIRECT("'"&amp;TOTALDemandSheets&amp;"'!"&amp;ADDRESS(ROW(),COLUMN())))</f>
        <v>0</v>
      </c>
      <c r="Y145" s="143" cm="1">
        <f t="array" aca="1" ref="Y145" ca="1">SUM(INDIRECT("'"&amp;TOTALDemandSheets&amp;"'!"&amp;ADDRESS(ROW(),COLUMN())))</f>
        <v>0</v>
      </c>
      <c r="Z145" s="143" cm="1">
        <f t="array" aca="1" ref="Z145" ca="1">SUM(INDIRECT("'"&amp;TOTALDemandSheets&amp;"'!"&amp;ADDRESS(ROW(),COLUMN())))</f>
        <v>0</v>
      </c>
    </row>
    <row r="146" spans="1:26" outlineLevel="1">
      <c r="A146" s="113">
        <f>IF(ISBLANK('Input-Accounts'!A146),"",'Input-Accounts'!A146)</f>
        <v>125</v>
      </c>
      <c r="B146" s="17" t="str">
        <f>IF(ISBLANK('Input-Accounts'!B146),"",'Input-Accounts'!B146)</f>
        <v>Maintenance of M&amp;R station equipment—City Gate</v>
      </c>
      <c r="C146" s="113">
        <f>IF(ISBLANK('Input-Accounts'!C146),"",'Input-Accounts'!C146)</f>
        <v>891</v>
      </c>
      <c r="D146" s="143" cm="1">
        <f t="array" aca="1" ref="D146" ca="1">SUM(INDIRECT("'"&amp;TOTALDemandSheets&amp;"'!"&amp;ADDRESS(ROW(),COLUMN())))</f>
        <v>119309.82967567084</v>
      </c>
      <c r="E146" s="143">
        <f t="shared" ca="1" si="20"/>
        <v>0</v>
      </c>
      <c r="F146" s="89"/>
      <c r="G146" s="143" cm="1">
        <f t="array" aca="1" ref="G146" ca="1">SUM(INDIRECT("'"&amp;TOTALDemandSheets&amp;"'!"&amp;ADDRESS(ROW(),COLUMN())))</f>
        <v>22096.198078244495</v>
      </c>
      <c r="H146" s="143" cm="1">
        <f t="array" aca="1" ref="H146" ca="1">SUM(INDIRECT("'"&amp;TOTALDemandSheets&amp;"'!"&amp;ADDRESS(ROW(),COLUMN())))</f>
        <v>15158.95200045367</v>
      </c>
      <c r="I146" s="143" cm="1">
        <f t="array" aca="1" ref="I146" ca="1">SUM(INDIRECT("'"&amp;TOTALDemandSheets&amp;"'!"&amp;ADDRESS(ROW(),COLUMN())))</f>
        <v>1647.2349778242565</v>
      </c>
      <c r="J146" s="143" cm="1">
        <f t="array" aca="1" ref="J146" ca="1">SUM(INDIRECT("'"&amp;TOTALDemandSheets&amp;"'!"&amp;ADDRESS(ROW(),COLUMN())))</f>
        <v>2070.817223530601</v>
      </c>
      <c r="K146" s="143" cm="1">
        <f t="array" aca="1" ref="K146" ca="1">SUM(INDIRECT("'"&amp;TOTALDemandSheets&amp;"'!"&amp;ADDRESS(ROW(),COLUMN())))</f>
        <v>204.61766869405778</v>
      </c>
      <c r="L146" s="143" cm="1">
        <f t="array" aca="1" ref="L146" ca="1">SUM(INDIRECT("'"&amp;TOTALDemandSheets&amp;"'!"&amp;ADDRESS(ROW(),COLUMN())))</f>
        <v>63273.700476244463</v>
      </c>
      <c r="M146" s="143" cm="1">
        <f t="array" aca="1" ref="M146" ca="1">SUM(INDIRECT("'"&amp;TOTALDemandSheets&amp;"'!"&amp;ADDRESS(ROW(),COLUMN())))</f>
        <v>14858.309250679313</v>
      </c>
      <c r="N146" s="143" cm="1">
        <f t="array" aca="1" ref="N146" ca="1">SUM(INDIRECT("'"&amp;TOTALDemandSheets&amp;"'!"&amp;ADDRESS(ROW(),COLUMN())))</f>
        <v>0</v>
      </c>
      <c r="O146" s="143" cm="1">
        <f t="array" aca="1" ref="O146" ca="1">SUM(INDIRECT("'"&amp;TOTALDemandSheets&amp;"'!"&amp;ADDRESS(ROW(),COLUMN())))</f>
        <v>0</v>
      </c>
      <c r="P146" s="143" cm="1">
        <f t="array" aca="1" ref="P146" ca="1">SUM(INDIRECT("'"&amp;TOTALDemandSheets&amp;"'!"&amp;ADDRESS(ROW(),COLUMN())))</f>
        <v>0</v>
      </c>
      <c r="Q146" s="143" cm="1">
        <f t="array" aca="1" ref="Q146" ca="1">SUM(INDIRECT("'"&amp;TOTALDemandSheets&amp;"'!"&amp;ADDRESS(ROW(),COLUMN())))</f>
        <v>0</v>
      </c>
      <c r="R146" s="143" cm="1">
        <f t="array" aca="1" ref="R146" ca="1">SUM(INDIRECT("'"&amp;TOTALDemandSheets&amp;"'!"&amp;ADDRESS(ROW(),COLUMN())))</f>
        <v>0</v>
      </c>
      <c r="S146" s="143" cm="1">
        <f t="array" aca="1" ref="S146" ca="1">SUM(INDIRECT("'"&amp;TOTALDemandSheets&amp;"'!"&amp;ADDRESS(ROW(),COLUMN())))</f>
        <v>0</v>
      </c>
      <c r="T146" s="143" cm="1">
        <f t="array" aca="1" ref="T146" ca="1">SUM(INDIRECT("'"&amp;TOTALDemandSheets&amp;"'!"&amp;ADDRESS(ROW(),COLUMN())))</f>
        <v>0</v>
      </c>
      <c r="U146" s="143" cm="1">
        <f t="array" aca="1" ref="U146" ca="1">SUM(INDIRECT("'"&amp;TOTALDemandSheets&amp;"'!"&amp;ADDRESS(ROW(),COLUMN())))</f>
        <v>0</v>
      </c>
      <c r="V146" s="143" cm="1">
        <f t="array" aca="1" ref="V146" ca="1">SUM(INDIRECT("'"&amp;TOTALDemandSheets&amp;"'!"&amp;ADDRESS(ROW(),COLUMN())))</f>
        <v>0</v>
      </c>
      <c r="W146" s="143" cm="1">
        <f t="array" aca="1" ref="W146" ca="1">SUM(INDIRECT("'"&amp;TOTALDemandSheets&amp;"'!"&amp;ADDRESS(ROW(),COLUMN())))</f>
        <v>0</v>
      </c>
      <c r="X146" s="143" cm="1">
        <f t="array" aca="1" ref="X146" ca="1">SUM(INDIRECT("'"&amp;TOTALDemandSheets&amp;"'!"&amp;ADDRESS(ROW(),COLUMN())))</f>
        <v>0</v>
      </c>
      <c r="Y146" s="143" cm="1">
        <f t="array" aca="1" ref="Y146" ca="1">SUM(INDIRECT("'"&amp;TOTALDemandSheets&amp;"'!"&amp;ADDRESS(ROW(),COLUMN())))</f>
        <v>0</v>
      </c>
      <c r="Z146" s="143" cm="1">
        <f t="array" aca="1" ref="Z146" ca="1">SUM(INDIRECT("'"&amp;TOTALDemandSheets&amp;"'!"&amp;ADDRESS(ROW(),COLUMN())))</f>
        <v>0</v>
      </c>
    </row>
    <row r="147" spans="1:26" outlineLevel="1">
      <c r="A147" s="113">
        <f>IF(ISBLANK('Input-Accounts'!A147),"",'Input-Accounts'!A147)</f>
        <v>126</v>
      </c>
      <c r="B147" s="17" t="str">
        <f>IF(ISBLANK('Input-Accounts'!B147),"",'Input-Accounts'!B147)</f>
        <v>Maintenance of services</v>
      </c>
      <c r="C147" s="113">
        <f>IF(ISBLANK('Input-Accounts'!C147),"",'Input-Accounts'!C147)</f>
        <v>892</v>
      </c>
      <c r="D147" s="143" cm="1">
        <f t="array" aca="1" ref="D147" ca="1">SUM(INDIRECT("'"&amp;TOTALDemandSheets&amp;"'!"&amp;ADDRESS(ROW(),COLUMN())))</f>
        <v>0</v>
      </c>
      <c r="E147" s="143">
        <f t="shared" ca="1" si="20"/>
        <v>0</v>
      </c>
      <c r="F147" s="89"/>
      <c r="G147" s="143" cm="1">
        <f t="array" aca="1" ref="G147" ca="1">SUM(INDIRECT("'"&amp;TOTALDemandSheets&amp;"'!"&amp;ADDRESS(ROW(),COLUMN())))</f>
        <v>0</v>
      </c>
      <c r="H147" s="143" cm="1">
        <f t="array" aca="1" ref="H147" ca="1">SUM(INDIRECT("'"&amp;TOTALDemandSheets&amp;"'!"&amp;ADDRESS(ROW(),COLUMN())))</f>
        <v>0</v>
      </c>
      <c r="I147" s="143" cm="1">
        <f t="array" aca="1" ref="I147" ca="1">SUM(INDIRECT("'"&amp;TOTALDemandSheets&amp;"'!"&amp;ADDRESS(ROW(),COLUMN())))</f>
        <v>0</v>
      </c>
      <c r="J147" s="143" cm="1">
        <f t="array" aca="1" ref="J147" ca="1">SUM(INDIRECT("'"&amp;TOTALDemandSheets&amp;"'!"&amp;ADDRESS(ROW(),COLUMN())))</f>
        <v>0</v>
      </c>
      <c r="K147" s="143" cm="1">
        <f t="array" aca="1" ref="K147" ca="1">SUM(INDIRECT("'"&amp;TOTALDemandSheets&amp;"'!"&amp;ADDRESS(ROW(),COLUMN())))</f>
        <v>0</v>
      </c>
      <c r="L147" s="143" cm="1">
        <f t="array" aca="1" ref="L147" ca="1">SUM(INDIRECT("'"&amp;TOTALDemandSheets&amp;"'!"&amp;ADDRESS(ROW(),COLUMN())))</f>
        <v>0</v>
      </c>
      <c r="M147" s="143" cm="1">
        <f t="array" aca="1" ref="M147" ca="1">SUM(INDIRECT("'"&amp;TOTALDemandSheets&amp;"'!"&amp;ADDRESS(ROW(),COLUMN())))</f>
        <v>0</v>
      </c>
      <c r="N147" s="143" cm="1">
        <f t="array" aca="1" ref="N147" ca="1">SUM(INDIRECT("'"&amp;TOTALDemandSheets&amp;"'!"&amp;ADDRESS(ROW(),COLUMN())))</f>
        <v>0</v>
      </c>
      <c r="O147" s="143" cm="1">
        <f t="array" aca="1" ref="O147" ca="1">SUM(INDIRECT("'"&amp;TOTALDemandSheets&amp;"'!"&amp;ADDRESS(ROW(),COLUMN())))</f>
        <v>0</v>
      </c>
      <c r="P147" s="143" cm="1">
        <f t="array" aca="1" ref="P147" ca="1">SUM(INDIRECT("'"&amp;TOTALDemandSheets&amp;"'!"&amp;ADDRESS(ROW(),COLUMN())))</f>
        <v>0</v>
      </c>
      <c r="Q147" s="143" cm="1">
        <f t="array" aca="1" ref="Q147" ca="1">SUM(INDIRECT("'"&amp;TOTALDemandSheets&amp;"'!"&amp;ADDRESS(ROW(),COLUMN())))</f>
        <v>0</v>
      </c>
      <c r="R147" s="143" cm="1">
        <f t="array" aca="1" ref="R147" ca="1">SUM(INDIRECT("'"&amp;TOTALDemandSheets&amp;"'!"&amp;ADDRESS(ROW(),COLUMN())))</f>
        <v>0</v>
      </c>
      <c r="S147" s="143" cm="1">
        <f t="array" aca="1" ref="S147" ca="1">SUM(INDIRECT("'"&amp;TOTALDemandSheets&amp;"'!"&amp;ADDRESS(ROW(),COLUMN())))</f>
        <v>0</v>
      </c>
      <c r="T147" s="143" cm="1">
        <f t="array" aca="1" ref="T147" ca="1">SUM(INDIRECT("'"&amp;TOTALDemandSheets&amp;"'!"&amp;ADDRESS(ROW(),COLUMN())))</f>
        <v>0</v>
      </c>
      <c r="U147" s="143" cm="1">
        <f t="array" aca="1" ref="U147" ca="1">SUM(INDIRECT("'"&amp;TOTALDemandSheets&amp;"'!"&amp;ADDRESS(ROW(),COLUMN())))</f>
        <v>0</v>
      </c>
      <c r="V147" s="143" cm="1">
        <f t="array" aca="1" ref="V147" ca="1">SUM(INDIRECT("'"&amp;TOTALDemandSheets&amp;"'!"&amp;ADDRESS(ROW(),COLUMN())))</f>
        <v>0</v>
      </c>
      <c r="W147" s="143" cm="1">
        <f t="array" aca="1" ref="W147" ca="1">SUM(INDIRECT("'"&amp;TOTALDemandSheets&amp;"'!"&amp;ADDRESS(ROW(),COLUMN())))</f>
        <v>0</v>
      </c>
      <c r="X147" s="143" cm="1">
        <f t="array" aca="1" ref="X147" ca="1">SUM(INDIRECT("'"&amp;TOTALDemandSheets&amp;"'!"&amp;ADDRESS(ROW(),COLUMN())))</f>
        <v>0</v>
      </c>
      <c r="Y147" s="143" cm="1">
        <f t="array" aca="1" ref="Y147" ca="1">SUM(INDIRECT("'"&amp;TOTALDemandSheets&amp;"'!"&amp;ADDRESS(ROW(),COLUMN())))</f>
        <v>0</v>
      </c>
      <c r="Z147" s="143" cm="1">
        <f t="array" aca="1" ref="Z147" ca="1">SUM(INDIRECT("'"&amp;TOTALDemandSheets&amp;"'!"&amp;ADDRESS(ROW(),COLUMN())))</f>
        <v>0</v>
      </c>
    </row>
    <row r="148" spans="1:26" outlineLevel="1">
      <c r="A148" s="113">
        <f>IF(ISBLANK('Input-Accounts'!A148),"",'Input-Accounts'!A148)</f>
        <v>127</v>
      </c>
      <c r="B148" s="17" t="str">
        <f>IF(ISBLANK('Input-Accounts'!B148),"",'Input-Accounts'!B148)</f>
        <v>Maintenance of meters and house regulators</v>
      </c>
      <c r="C148" s="113">
        <f>IF(ISBLANK('Input-Accounts'!C148),"",'Input-Accounts'!C148)</f>
        <v>893</v>
      </c>
      <c r="D148" s="143" cm="1">
        <f t="array" aca="1" ref="D148" ca="1">SUM(INDIRECT("'"&amp;TOTALDemandSheets&amp;"'!"&amp;ADDRESS(ROW(),COLUMN())))</f>
        <v>0</v>
      </c>
      <c r="E148" s="143">
        <f t="shared" ca="1" si="20"/>
        <v>0</v>
      </c>
      <c r="F148" s="89"/>
      <c r="G148" s="143" cm="1">
        <f t="array" aca="1" ref="G148" ca="1">SUM(INDIRECT("'"&amp;TOTALDemandSheets&amp;"'!"&amp;ADDRESS(ROW(),COLUMN())))</f>
        <v>0</v>
      </c>
      <c r="H148" s="143" cm="1">
        <f t="array" aca="1" ref="H148" ca="1">SUM(INDIRECT("'"&amp;TOTALDemandSheets&amp;"'!"&amp;ADDRESS(ROW(),COLUMN())))</f>
        <v>0</v>
      </c>
      <c r="I148" s="143" cm="1">
        <f t="array" aca="1" ref="I148" ca="1">SUM(INDIRECT("'"&amp;TOTALDemandSheets&amp;"'!"&amp;ADDRESS(ROW(),COLUMN())))</f>
        <v>0</v>
      </c>
      <c r="J148" s="143" cm="1">
        <f t="array" aca="1" ref="J148" ca="1">SUM(INDIRECT("'"&amp;TOTALDemandSheets&amp;"'!"&amp;ADDRESS(ROW(),COLUMN())))</f>
        <v>0</v>
      </c>
      <c r="K148" s="143" cm="1">
        <f t="array" aca="1" ref="K148" ca="1">SUM(INDIRECT("'"&amp;TOTALDemandSheets&amp;"'!"&amp;ADDRESS(ROW(),COLUMN())))</f>
        <v>0</v>
      </c>
      <c r="L148" s="143" cm="1">
        <f t="array" aca="1" ref="L148" ca="1">SUM(INDIRECT("'"&amp;TOTALDemandSheets&amp;"'!"&amp;ADDRESS(ROW(),COLUMN())))</f>
        <v>0</v>
      </c>
      <c r="M148" s="143" cm="1">
        <f t="array" aca="1" ref="M148" ca="1">SUM(INDIRECT("'"&amp;TOTALDemandSheets&amp;"'!"&amp;ADDRESS(ROW(),COLUMN())))</f>
        <v>0</v>
      </c>
      <c r="N148" s="143" cm="1">
        <f t="array" aca="1" ref="N148" ca="1">SUM(INDIRECT("'"&amp;TOTALDemandSheets&amp;"'!"&amp;ADDRESS(ROW(),COLUMN())))</f>
        <v>0</v>
      </c>
      <c r="O148" s="143" cm="1">
        <f t="array" aca="1" ref="O148" ca="1">SUM(INDIRECT("'"&amp;TOTALDemandSheets&amp;"'!"&amp;ADDRESS(ROW(),COLUMN())))</f>
        <v>0</v>
      </c>
      <c r="P148" s="143" cm="1">
        <f t="array" aca="1" ref="P148" ca="1">SUM(INDIRECT("'"&amp;TOTALDemandSheets&amp;"'!"&amp;ADDRESS(ROW(),COLUMN())))</f>
        <v>0</v>
      </c>
      <c r="Q148" s="143" cm="1">
        <f t="array" aca="1" ref="Q148" ca="1">SUM(INDIRECT("'"&amp;TOTALDemandSheets&amp;"'!"&amp;ADDRESS(ROW(),COLUMN())))</f>
        <v>0</v>
      </c>
      <c r="R148" s="143" cm="1">
        <f t="array" aca="1" ref="R148" ca="1">SUM(INDIRECT("'"&amp;TOTALDemandSheets&amp;"'!"&amp;ADDRESS(ROW(),COLUMN())))</f>
        <v>0</v>
      </c>
      <c r="S148" s="143" cm="1">
        <f t="array" aca="1" ref="S148" ca="1">SUM(INDIRECT("'"&amp;TOTALDemandSheets&amp;"'!"&amp;ADDRESS(ROW(),COLUMN())))</f>
        <v>0</v>
      </c>
      <c r="T148" s="143" cm="1">
        <f t="array" aca="1" ref="T148" ca="1">SUM(INDIRECT("'"&amp;TOTALDemandSheets&amp;"'!"&amp;ADDRESS(ROW(),COLUMN())))</f>
        <v>0</v>
      </c>
      <c r="U148" s="143" cm="1">
        <f t="array" aca="1" ref="U148" ca="1">SUM(INDIRECT("'"&amp;TOTALDemandSheets&amp;"'!"&amp;ADDRESS(ROW(),COLUMN())))</f>
        <v>0</v>
      </c>
      <c r="V148" s="143" cm="1">
        <f t="array" aca="1" ref="V148" ca="1">SUM(INDIRECT("'"&amp;TOTALDemandSheets&amp;"'!"&amp;ADDRESS(ROW(),COLUMN())))</f>
        <v>0</v>
      </c>
      <c r="W148" s="143" cm="1">
        <f t="array" aca="1" ref="W148" ca="1">SUM(INDIRECT("'"&amp;TOTALDemandSheets&amp;"'!"&amp;ADDRESS(ROW(),COLUMN())))</f>
        <v>0</v>
      </c>
      <c r="X148" s="143" cm="1">
        <f t="array" aca="1" ref="X148" ca="1">SUM(INDIRECT("'"&amp;TOTALDemandSheets&amp;"'!"&amp;ADDRESS(ROW(),COLUMN())))</f>
        <v>0</v>
      </c>
      <c r="Y148" s="143" cm="1">
        <f t="array" aca="1" ref="Y148" ca="1">SUM(INDIRECT("'"&amp;TOTALDemandSheets&amp;"'!"&amp;ADDRESS(ROW(),COLUMN())))</f>
        <v>0</v>
      </c>
      <c r="Z148" s="143" cm="1">
        <f t="array" aca="1" ref="Z148" ca="1">SUM(INDIRECT("'"&amp;TOTALDemandSheets&amp;"'!"&amp;ADDRESS(ROW(),COLUMN())))</f>
        <v>0</v>
      </c>
    </row>
    <row r="149" spans="1:26" outlineLevel="1">
      <c r="A149" s="113">
        <f>IF(ISBLANK('Input-Accounts'!A149),"",'Input-Accounts'!A149)</f>
        <v>128</v>
      </c>
      <c r="B149" s="17" t="str">
        <f>IF(ISBLANK('Input-Accounts'!B149),"",'Input-Accounts'!B149)</f>
        <v>Maintenance of Other Equipment</v>
      </c>
      <c r="C149" s="113">
        <f>IF(ISBLANK('Input-Accounts'!C149),"",'Input-Accounts'!C149)</f>
        <v>894</v>
      </c>
      <c r="D149" s="143" cm="1">
        <f t="array" aca="1" ref="D149" ca="1">SUM(INDIRECT("'"&amp;TOTALDemandSheets&amp;"'!"&amp;ADDRESS(ROW(),COLUMN())))</f>
        <v>935702.91121938557</v>
      </c>
      <c r="E149" s="143">
        <f t="shared" ca="1" si="20"/>
        <v>0</v>
      </c>
      <c r="F149" s="89"/>
      <c r="G149" s="143" cm="1">
        <f t="array" aca="1" ref="G149" ca="1">SUM(INDIRECT("'"&amp;TOTALDemandSheets&amp;"'!"&amp;ADDRESS(ROW(),COLUMN())))</f>
        <v>300475.52341148694</v>
      </c>
      <c r="H149" s="143" cm="1">
        <f t="array" aca="1" ref="H149" ca="1">SUM(INDIRECT("'"&amp;TOTALDemandSheets&amp;"'!"&amp;ADDRESS(ROW(),COLUMN())))</f>
        <v>207123.06545293712</v>
      </c>
      <c r="I149" s="143" cm="1">
        <f t="array" aca="1" ref="I149" ca="1">SUM(INDIRECT("'"&amp;TOTALDemandSheets&amp;"'!"&amp;ADDRESS(ROW(),COLUMN())))</f>
        <v>23274.527991235114</v>
      </c>
      <c r="J149" s="143" cm="1">
        <f t="array" aca="1" ref="J149" ca="1">SUM(INDIRECT("'"&amp;TOTALDemandSheets&amp;"'!"&amp;ADDRESS(ROW(),COLUMN())))</f>
        <v>29745.747960187313</v>
      </c>
      <c r="K149" s="143" cm="1">
        <f t="array" aca="1" ref="K149" ca="1">SUM(INDIRECT("'"&amp;TOTALDemandSheets&amp;"'!"&amp;ADDRESS(ROW(),COLUMN())))</f>
        <v>1678.0505596281278</v>
      </c>
      <c r="L149" s="143" cm="1">
        <f t="array" aca="1" ref="L149" ca="1">SUM(INDIRECT("'"&amp;TOTALDemandSheets&amp;"'!"&amp;ADDRESS(ROW(),COLUMN())))</f>
        <v>345300.13415094645</v>
      </c>
      <c r="M149" s="143" cm="1">
        <f t="array" aca="1" ref="M149" ca="1">SUM(INDIRECT("'"&amp;TOTALDemandSheets&amp;"'!"&amp;ADDRESS(ROW(),COLUMN())))</f>
        <v>28105.861692964405</v>
      </c>
      <c r="N149" s="143" cm="1">
        <f t="array" aca="1" ref="N149" ca="1">SUM(INDIRECT("'"&amp;TOTALDemandSheets&amp;"'!"&amp;ADDRESS(ROW(),COLUMN())))</f>
        <v>0</v>
      </c>
      <c r="O149" s="143" cm="1">
        <f t="array" aca="1" ref="O149" ca="1">SUM(INDIRECT("'"&amp;TOTALDemandSheets&amp;"'!"&amp;ADDRESS(ROW(),COLUMN())))</f>
        <v>0</v>
      </c>
      <c r="P149" s="143" cm="1">
        <f t="array" aca="1" ref="P149" ca="1">SUM(INDIRECT("'"&amp;TOTALDemandSheets&amp;"'!"&amp;ADDRESS(ROW(),COLUMN())))</f>
        <v>0</v>
      </c>
      <c r="Q149" s="143" cm="1">
        <f t="array" aca="1" ref="Q149" ca="1">SUM(INDIRECT("'"&amp;TOTALDemandSheets&amp;"'!"&amp;ADDRESS(ROW(),COLUMN())))</f>
        <v>0</v>
      </c>
      <c r="R149" s="143" cm="1">
        <f t="array" aca="1" ref="R149" ca="1">SUM(INDIRECT("'"&amp;TOTALDemandSheets&amp;"'!"&amp;ADDRESS(ROW(),COLUMN())))</f>
        <v>0</v>
      </c>
      <c r="S149" s="143" cm="1">
        <f t="array" aca="1" ref="S149" ca="1">SUM(INDIRECT("'"&amp;TOTALDemandSheets&amp;"'!"&amp;ADDRESS(ROW(),COLUMN())))</f>
        <v>0</v>
      </c>
      <c r="T149" s="143" cm="1">
        <f t="array" aca="1" ref="T149" ca="1">SUM(INDIRECT("'"&amp;TOTALDemandSheets&amp;"'!"&amp;ADDRESS(ROW(),COLUMN())))</f>
        <v>0</v>
      </c>
      <c r="U149" s="143" cm="1">
        <f t="array" aca="1" ref="U149" ca="1">SUM(INDIRECT("'"&amp;TOTALDemandSheets&amp;"'!"&amp;ADDRESS(ROW(),COLUMN())))</f>
        <v>0</v>
      </c>
      <c r="V149" s="143" cm="1">
        <f t="array" aca="1" ref="V149" ca="1">SUM(INDIRECT("'"&amp;TOTALDemandSheets&amp;"'!"&amp;ADDRESS(ROW(),COLUMN())))</f>
        <v>0</v>
      </c>
      <c r="W149" s="143" cm="1">
        <f t="array" aca="1" ref="W149" ca="1">SUM(INDIRECT("'"&amp;TOTALDemandSheets&amp;"'!"&amp;ADDRESS(ROW(),COLUMN())))</f>
        <v>0</v>
      </c>
      <c r="X149" s="143" cm="1">
        <f t="array" aca="1" ref="X149" ca="1">SUM(INDIRECT("'"&amp;TOTALDemandSheets&amp;"'!"&amp;ADDRESS(ROW(),COLUMN())))</f>
        <v>0</v>
      </c>
      <c r="Y149" s="143" cm="1">
        <f t="array" aca="1" ref="Y149" ca="1">SUM(INDIRECT("'"&amp;TOTALDemandSheets&amp;"'!"&amp;ADDRESS(ROW(),COLUMN())))</f>
        <v>0</v>
      </c>
      <c r="Z149" s="143" cm="1">
        <f t="array" aca="1" ref="Z149" ca="1">SUM(INDIRECT("'"&amp;TOTALDemandSheets&amp;"'!"&amp;ADDRESS(ROW(),COLUMN())))</f>
        <v>0</v>
      </c>
    </row>
    <row r="150" spans="1:26" outlineLevel="1">
      <c r="A150" s="113">
        <f>IF(ISBLANK('Input-Accounts'!A150),"",'Input-Accounts'!A150)</f>
        <v>129</v>
      </c>
      <c r="B150" s="79" t="str">
        <f>IF(ISBLANK('Input-Accounts'!B150),"",'Input-Accounts'!B150)</f>
        <v>Subtotal - Distribution Maintenance Expenses</v>
      </c>
      <c r="C150" s="113" t="str">
        <f>IF(ISBLANK('Input-Accounts'!C150),"",'Input-Accounts'!C150)</f>
        <v/>
      </c>
      <c r="D150" s="144" cm="1">
        <f t="array" aca="1" ref="D150" ca="1">SUM(INDIRECT("'"&amp;TOTALDemandSheets&amp;"'!"&amp;ADDRESS(ROW(),COLUMN())))</f>
        <v>7390664.8264870076</v>
      </c>
      <c r="E150" s="143">
        <f t="shared" ca="1" si="20"/>
        <v>0</v>
      </c>
      <c r="G150" s="144" cm="1">
        <f t="array" aca="1" ref="G150" ca="1">SUM(INDIRECT("'"&amp;TOTALDemandSheets&amp;"'!"&amp;ADDRESS(ROW(),COLUMN())))</f>
        <v>2289987.9322202746</v>
      </c>
      <c r="H150" s="144" cm="1">
        <f t="array" aca="1" ref="H150" ca="1">SUM(INDIRECT("'"&amp;TOTALDemandSheets&amp;"'!"&amp;ADDRESS(ROW(),COLUMN())))</f>
        <v>1578157.2597613372</v>
      </c>
      <c r="I150" s="144" cm="1">
        <f t="array" aca="1" ref="I150" ca="1">SUM(INDIRECT("'"&amp;TOTALDemandSheets&amp;"'!"&amp;ADDRESS(ROW(),COLUMN())))</f>
        <v>177049.68547364546</v>
      </c>
      <c r="J150" s="144" cm="1">
        <f t="array" aca="1" ref="J150" ca="1">SUM(INDIRECT("'"&amp;TOTALDemandSheets&amp;"'!"&amp;ADDRESS(ROW(),COLUMN())))</f>
        <v>226099.53912925423</v>
      </c>
      <c r="K150" s="144" cm="1">
        <f t="array" aca="1" ref="K150" ca="1">SUM(INDIRECT("'"&amp;TOTALDemandSheets&amp;"'!"&amp;ADDRESS(ROW(),COLUMN())))</f>
        <v>13206.08168621607</v>
      </c>
      <c r="L150" s="144" cm="1">
        <f t="array" aca="1" ref="L150" ca="1">SUM(INDIRECT("'"&amp;TOTALDemandSheets&amp;"'!"&amp;ADDRESS(ROW(),COLUMN())))</f>
        <v>2826240.6017057449</v>
      </c>
      <c r="M150" s="144" cm="1">
        <f t="array" aca="1" ref="M150" ca="1">SUM(INDIRECT("'"&amp;TOTALDemandSheets&amp;"'!"&amp;ADDRESS(ROW(),COLUMN())))</f>
        <v>279923.72651053616</v>
      </c>
      <c r="N150" s="144" cm="1">
        <f t="array" aca="1" ref="N150" ca="1">SUM(INDIRECT("'"&amp;TOTALDemandSheets&amp;"'!"&amp;ADDRESS(ROW(),COLUMN())))</f>
        <v>0</v>
      </c>
      <c r="O150" s="144" cm="1">
        <f t="array" aca="1" ref="O150" ca="1">SUM(INDIRECT("'"&amp;TOTALDemandSheets&amp;"'!"&amp;ADDRESS(ROW(),COLUMN())))</f>
        <v>0</v>
      </c>
      <c r="P150" s="144" cm="1">
        <f t="array" aca="1" ref="P150" ca="1">SUM(INDIRECT("'"&amp;TOTALDemandSheets&amp;"'!"&amp;ADDRESS(ROW(),COLUMN())))</f>
        <v>0</v>
      </c>
      <c r="Q150" s="144" cm="1">
        <f t="array" aca="1" ref="Q150" ca="1">SUM(INDIRECT("'"&amp;TOTALDemandSheets&amp;"'!"&amp;ADDRESS(ROW(),COLUMN())))</f>
        <v>0</v>
      </c>
      <c r="R150" s="144" cm="1">
        <f t="array" aca="1" ref="R150" ca="1">SUM(INDIRECT("'"&amp;TOTALDemandSheets&amp;"'!"&amp;ADDRESS(ROW(),COLUMN())))</f>
        <v>0</v>
      </c>
      <c r="S150" s="144" cm="1">
        <f t="array" aca="1" ref="S150" ca="1">SUM(INDIRECT("'"&amp;TOTALDemandSheets&amp;"'!"&amp;ADDRESS(ROW(),COLUMN())))</f>
        <v>0</v>
      </c>
      <c r="T150" s="144" cm="1">
        <f t="array" aca="1" ref="T150" ca="1">SUM(INDIRECT("'"&amp;TOTALDemandSheets&amp;"'!"&amp;ADDRESS(ROW(),COLUMN())))</f>
        <v>0</v>
      </c>
      <c r="U150" s="144" cm="1">
        <f t="array" aca="1" ref="U150" ca="1">SUM(INDIRECT("'"&amp;TOTALDemandSheets&amp;"'!"&amp;ADDRESS(ROW(),COLUMN())))</f>
        <v>0</v>
      </c>
      <c r="V150" s="144" cm="1">
        <f t="array" aca="1" ref="V150" ca="1">SUM(INDIRECT("'"&amp;TOTALDemandSheets&amp;"'!"&amp;ADDRESS(ROW(),COLUMN())))</f>
        <v>0</v>
      </c>
      <c r="W150" s="144" cm="1">
        <f t="array" aca="1" ref="W150" ca="1">SUM(INDIRECT("'"&amp;TOTALDemandSheets&amp;"'!"&amp;ADDRESS(ROW(),COLUMN())))</f>
        <v>0</v>
      </c>
      <c r="X150" s="144" cm="1">
        <f t="array" aca="1" ref="X150" ca="1">SUM(INDIRECT("'"&amp;TOTALDemandSheets&amp;"'!"&amp;ADDRESS(ROW(),COLUMN())))</f>
        <v>0</v>
      </c>
      <c r="Y150" s="144" cm="1">
        <f t="array" aca="1" ref="Y150" ca="1">SUM(INDIRECT("'"&amp;TOTALDemandSheets&amp;"'!"&amp;ADDRESS(ROW(),COLUMN())))</f>
        <v>0</v>
      </c>
      <c r="Z150" s="144" cm="1">
        <f t="array" aca="1" ref="Z150" ca="1">SUM(INDIRECT("'"&amp;TOTALDemandSheets&amp;"'!"&amp;ADDRESS(ROW(),COLUMN())))</f>
        <v>0</v>
      </c>
    </row>
    <row r="151" spans="1:26" outlineLevel="1">
      <c r="A151" s="113" t="str">
        <f>IF(ISBLANK('Input-Accounts'!A151),"",'Input-Accounts'!A151)</f>
        <v/>
      </c>
      <c r="B151" s="79" t="str">
        <f>IF(ISBLANK('Input-Accounts'!B151),"",'Input-Accounts'!B151)</f>
        <v/>
      </c>
      <c r="D151" s="143"/>
      <c r="E151" s="143">
        <f t="shared" si="20"/>
        <v>0</v>
      </c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</row>
    <row r="152" spans="1:26">
      <c r="A152" s="113">
        <f>IF(ISBLANK('Input-Accounts'!A152),"",'Input-Accounts'!A152)</f>
        <v>130</v>
      </c>
      <c r="B152" s="127" t="str">
        <f>IF(ISBLANK('Input-Accounts'!B152),"",'Input-Accounts'!B152)</f>
        <v>Total Production, Storage, LNG, Transmission, and Distribution Expense</v>
      </c>
      <c r="C152" s="113" t="str">
        <f>IF(ISBLANK('Input-Accounts'!C152),"",'Input-Accounts'!C152)</f>
        <v/>
      </c>
      <c r="D152" s="143" cm="1">
        <f t="array" aca="1" ref="D152" ca="1">SUM(INDIRECT("'"&amp;TOTALDemandSheets&amp;"'!"&amp;ADDRESS(ROW(),COLUMN())))</f>
        <v>16338963.777650679</v>
      </c>
      <c r="E152" s="143">
        <f t="shared" ca="1" si="20"/>
        <v>0</v>
      </c>
      <c r="F152" s="89"/>
      <c r="G152" s="143" cm="1">
        <f t="array" aca="1" ref="G152" ca="1">SUM(INDIRECT("'"&amp;TOTALDemandSheets&amp;"'!"&amp;ADDRESS(ROW(),COLUMN())))</f>
        <v>5088488.9538939446</v>
      </c>
      <c r="H152" s="143" cm="1">
        <f t="array" aca="1" ref="H152" ca="1">SUM(INDIRECT("'"&amp;TOTALDemandSheets&amp;"'!"&amp;ADDRESS(ROW(),COLUMN())))</f>
        <v>3505991.6373481946</v>
      </c>
      <c r="I152" s="143" cm="1">
        <f t="array" aca="1" ref="I152" ca="1">SUM(INDIRECT("'"&amp;TOTALDemandSheets&amp;"'!"&amp;ADDRESS(ROW(),COLUMN())))</f>
        <v>392732.73351695592</v>
      </c>
      <c r="J152" s="143" cm="1">
        <f t="array" aca="1" ref="J152" ca="1">SUM(INDIRECT("'"&amp;TOTALDemandSheets&amp;"'!"&amp;ADDRESS(ROW(),COLUMN())))</f>
        <v>501169.73871064233</v>
      </c>
      <c r="K152" s="143" cm="1">
        <f t="array" aca="1" ref="K152" ca="1">SUM(INDIRECT("'"&amp;TOTALDemandSheets&amp;"'!"&amp;ADDRESS(ROW(),COLUMN())))</f>
        <v>29346.259765206218</v>
      </c>
      <c r="L152" s="143" cm="1">
        <f t="array" aca="1" ref="L152" ca="1">SUM(INDIRECT("'"&amp;TOTALDemandSheets&amp;"'!"&amp;ADDRESS(ROW(),COLUMN())))</f>
        <v>6205754.3471212238</v>
      </c>
      <c r="M152" s="143" cm="1">
        <f t="array" aca="1" ref="M152" ca="1">SUM(INDIRECT("'"&amp;TOTALDemandSheets&amp;"'!"&amp;ADDRESS(ROW(),COLUMN())))</f>
        <v>615480.1072945121</v>
      </c>
      <c r="N152" s="143" cm="1">
        <f t="array" aca="1" ref="N152" ca="1">SUM(INDIRECT("'"&amp;TOTALDemandSheets&amp;"'!"&amp;ADDRESS(ROW(),COLUMN())))</f>
        <v>0</v>
      </c>
      <c r="O152" s="143" cm="1">
        <f t="array" aca="1" ref="O152" ca="1">SUM(INDIRECT("'"&amp;TOTALDemandSheets&amp;"'!"&amp;ADDRESS(ROW(),COLUMN())))</f>
        <v>0</v>
      </c>
      <c r="P152" s="143" cm="1">
        <f t="array" aca="1" ref="P152" ca="1">SUM(INDIRECT("'"&amp;TOTALDemandSheets&amp;"'!"&amp;ADDRESS(ROW(),COLUMN())))</f>
        <v>0</v>
      </c>
      <c r="Q152" s="143" cm="1">
        <f t="array" aca="1" ref="Q152" ca="1">SUM(INDIRECT("'"&amp;TOTALDemandSheets&amp;"'!"&amp;ADDRESS(ROW(),COLUMN())))</f>
        <v>0</v>
      </c>
      <c r="R152" s="143" cm="1">
        <f t="array" aca="1" ref="R152" ca="1">SUM(INDIRECT("'"&amp;TOTALDemandSheets&amp;"'!"&amp;ADDRESS(ROW(),COLUMN())))</f>
        <v>0</v>
      </c>
      <c r="S152" s="143" cm="1">
        <f t="array" aca="1" ref="S152" ca="1">SUM(INDIRECT("'"&amp;TOTALDemandSheets&amp;"'!"&amp;ADDRESS(ROW(),COLUMN())))</f>
        <v>0</v>
      </c>
      <c r="T152" s="143" cm="1">
        <f t="array" aca="1" ref="T152" ca="1">SUM(INDIRECT("'"&amp;TOTALDemandSheets&amp;"'!"&amp;ADDRESS(ROW(),COLUMN())))</f>
        <v>0</v>
      </c>
      <c r="U152" s="143" cm="1">
        <f t="array" aca="1" ref="U152" ca="1">SUM(INDIRECT("'"&amp;TOTALDemandSheets&amp;"'!"&amp;ADDRESS(ROW(),COLUMN())))</f>
        <v>0</v>
      </c>
      <c r="V152" s="143" cm="1">
        <f t="array" aca="1" ref="V152" ca="1">SUM(INDIRECT("'"&amp;TOTALDemandSheets&amp;"'!"&amp;ADDRESS(ROW(),COLUMN())))</f>
        <v>0</v>
      </c>
      <c r="W152" s="143" cm="1">
        <f t="array" aca="1" ref="W152" ca="1">SUM(INDIRECT("'"&amp;TOTALDemandSheets&amp;"'!"&amp;ADDRESS(ROW(),COLUMN())))</f>
        <v>0</v>
      </c>
      <c r="X152" s="143" cm="1">
        <f t="array" aca="1" ref="X152" ca="1">SUM(INDIRECT("'"&amp;TOTALDemandSheets&amp;"'!"&amp;ADDRESS(ROW(),COLUMN())))</f>
        <v>0</v>
      </c>
      <c r="Y152" s="143" cm="1">
        <f t="array" aca="1" ref="Y152" ca="1">SUM(INDIRECT("'"&amp;TOTALDemandSheets&amp;"'!"&amp;ADDRESS(ROW(),COLUMN())))</f>
        <v>0</v>
      </c>
      <c r="Z152" s="143" cm="1">
        <f t="array" aca="1" ref="Z152" ca="1">SUM(INDIRECT("'"&amp;TOTALDemandSheets&amp;"'!"&amp;ADDRESS(ROW(),COLUMN())))</f>
        <v>0</v>
      </c>
    </row>
    <row r="153" spans="1:26">
      <c r="A153" s="113" t="str">
        <f>IF(ISBLANK('Input-Accounts'!A153),"",'Input-Accounts'!A153)</f>
        <v/>
      </c>
      <c r="B153" s="79" t="str">
        <f>IF(ISBLANK('Input-Accounts'!B153),"",'Input-Accounts'!B153)</f>
        <v/>
      </c>
      <c r="D153" s="144"/>
      <c r="E153" s="143">
        <f t="shared" si="20"/>
        <v>0</v>
      </c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</row>
    <row r="154" spans="1:26">
      <c r="A154" s="113">
        <f>IF(ISBLANK('Input-Accounts'!A154),"",'Input-Accounts'!A154)</f>
        <v>131</v>
      </c>
      <c r="B154" s="127" t="str">
        <f>IF(ISBLANK('Input-Accounts'!B154),"",'Input-Accounts'!B154)</f>
        <v>Customer Accounts, Service, and Sales Expense</v>
      </c>
      <c r="D154" s="143"/>
      <c r="E154" s="143">
        <f t="shared" si="20"/>
        <v>0</v>
      </c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</row>
    <row r="155" spans="1:26" outlineLevel="1">
      <c r="A155" s="113">
        <f>IF(ISBLANK('Input-Accounts'!A155),"",'Input-Accounts'!A155)</f>
        <v>132</v>
      </c>
      <c r="B155" s="81" t="str">
        <f>IF(ISBLANK('Input-Accounts'!B155),"",'Input-Accounts'!B155)</f>
        <v>Customer Account</v>
      </c>
      <c r="D155" s="143"/>
      <c r="E155" s="143">
        <f t="shared" si="20"/>
        <v>0</v>
      </c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</row>
    <row r="156" spans="1:26" outlineLevel="1">
      <c r="A156" s="113">
        <f>IF(ISBLANK('Input-Accounts'!A156),"",'Input-Accounts'!A156)</f>
        <v>133</v>
      </c>
      <c r="B156" s="17" t="str">
        <f>IF(ISBLANK('Input-Accounts'!B156),"",'Input-Accounts'!B156)</f>
        <v xml:space="preserve">Supervision </v>
      </c>
      <c r="C156" s="113">
        <f>IF(ISBLANK('Input-Accounts'!C156),"",'Input-Accounts'!C156)</f>
        <v>901</v>
      </c>
      <c r="D156" s="143" cm="1">
        <f t="array" aca="1" ref="D156" ca="1">SUM(INDIRECT("'"&amp;TOTALDemandSheets&amp;"'!"&amp;ADDRESS(ROW(),COLUMN())))</f>
        <v>0</v>
      </c>
      <c r="E156" s="143">
        <f t="shared" ca="1" si="20"/>
        <v>0</v>
      </c>
      <c r="F156" s="89"/>
      <c r="G156" s="143" cm="1">
        <f t="array" aca="1" ref="G156" ca="1">SUM(INDIRECT("'"&amp;TOTALDemandSheets&amp;"'!"&amp;ADDRESS(ROW(),COLUMN())))</f>
        <v>0</v>
      </c>
      <c r="H156" s="143" cm="1">
        <f t="array" aca="1" ref="H156" ca="1">SUM(INDIRECT("'"&amp;TOTALDemandSheets&amp;"'!"&amp;ADDRESS(ROW(),COLUMN())))</f>
        <v>0</v>
      </c>
      <c r="I156" s="143" cm="1">
        <f t="array" aca="1" ref="I156" ca="1">SUM(INDIRECT("'"&amp;TOTALDemandSheets&amp;"'!"&amp;ADDRESS(ROW(),COLUMN())))</f>
        <v>0</v>
      </c>
      <c r="J156" s="143" cm="1">
        <f t="array" aca="1" ref="J156" ca="1">SUM(INDIRECT("'"&amp;TOTALDemandSheets&amp;"'!"&amp;ADDRESS(ROW(),COLUMN())))</f>
        <v>0</v>
      </c>
      <c r="K156" s="143" cm="1">
        <f t="array" aca="1" ref="K156" ca="1">SUM(INDIRECT("'"&amp;TOTALDemandSheets&amp;"'!"&amp;ADDRESS(ROW(),COLUMN())))</f>
        <v>0</v>
      </c>
      <c r="L156" s="143" cm="1">
        <f t="array" aca="1" ref="L156" ca="1">SUM(INDIRECT("'"&amp;TOTALDemandSheets&amp;"'!"&amp;ADDRESS(ROW(),COLUMN())))</f>
        <v>0</v>
      </c>
      <c r="M156" s="143" cm="1">
        <f t="array" aca="1" ref="M156" ca="1">SUM(INDIRECT("'"&amp;TOTALDemandSheets&amp;"'!"&amp;ADDRESS(ROW(),COLUMN())))</f>
        <v>0</v>
      </c>
      <c r="N156" s="143" cm="1">
        <f t="array" aca="1" ref="N156" ca="1">SUM(INDIRECT("'"&amp;TOTALDemandSheets&amp;"'!"&amp;ADDRESS(ROW(),COLUMN())))</f>
        <v>0</v>
      </c>
      <c r="O156" s="143" cm="1">
        <f t="array" aca="1" ref="O156" ca="1">SUM(INDIRECT("'"&amp;TOTALDemandSheets&amp;"'!"&amp;ADDRESS(ROW(),COLUMN())))</f>
        <v>0</v>
      </c>
      <c r="P156" s="143" cm="1">
        <f t="array" aca="1" ref="P156" ca="1">SUM(INDIRECT("'"&amp;TOTALDemandSheets&amp;"'!"&amp;ADDRESS(ROW(),COLUMN())))</f>
        <v>0</v>
      </c>
      <c r="Q156" s="143" cm="1">
        <f t="array" aca="1" ref="Q156" ca="1">SUM(INDIRECT("'"&amp;TOTALDemandSheets&amp;"'!"&amp;ADDRESS(ROW(),COLUMN())))</f>
        <v>0</v>
      </c>
      <c r="R156" s="143" cm="1">
        <f t="array" aca="1" ref="R156" ca="1">SUM(INDIRECT("'"&amp;TOTALDemandSheets&amp;"'!"&amp;ADDRESS(ROW(),COLUMN())))</f>
        <v>0</v>
      </c>
      <c r="S156" s="143" cm="1">
        <f t="array" aca="1" ref="S156" ca="1">SUM(INDIRECT("'"&amp;TOTALDemandSheets&amp;"'!"&amp;ADDRESS(ROW(),COLUMN())))</f>
        <v>0</v>
      </c>
      <c r="T156" s="143" cm="1">
        <f t="array" aca="1" ref="T156" ca="1">SUM(INDIRECT("'"&amp;TOTALDemandSheets&amp;"'!"&amp;ADDRESS(ROW(),COLUMN())))</f>
        <v>0</v>
      </c>
      <c r="U156" s="143" cm="1">
        <f t="array" aca="1" ref="U156" ca="1">SUM(INDIRECT("'"&amp;TOTALDemandSheets&amp;"'!"&amp;ADDRESS(ROW(),COLUMN())))</f>
        <v>0</v>
      </c>
      <c r="V156" s="143" cm="1">
        <f t="array" aca="1" ref="V156" ca="1">SUM(INDIRECT("'"&amp;TOTALDemandSheets&amp;"'!"&amp;ADDRESS(ROW(),COLUMN())))</f>
        <v>0</v>
      </c>
      <c r="W156" s="143" cm="1">
        <f t="array" aca="1" ref="W156" ca="1">SUM(INDIRECT("'"&amp;TOTALDemandSheets&amp;"'!"&amp;ADDRESS(ROW(),COLUMN())))</f>
        <v>0</v>
      </c>
      <c r="X156" s="143" cm="1">
        <f t="array" aca="1" ref="X156" ca="1">SUM(INDIRECT("'"&amp;TOTALDemandSheets&amp;"'!"&amp;ADDRESS(ROW(),COLUMN())))</f>
        <v>0</v>
      </c>
      <c r="Y156" s="143" cm="1">
        <f t="array" aca="1" ref="Y156" ca="1">SUM(INDIRECT("'"&amp;TOTALDemandSheets&amp;"'!"&amp;ADDRESS(ROW(),COLUMN())))</f>
        <v>0</v>
      </c>
      <c r="Z156" s="143" cm="1">
        <f t="array" aca="1" ref="Z156" ca="1">SUM(INDIRECT("'"&amp;TOTALDemandSheets&amp;"'!"&amp;ADDRESS(ROW(),COLUMN())))</f>
        <v>0</v>
      </c>
    </row>
    <row r="157" spans="1:26" outlineLevel="1">
      <c r="A157" s="113">
        <f>IF(ISBLANK('Input-Accounts'!A157),"",'Input-Accounts'!A157)</f>
        <v>134</v>
      </c>
      <c r="B157" s="17" t="str">
        <f>IF(ISBLANK('Input-Accounts'!B157),"",'Input-Accounts'!B157)</f>
        <v>Meter reading expenses</v>
      </c>
      <c r="C157" s="113">
        <f>IF(ISBLANK('Input-Accounts'!C157),"",'Input-Accounts'!C157)</f>
        <v>902</v>
      </c>
      <c r="D157" s="143" cm="1">
        <f t="array" aca="1" ref="D157" ca="1">SUM(INDIRECT("'"&amp;TOTALDemandSheets&amp;"'!"&amp;ADDRESS(ROW(),COLUMN())))</f>
        <v>0</v>
      </c>
      <c r="E157" s="143">
        <f t="shared" ca="1" si="20"/>
        <v>0</v>
      </c>
      <c r="F157" s="89"/>
      <c r="G157" s="143" cm="1">
        <f t="array" aca="1" ref="G157" ca="1">SUM(INDIRECT("'"&amp;TOTALDemandSheets&amp;"'!"&amp;ADDRESS(ROW(),COLUMN())))</f>
        <v>0</v>
      </c>
      <c r="H157" s="143" cm="1">
        <f t="array" aca="1" ref="H157" ca="1">SUM(INDIRECT("'"&amp;TOTALDemandSheets&amp;"'!"&amp;ADDRESS(ROW(),COLUMN())))</f>
        <v>0</v>
      </c>
      <c r="I157" s="143" cm="1">
        <f t="array" aca="1" ref="I157" ca="1">SUM(INDIRECT("'"&amp;TOTALDemandSheets&amp;"'!"&amp;ADDRESS(ROW(),COLUMN())))</f>
        <v>0</v>
      </c>
      <c r="J157" s="143" cm="1">
        <f t="array" aca="1" ref="J157" ca="1">SUM(INDIRECT("'"&amp;TOTALDemandSheets&amp;"'!"&amp;ADDRESS(ROW(),COLUMN())))</f>
        <v>0</v>
      </c>
      <c r="K157" s="143" cm="1">
        <f t="array" aca="1" ref="K157" ca="1">SUM(INDIRECT("'"&amp;TOTALDemandSheets&amp;"'!"&amp;ADDRESS(ROW(),COLUMN())))</f>
        <v>0</v>
      </c>
      <c r="L157" s="143" cm="1">
        <f t="array" aca="1" ref="L157" ca="1">SUM(INDIRECT("'"&amp;TOTALDemandSheets&amp;"'!"&amp;ADDRESS(ROW(),COLUMN())))</f>
        <v>0</v>
      </c>
      <c r="M157" s="143" cm="1">
        <f t="array" aca="1" ref="M157" ca="1">SUM(INDIRECT("'"&amp;TOTALDemandSheets&amp;"'!"&amp;ADDRESS(ROW(),COLUMN())))</f>
        <v>0</v>
      </c>
      <c r="N157" s="143" cm="1">
        <f t="array" aca="1" ref="N157" ca="1">SUM(INDIRECT("'"&amp;TOTALDemandSheets&amp;"'!"&amp;ADDRESS(ROW(),COLUMN())))</f>
        <v>0</v>
      </c>
      <c r="O157" s="143" cm="1">
        <f t="array" aca="1" ref="O157" ca="1">SUM(INDIRECT("'"&amp;TOTALDemandSheets&amp;"'!"&amp;ADDRESS(ROW(),COLUMN())))</f>
        <v>0</v>
      </c>
      <c r="P157" s="143" cm="1">
        <f t="array" aca="1" ref="P157" ca="1">SUM(INDIRECT("'"&amp;TOTALDemandSheets&amp;"'!"&amp;ADDRESS(ROW(),COLUMN())))</f>
        <v>0</v>
      </c>
      <c r="Q157" s="143" cm="1">
        <f t="array" aca="1" ref="Q157" ca="1">SUM(INDIRECT("'"&amp;TOTALDemandSheets&amp;"'!"&amp;ADDRESS(ROW(),COLUMN())))</f>
        <v>0</v>
      </c>
      <c r="R157" s="143" cm="1">
        <f t="array" aca="1" ref="R157" ca="1">SUM(INDIRECT("'"&amp;TOTALDemandSheets&amp;"'!"&amp;ADDRESS(ROW(),COLUMN())))</f>
        <v>0</v>
      </c>
      <c r="S157" s="143" cm="1">
        <f t="array" aca="1" ref="S157" ca="1">SUM(INDIRECT("'"&amp;TOTALDemandSheets&amp;"'!"&amp;ADDRESS(ROW(),COLUMN())))</f>
        <v>0</v>
      </c>
      <c r="T157" s="143" cm="1">
        <f t="array" aca="1" ref="T157" ca="1">SUM(INDIRECT("'"&amp;TOTALDemandSheets&amp;"'!"&amp;ADDRESS(ROW(),COLUMN())))</f>
        <v>0</v>
      </c>
      <c r="U157" s="143" cm="1">
        <f t="array" aca="1" ref="U157" ca="1">SUM(INDIRECT("'"&amp;TOTALDemandSheets&amp;"'!"&amp;ADDRESS(ROW(),COLUMN())))</f>
        <v>0</v>
      </c>
      <c r="V157" s="143" cm="1">
        <f t="array" aca="1" ref="V157" ca="1">SUM(INDIRECT("'"&amp;TOTALDemandSheets&amp;"'!"&amp;ADDRESS(ROW(),COLUMN())))</f>
        <v>0</v>
      </c>
      <c r="W157" s="143" cm="1">
        <f t="array" aca="1" ref="W157" ca="1">SUM(INDIRECT("'"&amp;TOTALDemandSheets&amp;"'!"&amp;ADDRESS(ROW(),COLUMN())))</f>
        <v>0</v>
      </c>
      <c r="X157" s="143" cm="1">
        <f t="array" aca="1" ref="X157" ca="1">SUM(INDIRECT("'"&amp;TOTALDemandSheets&amp;"'!"&amp;ADDRESS(ROW(),COLUMN())))</f>
        <v>0</v>
      </c>
      <c r="Y157" s="143" cm="1">
        <f t="array" aca="1" ref="Y157" ca="1">SUM(INDIRECT("'"&amp;TOTALDemandSheets&amp;"'!"&amp;ADDRESS(ROW(),COLUMN())))</f>
        <v>0</v>
      </c>
      <c r="Z157" s="143" cm="1">
        <f t="array" aca="1" ref="Z157" ca="1">SUM(INDIRECT("'"&amp;TOTALDemandSheets&amp;"'!"&amp;ADDRESS(ROW(),COLUMN())))</f>
        <v>0</v>
      </c>
    </row>
    <row r="158" spans="1:26" outlineLevel="1">
      <c r="A158" s="113">
        <f>IF(ISBLANK('Input-Accounts'!A158),"",'Input-Accounts'!A158)</f>
        <v>135</v>
      </c>
      <c r="B158" s="17" t="str">
        <f>IF(ISBLANK('Input-Accounts'!B158),"",'Input-Accounts'!B158)</f>
        <v>Customer records and collection expenses</v>
      </c>
      <c r="C158" s="113">
        <f>IF(ISBLANK('Input-Accounts'!C158),"",'Input-Accounts'!C158)</f>
        <v>903</v>
      </c>
      <c r="D158" s="143" cm="1">
        <f t="array" aca="1" ref="D158" ca="1">SUM(INDIRECT("'"&amp;TOTALDemandSheets&amp;"'!"&amp;ADDRESS(ROW(),COLUMN())))</f>
        <v>0</v>
      </c>
      <c r="E158" s="143">
        <f t="shared" ca="1" si="20"/>
        <v>0</v>
      </c>
      <c r="F158" s="89"/>
      <c r="G158" s="143" cm="1">
        <f t="array" aca="1" ref="G158" ca="1">SUM(INDIRECT("'"&amp;TOTALDemandSheets&amp;"'!"&amp;ADDRESS(ROW(),COLUMN())))</f>
        <v>0</v>
      </c>
      <c r="H158" s="143" cm="1">
        <f t="array" aca="1" ref="H158" ca="1">SUM(INDIRECT("'"&amp;TOTALDemandSheets&amp;"'!"&amp;ADDRESS(ROW(),COLUMN())))</f>
        <v>0</v>
      </c>
      <c r="I158" s="143" cm="1">
        <f t="array" aca="1" ref="I158" ca="1">SUM(INDIRECT("'"&amp;TOTALDemandSheets&amp;"'!"&amp;ADDRESS(ROW(),COLUMN())))</f>
        <v>0</v>
      </c>
      <c r="J158" s="143" cm="1">
        <f t="array" aca="1" ref="J158" ca="1">SUM(INDIRECT("'"&amp;TOTALDemandSheets&amp;"'!"&amp;ADDRESS(ROW(),COLUMN())))</f>
        <v>0</v>
      </c>
      <c r="K158" s="143" cm="1">
        <f t="array" aca="1" ref="K158" ca="1">SUM(INDIRECT("'"&amp;TOTALDemandSheets&amp;"'!"&amp;ADDRESS(ROW(),COLUMN())))</f>
        <v>0</v>
      </c>
      <c r="L158" s="143" cm="1">
        <f t="array" aca="1" ref="L158" ca="1">SUM(INDIRECT("'"&amp;TOTALDemandSheets&amp;"'!"&amp;ADDRESS(ROW(),COLUMN())))</f>
        <v>0</v>
      </c>
      <c r="M158" s="143" cm="1">
        <f t="array" aca="1" ref="M158" ca="1">SUM(INDIRECT("'"&amp;TOTALDemandSheets&amp;"'!"&amp;ADDRESS(ROW(),COLUMN())))</f>
        <v>0</v>
      </c>
      <c r="N158" s="143" cm="1">
        <f t="array" aca="1" ref="N158" ca="1">SUM(INDIRECT("'"&amp;TOTALDemandSheets&amp;"'!"&amp;ADDRESS(ROW(),COLUMN())))</f>
        <v>0</v>
      </c>
      <c r="O158" s="143" cm="1">
        <f t="array" aca="1" ref="O158" ca="1">SUM(INDIRECT("'"&amp;TOTALDemandSheets&amp;"'!"&amp;ADDRESS(ROW(),COLUMN())))</f>
        <v>0</v>
      </c>
      <c r="P158" s="143" cm="1">
        <f t="array" aca="1" ref="P158" ca="1">SUM(INDIRECT("'"&amp;TOTALDemandSheets&amp;"'!"&amp;ADDRESS(ROW(),COLUMN())))</f>
        <v>0</v>
      </c>
      <c r="Q158" s="143" cm="1">
        <f t="array" aca="1" ref="Q158" ca="1">SUM(INDIRECT("'"&amp;TOTALDemandSheets&amp;"'!"&amp;ADDRESS(ROW(),COLUMN())))</f>
        <v>0</v>
      </c>
      <c r="R158" s="143" cm="1">
        <f t="array" aca="1" ref="R158" ca="1">SUM(INDIRECT("'"&amp;TOTALDemandSheets&amp;"'!"&amp;ADDRESS(ROW(),COLUMN())))</f>
        <v>0</v>
      </c>
      <c r="S158" s="143" cm="1">
        <f t="array" aca="1" ref="S158" ca="1">SUM(INDIRECT("'"&amp;TOTALDemandSheets&amp;"'!"&amp;ADDRESS(ROW(),COLUMN())))</f>
        <v>0</v>
      </c>
      <c r="T158" s="143" cm="1">
        <f t="array" aca="1" ref="T158" ca="1">SUM(INDIRECT("'"&amp;TOTALDemandSheets&amp;"'!"&amp;ADDRESS(ROW(),COLUMN())))</f>
        <v>0</v>
      </c>
      <c r="U158" s="143" cm="1">
        <f t="array" aca="1" ref="U158" ca="1">SUM(INDIRECT("'"&amp;TOTALDemandSheets&amp;"'!"&amp;ADDRESS(ROW(),COLUMN())))</f>
        <v>0</v>
      </c>
      <c r="V158" s="143" cm="1">
        <f t="array" aca="1" ref="V158" ca="1">SUM(INDIRECT("'"&amp;TOTALDemandSheets&amp;"'!"&amp;ADDRESS(ROW(),COLUMN())))</f>
        <v>0</v>
      </c>
      <c r="W158" s="143" cm="1">
        <f t="array" aca="1" ref="W158" ca="1">SUM(INDIRECT("'"&amp;TOTALDemandSheets&amp;"'!"&amp;ADDRESS(ROW(),COLUMN())))</f>
        <v>0</v>
      </c>
      <c r="X158" s="143" cm="1">
        <f t="array" aca="1" ref="X158" ca="1">SUM(INDIRECT("'"&amp;TOTALDemandSheets&amp;"'!"&amp;ADDRESS(ROW(),COLUMN())))</f>
        <v>0</v>
      </c>
      <c r="Y158" s="143" cm="1">
        <f t="array" aca="1" ref="Y158" ca="1">SUM(INDIRECT("'"&amp;TOTALDemandSheets&amp;"'!"&amp;ADDRESS(ROW(),COLUMN())))</f>
        <v>0</v>
      </c>
      <c r="Z158" s="143" cm="1">
        <f t="array" aca="1" ref="Z158" ca="1">SUM(INDIRECT("'"&amp;TOTALDemandSheets&amp;"'!"&amp;ADDRESS(ROW(),COLUMN())))</f>
        <v>0</v>
      </c>
    </row>
    <row r="159" spans="1:26" outlineLevel="1">
      <c r="A159" s="113">
        <f>IF(ISBLANK('Input-Accounts'!A159),"",'Input-Accounts'!A159)</f>
        <v>136</v>
      </c>
      <c r="B159" s="17" t="str">
        <f>IF(ISBLANK('Input-Accounts'!B159),"",'Input-Accounts'!B159)</f>
        <v>Uncollectible accounts</v>
      </c>
      <c r="C159" s="113">
        <f>IF(ISBLANK('Input-Accounts'!C159),"",'Input-Accounts'!C159)</f>
        <v>904</v>
      </c>
      <c r="D159" s="143" cm="1">
        <f t="array" aca="1" ref="D159" ca="1">SUM(INDIRECT("'"&amp;TOTALDemandSheets&amp;"'!"&amp;ADDRESS(ROW(),COLUMN())))</f>
        <v>0</v>
      </c>
      <c r="E159" s="143">
        <f t="shared" ca="1" si="20"/>
        <v>0</v>
      </c>
      <c r="F159" s="89"/>
      <c r="G159" s="143" cm="1">
        <f t="array" aca="1" ref="G159" ca="1">SUM(INDIRECT("'"&amp;TOTALDemandSheets&amp;"'!"&amp;ADDRESS(ROW(),COLUMN())))</f>
        <v>0</v>
      </c>
      <c r="H159" s="143" cm="1">
        <f t="array" aca="1" ref="H159" ca="1">SUM(INDIRECT("'"&amp;TOTALDemandSheets&amp;"'!"&amp;ADDRESS(ROW(),COLUMN())))</f>
        <v>0</v>
      </c>
      <c r="I159" s="143" cm="1">
        <f t="array" aca="1" ref="I159" ca="1">SUM(INDIRECT("'"&amp;TOTALDemandSheets&amp;"'!"&amp;ADDRESS(ROW(),COLUMN())))</f>
        <v>0</v>
      </c>
      <c r="J159" s="143" cm="1">
        <f t="array" aca="1" ref="J159" ca="1">SUM(INDIRECT("'"&amp;TOTALDemandSheets&amp;"'!"&amp;ADDRESS(ROW(),COLUMN())))</f>
        <v>0</v>
      </c>
      <c r="K159" s="143" cm="1">
        <f t="array" aca="1" ref="K159" ca="1">SUM(INDIRECT("'"&amp;TOTALDemandSheets&amp;"'!"&amp;ADDRESS(ROW(),COLUMN())))</f>
        <v>0</v>
      </c>
      <c r="L159" s="143" cm="1">
        <f t="array" aca="1" ref="L159" ca="1">SUM(INDIRECT("'"&amp;TOTALDemandSheets&amp;"'!"&amp;ADDRESS(ROW(),COLUMN())))</f>
        <v>0</v>
      </c>
      <c r="M159" s="143" cm="1">
        <f t="array" aca="1" ref="M159" ca="1">SUM(INDIRECT("'"&amp;TOTALDemandSheets&amp;"'!"&amp;ADDRESS(ROW(),COLUMN())))</f>
        <v>0</v>
      </c>
      <c r="N159" s="143" cm="1">
        <f t="array" aca="1" ref="N159" ca="1">SUM(INDIRECT("'"&amp;TOTALDemandSheets&amp;"'!"&amp;ADDRESS(ROW(),COLUMN())))</f>
        <v>0</v>
      </c>
      <c r="O159" s="143" cm="1">
        <f t="array" aca="1" ref="O159" ca="1">SUM(INDIRECT("'"&amp;TOTALDemandSheets&amp;"'!"&amp;ADDRESS(ROW(),COLUMN())))</f>
        <v>0</v>
      </c>
      <c r="P159" s="143" cm="1">
        <f t="array" aca="1" ref="P159" ca="1">SUM(INDIRECT("'"&amp;TOTALDemandSheets&amp;"'!"&amp;ADDRESS(ROW(),COLUMN())))</f>
        <v>0</v>
      </c>
      <c r="Q159" s="143" cm="1">
        <f t="array" aca="1" ref="Q159" ca="1">SUM(INDIRECT("'"&amp;TOTALDemandSheets&amp;"'!"&amp;ADDRESS(ROW(),COLUMN())))</f>
        <v>0</v>
      </c>
      <c r="R159" s="143" cm="1">
        <f t="array" aca="1" ref="R159" ca="1">SUM(INDIRECT("'"&amp;TOTALDemandSheets&amp;"'!"&amp;ADDRESS(ROW(),COLUMN())))</f>
        <v>0</v>
      </c>
      <c r="S159" s="143" cm="1">
        <f t="array" aca="1" ref="S159" ca="1">SUM(INDIRECT("'"&amp;TOTALDemandSheets&amp;"'!"&amp;ADDRESS(ROW(),COLUMN())))</f>
        <v>0</v>
      </c>
      <c r="T159" s="143" cm="1">
        <f t="array" aca="1" ref="T159" ca="1">SUM(INDIRECT("'"&amp;TOTALDemandSheets&amp;"'!"&amp;ADDRESS(ROW(),COLUMN())))</f>
        <v>0</v>
      </c>
      <c r="U159" s="143" cm="1">
        <f t="array" aca="1" ref="U159" ca="1">SUM(INDIRECT("'"&amp;TOTALDemandSheets&amp;"'!"&amp;ADDRESS(ROW(),COLUMN())))</f>
        <v>0</v>
      </c>
      <c r="V159" s="143" cm="1">
        <f t="array" aca="1" ref="V159" ca="1">SUM(INDIRECT("'"&amp;TOTALDemandSheets&amp;"'!"&amp;ADDRESS(ROW(),COLUMN())))</f>
        <v>0</v>
      </c>
      <c r="W159" s="143" cm="1">
        <f t="array" aca="1" ref="W159" ca="1">SUM(INDIRECT("'"&amp;TOTALDemandSheets&amp;"'!"&amp;ADDRESS(ROW(),COLUMN())))</f>
        <v>0</v>
      </c>
      <c r="X159" s="143" cm="1">
        <f t="array" aca="1" ref="X159" ca="1">SUM(INDIRECT("'"&amp;TOTALDemandSheets&amp;"'!"&amp;ADDRESS(ROW(),COLUMN())))</f>
        <v>0</v>
      </c>
      <c r="Y159" s="143" cm="1">
        <f t="array" aca="1" ref="Y159" ca="1">SUM(INDIRECT("'"&amp;TOTALDemandSheets&amp;"'!"&amp;ADDRESS(ROW(),COLUMN())))</f>
        <v>0</v>
      </c>
      <c r="Z159" s="143" cm="1">
        <f t="array" aca="1" ref="Z159" ca="1">SUM(INDIRECT("'"&amp;TOTALDemandSheets&amp;"'!"&amp;ADDRESS(ROW(),COLUMN())))</f>
        <v>0</v>
      </c>
    </row>
    <row r="160" spans="1:26" outlineLevel="1">
      <c r="A160" s="113">
        <f>IF(ISBLANK('Input-Accounts'!A160),"",'Input-Accounts'!A160)</f>
        <v>137</v>
      </c>
      <c r="B160" s="17" t="str">
        <f>IF(ISBLANK('Input-Accounts'!B160),"",'Input-Accounts'!B160)</f>
        <v xml:space="preserve">Miscellaneous customer accounts expenses </v>
      </c>
      <c r="C160" s="113">
        <f>IF(ISBLANK('Input-Accounts'!C160),"",'Input-Accounts'!C160)</f>
        <v>905</v>
      </c>
      <c r="D160" s="143" cm="1">
        <f t="array" aca="1" ref="D160" ca="1">SUM(INDIRECT("'"&amp;TOTALDemandSheets&amp;"'!"&amp;ADDRESS(ROW(),COLUMN())))</f>
        <v>0</v>
      </c>
      <c r="E160" s="143">
        <f t="shared" ca="1" si="20"/>
        <v>0</v>
      </c>
      <c r="F160" s="89"/>
      <c r="G160" s="143" cm="1">
        <f t="array" aca="1" ref="G160" ca="1">SUM(INDIRECT("'"&amp;TOTALDemandSheets&amp;"'!"&amp;ADDRESS(ROW(),COLUMN())))</f>
        <v>0</v>
      </c>
      <c r="H160" s="143" cm="1">
        <f t="array" aca="1" ref="H160" ca="1">SUM(INDIRECT("'"&amp;TOTALDemandSheets&amp;"'!"&amp;ADDRESS(ROW(),COLUMN())))</f>
        <v>0</v>
      </c>
      <c r="I160" s="143" cm="1">
        <f t="array" aca="1" ref="I160" ca="1">SUM(INDIRECT("'"&amp;TOTALDemandSheets&amp;"'!"&amp;ADDRESS(ROW(),COLUMN())))</f>
        <v>0</v>
      </c>
      <c r="J160" s="143" cm="1">
        <f t="array" aca="1" ref="J160" ca="1">SUM(INDIRECT("'"&amp;TOTALDemandSheets&amp;"'!"&amp;ADDRESS(ROW(),COLUMN())))</f>
        <v>0</v>
      </c>
      <c r="K160" s="143" cm="1">
        <f t="array" aca="1" ref="K160" ca="1">SUM(INDIRECT("'"&amp;TOTALDemandSheets&amp;"'!"&amp;ADDRESS(ROW(),COLUMN())))</f>
        <v>0</v>
      </c>
      <c r="L160" s="143" cm="1">
        <f t="array" aca="1" ref="L160" ca="1">SUM(INDIRECT("'"&amp;TOTALDemandSheets&amp;"'!"&amp;ADDRESS(ROW(),COLUMN())))</f>
        <v>0</v>
      </c>
      <c r="M160" s="143" cm="1">
        <f t="array" aca="1" ref="M160" ca="1">SUM(INDIRECT("'"&amp;TOTALDemandSheets&amp;"'!"&amp;ADDRESS(ROW(),COLUMN())))</f>
        <v>0</v>
      </c>
      <c r="N160" s="143" cm="1">
        <f t="array" aca="1" ref="N160" ca="1">SUM(INDIRECT("'"&amp;TOTALDemandSheets&amp;"'!"&amp;ADDRESS(ROW(),COLUMN())))</f>
        <v>0</v>
      </c>
      <c r="O160" s="143" cm="1">
        <f t="array" aca="1" ref="O160" ca="1">SUM(INDIRECT("'"&amp;TOTALDemandSheets&amp;"'!"&amp;ADDRESS(ROW(),COLUMN())))</f>
        <v>0</v>
      </c>
      <c r="P160" s="143" cm="1">
        <f t="array" aca="1" ref="P160" ca="1">SUM(INDIRECT("'"&amp;TOTALDemandSheets&amp;"'!"&amp;ADDRESS(ROW(),COLUMN())))</f>
        <v>0</v>
      </c>
      <c r="Q160" s="143" cm="1">
        <f t="array" aca="1" ref="Q160" ca="1">SUM(INDIRECT("'"&amp;TOTALDemandSheets&amp;"'!"&amp;ADDRESS(ROW(),COLUMN())))</f>
        <v>0</v>
      </c>
      <c r="R160" s="143" cm="1">
        <f t="array" aca="1" ref="R160" ca="1">SUM(INDIRECT("'"&amp;TOTALDemandSheets&amp;"'!"&amp;ADDRESS(ROW(),COLUMN())))</f>
        <v>0</v>
      </c>
      <c r="S160" s="143" cm="1">
        <f t="array" aca="1" ref="S160" ca="1">SUM(INDIRECT("'"&amp;TOTALDemandSheets&amp;"'!"&amp;ADDRESS(ROW(),COLUMN())))</f>
        <v>0</v>
      </c>
      <c r="T160" s="143" cm="1">
        <f t="array" aca="1" ref="T160" ca="1">SUM(INDIRECT("'"&amp;TOTALDemandSheets&amp;"'!"&amp;ADDRESS(ROW(),COLUMN())))</f>
        <v>0</v>
      </c>
      <c r="U160" s="143" cm="1">
        <f t="array" aca="1" ref="U160" ca="1">SUM(INDIRECT("'"&amp;TOTALDemandSheets&amp;"'!"&amp;ADDRESS(ROW(),COLUMN())))</f>
        <v>0</v>
      </c>
      <c r="V160" s="143" cm="1">
        <f t="array" aca="1" ref="V160" ca="1">SUM(INDIRECT("'"&amp;TOTALDemandSheets&amp;"'!"&amp;ADDRESS(ROW(),COLUMN())))</f>
        <v>0</v>
      </c>
      <c r="W160" s="143" cm="1">
        <f t="array" aca="1" ref="W160" ca="1">SUM(INDIRECT("'"&amp;TOTALDemandSheets&amp;"'!"&amp;ADDRESS(ROW(),COLUMN())))</f>
        <v>0</v>
      </c>
      <c r="X160" s="143" cm="1">
        <f t="array" aca="1" ref="X160" ca="1">SUM(INDIRECT("'"&amp;TOTALDemandSheets&amp;"'!"&amp;ADDRESS(ROW(),COLUMN())))</f>
        <v>0</v>
      </c>
      <c r="Y160" s="143" cm="1">
        <f t="array" aca="1" ref="Y160" ca="1">SUM(INDIRECT("'"&amp;TOTALDemandSheets&amp;"'!"&amp;ADDRESS(ROW(),COLUMN())))</f>
        <v>0</v>
      </c>
      <c r="Z160" s="143" cm="1">
        <f t="array" aca="1" ref="Z160" ca="1">SUM(INDIRECT("'"&amp;TOTALDemandSheets&amp;"'!"&amp;ADDRESS(ROW(),COLUMN())))</f>
        <v>0</v>
      </c>
    </row>
    <row r="161" spans="1:26" outlineLevel="1">
      <c r="A161" s="113">
        <f>IF(ISBLANK('Input-Accounts'!A161),"",'Input-Accounts'!A161)</f>
        <v>138</v>
      </c>
      <c r="B161" s="79" t="str">
        <f>IF(ISBLANK('Input-Accounts'!B161),"",'Input-Accounts'!B161)</f>
        <v>Subtotal - Customer Account</v>
      </c>
      <c r="C161" s="113" t="str">
        <f>IF(ISBLANK('Input-Accounts'!C161),"",'Input-Accounts'!C161)</f>
        <v/>
      </c>
      <c r="D161" s="144" cm="1">
        <f t="array" aca="1" ref="D161" ca="1">SUM(INDIRECT("'"&amp;TOTALDemandSheets&amp;"'!"&amp;ADDRESS(ROW(),COLUMN())))</f>
        <v>0</v>
      </c>
      <c r="E161" s="143">
        <f t="shared" ca="1" si="20"/>
        <v>0</v>
      </c>
      <c r="G161" s="144" cm="1">
        <f t="array" aca="1" ref="G161" ca="1">SUM(INDIRECT("'"&amp;TOTALDemandSheets&amp;"'!"&amp;ADDRESS(ROW(),COLUMN())))</f>
        <v>0</v>
      </c>
      <c r="H161" s="144" cm="1">
        <f t="array" aca="1" ref="H161" ca="1">SUM(INDIRECT("'"&amp;TOTALDemandSheets&amp;"'!"&amp;ADDRESS(ROW(),COLUMN())))</f>
        <v>0</v>
      </c>
      <c r="I161" s="144" cm="1">
        <f t="array" aca="1" ref="I161" ca="1">SUM(INDIRECT("'"&amp;TOTALDemandSheets&amp;"'!"&amp;ADDRESS(ROW(),COLUMN())))</f>
        <v>0</v>
      </c>
      <c r="J161" s="144" cm="1">
        <f t="array" aca="1" ref="J161" ca="1">SUM(INDIRECT("'"&amp;TOTALDemandSheets&amp;"'!"&amp;ADDRESS(ROW(),COLUMN())))</f>
        <v>0</v>
      </c>
      <c r="K161" s="144" cm="1">
        <f t="array" aca="1" ref="K161" ca="1">SUM(INDIRECT("'"&amp;TOTALDemandSheets&amp;"'!"&amp;ADDRESS(ROW(),COLUMN())))</f>
        <v>0</v>
      </c>
      <c r="L161" s="144" cm="1">
        <f t="array" aca="1" ref="L161" ca="1">SUM(INDIRECT("'"&amp;TOTALDemandSheets&amp;"'!"&amp;ADDRESS(ROW(),COLUMN())))</f>
        <v>0</v>
      </c>
      <c r="M161" s="144" cm="1">
        <f t="array" aca="1" ref="M161" ca="1">SUM(INDIRECT("'"&amp;TOTALDemandSheets&amp;"'!"&amp;ADDRESS(ROW(),COLUMN())))</f>
        <v>0</v>
      </c>
      <c r="N161" s="144" cm="1">
        <f t="array" aca="1" ref="N161" ca="1">SUM(INDIRECT("'"&amp;TOTALDemandSheets&amp;"'!"&amp;ADDRESS(ROW(),COLUMN())))</f>
        <v>0</v>
      </c>
      <c r="O161" s="144" cm="1">
        <f t="array" aca="1" ref="O161" ca="1">SUM(INDIRECT("'"&amp;TOTALDemandSheets&amp;"'!"&amp;ADDRESS(ROW(),COLUMN())))</f>
        <v>0</v>
      </c>
      <c r="P161" s="144" cm="1">
        <f t="array" aca="1" ref="P161" ca="1">SUM(INDIRECT("'"&amp;TOTALDemandSheets&amp;"'!"&amp;ADDRESS(ROW(),COLUMN())))</f>
        <v>0</v>
      </c>
      <c r="Q161" s="144" cm="1">
        <f t="array" aca="1" ref="Q161" ca="1">SUM(INDIRECT("'"&amp;TOTALDemandSheets&amp;"'!"&amp;ADDRESS(ROW(),COLUMN())))</f>
        <v>0</v>
      </c>
      <c r="R161" s="144" cm="1">
        <f t="array" aca="1" ref="R161" ca="1">SUM(INDIRECT("'"&amp;TOTALDemandSheets&amp;"'!"&amp;ADDRESS(ROW(),COLUMN())))</f>
        <v>0</v>
      </c>
      <c r="S161" s="144" cm="1">
        <f t="array" aca="1" ref="S161" ca="1">SUM(INDIRECT("'"&amp;TOTALDemandSheets&amp;"'!"&amp;ADDRESS(ROW(),COLUMN())))</f>
        <v>0</v>
      </c>
      <c r="T161" s="144" cm="1">
        <f t="array" aca="1" ref="T161" ca="1">SUM(INDIRECT("'"&amp;TOTALDemandSheets&amp;"'!"&amp;ADDRESS(ROW(),COLUMN())))</f>
        <v>0</v>
      </c>
      <c r="U161" s="144" cm="1">
        <f t="array" aca="1" ref="U161" ca="1">SUM(INDIRECT("'"&amp;TOTALDemandSheets&amp;"'!"&amp;ADDRESS(ROW(),COLUMN())))</f>
        <v>0</v>
      </c>
      <c r="V161" s="144" cm="1">
        <f t="array" aca="1" ref="V161" ca="1">SUM(INDIRECT("'"&amp;TOTALDemandSheets&amp;"'!"&amp;ADDRESS(ROW(),COLUMN())))</f>
        <v>0</v>
      </c>
      <c r="W161" s="144" cm="1">
        <f t="array" aca="1" ref="W161" ca="1">SUM(INDIRECT("'"&amp;TOTALDemandSheets&amp;"'!"&amp;ADDRESS(ROW(),COLUMN())))</f>
        <v>0</v>
      </c>
      <c r="X161" s="144" cm="1">
        <f t="array" aca="1" ref="X161" ca="1">SUM(INDIRECT("'"&amp;TOTALDemandSheets&amp;"'!"&amp;ADDRESS(ROW(),COLUMN())))</f>
        <v>0</v>
      </c>
      <c r="Y161" s="144" cm="1">
        <f t="array" aca="1" ref="Y161" ca="1">SUM(INDIRECT("'"&amp;TOTALDemandSheets&amp;"'!"&amp;ADDRESS(ROW(),COLUMN())))</f>
        <v>0</v>
      </c>
      <c r="Z161" s="144" cm="1">
        <f t="array" aca="1" ref="Z161" ca="1">SUM(INDIRECT("'"&amp;TOTALDemandSheets&amp;"'!"&amp;ADDRESS(ROW(),COLUMN())))</f>
        <v>0</v>
      </c>
    </row>
    <row r="162" spans="1:26" outlineLevel="1">
      <c r="A162" s="113" t="str">
        <f>IF(ISBLANK('Input-Accounts'!A162),"",'Input-Accounts'!A162)</f>
        <v/>
      </c>
      <c r="B162" s="79" t="str">
        <f>IF(ISBLANK('Input-Accounts'!B162),"",'Input-Accounts'!B162)</f>
        <v/>
      </c>
      <c r="D162" s="143"/>
      <c r="E162" s="143">
        <f t="shared" si="20"/>
        <v>0</v>
      </c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</row>
    <row r="163" spans="1:26" outlineLevel="1">
      <c r="A163" s="113">
        <f>IF(ISBLANK('Input-Accounts'!A163),"",'Input-Accounts'!A163)</f>
        <v>139</v>
      </c>
      <c r="B163" s="81" t="str">
        <f>IF(ISBLANK('Input-Accounts'!B163),"",'Input-Accounts'!B163)</f>
        <v>Customer Service &amp; Information Expenses</v>
      </c>
      <c r="D163" s="143"/>
      <c r="E163" s="143">
        <f t="shared" si="20"/>
        <v>0</v>
      </c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</row>
    <row r="164" spans="1:26" outlineLevel="1">
      <c r="A164" s="113">
        <f>IF(ISBLANK('Input-Accounts'!A164),"",'Input-Accounts'!A164)</f>
        <v>140</v>
      </c>
      <c r="B164" s="17" t="str">
        <f>IF(ISBLANK('Input-Accounts'!B164),"",'Input-Accounts'!B164)</f>
        <v xml:space="preserve">Supervision </v>
      </c>
      <c r="C164" s="113">
        <f>IF(ISBLANK('Input-Accounts'!C164),"",'Input-Accounts'!C164)</f>
        <v>907</v>
      </c>
      <c r="D164" s="143" cm="1">
        <f t="array" aca="1" ref="D164" ca="1">SUM(INDIRECT("'"&amp;TOTALDemandSheets&amp;"'!"&amp;ADDRESS(ROW(),COLUMN())))</f>
        <v>0</v>
      </c>
      <c r="E164" s="143">
        <f t="shared" ca="1" si="20"/>
        <v>0</v>
      </c>
      <c r="F164" s="89"/>
      <c r="G164" s="143" cm="1">
        <f t="array" aca="1" ref="G164" ca="1">SUM(INDIRECT("'"&amp;TOTALDemandSheets&amp;"'!"&amp;ADDRESS(ROW(),COLUMN())))</f>
        <v>0</v>
      </c>
      <c r="H164" s="143" cm="1">
        <f t="array" aca="1" ref="H164" ca="1">SUM(INDIRECT("'"&amp;TOTALDemandSheets&amp;"'!"&amp;ADDRESS(ROW(),COLUMN())))</f>
        <v>0</v>
      </c>
      <c r="I164" s="143" cm="1">
        <f t="array" aca="1" ref="I164" ca="1">SUM(INDIRECT("'"&amp;TOTALDemandSheets&amp;"'!"&amp;ADDRESS(ROW(),COLUMN())))</f>
        <v>0</v>
      </c>
      <c r="J164" s="143" cm="1">
        <f t="array" aca="1" ref="J164" ca="1">SUM(INDIRECT("'"&amp;TOTALDemandSheets&amp;"'!"&amp;ADDRESS(ROW(),COLUMN())))</f>
        <v>0</v>
      </c>
      <c r="K164" s="143" cm="1">
        <f t="array" aca="1" ref="K164" ca="1">SUM(INDIRECT("'"&amp;TOTALDemandSheets&amp;"'!"&amp;ADDRESS(ROW(),COLUMN())))</f>
        <v>0</v>
      </c>
      <c r="L164" s="143" cm="1">
        <f t="array" aca="1" ref="L164" ca="1">SUM(INDIRECT("'"&amp;TOTALDemandSheets&amp;"'!"&amp;ADDRESS(ROW(),COLUMN())))</f>
        <v>0</v>
      </c>
      <c r="M164" s="143" cm="1">
        <f t="array" aca="1" ref="M164" ca="1">SUM(INDIRECT("'"&amp;TOTALDemandSheets&amp;"'!"&amp;ADDRESS(ROW(),COLUMN())))</f>
        <v>0</v>
      </c>
      <c r="N164" s="143" cm="1">
        <f t="array" aca="1" ref="N164" ca="1">SUM(INDIRECT("'"&amp;TOTALDemandSheets&amp;"'!"&amp;ADDRESS(ROW(),COLUMN())))</f>
        <v>0</v>
      </c>
      <c r="O164" s="143" cm="1">
        <f t="array" aca="1" ref="O164" ca="1">SUM(INDIRECT("'"&amp;TOTALDemandSheets&amp;"'!"&amp;ADDRESS(ROW(),COLUMN())))</f>
        <v>0</v>
      </c>
      <c r="P164" s="143" cm="1">
        <f t="array" aca="1" ref="P164" ca="1">SUM(INDIRECT("'"&amp;TOTALDemandSheets&amp;"'!"&amp;ADDRESS(ROW(),COLUMN())))</f>
        <v>0</v>
      </c>
      <c r="Q164" s="143" cm="1">
        <f t="array" aca="1" ref="Q164" ca="1">SUM(INDIRECT("'"&amp;TOTALDemandSheets&amp;"'!"&amp;ADDRESS(ROW(),COLUMN())))</f>
        <v>0</v>
      </c>
      <c r="R164" s="143" cm="1">
        <f t="array" aca="1" ref="R164" ca="1">SUM(INDIRECT("'"&amp;TOTALDemandSheets&amp;"'!"&amp;ADDRESS(ROW(),COLUMN())))</f>
        <v>0</v>
      </c>
      <c r="S164" s="143" cm="1">
        <f t="array" aca="1" ref="S164" ca="1">SUM(INDIRECT("'"&amp;TOTALDemandSheets&amp;"'!"&amp;ADDRESS(ROW(),COLUMN())))</f>
        <v>0</v>
      </c>
      <c r="T164" s="143" cm="1">
        <f t="array" aca="1" ref="T164" ca="1">SUM(INDIRECT("'"&amp;TOTALDemandSheets&amp;"'!"&amp;ADDRESS(ROW(),COLUMN())))</f>
        <v>0</v>
      </c>
      <c r="U164" s="143" cm="1">
        <f t="array" aca="1" ref="U164" ca="1">SUM(INDIRECT("'"&amp;TOTALDemandSheets&amp;"'!"&amp;ADDRESS(ROW(),COLUMN())))</f>
        <v>0</v>
      </c>
      <c r="V164" s="143" cm="1">
        <f t="array" aca="1" ref="V164" ca="1">SUM(INDIRECT("'"&amp;TOTALDemandSheets&amp;"'!"&amp;ADDRESS(ROW(),COLUMN())))</f>
        <v>0</v>
      </c>
      <c r="W164" s="143" cm="1">
        <f t="array" aca="1" ref="W164" ca="1">SUM(INDIRECT("'"&amp;TOTALDemandSheets&amp;"'!"&amp;ADDRESS(ROW(),COLUMN())))</f>
        <v>0</v>
      </c>
      <c r="X164" s="143" cm="1">
        <f t="array" aca="1" ref="X164" ca="1">SUM(INDIRECT("'"&amp;TOTALDemandSheets&amp;"'!"&amp;ADDRESS(ROW(),COLUMN())))</f>
        <v>0</v>
      </c>
      <c r="Y164" s="143" cm="1">
        <f t="array" aca="1" ref="Y164" ca="1">SUM(INDIRECT("'"&amp;TOTALDemandSheets&amp;"'!"&amp;ADDRESS(ROW(),COLUMN())))</f>
        <v>0</v>
      </c>
      <c r="Z164" s="143" cm="1">
        <f t="array" aca="1" ref="Z164" ca="1">SUM(INDIRECT("'"&amp;TOTALDemandSheets&amp;"'!"&amp;ADDRESS(ROW(),COLUMN())))</f>
        <v>0</v>
      </c>
    </row>
    <row r="165" spans="1:26" outlineLevel="1">
      <c r="A165" s="113">
        <f>IF(ISBLANK('Input-Accounts'!A165),"",'Input-Accounts'!A165)</f>
        <v>141</v>
      </c>
      <c r="B165" s="17" t="str">
        <f>IF(ISBLANK('Input-Accounts'!B165),"",'Input-Accounts'!B165)</f>
        <v xml:space="preserve">Customer assistance expenses </v>
      </c>
      <c r="C165" s="113">
        <f>IF(ISBLANK('Input-Accounts'!C165),"",'Input-Accounts'!C165)</f>
        <v>908</v>
      </c>
      <c r="D165" s="143" cm="1">
        <f t="array" aca="1" ref="D165" ca="1">SUM(INDIRECT("'"&amp;TOTALDemandSheets&amp;"'!"&amp;ADDRESS(ROW(),COLUMN())))</f>
        <v>0</v>
      </c>
      <c r="E165" s="143">
        <f t="shared" ca="1" si="20"/>
        <v>0</v>
      </c>
      <c r="F165" s="89"/>
      <c r="G165" s="143" cm="1">
        <f t="array" aca="1" ref="G165" ca="1">SUM(INDIRECT("'"&amp;TOTALDemandSheets&amp;"'!"&amp;ADDRESS(ROW(),COLUMN())))</f>
        <v>0</v>
      </c>
      <c r="H165" s="143" cm="1">
        <f t="array" aca="1" ref="H165" ca="1">SUM(INDIRECT("'"&amp;TOTALDemandSheets&amp;"'!"&amp;ADDRESS(ROW(),COLUMN())))</f>
        <v>0</v>
      </c>
      <c r="I165" s="143" cm="1">
        <f t="array" aca="1" ref="I165" ca="1">SUM(INDIRECT("'"&amp;TOTALDemandSheets&amp;"'!"&amp;ADDRESS(ROW(),COLUMN())))</f>
        <v>0</v>
      </c>
      <c r="J165" s="143" cm="1">
        <f t="array" aca="1" ref="J165" ca="1">SUM(INDIRECT("'"&amp;TOTALDemandSheets&amp;"'!"&amp;ADDRESS(ROW(),COLUMN())))</f>
        <v>0</v>
      </c>
      <c r="K165" s="143" cm="1">
        <f t="array" aca="1" ref="K165" ca="1">SUM(INDIRECT("'"&amp;TOTALDemandSheets&amp;"'!"&amp;ADDRESS(ROW(),COLUMN())))</f>
        <v>0</v>
      </c>
      <c r="L165" s="143" cm="1">
        <f t="array" aca="1" ref="L165" ca="1">SUM(INDIRECT("'"&amp;TOTALDemandSheets&amp;"'!"&amp;ADDRESS(ROW(),COLUMN())))</f>
        <v>0</v>
      </c>
      <c r="M165" s="143" cm="1">
        <f t="array" aca="1" ref="M165" ca="1">SUM(INDIRECT("'"&amp;TOTALDemandSheets&amp;"'!"&amp;ADDRESS(ROW(),COLUMN())))</f>
        <v>0</v>
      </c>
      <c r="N165" s="143" cm="1">
        <f t="array" aca="1" ref="N165" ca="1">SUM(INDIRECT("'"&amp;TOTALDemandSheets&amp;"'!"&amp;ADDRESS(ROW(),COLUMN())))</f>
        <v>0</v>
      </c>
      <c r="O165" s="143" cm="1">
        <f t="array" aca="1" ref="O165" ca="1">SUM(INDIRECT("'"&amp;TOTALDemandSheets&amp;"'!"&amp;ADDRESS(ROW(),COLUMN())))</f>
        <v>0</v>
      </c>
      <c r="P165" s="143" cm="1">
        <f t="array" aca="1" ref="P165" ca="1">SUM(INDIRECT("'"&amp;TOTALDemandSheets&amp;"'!"&amp;ADDRESS(ROW(),COLUMN())))</f>
        <v>0</v>
      </c>
      <c r="Q165" s="143" cm="1">
        <f t="array" aca="1" ref="Q165" ca="1">SUM(INDIRECT("'"&amp;TOTALDemandSheets&amp;"'!"&amp;ADDRESS(ROW(),COLUMN())))</f>
        <v>0</v>
      </c>
      <c r="R165" s="143" cm="1">
        <f t="array" aca="1" ref="R165" ca="1">SUM(INDIRECT("'"&amp;TOTALDemandSheets&amp;"'!"&amp;ADDRESS(ROW(),COLUMN())))</f>
        <v>0</v>
      </c>
      <c r="S165" s="143" cm="1">
        <f t="array" aca="1" ref="S165" ca="1">SUM(INDIRECT("'"&amp;TOTALDemandSheets&amp;"'!"&amp;ADDRESS(ROW(),COLUMN())))</f>
        <v>0</v>
      </c>
      <c r="T165" s="143" cm="1">
        <f t="array" aca="1" ref="T165" ca="1">SUM(INDIRECT("'"&amp;TOTALDemandSheets&amp;"'!"&amp;ADDRESS(ROW(),COLUMN())))</f>
        <v>0</v>
      </c>
      <c r="U165" s="143" cm="1">
        <f t="array" aca="1" ref="U165" ca="1">SUM(INDIRECT("'"&amp;TOTALDemandSheets&amp;"'!"&amp;ADDRESS(ROW(),COLUMN())))</f>
        <v>0</v>
      </c>
      <c r="V165" s="143" cm="1">
        <f t="array" aca="1" ref="V165" ca="1">SUM(INDIRECT("'"&amp;TOTALDemandSheets&amp;"'!"&amp;ADDRESS(ROW(),COLUMN())))</f>
        <v>0</v>
      </c>
      <c r="W165" s="143" cm="1">
        <f t="array" aca="1" ref="W165" ca="1">SUM(INDIRECT("'"&amp;TOTALDemandSheets&amp;"'!"&amp;ADDRESS(ROW(),COLUMN())))</f>
        <v>0</v>
      </c>
      <c r="X165" s="143" cm="1">
        <f t="array" aca="1" ref="X165" ca="1">SUM(INDIRECT("'"&amp;TOTALDemandSheets&amp;"'!"&amp;ADDRESS(ROW(),COLUMN())))</f>
        <v>0</v>
      </c>
      <c r="Y165" s="143" cm="1">
        <f t="array" aca="1" ref="Y165" ca="1">SUM(INDIRECT("'"&amp;TOTALDemandSheets&amp;"'!"&amp;ADDRESS(ROW(),COLUMN())))</f>
        <v>0</v>
      </c>
      <c r="Z165" s="143" cm="1">
        <f t="array" aca="1" ref="Z165" ca="1">SUM(INDIRECT("'"&amp;TOTALDemandSheets&amp;"'!"&amp;ADDRESS(ROW(),COLUMN())))</f>
        <v>0</v>
      </c>
    </row>
    <row r="166" spans="1:26" outlineLevel="1">
      <c r="A166" s="113">
        <f>IF(ISBLANK('Input-Accounts'!A166),"",'Input-Accounts'!A166)</f>
        <v>142</v>
      </c>
      <c r="B166" s="17" t="str">
        <f>IF(ISBLANK('Input-Accounts'!B166),"",'Input-Accounts'!B166)</f>
        <v xml:space="preserve">Informational and instructional advertising expenses </v>
      </c>
      <c r="C166" s="113">
        <f>IF(ISBLANK('Input-Accounts'!C166),"",'Input-Accounts'!C166)</f>
        <v>909</v>
      </c>
      <c r="D166" s="143" cm="1">
        <f t="array" aca="1" ref="D166" ca="1">SUM(INDIRECT("'"&amp;TOTALDemandSheets&amp;"'!"&amp;ADDRESS(ROW(),COLUMN())))</f>
        <v>0</v>
      </c>
      <c r="E166" s="143">
        <f t="shared" ca="1" si="20"/>
        <v>0</v>
      </c>
      <c r="F166" s="89"/>
      <c r="G166" s="143" cm="1">
        <f t="array" aca="1" ref="G166" ca="1">SUM(INDIRECT("'"&amp;TOTALDemandSheets&amp;"'!"&amp;ADDRESS(ROW(),COLUMN())))</f>
        <v>0</v>
      </c>
      <c r="H166" s="143" cm="1">
        <f t="array" aca="1" ref="H166" ca="1">SUM(INDIRECT("'"&amp;TOTALDemandSheets&amp;"'!"&amp;ADDRESS(ROW(),COLUMN())))</f>
        <v>0</v>
      </c>
      <c r="I166" s="143" cm="1">
        <f t="array" aca="1" ref="I166" ca="1">SUM(INDIRECT("'"&amp;TOTALDemandSheets&amp;"'!"&amp;ADDRESS(ROW(),COLUMN())))</f>
        <v>0</v>
      </c>
      <c r="J166" s="143" cm="1">
        <f t="array" aca="1" ref="J166" ca="1">SUM(INDIRECT("'"&amp;TOTALDemandSheets&amp;"'!"&amp;ADDRESS(ROW(),COLUMN())))</f>
        <v>0</v>
      </c>
      <c r="K166" s="143" cm="1">
        <f t="array" aca="1" ref="K166" ca="1">SUM(INDIRECT("'"&amp;TOTALDemandSheets&amp;"'!"&amp;ADDRESS(ROW(),COLUMN())))</f>
        <v>0</v>
      </c>
      <c r="L166" s="143" cm="1">
        <f t="array" aca="1" ref="L166" ca="1">SUM(INDIRECT("'"&amp;TOTALDemandSheets&amp;"'!"&amp;ADDRESS(ROW(),COLUMN())))</f>
        <v>0</v>
      </c>
      <c r="M166" s="143" cm="1">
        <f t="array" aca="1" ref="M166" ca="1">SUM(INDIRECT("'"&amp;TOTALDemandSheets&amp;"'!"&amp;ADDRESS(ROW(),COLUMN())))</f>
        <v>0</v>
      </c>
      <c r="N166" s="143" cm="1">
        <f t="array" aca="1" ref="N166" ca="1">SUM(INDIRECT("'"&amp;TOTALDemandSheets&amp;"'!"&amp;ADDRESS(ROW(),COLUMN())))</f>
        <v>0</v>
      </c>
      <c r="O166" s="143" cm="1">
        <f t="array" aca="1" ref="O166" ca="1">SUM(INDIRECT("'"&amp;TOTALDemandSheets&amp;"'!"&amp;ADDRESS(ROW(),COLUMN())))</f>
        <v>0</v>
      </c>
      <c r="P166" s="143" cm="1">
        <f t="array" aca="1" ref="P166" ca="1">SUM(INDIRECT("'"&amp;TOTALDemandSheets&amp;"'!"&amp;ADDRESS(ROW(),COLUMN())))</f>
        <v>0</v>
      </c>
      <c r="Q166" s="143" cm="1">
        <f t="array" aca="1" ref="Q166" ca="1">SUM(INDIRECT("'"&amp;TOTALDemandSheets&amp;"'!"&amp;ADDRESS(ROW(),COLUMN())))</f>
        <v>0</v>
      </c>
      <c r="R166" s="143" cm="1">
        <f t="array" aca="1" ref="R166" ca="1">SUM(INDIRECT("'"&amp;TOTALDemandSheets&amp;"'!"&amp;ADDRESS(ROW(),COLUMN())))</f>
        <v>0</v>
      </c>
      <c r="S166" s="143" cm="1">
        <f t="array" aca="1" ref="S166" ca="1">SUM(INDIRECT("'"&amp;TOTALDemandSheets&amp;"'!"&amp;ADDRESS(ROW(),COLUMN())))</f>
        <v>0</v>
      </c>
      <c r="T166" s="143" cm="1">
        <f t="array" aca="1" ref="T166" ca="1">SUM(INDIRECT("'"&amp;TOTALDemandSheets&amp;"'!"&amp;ADDRESS(ROW(),COLUMN())))</f>
        <v>0</v>
      </c>
      <c r="U166" s="143" cm="1">
        <f t="array" aca="1" ref="U166" ca="1">SUM(INDIRECT("'"&amp;TOTALDemandSheets&amp;"'!"&amp;ADDRESS(ROW(),COLUMN())))</f>
        <v>0</v>
      </c>
      <c r="V166" s="143" cm="1">
        <f t="array" aca="1" ref="V166" ca="1">SUM(INDIRECT("'"&amp;TOTALDemandSheets&amp;"'!"&amp;ADDRESS(ROW(),COLUMN())))</f>
        <v>0</v>
      </c>
      <c r="W166" s="143" cm="1">
        <f t="array" aca="1" ref="W166" ca="1">SUM(INDIRECT("'"&amp;TOTALDemandSheets&amp;"'!"&amp;ADDRESS(ROW(),COLUMN())))</f>
        <v>0</v>
      </c>
      <c r="X166" s="143" cm="1">
        <f t="array" aca="1" ref="X166" ca="1">SUM(INDIRECT("'"&amp;TOTALDemandSheets&amp;"'!"&amp;ADDRESS(ROW(),COLUMN())))</f>
        <v>0</v>
      </c>
      <c r="Y166" s="143" cm="1">
        <f t="array" aca="1" ref="Y166" ca="1">SUM(INDIRECT("'"&amp;TOTALDemandSheets&amp;"'!"&amp;ADDRESS(ROW(),COLUMN())))</f>
        <v>0</v>
      </c>
      <c r="Z166" s="143" cm="1">
        <f t="array" aca="1" ref="Z166" ca="1">SUM(INDIRECT("'"&amp;TOTALDemandSheets&amp;"'!"&amp;ADDRESS(ROW(),COLUMN())))</f>
        <v>0</v>
      </c>
    </row>
    <row r="167" spans="1:26" outlineLevel="1">
      <c r="A167" s="113">
        <f>IF(ISBLANK('Input-Accounts'!A167),"",'Input-Accounts'!A167)</f>
        <v>143</v>
      </c>
      <c r="B167" s="17" t="str">
        <f>IF(ISBLANK('Input-Accounts'!B167),"",'Input-Accounts'!B167)</f>
        <v>Miscellaneous customer service and informational expenses</v>
      </c>
      <c r="C167" s="113">
        <f>IF(ISBLANK('Input-Accounts'!C167),"",'Input-Accounts'!C167)</f>
        <v>910</v>
      </c>
      <c r="D167" s="143" cm="1">
        <f t="array" aca="1" ref="D167" ca="1">SUM(INDIRECT("'"&amp;TOTALDemandSheets&amp;"'!"&amp;ADDRESS(ROW(),COLUMN())))</f>
        <v>0</v>
      </c>
      <c r="E167" s="143">
        <f ca="1">IFERROR(IF(D167="",0,IF(D167=0,0,IF(ABS(D167-SUM($G167:$Z167))&lt;Check_Limit,0,1))),1)</f>
        <v>0</v>
      </c>
      <c r="F167" s="89"/>
      <c r="G167" s="143" cm="1">
        <f t="array" aca="1" ref="G167" ca="1">SUM(INDIRECT("'"&amp;TOTALDemandSheets&amp;"'!"&amp;ADDRESS(ROW(),COLUMN())))</f>
        <v>0</v>
      </c>
      <c r="H167" s="143" cm="1">
        <f t="array" aca="1" ref="H167" ca="1">SUM(INDIRECT("'"&amp;TOTALDemandSheets&amp;"'!"&amp;ADDRESS(ROW(),COLUMN())))</f>
        <v>0</v>
      </c>
      <c r="I167" s="143" cm="1">
        <f t="array" aca="1" ref="I167" ca="1">SUM(INDIRECT("'"&amp;TOTALDemandSheets&amp;"'!"&amp;ADDRESS(ROW(),COLUMN())))</f>
        <v>0</v>
      </c>
      <c r="J167" s="143" cm="1">
        <f t="array" aca="1" ref="J167" ca="1">SUM(INDIRECT("'"&amp;TOTALDemandSheets&amp;"'!"&amp;ADDRESS(ROW(),COLUMN())))</f>
        <v>0</v>
      </c>
      <c r="K167" s="143" cm="1">
        <f t="array" aca="1" ref="K167" ca="1">SUM(INDIRECT("'"&amp;TOTALDemandSheets&amp;"'!"&amp;ADDRESS(ROW(),COLUMN())))</f>
        <v>0</v>
      </c>
      <c r="L167" s="143" cm="1">
        <f t="array" aca="1" ref="L167" ca="1">SUM(INDIRECT("'"&amp;TOTALDemandSheets&amp;"'!"&amp;ADDRESS(ROW(),COLUMN())))</f>
        <v>0</v>
      </c>
      <c r="M167" s="143" cm="1">
        <f t="array" aca="1" ref="M167" ca="1">SUM(INDIRECT("'"&amp;TOTALDemandSheets&amp;"'!"&amp;ADDRESS(ROW(),COLUMN())))</f>
        <v>0</v>
      </c>
      <c r="N167" s="143" cm="1">
        <f t="array" aca="1" ref="N167" ca="1">SUM(INDIRECT("'"&amp;TOTALDemandSheets&amp;"'!"&amp;ADDRESS(ROW(),COLUMN())))</f>
        <v>0</v>
      </c>
      <c r="O167" s="143" cm="1">
        <f t="array" aca="1" ref="O167" ca="1">SUM(INDIRECT("'"&amp;TOTALDemandSheets&amp;"'!"&amp;ADDRESS(ROW(),COLUMN())))</f>
        <v>0</v>
      </c>
      <c r="P167" s="143" cm="1">
        <f t="array" aca="1" ref="P167" ca="1">SUM(INDIRECT("'"&amp;TOTALDemandSheets&amp;"'!"&amp;ADDRESS(ROW(),COLUMN())))</f>
        <v>0</v>
      </c>
      <c r="Q167" s="143" cm="1">
        <f t="array" aca="1" ref="Q167" ca="1">SUM(INDIRECT("'"&amp;TOTALDemandSheets&amp;"'!"&amp;ADDRESS(ROW(),COLUMN())))</f>
        <v>0</v>
      </c>
      <c r="R167" s="143" cm="1">
        <f t="array" aca="1" ref="R167" ca="1">SUM(INDIRECT("'"&amp;TOTALDemandSheets&amp;"'!"&amp;ADDRESS(ROW(),COLUMN())))</f>
        <v>0</v>
      </c>
      <c r="S167" s="143" cm="1">
        <f t="array" aca="1" ref="S167" ca="1">SUM(INDIRECT("'"&amp;TOTALDemandSheets&amp;"'!"&amp;ADDRESS(ROW(),COLUMN())))</f>
        <v>0</v>
      </c>
      <c r="T167" s="143" cm="1">
        <f t="array" aca="1" ref="T167" ca="1">SUM(INDIRECT("'"&amp;TOTALDemandSheets&amp;"'!"&amp;ADDRESS(ROW(),COLUMN())))</f>
        <v>0</v>
      </c>
      <c r="U167" s="143" cm="1">
        <f t="array" aca="1" ref="U167" ca="1">SUM(INDIRECT("'"&amp;TOTALDemandSheets&amp;"'!"&amp;ADDRESS(ROW(),COLUMN())))</f>
        <v>0</v>
      </c>
      <c r="V167" s="143" cm="1">
        <f t="array" aca="1" ref="V167" ca="1">SUM(INDIRECT("'"&amp;TOTALDemandSheets&amp;"'!"&amp;ADDRESS(ROW(),COLUMN())))</f>
        <v>0</v>
      </c>
      <c r="W167" s="143" cm="1">
        <f t="array" aca="1" ref="W167" ca="1">SUM(INDIRECT("'"&amp;TOTALDemandSheets&amp;"'!"&amp;ADDRESS(ROW(),COLUMN())))</f>
        <v>0</v>
      </c>
      <c r="X167" s="143" cm="1">
        <f t="array" aca="1" ref="X167" ca="1">SUM(INDIRECT("'"&amp;TOTALDemandSheets&amp;"'!"&amp;ADDRESS(ROW(),COLUMN())))</f>
        <v>0</v>
      </c>
      <c r="Y167" s="143" cm="1">
        <f t="array" aca="1" ref="Y167" ca="1">SUM(INDIRECT("'"&amp;TOTALDemandSheets&amp;"'!"&amp;ADDRESS(ROW(),COLUMN())))</f>
        <v>0</v>
      </c>
      <c r="Z167" s="143" cm="1">
        <f t="array" aca="1" ref="Z167" ca="1">SUM(INDIRECT("'"&amp;TOTALDemandSheets&amp;"'!"&amp;ADDRESS(ROW(),COLUMN())))</f>
        <v>0</v>
      </c>
    </row>
    <row r="168" spans="1:26" outlineLevel="1">
      <c r="A168" s="113">
        <f>IF(ISBLANK('Input-Accounts'!A168),"",'Input-Accounts'!A168)</f>
        <v>144</v>
      </c>
      <c r="B168" s="79" t="str">
        <f>IF(ISBLANK('Input-Accounts'!B168),"",'Input-Accounts'!B168)</f>
        <v>Subtotal - Customer Service &amp; Information Expenses</v>
      </c>
      <c r="C168" s="113" t="str">
        <f>IF(ISBLANK('Input-Accounts'!C168),"",'Input-Accounts'!C168)</f>
        <v/>
      </c>
      <c r="D168" s="144" cm="1">
        <f t="array" aca="1" ref="D168" ca="1">SUM(INDIRECT("'"&amp;TOTALDemandSheets&amp;"'!"&amp;ADDRESS(ROW(),COLUMN())))</f>
        <v>0</v>
      </c>
      <c r="E168" s="143">
        <f t="shared" ca="1" si="20"/>
        <v>0</v>
      </c>
      <c r="G168" s="144" cm="1">
        <f t="array" aca="1" ref="G168" ca="1">SUM(INDIRECT("'"&amp;TOTALDemandSheets&amp;"'!"&amp;ADDRESS(ROW(),COLUMN())))</f>
        <v>0</v>
      </c>
      <c r="H168" s="144" cm="1">
        <f t="array" aca="1" ref="H168" ca="1">SUM(INDIRECT("'"&amp;TOTALDemandSheets&amp;"'!"&amp;ADDRESS(ROW(),COLUMN())))</f>
        <v>0</v>
      </c>
      <c r="I168" s="144" cm="1">
        <f t="array" aca="1" ref="I168" ca="1">SUM(INDIRECT("'"&amp;TOTALDemandSheets&amp;"'!"&amp;ADDRESS(ROW(),COLUMN())))</f>
        <v>0</v>
      </c>
      <c r="J168" s="144" cm="1">
        <f t="array" aca="1" ref="J168" ca="1">SUM(INDIRECT("'"&amp;TOTALDemandSheets&amp;"'!"&amp;ADDRESS(ROW(),COLUMN())))</f>
        <v>0</v>
      </c>
      <c r="K168" s="144" cm="1">
        <f t="array" aca="1" ref="K168" ca="1">SUM(INDIRECT("'"&amp;TOTALDemandSheets&amp;"'!"&amp;ADDRESS(ROW(),COLUMN())))</f>
        <v>0</v>
      </c>
      <c r="L168" s="144" cm="1">
        <f t="array" aca="1" ref="L168" ca="1">SUM(INDIRECT("'"&amp;TOTALDemandSheets&amp;"'!"&amp;ADDRESS(ROW(),COLUMN())))</f>
        <v>0</v>
      </c>
      <c r="M168" s="144" cm="1">
        <f t="array" aca="1" ref="M168" ca="1">SUM(INDIRECT("'"&amp;TOTALDemandSheets&amp;"'!"&amp;ADDRESS(ROW(),COLUMN())))</f>
        <v>0</v>
      </c>
      <c r="N168" s="144" cm="1">
        <f t="array" aca="1" ref="N168" ca="1">SUM(INDIRECT("'"&amp;TOTALDemandSheets&amp;"'!"&amp;ADDRESS(ROW(),COLUMN())))</f>
        <v>0</v>
      </c>
      <c r="O168" s="144" cm="1">
        <f t="array" aca="1" ref="O168" ca="1">SUM(INDIRECT("'"&amp;TOTALDemandSheets&amp;"'!"&amp;ADDRESS(ROW(),COLUMN())))</f>
        <v>0</v>
      </c>
      <c r="P168" s="144" cm="1">
        <f t="array" aca="1" ref="P168" ca="1">SUM(INDIRECT("'"&amp;TOTALDemandSheets&amp;"'!"&amp;ADDRESS(ROW(),COLUMN())))</f>
        <v>0</v>
      </c>
      <c r="Q168" s="144" cm="1">
        <f t="array" aca="1" ref="Q168" ca="1">SUM(INDIRECT("'"&amp;TOTALDemandSheets&amp;"'!"&amp;ADDRESS(ROW(),COLUMN())))</f>
        <v>0</v>
      </c>
      <c r="R168" s="144" cm="1">
        <f t="array" aca="1" ref="R168" ca="1">SUM(INDIRECT("'"&amp;TOTALDemandSheets&amp;"'!"&amp;ADDRESS(ROW(),COLUMN())))</f>
        <v>0</v>
      </c>
      <c r="S168" s="144" cm="1">
        <f t="array" aca="1" ref="S168" ca="1">SUM(INDIRECT("'"&amp;TOTALDemandSheets&amp;"'!"&amp;ADDRESS(ROW(),COLUMN())))</f>
        <v>0</v>
      </c>
      <c r="T168" s="144" cm="1">
        <f t="array" aca="1" ref="T168" ca="1">SUM(INDIRECT("'"&amp;TOTALDemandSheets&amp;"'!"&amp;ADDRESS(ROW(),COLUMN())))</f>
        <v>0</v>
      </c>
      <c r="U168" s="144" cm="1">
        <f t="array" aca="1" ref="U168" ca="1">SUM(INDIRECT("'"&amp;TOTALDemandSheets&amp;"'!"&amp;ADDRESS(ROW(),COLUMN())))</f>
        <v>0</v>
      </c>
      <c r="V168" s="144" cm="1">
        <f t="array" aca="1" ref="V168" ca="1">SUM(INDIRECT("'"&amp;TOTALDemandSheets&amp;"'!"&amp;ADDRESS(ROW(),COLUMN())))</f>
        <v>0</v>
      </c>
      <c r="W168" s="144" cm="1">
        <f t="array" aca="1" ref="W168" ca="1">SUM(INDIRECT("'"&amp;TOTALDemandSheets&amp;"'!"&amp;ADDRESS(ROW(),COLUMN())))</f>
        <v>0</v>
      </c>
      <c r="X168" s="144" cm="1">
        <f t="array" aca="1" ref="X168" ca="1">SUM(INDIRECT("'"&amp;TOTALDemandSheets&amp;"'!"&amp;ADDRESS(ROW(),COLUMN())))</f>
        <v>0</v>
      </c>
      <c r="Y168" s="144" cm="1">
        <f t="array" aca="1" ref="Y168" ca="1">SUM(INDIRECT("'"&amp;TOTALDemandSheets&amp;"'!"&amp;ADDRESS(ROW(),COLUMN())))</f>
        <v>0</v>
      </c>
      <c r="Z168" s="144" cm="1">
        <f t="array" aca="1" ref="Z168" ca="1">SUM(INDIRECT("'"&amp;TOTALDemandSheets&amp;"'!"&amp;ADDRESS(ROW(),COLUMN())))</f>
        <v>0</v>
      </c>
    </row>
    <row r="169" spans="1:26" outlineLevel="1">
      <c r="A169" s="113" t="str">
        <f>IF(ISBLANK('Input-Accounts'!A169),"",'Input-Accounts'!A169)</f>
        <v/>
      </c>
      <c r="B169" s="81" t="str">
        <f>IF(ISBLANK('Input-Accounts'!B169),"",'Input-Accounts'!B169)</f>
        <v/>
      </c>
      <c r="D169" s="143"/>
      <c r="E169" s="143">
        <f t="shared" si="20"/>
        <v>0</v>
      </c>
      <c r="F169" s="89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</row>
    <row r="170" spans="1:26" outlineLevel="1">
      <c r="A170" s="113">
        <f>IF(ISBLANK('Input-Accounts'!A170),"",'Input-Accounts'!A170)</f>
        <v>145</v>
      </c>
      <c r="B170" s="81" t="str">
        <f>IF(ISBLANK('Input-Accounts'!B170),"",'Input-Accounts'!B170)</f>
        <v>Sales Expenses</v>
      </c>
      <c r="D170" s="143"/>
      <c r="E170" s="143">
        <f t="shared" si="20"/>
        <v>0</v>
      </c>
      <c r="F170" s="89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</row>
    <row r="171" spans="1:26" outlineLevel="1">
      <c r="A171" s="113">
        <f>IF(ISBLANK('Input-Accounts'!A171),"",'Input-Accounts'!A171)</f>
        <v>146</v>
      </c>
      <c r="B171" s="17" t="str">
        <f>IF(ISBLANK('Input-Accounts'!B171),"",'Input-Accounts'!B171)</f>
        <v>Supervision</v>
      </c>
      <c r="C171" s="113">
        <f>IF(ISBLANK('Input-Accounts'!C171),"",'Input-Accounts'!C171)</f>
        <v>911</v>
      </c>
      <c r="D171" s="143" cm="1">
        <f t="array" aca="1" ref="D171" ca="1">SUM(INDIRECT("'"&amp;TOTALDemandSheets&amp;"'!"&amp;ADDRESS(ROW(),COLUMN())))</f>
        <v>0</v>
      </c>
      <c r="E171" s="143">
        <f t="shared" ca="1" si="20"/>
        <v>0</v>
      </c>
      <c r="F171" s="89"/>
      <c r="G171" s="143" cm="1">
        <f t="array" aca="1" ref="G171" ca="1">SUM(INDIRECT("'"&amp;TOTALDemandSheets&amp;"'!"&amp;ADDRESS(ROW(),COLUMN())))</f>
        <v>0</v>
      </c>
      <c r="H171" s="143" cm="1">
        <f t="array" aca="1" ref="H171" ca="1">SUM(INDIRECT("'"&amp;TOTALDemandSheets&amp;"'!"&amp;ADDRESS(ROW(),COLUMN())))</f>
        <v>0</v>
      </c>
      <c r="I171" s="143" cm="1">
        <f t="array" aca="1" ref="I171" ca="1">SUM(INDIRECT("'"&amp;TOTALDemandSheets&amp;"'!"&amp;ADDRESS(ROW(),COLUMN())))</f>
        <v>0</v>
      </c>
      <c r="J171" s="143" cm="1">
        <f t="array" aca="1" ref="J171" ca="1">SUM(INDIRECT("'"&amp;TOTALDemandSheets&amp;"'!"&amp;ADDRESS(ROW(),COLUMN())))</f>
        <v>0</v>
      </c>
      <c r="K171" s="143" cm="1">
        <f t="array" aca="1" ref="K171" ca="1">SUM(INDIRECT("'"&amp;TOTALDemandSheets&amp;"'!"&amp;ADDRESS(ROW(),COLUMN())))</f>
        <v>0</v>
      </c>
      <c r="L171" s="143" cm="1">
        <f t="array" aca="1" ref="L171" ca="1">SUM(INDIRECT("'"&amp;TOTALDemandSheets&amp;"'!"&amp;ADDRESS(ROW(),COLUMN())))</f>
        <v>0</v>
      </c>
      <c r="M171" s="143" cm="1">
        <f t="array" aca="1" ref="M171" ca="1">SUM(INDIRECT("'"&amp;TOTALDemandSheets&amp;"'!"&amp;ADDRESS(ROW(),COLUMN())))</f>
        <v>0</v>
      </c>
      <c r="N171" s="143" cm="1">
        <f t="array" aca="1" ref="N171" ca="1">SUM(INDIRECT("'"&amp;TOTALDemandSheets&amp;"'!"&amp;ADDRESS(ROW(),COLUMN())))</f>
        <v>0</v>
      </c>
      <c r="O171" s="143" cm="1">
        <f t="array" aca="1" ref="O171" ca="1">SUM(INDIRECT("'"&amp;TOTALDemandSheets&amp;"'!"&amp;ADDRESS(ROW(),COLUMN())))</f>
        <v>0</v>
      </c>
      <c r="P171" s="143" cm="1">
        <f t="array" aca="1" ref="P171" ca="1">SUM(INDIRECT("'"&amp;TOTALDemandSheets&amp;"'!"&amp;ADDRESS(ROW(),COLUMN())))</f>
        <v>0</v>
      </c>
      <c r="Q171" s="143" cm="1">
        <f t="array" aca="1" ref="Q171" ca="1">SUM(INDIRECT("'"&amp;TOTALDemandSheets&amp;"'!"&amp;ADDRESS(ROW(),COLUMN())))</f>
        <v>0</v>
      </c>
      <c r="R171" s="143" cm="1">
        <f t="array" aca="1" ref="R171" ca="1">SUM(INDIRECT("'"&amp;TOTALDemandSheets&amp;"'!"&amp;ADDRESS(ROW(),COLUMN())))</f>
        <v>0</v>
      </c>
      <c r="S171" s="143" cm="1">
        <f t="array" aca="1" ref="S171" ca="1">SUM(INDIRECT("'"&amp;TOTALDemandSheets&amp;"'!"&amp;ADDRESS(ROW(),COLUMN())))</f>
        <v>0</v>
      </c>
      <c r="T171" s="143" cm="1">
        <f t="array" aca="1" ref="T171" ca="1">SUM(INDIRECT("'"&amp;TOTALDemandSheets&amp;"'!"&amp;ADDRESS(ROW(),COLUMN())))</f>
        <v>0</v>
      </c>
      <c r="U171" s="143" cm="1">
        <f t="array" aca="1" ref="U171" ca="1">SUM(INDIRECT("'"&amp;TOTALDemandSheets&amp;"'!"&amp;ADDRESS(ROW(),COLUMN())))</f>
        <v>0</v>
      </c>
      <c r="V171" s="143" cm="1">
        <f t="array" aca="1" ref="V171" ca="1">SUM(INDIRECT("'"&amp;TOTALDemandSheets&amp;"'!"&amp;ADDRESS(ROW(),COLUMN())))</f>
        <v>0</v>
      </c>
      <c r="W171" s="143" cm="1">
        <f t="array" aca="1" ref="W171" ca="1">SUM(INDIRECT("'"&amp;TOTALDemandSheets&amp;"'!"&amp;ADDRESS(ROW(),COLUMN())))</f>
        <v>0</v>
      </c>
      <c r="X171" s="143" cm="1">
        <f t="array" aca="1" ref="X171" ca="1">SUM(INDIRECT("'"&amp;TOTALDemandSheets&amp;"'!"&amp;ADDRESS(ROW(),COLUMN())))</f>
        <v>0</v>
      </c>
      <c r="Y171" s="143" cm="1">
        <f t="array" aca="1" ref="Y171" ca="1">SUM(INDIRECT("'"&amp;TOTALDemandSheets&amp;"'!"&amp;ADDRESS(ROW(),COLUMN())))</f>
        <v>0</v>
      </c>
      <c r="Z171" s="143" cm="1">
        <f t="array" aca="1" ref="Z171" ca="1">SUM(INDIRECT("'"&amp;TOTALDemandSheets&amp;"'!"&amp;ADDRESS(ROW(),COLUMN())))</f>
        <v>0</v>
      </c>
    </row>
    <row r="172" spans="1:26" outlineLevel="1">
      <c r="A172" s="113">
        <f>IF(ISBLANK('Input-Accounts'!A172),"",'Input-Accounts'!A172)</f>
        <v>147</v>
      </c>
      <c r="B172" s="17" t="str">
        <f>IF(ISBLANK('Input-Accounts'!B172),"",'Input-Accounts'!B172)</f>
        <v>Demonstrating and selling expenses</v>
      </c>
      <c r="C172" s="113">
        <f>IF(ISBLANK('Input-Accounts'!C172),"",'Input-Accounts'!C172)</f>
        <v>912</v>
      </c>
      <c r="D172" s="143" cm="1">
        <f t="array" aca="1" ref="D172" ca="1">SUM(INDIRECT("'"&amp;TOTALDemandSheets&amp;"'!"&amp;ADDRESS(ROW(),COLUMN())))</f>
        <v>0</v>
      </c>
      <c r="E172" s="143">
        <f t="shared" ref="E172:E202" ca="1" si="23">IFERROR(IF(D172="",0,IF(D172=0,0,IF(ABS(D172-SUM($G172:$Z172))&lt;Check_Limit,0,1))),1)</f>
        <v>0</v>
      </c>
      <c r="F172" s="89"/>
      <c r="G172" s="143" cm="1">
        <f t="array" aca="1" ref="G172" ca="1">SUM(INDIRECT("'"&amp;TOTALDemandSheets&amp;"'!"&amp;ADDRESS(ROW(),COLUMN())))</f>
        <v>0</v>
      </c>
      <c r="H172" s="143" cm="1">
        <f t="array" aca="1" ref="H172" ca="1">SUM(INDIRECT("'"&amp;TOTALDemandSheets&amp;"'!"&amp;ADDRESS(ROW(),COLUMN())))</f>
        <v>0</v>
      </c>
      <c r="I172" s="143" cm="1">
        <f t="array" aca="1" ref="I172" ca="1">SUM(INDIRECT("'"&amp;TOTALDemandSheets&amp;"'!"&amp;ADDRESS(ROW(),COLUMN())))</f>
        <v>0</v>
      </c>
      <c r="J172" s="143" cm="1">
        <f t="array" aca="1" ref="J172" ca="1">SUM(INDIRECT("'"&amp;TOTALDemandSheets&amp;"'!"&amp;ADDRESS(ROW(),COLUMN())))</f>
        <v>0</v>
      </c>
      <c r="K172" s="143" cm="1">
        <f t="array" aca="1" ref="K172" ca="1">SUM(INDIRECT("'"&amp;TOTALDemandSheets&amp;"'!"&amp;ADDRESS(ROW(),COLUMN())))</f>
        <v>0</v>
      </c>
      <c r="L172" s="143" cm="1">
        <f t="array" aca="1" ref="L172" ca="1">SUM(INDIRECT("'"&amp;TOTALDemandSheets&amp;"'!"&amp;ADDRESS(ROW(),COLUMN())))</f>
        <v>0</v>
      </c>
      <c r="M172" s="143" cm="1">
        <f t="array" aca="1" ref="M172" ca="1">SUM(INDIRECT("'"&amp;TOTALDemandSheets&amp;"'!"&amp;ADDRESS(ROW(),COLUMN())))</f>
        <v>0</v>
      </c>
      <c r="N172" s="143" cm="1">
        <f t="array" aca="1" ref="N172" ca="1">SUM(INDIRECT("'"&amp;TOTALDemandSheets&amp;"'!"&amp;ADDRESS(ROW(),COLUMN())))</f>
        <v>0</v>
      </c>
      <c r="O172" s="143" cm="1">
        <f t="array" aca="1" ref="O172" ca="1">SUM(INDIRECT("'"&amp;TOTALDemandSheets&amp;"'!"&amp;ADDRESS(ROW(),COLUMN())))</f>
        <v>0</v>
      </c>
      <c r="P172" s="143" cm="1">
        <f t="array" aca="1" ref="P172" ca="1">SUM(INDIRECT("'"&amp;TOTALDemandSheets&amp;"'!"&amp;ADDRESS(ROW(),COLUMN())))</f>
        <v>0</v>
      </c>
      <c r="Q172" s="143" cm="1">
        <f t="array" aca="1" ref="Q172" ca="1">SUM(INDIRECT("'"&amp;TOTALDemandSheets&amp;"'!"&amp;ADDRESS(ROW(),COLUMN())))</f>
        <v>0</v>
      </c>
      <c r="R172" s="143" cm="1">
        <f t="array" aca="1" ref="R172" ca="1">SUM(INDIRECT("'"&amp;TOTALDemandSheets&amp;"'!"&amp;ADDRESS(ROW(),COLUMN())))</f>
        <v>0</v>
      </c>
      <c r="S172" s="143" cm="1">
        <f t="array" aca="1" ref="S172" ca="1">SUM(INDIRECT("'"&amp;TOTALDemandSheets&amp;"'!"&amp;ADDRESS(ROW(),COLUMN())))</f>
        <v>0</v>
      </c>
      <c r="T172" s="143" cm="1">
        <f t="array" aca="1" ref="T172" ca="1">SUM(INDIRECT("'"&amp;TOTALDemandSheets&amp;"'!"&amp;ADDRESS(ROW(),COLUMN())))</f>
        <v>0</v>
      </c>
      <c r="U172" s="143" cm="1">
        <f t="array" aca="1" ref="U172" ca="1">SUM(INDIRECT("'"&amp;TOTALDemandSheets&amp;"'!"&amp;ADDRESS(ROW(),COLUMN())))</f>
        <v>0</v>
      </c>
      <c r="V172" s="143" cm="1">
        <f t="array" aca="1" ref="V172" ca="1">SUM(INDIRECT("'"&amp;TOTALDemandSheets&amp;"'!"&amp;ADDRESS(ROW(),COLUMN())))</f>
        <v>0</v>
      </c>
      <c r="W172" s="143" cm="1">
        <f t="array" aca="1" ref="W172" ca="1">SUM(INDIRECT("'"&amp;TOTALDemandSheets&amp;"'!"&amp;ADDRESS(ROW(),COLUMN())))</f>
        <v>0</v>
      </c>
      <c r="X172" s="143" cm="1">
        <f t="array" aca="1" ref="X172" ca="1">SUM(INDIRECT("'"&amp;TOTALDemandSheets&amp;"'!"&amp;ADDRESS(ROW(),COLUMN())))</f>
        <v>0</v>
      </c>
      <c r="Y172" s="143" cm="1">
        <f t="array" aca="1" ref="Y172" ca="1">SUM(INDIRECT("'"&amp;TOTALDemandSheets&amp;"'!"&amp;ADDRESS(ROW(),COLUMN())))</f>
        <v>0</v>
      </c>
      <c r="Z172" s="143" cm="1">
        <f t="array" aca="1" ref="Z172" ca="1">SUM(INDIRECT("'"&amp;TOTALDemandSheets&amp;"'!"&amp;ADDRESS(ROW(),COLUMN())))</f>
        <v>0</v>
      </c>
    </row>
    <row r="173" spans="1:26" outlineLevel="1">
      <c r="A173" s="113">
        <f>IF(ISBLANK('Input-Accounts'!A173),"",'Input-Accounts'!A173)</f>
        <v>148</v>
      </c>
      <c r="B173" s="17" t="str">
        <f>IF(ISBLANK('Input-Accounts'!B173),"",'Input-Accounts'!B173)</f>
        <v>Advertising expenses</v>
      </c>
      <c r="C173" s="113">
        <f>IF(ISBLANK('Input-Accounts'!C173),"",'Input-Accounts'!C173)</f>
        <v>913</v>
      </c>
      <c r="D173" s="143" cm="1">
        <f t="array" aca="1" ref="D173" ca="1">SUM(INDIRECT("'"&amp;TOTALDemandSheets&amp;"'!"&amp;ADDRESS(ROW(),COLUMN())))</f>
        <v>0</v>
      </c>
      <c r="E173" s="143">
        <f t="shared" ca="1" si="23"/>
        <v>0</v>
      </c>
      <c r="F173" s="89"/>
      <c r="G173" s="143" cm="1">
        <f t="array" aca="1" ref="G173" ca="1">SUM(INDIRECT("'"&amp;TOTALDemandSheets&amp;"'!"&amp;ADDRESS(ROW(),COLUMN())))</f>
        <v>0</v>
      </c>
      <c r="H173" s="143" cm="1">
        <f t="array" aca="1" ref="H173" ca="1">SUM(INDIRECT("'"&amp;TOTALDemandSheets&amp;"'!"&amp;ADDRESS(ROW(),COLUMN())))</f>
        <v>0</v>
      </c>
      <c r="I173" s="143" cm="1">
        <f t="array" aca="1" ref="I173" ca="1">SUM(INDIRECT("'"&amp;TOTALDemandSheets&amp;"'!"&amp;ADDRESS(ROW(),COLUMN())))</f>
        <v>0</v>
      </c>
      <c r="J173" s="143" cm="1">
        <f t="array" aca="1" ref="J173" ca="1">SUM(INDIRECT("'"&amp;TOTALDemandSheets&amp;"'!"&amp;ADDRESS(ROW(),COLUMN())))</f>
        <v>0</v>
      </c>
      <c r="K173" s="143" cm="1">
        <f t="array" aca="1" ref="K173" ca="1">SUM(INDIRECT("'"&amp;TOTALDemandSheets&amp;"'!"&amp;ADDRESS(ROW(),COLUMN())))</f>
        <v>0</v>
      </c>
      <c r="L173" s="143" cm="1">
        <f t="array" aca="1" ref="L173" ca="1">SUM(INDIRECT("'"&amp;TOTALDemandSheets&amp;"'!"&amp;ADDRESS(ROW(),COLUMN())))</f>
        <v>0</v>
      </c>
      <c r="M173" s="143" cm="1">
        <f t="array" aca="1" ref="M173" ca="1">SUM(INDIRECT("'"&amp;TOTALDemandSheets&amp;"'!"&amp;ADDRESS(ROW(),COLUMN())))</f>
        <v>0</v>
      </c>
      <c r="N173" s="143" cm="1">
        <f t="array" aca="1" ref="N173" ca="1">SUM(INDIRECT("'"&amp;TOTALDemandSheets&amp;"'!"&amp;ADDRESS(ROW(),COLUMN())))</f>
        <v>0</v>
      </c>
      <c r="O173" s="143" cm="1">
        <f t="array" aca="1" ref="O173" ca="1">SUM(INDIRECT("'"&amp;TOTALDemandSheets&amp;"'!"&amp;ADDRESS(ROW(),COLUMN())))</f>
        <v>0</v>
      </c>
      <c r="P173" s="143" cm="1">
        <f t="array" aca="1" ref="P173" ca="1">SUM(INDIRECT("'"&amp;TOTALDemandSheets&amp;"'!"&amp;ADDRESS(ROW(),COLUMN())))</f>
        <v>0</v>
      </c>
      <c r="Q173" s="143" cm="1">
        <f t="array" aca="1" ref="Q173" ca="1">SUM(INDIRECT("'"&amp;TOTALDemandSheets&amp;"'!"&amp;ADDRESS(ROW(),COLUMN())))</f>
        <v>0</v>
      </c>
      <c r="R173" s="143" cm="1">
        <f t="array" aca="1" ref="R173" ca="1">SUM(INDIRECT("'"&amp;TOTALDemandSheets&amp;"'!"&amp;ADDRESS(ROW(),COLUMN())))</f>
        <v>0</v>
      </c>
      <c r="S173" s="143" cm="1">
        <f t="array" aca="1" ref="S173" ca="1">SUM(INDIRECT("'"&amp;TOTALDemandSheets&amp;"'!"&amp;ADDRESS(ROW(),COLUMN())))</f>
        <v>0</v>
      </c>
      <c r="T173" s="143" cm="1">
        <f t="array" aca="1" ref="T173" ca="1">SUM(INDIRECT("'"&amp;TOTALDemandSheets&amp;"'!"&amp;ADDRESS(ROW(),COLUMN())))</f>
        <v>0</v>
      </c>
      <c r="U173" s="143" cm="1">
        <f t="array" aca="1" ref="U173" ca="1">SUM(INDIRECT("'"&amp;TOTALDemandSheets&amp;"'!"&amp;ADDRESS(ROW(),COLUMN())))</f>
        <v>0</v>
      </c>
      <c r="V173" s="143" cm="1">
        <f t="array" aca="1" ref="V173" ca="1">SUM(INDIRECT("'"&amp;TOTALDemandSheets&amp;"'!"&amp;ADDRESS(ROW(),COLUMN())))</f>
        <v>0</v>
      </c>
      <c r="W173" s="143" cm="1">
        <f t="array" aca="1" ref="W173" ca="1">SUM(INDIRECT("'"&amp;TOTALDemandSheets&amp;"'!"&amp;ADDRESS(ROW(),COLUMN())))</f>
        <v>0</v>
      </c>
      <c r="X173" s="143" cm="1">
        <f t="array" aca="1" ref="X173" ca="1">SUM(INDIRECT("'"&amp;TOTALDemandSheets&amp;"'!"&amp;ADDRESS(ROW(),COLUMN())))</f>
        <v>0</v>
      </c>
      <c r="Y173" s="143" cm="1">
        <f t="array" aca="1" ref="Y173" ca="1">SUM(INDIRECT("'"&amp;TOTALDemandSheets&amp;"'!"&amp;ADDRESS(ROW(),COLUMN())))</f>
        <v>0</v>
      </c>
      <c r="Z173" s="143" cm="1">
        <f t="array" aca="1" ref="Z173" ca="1">SUM(INDIRECT("'"&amp;TOTALDemandSheets&amp;"'!"&amp;ADDRESS(ROW(),COLUMN())))</f>
        <v>0</v>
      </c>
    </row>
    <row r="174" spans="1:26" outlineLevel="1">
      <c r="A174" s="113">
        <f>IF(ISBLANK('Input-Accounts'!A174),"",'Input-Accounts'!A174)</f>
        <v>149</v>
      </c>
      <c r="B174" s="17" t="str">
        <f>IF(ISBLANK('Input-Accounts'!B174),"",'Input-Accounts'!B174)</f>
        <v>Miscellaneous sales expenses</v>
      </c>
      <c r="C174" s="113">
        <f>IF(ISBLANK('Input-Accounts'!C174),"",'Input-Accounts'!C174)</f>
        <v>916</v>
      </c>
      <c r="D174" s="143" cm="1">
        <f t="array" aca="1" ref="D174" ca="1">SUM(INDIRECT("'"&amp;TOTALDemandSheets&amp;"'!"&amp;ADDRESS(ROW(),COLUMN())))</f>
        <v>0</v>
      </c>
      <c r="E174" s="143">
        <f t="shared" ca="1" si="23"/>
        <v>0</v>
      </c>
      <c r="F174" s="89"/>
      <c r="G174" s="143" cm="1">
        <f t="array" aca="1" ref="G174" ca="1">SUM(INDIRECT("'"&amp;TOTALDemandSheets&amp;"'!"&amp;ADDRESS(ROW(),COLUMN())))</f>
        <v>0</v>
      </c>
      <c r="H174" s="143" cm="1">
        <f t="array" aca="1" ref="H174" ca="1">SUM(INDIRECT("'"&amp;TOTALDemandSheets&amp;"'!"&amp;ADDRESS(ROW(),COLUMN())))</f>
        <v>0</v>
      </c>
      <c r="I174" s="143" cm="1">
        <f t="array" aca="1" ref="I174" ca="1">SUM(INDIRECT("'"&amp;TOTALDemandSheets&amp;"'!"&amp;ADDRESS(ROW(),COLUMN())))</f>
        <v>0</v>
      </c>
      <c r="J174" s="143" cm="1">
        <f t="array" aca="1" ref="J174" ca="1">SUM(INDIRECT("'"&amp;TOTALDemandSheets&amp;"'!"&amp;ADDRESS(ROW(),COLUMN())))</f>
        <v>0</v>
      </c>
      <c r="K174" s="143" cm="1">
        <f t="array" aca="1" ref="K174" ca="1">SUM(INDIRECT("'"&amp;TOTALDemandSheets&amp;"'!"&amp;ADDRESS(ROW(),COLUMN())))</f>
        <v>0</v>
      </c>
      <c r="L174" s="143" cm="1">
        <f t="array" aca="1" ref="L174" ca="1">SUM(INDIRECT("'"&amp;TOTALDemandSheets&amp;"'!"&amp;ADDRESS(ROW(),COLUMN())))</f>
        <v>0</v>
      </c>
      <c r="M174" s="143" cm="1">
        <f t="array" aca="1" ref="M174" ca="1">SUM(INDIRECT("'"&amp;TOTALDemandSheets&amp;"'!"&amp;ADDRESS(ROW(),COLUMN())))</f>
        <v>0</v>
      </c>
      <c r="N174" s="143" cm="1">
        <f t="array" aca="1" ref="N174" ca="1">SUM(INDIRECT("'"&amp;TOTALDemandSheets&amp;"'!"&amp;ADDRESS(ROW(),COLUMN())))</f>
        <v>0</v>
      </c>
      <c r="O174" s="143" cm="1">
        <f t="array" aca="1" ref="O174" ca="1">SUM(INDIRECT("'"&amp;TOTALDemandSheets&amp;"'!"&amp;ADDRESS(ROW(),COLUMN())))</f>
        <v>0</v>
      </c>
      <c r="P174" s="143" cm="1">
        <f t="array" aca="1" ref="P174" ca="1">SUM(INDIRECT("'"&amp;TOTALDemandSheets&amp;"'!"&amp;ADDRESS(ROW(),COLUMN())))</f>
        <v>0</v>
      </c>
      <c r="Q174" s="143" cm="1">
        <f t="array" aca="1" ref="Q174" ca="1">SUM(INDIRECT("'"&amp;TOTALDemandSheets&amp;"'!"&amp;ADDRESS(ROW(),COLUMN())))</f>
        <v>0</v>
      </c>
      <c r="R174" s="143" cm="1">
        <f t="array" aca="1" ref="R174" ca="1">SUM(INDIRECT("'"&amp;TOTALDemandSheets&amp;"'!"&amp;ADDRESS(ROW(),COLUMN())))</f>
        <v>0</v>
      </c>
      <c r="S174" s="143" cm="1">
        <f t="array" aca="1" ref="S174" ca="1">SUM(INDIRECT("'"&amp;TOTALDemandSheets&amp;"'!"&amp;ADDRESS(ROW(),COLUMN())))</f>
        <v>0</v>
      </c>
      <c r="T174" s="143" cm="1">
        <f t="array" aca="1" ref="T174" ca="1">SUM(INDIRECT("'"&amp;TOTALDemandSheets&amp;"'!"&amp;ADDRESS(ROW(),COLUMN())))</f>
        <v>0</v>
      </c>
      <c r="U174" s="143" cm="1">
        <f t="array" aca="1" ref="U174" ca="1">SUM(INDIRECT("'"&amp;TOTALDemandSheets&amp;"'!"&amp;ADDRESS(ROW(),COLUMN())))</f>
        <v>0</v>
      </c>
      <c r="V174" s="143" cm="1">
        <f t="array" aca="1" ref="V174" ca="1">SUM(INDIRECT("'"&amp;TOTALDemandSheets&amp;"'!"&amp;ADDRESS(ROW(),COLUMN())))</f>
        <v>0</v>
      </c>
      <c r="W174" s="143" cm="1">
        <f t="array" aca="1" ref="W174" ca="1">SUM(INDIRECT("'"&amp;TOTALDemandSheets&amp;"'!"&amp;ADDRESS(ROW(),COLUMN())))</f>
        <v>0</v>
      </c>
      <c r="X174" s="143" cm="1">
        <f t="array" aca="1" ref="X174" ca="1">SUM(INDIRECT("'"&amp;TOTALDemandSheets&amp;"'!"&amp;ADDRESS(ROW(),COLUMN())))</f>
        <v>0</v>
      </c>
      <c r="Y174" s="143" cm="1">
        <f t="array" aca="1" ref="Y174" ca="1">SUM(INDIRECT("'"&amp;TOTALDemandSheets&amp;"'!"&amp;ADDRESS(ROW(),COLUMN())))</f>
        <v>0</v>
      </c>
      <c r="Z174" s="143" cm="1">
        <f t="array" aca="1" ref="Z174" ca="1">SUM(INDIRECT("'"&amp;TOTALDemandSheets&amp;"'!"&amp;ADDRESS(ROW(),COLUMN())))</f>
        <v>0</v>
      </c>
    </row>
    <row r="175" spans="1:26" outlineLevel="1">
      <c r="A175" s="113">
        <f>IF(ISBLANK('Input-Accounts'!A175),"",'Input-Accounts'!A175)</f>
        <v>150</v>
      </c>
      <c r="B175" s="79" t="str">
        <f>IF(ISBLANK('Input-Accounts'!B175),"",'Input-Accounts'!B175)</f>
        <v>Subtotal - Sales Expenses</v>
      </c>
      <c r="C175" s="113" t="str">
        <f>IF(ISBLANK('Input-Accounts'!C175),"",'Input-Accounts'!C175)</f>
        <v/>
      </c>
      <c r="D175" s="144" cm="1">
        <f t="array" aca="1" ref="D175" ca="1">SUM(INDIRECT("'"&amp;TOTALDemandSheets&amp;"'!"&amp;ADDRESS(ROW(),COLUMN())))</f>
        <v>0</v>
      </c>
      <c r="E175" s="143">
        <f t="shared" ca="1" si="23"/>
        <v>0</v>
      </c>
      <c r="G175" s="144" cm="1">
        <f t="array" aca="1" ref="G175" ca="1">SUM(INDIRECT("'"&amp;TOTALDemandSheets&amp;"'!"&amp;ADDRESS(ROW(),COLUMN())))</f>
        <v>0</v>
      </c>
      <c r="H175" s="144" cm="1">
        <f t="array" aca="1" ref="H175" ca="1">SUM(INDIRECT("'"&amp;TOTALDemandSheets&amp;"'!"&amp;ADDRESS(ROW(),COLUMN())))</f>
        <v>0</v>
      </c>
      <c r="I175" s="144" cm="1">
        <f t="array" aca="1" ref="I175" ca="1">SUM(INDIRECT("'"&amp;TOTALDemandSheets&amp;"'!"&amp;ADDRESS(ROW(),COLUMN())))</f>
        <v>0</v>
      </c>
      <c r="J175" s="144" cm="1">
        <f t="array" aca="1" ref="J175" ca="1">SUM(INDIRECT("'"&amp;TOTALDemandSheets&amp;"'!"&amp;ADDRESS(ROW(),COLUMN())))</f>
        <v>0</v>
      </c>
      <c r="K175" s="144" cm="1">
        <f t="array" aca="1" ref="K175" ca="1">SUM(INDIRECT("'"&amp;TOTALDemandSheets&amp;"'!"&amp;ADDRESS(ROW(),COLUMN())))</f>
        <v>0</v>
      </c>
      <c r="L175" s="144" cm="1">
        <f t="array" aca="1" ref="L175" ca="1">SUM(INDIRECT("'"&amp;TOTALDemandSheets&amp;"'!"&amp;ADDRESS(ROW(),COLUMN())))</f>
        <v>0</v>
      </c>
      <c r="M175" s="144" cm="1">
        <f t="array" aca="1" ref="M175" ca="1">SUM(INDIRECT("'"&amp;TOTALDemandSheets&amp;"'!"&amp;ADDRESS(ROW(),COLUMN())))</f>
        <v>0</v>
      </c>
      <c r="N175" s="144" cm="1">
        <f t="array" aca="1" ref="N175" ca="1">SUM(INDIRECT("'"&amp;TOTALDemandSheets&amp;"'!"&amp;ADDRESS(ROW(),COLUMN())))</f>
        <v>0</v>
      </c>
      <c r="O175" s="144" cm="1">
        <f t="array" aca="1" ref="O175" ca="1">SUM(INDIRECT("'"&amp;TOTALDemandSheets&amp;"'!"&amp;ADDRESS(ROW(),COLUMN())))</f>
        <v>0</v>
      </c>
      <c r="P175" s="144" cm="1">
        <f t="array" aca="1" ref="P175" ca="1">SUM(INDIRECT("'"&amp;TOTALDemandSheets&amp;"'!"&amp;ADDRESS(ROW(),COLUMN())))</f>
        <v>0</v>
      </c>
      <c r="Q175" s="144" cm="1">
        <f t="array" aca="1" ref="Q175" ca="1">SUM(INDIRECT("'"&amp;TOTALDemandSheets&amp;"'!"&amp;ADDRESS(ROW(),COLUMN())))</f>
        <v>0</v>
      </c>
      <c r="R175" s="144" cm="1">
        <f t="array" aca="1" ref="R175" ca="1">SUM(INDIRECT("'"&amp;TOTALDemandSheets&amp;"'!"&amp;ADDRESS(ROW(),COLUMN())))</f>
        <v>0</v>
      </c>
      <c r="S175" s="144" cm="1">
        <f t="array" aca="1" ref="S175" ca="1">SUM(INDIRECT("'"&amp;TOTALDemandSheets&amp;"'!"&amp;ADDRESS(ROW(),COLUMN())))</f>
        <v>0</v>
      </c>
      <c r="T175" s="144" cm="1">
        <f t="array" aca="1" ref="T175" ca="1">SUM(INDIRECT("'"&amp;TOTALDemandSheets&amp;"'!"&amp;ADDRESS(ROW(),COLUMN())))</f>
        <v>0</v>
      </c>
      <c r="U175" s="144" cm="1">
        <f t="array" aca="1" ref="U175" ca="1">SUM(INDIRECT("'"&amp;TOTALDemandSheets&amp;"'!"&amp;ADDRESS(ROW(),COLUMN())))</f>
        <v>0</v>
      </c>
      <c r="V175" s="144" cm="1">
        <f t="array" aca="1" ref="V175" ca="1">SUM(INDIRECT("'"&amp;TOTALDemandSheets&amp;"'!"&amp;ADDRESS(ROW(),COLUMN())))</f>
        <v>0</v>
      </c>
      <c r="W175" s="144" cm="1">
        <f t="array" aca="1" ref="W175" ca="1">SUM(INDIRECT("'"&amp;TOTALDemandSheets&amp;"'!"&amp;ADDRESS(ROW(),COLUMN())))</f>
        <v>0</v>
      </c>
      <c r="X175" s="144" cm="1">
        <f t="array" aca="1" ref="X175" ca="1">SUM(INDIRECT("'"&amp;TOTALDemandSheets&amp;"'!"&amp;ADDRESS(ROW(),COLUMN())))</f>
        <v>0</v>
      </c>
      <c r="Y175" s="144" cm="1">
        <f t="array" aca="1" ref="Y175" ca="1">SUM(INDIRECT("'"&amp;TOTALDemandSheets&amp;"'!"&amp;ADDRESS(ROW(),COLUMN())))</f>
        <v>0</v>
      </c>
      <c r="Z175" s="144" cm="1">
        <f t="array" aca="1" ref="Z175" ca="1">SUM(INDIRECT("'"&amp;TOTALDemandSheets&amp;"'!"&amp;ADDRESS(ROW(),COLUMN())))</f>
        <v>0</v>
      </c>
    </row>
    <row r="176" spans="1:26" outlineLevel="1">
      <c r="A176" s="113" t="str">
        <f>IF(ISBLANK('Input-Accounts'!A176),"",'Input-Accounts'!A176)</f>
        <v/>
      </c>
      <c r="B176" s="79" t="str">
        <f>IF(ISBLANK('Input-Accounts'!B176),"",'Input-Accounts'!B176)</f>
        <v/>
      </c>
      <c r="D176" s="143"/>
      <c r="E176" s="143">
        <f t="shared" si="23"/>
        <v>0</v>
      </c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</row>
    <row r="177" spans="1:26">
      <c r="A177" s="113">
        <f>IF(ISBLANK('Input-Accounts'!A177),"",'Input-Accounts'!A177)</f>
        <v>151</v>
      </c>
      <c r="B177" s="127" t="str">
        <f>IF(ISBLANK('Input-Accounts'!B177),"",'Input-Accounts'!B177)</f>
        <v>Total Customer Accounts, Service, and Sales Expense</v>
      </c>
      <c r="C177" s="113" t="str">
        <f>IF(ISBLANK('Input-Accounts'!C177),"",'Input-Accounts'!C177)</f>
        <v/>
      </c>
      <c r="D177" s="143" cm="1">
        <f t="array" aca="1" ref="D177" ca="1">SUM(INDIRECT("'"&amp;TOTALDemandSheets&amp;"'!"&amp;ADDRESS(ROW(),COLUMN())))</f>
        <v>0</v>
      </c>
      <c r="E177" s="143">
        <f t="shared" ca="1" si="23"/>
        <v>0</v>
      </c>
      <c r="F177" s="89"/>
      <c r="G177" s="143" cm="1">
        <f t="array" aca="1" ref="G177" ca="1">SUM(INDIRECT("'"&amp;TOTALDemandSheets&amp;"'!"&amp;ADDRESS(ROW(),COLUMN())))</f>
        <v>0</v>
      </c>
      <c r="H177" s="143" cm="1">
        <f t="array" aca="1" ref="H177" ca="1">SUM(INDIRECT("'"&amp;TOTALDemandSheets&amp;"'!"&amp;ADDRESS(ROW(),COLUMN())))</f>
        <v>0</v>
      </c>
      <c r="I177" s="143" cm="1">
        <f t="array" aca="1" ref="I177" ca="1">SUM(INDIRECT("'"&amp;TOTALDemandSheets&amp;"'!"&amp;ADDRESS(ROW(),COLUMN())))</f>
        <v>0</v>
      </c>
      <c r="J177" s="143" cm="1">
        <f t="array" aca="1" ref="J177" ca="1">SUM(INDIRECT("'"&amp;TOTALDemandSheets&amp;"'!"&amp;ADDRESS(ROW(),COLUMN())))</f>
        <v>0</v>
      </c>
      <c r="K177" s="143" cm="1">
        <f t="array" aca="1" ref="K177" ca="1">SUM(INDIRECT("'"&amp;TOTALDemandSheets&amp;"'!"&amp;ADDRESS(ROW(),COLUMN())))</f>
        <v>0</v>
      </c>
      <c r="L177" s="143" cm="1">
        <f t="array" aca="1" ref="L177" ca="1">SUM(INDIRECT("'"&amp;TOTALDemandSheets&amp;"'!"&amp;ADDRESS(ROW(),COLUMN())))</f>
        <v>0</v>
      </c>
      <c r="M177" s="143" cm="1">
        <f t="array" aca="1" ref="M177" ca="1">SUM(INDIRECT("'"&amp;TOTALDemandSheets&amp;"'!"&amp;ADDRESS(ROW(),COLUMN())))</f>
        <v>0</v>
      </c>
      <c r="N177" s="143" cm="1">
        <f t="array" aca="1" ref="N177" ca="1">SUM(INDIRECT("'"&amp;TOTALDemandSheets&amp;"'!"&amp;ADDRESS(ROW(),COLUMN())))</f>
        <v>0</v>
      </c>
      <c r="O177" s="143" cm="1">
        <f t="array" aca="1" ref="O177" ca="1">SUM(INDIRECT("'"&amp;TOTALDemandSheets&amp;"'!"&amp;ADDRESS(ROW(),COLUMN())))</f>
        <v>0</v>
      </c>
      <c r="P177" s="143" cm="1">
        <f t="array" aca="1" ref="P177" ca="1">SUM(INDIRECT("'"&amp;TOTALDemandSheets&amp;"'!"&amp;ADDRESS(ROW(),COLUMN())))</f>
        <v>0</v>
      </c>
      <c r="Q177" s="143" cm="1">
        <f t="array" aca="1" ref="Q177" ca="1">SUM(INDIRECT("'"&amp;TOTALDemandSheets&amp;"'!"&amp;ADDRESS(ROW(),COLUMN())))</f>
        <v>0</v>
      </c>
      <c r="R177" s="143" cm="1">
        <f t="array" aca="1" ref="R177" ca="1">SUM(INDIRECT("'"&amp;TOTALDemandSheets&amp;"'!"&amp;ADDRESS(ROW(),COLUMN())))</f>
        <v>0</v>
      </c>
      <c r="S177" s="143" cm="1">
        <f t="array" aca="1" ref="S177" ca="1">SUM(INDIRECT("'"&amp;TOTALDemandSheets&amp;"'!"&amp;ADDRESS(ROW(),COLUMN())))</f>
        <v>0</v>
      </c>
      <c r="T177" s="143" cm="1">
        <f t="array" aca="1" ref="T177" ca="1">SUM(INDIRECT("'"&amp;TOTALDemandSheets&amp;"'!"&amp;ADDRESS(ROW(),COLUMN())))</f>
        <v>0</v>
      </c>
      <c r="U177" s="143" cm="1">
        <f t="array" aca="1" ref="U177" ca="1">SUM(INDIRECT("'"&amp;TOTALDemandSheets&amp;"'!"&amp;ADDRESS(ROW(),COLUMN())))</f>
        <v>0</v>
      </c>
      <c r="V177" s="143" cm="1">
        <f t="array" aca="1" ref="V177" ca="1">SUM(INDIRECT("'"&amp;TOTALDemandSheets&amp;"'!"&amp;ADDRESS(ROW(),COLUMN())))</f>
        <v>0</v>
      </c>
      <c r="W177" s="143" cm="1">
        <f t="array" aca="1" ref="W177" ca="1">SUM(INDIRECT("'"&amp;TOTALDemandSheets&amp;"'!"&amp;ADDRESS(ROW(),COLUMN())))</f>
        <v>0</v>
      </c>
      <c r="X177" s="143" cm="1">
        <f t="array" aca="1" ref="X177" ca="1">SUM(INDIRECT("'"&amp;TOTALDemandSheets&amp;"'!"&amp;ADDRESS(ROW(),COLUMN())))</f>
        <v>0</v>
      </c>
      <c r="Y177" s="143" cm="1">
        <f t="array" aca="1" ref="Y177" ca="1">SUM(INDIRECT("'"&amp;TOTALDemandSheets&amp;"'!"&amp;ADDRESS(ROW(),COLUMN())))</f>
        <v>0</v>
      </c>
      <c r="Z177" s="143" cm="1">
        <f t="array" aca="1" ref="Z177" ca="1">SUM(INDIRECT("'"&amp;TOTALDemandSheets&amp;"'!"&amp;ADDRESS(ROW(),COLUMN())))</f>
        <v>0</v>
      </c>
    </row>
    <row r="178" spans="1:26">
      <c r="A178" s="113" t="str">
        <f>IF(ISBLANK('Input-Accounts'!A178),"",'Input-Accounts'!A178)</f>
        <v/>
      </c>
      <c r="B178" s="127" t="str">
        <f>IF(ISBLANK('Input-Accounts'!B178),"",'Input-Accounts'!B178)</f>
        <v/>
      </c>
      <c r="D178" s="144"/>
      <c r="E178" s="143">
        <f t="shared" si="23"/>
        <v>0</v>
      </c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</row>
    <row r="179" spans="1:26">
      <c r="A179" s="113">
        <f>IF(ISBLANK('Input-Accounts'!A179),"",'Input-Accounts'!A179)</f>
        <v>152</v>
      </c>
      <c r="B179" s="127" t="str">
        <f>IF(ISBLANK('Input-Accounts'!B179),"",'Input-Accounts'!B179)</f>
        <v>Administrative and General Expenses</v>
      </c>
      <c r="D179" s="143"/>
      <c r="E179" s="143">
        <f t="shared" si="23"/>
        <v>0</v>
      </c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</row>
    <row r="180" spans="1:26" outlineLevel="1">
      <c r="A180" s="113">
        <f>IF(ISBLANK('Input-Accounts'!A180),"",'Input-Accounts'!A180)</f>
        <v>153</v>
      </c>
      <c r="B180" s="17" t="str">
        <f>IF(ISBLANK('Input-Accounts'!B180),"",'Input-Accounts'!B180)</f>
        <v>Administrative and general salaries</v>
      </c>
      <c r="C180" s="113">
        <f>IF(ISBLANK('Input-Accounts'!C180),"",'Input-Accounts'!C180)</f>
        <v>920</v>
      </c>
      <c r="D180" s="143" cm="1">
        <f t="array" aca="1" ref="D180" ca="1">SUM(INDIRECT("'"&amp;TOTALDemandSheets&amp;"'!"&amp;ADDRESS(ROW(),COLUMN())))</f>
        <v>3601609.7788903173</v>
      </c>
      <c r="E180" s="143">
        <f t="shared" ca="1" si="23"/>
        <v>0</v>
      </c>
      <c r="F180" s="89"/>
      <c r="G180" s="143" cm="1">
        <f t="array" aca="1" ref="G180" ca="1">SUM(INDIRECT("'"&amp;TOTALDemandSheets&amp;"'!"&amp;ADDRESS(ROW(),COLUMN())))</f>
        <v>1127568.1414733906</v>
      </c>
      <c r="H180" s="143" cm="1">
        <f t="array" aca="1" ref="H180" ca="1">SUM(INDIRECT("'"&amp;TOTALDemandSheets&amp;"'!"&amp;ADDRESS(ROW(),COLUMN())))</f>
        <v>776925.24883184733</v>
      </c>
      <c r="I180" s="143" cm="1">
        <f t="array" aca="1" ref="I180" ca="1">SUM(INDIRECT("'"&amp;TOTALDemandSheets&amp;"'!"&amp;ADDRESS(ROW(),COLUMN())))</f>
        <v>87049.307268234697</v>
      </c>
      <c r="J180" s="143" cm="1">
        <f t="array" aca="1" ref="J180" ca="1">SUM(INDIRECT("'"&amp;TOTALDemandSheets&amp;"'!"&amp;ADDRESS(ROW(),COLUMN())))</f>
        <v>111096.69297306682</v>
      </c>
      <c r="K180" s="143" cm="1">
        <f t="array" aca="1" ref="K180" ca="1">SUM(INDIRECT("'"&amp;TOTALDemandSheets&amp;"'!"&amp;ADDRESS(ROW(),COLUMN())))</f>
        <v>6472.5990945536541</v>
      </c>
      <c r="L180" s="143" cm="1">
        <f t="array" aca="1" ref="L180" ca="1">SUM(INDIRECT("'"&amp;TOTALDemandSheets&amp;"'!"&amp;ADDRESS(ROW(),COLUMN())))</f>
        <v>1360894.62085508</v>
      </c>
      <c r="M180" s="143" cm="1">
        <f t="array" aca="1" ref="M180" ca="1">SUM(INDIRECT("'"&amp;TOTALDemandSheets&amp;"'!"&amp;ADDRESS(ROW(),COLUMN())))</f>
        <v>131603.16839414457</v>
      </c>
      <c r="N180" s="143" cm="1">
        <f t="array" aca="1" ref="N180" ca="1">SUM(INDIRECT("'"&amp;TOTALDemandSheets&amp;"'!"&amp;ADDRESS(ROW(),COLUMN())))</f>
        <v>0</v>
      </c>
      <c r="O180" s="143" cm="1">
        <f t="array" aca="1" ref="O180" ca="1">SUM(INDIRECT("'"&amp;TOTALDemandSheets&amp;"'!"&amp;ADDRESS(ROW(),COLUMN())))</f>
        <v>0</v>
      </c>
      <c r="P180" s="143" cm="1">
        <f t="array" aca="1" ref="P180" ca="1">SUM(INDIRECT("'"&amp;TOTALDemandSheets&amp;"'!"&amp;ADDRESS(ROW(),COLUMN())))</f>
        <v>0</v>
      </c>
      <c r="Q180" s="143" cm="1">
        <f t="array" aca="1" ref="Q180" ca="1">SUM(INDIRECT("'"&amp;TOTALDemandSheets&amp;"'!"&amp;ADDRESS(ROW(),COLUMN())))</f>
        <v>0</v>
      </c>
      <c r="R180" s="143" cm="1">
        <f t="array" aca="1" ref="R180" ca="1">SUM(INDIRECT("'"&amp;TOTALDemandSheets&amp;"'!"&amp;ADDRESS(ROW(),COLUMN())))</f>
        <v>0</v>
      </c>
      <c r="S180" s="143" cm="1">
        <f t="array" aca="1" ref="S180" ca="1">SUM(INDIRECT("'"&amp;TOTALDemandSheets&amp;"'!"&amp;ADDRESS(ROW(),COLUMN())))</f>
        <v>0</v>
      </c>
      <c r="T180" s="143" cm="1">
        <f t="array" aca="1" ref="T180" ca="1">SUM(INDIRECT("'"&amp;TOTALDemandSheets&amp;"'!"&amp;ADDRESS(ROW(),COLUMN())))</f>
        <v>0</v>
      </c>
      <c r="U180" s="143" cm="1">
        <f t="array" aca="1" ref="U180" ca="1">SUM(INDIRECT("'"&amp;TOTALDemandSheets&amp;"'!"&amp;ADDRESS(ROW(),COLUMN())))</f>
        <v>0</v>
      </c>
      <c r="V180" s="143" cm="1">
        <f t="array" aca="1" ref="V180" ca="1">SUM(INDIRECT("'"&amp;TOTALDemandSheets&amp;"'!"&amp;ADDRESS(ROW(),COLUMN())))</f>
        <v>0</v>
      </c>
      <c r="W180" s="143" cm="1">
        <f t="array" aca="1" ref="W180" ca="1">SUM(INDIRECT("'"&amp;TOTALDemandSheets&amp;"'!"&amp;ADDRESS(ROW(),COLUMN())))</f>
        <v>0</v>
      </c>
      <c r="X180" s="143" cm="1">
        <f t="array" aca="1" ref="X180" ca="1">SUM(INDIRECT("'"&amp;TOTALDemandSheets&amp;"'!"&amp;ADDRESS(ROW(),COLUMN())))</f>
        <v>0</v>
      </c>
      <c r="Y180" s="143" cm="1">
        <f t="array" aca="1" ref="Y180" ca="1">SUM(INDIRECT("'"&amp;TOTALDemandSheets&amp;"'!"&amp;ADDRESS(ROW(),COLUMN())))</f>
        <v>0</v>
      </c>
      <c r="Z180" s="143" cm="1">
        <f t="array" aca="1" ref="Z180" ca="1">SUM(INDIRECT("'"&amp;TOTALDemandSheets&amp;"'!"&amp;ADDRESS(ROW(),COLUMN())))</f>
        <v>0</v>
      </c>
    </row>
    <row r="181" spans="1:26" outlineLevel="1">
      <c r="A181" s="113">
        <f>IF(ISBLANK('Input-Accounts'!A181),"",'Input-Accounts'!A181)</f>
        <v>154</v>
      </c>
      <c r="B181" s="17" t="str">
        <f>IF(ISBLANK('Input-Accounts'!B181),"",'Input-Accounts'!B181)</f>
        <v>Office supplies and expenses</v>
      </c>
      <c r="C181" s="113">
        <f>IF(ISBLANK('Input-Accounts'!C181),"",'Input-Accounts'!C181)</f>
        <v>921</v>
      </c>
      <c r="D181" s="143" cm="1">
        <f t="array" aca="1" ref="D181" ca="1">SUM(INDIRECT("'"&amp;TOTALDemandSheets&amp;"'!"&amp;ADDRESS(ROW(),COLUMN())))</f>
        <v>2086331.9634201308</v>
      </c>
      <c r="E181" s="143">
        <f t="shared" ca="1" si="23"/>
        <v>0</v>
      </c>
      <c r="F181" s="89"/>
      <c r="G181" s="143" cm="1">
        <f t="array" aca="1" ref="G181" ca="1">SUM(INDIRECT("'"&amp;TOTALDemandSheets&amp;"'!"&amp;ADDRESS(ROW(),COLUMN())))</f>
        <v>653174.99643589475</v>
      </c>
      <c r="H181" s="143" cm="1">
        <f t="array" aca="1" ref="H181" ca="1">SUM(INDIRECT("'"&amp;TOTALDemandSheets&amp;"'!"&amp;ADDRESS(ROW(),COLUMN())))</f>
        <v>450055.41392256005</v>
      </c>
      <c r="I181" s="143" cm="1">
        <f t="array" aca="1" ref="I181" ca="1">SUM(INDIRECT("'"&amp;TOTALDemandSheets&amp;"'!"&amp;ADDRESS(ROW(),COLUMN())))</f>
        <v>50425.716081672494</v>
      </c>
      <c r="J181" s="143" cm="1">
        <f t="array" aca="1" ref="J181" ca="1">SUM(INDIRECT("'"&amp;TOTALDemandSheets&amp;"'!"&amp;ADDRESS(ROW(),COLUMN())))</f>
        <v>64355.828590457822</v>
      </c>
      <c r="K181" s="143" cm="1">
        <f t="array" aca="1" ref="K181" ca="1">SUM(INDIRECT("'"&amp;TOTALDemandSheets&amp;"'!"&amp;ADDRESS(ROW(),COLUMN())))</f>
        <v>3749.4318392072355</v>
      </c>
      <c r="L181" s="143" cm="1">
        <f t="array" aca="1" ref="L181" ca="1">SUM(INDIRECT("'"&amp;TOTALDemandSheets&amp;"'!"&amp;ADDRESS(ROW(),COLUMN())))</f>
        <v>788335.80555505829</v>
      </c>
      <c r="M181" s="143" cm="1">
        <f t="array" aca="1" ref="M181" ca="1">SUM(INDIRECT("'"&amp;TOTALDemandSheets&amp;"'!"&amp;ADDRESS(ROW(),COLUMN())))</f>
        <v>76234.770995280371</v>
      </c>
      <c r="N181" s="143" cm="1">
        <f t="array" aca="1" ref="N181" ca="1">SUM(INDIRECT("'"&amp;TOTALDemandSheets&amp;"'!"&amp;ADDRESS(ROW(),COLUMN())))</f>
        <v>0</v>
      </c>
      <c r="O181" s="143" cm="1">
        <f t="array" aca="1" ref="O181" ca="1">SUM(INDIRECT("'"&amp;TOTALDemandSheets&amp;"'!"&amp;ADDRESS(ROW(),COLUMN())))</f>
        <v>0</v>
      </c>
      <c r="P181" s="143" cm="1">
        <f t="array" aca="1" ref="P181" ca="1">SUM(INDIRECT("'"&amp;TOTALDemandSheets&amp;"'!"&amp;ADDRESS(ROW(),COLUMN())))</f>
        <v>0</v>
      </c>
      <c r="Q181" s="143" cm="1">
        <f t="array" aca="1" ref="Q181" ca="1">SUM(INDIRECT("'"&amp;TOTALDemandSheets&amp;"'!"&amp;ADDRESS(ROW(),COLUMN())))</f>
        <v>0</v>
      </c>
      <c r="R181" s="143" cm="1">
        <f t="array" aca="1" ref="R181" ca="1">SUM(INDIRECT("'"&amp;TOTALDemandSheets&amp;"'!"&amp;ADDRESS(ROW(),COLUMN())))</f>
        <v>0</v>
      </c>
      <c r="S181" s="143" cm="1">
        <f t="array" aca="1" ref="S181" ca="1">SUM(INDIRECT("'"&amp;TOTALDemandSheets&amp;"'!"&amp;ADDRESS(ROW(),COLUMN())))</f>
        <v>0</v>
      </c>
      <c r="T181" s="143" cm="1">
        <f t="array" aca="1" ref="T181" ca="1">SUM(INDIRECT("'"&amp;TOTALDemandSheets&amp;"'!"&amp;ADDRESS(ROW(),COLUMN())))</f>
        <v>0</v>
      </c>
      <c r="U181" s="143" cm="1">
        <f t="array" aca="1" ref="U181" ca="1">SUM(INDIRECT("'"&amp;TOTALDemandSheets&amp;"'!"&amp;ADDRESS(ROW(),COLUMN())))</f>
        <v>0</v>
      </c>
      <c r="V181" s="143" cm="1">
        <f t="array" aca="1" ref="V181" ca="1">SUM(INDIRECT("'"&amp;TOTALDemandSheets&amp;"'!"&amp;ADDRESS(ROW(),COLUMN())))</f>
        <v>0</v>
      </c>
      <c r="W181" s="143" cm="1">
        <f t="array" aca="1" ref="W181" ca="1">SUM(INDIRECT("'"&amp;TOTALDemandSheets&amp;"'!"&amp;ADDRESS(ROW(),COLUMN())))</f>
        <v>0</v>
      </c>
      <c r="X181" s="143" cm="1">
        <f t="array" aca="1" ref="X181" ca="1">SUM(INDIRECT("'"&amp;TOTALDemandSheets&amp;"'!"&amp;ADDRESS(ROW(),COLUMN())))</f>
        <v>0</v>
      </c>
      <c r="Y181" s="143" cm="1">
        <f t="array" aca="1" ref="Y181" ca="1">SUM(INDIRECT("'"&amp;TOTALDemandSheets&amp;"'!"&amp;ADDRESS(ROW(),COLUMN())))</f>
        <v>0</v>
      </c>
      <c r="Z181" s="143" cm="1">
        <f t="array" aca="1" ref="Z181" ca="1">SUM(INDIRECT("'"&amp;TOTALDemandSheets&amp;"'!"&amp;ADDRESS(ROW(),COLUMN())))</f>
        <v>0</v>
      </c>
    </row>
    <row r="182" spans="1:26" outlineLevel="1">
      <c r="A182" s="113">
        <f>IF(ISBLANK('Input-Accounts'!A182),"",'Input-Accounts'!A182)</f>
        <v>155</v>
      </c>
      <c r="B182" s="17" t="str">
        <f>IF(ISBLANK('Input-Accounts'!B182),"",'Input-Accounts'!B182)</f>
        <v>Outside services employed</v>
      </c>
      <c r="C182" s="113">
        <f>IF(ISBLANK('Input-Accounts'!C182),"",'Input-Accounts'!C182)</f>
        <v>923</v>
      </c>
      <c r="D182" s="143" cm="1">
        <f t="array" aca="1" ref="D182" ca="1">SUM(INDIRECT("'"&amp;TOTALDemandSheets&amp;"'!"&amp;ADDRESS(ROW(),COLUMN())))</f>
        <v>1149434.7318471617</v>
      </c>
      <c r="E182" s="143">
        <f t="shared" ca="1" si="23"/>
        <v>0</v>
      </c>
      <c r="F182" s="89"/>
      <c r="G182" s="143" cm="1">
        <f t="array" aca="1" ref="G182" ca="1">SUM(INDIRECT("'"&amp;TOTALDemandSheets&amp;"'!"&amp;ADDRESS(ROW(),COLUMN())))</f>
        <v>359857.41485108825</v>
      </c>
      <c r="H182" s="143" cm="1">
        <f t="array" aca="1" ref="H182" ca="1">SUM(INDIRECT("'"&amp;TOTALDemandSheets&amp;"'!"&amp;ADDRESS(ROW(),COLUMN())))</f>
        <v>247951.58828435634</v>
      </c>
      <c r="I182" s="143" cm="1">
        <f t="array" aca="1" ref="I182" ca="1">SUM(INDIRECT("'"&amp;TOTALDemandSheets&amp;"'!"&amp;ADDRESS(ROW(),COLUMN())))</f>
        <v>27781.326490115483</v>
      </c>
      <c r="J182" s="143" cm="1">
        <f t="array" aca="1" ref="J182" ca="1">SUM(INDIRECT("'"&amp;TOTALDemandSheets&amp;"'!"&amp;ADDRESS(ROW(),COLUMN())))</f>
        <v>35455.922583581036</v>
      </c>
      <c r="K182" s="143" cm="1">
        <f t="array" aca="1" ref="K182" ca="1">SUM(INDIRECT("'"&amp;TOTALDemandSheets&amp;"'!"&amp;ADDRESS(ROW(),COLUMN())))</f>
        <v>2065.6958030846772</v>
      </c>
      <c r="L182" s="143" cm="1">
        <f t="array" aca="1" ref="L182" ca="1">SUM(INDIRECT("'"&amp;TOTALDemandSheets&amp;"'!"&amp;ADDRESS(ROW(),COLUMN())))</f>
        <v>434322.32796656934</v>
      </c>
      <c r="M182" s="143" cm="1">
        <f t="array" aca="1" ref="M182" ca="1">SUM(INDIRECT("'"&amp;TOTALDemandSheets&amp;"'!"&amp;ADDRESS(ROW(),COLUMN())))</f>
        <v>42000.455868366618</v>
      </c>
      <c r="N182" s="143" cm="1">
        <f t="array" aca="1" ref="N182" ca="1">SUM(INDIRECT("'"&amp;TOTALDemandSheets&amp;"'!"&amp;ADDRESS(ROW(),COLUMN())))</f>
        <v>0</v>
      </c>
      <c r="O182" s="143" cm="1">
        <f t="array" aca="1" ref="O182" ca="1">SUM(INDIRECT("'"&amp;TOTALDemandSheets&amp;"'!"&amp;ADDRESS(ROW(),COLUMN())))</f>
        <v>0</v>
      </c>
      <c r="P182" s="143" cm="1">
        <f t="array" aca="1" ref="P182" ca="1">SUM(INDIRECT("'"&amp;TOTALDemandSheets&amp;"'!"&amp;ADDRESS(ROW(),COLUMN())))</f>
        <v>0</v>
      </c>
      <c r="Q182" s="143" cm="1">
        <f t="array" aca="1" ref="Q182" ca="1">SUM(INDIRECT("'"&amp;TOTALDemandSheets&amp;"'!"&amp;ADDRESS(ROW(),COLUMN())))</f>
        <v>0</v>
      </c>
      <c r="R182" s="143" cm="1">
        <f t="array" aca="1" ref="R182" ca="1">SUM(INDIRECT("'"&amp;TOTALDemandSheets&amp;"'!"&amp;ADDRESS(ROW(),COLUMN())))</f>
        <v>0</v>
      </c>
      <c r="S182" s="143" cm="1">
        <f t="array" aca="1" ref="S182" ca="1">SUM(INDIRECT("'"&amp;TOTALDemandSheets&amp;"'!"&amp;ADDRESS(ROW(),COLUMN())))</f>
        <v>0</v>
      </c>
      <c r="T182" s="143" cm="1">
        <f t="array" aca="1" ref="T182" ca="1">SUM(INDIRECT("'"&amp;TOTALDemandSheets&amp;"'!"&amp;ADDRESS(ROW(),COLUMN())))</f>
        <v>0</v>
      </c>
      <c r="U182" s="143" cm="1">
        <f t="array" aca="1" ref="U182" ca="1">SUM(INDIRECT("'"&amp;TOTALDemandSheets&amp;"'!"&amp;ADDRESS(ROW(),COLUMN())))</f>
        <v>0</v>
      </c>
      <c r="V182" s="143" cm="1">
        <f t="array" aca="1" ref="V182" ca="1">SUM(INDIRECT("'"&amp;TOTALDemandSheets&amp;"'!"&amp;ADDRESS(ROW(),COLUMN())))</f>
        <v>0</v>
      </c>
      <c r="W182" s="143" cm="1">
        <f t="array" aca="1" ref="W182" ca="1">SUM(INDIRECT("'"&amp;TOTALDemandSheets&amp;"'!"&amp;ADDRESS(ROW(),COLUMN())))</f>
        <v>0</v>
      </c>
      <c r="X182" s="143" cm="1">
        <f t="array" aca="1" ref="X182" ca="1">SUM(INDIRECT("'"&amp;TOTALDemandSheets&amp;"'!"&amp;ADDRESS(ROW(),COLUMN())))</f>
        <v>0</v>
      </c>
      <c r="Y182" s="143" cm="1">
        <f t="array" aca="1" ref="Y182" ca="1">SUM(INDIRECT("'"&amp;TOTALDemandSheets&amp;"'!"&amp;ADDRESS(ROW(),COLUMN())))</f>
        <v>0</v>
      </c>
      <c r="Z182" s="143" cm="1">
        <f t="array" aca="1" ref="Z182" ca="1">SUM(INDIRECT("'"&amp;TOTALDemandSheets&amp;"'!"&amp;ADDRESS(ROW(),COLUMN())))</f>
        <v>0</v>
      </c>
    </row>
    <row r="183" spans="1:26" outlineLevel="1">
      <c r="A183" s="113">
        <f>IF(B183="","",COUNTA(B$8:B183))</f>
        <v>175</v>
      </c>
      <c r="B183" s="17" t="str">
        <f>IF(ISBLANK('Input-Accounts'!B183),"",'Input-Accounts'!B183)</f>
        <v>Property insurance</v>
      </c>
      <c r="C183" s="113">
        <f>IF(ISBLANK('Input-Accounts'!C183),"",'Input-Accounts'!C183)</f>
        <v>924</v>
      </c>
      <c r="D183" s="143" cm="1">
        <f t="array" aca="1" ref="D183" ca="1">SUM(INDIRECT("'"&amp;TOTALDemandSheets&amp;"'!"&amp;ADDRESS(ROW(),COLUMN())))</f>
        <v>64855.873745074619</v>
      </c>
      <c r="E183" s="143">
        <f t="shared" ca="1" si="23"/>
        <v>0</v>
      </c>
      <c r="F183" s="89"/>
      <c r="G183" s="143" cm="1">
        <f t="array" aca="1" ref="G183" ca="1">SUM(INDIRECT("'"&amp;TOTALDemandSheets&amp;"'!"&amp;ADDRESS(ROW(),COLUMN())))</f>
        <v>20572.015893068528</v>
      </c>
      <c r="H183" s="143" cm="1">
        <f t="array" aca="1" ref="H183" ca="1">SUM(INDIRECT("'"&amp;TOTALDemandSheets&amp;"'!"&amp;ADDRESS(ROW(),COLUMN())))</f>
        <v>14179.562932392182</v>
      </c>
      <c r="I183" s="143" cm="1">
        <f t="array" aca="1" ref="I183" ca="1">SUM(INDIRECT("'"&amp;TOTALDemandSheets&amp;"'!"&amp;ADDRESS(ROW(),COLUMN())))</f>
        <v>1592.518761541975</v>
      </c>
      <c r="J183" s="143" cm="1">
        <f t="array" aca="1" ref="J183" ca="1">SUM(INDIRECT("'"&amp;TOTALDemandSheets&amp;"'!"&amp;ADDRESS(ROW(),COLUMN())))</f>
        <v>2034.7823461342259</v>
      </c>
      <c r="K183" s="143" cm="1">
        <f t="array" aca="1" ref="K183" ca="1">SUM(INDIRECT("'"&amp;TOTALDemandSheets&amp;"'!"&amp;ADDRESS(ROW(),COLUMN())))</f>
        <v>116.11073291027506</v>
      </c>
      <c r="L183" s="143" cm="1">
        <f t="array" aca="1" ref="L183" ca="1">SUM(INDIRECT("'"&amp;TOTALDemandSheets&amp;"'!"&amp;ADDRESS(ROW(),COLUMN())))</f>
        <v>24211.457105233178</v>
      </c>
      <c r="M183" s="143" cm="1">
        <f t="array" aca="1" ref="M183" ca="1">SUM(INDIRECT("'"&amp;TOTALDemandSheets&amp;"'!"&amp;ADDRESS(ROW(),COLUMN())))</f>
        <v>2149.4259737942539</v>
      </c>
      <c r="N183" s="143" cm="1">
        <f t="array" aca="1" ref="N183" ca="1">SUM(INDIRECT("'"&amp;TOTALDemandSheets&amp;"'!"&amp;ADDRESS(ROW(),COLUMN())))</f>
        <v>0</v>
      </c>
      <c r="O183" s="143" cm="1">
        <f t="array" aca="1" ref="O183" ca="1">SUM(INDIRECT("'"&amp;TOTALDemandSheets&amp;"'!"&amp;ADDRESS(ROW(),COLUMN())))</f>
        <v>0</v>
      </c>
      <c r="P183" s="143" cm="1">
        <f t="array" aca="1" ref="P183" ca="1">SUM(INDIRECT("'"&amp;TOTALDemandSheets&amp;"'!"&amp;ADDRESS(ROW(),COLUMN())))</f>
        <v>0</v>
      </c>
      <c r="Q183" s="143" cm="1">
        <f t="array" aca="1" ref="Q183" ca="1">SUM(INDIRECT("'"&amp;TOTALDemandSheets&amp;"'!"&amp;ADDRESS(ROW(),COLUMN())))</f>
        <v>0</v>
      </c>
      <c r="R183" s="143" cm="1">
        <f t="array" aca="1" ref="R183" ca="1">SUM(INDIRECT("'"&amp;TOTALDemandSheets&amp;"'!"&amp;ADDRESS(ROW(),COLUMN())))</f>
        <v>0</v>
      </c>
      <c r="S183" s="143" cm="1">
        <f t="array" aca="1" ref="S183" ca="1">SUM(INDIRECT("'"&amp;TOTALDemandSheets&amp;"'!"&amp;ADDRESS(ROW(),COLUMN())))</f>
        <v>0</v>
      </c>
      <c r="T183" s="143" cm="1">
        <f t="array" aca="1" ref="T183" ca="1">SUM(INDIRECT("'"&amp;TOTALDemandSheets&amp;"'!"&amp;ADDRESS(ROW(),COLUMN())))</f>
        <v>0</v>
      </c>
      <c r="U183" s="143" cm="1">
        <f t="array" aca="1" ref="U183" ca="1">SUM(INDIRECT("'"&amp;TOTALDemandSheets&amp;"'!"&amp;ADDRESS(ROW(),COLUMN())))</f>
        <v>0</v>
      </c>
      <c r="V183" s="143" cm="1">
        <f t="array" aca="1" ref="V183" ca="1">SUM(INDIRECT("'"&amp;TOTALDemandSheets&amp;"'!"&amp;ADDRESS(ROW(),COLUMN())))</f>
        <v>0</v>
      </c>
      <c r="W183" s="143" cm="1">
        <f t="array" aca="1" ref="W183" ca="1">SUM(INDIRECT("'"&amp;TOTALDemandSheets&amp;"'!"&amp;ADDRESS(ROW(),COLUMN())))</f>
        <v>0</v>
      </c>
      <c r="X183" s="143" cm="1">
        <f t="array" aca="1" ref="X183" ca="1">SUM(INDIRECT("'"&amp;TOTALDemandSheets&amp;"'!"&amp;ADDRESS(ROW(),COLUMN())))</f>
        <v>0</v>
      </c>
      <c r="Y183" s="143" cm="1">
        <f t="array" aca="1" ref="Y183" ca="1">SUM(INDIRECT("'"&amp;TOTALDemandSheets&amp;"'!"&amp;ADDRESS(ROW(),COLUMN())))</f>
        <v>0</v>
      </c>
      <c r="Z183" s="143" cm="1">
        <f t="array" aca="1" ref="Z183" ca="1">SUM(INDIRECT("'"&amp;TOTALDemandSheets&amp;"'!"&amp;ADDRESS(ROW(),COLUMN())))</f>
        <v>0</v>
      </c>
    </row>
    <row r="184" spans="1:26" outlineLevel="1">
      <c r="A184" s="113">
        <f>IF(ISBLANK('Input-Accounts'!A184),"",'Input-Accounts'!A184)</f>
        <v>157</v>
      </c>
      <c r="B184" s="17" t="str">
        <f>IF(ISBLANK('Input-Accounts'!B184),"",'Input-Accounts'!B184)</f>
        <v>Injuries and damages</v>
      </c>
      <c r="C184" s="113">
        <f>IF(ISBLANK('Input-Accounts'!C184),"",'Input-Accounts'!C184)</f>
        <v>925</v>
      </c>
      <c r="D184" s="143" cm="1">
        <f t="array" aca="1" ref="D184" ca="1">SUM(INDIRECT("'"&amp;TOTALDemandSheets&amp;"'!"&amp;ADDRESS(ROW(),COLUMN())))</f>
        <v>905258.85158161866</v>
      </c>
      <c r="E184" s="143">
        <f t="shared" ca="1" si="23"/>
        <v>0</v>
      </c>
      <c r="F184" s="89"/>
      <c r="G184" s="143" cm="1">
        <f t="array" aca="1" ref="G184" ca="1">SUM(INDIRECT("'"&amp;TOTALDemandSheets&amp;"'!"&amp;ADDRESS(ROW(),COLUMN())))</f>
        <v>283412.44707102043</v>
      </c>
      <c r="H184" s="143" cm="1">
        <f t="array" aca="1" ref="H184" ca="1">SUM(INDIRECT("'"&amp;TOTALDemandSheets&amp;"'!"&amp;ADDRESS(ROW(),COLUMN())))</f>
        <v>195278.9174009237</v>
      </c>
      <c r="I184" s="143" cm="1">
        <f t="array" aca="1" ref="I184" ca="1">SUM(INDIRECT("'"&amp;TOTALDemandSheets&amp;"'!"&amp;ADDRESS(ROW(),COLUMN())))</f>
        <v>21879.704011936887</v>
      </c>
      <c r="J184" s="143" cm="1">
        <f t="array" aca="1" ref="J184" ca="1">SUM(INDIRECT("'"&amp;TOTALDemandSheets&amp;"'!"&amp;ADDRESS(ROW(),COLUMN())))</f>
        <v>27923.97590787887</v>
      </c>
      <c r="K184" s="143" cm="1">
        <f t="array" aca="1" ref="K184" ca="1">SUM(INDIRECT("'"&amp;TOTALDemandSheets&amp;"'!"&amp;ADDRESS(ROW(),COLUMN())))</f>
        <v>1626.8774194880111</v>
      </c>
      <c r="L184" s="143" cm="1">
        <f t="array" aca="1" ref="L184" ca="1">SUM(INDIRECT("'"&amp;TOTALDemandSheets&amp;"'!"&amp;ADDRESS(ROW(),COLUMN())))</f>
        <v>342058.68409721181</v>
      </c>
      <c r="M184" s="143" cm="1">
        <f t="array" aca="1" ref="M184" ca="1">SUM(INDIRECT("'"&amp;TOTALDemandSheets&amp;"'!"&amp;ADDRESS(ROW(),COLUMN())))</f>
        <v>33078.24567315897</v>
      </c>
      <c r="N184" s="143" cm="1">
        <f t="array" aca="1" ref="N184" ca="1">SUM(INDIRECT("'"&amp;TOTALDemandSheets&amp;"'!"&amp;ADDRESS(ROW(),COLUMN())))</f>
        <v>0</v>
      </c>
      <c r="O184" s="143" cm="1">
        <f t="array" aca="1" ref="O184" ca="1">SUM(INDIRECT("'"&amp;TOTALDemandSheets&amp;"'!"&amp;ADDRESS(ROW(),COLUMN())))</f>
        <v>0</v>
      </c>
      <c r="P184" s="143" cm="1">
        <f t="array" aca="1" ref="P184" ca="1">SUM(INDIRECT("'"&amp;TOTALDemandSheets&amp;"'!"&amp;ADDRESS(ROW(),COLUMN())))</f>
        <v>0</v>
      </c>
      <c r="Q184" s="143" cm="1">
        <f t="array" aca="1" ref="Q184" ca="1">SUM(INDIRECT("'"&amp;TOTALDemandSheets&amp;"'!"&amp;ADDRESS(ROW(),COLUMN())))</f>
        <v>0</v>
      </c>
      <c r="R184" s="143" cm="1">
        <f t="array" aca="1" ref="R184" ca="1">SUM(INDIRECT("'"&amp;TOTALDemandSheets&amp;"'!"&amp;ADDRESS(ROW(),COLUMN())))</f>
        <v>0</v>
      </c>
      <c r="S184" s="143" cm="1">
        <f t="array" aca="1" ref="S184" ca="1">SUM(INDIRECT("'"&amp;TOTALDemandSheets&amp;"'!"&amp;ADDRESS(ROW(),COLUMN())))</f>
        <v>0</v>
      </c>
      <c r="T184" s="143" cm="1">
        <f t="array" aca="1" ref="T184" ca="1">SUM(INDIRECT("'"&amp;TOTALDemandSheets&amp;"'!"&amp;ADDRESS(ROW(),COLUMN())))</f>
        <v>0</v>
      </c>
      <c r="U184" s="143" cm="1">
        <f t="array" aca="1" ref="U184" ca="1">SUM(INDIRECT("'"&amp;TOTALDemandSheets&amp;"'!"&amp;ADDRESS(ROW(),COLUMN())))</f>
        <v>0</v>
      </c>
      <c r="V184" s="143" cm="1">
        <f t="array" aca="1" ref="V184" ca="1">SUM(INDIRECT("'"&amp;TOTALDemandSheets&amp;"'!"&amp;ADDRESS(ROW(),COLUMN())))</f>
        <v>0</v>
      </c>
      <c r="W184" s="143" cm="1">
        <f t="array" aca="1" ref="W184" ca="1">SUM(INDIRECT("'"&amp;TOTALDemandSheets&amp;"'!"&amp;ADDRESS(ROW(),COLUMN())))</f>
        <v>0</v>
      </c>
      <c r="X184" s="143" cm="1">
        <f t="array" aca="1" ref="X184" ca="1">SUM(INDIRECT("'"&amp;TOTALDemandSheets&amp;"'!"&amp;ADDRESS(ROW(),COLUMN())))</f>
        <v>0</v>
      </c>
      <c r="Y184" s="143" cm="1">
        <f t="array" aca="1" ref="Y184" ca="1">SUM(INDIRECT("'"&amp;TOTALDemandSheets&amp;"'!"&amp;ADDRESS(ROW(),COLUMN())))</f>
        <v>0</v>
      </c>
      <c r="Z184" s="143" cm="1">
        <f t="array" aca="1" ref="Z184" ca="1">SUM(INDIRECT("'"&amp;TOTALDemandSheets&amp;"'!"&amp;ADDRESS(ROW(),COLUMN())))</f>
        <v>0</v>
      </c>
    </row>
    <row r="185" spans="1:26" outlineLevel="1">
      <c r="A185" s="113">
        <f>IF(ISBLANK('Input-Accounts'!A185),"",'Input-Accounts'!A185)</f>
        <v>158</v>
      </c>
      <c r="B185" s="17" t="str">
        <f>IF(ISBLANK('Input-Accounts'!B185),"",'Input-Accounts'!B185)</f>
        <v>Employee pensions and benefits</v>
      </c>
      <c r="C185" s="113">
        <f>IF(ISBLANK('Input-Accounts'!C185),"",'Input-Accounts'!C185)</f>
        <v>926</v>
      </c>
      <c r="D185" s="143" cm="1">
        <f t="array" aca="1" ref="D185" ca="1">SUM(INDIRECT("'"&amp;TOTALDemandSheets&amp;"'!"&amp;ADDRESS(ROW(),COLUMN())))</f>
        <v>3237353.7427346678</v>
      </c>
      <c r="E185" s="143">
        <f t="shared" ca="1" si="23"/>
        <v>0</v>
      </c>
      <c r="F185" s="89"/>
      <c r="G185" s="143" cm="1">
        <f t="array" aca="1" ref="G185" ca="1">SUM(INDIRECT("'"&amp;TOTALDemandSheets&amp;"'!"&amp;ADDRESS(ROW(),COLUMN())))</f>
        <v>1013529.2735994152</v>
      </c>
      <c r="H185" s="143" cm="1">
        <f t="array" aca="1" ref="H185" ca="1">SUM(INDIRECT("'"&amp;TOTALDemandSheets&amp;"'!"&amp;ADDRESS(ROW(),COLUMN())))</f>
        <v>698349.35391190264</v>
      </c>
      <c r="I185" s="143" cm="1">
        <f t="array" aca="1" ref="I185" ca="1">SUM(INDIRECT("'"&amp;TOTALDemandSheets&amp;"'!"&amp;ADDRESS(ROW(),COLUMN())))</f>
        <v>78245.40080355604</v>
      </c>
      <c r="J185" s="143" cm="1">
        <f t="array" aca="1" ref="J185" ca="1">SUM(INDIRECT("'"&amp;TOTALDemandSheets&amp;"'!"&amp;ADDRESS(ROW(),COLUMN())))</f>
        <v>99860.705873753992</v>
      </c>
      <c r="K185" s="143" cm="1">
        <f t="array" aca="1" ref="K185" ca="1">SUM(INDIRECT("'"&amp;TOTALDemandSheets&amp;"'!"&amp;ADDRESS(ROW(),COLUMN())))</f>
        <v>5817.9797897012613</v>
      </c>
      <c r="L185" s="143" cm="1">
        <f t="array" aca="1" ref="L185" ca="1">SUM(INDIRECT("'"&amp;TOTALDemandSheets&amp;"'!"&amp;ADDRESS(ROW(),COLUMN())))</f>
        <v>1223257.8110252959</v>
      </c>
      <c r="M185" s="143" cm="1">
        <f t="array" aca="1" ref="M185" ca="1">SUM(INDIRECT("'"&amp;TOTALDemandSheets&amp;"'!"&amp;ADDRESS(ROW(),COLUMN())))</f>
        <v>118293.21773104263</v>
      </c>
      <c r="N185" s="143" cm="1">
        <f t="array" aca="1" ref="N185" ca="1">SUM(INDIRECT("'"&amp;TOTALDemandSheets&amp;"'!"&amp;ADDRESS(ROW(),COLUMN())))</f>
        <v>0</v>
      </c>
      <c r="O185" s="143" cm="1">
        <f t="array" aca="1" ref="O185" ca="1">SUM(INDIRECT("'"&amp;TOTALDemandSheets&amp;"'!"&amp;ADDRESS(ROW(),COLUMN())))</f>
        <v>0</v>
      </c>
      <c r="P185" s="143" cm="1">
        <f t="array" aca="1" ref="P185" ca="1">SUM(INDIRECT("'"&amp;TOTALDemandSheets&amp;"'!"&amp;ADDRESS(ROW(),COLUMN())))</f>
        <v>0</v>
      </c>
      <c r="Q185" s="143" cm="1">
        <f t="array" aca="1" ref="Q185" ca="1">SUM(INDIRECT("'"&amp;TOTALDemandSheets&amp;"'!"&amp;ADDRESS(ROW(),COLUMN())))</f>
        <v>0</v>
      </c>
      <c r="R185" s="143" cm="1">
        <f t="array" aca="1" ref="R185" ca="1">SUM(INDIRECT("'"&amp;TOTALDemandSheets&amp;"'!"&amp;ADDRESS(ROW(),COLUMN())))</f>
        <v>0</v>
      </c>
      <c r="S185" s="143" cm="1">
        <f t="array" aca="1" ref="S185" ca="1">SUM(INDIRECT("'"&amp;TOTALDemandSheets&amp;"'!"&amp;ADDRESS(ROW(),COLUMN())))</f>
        <v>0</v>
      </c>
      <c r="T185" s="143" cm="1">
        <f t="array" aca="1" ref="T185" ca="1">SUM(INDIRECT("'"&amp;TOTALDemandSheets&amp;"'!"&amp;ADDRESS(ROW(),COLUMN())))</f>
        <v>0</v>
      </c>
      <c r="U185" s="143" cm="1">
        <f t="array" aca="1" ref="U185" ca="1">SUM(INDIRECT("'"&amp;TOTALDemandSheets&amp;"'!"&amp;ADDRESS(ROW(),COLUMN())))</f>
        <v>0</v>
      </c>
      <c r="V185" s="143" cm="1">
        <f t="array" aca="1" ref="V185" ca="1">SUM(INDIRECT("'"&amp;TOTALDemandSheets&amp;"'!"&amp;ADDRESS(ROW(),COLUMN())))</f>
        <v>0</v>
      </c>
      <c r="W185" s="143" cm="1">
        <f t="array" aca="1" ref="W185" ca="1">SUM(INDIRECT("'"&amp;TOTALDemandSheets&amp;"'!"&amp;ADDRESS(ROW(),COLUMN())))</f>
        <v>0</v>
      </c>
      <c r="X185" s="143" cm="1">
        <f t="array" aca="1" ref="X185" ca="1">SUM(INDIRECT("'"&amp;TOTALDemandSheets&amp;"'!"&amp;ADDRESS(ROW(),COLUMN())))</f>
        <v>0</v>
      </c>
      <c r="Y185" s="143" cm="1">
        <f t="array" aca="1" ref="Y185" ca="1">SUM(INDIRECT("'"&amp;TOTALDemandSheets&amp;"'!"&amp;ADDRESS(ROW(),COLUMN())))</f>
        <v>0</v>
      </c>
      <c r="Z185" s="143" cm="1">
        <f t="array" aca="1" ref="Z185" ca="1">SUM(INDIRECT("'"&amp;TOTALDemandSheets&amp;"'!"&amp;ADDRESS(ROW(),COLUMN())))</f>
        <v>0</v>
      </c>
    </row>
    <row r="186" spans="1:26" outlineLevel="1">
      <c r="A186" s="113">
        <f>IF(ISBLANK('Input-Accounts'!A186),"",'Input-Accounts'!A186)</f>
        <v>159</v>
      </c>
      <c r="B186" s="17" t="str">
        <f>IF(ISBLANK('Input-Accounts'!B186),"",'Input-Accounts'!B186)</f>
        <v>Regulatory commission expenses</v>
      </c>
      <c r="C186" s="113">
        <f>IF(ISBLANK('Input-Accounts'!C186),"",'Input-Accounts'!C186)</f>
        <v>928</v>
      </c>
      <c r="D186" s="143" cm="1">
        <f t="array" aca="1" ref="D186" ca="1">SUM(INDIRECT("'"&amp;TOTALDemandSheets&amp;"'!"&amp;ADDRESS(ROW(),COLUMN())))</f>
        <v>0</v>
      </c>
      <c r="E186" s="143">
        <f t="shared" ca="1" si="23"/>
        <v>0</v>
      </c>
      <c r="F186" s="89"/>
      <c r="G186" s="143" cm="1">
        <f t="array" aca="1" ref="G186" ca="1">SUM(INDIRECT("'"&amp;TOTALDemandSheets&amp;"'!"&amp;ADDRESS(ROW(),COLUMN())))</f>
        <v>0</v>
      </c>
      <c r="H186" s="143" cm="1">
        <f t="array" aca="1" ref="H186" ca="1">SUM(INDIRECT("'"&amp;TOTALDemandSheets&amp;"'!"&amp;ADDRESS(ROW(),COLUMN())))</f>
        <v>0</v>
      </c>
      <c r="I186" s="143" cm="1">
        <f t="array" aca="1" ref="I186" ca="1">SUM(INDIRECT("'"&amp;TOTALDemandSheets&amp;"'!"&amp;ADDRESS(ROW(),COLUMN())))</f>
        <v>0</v>
      </c>
      <c r="J186" s="143" cm="1">
        <f t="array" aca="1" ref="J186" ca="1">SUM(INDIRECT("'"&amp;TOTALDemandSheets&amp;"'!"&amp;ADDRESS(ROW(),COLUMN())))</f>
        <v>0</v>
      </c>
      <c r="K186" s="143" cm="1">
        <f t="array" aca="1" ref="K186" ca="1">SUM(INDIRECT("'"&amp;TOTALDemandSheets&amp;"'!"&amp;ADDRESS(ROW(),COLUMN())))</f>
        <v>0</v>
      </c>
      <c r="L186" s="143" cm="1">
        <f t="array" aca="1" ref="L186" ca="1">SUM(INDIRECT("'"&amp;TOTALDemandSheets&amp;"'!"&amp;ADDRESS(ROW(),COLUMN())))</f>
        <v>0</v>
      </c>
      <c r="M186" s="143" cm="1">
        <f t="array" aca="1" ref="M186" ca="1">SUM(INDIRECT("'"&amp;TOTALDemandSheets&amp;"'!"&amp;ADDRESS(ROW(),COLUMN())))</f>
        <v>0</v>
      </c>
      <c r="N186" s="143" cm="1">
        <f t="array" aca="1" ref="N186" ca="1">SUM(INDIRECT("'"&amp;TOTALDemandSheets&amp;"'!"&amp;ADDRESS(ROW(),COLUMN())))</f>
        <v>0</v>
      </c>
      <c r="O186" s="143" cm="1">
        <f t="array" aca="1" ref="O186" ca="1">SUM(INDIRECT("'"&amp;TOTALDemandSheets&amp;"'!"&amp;ADDRESS(ROW(),COLUMN())))</f>
        <v>0</v>
      </c>
      <c r="P186" s="143" cm="1">
        <f t="array" aca="1" ref="P186" ca="1">SUM(INDIRECT("'"&amp;TOTALDemandSheets&amp;"'!"&amp;ADDRESS(ROW(),COLUMN())))</f>
        <v>0</v>
      </c>
      <c r="Q186" s="143" cm="1">
        <f t="array" aca="1" ref="Q186" ca="1">SUM(INDIRECT("'"&amp;TOTALDemandSheets&amp;"'!"&amp;ADDRESS(ROW(),COLUMN())))</f>
        <v>0</v>
      </c>
      <c r="R186" s="143" cm="1">
        <f t="array" aca="1" ref="R186" ca="1">SUM(INDIRECT("'"&amp;TOTALDemandSheets&amp;"'!"&amp;ADDRESS(ROW(),COLUMN())))</f>
        <v>0</v>
      </c>
      <c r="S186" s="143" cm="1">
        <f t="array" aca="1" ref="S186" ca="1">SUM(INDIRECT("'"&amp;TOTALDemandSheets&amp;"'!"&amp;ADDRESS(ROW(),COLUMN())))</f>
        <v>0</v>
      </c>
      <c r="T186" s="143" cm="1">
        <f t="array" aca="1" ref="T186" ca="1">SUM(INDIRECT("'"&amp;TOTALDemandSheets&amp;"'!"&amp;ADDRESS(ROW(),COLUMN())))</f>
        <v>0</v>
      </c>
      <c r="U186" s="143" cm="1">
        <f t="array" aca="1" ref="U186" ca="1">SUM(INDIRECT("'"&amp;TOTALDemandSheets&amp;"'!"&amp;ADDRESS(ROW(),COLUMN())))</f>
        <v>0</v>
      </c>
      <c r="V186" s="143" cm="1">
        <f t="array" aca="1" ref="V186" ca="1">SUM(INDIRECT("'"&amp;TOTALDemandSheets&amp;"'!"&amp;ADDRESS(ROW(),COLUMN())))</f>
        <v>0</v>
      </c>
      <c r="W186" s="143" cm="1">
        <f t="array" aca="1" ref="W186" ca="1">SUM(INDIRECT("'"&amp;TOTALDemandSheets&amp;"'!"&amp;ADDRESS(ROW(),COLUMN())))</f>
        <v>0</v>
      </c>
      <c r="X186" s="143" cm="1">
        <f t="array" aca="1" ref="X186" ca="1">SUM(INDIRECT("'"&amp;TOTALDemandSheets&amp;"'!"&amp;ADDRESS(ROW(),COLUMN())))</f>
        <v>0</v>
      </c>
      <c r="Y186" s="143" cm="1">
        <f t="array" aca="1" ref="Y186" ca="1">SUM(INDIRECT("'"&amp;TOTALDemandSheets&amp;"'!"&amp;ADDRESS(ROW(),COLUMN())))</f>
        <v>0</v>
      </c>
      <c r="Z186" s="143" cm="1">
        <f t="array" aca="1" ref="Z186" ca="1">SUM(INDIRECT("'"&amp;TOTALDemandSheets&amp;"'!"&amp;ADDRESS(ROW(),COLUMN())))</f>
        <v>0</v>
      </c>
    </row>
    <row r="187" spans="1:26" outlineLevel="1">
      <c r="A187" s="113">
        <f>IF(ISBLANK('Input-Accounts'!A187),"",'Input-Accounts'!A187)</f>
        <v>160</v>
      </c>
      <c r="B187" s="17" t="str">
        <f>IF(ISBLANK('Input-Accounts'!B187),"",'Input-Accounts'!B187)</f>
        <v>General Advertising expenses</v>
      </c>
      <c r="C187" s="113">
        <f>IF(ISBLANK('Input-Accounts'!C187),"",'Input-Accounts'!C187)</f>
        <v>930.1</v>
      </c>
      <c r="D187" s="143" cm="1">
        <f t="array" aca="1" ref="D187" ca="1">SUM(INDIRECT("'"&amp;TOTALDemandSheets&amp;"'!"&amp;ADDRESS(ROW(),COLUMN())))</f>
        <v>0</v>
      </c>
      <c r="E187" s="143">
        <f t="shared" ca="1" si="23"/>
        <v>0</v>
      </c>
      <c r="F187" s="89"/>
      <c r="G187" s="143" cm="1">
        <f t="array" aca="1" ref="G187" ca="1">SUM(INDIRECT("'"&amp;TOTALDemandSheets&amp;"'!"&amp;ADDRESS(ROW(),COLUMN())))</f>
        <v>0</v>
      </c>
      <c r="H187" s="143" cm="1">
        <f t="array" aca="1" ref="H187" ca="1">SUM(INDIRECT("'"&amp;TOTALDemandSheets&amp;"'!"&amp;ADDRESS(ROW(),COLUMN())))</f>
        <v>0</v>
      </c>
      <c r="I187" s="143" cm="1">
        <f t="array" aca="1" ref="I187" ca="1">SUM(INDIRECT("'"&amp;TOTALDemandSheets&amp;"'!"&amp;ADDRESS(ROW(),COLUMN())))</f>
        <v>0</v>
      </c>
      <c r="J187" s="143" cm="1">
        <f t="array" aca="1" ref="J187" ca="1">SUM(INDIRECT("'"&amp;TOTALDemandSheets&amp;"'!"&amp;ADDRESS(ROW(),COLUMN())))</f>
        <v>0</v>
      </c>
      <c r="K187" s="143" cm="1">
        <f t="array" aca="1" ref="K187" ca="1">SUM(INDIRECT("'"&amp;TOTALDemandSheets&amp;"'!"&amp;ADDRESS(ROW(),COLUMN())))</f>
        <v>0</v>
      </c>
      <c r="L187" s="143" cm="1">
        <f t="array" aca="1" ref="L187" ca="1">SUM(INDIRECT("'"&amp;TOTALDemandSheets&amp;"'!"&amp;ADDRESS(ROW(),COLUMN())))</f>
        <v>0</v>
      </c>
      <c r="M187" s="143" cm="1">
        <f t="array" aca="1" ref="M187" ca="1">SUM(INDIRECT("'"&amp;TOTALDemandSheets&amp;"'!"&amp;ADDRESS(ROW(),COLUMN())))</f>
        <v>0</v>
      </c>
      <c r="N187" s="143" cm="1">
        <f t="array" aca="1" ref="N187" ca="1">SUM(INDIRECT("'"&amp;TOTALDemandSheets&amp;"'!"&amp;ADDRESS(ROW(),COLUMN())))</f>
        <v>0</v>
      </c>
      <c r="O187" s="143" cm="1">
        <f t="array" aca="1" ref="O187" ca="1">SUM(INDIRECT("'"&amp;TOTALDemandSheets&amp;"'!"&amp;ADDRESS(ROW(),COLUMN())))</f>
        <v>0</v>
      </c>
      <c r="P187" s="143" cm="1">
        <f t="array" aca="1" ref="P187" ca="1">SUM(INDIRECT("'"&amp;TOTALDemandSheets&amp;"'!"&amp;ADDRESS(ROW(),COLUMN())))</f>
        <v>0</v>
      </c>
      <c r="Q187" s="143" cm="1">
        <f t="array" aca="1" ref="Q187" ca="1">SUM(INDIRECT("'"&amp;TOTALDemandSheets&amp;"'!"&amp;ADDRESS(ROW(),COLUMN())))</f>
        <v>0</v>
      </c>
      <c r="R187" s="143" cm="1">
        <f t="array" aca="1" ref="R187" ca="1">SUM(INDIRECT("'"&amp;TOTALDemandSheets&amp;"'!"&amp;ADDRESS(ROW(),COLUMN())))</f>
        <v>0</v>
      </c>
      <c r="S187" s="143" cm="1">
        <f t="array" aca="1" ref="S187" ca="1">SUM(INDIRECT("'"&amp;TOTALDemandSheets&amp;"'!"&amp;ADDRESS(ROW(),COLUMN())))</f>
        <v>0</v>
      </c>
      <c r="T187" s="143" cm="1">
        <f t="array" aca="1" ref="T187" ca="1">SUM(INDIRECT("'"&amp;TOTALDemandSheets&amp;"'!"&amp;ADDRESS(ROW(),COLUMN())))</f>
        <v>0</v>
      </c>
      <c r="U187" s="143" cm="1">
        <f t="array" aca="1" ref="U187" ca="1">SUM(INDIRECT("'"&amp;TOTALDemandSheets&amp;"'!"&amp;ADDRESS(ROW(),COLUMN())))</f>
        <v>0</v>
      </c>
      <c r="V187" s="143" cm="1">
        <f t="array" aca="1" ref="V187" ca="1">SUM(INDIRECT("'"&amp;TOTALDemandSheets&amp;"'!"&amp;ADDRESS(ROW(),COLUMN())))</f>
        <v>0</v>
      </c>
      <c r="W187" s="143" cm="1">
        <f t="array" aca="1" ref="W187" ca="1">SUM(INDIRECT("'"&amp;TOTALDemandSheets&amp;"'!"&amp;ADDRESS(ROW(),COLUMN())))</f>
        <v>0</v>
      </c>
      <c r="X187" s="143" cm="1">
        <f t="array" aca="1" ref="X187" ca="1">SUM(INDIRECT("'"&amp;TOTALDemandSheets&amp;"'!"&amp;ADDRESS(ROW(),COLUMN())))</f>
        <v>0</v>
      </c>
      <c r="Y187" s="143" cm="1">
        <f t="array" aca="1" ref="Y187" ca="1">SUM(INDIRECT("'"&amp;TOTALDemandSheets&amp;"'!"&amp;ADDRESS(ROW(),COLUMN())))</f>
        <v>0</v>
      </c>
      <c r="Z187" s="143" cm="1">
        <f t="array" aca="1" ref="Z187" ca="1">SUM(INDIRECT("'"&amp;TOTALDemandSheets&amp;"'!"&amp;ADDRESS(ROW(),COLUMN())))</f>
        <v>0</v>
      </c>
    </row>
    <row r="188" spans="1:26" outlineLevel="1">
      <c r="A188" s="113">
        <f>IF(ISBLANK('Input-Accounts'!A188),"",'Input-Accounts'!A188)</f>
        <v>161</v>
      </c>
      <c r="B188" s="17" t="str">
        <f>IF(ISBLANK('Input-Accounts'!B188),"",'Input-Accounts'!B188)</f>
        <v>Miscellaneous general expenses</v>
      </c>
      <c r="C188" s="113">
        <f>IF(ISBLANK('Input-Accounts'!C188),"",'Input-Accounts'!C188)</f>
        <v>930.2</v>
      </c>
      <c r="D188" s="143" cm="1">
        <f t="array" aca="1" ref="D188" ca="1">SUM(INDIRECT("'"&amp;TOTALDemandSheets&amp;"'!"&amp;ADDRESS(ROW(),COLUMN())))</f>
        <v>178004.15960127828</v>
      </c>
      <c r="E188" s="143">
        <f t="shared" ca="1" si="23"/>
        <v>0</v>
      </c>
      <c r="F188" s="89"/>
      <c r="G188" s="143" cm="1">
        <f t="array" aca="1" ref="G188" ca="1">SUM(INDIRECT("'"&amp;TOTALDemandSheets&amp;"'!"&amp;ADDRESS(ROW(),COLUMN())))</f>
        <v>55436.330737035096</v>
      </c>
      <c r="H188" s="143" cm="1">
        <f t="array" aca="1" ref="H188" ca="1">SUM(INDIRECT("'"&amp;TOTALDemandSheets&amp;"'!"&amp;ADDRESS(ROW(),COLUMN())))</f>
        <v>38195.879706210442</v>
      </c>
      <c r="I188" s="143" cm="1">
        <f t="array" aca="1" ref="I188" ca="1">SUM(INDIRECT("'"&amp;TOTALDemandSheets&amp;"'!"&amp;ADDRESS(ROW(),COLUMN())))</f>
        <v>4278.6103897985595</v>
      </c>
      <c r="J188" s="143" cm="1">
        <f t="array" aca="1" ref="J188" ca="1">SUM(INDIRECT("'"&amp;TOTALDemandSheets&amp;"'!"&amp;ADDRESS(ROW(),COLUMN())))</f>
        <v>5459.9728214592651</v>
      </c>
      <c r="K188" s="143" cm="1">
        <f t="array" aca="1" ref="K188" ca="1">SUM(INDIRECT("'"&amp;TOTALDemandSheets&amp;"'!"&amp;ADDRESS(ROW(),COLUMN())))</f>
        <v>319.71160338158512</v>
      </c>
      <c r="L188" s="143" cm="1">
        <f t="array" aca="1" ref="L188" ca="1">SUM(INDIRECT("'"&amp;TOTALDemandSheets&amp;"'!"&amp;ADDRESS(ROW(),COLUMN())))</f>
        <v>67608.33197771656</v>
      </c>
      <c r="M188" s="143" cm="1">
        <f t="array" aca="1" ref="M188" ca="1">SUM(INDIRECT("'"&amp;TOTALDemandSheets&amp;"'!"&amp;ADDRESS(ROW(),COLUMN())))</f>
        <v>6705.3223656768014</v>
      </c>
      <c r="N188" s="143" cm="1">
        <f t="array" aca="1" ref="N188" ca="1">SUM(INDIRECT("'"&amp;TOTALDemandSheets&amp;"'!"&amp;ADDRESS(ROW(),COLUMN())))</f>
        <v>0</v>
      </c>
      <c r="O188" s="143" cm="1">
        <f t="array" aca="1" ref="O188" ca="1">SUM(INDIRECT("'"&amp;TOTALDemandSheets&amp;"'!"&amp;ADDRESS(ROW(),COLUMN())))</f>
        <v>0</v>
      </c>
      <c r="P188" s="143" cm="1">
        <f t="array" aca="1" ref="P188" ca="1">SUM(INDIRECT("'"&amp;TOTALDemandSheets&amp;"'!"&amp;ADDRESS(ROW(),COLUMN())))</f>
        <v>0</v>
      </c>
      <c r="Q188" s="143" cm="1">
        <f t="array" aca="1" ref="Q188" ca="1">SUM(INDIRECT("'"&amp;TOTALDemandSheets&amp;"'!"&amp;ADDRESS(ROW(),COLUMN())))</f>
        <v>0</v>
      </c>
      <c r="R188" s="143" cm="1">
        <f t="array" aca="1" ref="R188" ca="1">SUM(INDIRECT("'"&amp;TOTALDemandSheets&amp;"'!"&amp;ADDRESS(ROW(),COLUMN())))</f>
        <v>0</v>
      </c>
      <c r="S188" s="143" cm="1">
        <f t="array" aca="1" ref="S188" ca="1">SUM(INDIRECT("'"&amp;TOTALDemandSheets&amp;"'!"&amp;ADDRESS(ROW(),COLUMN())))</f>
        <v>0</v>
      </c>
      <c r="T188" s="143" cm="1">
        <f t="array" aca="1" ref="T188" ca="1">SUM(INDIRECT("'"&amp;TOTALDemandSheets&amp;"'!"&amp;ADDRESS(ROW(),COLUMN())))</f>
        <v>0</v>
      </c>
      <c r="U188" s="143" cm="1">
        <f t="array" aca="1" ref="U188" ca="1">SUM(INDIRECT("'"&amp;TOTALDemandSheets&amp;"'!"&amp;ADDRESS(ROW(),COLUMN())))</f>
        <v>0</v>
      </c>
      <c r="V188" s="143" cm="1">
        <f t="array" aca="1" ref="V188" ca="1">SUM(INDIRECT("'"&amp;TOTALDemandSheets&amp;"'!"&amp;ADDRESS(ROW(),COLUMN())))</f>
        <v>0</v>
      </c>
      <c r="W188" s="143" cm="1">
        <f t="array" aca="1" ref="W188" ca="1">SUM(INDIRECT("'"&amp;TOTALDemandSheets&amp;"'!"&amp;ADDRESS(ROW(),COLUMN())))</f>
        <v>0</v>
      </c>
      <c r="X188" s="143" cm="1">
        <f t="array" aca="1" ref="X188" ca="1">SUM(INDIRECT("'"&amp;TOTALDemandSheets&amp;"'!"&amp;ADDRESS(ROW(),COLUMN())))</f>
        <v>0</v>
      </c>
      <c r="Y188" s="143" cm="1">
        <f t="array" aca="1" ref="Y188" ca="1">SUM(INDIRECT("'"&amp;TOTALDemandSheets&amp;"'!"&amp;ADDRESS(ROW(),COLUMN())))</f>
        <v>0</v>
      </c>
      <c r="Z188" s="143" cm="1">
        <f t="array" aca="1" ref="Z188" ca="1">SUM(INDIRECT("'"&amp;TOTALDemandSheets&amp;"'!"&amp;ADDRESS(ROW(),COLUMN())))</f>
        <v>0</v>
      </c>
    </row>
    <row r="189" spans="1:26" outlineLevel="1">
      <c r="A189" s="113">
        <f>IF(ISBLANK('Input-Accounts'!A189),"",'Input-Accounts'!A189)</f>
        <v>162</v>
      </c>
      <c r="B189" s="17" t="str">
        <f>IF(ISBLANK('Input-Accounts'!B189),"",'Input-Accounts'!B189)</f>
        <v>Rents</v>
      </c>
      <c r="C189" s="113">
        <f>IF(ISBLANK('Input-Accounts'!C189),"",'Input-Accounts'!C189)</f>
        <v>931</v>
      </c>
      <c r="D189" s="143" cm="1">
        <f t="array" aca="1" ref="D189" ca="1">SUM(INDIRECT("'"&amp;TOTALDemandSheets&amp;"'!"&amp;ADDRESS(ROW(),COLUMN())))</f>
        <v>1073761.278084703</v>
      </c>
      <c r="E189" s="143">
        <f t="shared" ca="1" si="23"/>
        <v>0</v>
      </c>
      <c r="F189" s="89"/>
      <c r="G189" s="143" cm="1">
        <f t="array" aca="1" ref="G189" ca="1">SUM(INDIRECT("'"&amp;TOTALDemandSheets&amp;"'!"&amp;ADDRESS(ROW(),COLUMN())))</f>
        <v>340592.65264000295</v>
      </c>
      <c r="H189" s="143" cm="1">
        <f t="array" aca="1" ref="H189" ca="1">SUM(INDIRECT("'"&amp;TOTALDemandSheets&amp;"'!"&amp;ADDRESS(ROW(),COLUMN())))</f>
        <v>234758.46885994938</v>
      </c>
      <c r="I189" s="143" cm="1">
        <f t="array" aca="1" ref="I189" ca="1">SUM(INDIRECT("'"&amp;TOTALDemandSheets&amp;"'!"&amp;ADDRESS(ROW(),COLUMN())))</f>
        <v>26365.923115746195</v>
      </c>
      <c r="J189" s="143" cm="1">
        <f t="array" aca="1" ref="J189" ca="1">SUM(INDIRECT("'"&amp;TOTALDemandSheets&amp;"'!"&amp;ADDRESS(ROW(),COLUMN())))</f>
        <v>33688.089704831153</v>
      </c>
      <c r="K189" s="143" cm="1">
        <f t="array" aca="1" ref="K189" ca="1">SUM(INDIRECT("'"&amp;TOTALDemandSheets&amp;"'!"&amp;ADDRESS(ROW(),COLUMN())))</f>
        <v>1922.3426001342987</v>
      </c>
      <c r="L189" s="143" cm="1">
        <f t="array" aca="1" ref="L189" ca="1">SUM(INDIRECT("'"&amp;TOTALDemandSheets&amp;"'!"&amp;ADDRESS(ROW(),COLUMN())))</f>
        <v>400847.65842172422</v>
      </c>
      <c r="M189" s="143" cm="1">
        <f t="array" aca="1" ref="M189" ca="1">SUM(INDIRECT("'"&amp;TOTALDemandSheets&amp;"'!"&amp;ADDRESS(ROW(),COLUMN())))</f>
        <v>35586.142742314849</v>
      </c>
      <c r="N189" s="143" cm="1">
        <f t="array" aca="1" ref="N189" ca="1">SUM(INDIRECT("'"&amp;TOTALDemandSheets&amp;"'!"&amp;ADDRESS(ROW(),COLUMN())))</f>
        <v>0</v>
      </c>
      <c r="O189" s="143" cm="1">
        <f t="array" aca="1" ref="O189" ca="1">SUM(INDIRECT("'"&amp;TOTALDemandSheets&amp;"'!"&amp;ADDRESS(ROW(),COLUMN())))</f>
        <v>0</v>
      </c>
      <c r="P189" s="143" cm="1">
        <f t="array" aca="1" ref="P189" ca="1">SUM(INDIRECT("'"&amp;TOTALDemandSheets&amp;"'!"&amp;ADDRESS(ROW(),COLUMN())))</f>
        <v>0</v>
      </c>
      <c r="Q189" s="143" cm="1">
        <f t="array" aca="1" ref="Q189" ca="1">SUM(INDIRECT("'"&amp;TOTALDemandSheets&amp;"'!"&amp;ADDRESS(ROW(),COLUMN())))</f>
        <v>0</v>
      </c>
      <c r="R189" s="143" cm="1">
        <f t="array" aca="1" ref="R189" ca="1">SUM(INDIRECT("'"&amp;TOTALDemandSheets&amp;"'!"&amp;ADDRESS(ROW(),COLUMN())))</f>
        <v>0</v>
      </c>
      <c r="S189" s="143" cm="1">
        <f t="array" aca="1" ref="S189" ca="1">SUM(INDIRECT("'"&amp;TOTALDemandSheets&amp;"'!"&amp;ADDRESS(ROW(),COLUMN())))</f>
        <v>0</v>
      </c>
      <c r="T189" s="143" cm="1">
        <f t="array" aca="1" ref="T189" ca="1">SUM(INDIRECT("'"&amp;TOTALDemandSheets&amp;"'!"&amp;ADDRESS(ROW(),COLUMN())))</f>
        <v>0</v>
      </c>
      <c r="U189" s="143" cm="1">
        <f t="array" aca="1" ref="U189" ca="1">SUM(INDIRECT("'"&amp;TOTALDemandSheets&amp;"'!"&amp;ADDRESS(ROW(),COLUMN())))</f>
        <v>0</v>
      </c>
      <c r="V189" s="143" cm="1">
        <f t="array" aca="1" ref="V189" ca="1">SUM(INDIRECT("'"&amp;TOTALDemandSheets&amp;"'!"&amp;ADDRESS(ROW(),COLUMN())))</f>
        <v>0</v>
      </c>
      <c r="W189" s="143" cm="1">
        <f t="array" aca="1" ref="W189" ca="1">SUM(INDIRECT("'"&amp;TOTALDemandSheets&amp;"'!"&amp;ADDRESS(ROW(),COLUMN())))</f>
        <v>0</v>
      </c>
      <c r="X189" s="143" cm="1">
        <f t="array" aca="1" ref="X189" ca="1">SUM(INDIRECT("'"&amp;TOTALDemandSheets&amp;"'!"&amp;ADDRESS(ROW(),COLUMN())))</f>
        <v>0</v>
      </c>
      <c r="Y189" s="143" cm="1">
        <f t="array" aca="1" ref="Y189" ca="1">SUM(INDIRECT("'"&amp;TOTALDemandSheets&amp;"'!"&amp;ADDRESS(ROW(),COLUMN())))</f>
        <v>0</v>
      </c>
      <c r="Z189" s="143" cm="1">
        <f t="array" aca="1" ref="Z189" ca="1">SUM(INDIRECT("'"&amp;TOTALDemandSheets&amp;"'!"&amp;ADDRESS(ROW(),COLUMN())))</f>
        <v>0</v>
      </c>
    </row>
    <row r="190" spans="1:26" outlineLevel="1">
      <c r="A190" s="113">
        <f>IF(ISBLANK('Input-Accounts'!A190),"",'Input-Accounts'!A190)</f>
        <v>163</v>
      </c>
      <c r="B190" s="17" t="str">
        <f>IF(ISBLANK('Input-Accounts'!B190),"",'Input-Accounts'!B190)</f>
        <v>Maintenance of general plant</v>
      </c>
      <c r="C190" s="113">
        <f>IF(ISBLANK('Input-Accounts'!C190),"",'Input-Accounts'!C190)</f>
        <v>935</v>
      </c>
      <c r="D190" s="143" cm="1">
        <f t="array" aca="1" ref="D190" ca="1">SUM(INDIRECT("'"&amp;TOTALDemandSheets&amp;"'!"&amp;ADDRESS(ROW(),COLUMN())))</f>
        <v>61146.876108816898</v>
      </c>
      <c r="E190" s="143">
        <f t="shared" ca="1" si="23"/>
        <v>0</v>
      </c>
      <c r="F190" s="89"/>
      <c r="G190" s="143" cm="1">
        <f t="array" aca="1" ref="G190" ca="1">SUM(INDIRECT("'"&amp;TOTALDemandSheets&amp;"'!"&amp;ADDRESS(ROW(),COLUMN())))</f>
        <v>19395.53712692991</v>
      </c>
      <c r="H190" s="143" cm="1">
        <f t="array" aca="1" ref="H190" ca="1">SUM(INDIRECT("'"&amp;TOTALDemandSheets&amp;"'!"&amp;ADDRESS(ROW(),COLUMN())))</f>
        <v>13368.657730403376</v>
      </c>
      <c r="I190" s="143" cm="1">
        <f t="array" aca="1" ref="I190" ca="1">SUM(INDIRECT("'"&amp;TOTALDemandSheets&amp;"'!"&amp;ADDRESS(ROW(),COLUMN())))</f>
        <v>1501.4453092672866</v>
      </c>
      <c r="J190" s="143" cm="1">
        <f t="array" aca="1" ref="J190" ca="1">SUM(INDIRECT("'"&amp;TOTALDemandSheets&amp;"'!"&amp;ADDRESS(ROW(),COLUMN())))</f>
        <v>1918.4165880877711</v>
      </c>
      <c r="K190" s="143" cm="1">
        <f t="array" aca="1" ref="K190" ca="1">SUM(INDIRECT("'"&amp;TOTALDemandSheets&amp;"'!"&amp;ADDRESS(ROW(),COLUMN())))</f>
        <v>109.47055663879173</v>
      </c>
      <c r="L190" s="143" cm="1">
        <f t="array" aca="1" ref="L190" ca="1">SUM(INDIRECT("'"&amp;TOTALDemandSheets&amp;"'!"&amp;ADDRESS(ROW(),COLUMN())))</f>
        <v>22826.84485674759</v>
      </c>
      <c r="M190" s="143" cm="1">
        <f t="array" aca="1" ref="M190" ca="1">SUM(INDIRECT("'"&amp;TOTALDemandSheets&amp;"'!"&amp;ADDRESS(ROW(),COLUMN())))</f>
        <v>2026.5039407421696</v>
      </c>
      <c r="N190" s="143" cm="1">
        <f t="array" aca="1" ref="N190" ca="1">SUM(INDIRECT("'"&amp;TOTALDemandSheets&amp;"'!"&amp;ADDRESS(ROW(),COLUMN())))</f>
        <v>0</v>
      </c>
      <c r="O190" s="143" cm="1">
        <f t="array" aca="1" ref="O190" ca="1">SUM(INDIRECT("'"&amp;TOTALDemandSheets&amp;"'!"&amp;ADDRESS(ROW(),COLUMN())))</f>
        <v>0</v>
      </c>
      <c r="P190" s="143" cm="1">
        <f t="array" aca="1" ref="P190" ca="1">SUM(INDIRECT("'"&amp;TOTALDemandSheets&amp;"'!"&amp;ADDRESS(ROW(),COLUMN())))</f>
        <v>0</v>
      </c>
      <c r="Q190" s="143" cm="1">
        <f t="array" aca="1" ref="Q190" ca="1">SUM(INDIRECT("'"&amp;TOTALDemandSheets&amp;"'!"&amp;ADDRESS(ROW(),COLUMN())))</f>
        <v>0</v>
      </c>
      <c r="R190" s="143" cm="1">
        <f t="array" aca="1" ref="R190" ca="1">SUM(INDIRECT("'"&amp;TOTALDemandSheets&amp;"'!"&amp;ADDRESS(ROW(),COLUMN())))</f>
        <v>0</v>
      </c>
      <c r="S190" s="143" cm="1">
        <f t="array" aca="1" ref="S190" ca="1">SUM(INDIRECT("'"&amp;TOTALDemandSheets&amp;"'!"&amp;ADDRESS(ROW(),COLUMN())))</f>
        <v>0</v>
      </c>
      <c r="T190" s="143" cm="1">
        <f t="array" aca="1" ref="T190" ca="1">SUM(INDIRECT("'"&amp;TOTALDemandSheets&amp;"'!"&amp;ADDRESS(ROW(),COLUMN())))</f>
        <v>0</v>
      </c>
      <c r="U190" s="143" cm="1">
        <f t="array" aca="1" ref="U190" ca="1">SUM(INDIRECT("'"&amp;TOTALDemandSheets&amp;"'!"&amp;ADDRESS(ROW(),COLUMN())))</f>
        <v>0</v>
      </c>
      <c r="V190" s="143" cm="1">
        <f t="array" aca="1" ref="V190" ca="1">SUM(INDIRECT("'"&amp;TOTALDemandSheets&amp;"'!"&amp;ADDRESS(ROW(),COLUMN())))</f>
        <v>0</v>
      </c>
      <c r="W190" s="143" cm="1">
        <f t="array" aca="1" ref="W190" ca="1">SUM(INDIRECT("'"&amp;TOTALDemandSheets&amp;"'!"&amp;ADDRESS(ROW(),COLUMN())))</f>
        <v>0</v>
      </c>
      <c r="X190" s="143" cm="1">
        <f t="array" aca="1" ref="X190" ca="1">SUM(INDIRECT("'"&amp;TOTALDemandSheets&amp;"'!"&amp;ADDRESS(ROW(),COLUMN())))</f>
        <v>0</v>
      </c>
      <c r="Y190" s="143" cm="1">
        <f t="array" aca="1" ref="Y190" ca="1">SUM(INDIRECT("'"&amp;TOTALDemandSheets&amp;"'!"&amp;ADDRESS(ROW(),COLUMN())))</f>
        <v>0</v>
      </c>
      <c r="Z190" s="143" cm="1">
        <f t="array" aca="1" ref="Z190" ca="1">SUM(INDIRECT("'"&amp;TOTALDemandSheets&amp;"'!"&amp;ADDRESS(ROW(),COLUMN())))</f>
        <v>0</v>
      </c>
    </row>
    <row r="191" spans="1:26">
      <c r="A191" s="113">
        <f>IF(ISBLANK('Input-Accounts'!A191),"",'Input-Accounts'!A191)</f>
        <v>164</v>
      </c>
      <c r="B191" s="79" t="str">
        <f>IF(ISBLANK('Input-Accounts'!B191),"",'Input-Accounts'!B191)</f>
        <v>Total Administrative and General Expenses</v>
      </c>
      <c r="C191" s="113" t="str">
        <f>IF(ISBLANK('Input-Accounts'!C191),"",'Input-Accounts'!C191)</f>
        <v/>
      </c>
      <c r="D191" s="144" cm="1">
        <f t="array" aca="1" ref="D191" ca="1">SUM(INDIRECT("'"&amp;TOTALDemandSheets&amp;"'!"&amp;ADDRESS(ROW(),COLUMN())))</f>
        <v>12357757.25601377</v>
      </c>
      <c r="E191" s="143">
        <f t="shared" ca="1" si="23"/>
        <v>0</v>
      </c>
      <c r="G191" s="144" cm="1">
        <f t="array" aca="1" ref="G191" ca="1">SUM(INDIRECT("'"&amp;TOTALDemandSheets&amp;"'!"&amp;ADDRESS(ROW(),COLUMN())))</f>
        <v>3873538.8098278455</v>
      </c>
      <c r="H191" s="144" cm="1">
        <f t="array" aca="1" ref="H191" ca="1">SUM(INDIRECT("'"&amp;TOTALDemandSheets&amp;"'!"&amp;ADDRESS(ROW(),COLUMN())))</f>
        <v>2669063.0915805455</v>
      </c>
      <c r="I191" s="144" cm="1">
        <f t="array" aca="1" ref="I191" ca="1">SUM(INDIRECT("'"&amp;TOTALDemandSheets&amp;"'!"&amp;ADDRESS(ROW(),COLUMN())))</f>
        <v>299119.95223186963</v>
      </c>
      <c r="J191" s="144" cm="1">
        <f t="array" aca="1" ref="J191" ca="1">SUM(INDIRECT("'"&amp;TOTALDemandSheets&amp;"'!"&amp;ADDRESS(ROW(),COLUMN())))</f>
        <v>381794.38738925097</v>
      </c>
      <c r="K191" s="144" cm="1">
        <f t="array" aca="1" ref="K191" ca="1">SUM(INDIRECT("'"&amp;TOTALDemandSheets&amp;"'!"&amp;ADDRESS(ROW(),COLUMN())))</f>
        <v>22200.21943909979</v>
      </c>
      <c r="L191" s="144" cm="1">
        <f t="array" aca="1" ref="L191" ca="1">SUM(INDIRECT("'"&amp;TOTALDemandSheets&amp;"'!"&amp;ADDRESS(ROW(),COLUMN())))</f>
        <v>4664363.5418606373</v>
      </c>
      <c r="M191" s="144" cm="1">
        <f t="array" aca="1" ref="M191" ca="1">SUM(INDIRECT("'"&amp;TOTALDemandSheets&amp;"'!"&amp;ADDRESS(ROW(),COLUMN())))</f>
        <v>447677.25368452125</v>
      </c>
      <c r="N191" s="144" cm="1">
        <f t="array" aca="1" ref="N191" ca="1">SUM(INDIRECT("'"&amp;TOTALDemandSheets&amp;"'!"&amp;ADDRESS(ROW(),COLUMN())))</f>
        <v>0</v>
      </c>
      <c r="O191" s="144" cm="1">
        <f t="array" aca="1" ref="O191" ca="1">SUM(INDIRECT("'"&amp;TOTALDemandSheets&amp;"'!"&amp;ADDRESS(ROW(),COLUMN())))</f>
        <v>0</v>
      </c>
      <c r="P191" s="144" cm="1">
        <f t="array" aca="1" ref="P191" ca="1">SUM(INDIRECT("'"&amp;TOTALDemandSheets&amp;"'!"&amp;ADDRESS(ROW(),COLUMN())))</f>
        <v>0</v>
      </c>
      <c r="Q191" s="144" cm="1">
        <f t="array" aca="1" ref="Q191" ca="1">SUM(INDIRECT("'"&amp;TOTALDemandSheets&amp;"'!"&amp;ADDRESS(ROW(),COLUMN())))</f>
        <v>0</v>
      </c>
      <c r="R191" s="144" cm="1">
        <f t="array" aca="1" ref="R191" ca="1">SUM(INDIRECT("'"&amp;TOTALDemandSheets&amp;"'!"&amp;ADDRESS(ROW(),COLUMN())))</f>
        <v>0</v>
      </c>
      <c r="S191" s="144" cm="1">
        <f t="array" aca="1" ref="S191" ca="1">SUM(INDIRECT("'"&amp;TOTALDemandSheets&amp;"'!"&amp;ADDRESS(ROW(),COLUMN())))</f>
        <v>0</v>
      </c>
      <c r="T191" s="144" cm="1">
        <f t="array" aca="1" ref="T191" ca="1">SUM(INDIRECT("'"&amp;TOTALDemandSheets&amp;"'!"&amp;ADDRESS(ROW(),COLUMN())))</f>
        <v>0</v>
      </c>
      <c r="U191" s="144" cm="1">
        <f t="array" aca="1" ref="U191" ca="1">SUM(INDIRECT("'"&amp;TOTALDemandSheets&amp;"'!"&amp;ADDRESS(ROW(),COLUMN())))</f>
        <v>0</v>
      </c>
      <c r="V191" s="144" cm="1">
        <f t="array" aca="1" ref="V191" ca="1">SUM(INDIRECT("'"&amp;TOTALDemandSheets&amp;"'!"&amp;ADDRESS(ROW(),COLUMN())))</f>
        <v>0</v>
      </c>
      <c r="W191" s="144" cm="1">
        <f t="array" aca="1" ref="W191" ca="1">SUM(INDIRECT("'"&amp;TOTALDemandSheets&amp;"'!"&amp;ADDRESS(ROW(),COLUMN())))</f>
        <v>0</v>
      </c>
      <c r="X191" s="144" cm="1">
        <f t="array" aca="1" ref="X191" ca="1">SUM(INDIRECT("'"&amp;TOTALDemandSheets&amp;"'!"&amp;ADDRESS(ROW(),COLUMN())))</f>
        <v>0</v>
      </c>
      <c r="Y191" s="144" cm="1">
        <f t="array" aca="1" ref="Y191" ca="1">SUM(INDIRECT("'"&amp;TOTALDemandSheets&amp;"'!"&amp;ADDRESS(ROW(),COLUMN())))</f>
        <v>0</v>
      </c>
      <c r="Z191" s="144" cm="1">
        <f t="array" aca="1" ref="Z191" ca="1">SUM(INDIRECT("'"&amp;TOTALDemandSheets&amp;"'!"&amp;ADDRESS(ROW(),COLUMN())))</f>
        <v>0</v>
      </c>
    </row>
    <row r="192" spans="1:26">
      <c r="A192" s="113" t="str">
        <f>IF(ISBLANK('Input-Accounts'!A192),"",'Input-Accounts'!A192)</f>
        <v/>
      </c>
      <c r="B192" s="133" t="str">
        <f>IF(ISBLANK('Input-Accounts'!B192),"",'Input-Accounts'!B192)</f>
        <v/>
      </c>
      <c r="D192" s="143"/>
      <c r="E192" s="143">
        <f t="shared" si="23"/>
        <v>0</v>
      </c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</row>
    <row r="193" spans="1:26" ht="15" thickBot="1">
      <c r="A193" s="113">
        <f>IF(ISBLANK('Input-Accounts'!A193),"",'Input-Accounts'!A193)</f>
        <v>165</v>
      </c>
      <c r="B193" s="127" t="str">
        <f>IF(ISBLANK('Input-Accounts'!B193),"",'Input-Accounts'!B193)</f>
        <v>TOTAL OPERATION AND MAINTENANCE EXPENSE</v>
      </c>
      <c r="C193" s="113" t="str">
        <f>IF(ISBLANK('Input-Accounts'!C193),"",'Input-Accounts'!C193)</f>
        <v/>
      </c>
      <c r="D193" s="75" cm="1">
        <f t="array" aca="1" ref="D193" ca="1">SUM(INDIRECT("'"&amp;TOTALDemandSheets&amp;"'!"&amp;ADDRESS(ROW(),COLUMN())))</f>
        <v>28696721.033664446</v>
      </c>
      <c r="E193" s="143">
        <f t="shared" ca="1" si="23"/>
        <v>0</v>
      </c>
      <c r="G193" s="75" cm="1">
        <f t="array" aca="1" ref="G193" ca="1">SUM(INDIRECT("'"&amp;TOTALDemandSheets&amp;"'!"&amp;ADDRESS(ROW(),COLUMN())))</f>
        <v>8962027.7637217902</v>
      </c>
      <c r="H193" s="75" cm="1">
        <f t="array" aca="1" ref="H193" ca="1">SUM(INDIRECT("'"&amp;TOTALDemandSheets&amp;"'!"&amp;ADDRESS(ROW(),COLUMN())))</f>
        <v>6175054.7289287392</v>
      </c>
      <c r="I193" s="75" cm="1">
        <f t="array" aca="1" ref="I193" ca="1">SUM(INDIRECT("'"&amp;TOTALDemandSheets&amp;"'!"&amp;ADDRESS(ROW(),COLUMN())))</f>
        <v>691852.68574882566</v>
      </c>
      <c r="J193" s="75" cm="1">
        <f t="array" aca="1" ref="J193" ca="1">SUM(INDIRECT("'"&amp;TOTALDemandSheets&amp;"'!"&amp;ADDRESS(ROW(),COLUMN())))</f>
        <v>882964.12609989336</v>
      </c>
      <c r="K193" s="75" cm="1">
        <f t="array" aca="1" ref="K193" ca="1">SUM(INDIRECT("'"&amp;TOTALDemandSheets&amp;"'!"&amp;ADDRESS(ROW(),COLUMN())))</f>
        <v>51546.479204306008</v>
      </c>
      <c r="L193" s="75" cm="1">
        <f t="array" aca="1" ref="L193" ca="1">SUM(INDIRECT("'"&amp;TOTALDemandSheets&amp;"'!"&amp;ADDRESS(ROW(),COLUMN())))</f>
        <v>10870117.888981858</v>
      </c>
      <c r="M193" s="75" cm="1">
        <f t="array" aca="1" ref="M193" ca="1">SUM(INDIRECT("'"&amp;TOTALDemandSheets&amp;"'!"&amp;ADDRESS(ROW(),COLUMN())))</f>
        <v>1063157.3609790332</v>
      </c>
      <c r="N193" s="75" cm="1">
        <f t="array" aca="1" ref="N193" ca="1">SUM(INDIRECT("'"&amp;TOTALDemandSheets&amp;"'!"&amp;ADDRESS(ROW(),COLUMN())))</f>
        <v>0</v>
      </c>
      <c r="O193" s="75" cm="1">
        <f t="array" aca="1" ref="O193" ca="1">SUM(INDIRECT("'"&amp;TOTALDemandSheets&amp;"'!"&amp;ADDRESS(ROW(),COLUMN())))</f>
        <v>0</v>
      </c>
      <c r="P193" s="75" cm="1">
        <f t="array" aca="1" ref="P193" ca="1">SUM(INDIRECT("'"&amp;TOTALDemandSheets&amp;"'!"&amp;ADDRESS(ROW(),COLUMN())))</f>
        <v>0</v>
      </c>
      <c r="Q193" s="75" cm="1">
        <f t="array" aca="1" ref="Q193" ca="1">SUM(INDIRECT("'"&amp;TOTALDemandSheets&amp;"'!"&amp;ADDRESS(ROW(),COLUMN())))</f>
        <v>0</v>
      </c>
      <c r="R193" s="75" cm="1">
        <f t="array" aca="1" ref="R193" ca="1">SUM(INDIRECT("'"&amp;TOTALDemandSheets&amp;"'!"&amp;ADDRESS(ROW(),COLUMN())))</f>
        <v>0</v>
      </c>
      <c r="S193" s="75" cm="1">
        <f t="array" aca="1" ref="S193" ca="1">SUM(INDIRECT("'"&amp;TOTALDemandSheets&amp;"'!"&amp;ADDRESS(ROW(),COLUMN())))</f>
        <v>0</v>
      </c>
      <c r="T193" s="75" cm="1">
        <f t="array" aca="1" ref="T193" ca="1">SUM(INDIRECT("'"&amp;TOTALDemandSheets&amp;"'!"&amp;ADDRESS(ROW(),COLUMN())))</f>
        <v>0</v>
      </c>
      <c r="U193" s="75" cm="1">
        <f t="array" aca="1" ref="U193" ca="1">SUM(INDIRECT("'"&amp;TOTALDemandSheets&amp;"'!"&amp;ADDRESS(ROW(),COLUMN())))</f>
        <v>0</v>
      </c>
      <c r="V193" s="75" cm="1">
        <f t="array" aca="1" ref="V193" ca="1">SUM(INDIRECT("'"&amp;TOTALDemandSheets&amp;"'!"&amp;ADDRESS(ROW(),COLUMN())))</f>
        <v>0</v>
      </c>
      <c r="W193" s="75" cm="1">
        <f t="array" aca="1" ref="W193" ca="1">SUM(INDIRECT("'"&amp;TOTALDemandSheets&amp;"'!"&amp;ADDRESS(ROW(),COLUMN())))</f>
        <v>0</v>
      </c>
      <c r="X193" s="75" cm="1">
        <f t="array" aca="1" ref="X193" ca="1">SUM(INDIRECT("'"&amp;TOTALDemandSheets&amp;"'!"&amp;ADDRESS(ROW(),COLUMN())))</f>
        <v>0</v>
      </c>
      <c r="Y193" s="75" cm="1">
        <f t="array" aca="1" ref="Y193" ca="1">SUM(INDIRECT("'"&amp;TOTALDemandSheets&amp;"'!"&amp;ADDRESS(ROW(),COLUMN())))</f>
        <v>0</v>
      </c>
      <c r="Z193" s="75" cm="1">
        <f t="array" aca="1" ref="Z193" ca="1">SUM(INDIRECT("'"&amp;TOTALDemandSheets&amp;"'!"&amp;ADDRESS(ROW(),COLUMN())))</f>
        <v>0</v>
      </c>
    </row>
    <row r="194" spans="1:26" ht="15" thickTop="1">
      <c r="A194" s="113" t="str">
        <f>IF(ISBLANK('Input-Accounts'!A194),"",'Input-Accounts'!A194)</f>
        <v/>
      </c>
      <c r="B194" s="79" t="str">
        <f>IF(ISBLANK('Input-Accounts'!B194),"",'Input-Accounts'!B194)</f>
        <v/>
      </c>
      <c r="D194" s="143"/>
      <c r="E194" s="143">
        <f t="shared" si="23"/>
        <v>0</v>
      </c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</row>
    <row r="195" spans="1:26">
      <c r="A195" s="113">
        <f>IF(ISBLANK('Input-Accounts'!A195),"",'Input-Accounts'!A195)</f>
        <v>166</v>
      </c>
      <c r="B195" s="127" t="str">
        <f>IF(ISBLANK('Input-Accounts'!B195),"",'Input-Accounts'!B195)</f>
        <v>Adjustments, Depreciation and Amortization Expense</v>
      </c>
      <c r="D195" s="143"/>
      <c r="E195" s="143">
        <f t="shared" si="23"/>
        <v>0</v>
      </c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</row>
    <row r="196" spans="1:26">
      <c r="A196" s="113">
        <f>IF(ISBLANK('Input-Accounts'!A196),"",'Input-Accounts'!A196)</f>
        <v>167</v>
      </c>
      <c r="B196" s="127" t="str">
        <f>IF(ISBLANK('Input-Accounts'!B196),"",'Input-Accounts'!B196)</f>
        <v>Depreciation Expense</v>
      </c>
      <c r="D196" s="143"/>
      <c r="E196" s="143">
        <f t="shared" si="23"/>
        <v>0</v>
      </c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</row>
    <row r="197" spans="1:26" outlineLevel="1">
      <c r="A197" s="113">
        <f>IF(ISBLANK('Input-Accounts'!A197),"",'Input-Accounts'!A197)</f>
        <v>168</v>
      </c>
      <c r="B197" s="81" t="str">
        <f>IF(ISBLANK('Input-Accounts'!B197),"",'Input-Accounts'!B197)</f>
        <v>Intangible Plant</v>
      </c>
      <c r="C197" s="113" t="str">
        <f>IF(ISBLANK('Input-Accounts'!C197),"",'Input-Accounts'!C197)</f>
        <v/>
      </c>
      <c r="E197" s="143">
        <f t="shared" si="23"/>
        <v>0</v>
      </c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</row>
    <row r="198" spans="1:26" outlineLevel="1">
      <c r="A198" s="113">
        <f>IF(ISBLANK('Input-Accounts'!A198),"",'Input-Accounts'!A198)</f>
        <v>169</v>
      </c>
      <c r="B198" s="17" t="str">
        <f>IF(ISBLANK('Input-Accounts'!B198),"",'Input-Accounts'!B198)</f>
        <v>Organization</v>
      </c>
      <c r="C198" s="113">
        <f>IF(ISBLANK('Input-Accounts'!C198),"",'Input-Accounts'!C198)</f>
        <v>301</v>
      </c>
      <c r="D198" s="143" cm="1">
        <f t="array" aca="1" ref="D198" ca="1">SUM(INDIRECT("'"&amp;TOTALDemandSheets&amp;"'!"&amp;ADDRESS(ROW(),COLUMN())))</f>
        <v>0</v>
      </c>
      <c r="E198" s="143">
        <f t="shared" ca="1" si="23"/>
        <v>0</v>
      </c>
      <c r="F198" s="89"/>
      <c r="G198" s="143" cm="1">
        <f t="array" aca="1" ref="G198" ca="1">SUM(INDIRECT("'"&amp;TOTALDemandSheets&amp;"'!"&amp;ADDRESS(ROW(),COLUMN())))</f>
        <v>0</v>
      </c>
      <c r="H198" s="143" cm="1">
        <f t="array" aca="1" ref="H198" ca="1">SUM(INDIRECT("'"&amp;TOTALDemandSheets&amp;"'!"&amp;ADDRESS(ROW(),COLUMN())))</f>
        <v>0</v>
      </c>
      <c r="I198" s="143" cm="1">
        <f t="array" aca="1" ref="I198" ca="1">SUM(INDIRECT("'"&amp;TOTALDemandSheets&amp;"'!"&amp;ADDRESS(ROW(),COLUMN())))</f>
        <v>0</v>
      </c>
      <c r="J198" s="143" cm="1">
        <f t="array" aca="1" ref="J198" ca="1">SUM(INDIRECT("'"&amp;TOTALDemandSheets&amp;"'!"&amp;ADDRESS(ROW(),COLUMN())))</f>
        <v>0</v>
      </c>
      <c r="K198" s="143" cm="1">
        <f t="array" aca="1" ref="K198" ca="1">SUM(INDIRECT("'"&amp;TOTALDemandSheets&amp;"'!"&amp;ADDRESS(ROW(),COLUMN())))</f>
        <v>0</v>
      </c>
      <c r="L198" s="143" cm="1">
        <f t="array" aca="1" ref="L198" ca="1">SUM(INDIRECT("'"&amp;TOTALDemandSheets&amp;"'!"&amp;ADDRESS(ROW(),COLUMN())))</f>
        <v>0</v>
      </c>
      <c r="M198" s="143" cm="1">
        <f t="array" aca="1" ref="M198" ca="1">SUM(INDIRECT("'"&amp;TOTALDemandSheets&amp;"'!"&amp;ADDRESS(ROW(),COLUMN())))</f>
        <v>0</v>
      </c>
      <c r="N198" s="143" cm="1">
        <f t="array" aca="1" ref="N198" ca="1">SUM(INDIRECT("'"&amp;TOTALDemandSheets&amp;"'!"&amp;ADDRESS(ROW(),COLUMN())))</f>
        <v>0</v>
      </c>
      <c r="O198" s="143" cm="1">
        <f t="array" aca="1" ref="O198" ca="1">SUM(INDIRECT("'"&amp;TOTALDemandSheets&amp;"'!"&amp;ADDRESS(ROW(),COLUMN())))</f>
        <v>0</v>
      </c>
      <c r="P198" s="143" cm="1">
        <f t="array" aca="1" ref="P198" ca="1">SUM(INDIRECT("'"&amp;TOTALDemandSheets&amp;"'!"&amp;ADDRESS(ROW(),COLUMN())))</f>
        <v>0</v>
      </c>
      <c r="Q198" s="143" cm="1">
        <f t="array" aca="1" ref="Q198" ca="1">SUM(INDIRECT("'"&amp;TOTALDemandSheets&amp;"'!"&amp;ADDRESS(ROW(),COLUMN())))</f>
        <v>0</v>
      </c>
      <c r="R198" s="143" cm="1">
        <f t="array" aca="1" ref="R198" ca="1">SUM(INDIRECT("'"&amp;TOTALDemandSheets&amp;"'!"&amp;ADDRESS(ROW(),COLUMN())))</f>
        <v>0</v>
      </c>
      <c r="S198" s="143" cm="1">
        <f t="array" aca="1" ref="S198" ca="1">SUM(INDIRECT("'"&amp;TOTALDemandSheets&amp;"'!"&amp;ADDRESS(ROW(),COLUMN())))</f>
        <v>0</v>
      </c>
      <c r="T198" s="143" cm="1">
        <f t="array" aca="1" ref="T198" ca="1">SUM(INDIRECT("'"&amp;TOTALDemandSheets&amp;"'!"&amp;ADDRESS(ROW(),COLUMN())))</f>
        <v>0</v>
      </c>
      <c r="U198" s="143" cm="1">
        <f t="array" aca="1" ref="U198" ca="1">SUM(INDIRECT("'"&amp;TOTALDemandSheets&amp;"'!"&amp;ADDRESS(ROW(),COLUMN())))</f>
        <v>0</v>
      </c>
      <c r="V198" s="143" cm="1">
        <f t="array" aca="1" ref="V198" ca="1">SUM(INDIRECT("'"&amp;TOTALDemandSheets&amp;"'!"&amp;ADDRESS(ROW(),COLUMN())))</f>
        <v>0</v>
      </c>
      <c r="W198" s="143" cm="1">
        <f t="array" aca="1" ref="W198" ca="1">SUM(INDIRECT("'"&amp;TOTALDemandSheets&amp;"'!"&amp;ADDRESS(ROW(),COLUMN())))</f>
        <v>0</v>
      </c>
      <c r="X198" s="143" cm="1">
        <f t="array" aca="1" ref="X198" ca="1">SUM(INDIRECT("'"&amp;TOTALDemandSheets&amp;"'!"&amp;ADDRESS(ROW(),COLUMN())))</f>
        <v>0</v>
      </c>
      <c r="Y198" s="143" cm="1">
        <f t="array" aca="1" ref="Y198" ca="1">SUM(INDIRECT("'"&amp;TOTALDemandSheets&amp;"'!"&amp;ADDRESS(ROW(),COLUMN())))</f>
        <v>0</v>
      </c>
      <c r="Z198" s="143" cm="1">
        <f t="array" aca="1" ref="Z198" ca="1">SUM(INDIRECT("'"&amp;TOTALDemandSheets&amp;"'!"&amp;ADDRESS(ROW(),COLUMN())))</f>
        <v>0</v>
      </c>
    </row>
    <row r="199" spans="1:26" outlineLevel="1">
      <c r="A199" s="113">
        <f>IF(ISBLANK('Input-Accounts'!A199),"",'Input-Accounts'!A199)</f>
        <v>170</v>
      </c>
      <c r="B199" s="17" t="str">
        <f>IF(ISBLANK('Input-Accounts'!B199),"",'Input-Accounts'!B199)</f>
        <v>Franchises &amp; Consents</v>
      </c>
      <c r="C199" s="113">
        <f>IF(ISBLANK('Input-Accounts'!C199),"",'Input-Accounts'!C199)</f>
        <v>302</v>
      </c>
      <c r="D199" s="143" cm="1">
        <f t="array" aca="1" ref="D199" ca="1">SUM(INDIRECT("'"&amp;TOTALDemandSheets&amp;"'!"&amp;ADDRESS(ROW(),COLUMN())))</f>
        <v>0</v>
      </c>
      <c r="E199" s="143">
        <f t="shared" ca="1" si="23"/>
        <v>0</v>
      </c>
      <c r="F199" s="89"/>
      <c r="G199" s="143" cm="1">
        <f t="array" aca="1" ref="G199" ca="1">SUM(INDIRECT("'"&amp;TOTALDemandSheets&amp;"'!"&amp;ADDRESS(ROW(),COLUMN())))</f>
        <v>0</v>
      </c>
      <c r="H199" s="143" cm="1">
        <f t="array" aca="1" ref="H199" ca="1">SUM(INDIRECT("'"&amp;TOTALDemandSheets&amp;"'!"&amp;ADDRESS(ROW(),COLUMN())))</f>
        <v>0</v>
      </c>
      <c r="I199" s="143" cm="1">
        <f t="array" aca="1" ref="I199" ca="1">SUM(INDIRECT("'"&amp;TOTALDemandSheets&amp;"'!"&amp;ADDRESS(ROW(),COLUMN())))</f>
        <v>0</v>
      </c>
      <c r="J199" s="143" cm="1">
        <f t="array" aca="1" ref="J199" ca="1">SUM(INDIRECT("'"&amp;TOTALDemandSheets&amp;"'!"&amp;ADDRESS(ROW(),COLUMN())))</f>
        <v>0</v>
      </c>
      <c r="K199" s="143" cm="1">
        <f t="array" aca="1" ref="K199" ca="1">SUM(INDIRECT("'"&amp;TOTALDemandSheets&amp;"'!"&amp;ADDRESS(ROW(),COLUMN())))</f>
        <v>0</v>
      </c>
      <c r="L199" s="143" cm="1">
        <f t="array" aca="1" ref="L199" ca="1">SUM(INDIRECT("'"&amp;TOTALDemandSheets&amp;"'!"&amp;ADDRESS(ROW(),COLUMN())))</f>
        <v>0</v>
      </c>
      <c r="M199" s="143" cm="1">
        <f t="array" aca="1" ref="M199" ca="1">SUM(INDIRECT("'"&amp;TOTALDemandSheets&amp;"'!"&amp;ADDRESS(ROW(),COLUMN())))</f>
        <v>0</v>
      </c>
      <c r="N199" s="143" cm="1">
        <f t="array" aca="1" ref="N199" ca="1">SUM(INDIRECT("'"&amp;TOTALDemandSheets&amp;"'!"&amp;ADDRESS(ROW(),COLUMN())))</f>
        <v>0</v>
      </c>
      <c r="O199" s="143" cm="1">
        <f t="array" aca="1" ref="O199" ca="1">SUM(INDIRECT("'"&amp;TOTALDemandSheets&amp;"'!"&amp;ADDRESS(ROW(),COLUMN())))</f>
        <v>0</v>
      </c>
      <c r="P199" s="143" cm="1">
        <f t="array" aca="1" ref="P199" ca="1">SUM(INDIRECT("'"&amp;TOTALDemandSheets&amp;"'!"&amp;ADDRESS(ROW(),COLUMN())))</f>
        <v>0</v>
      </c>
      <c r="Q199" s="143" cm="1">
        <f t="array" aca="1" ref="Q199" ca="1">SUM(INDIRECT("'"&amp;TOTALDemandSheets&amp;"'!"&amp;ADDRESS(ROW(),COLUMN())))</f>
        <v>0</v>
      </c>
      <c r="R199" s="143" cm="1">
        <f t="array" aca="1" ref="R199" ca="1">SUM(INDIRECT("'"&amp;TOTALDemandSheets&amp;"'!"&amp;ADDRESS(ROW(),COLUMN())))</f>
        <v>0</v>
      </c>
      <c r="S199" s="143" cm="1">
        <f t="array" aca="1" ref="S199" ca="1">SUM(INDIRECT("'"&amp;TOTALDemandSheets&amp;"'!"&amp;ADDRESS(ROW(),COLUMN())))</f>
        <v>0</v>
      </c>
      <c r="T199" s="143" cm="1">
        <f t="array" aca="1" ref="T199" ca="1">SUM(INDIRECT("'"&amp;TOTALDemandSheets&amp;"'!"&amp;ADDRESS(ROW(),COLUMN())))</f>
        <v>0</v>
      </c>
      <c r="U199" s="143" cm="1">
        <f t="array" aca="1" ref="U199" ca="1">SUM(INDIRECT("'"&amp;TOTALDemandSheets&amp;"'!"&amp;ADDRESS(ROW(),COLUMN())))</f>
        <v>0</v>
      </c>
      <c r="V199" s="143" cm="1">
        <f t="array" aca="1" ref="V199" ca="1">SUM(INDIRECT("'"&amp;TOTALDemandSheets&amp;"'!"&amp;ADDRESS(ROW(),COLUMN())))</f>
        <v>0</v>
      </c>
      <c r="W199" s="143" cm="1">
        <f t="array" aca="1" ref="W199" ca="1">SUM(INDIRECT("'"&amp;TOTALDemandSheets&amp;"'!"&amp;ADDRESS(ROW(),COLUMN())))</f>
        <v>0</v>
      </c>
      <c r="X199" s="143" cm="1">
        <f t="array" aca="1" ref="X199" ca="1">SUM(INDIRECT("'"&amp;TOTALDemandSheets&amp;"'!"&amp;ADDRESS(ROW(),COLUMN())))</f>
        <v>0</v>
      </c>
      <c r="Y199" s="143" cm="1">
        <f t="array" aca="1" ref="Y199" ca="1">SUM(INDIRECT("'"&amp;TOTALDemandSheets&amp;"'!"&amp;ADDRESS(ROW(),COLUMN())))</f>
        <v>0</v>
      </c>
      <c r="Z199" s="143" cm="1">
        <f t="array" aca="1" ref="Z199" ca="1">SUM(INDIRECT("'"&amp;TOTALDemandSheets&amp;"'!"&amp;ADDRESS(ROW(),COLUMN())))</f>
        <v>0</v>
      </c>
    </row>
    <row r="200" spans="1:26" outlineLevel="1">
      <c r="A200" s="113">
        <f>IF(ISBLANK('Input-Accounts'!A200),"",'Input-Accounts'!A200)</f>
        <v>171</v>
      </c>
      <c r="B200" s="17" t="str">
        <f>IF(ISBLANK('Input-Accounts'!B200),"",'Input-Accounts'!B200)</f>
        <v>Misc. Intangible Plant</v>
      </c>
      <c r="C200" s="113">
        <f>IF(ISBLANK('Input-Accounts'!C200),"",'Input-Accounts'!C200)</f>
        <v>303</v>
      </c>
      <c r="D200" s="143" cm="1">
        <f t="array" aca="1" ref="D200" ca="1">SUM(INDIRECT("'"&amp;TOTALDemandSheets&amp;"'!"&amp;ADDRESS(ROW(),COLUMN())))</f>
        <v>1458017.275849238</v>
      </c>
      <c r="E200" s="143">
        <f t="shared" ca="1" si="23"/>
        <v>0</v>
      </c>
      <c r="F200" s="89"/>
      <c r="G200" s="143" cm="1">
        <f t="array" aca="1" ref="G200" ca="1">SUM(INDIRECT("'"&amp;TOTALDemandSheets&amp;"'!"&amp;ADDRESS(ROW(),COLUMN())))</f>
        <v>462477.07168414921</v>
      </c>
      <c r="H200" s="143" cm="1">
        <f t="array" aca="1" ref="H200" ca="1">SUM(INDIRECT("'"&amp;TOTALDemandSheets&amp;"'!"&amp;ADDRESS(ROW(),COLUMN())))</f>
        <v>318769.08791147603</v>
      </c>
      <c r="I200" s="143" cm="1">
        <f t="array" aca="1" ref="I200" ca="1">SUM(INDIRECT("'"&amp;TOTALDemandSheets&amp;"'!"&amp;ADDRESS(ROW(),COLUMN())))</f>
        <v>35801.227126611135</v>
      </c>
      <c r="J200" s="143" cm="1">
        <f t="array" aca="1" ref="J200" ca="1">SUM(INDIRECT("'"&amp;TOTALDemandSheets&amp;"'!"&amp;ADDRESS(ROW(),COLUMN())))</f>
        <v>45743.702797343787</v>
      </c>
      <c r="K200" s="143" cm="1">
        <f t="array" aca="1" ref="K200" ca="1">SUM(INDIRECT("'"&amp;TOTALDemandSheets&amp;"'!"&amp;ADDRESS(ROW(),COLUMN())))</f>
        <v>2610.2717413093874</v>
      </c>
      <c r="L200" s="143" cm="1">
        <f t="array" aca="1" ref="L200" ca="1">SUM(INDIRECT("'"&amp;TOTALDemandSheets&amp;"'!"&amp;ADDRESS(ROW(),COLUMN())))</f>
        <v>544294.92187041289</v>
      </c>
      <c r="M200" s="143" cm="1">
        <f t="array" aca="1" ref="M200" ca="1">SUM(INDIRECT("'"&amp;TOTALDemandSheets&amp;"'!"&amp;ADDRESS(ROW(),COLUMN())))</f>
        <v>48320.992717935471</v>
      </c>
      <c r="N200" s="143" cm="1">
        <f t="array" aca="1" ref="N200" ca="1">SUM(INDIRECT("'"&amp;TOTALDemandSheets&amp;"'!"&amp;ADDRESS(ROW(),COLUMN())))</f>
        <v>0</v>
      </c>
      <c r="O200" s="143" cm="1">
        <f t="array" aca="1" ref="O200" ca="1">SUM(INDIRECT("'"&amp;TOTALDemandSheets&amp;"'!"&amp;ADDRESS(ROW(),COLUMN())))</f>
        <v>0</v>
      </c>
      <c r="P200" s="143" cm="1">
        <f t="array" aca="1" ref="P200" ca="1">SUM(INDIRECT("'"&amp;TOTALDemandSheets&amp;"'!"&amp;ADDRESS(ROW(),COLUMN())))</f>
        <v>0</v>
      </c>
      <c r="Q200" s="143" cm="1">
        <f t="array" aca="1" ref="Q200" ca="1">SUM(INDIRECT("'"&amp;TOTALDemandSheets&amp;"'!"&amp;ADDRESS(ROW(),COLUMN())))</f>
        <v>0</v>
      </c>
      <c r="R200" s="143" cm="1">
        <f t="array" aca="1" ref="R200" ca="1">SUM(INDIRECT("'"&amp;TOTALDemandSheets&amp;"'!"&amp;ADDRESS(ROW(),COLUMN())))</f>
        <v>0</v>
      </c>
      <c r="S200" s="143" cm="1">
        <f t="array" aca="1" ref="S200" ca="1">SUM(INDIRECT("'"&amp;TOTALDemandSheets&amp;"'!"&amp;ADDRESS(ROW(),COLUMN())))</f>
        <v>0</v>
      </c>
      <c r="T200" s="143" cm="1">
        <f t="array" aca="1" ref="T200" ca="1">SUM(INDIRECT("'"&amp;TOTALDemandSheets&amp;"'!"&amp;ADDRESS(ROW(),COLUMN())))</f>
        <v>0</v>
      </c>
      <c r="U200" s="143" cm="1">
        <f t="array" aca="1" ref="U200" ca="1">SUM(INDIRECT("'"&amp;TOTALDemandSheets&amp;"'!"&amp;ADDRESS(ROW(),COLUMN())))</f>
        <v>0</v>
      </c>
      <c r="V200" s="143" cm="1">
        <f t="array" aca="1" ref="V200" ca="1">SUM(INDIRECT("'"&amp;TOTALDemandSheets&amp;"'!"&amp;ADDRESS(ROW(),COLUMN())))</f>
        <v>0</v>
      </c>
      <c r="W200" s="143" cm="1">
        <f t="array" aca="1" ref="W200" ca="1">SUM(INDIRECT("'"&amp;TOTALDemandSheets&amp;"'!"&amp;ADDRESS(ROW(),COLUMN())))</f>
        <v>0</v>
      </c>
      <c r="X200" s="143" cm="1">
        <f t="array" aca="1" ref="X200" ca="1">SUM(INDIRECT("'"&amp;TOTALDemandSheets&amp;"'!"&amp;ADDRESS(ROW(),COLUMN())))</f>
        <v>0</v>
      </c>
      <c r="Y200" s="143" cm="1">
        <f t="array" aca="1" ref="Y200" ca="1">SUM(INDIRECT("'"&amp;TOTALDemandSheets&amp;"'!"&amp;ADDRESS(ROW(),COLUMN())))</f>
        <v>0</v>
      </c>
      <c r="Z200" s="143" cm="1">
        <f t="array" aca="1" ref="Z200" ca="1">SUM(INDIRECT("'"&amp;TOTALDemandSheets&amp;"'!"&amp;ADDRESS(ROW(),COLUMN())))</f>
        <v>0</v>
      </c>
    </row>
    <row r="201" spans="1:26" outlineLevel="1">
      <c r="A201" s="113">
        <f>IF(ISBLANK('Input-Accounts'!A201),"",'Input-Accounts'!A201)</f>
        <v>172</v>
      </c>
      <c r="B201" s="79" t="str">
        <f>IF(ISBLANK('Input-Accounts'!B201),"",'Input-Accounts'!B201)</f>
        <v>Subtotal - Intangible Plant</v>
      </c>
      <c r="C201" s="113" t="str">
        <f>IF(ISBLANK('Input-Accounts'!C201),"",'Input-Accounts'!C201)</f>
        <v/>
      </c>
      <c r="D201" s="144" cm="1">
        <f t="array" aca="1" ref="D201" ca="1">SUM(INDIRECT("'"&amp;TOTALDemandSheets&amp;"'!"&amp;ADDRESS(ROW(),COLUMN())))</f>
        <v>1458017.275849238</v>
      </c>
      <c r="E201" s="143">
        <f t="shared" ca="1" si="23"/>
        <v>0</v>
      </c>
      <c r="G201" s="144" cm="1">
        <f t="array" aca="1" ref="G201" ca="1">SUM(INDIRECT("'"&amp;TOTALDemandSheets&amp;"'!"&amp;ADDRESS(ROW(),COLUMN())))</f>
        <v>462477.07168414921</v>
      </c>
      <c r="H201" s="144" cm="1">
        <f t="array" aca="1" ref="H201" ca="1">SUM(INDIRECT("'"&amp;TOTALDemandSheets&amp;"'!"&amp;ADDRESS(ROW(),COLUMN())))</f>
        <v>318769.08791147603</v>
      </c>
      <c r="I201" s="144" cm="1">
        <f t="array" aca="1" ref="I201" ca="1">SUM(INDIRECT("'"&amp;TOTALDemandSheets&amp;"'!"&amp;ADDRESS(ROW(),COLUMN())))</f>
        <v>35801.227126611135</v>
      </c>
      <c r="J201" s="144" cm="1">
        <f t="array" aca="1" ref="J201" ca="1">SUM(INDIRECT("'"&amp;TOTALDemandSheets&amp;"'!"&amp;ADDRESS(ROW(),COLUMN())))</f>
        <v>45743.702797343787</v>
      </c>
      <c r="K201" s="144" cm="1">
        <f t="array" aca="1" ref="K201" ca="1">SUM(INDIRECT("'"&amp;TOTALDemandSheets&amp;"'!"&amp;ADDRESS(ROW(),COLUMN())))</f>
        <v>2610.2717413093874</v>
      </c>
      <c r="L201" s="144" cm="1">
        <f t="array" aca="1" ref="L201" ca="1">SUM(INDIRECT("'"&amp;TOTALDemandSheets&amp;"'!"&amp;ADDRESS(ROW(),COLUMN())))</f>
        <v>544294.92187041289</v>
      </c>
      <c r="M201" s="144" cm="1">
        <f t="array" aca="1" ref="M201" ca="1">SUM(INDIRECT("'"&amp;TOTALDemandSheets&amp;"'!"&amp;ADDRESS(ROW(),COLUMN())))</f>
        <v>48320.992717935471</v>
      </c>
      <c r="N201" s="144" cm="1">
        <f t="array" aca="1" ref="N201" ca="1">SUM(INDIRECT("'"&amp;TOTALDemandSheets&amp;"'!"&amp;ADDRESS(ROW(),COLUMN())))</f>
        <v>0</v>
      </c>
      <c r="O201" s="144" cm="1">
        <f t="array" aca="1" ref="O201" ca="1">SUM(INDIRECT("'"&amp;TOTALDemandSheets&amp;"'!"&amp;ADDRESS(ROW(),COLUMN())))</f>
        <v>0</v>
      </c>
      <c r="P201" s="144" cm="1">
        <f t="array" aca="1" ref="P201" ca="1">SUM(INDIRECT("'"&amp;TOTALDemandSheets&amp;"'!"&amp;ADDRESS(ROW(),COLUMN())))</f>
        <v>0</v>
      </c>
      <c r="Q201" s="144" cm="1">
        <f t="array" aca="1" ref="Q201" ca="1">SUM(INDIRECT("'"&amp;TOTALDemandSheets&amp;"'!"&amp;ADDRESS(ROW(),COLUMN())))</f>
        <v>0</v>
      </c>
      <c r="R201" s="144" cm="1">
        <f t="array" aca="1" ref="R201" ca="1">SUM(INDIRECT("'"&amp;TOTALDemandSheets&amp;"'!"&amp;ADDRESS(ROW(),COLUMN())))</f>
        <v>0</v>
      </c>
      <c r="S201" s="144" cm="1">
        <f t="array" aca="1" ref="S201" ca="1">SUM(INDIRECT("'"&amp;TOTALDemandSheets&amp;"'!"&amp;ADDRESS(ROW(),COLUMN())))</f>
        <v>0</v>
      </c>
      <c r="T201" s="144" cm="1">
        <f t="array" aca="1" ref="T201" ca="1">SUM(INDIRECT("'"&amp;TOTALDemandSheets&amp;"'!"&amp;ADDRESS(ROW(),COLUMN())))</f>
        <v>0</v>
      </c>
      <c r="U201" s="144" cm="1">
        <f t="array" aca="1" ref="U201" ca="1">SUM(INDIRECT("'"&amp;TOTALDemandSheets&amp;"'!"&amp;ADDRESS(ROW(),COLUMN())))</f>
        <v>0</v>
      </c>
      <c r="V201" s="144" cm="1">
        <f t="array" aca="1" ref="V201" ca="1">SUM(INDIRECT("'"&amp;TOTALDemandSheets&amp;"'!"&amp;ADDRESS(ROW(),COLUMN())))</f>
        <v>0</v>
      </c>
      <c r="W201" s="144" cm="1">
        <f t="array" aca="1" ref="W201" ca="1">SUM(INDIRECT("'"&amp;TOTALDemandSheets&amp;"'!"&amp;ADDRESS(ROW(),COLUMN())))</f>
        <v>0</v>
      </c>
      <c r="X201" s="144" cm="1">
        <f t="array" aca="1" ref="X201" ca="1">SUM(INDIRECT("'"&amp;TOTALDemandSheets&amp;"'!"&amp;ADDRESS(ROW(),COLUMN())))</f>
        <v>0</v>
      </c>
      <c r="Y201" s="144" cm="1">
        <f t="array" aca="1" ref="Y201" ca="1">SUM(INDIRECT("'"&amp;TOTALDemandSheets&amp;"'!"&amp;ADDRESS(ROW(),COLUMN())))</f>
        <v>0</v>
      </c>
      <c r="Z201" s="144" cm="1">
        <f t="array" aca="1" ref="Z201" ca="1">SUM(INDIRECT("'"&amp;TOTALDemandSheets&amp;"'!"&amp;ADDRESS(ROW(),COLUMN())))</f>
        <v>0</v>
      </c>
    </row>
    <row r="202" spans="1:26" outlineLevel="1">
      <c r="D202" s="143"/>
      <c r="E202" s="143">
        <f t="shared" si="23"/>
        <v>0</v>
      </c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</row>
    <row r="203" spans="1:26" outlineLevel="1">
      <c r="A203" s="113">
        <f>IF(ISBLANK('Input-Accounts'!A203),"",'Input-Accounts'!A203)</f>
        <v>173</v>
      </c>
      <c r="B203" s="81" t="str">
        <f>IF(ISBLANK('Input-Accounts'!B203),"",'Input-Accounts'!B203)</f>
        <v xml:space="preserve">Transmission plant </v>
      </c>
      <c r="D203" s="143"/>
      <c r="E203" s="143">
        <f t="shared" ref="E203:E209" si="24">IFERROR(IF(D203="",0,IF(D203=0,0,IF(ABS(D203-SUM($G203:$Z203))&lt;Check_Limit,0,1))),1)</f>
        <v>0</v>
      </c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</row>
    <row r="204" spans="1:26" outlineLevel="1">
      <c r="A204" s="113">
        <f>IF(ISBLANK('Input-Accounts'!A204),"",'Input-Accounts'!A204)</f>
        <v>174</v>
      </c>
      <c r="B204" s="17" t="str">
        <f>IF(ISBLANK('Input-Accounts'!B204),"",'Input-Accounts'!B204)</f>
        <v>Land and Land Rights</v>
      </c>
      <c r="C204" s="113">
        <f>IF(ISBLANK('Input-Accounts'!C204),"",'Input-Accounts'!C204)</f>
        <v>365.1</v>
      </c>
      <c r="D204" s="143" cm="1">
        <f t="array" aca="1" ref="D204" ca="1">SUM(INDIRECT("'"&amp;TOTALDemandSheets&amp;"'!"&amp;ADDRESS(ROW(),COLUMN())))</f>
        <v>6964.1336700000011</v>
      </c>
      <c r="E204" s="143">
        <f t="shared" ca="1" si="24"/>
        <v>0</v>
      </c>
      <c r="F204" s="89"/>
      <c r="G204" s="143" cm="1">
        <f t="array" aca="1" ref="G204" ca="1">SUM(INDIRECT("'"&amp;TOTALDemandSheets&amp;"'!"&amp;ADDRESS(ROW(),COLUMN())))</f>
        <v>1289.7585843010431</v>
      </c>
      <c r="H204" s="143" cm="1">
        <f t="array" aca="1" ref="H204" ca="1">SUM(INDIRECT("'"&amp;TOTALDemandSheets&amp;"'!"&amp;ADDRESS(ROW(),COLUMN())))</f>
        <v>884.83043111577297</v>
      </c>
      <c r="I204" s="143" cm="1">
        <f t="array" aca="1" ref="I204" ca="1">SUM(INDIRECT("'"&amp;TOTALDemandSheets&amp;"'!"&amp;ADDRESS(ROW(),COLUMN())))</f>
        <v>96.149366759232265</v>
      </c>
      <c r="J204" s="143" cm="1">
        <f t="array" aca="1" ref="J204" ca="1">SUM(INDIRECT("'"&amp;TOTALDemandSheets&amp;"'!"&amp;ADDRESS(ROW(),COLUMN())))</f>
        <v>120.87392958323986</v>
      </c>
      <c r="K204" s="143" cm="1">
        <f t="array" aca="1" ref="K204" ca="1">SUM(INDIRECT("'"&amp;TOTALDemandSheets&amp;"'!"&amp;ADDRESS(ROW(),COLUMN())))</f>
        <v>11.943565755670253</v>
      </c>
      <c r="L204" s="143" cm="1">
        <f t="array" aca="1" ref="L204" ca="1">SUM(INDIRECT("'"&amp;TOTALDemandSheets&amp;"'!"&amp;ADDRESS(ROW(),COLUMN())))</f>
        <v>3693.2959263285575</v>
      </c>
      <c r="M204" s="143" cm="1">
        <f t="array" aca="1" ref="M204" ca="1">SUM(INDIRECT("'"&amp;TOTALDemandSheets&amp;"'!"&amp;ADDRESS(ROW(),COLUMN())))</f>
        <v>867.28186615648588</v>
      </c>
      <c r="N204" s="143" cm="1">
        <f t="array" aca="1" ref="N204" ca="1">SUM(INDIRECT("'"&amp;TOTALDemandSheets&amp;"'!"&amp;ADDRESS(ROW(),COLUMN())))</f>
        <v>0</v>
      </c>
      <c r="O204" s="143" cm="1">
        <f t="array" aca="1" ref="O204" ca="1">SUM(INDIRECT("'"&amp;TOTALDemandSheets&amp;"'!"&amp;ADDRESS(ROW(),COLUMN())))</f>
        <v>0</v>
      </c>
      <c r="P204" s="143" cm="1">
        <f t="array" aca="1" ref="P204" ca="1">SUM(INDIRECT("'"&amp;TOTALDemandSheets&amp;"'!"&amp;ADDRESS(ROW(),COLUMN())))</f>
        <v>0</v>
      </c>
      <c r="Q204" s="143" cm="1">
        <f t="array" aca="1" ref="Q204" ca="1">SUM(INDIRECT("'"&amp;TOTALDemandSheets&amp;"'!"&amp;ADDRESS(ROW(),COLUMN())))</f>
        <v>0</v>
      </c>
      <c r="R204" s="143" cm="1">
        <f t="array" aca="1" ref="R204" ca="1">SUM(INDIRECT("'"&amp;TOTALDemandSheets&amp;"'!"&amp;ADDRESS(ROW(),COLUMN())))</f>
        <v>0</v>
      </c>
      <c r="S204" s="143" cm="1">
        <f t="array" aca="1" ref="S204" ca="1">SUM(INDIRECT("'"&amp;TOTALDemandSheets&amp;"'!"&amp;ADDRESS(ROW(),COLUMN())))</f>
        <v>0</v>
      </c>
      <c r="T204" s="143" cm="1">
        <f t="array" aca="1" ref="T204" ca="1">SUM(INDIRECT("'"&amp;TOTALDemandSheets&amp;"'!"&amp;ADDRESS(ROW(),COLUMN())))</f>
        <v>0</v>
      </c>
      <c r="U204" s="143" cm="1">
        <f t="array" aca="1" ref="U204" ca="1">SUM(INDIRECT("'"&amp;TOTALDemandSheets&amp;"'!"&amp;ADDRESS(ROW(),COLUMN())))</f>
        <v>0</v>
      </c>
      <c r="V204" s="143" cm="1">
        <f t="array" aca="1" ref="V204" ca="1">SUM(INDIRECT("'"&amp;TOTALDemandSheets&amp;"'!"&amp;ADDRESS(ROW(),COLUMN())))</f>
        <v>0</v>
      </c>
      <c r="W204" s="143" cm="1">
        <f t="array" aca="1" ref="W204" ca="1">SUM(INDIRECT("'"&amp;TOTALDemandSheets&amp;"'!"&amp;ADDRESS(ROW(),COLUMN())))</f>
        <v>0</v>
      </c>
      <c r="X204" s="143" cm="1">
        <f t="array" aca="1" ref="X204" ca="1">SUM(INDIRECT("'"&amp;TOTALDemandSheets&amp;"'!"&amp;ADDRESS(ROW(),COLUMN())))</f>
        <v>0</v>
      </c>
      <c r="Y204" s="143" cm="1">
        <f t="array" aca="1" ref="Y204" ca="1">SUM(INDIRECT("'"&amp;TOTALDemandSheets&amp;"'!"&amp;ADDRESS(ROW(),COLUMN())))</f>
        <v>0</v>
      </c>
      <c r="Z204" s="143" cm="1">
        <f t="array" aca="1" ref="Z204" ca="1">SUM(INDIRECT("'"&amp;TOTALDemandSheets&amp;"'!"&amp;ADDRESS(ROW(),COLUMN())))</f>
        <v>0</v>
      </c>
    </row>
    <row r="205" spans="1:26" outlineLevel="1">
      <c r="A205" s="113">
        <f>IF(ISBLANK('Input-Accounts'!A205),"",'Input-Accounts'!A205)</f>
        <v>175</v>
      </c>
      <c r="B205" s="17" t="str">
        <f>IF(ISBLANK('Input-Accounts'!B205),"",'Input-Accounts'!B205)</f>
        <v>Structures and improvements</v>
      </c>
      <c r="C205" s="113">
        <f>IF(ISBLANK('Input-Accounts'!C205),"",'Input-Accounts'!C205)</f>
        <v>366</v>
      </c>
      <c r="D205" s="143" cm="1">
        <f t="array" aca="1" ref="D205" ca="1">SUM(INDIRECT("'"&amp;TOTALDemandSheets&amp;"'!"&amp;ADDRESS(ROW(),COLUMN())))</f>
        <v>1864.7258999999999</v>
      </c>
      <c r="E205" s="143">
        <f t="shared" ca="1" si="24"/>
        <v>0</v>
      </c>
      <c r="F205" s="89"/>
      <c r="G205" s="143" cm="1">
        <f t="array" aca="1" ref="G205" ca="1">SUM(INDIRECT("'"&amp;TOTALDemandSheets&amp;"'!"&amp;ADDRESS(ROW(),COLUMN())))</f>
        <v>345.34751210389788</v>
      </c>
      <c r="H205" s="143" cm="1">
        <f t="array" aca="1" ref="H205" ca="1">SUM(INDIRECT("'"&amp;TOTALDemandSheets&amp;"'!"&amp;ADDRESS(ROW(),COLUMN())))</f>
        <v>236.92339926177024</v>
      </c>
      <c r="I205" s="143" cm="1">
        <f t="array" aca="1" ref="I205" ca="1">SUM(INDIRECT("'"&amp;TOTALDemandSheets&amp;"'!"&amp;ADDRESS(ROW(),COLUMN())))</f>
        <v>25.745085169299951</v>
      </c>
      <c r="J205" s="143" cm="1">
        <f t="array" aca="1" ref="J205" ca="1">SUM(INDIRECT("'"&amp;TOTALDemandSheets&amp;"'!"&amp;ADDRESS(ROW(),COLUMN())))</f>
        <v>32.365367726872414</v>
      </c>
      <c r="K205" s="143" cm="1">
        <f t="array" aca="1" ref="K205" ca="1">SUM(INDIRECT("'"&amp;TOTALDemandSheets&amp;"'!"&amp;ADDRESS(ROW(),COLUMN())))</f>
        <v>3.1980254053554646</v>
      </c>
      <c r="L205" s="143" cm="1">
        <f t="array" aca="1" ref="L205" ca="1">SUM(INDIRECT("'"&amp;TOTALDemandSheets&amp;"'!"&amp;ADDRESS(ROW(),COLUMN())))</f>
        <v>988.92193868377478</v>
      </c>
      <c r="M205" s="143" cm="1">
        <f t="array" aca="1" ref="M205" ca="1">SUM(INDIRECT("'"&amp;TOTALDemandSheets&amp;"'!"&amp;ADDRESS(ROW(),COLUMN())))</f>
        <v>232.22457164902929</v>
      </c>
      <c r="N205" s="143" cm="1">
        <f t="array" aca="1" ref="N205" ca="1">SUM(INDIRECT("'"&amp;TOTALDemandSheets&amp;"'!"&amp;ADDRESS(ROW(),COLUMN())))</f>
        <v>0</v>
      </c>
      <c r="O205" s="143" cm="1">
        <f t="array" aca="1" ref="O205" ca="1">SUM(INDIRECT("'"&amp;TOTALDemandSheets&amp;"'!"&amp;ADDRESS(ROW(),COLUMN())))</f>
        <v>0</v>
      </c>
      <c r="P205" s="143" cm="1">
        <f t="array" aca="1" ref="P205" ca="1">SUM(INDIRECT("'"&amp;TOTALDemandSheets&amp;"'!"&amp;ADDRESS(ROW(),COLUMN())))</f>
        <v>0</v>
      </c>
      <c r="Q205" s="143" cm="1">
        <f t="array" aca="1" ref="Q205" ca="1">SUM(INDIRECT("'"&amp;TOTALDemandSheets&amp;"'!"&amp;ADDRESS(ROW(),COLUMN())))</f>
        <v>0</v>
      </c>
      <c r="R205" s="143" cm="1">
        <f t="array" aca="1" ref="R205" ca="1">SUM(INDIRECT("'"&amp;TOTALDemandSheets&amp;"'!"&amp;ADDRESS(ROW(),COLUMN())))</f>
        <v>0</v>
      </c>
      <c r="S205" s="143" cm="1">
        <f t="array" aca="1" ref="S205" ca="1">SUM(INDIRECT("'"&amp;TOTALDemandSheets&amp;"'!"&amp;ADDRESS(ROW(),COLUMN())))</f>
        <v>0</v>
      </c>
      <c r="T205" s="143" cm="1">
        <f t="array" aca="1" ref="T205" ca="1">SUM(INDIRECT("'"&amp;TOTALDemandSheets&amp;"'!"&amp;ADDRESS(ROW(),COLUMN())))</f>
        <v>0</v>
      </c>
      <c r="U205" s="143" cm="1">
        <f t="array" aca="1" ref="U205" ca="1">SUM(INDIRECT("'"&amp;TOTALDemandSheets&amp;"'!"&amp;ADDRESS(ROW(),COLUMN())))</f>
        <v>0</v>
      </c>
      <c r="V205" s="143" cm="1">
        <f t="array" aca="1" ref="V205" ca="1">SUM(INDIRECT("'"&amp;TOTALDemandSheets&amp;"'!"&amp;ADDRESS(ROW(),COLUMN())))</f>
        <v>0</v>
      </c>
      <c r="W205" s="143" cm="1">
        <f t="array" aca="1" ref="W205" ca="1">SUM(INDIRECT("'"&amp;TOTALDemandSheets&amp;"'!"&amp;ADDRESS(ROW(),COLUMN())))</f>
        <v>0</v>
      </c>
      <c r="X205" s="143" cm="1">
        <f t="array" aca="1" ref="X205" ca="1">SUM(INDIRECT("'"&amp;TOTALDemandSheets&amp;"'!"&amp;ADDRESS(ROW(),COLUMN())))</f>
        <v>0</v>
      </c>
      <c r="Y205" s="143" cm="1">
        <f t="array" aca="1" ref="Y205" ca="1">SUM(INDIRECT("'"&amp;TOTALDemandSheets&amp;"'!"&amp;ADDRESS(ROW(),COLUMN())))</f>
        <v>0</v>
      </c>
      <c r="Z205" s="143" cm="1">
        <f t="array" aca="1" ref="Z205" ca="1">SUM(INDIRECT("'"&amp;TOTALDemandSheets&amp;"'!"&amp;ADDRESS(ROW(),COLUMN())))</f>
        <v>0</v>
      </c>
    </row>
    <row r="206" spans="1:26" outlineLevel="1">
      <c r="A206" s="113">
        <f>IF(ISBLANK('Input-Accounts'!A206),"",'Input-Accounts'!A206)</f>
        <v>176</v>
      </c>
      <c r="B206" s="17" t="str">
        <f>IF(ISBLANK('Input-Accounts'!B206),"",'Input-Accounts'!B206)</f>
        <v>Mains</v>
      </c>
      <c r="C206" s="113">
        <f>IF(ISBLANK('Input-Accounts'!C206),"",'Input-Accounts'!C206)</f>
        <v>367</v>
      </c>
      <c r="D206" s="143" cm="1">
        <f t="array" aca="1" ref="D206" ca="1">SUM(INDIRECT("'"&amp;TOTALDemandSheets&amp;"'!"&amp;ADDRESS(ROW(),COLUMN())))</f>
        <v>258817.89944999997</v>
      </c>
      <c r="E206" s="143">
        <f t="shared" ca="1" si="24"/>
        <v>0</v>
      </c>
      <c r="F206" s="89"/>
      <c r="G206" s="143" cm="1">
        <f t="array" aca="1" ref="G206" ca="1">SUM(INDIRECT("'"&amp;TOTALDemandSheets&amp;"'!"&amp;ADDRESS(ROW(),COLUMN())))</f>
        <v>46998.938788693471</v>
      </c>
      <c r="H206" s="143" cm="1">
        <f t="array" aca="1" ref="H206" ca="1">SUM(INDIRECT("'"&amp;TOTALDemandSheets&amp;"'!"&amp;ADDRESS(ROW(),COLUMN())))</f>
        <v>32243.314195826937</v>
      </c>
      <c r="I206" s="143" cm="1">
        <f t="array" aca="1" ref="I206" ca="1">SUM(INDIRECT("'"&amp;TOTALDemandSheets&amp;"'!"&amp;ADDRESS(ROW(),COLUMN())))</f>
        <v>3503.6930615489778</v>
      </c>
      <c r="J206" s="143" cm="1">
        <f t="array" aca="1" ref="J206" ca="1">SUM(INDIRECT("'"&amp;TOTALDemandSheets&amp;"'!"&amp;ADDRESS(ROW(),COLUMN())))</f>
        <v>4404.6587375188528</v>
      </c>
      <c r="K206" s="143" cm="1">
        <f t="array" aca="1" ref="K206" ca="1">SUM(INDIRECT("'"&amp;TOTALDemandSheets&amp;"'!"&amp;ADDRESS(ROW(),COLUMN())))</f>
        <v>435.22479532375837</v>
      </c>
      <c r="L206" s="143" cm="1">
        <f t="array" aca="1" ref="L206" ca="1">SUM(INDIRECT("'"&amp;TOTALDemandSheets&amp;"'!"&amp;ADDRESS(ROW(),COLUMN())))</f>
        <v>134584.09293248886</v>
      </c>
      <c r="M206" s="143" cm="1">
        <f t="array" aca="1" ref="M206" ca="1">SUM(INDIRECT("'"&amp;TOTALDemandSheets&amp;"'!"&amp;ADDRESS(ROW(),COLUMN())))</f>
        <v>36647.976938599109</v>
      </c>
      <c r="N206" s="143" cm="1">
        <f t="array" aca="1" ref="N206" ca="1">SUM(INDIRECT("'"&amp;TOTALDemandSheets&amp;"'!"&amp;ADDRESS(ROW(),COLUMN())))</f>
        <v>0</v>
      </c>
      <c r="O206" s="143" cm="1">
        <f t="array" aca="1" ref="O206" ca="1">SUM(INDIRECT("'"&amp;TOTALDemandSheets&amp;"'!"&amp;ADDRESS(ROW(),COLUMN())))</f>
        <v>0</v>
      </c>
      <c r="P206" s="143" cm="1">
        <f t="array" aca="1" ref="P206" ca="1">SUM(INDIRECT("'"&amp;TOTALDemandSheets&amp;"'!"&amp;ADDRESS(ROW(),COLUMN())))</f>
        <v>0</v>
      </c>
      <c r="Q206" s="143" cm="1">
        <f t="array" aca="1" ref="Q206" ca="1">SUM(INDIRECT("'"&amp;TOTALDemandSheets&amp;"'!"&amp;ADDRESS(ROW(),COLUMN())))</f>
        <v>0</v>
      </c>
      <c r="R206" s="143" cm="1">
        <f t="array" aca="1" ref="R206" ca="1">SUM(INDIRECT("'"&amp;TOTALDemandSheets&amp;"'!"&amp;ADDRESS(ROW(),COLUMN())))</f>
        <v>0</v>
      </c>
      <c r="S206" s="143" cm="1">
        <f t="array" aca="1" ref="S206" ca="1">SUM(INDIRECT("'"&amp;TOTALDemandSheets&amp;"'!"&amp;ADDRESS(ROW(),COLUMN())))</f>
        <v>0</v>
      </c>
      <c r="T206" s="143" cm="1">
        <f t="array" aca="1" ref="T206" ca="1">SUM(INDIRECT("'"&amp;TOTALDemandSheets&amp;"'!"&amp;ADDRESS(ROW(),COLUMN())))</f>
        <v>0</v>
      </c>
      <c r="U206" s="143" cm="1">
        <f t="array" aca="1" ref="U206" ca="1">SUM(INDIRECT("'"&amp;TOTALDemandSheets&amp;"'!"&amp;ADDRESS(ROW(),COLUMN())))</f>
        <v>0</v>
      </c>
      <c r="V206" s="143" cm="1">
        <f t="array" aca="1" ref="V206" ca="1">SUM(INDIRECT("'"&amp;TOTALDemandSheets&amp;"'!"&amp;ADDRESS(ROW(),COLUMN())))</f>
        <v>0</v>
      </c>
      <c r="W206" s="143" cm="1">
        <f t="array" aca="1" ref="W206" ca="1">SUM(INDIRECT("'"&amp;TOTALDemandSheets&amp;"'!"&amp;ADDRESS(ROW(),COLUMN())))</f>
        <v>0</v>
      </c>
      <c r="X206" s="143" cm="1">
        <f t="array" aca="1" ref="X206" ca="1">SUM(INDIRECT("'"&amp;TOTALDemandSheets&amp;"'!"&amp;ADDRESS(ROW(),COLUMN())))</f>
        <v>0</v>
      </c>
      <c r="Y206" s="143" cm="1">
        <f t="array" aca="1" ref="Y206" ca="1">SUM(INDIRECT("'"&amp;TOTALDemandSheets&amp;"'!"&amp;ADDRESS(ROW(),COLUMN())))</f>
        <v>0</v>
      </c>
      <c r="Z206" s="143" cm="1">
        <f t="array" aca="1" ref="Z206" ca="1">SUM(INDIRECT("'"&amp;TOTALDemandSheets&amp;"'!"&amp;ADDRESS(ROW(),COLUMN())))</f>
        <v>0</v>
      </c>
    </row>
    <row r="207" spans="1:26" outlineLevel="1">
      <c r="A207" s="113">
        <f>IF(ISBLANK('Input-Accounts'!A207),"",'Input-Accounts'!A207)</f>
        <v>177</v>
      </c>
      <c r="B207" s="17" t="str">
        <f>IF(ISBLANK('Input-Accounts'!B207),"",'Input-Accounts'!B207)</f>
        <v>Compressor station equipment</v>
      </c>
      <c r="C207" s="113">
        <f>IF(ISBLANK('Input-Accounts'!C207),"",'Input-Accounts'!C207)</f>
        <v>368</v>
      </c>
      <c r="D207" s="143" cm="1">
        <f t="array" aca="1" ref="D207" ca="1">SUM(INDIRECT("'"&amp;TOTALDemandSheets&amp;"'!"&amp;ADDRESS(ROW(),COLUMN())))</f>
        <v>0</v>
      </c>
      <c r="E207" s="143">
        <f t="shared" ca="1" si="24"/>
        <v>0</v>
      </c>
      <c r="F207" s="89"/>
      <c r="G207" s="143" cm="1">
        <f t="array" aca="1" ref="G207" ca="1">SUM(INDIRECT("'"&amp;TOTALDemandSheets&amp;"'!"&amp;ADDRESS(ROW(),COLUMN())))</f>
        <v>0</v>
      </c>
      <c r="H207" s="143" cm="1">
        <f t="array" aca="1" ref="H207" ca="1">SUM(INDIRECT("'"&amp;TOTALDemandSheets&amp;"'!"&amp;ADDRESS(ROW(),COLUMN())))</f>
        <v>0</v>
      </c>
      <c r="I207" s="143" cm="1">
        <f t="array" aca="1" ref="I207" ca="1">SUM(INDIRECT("'"&amp;TOTALDemandSheets&amp;"'!"&amp;ADDRESS(ROW(),COLUMN())))</f>
        <v>0</v>
      </c>
      <c r="J207" s="143" cm="1">
        <f t="array" aca="1" ref="J207" ca="1">SUM(INDIRECT("'"&amp;TOTALDemandSheets&amp;"'!"&amp;ADDRESS(ROW(),COLUMN())))</f>
        <v>0</v>
      </c>
      <c r="K207" s="143" cm="1">
        <f t="array" aca="1" ref="K207" ca="1">SUM(INDIRECT("'"&amp;TOTALDemandSheets&amp;"'!"&amp;ADDRESS(ROW(),COLUMN())))</f>
        <v>0</v>
      </c>
      <c r="L207" s="143" cm="1">
        <f t="array" aca="1" ref="L207" ca="1">SUM(INDIRECT("'"&amp;TOTALDemandSheets&amp;"'!"&amp;ADDRESS(ROW(),COLUMN())))</f>
        <v>0</v>
      </c>
      <c r="M207" s="143" cm="1">
        <f t="array" aca="1" ref="M207" ca="1">SUM(INDIRECT("'"&amp;TOTALDemandSheets&amp;"'!"&amp;ADDRESS(ROW(),COLUMN())))</f>
        <v>0</v>
      </c>
      <c r="N207" s="143" cm="1">
        <f t="array" aca="1" ref="N207" ca="1">SUM(INDIRECT("'"&amp;TOTALDemandSheets&amp;"'!"&amp;ADDRESS(ROW(),COLUMN())))</f>
        <v>0</v>
      </c>
      <c r="O207" s="143" cm="1">
        <f t="array" aca="1" ref="O207" ca="1">SUM(INDIRECT("'"&amp;TOTALDemandSheets&amp;"'!"&amp;ADDRESS(ROW(),COLUMN())))</f>
        <v>0</v>
      </c>
      <c r="P207" s="143" cm="1">
        <f t="array" aca="1" ref="P207" ca="1">SUM(INDIRECT("'"&amp;TOTALDemandSheets&amp;"'!"&amp;ADDRESS(ROW(),COLUMN())))</f>
        <v>0</v>
      </c>
      <c r="Q207" s="143" cm="1">
        <f t="array" aca="1" ref="Q207" ca="1">SUM(INDIRECT("'"&amp;TOTALDemandSheets&amp;"'!"&amp;ADDRESS(ROW(),COLUMN())))</f>
        <v>0</v>
      </c>
      <c r="R207" s="143" cm="1">
        <f t="array" aca="1" ref="R207" ca="1">SUM(INDIRECT("'"&amp;TOTALDemandSheets&amp;"'!"&amp;ADDRESS(ROW(),COLUMN())))</f>
        <v>0</v>
      </c>
      <c r="S207" s="143" cm="1">
        <f t="array" aca="1" ref="S207" ca="1">SUM(INDIRECT("'"&amp;TOTALDemandSheets&amp;"'!"&amp;ADDRESS(ROW(),COLUMN())))</f>
        <v>0</v>
      </c>
      <c r="T207" s="143" cm="1">
        <f t="array" aca="1" ref="T207" ca="1">SUM(INDIRECT("'"&amp;TOTALDemandSheets&amp;"'!"&amp;ADDRESS(ROW(),COLUMN())))</f>
        <v>0</v>
      </c>
      <c r="U207" s="143" cm="1">
        <f t="array" aca="1" ref="U207" ca="1">SUM(INDIRECT("'"&amp;TOTALDemandSheets&amp;"'!"&amp;ADDRESS(ROW(),COLUMN())))</f>
        <v>0</v>
      </c>
      <c r="V207" s="143" cm="1">
        <f t="array" aca="1" ref="V207" ca="1">SUM(INDIRECT("'"&amp;TOTALDemandSheets&amp;"'!"&amp;ADDRESS(ROW(),COLUMN())))</f>
        <v>0</v>
      </c>
      <c r="W207" s="143" cm="1">
        <f t="array" aca="1" ref="W207" ca="1">SUM(INDIRECT("'"&amp;TOTALDemandSheets&amp;"'!"&amp;ADDRESS(ROW(),COLUMN())))</f>
        <v>0</v>
      </c>
      <c r="X207" s="143" cm="1">
        <f t="array" aca="1" ref="X207" ca="1">SUM(INDIRECT("'"&amp;TOTALDemandSheets&amp;"'!"&amp;ADDRESS(ROW(),COLUMN())))</f>
        <v>0</v>
      </c>
      <c r="Y207" s="143" cm="1">
        <f t="array" aca="1" ref="Y207" ca="1">SUM(INDIRECT("'"&amp;TOTALDemandSheets&amp;"'!"&amp;ADDRESS(ROW(),COLUMN())))</f>
        <v>0</v>
      </c>
      <c r="Z207" s="143" cm="1">
        <f t="array" aca="1" ref="Z207" ca="1">SUM(INDIRECT("'"&amp;TOTALDemandSheets&amp;"'!"&amp;ADDRESS(ROW(),COLUMN())))</f>
        <v>0</v>
      </c>
    </row>
    <row r="208" spans="1:26" outlineLevel="1">
      <c r="A208" s="113">
        <f>IF(ISBLANK('Input-Accounts'!A208),"",'Input-Accounts'!A208)</f>
        <v>178</v>
      </c>
      <c r="B208" s="17" t="str">
        <f>IF(ISBLANK('Input-Accounts'!B208),"",'Input-Accounts'!B208)</f>
        <v>Measuring and regulating station equipment</v>
      </c>
      <c r="C208" s="113">
        <f>IF(ISBLANK('Input-Accounts'!C208),"",'Input-Accounts'!C208)</f>
        <v>369</v>
      </c>
      <c r="D208" s="143" cm="1">
        <f t="array" aca="1" ref="D208" ca="1">SUM(INDIRECT("'"&amp;TOTALDemandSheets&amp;"'!"&amp;ADDRESS(ROW(),COLUMN())))</f>
        <v>0</v>
      </c>
      <c r="E208" s="143">
        <f t="shared" ca="1" si="24"/>
        <v>0</v>
      </c>
      <c r="F208" s="89"/>
      <c r="G208" s="143" cm="1">
        <f t="array" aca="1" ref="G208" ca="1">SUM(INDIRECT("'"&amp;TOTALDemandSheets&amp;"'!"&amp;ADDRESS(ROW(),COLUMN())))</f>
        <v>0</v>
      </c>
      <c r="H208" s="143" cm="1">
        <f t="array" aca="1" ref="H208" ca="1">SUM(INDIRECT("'"&amp;TOTALDemandSheets&amp;"'!"&amp;ADDRESS(ROW(),COLUMN())))</f>
        <v>0</v>
      </c>
      <c r="I208" s="143" cm="1">
        <f t="array" aca="1" ref="I208" ca="1">SUM(INDIRECT("'"&amp;TOTALDemandSheets&amp;"'!"&amp;ADDRESS(ROW(),COLUMN())))</f>
        <v>0</v>
      </c>
      <c r="J208" s="143" cm="1">
        <f t="array" aca="1" ref="J208" ca="1">SUM(INDIRECT("'"&amp;TOTALDemandSheets&amp;"'!"&amp;ADDRESS(ROW(),COLUMN())))</f>
        <v>0</v>
      </c>
      <c r="K208" s="143" cm="1">
        <f t="array" aca="1" ref="K208" ca="1">SUM(INDIRECT("'"&amp;TOTALDemandSheets&amp;"'!"&amp;ADDRESS(ROW(),COLUMN())))</f>
        <v>0</v>
      </c>
      <c r="L208" s="143" cm="1">
        <f t="array" aca="1" ref="L208" ca="1">SUM(INDIRECT("'"&amp;TOTALDemandSheets&amp;"'!"&amp;ADDRESS(ROW(),COLUMN())))</f>
        <v>0</v>
      </c>
      <c r="M208" s="143" cm="1">
        <f t="array" aca="1" ref="M208" ca="1">SUM(INDIRECT("'"&amp;TOTALDemandSheets&amp;"'!"&amp;ADDRESS(ROW(),COLUMN())))</f>
        <v>0</v>
      </c>
      <c r="N208" s="143" cm="1">
        <f t="array" aca="1" ref="N208" ca="1">SUM(INDIRECT("'"&amp;TOTALDemandSheets&amp;"'!"&amp;ADDRESS(ROW(),COLUMN())))</f>
        <v>0</v>
      </c>
      <c r="O208" s="143" cm="1">
        <f t="array" aca="1" ref="O208" ca="1">SUM(INDIRECT("'"&amp;TOTALDemandSheets&amp;"'!"&amp;ADDRESS(ROW(),COLUMN())))</f>
        <v>0</v>
      </c>
      <c r="P208" s="143" cm="1">
        <f t="array" aca="1" ref="P208" ca="1">SUM(INDIRECT("'"&amp;TOTALDemandSheets&amp;"'!"&amp;ADDRESS(ROW(),COLUMN())))</f>
        <v>0</v>
      </c>
      <c r="Q208" s="143" cm="1">
        <f t="array" aca="1" ref="Q208" ca="1">SUM(INDIRECT("'"&amp;TOTALDemandSheets&amp;"'!"&amp;ADDRESS(ROW(),COLUMN())))</f>
        <v>0</v>
      </c>
      <c r="R208" s="143" cm="1">
        <f t="array" aca="1" ref="R208" ca="1">SUM(INDIRECT("'"&amp;TOTALDemandSheets&amp;"'!"&amp;ADDRESS(ROW(),COLUMN())))</f>
        <v>0</v>
      </c>
      <c r="S208" s="143" cm="1">
        <f t="array" aca="1" ref="S208" ca="1">SUM(INDIRECT("'"&amp;TOTALDemandSheets&amp;"'!"&amp;ADDRESS(ROW(),COLUMN())))</f>
        <v>0</v>
      </c>
      <c r="T208" s="143" cm="1">
        <f t="array" aca="1" ref="T208" ca="1">SUM(INDIRECT("'"&amp;TOTALDemandSheets&amp;"'!"&amp;ADDRESS(ROW(),COLUMN())))</f>
        <v>0</v>
      </c>
      <c r="U208" s="143" cm="1">
        <f t="array" aca="1" ref="U208" ca="1">SUM(INDIRECT("'"&amp;TOTALDemandSheets&amp;"'!"&amp;ADDRESS(ROW(),COLUMN())))</f>
        <v>0</v>
      </c>
      <c r="V208" s="143" cm="1">
        <f t="array" aca="1" ref="V208" ca="1">SUM(INDIRECT("'"&amp;TOTALDemandSheets&amp;"'!"&amp;ADDRESS(ROW(),COLUMN())))</f>
        <v>0</v>
      </c>
      <c r="W208" s="143" cm="1">
        <f t="array" aca="1" ref="W208" ca="1">SUM(INDIRECT("'"&amp;TOTALDemandSheets&amp;"'!"&amp;ADDRESS(ROW(),COLUMN())))</f>
        <v>0</v>
      </c>
      <c r="X208" s="143" cm="1">
        <f t="array" aca="1" ref="X208" ca="1">SUM(INDIRECT("'"&amp;TOTALDemandSheets&amp;"'!"&amp;ADDRESS(ROW(),COLUMN())))</f>
        <v>0</v>
      </c>
      <c r="Y208" s="143" cm="1">
        <f t="array" aca="1" ref="Y208" ca="1">SUM(INDIRECT("'"&amp;TOTALDemandSheets&amp;"'!"&amp;ADDRESS(ROW(),COLUMN())))</f>
        <v>0</v>
      </c>
      <c r="Z208" s="143" cm="1">
        <f t="array" aca="1" ref="Z208" ca="1">SUM(INDIRECT("'"&amp;TOTALDemandSheets&amp;"'!"&amp;ADDRESS(ROW(),COLUMN())))</f>
        <v>0</v>
      </c>
    </row>
    <row r="209" spans="1:26" outlineLevel="1">
      <c r="A209" s="113">
        <f>IF(ISBLANK('Input-Accounts'!A209),"",'Input-Accounts'!A209)</f>
        <v>179</v>
      </c>
      <c r="B209" s="17" t="str">
        <f>IF(ISBLANK('Input-Accounts'!B209),"",'Input-Accounts'!B209)</f>
        <v>Communication equipment</v>
      </c>
      <c r="C209" s="113">
        <f>IF(ISBLANK('Input-Accounts'!C209),"",'Input-Accounts'!C209)</f>
        <v>370</v>
      </c>
      <c r="D209" s="143" cm="1">
        <f t="array" aca="1" ref="D209" ca="1">SUM(INDIRECT("'"&amp;TOTALDemandSheets&amp;"'!"&amp;ADDRESS(ROW(),COLUMN())))</f>
        <v>0</v>
      </c>
      <c r="E209" s="143">
        <f t="shared" ca="1" si="24"/>
        <v>0</v>
      </c>
      <c r="F209" s="89"/>
      <c r="G209" s="143" cm="1">
        <f t="array" aca="1" ref="G209" ca="1">SUM(INDIRECT("'"&amp;TOTALDemandSheets&amp;"'!"&amp;ADDRESS(ROW(),COLUMN())))</f>
        <v>0</v>
      </c>
      <c r="H209" s="143" cm="1">
        <f t="array" aca="1" ref="H209" ca="1">SUM(INDIRECT("'"&amp;TOTALDemandSheets&amp;"'!"&amp;ADDRESS(ROW(),COLUMN())))</f>
        <v>0</v>
      </c>
      <c r="I209" s="143" cm="1">
        <f t="array" aca="1" ref="I209" ca="1">SUM(INDIRECT("'"&amp;TOTALDemandSheets&amp;"'!"&amp;ADDRESS(ROW(),COLUMN())))</f>
        <v>0</v>
      </c>
      <c r="J209" s="143" cm="1">
        <f t="array" aca="1" ref="J209" ca="1">SUM(INDIRECT("'"&amp;TOTALDemandSheets&amp;"'!"&amp;ADDRESS(ROW(),COLUMN())))</f>
        <v>0</v>
      </c>
      <c r="K209" s="143" cm="1">
        <f t="array" aca="1" ref="K209" ca="1">SUM(INDIRECT("'"&amp;TOTALDemandSheets&amp;"'!"&amp;ADDRESS(ROW(),COLUMN())))</f>
        <v>0</v>
      </c>
      <c r="L209" s="143" cm="1">
        <f t="array" aca="1" ref="L209" ca="1">SUM(INDIRECT("'"&amp;TOTALDemandSheets&amp;"'!"&amp;ADDRESS(ROW(),COLUMN())))</f>
        <v>0</v>
      </c>
      <c r="M209" s="143" cm="1">
        <f t="array" aca="1" ref="M209" ca="1">SUM(INDIRECT("'"&amp;TOTALDemandSheets&amp;"'!"&amp;ADDRESS(ROW(),COLUMN())))</f>
        <v>0</v>
      </c>
      <c r="N209" s="143" cm="1">
        <f t="array" aca="1" ref="N209" ca="1">SUM(INDIRECT("'"&amp;TOTALDemandSheets&amp;"'!"&amp;ADDRESS(ROW(),COLUMN())))</f>
        <v>0</v>
      </c>
      <c r="O209" s="143" cm="1">
        <f t="array" aca="1" ref="O209" ca="1">SUM(INDIRECT("'"&amp;TOTALDemandSheets&amp;"'!"&amp;ADDRESS(ROW(),COLUMN())))</f>
        <v>0</v>
      </c>
      <c r="P209" s="143" cm="1">
        <f t="array" aca="1" ref="P209" ca="1">SUM(INDIRECT("'"&amp;TOTALDemandSheets&amp;"'!"&amp;ADDRESS(ROW(),COLUMN())))</f>
        <v>0</v>
      </c>
      <c r="Q209" s="143" cm="1">
        <f t="array" aca="1" ref="Q209" ca="1">SUM(INDIRECT("'"&amp;TOTALDemandSheets&amp;"'!"&amp;ADDRESS(ROW(),COLUMN())))</f>
        <v>0</v>
      </c>
      <c r="R209" s="143" cm="1">
        <f t="array" aca="1" ref="R209" ca="1">SUM(INDIRECT("'"&amp;TOTALDemandSheets&amp;"'!"&amp;ADDRESS(ROW(),COLUMN())))</f>
        <v>0</v>
      </c>
      <c r="S209" s="143" cm="1">
        <f t="array" aca="1" ref="S209" ca="1">SUM(INDIRECT("'"&amp;TOTALDemandSheets&amp;"'!"&amp;ADDRESS(ROW(),COLUMN())))</f>
        <v>0</v>
      </c>
      <c r="T209" s="143" cm="1">
        <f t="array" aca="1" ref="T209" ca="1">SUM(INDIRECT("'"&amp;TOTALDemandSheets&amp;"'!"&amp;ADDRESS(ROW(),COLUMN())))</f>
        <v>0</v>
      </c>
      <c r="U209" s="143" cm="1">
        <f t="array" aca="1" ref="U209" ca="1">SUM(INDIRECT("'"&amp;TOTALDemandSheets&amp;"'!"&amp;ADDRESS(ROW(),COLUMN())))</f>
        <v>0</v>
      </c>
      <c r="V209" s="143" cm="1">
        <f t="array" aca="1" ref="V209" ca="1">SUM(INDIRECT("'"&amp;TOTALDemandSheets&amp;"'!"&amp;ADDRESS(ROW(),COLUMN())))</f>
        <v>0</v>
      </c>
      <c r="W209" s="143" cm="1">
        <f t="array" aca="1" ref="W209" ca="1">SUM(INDIRECT("'"&amp;TOTALDemandSheets&amp;"'!"&amp;ADDRESS(ROW(),COLUMN())))</f>
        <v>0</v>
      </c>
      <c r="X209" s="143" cm="1">
        <f t="array" aca="1" ref="X209" ca="1">SUM(INDIRECT("'"&amp;TOTALDemandSheets&amp;"'!"&amp;ADDRESS(ROW(),COLUMN())))</f>
        <v>0</v>
      </c>
      <c r="Y209" s="143" cm="1">
        <f t="array" aca="1" ref="Y209" ca="1">SUM(INDIRECT("'"&amp;TOTALDemandSheets&amp;"'!"&amp;ADDRESS(ROW(),COLUMN())))</f>
        <v>0</v>
      </c>
      <c r="Z209" s="143" cm="1">
        <f t="array" aca="1" ref="Z209" ca="1">SUM(INDIRECT("'"&amp;TOTALDemandSheets&amp;"'!"&amp;ADDRESS(ROW(),COLUMN())))</f>
        <v>0</v>
      </c>
    </row>
    <row r="210" spans="1:26" outlineLevel="1">
      <c r="A210" s="113">
        <f>IF(ISBLANK('Input-Accounts'!A210),"",'Input-Accounts'!A210)</f>
        <v>180</v>
      </c>
      <c r="B210" s="79" t="str">
        <f>IF(ISBLANK('Input-Accounts'!B210),"",'Input-Accounts'!B210)</f>
        <v xml:space="preserve">Subtotal - Transmission plant </v>
      </c>
      <c r="C210" s="113" t="str">
        <f>IF(ISBLANK('Input-Accounts'!C210),"",'Input-Accounts'!C210)</f>
        <v/>
      </c>
      <c r="D210" s="144" cm="1">
        <f t="array" aca="1" ref="D210" ca="1">SUM(INDIRECT("'"&amp;TOTALDemandSheets&amp;"'!"&amp;ADDRESS(ROW(),COLUMN())))</f>
        <v>267646.75902</v>
      </c>
      <c r="E210" s="143">
        <f ca="1">IFERROR(IF(D210="",0,IF(D210=0,0,IF(ABS(D210-SUM($G210:$Z210))&lt;Check_Limit,0,1))),1)</f>
        <v>0</v>
      </c>
      <c r="G210" s="144" cm="1">
        <f t="array" aca="1" ref="G210" ca="1">SUM(INDIRECT("'"&amp;TOTALDemandSheets&amp;"'!"&amp;ADDRESS(ROW(),COLUMN())))</f>
        <v>48634.04488509841</v>
      </c>
      <c r="H210" s="144" cm="1">
        <f t="array" aca="1" ref="H210" ca="1">SUM(INDIRECT("'"&amp;TOTALDemandSheets&amp;"'!"&amp;ADDRESS(ROW(),COLUMN())))</f>
        <v>33365.068026204477</v>
      </c>
      <c r="I210" s="144" cm="1">
        <f t="array" aca="1" ref="I210" ca="1">SUM(INDIRECT("'"&amp;TOTALDemandSheets&amp;"'!"&amp;ADDRESS(ROW(),COLUMN())))</f>
        <v>3625.5875134775101</v>
      </c>
      <c r="J210" s="144" cm="1">
        <f t="array" aca="1" ref="J210" ca="1">SUM(INDIRECT("'"&amp;TOTALDemandSheets&amp;"'!"&amp;ADDRESS(ROW(),COLUMN())))</f>
        <v>4557.8980348289651</v>
      </c>
      <c r="K210" s="144" cm="1">
        <f t="array" aca="1" ref="K210" ca="1">SUM(INDIRECT("'"&amp;TOTALDemandSheets&amp;"'!"&amp;ADDRESS(ROW(),COLUMN())))</f>
        <v>450.36638648478407</v>
      </c>
      <c r="L210" s="144" cm="1">
        <f t="array" aca="1" ref="L210" ca="1">SUM(INDIRECT("'"&amp;TOTALDemandSheets&amp;"'!"&amp;ADDRESS(ROW(),COLUMN())))</f>
        <v>139266.31079750118</v>
      </c>
      <c r="M210" s="144" cm="1">
        <f t="array" aca="1" ref="M210" ca="1">SUM(INDIRECT("'"&amp;TOTALDemandSheets&amp;"'!"&amp;ADDRESS(ROW(),COLUMN())))</f>
        <v>37747.483376404627</v>
      </c>
      <c r="N210" s="144" cm="1">
        <f t="array" aca="1" ref="N210" ca="1">SUM(INDIRECT("'"&amp;TOTALDemandSheets&amp;"'!"&amp;ADDRESS(ROW(),COLUMN())))</f>
        <v>0</v>
      </c>
      <c r="O210" s="144" cm="1">
        <f t="array" aca="1" ref="O210" ca="1">SUM(INDIRECT("'"&amp;TOTALDemandSheets&amp;"'!"&amp;ADDRESS(ROW(),COLUMN())))</f>
        <v>0</v>
      </c>
      <c r="P210" s="144" cm="1">
        <f t="array" aca="1" ref="P210" ca="1">SUM(INDIRECT("'"&amp;TOTALDemandSheets&amp;"'!"&amp;ADDRESS(ROW(),COLUMN())))</f>
        <v>0</v>
      </c>
      <c r="Q210" s="144" cm="1">
        <f t="array" aca="1" ref="Q210" ca="1">SUM(INDIRECT("'"&amp;TOTALDemandSheets&amp;"'!"&amp;ADDRESS(ROW(),COLUMN())))</f>
        <v>0</v>
      </c>
      <c r="R210" s="144" cm="1">
        <f t="array" aca="1" ref="R210" ca="1">SUM(INDIRECT("'"&amp;TOTALDemandSheets&amp;"'!"&amp;ADDRESS(ROW(),COLUMN())))</f>
        <v>0</v>
      </c>
      <c r="S210" s="144" cm="1">
        <f t="array" aca="1" ref="S210" ca="1">SUM(INDIRECT("'"&amp;TOTALDemandSheets&amp;"'!"&amp;ADDRESS(ROW(),COLUMN())))</f>
        <v>0</v>
      </c>
      <c r="T210" s="144" cm="1">
        <f t="array" aca="1" ref="T210" ca="1">SUM(INDIRECT("'"&amp;TOTALDemandSheets&amp;"'!"&amp;ADDRESS(ROW(),COLUMN())))</f>
        <v>0</v>
      </c>
      <c r="U210" s="144" cm="1">
        <f t="array" aca="1" ref="U210" ca="1">SUM(INDIRECT("'"&amp;TOTALDemandSheets&amp;"'!"&amp;ADDRESS(ROW(),COLUMN())))</f>
        <v>0</v>
      </c>
      <c r="V210" s="144" cm="1">
        <f t="array" aca="1" ref="V210" ca="1">SUM(INDIRECT("'"&amp;TOTALDemandSheets&amp;"'!"&amp;ADDRESS(ROW(),COLUMN())))</f>
        <v>0</v>
      </c>
      <c r="W210" s="144" cm="1">
        <f t="array" aca="1" ref="W210" ca="1">SUM(INDIRECT("'"&amp;TOTALDemandSheets&amp;"'!"&amp;ADDRESS(ROW(),COLUMN())))</f>
        <v>0</v>
      </c>
      <c r="X210" s="144" cm="1">
        <f t="array" aca="1" ref="X210" ca="1">SUM(INDIRECT("'"&amp;TOTALDemandSheets&amp;"'!"&amp;ADDRESS(ROW(),COLUMN())))</f>
        <v>0</v>
      </c>
      <c r="Y210" s="144" cm="1">
        <f t="array" aca="1" ref="Y210" ca="1">SUM(INDIRECT("'"&amp;TOTALDemandSheets&amp;"'!"&amp;ADDRESS(ROW(),COLUMN())))</f>
        <v>0</v>
      </c>
      <c r="Z210" s="144" cm="1">
        <f t="array" aca="1" ref="Z210" ca="1">SUM(INDIRECT("'"&amp;TOTALDemandSheets&amp;"'!"&amp;ADDRESS(ROW(),COLUMN())))</f>
        <v>0</v>
      </c>
    </row>
    <row r="211" spans="1:26" outlineLevel="1">
      <c r="A211" s="113" t="str">
        <f>IF(ISBLANK('Input-Accounts'!A211),"",'Input-Accounts'!A211)</f>
        <v/>
      </c>
      <c r="B211" s="17" t="str">
        <f>IF(ISBLANK('Input-Accounts'!B211),"",'Input-Accounts'!B211)</f>
        <v/>
      </c>
      <c r="C211" s="113" t="str">
        <f>IF(ISBLANK('Input-Accounts'!C211),"",'Input-Accounts'!C211)</f>
        <v/>
      </c>
      <c r="D211" s="143"/>
      <c r="E211" s="143">
        <f t="shared" ref="E211:E237" si="25">IFERROR(IF(D211="",0,IF(D211=0,0,IF(ABS(D211-SUM($G211:$Z211))&lt;Check_Limit,0,1))),1)</f>
        <v>0</v>
      </c>
      <c r="F211" s="89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</row>
    <row r="212" spans="1:26" outlineLevel="1">
      <c r="A212" s="113">
        <f>IF(ISBLANK('Input-Accounts'!A212),"",'Input-Accounts'!A212)</f>
        <v>181</v>
      </c>
      <c r="B212" s="81" t="str">
        <f>IF(ISBLANK('Input-Accounts'!B212),"",'Input-Accounts'!B212)</f>
        <v>Distribution Plant</v>
      </c>
      <c r="C212" s="113" t="str">
        <f>IF(ISBLANK('Input-Accounts'!C212),"",'Input-Accounts'!C212)</f>
        <v/>
      </c>
      <c r="D212" s="143"/>
      <c r="E212" s="143">
        <f t="shared" si="25"/>
        <v>0</v>
      </c>
      <c r="F212" s="89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</row>
    <row r="213" spans="1:26" outlineLevel="1">
      <c r="A213" s="113">
        <f>IF(ISBLANK('Input-Accounts'!A213),"",'Input-Accounts'!A213)</f>
        <v>182</v>
      </c>
      <c r="B213" s="17" t="str">
        <f>IF(ISBLANK('Input-Accounts'!B213),"",'Input-Accounts'!B213)</f>
        <v>Land and Land Rights</v>
      </c>
      <c r="C213" s="113">
        <f>IF(ISBLANK('Input-Accounts'!C213),"",'Input-Accounts'!C213)</f>
        <v>374</v>
      </c>
      <c r="D213" s="143" cm="1">
        <f t="array" aca="1" ref="D213" ca="1">SUM(INDIRECT("'"&amp;TOTALDemandSheets&amp;"'!"&amp;ADDRESS(ROW(),COLUMN())))</f>
        <v>35102.118348000004</v>
      </c>
      <c r="E213" s="143">
        <f t="shared" ca="1" si="25"/>
        <v>0</v>
      </c>
      <c r="F213" s="89"/>
      <c r="G213" s="143" cm="1">
        <f t="array" aca="1" ref="G213" ca="1">SUM(INDIRECT("'"&amp;TOTALDemandSheets&amp;"'!"&amp;ADDRESS(ROW(),COLUMN())))</f>
        <v>11621.040038100122</v>
      </c>
      <c r="H213" s="143" cm="1">
        <f t="array" aca="1" ref="H213" ca="1">SUM(INDIRECT("'"&amp;TOTALDemandSheets&amp;"'!"&amp;ADDRESS(ROW(),COLUMN())))</f>
        <v>8012.1441025556533</v>
      </c>
      <c r="I213" s="143" cm="1">
        <f t="array" aca="1" ref="I213" ca="1">SUM(INDIRECT("'"&amp;TOTALDemandSheets&amp;"'!"&amp;ADDRESS(ROW(),COLUMN())))</f>
        <v>901.53781263844792</v>
      </c>
      <c r="J213" s="143" cm="1">
        <f t="array" aca="1" ref="J213" ca="1">SUM(INDIRECT("'"&amp;TOTALDemandSheets&amp;"'!"&amp;ADDRESS(ROW(),COLUMN())))</f>
        <v>1152.9407166387045</v>
      </c>
      <c r="K213" s="143" cm="1">
        <f t="array" aca="1" ref="K213" ca="1">SUM(INDIRECT("'"&amp;TOTALDemandSheets&amp;"'!"&amp;ADDRESS(ROW(),COLUMN())))</f>
        <v>63.151813075998639</v>
      </c>
      <c r="L213" s="143" cm="1">
        <f t="array" aca="1" ref="L213" ca="1">SUM(INDIRECT("'"&amp;TOTALDemandSheets&amp;"'!"&amp;ADDRESS(ROW(),COLUMN())))</f>
        <v>12539.538512622059</v>
      </c>
      <c r="M213" s="143" cm="1">
        <f t="array" aca="1" ref="M213" ca="1">SUM(INDIRECT("'"&amp;TOTALDemandSheets&amp;"'!"&amp;ADDRESS(ROW(),COLUMN())))</f>
        <v>811.76535236901839</v>
      </c>
      <c r="N213" s="143" cm="1">
        <f t="array" aca="1" ref="N213" ca="1">SUM(INDIRECT("'"&amp;TOTALDemandSheets&amp;"'!"&amp;ADDRESS(ROW(),COLUMN())))</f>
        <v>0</v>
      </c>
      <c r="O213" s="143" cm="1">
        <f t="array" aca="1" ref="O213" ca="1">SUM(INDIRECT("'"&amp;TOTALDemandSheets&amp;"'!"&amp;ADDRESS(ROW(),COLUMN())))</f>
        <v>0</v>
      </c>
      <c r="P213" s="143" cm="1">
        <f t="array" aca="1" ref="P213" ca="1">SUM(INDIRECT("'"&amp;TOTALDemandSheets&amp;"'!"&amp;ADDRESS(ROW(),COLUMN())))</f>
        <v>0</v>
      </c>
      <c r="Q213" s="143" cm="1">
        <f t="array" aca="1" ref="Q213" ca="1">SUM(INDIRECT("'"&amp;TOTALDemandSheets&amp;"'!"&amp;ADDRESS(ROW(),COLUMN())))</f>
        <v>0</v>
      </c>
      <c r="R213" s="143" cm="1">
        <f t="array" aca="1" ref="R213" ca="1">SUM(INDIRECT("'"&amp;TOTALDemandSheets&amp;"'!"&amp;ADDRESS(ROW(),COLUMN())))</f>
        <v>0</v>
      </c>
      <c r="S213" s="143" cm="1">
        <f t="array" aca="1" ref="S213" ca="1">SUM(INDIRECT("'"&amp;TOTALDemandSheets&amp;"'!"&amp;ADDRESS(ROW(),COLUMN())))</f>
        <v>0</v>
      </c>
      <c r="T213" s="143" cm="1">
        <f t="array" aca="1" ref="T213" ca="1">SUM(INDIRECT("'"&amp;TOTALDemandSheets&amp;"'!"&amp;ADDRESS(ROW(),COLUMN())))</f>
        <v>0</v>
      </c>
      <c r="U213" s="143" cm="1">
        <f t="array" aca="1" ref="U213" ca="1">SUM(INDIRECT("'"&amp;TOTALDemandSheets&amp;"'!"&amp;ADDRESS(ROW(),COLUMN())))</f>
        <v>0</v>
      </c>
      <c r="V213" s="143" cm="1">
        <f t="array" aca="1" ref="V213" ca="1">SUM(INDIRECT("'"&amp;TOTALDemandSheets&amp;"'!"&amp;ADDRESS(ROW(),COLUMN())))</f>
        <v>0</v>
      </c>
      <c r="W213" s="143" cm="1">
        <f t="array" aca="1" ref="W213" ca="1">SUM(INDIRECT("'"&amp;TOTALDemandSheets&amp;"'!"&amp;ADDRESS(ROW(),COLUMN())))</f>
        <v>0</v>
      </c>
      <c r="X213" s="143" cm="1">
        <f t="array" aca="1" ref="X213" ca="1">SUM(INDIRECT("'"&amp;TOTALDemandSheets&amp;"'!"&amp;ADDRESS(ROW(),COLUMN())))</f>
        <v>0</v>
      </c>
      <c r="Y213" s="143" cm="1">
        <f t="array" aca="1" ref="Y213" ca="1">SUM(INDIRECT("'"&amp;TOTALDemandSheets&amp;"'!"&amp;ADDRESS(ROW(),COLUMN())))</f>
        <v>0</v>
      </c>
      <c r="Z213" s="143" cm="1">
        <f t="array" aca="1" ref="Z213" ca="1">SUM(INDIRECT("'"&amp;TOTALDemandSheets&amp;"'!"&amp;ADDRESS(ROW(),COLUMN())))</f>
        <v>0</v>
      </c>
    </row>
    <row r="214" spans="1:26" outlineLevel="1">
      <c r="A214" s="113">
        <f>IF(ISBLANK('Input-Accounts'!A214),"",'Input-Accounts'!A214)</f>
        <v>183</v>
      </c>
      <c r="B214" s="17" t="str">
        <f>IF(ISBLANK('Input-Accounts'!B214),"",'Input-Accounts'!B214)</f>
        <v>Structures and Improvements</v>
      </c>
      <c r="C214" s="113">
        <f>IF(ISBLANK('Input-Accounts'!C214),"",'Input-Accounts'!C214)</f>
        <v>375</v>
      </c>
      <c r="D214" s="143" cm="1">
        <f t="array" aca="1" ref="D214" ca="1">SUM(INDIRECT("'"&amp;TOTALDemandSheets&amp;"'!"&amp;ADDRESS(ROW(),COLUMN())))</f>
        <v>9183.5399039999993</v>
      </c>
      <c r="E214" s="143">
        <f t="shared" ca="1" si="25"/>
        <v>0</v>
      </c>
      <c r="F214" s="89"/>
      <c r="G214" s="143" cm="1">
        <f t="array" aca="1" ref="G214" ca="1">SUM(INDIRECT("'"&amp;TOTALDemandSheets&amp;"'!"&amp;ADDRESS(ROW(),COLUMN())))</f>
        <v>3040.3374479521922</v>
      </c>
      <c r="H214" s="143" cm="1">
        <f t="array" aca="1" ref="H214" ca="1">SUM(INDIRECT("'"&amp;TOTALDemandSheets&amp;"'!"&amp;ADDRESS(ROW(),COLUMN())))</f>
        <v>2096.1653753472242</v>
      </c>
      <c r="I214" s="143" cm="1">
        <f t="array" aca="1" ref="I214" ca="1">SUM(INDIRECT("'"&amp;TOTALDemandSheets&amp;"'!"&amp;ADDRESS(ROW(),COLUMN())))</f>
        <v>235.86349961132154</v>
      </c>
      <c r="J214" s="143" cm="1">
        <f t="array" aca="1" ref="J214" ca="1">SUM(INDIRECT("'"&amp;TOTALDemandSheets&amp;"'!"&amp;ADDRESS(ROW(),COLUMN())))</f>
        <v>301.63641331353352</v>
      </c>
      <c r="K214" s="143" cm="1">
        <f t="array" aca="1" ref="K214" ca="1">SUM(INDIRECT("'"&amp;TOTALDemandSheets&amp;"'!"&amp;ADDRESS(ROW(),COLUMN())))</f>
        <v>16.521999887406405</v>
      </c>
      <c r="L214" s="143" cm="1">
        <f t="array" aca="1" ref="L214" ca="1">SUM(INDIRECT("'"&amp;TOTALDemandSheets&amp;"'!"&amp;ADDRESS(ROW(),COLUMN())))</f>
        <v>3280.6382556957774</v>
      </c>
      <c r="M214" s="143" cm="1">
        <f t="array" aca="1" ref="M214" ca="1">SUM(INDIRECT("'"&amp;TOTALDemandSheets&amp;"'!"&amp;ADDRESS(ROW(),COLUMN())))</f>
        <v>212.37691219254447</v>
      </c>
      <c r="N214" s="143" cm="1">
        <f t="array" aca="1" ref="N214" ca="1">SUM(INDIRECT("'"&amp;TOTALDemandSheets&amp;"'!"&amp;ADDRESS(ROW(),COLUMN())))</f>
        <v>0</v>
      </c>
      <c r="O214" s="143" cm="1">
        <f t="array" aca="1" ref="O214" ca="1">SUM(INDIRECT("'"&amp;TOTALDemandSheets&amp;"'!"&amp;ADDRESS(ROW(),COLUMN())))</f>
        <v>0</v>
      </c>
      <c r="P214" s="143" cm="1">
        <f t="array" aca="1" ref="P214" ca="1">SUM(INDIRECT("'"&amp;TOTALDemandSheets&amp;"'!"&amp;ADDRESS(ROW(),COLUMN())))</f>
        <v>0</v>
      </c>
      <c r="Q214" s="143" cm="1">
        <f t="array" aca="1" ref="Q214" ca="1">SUM(INDIRECT("'"&amp;TOTALDemandSheets&amp;"'!"&amp;ADDRESS(ROW(),COLUMN())))</f>
        <v>0</v>
      </c>
      <c r="R214" s="143" cm="1">
        <f t="array" aca="1" ref="R214" ca="1">SUM(INDIRECT("'"&amp;TOTALDemandSheets&amp;"'!"&amp;ADDRESS(ROW(),COLUMN())))</f>
        <v>0</v>
      </c>
      <c r="S214" s="143" cm="1">
        <f t="array" aca="1" ref="S214" ca="1">SUM(INDIRECT("'"&amp;TOTALDemandSheets&amp;"'!"&amp;ADDRESS(ROW(),COLUMN())))</f>
        <v>0</v>
      </c>
      <c r="T214" s="143" cm="1">
        <f t="array" aca="1" ref="T214" ca="1">SUM(INDIRECT("'"&amp;TOTALDemandSheets&amp;"'!"&amp;ADDRESS(ROW(),COLUMN())))</f>
        <v>0</v>
      </c>
      <c r="U214" s="143" cm="1">
        <f t="array" aca="1" ref="U214" ca="1">SUM(INDIRECT("'"&amp;TOTALDemandSheets&amp;"'!"&amp;ADDRESS(ROW(),COLUMN())))</f>
        <v>0</v>
      </c>
      <c r="V214" s="143" cm="1">
        <f t="array" aca="1" ref="V214" ca="1">SUM(INDIRECT("'"&amp;TOTALDemandSheets&amp;"'!"&amp;ADDRESS(ROW(),COLUMN())))</f>
        <v>0</v>
      </c>
      <c r="W214" s="143" cm="1">
        <f t="array" aca="1" ref="W214" ca="1">SUM(INDIRECT("'"&amp;TOTALDemandSheets&amp;"'!"&amp;ADDRESS(ROW(),COLUMN())))</f>
        <v>0</v>
      </c>
      <c r="X214" s="143" cm="1">
        <f t="array" aca="1" ref="X214" ca="1">SUM(INDIRECT("'"&amp;TOTALDemandSheets&amp;"'!"&amp;ADDRESS(ROW(),COLUMN())))</f>
        <v>0</v>
      </c>
      <c r="Y214" s="143" cm="1">
        <f t="array" aca="1" ref="Y214" ca="1">SUM(INDIRECT("'"&amp;TOTALDemandSheets&amp;"'!"&amp;ADDRESS(ROW(),COLUMN())))</f>
        <v>0</v>
      </c>
      <c r="Z214" s="143" cm="1">
        <f t="array" aca="1" ref="Z214" ca="1">SUM(INDIRECT("'"&amp;TOTALDemandSheets&amp;"'!"&amp;ADDRESS(ROW(),COLUMN())))</f>
        <v>0</v>
      </c>
    </row>
    <row r="215" spans="1:26" outlineLevel="1">
      <c r="A215" s="113">
        <f>IF(ISBLANK('Input-Accounts'!A215),"",'Input-Accounts'!A215)</f>
        <v>184</v>
      </c>
      <c r="B215" s="17" t="str">
        <f>IF(ISBLANK('Input-Accounts'!B215),"",'Input-Accounts'!B215)</f>
        <v>Mains</v>
      </c>
      <c r="C215" s="113">
        <f>IF(ISBLANK('Input-Accounts'!C215),"",'Input-Accounts'!C215)</f>
        <v>376</v>
      </c>
      <c r="D215" s="143" cm="1">
        <f t="array" aca="1" ref="D215" ca="1">SUM(INDIRECT("'"&amp;TOTALDemandSheets&amp;"'!"&amp;ADDRESS(ROW(),COLUMN())))</f>
        <v>14418375.631168999</v>
      </c>
      <c r="E215" s="143">
        <f t="shared" ca="1" si="25"/>
        <v>0</v>
      </c>
      <c r="F215" s="89"/>
      <c r="G215" s="143" cm="1">
        <f t="array" aca="1" ref="G215" ca="1">SUM(INDIRECT("'"&amp;TOTALDemandSheets&amp;"'!"&amp;ADDRESS(ROW(),COLUMN())))</f>
        <v>4773401.9591934076</v>
      </c>
      <c r="H215" s="143" cm="1">
        <f t="array" aca="1" ref="H215" ca="1">SUM(INDIRECT("'"&amp;TOTALDemandSheets&amp;"'!"&amp;ADDRESS(ROW(),COLUMN())))</f>
        <v>3291029.394192812</v>
      </c>
      <c r="I215" s="143" cm="1">
        <f t="array" aca="1" ref="I215" ca="1">SUM(INDIRECT("'"&amp;TOTALDemandSheets&amp;"'!"&amp;ADDRESS(ROW(),COLUMN())))</f>
        <v>370311.29288139445</v>
      </c>
      <c r="J215" s="143" cm="1">
        <f t="array" aca="1" ref="J215" ca="1">SUM(INDIRECT("'"&amp;TOTALDemandSheets&amp;"'!"&amp;ADDRESS(ROW(),COLUMN())))</f>
        <v>473576.3285896724</v>
      </c>
      <c r="K215" s="143" cm="1">
        <f t="array" aca="1" ref="K215" ca="1">SUM(INDIRECT("'"&amp;TOTALDemandSheets&amp;"'!"&amp;ADDRESS(ROW(),COLUMN())))</f>
        <v>25939.931991910631</v>
      </c>
      <c r="L215" s="143" cm="1">
        <f t="array" aca="1" ref="L215" ca="1">SUM(INDIRECT("'"&amp;TOTALDemandSheets&amp;"'!"&amp;ADDRESS(ROW(),COLUMN())))</f>
        <v>5150679.9311670717</v>
      </c>
      <c r="M215" s="143" cm="1">
        <f t="array" aca="1" ref="M215" ca="1">SUM(INDIRECT("'"&amp;TOTALDemandSheets&amp;"'!"&amp;ADDRESS(ROW(),COLUMN())))</f>
        <v>333436.79315273126</v>
      </c>
      <c r="N215" s="143" cm="1">
        <f t="array" aca="1" ref="N215" ca="1">SUM(INDIRECT("'"&amp;TOTALDemandSheets&amp;"'!"&amp;ADDRESS(ROW(),COLUMN())))</f>
        <v>0</v>
      </c>
      <c r="O215" s="143" cm="1">
        <f t="array" aca="1" ref="O215" ca="1">SUM(INDIRECT("'"&amp;TOTALDemandSheets&amp;"'!"&amp;ADDRESS(ROW(),COLUMN())))</f>
        <v>0</v>
      </c>
      <c r="P215" s="143" cm="1">
        <f t="array" aca="1" ref="P215" ca="1">SUM(INDIRECT("'"&amp;TOTALDemandSheets&amp;"'!"&amp;ADDRESS(ROW(),COLUMN())))</f>
        <v>0</v>
      </c>
      <c r="Q215" s="143" cm="1">
        <f t="array" aca="1" ref="Q215" ca="1">SUM(INDIRECT("'"&amp;TOTALDemandSheets&amp;"'!"&amp;ADDRESS(ROW(),COLUMN())))</f>
        <v>0</v>
      </c>
      <c r="R215" s="143" cm="1">
        <f t="array" aca="1" ref="R215" ca="1">SUM(INDIRECT("'"&amp;TOTALDemandSheets&amp;"'!"&amp;ADDRESS(ROW(),COLUMN())))</f>
        <v>0</v>
      </c>
      <c r="S215" s="143" cm="1">
        <f t="array" aca="1" ref="S215" ca="1">SUM(INDIRECT("'"&amp;TOTALDemandSheets&amp;"'!"&amp;ADDRESS(ROW(),COLUMN())))</f>
        <v>0</v>
      </c>
      <c r="T215" s="143" cm="1">
        <f t="array" aca="1" ref="T215" ca="1">SUM(INDIRECT("'"&amp;TOTALDemandSheets&amp;"'!"&amp;ADDRESS(ROW(),COLUMN())))</f>
        <v>0</v>
      </c>
      <c r="U215" s="143" cm="1">
        <f t="array" aca="1" ref="U215" ca="1">SUM(INDIRECT("'"&amp;TOTALDemandSheets&amp;"'!"&amp;ADDRESS(ROW(),COLUMN())))</f>
        <v>0</v>
      </c>
      <c r="V215" s="143" cm="1">
        <f t="array" aca="1" ref="V215" ca="1">SUM(INDIRECT("'"&amp;TOTALDemandSheets&amp;"'!"&amp;ADDRESS(ROW(),COLUMN())))</f>
        <v>0</v>
      </c>
      <c r="W215" s="143" cm="1">
        <f t="array" aca="1" ref="W215" ca="1">SUM(INDIRECT("'"&amp;TOTALDemandSheets&amp;"'!"&amp;ADDRESS(ROW(),COLUMN())))</f>
        <v>0</v>
      </c>
      <c r="X215" s="143" cm="1">
        <f t="array" aca="1" ref="X215" ca="1">SUM(INDIRECT("'"&amp;TOTALDemandSheets&amp;"'!"&amp;ADDRESS(ROW(),COLUMN())))</f>
        <v>0</v>
      </c>
      <c r="Y215" s="143" cm="1">
        <f t="array" aca="1" ref="Y215" ca="1">SUM(INDIRECT("'"&amp;TOTALDemandSheets&amp;"'!"&amp;ADDRESS(ROW(),COLUMN())))</f>
        <v>0</v>
      </c>
      <c r="Z215" s="143" cm="1">
        <f t="array" aca="1" ref="Z215" ca="1">SUM(INDIRECT("'"&amp;TOTALDemandSheets&amp;"'!"&amp;ADDRESS(ROW(),COLUMN())))</f>
        <v>0</v>
      </c>
    </row>
    <row r="216" spans="1:26" outlineLevel="1">
      <c r="A216" s="113">
        <f>IF(ISBLANK('Input-Accounts'!A216),"",'Input-Accounts'!A216)</f>
        <v>185</v>
      </c>
      <c r="B216" s="17" t="str">
        <f>IF(ISBLANK('Input-Accounts'!B216),"",'Input-Accounts'!B216)</f>
        <v>Compressor Station</v>
      </c>
      <c r="C216" s="113">
        <f>IF(ISBLANK('Input-Accounts'!C216),"",'Input-Accounts'!C216)</f>
        <v>377</v>
      </c>
      <c r="D216" s="143" cm="1">
        <f t="array" aca="1" ref="D216" ca="1">SUM(INDIRECT("'"&amp;TOTALDemandSheets&amp;"'!"&amp;ADDRESS(ROW(),COLUMN())))</f>
        <v>50360.141955999992</v>
      </c>
      <c r="E216" s="143">
        <f t="shared" ca="1" si="25"/>
        <v>0</v>
      </c>
      <c r="F216" s="89"/>
      <c r="G216" s="143" cm="1">
        <f t="array" aca="1" ref="G216" ca="1">SUM(INDIRECT("'"&amp;TOTALDemandSheets&amp;"'!"&amp;ADDRESS(ROW(),COLUMN())))</f>
        <v>9326.7057285490191</v>
      </c>
      <c r="H216" s="143" cm="1">
        <f t="array" aca="1" ref="H216" ca="1">SUM(INDIRECT("'"&amp;TOTALDemandSheets&amp;"'!"&amp;ADDRESS(ROW(),COLUMN())))</f>
        <v>6398.5253915982048</v>
      </c>
      <c r="I216" s="143" cm="1">
        <f t="array" aca="1" ref="I216" ca="1">SUM(INDIRECT("'"&amp;TOTALDemandSheets&amp;"'!"&amp;ADDRESS(ROW(),COLUMN())))</f>
        <v>695.29046804962366</v>
      </c>
      <c r="J216" s="143" cm="1">
        <f t="array" aca="1" ref="J216" ca="1">SUM(INDIRECT("'"&amp;TOTALDemandSheets&amp;"'!"&amp;ADDRESS(ROW(),COLUMN())))</f>
        <v>874.08262693376844</v>
      </c>
      <c r="K216" s="143" cm="1">
        <f t="array" aca="1" ref="K216" ca="1">SUM(INDIRECT("'"&amp;TOTALDemandSheets&amp;"'!"&amp;ADDRESS(ROW(),COLUMN())))</f>
        <v>86.368196737437728</v>
      </c>
      <c r="L216" s="143" cm="1">
        <f t="array" aca="1" ref="L216" ca="1">SUM(INDIRECT("'"&amp;TOTALDemandSheets&amp;"'!"&amp;ADDRESS(ROW(),COLUMN())))</f>
        <v>26707.544103676373</v>
      </c>
      <c r="M216" s="143" cm="1">
        <f t="array" aca="1" ref="M216" ca="1">SUM(INDIRECT("'"&amp;TOTALDemandSheets&amp;"'!"&amp;ADDRESS(ROW(),COLUMN())))</f>
        <v>6271.6254404555684</v>
      </c>
      <c r="N216" s="143" cm="1">
        <f t="array" aca="1" ref="N216" ca="1">SUM(INDIRECT("'"&amp;TOTALDemandSheets&amp;"'!"&amp;ADDRESS(ROW(),COLUMN())))</f>
        <v>0</v>
      </c>
      <c r="O216" s="143" cm="1">
        <f t="array" aca="1" ref="O216" ca="1">SUM(INDIRECT("'"&amp;TOTALDemandSheets&amp;"'!"&amp;ADDRESS(ROW(),COLUMN())))</f>
        <v>0</v>
      </c>
      <c r="P216" s="143" cm="1">
        <f t="array" aca="1" ref="P216" ca="1">SUM(INDIRECT("'"&amp;TOTALDemandSheets&amp;"'!"&amp;ADDRESS(ROW(),COLUMN())))</f>
        <v>0</v>
      </c>
      <c r="Q216" s="143" cm="1">
        <f t="array" aca="1" ref="Q216" ca="1">SUM(INDIRECT("'"&amp;TOTALDemandSheets&amp;"'!"&amp;ADDRESS(ROW(),COLUMN())))</f>
        <v>0</v>
      </c>
      <c r="R216" s="143" cm="1">
        <f t="array" aca="1" ref="R216" ca="1">SUM(INDIRECT("'"&amp;TOTALDemandSheets&amp;"'!"&amp;ADDRESS(ROW(),COLUMN())))</f>
        <v>0</v>
      </c>
      <c r="S216" s="143" cm="1">
        <f t="array" aca="1" ref="S216" ca="1">SUM(INDIRECT("'"&amp;TOTALDemandSheets&amp;"'!"&amp;ADDRESS(ROW(),COLUMN())))</f>
        <v>0</v>
      </c>
      <c r="T216" s="143" cm="1">
        <f t="array" aca="1" ref="T216" ca="1">SUM(INDIRECT("'"&amp;TOTALDemandSheets&amp;"'!"&amp;ADDRESS(ROW(),COLUMN())))</f>
        <v>0</v>
      </c>
      <c r="U216" s="143" cm="1">
        <f t="array" aca="1" ref="U216" ca="1">SUM(INDIRECT("'"&amp;TOTALDemandSheets&amp;"'!"&amp;ADDRESS(ROW(),COLUMN())))</f>
        <v>0</v>
      </c>
      <c r="V216" s="143" cm="1">
        <f t="array" aca="1" ref="V216" ca="1">SUM(INDIRECT("'"&amp;TOTALDemandSheets&amp;"'!"&amp;ADDRESS(ROW(),COLUMN())))</f>
        <v>0</v>
      </c>
      <c r="W216" s="143" cm="1">
        <f t="array" aca="1" ref="W216" ca="1">SUM(INDIRECT("'"&amp;TOTALDemandSheets&amp;"'!"&amp;ADDRESS(ROW(),COLUMN())))</f>
        <v>0</v>
      </c>
      <c r="X216" s="143" cm="1">
        <f t="array" aca="1" ref="X216" ca="1">SUM(INDIRECT("'"&amp;TOTALDemandSheets&amp;"'!"&amp;ADDRESS(ROW(),COLUMN())))</f>
        <v>0</v>
      </c>
      <c r="Y216" s="143" cm="1">
        <f t="array" aca="1" ref="Y216" ca="1">SUM(INDIRECT("'"&amp;TOTALDemandSheets&amp;"'!"&amp;ADDRESS(ROW(),COLUMN())))</f>
        <v>0</v>
      </c>
      <c r="Z216" s="143" cm="1">
        <f t="array" aca="1" ref="Z216" ca="1">SUM(INDIRECT("'"&amp;TOTALDemandSheets&amp;"'!"&amp;ADDRESS(ROW(),COLUMN())))</f>
        <v>0</v>
      </c>
    </row>
    <row r="217" spans="1:26" outlineLevel="1">
      <c r="A217" s="113">
        <f>IF(ISBLANK('Input-Accounts'!A217),"",'Input-Accounts'!A217)</f>
        <v>186</v>
      </c>
      <c r="B217" s="17" t="str">
        <f>IF(ISBLANK('Input-Accounts'!B217),"",'Input-Accounts'!B217)</f>
        <v>M &amp; R Station Equipment - general</v>
      </c>
      <c r="C217" s="113">
        <f>IF(ISBLANK('Input-Accounts'!C217),"",'Input-Accounts'!C217)</f>
        <v>378</v>
      </c>
      <c r="D217" s="143" cm="1">
        <f t="array" aca="1" ref="D217" ca="1">SUM(INDIRECT("'"&amp;TOTALDemandSheets&amp;"'!"&amp;ADDRESS(ROW(),COLUMN())))</f>
        <v>731905.61580099992</v>
      </c>
      <c r="E217" s="143">
        <f t="shared" ca="1" si="25"/>
        <v>0</v>
      </c>
      <c r="F217" s="89"/>
      <c r="G217" s="143" cm="1">
        <f t="array" aca="1" ref="G217" ca="1">SUM(INDIRECT("'"&amp;TOTALDemandSheets&amp;"'!"&amp;ADDRESS(ROW(),COLUMN())))</f>
        <v>135549.02815032852</v>
      </c>
      <c r="H217" s="143" cm="1">
        <f t="array" aca="1" ref="H217" ca="1">SUM(INDIRECT("'"&amp;TOTALDemandSheets&amp;"'!"&amp;ADDRESS(ROW(),COLUMN())))</f>
        <v>92992.523155468662</v>
      </c>
      <c r="I217" s="143" cm="1">
        <f t="array" aca="1" ref="I217" ca="1">SUM(INDIRECT("'"&amp;TOTALDemandSheets&amp;"'!"&amp;ADDRESS(ROW(),COLUMN())))</f>
        <v>10104.955594109393</v>
      </c>
      <c r="J217" s="143" cm="1">
        <f t="array" aca="1" ref="J217" ca="1">SUM(INDIRECT("'"&amp;TOTALDemandSheets&amp;"'!"&amp;ADDRESS(ROW(),COLUMN())))</f>
        <v>12703.418983327449</v>
      </c>
      <c r="K217" s="143" cm="1">
        <f t="array" aca="1" ref="K217" ca="1">SUM(INDIRECT("'"&amp;TOTALDemandSheets&amp;"'!"&amp;ADDRESS(ROW(),COLUMN())))</f>
        <v>1255.2261721971759</v>
      </c>
      <c r="L217" s="143" cm="1">
        <f t="array" aca="1" ref="L217" ca="1">SUM(INDIRECT("'"&amp;TOTALDemandSheets&amp;"'!"&amp;ADDRESS(ROW(),COLUMN())))</f>
        <v>388152.23219212372</v>
      </c>
      <c r="M217" s="143" cm="1">
        <f t="array" aca="1" ref="M217" ca="1">SUM(INDIRECT("'"&amp;TOTALDemandSheets&amp;"'!"&amp;ADDRESS(ROW(),COLUMN())))</f>
        <v>91148.231553445046</v>
      </c>
      <c r="N217" s="143" cm="1">
        <f t="array" aca="1" ref="N217" ca="1">SUM(INDIRECT("'"&amp;TOTALDemandSheets&amp;"'!"&amp;ADDRESS(ROW(),COLUMN())))</f>
        <v>0</v>
      </c>
      <c r="O217" s="143" cm="1">
        <f t="array" aca="1" ref="O217" ca="1">SUM(INDIRECT("'"&amp;TOTALDemandSheets&amp;"'!"&amp;ADDRESS(ROW(),COLUMN())))</f>
        <v>0</v>
      </c>
      <c r="P217" s="143" cm="1">
        <f t="array" aca="1" ref="P217" ca="1">SUM(INDIRECT("'"&amp;TOTALDemandSheets&amp;"'!"&amp;ADDRESS(ROW(),COLUMN())))</f>
        <v>0</v>
      </c>
      <c r="Q217" s="143" cm="1">
        <f t="array" aca="1" ref="Q217" ca="1">SUM(INDIRECT("'"&amp;TOTALDemandSheets&amp;"'!"&amp;ADDRESS(ROW(),COLUMN())))</f>
        <v>0</v>
      </c>
      <c r="R217" s="143" cm="1">
        <f t="array" aca="1" ref="R217" ca="1">SUM(INDIRECT("'"&amp;TOTALDemandSheets&amp;"'!"&amp;ADDRESS(ROW(),COLUMN())))</f>
        <v>0</v>
      </c>
      <c r="S217" s="143" cm="1">
        <f t="array" aca="1" ref="S217" ca="1">SUM(INDIRECT("'"&amp;TOTALDemandSheets&amp;"'!"&amp;ADDRESS(ROW(),COLUMN())))</f>
        <v>0</v>
      </c>
      <c r="T217" s="143" cm="1">
        <f t="array" aca="1" ref="T217" ca="1">SUM(INDIRECT("'"&amp;TOTALDemandSheets&amp;"'!"&amp;ADDRESS(ROW(),COLUMN())))</f>
        <v>0</v>
      </c>
      <c r="U217" s="143" cm="1">
        <f t="array" aca="1" ref="U217" ca="1">SUM(INDIRECT("'"&amp;TOTALDemandSheets&amp;"'!"&amp;ADDRESS(ROW(),COLUMN())))</f>
        <v>0</v>
      </c>
      <c r="V217" s="143" cm="1">
        <f t="array" aca="1" ref="V217" ca="1">SUM(INDIRECT("'"&amp;TOTALDemandSheets&amp;"'!"&amp;ADDRESS(ROW(),COLUMN())))</f>
        <v>0</v>
      </c>
      <c r="W217" s="143" cm="1">
        <f t="array" aca="1" ref="W217" ca="1">SUM(INDIRECT("'"&amp;TOTALDemandSheets&amp;"'!"&amp;ADDRESS(ROW(),COLUMN())))</f>
        <v>0</v>
      </c>
      <c r="X217" s="143" cm="1">
        <f t="array" aca="1" ref="X217" ca="1">SUM(INDIRECT("'"&amp;TOTALDemandSheets&amp;"'!"&amp;ADDRESS(ROW(),COLUMN())))</f>
        <v>0</v>
      </c>
      <c r="Y217" s="143" cm="1">
        <f t="array" aca="1" ref="Y217" ca="1">SUM(INDIRECT("'"&amp;TOTALDemandSheets&amp;"'!"&amp;ADDRESS(ROW(),COLUMN())))</f>
        <v>0</v>
      </c>
      <c r="Z217" s="143" cm="1">
        <f t="array" aca="1" ref="Z217" ca="1">SUM(INDIRECT("'"&amp;TOTALDemandSheets&amp;"'!"&amp;ADDRESS(ROW(),COLUMN())))</f>
        <v>0</v>
      </c>
    </row>
    <row r="218" spans="1:26" outlineLevel="1">
      <c r="A218" s="113">
        <f>IF(ISBLANK('Input-Accounts'!A218),"",'Input-Accounts'!A218)</f>
        <v>187</v>
      </c>
      <c r="B218" s="17" t="str">
        <f>IF(ISBLANK('Input-Accounts'!B218),"",'Input-Accounts'!B218)</f>
        <v>M &amp; R Station Equipment - city gate</v>
      </c>
      <c r="C218" s="113">
        <f>IF(ISBLANK('Input-Accounts'!C218),"",'Input-Accounts'!C218)</f>
        <v>379</v>
      </c>
      <c r="D218" s="143" cm="1">
        <f t="array" aca="1" ref="D218" ca="1">SUM(INDIRECT("'"&amp;TOTALDemandSheets&amp;"'!"&amp;ADDRESS(ROW(),COLUMN())))</f>
        <v>85725.578930999996</v>
      </c>
      <c r="E218" s="143">
        <f t="shared" ca="1" si="25"/>
        <v>0</v>
      </c>
      <c r="F218" s="89"/>
      <c r="G218" s="143" cm="1">
        <f t="array" aca="1" ref="G218" ca="1">SUM(INDIRECT("'"&amp;TOTALDemandSheets&amp;"'!"&amp;ADDRESS(ROW(),COLUMN())))</f>
        <v>15876.389879867695</v>
      </c>
      <c r="H218" s="143" cm="1">
        <f t="array" aca="1" ref="H218" ca="1">SUM(INDIRECT("'"&amp;TOTALDemandSheets&amp;"'!"&amp;ADDRESS(ROW(),COLUMN())))</f>
        <v>10891.893314730982</v>
      </c>
      <c r="I218" s="143" cm="1">
        <f t="array" aca="1" ref="I218" ca="1">SUM(INDIRECT("'"&amp;TOTALDemandSheets&amp;"'!"&amp;ADDRESS(ROW(),COLUMN())))</f>
        <v>1183.558575963438</v>
      </c>
      <c r="J218" s="143" cm="1">
        <f t="array" aca="1" ref="J218" ca="1">SUM(INDIRECT("'"&amp;TOTALDemandSheets&amp;"'!"&amp;ADDRESS(ROW(),COLUMN())))</f>
        <v>1487.9076252980885</v>
      </c>
      <c r="K218" s="143" cm="1">
        <f t="array" aca="1" ref="K218" ca="1">SUM(INDIRECT("'"&amp;TOTALDemandSheets&amp;"'!"&amp;ADDRESS(ROW(),COLUMN())))</f>
        <v>147.02030969277746</v>
      </c>
      <c r="L218" s="143" cm="1">
        <f t="array" aca="1" ref="L218" ca="1">SUM(INDIRECT("'"&amp;TOTALDemandSheets&amp;"'!"&amp;ADDRESS(ROW(),COLUMN())))</f>
        <v>45462.931421306195</v>
      </c>
      <c r="M218" s="143" cm="1">
        <f t="array" aca="1" ref="M218" ca="1">SUM(INDIRECT("'"&amp;TOTALDemandSheets&amp;"'!"&amp;ADDRESS(ROW(),COLUMN())))</f>
        <v>10675.877804140826</v>
      </c>
      <c r="N218" s="143" cm="1">
        <f t="array" aca="1" ref="N218" ca="1">SUM(INDIRECT("'"&amp;TOTALDemandSheets&amp;"'!"&amp;ADDRESS(ROW(),COLUMN())))</f>
        <v>0</v>
      </c>
      <c r="O218" s="143" cm="1">
        <f t="array" aca="1" ref="O218" ca="1">SUM(INDIRECT("'"&amp;TOTALDemandSheets&amp;"'!"&amp;ADDRESS(ROW(),COLUMN())))</f>
        <v>0</v>
      </c>
      <c r="P218" s="143" cm="1">
        <f t="array" aca="1" ref="P218" ca="1">SUM(INDIRECT("'"&amp;TOTALDemandSheets&amp;"'!"&amp;ADDRESS(ROW(),COLUMN())))</f>
        <v>0</v>
      </c>
      <c r="Q218" s="143" cm="1">
        <f t="array" aca="1" ref="Q218" ca="1">SUM(INDIRECT("'"&amp;TOTALDemandSheets&amp;"'!"&amp;ADDRESS(ROW(),COLUMN())))</f>
        <v>0</v>
      </c>
      <c r="R218" s="143" cm="1">
        <f t="array" aca="1" ref="R218" ca="1">SUM(INDIRECT("'"&amp;TOTALDemandSheets&amp;"'!"&amp;ADDRESS(ROW(),COLUMN())))</f>
        <v>0</v>
      </c>
      <c r="S218" s="143" cm="1">
        <f t="array" aca="1" ref="S218" ca="1">SUM(INDIRECT("'"&amp;TOTALDemandSheets&amp;"'!"&amp;ADDRESS(ROW(),COLUMN())))</f>
        <v>0</v>
      </c>
      <c r="T218" s="143" cm="1">
        <f t="array" aca="1" ref="T218" ca="1">SUM(INDIRECT("'"&amp;TOTALDemandSheets&amp;"'!"&amp;ADDRESS(ROW(),COLUMN())))</f>
        <v>0</v>
      </c>
      <c r="U218" s="143" cm="1">
        <f t="array" aca="1" ref="U218" ca="1">SUM(INDIRECT("'"&amp;TOTALDemandSheets&amp;"'!"&amp;ADDRESS(ROW(),COLUMN())))</f>
        <v>0</v>
      </c>
      <c r="V218" s="143" cm="1">
        <f t="array" aca="1" ref="V218" ca="1">SUM(INDIRECT("'"&amp;TOTALDemandSheets&amp;"'!"&amp;ADDRESS(ROW(),COLUMN())))</f>
        <v>0</v>
      </c>
      <c r="W218" s="143" cm="1">
        <f t="array" aca="1" ref="W218" ca="1">SUM(INDIRECT("'"&amp;TOTALDemandSheets&amp;"'!"&amp;ADDRESS(ROW(),COLUMN())))</f>
        <v>0</v>
      </c>
      <c r="X218" s="143" cm="1">
        <f t="array" aca="1" ref="X218" ca="1">SUM(INDIRECT("'"&amp;TOTALDemandSheets&amp;"'!"&amp;ADDRESS(ROW(),COLUMN())))</f>
        <v>0</v>
      </c>
      <c r="Y218" s="143" cm="1">
        <f t="array" aca="1" ref="Y218" ca="1">SUM(INDIRECT("'"&amp;TOTALDemandSheets&amp;"'!"&amp;ADDRESS(ROW(),COLUMN())))</f>
        <v>0</v>
      </c>
      <c r="Z218" s="143" cm="1">
        <f t="array" aca="1" ref="Z218" ca="1">SUM(INDIRECT("'"&amp;TOTALDemandSheets&amp;"'!"&amp;ADDRESS(ROW(),COLUMN())))</f>
        <v>0</v>
      </c>
    </row>
    <row r="219" spans="1:26" outlineLevel="1">
      <c r="A219" s="113">
        <f>IF(ISBLANK('Input-Accounts'!A219),"",'Input-Accounts'!A219)</f>
        <v>188</v>
      </c>
      <c r="B219" s="17" t="str">
        <f>IF(ISBLANK('Input-Accounts'!B219),"",'Input-Accounts'!B219)</f>
        <v>Services</v>
      </c>
      <c r="C219" s="113">
        <f>IF(ISBLANK('Input-Accounts'!C219),"",'Input-Accounts'!C219)</f>
        <v>380</v>
      </c>
      <c r="D219" s="143" cm="1">
        <f t="array" aca="1" ref="D219" ca="1">SUM(INDIRECT("'"&amp;TOTALDemandSheets&amp;"'!"&amp;ADDRESS(ROW(),COLUMN())))</f>
        <v>0</v>
      </c>
      <c r="E219" s="143">
        <f t="shared" ca="1" si="25"/>
        <v>0</v>
      </c>
      <c r="F219" s="89"/>
      <c r="G219" s="143" cm="1">
        <f t="array" aca="1" ref="G219" ca="1">SUM(INDIRECT("'"&amp;TOTALDemandSheets&amp;"'!"&amp;ADDRESS(ROW(),COLUMN())))</f>
        <v>0</v>
      </c>
      <c r="H219" s="143" cm="1">
        <f t="array" aca="1" ref="H219" ca="1">SUM(INDIRECT("'"&amp;TOTALDemandSheets&amp;"'!"&amp;ADDRESS(ROW(),COLUMN())))</f>
        <v>0</v>
      </c>
      <c r="I219" s="143" cm="1">
        <f t="array" aca="1" ref="I219" ca="1">SUM(INDIRECT("'"&amp;TOTALDemandSheets&amp;"'!"&amp;ADDRESS(ROW(),COLUMN())))</f>
        <v>0</v>
      </c>
      <c r="J219" s="143" cm="1">
        <f t="array" aca="1" ref="J219" ca="1">SUM(INDIRECT("'"&amp;TOTALDemandSheets&amp;"'!"&amp;ADDRESS(ROW(),COLUMN())))</f>
        <v>0</v>
      </c>
      <c r="K219" s="143" cm="1">
        <f t="array" aca="1" ref="K219" ca="1">SUM(INDIRECT("'"&amp;TOTALDemandSheets&amp;"'!"&amp;ADDRESS(ROW(),COLUMN())))</f>
        <v>0</v>
      </c>
      <c r="L219" s="143" cm="1">
        <f t="array" aca="1" ref="L219" ca="1">SUM(INDIRECT("'"&amp;TOTALDemandSheets&amp;"'!"&amp;ADDRESS(ROW(),COLUMN())))</f>
        <v>0</v>
      </c>
      <c r="M219" s="143" cm="1">
        <f t="array" aca="1" ref="M219" ca="1">SUM(INDIRECT("'"&amp;TOTALDemandSheets&amp;"'!"&amp;ADDRESS(ROW(),COLUMN())))</f>
        <v>0</v>
      </c>
      <c r="N219" s="143" cm="1">
        <f t="array" aca="1" ref="N219" ca="1">SUM(INDIRECT("'"&amp;TOTALDemandSheets&amp;"'!"&amp;ADDRESS(ROW(),COLUMN())))</f>
        <v>0</v>
      </c>
      <c r="O219" s="143" cm="1">
        <f t="array" aca="1" ref="O219" ca="1">SUM(INDIRECT("'"&amp;TOTALDemandSheets&amp;"'!"&amp;ADDRESS(ROW(),COLUMN())))</f>
        <v>0</v>
      </c>
      <c r="P219" s="143" cm="1">
        <f t="array" aca="1" ref="P219" ca="1">SUM(INDIRECT("'"&amp;TOTALDemandSheets&amp;"'!"&amp;ADDRESS(ROW(),COLUMN())))</f>
        <v>0</v>
      </c>
      <c r="Q219" s="143" cm="1">
        <f t="array" aca="1" ref="Q219" ca="1">SUM(INDIRECT("'"&amp;TOTALDemandSheets&amp;"'!"&amp;ADDRESS(ROW(),COLUMN())))</f>
        <v>0</v>
      </c>
      <c r="R219" s="143" cm="1">
        <f t="array" aca="1" ref="R219" ca="1">SUM(INDIRECT("'"&amp;TOTALDemandSheets&amp;"'!"&amp;ADDRESS(ROW(),COLUMN())))</f>
        <v>0</v>
      </c>
      <c r="S219" s="143" cm="1">
        <f t="array" aca="1" ref="S219" ca="1">SUM(INDIRECT("'"&amp;TOTALDemandSheets&amp;"'!"&amp;ADDRESS(ROW(),COLUMN())))</f>
        <v>0</v>
      </c>
      <c r="T219" s="143" cm="1">
        <f t="array" aca="1" ref="T219" ca="1">SUM(INDIRECT("'"&amp;TOTALDemandSheets&amp;"'!"&amp;ADDRESS(ROW(),COLUMN())))</f>
        <v>0</v>
      </c>
      <c r="U219" s="143" cm="1">
        <f t="array" aca="1" ref="U219" ca="1">SUM(INDIRECT("'"&amp;TOTALDemandSheets&amp;"'!"&amp;ADDRESS(ROW(),COLUMN())))</f>
        <v>0</v>
      </c>
      <c r="V219" s="143" cm="1">
        <f t="array" aca="1" ref="V219" ca="1">SUM(INDIRECT("'"&amp;TOTALDemandSheets&amp;"'!"&amp;ADDRESS(ROW(),COLUMN())))</f>
        <v>0</v>
      </c>
      <c r="W219" s="143" cm="1">
        <f t="array" aca="1" ref="W219" ca="1">SUM(INDIRECT("'"&amp;TOTALDemandSheets&amp;"'!"&amp;ADDRESS(ROW(),COLUMN())))</f>
        <v>0</v>
      </c>
      <c r="X219" s="143" cm="1">
        <f t="array" aca="1" ref="X219" ca="1">SUM(INDIRECT("'"&amp;TOTALDemandSheets&amp;"'!"&amp;ADDRESS(ROW(),COLUMN())))</f>
        <v>0</v>
      </c>
      <c r="Y219" s="143" cm="1">
        <f t="array" aca="1" ref="Y219" ca="1">SUM(INDIRECT("'"&amp;TOTALDemandSheets&amp;"'!"&amp;ADDRESS(ROW(),COLUMN())))</f>
        <v>0</v>
      </c>
      <c r="Z219" s="143" cm="1">
        <f t="array" aca="1" ref="Z219" ca="1">SUM(INDIRECT("'"&amp;TOTALDemandSheets&amp;"'!"&amp;ADDRESS(ROW(),COLUMN())))</f>
        <v>0</v>
      </c>
    </row>
    <row r="220" spans="1:26" outlineLevel="1">
      <c r="A220" s="113">
        <f>IF(ISBLANK('Input-Accounts'!A220),"",'Input-Accounts'!A220)</f>
        <v>189</v>
      </c>
      <c r="B220" s="17" t="str">
        <f>IF(ISBLANK('Input-Accounts'!B220),"",'Input-Accounts'!B220)</f>
        <v>Meters</v>
      </c>
      <c r="C220" s="113">
        <f>IF(ISBLANK('Input-Accounts'!C220),"",'Input-Accounts'!C220)</f>
        <v>381</v>
      </c>
      <c r="D220" s="143" cm="1">
        <f t="array" aca="1" ref="D220" ca="1">SUM(INDIRECT("'"&amp;TOTALDemandSheets&amp;"'!"&amp;ADDRESS(ROW(),COLUMN())))</f>
        <v>0</v>
      </c>
      <c r="E220" s="143">
        <f t="shared" ca="1" si="25"/>
        <v>0</v>
      </c>
      <c r="F220" s="89">
        <f>F89</f>
        <v>0</v>
      </c>
      <c r="G220" s="143" cm="1">
        <f t="array" aca="1" ref="G220" ca="1">SUM(INDIRECT("'"&amp;TOTALDemandSheets&amp;"'!"&amp;ADDRESS(ROW(),COLUMN())))</f>
        <v>0</v>
      </c>
      <c r="H220" s="143" cm="1">
        <f t="array" aca="1" ref="H220" ca="1">SUM(INDIRECT("'"&amp;TOTALDemandSheets&amp;"'!"&amp;ADDRESS(ROW(),COLUMN())))</f>
        <v>0</v>
      </c>
      <c r="I220" s="143" cm="1">
        <f t="array" aca="1" ref="I220" ca="1">SUM(INDIRECT("'"&amp;TOTALDemandSheets&amp;"'!"&amp;ADDRESS(ROW(),COLUMN())))</f>
        <v>0</v>
      </c>
      <c r="J220" s="143" cm="1">
        <f t="array" aca="1" ref="J220" ca="1">SUM(INDIRECT("'"&amp;TOTALDemandSheets&amp;"'!"&amp;ADDRESS(ROW(),COLUMN())))</f>
        <v>0</v>
      </c>
      <c r="K220" s="143" cm="1">
        <f t="array" aca="1" ref="K220" ca="1">SUM(INDIRECT("'"&amp;TOTALDemandSheets&amp;"'!"&amp;ADDRESS(ROW(),COLUMN())))</f>
        <v>0</v>
      </c>
      <c r="L220" s="143" cm="1">
        <f t="array" aca="1" ref="L220" ca="1">SUM(INDIRECT("'"&amp;TOTALDemandSheets&amp;"'!"&amp;ADDRESS(ROW(),COLUMN())))</f>
        <v>0</v>
      </c>
      <c r="M220" s="143" cm="1">
        <f t="array" aca="1" ref="M220" ca="1">SUM(INDIRECT("'"&amp;TOTALDemandSheets&amp;"'!"&amp;ADDRESS(ROW(),COLUMN())))</f>
        <v>0</v>
      </c>
      <c r="N220" s="143" cm="1">
        <f t="array" aca="1" ref="N220" ca="1">SUM(INDIRECT("'"&amp;TOTALDemandSheets&amp;"'!"&amp;ADDRESS(ROW(),COLUMN())))</f>
        <v>0</v>
      </c>
      <c r="O220" s="143" cm="1">
        <f t="array" aca="1" ref="O220" ca="1">SUM(INDIRECT("'"&amp;TOTALDemandSheets&amp;"'!"&amp;ADDRESS(ROW(),COLUMN())))</f>
        <v>0</v>
      </c>
      <c r="P220" s="143" cm="1">
        <f t="array" aca="1" ref="P220" ca="1">SUM(INDIRECT("'"&amp;TOTALDemandSheets&amp;"'!"&amp;ADDRESS(ROW(),COLUMN())))</f>
        <v>0</v>
      </c>
      <c r="Q220" s="143" cm="1">
        <f t="array" aca="1" ref="Q220" ca="1">SUM(INDIRECT("'"&amp;TOTALDemandSheets&amp;"'!"&amp;ADDRESS(ROW(),COLUMN())))</f>
        <v>0</v>
      </c>
      <c r="R220" s="143" cm="1">
        <f t="array" aca="1" ref="R220" ca="1">SUM(INDIRECT("'"&amp;TOTALDemandSheets&amp;"'!"&amp;ADDRESS(ROW(),COLUMN())))</f>
        <v>0</v>
      </c>
      <c r="S220" s="143" cm="1">
        <f t="array" aca="1" ref="S220" ca="1">SUM(INDIRECT("'"&amp;TOTALDemandSheets&amp;"'!"&amp;ADDRESS(ROW(),COLUMN())))</f>
        <v>0</v>
      </c>
      <c r="T220" s="143" cm="1">
        <f t="array" aca="1" ref="T220" ca="1">SUM(INDIRECT("'"&amp;TOTALDemandSheets&amp;"'!"&amp;ADDRESS(ROW(),COLUMN())))</f>
        <v>0</v>
      </c>
      <c r="U220" s="143" cm="1">
        <f t="array" aca="1" ref="U220" ca="1">SUM(INDIRECT("'"&amp;TOTALDemandSheets&amp;"'!"&amp;ADDRESS(ROW(),COLUMN())))</f>
        <v>0</v>
      </c>
      <c r="V220" s="143" cm="1">
        <f t="array" aca="1" ref="V220" ca="1">SUM(INDIRECT("'"&amp;TOTALDemandSheets&amp;"'!"&amp;ADDRESS(ROW(),COLUMN())))</f>
        <v>0</v>
      </c>
      <c r="W220" s="143" cm="1">
        <f t="array" aca="1" ref="W220" ca="1">SUM(INDIRECT("'"&amp;TOTALDemandSheets&amp;"'!"&amp;ADDRESS(ROW(),COLUMN())))</f>
        <v>0</v>
      </c>
      <c r="X220" s="143" cm="1">
        <f t="array" aca="1" ref="X220" ca="1">SUM(INDIRECT("'"&amp;TOTALDemandSheets&amp;"'!"&amp;ADDRESS(ROW(),COLUMN())))</f>
        <v>0</v>
      </c>
      <c r="Y220" s="143" cm="1">
        <f t="array" aca="1" ref="Y220" ca="1">SUM(INDIRECT("'"&amp;TOTALDemandSheets&amp;"'!"&amp;ADDRESS(ROW(),COLUMN())))</f>
        <v>0</v>
      </c>
      <c r="Z220" s="143" cm="1">
        <f t="array" aca="1" ref="Z220" ca="1">SUM(INDIRECT("'"&amp;TOTALDemandSheets&amp;"'!"&amp;ADDRESS(ROW(),COLUMN())))</f>
        <v>0</v>
      </c>
    </row>
    <row r="221" spans="1:26" outlineLevel="1">
      <c r="A221" s="113">
        <f>IF(ISBLANK('Input-Accounts'!A221),"",'Input-Accounts'!A221)</f>
        <v>190</v>
      </c>
      <c r="B221" s="17" t="str">
        <f>IF(ISBLANK('Input-Accounts'!B221),"",'Input-Accounts'!B221)</f>
        <v>House Regulator &amp; Install.</v>
      </c>
      <c r="C221" s="113">
        <f>IF(ISBLANK('Input-Accounts'!C221),"",'Input-Accounts'!C221)</f>
        <v>383</v>
      </c>
      <c r="D221" s="143" cm="1">
        <f t="array" aca="1" ref="D221" ca="1">SUM(INDIRECT("'"&amp;TOTALDemandSheets&amp;"'!"&amp;ADDRESS(ROW(),COLUMN())))</f>
        <v>0</v>
      </c>
      <c r="E221" s="143">
        <f t="shared" ca="1" si="25"/>
        <v>0</v>
      </c>
      <c r="F221" s="89"/>
      <c r="G221" s="143" cm="1">
        <f t="array" aca="1" ref="G221" ca="1">SUM(INDIRECT("'"&amp;TOTALDemandSheets&amp;"'!"&amp;ADDRESS(ROW(),COLUMN())))</f>
        <v>0</v>
      </c>
      <c r="H221" s="143" cm="1">
        <f t="array" aca="1" ref="H221" ca="1">SUM(INDIRECT("'"&amp;TOTALDemandSheets&amp;"'!"&amp;ADDRESS(ROW(),COLUMN())))</f>
        <v>0</v>
      </c>
      <c r="I221" s="143" cm="1">
        <f t="array" aca="1" ref="I221" ca="1">SUM(INDIRECT("'"&amp;TOTALDemandSheets&amp;"'!"&amp;ADDRESS(ROW(),COLUMN())))</f>
        <v>0</v>
      </c>
      <c r="J221" s="143" cm="1">
        <f t="array" aca="1" ref="J221" ca="1">SUM(INDIRECT("'"&amp;TOTALDemandSheets&amp;"'!"&amp;ADDRESS(ROW(),COLUMN())))</f>
        <v>0</v>
      </c>
      <c r="K221" s="143" cm="1">
        <f t="array" aca="1" ref="K221" ca="1">SUM(INDIRECT("'"&amp;TOTALDemandSheets&amp;"'!"&amp;ADDRESS(ROW(),COLUMN())))</f>
        <v>0</v>
      </c>
      <c r="L221" s="143" cm="1">
        <f t="array" aca="1" ref="L221" ca="1">SUM(INDIRECT("'"&amp;TOTALDemandSheets&amp;"'!"&amp;ADDRESS(ROW(),COLUMN())))</f>
        <v>0</v>
      </c>
      <c r="M221" s="143" cm="1">
        <f t="array" aca="1" ref="M221" ca="1">SUM(INDIRECT("'"&amp;TOTALDemandSheets&amp;"'!"&amp;ADDRESS(ROW(),COLUMN())))</f>
        <v>0</v>
      </c>
      <c r="N221" s="143" cm="1">
        <f t="array" aca="1" ref="N221" ca="1">SUM(INDIRECT("'"&amp;TOTALDemandSheets&amp;"'!"&amp;ADDRESS(ROW(),COLUMN())))</f>
        <v>0</v>
      </c>
      <c r="O221" s="143" cm="1">
        <f t="array" aca="1" ref="O221" ca="1">SUM(INDIRECT("'"&amp;TOTALDemandSheets&amp;"'!"&amp;ADDRESS(ROW(),COLUMN())))</f>
        <v>0</v>
      </c>
      <c r="P221" s="143" cm="1">
        <f t="array" aca="1" ref="P221" ca="1">SUM(INDIRECT("'"&amp;TOTALDemandSheets&amp;"'!"&amp;ADDRESS(ROW(),COLUMN())))</f>
        <v>0</v>
      </c>
      <c r="Q221" s="143" cm="1">
        <f t="array" aca="1" ref="Q221" ca="1">SUM(INDIRECT("'"&amp;TOTALDemandSheets&amp;"'!"&amp;ADDRESS(ROW(),COLUMN())))</f>
        <v>0</v>
      </c>
      <c r="R221" s="143" cm="1">
        <f t="array" aca="1" ref="R221" ca="1">SUM(INDIRECT("'"&amp;TOTALDemandSheets&amp;"'!"&amp;ADDRESS(ROW(),COLUMN())))</f>
        <v>0</v>
      </c>
      <c r="S221" s="143" cm="1">
        <f t="array" aca="1" ref="S221" ca="1">SUM(INDIRECT("'"&amp;TOTALDemandSheets&amp;"'!"&amp;ADDRESS(ROW(),COLUMN())))</f>
        <v>0</v>
      </c>
      <c r="T221" s="143" cm="1">
        <f t="array" aca="1" ref="T221" ca="1">SUM(INDIRECT("'"&amp;TOTALDemandSheets&amp;"'!"&amp;ADDRESS(ROW(),COLUMN())))</f>
        <v>0</v>
      </c>
      <c r="U221" s="143" cm="1">
        <f t="array" aca="1" ref="U221" ca="1">SUM(INDIRECT("'"&amp;TOTALDemandSheets&amp;"'!"&amp;ADDRESS(ROW(),COLUMN())))</f>
        <v>0</v>
      </c>
      <c r="V221" s="143" cm="1">
        <f t="array" aca="1" ref="V221" ca="1">SUM(INDIRECT("'"&amp;TOTALDemandSheets&amp;"'!"&amp;ADDRESS(ROW(),COLUMN())))</f>
        <v>0</v>
      </c>
      <c r="W221" s="143" cm="1">
        <f t="array" aca="1" ref="W221" ca="1">SUM(INDIRECT("'"&amp;TOTALDemandSheets&amp;"'!"&amp;ADDRESS(ROW(),COLUMN())))</f>
        <v>0</v>
      </c>
      <c r="X221" s="143" cm="1">
        <f t="array" aca="1" ref="X221" ca="1">SUM(INDIRECT("'"&amp;TOTALDemandSheets&amp;"'!"&amp;ADDRESS(ROW(),COLUMN())))</f>
        <v>0</v>
      </c>
      <c r="Y221" s="143" cm="1">
        <f t="array" aca="1" ref="Y221" ca="1">SUM(INDIRECT("'"&amp;TOTALDemandSheets&amp;"'!"&amp;ADDRESS(ROW(),COLUMN())))</f>
        <v>0</v>
      </c>
      <c r="Z221" s="143" cm="1">
        <f t="array" aca="1" ref="Z221" ca="1">SUM(INDIRECT("'"&amp;TOTALDemandSheets&amp;"'!"&amp;ADDRESS(ROW(),COLUMN())))</f>
        <v>0</v>
      </c>
    </row>
    <row r="222" spans="1:26" outlineLevel="1">
      <c r="A222" s="113">
        <f>IF(ISBLANK('Input-Accounts'!A222),"",'Input-Accounts'!A222)</f>
        <v>191</v>
      </c>
      <c r="B222" s="17" t="str">
        <f>IF(ISBLANK('Input-Accounts'!B222),"",'Input-Accounts'!B222)</f>
        <v>Industrial M &amp; R Station Equipment</v>
      </c>
      <c r="C222" s="113">
        <f>IF(ISBLANK('Input-Accounts'!C222),"",'Input-Accounts'!C222)</f>
        <v>385</v>
      </c>
      <c r="D222" s="143" cm="1">
        <f t="array" aca="1" ref="D222" ca="1">SUM(INDIRECT("'"&amp;TOTALDemandSheets&amp;"'!"&amp;ADDRESS(ROW(),COLUMN())))</f>
        <v>0</v>
      </c>
      <c r="E222" s="143">
        <f t="shared" ca="1" si="25"/>
        <v>0</v>
      </c>
      <c r="F222" s="89"/>
      <c r="G222" s="143" cm="1">
        <f t="array" aca="1" ref="G222" ca="1">SUM(INDIRECT("'"&amp;TOTALDemandSheets&amp;"'!"&amp;ADDRESS(ROW(),COLUMN())))</f>
        <v>0</v>
      </c>
      <c r="H222" s="143" cm="1">
        <f t="array" aca="1" ref="H222" ca="1">SUM(INDIRECT("'"&amp;TOTALDemandSheets&amp;"'!"&amp;ADDRESS(ROW(),COLUMN())))</f>
        <v>0</v>
      </c>
      <c r="I222" s="143" cm="1">
        <f t="array" aca="1" ref="I222" ca="1">SUM(INDIRECT("'"&amp;TOTALDemandSheets&amp;"'!"&amp;ADDRESS(ROW(),COLUMN())))</f>
        <v>0</v>
      </c>
      <c r="J222" s="143" cm="1">
        <f t="array" aca="1" ref="J222" ca="1">SUM(INDIRECT("'"&amp;TOTALDemandSheets&amp;"'!"&amp;ADDRESS(ROW(),COLUMN())))</f>
        <v>0</v>
      </c>
      <c r="K222" s="143" cm="1">
        <f t="array" aca="1" ref="K222" ca="1">SUM(INDIRECT("'"&amp;TOTALDemandSheets&amp;"'!"&amp;ADDRESS(ROW(),COLUMN())))</f>
        <v>0</v>
      </c>
      <c r="L222" s="143" cm="1">
        <f t="array" aca="1" ref="L222" ca="1">SUM(INDIRECT("'"&amp;TOTALDemandSheets&amp;"'!"&amp;ADDRESS(ROW(),COLUMN())))</f>
        <v>0</v>
      </c>
      <c r="M222" s="143" cm="1">
        <f t="array" aca="1" ref="M222" ca="1">SUM(INDIRECT("'"&amp;TOTALDemandSheets&amp;"'!"&amp;ADDRESS(ROW(),COLUMN())))</f>
        <v>0</v>
      </c>
      <c r="N222" s="143" cm="1">
        <f t="array" aca="1" ref="N222" ca="1">SUM(INDIRECT("'"&amp;TOTALDemandSheets&amp;"'!"&amp;ADDRESS(ROW(),COLUMN())))</f>
        <v>0</v>
      </c>
      <c r="O222" s="143" cm="1">
        <f t="array" aca="1" ref="O222" ca="1">SUM(INDIRECT("'"&amp;TOTALDemandSheets&amp;"'!"&amp;ADDRESS(ROW(),COLUMN())))</f>
        <v>0</v>
      </c>
      <c r="P222" s="143" cm="1">
        <f t="array" aca="1" ref="P222" ca="1">SUM(INDIRECT("'"&amp;TOTALDemandSheets&amp;"'!"&amp;ADDRESS(ROW(),COLUMN())))</f>
        <v>0</v>
      </c>
      <c r="Q222" s="143" cm="1">
        <f t="array" aca="1" ref="Q222" ca="1">SUM(INDIRECT("'"&amp;TOTALDemandSheets&amp;"'!"&amp;ADDRESS(ROW(),COLUMN())))</f>
        <v>0</v>
      </c>
      <c r="R222" s="143" cm="1">
        <f t="array" aca="1" ref="R222" ca="1">SUM(INDIRECT("'"&amp;TOTALDemandSheets&amp;"'!"&amp;ADDRESS(ROW(),COLUMN())))</f>
        <v>0</v>
      </c>
      <c r="S222" s="143" cm="1">
        <f t="array" aca="1" ref="S222" ca="1">SUM(INDIRECT("'"&amp;TOTALDemandSheets&amp;"'!"&amp;ADDRESS(ROW(),COLUMN())))</f>
        <v>0</v>
      </c>
      <c r="T222" s="143" cm="1">
        <f t="array" aca="1" ref="T222" ca="1">SUM(INDIRECT("'"&amp;TOTALDemandSheets&amp;"'!"&amp;ADDRESS(ROW(),COLUMN())))</f>
        <v>0</v>
      </c>
      <c r="U222" s="143" cm="1">
        <f t="array" aca="1" ref="U222" ca="1">SUM(INDIRECT("'"&amp;TOTALDemandSheets&amp;"'!"&amp;ADDRESS(ROW(),COLUMN())))</f>
        <v>0</v>
      </c>
      <c r="V222" s="143" cm="1">
        <f t="array" aca="1" ref="V222" ca="1">SUM(INDIRECT("'"&amp;TOTALDemandSheets&amp;"'!"&amp;ADDRESS(ROW(),COLUMN())))</f>
        <v>0</v>
      </c>
      <c r="W222" s="143" cm="1">
        <f t="array" aca="1" ref="W222" ca="1">SUM(INDIRECT("'"&amp;TOTALDemandSheets&amp;"'!"&amp;ADDRESS(ROW(),COLUMN())))</f>
        <v>0</v>
      </c>
      <c r="X222" s="143" cm="1">
        <f t="array" aca="1" ref="X222" ca="1">SUM(INDIRECT("'"&amp;TOTALDemandSheets&amp;"'!"&amp;ADDRESS(ROW(),COLUMN())))</f>
        <v>0</v>
      </c>
      <c r="Y222" s="143" cm="1">
        <f t="array" aca="1" ref="Y222" ca="1">SUM(INDIRECT("'"&amp;TOTALDemandSheets&amp;"'!"&amp;ADDRESS(ROW(),COLUMN())))</f>
        <v>0</v>
      </c>
      <c r="Z222" s="143" cm="1">
        <f t="array" aca="1" ref="Z222" ca="1">SUM(INDIRECT("'"&amp;TOTALDemandSheets&amp;"'!"&amp;ADDRESS(ROW(),COLUMN())))</f>
        <v>0</v>
      </c>
    </row>
    <row r="223" spans="1:26" outlineLevel="1">
      <c r="A223" s="113">
        <f>IF(ISBLANK('Input-Accounts'!A223),"",'Input-Accounts'!A223)</f>
        <v>192</v>
      </c>
      <c r="B223" s="79" t="str">
        <f>IF(ISBLANK('Input-Accounts'!B223),"",'Input-Accounts'!B223)</f>
        <v>Subtotal - Distribution Plant</v>
      </c>
      <c r="C223" s="113" t="str">
        <f>IF(ISBLANK('Input-Accounts'!C223),"",'Input-Accounts'!C223)</f>
        <v/>
      </c>
      <c r="D223" s="144" cm="1">
        <f t="array" aca="1" ref="D223" ca="1">SUM(INDIRECT("'"&amp;TOTALDemandSheets&amp;"'!"&amp;ADDRESS(ROW(),COLUMN())))</f>
        <v>15330652.626108998</v>
      </c>
      <c r="E223" s="143">
        <f t="shared" ca="1" si="25"/>
        <v>0</v>
      </c>
      <c r="G223" s="144" cm="1">
        <f t="array" aca="1" ref="G223" ca="1">SUM(INDIRECT("'"&amp;TOTALDemandSheets&amp;"'!"&amp;ADDRESS(ROW(),COLUMN())))</f>
        <v>4948815.460438204</v>
      </c>
      <c r="H223" s="144" cm="1">
        <f t="array" aca="1" ref="H223" ca="1">SUM(INDIRECT("'"&amp;TOTALDemandSheets&amp;"'!"&amp;ADDRESS(ROW(),COLUMN())))</f>
        <v>3411420.6455325126</v>
      </c>
      <c r="I223" s="144" cm="1">
        <f t="array" aca="1" ref="I223" ca="1">SUM(INDIRECT("'"&amp;TOTALDemandSheets&amp;"'!"&amp;ADDRESS(ROW(),COLUMN())))</f>
        <v>383432.49883176666</v>
      </c>
      <c r="J223" s="144" cm="1">
        <f t="array" aca="1" ref="J223" ca="1">SUM(INDIRECT("'"&amp;TOTALDemandSheets&amp;"'!"&amp;ADDRESS(ROW(),COLUMN())))</f>
        <v>490096.31495518395</v>
      </c>
      <c r="K223" s="144" cm="1">
        <f t="array" aca="1" ref="K223" ca="1">SUM(INDIRECT("'"&amp;TOTALDemandSheets&amp;"'!"&amp;ADDRESS(ROW(),COLUMN())))</f>
        <v>27508.220483501427</v>
      </c>
      <c r="L223" s="144" cm="1">
        <f t="array" aca="1" ref="L223" ca="1">SUM(INDIRECT("'"&amp;TOTALDemandSheets&amp;"'!"&amp;ADDRESS(ROW(),COLUMN())))</f>
        <v>5626822.8156524953</v>
      </c>
      <c r="M223" s="144" cm="1">
        <f t="array" aca="1" ref="M223" ca="1">SUM(INDIRECT("'"&amp;TOTALDemandSheets&amp;"'!"&amp;ADDRESS(ROW(),COLUMN())))</f>
        <v>442556.67021533428</v>
      </c>
      <c r="N223" s="144" cm="1">
        <f t="array" aca="1" ref="N223" ca="1">SUM(INDIRECT("'"&amp;TOTALDemandSheets&amp;"'!"&amp;ADDRESS(ROW(),COLUMN())))</f>
        <v>0</v>
      </c>
      <c r="O223" s="144" cm="1">
        <f t="array" aca="1" ref="O223" ca="1">SUM(INDIRECT("'"&amp;TOTALDemandSheets&amp;"'!"&amp;ADDRESS(ROW(),COLUMN())))</f>
        <v>0</v>
      </c>
      <c r="P223" s="144" cm="1">
        <f t="array" aca="1" ref="P223" ca="1">SUM(INDIRECT("'"&amp;TOTALDemandSheets&amp;"'!"&amp;ADDRESS(ROW(),COLUMN())))</f>
        <v>0</v>
      </c>
      <c r="Q223" s="144" cm="1">
        <f t="array" aca="1" ref="Q223" ca="1">SUM(INDIRECT("'"&amp;TOTALDemandSheets&amp;"'!"&amp;ADDRESS(ROW(),COLUMN())))</f>
        <v>0</v>
      </c>
      <c r="R223" s="144" cm="1">
        <f t="array" aca="1" ref="R223" ca="1">SUM(INDIRECT("'"&amp;TOTALDemandSheets&amp;"'!"&amp;ADDRESS(ROW(),COLUMN())))</f>
        <v>0</v>
      </c>
      <c r="S223" s="144" cm="1">
        <f t="array" aca="1" ref="S223" ca="1">SUM(INDIRECT("'"&amp;TOTALDemandSheets&amp;"'!"&amp;ADDRESS(ROW(),COLUMN())))</f>
        <v>0</v>
      </c>
      <c r="T223" s="144" cm="1">
        <f t="array" aca="1" ref="T223" ca="1">SUM(INDIRECT("'"&amp;TOTALDemandSheets&amp;"'!"&amp;ADDRESS(ROW(),COLUMN())))</f>
        <v>0</v>
      </c>
      <c r="U223" s="144" cm="1">
        <f t="array" aca="1" ref="U223" ca="1">SUM(INDIRECT("'"&amp;TOTALDemandSheets&amp;"'!"&amp;ADDRESS(ROW(),COLUMN())))</f>
        <v>0</v>
      </c>
      <c r="V223" s="144" cm="1">
        <f t="array" aca="1" ref="V223" ca="1">SUM(INDIRECT("'"&amp;TOTALDemandSheets&amp;"'!"&amp;ADDRESS(ROW(),COLUMN())))</f>
        <v>0</v>
      </c>
      <c r="W223" s="144" cm="1">
        <f t="array" aca="1" ref="W223" ca="1">SUM(INDIRECT("'"&amp;TOTALDemandSheets&amp;"'!"&amp;ADDRESS(ROW(),COLUMN())))</f>
        <v>0</v>
      </c>
      <c r="X223" s="144" cm="1">
        <f t="array" aca="1" ref="X223" ca="1">SUM(INDIRECT("'"&amp;TOTALDemandSheets&amp;"'!"&amp;ADDRESS(ROW(),COLUMN())))</f>
        <v>0</v>
      </c>
      <c r="Y223" s="144" cm="1">
        <f t="array" aca="1" ref="Y223" ca="1">SUM(INDIRECT("'"&amp;TOTALDemandSheets&amp;"'!"&amp;ADDRESS(ROW(),COLUMN())))</f>
        <v>0</v>
      </c>
      <c r="Z223" s="144" cm="1">
        <f t="array" aca="1" ref="Z223" ca="1">SUM(INDIRECT("'"&amp;TOTALDemandSheets&amp;"'!"&amp;ADDRESS(ROW(),COLUMN())))</f>
        <v>0</v>
      </c>
    </row>
    <row r="224" spans="1:26" outlineLevel="1">
      <c r="A224" s="113" t="str">
        <f>IF(ISBLANK('Input-Accounts'!A224),"",'Input-Accounts'!A224)</f>
        <v/>
      </c>
      <c r="B224" s="17" t="str">
        <f>IF(ISBLANK('Input-Accounts'!B224),"",'Input-Accounts'!B224)</f>
        <v/>
      </c>
      <c r="D224" s="143"/>
      <c r="E224" s="143">
        <f t="shared" si="25"/>
        <v>0</v>
      </c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</row>
    <row r="225" spans="1:26" outlineLevel="1">
      <c r="A225" s="113">
        <f>IF(ISBLANK('Input-Accounts'!A225),"",'Input-Accounts'!A225)</f>
        <v>193</v>
      </c>
      <c r="B225" s="81" t="str">
        <f>IF(ISBLANK('Input-Accounts'!B225),"",'Input-Accounts'!B225)</f>
        <v>General Plant</v>
      </c>
      <c r="D225" s="143"/>
      <c r="E225" s="143">
        <f t="shared" si="25"/>
        <v>0</v>
      </c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</row>
    <row r="226" spans="1:26" outlineLevel="1">
      <c r="A226" s="113">
        <f>IF(ISBLANK('Input-Accounts'!A226),"",'Input-Accounts'!A226)</f>
        <v>194</v>
      </c>
      <c r="B226" s="17" t="str">
        <f>IF(ISBLANK('Input-Accounts'!B226),"",'Input-Accounts'!B226)</f>
        <v>Land and Land Rights</v>
      </c>
      <c r="C226" s="113">
        <f>IF(ISBLANK('Input-Accounts'!C226),"",'Input-Accounts'!C226)</f>
        <v>389</v>
      </c>
      <c r="D226" s="143" cm="1">
        <f t="array" aca="1" ref="D226" ca="1">SUM(INDIRECT("'"&amp;TOTALDemandSheets&amp;"'!"&amp;ADDRESS(ROW(),COLUMN())))</f>
        <v>0</v>
      </c>
      <c r="E226" s="143">
        <f t="shared" ca="1" si="25"/>
        <v>0</v>
      </c>
      <c r="F226" s="89"/>
      <c r="G226" s="143" cm="1">
        <f t="array" aca="1" ref="G226" ca="1">SUM(INDIRECT("'"&amp;TOTALDemandSheets&amp;"'!"&amp;ADDRESS(ROW(),COLUMN())))</f>
        <v>0</v>
      </c>
      <c r="H226" s="143" cm="1">
        <f t="array" aca="1" ref="H226" ca="1">SUM(INDIRECT("'"&amp;TOTALDemandSheets&amp;"'!"&amp;ADDRESS(ROW(),COLUMN())))</f>
        <v>0</v>
      </c>
      <c r="I226" s="143" cm="1">
        <f t="array" aca="1" ref="I226" ca="1">SUM(INDIRECT("'"&amp;TOTALDemandSheets&amp;"'!"&amp;ADDRESS(ROW(),COLUMN())))</f>
        <v>0</v>
      </c>
      <c r="J226" s="143" cm="1">
        <f t="array" aca="1" ref="J226" ca="1">SUM(INDIRECT("'"&amp;TOTALDemandSheets&amp;"'!"&amp;ADDRESS(ROW(),COLUMN())))</f>
        <v>0</v>
      </c>
      <c r="K226" s="143" cm="1">
        <f t="array" aca="1" ref="K226" ca="1">SUM(INDIRECT("'"&amp;TOTALDemandSheets&amp;"'!"&amp;ADDRESS(ROW(),COLUMN())))</f>
        <v>0</v>
      </c>
      <c r="L226" s="143" cm="1">
        <f t="array" aca="1" ref="L226" ca="1">SUM(INDIRECT("'"&amp;TOTALDemandSheets&amp;"'!"&amp;ADDRESS(ROW(),COLUMN())))</f>
        <v>0</v>
      </c>
      <c r="M226" s="143" cm="1">
        <f t="array" aca="1" ref="M226" ca="1">SUM(INDIRECT("'"&amp;TOTALDemandSheets&amp;"'!"&amp;ADDRESS(ROW(),COLUMN())))</f>
        <v>0</v>
      </c>
      <c r="N226" s="143" cm="1">
        <f t="array" aca="1" ref="N226" ca="1">SUM(INDIRECT("'"&amp;TOTALDemandSheets&amp;"'!"&amp;ADDRESS(ROW(),COLUMN())))</f>
        <v>0</v>
      </c>
      <c r="O226" s="143" cm="1">
        <f t="array" aca="1" ref="O226" ca="1">SUM(INDIRECT("'"&amp;TOTALDemandSheets&amp;"'!"&amp;ADDRESS(ROW(),COLUMN())))</f>
        <v>0</v>
      </c>
      <c r="P226" s="143" cm="1">
        <f t="array" aca="1" ref="P226" ca="1">SUM(INDIRECT("'"&amp;TOTALDemandSheets&amp;"'!"&amp;ADDRESS(ROW(),COLUMN())))</f>
        <v>0</v>
      </c>
      <c r="Q226" s="143" cm="1">
        <f t="array" aca="1" ref="Q226" ca="1">SUM(INDIRECT("'"&amp;TOTALDemandSheets&amp;"'!"&amp;ADDRESS(ROW(),COLUMN())))</f>
        <v>0</v>
      </c>
      <c r="R226" s="143" cm="1">
        <f t="array" aca="1" ref="R226" ca="1">SUM(INDIRECT("'"&amp;TOTALDemandSheets&amp;"'!"&amp;ADDRESS(ROW(),COLUMN())))</f>
        <v>0</v>
      </c>
      <c r="S226" s="143" cm="1">
        <f t="array" aca="1" ref="S226" ca="1">SUM(INDIRECT("'"&amp;TOTALDemandSheets&amp;"'!"&amp;ADDRESS(ROW(),COLUMN())))</f>
        <v>0</v>
      </c>
      <c r="T226" s="143" cm="1">
        <f t="array" aca="1" ref="T226" ca="1">SUM(INDIRECT("'"&amp;TOTALDemandSheets&amp;"'!"&amp;ADDRESS(ROW(),COLUMN())))</f>
        <v>0</v>
      </c>
      <c r="U226" s="143" cm="1">
        <f t="array" aca="1" ref="U226" ca="1">SUM(INDIRECT("'"&amp;TOTALDemandSheets&amp;"'!"&amp;ADDRESS(ROW(),COLUMN())))</f>
        <v>0</v>
      </c>
      <c r="V226" s="143" cm="1">
        <f t="array" aca="1" ref="V226" ca="1">SUM(INDIRECT("'"&amp;TOTALDemandSheets&amp;"'!"&amp;ADDRESS(ROW(),COLUMN())))</f>
        <v>0</v>
      </c>
      <c r="W226" s="143" cm="1">
        <f t="array" aca="1" ref="W226" ca="1">SUM(INDIRECT("'"&amp;TOTALDemandSheets&amp;"'!"&amp;ADDRESS(ROW(),COLUMN())))</f>
        <v>0</v>
      </c>
      <c r="X226" s="143" cm="1">
        <f t="array" aca="1" ref="X226" ca="1">SUM(INDIRECT("'"&amp;TOTALDemandSheets&amp;"'!"&amp;ADDRESS(ROW(),COLUMN())))</f>
        <v>0</v>
      </c>
      <c r="Y226" s="143" cm="1">
        <f t="array" aca="1" ref="Y226" ca="1">SUM(INDIRECT("'"&amp;TOTALDemandSheets&amp;"'!"&amp;ADDRESS(ROW(),COLUMN())))</f>
        <v>0</v>
      </c>
      <c r="Z226" s="143" cm="1">
        <f t="array" aca="1" ref="Z226" ca="1">SUM(INDIRECT("'"&amp;TOTALDemandSheets&amp;"'!"&amp;ADDRESS(ROW(),COLUMN())))</f>
        <v>0</v>
      </c>
    </row>
    <row r="227" spans="1:26" outlineLevel="1">
      <c r="A227" s="113">
        <f>IF(ISBLANK('Input-Accounts'!A227),"",'Input-Accounts'!A227)</f>
        <v>195</v>
      </c>
      <c r="B227" s="17" t="str">
        <f>IF(ISBLANK('Input-Accounts'!B227),"",'Input-Accounts'!B227)</f>
        <v>Structures and Improvements</v>
      </c>
      <c r="C227" s="113">
        <f>IF(ISBLANK('Input-Accounts'!C227),"",'Input-Accounts'!C227)</f>
        <v>390</v>
      </c>
      <c r="D227" s="143" cm="1">
        <f t="array" aca="1" ref="D227" ca="1">SUM(INDIRECT("'"&amp;TOTALDemandSheets&amp;"'!"&amp;ADDRESS(ROW(),COLUMN())))</f>
        <v>165735.23526253316</v>
      </c>
      <c r="E227" s="143">
        <f t="shared" ca="1" si="25"/>
        <v>0</v>
      </c>
      <c r="F227" s="89"/>
      <c r="G227" s="143" cm="1">
        <f t="array" aca="1" ref="G227" ca="1">SUM(INDIRECT("'"&amp;TOTALDemandSheets&amp;"'!"&amp;ADDRESS(ROW(),COLUMN())))</f>
        <v>52570.533661513015</v>
      </c>
      <c r="H227" s="143" cm="1">
        <f t="array" aca="1" ref="H227" ca="1">SUM(INDIRECT("'"&amp;TOTALDemandSheets&amp;"'!"&amp;ADDRESS(ROW(),COLUMN())))</f>
        <v>36235.009457387569</v>
      </c>
      <c r="I227" s="143" cm="1">
        <f t="array" aca="1" ref="I227" ca="1">SUM(INDIRECT("'"&amp;TOTALDemandSheets&amp;"'!"&amp;ADDRESS(ROW(),COLUMN())))</f>
        <v>4069.5847016354692</v>
      </c>
      <c r="J227" s="143" cm="1">
        <f t="array" aca="1" ref="J227" ca="1">SUM(INDIRECT("'"&amp;TOTALDemandSheets&amp;"'!"&amp;ADDRESS(ROW(),COLUMN())))</f>
        <v>5199.7623556835661</v>
      </c>
      <c r="K227" s="143" cm="1">
        <f t="array" aca="1" ref="K227" ca="1">SUM(INDIRECT("'"&amp;TOTALDemandSheets&amp;"'!"&amp;ADDRESS(ROW(),COLUMN())))</f>
        <v>296.71390614564058</v>
      </c>
      <c r="L227" s="143" cm="1">
        <f t="array" aca="1" ref="L227" ca="1">SUM(INDIRECT("'"&amp;TOTALDemandSheets&amp;"'!"&amp;ADDRESS(ROW(),COLUMN())))</f>
        <v>61870.9040164506</v>
      </c>
      <c r="M227" s="143" cm="1">
        <f t="array" aca="1" ref="M227" ca="1">SUM(INDIRECT("'"&amp;TOTALDemandSheets&amp;"'!"&amp;ADDRESS(ROW(),COLUMN())))</f>
        <v>5492.7271637172853</v>
      </c>
      <c r="N227" s="143" cm="1">
        <f t="array" aca="1" ref="N227" ca="1">SUM(INDIRECT("'"&amp;TOTALDemandSheets&amp;"'!"&amp;ADDRESS(ROW(),COLUMN())))</f>
        <v>0</v>
      </c>
      <c r="O227" s="143" cm="1">
        <f t="array" aca="1" ref="O227" ca="1">SUM(INDIRECT("'"&amp;TOTALDemandSheets&amp;"'!"&amp;ADDRESS(ROW(),COLUMN())))</f>
        <v>0</v>
      </c>
      <c r="P227" s="143" cm="1">
        <f t="array" aca="1" ref="P227" ca="1">SUM(INDIRECT("'"&amp;TOTALDemandSheets&amp;"'!"&amp;ADDRESS(ROW(),COLUMN())))</f>
        <v>0</v>
      </c>
      <c r="Q227" s="143" cm="1">
        <f t="array" aca="1" ref="Q227" ca="1">SUM(INDIRECT("'"&amp;TOTALDemandSheets&amp;"'!"&amp;ADDRESS(ROW(),COLUMN())))</f>
        <v>0</v>
      </c>
      <c r="R227" s="143" cm="1">
        <f t="array" aca="1" ref="R227" ca="1">SUM(INDIRECT("'"&amp;TOTALDemandSheets&amp;"'!"&amp;ADDRESS(ROW(),COLUMN())))</f>
        <v>0</v>
      </c>
      <c r="S227" s="143" cm="1">
        <f t="array" aca="1" ref="S227" ca="1">SUM(INDIRECT("'"&amp;TOTALDemandSheets&amp;"'!"&amp;ADDRESS(ROW(),COLUMN())))</f>
        <v>0</v>
      </c>
      <c r="T227" s="143" cm="1">
        <f t="array" aca="1" ref="T227" ca="1">SUM(INDIRECT("'"&amp;TOTALDemandSheets&amp;"'!"&amp;ADDRESS(ROW(),COLUMN())))</f>
        <v>0</v>
      </c>
      <c r="U227" s="143" cm="1">
        <f t="array" aca="1" ref="U227" ca="1">SUM(INDIRECT("'"&amp;TOTALDemandSheets&amp;"'!"&amp;ADDRESS(ROW(),COLUMN())))</f>
        <v>0</v>
      </c>
      <c r="V227" s="143" cm="1">
        <f t="array" aca="1" ref="V227" ca="1">SUM(INDIRECT("'"&amp;TOTALDemandSheets&amp;"'!"&amp;ADDRESS(ROW(),COLUMN())))</f>
        <v>0</v>
      </c>
      <c r="W227" s="143" cm="1">
        <f t="array" aca="1" ref="W227" ca="1">SUM(INDIRECT("'"&amp;TOTALDemandSheets&amp;"'!"&amp;ADDRESS(ROW(),COLUMN())))</f>
        <v>0</v>
      </c>
      <c r="X227" s="143" cm="1">
        <f t="array" aca="1" ref="X227" ca="1">SUM(INDIRECT("'"&amp;TOTALDemandSheets&amp;"'!"&amp;ADDRESS(ROW(),COLUMN())))</f>
        <v>0</v>
      </c>
      <c r="Y227" s="143" cm="1">
        <f t="array" aca="1" ref="Y227" ca="1">SUM(INDIRECT("'"&amp;TOTALDemandSheets&amp;"'!"&amp;ADDRESS(ROW(),COLUMN())))</f>
        <v>0</v>
      </c>
      <c r="Z227" s="143" cm="1">
        <f t="array" aca="1" ref="Z227" ca="1">SUM(INDIRECT("'"&amp;TOTALDemandSheets&amp;"'!"&amp;ADDRESS(ROW(),COLUMN())))</f>
        <v>0</v>
      </c>
    </row>
    <row r="228" spans="1:26" outlineLevel="1">
      <c r="A228" s="113">
        <f>IF(ISBLANK('Input-Accounts'!A228),"",'Input-Accounts'!A228)</f>
        <v>196</v>
      </c>
      <c r="B228" s="17" t="str">
        <f>IF(ISBLANK('Input-Accounts'!B228),"",'Input-Accounts'!B228)</f>
        <v>Office Furniture and Equipment</v>
      </c>
      <c r="C228" s="113">
        <f>IF(ISBLANK('Input-Accounts'!C228),"",'Input-Accounts'!C228)</f>
        <v>391</v>
      </c>
      <c r="D228" s="143" cm="1">
        <f t="array" aca="1" ref="D228" ca="1">SUM(INDIRECT("'"&amp;TOTALDemandSheets&amp;"'!"&amp;ADDRESS(ROW(),COLUMN())))</f>
        <v>552083.71769189753</v>
      </c>
      <c r="E228" s="143">
        <f t="shared" ca="1" si="25"/>
        <v>0</v>
      </c>
      <c r="F228" s="89"/>
      <c r="G228" s="143" cm="1">
        <f t="array" aca="1" ref="G228" ca="1">SUM(INDIRECT("'"&amp;TOTALDemandSheets&amp;"'!"&amp;ADDRESS(ROW(),COLUMN())))</f>
        <v>175118.68021860704</v>
      </c>
      <c r="H228" s="143" cm="1">
        <f t="array" aca="1" ref="H228" ca="1">SUM(INDIRECT("'"&amp;TOTALDemandSheets&amp;"'!"&amp;ADDRESS(ROW(),COLUMN())))</f>
        <v>120703.11240785355</v>
      </c>
      <c r="I228" s="143" cm="1">
        <f t="array" aca="1" ref="I228" ca="1">SUM(INDIRECT("'"&amp;TOTALDemandSheets&amp;"'!"&amp;ADDRESS(ROW(),COLUMN())))</f>
        <v>13556.269117921795</v>
      </c>
      <c r="J228" s="143" cm="1">
        <f t="array" aca="1" ref="J228" ca="1">SUM(INDIRECT("'"&amp;TOTALDemandSheets&amp;"'!"&amp;ADDRESS(ROW(),COLUMN())))</f>
        <v>17321.024873756134</v>
      </c>
      <c r="K228" s="143" cm="1">
        <f t="array" aca="1" ref="K228" ca="1">SUM(INDIRECT("'"&amp;TOTALDemandSheets&amp;"'!"&amp;ADDRESS(ROW(),COLUMN())))</f>
        <v>988.38919881028971</v>
      </c>
      <c r="L228" s="143" cm="1">
        <f t="array" aca="1" ref="L228" ca="1">SUM(INDIRECT("'"&amp;TOTALDemandSheets&amp;"'!"&amp;ADDRESS(ROW(),COLUMN())))</f>
        <v>206099.31649267397</v>
      </c>
      <c r="M228" s="143" cm="1">
        <f t="array" aca="1" ref="M228" ca="1">SUM(INDIRECT("'"&amp;TOTALDemandSheets&amp;"'!"&amp;ADDRESS(ROW(),COLUMN())))</f>
        <v>18296.925382274694</v>
      </c>
      <c r="N228" s="143" cm="1">
        <f t="array" aca="1" ref="N228" ca="1">SUM(INDIRECT("'"&amp;TOTALDemandSheets&amp;"'!"&amp;ADDRESS(ROW(),COLUMN())))</f>
        <v>0</v>
      </c>
      <c r="O228" s="143" cm="1">
        <f t="array" aca="1" ref="O228" ca="1">SUM(INDIRECT("'"&amp;TOTALDemandSheets&amp;"'!"&amp;ADDRESS(ROW(),COLUMN())))</f>
        <v>0</v>
      </c>
      <c r="P228" s="143" cm="1">
        <f t="array" aca="1" ref="P228" ca="1">SUM(INDIRECT("'"&amp;TOTALDemandSheets&amp;"'!"&amp;ADDRESS(ROW(),COLUMN())))</f>
        <v>0</v>
      </c>
      <c r="Q228" s="143" cm="1">
        <f t="array" aca="1" ref="Q228" ca="1">SUM(INDIRECT("'"&amp;TOTALDemandSheets&amp;"'!"&amp;ADDRESS(ROW(),COLUMN())))</f>
        <v>0</v>
      </c>
      <c r="R228" s="143" cm="1">
        <f t="array" aca="1" ref="R228" ca="1">SUM(INDIRECT("'"&amp;TOTALDemandSheets&amp;"'!"&amp;ADDRESS(ROW(),COLUMN())))</f>
        <v>0</v>
      </c>
      <c r="S228" s="143" cm="1">
        <f t="array" aca="1" ref="S228" ca="1">SUM(INDIRECT("'"&amp;TOTALDemandSheets&amp;"'!"&amp;ADDRESS(ROW(),COLUMN())))</f>
        <v>0</v>
      </c>
      <c r="T228" s="143" cm="1">
        <f t="array" aca="1" ref="T228" ca="1">SUM(INDIRECT("'"&amp;TOTALDemandSheets&amp;"'!"&amp;ADDRESS(ROW(),COLUMN())))</f>
        <v>0</v>
      </c>
      <c r="U228" s="143" cm="1">
        <f t="array" aca="1" ref="U228" ca="1">SUM(INDIRECT("'"&amp;TOTALDemandSheets&amp;"'!"&amp;ADDRESS(ROW(),COLUMN())))</f>
        <v>0</v>
      </c>
      <c r="V228" s="143" cm="1">
        <f t="array" aca="1" ref="V228" ca="1">SUM(INDIRECT("'"&amp;TOTALDemandSheets&amp;"'!"&amp;ADDRESS(ROW(),COLUMN())))</f>
        <v>0</v>
      </c>
      <c r="W228" s="143" cm="1">
        <f t="array" aca="1" ref="W228" ca="1">SUM(INDIRECT("'"&amp;TOTALDemandSheets&amp;"'!"&amp;ADDRESS(ROW(),COLUMN())))</f>
        <v>0</v>
      </c>
      <c r="X228" s="143" cm="1">
        <f t="array" aca="1" ref="X228" ca="1">SUM(INDIRECT("'"&amp;TOTALDemandSheets&amp;"'!"&amp;ADDRESS(ROW(),COLUMN())))</f>
        <v>0</v>
      </c>
      <c r="Y228" s="143" cm="1">
        <f t="array" aca="1" ref="Y228" ca="1">SUM(INDIRECT("'"&amp;TOTALDemandSheets&amp;"'!"&amp;ADDRESS(ROW(),COLUMN())))</f>
        <v>0</v>
      </c>
      <c r="Z228" s="143" cm="1">
        <f t="array" aca="1" ref="Z228" ca="1">SUM(INDIRECT("'"&amp;TOTALDemandSheets&amp;"'!"&amp;ADDRESS(ROW(),COLUMN())))</f>
        <v>0</v>
      </c>
    </row>
    <row r="229" spans="1:26" outlineLevel="1">
      <c r="A229" s="113">
        <f>IF(ISBLANK('Input-Accounts'!A229),"",'Input-Accounts'!A229)</f>
        <v>197</v>
      </c>
      <c r="B229" s="17" t="str">
        <f>IF(ISBLANK('Input-Accounts'!B229),"",'Input-Accounts'!B229)</f>
        <v>Transportation Equipment</v>
      </c>
      <c r="C229" s="113">
        <f>IF(ISBLANK('Input-Accounts'!C229),"",'Input-Accounts'!C229)</f>
        <v>392</v>
      </c>
      <c r="D229" s="143" cm="1">
        <f t="array" aca="1" ref="D229" ca="1">SUM(INDIRECT("'"&amp;TOTALDemandSheets&amp;"'!"&amp;ADDRESS(ROW(),COLUMN())))</f>
        <v>0</v>
      </c>
      <c r="E229" s="143">
        <f t="shared" ca="1" si="25"/>
        <v>0</v>
      </c>
      <c r="F229" s="89"/>
      <c r="G229" s="143" cm="1">
        <f t="array" aca="1" ref="G229" ca="1">SUM(INDIRECT("'"&amp;TOTALDemandSheets&amp;"'!"&amp;ADDRESS(ROW(),COLUMN())))</f>
        <v>0</v>
      </c>
      <c r="H229" s="143" cm="1">
        <f t="array" aca="1" ref="H229" ca="1">SUM(INDIRECT("'"&amp;TOTALDemandSheets&amp;"'!"&amp;ADDRESS(ROW(),COLUMN())))</f>
        <v>0</v>
      </c>
      <c r="I229" s="143" cm="1">
        <f t="array" aca="1" ref="I229" ca="1">SUM(INDIRECT("'"&amp;TOTALDemandSheets&amp;"'!"&amp;ADDRESS(ROW(),COLUMN())))</f>
        <v>0</v>
      </c>
      <c r="J229" s="143" cm="1">
        <f t="array" aca="1" ref="J229" ca="1">SUM(INDIRECT("'"&amp;TOTALDemandSheets&amp;"'!"&amp;ADDRESS(ROW(),COLUMN())))</f>
        <v>0</v>
      </c>
      <c r="K229" s="143" cm="1">
        <f t="array" aca="1" ref="K229" ca="1">SUM(INDIRECT("'"&amp;TOTALDemandSheets&amp;"'!"&amp;ADDRESS(ROW(),COLUMN())))</f>
        <v>0</v>
      </c>
      <c r="L229" s="143" cm="1">
        <f t="array" aca="1" ref="L229" ca="1">SUM(INDIRECT("'"&amp;TOTALDemandSheets&amp;"'!"&amp;ADDRESS(ROW(),COLUMN())))</f>
        <v>0</v>
      </c>
      <c r="M229" s="143" cm="1">
        <f t="array" aca="1" ref="M229" ca="1">SUM(INDIRECT("'"&amp;TOTALDemandSheets&amp;"'!"&amp;ADDRESS(ROW(),COLUMN())))</f>
        <v>0</v>
      </c>
      <c r="N229" s="143" cm="1">
        <f t="array" aca="1" ref="N229" ca="1">SUM(INDIRECT("'"&amp;TOTALDemandSheets&amp;"'!"&amp;ADDRESS(ROW(),COLUMN())))</f>
        <v>0</v>
      </c>
      <c r="O229" s="143" cm="1">
        <f t="array" aca="1" ref="O229" ca="1">SUM(INDIRECT("'"&amp;TOTALDemandSheets&amp;"'!"&amp;ADDRESS(ROW(),COLUMN())))</f>
        <v>0</v>
      </c>
      <c r="P229" s="143" cm="1">
        <f t="array" aca="1" ref="P229" ca="1">SUM(INDIRECT("'"&amp;TOTALDemandSheets&amp;"'!"&amp;ADDRESS(ROW(),COLUMN())))</f>
        <v>0</v>
      </c>
      <c r="Q229" s="143" cm="1">
        <f t="array" aca="1" ref="Q229" ca="1">SUM(INDIRECT("'"&amp;TOTALDemandSheets&amp;"'!"&amp;ADDRESS(ROW(),COLUMN())))</f>
        <v>0</v>
      </c>
      <c r="R229" s="143" cm="1">
        <f t="array" aca="1" ref="R229" ca="1">SUM(INDIRECT("'"&amp;TOTALDemandSheets&amp;"'!"&amp;ADDRESS(ROW(),COLUMN())))</f>
        <v>0</v>
      </c>
      <c r="S229" s="143" cm="1">
        <f t="array" aca="1" ref="S229" ca="1">SUM(INDIRECT("'"&amp;TOTALDemandSheets&amp;"'!"&amp;ADDRESS(ROW(),COLUMN())))</f>
        <v>0</v>
      </c>
      <c r="T229" s="143" cm="1">
        <f t="array" aca="1" ref="T229" ca="1">SUM(INDIRECT("'"&amp;TOTALDemandSheets&amp;"'!"&amp;ADDRESS(ROW(),COLUMN())))</f>
        <v>0</v>
      </c>
      <c r="U229" s="143" cm="1">
        <f t="array" aca="1" ref="U229" ca="1">SUM(INDIRECT("'"&amp;TOTALDemandSheets&amp;"'!"&amp;ADDRESS(ROW(),COLUMN())))</f>
        <v>0</v>
      </c>
      <c r="V229" s="143" cm="1">
        <f t="array" aca="1" ref="V229" ca="1">SUM(INDIRECT("'"&amp;TOTALDemandSheets&amp;"'!"&amp;ADDRESS(ROW(),COLUMN())))</f>
        <v>0</v>
      </c>
      <c r="W229" s="143" cm="1">
        <f t="array" aca="1" ref="W229" ca="1">SUM(INDIRECT("'"&amp;TOTALDemandSheets&amp;"'!"&amp;ADDRESS(ROW(),COLUMN())))</f>
        <v>0</v>
      </c>
      <c r="X229" s="143" cm="1">
        <f t="array" aca="1" ref="X229" ca="1">SUM(INDIRECT("'"&amp;TOTALDemandSheets&amp;"'!"&amp;ADDRESS(ROW(),COLUMN())))</f>
        <v>0</v>
      </c>
      <c r="Y229" s="143" cm="1">
        <f t="array" aca="1" ref="Y229" ca="1">SUM(INDIRECT("'"&amp;TOTALDemandSheets&amp;"'!"&amp;ADDRESS(ROW(),COLUMN())))</f>
        <v>0</v>
      </c>
      <c r="Z229" s="143" cm="1">
        <f t="array" aca="1" ref="Z229" ca="1">SUM(INDIRECT("'"&amp;TOTALDemandSheets&amp;"'!"&amp;ADDRESS(ROW(),COLUMN())))</f>
        <v>0</v>
      </c>
    </row>
    <row r="230" spans="1:26" outlineLevel="1">
      <c r="A230" s="113">
        <f>IF(ISBLANK('Input-Accounts'!A230),"",'Input-Accounts'!A230)</f>
        <v>198</v>
      </c>
      <c r="B230" s="17" t="str">
        <f>IF(ISBLANK('Input-Accounts'!B230),"",'Input-Accounts'!B230)</f>
        <v>Stores Equipment</v>
      </c>
      <c r="C230" s="113">
        <f>IF(ISBLANK('Input-Accounts'!C230),"",'Input-Accounts'!C230)</f>
        <v>393</v>
      </c>
      <c r="D230" s="143" cm="1">
        <f t="array" aca="1" ref="D230" ca="1">SUM(INDIRECT("'"&amp;TOTALDemandSheets&amp;"'!"&amp;ADDRESS(ROW(),COLUMN())))</f>
        <v>3420.6663123303592</v>
      </c>
      <c r="E230" s="143">
        <f t="shared" ca="1" si="25"/>
        <v>0</v>
      </c>
      <c r="F230" s="89"/>
      <c r="G230" s="143" cm="1">
        <f t="array" aca="1" ref="G230" ca="1">SUM(INDIRECT("'"&amp;TOTALDemandSheets&amp;"'!"&amp;ADDRESS(ROW(),COLUMN())))</f>
        <v>1085.0212583480675</v>
      </c>
      <c r="H230" s="143" cm="1">
        <f t="array" aca="1" ref="H230" ca="1">SUM(INDIRECT("'"&amp;TOTALDemandSheets&amp;"'!"&amp;ADDRESS(ROW(),COLUMN())))</f>
        <v>747.86677667858487</v>
      </c>
      <c r="I230" s="143" cm="1">
        <f t="array" aca="1" ref="I230" ca="1">SUM(INDIRECT("'"&amp;TOTALDemandSheets&amp;"'!"&amp;ADDRESS(ROW(),COLUMN())))</f>
        <v>83.993553163323142</v>
      </c>
      <c r="J230" s="143" cm="1">
        <f t="array" aca="1" ref="J230" ca="1">SUM(INDIRECT("'"&amp;TOTALDemandSheets&amp;"'!"&amp;ADDRESS(ROW(),COLUMN())))</f>
        <v>107.31967703811053</v>
      </c>
      <c r="K230" s="143" cm="1">
        <f t="array" aca="1" ref="K230" ca="1">SUM(INDIRECT("'"&amp;TOTALDemandSheets&amp;"'!"&amp;ADDRESS(ROW(),COLUMN())))</f>
        <v>6.123979982558307</v>
      </c>
      <c r="L230" s="143" cm="1">
        <f t="array" aca="1" ref="L230" ca="1">SUM(INDIRECT("'"&amp;TOTALDemandSheets&amp;"'!"&amp;ADDRESS(ROW(),COLUMN())))</f>
        <v>1276.9747890196643</v>
      </c>
      <c r="M230" s="143" cm="1">
        <f t="array" aca="1" ref="M230" ca="1">SUM(INDIRECT("'"&amp;TOTALDemandSheets&amp;"'!"&amp;ADDRESS(ROW(),COLUMN())))</f>
        <v>113.36627810005031</v>
      </c>
      <c r="N230" s="143" cm="1">
        <f t="array" aca="1" ref="N230" ca="1">SUM(INDIRECT("'"&amp;TOTALDemandSheets&amp;"'!"&amp;ADDRESS(ROW(),COLUMN())))</f>
        <v>0</v>
      </c>
      <c r="O230" s="143" cm="1">
        <f t="array" aca="1" ref="O230" ca="1">SUM(INDIRECT("'"&amp;TOTALDemandSheets&amp;"'!"&amp;ADDRESS(ROW(),COLUMN())))</f>
        <v>0</v>
      </c>
      <c r="P230" s="143" cm="1">
        <f t="array" aca="1" ref="P230" ca="1">SUM(INDIRECT("'"&amp;TOTALDemandSheets&amp;"'!"&amp;ADDRESS(ROW(),COLUMN())))</f>
        <v>0</v>
      </c>
      <c r="Q230" s="143" cm="1">
        <f t="array" aca="1" ref="Q230" ca="1">SUM(INDIRECT("'"&amp;TOTALDemandSheets&amp;"'!"&amp;ADDRESS(ROW(),COLUMN())))</f>
        <v>0</v>
      </c>
      <c r="R230" s="143" cm="1">
        <f t="array" aca="1" ref="R230" ca="1">SUM(INDIRECT("'"&amp;TOTALDemandSheets&amp;"'!"&amp;ADDRESS(ROW(),COLUMN())))</f>
        <v>0</v>
      </c>
      <c r="S230" s="143" cm="1">
        <f t="array" aca="1" ref="S230" ca="1">SUM(INDIRECT("'"&amp;TOTALDemandSheets&amp;"'!"&amp;ADDRESS(ROW(),COLUMN())))</f>
        <v>0</v>
      </c>
      <c r="T230" s="143" cm="1">
        <f t="array" aca="1" ref="T230" ca="1">SUM(INDIRECT("'"&amp;TOTALDemandSheets&amp;"'!"&amp;ADDRESS(ROW(),COLUMN())))</f>
        <v>0</v>
      </c>
      <c r="U230" s="143" cm="1">
        <f t="array" aca="1" ref="U230" ca="1">SUM(INDIRECT("'"&amp;TOTALDemandSheets&amp;"'!"&amp;ADDRESS(ROW(),COLUMN())))</f>
        <v>0</v>
      </c>
      <c r="V230" s="143" cm="1">
        <f t="array" aca="1" ref="V230" ca="1">SUM(INDIRECT("'"&amp;TOTALDemandSheets&amp;"'!"&amp;ADDRESS(ROW(),COLUMN())))</f>
        <v>0</v>
      </c>
      <c r="W230" s="143" cm="1">
        <f t="array" aca="1" ref="W230" ca="1">SUM(INDIRECT("'"&amp;TOTALDemandSheets&amp;"'!"&amp;ADDRESS(ROW(),COLUMN())))</f>
        <v>0</v>
      </c>
      <c r="X230" s="143" cm="1">
        <f t="array" aca="1" ref="X230" ca="1">SUM(INDIRECT("'"&amp;TOTALDemandSheets&amp;"'!"&amp;ADDRESS(ROW(),COLUMN())))</f>
        <v>0</v>
      </c>
      <c r="Y230" s="143" cm="1">
        <f t="array" aca="1" ref="Y230" ca="1">SUM(INDIRECT("'"&amp;TOTALDemandSheets&amp;"'!"&amp;ADDRESS(ROW(),COLUMN())))</f>
        <v>0</v>
      </c>
      <c r="Z230" s="143" cm="1">
        <f t="array" aca="1" ref="Z230" ca="1">SUM(INDIRECT("'"&amp;TOTALDemandSheets&amp;"'!"&amp;ADDRESS(ROW(),COLUMN())))</f>
        <v>0</v>
      </c>
    </row>
    <row r="231" spans="1:26" outlineLevel="1">
      <c r="A231" s="113">
        <f>IF(ISBLANK('Input-Accounts'!A231),"",'Input-Accounts'!A231)</f>
        <v>199</v>
      </c>
      <c r="B231" s="17" t="str">
        <f>IF(ISBLANK('Input-Accounts'!B231),"",'Input-Accounts'!B231)</f>
        <v xml:space="preserve">Tools, Shop, and Garage Equipment </v>
      </c>
      <c r="C231" s="113">
        <f>IF(ISBLANK('Input-Accounts'!C231),"",'Input-Accounts'!C231)</f>
        <v>394</v>
      </c>
      <c r="D231" s="143" cm="1">
        <f t="array" aca="1" ref="D231" ca="1">SUM(INDIRECT("'"&amp;TOTALDemandSheets&amp;"'!"&amp;ADDRESS(ROW(),COLUMN())))</f>
        <v>575354.55219350825</v>
      </c>
      <c r="E231" s="143">
        <f t="shared" ca="1" si="25"/>
        <v>0</v>
      </c>
      <c r="F231" s="89"/>
      <c r="G231" s="143" cm="1">
        <f t="array" aca="1" ref="G231" ca="1">SUM(INDIRECT("'"&amp;TOTALDemandSheets&amp;"'!"&amp;ADDRESS(ROW(),COLUMN())))</f>
        <v>182500.09302778164</v>
      </c>
      <c r="H231" s="143" cm="1">
        <f t="array" aca="1" ref="H231" ca="1">SUM(INDIRECT("'"&amp;TOTALDemandSheets&amp;"'!"&amp;ADDRESS(ROW(),COLUMN())))</f>
        <v>125790.85918005601</v>
      </c>
      <c r="I231" s="143" cm="1">
        <f t="array" aca="1" ref="I231" ca="1">SUM(INDIRECT("'"&amp;TOTALDemandSheets&amp;"'!"&amp;ADDRESS(ROW(),COLUMN())))</f>
        <v>14127.678281048948</v>
      </c>
      <c r="J231" s="143" cm="1">
        <f t="array" aca="1" ref="J231" ca="1">SUM(INDIRECT("'"&amp;TOTALDemandSheets&amp;"'!"&amp;ADDRESS(ROW(),COLUMN())))</f>
        <v>18051.121941136789</v>
      </c>
      <c r="K231" s="143" cm="1">
        <f t="array" aca="1" ref="K231" ca="1">SUM(INDIRECT("'"&amp;TOTALDemandSheets&amp;"'!"&amp;ADDRESS(ROW(),COLUMN())))</f>
        <v>1030.0507090697354</v>
      </c>
      <c r="L231" s="143" cm="1">
        <f t="array" aca="1" ref="L231" ca="1">SUM(INDIRECT("'"&amp;TOTALDemandSheets&amp;"'!"&amp;ADDRESS(ROW(),COLUMN())))</f>
        <v>214786.59150423788</v>
      </c>
      <c r="M231" s="143" cm="1">
        <f t="array" aca="1" ref="M231" ca="1">SUM(INDIRECT("'"&amp;TOTALDemandSheets&amp;"'!"&amp;ADDRESS(ROW(),COLUMN())))</f>
        <v>19068.157550177268</v>
      </c>
      <c r="N231" s="143" cm="1">
        <f t="array" aca="1" ref="N231" ca="1">SUM(INDIRECT("'"&amp;TOTALDemandSheets&amp;"'!"&amp;ADDRESS(ROW(),COLUMN())))</f>
        <v>0</v>
      </c>
      <c r="O231" s="143" cm="1">
        <f t="array" aca="1" ref="O231" ca="1">SUM(INDIRECT("'"&amp;TOTALDemandSheets&amp;"'!"&amp;ADDRESS(ROW(),COLUMN())))</f>
        <v>0</v>
      </c>
      <c r="P231" s="143" cm="1">
        <f t="array" aca="1" ref="P231" ca="1">SUM(INDIRECT("'"&amp;TOTALDemandSheets&amp;"'!"&amp;ADDRESS(ROW(),COLUMN())))</f>
        <v>0</v>
      </c>
      <c r="Q231" s="143" cm="1">
        <f t="array" aca="1" ref="Q231" ca="1">SUM(INDIRECT("'"&amp;TOTALDemandSheets&amp;"'!"&amp;ADDRESS(ROW(),COLUMN())))</f>
        <v>0</v>
      </c>
      <c r="R231" s="143" cm="1">
        <f t="array" aca="1" ref="R231" ca="1">SUM(INDIRECT("'"&amp;TOTALDemandSheets&amp;"'!"&amp;ADDRESS(ROW(),COLUMN())))</f>
        <v>0</v>
      </c>
      <c r="S231" s="143" cm="1">
        <f t="array" aca="1" ref="S231" ca="1">SUM(INDIRECT("'"&amp;TOTALDemandSheets&amp;"'!"&amp;ADDRESS(ROW(),COLUMN())))</f>
        <v>0</v>
      </c>
      <c r="T231" s="143" cm="1">
        <f t="array" aca="1" ref="T231" ca="1">SUM(INDIRECT("'"&amp;TOTALDemandSheets&amp;"'!"&amp;ADDRESS(ROW(),COLUMN())))</f>
        <v>0</v>
      </c>
      <c r="U231" s="143" cm="1">
        <f t="array" aca="1" ref="U231" ca="1">SUM(INDIRECT("'"&amp;TOTALDemandSheets&amp;"'!"&amp;ADDRESS(ROW(),COLUMN())))</f>
        <v>0</v>
      </c>
      <c r="V231" s="143" cm="1">
        <f t="array" aca="1" ref="V231" ca="1">SUM(INDIRECT("'"&amp;TOTALDemandSheets&amp;"'!"&amp;ADDRESS(ROW(),COLUMN())))</f>
        <v>0</v>
      </c>
      <c r="W231" s="143" cm="1">
        <f t="array" aca="1" ref="W231" ca="1">SUM(INDIRECT("'"&amp;TOTALDemandSheets&amp;"'!"&amp;ADDRESS(ROW(),COLUMN())))</f>
        <v>0</v>
      </c>
      <c r="X231" s="143" cm="1">
        <f t="array" aca="1" ref="X231" ca="1">SUM(INDIRECT("'"&amp;TOTALDemandSheets&amp;"'!"&amp;ADDRESS(ROW(),COLUMN())))</f>
        <v>0</v>
      </c>
      <c r="Y231" s="143" cm="1">
        <f t="array" aca="1" ref="Y231" ca="1">SUM(INDIRECT("'"&amp;TOTALDemandSheets&amp;"'!"&amp;ADDRESS(ROW(),COLUMN())))</f>
        <v>0</v>
      </c>
      <c r="Z231" s="143" cm="1">
        <f t="array" aca="1" ref="Z231" ca="1">SUM(INDIRECT("'"&amp;TOTALDemandSheets&amp;"'!"&amp;ADDRESS(ROW(),COLUMN())))</f>
        <v>0</v>
      </c>
    </row>
    <row r="232" spans="1:26" outlineLevel="1">
      <c r="A232" s="113">
        <f>IF(ISBLANK('Input-Accounts'!A232),"",'Input-Accounts'!A232)</f>
        <v>200</v>
      </c>
      <c r="B232" s="17" t="str">
        <f>IF(ISBLANK('Input-Accounts'!B232),"",'Input-Accounts'!B232)</f>
        <v>Laboratory Equipment</v>
      </c>
      <c r="C232" s="113">
        <f>IF(ISBLANK('Input-Accounts'!C232),"",'Input-Accounts'!C232)</f>
        <v>395</v>
      </c>
      <c r="D232" s="143" cm="1">
        <f t="array" aca="1" ref="D232" ca="1">SUM(INDIRECT("'"&amp;TOTALDemandSheets&amp;"'!"&amp;ADDRESS(ROW(),COLUMN())))</f>
        <v>5663.5987153167971</v>
      </c>
      <c r="E232" s="143">
        <f t="shared" ca="1" si="25"/>
        <v>0</v>
      </c>
      <c r="F232" s="89"/>
      <c r="G232" s="143" cm="1">
        <f t="array" aca="1" ref="G232" ca="1">SUM(INDIRECT("'"&amp;TOTALDemandSheets&amp;"'!"&amp;ADDRESS(ROW(),COLUMN())))</f>
        <v>1796.470173872385</v>
      </c>
      <c r="H232" s="143" cm="1">
        <f t="array" aca="1" ref="H232" ca="1">SUM(INDIRECT("'"&amp;TOTALDemandSheets&amp;"'!"&amp;ADDRESS(ROW(),COLUMN())))</f>
        <v>1238.2433505299718</v>
      </c>
      <c r="I232" s="143" cm="1">
        <f t="array" aca="1" ref="I232" ca="1">SUM(INDIRECT("'"&amp;TOTALDemandSheets&amp;"'!"&amp;ADDRESS(ROW(),COLUMN())))</f>
        <v>139.06816285351471</v>
      </c>
      <c r="J232" s="143" cm="1">
        <f t="array" aca="1" ref="J232" ca="1">SUM(INDIRECT("'"&amp;TOTALDemandSheets&amp;"'!"&amp;ADDRESS(ROW(),COLUMN())))</f>
        <v>177.68923639534324</v>
      </c>
      <c r="K232" s="143" cm="1">
        <f t="array" aca="1" ref="K232" ca="1">SUM(INDIRECT("'"&amp;TOTALDemandSheets&amp;"'!"&amp;ADDRESS(ROW(),COLUMN())))</f>
        <v>10.139476346119944</v>
      </c>
      <c r="L232" s="143" cm="1">
        <f t="array" aca="1" ref="L232" ca="1">SUM(INDIRECT("'"&amp;TOTALDemandSheets&amp;"'!"&amp;ADDRESS(ROW(),COLUMN())))</f>
        <v>2114.2877188908433</v>
      </c>
      <c r="M232" s="143" cm="1">
        <f t="array" aca="1" ref="M232" ca="1">SUM(INDIRECT("'"&amp;TOTALDemandSheets&amp;"'!"&amp;ADDRESS(ROW(),COLUMN())))</f>
        <v>187.70059642861858</v>
      </c>
      <c r="N232" s="143" cm="1">
        <f t="array" aca="1" ref="N232" ca="1">SUM(INDIRECT("'"&amp;TOTALDemandSheets&amp;"'!"&amp;ADDRESS(ROW(),COLUMN())))</f>
        <v>0</v>
      </c>
      <c r="O232" s="143" cm="1">
        <f t="array" aca="1" ref="O232" ca="1">SUM(INDIRECT("'"&amp;TOTALDemandSheets&amp;"'!"&amp;ADDRESS(ROW(),COLUMN())))</f>
        <v>0</v>
      </c>
      <c r="P232" s="143" cm="1">
        <f t="array" aca="1" ref="P232" ca="1">SUM(INDIRECT("'"&amp;TOTALDemandSheets&amp;"'!"&amp;ADDRESS(ROW(),COLUMN())))</f>
        <v>0</v>
      </c>
      <c r="Q232" s="143" cm="1">
        <f t="array" aca="1" ref="Q232" ca="1">SUM(INDIRECT("'"&amp;TOTALDemandSheets&amp;"'!"&amp;ADDRESS(ROW(),COLUMN())))</f>
        <v>0</v>
      </c>
      <c r="R232" s="143" cm="1">
        <f t="array" aca="1" ref="R232" ca="1">SUM(INDIRECT("'"&amp;TOTALDemandSheets&amp;"'!"&amp;ADDRESS(ROW(),COLUMN())))</f>
        <v>0</v>
      </c>
      <c r="S232" s="143" cm="1">
        <f t="array" aca="1" ref="S232" ca="1">SUM(INDIRECT("'"&amp;TOTALDemandSheets&amp;"'!"&amp;ADDRESS(ROW(),COLUMN())))</f>
        <v>0</v>
      </c>
      <c r="T232" s="143" cm="1">
        <f t="array" aca="1" ref="T232" ca="1">SUM(INDIRECT("'"&amp;TOTALDemandSheets&amp;"'!"&amp;ADDRESS(ROW(),COLUMN())))</f>
        <v>0</v>
      </c>
      <c r="U232" s="143" cm="1">
        <f t="array" aca="1" ref="U232" ca="1">SUM(INDIRECT("'"&amp;TOTALDemandSheets&amp;"'!"&amp;ADDRESS(ROW(),COLUMN())))</f>
        <v>0</v>
      </c>
      <c r="V232" s="143" cm="1">
        <f t="array" aca="1" ref="V232" ca="1">SUM(INDIRECT("'"&amp;TOTALDemandSheets&amp;"'!"&amp;ADDRESS(ROW(),COLUMN())))</f>
        <v>0</v>
      </c>
      <c r="W232" s="143" cm="1">
        <f t="array" aca="1" ref="W232" ca="1">SUM(INDIRECT("'"&amp;TOTALDemandSheets&amp;"'!"&amp;ADDRESS(ROW(),COLUMN())))</f>
        <v>0</v>
      </c>
      <c r="X232" s="143" cm="1">
        <f t="array" aca="1" ref="X232" ca="1">SUM(INDIRECT("'"&amp;TOTALDemandSheets&amp;"'!"&amp;ADDRESS(ROW(),COLUMN())))</f>
        <v>0</v>
      </c>
      <c r="Y232" s="143" cm="1">
        <f t="array" aca="1" ref="Y232" ca="1">SUM(INDIRECT("'"&amp;TOTALDemandSheets&amp;"'!"&amp;ADDRESS(ROW(),COLUMN())))</f>
        <v>0</v>
      </c>
      <c r="Z232" s="143" cm="1">
        <f t="array" aca="1" ref="Z232" ca="1">SUM(INDIRECT("'"&amp;TOTALDemandSheets&amp;"'!"&amp;ADDRESS(ROW(),COLUMN())))</f>
        <v>0</v>
      </c>
    </row>
    <row r="233" spans="1:26" outlineLevel="1">
      <c r="A233" s="113">
        <f>IF(ISBLANK('Input-Accounts'!A233),"",'Input-Accounts'!A233)</f>
        <v>201</v>
      </c>
      <c r="B233" s="17" t="str">
        <f>IF(ISBLANK('Input-Accounts'!B233),"",'Input-Accounts'!B233)</f>
        <v>Power Operated Equipment</v>
      </c>
      <c r="C233" s="113">
        <f>IF(ISBLANK('Input-Accounts'!C233),"",'Input-Accounts'!C233)</f>
        <v>396</v>
      </c>
      <c r="D233" s="143" cm="1">
        <f t="array" aca="1" ref="D233" ca="1">SUM(INDIRECT("'"&amp;TOTALDemandSheets&amp;"'!"&amp;ADDRESS(ROW(),COLUMN())))</f>
        <v>0</v>
      </c>
      <c r="E233" s="143">
        <f t="shared" ca="1" si="25"/>
        <v>0</v>
      </c>
      <c r="F233" s="89"/>
      <c r="G233" s="143" cm="1">
        <f t="array" aca="1" ref="G233" ca="1">SUM(INDIRECT("'"&amp;TOTALDemandSheets&amp;"'!"&amp;ADDRESS(ROW(),COLUMN())))</f>
        <v>0</v>
      </c>
      <c r="H233" s="143" cm="1">
        <f t="array" aca="1" ref="H233" ca="1">SUM(INDIRECT("'"&amp;TOTALDemandSheets&amp;"'!"&amp;ADDRESS(ROW(),COLUMN())))</f>
        <v>0</v>
      </c>
      <c r="I233" s="143" cm="1">
        <f t="array" aca="1" ref="I233" ca="1">SUM(INDIRECT("'"&amp;TOTALDemandSheets&amp;"'!"&amp;ADDRESS(ROW(),COLUMN())))</f>
        <v>0</v>
      </c>
      <c r="J233" s="143" cm="1">
        <f t="array" aca="1" ref="J233" ca="1">SUM(INDIRECT("'"&amp;TOTALDemandSheets&amp;"'!"&amp;ADDRESS(ROW(),COLUMN())))</f>
        <v>0</v>
      </c>
      <c r="K233" s="143" cm="1">
        <f t="array" aca="1" ref="K233" ca="1">SUM(INDIRECT("'"&amp;TOTALDemandSheets&amp;"'!"&amp;ADDRESS(ROW(),COLUMN())))</f>
        <v>0</v>
      </c>
      <c r="L233" s="143" cm="1">
        <f t="array" aca="1" ref="L233" ca="1">SUM(INDIRECT("'"&amp;TOTALDemandSheets&amp;"'!"&amp;ADDRESS(ROW(),COLUMN())))</f>
        <v>0</v>
      </c>
      <c r="M233" s="143" cm="1">
        <f t="array" aca="1" ref="M233" ca="1">SUM(INDIRECT("'"&amp;TOTALDemandSheets&amp;"'!"&amp;ADDRESS(ROW(),COLUMN())))</f>
        <v>0</v>
      </c>
      <c r="N233" s="143" cm="1">
        <f t="array" aca="1" ref="N233" ca="1">SUM(INDIRECT("'"&amp;TOTALDemandSheets&amp;"'!"&amp;ADDRESS(ROW(),COLUMN())))</f>
        <v>0</v>
      </c>
      <c r="O233" s="143" cm="1">
        <f t="array" aca="1" ref="O233" ca="1">SUM(INDIRECT("'"&amp;TOTALDemandSheets&amp;"'!"&amp;ADDRESS(ROW(),COLUMN())))</f>
        <v>0</v>
      </c>
      <c r="P233" s="143" cm="1">
        <f t="array" aca="1" ref="P233" ca="1">SUM(INDIRECT("'"&amp;TOTALDemandSheets&amp;"'!"&amp;ADDRESS(ROW(),COLUMN())))</f>
        <v>0</v>
      </c>
      <c r="Q233" s="143" cm="1">
        <f t="array" aca="1" ref="Q233" ca="1">SUM(INDIRECT("'"&amp;TOTALDemandSheets&amp;"'!"&amp;ADDRESS(ROW(),COLUMN())))</f>
        <v>0</v>
      </c>
      <c r="R233" s="143" cm="1">
        <f t="array" aca="1" ref="R233" ca="1">SUM(INDIRECT("'"&amp;TOTALDemandSheets&amp;"'!"&amp;ADDRESS(ROW(),COLUMN())))</f>
        <v>0</v>
      </c>
      <c r="S233" s="143" cm="1">
        <f t="array" aca="1" ref="S233" ca="1">SUM(INDIRECT("'"&amp;TOTALDemandSheets&amp;"'!"&amp;ADDRESS(ROW(),COLUMN())))</f>
        <v>0</v>
      </c>
      <c r="T233" s="143" cm="1">
        <f t="array" aca="1" ref="T233" ca="1">SUM(INDIRECT("'"&amp;TOTALDemandSheets&amp;"'!"&amp;ADDRESS(ROW(),COLUMN())))</f>
        <v>0</v>
      </c>
      <c r="U233" s="143" cm="1">
        <f t="array" aca="1" ref="U233" ca="1">SUM(INDIRECT("'"&amp;TOTALDemandSheets&amp;"'!"&amp;ADDRESS(ROW(),COLUMN())))</f>
        <v>0</v>
      </c>
      <c r="V233" s="143" cm="1">
        <f t="array" aca="1" ref="V233" ca="1">SUM(INDIRECT("'"&amp;TOTALDemandSheets&amp;"'!"&amp;ADDRESS(ROW(),COLUMN())))</f>
        <v>0</v>
      </c>
      <c r="W233" s="143" cm="1">
        <f t="array" aca="1" ref="W233" ca="1">SUM(INDIRECT("'"&amp;TOTALDemandSheets&amp;"'!"&amp;ADDRESS(ROW(),COLUMN())))</f>
        <v>0</v>
      </c>
      <c r="X233" s="143" cm="1">
        <f t="array" aca="1" ref="X233" ca="1">SUM(INDIRECT("'"&amp;TOTALDemandSheets&amp;"'!"&amp;ADDRESS(ROW(),COLUMN())))</f>
        <v>0</v>
      </c>
      <c r="Y233" s="143" cm="1">
        <f t="array" aca="1" ref="Y233" ca="1">SUM(INDIRECT("'"&amp;TOTALDemandSheets&amp;"'!"&amp;ADDRESS(ROW(),COLUMN())))</f>
        <v>0</v>
      </c>
      <c r="Z233" s="143" cm="1">
        <f t="array" aca="1" ref="Z233" ca="1">SUM(INDIRECT("'"&amp;TOTALDemandSheets&amp;"'!"&amp;ADDRESS(ROW(),COLUMN())))</f>
        <v>0</v>
      </c>
    </row>
    <row r="234" spans="1:26" outlineLevel="1">
      <c r="A234" s="113">
        <f>IF(ISBLANK('Input-Accounts'!A234),"",'Input-Accounts'!A234)</f>
        <v>202</v>
      </c>
      <c r="B234" s="17" t="str">
        <f>IF(ISBLANK('Input-Accounts'!B234),"",'Input-Accounts'!B234)</f>
        <v>Communication Equipment</v>
      </c>
      <c r="C234" s="113">
        <f>IF(ISBLANK('Input-Accounts'!C234),"",'Input-Accounts'!C234)</f>
        <v>397</v>
      </c>
      <c r="D234" s="143" cm="1">
        <f t="array" aca="1" ref="D234" ca="1">SUM(INDIRECT("'"&amp;TOTALDemandSheets&amp;"'!"&amp;ADDRESS(ROW(),COLUMN())))</f>
        <v>205070.26304925155</v>
      </c>
      <c r="E234" s="143">
        <f t="shared" ca="1" si="25"/>
        <v>0</v>
      </c>
      <c r="F234" s="89"/>
      <c r="G234" s="143" cm="1">
        <f t="array" aca="1" ref="G234" ca="1">SUM(INDIRECT("'"&amp;TOTALDemandSheets&amp;"'!"&amp;ADDRESS(ROW(),COLUMN())))</f>
        <v>65047.44238320172</v>
      </c>
      <c r="H234" s="143" cm="1">
        <f t="array" aca="1" ref="H234" ca="1">SUM(INDIRECT("'"&amp;TOTALDemandSheets&amp;"'!"&amp;ADDRESS(ROW(),COLUMN())))</f>
        <v>44834.901336749172</v>
      </c>
      <c r="I234" s="143" cm="1">
        <f t="array" aca="1" ref="I234" ca="1">SUM(INDIRECT("'"&amp;TOTALDemandSheets&amp;"'!"&amp;ADDRESS(ROW(),COLUMN())))</f>
        <v>5035.4458660744294</v>
      </c>
      <c r="J234" s="143" cm="1">
        <f t="array" aca="1" ref="J234" ca="1">SUM(INDIRECT("'"&amp;TOTALDemandSheets&amp;"'!"&amp;ADDRESS(ROW(),COLUMN())))</f>
        <v>6433.8559774843552</v>
      </c>
      <c r="K234" s="143" cm="1">
        <f t="array" aca="1" ref="K234" ca="1">SUM(INDIRECT("'"&amp;TOTALDemandSheets&amp;"'!"&amp;ADDRESS(ROW(),COLUMN())))</f>
        <v>367.13495888350087</v>
      </c>
      <c r="L234" s="143" cm="1">
        <f t="array" aca="1" ref="L234" ca="1">SUM(INDIRECT("'"&amp;TOTALDemandSheets&amp;"'!"&amp;ADDRESS(ROW(),COLUMN())))</f>
        <v>76555.130486587586</v>
      </c>
      <c r="M234" s="143" cm="1">
        <f t="array" aca="1" ref="M234" ca="1">SUM(INDIRECT("'"&amp;TOTALDemandSheets&amp;"'!"&amp;ADDRESS(ROW(),COLUMN())))</f>
        <v>6796.3520402707691</v>
      </c>
      <c r="N234" s="143" cm="1">
        <f t="array" aca="1" ref="N234" ca="1">SUM(INDIRECT("'"&amp;TOTALDemandSheets&amp;"'!"&amp;ADDRESS(ROW(),COLUMN())))</f>
        <v>0</v>
      </c>
      <c r="O234" s="143" cm="1">
        <f t="array" aca="1" ref="O234" ca="1">SUM(INDIRECT("'"&amp;TOTALDemandSheets&amp;"'!"&amp;ADDRESS(ROW(),COLUMN())))</f>
        <v>0</v>
      </c>
      <c r="P234" s="143" cm="1">
        <f t="array" aca="1" ref="P234" ca="1">SUM(INDIRECT("'"&amp;TOTALDemandSheets&amp;"'!"&amp;ADDRESS(ROW(),COLUMN())))</f>
        <v>0</v>
      </c>
      <c r="Q234" s="143" cm="1">
        <f t="array" aca="1" ref="Q234" ca="1">SUM(INDIRECT("'"&amp;TOTALDemandSheets&amp;"'!"&amp;ADDRESS(ROW(),COLUMN())))</f>
        <v>0</v>
      </c>
      <c r="R234" s="143" cm="1">
        <f t="array" aca="1" ref="R234" ca="1">SUM(INDIRECT("'"&amp;TOTALDemandSheets&amp;"'!"&amp;ADDRESS(ROW(),COLUMN())))</f>
        <v>0</v>
      </c>
      <c r="S234" s="143" cm="1">
        <f t="array" aca="1" ref="S234" ca="1">SUM(INDIRECT("'"&amp;TOTALDemandSheets&amp;"'!"&amp;ADDRESS(ROW(),COLUMN())))</f>
        <v>0</v>
      </c>
      <c r="T234" s="143" cm="1">
        <f t="array" aca="1" ref="T234" ca="1">SUM(INDIRECT("'"&amp;TOTALDemandSheets&amp;"'!"&amp;ADDRESS(ROW(),COLUMN())))</f>
        <v>0</v>
      </c>
      <c r="U234" s="143" cm="1">
        <f t="array" aca="1" ref="U234" ca="1">SUM(INDIRECT("'"&amp;TOTALDemandSheets&amp;"'!"&amp;ADDRESS(ROW(),COLUMN())))</f>
        <v>0</v>
      </c>
      <c r="V234" s="143" cm="1">
        <f t="array" aca="1" ref="V234" ca="1">SUM(INDIRECT("'"&amp;TOTALDemandSheets&amp;"'!"&amp;ADDRESS(ROW(),COLUMN())))</f>
        <v>0</v>
      </c>
      <c r="W234" s="143" cm="1">
        <f t="array" aca="1" ref="W234" ca="1">SUM(INDIRECT("'"&amp;TOTALDemandSheets&amp;"'!"&amp;ADDRESS(ROW(),COLUMN())))</f>
        <v>0</v>
      </c>
      <c r="X234" s="143" cm="1">
        <f t="array" aca="1" ref="X234" ca="1">SUM(INDIRECT("'"&amp;TOTALDemandSheets&amp;"'!"&amp;ADDRESS(ROW(),COLUMN())))</f>
        <v>0</v>
      </c>
      <c r="Y234" s="143" cm="1">
        <f t="array" aca="1" ref="Y234" ca="1">SUM(INDIRECT("'"&amp;TOTALDemandSheets&amp;"'!"&amp;ADDRESS(ROW(),COLUMN())))</f>
        <v>0</v>
      </c>
      <c r="Z234" s="143" cm="1">
        <f t="array" aca="1" ref="Z234" ca="1">SUM(INDIRECT("'"&amp;TOTALDemandSheets&amp;"'!"&amp;ADDRESS(ROW(),COLUMN())))</f>
        <v>0</v>
      </c>
    </row>
    <row r="235" spans="1:26" outlineLevel="1">
      <c r="A235" s="113">
        <f>IF(ISBLANK('Input-Accounts'!A235),"",'Input-Accounts'!A235)</f>
        <v>203</v>
      </c>
      <c r="B235" s="17" t="str">
        <f>IF(ISBLANK('Input-Accounts'!B235),"",'Input-Accounts'!B235)</f>
        <v>Miscellaneous Equipment</v>
      </c>
      <c r="C235" s="113">
        <f>IF(ISBLANK('Input-Accounts'!C235),"",'Input-Accounts'!C235)</f>
        <v>398</v>
      </c>
      <c r="D235" s="143" cm="1">
        <f t="array" aca="1" ref="D235" ca="1">SUM(INDIRECT("'"&amp;TOTALDemandSheets&amp;"'!"&amp;ADDRESS(ROW(),COLUMN())))</f>
        <v>2369.2388924484926</v>
      </c>
      <c r="E235" s="143">
        <f t="shared" ca="1" si="25"/>
        <v>0</v>
      </c>
      <c r="F235" s="89"/>
      <c r="G235" s="143" cm="1">
        <f t="array" aca="1" ref="G235" ca="1">SUM(INDIRECT("'"&amp;TOTALDemandSheets&amp;"'!"&amp;ADDRESS(ROW(),COLUMN())))</f>
        <v>751.51281349637134</v>
      </c>
      <c r="H235" s="143" cm="1">
        <f t="array" aca="1" ref="H235" ca="1">SUM(INDIRECT("'"&amp;TOTALDemandSheets&amp;"'!"&amp;ADDRESS(ROW(),COLUMN())))</f>
        <v>517.99120168195805</v>
      </c>
      <c r="I235" s="143" cm="1">
        <f t="array" aca="1" ref="I235" ca="1">SUM(INDIRECT("'"&amp;TOTALDemandSheets&amp;"'!"&amp;ADDRESS(ROW(),COLUMN())))</f>
        <v>58.176032006440941</v>
      </c>
      <c r="J235" s="143" cm="1">
        <f t="array" aca="1" ref="J235" ca="1">SUM(INDIRECT("'"&amp;TOTALDemandSheets&amp;"'!"&amp;ADDRESS(ROW(),COLUMN())))</f>
        <v>74.332287790586037</v>
      </c>
      <c r="K235" s="143" cm="1">
        <f t="array" aca="1" ref="K235" ca="1">SUM(INDIRECT("'"&amp;TOTALDemandSheets&amp;"'!"&amp;ADDRESS(ROW(),COLUMN())))</f>
        <v>4.241621434675598</v>
      </c>
      <c r="L235" s="143" cm="1">
        <f t="array" aca="1" ref="L235" ca="1">SUM(INDIRECT("'"&amp;TOTALDemandSheets&amp;"'!"&amp;ADDRESS(ROW(),COLUMN())))</f>
        <v>884.46462138555592</v>
      </c>
      <c r="M235" s="143" cm="1">
        <f t="array" aca="1" ref="M235" ca="1">SUM(INDIRECT("'"&amp;TOTALDemandSheets&amp;"'!"&amp;ADDRESS(ROW(),COLUMN())))</f>
        <v>78.520314652904702</v>
      </c>
      <c r="N235" s="143" cm="1">
        <f t="array" aca="1" ref="N235" ca="1">SUM(INDIRECT("'"&amp;TOTALDemandSheets&amp;"'!"&amp;ADDRESS(ROW(),COLUMN())))</f>
        <v>0</v>
      </c>
      <c r="O235" s="143" cm="1">
        <f t="array" aca="1" ref="O235" ca="1">SUM(INDIRECT("'"&amp;TOTALDemandSheets&amp;"'!"&amp;ADDRESS(ROW(),COLUMN())))</f>
        <v>0</v>
      </c>
      <c r="P235" s="143" cm="1">
        <f t="array" aca="1" ref="P235" ca="1">SUM(INDIRECT("'"&amp;TOTALDemandSheets&amp;"'!"&amp;ADDRESS(ROW(),COLUMN())))</f>
        <v>0</v>
      </c>
      <c r="Q235" s="143" cm="1">
        <f t="array" aca="1" ref="Q235" ca="1">SUM(INDIRECT("'"&amp;TOTALDemandSheets&amp;"'!"&amp;ADDRESS(ROW(),COLUMN())))</f>
        <v>0</v>
      </c>
      <c r="R235" s="143" cm="1">
        <f t="array" aca="1" ref="R235" ca="1">SUM(INDIRECT("'"&amp;TOTALDemandSheets&amp;"'!"&amp;ADDRESS(ROW(),COLUMN())))</f>
        <v>0</v>
      </c>
      <c r="S235" s="143" cm="1">
        <f t="array" aca="1" ref="S235" ca="1">SUM(INDIRECT("'"&amp;TOTALDemandSheets&amp;"'!"&amp;ADDRESS(ROW(),COLUMN())))</f>
        <v>0</v>
      </c>
      <c r="T235" s="143" cm="1">
        <f t="array" aca="1" ref="T235" ca="1">SUM(INDIRECT("'"&amp;TOTALDemandSheets&amp;"'!"&amp;ADDRESS(ROW(),COLUMN())))</f>
        <v>0</v>
      </c>
      <c r="U235" s="143" cm="1">
        <f t="array" aca="1" ref="U235" ca="1">SUM(INDIRECT("'"&amp;TOTALDemandSheets&amp;"'!"&amp;ADDRESS(ROW(),COLUMN())))</f>
        <v>0</v>
      </c>
      <c r="V235" s="143" cm="1">
        <f t="array" aca="1" ref="V235" ca="1">SUM(INDIRECT("'"&amp;TOTALDemandSheets&amp;"'!"&amp;ADDRESS(ROW(),COLUMN())))</f>
        <v>0</v>
      </c>
      <c r="W235" s="143" cm="1">
        <f t="array" aca="1" ref="W235" ca="1">SUM(INDIRECT("'"&amp;TOTALDemandSheets&amp;"'!"&amp;ADDRESS(ROW(),COLUMN())))</f>
        <v>0</v>
      </c>
      <c r="X235" s="143" cm="1">
        <f t="array" aca="1" ref="X235" ca="1">SUM(INDIRECT("'"&amp;TOTALDemandSheets&amp;"'!"&amp;ADDRESS(ROW(),COLUMN())))</f>
        <v>0</v>
      </c>
      <c r="Y235" s="143" cm="1">
        <f t="array" aca="1" ref="Y235" ca="1">SUM(INDIRECT("'"&amp;TOTALDemandSheets&amp;"'!"&amp;ADDRESS(ROW(),COLUMN())))</f>
        <v>0</v>
      </c>
      <c r="Z235" s="143" cm="1">
        <f t="array" aca="1" ref="Z235" ca="1">SUM(INDIRECT("'"&amp;TOTALDemandSheets&amp;"'!"&amp;ADDRESS(ROW(),COLUMN())))</f>
        <v>0</v>
      </c>
    </row>
    <row r="236" spans="1:26" outlineLevel="1">
      <c r="A236" s="113">
        <f>IF(ISBLANK('Input-Accounts'!A236),"",'Input-Accounts'!A236)</f>
        <v>204</v>
      </c>
      <c r="B236" s="79" t="str">
        <f>IF(ISBLANK('Input-Accounts'!B236),"",'Input-Accounts'!B236)</f>
        <v>Subtotal - General Plant</v>
      </c>
      <c r="C236" s="113" t="str">
        <f>IF(ISBLANK('Input-Accounts'!C236),"",'Input-Accounts'!C236)</f>
        <v/>
      </c>
      <c r="D236" s="144" cm="1">
        <f t="array" aca="1" ref="D236" ca="1">SUM(INDIRECT("'"&amp;TOTALDemandSheets&amp;"'!"&amp;ADDRESS(ROW(),COLUMN())))</f>
        <v>1509697.2721172865</v>
      </c>
      <c r="E236" s="143">
        <f t="shared" ca="1" si="25"/>
        <v>0</v>
      </c>
      <c r="G236" s="144" cm="1">
        <f t="array" aca="1" ref="G236" ca="1">SUM(INDIRECT("'"&amp;TOTALDemandSheets&amp;"'!"&amp;ADDRESS(ROW(),COLUMN())))</f>
        <v>478869.7535368203</v>
      </c>
      <c r="H236" s="144" cm="1">
        <f t="array" aca="1" ref="H236" ca="1">SUM(INDIRECT("'"&amp;TOTALDemandSheets&amp;"'!"&amp;ADDRESS(ROW(),COLUMN())))</f>
        <v>330067.98371093679</v>
      </c>
      <c r="I236" s="144" cm="1">
        <f t="array" aca="1" ref="I236" ca="1">SUM(INDIRECT("'"&amp;TOTALDemandSheets&amp;"'!"&amp;ADDRESS(ROW(),COLUMN())))</f>
        <v>37070.215714703911</v>
      </c>
      <c r="J236" s="144" cm="1">
        <f t="array" aca="1" ref="J236" ca="1">SUM(INDIRECT("'"&amp;TOTALDemandSheets&amp;"'!"&amp;ADDRESS(ROW(),COLUMN())))</f>
        <v>47365.106349284884</v>
      </c>
      <c r="K236" s="144" cm="1">
        <f t="array" aca="1" ref="K236" ca="1">SUM(INDIRECT("'"&amp;TOTALDemandSheets&amp;"'!"&amp;ADDRESS(ROW(),COLUMN())))</f>
        <v>2702.7938506725204</v>
      </c>
      <c r="L236" s="144" cm="1">
        <f t="array" aca="1" ref="L236" ca="1">SUM(INDIRECT("'"&amp;TOTALDemandSheets&amp;"'!"&amp;ADDRESS(ROW(),COLUMN())))</f>
        <v>563587.66962924623</v>
      </c>
      <c r="M236" s="144" cm="1">
        <f t="array" aca="1" ref="M236" ca="1">SUM(INDIRECT("'"&amp;TOTALDemandSheets&amp;"'!"&amp;ADDRESS(ROW(),COLUMN())))</f>
        <v>50033.749325621589</v>
      </c>
      <c r="N236" s="144" cm="1">
        <f t="array" aca="1" ref="N236" ca="1">SUM(INDIRECT("'"&amp;TOTALDemandSheets&amp;"'!"&amp;ADDRESS(ROW(),COLUMN())))</f>
        <v>0</v>
      </c>
      <c r="O236" s="144" cm="1">
        <f t="array" aca="1" ref="O236" ca="1">SUM(INDIRECT("'"&amp;TOTALDemandSheets&amp;"'!"&amp;ADDRESS(ROW(),COLUMN())))</f>
        <v>0</v>
      </c>
      <c r="P236" s="144" cm="1">
        <f t="array" aca="1" ref="P236" ca="1">SUM(INDIRECT("'"&amp;TOTALDemandSheets&amp;"'!"&amp;ADDRESS(ROW(),COLUMN())))</f>
        <v>0</v>
      </c>
      <c r="Q236" s="144" cm="1">
        <f t="array" aca="1" ref="Q236" ca="1">SUM(INDIRECT("'"&amp;TOTALDemandSheets&amp;"'!"&amp;ADDRESS(ROW(),COLUMN())))</f>
        <v>0</v>
      </c>
      <c r="R236" s="144" cm="1">
        <f t="array" aca="1" ref="R236" ca="1">SUM(INDIRECT("'"&amp;TOTALDemandSheets&amp;"'!"&amp;ADDRESS(ROW(),COLUMN())))</f>
        <v>0</v>
      </c>
      <c r="S236" s="144" cm="1">
        <f t="array" aca="1" ref="S236" ca="1">SUM(INDIRECT("'"&amp;TOTALDemandSheets&amp;"'!"&amp;ADDRESS(ROW(),COLUMN())))</f>
        <v>0</v>
      </c>
      <c r="T236" s="144" cm="1">
        <f t="array" aca="1" ref="T236" ca="1">SUM(INDIRECT("'"&amp;TOTALDemandSheets&amp;"'!"&amp;ADDRESS(ROW(),COLUMN())))</f>
        <v>0</v>
      </c>
      <c r="U236" s="144" cm="1">
        <f t="array" aca="1" ref="U236" ca="1">SUM(INDIRECT("'"&amp;TOTALDemandSheets&amp;"'!"&amp;ADDRESS(ROW(),COLUMN())))</f>
        <v>0</v>
      </c>
      <c r="V236" s="144" cm="1">
        <f t="array" aca="1" ref="V236" ca="1">SUM(INDIRECT("'"&amp;TOTALDemandSheets&amp;"'!"&amp;ADDRESS(ROW(),COLUMN())))</f>
        <v>0</v>
      </c>
      <c r="W236" s="144" cm="1">
        <f t="array" aca="1" ref="W236" ca="1">SUM(INDIRECT("'"&amp;TOTALDemandSheets&amp;"'!"&amp;ADDRESS(ROW(),COLUMN())))</f>
        <v>0</v>
      </c>
      <c r="X236" s="144" cm="1">
        <f t="array" aca="1" ref="X236" ca="1">SUM(INDIRECT("'"&amp;TOTALDemandSheets&amp;"'!"&amp;ADDRESS(ROW(),COLUMN())))</f>
        <v>0</v>
      </c>
      <c r="Y236" s="144" cm="1">
        <f t="array" aca="1" ref="Y236" ca="1">SUM(INDIRECT("'"&amp;TOTALDemandSheets&amp;"'!"&amp;ADDRESS(ROW(),COLUMN())))</f>
        <v>0</v>
      </c>
      <c r="Z236" s="144" cm="1">
        <f t="array" aca="1" ref="Z236" ca="1">SUM(INDIRECT("'"&amp;TOTALDemandSheets&amp;"'!"&amp;ADDRESS(ROW(),COLUMN())))</f>
        <v>0</v>
      </c>
    </row>
    <row r="237" spans="1:26" outlineLevel="1">
      <c r="A237" s="113" t="str">
        <f>IF(ISBLANK('Input-Accounts'!A237),"",'Input-Accounts'!A237)</f>
        <v/>
      </c>
      <c r="B237" s="79" t="str">
        <f>IF(ISBLANK('Input-Accounts'!B237),"",'Input-Accounts'!B237)</f>
        <v/>
      </c>
      <c r="D237" s="143"/>
      <c r="E237" s="143">
        <f t="shared" si="25"/>
        <v>0</v>
      </c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</row>
    <row r="238" spans="1:26" outlineLevel="1">
      <c r="A238" s="113">
        <f>IF(ISBLANK('Input-Accounts'!A238),"",'Input-Accounts'!A238)</f>
        <v>205</v>
      </c>
      <c r="B238" s="79" t="str">
        <f>IF(ISBLANK('Input-Accounts'!B238),"",'Input-Accounts'!B238)</f>
        <v>Total - Depreciation Expense</v>
      </c>
      <c r="C238" s="113" t="str">
        <f>IF(ISBLANK('Input-Accounts'!C238),"",'Input-Accounts'!C238)</f>
        <v/>
      </c>
      <c r="D238" s="144" cm="1">
        <f t="array" aca="1" ref="D238" ca="1">SUM(INDIRECT("'"&amp;TOTALDemandSheets&amp;"'!"&amp;ADDRESS(ROW(),COLUMN())))</f>
        <v>18566013.933095522</v>
      </c>
      <c r="E238" s="143">
        <f t="shared" ref="E238:E239" ca="1" si="26">IFERROR(IF(D238="",0,IF(D238=0,0,IF(ABS(D238-SUM($G238:$Z238))&lt;Check_Limit,0,1))),1)</f>
        <v>0</v>
      </c>
      <c r="G238" s="144" cm="1">
        <f t="array" aca="1" ref="G238" ca="1">SUM(INDIRECT("'"&amp;TOTALDemandSheets&amp;"'!"&amp;ADDRESS(ROW(),COLUMN())))</f>
        <v>5938796.3305442734</v>
      </c>
      <c r="H238" s="144" cm="1">
        <f t="array" aca="1" ref="H238" ca="1">SUM(INDIRECT("'"&amp;TOTALDemandSheets&amp;"'!"&amp;ADDRESS(ROW(),COLUMN())))</f>
        <v>4093622.7851811303</v>
      </c>
      <c r="I238" s="144" cm="1">
        <f t="array" aca="1" ref="I238" ca="1">SUM(INDIRECT("'"&amp;TOTALDemandSheets&amp;"'!"&amp;ADDRESS(ROW(),COLUMN())))</f>
        <v>459929.5291865592</v>
      </c>
      <c r="J238" s="144" cm="1">
        <f t="array" aca="1" ref="J238" ca="1">SUM(INDIRECT("'"&amp;TOTALDemandSheets&amp;"'!"&amp;ADDRESS(ROW(),COLUMN())))</f>
        <v>587763.02213664155</v>
      </c>
      <c r="K238" s="144" cm="1">
        <f t="array" aca="1" ref="K238" ca="1">SUM(INDIRECT("'"&amp;TOTALDemandSheets&amp;"'!"&amp;ADDRESS(ROW(),COLUMN())))</f>
        <v>33271.652461968122</v>
      </c>
      <c r="L238" s="144" cm="1">
        <f t="array" aca="1" ref="L238" ca="1">SUM(INDIRECT("'"&amp;TOTALDemandSheets&amp;"'!"&amp;ADDRESS(ROW(),COLUMN())))</f>
        <v>6873971.7179496558</v>
      </c>
      <c r="M238" s="144" cm="1">
        <f t="array" aca="1" ref="M238" ca="1">SUM(INDIRECT("'"&amp;TOTALDemandSheets&amp;"'!"&amp;ADDRESS(ROW(),COLUMN())))</f>
        <v>578658.89563529601</v>
      </c>
      <c r="N238" s="144" cm="1">
        <f t="array" aca="1" ref="N238" ca="1">SUM(INDIRECT("'"&amp;TOTALDemandSheets&amp;"'!"&amp;ADDRESS(ROW(),COLUMN())))</f>
        <v>0</v>
      </c>
      <c r="O238" s="144" cm="1">
        <f t="array" aca="1" ref="O238" ca="1">SUM(INDIRECT("'"&amp;TOTALDemandSheets&amp;"'!"&amp;ADDRESS(ROW(),COLUMN())))</f>
        <v>0</v>
      </c>
      <c r="P238" s="144" cm="1">
        <f t="array" aca="1" ref="P238" ca="1">SUM(INDIRECT("'"&amp;TOTALDemandSheets&amp;"'!"&amp;ADDRESS(ROW(),COLUMN())))</f>
        <v>0</v>
      </c>
      <c r="Q238" s="144" cm="1">
        <f t="array" aca="1" ref="Q238" ca="1">SUM(INDIRECT("'"&amp;TOTALDemandSheets&amp;"'!"&amp;ADDRESS(ROW(),COLUMN())))</f>
        <v>0</v>
      </c>
      <c r="R238" s="144" cm="1">
        <f t="array" aca="1" ref="R238" ca="1">SUM(INDIRECT("'"&amp;TOTALDemandSheets&amp;"'!"&amp;ADDRESS(ROW(),COLUMN())))</f>
        <v>0</v>
      </c>
      <c r="S238" s="144" cm="1">
        <f t="array" aca="1" ref="S238" ca="1">SUM(INDIRECT("'"&amp;TOTALDemandSheets&amp;"'!"&amp;ADDRESS(ROW(),COLUMN())))</f>
        <v>0</v>
      </c>
      <c r="T238" s="144" cm="1">
        <f t="array" aca="1" ref="T238" ca="1">SUM(INDIRECT("'"&amp;TOTALDemandSheets&amp;"'!"&amp;ADDRESS(ROW(),COLUMN())))</f>
        <v>0</v>
      </c>
      <c r="U238" s="144" cm="1">
        <f t="array" aca="1" ref="U238" ca="1">SUM(INDIRECT("'"&amp;TOTALDemandSheets&amp;"'!"&amp;ADDRESS(ROW(),COLUMN())))</f>
        <v>0</v>
      </c>
      <c r="V238" s="144" cm="1">
        <f t="array" aca="1" ref="V238" ca="1">SUM(INDIRECT("'"&amp;TOTALDemandSheets&amp;"'!"&amp;ADDRESS(ROW(),COLUMN())))</f>
        <v>0</v>
      </c>
      <c r="W238" s="144" cm="1">
        <f t="array" aca="1" ref="W238" ca="1">SUM(INDIRECT("'"&amp;TOTALDemandSheets&amp;"'!"&amp;ADDRESS(ROW(),COLUMN())))</f>
        <v>0</v>
      </c>
      <c r="X238" s="144" cm="1">
        <f t="array" aca="1" ref="X238" ca="1">SUM(INDIRECT("'"&amp;TOTALDemandSheets&amp;"'!"&amp;ADDRESS(ROW(),COLUMN())))</f>
        <v>0</v>
      </c>
      <c r="Y238" s="144" cm="1">
        <f t="array" aca="1" ref="Y238" ca="1">SUM(INDIRECT("'"&amp;TOTALDemandSheets&amp;"'!"&amp;ADDRESS(ROW(),COLUMN())))</f>
        <v>0</v>
      </c>
      <c r="Z238" s="144" cm="1">
        <f t="array" aca="1" ref="Z238" ca="1">SUM(INDIRECT("'"&amp;TOTALDemandSheets&amp;"'!"&amp;ADDRESS(ROW(),COLUMN())))</f>
        <v>0</v>
      </c>
    </row>
    <row r="239" spans="1:26" outlineLevel="1">
      <c r="A239" s="113" t="str">
        <f>IF(ISBLANK('Input-Accounts'!A239),"",'Input-Accounts'!A239)</f>
        <v/>
      </c>
      <c r="B239" s="79" t="str">
        <f>IF(ISBLANK('Input-Accounts'!B239),"",'Input-Accounts'!B239)</f>
        <v/>
      </c>
      <c r="D239" s="143"/>
      <c r="E239" s="143">
        <f t="shared" si="26"/>
        <v>0</v>
      </c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</row>
    <row r="240" spans="1:26">
      <c r="A240" s="113">
        <f>IF(ISBLANK('Input-Accounts'!A240),"",'Input-Accounts'!A240)</f>
        <v>206</v>
      </c>
      <c r="B240" s="127" t="str">
        <f>IF(ISBLANK('Input-Accounts'!B240),"",'Input-Accounts'!B240)</f>
        <v>Total Adjustments, Depreciation and Amortization Expense</v>
      </c>
      <c r="C240" s="113" t="str">
        <f>IF(ISBLANK('Input-Accounts'!C240),"",'Input-Accounts'!C240)</f>
        <v/>
      </c>
      <c r="D240" s="143" cm="1">
        <f t="array" aca="1" ref="D240" ca="1">SUM(INDIRECT("'"&amp;TOTALDemandSheets&amp;"'!"&amp;ADDRESS(ROW(),COLUMN())))</f>
        <v>18566013.933095522</v>
      </c>
      <c r="E240" s="143">
        <f t="shared" ref="E240:E266" ca="1" si="27">IFERROR(IF(D240="",0,IF(D240=0,0,IF(ABS(D240-SUM($G240:$Z240))&lt;Check_Limit,0,1))),1)</f>
        <v>0</v>
      </c>
      <c r="F240" s="89"/>
      <c r="G240" s="143" cm="1">
        <f t="array" aca="1" ref="G240" ca="1">SUM(INDIRECT("'"&amp;TOTALDemandSheets&amp;"'!"&amp;ADDRESS(ROW(),COLUMN())))</f>
        <v>5938796.3305442734</v>
      </c>
      <c r="H240" s="143" cm="1">
        <f t="array" aca="1" ref="H240" ca="1">SUM(INDIRECT("'"&amp;TOTALDemandSheets&amp;"'!"&amp;ADDRESS(ROW(),COLUMN())))</f>
        <v>4093622.7851811303</v>
      </c>
      <c r="I240" s="143" cm="1">
        <f t="array" aca="1" ref="I240" ca="1">SUM(INDIRECT("'"&amp;TOTALDemandSheets&amp;"'!"&amp;ADDRESS(ROW(),COLUMN())))</f>
        <v>459929.5291865592</v>
      </c>
      <c r="J240" s="143" cm="1">
        <f t="array" aca="1" ref="J240" ca="1">SUM(INDIRECT("'"&amp;TOTALDemandSheets&amp;"'!"&amp;ADDRESS(ROW(),COLUMN())))</f>
        <v>587763.02213664155</v>
      </c>
      <c r="K240" s="143" cm="1">
        <f t="array" aca="1" ref="K240" ca="1">SUM(INDIRECT("'"&amp;TOTALDemandSheets&amp;"'!"&amp;ADDRESS(ROW(),COLUMN())))</f>
        <v>33271.652461968122</v>
      </c>
      <c r="L240" s="143" cm="1">
        <f t="array" aca="1" ref="L240" ca="1">SUM(INDIRECT("'"&amp;TOTALDemandSheets&amp;"'!"&amp;ADDRESS(ROW(),COLUMN())))</f>
        <v>6873971.7179496558</v>
      </c>
      <c r="M240" s="143" cm="1">
        <f t="array" aca="1" ref="M240" ca="1">SUM(INDIRECT("'"&amp;TOTALDemandSheets&amp;"'!"&amp;ADDRESS(ROW(),COLUMN())))</f>
        <v>578658.89563529601</v>
      </c>
      <c r="N240" s="143" cm="1">
        <f t="array" aca="1" ref="N240" ca="1">SUM(INDIRECT("'"&amp;TOTALDemandSheets&amp;"'!"&amp;ADDRESS(ROW(),COLUMN())))</f>
        <v>0</v>
      </c>
      <c r="O240" s="143" cm="1">
        <f t="array" aca="1" ref="O240" ca="1">SUM(INDIRECT("'"&amp;TOTALDemandSheets&amp;"'!"&amp;ADDRESS(ROW(),COLUMN())))</f>
        <v>0</v>
      </c>
      <c r="P240" s="143" cm="1">
        <f t="array" aca="1" ref="P240" ca="1">SUM(INDIRECT("'"&amp;TOTALDemandSheets&amp;"'!"&amp;ADDRESS(ROW(),COLUMN())))</f>
        <v>0</v>
      </c>
      <c r="Q240" s="143" cm="1">
        <f t="array" aca="1" ref="Q240" ca="1">SUM(INDIRECT("'"&amp;TOTALDemandSheets&amp;"'!"&amp;ADDRESS(ROW(),COLUMN())))</f>
        <v>0</v>
      </c>
      <c r="R240" s="143" cm="1">
        <f t="array" aca="1" ref="R240" ca="1">SUM(INDIRECT("'"&amp;TOTALDemandSheets&amp;"'!"&amp;ADDRESS(ROW(),COLUMN())))</f>
        <v>0</v>
      </c>
      <c r="S240" s="143" cm="1">
        <f t="array" aca="1" ref="S240" ca="1">SUM(INDIRECT("'"&amp;TOTALDemandSheets&amp;"'!"&amp;ADDRESS(ROW(),COLUMN())))</f>
        <v>0</v>
      </c>
      <c r="T240" s="143" cm="1">
        <f t="array" aca="1" ref="T240" ca="1">SUM(INDIRECT("'"&amp;TOTALDemandSheets&amp;"'!"&amp;ADDRESS(ROW(),COLUMN())))</f>
        <v>0</v>
      </c>
      <c r="U240" s="143" cm="1">
        <f t="array" aca="1" ref="U240" ca="1">SUM(INDIRECT("'"&amp;TOTALDemandSheets&amp;"'!"&amp;ADDRESS(ROW(),COLUMN())))</f>
        <v>0</v>
      </c>
      <c r="V240" s="143" cm="1">
        <f t="array" aca="1" ref="V240" ca="1">SUM(INDIRECT("'"&amp;TOTALDemandSheets&amp;"'!"&amp;ADDRESS(ROW(),COLUMN())))</f>
        <v>0</v>
      </c>
      <c r="W240" s="143" cm="1">
        <f t="array" aca="1" ref="W240" ca="1">SUM(INDIRECT("'"&amp;TOTALDemandSheets&amp;"'!"&amp;ADDRESS(ROW(),COLUMN())))</f>
        <v>0</v>
      </c>
      <c r="X240" s="143" cm="1">
        <f t="array" aca="1" ref="X240" ca="1">SUM(INDIRECT("'"&amp;TOTALDemandSheets&amp;"'!"&amp;ADDRESS(ROW(),COLUMN())))</f>
        <v>0</v>
      </c>
      <c r="Y240" s="143" cm="1">
        <f t="array" aca="1" ref="Y240" ca="1">SUM(INDIRECT("'"&amp;TOTALDemandSheets&amp;"'!"&amp;ADDRESS(ROW(),COLUMN())))</f>
        <v>0</v>
      </c>
      <c r="Z240" s="143" cm="1">
        <f t="array" aca="1" ref="Z240" ca="1">SUM(INDIRECT("'"&amp;TOTALDemandSheets&amp;"'!"&amp;ADDRESS(ROW(),COLUMN())))</f>
        <v>0</v>
      </c>
    </row>
    <row r="241" spans="1:26">
      <c r="A241" s="113" t="str">
        <f>IF(ISBLANK('Input-Accounts'!A241),"",'Input-Accounts'!A241)</f>
        <v/>
      </c>
      <c r="B241" s="79" t="str">
        <f>IF(ISBLANK('Input-Accounts'!B241),"",'Input-Accounts'!B241)</f>
        <v/>
      </c>
      <c r="D241" s="144"/>
      <c r="E241" s="143">
        <f t="shared" si="27"/>
        <v>0</v>
      </c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</row>
    <row r="242" spans="1:26">
      <c r="A242" s="113">
        <f>IF(ISBLANK('Input-Accounts'!A242),"",'Input-Accounts'!A242)</f>
        <v>207</v>
      </c>
      <c r="B242" s="127" t="str">
        <f>IF(ISBLANK('Input-Accounts'!B242),"",'Input-Accounts'!B242)</f>
        <v>Taxes</v>
      </c>
      <c r="D242" s="143"/>
      <c r="E242" s="143">
        <f t="shared" si="27"/>
        <v>0</v>
      </c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</row>
    <row r="243" spans="1:26" outlineLevel="1">
      <c r="A243" s="113">
        <f>IF(ISBLANK('Input-Accounts'!A243),"",'Input-Accounts'!A243)</f>
        <v>208</v>
      </c>
      <c r="B243" s="127" t="str">
        <f>IF(ISBLANK('Input-Accounts'!B243),"",'Input-Accounts'!B243)</f>
        <v>Taxes Other Than Income Taxes</v>
      </c>
      <c r="D243" s="143"/>
      <c r="E243" s="143">
        <f t="shared" si="27"/>
        <v>0</v>
      </c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</row>
    <row r="244" spans="1:26" outlineLevel="1">
      <c r="A244" s="113">
        <f>IF(ISBLANK('Input-Accounts'!A244),"",'Input-Accounts'!A244)</f>
        <v>209</v>
      </c>
      <c r="B244" s="17" t="str">
        <f>IF(ISBLANK('Input-Accounts'!B244),"",'Input-Accounts'!B244)</f>
        <v>TOIT - Gross Revenue Taxes</v>
      </c>
      <c r="C244" s="113">
        <f>IF(ISBLANK('Input-Accounts'!C244),"",'Input-Accounts'!C244)</f>
        <v>408.5</v>
      </c>
      <c r="D244" s="143" cm="1">
        <f t="array" aca="1" ref="D244" ca="1">SUM(INDIRECT("'"&amp;TOTALDemandSheets&amp;"'!"&amp;ADDRESS(ROW(),COLUMN())))</f>
        <v>13948338.337916145</v>
      </c>
      <c r="E244" s="143">
        <f t="shared" ca="1" si="27"/>
        <v>0</v>
      </c>
      <c r="F244" s="89"/>
      <c r="G244" s="143" cm="1">
        <f t="array" aca="1" ref="G244" ca="1">SUM(INDIRECT("'"&amp;TOTALDemandSheets&amp;"'!"&amp;ADDRESS(ROW(),COLUMN())))</f>
        <v>6525408.7464669775</v>
      </c>
      <c r="H244" s="143" cm="1">
        <f t="array" aca="1" ref="H244" ca="1">SUM(INDIRECT("'"&amp;TOTALDemandSheets&amp;"'!"&amp;ADDRESS(ROW(),COLUMN())))</f>
        <v>3725199.7133247987</v>
      </c>
      <c r="I244" s="143" cm="1">
        <f t="array" aca="1" ref="I244" ca="1">SUM(INDIRECT("'"&amp;TOTALDemandSheets&amp;"'!"&amp;ADDRESS(ROW(),COLUMN())))</f>
        <v>319507.59955278388</v>
      </c>
      <c r="J244" s="143" cm="1">
        <f t="array" aca="1" ref="J244" ca="1">SUM(INDIRECT("'"&amp;TOTALDemandSheets&amp;"'!"&amp;ADDRESS(ROW(),COLUMN())))</f>
        <v>323261.92028872337</v>
      </c>
      <c r="K244" s="143" cm="1">
        <f t="array" aca="1" ref="K244" ca="1">SUM(INDIRECT("'"&amp;TOTALDemandSheets&amp;"'!"&amp;ADDRESS(ROW(),COLUMN())))</f>
        <v>18103.757996333221</v>
      </c>
      <c r="L244" s="143" cm="1">
        <f t="array" aca="1" ref="L244" ca="1">SUM(INDIRECT("'"&amp;TOTALDemandSheets&amp;"'!"&amp;ADDRESS(ROW(),COLUMN())))</f>
        <v>2709812.7687378917</v>
      </c>
      <c r="M244" s="143" cm="1">
        <f t="array" aca="1" ref="M244" ca="1">SUM(INDIRECT("'"&amp;TOTALDemandSheets&amp;"'!"&amp;ADDRESS(ROW(),COLUMN())))</f>
        <v>327043.83154863404</v>
      </c>
      <c r="N244" s="143" cm="1">
        <f t="array" aca="1" ref="N244" ca="1">SUM(INDIRECT("'"&amp;TOTALDemandSheets&amp;"'!"&amp;ADDRESS(ROW(),COLUMN())))</f>
        <v>0</v>
      </c>
      <c r="O244" s="143" cm="1">
        <f t="array" aca="1" ref="O244" ca="1">SUM(INDIRECT("'"&amp;TOTALDemandSheets&amp;"'!"&amp;ADDRESS(ROW(),COLUMN())))</f>
        <v>0</v>
      </c>
      <c r="P244" s="143" cm="1">
        <f t="array" aca="1" ref="P244" ca="1">SUM(INDIRECT("'"&amp;TOTALDemandSheets&amp;"'!"&amp;ADDRESS(ROW(),COLUMN())))</f>
        <v>0</v>
      </c>
      <c r="Q244" s="143" cm="1">
        <f t="array" aca="1" ref="Q244" ca="1">SUM(INDIRECT("'"&amp;TOTALDemandSheets&amp;"'!"&amp;ADDRESS(ROW(),COLUMN())))</f>
        <v>0</v>
      </c>
      <c r="R244" s="143" cm="1">
        <f t="array" aca="1" ref="R244" ca="1">SUM(INDIRECT("'"&amp;TOTALDemandSheets&amp;"'!"&amp;ADDRESS(ROW(),COLUMN())))</f>
        <v>0</v>
      </c>
      <c r="S244" s="143" cm="1">
        <f t="array" aca="1" ref="S244" ca="1">SUM(INDIRECT("'"&amp;TOTALDemandSheets&amp;"'!"&amp;ADDRESS(ROW(),COLUMN())))</f>
        <v>0</v>
      </c>
      <c r="T244" s="143" cm="1">
        <f t="array" aca="1" ref="T244" ca="1">SUM(INDIRECT("'"&amp;TOTALDemandSheets&amp;"'!"&amp;ADDRESS(ROW(),COLUMN())))</f>
        <v>0</v>
      </c>
      <c r="U244" s="143" cm="1">
        <f t="array" aca="1" ref="U244" ca="1">SUM(INDIRECT("'"&amp;TOTALDemandSheets&amp;"'!"&amp;ADDRESS(ROW(),COLUMN())))</f>
        <v>0</v>
      </c>
      <c r="V244" s="143" cm="1">
        <f t="array" aca="1" ref="V244" ca="1">SUM(INDIRECT("'"&amp;TOTALDemandSheets&amp;"'!"&amp;ADDRESS(ROW(),COLUMN())))</f>
        <v>0</v>
      </c>
      <c r="W244" s="143" cm="1">
        <f t="array" aca="1" ref="W244" ca="1">SUM(INDIRECT("'"&amp;TOTALDemandSheets&amp;"'!"&amp;ADDRESS(ROW(),COLUMN())))</f>
        <v>0</v>
      </c>
      <c r="X244" s="143" cm="1">
        <f t="array" aca="1" ref="X244" ca="1">SUM(INDIRECT("'"&amp;TOTALDemandSheets&amp;"'!"&amp;ADDRESS(ROW(),COLUMN())))</f>
        <v>0</v>
      </c>
      <c r="Y244" s="143" cm="1">
        <f t="array" aca="1" ref="Y244" ca="1">SUM(INDIRECT("'"&amp;TOTALDemandSheets&amp;"'!"&amp;ADDRESS(ROW(),COLUMN())))</f>
        <v>0</v>
      </c>
      <c r="Z244" s="143" cm="1">
        <f t="array" aca="1" ref="Z244" ca="1">SUM(INDIRECT("'"&amp;TOTALDemandSheets&amp;"'!"&amp;ADDRESS(ROW(),COLUMN())))</f>
        <v>0</v>
      </c>
    </row>
    <row r="245" spans="1:26" outlineLevel="1">
      <c r="A245" s="113">
        <f>IF(ISBLANK('Input-Accounts'!A245),"",'Input-Accounts'!A245)</f>
        <v>210</v>
      </c>
      <c r="B245" s="17" t="str">
        <f>IF(ISBLANK('Input-Accounts'!B245),"",'Input-Accounts'!B245)</f>
        <v>TOIT - Property, Payroll, &amp; Misc. Taxes</v>
      </c>
      <c r="C245" s="113">
        <f>IF(ISBLANK('Input-Accounts'!C245),"",'Input-Accounts'!C245)</f>
        <v>408.1</v>
      </c>
      <c r="D245" s="143" cm="1">
        <f t="array" aca="1" ref="D245" ca="1">SUM(INDIRECT("'"&amp;TOTALDemandSheets&amp;"'!"&amp;ADDRESS(ROW(),COLUMN())))</f>
        <v>2504520.6572680403</v>
      </c>
      <c r="E245" s="143">
        <f t="shared" ca="1" si="27"/>
        <v>0</v>
      </c>
      <c r="F245" s="89"/>
      <c r="G245" s="143" cm="1">
        <f t="array" aca="1" ref="G245" ca="1">SUM(INDIRECT("'"&amp;TOTALDemandSheets&amp;"'!"&amp;ADDRESS(ROW(),COLUMN())))</f>
        <v>788322.97796243709</v>
      </c>
      <c r="H245" s="143" cm="1">
        <f t="array" aca="1" ref="H245" ca="1">SUM(INDIRECT("'"&amp;TOTALDemandSheets&amp;"'!"&amp;ADDRESS(ROW(),COLUMN())))</f>
        <v>543278.50615653838</v>
      </c>
      <c r="I245" s="143" cm="1">
        <f t="array" aca="1" ref="I245" ca="1">SUM(INDIRECT("'"&amp;TOTALDemandSheets&amp;"'!"&amp;ADDRESS(ROW(),COLUMN())))</f>
        <v>60950.333728731668</v>
      </c>
      <c r="J245" s="143" cm="1">
        <f t="array" aca="1" ref="J245" ca="1">SUM(INDIRECT("'"&amp;TOTALDemandSheets&amp;"'!"&amp;ADDRESS(ROW(),COLUMN())))</f>
        <v>77836.764770760929</v>
      </c>
      <c r="K245" s="143" cm="1">
        <f t="array" aca="1" ref="K245" ca="1">SUM(INDIRECT("'"&amp;TOTALDemandSheets&amp;"'!"&amp;ADDRESS(ROW(),COLUMN())))</f>
        <v>4489.7607407320193</v>
      </c>
      <c r="L245" s="143" cm="1">
        <f t="array" aca="1" ref="L245" ca="1">SUM(INDIRECT("'"&amp;TOTALDemandSheets&amp;"'!"&amp;ADDRESS(ROW(),COLUMN())))</f>
        <v>941851.2355648072</v>
      </c>
      <c r="M245" s="143" cm="1">
        <f t="array" aca="1" ref="M245" ca="1">SUM(INDIRECT("'"&amp;TOTALDemandSheets&amp;"'!"&amp;ADDRESS(ROW(),COLUMN())))</f>
        <v>87791.078344033391</v>
      </c>
      <c r="N245" s="143" cm="1">
        <f t="array" aca="1" ref="N245" ca="1">SUM(INDIRECT("'"&amp;TOTALDemandSheets&amp;"'!"&amp;ADDRESS(ROW(),COLUMN())))</f>
        <v>0</v>
      </c>
      <c r="O245" s="143" cm="1">
        <f t="array" aca="1" ref="O245" ca="1">SUM(INDIRECT("'"&amp;TOTALDemandSheets&amp;"'!"&amp;ADDRESS(ROW(),COLUMN())))</f>
        <v>0</v>
      </c>
      <c r="P245" s="143" cm="1">
        <f t="array" aca="1" ref="P245" ca="1">SUM(INDIRECT("'"&amp;TOTALDemandSheets&amp;"'!"&amp;ADDRESS(ROW(),COLUMN())))</f>
        <v>0</v>
      </c>
      <c r="Q245" s="143" cm="1">
        <f t="array" aca="1" ref="Q245" ca="1">SUM(INDIRECT("'"&amp;TOTALDemandSheets&amp;"'!"&amp;ADDRESS(ROW(),COLUMN())))</f>
        <v>0</v>
      </c>
      <c r="R245" s="143" cm="1">
        <f t="array" aca="1" ref="R245" ca="1">SUM(INDIRECT("'"&amp;TOTALDemandSheets&amp;"'!"&amp;ADDRESS(ROW(),COLUMN())))</f>
        <v>0</v>
      </c>
      <c r="S245" s="143" cm="1">
        <f t="array" aca="1" ref="S245" ca="1">SUM(INDIRECT("'"&amp;TOTALDemandSheets&amp;"'!"&amp;ADDRESS(ROW(),COLUMN())))</f>
        <v>0</v>
      </c>
      <c r="T245" s="143" cm="1">
        <f t="array" aca="1" ref="T245" ca="1">SUM(INDIRECT("'"&amp;TOTALDemandSheets&amp;"'!"&amp;ADDRESS(ROW(),COLUMN())))</f>
        <v>0</v>
      </c>
      <c r="U245" s="143" cm="1">
        <f t="array" aca="1" ref="U245" ca="1">SUM(INDIRECT("'"&amp;TOTALDemandSheets&amp;"'!"&amp;ADDRESS(ROW(),COLUMN())))</f>
        <v>0</v>
      </c>
      <c r="V245" s="143" cm="1">
        <f t="array" aca="1" ref="V245" ca="1">SUM(INDIRECT("'"&amp;TOTALDemandSheets&amp;"'!"&amp;ADDRESS(ROW(),COLUMN())))</f>
        <v>0</v>
      </c>
      <c r="W245" s="143" cm="1">
        <f t="array" aca="1" ref="W245" ca="1">SUM(INDIRECT("'"&amp;TOTALDemandSheets&amp;"'!"&amp;ADDRESS(ROW(),COLUMN())))</f>
        <v>0</v>
      </c>
      <c r="X245" s="143" cm="1">
        <f t="array" aca="1" ref="X245" ca="1">SUM(INDIRECT("'"&amp;TOTALDemandSheets&amp;"'!"&amp;ADDRESS(ROW(),COLUMN())))</f>
        <v>0</v>
      </c>
      <c r="Y245" s="143" cm="1">
        <f t="array" aca="1" ref="Y245" ca="1">SUM(INDIRECT("'"&amp;TOTALDemandSheets&amp;"'!"&amp;ADDRESS(ROW(),COLUMN())))</f>
        <v>0</v>
      </c>
      <c r="Z245" s="143" cm="1">
        <f t="array" aca="1" ref="Z245" ca="1">SUM(INDIRECT("'"&amp;TOTALDemandSheets&amp;"'!"&amp;ADDRESS(ROW(),COLUMN())))</f>
        <v>0</v>
      </c>
    </row>
    <row r="246" spans="1:26" outlineLevel="1">
      <c r="A246" s="113">
        <f>IF(ISBLANK('Input-Accounts'!A246),"",'Input-Accounts'!A246)</f>
        <v>211</v>
      </c>
      <c r="B246" s="79" t="str">
        <f>IF(ISBLANK('Input-Accounts'!B246),"",'Input-Accounts'!B246)</f>
        <v>Subtotal - Taxes Other Than Income Taxes</v>
      </c>
      <c r="C246" s="113" t="str">
        <f>IF(ISBLANK('Input-Accounts'!C246),"",'Input-Accounts'!C246)</f>
        <v/>
      </c>
      <c r="D246" s="144" cm="1">
        <f t="array" aca="1" ref="D246" ca="1">SUM(INDIRECT("'"&amp;TOTALDemandSheets&amp;"'!"&amp;ADDRESS(ROW(),COLUMN())))</f>
        <v>16452858.995184185</v>
      </c>
      <c r="E246" s="143">
        <f t="shared" ca="1" si="27"/>
        <v>0</v>
      </c>
      <c r="G246" s="144" cm="1">
        <f t="array" aca="1" ref="G246" ca="1">SUM(INDIRECT("'"&amp;TOTALDemandSheets&amp;"'!"&amp;ADDRESS(ROW(),COLUMN())))</f>
        <v>7313731.7244294146</v>
      </c>
      <c r="H246" s="144" cm="1">
        <f t="array" aca="1" ref="H246" ca="1">SUM(INDIRECT("'"&amp;TOTALDemandSheets&amp;"'!"&amp;ADDRESS(ROW(),COLUMN())))</f>
        <v>4268478.2194813378</v>
      </c>
      <c r="I246" s="144" cm="1">
        <f t="array" aca="1" ref="I246" ca="1">SUM(INDIRECT("'"&amp;TOTALDemandSheets&amp;"'!"&amp;ADDRESS(ROW(),COLUMN())))</f>
        <v>380457.93328151555</v>
      </c>
      <c r="J246" s="144" cm="1">
        <f t="array" aca="1" ref="J246" ca="1">SUM(INDIRECT("'"&amp;TOTALDemandSheets&amp;"'!"&amp;ADDRESS(ROW(),COLUMN())))</f>
        <v>401098.68505948433</v>
      </c>
      <c r="K246" s="144" cm="1">
        <f t="array" aca="1" ref="K246" ca="1">SUM(INDIRECT("'"&amp;TOTALDemandSheets&amp;"'!"&amp;ADDRESS(ROW(),COLUMN())))</f>
        <v>22593.518737065238</v>
      </c>
      <c r="L246" s="144" cm="1">
        <f t="array" aca="1" ref="L246" ca="1">SUM(INDIRECT("'"&amp;TOTALDemandSheets&amp;"'!"&amp;ADDRESS(ROW(),COLUMN())))</f>
        <v>3651664.0043026987</v>
      </c>
      <c r="M246" s="144" cm="1">
        <f t="array" aca="1" ref="M246" ca="1">SUM(INDIRECT("'"&amp;TOTALDemandSheets&amp;"'!"&amp;ADDRESS(ROW(),COLUMN())))</f>
        <v>414834.90989266743</v>
      </c>
      <c r="N246" s="144" cm="1">
        <f t="array" aca="1" ref="N246" ca="1">SUM(INDIRECT("'"&amp;TOTALDemandSheets&amp;"'!"&amp;ADDRESS(ROW(),COLUMN())))</f>
        <v>0</v>
      </c>
      <c r="O246" s="144" cm="1">
        <f t="array" aca="1" ref="O246" ca="1">SUM(INDIRECT("'"&amp;TOTALDemandSheets&amp;"'!"&amp;ADDRESS(ROW(),COLUMN())))</f>
        <v>0</v>
      </c>
      <c r="P246" s="144" cm="1">
        <f t="array" aca="1" ref="P246" ca="1">SUM(INDIRECT("'"&amp;TOTALDemandSheets&amp;"'!"&amp;ADDRESS(ROW(),COLUMN())))</f>
        <v>0</v>
      </c>
      <c r="Q246" s="144" cm="1">
        <f t="array" aca="1" ref="Q246" ca="1">SUM(INDIRECT("'"&amp;TOTALDemandSheets&amp;"'!"&amp;ADDRESS(ROW(),COLUMN())))</f>
        <v>0</v>
      </c>
      <c r="R246" s="144" cm="1">
        <f t="array" aca="1" ref="R246" ca="1">SUM(INDIRECT("'"&amp;TOTALDemandSheets&amp;"'!"&amp;ADDRESS(ROW(),COLUMN())))</f>
        <v>0</v>
      </c>
      <c r="S246" s="144" cm="1">
        <f t="array" aca="1" ref="S246" ca="1">SUM(INDIRECT("'"&amp;TOTALDemandSheets&amp;"'!"&amp;ADDRESS(ROW(),COLUMN())))</f>
        <v>0</v>
      </c>
      <c r="T246" s="144" cm="1">
        <f t="array" aca="1" ref="T246" ca="1">SUM(INDIRECT("'"&amp;TOTALDemandSheets&amp;"'!"&amp;ADDRESS(ROW(),COLUMN())))</f>
        <v>0</v>
      </c>
      <c r="U246" s="144" cm="1">
        <f t="array" aca="1" ref="U246" ca="1">SUM(INDIRECT("'"&amp;TOTALDemandSheets&amp;"'!"&amp;ADDRESS(ROW(),COLUMN())))</f>
        <v>0</v>
      </c>
      <c r="V246" s="144" cm="1">
        <f t="array" aca="1" ref="V246" ca="1">SUM(INDIRECT("'"&amp;TOTALDemandSheets&amp;"'!"&amp;ADDRESS(ROW(),COLUMN())))</f>
        <v>0</v>
      </c>
      <c r="W246" s="144" cm="1">
        <f t="array" aca="1" ref="W246" ca="1">SUM(INDIRECT("'"&amp;TOTALDemandSheets&amp;"'!"&amp;ADDRESS(ROW(),COLUMN())))</f>
        <v>0</v>
      </c>
      <c r="X246" s="144" cm="1">
        <f t="array" aca="1" ref="X246" ca="1">SUM(INDIRECT("'"&amp;TOTALDemandSheets&amp;"'!"&amp;ADDRESS(ROW(),COLUMN())))</f>
        <v>0</v>
      </c>
      <c r="Y246" s="144" cm="1">
        <f t="array" aca="1" ref="Y246" ca="1">SUM(INDIRECT("'"&amp;TOTALDemandSheets&amp;"'!"&amp;ADDRESS(ROW(),COLUMN())))</f>
        <v>0</v>
      </c>
      <c r="Z246" s="144" cm="1">
        <f t="array" aca="1" ref="Z246" ca="1">SUM(INDIRECT("'"&amp;TOTALDemandSheets&amp;"'!"&amp;ADDRESS(ROW(),COLUMN())))</f>
        <v>0</v>
      </c>
    </row>
    <row r="247" spans="1:26" outlineLevel="1">
      <c r="A247" s="113" t="str">
        <f>IF(ISBLANK('Input-Accounts'!A247),"",'Input-Accounts'!A247)</f>
        <v/>
      </c>
      <c r="B247" s="133" t="str">
        <f>IF(ISBLANK('Input-Accounts'!B247),"",'Input-Accounts'!B247)</f>
        <v/>
      </c>
      <c r="D247" s="143"/>
      <c r="E247" s="143">
        <f t="shared" si="27"/>
        <v>0</v>
      </c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</row>
    <row r="248" spans="1:26" outlineLevel="1">
      <c r="A248" s="113">
        <f>IF(ISBLANK('Input-Accounts'!A248),"",'Input-Accounts'!A248)</f>
        <v>212</v>
      </c>
      <c r="B248" s="81" t="str">
        <f>IF(ISBLANK('Input-Accounts'!B248),"",'Input-Accounts'!B248)</f>
        <v>Income Taxes</v>
      </c>
      <c r="D248" s="143"/>
      <c r="E248" s="143">
        <f t="shared" si="27"/>
        <v>0</v>
      </c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</row>
    <row r="249" spans="1:26" outlineLevel="1">
      <c r="A249" s="113">
        <f>IF(ISBLANK('Input-Accounts'!A249),"",'Input-Accounts'!A249)</f>
        <v>213</v>
      </c>
      <c r="B249" s="17" t="str">
        <f>IF(ISBLANK('Input-Accounts'!B249),"",'Input-Accounts'!B249)</f>
        <v>Income Taxes - Federal</v>
      </c>
      <c r="C249" s="113">
        <f>IF(ISBLANK('Input-Accounts'!C249),"",'Input-Accounts'!C249)</f>
        <v>409.1</v>
      </c>
      <c r="D249" s="143" cm="1">
        <f t="array" aca="1" ref="D249" ca="1">SUM(INDIRECT("'"&amp;TOTALDemandSheets&amp;"'!"&amp;ADDRESS(ROW(),COLUMN())))</f>
        <v>-3721722.1429532487</v>
      </c>
      <c r="E249" s="143">
        <f t="shared" ca="1" si="27"/>
        <v>0</v>
      </c>
      <c r="F249" s="89"/>
      <c r="G249" s="143" cm="1">
        <f t="array" aca="1" ref="G249" ca="1">SUM(INDIRECT("'"&amp;TOTALDemandSheets&amp;"'!"&amp;ADDRESS(ROW(),COLUMN())))</f>
        <v>-1179104.129815957</v>
      </c>
      <c r="H249" s="143" cm="1">
        <f t="array" aca="1" ref="H249" ca="1">SUM(INDIRECT("'"&amp;TOTALDemandSheets&amp;"'!"&amp;ADDRESS(ROW(),COLUMN())))</f>
        <v>-812706.96178389026</v>
      </c>
      <c r="I249" s="143" cm="1">
        <f t="array" aca="1" ref="I249" ca="1">SUM(INDIRECT("'"&amp;TOTALDemandSheets&amp;"'!"&amp;ADDRESS(ROW(),COLUMN())))</f>
        <v>-91269.743277920599</v>
      </c>
      <c r="J249" s="143" cm="1">
        <f t="array" aca="1" ref="J249" ca="1">SUM(INDIRECT("'"&amp;TOTALDemandSheets&amp;"'!"&amp;ADDRESS(ROW(),COLUMN())))</f>
        <v>-116612.84417374269</v>
      </c>
      <c r="K249" s="143" cm="1">
        <f t="array" aca="1" ref="K249" ca="1">SUM(INDIRECT("'"&amp;TOTALDemandSheets&amp;"'!"&amp;ADDRESS(ROW(),COLUMN())))</f>
        <v>-6663.7624705500421</v>
      </c>
      <c r="L249" s="143" cm="1">
        <f t="array" aca="1" ref="L249" ca="1">SUM(INDIRECT("'"&amp;TOTALDemandSheets&amp;"'!"&amp;ADDRESS(ROW(),COLUMN())))</f>
        <v>-1391791.7484041131</v>
      </c>
      <c r="M249" s="143" cm="1">
        <f t="array" aca="1" ref="M249" ca="1">SUM(INDIRECT("'"&amp;TOTALDemandSheets&amp;"'!"&amp;ADDRESS(ROW(),COLUMN())))</f>
        <v>-123572.95302707498</v>
      </c>
      <c r="N249" s="143" cm="1">
        <f t="array" aca="1" ref="N249" ca="1">SUM(INDIRECT("'"&amp;TOTALDemandSheets&amp;"'!"&amp;ADDRESS(ROW(),COLUMN())))</f>
        <v>0</v>
      </c>
      <c r="O249" s="143" cm="1">
        <f t="array" aca="1" ref="O249" ca="1">SUM(INDIRECT("'"&amp;TOTALDemandSheets&amp;"'!"&amp;ADDRESS(ROW(),COLUMN())))</f>
        <v>0</v>
      </c>
      <c r="P249" s="143" cm="1">
        <f t="array" aca="1" ref="P249" ca="1">SUM(INDIRECT("'"&amp;TOTALDemandSheets&amp;"'!"&amp;ADDRESS(ROW(),COLUMN())))</f>
        <v>0</v>
      </c>
      <c r="Q249" s="143" cm="1">
        <f t="array" aca="1" ref="Q249" ca="1">SUM(INDIRECT("'"&amp;TOTALDemandSheets&amp;"'!"&amp;ADDRESS(ROW(),COLUMN())))</f>
        <v>0</v>
      </c>
      <c r="R249" s="143" cm="1">
        <f t="array" aca="1" ref="R249" ca="1">SUM(INDIRECT("'"&amp;TOTALDemandSheets&amp;"'!"&amp;ADDRESS(ROW(),COLUMN())))</f>
        <v>0</v>
      </c>
      <c r="S249" s="143" cm="1">
        <f t="array" aca="1" ref="S249" ca="1">SUM(INDIRECT("'"&amp;TOTALDemandSheets&amp;"'!"&amp;ADDRESS(ROW(),COLUMN())))</f>
        <v>0</v>
      </c>
      <c r="T249" s="143" cm="1">
        <f t="array" aca="1" ref="T249" ca="1">SUM(INDIRECT("'"&amp;TOTALDemandSheets&amp;"'!"&amp;ADDRESS(ROW(),COLUMN())))</f>
        <v>0</v>
      </c>
      <c r="U249" s="143" cm="1">
        <f t="array" aca="1" ref="U249" ca="1">SUM(INDIRECT("'"&amp;TOTALDemandSheets&amp;"'!"&amp;ADDRESS(ROW(),COLUMN())))</f>
        <v>0</v>
      </c>
      <c r="V249" s="143" cm="1">
        <f t="array" aca="1" ref="V249" ca="1">SUM(INDIRECT("'"&amp;TOTALDemandSheets&amp;"'!"&amp;ADDRESS(ROW(),COLUMN())))</f>
        <v>0</v>
      </c>
      <c r="W249" s="143" cm="1">
        <f t="array" aca="1" ref="W249" ca="1">SUM(INDIRECT("'"&amp;TOTALDemandSheets&amp;"'!"&amp;ADDRESS(ROW(),COLUMN())))</f>
        <v>0</v>
      </c>
      <c r="X249" s="143" cm="1">
        <f t="array" aca="1" ref="X249" ca="1">SUM(INDIRECT("'"&amp;TOTALDemandSheets&amp;"'!"&amp;ADDRESS(ROW(),COLUMN())))</f>
        <v>0</v>
      </c>
      <c r="Y249" s="143" cm="1">
        <f t="array" aca="1" ref="Y249" ca="1">SUM(INDIRECT("'"&amp;TOTALDemandSheets&amp;"'!"&amp;ADDRESS(ROW(),COLUMN())))</f>
        <v>0</v>
      </c>
      <c r="Z249" s="143" cm="1">
        <f t="array" aca="1" ref="Z249" ca="1">SUM(INDIRECT("'"&amp;TOTALDemandSheets&amp;"'!"&amp;ADDRESS(ROW(),COLUMN())))</f>
        <v>0</v>
      </c>
    </row>
    <row r="250" spans="1:26" outlineLevel="1">
      <c r="A250" s="113">
        <f>IF(ISBLANK('Input-Accounts'!A250),"",'Input-Accounts'!A250)</f>
        <v>214</v>
      </c>
      <c r="B250" s="17" t="str">
        <f>IF(ISBLANK('Input-Accounts'!B250),"",'Input-Accounts'!B250)</f>
        <v>Income Taxes - Provisions for Deferred Federal Income Taxes</v>
      </c>
      <c r="C250" s="113">
        <f>IF(ISBLANK('Input-Accounts'!C250),"",'Input-Accounts'!C250)</f>
        <v>410.1</v>
      </c>
      <c r="D250" s="143" cm="1">
        <f t="array" aca="1" ref="D250" ca="1">SUM(INDIRECT("'"&amp;TOTALDemandSheets&amp;"'!"&amp;ADDRESS(ROW(),COLUMN())))</f>
        <v>31618506.76564455</v>
      </c>
      <c r="E250" s="143">
        <f t="shared" ca="1" si="27"/>
        <v>0</v>
      </c>
      <c r="F250" s="89"/>
      <c r="G250" s="143" cm="1">
        <f t="array" aca="1" ref="G250" ca="1">SUM(INDIRECT("'"&amp;TOTALDemandSheets&amp;"'!"&amp;ADDRESS(ROW(),COLUMN())))</f>
        <v>10017274.389108954</v>
      </c>
      <c r="H250" s="143" cm="1">
        <f t="array" aca="1" ref="H250" ca="1">SUM(INDIRECT("'"&amp;TOTALDemandSheets&amp;"'!"&amp;ADDRESS(ROW(),COLUMN())))</f>
        <v>6904486.5743952878</v>
      </c>
      <c r="I250" s="143" cm="1">
        <f t="array" aca="1" ref="I250" ca="1">SUM(INDIRECT("'"&amp;TOTALDemandSheets&amp;"'!"&amp;ADDRESS(ROW(),COLUMN())))</f>
        <v>775397.21787012101</v>
      </c>
      <c r="J250" s="143" cm="1">
        <f t="array" aca="1" ref="J250" ca="1">SUM(INDIRECT("'"&amp;TOTALDemandSheets&amp;"'!"&amp;ADDRESS(ROW(),COLUMN())))</f>
        <v>990703.72823231318</v>
      </c>
      <c r="K250" s="143" cm="1">
        <f t="array" aca="1" ref="K250" ca="1">SUM(INDIRECT("'"&amp;TOTALDemandSheets&amp;"'!"&amp;ADDRESS(ROW(),COLUMN())))</f>
        <v>56613.097557181478</v>
      </c>
      <c r="L250" s="143" cm="1">
        <f t="array" aca="1" ref="L250" ca="1">SUM(INDIRECT("'"&amp;TOTALDemandSheets&amp;"'!"&amp;ADDRESS(ROW(),COLUMN())))</f>
        <v>11824197.272922669</v>
      </c>
      <c r="M250" s="143" cm="1">
        <f t="array" aca="1" ref="M250" ca="1">SUM(INDIRECT("'"&amp;TOTALDemandSheets&amp;"'!"&amp;ADDRESS(ROW(),COLUMN())))</f>
        <v>1049834.4855580283</v>
      </c>
      <c r="N250" s="143" cm="1">
        <f t="array" aca="1" ref="N250" ca="1">SUM(INDIRECT("'"&amp;TOTALDemandSheets&amp;"'!"&amp;ADDRESS(ROW(),COLUMN())))</f>
        <v>0</v>
      </c>
      <c r="O250" s="143" cm="1">
        <f t="array" aca="1" ref="O250" ca="1">SUM(INDIRECT("'"&amp;TOTALDemandSheets&amp;"'!"&amp;ADDRESS(ROW(),COLUMN())))</f>
        <v>0</v>
      </c>
      <c r="P250" s="143" cm="1">
        <f t="array" aca="1" ref="P250" ca="1">SUM(INDIRECT("'"&amp;TOTALDemandSheets&amp;"'!"&amp;ADDRESS(ROW(),COLUMN())))</f>
        <v>0</v>
      </c>
      <c r="Q250" s="143" cm="1">
        <f t="array" aca="1" ref="Q250" ca="1">SUM(INDIRECT("'"&amp;TOTALDemandSheets&amp;"'!"&amp;ADDRESS(ROW(),COLUMN())))</f>
        <v>0</v>
      </c>
      <c r="R250" s="143" cm="1">
        <f t="array" aca="1" ref="R250" ca="1">SUM(INDIRECT("'"&amp;TOTALDemandSheets&amp;"'!"&amp;ADDRESS(ROW(),COLUMN())))</f>
        <v>0</v>
      </c>
      <c r="S250" s="143" cm="1">
        <f t="array" aca="1" ref="S250" ca="1">SUM(INDIRECT("'"&amp;TOTALDemandSheets&amp;"'!"&amp;ADDRESS(ROW(),COLUMN())))</f>
        <v>0</v>
      </c>
      <c r="T250" s="143" cm="1">
        <f t="array" aca="1" ref="T250" ca="1">SUM(INDIRECT("'"&amp;TOTALDemandSheets&amp;"'!"&amp;ADDRESS(ROW(),COLUMN())))</f>
        <v>0</v>
      </c>
      <c r="U250" s="143" cm="1">
        <f t="array" aca="1" ref="U250" ca="1">SUM(INDIRECT("'"&amp;TOTALDemandSheets&amp;"'!"&amp;ADDRESS(ROW(),COLUMN())))</f>
        <v>0</v>
      </c>
      <c r="V250" s="143" cm="1">
        <f t="array" aca="1" ref="V250" ca="1">SUM(INDIRECT("'"&amp;TOTALDemandSheets&amp;"'!"&amp;ADDRESS(ROW(),COLUMN())))</f>
        <v>0</v>
      </c>
      <c r="W250" s="143" cm="1">
        <f t="array" aca="1" ref="W250" ca="1">SUM(INDIRECT("'"&amp;TOTALDemandSheets&amp;"'!"&amp;ADDRESS(ROW(),COLUMN())))</f>
        <v>0</v>
      </c>
      <c r="X250" s="143" cm="1">
        <f t="array" aca="1" ref="X250" ca="1">SUM(INDIRECT("'"&amp;TOTALDemandSheets&amp;"'!"&amp;ADDRESS(ROW(),COLUMN())))</f>
        <v>0</v>
      </c>
      <c r="Y250" s="143" cm="1">
        <f t="array" aca="1" ref="Y250" ca="1">SUM(INDIRECT("'"&amp;TOTALDemandSheets&amp;"'!"&amp;ADDRESS(ROW(),COLUMN())))</f>
        <v>0</v>
      </c>
      <c r="Z250" s="143" cm="1">
        <f t="array" aca="1" ref="Z250" ca="1">SUM(INDIRECT("'"&amp;TOTALDemandSheets&amp;"'!"&amp;ADDRESS(ROW(),COLUMN())))</f>
        <v>0</v>
      </c>
    </row>
    <row r="251" spans="1:26" outlineLevel="1">
      <c r="A251" s="113">
        <f>IF(ISBLANK('Input-Accounts'!A251),"",'Input-Accounts'!A251)</f>
        <v>215</v>
      </c>
      <c r="B251" s="17" t="str">
        <f>IF(ISBLANK('Input-Accounts'!B251),"",'Input-Accounts'!B251)</f>
        <v>Provision for Deferred Income Tax - Credit</v>
      </c>
      <c r="C251" s="113">
        <f>IF(ISBLANK('Input-Accounts'!C251),"",'Input-Accounts'!C251)</f>
        <v>411.1</v>
      </c>
      <c r="D251" s="143" cm="1">
        <f t="array" aca="1" ref="D251" ca="1">SUM(INDIRECT("'"&amp;TOTALDemandSheets&amp;"'!"&amp;ADDRESS(ROW(),COLUMN())))</f>
        <v>-28339454.658628039</v>
      </c>
      <c r="E251" s="143">
        <f t="shared" ca="1" si="27"/>
        <v>0</v>
      </c>
      <c r="F251" s="89"/>
      <c r="G251" s="143" cm="1">
        <f t="array" aca="1" ref="G251" ca="1">SUM(INDIRECT("'"&amp;TOTALDemandSheets&amp;"'!"&amp;ADDRESS(ROW(),COLUMN())))</f>
        <v>-8978415.5671021938</v>
      </c>
      <c r="H251" s="143" cm="1">
        <f t="array" aca="1" ref="H251" ca="1">SUM(INDIRECT("'"&amp;TOTALDemandSheets&amp;"'!"&amp;ADDRESS(ROW(),COLUMN())))</f>
        <v>-6188444.8138704663</v>
      </c>
      <c r="I251" s="143" cm="1">
        <f t="array" aca="1" ref="I251" ca="1">SUM(INDIRECT("'"&amp;TOTALDemandSheets&amp;"'!"&amp;ADDRESS(ROW(),COLUMN())))</f>
        <v>-694983.30395960016</v>
      </c>
      <c r="J251" s="143" cm="1">
        <f t="array" aca="1" ref="J251" ca="1">SUM(INDIRECT("'"&amp;TOTALDemandSheets&amp;"'!"&amp;ADDRESS(ROW(),COLUMN())))</f>
        <v>-887961.07907536277</v>
      </c>
      <c r="K251" s="143" cm="1">
        <f t="array" aca="1" ref="K251" ca="1">SUM(INDIRECT("'"&amp;TOTALDemandSheets&amp;"'!"&amp;ADDRESS(ROW(),COLUMN())))</f>
        <v>-50741.938042738075</v>
      </c>
      <c r="L251" s="143" cm="1">
        <f t="array" aca="1" ref="L251" ca="1">SUM(INDIRECT("'"&amp;TOTALDemandSheets&amp;"'!"&amp;ADDRESS(ROW(),COLUMN())))</f>
        <v>-10597948.37796586</v>
      </c>
      <c r="M251" s="143" cm="1">
        <f t="array" aca="1" ref="M251" ca="1">SUM(INDIRECT("'"&amp;TOTALDemandSheets&amp;"'!"&amp;ADDRESS(ROW(),COLUMN())))</f>
        <v>-940959.57861181872</v>
      </c>
      <c r="N251" s="143" cm="1">
        <f t="array" aca="1" ref="N251" ca="1">SUM(INDIRECT("'"&amp;TOTALDemandSheets&amp;"'!"&amp;ADDRESS(ROW(),COLUMN())))</f>
        <v>0</v>
      </c>
      <c r="O251" s="143" cm="1">
        <f t="array" aca="1" ref="O251" ca="1">SUM(INDIRECT("'"&amp;TOTALDemandSheets&amp;"'!"&amp;ADDRESS(ROW(),COLUMN())))</f>
        <v>0</v>
      </c>
      <c r="P251" s="143" cm="1">
        <f t="array" aca="1" ref="P251" ca="1">SUM(INDIRECT("'"&amp;TOTALDemandSheets&amp;"'!"&amp;ADDRESS(ROW(),COLUMN())))</f>
        <v>0</v>
      </c>
      <c r="Q251" s="143" cm="1">
        <f t="array" aca="1" ref="Q251" ca="1">SUM(INDIRECT("'"&amp;TOTALDemandSheets&amp;"'!"&amp;ADDRESS(ROW(),COLUMN())))</f>
        <v>0</v>
      </c>
      <c r="R251" s="143" cm="1">
        <f t="array" aca="1" ref="R251" ca="1">SUM(INDIRECT("'"&amp;TOTALDemandSheets&amp;"'!"&amp;ADDRESS(ROW(),COLUMN())))</f>
        <v>0</v>
      </c>
      <c r="S251" s="143" cm="1">
        <f t="array" aca="1" ref="S251" ca="1">SUM(INDIRECT("'"&amp;TOTALDemandSheets&amp;"'!"&amp;ADDRESS(ROW(),COLUMN())))</f>
        <v>0</v>
      </c>
      <c r="T251" s="143" cm="1">
        <f t="array" aca="1" ref="T251" ca="1">SUM(INDIRECT("'"&amp;TOTALDemandSheets&amp;"'!"&amp;ADDRESS(ROW(),COLUMN())))</f>
        <v>0</v>
      </c>
      <c r="U251" s="143" cm="1">
        <f t="array" aca="1" ref="U251" ca="1">SUM(INDIRECT("'"&amp;TOTALDemandSheets&amp;"'!"&amp;ADDRESS(ROW(),COLUMN())))</f>
        <v>0</v>
      </c>
      <c r="V251" s="143" cm="1">
        <f t="array" aca="1" ref="V251" ca="1">SUM(INDIRECT("'"&amp;TOTALDemandSheets&amp;"'!"&amp;ADDRESS(ROW(),COLUMN())))</f>
        <v>0</v>
      </c>
      <c r="W251" s="143" cm="1">
        <f t="array" aca="1" ref="W251" ca="1">SUM(INDIRECT("'"&amp;TOTALDemandSheets&amp;"'!"&amp;ADDRESS(ROW(),COLUMN())))</f>
        <v>0</v>
      </c>
      <c r="X251" s="143" cm="1">
        <f t="array" aca="1" ref="X251" ca="1">SUM(INDIRECT("'"&amp;TOTALDemandSheets&amp;"'!"&amp;ADDRESS(ROW(),COLUMN())))</f>
        <v>0</v>
      </c>
      <c r="Y251" s="143" cm="1">
        <f t="array" aca="1" ref="Y251" ca="1">SUM(INDIRECT("'"&amp;TOTALDemandSheets&amp;"'!"&amp;ADDRESS(ROW(),COLUMN())))</f>
        <v>0</v>
      </c>
      <c r="Z251" s="143" cm="1">
        <f t="array" aca="1" ref="Z251" ca="1">SUM(INDIRECT("'"&amp;TOTALDemandSheets&amp;"'!"&amp;ADDRESS(ROW(),COLUMN())))</f>
        <v>0</v>
      </c>
    </row>
    <row r="252" spans="1:26" outlineLevel="1">
      <c r="A252" s="113">
        <f>IF(ISBLANK('Input-Accounts'!A252),"",'Input-Accounts'!A252)</f>
        <v>216</v>
      </c>
      <c r="B252" s="17" t="str">
        <f>IF(ISBLANK('Input-Accounts'!B252),"",'Input-Accounts'!B252)</f>
        <v>Investment Tax Credit Adjustments</v>
      </c>
      <c r="C252" s="113">
        <f>IF(ISBLANK('Input-Accounts'!C252),"",'Input-Accounts'!C252)</f>
        <v>411.4</v>
      </c>
      <c r="D252" s="143" cm="1">
        <f t="array" aca="1" ref="D252" ca="1">SUM(INDIRECT("'"&amp;TOTALDemandSheets&amp;"'!"&amp;ADDRESS(ROW(),COLUMN())))</f>
        <v>-24297.935453525555</v>
      </c>
      <c r="E252" s="143">
        <f t="shared" ca="1" si="27"/>
        <v>0</v>
      </c>
      <c r="F252" s="89"/>
      <c r="G252" s="143" cm="1">
        <f t="array" aca="1" ref="G252" ca="1">SUM(INDIRECT("'"&amp;TOTALDemandSheets&amp;"'!"&amp;ADDRESS(ROW(),COLUMN())))</f>
        <v>-7697.9943528292124</v>
      </c>
      <c r="H252" s="143" cm="1">
        <f t="array" aca="1" ref="H252" ca="1">SUM(INDIRECT("'"&amp;TOTALDemandSheets&amp;"'!"&amp;ADDRESS(ROW(),COLUMN())))</f>
        <v>-5305.9042404455731</v>
      </c>
      <c r="I252" s="143" cm="1">
        <f t="array" aca="1" ref="I252" ca="1">SUM(INDIRECT("'"&amp;TOTALDemandSheets&amp;"'!"&amp;ADDRESS(ROW(),COLUMN())))</f>
        <v>-595.87100966839171</v>
      </c>
      <c r="J252" s="143" cm="1">
        <f t="array" aca="1" ref="J252" ca="1">SUM(INDIRECT("'"&amp;TOTALDemandSheets&amp;"'!"&amp;ADDRESS(ROW(),COLUMN())))</f>
        <v>-761.32802287524964</v>
      </c>
      <c r="K252" s="143" cm="1">
        <f t="array" aca="1" ref="K252" ca="1">SUM(INDIRECT("'"&amp;TOTALDemandSheets&amp;"'!"&amp;ADDRESS(ROW(),COLUMN())))</f>
        <v>-43.505577302062676</v>
      </c>
      <c r="L252" s="143" cm="1">
        <f t="array" aca="1" ref="L252" ca="1">SUM(INDIRECT("'"&amp;TOTALDemandSheets&amp;"'!"&amp;ADDRESS(ROW(),COLUMN())))</f>
        <v>-9086.5638993236989</v>
      </c>
      <c r="M252" s="143" cm="1">
        <f t="array" aca="1" ref="M252" ca="1">SUM(INDIRECT("'"&amp;TOTALDemandSheets&amp;"'!"&amp;ADDRESS(ROW(),COLUMN())))</f>
        <v>-806.76835108136947</v>
      </c>
      <c r="N252" s="143" cm="1">
        <f t="array" aca="1" ref="N252" ca="1">SUM(INDIRECT("'"&amp;TOTALDemandSheets&amp;"'!"&amp;ADDRESS(ROW(),COLUMN())))</f>
        <v>0</v>
      </c>
      <c r="O252" s="143" cm="1">
        <f t="array" aca="1" ref="O252" ca="1">SUM(INDIRECT("'"&amp;TOTALDemandSheets&amp;"'!"&amp;ADDRESS(ROW(),COLUMN())))</f>
        <v>0</v>
      </c>
      <c r="P252" s="143" cm="1">
        <f t="array" aca="1" ref="P252" ca="1">SUM(INDIRECT("'"&amp;TOTALDemandSheets&amp;"'!"&amp;ADDRESS(ROW(),COLUMN())))</f>
        <v>0</v>
      </c>
      <c r="Q252" s="143" cm="1">
        <f t="array" aca="1" ref="Q252" ca="1">SUM(INDIRECT("'"&amp;TOTALDemandSheets&amp;"'!"&amp;ADDRESS(ROW(),COLUMN())))</f>
        <v>0</v>
      </c>
      <c r="R252" s="143" cm="1">
        <f t="array" aca="1" ref="R252" ca="1">SUM(INDIRECT("'"&amp;TOTALDemandSheets&amp;"'!"&amp;ADDRESS(ROW(),COLUMN())))</f>
        <v>0</v>
      </c>
      <c r="S252" s="143" cm="1">
        <f t="array" aca="1" ref="S252" ca="1">SUM(INDIRECT("'"&amp;TOTALDemandSheets&amp;"'!"&amp;ADDRESS(ROW(),COLUMN())))</f>
        <v>0</v>
      </c>
      <c r="T252" s="143" cm="1">
        <f t="array" aca="1" ref="T252" ca="1">SUM(INDIRECT("'"&amp;TOTALDemandSheets&amp;"'!"&amp;ADDRESS(ROW(),COLUMN())))</f>
        <v>0</v>
      </c>
      <c r="U252" s="143" cm="1">
        <f t="array" aca="1" ref="U252" ca="1">SUM(INDIRECT("'"&amp;TOTALDemandSheets&amp;"'!"&amp;ADDRESS(ROW(),COLUMN())))</f>
        <v>0</v>
      </c>
      <c r="V252" s="143" cm="1">
        <f t="array" aca="1" ref="V252" ca="1">SUM(INDIRECT("'"&amp;TOTALDemandSheets&amp;"'!"&amp;ADDRESS(ROW(),COLUMN())))</f>
        <v>0</v>
      </c>
      <c r="W252" s="143" cm="1">
        <f t="array" aca="1" ref="W252" ca="1">SUM(INDIRECT("'"&amp;TOTALDemandSheets&amp;"'!"&amp;ADDRESS(ROW(),COLUMN())))</f>
        <v>0</v>
      </c>
      <c r="X252" s="143" cm="1">
        <f t="array" aca="1" ref="X252" ca="1">SUM(INDIRECT("'"&amp;TOTALDemandSheets&amp;"'!"&amp;ADDRESS(ROW(),COLUMN())))</f>
        <v>0</v>
      </c>
      <c r="Y252" s="143" cm="1">
        <f t="array" aca="1" ref="Y252" ca="1">SUM(INDIRECT("'"&amp;TOTALDemandSheets&amp;"'!"&amp;ADDRESS(ROW(),COLUMN())))</f>
        <v>0</v>
      </c>
      <c r="Z252" s="143" cm="1">
        <f t="array" aca="1" ref="Z252" ca="1">SUM(INDIRECT("'"&amp;TOTALDemandSheets&amp;"'!"&amp;ADDRESS(ROW(),COLUMN())))</f>
        <v>0</v>
      </c>
    </row>
    <row r="253" spans="1:26" outlineLevel="1">
      <c r="A253" s="113">
        <f>IF(ISBLANK('Input-Accounts'!A253),"",'Input-Accounts'!A253)</f>
        <v>217</v>
      </c>
      <c r="B253" s="79" t="str">
        <f>IF(ISBLANK('Input-Accounts'!B253),"",'Input-Accounts'!B253)</f>
        <v>Subtotal - Income Taxes</v>
      </c>
      <c r="C253" s="113" t="str">
        <f>IF(ISBLANK('Input-Accounts'!C253),"",'Input-Accounts'!C253)</f>
        <v/>
      </c>
      <c r="D253" s="144" cm="1">
        <f t="array" aca="1" ref="D253" ca="1">SUM(INDIRECT("'"&amp;TOTALDemandSheets&amp;"'!"&amp;ADDRESS(ROW(),COLUMN())))</f>
        <v>-466967.97139026283</v>
      </c>
      <c r="E253" s="143">
        <f t="shared" ca="1" si="27"/>
        <v>0</v>
      </c>
      <c r="G253" s="144" cm="1">
        <f t="array" aca="1" ref="G253" ca="1">SUM(INDIRECT("'"&amp;TOTALDemandSheets&amp;"'!"&amp;ADDRESS(ROW(),COLUMN())))</f>
        <v>-147943.30216202521</v>
      </c>
      <c r="H253" s="144" cm="1">
        <f t="array" aca="1" ref="H253" ca="1">SUM(INDIRECT("'"&amp;TOTALDemandSheets&amp;"'!"&amp;ADDRESS(ROW(),COLUMN())))</f>
        <v>-101971.10549951407</v>
      </c>
      <c r="I253" s="144" cm="1">
        <f t="array" aca="1" ref="I253" ca="1">SUM(INDIRECT("'"&amp;TOTALDemandSheets&amp;"'!"&amp;ADDRESS(ROW(),COLUMN())))</f>
        <v>-11451.700377068159</v>
      </c>
      <c r="J253" s="144" cm="1">
        <f t="array" aca="1" ref="J253" ca="1">SUM(INDIRECT("'"&amp;TOTALDemandSheets&amp;"'!"&amp;ADDRESS(ROW(),COLUMN())))</f>
        <v>-14631.523039667518</v>
      </c>
      <c r="K253" s="144" cm="1">
        <f t="array" aca="1" ref="K253" ca="1">SUM(INDIRECT("'"&amp;TOTALDemandSheets&amp;"'!"&amp;ADDRESS(ROW(),COLUMN())))</f>
        <v>-836.10853340870028</v>
      </c>
      <c r="L253" s="144" cm="1">
        <f t="array" aca="1" ref="L253" ca="1">SUM(INDIRECT("'"&amp;TOTALDemandSheets&amp;"'!"&amp;ADDRESS(ROW(),COLUMN())))</f>
        <v>-174629.41734662943</v>
      </c>
      <c r="M253" s="144" cm="1">
        <f t="array" aca="1" ref="M253" ca="1">SUM(INDIRECT("'"&amp;TOTALDemandSheets&amp;"'!"&amp;ADDRESS(ROW(),COLUMN())))</f>
        <v>-15504.814431946801</v>
      </c>
      <c r="N253" s="144" cm="1">
        <f t="array" aca="1" ref="N253" ca="1">SUM(INDIRECT("'"&amp;TOTALDemandSheets&amp;"'!"&amp;ADDRESS(ROW(),COLUMN())))</f>
        <v>0</v>
      </c>
      <c r="O253" s="144" cm="1">
        <f t="array" aca="1" ref="O253" ca="1">SUM(INDIRECT("'"&amp;TOTALDemandSheets&amp;"'!"&amp;ADDRESS(ROW(),COLUMN())))</f>
        <v>0</v>
      </c>
      <c r="P253" s="144" cm="1">
        <f t="array" aca="1" ref="P253" ca="1">SUM(INDIRECT("'"&amp;TOTALDemandSheets&amp;"'!"&amp;ADDRESS(ROW(),COLUMN())))</f>
        <v>0</v>
      </c>
      <c r="Q253" s="144" cm="1">
        <f t="array" aca="1" ref="Q253" ca="1">SUM(INDIRECT("'"&amp;TOTALDemandSheets&amp;"'!"&amp;ADDRESS(ROW(),COLUMN())))</f>
        <v>0</v>
      </c>
      <c r="R253" s="144" cm="1">
        <f t="array" aca="1" ref="R253" ca="1">SUM(INDIRECT("'"&amp;TOTALDemandSheets&amp;"'!"&amp;ADDRESS(ROW(),COLUMN())))</f>
        <v>0</v>
      </c>
      <c r="S253" s="144" cm="1">
        <f t="array" aca="1" ref="S253" ca="1">SUM(INDIRECT("'"&amp;TOTALDemandSheets&amp;"'!"&amp;ADDRESS(ROW(),COLUMN())))</f>
        <v>0</v>
      </c>
      <c r="T253" s="144" cm="1">
        <f t="array" aca="1" ref="T253" ca="1">SUM(INDIRECT("'"&amp;TOTALDemandSheets&amp;"'!"&amp;ADDRESS(ROW(),COLUMN())))</f>
        <v>0</v>
      </c>
      <c r="U253" s="144" cm="1">
        <f t="array" aca="1" ref="U253" ca="1">SUM(INDIRECT("'"&amp;TOTALDemandSheets&amp;"'!"&amp;ADDRESS(ROW(),COLUMN())))</f>
        <v>0</v>
      </c>
      <c r="V253" s="144" cm="1">
        <f t="array" aca="1" ref="V253" ca="1">SUM(INDIRECT("'"&amp;TOTALDemandSheets&amp;"'!"&amp;ADDRESS(ROW(),COLUMN())))</f>
        <v>0</v>
      </c>
      <c r="W253" s="144" cm="1">
        <f t="array" aca="1" ref="W253" ca="1">SUM(INDIRECT("'"&amp;TOTALDemandSheets&amp;"'!"&amp;ADDRESS(ROW(),COLUMN())))</f>
        <v>0</v>
      </c>
      <c r="X253" s="144" cm="1">
        <f t="array" aca="1" ref="X253" ca="1">SUM(INDIRECT("'"&amp;TOTALDemandSheets&amp;"'!"&amp;ADDRESS(ROW(),COLUMN())))</f>
        <v>0</v>
      </c>
      <c r="Y253" s="144" cm="1">
        <f t="array" aca="1" ref="Y253" ca="1">SUM(INDIRECT("'"&amp;TOTALDemandSheets&amp;"'!"&amp;ADDRESS(ROW(),COLUMN())))</f>
        <v>0</v>
      </c>
      <c r="Z253" s="144" cm="1">
        <f t="array" aca="1" ref="Z253" ca="1">SUM(INDIRECT("'"&amp;TOTALDemandSheets&amp;"'!"&amp;ADDRESS(ROW(),COLUMN())))</f>
        <v>0</v>
      </c>
    </row>
    <row r="254" spans="1:26" outlineLevel="1">
      <c r="A254" s="113" t="str">
        <f>IF(ISBLANK('Input-Accounts'!A254),"",'Input-Accounts'!A254)</f>
        <v/>
      </c>
      <c r="B254" s="79" t="str">
        <f>IF(ISBLANK('Input-Accounts'!B254),"",'Input-Accounts'!B254)</f>
        <v/>
      </c>
      <c r="D254" s="143"/>
      <c r="E254" s="143">
        <f t="shared" si="27"/>
        <v>0</v>
      </c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</row>
    <row r="255" spans="1:26">
      <c r="A255" s="113">
        <f>IF(ISBLANK('Input-Accounts'!A255),"",'Input-Accounts'!A255)</f>
        <v>218</v>
      </c>
      <c r="B255" s="127" t="str">
        <f>IF(ISBLANK('Input-Accounts'!B255),"",'Input-Accounts'!B255)</f>
        <v>Total Taxes</v>
      </c>
      <c r="C255" s="113" t="str">
        <f>IF(ISBLANK('Input-Accounts'!C255),"",'Input-Accounts'!C255)</f>
        <v/>
      </c>
      <c r="D255" s="143" cm="1">
        <f t="array" aca="1" ref="D255" ca="1">SUM(INDIRECT("'"&amp;TOTALDemandSheets&amp;"'!"&amp;ADDRESS(ROW(),COLUMN())))</f>
        <v>15985891.023793921</v>
      </c>
      <c r="E255" s="143">
        <f t="shared" ca="1" si="27"/>
        <v>0</v>
      </c>
      <c r="F255" s="89"/>
      <c r="G255" s="143" cm="1">
        <f t="array" aca="1" ref="G255" ca="1">SUM(INDIRECT("'"&amp;TOTALDemandSheets&amp;"'!"&amp;ADDRESS(ROW(),COLUMN())))</f>
        <v>7165788.4222673886</v>
      </c>
      <c r="H255" s="143" cm="1">
        <f t="array" aca="1" ref="H255" ca="1">SUM(INDIRECT("'"&amp;TOTALDemandSheets&amp;"'!"&amp;ADDRESS(ROW(),COLUMN())))</f>
        <v>4166507.1139818244</v>
      </c>
      <c r="I255" s="143" cm="1">
        <f t="array" aca="1" ref="I255" ca="1">SUM(INDIRECT("'"&amp;TOTALDemandSheets&amp;"'!"&amp;ADDRESS(ROW(),COLUMN())))</f>
        <v>369006.23290444736</v>
      </c>
      <c r="J255" s="143" cm="1">
        <f t="array" aca="1" ref="J255" ca="1">SUM(INDIRECT("'"&amp;TOTALDemandSheets&amp;"'!"&amp;ADDRESS(ROW(),COLUMN())))</f>
        <v>386467.16201981669</v>
      </c>
      <c r="K255" s="143" cm="1">
        <f t="array" aca="1" ref="K255" ca="1">SUM(INDIRECT("'"&amp;TOTALDemandSheets&amp;"'!"&amp;ADDRESS(ROW(),COLUMN())))</f>
        <v>21757.410203656542</v>
      </c>
      <c r="L255" s="143" cm="1">
        <f t="array" aca="1" ref="L255" ca="1">SUM(INDIRECT("'"&amp;TOTALDemandSheets&amp;"'!"&amp;ADDRESS(ROW(),COLUMN())))</f>
        <v>3477034.5869560707</v>
      </c>
      <c r="M255" s="143" cm="1">
        <f t="array" aca="1" ref="M255" ca="1">SUM(INDIRECT("'"&amp;TOTALDemandSheets&amp;"'!"&amp;ADDRESS(ROW(),COLUMN())))</f>
        <v>399330.09546072065</v>
      </c>
      <c r="N255" s="143" cm="1">
        <f t="array" aca="1" ref="N255" ca="1">SUM(INDIRECT("'"&amp;TOTALDemandSheets&amp;"'!"&amp;ADDRESS(ROW(),COLUMN())))</f>
        <v>0</v>
      </c>
      <c r="O255" s="143" cm="1">
        <f t="array" aca="1" ref="O255" ca="1">SUM(INDIRECT("'"&amp;TOTALDemandSheets&amp;"'!"&amp;ADDRESS(ROW(),COLUMN())))</f>
        <v>0</v>
      </c>
      <c r="P255" s="143" cm="1">
        <f t="array" aca="1" ref="P255" ca="1">SUM(INDIRECT("'"&amp;TOTALDemandSheets&amp;"'!"&amp;ADDRESS(ROW(),COLUMN())))</f>
        <v>0</v>
      </c>
      <c r="Q255" s="143" cm="1">
        <f t="array" aca="1" ref="Q255" ca="1">SUM(INDIRECT("'"&amp;TOTALDemandSheets&amp;"'!"&amp;ADDRESS(ROW(),COLUMN())))</f>
        <v>0</v>
      </c>
      <c r="R255" s="143" cm="1">
        <f t="array" aca="1" ref="R255" ca="1">SUM(INDIRECT("'"&amp;TOTALDemandSheets&amp;"'!"&amp;ADDRESS(ROW(),COLUMN())))</f>
        <v>0</v>
      </c>
      <c r="S255" s="143" cm="1">
        <f t="array" aca="1" ref="S255" ca="1">SUM(INDIRECT("'"&amp;TOTALDemandSheets&amp;"'!"&amp;ADDRESS(ROW(),COLUMN())))</f>
        <v>0</v>
      </c>
      <c r="T255" s="143" cm="1">
        <f t="array" aca="1" ref="T255" ca="1">SUM(INDIRECT("'"&amp;TOTALDemandSheets&amp;"'!"&amp;ADDRESS(ROW(),COLUMN())))</f>
        <v>0</v>
      </c>
      <c r="U255" s="143" cm="1">
        <f t="array" aca="1" ref="U255" ca="1">SUM(INDIRECT("'"&amp;TOTALDemandSheets&amp;"'!"&amp;ADDRESS(ROW(),COLUMN())))</f>
        <v>0</v>
      </c>
      <c r="V255" s="143" cm="1">
        <f t="array" aca="1" ref="V255" ca="1">SUM(INDIRECT("'"&amp;TOTALDemandSheets&amp;"'!"&amp;ADDRESS(ROW(),COLUMN())))</f>
        <v>0</v>
      </c>
      <c r="W255" s="143" cm="1">
        <f t="array" aca="1" ref="W255" ca="1">SUM(INDIRECT("'"&amp;TOTALDemandSheets&amp;"'!"&amp;ADDRESS(ROW(),COLUMN())))</f>
        <v>0</v>
      </c>
      <c r="X255" s="143" cm="1">
        <f t="array" aca="1" ref="X255" ca="1">SUM(INDIRECT("'"&amp;TOTALDemandSheets&amp;"'!"&amp;ADDRESS(ROW(),COLUMN())))</f>
        <v>0</v>
      </c>
      <c r="Y255" s="143" cm="1">
        <f t="array" aca="1" ref="Y255" ca="1">SUM(INDIRECT("'"&amp;TOTALDemandSheets&amp;"'!"&amp;ADDRESS(ROW(),COLUMN())))</f>
        <v>0</v>
      </c>
      <c r="Z255" s="143" cm="1">
        <f t="array" aca="1" ref="Z255" ca="1">SUM(INDIRECT("'"&amp;TOTALDemandSheets&amp;"'!"&amp;ADDRESS(ROW(),COLUMN())))</f>
        <v>0</v>
      </c>
    </row>
    <row r="256" spans="1:26">
      <c r="A256" s="113" t="str">
        <f>IF(ISBLANK('Input-Accounts'!A256),"",'Input-Accounts'!A256)</f>
        <v/>
      </c>
      <c r="B256" s="79" t="str">
        <f>IF(ISBLANK('Input-Accounts'!B256),"",'Input-Accounts'!B256)</f>
        <v/>
      </c>
      <c r="D256" s="144"/>
      <c r="E256" s="143">
        <f t="shared" si="27"/>
        <v>0</v>
      </c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</row>
    <row r="257" spans="1:26">
      <c r="A257" s="113">
        <f>IF(ISBLANK('Input-Accounts'!A257),"",'Input-Accounts'!A257)</f>
        <v>219</v>
      </c>
      <c r="B257" s="81" t="str">
        <f>IF(ISBLANK('Input-Accounts'!B257),"",'Input-Accounts'!B257)</f>
        <v>REVENUE REQUIREMENT AT EQUAL RATES OF RETURN</v>
      </c>
      <c r="D257" s="143"/>
      <c r="E257" s="143">
        <f t="shared" si="27"/>
        <v>0</v>
      </c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</row>
    <row r="258" spans="1:26">
      <c r="A258" s="113">
        <f>IF(ISBLANK('Input-Accounts'!A258),"",'Input-Accounts'!A258)</f>
        <v>220</v>
      </c>
      <c r="B258" s="81" t="str">
        <f>IF(ISBLANK('Input-Accounts'!B258),"",'Input-Accounts'!B258)</f>
        <v>Test Year Expenses at Current Rates</v>
      </c>
      <c r="C258" s="113" t="str">
        <f>IF(ISBLANK('Input-Accounts'!C258),"",'Input-Accounts'!C258)</f>
        <v/>
      </c>
      <c r="D258" s="143" cm="1">
        <f t="array" aca="1" ref="D258" ca="1">SUM(INDIRECT("'"&amp;TOTALDemandSheets&amp;"'!"&amp;ADDRESS(ROW(),COLUMN())))</f>
        <v>63248625.990553878</v>
      </c>
      <c r="E258" s="143">
        <f t="shared" ca="1" si="27"/>
        <v>0</v>
      </c>
      <c r="F258" s="89"/>
      <c r="G258" s="143" cm="1">
        <f t="array" aca="1" ref="G258" ca="1">SUM(INDIRECT("'"&amp;TOTALDemandSheets&amp;"'!"&amp;ADDRESS(ROW(),COLUMN())))</f>
        <v>22066612.516533449</v>
      </c>
      <c r="H258" s="143" cm="1">
        <f t="array" aca="1" ref="H258" ca="1">SUM(INDIRECT("'"&amp;TOTALDemandSheets&amp;"'!"&amp;ADDRESS(ROW(),COLUMN())))</f>
        <v>14435184.628091693</v>
      </c>
      <c r="I258" s="143" cm="1">
        <f t="array" aca="1" ref="I258" ca="1">SUM(INDIRECT("'"&amp;TOTALDemandSheets&amp;"'!"&amp;ADDRESS(ROW(),COLUMN())))</f>
        <v>1520788.4478398319</v>
      </c>
      <c r="J258" s="143" cm="1">
        <f t="array" aca="1" ref="J258" ca="1">SUM(INDIRECT("'"&amp;TOTALDemandSheets&amp;"'!"&amp;ADDRESS(ROW(),COLUMN())))</f>
        <v>1857194.3102563513</v>
      </c>
      <c r="K258" s="143" cm="1">
        <f t="array" aca="1" ref="K258" ca="1">SUM(INDIRECT("'"&amp;TOTALDemandSheets&amp;"'!"&amp;ADDRESS(ROW(),COLUMN())))</f>
        <v>106575.54186993066</v>
      </c>
      <c r="L258" s="143" cm="1">
        <f t="array" aca="1" ref="L258" ca="1">SUM(INDIRECT("'"&amp;TOTALDemandSheets&amp;"'!"&amp;ADDRESS(ROW(),COLUMN())))</f>
        <v>21221124.19388758</v>
      </c>
      <c r="M258" s="143" cm="1">
        <f t="array" aca="1" ref="M258" ca="1">SUM(INDIRECT("'"&amp;TOTALDemandSheets&amp;"'!"&amp;ADDRESS(ROW(),COLUMN())))</f>
        <v>2041146.3520750497</v>
      </c>
      <c r="N258" s="143" cm="1">
        <f t="array" aca="1" ref="N258" ca="1">SUM(INDIRECT("'"&amp;TOTALDemandSheets&amp;"'!"&amp;ADDRESS(ROW(),COLUMN())))</f>
        <v>0</v>
      </c>
      <c r="O258" s="143" cm="1">
        <f t="array" aca="1" ref="O258" ca="1">SUM(INDIRECT("'"&amp;TOTALDemandSheets&amp;"'!"&amp;ADDRESS(ROW(),COLUMN())))</f>
        <v>0</v>
      </c>
      <c r="P258" s="143" cm="1">
        <f t="array" aca="1" ref="P258" ca="1">SUM(INDIRECT("'"&amp;TOTALDemandSheets&amp;"'!"&amp;ADDRESS(ROW(),COLUMN())))</f>
        <v>0</v>
      </c>
      <c r="Q258" s="143" cm="1">
        <f t="array" aca="1" ref="Q258" ca="1">SUM(INDIRECT("'"&amp;TOTALDemandSheets&amp;"'!"&amp;ADDRESS(ROW(),COLUMN())))</f>
        <v>0</v>
      </c>
      <c r="R258" s="143" cm="1">
        <f t="array" aca="1" ref="R258" ca="1">SUM(INDIRECT("'"&amp;TOTALDemandSheets&amp;"'!"&amp;ADDRESS(ROW(),COLUMN())))</f>
        <v>0</v>
      </c>
      <c r="S258" s="143" cm="1">
        <f t="array" aca="1" ref="S258" ca="1">SUM(INDIRECT("'"&amp;TOTALDemandSheets&amp;"'!"&amp;ADDRESS(ROW(),COLUMN())))</f>
        <v>0</v>
      </c>
      <c r="T258" s="143" cm="1">
        <f t="array" aca="1" ref="T258" ca="1">SUM(INDIRECT("'"&amp;TOTALDemandSheets&amp;"'!"&amp;ADDRESS(ROW(),COLUMN())))</f>
        <v>0</v>
      </c>
      <c r="U258" s="143" cm="1">
        <f t="array" aca="1" ref="U258" ca="1">SUM(INDIRECT("'"&amp;TOTALDemandSheets&amp;"'!"&amp;ADDRESS(ROW(),COLUMN())))</f>
        <v>0</v>
      </c>
      <c r="V258" s="143" cm="1">
        <f t="array" aca="1" ref="V258" ca="1">SUM(INDIRECT("'"&amp;TOTALDemandSheets&amp;"'!"&amp;ADDRESS(ROW(),COLUMN())))</f>
        <v>0</v>
      </c>
      <c r="W258" s="143" cm="1">
        <f t="array" aca="1" ref="W258" ca="1">SUM(INDIRECT("'"&amp;TOTALDemandSheets&amp;"'!"&amp;ADDRESS(ROW(),COLUMN())))</f>
        <v>0</v>
      </c>
      <c r="X258" s="143" cm="1">
        <f t="array" aca="1" ref="X258" ca="1">SUM(INDIRECT("'"&amp;TOTALDemandSheets&amp;"'!"&amp;ADDRESS(ROW(),COLUMN())))</f>
        <v>0</v>
      </c>
      <c r="Y258" s="143" cm="1">
        <f t="array" aca="1" ref="Y258" ca="1">SUM(INDIRECT("'"&amp;TOTALDemandSheets&amp;"'!"&amp;ADDRESS(ROW(),COLUMN())))</f>
        <v>0</v>
      </c>
      <c r="Z258" s="143" cm="1">
        <f t="array" aca="1" ref="Z258" ca="1">SUM(INDIRECT("'"&amp;TOTALDemandSheets&amp;"'!"&amp;ADDRESS(ROW(),COLUMN())))</f>
        <v>0</v>
      </c>
    </row>
    <row r="259" spans="1:26">
      <c r="A259" s="113">
        <f>IF(ISBLANK('Input-Accounts'!A259),"",'Input-Accounts'!A259)</f>
        <v>221</v>
      </c>
      <c r="B259" s="81" t="str">
        <f>IF(ISBLANK('Input-Accounts'!B259),"",'Input-Accounts'!B259)</f>
        <v>Return on Rate Base</v>
      </c>
      <c r="C259" s="113" t="str">
        <f>IF(ISBLANK('Input-Accounts'!C259),"",'Input-Accounts'!C259)</f>
        <v/>
      </c>
      <c r="D259" s="143" cm="1">
        <f t="array" aca="1" ref="D259" ca="1">SUM(INDIRECT("'"&amp;TOTALDemandSheets&amp;"'!"&amp;ADDRESS(ROW(),COLUMN())))</f>
        <v>35735712.909568109</v>
      </c>
      <c r="E259" s="143">
        <f t="shared" ca="1" si="27"/>
        <v>0</v>
      </c>
      <c r="F259" s="89"/>
      <c r="G259" s="143" cm="1">
        <f t="array" aca="1" ref="G259" ca="1">SUM(INDIRECT("'"&amp;TOTALDemandSheets&amp;"'!"&amp;ADDRESS(ROW(),COLUMN())))</f>
        <v>11321674.497751046</v>
      </c>
      <c r="H259" s="143" cm="1">
        <f t="array" aca="1" ref="H259" ca="1">SUM(INDIRECT("'"&amp;TOTALDemandSheets&amp;"'!"&amp;ADDRESS(ROW(),COLUMN())))</f>
        <v>7803554.7927472638</v>
      </c>
      <c r="I259" s="143" cm="1">
        <f t="array" aca="1" ref="I259" ca="1">SUM(INDIRECT("'"&amp;TOTALDemandSheets&amp;"'!"&amp;ADDRESS(ROW(),COLUMN())))</f>
        <v>876365.62264200323</v>
      </c>
      <c r="J259" s="143" cm="1">
        <f t="array" aca="1" ref="J259" ca="1">SUM(INDIRECT("'"&amp;TOTALDemandSheets&amp;"'!"&amp;ADDRESS(ROW(),COLUMN())))</f>
        <v>1119708.2858136997</v>
      </c>
      <c r="K259" s="143" cm="1">
        <f t="array" aca="1" ref="K259" ca="1">SUM(INDIRECT("'"&amp;TOTALDemandSheets&amp;"'!"&amp;ADDRESS(ROW(),COLUMN())))</f>
        <v>63984.976147673158</v>
      </c>
      <c r="L259" s="143" cm="1">
        <f t="array" aca="1" ref="L259" ca="1">SUM(INDIRECT("'"&amp;TOTALDemandSheets&amp;"'!"&amp;ADDRESS(ROW(),COLUMN())))</f>
        <v>13363885.975487776</v>
      </c>
      <c r="M259" s="143" cm="1">
        <f t="array" aca="1" ref="M259" ca="1">SUM(INDIRECT("'"&amp;TOTALDemandSheets&amp;"'!"&amp;ADDRESS(ROW(),COLUMN())))</f>
        <v>1186538.7589786467</v>
      </c>
      <c r="N259" s="143" cm="1">
        <f t="array" aca="1" ref="N259" ca="1">SUM(INDIRECT("'"&amp;TOTALDemandSheets&amp;"'!"&amp;ADDRESS(ROW(),COLUMN())))</f>
        <v>0</v>
      </c>
      <c r="O259" s="143" cm="1">
        <f t="array" aca="1" ref="O259" ca="1">SUM(INDIRECT("'"&amp;TOTALDemandSheets&amp;"'!"&amp;ADDRESS(ROW(),COLUMN())))</f>
        <v>0</v>
      </c>
      <c r="P259" s="143" cm="1">
        <f t="array" aca="1" ref="P259" ca="1">SUM(INDIRECT("'"&amp;TOTALDemandSheets&amp;"'!"&amp;ADDRESS(ROW(),COLUMN())))</f>
        <v>0</v>
      </c>
      <c r="Q259" s="143" cm="1">
        <f t="array" aca="1" ref="Q259" ca="1">SUM(INDIRECT("'"&amp;TOTALDemandSheets&amp;"'!"&amp;ADDRESS(ROW(),COLUMN())))</f>
        <v>0</v>
      </c>
      <c r="R259" s="143" cm="1">
        <f t="array" aca="1" ref="R259" ca="1">SUM(INDIRECT("'"&amp;TOTALDemandSheets&amp;"'!"&amp;ADDRESS(ROW(),COLUMN())))</f>
        <v>0</v>
      </c>
      <c r="S259" s="143" cm="1">
        <f t="array" aca="1" ref="S259" ca="1">SUM(INDIRECT("'"&amp;TOTALDemandSheets&amp;"'!"&amp;ADDRESS(ROW(),COLUMN())))</f>
        <v>0</v>
      </c>
      <c r="T259" s="143" cm="1">
        <f t="array" aca="1" ref="T259" ca="1">SUM(INDIRECT("'"&amp;TOTALDemandSheets&amp;"'!"&amp;ADDRESS(ROW(),COLUMN())))</f>
        <v>0</v>
      </c>
      <c r="U259" s="143" cm="1">
        <f t="array" aca="1" ref="U259" ca="1">SUM(INDIRECT("'"&amp;TOTALDemandSheets&amp;"'!"&amp;ADDRESS(ROW(),COLUMN())))</f>
        <v>0</v>
      </c>
      <c r="V259" s="143" cm="1">
        <f t="array" aca="1" ref="V259" ca="1">SUM(INDIRECT("'"&amp;TOTALDemandSheets&amp;"'!"&amp;ADDRESS(ROW(),COLUMN())))</f>
        <v>0</v>
      </c>
      <c r="W259" s="143" cm="1">
        <f t="array" aca="1" ref="W259" ca="1">SUM(INDIRECT("'"&amp;TOTALDemandSheets&amp;"'!"&amp;ADDRESS(ROW(),COLUMN())))</f>
        <v>0</v>
      </c>
      <c r="X259" s="143" cm="1">
        <f t="array" aca="1" ref="X259" ca="1">SUM(INDIRECT("'"&amp;TOTALDemandSheets&amp;"'!"&amp;ADDRESS(ROW(),COLUMN())))</f>
        <v>0</v>
      </c>
      <c r="Y259" s="143" cm="1">
        <f t="array" aca="1" ref="Y259" ca="1">SUM(INDIRECT("'"&amp;TOTALDemandSheets&amp;"'!"&amp;ADDRESS(ROW(),COLUMN())))</f>
        <v>0</v>
      </c>
      <c r="Z259" s="143" cm="1">
        <f t="array" aca="1" ref="Z259" ca="1">SUM(INDIRECT("'"&amp;TOTALDemandSheets&amp;"'!"&amp;ADDRESS(ROW(),COLUMN())))</f>
        <v>0</v>
      </c>
    </row>
    <row r="260" spans="1:26">
      <c r="A260" s="113">
        <f>IF(ISBLANK('Input-Accounts'!A260),"",'Input-Accounts'!A260)</f>
        <v>222</v>
      </c>
      <c r="B260" s="81" t="str">
        <f>IF(ISBLANK('Input-Accounts'!B260),"",'Input-Accounts'!B260)</f>
        <v>Gross Up Items</v>
      </c>
      <c r="C260" s="113" t="str">
        <f>IF(ISBLANK('Input-Accounts'!C260),"",'Input-Accounts'!C260)</f>
        <v/>
      </c>
      <c r="D260" s="143" cm="1">
        <f t="array" aca="1" ref="D260" ca="1">SUM(INDIRECT("'"&amp;TOTALDemandSheets&amp;"'!"&amp;ADDRESS(ROW(),COLUMN())))</f>
        <v>0</v>
      </c>
      <c r="E260" s="143">
        <f t="shared" ca="1" si="27"/>
        <v>0</v>
      </c>
      <c r="F260" s="143"/>
      <c r="G260" s="143" cm="1">
        <f t="array" aca="1" ref="G260" ca="1">SUM(INDIRECT("'"&amp;TOTALDemandSheets&amp;"'!"&amp;ADDRESS(ROW(),COLUMN())))</f>
        <v>0</v>
      </c>
      <c r="H260" s="143" cm="1">
        <f t="array" aca="1" ref="H260" ca="1">SUM(INDIRECT("'"&amp;TOTALDemandSheets&amp;"'!"&amp;ADDRESS(ROW(),COLUMN())))</f>
        <v>0</v>
      </c>
      <c r="I260" s="143" cm="1">
        <f t="array" aca="1" ref="I260" ca="1">SUM(INDIRECT("'"&amp;TOTALDemandSheets&amp;"'!"&amp;ADDRESS(ROW(),COLUMN())))</f>
        <v>0</v>
      </c>
      <c r="J260" s="143" cm="1">
        <f t="array" aca="1" ref="J260" ca="1">SUM(INDIRECT("'"&amp;TOTALDemandSheets&amp;"'!"&amp;ADDRESS(ROW(),COLUMN())))</f>
        <v>0</v>
      </c>
      <c r="K260" s="143" cm="1">
        <f t="array" aca="1" ref="K260" ca="1">SUM(INDIRECT("'"&amp;TOTALDemandSheets&amp;"'!"&amp;ADDRESS(ROW(),COLUMN())))</f>
        <v>0</v>
      </c>
      <c r="L260" s="143" cm="1">
        <f t="array" aca="1" ref="L260" ca="1">SUM(INDIRECT("'"&amp;TOTALDemandSheets&amp;"'!"&amp;ADDRESS(ROW(),COLUMN())))</f>
        <v>0</v>
      </c>
      <c r="M260" s="143" cm="1">
        <f t="array" aca="1" ref="M260" ca="1">SUM(INDIRECT("'"&amp;TOTALDemandSheets&amp;"'!"&amp;ADDRESS(ROW(),COLUMN())))</f>
        <v>0</v>
      </c>
      <c r="N260" s="143" cm="1">
        <f t="array" aca="1" ref="N260" ca="1">SUM(INDIRECT("'"&amp;TOTALDemandSheets&amp;"'!"&amp;ADDRESS(ROW(),COLUMN())))</f>
        <v>0</v>
      </c>
      <c r="O260" s="143" cm="1">
        <f t="array" aca="1" ref="O260" ca="1">SUM(INDIRECT("'"&amp;TOTALDemandSheets&amp;"'!"&amp;ADDRESS(ROW(),COLUMN())))</f>
        <v>0</v>
      </c>
      <c r="P260" s="143" cm="1">
        <f t="array" aca="1" ref="P260" ca="1">SUM(INDIRECT("'"&amp;TOTALDemandSheets&amp;"'!"&amp;ADDRESS(ROW(),COLUMN())))</f>
        <v>0</v>
      </c>
      <c r="Q260" s="143" cm="1">
        <f t="array" aca="1" ref="Q260" ca="1">SUM(INDIRECT("'"&amp;TOTALDemandSheets&amp;"'!"&amp;ADDRESS(ROW(),COLUMN())))</f>
        <v>0</v>
      </c>
      <c r="R260" s="143" cm="1">
        <f t="array" aca="1" ref="R260" ca="1">SUM(INDIRECT("'"&amp;TOTALDemandSheets&amp;"'!"&amp;ADDRESS(ROW(),COLUMN())))</f>
        <v>0</v>
      </c>
      <c r="S260" s="143" cm="1">
        <f t="array" aca="1" ref="S260" ca="1">SUM(INDIRECT("'"&amp;TOTALDemandSheets&amp;"'!"&amp;ADDRESS(ROW(),COLUMN())))</f>
        <v>0</v>
      </c>
      <c r="T260" s="143" cm="1">
        <f t="array" aca="1" ref="T260" ca="1">SUM(INDIRECT("'"&amp;TOTALDemandSheets&amp;"'!"&amp;ADDRESS(ROW(),COLUMN())))</f>
        <v>0</v>
      </c>
      <c r="U260" s="143" cm="1">
        <f t="array" aca="1" ref="U260" ca="1">SUM(INDIRECT("'"&amp;TOTALDemandSheets&amp;"'!"&amp;ADDRESS(ROW(),COLUMN())))</f>
        <v>0</v>
      </c>
      <c r="V260" s="143" cm="1">
        <f t="array" aca="1" ref="V260" ca="1">SUM(INDIRECT("'"&amp;TOTALDemandSheets&amp;"'!"&amp;ADDRESS(ROW(),COLUMN())))</f>
        <v>0</v>
      </c>
      <c r="W260" s="143" cm="1">
        <f t="array" aca="1" ref="W260" ca="1">SUM(INDIRECT("'"&amp;TOTALDemandSheets&amp;"'!"&amp;ADDRESS(ROW(),COLUMN())))</f>
        <v>0</v>
      </c>
      <c r="X260" s="143" cm="1">
        <f t="array" aca="1" ref="X260" ca="1">SUM(INDIRECT("'"&amp;TOTALDemandSheets&amp;"'!"&amp;ADDRESS(ROW(),COLUMN())))</f>
        <v>0</v>
      </c>
      <c r="Y260" s="143" cm="1">
        <f t="array" aca="1" ref="Y260" ca="1">SUM(INDIRECT("'"&amp;TOTALDemandSheets&amp;"'!"&amp;ADDRESS(ROW(),COLUMN())))</f>
        <v>0</v>
      </c>
      <c r="Z260" s="143" cm="1">
        <f t="array" aca="1" ref="Z260" ca="1">SUM(INDIRECT("'"&amp;TOTALDemandSheets&amp;"'!"&amp;ADDRESS(ROW(),COLUMN())))</f>
        <v>0</v>
      </c>
    </row>
    <row r="261" spans="1:26">
      <c r="A261" s="113">
        <f>IF(ISBLANK('Input-Accounts'!A261),"",'Input-Accounts'!A261)</f>
        <v>223</v>
      </c>
      <c r="B261" s="133" t="str">
        <f>IF(ISBLANK('Input-Accounts'!B261),"",'Input-Accounts'!B261)</f>
        <v>Federal Income Tax</v>
      </c>
      <c r="C261" s="113" t="str">
        <f>IF(ISBLANK('Input-Accounts'!C261),"",'Input-Accounts'!C261)</f>
        <v/>
      </c>
      <c r="D261" s="143" cm="1">
        <f t="array" aca="1" ref="D261" ca="1">SUM(INDIRECT("'"&amp;TOTALDemandSheets&amp;"'!"&amp;ADDRESS(ROW(),COLUMN())))</f>
        <v>4441256.2608554028</v>
      </c>
      <c r="E261" s="143">
        <f t="shared" ca="1" si="27"/>
        <v>0</v>
      </c>
      <c r="F261" s="89"/>
      <c r="G261" s="143" cm="1">
        <f t="array" aca="1" ref="G261" ca="1">SUM(INDIRECT("'"&amp;TOTALDemandSheets&amp;"'!"&amp;ADDRESS(ROW(),COLUMN())))</f>
        <v>1407064.6323398473</v>
      </c>
      <c r="H261" s="143" cm="1">
        <f t="array" aca="1" ref="H261" ca="1">SUM(INDIRECT("'"&amp;TOTALDemandSheets&amp;"'!"&amp;ADDRESS(ROW(),COLUMN())))</f>
        <v>969830.56327771</v>
      </c>
      <c r="I261" s="143" cm="1">
        <f t="array" aca="1" ref="I261" ca="1">SUM(INDIRECT("'"&amp;TOTALDemandSheets&amp;"'!"&amp;ADDRESS(ROW(),COLUMN())))</f>
        <v>108915.25567732907</v>
      </c>
      <c r="J261" s="143" cm="1">
        <f t="array" aca="1" ref="J261" ca="1">SUM(INDIRECT("'"&amp;TOTALDemandSheets&amp;"'!"&amp;ADDRESS(ROW(),COLUMN())))</f>
        <v>139158.03071527043</v>
      </c>
      <c r="K261" s="143" cm="1">
        <f t="array" aca="1" ref="K261" ca="1">SUM(INDIRECT("'"&amp;TOTALDemandSheets&amp;"'!"&amp;ADDRESS(ROW(),COLUMN())))</f>
        <v>7952.0919768876511</v>
      </c>
      <c r="L261" s="143" cm="1">
        <f t="array" aca="1" ref="L261" ca="1">SUM(INDIRECT("'"&amp;TOTALDemandSheets&amp;"'!"&amp;ADDRESS(ROW(),COLUMN())))</f>
        <v>1660871.92406623</v>
      </c>
      <c r="M261" s="143" cm="1">
        <f t="array" aca="1" ref="M261" ca="1">SUM(INDIRECT("'"&amp;TOTALDemandSheets&amp;"'!"&amp;ADDRESS(ROW(),COLUMN())))</f>
        <v>147463.76280212851</v>
      </c>
      <c r="N261" s="143" cm="1">
        <f t="array" aca="1" ref="N261" ca="1">SUM(INDIRECT("'"&amp;TOTALDemandSheets&amp;"'!"&amp;ADDRESS(ROW(),COLUMN())))</f>
        <v>0</v>
      </c>
      <c r="O261" s="143" cm="1">
        <f t="array" aca="1" ref="O261" ca="1">SUM(INDIRECT("'"&amp;TOTALDemandSheets&amp;"'!"&amp;ADDRESS(ROW(),COLUMN())))</f>
        <v>0</v>
      </c>
      <c r="P261" s="143" cm="1">
        <f t="array" aca="1" ref="P261" ca="1">SUM(INDIRECT("'"&amp;TOTALDemandSheets&amp;"'!"&amp;ADDRESS(ROW(),COLUMN())))</f>
        <v>0</v>
      </c>
      <c r="Q261" s="143" cm="1">
        <f t="array" aca="1" ref="Q261" ca="1">SUM(INDIRECT("'"&amp;TOTALDemandSheets&amp;"'!"&amp;ADDRESS(ROW(),COLUMN())))</f>
        <v>0</v>
      </c>
      <c r="R261" s="143" cm="1">
        <f t="array" aca="1" ref="R261" ca="1">SUM(INDIRECT("'"&amp;TOTALDemandSheets&amp;"'!"&amp;ADDRESS(ROW(),COLUMN())))</f>
        <v>0</v>
      </c>
      <c r="S261" s="143" cm="1">
        <f t="array" aca="1" ref="S261" ca="1">SUM(INDIRECT("'"&amp;TOTALDemandSheets&amp;"'!"&amp;ADDRESS(ROW(),COLUMN())))</f>
        <v>0</v>
      </c>
      <c r="T261" s="143" cm="1">
        <f t="array" aca="1" ref="T261" ca="1">SUM(INDIRECT("'"&amp;TOTALDemandSheets&amp;"'!"&amp;ADDRESS(ROW(),COLUMN())))</f>
        <v>0</v>
      </c>
      <c r="U261" s="143" cm="1">
        <f t="array" aca="1" ref="U261" ca="1">SUM(INDIRECT("'"&amp;TOTALDemandSheets&amp;"'!"&amp;ADDRESS(ROW(),COLUMN())))</f>
        <v>0</v>
      </c>
      <c r="V261" s="143" cm="1">
        <f t="array" aca="1" ref="V261" ca="1">SUM(INDIRECT("'"&amp;TOTALDemandSheets&amp;"'!"&amp;ADDRESS(ROW(),COLUMN())))</f>
        <v>0</v>
      </c>
      <c r="W261" s="143" cm="1">
        <f t="array" aca="1" ref="W261" ca="1">SUM(INDIRECT("'"&amp;TOTALDemandSheets&amp;"'!"&amp;ADDRESS(ROW(),COLUMN())))</f>
        <v>0</v>
      </c>
      <c r="X261" s="143" cm="1">
        <f t="array" aca="1" ref="X261" ca="1">SUM(INDIRECT("'"&amp;TOTALDemandSheets&amp;"'!"&amp;ADDRESS(ROW(),COLUMN())))</f>
        <v>0</v>
      </c>
      <c r="Y261" s="143" cm="1">
        <f t="array" aca="1" ref="Y261" ca="1">SUM(INDIRECT("'"&amp;TOTALDemandSheets&amp;"'!"&amp;ADDRESS(ROW(),COLUMN())))</f>
        <v>0</v>
      </c>
      <c r="Z261" s="143" cm="1">
        <f t="array" aca="1" ref="Z261" ca="1">SUM(INDIRECT("'"&amp;TOTALDemandSheets&amp;"'!"&amp;ADDRESS(ROW(),COLUMN())))</f>
        <v>0</v>
      </c>
    </row>
    <row r="262" spans="1:26">
      <c r="A262" s="113">
        <f>IF(ISBLANK('Input-Accounts'!A262),"",'Input-Accounts'!A262)</f>
        <v>224</v>
      </c>
      <c r="B262" s="133" t="str">
        <f>IF(ISBLANK('Input-Accounts'!B262),"",'Input-Accounts'!B262)</f>
        <v>State Income Tax</v>
      </c>
      <c r="C262" s="113" t="str">
        <f>IF(ISBLANK('Input-Accounts'!C262),"",'Input-Accounts'!C262)</f>
        <v/>
      </c>
      <c r="D262" s="143" cm="1">
        <f t="array" aca="1" ref="D262" ca="1">SUM(INDIRECT("'"&amp;TOTALDemandSheets&amp;"'!"&amp;ADDRESS(ROW(),COLUMN())))</f>
        <v>0</v>
      </c>
      <c r="E262" s="143">
        <f t="shared" ca="1" si="27"/>
        <v>0</v>
      </c>
      <c r="F262" s="89"/>
      <c r="G262" s="143" cm="1">
        <f t="array" aca="1" ref="G262" ca="1">SUM(INDIRECT("'"&amp;TOTALDemandSheets&amp;"'!"&amp;ADDRESS(ROW(),COLUMN())))</f>
        <v>0</v>
      </c>
      <c r="H262" s="143" cm="1">
        <f t="array" aca="1" ref="H262" ca="1">SUM(INDIRECT("'"&amp;TOTALDemandSheets&amp;"'!"&amp;ADDRESS(ROW(),COLUMN())))</f>
        <v>0</v>
      </c>
      <c r="I262" s="143" cm="1">
        <f t="array" aca="1" ref="I262" ca="1">SUM(INDIRECT("'"&amp;TOTALDemandSheets&amp;"'!"&amp;ADDRESS(ROW(),COLUMN())))</f>
        <v>0</v>
      </c>
      <c r="J262" s="143" cm="1">
        <f t="array" aca="1" ref="J262" ca="1">SUM(INDIRECT("'"&amp;TOTALDemandSheets&amp;"'!"&amp;ADDRESS(ROW(),COLUMN())))</f>
        <v>0</v>
      </c>
      <c r="K262" s="143" cm="1">
        <f t="array" aca="1" ref="K262" ca="1">SUM(INDIRECT("'"&amp;TOTALDemandSheets&amp;"'!"&amp;ADDRESS(ROW(),COLUMN())))</f>
        <v>0</v>
      </c>
      <c r="L262" s="143" cm="1">
        <f t="array" aca="1" ref="L262" ca="1">SUM(INDIRECT("'"&amp;TOTALDemandSheets&amp;"'!"&amp;ADDRESS(ROW(),COLUMN())))</f>
        <v>0</v>
      </c>
      <c r="M262" s="143" cm="1">
        <f t="array" aca="1" ref="M262" ca="1">SUM(INDIRECT("'"&amp;TOTALDemandSheets&amp;"'!"&amp;ADDRESS(ROW(),COLUMN())))</f>
        <v>0</v>
      </c>
      <c r="N262" s="143" cm="1">
        <f t="array" aca="1" ref="N262" ca="1">SUM(INDIRECT("'"&amp;TOTALDemandSheets&amp;"'!"&amp;ADDRESS(ROW(),COLUMN())))</f>
        <v>0</v>
      </c>
      <c r="O262" s="143" cm="1">
        <f t="array" aca="1" ref="O262" ca="1">SUM(INDIRECT("'"&amp;TOTALDemandSheets&amp;"'!"&amp;ADDRESS(ROW(),COLUMN())))</f>
        <v>0</v>
      </c>
      <c r="P262" s="143" cm="1">
        <f t="array" aca="1" ref="P262" ca="1">SUM(INDIRECT("'"&amp;TOTALDemandSheets&amp;"'!"&amp;ADDRESS(ROW(),COLUMN())))</f>
        <v>0</v>
      </c>
      <c r="Q262" s="143" cm="1">
        <f t="array" aca="1" ref="Q262" ca="1">SUM(INDIRECT("'"&amp;TOTALDemandSheets&amp;"'!"&amp;ADDRESS(ROW(),COLUMN())))</f>
        <v>0</v>
      </c>
      <c r="R262" s="143" cm="1">
        <f t="array" aca="1" ref="R262" ca="1">SUM(INDIRECT("'"&amp;TOTALDemandSheets&amp;"'!"&amp;ADDRESS(ROW(),COLUMN())))</f>
        <v>0</v>
      </c>
      <c r="S262" s="143" cm="1">
        <f t="array" aca="1" ref="S262" ca="1">SUM(INDIRECT("'"&amp;TOTALDemandSheets&amp;"'!"&amp;ADDRESS(ROW(),COLUMN())))</f>
        <v>0</v>
      </c>
      <c r="T262" s="143" cm="1">
        <f t="array" aca="1" ref="T262" ca="1">SUM(INDIRECT("'"&amp;TOTALDemandSheets&amp;"'!"&amp;ADDRESS(ROW(),COLUMN())))</f>
        <v>0</v>
      </c>
      <c r="U262" s="143" cm="1">
        <f t="array" aca="1" ref="U262" ca="1">SUM(INDIRECT("'"&amp;TOTALDemandSheets&amp;"'!"&amp;ADDRESS(ROW(),COLUMN())))</f>
        <v>0</v>
      </c>
      <c r="V262" s="143" cm="1">
        <f t="array" aca="1" ref="V262" ca="1">SUM(INDIRECT("'"&amp;TOTALDemandSheets&amp;"'!"&amp;ADDRESS(ROW(),COLUMN())))</f>
        <v>0</v>
      </c>
      <c r="W262" s="143" cm="1">
        <f t="array" aca="1" ref="W262" ca="1">SUM(INDIRECT("'"&amp;TOTALDemandSheets&amp;"'!"&amp;ADDRESS(ROW(),COLUMN())))</f>
        <v>0</v>
      </c>
      <c r="X262" s="143" cm="1">
        <f t="array" aca="1" ref="X262" ca="1">SUM(INDIRECT("'"&amp;TOTALDemandSheets&amp;"'!"&amp;ADDRESS(ROW(),COLUMN())))</f>
        <v>0</v>
      </c>
      <c r="Y262" s="143" cm="1">
        <f t="array" aca="1" ref="Y262" ca="1">SUM(INDIRECT("'"&amp;TOTALDemandSheets&amp;"'!"&amp;ADDRESS(ROW(),COLUMN())))</f>
        <v>0</v>
      </c>
      <c r="Z262" s="143" cm="1">
        <f t="array" aca="1" ref="Z262" ca="1">SUM(INDIRECT("'"&amp;TOTALDemandSheets&amp;"'!"&amp;ADDRESS(ROW(),COLUMN())))</f>
        <v>0</v>
      </c>
    </row>
    <row r="263" spans="1:26">
      <c r="A263" s="113">
        <f>IF(ISBLANK('Input-Accounts'!A263),"",'Input-Accounts'!A263)</f>
        <v>225</v>
      </c>
      <c r="B263" s="133" t="str">
        <f>IF(ISBLANK('Input-Accounts'!B263),"",'Input-Accounts'!B263)</f>
        <v>Uncollectable Account - Increase</v>
      </c>
      <c r="C263" s="113">
        <f>IF(ISBLANK('Input-Accounts'!C263),"",'Input-Accounts'!C263)</f>
        <v>904</v>
      </c>
      <c r="D263" s="143" cm="1">
        <f t="array" aca="1" ref="D263" ca="1">SUM(INDIRECT("'"&amp;TOTALDemandSheets&amp;"'!"&amp;ADDRESS(ROW(),COLUMN())))</f>
        <v>0</v>
      </c>
      <c r="E263" s="143">
        <f ca="1">IFERROR(IF(D263="",0,IF(D263=0,0,IF(ABS(D263-SUM($G263:$Z263))&lt;Check_Limit,0,1))),1)</f>
        <v>0</v>
      </c>
      <c r="F263" s="89"/>
      <c r="G263" s="143" cm="1">
        <f t="array" aca="1" ref="G263" ca="1">SUM(INDIRECT("'"&amp;TOTALDemandSheets&amp;"'!"&amp;ADDRESS(ROW(),COLUMN())))</f>
        <v>0</v>
      </c>
      <c r="H263" s="143" cm="1">
        <f t="array" aca="1" ref="H263" ca="1">SUM(INDIRECT("'"&amp;TOTALDemandSheets&amp;"'!"&amp;ADDRESS(ROW(),COLUMN())))</f>
        <v>0</v>
      </c>
      <c r="I263" s="143" cm="1">
        <f t="array" aca="1" ref="I263" ca="1">SUM(INDIRECT("'"&amp;TOTALDemandSheets&amp;"'!"&amp;ADDRESS(ROW(),COLUMN())))</f>
        <v>0</v>
      </c>
      <c r="J263" s="143" cm="1">
        <f t="array" aca="1" ref="J263" ca="1">SUM(INDIRECT("'"&amp;TOTALDemandSheets&amp;"'!"&amp;ADDRESS(ROW(),COLUMN())))</f>
        <v>0</v>
      </c>
      <c r="K263" s="143" cm="1">
        <f t="array" aca="1" ref="K263" ca="1">SUM(INDIRECT("'"&amp;TOTALDemandSheets&amp;"'!"&amp;ADDRESS(ROW(),COLUMN())))</f>
        <v>0</v>
      </c>
      <c r="L263" s="143" cm="1">
        <f t="array" aca="1" ref="L263" ca="1">SUM(INDIRECT("'"&amp;TOTALDemandSheets&amp;"'!"&amp;ADDRESS(ROW(),COLUMN())))</f>
        <v>0</v>
      </c>
      <c r="M263" s="143" cm="1">
        <f t="array" aca="1" ref="M263" ca="1">SUM(INDIRECT("'"&amp;TOTALDemandSheets&amp;"'!"&amp;ADDRESS(ROW(),COLUMN())))</f>
        <v>0</v>
      </c>
      <c r="N263" s="143" cm="1">
        <f t="array" aca="1" ref="N263" ca="1">SUM(INDIRECT("'"&amp;TOTALDemandSheets&amp;"'!"&amp;ADDRESS(ROW(),COLUMN())))</f>
        <v>0</v>
      </c>
      <c r="O263" s="143" cm="1">
        <f t="array" aca="1" ref="O263" ca="1">SUM(INDIRECT("'"&amp;TOTALDemandSheets&amp;"'!"&amp;ADDRESS(ROW(),COLUMN())))</f>
        <v>0</v>
      </c>
      <c r="P263" s="143" cm="1">
        <f t="array" aca="1" ref="P263" ca="1">SUM(INDIRECT("'"&amp;TOTALDemandSheets&amp;"'!"&amp;ADDRESS(ROW(),COLUMN())))</f>
        <v>0</v>
      </c>
      <c r="Q263" s="143" cm="1">
        <f t="array" aca="1" ref="Q263" ca="1">SUM(INDIRECT("'"&amp;TOTALDemandSheets&amp;"'!"&amp;ADDRESS(ROW(),COLUMN())))</f>
        <v>0</v>
      </c>
      <c r="R263" s="143" cm="1">
        <f t="array" aca="1" ref="R263" ca="1">SUM(INDIRECT("'"&amp;TOTALDemandSheets&amp;"'!"&amp;ADDRESS(ROW(),COLUMN())))</f>
        <v>0</v>
      </c>
      <c r="S263" s="143" cm="1">
        <f t="array" aca="1" ref="S263" ca="1">SUM(INDIRECT("'"&amp;TOTALDemandSheets&amp;"'!"&amp;ADDRESS(ROW(),COLUMN())))</f>
        <v>0</v>
      </c>
      <c r="T263" s="143" cm="1">
        <f t="array" aca="1" ref="T263" ca="1">SUM(INDIRECT("'"&amp;TOTALDemandSheets&amp;"'!"&amp;ADDRESS(ROW(),COLUMN())))</f>
        <v>0</v>
      </c>
      <c r="U263" s="143" cm="1">
        <f t="array" aca="1" ref="U263" ca="1">SUM(INDIRECT("'"&amp;TOTALDemandSheets&amp;"'!"&amp;ADDRESS(ROW(),COLUMN())))</f>
        <v>0</v>
      </c>
      <c r="V263" s="143" cm="1">
        <f t="array" aca="1" ref="V263" ca="1">SUM(INDIRECT("'"&amp;TOTALDemandSheets&amp;"'!"&amp;ADDRESS(ROW(),COLUMN())))</f>
        <v>0</v>
      </c>
      <c r="W263" s="143" cm="1">
        <f t="array" aca="1" ref="W263" ca="1">SUM(INDIRECT("'"&amp;TOTALDemandSheets&amp;"'!"&amp;ADDRESS(ROW(),COLUMN())))</f>
        <v>0</v>
      </c>
      <c r="X263" s="143" cm="1">
        <f t="array" aca="1" ref="X263" ca="1">SUM(INDIRECT("'"&amp;TOTALDemandSheets&amp;"'!"&amp;ADDRESS(ROW(),COLUMN())))</f>
        <v>0</v>
      </c>
      <c r="Y263" s="143" cm="1">
        <f t="array" aca="1" ref="Y263" ca="1">SUM(INDIRECT("'"&amp;TOTALDemandSheets&amp;"'!"&amp;ADDRESS(ROW(),COLUMN())))</f>
        <v>0</v>
      </c>
      <c r="Z263" s="143" cm="1">
        <f t="array" aca="1" ref="Z263" ca="1">SUM(INDIRECT("'"&amp;TOTALDemandSheets&amp;"'!"&amp;ADDRESS(ROW(),COLUMN())))</f>
        <v>0</v>
      </c>
    </row>
    <row r="264" spans="1:26">
      <c r="A264" s="113">
        <f>IF(ISBLANK('Input-Accounts'!A264),"",'Input-Accounts'!A264)</f>
        <v>226</v>
      </c>
      <c r="B264" s="133" t="str">
        <f>IF(ISBLANK('Input-Accounts'!B264),"",'Input-Accounts'!B264)</f>
        <v>Revenue Taxes</v>
      </c>
      <c r="C264" s="113">
        <f>IF(ISBLANK('Input-Accounts'!C264),"",'Input-Accounts'!C264)</f>
        <v>408.5</v>
      </c>
      <c r="D264" s="143" cm="1">
        <f t="array" aca="1" ref="D264" ca="1">SUM(INDIRECT("'"&amp;TOTALDemandSheets&amp;"'!"&amp;ADDRESS(ROW(),COLUMN())))</f>
        <v>760762.87910204346</v>
      </c>
      <c r="E264" s="143">
        <f t="shared" ca="1" si="27"/>
        <v>0</v>
      </c>
      <c r="F264" s="89"/>
      <c r="G264" s="143" cm="1">
        <f t="array" aca="1" ref="G264" ca="1">SUM(INDIRECT("'"&amp;TOTALDemandSheets&amp;"'!"&amp;ADDRESS(ROW(),COLUMN())))</f>
        <v>256612.0018531653</v>
      </c>
      <c r="H264" s="143" cm="1">
        <f t="array" aca="1" ref="H264" ca="1">SUM(INDIRECT("'"&amp;TOTALDemandSheets&amp;"'!"&amp;ADDRESS(ROW(),COLUMN())))</f>
        <v>170920.04267936476</v>
      </c>
      <c r="I264" s="143" cm="1">
        <f t="array" aca="1" ref="I264" ca="1">SUM(INDIRECT("'"&amp;TOTALDemandSheets&amp;"'!"&amp;ADDRESS(ROW(),COLUMN())))</f>
        <v>18423.781504982057</v>
      </c>
      <c r="J264" s="143" cm="1">
        <f t="array" aca="1" ref="J264" ca="1">SUM(INDIRECT("'"&amp;TOTALDemandSheets&amp;"'!"&amp;ADDRESS(ROW(),COLUMN())))</f>
        <v>22879.548572605647</v>
      </c>
      <c r="K264" s="143" cm="1">
        <f t="array" aca="1" ref="K264" ca="1">SUM(INDIRECT("'"&amp;TOTALDemandSheets&amp;"'!"&amp;ADDRESS(ROW(),COLUMN())))</f>
        <v>1310.8751565147677</v>
      </c>
      <c r="L264" s="143" cm="1">
        <f t="array" aca="1" ref="L264" ca="1">SUM(INDIRECT("'"&amp;TOTALDemandSheets&amp;"'!"&amp;ADDRESS(ROW(),COLUMN())))</f>
        <v>265809.6442587346</v>
      </c>
      <c r="M264" s="143" cm="1">
        <f t="array" aca="1" ref="M264" ca="1">SUM(INDIRECT("'"&amp;TOTALDemandSheets&amp;"'!"&amp;ADDRESS(ROW(),COLUMN())))</f>
        <v>24806.985076676432</v>
      </c>
      <c r="N264" s="143" cm="1">
        <f t="array" aca="1" ref="N264" ca="1">SUM(INDIRECT("'"&amp;TOTALDemandSheets&amp;"'!"&amp;ADDRESS(ROW(),COLUMN())))</f>
        <v>0</v>
      </c>
      <c r="O264" s="143" cm="1">
        <f t="array" aca="1" ref="O264" ca="1">SUM(INDIRECT("'"&amp;TOTALDemandSheets&amp;"'!"&amp;ADDRESS(ROW(),COLUMN())))</f>
        <v>0</v>
      </c>
      <c r="P264" s="143" cm="1">
        <f t="array" aca="1" ref="P264" ca="1">SUM(INDIRECT("'"&amp;TOTALDemandSheets&amp;"'!"&amp;ADDRESS(ROW(),COLUMN())))</f>
        <v>0</v>
      </c>
      <c r="Q264" s="143" cm="1">
        <f t="array" aca="1" ref="Q264" ca="1">SUM(INDIRECT("'"&amp;TOTALDemandSheets&amp;"'!"&amp;ADDRESS(ROW(),COLUMN())))</f>
        <v>0</v>
      </c>
      <c r="R264" s="143" cm="1">
        <f t="array" aca="1" ref="R264" ca="1">SUM(INDIRECT("'"&amp;TOTALDemandSheets&amp;"'!"&amp;ADDRESS(ROW(),COLUMN())))</f>
        <v>0</v>
      </c>
      <c r="S264" s="143" cm="1">
        <f t="array" aca="1" ref="S264" ca="1">SUM(INDIRECT("'"&amp;TOTALDemandSheets&amp;"'!"&amp;ADDRESS(ROW(),COLUMN())))</f>
        <v>0</v>
      </c>
      <c r="T264" s="143" cm="1">
        <f t="array" aca="1" ref="T264" ca="1">SUM(INDIRECT("'"&amp;TOTALDemandSheets&amp;"'!"&amp;ADDRESS(ROW(),COLUMN())))</f>
        <v>0</v>
      </c>
      <c r="U264" s="143" cm="1">
        <f t="array" aca="1" ref="U264" ca="1">SUM(INDIRECT("'"&amp;TOTALDemandSheets&amp;"'!"&amp;ADDRESS(ROW(),COLUMN())))</f>
        <v>0</v>
      </c>
      <c r="V264" s="143" cm="1">
        <f t="array" aca="1" ref="V264" ca="1">SUM(INDIRECT("'"&amp;TOTALDemandSheets&amp;"'!"&amp;ADDRESS(ROW(),COLUMN())))</f>
        <v>0</v>
      </c>
      <c r="W264" s="143" cm="1">
        <f t="array" aca="1" ref="W264" ca="1">SUM(INDIRECT("'"&amp;TOTALDemandSheets&amp;"'!"&amp;ADDRESS(ROW(),COLUMN())))</f>
        <v>0</v>
      </c>
      <c r="X264" s="143" cm="1">
        <f t="array" aca="1" ref="X264" ca="1">SUM(INDIRECT("'"&amp;TOTALDemandSheets&amp;"'!"&amp;ADDRESS(ROW(),COLUMN())))</f>
        <v>0</v>
      </c>
      <c r="Y264" s="143" cm="1">
        <f t="array" aca="1" ref="Y264" ca="1">SUM(INDIRECT("'"&amp;TOTALDemandSheets&amp;"'!"&amp;ADDRESS(ROW(),COLUMN())))</f>
        <v>0</v>
      </c>
      <c r="Z264" s="143" cm="1">
        <f t="array" aca="1" ref="Z264" ca="1">SUM(INDIRECT("'"&amp;TOTALDemandSheets&amp;"'!"&amp;ADDRESS(ROW(),COLUMN())))</f>
        <v>0</v>
      </c>
    </row>
    <row r="265" spans="1:26" ht="15" thickBot="1">
      <c r="A265" s="113">
        <f>IF(ISBLANK('Input-Accounts'!A265),"",'Input-Accounts'!A265)</f>
        <v>227</v>
      </c>
      <c r="B265" s="81" t="str">
        <f>IF(ISBLANK('Input-Accounts'!B265),"",'Input-Accounts'!B265)</f>
        <v>TOTAL REVENUE REQUIREMENT AT EQUAL RATES OF RETURN</v>
      </c>
      <c r="C265" s="113" t="str">
        <f>IF(ISBLANK('Input-Accounts'!C265),"",'Input-Accounts'!C265)</f>
        <v/>
      </c>
      <c r="D265" s="146" cm="1">
        <f t="array" aca="1" ref="D265" ca="1">SUM(INDIRECT("'"&amp;TOTALDemandSheets&amp;"'!"&amp;ADDRESS(ROW(),COLUMN())))</f>
        <v>104186358.04007943</v>
      </c>
      <c r="E265" s="143">
        <f t="shared" ca="1" si="27"/>
        <v>0</v>
      </c>
      <c r="G265" s="146" cm="1">
        <f t="array" aca="1" ref="G265" ca="1">SUM(INDIRECT("'"&amp;TOTALDemandSheets&amp;"'!"&amp;ADDRESS(ROW(),COLUMN())))</f>
        <v>35051963.648477517</v>
      </c>
      <c r="H265" s="146" cm="1">
        <f t="array" aca="1" ref="H265" ca="1">SUM(INDIRECT("'"&amp;TOTALDemandSheets&amp;"'!"&amp;ADDRESS(ROW(),COLUMN())))</f>
        <v>23379490.026796032</v>
      </c>
      <c r="I265" s="146" cm="1">
        <f t="array" aca="1" ref="I265" ca="1">SUM(INDIRECT("'"&amp;TOTALDemandSheets&amp;"'!"&amp;ADDRESS(ROW(),COLUMN())))</f>
        <v>2524493.107664146</v>
      </c>
      <c r="J265" s="146" cm="1">
        <f t="array" aca="1" ref="J265" ca="1">SUM(INDIRECT("'"&amp;TOTALDemandSheets&amp;"'!"&amp;ADDRESS(ROW(),COLUMN())))</f>
        <v>3138940.1753579276</v>
      </c>
      <c r="K265" s="146" cm="1">
        <f t="array" aca="1" ref="K265" ca="1">SUM(INDIRECT("'"&amp;TOTALDemandSheets&amp;"'!"&amp;ADDRESS(ROW(),COLUMN())))</f>
        <v>179823.48515100623</v>
      </c>
      <c r="L265" s="146" cm="1">
        <f t="array" aca="1" ref="L265" ca="1">SUM(INDIRECT("'"&amp;TOTALDemandSheets&amp;"'!"&amp;ADDRESS(ROW(),COLUMN())))</f>
        <v>36511691.737700321</v>
      </c>
      <c r="M265" s="146" cm="1">
        <f t="array" aca="1" ref="M265" ca="1">SUM(INDIRECT("'"&amp;TOTALDemandSheets&amp;"'!"&amp;ADDRESS(ROW(),COLUMN())))</f>
        <v>3399955.8589325012</v>
      </c>
      <c r="N265" s="146" cm="1">
        <f t="array" aca="1" ref="N265" ca="1">SUM(INDIRECT("'"&amp;TOTALDemandSheets&amp;"'!"&amp;ADDRESS(ROW(),COLUMN())))</f>
        <v>0</v>
      </c>
      <c r="O265" s="146" cm="1">
        <f t="array" aca="1" ref="O265" ca="1">SUM(INDIRECT("'"&amp;TOTALDemandSheets&amp;"'!"&amp;ADDRESS(ROW(),COLUMN())))</f>
        <v>0</v>
      </c>
      <c r="P265" s="146" cm="1">
        <f t="array" aca="1" ref="P265" ca="1">SUM(INDIRECT("'"&amp;TOTALDemandSheets&amp;"'!"&amp;ADDRESS(ROW(),COLUMN())))</f>
        <v>0</v>
      </c>
      <c r="Q265" s="146" cm="1">
        <f t="array" aca="1" ref="Q265" ca="1">SUM(INDIRECT("'"&amp;TOTALDemandSheets&amp;"'!"&amp;ADDRESS(ROW(),COLUMN())))</f>
        <v>0</v>
      </c>
      <c r="R265" s="146" cm="1">
        <f t="array" aca="1" ref="R265" ca="1">SUM(INDIRECT("'"&amp;TOTALDemandSheets&amp;"'!"&amp;ADDRESS(ROW(),COLUMN())))</f>
        <v>0</v>
      </c>
      <c r="S265" s="146" cm="1">
        <f t="array" aca="1" ref="S265" ca="1">SUM(INDIRECT("'"&amp;TOTALDemandSheets&amp;"'!"&amp;ADDRESS(ROW(),COLUMN())))</f>
        <v>0</v>
      </c>
      <c r="T265" s="146" cm="1">
        <f t="array" aca="1" ref="T265" ca="1">SUM(INDIRECT("'"&amp;TOTALDemandSheets&amp;"'!"&amp;ADDRESS(ROW(),COLUMN())))</f>
        <v>0</v>
      </c>
      <c r="U265" s="146" cm="1">
        <f t="array" aca="1" ref="U265" ca="1">SUM(INDIRECT("'"&amp;TOTALDemandSheets&amp;"'!"&amp;ADDRESS(ROW(),COLUMN())))</f>
        <v>0</v>
      </c>
      <c r="V265" s="146" cm="1">
        <f t="array" aca="1" ref="V265" ca="1">SUM(INDIRECT("'"&amp;TOTALDemandSheets&amp;"'!"&amp;ADDRESS(ROW(),COLUMN())))</f>
        <v>0</v>
      </c>
      <c r="W265" s="146" cm="1">
        <f t="array" aca="1" ref="W265" ca="1">SUM(INDIRECT("'"&amp;TOTALDemandSheets&amp;"'!"&amp;ADDRESS(ROW(),COLUMN())))</f>
        <v>0</v>
      </c>
      <c r="X265" s="146" cm="1">
        <f t="array" aca="1" ref="X265" ca="1">SUM(INDIRECT("'"&amp;TOTALDemandSheets&amp;"'!"&amp;ADDRESS(ROW(),COLUMN())))</f>
        <v>0</v>
      </c>
      <c r="Y265" s="146" cm="1">
        <f t="array" aca="1" ref="Y265" ca="1">SUM(INDIRECT("'"&amp;TOTALDemandSheets&amp;"'!"&amp;ADDRESS(ROW(),COLUMN())))</f>
        <v>0</v>
      </c>
      <c r="Z265" s="146" cm="1">
        <f t="array" aca="1" ref="Z265" ca="1">SUM(INDIRECT("'"&amp;TOTALDemandSheets&amp;"'!"&amp;ADDRESS(ROW(),COLUMN())))</f>
        <v>0</v>
      </c>
    </row>
    <row r="266" spans="1:26" ht="15" thickTop="1">
      <c r="D266" s="143" cm="1">
        <f t="array" aca="1" ref="D266" ca="1">SUM(INDIRECT("'"&amp;TOTALDemandSheets&amp;"'!"&amp;ADDRESS(ROW(),COLUMN())))</f>
        <v>0</v>
      </c>
      <c r="E266" s="143">
        <f t="shared" ca="1" si="27"/>
        <v>0</v>
      </c>
      <c r="G266" s="143" cm="1">
        <f t="array" aca="1" ref="G266" ca="1">SUM(INDIRECT("'"&amp;TOTALDemandSheets&amp;"'!"&amp;ADDRESS(ROW(),COLUMN())))</f>
        <v>0</v>
      </c>
      <c r="H266" s="143" cm="1">
        <f t="array" aca="1" ref="H266" ca="1">SUM(INDIRECT("'"&amp;TOTALDemandSheets&amp;"'!"&amp;ADDRESS(ROW(),COLUMN())))</f>
        <v>0</v>
      </c>
      <c r="I266" s="143" cm="1">
        <f t="array" aca="1" ref="I266" ca="1">SUM(INDIRECT("'"&amp;TOTALDemandSheets&amp;"'!"&amp;ADDRESS(ROW(),COLUMN())))</f>
        <v>0</v>
      </c>
      <c r="J266" s="143" cm="1">
        <f t="array" aca="1" ref="J266" ca="1">SUM(INDIRECT("'"&amp;TOTALDemandSheets&amp;"'!"&amp;ADDRESS(ROW(),COLUMN())))</f>
        <v>0</v>
      </c>
      <c r="K266" s="143" cm="1">
        <f t="array" aca="1" ref="K266" ca="1">SUM(INDIRECT("'"&amp;TOTALDemandSheets&amp;"'!"&amp;ADDRESS(ROW(),COLUMN())))</f>
        <v>0</v>
      </c>
      <c r="L266" s="143" cm="1">
        <f t="array" aca="1" ref="L266" ca="1">SUM(INDIRECT("'"&amp;TOTALDemandSheets&amp;"'!"&amp;ADDRESS(ROW(),COLUMN())))</f>
        <v>0</v>
      </c>
      <c r="M266" s="143" cm="1">
        <f t="array" aca="1" ref="M266" ca="1">SUM(INDIRECT("'"&amp;TOTALDemandSheets&amp;"'!"&amp;ADDRESS(ROW(),COLUMN())))</f>
        <v>0</v>
      </c>
      <c r="N266" s="143" cm="1">
        <f t="array" aca="1" ref="N266" ca="1">SUM(INDIRECT("'"&amp;TOTALDemandSheets&amp;"'!"&amp;ADDRESS(ROW(),COLUMN())))</f>
        <v>0</v>
      </c>
      <c r="O266" s="143" cm="1">
        <f t="array" aca="1" ref="O266" ca="1">SUM(INDIRECT("'"&amp;TOTALDemandSheets&amp;"'!"&amp;ADDRESS(ROW(),COLUMN())))</f>
        <v>0</v>
      </c>
      <c r="P266" s="143" cm="1">
        <f t="array" aca="1" ref="P266" ca="1">SUM(INDIRECT("'"&amp;TOTALDemandSheets&amp;"'!"&amp;ADDRESS(ROW(),COLUMN())))</f>
        <v>0</v>
      </c>
      <c r="Q266" s="143" cm="1">
        <f t="array" aca="1" ref="Q266" ca="1">SUM(INDIRECT("'"&amp;TOTALDemandSheets&amp;"'!"&amp;ADDRESS(ROW(),COLUMN())))</f>
        <v>0</v>
      </c>
      <c r="R266" s="143" cm="1">
        <f t="array" aca="1" ref="R266" ca="1">SUM(INDIRECT("'"&amp;TOTALDemandSheets&amp;"'!"&amp;ADDRESS(ROW(),COLUMN())))</f>
        <v>0</v>
      </c>
      <c r="S266" s="79" cm="1">
        <f t="array" aca="1" ref="S266" ca="1">SUM(INDIRECT("'"&amp;TOTALDemandSheets&amp;"'!"&amp;ADDRESS(ROW(),COLUMN())))</f>
        <v>0</v>
      </c>
      <c r="T266" s="79" cm="1">
        <f t="array" aca="1" ref="T266" ca="1">SUM(INDIRECT("'"&amp;TOTALDemandSheets&amp;"'!"&amp;ADDRESS(ROW(),COLUMN())))</f>
        <v>0</v>
      </c>
      <c r="U266" s="79" cm="1">
        <f t="array" aca="1" ref="U266" ca="1">SUM(INDIRECT("'"&amp;TOTALDemandSheets&amp;"'!"&amp;ADDRESS(ROW(),COLUMN())))</f>
        <v>0</v>
      </c>
      <c r="V266" s="79" cm="1">
        <f t="array" aca="1" ref="V266" ca="1">SUM(INDIRECT("'"&amp;TOTALDemandSheets&amp;"'!"&amp;ADDRESS(ROW(),COLUMN())))</f>
        <v>0</v>
      </c>
      <c r="W266" s="79" cm="1">
        <f t="array" aca="1" ref="W266" ca="1">SUM(INDIRECT("'"&amp;TOTALDemandSheets&amp;"'!"&amp;ADDRESS(ROW(),COLUMN())))</f>
        <v>0</v>
      </c>
      <c r="X266" s="79" cm="1">
        <f t="array" aca="1" ref="X266" ca="1">SUM(INDIRECT("'"&amp;TOTALDemandSheets&amp;"'!"&amp;ADDRESS(ROW(),COLUMN())))</f>
        <v>0</v>
      </c>
      <c r="Y266" s="79" cm="1">
        <f t="array" aca="1" ref="Y266" ca="1">SUM(INDIRECT("'"&amp;TOTALDemandSheets&amp;"'!"&amp;ADDRESS(ROW(),COLUMN())))</f>
        <v>0</v>
      </c>
      <c r="Z266" s="79" cm="1">
        <f t="array" aca="1" ref="Z266" ca="1">SUM(INDIRECT("'"&amp;TOTALDemandSheets&amp;"'!"&amp;ADDRESS(ROW(),COLUMN())))</f>
        <v>0</v>
      </c>
    </row>
    <row r="267" spans="1:26">
      <c r="B267" s="127"/>
      <c r="E267" s="79" t="s">
        <v>383</v>
      </c>
    </row>
  </sheetData>
  <pageMargins left="0.7" right="0.7" top="0.75" bottom="0.75" header="0.3" footer="0.3"/>
  <pageSetup scale="53" pageOrder="overThenDown" orientation="landscape" horizontalDpi="1200" verticalDpi="1200" r:id="rId1"/>
  <rowBreaks count="6" manualBreakCount="6">
    <brk id="63" max="12" man="1"/>
    <brk id="107" max="12" man="1"/>
    <brk id="119" max="12" man="1"/>
    <brk id="152" max="12" man="1"/>
    <brk id="193" max="12" man="1"/>
    <brk id="255" max="1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ECTotal">
    <tabColor theme="3" tint="0.59999389629810485"/>
  </sheetPr>
  <dimension ref="A1:Z312"/>
  <sheetViews>
    <sheetView workbookViewId="0"/>
  </sheetViews>
  <sheetFormatPr defaultColWidth="9.15234375" defaultRowHeight="14.6" outlineLevelRow="1" outlineLevelCol="1"/>
  <cols>
    <col min="1" max="1" width="4.84375" style="113" customWidth="1"/>
    <col min="2" max="2" width="37.69140625" style="79" customWidth="1"/>
    <col min="3" max="3" width="9.84375" style="113" customWidth="1"/>
    <col min="4" max="4" width="16.3828125" style="79" customWidth="1"/>
    <col min="5" max="5" width="6.69140625" style="79" customWidth="1"/>
    <col min="6" max="6" width="13.53515625" style="79" customWidth="1"/>
    <col min="7" max="13" width="14.84375" style="79" customWidth="1"/>
    <col min="14" max="26" width="14.84375" style="79" customWidth="1" outlineLevel="1"/>
    <col min="27" max="16384" width="9.15234375" style="79"/>
  </cols>
  <sheetData>
    <row r="1" spans="1:26">
      <c r="B1" s="80" t="str">
        <f>'General Inputs'!$D9</f>
        <v>Cascade Natural Gas Corp.</v>
      </c>
    </row>
    <row r="2" spans="1:26">
      <c r="B2" s="80" t="str">
        <f>'General Inputs'!$D10</f>
        <v>Washington Jurisdiction</v>
      </c>
      <c r="I2" s="76"/>
    </row>
    <row r="3" spans="1:26">
      <c r="B3" s="80" t="str">
        <f>'General Inputs'!$D11</f>
        <v>Twelve-Months ended December 31, 2023</v>
      </c>
    </row>
    <row r="4" spans="1:26">
      <c r="B4" s="80" t="str" cm="1">
        <f t="array" aca="1" ref="B4" ca="1">VLOOKUP(_xlfn.TEXTAFTER(CELL("filename",A1),"]"),Contents!B:F,5,FALSE)</f>
        <v>Total, Commodity-Realted</v>
      </c>
      <c r="I4" s="77"/>
    </row>
    <row r="5" spans="1:26">
      <c r="B5" s="113"/>
    </row>
    <row r="6" spans="1:26" ht="34.299999999999997">
      <c r="A6" s="117" t="s">
        <v>1</v>
      </c>
      <c r="B6" s="118" t="s">
        <v>392</v>
      </c>
      <c r="C6" s="117" t="s">
        <v>393</v>
      </c>
      <c r="D6" s="117" t="s">
        <v>394</v>
      </c>
      <c r="E6" s="141" t="s">
        <v>382</v>
      </c>
      <c r="F6" s="117"/>
      <c r="G6" s="142" t="str">
        <f>'General Inputs'!D$17</f>
        <v>Res
503</v>
      </c>
      <c r="H6" s="142" t="str">
        <f>'General Inputs'!E$17</f>
        <v>GSC
504</v>
      </c>
      <c r="I6" s="142" t="str">
        <f>'General Inputs'!F$17</f>
        <v>GSI
505</v>
      </c>
      <c r="J6" s="142" t="str">
        <f>'General Inputs'!G$17</f>
        <v>GSLV
511</v>
      </c>
      <c r="K6" s="142" t="str">
        <f>'General Inputs'!H$17</f>
        <v>Interruptible
570</v>
      </c>
      <c r="L6" s="142" t="str">
        <f>'General Inputs'!I$17</f>
        <v>Transport
663</v>
      </c>
      <c r="M6" s="142" t="str">
        <f>'General Inputs'!J$17</f>
        <v>Spl Contracts</v>
      </c>
      <c r="N6" s="142" t="str">
        <f>'General Inputs'!K$17</f>
        <v>Class 8</v>
      </c>
      <c r="O6" s="142" t="str">
        <f>'General Inputs'!L$17</f>
        <v>Class 9</v>
      </c>
      <c r="P6" s="142" t="str">
        <f>'General Inputs'!M$17</f>
        <v>Class 10</v>
      </c>
      <c r="Q6" s="142" t="str">
        <f>'General Inputs'!N$17</f>
        <v>Class 11</v>
      </c>
      <c r="R6" s="142" t="str">
        <f>'General Inputs'!O$17</f>
        <v>Class 12</v>
      </c>
      <c r="S6" s="142" t="str">
        <f>'General Inputs'!P$17</f>
        <v>Class 13</v>
      </c>
      <c r="T6" s="142" t="str">
        <f>'General Inputs'!Q$17</f>
        <v>Class 14</v>
      </c>
      <c r="U6" s="142" t="str">
        <f>'General Inputs'!R$17</f>
        <v>Class 15</v>
      </c>
      <c r="V6" s="142" t="str">
        <f>'General Inputs'!S$17</f>
        <v>Class 16</v>
      </c>
      <c r="W6" s="142" t="str">
        <f>'General Inputs'!T$17</f>
        <v>Class 17</v>
      </c>
      <c r="X6" s="142" t="str">
        <f>'General Inputs'!U$17</f>
        <v>Class 18</v>
      </c>
      <c r="Y6" s="142" t="str">
        <f>'General Inputs'!V$17</f>
        <v>Class 19</v>
      </c>
      <c r="Z6" s="142" t="str">
        <f>'General Inputs'!W$17</f>
        <v>Class 20</v>
      </c>
    </row>
    <row r="7" spans="1:26">
      <c r="A7" s="113" t="str">
        <f>IF(B7="","",MAX(A$1:A6)+1)</f>
        <v/>
      </c>
      <c r="E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</row>
    <row r="8" spans="1:26">
      <c r="A8" s="113">
        <f>IF(ISBLANK('Input-Accounts'!A8),"",'Input-Accounts'!A8)</f>
        <v>1</v>
      </c>
      <c r="B8" s="81" t="str">
        <f>IF(ISBLANK('Input-Accounts'!B8),"",'Input-Accounts'!B8)</f>
        <v>RATE BASE</v>
      </c>
      <c r="C8" s="113" t="str">
        <f>IF(ISBLANK('Input-Accounts'!C8),"",'Input-Accounts'!C8)</f>
        <v/>
      </c>
      <c r="E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</row>
    <row r="9" spans="1:26">
      <c r="A9" s="113">
        <f>IF(ISBLANK('Input-Accounts'!A9),"",'Input-Accounts'!A9)</f>
        <v>2</v>
      </c>
      <c r="B9" s="81" t="str">
        <f>IF(ISBLANK('Input-Accounts'!B9),"",'Input-Accounts'!B9)</f>
        <v>Plant in Service</v>
      </c>
      <c r="C9" s="113" t="str">
        <f>IF(ISBLANK('Input-Accounts'!C9),"",'Input-Accounts'!C9)</f>
        <v/>
      </c>
      <c r="E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</row>
    <row r="10" spans="1:26" outlineLevel="1">
      <c r="A10" s="113">
        <f>IF(ISBLANK('Input-Accounts'!A10),"",'Input-Accounts'!A10)</f>
        <v>3</v>
      </c>
      <c r="B10" s="81" t="str">
        <f>IF(ISBLANK('Input-Accounts'!B10),"",'Input-Accounts'!B10)</f>
        <v>Intangible Plant</v>
      </c>
      <c r="C10" s="113" t="str">
        <f>IF(ISBLANK('Input-Accounts'!C10),"",'Input-Accounts'!C10)</f>
        <v/>
      </c>
      <c r="E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spans="1:26" outlineLevel="1">
      <c r="A11" s="113">
        <f>IF(ISBLANK('Input-Accounts'!A11),"",'Input-Accounts'!A11)</f>
        <v>4</v>
      </c>
      <c r="B11" s="17" t="str">
        <f>IF(ISBLANK('Input-Accounts'!B11),"",'Input-Accounts'!B11)</f>
        <v>Organization</v>
      </c>
      <c r="C11" s="113">
        <f>IF(ISBLANK('Input-Accounts'!C11),"",'Input-Accounts'!C11)</f>
        <v>301</v>
      </c>
      <c r="D11" s="143" cm="1">
        <f t="array" aca="1" ref="D11" ca="1">SUM(INDIRECT("'"&amp;TOTALECSheets&amp;"'!"&amp;ADDRESS(ROW(),COLUMN())))</f>
        <v>0</v>
      </c>
      <c r="E11" s="143">
        <f t="shared" ref="E11:E43" ca="1" si="0">IFERROR(IF(D11="",0,IF(D11=0,0,IF(ABS(D11-SUM($G11:$Z11))&lt;Check_Limit,0,1))),1)</f>
        <v>0</v>
      </c>
      <c r="F11" s="89"/>
      <c r="G11" s="143" cm="1">
        <f t="array" aca="1" ref="G11" ca="1">SUM(INDIRECT("'"&amp;TOTALECSheets&amp;"'!"&amp;ADDRESS(ROW(),COLUMN())))</f>
        <v>0</v>
      </c>
      <c r="H11" s="143" cm="1">
        <f t="array" aca="1" ref="H11" ca="1">SUM(INDIRECT("'"&amp;TOTALECSheets&amp;"'!"&amp;ADDRESS(ROW(),COLUMN())))</f>
        <v>0</v>
      </c>
      <c r="I11" s="143" cm="1">
        <f t="array" aca="1" ref="I11" ca="1">SUM(INDIRECT("'"&amp;TOTALECSheets&amp;"'!"&amp;ADDRESS(ROW(),COLUMN())))</f>
        <v>0</v>
      </c>
      <c r="J11" s="143" cm="1">
        <f t="array" aca="1" ref="J11" ca="1">SUM(INDIRECT("'"&amp;TOTALECSheets&amp;"'!"&amp;ADDRESS(ROW(),COLUMN())))</f>
        <v>0</v>
      </c>
      <c r="K11" s="143" cm="1">
        <f t="array" aca="1" ref="K11" ca="1">SUM(INDIRECT("'"&amp;TOTALECSheets&amp;"'!"&amp;ADDRESS(ROW(),COLUMN())))</f>
        <v>0</v>
      </c>
      <c r="L11" s="143" cm="1">
        <f t="array" aca="1" ref="L11" ca="1">SUM(INDIRECT("'"&amp;TOTALECSheets&amp;"'!"&amp;ADDRESS(ROW(),COLUMN())))</f>
        <v>0</v>
      </c>
      <c r="M11" s="143" cm="1">
        <f t="array" aca="1" ref="M11" ca="1">SUM(INDIRECT("'"&amp;TOTALECSheets&amp;"'!"&amp;ADDRESS(ROW(),COLUMN())))</f>
        <v>0</v>
      </c>
      <c r="N11" s="143" cm="1">
        <f t="array" aca="1" ref="N11" ca="1">SUM(INDIRECT("'"&amp;TOTALECSheets&amp;"'!"&amp;ADDRESS(ROW(),COLUMN())))</f>
        <v>0</v>
      </c>
      <c r="O11" s="143" cm="1">
        <f t="array" aca="1" ref="O11" ca="1">SUM(INDIRECT("'"&amp;TOTALECSheets&amp;"'!"&amp;ADDRESS(ROW(),COLUMN())))</f>
        <v>0</v>
      </c>
      <c r="P11" s="143" cm="1">
        <f t="array" aca="1" ref="P11" ca="1">SUM(INDIRECT("'"&amp;TOTALECSheets&amp;"'!"&amp;ADDRESS(ROW(),COLUMN())))</f>
        <v>0</v>
      </c>
      <c r="Q11" s="143" cm="1">
        <f t="array" aca="1" ref="Q11" ca="1">SUM(INDIRECT("'"&amp;TOTALECSheets&amp;"'!"&amp;ADDRESS(ROW(),COLUMN())))</f>
        <v>0</v>
      </c>
      <c r="R11" s="143" cm="1">
        <f t="array" aca="1" ref="R11" ca="1">SUM(INDIRECT("'"&amp;TOTALECSheets&amp;"'!"&amp;ADDRESS(ROW(),COLUMN())))</f>
        <v>0</v>
      </c>
      <c r="S11" s="143" cm="1">
        <f t="array" aca="1" ref="S11" ca="1">SUM(INDIRECT("'"&amp;TOTALECSheets&amp;"'!"&amp;ADDRESS(ROW(),COLUMN())))</f>
        <v>0</v>
      </c>
      <c r="T11" s="143" cm="1">
        <f t="array" aca="1" ref="T11" ca="1">SUM(INDIRECT("'"&amp;TOTALECSheets&amp;"'!"&amp;ADDRESS(ROW(),COLUMN())))</f>
        <v>0</v>
      </c>
      <c r="U11" s="143" cm="1">
        <f t="array" aca="1" ref="U11" ca="1">SUM(INDIRECT("'"&amp;TOTALECSheets&amp;"'!"&amp;ADDRESS(ROW(),COLUMN())))</f>
        <v>0</v>
      </c>
      <c r="V11" s="143" cm="1">
        <f t="array" aca="1" ref="V11" ca="1">SUM(INDIRECT("'"&amp;TOTALECSheets&amp;"'!"&amp;ADDRESS(ROW(),COLUMN())))</f>
        <v>0</v>
      </c>
      <c r="W11" s="143" cm="1">
        <f t="array" aca="1" ref="W11" ca="1">SUM(INDIRECT("'"&amp;TOTALECSheets&amp;"'!"&amp;ADDRESS(ROW(),COLUMN())))</f>
        <v>0</v>
      </c>
      <c r="X11" s="143" cm="1">
        <f t="array" aca="1" ref="X11" ca="1">SUM(INDIRECT("'"&amp;TOTALECSheets&amp;"'!"&amp;ADDRESS(ROW(),COLUMN())))</f>
        <v>0</v>
      </c>
      <c r="Y11" s="143" cm="1">
        <f t="array" aca="1" ref="Y11" ca="1">SUM(INDIRECT("'"&amp;TOTALECSheets&amp;"'!"&amp;ADDRESS(ROW(),COLUMN())))</f>
        <v>0</v>
      </c>
      <c r="Z11" s="143" cm="1">
        <f t="array" aca="1" ref="Z11" ca="1">SUM(INDIRECT("'"&amp;TOTALECSheets&amp;"'!"&amp;ADDRESS(ROW(),COLUMN())))</f>
        <v>0</v>
      </c>
    </row>
    <row r="12" spans="1:26" outlineLevel="1">
      <c r="A12" s="113">
        <f>IF(ISBLANK('Input-Accounts'!A12),"",'Input-Accounts'!A12)</f>
        <v>5</v>
      </c>
      <c r="B12" s="17" t="str">
        <f>IF(ISBLANK('Input-Accounts'!B12),"",'Input-Accounts'!B12)</f>
        <v>Franchises &amp; Consents</v>
      </c>
      <c r="C12" s="113">
        <f>IF(ISBLANK('Input-Accounts'!C12),"",'Input-Accounts'!C12)</f>
        <v>302</v>
      </c>
      <c r="D12" s="143" cm="1">
        <f t="array" aca="1" ref="D12" ca="1">SUM(INDIRECT("'"&amp;TOTALECSheets&amp;"'!"&amp;ADDRESS(ROW(),COLUMN())))</f>
        <v>0</v>
      </c>
      <c r="E12" s="143">
        <f t="shared" ca="1" si="0"/>
        <v>0</v>
      </c>
      <c r="F12" s="89"/>
      <c r="G12" s="143" cm="1">
        <f t="array" aca="1" ref="G12" ca="1">SUM(INDIRECT("'"&amp;TOTALECSheets&amp;"'!"&amp;ADDRESS(ROW(),COLUMN())))</f>
        <v>0</v>
      </c>
      <c r="H12" s="143" cm="1">
        <f t="array" aca="1" ref="H12" ca="1">SUM(INDIRECT("'"&amp;TOTALECSheets&amp;"'!"&amp;ADDRESS(ROW(),COLUMN())))</f>
        <v>0</v>
      </c>
      <c r="I12" s="143" cm="1">
        <f t="array" aca="1" ref="I12" ca="1">SUM(INDIRECT("'"&amp;TOTALECSheets&amp;"'!"&amp;ADDRESS(ROW(),COLUMN())))</f>
        <v>0</v>
      </c>
      <c r="J12" s="143" cm="1">
        <f t="array" aca="1" ref="J12" ca="1">SUM(INDIRECT("'"&amp;TOTALECSheets&amp;"'!"&amp;ADDRESS(ROW(),COLUMN())))</f>
        <v>0</v>
      </c>
      <c r="K12" s="143" cm="1">
        <f t="array" aca="1" ref="K12" ca="1">SUM(INDIRECT("'"&amp;TOTALECSheets&amp;"'!"&amp;ADDRESS(ROW(),COLUMN())))</f>
        <v>0</v>
      </c>
      <c r="L12" s="143" cm="1">
        <f t="array" aca="1" ref="L12" ca="1">SUM(INDIRECT("'"&amp;TOTALECSheets&amp;"'!"&amp;ADDRESS(ROW(),COLUMN())))</f>
        <v>0</v>
      </c>
      <c r="M12" s="143" cm="1">
        <f t="array" aca="1" ref="M12" ca="1">SUM(INDIRECT("'"&amp;TOTALECSheets&amp;"'!"&amp;ADDRESS(ROW(),COLUMN())))</f>
        <v>0</v>
      </c>
      <c r="N12" s="143" cm="1">
        <f t="array" aca="1" ref="N12" ca="1">SUM(INDIRECT("'"&amp;TOTALECSheets&amp;"'!"&amp;ADDRESS(ROW(),COLUMN())))</f>
        <v>0</v>
      </c>
      <c r="O12" s="143" cm="1">
        <f t="array" aca="1" ref="O12" ca="1">SUM(INDIRECT("'"&amp;TOTALECSheets&amp;"'!"&amp;ADDRESS(ROW(),COLUMN())))</f>
        <v>0</v>
      </c>
      <c r="P12" s="143" cm="1">
        <f t="array" aca="1" ref="P12" ca="1">SUM(INDIRECT("'"&amp;TOTALECSheets&amp;"'!"&amp;ADDRESS(ROW(),COLUMN())))</f>
        <v>0</v>
      </c>
      <c r="Q12" s="143" cm="1">
        <f t="array" aca="1" ref="Q12" ca="1">SUM(INDIRECT("'"&amp;TOTALECSheets&amp;"'!"&amp;ADDRESS(ROW(),COLUMN())))</f>
        <v>0</v>
      </c>
      <c r="R12" s="143" cm="1">
        <f t="array" aca="1" ref="R12" ca="1">SUM(INDIRECT("'"&amp;TOTALECSheets&amp;"'!"&amp;ADDRESS(ROW(),COLUMN())))</f>
        <v>0</v>
      </c>
      <c r="S12" s="143" cm="1">
        <f t="array" aca="1" ref="S12" ca="1">SUM(INDIRECT("'"&amp;TOTALECSheets&amp;"'!"&amp;ADDRESS(ROW(),COLUMN())))</f>
        <v>0</v>
      </c>
      <c r="T12" s="143" cm="1">
        <f t="array" aca="1" ref="T12" ca="1">SUM(INDIRECT("'"&amp;TOTALECSheets&amp;"'!"&amp;ADDRESS(ROW(),COLUMN())))</f>
        <v>0</v>
      </c>
      <c r="U12" s="143" cm="1">
        <f t="array" aca="1" ref="U12" ca="1">SUM(INDIRECT("'"&amp;TOTALECSheets&amp;"'!"&amp;ADDRESS(ROW(),COLUMN())))</f>
        <v>0</v>
      </c>
      <c r="V12" s="143" cm="1">
        <f t="array" aca="1" ref="V12" ca="1">SUM(INDIRECT("'"&amp;TOTALECSheets&amp;"'!"&amp;ADDRESS(ROW(),COLUMN())))</f>
        <v>0</v>
      </c>
      <c r="W12" s="143" cm="1">
        <f t="array" aca="1" ref="W12" ca="1">SUM(INDIRECT("'"&amp;TOTALECSheets&amp;"'!"&amp;ADDRESS(ROW(),COLUMN())))</f>
        <v>0</v>
      </c>
      <c r="X12" s="143" cm="1">
        <f t="array" aca="1" ref="X12" ca="1">SUM(INDIRECT("'"&amp;TOTALECSheets&amp;"'!"&amp;ADDRESS(ROW(),COLUMN())))</f>
        <v>0</v>
      </c>
      <c r="Y12" s="143" cm="1">
        <f t="array" aca="1" ref="Y12" ca="1">SUM(INDIRECT("'"&amp;TOTALECSheets&amp;"'!"&amp;ADDRESS(ROW(),COLUMN())))</f>
        <v>0</v>
      </c>
      <c r="Z12" s="143" cm="1">
        <f t="array" aca="1" ref="Z12" ca="1">SUM(INDIRECT("'"&amp;TOTALECSheets&amp;"'!"&amp;ADDRESS(ROW(),COLUMN())))</f>
        <v>0</v>
      </c>
    </row>
    <row r="13" spans="1:26" outlineLevel="1">
      <c r="A13" s="113">
        <f>IF(ISBLANK('Input-Accounts'!A13),"",'Input-Accounts'!A13)</f>
        <v>6</v>
      </c>
      <c r="B13" s="17" t="str">
        <f>IF(ISBLANK('Input-Accounts'!B13),"",'Input-Accounts'!B13)</f>
        <v>Misc. Intangible Plant - Plant Related</v>
      </c>
      <c r="C13" s="113">
        <f>IF(ISBLANK('Input-Accounts'!C13),"",'Input-Accounts'!C13)</f>
        <v>303</v>
      </c>
      <c r="D13" s="143" cm="1">
        <f t="array" aca="1" ref="D13" ca="1">SUM(INDIRECT("'"&amp;TOTALECSheets&amp;"'!"&amp;ADDRESS(ROW(),COLUMN())))</f>
        <v>0</v>
      </c>
      <c r="E13" s="143">
        <f t="shared" ca="1" si="0"/>
        <v>0</v>
      </c>
      <c r="F13" s="89"/>
      <c r="G13" s="143" cm="1">
        <f t="array" aca="1" ref="G13" ca="1">SUM(INDIRECT("'"&amp;TOTALECSheets&amp;"'!"&amp;ADDRESS(ROW(),COLUMN())))</f>
        <v>0</v>
      </c>
      <c r="H13" s="143" cm="1">
        <f t="array" aca="1" ref="H13" ca="1">SUM(INDIRECT("'"&amp;TOTALECSheets&amp;"'!"&amp;ADDRESS(ROW(),COLUMN())))</f>
        <v>0</v>
      </c>
      <c r="I13" s="143" cm="1">
        <f t="array" aca="1" ref="I13" ca="1">SUM(INDIRECT("'"&amp;TOTALECSheets&amp;"'!"&amp;ADDRESS(ROW(),COLUMN())))</f>
        <v>0</v>
      </c>
      <c r="J13" s="143" cm="1">
        <f t="array" aca="1" ref="J13" ca="1">SUM(INDIRECT("'"&amp;TOTALECSheets&amp;"'!"&amp;ADDRESS(ROW(),COLUMN())))</f>
        <v>0</v>
      </c>
      <c r="K13" s="143" cm="1">
        <f t="array" aca="1" ref="K13" ca="1">SUM(INDIRECT("'"&amp;TOTALECSheets&amp;"'!"&amp;ADDRESS(ROW(),COLUMN())))</f>
        <v>0</v>
      </c>
      <c r="L13" s="143" cm="1">
        <f t="array" aca="1" ref="L13" ca="1">SUM(INDIRECT("'"&amp;TOTALECSheets&amp;"'!"&amp;ADDRESS(ROW(),COLUMN())))</f>
        <v>0</v>
      </c>
      <c r="M13" s="143" cm="1">
        <f t="array" aca="1" ref="M13" ca="1">SUM(INDIRECT("'"&amp;TOTALECSheets&amp;"'!"&amp;ADDRESS(ROW(),COLUMN())))</f>
        <v>0</v>
      </c>
      <c r="N13" s="143" cm="1">
        <f t="array" aca="1" ref="N13" ca="1">SUM(INDIRECT("'"&amp;TOTALECSheets&amp;"'!"&amp;ADDRESS(ROW(),COLUMN())))</f>
        <v>0</v>
      </c>
      <c r="O13" s="143" cm="1">
        <f t="array" aca="1" ref="O13" ca="1">SUM(INDIRECT("'"&amp;TOTALECSheets&amp;"'!"&amp;ADDRESS(ROW(),COLUMN())))</f>
        <v>0</v>
      </c>
      <c r="P13" s="143" cm="1">
        <f t="array" aca="1" ref="P13" ca="1">SUM(INDIRECT("'"&amp;TOTALECSheets&amp;"'!"&amp;ADDRESS(ROW(),COLUMN())))</f>
        <v>0</v>
      </c>
      <c r="Q13" s="143" cm="1">
        <f t="array" aca="1" ref="Q13" ca="1">SUM(INDIRECT("'"&amp;TOTALECSheets&amp;"'!"&amp;ADDRESS(ROW(),COLUMN())))</f>
        <v>0</v>
      </c>
      <c r="R13" s="143" cm="1">
        <f t="array" aca="1" ref="R13" ca="1">SUM(INDIRECT("'"&amp;TOTALECSheets&amp;"'!"&amp;ADDRESS(ROW(),COLUMN())))</f>
        <v>0</v>
      </c>
      <c r="S13" s="143" cm="1">
        <f t="array" aca="1" ref="S13" ca="1">SUM(INDIRECT("'"&amp;TOTALECSheets&amp;"'!"&amp;ADDRESS(ROW(),COLUMN())))</f>
        <v>0</v>
      </c>
      <c r="T13" s="143" cm="1">
        <f t="array" aca="1" ref="T13" ca="1">SUM(INDIRECT("'"&amp;TOTALECSheets&amp;"'!"&amp;ADDRESS(ROW(),COLUMN())))</f>
        <v>0</v>
      </c>
      <c r="U13" s="143" cm="1">
        <f t="array" aca="1" ref="U13" ca="1">SUM(INDIRECT("'"&amp;TOTALECSheets&amp;"'!"&amp;ADDRESS(ROW(),COLUMN())))</f>
        <v>0</v>
      </c>
      <c r="V13" s="143" cm="1">
        <f t="array" aca="1" ref="V13" ca="1">SUM(INDIRECT("'"&amp;TOTALECSheets&amp;"'!"&amp;ADDRESS(ROW(),COLUMN())))</f>
        <v>0</v>
      </c>
      <c r="W13" s="143" cm="1">
        <f t="array" aca="1" ref="W13" ca="1">SUM(INDIRECT("'"&amp;TOTALECSheets&amp;"'!"&amp;ADDRESS(ROW(),COLUMN())))</f>
        <v>0</v>
      </c>
      <c r="X13" s="143" cm="1">
        <f t="array" aca="1" ref="X13" ca="1">SUM(INDIRECT("'"&amp;TOTALECSheets&amp;"'!"&amp;ADDRESS(ROW(),COLUMN())))</f>
        <v>0</v>
      </c>
      <c r="Y13" s="143" cm="1">
        <f t="array" aca="1" ref="Y13" ca="1">SUM(INDIRECT("'"&amp;TOTALECSheets&amp;"'!"&amp;ADDRESS(ROW(),COLUMN())))</f>
        <v>0</v>
      </c>
      <c r="Z13" s="143" cm="1">
        <f t="array" aca="1" ref="Z13" ca="1">SUM(INDIRECT("'"&amp;TOTALECSheets&amp;"'!"&amp;ADDRESS(ROW(),COLUMN())))</f>
        <v>0</v>
      </c>
    </row>
    <row r="14" spans="1:26" outlineLevel="1">
      <c r="A14" s="113">
        <f>IF(ISBLANK('Input-Accounts'!A14),"",'Input-Accounts'!A14)</f>
        <v>7</v>
      </c>
      <c r="B14" s="17" t="str">
        <f>IF(ISBLANK('Input-Accounts'!B14),"",'Input-Accounts'!B14)</f>
        <v>Misc. Intangible Plant - Throughtput Related</v>
      </c>
      <c r="C14" s="113">
        <f>IF(ISBLANK('Input-Accounts'!C14),"",'Input-Accounts'!C14)</f>
        <v>303</v>
      </c>
      <c r="D14" s="143" cm="1">
        <f t="array" aca="1" ref="D14" ca="1">SUM(INDIRECT("'"&amp;TOTALECSheets&amp;"'!"&amp;ADDRESS(ROW(),COLUMN())))</f>
        <v>1407085.6530374277</v>
      </c>
      <c r="E14" s="143">
        <f t="shared" ca="1" si="0"/>
        <v>0</v>
      </c>
      <c r="F14" s="89"/>
      <c r="G14" s="143" cm="1">
        <f t="array" aca="1" ref="G14" ca="1">SUM(INDIRECT("'"&amp;TOTALECSheets&amp;"'!"&amp;ADDRESS(ROW(),COLUMN())))</f>
        <v>141672.22524886319</v>
      </c>
      <c r="H14" s="143" cm="1">
        <f t="array" aca="1" ref="H14" ca="1">SUM(INDIRECT("'"&amp;TOTALECSheets&amp;"'!"&amp;ADDRESS(ROW(),COLUMN())))</f>
        <v>100246.96083728314</v>
      </c>
      <c r="I14" s="143" cm="1">
        <f t="array" aca="1" ref="I14" ca="1">SUM(INDIRECT("'"&amp;TOTALECSheets&amp;"'!"&amp;ADDRESS(ROW(),COLUMN())))</f>
        <v>13276.060413031026</v>
      </c>
      <c r="J14" s="143" cm="1">
        <f t="array" aca="1" ref="J14" ca="1">SUM(INDIRECT("'"&amp;TOTALECSheets&amp;"'!"&amp;ADDRESS(ROW(),COLUMN())))</f>
        <v>18199.209853822987</v>
      </c>
      <c r="K14" s="143" cm="1">
        <f t="array" aca="1" ref="K14" ca="1">SUM(INDIRECT("'"&amp;TOTALECSheets&amp;"'!"&amp;ADDRESS(ROW(),COLUMN())))</f>
        <v>2287.4566500395235</v>
      </c>
      <c r="L14" s="143" cm="1">
        <f t="array" aca="1" ref="L14" ca="1">SUM(INDIRECT("'"&amp;TOTALECSheets&amp;"'!"&amp;ADDRESS(ROW(),COLUMN())))</f>
        <v>932323.84682210209</v>
      </c>
      <c r="M14" s="143" cm="1">
        <f t="array" aca="1" ref="M14" ca="1">SUM(INDIRECT("'"&amp;TOTALECSheets&amp;"'!"&amp;ADDRESS(ROW(),COLUMN())))</f>
        <v>199079.89321228559</v>
      </c>
      <c r="N14" s="143" cm="1">
        <f t="array" aca="1" ref="N14" ca="1">SUM(INDIRECT("'"&amp;TOTALECSheets&amp;"'!"&amp;ADDRESS(ROW(),COLUMN())))</f>
        <v>0</v>
      </c>
      <c r="O14" s="143" cm="1">
        <f t="array" aca="1" ref="O14" ca="1">SUM(INDIRECT("'"&amp;TOTALECSheets&amp;"'!"&amp;ADDRESS(ROW(),COLUMN())))</f>
        <v>0</v>
      </c>
      <c r="P14" s="143" cm="1">
        <f t="array" aca="1" ref="P14" ca="1">SUM(INDIRECT("'"&amp;TOTALECSheets&amp;"'!"&amp;ADDRESS(ROW(),COLUMN())))</f>
        <v>0</v>
      </c>
      <c r="Q14" s="143" cm="1">
        <f t="array" aca="1" ref="Q14" ca="1">SUM(INDIRECT("'"&amp;TOTALECSheets&amp;"'!"&amp;ADDRESS(ROW(),COLUMN())))</f>
        <v>0</v>
      </c>
      <c r="R14" s="143" cm="1">
        <f t="array" aca="1" ref="R14" ca="1">SUM(INDIRECT("'"&amp;TOTALECSheets&amp;"'!"&amp;ADDRESS(ROW(),COLUMN())))</f>
        <v>0</v>
      </c>
      <c r="S14" s="143" cm="1">
        <f t="array" aca="1" ref="S14" ca="1">SUM(INDIRECT("'"&amp;TOTALECSheets&amp;"'!"&amp;ADDRESS(ROW(),COLUMN())))</f>
        <v>0</v>
      </c>
      <c r="T14" s="143" cm="1">
        <f t="array" aca="1" ref="T14" ca="1">SUM(INDIRECT("'"&amp;TOTALECSheets&amp;"'!"&amp;ADDRESS(ROW(),COLUMN())))</f>
        <v>0</v>
      </c>
      <c r="U14" s="143" cm="1">
        <f t="array" aca="1" ref="U14" ca="1">SUM(INDIRECT("'"&amp;TOTALECSheets&amp;"'!"&amp;ADDRESS(ROW(),COLUMN())))</f>
        <v>0</v>
      </c>
      <c r="V14" s="143" cm="1">
        <f t="array" aca="1" ref="V14" ca="1">SUM(INDIRECT("'"&amp;TOTALECSheets&amp;"'!"&amp;ADDRESS(ROW(),COLUMN())))</f>
        <v>0</v>
      </c>
      <c r="W14" s="143" cm="1">
        <f t="array" aca="1" ref="W14" ca="1">SUM(INDIRECT("'"&amp;TOTALECSheets&amp;"'!"&amp;ADDRESS(ROW(),COLUMN())))</f>
        <v>0</v>
      </c>
      <c r="X14" s="143" cm="1">
        <f t="array" aca="1" ref="X14" ca="1">SUM(INDIRECT("'"&amp;TOTALECSheets&amp;"'!"&amp;ADDRESS(ROW(),COLUMN())))</f>
        <v>0</v>
      </c>
      <c r="Y14" s="143" cm="1">
        <f t="array" aca="1" ref="Y14" ca="1">SUM(INDIRECT("'"&amp;TOTALECSheets&amp;"'!"&amp;ADDRESS(ROW(),COLUMN())))</f>
        <v>0</v>
      </c>
      <c r="Z14" s="143" cm="1">
        <f t="array" aca="1" ref="Z14" ca="1">SUM(INDIRECT("'"&amp;TOTALECSheets&amp;"'!"&amp;ADDRESS(ROW(),COLUMN())))</f>
        <v>0</v>
      </c>
    </row>
    <row r="15" spans="1:26" outlineLevel="1">
      <c r="A15" s="113">
        <f>IF(ISBLANK('Input-Accounts'!A15),"",'Input-Accounts'!A15)</f>
        <v>8</v>
      </c>
      <c r="B15" s="17" t="str">
        <f>IF(ISBLANK('Input-Accounts'!B15),"",'Input-Accounts'!B15)</f>
        <v>Misc. Intangible Plant - Customer Related</v>
      </c>
      <c r="C15" s="113">
        <f>IF(ISBLANK('Input-Accounts'!C15),"",'Input-Accounts'!C15)</f>
        <v>303</v>
      </c>
      <c r="D15" s="143" cm="1">
        <f t="array" aca="1" ref="D15" ca="1">SUM(INDIRECT("'"&amp;TOTALECSheets&amp;"'!"&amp;ADDRESS(ROW(),COLUMN())))</f>
        <v>0</v>
      </c>
      <c r="E15" s="143">
        <f t="shared" ca="1" si="0"/>
        <v>0</v>
      </c>
      <c r="F15" s="89"/>
      <c r="G15" s="143" cm="1">
        <f t="array" aca="1" ref="G15" ca="1">SUM(INDIRECT("'"&amp;TOTALECSheets&amp;"'!"&amp;ADDRESS(ROW(),COLUMN())))</f>
        <v>0</v>
      </c>
      <c r="H15" s="143" cm="1">
        <f t="array" aca="1" ref="H15" ca="1">SUM(INDIRECT("'"&amp;TOTALECSheets&amp;"'!"&amp;ADDRESS(ROW(),COLUMN())))</f>
        <v>0</v>
      </c>
      <c r="I15" s="143" cm="1">
        <f t="array" aca="1" ref="I15" ca="1">SUM(INDIRECT("'"&amp;TOTALECSheets&amp;"'!"&amp;ADDRESS(ROW(),COLUMN())))</f>
        <v>0</v>
      </c>
      <c r="J15" s="143" cm="1">
        <f t="array" aca="1" ref="J15" ca="1">SUM(INDIRECT("'"&amp;TOTALECSheets&amp;"'!"&amp;ADDRESS(ROW(),COLUMN())))</f>
        <v>0</v>
      </c>
      <c r="K15" s="143" cm="1">
        <f t="array" aca="1" ref="K15" ca="1">SUM(INDIRECT("'"&amp;TOTALECSheets&amp;"'!"&amp;ADDRESS(ROW(),COLUMN())))</f>
        <v>0</v>
      </c>
      <c r="L15" s="143" cm="1">
        <f t="array" aca="1" ref="L15" ca="1">SUM(INDIRECT("'"&amp;TOTALECSheets&amp;"'!"&amp;ADDRESS(ROW(),COLUMN())))</f>
        <v>0</v>
      </c>
      <c r="M15" s="143" cm="1">
        <f t="array" aca="1" ref="M15" ca="1">SUM(INDIRECT("'"&amp;TOTALECSheets&amp;"'!"&amp;ADDRESS(ROW(),COLUMN())))</f>
        <v>0</v>
      </c>
      <c r="N15" s="143" cm="1">
        <f t="array" aca="1" ref="N15" ca="1">SUM(INDIRECT("'"&amp;TOTALECSheets&amp;"'!"&amp;ADDRESS(ROW(),COLUMN())))</f>
        <v>0</v>
      </c>
      <c r="O15" s="143" cm="1">
        <f t="array" aca="1" ref="O15" ca="1">SUM(INDIRECT("'"&amp;TOTALECSheets&amp;"'!"&amp;ADDRESS(ROW(),COLUMN())))</f>
        <v>0</v>
      </c>
      <c r="P15" s="143" cm="1">
        <f t="array" aca="1" ref="P15" ca="1">SUM(INDIRECT("'"&amp;TOTALECSheets&amp;"'!"&amp;ADDRESS(ROW(),COLUMN())))</f>
        <v>0</v>
      </c>
      <c r="Q15" s="143" cm="1">
        <f t="array" aca="1" ref="Q15" ca="1">SUM(INDIRECT("'"&amp;TOTALECSheets&amp;"'!"&amp;ADDRESS(ROW(),COLUMN())))</f>
        <v>0</v>
      </c>
      <c r="R15" s="143" cm="1">
        <f t="array" aca="1" ref="R15" ca="1">SUM(INDIRECT("'"&amp;TOTALECSheets&amp;"'!"&amp;ADDRESS(ROW(),COLUMN())))</f>
        <v>0</v>
      </c>
      <c r="S15" s="143" cm="1">
        <f t="array" aca="1" ref="S15" ca="1">SUM(INDIRECT("'"&amp;TOTALECSheets&amp;"'!"&amp;ADDRESS(ROW(),COLUMN())))</f>
        <v>0</v>
      </c>
      <c r="T15" s="143" cm="1">
        <f t="array" aca="1" ref="T15" ca="1">SUM(INDIRECT("'"&amp;TOTALECSheets&amp;"'!"&amp;ADDRESS(ROW(),COLUMN())))</f>
        <v>0</v>
      </c>
      <c r="U15" s="143" cm="1">
        <f t="array" aca="1" ref="U15" ca="1">SUM(INDIRECT("'"&amp;TOTALECSheets&amp;"'!"&amp;ADDRESS(ROW(),COLUMN())))</f>
        <v>0</v>
      </c>
      <c r="V15" s="143" cm="1">
        <f t="array" aca="1" ref="V15" ca="1">SUM(INDIRECT("'"&amp;TOTALECSheets&amp;"'!"&amp;ADDRESS(ROW(),COLUMN())))</f>
        <v>0</v>
      </c>
      <c r="W15" s="143" cm="1">
        <f t="array" aca="1" ref="W15" ca="1">SUM(INDIRECT("'"&amp;TOTALECSheets&amp;"'!"&amp;ADDRESS(ROW(),COLUMN())))</f>
        <v>0</v>
      </c>
      <c r="X15" s="143" cm="1">
        <f t="array" aca="1" ref="X15" ca="1">SUM(INDIRECT("'"&amp;TOTALECSheets&amp;"'!"&amp;ADDRESS(ROW(),COLUMN())))</f>
        <v>0</v>
      </c>
      <c r="Y15" s="143" cm="1">
        <f t="array" aca="1" ref="Y15" ca="1">SUM(INDIRECT("'"&amp;TOTALECSheets&amp;"'!"&amp;ADDRESS(ROW(),COLUMN())))</f>
        <v>0</v>
      </c>
      <c r="Z15" s="143" cm="1">
        <f t="array" aca="1" ref="Z15" ca="1">SUM(INDIRECT("'"&amp;TOTALECSheets&amp;"'!"&amp;ADDRESS(ROW(),COLUMN())))</f>
        <v>0</v>
      </c>
    </row>
    <row r="16" spans="1:26" outlineLevel="1">
      <c r="A16" s="113">
        <f>IF(ISBLANK('Input-Accounts'!A16),"",'Input-Accounts'!A16)</f>
        <v>9</v>
      </c>
      <c r="B16" s="79" t="str">
        <f>IF(ISBLANK('Input-Accounts'!B16),"",'Input-Accounts'!B16)</f>
        <v>Subtotal - Intangible Plant</v>
      </c>
      <c r="C16" s="113" t="str">
        <f>IF(ISBLANK('Input-Accounts'!C16),"",'Input-Accounts'!C16)</f>
        <v/>
      </c>
      <c r="D16" s="144" cm="1">
        <f t="array" aca="1" ref="D16" ca="1">SUM(INDIRECT("'"&amp;TOTALECSheets&amp;"'!"&amp;ADDRESS(ROW(),COLUMN())))</f>
        <v>1407085.6530374277</v>
      </c>
      <c r="E16" s="143">
        <f t="shared" ca="1" si="0"/>
        <v>0</v>
      </c>
      <c r="G16" s="144" cm="1">
        <f t="array" aca="1" ref="G16" ca="1">SUM(INDIRECT("'"&amp;TOTALECSheets&amp;"'!"&amp;ADDRESS(ROW(),COLUMN())))</f>
        <v>141672.22524886319</v>
      </c>
      <c r="H16" s="144" cm="1">
        <f t="array" aca="1" ref="H16" ca="1">SUM(INDIRECT("'"&amp;TOTALECSheets&amp;"'!"&amp;ADDRESS(ROW(),COLUMN())))</f>
        <v>100246.96083728314</v>
      </c>
      <c r="I16" s="144" cm="1">
        <f t="array" aca="1" ref="I16" ca="1">SUM(INDIRECT("'"&amp;TOTALECSheets&amp;"'!"&amp;ADDRESS(ROW(),COLUMN())))</f>
        <v>13276.060413031026</v>
      </c>
      <c r="J16" s="144" cm="1">
        <f t="array" aca="1" ref="J16" ca="1">SUM(INDIRECT("'"&amp;TOTALECSheets&amp;"'!"&amp;ADDRESS(ROW(),COLUMN())))</f>
        <v>18199.209853822987</v>
      </c>
      <c r="K16" s="144" cm="1">
        <f t="array" aca="1" ref="K16" ca="1">SUM(INDIRECT("'"&amp;TOTALECSheets&amp;"'!"&amp;ADDRESS(ROW(),COLUMN())))</f>
        <v>2287.4566500395235</v>
      </c>
      <c r="L16" s="144" cm="1">
        <f t="array" aca="1" ref="L16" ca="1">SUM(INDIRECT("'"&amp;TOTALECSheets&amp;"'!"&amp;ADDRESS(ROW(),COLUMN())))</f>
        <v>932323.84682210209</v>
      </c>
      <c r="M16" s="144" cm="1">
        <f t="array" aca="1" ref="M16" ca="1">SUM(INDIRECT("'"&amp;TOTALECSheets&amp;"'!"&amp;ADDRESS(ROW(),COLUMN())))</f>
        <v>199079.89321228559</v>
      </c>
      <c r="N16" s="144" cm="1">
        <f t="array" aca="1" ref="N16" ca="1">SUM(INDIRECT("'"&amp;TOTALECSheets&amp;"'!"&amp;ADDRESS(ROW(),COLUMN())))</f>
        <v>0</v>
      </c>
      <c r="O16" s="144" cm="1">
        <f t="array" aca="1" ref="O16" ca="1">SUM(INDIRECT("'"&amp;TOTALECSheets&amp;"'!"&amp;ADDRESS(ROW(),COLUMN())))</f>
        <v>0</v>
      </c>
      <c r="P16" s="144" cm="1">
        <f t="array" aca="1" ref="P16" ca="1">SUM(INDIRECT("'"&amp;TOTALECSheets&amp;"'!"&amp;ADDRESS(ROW(),COLUMN())))</f>
        <v>0</v>
      </c>
      <c r="Q16" s="144" cm="1">
        <f t="array" aca="1" ref="Q16" ca="1">SUM(INDIRECT("'"&amp;TOTALECSheets&amp;"'!"&amp;ADDRESS(ROW(),COLUMN())))</f>
        <v>0</v>
      </c>
      <c r="R16" s="144" cm="1">
        <f t="array" aca="1" ref="R16" ca="1">SUM(INDIRECT("'"&amp;TOTALECSheets&amp;"'!"&amp;ADDRESS(ROW(),COLUMN())))</f>
        <v>0</v>
      </c>
      <c r="S16" s="144" cm="1">
        <f t="array" aca="1" ref="S16" ca="1">SUM(INDIRECT("'"&amp;TOTALECSheets&amp;"'!"&amp;ADDRESS(ROW(),COLUMN())))</f>
        <v>0</v>
      </c>
      <c r="T16" s="144" cm="1">
        <f t="array" aca="1" ref="T16" ca="1">SUM(INDIRECT("'"&amp;TOTALECSheets&amp;"'!"&amp;ADDRESS(ROW(),COLUMN())))</f>
        <v>0</v>
      </c>
      <c r="U16" s="144" cm="1">
        <f t="array" aca="1" ref="U16" ca="1">SUM(INDIRECT("'"&amp;TOTALECSheets&amp;"'!"&amp;ADDRESS(ROW(),COLUMN())))</f>
        <v>0</v>
      </c>
      <c r="V16" s="144" cm="1">
        <f t="array" aca="1" ref="V16" ca="1">SUM(INDIRECT("'"&amp;TOTALECSheets&amp;"'!"&amp;ADDRESS(ROW(),COLUMN())))</f>
        <v>0</v>
      </c>
      <c r="W16" s="144" cm="1">
        <f t="array" aca="1" ref="W16" ca="1">SUM(INDIRECT("'"&amp;TOTALECSheets&amp;"'!"&amp;ADDRESS(ROW(),COLUMN())))</f>
        <v>0</v>
      </c>
      <c r="X16" s="144" cm="1">
        <f t="array" aca="1" ref="X16" ca="1">SUM(INDIRECT("'"&amp;TOTALECSheets&amp;"'!"&amp;ADDRESS(ROW(),COLUMN())))</f>
        <v>0</v>
      </c>
      <c r="Y16" s="144" cm="1">
        <f t="array" aca="1" ref="Y16" ca="1">SUM(INDIRECT("'"&amp;TOTALECSheets&amp;"'!"&amp;ADDRESS(ROW(),COLUMN())))</f>
        <v>0</v>
      </c>
      <c r="Z16" s="144" cm="1">
        <f t="array" aca="1" ref="Z16" ca="1">SUM(INDIRECT("'"&amp;TOTALECSheets&amp;"'!"&amp;ADDRESS(ROW(),COLUMN())))</f>
        <v>0</v>
      </c>
    </row>
    <row r="17" spans="1:26" outlineLevel="1">
      <c r="A17" s="113" t="str">
        <f>IF(ISBLANK('Input-Accounts'!A17),"",'Input-Accounts'!A17)</f>
        <v/>
      </c>
      <c r="B17" s="79" t="str">
        <f>IF(ISBLANK('Input-Accounts'!B17),"",'Input-Accounts'!B17)</f>
        <v/>
      </c>
      <c r="D17" s="143"/>
      <c r="E17" s="143">
        <f t="shared" si="0"/>
        <v>0</v>
      </c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</row>
    <row r="18" spans="1:26" outlineLevel="1">
      <c r="A18" s="113">
        <f>IF(ISBLANK('Input-Accounts'!A18),"",'Input-Accounts'!A18)</f>
        <v>10</v>
      </c>
      <c r="B18" s="81" t="str">
        <f>IF(ISBLANK('Input-Accounts'!B18),"",'Input-Accounts'!B18)</f>
        <v xml:space="preserve">Transmission plant </v>
      </c>
      <c r="D18" s="143"/>
      <c r="E18" s="143">
        <f t="shared" si="0"/>
        <v>0</v>
      </c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</row>
    <row r="19" spans="1:26" outlineLevel="1">
      <c r="A19" s="113">
        <f>IF(ISBLANK('Input-Accounts'!A19),"",'Input-Accounts'!A19)</f>
        <v>11</v>
      </c>
      <c r="B19" s="17" t="str">
        <f>IF(ISBLANK('Input-Accounts'!B19),"",'Input-Accounts'!B19)</f>
        <v>Land and Land Rights</v>
      </c>
      <c r="C19" s="113">
        <f>IF(ISBLANK('Input-Accounts'!C19),"",'Input-Accounts'!C19)</f>
        <v>365.1</v>
      </c>
      <c r="D19" s="143" cm="1">
        <f t="array" aca="1" ref="D19" ca="1">SUM(INDIRECT("'"&amp;TOTALECSheets&amp;"'!"&amp;ADDRESS(ROW(),COLUMN())))</f>
        <v>0</v>
      </c>
      <c r="E19" s="143">
        <f t="shared" ca="1" si="0"/>
        <v>0</v>
      </c>
      <c r="F19" s="89"/>
      <c r="G19" s="143" cm="1">
        <f t="array" aca="1" ref="G19" ca="1">SUM(INDIRECT("'"&amp;TOTALECSheets&amp;"'!"&amp;ADDRESS(ROW(),COLUMN())))</f>
        <v>0</v>
      </c>
      <c r="H19" s="143" cm="1">
        <f t="array" aca="1" ref="H19" ca="1">SUM(INDIRECT("'"&amp;TOTALECSheets&amp;"'!"&amp;ADDRESS(ROW(),COLUMN())))</f>
        <v>0</v>
      </c>
      <c r="I19" s="143" cm="1">
        <f t="array" aca="1" ref="I19" ca="1">SUM(INDIRECT("'"&amp;TOTALECSheets&amp;"'!"&amp;ADDRESS(ROW(),COLUMN())))</f>
        <v>0</v>
      </c>
      <c r="J19" s="143" cm="1">
        <f t="array" aca="1" ref="J19" ca="1">SUM(INDIRECT("'"&amp;TOTALECSheets&amp;"'!"&amp;ADDRESS(ROW(),COLUMN())))</f>
        <v>0</v>
      </c>
      <c r="K19" s="143" cm="1">
        <f t="array" aca="1" ref="K19" ca="1">SUM(INDIRECT("'"&amp;TOTALECSheets&amp;"'!"&amp;ADDRESS(ROW(),COLUMN())))</f>
        <v>0</v>
      </c>
      <c r="L19" s="143" cm="1">
        <f t="array" aca="1" ref="L19" ca="1">SUM(INDIRECT("'"&amp;TOTALECSheets&amp;"'!"&amp;ADDRESS(ROW(),COLUMN())))</f>
        <v>0</v>
      </c>
      <c r="M19" s="143" cm="1">
        <f t="array" aca="1" ref="M19" ca="1">SUM(INDIRECT("'"&amp;TOTALECSheets&amp;"'!"&amp;ADDRESS(ROW(),COLUMN())))</f>
        <v>0</v>
      </c>
      <c r="N19" s="143" cm="1">
        <f t="array" aca="1" ref="N19" ca="1">SUM(INDIRECT("'"&amp;TOTALECSheets&amp;"'!"&amp;ADDRESS(ROW(),COLUMN())))</f>
        <v>0</v>
      </c>
      <c r="O19" s="143" cm="1">
        <f t="array" aca="1" ref="O19" ca="1">SUM(INDIRECT("'"&amp;TOTALECSheets&amp;"'!"&amp;ADDRESS(ROW(),COLUMN())))</f>
        <v>0</v>
      </c>
      <c r="P19" s="143" cm="1">
        <f t="array" aca="1" ref="P19" ca="1">SUM(INDIRECT("'"&amp;TOTALECSheets&amp;"'!"&amp;ADDRESS(ROW(),COLUMN())))</f>
        <v>0</v>
      </c>
      <c r="Q19" s="143" cm="1">
        <f t="array" aca="1" ref="Q19" ca="1">SUM(INDIRECT("'"&amp;TOTALECSheets&amp;"'!"&amp;ADDRESS(ROW(),COLUMN())))</f>
        <v>0</v>
      </c>
      <c r="R19" s="143" cm="1">
        <f t="array" aca="1" ref="R19" ca="1">SUM(INDIRECT("'"&amp;TOTALECSheets&amp;"'!"&amp;ADDRESS(ROW(),COLUMN())))</f>
        <v>0</v>
      </c>
      <c r="S19" s="143" cm="1">
        <f t="array" aca="1" ref="S19" ca="1">SUM(INDIRECT("'"&amp;TOTALECSheets&amp;"'!"&amp;ADDRESS(ROW(),COLUMN())))</f>
        <v>0</v>
      </c>
      <c r="T19" s="143" cm="1">
        <f t="array" aca="1" ref="T19" ca="1">SUM(INDIRECT("'"&amp;TOTALECSheets&amp;"'!"&amp;ADDRESS(ROW(),COLUMN())))</f>
        <v>0</v>
      </c>
      <c r="U19" s="143" cm="1">
        <f t="array" aca="1" ref="U19" ca="1">SUM(INDIRECT("'"&amp;TOTALECSheets&amp;"'!"&amp;ADDRESS(ROW(),COLUMN())))</f>
        <v>0</v>
      </c>
      <c r="V19" s="143" cm="1">
        <f t="array" aca="1" ref="V19" ca="1">SUM(INDIRECT("'"&amp;TOTALECSheets&amp;"'!"&amp;ADDRESS(ROW(),COLUMN())))</f>
        <v>0</v>
      </c>
      <c r="W19" s="143" cm="1">
        <f t="array" aca="1" ref="W19" ca="1">SUM(INDIRECT("'"&amp;TOTALECSheets&amp;"'!"&amp;ADDRESS(ROW(),COLUMN())))</f>
        <v>0</v>
      </c>
      <c r="X19" s="143" cm="1">
        <f t="array" aca="1" ref="X19" ca="1">SUM(INDIRECT("'"&amp;TOTALECSheets&amp;"'!"&amp;ADDRESS(ROW(),COLUMN())))</f>
        <v>0</v>
      </c>
      <c r="Y19" s="143" cm="1">
        <f t="array" aca="1" ref="Y19" ca="1">SUM(INDIRECT("'"&amp;TOTALECSheets&amp;"'!"&amp;ADDRESS(ROW(),COLUMN())))</f>
        <v>0</v>
      </c>
      <c r="Z19" s="143" cm="1">
        <f t="array" aca="1" ref="Z19" ca="1">SUM(INDIRECT("'"&amp;TOTALECSheets&amp;"'!"&amp;ADDRESS(ROW(),COLUMN())))</f>
        <v>0</v>
      </c>
    </row>
    <row r="20" spans="1:26" outlineLevel="1">
      <c r="A20" s="113">
        <f>IF(ISBLANK('Input-Accounts'!A20),"",'Input-Accounts'!A20)</f>
        <v>12</v>
      </c>
      <c r="B20" s="17" t="str">
        <f>IF(ISBLANK('Input-Accounts'!B20),"",'Input-Accounts'!B20)</f>
        <v>Structures and improvements</v>
      </c>
      <c r="C20" s="113">
        <f>IF(ISBLANK('Input-Accounts'!C20),"",'Input-Accounts'!C20)</f>
        <v>366</v>
      </c>
      <c r="D20" s="143" cm="1">
        <f t="array" aca="1" ref="D20" ca="1">SUM(INDIRECT("'"&amp;TOTALECSheets&amp;"'!"&amp;ADDRESS(ROW(),COLUMN())))</f>
        <v>0</v>
      </c>
      <c r="E20" s="143">
        <f t="shared" ca="1" si="0"/>
        <v>0</v>
      </c>
      <c r="F20" s="89"/>
      <c r="G20" s="143" cm="1">
        <f t="array" aca="1" ref="G20" ca="1">SUM(INDIRECT("'"&amp;TOTALECSheets&amp;"'!"&amp;ADDRESS(ROW(),COLUMN())))</f>
        <v>0</v>
      </c>
      <c r="H20" s="143" cm="1">
        <f t="array" aca="1" ref="H20" ca="1">SUM(INDIRECT("'"&amp;TOTALECSheets&amp;"'!"&amp;ADDRESS(ROW(),COLUMN())))</f>
        <v>0</v>
      </c>
      <c r="I20" s="143" cm="1">
        <f t="array" aca="1" ref="I20" ca="1">SUM(INDIRECT("'"&amp;TOTALECSheets&amp;"'!"&amp;ADDRESS(ROW(),COLUMN())))</f>
        <v>0</v>
      </c>
      <c r="J20" s="143" cm="1">
        <f t="array" aca="1" ref="J20" ca="1">SUM(INDIRECT("'"&amp;TOTALECSheets&amp;"'!"&amp;ADDRESS(ROW(),COLUMN())))</f>
        <v>0</v>
      </c>
      <c r="K20" s="143" cm="1">
        <f t="array" aca="1" ref="K20" ca="1">SUM(INDIRECT("'"&amp;TOTALECSheets&amp;"'!"&amp;ADDRESS(ROW(),COLUMN())))</f>
        <v>0</v>
      </c>
      <c r="L20" s="143" cm="1">
        <f t="array" aca="1" ref="L20" ca="1">SUM(INDIRECT("'"&amp;TOTALECSheets&amp;"'!"&amp;ADDRESS(ROW(),COLUMN())))</f>
        <v>0</v>
      </c>
      <c r="M20" s="143" cm="1">
        <f t="array" aca="1" ref="M20" ca="1">SUM(INDIRECT("'"&amp;TOTALECSheets&amp;"'!"&amp;ADDRESS(ROW(),COLUMN())))</f>
        <v>0</v>
      </c>
      <c r="N20" s="143" cm="1">
        <f t="array" aca="1" ref="N20" ca="1">SUM(INDIRECT("'"&amp;TOTALECSheets&amp;"'!"&amp;ADDRESS(ROW(),COLUMN())))</f>
        <v>0</v>
      </c>
      <c r="O20" s="143" cm="1">
        <f t="array" aca="1" ref="O20" ca="1">SUM(INDIRECT("'"&amp;TOTALECSheets&amp;"'!"&amp;ADDRESS(ROW(),COLUMN())))</f>
        <v>0</v>
      </c>
      <c r="P20" s="143" cm="1">
        <f t="array" aca="1" ref="P20" ca="1">SUM(INDIRECT("'"&amp;TOTALECSheets&amp;"'!"&amp;ADDRESS(ROW(),COLUMN())))</f>
        <v>0</v>
      </c>
      <c r="Q20" s="143" cm="1">
        <f t="array" aca="1" ref="Q20" ca="1">SUM(INDIRECT("'"&amp;TOTALECSheets&amp;"'!"&amp;ADDRESS(ROW(),COLUMN())))</f>
        <v>0</v>
      </c>
      <c r="R20" s="143" cm="1">
        <f t="array" aca="1" ref="R20" ca="1">SUM(INDIRECT("'"&amp;TOTALECSheets&amp;"'!"&amp;ADDRESS(ROW(),COLUMN())))</f>
        <v>0</v>
      </c>
      <c r="S20" s="143" cm="1">
        <f t="array" aca="1" ref="S20" ca="1">SUM(INDIRECT("'"&amp;TOTALECSheets&amp;"'!"&amp;ADDRESS(ROW(),COLUMN())))</f>
        <v>0</v>
      </c>
      <c r="T20" s="143" cm="1">
        <f t="array" aca="1" ref="T20" ca="1">SUM(INDIRECT("'"&amp;TOTALECSheets&amp;"'!"&amp;ADDRESS(ROW(),COLUMN())))</f>
        <v>0</v>
      </c>
      <c r="U20" s="143" cm="1">
        <f t="array" aca="1" ref="U20" ca="1">SUM(INDIRECT("'"&amp;TOTALECSheets&amp;"'!"&amp;ADDRESS(ROW(),COLUMN())))</f>
        <v>0</v>
      </c>
      <c r="V20" s="143" cm="1">
        <f t="array" aca="1" ref="V20" ca="1">SUM(INDIRECT("'"&amp;TOTALECSheets&amp;"'!"&amp;ADDRESS(ROW(),COLUMN())))</f>
        <v>0</v>
      </c>
      <c r="W20" s="143" cm="1">
        <f t="array" aca="1" ref="W20" ca="1">SUM(INDIRECT("'"&amp;TOTALECSheets&amp;"'!"&amp;ADDRESS(ROW(),COLUMN())))</f>
        <v>0</v>
      </c>
      <c r="X20" s="143" cm="1">
        <f t="array" aca="1" ref="X20" ca="1">SUM(INDIRECT("'"&amp;TOTALECSheets&amp;"'!"&amp;ADDRESS(ROW(),COLUMN())))</f>
        <v>0</v>
      </c>
      <c r="Y20" s="143" cm="1">
        <f t="array" aca="1" ref="Y20" ca="1">SUM(INDIRECT("'"&amp;TOTALECSheets&amp;"'!"&amp;ADDRESS(ROW(),COLUMN())))</f>
        <v>0</v>
      </c>
      <c r="Z20" s="143" cm="1">
        <f t="array" aca="1" ref="Z20" ca="1">SUM(INDIRECT("'"&amp;TOTALECSheets&amp;"'!"&amp;ADDRESS(ROW(),COLUMN())))</f>
        <v>0</v>
      </c>
    </row>
    <row r="21" spans="1:26" outlineLevel="1">
      <c r="A21" s="113">
        <f>IF(ISBLANK('Input-Accounts'!A21),"",'Input-Accounts'!A21)</f>
        <v>13</v>
      </c>
      <c r="B21" s="17" t="str">
        <f>IF(ISBLANK('Input-Accounts'!B21),"",'Input-Accounts'!B21)</f>
        <v>Mains</v>
      </c>
      <c r="C21" s="113">
        <f>IF(ISBLANK('Input-Accounts'!C21),"",'Input-Accounts'!C21)</f>
        <v>367</v>
      </c>
      <c r="D21" s="143" cm="1">
        <f t="array" aca="1" ref="D21" ca="1">SUM(INDIRECT("'"&amp;TOTALECSheets&amp;"'!"&amp;ADDRESS(ROW(),COLUMN())))</f>
        <v>0</v>
      </c>
      <c r="E21" s="143">
        <f t="shared" ca="1" si="0"/>
        <v>0</v>
      </c>
      <c r="F21" s="89"/>
      <c r="G21" s="143" cm="1">
        <f t="array" aca="1" ref="G21" ca="1">SUM(INDIRECT("'"&amp;TOTALECSheets&amp;"'!"&amp;ADDRESS(ROW(),COLUMN())))</f>
        <v>0</v>
      </c>
      <c r="H21" s="143" cm="1">
        <f t="array" aca="1" ref="H21" ca="1">SUM(INDIRECT("'"&amp;TOTALECSheets&amp;"'!"&amp;ADDRESS(ROW(),COLUMN())))</f>
        <v>0</v>
      </c>
      <c r="I21" s="143" cm="1">
        <f t="array" aca="1" ref="I21" ca="1">SUM(INDIRECT("'"&amp;TOTALECSheets&amp;"'!"&amp;ADDRESS(ROW(),COLUMN())))</f>
        <v>0</v>
      </c>
      <c r="J21" s="143" cm="1">
        <f t="array" aca="1" ref="J21" ca="1">SUM(INDIRECT("'"&amp;TOTALECSheets&amp;"'!"&amp;ADDRESS(ROW(),COLUMN())))</f>
        <v>0</v>
      </c>
      <c r="K21" s="143" cm="1">
        <f t="array" aca="1" ref="K21" ca="1">SUM(INDIRECT("'"&amp;TOTALECSheets&amp;"'!"&amp;ADDRESS(ROW(),COLUMN())))</f>
        <v>0</v>
      </c>
      <c r="L21" s="143" cm="1">
        <f t="array" aca="1" ref="L21" ca="1">SUM(INDIRECT("'"&amp;TOTALECSheets&amp;"'!"&amp;ADDRESS(ROW(),COLUMN())))</f>
        <v>0</v>
      </c>
      <c r="M21" s="143" cm="1">
        <f t="array" aca="1" ref="M21" ca="1">SUM(INDIRECT("'"&amp;TOTALECSheets&amp;"'!"&amp;ADDRESS(ROW(),COLUMN())))</f>
        <v>0</v>
      </c>
      <c r="N21" s="143" cm="1">
        <f t="array" aca="1" ref="N21" ca="1">SUM(INDIRECT("'"&amp;TOTALECSheets&amp;"'!"&amp;ADDRESS(ROW(),COLUMN())))</f>
        <v>0</v>
      </c>
      <c r="O21" s="143" cm="1">
        <f t="array" aca="1" ref="O21" ca="1">SUM(INDIRECT("'"&amp;TOTALECSheets&amp;"'!"&amp;ADDRESS(ROW(),COLUMN())))</f>
        <v>0</v>
      </c>
      <c r="P21" s="143" cm="1">
        <f t="array" aca="1" ref="P21" ca="1">SUM(INDIRECT("'"&amp;TOTALECSheets&amp;"'!"&amp;ADDRESS(ROW(),COLUMN())))</f>
        <v>0</v>
      </c>
      <c r="Q21" s="143" cm="1">
        <f t="array" aca="1" ref="Q21" ca="1">SUM(INDIRECT("'"&amp;TOTALECSheets&amp;"'!"&amp;ADDRESS(ROW(),COLUMN())))</f>
        <v>0</v>
      </c>
      <c r="R21" s="143" cm="1">
        <f t="array" aca="1" ref="R21" ca="1">SUM(INDIRECT("'"&amp;TOTALECSheets&amp;"'!"&amp;ADDRESS(ROW(),COLUMN())))</f>
        <v>0</v>
      </c>
      <c r="S21" s="143" cm="1">
        <f t="array" aca="1" ref="S21" ca="1">SUM(INDIRECT("'"&amp;TOTALECSheets&amp;"'!"&amp;ADDRESS(ROW(),COLUMN())))</f>
        <v>0</v>
      </c>
      <c r="T21" s="143" cm="1">
        <f t="array" aca="1" ref="T21" ca="1">SUM(INDIRECT("'"&amp;TOTALECSheets&amp;"'!"&amp;ADDRESS(ROW(),COLUMN())))</f>
        <v>0</v>
      </c>
      <c r="U21" s="143" cm="1">
        <f t="array" aca="1" ref="U21" ca="1">SUM(INDIRECT("'"&amp;TOTALECSheets&amp;"'!"&amp;ADDRESS(ROW(),COLUMN())))</f>
        <v>0</v>
      </c>
      <c r="V21" s="143" cm="1">
        <f t="array" aca="1" ref="V21" ca="1">SUM(INDIRECT("'"&amp;TOTALECSheets&amp;"'!"&amp;ADDRESS(ROW(),COLUMN())))</f>
        <v>0</v>
      </c>
      <c r="W21" s="143" cm="1">
        <f t="array" aca="1" ref="W21" ca="1">SUM(INDIRECT("'"&amp;TOTALECSheets&amp;"'!"&amp;ADDRESS(ROW(),COLUMN())))</f>
        <v>0</v>
      </c>
      <c r="X21" s="143" cm="1">
        <f t="array" aca="1" ref="X21" ca="1">SUM(INDIRECT("'"&amp;TOTALECSheets&amp;"'!"&amp;ADDRESS(ROW(),COLUMN())))</f>
        <v>0</v>
      </c>
      <c r="Y21" s="143" cm="1">
        <f t="array" aca="1" ref="Y21" ca="1">SUM(INDIRECT("'"&amp;TOTALECSheets&amp;"'!"&amp;ADDRESS(ROW(),COLUMN())))</f>
        <v>0</v>
      </c>
      <c r="Z21" s="143" cm="1">
        <f t="array" aca="1" ref="Z21" ca="1">SUM(INDIRECT("'"&amp;TOTALECSheets&amp;"'!"&amp;ADDRESS(ROW(),COLUMN())))</f>
        <v>0</v>
      </c>
    </row>
    <row r="22" spans="1:26" outlineLevel="1">
      <c r="A22" s="113">
        <f>IF(ISBLANK('Input-Accounts'!A22),"",'Input-Accounts'!A22)</f>
        <v>14</v>
      </c>
      <c r="B22" s="17" t="str">
        <f>IF(ISBLANK('Input-Accounts'!B22),"",'Input-Accounts'!B22)</f>
        <v>Mains - Direct</v>
      </c>
      <c r="C22" s="113">
        <f>IF(ISBLANK('Input-Accounts'!C22),"",'Input-Accounts'!C22)</f>
        <v>367.1</v>
      </c>
      <c r="D22" s="143" cm="1">
        <f t="array" aca="1" ref="D22" ca="1">SUM(INDIRECT("'"&amp;TOTALECSheets&amp;"'!"&amp;ADDRESS(ROW(),COLUMN())))</f>
        <v>0</v>
      </c>
      <c r="E22" s="143">
        <f t="shared" ref="E22" ca="1" si="1">IFERROR(IF(D22="",0,IF(D22=0,0,IF(ABS(D22-SUM($G22:$Z22))&lt;Check_Limit,0,1))),1)</f>
        <v>0</v>
      </c>
      <c r="F22" s="89"/>
      <c r="G22" s="143" cm="1">
        <f t="array" aca="1" ref="G22" ca="1">SUM(INDIRECT("'"&amp;TOTALECSheets&amp;"'!"&amp;ADDRESS(ROW(),COLUMN())))</f>
        <v>0</v>
      </c>
      <c r="H22" s="143" cm="1">
        <f t="array" aca="1" ref="H22" ca="1">SUM(INDIRECT("'"&amp;TOTALECSheets&amp;"'!"&amp;ADDRESS(ROW(),COLUMN())))</f>
        <v>0</v>
      </c>
      <c r="I22" s="143" cm="1">
        <f t="array" aca="1" ref="I22" ca="1">SUM(INDIRECT("'"&amp;TOTALECSheets&amp;"'!"&amp;ADDRESS(ROW(),COLUMN())))</f>
        <v>0</v>
      </c>
      <c r="J22" s="143" cm="1">
        <f t="array" aca="1" ref="J22" ca="1">SUM(INDIRECT("'"&amp;TOTALECSheets&amp;"'!"&amp;ADDRESS(ROW(),COLUMN())))</f>
        <v>0</v>
      </c>
      <c r="K22" s="143" cm="1">
        <f t="array" aca="1" ref="K22" ca="1">SUM(INDIRECT("'"&amp;TOTALECSheets&amp;"'!"&amp;ADDRESS(ROW(),COLUMN())))</f>
        <v>0</v>
      </c>
      <c r="L22" s="143" cm="1">
        <f t="array" aca="1" ref="L22" ca="1">SUM(INDIRECT("'"&amp;TOTALECSheets&amp;"'!"&amp;ADDRESS(ROW(),COLUMN())))</f>
        <v>0</v>
      </c>
      <c r="M22" s="143" cm="1">
        <f t="array" aca="1" ref="M22" ca="1">SUM(INDIRECT("'"&amp;TOTALECSheets&amp;"'!"&amp;ADDRESS(ROW(),COLUMN())))</f>
        <v>0</v>
      </c>
      <c r="N22" s="143" cm="1">
        <f t="array" aca="1" ref="N22" ca="1">SUM(INDIRECT("'"&amp;TOTALECSheets&amp;"'!"&amp;ADDRESS(ROW(),COLUMN())))</f>
        <v>0</v>
      </c>
      <c r="O22" s="143" cm="1">
        <f t="array" aca="1" ref="O22" ca="1">SUM(INDIRECT("'"&amp;TOTALECSheets&amp;"'!"&amp;ADDRESS(ROW(),COLUMN())))</f>
        <v>0</v>
      </c>
      <c r="P22" s="143" cm="1">
        <f t="array" aca="1" ref="P22" ca="1">SUM(INDIRECT("'"&amp;TOTALECSheets&amp;"'!"&amp;ADDRESS(ROW(),COLUMN())))</f>
        <v>0</v>
      </c>
      <c r="Q22" s="143" cm="1">
        <f t="array" aca="1" ref="Q22" ca="1">SUM(INDIRECT("'"&amp;TOTALECSheets&amp;"'!"&amp;ADDRESS(ROW(),COLUMN())))</f>
        <v>0</v>
      </c>
      <c r="R22" s="143" cm="1">
        <f t="array" aca="1" ref="R22" ca="1">SUM(INDIRECT("'"&amp;TOTALECSheets&amp;"'!"&amp;ADDRESS(ROW(),COLUMN())))</f>
        <v>0</v>
      </c>
      <c r="S22" s="143" cm="1">
        <f t="array" aca="1" ref="S22" ca="1">SUM(INDIRECT("'"&amp;TOTALECSheets&amp;"'!"&amp;ADDRESS(ROW(),COLUMN())))</f>
        <v>0</v>
      </c>
      <c r="T22" s="143" cm="1">
        <f t="array" aca="1" ref="T22" ca="1">SUM(INDIRECT("'"&amp;TOTALECSheets&amp;"'!"&amp;ADDRESS(ROW(),COLUMN())))</f>
        <v>0</v>
      </c>
      <c r="U22" s="143" cm="1">
        <f t="array" aca="1" ref="U22" ca="1">SUM(INDIRECT("'"&amp;TOTALECSheets&amp;"'!"&amp;ADDRESS(ROW(),COLUMN())))</f>
        <v>0</v>
      </c>
      <c r="V22" s="143" cm="1">
        <f t="array" aca="1" ref="V22" ca="1">SUM(INDIRECT("'"&amp;TOTALECSheets&amp;"'!"&amp;ADDRESS(ROW(),COLUMN())))</f>
        <v>0</v>
      </c>
      <c r="W22" s="143" cm="1">
        <f t="array" aca="1" ref="W22" ca="1">SUM(INDIRECT("'"&amp;TOTALECSheets&amp;"'!"&amp;ADDRESS(ROW(),COLUMN())))</f>
        <v>0</v>
      </c>
      <c r="X22" s="143" cm="1">
        <f t="array" aca="1" ref="X22" ca="1">SUM(INDIRECT("'"&amp;TOTALECSheets&amp;"'!"&amp;ADDRESS(ROW(),COLUMN())))</f>
        <v>0</v>
      </c>
      <c r="Y22" s="143" cm="1">
        <f t="array" aca="1" ref="Y22" ca="1">SUM(INDIRECT("'"&amp;TOTALECSheets&amp;"'!"&amp;ADDRESS(ROW(),COLUMN())))</f>
        <v>0</v>
      </c>
      <c r="Z22" s="143" cm="1">
        <f t="array" aca="1" ref="Z22" ca="1">SUM(INDIRECT("'"&amp;TOTALECSheets&amp;"'!"&amp;ADDRESS(ROW(),COLUMN())))</f>
        <v>0</v>
      </c>
    </row>
    <row r="23" spans="1:26" outlineLevel="1">
      <c r="A23" s="113">
        <f>IF(ISBLANK('Input-Accounts'!A23),"",'Input-Accounts'!A23)</f>
        <v>15</v>
      </c>
      <c r="B23" s="17" t="str">
        <f>IF(ISBLANK('Input-Accounts'!B23),"",'Input-Accounts'!B23)</f>
        <v>Compressor station equipment</v>
      </c>
      <c r="C23" s="113">
        <f>IF(ISBLANK('Input-Accounts'!C23),"",'Input-Accounts'!C23)</f>
        <v>368</v>
      </c>
      <c r="D23" s="143" cm="1">
        <f t="array" aca="1" ref="D23" ca="1">SUM(INDIRECT("'"&amp;TOTALECSheets&amp;"'!"&amp;ADDRESS(ROW(),COLUMN())))</f>
        <v>0</v>
      </c>
      <c r="E23" s="143">
        <f t="shared" ca="1" si="0"/>
        <v>0</v>
      </c>
      <c r="F23" s="89"/>
      <c r="G23" s="143" cm="1">
        <f t="array" aca="1" ref="G23" ca="1">SUM(INDIRECT("'"&amp;TOTALECSheets&amp;"'!"&amp;ADDRESS(ROW(),COLUMN())))</f>
        <v>0</v>
      </c>
      <c r="H23" s="143" cm="1">
        <f t="array" aca="1" ref="H23" ca="1">SUM(INDIRECT("'"&amp;TOTALECSheets&amp;"'!"&amp;ADDRESS(ROW(),COLUMN())))</f>
        <v>0</v>
      </c>
      <c r="I23" s="143" cm="1">
        <f t="array" aca="1" ref="I23" ca="1">SUM(INDIRECT("'"&amp;TOTALECSheets&amp;"'!"&amp;ADDRESS(ROW(),COLUMN())))</f>
        <v>0</v>
      </c>
      <c r="J23" s="143" cm="1">
        <f t="array" aca="1" ref="J23" ca="1">SUM(INDIRECT("'"&amp;TOTALECSheets&amp;"'!"&amp;ADDRESS(ROW(),COLUMN())))</f>
        <v>0</v>
      </c>
      <c r="K23" s="143" cm="1">
        <f t="array" aca="1" ref="K23" ca="1">SUM(INDIRECT("'"&amp;TOTALECSheets&amp;"'!"&amp;ADDRESS(ROW(),COLUMN())))</f>
        <v>0</v>
      </c>
      <c r="L23" s="143" cm="1">
        <f t="array" aca="1" ref="L23" ca="1">SUM(INDIRECT("'"&amp;TOTALECSheets&amp;"'!"&amp;ADDRESS(ROW(),COLUMN())))</f>
        <v>0</v>
      </c>
      <c r="M23" s="143" cm="1">
        <f t="array" aca="1" ref="M23" ca="1">SUM(INDIRECT("'"&amp;TOTALECSheets&amp;"'!"&amp;ADDRESS(ROW(),COLUMN())))</f>
        <v>0</v>
      </c>
      <c r="N23" s="143" cm="1">
        <f t="array" aca="1" ref="N23" ca="1">SUM(INDIRECT("'"&amp;TOTALECSheets&amp;"'!"&amp;ADDRESS(ROW(),COLUMN())))</f>
        <v>0</v>
      </c>
      <c r="O23" s="143" cm="1">
        <f t="array" aca="1" ref="O23" ca="1">SUM(INDIRECT("'"&amp;TOTALECSheets&amp;"'!"&amp;ADDRESS(ROW(),COLUMN())))</f>
        <v>0</v>
      </c>
      <c r="P23" s="143" cm="1">
        <f t="array" aca="1" ref="P23" ca="1">SUM(INDIRECT("'"&amp;TOTALECSheets&amp;"'!"&amp;ADDRESS(ROW(),COLUMN())))</f>
        <v>0</v>
      </c>
      <c r="Q23" s="143" cm="1">
        <f t="array" aca="1" ref="Q23" ca="1">SUM(INDIRECT("'"&amp;TOTALECSheets&amp;"'!"&amp;ADDRESS(ROW(),COLUMN())))</f>
        <v>0</v>
      </c>
      <c r="R23" s="143" cm="1">
        <f t="array" aca="1" ref="R23" ca="1">SUM(INDIRECT("'"&amp;TOTALECSheets&amp;"'!"&amp;ADDRESS(ROW(),COLUMN())))</f>
        <v>0</v>
      </c>
      <c r="S23" s="143" cm="1">
        <f t="array" aca="1" ref="S23" ca="1">SUM(INDIRECT("'"&amp;TOTALECSheets&amp;"'!"&amp;ADDRESS(ROW(),COLUMN())))</f>
        <v>0</v>
      </c>
      <c r="T23" s="143" cm="1">
        <f t="array" aca="1" ref="T23" ca="1">SUM(INDIRECT("'"&amp;TOTALECSheets&amp;"'!"&amp;ADDRESS(ROW(),COLUMN())))</f>
        <v>0</v>
      </c>
      <c r="U23" s="143" cm="1">
        <f t="array" aca="1" ref="U23" ca="1">SUM(INDIRECT("'"&amp;TOTALECSheets&amp;"'!"&amp;ADDRESS(ROW(),COLUMN())))</f>
        <v>0</v>
      </c>
      <c r="V23" s="143" cm="1">
        <f t="array" aca="1" ref="V23" ca="1">SUM(INDIRECT("'"&amp;TOTALECSheets&amp;"'!"&amp;ADDRESS(ROW(),COLUMN())))</f>
        <v>0</v>
      </c>
      <c r="W23" s="143" cm="1">
        <f t="array" aca="1" ref="W23" ca="1">SUM(INDIRECT("'"&amp;TOTALECSheets&amp;"'!"&amp;ADDRESS(ROW(),COLUMN())))</f>
        <v>0</v>
      </c>
      <c r="X23" s="143" cm="1">
        <f t="array" aca="1" ref="X23" ca="1">SUM(INDIRECT("'"&amp;TOTALECSheets&amp;"'!"&amp;ADDRESS(ROW(),COLUMN())))</f>
        <v>0</v>
      </c>
      <c r="Y23" s="143" cm="1">
        <f t="array" aca="1" ref="Y23" ca="1">SUM(INDIRECT("'"&amp;TOTALECSheets&amp;"'!"&amp;ADDRESS(ROW(),COLUMN())))</f>
        <v>0</v>
      </c>
      <c r="Z23" s="143" cm="1">
        <f t="array" aca="1" ref="Z23" ca="1">SUM(INDIRECT("'"&amp;TOTALECSheets&amp;"'!"&amp;ADDRESS(ROW(),COLUMN())))</f>
        <v>0</v>
      </c>
    </row>
    <row r="24" spans="1:26" outlineLevel="1">
      <c r="A24" s="113">
        <f>IF(ISBLANK('Input-Accounts'!A24),"",'Input-Accounts'!A24)</f>
        <v>16</v>
      </c>
      <c r="B24" s="17" t="str">
        <f>IF(ISBLANK('Input-Accounts'!B24),"",'Input-Accounts'!B24)</f>
        <v>Measuring and regulating station equipment</v>
      </c>
      <c r="C24" s="113">
        <f>IF(ISBLANK('Input-Accounts'!C24),"",'Input-Accounts'!C24)</f>
        <v>369</v>
      </c>
      <c r="D24" s="143" cm="1">
        <f t="array" aca="1" ref="D24" ca="1">SUM(INDIRECT("'"&amp;TOTALECSheets&amp;"'!"&amp;ADDRESS(ROW(),COLUMN())))</f>
        <v>0</v>
      </c>
      <c r="E24" s="143">
        <f t="shared" ca="1" si="0"/>
        <v>0</v>
      </c>
      <c r="F24" s="89"/>
      <c r="G24" s="143" cm="1">
        <f t="array" aca="1" ref="G24" ca="1">SUM(INDIRECT("'"&amp;TOTALECSheets&amp;"'!"&amp;ADDRESS(ROW(),COLUMN())))</f>
        <v>0</v>
      </c>
      <c r="H24" s="143" cm="1">
        <f t="array" aca="1" ref="H24" ca="1">SUM(INDIRECT("'"&amp;TOTALECSheets&amp;"'!"&amp;ADDRESS(ROW(),COLUMN())))</f>
        <v>0</v>
      </c>
      <c r="I24" s="143" cm="1">
        <f t="array" aca="1" ref="I24" ca="1">SUM(INDIRECT("'"&amp;TOTALECSheets&amp;"'!"&amp;ADDRESS(ROW(),COLUMN())))</f>
        <v>0</v>
      </c>
      <c r="J24" s="143" cm="1">
        <f t="array" aca="1" ref="J24" ca="1">SUM(INDIRECT("'"&amp;TOTALECSheets&amp;"'!"&amp;ADDRESS(ROW(),COLUMN())))</f>
        <v>0</v>
      </c>
      <c r="K24" s="143" cm="1">
        <f t="array" aca="1" ref="K24" ca="1">SUM(INDIRECT("'"&amp;TOTALECSheets&amp;"'!"&amp;ADDRESS(ROW(),COLUMN())))</f>
        <v>0</v>
      </c>
      <c r="L24" s="143" cm="1">
        <f t="array" aca="1" ref="L24" ca="1">SUM(INDIRECT("'"&amp;TOTALECSheets&amp;"'!"&amp;ADDRESS(ROW(),COLUMN())))</f>
        <v>0</v>
      </c>
      <c r="M24" s="143" cm="1">
        <f t="array" aca="1" ref="M24" ca="1">SUM(INDIRECT("'"&amp;TOTALECSheets&amp;"'!"&amp;ADDRESS(ROW(),COLUMN())))</f>
        <v>0</v>
      </c>
      <c r="N24" s="143" cm="1">
        <f t="array" aca="1" ref="N24" ca="1">SUM(INDIRECT("'"&amp;TOTALECSheets&amp;"'!"&amp;ADDRESS(ROW(),COLUMN())))</f>
        <v>0</v>
      </c>
      <c r="O24" s="143" cm="1">
        <f t="array" aca="1" ref="O24" ca="1">SUM(INDIRECT("'"&amp;TOTALECSheets&amp;"'!"&amp;ADDRESS(ROW(),COLUMN())))</f>
        <v>0</v>
      </c>
      <c r="P24" s="143" cm="1">
        <f t="array" aca="1" ref="P24" ca="1">SUM(INDIRECT("'"&amp;TOTALECSheets&amp;"'!"&amp;ADDRESS(ROW(),COLUMN())))</f>
        <v>0</v>
      </c>
      <c r="Q24" s="143" cm="1">
        <f t="array" aca="1" ref="Q24" ca="1">SUM(INDIRECT("'"&amp;TOTALECSheets&amp;"'!"&amp;ADDRESS(ROW(),COLUMN())))</f>
        <v>0</v>
      </c>
      <c r="R24" s="143" cm="1">
        <f t="array" aca="1" ref="R24" ca="1">SUM(INDIRECT("'"&amp;TOTALECSheets&amp;"'!"&amp;ADDRESS(ROW(),COLUMN())))</f>
        <v>0</v>
      </c>
      <c r="S24" s="143" cm="1">
        <f t="array" aca="1" ref="S24" ca="1">SUM(INDIRECT("'"&amp;TOTALECSheets&amp;"'!"&amp;ADDRESS(ROW(),COLUMN())))</f>
        <v>0</v>
      </c>
      <c r="T24" s="143" cm="1">
        <f t="array" aca="1" ref="T24" ca="1">SUM(INDIRECT("'"&amp;TOTALECSheets&amp;"'!"&amp;ADDRESS(ROW(),COLUMN())))</f>
        <v>0</v>
      </c>
      <c r="U24" s="143" cm="1">
        <f t="array" aca="1" ref="U24" ca="1">SUM(INDIRECT("'"&amp;TOTALECSheets&amp;"'!"&amp;ADDRESS(ROW(),COLUMN())))</f>
        <v>0</v>
      </c>
      <c r="V24" s="143" cm="1">
        <f t="array" aca="1" ref="V24" ca="1">SUM(INDIRECT("'"&amp;TOTALECSheets&amp;"'!"&amp;ADDRESS(ROW(),COLUMN())))</f>
        <v>0</v>
      </c>
      <c r="W24" s="143" cm="1">
        <f t="array" aca="1" ref="W24" ca="1">SUM(INDIRECT("'"&amp;TOTALECSheets&amp;"'!"&amp;ADDRESS(ROW(),COLUMN())))</f>
        <v>0</v>
      </c>
      <c r="X24" s="143" cm="1">
        <f t="array" aca="1" ref="X24" ca="1">SUM(INDIRECT("'"&amp;TOTALECSheets&amp;"'!"&amp;ADDRESS(ROW(),COLUMN())))</f>
        <v>0</v>
      </c>
      <c r="Y24" s="143" cm="1">
        <f t="array" aca="1" ref="Y24" ca="1">SUM(INDIRECT("'"&amp;TOTALECSheets&amp;"'!"&amp;ADDRESS(ROW(),COLUMN())))</f>
        <v>0</v>
      </c>
      <c r="Z24" s="143" cm="1">
        <f t="array" aca="1" ref="Z24" ca="1">SUM(INDIRECT("'"&amp;TOTALECSheets&amp;"'!"&amp;ADDRESS(ROW(),COLUMN())))</f>
        <v>0</v>
      </c>
    </row>
    <row r="25" spans="1:26" outlineLevel="1">
      <c r="A25" s="113">
        <f>IF(ISBLANK('Input-Accounts'!A25),"",'Input-Accounts'!A25)</f>
        <v>17</v>
      </c>
      <c r="B25" s="17" t="str">
        <f>IF(ISBLANK('Input-Accounts'!B25),"",'Input-Accounts'!B25)</f>
        <v>Communication equipment</v>
      </c>
      <c r="C25" s="113">
        <f>IF(ISBLANK('Input-Accounts'!C25),"",'Input-Accounts'!C25)</f>
        <v>370</v>
      </c>
      <c r="D25" s="143" cm="1">
        <f t="array" aca="1" ref="D25" ca="1">SUM(INDIRECT("'"&amp;TOTALECSheets&amp;"'!"&amp;ADDRESS(ROW(),COLUMN())))</f>
        <v>0</v>
      </c>
      <c r="E25" s="143">
        <f t="shared" ca="1" si="0"/>
        <v>0</v>
      </c>
      <c r="F25" s="89"/>
      <c r="G25" s="143" cm="1">
        <f t="array" aca="1" ref="G25" ca="1">SUM(INDIRECT("'"&amp;TOTALECSheets&amp;"'!"&amp;ADDRESS(ROW(),COLUMN())))</f>
        <v>0</v>
      </c>
      <c r="H25" s="143" cm="1">
        <f t="array" aca="1" ref="H25" ca="1">SUM(INDIRECT("'"&amp;TOTALECSheets&amp;"'!"&amp;ADDRESS(ROW(),COLUMN())))</f>
        <v>0</v>
      </c>
      <c r="I25" s="143" cm="1">
        <f t="array" aca="1" ref="I25" ca="1">SUM(INDIRECT("'"&amp;TOTALECSheets&amp;"'!"&amp;ADDRESS(ROW(),COLUMN())))</f>
        <v>0</v>
      </c>
      <c r="J25" s="143" cm="1">
        <f t="array" aca="1" ref="J25" ca="1">SUM(INDIRECT("'"&amp;TOTALECSheets&amp;"'!"&amp;ADDRESS(ROW(),COLUMN())))</f>
        <v>0</v>
      </c>
      <c r="K25" s="143" cm="1">
        <f t="array" aca="1" ref="K25" ca="1">SUM(INDIRECT("'"&amp;TOTALECSheets&amp;"'!"&amp;ADDRESS(ROW(),COLUMN())))</f>
        <v>0</v>
      </c>
      <c r="L25" s="143" cm="1">
        <f t="array" aca="1" ref="L25" ca="1">SUM(INDIRECT("'"&amp;TOTALECSheets&amp;"'!"&amp;ADDRESS(ROW(),COLUMN())))</f>
        <v>0</v>
      </c>
      <c r="M25" s="143" cm="1">
        <f t="array" aca="1" ref="M25" ca="1">SUM(INDIRECT("'"&amp;TOTALECSheets&amp;"'!"&amp;ADDRESS(ROW(),COLUMN())))</f>
        <v>0</v>
      </c>
      <c r="N25" s="143" cm="1">
        <f t="array" aca="1" ref="N25" ca="1">SUM(INDIRECT("'"&amp;TOTALECSheets&amp;"'!"&amp;ADDRESS(ROW(),COLUMN())))</f>
        <v>0</v>
      </c>
      <c r="O25" s="143" cm="1">
        <f t="array" aca="1" ref="O25" ca="1">SUM(INDIRECT("'"&amp;TOTALECSheets&amp;"'!"&amp;ADDRESS(ROW(),COLUMN())))</f>
        <v>0</v>
      </c>
      <c r="P25" s="143" cm="1">
        <f t="array" aca="1" ref="P25" ca="1">SUM(INDIRECT("'"&amp;TOTALECSheets&amp;"'!"&amp;ADDRESS(ROW(),COLUMN())))</f>
        <v>0</v>
      </c>
      <c r="Q25" s="143" cm="1">
        <f t="array" aca="1" ref="Q25" ca="1">SUM(INDIRECT("'"&amp;TOTALECSheets&amp;"'!"&amp;ADDRESS(ROW(),COLUMN())))</f>
        <v>0</v>
      </c>
      <c r="R25" s="143" cm="1">
        <f t="array" aca="1" ref="R25" ca="1">SUM(INDIRECT("'"&amp;TOTALECSheets&amp;"'!"&amp;ADDRESS(ROW(),COLUMN())))</f>
        <v>0</v>
      </c>
      <c r="S25" s="143" cm="1">
        <f t="array" aca="1" ref="S25" ca="1">SUM(INDIRECT("'"&amp;TOTALECSheets&amp;"'!"&amp;ADDRESS(ROW(),COLUMN())))</f>
        <v>0</v>
      </c>
      <c r="T25" s="143" cm="1">
        <f t="array" aca="1" ref="T25" ca="1">SUM(INDIRECT("'"&amp;TOTALECSheets&amp;"'!"&amp;ADDRESS(ROW(),COLUMN())))</f>
        <v>0</v>
      </c>
      <c r="U25" s="143" cm="1">
        <f t="array" aca="1" ref="U25" ca="1">SUM(INDIRECT("'"&amp;TOTALECSheets&amp;"'!"&amp;ADDRESS(ROW(),COLUMN())))</f>
        <v>0</v>
      </c>
      <c r="V25" s="143" cm="1">
        <f t="array" aca="1" ref="V25" ca="1">SUM(INDIRECT("'"&amp;TOTALECSheets&amp;"'!"&amp;ADDRESS(ROW(),COLUMN())))</f>
        <v>0</v>
      </c>
      <c r="W25" s="143" cm="1">
        <f t="array" aca="1" ref="W25" ca="1">SUM(INDIRECT("'"&amp;TOTALECSheets&amp;"'!"&amp;ADDRESS(ROW(),COLUMN())))</f>
        <v>0</v>
      </c>
      <c r="X25" s="143" cm="1">
        <f t="array" aca="1" ref="X25" ca="1">SUM(INDIRECT("'"&amp;TOTALECSheets&amp;"'!"&amp;ADDRESS(ROW(),COLUMN())))</f>
        <v>0</v>
      </c>
      <c r="Y25" s="143" cm="1">
        <f t="array" aca="1" ref="Y25" ca="1">SUM(INDIRECT("'"&amp;TOTALECSheets&amp;"'!"&amp;ADDRESS(ROW(),COLUMN())))</f>
        <v>0</v>
      </c>
      <c r="Z25" s="143" cm="1">
        <f t="array" aca="1" ref="Z25" ca="1">SUM(INDIRECT("'"&amp;TOTALECSheets&amp;"'!"&amp;ADDRESS(ROW(),COLUMN())))</f>
        <v>0</v>
      </c>
    </row>
    <row r="26" spans="1:26" outlineLevel="1">
      <c r="A26" s="113">
        <f>IF(ISBLANK('Input-Accounts'!A26),"",'Input-Accounts'!A26)</f>
        <v>18</v>
      </c>
      <c r="B26" s="79" t="str">
        <f>IF(ISBLANK('Input-Accounts'!B26),"",'Input-Accounts'!B26)</f>
        <v xml:space="preserve">Subtotal - Transmission plant </v>
      </c>
      <c r="C26" s="113" t="str">
        <f>IF(ISBLANK('Input-Accounts'!C26),"",'Input-Accounts'!C26)</f>
        <v/>
      </c>
      <c r="D26" s="144" cm="1">
        <f t="array" aca="1" ref="D26" ca="1">SUM(INDIRECT("'"&amp;TOTALECSheets&amp;"'!"&amp;ADDRESS(ROW(),COLUMN())))</f>
        <v>0</v>
      </c>
      <c r="E26" s="143">
        <f t="shared" ca="1" si="0"/>
        <v>0</v>
      </c>
      <c r="G26" s="144" cm="1">
        <f t="array" aca="1" ref="G26" ca="1">SUM(INDIRECT("'"&amp;TOTALECSheets&amp;"'!"&amp;ADDRESS(ROW(),COLUMN())))</f>
        <v>0</v>
      </c>
      <c r="H26" s="144" cm="1">
        <f t="array" aca="1" ref="H26" ca="1">SUM(INDIRECT("'"&amp;TOTALECSheets&amp;"'!"&amp;ADDRESS(ROW(),COLUMN())))</f>
        <v>0</v>
      </c>
      <c r="I26" s="144" cm="1">
        <f t="array" aca="1" ref="I26" ca="1">SUM(INDIRECT("'"&amp;TOTALECSheets&amp;"'!"&amp;ADDRESS(ROW(),COLUMN())))</f>
        <v>0</v>
      </c>
      <c r="J26" s="144" cm="1">
        <f t="array" aca="1" ref="J26" ca="1">SUM(INDIRECT("'"&amp;TOTALECSheets&amp;"'!"&amp;ADDRESS(ROW(),COLUMN())))</f>
        <v>0</v>
      </c>
      <c r="K26" s="144" cm="1">
        <f t="array" aca="1" ref="K26" ca="1">SUM(INDIRECT("'"&amp;TOTALECSheets&amp;"'!"&amp;ADDRESS(ROW(),COLUMN())))</f>
        <v>0</v>
      </c>
      <c r="L26" s="144" cm="1">
        <f t="array" aca="1" ref="L26" ca="1">SUM(INDIRECT("'"&amp;TOTALECSheets&amp;"'!"&amp;ADDRESS(ROW(),COLUMN())))</f>
        <v>0</v>
      </c>
      <c r="M26" s="144" cm="1">
        <f t="array" aca="1" ref="M26" ca="1">SUM(INDIRECT("'"&amp;TOTALECSheets&amp;"'!"&amp;ADDRESS(ROW(),COLUMN())))</f>
        <v>0</v>
      </c>
      <c r="N26" s="144" cm="1">
        <f t="array" aca="1" ref="N26" ca="1">SUM(INDIRECT("'"&amp;TOTALECSheets&amp;"'!"&amp;ADDRESS(ROW(),COLUMN())))</f>
        <v>0</v>
      </c>
      <c r="O26" s="144" cm="1">
        <f t="array" aca="1" ref="O26" ca="1">SUM(INDIRECT("'"&amp;TOTALECSheets&amp;"'!"&amp;ADDRESS(ROW(),COLUMN())))</f>
        <v>0</v>
      </c>
      <c r="P26" s="144" cm="1">
        <f t="array" aca="1" ref="P26" ca="1">SUM(INDIRECT("'"&amp;TOTALECSheets&amp;"'!"&amp;ADDRESS(ROW(),COLUMN())))</f>
        <v>0</v>
      </c>
      <c r="Q26" s="144" cm="1">
        <f t="array" aca="1" ref="Q26" ca="1">SUM(INDIRECT("'"&amp;TOTALECSheets&amp;"'!"&amp;ADDRESS(ROW(),COLUMN())))</f>
        <v>0</v>
      </c>
      <c r="R26" s="144" cm="1">
        <f t="array" aca="1" ref="R26" ca="1">SUM(INDIRECT("'"&amp;TOTALECSheets&amp;"'!"&amp;ADDRESS(ROW(),COLUMN())))</f>
        <v>0</v>
      </c>
      <c r="S26" s="144" cm="1">
        <f t="array" aca="1" ref="S26" ca="1">SUM(INDIRECT("'"&amp;TOTALECSheets&amp;"'!"&amp;ADDRESS(ROW(),COLUMN())))</f>
        <v>0</v>
      </c>
      <c r="T26" s="144" cm="1">
        <f t="array" aca="1" ref="T26" ca="1">SUM(INDIRECT("'"&amp;TOTALECSheets&amp;"'!"&amp;ADDRESS(ROW(),COLUMN())))</f>
        <v>0</v>
      </c>
      <c r="U26" s="144" cm="1">
        <f t="array" aca="1" ref="U26" ca="1">SUM(INDIRECT("'"&amp;TOTALECSheets&amp;"'!"&amp;ADDRESS(ROW(),COLUMN())))</f>
        <v>0</v>
      </c>
      <c r="V26" s="144" cm="1">
        <f t="array" aca="1" ref="V26" ca="1">SUM(INDIRECT("'"&amp;TOTALECSheets&amp;"'!"&amp;ADDRESS(ROW(),COLUMN())))</f>
        <v>0</v>
      </c>
      <c r="W26" s="144" cm="1">
        <f t="array" aca="1" ref="W26" ca="1">SUM(INDIRECT("'"&amp;TOTALECSheets&amp;"'!"&amp;ADDRESS(ROW(),COLUMN())))</f>
        <v>0</v>
      </c>
      <c r="X26" s="144" cm="1">
        <f t="array" aca="1" ref="X26" ca="1">SUM(INDIRECT("'"&amp;TOTALECSheets&amp;"'!"&amp;ADDRESS(ROW(),COLUMN())))</f>
        <v>0</v>
      </c>
      <c r="Y26" s="144" cm="1">
        <f t="array" aca="1" ref="Y26" ca="1">SUM(INDIRECT("'"&amp;TOTALECSheets&amp;"'!"&amp;ADDRESS(ROW(),COLUMN())))</f>
        <v>0</v>
      </c>
      <c r="Z26" s="144" cm="1">
        <f t="array" aca="1" ref="Z26" ca="1">SUM(INDIRECT("'"&amp;TOTALECSheets&amp;"'!"&amp;ADDRESS(ROW(),COLUMN())))</f>
        <v>0</v>
      </c>
    </row>
    <row r="27" spans="1:26" outlineLevel="1">
      <c r="A27" s="113" t="str">
        <f>IF(ISBLANK('Input-Accounts'!A27),"",'Input-Accounts'!A27)</f>
        <v/>
      </c>
      <c r="B27" s="17" t="str">
        <f>IF(ISBLANK('Input-Accounts'!B27),"",'Input-Accounts'!B27)</f>
        <v/>
      </c>
      <c r="C27" s="113" t="str">
        <f>IF(ISBLANK('Input-Accounts'!C27),"",'Input-Accounts'!C27)</f>
        <v/>
      </c>
      <c r="D27" s="143"/>
      <c r="E27" s="143">
        <f t="shared" si="0"/>
        <v>0</v>
      </c>
      <c r="F27" s="89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</row>
    <row r="28" spans="1:26" outlineLevel="1">
      <c r="A28" s="113">
        <f>IF(ISBLANK('Input-Accounts'!A28),"",'Input-Accounts'!A28)</f>
        <v>19</v>
      </c>
      <c r="B28" s="81" t="str">
        <f>IF(ISBLANK('Input-Accounts'!B28),"",'Input-Accounts'!B28)</f>
        <v>Distribution Plant</v>
      </c>
      <c r="C28" s="113" t="str">
        <f>IF(ISBLANK('Input-Accounts'!C28),"",'Input-Accounts'!C28)</f>
        <v/>
      </c>
      <c r="D28" s="143"/>
      <c r="E28" s="143">
        <f t="shared" si="0"/>
        <v>0</v>
      </c>
      <c r="F28" s="89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</row>
    <row r="29" spans="1:26" outlineLevel="1">
      <c r="A29" s="113">
        <f>IF(ISBLANK('Input-Accounts'!A29),"",'Input-Accounts'!A29)</f>
        <v>20</v>
      </c>
      <c r="B29" s="17" t="str">
        <f>IF(ISBLANK('Input-Accounts'!B29),"",'Input-Accounts'!B29)</f>
        <v>Land and Land Rights</v>
      </c>
      <c r="C29" s="113">
        <f>IF(ISBLANK('Input-Accounts'!C29),"",'Input-Accounts'!C29)</f>
        <v>374</v>
      </c>
      <c r="D29" s="143" cm="1">
        <f t="array" aca="1" ref="D29" ca="1">SUM(INDIRECT("'"&amp;TOTALECSheets&amp;"'!"&amp;ADDRESS(ROW(),COLUMN())))</f>
        <v>0</v>
      </c>
      <c r="E29" s="143">
        <f t="shared" ca="1" si="0"/>
        <v>0</v>
      </c>
      <c r="F29" s="89"/>
      <c r="G29" s="143" cm="1">
        <f t="array" aca="1" ref="G29" ca="1">SUM(INDIRECT("'"&amp;TOTALECSheets&amp;"'!"&amp;ADDRESS(ROW(),COLUMN())))</f>
        <v>0</v>
      </c>
      <c r="H29" s="143" cm="1">
        <f t="array" aca="1" ref="H29" ca="1">SUM(INDIRECT("'"&amp;TOTALECSheets&amp;"'!"&amp;ADDRESS(ROW(),COLUMN())))</f>
        <v>0</v>
      </c>
      <c r="I29" s="143" cm="1">
        <f t="array" aca="1" ref="I29" ca="1">SUM(INDIRECT("'"&amp;TOTALECSheets&amp;"'!"&amp;ADDRESS(ROW(),COLUMN())))</f>
        <v>0</v>
      </c>
      <c r="J29" s="143" cm="1">
        <f t="array" aca="1" ref="J29" ca="1">SUM(INDIRECT("'"&amp;TOTALECSheets&amp;"'!"&amp;ADDRESS(ROW(),COLUMN())))</f>
        <v>0</v>
      </c>
      <c r="K29" s="143" cm="1">
        <f t="array" aca="1" ref="K29" ca="1">SUM(INDIRECT("'"&amp;TOTALECSheets&amp;"'!"&amp;ADDRESS(ROW(),COLUMN())))</f>
        <v>0</v>
      </c>
      <c r="L29" s="143" cm="1">
        <f t="array" aca="1" ref="L29" ca="1">SUM(INDIRECT("'"&amp;TOTALECSheets&amp;"'!"&amp;ADDRESS(ROW(),COLUMN())))</f>
        <v>0</v>
      </c>
      <c r="M29" s="143" cm="1">
        <f t="array" aca="1" ref="M29" ca="1">SUM(INDIRECT("'"&amp;TOTALECSheets&amp;"'!"&amp;ADDRESS(ROW(),COLUMN())))</f>
        <v>0</v>
      </c>
      <c r="N29" s="143" cm="1">
        <f t="array" aca="1" ref="N29" ca="1">SUM(INDIRECT("'"&amp;TOTALECSheets&amp;"'!"&amp;ADDRESS(ROW(),COLUMN())))</f>
        <v>0</v>
      </c>
      <c r="O29" s="143" cm="1">
        <f t="array" aca="1" ref="O29" ca="1">SUM(INDIRECT("'"&amp;TOTALECSheets&amp;"'!"&amp;ADDRESS(ROW(),COLUMN())))</f>
        <v>0</v>
      </c>
      <c r="P29" s="143" cm="1">
        <f t="array" aca="1" ref="P29" ca="1">SUM(INDIRECT("'"&amp;TOTALECSheets&amp;"'!"&amp;ADDRESS(ROW(),COLUMN())))</f>
        <v>0</v>
      </c>
      <c r="Q29" s="143" cm="1">
        <f t="array" aca="1" ref="Q29" ca="1">SUM(INDIRECT("'"&amp;TOTALECSheets&amp;"'!"&amp;ADDRESS(ROW(),COLUMN())))</f>
        <v>0</v>
      </c>
      <c r="R29" s="143" cm="1">
        <f t="array" aca="1" ref="R29" ca="1">SUM(INDIRECT("'"&amp;TOTALECSheets&amp;"'!"&amp;ADDRESS(ROW(),COLUMN())))</f>
        <v>0</v>
      </c>
      <c r="S29" s="143" cm="1">
        <f t="array" aca="1" ref="S29" ca="1">SUM(INDIRECT("'"&amp;TOTALECSheets&amp;"'!"&amp;ADDRESS(ROW(),COLUMN())))</f>
        <v>0</v>
      </c>
      <c r="T29" s="143" cm="1">
        <f t="array" aca="1" ref="T29" ca="1">SUM(INDIRECT("'"&amp;TOTALECSheets&amp;"'!"&amp;ADDRESS(ROW(),COLUMN())))</f>
        <v>0</v>
      </c>
      <c r="U29" s="143" cm="1">
        <f t="array" aca="1" ref="U29" ca="1">SUM(INDIRECT("'"&amp;TOTALECSheets&amp;"'!"&amp;ADDRESS(ROW(),COLUMN())))</f>
        <v>0</v>
      </c>
      <c r="V29" s="143" cm="1">
        <f t="array" aca="1" ref="V29" ca="1">SUM(INDIRECT("'"&amp;TOTALECSheets&amp;"'!"&amp;ADDRESS(ROW(),COLUMN())))</f>
        <v>0</v>
      </c>
      <c r="W29" s="143" cm="1">
        <f t="array" aca="1" ref="W29" ca="1">SUM(INDIRECT("'"&amp;TOTALECSheets&amp;"'!"&amp;ADDRESS(ROW(),COLUMN())))</f>
        <v>0</v>
      </c>
      <c r="X29" s="143" cm="1">
        <f t="array" aca="1" ref="X29" ca="1">SUM(INDIRECT("'"&amp;TOTALECSheets&amp;"'!"&amp;ADDRESS(ROW(),COLUMN())))</f>
        <v>0</v>
      </c>
      <c r="Y29" s="143" cm="1">
        <f t="array" aca="1" ref="Y29" ca="1">SUM(INDIRECT("'"&amp;TOTALECSheets&amp;"'!"&amp;ADDRESS(ROW(),COLUMN())))</f>
        <v>0</v>
      </c>
      <c r="Z29" s="143" cm="1">
        <f t="array" aca="1" ref="Z29" ca="1">SUM(INDIRECT("'"&amp;TOTALECSheets&amp;"'!"&amp;ADDRESS(ROW(),COLUMN())))</f>
        <v>0</v>
      </c>
    </row>
    <row r="30" spans="1:26" outlineLevel="1">
      <c r="A30" s="113">
        <f>IF(ISBLANK('Input-Accounts'!A30),"",'Input-Accounts'!A30)</f>
        <v>21</v>
      </c>
      <c r="B30" s="17" t="str">
        <f>IF(ISBLANK('Input-Accounts'!B30),"",'Input-Accounts'!B30)</f>
        <v>Structures and Improvements</v>
      </c>
      <c r="C30" s="113">
        <f>IF(ISBLANK('Input-Accounts'!C30),"",'Input-Accounts'!C30)</f>
        <v>375</v>
      </c>
      <c r="D30" s="143" cm="1">
        <f t="array" aca="1" ref="D30" ca="1">SUM(INDIRECT("'"&amp;TOTALECSheets&amp;"'!"&amp;ADDRESS(ROW(),COLUMN())))</f>
        <v>0</v>
      </c>
      <c r="E30" s="143">
        <f t="shared" ref="E30" ca="1" si="2">IFERROR(IF(D30="",0,IF(D30=0,0,IF(ABS(D30-SUM($G30:$Z30))&lt;Check_Limit,0,1))),1)</f>
        <v>0</v>
      </c>
      <c r="F30" s="89"/>
      <c r="G30" s="143" cm="1">
        <f t="array" aca="1" ref="G30" ca="1">SUM(INDIRECT("'"&amp;TOTALECSheets&amp;"'!"&amp;ADDRESS(ROW(),COLUMN())))</f>
        <v>0</v>
      </c>
      <c r="H30" s="143" cm="1">
        <f t="array" aca="1" ref="H30" ca="1">SUM(INDIRECT("'"&amp;TOTALECSheets&amp;"'!"&amp;ADDRESS(ROW(),COLUMN())))</f>
        <v>0</v>
      </c>
      <c r="I30" s="143" cm="1">
        <f t="array" aca="1" ref="I30" ca="1">SUM(INDIRECT("'"&amp;TOTALECSheets&amp;"'!"&amp;ADDRESS(ROW(),COLUMN())))</f>
        <v>0</v>
      </c>
      <c r="J30" s="143" cm="1">
        <f t="array" aca="1" ref="J30" ca="1">SUM(INDIRECT("'"&amp;TOTALECSheets&amp;"'!"&amp;ADDRESS(ROW(),COLUMN())))</f>
        <v>0</v>
      </c>
      <c r="K30" s="143" cm="1">
        <f t="array" aca="1" ref="K30" ca="1">SUM(INDIRECT("'"&amp;TOTALECSheets&amp;"'!"&amp;ADDRESS(ROW(),COLUMN())))</f>
        <v>0</v>
      </c>
      <c r="L30" s="143" cm="1">
        <f t="array" aca="1" ref="L30" ca="1">SUM(INDIRECT("'"&amp;TOTALECSheets&amp;"'!"&amp;ADDRESS(ROW(),COLUMN())))</f>
        <v>0</v>
      </c>
      <c r="M30" s="143" cm="1">
        <f t="array" aca="1" ref="M30" ca="1">SUM(INDIRECT("'"&amp;TOTALECSheets&amp;"'!"&amp;ADDRESS(ROW(),COLUMN())))</f>
        <v>0</v>
      </c>
      <c r="N30" s="143" cm="1">
        <f t="array" aca="1" ref="N30" ca="1">SUM(INDIRECT("'"&amp;TOTALECSheets&amp;"'!"&amp;ADDRESS(ROW(),COLUMN())))</f>
        <v>0</v>
      </c>
      <c r="O30" s="143" cm="1">
        <f t="array" aca="1" ref="O30" ca="1">SUM(INDIRECT("'"&amp;TOTALECSheets&amp;"'!"&amp;ADDRESS(ROW(),COLUMN())))</f>
        <v>0</v>
      </c>
      <c r="P30" s="143" cm="1">
        <f t="array" aca="1" ref="P30" ca="1">SUM(INDIRECT("'"&amp;TOTALECSheets&amp;"'!"&amp;ADDRESS(ROW(),COLUMN())))</f>
        <v>0</v>
      </c>
      <c r="Q30" s="143" cm="1">
        <f t="array" aca="1" ref="Q30" ca="1">SUM(INDIRECT("'"&amp;TOTALECSheets&amp;"'!"&amp;ADDRESS(ROW(),COLUMN())))</f>
        <v>0</v>
      </c>
      <c r="R30" s="143" cm="1">
        <f t="array" aca="1" ref="R30" ca="1">SUM(INDIRECT("'"&amp;TOTALECSheets&amp;"'!"&amp;ADDRESS(ROW(),COLUMN())))</f>
        <v>0</v>
      </c>
      <c r="S30" s="143" cm="1">
        <f t="array" aca="1" ref="S30" ca="1">SUM(INDIRECT("'"&amp;TOTALECSheets&amp;"'!"&amp;ADDRESS(ROW(),COLUMN())))</f>
        <v>0</v>
      </c>
      <c r="T30" s="143" cm="1">
        <f t="array" aca="1" ref="T30" ca="1">SUM(INDIRECT("'"&amp;TOTALECSheets&amp;"'!"&amp;ADDRESS(ROW(),COLUMN())))</f>
        <v>0</v>
      </c>
      <c r="U30" s="143" cm="1">
        <f t="array" aca="1" ref="U30" ca="1">SUM(INDIRECT("'"&amp;TOTALECSheets&amp;"'!"&amp;ADDRESS(ROW(),COLUMN())))</f>
        <v>0</v>
      </c>
      <c r="V30" s="143" cm="1">
        <f t="array" aca="1" ref="V30" ca="1">SUM(INDIRECT("'"&amp;TOTALECSheets&amp;"'!"&amp;ADDRESS(ROW(),COLUMN())))</f>
        <v>0</v>
      </c>
      <c r="W30" s="143" cm="1">
        <f t="array" aca="1" ref="W30" ca="1">SUM(INDIRECT("'"&amp;TOTALECSheets&amp;"'!"&amp;ADDRESS(ROW(),COLUMN())))</f>
        <v>0</v>
      </c>
      <c r="X30" s="143" cm="1">
        <f t="array" aca="1" ref="X30" ca="1">SUM(INDIRECT("'"&amp;TOTALECSheets&amp;"'!"&amp;ADDRESS(ROW(),COLUMN())))</f>
        <v>0</v>
      </c>
      <c r="Y30" s="143" cm="1">
        <f t="array" aca="1" ref="Y30" ca="1">SUM(INDIRECT("'"&amp;TOTALECSheets&amp;"'!"&amp;ADDRESS(ROW(),COLUMN())))</f>
        <v>0</v>
      </c>
      <c r="Z30" s="143" cm="1">
        <f t="array" aca="1" ref="Z30" ca="1">SUM(INDIRECT("'"&amp;TOTALECSheets&amp;"'!"&amp;ADDRESS(ROW(),COLUMN())))</f>
        <v>0</v>
      </c>
    </row>
    <row r="31" spans="1:26" outlineLevel="1">
      <c r="A31" s="113">
        <f>IF(ISBLANK('Input-Accounts'!A31),"",'Input-Accounts'!A31)</f>
        <v>22</v>
      </c>
      <c r="B31" s="17" t="str">
        <f>IF(ISBLANK('Input-Accounts'!B31),"",'Input-Accounts'!B31)</f>
        <v>Mains - High Pressure</v>
      </c>
      <c r="C31" s="113">
        <f>IF(ISBLANK('Input-Accounts'!C31),"",'Input-Accounts'!C31)</f>
        <v>376</v>
      </c>
      <c r="D31" s="143" cm="1">
        <f t="array" aca="1" ref="D31" ca="1">SUM(INDIRECT("'"&amp;TOTALECSheets&amp;"'!"&amp;ADDRESS(ROW(),COLUMN())))</f>
        <v>0</v>
      </c>
      <c r="E31" s="143">
        <f t="shared" ca="1" si="0"/>
        <v>0</v>
      </c>
      <c r="F31" s="89"/>
      <c r="G31" s="143" cm="1">
        <f t="array" aca="1" ref="G31" ca="1">SUM(INDIRECT("'"&amp;TOTALECSheets&amp;"'!"&amp;ADDRESS(ROW(),COLUMN())))</f>
        <v>0</v>
      </c>
      <c r="H31" s="143" cm="1">
        <f t="array" aca="1" ref="H31" ca="1">SUM(INDIRECT("'"&amp;TOTALECSheets&amp;"'!"&amp;ADDRESS(ROW(),COLUMN())))</f>
        <v>0</v>
      </c>
      <c r="I31" s="143" cm="1">
        <f t="array" aca="1" ref="I31" ca="1">SUM(INDIRECT("'"&amp;TOTALECSheets&amp;"'!"&amp;ADDRESS(ROW(),COLUMN())))</f>
        <v>0</v>
      </c>
      <c r="J31" s="143" cm="1">
        <f t="array" aca="1" ref="J31" ca="1">SUM(INDIRECT("'"&amp;TOTALECSheets&amp;"'!"&amp;ADDRESS(ROW(),COLUMN())))</f>
        <v>0</v>
      </c>
      <c r="K31" s="143" cm="1">
        <f t="array" aca="1" ref="K31" ca="1">SUM(INDIRECT("'"&amp;TOTALECSheets&amp;"'!"&amp;ADDRESS(ROW(),COLUMN())))</f>
        <v>0</v>
      </c>
      <c r="L31" s="143" cm="1">
        <f t="array" aca="1" ref="L31" ca="1">SUM(INDIRECT("'"&amp;TOTALECSheets&amp;"'!"&amp;ADDRESS(ROW(),COLUMN())))</f>
        <v>0</v>
      </c>
      <c r="M31" s="143" cm="1">
        <f t="array" aca="1" ref="M31" ca="1">SUM(INDIRECT("'"&amp;TOTALECSheets&amp;"'!"&amp;ADDRESS(ROW(),COLUMN())))</f>
        <v>0</v>
      </c>
      <c r="N31" s="143" cm="1">
        <f t="array" aca="1" ref="N31" ca="1">SUM(INDIRECT("'"&amp;TOTALECSheets&amp;"'!"&amp;ADDRESS(ROW(),COLUMN())))</f>
        <v>0</v>
      </c>
      <c r="O31" s="143" cm="1">
        <f t="array" aca="1" ref="O31" ca="1">SUM(INDIRECT("'"&amp;TOTALECSheets&amp;"'!"&amp;ADDRESS(ROW(),COLUMN())))</f>
        <v>0</v>
      </c>
      <c r="P31" s="143" cm="1">
        <f t="array" aca="1" ref="P31" ca="1">SUM(INDIRECT("'"&amp;TOTALECSheets&amp;"'!"&amp;ADDRESS(ROW(),COLUMN())))</f>
        <v>0</v>
      </c>
      <c r="Q31" s="143" cm="1">
        <f t="array" aca="1" ref="Q31" ca="1">SUM(INDIRECT("'"&amp;TOTALECSheets&amp;"'!"&amp;ADDRESS(ROW(),COLUMN())))</f>
        <v>0</v>
      </c>
      <c r="R31" s="143" cm="1">
        <f t="array" aca="1" ref="R31" ca="1">SUM(INDIRECT("'"&amp;TOTALECSheets&amp;"'!"&amp;ADDRESS(ROW(),COLUMN())))</f>
        <v>0</v>
      </c>
      <c r="S31" s="143" cm="1">
        <f t="array" aca="1" ref="S31" ca="1">SUM(INDIRECT("'"&amp;TOTALECSheets&amp;"'!"&amp;ADDRESS(ROW(),COLUMN())))</f>
        <v>0</v>
      </c>
      <c r="T31" s="143" cm="1">
        <f t="array" aca="1" ref="T31" ca="1">SUM(INDIRECT("'"&amp;TOTALECSheets&amp;"'!"&amp;ADDRESS(ROW(),COLUMN())))</f>
        <v>0</v>
      </c>
      <c r="U31" s="143" cm="1">
        <f t="array" aca="1" ref="U31" ca="1">SUM(INDIRECT("'"&amp;TOTALECSheets&amp;"'!"&amp;ADDRESS(ROW(),COLUMN())))</f>
        <v>0</v>
      </c>
      <c r="V31" s="143" cm="1">
        <f t="array" aca="1" ref="V31" ca="1">SUM(INDIRECT("'"&amp;TOTALECSheets&amp;"'!"&amp;ADDRESS(ROW(),COLUMN())))</f>
        <v>0</v>
      </c>
      <c r="W31" s="143" cm="1">
        <f t="array" aca="1" ref="W31" ca="1">SUM(INDIRECT("'"&amp;TOTALECSheets&amp;"'!"&amp;ADDRESS(ROW(),COLUMN())))</f>
        <v>0</v>
      </c>
      <c r="X31" s="143" cm="1">
        <f t="array" aca="1" ref="X31" ca="1">SUM(INDIRECT("'"&amp;TOTALECSheets&amp;"'!"&amp;ADDRESS(ROW(),COLUMN())))</f>
        <v>0</v>
      </c>
      <c r="Y31" s="143" cm="1">
        <f t="array" aca="1" ref="Y31" ca="1">SUM(INDIRECT("'"&amp;TOTALECSheets&amp;"'!"&amp;ADDRESS(ROW(),COLUMN())))</f>
        <v>0</v>
      </c>
      <c r="Z31" s="143" cm="1">
        <f t="array" aca="1" ref="Z31" ca="1">SUM(INDIRECT("'"&amp;TOTALECSheets&amp;"'!"&amp;ADDRESS(ROW(),COLUMN())))</f>
        <v>0</v>
      </c>
    </row>
    <row r="32" spans="1:26" outlineLevel="1">
      <c r="A32" s="113">
        <f>IF(ISBLANK('Input-Accounts'!A32),"",'Input-Accounts'!A32)</f>
        <v>23</v>
      </c>
      <c r="B32" s="17" t="str">
        <f>IF(ISBLANK('Input-Accounts'!B32),"",'Input-Accounts'!B32)</f>
        <v>Mains Steel IP &gt;6"</v>
      </c>
      <c r="C32" s="113">
        <f>IF(ISBLANK('Input-Accounts'!C32),"",'Input-Accounts'!C32)</f>
        <v>376.1</v>
      </c>
      <c r="D32" s="143" cm="1">
        <f t="array" aca="1" ref="D32" ca="1">SUM(INDIRECT("'"&amp;TOTALECSheets&amp;"'!"&amp;ADDRESS(ROW(),COLUMN())))</f>
        <v>0</v>
      </c>
      <c r="E32" s="143">
        <f t="shared" ref="E32" ca="1" si="3">IFERROR(IF(D32="",0,IF(D32=0,0,IF(ABS(D32-SUM($G32:$Z32))&lt;Check_Limit,0,1))),1)</f>
        <v>0</v>
      </c>
      <c r="F32" s="89"/>
      <c r="G32" s="143" cm="1">
        <f t="array" aca="1" ref="G32" ca="1">SUM(INDIRECT("'"&amp;TOTALECSheets&amp;"'!"&amp;ADDRESS(ROW(),COLUMN())))</f>
        <v>0</v>
      </c>
      <c r="H32" s="143" cm="1">
        <f t="array" aca="1" ref="H32" ca="1">SUM(INDIRECT("'"&amp;TOTALECSheets&amp;"'!"&amp;ADDRESS(ROW(),COLUMN())))</f>
        <v>0</v>
      </c>
      <c r="I32" s="143" cm="1">
        <f t="array" aca="1" ref="I32" ca="1">SUM(INDIRECT("'"&amp;TOTALECSheets&amp;"'!"&amp;ADDRESS(ROW(),COLUMN())))</f>
        <v>0</v>
      </c>
      <c r="J32" s="143" cm="1">
        <f t="array" aca="1" ref="J32" ca="1">SUM(INDIRECT("'"&amp;TOTALECSheets&amp;"'!"&amp;ADDRESS(ROW(),COLUMN())))</f>
        <v>0</v>
      </c>
      <c r="K32" s="143" cm="1">
        <f t="array" aca="1" ref="K32" ca="1">SUM(INDIRECT("'"&amp;TOTALECSheets&amp;"'!"&amp;ADDRESS(ROW(),COLUMN())))</f>
        <v>0</v>
      </c>
      <c r="L32" s="143" cm="1">
        <f t="array" aca="1" ref="L32" ca="1">SUM(INDIRECT("'"&amp;TOTALECSheets&amp;"'!"&amp;ADDRESS(ROW(),COLUMN())))</f>
        <v>0</v>
      </c>
      <c r="M32" s="143" cm="1">
        <f t="array" aca="1" ref="M32" ca="1">SUM(INDIRECT("'"&amp;TOTALECSheets&amp;"'!"&amp;ADDRESS(ROW(),COLUMN())))</f>
        <v>0</v>
      </c>
      <c r="N32" s="143" cm="1">
        <f t="array" aca="1" ref="N32" ca="1">SUM(INDIRECT("'"&amp;TOTALECSheets&amp;"'!"&amp;ADDRESS(ROW(),COLUMN())))</f>
        <v>0</v>
      </c>
      <c r="O32" s="143" cm="1">
        <f t="array" aca="1" ref="O32" ca="1">SUM(INDIRECT("'"&amp;TOTALECSheets&amp;"'!"&amp;ADDRESS(ROW(),COLUMN())))</f>
        <v>0</v>
      </c>
      <c r="P32" s="143" cm="1">
        <f t="array" aca="1" ref="P32" ca="1">SUM(INDIRECT("'"&amp;TOTALECSheets&amp;"'!"&amp;ADDRESS(ROW(),COLUMN())))</f>
        <v>0</v>
      </c>
      <c r="Q32" s="143" cm="1">
        <f t="array" aca="1" ref="Q32" ca="1">SUM(INDIRECT("'"&amp;TOTALECSheets&amp;"'!"&amp;ADDRESS(ROW(),COLUMN())))</f>
        <v>0</v>
      </c>
      <c r="R32" s="143" cm="1">
        <f t="array" aca="1" ref="R32" ca="1">SUM(INDIRECT("'"&amp;TOTALECSheets&amp;"'!"&amp;ADDRESS(ROW(),COLUMN())))</f>
        <v>0</v>
      </c>
      <c r="S32" s="143" cm="1">
        <f t="array" aca="1" ref="S32" ca="1">SUM(INDIRECT("'"&amp;TOTALECSheets&amp;"'!"&amp;ADDRESS(ROW(),COLUMN())))</f>
        <v>0</v>
      </c>
      <c r="T32" s="143" cm="1">
        <f t="array" aca="1" ref="T32" ca="1">SUM(INDIRECT("'"&amp;TOTALECSheets&amp;"'!"&amp;ADDRESS(ROW(),COLUMN())))</f>
        <v>0</v>
      </c>
      <c r="U32" s="143" cm="1">
        <f t="array" aca="1" ref="U32" ca="1">SUM(INDIRECT("'"&amp;TOTALECSheets&amp;"'!"&amp;ADDRESS(ROW(),COLUMN())))</f>
        <v>0</v>
      </c>
      <c r="V32" s="143" cm="1">
        <f t="array" aca="1" ref="V32" ca="1">SUM(INDIRECT("'"&amp;TOTALECSheets&amp;"'!"&amp;ADDRESS(ROW(),COLUMN())))</f>
        <v>0</v>
      </c>
      <c r="W32" s="143" cm="1">
        <f t="array" aca="1" ref="W32" ca="1">SUM(INDIRECT("'"&amp;TOTALECSheets&amp;"'!"&amp;ADDRESS(ROW(),COLUMN())))</f>
        <v>0</v>
      </c>
      <c r="X32" s="143" cm="1">
        <f t="array" aca="1" ref="X32" ca="1">SUM(INDIRECT("'"&amp;TOTALECSheets&amp;"'!"&amp;ADDRESS(ROW(),COLUMN())))</f>
        <v>0</v>
      </c>
      <c r="Y32" s="143" cm="1">
        <f t="array" aca="1" ref="Y32" ca="1">SUM(INDIRECT("'"&amp;TOTALECSheets&amp;"'!"&amp;ADDRESS(ROW(),COLUMN())))</f>
        <v>0</v>
      </c>
      <c r="Z32" s="143" cm="1">
        <f t="array" aca="1" ref="Z32" ca="1">SUM(INDIRECT("'"&amp;TOTALECSheets&amp;"'!"&amp;ADDRESS(ROW(),COLUMN())))</f>
        <v>0</v>
      </c>
    </row>
    <row r="33" spans="1:26" outlineLevel="1">
      <c r="A33" s="113">
        <f>IF(ISBLANK('Input-Accounts'!A33),"",'Input-Accounts'!A33)</f>
        <v>24</v>
      </c>
      <c r="B33" s="17" t="str">
        <f>IF(ISBLANK('Input-Accounts'!B33),"",'Input-Accounts'!B33)</f>
        <v>Mains Steel IP &gt;4-6"</v>
      </c>
      <c r="C33" s="113">
        <f>IF(ISBLANK('Input-Accounts'!C33),"",'Input-Accounts'!C33)</f>
        <v>376.1</v>
      </c>
      <c r="D33" s="143" cm="1">
        <f t="array" aca="1" ref="D33" ca="1">SUM(INDIRECT("'"&amp;TOTALECSheets&amp;"'!"&amp;ADDRESS(ROW(),COLUMN())))</f>
        <v>0</v>
      </c>
      <c r="E33" s="143">
        <f t="shared" ca="1" si="0"/>
        <v>0</v>
      </c>
      <c r="F33" s="89"/>
      <c r="G33" s="143" cm="1">
        <f t="array" aca="1" ref="G33" ca="1">SUM(INDIRECT("'"&amp;TOTALECSheets&amp;"'!"&amp;ADDRESS(ROW(),COLUMN())))</f>
        <v>0</v>
      </c>
      <c r="H33" s="143" cm="1">
        <f t="array" aca="1" ref="H33" ca="1">SUM(INDIRECT("'"&amp;TOTALECSheets&amp;"'!"&amp;ADDRESS(ROW(),COLUMN())))</f>
        <v>0</v>
      </c>
      <c r="I33" s="143" cm="1">
        <f t="array" aca="1" ref="I33" ca="1">SUM(INDIRECT("'"&amp;TOTALECSheets&amp;"'!"&amp;ADDRESS(ROW(),COLUMN())))</f>
        <v>0</v>
      </c>
      <c r="J33" s="143" cm="1">
        <f t="array" aca="1" ref="J33" ca="1">SUM(INDIRECT("'"&amp;TOTALECSheets&amp;"'!"&amp;ADDRESS(ROW(),COLUMN())))</f>
        <v>0</v>
      </c>
      <c r="K33" s="143" cm="1">
        <f t="array" aca="1" ref="K33" ca="1">SUM(INDIRECT("'"&amp;TOTALECSheets&amp;"'!"&amp;ADDRESS(ROW(),COLUMN())))</f>
        <v>0</v>
      </c>
      <c r="L33" s="143" cm="1">
        <f t="array" aca="1" ref="L33" ca="1">SUM(INDIRECT("'"&amp;TOTALECSheets&amp;"'!"&amp;ADDRESS(ROW(),COLUMN())))</f>
        <v>0</v>
      </c>
      <c r="M33" s="143" cm="1">
        <f t="array" aca="1" ref="M33" ca="1">SUM(INDIRECT("'"&amp;TOTALECSheets&amp;"'!"&amp;ADDRESS(ROW(),COLUMN())))</f>
        <v>0</v>
      </c>
      <c r="N33" s="143" cm="1">
        <f t="array" aca="1" ref="N33" ca="1">SUM(INDIRECT("'"&amp;TOTALECSheets&amp;"'!"&amp;ADDRESS(ROW(),COLUMN())))</f>
        <v>0</v>
      </c>
      <c r="O33" s="143" cm="1">
        <f t="array" aca="1" ref="O33" ca="1">SUM(INDIRECT("'"&amp;TOTALECSheets&amp;"'!"&amp;ADDRESS(ROW(),COLUMN())))</f>
        <v>0</v>
      </c>
      <c r="P33" s="143" cm="1">
        <f t="array" aca="1" ref="P33" ca="1">SUM(INDIRECT("'"&amp;TOTALECSheets&amp;"'!"&amp;ADDRESS(ROW(),COLUMN())))</f>
        <v>0</v>
      </c>
      <c r="Q33" s="143" cm="1">
        <f t="array" aca="1" ref="Q33" ca="1">SUM(INDIRECT("'"&amp;TOTALECSheets&amp;"'!"&amp;ADDRESS(ROW(),COLUMN())))</f>
        <v>0</v>
      </c>
      <c r="R33" s="143" cm="1">
        <f t="array" aca="1" ref="R33" ca="1">SUM(INDIRECT("'"&amp;TOTALECSheets&amp;"'!"&amp;ADDRESS(ROW(),COLUMN())))</f>
        <v>0</v>
      </c>
      <c r="S33" s="143" cm="1">
        <f t="array" aca="1" ref="S33" ca="1">SUM(INDIRECT("'"&amp;TOTALECSheets&amp;"'!"&amp;ADDRESS(ROW(),COLUMN())))</f>
        <v>0</v>
      </c>
      <c r="T33" s="143" cm="1">
        <f t="array" aca="1" ref="T33" ca="1">SUM(INDIRECT("'"&amp;TOTALECSheets&amp;"'!"&amp;ADDRESS(ROW(),COLUMN())))</f>
        <v>0</v>
      </c>
      <c r="U33" s="143" cm="1">
        <f t="array" aca="1" ref="U33" ca="1">SUM(INDIRECT("'"&amp;TOTALECSheets&amp;"'!"&amp;ADDRESS(ROW(),COLUMN())))</f>
        <v>0</v>
      </c>
      <c r="V33" s="143" cm="1">
        <f t="array" aca="1" ref="V33" ca="1">SUM(INDIRECT("'"&amp;TOTALECSheets&amp;"'!"&amp;ADDRESS(ROW(),COLUMN())))</f>
        <v>0</v>
      </c>
      <c r="W33" s="143" cm="1">
        <f t="array" aca="1" ref="W33" ca="1">SUM(INDIRECT("'"&amp;TOTALECSheets&amp;"'!"&amp;ADDRESS(ROW(),COLUMN())))</f>
        <v>0</v>
      </c>
      <c r="X33" s="143" cm="1">
        <f t="array" aca="1" ref="X33" ca="1">SUM(INDIRECT("'"&amp;TOTALECSheets&amp;"'!"&amp;ADDRESS(ROW(),COLUMN())))</f>
        <v>0</v>
      </c>
      <c r="Y33" s="143" cm="1">
        <f t="array" aca="1" ref="Y33" ca="1">SUM(INDIRECT("'"&amp;TOTALECSheets&amp;"'!"&amp;ADDRESS(ROW(),COLUMN())))</f>
        <v>0</v>
      </c>
      <c r="Z33" s="143" cm="1">
        <f t="array" aca="1" ref="Z33" ca="1">SUM(INDIRECT("'"&amp;TOTALECSheets&amp;"'!"&amp;ADDRESS(ROW(),COLUMN())))</f>
        <v>0</v>
      </c>
    </row>
    <row r="34" spans="1:26" outlineLevel="1">
      <c r="A34" s="113">
        <f>IF(ISBLANK('Input-Accounts'!A34),"",'Input-Accounts'!A34)</f>
        <v>25</v>
      </c>
      <c r="B34" s="17" t="str">
        <f>IF(ISBLANK('Input-Accounts'!B34),"",'Input-Accounts'!B34)</f>
        <v>Mains Steel IP &gt;2-4"</v>
      </c>
      <c r="C34" s="113">
        <f>IF(ISBLANK('Input-Accounts'!C34),"",'Input-Accounts'!C34)</f>
        <v>376.1</v>
      </c>
      <c r="D34" s="143" cm="1">
        <f t="array" aca="1" ref="D34" ca="1">SUM(INDIRECT("'"&amp;TOTALECSheets&amp;"'!"&amp;ADDRESS(ROW(),COLUMN())))</f>
        <v>0</v>
      </c>
      <c r="E34" s="143">
        <f t="shared" ref="E34" ca="1" si="4">IFERROR(IF(D34="",0,IF(D34=0,0,IF(ABS(D34-SUM($G34:$Z34))&lt;Check_Limit,0,1))),1)</f>
        <v>0</v>
      </c>
      <c r="F34" s="89"/>
      <c r="G34" s="143" cm="1">
        <f t="array" aca="1" ref="G34" ca="1">SUM(INDIRECT("'"&amp;TOTALECSheets&amp;"'!"&amp;ADDRESS(ROW(),COLUMN())))</f>
        <v>0</v>
      </c>
      <c r="H34" s="143" cm="1">
        <f t="array" aca="1" ref="H34" ca="1">SUM(INDIRECT("'"&amp;TOTALECSheets&amp;"'!"&amp;ADDRESS(ROW(),COLUMN())))</f>
        <v>0</v>
      </c>
      <c r="I34" s="143" cm="1">
        <f t="array" aca="1" ref="I34" ca="1">SUM(INDIRECT("'"&amp;TOTALECSheets&amp;"'!"&amp;ADDRESS(ROW(),COLUMN())))</f>
        <v>0</v>
      </c>
      <c r="J34" s="143" cm="1">
        <f t="array" aca="1" ref="J34" ca="1">SUM(INDIRECT("'"&amp;TOTALECSheets&amp;"'!"&amp;ADDRESS(ROW(),COLUMN())))</f>
        <v>0</v>
      </c>
      <c r="K34" s="143" cm="1">
        <f t="array" aca="1" ref="K34" ca="1">SUM(INDIRECT("'"&amp;TOTALECSheets&amp;"'!"&amp;ADDRESS(ROW(),COLUMN())))</f>
        <v>0</v>
      </c>
      <c r="L34" s="143" cm="1">
        <f t="array" aca="1" ref="L34" ca="1">SUM(INDIRECT("'"&amp;TOTALECSheets&amp;"'!"&amp;ADDRESS(ROW(),COLUMN())))</f>
        <v>0</v>
      </c>
      <c r="M34" s="143" cm="1">
        <f t="array" aca="1" ref="M34" ca="1">SUM(INDIRECT("'"&amp;TOTALECSheets&amp;"'!"&amp;ADDRESS(ROW(),COLUMN())))</f>
        <v>0</v>
      </c>
      <c r="N34" s="143" cm="1">
        <f t="array" aca="1" ref="N34" ca="1">SUM(INDIRECT("'"&amp;TOTALECSheets&amp;"'!"&amp;ADDRESS(ROW(),COLUMN())))</f>
        <v>0</v>
      </c>
      <c r="O34" s="143" cm="1">
        <f t="array" aca="1" ref="O34" ca="1">SUM(INDIRECT("'"&amp;TOTALECSheets&amp;"'!"&amp;ADDRESS(ROW(),COLUMN())))</f>
        <v>0</v>
      </c>
      <c r="P34" s="143" cm="1">
        <f t="array" aca="1" ref="P34" ca="1">SUM(INDIRECT("'"&amp;TOTALECSheets&amp;"'!"&amp;ADDRESS(ROW(),COLUMN())))</f>
        <v>0</v>
      </c>
      <c r="Q34" s="143" cm="1">
        <f t="array" aca="1" ref="Q34" ca="1">SUM(INDIRECT("'"&amp;TOTALECSheets&amp;"'!"&amp;ADDRESS(ROW(),COLUMN())))</f>
        <v>0</v>
      </c>
      <c r="R34" s="143" cm="1">
        <f t="array" aca="1" ref="R34" ca="1">SUM(INDIRECT("'"&amp;TOTALECSheets&amp;"'!"&amp;ADDRESS(ROW(),COLUMN())))</f>
        <v>0</v>
      </c>
      <c r="S34" s="143" cm="1">
        <f t="array" aca="1" ref="S34" ca="1">SUM(INDIRECT("'"&amp;TOTALECSheets&amp;"'!"&amp;ADDRESS(ROW(),COLUMN())))</f>
        <v>0</v>
      </c>
      <c r="T34" s="143" cm="1">
        <f t="array" aca="1" ref="T34" ca="1">SUM(INDIRECT("'"&amp;TOTALECSheets&amp;"'!"&amp;ADDRESS(ROW(),COLUMN())))</f>
        <v>0</v>
      </c>
      <c r="U34" s="143" cm="1">
        <f t="array" aca="1" ref="U34" ca="1">SUM(INDIRECT("'"&amp;TOTALECSheets&amp;"'!"&amp;ADDRESS(ROW(),COLUMN())))</f>
        <v>0</v>
      </c>
      <c r="V34" s="143" cm="1">
        <f t="array" aca="1" ref="V34" ca="1">SUM(INDIRECT("'"&amp;TOTALECSheets&amp;"'!"&amp;ADDRESS(ROW(),COLUMN())))</f>
        <v>0</v>
      </c>
      <c r="W34" s="143" cm="1">
        <f t="array" aca="1" ref="W34" ca="1">SUM(INDIRECT("'"&amp;TOTALECSheets&amp;"'!"&amp;ADDRESS(ROW(),COLUMN())))</f>
        <v>0</v>
      </c>
      <c r="X34" s="143" cm="1">
        <f t="array" aca="1" ref="X34" ca="1">SUM(INDIRECT("'"&amp;TOTALECSheets&amp;"'!"&amp;ADDRESS(ROW(),COLUMN())))</f>
        <v>0</v>
      </c>
      <c r="Y34" s="143" cm="1">
        <f t="array" aca="1" ref="Y34" ca="1">SUM(INDIRECT("'"&amp;TOTALECSheets&amp;"'!"&amp;ADDRESS(ROW(),COLUMN())))</f>
        <v>0</v>
      </c>
      <c r="Z34" s="143" cm="1">
        <f t="array" aca="1" ref="Z34" ca="1">SUM(INDIRECT("'"&amp;TOTALECSheets&amp;"'!"&amp;ADDRESS(ROW(),COLUMN())))</f>
        <v>0</v>
      </c>
    </row>
    <row r="35" spans="1:26" outlineLevel="1">
      <c r="A35" s="113">
        <f>IF(ISBLANK('Input-Accounts'!A35),"",'Input-Accounts'!A35)</f>
        <v>26</v>
      </c>
      <c r="B35" s="17" t="str">
        <f>IF(ISBLANK('Input-Accounts'!B35),"",'Input-Accounts'!B35)</f>
        <v>Mains Steel IP &lt;=2"</v>
      </c>
      <c r="C35" s="113">
        <f>IF(ISBLANK('Input-Accounts'!C35),"",'Input-Accounts'!C35)</f>
        <v>376.1</v>
      </c>
      <c r="D35" s="143" cm="1">
        <f t="array" aca="1" ref="D35" ca="1">SUM(INDIRECT("'"&amp;TOTALECSheets&amp;"'!"&amp;ADDRESS(ROW(),COLUMN())))</f>
        <v>0</v>
      </c>
      <c r="E35" s="143">
        <f t="shared" ca="1" si="0"/>
        <v>0</v>
      </c>
      <c r="F35" s="89"/>
      <c r="G35" s="143" cm="1">
        <f t="array" aca="1" ref="G35" ca="1">SUM(INDIRECT("'"&amp;TOTALECSheets&amp;"'!"&amp;ADDRESS(ROW(),COLUMN())))</f>
        <v>0</v>
      </c>
      <c r="H35" s="143" cm="1">
        <f t="array" aca="1" ref="H35" ca="1">SUM(INDIRECT("'"&amp;TOTALECSheets&amp;"'!"&amp;ADDRESS(ROW(),COLUMN())))</f>
        <v>0</v>
      </c>
      <c r="I35" s="143" cm="1">
        <f t="array" aca="1" ref="I35" ca="1">SUM(INDIRECT("'"&amp;TOTALECSheets&amp;"'!"&amp;ADDRESS(ROW(),COLUMN())))</f>
        <v>0</v>
      </c>
      <c r="J35" s="143" cm="1">
        <f t="array" aca="1" ref="J35" ca="1">SUM(INDIRECT("'"&amp;TOTALECSheets&amp;"'!"&amp;ADDRESS(ROW(),COLUMN())))</f>
        <v>0</v>
      </c>
      <c r="K35" s="143" cm="1">
        <f t="array" aca="1" ref="K35" ca="1">SUM(INDIRECT("'"&amp;TOTALECSheets&amp;"'!"&amp;ADDRESS(ROW(),COLUMN())))</f>
        <v>0</v>
      </c>
      <c r="L35" s="143" cm="1">
        <f t="array" aca="1" ref="L35" ca="1">SUM(INDIRECT("'"&amp;TOTALECSheets&amp;"'!"&amp;ADDRESS(ROW(),COLUMN())))</f>
        <v>0</v>
      </c>
      <c r="M35" s="143" cm="1">
        <f t="array" aca="1" ref="M35" ca="1">SUM(INDIRECT("'"&amp;TOTALECSheets&amp;"'!"&amp;ADDRESS(ROW(),COLUMN())))</f>
        <v>0</v>
      </c>
      <c r="N35" s="143" cm="1">
        <f t="array" aca="1" ref="N35" ca="1">SUM(INDIRECT("'"&amp;TOTALECSheets&amp;"'!"&amp;ADDRESS(ROW(),COLUMN())))</f>
        <v>0</v>
      </c>
      <c r="O35" s="143" cm="1">
        <f t="array" aca="1" ref="O35" ca="1">SUM(INDIRECT("'"&amp;TOTALECSheets&amp;"'!"&amp;ADDRESS(ROW(),COLUMN())))</f>
        <v>0</v>
      </c>
      <c r="P35" s="143" cm="1">
        <f t="array" aca="1" ref="P35" ca="1">SUM(INDIRECT("'"&amp;TOTALECSheets&amp;"'!"&amp;ADDRESS(ROW(),COLUMN())))</f>
        <v>0</v>
      </c>
      <c r="Q35" s="143" cm="1">
        <f t="array" aca="1" ref="Q35" ca="1">SUM(INDIRECT("'"&amp;TOTALECSheets&amp;"'!"&amp;ADDRESS(ROW(),COLUMN())))</f>
        <v>0</v>
      </c>
      <c r="R35" s="143" cm="1">
        <f t="array" aca="1" ref="R35" ca="1">SUM(INDIRECT("'"&amp;TOTALECSheets&amp;"'!"&amp;ADDRESS(ROW(),COLUMN())))</f>
        <v>0</v>
      </c>
      <c r="S35" s="143" cm="1">
        <f t="array" aca="1" ref="S35" ca="1">SUM(INDIRECT("'"&amp;TOTALECSheets&amp;"'!"&amp;ADDRESS(ROW(),COLUMN())))</f>
        <v>0</v>
      </c>
      <c r="T35" s="143" cm="1">
        <f t="array" aca="1" ref="T35" ca="1">SUM(INDIRECT("'"&amp;TOTALECSheets&amp;"'!"&amp;ADDRESS(ROW(),COLUMN())))</f>
        <v>0</v>
      </c>
      <c r="U35" s="143" cm="1">
        <f t="array" aca="1" ref="U35" ca="1">SUM(INDIRECT("'"&amp;TOTALECSheets&amp;"'!"&amp;ADDRESS(ROW(),COLUMN())))</f>
        <v>0</v>
      </c>
      <c r="V35" s="143" cm="1">
        <f t="array" aca="1" ref="V35" ca="1">SUM(INDIRECT("'"&amp;TOTALECSheets&amp;"'!"&amp;ADDRESS(ROW(),COLUMN())))</f>
        <v>0</v>
      </c>
      <c r="W35" s="143" cm="1">
        <f t="array" aca="1" ref="W35" ca="1">SUM(INDIRECT("'"&amp;TOTALECSheets&amp;"'!"&amp;ADDRESS(ROW(),COLUMN())))</f>
        <v>0</v>
      </c>
      <c r="X35" s="143" cm="1">
        <f t="array" aca="1" ref="X35" ca="1">SUM(INDIRECT("'"&amp;TOTALECSheets&amp;"'!"&amp;ADDRESS(ROW(),COLUMN())))</f>
        <v>0</v>
      </c>
      <c r="Y35" s="143" cm="1">
        <f t="array" aca="1" ref="Y35" ca="1">SUM(INDIRECT("'"&amp;TOTALECSheets&amp;"'!"&amp;ADDRESS(ROW(),COLUMN())))</f>
        <v>0</v>
      </c>
      <c r="Z35" s="143" cm="1">
        <f t="array" aca="1" ref="Z35" ca="1">SUM(INDIRECT("'"&amp;TOTALECSheets&amp;"'!"&amp;ADDRESS(ROW(),COLUMN())))</f>
        <v>0</v>
      </c>
    </row>
    <row r="36" spans="1:26" outlineLevel="1">
      <c r="A36" s="113">
        <f>IF(ISBLANK('Input-Accounts'!A36),"",'Input-Accounts'!A36)</f>
        <v>27</v>
      </c>
      <c r="B36" s="17" t="str">
        <f>IF(ISBLANK('Input-Accounts'!B36),"",'Input-Accounts'!B36)</f>
        <v>Mains Plastic IP 6"</v>
      </c>
      <c r="C36" s="113">
        <f>IF(ISBLANK('Input-Accounts'!C36),"",'Input-Accounts'!C36)</f>
        <v>376.1</v>
      </c>
      <c r="D36" s="143" cm="1">
        <f t="array" aca="1" ref="D36" ca="1">SUM(INDIRECT("'"&amp;TOTALECSheets&amp;"'!"&amp;ADDRESS(ROW(),COLUMN())))</f>
        <v>0</v>
      </c>
      <c r="E36" s="143">
        <f t="shared" ref="E36" ca="1" si="5">IFERROR(IF(D36="",0,IF(D36=0,0,IF(ABS(D36-SUM($G36:$Z36))&lt;Check_Limit,0,1))),1)</f>
        <v>0</v>
      </c>
      <c r="F36" s="89"/>
      <c r="G36" s="143" cm="1">
        <f t="array" aca="1" ref="G36" ca="1">SUM(INDIRECT("'"&amp;TOTALECSheets&amp;"'!"&amp;ADDRESS(ROW(),COLUMN())))</f>
        <v>0</v>
      </c>
      <c r="H36" s="143" cm="1">
        <f t="array" aca="1" ref="H36" ca="1">SUM(INDIRECT("'"&amp;TOTALECSheets&amp;"'!"&amp;ADDRESS(ROW(),COLUMN())))</f>
        <v>0</v>
      </c>
      <c r="I36" s="143" cm="1">
        <f t="array" aca="1" ref="I36" ca="1">SUM(INDIRECT("'"&amp;TOTALECSheets&amp;"'!"&amp;ADDRESS(ROW(),COLUMN())))</f>
        <v>0</v>
      </c>
      <c r="J36" s="143" cm="1">
        <f t="array" aca="1" ref="J36" ca="1">SUM(INDIRECT("'"&amp;TOTALECSheets&amp;"'!"&amp;ADDRESS(ROW(),COLUMN())))</f>
        <v>0</v>
      </c>
      <c r="K36" s="143" cm="1">
        <f t="array" aca="1" ref="K36" ca="1">SUM(INDIRECT("'"&amp;TOTALECSheets&amp;"'!"&amp;ADDRESS(ROW(),COLUMN())))</f>
        <v>0</v>
      </c>
      <c r="L36" s="143" cm="1">
        <f t="array" aca="1" ref="L36" ca="1">SUM(INDIRECT("'"&amp;TOTALECSheets&amp;"'!"&amp;ADDRESS(ROW(),COLUMN())))</f>
        <v>0</v>
      </c>
      <c r="M36" s="143" cm="1">
        <f t="array" aca="1" ref="M36" ca="1">SUM(INDIRECT("'"&amp;TOTALECSheets&amp;"'!"&amp;ADDRESS(ROW(),COLUMN())))</f>
        <v>0</v>
      </c>
      <c r="N36" s="143" cm="1">
        <f t="array" aca="1" ref="N36" ca="1">SUM(INDIRECT("'"&amp;TOTALECSheets&amp;"'!"&amp;ADDRESS(ROW(),COLUMN())))</f>
        <v>0</v>
      </c>
      <c r="O36" s="143" cm="1">
        <f t="array" aca="1" ref="O36" ca="1">SUM(INDIRECT("'"&amp;TOTALECSheets&amp;"'!"&amp;ADDRESS(ROW(),COLUMN())))</f>
        <v>0</v>
      </c>
      <c r="P36" s="143" cm="1">
        <f t="array" aca="1" ref="P36" ca="1">SUM(INDIRECT("'"&amp;TOTALECSheets&amp;"'!"&amp;ADDRESS(ROW(),COLUMN())))</f>
        <v>0</v>
      </c>
      <c r="Q36" s="143" cm="1">
        <f t="array" aca="1" ref="Q36" ca="1">SUM(INDIRECT("'"&amp;TOTALECSheets&amp;"'!"&amp;ADDRESS(ROW(),COLUMN())))</f>
        <v>0</v>
      </c>
      <c r="R36" s="143" cm="1">
        <f t="array" aca="1" ref="R36" ca="1">SUM(INDIRECT("'"&amp;TOTALECSheets&amp;"'!"&amp;ADDRESS(ROW(),COLUMN())))</f>
        <v>0</v>
      </c>
      <c r="S36" s="143" cm="1">
        <f t="array" aca="1" ref="S36" ca="1">SUM(INDIRECT("'"&amp;TOTALECSheets&amp;"'!"&amp;ADDRESS(ROW(),COLUMN())))</f>
        <v>0</v>
      </c>
      <c r="T36" s="143" cm="1">
        <f t="array" aca="1" ref="T36" ca="1">SUM(INDIRECT("'"&amp;TOTALECSheets&amp;"'!"&amp;ADDRESS(ROW(),COLUMN())))</f>
        <v>0</v>
      </c>
      <c r="U36" s="143" cm="1">
        <f t="array" aca="1" ref="U36" ca="1">SUM(INDIRECT("'"&amp;TOTALECSheets&amp;"'!"&amp;ADDRESS(ROW(),COLUMN())))</f>
        <v>0</v>
      </c>
      <c r="V36" s="143" cm="1">
        <f t="array" aca="1" ref="V36" ca="1">SUM(INDIRECT("'"&amp;TOTALECSheets&amp;"'!"&amp;ADDRESS(ROW(),COLUMN())))</f>
        <v>0</v>
      </c>
      <c r="W36" s="143" cm="1">
        <f t="array" aca="1" ref="W36" ca="1">SUM(INDIRECT("'"&amp;TOTALECSheets&amp;"'!"&amp;ADDRESS(ROW(),COLUMN())))</f>
        <v>0</v>
      </c>
      <c r="X36" s="143" cm="1">
        <f t="array" aca="1" ref="X36" ca="1">SUM(INDIRECT("'"&amp;TOTALECSheets&amp;"'!"&amp;ADDRESS(ROW(),COLUMN())))</f>
        <v>0</v>
      </c>
      <c r="Y36" s="143" cm="1">
        <f t="array" aca="1" ref="Y36" ca="1">SUM(INDIRECT("'"&amp;TOTALECSheets&amp;"'!"&amp;ADDRESS(ROW(),COLUMN())))</f>
        <v>0</v>
      </c>
      <c r="Z36" s="143" cm="1">
        <f t="array" aca="1" ref="Z36" ca="1">SUM(INDIRECT("'"&amp;TOTALECSheets&amp;"'!"&amp;ADDRESS(ROW(),COLUMN())))</f>
        <v>0</v>
      </c>
    </row>
    <row r="37" spans="1:26" outlineLevel="1">
      <c r="A37" s="113">
        <f>IF(ISBLANK('Input-Accounts'!A37),"",'Input-Accounts'!A37)</f>
        <v>28</v>
      </c>
      <c r="B37" s="17" t="str">
        <f>IF(ISBLANK('Input-Accounts'!B37),"",'Input-Accounts'!B37)</f>
        <v>Mains Plastic IP 4"</v>
      </c>
      <c r="C37" s="113">
        <f>IF(ISBLANK('Input-Accounts'!C37),"",'Input-Accounts'!C37)</f>
        <v>376.1</v>
      </c>
      <c r="D37" s="143" cm="1">
        <f t="array" aca="1" ref="D37" ca="1">SUM(INDIRECT("'"&amp;TOTALECSheets&amp;"'!"&amp;ADDRESS(ROW(),COLUMN())))</f>
        <v>0</v>
      </c>
      <c r="E37" s="143">
        <f t="shared" ca="1" si="0"/>
        <v>0</v>
      </c>
      <c r="F37" s="89"/>
      <c r="G37" s="143" cm="1">
        <f t="array" aca="1" ref="G37" ca="1">SUM(INDIRECT("'"&amp;TOTALECSheets&amp;"'!"&amp;ADDRESS(ROW(),COLUMN())))</f>
        <v>0</v>
      </c>
      <c r="H37" s="143" cm="1">
        <f t="array" aca="1" ref="H37" ca="1">SUM(INDIRECT("'"&amp;TOTALECSheets&amp;"'!"&amp;ADDRESS(ROW(),COLUMN())))</f>
        <v>0</v>
      </c>
      <c r="I37" s="143" cm="1">
        <f t="array" aca="1" ref="I37" ca="1">SUM(INDIRECT("'"&amp;TOTALECSheets&amp;"'!"&amp;ADDRESS(ROW(),COLUMN())))</f>
        <v>0</v>
      </c>
      <c r="J37" s="143" cm="1">
        <f t="array" aca="1" ref="J37" ca="1">SUM(INDIRECT("'"&amp;TOTALECSheets&amp;"'!"&amp;ADDRESS(ROW(),COLUMN())))</f>
        <v>0</v>
      </c>
      <c r="K37" s="143" cm="1">
        <f t="array" aca="1" ref="K37" ca="1">SUM(INDIRECT("'"&amp;TOTALECSheets&amp;"'!"&amp;ADDRESS(ROW(),COLUMN())))</f>
        <v>0</v>
      </c>
      <c r="L37" s="143" cm="1">
        <f t="array" aca="1" ref="L37" ca="1">SUM(INDIRECT("'"&amp;TOTALECSheets&amp;"'!"&amp;ADDRESS(ROW(),COLUMN())))</f>
        <v>0</v>
      </c>
      <c r="M37" s="143" cm="1">
        <f t="array" aca="1" ref="M37" ca="1">SUM(INDIRECT("'"&amp;TOTALECSheets&amp;"'!"&amp;ADDRESS(ROW(),COLUMN())))</f>
        <v>0</v>
      </c>
      <c r="N37" s="143" cm="1">
        <f t="array" aca="1" ref="N37" ca="1">SUM(INDIRECT("'"&amp;TOTALECSheets&amp;"'!"&amp;ADDRESS(ROW(),COLUMN())))</f>
        <v>0</v>
      </c>
      <c r="O37" s="143" cm="1">
        <f t="array" aca="1" ref="O37" ca="1">SUM(INDIRECT("'"&amp;TOTALECSheets&amp;"'!"&amp;ADDRESS(ROW(),COLUMN())))</f>
        <v>0</v>
      </c>
      <c r="P37" s="143" cm="1">
        <f t="array" aca="1" ref="P37" ca="1">SUM(INDIRECT("'"&amp;TOTALECSheets&amp;"'!"&amp;ADDRESS(ROW(),COLUMN())))</f>
        <v>0</v>
      </c>
      <c r="Q37" s="143" cm="1">
        <f t="array" aca="1" ref="Q37" ca="1">SUM(INDIRECT("'"&amp;TOTALECSheets&amp;"'!"&amp;ADDRESS(ROW(),COLUMN())))</f>
        <v>0</v>
      </c>
      <c r="R37" s="143" cm="1">
        <f t="array" aca="1" ref="R37" ca="1">SUM(INDIRECT("'"&amp;TOTALECSheets&amp;"'!"&amp;ADDRESS(ROW(),COLUMN())))</f>
        <v>0</v>
      </c>
      <c r="S37" s="143" cm="1">
        <f t="array" aca="1" ref="S37" ca="1">SUM(INDIRECT("'"&amp;TOTALECSheets&amp;"'!"&amp;ADDRESS(ROW(),COLUMN())))</f>
        <v>0</v>
      </c>
      <c r="T37" s="143" cm="1">
        <f t="array" aca="1" ref="T37" ca="1">SUM(INDIRECT("'"&amp;TOTALECSheets&amp;"'!"&amp;ADDRESS(ROW(),COLUMN())))</f>
        <v>0</v>
      </c>
      <c r="U37" s="143" cm="1">
        <f t="array" aca="1" ref="U37" ca="1">SUM(INDIRECT("'"&amp;TOTALECSheets&amp;"'!"&amp;ADDRESS(ROW(),COLUMN())))</f>
        <v>0</v>
      </c>
      <c r="V37" s="143" cm="1">
        <f t="array" aca="1" ref="V37" ca="1">SUM(INDIRECT("'"&amp;TOTALECSheets&amp;"'!"&amp;ADDRESS(ROW(),COLUMN())))</f>
        <v>0</v>
      </c>
      <c r="W37" s="143" cm="1">
        <f t="array" aca="1" ref="W37" ca="1">SUM(INDIRECT("'"&amp;TOTALECSheets&amp;"'!"&amp;ADDRESS(ROW(),COLUMN())))</f>
        <v>0</v>
      </c>
      <c r="X37" s="143" cm="1">
        <f t="array" aca="1" ref="X37" ca="1">SUM(INDIRECT("'"&amp;TOTALECSheets&amp;"'!"&amp;ADDRESS(ROW(),COLUMN())))</f>
        <v>0</v>
      </c>
      <c r="Y37" s="143" cm="1">
        <f t="array" aca="1" ref="Y37" ca="1">SUM(INDIRECT("'"&amp;TOTALECSheets&amp;"'!"&amp;ADDRESS(ROW(),COLUMN())))</f>
        <v>0</v>
      </c>
      <c r="Z37" s="143" cm="1">
        <f t="array" aca="1" ref="Z37" ca="1">SUM(INDIRECT("'"&amp;TOTALECSheets&amp;"'!"&amp;ADDRESS(ROW(),COLUMN())))</f>
        <v>0</v>
      </c>
    </row>
    <row r="38" spans="1:26" outlineLevel="1">
      <c r="A38" s="113">
        <f>IF(ISBLANK('Input-Accounts'!A38),"",'Input-Accounts'!A38)</f>
        <v>29</v>
      </c>
      <c r="B38" s="17" t="str">
        <f>IF(ISBLANK('Input-Accounts'!B38),"",'Input-Accounts'!B38)</f>
        <v>Mains Plastic IP 2"</v>
      </c>
      <c r="C38" s="113">
        <f>IF(ISBLANK('Input-Accounts'!C38),"",'Input-Accounts'!C38)</f>
        <v>376.1</v>
      </c>
      <c r="D38" s="143" cm="1">
        <f t="array" aca="1" ref="D38" ca="1">SUM(INDIRECT("'"&amp;TOTALECSheets&amp;"'!"&amp;ADDRESS(ROW(),COLUMN())))</f>
        <v>0</v>
      </c>
      <c r="E38" s="143">
        <f t="shared" ca="1" si="0"/>
        <v>0</v>
      </c>
      <c r="F38" s="89"/>
      <c r="G38" s="143" cm="1">
        <f t="array" aca="1" ref="G38" ca="1">SUM(INDIRECT("'"&amp;TOTALECSheets&amp;"'!"&amp;ADDRESS(ROW(),COLUMN())))</f>
        <v>0</v>
      </c>
      <c r="H38" s="143" cm="1">
        <f t="array" aca="1" ref="H38" ca="1">SUM(INDIRECT("'"&amp;TOTALECSheets&amp;"'!"&amp;ADDRESS(ROW(),COLUMN())))</f>
        <v>0</v>
      </c>
      <c r="I38" s="143" cm="1">
        <f t="array" aca="1" ref="I38" ca="1">SUM(INDIRECT("'"&amp;TOTALECSheets&amp;"'!"&amp;ADDRESS(ROW(),COLUMN())))</f>
        <v>0</v>
      </c>
      <c r="J38" s="143" cm="1">
        <f t="array" aca="1" ref="J38" ca="1">SUM(INDIRECT("'"&amp;TOTALECSheets&amp;"'!"&amp;ADDRESS(ROW(),COLUMN())))</f>
        <v>0</v>
      </c>
      <c r="K38" s="143" cm="1">
        <f t="array" aca="1" ref="K38" ca="1">SUM(INDIRECT("'"&amp;TOTALECSheets&amp;"'!"&amp;ADDRESS(ROW(),COLUMN())))</f>
        <v>0</v>
      </c>
      <c r="L38" s="143" cm="1">
        <f t="array" aca="1" ref="L38" ca="1">SUM(INDIRECT("'"&amp;TOTALECSheets&amp;"'!"&amp;ADDRESS(ROW(),COLUMN())))</f>
        <v>0</v>
      </c>
      <c r="M38" s="143" cm="1">
        <f t="array" aca="1" ref="M38" ca="1">SUM(INDIRECT("'"&amp;TOTALECSheets&amp;"'!"&amp;ADDRESS(ROW(),COLUMN())))</f>
        <v>0</v>
      </c>
      <c r="N38" s="143" cm="1">
        <f t="array" aca="1" ref="N38" ca="1">SUM(INDIRECT("'"&amp;TOTALECSheets&amp;"'!"&amp;ADDRESS(ROW(),COLUMN())))</f>
        <v>0</v>
      </c>
      <c r="O38" s="143" cm="1">
        <f t="array" aca="1" ref="O38" ca="1">SUM(INDIRECT("'"&amp;TOTALECSheets&amp;"'!"&amp;ADDRESS(ROW(),COLUMN())))</f>
        <v>0</v>
      </c>
      <c r="P38" s="143" cm="1">
        <f t="array" aca="1" ref="P38" ca="1">SUM(INDIRECT("'"&amp;TOTALECSheets&amp;"'!"&amp;ADDRESS(ROW(),COLUMN())))</f>
        <v>0</v>
      </c>
      <c r="Q38" s="143" cm="1">
        <f t="array" aca="1" ref="Q38" ca="1">SUM(INDIRECT("'"&amp;TOTALECSheets&amp;"'!"&amp;ADDRESS(ROW(),COLUMN())))</f>
        <v>0</v>
      </c>
      <c r="R38" s="143" cm="1">
        <f t="array" aca="1" ref="R38" ca="1">SUM(INDIRECT("'"&amp;TOTALECSheets&amp;"'!"&amp;ADDRESS(ROW(),COLUMN())))</f>
        <v>0</v>
      </c>
      <c r="S38" s="143" cm="1">
        <f t="array" aca="1" ref="S38" ca="1">SUM(INDIRECT("'"&amp;TOTALECSheets&amp;"'!"&amp;ADDRESS(ROW(),COLUMN())))</f>
        <v>0</v>
      </c>
      <c r="T38" s="143" cm="1">
        <f t="array" aca="1" ref="T38" ca="1">SUM(INDIRECT("'"&amp;TOTALECSheets&amp;"'!"&amp;ADDRESS(ROW(),COLUMN())))</f>
        <v>0</v>
      </c>
      <c r="U38" s="143" cm="1">
        <f t="array" aca="1" ref="U38" ca="1">SUM(INDIRECT("'"&amp;TOTALECSheets&amp;"'!"&amp;ADDRESS(ROW(),COLUMN())))</f>
        <v>0</v>
      </c>
      <c r="V38" s="143" cm="1">
        <f t="array" aca="1" ref="V38" ca="1">SUM(INDIRECT("'"&amp;TOTALECSheets&amp;"'!"&amp;ADDRESS(ROW(),COLUMN())))</f>
        <v>0</v>
      </c>
      <c r="W38" s="143" cm="1">
        <f t="array" aca="1" ref="W38" ca="1">SUM(INDIRECT("'"&amp;TOTALECSheets&amp;"'!"&amp;ADDRESS(ROW(),COLUMN())))</f>
        <v>0</v>
      </c>
      <c r="X38" s="143" cm="1">
        <f t="array" aca="1" ref="X38" ca="1">SUM(INDIRECT("'"&amp;TOTALECSheets&amp;"'!"&amp;ADDRESS(ROW(),COLUMN())))</f>
        <v>0</v>
      </c>
      <c r="Y38" s="143" cm="1">
        <f t="array" aca="1" ref="Y38" ca="1">SUM(INDIRECT("'"&amp;TOTALECSheets&amp;"'!"&amp;ADDRESS(ROW(),COLUMN())))</f>
        <v>0</v>
      </c>
      <c r="Z38" s="143" cm="1">
        <f t="array" aca="1" ref="Z38" ca="1">SUM(INDIRECT("'"&amp;TOTALECSheets&amp;"'!"&amp;ADDRESS(ROW(),COLUMN())))</f>
        <v>0</v>
      </c>
    </row>
    <row r="39" spans="1:26" outlineLevel="1">
      <c r="A39" s="113">
        <f>IF(ISBLANK('Input-Accounts'!A39),"",'Input-Accounts'!A39)</f>
        <v>30</v>
      </c>
      <c r="B39" s="17" t="str">
        <f>IF(ISBLANK('Input-Accounts'!B39),"",'Input-Accounts'!B39)</f>
        <v>Mains - Direct</v>
      </c>
      <c r="C39" s="113">
        <f>IF(ISBLANK('Input-Accounts'!C39),"",'Input-Accounts'!C39)</f>
        <v>376.1</v>
      </c>
      <c r="D39" s="143" cm="1">
        <f t="array" aca="1" ref="D39" ca="1">SUM(INDIRECT("'"&amp;TOTALECSheets&amp;"'!"&amp;ADDRESS(ROW(),COLUMN())))</f>
        <v>0</v>
      </c>
      <c r="E39" s="143">
        <f t="shared" ca="1" si="0"/>
        <v>0</v>
      </c>
      <c r="F39" s="89"/>
      <c r="G39" s="143" cm="1">
        <f t="array" aca="1" ref="G39" ca="1">SUM(INDIRECT("'"&amp;TOTALECSheets&amp;"'!"&amp;ADDRESS(ROW(),COLUMN())))</f>
        <v>0</v>
      </c>
      <c r="H39" s="143" cm="1">
        <f t="array" aca="1" ref="H39" ca="1">SUM(INDIRECT("'"&amp;TOTALECSheets&amp;"'!"&amp;ADDRESS(ROW(),COLUMN())))</f>
        <v>0</v>
      </c>
      <c r="I39" s="143" cm="1">
        <f t="array" aca="1" ref="I39" ca="1">SUM(INDIRECT("'"&amp;TOTALECSheets&amp;"'!"&amp;ADDRESS(ROW(),COLUMN())))</f>
        <v>0</v>
      </c>
      <c r="J39" s="143" cm="1">
        <f t="array" aca="1" ref="J39" ca="1">SUM(INDIRECT("'"&amp;TOTALECSheets&amp;"'!"&amp;ADDRESS(ROW(),COLUMN())))</f>
        <v>0</v>
      </c>
      <c r="K39" s="143" cm="1">
        <f t="array" aca="1" ref="K39" ca="1">SUM(INDIRECT("'"&amp;TOTALECSheets&amp;"'!"&amp;ADDRESS(ROW(),COLUMN())))</f>
        <v>0</v>
      </c>
      <c r="L39" s="143" cm="1">
        <f t="array" aca="1" ref="L39" ca="1">SUM(INDIRECT("'"&amp;TOTALECSheets&amp;"'!"&amp;ADDRESS(ROW(),COLUMN())))</f>
        <v>0</v>
      </c>
      <c r="M39" s="143" cm="1">
        <f t="array" aca="1" ref="M39" ca="1">SUM(INDIRECT("'"&amp;TOTALECSheets&amp;"'!"&amp;ADDRESS(ROW(),COLUMN())))</f>
        <v>0</v>
      </c>
      <c r="N39" s="143" cm="1">
        <f t="array" aca="1" ref="N39" ca="1">SUM(INDIRECT("'"&amp;TOTALECSheets&amp;"'!"&amp;ADDRESS(ROW(),COLUMN())))</f>
        <v>0</v>
      </c>
      <c r="O39" s="143" cm="1">
        <f t="array" aca="1" ref="O39" ca="1">SUM(INDIRECT("'"&amp;TOTALECSheets&amp;"'!"&amp;ADDRESS(ROW(),COLUMN())))</f>
        <v>0</v>
      </c>
      <c r="P39" s="143" cm="1">
        <f t="array" aca="1" ref="P39" ca="1">SUM(INDIRECT("'"&amp;TOTALECSheets&amp;"'!"&amp;ADDRESS(ROW(),COLUMN())))</f>
        <v>0</v>
      </c>
      <c r="Q39" s="143" cm="1">
        <f t="array" aca="1" ref="Q39" ca="1">SUM(INDIRECT("'"&amp;TOTALECSheets&amp;"'!"&amp;ADDRESS(ROW(),COLUMN())))</f>
        <v>0</v>
      </c>
      <c r="R39" s="143" cm="1">
        <f t="array" aca="1" ref="R39" ca="1">SUM(INDIRECT("'"&amp;TOTALECSheets&amp;"'!"&amp;ADDRESS(ROW(),COLUMN())))</f>
        <v>0</v>
      </c>
      <c r="S39" s="143" cm="1">
        <f t="array" aca="1" ref="S39" ca="1">SUM(INDIRECT("'"&amp;TOTALECSheets&amp;"'!"&amp;ADDRESS(ROW(),COLUMN())))</f>
        <v>0</v>
      </c>
      <c r="T39" s="143" cm="1">
        <f t="array" aca="1" ref="T39" ca="1">SUM(INDIRECT("'"&amp;TOTALECSheets&amp;"'!"&amp;ADDRESS(ROW(),COLUMN())))</f>
        <v>0</v>
      </c>
      <c r="U39" s="143" cm="1">
        <f t="array" aca="1" ref="U39" ca="1">SUM(INDIRECT("'"&amp;TOTALECSheets&amp;"'!"&amp;ADDRESS(ROW(),COLUMN())))</f>
        <v>0</v>
      </c>
      <c r="V39" s="143" cm="1">
        <f t="array" aca="1" ref="V39" ca="1">SUM(INDIRECT("'"&amp;TOTALECSheets&amp;"'!"&amp;ADDRESS(ROW(),COLUMN())))</f>
        <v>0</v>
      </c>
      <c r="W39" s="143" cm="1">
        <f t="array" aca="1" ref="W39" ca="1">SUM(INDIRECT("'"&amp;TOTALECSheets&amp;"'!"&amp;ADDRESS(ROW(),COLUMN())))</f>
        <v>0</v>
      </c>
      <c r="X39" s="143" cm="1">
        <f t="array" aca="1" ref="X39" ca="1">SUM(INDIRECT("'"&amp;TOTALECSheets&amp;"'!"&amp;ADDRESS(ROW(),COLUMN())))</f>
        <v>0</v>
      </c>
      <c r="Y39" s="143" cm="1">
        <f t="array" aca="1" ref="Y39" ca="1">SUM(INDIRECT("'"&amp;TOTALECSheets&amp;"'!"&amp;ADDRESS(ROW(),COLUMN())))</f>
        <v>0</v>
      </c>
      <c r="Z39" s="143" cm="1">
        <f t="array" aca="1" ref="Z39" ca="1">SUM(INDIRECT("'"&amp;TOTALECSheets&amp;"'!"&amp;ADDRESS(ROW(),COLUMN())))</f>
        <v>0</v>
      </c>
    </row>
    <row r="40" spans="1:26" outlineLevel="1">
      <c r="A40" s="113">
        <f>IF(ISBLANK('Input-Accounts'!A40),"",'Input-Accounts'!A40)</f>
        <v>31</v>
      </c>
      <c r="B40" s="17" t="str">
        <f>IF(ISBLANK('Input-Accounts'!B40),"",'Input-Accounts'!B40)</f>
        <v>Compressor Station</v>
      </c>
      <c r="C40" s="113">
        <f>IF(ISBLANK('Input-Accounts'!C40),"",'Input-Accounts'!C40)</f>
        <v>377</v>
      </c>
      <c r="D40" s="143" cm="1">
        <f t="array" aca="1" ref="D40" ca="1">SUM(INDIRECT("'"&amp;TOTALECSheets&amp;"'!"&amp;ADDRESS(ROW(),COLUMN())))</f>
        <v>0</v>
      </c>
      <c r="E40" s="143">
        <f t="shared" ca="1" si="0"/>
        <v>0</v>
      </c>
      <c r="F40" s="89"/>
      <c r="G40" s="143" cm="1">
        <f t="array" aca="1" ref="G40" ca="1">SUM(INDIRECT("'"&amp;TOTALECSheets&amp;"'!"&amp;ADDRESS(ROW(),COLUMN())))</f>
        <v>0</v>
      </c>
      <c r="H40" s="143" cm="1">
        <f t="array" aca="1" ref="H40" ca="1">SUM(INDIRECT("'"&amp;TOTALECSheets&amp;"'!"&amp;ADDRESS(ROW(),COLUMN())))</f>
        <v>0</v>
      </c>
      <c r="I40" s="143" cm="1">
        <f t="array" aca="1" ref="I40" ca="1">SUM(INDIRECT("'"&amp;TOTALECSheets&amp;"'!"&amp;ADDRESS(ROW(),COLUMN())))</f>
        <v>0</v>
      </c>
      <c r="J40" s="143" cm="1">
        <f t="array" aca="1" ref="J40" ca="1">SUM(INDIRECT("'"&amp;TOTALECSheets&amp;"'!"&amp;ADDRESS(ROW(),COLUMN())))</f>
        <v>0</v>
      </c>
      <c r="K40" s="143" cm="1">
        <f t="array" aca="1" ref="K40" ca="1">SUM(INDIRECT("'"&amp;TOTALECSheets&amp;"'!"&amp;ADDRESS(ROW(),COLUMN())))</f>
        <v>0</v>
      </c>
      <c r="L40" s="143" cm="1">
        <f t="array" aca="1" ref="L40" ca="1">SUM(INDIRECT("'"&amp;TOTALECSheets&amp;"'!"&amp;ADDRESS(ROW(),COLUMN())))</f>
        <v>0</v>
      </c>
      <c r="M40" s="143" cm="1">
        <f t="array" aca="1" ref="M40" ca="1">SUM(INDIRECT("'"&amp;TOTALECSheets&amp;"'!"&amp;ADDRESS(ROW(),COLUMN())))</f>
        <v>0</v>
      </c>
      <c r="N40" s="143" cm="1">
        <f t="array" aca="1" ref="N40" ca="1">SUM(INDIRECT("'"&amp;TOTALECSheets&amp;"'!"&amp;ADDRESS(ROW(),COLUMN())))</f>
        <v>0</v>
      </c>
      <c r="O40" s="143" cm="1">
        <f t="array" aca="1" ref="O40" ca="1">SUM(INDIRECT("'"&amp;TOTALECSheets&amp;"'!"&amp;ADDRESS(ROW(),COLUMN())))</f>
        <v>0</v>
      </c>
      <c r="P40" s="143" cm="1">
        <f t="array" aca="1" ref="P40" ca="1">SUM(INDIRECT("'"&amp;TOTALECSheets&amp;"'!"&amp;ADDRESS(ROW(),COLUMN())))</f>
        <v>0</v>
      </c>
      <c r="Q40" s="143" cm="1">
        <f t="array" aca="1" ref="Q40" ca="1">SUM(INDIRECT("'"&amp;TOTALECSheets&amp;"'!"&amp;ADDRESS(ROW(),COLUMN())))</f>
        <v>0</v>
      </c>
      <c r="R40" s="143" cm="1">
        <f t="array" aca="1" ref="R40" ca="1">SUM(INDIRECT("'"&amp;TOTALECSheets&amp;"'!"&amp;ADDRESS(ROW(),COLUMN())))</f>
        <v>0</v>
      </c>
      <c r="S40" s="143" cm="1">
        <f t="array" aca="1" ref="S40" ca="1">SUM(INDIRECT("'"&amp;TOTALECSheets&amp;"'!"&amp;ADDRESS(ROW(),COLUMN())))</f>
        <v>0</v>
      </c>
      <c r="T40" s="143" cm="1">
        <f t="array" aca="1" ref="T40" ca="1">SUM(INDIRECT("'"&amp;TOTALECSheets&amp;"'!"&amp;ADDRESS(ROW(),COLUMN())))</f>
        <v>0</v>
      </c>
      <c r="U40" s="143" cm="1">
        <f t="array" aca="1" ref="U40" ca="1">SUM(INDIRECT("'"&amp;TOTALECSheets&amp;"'!"&amp;ADDRESS(ROW(),COLUMN())))</f>
        <v>0</v>
      </c>
      <c r="V40" s="143" cm="1">
        <f t="array" aca="1" ref="V40" ca="1">SUM(INDIRECT("'"&amp;TOTALECSheets&amp;"'!"&amp;ADDRESS(ROW(),COLUMN())))</f>
        <v>0</v>
      </c>
      <c r="W40" s="143" cm="1">
        <f t="array" aca="1" ref="W40" ca="1">SUM(INDIRECT("'"&amp;TOTALECSheets&amp;"'!"&amp;ADDRESS(ROW(),COLUMN())))</f>
        <v>0</v>
      </c>
      <c r="X40" s="143" cm="1">
        <f t="array" aca="1" ref="X40" ca="1">SUM(INDIRECT("'"&amp;TOTALECSheets&amp;"'!"&amp;ADDRESS(ROW(),COLUMN())))</f>
        <v>0</v>
      </c>
      <c r="Y40" s="143" cm="1">
        <f t="array" aca="1" ref="Y40" ca="1">SUM(INDIRECT("'"&amp;TOTALECSheets&amp;"'!"&amp;ADDRESS(ROW(),COLUMN())))</f>
        <v>0</v>
      </c>
      <c r="Z40" s="143" cm="1">
        <f t="array" aca="1" ref="Z40" ca="1">SUM(INDIRECT("'"&amp;TOTALECSheets&amp;"'!"&amp;ADDRESS(ROW(),COLUMN())))</f>
        <v>0</v>
      </c>
    </row>
    <row r="41" spans="1:26" outlineLevel="1">
      <c r="A41" s="113">
        <f>IF(ISBLANK('Input-Accounts'!A41),"",'Input-Accounts'!A41)</f>
        <v>32</v>
      </c>
      <c r="B41" s="17" t="str">
        <f>IF(ISBLANK('Input-Accounts'!B41),"",'Input-Accounts'!B41)</f>
        <v>M &amp; R Station Equipment - general</v>
      </c>
      <c r="C41" s="113">
        <f>IF(ISBLANK('Input-Accounts'!C41),"",'Input-Accounts'!C41)</f>
        <v>378</v>
      </c>
      <c r="D41" s="143" cm="1">
        <f t="array" aca="1" ref="D41" ca="1">SUM(INDIRECT("'"&amp;TOTALECSheets&amp;"'!"&amp;ADDRESS(ROW(),COLUMN())))</f>
        <v>0</v>
      </c>
      <c r="E41" s="143">
        <f t="shared" ca="1" si="0"/>
        <v>0</v>
      </c>
      <c r="F41" s="89"/>
      <c r="G41" s="143" cm="1">
        <f t="array" aca="1" ref="G41" ca="1">SUM(INDIRECT("'"&amp;TOTALECSheets&amp;"'!"&amp;ADDRESS(ROW(),COLUMN())))</f>
        <v>0</v>
      </c>
      <c r="H41" s="143" cm="1">
        <f t="array" aca="1" ref="H41" ca="1">SUM(INDIRECT("'"&amp;TOTALECSheets&amp;"'!"&amp;ADDRESS(ROW(),COLUMN())))</f>
        <v>0</v>
      </c>
      <c r="I41" s="143" cm="1">
        <f t="array" aca="1" ref="I41" ca="1">SUM(INDIRECT("'"&amp;TOTALECSheets&amp;"'!"&amp;ADDRESS(ROW(),COLUMN())))</f>
        <v>0</v>
      </c>
      <c r="J41" s="143" cm="1">
        <f t="array" aca="1" ref="J41" ca="1">SUM(INDIRECT("'"&amp;TOTALECSheets&amp;"'!"&amp;ADDRESS(ROW(),COLUMN())))</f>
        <v>0</v>
      </c>
      <c r="K41" s="143" cm="1">
        <f t="array" aca="1" ref="K41" ca="1">SUM(INDIRECT("'"&amp;TOTALECSheets&amp;"'!"&amp;ADDRESS(ROW(),COLUMN())))</f>
        <v>0</v>
      </c>
      <c r="L41" s="143" cm="1">
        <f t="array" aca="1" ref="L41" ca="1">SUM(INDIRECT("'"&amp;TOTALECSheets&amp;"'!"&amp;ADDRESS(ROW(),COLUMN())))</f>
        <v>0</v>
      </c>
      <c r="M41" s="143" cm="1">
        <f t="array" aca="1" ref="M41" ca="1">SUM(INDIRECT("'"&amp;TOTALECSheets&amp;"'!"&amp;ADDRESS(ROW(),COLUMN())))</f>
        <v>0</v>
      </c>
      <c r="N41" s="143" cm="1">
        <f t="array" aca="1" ref="N41" ca="1">SUM(INDIRECT("'"&amp;TOTALECSheets&amp;"'!"&amp;ADDRESS(ROW(),COLUMN())))</f>
        <v>0</v>
      </c>
      <c r="O41" s="143" cm="1">
        <f t="array" aca="1" ref="O41" ca="1">SUM(INDIRECT("'"&amp;TOTALECSheets&amp;"'!"&amp;ADDRESS(ROW(),COLUMN())))</f>
        <v>0</v>
      </c>
      <c r="P41" s="143" cm="1">
        <f t="array" aca="1" ref="P41" ca="1">SUM(INDIRECT("'"&amp;TOTALECSheets&amp;"'!"&amp;ADDRESS(ROW(),COLUMN())))</f>
        <v>0</v>
      </c>
      <c r="Q41" s="143" cm="1">
        <f t="array" aca="1" ref="Q41" ca="1">SUM(INDIRECT("'"&amp;TOTALECSheets&amp;"'!"&amp;ADDRESS(ROW(),COLUMN())))</f>
        <v>0</v>
      </c>
      <c r="R41" s="143" cm="1">
        <f t="array" aca="1" ref="R41" ca="1">SUM(INDIRECT("'"&amp;TOTALECSheets&amp;"'!"&amp;ADDRESS(ROW(),COLUMN())))</f>
        <v>0</v>
      </c>
      <c r="S41" s="143" cm="1">
        <f t="array" aca="1" ref="S41" ca="1">SUM(INDIRECT("'"&amp;TOTALECSheets&amp;"'!"&amp;ADDRESS(ROW(),COLUMN())))</f>
        <v>0</v>
      </c>
      <c r="T41" s="143" cm="1">
        <f t="array" aca="1" ref="T41" ca="1">SUM(INDIRECT("'"&amp;TOTALECSheets&amp;"'!"&amp;ADDRESS(ROW(),COLUMN())))</f>
        <v>0</v>
      </c>
      <c r="U41" s="143" cm="1">
        <f t="array" aca="1" ref="U41" ca="1">SUM(INDIRECT("'"&amp;TOTALECSheets&amp;"'!"&amp;ADDRESS(ROW(),COLUMN())))</f>
        <v>0</v>
      </c>
      <c r="V41" s="143" cm="1">
        <f t="array" aca="1" ref="V41" ca="1">SUM(INDIRECT("'"&amp;TOTALECSheets&amp;"'!"&amp;ADDRESS(ROW(),COLUMN())))</f>
        <v>0</v>
      </c>
      <c r="W41" s="143" cm="1">
        <f t="array" aca="1" ref="W41" ca="1">SUM(INDIRECT("'"&amp;TOTALECSheets&amp;"'!"&amp;ADDRESS(ROW(),COLUMN())))</f>
        <v>0</v>
      </c>
      <c r="X41" s="143" cm="1">
        <f t="array" aca="1" ref="X41" ca="1">SUM(INDIRECT("'"&amp;TOTALECSheets&amp;"'!"&amp;ADDRESS(ROW(),COLUMN())))</f>
        <v>0</v>
      </c>
      <c r="Y41" s="143" cm="1">
        <f t="array" aca="1" ref="Y41" ca="1">SUM(INDIRECT("'"&amp;TOTALECSheets&amp;"'!"&amp;ADDRESS(ROW(),COLUMN())))</f>
        <v>0</v>
      </c>
      <c r="Z41" s="143" cm="1">
        <f t="array" aca="1" ref="Z41" ca="1">SUM(INDIRECT("'"&amp;TOTALECSheets&amp;"'!"&amp;ADDRESS(ROW(),COLUMN())))</f>
        <v>0</v>
      </c>
    </row>
    <row r="42" spans="1:26" outlineLevel="1">
      <c r="A42" s="113">
        <f>IF(ISBLANK('Input-Accounts'!A42),"",'Input-Accounts'!A42)</f>
        <v>33</v>
      </c>
      <c r="B42" s="17" t="str">
        <f>IF(ISBLANK('Input-Accounts'!B42),"",'Input-Accounts'!B42)</f>
        <v>M &amp; R Station Equipment - city gate</v>
      </c>
      <c r="C42" s="113">
        <f>IF(ISBLANK('Input-Accounts'!C42),"",'Input-Accounts'!C42)</f>
        <v>379</v>
      </c>
      <c r="D42" s="143" cm="1">
        <f t="array" aca="1" ref="D42" ca="1">SUM(INDIRECT("'"&amp;TOTALECSheets&amp;"'!"&amp;ADDRESS(ROW(),COLUMN())))</f>
        <v>0</v>
      </c>
      <c r="E42" s="143">
        <f t="shared" ca="1" si="0"/>
        <v>0</v>
      </c>
      <c r="F42" s="89"/>
      <c r="G42" s="143" cm="1">
        <f t="array" aca="1" ref="G42" ca="1">SUM(INDIRECT("'"&amp;TOTALECSheets&amp;"'!"&amp;ADDRESS(ROW(),COLUMN())))</f>
        <v>0</v>
      </c>
      <c r="H42" s="143" cm="1">
        <f t="array" aca="1" ref="H42" ca="1">SUM(INDIRECT("'"&amp;TOTALECSheets&amp;"'!"&amp;ADDRESS(ROW(),COLUMN())))</f>
        <v>0</v>
      </c>
      <c r="I42" s="143" cm="1">
        <f t="array" aca="1" ref="I42" ca="1">SUM(INDIRECT("'"&amp;TOTALECSheets&amp;"'!"&amp;ADDRESS(ROW(),COLUMN())))</f>
        <v>0</v>
      </c>
      <c r="J42" s="143" cm="1">
        <f t="array" aca="1" ref="J42" ca="1">SUM(INDIRECT("'"&amp;TOTALECSheets&amp;"'!"&amp;ADDRESS(ROW(),COLUMN())))</f>
        <v>0</v>
      </c>
      <c r="K42" s="143" cm="1">
        <f t="array" aca="1" ref="K42" ca="1">SUM(INDIRECT("'"&amp;TOTALECSheets&amp;"'!"&amp;ADDRESS(ROW(),COLUMN())))</f>
        <v>0</v>
      </c>
      <c r="L42" s="143" cm="1">
        <f t="array" aca="1" ref="L42" ca="1">SUM(INDIRECT("'"&amp;TOTALECSheets&amp;"'!"&amp;ADDRESS(ROW(),COLUMN())))</f>
        <v>0</v>
      </c>
      <c r="M42" s="143" cm="1">
        <f t="array" aca="1" ref="M42" ca="1">SUM(INDIRECT("'"&amp;TOTALECSheets&amp;"'!"&amp;ADDRESS(ROW(),COLUMN())))</f>
        <v>0</v>
      </c>
      <c r="N42" s="143" cm="1">
        <f t="array" aca="1" ref="N42" ca="1">SUM(INDIRECT("'"&amp;TOTALECSheets&amp;"'!"&amp;ADDRESS(ROW(),COLUMN())))</f>
        <v>0</v>
      </c>
      <c r="O42" s="143" cm="1">
        <f t="array" aca="1" ref="O42" ca="1">SUM(INDIRECT("'"&amp;TOTALECSheets&amp;"'!"&amp;ADDRESS(ROW(),COLUMN())))</f>
        <v>0</v>
      </c>
      <c r="P42" s="143" cm="1">
        <f t="array" aca="1" ref="P42" ca="1">SUM(INDIRECT("'"&amp;TOTALECSheets&amp;"'!"&amp;ADDRESS(ROW(),COLUMN())))</f>
        <v>0</v>
      </c>
      <c r="Q42" s="143" cm="1">
        <f t="array" aca="1" ref="Q42" ca="1">SUM(INDIRECT("'"&amp;TOTALECSheets&amp;"'!"&amp;ADDRESS(ROW(),COLUMN())))</f>
        <v>0</v>
      </c>
      <c r="R42" s="143" cm="1">
        <f t="array" aca="1" ref="R42" ca="1">SUM(INDIRECT("'"&amp;TOTALECSheets&amp;"'!"&amp;ADDRESS(ROW(),COLUMN())))</f>
        <v>0</v>
      </c>
      <c r="S42" s="143" cm="1">
        <f t="array" aca="1" ref="S42" ca="1">SUM(INDIRECT("'"&amp;TOTALECSheets&amp;"'!"&amp;ADDRESS(ROW(),COLUMN())))</f>
        <v>0</v>
      </c>
      <c r="T42" s="143" cm="1">
        <f t="array" aca="1" ref="T42" ca="1">SUM(INDIRECT("'"&amp;TOTALECSheets&amp;"'!"&amp;ADDRESS(ROW(),COLUMN())))</f>
        <v>0</v>
      </c>
      <c r="U42" s="143" cm="1">
        <f t="array" aca="1" ref="U42" ca="1">SUM(INDIRECT("'"&amp;TOTALECSheets&amp;"'!"&amp;ADDRESS(ROW(),COLUMN())))</f>
        <v>0</v>
      </c>
      <c r="V42" s="143" cm="1">
        <f t="array" aca="1" ref="V42" ca="1">SUM(INDIRECT("'"&amp;TOTALECSheets&amp;"'!"&amp;ADDRESS(ROW(),COLUMN())))</f>
        <v>0</v>
      </c>
      <c r="W42" s="143" cm="1">
        <f t="array" aca="1" ref="W42" ca="1">SUM(INDIRECT("'"&amp;TOTALECSheets&amp;"'!"&amp;ADDRESS(ROW(),COLUMN())))</f>
        <v>0</v>
      </c>
      <c r="X42" s="143" cm="1">
        <f t="array" aca="1" ref="X42" ca="1">SUM(INDIRECT("'"&amp;TOTALECSheets&amp;"'!"&amp;ADDRESS(ROW(),COLUMN())))</f>
        <v>0</v>
      </c>
      <c r="Y42" s="143" cm="1">
        <f t="array" aca="1" ref="Y42" ca="1">SUM(INDIRECT("'"&amp;TOTALECSheets&amp;"'!"&amp;ADDRESS(ROW(),COLUMN())))</f>
        <v>0</v>
      </c>
      <c r="Z42" s="143" cm="1">
        <f t="array" aca="1" ref="Z42" ca="1">SUM(INDIRECT("'"&amp;TOTALECSheets&amp;"'!"&amp;ADDRESS(ROW(),COLUMN())))</f>
        <v>0</v>
      </c>
    </row>
    <row r="43" spans="1:26" outlineLevel="1">
      <c r="A43" s="113">
        <f>IF(ISBLANK('Input-Accounts'!A43),"",'Input-Accounts'!A43)</f>
        <v>34</v>
      </c>
      <c r="B43" s="17" t="str">
        <f>IF(ISBLANK('Input-Accounts'!B43),"",'Input-Accounts'!B43)</f>
        <v>Services</v>
      </c>
      <c r="C43" s="113">
        <f>IF(ISBLANK('Input-Accounts'!C43),"",'Input-Accounts'!C43)</f>
        <v>380</v>
      </c>
      <c r="D43" s="143" cm="1">
        <f t="array" aca="1" ref="D43" ca="1">SUM(INDIRECT("'"&amp;TOTALECSheets&amp;"'!"&amp;ADDRESS(ROW(),COLUMN())))</f>
        <v>0</v>
      </c>
      <c r="E43" s="143">
        <f t="shared" ca="1" si="0"/>
        <v>0</v>
      </c>
      <c r="F43" s="89"/>
      <c r="G43" s="143" cm="1">
        <f t="array" aca="1" ref="G43" ca="1">SUM(INDIRECT("'"&amp;TOTALECSheets&amp;"'!"&amp;ADDRESS(ROW(),COLUMN())))</f>
        <v>0</v>
      </c>
      <c r="H43" s="143" cm="1">
        <f t="array" aca="1" ref="H43" ca="1">SUM(INDIRECT("'"&amp;TOTALECSheets&amp;"'!"&amp;ADDRESS(ROW(),COLUMN())))</f>
        <v>0</v>
      </c>
      <c r="I43" s="143" cm="1">
        <f t="array" aca="1" ref="I43" ca="1">SUM(INDIRECT("'"&amp;TOTALECSheets&amp;"'!"&amp;ADDRESS(ROW(),COLUMN())))</f>
        <v>0</v>
      </c>
      <c r="J43" s="143" cm="1">
        <f t="array" aca="1" ref="J43" ca="1">SUM(INDIRECT("'"&amp;TOTALECSheets&amp;"'!"&amp;ADDRESS(ROW(),COLUMN())))</f>
        <v>0</v>
      </c>
      <c r="K43" s="143" cm="1">
        <f t="array" aca="1" ref="K43" ca="1">SUM(INDIRECT("'"&amp;TOTALECSheets&amp;"'!"&amp;ADDRESS(ROW(),COLUMN())))</f>
        <v>0</v>
      </c>
      <c r="L43" s="143" cm="1">
        <f t="array" aca="1" ref="L43" ca="1">SUM(INDIRECT("'"&amp;TOTALECSheets&amp;"'!"&amp;ADDRESS(ROW(),COLUMN())))</f>
        <v>0</v>
      </c>
      <c r="M43" s="143" cm="1">
        <f t="array" aca="1" ref="M43" ca="1">SUM(INDIRECT("'"&amp;TOTALECSheets&amp;"'!"&amp;ADDRESS(ROW(),COLUMN())))</f>
        <v>0</v>
      </c>
      <c r="N43" s="143" cm="1">
        <f t="array" aca="1" ref="N43" ca="1">SUM(INDIRECT("'"&amp;TOTALECSheets&amp;"'!"&amp;ADDRESS(ROW(),COLUMN())))</f>
        <v>0</v>
      </c>
      <c r="O43" s="143" cm="1">
        <f t="array" aca="1" ref="O43" ca="1">SUM(INDIRECT("'"&amp;TOTALECSheets&amp;"'!"&amp;ADDRESS(ROW(),COLUMN())))</f>
        <v>0</v>
      </c>
      <c r="P43" s="143" cm="1">
        <f t="array" aca="1" ref="P43" ca="1">SUM(INDIRECT("'"&amp;TOTALECSheets&amp;"'!"&amp;ADDRESS(ROW(),COLUMN())))</f>
        <v>0</v>
      </c>
      <c r="Q43" s="143" cm="1">
        <f t="array" aca="1" ref="Q43" ca="1">SUM(INDIRECT("'"&amp;TOTALECSheets&amp;"'!"&amp;ADDRESS(ROW(),COLUMN())))</f>
        <v>0</v>
      </c>
      <c r="R43" s="143" cm="1">
        <f t="array" aca="1" ref="R43" ca="1">SUM(INDIRECT("'"&amp;TOTALECSheets&amp;"'!"&amp;ADDRESS(ROW(),COLUMN())))</f>
        <v>0</v>
      </c>
      <c r="S43" s="143" cm="1">
        <f t="array" aca="1" ref="S43" ca="1">SUM(INDIRECT("'"&amp;TOTALECSheets&amp;"'!"&amp;ADDRESS(ROW(),COLUMN())))</f>
        <v>0</v>
      </c>
      <c r="T43" s="143" cm="1">
        <f t="array" aca="1" ref="T43" ca="1">SUM(INDIRECT("'"&amp;TOTALECSheets&amp;"'!"&amp;ADDRESS(ROW(),COLUMN())))</f>
        <v>0</v>
      </c>
      <c r="U43" s="143" cm="1">
        <f t="array" aca="1" ref="U43" ca="1">SUM(INDIRECT("'"&amp;TOTALECSheets&amp;"'!"&amp;ADDRESS(ROW(),COLUMN())))</f>
        <v>0</v>
      </c>
      <c r="V43" s="143" cm="1">
        <f t="array" aca="1" ref="V43" ca="1">SUM(INDIRECT("'"&amp;TOTALECSheets&amp;"'!"&amp;ADDRESS(ROW(),COLUMN())))</f>
        <v>0</v>
      </c>
      <c r="W43" s="143" cm="1">
        <f t="array" aca="1" ref="W43" ca="1">SUM(INDIRECT("'"&amp;TOTALECSheets&amp;"'!"&amp;ADDRESS(ROW(),COLUMN())))</f>
        <v>0</v>
      </c>
      <c r="X43" s="143" cm="1">
        <f t="array" aca="1" ref="X43" ca="1">SUM(INDIRECT("'"&amp;TOTALECSheets&amp;"'!"&amp;ADDRESS(ROW(),COLUMN())))</f>
        <v>0</v>
      </c>
      <c r="Y43" s="143" cm="1">
        <f t="array" aca="1" ref="Y43" ca="1">SUM(INDIRECT("'"&amp;TOTALECSheets&amp;"'!"&amp;ADDRESS(ROW(),COLUMN())))</f>
        <v>0</v>
      </c>
      <c r="Z43" s="143" cm="1">
        <f t="array" aca="1" ref="Z43" ca="1">SUM(INDIRECT("'"&amp;TOTALECSheets&amp;"'!"&amp;ADDRESS(ROW(),COLUMN())))</f>
        <v>0</v>
      </c>
    </row>
    <row r="44" spans="1:26" outlineLevel="1">
      <c r="A44" s="113">
        <f>IF(ISBLANK('Input-Accounts'!A44),"",'Input-Accounts'!A44)</f>
        <v>35</v>
      </c>
      <c r="B44" s="17" t="str">
        <f>IF(ISBLANK('Input-Accounts'!B44),"",'Input-Accounts'!B44)</f>
        <v>Services - Direct</v>
      </c>
      <c r="C44" s="113">
        <f>IF(ISBLANK('Input-Accounts'!C44),"",'Input-Accounts'!C44)</f>
        <v>380.1</v>
      </c>
      <c r="D44" s="143" cm="1">
        <f t="array" aca="1" ref="D44" ca="1">SUM(INDIRECT("'"&amp;TOTALECSheets&amp;"'!"&amp;ADDRESS(ROW(),COLUMN())))</f>
        <v>0</v>
      </c>
      <c r="E44" s="143">
        <f t="shared" ref="E44" ca="1" si="6">IFERROR(IF(D44="",0,IF(D44=0,0,IF(ABS(D44-SUM($G44:$Z44))&lt;Check_Limit,0,1))),1)</f>
        <v>0</v>
      </c>
      <c r="F44" s="89"/>
      <c r="G44" s="143" cm="1">
        <f t="array" aca="1" ref="G44" ca="1">SUM(INDIRECT("'"&amp;TOTALECSheets&amp;"'!"&amp;ADDRESS(ROW(),COLUMN())))</f>
        <v>0</v>
      </c>
      <c r="H44" s="143" cm="1">
        <f t="array" aca="1" ref="H44" ca="1">SUM(INDIRECT("'"&amp;TOTALECSheets&amp;"'!"&amp;ADDRESS(ROW(),COLUMN())))</f>
        <v>0</v>
      </c>
      <c r="I44" s="143" cm="1">
        <f t="array" aca="1" ref="I44" ca="1">SUM(INDIRECT("'"&amp;TOTALECSheets&amp;"'!"&amp;ADDRESS(ROW(),COLUMN())))</f>
        <v>0</v>
      </c>
      <c r="J44" s="143" cm="1">
        <f t="array" aca="1" ref="J44" ca="1">SUM(INDIRECT("'"&amp;TOTALECSheets&amp;"'!"&amp;ADDRESS(ROW(),COLUMN())))</f>
        <v>0</v>
      </c>
      <c r="K44" s="143" cm="1">
        <f t="array" aca="1" ref="K44" ca="1">SUM(INDIRECT("'"&amp;TOTALECSheets&amp;"'!"&amp;ADDRESS(ROW(),COLUMN())))</f>
        <v>0</v>
      </c>
      <c r="L44" s="143" cm="1">
        <f t="array" aca="1" ref="L44" ca="1">SUM(INDIRECT("'"&amp;TOTALECSheets&amp;"'!"&amp;ADDRESS(ROW(),COLUMN())))</f>
        <v>0</v>
      </c>
      <c r="M44" s="143" cm="1">
        <f t="array" aca="1" ref="M44" ca="1">SUM(INDIRECT("'"&amp;TOTALECSheets&amp;"'!"&amp;ADDRESS(ROW(),COLUMN())))</f>
        <v>0</v>
      </c>
      <c r="N44" s="143" cm="1">
        <f t="array" aca="1" ref="N44" ca="1">SUM(INDIRECT("'"&amp;TOTALECSheets&amp;"'!"&amp;ADDRESS(ROW(),COLUMN())))</f>
        <v>0</v>
      </c>
      <c r="O44" s="143" cm="1">
        <f t="array" aca="1" ref="O44" ca="1">SUM(INDIRECT("'"&amp;TOTALECSheets&amp;"'!"&amp;ADDRESS(ROW(),COLUMN())))</f>
        <v>0</v>
      </c>
      <c r="P44" s="143" cm="1">
        <f t="array" aca="1" ref="P44" ca="1">SUM(INDIRECT("'"&amp;TOTALECSheets&amp;"'!"&amp;ADDRESS(ROW(),COLUMN())))</f>
        <v>0</v>
      </c>
      <c r="Q44" s="143" cm="1">
        <f t="array" aca="1" ref="Q44" ca="1">SUM(INDIRECT("'"&amp;TOTALECSheets&amp;"'!"&amp;ADDRESS(ROW(),COLUMN())))</f>
        <v>0</v>
      </c>
      <c r="R44" s="143" cm="1">
        <f t="array" aca="1" ref="R44" ca="1">SUM(INDIRECT("'"&amp;TOTALECSheets&amp;"'!"&amp;ADDRESS(ROW(),COLUMN())))</f>
        <v>0</v>
      </c>
      <c r="S44" s="143" cm="1">
        <f t="array" aca="1" ref="S44" ca="1">SUM(INDIRECT("'"&amp;TOTALECSheets&amp;"'!"&amp;ADDRESS(ROW(),COLUMN())))</f>
        <v>0</v>
      </c>
      <c r="T44" s="143" cm="1">
        <f t="array" aca="1" ref="T44" ca="1">SUM(INDIRECT("'"&amp;TOTALECSheets&amp;"'!"&amp;ADDRESS(ROW(),COLUMN())))</f>
        <v>0</v>
      </c>
      <c r="U44" s="143" cm="1">
        <f t="array" aca="1" ref="U44" ca="1">SUM(INDIRECT("'"&amp;TOTALECSheets&amp;"'!"&amp;ADDRESS(ROW(),COLUMN())))</f>
        <v>0</v>
      </c>
      <c r="V44" s="143" cm="1">
        <f t="array" aca="1" ref="V44" ca="1">SUM(INDIRECT("'"&amp;TOTALECSheets&amp;"'!"&amp;ADDRESS(ROW(),COLUMN())))</f>
        <v>0</v>
      </c>
      <c r="W44" s="143" cm="1">
        <f t="array" aca="1" ref="W44" ca="1">SUM(INDIRECT("'"&amp;TOTALECSheets&amp;"'!"&amp;ADDRESS(ROW(),COLUMN())))</f>
        <v>0</v>
      </c>
      <c r="X44" s="143" cm="1">
        <f t="array" aca="1" ref="X44" ca="1">SUM(INDIRECT("'"&amp;TOTALECSheets&amp;"'!"&amp;ADDRESS(ROW(),COLUMN())))</f>
        <v>0</v>
      </c>
      <c r="Y44" s="143" cm="1">
        <f t="array" aca="1" ref="Y44" ca="1">SUM(INDIRECT("'"&amp;TOTALECSheets&amp;"'!"&amp;ADDRESS(ROW(),COLUMN())))</f>
        <v>0</v>
      </c>
      <c r="Z44" s="143" cm="1">
        <f t="array" aca="1" ref="Z44" ca="1">SUM(INDIRECT("'"&amp;TOTALECSheets&amp;"'!"&amp;ADDRESS(ROW(),COLUMN())))</f>
        <v>0</v>
      </c>
    </row>
    <row r="45" spans="1:26" outlineLevel="1">
      <c r="A45" s="113">
        <f>IF(ISBLANK('Input-Accounts'!A45),"",'Input-Accounts'!A45)</f>
        <v>36</v>
      </c>
      <c r="B45" s="17" t="str">
        <f>IF(ISBLANK('Input-Accounts'!B45),"",'Input-Accounts'!B45)</f>
        <v>Meters</v>
      </c>
      <c r="C45" s="113">
        <f>IF(ISBLANK('Input-Accounts'!C45),"",'Input-Accounts'!C45)</f>
        <v>381</v>
      </c>
      <c r="D45" s="143" cm="1">
        <f t="array" aca="1" ref="D45" ca="1">SUM(INDIRECT("'"&amp;TOTALECSheets&amp;"'!"&amp;ADDRESS(ROW(),COLUMN())))</f>
        <v>0</v>
      </c>
      <c r="E45" s="143">
        <f t="shared" ref="E45:E71" ca="1" si="7">IFERROR(IF(D45="",0,IF(D45=0,0,IF(ABS(D45-SUM($G45:$Z45))&lt;Check_Limit,0,1))),1)</f>
        <v>0</v>
      </c>
      <c r="F45" s="89"/>
      <c r="G45" s="143" cm="1">
        <f t="array" aca="1" ref="G45" ca="1">SUM(INDIRECT("'"&amp;TOTALECSheets&amp;"'!"&amp;ADDRESS(ROW(),COLUMN())))</f>
        <v>0</v>
      </c>
      <c r="H45" s="143" cm="1">
        <f t="array" aca="1" ref="H45" ca="1">SUM(INDIRECT("'"&amp;TOTALECSheets&amp;"'!"&amp;ADDRESS(ROW(),COLUMN())))</f>
        <v>0</v>
      </c>
      <c r="I45" s="143" cm="1">
        <f t="array" aca="1" ref="I45" ca="1">SUM(INDIRECT("'"&amp;TOTALECSheets&amp;"'!"&amp;ADDRESS(ROW(),COLUMN())))</f>
        <v>0</v>
      </c>
      <c r="J45" s="143" cm="1">
        <f t="array" aca="1" ref="J45" ca="1">SUM(INDIRECT("'"&amp;TOTALECSheets&amp;"'!"&amp;ADDRESS(ROW(),COLUMN())))</f>
        <v>0</v>
      </c>
      <c r="K45" s="143" cm="1">
        <f t="array" aca="1" ref="K45" ca="1">SUM(INDIRECT("'"&amp;TOTALECSheets&amp;"'!"&amp;ADDRESS(ROW(),COLUMN())))</f>
        <v>0</v>
      </c>
      <c r="L45" s="143" cm="1">
        <f t="array" aca="1" ref="L45" ca="1">SUM(INDIRECT("'"&amp;TOTALECSheets&amp;"'!"&amp;ADDRESS(ROW(),COLUMN())))</f>
        <v>0</v>
      </c>
      <c r="M45" s="143" cm="1">
        <f t="array" aca="1" ref="M45" ca="1">SUM(INDIRECT("'"&amp;TOTALECSheets&amp;"'!"&amp;ADDRESS(ROW(),COLUMN())))</f>
        <v>0</v>
      </c>
      <c r="N45" s="143" cm="1">
        <f t="array" aca="1" ref="N45" ca="1">SUM(INDIRECT("'"&amp;TOTALECSheets&amp;"'!"&amp;ADDRESS(ROW(),COLUMN())))</f>
        <v>0</v>
      </c>
      <c r="O45" s="143" cm="1">
        <f t="array" aca="1" ref="O45" ca="1">SUM(INDIRECT("'"&amp;TOTALECSheets&amp;"'!"&amp;ADDRESS(ROW(),COLUMN())))</f>
        <v>0</v>
      </c>
      <c r="P45" s="143" cm="1">
        <f t="array" aca="1" ref="P45" ca="1">SUM(INDIRECT("'"&amp;TOTALECSheets&amp;"'!"&amp;ADDRESS(ROW(),COLUMN())))</f>
        <v>0</v>
      </c>
      <c r="Q45" s="143" cm="1">
        <f t="array" aca="1" ref="Q45" ca="1">SUM(INDIRECT("'"&amp;TOTALECSheets&amp;"'!"&amp;ADDRESS(ROW(),COLUMN())))</f>
        <v>0</v>
      </c>
      <c r="R45" s="143" cm="1">
        <f t="array" aca="1" ref="R45" ca="1">SUM(INDIRECT("'"&amp;TOTALECSheets&amp;"'!"&amp;ADDRESS(ROW(),COLUMN())))</f>
        <v>0</v>
      </c>
      <c r="S45" s="143" cm="1">
        <f t="array" aca="1" ref="S45" ca="1">SUM(INDIRECT("'"&amp;TOTALECSheets&amp;"'!"&amp;ADDRESS(ROW(),COLUMN())))</f>
        <v>0</v>
      </c>
      <c r="T45" s="143" cm="1">
        <f t="array" aca="1" ref="T45" ca="1">SUM(INDIRECT("'"&amp;TOTALECSheets&amp;"'!"&amp;ADDRESS(ROW(),COLUMN())))</f>
        <v>0</v>
      </c>
      <c r="U45" s="143" cm="1">
        <f t="array" aca="1" ref="U45" ca="1">SUM(INDIRECT("'"&amp;TOTALECSheets&amp;"'!"&amp;ADDRESS(ROW(),COLUMN())))</f>
        <v>0</v>
      </c>
      <c r="V45" s="143" cm="1">
        <f t="array" aca="1" ref="V45" ca="1">SUM(INDIRECT("'"&amp;TOTALECSheets&amp;"'!"&amp;ADDRESS(ROW(),COLUMN())))</f>
        <v>0</v>
      </c>
      <c r="W45" s="143" cm="1">
        <f t="array" aca="1" ref="W45" ca="1">SUM(INDIRECT("'"&amp;TOTALECSheets&amp;"'!"&amp;ADDRESS(ROW(),COLUMN())))</f>
        <v>0</v>
      </c>
      <c r="X45" s="143" cm="1">
        <f t="array" aca="1" ref="X45" ca="1">SUM(INDIRECT("'"&amp;TOTALECSheets&amp;"'!"&amp;ADDRESS(ROW(),COLUMN())))</f>
        <v>0</v>
      </c>
      <c r="Y45" s="143" cm="1">
        <f t="array" aca="1" ref="Y45" ca="1">SUM(INDIRECT("'"&amp;TOTALECSheets&amp;"'!"&amp;ADDRESS(ROW(),COLUMN())))</f>
        <v>0</v>
      </c>
      <c r="Z45" s="143" cm="1">
        <f t="array" aca="1" ref="Z45" ca="1">SUM(INDIRECT("'"&amp;TOTALECSheets&amp;"'!"&amp;ADDRESS(ROW(),COLUMN())))</f>
        <v>0</v>
      </c>
    </row>
    <row r="46" spans="1:26" outlineLevel="1">
      <c r="A46" s="113">
        <f>IF(ISBLANK('Input-Accounts'!A46),"",'Input-Accounts'!A46)</f>
        <v>37</v>
      </c>
      <c r="B46" s="17" t="str">
        <f>IF(ISBLANK('Input-Accounts'!B46),"",'Input-Accounts'!B46)</f>
        <v>House Regulator &amp; Install.</v>
      </c>
      <c r="C46" s="113">
        <f>IF(ISBLANK('Input-Accounts'!C46),"",'Input-Accounts'!C46)</f>
        <v>383</v>
      </c>
      <c r="D46" s="143" cm="1">
        <f t="array" aca="1" ref="D46" ca="1">SUM(INDIRECT("'"&amp;TOTALECSheets&amp;"'!"&amp;ADDRESS(ROW(),COLUMN())))</f>
        <v>0</v>
      </c>
      <c r="E46" s="143">
        <f t="shared" ca="1" si="7"/>
        <v>0</v>
      </c>
      <c r="F46" s="89"/>
      <c r="G46" s="143" cm="1">
        <f t="array" aca="1" ref="G46" ca="1">SUM(INDIRECT("'"&amp;TOTALECSheets&amp;"'!"&amp;ADDRESS(ROW(),COLUMN())))</f>
        <v>0</v>
      </c>
      <c r="H46" s="143" cm="1">
        <f t="array" aca="1" ref="H46" ca="1">SUM(INDIRECT("'"&amp;TOTALECSheets&amp;"'!"&amp;ADDRESS(ROW(),COLUMN())))</f>
        <v>0</v>
      </c>
      <c r="I46" s="143" cm="1">
        <f t="array" aca="1" ref="I46" ca="1">SUM(INDIRECT("'"&amp;TOTALECSheets&amp;"'!"&amp;ADDRESS(ROW(),COLUMN())))</f>
        <v>0</v>
      </c>
      <c r="J46" s="143" cm="1">
        <f t="array" aca="1" ref="J46" ca="1">SUM(INDIRECT("'"&amp;TOTALECSheets&amp;"'!"&amp;ADDRESS(ROW(),COLUMN())))</f>
        <v>0</v>
      </c>
      <c r="K46" s="143" cm="1">
        <f t="array" aca="1" ref="K46" ca="1">SUM(INDIRECT("'"&amp;TOTALECSheets&amp;"'!"&amp;ADDRESS(ROW(),COLUMN())))</f>
        <v>0</v>
      </c>
      <c r="L46" s="143" cm="1">
        <f t="array" aca="1" ref="L46" ca="1">SUM(INDIRECT("'"&amp;TOTALECSheets&amp;"'!"&amp;ADDRESS(ROW(),COLUMN())))</f>
        <v>0</v>
      </c>
      <c r="M46" s="143" cm="1">
        <f t="array" aca="1" ref="M46" ca="1">SUM(INDIRECT("'"&amp;TOTALECSheets&amp;"'!"&amp;ADDRESS(ROW(),COLUMN())))</f>
        <v>0</v>
      </c>
      <c r="N46" s="143" cm="1">
        <f t="array" aca="1" ref="N46" ca="1">SUM(INDIRECT("'"&amp;TOTALECSheets&amp;"'!"&amp;ADDRESS(ROW(),COLUMN())))</f>
        <v>0</v>
      </c>
      <c r="O46" s="143" cm="1">
        <f t="array" aca="1" ref="O46" ca="1">SUM(INDIRECT("'"&amp;TOTALECSheets&amp;"'!"&amp;ADDRESS(ROW(),COLUMN())))</f>
        <v>0</v>
      </c>
      <c r="P46" s="143" cm="1">
        <f t="array" aca="1" ref="P46" ca="1">SUM(INDIRECT("'"&amp;TOTALECSheets&amp;"'!"&amp;ADDRESS(ROW(),COLUMN())))</f>
        <v>0</v>
      </c>
      <c r="Q46" s="143" cm="1">
        <f t="array" aca="1" ref="Q46" ca="1">SUM(INDIRECT("'"&amp;TOTALECSheets&amp;"'!"&amp;ADDRESS(ROW(),COLUMN())))</f>
        <v>0</v>
      </c>
      <c r="R46" s="143" cm="1">
        <f t="array" aca="1" ref="R46" ca="1">SUM(INDIRECT("'"&amp;TOTALECSheets&amp;"'!"&amp;ADDRESS(ROW(),COLUMN())))</f>
        <v>0</v>
      </c>
      <c r="S46" s="143" cm="1">
        <f t="array" aca="1" ref="S46" ca="1">SUM(INDIRECT("'"&amp;TOTALECSheets&amp;"'!"&amp;ADDRESS(ROW(),COLUMN())))</f>
        <v>0</v>
      </c>
      <c r="T46" s="143" cm="1">
        <f t="array" aca="1" ref="T46" ca="1">SUM(INDIRECT("'"&amp;TOTALECSheets&amp;"'!"&amp;ADDRESS(ROW(),COLUMN())))</f>
        <v>0</v>
      </c>
      <c r="U46" s="143" cm="1">
        <f t="array" aca="1" ref="U46" ca="1">SUM(INDIRECT("'"&amp;TOTALECSheets&amp;"'!"&amp;ADDRESS(ROW(),COLUMN())))</f>
        <v>0</v>
      </c>
      <c r="V46" s="143" cm="1">
        <f t="array" aca="1" ref="V46" ca="1">SUM(INDIRECT("'"&amp;TOTALECSheets&amp;"'!"&amp;ADDRESS(ROW(),COLUMN())))</f>
        <v>0</v>
      </c>
      <c r="W46" s="143" cm="1">
        <f t="array" aca="1" ref="W46" ca="1">SUM(INDIRECT("'"&amp;TOTALECSheets&amp;"'!"&amp;ADDRESS(ROW(),COLUMN())))</f>
        <v>0</v>
      </c>
      <c r="X46" s="143" cm="1">
        <f t="array" aca="1" ref="X46" ca="1">SUM(INDIRECT("'"&amp;TOTALECSheets&amp;"'!"&amp;ADDRESS(ROW(),COLUMN())))</f>
        <v>0</v>
      </c>
      <c r="Y46" s="143" cm="1">
        <f t="array" aca="1" ref="Y46" ca="1">SUM(INDIRECT("'"&amp;TOTALECSheets&amp;"'!"&amp;ADDRESS(ROW(),COLUMN())))</f>
        <v>0</v>
      </c>
      <c r="Z46" s="143" cm="1">
        <f t="array" aca="1" ref="Z46" ca="1">SUM(INDIRECT("'"&amp;TOTALECSheets&amp;"'!"&amp;ADDRESS(ROW(),COLUMN())))</f>
        <v>0</v>
      </c>
    </row>
    <row r="47" spans="1:26" outlineLevel="1">
      <c r="A47" s="113">
        <f>IF(ISBLANK('Input-Accounts'!A47),"",'Input-Accounts'!A47)</f>
        <v>38</v>
      </c>
      <c r="B47" s="17" t="str">
        <f>IF(ISBLANK('Input-Accounts'!B47),"",'Input-Accounts'!B47)</f>
        <v>Industrial M &amp; R Station Equipment</v>
      </c>
      <c r="C47" s="113">
        <f>IF(ISBLANK('Input-Accounts'!C47),"",'Input-Accounts'!C47)</f>
        <v>385</v>
      </c>
      <c r="D47" s="143" cm="1">
        <f t="array" aca="1" ref="D47" ca="1">SUM(INDIRECT("'"&amp;TOTALECSheets&amp;"'!"&amp;ADDRESS(ROW(),COLUMN())))</f>
        <v>0</v>
      </c>
      <c r="E47" s="143">
        <f t="shared" ca="1" si="7"/>
        <v>0</v>
      </c>
      <c r="F47" s="89"/>
      <c r="G47" s="143" cm="1">
        <f t="array" aca="1" ref="G47" ca="1">SUM(INDIRECT("'"&amp;TOTALECSheets&amp;"'!"&amp;ADDRESS(ROW(),COLUMN())))</f>
        <v>0</v>
      </c>
      <c r="H47" s="143" cm="1">
        <f t="array" aca="1" ref="H47" ca="1">SUM(INDIRECT("'"&amp;TOTALECSheets&amp;"'!"&amp;ADDRESS(ROW(),COLUMN())))</f>
        <v>0</v>
      </c>
      <c r="I47" s="143" cm="1">
        <f t="array" aca="1" ref="I47" ca="1">SUM(INDIRECT("'"&amp;TOTALECSheets&amp;"'!"&amp;ADDRESS(ROW(),COLUMN())))</f>
        <v>0</v>
      </c>
      <c r="J47" s="143" cm="1">
        <f t="array" aca="1" ref="J47" ca="1">SUM(INDIRECT("'"&amp;TOTALECSheets&amp;"'!"&amp;ADDRESS(ROW(),COLUMN())))</f>
        <v>0</v>
      </c>
      <c r="K47" s="143" cm="1">
        <f t="array" aca="1" ref="K47" ca="1">SUM(INDIRECT("'"&amp;TOTALECSheets&amp;"'!"&amp;ADDRESS(ROW(),COLUMN())))</f>
        <v>0</v>
      </c>
      <c r="L47" s="143" cm="1">
        <f t="array" aca="1" ref="L47" ca="1">SUM(INDIRECT("'"&amp;TOTALECSheets&amp;"'!"&amp;ADDRESS(ROW(),COLUMN())))</f>
        <v>0</v>
      </c>
      <c r="M47" s="143" cm="1">
        <f t="array" aca="1" ref="M47" ca="1">SUM(INDIRECT("'"&amp;TOTALECSheets&amp;"'!"&amp;ADDRESS(ROW(),COLUMN())))</f>
        <v>0</v>
      </c>
      <c r="N47" s="143" cm="1">
        <f t="array" aca="1" ref="N47" ca="1">SUM(INDIRECT("'"&amp;TOTALECSheets&amp;"'!"&amp;ADDRESS(ROW(),COLUMN())))</f>
        <v>0</v>
      </c>
      <c r="O47" s="143" cm="1">
        <f t="array" aca="1" ref="O47" ca="1">SUM(INDIRECT("'"&amp;TOTALECSheets&amp;"'!"&amp;ADDRESS(ROW(),COLUMN())))</f>
        <v>0</v>
      </c>
      <c r="P47" s="143" cm="1">
        <f t="array" aca="1" ref="P47" ca="1">SUM(INDIRECT("'"&amp;TOTALECSheets&amp;"'!"&amp;ADDRESS(ROW(),COLUMN())))</f>
        <v>0</v>
      </c>
      <c r="Q47" s="143" cm="1">
        <f t="array" aca="1" ref="Q47" ca="1">SUM(INDIRECT("'"&amp;TOTALECSheets&amp;"'!"&amp;ADDRESS(ROW(),COLUMN())))</f>
        <v>0</v>
      </c>
      <c r="R47" s="143" cm="1">
        <f t="array" aca="1" ref="R47" ca="1">SUM(INDIRECT("'"&amp;TOTALECSheets&amp;"'!"&amp;ADDRESS(ROW(),COLUMN())))</f>
        <v>0</v>
      </c>
      <c r="S47" s="143" cm="1">
        <f t="array" aca="1" ref="S47" ca="1">SUM(INDIRECT("'"&amp;TOTALECSheets&amp;"'!"&amp;ADDRESS(ROW(),COLUMN())))</f>
        <v>0</v>
      </c>
      <c r="T47" s="143" cm="1">
        <f t="array" aca="1" ref="T47" ca="1">SUM(INDIRECT("'"&amp;TOTALECSheets&amp;"'!"&amp;ADDRESS(ROW(),COLUMN())))</f>
        <v>0</v>
      </c>
      <c r="U47" s="143" cm="1">
        <f t="array" aca="1" ref="U47" ca="1">SUM(INDIRECT("'"&amp;TOTALECSheets&amp;"'!"&amp;ADDRESS(ROW(),COLUMN())))</f>
        <v>0</v>
      </c>
      <c r="V47" s="143" cm="1">
        <f t="array" aca="1" ref="V47" ca="1">SUM(INDIRECT("'"&amp;TOTALECSheets&amp;"'!"&amp;ADDRESS(ROW(),COLUMN())))</f>
        <v>0</v>
      </c>
      <c r="W47" s="143" cm="1">
        <f t="array" aca="1" ref="W47" ca="1">SUM(INDIRECT("'"&amp;TOTALECSheets&amp;"'!"&amp;ADDRESS(ROW(),COLUMN())))</f>
        <v>0</v>
      </c>
      <c r="X47" s="143" cm="1">
        <f t="array" aca="1" ref="X47" ca="1">SUM(INDIRECT("'"&amp;TOTALECSheets&amp;"'!"&amp;ADDRESS(ROW(),COLUMN())))</f>
        <v>0</v>
      </c>
      <c r="Y47" s="143" cm="1">
        <f t="array" aca="1" ref="Y47" ca="1">SUM(INDIRECT("'"&amp;TOTALECSheets&amp;"'!"&amp;ADDRESS(ROW(),COLUMN())))</f>
        <v>0</v>
      </c>
      <c r="Z47" s="143" cm="1">
        <f t="array" aca="1" ref="Z47" ca="1">SUM(INDIRECT("'"&amp;TOTALECSheets&amp;"'!"&amp;ADDRESS(ROW(),COLUMN())))</f>
        <v>0</v>
      </c>
    </row>
    <row r="48" spans="1:26" outlineLevel="1">
      <c r="A48" s="113">
        <f>IF(ISBLANK('Input-Accounts'!A48),"",'Input-Accounts'!A48)</f>
        <v>39</v>
      </c>
      <c r="B48" s="79" t="str">
        <f>IF(ISBLANK('Input-Accounts'!B48),"",'Input-Accounts'!B48)</f>
        <v>Subtotal - Distribution Plant</v>
      </c>
      <c r="C48" s="113" t="str">
        <f>IF(ISBLANK('Input-Accounts'!C48),"",'Input-Accounts'!C48)</f>
        <v/>
      </c>
      <c r="D48" s="144" cm="1">
        <f t="array" aca="1" ref="D48" ca="1">SUM(INDIRECT("'"&amp;TOTALECSheets&amp;"'!"&amp;ADDRESS(ROW(),COLUMN())))</f>
        <v>0</v>
      </c>
      <c r="E48" s="143">
        <f t="shared" ca="1" si="7"/>
        <v>0</v>
      </c>
      <c r="G48" s="144" cm="1">
        <f t="array" aca="1" ref="G48" ca="1">SUM(INDIRECT("'"&amp;TOTALECSheets&amp;"'!"&amp;ADDRESS(ROW(),COLUMN())))</f>
        <v>0</v>
      </c>
      <c r="H48" s="144" cm="1">
        <f t="array" aca="1" ref="H48" ca="1">SUM(INDIRECT("'"&amp;TOTALECSheets&amp;"'!"&amp;ADDRESS(ROW(),COLUMN())))</f>
        <v>0</v>
      </c>
      <c r="I48" s="144" cm="1">
        <f t="array" aca="1" ref="I48" ca="1">SUM(INDIRECT("'"&amp;TOTALECSheets&amp;"'!"&amp;ADDRESS(ROW(),COLUMN())))</f>
        <v>0</v>
      </c>
      <c r="J48" s="144" cm="1">
        <f t="array" aca="1" ref="J48" ca="1">SUM(INDIRECT("'"&amp;TOTALECSheets&amp;"'!"&amp;ADDRESS(ROW(),COLUMN())))</f>
        <v>0</v>
      </c>
      <c r="K48" s="144" cm="1">
        <f t="array" aca="1" ref="K48" ca="1">SUM(INDIRECT("'"&amp;TOTALECSheets&amp;"'!"&amp;ADDRESS(ROW(),COLUMN())))</f>
        <v>0</v>
      </c>
      <c r="L48" s="144" cm="1">
        <f t="array" aca="1" ref="L48" ca="1">SUM(INDIRECT("'"&amp;TOTALECSheets&amp;"'!"&amp;ADDRESS(ROW(),COLUMN())))</f>
        <v>0</v>
      </c>
      <c r="M48" s="144" cm="1">
        <f t="array" aca="1" ref="M48" ca="1">SUM(INDIRECT("'"&amp;TOTALECSheets&amp;"'!"&amp;ADDRESS(ROW(),COLUMN())))</f>
        <v>0</v>
      </c>
      <c r="N48" s="144" cm="1">
        <f t="array" aca="1" ref="N48" ca="1">SUM(INDIRECT("'"&amp;TOTALECSheets&amp;"'!"&amp;ADDRESS(ROW(),COLUMN())))</f>
        <v>0</v>
      </c>
      <c r="O48" s="144" cm="1">
        <f t="array" aca="1" ref="O48" ca="1">SUM(INDIRECT("'"&amp;TOTALECSheets&amp;"'!"&amp;ADDRESS(ROW(),COLUMN())))</f>
        <v>0</v>
      </c>
      <c r="P48" s="144" cm="1">
        <f t="array" aca="1" ref="P48" ca="1">SUM(INDIRECT("'"&amp;TOTALECSheets&amp;"'!"&amp;ADDRESS(ROW(),COLUMN())))</f>
        <v>0</v>
      </c>
      <c r="Q48" s="144" cm="1">
        <f t="array" aca="1" ref="Q48" ca="1">SUM(INDIRECT("'"&amp;TOTALECSheets&amp;"'!"&amp;ADDRESS(ROW(),COLUMN())))</f>
        <v>0</v>
      </c>
      <c r="R48" s="144" cm="1">
        <f t="array" aca="1" ref="R48" ca="1">SUM(INDIRECT("'"&amp;TOTALECSheets&amp;"'!"&amp;ADDRESS(ROW(),COLUMN())))</f>
        <v>0</v>
      </c>
      <c r="S48" s="144" cm="1">
        <f t="array" aca="1" ref="S48" ca="1">SUM(INDIRECT("'"&amp;TOTALECSheets&amp;"'!"&amp;ADDRESS(ROW(),COLUMN())))</f>
        <v>0</v>
      </c>
      <c r="T48" s="144" cm="1">
        <f t="array" aca="1" ref="T48" ca="1">SUM(INDIRECT("'"&amp;TOTALECSheets&amp;"'!"&amp;ADDRESS(ROW(),COLUMN())))</f>
        <v>0</v>
      </c>
      <c r="U48" s="144" cm="1">
        <f t="array" aca="1" ref="U48" ca="1">SUM(INDIRECT("'"&amp;TOTALECSheets&amp;"'!"&amp;ADDRESS(ROW(),COLUMN())))</f>
        <v>0</v>
      </c>
      <c r="V48" s="144" cm="1">
        <f t="array" aca="1" ref="V48" ca="1">SUM(INDIRECT("'"&amp;TOTALECSheets&amp;"'!"&amp;ADDRESS(ROW(),COLUMN())))</f>
        <v>0</v>
      </c>
      <c r="W48" s="144" cm="1">
        <f t="array" aca="1" ref="W48" ca="1">SUM(INDIRECT("'"&amp;TOTALECSheets&amp;"'!"&amp;ADDRESS(ROW(),COLUMN())))</f>
        <v>0</v>
      </c>
      <c r="X48" s="144" cm="1">
        <f t="array" aca="1" ref="X48" ca="1">SUM(INDIRECT("'"&amp;TOTALECSheets&amp;"'!"&amp;ADDRESS(ROW(),COLUMN())))</f>
        <v>0</v>
      </c>
      <c r="Y48" s="144" cm="1">
        <f t="array" aca="1" ref="Y48" ca="1">SUM(INDIRECT("'"&amp;TOTALECSheets&amp;"'!"&amp;ADDRESS(ROW(),COLUMN())))</f>
        <v>0</v>
      </c>
      <c r="Z48" s="144" cm="1">
        <f t="array" aca="1" ref="Z48" ca="1">SUM(INDIRECT("'"&amp;TOTALECSheets&amp;"'!"&amp;ADDRESS(ROW(),COLUMN())))</f>
        <v>0</v>
      </c>
    </row>
    <row r="49" spans="1:26" outlineLevel="1">
      <c r="A49" s="113" t="str">
        <f>IF(ISBLANK('Input-Accounts'!A49),"",'Input-Accounts'!A49)</f>
        <v/>
      </c>
      <c r="B49" s="17" t="str">
        <f>IF(ISBLANK('Input-Accounts'!B49),"",'Input-Accounts'!B49)</f>
        <v/>
      </c>
      <c r="D49" s="143"/>
      <c r="E49" s="143">
        <f t="shared" si="7"/>
        <v>0</v>
      </c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</row>
    <row r="50" spans="1:26" outlineLevel="1">
      <c r="A50" s="113">
        <f>IF(ISBLANK('Input-Accounts'!A50),"",'Input-Accounts'!A50)</f>
        <v>40</v>
      </c>
      <c r="B50" s="81" t="str">
        <f>IF(ISBLANK('Input-Accounts'!B50),"",'Input-Accounts'!B50)</f>
        <v>General Plant</v>
      </c>
      <c r="D50" s="143"/>
      <c r="E50" s="143">
        <f t="shared" si="7"/>
        <v>0</v>
      </c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</row>
    <row r="51" spans="1:26" outlineLevel="1">
      <c r="A51" s="113">
        <f>IF(ISBLANK('Input-Accounts'!A51),"",'Input-Accounts'!A51)</f>
        <v>41</v>
      </c>
      <c r="B51" s="17" t="str">
        <f>IF(ISBLANK('Input-Accounts'!B51),"",'Input-Accounts'!B51)</f>
        <v>Land and Land Rights</v>
      </c>
      <c r="C51" s="113">
        <f>IF(ISBLANK('Input-Accounts'!C51),"",'Input-Accounts'!C51)</f>
        <v>389</v>
      </c>
      <c r="D51" s="143" cm="1">
        <f t="array" aca="1" ref="D51" ca="1">SUM(INDIRECT("'"&amp;TOTALECSheets&amp;"'!"&amp;ADDRESS(ROW(),COLUMN())))</f>
        <v>0</v>
      </c>
      <c r="E51" s="143">
        <f t="shared" ca="1" si="7"/>
        <v>0</v>
      </c>
      <c r="F51" s="89"/>
      <c r="G51" s="143" cm="1">
        <f t="array" aca="1" ref="G51" ca="1">SUM(INDIRECT("'"&amp;TOTALECSheets&amp;"'!"&amp;ADDRESS(ROW(),COLUMN())))</f>
        <v>0</v>
      </c>
      <c r="H51" s="143" cm="1">
        <f t="array" aca="1" ref="H51" ca="1">SUM(INDIRECT("'"&amp;TOTALECSheets&amp;"'!"&amp;ADDRESS(ROW(),COLUMN())))</f>
        <v>0</v>
      </c>
      <c r="I51" s="143" cm="1">
        <f t="array" aca="1" ref="I51" ca="1">SUM(INDIRECT("'"&amp;TOTALECSheets&amp;"'!"&amp;ADDRESS(ROW(),COLUMN())))</f>
        <v>0</v>
      </c>
      <c r="J51" s="143" cm="1">
        <f t="array" aca="1" ref="J51" ca="1">SUM(INDIRECT("'"&amp;TOTALECSheets&amp;"'!"&amp;ADDRESS(ROW(),COLUMN())))</f>
        <v>0</v>
      </c>
      <c r="K51" s="143" cm="1">
        <f t="array" aca="1" ref="K51" ca="1">SUM(INDIRECT("'"&amp;TOTALECSheets&amp;"'!"&amp;ADDRESS(ROW(),COLUMN())))</f>
        <v>0</v>
      </c>
      <c r="L51" s="143" cm="1">
        <f t="array" aca="1" ref="L51" ca="1">SUM(INDIRECT("'"&amp;TOTALECSheets&amp;"'!"&amp;ADDRESS(ROW(),COLUMN())))</f>
        <v>0</v>
      </c>
      <c r="M51" s="143" cm="1">
        <f t="array" aca="1" ref="M51" ca="1">SUM(INDIRECT("'"&amp;TOTALECSheets&amp;"'!"&amp;ADDRESS(ROW(),COLUMN())))</f>
        <v>0</v>
      </c>
      <c r="N51" s="143" cm="1">
        <f t="array" aca="1" ref="N51" ca="1">SUM(INDIRECT("'"&amp;TOTALECSheets&amp;"'!"&amp;ADDRESS(ROW(),COLUMN())))</f>
        <v>0</v>
      </c>
      <c r="O51" s="143" cm="1">
        <f t="array" aca="1" ref="O51" ca="1">SUM(INDIRECT("'"&amp;TOTALECSheets&amp;"'!"&amp;ADDRESS(ROW(),COLUMN())))</f>
        <v>0</v>
      </c>
      <c r="P51" s="143" cm="1">
        <f t="array" aca="1" ref="P51" ca="1">SUM(INDIRECT("'"&amp;TOTALECSheets&amp;"'!"&amp;ADDRESS(ROW(),COLUMN())))</f>
        <v>0</v>
      </c>
      <c r="Q51" s="143" cm="1">
        <f t="array" aca="1" ref="Q51" ca="1">SUM(INDIRECT("'"&amp;TOTALECSheets&amp;"'!"&amp;ADDRESS(ROW(),COLUMN())))</f>
        <v>0</v>
      </c>
      <c r="R51" s="143" cm="1">
        <f t="array" aca="1" ref="R51" ca="1">SUM(INDIRECT("'"&amp;TOTALECSheets&amp;"'!"&amp;ADDRESS(ROW(),COLUMN())))</f>
        <v>0</v>
      </c>
      <c r="S51" s="143" cm="1">
        <f t="array" aca="1" ref="S51" ca="1">SUM(INDIRECT("'"&amp;TOTALECSheets&amp;"'!"&amp;ADDRESS(ROW(),COLUMN())))</f>
        <v>0</v>
      </c>
      <c r="T51" s="143" cm="1">
        <f t="array" aca="1" ref="T51" ca="1">SUM(INDIRECT("'"&amp;TOTALECSheets&amp;"'!"&amp;ADDRESS(ROW(),COLUMN())))</f>
        <v>0</v>
      </c>
      <c r="U51" s="143" cm="1">
        <f t="array" aca="1" ref="U51" ca="1">SUM(INDIRECT("'"&amp;TOTALECSheets&amp;"'!"&amp;ADDRESS(ROW(),COLUMN())))</f>
        <v>0</v>
      </c>
      <c r="V51" s="143" cm="1">
        <f t="array" aca="1" ref="V51" ca="1">SUM(INDIRECT("'"&amp;TOTALECSheets&amp;"'!"&amp;ADDRESS(ROW(),COLUMN())))</f>
        <v>0</v>
      </c>
      <c r="W51" s="143" cm="1">
        <f t="array" aca="1" ref="W51" ca="1">SUM(INDIRECT("'"&amp;TOTALECSheets&amp;"'!"&amp;ADDRESS(ROW(),COLUMN())))</f>
        <v>0</v>
      </c>
      <c r="X51" s="143" cm="1">
        <f t="array" aca="1" ref="X51" ca="1">SUM(INDIRECT("'"&amp;TOTALECSheets&amp;"'!"&amp;ADDRESS(ROW(),COLUMN())))</f>
        <v>0</v>
      </c>
      <c r="Y51" s="143" cm="1">
        <f t="array" aca="1" ref="Y51" ca="1">SUM(INDIRECT("'"&amp;TOTALECSheets&amp;"'!"&amp;ADDRESS(ROW(),COLUMN())))</f>
        <v>0</v>
      </c>
      <c r="Z51" s="143" cm="1">
        <f t="array" aca="1" ref="Z51" ca="1">SUM(INDIRECT("'"&amp;TOTALECSheets&amp;"'!"&amp;ADDRESS(ROW(),COLUMN())))</f>
        <v>0</v>
      </c>
    </row>
    <row r="52" spans="1:26" outlineLevel="1">
      <c r="A52" s="113">
        <f>IF(ISBLANK('Input-Accounts'!A52),"",'Input-Accounts'!A52)</f>
        <v>42</v>
      </c>
      <c r="B52" s="17" t="str">
        <f>IF(ISBLANK('Input-Accounts'!B52),"",'Input-Accounts'!B52)</f>
        <v>Structures and Improvements</v>
      </c>
      <c r="C52" s="113">
        <f>IF(ISBLANK('Input-Accounts'!C52),"",'Input-Accounts'!C52)</f>
        <v>390</v>
      </c>
      <c r="D52" s="143" cm="1">
        <f t="array" aca="1" ref="D52" ca="1">SUM(INDIRECT("'"&amp;TOTALECSheets&amp;"'!"&amp;ADDRESS(ROW(),COLUMN())))</f>
        <v>0</v>
      </c>
      <c r="E52" s="143">
        <f t="shared" ca="1" si="7"/>
        <v>0</v>
      </c>
      <c r="F52" s="89"/>
      <c r="G52" s="143" cm="1">
        <f t="array" aca="1" ref="G52" ca="1">SUM(INDIRECT("'"&amp;TOTALECSheets&amp;"'!"&amp;ADDRESS(ROW(),COLUMN())))</f>
        <v>0</v>
      </c>
      <c r="H52" s="143" cm="1">
        <f t="array" aca="1" ref="H52" ca="1">SUM(INDIRECT("'"&amp;TOTALECSheets&amp;"'!"&amp;ADDRESS(ROW(),COLUMN())))</f>
        <v>0</v>
      </c>
      <c r="I52" s="143" cm="1">
        <f t="array" aca="1" ref="I52" ca="1">SUM(INDIRECT("'"&amp;TOTALECSheets&amp;"'!"&amp;ADDRESS(ROW(),COLUMN())))</f>
        <v>0</v>
      </c>
      <c r="J52" s="143" cm="1">
        <f t="array" aca="1" ref="J52" ca="1">SUM(INDIRECT("'"&amp;TOTALECSheets&amp;"'!"&amp;ADDRESS(ROW(),COLUMN())))</f>
        <v>0</v>
      </c>
      <c r="K52" s="143" cm="1">
        <f t="array" aca="1" ref="K52" ca="1">SUM(INDIRECT("'"&amp;TOTALECSheets&amp;"'!"&amp;ADDRESS(ROW(),COLUMN())))</f>
        <v>0</v>
      </c>
      <c r="L52" s="143" cm="1">
        <f t="array" aca="1" ref="L52" ca="1">SUM(INDIRECT("'"&amp;TOTALECSheets&amp;"'!"&amp;ADDRESS(ROW(),COLUMN())))</f>
        <v>0</v>
      </c>
      <c r="M52" s="143" cm="1">
        <f t="array" aca="1" ref="M52" ca="1">SUM(INDIRECT("'"&amp;TOTALECSheets&amp;"'!"&amp;ADDRESS(ROW(),COLUMN())))</f>
        <v>0</v>
      </c>
      <c r="N52" s="143" cm="1">
        <f t="array" aca="1" ref="N52" ca="1">SUM(INDIRECT("'"&amp;TOTALECSheets&amp;"'!"&amp;ADDRESS(ROW(),COLUMN())))</f>
        <v>0</v>
      </c>
      <c r="O52" s="143" cm="1">
        <f t="array" aca="1" ref="O52" ca="1">SUM(INDIRECT("'"&amp;TOTALECSheets&amp;"'!"&amp;ADDRESS(ROW(),COLUMN())))</f>
        <v>0</v>
      </c>
      <c r="P52" s="143" cm="1">
        <f t="array" aca="1" ref="P52" ca="1">SUM(INDIRECT("'"&amp;TOTALECSheets&amp;"'!"&amp;ADDRESS(ROW(),COLUMN())))</f>
        <v>0</v>
      </c>
      <c r="Q52" s="143" cm="1">
        <f t="array" aca="1" ref="Q52" ca="1">SUM(INDIRECT("'"&amp;TOTALECSheets&amp;"'!"&amp;ADDRESS(ROW(),COLUMN())))</f>
        <v>0</v>
      </c>
      <c r="R52" s="143" cm="1">
        <f t="array" aca="1" ref="R52" ca="1">SUM(INDIRECT("'"&amp;TOTALECSheets&amp;"'!"&amp;ADDRESS(ROW(),COLUMN())))</f>
        <v>0</v>
      </c>
      <c r="S52" s="143" cm="1">
        <f t="array" aca="1" ref="S52" ca="1">SUM(INDIRECT("'"&amp;TOTALECSheets&amp;"'!"&amp;ADDRESS(ROW(),COLUMN())))</f>
        <v>0</v>
      </c>
      <c r="T52" s="143" cm="1">
        <f t="array" aca="1" ref="T52" ca="1">SUM(INDIRECT("'"&amp;TOTALECSheets&amp;"'!"&amp;ADDRESS(ROW(),COLUMN())))</f>
        <v>0</v>
      </c>
      <c r="U52" s="143" cm="1">
        <f t="array" aca="1" ref="U52" ca="1">SUM(INDIRECT("'"&amp;TOTALECSheets&amp;"'!"&amp;ADDRESS(ROW(),COLUMN())))</f>
        <v>0</v>
      </c>
      <c r="V52" s="143" cm="1">
        <f t="array" aca="1" ref="V52" ca="1">SUM(INDIRECT("'"&amp;TOTALECSheets&amp;"'!"&amp;ADDRESS(ROW(),COLUMN())))</f>
        <v>0</v>
      </c>
      <c r="W52" s="143" cm="1">
        <f t="array" aca="1" ref="W52" ca="1">SUM(INDIRECT("'"&amp;TOTALECSheets&amp;"'!"&amp;ADDRESS(ROW(),COLUMN())))</f>
        <v>0</v>
      </c>
      <c r="X52" s="143" cm="1">
        <f t="array" aca="1" ref="X52" ca="1">SUM(INDIRECT("'"&amp;TOTALECSheets&amp;"'!"&amp;ADDRESS(ROW(),COLUMN())))</f>
        <v>0</v>
      </c>
      <c r="Y52" s="143" cm="1">
        <f t="array" aca="1" ref="Y52" ca="1">SUM(INDIRECT("'"&amp;TOTALECSheets&amp;"'!"&amp;ADDRESS(ROW(),COLUMN())))</f>
        <v>0</v>
      </c>
      <c r="Z52" s="143" cm="1">
        <f t="array" aca="1" ref="Z52" ca="1">SUM(INDIRECT("'"&amp;TOTALECSheets&amp;"'!"&amp;ADDRESS(ROW(),COLUMN())))</f>
        <v>0</v>
      </c>
    </row>
    <row r="53" spans="1:26" outlineLevel="1">
      <c r="A53" s="113">
        <f>IF(ISBLANK('Input-Accounts'!A53),"",'Input-Accounts'!A53)</f>
        <v>43</v>
      </c>
      <c r="B53" s="17" t="str">
        <f>IF(ISBLANK('Input-Accounts'!B53),"",'Input-Accounts'!B53)</f>
        <v>Office Furniture and Equipment</v>
      </c>
      <c r="C53" s="113">
        <f>IF(ISBLANK('Input-Accounts'!C53),"",'Input-Accounts'!C53)</f>
        <v>391</v>
      </c>
      <c r="D53" s="143" cm="1">
        <f t="array" aca="1" ref="D53" ca="1">SUM(INDIRECT("'"&amp;TOTALECSheets&amp;"'!"&amp;ADDRESS(ROW(),COLUMN())))</f>
        <v>0</v>
      </c>
      <c r="E53" s="143">
        <f t="shared" ca="1" si="7"/>
        <v>0</v>
      </c>
      <c r="F53" s="89"/>
      <c r="G53" s="143" cm="1">
        <f t="array" aca="1" ref="G53" ca="1">SUM(INDIRECT("'"&amp;TOTALECSheets&amp;"'!"&amp;ADDRESS(ROW(),COLUMN())))</f>
        <v>0</v>
      </c>
      <c r="H53" s="143" cm="1">
        <f t="array" aca="1" ref="H53" ca="1">SUM(INDIRECT("'"&amp;TOTALECSheets&amp;"'!"&amp;ADDRESS(ROW(),COLUMN())))</f>
        <v>0</v>
      </c>
      <c r="I53" s="143" cm="1">
        <f t="array" aca="1" ref="I53" ca="1">SUM(INDIRECT("'"&amp;TOTALECSheets&amp;"'!"&amp;ADDRESS(ROW(),COLUMN())))</f>
        <v>0</v>
      </c>
      <c r="J53" s="143" cm="1">
        <f t="array" aca="1" ref="J53" ca="1">SUM(INDIRECT("'"&amp;TOTALECSheets&amp;"'!"&amp;ADDRESS(ROW(),COLUMN())))</f>
        <v>0</v>
      </c>
      <c r="K53" s="143" cm="1">
        <f t="array" aca="1" ref="K53" ca="1">SUM(INDIRECT("'"&amp;TOTALECSheets&amp;"'!"&amp;ADDRESS(ROW(),COLUMN())))</f>
        <v>0</v>
      </c>
      <c r="L53" s="143" cm="1">
        <f t="array" aca="1" ref="L53" ca="1">SUM(INDIRECT("'"&amp;TOTALECSheets&amp;"'!"&amp;ADDRESS(ROW(),COLUMN())))</f>
        <v>0</v>
      </c>
      <c r="M53" s="143" cm="1">
        <f t="array" aca="1" ref="M53" ca="1">SUM(INDIRECT("'"&amp;TOTALECSheets&amp;"'!"&amp;ADDRESS(ROW(),COLUMN())))</f>
        <v>0</v>
      </c>
      <c r="N53" s="143" cm="1">
        <f t="array" aca="1" ref="N53" ca="1">SUM(INDIRECT("'"&amp;TOTALECSheets&amp;"'!"&amp;ADDRESS(ROW(),COLUMN())))</f>
        <v>0</v>
      </c>
      <c r="O53" s="143" cm="1">
        <f t="array" aca="1" ref="O53" ca="1">SUM(INDIRECT("'"&amp;TOTALECSheets&amp;"'!"&amp;ADDRESS(ROW(),COLUMN())))</f>
        <v>0</v>
      </c>
      <c r="P53" s="143" cm="1">
        <f t="array" aca="1" ref="P53" ca="1">SUM(INDIRECT("'"&amp;TOTALECSheets&amp;"'!"&amp;ADDRESS(ROW(),COLUMN())))</f>
        <v>0</v>
      </c>
      <c r="Q53" s="143" cm="1">
        <f t="array" aca="1" ref="Q53" ca="1">SUM(INDIRECT("'"&amp;TOTALECSheets&amp;"'!"&amp;ADDRESS(ROW(),COLUMN())))</f>
        <v>0</v>
      </c>
      <c r="R53" s="143" cm="1">
        <f t="array" aca="1" ref="R53" ca="1">SUM(INDIRECT("'"&amp;TOTALECSheets&amp;"'!"&amp;ADDRESS(ROW(),COLUMN())))</f>
        <v>0</v>
      </c>
      <c r="S53" s="143" cm="1">
        <f t="array" aca="1" ref="S53" ca="1">SUM(INDIRECT("'"&amp;TOTALECSheets&amp;"'!"&amp;ADDRESS(ROW(),COLUMN())))</f>
        <v>0</v>
      </c>
      <c r="T53" s="143" cm="1">
        <f t="array" aca="1" ref="T53" ca="1">SUM(INDIRECT("'"&amp;TOTALECSheets&amp;"'!"&amp;ADDRESS(ROW(),COLUMN())))</f>
        <v>0</v>
      </c>
      <c r="U53" s="143" cm="1">
        <f t="array" aca="1" ref="U53" ca="1">SUM(INDIRECT("'"&amp;TOTALECSheets&amp;"'!"&amp;ADDRESS(ROW(),COLUMN())))</f>
        <v>0</v>
      </c>
      <c r="V53" s="143" cm="1">
        <f t="array" aca="1" ref="V53" ca="1">SUM(INDIRECT("'"&amp;TOTALECSheets&amp;"'!"&amp;ADDRESS(ROW(),COLUMN())))</f>
        <v>0</v>
      </c>
      <c r="W53" s="143" cm="1">
        <f t="array" aca="1" ref="W53" ca="1">SUM(INDIRECT("'"&amp;TOTALECSheets&amp;"'!"&amp;ADDRESS(ROW(),COLUMN())))</f>
        <v>0</v>
      </c>
      <c r="X53" s="143" cm="1">
        <f t="array" aca="1" ref="X53" ca="1">SUM(INDIRECT("'"&amp;TOTALECSheets&amp;"'!"&amp;ADDRESS(ROW(),COLUMN())))</f>
        <v>0</v>
      </c>
      <c r="Y53" s="143" cm="1">
        <f t="array" aca="1" ref="Y53" ca="1">SUM(INDIRECT("'"&amp;TOTALECSheets&amp;"'!"&amp;ADDRESS(ROW(),COLUMN())))</f>
        <v>0</v>
      </c>
      <c r="Z53" s="143" cm="1">
        <f t="array" aca="1" ref="Z53" ca="1">SUM(INDIRECT("'"&amp;TOTALECSheets&amp;"'!"&amp;ADDRESS(ROW(),COLUMN())))</f>
        <v>0</v>
      </c>
    </row>
    <row r="54" spans="1:26" outlineLevel="1">
      <c r="A54" s="113">
        <f>IF(ISBLANK('Input-Accounts'!A54),"",'Input-Accounts'!A54)</f>
        <v>44</v>
      </c>
      <c r="B54" s="17" t="str">
        <f>IF(ISBLANK('Input-Accounts'!B54),"",'Input-Accounts'!B54)</f>
        <v>Transportation Equipment</v>
      </c>
      <c r="C54" s="113">
        <f>IF(ISBLANK('Input-Accounts'!C54),"",'Input-Accounts'!C54)</f>
        <v>392</v>
      </c>
      <c r="D54" s="143" cm="1">
        <f t="array" aca="1" ref="D54" ca="1">SUM(INDIRECT("'"&amp;TOTALECSheets&amp;"'!"&amp;ADDRESS(ROW(),COLUMN())))</f>
        <v>0</v>
      </c>
      <c r="E54" s="143">
        <f t="shared" ca="1" si="7"/>
        <v>0</v>
      </c>
      <c r="F54" s="89"/>
      <c r="G54" s="143" cm="1">
        <f t="array" aca="1" ref="G54" ca="1">SUM(INDIRECT("'"&amp;TOTALECSheets&amp;"'!"&amp;ADDRESS(ROW(),COLUMN())))</f>
        <v>0</v>
      </c>
      <c r="H54" s="143" cm="1">
        <f t="array" aca="1" ref="H54" ca="1">SUM(INDIRECT("'"&amp;TOTALECSheets&amp;"'!"&amp;ADDRESS(ROW(),COLUMN())))</f>
        <v>0</v>
      </c>
      <c r="I54" s="143" cm="1">
        <f t="array" aca="1" ref="I54" ca="1">SUM(INDIRECT("'"&amp;TOTALECSheets&amp;"'!"&amp;ADDRESS(ROW(),COLUMN())))</f>
        <v>0</v>
      </c>
      <c r="J54" s="143" cm="1">
        <f t="array" aca="1" ref="J54" ca="1">SUM(INDIRECT("'"&amp;TOTALECSheets&amp;"'!"&amp;ADDRESS(ROW(),COLUMN())))</f>
        <v>0</v>
      </c>
      <c r="K54" s="143" cm="1">
        <f t="array" aca="1" ref="K54" ca="1">SUM(INDIRECT("'"&amp;TOTALECSheets&amp;"'!"&amp;ADDRESS(ROW(),COLUMN())))</f>
        <v>0</v>
      </c>
      <c r="L54" s="143" cm="1">
        <f t="array" aca="1" ref="L54" ca="1">SUM(INDIRECT("'"&amp;TOTALECSheets&amp;"'!"&amp;ADDRESS(ROW(),COLUMN())))</f>
        <v>0</v>
      </c>
      <c r="M54" s="143" cm="1">
        <f t="array" aca="1" ref="M54" ca="1">SUM(INDIRECT("'"&amp;TOTALECSheets&amp;"'!"&amp;ADDRESS(ROW(),COLUMN())))</f>
        <v>0</v>
      </c>
      <c r="N54" s="143" cm="1">
        <f t="array" aca="1" ref="N54" ca="1">SUM(INDIRECT("'"&amp;TOTALECSheets&amp;"'!"&amp;ADDRESS(ROW(),COLUMN())))</f>
        <v>0</v>
      </c>
      <c r="O54" s="143" cm="1">
        <f t="array" aca="1" ref="O54" ca="1">SUM(INDIRECT("'"&amp;TOTALECSheets&amp;"'!"&amp;ADDRESS(ROW(),COLUMN())))</f>
        <v>0</v>
      </c>
      <c r="P54" s="143" cm="1">
        <f t="array" aca="1" ref="P54" ca="1">SUM(INDIRECT("'"&amp;TOTALECSheets&amp;"'!"&amp;ADDRESS(ROW(),COLUMN())))</f>
        <v>0</v>
      </c>
      <c r="Q54" s="143" cm="1">
        <f t="array" aca="1" ref="Q54" ca="1">SUM(INDIRECT("'"&amp;TOTALECSheets&amp;"'!"&amp;ADDRESS(ROW(),COLUMN())))</f>
        <v>0</v>
      </c>
      <c r="R54" s="143" cm="1">
        <f t="array" aca="1" ref="R54" ca="1">SUM(INDIRECT("'"&amp;TOTALECSheets&amp;"'!"&amp;ADDRESS(ROW(),COLUMN())))</f>
        <v>0</v>
      </c>
      <c r="S54" s="143" cm="1">
        <f t="array" aca="1" ref="S54" ca="1">SUM(INDIRECT("'"&amp;TOTALECSheets&amp;"'!"&amp;ADDRESS(ROW(),COLUMN())))</f>
        <v>0</v>
      </c>
      <c r="T54" s="143" cm="1">
        <f t="array" aca="1" ref="T54" ca="1">SUM(INDIRECT("'"&amp;TOTALECSheets&amp;"'!"&amp;ADDRESS(ROW(),COLUMN())))</f>
        <v>0</v>
      </c>
      <c r="U54" s="143" cm="1">
        <f t="array" aca="1" ref="U54" ca="1">SUM(INDIRECT("'"&amp;TOTALECSheets&amp;"'!"&amp;ADDRESS(ROW(),COLUMN())))</f>
        <v>0</v>
      </c>
      <c r="V54" s="143" cm="1">
        <f t="array" aca="1" ref="V54" ca="1">SUM(INDIRECT("'"&amp;TOTALECSheets&amp;"'!"&amp;ADDRESS(ROW(),COLUMN())))</f>
        <v>0</v>
      </c>
      <c r="W54" s="143" cm="1">
        <f t="array" aca="1" ref="W54" ca="1">SUM(INDIRECT("'"&amp;TOTALECSheets&amp;"'!"&amp;ADDRESS(ROW(),COLUMN())))</f>
        <v>0</v>
      </c>
      <c r="X54" s="143" cm="1">
        <f t="array" aca="1" ref="X54" ca="1">SUM(INDIRECT("'"&amp;TOTALECSheets&amp;"'!"&amp;ADDRESS(ROW(),COLUMN())))</f>
        <v>0</v>
      </c>
      <c r="Y54" s="143" cm="1">
        <f t="array" aca="1" ref="Y54" ca="1">SUM(INDIRECT("'"&amp;TOTALECSheets&amp;"'!"&amp;ADDRESS(ROW(),COLUMN())))</f>
        <v>0</v>
      </c>
      <c r="Z54" s="143" cm="1">
        <f t="array" aca="1" ref="Z54" ca="1">SUM(INDIRECT("'"&amp;TOTALECSheets&amp;"'!"&amp;ADDRESS(ROW(),COLUMN())))</f>
        <v>0</v>
      </c>
    </row>
    <row r="55" spans="1:26" outlineLevel="1">
      <c r="A55" s="113">
        <f>IF(ISBLANK('Input-Accounts'!A55),"",'Input-Accounts'!A55)</f>
        <v>45</v>
      </c>
      <c r="B55" s="17" t="str">
        <f>IF(ISBLANK('Input-Accounts'!B55),"",'Input-Accounts'!B55)</f>
        <v>Stores Equipment</v>
      </c>
      <c r="C55" s="113">
        <f>IF(ISBLANK('Input-Accounts'!C55),"",'Input-Accounts'!C55)</f>
        <v>393</v>
      </c>
      <c r="D55" s="143" cm="1">
        <f t="array" aca="1" ref="D55" ca="1">SUM(INDIRECT("'"&amp;TOTALECSheets&amp;"'!"&amp;ADDRESS(ROW(),COLUMN())))</f>
        <v>0</v>
      </c>
      <c r="E55" s="143">
        <f t="shared" ca="1" si="7"/>
        <v>0</v>
      </c>
      <c r="F55" s="89"/>
      <c r="G55" s="143" cm="1">
        <f t="array" aca="1" ref="G55" ca="1">SUM(INDIRECT("'"&amp;TOTALECSheets&amp;"'!"&amp;ADDRESS(ROW(),COLUMN())))</f>
        <v>0</v>
      </c>
      <c r="H55" s="143" cm="1">
        <f t="array" aca="1" ref="H55" ca="1">SUM(INDIRECT("'"&amp;TOTALECSheets&amp;"'!"&amp;ADDRESS(ROW(),COLUMN())))</f>
        <v>0</v>
      </c>
      <c r="I55" s="143" cm="1">
        <f t="array" aca="1" ref="I55" ca="1">SUM(INDIRECT("'"&amp;TOTALECSheets&amp;"'!"&amp;ADDRESS(ROW(),COLUMN())))</f>
        <v>0</v>
      </c>
      <c r="J55" s="143" cm="1">
        <f t="array" aca="1" ref="J55" ca="1">SUM(INDIRECT("'"&amp;TOTALECSheets&amp;"'!"&amp;ADDRESS(ROW(),COLUMN())))</f>
        <v>0</v>
      </c>
      <c r="K55" s="143" cm="1">
        <f t="array" aca="1" ref="K55" ca="1">SUM(INDIRECT("'"&amp;TOTALECSheets&amp;"'!"&amp;ADDRESS(ROW(),COLUMN())))</f>
        <v>0</v>
      </c>
      <c r="L55" s="143" cm="1">
        <f t="array" aca="1" ref="L55" ca="1">SUM(INDIRECT("'"&amp;TOTALECSheets&amp;"'!"&amp;ADDRESS(ROW(),COLUMN())))</f>
        <v>0</v>
      </c>
      <c r="M55" s="143" cm="1">
        <f t="array" aca="1" ref="M55" ca="1">SUM(INDIRECT("'"&amp;TOTALECSheets&amp;"'!"&amp;ADDRESS(ROW(),COLUMN())))</f>
        <v>0</v>
      </c>
      <c r="N55" s="143" cm="1">
        <f t="array" aca="1" ref="N55" ca="1">SUM(INDIRECT("'"&amp;TOTALECSheets&amp;"'!"&amp;ADDRESS(ROW(),COLUMN())))</f>
        <v>0</v>
      </c>
      <c r="O55" s="143" cm="1">
        <f t="array" aca="1" ref="O55" ca="1">SUM(INDIRECT("'"&amp;TOTALECSheets&amp;"'!"&amp;ADDRESS(ROW(),COLUMN())))</f>
        <v>0</v>
      </c>
      <c r="P55" s="143" cm="1">
        <f t="array" aca="1" ref="P55" ca="1">SUM(INDIRECT("'"&amp;TOTALECSheets&amp;"'!"&amp;ADDRESS(ROW(),COLUMN())))</f>
        <v>0</v>
      </c>
      <c r="Q55" s="143" cm="1">
        <f t="array" aca="1" ref="Q55" ca="1">SUM(INDIRECT("'"&amp;TOTALECSheets&amp;"'!"&amp;ADDRESS(ROW(),COLUMN())))</f>
        <v>0</v>
      </c>
      <c r="R55" s="143" cm="1">
        <f t="array" aca="1" ref="R55" ca="1">SUM(INDIRECT("'"&amp;TOTALECSheets&amp;"'!"&amp;ADDRESS(ROW(),COLUMN())))</f>
        <v>0</v>
      </c>
      <c r="S55" s="143" cm="1">
        <f t="array" aca="1" ref="S55" ca="1">SUM(INDIRECT("'"&amp;TOTALECSheets&amp;"'!"&amp;ADDRESS(ROW(),COLUMN())))</f>
        <v>0</v>
      </c>
      <c r="T55" s="143" cm="1">
        <f t="array" aca="1" ref="T55" ca="1">SUM(INDIRECT("'"&amp;TOTALECSheets&amp;"'!"&amp;ADDRESS(ROW(),COLUMN())))</f>
        <v>0</v>
      </c>
      <c r="U55" s="143" cm="1">
        <f t="array" aca="1" ref="U55" ca="1">SUM(INDIRECT("'"&amp;TOTALECSheets&amp;"'!"&amp;ADDRESS(ROW(),COLUMN())))</f>
        <v>0</v>
      </c>
      <c r="V55" s="143" cm="1">
        <f t="array" aca="1" ref="V55" ca="1">SUM(INDIRECT("'"&amp;TOTALECSheets&amp;"'!"&amp;ADDRESS(ROW(),COLUMN())))</f>
        <v>0</v>
      </c>
      <c r="W55" s="143" cm="1">
        <f t="array" aca="1" ref="W55" ca="1">SUM(INDIRECT("'"&amp;TOTALECSheets&amp;"'!"&amp;ADDRESS(ROW(),COLUMN())))</f>
        <v>0</v>
      </c>
      <c r="X55" s="143" cm="1">
        <f t="array" aca="1" ref="X55" ca="1">SUM(INDIRECT("'"&amp;TOTALECSheets&amp;"'!"&amp;ADDRESS(ROW(),COLUMN())))</f>
        <v>0</v>
      </c>
      <c r="Y55" s="143" cm="1">
        <f t="array" aca="1" ref="Y55" ca="1">SUM(INDIRECT("'"&amp;TOTALECSheets&amp;"'!"&amp;ADDRESS(ROW(),COLUMN())))</f>
        <v>0</v>
      </c>
      <c r="Z55" s="143" cm="1">
        <f t="array" aca="1" ref="Z55" ca="1">SUM(INDIRECT("'"&amp;TOTALECSheets&amp;"'!"&amp;ADDRESS(ROW(),COLUMN())))</f>
        <v>0</v>
      </c>
    </row>
    <row r="56" spans="1:26" outlineLevel="1">
      <c r="A56" s="113">
        <f>IF(ISBLANK('Input-Accounts'!A56),"",'Input-Accounts'!A56)</f>
        <v>46</v>
      </c>
      <c r="B56" s="17" t="str">
        <f>IF(ISBLANK('Input-Accounts'!B56),"",'Input-Accounts'!B56)</f>
        <v xml:space="preserve">Tools, Shop, and Garage Equipment </v>
      </c>
      <c r="C56" s="113">
        <f>IF(ISBLANK('Input-Accounts'!C56),"",'Input-Accounts'!C56)</f>
        <v>394</v>
      </c>
      <c r="D56" s="143" cm="1">
        <f t="array" aca="1" ref="D56" ca="1">SUM(INDIRECT("'"&amp;TOTALECSheets&amp;"'!"&amp;ADDRESS(ROW(),COLUMN())))</f>
        <v>0</v>
      </c>
      <c r="E56" s="143">
        <f t="shared" ca="1" si="7"/>
        <v>0</v>
      </c>
      <c r="F56" s="89"/>
      <c r="G56" s="143" cm="1">
        <f t="array" aca="1" ref="G56" ca="1">SUM(INDIRECT("'"&amp;TOTALECSheets&amp;"'!"&amp;ADDRESS(ROW(),COLUMN())))</f>
        <v>0</v>
      </c>
      <c r="H56" s="143" cm="1">
        <f t="array" aca="1" ref="H56" ca="1">SUM(INDIRECT("'"&amp;TOTALECSheets&amp;"'!"&amp;ADDRESS(ROW(),COLUMN())))</f>
        <v>0</v>
      </c>
      <c r="I56" s="143" cm="1">
        <f t="array" aca="1" ref="I56" ca="1">SUM(INDIRECT("'"&amp;TOTALECSheets&amp;"'!"&amp;ADDRESS(ROW(),COLUMN())))</f>
        <v>0</v>
      </c>
      <c r="J56" s="143" cm="1">
        <f t="array" aca="1" ref="J56" ca="1">SUM(INDIRECT("'"&amp;TOTALECSheets&amp;"'!"&amp;ADDRESS(ROW(),COLUMN())))</f>
        <v>0</v>
      </c>
      <c r="K56" s="143" cm="1">
        <f t="array" aca="1" ref="K56" ca="1">SUM(INDIRECT("'"&amp;TOTALECSheets&amp;"'!"&amp;ADDRESS(ROW(),COLUMN())))</f>
        <v>0</v>
      </c>
      <c r="L56" s="143" cm="1">
        <f t="array" aca="1" ref="L56" ca="1">SUM(INDIRECT("'"&amp;TOTALECSheets&amp;"'!"&amp;ADDRESS(ROW(),COLUMN())))</f>
        <v>0</v>
      </c>
      <c r="M56" s="143" cm="1">
        <f t="array" aca="1" ref="M56" ca="1">SUM(INDIRECT("'"&amp;TOTALECSheets&amp;"'!"&amp;ADDRESS(ROW(),COLUMN())))</f>
        <v>0</v>
      </c>
      <c r="N56" s="143" cm="1">
        <f t="array" aca="1" ref="N56" ca="1">SUM(INDIRECT("'"&amp;TOTALECSheets&amp;"'!"&amp;ADDRESS(ROW(),COLUMN())))</f>
        <v>0</v>
      </c>
      <c r="O56" s="143" cm="1">
        <f t="array" aca="1" ref="O56" ca="1">SUM(INDIRECT("'"&amp;TOTALECSheets&amp;"'!"&amp;ADDRESS(ROW(),COLUMN())))</f>
        <v>0</v>
      </c>
      <c r="P56" s="143" cm="1">
        <f t="array" aca="1" ref="P56" ca="1">SUM(INDIRECT("'"&amp;TOTALECSheets&amp;"'!"&amp;ADDRESS(ROW(),COLUMN())))</f>
        <v>0</v>
      </c>
      <c r="Q56" s="143" cm="1">
        <f t="array" aca="1" ref="Q56" ca="1">SUM(INDIRECT("'"&amp;TOTALECSheets&amp;"'!"&amp;ADDRESS(ROW(),COLUMN())))</f>
        <v>0</v>
      </c>
      <c r="R56" s="143" cm="1">
        <f t="array" aca="1" ref="R56" ca="1">SUM(INDIRECT("'"&amp;TOTALECSheets&amp;"'!"&amp;ADDRESS(ROW(),COLUMN())))</f>
        <v>0</v>
      </c>
      <c r="S56" s="143" cm="1">
        <f t="array" aca="1" ref="S56" ca="1">SUM(INDIRECT("'"&amp;TOTALECSheets&amp;"'!"&amp;ADDRESS(ROW(),COLUMN())))</f>
        <v>0</v>
      </c>
      <c r="T56" s="143" cm="1">
        <f t="array" aca="1" ref="T56" ca="1">SUM(INDIRECT("'"&amp;TOTALECSheets&amp;"'!"&amp;ADDRESS(ROW(),COLUMN())))</f>
        <v>0</v>
      </c>
      <c r="U56" s="143" cm="1">
        <f t="array" aca="1" ref="U56" ca="1">SUM(INDIRECT("'"&amp;TOTALECSheets&amp;"'!"&amp;ADDRESS(ROW(),COLUMN())))</f>
        <v>0</v>
      </c>
      <c r="V56" s="143" cm="1">
        <f t="array" aca="1" ref="V56" ca="1">SUM(INDIRECT("'"&amp;TOTALECSheets&amp;"'!"&amp;ADDRESS(ROW(),COLUMN())))</f>
        <v>0</v>
      </c>
      <c r="W56" s="143" cm="1">
        <f t="array" aca="1" ref="W56" ca="1">SUM(INDIRECT("'"&amp;TOTALECSheets&amp;"'!"&amp;ADDRESS(ROW(),COLUMN())))</f>
        <v>0</v>
      </c>
      <c r="X56" s="143" cm="1">
        <f t="array" aca="1" ref="X56" ca="1">SUM(INDIRECT("'"&amp;TOTALECSheets&amp;"'!"&amp;ADDRESS(ROW(),COLUMN())))</f>
        <v>0</v>
      </c>
      <c r="Y56" s="143" cm="1">
        <f t="array" aca="1" ref="Y56" ca="1">SUM(INDIRECT("'"&amp;TOTALECSheets&amp;"'!"&amp;ADDRESS(ROW(),COLUMN())))</f>
        <v>0</v>
      </c>
      <c r="Z56" s="143" cm="1">
        <f t="array" aca="1" ref="Z56" ca="1">SUM(INDIRECT("'"&amp;TOTALECSheets&amp;"'!"&amp;ADDRESS(ROW(),COLUMN())))</f>
        <v>0</v>
      </c>
    </row>
    <row r="57" spans="1:26" outlineLevel="1">
      <c r="A57" s="113">
        <f>IF(ISBLANK('Input-Accounts'!A57),"",'Input-Accounts'!A57)</f>
        <v>47</v>
      </c>
      <c r="B57" s="17" t="str">
        <f>IF(ISBLANK('Input-Accounts'!B57),"",'Input-Accounts'!B57)</f>
        <v>Laboratory Equipment</v>
      </c>
      <c r="C57" s="113">
        <f>IF(ISBLANK('Input-Accounts'!C57),"",'Input-Accounts'!C57)</f>
        <v>395</v>
      </c>
      <c r="D57" s="143" cm="1">
        <f t="array" aca="1" ref="D57" ca="1">SUM(INDIRECT("'"&amp;TOTALECSheets&amp;"'!"&amp;ADDRESS(ROW(),COLUMN())))</f>
        <v>0</v>
      </c>
      <c r="E57" s="143">
        <f t="shared" ca="1" si="7"/>
        <v>0</v>
      </c>
      <c r="F57" s="89"/>
      <c r="G57" s="143" cm="1">
        <f t="array" aca="1" ref="G57" ca="1">SUM(INDIRECT("'"&amp;TOTALECSheets&amp;"'!"&amp;ADDRESS(ROW(),COLUMN())))</f>
        <v>0</v>
      </c>
      <c r="H57" s="143" cm="1">
        <f t="array" aca="1" ref="H57" ca="1">SUM(INDIRECT("'"&amp;TOTALECSheets&amp;"'!"&amp;ADDRESS(ROW(),COLUMN())))</f>
        <v>0</v>
      </c>
      <c r="I57" s="143" cm="1">
        <f t="array" aca="1" ref="I57" ca="1">SUM(INDIRECT("'"&amp;TOTALECSheets&amp;"'!"&amp;ADDRESS(ROW(),COLUMN())))</f>
        <v>0</v>
      </c>
      <c r="J57" s="143" cm="1">
        <f t="array" aca="1" ref="J57" ca="1">SUM(INDIRECT("'"&amp;TOTALECSheets&amp;"'!"&amp;ADDRESS(ROW(),COLUMN())))</f>
        <v>0</v>
      </c>
      <c r="K57" s="143" cm="1">
        <f t="array" aca="1" ref="K57" ca="1">SUM(INDIRECT("'"&amp;TOTALECSheets&amp;"'!"&amp;ADDRESS(ROW(),COLUMN())))</f>
        <v>0</v>
      </c>
      <c r="L57" s="143" cm="1">
        <f t="array" aca="1" ref="L57" ca="1">SUM(INDIRECT("'"&amp;TOTALECSheets&amp;"'!"&amp;ADDRESS(ROW(),COLUMN())))</f>
        <v>0</v>
      </c>
      <c r="M57" s="143" cm="1">
        <f t="array" aca="1" ref="M57" ca="1">SUM(INDIRECT("'"&amp;TOTALECSheets&amp;"'!"&amp;ADDRESS(ROW(),COLUMN())))</f>
        <v>0</v>
      </c>
      <c r="N57" s="143" cm="1">
        <f t="array" aca="1" ref="N57" ca="1">SUM(INDIRECT("'"&amp;TOTALECSheets&amp;"'!"&amp;ADDRESS(ROW(),COLUMN())))</f>
        <v>0</v>
      </c>
      <c r="O57" s="143" cm="1">
        <f t="array" aca="1" ref="O57" ca="1">SUM(INDIRECT("'"&amp;TOTALECSheets&amp;"'!"&amp;ADDRESS(ROW(),COLUMN())))</f>
        <v>0</v>
      </c>
      <c r="P57" s="143" cm="1">
        <f t="array" aca="1" ref="P57" ca="1">SUM(INDIRECT("'"&amp;TOTALECSheets&amp;"'!"&amp;ADDRESS(ROW(),COLUMN())))</f>
        <v>0</v>
      </c>
      <c r="Q57" s="143" cm="1">
        <f t="array" aca="1" ref="Q57" ca="1">SUM(INDIRECT("'"&amp;TOTALECSheets&amp;"'!"&amp;ADDRESS(ROW(),COLUMN())))</f>
        <v>0</v>
      </c>
      <c r="R57" s="143" cm="1">
        <f t="array" aca="1" ref="R57" ca="1">SUM(INDIRECT("'"&amp;TOTALECSheets&amp;"'!"&amp;ADDRESS(ROW(),COLUMN())))</f>
        <v>0</v>
      </c>
      <c r="S57" s="143" cm="1">
        <f t="array" aca="1" ref="S57" ca="1">SUM(INDIRECT("'"&amp;TOTALECSheets&amp;"'!"&amp;ADDRESS(ROW(),COLUMN())))</f>
        <v>0</v>
      </c>
      <c r="T57" s="143" cm="1">
        <f t="array" aca="1" ref="T57" ca="1">SUM(INDIRECT("'"&amp;TOTALECSheets&amp;"'!"&amp;ADDRESS(ROW(),COLUMN())))</f>
        <v>0</v>
      </c>
      <c r="U57" s="143" cm="1">
        <f t="array" aca="1" ref="U57" ca="1">SUM(INDIRECT("'"&amp;TOTALECSheets&amp;"'!"&amp;ADDRESS(ROW(),COLUMN())))</f>
        <v>0</v>
      </c>
      <c r="V57" s="143" cm="1">
        <f t="array" aca="1" ref="V57" ca="1">SUM(INDIRECT("'"&amp;TOTALECSheets&amp;"'!"&amp;ADDRESS(ROW(),COLUMN())))</f>
        <v>0</v>
      </c>
      <c r="W57" s="143" cm="1">
        <f t="array" aca="1" ref="W57" ca="1">SUM(INDIRECT("'"&amp;TOTALECSheets&amp;"'!"&amp;ADDRESS(ROW(),COLUMN())))</f>
        <v>0</v>
      </c>
      <c r="X57" s="143" cm="1">
        <f t="array" aca="1" ref="X57" ca="1">SUM(INDIRECT("'"&amp;TOTALECSheets&amp;"'!"&amp;ADDRESS(ROW(),COLUMN())))</f>
        <v>0</v>
      </c>
      <c r="Y57" s="143" cm="1">
        <f t="array" aca="1" ref="Y57" ca="1">SUM(INDIRECT("'"&amp;TOTALECSheets&amp;"'!"&amp;ADDRESS(ROW(),COLUMN())))</f>
        <v>0</v>
      </c>
      <c r="Z57" s="143" cm="1">
        <f t="array" aca="1" ref="Z57" ca="1">SUM(INDIRECT("'"&amp;TOTALECSheets&amp;"'!"&amp;ADDRESS(ROW(),COLUMN())))</f>
        <v>0</v>
      </c>
    </row>
    <row r="58" spans="1:26" outlineLevel="1">
      <c r="A58" s="113">
        <f>IF(ISBLANK('Input-Accounts'!A58),"",'Input-Accounts'!A58)</f>
        <v>48</v>
      </c>
      <c r="B58" s="17" t="str">
        <f>IF(ISBLANK('Input-Accounts'!B58),"",'Input-Accounts'!B58)</f>
        <v>Power Operated Equipment</v>
      </c>
      <c r="C58" s="113">
        <f>IF(ISBLANK('Input-Accounts'!C58),"",'Input-Accounts'!C58)</f>
        <v>396</v>
      </c>
      <c r="D58" s="143" cm="1">
        <f t="array" aca="1" ref="D58" ca="1">SUM(INDIRECT("'"&amp;TOTALECSheets&amp;"'!"&amp;ADDRESS(ROW(),COLUMN())))</f>
        <v>0</v>
      </c>
      <c r="E58" s="143">
        <f t="shared" ca="1" si="7"/>
        <v>0</v>
      </c>
      <c r="F58" s="89"/>
      <c r="G58" s="143" cm="1">
        <f t="array" aca="1" ref="G58" ca="1">SUM(INDIRECT("'"&amp;TOTALECSheets&amp;"'!"&amp;ADDRESS(ROW(),COLUMN())))</f>
        <v>0</v>
      </c>
      <c r="H58" s="143" cm="1">
        <f t="array" aca="1" ref="H58" ca="1">SUM(INDIRECT("'"&amp;TOTALECSheets&amp;"'!"&amp;ADDRESS(ROW(),COLUMN())))</f>
        <v>0</v>
      </c>
      <c r="I58" s="143" cm="1">
        <f t="array" aca="1" ref="I58" ca="1">SUM(INDIRECT("'"&amp;TOTALECSheets&amp;"'!"&amp;ADDRESS(ROW(),COLUMN())))</f>
        <v>0</v>
      </c>
      <c r="J58" s="143" cm="1">
        <f t="array" aca="1" ref="J58" ca="1">SUM(INDIRECT("'"&amp;TOTALECSheets&amp;"'!"&amp;ADDRESS(ROW(),COLUMN())))</f>
        <v>0</v>
      </c>
      <c r="K58" s="143" cm="1">
        <f t="array" aca="1" ref="K58" ca="1">SUM(INDIRECT("'"&amp;TOTALECSheets&amp;"'!"&amp;ADDRESS(ROW(),COLUMN())))</f>
        <v>0</v>
      </c>
      <c r="L58" s="143" cm="1">
        <f t="array" aca="1" ref="L58" ca="1">SUM(INDIRECT("'"&amp;TOTALECSheets&amp;"'!"&amp;ADDRESS(ROW(),COLUMN())))</f>
        <v>0</v>
      </c>
      <c r="M58" s="143" cm="1">
        <f t="array" aca="1" ref="M58" ca="1">SUM(INDIRECT("'"&amp;TOTALECSheets&amp;"'!"&amp;ADDRESS(ROW(),COLUMN())))</f>
        <v>0</v>
      </c>
      <c r="N58" s="143" cm="1">
        <f t="array" aca="1" ref="N58" ca="1">SUM(INDIRECT("'"&amp;TOTALECSheets&amp;"'!"&amp;ADDRESS(ROW(),COLUMN())))</f>
        <v>0</v>
      </c>
      <c r="O58" s="143" cm="1">
        <f t="array" aca="1" ref="O58" ca="1">SUM(INDIRECT("'"&amp;TOTALECSheets&amp;"'!"&amp;ADDRESS(ROW(),COLUMN())))</f>
        <v>0</v>
      </c>
      <c r="P58" s="143" cm="1">
        <f t="array" aca="1" ref="P58" ca="1">SUM(INDIRECT("'"&amp;TOTALECSheets&amp;"'!"&amp;ADDRESS(ROW(),COLUMN())))</f>
        <v>0</v>
      </c>
      <c r="Q58" s="143" cm="1">
        <f t="array" aca="1" ref="Q58" ca="1">SUM(INDIRECT("'"&amp;TOTALECSheets&amp;"'!"&amp;ADDRESS(ROW(),COLUMN())))</f>
        <v>0</v>
      </c>
      <c r="R58" s="143" cm="1">
        <f t="array" aca="1" ref="R58" ca="1">SUM(INDIRECT("'"&amp;TOTALECSheets&amp;"'!"&amp;ADDRESS(ROW(),COLUMN())))</f>
        <v>0</v>
      </c>
      <c r="S58" s="143" cm="1">
        <f t="array" aca="1" ref="S58" ca="1">SUM(INDIRECT("'"&amp;TOTALECSheets&amp;"'!"&amp;ADDRESS(ROW(),COLUMN())))</f>
        <v>0</v>
      </c>
      <c r="T58" s="143" cm="1">
        <f t="array" aca="1" ref="T58" ca="1">SUM(INDIRECT("'"&amp;TOTALECSheets&amp;"'!"&amp;ADDRESS(ROW(),COLUMN())))</f>
        <v>0</v>
      </c>
      <c r="U58" s="143" cm="1">
        <f t="array" aca="1" ref="U58" ca="1">SUM(INDIRECT("'"&amp;TOTALECSheets&amp;"'!"&amp;ADDRESS(ROW(),COLUMN())))</f>
        <v>0</v>
      </c>
      <c r="V58" s="143" cm="1">
        <f t="array" aca="1" ref="V58" ca="1">SUM(INDIRECT("'"&amp;TOTALECSheets&amp;"'!"&amp;ADDRESS(ROW(),COLUMN())))</f>
        <v>0</v>
      </c>
      <c r="W58" s="143" cm="1">
        <f t="array" aca="1" ref="W58" ca="1">SUM(INDIRECT("'"&amp;TOTALECSheets&amp;"'!"&amp;ADDRESS(ROW(),COLUMN())))</f>
        <v>0</v>
      </c>
      <c r="X58" s="143" cm="1">
        <f t="array" aca="1" ref="X58" ca="1">SUM(INDIRECT("'"&amp;TOTALECSheets&amp;"'!"&amp;ADDRESS(ROW(),COLUMN())))</f>
        <v>0</v>
      </c>
      <c r="Y58" s="143" cm="1">
        <f t="array" aca="1" ref="Y58" ca="1">SUM(INDIRECT("'"&amp;TOTALECSheets&amp;"'!"&amp;ADDRESS(ROW(),COLUMN())))</f>
        <v>0</v>
      </c>
      <c r="Z58" s="143" cm="1">
        <f t="array" aca="1" ref="Z58" ca="1">SUM(INDIRECT("'"&amp;TOTALECSheets&amp;"'!"&amp;ADDRESS(ROW(),COLUMN())))</f>
        <v>0</v>
      </c>
    </row>
    <row r="59" spans="1:26" outlineLevel="1">
      <c r="A59" s="113">
        <f>IF(ISBLANK('Input-Accounts'!A59),"",'Input-Accounts'!A59)</f>
        <v>49</v>
      </c>
      <c r="B59" s="17" t="str">
        <f>IF(ISBLANK('Input-Accounts'!B59),"",'Input-Accounts'!B59)</f>
        <v>Communication Equipment</v>
      </c>
      <c r="C59" s="113">
        <f>IF(ISBLANK('Input-Accounts'!C59),"",'Input-Accounts'!C59)</f>
        <v>397</v>
      </c>
      <c r="D59" s="143" cm="1">
        <f t="array" aca="1" ref="D59" ca="1">SUM(INDIRECT("'"&amp;TOTALECSheets&amp;"'!"&amp;ADDRESS(ROW(),COLUMN())))</f>
        <v>0</v>
      </c>
      <c r="E59" s="143">
        <f t="shared" ca="1" si="7"/>
        <v>0</v>
      </c>
      <c r="F59" s="89"/>
      <c r="G59" s="143" cm="1">
        <f t="array" aca="1" ref="G59" ca="1">SUM(INDIRECT("'"&amp;TOTALECSheets&amp;"'!"&amp;ADDRESS(ROW(),COLUMN())))</f>
        <v>0</v>
      </c>
      <c r="H59" s="143" cm="1">
        <f t="array" aca="1" ref="H59" ca="1">SUM(INDIRECT("'"&amp;TOTALECSheets&amp;"'!"&amp;ADDRESS(ROW(),COLUMN())))</f>
        <v>0</v>
      </c>
      <c r="I59" s="143" cm="1">
        <f t="array" aca="1" ref="I59" ca="1">SUM(INDIRECT("'"&amp;TOTALECSheets&amp;"'!"&amp;ADDRESS(ROW(),COLUMN())))</f>
        <v>0</v>
      </c>
      <c r="J59" s="143" cm="1">
        <f t="array" aca="1" ref="J59" ca="1">SUM(INDIRECT("'"&amp;TOTALECSheets&amp;"'!"&amp;ADDRESS(ROW(),COLUMN())))</f>
        <v>0</v>
      </c>
      <c r="K59" s="143" cm="1">
        <f t="array" aca="1" ref="K59" ca="1">SUM(INDIRECT("'"&amp;TOTALECSheets&amp;"'!"&amp;ADDRESS(ROW(),COLUMN())))</f>
        <v>0</v>
      </c>
      <c r="L59" s="143" cm="1">
        <f t="array" aca="1" ref="L59" ca="1">SUM(INDIRECT("'"&amp;TOTALECSheets&amp;"'!"&amp;ADDRESS(ROW(),COLUMN())))</f>
        <v>0</v>
      </c>
      <c r="M59" s="143" cm="1">
        <f t="array" aca="1" ref="M59" ca="1">SUM(INDIRECT("'"&amp;TOTALECSheets&amp;"'!"&amp;ADDRESS(ROW(),COLUMN())))</f>
        <v>0</v>
      </c>
      <c r="N59" s="143" cm="1">
        <f t="array" aca="1" ref="N59" ca="1">SUM(INDIRECT("'"&amp;TOTALECSheets&amp;"'!"&amp;ADDRESS(ROW(),COLUMN())))</f>
        <v>0</v>
      </c>
      <c r="O59" s="143" cm="1">
        <f t="array" aca="1" ref="O59" ca="1">SUM(INDIRECT("'"&amp;TOTALECSheets&amp;"'!"&amp;ADDRESS(ROW(),COLUMN())))</f>
        <v>0</v>
      </c>
      <c r="P59" s="143" cm="1">
        <f t="array" aca="1" ref="P59" ca="1">SUM(INDIRECT("'"&amp;TOTALECSheets&amp;"'!"&amp;ADDRESS(ROW(),COLUMN())))</f>
        <v>0</v>
      </c>
      <c r="Q59" s="143" cm="1">
        <f t="array" aca="1" ref="Q59" ca="1">SUM(INDIRECT("'"&amp;TOTALECSheets&amp;"'!"&amp;ADDRESS(ROW(),COLUMN())))</f>
        <v>0</v>
      </c>
      <c r="R59" s="143" cm="1">
        <f t="array" aca="1" ref="R59" ca="1">SUM(INDIRECT("'"&amp;TOTALECSheets&amp;"'!"&amp;ADDRESS(ROW(),COLUMN())))</f>
        <v>0</v>
      </c>
      <c r="S59" s="143" cm="1">
        <f t="array" aca="1" ref="S59" ca="1">SUM(INDIRECT("'"&amp;TOTALECSheets&amp;"'!"&amp;ADDRESS(ROW(),COLUMN())))</f>
        <v>0</v>
      </c>
      <c r="T59" s="143" cm="1">
        <f t="array" aca="1" ref="T59" ca="1">SUM(INDIRECT("'"&amp;TOTALECSheets&amp;"'!"&amp;ADDRESS(ROW(),COLUMN())))</f>
        <v>0</v>
      </c>
      <c r="U59" s="143" cm="1">
        <f t="array" aca="1" ref="U59" ca="1">SUM(INDIRECT("'"&amp;TOTALECSheets&amp;"'!"&amp;ADDRESS(ROW(),COLUMN())))</f>
        <v>0</v>
      </c>
      <c r="V59" s="143" cm="1">
        <f t="array" aca="1" ref="V59" ca="1">SUM(INDIRECT("'"&amp;TOTALECSheets&amp;"'!"&amp;ADDRESS(ROW(),COLUMN())))</f>
        <v>0</v>
      </c>
      <c r="W59" s="143" cm="1">
        <f t="array" aca="1" ref="W59" ca="1">SUM(INDIRECT("'"&amp;TOTALECSheets&amp;"'!"&amp;ADDRESS(ROW(),COLUMN())))</f>
        <v>0</v>
      </c>
      <c r="X59" s="143" cm="1">
        <f t="array" aca="1" ref="X59" ca="1">SUM(INDIRECT("'"&amp;TOTALECSheets&amp;"'!"&amp;ADDRESS(ROW(),COLUMN())))</f>
        <v>0</v>
      </c>
      <c r="Y59" s="143" cm="1">
        <f t="array" aca="1" ref="Y59" ca="1">SUM(INDIRECT("'"&amp;TOTALECSheets&amp;"'!"&amp;ADDRESS(ROW(),COLUMN())))</f>
        <v>0</v>
      </c>
      <c r="Z59" s="143" cm="1">
        <f t="array" aca="1" ref="Z59" ca="1">SUM(INDIRECT("'"&amp;TOTALECSheets&amp;"'!"&amp;ADDRESS(ROW(),COLUMN())))</f>
        <v>0</v>
      </c>
    </row>
    <row r="60" spans="1:26" outlineLevel="1">
      <c r="A60" s="113">
        <f>IF(ISBLANK('Input-Accounts'!A60),"",'Input-Accounts'!A60)</f>
        <v>50</v>
      </c>
      <c r="B60" s="17" t="str">
        <f>IF(ISBLANK('Input-Accounts'!B60),"",'Input-Accounts'!B60)</f>
        <v>Miscellaneous Equipment</v>
      </c>
      <c r="C60" s="113">
        <f>IF(ISBLANK('Input-Accounts'!C60),"",'Input-Accounts'!C60)</f>
        <v>398</v>
      </c>
      <c r="D60" s="143" cm="1">
        <f t="array" aca="1" ref="D60" ca="1">SUM(INDIRECT("'"&amp;TOTALECSheets&amp;"'!"&amp;ADDRESS(ROW(),COLUMN())))</f>
        <v>0</v>
      </c>
      <c r="E60" s="143">
        <f t="shared" ca="1" si="7"/>
        <v>0</v>
      </c>
      <c r="F60" s="89"/>
      <c r="G60" s="143" cm="1">
        <f t="array" aca="1" ref="G60" ca="1">SUM(INDIRECT("'"&amp;TOTALECSheets&amp;"'!"&amp;ADDRESS(ROW(),COLUMN())))</f>
        <v>0</v>
      </c>
      <c r="H60" s="143" cm="1">
        <f t="array" aca="1" ref="H60" ca="1">SUM(INDIRECT("'"&amp;TOTALECSheets&amp;"'!"&amp;ADDRESS(ROW(),COLUMN())))</f>
        <v>0</v>
      </c>
      <c r="I60" s="143" cm="1">
        <f t="array" aca="1" ref="I60" ca="1">SUM(INDIRECT("'"&amp;TOTALECSheets&amp;"'!"&amp;ADDRESS(ROW(),COLUMN())))</f>
        <v>0</v>
      </c>
      <c r="J60" s="143" cm="1">
        <f t="array" aca="1" ref="J60" ca="1">SUM(INDIRECT("'"&amp;TOTALECSheets&amp;"'!"&amp;ADDRESS(ROW(),COLUMN())))</f>
        <v>0</v>
      </c>
      <c r="K60" s="143" cm="1">
        <f t="array" aca="1" ref="K60" ca="1">SUM(INDIRECT("'"&amp;TOTALECSheets&amp;"'!"&amp;ADDRESS(ROW(),COLUMN())))</f>
        <v>0</v>
      </c>
      <c r="L60" s="143" cm="1">
        <f t="array" aca="1" ref="L60" ca="1">SUM(INDIRECT("'"&amp;TOTALECSheets&amp;"'!"&amp;ADDRESS(ROW(),COLUMN())))</f>
        <v>0</v>
      </c>
      <c r="M60" s="143" cm="1">
        <f t="array" aca="1" ref="M60" ca="1">SUM(INDIRECT("'"&amp;TOTALECSheets&amp;"'!"&amp;ADDRESS(ROW(),COLUMN())))</f>
        <v>0</v>
      </c>
      <c r="N60" s="143" cm="1">
        <f t="array" aca="1" ref="N60" ca="1">SUM(INDIRECT("'"&amp;TOTALECSheets&amp;"'!"&amp;ADDRESS(ROW(),COLUMN())))</f>
        <v>0</v>
      </c>
      <c r="O60" s="143" cm="1">
        <f t="array" aca="1" ref="O60" ca="1">SUM(INDIRECT("'"&amp;TOTALECSheets&amp;"'!"&amp;ADDRESS(ROW(),COLUMN())))</f>
        <v>0</v>
      </c>
      <c r="P60" s="143" cm="1">
        <f t="array" aca="1" ref="P60" ca="1">SUM(INDIRECT("'"&amp;TOTALECSheets&amp;"'!"&amp;ADDRESS(ROW(),COLUMN())))</f>
        <v>0</v>
      </c>
      <c r="Q60" s="143" cm="1">
        <f t="array" aca="1" ref="Q60" ca="1">SUM(INDIRECT("'"&amp;TOTALECSheets&amp;"'!"&amp;ADDRESS(ROW(),COLUMN())))</f>
        <v>0</v>
      </c>
      <c r="R60" s="143" cm="1">
        <f t="array" aca="1" ref="R60" ca="1">SUM(INDIRECT("'"&amp;TOTALECSheets&amp;"'!"&amp;ADDRESS(ROW(),COLUMN())))</f>
        <v>0</v>
      </c>
      <c r="S60" s="143" cm="1">
        <f t="array" aca="1" ref="S60" ca="1">SUM(INDIRECT("'"&amp;TOTALECSheets&amp;"'!"&amp;ADDRESS(ROW(),COLUMN())))</f>
        <v>0</v>
      </c>
      <c r="T60" s="143" cm="1">
        <f t="array" aca="1" ref="T60" ca="1">SUM(INDIRECT("'"&amp;TOTALECSheets&amp;"'!"&amp;ADDRESS(ROW(),COLUMN())))</f>
        <v>0</v>
      </c>
      <c r="U60" s="143" cm="1">
        <f t="array" aca="1" ref="U60" ca="1">SUM(INDIRECT("'"&amp;TOTALECSheets&amp;"'!"&amp;ADDRESS(ROW(),COLUMN())))</f>
        <v>0</v>
      </c>
      <c r="V60" s="143" cm="1">
        <f t="array" aca="1" ref="V60" ca="1">SUM(INDIRECT("'"&amp;TOTALECSheets&amp;"'!"&amp;ADDRESS(ROW(),COLUMN())))</f>
        <v>0</v>
      </c>
      <c r="W60" s="143" cm="1">
        <f t="array" aca="1" ref="W60" ca="1">SUM(INDIRECT("'"&amp;TOTALECSheets&amp;"'!"&amp;ADDRESS(ROW(),COLUMN())))</f>
        <v>0</v>
      </c>
      <c r="X60" s="143" cm="1">
        <f t="array" aca="1" ref="X60" ca="1">SUM(INDIRECT("'"&amp;TOTALECSheets&amp;"'!"&amp;ADDRESS(ROW(),COLUMN())))</f>
        <v>0</v>
      </c>
      <c r="Y60" s="143" cm="1">
        <f t="array" aca="1" ref="Y60" ca="1">SUM(INDIRECT("'"&amp;TOTALECSheets&amp;"'!"&amp;ADDRESS(ROW(),COLUMN())))</f>
        <v>0</v>
      </c>
      <c r="Z60" s="143" cm="1">
        <f t="array" aca="1" ref="Z60" ca="1">SUM(INDIRECT("'"&amp;TOTALECSheets&amp;"'!"&amp;ADDRESS(ROW(),COLUMN())))</f>
        <v>0</v>
      </c>
    </row>
    <row r="61" spans="1:26" outlineLevel="1">
      <c r="A61" s="113">
        <f>IF(ISBLANK('Input-Accounts'!A61),"",'Input-Accounts'!A61)</f>
        <v>51</v>
      </c>
      <c r="B61" s="79" t="str">
        <f>IF(ISBLANK('Input-Accounts'!B61),"",'Input-Accounts'!B61)</f>
        <v>Subtotal - General Plant</v>
      </c>
      <c r="C61" s="113" t="str">
        <f>IF(ISBLANK('Input-Accounts'!C61),"",'Input-Accounts'!C61)</f>
        <v/>
      </c>
      <c r="D61" s="144" cm="1">
        <f t="array" aca="1" ref="D61" ca="1">SUM(INDIRECT("'"&amp;TOTALECSheets&amp;"'!"&amp;ADDRESS(ROW(),COLUMN())))</f>
        <v>0</v>
      </c>
      <c r="E61" s="143">
        <f t="shared" ca="1" si="7"/>
        <v>0</v>
      </c>
      <c r="G61" s="144" cm="1">
        <f t="array" aca="1" ref="G61" ca="1">SUM(INDIRECT("'"&amp;TOTALECSheets&amp;"'!"&amp;ADDRESS(ROW(),COLUMN())))</f>
        <v>0</v>
      </c>
      <c r="H61" s="144" cm="1">
        <f t="array" aca="1" ref="H61" ca="1">SUM(INDIRECT("'"&amp;TOTALECSheets&amp;"'!"&amp;ADDRESS(ROW(),COLUMN())))</f>
        <v>0</v>
      </c>
      <c r="I61" s="144" cm="1">
        <f t="array" aca="1" ref="I61" ca="1">SUM(INDIRECT("'"&amp;TOTALECSheets&amp;"'!"&amp;ADDRESS(ROW(),COLUMN())))</f>
        <v>0</v>
      </c>
      <c r="J61" s="144" cm="1">
        <f t="array" aca="1" ref="J61" ca="1">SUM(INDIRECT("'"&amp;TOTALECSheets&amp;"'!"&amp;ADDRESS(ROW(),COLUMN())))</f>
        <v>0</v>
      </c>
      <c r="K61" s="144" cm="1">
        <f t="array" aca="1" ref="K61" ca="1">SUM(INDIRECT("'"&amp;TOTALECSheets&amp;"'!"&amp;ADDRESS(ROW(),COLUMN())))</f>
        <v>0</v>
      </c>
      <c r="L61" s="144" cm="1">
        <f t="array" aca="1" ref="L61" ca="1">SUM(INDIRECT("'"&amp;TOTALECSheets&amp;"'!"&amp;ADDRESS(ROW(),COLUMN())))</f>
        <v>0</v>
      </c>
      <c r="M61" s="144" cm="1">
        <f t="array" aca="1" ref="M61" ca="1">SUM(INDIRECT("'"&amp;TOTALECSheets&amp;"'!"&amp;ADDRESS(ROW(),COLUMN())))</f>
        <v>0</v>
      </c>
      <c r="N61" s="144" cm="1">
        <f t="array" aca="1" ref="N61" ca="1">SUM(INDIRECT("'"&amp;TOTALECSheets&amp;"'!"&amp;ADDRESS(ROW(),COLUMN())))</f>
        <v>0</v>
      </c>
      <c r="O61" s="144" cm="1">
        <f t="array" aca="1" ref="O61" ca="1">SUM(INDIRECT("'"&amp;TOTALECSheets&amp;"'!"&amp;ADDRESS(ROW(),COLUMN())))</f>
        <v>0</v>
      </c>
      <c r="P61" s="144" cm="1">
        <f t="array" aca="1" ref="P61" ca="1">SUM(INDIRECT("'"&amp;TOTALECSheets&amp;"'!"&amp;ADDRESS(ROW(),COLUMN())))</f>
        <v>0</v>
      </c>
      <c r="Q61" s="144" cm="1">
        <f t="array" aca="1" ref="Q61" ca="1">SUM(INDIRECT("'"&amp;TOTALECSheets&amp;"'!"&amp;ADDRESS(ROW(),COLUMN())))</f>
        <v>0</v>
      </c>
      <c r="R61" s="144" cm="1">
        <f t="array" aca="1" ref="R61" ca="1">SUM(INDIRECT("'"&amp;TOTALECSheets&amp;"'!"&amp;ADDRESS(ROW(),COLUMN())))</f>
        <v>0</v>
      </c>
      <c r="S61" s="144" cm="1">
        <f t="array" aca="1" ref="S61" ca="1">SUM(INDIRECT("'"&amp;TOTALECSheets&amp;"'!"&amp;ADDRESS(ROW(),COLUMN())))</f>
        <v>0</v>
      </c>
      <c r="T61" s="144" cm="1">
        <f t="array" aca="1" ref="T61" ca="1">SUM(INDIRECT("'"&amp;TOTALECSheets&amp;"'!"&amp;ADDRESS(ROW(),COLUMN())))</f>
        <v>0</v>
      </c>
      <c r="U61" s="144" cm="1">
        <f t="array" aca="1" ref="U61" ca="1">SUM(INDIRECT("'"&amp;TOTALECSheets&amp;"'!"&amp;ADDRESS(ROW(),COLUMN())))</f>
        <v>0</v>
      </c>
      <c r="V61" s="144" cm="1">
        <f t="array" aca="1" ref="V61" ca="1">SUM(INDIRECT("'"&amp;TOTALECSheets&amp;"'!"&amp;ADDRESS(ROW(),COLUMN())))</f>
        <v>0</v>
      </c>
      <c r="W61" s="144" cm="1">
        <f t="array" aca="1" ref="W61" ca="1">SUM(INDIRECT("'"&amp;TOTALECSheets&amp;"'!"&amp;ADDRESS(ROW(),COLUMN())))</f>
        <v>0</v>
      </c>
      <c r="X61" s="144" cm="1">
        <f t="array" aca="1" ref="X61" ca="1">SUM(INDIRECT("'"&amp;TOTALECSheets&amp;"'!"&amp;ADDRESS(ROW(),COLUMN())))</f>
        <v>0</v>
      </c>
      <c r="Y61" s="144" cm="1">
        <f t="array" aca="1" ref="Y61" ca="1">SUM(INDIRECT("'"&amp;TOTALECSheets&amp;"'!"&amp;ADDRESS(ROW(),COLUMN())))</f>
        <v>0</v>
      </c>
      <c r="Z61" s="144" cm="1">
        <f t="array" aca="1" ref="Z61" ca="1">SUM(INDIRECT("'"&amp;TOTALECSheets&amp;"'!"&amp;ADDRESS(ROW(),COLUMN())))</f>
        <v>0</v>
      </c>
    </row>
    <row r="62" spans="1:26" outlineLevel="1">
      <c r="A62" s="113" t="str">
        <f>IF(ISBLANK('Input-Accounts'!A62),"",'Input-Accounts'!A62)</f>
        <v/>
      </c>
      <c r="B62" s="79" t="str">
        <f>IF(ISBLANK('Input-Accounts'!B62),"",'Input-Accounts'!B62)</f>
        <v/>
      </c>
      <c r="D62" s="143"/>
      <c r="E62" s="143">
        <f t="shared" si="7"/>
        <v>0</v>
      </c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</row>
    <row r="63" spans="1:26">
      <c r="A63" s="113">
        <f>IF(ISBLANK('Input-Accounts'!A63),"",'Input-Accounts'!A63)</f>
        <v>52</v>
      </c>
      <c r="B63" s="127" t="str">
        <f>IF(ISBLANK('Input-Accounts'!B63),"",'Input-Accounts'!B63)</f>
        <v>Total Plant in Service</v>
      </c>
      <c r="C63" s="113" t="str">
        <f>IF(ISBLANK('Input-Accounts'!C63),"",'Input-Accounts'!C63)</f>
        <v/>
      </c>
      <c r="D63" s="143" cm="1">
        <f t="array" aca="1" ref="D63" ca="1">SUM(INDIRECT("'"&amp;TOTALECSheets&amp;"'!"&amp;ADDRESS(ROW(),COLUMN())))</f>
        <v>1407085.6530374277</v>
      </c>
      <c r="E63" s="143">
        <f t="shared" ca="1" si="7"/>
        <v>0</v>
      </c>
      <c r="F63" s="89"/>
      <c r="G63" s="143" cm="1">
        <f t="array" aca="1" ref="G63" ca="1">SUM(INDIRECT("'"&amp;TOTALECSheets&amp;"'!"&amp;ADDRESS(ROW(),COLUMN())))</f>
        <v>141672.22524886319</v>
      </c>
      <c r="H63" s="143" cm="1">
        <f t="array" aca="1" ref="H63" ca="1">SUM(INDIRECT("'"&amp;TOTALECSheets&amp;"'!"&amp;ADDRESS(ROW(),COLUMN())))</f>
        <v>100246.96083728314</v>
      </c>
      <c r="I63" s="143" cm="1">
        <f t="array" aca="1" ref="I63" ca="1">SUM(INDIRECT("'"&amp;TOTALECSheets&amp;"'!"&amp;ADDRESS(ROW(),COLUMN())))</f>
        <v>13276.060413031026</v>
      </c>
      <c r="J63" s="143" cm="1">
        <f t="array" aca="1" ref="J63" ca="1">SUM(INDIRECT("'"&amp;TOTALECSheets&amp;"'!"&amp;ADDRESS(ROW(),COLUMN())))</f>
        <v>18199.209853822987</v>
      </c>
      <c r="K63" s="143" cm="1">
        <f t="array" aca="1" ref="K63" ca="1">SUM(INDIRECT("'"&amp;TOTALECSheets&amp;"'!"&amp;ADDRESS(ROW(),COLUMN())))</f>
        <v>2287.4566500395235</v>
      </c>
      <c r="L63" s="143" cm="1">
        <f t="array" aca="1" ref="L63" ca="1">SUM(INDIRECT("'"&amp;TOTALECSheets&amp;"'!"&amp;ADDRESS(ROW(),COLUMN())))</f>
        <v>932323.84682210209</v>
      </c>
      <c r="M63" s="143" cm="1">
        <f t="array" aca="1" ref="M63" ca="1">SUM(INDIRECT("'"&amp;TOTALECSheets&amp;"'!"&amp;ADDRESS(ROW(),COLUMN())))</f>
        <v>199079.89321228559</v>
      </c>
      <c r="N63" s="143" cm="1">
        <f t="array" aca="1" ref="N63" ca="1">SUM(INDIRECT("'"&amp;TOTALECSheets&amp;"'!"&amp;ADDRESS(ROW(),COLUMN())))</f>
        <v>0</v>
      </c>
      <c r="O63" s="143" cm="1">
        <f t="array" aca="1" ref="O63" ca="1">SUM(INDIRECT("'"&amp;TOTALECSheets&amp;"'!"&amp;ADDRESS(ROW(),COLUMN())))</f>
        <v>0</v>
      </c>
      <c r="P63" s="143" cm="1">
        <f t="array" aca="1" ref="P63" ca="1">SUM(INDIRECT("'"&amp;TOTALECSheets&amp;"'!"&amp;ADDRESS(ROW(),COLUMN())))</f>
        <v>0</v>
      </c>
      <c r="Q63" s="143" cm="1">
        <f t="array" aca="1" ref="Q63" ca="1">SUM(INDIRECT("'"&amp;TOTALECSheets&amp;"'!"&amp;ADDRESS(ROW(),COLUMN())))</f>
        <v>0</v>
      </c>
      <c r="R63" s="143" cm="1">
        <f t="array" aca="1" ref="R63" ca="1">SUM(INDIRECT("'"&amp;TOTALECSheets&amp;"'!"&amp;ADDRESS(ROW(),COLUMN())))</f>
        <v>0</v>
      </c>
      <c r="S63" s="143" cm="1">
        <f t="array" aca="1" ref="S63" ca="1">SUM(INDIRECT("'"&amp;TOTALECSheets&amp;"'!"&amp;ADDRESS(ROW(),COLUMN())))</f>
        <v>0</v>
      </c>
      <c r="T63" s="143" cm="1">
        <f t="array" aca="1" ref="T63" ca="1">SUM(INDIRECT("'"&amp;TOTALECSheets&amp;"'!"&amp;ADDRESS(ROW(),COLUMN())))</f>
        <v>0</v>
      </c>
      <c r="U63" s="143" cm="1">
        <f t="array" aca="1" ref="U63" ca="1">SUM(INDIRECT("'"&amp;TOTALECSheets&amp;"'!"&amp;ADDRESS(ROW(),COLUMN())))</f>
        <v>0</v>
      </c>
      <c r="V63" s="143" cm="1">
        <f t="array" aca="1" ref="V63" ca="1">SUM(INDIRECT("'"&amp;TOTALECSheets&amp;"'!"&amp;ADDRESS(ROW(),COLUMN())))</f>
        <v>0</v>
      </c>
      <c r="W63" s="143" cm="1">
        <f t="array" aca="1" ref="W63" ca="1">SUM(INDIRECT("'"&amp;TOTALECSheets&amp;"'!"&amp;ADDRESS(ROW(),COLUMN())))</f>
        <v>0</v>
      </c>
      <c r="X63" s="143" cm="1">
        <f t="array" aca="1" ref="X63" ca="1">SUM(INDIRECT("'"&amp;TOTALECSheets&amp;"'!"&amp;ADDRESS(ROW(),COLUMN())))</f>
        <v>0</v>
      </c>
      <c r="Y63" s="143" cm="1">
        <f t="array" aca="1" ref="Y63" ca="1">SUM(INDIRECT("'"&amp;TOTALECSheets&amp;"'!"&amp;ADDRESS(ROW(),COLUMN())))</f>
        <v>0</v>
      </c>
      <c r="Z63" s="143" cm="1">
        <f t="array" aca="1" ref="Z63" ca="1">SUM(INDIRECT("'"&amp;TOTALECSheets&amp;"'!"&amp;ADDRESS(ROW(),COLUMN())))</f>
        <v>0</v>
      </c>
    </row>
    <row r="64" spans="1:26">
      <c r="A64" s="113" t="str">
        <f>IF(ISBLANK('Input-Accounts'!A64),"",'Input-Accounts'!A64)</f>
        <v/>
      </c>
      <c r="B64" s="79" t="str">
        <f>IF(ISBLANK('Input-Accounts'!B64),"",'Input-Accounts'!B64)</f>
        <v/>
      </c>
      <c r="D64" s="144"/>
      <c r="E64" s="143">
        <f t="shared" si="7"/>
        <v>0</v>
      </c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</row>
    <row r="65" spans="1:26">
      <c r="A65" s="113">
        <f>IF(ISBLANK('Input-Accounts'!A65),"",'Input-Accounts'!A65)</f>
        <v>53</v>
      </c>
      <c r="B65" s="81" t="str">
        <f>IF(ISBLANK('Input-Accounts'!B65),"",'Input-Accounts'!B65)</f>
        <v>Accumulated Depreciation &amp; Amortization</v>
      </c>
      <c r="D65" s="143"/>
      <c r="E65" s="143">
        <f t="shared" si="7"/>
        <v>0</v>
      </c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</row>
    <row r="66" spans="1:26" outlineLevel="1">
      <c r="A66" s="113">
        <f>IF(ISBLANK('Input-Accounts'!A66),"",'Input-Accounts'!A66)</f>
        <v>54</v>
      </c>
      <c r="B66" s="81" t="str">
        <f>IF(ISBLANK('Input-Accounts'!B66),"",'Input-Accounts'!B66)</f>
        <v>Intangible Plant</v>
      </c>
      <c r="D66" s="143"/>
      <c r="E66" s="143">
        <f t="shared" si="7"/>
        <v>0</v>
      </c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</row>
    <row r="67" spans="1:26" outlineLevel="1">
      <c r="A67" s="113">
        <f>IF(ISBLANK('Input-Accounts'!A67),"",'Input-Accounts'!A67)</f>
        <v>55</v>
      </c>
      <c r="B67" s="17" t="str">
        <f>IF(ISBLANK('Input-Accounts'!B67),"",'Input-Accounts'!B67)</f>
        <v>Organization</v>
      </c>
      <c r="C67" s="113">
        <f>IF(ISBLANK('Input-Accounts'!C67),"",'Input-Accounts'!C67)</f>
        <v>301</v>
      </c>
      <c r="D67" s="143" cm="1">
        <f t="array" aca="1" ref="D67" ca="1">SUM(INDIRECT("'"&amp;TOTALECSheets&amp;"'!"&amp;ADDRESS(ROW(),COLUMN())))</f>
        <v>0</v>
      </c>
      <c r="E67" s="143">
        <f t="shared" ca="1" si="7"/>
        <v>0</v>
      </c>
      <c r="F67" s="89"/>
      <c r="G67" s="143" cm="1">
        <f t="array" aca="1" ref="G67" ca="1">SUM(INDIRECT("'"&amp;TOTALECSheets&amp;"'!"&amp;ADDRESS(ROW(),COLUMN())))</f>
        <v>0</v>
      </c>
      <c r="H67" s="143" cm="1">
        <f t="array" aca="1" ref="H67" ca="1">SUM(INDIRECT("'"&amp;TOTALECSheets&amp;"'!"&amp;ADDRESS(ROW(),COLUMN())))</f>
        <v>0</v>
      </c>
      <c r="I67" s="143" cm="1">
        <f t="array" aca="1" ref="I67" ca="1">SUM(INDIRECT("'"&amp;TOTALECSheets&amp;"'!"&amp;ADDRESS(ROW(),COLUMN())))</f>
        <v>0</v>
      </c>
      <c r="J67" s="143" cm="1">
        <f t="array" aca="1" ref="J67" ca="1">SUM(INDIRECT("'"&amp;TOTALECSheets&amp;"'!"&amp;ADDRESS(ROW(),COLUMN())))</f>
        <v>0</v>
      </c>
      <c r="K67" s="143" cm="1">
        <f t="array" aca="1" ref="K67" ca="1">SUM(INDIRECT("'"&amp;TOTALECSheets&amp;"'!"&amp;ADDRESS(ROW(),COLUMN())))</f>
        <v>0</v>
      </c>
      <c r="L67" s="143" cm="1">
        <f t="array" aca="1" ref="L67" ca="1">SUM(INDIRECT("'"&amp;TOTALECSheets&amp;"'!"&amp;ADDRESS(ROW(),COLUMN())))</f>
        <v>0</v>
      </c>
      <c r="M67" s="143" cm="1">
        <f t="array" aca="1" ref="M67" ca="1">SUM(INDIRECT("'"&amp;TOTALECSheets&amp;"'!"&amp;ADDRESS(ROW(),COLUMN())))</f>
        <v>0</v>
      </c>
      <c r="N67" s="143" cm="1">
        <f t="array" aca="1" ref="N67" ca="1">SUM(INDIRECT("'"&amp;TOTALECSheets&amp;"'!"&amp;ADDRESS(ROW(),COLUMN())))</f>
        <v>0</v>
      </c>
      <c r="O67" s="143" cm="1">
        <f t="array" aca="1" ref="O67" ca="1">SUM(INDIRECT("'"&amp;TOTALECSheets&amp;"'!"&amp;ADDRESS(ROW(),COLUMN())))</f>
        <v>0</v>
      </c>
      <c r="P67" s="143" cm="1">
        <f t="array" aca="1" ref="P67" ca="1">SUM(INDIRECT("'"&amp;TOTALECSheets&amp;"'!"&amp;ADDRESS(ROW(),COLUMN())))</f>
        <v>0</v>
      </c>
      <c r="Q67" s="143" cm="1">
        <f t="array" aca="1" ref="Q67" ca="1">SUM(INDIRECT("'"&amp;TOTALECSheets&amp;"'!"&amp;ADDRESS(ROW(),COLUMN())))</f>
        <v>0</v>
      </c>
      <c r="R67" s="143" cm="1">
        <f t="array" aca="1" ref="R67" ca="1">SUM(INDIRECT("'"&amp;TOTALECSheets&amp;"'!"&amp;ADDRESS(ROW(),COLUMN())))</f>
        <v>0</v>
      </c>
      <c r="S67" s="143" cm="1">
        <f t="array" aca="1" ref="S67" ca="1">SUM(INDIRECT("'"&amp;TOTALECSheets&amp;"'!"&amp;ADDRESS(ROW(),COLUMN())))</f>
        <v>0</v>
      </c>
      <c r="T67" s="143" cm="1">
        <f t="array" aca="1" ref="T67" ca="1">SUM(INDIRECT("'"&amp;TOTALECSheets&amp;"'!"&amp;ADDRESS(ROW(),COLUMN())))</f>
        <v>0</v>
      </c>
      <c r="U67" s="143" cm="1">
        <f t="array" aca="1" ref="U67" ca="1">SUM(INDIRECT("'"&amp;TOTALECSheets&amp;"'!"&amp;ADDRESS(ROW(),COLUMN())))</f>
        <v>0</v>
      </c>
      <c r="V67" s="143" cm="1">
        <f t="array" aca="1" ref="V67" ca="1">SUM(INDIRECT("'"&amp;TOTALECSheets&amp;"'!"&amp;ADDRESS(ROW(),COLUMN())))</f>
        <v>0</v>
      </c>
      <c r="W67" s="143" cm="1">
        <f t="array" aca="1" ref="W67" ca="1">SUM(INDIRECT("'"&amp;TOTALECSheets&amp;"'!"&amp;ADDRESS(ROW(),COLUMN())))</f>
        <v>0</v>
      </c>
      <c r="X67" s="143" cm="1">
        <f t="array" aca="1" ref="X67" ca="1">SUM(INDIRECT("'"&amp;TOTALECSheets&amp;"'!"&amp;ADDRESS(ROW(),COLUMN())))</f>
        <v>0</v>
      </c>
      <c r="Y67" s="143" cm="1">
        <f t="array" aca="1" ref="Y67" ca="1">SUM(INDIRECT("'"&amp;TOTALECSheets&amp;"'!"&amp;ADDRESS(ROW(),COLUMN())))</f>
        <v>0</v>
      </c>
      <c r="Z67" s="143" cm="1">
        <f t="array" aca="1" ref="Z67" ca="1">SUM(INDIRECT("'"&amp;TOTALECSheets&amp;"'!"&amp;ADDRESS(ROW(),COLUMN())))</f>
        <v>0</v>
      </c>
    </row>
    <row r="68" spans="1:26" outlineLevel="1">
      <c r="A68" s="113">
        <f>IF(ISBLANK('Input-Accounts'!A68),"",'Input-Accounts'!A68)</f>
        <v>56</v>
      </c>
      <c r="B68" s="17" t="str">
        <f>IF(ISBLANK('Input-Accounts'!B68),"",'Input-Accounts'!B68)</f>
        <v>Franchises &amp; Consents</v>
      </c>
      <c r="C68" s="113">
        <f>IF(ISBLANK('Input-Accounts'!C68),"",'Input-Accounts'!C68)</f>
        <v>302</v>
      </c>
      <c r="D68" s="143" cm="1">
        <f t="array" aca="1" ref="D68" ca="1">SUM(INDIRECT("'"&amp;TOTALECSheets&amp;"'!"&amp;ADDRESS(ROW(),COLUMN())))</f>
        <v>0</v>
      </c>
      <c r="E68" s="143">
        <f t="shared" ca="1" si="7"/>
        <v>0</v>
      </c>
      <c r="F68" s="89"/>
      <c r="G68" s="143" cm="1">
        <f t="array" aca="1" ref="G68" ca="1">SUM(INDIRECT("'"&amp;TOTALECSheets&amp;"'!"&amp;ADDRESS(ROW(),COLUMN())))</f>
        <v>0</v>
      </c>
      <c r="H68" s="143" cm="1">
        <f t="array" aca="1" ref="H68" ca="1">SUM(INDIRECT("'"&amp;TOTALECSheets&amp;"'!"&amp;ADDRESS(ROW(),COLUMN())))</f>
        <v>0</v>
      </c>
      <c r="I68" s="143" cm="1">
        <f t="array" aca="1" ref="I68" ca="1">SUM(INDIRECT("'"&amp;TOTALECSheets&amp;"'!"&amp;ADDRESS(ROW(),COLUMN())))</f>
        <v>0</v>
      </c>
      <c r="J68" s="143" cm="1">
        <f t="array" aca="1" ref="J68" ca="1">SUM(INDIRECT("'"&amp;TOTALECSheets&amp;"'!"&amp;ADDRESS(ROW(),COLUMN())))</f>
        <v>0</v>
      </c>
      <c r="K68" s="143" cm="1">
        <f t="array" aca="1" ref="K68" ca="1">SUM(INDIRECT("'"&amp;TOTALECSheets&amp;"'!"&amp;ADDRESS(ROW(),COLUMN())))</f>
        <v>0</v>
      </c>
      <c r="L68" s="143" cm="1">
        <f t="array" aca="1" ref="L68" ca="1">SUM(INDIRECT("'"&amp;TOTALECSheets&amp;"'!"&amp;ADDRESS(ROW(),COLUMN())))</f>
        <v>0</v>
      </c>
      <c r="M68" s="143" cm="1">
        <f t="array" aca="1" ref="M68" ca="1">SUM(INDIRECT("'"&amp;TOTALECSheets&amp;"'!"&amp;ADDRESS(ROW(),COLUMN())))</f>
        <v>0</v>
      </c>
      <c r="N68" s="143" cm="1">
        <f t="array" aca="1" ref="N68" ca="1">SUM(INDIRECT("'"&amp;TOTALECSheets&amp;"'!"&amp;ADDRESS(ROW(),COLUMN())))</f>
        <v>0</v>
      </c>
      <c r="O68" s="143" cm="1">
        <f t="array" aca="1" ref="O68" ca="1">SUM(INDIRECT("'"&amp;TOTALECSheets&amp;"'!"&amp;ADDRESS(ROW(),COLUMN())))</f>
        <v>0</v>
      </c>
      <c r="P68" s="143" cm="1">
        <f t="array" aca="1" ref="P68" ca="1">SUM(INDIRECT("'"&amp;TOTALECSheets&amp;"'!"&amp;ADDRESS(ROW(),COLUMN())))</f>
        <v>0</v>
      </c>
      <c r="Q68" s="143" cm="1">
        <f t="array" aca="1" ref="Q68" ca="1">SUM(INDIRECT("'"&amp;TOTALECSheets&amp;"'!"&amp;ADDRESS(ROW(),COLUMN())))</f>
        <v>0</v>
      </c>
      <c r="R68" s="143" cm="1">
        <f t="array" aca="1" ref="R68" ca="1">SUM(INDIRECT("'"&amp;TOTALECSheets&amp;"'!"&amp;ADDRESS(ROW(),COLUMN())))</f>
        <v>0</v>
      </c>
      <c r="S68" s="143" cm="1">
        <f t="array" aca="1" ref="S68" ca="1">SUM(INDIRECT("'"&amp;TOTALECSheets&amp;"'!"&amp;ADDRESS(ROW(),COLUMN())))</f>
        <v>0</v>
      </c>
      <c r="T68" s="143" cm="1">
        <f t="array" aca="1" ref="T68" ca="1">SUM(INDIRECT("'"&amp;TOTALECSheets&amp;"'!"&amp;ADDRESS(ROW(),COLUMN())))</f>
        <v>0</v>
      </c>
      <c r="U68" s="143" cm="1">
        <f t="array" aca="1" ref="U68" ca="1">SUM(INDIRECT("'"&amp;TOTALECSheets&amp;"'!"&amp;ADDRESS(ROW(),COLUMN())))</f>
        <v>0</v>
      </c>
      <c r="V68" s="143" cm="1">
        <f t="array" aca="1" ref="V68" ca="1">SUM(INDIRECT("'"&amp;TOTALECSheets&amp;"'!"&amp;ADDRESS(ROW(),COLUMN())))</f>
        <v>0</v>
      </c>
      <c r="W68" s="143" cm="1">
        <f t="array" aca="1" ref="W68" ca="1">SUM(INDIRECT("'"&amp;TOTALECSheets&amp;"'!"&amp;ADDRESS(ROW(),COLUMN())))</f>
        <v>0</v>
      </c>
      <c r="X68" s="143" cm="1">
        <f t="array" aca="1" ref="X68" ca="1">SUM(INDIRECT("'"&amp;TOTALECSheets&amp;"'!"&amp;ADDRESS(ROW(),COLUMN())))</f>
        <v>0</v>
      </c>
      <c r="Y68" s="143" cm="1">
        <f t="array" aca="1" ref="Y68" ca="1">SUM(INDIRECT("'"&amp;TOTALECSheets&amp;"'!"&amp;ADDRESS(ROW(),COLUMN())))</f>
        <v>0</v>
      </c>
      <c r="Z68" s="143" cm="1">
        <f t="array" aca="1" ref="Z68" ca="1">SUM(INDIRECT("'"&amp;TOTALECSheets&amp;"'!"&amp;ADDRESS(ROW(),COLUMN())))</f>
        <v>0</v>
      </c>
    </row>
    <row r="69" spans="1:26" outlineLevel="1">
      <c r="A69" s="113">
        <f>IF(ISBLANK('Input-Accounts'!A69),"",'Input-Accounts'!A69)</f>
        <v>57</v>
      </c>
      <c r="B69" s="17" t="str">
        <f>IF(ISBLANK('Input-Accounts'!B69),"",'Input-Accounts'!B69)</f>
        <v>Misc. Intangible Plant</v>
      </c>
      <c r="C69" s="113">
        <f>IF(ISBLANK('Input-Accounts'!C69),"",'Input-Accounts'!C69)</f>
        <v>303</v>
      </c>
      <c r="D69" s="143" cm="1">
        <f t="array" aca="1" ref="D69" ca="1">SUM(INDIRECT("'"&amp;TOTALECSheets&amp;"'!"&amp;ADDRESS(ROW(),COLUMN())))</f>
        <v>-731942.55369923369</v>
      </c>
      <c r="E69" s="143">
        <f t="shared" ca="1" si="7"/>
        <v>0</v>
      </c>
      <c r="F69" s="89"/>
      <c r="G69" s="143" cm="1">
        <f t="array" aca="1" ref="G69" ca="1">SUM(INDIRECT("'"&amp;TOTALECSheets&amp;"'!"&amp;ADDRESS(ROW(),COLUMN())))</f>
        <v>-73695.535245534702</v>
      </c>
      <c r="H69" s="143" cm="1">
        <f t="array" aca="1" ref="H69" ca="1">SUM(INDIRECT("'"&amp;TOTALECSheets&amp;"'!"&amp;ADDRESS(ROW(),COLUMN())))</f>
        <v>-52146.801694293419</v>
      </c>
      <c r="I69" s="143" cm="1">
        <f t="array" aca="1" ref="I69" ca="1">SUM(INDIRECT("'"&amp;TOTALECSheets&amp;"'!"&amp;ADDRESS(ROW(),COLUMN())))</f>
        <v>-6905.9858160040212</v>
      </c>
      <c r="J69" s="143" cm="1">
        <f t="array" aca="1" ref="J69" ca="1">SUM(INDIRECT("'"&amp;TOTALECSheets&amp;"'!"&amp;ADDRESS(ROW(),COLUMN())))</f>
        <v>-9466.9262720150346</v>
      </c>
      <c r="K69" s="143" cm="1">
        <f t="array" aca="1" ref="K69" ca="1">SUM(INDIRECT("'"&amp;TOTALECSheets&amp;"'!"&amp;ADDRESS(ROW(),COLUMN())))</f>
        <v>-1189.8969037826498</v>
      </c>
      <c r="L69" s="143" cm="1">
        <f t="array" aca="1" ref="L69" ca="1">SUM(INDIRECT("'"&amp;TOTALECSheets&amp;"'!"&amp;ADDRESS(ROW(),COLUMN())))</f>
        <v>-484979.35846660996</v>
      </c>
      <c r="M69" s="143" cm="1">
        <f t="array" aca="1" ref="M69" ca="1">SUM(INDIRECT("'"&amp;TOTALECSheets&amp;"'!"&amp;ADDRESS(ROW(),COLUMN())))</f>
        <v>-103558.04930099385</v>
      </c>
      <c r="N69" s="143" cm="1">
        <f t="array" aca="1" ref="N69" ca="1">SUM(INDIRECT("'"&amp;TOTALECSheets&amp;"'!"&amp;ADDRESS(ROW(),COLUMN())))</f>
        <v>0</v>
      </c>
      <c r="O69" s="143" cm="1">
        <f t="array" aca="1" ref="O69" ca="1">SUM(INDIRECT("'"&amp;TOTALECSheets&amp;"'!"&amp;ADDRESS(ROW(),COLUMN())))</f>
        <v>0</v>
      </c>
      <c r="P69" s="143" cm="1">
        <f t="array" aca="1" ref="P69" ca="1">SUM(INDIRECT("'"&amp;TOTALECSheets&amp;"'!"&amp;ADDRESS(ROW(),COLUMN())))</f>
        <v>0</v>
      </c>
      <c r="Q69" s="143" cm="1">
        <f t="array" aca="1" ref="Q69" ca="1">SUM(INDIRECT("'"&amp;TOTALECSheets&amp;"'!"&amp;ADDRESS(ROW(),COLUMN())))</f>
        <v>0</v>
      </c>
      <c r="R69" s="143" cm="1">
        <f t="array" aca="1" ref="R69" ca="1">SUM(INDIRECT("'"&amp;TOTALECSheets&amp;"'!"&amp;ADDRESS(ROW(),COLUMN())))</f>
        <v>0</v>
      </c>
      <c r="S69" s="143" cm="1">
        <f t="array" aca="1" ref="S69" ca="1">SUM(INDIRECT("'"&amp;TOTALECSheets&amp;"'!"&amp;ADDRESS(ROW(),COLUMN())))</f>
        <v>0</v>
      </c>
      <c r="T69" s="143" cm="1">
        <f t="array" aca="1" ref="T69" ca="1">SUM(INDIRECT("'"&amp;TOTALECSheets&amp;"'!"&amp;ADDRESS(ROW(),COLUMN())))</f>
        <v>0</v>
      </c>
      <c r="U69" s="143" cm="1">
        <f t="array" aca="1" ref="U69" ca="1">SUM(INDIRECT("'"&amp;TOTALECSheets&amp;"'!"&amp;ADDRESS(ROW(),COLUMN())))</f>
        <v>0</v>
      </c>
      <c r="V69" s="143" cm="1">
        <f t="array" aca="1" ref="V69" ca="1">SUM(INDIRECT("'"&amp;TOTALECSheets&amp;"'!"&amp;ADDRESS(ROW(),COLUMN())))</f>
        <v>0</v>
      </c>
      <c r="W69" s="143" cm="1">
        <f t="array" aca="1" ref="W69" ca="1">SUM(INDIRECT("'"&amp;TOTALECSheets&amp;"'!"&amp;ADDRESS(ROW(),COLUMN())))</f>
        <v>0</v>
      </c>
      <c r="X69" s="143" cm="1">
        <f t="array" aca="1" ref="X69" ca="1">SUM(INDIRECT("'"&amp;TOTALECSheets&amp;"'!"&amp;ADDRESS(ROW(),COLUMN())))</f>
        <v>0</v>
      </c>
      <c r="Y69" s="143" cm="1">
        <f t="array" aca="1" ref="Y69" ca="1">SUM(INDIRECT("'"&amp;TOTALECSheets&amp;"'!"&amp;ADDRESS(ROW(),COLUMN())))</f>
        <v>0</v>
      </c>
      <c r="Z69" s="143" cm="1">
        <f t="array" aca="1" ref="Z69" ca="1">SUM(INDIRECT("'"&amp;TOTALECSheets&amp;"'!"&amp;ADDRESS(ROW(),COLUMN())))</f>
        <v>0</v>
      </c>
    </row>
    <row r="70" spans="1:26" outlineLevel="1">
      <c r="A70" s="113">
        <f>IF(ISBLANK('Input-Accounts'!A70),"",'Input-Accounts'!A70)</f>
        <v>58</v>
      </c>
      <c r="B70" s="79" t="str">
        <f>IF(ISBLANK('Input-Accounts'!B70),"",'Input-Accounts'!B70)</f>
        <v>Subtotal - Intangible Plant</v>
      </c>
      <c r="C70" s="113" t="str">
        <f>IF(ISBLANK('Input-Accounts'!C70),"",'Input-Accounts'!C70)</f>
        <v/>
      </c>
      <c r="D70" s="144" cm="1">
        <f t="array" aca="1" ref="D70" ca="1">SUM(INDIRECT("'"&amp;TOTALECSheets&amp;"'!"&amp;ADDRESS(ROW(),COLUMN())))</f>
        <v>-731942.55369923369</v>
      </c>
      <c r="E70" s="143">
        <f t="shared" ca="1" si="7"/>
        <v>0</v>
      </c>
      <c r="G70" s="144" cm="1">
        <f t="array" aca="1" ref="G70" ca="1">SUM(INDIRECT("'"&amp;TOTALECSheets&amp;"'!"&amp;ADDRESS(ROW(),COLUMN())))</f>
        <v>-73695.535245534702</v>
      </c>
      <c r="H70" s="144" cm="1">
        <f t="array" aca="1" ref="H70" ca="1">SUM(INDIRECT("'"&amp;TOTALECSheets&amp;"'!"&amp;ADDRESS(ROW(),COLUMN())))</f>
        <v>-52146.801694293419</v>
      </c>
      <c r="I70" s="144" cm="1">
        <f t="array" aca="1" ref="I70" ca="1">SUM(INDIRECT("'"&amp;TOTALECSheets&amp;"'!"&amp;ADDRESS(ROW(),COLUMN())))</f>
        <v>-6905.9858160040212</v>
      </c>
      <c r="J70" s="144" cm="1">
        <f t="array" aca="1" ref="J70" ca="1">SUM(INDIRECT("'"&amp;TOTALECSheets&amp;"'!"&amp;ADDRESS(ROW(),COLUMN())))</f>
        <v>-9466.9262720150346</v>
      </c>
      <c r="K70" s="144" cm="1">
        <f t="array" aca="1" ref="K70" ca="1">SUM(INDIRECT("'"&amp;TOTALECSheets&amp;"'!"&amp;ADDRESS(ROW(),COLUMN())))</f>
        <v>-1189.8969037826498</v>
      </c>
      <c r="L70" s="144" cm="1">
        <f t="array" aca="1" ref="L70" ca="1">SUM(INDIRECT("'"&amp;TOTALECSheets&amp;"'!"&amp;ADDRESS(ROW(),COLUMN())))</f>
        <v>-484979.35846660996</v>
      </c>
      <c r="M70" s="144" cm="1">
        <f t="array" aca="1" ref="M70" ca="1">SUM(INDIRECT("'"&amp;TOTALECSheets&amp;"'!"&amp;ADDRESS(ROW(),COLUMN())))</f>
        <v>-103558.04930099385</v>
      </c>
      <c r="N70" s="144" cm="1">
        <f t="array" aca="1" ref="N70" ca="1">SUM(INDIRECT("'"&amp;TOTALECSheets&amp;"'!"&amp;ADDRESS(ROW(),COLUMN())))</f>
        <v>0</v>
      </c>
      <c r="O70" s="144" cm="1">
        <f t="array" aca="1" ref="O70" ca="1">SUM(INDIRECT("'"&amp;TOTALECSheets&amp;"'!"&amp;ADDRESS(ROW(),COLUMN())))</f>
        <v>0</v>
      </c>
      <c r="P70" s="144" cm="1">
        <f t="array" aca="1" ref="P70" ca="1">SUM(INDIRECT("'"&amp;TOTALECSheets&amp;"'!"&amp;ADDRESS(ROW(),COLUMN())))</f>
        <v>0</v>
      </c>
      <c r="Q70" s="144" cm="1">
        <f t="array" aca="1" ref="Q70" ca="1">SUM(INDIRECT("'"&amp;TOTALECSheets&amp;"'!"&amp;ADDRESS(ROW(),COLUMN())))</f>
        <v>0</v>
      </c>
      <c r="R70" s="144" cm="1">
        <f t="array" aca="1" ref="R70" ca="1">SUM(INDIRECT("'"&amp;TOTALECSheets&amp;"'!"&amp;ADDRESS(ROW(),COLUMN())))</f>
        <v>0</v>
      </c>
      <c r="S70" s="144" cm="1">
        <f t="array" aca="1" ref="S70" ca="1">SUM(INDIRECT("'"&amp;TOTALECSheets&amp;"'!"&amp;ADDRESS(ROW(),COLUMN())))</f>
        <v>0</v>
      </c>
      <c r="T70" s="144" cm="1">
        <f t="array" aca="1" ref="T70" ca="1">SUM(INDIRECT("'"&amp;TOTALECSheets&amp;"'!"&amp;ADDRESS(ROW(),COLUMN())))</f>
        <v>0</v>
      </c>
      <c r="U70" s="144" cm="1">
        <f t="array" aca="1" ref="U70" ca="1">SUM(INDIRECT("'"&amp;TOTALECSheets&amp;"'!"&amp;ADDRESS(ROW(),COLUMN())))</f>
        <v>0</v>
      </c>
      <c r="V70" s="144" cm="1">
        <f t="array" aca="1" ref="V70" ca="1">SUM(INDIRECT("'"&amp;TOTALECSheets&amp;"'!"&amp;ADDRESS(ROW(),COLUMN())))</f>
        <v>0</v>
      </c>
      <c r="W70" s="144" cm="1">
        <f t="array" aca="1" ref="W70" ca="1">SUM(INDIRECT("'"&amp;TOTALECSheets&amp;"'!"&amp;ADDRESS(ROW(),COLUMN())))</f>
        <v>0</v>
      </c>
      <c r="X70" s="144" cm="1">
        <f t="array" aca="1" ref="X70" ca="1">SUM(INDIRECT("'"&amp;TOTALECSheets&amp;"'!"&amp;ADDRESS(ROW(),COLUMN())))</f>
        <v>0</v>
      </c>
      <c r="Y70" s="144" cm="1">
        <f t="array" aca="1" ref="Y70" ca="1">SUM(INDIRECT("'"&amp;TOTALECSheets&amp;"'!"&amp;ADDRESS(ROW(),COLUMN())))</f>
        <v>0</v>
      </c>
      <c r="Z70" s="144" cm="1">
        <f t="array" aca="1" ref="Z70" ca="1">SUM(INDIRECT("'"&amp;TOTALECSheets&amp;"'!"&amp;ADDRESS(ROW(),COLUMN())))</f>
        <v>0</v>
      </c>
    </row>
    <row r="71" spans="1:26" outlineLevel="1">
      <c r="A71" s="113" t="str">
        <f>IF(ISBLANK('Input-Accounts'!A71),"",'Input-Accounts'!A71)</f>
        <v/>
      </c>
      <c r="B71" s="79" t="str">
        <f>IF(ISBLANK('Input-Accounts'!B71),"",'Input-Accounts'!B71)</f>
        <v/>
      </c>
      <c r="D71" s="143"/>
      <c r="E71" s="143">
        <f t="shared" si="7"/>
        <v>0</v>
      </c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</row>
    <row r="72" spans="1:26" outlineLevel="1">
      <c r="A72" s="113">
        <f>IF(ISBLANK('Input-Accounts'!A72),"",'Input-Accounts'!A72)</f>
        <v>59</v>
      </c>
      <c r="B72" s="81" t="str">
        <f>IF(ISBLANK('Input-Accounts'!B72),"",'Input-Accounts'!B72)</f>
        <v xml:space="preserve">Transmission plant </v>
      </c>
      <c r="D72" s="143"/>
      <c r="E72" s="143">
        <f t="shared" ref="E72:E106" si="8">IFERROR(IF(D72="",0,IF(D72=0,0,IF(ABS(D72-SUM($G72:$Z72))&lt;Check_Limit,0,1))),1)</f>
        <v>0</v>
      </c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</row>
    <row r="73" spans="1:26" outlineLevel="1">
      <c r="A73" s="113">
        <f>IF(ISBLANK('Input-Accounts'!A73),"",'Input-Accounts'!A73)</f>
        <v>60</v>
      </c>
      <c r="B73" s="17" t="str">
        <f>IF(ISBLANK('Input-Accounts'!B73),"",'Input-Accounts'!B73)</f>
        <v>Land and Land Rights</v>
      </c>
      <c r="C73" s="113">
        <f>IF(ISBLANK('Input-Accounts'!C73),"",'Input-Accounts'!C73)</f>
        <v>365.1</v>
      </c>
      <c r="D73" s="143" cm="1">
        <f t="array" aca="1" ref="D73" ca="1">SUM(INDIRECT("'"&amp;TOTALECSheets&amp;"'!"&amp;ADDRESS(ROW(),COLUMN())))</f>
        <v>0</v>
      </c>
      <c r="E73" s="143">
        <f t="shared" ca="1" si="8"/>
        <v>0</v>
      </c>
      <c r="F73" s="89"/>
      <c r="G73" s="143" cm="1">
        <f t="array" aca="1" ref="G73" ca="1">SUM(INDIRECT("'"&amp;TOTALECSheets&amp;"'!"&amp;ADDRESS(ROW(),COLUMN())))</f>
        <v>0</v>
      </c>
      <c r="H73" s="143" cm="1">
        <f t="array" aca="1" ref="H73" ca="1">SUM(INDIRECT("'"&amp;TOTALECSheets&amp;"'!"&amp;ADDRESS(ROW(),COLUMN())))</f>
        <v>0</v>
      </c>
      <c r="I73" s="143" cm="1">
        <f t="array" aca="1" ref="I73" ca="1">SUM(INDIRECT("'"&amp;TOTALECSheets&amp;"'!"&amp;ADDRESS(ROW(),COLUMN())))</f>
        <v>0</v>
      </c>
      <c r="J73" s="143" cm="1">
        <f t="array" aca="1" ref="J73" ca="1">SUM(INDIRECT("'"&amp;TOTALECSheets&amp;"'!"&amp;ADDRESS(ROW(),COLUMN())))</f>
        <v>0</v>
      </c>
      <c r="K73" s="143" cm="1">
        <f t="array" aca="1" ref="K73" ca="1">SUM(INDIRECT("'"&amp;TOTALECSheets&amp;"'!"&amp;ADDRESS(ROW(),COLUMN())))</f>
        <v>0</v>
      </c>
      <c r="L73" s="143" cm="1">
        <f t="array" aca="1" ref="L73" ca="1">SUM(INDIRECT("'"&amp;TOTALECSheets&amp;"'!"&amp;ADDRESS(ROW(),COLUMN())))</f>
        <v>0</v>
      </c>
      <c r="M73" s="143" cm="1">
        <f t="array" aca="1" ref="M73" ca="1">SUM(INDIRECT("'"&amp;TOTALECSheets&amp;"'!"&amp;ADDRESS(ROW(),COLUMN())))</f>
        <v>0</v>
      </c>
      <c r="N73" s="143" cm="1">
        <f t="array" aca="1" ref="N73" ca="1">SUM(INDIRECT("'"&amp;TOTALECSheets&amp;"'!"&amp;ADDRESS(ROW(),COLUMN())))</f>
        <v>0</v>
      </c>
      <c r="O73" s="143" cm="1">
        <f t="array" aca="1" ref="O73" ca="1">SUM(INDIRECT("'"&amp;TOTALECSheets&amp;"'!"&amp;ADDRESS(ROW(),COLUMN())))</f>
        <v>0</v>
      </c>
      <c r="P73" s="143" cm="1">
        <f t="array" aca="1" ref="P73" ca="1">SUM(INDIRECT("'"&amp;TOTALECSheets&amp;"'!"&amp;ADDRESS(ROW(),COLUMN())))</f>
        <v>0</v>
      </c>
      <c r="Q73" s="143" cm="1">
        <f t="array" aca="1" ref="Q73" ca="1">SUM(INDIRECT("'"&amp;TOTALECSheets&amp;"'!"&amp;ADDRESS(ROW(),COLUMN())))</f>
        <v>0</v>
      </c>
      <c r="R73" s="143" cm="1">
        <f t="array" aca="1" ref="R73" ca="1">SUM(INDIRECT("'"&amp;TOTALECSheets&amp;"'!"&amp;ADDRESS(ROW(),COLUMN())))</f>
        <v>0</v>
      </c>
      <c r="S73" s="143" cm="1">
        <f t="array" aca="1" ref="S73" ca="1">SUM(INDIRECT("'"&amp;TOTALECSheets&amp;"'!"&amp;ADDRESS(ROW(),COLUMN())))</f>
        <v>0</v>
      </c>
      <c r="T73" s="143" cm="1">
        <f t="array" aca="1" ref="T73" ca="1">SUM(INDIRECT("'"&amp;TOTALECSheets&amp;"'!"&amp;ADDRESS(ROW(),COLUMN())))</f>
        <v>0</v>
      </c>
      <c r="U73" s="143" cm="1">
        <f t="array" aca="1" ref="U73" ca="1">SUM(INDIRECT("'"&amp;TOTALECSheets&amp;"'!"&amp;ADDRESS(ROW(),COLUMN())))</f>
        <v>0</v>
      </c>
      <c r="V73" s="143" cm="1">
        <f t="array" aca="1" ref="V73" ca="1">SUM(INDIRECT("'"&amp;TOTALECSheets&amp;"'!"&amp;ADDRESS(ROW(),COLUMN())))</f>
        <v>0</v>
      </c>
      <c r="W73" s="143" cm="1">
        <f t="array" aca="1" ref="W73" ca="1">SUM(INDIRECT("'"&amp;TOTALECSheets&amp;"'!"&amp;ADDRESS(ROW(),COLUMN())))</f>
        <v>0</v>
      </c>
      <c r="X73" s="143" cm="1">
        <f t="array" aca="1" ref="X73" ca="1">SUM(INDIRECT("'"&amp;TOTALECSheets&amp;"'!"&amp;ADDRESS(ROW(),COLUMN())))</f>
        <v>0</v>
      </c>
      <c r="Y73" s="143" cm="1">
        <f t="array" aca="1" ref="Y73" ca="1">SUM(INDIRECT("'"&amp;TOTALECSheets&amp;"'!"&amp;ADDRESS(ROW(),COLUMN())))</f>
        <v>0</v>
      </c>
      <c r="Z73" s="143" cm="1">
        <f t="array" aca="1" ref="Z73" ca="1">SUM(INDIRECT("'"&amp;TOTALECSheets&amp;"'!"&amp;ADDRESS(ROW(),COLUMN())))</f>
        <v>0</v>
      </c>
    </row>
    <row r="74" spans="1:26" outlineLevel="1">
      <c r="A74" s="113">
        <f>IF(ISBLANK('Input-Accounts'!A74),"",'Input-Accounts'!A74)</f>
        <v>61</v>
      </c>
      <c r="B74" s="17" t="str">
        <f>IF(ISBLANK('Input-Accounts'!B74),"",'Input-Accounts'!B74)</f>
        <v>Structures and improvements</v>
      </c>
      <c r="C74" s="113">
        <f>IF(ISBLANK('Input-Accounts'!C74),"",'Input-Accounts'!C74)</f>
        <v>366</v>
      </c>
      <c r="D74" s="143" cm="1">
        <f t="array" aca="1" ref="D74" ca="1">SUM(INDIRECT("'"&amp;TOTALECSheets&amp;"'!"&amp;ADDRESS(ROW(),COLUMN())))</f>
        <v>0</v>
      </c>
      <c r="E74" s="143">
        <f t="shared" ca="1" si="8"/>
        <v>0</v>
      </c>
      <c r="F74" s="89"/>
      <c r="G74" s="143" cm="1">
        <f t="array" aca="1" ref="G74" ca="1">SUM(INDIRECT("'"&amp;TOTALECSheets&amp;"'!"&amp;ADDRESS(ROW(),COLUMN())))</f>
        <v>0</v>
      </c>
      <c r="H74" s="143" cm="1">
        <f t="array" aca="1" ref="H74" ca="1">SUM(INDIRECT("'"&amp;TOTALECSheets&amp;"'!"&amp;ADDRESS(ROW(),COLUMN())))</f>
        <v>0</v>
      </c>
      <c r="I74" s="143" cm="1">
        <f t="array" aca="1" ref="I74" ca="1">SUM(INDIRECT("'"&amp;TOTALECSheets&amp;"'!"&amp;ADDRESS(ROW(),COLUMN())))</f>
        <v>0</v>
      </c>
      <c r="J74" s="143" cm="1">
        <f t="array" aca="1" ref="J74" ca="1">SUM(INDIRECT("'"&amp;TOTALECSheets&amp;"'!"&amp;ADDRESS(ROW(),COLUMN())))</f>
        <v>0</v>
      </c>
      <c r="K74" s="143" cm="1">
        <f t="array" aca="1" ref="K74" ca="1">SUM(INDIRECT("'"&amp;TOTALECSheets&amp;"'!"&amp;ADDRESS(ROW(),COLUMN())))</f>
        <v>0</v>
      </c>
      <c r="L74" s="143" cm="1">
        <f t="array" aca="1" ref="L74" ca="1">SUM(INDIRECT("'"&amp;TOTALECSheets&amp;"'!"&amp;ADDRESS(ROW(),COLUMN())))</f>
        <v>0</v>
      </c>
      <c r="M74" s="143" cm="1">
        <f t="array" aca="1" ref="M74" ca="1">SUM(INDIRECT("'"&amp;TOTALECSheets&amp;"'!"&amp;ADDRESS(ROW(),COLUMN())))</f>
        <v>0</v>
      </c>
      <c r="N74" s="143" cm="1">
        <f t="array" aca="1" ref="N74" ca="1">SUM(INDIRECT("'"&amp;TOTALECSheets&amp;"'!"&amp;ADDRESS(ROW(),COLUMN())))</f>
        <v>0</v>
      </c>
      <c r="O74" s="143" cm="1">
        <f t="array" aca="1" ref="O74" ca="1">SUM(INDIRECT("'"&amp;TOTALECSheets&amp;"'!"&amp;ADDRESS(ROW(),COLUMN())))</f>
        <v>0</v>
      </c>
      <c r="P74" s="143" cm="1">
        <f t="array" aca="1" ref="P74" ca="1">SUM(INDIRECT("'"&amp;TOTALECSheets&amp;"'!"&amp;ADDRESS(ROW(),COLUMN())))</f>
        <v>0</v>
      </c>
      <c r="Q74" s="143" cm="1">
        <f t="array" aca="1" ref="Q74" ca="1">SUM(INDIRECT("'"&amp;TOTALECSheets&amp;"'!"&amp;ADDRESS(ROW(),COLUMN())))</f>
        <v>0</v>
      </c>
      <c r="R74" s="143" cm="1">
        <f t="array" aca="1" ref="R74" ca="1">SUM(INDIRECT("'"&amp;TOTALECSheets&amp;"'!"&amp;ADDRESS(ROW(),COLUMN())))</f>
        <v>0</v>
      </c>
      <c r="S74" s="143" cm="1">
        <f t="array" aca="1" ref="S74" ca="1">SUM(INDIRECT("'"&amp;TOTALECSheets&amp;"'!"&amp;ADDRESS(ROW(),COLUMN())))</f>
        <v>0</v>
      </c>
      <c r="T74" s="143" cm="1">
        <f t="array" aca="1" ref="T74" ca="1">SUM(INDIRECT("'"&amp;TOTALECSheets&amp;"'!"&amp;ADDRESS(ROW(),COLUMN())))</f>
        <v>0</v>
      </c>
      <c r="U74" s="143" cm="1">
        <f t="array" aca="1" ref="U74" ca="1">SUM(INDIRECT("'"&amp;TOTALECSheets&amp;"'!"&amp;ADDRESS(ROW(),COLUMN())))</f>
        <v>0</v>
      </c>
      <c r="V74" s="143" cm="1">
        <f t="array" aca="1" ref="V74" ca="1">SUM(INDIRECT("'"&amp;TOTALECSheets&amp;"'!"&amp;ADDRESS(ROW(),COLUMN())))</f>
        <v>0</v>
      </c>
      <c r="W74" s="143" cm="1">
        <f t="array" aca="1" ref="W74" ca="1">SUM(INDIRECT("'"&amp;TOTALECSheets&amp;"'!"&amp;ADDRESS(ROW(),COLUMN())))</f>
        <v>0</v>
      </c>
      <c r="X74" s="143" cm="1">
        <f t="array" aca="1" ref="X74" ca="1">SUM(INDIRECT("'"&amp;TOTALECSheets&amp;"'!"&amp;ADDRESS(ROW(),COLUMN())))</f>
        <v>0</v>
      </c>
      <c r="Y74" s="143" cm="1">
        <f t="array" aca="1" ref="Y74" ca="1">SUM(INDIRECT("'"&amp;TOTALECSheets&amp;"'!"&amp;ADDRESS(ROW(),COLUMN())))</f>
        <v>0</v>
      </c>
      <c r="Z74" s="143" cm="1">
        <f t="array" aca="1" ref="Z74" ca="1">SUM(INDIRECT("'"&amp;TOTALECSheets&amp;"'!"&amp;ADDRESS(ROW(),COLUMN())))</f>
        <v>0</v>
      </c>
    </row>
    <row r="75" spans="1:26" outlineLevel="1">
      <c r="A75" s="113">
        <f>IF(ISBLANK('Input-Accounts'!A75),"",'Input-Accounts'!A75)</f>
        <v>62</v>
      </c>
      <c r="B75" s="17" t="str">
        <f>IF(ISBLANK('Input-Accounts'!B75),"",'Input-Accounts'!B75)</f>
        <v>Mains</v>
      </c>
      <c r="C75" s="113">
        <f>IF(ISBLANK('Input-Accounts'!C75),"",'Input-Accounts'!C75)</f>
        <v>367</v>
      </c>
      <c r="D75" s="143" cm="1">
        <f t="array" aca="1" ref="D75" ca="1">SUM(INDIRECT("'"&amp;TOTALECSheets&amp;"'!"&amp;ADDRESS(ROW(),COLUMN())))</f>
        <v>0</v>
      </c>
      <c r="E75" s="143">
        <f t="shared" ca="1" si="8"/>
        <v>0</v>
      </c>
      <c r="F75" s="89"/>
      <c r="G75" s="143" cm="1">
        <f t="array" aca="1" ref="G75" ca="1">SUM(INDIRECT("'"&amp;TOTALECSheets&amp;"'!"&amp;ADDRESS(ROW(),COLUMN())))</f>
        <v>0</v>
      </c>
      <c r="H75" s="143" cm="1">
        <f t="array" aca="1" ref="H75" ca="1">SUM(INDIRECT("'"&amp;TOTALECSheets&amp;"'!"&amp;ADDRESS(ROW(),COLUMN())))</f>
        <v>0</v>
      </c>
      <c r="I75" s="143" cm="1">
        <f t="array" aca="1" ref="I75" ca="1">SUM(INDIRECT("'"&amp;TOTALECSheets&amp;"'!"&amp;ADDRESS(ROW(),COLUMN())))</f>
        <v>0</v>
      </c>
      <c r="J75" s="143" cm="1">
        <f t="array" aca="1" ref="J75" ca="1">SUM(INDIRECT("'"&amp;TOTALECSheets&amp;"'!"&amp;ADDRESS(ROW(),COLUMN())))</f>
        <v>0</v>
      </c>
      <c r="K75" s="143" cm="1">
        <f t="array" aca="1" ref="K75" ca="1">SUM(INDIRECT("'"&amp;TOTALECSheets&amp;"'!"&amp;ADDRESS(ROW(),COLUMN())))</f>
        <v>0</v>
      </c>
      <c r="L75" s="143" cm="1">
        <f t="array" aca="1" ref="L75" ca="1">SUM(INDIRECT("'"&amp;TOTALECSheets&amp;"'!"&amp;ADDRESS(ROW(),COLUMN())))</f>
        <v>0</v>
      </c>
      <c r="M75" s="143" cm="1">
        <f t="array" aca="1" ref="M75" ca="1">SUM(INDIRECT("'"&amp;TOTALECSheets&amp;"'!"&amp;ADDRESS(ROW(),COLUMN())))</f>
        <v>0</v>
      </c>
      <c r="N75" s="143" cm="1">
        <f t="array" aca="1" ref="N75" ca="1">SUM(INDIRECT("'"&amp;TOTALECSheets&amp;"'!"&amp;ADDRESS(ROW(),COLUMN())))</f>
        <v>0</v>
      </c>
      <c r="O75" s="143" cm="1">
        <f t="array" aca="1" ref="O75" ca="1">SUM(INDIRECT("'"&amp;TOTALECSheets&amp;"'!"&amp;ADDRESS(ROW(),COLUMN())))</f>
        <v>0</v>
      </c>
      <c r="P75" s="143" cm="1">
        <f t="array" aca="1" ref="P75" ca="1">SUM(INDIRECT("'"&amp;TOTALECSheets&amp;"'!"&amp;ADDRESS(ROW(),COLUMN())))</f>
        <v>0</v>
      </c>
      <c r="Q75" s="143" cm="1">
        <f t="array" aca="1" ref="Q75" ca="1">SUM(INDIRECT("'"&amp;TOTALECSheets&amp;"'!"&amp;ADDRESS(ROW(),COLUMN())))</f>
        <v>0</v>
      </c>
      <c r="R75" s="143" cm="1">
        <f t="array" aca="1" ref="R75" ca="1">SUM(INDIRECT("'"&amp;TOTALECSheets&amp;"'!"&amp;ADDRESS(ROW(),COLUMN())))</f>
        <v>0</v>
      </c>
      <c r="S75" s="143" cm="1">
        <f t="array" aca="1" ref="S75" ca="1">SUM(INDIRECT("'"&amp;TOTALECSheets&amp;"'!"&amp;ADDRESS(ROW(),COLUMN())))</f>
        <v>0</v>
      </c>
      <c r="T75" s="143" cm="1">
        <f t="array" aca="1" ref="T75" ca="1">SUM(INDIRECT("'"&amp;TOTALECSheets&amp;"'!"&amp;ADDRESS(ROW(),COLUMN())))</f>
        <v>0</v>
      </c>
      <c r="U75" s="143" cm="1">
        <f t="array" aca="1" ref="U75" ca="1">SUM(INDIRECT("'"&amp;TOTALECSheets&amp;"'!"&amp;ADDRESS(ROW(),COLUMN())))</f>
        <v>0</v>
      </c>
      <c r="V75" s="143" cm="1">
        <f t="array" aca="1" ref="V75" ca="1">SUM(INDIRECT("'"&amp;TOTALECSheets&amp;"'!"&amp;ADDRESS(ROW(),COLUMN())))</f>
        <v>0</v>
      </c>
      <c r="W75" s="143" cm="1">
        <f t="array" aca="1" ref="W75" ca="1">SUM(INDIRECT("'"&amp;TOTALECSheets&amp;"'!"&amp;ADDRESS(ROW(),COLUMN())))</f>
        <v>0</v>
      </c>
      <c r="X75" s="143" cm="1">
        <f t="array" aca="1" ref="X75" ca="1">SUM(INDIRECT("'"&amp;TOTALECSheets&amp;"'!"&amp;ADDRESS(ROW(),COLUMN())))</f>
        <v>0</v>
      </c>
      <c r="Y75" s="143" cm="1">
        <f t="array" aca="1" ref="Y75" ca="1">SUM(INDIRECT("'"&amp;TOTALECSheets&amp;"'!"&amp;ADDRESS(ROW(),COLUMN())))</f>
        <v>0</v>
      </c>
      <c r="Z75" s="143" cm="1">
        <f t="array" aca="1" ref="Z75" ca="1">SUM(INDIRECT("'"&amp;TOTALECSheets&amp;"'!"&amp;ADDRESS(ROW(),COLUMN())))</f>
        <v>0</v>
      </c>
    </row>
    <row r="76" spans="1:26" outlineLevel="1">
      <c r="A76" s="113">
        <f>IF(ISBLANK('Input-Accounts'!A76),"",'Input-Accounts'!A76)</f>
        <v>63</v>
      </c>
      <c r="B76" s="17" t="str">
        <f>IF(ISBLANK('Input-Accounts'!B76),"",'Input-Accounts'!B76)</f>
        <v>Compressor station equipment</v>
      </c>
      <c r="C76" s="113">
        <f>IF(ISBLANK('Input-Accounts'!C76),"",'Input-Accounts'!C76)</f>
        <v>368</v>
      </c>
      <c r="D76" s="143" cm="1">
        <f t="array" aca="1" ref="D76" ca="1">SUM(INDIRECT("'"&amp;TOTALECSheets&amp;"'!"&amp;ADDRESS(ROW(),COLUMN())))</f>
        <v>0</v>
      </c>
      <c r="E76" s="143">
        <f t="shared" ref="E76" ca="1" si="9">IFERROR(IF(D76="",0,IF(D76=0,0,IF(ABS(D76-SUM($G76:$Z76))&lt;Check_Limit,0,1))),1)</f>
        <v>0</v>
      </c>
      <c r="F76" s="89"/>
      <c r="G76" s="143" cm="1">
        <f t="array" aca="1" ref="G76" ca="1">SUM(INDIRECT("'"&amp;TOTALECSheets&amp;"'!"&amp;ADDRESS(ROW(),COLUMN())))</f>
        <v>0</v>
      </c>
      <c r="H76" s="143" cm="1">
        <f t="array" aca="1" ref="H76" ca="1">SUM(INDIRECT("'"&amp;TOTALECSheets&amp;"'!"&amp;ADDRESS(ROW(),COLUMN())))</f>
        <v>0</v>
      </c>
      <c r="I76" s="143" cm="1">
        <f t="array" aca="1" ref="I76" ca="1">SUM(INDIRECT("'"&amp;TOTALECSheets&amp;"'!"&amp;ADDRESS(ROW(),COLUMN())))</f>
        <v>0</v>
      </c>
      <c r="J76" s="143" cm="1">
        <f t="array" aca="1" ref="J76" ca="1">SUM(INDIRECT("'"&amp;TOTALECSheets&amp;"'!"&amp;ADDRESS(ROW(),COLUMN())))</f>
        <v>0</v>
      </c>
      <c r="K76" s="143" cm="1">
        <f t="array" aca="1" ref="K76" ca="1">SUM(INDIRECT("'"&amp;TOTALECSheets&amp;"'!"&amp;ADDRESS(ROW(),COLUMN())))</f>
        <v>0</v>
      </c>
      <c r="L76" s="143" cm="1">
        <f t="array" aca="1" ref="L76" ca="1">SUM(INDIRECT("'"&amp;TOTALECSheets&amp;"'!"&amp;ADDRESS(ROW(),COLUMN())))</f>
        <v>0</v>
      </c>
      <c r="M76" s="143" cm="1">
        <f t="array" aca="1" ref="M76" ca="1">SUM(INDIRECT("'"&amp;TOTALECSheets&amp;"'!"&amp;ADDRESS(ROW(),COLUMN())))</f>
        <v>0</v>
      </c>
      <c r="N76" s="143" cm="1">
        <f t="array" aca="1" ref="N76" ca="1">SUM(INDIRECT("'"&amp;TOTALECSheets&amp;"'!"&amp;ADDRESS(ROW(),COLUMN())))</f>
        <v>0</v>
      </c>
      <c r="O76" s="143" cm="1">
        <f t="array" aca="1" ref="O76" ca="1">SUM(INDIRECT("'"&amp;TOTALECSheets&amp;"'!"&amp;ADDRESS(ROW(),COLUMN())))</f>
        <v>0</v>
      </c>
      <c r="P76" s="143" cm="1">
        <f t="array" aca="1" ref="P76" ca="1">SUM(INDIRECT("'"&amp;TOTALECSheets&amp;"'!"&amp;ADDRESS(ROW(),COLUMN())))</f>
        <v>0</v>
      </c>
      <c r="Q76" s="143" cm="1">
        <f t="array" aca="1" ref="Q76" ca="1">SUM(INDIRECT("'"&amp;TOTALECSheets&amp;"'!"&amp;ADDRESS(ROW(),COLUMN())))</f>
        <v>0</v>
      </c>
      <c r="R76" s="143" cm="1">
        <f t="array" aca="1" ref="R76" ca="1">SUM(INDIRECT("'"&amp;TOTALECSheets&amp;"'!"&amp;ADDRESS(ROW(),COLUMN())))</f>
        <v>0</v>
      </c>
      <c r="S76" s="143" cm="1">
        <f t="array" aca="1" ref="S76" ca="1">SUM(INDIRECT("'"&amp;TOTALECSheets&amp;"'!"&amp;ADDRESS(ROW(),COLUMN())))</f>
        <v>0</v>
      </c>
      <c r="T76" s="143" cm="1">
        <f t="array" aca="1" ref="T76" ca="1">SUM(INDIRECT("'"&amp;TOTALECSheets&amp;"'!"&amp;ADDRESS(ROW(),COLUMN())))</f>
        <v>0</v>
      </c>
      <c r="U76" s="143" cm="1">
        <f t="array" aca="1" ref="U76" ca="1">SUM(INDIRECT("'"&amp;TOTALECSheets&amp;"'!"&amp;ADDRESS(ROW(),COLUMN())))</f>
        <v>0</v>
      </c>
      <c r="V76" s="143" cm="1">
        <f t="array" aca="1" ref="V76" ca="1">SUM(INDIRECT("'"&amp;TOTALECSheets&amp;"'!"&amp;ADDRESS(ROW(),COLUMN())))</f>
        <v>0</v>
      </c>
      <c r="W76" s="143" cm="1">
        <f t="array" aca="1" ref="W76" ca="1">SUM(INDIRECT("'"&amp;TOTALECSheets&amp;"'!"&amp;ADDRESS(ROW(),COLUMN())))</f>
        <v>0</v>
      </c>
      <c r="X76" s="143" cm="1">
        <f t="array" aca="1" ref="X76" ca="1">SUM(INDIRECT("'"&amp;TOTALECSheets&amp;"'!"&amp;ADDRESS(ROW(),COLUMN())))</f>
        <v>0</v>
      </c>
      <c r="Y76" s="143" cm="1">
        <f t="array" aca="1" ref="Y76" ca="1">SUM(INDIRECT("'"&amp;TOTALECSheets&amp;"'!"&amp;ADDRESS(ROW(),COLUMN())))</f>
        <v>0</v>
      </c>
      <c r="Z76" s="143" cm="1">
        <f t="array" aca="1" ref="Z76" ca="1">SUM(INDIRECT("'"&amp;TOTALECSheets&amp;"'!"&amp;ADDRESS(ROW(),COLUMN())))</f>
        <v>0</v>
      </c>
    </row>
    <row r="77" spans="1:26" outlineLevel="1">
      <c r="A77" s="113">
        <f>IF(ISBLANK('Input-Accounts'!A77),"",'Input-Accounts'!A77)</f>
        <v>64</v>
      </c>
      <c r="B77" s="17" t="str">
        <f>IF(ISBLANK('Input-Accounts'!B77),"",'Input-Accounts'!B77)</f>
        <v>Measuring and regulating station equipment</v>
      </c>
      <c r="C77" s="113">
        <f>IF(ISBLANK('Input-Accounts'!C77),"",'Input-Accounts'!C77)</f>
        <v>369</v>
      </c>
      <c r="D77" s="143" cm="1">
        <f t="array" aca="1" ref="D77" ca="1">SUM(INDIRECT("'"&amp;TOTALECSheets&amp;"'!"&amp;ADDRESS(ROW(),COLUMN())))</f>
        <v>0</v>
      </c>
      <c r="E77" s="143">
        <f t="shared" ca="1" si="8"/>
        <v>0</v>
      </c>
      <c r="F77" s="89"/>
      <c r="G77" s="143" cm="1">
        <f t="array" aca="1" ref="G77" ca="1">SUM(INDIRECT("'"&amp;TOTALECSheets&amp;"'!"&amp;ADDRESS(ROW(),COLUMN())))</f>
        <v>0</v>
      </c>
      <c r="H77" s="143" cm="1">
        <f t="array" aca="1" ref="H77" ca="1">SUM(INDIRECT("'"&amp;TOTALECSheets&amp;"'!"&amp;ADDRESS(ROW(),COLUMN())))</f>
        <v>0</v>
      </c>
      <c r="I77" s="143" cm="1">
        <f t="array" aca="1" ref="I77" ca="1">SUM(INDIRECT("'"&amp;TOTALECSheets&amp;"'!"&amp;ADDRESS(ROW(),COLUMN())))</f>
        <v>0</v>
      </c>
      <c r="J77" s="143" cm="1">
        <f t="array" aca="1" ref="J77" ca="1">SUM(INDIRECT("'"&amp;TOTALECSheets&amp;"'!"&amp;ADDRESS(ROW(),COLUMN())))</f>
        <v>0</v>
      </c>
      <c r="K77" s="143" cm="1">
        <f t="array" aca="1" ref="K77" ca="1">SUM(INDIRECT("'"&amp;TOTALECSheets&amp;"'!"&amp;ADDRESS(ROW(),COLUMN())))</f>
        <v>0</v>
      </c>
      <c r="L77" s="143" cm="1">
        <f t="array" aca="1" ref="L77" ca="1">SUM(INDIRECT("'"&amp;TOTALECSheets&amp;"'!"&amp;ADDRESS(ROW(),COLUMN())))</f>
        <v>0</v>
      </c>
      <c r="M77" s="143" cm="1">
        <f t="array" aca="1" ref="M77" ca="1">SUM(INDIRECT("'"&amp;TOTALECSheets&amp;"'!"&amp;ADDRESS(ROW(),COLUMN())))</f>
        <v>0</v>
      </c>
      <c r="N77" s="143" cm="1">
        <f t="array" aca="1" ref="N77" ca="1">SUM(INDIRECT("'"&amp;TOTALECSheets&amp;"'!"&amp;ADDRESS(ROW(),COLUMN())))</f>
        <v>0</v>
      </c>
      <c r="O77" s="143" cm="1">
        <f t="array" aca="1" ref="O77" ca="1">SUM(INDIRECT("'"&amp;TOTALECSheets&amp;"'!"&amp;ADDRESS(ROW(),COLUMN())))</f>
        <v>0</v>
      </c>
      <c r="P77" s="143" cm="1">
        <f t="array" aca="1" ref="P77" ca="1">SUM(INDIRECT("'"&amp;TOTALECSheets&amp;"'!"&amp;ADDRESS(ROW(),COLUMN())))</f>
        <v>0</v>
      </c>
      <c r="Q77" s="143" cm="1">
        <f t="array" aca="1" ref="Q77" ca="1">SUM(INDIRECT("'"&amp;TOTALECSheets&amp;"'!"&amp;ADDRESS(ROW(),COLUMN())))</f>
        <v>0</v>
      </c>
      <c r="R77" s="143" cm="1">
        <f t="array" aca="1" ref="R77" ca="1">SUM(INDIRECT("'"&amp;TOTALECSheets&amp;"'!"&amp;ADDRESS(ROW(),COLUMN())))</f>
        <v>0</v>
      </c>
      <c r="S77" s="143" cm="1">
        <f t="array" aca="1" ref="S77" ca="1">SUM(INDIRECT("'"&amp;TOTALECSheets&amp;"'!"&amp;ADDRESS(ROW(),COLUMN())))</f>
        <v>0</v>
      </c>
      <c r="T77" s="143" cm="1">
        <f t="array" aca="1" ref="T77" ca="1">SUM(INDIRECT("'"&amp;TOTALECSheets&amp;"'!"&amp;ADDRESS(ROW(),COLUMN())))</f>
        <v>0</v>
      </c>
      <c r="U77" s="143" cm="1">
        <f t="array" aca="1" ref="U77" ca="1">SUM(INDIRECT("'"&amp;TOTALECSheets&amp;"'!"&amp;ADDRESS(ROW(),COLUMN())))</f>
        <v>0</v>
      </c>
      <c r="V77" s="143" cm="1">
        <f t="array" aca="1" ref="V77" ca="1">SUM(INDIRECT("'"&amp;TOTALECSheets&amp;"'!"&amp;ADDRESS(ROW(),COLUMN())))</f>
        <v>0</v>
      </c>
      <c r="W77" s="143" cm="1">
        <f t="array" aca="1" ref="W77" ca="1">SUM(INDIRECT("'"&amp;TOTALECSheets&amp;"'!"&amp;ADDRESS(ROW(),COLUMN())))</f>
        <v>0</v>
      </c>
      <c r="X77" s="143" cm="1">
        <f t="array" aca="1" ref="X77" ca="1">SUM(INDIRECT("'"&amp;TOTALECSheets&amp;"'!"&amp;ADDRESS(ROW(),COLUMN())))</f>
        <v>0</v>
      </c>
      <c r="Y77" s="143" cm="1">
        <f t="array" aca="1" ref="Y77" ca="1">SUM(INDIRECT("'"&amp;TOTALECSheets&amp;"'!"&amp;ADDRESS(ROW(),COLUMN())))</f>
        <v>0</v>
      </c>
      <c r="Z77" s="143" cm="1">
        <f t="array" aca="1" ref="Z77" ca="1">SUM(INDIRECT("'"&amp;TOTALECSheets&amp;"'!"&amp;ADDRESS(ROW(),COLUMN())))</f>
        <v>0</v>
      </c>
    </row>
    <row r="78" spans="1:26" outlineLevel="1">
      <c r="A78" s="113">
        <f>IF(ISBLANK('Input-Accounts'!A78),"",'Input-Accounts'!A78)</f>
        <v>65</v>
      </c>
      <c r="B78" s="17" t="str">
        <f>IF(ISBLANK('Input-Accounts'!B78),"",'Input-Accounts'!B78)</f>
        <v>Communication equipment</v>
      </c>
      <c r="C78" s="113">
        <f>IF(ISBLANK('Input-Accounts'!C78),"",'Input-Accounts'!C78)</f>
        <v>370</v>
      </c>
      <c r="D78" s="143" cm="1">
        <f t="array" aca="1" ref="D78" ca="1">SUM(INDIRECT("'"&amp;TOTALECSheets&amp;"'!"&amp;ADDRESS(ROW(),COLUMN())))</f>
        <v>0</v>
      </c>
      <c r="E78" s="143">
        <f t="shared" ca="1" si="8"/>
        <v>0</v>
      </c>
      <c r="F78" s="89"/>
      <c r="G78" s="143" cm="1">
        <f t="array" aca="1" ref="G78" ca="1">SUM(INDIRECT("'"&amp;TOTALECSheets&amp;"'!"&amp;ADDRESS(ROW(),COLUMN())))</f>
        <v>0</v>
      </c>
      <c r="H78" s="143" cm="1">
        <f t="array" aca="1" ref="H78" ca="1">SUM(INDIRECT("'"&amp;TOTALECSheets&amp;"'!"&amp;ADDRESS(ROW(),COLUMN())))</f>
        <v>0</v>
      </c>
      <c r="I78" s="143" cm="1">
        <f t="array" aca="1" ref="I78" ca="1">SUM(INDIRECT("'"&amp;TOTALECSheets&amp;"'!"&amp;ADDRESS(ROW(),COLUMN())))</f>
        <v>0</v>
      </c>
      <c r="J78" s="143" cm="1">
        <f t="array" aca="1" ref="J78" ca="1">SUM(INDIRECT("'"&amp;TOTALECSheets&amp;"'!"&amp;ADDRESS(ROW(),COLUMN())))</f>
        <v>0</v>
      </c>
      <c r="K78" s="143" cm="1">
        <f t="array" aca="1" ref="K78" ca="1">SUM(INDIRECT("'"&amp;TOTALECSheets&amp;"'!"&amp;ADDRESS(ROW(),COLUMN())))</f>
        <v>0</v>
      </c>
      <c r="L78" s="143" cm="1">
        <f t="array" aca="1" ref="L78" ca="1">SUM(INDIRECT("'"&amp;TOTALECSheets&amp;"'!"&amp;ADDRESS(ROW(),COLUMN())))</f>
        <v>0</v>
      </c>
      <c r="M78" s="143" cm="1">
        <f t="array" aca="1" ref="M78" ca="1">SUM(INDIRECT("'"&amp;TOTALECSheets&amp;"'!"&amp;ADDRESS(ROW(),COLUMN())))</f>
        <v>0</v>
      </c>
      <c r="N78" s="143" cm="1">
        <f t="array" aca="1" ref="N78" ca="1">SUM(INDIRECT("'"&amp;TOTALECSheets&amp;"'!"&amp;ADDRESS(ROW(),COLUMN())))</f>
        <v>0</v>
      </c>
      <c r="O78" s="143" cm="1">
        <f t="array" aca="1" ref="O78" ca="1">SUM(INDIRECT("'"&amp;TOTALECSheets&amp;"'!"&amp;ADDRESS(ROW(),COLUMN())))</f>
        <v>0</v>
      </c>
      <c r="P78" s="143" cm="1">
        <f t="array" aca="1" ref="P78" ca="1">SUM(INDIRECT("'"&amp;TOTALECSheets&amp;"'!"&amp;ADDRESS(ROW(),COLUMN())))</f>
        <v>0</v>
      </c>
      <c r="Q78" s="143" cm="1">
        <f t="array" aca="1" ref="Q78" ca="1">SUM(INDIRECT("'"&amp;TOTALECSheets&amp;"'!"&amp;ADDRESS(ROW(),COLUMN())))</f>
        <v>0</v>
      </c>
      <c r="R78" s="143" cm="1">
        <f t="array" aca="1" ref="R78" ca="1">SUM(INDIRECT("'"&amp;TOTALECSheets&amp;"'!"&amp;ADDRESS(ROW(),COLUMN())))</f>
        <v>0</v>
      </c>
      <c r="S78" s="143" cm="1">
        <f t="array" aca="1" ref="S78" ca="1">SUM(INDIRECT("'"&amp;TOTALECSheets&amp;"'!"&amp;ADDRESS(ROW(),COLUMN())))</f>
        <v>0</v>
      </c>
      <c r="T78" s="143" cm="1">
        <f t="array" aca="1" ref="T78" ca="1">SUM(INDIRECT("'"&amp;TOTALECSheets&amp;"'!"&amp;ADDRESS(ROW(),COLUMN())))</f>
        <v>0</v>
      </c>
      <c r="U78" s="143" cm="1">
        <f t="array" aca="1" ref="U78" ca="1">SUM(INDIRECT("'"&amp;TOTALECSheets&amp;"'!"&amp;ADDRESS(ROW(),COLUMN())))</f>
        <v>0</v>
      </c>
      <c r="V78" s="143" cm="1">
        <f t="array" aca="1" ref="V78" ca="1">SUM(INDIRECT("'"&amp;TOTALECSheets&amp;"'!"&amp;ADDRESS(ROW(),COLUMN())))</f>
        <v>0</v>
      </c>
      <c r="W78" s="143" cm="1">
        <f t="array" aca="1" ref="W78" ca="1">SUM(INDIRECT("'"&amp;TOTALECSheets&amp;"'!"&amp;ADDRESS(ROW(),COLUMN())))</f>
        <v>0</v>
      </c>
      <c r="X78" s="143" cm="1">
        <f t="array" aca="1" ref="X78" ca="1">SUM(INDIRECT("'"&amp;TOTALECSheets&amp;"'!"&amp;ADDRESS(ROW(),COLUMN())))</f>
        <v>0</v>
      </c>
      <c r="Y78" s="143" cm="1">
        <f t="array" aca="1" ref="Y78" ca="1">SUM(INDIRECT("'"&amp;TOTALECSheets&amp;"'!"&amp;ADDRESS(ROW(),COLUMN())))</f>
        <v>0</v>
      </c>
      <c r="Z78" s="143" cm="1">
        <f t="array" aca="1" ref="Z78" ca="1">SUM(INDIRECT("'"&amp;TOTALECSheets&amp;"'!"&amp;ADDRESS(ROW(),COLUMN())))</f>
        <v>0</v>
      </c>
    </row>
    <row r="79" spans="1:26" outlineLevel="1">
      <c r="A79" s="113">
        <f>IF(ISBLANK('Input-Accounts'!A79),"",'Input-Accounts'!A79)</f>
        <v>66</v>
      </c>
      <c r="B79" s="79" t="str">
        <f>IF(ISBLANK('Input-Accounts'!B79),"",'Input-Accounts'!B79)</f>
        <v xml:space="preserve">Subtotal - Transmission plant </v>
      </c>
      <c r="C79" s="113" t="str">
        <f>IF(ISBLANK('Input-Accounts'!C79),"",'Input-Accounts'!C79)</f>
        <v/>
      </c>
      <c r="D79" s="144" cm="1">
        <f t="array" aca="1" ref="D79" ca="1">SUM(INDIRECT("'"&amp;TOTALECSheets&amp;"'!"&amp;ADDRESS(ROW(),COLUMN())))</f>
        <v>0</v>
      </c>
      <c r="E79" s="143">
        <f t="shared" ca="1" si="8"/>
        <v>0</v>
      </c>
      <c r="G79" s="144" cm="1">
        <f t="array" aca="1" ref="G79" ca="1">SUM(INDIRECT("'"&amp;TOTALECSheets&amp;"'!"&amp;ADDRESS(ROW(),COLUMN())))</f>
        <v>0</v>
      </c>
      <c r="H79" s="144" cm="1">
        <f t="array" aca="1" ref="H79" ca="1">SUM(INDIRECT("'"&amp;TOTALECSheets&amp;"'!"&amp;ADDRESS(ROW(),COLUMN())))</f>
        <v>0</v>
      </c>
      <c r="I79" s="144" cm="1">
        <f t="array" aca="1" ref="I79" ca="1">SUM(INDIRECT("'"&amp;TOTALECSheets&amp;"'!"&amp;ADDRESS(ROW(),COLUMN())))</f>
        <v>0</v>
      </c>
      <c r="J79" s="144" cm="1">
        <f t="array" aca="1" ref="J79" ca="1">SUM(INDIRECT("'"&amp;TOTALECSheets&amp;"'!"&amp;ADDRESS(ROW(),COLUMN())))</f>
        <v>0</v>
      </c>
      <c r="K79" s="144" cm="1">
        <f t="array" aca="1" ref="K79" ca="1">SUM(INDIRECT("'"&amp;TOTALECSheets&amp;"'!"&amp;ADDRESS(ROW(),COLUMN())))</f>
        <v>0</v>
      </c>
      <c r="L79" s="144" cm="1">
        <f t="array" aca="1" ref="L79" ca="1">SUM(INDIRECT("'"&amp;TOTALECSheets&amp;"'!"&amp;ADDRESS(ROW(),COLUMN())))</f>
        <v>0</v>
      </c>
      <c r="M79" s="144" cm="1">
        <f t="array" aca="1" ref="M79" ca="1">SUM(INDIRECT("'"&amp;TOTALECSheets&amp;"'!"&amp;ADDRESS(ROW(),COLUMN())))</f>
        <v>0</v>
      </c>
      <c r="N79" s="144" cm="1">
        <f t="array" aca="1" ref="N79" ca="1">SUM(INDIRECT("'"&amp;TOTALECSheets&amp;"'!"&amp;ADDRESS(ROW(),COLUMN())))</f>
        <v>0</v>
      </c>
      <c r="O79" s="144" cm="1">
        <f t="array" aca="1" ref="O79" ca="1">SUM(INDIRECT("'"&amp;TOTALECSheets&amp;"'!"&amp;ADDRESS(ROW(),COLUMN())))</f>
        <v>0</v>
      </c>
      <c r="P79" s="144" cm="1">
        <f t="array" aca="1" ref="P79" ca="1">SUM(INDIRECT("'"&amp;TOTALECSheets&amp;"'!"&amp;ADDRESS(ROW(),COLUMN())))</f>
        <v>0</v>
      </c>
      <c r="Q79" s="144" cm="1">
        <f t="array" aca="1" ref="Q79" ca="1">SUM(INDIRECT("'"&amp;TOTALECSheets&amp;"'!"&amp;ADDRESS(ROW(),COLUMN())))</f>
        <v>0</v>
      </c>
      <c r="R79" s="144" cm="1">
        <f t="array" aca="1" ref="R79" ca="1">SUM(INDIRECT("'"&amp;TOTALECSheets&amp;"'!"&amp;ADDRESS(ROW(),COLUMN())))</f>
        <v>0</v>
      </c>
      <c r="S79" s="144" cm="1">
        <f t="array" aca="1" ref="S79" ca="1">SUM(INDIRECT("'"&amp;TOTALECSheets&amp;"'!"&amp;ADDRESS(ROW(),COLUMN())))</f>
        <v>0</v>
      </c>
      <c r="T79" s="144" cm="1">
        <f t="array" aca="1" ref="T79" ca="1">SUM(INDIRECT("'"&amp;TOTALECSheets&amp;"'!"&amp;ADDRESS(ROW(),COLUMN())))</f>
        <v>0</v>
      </c>
      <c r="U79" s="144" cm="1">
        <f t="array" aca="1" ref="U79" ca="1">SUM(INDIRECT("'"&amp;TOTALECSheets&amp;"'!"&amp;ADDRESS(ROW(),COLUMN())))</f>
        <v>0</v>
      </c>
      <c r="V79" s="144" cm="1">
        <f t="array" aca="1" ref="V79" ca="1">SUM(INDIRECT("'"&amp;TOTALECSheets&amp;"'!"&amp;ADDRESS(ROW(),COLUMN())))</f>
        <v>0</v>
      </c>
      <c r="W79" s="144" cm="1">
        <f t="array" aca="1" ref="W79" ca="1">SUM(INDIRECT("'"&amp;TOTALECSheets&amp;"'!"&amp;ADDRESS(ROW(),COLUMN())))</f>
        <v>0</v>
      </c>
      <c r="X79" s="144" cm="1">
        <f t="array" aca="1" ref="X79" ca="1">SUM(INDIRECT("'"&amp;TOTALECSheets&amp;"'!"&amp;ADDRESS(ROW(),COLUMN())))</f>
        <v>0</v>
      </c>
      <c r="Y79" s="144" cm="1">
        <f t="array" aca="1" ref="Y79" ca="1">SUM(INDIRECT("'"&amp;TOTALECSheets&amp;"'!"&amp;ADDRESS(ROW(),COLUMN())))</f>
        <v>0</v>
      </c>
      <c r="Z79" s="144" cm="1">
        <f t="array" aca="1" ref="Z79" ca="1">SUM(INDIRECT("'"&amp;TOTALECSheets&amp;"'!"&amp;ADDRESS(ROW(),COLUMN())))</f>
        <v>0</v>
      </c>
    </row>
    <row r="80" spans="1:26" outlineLevel="1">
      <c r="A80" s="113" t="str">
        <f>IF(ISBLANK('Input-Accounts'!A80),"",'Input-Accounts'!A80)</f>
        <v/>
      </c>
      <c r="B80" s="17" t="str">
        <f>IF(ISBLANK('Input-Accounts'!B80),"",'Input-Accounts'!B80)</f>
        <v/>
      </c>
      <c r="C80" s="113" t="str">
        <f>IF(ISBLANK('Input-Accounts'!C80),"",'Input-Accounts'!C80)</f>
        <v/>
      </c>
      <c r="D80" s="143"/>
      <c r="E80" s="143">
        <f t="shared" si="8"/>
        <v>0</v>
      </c>
      <c r="F80" s="89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</row>
    <row r="81" spans="1:26" outlineLevel="1">
      <c r="A81" s="113">
        <f>IF(ISBLANK('Input-Accounts'!A81),"",'Input-Accounts'!A81)</f>
        <v>67</v>
      </c>
      <c r="B81" s="81" t="str">
        <f>IF(ISBLANK('Input-Accounts'!B81),"",'Input-Accounts'!B81)</f>
        <v>Distribution Plant</v>
      </c>
      <c r="C81" s="113" t="str">
        <f>IF(ISBLANK('Input-Accounts'!C81),"",'Input-Accounts'!C81)</f>
        <v/>
      </c>
      <c r="D81" s="143"/>
      <c r="E81" s="143">
        <f t="shared" si="8"/>
        <v>0</v>
      </c>
      <c r="F81" s="89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</row>
    <row r="82" spans="1:26" outlineLevel="1">
      <c r="A82" s="113">
        <f>IF(ISBLANK('Input-Accounts'!A82),"",'Input-Accounts'!A82)</f>
        <v>68</v>
      </c>
      <c r="B82" s="17" t="str">
        <f>IF(ISBLANK('Input-Accounts'!B82),"",'Input-Accounts'!B82)</f>
        <v>Land and Land Rights</v>
      </c>
      <c r="C82" s="113">
        <f>IF(ISBLANK('Input-Accounts'!C82),"",'Input-Accounts'!C82)</f>
        <v>374</v>
      </c>
      <c r="D82" s="143" cm="1">
        <f t="array" aca="1" ref="D82" ca="1">SUM(INDIRECT("'"&amp;TOTALECSheets&amp;"'!"&amp;ADDRESS(ROW(),COLUMN())))</f>
        <v>0</v>
      </c>
      <c r="E82" s="143">
        <f t="shared" ca="1" si="8"/>
        <v>0</v>
      </c>
      <c r="F82" s="89"/>
      <c r="G82" s="143" cm="1">
        <f t="array" aca="1" ref="G82" ca="1">SUM(INDIRECT("'"&amp;TOTALECSheets&amp;"'!"&amp;ADDRESS(ROW(),COLUMN())))</f>
        <v>0</v>
      </c>
      <c r="H82" s="143" cm="1">
        <f t="array" aca="1" ref="H82" ca="1">SUM(INDIRECT("'"&amp;TOTALECSheets&amp;"'!"&amp;ADDRESS(ROW(),COLUMN())))</f>
        <v>0</v>
      </c>
      <c r="I82" s="143" cm="1">
        <f t="array" aca="1" ref="I82" ca="1">SUM(INDIRECT("'"&amp;TOTALECSheets&amp;"'!"&amp;ADDRESS(ROW(),COLUMN())))</f>
        <v>0</v>
      </c>
      <c r="J82" s="143" cm="1">
        <f t="array" aca="1" ref="J82" ca="1">SUM(INDIRECT("'"&amp;TOTALECSheets&amp;"'!"&amp;ADDRESS(ROW(),COLUMN())))</f>
        <v>0</v>
      </c>
      <c r="K82" s="143" cm="1">
        <f t="array" aca="1" ref="K82" ca="1">SUM(INDIRECT("'"&amp;TOTALECSheets&amp;"'!"&amp;ADDRESS(ROW(),COLUMN())))</f>
        <v>0</v>
      </c>
      <c r="L82" s="143" cm="1">
        <f t="array" aca="1" ref="L82" ca="1">SUM(INDIRECT("'"&amp;TOTALECSheets&amp;"'!"&amp;ADDRESS(ROW(),COLUMN())))</f>
        <v>0</v>
      </c>
      <c r="M82" s="143" cm="1">
        <f t="array" aca="1" ref="M82" ca="1">SUM(INDIRECT("'"&amp;TOTALECSheets&amp;"'!"&amp;ADDRESS(ROW(),COLUMN())))</f>
        <v>0</v>
      </c>
      <c r="N82" s="143" cm="1">
        <f t="array" aca="1" ref="N82" ca="1">SUM(INDIRECT("'"&amp;TOTALECSheets&amp;"'!"&amp;ADDRESS(ROW(),COLUMN())))</f>
        <v>0</v>
      </c>
      <c r="O82" s="143" cm="1">
        <f t="array" aca="1" ref="O82" ca="1">SUM(INDIRECT("'"&amp;TOTALECSheets&amp;"'!"&amp;ADDRESS(ROW(),COLUMN())))</f>
        <v>0</v>
      </c>
      <c r="P82" s="143" cm="1">
        <f t="array" aca="1" ref="P82" ca="1">SUM(INDIRECT("'"&amp;TOTALECSheets&amp;"'!"&amp;ADDRESS(ROW(),COLUMN())))</f>
        <v>0</v>
      </c>
      <c r="Q82" s="143" cm="1">
        <f t="array" aca="1" ref="Q82" ca="1">SUM(INDIRECT("'"&amp;TOTALECSheets&amp;"'!"&amp;ADDRESS(ROW(),COLUMN())))</f>
        <v>0</v>
      </c>
      <c r="R82" s="143" cm="1">
        <f t="array" aca="1" ref="R82" ca="1">SUM(INDIRECT("'"&amp;TOTALECSheets&amp;"'!"&amp;ADDRESS(ROW(),COLUMN())))</f>
        <v>0</v>
      </c>
      <c r="S82" s="143" cm="1">
        <f t="array" aca="1" ref="S82" ca="1">SUM(INDIRECT("'"&amp;TOTALECSheets&amp;"'!"&amp;ADDRESS(ROW(),COLUMN())))</f>
        <v>0</v>
      </c>
      <c r="T82" s="143" cm="1">
        <f t="array" aca="1" ref="T82" ca="1">SUM(INDIRECT("'"&amp;TOTALECSheets&amp;"'!"&amp;ADDRESS(ROW(),COLUMN())))</f>
        <v>0</v>
      </c>
      <c r="U82" s="143" cm="1">
        <f t="array" aca="1" ref="U82" ca="1">SUM(INDIRECT("'"&amp;TOTALECSheets&amp;"'!"&amp;ADDRESS(ROW(),COLUMN())))</f>
        <v>0</v>
      </c>
      <c r="V82" s="143" cm="1">
        <f t="array" aca="1" ref="V82" ca="1">SUM(INDIRECT("'"&amp;TOTALECSheets&amp;"'!"&amp;ADDRESS(ROW(),COLUMN())))</f>
        <v>0</v>
      </c>
      <c r="W82" s="143" cm="1">
        <f t="array" aca="1" ref="W82" ca="1">SUM(INDIRECT("'"&amp;TOTALECSheets&amp;"'!"&amp;ADDRESS(ROW(),COLUMN())))</f>
        <v>0</v>
      </c>
      <c r="X82" s="143" cm="1">
        <f t="array" aca="1" ref="X82" ca="1">SUM(INDIRECT("'"&amp;TOTALECSheets&amp;"'!"&amp;ADDRESS(ROW(),COLUMN())))</f>
        <v>0</v>
      </c>
      <c r="Y82" s="143" cm="1">
        <f t="array" aca="1" ref="Y82" ca="1">SUM(INDIRECT("'"&amp;TOTALECSheets&amp;"'!"&amp;ADDRESS(ROW(),COLUMN())))</f>
        <v>0</v>
      </c>
      <c r="Z82" s="143" cm="1">
        <f t="array" aca="1" ref="Z82" ca="1">SUM(INDIRECT("'"&amp;TOTALECSheets&amp;"'!"&amp;ADDRESS(ROW(),COLUMN())))</f>
        <v>0</v>
      </c>
    </row>
    <row r="83" spans="1:26" outlineLevel="1">
      <c r="A83" s="113">
        <f>IF(ISBLANK('Input-Accounts'!A83),"",'Input-Accounts'!A83)</f>
        <v>69</v>
      </c>
      <c r="B83" s="17" t="str">
        <f>IF(ISBLANK('Input-Accounts'!B83),"",'Input-Accounts'!B83)</f>
        <v>Structures and Improvements</v>
      </c>
      <c r="C83" s="113">
        <f>IF(ISBLANK('Input-Accounts'!C83),"",'Input-Accounts'!C83)</f>
        <v>375</v>
      </c>
      <c r="D83" s="143" cm="1">
        <f t="array" aca="1" ref="D83" ca="1">SUM(INDIRECT("'"&amp;TOTALECSheets&amp;"'!"&amp;ADDRESS(ROW(),COLUMN())))</f>
        <v>0</v>
      </c>
      <c r="E83" s="143">
        <f t="shared" ca="1" si="8"/>
        <v>0</v>
      </c>
      <c r="F83" s="89"/>
      <c r="G83" s="143" cm="1">
        <f t="array" aca="1" ref="G83" ca="1">SUM(INDIRECT("'"&amp;TOTALECSheets&amp;"'!"&amp;ADDRESS(ROW(),COLUMN())))</f>
        <v>0</v>
      </c>
      <c r="H83" s="143" cm="1">
        <f t="array" aca="1" ref="H83" ca="1">SUM(INDIRECT("'"&amp;TOTALECSheets&amp;"'!"&amp;ADDRESS(ROW(),COLUMN())))</f>
        <v>0</v>
      </c>
      <c r="I83" s="143" cm="1">
        <f t="array" aca="1" ref="I83" ca="1">SUM(INDIRECT("'"&amp;TOTALECSheets&amp;"'!"&amp;ADDRESS(ROW(),COLUMN())))</f>
        <v>0</v>
      </c>
      <c r="J83" s="143" cm="1">
        <f t="array" aca="1" ref="J83" ca="1">SUM(INDIRECT("'"&amp;TOTALECSheets&amp;"'!"&amp;ADDRESS(ROW(),COLUMN())))</f>
        <v>0</v>
      </c>
      <c r="K83" s="143" cm="1">
        <f t="array" aca="1" ref="K83" ca="1">SUM(INDIRECT("'"&amp;TOTALECSheets&amp;"'!"&amp;ADDRESS(ROW(),COLUMN())))</f>
        <v>0</v>
      </c>
      <c r="L83" s="143" cm="1">
        <f t="array" aca="1" ref="L83" ca="1">SUM(INDIRECT("'"&amp;TOTALECSheets&amp;"'!"&amp;ADDRESS(ROW(),COLUMN())))</f>
        <v>0</v>
      </c>
      <c r="M83" s="143" cm="1">
        <f t="array" aca="1" ref="M83" ca="1">SUM(INDIRECT("'"&amp;TOTALECSheets&amp;"'!"&amp;ADDRESS(ROW(),COLUMN())))</f>
        <v>0</v>
      </c>
      <c r="N83" s="143" cm="1">
        <f t="array" aca="1" ref="N83" ca="1">SUM(INDIRECT("'"&amp;TOTALECSheets&amp;"'!"&amp;ADDRESS(ROW(),COLUMN())))</f>
        <v>0</v>
      </c>
      <c r="O83" s="143" cm="1">
        <f t="array" aca="1" ref="O83" ca="1">SUM(INDIRECT("'"&amp;TOTALECSheets&amp;"'!"&amp;ADDRESS(ROW(),COLUMN())))</f>
        <v>0</v>
      </c>
      <c r="P83" s="143" cm="1">
        <f t="array" aca="1" ref="P83" ca="1">SUM(INDIRECT("'"&amp;TOTALECSheets&amp;"'!"&amp;ADDRESS(ROW(),COLUMN())))</f>
        <v>0</v>
      </c>
      <c r="Q83" s="143" cm="1">
        <f t="array" aca="1" ref="Q83" ca="1">SUM(INDIRECT("'"&amp;TOTALECSheets&amp;"'!"&amp;ADDRESS(ROW(),COLUMN())))</f>
        <v>0</v>
      </c>
      <c r="R83" s="143" cm="1">
        <f t="array" aca="1" ref="R83" ca="1">SUM(INDIRECT("'"&amp;TOTALECSheets&amp;"'!"&amp;ADDRESS(ROW(),COLUMN())))</f>
        <v>0</v>
      </c>
      <c r="S83" s="143" cm="1">
        <f t="array" aca="1" ref="S83" ca="1">SUM(INDIRECT("'"&amp;TOTALECSheets&amp;"'!"&amp;ADDRESS(ROW(),COLUMN())))</f>
        <v>0</v>
      </c>
      <c r="T83" s="143" cm="1">
        <f t="array" aca="1" ref="T83" ca="1">SUM(INDIRECT("'"&amp;TOTALECSheets&amp;"'!"&amp;ADDRESS(ROW(),COLUMN())))</f>
        <v>0</v>
      </c>
      <c r="U83" s="143" cm="1">
        <f t="array" aca="1" ref="U83" ca="1">SUM(INDIRECT("'"&amp;TOTALECSheets&amp;"'!"&amp;ADDRESS(ROW(),COLUMN())))</f>
        <v>0</v>
      </c>
      <c r="V83" s="143" cm="1">
        <f t="array" aca="1" ref="V83" ca="1">SUM(INDIRECT("'"&amp;TOTALECSheets&amp;"'!"&amp;ADDRESS(ROW(),COLUMN())))</f>
        <v>0</v>
      </c>
      <c r="W83" s="143" cm="1">
        <f t="array" aca="1" ref="W83" ca="1">SUM(INDIRECT("'"&amp;TOTALECSheets&amp;"'!"&amp;ADDRESS(ROW(),COLUMN())))</f>
        <v>0</v>
      </c>
      <c r="X83" s="143" cm="1">
        <f t="array" aca="1" ref="X83" ca="1">SUM(INDIRECT("'"&amp;TOTALECSheets&amp;"'!"&amp;ADDRESS(ROW(),COLUMN())))</f>
        <v>0</v>
      </c>
      <c r="Y83" s="143" cm="1">
        <f t="array" aca="1" ref="Y83" ca="1">SUM(INDIRECT("'"&amp;TOTALECSheets&amp;"'!"&amp;ADDRESS(ROW(),COLUMN())))</f>
        <v>0</v>
      </c>
      <c r="Z83" s="143" cm="1">
        <f t="array" aca="1" ref="Z83" ca="1">SUM(INDIRECT("'"&amp;TOTALECSheets&amp;"'!"&amp;ADDRESS(ROW(),COLUMN())))</f>
        <v>0</v>
      </c>
    </row>
    <row r="84" spans="1:26" outlineLevel="1">
      <c r="A84" s="113">
        <f>IF(ISBLANK('Input-Accounts'!A84),"",'Input-Accounts'!A84)</f>
        <v>70</v>
      </c>
      <c r="B84" s="17" t="str">
        <f>IF(ISBLANK('Input-Accounts'!B84),"",'Input-Accounts'!B84)</f>
        <v>Mains</v>
      </c>
      <c r="C84" s="113">
        <f>IF(ISBLANK('Input-Accounts'!C84),"",'Input-Accounts'!C84)</f>
        <v>376</v>
      </c>
      <c r="D84" s="143" cm="1">
        <f t="array" aca="1" ref="D84" ca="1">SUM(INDIRECT("'"&amp;TOTALECSheets&amp;"'!"&amp;ADDRESS(ROW(),COLUMN())))</f>
        <v>0</v>
      </c>
      <c r="E84" s="143">
        <f t="shared" ca="1" si="8"/>
        <v>0</v>
      </c>
      <c r="F84" s="89"/>
      <c r="G84" s="143" cm="1">
        <f t="array" aca="1" ref="G84" ca="1">SUM(INDIRECT("'"&amp;TOTALECSheets&amp;"'!"&amp;ADDRESS(ROW(),COLUMN())))</f>
        <v>0</v>
      </c>
      <c r="H84" s="143" cm="1">
        <f t="array" aca="1" ref="H84" ca="1">SUM(INDIRECT("'"&amp;TOTALECSheets&amp;"'!"&amp;ADDRESS(ROW(),COLUMN())))</f>
        <v>0</v>
      </c>
      <c r="I84" s="143" cm="1">
        <f t="array" aca="1" ref="I84" ca="1">SUM(INDIRECT("'"&amp;TOTALECSheets&amp;"'!"&amp;ADDRESS(ROW(),COLUMN())))</f>
        <v>0</v>
      </c>
      <c r="J84" s="143" cm="1">
        <f t="array" aca="1" ref="J84" ca="1">SUM(INDIRECT("'"&amp;TOTALECSheets&amp;"'!"&amp;ADDRESS(ROW(),COLUMN())))</f>
        <v>0</v>
      </c>
      <c r="K84" s="143" cm="1">
        <f t="array" aca="1" ref="K84" ca="1">SUM(INDIRECT("'"&amp;TOTALECSheets&amp;"'!"&amp;ADDRESS(ROW(),COLUMN())))</f>
        <v>0</v>
      </c>
      <c r="L84" s="143" cm="1">
        <f t="array" aca="1" ref="L84" ca="1">SUM(INDIRECT("'"&amp;TOTALECSheets&amp;"'!"&amp;ADDRESS(ROW(),COLUMN())))</f>
        <v>0</v>
      </c>
      <c r="M84" s="143" cm="1">
        <f t="array" aca="1" ref="M84" ca="1">SUM(INDIRECT("'"&amp;TOTALECSheets&amp;"'!"&amp;ADDRESS(ROW(),COLUMN())))</f>
        <v>0</v>
      </c>
      <c r="N84" s="143" cm="1">
        <f t="array" aca="1" ref="N84" ca="1">SUM(INDIRECT("'"&amp;TOTALECSheets&amp;"'!"&amp;ADDRESS(ROW(),COLUMN())))</f>
        <v>0</v>
      </c>
      <c r="O84" s="143" cm="1">
        <f t="array" aca="1" ref="O84" ca="1">SUM(INDIRECT("'"&amp;TOTALECSheets&amp;"'!"&amp;ADDRESS(ROW(),COLUMN())))</f>
        <v>0</v>
      </c>
      <c r="P84" s="143" cm="1">
        <f t="array" aca="1" ref="P84" ca="1">SUM(INDIRECT("'"&amp;TOTALECSheets&amp;"'!"&amp;ADDRESS(ROW(),COLUMN())))</f>
        <v>0</v>
      </c>
      <c r="Q84" s="143" cm="1">
        <f t="array" aca="1" ref="Q84" ca="1">SUM(INDIRECT("'"&amp;TOTALECSheets&amp;"'!"&amp;ADDRESS(ROW(),COLUMN())))</f>
        <v>0</v>
      </c>
      <c r="R84" s="143" cm="1">
        <f t="array" aca="1" ref="R84" ca="1">SUM(INDIRECT("'"&amp;TOTALECSheets&amp;"'!"&amp;ADDRESS(ROW(),COLUMN())))</f>
        <v>0</v>
      </c>
      <c r="S84" s="143" cm="1">
        <f t="array" aca="1" ref="S84" ca="1">SUM(INDIRECT("'"&amp;TOTALECSheets&amp;"'!"&amp;ADDRESS(ROW(),COLUMN())))</f>
        <v>0</v>
      </c>
      <c r="T84" s="143" cm="1">
        <f t="array" aca="1" ref="T84" ca="1">SUM(INDIRECT("'"&amp;TOTALECSheets&amp;"'!"&amp;ADDRESS(ROW(),COLUMN())))</f>
        <v>0</v>
      </c>
      <c r="U84" s="143" cm="1">
        <f t="array" aca="1" ref="U84" ca="1">SUM(INDIRECT("'"&amp;TOTALECSheets&amp;"'!"&amp;ADDRESS(ROW(),COLUMN())))</f>
        <v>0</v>
      </c>
      <c r="V84" s="143" cm="1">
        <f t="array" aca="1" ref="V84" ca="1">SUM(INDIRECT("'"&amp;TOTALECSheets&amp;"'!"&amp;ADDRESS(ROW(),COLUMN())))</f>
        <v>0</v>
      </c>
      <c r="W84" s="143" cm="1">
        <f t="array" aca="1" ref="W84" ca="1">SUM(INDIRECT("'"&amp;TOTALECSheets&amp;"'!"&amp;ADDRESS(ROW(),COLUMN())))</f>
        <v>0</v>
      </c>
      <c r="X84" s="143" cm="1">
        <f t="array" aca="1" ref="X84" ca="1">SUM(INDIRECT("'"&amp;TOTALECSheets&amp;"'!"&amp;ADDRESS(ROW(),COLUMN())))</f>
        <v>0</v>
      </c>
      <c r="Y84" s="143" cm="1">
        <f t="array" aca="1" ref="Y84" ca="1">SUM(INDIRECT("'"&amp;TOTALECSheets&amp;"'!"&amp;ADDRESS(ROW(),COLUMN())))</f>
        <v>0</v>
      </c>
      <c r="Z84" s="143" cm="1">
        <f t="array" aca="1" ref="Z84" ca="1">SUM(INDIRECT("'"&amp;TOTALECSheets&amp;"'!"&amp;ADDRESS(ROW(),COLUMN())))</f>
        <v>0</v>
      </c>
    </row>
    <row r="85" spans="1:26" outlineLevel="1">
      <c r="A85" s="113">
        <f>IF(ISBLANK('Input-Accounts'!A85),"",'Input-Accounts'!A85)</f>
        <v>71</v>
      </c>
      <c r="B85" s="17" t="str">
        <f>IF(ISBLANK('Input-Accounts'!B85),"",'Input-Accounts'!B85)</f>
        <v>Compressor Station</v>
      </c>
      <c r="C85" s="113">
        <f>IF(ISBLANK('Input-Accounts'!C85),"",'Input-Accounts'!C85)</f>
        <v>377</v>
      </c>
      <c r="D85" s="143" cm="1">
        <f t="array" aca="1" ref="D85" ca="1">SUM(INDIRECT("'"&amp;TOTALECSheets&amp;"'!"&amp;ADDRESS(ROW(),COLUMN())))</f>
        <v>0</v>
      </c>
      <c r="E85" s="143">
        <f t="shared" ca="1" si="8"/>
        <v>0</v>
      </c>
      <c r="F85" s="89"/>
      <c r="G85" s="143" cm="1">
        <f t="array" aca="1" ref="G85" ca="1">SUM(INDIRECT("'"&amp;TOTALECSheets&amp;"'!"&amp;ADDRESS(ROW(),COLUMN())))</f>
        <v>0</v>
      </c>
      <c r="H85" s="143" cm="1">
        <f t="array" aca="1" ref="H85" ca="1">SUM(INDIRECT("'"&amp;TOTALECSheets&amp;"'!"&amp;ADDRESS(ROW(),COLUMN())))</f>
        <v>0</v>
      </c>
      <c r="I85" s="143" cm="1">
        <f t="array" aca="1" ref="I85" ca="1">SUM(INDIRECT("'"&amp;TOTALECSheets&amp;"'!"&amp;ADDRESS(ROW(),COLUMN())))</f>
        <v>0</v>
      </c>
      <c r="J85" s="143" cm="1">
        <f t="array" aca="1" ref="J85" ca="1">SUM(INDIRECT("'"&amp;TOTALECSheets&amp;"'!"&amp;ADDRESS(ROW(),COLUMN())))</f>
        <v>0</v>
      </c>
      <c r="K85" s="143" cm="1">
        <f t="array" aca="1" ref="K85" ca="1">SUM(INDIRECT("'"&amp;TOTALECSheets&amp;"'!"&amp;ADDRESS(ROW(),COLUMN())))</f>
        <v>0</v>
      </c>
      <c r="L85" s="143" cm="1">
        <f t="array" aca="1" ref="L85" ca="1">SUM(INDIRECT("'"&amp;TOTALECSheets&amp;"'!"&amp;ADDRESS(ROW(),COLUMN())))</f>
        <v>0</v>
      </c>
      <c r="M85" s="143" cm="1">
        <f t="array" aca="1" ref="M85" ca="1">SUM(INDIRECT("'"&amp;TOTALECSheets&amp;"'!"&amp;ADDRESS(ROW(),COLUMN())))</f>
        <v>0</v>
      </c>
      <c r="N85" s="143" cm="1">
        <f t="array" aca="1" ref="N85" ca="1">SUM(INDIRECT("'"&amp;TOTALECSheets&amp;"'!"&amp;ADDRESS(ROW(),COLUMN())))</f>
        <v>0</v>
      </c>
      <c r="O85" s="143" cm="1">
        <f t="array" aca="1" ref="O85" ca="1">SUM(INDIRECT("'"&amp;TOTALECSheets&amp;"'!"&amp;ADDRESS(ROW(),COLUMN())))</f>
        <v>0</v>
      </c>
      <c r="P85" s="143" cm="1">
        <f t="array" aca="1" ref="P85" ca="1">SUM(INDIRECT("'"&amp;TOTALECSheets&amp;"'!"&amp;ADDRESS(ROW(),COLUMN())))</f>
        <v>0</v>
      </c>
      <c r="Q85" s="143" cm="1">
        <f t="array" aca="1" ref="Q85" ca="1">SUM(INDIRECT("'"&amp;TOTALECSheets&amp;"'!"&amp;ADDRESS(ROW(),COLUMN())))</f>
        <v>0</v>
      </c>
      <c r="R85" s="143" cm="1">
        <f t="array" aca="1" ref="R85" ca="1">SUM(INDIRECT("'"&amp;TOTALECSheets&amp;"'!"&amp;ADDRESS(ROW(),COLUMN())))</f>
        <v>0</v>
      </c>
      <c r="S85" s="143" cm="1">
        <f t="array" aca="1" ref="S85" ca="1">SUM(INDIRECT("'"&amp;TOTALECSheets&amp;"'!"&amp;ADDRESS(ROW(),COLUMN())))</f>
        <v>0</v>
      </c>
      <c r="T85" s="143" cm="1">
        <f t="array" aca="1" ref="T85" ca="1">SUM(INDIRECT("'"&amp;TOTALECSheets&amp;"'!"&amp;ADDRESS(ROW(),COLUMN())))</f>
        <v>0</v>
      </c>
      <c r="U85" s="143" cm="1">
        <f t="array" aca="1" ref="U85" ca="1">SUM(INDIRECT("'"&amp;TOTALECSheets&amp;"'!"&amp;ADDRESS(ROW(),COLUMN())))</f>
        <v>0</v>
      </c>
      <c r="V85" s="143" cm="1">
        <f t="array" aca="1" ref="V85" ca="1">SUM(INDIRECT("'"&amp;TOTALECSheets&amp;"'!"&amp;ADDRESS(ROW(),COLUMN())))</f>
        <v>0</v>
      </c>
      <c r="W85" s="143" cm="1">
        <f t="array" aca="1" ref="W85" ca="1">SUM(INDIRECT("'"&amp;TOTALECSheets&amp;"'!"&amp;ADDRESS(ROW(),COLUMN())))</f>
        <v>0</v>
      </c>
      <c r="X85" s="143" cm="1">
        <f t="array" aca="1" ref="X85" ca="1">SUM(INDIRECT("'"&amp;TOTALECSheets&amp;"'!"&amp;ADDRESS(ROW(),COLUMN())))</f>
        <v>0</v>
      </c>
      <c r="Y85" s="143" cm="1">
        <f t="array" aca="1" ref="Y85" ca="1">SUM(INDIRECT("'"&amp;TOTALECSheets&amp;"'!"&amp;ADDRESS(ROW(),COLUMN())))</f>
        <v>0</v>
      </c>
      <c r="Z85" s="143" cm="1">
        <f t="array" aca="1" ref="Z85" ca="1">SUM(INDIRECT("'"&amp;TOTALECSheets&amp;"'!"&amp;ADDRESS(ROW(),COLUMN())))</f>
        <v>0</v>
      </c>
    </row>
    <row r="86" spans="1:26" outlineLevel="1">
      <c r="A86" s="113">
        <f>IF(ISBLANK('Input-Accounts'!A86),"",'Input-Accounts'!A86)</f>
        <v>72</v>
      </c>
      <c r="B86" s="17" t="str">
        <f>IF(ISBLANK('Input-Accounts'!B86),"",'Input-Accounts'!B86)</f>
        <v>M &amp; R Station Equipment - general</v>
      </c>
      <c r="C86" s="113">
        <f>IF(ISBLANK('Input-Accounts'!C86),"",'Input-Accounts'!C86)</f>
        <v>378</v>
      </c>
      <c r="D86" s="143" cm="1">
        <f t="array" aca="1" ref="D86" ca="1">SUM(INDIRECT("'"&amp;TOTALECSheets&amp;"'!"&amp;ADDRESS(ROW(),COLUMN())))</f>
        <v>0</v>
      </c>
      <c r="E86" s="143">
        <f t="shared" ca="1" si="8"/>
        <v>0</v>
      </c>
      <c r="F86" s="89"/>
      <c r="G86" s="143" cm="1">
        <f t="array" aca="1" ref="G86" ca="1">SUM(INDIRECT("'"&amp;TOTALECSheets&amp;"'!"&amp;ADDRESS(ROW(),COLUMN())))</f>
        <v>0</v>
      </c>
      <c r="H86" s="143" cm="1">
        <f t="array" aca="1" ref="H86" ca="1">SUM(INDIRECT("'"&amp;TOTALECSheets&amp;"'!"&amp;ADDRESS(ROW(),COLUMN())))</f>
        <v>0</v>
      </c>
      <c r="I86" s="143" cm="1">
        <f t="array" aca="1" ref="I86" ca="1">SUM(INDIRECT("'"&amp;TOTALECSheets&amp;"'!"&amp;ADDRESS(ROW(),COLUMN())))</f>
        <v>0</v>
      </c>
      <c r="J86" s="143" cm="1">
        <f t="array" aca="1" ref="J86" ca="1">SUM(INDIRECT("'"&amp;TOTALECSheets&amp;"'!"&amp;ADDRESS(ROW(),COLUMN())))</f>
        <v>0</v>
      </c>
      <c r="K86" s="143" cm="1">
        <f t="array" aca="1" ref="K86" ca="1">SUM(INDIRECT("'"&amp;TOTALECSheets&amp;"'!"&amp;ADDRESS(ROW(),COLUMN())))</f>
        <v>0</v>
      </c>
      <c r="L86" s="143" cm="1">
        <f t="array" aca="1" ref="L86" ca="1">SUM(INDIRECT("'"&amp;TOTALECSheets&amp;"'!"&amp;ADDRESS(ROW(),COLUMN())))</f>
        <v>0</v>
      </c>
      <c r="M86" s="143" cm="1">
        <f t="array" aca="1" ref="M86" ca="1">SUM(INDIRECT("'"&amp;TOTALECSheets&amp;"'!"&amp;ADDRESS(ROW(),COLUMN())))</f>
        <v>0</v>
      </c>
      <c r="N86" s="143" cm="1">
        <f t="array" aca="1" ref="N86" ca="1">SUM(INDIRECT("'"&amp;TOTALECSheets&amp;"'!"&amp;ADDRESS(ROW(),COLUMN())))</f>
        <v>0</v>
      </c>
      <c r="O86" s="143" cm="1">
        <f t="array" aca="1" ref="O86" ca="1">SUM(INDIRECT("'"&amp;TOTALECSheets&amp;"'!"&amp;ADDRESS(ROW(),COLUMN())))</f>
        <v>0</v>
      </c>
      <c r="P86" s="143" cm="1">
        <f t="array" aca="1" ref="P86" ca="1">SUM(INDIRECT("'"&amp;TOTALECSheets&amp;"'!"&amp;ADDRESS(ROW(),COLUMN())))</f>
        <v>0</v>
      </c>
      <c r="Q86" s="143" cm="1">
        <f t="array" aca="1" ref="Q86" ca="1">SUM(INDIRECT("'"&amp;TOTALECSheets&amp;"'!"&amp;ADDRESS(ROW(),COLUMN())))</f>
        <v>0</v>
      </c>
      <c r="R86" s="143" cm="1">
        <f t="array" aca="1" ref="R86" ca="1">SUM(INDIRECT("'"&amp;TOTALECSheets&amp;"'!"&amp;ADDRESS(ROW(),COLUMN())))</f>
        <v>0</v>
      </c>
      <c r="S86" s="143" cm="1">
        <f t="array" aca="1" ref="S86" ca="1">SUM(INDIRECT("'"&amp;TOTALECSheets&amp;"'!"&amp;ADDRESS(ROW(),COLUMN())))</f>
        <v>0</v>
      </c>
      <c r="T86" s="143" cm="1">
        <f t="array" aca="1" ref="T86" ca="1">SUM(INDIRECT("'"&amp;TOTALECSheets&amp;"'!"&amp;ADDRESS(ROW(),COLUMN())))</f>
        <v>0</v>
      </c>
      <c r="U86" s="143" cm="1">
        <f t="array" aca="1" ref="U86" ca="1">SUM(INDIRECT("'"&amp;TOTALECSheets&amp;"'!"&amp;ADDRESS(ROW(),COLUMN())))</f>
        <v>0</v>
      </c>
      <c r="V86" s="143" cm="1">
        <f t="array" aca="1" ref="V86" ca="1">SUM(INDIRECT("'"&amp;TOTALECSheets&amp;"'!"&amp;ADDRESS(ROW(),COLUMN())))</f>
        <v>0</v>
      </c>
      <c r="W86" s="143" cm="1">
        <f t="array" aca="1" ref="W86" ca="1">SUM(INDIRECT("'"&amp;TOTALECSheets&amp;"'!"&amp;ADDRESS(ROW(),COLUMN())))</f>
        <v>0</v>
      </c>
      <c r="X86" s="143" cm="1">
        <f t="array" aca="1" ref="X86" ca="1">SUM(INDIRECT("'"&amp;TOTALECSheets&amp;"'!"&amp;ADDRESS(ROW(),COLUMN())))</f>
        <v>0</v>
      </c>
      <c r="Y86" s="143" cm="1">
        <f t="array" aca="1" ref="Y86" ca="1">SUM(INDIRECT("'"&amp;TOTALECSheets&amp;"'!"&amp;ADDRESS(ROW(),COLUMN())))</f>
        <v>0</v>
      </c>
      <c r="Z86" s="143" cm="1">
        <f t="array" aca="1" ref="Z86" ca="1">SUM(INDIRECT("'"&amp;TOTALECSheets&amp;"'!"&amp;ADDRESS(ROW(),COLUMN())))</f>
        <v>0</v>
      </c>
    </row>
    <row r="87" spans="1:26" outlineLevel="1">
      <c r="A87" s="113">
        <f>IF(ISBLANK('Input-Accounts'!A87),"",'Input-Accounts'!A87)</f>
        <v>73</v>
      </c>
      <c r="B87" s="17" t="str">
        <f>IF(ISBLANK('Input-Accounts'!B87),"",'Input-Accounts'!B87)</f>
        <v>M &amp; R Station Equipment - city gate</v>
      </c>
      <c r="C87" s="113">
        <f>IF(ISBLANK('Input-Accounts'!C87),"",'Input-Accounts'!C87)</f>
        <v>379</v>
      </c>
      <c r="D87" s="143" cm="1">
        <f t="array" aca="1" ref="D87" ca="1">SUM(INDIRECT("'"&amp;TOTALECSheets&amp;"'!"&amp;ADDRESS(ROW(),COLUMN())))</f>
        <v>0</v>
      </c>
      <c r="E87" s="143">
        <f t="shared" ca="1" si="8"/>
        <v>0</v>
      </c>
      <c r="F87" s="89"/>
      <c r="G87" s="143" cm="1">
        <f t="array" aca="1" ref="G87" ca="1">SUM(INDIRECT("'"&amp;TOTALECSheets&amp;"'!"&amp;ADDRESS(ROW(),COLUMN())))</f>
        <v>0</v>
      </c>
      <c r="H87" s="143" cm="1">
        <f t="array" aca="1" ref="H87" ca="1">SUM(INDIRECT("'"&amp;TOTALECSheets&amp;"'!"&amp;ADDRESS(ROW(),COLUMN())))</f>
        <v>0</v>
      </c>
      <c r="I87" s="143" cm="1">
        <f t="array" aca="1" ref="I87" ca="1">SUM(INDIRECT("'"&amp;TOTALECSheets&amp;"'!"&amp;ADDRESS(ROW(),COLUMN())))</f>
        <v>0</v>
      </c>
      <c r="J87" s="143" cm="1">
        <f t="array" aca="1" ref="J87" ca="1">SUM(INDIRECT("'"&amp;TOTALECSheets&amp;"'!"&amp;ADDRESS(ROW(),COLUMN())))</f>
        <v>0</v>
      </c>
      <c r="K87" s="143" cm="1">
        <f t="array" aca="1" ref="K87" ca="1">SUM(INDIRECT("'"&amp;TOTALECSheets&amp;"'!"&amp;ADDRESS(ROW(),COLUMN())))</f>
        <v>0</v>
      </c>
      <c r="L87" s="143" cm="1">
        <f t="array" aca="1" ref="L87" ca="1">SUM(INDIRECT("'"&amp;TOTALECSheets&amp;"'!"&amp;ADDRESS(ROW(),COLUMN())))</f>
        <v>0</v>
      </c>
      <c r="M87" s="143" cm="1">
        <f t="array" aca="1" ref="M87" ca="1">SUM(INDIRECT("'"&amp;TOTALECSheets&amp;"'!"&amp;ADDRESS(ROW(),COLUMN())))</f>
        <v>0</v>
      </c>
      <c r="N87" s="143" cm="1">
        <f t="array" aca="1" ref="N87" ca="1">SUM(INDIRECT("'"&amp;TOTALECSheets&amp;"'!"&amp;ADDRESS(ROW(),COLUMN())))</f>
        <v>0</v>
      </c>
      <c r="O87" s="143" cm="1">
        <f t="array" aca="1" ref="O87" ca="1">SUM(INDIRECT("'"&amp;TOTALECSheets&amp;"'!"&amp;ADDRESS(ROW(),COLUMN())))</f>
        <v>0</v>
      </c>
      <c r="P87" s="143" cm="1">
        <f t="array" aca="1" ref="P87" ca="1">SUM(INDIRECT("'"&amp;TOTALECSheets&amp;"'!"&amp;ADDRESS(ROW(),COLUMN())))</f>
        <v>0</v>
      </c>
      <c r="Q87" s="143" cm="1">
        <f t="array" aca="1" ref="Q87" ca="1">SUM(INDIRECT("'"&amp;TOTALECSheets&amp;"'!"&amp;ADDRESS(ROW(),COLUMN())))</f>
        <v>0</v>
      </c>
      <c r="R87" s="143" cm="1">
        <f t="array" aca="1" ref="R87" ca="1">SUM(INDIRECT("'"&amp;TOTALECSheets&amp;"'!"&amp;ADDRESS(ROW(),COLUMN())))</f>
        <v>0</v>
      </c>
      <c r="S87" s="143" cm="1">
        <f t="array" aca="1" ref="S87" ca="1">SUM(INDIRECT("'"&amp;TOTALECSheets&amp;"'!"&amp;ADDRESS(ROW(),COLUMN())))</f>
        <v>0</v>
      </c>
      <c r="T87" s="143" cm="1">
        <f t="array" aca="1" ref="T87" ca="1">SUM(INDIRECT("'"&amp;TOTALECSheets&amp;"'!"&amp;ADDRESS(ROW(),COLUMN())))</f>
        <v>0</v>
      </c>
      <c r="U87" s="143" cm="1">
        <f t="array" aca="1" ref="U87" ca="1">SUM(INDIRECT("'"&amp;TOTALECSheets&amp;"'!"&amp;ADDRESS(ROW(),COLUMN())))</f>
        <v>0</v>
      </c>
      <c r="V87" s="143" cm="1">
        <f t="array" aca="1" ref="V87" ca="1">SUM(INDIRECT("'"&amp;TOTALECSheets&amp;"'!"&amp;ADDRESS(ROW(),COLUMN())))</f>
        <v>0</v>
      </c>
      <c r="W87" s="143" cm="1">
        <f t="array" aca="1" ref="W87" ca="1">SUM(INDIRECT("'"&amp;TOTALECSheets&amp;"'!"&amp;ADDRESS(ROW(),COLUMN())))</f>
        <v>0</v>
      </c>
      <c r="X87" s="143" cm="1">
        <f t="array" aca="1" ref="X87" ca="1">SUM(INDIRECT("'"&amp;TOTALECSheets&amp;"'!"&amp;ADDRESS(ROW(),COLUMN())))</f>
        <v>0</v>
      </c>
      <c r="Y87" s="143" cm="1">
        <f t="array" aca="1" ref="Y87" ca="1">SUM(INDIRECT("'"&amp;TOTALECSheets&amp;"'!"&amp;ADDRESS(ROW(),COLUMN())))</f>
        <v>0</v>
      </c>
      <c r="Z87" s="143" cm="1">
        <f t="array" aca="1" ref="Z87" ca="1">SUM(INDIRECT("'"&amp;TOTALECSheets&amp;"'!"&amp;ADDRESS(ROW(),COLUMN())))</f>
        <v>0</v>
      </c>
    </row>
    <row r="88" spans="1:26" outlineLevel="1">
      <c r="A88" s="113">
        <f>IF(ISBLANK('Input-Accounts'!A88),"",'Input-Accounts'!A88)</f>
        <v>74</v>
      </c>
      <c r="B88" s="17" t="str">
        <f>IF(ISBLANK('Input-Accounts'!B88),"",'Input-Accounts'!B88)</f>
        <v>Services</v>
      </c>
      <c r="C88" s="113">
        <f>IF(ISBLANK('Input-Accounts'!C88),"",'Input-Accounts'!C88)</f>
        <v>380</v>
      </c>
      <c r="D88" s="143" cm="1">
        <f t="array" aca="1" ref="D88" ca="1">SUM(INDIRECT("'"&amp;TOTALECSheets&amp;"'!"&amp;ADDRESS(ROW(),COLUMN())))</f>
        <v>0</v>
      </c>
      <c r="E88" s="143">
        <f t="shared" ca="1" si="8"/>
        <v>0</v>
      </c>
      <c r="F88" s="89"/>
      <c r="G88" s="143" cm="1">
        <f t="array" aca="1" ref="G88" ca="1">SUM(INDIRECT("'"&amp;TOTALECSheets&amp;"'!"&amp;ADDRESS(ROW(),COLUMN())))</f>
        <v>0</v>
      </c>
      <c r="H88" s="143" cm="1">
        <f t="array" aca="1" ref="H88" ca="1">SUM(INDIRECT("'"&amp;TOTALECSheets&amp;"'!"&amp;ADDRESS(ROW(),COLUMN())))</f>
        <v>0</v>
      </c>
      <c r="I88" s="143" cm="1">
        <f t="array" aca="1" ref="I88" ca="1">SUM(INDIRECT("'"&amp;TOTALECSheets&amp;"'!"&amp;ADDRESS(ROW(),COLUMN())))</f>
        <v>0</v>
      </c>
      <c r="J88" s="143" cm="1">
        <f t="array" aca="1" ref="J88" ca="1">SUM(INDIRECT("'"&amp;TOTALECSheets&amp;"'!"&amp;ADDRESS(ROW(),COLUMN())))</f>
        <v>0</v>
      </c>
      <c r="K88" s="143" cm="1">
        <f t="array" aca="1" ref="K88" ca="1">SUM(INDIRECT("'"&amp;TOTALECSheets&amp;"'!"&amp;ADDRESS(ROW(),COLUMN())))</f>
        <v>0</v>
      </c>
      <c r="L88" s="143" cm="1">
        <f t="array" aca="1" ref="L88" ca="1">SUM(INDIRECT("'"&amp;TOTALECSheets&amp;"'!"&amp;ADDRESS(ROW(),COLUMN())))</f>
        <v>0</v>
      </c>
      <c r="M88" s="143" cm="1">
        <f t="array" aca="1" ref="M88" ca="1">SUM(INDIRECT("'"&amp;TOTALECSheets&amp;"'!"&amp;ADDRESS(ROW(),COLUMN())))</f>
        <v>0</v>
      </c>
      <c r="N88" s="143" cm="1">
        <f t="array" aca="1" ref="N88" ca="1">SUM(INDIRECT("'"&amp;TOTALECSheets&amp;"'!"&amp;ADDRESS(ROW(),COLUMN())))</f>
        <v>0</v>
      </c>
      <c r="O88" s="143" cm="1">
        <f t="array" aca="1" ref="O88" ca="1">SUM(INDIRECT("'"&amp;TOTALECSheets&amp;"'!"&amp;ADDRESS(ROW(),COLUMN())))</f>
        <v>0</v>
      </c>
      <c r="P88" s="143" cm="1">
        <f t="array" aca="1" ref="P88" ca="1">SUM(INDIRECT("'"&amp;TOTALECSheets&amp;"'!"&amp;ADDRESS(ROW(),COLUMN())))</f>
        <v>0</v>
      </c>
      <c r="Q88" s="143" cm="1">
        <f t="array" aca="1" ref="Q88" ca="1">SUM(INDIRECT("'"&amp;TOTALECSheets&amp;"'!"&amp;ADDRESS(ROW(),COLUMN())))</f>
        <v>0</v>
      </c>
      <c r="R88" s="143" cm="1">
        <f t="array" aca="1" ref="R88" ca="1">SUM(INDIRECT("'"&amp;TOTALECSheets&amp;"'!"&amp;ADDRESS(ROW(),COLUMN())))</f>
        <v>0</v>
      </c>
      <c r="S88" s="143" cm="1">
        <f t="array" aca="1" ref="S88" ca="1">SUM(INDIRECT("'"&amp;TOTALECSheets&amp;"'!"&amp;ADDRESS(ROW(),COLUMN())))</f>
        <v>0</v>
      </c>
      <c r="T88" s="143" cm="1">
        <f t="array" aca="1" ref="T88" ca="1">SUM(INDIRECT("'"&amp;TOTALECSheets&amp;"'!"&amp;ADDRESS(ROW(),COLUMN())))</f>
        <v>0</v>
      </c>
      <c r="U88" s="143" cm="1">
        <f t="array" aca="1" ref="U88" ca="1">SUM(INDIRECT("'"&amp;TOTALECSheets&amp;"'!"&amp;ADDRESS(ROW(),COLUMN())))</f>
        <v>0</v>
      </c>
      <c r="V88" s="143" cm="1">
        <f t="array" aca="1" ref="V88" ca="1">SUM(INDIRECT("'"&amp;TOTALECSheets&amp;"'!"&amp;ADDRESS(ROW(),COLUMN())))</f>
        <v>0</v>
      </c>
      <c r="W88" s="143" cm="1">
        <f t="array" aca="1" ref="W88" ca="1">SUM(INDIRECT("'"&amp;TOTALECSheets&amp;"'!"&amp;ADDRESS(ROW(),COLUMN())))</f>
        <v>0</v>
      </c>
      <c r="X88" s="143" cm="1">
        <f t="array" aca="1" ref="X88" ca="1">SUM(INDIRECT("'"&amp;TOTALECSheets&amp;"'!"&amp;ADDRESS(ROW(),COLUMN())))</f>
        <v>0</v>
      </c>
      <c r="Y88" s="143" cm="1">
        <f t="array" aca="1" ref="Y88" ca="1">SUM(INDIRECT("'"&amp;TOTALECSheets&amp;"'!"&amp;ADDRESS(ROW(),COLUMN())))</f>
        <v>0</v>
      </c>
      <c r="Z88" s="143" cm="1">
        <f t="array" aca="1" ref="Z88" ca="1">SUM(INDIRECT("'"&amp;TOTALECSheets&amp;"'!"&amp;ADDRESS(ROW(),COLUMN())))</f>
        <v>0</v>
      </c>
    </row>
    <row r="89" spans="1:26" outlineLevel="1">
      <c r="A89" s="113">
        <f>IF(ISBLANK('Input-Accounts'!A89),"",'Input-Accounts'!A89)</f>
        <v>75</v>
      </c>
      <c r="B89" s="17" t="str">
        <f>IF(ISBLANK('Input-Accounts'!B89),"",'Input-Accounts'!B89)</f>
        <v>Meters</v>
      </c>
      <c r="C89" s="113">
        <f>IF(ISBLANK('Input-Accounts'!C89),"",'Input-Accounts'!C89)</f>
        <v>381</v>
      </c>
      <c r="D89" s="143" cm="1">
        <f t="array" aca="1" ref="D89" ca="1">SUM(INDIRECT("'"&amp;TOTALECSheets&amp;"'!"&amp;ADDRESS(ROW(),COLUMN())))</f>
        <v>0</v>
      </c>
      <c r="E89" s="143">
        <f t="shared" ca="1" si="8"/>
        <v>0</v>
      </c>
      <c r="F89" s="89"/>
      <c r="G89" s="143" cm="1">
        <f t="array" aca="1" ref="G89" ca="1">SUM(INDIRECT("'"&amp;TOTALECSheets&amp;"'!"&amp;ADDRESS(ROW(),COLUMN())))</f>
        <v>0</v>
      </c>
      <c r="H89" s="143" cm="1">
        <f t="array" aca="1" ref="H89" ca="1">SUM(INDIRECT("'"&amp;TOTALECSheets&amp;"'!"&amp;ADDRESS(ROW(),COLUMN())))</f>
        <v>0</v>
      </c>
      <c r="I89" s="143" cm="1">
        <f t="array" aca="1" ref="I89" ca="1">SUM(INDIRECT("'"&amp;TOTALECSheets&amp;"'!"&amp;ADDRESS(ROW(),COLUMN())))</f>
        <v>0</v>
      </c>
      <c r="J89" s="143" cm="1">
        <f t="array" aca="1" ref="J89" ca="1">SUM(INDIRECT("'"&amp;TOTALECSheets&amp;"'!"&amp;ADDRESS(ROW(),COLUMN())))</f>
        <v>0</v>
      </c>
      <c r="K89" s="143" cm="1">
        <f t="array" aca="1" ref="K89" ca="1">SUM(INDIRECT("'"&amp;TOTALECSheets&amp;"'!"&amp;ADDRESS(ROW(),COLUMN())))</f>
        <v>0</v>
      </c>
      <c r="L89" s="143" cm="1">
        <f t="array" aca="1" ref="L89" ca="1">SUM(INDIRECT("'"&amp;TOTALECSheets&amp;"'!"&amp;ADDRESS(ROW(),COLUMN())))</f>
        <v>0</v>
      </c>
      <c r="M89" s="143" cm="1">
        <f t="array" aca="1" ref="M89" ca="1">SUM(INDIRECT("'"&amp;TOTALECSheets&amp;"'!"&amp;ADDRESS(ROW(),COLUMN())))</f>
        <v>0</v>
      </c>
      <c r="N89" s="143" cm="1">
        <f t="array" aca="1" ref="N89" ca="1">SUM(INDIRECT("'"&amp;TOTALECSheets&amp;"'!"&amp;ADDRESS(ROW(),COLUMN())))</f>
        <v>0</v>
      </c>
      <c r="O89" s="143" cm="1">
        <f t="array" aca="1" ref="O89" ca="1">SUM(INDIRECT("'"&amp;TOTALECSheets&amp;"'!"&amp;ADDRESS(ROW(),COLUMN())))</f>
        <v>0</v>
      </c>
      <c r="P89" s="143" cm="1">
        <f t="array" aca="1" ref="P89" ca="1">SUM(INDIRECT("'"&amp;TOTALECSheets&amp;"'!"&amp;ADDRESS(ROW(),COLUMN())))</f>
        <v>0</v>
      </c>
      <c r="Q89" s="143" cm="1">
        <f t="array" aca="1" ref="Q89" ca="1">SUM(INDIRECT("'"&amp;TOTALECSheets&amp;"'!"&amp;ADDRESS(ROW(),COLUMN())))</f>
        <v>0</v>
      </c>
      <c r="R89" s="143" cm="1">
        <f t="array" aca="1" ref="R89" ca="1">SUM(INDIRECT("'"&amp;TOTALECSheets&amp;"'!"&amp;ADDRESS(ROW(),COLUMN())))</f>
        <v>0</v>
      </c>
      <c r="S89" s="143" cm="1">
        <f t="array" aca="1" ref="S89" ca="1">SUM(INDIRECT("'"&amp;TOTALECSheets&amp;"'!"&amp;ADDRESS(ROW(),COLUMN())))</f>
        <v>0</v>
      </c>
      <c r="T89" s="143" cm="1">
        <f t="array" aca="1" ref="T89" ca="1">SUM(INDIRECT("'"&amp;TOTALECSheets&amp;"'!"&amp;ADDRESS(ROW(),COLUMN())))</f>
        <v>0</v>
      </c>
      <c r="U89" s="143" cm="1">
        <f t="array" aca="1" ref="U89" ca="1">SUM(INDIRECT("'"&amp;TOTALECSheets&amp;"'!"&amp;ADDRESS(ROW(),COLUMN())))</f>
        <v>0</v>
      </c>
      <c r="V89" s="143" cm="1">
        <f t="array" aca="1" ref="V89" ca="1">SUM(INDIRECT("'"&amp;TOTALECSheets&amp;"'!"&amp;ADDRESS(ROW(),COLUMN())))</f>
        <v>0</v>
      </c>
      <c r="W89" s="143" cm="1">
        <f t="array" aca="1" ref="W89" ca="1">SUM(INDIRECT("'"&amp;TOTALECSheets&amp;"'!"&amp;ADDRESS(ROW(),COLUMN())))</f>
        <v>0</v>
      </c>
      <c r="X89" s="143" cm="1">
        <f t="array" aca="1" ref="X89" ca="1">SUM(INDIRECT("'"&amp;TOTALECSheets&amp;"'!"&amp;ADDRESS(ROW(),COLUMN())))</f>
        <v>0</v>
      </c>
      <c r="Y89" s="143" cm="1">
        <f t="array" aca="1" ref="Y89" ca="1">SUM(INDIRECT("'"&amp;TOTALECSheets&amp;"'!"&amp;ADDRESS(ROW(),COLUMN())))</f>
        <v>0</v>
      </c>
      <c r="Z89" s="143" cm="1">
        <f t="array" aca="1" ref="Z89" ca="1">SUM(INDIRECT("'"&amp;TOTALECSheets&amp;"'!"&amp;ADDRESS(ROW(),COLUMN())))</f>
        <v>0</v>
      </c>
    </row>
    <row r="90" spans="1:26" outlineLevel="1">
      <c r="A90" s="113">
        <f>IF(ISBLANK('Input-Accounts'!A90),"",'Input-Accounts'!A90)</f>
        <v>76</v>
      </c>
      <c r="B90" s="17" t="str">
        <f>IF(ISBLANK('Input-Accounts'!B90),"",'Input-Accounts'!B90)</f>
        <v>House Regulator &amp; Install.</v>
      </c>
      <c r="C90" s="113">
        <f>IF(ISBLANK('Input-Accounts'!C90),"",'Input-Accounts'!C90)</f>
        <v>383</v>
      </c>
      <c r="D90" s="143" cm="1">
        <f t="array" aca="1" ref="D90" ca="1">SUM(INDIRECT("'"&amp;TOTALECSheets&amp;"'!"&amp;ADDRESS(ROW(),COLUMN())))</f>
        <v>0</v>
      </c>
      <c r="E90" s="143">
        <f t="shared" ca="1" si="8"/>
        <v>0</v>
      </c>
      <c r="F90" s="89"/>
      <c r="G90" s="143" cm="1">
        <f t="array" aca="1" ref="G90" ca="1">SUM(INDIRECT("'"&amp;TOTALECSheets&amp;"'!"&amp;ADDRESS(ROW(),COLUMN())))</f>
        <v>0</v>
      </c>
      <c r="H90" s="143" cm="1">
        <f t="array" aca="1" ref="H90" ca="1">SUM(INDIRECT("'"&amp;TOTALECSheets&amp;"'!"&amp;ADDRESS(ROW(),COLUMN())))</f>
        <v>0</v>
      </c>
      <c r="I90" s="143" cm="1">
        <f t="array" aca="1" ref="I90" ca="1">SUM(INDIRECT("'"&amp;TOTALECSheets&amp;"'!"&amp;ADDRESS(ROW(),COLUMN())))</f>
        <v>0</v>
      </c>
      <c r="J90" s="143" cm="1">
        <f t="array" aca="1" ref="J90" ca="1">SUM(INDIRECT("'"&amp;TOTALECSheets&amp;"'!"&amp;ADDRESS(ROW(),COLUMN())))</f>
        <v>0</v>
      </c>
      <c r="K90" s="143" cm="1">
        <f t="array" aca="1" ref="K90" ca="1">SUM(INDIRECT("'"&amp;TOTALECSheets&amp;"'!"&amp;ADDRESS(ROW(),COLUMN())))</f>
        <v>0</v>
      </c>
      <c r="L90" s="143" cm="1">
        <f t="array" aca="1" ref="L90" ca="1">SUM(INDIRECT("'"&amp;TOTALECSheets&amp;"'!"&amp;ADDRESS(ROW(),COLUMN())))</f>
        <v>0</v>
      </c>
      <c r="M90" s="143" cm="1">
        <f t="array" aca="1" ref="M90" ca="1">SUM(INDIRECT("'"&amp;TOTALECSheets&amp;"'!"&amp;ADDRESS(ROW(),COLUMN())))</f>
        <v>0</v>
      </c>
      <c r="N90" s="143" cm="1">
        <f t="array" aca="1" ref="N90" ca="1">SUM(INDIRECT("'"&amp;TOTALECSheets&amp;"'!"&amp;ADDRESS(ROW(),COLUMN())))</f>
        <v>0</v>
      </c>
      <c r="O90" s="143" cm="1">
        <f t="array" aca="1" ref="O90" ca="1">SUM(INDIRECT("'"&amp;TOTALECSheets&amp;"'!"&amp;ADDRESS(ROW(),COLUMN())))</f>
        <v>0</v>
      </c>
      <c r="P90" s="143" cm="1">
        <f t="array" aca="1" ref="P90" ca="1">SUM(INDIRECT("'"&amp;TOTALECSheets&amp;"'!"&amp;ADDRESS(ROW(),COLUMN())))</f>
        <v>0</v>
      </c>
      <c r="Q90" s="143" cm="1">
        <f t="array" aca="1" ref="Q90" ca="1">SUM(INDIRECT("'"&amp;TOTALECSheets&amp;"'!"&amp;ADDRESS(ROW(),COLUMN())))</f>
        <v>0</v>
      </c>
      <c r="R90" s="143" cm="1">
        <f t="array" aca="1" ref="R90" ca="1">SUM(INDIRECT("'"&amp;TOTALECSheets&amp;"'!"&amp;ADDRESS(ROW(),COLUMN())))</f>
        <v>0</v>
      </c>
      <c r="S90" s="143" cm="1">
        <f t="array" aca="1" ref="S90" ca="1">SUM(INDIRECT("'"&amp;TOTALECSheets&amp;"'!"&amp;ADDRESS(ROW(),COLUMN())))</f>
        <v>0</v>
      </c>
      <c r="T90" s="143" cm="1">
        <f t="array" aca="1" ref="T90" ca="1">SUM(INDIRECT("'"&amp;TOTALECSheets&amp;"'!"&amp;ADDRESS(ROW(),COLUMN())))</f>
        <v>0</v>
      </c>
      <c r="U90" s="143" cm="1">
        <f t="array" aca="1" ref="U90" ca="1">SUM(INDIRECT("'"&amp;TOTALECSheets&amp;"'!"&amp;ADDRESS(ROW(),COLUMN())))</f>
        <v>0</v>
      </c>
      <c r="V90" s="143" cm="1">
        <f t="array" aca="1" ref="V90" ca="1">SUM(INDIRECT("'"&amp;TOTALECSheets&amp;"'!"&amp;ADDRESS(ROW(),COLUMN())))</f>
        <v>0</v>
      </c>
      <c r="W90" s="143" cm="1">
        <f t="array" aca="1" ref="W90" ca="1">SUM(INDIRECT("'"&amp;TOTALECSheets&amp;"'!"&amp;ADDRESS(ROW(),COLUMN())))</f>
        <v>0</v>
      </c>
      <c r="X90" s="143" cm="1">
        <f t="array" aca="1" ref="X90" ca="1">SUM(INDIRECT("'"&amp;TOTALECSheets&amp;"'!"&amp;ADDRESS(ROW(),COLUMN())))</f>
        <v>0</v>
      </c>
      <c r="Y90" s="143" cm="1">
        <f t="array" aca="1" ref="Y90" ca="1">SUM(INDIRECT("'"&amp;TOTALECSheets&amp;"'!"&amp;ADDRESS(ROW(),COLUMN())))</f>
        <v>0</v>
      </c>
      <c r="Z90" s="143" cm="1">
        <f t="array" aca="1" ref="Z90" ca="1">SUM(INDIRECT("'"&amp;TOTALECSheets&amp;"'!"&amp;ADDRESS(ROW(),COLUMN())))</f>
        <v>0</v>
      </c>
    </row>
    <row r="91" spans="1:26" outlineLevel="1">
      <c r="A91" s="113">
        <f>IF(ISBLANK('Input-Accounts'!A91),"",'Input-Accounts'!A91)</f>
        <v>77</v>
      </c>
      <c r="B91" s="17" t="str">
        <f>IF(ISBLANK('Input-Accounts'!B91),"",'Input-Accounts'!B91)</f>
        <v>Industrial M &amp; R Station Equipment</v>
      </c>
      <c r="C91" s="113">
        <f>IF(ISBLANK('Input-Accounts'!C91),"",'Input-Accounts'!C91)</f>
        <v>385</v>
      </c>
      <c r="D91" s="143" cm="1">
        <f t="array" aca="1" ref="D91" ca="1">SUM(INDIRECT("'"&amp;TOTALECSheets&amp;"'!"&amp;ADDRESS(ROW(),COLUMN())))</f>
        <v>0</v>
      </c>
      <c r="E91" s="143">
        <f t="shared" ca="1" si="8"/>
        <v>0</v>
      </c>
      <c r="F91" s="89"/>
      <c r="G91" s="143" cm="1">
        <f t="array" aca="1" ref="G91" ca="1">SUM(INDIRECT("'"&amp;TOTALECSheets&amp;"'!"&amp;ADDRESS(ROW(),COLUMN())))</f>
        <v>0</v>
      </c>
      <c r="H91" s="143" cm="1">
        <f t="array" aca="1" ref="H91" ca="1">SUM(INDIRECT("'"&amp;TOTALECSheets&amp;"'!"&amp;ADDRESS(ROW(),COLUMN())))</f>
        <v>0</v>
      </c>
      <c r="I91" s="143" cm="1">
        <f t="array" aca="1" ref="I91" ca="1">SUM(INDIRECT("'"&amp;TOTALECSheets&amp;"'!"&amp;ADDRESS(ROW(),COLUMN())))</f>
        <v>0</v>
      </c>
      <c r="J91" s="143" cm="1">
        <f t="array" aca="1" ref="J91" ca="1">SUM(INDIRECT("'"&amp;TOTALECSheets&amp;"'!"&amp;ADDRESS(ROW(),COLUMN())))</f>
        <v>0</v>
      </c>
      <c r="K91" s="143" cm="1">
        <f t="array" aca="1" ref="K91" ca="1">SUM(INDIRECT("'"&amp;TOTALECSheets&amp;"'!"&amp;ADDRESS(ROW(),COLUMN())))</f>
        <v>0</v>
      </c>
      <c r="L91" s="143" cm="1">
        <f t="array" aca="1" ref="L91" ca="1">SUM(INDIRECT("'"&amp;TOTALECSheets&amp;"'!"&amp;ADDRESS(ROW(),COLUMN())))</f>
        <v>0</v>
      </c>
      <c r="M91" s="143" cm="1">
        <f t="array" aca="1" ref="M91" ca="1">SUM(INDIRECT("'"&amp;TOTALECSheets&amp;"'!"&amp;ADDRESS(ROW(),COLUMN())))</f>
        <v>0</v>
      </c>
      <c r="N91" s="143" cm="1">
        <f t="array" aca="1" ref="N91" ca="1">SUM(INDIRECT("'"&amp;TOTALECSheets&amp;"'!"&amp;ADDRESS(ROW(),COLUMN())))</f>
        <v>0</v>
      </c>
      <c r="O91" s="143" cm="1">
        <f t="array" aca="1" ref="O91" ca="1">SUM(INDIRECT("'"&amp;TOTALECSheets&amp;"'!"&amp;ADDRESS(ROW(),COLUMN())))</f>
        <v>0</v>
      </c>
      <c r="P91" s="143" cm="1">
        <f t="array" aca="1" ref="P91" ca="1">SUM(INDIRECT("'"&amp;TOTALECSheets&amp;"'!"&amp;ADDRESS(ROW(),COLUMN())))</f>
        <v>0</v>
      </c>
      <c r="Q91" s="143" cm="1">
        <f t="array" aca="1" ref="Q91" ca="1">SUM(INDIRECT("'"&amp;TOTALECSheets&amp;"'!"&amp;ADDRESS(ROW(),COLUMN())))</f>
        <v>0</v>
      </c>
      <c r="R91" s="143" cm="1">
        <f t="array" aca="1" ref="R91" ca="1">SUM(INDIRECT("'"&amp;TOTALECSheets&amp;"'!"&amp;ADDRESS(ROW(),COLUMN())))</f>
        <v>0</v>
      </c>
      <c r="S91" s="143" cm="1">
        <f t="array" aca="1" ref="S91" ca="1">SUM(INDIRECT("'"&amp;TOTALECSheets&amp;"'!"&amp;ADDRESS(ROW(),COLUMN())))</f>
        <v>0</v>
      </c>
      <c r="T91" s="143" cm="1">
        <f t="array" aca="1" ref="T91" ca="1">SUM(INDIRECT("'"&amp;TOTALECSheets&amp;"'!"&amp;ADDRESS(ROW(),COLUMN())))</f>
        <v>0</v>
      </c>
      <c r="U91" s="143" cm="1">
        <f t="array" aca="1" ref="U91" ca="1">SUM(INDIRECT("'"&amp;TOTALECSheets&amp;"'!"&amp;ADDRESS(ROW(),COLUMN())))</f>
        <v>0</v>
      </c>
      <c r="V91" s="143" cm="1">
        <f t="array" aca="1" ref="V91" ca="1">SUM(INDIRECT("'"&amp;TOTALECSheets&amp;"'!"&amp;ADDRESS(ROW(),COLUMN())))</f>
        <v>0</v>
      </c>
      <c r="W91" s="143" cm="1">
        <f t="array" aca="1" ref="W91" ca="1">SUM(INDIRECT("'"&amp;TOTALECSheets&amp;"'!"&amp;ADDRESS(ROW(),COLUMN())))</f>
        <v>0</v>
      </c>
      <c r="X91" s="143" cm="1">
        <f t="array" aca="1" ref="X91" ca="1">SUM(INDIRECT("'"&amp;TOTALECSheets&amp;"'!"&amp;ADDRESS(ROW(),COLUMN())))</f>
        <v>0</v>
      </c>
      <c r="Y91" s="143" cm="1">
        <f t="array" aca="1" ref="Y91" ca="1">SUM(INDIRECT("'"&amp;TOTALECSheets&amp;"'!"&amp;ADDRESS(ROW(),COLUMN())))</f>
        <v>0</v>
      </c>
      <c r="Z91" s="143" cm="1">
        <f t="array" aca="1" ref="Z91" ca="1">SUM(INDIRECT("'"&amp;TOTALECSheets&amp;"'!"&amp;ADDRESS(ROW(),COLUMN())))</f>
        <v>0</v>
      </c>
    </row>
    <row r="92" spans="1:26" outlineLevel="1">
      <c r="A92" s="113">
        <f>IF(ISBLANK('Input-Accounts'!A92),"",'Input-Accounts'!A92)</f>
        <v>78</v>
      </c>
      <c r="B92" s="79" t="str">
        <f>IF(ISBLANK('Input-Accounts'!B92),"",'Input-Accounts'!B92)</f>
        <v>Subtotal - Distribution Plant</v>
      </c>
      <c r="C92" s="113" t="str">
        <f>IF(ISBLANK('Input-Accounts'!C92),"",'Input-Accounts'!C92)</f>
        <v/>
      </c>
      <c r="D92" s="144" cm="1">
        <f t="array" aca="1" ref="D92" ca="1">SUM(INDIRECT("'"&amp;TOTALECSheets&amp;"'!"&amp;ADDRESS(ROW(),COLUMN())))</f>
        <v>0</v>
      </c>
      <c r="E92" s="143">
        <f t="shared" ca="1" si="8"/>
        <v>0</v>
      </c>
      <c r="G92" s="144" cm="1">
        <f t="array" aca="1" ref="G92" ca="1">SUM(INDIRECT("'"&amp;TOTALECSheets&amp;"'!"&amp;ADDRESS(ROW(),COLUMN())))</f>
        <v>0</v>
      </c>
      <c r="H92" s="144" cm="1">
        <f t="array" aca="1" ref="H92" ca="1">SUM(INDIRECT("'"&amp;TOTALECSheets&amp;"'!"&amp;ADDRESS(ROW(),COLUMN())))</f>
        <v>0</v>
      </c>
      <c r="I92" s="144" cm="1">
        <f t="array" aca="1" ref="I92" ca="1">SUM(INDIRECT("'"&amp;TOTALECSheets&amp;"'!"&amp;ADDRESS(ROW(),COLUMN())))</f>
        <v>0</v>
      </c>
      <c r="J92" s="144" cm="1">
        <f t="array" aca="1" ref="J92" ca="1">SUM(INDIRECT("'"&amp;TOTALECSheets&amp;"'!"&amp;ADDRESS(ROW(),COLUMN())))</f>
        <v>0</v>
      </c>
      <c r="K92" s="144" cm="1">
        <f t="array" aca="1" ref="K92" ca="1">SUM(INDIRECT("'"&amp;TOTALECSheets&amp;"'!"&amp;ADDRESS(ROW(),COLUMN())))</f>
        <v>0</v>
      </c>
      <c r="L92" s="144" cm="1">
        <f t="array" aca="1" ref="L92" ca="1">SUM(INDIRECT("'"&amp;TOTALECSheets&amp;"'!"&amp;ADDRESS(ROW(),COLUMN())))</f>
        <v>0</v>
      </c>
      <c r="M92" s="144" cm="1">
        <f t="array" aca="1" ref="M92" ca="1">SUM(INDIRECT("'"&amp;TOTALECSheets&amp;"'!"&amp;ADDRESS(ROW(),COLUMN())))</f>
        <v>0</v>
      </c>
      <c r="N92" s="144" cm="1">
        <f t="array" aca="1" ref="N92" ca="1">SUM(INDIRECT("'"&amp;TOTALECSheets&amp;"'!"&amp;ADDRESS(ROW(),COLUMN())))</f>
        <v>0</v>
      </c>
      <c r="O92" s="144" cm="1">
        <f t="array" aca="1" ref="O92" ca="1">SUM(INDIRECT("'"&amp;TOTALECSheets&amp;"'!"&amp;ADDRESS(ROW(),COLUMN())))</f>
        <v>0</v>
      </c>
      <c r="P92" s="144" cm="1">
        <f t="array" aca="1" ref="P92" ca="1">SUM(INDIRECT("'"&amp;TOTALECSheets&amp;"'!"&amp;ADDRESS(ROW(),COLUMN())))</f>
        <v>0</v>
      </c>
      <c r="Q92" s="144" cm="1">
        <f t="array" aca="1" ref="Q92" ca="1">SUM(INDIRECT("'"&amp;TOTALECSheets&amp;"'!"&amp;ADDRESS(ROW(),COLUMN())))</f>
        <v>0</v>
      </c>
      <c r="R92" s="144" cm="1">
        <f t="array" aca="1" ref="R92" ca="1">SUM(INDIRECT("'"&amp;TOTALECSheets&amp;"'!"&amp;ADDRESS(ROW(),COLUMN())))</f>
        <v>0</v>
      </c>
      <c r="S92" s="144" cm="1">
        <f t="array" aca="1" ref="S92" ca="1">SUM(INDIRECT("'"&amp;TOTALECSheets&amp;"'!"&amp;ADDRESS(ROW(),COLUMN())))</f>
        <v>0</v>
      </c>
      <c r="T92" s="144" cm="1">
        <f t="array" aca="1" ref="T92" ca="1">SUM(INDIRECT("'"&amp;TOTALECSheets&amp;"'!"&amp;ADDRESS(ROW(),COLUMN())))</f>
        <v>0</v>
      </c>
      <c r="U92" s="144" cm="1">
        <f t="array" aca="1" ref="U92" ca="1">SUM(INDIRECT("'"&amp;TOTALECSheets&amp;"'!"&amp;ADDRESS(ROW(),COLUMN())))</f>
        <v>0</v>
      </c>
      <c r="V92" s="144" cm="1">
        <f t="array" aca="1" ref="V92" ca="1">SUM(INDIRECT("'"&amp;TOTALECSheets&amp;"'!"&amp;ADDRESS(ROW(),COLUMN())))</f>
        <v>0</v>
      </c>
      <c r="W92" s="144" cm="1">
        <f t="array" aca="1" ref="W92" ca="1">SUM(INDIRECT("'"&amp;TOTALECSheets&amp;"'!"&amp;ADDRESS(ROW(),COLUMN())))</f>
        <v>0</v>
      </c>
      <c r="X92" s="144" cm="1">
        <f t="array" aca="1" ref="X92" ca="1">SUM(INDIRECT("'"&amp;TOTALECSheets&amp;"'!"&amp;ADDRESS(ROW(),COLUMN())))</f>
        <v>0</v>
      </c>
      <c r="Y92" s="144" cm="1">
        <f t="array" aca="1" ref="Y92" ca="1">SUM(INDIRECT("'"&amp;TOTALECSheets&amp;"'!"&amp;ADDRESS(ROW(),COLUMN())))</f>
        <v>0</v>
      </c>
      <c r="Z92" s="144" cm="1">
        <f t="array" aca="1" ref="Z92" ca="1">SUM(INDIRECT("'"&amp;TOTALECSheets&amp;"'!"&amp;ADDRESS(ROW(),COLUMN())))</f>
        <v>0</v>
      </c>
    </row>
    <row r="93" spans="1:26" outlineLevel="1">
      <c r="A93" s="113" t="str">
        <f>IF(ISBLANK('Input-Accounts'!A93),"",'Input-Accounts'!A93)</f>
        <v/>
      </c>
      <c r="B93" s="79" t="str">
        <f>IF(ISBLANK('Input-Accounts'!B93),"",'Input-Accounts'!B93)</f>
        <v/>
      </c>
      <c r="D93" s="143"/>
      <c r="E93" s="143">
        <f t="shared" si="8"/>
        <v>0</v>
      </c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</row>
    <row r="94" spans="1:26" outlineLevel="1">
      <c r="A94" s="113">
        <f>IF(ISBLANK('Input-Accounts'!A94),"",'Input-Accounts'!A94)</f>
        <v>79</v>
      </c>
      <c r="B94" s="81" t="str">
        <f>IF(ISBLANK('Input-Accounts'!B94),"",'Input-Accounts'!B94)</f>
        <v>General Plant</v>
      </c>
      <c r="D94" s="143"/>
      <c r="E94" s="143">
        <f t="shared" si="8"/>
        <v>0</v>
      </c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</row>
    <row r="95" spans="1:26" outlineLevel="1">
      <c r="A95" s="113">
        <f>IF(ISBLANK('Input-Accounts'!A95),"",'Input-Accounts'!A95)</f>
        <v>80</v>
      </c>
      <c r="B95" s="17" t="str">
        <f>IF(ISBLANK('Input-Accounts'!B95),"",'Input-Accounts'!B95)</f>
        <v>Land and Land Rights</v>
      </c>
      <c r="C95" s="113">
        <f>IF(ISBLANK('Input-Accounts'!C95),"",'Input-Accounts'!C95)</f>
        <v>389</v>
      </c>
      <c r="D95" s="143" cm="1">
        <f t="array" aca="1" ref="D95" ca="1">SUM(INDIRECT("'"&amp;TOTALECSheets&amp;"'!"&amp;ADDRESS(ROW(),COLUMN())))</f>
        <v>0</v>
      </c>
      <c r="E95" s="143">
        <f t="shared" ca="1" si="8"/>
        <v>0</v>
      </c>
      <c r="F95" s="89"/>
      <c r="G95" s="143" cm="1">
        <f t="array" aca="1" ref="G95" ca="1">SUM(INDIRECT("'"&amp;TOTALECSheets&amp;"'!"&amp;ADDRESS(ROW(),COLUMN())))</f>
        <v>0</v>
      </c>
      <c r="H95" s="143" cm="1">
        <f t="array" aca="1" ref="H95" ca="1">SUM(INDIRECT("'"&amp;TOTALECSheets&amp;"'!"&amp;ADDRESS(ROW(),COLUMN())))</f>
        <v>0</v>
      </c>
      <c r="I95" s="143" cm="1">
        <f t="array" aca="1" ref="I95" ca="1">SUM(INDIRECT("'"&amp;TOTALECSheets&amp;"'!"&amp;ADDRESS(ROW(),COLUMN())))</f>
        <v>0</v>
      </c>
      <c r="J95" s="143" cm="1">
        <f t="array" aca="1" ref="J95" ca="1">SUM(INDIRECT("'"&amp;TOTALECSheets&amp;"'!"&amp;ADDRESS(ROW(),COLUMN())))</f>
        <v>0</v>
      </c>
      <c r="K95" s="143" cm="1">
        <f t="array" aca="1" ref="K95" ca="1">SUM(INDIRECT("'"&amp;TOTALECSheets&amp;"'!"&amp;ADDRESS(ROW(),COLUMN())))</f>
        <v>0</v>
      </c>
      <c r="L95" s="143" cm="1">
        <f t="array" aca="1" ref="L95" ca="1">SUM(INDIRECT("'"&amp;TOTALECSheets&amp;"'!"&amp;ADDRESS(ROW(),COLUMN())))</f>
        <v>0</v>
      </c>
      <c r="M95" s="143" cm="1">
        <f t="array" aca="1" ref="M95" ca="1">SUM(INDIRECT("'"&amp;TOTALECSheets&amp;"'!"&amp;ADDRESS(ROW(),COLUMN())))</f>
        <v>0</v>
      </c>
      <c r="N95" s="143" cm="1">
        <f t="array" aca="1" ref="N95" ca="1">SUM(INDIRECT("'"&amp;TOTALECSheets&amp;"'!"&amp;ADDRESS(ROW(),COLUMN())))</f>
        <v>0</v>
      </c>
      <c r="O95" s="143" cm="1">
        <f t="array" aca="1" ref="O95" ca="1">SUM(INDIRECT("'"&amp;TOTALECSheets&amp;"'!"&amp;ADDRESS(ROW(),COLUMN())))</f>
        <v>0</v>
      </c>
      <c r="P95" s="143" cm="1">
        <f t="array" aca="1" ref="P95" ca="1">SUM(INDIRECT("'"&amp;TOTALECSheets&amp;"'!"&amp;ADDRESS(ROW(),COLUMN())))</f>
        <v>0</v>
      </c>
      <c r="Q95" s="143" cm="1">
        <f t="array" aca="1" ref="Q95" ca="1">SUM(INDIRECT("'"&amp;TOTALECSheets&amp;"'!"&amp;ADDRESS(ROW(),COLUMN())))</f>
        <v>0</v>
      </c>
      <c r="R95" s="143" cm="1">
        <f t="array" aca="1" ref="R95" ca="1">SUM(INDIRECT("'"&amp;TOTALECSheets&amp;"'!"&amp;ADDRESS(ROW(),COLUMN())))</f>
        <v>0</v>
      </c>
      <c r="S95" s="143" cm="1">
        <f t="array" aca="1" ref="S95" ca="1">SUM(INDIRECT("'"&amp;TOTALECSheets&amp;"'!"&amp;ADDRESS(ROW(),COLUMN())))</f>
        <v>0</v>
      </c>
      <c r="T95" s="143" cm="1">
        <f t="array" aca="1" ref="T95" ca="1">SUM(INDIRECT("'"&amp;TOTALECSheets&amp;"'!"&amp;ADDRESS(ROW(),COLUMN())))</f>
        <v>0</v>
      </c>
      <c r="U95" s="143" cm="1">
        <f t="array" aca="1" ref="U95" ca="1">SUM(INDIRECT("'"&amp;TOTALECSheets&amp;"'!"&amp;ADDRESS(ROW(),COLUMN())))</f>
        <v>0</v>
      </c>
      <c r="V95" s="143" cm="1">
        <f t="array" aca="1" ref="V95" ca="1">SUM(INDIRECT("'"&amp;TOTALECSheets&amp;"'!"&amp;ADDRESS(ROW(),COLUMN())))</f>
        <v>0</v>
      </c>
      <c r="W95" s="143" cm="1">
        <f t="array" aca="1" ref="W95" ca="1">SUM(INDIRECT("'"&amp;TOTALECSheets&amp;"'!"&amp;ADDRESS(ROW(),COLUMN())))</f>
        <v>0</v>
      </c>
      <c r="X95" s="143" cm="1">
        <f t="array" aca="1" ref="X95" ca="1">SUM(INDIRECT("'"&amp;TOTALECSheets&amp;"'!"&amp;ADDRESS(ROW(),COLUMN())))</f>
        <v>0</v>
      </c>
      <c r="Y95" s="143" cm="1">
        <f t="array" aca="1" ref="Y95" ca="1">SUM(INDIRECT("'"&amp;TOTALECSheets&amp;"'!"&amp;ADDRESS(ROW(),COLUMN())))</f>
        <v>0</v>
      </c>
      <c r="Z95" s="143" cm="1">
        <f t="array" aca="1" ref="Z95" ca="1">SUM(INDIRECT("'"&amp;TOTALECSheets&amp;"'!"&amp;ADDRESS(ROW(),COLUMN())))</f>
        <v>0</v>
      </c>
    </row>
    <row r="96" spans="1:26" outlineLevel="1">
      <c r="A96" s="113">
        <f>IF(ISBLANK('Input-Accounts'!A96),"",'Input-Accounts'!A96)</f>
        <v>81</v>
      </c>
      <c r="B96" s="17" t="str">
        <f>IF(ISBLANK('Input-Accounts'!B96),"",'Input-Accounts'!B96)</f>
        <v>Structures and Improvements</v>
      </c>
      <c r="C96" s="113">
        <f>IF(ISBLANK('Input-Accounts'!C96),"",'Input-Accounts'!C96)</f>
        <v>390</v>
      </c>
      <c r="D96" s="143" cm="1">
        <f t="array" aca="1" ref="D96" ca="1">SUM(INDIRECT("'"&amp;TOTALECSheets&amp;"'!"&amp;ADDRESS(ROW(),COLUMN())))</f>
        <v>0</v>
      </c>
      <c r="E96" s="143">
        <f t="shared" ca="1" si="8"/>
        <v>0</v>
      </c>
      <c r="F96" s="89"/>
      <c r="G96" s="143" cm="1">
        <f t="array" aca="1" ref="G96" ca="1">SUM(INDIRECT("'"&amp;TOTALECSheets&amp;"'!"&amp;ADDRESS(ROW(),COLUMN())))</f>
        <v>0</v>
      </c>
      <c r="H96" s="143" cm="1">
        <f t="array" aca="1" ref="H96" ca="1">SUM(INDIRECT("'"&amp;TOTALECSheets&amp;"'!"&amp;ADDRESS(ROW(),COLUMN())))</f>
        <v>0</v>
      </c>
      <c r="I96" s="143" cm="1">
        <f t="array" aca="1" ref="I96" ca="1">SUM(INDIRECT("'"&amp;TOTALECSheets&amp;"'!"&amp;ADDRESS(ROW(),COLUMN())))</f>
        <v>0</v>
      </c>
      <c r="J96" s="143" cm="1">
        <f t="array" aca="1" ref="J96" ca="1">SUM(INDIRECT("'"&amp;TOTALECSheets&amp;"'!"&amp;ADDRESS(ROW(),COLUMN())))</f>
        <v>0</v>
      </c>
      <c r="K96" s="143" cm="1">
        <f t="array" aca="1" ref="K96" ca="1">SUM(INDIRECT("'"&amp;TOTALECSheets&amp;"'!"&amp;ADDRESS(ROW(),COLUMN())))</f>
        <v>0</v>
      </c>
      <c r="L96" s="143" cm="1">
        <f t="array" aca="1" ref="L96" ca="1">SUM(INDIRECT("'"&amp;TOTALECSheets&amp;"'!"&amp;ADDRESS(ROW(),COLUMN())))</f>
        <v>0</v>
      </c>
      <c r="M96" s="143" cm="1">
        <f t="array" aca="1" ref="M96" ca="1">SUM(INDIRECT("'"&amp;TOTALECSheets&amp;"'!"&amp;ADDRESS(ROW(),COLUMN())))</f>
        <v>0</v>
      </c>
      <c r="N96" s="143" cm="1">
        <f t="array" aca="1" ref="N96" ca="1">SUM(INDIRECT("'"&amp;TOTALECSheets&amp;"'!"&amp;ADDRESS(ROW(),COLUMN())))</f>
        <v>0</v>
      </c>
      <c r="O96" s="143" cm="1">
        <f t="array" aca="1" ref="O96" ca="1">SUM(INDIRECT("'"&amp;TOTALECSheets&amp;"'!"&amp;ADDRESS(ROW(),COLUMN())))</f>
        <v>0</v>
      </c>
      <c r="P96" s="143" cm="1">
        <f t="array" aca="1" ref="P96" ca="1">SUM(INDIRECT("'"&amp;TOTALECSheets&amp;"'!"&amp;ADDRESS(ROW(),COLUMN())))</f>
        <v>0</v>
      </c>
      <c r="Q96" s="143" cm="1">
        <f t="array" aca="1" ref="Q96" ca="1">SUM(INDIRECT("'"&amp;TOTALECSheets&amp;"'!"&amp;ADDRESS(ROW(),COLUMN())))</f>
        <v>0</v>
      </c>
      <c r="R96" s="143" cm="1">
        <f t="array" aca="1" ref="R96" ca="1">SUM(INDIRECT("'"&amp;TOTALECSheets&amp;"'!"&amp;ADDRESS(ROW(),COLUMN())))</f>
        <v>0</v>
      </c>
      <c r="S96" s="143" cm="1">
        <f t="array" aca="1" ref="S96" ca="1">SUM(INDIRECT("'"&amp;TOTALECSheets&amp;"'!"&amp;ADDRESS(ROW(),COLUMN())))</f>
        <v>0</v>
      </c>
      <c r="T96" s="143" cm="1">
        <f t="array" aca="1" ref="T96" ca="1">SUM(INDIRECT("'"&amp;TOTALECSheets&amp;"'!"&amp;ADDRESS(ROW(),COLUMN())))</f>
        <v>0</v>
      </c>
      <c r="U96" s="143" cm="1">
        <f t="array" aca="1" ref="U96" ca="1">SUM(INDIRECT("'"&amp;TOTALECSheets&amp;"'!"&amp;ADDRESS(ROW(),COLUMN())))</f>
        <v>0</v>
      </c>
      <c r="V96" s="143" cm="1">
        <f t="array" aca="1" ref="V96" ca="1">SUM(INDIRECT("'"&amp;TOTALECSheets&amp;"'!"&amp;ADDRESS(ROW(),COLUMN())))</f>
        <v>0</v>
      </c>
      <c r="W96" s="143" cm="1">
        <f t="array" aca="1" ref="W96" ca="1">SUM(INDIRECT("'"&amp;TOTALECSheets&amp;"'!"&amp;ADDRESS(ROW(),COLUMN())))</f>
        <v>0</v>
      </c>
      <c r="X96" s="143" cm="1">
        <f t="array" aca="1" ref="X96" ca="1">SUM(INDIRECT("'"&amp;TOTALECSheets&amp;"'!"&amp;ADDRESS(ROW(),COLUMN())))</f>
        <v>0</v>
      </c>
      <c r="Y96" s="143" cm="1">
        <f t="array" aca="1" ref="Y96" ca="1">SUM(INDIRECT("'"&amp;TOTALECSheets&amp;"'!"&amp;ADDRESS(ROW(),COLUMN())))</f>
        <v>0</v>
      </c>
      <c r="Z96" s="143" cm="1">
        <f t="array" aca="1" ref="Z96" ca="1">SUM(INDIRECT("'"&amp;TOTALECSheets&amp;"'!"&amp;ADDRESS(ROW(),COLUMN())))</f>
        <v>0</v>
      </c>
    </row>
    <row r="97" spans="1:26" outlineLevel="1">
      <c r="A97" s="113">
        <f>IF(ISBLANK('Input-Accounts'!A97),"",'Input-Accounts'!A97)</f>
        <v>82</v>
      </c>
      <c r="B97" s="17" t="str">
        <f>IF(ISBLANK('Input-Accounts'!B97),"",'Input-Accounts'!B97)</f>
        <v>Office Furniture and Equipment</v>
      </c>
      <c r="C97" s="113">
        <f>IF(ISBLANK('Input-Accounts'!C97),"",'Input-Accounts'!C97)</f>
        <v>391</v>
      </c>
      <c r="D97" s="143" cm="1">
        <f t="array" aca="1" ref="D97" ca="1">SUM(INDIRECT("'"&amp;TOTALECSheets&amp;"'!"&amp;ADDRESS(ROW(),COLUMN())))</f>
        <v>0</v>
      </c>
      <c r="E97" s="143">
        <f t="shared" ca="1" si="8"/>
        <v>0</v>
      </c>
      <c r="F97" s="89"/>
      <c r="G97" s="143" cm="1">
        <f t="array" aca="1" ref="G97" ca="1">SUM(INDIRECT("'"&amp;TOTALECSheets&amp;"'!"&amp;ADDRESS(ROW(),COLUMN())))</f>
        <v>0</v>
      </c>
      <c r="H97" s="143" cm="1">
        <f t="array" aca="1" ref="H97" ca="1">SUM(INDIRECT("'"&amp;TOTALECSheets&amp;"'!"&amp;ADDRESS(ROW(),COLUMN())))</f>
        <v>0</v>
      </c>
      <c r="I97" s="143" cm="1">
        <f t="array" aca="1" ref="I97" ca="1">SUM(INDIRECT("'"&amp;TOTALECSheets&amp;"'!"&amp;ADDRESS(ROW(),COLUMN())))</f>
        <v>0</v>
      </c>
      <c r="J97" s="143" cm="1">
        <f t="array" aca="1" ref="J97" ca="1">SUM(INDIRECT("'"&amp;TOTALECSheets&amp;"'!"&amp;ADDRESS(ROW(),COLUMN())))</f>
        <v>0</v>
      </c>
      <c r="K97" s="143" cm="1">
        <f t="array" aca="1" ref="K97" ca="1">SUM(INDIRECT("'"&amp;TOTALECSheets&amp;"'!"&amp;ADDRESS(ROW(),COLUMN())))</f>
        <v>0</v>
      </c>
      <c r="L97" s="143" cm="1">
        <f t="array" aca="1" ref="L97" ca="1">SUM(INDIRECT("'"&amp;TOTALECSheets&amp;"'!"&amp;ADDRESS(ROW(),COLUMN())))</f>
        <v>0</v>
      </c>
      <c r="M97" s="143" cm="1">
        <f t="array" aca="1" ref="M97" ca="1">SUM(INDIRECT("'"&amp;TOTALECSheets&amp;"'!"&amp;ADDRESS(ROW(),COLUMN())))</f>
        <v>0</v>
      </c>
      <c r="N97" s="143" cm="1">
        <f t="array" aca="1" ref="N97" ca="1">SUM(INDIRECT("'"&amp;TOTALECSheets&amp;"'!"&amp;ADDRESS(ROW(),COLUMN())))</f>
        <v>0</v>
      </c>
      <c r="O97" s="143" cm="1">
        <f t="array" aca="1" ref="O97" ca="1">SUM(INDIRECT("'"&amp;TOTALECSheets&amp;"'!"&amp;ADDRESS(ROW(),COLUMN())))</f>
        <v>0</v>
      </c>
      <c r="P97" s="143" cm="1">
        <f t="array" aca="1" ref="P97" ca="1">SUM(INDIRECT("'"&amp;TOTALECSheets&amp;"'!"&amp;ADDRESS(ROW(),COLUMN())))</f>
        <v>0</v>
      </c>
      <c r="Q97" s="143" cm="1">
        <f t="array" aca="1" ref="Q97" ca="1">SUM(INDIRECT("'"&amp;TOTALECSheets&amp;"'!"&amp;ADDRESS(ROW(),COLUMN())))</f>
        <v>0</v>
      </c>
      <c r="R97" s="143" cm="1">
        <f t="array" aca="1" ref="R97" ca="1">SUM(INDIRECT("'"&amp;TOTALECSheets&amp;"'!"&amp;ADDRESS(ROW(),COLUMN())))</f>
        <v>0</v>
      </c>
      <c r="S97" s="143" cm="1">
        <f t="array" aca="1" ref="S97" ca="1">SUM(INDIRECT("'"&amp;TOTALECSheets&amp;"'!"&amp;ADDRESS(ROW(),COLUMN())))</f>
        <v>0</v>
      </c>
      <c r="T97" s="143" cm="1">
        <f t="array" aca="1" ref="T97" ca="1">SUM(INDIRECT("'"&amp;TOTALECSheets&amp;"'!"&amp;ADDRESS(ROW(),COLUMN())))</f>
        <v>0</v>
      </c>
      <c r="U97" s="143" cm="1">
        <f t="array" aca="1" ref="U97" ca="1">SUM(INDIRECT("'"&amp;TOTALECSheets&amp;"'!"&amp;ADDRESS(ROW(),COLUMN())))</f>
        <v>0</v>
      </c>
      <c r="V97" s="143" cm="1">
        <f t="array" aca="1" ref="V97" ca="1">SUM(INDIRECT("'"&amp;TOTALECSheets&amp;"'!"&amp;ADDRESS(ROW(),COLUMN())))</f>
        <v>0</v>
      </c>
      <c r="W97" s="143" cm="1">
        <f t="array" aca="1" ref="W97" ca="1">SUM(INDIRECT("'"&amp;TOTALECSheets&amp;"'!"&amp;ADDRESS(ROW(),COLUMN())))</f>
        <v>0</v>
      </c>
      <c r="X97" s="143" cm="1">
        <f t="array" aca="1" ref="X97" ca="1">SUM(INDIRECT("'"&amp;TOTALECSheets&amp;"'!"&amp;ADDRESS(ROW(),COLUMN())))</f>
        <v>0</v>
      </c>
      <c r="Y97" s="143" cm="1">
        <f t="array" aca="1" ref="Y97" ca="1">SUM(INDIRECT("'"&amp;TOTALECSheets&amp;"'!"&amp;ADDRESS(ROW(),COLUMN())))</f>
        <v>0</v>
      </c>
      <c r="Z97" s="143" cm="1">
        <f t="array" aca="1" ref="Z97" ca="1">SUM(INDIRECT("'"&amp;TOTALECSheets&amp;"'!"&amp;ADDRESS(ROW(),COLUMN())))</f>
        <v>0</v>
      </c>
    </row>
    <row r="98" spans="1:26" outlineLevel="1">
      <c r="A98" s="113">
        <f>IF(ISBLANK('Input-Accounts'!A98),"",'Input-Accounts'!A98)</f>
        <v>83</v>
      </c>
      <c r="B98" s="17" t="str">
        <f>IF(ISBLANK('Input-Accounts'!B98),"",'Input-Accounts'!B98)</f>
        <v>Transportation Equipment</v>
      </c>
      <c r="C98" s="113">
        <f>IF(ISBLANK('Input-Accounts'!C98),"",'Input-Accounts'!C98)</f>
        <v>392</v>
      </c>
      <c r="D98" s="143" cm="1">
        <f t="array" aca="1" ref="D98" ca="1">SUM(INDIRECT("'"&amp;TOTALECSheets&amp;"'!"&amp;ADDRESS(ROW(),COLUMN())))</f>
        <v>0</v>
      </c>
      <c r="E98" s="143">
        <f t="shared" ca="1" si="8"/>
        <v>0</v>
      </c>
      <c r="F98" s="89"/>
      <c r="G98" s="143" cm="1">
        <f t="array" aca="1" ref="G98" ca="1">SUM(INDIRECT("'"&amp;TOTALECSheets&amp;"'!"&amp;ADDRESS(ROW(),COLUMN())))</f>
        <v>0</v>
      </c>
      <c r="H98" s="143" cm="1">
        <f t="array" aca="1" ref="H98" ca="1">SUM(INDIRECT("'"&amp;TOTALECSheets&amp;"'!"&amp;ADDRESS(ROW(),COLUMN())))</f>
        <v>0</v>
      </c>
      <c r="I98" s="143" cm="1">
        <f t="array" aca="1" ref="I98" ca="1">SUM(INDIRECT("'"&amp;TOTALECSheets&amp;"'!"&amp;ADDRESS(ROW(),COLUMN())))</f>
        <v>0</v>
      </c>
      <c r="J98" s="143" cm="1">
        <f t="array" aca="1" ref="J98" ca="1">SUM(INDIRECT("'"&amp;TOTALECSheets&amp;"'!"&amp;ADDRESS(ROW(),COLUMN())))</f>
        <v>0</v>
      </c>
      <c r="K98" s="143" cm="1">
        <f t="array" aca="1" ref="K98" ca="1">SUM(INDIRECT("'"&amp;TOTALECSheets&amp;"'!"&amp;ADDRESS(ROW(),COLUMN())))</f>
        <v>0</v>
      </c>
      <c r="L98" s="143" cm="1">
        <f t="array" aca="1" ref="L98" ca="1">SUM(INDIRECT("'"&amp;TOTALECSheets&amp;"'!"&amp;ADDRESS(ROW(),COLUMN())))</f>
        <v>0</v>
      </c>
      <c r="M98" s="143" cm="1">
        <f t="array" aca="1" ref="M98" ca="1">SUM(INDIRECT("'"&amp;TOTALECSheets&amp;"'!"&amp;ADDRESS(ROW(),COLUMN())))</f>
        <v>0</v>
      </c>
      <c r="N98" s="143" cm="1">
        <f t="array" aca="1" ref="N98" ca="1">SUM(INDIRECT("'"&amp;TOTALECSheets&amp;"'!"&amp;ADDRESS(ROW(),COLUMN())))</f>
        <v>0</v>
      </c>
      <c r="O98" s="143" cm="1">
        <f t="array" aca="1" ref="O98" ca="1">SUM(INDIRECT("'"&amp;TOTALECSheets&amp;"'!"&amp;ADDRESS(ROW(),COLUMN())))</f>
        <v>0</v>
      </c>
      <c r="P98" s="143" cm="1">
        <f t="array" aca="1" ref="P98" ca="1">SUM(INDIRECT("'"&amp;TOTALECSheets&amp;"'!"&amp;ADDRESS(ROW(),COLUMN())))</f>
        <v>0</v>
      </c>
      <c r="Q98" s="143" cm="1">
        <f t="array" aca="1" ref="Q98" ca="1">SUM(INDIRECT("'"&amp;TOTALECSheets&amp;"'!"&amp;ADDRESS(ROW(),COLUMN())))</f>
        <v>0</v>
      </c>
      <c r="R98" s="143" cm="1">
        <f t="array" aca="1" ref="R98" ca="1">SUM(INDIRECT("'"&amp;TOTALECSheets&amp;"'!"&amp;ADDRESS(ROW(),COLUMN())))</f>
        <v>0</v>
      </c>
      <c r="S98" s="143" cm="1">
        <f t="array" aca="1" ref="S98" ca="1">SUM(INDIRECT("'"&amp;TOTALECSheets&amp;"'!"&amp;ADDRESS(ROW(),COLUMN())))</f>
        <v>0</v>
      </c>
      <c r="T98" s="143" cm="1">
        <f t="array" aca="1" ref="T98" ca="1">SUM(INDIRECT("'"&amp;TOTALECSheets&amp;"'!"&amp;ADDRESS(ROW(),COLUMN())))</f>
        <v>0</v>
      </c>
      <c r="U98" s="143" cm="1">
        <f t="array" aca="1" ref="U98" ca="1">SUM(INDIRECT("'"&amp;TOTALECSheets&amp;"'!"&amp;ADDRESS(ROW(),COLUMN())))</f>
        <v>0</v>
      </c>
      <c r="V98" s="143" cm="1">
        <f t="array" aca="1" ref="V98" ca="1">SUM(INDIRECT("'"&amp;TOTALECSheets&amp;"'!"&amp;ADDRESS(ROW(),COLUMN())))</f>
        <v>0</v>
      </c>
      <c r="W98" s="143" cm="1">
        <f t="array" aca="1" ref="W98" ca="1">SUM(INDIRECT("'"&amp;TOTALECSheets&amp;"'!"&amp;ADDRESS(ROW(),COLUMN())))</f>
        <v>0</v>
      </c>
      <c r="X98" s="143" cm="1">
        <f t="array" aca="1" ref="X98" ca="1">SUM(INDIRECT("'"&amp;TOTALECSheets&amp;"'!"&amp;ADDRESS(ROW(),COLUMN())))</f>
        <v>0</v>
      </c>
      <c r="Y98" s="143" cm="1">
        <f t="array" aca="1" ref="Y98" ca="1">SUM(INDIRECT("'"&amp;TOTALECSheets&amp;"'!"&amp;ADDRESS(ROW(),COLUMN())))</f>
        <v>0</v>
      </c>
      <c r="Z98" s="143" cm="1">
        <f t="array" aca="1" ref="Z98" ca="1">SUM(INDIRECT("'"&amp;TOTALECSheets&amp;"'!"&amp;ADDRESS(ROW(),COLUMN())))</f>
        <v>0</v>
      </c>
    </row>
    <row r="99" spans="1:26" outlineLevel="1">
      <c r="A99" s="113">
        <f>IF(ISBLANK('Input-Accounts'!A99),"",'Input-Accounts'!A99)</f>
        <v>84</v>
      </c>
      <c r="B99" s="17" t="str">
        <f>IF(ISBLANK('Input-Accounts'!B99),"",'Input-Accounts'!B99)</f>
        <v>Stores Equipment</v>
      </c>
      <c r="C99" s="113">
        <f>IF(ISBLANK('Input-Accounts'!C99),"",'Input-Accounts'!C99)</f>
        <v>393</v>
      </c>
      <c r="D99" s="143" cm="1">
        <f t="array" aca="1" ref="D99" ca="1">SUM(INDIRECT("'"&amp;TOTALECSheets&amp;"'!"&amp;ADDRESS(ROW(),COLUMN())))</f>
        <v>0</v>
      </c>
      <c r="E99" s="143">
        <f t="shared" ca="1" si="8"/>
        <v>0</v>
      </c>
      <c r="F99" s="89"/>
      <c r="G99" s="143" cm="1">
        <f t="array" aca="1" ref="G99" ca="1">SUM(INDIRECT("'"&amp;TOTALECSheets&amp;"'!"&amp;ADDRESS(ROW(),COLUMN())))</f>
        <v>0</v>
      </c>
      <c r="H99" s="143" cm="1">
        <f t="array" aca="1" ref="H99" ca="1">SUM(INDIRECT("'"&amp;TOTALECSheets&amp;"'!"&amp;ADDRESS(ROW(),COLUMN())))</f>
        <v>0</v>
      </c>
      <c r="I99" s="143" cm="1">
        <f t="array" aca="1" ref="I99" ca="1">SUM(INDIRECT("'"&amp;TOTALECSheets&amp;"'!"&amp;ADDRESS(ROW(),COLUMN())))</f>
        <v>0</v>
      </c>
      <c r="J99" s="143" cm="1">
        <f t="array" aca="1" ref="J99" ca="1">SUM(INDIRECT("'"&amp;TOTALECSheets&amp;"'!"&amp;ADDRESS(ROW(),COLUMN())))</f>
        <v>0</v>
      </c>
      <c r="K99" s="143" cm="1">
        <f t="array" aca="1" ref="K99" ca="1">SUM(INDIRECT("'"&amp;TOTALECSheets&amp;"'!"&amp;ADDRESS(ROW(),COLUMN())))</f>
        <v>0</v>
      </c>
      <c r="L99" s="143" cm="1">
        <f t="array" aca="1" ref="L99" ca="1">SUM(INDIRECT("'"&amp;TOTALECSheets&amp;"'!"&amp;ADDRESS(ROW(),COLUMN())))</f>
        <v>0</v>
      </c>
      <c r="M99" s="143" cm="1">
        <f t="array" aca="1" ref="M99" ca="1">SUM(INDIRECT("'"&amp;TOTALECSheets&amp;"'!"&amp;ADDRESS(ROW(),COLUMN())))</f>
        <v>0</v>
      </c>
      <c r="N99" s="143" cm="1">
        <f t="array" aca="1" ref="N99" ca="1">SUM(INDIRECT("'"&amp;TOTALECSheets&amp;"'!"&amp;ADDRESS(ROW(),COLUMN())))</f>
        <v>0</v>
      </c>
      <c r="O99" s="143" cm="1">
        <f t="array" aca="1" ref="O99" ca="1">SUM(INDIRECT("'"&amp;TOTALECSheets&amp;"'!"&amp;ADDRESS(ROW(),COLUMN())))</f>
        <v>0</v>
      </c>
      <c r="P99" s="143" cm="1">
        <f t="array" aca="1" ref="P99" ca="1">SUM(INDIRECT("'"&amp;TOTALECSheets&amp;"'!"&amp;ADDRESS(ROW(),COLUMN())))</f>
        <v>0</v>
      </c>
      <c r="Q99" s="143" cm="1">
        <f t="array" aca="1" ref="Q99" ca="1">SUM(INDIRECT("'"&amp;TOTALECSheets&amp;"'!"&amp;ADDRESS(ROW(),COLUMN())))</f>
        <v>0</v>
      </c>
      <c r="R99" s="143" cm="1">
        <f t="array" aca="1" ref="R99" ca="1">SUM(INDIRECT("'"&amp;TOTALECSheets&amp;"'!"&amp;ADDRESS(ROW(),COLUMN())))</f>
        <v>0</v>
      </c>
      <c r="S99" s="143" cm="1">
        <f t="array" aca="1" ref="S99" ca="1">SUM(INDIRECT("'"&amp;TOTALECSheets&amp;"'!"&amp;ADDRESS(ROW(),COLUMN())))</f>
        <v>0</v>
      </c>
      <c r="T99" s="143" cm="1">
        <f t="array" aca="1" ref="T99" ca="1">SUM(INDIRECT("'"&amp;TOTALECSheets&amp;"'!"&amp;ADDRESS(ROW(),COLUMN())))</f>
        <v>0</v>
      </c>
      <c r="U99" s="143" cm="1">
        <f t="array" aca="1" ref="U99" ca="1">SUM(INDIRECT("'"&amp;TOTALECSheets&amp;"'!"&amp;ADDRESS(ROW(),COLUMN())))</f>
        <v>0</v>
      </c>
      <c r="V99" s="143" cm="1">
        <f t="array" aca="1" ref="V99" ca="1">SUM(INDIRECT("'"&amp;TOTALECSheets&amp;"'!"&amp;ADDRESS(ROW(),COLUMN())))</f>
        <v>0</v>
      </c>
      <c r="W99" s="143" cm="1">
        <f t="array" aca="1" ref="W99" ca="1">SUM(INDIRECT("'"&amp;TOTALECSheets&amp;"'!"&amp;ADDRESS(ROW(),COLUMN())))</f>
        <v>0</v>
      </c>
      <c r="X99" s="143" cm="1">
        <f t="array" aca="1" ref="X99" ca="1">SUM(INDIRECT("'"&amp;TOTALECSheets&amp;"'!"&amp;ADDRESS(ROW(),COLUMN())))</f>
        <v>0</v>
      </c>
      <c r="Y99" s="143" cm="1">
        <f t="array" aca="1" ref="Y99" ca="1">SUM(INDIRECT("'"&amp;TOTALECSheets&amp;"'!"&amp;ADDRESS(ROW(),COLUMN())))</f>
        <v>0</v>
      </c>
      <c r="Z99" s="143" cm="1">
        <f t="array" aca="1" ref="Z99" ca="1">SUM(INDIRECT("'"&amp;TOTALECSheets&amp;"'!"&amp;ADDRESS(ROW(),COLUMN())))</f>
        <v>0</v>
      </c>
    </row>
    <row r="100" spans="1:26" outlineLevel="1">
      <c r="A100" s="113">
        <f>IF(ISBLANK('Input-Accounts'!A100),"",'Input-Accounts'!A100)</f>
        <v>85</v>
      </c>
      <c r="B100" s="17" t="str">
        <f>IF(ISBLANK('Input-Accounts'!B100),"",'Input-Accounts'!B100)</f>
        <v xml:space="preserve">Tools, Shop, and Garage Equipment </v>
      </c>
      <c r="C100" s="113">
        <f>IF(ISBLANK('Input-Accounts'!C100),"",'Input-Accounts'!C100)</f>
        <v>394</v>
      </c>
      <c r="D100" s="143" cm="1">
        <f t="array" aca="1" ref="D100" ca="1">SUM(INDIRECT("'"&amp;TOTALECSheets&amp;"'!"&amp;ADDRESS(ROW(),COLUMN())))</f>
        <v>0</v>
      </c>
      <c r="E100" s="143">
        <f t="shared" ca="1" si="8"/>
        <v>0</v>
      </c>
      <c r="F100" s="89"/>
      <c r="G100" s="143" cm="1">
        <f t="array" aca="1" ref="G100" ca="1">SUM(INDIRECT("'"&amp;TOTALECSheets&amp;"'!"&amp;ADDRESS(ROW(),COLUMN())))</f>
        <v>0</v>
      </c>
      <c r="H100" s="143" cm="1">
        <f t="array" aca="1" ref="H100" ca="1">SUM(INDIRECT("'"&amp;TOTALECSheets&amp;"'!"&amp;ADDRESS(ROW(),COLUMN())))</f>
        <v>0</v>
      </c>
      <c r="I100" s="143" cm="1">
        <f t="array" aca="1" ref="I100" ca="1">SUM(INDIRECT("'"&amp;TOTALECSheets&amp;"'!"&amp;ADDRESS(ROW(),COLUMN())))</f>
        <v>0</v>
      </c>
      <c r="J100" s="143" cm="1">
        <f t="array" aca="1" ref="J100" ca="1">SUM(INDIRECT("'"&amp;TOTALECSheets&amp;"'!"&amp;ADDRESS(ROW(),COLUMN())))</f>
        <v>0</v>
      </c>
      <c r="K100" s="143" cm="1">
        <f t="array" aca="1" ref="K100" ca="1">SUM(INDIRECT("'"&amp;TOTALECSheets&amp;"'!"&amp;ADDRESS(ROW(),COLUMN())))</f>
        <v>0</v>
      </c>
      <c r="L100" s="143" cm="1">
        <f t="array" aca="1" ref="L100" ca="1">SUM(INDIRECT("'"&amp;TOTALECSheets&amp;"'!"&amp;ADDRESS(ROW(),COLUMN())))</f>
        <v>0</v>
      </c>
      <c r="M100" s="143" cm="1">
        <f t="array" aca="1" ref="M100" ca="1">SUM(INDIRECT("'"&amp;TOTALECSheets&amp;"'!"&amp;ADDRESS(ROW(),COLUMN())))</f>
        <v>0</v>
      </c>
      <c r="N100" s="143" cm="1">
        <f t="array" aca="1" ref="N100" ca="1">SUM(INDIRECT("'"&amp;TOTALECSheets&amp;"'!"&amp;ADDRESS(ROW(),COLUMN())))</f>
        <v>0</v>
      </c>
      <c r="O100" s="143" cm="1">
        <f t="array" aca="1" ref="O100" ca="1">SUM(INDIRECT("'"&amp;TOTALECSheets&amp;"'!"&amp;ADDRESS(ROW(),COLUMN())))</f>
        <v>0</v>
      </c>
      <c r="P100" s="143" cm="1">
        <f t="array" aca="1" ref="P100" ca="1">SUM(INDIRECT("'"&amp;TOTALECSheets&amp;"'!"&amp;ADDRESS(ROW(),COLUMN())))</f>
        <v>0</v>
      </c>
      <c r="Q100" s="143" cm="1">
        <f t="array" aca="1" ref="Q100" ca="1">SUM(INDIRECT("'"&amp;TOTALECSheets&amp;"'!"&amp;ADDRESS(ROW(),COLUMN())))</f>
        <v>0</v>
      </c>
      <c r="R100" s="143" cm="1">
        <f t="array" aca="1" ref="R100" ca="1">SUM(INDIRECT("'"&amp;TOTALECSheets&amp;"'!"&amp;ADDRESS(ROW(),COLUMN())))</f>
        <v>0</v>
      </c>
      <c r="S100" s="143" cm="1">
        <f t="array" aca="1" ref="S100" ca="1">SUM(INDIRECT("'"&amp;TOTALECSheets&amp;"'!"&amp;ADDRESS(ROW(),COLUMN())))</f>
        <v>0</v>
      </c>
      <c r="T100" s="143" cm="1">
        <f t="array" aca="1" ref="T100" ca="1">SUM(INDIRECT("'"&amp;TOTALECSheets&amp;"'!"&amp;ADDRESS(ROW(),COLUMN())))</f>
        <v>0</v>
      </c>
      <c r="U100" s="143" cm="1">
        <f t="array" aca="1" ref="U100" ca="1">SUM(INDIRECT("'"&amp;TOTALECSheets&amp;"'!"&amp;ADDRESS(ROW(),COLUMN())))</f>
        <v>0</v>
      </c>
      <c r="V100" s="143" cm="1">
        <f t="array" aca="1" ref="V100" ca="1">SUM(INDIRECT("'"&amp;TOTALECSheets&amp;"'!"&amp;ADDRESS(ROW(),COLUMN())))</f>
        <v>0</v>
      </c>
      <c r="W100" s="143" cm="1">
        <f t="array" aca="1" ref="W100" ca="1">SUM(INDIRECT("'"&amp;TOTALECSheets&amp;"'!"&amp;ADDRESS(ROW(),COLUMN())))</f>
        <v>0</v>
      </c>
      <c r="X100" s="143" cm="1">
        <f t="array" aca="1" ref="X100" ca="1">SUM(INDIRECT("'"&amp;TOTALECSheets&amp;"'!"&amp;ADDRESS(ROW(),COLUMN())))</f>
        <v>0</v>
      </c>
      <c r="Y100" s="143" cm="1">
        <f t="array" aca="1" ref="Y100" ca="1">SUM(INDIRECT("'"&amp;TOTALECSheets&amp;"'!"&amp;ADDRESS(ROW(),COLUMN())))</f>
        <v>0</v>
      </c>
      <c r="Z100" s="143" cm="1">
        <f t="array" aca="1" ref="Z100" ca="1">SUM(INDIRECT("'"&amp;TOTALECSheets&amp;"'!"&amp;ADDRESS(ROW(),COLUMN())))</f>
        <v>0</v>
      </c>
    </row>
    <row r="101" spans="1:26" outlineLevel="1">
      <c r="A101" s="113">
        <f>IF(ISBLANK('Input-Accounts'!A101),"",'Input-Accounts'!A101)</f>
        <v>86</v>
      </c>
      <c r="B101" s="17" t="str">
        <f>IF(ISBLANK('Input-Accounts'!B101),"",'Input-Accounts'!B101)</f>
        <v>Laboratory Equipment</v>
      </c>
      <c r="C101" s="113">
        <f>IF(ISBLANK('Input-Accounts'!C101),"",'Input-Accounts'!C101)</f>
        <v>395</v>
      </c>
      <c r="D101" s="143" cm="1">
        <f t="array" aca="1" ref="D101" ca="1">SUM(INDIRECT("'"&amp;TOTALECSheets&amp;"'!"&amp;ADDRESS(ROW(),COLUMN())))</f>
        <v>0</v>
      </c>
      <c r="E101" s="143">
        <f t="shared" ca="1" si="8"/>
        <v>0</v>
      </c>
      <c r="F101" s="89"/>
      <c r="G101" s="143" cm="1">
        <f t="array" aca="1" ref="G101" ca="1">SUM(INDIRECT("'"&amp;TOTALECSheets&amp;"'!"&amp;ADDRESS(ROW(),COLUMN())))</f>
        <v>0</v>
      </c>
      <c r="H101" s="143" cm="1">
        <f t="array" aca="1" ref="H101" ca="1">SUM(INDIRECT("'"&amp;TOTALECSheets&amp;"'!"&amp;ADDRESS(ROW(),COLUMN())))</f>
        <v>0</v>
      </c>
      <c r="I101" s="143" cm="1">
        <f t="array" aca="1" ref="I101" ca="1">SUM(INDIRECT("'"&amp;TOTALECSheets&amp;"'!"&amp;ADDRESS(ROW(),COLUMN())))</f>
        <v>0</v>
      </c>
      <c r="J101" s="143" cm="1">
        <f t="array" aca="1" ref="J101" ca="1">SUM(INDIRECT("'"&amp;TOTALECSheets&amp;"'!"&amp;ADDRESS(ROW(),COLUMN())))</f>
        <v>0</v>
      </c>
      <c r="K101" s="143" cm="1">
        <f t="array" aca="1" ref="K101" ca="1">SUM(INDIRECT("'"&amp;TOTALECSheets&amp;"'!"&amp;ADDRESS(ROW(),COLUMN())))</f>
        <v>0</v>
      </c>
      <c r="L101" s="143" cm="1">
        <f t="array" aca="1" ref="L101" ca="1">SUM(INDIRECT("'"&amp;TOTALECSheets&amp;"'!"&amp;ADDRESS(ROW(),COLUMN())))</f>
        <v>0</v>
      </c>
      <c r="M101" s="143" cm="1">
        <f t="array" aca="1" ref="M101" ca="1">SUM(INDIRECT("'"&amp;TOTALECSheets&amp;"'!"&amp;ADDRESS(ROW(),COLUMN())))</f>
        <v>0</v>
      </c>
      <c r="N101" s="143" cm="1">
        <f t="array" aca="1" ref="N101" ca="1">SUM(INDIRECT("'"&amp;TOTALECSheets&amp;"'!"&amp;ADDRESS(ROW(),COLUMN())))</f>
        <v>0</v>
      </c>
      <c r="O101" s="143" cm="1">
        <f t="array" aca="1" ref="O101" ca="1">SUM(INDIRECT("'"&amp;TOTALECSheets&amp;"'!"&amp;ADDRESS(ROW(),COLUMN())))</f>
        <v>0</v>
      </c>
      <c r="P101" s="143" cm="1">
        <f t="array" aca="1" ref="P101" ca="1">SUM(INDIRECT("'"&amp;TOTALECSheets&amp;"'!"&amp;ADDRESS(ROW(),COLUMN())))</f>
        <v>0</v>
      </c>
      <c r="Q101" s="143" cm="1">
        <f t="array" aca="1" ref="Q101" ca="1">SUM(INDIRECT("'"&amp;TOTALECSheets&amp;"'!"&amp;ADDRESS(ROW(),COLUMN())))</f>
        <v>0</v>
      </c>
      <c r="R101" s="143" cm="1">
        <f t="array" aca="1" ref="R101" ca="1">SUM(INDIRECT("'"&amp;TOTALECSheets&amp;"'!"&amp;ADDRESS(ROW(),COLUMN())))</f>
        <v>0</v>
      </c>
      <c r="S101" s="143" cm="1">
        <f t="array" aca="1" ref="S101" ca="1">SUM(INDIRECT("'"&amp;TOTALECSheets&amp;"'!"&amp;ADDRESS(ROW(),COLUMN())))</f>
        <v>0</v>
      </c>
      <c r="T101" s="143" cm="1">
        <f t="array" aca="1" ref="T101" ca="1">SUM(INDIRECT("'"&amp;TOTALECSheets&amp;"'!"&amp;ADDRESS(ROW(),COLUMN())))</f>
        <v>0</v>
      </c>
      <c r="U101" s="143" cm="1">
        <f t="array" aca="1" ref="U101" ca="1">SUM(INDIRECT("'"&amp;TOTALECSheets&amp;"'!"&amp;ADDRESS(ROW(),COLUMN())))</f>
        <v>0</v>
      </c>
      <c r="V101" s="143" cm="1">
        <f t="array" aca="1" ref="V101" ca="1">SUM(INDIRECT("'"&amp;TOTALECSheets&amp;"'!"&amp;ADDRESS(ROW(),COLUMN())))</f>
        <v>0</v>
      </c>
      <c r="W101" s="143" cm="1">
        <f t="array" aca="1" ref="W101" ca="1">SUM(INDIRECT("'"&amp;TOTALECSheets&amp;"'!"&amp;ADDRESS(ROW(),COLUMN())))</f>
        <v>0</v>
      </c>
      <c r="X101" s="143" cm="1">
        <f t="array" aca="1" ref="X101" ca="1">SUM(INDIRECT("'"&amp;TOTALECSheets&amp;"'!"&amp;ADDRESS(ROW(),COLUMN())))</f>
        <v>0</v>
      </c>
      <c r="Y101" s="143" cm="1">
        <f t="array" aca="1" ref="Y101" ca="1">SUM(INDIRECT("'"&amp;TOTALECSheets&amp;"'!"&amp;ADDRESS(ROW(),COLUMN())))</f>
        <v>0</v>
      </c>
      <c r="Z101" s="143" cm="1">
        <f t="array" aca="1" ref="Z101" ca="1">SUM(INDIRECT("'"&amp;TOTALECSheets&amp;"'!"&amp;ADDRESS(ROW(),COLUMN())))</f>
        <v>0</v>
      </c>
    </row>
    <row r="102" spans="1:26" outlineLevel="1">
      <c r="A102" s="113">
        <f>IF(ISBLANK('Input-Accounts'!A102),"",'Input-Accounts'!A102)</f>
        <v>87</v>
      </c>
      <c r="B102" s="17" t="str">
        <f>IF(ISBLANK('Input-Accounts'!B102),"",'Input-Accounts'!B102)</f>
        <v>Power Operated Equipment</v>
      </c>
      <c r="C102" s="113">
        <f>IF(ISBLANK('Input-Accounts'!C102),"",'Input-Accounts'!C102)</f>
        <v>396</v>
      </c>
      <c r="D102" s="143" cm="1">
        <f t="array" aca="1" ref="D102" ca="1">SUM(INDIRECT("'"&amp;TOTALECSheets&amp;"'!"&amp;ADDRESS(ROW(),COLUMN())))</f>
        <v>0</v>
      </c>
      <c r="E102" s="143">
        <f t="shared" ca="1" si="8"/>
        <v>0</v>
      </c>
      <c r="F102" s="89"/>
      <c r="G102" s="143" cm="1">
        <f t="array" aca="1" ref="G102" ca="1">SUM(INDIRECT("'"&amp;TOTALECSheets&amp;"'!"&amp;ADDRESS(ROW(),COLUMN())))</f>
        <v>0</v>
      </c>
      <c r="H102" s="143" cm="1">
        <f t="array" aca="1" ref="H102" ca="1">SUM(INDIRECT("'"&amp;TOTALECSheets&amp;"'!"&amp;ADDRESS(ROW(),COLUMN())))</f>
        <v>0</v>
      </c>
      <c r="I102" s="143" cm="1">
        <f t="array" aca="1" ref="I102" ca="1">SUM(INDIRECT("'"&amp;TOTALECSheets&amp;"'!"&amp;ADDRESS(ROW(),COLUMN())))</f>
        <v>0</v>
      </c>
      <c r="J102" s="143" cm="1">
        <f t="array" aca="1" ref="J102" ca="1">SUM(INDIRECT("'"&amp;TOTALECSheets&amp;"'!"&amp;ADDRESS(ROW(),COLUMN())))</f>
        <v>0</v>
      </c>
      <c r="K102" s="143" cm="1">
        <f t="array" aca="1" ref="K102" ca="1">SUM(INDIRECT("'"&amp;TOTALECSheets&amp;"'!"&amp;ADDRESS(ROW(),COLUMN())))</f>
        <v>0</v>
      </c>
      <c r="L102" s="143" cm="1">
        <f t="array" aca="1" ref="L102" ca="1">SUM(INDIRECT("'"&amp;TOTALECSheets&amp;"'!"&amp;ADDRESS(ROW(),COLUMN())))</f>
        <v>0</v>
      </c>
      <c r="M102" s="143" cm="1">
        <f t="array" aca="1" ref="M102" ca="1">SUM(INDIRECT("'"&amp;TOTALECSheets&amp;"'!"&amp;ADDRESS(ROW(),COLUMN())))</f>
        <v>0</v>
      </c>
      <c r="N102" s="143" cm="1">
        <f t="array" aca="1" ref="N102" ca="1">SUM(INDIRECT("'"&amp;TOTALECSheets&amp;"'!"&amp;ADDRESS(ROW(),COLUMN())))</f>
        <v>0</v>
      </c>
      <c r="O102" s="143" cm="1">
        <f t="array" aca="1" ref="O102" ca="1">SUM(INDIRECT("'"&amp;TOTALECSheets&amp;"'!"&amp;ADDRESS(ROW(),COLUMN())))</f>
        <v>0</v>
      </c>
      <c r="P102" s="143" cm="1">
        <f t="array" aca="1" ref="P102" ca="1">SUM(INDIRECT("'"&amp;TOTALECSheets&amp;"'!"&amp;ADDRESS(ROW(),COLUMN())))</f>
        <v>0</v>
      </c>
      <c r="Q102" s="143" cm="1">
        <f t="array" aca="1" ref="Q102" ca="1">SUM(INDIRECT("'"&amp;TOTALECSheets&amp;"'!"&amp;ADDRESS(ROW(),COLUMN())))</f>
        <v>0</v>
      </c>
      <c r="R102" s="143" cm="1">
        <f t="array" aca="1" ref="R102" ca="1">SUM(INDIRECT("'"&amp;TOTALECSheets&amp;"'!"&amp;ADDRESS(ROW(),COLUMN())))</f>
        <v>0</v>
      </c>
      <c r="S102" s="143" cm="1">
        <f t="array" aca="1" ref="S102" ca="1">SUM(INDIRECT("'"&amp;TOTALECSheets&amp;"'!"&amp;ADDRESS(ROW(),COLUMN())))</f>
        <v>0</v>
      </c>
      <c r="T102" s="143" cm="1">
        <f t="array" aca="1" ref="T102" ca="1">SUM(INDIRECT("'"&amp;TOTALECSheets&amp;"'!"&amp;ADDRESS(ROW(),COLUMN())))</f>
        <v>0</v>
      </c>
      <c r="U102" s="143" cm="1">
        <f t="array" aca="1" ref="U102" ca="1">SUM(INDIRECT("'"&amp;TOTALECSheets&amp;"'!"&amp;ADDRESS(ROW(),COLUMN())))</f>
        <v>0</v>
      </c>
      <c r="V102" s="143" cm="1">
        <f t="array" aca="1" ref="V102" ca="1">SUM(INDIRECT("'"&amp;TOTALECSheets&amp;"'!"&amp;ADDRESS(ROW(),COLUMN())))</f>
        <v>0</v>
      </c>
      <c r="W102" s="143" cm="1">
        <f t="array" aca="1" ref="W102" ca="1">SUM(INDIRECT("'"&amp;TOTALECSheets&amp;"'!"&amp;ADDRESS(ROW(),COLUMN())))</f>
        <v>0</v>
      </c>
      <c r="X102" s="143" cm="1">
        <f t="array" aca="1" ref="X102" ca="1">SUM(INDIRECT("'"&amp;TOTALECSheets&amp;"'!"&amp;ADDRESS(ROW(),COLUMN())))</f>
        <v>0</v>
      </c>
      <c r="Y102" s="143" cm="1">
        <f t="array" aca="1" ref="Y102" ca="1">SUM(INDIRECT("'"&amp;TOTALECSheets&amp;"'!"&amp;ADDRESS(ROW(),COLUMN())))</f>
        <v>0</v>
      </c>
      <c r="Z102" s="143" cm="1">
        <f t="array" aca="1" ref="Z102" ca="1">SUM(INDIRECT("'"&amp;TOTALECSheets&amp;"'!"&amp;ADDRESS(ROW(),COLUMN())))</f>
        <v>0</v>
      </c>
    </row>
    <row r="103" spans="1:26" outlineLevel="1">
      <c r="A103" s="113">
        <f>IF(ISBLANK('Input-Accounts'!A103),"",'Input-Accounts'!A103)</f>
        <v>88</v>
      </c>
      <c r="B103" s="17" t="str">
        <f>IF(ISBLANK('Input-Accounts'!B103),"",'Input-Accounts'!B103)</f>
        <v>Communication Equipment</v>
      </c>
      <c r="C103" s="113">
        <f>IF(ISBLANK('Input-Accounts'!C103),"",'Input-Accounts'!C103)</f>
        <v>397</v>
      </c>
      <c r="D103" s="143" cm="1">
        <f t="array" aca="1" ref="D103" ca="1">SUM(INDIRECT("'"&amp;TOTALECSheets&amp;"'!"&amp;ADDRESS(ROW(),COLUMN())))</f>
        <v>0</v>
      </c>
      <c r="E103" s="143">
        <f t="shared" ca="1" si="8"/>
        <v>0</v>
      </c>
      <c r="F103" s="89"/>
      <c r="G103" s="143" cm="1">
        <f t="array" aca="1" ref="G103" ca="1">SUM(INDIRECT("'"&amp;TOTALECSheets&amp;"'!"&amp;ADDRESS(ROW(),COLUMN())))</f>
        <v>0</v>
      </c>
      <c r="H103" s="143" cm="1">
        <f t="array" aca="1" ref="H103" ca="1">SUM(INDIRECT("'"&amp;TOTALECSheets&amp;"'!"&amp;ADDRESS(ROW(),COLUMN())))</f>
        <v>0</v>
      </c>
      <c r="I103" s="143" cm="1">
        <f t="array" aca="1" ref="I103" ca="1">SUM(INDIRECT("'"&amp;TOTALECSheets&amp;"'!"&amp;ADDRESS(ROW(),COLUMN())))</f>
        <v>0</v>
      </c>
      <c r="J103" s="143" cm="1">
        <f t="array" aca="1" ref="J103" ca="1">SUM(INDIRECT("'"&amp;TOTALECSheets&amp;"'!"&amp;ADDRESS(ROW(),COLUMN())))</f>
        <v>0</v>
      </c>
      <c r="K103" s="143" cm="1">
        <f t="array" aca="1" ref="K103" ca="1">SUM(INDIRECT("'"&amp;TOTALECSheets&amp;"'!"&amp;ADDRESS(ROW(),COLUMN())))</f>
        <v>0</v>
      </c>
      <c r="L103" s="143" cm="1">
        <f t="array" aca="1" ref="L103" ca="1">SUM(INDIRECT("'"&amp;TOTALECSheets&amp;"'!"&amp;ADDRESS(ROW(),COLUMN())))</f>
        <v>0</v>
      </c>
      <c r="M103" s="143" cm="1">
        <f t="array" aca="1" ref="M103" ca="1">SUM(INDIRECT("'"&amp;TOTALECSheets&amp;"'!"&amp;ADDRESS(ROW(),COLUMN())))</f>
        <v>0</v>
      </c>
      <c r="N103" s="143" cm="1">
        <f t="array" aca="1" ref="N103" ca="1">SUM(INDIRECT("'"&amp;TOTALECSheets&amp;"'!"&amp;ADDRESS(ROW(),COLUMN())))</f>
        <v>0</v>
      </c>
      <c r="O103" s="143" cm="1">
        <f t="array" aca="1" ref="O103" ca="1">SUM(INDIRECT("'"&amp;TOTALECSheets&amp;"'!"&amp;ADDRESS(ROW(),COLUMN())))</f>
        <v>0</v>
      </c>
      <c r="P103" s="143" cm="1">
        <f t="array" aca="1" ref="P103" ca="1">SUM(INDIRECT("'"&amp;TOTALECSheets&amp;"'!"&amp;ADDRESS(ROW(),COLUMN())))</f>
        <v>0</v>
      </c>
      <c r="Q103" s="143" cm="1">
        <f t="array" aca="1" ref="Q103" ca="1">SUM(INDIRECT("'"&amp;TOTALECSheets&amp;"'!"&amp;ADDRESS(ROW(),COLUMN())))</f>
        <v>0</v>
      </c>
      <c r="R103" s="143" cm="1">
        <f t="array" aca="1" ref="R103" ca="1">SUM(INDIRECT("'"&amp;TOTALECSheets&amp;"'!"&amp;ADDRESS(ROW(),COLUMN())))</f>
        <v>0</v>
      </c>
      <c r="S103" s="143" cm="1">
        <f t="array" aca="1" ref="S103" ca="1">SUM(INDIRECT("'"&amp;TOTALECSheets&amp;"'!"&amp;ADDRESS(ROW(),COLUMN())))</f>
        <v>0</v>
      </c>
      <c r="T103" s="143" cm="1">
        <f t="array" aca="1" ref="T103" ca="1">SUM(INDIRECT("'"&amp;TOTALECSheets&amp;"'!"&amp;ADDRESS(ROW(),COLUMN())))</f>
        <v>0</v>
      </c>
      <c r="U103" s="143" cm="1">
        <f t="array" aca="1" ref="U103" ca="1">SUM(INDIRECT("'"&amp;TOTALECSheets&amp;"'!"&amp;ADDRESS(ROW(),COLUMN())))</f>
        <v>0</v>
      </c>
      <c r="V103" s="143" cm="1">
        <f t="array" aca="1" ref="V103" ca="1">SUM(INDIRECT("'"&amp;TOTALECSheets&amp;"'!"&amp;ADDRESS(ROW(),COLUMN())))</f>
        <v>0</v>
      </c>
      <c r="W103" s="143" cm="1">
        <f t="array" aca="1" ref="W103" ca="1">SUM(INDIRECT("'"&amp;TOTALECSheets&amp;"'!"&amp;ADDRESS(ROW(),COLUMN())))</f>
        <v>0</v>
      </c>
      <c r="X103" s="143" cm="1">
        <f t="array" aca="1" ref="X103" ca="1">SUM(INDIRECT("'"&amp;TOTALECSheets&amp;"'!"&amp;ADDRESS(ROW(),COLUMN())))</f>
        <v>0</v>
      </c>
      <c r="Y103" s="143" cm="1">
        <f t="array" aca="1" ref="Y103" ca="1">SUM(INDIRECT("'"&amp;TOTALECSheets&amp;"'!"&amp;ADDRESS(ROW(),COLUMN())))</f>
        <v>0</v>
      </c>
      <c r="Z103" s="143" cm="1">
        <f t="array" aca="1" ref="Z103" ca="1">SUM(INDIRECT("'"&amp;TOTALECSheets&amp;"'!"&amp;ADDRESS(ROW(),COLUMN())))</f>
        <v>0</v>
      </c>
    </row>
    <row r="104" spans="1:26" outlineLevel="1">
      <c r="A104" s="113">
        <f>IF(ISBLANK('Input-Accounts'!A104),"",'Input-Accounts'!A104)</f>
        <v>89</v>
      </c>
      <c r="B104" s="17" t="str">
        <f>IF(ISBLANK('Input-Accounts'!B104),"",'Input-Accounts'!B104)</f>
        <v>Miscellaneous Equipment</v>
      </c>
      <c r="C104" s="113">
        <f>IF(ISBLANK('Input-Accounts'!C104),"",'Input-Accounts'!C104)</f>
        <v>398</v>
      </c>
      <c r="D104" s="143" cm="1">
        <f t="array" aca="1" ref="D104" ca="1">SUM(INDIRECT("'"&amp;TOTALECSheets&amp;"'!"&amp;ADDRESS(ROW(),COLUMN())))</f>
        <v>0</v>
      </c>
      <c r="E104" s="143">
        <f t="shared" ca="1" si="8"/>
        <v>0</v>
      </c>
      <c r="F104" s="89"/>
      <c r="G104" s="143" cm="1">
        <f t="array" aca="1" ref="G104" ca="1">SUM(INDIRECT("'"&amp;TOTALECSheets&amp;"'!"&amp;ADDRESS(ROW(),COLUMN())))</f>
        <v>0</v>
      </c>
      <c r="H104" s="143" cm="1">
        <f t="array" aca="1" ref="H104" ca="1">SUM(INDIRECT("'"&amp;TOTALECSheets&amp;"'!"&amp;ADDRESS(ROW(),COLUMN())))</f>
        <v>0</v>
      </c>
      <c r="I104" s="143" cm="1">
        <f t="array" aca="1" ref="I104" ca="1">SUM(INDIRECT("'"&amp;TOTALECSheets&amp;"'!"&amp;ADDRESS(ROW(),COLUMN())))</f>
        <v>0</v>
      </c>
      <c r="J104" s="143" cm="1">
        <f t="array" aca="1" ref="J104" ca="1">SUM(INDIRECT("'"&amp;TOTALECSheets&amp;"'!"&amp;ADDRESS(ROW(),COLUMN())))</f>
        <v>0</v>
      </c>
      <c r="K104" s="143" cm="1">
        <f t="array" aca="1" ref="K104" ca="1">SUM(INDIRECT("'"&amp;TOTALECSheets&amp;"'!"&amp;ADDRESS(ROW(),COLUMN())))</f>
        <v>0</v>
      </c>
      <c r="L104" s="143" cm="1">
        <f t="array" aca="1" ref="L104" ca="1">SUM(INDIRECT("'"&amp;TOTALECSheets&amp;"'!"&amp;ADDRESS(ROW(),COLUMN())))</f>
        <v>0</v>
      </c>
      <c r="M104" s="143" cm="1">
        <f t="array" aca="1" ref="M104" ca="1">SUM(INDIRECT("'"&amp;TOTALECSheets&amp;"'!"&amp;ADDRESS(ROW(),COLUMN())))</f>
        <v>0</v>
      </c>
      <c r="N104" s="143" cm="1">
        <f t="array" aca="1" ref="N104" ca="1">SUM(INDIRECT("'"&amp;TOTALECSheets&amp;"'!"&amp;ADDRESS(ROW(),COLUMN())))</f>
        <v>0</v>
      </c>
      <c r="O104" s="143" cm="1">
        <f t="array" aca="1" ref="O104" ca="1">SUM(INDIRECT("'"&amp;TOTALECSheets&amp;"'!"&amp;ADDRESS(ROW(),COLUMN())))</f>
        <v>0</v>
      </c>
      <c r="P104" s="143" cm="1">
        <f t="array" aca="1" ref="P104" ca="1">SUM(INDIRECT("'"&amp;TOTALECSheets&amp;"'!"&amp;ADDRESS(ROW(),COLUMN())))</f>
        <v>0</v>
      </c>
      <c r="Q104" s="143" cm="1">
        <f t="array" aca="1" ref="Q104" ca="1">SUM(INDIRECT("'"&amp;TOTALECSheets&amp;"'!"&amp;ADDRESS(ROW(),COLUMN())))</f>
        <v>0</v>
      </c>
      <c r="R104" s="143" cm="1">
        <f t="array" aca="1" ref="R104" ca="1">SUM(INDIRECT("'"&amp;TOTALECSheets&amp;"'!"&amp;ADDRESS(ROW(),COLUMN())))</f>
        <v>0</v>
      </c>
      <c r="S104" s="143" cm="1">
        <f t="array" aca="1" ref="S104" ca="1">SUM(INDIRECT("'"&amp;TOTALECSheets&amp;"'!"&amp;ADDRESS(ROW(),COLUMN())))</f>
        <v>0</v>
      </c>
      <c r="T104" s="143" cm="1">
        <f t="array" aca="1" ref="T104" ca="1">SUM(INDIRECT("'"&amp;TOTALECSheets&amp;"'!"&amp;ADDRESS(ROW(),COLUMN())))</f>
        <v>0</v>
      </c>
      <c r="U104" s="143" cm="1">
        <f t="array" aca="1" ref="U104" ca="1">SUM(INDIRECT("'"&amp;TOTALECSheets&amp;"'!"&amp;ADDRESS(ROW(),COLUMN())))</f>
        <v>0</v>
      </c>
      <c r="V104" s="143" cm="1">
        <f t="array" aca="1" ref="V104" ca="1">SUM(INDIRECT("'"&amp;TOTALECSheets&amp;"'!"&amp;ADDRESS(ROW(),COLUMN())))</f>
        <v>0</v>
      </c>
      <c r="W104" s="143" cm="1">
        <f t="array" aca="1" ref="W104" ca="1">SUM(INDIRECT("'"&amp;TOTALECSheets&amp;"'!"&amp;ADDRESS(ROW(),COLUMN())))</f>
        <v>0</v>
      </c>
      <c r="X104" s="143" cm="1">
        <f t="array" aca="1" ref="X104" ca="1">SUM(INDIRECT("'"&amp;TOTALECSheets&amp;"'!"&amp;ADDRESS(ROW(),COLUMN())))</f>
        <v>0</v>
      </c>
      <c r="Y104" s="143" cm="1">
        <f t="array" aca="1" ref="Y104" ca="1">SUM(INDIRECT("'"&amp;TOTALECSheets&amp;"'!"&amp;ADDRESS(ROW(),COLUMN())))</f>
        <v>0</v>
      </c>
      <c r="Z104" s="143" cm="1">
        <f t="array" aca="1" ref="Z104" ca="1">SUM(INDIRECT("'"&amp;TOTALECSheets&amp;"'!"&amp;ADDRESS(ROW(),COLUMN())))</f>
        <v>0</v>
      </c>
    </row>
    <row r="105" spans="1:26" outlineLevel="1">
      <c r="A105" s="113">
        <f>IF(ISBLANK('Input-Accounts'!A105),"",'Input-Accounts'!A105)</f>
        <v>90</v>
      </c>
      <c r="B105" s="79" t="str">
        <f>IF(ISBLANK('Input-Accounts'!B105),"",'Input-Accounts'!B105)</f>
        <v>Subtotal - General Plant</v>
      </c>
      <c r="C105" s="113" t="str">
        <f>IF(ISBLANK('Input-Accounts'!C105),"",'Input-Accounts'!C105)</f>
        <v/>
      </c>
      <c r="D105" s="144" cm="1">
        <f t="array" aca="1" ref="D105" ca="1">SUM(INDIRECT("'"&amp;TOTALECSheets&amp;"'!"&amp;ADDRESS(ROW(),COLUMN())))</f>
        <v>0</v>
      </c>
      <c r="E105" s="143">
        <f t="shared" ca="1" si="8"/>
        <v>0</v>
      </c>
      <c r="G105" s="144" cm="1">
        <f t="array" aca="1" ref="G105" ca="1">SUM(INDIRECT("'"&amp;TOTALECSheets&amp;"'!"&amp;ADDRESS(ROW(),COLUMN())))</f>
        <v>0</v>
      </c>
      <c r="H105" s="144" cm="1">
        <f t="array" aca="1" ref="H105" ca="1">SUM(INDIRECT("'"&amp;TOTALECSheets&amp;"'!"&amp;ADDRESS(ROW(),COLUMN())))</f>
        <v>0</v>
      </c>
      <c r="I105" s="144" cm="1">
        <f t="array" aca="1" ref="I105" ca="1">SUM(INDIRECT("'"&amp;TOTALECSheets&amp;"'!"&amp;ADDRESS(ROW(),COLUMN())))</f>
        <v>0</v>
      </c>
      <c r="J105" s="144" cm="1">
        <f t="array" aca="1" ref="J105" ca="1">SUM(INDIRECT("'"&amp;TOTALECSheets&amp;"'!"&amp;ADDRESS(ROW(),COLUMN())))</f>
        <v>0</v>
      </c>
      <c r="K105" s="144" cm="1">
        <f t="array" aca="1" ref="K105" ca="1">SUM(INDIRECT("'"&amp;TOTALECSheets&amp;"'!"&amp;ADDRESS(ROW(),COLUMN())))</f>
        <v>0</v>
      </c>
      <c r="L105" s="144" cm="1">
        <f t="array" aca="1" ref="L105" ca="1">SUM(INDIRECT("'"&amp;TOTALECSheets&amp;"'!"&amp;ADDRESS(ROW(),COLUMN())))</f>
        <v>0</v>
      </c>
      <c r="M105" s="144" cm="1">
        <f t="array" aca="1" ref="M105" ca="1">SUM(INDIRECT("'"&amp;TOTALECSheets&amp;"'!"&amp;ADDRESS(ROW(),COLUMN())))</f>
        <v>0</v>
      </c>
      <c r="N105" s="144" cm="1">
        <f t="array" aca="1" ref="N105" ca="1">SUM(INDIRECT("'"&amp;TOTALECSheets&amp;"'!"&amp;ADDRESS(ROW(),COLUMN())))</f>
        <v>0</v>
      </c>
      <c r="O105" s="144" cm="1">
        <f t="array" aca="1" ref="O105" ca="1">SUM(INDIRECT("'"&amp;TOTALECSheets&amp;"'!"&amp;ADDRESS(ROW(),COLUMN())))</f>
        <v>0</v>
      </c>
      <c r="P105" s="144" cm="1">
        <f t="array" aca="1" ref="P105" ca="1">SUM(INDIRECT("'"&amp;TOTALECSheets&amp;"'!"&amp;ADDRESS(ROW(),COLUMN())))</f>
        <v>0</v>
      </c>
      <c r="Q105" s="144" cm="1">
        <f t="array" aca="1" ref="Q105" ca="1">SUM(INDIRECT("'"&amp;TOTALECSheets&amp;"'!"&amp;ADDRESS(ROW(),COLUMN())))</f>
        <v>0</v>
      </c>
      <c r="R105" s="144" cm="1">
        <f t="array" aca="1" ref="R105" ca="1">SUM(INDIRECT("'"&amp;TOTALECSheets&amp;"'!"&amp;ADDRESS(ROW(),COLUMN())))</f>
        <v>0</v>
      </c>
      <c r="S105" s="144" cm="1">
        <f t="array" aca="1" ref="S105" ca="1">SUM(INDIRECT("'"&amp;TOTALECSheets&amp;"'!"&amp;ADDRESS(ROW(),COLUMN())))</f>
        <v>0</v>
      </c>
      <c r="T105" s="144" cm="1">
        <f t="array" aca="1" ref="T105" ca="1">SUM(INDIRECT("'"&amp;TOTALECSheets&amp;"'!"&amp;ADDRESS(ROW(),COLUMN())))</f>
        <v>0</v>
      </c>
      <c r="U105" s="144" cm="1">
        <f t="array" aca="1" ref="U105" ca="1">SUM(INDIRECT("'"&amp;TOTALECSheets&amp;"'!"&amp;ADDRESS(ROW(),COLUMN())))</f>
        <v>0</v>
      </c>
      <c r="V105" s="144" cm="1">
        <f t="array" aca="1" ref="V105" ca="1">SUM(INDIRECT("'"&amp;TOTALECSheets&amp;"'!"&amp;ADDRESS(ROW(),COLUMN())))</f>
        <v>0</v>
      </c>
      <c r="W105" s="144" cm="1">
        <f t="array" aca="1" ref="W105" ca="1">SUM(INDIRECT("'"&amp;TOTALECSheets&amp;"'!"&amp;ADDRESS(ROW(),COLUMN())))</f>
        <v>0</v>
      </c>
      <c r="X105" s="144" cm="1">
        <f t="array" aca="1" ref="X105" ca="1">SUM(INDIRECT("'"&amp;TOTALECSheets&amp;"'!"&amp;ADDRESS(ROW(),COLUMN())))</f>
        <v>0</v>
      </c>
      <c r="Y105" s="144" cm="1">
        <f t="array" aca="1" ref="Y105" ca="1">SUM(INDIRECT("'"&amp;TOTALECSheets&amp;"'!"&amp;ADDRESS(ROW(),COLUMN())))</f>
        <v>0</v>
      </c>
      <c r="Z105" s="144" cm="1">
        <f t="array" aca="1" ref="Z105" ca="1">SUM(INDIRECT("'"&amp;TOTALECSheets&amp;"'!"&amp;ADDRESS(ROW(),COLUMN())))</f>
        <v>0</v>
      </c>
    </row>
    <row r="106" spans="1:26" outlineLevel="1">
      <c r="A106" s="113" t="str">
        <f>IF(ISBLANK('Input-Accounts'!A106),"",'Input-Accounts'!A106)</f>
        <v/>
      </c>
      <c r="B106" s="79" t="str">
        <f>IF(ISBLANK('Input-Accounts'!B106),"",'Input-Accounts'!B106)</f>
        <v/>
      </c>
      <c r="D106" s="143"/>
      <c r="E106" s="143">
        <f t="shared" si="8"/>
        <v>0</v>
      </c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</row>
    <row r="107" spans="1:26">
      <c r="A107" s="113">
        <f>IF(ISBLANK('Input-Accounts'!A107),"",'Input-Accounts'!A107)</f>
        <v>91</v>
      </c>
      <c r="B107" s="127" t="str">
        <f>IF(ISBLANK('Input-Accounts'!B107),"",'Input-Accounts'!B107)</f>
        <v>Total Accumulated Depreciation &amp; Amortization</v>
      </c>
      <c r="C107" s="113" t="str">
        <f>IF(ISBLANK('Input-Accounts'!C107),"",'Input-Accounts'!C107)</f>
        <v/>
      </c>
      <c r="D107" s="143" cm="1">
        <f t="array" aca="1" ref="D107" ca="1">SUM(INDIRECT("'"&amp;TOTALECSheets&amp;"'!"&amp;ADDRESS(ROW(),COLUMN())))</f>
        <v>-731942.55369923369</v>
      </c>
      <c r="E107" s="143">
        <f t="shared" ref="E107:E123" ca="1" si="10">IFERROR(IF(D107="",0,IF(D107=0,0,IF(ABS(D107-SUM($G107:$Z107))&lt;Check_Limit,0,1))),1)</f>
        <v>0</v>
      </c>
      <c r="F107" s="89"/>
      <c r="G107" s="143" cm="1">
        <f t="array" aca="1" ref="G107" ca="1">SUM(INDIRECT("'"&amp;TOTALECSheets&amp;"'!"&amp;ADDRESS(ROW(),COLUMN())))</f>
        <v>-73695.535245534702</v>
      </c>
      <c r="H107" s="143" cm="1">
        <f t="array" aca="1" ref="H107" ca="1">SUM(INDIRECT("'"&amp;TOTALECSheets&amp;"'!"&amp;ADDRESS(ROW(),COLUMN())))</f>
        <v>-52146.801694293419</v>
      </c>
      <c r="I107" s="143" cm="1">
        <f t="array" aca="1" ref="I107" ca="1">SUM(INDIRECT("'"&amp;TOTALECSheets&amp;"'!"&amp;ADDRESS(ROW(),COLUMN())))</f>
        <v>-6905.9858160040212</v>
      </c>
      <c r="J107" s="143" cm="1">
        <f t="array" aca="1" ref="J107" ca="1">SUM(INDIRECT("'"&amp;TOTALECSheets&amp;"'!"&amp;ADDRESS(ROW(),COLUMN())))</f>
        <v>-9466.9262720150346</v>
      </c>
      <c r="K107" s="143" cm="1">
        <f t="array" aca="1" ref="K107" ca="1">SUM(INDIRECT("'"&amp;TOTALECSheets&amp;"'!"&amp;ADDRESS(ROW(),COLUMN())))</f>
        <v>-1189.8969037826498</v>
      </c>
      <c r="L107" s="143" cm="1">
        <f t="array" aca="1" ref="L107" ca="1">SUM(INDIRECT("'"&amp;TOTALECSheets&amp;"'!"&amp;ADDRESS(ROW(),COLUMN())))</f>
        <v>-484979.35846660996</v>
      </c>
      <c r="M107" s="143" cm="1">
        <f t="array" aca="1" ref="M107" ca="1">SUM(INDIRECT("'"&amp;TOTALECSheets&amp;"'!"&amp;ADDRESS(ROW(),COLUMN())))</f>
        <v>-103558.04930099385</v>
      </c>
      <c r="N107" s="143" cm="1">
        <f t="array" aca="1" ref="N107" ca="1">SUM(INDIRECT("'"&amp;TOTALECSheets&amp;"'!"&amp;ADDRESS(ROW(),COLUMN())))</f>
        <v>0</v>
      </c>
      <c r="O107" s="143" cm="1">
        <f t="array" aca="1" ref="O107" ca="1">SUM(INDIRECT("'"&amp;TOTALECSheets&amp;"'!"&amp;ADDRESS(ROW(),COLUMN())))</f>
        <v>0</v>
      </c>
      <c r="P107" s="143" cm="1">
        <f t="array" aca="1" ref="P107" ca="1">SUM(INDIRECT("'"&amp;TOTALECSheets&amp;"'!"&amp;ADDRESS(ROW(),COLUMN())))</f>
        <v>0</v>
      </c>
      <c r="Q107" s="143" cm="1">
        <f t="array" aca="1" ref="Q107" ca="1">SUM(INDIRECT("'"&amp;TOTALECSheets&amp;"'!"&amp;ADDRESS(ROW(),COLUMN())))</f>
        <v>0</v>
      </c>
      <c r="R107" s="143" cm="1">
        <f t="array" aca="1" ref="R107" ca="1">SUM(INDIRECT("'"&amp;TOTALECSheets&amp;"'!"&amp;ADDRESS(ROW(),COLUMN())))</f>
        <v>0</v>
      </c>
      <c r="S107" s="143" cm="1">
        <f t="array" aca="1" ref="S107" ca="1">SUM(INDIRECT("'"&amp;TOTALECSheets&amp;"'!"&amp;ADDRESS(ROW(),COLUMN())))</f>
        <v>0</v>
      </c>
      <c r="T107" s="143" cm="1">
        <f t="array" aca="1" ref="T107" ca="1">SUM(INDIRECT("'"&amp;TOTALECSheets&amp;"'!"&amp;ADDRESS(ROW(),COLUMN())))</f>
        <v>0</v>
      </c>
      <c r="U107" s="143" cm="1">
        <f t="array" aca="1" ref="U107" ca="1">SUM(INDIRECT("'"&amp;TOTALECSheets&amp;"'!"&amp;ADDRESS(ROW(),COLUMN())))</f>
        <v>0</v>
      </c>
      <c r="V107" s="143" cm="1">
        <f t="array" aca="1" ref="V107" ca="1">SUM(INDIRECT("'"&amp;TOTALECSheets&amp;"'!"&amp;ADDRESS(ROW(),COLUMN())))</f>
        <v>0</v>
      </c>
      <c r="W107" s="143" cm="1">
        <f t="array" aca="1" ref="W107" ca="1">SUM(INDIRECT("'"&amp;TOTALECSheets&amp;"'!"&amp;ADDRESS(ROW(),COLUMN())))</f>
        <v>0</v>
      </c>
      <c r="X107" s="143" cm="1">
        <f t="array" aca="1" ref="X107" ca="1">SUM(INDIRECT("'"&amp;TOTALECSheets&amp;"'!"&amp;ADDRESS(ROW(),COLUMN())))</f>
        <v>0</v>
      </c>
      <c r="Y107" s="143" cm="1">
        <f t="array" aca="1" ref="Y107" ca="1">SUM(INDIRECT("'"&amp;TOTALECSheets&amp;"'!"&amp;ADDRESS(ROW(),COLUMN())))</f>
        <v>0</v>
      </c>
      <c r="Z107" s="143" cm="1">
        <f t="array" aca="1" ref="Z107" ca="1">SUM(INDIRECT("'"&amp;TOTALECSheets&amp;"'!"&amp;ADDRESS(ROW(),COLUMN())))</f>
        <v>0</v>
      </c>
    </row>
    <row r="108" spans="1:26">
      <c r="A108" s="113" t="str">
        <f>IF(ISBLANK('Input-Accounts'!A108),"",'Input-Accounts'!A108)</f>
        <v/>
      </c>
      <c r="B108" s="79" t="str">
        <f>IF(ISBLANK('Input-Accounts'!B108),"",'Input-Accounts'!B108)</f>
        <v/>
      </c>
      <c r="D108" s="144"/>
      <c r="E108" s="143">
        <f t="shared" si="10"/>
        <v>0</v>
      </c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</row>
    <row r="109" spans="1:26">
      <c r="A109" s="113">
        <f>IF(ISBLANK('Input-Accounts'!A109),"",'Input-Accounts'!A109)</f>
        <v>92</v>
      </c>
      <c r="B109" s="81" t="str">
        <f>IF(ISBLANK('Input-Accounts'!B109),"",'Input-Accounts'!B109)</f>
        <v>Other Rate Base Items</v>
      </c>
      <c r="D109" s="143"/>
      <c r="E109" s="143">
        <f t="shared" si="10"/>
        <v>0</v>
      </c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</row>
    <row r="110" spans="1:26" outlineLevel="1">
      <c r="A110" s="113">
        <f>IF(ISBLANK('Input-Accounts'!A110),"",'Input-Accounts'!A110)</f>
        <v>93</v>
      </c>
      <c r="B110" s="17" t="str">
        <f>IF(ISBLANK('Input-Accounts'!B110),"",'Input-Accounts'!B110)</f>
        <v>Accumulated deferred income taxes</v>
      </c>
      <c r="C110" s="113">
        <f>IF(ISBLANK('Input-Accounts'!C110),"",'Input-Accounts'!C110)</f>
        <v>282</v>
      </c>
      <c r="D110" s="143" cm="1">
        <f t="array" aca="1" ref="D110" ca="1">SUM(INDIRECT("'"&amp;TOTALECSheets&amp;"'!"&amp;ADDRESS(ROW(),COLUMN())))</f>
        <v>0</v>
      </c>
      <c r="E110" s="143">
        <f t="shared" ca="1" si="10"/>
        <v>0</v>
      </c>
      <c r="F110" s="89"/>
      <c r="G110" s="143" cm="1">
        <f t="array" aca="1" ref="G110" ca="1">SUM(INDIRECT("'"&amp;TOTALECSheets&amp;"'!"&amp;ADDRESS(ROW(),COLUMN())))</f>
        <v>0</v>
      </c>
      <c r="H110" s="143" cm="1">
        <f t="array" aca="1" ref="H110" ca="1">SUM(INDIRECT("'"&amp;TOTALECSheets&amp;"'!"&amp;ADDRESS(ROW(),COLUMN())))</f>
        <v>0</v>
      </c>
      <c r="I110" s="143" cm="1">
        <f t="array" aca="1" ref="I110" ca="1">SUM(INDIRECT("'"&amp;TOTALECSheets&amp;"'!"&amp;ADDRESS(ROW(),COLUMN())))</f>
        <v>0</v>
      </c>
      <c r="J110" s="143" cm="1">
        <f t="array" aca="1" ref="J110" ca="1">SUM(INDIRECT("'"&amp;TOTALECSheets&amp;"'!"&amp;ADDRESS(ROW(),COLUMN())))</f>
        <v>0</v>
      </c>
      <c r="K110" s="143" cm="1">
        <f t="array" aca="1" ref="K110" ca="1">SUM(INDIRECT("'"&amp;TOTALECSheets&amp;"'!"&amp;ADDRESS(ROW(),COLUMN())))</f>
        <v>0</v>
      </c>
      <c r="L110" s="143" cm="1">
        <f t="array" aca="1" ref="L110" ca="1">SUM(INDIRECT("'"&amp;TOTALECSheets&amp;"'!"&amp;ADDRESS(ROW(),COLUMN())))</f>
        <v>0</v>
      </c>
      <c r="M110" s="143" cm="1">
        <f t="array" aca="1" ref="M110" ca="1">SUM(INDIRECT("'"&amp;TOTALECSheets&amp;"'!"&amp;ADDRESS(ROW(),COLUMN())))</f>
        <v>0</v>
      </c>
      <c r="N110" s="143" cm="1">
        <f t="array" aca="1" ref="N110" ca="1">SUM(INDIRECT("'"&amp;TOTALECSheets&amp;"'!"&amp;ADDRESS(ROW(),COLUMN())))</f>
        <v>0</v>
      </c>
      <c r="O110" s="143" cm="1">
        <f t="array" aca="1" ref="O110" ca="1">SUM(INDIRECT("'"&amp;TOTALECSheets&amp;"'!"&amp;ADDRESS(ROW(),COLUMN())))</f>
        <v>0</v>
      </c>
      <c r="P110" s="143" cm="1">
        <f t="array" aca="1" ref="P110" ca="1">SUM(INDIRECT("'"&amp;TOTALECSheets&amp;"'!"&amp;ADDRESS(ROW(),COLUMN())))</f>
        <v>0</v>
      </c>
      <c r="Q110" s="143" cm="1">
        <f t="array" aca="1" ref="Q110" ca="1">SUM(INDIRECT("'"&amp;TOTALECSheets&amp;"'!"&amp;ADDRESS(ROW(),COLUMN())))</f>
        <v>0</v>
      </c>
      <c r="R110" s="143" cm="1">
        <f t="array" aca="1" ref="R110" ca="1">SUM(INDIRECT("'"&amp;TOTALECSheets&amp;"'!"&amp;ADDRESS(ROW(),COLUMN())))</f>
        <v>0</v>
      </c>
      <c r="S110" s="143" cm="1">
        <f t="array" aca="1" ref="S110" ca="1">SUM(INDIRECT("'"&amp;TOTALECSheets&amp;"'!"&amp;ADDRESS(ROW(),COLUMN())))</f>
        <v>0</v>
      </c>
      <c r="T110" s="143" cm="1">
        <f t="array" aca="1" ref="T110" ca="1">SUM(INDIRECT("'"&amp;TOTALECSheets&amp;"'!"&amp;ADDRESS(ROW(),COLUMN())))</f>
        <v>0</v>
      </c>
      <c r="U110" s="143" cm="1">
        <f t="array" aca="1" ref="U110" ca="1">SUM(INDIRECT("'"&amp;TOTALECSheets&amp;"'!"&amp;ADDRESS(ROW(),COLUMN())))</f>
        <v>0</v>
      </c>
      <c r="V110" s="143" cm="1">
        <f t="array" aca="1" ref="V110" ca="1">SUM(INDIRECT("'"&amp;TOTALECSheets&amp;"'!"&amp;ADDRESS(ROW(),COLUMN())))</f>
        <v>0</v>
      </c>
      <c r="W110" s="143" cm="1">
        <f t="array" aca="1" ref="W110" ca="1">SUM(INDIRECT("'"&amp;TOTALECSheets&amp;"'!"&amp;ADDRESS(ROW(),COLUMN())))</f>
        <v>0</v>
      </c>
      <c r="X110" s="143" cm="1">
        <f t="array" aca="1" ref="X110" ca="1">SUM(INDIRECT("'"&amp;TOTALECSheets&amp;"'!"&amp;ADDRESS(ROW(),COLUMN())))</f>
        <v>0</v>
      </c>
      <c r="Y110" s="143" cm="1">
        <f t="array" aca="1" ref="Y110" ca="1">SUM(INDIRECT("'"&amp;TOTALECSheets&amp;"'!"&amp;ADDRESS(ROW(),COLUMN())))</f>
        <v>0</v>
      </c>
      <c r="Z110" s="143" cm="1">
        <f t="array" aca="1" ref="Z110" ca="1">SUM(INDIRECT("'"&amp;TOTALECSheets&amp;"'!"&amp;ADDRESS(ROW(),COLUMN())))</f>
        <v>0</v>
      </c>
    </row>
    <row r="111" spans="1:26" outlineLevel="1">
      <c r="A111" s="113">
        <f>IF(ISBLANK('Input-Accounts'!A111),"",'Input-Accounts'!A111)</f>
        <v>94</v>
      </c>
      <c r="B111" s="17" t="str">
        <f>IF(ISBLANK('Input-Accounts'!B111),"",'Input-Accounts'!B111)</f>
        <v>Customer advances for construction</v>
      </c>
      <c r="C111" s="113">
        <f>IF(ISBLANK('Input-Accounts'!C111),"",'Input-Accounts'!C111)</f>
        <v>252</v>
      </c>
      <c r="D111" s="143" cm="1">
        <f t="array" aca="1" ref="D111" ca="1">SUM(INDIRECT("'"&amp;TOTALECSheets&amp;"'!"&amp;ADDRESS(ROW(),COLUMN())))</f>
        <v>0</v>
      </c>
      <c r="E111" s="143">
        <f t="shared" ca="1" si="10"/>
        <v>0</v>
      </c>
      <c r="F111" s="89"/>
      <c r="G111" s="143" cm="1">
        <f t="array" aca="1" ref="G111" ca="1">SUM(INDIRECT("'"&amp;TOTALECSheets&amp;"'!"&amp;ADDRESS(ROW(),COLUMN())))</f>
        <v>0</v>
      </c>
      <c r="H111" s="143" cm="1">
        <f t="array" aca="1" ref="H111" ca="1">SUM(INDIRECT("'"&amp;TOTALECSheets&amp;"'!"&amp;ADDRESS(ROW(),COLUMN())))</f>
        <v>0</v>
      </c>
      <c r="I111" s="143" cm="1">
        <f t="array" aca="1" ref="I111" ca="1">SUM(INDIRECT("'"&amp;TOTALECSheets&amp;"'!"&amp;ADDRESS(ROW(),COLUMN())))</f>
        <v>0</v>
      </c>
      <c r="J111" s="143" cm="1">
        <f t="array" aca="1" ref="J111" ca="1">SUM(INDIRECT("'"&amp;TOTALECSheets&amp;"'!"&amp;ADDRESS(ROW(),COLUMN())))</f>
        <v>0</v>
      </c>
      <c r="K111" s="143" cm="1">
        <f t="array" aca="1" ref="K111" ca="1">SUM(INDIRECT("'"&amp;TOTALECSheets&amp;"'!"&amp;ADDRESS(ROW(),COLUMN())))</f>
        <v>0</v>
      </c>
      <c r="L111" s="143" cm="1">
        <f t="array" aca="1" ref="L111" ca="1">SUM(INDIRECT("'"&amp;TOTALECSheets&amp;"'!"&amp;ADDRESS(ROW(),COLUMN())))</f>
        <v>0</v>
      </c>
      <c r="M111" s="143" cm="1">
        <f t="array" aca="1" ref="M111" ca="1">SUM(INDIRECT("'"&amp;TOTALECSheets&amp;"'!"&amp;ADDRESS(ROW(),COLUMN())))</f>
        <v>0</v>
      </c>
      <c r="N111" s="143" cm="1">
        <f t="array" aca="1" ref="N111" ca="1">SUM(INDIRECT("'"&amp;TOTALECSheets&amp;"'!"&amp;ADDRESS(ROW(),COLUMN())))</f>
        <v>0</v>
      </c>
      <c r="O111" s="143" cm="1">
        <f t="array" aca="1" ref="O111" ca="1">SUM(INDIRECT("'"&amp;TOTALECSheets&amp;"'!"&amp;ADDRESS(ROW(),COLUMN())))</f>
        <v>0</v>
      </c>
      <c r="P111" s="143" cm="1">
        <f t="array" aca="1" ref="P111" ca="1">SUM(INDIRECT("'"&amp;TOTALECSheets&amp;"'!"&amp;ADDRESS(ROW(),COLUMN())))</f>
        <v>0</v>
      </c>
      <c r="Q111" s="143" cm="1">
        <f t="array" aca="1" ref="Q111" ca="1">SUM(INDIRECT("'"&amp;TOTALECSheets&amp;"'!"&amp;ADDRESS(ROW(),COLUMN())))</f>
        <v>0</v>
      </c>
      <c r="R111" s="143" cm="1">
        <f t="array" aca="1" ref="R111" ca="1">SUM(INDIRECT("'"&amp;TOTALECSheets&amp;"'!"&amp;ADDRESS(ROW(),COLUMN())))</f>
        <v>0</v>
      </c>
      <c r="S111" s="143" cm="1">
        <f t="array" aca="1" ref="S111" ca="1">SUM(INDIRECT("'"&amp;TOTALECSheets&amp;"'!"&amp;ADDRESS(ROW(),COLUMN())))</f>
        <v>0</v>
      </c>
      <c r="T111" s="143" cm="1">
        <f t="array" aca="1" ref="T111" ca="1">SUM(INDIRECT("'"&amp;TOTALECSheets&amp;"'!"&amp;ADDRESS(ROW(),COLUMN())))</f>
        <v>0</v>
      </c>
      <c r="U111" s="143" cm="1">
        <f t="array" aca="1" ref="U111" ca="1">SUM(INDIRECT("'"&amp;TOTALECSheets&amp;"'!"&amp;ADDRESS(ROW(),COLUMN())))</f>
        <v>0</v>
      </c>
      <c r="V111" s="143" cm="1">
        <f t="array" aca="1" ref="V111" ca="1">SUM(INDIRECT("'"&amp;TOTALECSheets&amp;"'!"&amp;ADDRESS(ROW(),COLUMN())))</f>
        <v>0</v>
      </c>
      <c r="W111" s="143" cm="1">
        <f t="array" aca="1" ref="W111" ca="1">SUM(INDIRECT("'"&amp;TOTALECSheets&amp;"'!"&amp;ADDRESS(ROW(),COLUMN())))</f>
        <v>0</v>
      </c>
      <c r="X111" s="143" cm="1">
        <f t="array" aca="1" ref="X111" ca="1">SUM(INDIRECT("'"&amp;TOTALECSheets&amp;"'!"&amp;ADDRESS(ROW(),COLUMN())))</f>
        <v>0</v>
      </c>
      <c r="Y111" s="143" cm="1">
        <f t="array" aca="1" ref="Y111" ca="1">SUM(INDIRECT("'"&amp;TOTALECSheets&amp;"'!"&amp;ADDRESS(ROW(),COLUMN())))</f>
        <v>0</v>
      </c>
      <c r="Z111" s="143" cm="1">
        <f t="array" aca="1" ref="Z111" ca="1">SUM(INDIRECT("'"&amp;TOTALECSheets&amp;"'!"&amp;ADDRESS(ROW(),COLUMN())))</f>
        <v>0</v>
      </c>
    </row>
    <row r="112" spans="1:26" outlineLevel="1">
      <c r="A112" s="113">
        <f>IF(ISBLANK('Input-Accounts'!A112),"",'Input-Accounts'!A112)</f>
        <v>95</v>
      </c>
      <c r="B112" s="17" t="str">
        <f>IF(ISBLANK('Input-Accounts'!B112),"",'Input-Accounts'!B112)</f>
        <v>Other regulatory liabilities</v>
      </c>
      <c r="C112" s="113">
        <f>IF(ISBLANK('Input-Accounts'!C112),"",'Input-Accounts'!C112)</f>
        <v>254</v>
      </c>
      <c r="D112" s="143" cm="1">
        <f t="array" aca="1" ref="D112" ca="1">SUM(INDIRECT("'"&amp;TOTALECSheets&amp;"'!"&amp;ADDRESS(ROW(),COLUMN())))</f>
        <v>0</v>
      </c>
      <c r="E112" s="143">
        <f t="shared" ca="1" si="10"/>
        <v>0</v>
      </c>
      <c r="F112" s="89"/>
      <c r="G112" s="143" cm="1">
        <f t="array" aca="1" ref="G112" ca="1">SUM(INDIRECT("'"&amp;TOTALECSheets&amp;"'!"&amp;ADDRESS(ROW(),COLUMN())))</f>
        <v>0</v>
      </c>
      <c r="H112" s="143" cm="1">
        <f t="array" aca="1" ref="H112" ca="1">SUM(INDIRECT("'"&amp;TOTALECSheets&amp;"'!"&amp;ADDRESS(ROW(),COLUMN())))</f>
        <v>0</v>
      </c>
      <c r="I112" s="143" cm="1">
        <f t="array" aca="1" ref="I112" ca="1">SUM(INDIRECT("'"&amp;TOTALECSheets&amp;"'!"&amp;ADDRESS(ROW(),COLUMN())))</f>
        <v>0</v>
      </c>
      <c r="J112" s="143" cm="1">
        <f t="array" aca="1" ref="J112" ca="1">SUM(INDIRECT("'"&amp;TOTALECSheets&amp;"'!"&amp;ADDRESS(ROW(),COLUMN())))</f>
        <v>0</v>
      </c>
      <c r="K112" s="143" cm="1">
        <f t="array" aca="1" ref="K112" ca="1">SUM(INDIRECT("'"&amp;TOTALECSheets&amp;"'!"&amp;ADDRESS(ROW(),COLUMN())))</f>
        <v>0</v>
      </c>
      <c r="L112" s="143" cm="1">
        <f t="array" aca="1" ref="L112" ca="1">SUM(INDIRECT("'"&amp;TOTALECSheets&amp;"'!"&amp;ADDRESS(ROW(),COLUMN())))</f>
        <v>0</v>
      </c>
      <c r="M112" s="143" cm="1">
        <f t="array" aca="1" ref="M112" ca="1">SUM(INDIRECT("'"&amp;TOTALECSheets&amp;"'!"&amp;ADDRESS(ROW(),COLUMN())))</f>
        <v>0</v>
      </c>
      <c r="N112" s="143" cm="1">
        <f t="array" aca="1" ref="N112" ca="1">SUM(INDIRECT("'"&amp;TOTALECSheets&amp;"'!"&amp;ADDRESS(ROW(),COLUMN())))</f>
        <v>0</v>
      </c>
      <c r="O112" s="143" cm="1">
        <f t="array" aca="1" ref="O112" ca="1">SUM(INDIRECT("'"&amp;TOTALECSheets&amp;"'!"&amp;ADDRESS(ROW(),COLUMN())))</f>
        <v>0</v>
      </c>
      <c r="P112" s="143" cm="1">
        <f t="array" aca="1" ref="P112" ca="1">SUM(INDIRECT("'"&amp;TOTALECSheets&amp;"'!"&amp;ADDRESS(ROW(),COLUMN())))</f>
        <v>0</v>
      </c>
      <c r="Q112" s="143" cm="1">
        <f t="array" aca="1" ref="Q112" ca="1">SUM(INDIRECT("'"&amp;TOTALECSheets&amp;"'!"&amp;ADDRESS(ROW(),COLUMN())))</f>
        <v>0</v>
      </c>
      <c r="R112" s="143" cm="1">
        <f t="array" aca="1" ref="R112" ca="1">SUM(INDIRECT("'"&amp;TOTALECSheets&amp;"'!"&amp;ADDRESS(ROW(),COLUMN())))</f>
        <v>0</v>
      </c>
      <c r="S112" s="143" cm="1">
        <f t="array" aca="1" ref="S112" ca="1">SUM(INDIRECT("'"&amp;TOTALECSheets&amp;"'!"&amp;ADDRESS(ROW(),COLUMN())))</f>
        <v>0</v>
      </c>
      <c r="T112" s="143" cm="1">
        <f t="array" aca="1" ref="T112" ca="1">SUM(INDIRECT("'"&amp;TOTALECSheets&amp;"'!"&amp;ADDRESS(ROW(),COLUMN())))</f>
        <v>0</v>
      </c>
      <c r="U112" s="143" cm="1">
        <f t="array" aca="1" ref="U112" ca="1">SUM(INDIRECT("'"&amp;TOTALECSheets&amp;"'!"&amp;ADDRESS(ROW(),COLUMN())))</f>
        <v>0</v>
      </c>
      <c r="V112" s="143" cm="1">
        <f t="array" aca="1" ref="V112" ca="1">SUM(INDIRECT("'"&amp;TOTALECSheets&amp;"'!"&amp;ADDRESS(ROW(),COLUMN())))</f>
        <v>0</v>
      </c>
      <c r="W112" s="143" cm="1">
        <f t="array" aca="1" ref="W112" ca="1">SUM(INDIRECT("'"&amp;TOTALECSheets&amp;"'!"&amp;ADDRESS(ROW(),COLUMN())))</f>
        <v>0</v>
      </c>
      <c r="X112" s="143" cm="1">
        <f t="array" aca="1" ref="X112" ca="1">SUM(INDIRECT("'"&amp;TOTALECSheets&amp;"'!"&amp;ADDRESS(ROW(),COLUMN())))</f>
        <v>0</v>
      </c>
      <c r="Y112" s="143" cm="1">
        <f t="array" aca="1" ref="Y112" ca="1">SUM(INDIRECT("'"&amp;TOTALECSheets&amp;"'!"&amp;ADDRESS(ROW(),COLUMN())))</f>
        <v>0</v>
      </c>
      <c r="Z112" s="143" cm="1">
        <f t="array" aca="1" ref="Z112" ca="1">SUM(INDIRECT("'"&amp;TOTALECSheets&amp;"'!"&amp;ADDRESS(ROW(),COLUMN())))</f>
        <v>0</v>
      </c>
    </row>
    <row r="113" spans="1:26" outlineLevel="1">
      <c r="A113" s="113">
        <f>IF(ISBLANK('Input-Accounts'!A113),"",'Input-Accounts'!A113)</f>
        <v>96</v>
      </c>
      <c r="B113" s="17" t="str">
        <f>IF(ISBLANK('Input-Accounts'!B113),"",'Input-Accounts'!B113)</f>
        <v>Working capital allowance</v>
      </c>
      <c r="C113" s="113" t="str">
        <f>IF(ISBLANK('Input-Accounts'!C113),"",'Input-Accounts'!C113)</f>
        <v>N/A</v>
      </c>
      <c r="D113" s="143" cm="1">
        <f t="array" aca="1" ref="D113" ca="1">SUM(INDIRECT("'"&amp;TOTALECSheets&amp;"'!"&amp;ADDRESS(ROW(),COLUMN())))</f>
        <v>0</v>
      </c>
      <c r="E113" s="143">
        <f t="shared" ca="1" si="10"/>
        <v>0</v>
      </c>
      <c r="F113" s="89"/>
      <c r="G113" s="143" cm="1">
        <f t="array" aca="1" ref="G113" ca="1">SUM(INDIRECT("'"&amp;TOTALECSheets&amp;"'!"&amp;ADDRESS(ROW(),COLUMN())))</f>
        <v>0</v>
      </c>
      <c r="H113" s="143" cm="1">
        <f t="array" aca="1" ref="H113" ca="1">SUM(INDIRECT("'"&amp;TOTALECSheets&amp;"'!"&amp;ADDRESS(ROW(),COLUMN())))</f>
        <v>0</v>
      </c>
      <c r="I113" s="143" cm="1">
        <f t="array" aca="1" ref="I113" ca="1">SUM(INDIRECT("'"&amp;TOTALECSheets&amp;"'!"&amp;ADDRESS(ROW(),COLUMN())))</f>
        <v>0</v>
      </c>
      <c r="J113" s="143" cm="1">
        <f t="array" aca="1" ref="J113" ca="1">SUM(INDIRECT("'"&amp;TOTALECSheets&amp;"'!"&amp;ADDRESS(ROW(),COLUMN())))</f>
        <v>0</v>
      </c>
      <c r="K113" s="143" cm="1">
        <f t="array" aca="1" ref="K113" ca="1">SUM(INDIRECT("'"&amp;TOTALECSheets&amp;"'!"&amp;ADDRESS(ROW(),COLUMN())))</f>
        <v>0</v>
      </c>
      <c r="L113" s="143" cm="1">
        <f t="array" aca="1" ref="L113" ca="1">SUM(INDIRECT("'"&amp;TOTALECSheets&amp;"'!"&amp;ADDRESS(ROW(),COLUMN())))</f>
        <v>0</v>
      </c>
      <c r="M113" s="143" cm="1">
        <f t="array" aca="1" ref="M113" ca="1">SUM(INDIRECT("'"&amp;TOTALECSheets&amp;"'!"&amp;ADDRESS(ROW(),COLUMN())))</f>
        <v>0</v>
      </c>
      <c r="N113" s="143" cm="1">
        <f t="array" aca="1" ref="N113" ca="1">SUM(INDIRECT("'"&amp;TOTALECSheets&amp;"'!"&amp;ADDRESS(ROW(),COLUMN())))</f>
        <v>0</v>
      </c>
      <c r="O113" s="143" cm="1">
        <f t="array" aca="1" ref="O113" ca="1">SUM(INDIRECT("'"&amp;TOTALECSheets&amp;"'!"&amp;ADDRESS(ROW(),COLUMN())))</f>
        <v>0</v>
      </c>
      <c r="P113" s="143" cm="1">
        <f t="array" aca="1" ref="P113" ca="1">SUM(INDIRECT("'"&amp;TOTALECSheets&amp;"'!"&amp;ADDRESS(ROW(),COLUMN())))</f>
        <v>0</v>
      </c>
      <c r="Q113" s="143" cm="1">
        <f t="array" aca="1" ref="Q113" ca="1">SUM(INDIRECT("'"&amp;TOTALECSheets&amp;"'!"&amp;ADDRESS(ROW(),COLUMN())))</f>
        <v>0</v>
      </c>
      <c r="R113" s="143" cm="1">
        <f t="array" aca="1" ref="R113" ca="1">SUM(INDIRECT("'"&amp;TOTALECSheets&amp;"'!"&amp;ADDRESS(ROW(),COLUMN())))</f>
        <v>0</v>
      </c>
      <c r="S113" s="143" cm="1">
        <f t="array" aca="1" ref="S113" ca="1">SUM(INDIRECT("'"&amp;TOTALECSheets&amp;"'!"&amp;ADDRESS(ROW(),COLUMN())))</f>
        <v>0</v>
      </c>
      <c r="T113" s="143" cm="1">
        <f t="array" aca="1" ref="T113" ca="1">SUM(INDIRECT("'"&amp;TOTALECSheets&amp;"'!"&amp;ADDRESS(ROW(),COLUMN())))</f>
        <v>0</v>
      </c>
      <c r="U113" s="143" cm="1">
        <f t="array" aca="1" ref="U113" ca="1">SUM(INDIRECT("'"&amp;TOTALECSheets&amp;"'!"&amp;ADDRESS(ROW(),COLUMN())))</f>
        <v>0</v>
      </c>
      <c r="V113" s="143" cm="1">
        <f t="array" aca="1" ref="V113" ca="1">SUM(INDIRECT("'"&amp;TOTALECSheets&amp;"'!"&amp;ADDRESS(ROW(),COLUMN())))</f>
        <v>0</v>
      </c>
      <c r="W113" s="143" cm="1">
        <f t="array" aca="1" ref="W113" ca="1">SUM(INDIRECT("'"&amp;TOTALECSheets&amp;"'!"&amp;ADDRESS(ROW(),COLUMN())))</f>
        <v>0</v>
      </c>
      <c r="X113" s="143" cm="1">
        <f t="array" aca="1" ref="X113" ca="1">SUM(INDIRECT("'"&amp;TOTALECSheets&amp;"'!"&amp;ADDRESS(ROW(),COLUMN())))</f>
        <v>0</v>
      </c>
      <c r="Y113" s="143" cm="1">
        <f t="array" aca="1" ref="Y113" ca="1">SUM(INDIRECT("'"&amp;TOTALECSheets&amp;"'!"&amp;ADDRESS(ROW(),COLUMN())))</f>
        <v>0</v>
      </c>
      <c r="Z113" s="143" cm="1">
        <f t="array" aca="1" ref="Z113" ca="1">SUM(INDIRECT("'"&amp;TOTALECSheets&amp;"'!"&amp;ADDRESS(ROW(),COLUMN())))</f>
        <v>0</v>
      </c>
    </row>
    <row r="114" spans="1:26">
      <c r="A114" s="113">
        <f>IF(ISBLANK('Input-Accounts'!A114),"",'Input-Accounts'!A114)</f>
        <v>97</v>
      </c>
      <c r="B114" s="79" t="str">
        <f>IF(ISBLANK('Input-Accounts'!B114),"",'Input-Accounts'!B114)</f>
        <v>Total Other Rate Base Items</v>
      </c>
      <c r="C114" s="113" t="str">
        <f>IF(ISBLANK('Input-Accounts'!C114),"",'Input-Accounts'!C114)</f>
        <v/>
      </c>
      <c r="D114" s="144" cm="1">
        <f t="array" aca="1" ref="D114" ca="1">SUM(INDIRECT("'"&amp;TOTALECSheets&amp;"'!"&amp;ADDRESS(ROW(),COLUMN())))</f>
        <v>0</v>
      </c>
      <c r="E114" s="143">
        <f t="shared" ca="1" si="10"/>
        <v>0</v>
      </c>
      <c r="G114" s="144" cm="1">
        <f t="array" aca="1" ref="G114" ca="1">SUM(INDIRECT("'"&amp;TOTALECSheets&amp;"'!"&amp;ADDRESS(ROW(),COLUMN())))</f>
        <v>0</v>
      </c>
      <c r="H114" s="144" cm="1">
        <f t="array" aca="1" ref="H114" ca="1">SUM(INDIRECT("'"&amp;TOTALECSheets&amp;"'!"&amp;ADDRESS(ROW(),COLUMN())))</f>
        <v>0</v>
      </c>
      <c r="I114" s="144" cm="1">
        <f t="array" aca="1" ref="I114" ca="1">SUM(INDIRECT("'"&amp;TOTALECSheets&amp;"'!"&amp;ADDRESS(ROW(),COLUMN())))</f>
        <v>0</v>
      </c>
      <c r="J114" s="144" cm="1">
        <f t="array" aca="1" ref="J114" ca="1">SUM(INDIRECT("'"&amp;TOTALECSheets&amp;"'!"&amp;ADDRESS(ROW(),COLUMN())))</f>
        <v>0</v>
      </c>
      <c r="K114" s="144" cm="1">
        <f t="array" aca="1" ref="K114" ca="1">SUM(INDIRECT("'"&amp;TOTALECSheets&amp;"'!"&amp;ADDRESS(ROW(),COLUMN())))</f>
        <v>0</v>
      </c>
      <c r="L114" s="144" cm="1">
        <f t="array" aca="1" ref="L114" ca="1">SUM(INDIRECT("'"&amp;TOTALECSheets&amp;"'!"&amp;ADDRESS(ROW(),COLUMN())))</f>
        <v>0</v>
      </c>
      <c r="M114" s="144" cm="1">
        <f t="array" aca="1" ref="M114" ca="1">SUM(INDIRECT("'"&amp;TOTALECSheets&amp;"'!"&amp;ADDRESS(ROW(),COLUMN())))</f>
        <v>0</v>
      </c>
      <c r="N114" s="144" cm="1">
        <f t="array" aca="1" ref="N114" ca="1">SUM(INDIRECT("'"&amp;TOTALECSheets&amp;"'!"&amp;ADDRESS(ROW(),COLUMN())))</f>
        <v>0</v>
      </c>
      <c r="O114" s="144" cm="1">
        <f t="array" aca="1" ref="O114" ca="1">SUM(INDIRECT("'"&amp;TOTALECSheets&amp;"'!"&amp;ADDRESS(ROW(),COLUMN())))</f>
        <v>0</v>
      </c>
      <c r="P114" s="144" cm="1">
        <f t="array" aca="1" ref="P114" ca="1">SUM(INDIRECT("'"&amp;TOTALECSheets&amp;"'!"&amp;ADDRESS(ROW(),COLUMN())))</f>
        <v>0</v>
      </c>
      <c r="Q114" s="144" cm="1">
        <f t="array" aca="1" ref="Q114" ca="1">SUM(INDIRECT("'"&amp;TOTALECSheets&amp;"'!"&amp;ADDRESS(ROW(),COLUMN())))</f>
        <v>0</v>
      </c>
      <c r="R114" s="144" cm="1">
        <f t="array" aca="1" ref="R114" ca="1">SUM(INDIRECT("'"&amp;TOTALECSheets&amp;"'!"&amp;ADDRESS(ROW(),COLUMN())))</f>
        <v>0</v>
      </c>
      <c r="S114" s="144" cm="1">
        <f t="array" aca="1" ref="S114" ca="1">SUM(INDIRECT("'"&amp;TOTALECSheets&amp;"'!"&amp;ADDRESS(ROW(),COLUMN())))</f>
        <v>0</v>
      </c>
      <c r="T114" s="144" cm="1">
        <f t="array" aca="1" ref="T114" ca="1">SUM(INDIRECT("'"&amp;TOTALECSheets&amp;"'!"&amp;ADDRESS(ROW(),COLUMN())))</f>
        <v>0</v>
      </c>
      <c r="U114" s="144" cm="1">
        <f t="array" aca="1" ref="U114" ca="1">SUM(INDIRECT("'"&amp;TOTALECSheets&amp;"'!"&amp;ADDRESS(ROW(),COLUMN())))</f>
        <v>0</v>
      </c>
      <c r="V114" s="144" cm="1">
        <f t="array" aca="1" ref="V114" ca="1">SUM(INDIRECT("'"&amp;TOTALECSheets&amp;"'!"&amp;ADDRESS(ROW(),COLUMN())))</f>
        <v>0</v>
      </c>
      <c r="W114" s="144" cm="1">
        <f t="array" aca="1" ref="W114" ca="1">SUM(INDIRECT("'"&amp;TOTALECSheets&amp;"'!"&amp;ADDRESS(ROW(),COLUMN())))</f>
        <v>0</v>
      </c>
      <c r="X114" s="144" cm="1">
        <f t="array" aca="1" ref="X114" ca="1">SUM(INDIRECT("'"&amp;TOTALECSheets&amp;"'!"&amp;ADDRESS(ROW(),COLUMN())))</f>
        <v>0</v>
      </c>
      <c r="Y114" s="144" cm="1">
        <f t="array" aca="1" ref="Y114" ca="1">SUM(INDIRECT("'"&amp;TOTALECSheets&amp;"'!"&amp;ADDRESS(ROW(),COLUMN())))</f>
        <v>0</v>
      </c>
      <c r="Z114" s="144" cm="1">
        <f t="array" aca="1" ref="Z114" ca="1">SUM(INDIRECT("'"&amp;TOTALECSheets&amp;"'!"&amp;ADDRESS(ROW(),COLUMN())))</f>
        <v>0</v>
      </c>
    </row>
    <row r="115" spans="1:26">
      <c r="A115" s="113" t="str">
        <f>IF(ISBLANK('Input-Accounts'!A115),"",'Input-Accounts'!A115)</f>
        <v/>
      </c>
      <c r="B115" s="79" t="str">
        <f>IF(ISBLANK('Input-Accounts'!B115),"",'Input-Accounts'!B115)</f>
        <v/>
      </c>
      <c r="D115" s="113"/>
      <c r="E115" s="143">
        <f t="shared" si="10"/>
        <v>0</v>
      </c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spans="1:26" ht="15" thickBot="1">
      <c r="A116" s="113">
        <f>IF(ISBLANK('Input-Accounts'!A116),"",'Input-Accounts'!A116)</f>
        <v>98</v>
      </c>
      <c r="B116" s="127" t="str">
        <f>IF(ISBLANK('Input-Accounts'!B116),"",'Input-Accounts'!B116)</f>
        <v>TOTAL RATE BASE</v>
      </c>
      <c r="C116" s="113" t="str">
        <f>IF(ISBLANK('Input-Accounts'!C116),"",'Input-Accounts'!C116)</f>
        <v/>
      </c>
      <c r="D116" s="75" cm="1">
        <f t="array" aca="1" ref="D116" ca="1">SUM(INDIRECT("'"&amp;TOTALECSheets&amp;"'!"&amp;ADDRESS(ROW(),COLUMN())))</f>
        <v>675143.09933819401</v>
      </c>
      <c r="E116" s="143">
        <f t="shared" ca="1" si="10"/>
        <v>0</v>
      </c>
      <c r="G116" s="75" cm="1">
        <f t="array" aca="1" ref="G116" ca="1">SUM(INDIRECT("'"&amp;TOTALECSheets&amp;"'!"&amp;ADDRESS(ROW(),COLUMN())))</f>
        <v>67976.690003328491</v>
      </c>
      <c r="H116" s="75" cm="1">
        <f t="array" aca="1" ref="H116" ca="1">SUM(INDIRECT("'"&amp;TOTALECSheets&amp;"'!"&amp;ADDRESS(ROW(),COLUMN())))</f>
        <v>48100.159142989723</v>
      </c>
      <c r="I116" s="75" cm="1">
        <f t="array" aca="1" ref="I116" ca="1">SUM(INDIRECT("'"&amp;TOTALECSheets&amp;"'!"&amp;ADDRESS(ROW(),COLUMN())))</f>
        <v>6370.0745970270045</v>
      </c>
      <c r="J116" s="75" cm="1">
        <f t="array" aca="1" ref="J116" ca="1">SUM(INDIRECT("'"&amp;TOTALECSheets&amp;"'!"&amp;ADDRESS(ROW(),COLUMN())))</f>
        <v>8732.2835818079529</v>
      </c>
      <c r="K116" s="75" cm="1">
        <f t="array" aca="1" ref="K116" ca="1">SUM(INDIRECT("'"&amp;TOTALECSheets&amp;"'!"&amp;ADDRESS(ROW(),COLUMN())))</f>
        <v>1097.5597462568737</v>
      </c>
      <c r="L116" s="75" cm="1">
        <f t="array" aca="1" ref="L116" ca="1">SUM(INDIRECT("'"&amp;TOTALECSheets&amp;"'!"&amp;ADDRESS(ROW(),COLUMN())))</f>
        <v>447344.48835549213</v>
      </c>
      <c r="M116" s="75" cm="1">
        <f t="array" aca="1" ref="M116" ca="1">SUM(INDIRECT("'"&amp;TOTALECSheets&amp;"'!"&amp;ADDRESS(ROW(),COLUMN())))</f>
        <v>95521.84391129174</v>
      </c>
      <c r="N116" s="75" cm="1">
        <f t="array" aca="1" ref="N116" ca="1">SUM(INDIRECT("'"&amp;TOTALECSheets&amp;"'!"&amp;ADDRESS(ROW(),COLUMN())))</f>
        <v>0</v>
      </c>
      <c r="O116" s="75" cm="1">
        <f t="array" aca="1" ref="O116" ca="1">SUM(INDIRECT("'"&amp;TOTALECSheets&amp;"'!"&amp;ADDRESS(ROW(),COLUMN())))</f>
        <v>0</v>
      </c>
      <c r="P116" s="75" cm="1">
        <f t="array" aca="1" ref="P116" ca="1">SUM(INDIRECT("'"&amp;TOTALECSheets&amp;"'!"&amp;ADDRESS(ROW(),COLUMN())))</f>
        <v>0</v>
      </c>
      <c r="Q116" s="75" cm="1">
        <f t="array" aca="1" ref="Q116" ca="1">SUM(INDIRECT("'"&amp;TOTALECSheets&amp;"'!"&amp;ADDRESS(ROW(),COLUMN())))</f>
        <v>0</v>
      </c>
      <c r="R116" s="75" cm="1">
        <f t="array" aca="1" ref="R116" ca="1">SUM(INDIRECT("'"&amp;TOTALECSheets&amp;"'!"&amp;ADDRESS(ROW(),COLUMN())))</f>
        <v>0</v>
      </c>
      <c r="S116" s="75" cm="1">
        <f t="array" aca="1" ref="S116" ca="1">SUM(INDIRECT("'"&amp;TOTALECSheets&amp;"'!"&amp;ADDRESS(ROW(),COLUMN())))</f>
        <v>0</v>
      </c>
      <c r="T116" s="75" cm="1">
        <f t="array" aca="1" ref="T116" ca="1">SUM(INDIRECT("'"&amp;TOTALECSheets&amp;"'!"&amp;ADDRESS(ROW(),COLUMN())))</f>
        <v>0</v>
      </c>
      <c r="U116" s="75" cm="1">
        <f t="array" aca="1" ref="U116" ca="1">SUM(INDIRECT("'"&amp;TOTALECSheets&amp;"'!"&amp;ADDRESS(ROW(),COLUMN())))</f>
        <v>0</v>
      </c>
      <c r="V116" s="75" cm="1">
        <f t="array" aca="1" ref="V116" ca="1">SUM(INDIRECT("'"&amp;TOTALECSheets&amp;"'!"&amp;ADDRESS(ROW(),COLUMN())))</f>
        <v>0</v>
      </c>
      <c r="W116" s="75" cm="1">
        <f t="array" aca="1" ref="W116" ca="1">SUM(INDIRECT("'"&amp;TOTALECSheets&amp;"'!"&amp;ADDRESS(ROW(),COLUMN())))</f>
        <v>0</v>
      </c>
      <c r="X116" s="75" cm="1">
        <f t="array" aca="1" ref="X116" ca="1">SUM(INDIRECT("'"&amp;TOTALECSheets&amp;"'!"&amp;ADDRESS(ROW(),COLUMN())))</f>
        <v>0</v>
      </c>
      <c r="Y116" s="75" cm="1">
        <f t="array" aca="1" ref="Y116" ca="1">SUM(INDIRECT("'"&amp;TOTALECSheets&amp;"'!"&amp;ADDRESS(ROW(),COLUMN())))</f>
        <v>0</v>
      </c>
      <c r="Z116" s="75" cm="1">
        <f t="array" aca="1" ref="Z116" ca="1">SUM(INDIRECT("'"&amp;TOTALECSheets&amp;"'!"&amp;ADDRESS(ROW(),COLUMN())))</f>
        <v>0</v>
      </c>
    </row>
    <row r="117" spans="1:26" ht="15" thickTop="1">
      <c r="A117" s="113" t="str">
        <f>IF(ISBLANK('Input-Accounts'!A117),"",'Input-Accounts'!A117)</f>
        <v/>
      </c>
      <c r="B117" s="79" t="str">
        <f>IF(ISBLANK('Input-Accounts'!B117),"",'Input-Accounts'!B117)</f>
        <v/>
      </c>
      <c r="D117" s="143"/>
      <c r="E117" s="143">
        <f t="shared" si="10"/>
        <v>0</v>
      </c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</row>
    <row r="118" spans="1:26">
      <c r="A118" s="113">
        <f>IF(ISBLANK('Input-Accounts'!A118),"",'Input-Accounts'!A118)</f>
        <v>99</v>
      </c>
      <c r="B118" s="81" t="str">
        <f>IF(ISBLANK('Input-Accounts'!B118),"",'Input-Accounts'!B118)</f>
        <v>OPERATION AND MAINTENANCE EXPENSE</v>
      </c>
      <c r="D118" s="143"/>
      <c r="E118" s="143">
        <f t="shared" si="10"/>
        <v>0</v>
      </c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</row>
    <row r="119" spans="1:26">
      <c r="A119" s="113">
        <f>IF(ISBLANK('Input-Accounts'!A119),"",'Input-Accounts'!A119)</f>
        <v>100</v>
      </c>
      <c r="B119" s="81" t="str">
        <f>IF(ISBLANK('Input-Accounts'!B119),"",'Input-Accounts'!B119)</f>
        <v>Production, Storage, LNG, Transmission, and Distribution Expense</v>
      </c>
      <c r="D119" s="143"/>
      <c r="E119" s="143">
        <f t="shared" si="10"/>
        <v>0</v>
      </c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</row>
    <row r="120" spans="1:26" outlineLevel="1">
      <c r="A120" s="113">
        <f>IF(ISBLANK('Input-Accounts'!A120),"",'Input-Accounts'!A120)</f>
        <v>101</v>
      </c>
      <c r="B120" s="81" t="str">
        <f>IF(ISBLANK('Input-Accounts'!B120),"",'Input-Accounts'!B120)</f>
        <v>Other Gas Supply Expenses</v>
      </c>
      <c r="D120" s="143"/>
      <c r="E120" s="143">
        <f t="shared" si="10"/>
        <v>0</v>
      </c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</row>
    <row r="121" spans="1:26" outlineLevel="1">
      <c r="A121" s="113">
        <f>IF(ISBLANK('Input-Accounts'!A121),"",'Input-Accounts'!A121)</f>
        <v>102</v>
      </c>
      <c r="B121" s="17" t="str">
        <f>IF(ISBLANK('Input-Accounts'!B121),"",'Input-Accounts'!B121)</f>
        <v>Other Gas Supply Expenses</v>
      </c>
      <c r="C121" s="113">
        <f>IF(ISBLANK('Input-Accounts'!C121),"",'Input-Accounts'!C121)</f>
        <v>813</v>
      </c>
      <c r="D121" s="143" cm="1">
        <f t="array" aca="1" ref="D121" ca="1">SUM(INDIRECT("'"&amp;TOTALECSheets&amp;"'!"&amp;ADDRESS(ROW(),COLUMN())))</f>
        <v>374897.56524112879</v>
      </c>
      <c r="E121" s="143">
        <f t="shared" ca="1" si="10"/>
        <v>0</v>
      </c>
      <c r="F121" s="89"/>
      <c r="G121" s="143" cm="1">
        <f t="array" aca="1" ref="G121" ca="1">SUM(INDIRECT("'"&amp;TOTALECSheets&amp;"'!"&amp;ADDRESS(ROW(),COLUMN())))</f>
        <v>117235.32923687436</v>
      </c>
      <c r="H121" s="143" cm="1">
        <f t="array" aca="1" ref="H121" ca="1">SUM(INDIRECT("'"&amp;TOTALECSheets&amp;"'!"&amp;ADDRESS(ROW(),COLUMN())))</f>
        <v>82955.465957497145</v>
      </c>
      <c r="I121" s="143" cm="1">
        <f t="array" aca="1" ref="I121" ca="1">SUM(INDIRECT("'"&amp;TOTALECSheets&amp;"'!"&amp;ADDRESS(ROW(),COLUMN())))</f>
        <v>10986.0864453586</v>
      </c>
      <c r="J121" s="143" cm="1">
        <f t="array" aca="1" ref="J121" ca="1">SUM(INDIRECT("'"&amp;TOTALECSheets&amp;"'!"&amp;ADDRESS(ROW(),COLUMN())))</f>
        <v>15060.04691686048</v>
      </c>
      <c r="K121" s="143" cm="1">
        <f t="array" aca="1" ref="K121" ca="1">SUM(INDIRECT("'"&amp;TOTALECSheets&amp;"'!"&amp;ADDRESS(ROW(),COLUMN())))</f>
        <v>1892.8956117643324</v>
      </c>
      <c r="L121" s="143" cm="1">
        <f t="array" aca="1" ref="L121" ca="1">SUM(INDIRECT("'"&amp;TOTALECSheets&amp;"'!"&amp;ADDRESS(ROW(),COLUMN())))</f>
        <v>120942.73697751769</v>
      </c>
      <c r="M121" s="143" cm="1">
        <f t="array" aca="1" ref="M121" ca="1">SUM(INDIRECT("'"&amp;TOTALECSheets&amp;"'!"&amp;ADDRESS(ROW(),COLUMN())))</f>
        <v>25825.004095256158</v>
      </c>
      <c r="N121" s="143" cm="1">
        <f t="array" aca="1" ref="N121" ca="1">SUM(INDIRECT("'"&amp;TOTALECSheets&amp;"'!"&amp;ADDRESS(ROW(),COLUMN())))</f>
        <v>0</v>
      </c>
      <c r="O121" s="143" cm="1">
        <f t="array" aca="1" ref="O121" ca="1">SUM(INDIRECT("'"&amp;TOTALECSheets&amp;"'!"&amp;ADDRESS(ROW(),COLUMN())))</f>
        <v>0</v>
      </c>
      <c r="P121" s="143" cm="1">
        <f t="array" aca="1" ref="P121" ca="1">SUM(INDIRECT("'"&amp;TOTALECSheets&amp;"'!"&amp;ADDRESS(ROW(),COLUMN())))</f>
        <v>0</v>
      </c>
      <c r="Q121" s="143" cm="1">
        <f t="array" aca="1" ref="Q121" ca="1">SUM(INDIRECT("'"&amp;TOTALECSheets&amp;"'!"&amp;ADDRESS(ROW(),COLUMN())))</f>
        <v>0</v>
      </c>
      <c r="R121" s="143" cm="1">
        <f t="array" aca="1" ref="R121" ca="1">SUM(INDIRECT("'"&amp;TOTALECSheets&amp;"'!"&amp;ADDRESS(ROW(),COLUMN())))</f>
        <v>0</v>
      </c>
      <c r="S121" s="143" cm="1">
        <f t="array" aca="1" ref="S121" ca="1">SUM(INDIRECT("'"&amp;TOTALECSheets&amp;"'!"&amp;ADDRESS(ROW(),COLUMN())))</f>
        <v>0</v>
      </c>
      <c r="T121" s="143" cm="1">
        <f t="array" aca="1" ref="T121" ca="1">SUM(INDIRECT("'"&amp;TOTALECSheets&amp;"'!"&amp;ADDRESS(ROW(),COLUMN())))</f>
        <v>0</v>
      </c>
      <c r="U121" s="143" cm="1">
        <f t="array" aca="1" ref="U121" ca="1">SUM(INDIRECT("'"&amp;TOTALECSheets&amp;"'!"&amp;ADDRESS(ROW(),COLUMN())))</f>
        <v>0</v>
      </c>
      <c r="V121" s="143" cm="1">
        <f t="array" aca="1" ref="V121" ca="1">SUM(INDIRECT("'"&amp;TOTALECSheets&amp;"'!"&amp;ADDRESS(ROW(),COLUMN())))</f>
        <v>0</v>
      </c>
      <c r="W121" s="143" cm="1">
        <f t="array" aca="1" ref="W121" ca="1">SUM(INDIRECT("'"&amp;TOTALECSheets&amp;"'!"&amp;ADDRESS(ROW(),COLUMN())))</f>
        <v>0</v>
      </c>
      <c r="X121" s="143" cm="1">
        <f t="array" aca="1" ref="X121" ca="1">SUM(INDIRECT("'"&amp;TOTALECSheets&amp;"'!"&amp;ADDRESS(ROW(),COLUMN())))</f>
        <v>0</v>
      </c>
      <c r="Y121" s="143" cm="1">
        <f t="array" aca="1" ref="Y121" ca="1">SUM(INDIRECT("'"&amp;TOTALECSheets&amp;"'!"&amp;ADDRESS(ROW(),COLUMN())))</f>
        <v>0</v>
      </c>
      <c r="Z121" s="143" cm="1">
        <f t="array" aca="1" ref="Z121" ca="1">SUM(INDIRECT("'"&amp;TOTALECSheets&amp;"'!"&amp;ADDRESS(ROW(),COLUMN())))</f>
        <v>0</v>
      </c>
    </row>
    <row r="122" spans="1:26" outlineLevel="1">
      <c r="A122" s="113">
        <f>IF(ISBLANK('Input-Accounts'!A122),"",'Input-Accounts'!A122)</f>
        <v>103</v>
      </c>
      <c r="B122" s="145" t="s">
        <v>278</v>
      </c>
      <c r="D122" s="143" cm="1">
        <f t="array" aca="1" ref="D122" ca="1">SUM(INDIRECT("'"&amp;TOTALECSheets&amp;"'!"&amp;ADDRESS(ROW(),COLUMN())))</f>
        <v>0</v>
      </c>
      <c r="E122" s="143">
        <f t="shared" ca="1" si="10"/>
        <v>0</v>
      </c>
      <c r="F122" s="89"/>
      <c r="G122" s="143" cm="1">
        <f t="array" aca="1" ref="G122" ca="1">SUM(INDIRECT("'"&amp;TOTALECSheets&amp;"'!"&amp;ADDRESS(ROW(),COLUMN())))</f>
        <v>0</v>
      </c>
      <c r="H122" s="143" cm="1">
        <f t="array" aca="1" ref="H122" ca="1">SUM(INDIRECT("'"&amp;TOTALECSheets&amp;"'!"&amp;ADDRESS(ROW(),COLUMN())))</f>
        <v>0</v>
      </c>
      <c r="I122" s="143" cm="1">
        <f t="array" aca="1" ref="I122" ca="1">SUM(INDIRECT("'"&amp;TOTALECSheets&amp;"'!"&amp;ADDRESS(ROW(),COLUMN())))</f>
        <v>0</v>
      </c>
      <c r="J122" s="143" cm="1">
        <f t="array" aca="1" ref="J122" ca="1">SUM(INDIRECT("'"&amp;TOTALECSheets&amp;"'!"&amp;ADDRESS(ROW(),COLUMN())))</f>
        <v>0</v>
      </c>
      <c r="K122" s="143" cm="1">
        <f t="array" aca="1" ref="K122" ca="1">SUM(INDIRECT("'"&amp;TOTALECSheets&amp;"'!"&amp;ADDRESS(ROW(),COLUMN())))</f>
        <v>0</v>
      </c>
      <c r="L122" s="143" cm="1">
        <f t="array" aca="1" ref="L122" ca="1">SUM(INDIRECT("'"&amp;TOTALECSheets&amp;"'!"&amp;ADDRESS(ROW(),COLUMN())))</f>
        <v>0</v>
      </c>
      <c r="M122" s="143" cm="1">
        <f t="array" aca="1" ref="M122" ca="1">SUM(INDIRECT("'"&amp;TOTALECSheets&amp;"'!"&amp;ADDRESS(ROW(),COLUMN())))</f>
        <v>0</v>
      </c>
      <c r="N122" s="143" cm="1">
        <f t="array" aca="1" ref="N122" ca="1">SUM(INDIRECT("'"&amp;TOTALECSheets&amp;"'!"&amp;ADDRESS(ROW(),COLUMN())))</f>
        <v>0</v>
      </c>
      <c r="O122" s="143"/>
      <c r="P122" s="143" cm="1">
        <f t="array" aca="1" ref="P122" ca="1">SUM(INDIRECT("'"&amp;TOTALECSheets&amp;"'!"&amp;ADDRESS(ROW(),COLUMN())))</f>
        <v>0</v>
      </c>
      <c r="Q122" s="143" cm="1">
        <f t="array" aca="1" ref="Q122" ca="1">SUM(INDIRECT("'"&amp;TOTALECSheets&amp;"'!"&amp;ADDRESS(ROW(),COLUMN())))</f>
        <v>0</v>
      </c>
      <c r="R122" s="143" cm="1">
        <f t="array" aca="1" ref="R122" ca="1">SUM(INDIRECT("'"&amp;TOTALECSheets&amp;"'!"&amp;ADDRESS(ROW(),COLUMN())))</f>
        <v>0</v>
      </c>
      <c r="S122" s="143" cm="1">
        <f t="array" aca="1" ref="S122" ca="1">SUM(INDIRECT("'"&amp;TOTALECSheets&amp;"'!"&amp;ADDRESS(ROW(),COLUMN())))</f>
        <v>0</v>
      </c>
      <c r="T122" s="143" cm="1">
        <f t="array" aca="1" ref="T122" ca="1">SUM(INDIRECT("'"&amp;TOTALECSheets&amp;"'!"&amp;ADDRESS(ROW(),COLUMN())))</f>
        <v>0</v>
      </c>
      <c r="U122" s="143" cm="1">
        <f t="array" aca="1" ref="U122" ca="1">SUM(INDIRECT("'"&amp;TOTALECSheets&amp;"'!"&amp;ADDRESS(ROW(),COLUMN())))</f>
        <v>0</v>
      </c>
      <c r="V122" s="143" cm="1">
        <f t="array" aca="1" ref="V122" ca="1">SUM(INDIRECT("'"&amp;TOTALECSheets&amp;"'!"&amp;ADDRESS(ROW(),COLUMN())))</f>
        <v>0</v>
      </c>
      <c r="W122" s="143" cm="1">
        <f t="array" aca="1" ref="W122" ca="1">SUM(INDIRECT("'"&amp;TOTALECSheets&amp;"'!"&amp;ADDRESS(ROW(),COLUMN())))</f>
        <v>0</v>
      </c>
      <c r="X122" s="143" cm="1">
        <f t="array" aca="1" ref="X122" ca="1">SUM(INDIRECT("'"&amp;TOTALECSheets&amp;"'!"&amp;ADDRESS(ROW(),COLUMN())))</f>
        <v>0</v>
      </c>
      <c r="Y122" s="143" cm="1">
        <f t="array" aca="1" ref="Y122" ca="1">SUM(INDIRECT("'"&amp;TOTALECSheets&amp;"'!"&amp;ADDRESS(ROW(),COLUMN())))</f>
        <v>0</v>
      </c>
      <c r="Z122" s="143" cm="1">
        <f t="array" aca="1" ref="Z122" ca="1">SUM(INDIRECT("'"&amp;TOTALECSheets&amp;"'!"&amp;ADDRESS(ROW(),COLUMN())))</f>
        <v>0</v>
      </c>
    </row>
    <row r="123" spans="1:26" outlineLevel="1">
      <c r="A123" s="113">
        <f>IF(ISBLANK('Input-Accounts'!A123),"",'Input-Accounts'!A123)</f>
        <v>104</v>
      </c>
      <c r="B123" s="79" t="str">
        <f>IF(ISBLANK('Input-Accounts'!B123),"",'Input-Accounts'!B123)</f>
        <v>Subtotal - Other Gas Supply Expenses</v>
      </c>
      <c r="C123" s="113" t="str">
        <f>IF(ISBLANK('Input-Accounts'!C123),"",'Input-Accounts'!C123)</f>
        <v/>
      </c>
      <c r="D123" s="144" cm="1">
        <f t="array" aca="1" ref="D123" ca="1">SUM(INDIRECT("'"&amp;TOTALECSheets&amp;"'!"&amp;ADDRESS(ROW(),COLUMN())))</f>
        <v>374897.56524112879</v>
      </c>
      <c r="E123" s="143">
        <f t="shared" ca="1" si="10"/>
        <v>0</v>
      </c>
      <c r="G123" s="144" cm="1">
        <f t="array" aca="1" ref="G123" ca="1">SUM(INDIRECT("'"&amp;TOTALECSheets&amp;"'!"&amp;ADDRESS(ROW(),COLUMN())))</f>
        <v>117235.32923687436</v>
      </c>
      <c r="H123" s="144" cm="1">
        <f t="array" aca="1" ref="H123" ca="1">SUM(INDIRECT("'"&amp;TOTALECSheets&amp;"'!"&amp;ADDRESS(ROW(),COLUMN())))</f>
        <v>82955.465957497145</v>
      </c>
      <c r="I123" s="144" cm="1">
        <f t="array" aca="1" ref="I123" ca="1">SUM(INDIRECT("'"&amp;TOTALECSheets&amp;"'!"&amp;ADDRESS(ROW(),COLUMN())))</f>
        <v>10986.0864453586</v>
      </c>
      <c r="J123" s="144" cm="1">
        <f t="array" aca="1" ref="J123" ca="1">SUM(INDIRECT("'"&amp;TOTALECSheets&amp;"'!"&amp;ADDRESS(ROW(),COLUMN())))</f>
        <v>15060.04691686048</v>
      </c>
      <c r="K123" s="144" cm="1">
        <f t="array" aca="1" ref="K123" ca="1">SUM(INDIRECT("'"&amp;TOTALECSheets&amp;"'!"&amp;ADDRESS(ROW(),COLUMN())))</f>
        <v>1892.8956117643324</v>
      </c>
      <c r="L123" s="144" cm="1">
        <f t="array" aca="1" ref="L123" ca="1">SUM(INDIRECT("'"&amp;TOTALECSheets&amp;"'!"&amp;ADDRESS(ROW(),COLUMN())))</f>
        <v>120942.73697751769</v>
      </c>
      <c r="M123" s="144" cm="1">
        <f t="array" aca="1" ref="M123" ca="1">SUM(INDIRECT("'"&amp;TOTALECSheets&amp;"'!"&amp;ADDRESS(ROW(),COLUMN())))</f>
        <v>25825.004095256158</v>
      </c>
      <c r="N123" s="144" cm="1">
        <f t="array" aca="1" ref="N123" ca="1">SUM(INDIRECT("'"&amp;TOTALECSheets&amp;"'!"&amp;ADDRESS(ROW(),COLUMN())))</f>
        <v>0</v>
      </c>
      <c r="O123" s="144" cm="1">
        <f t="array" aca="1" ref="O123" ca="1">SUM(INDIRECT("'"&amp;TOTALECSheets&amp;"'!"&amp;ADDRESS(ROW(),COLUMN())))</f>
        <v>0</v>
      </c>
      <c r="P123" s="144" cm="1">
        <f t="array" aca="1" ref="P123" ca="1">SUM(INDIRECT("'"&amp;TOTALECSheets&amp;"'!"&amp;ADDRESS(ROW(),COLUMN())))</f>
        <v>0</v>
      </c>
      <c r="Q123" s="144" cm="1">
        <f t="array" aca="1" ref="Q123" ca="1">SUM(INDIRECT("'"&amp;TOTALECSheets&amp;"'!"&amp;ADDRESS(ROW(),COLUMN())))</f>
        <v>0</v>
      </c>
      <c r="R123" s="144" cm="1">
        <f t="array" aca="1" ref="R123" ca="1">SUM(INDIRECT("'"&amp;TOTALECSheets&amp;"'!"&amp;ADDRESS(ROW(),COLUMN())))</f>
        <v>0</v>
      </c>
      <c r="S123" s="144" cm="1">
        <f t="array" aca="1" ref="S123" ca="1">SUM(INDIRECT("'"&amp;TOTALECSheets&amp;"'!"&amp;ADDRESS(ROW(),COLUMN())))</f>
        <v>0</v>
      </c>
      <c r="T123" s="144" cm="1">
        <f t="array" aca="1" ref="T123" ca="1">SUM(INDIRECT("'"&amp;TOTALECSheets&amp;"'!"&amp;ADDRESS(ROW(),COLUMN())))</f>
        <v>0</v>
      </c>
      <c r="U123" s="144" cm="1">
        <f t="array" aca="1" ref="U123" ca="1">SUM(INDIRECT("'"&amp;TOTALECSheets&amp;"'!"&amp;ADDRESS(ROW(),COLUMN())))</f>
        <v>0</v>
      </c>
      <c r="V123" s="144" cm="1">
        <f t="array" aca="1" ref="V123" ca="1">SUM(INDIRECT("'"&amp;TOTALECSheets&amp;"'!"&amp;ADDRESS(ROW(),COLUMN())))</f>
        <v>0</v>
      </c>
      <c r="W123" s="144" cm="1">
        <f t="array" aca="1" ref="W123" ca="1">SUM(INDIRECT("'"&amp;TOTALECSheets&amp;"'!"&amp;ADDRESS(ROW(),COLUMN())))</f>
        <v>0</v>
      </c>
      <c r="X123" s="144" cm="1">
        <f t="array" aca="1" ref="X123" ca="1">SUM(INDIRECT("'"&amp;TOTALECSheets&amp;"'!"&amp;ADDRESS(ROW(),COLUMN())))</f>
        <v>0</v>
      </c>
      <c r="Y123" s="144" cm="1">
        <f t="array" aca="1" ref="Y123" ca="1">SUM(INDIRECT("'"&amp;TOTALECSheets&amp;"'!"&amp;ADDRESS(ROW(),COLUMN())))</f>
        <v>0</v>
      </c>
      <c r="Z123" s="144" cm="1">
        <f t="array" aca="1" ref="Z123" ca="1">SUM(INDIRECT("'"&amp;TOTALECSheets&amp;"'!"&amp;ADDRESS(ROW(),COLUMN())))</f>
        <v>0</v>
      </c>
    </row>
    <row r="124" spans="1:26" outlineLevel="1">
      <c r="A124" s="113" t="str">
        <f>IF(ISBLANK('Input-Accounts'!A124),"",'Input-Accounts'!A124)</f>
        <v/>
      </c>
      <c r="B124" s="79" t="str">
        <f>IF(ISBLANK('Input-Accounts'!B124),"",'Input-Accounts'!B124)</f>
        <v/>
      </c>
      <c r="D124" s="143"/>
      <c r="E124" s="143">
        <f t="shared" ref="E124" si="11">IFERROR(IF(D124="",0,IF(D124=0,0,IF(ABS(D124-SUM($G124:$Z124))&lt;Check_Limit,0,1))),1)</f>
        <v>0</v>
      </c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</row>
    <row r="125" spans="1:26" outlineLevel="1">
      <c r="A125" s="113">
        <f>IF(ISBLANK('Input-Accounts'!A125),"",'Input-Accounts'!A125)</f>
        <v>105</v>
      </c>
      <c r="B125" s="81" t="str">
        <f>IF(ISBLANK('Input-Accounts'!B125),"",'Input-Accounts'!B125)</f>
        <v>Distribution Operation Expenses</v>
      </c>
      <c r="D125" s="143"/>
      <c r="E125" s="143">
        <f t="shared" ref="E125:E180" si="12">IFERROR(IF(D125="",0,IF(D125=0,0,IF(ABS(D125-SUM($G125:$Z125))&lt;Check_Limit,0,1))),1)</f>
        <v>0</v>
      </c>
      <c r="F125" s="89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</row>
    <row r="126" spans="1:26" outlineLevel="1">
      <c r="A126" s="113">
        <f>IF(ISBLANK('Input-Accounts'!A126),"",'Input-Accounts'!A126)</f>
        <v>106</v>
      </c>
      <c r="B126" s="17" t="str">
        <f>IF(ISBLANK('Input-Accounts'!B126),"",'Input-Accounts'!B126)</f>
        <v>Operation supervision and engineering</v>
      </c>
      <c r="C126" s="113">
        <f>IF(ISBLANK('Input-Accounts'!C126),"",'Input-Accounts'!C126)</f>
        <v>870</v>
      </c>
      <c r="D126" s="143" cm="1">
        <f t="array" aca="1" ref="D126" ca="1">SUM(INDIRECT("'"&amp;TOTALECSheets&amp;"'!"&amp;ADDRESS(ROW(),COLUMN())))</f>
        <v>55616.769402191239</v>
      </c>
      <c r="E126" s="143">
        <f t="shared" ca="1" si="12"/>
        <v>0</v>
      </c>
      <c r="F126" s="89"/>
      <c r="G126" s="143" cm="1">
        <f t="array" aca="1" ref="G126" ca="1">SUM(INDIRECT("'"&amp;TOTALECSheets&amp;"'!"&amp;ADDRESS(ROW(),COLUMN())))</f>
        <v>18723.6683256738</v>
      </c>
      <c r="H126" s="143" cm="1">
        <f t="array" aca="1" ref="H126" ca="1">SUM(INDIRECT("'"&amp;TOTALECSheets&amp;"'!"&amp;ADDRESS(ROW(),COLUMN())))</f>
        <v>13248.827298907421</v>
      </c>
      <c r="I126" s="143" cm="1">
        <f t="array" aca="1" ref="I126" ca="1">SUM(INDIRECT("'"&amp;TOTALECSheets&amp;"'!"&amp;ADDRESS(ROW(),COLUMN())))</f>
        <v>1754.589168120626</v>
      </c>
      <c r="J126" s="143" cm="1">
        <f t="array" aca="1" ref="J126" ca="1">SUM(INDIRECT("'"&amp;TOTALECSheets&amp;"'!"&amp;ADDRESS(ROW(),COLUMN())))</f>
        <v>2405.2418778186047</v>
      </c>
      <c r="K126" s="143" cm="1">
        <f t="array" aca="1" ref="K126" ca="1">SUM(INDIRECT("'"&amp;TOTALECSheets&amp;"'!"&amp;ADDRESS(ROW(),COLUMN())))</f>
        <v>302.31458247699544</v>
      </c>
      <c r="L126" s="143" cm="1">
        <f t="array" aca="1" ref="L126" ca="1">SUM(INDIRECT("'"&amp;TOTALECSheets&amp;"'!"&amp;ADDRESS(ROW(),COLUMN())))</f>
        <v>15806.873243805359</v>
      </c>
      <c r="M126" s="143" cm="1">
        <f t="array" aca="1" ref="M126" ca="1">SUM(INDIRECT("'"&amp;TOTALECSheets&amp;"'!"&amp;ADDRESS(ROW(),COLUMN())))</f>
        <v>3375.2549053884227</v>
      </c>
      <c r="N126" s="143" cm="1">
        <f t="array" aca="1" ref="N126" ca="1">SUM(INDIRECT("'"&amp;TOTALECSheets&amp;"'!"&amp;ADDRESS(ROW(),COLUMN())))</f>
        <v>0</v>
      </c>
      <c r="O126" s="143" cm="1">
        <f t="array" aca="1" ref="O126" ca="1">SUM(INDIRECT("'"&amp;TOTALECSheets&amp;"'!"&amp;ADDRESS(ROW(),COLUMN())))</f>
        <v>0</v>
      </c>
      <c r="P126" s="143" cm="1">
        <f t="array" aca="1" ref="P126" ca="1">SUM(INDIRECT("'"&amp;TOTALECSheets&amp;"'!"&amp;ADDRESS(ROW(),COLUMN())))</f>
        <v>0</v>
      </c>
      <c r="Q126" s="143" cm="1">
        <f t="array" aca="1" ref="Q126" ca="1">SUM(INDIRECT("'"&amp;TOTALECSheets&amp;"'!"&amp;ADDRESS(ROW(),COLUMN())))</f>
        <v>0</v>
      </c>
      <c r="R126" s="143" cm="1">
        <f t="array" aca="1" ref="R126" ca="1">SUM(INDIRECT("'"&amp;TOTALECSheets&amp;"'!"&amp;ADDRESS(ROW(),COLUMN())))</f>
        <v>0</v>
      </c>
      <c r="S126" s="143" cm="1">
        <f t="array" aca="1" ref="S126" ca="1">SUM(INDIRECT("'"&amp;TOTALECSheets&amp;"'!"&amp;ADDRESS(ROW(),COLUMN())))</f>
        <v>0</v>
      </c>
      <c r="T126" s="143" cm="1">
        <f t="array" aca="1" ref="T126" ca="1">SUM(INDIRECT("'"&amp;TOTALECSheets&amp;"'!"&amp;ADDRESS(ROW(),COLUMN())))</f>
        <v>0</v>
      </c>
      <c r="U126" s="143" cm="1">
        <f t="array" aca="1" ref="U126" ca="1">SUM(INDIRECT("'"&amp;TOTALECSheets&amp;"'!"&amp;ADDRESS(ROW(),COLUMN())))</f>
        <v>0</v>
      </c>
      <c r="V126" s="143" cm="1">
        <f t="array" aca="1" ref="V126" ca="1">SUM(INDIRECT("'"&amp;TOTALECSheets&amp;"'!"&amp;ADDRESS(ROW(),COLUMN())))</f>
        <v>0</v>
      </c>
      <c r="W126" s="143" cm="1">
        <f t="array" aca="1" ref="W126" ca="1">SUM(INDIRECT("'"&amp;TOTALECSheets&amp;"'!"&amp;ADDRESS(ROW(),COLUMN())))</f>
        <v>0</v>
      </c>
      <c r="X126" s="143" cm="1">
        <f t="array" aca="1" ref="X126" ca="1">SUM(INDIRECT("'"&amp;TOTALECSheets&amp;"'!"&amp;ADDRESS(ROW(),COLUMN())))</f>
        <v>0</v>
      </c>
      <c r="Y126" s="143" cm="1">
        <f t="array" aca="1" ref="Y126" ca="1">SUM(INDIRECT("'"&amp;TOTALECSheets&amp;"'!"&amp;ADDRESS(ROW(),COLUMN())))</f>
        <v>0</v>
      </c>
      <c r="Z126" s="143" cm="1">
        <f t="array" aca="1" ref="Z126" ca="1">SUM(INDIRECT("'"&amp;TOTALECSheets&amp;"'!"&amp;ADDRESS(ROW(),COLUMN())))</f>
        <v>0</v>
      </c>
    </row>
    <row r="127" spans="1:26" outlineLevel="1">
      <c r="A127" s="113">
        <f>IF(ISBLANK('Input-Accounts'!A127),"",'Input-Accounts'!A127)</f>
        <v>107</v>
      </c>
      <c r="B127" s="17" t="str">
        <f>IF(ISBLANK('Input-Accounts'!B127),"",'Input-Accounts'!B127)</f>
        <v>Distribution load dispatching</v>
      </c>
      <c r="C127" s="113">
        <f>IF(ISBLANK('Input-Accounts'!C127),"",'Input-Accounts'!C127)</f>
        <v>871</v>
      </c>
      <c r="D127" s="143" cm="1">
        <f t="array" aca="1" ref="D127" ca="1">SUM(INDIRECT("'"&amp;TOTALECSheets&amp;"'!"&amp;ADDRESS(ROW(),COLUMN())))</f>
        <v>222742.79186141919</v>
      </c>
      <c r="E127" s="143">
        <f t="shared" ca="1" si="12"/>
        <v>0</v>
      </c>
      <c r="F127" s="89"/>
      <c r="G127" s="143" cm="1">
        <f t="array" aca="1" ref="G127" ca="1">SUM(INDIRECT("'"&amp;TOTALECSheets&amp;"'!"&amp;ADDRESS(ROW(),COLUMN())))</f>
        <v>74987.49390832994</v>
      </c>
      <c r="H127" s="143" cm="1">
        <f t="array" aca="1" ref="H127" ca="1">SUM(INDIRECT("'"&amp;TOTALECSheets&amp;"'!"&amp;ADDRESS(ROW(),COLUMN())))</f>
        <v>53060.988855856755</v>
      </c>
      <c r="I127" s="143" cm="1">
        <f t="array" aca="1" ref="I127" ca="1">SUM(INDIRECT("'"&amp;TOTALECSheets&amp;"'!"&amp;ADDRESS(ROW(),COLUMN())))</f>
        <v>7027.0548627298604</v>
      </c>
      <c r="J127" s="143" cm="1">
        <f t="array" aca="1" ref="J127" ca="1">SUM(INDIRECT("'"&amp;TOTALECSheets&amp;"'!"&amp;ADDRESS(ROW(),COLUMN())))</f>
        <v>9632.8912435214279</v>
      </c>
      <c r="K127" s="143" cm="1">
        <f t="array" aca="1" ref="K127" ca="1">SUM(INDIRECT("'"&amp;TOTALECSheets&amp;"'!"&amp;ADDRESS(ROW(),COLUMN())))</f>
        <v>1210.7570224798453</v>
      </c>
      <c r="L127" s="143" cm="1">
        <f t="array" aca="1" ref="L127" ca="1">SUM(INDIRECT("'"&amp;TOTALECSheets&amp;"'!"&amp;ADDRESS(ROW(),COLUMN())))</f>
        <v>63305.85387769853</v>
      </c>
      <c r="M127" s="143" cm="1">
        <f t="array" aca="1" ref="M127" ca="1">SUM(INDIRECT("'"&amp;TOTALECSheets&amp;"'!"&amp;ADDRESS(ROW(),COLUMN())))</f>
        <v>13517.752090802795</v>
      </c>
      <c r="N127" s="143" cm="1">
        <f t="array" aca="1" ref="N127" ca="1">SUM(INDIRECT("'"&amp;TOTALECSheets&amp;"'!"&amp;ADDRESS(ROW(),COLUMN())))</f>
        <v>0</v>
      </c>
      <c r="O127" s="143" cm="1">
        <f t="array" aca="1" ref="O127" ca="1">SUM(INDIRECT("'"&amp;TOTALECSheets&amp;"'!"&amp;ADDRESS(ROW(),COLUMN())))</f>
        <v>0</v>
      </c>
      <c r="P127" s="143" cm="1">
        <f t="array" aca="1" ref="P127" ca="1">SUM(INDIRECT("'"&amp;TOTALECSheets&amp;"'!"&amp;ADDRESS(ROW(),COLUMN())))</f>
        <v>0</v>
      </c>
      <c r="Q127" s="143" cm="1">
        <f t="array" aca="1" ref="Q127" ca="1">SUM(INDIRECT("'"&amp;TOTALECSheets&amp;"'!"&amp;ADDRESS(ROW(),COLUMN())))</f>
        <v>0</v>
      </c>
      <c r="R127" s="143" cm="1">
        <f t="array" aca="1" ref="R127" ca="1">SUM(INDIRECT("'"&amp;TOTALECSheets&amp;"'!"&amp;ADDRESS(ROW(),COLUMN())))</f>
        <v>0</v>
      </c>
      <c r="S127" s="143" cm="1">
        <f t="array" aca="1" ref="S127" ca="1">SUM(INDIRECT("'"&amp;TOTALECSheets&amp;"'!"&amp;ADDRESS(ROW(),COLUMN())))</f>
        <v>0</v>
      </c>
      <c r="T127" s="143" cm="1">
        <f t="array" aca="1" ref="T127" ca="1">SUM(INDIRECT("'"&amp;TOTALECSheets&amp;"'!"&amp;ADDRESS(ROW(),COLUMN())))</f>
        <v>0</v>
      </c>
      <c r="U127" s="143" cm="1">
        <f t="array" aca="1" ref="U127" ca="1">SUM(INDIRECT("'"&amp;TOTALECSheets&amp;"'!"&amp;ADDRESS(ROW(),COLUMN())))</f>
        <v>0</v>
      </c>
      <c r="V127" s="143" cm="1">
        <f t="array" aca="1" ref="V127" ca="1">SUM(INDIRECT("'"&amp;TOTALECSheets&amp;"'!"&amp;ADDRESS(ROW(),COLUMN())))</f>
        <v>0</v>
      </c>
      <c r="W127" s="143" cm="1">
        <f t="array" aca="1" ref="W127" ca="1">SUM(INDIRECT("'"&amp;TOTALECSheets&amp;"'!"&amp;ADDRESS(ROW(),COLUMN())))</f>
        <v>0</v>
      </c>
      <c r="X127" s="143" cm="1">
        <f t="array" aca="1" ref="X127" ca="1">SUM(INDIRECT("'"&amp;TOTALECSheets&amp;"'!"&amp;ADDRESS(ROW(),COLUMN())))</f>
        <v>0</v>
      </c>
      <c r="Y127" s="143" cm="1">
        <f t="array" aca="1" ref="Y127" ca="1">SUM(INDIRECT("'"&amp;TOTALECSheets&amp;"'!"&amp;ADDRESS(ROW(),COLUMN())))</f>
        <v>0</v>
      </c>
      <c r="Z127" s="143" cm="1">
        <f t="array" aca="1" ref="Z127" ca="1">SUM(INDIRECT("'"&amp;TOTALECSheets&amp;"'!"&amp;ADDRESS(ROW(),COLUMN())))</f>
        <v>0</v>
      </c>
    </row>
    <row r="128" spans="1:26" outlineLevel="1">
      <c r="A128" s="113">
        <f>IF(ISBLANK('Input-Accounts'!A128),"",'Input-Accounts'!A128)</f>
        <v>108</v>
      </c>
      <c r="B128" s="17" t="str">
        <f>IF(ISBLANK('Input-Accounts'!B128),"",'Input-Accounts'!B128)</f>
        <v>Compressor Station</v>
      </c>
      <c r="C128" s="113">
        <f>IF(ISBLANK('Input-Accounts'!C128),"",'Input-Accounts'!C128)</f>
        <v>872</v>
      </c>
      <c r="D128" s="143" cm="1">
        <f t="array" aca="1" ref="D128" ca="1">SUM(INDIRECT("'"&amp;TOTALECSheets&amp;"'!"&amp;ADDRESS(ROW(),COLUMN())))</f>
        <v>0</v>
      </c>
      <c r="E128" s="143">
        <f t="shared" ca="1" si="12"/>
        <v>0</v>
      </c>
      <c r="F128" s="89"/>
      <c r="G128" s="143" cm="1">
        <f t="array" aca="1" ref="G128" ca="1">SUM(INDIRECT("'"&amp;TOTALECSheets&amp;"'!"&amp;ADDRESS(ROW(),COLUMN())))</f>
        <v>0</v>
      </c>
      <c r="H128" s="143" cm="1">
        <f t="array" aca="1" ref="H128" ca="1">SUM(INDIRECT("'"&amp;TOTALECSheets&amp;"'!"&amp;ADDRESS(ROW(),COLUMN())))</f>
        <v>0</v>
      </c>
      <c r="I128" s="143" cm="1">
        <f t="array" aca="1" ref="I128" ca="1">SUM(INDIRECT("'"&amp;TOTALECSheets&amp;"'!"&amp;ADDRESS(ROW(),COLUMN())))</f>
        <v>0</v>
      </c>
      <c r="J128" s="143" cm="1">
        <f t="array" aca="1" ref="J128" ca="1">SUM(INDIRECT("'"&amp;TOTALECSheets&amp;"'!"&amp;ADDRESS(ROW(),COLUMN())))</f>
        <v>0</v>
      </c>
      <c r="K128" s="143" cm="1">
        <f t="array" aca="1" ref="K128" ca="1">SUM(INDIRECT("'"&amp;TOTALECSheets&amp;"'!"&amp;ADDRESS(ROW(),COLUMN())))</f>
        <v>0</v>
      </c>
      <c r="L128" s="143" cm="1">
        <f t="array" aca="1" ref="L128" ca="1">SUM(INDIRECT("'"&amp;TOTALECSheets&amp;"'!"&amp;ADDRESS(ROW(),COLUMN())))</f>
        <v>0</v>
      </c>
      <c r="M128" s="143" cm="1">
        <f t="array" aca="1" ref="M128" ca="1">SUM(INDIRECT("'"&amp;TOTALECSheets&amp;"'!"&amp;ADDRESS(ROW(),COLUMN())))</f>
        <v>0</v>
      </c>
      <c r="N128" s="143" cm="1">
        <f t="array" aca="1" ref="N128" ca="1">SUM(INDIRECT("'"&amp;TOTALECSheets&amp;"'!"&amp;ADDRESS(ROW(),COLUMN())))</f>
        <v>0</v>
      </c>
      <c r="O128" s="143" cm="1">
        <f t="array" aca="1" ref="O128" ca="1">SUM(INDIRECT("'"&amp;TOTALECSheets&amp;"'!"&amp;ADDRESS(ROW(),COLUMN())))</f>
        <v>0</v>
      </c>
      <c r="P128" s="143" cm="1">
        <f t="array" aca="1" ref="P128" ca="1">SUM(INDIRECT("'"&amp;TOTALECSheets&amp;"'!"&amp;ADDRESS(ROW(),COLUMN())))</f>
        <v>0</v>
      </c>
      <c r="Q128" s="143" cm="1">
        <f t="array" aca="1" ref="Q128" ca="1">SUM(INDIRECT("'"&amp;TOTALECSheets&amp;"'!"&amp;ADDRESS(ROW(),COLUMN())))</f>
        <v>0</v>
      </c>
      <c r="R128" s="143" cm="1">
        <f t="array" aca="1" ref="R128" ca="1">SUM(INDIRECT("'"&amp;TOTALECSheets&amp;"'!"&amp;ADDRESS(ROW(),COLUMN())))</f>
        <v>0</v>
      </c>
      <c r="S128" s="143" cm="1">
        <f t="array" aca="1" ref="S128" ca="1">SUM(INDIRECT("'"&amp;TOTALECSheets&amp;"'!"&amp;ADDRESS(ROW(),COLUMN())))</f>
        <v>0</v>
      </c>
      <c r="T128" s="143" cm="1">
        <f t="array" aca="1" ref="T128" ca="1">SUM(INDIRECT("'"&amp;TOTALECSheets&amp;"'!"&amp;ADDRESS(ROW(),COLUMN())))</f>
        <v>0</v>
      </c>
      <c r="U128" s="143" cm="1">
        <f t="array" aca="1" ref="U128" ca="1">SUM(INDIRECT("'"&amp;TOTALECSheets&amp;"'!"&amp;ADDRESS(ROW(),COLUMN())))</f>
        <v>0</v>
      </c>
      <c r="V128" s="143" cm="1">
        <f t="array" aca="1" ref="V128" ca="1">SUM(INDIRECT("'"&amp;TOTALECSheets&amp;"'!"&amp;ADDRESS(ROW(),COLUMN())))</f>
        <v>0</v>
      </c>
      <c r="W128" s="143" cm="1">
        <f t="array" aca="1" ref="W128" ca="1">SUM(INDIRECT("'"&amp;TOTALECSheets&amp;"'!"&amp;ADDRESS(ROW(),COLUMN())))</f>
        <v>0</v>
      </c>
      <c r="X128" s="143" cm="1">
        <f t="array" aca="1" ref="X128" ca="1">SUM(INDIRECT("'"&amp;TOTALECSheets&amp;"'!"&amp;ADDRESS(ROW(),COLUMN())))</f>
        <v>0</v>
      </c>
      <c r="Y128" s="143" cm="1">
        <f t="array" aca="1" ref="Y128" ca="1">SUM(INDIRECT("'"&amp;TOTALECSheets&amp;"'!"&amp;ADDRESS(ROW(),COLUMN())))</f>
        <v>0</v>
      </c>
      <c r="Z128" s="143" cm="1">
        <f t="array" aca="1" ref="Z128" ca="1">SUM(INDIRECT("'"&amp;TOTALECSheets&amp;"'!"&amp;ADDRESS(ROW(),COLUMN())))</f>
        <v>0</v>
      </c>
    </row>
    <row r="129" spans="1:26" outlineLevel="1">
      <c r="A129" s="113">
        <f>IF(ISBLANK('Input-Accounts'!A129),"",'Input-Accounts'!A129)</f>
        <v>109</v>
      </c>
      <c r="B129" s="17" t="str">
        <f>IF(ISBLANK('Input-Accounts'!B129),"",'Input-Accounts'!B129)</f>
        <v>Mains and services expenses</v>
      </c>
      <c r="C129" s="113">
        <f>IF(ISBLANK('Input-Accounts'!C129),"",'Input-Accounts'!C129)</f>
        <v>874</v>
      </c>
      <c r="D129" s="143" cm="1">
        <f t="array" aca="1" ref="D129" ca="1">SUM(INDIRECT("'"&amp;TOTALECSheets&amp;"'!"&amp;ADDRESS(ROW(),COLUMN())))</f>
        <v>0</v>
      </c>
      <c r="E129" s="143">
        <f t="shared" ca="1" si="12"/>
        <v>0</v>
      </c>
      <c r="F129" s="89"/>
      <c r="G129" s="143" cm="1">
        <f t="array" aca="1" ref="G129" ca="1">SUM(INDIRECT("'"&amp;TOTALECSheets&amp;"'!"&amp;ADDRESS(ROW(),COLUMN())))</f>
        <v>0</v>
      </c>
      <c r="H129" s="143" cm="1">
        <f t="array" aca="1" ref="H129" ca="1">SUM(INDIRECT("'"&amp;TOTALECSheets&amp;"'!"&amp;ADDRESS(ROW(),COLUMN())))</f>
        <v>0</v>
      </c>
      <c r="I129" s="143" cm="1">
        <f t="array" aca="1" ref="I129" ca="1">SUM(INDIRECT("'"&amp;TOTALECSheets&amp;"'!"&amp;ADDRESS(ROW(),COLUMN())))</f>
        <v>0</v>
      </c>
      <c r="J129" s="143" cm="1">
        <f t="array" aca="1" ref="J129" ca="1">SUM(INDIRECT("'"&amp;TOTALECSheets&amp;"'!"&amp;ADDRESS(ROW(),COLUMN())))</f>
        <v>0</v>
      </c>
      <c r="K129" s="143" cm="1">
        <f t="array" aca="1" ref="K129" ca="1">SUM(INDIRECT("'"&amp;TOTALECSheets&amp;"'!"&amp;ADDRESS(ROW(),COLUMN())))</f>
        <v>0</v>
      </c>
      <c r="L129" s="143" cm="1">
        <f t="array" aca="1" ref="L129" ca="1">SUM(INDIRECT("'"&amp;TOTALECSheets&amp;"'!"&amp;ADDRESS(ROW(),COLUMN())))</f>
        <v>0</v>
      </c>
      <c r="M129" s="143" cm="1">
        <f t="array" aca="1" ref="M129" ca="1">SUM(INDIRECT("'"&amp;TOTALECSheets&amp;"'!"&amp;ADDRESS(ROW(),COLUMN())))</f>
        <v>0</v>
      </c>
      <c r="N129" s="143" cm="1">
        <f t="array" aca="1" ref="N129" ca="1">SUM(INDIRECT("'"&amp;TOTALECSheets&amp;"'!"&amp;ADDRESS(ROW(),COLUMN())))</f>
        <v>0</v>
      </c>
      <c r="O129" s="143" cm="1">
        <f t="array" aca="1" ref="O129" ca="1">SUM(INDIRECT("'"&amp;TOTALECSheets&amp;"'!"&amp;ADDRESS(ROW(),COLUMN())))</f>
        <v>0</v>
      </c>
      <c r="P129" s="143" cm="1">
        <f t="array" aca="1" ref="P129" ca="1">SUM(INDIRECT("'"&amp;TOTALECSheets&amp;"'!"&amp;ADDRESS(ROW(),COLUMN())))</f>
        <v>0</v>
      </c>
      <c r="Q129" s="143" cm="1">
        <f t="array" aca="1" ref="Q129" ca="1">SUM(INDIRECT("'"&amp;TOTALECSheets&amp;"'!"&amp;ADDRESS(ROW(),COLUMN())))</f>
        <v>0</v>
      </c>
      <c r="R129" s="143" cm="1">
        <f t="array" aca="1" ref="R129" ca="1">SUM(INDIRECT("'"&amp;TOTALECSheets&amp;"'!"&amp;ADDRESS(ROW(),COLUMN())))</f>
        <v>0</v>
      </c>
      <c r="S129" s="143" cm="1">
        <f t="array" aca="1" ref="S129" ca="1">SUM(INDIRECT("'"&amp;TOTALECSheets&amp;"'!"&amp;ADDRESS(ROW(),COLUMN())))</f>
        <v>0</v>
      </c>
      <c r="T129" s="143" cm="1">
        <f t="array" aca="1" ref="T129" ca="1">SUM(INDIRECT("'"&amp;TOTALECSheets&amp;"'!"&amp;ADDRESS(ROW(),COLUMN())))</f>
        <v>0</v>
      </c>
      <c r="U129" s="143" cm="1">
        <f t="array" aca="1" ref="U129" ca="1">SUM(INDIRECT("'"&amp;TOTALECSheets&amp;"'!"&amp;ADDRESS(ROW(),COLUMN())))</f>
        <v>0</v>
      </c>
      <c r="V129" s="143" cm="1">
        <f t="array" aca="1" ref="V129" ca="1">SUM(INDIRECT("'"&amp;TOTALECSheets&amp;"'!"&amp;ADDRESS(ROW(),COLUMN())))</f>
        <v>0</v>
      </c>
      <c r="W129" s="143" cm="1">
        <f t="array" aca="1" ref="W129" ca="1">SUM(INDIRECT("'"&amp;TOTALECSheets&amp;"'!"&amp;ADDRESS(ROW(),COLUMN())))</f>
        <v>0</v>
      </c>
      <c r="X129" s="143" cm="1">
        <f t="array" aca="1" ref="X129" ca="1">SUM(INDIRECT("'"&amp;TOTALECSheets&amp;"'!"&amp;ADDRESS(ROW(),COLUMN())))</f>
        <v>0</v>
      </c>
      <c r="Y129" s="143" cm="1">
        <f t="array" aca="1" ref="Y129" ca="1">SUM(INDIRECT("'"&amp;TOTALECSheets&amp;"'!"&amp;ADDRESS(ROW(),COLUMN())))</f>
        <v>0</v>
      </c>
      <c r="Z129" s="143" cm="1">
        <f t="array" aca="1" ref="Z129" ca="1">SUM(INDIRECT("'"&amp;TOTALECSheets&amp;"'!"&amp;ADDRESS(ROW(),COLUMN())))</f>
        <v>0</v>
      </c>
    </row>
    <row r="130" spans="1:26" outlineLevel="1">
      <c r="A130" s="113">
        <f>IF(ISBLANK('Input-Accounts'!A130),"",'Input-Accounts'!A130)</f>
        <v>110</v>
      </c>
      <c r="B130" s="17" t="str">
        <f>IF(ISBLANK('Input-Accounts'!B130),"",'Input-Accounts'!B130)</f>
        <v>Measuring and regulating station expenses—general</v>
      </c>
      <c r="C130" s="113">
        <f>IF(ISBLANK('Input-Accounts'!C130),"",'Input-Accounts'!C130)</f>
        <v>875</v>
      </c>
      <c r="D130" s="143" cm="1">
        <f t="array" aca="1" ref="D130" ca="1">SUM(INDIRECT("'"&amp;TOTALECSheets&amp;"'!"&amp;ADDRESS(ROW(),COLUMN())))</f>
        <v>0</v>
      </c>
      <c r="E130" s="143">
        <f t="shared" ca="1" si="12"/>
        <v>0</v>
      </c>
      <c r="F130" s="89"/>
      <c r="G130" s="143" cm="1">
        <f t="array" aca="1" ref="G130" ca="1">SUM(INDIRECT("'"&amp;TOTALECSheets&amp;"'!"&amp;ADDRESS(ROW(),COLUMN())))</f>
        <v>0</v>
      </c>
      <c r="H130" s="143" cm="1">
        <f t="array" aca="1" ref="H130" ca="1">SUM(INDIRECT("'"&amp;TOTALECSheets&amp;"'!"&amp;ADDRESS(ROW(),COLUMN())))</f>
        <v>0</v>
      </c>
      <c r="I130" s="143" cm="1">
        <f t="array" aca="1" ref="I130" ca="1">SUM(INDIRECT("'"&amp;TOTALECSheets&amp;"'!"&amp;ADDRESS(ROW(),COLUMN())))</f>
        <v>0</v>
      </c>
      <c r="J130" s="143" cm="1">
        <f t="array" aca="1" ref="J130" ca="1">SUM(INDIRECT("'"&amp;TOTALECSheets&amp;"'!"&amp;ADDRESS(ROW(),COLUMN())))</f>
        <v>0</v>
      </c>
      <c r="K130" s="143" cm="1">
        <f t="array" aca="1" ref="K130" ca="1">SUM(INDIRECT("'"&amp;TOTALECSheets&amp;"'!"&amp;ADDRESS(ROW(),COLUMN())))</f>
        <v>0</v>
      </c>
      <c r="L130" s="143" cm="1">
        <f t="array" aca="1" ref="L130" ca="1">SUM(INDIRECT("'"&amp;TOTALECSheets&amp;"'!"&amp;ADDRESS(ROW(),COLUMN())))</f>
        <v>0</v>
      </c>
      <c r="M130" s="143" cm="1">
        <f t="array" aca="1" ref="M130" ca="1">SUM(INDIRECT("'"&amp;TOTALECSheets&amp;"'!"&amp;ADDRESS(ROW(),COLUMN())))</f>
        <v>0</v>
      </c>
      <c r="N130" s="143" cm="1">
        <f t="array" aca="1" ref="N130" ca="1">SUM(INDIRECT("'"&amp;TOTALECSheets&amp;"'!"&amp;ADDRESS(ROW(),COLUMN())))</f>
        <v>0</v>
      </c>
      <c r="O130" s="143" cm="1">
        <f t="array" aca="1" ref="O130" ca="1">SUM(INDIRECT("'"&amp;TOTALECSheets&amp;"'!"&amp;ADDRESS(ROW(),COLUMN())))</f>
        <v>0</v>
      </c>
      <c r="P130" s="143" cm="1">
        <f t="array" aca="1" ref="P130" ca="1">SUM(INDIRECT("'"&amp;TOTALECSheets&amp;"'!"&amp;ADDRESS(ROW(),COLUMN())))</f>
        <v>0</v>
      </c>
      <c r="Q130" s="143" cm="1">
        <f t="array" aca="1" ref="Q130" ca="1">SUM(INDIRECT("'"&amp;TOTALECSheets&amp;"'!"&amp;ADDRESS(ROW(),COLUMN())))</f>
        <v>0</v>
      </c>
      <c r="R130" s="143" cm="1">
        <f t="array" aca="1" ref="R130" ca="1">SUM(INDIRECT("'"&amp;TOTALECSheets&amp;"'!"&amp;ADDRESS(ROW(),COLUMN())))</f>
        <v>0</v>
      </c>
      <c r="S130" s="143" cm="1">
        <f t="array" aca="1" ref="S130" ca="1">SUM(INDIRECT("'"&amp;TOTALECSheets&amp;"'!"&amp;ADDRESS(ROW(),COLUMN())))</f>
        <v>0</v>
      </c>
      <c r="T130" s="143" cm="1">
        <f t="array" aca="1" ref="T130" ca="1">SUM(INDIRECT("'"&amp;TOTALECSheets&amp;"'!"&amp;ADDRESS(ROW(),COLUMN())))</f>
        <v>0</v>
      </c>
      <c r="U130" s="143" cm="1">
        <f t="array" aca="1" ref="U130" ca="1">SUM(INDIRECT("'"&amp;TOTALECSheets&amp;"'!"&amp;ADDRESS(ROW(),COLUMN())))</f>
        <v>0</v>
      </c>
      <c r="V130" s="143" cm="1">
        <f t="array" aca="1" ref="V130" ca="1">SUM(INDIRECT("'"&amp;TOTALECSheets&amp;"'!"&amp;ADDRESS(ROW(),COLUMN())))</f>
        <v>0</v>
      </c>
      <c r="W130" s="143" cm="1">
        <f t="array" aca="1" ref="W130" ca="1">SUM(INDIRECT("'"&amp;TOTALECSheets&amp;"'!"&amp;ADDRESS(ROW(),COLUMN())))</f>
        <v>0</v>
      </c>
      <c r="X130" s="143" cm="1">
        <f t="array" aca="1" ref="X130" ca="1">SUM(INDIRECT("'"&amp;TOTALECSheets&amp;"'!"&amp;ADDRESS(ROW(),COLUMN())))</f>
        <v>0</v>
      </c>
      <c r="Y130" s="143" cm="1">
        <f t="array" aca="1" ref="Y130" ca="1">SUM(INDIRECT("'"&amp;TOTALECSheets&amp;"'!"&amp;ADDRESS(ROW(),COLUMN())))</f>
        <v>0</v>
      </c>
      <c r="Z130" s="143" cm="1">
        <f t="array" aca="1" ref="Z130" ca="1">SUM(INDIRECT("'"&amp;TOTALECSheets&amp;"'!"&amp;ADDRESS(ROW(),COLUMN())))</f>
        <v>0</v>
      </c>
    </row>
    <row r="131" spans="1:26" outlineLevel="1">
      <c r="A131" s="113">
        <f>IF(ISBLANK('Input-Accounts'!A131),"",'Input-Accounts'!A131)</f>
        <v>111</v>
      </c>
      <c r="B131" s="17" t="str">
        <f>IF(ISBLANK('Input-Accounts'!B131),"",'Input-Accounts'!B131)</f>
        <v>Measuring and regulating station expenses—industrial</v>
      </c>
      <c r="C131" s="113">
        <f>IF(ISBLANK('Input-Accounts'!C131),"",'Input-Accounts'!C131)</f>
        <v>876</v>
      </c>
      <c r="D131" s="143" cm="1">
        <f t="array" aca="1" ref="D131" ca="1">SUM(INDIRECT("'"&amp;TOTALECSheets&amp;"'!"&amp;ADDRESS(ROW(),COLUMN())))</f>
        <v>0</v>
      </c>
      <c r="E131" s="143">
        <f t="shared" ca="1" si="12"/>
        <v>0</v>
      </c>
      <c r="F131" s="89"/>
      <c r="G131" s="143" cm="1">
        <f t="array" aca="1" ref="G131" ca="1">SUM(INDIRECT("'"&amp;TOTALECSheets&amp;"'!"&amp;ADDRESS(ROW(),COLUMN())))</f>
        <v>0</v>
      </c>
      <c r="H131" s="143" cm="1">
        <f t="array" aca="1" ref="H131" ca="1">SUM(INDIRECT("'"&amp;TOTALECSheets&amp;"'!"&amp;ADDRESS(ROW(),COLUMN())))</f>
        <v>0</v>
      </c>
      <c r="I131" s="143" cm="1">
        <f t="array" aca="1" ref="I131" ca="1">SUM(INDIRECT("'"&amp;TOTALECSheets&amp;"'!"&amp;ADDRESS(ROW(),COLUMN())))</f>
        <v>0</v>
      </c>
      <c r="J131" s="143" cm="1">
        <f t="array" aca="1" ref="J131" ca="1">SUM(INDIRECT("'"&amp;TOTALECSheets&amp;"'!"&amp;ADDRESS(ROW(),COLUMN())))</f>
        <v>0</v>
      </c>
      <c r="K131" s="143" cm="1">
        <f t="array" aca="1" ref="K131" ca="1">SUM(INDIRECT("'"&amp;TOTALECSheets&amp;"'!"&amp;ADDRESS(ROW(),COLUMN())))</f>
        <v>0</v>
      </c>
      <c r="L131" s="143" cm="1">
        <f t="array" aca="1" ref="L131" ca="1">SUM(INDIRECT("'"&amp;TOTALECSheets&amp;"'!"&amp;ADDRESS(ROW(),COLUMN())))</f>
        <v>0</v>
      </c>
      <c r="M131" s="143" cm="1">
        <f t="array" aca="1" ref="M131" ca="1">SUM(INDIRECT("'"&amp;TOTALECSheets&amp;"'!"&amp;ADDRESS(ROW(),COLUMN())))</f>
        <v>0</v>
      </c>
      <c r="N131" s="143" cm="1">
        <f t="array" aca="1" ref="N131" ca="1">SUM(INDIRECT("'"&amp;TOTALECSheets&amp;"'!"&amp;ADDRESS(ROW(),COLUMN())))</f>
        <v>0</v>
      </c>
      <c r="O131" s="143" cm="1">
        <f t="array" aca="1" ref="O131" ca="1">SUM(INDIRECT("'"&amp;TOTALECSheets&amp;"'!"&amp;ADDRESS(ROW(),COLUMN())))</f>
        <v>0</v>
      </c>
      <c r="P131" s="143" cm="1">
        <f t="array" aca="1" ref="P131" ca="1">SUM(INDIRECT("'"&amp;TOTALECSheets&amp;"'!"&amp;ADDRESS(ROW(),COLUMN())))</f>
        <v>0</v>
      </c>
      <c r="Q131" s="143" cm="1">
        <f t="array" aca="1" ref="Q131" ca="1">SUM(INDIRECT("'"&amp;TOTALECSheets&amp;"'!"&amp;ADDRESS(ROW(),COLUMN())))</f>
        <v>0</v>
      </c>
      <c r="R131" s="143" cm="1">
        <f t="array" aca="1" ref="R131" ca="1">SUM(INDIRECT("'"&amp;TOTALECSheets&amp;"'!"&amp;ADDRESS(ROW(),COLUMN())))</f>
        <v>0</v>
      </c>
      <c r="S131" s="143" cm="1">
        <f t="array" aca="1" ref="S131" ca="1">SUM(INDIRECT("'"&amp;TOTALECSheets&amp;"'!"&amp;ADDRESS(ROW(),COLUMN())))</f>
        <v>0</v>
      </c>
      <c r="T131" s="143" cm="1">
        <f t="array" aca="1" ref="T131" ca="1">SUM(INDIRECT("'"&amp;TOTALECSheets&amp;"'!"&amp;ADDRESS(ROW(),COLUMN())))</f>
        <v>0</v>
      </c>
      <c r="U131" s="143" cm="1">
        <f t="array" aca="1" ref="U131" ca="1">SUM(INDIRECT("'"&amp;TOTALECSheets&amp;"'!"&amp;ADDRESS(ROW(),COLUMN())))</f>
        <v>0</v>
      </c>
      <c r="V131" s="143" cm="1">
        <f t="array" aca="1" ref="V131" ca="1">SUM(INDIRECT("'"&amp;TOTALECSheets&amp;"'!"&amp;ADDRESS(ROW(),COLUMN())))</f>
        <v>0</v>
      </c>
      <c r="W131" s="143" cm="1">
        <f t="array" aca="1" ref="W131" ca="1">SUM(INDIRECT("'"&amp;TOTALECSheets&amp;"'!"&amp;ADDRESS(ROW(),COLUMN())))</f>
        <v>0</v>
      </c>
      <c r="X131" s="143" cm="1">
        <f t="array" aca="1" ref="X131" ca="1">SUM(INDIRECT("'"&amp;TOTALECSheets&amp;"'!"&amp;ADDRESS(ROW(),COLUMN())))</f>
        <v>0</v>
      </c>
      <c r="Y131" s="143" cm="1">
        <f t="array" aca="1" ref="Y131" ca="1">SUM(INDIRECT("'"&amp;TOTALECSheets&amp;"'!"&amp;ADDRESS(ROW(),COLUMN())))</f>
        <v>0</v>
      </c>
      <c r="Z131" s="143" cm="1">
        <f t="array" aca="1" ref="Z131" ca="1">SUM(INDIRECT("'"&amp;TOTALECSheets&amp;"'!"&amp;ADDRESS(ROW(),COLUMN())))</f>
        <v>0</v>
      </c>
    </row>
    <row r="132" spans="1:26" outlineLevel="1">
      <c r="A132" s="113">
        <f>IF(ISBLANK('Input-Accounts'!A132),"",'Input-Accounts'!A132)</f>
        <v>112</v>
      </c>
      <c r="B132" s="17" t="str">
        <f>IF(ISBLANK('Input-Accounts'!B132),"",'Input-Accounts'!B132)</f>
        <v>Maintenance of Mains</v>
      </c>
      <c r="C132" s="113">
        <f>IF(ISBLANK('Input-Accounts'!C132),"",'Input-Accounts'!C132)</f>
        <v>877</v>
      </c>
      <c r="D132" s="143" cm="1">
        <f t="array" aca="1" ref="D132" ca="1">SUM(INDIRECT("'"&amp;TOTALECSheets&amp;"'!"&amp;ADDRESS(ROW(),COLUMN())))</f>
        <v>0</v>
      </c>
      <c r="E132" s="143">
        <f t="shared" ca="1" si="12"/>
        <v>0</v>
      </c>
      <c r="F132" s="89"/>
      <c r="G132" s="143" cm="1">
        <f t="array" aca="1" ref="G132" ca="1">SUM(INDIRECT("'"&amp;TOTALECSheets&amp;"'!"&amp;ADDRESS(ROW(),COLUMN())))</f>
        <v>0</v>
      </c>
      <c r="H132" s="143" cm="1">
        <f t="array" aca="1" ref="H132" ca="1">SUM(INDIRECT("'"&amp;TOTALECSheets&amp;"'!"&amp;ADDRESS(ROW(),COLUMN())))</f>
        <v>0</v>
      </c>
      <c r="I132" s="143" cm="1">
        <f t="array" aca="1" ref="I132" ca="1">SUM(INDIRECT("'"&amp;TOTALECSheets&amp;"'!"&amp;ADDRESS(ROW(),COLUMN())))</f>
        <v>0</v>
      </c>
      <c r="J132" s="143" cm="1">
        <f t="array" aca="1" ref="J132" ca="1">SUM(INDIRECT("'"&amp;TOTALECSheets&amp;"'!"&amp;ADDRESS(ROW(),COLUMN())))</f>
        <v>0</v>
      </c>
      <c r="K132" s="143" cm="1">
        <f t="array" aca="1" ref="K132" ca="1">SUM(INDIRECT("'"&amp;TOTALECSheets&amp;"'!"&amp;ADDRESS(ROW(),COLUMN())))</f>
        <v>0</v>
      </c>
      <c r="L132" s="143" cm="1">
        <f t="array" aca="1" ref="L132" ca="1">SUM(INDIRECT("'"&amp;TOTALECSheets&amp;"'!"&amp;ADDRESS(ROW(),COLUMN())))</f>
        <v>0</v>
      </c>
      <c r="M132" s="143" cm="1">
        <f t="array" aca="1" ref="M132" ca="1">SUM(INDIRECT("'"&amp;TOTALECSheets&amp;"'!"&amp;ADDRESS(ROW(),COLUMN())))</f>
        <v>0</v>
      </c>
      <c r="N132" s="143" cm="1">
        <f t="array" aca="1" ref="N132" ca="1">SUM(INDIRECT("'"&amp;TOTALECSheets&amp;"'!"&amp;ADDRESS(ROW(),COLUMN())))</f>
        <v>0</v>
      </c>
      <c r="O132" s="143" cm="1">
        <f t="array" aca="1" ref="O132" ca="1">SUM(INDIRECT("'"&amp;TOTALECSheets&amp;"'!"&amp;ADDRESS(ROW(),COLUMN())))</f>
        <v>0</v>
      </c>
      <c r="P132" s="143" cm="1">
        <f t="array" aca="1" ref="P132" ca="1">SUM(INDIRECT("'"&amp;TOTALECSheets&amp;"'!"&amp;ADDRESS(ROW(),COLUMN())))</f>
        <v>0</v>
      </c>
      <c r="Q132" s="143" cm="1">
        <f t="array" aca="1" ref="Q132" ca="1">SUM(INDIRECT("'"&amp;TOTALECSheets&amp;"'!"&amp;ADDRESS(ROW(),COLUMN())))</f>
        <v>0</v>
      </c>
      <c r="R132" s="143" cm="1">
        <f t="array" aca="1" ref="R132" ca="1">SUM(INDIRECT("'"&amp;TOTALECSheets&amp;"'!"&amp;ADDRESS(ROW(),COLUMN())))</f>
        <v>0</v>
      </c>
      <c r="S132" s="143" cm="1">
        <f t="array" aca="1" ref="S132" ca="1">SUM(INDIRECT("'"&amp;TOTALECSheets&amp;"'!"&amp;ADDRESS(ROW(),COLUMN())))</f>
        <v>0</v>
      </c>
      <c r="T132" s="143" cm="1">
        <f t="array" aca="1" ref="T132" ca="1">SUM(INDIRECT("'"&amp;TOTALECSheets&amp;"'!"&amp;ADDRESS(ROW(),COLUMN())))</f>
        <v>0</v>
      </c>
      <c r="U132" s="143" cm="1">
        <f t="array" aca="1" ref="U132" ca="1">SUM(INDIRECT("'"&amp;TOTALECSheets&amp;"'!"&amp;ADDRESS(ROW(),COLUMN())))</f>
        <v>0</v>
      </c>
      <c r="V132" s="143" cm="1">
        <f t="array" aca="1" ref="V132" ca="1">SUM(INDIRECT("'"&amp;TOTALECSheets&amp;"'!"&amp;ADDRESS(ROW(),COLUMN())))</f>
        <v>0</v>
      </c>
      <c r="W132" s="143" cm="1">
        <f t="array" aca="1" ref="W132" ca="1">SUM(INDIRECT("'"&amp;TOTALECSheets&amp;"'!"&amp;ADDRESS(ROW(),COLUMN())))</f>
        <v>0</v>
      </c>
      <c r="X132" s="143" cm="1">
        <f t="array" aca="1" ref="X132" ca="1">SUM(INDIRECT("'"&amp;TOTALECSheets&amp;"'!"&amp;ADDRESS(ROW(),COLUMN())))</f>
        <v>0</v>
      </c>
      <c r="Y132" s="143" cm="1">
        <f t="array" aca="1" ref="Y132" ca="1">SUM(INDIRECT("'"&amp;TOTALECSheets&amp;"'!"&amp;ADDRESS(ROW(),COLUMN())))</f>
        <v>0</v>
      </c>
      <c r="Z132" s="143" cm="1">
        <f t="array" aca="1" ref="Z132" ca="1">SUM(INDIRECT("'"&amp;TOTALECSheets&amp;"'!"&amp;ADDRESS(ROW(),COLUMN())))</f>
        <v>0</v>
      </c>
    </row>
    <row r="133" spans="1:26" outlineLevel="1">
      <c r="A133" s="113">
        <f>IF(ISBLANK('Input-Accounts'!A133),"",'Input-Accounts'!A133)</f>
        <v>113</v>
      </c>
      <c r="B133" s="17" t="str">
        <f>IF(ISBLANK('Input-Accounts'!B133),"",'Input-Accounts'!B133)</f>
        <v>Meter and house regulator expenses</v>
      </c>
      <c r="C133" s="113">
        <f>IF(ISBLANK('Input-Accounts'!C133),"",'Input-Accounts'!C133)</f>
        <v>878</v>
      </c>
      <c r="D133" s="143" cm="1">
        <f t="array" aca="1" ref="D133" ca="1">SUM(INDIRECT("'"&amp;TOTALECSheets&amp;"'!"&amp;ADDRESS(ROW(),COLUMN())))</f>
        <v>0</v>
      </c>
      <c r="E133" s="143">
        <f t="shared" ref="E133" ca="1" si="13">IFERROR(IF(D133="",0,IF(D133=0,0,IF(ABS(D133-SUM($G133:$Z133))&lt;Check_Limit,0,1))),1)</f>
        <v>0</v>
      </c>
      <c r="F133" s="89"/>
      <c r="G133" s="143" cm="1">
        <f t="array" aca="1" ref="G133" ca="1">SUM(INDIRECT("'"&amp;TOTALECSheets&amp;"'!"&amp;ADDRESS(ROW(),COLUMN())))</f>
        <v>0</v>
      </c>
      <c r="H133" s="143" cm="1">
        <f t="array" aca="1" ref="H133" ca="1">SUM(INDIRECT("'"&amp;TOTALECSheets&amp;"'!"&amp;ADDRESS(ROW(),COLUMN())))</f>
        <v>0</v>
      </c>
      <c r="I133" s="143" cm="1">
        <f t="array" aca="1" ref="I133" ca="1">SUM(INDIRECT("'"&amp;TOTALECSheets&amp;"'!"&amp;ADDRESS(ROW(),COLUMN())))</f>
        <v>0</v>
      </c>
      <c r="J133" s="143" cm="1">
        <f t="array" aca="1" ref="J133" ca="1">SUM(INDIRECT("'"&amp;TOTALECSheets&amp;"'!"&amp;ADDRESS(ROW(),COLUMN())))</f>
        <v>0</v>
      </c>
      <c r="K133" s="143" cm="1">
        <f t="array" aca="1" ref="K133" ca="1">SUM(INDIRECT("'"&amp;TOTALECSheets&amp;"'!"&amp;ADDRESS(ROW(),COLUMN())))</f>
        <v>0</v>
      </c>
      <c r="L133" s="143" cm="1">
        <f t="array" aca="1" ref="L133" ca="1">SUM(INDIRECT("'"&amp;TOTALECSheets&amp;"'!"&amp;ADDRESS(ROW(),COLUMN())))</f>
        <v>0</v>
      </c>
      <c r="M133" s="143" cm="1">
        <f t="array" aca="1" ref="M133" ca="1">SUM(INDIRECT("'"&amp;TOTALECSheets&amp;"'!"&amp;ADDRESS(ROW(),COLUMN())))</f>
        <v>0</v>
      </c>
      <c r="N133" s="143" cm="1">
        <f t="array" aca="1" ref="N133" ca="1">SUM(INDIRECT("'"&amp;TOTALECSheets&amp;"'!"&amp;ADDRESS(ROW(),COLUMN())))</f>
        <v>0</v>
      </c>
      <c r="O133" s="143" cm="1">
        <f t="array" aca="1" ref="O133" ca="1">SUM(INDIRECT("'"&amp;TOTALECSheets&amp;"'!"&amp;ADDRESS(ROW(),COLUMN())))</f>
        <v>0</v>
      </c>
      <c r="P133" s="143" cm="1">
        <f t="array" aca="1" ref="P133" ca="1">SUM(INDIRECT("'"&amp;TOTALECSheets&amp;"'!"&amp;ADDRESS(ROW(),COLUMN())))</f>
        <v>0</v>
      </c>
      <c r="Q133" s="143" cm="1">
        <f t="array" aca="1" ref="Q133" ca="1">SUM(INDIRECT("'"&amp;TOTALECSheets&amp;"'!"&amp;ADDRESS(ROW(),COLUMN())))</f>
        <v>0</v>
      </c>
      <c r="R133" s="143" cm="1">
        <f t="array" aca="1" ref="R133" ca="1">SUM(INDIRECT("'"&amp;TOTALECSheets&amp;"'!"&amp;ADDRESS(ROW(),COLUMN())))</f>
        <v>0</v>
      </c>
      <c r="S133" s="143" cm="1">
        <f t="array" aca="1" ref="S133" ca="1">SUM(INDIRECT("'"&amp;TOTALECSheets&amp;"'!"&amp;ADDRESS(ROW(),COLUMN())))</f>
        <v>0</v>
      </c>
      <c r="T133" s="143" cm="1">
        <f t="array" aca="1" ref="T133" ca="1">SUM(INDIRECT("'"&amp;TOTALECSheets&amp;"'!"&amp;ADDRESS(ROW(),COLUMN())))</f>
        <v>0</v>
      </c>
      <c r="U133" s="143" cm="1">
        <f t="array" aca="1" ref="U133" ca="1">SUM(INDIRECT("'"&amp;TOTALECSheets&amp;"'!"&amp;ADDRESS(ROW(),COLUMN())))</f>
        <v>0</v>
      </c>
      <c r="V133" s="143" cm="1">
        <f t="array" aca="1" ref="V133" ca="1">SUM(INDIRECT("'"&amp;TOTALECSheets&amp;"'!"&amp;ADDRESS(ROW(),COLUMN())))</f>
        <v>0</v>
      </c>
      <c r="W133" s="143" cm="1">
        <f t="array" aca="1" ref="W133" ca="1">SUM(INDIRECT("'"&amp;TOTALECSheets&amp;"'!"&amp;ADDRESS(ROW(),COLUMN())))</f>
        <v>0</v>
      </c>
      <c r="X133" s="143" cm="1">
        <f t="array" aca="1" ref="X133" ca="1">SUM(INDIRECT("'"&amp;TOTALECSheets&amp;"'!"&amp;ADDRESS(ROW(),COLUMN())))</f>
        <v>0</v>
      </c>
      <c r="Y133" s="143" cm="1">
        <f t="array" aca="1" ref="Y133" ca="1">SUM(INDIRECT("'"&amp;TOTALECSheets&amp;"'!"&amp;ADDRESS(ROW(),COLUMN())))</f>
        <v>0</v>
      </c>
      <c r="Z133" s="143" cm="1">
        <f t="array" aca="1" ref="Z133" ca="1">SUM(INDIRECT("'"&amp;TOTALECSheets&amp;"'!"&amp;ADDRESS(ROW(),COLUMN())))</f>
        <v>0</v>
      </c>
    </row>
    <row r="134" spans="1:26" outlineLevel="1">
      <c r="A134" s="113">
        <f>IF(ISBLANK('Input-Accounts'!A134),"",'Input-Accounts'!A134)</f>
        <v>114</v>
      </c>
      <c r="B134" s="17" t="str">
        <f>IF(ISBLANK('Input-Accounts'!B134),"",'Input-Accounts'!B134)</f>
        <v>Customer installations expenses</v>
      </c>
      <c r="C134" s="113">
        <f>IF(ISBLANK('Input-Accounts'!C134),"",'Input-Accounts'!C134)</f>
        <v>879</v>
      </c>
      <c r="D134" s="143" cm="1">
        <f t="array" aca="1" ref="D134" ca="1">SUM(INDIRECT("'"&amp;TOTALECSheets&amp;"'!"&amp;ADDRESS(ROW(),COLUMN())))</f>
        <v>0</v>
      </c>
      <c r="E134" s="143">
        <f t="shared" ca="1" si="12"/>
        <v>0</v>
      </c>
      <c r="F134" s="89"/>
      <c r="G134" s="143" cm="1">
        <f t="array" aca="1" ref="G134" ca="1">SUM(INDIRECT("'"&amp;TOTALECSheets&amp;"'!"&amp;ADDRESS(ROW(),COLUMN())))</f>
        <v>0</v>
      </c>
      <c r="H134" s="143" cm="1">
        <f t="array" aca="1" ref="H134" ca="1">SUM(INDIRECT("'"&amp;TOTALECSheets&amp;"'!"&amp;ADDRESS(ROW(),COLUMN())))</f>
        <v>0</v>
      </c>
      <c r="I134" s="143" cm="1">
        <f t="array" aca="1" ref="I134" ca="1">SUM(INDIRECT("'"&amp;TOTALECSheets&amp;"'!"&amp;ADDRESS(ROW(),COLUMN())))</f>
        <v>0</v>
      </c>
      <c r="J134" s="143" cm="1">
        <f t="array" aca="1" ref="J134" ca="1">SUM(INDIRECT("'"&amp;TOTALECSheets&amp;"'!"&amp;ADDRESS(ROW(),COLUMN())))</f>
        <v>0</v>
      </c>
      <c r="K134" s="143" cm="1">
        <f t="array" aca="1" ref="K134" ca="1">SUM(INDIRECT("'"&amp;TOTALECSheets&amp;"'!"&amp;ADDRESS(ROW(),COLUMN())))</f>
        <v>0</v>
      </c>
      <c r="L134" s="143" cm="1">
        <f t="array" aca="1" ref="L134" ca="1">SUM(INDIRECT("'"&amp;TOTALECSheets&amp;"'!"&amp;ADDRESS(ROW(),COLUMN())))</f>
        <v>0</v>
      </c>
      <c r="M134" s="143" cm="1">
        <f t="array" aca="1" ref="M134" ca="1">SUM(INDIRECT("'"&amp;TOTALECSheets&amp;"'!"&amp;ADDRESS(ROW(),COLUMN())))</f>
        <v>0</v>
      </c>
      <c r="N134" s="143" cm="1">
        <f t="array" aca="1" ref="N134" ca="1">SUM(INDIRECT("'"&amp;TOTALECSheets&amp;"'!"&amp;ADDRESS(ROW(),COLUMN())))</f>
        <v>0</v>
      </c>
      <c r="O134" s="143" cm="1">
        <f t="array" aca="1" ref="O134" ca="1">SUM(INDIRECT("'"&amp;TOTALECSheets&amp;"'!"&amp;ADDRESS(ROW(),COLUMN())))</f>
        <v>0</v>
      </c>
      <c r="P134" s="143" cm="1">
        <f t="array" aca="1" ref="P134" ca="1">SUM(INDIRECT("'"&amp;TOTALECSheets&amp;"'!"&amp;ADDRESS(ROW(),COLUMN())))</f>
        <v>0</v>
      </c>
      <c r="Q134" s="143" cm="1">
        <f t="array" aca="1" ref="Q134" ca="1">SUM(INDIRECT("'"&amp;TOTALECSheets&amp;"'!"&amp;ADDRESS(ROW(),COLUMN())))</f>
        <v>0</v>
      </c>
      <c r="R134" s="143" cm="1">
        <f t="array" aca="1" ref="R134" ca="1">SUM(INDIRECT("'"&amp;TOTALECSheets&amp;"'!"&amp;ADDRESS(ROW(),COLUMN())))</f>
        <v>0</v>
      </c>
      <c r="S134" s="143" cm="1">
        <f t="array" aca="1" ref="S134" ca="1">SUM(INDIRECT("'"&amp;TOTALECSheets&amp;"'!"&amp;ADDRESS(ROW(),COLUMN())))</f>
        <v>0</v>
      </c>
      <c r="T134" s="143" cm="1">
        <f t="array" aca="1" ref="T134" ca="1">SUM(INDIRECT("'"&amp;TOTALECSheets&amp;"'!"&amp;ADDRESS(ROW(),COLUMN())))</f>
        <v>0</v>
      </c>
      <c r="U134" s="143" cm="1">
        <f t="array" aca="1" ref="U134" ca="1">SUM(INDIRECT("'"&amp;TOTALECSheets&amp;"'!"&amp;ADDRESS(ROW(),COLUMN())))</f>
        <v>0</v>
      </c>
      <c r="V134" s="143" cm="1">
        <f t="array" aca="1" ref="V134" ca="1">SUM(INDIRECT("'"&amp;TOTALECSheets&amp;"'!"&amp;ADDRESS(ROW(),COLUMN())))</f>
        <v>0</v>
      </c>
      <c r="W134" s="143" cm="1">
        <f t="array" aca="1" ref="W134" ca="1">SUM(INDIRECT("'"&amp;TOTALECSheets&amp;"'!"&amp;ADDRESS(ROW(),COLUMN())))</f>
        <v>0</v>
      </c>
      <c r="X134" s="143" cm="1">
        <f t="array" aca="1" ref="X134" ca="1">SUM(INDIRECT("'"&amp;TOTALECSheets&amp;"'!"&amp;ADDRESS(ROW(),COLUMN())))</f>
        <v>0</v>
      </c>
      <c r="Y134" s="143" cm="1">
        <f t="array" aca="1" ref="Y134" ca="1">SUM(INDIRECT("'"&amp;TOTALECSheets&amp;"'!"&amp;ADDRESS(ROW(),COLUMN())))</f>
        <v>0</v>
      </c>
      <c r="Z134" s="143" cm="1">
        <f t="array" aca="1" ref="Z134" ca="1">SUM(INDIRECT("'"&amp;TOTALECSheets&amp;"'!"&amp;ADDRESS(ROW(),COLUMN())))</f>
        <v>0</v>
      </c>
    </row>
    <row r="135" spans="1:26" outlineLevel="1">
      <c r="A135" s="113">
        <f>IF(ISBLANK('Input-Accounts'!A135),"",'Input-Accounts'!A135)</f>
        <v>115</v>
      </c>
      <c r="B135" s="17" t="str">
        <f>IF(ISBLANK('Input-Accounts'!B135),"",'Input-Accounts'!B135)</f>
        <v>Other expenses</v>
      </c>
      <c r="C135" s="113">
        <f>IF(ISBLANK('Input-Accounts'!C135),"",'Input-Accounts'!C135)</f>
        <v>880</v>
      </c>
      <c r="D135" s="143" cm="1">
        <f t="array" aca="1" ref="D135" ca="1">SUM(INDIRECT("'"&amp;TOTALECSheets&amp;"'!"&amp;ADDRESS(ROW(),COLUMN())))</f>
        <v>0</v>
      </c>
      <c r="E135" s="143">
        <f t="shared" ca="1" si="12"/>
        <v>0</v>
      </c>
      <c r="F135" s="89"/>
      <c r="G135" s="143" cm="1">
        <f t="array" aca="1" ref="G135" ca="1">SUM(INDIRECT("'"&amp;TOTALECSheets&amp;"'!"&amp;ADDRESS(ROW(),COLUMN())))</f>
        <v>0</v>
      </c>
      <c r="H135" s="143" cm="1">
        <f t="array" aca="1" ref="H135" ca="1">SUM(INDIRECT("'"&amp;TOTALECSheets&amp;"'!"&amp;ADDRESS(ROW(),COLUMN())))</f>
        <v>0</v>
      </c>
      <c r="I135" s="143" cm="1">
        <f t="array" aca="1" ref="I135" ca="1">SUM(INDIRECT("'"&amp;TOTALECSheets&amp;"'!"&amp;ADDRESS(ROW(),COLUMN())))</f>
        <v>0</v>
      </c>
      <c r="J135" s="143" cm="1">
        <f t="array" aca="1" ref="J135" ca="1">SUM(INDIRECT("'"&amp;TOTALECSheets&amp;"'!"&amp;ADDRESS(ROW(),COLUMN())))</f>
        <v>0</v>
      </c>
      <c r="K135" s="143" cm="1">
        <f t="array" aca="1" ref="K135" ca="1">SUM(INDIRECT("'"&amp;TOTALECSheets&amp;"'!"&amp;ADDRESS(ROW(),COLUMN())))</f>
        <v>0</v>
      </c>
      <c r="L135" s="143" cm="1">
        <f t="array" aca="1" ref="L135" ca="1">SUM(INDIRECT("'"&amp;TOTALECSheets&amp;"'!"&amp;ADDRESS(ROW(),COLUMN())))</f>
        <v>0</v>
      </c>
      <c r="M135" s="143" cm="1">
        <f t="array" aca="1" ref="M135" ca="1">SUM(INDIRECT("'"&amp;TOTALECSheets&amp;"'!"&amp;ADDRESS(ROW(),COLUMN())))</f>
        <v>0</v>
      </c>
      <c r="N135" s="143" cm="1">
        <f t="array" aca="1" ref="N135" ca="1">SUM(INDIRECT("'"&amp;TOTALECSheets&amp;"'!"&amp;ADDRESS(ROW(),COLUMN())))</f>
        <v>0</v>
      </c>
      <c r="O135" s="143" cm="1">
        <f t="array" aca="1" ref="O135" ca="1">SUM(INDIRECT("'"&amp;TOTALECSheets&amp;"'!"&amp;ADDRESS(ROW(),COLUMN())))</f>
        <v>0</v>
      </c>
      <c r="P135" s="143" cm="1">
        <f t="array" aca="1" ref="P135" ca="1">SUM(INDIRECT("'"&amp;TOTALECSheets&amp;"'!"&amp;ADDRESS(ROW(),COLUMN())))</f>
        <v>0</v>
      </c>
      <c r="Q135" s="143" cm="1">
        <f t="array" aca="1" ref="Q135" ca="1">SUM(INDIRECT("'"&amp;TOTALECSheets&amp;"'!"&amp;ADDRESS(ROW(),COLUMN())))</f>
        <v>0</v>
      </c>
      <c r="R135" s="143" cm="1">
        <f t="array" aca="1" ref="R135" ca="1">SUM(INDIRECT("'"&amp;TOTALECSheets&amp;"'!"&amp;ADDRESS(ROW(),COLUMN())))</f>
        <v>0</v>
      </c>
      <c r="S135" s="143" cm="1">
        <f t="array" aca="1" ref="S135" ca="1">SUM(INDIRECT("'"&amp;TOTALECSheets&amp;"'!"&amp;ADDRESS(ROW(),COLUMN())))</f>
        <v>0</v>
      </c>
      <c r="T135" s="143" cm="1">
        <f t="array" aca="1" ref="T135" ca="1">SUM(INDIRECT("'"&amp;TOTALECSheets&amp;"'!"&amp;ADDRESS(ROW(),COLUMN())))</f>
        <v>0</v>
      </c>
      <c r="U135" s="143" cm="1">
        <f t="array" aca="1" ref="U135" ca="1">SUM(INDIRECT("'"&amp;TOTALECSheets&amp;"'!"&amp;ADDRESS(ROW(),COLUMN())))</f>
        <v>0</v>
      </c>
      <c r="V135" s="143" cm="1">
        <f t="array" aca="1" ref="V135" ca="1">SUM(INDIRECT("'"&amp;TOTALECSheets&amp;"'!"&amp;ADDRESS(ROW(),COLUMN())))</f>
        <v>0</v>
      </c>
      <c r="W135" s="143" cm="1">
        <f t="array" aca="1" ref="W135" ca="1">SUM(INDIRECT("'"&amp;TOTALECSheets&amp;"'!"&amp;ADDRESS(ROW(),COLUMN())))</f>
        <v>0</v>
      </c>
      <c r="X135" s="143" cm="1">
        <f t="array" aca="1" ref="X135" ca="1">SUM(INDIRECT("'"&amp;TOTALECSheets&amp;"'!"&amp;ADDRESS(ROW(),COLUMN())))</f>
        <v>0</v>
      </c>
      <c r="Y135" s="143" cm="1">
        <f t="array" aca="1" ref="Y135" ca="1">SUM(INDIRECT("'"&amp;TOTALECSheets&amp;"'!"&amp;ADDRESS(ROW(),COLUMN())))</f>
        <v>0</v>
      </c>
      <c r="Z135" s="143" cm="1">
        <f t="array" aca="1" ref="Z135" ca="1">SUM(INDIRECT("'"&amp;TOTALECSheets&amp;"'!"&amp;ADDRESS(ROW(),COLUMN())))</f>
        <v>0</v>
      </c>
    </row>
    <row r="136" spans="1:26" outlineLevel="1">
      <c r="A136" s="113">
        <f>IF(ISBLANK('Input-Accounts'!A136),"",'Input-Accounts'!A136)</f>
        <v>116</v>
      </c>
      <c r="B136" s="17" t="str">
        <f>IF(ISBLANK('Input-Accounts'!B136),"",'Input-Accounts'!B136)</f>
        <v>Rents</v>
      </c>
      <c r="C136" s="113">
        <f>IF(ISBLANK('Input-Accounts'!C136),"",'Input-Accounts'!C136)</f>
        <v>881</v>
      </c>
      <c r="D136" s="143" cm="1">
        <f t="array" aca="1" ref="D136" ca="1">SUM(INDIRECT("'"&amp;TOTALECSheets&amp;"'!"&amp;ADDRESS(ROW(),COLUMN())))</f>
        <v>0</v>
      </c>
      <c r="E136" s="143">
        <f t="shared" ca="1" si="12"/>
        <v>0</v>
      </c>
      <c r="F136" s="89"/>
      <c r="G136" s="143" cm="1">
        <f t="array" aca="1" ref="G136" ca="1">SUM(INDIRECT("'"&amp;TOTALECSheets&amp;"'!"&amp;ADDRESS(ROW(),COLUMN())))</f>
        <v>0</v>
      </c>
      <c r="H136" s="143" cm="1">
        <f t="array" aca="1" ref="H136" ca="1">SUM(INDIRECT("'"&amp;TOTALECSheets&amp;"'!"&amp;ADDRESS(ROW(),COLUMN())))</f>
        <v>0</v>
      </c>
      <c r="I136" s="143" cm="1">
        <f t="array" aca="1" ref="I136" ca="1">SUM(INDIRECT("'"&amp;TOTALECSheets&amp;"'!"&amp;ADDRESS(ROW(),COLUMN())))</f>
        <v>0</v>
      </c>
      <c r="J136" s="143" cm="1">
        <f t="array" aca="1" ref="J136" ca="1">SUM(INDIRECT("'"&amp;TOTALECSheets&amp;"'!"&amp;ADDRESS(ROW(),COLUMN())))</f>
        <v>0</v>
      </c>
      <c r="K136" s="143" cm="1">
        <f t="array" aca="1" ref="K136" ca="1">SUM(INDIRECT("'"&amp;TOTALECSheets&amp;"'!"&amp;ADDRESS(ROW(),COLUMN())))</f>
        <v>0</v>
      </c>
      <c r="L136" s="143" cm="1">
        <f t="array" aca="1" ref="L136" ca="1">SUM(INDIRECT("'"&amp;TOTALECSheets&amp;"'!"&amp;ADDRESS(ROW(),COLUMN())))</f>
        <v>0</v>
      </c>
      <c r="M136" s="143" cm="1">
        <f t="array" aca="1" ref="M136" ca="1">SUM(INDIRECT("'"&amp;TOTALECSheets&amp;"'!"&amp;ADDRESS(ROW(),COLUMN())))</f>
        <v>0</v>
      </c>
      <c r="N136" s="143" cm="1">
        <f t="array" aca="1" ref="N136" ca="1">SUM(INDIRECT("'"&amp;TOTALECSheets&amp;"'!"&amp;ADDRESS(ROW(),COLUMN())))</f>
        <v>0</v>
      </c>
      <c r="O136" s="143" cm="1">
        <f t="array" aca="1" ref="O136" ca="1">SUM(INDIRECT("'"&amp;TOTALECSheets&amp;"'!"&amp;ADDRESS(ROW(),COLUMN())))</f>
        <v>0</v>
      </c>
      <c r="P136" s="143" cm="1">
        <f t="array" aca="1" ref="P136" ca="1">SUM(INDIRECT("'"&amp;TOTALECSheets&amp;"'!"&amp;ADDRESS(ROW(),COLUMN())))</f>
        <v>0</v>
      </c>
      <c r="Q136" s="143" cm="1">
        <f t="array" aca="1" ref="Q136" ca="1">SUM(INDIRECT("'"&amp;TOTALECSheets&amp;"'!"&amp;ADDRESS(ROW(),COLUMN())))</f>
        <v>0</v>
      </c>
      <c r="R136" s="143" cm="1">
        <f t="array" aca="1" ref="R136" ca="1">SUM(INDIRECT("'"&amp;TOTALECSheets&amp;"'!"&amp;ADDRESS(ROW(),COLUMN())))</f>
        <v>0</v>
      </c>
      <c r="S136" s="143" cm="1">
        <f t="array" aca="1" ref="S136" ca="1">SUM(INDIRECT("'"&amp;TOTALECSheets&amp;"'!"&amp;ADDRESS(ROW(),COLUMN())))</f>
        <v>0</v>
      </c>
      <c r="T136" s="143" cm="1">
        <f t="array" aca="1" ref="T136" ca="1">SUM(INDIRECT("'"&amp;TOTALECSheets&amp;"'!"&amp;ADDRESS(ROW(),COLUMN())))</f>
        <v>0</v>
      </c>
      <c r="U136" s="143" cm="1">
        <f t="array" aca="1" ref="U136" ca="1">SUM(INDIRECT("'"&amp;TOTALECSheets&amp;"'!"&amp;ADDRESS(ROW(),COLUMN())))</f>
        <v>0</v>
      </c>
      <c r="V136" s="143" cm="1">
        <f t="array" aca="1" ref="V136" ca="1">SUM(INDIRECT("'"&amp;TOTALECSheets&amp;"'!"&amp;ADDRESS(ROW(),COLUMN())))</f>
        <v>0</v>
      </c>
      <c r="W136" s="143" cm="1">
        <f t="array" aca="1" ref="W136" ca="1">SUM(INDIRECT("'"&amp;TOTALECSheets&amp;"'!"&amp;ADDRESS(ROW(),COLUMN())))</f>
        <v>0</v>
      </c>
      <c r="X136" s="143" cm="1">
        <f t="array" aca="1" ref="X136" ca="1">SUM(INDIRECT("'"&amp;TOTALECSheets&amp;"'!"&amp;ADDRESS(ROW(),COLUMN())))</f>
        <v>0</v>
      </c>
      <c r="Y136" s="143" cm="1">
        <f t="array" aca="1" ref="Y136" ca="1">SUM(INDIRECT("'"&amp;TOTALECSheets&amp;"'!"&amp;ADDRESS(ROW(),COLUMN())))</f>
        <v>0</v>
      </c>
      <c r="Z136" s="143" cm="1">
        <f t="array" aca="1" ref="Z136" ca="1">SUM(INDIRECT("'"&amp;TOTALECSheets&amp;"'!"&amp;ADDRESS(ROW(),COLUMN())))</f>
        <v>0</v>
      </c>
    </row>
    <row r="137" spans="1:26" outlineLevel="1">
      <c r="A137" s="113">
        <f>IF(ISBLANK('Input-Accounts'!A137),"",'Input-Accounts'!A137)</f>
        <v>117</v>
      </c>
      <c r="B137" s="79" t="str">
        <f>IF(ISBLANK('Input-Accounts'!B137),"",'Input-Accounts'!B137)</f>
        <v>Subtotal - Distribution Operation Expenses</v>
      </c>
      <c r="C137" s="113" t="str">
        <f>IF(ISBLANK('Input-Accounts'!C137),"",'Input-Accounts'!C137)</f>
        <v/>
      </c>
      <c r="D137" s="144" cm="1">
        <f t="array" aca="1" ref="D137" ca="1">SUM(INDIRECT("'"&amp;TOTALECSheets&amp;"'!"&amp;ADDRESS(ROW(),COLUMN())))</f>
        <v>278359.56126361043</v>
      </c>
      <c r="E137" s="143">
        <f t="shared" ca="1" si="12"/>
        <v>0</v>
      </c>
      <c r="G137" s="144" cm="1">
        <f t="array" aca="1" ref="G137" ca="1">SUM(INDIRECT("'"&amp;TOTALECSheets&amp;"'!"&amp;ADDRESS(ROW(),COLUMN())))</f>
        <v>93711.162234003743</v>
      </c>
      <c r="H137" s="144" cm="1">
        <f t="array" aca="1" ref="H137" ca="1">SUM(INDIRECT("'"&amp;TOTALECSheets&amp;"'!"&amp;ADDRESS(ROW(),COLUMN())))</f>
        <v>66309.816154764179</v>
      </c>
      <c r="I137" s="144" cm="1">
        <f t="array" aca="1" ref="I137" ca="1">SUM(INDIRECT("'"&amp;TOTALECSheets&amp;"'!"&amp;ADDRESS(ROW(),COLUMN())))</f>
        <v>8781.6440308504862</v>
      </c>
      <c r="J137" s="144" cm="1">
        <f t="array" aca="1" ref="J137" ca="1">SUM(INDIRECT("'"&amp;TOTALECSheets&amp;"'!"&amp;ADDRESS(ROW(),COLUMN())))</f>
        <v>12038.133121340034</v>
      </c>
      <c r="K137" s="144" cm="1">
        <f t="array" aca="1" ref="K137" ca="1">SUM(INDIRECT("'"&amp;TOTALECSheets&amp;"'!"&amp;ADDRESS(ROW(),COLUMN())))</f>
        <v>1513.0716049568407</v>
      </c>
      <c r="L137" s="144" cm="1">
        <f t="array" aca="1" ref="L137" ca="1">SUM(INDIRECT("'"&amp;TOTALECSheets&amp;"'!"&amp;ADDRESS(ROW(),COLUMN())))</f>
        <v>79112.727121503893</v>
      </c>
      <c r="M137" s="144" cm="1">
        <f t="array" aca="1" ref="M137" ca="1">SUM(INDIRECT("'"&amp;TOTALECSheets&amp;"'!"&amp;ADDRESS(ROW(),COLUMN())))</f>
        <v>16893.006996191216</v>
      </c>
      <c r="N137" s="144" cm="1">
        <f t="array" aca="1" ref="N137" ca="1">SUM(INDIRECT("'"&amp;TOTALECSheets&amp;"'!"&amp;ADDRESS(ROW(),COLUMN())))</f>
        <v>0</v>
      </c>
      <c r="O137" s="144" cm="1">
        <f t="array" aca="1" ref="O137" ca="1">SUM(INDIRECT("'"&amp;TOTALECSheets&amp;"'!"&amp;ADDRESS(ROW(),COLUMN())))</f>
        <v>0</v>
      </c>
      <c r="P137" s="144" cm="1">
        <f t="array" aca="1" ref="P137" ca="1">SUM(INDIRECT("'"&amp;TOTALECSheets&amp;"'!"&amp;ADDRESS(ROW(),COLUMN())))</f>
        <v>0</v>
      </c>
      <c r="Q137" s="144" cm="1">
        <f t="array" aca="1" ref="Q137" ca="1">SUM(INDIRECT("'"&amp;TOTALECSheets&amp;"'!"&amp;ADDRESS(ROW(),COLUMN())))</f>
        <v>0</v>
      </c>
      <c r="R137" s="144" cm="1">
        <f t="array" aca="1" ref="R137" ca="1">SUM(INDIRECT("'"&amp;TOTALECSheets&amp;"'!"&amp;ADDRESS(ROW(),COLUMN())))</f>
        <v>0</v>
      </c>
      <c r="S137" s="144" cm="1">
        <f t="array" aca="1" ref="S137" ca="1">SUM(INDIRECT("'"&amp;TOTALECSheets&amp;"'!"&amp;ADDRESS(ROW(),COLUMN())))</f>
        <v>0</v>
      </c>
      <c r="T137" s="144" cm="1">
        <f t="array" aca="1" ref="T137" ca="1">SUM(INDIRECT("'"&amp;TOTALECSheets&amp;"'!"&amp;ADDRESS(ROW(),COLUMN())))</f>
        <v>0</v>
      </c>
      <c r="U137" s="144" cm="1">
        <f t="array" aca="1" ref="U137" ca="1">SUM(INDIRECT("'"&amp;TOTALECSheets&amp;"'!"&amp;ADDRESS(ROW(),COLUMN())))</f>
        <v>0</v>
      </c>
      <c r="V137" s="144" cm="1">
        <f t="array" aca="1" ref="V137" ca="1">SUM(INDIRECT("'"&amp;TOTALECSheets&amp;"'!"&amp;ADDRESS(ROW(),COLUMN())))</f>
        <v>0</v>
      </c>
      <c r="W137" s="144" cm="1">
        <f t="array" aca="1" ref="W137" ca="1">SUM(INDIRECT("'"&amp;TOTALECSheets&amp;"'!"&amp;ADDRESS(ROW(),COLUMN())))</f>
        <v>0</v>
      </c>
      <c r="X137" s="144" cm="1">
        <f t="array" aca="1" ref="X137" ca="1">SUM(INDIRECT("'"&amp;TOTALECSheets&amp;"'!"&amp;ADDRESS(ROW(),COLUMN())))</f>
        <v>0</v>
      </c>
      <c r="Y137" s="144" cm="1">
        <f t="array" aca="1" ref="Y137" ca="1">SUM(INDIRECT("'"&amp;TOTALECSheets&amp;"'!"&amp;ADDRESS(ROW(),COLUMN())))</f>
        <v>0</v>
      </c>
      <c r="Z137" s="144" cm="1">
        <f t="array" aca="1" ref="Z137" ca="1">SUM(INDIRECT("'"&amp;TOTALECSheets&amp;"'!"&amp;ADDRESS(ROW(),COLUMN())))</f>
        <v>0</v>
      </c>
    </row>
    <row r="138" spans="1:26" outlineLevel="1">
      <c r="A138" s="113" t="str">
        <f>IF(ISBLANK('Input-Accounts'!A138),"",'Input-Accounts'!A138)</f>
        <v/>
      </c>
      <c r="B138" s="79" t="str">
        <f>IF(ISBLANK('Input-Accounts'!B138),"",'Input-Accounts'!B138)</f>
        <v/>
      </c>
      <c r="D138" s="143"/>
      <c r="E138" s="143">
        <f t="shared" si="12"/>
        <v>0</v>
      </c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</row>
    <row r="139" spans="1:26" outlineLevel="1">
      <c r="A139" s="113">
        <f>IF(ISBLANK('Input-Accounts'!A139),"",'Input-Accounts'!A139)</f>
        <v>118</v>
      </c>
      <c r="B139" s="81" t="str">
        <f>IF(ISBLANK('Input-Accounts'!B139),"",'Input-Accounts'!B139)</f>
        <v>Distribution Maintenance Expenses</v>
      </c>
      <c r="D139" s="143"/>
      <c r="E139" s="143">
        <f t="shared" si="12"/>
        <v>0</v>
      </c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</row>
    <row r="140" spans="1:26" outlineLevel="1">
      <c r="A140" s="113">
        <f>IF(ISBLANK('Input-Accounts'!A140),"",'Input-Accounts'!A140)</f>
        <v>119</v>
      </c>
      <c r="B140" s="17" t="str">
        <f>IF(ISBLANK('Input-Accounts'!B140),"",'Input-Accounts'!B140)</f>
        <v>Maintenance supervision and engineering</v>
      </c>
      <c r="C140" s="113">
        <f>IF(ISBLANK('Input-Accounts'!C140),"",'Input-Accounts'!C140)</f>
        <v>885</v>
      </c>
      <c r="D140" s="143" cm="1">
        <f t="array" aca="1" ref="D140" ca="1">SUM(INDIRECT("'"&amp;TOTALECSheets&amp;"'!"&amp;ADDRESS(ROW(),COLUMN())))</f>
        <v>0</v>
      </c>
      <c r="E140" s="143">
        <f t="shared" ca="1" si="12"/>
        <v>0</v>
      </c>
      <c r="F140" s="89"/>
      <c r="G140" s="143" cm="1">
        <f t="array" aca="1" ref="G140" ca="1">SUM(INDIRECT("'"&amp;TOTALECSheets&amp;"'!"&amp;ADDRESS(ROW(),COLUMN())))</f>
        <v>0</v>
      </c>
      <c r="H140" s="143" cm="1">
        <f t="array" aca="1" ref="H140" ca="1">SUM(INDIRECT("'"&amp;TOTALECSheets&amp;"'!"&amp;ADDRESS(ROW(),COLUMN())))</f>
        <v>0</v>
      </c>
      <c r="I140" s="143" cm="1">
        <f t="array" aca="1" ref="I140" ca="1">SUM(INDIRECT("'"&amp;TOTALECSheets&amp;"'!"&amp;ADDRESS(ROW(),COLUMN())))</f>
        <v>0</v>
      </c>
      <c r="J140" s="143" cm="1">
        <f t="array" aca="1" ref="J140" ca="1">SUM(INDIRECT("'"&amp;TOTALECSheets&amp;"'!"&amp;ADDRESS(ROW(),COLUMN())))</f>
        <v>0</v>
      </c>
      <c r="K140" s="143" cm="1">
        <f t="array" aca="1" ref="K140" ca="1">SUM(INDIRECT("'"&amp;TOTALECSheets&amp;"'!"&amp;ADDRESS(ROW(),COLUMN())))</f>
        <v>0</v>
      </c>
      <c r="L140" s="143" cm="1">
        <f t="array" aca="1" ref="L140" ca="1">SUM(INDIRECT("'"&amp;TOTALECSheets&amp;"'!"&amp;ADDRESS(ROW(),COLUMN())))</f>
        <v>0</v>
      </c>
      <c r="M140" s="143" cm="1">
        <f t="array" aca="1" ref="M140" ca="1">SUM(INDIRECT("'"&amp;TOTALECSheets&amp;"'!"&amp;ADDRESS(ROW(),COLUMN())))</f>
        <v>0</v>
      </c>
      <c r="N140" s="143" cm="1">
        <f t="array" aca="1" ref="N140" ca="1">SUM(INDIRECT("'"&amp;TOTALECSheets&amp;"'!"&amp;ADDRESS(ROW(),COLUMN())))</f>
        <v>0</v>
      </c>
      <c r="O140" s="143" cm="1">
        <f t="array" aca="1" ref="O140" ca="1">SUM(INDIRECT("'"&amp;TOTALECSheets&amp;"'!"&amp;ADDRESS(ROW(),COLUMN())))</f>
        <v>0</v>
      </c>
      <c r="P140" s="143" cm="1">
        <f t="array" aca="1" ref="P140" ca="1">SUM(INDIRECT("'"&amp;TOTALECSheets&amp;"'!"&amp;ADDRESS(ROW(),COLUMN())))</f>
        <v>0</v>
      </c>
      <c r="Q140" s="143" cm="1">
        <f t="array" aca="1" ref="Q140" ca="1">SUM(INDIRECT("'"&amp;TOTALECSheets&amp;"'!"&amp;ADDRESS(ROW(),COLUMN())))</f>
        <v>0</v>
      </c>
      <c r="R140" s="143" cm="1">
        <f t="array" aca="1" ref="R140" ca="1">SUM(INDIRECT("'"&amp;TOTALECSheets&amp;"'!"&amp;ADDRESS(ROW(),COLUMN())))</f>
        <v>0</v>
      </c>
      <c r="S140" s="143" cm="1">
        <f t="array" aca="1" ref="S140" ca="1">SUM(INDIRECT("'"&amp;TOTALECSheets&amp;"'!"&amp;ADDRESS(ROW(),COLUMN())))</f>
        <v>0</v>
      </c>
      <c r="T140" s="143" cm="1">
        <f t="array" aca="1" ref="T140" ca="1">SUM(INDIRECT("'"&amp;TOTALECSheets&amp;"'!"&amp;ADDRESS(ROW(),COLUMN())))</f>
        <v>0</v>
      </c>
      <c r="U140" s="143" cm="1">
        <f t="array" aca="1" ref="U140" ca="1">SUM(INDIRECT("'"&amp;TOTALECSheets&amp;"'!"&amp;ADDRESS(ROW(),COLUMN())))</f>
        <v>0</v>
      </c>
      <c r="V140" s="143" cm="1">
        <f t="array" aca="1" ref="V140" ca="1">SUM(INDIRECT("'"&amp;TOTALECSheets&amp;"'!"&amp;ADDRESS(ROW(),COLUMN())))</f>
        <v>0</v>
      </c>
      <c r="W140" s="143" cm="1">
        <f t="array" aca="1" ref="W140" ca="1">SUM(INDIRECT("'"&amp;TOTALECSheets&amp;"'!"&amp;ADDRESS(ROW(),COLUMN())))</f>
        <v>0</v>
      </c>
      <c r="X140" s="143" cm="1">
        <f t="array" aca="1" ref="X140" ca="1">SUM(INDIRECT("'"&amp;TOTALECSheets&amp;"'!"&amp;ADDRESS(ROW(),COLUMN())))</f>
        <v>0</v>
      </c>
      <c r="Y140" s="143" cm="1">
        <f t="array" aca="1" ref="Y140" ca="1">SUM(INDIRECT("'"&amp;TOTALECSheets&amp;"'!"&amp;ADDRESS(ROW(),COLUMN())))</f>
        <v>0</v>
      </c>
      <c r="Z140" s="143" cm="1">
        <f t="array" aca="1" ref="Z140" ca="1">SUM(INDIRECT("'"&amp;TOTALECSheets&amp;"'!"&amp;ADDRESS(ROW(),COLUMN())))</f>
        <v>0</v>
      </c>
    </row>
    <row r="141" spans="1:26" outlineLevel="1">
      <c r="A141" s="113">
        <f>IF(ISBLANK('Input-Accounts'!A141),"",'Input-Accounts'!A141)</f>
        <v>120</v>
      </c>
      <c r="B141" s="17" t="str">
        <f>IF(ISBLANK('Input-Accounts'!B141),"",'Input-Accounts'!B141)</f>
        <v>Structures &amp; Improvements</v>
      </c>
      <c r="C141" s="113">
        <f>IF(ISBLANK('Input-Accounts'!C141),"",'Input-Accounts'!C141)</f>
        <v>886</v>
      </c>
      <c r="D141" s="143" cm="1">
        <f t="array" aca="1" ref="D141" ca="1">SUM(INDIRECT("'"&amp;TOTALECSheets&amp;"'!"&amp;ADDRESS(ROW(),COLUMN())))</f>
        <v>0</v>
      </c>
      <c r="E141" s="143">
        <f t="shared" ca="1" si="12"/>
        <v>0</v>
      </c>
      <c r="F141" s="89"/>
      <c r="G141" s="143" cm="1">
        <f t="array" aca="1" ref="G141" ca="1">SUM(INDIRECT("'"&amp;TOTALECSheets&amp;"'!"&amp;ADDRESS(ROW(),COLUMN())))</f>
        <v>0</v>
      </c>
      <c r="H141" s="143" cm="1">
        <f t="array" aca="1" ref="H141" ca="1">SUM(INDIRECT("'"&amp;TOTALECSheets&amp;"'!"&amp;ADDRESS(ROW(),COLUMN())))</f>
        <v>0</v>
      </c>
      <c r="I141" s="143" cm="1">
        <f t="array" aca="1" ref="I141" ca="1">SUM(INDIRECT("'"&amp;TOTALECSheets&amp;"'!"&amp;ADDRESS(ROW(),COLUMN())))</f>
        <v>0</v>
      </c>
      <c r="J141" s="143" cm="1">
        <f t="array" aca="1" ref="J141" ca="1">SUM(INDIRECT("'"&amp;TOTALECSheets&amp;"'!"&amp;ADDRESS(ROW(),COLUMN())))</f>
        <v>0</v>
      </c>
      <c r="K141" s="143" cm="1">
        <f t="array" aca="1" ref="K141" ca="1">SUM(INDIRECT("'"&amp;TOTALECSheets&amp;"'!"&amp;ADDRESS(ROW(),COLUMN())))</f>
        <v>0</v>
      </c>
      <c r="L141" s="143" cm="1">
        <f t="array" aca="1" ref="L141" ca="1">SUM(INDIRECT("'"&amp;TOTALECSheets&amp;"'!"&amp;ADDRESS(ROW(),COLUMN())))</f>
        <v>0</v>
      </c>
      <c r="M141" s="143" cm="1">
        <f t="array" aca="1" ref="M141" ca="1">SUM(INDIRECT("'"&amp;TOTALECSheets&amp;"'!"&amp;ADDRESS(ROW(),COLUMN())))</f>
        <v>0</v>
      </c>
      <c r="N141" s="143" cm="1">
        <f t="array" aca="1" ref="N141" ca="1">SUM(INDIRECT("'"&amp;TOTALECSheets&amp;"'!"&amp;ADDRESS(ROW(),COLUMN())))</f>
        <v>0</v>
      </c>
      <c r="O141" s="143" cm="1">
        <f t="array" aca="1" ref="O141" ca="1">SUM(INDIRECT("'"&amp;TOTALECSheets&amp;"'!"&amp;ADDRESS(ROW(),COLUMN())))</f>
        <v>0</v>
      </c>
      <c r="P141" s="143" cm="1">
        <f t="array" aca="1" ref="P141" ca="1">SUM(INDIRECT("'"&amp;TOTALECSheets&amp;"'!"&amp;ADDRESS(ROW(),COLUMN())))</f>
        <v>0</v>
      </c>
      <c r="Q141" s="143" cm="1">
        <f t="array" aca="1" ref="Q141" ca="1">SUM(INDIRECT("'"&amp;TOTALECSheets&amp;"'!"&amp;ADDRESS(ROW(),COLUMN())))</f>
        <v>0</v>
      </c>
      <c r="R141" s="143" cm="1">
        <f t="array" aca="1" ref="R141" ca="1">SUM(INDIRECT("'"&amp;TOTALECSheets&amp;"'!"&amp;ADDRESS(ROW(),COLUMN())))</f>
        <v>0</v>
      </c>
      <c r="S141" s="143" cm="1">
        <f t="array" aca="1" ref="S141" ca="1">SUM(INDIRECT("'"&amp;TOTALECSheets&amp;"'!"&amp;ADDRESS(ROW(),COLUMN())))</f>
        <v>0</v>
      </c>
      <c r="T141" s="143" cm="1">
        <f t="array" aca="1" ref="T141" ca="1">SUM(INDIRECT("'"&amp;TOTALECSheets&amp;"'!"&amp;ADDRESS(ROW(),COLUMN())))</f>
        <v>0</v>
      </c>
      <c r="U141" s="143" cm="1">
        <f t="array" aca="1" ref="U141" ca="1">SUM(INDIRECT("'"&amp;TOTALECSheets&amp;"'!"&amp;ADDRESS(ROW(),COLUMN())))</f>
        <v>0</v>
      </c>
      <c r="V141" s="143" cm="1">
        <f t="array" aca="1" ref="V141" ca="1">SUM(INDIRECT("'"&amp;TOTALECSheets&amp;"'!"&amp;ADDRESS(ROW(),COLUMN())))</f>
        <v>0</v>
      </c>
      <c r="W141" s="143" cm="1">
        <f t="array" aca="1" ref="W141" ca="1">SUM(INDIRECT("'"&amp;TOTALECSheets&amp;"'!"&amp;ADDRESS(ROW(),COLUMN())))</f>
        <v>0</v>
      </c>
      <c r="X141" s="143" cm="1">
        <f t="array" aca="1" ref="X141" ca="1">SUM(INDIRECT("'"&amp;TOTALECSheets&amp;"'!"&amp;ADDRESS(ROW(),COLUMN())))</f>
        <v>0</v>
      </c>
      <c r="Y141" s="143" cm="1">
        <f t="array" aca="1" ref="Y141" ca="1">SUM(INDIRECT("'"&amp;TOTALECSheets&amp;"'!"&amp;ADDRESS(ROW(),COLUMN())))</f>
        <v>0</v>
      </c>
      <c r="Z141" s="143" cm="1">
        <f t="array" aca="1" ref="Z141" ca="1">SUM(INDIRECT("'"&amp;TOTALECSheets&amp;"'!"&amp;ADDRESS(ROW(),COLUMN())))</f>
        <v>0</v>
      </c>
    </row>
    <row r="142" spans="1:26" outlineLevel="1">
      <c r="A142" s="113">
        <f>IF(ISBLANK('Input-Accounts'!A142),"",'Input-Accounts'!A142)</f>
        <v>121</v>
      </c>
      <c r="B142" s="17" t="str">
        <f>IF(ISBLANK('Input-Accounts'!B142),"",'Input-Accounts'!B142)</f>
        <v>Maintenance of mains</v>
      </c>
      <c r="C142" s="113">
        <f>IF(ISBLANK('Input-Accounts'!C142),"",'Input-Accounts'!C142)</f>
        <v>887</v>
      </c>
      <c r="D142" s="143" cm="1">
        <f t="array" aca="1" ref="D142" ca="1">SUM(INDIRECT("'"&amp;TOTALECSheets&amp;"'!"&amp;ADDRESS(ROW(),COLUMN())))</f>
        <v>0</v>
      </c>
      <c r="E142" s="143">
        <f t="shared" ca="1" si="12"/>
        <v>0</v>
      </c>
      <c r="F142" s="89"/>
      <c r="G142" s="143" cm="1">
        <f t="array" aca="1" ref="G142" ca="1">SUM(INDIRECT("'"&amp;TOTALECSheets&amp;"'!"&amp;ADDRESS(ROW(),COLUMN())))</f>
        <v>0</v>
      </c>
      <c r="H142" s="143" cm="1">
        <f t="array" aca="1" ref="H142" ca="1">SUM(INDIRECT("'"&amp;TOTALECSheets&amp;"'!"&amp;ADDRESS(ROW(),COLUMN())))</f>
        <v>0</v>
      </c>
      <c r="I142" s="143" cm="1">
        <f t="array" aca="1" ref="I142" ca="1">SUM(INDIRECT("'"&amp;TOTALECSheets&amp;"'!"&amp;ADDRESS(ROW(),COLUMN())))</f>
        <v>0</v>
      </c>
      <c r="J142" s="143" cm="1">
        <f t="array" aca="1" ref="J142" ca="1">SUM(INDIRECT("'"&amp;TOTALECSheets&amp;"'!"&amp;ADDRESS(ROW(),COLUMN())))</f>
        <v>0</v>
      </c>
      <c r="K142" s="143" cm="1">
        <f t="array" aca="1" ref="K142" ca="1">SUM(INDIRECT("'"&amp;TOTALECSheets&amp;"'!"&amp;ADDRESS(ROW(),COLUMN())))</f>
        <v>0</v>
      </c>
      <c r="L142" s="143" cm="1">
        <f t="array" aca="1" ref="L142" ca="1">SUM(INDIRECT("'"&amp;TOTALECSheets&amp;"'!"&amp;ADDRESS(ROW(),COLUMN())))</f>
        <v>0</v>
      </c>
      <c r="M142" s="143" cm="1">
        <f t="array" aca="1" ref="M142" ca="1">SUM(INDIRECT("'"&amp;TOTALECSheets&amp;"'!"&amp;ADDRESS(ROW(),COLUMN())))</f>
        <v>0</v>
      </c>
      <c r="N142" s="143" cm="1">
        <f t="array" aca="1" ref="N142" ca="1">SUM(INDIRECT("'"&amp;TOTALECSheets&amp;"'!"&amp;ADDRESS(ROW(),COLUMN())))</f>
        <v>0</v>
      </c>
      <c r="O142" s="143" cm="1">
        <f t="array" aca="1" ref="O142" ca="1">SUM(INDIRECT("'"&amp;TOTALECSheets&amp;"'!"&amp;ADDRESS(ROW(),COLUMN())))</f>
        <v>0</v>
      </c>
      <c r="P142" s="143" cm="1">
        <f t="array" aca="1" ref="P142" ca="1">SUM(INDIRECT("'"&amp;TOTALECSheets&amp;"'!"&amp;ADDRESS(ROW(),COLUMN())))</f>
        <v>0</v>
      </c>
      <c r="Q142" s="143" cm="1">
        <f t="array" aca="1" ref="Q142" ca="1">SUM(INDIRECT("'"&amp;TOTALECSheets&amp;"'!"&amp;ADDRESS(ROW(),COLUMN())))</f>
        <v>0</v>
      </c>
      <c r="R142" s="143" cm="1">
        <f t="array" aca="1" ref="R142" ca="1">SUM(INDIRECT("'"&amp;TOTALECSheets&amp;"'!"&amp;ADDRESS(ROW(),COLUMN())))</f>
        <v>0</v>
      </c>
      <c r="S142" s="143" cm="1">
        <f t="array" aca="1" ref="S142" ca="1">SUM(INDIRECT("'"&amp;TOTALECSheets&amp;"'!"&amp;ADDRESS(ROW(),COLUMN())))</f>
        <v>0</v>
      </c>
      <c r="T142" s="143" cm="1">
        <f t="array" aca="1" ref="T142" ca="1">SUM(INDIRECT("'"&amp;TOTALECSheets&amp;"'!"&amp;ADDRESS(ROW(),COLUMN())))</f>
        <v>0</v>
      </c>
      <c r="U142" s="143" cm="1">
        <f t="array" aca="1" ref="U142" ca="1">SUM(INDIRECT("'"&amp;TOTALECSheets&amp;"'!"&amp;ADDRESS(ROW(),COLUMN())))</f>
        <v>0</v>
      </c>
      <c r="V142" s="143" cm="1">
        <f t="array" aca="1" ref="V142" ca="1">SUM(INDIRECT("'"&amp;TOTALECSheets&amp;"'!"&amp;ADDRESS(ROW(),COLUMN())))</f>
        <v>0</v>
      </c>
      <c r="W142" s="143" cm="1">
        <f t="array" aca="1" ref="W142" ca="1">SUM(INDIRECT("'"&amp;TOTALECSheets&amp;"'!"&amp;ADDRESS(ROW(),COLUMN())))</f>
        <v>0</v>
      </c>
      <c r="X142" s="143" cm="1">
        <f t="array" aca="1" ref="X142" ca="1">SUM(INDIRECT("'"&amp;TOTALECSheets&amp;"'!"&amp;ADDRESS(ROW(),COLUMN())))</f>
        <v>0</v>
      </c>
      <c r="Y142" s="143" cm="1">
        <f t="array" aca="1" ref="Y142" ca="1">SUM(INDIRECT("'"&amp;TOTALECSheets&amp;"'!"&amp;ADDRESS(ROW(),COLUMN())))</f>
        <v>0</v>
      </c>
      <c r="Z142" s="143" cm="1">
        <f t="array" aca="1" ref="Z142" ca="1">SUM(INDIRECT("'"&amp;TOTALECSheets&amp;"'!"&amp;ADDRESS(ROW(),COLUMN())))</f>
        <v>0</v>
      </c>
    </row>
    <row r="143" spans="1:26" outlineLevel="1">
      <c r="A143" s="113">
        <f>IF(ISBLANK('Input-Accounts'!A143),"",'Input-Accounts'!A143)</f>
        <v>122</v>
      </c>
      <c r="B143" s="17" t="str">
        <f>IF(ISBLANK('Input-Accounts'!B143),"",'Input-Accounts'!B143)</f>
        <v>Compressor Station</v>
      </c>
      <c r="C143" s="113">
        <f>IF(ISBLANK('Input-Accounts'!C143),"",'Input-Accounts'!C143)</f>
        <v>888</v>
      </c>
      <c r="D143" s="143" cm="1">
        <f t="array" aca="1" ref="D143" ca="1">SUM(INDIRECT("'"&amp;TOTALECSheets&amp;"'!"&amp;ADDRESS(ROW(),COLUMN())))</f>
        <v>0</v>
      </c>
      <c r="E143" s="143">
        <f t="shared" ca="1" si="12"/>
        <v>0</v>
      </c>
      <c r="F143" s="89"/>
      <c r="G143" s="143" cm="1">
        <f t="array" aca="1" ref="G143" ca="1">SUM(INDIRECT("'"&amp;TOTALECSheets&amp;"'!"&amp;ADDRESS(ROW(),COLUMN())))</f>
        <v>0</v>
      </c>
      <c r="H143" s="143" cm="1">
        <f t="array" aca="1" ref="H143" ca="1">SUM(INDIRECT("'"&amp;TOTALECSheets&amp;"'!"&amp;ADDRESS(ROW(),COLUMN())))</f>
        <v>0</v>
      </c>
      <c r="I143" s="143" cm="1">
        <f t="array" aca="1" ref="I143" ca="1">SUM(INDIRECT("'"&amp;TOTALECSheets&amp;"'!"&amp;ADDRESS(ROW(),COLUMN())))</f>
        <v>0</v>
      </c>
      <c r="J143" s="143" cm="1">
        <f t="array" aca="1" ref="J143" ca="1">SUM(INDIRECT("'"&amp;TOTALECSheets&amp;"'!"&amp;ADDRESS(ROW(),COLUMN())))</f>
        <v>0</v>
      </c>
      <c r="K143" s="143" cm="1">
        <f t="array" aca="1" ref="K143" ca="1">SUM(INDIRECT("'"&amp;TOTALECSheets&amp;"'!"&amp;ADDRESS(ROW(),COLUMN())))</f>
        <v>0</v>
      </c>
      <c r="L143" s="143" cm="1">
        <f t="array" aca="1" ref="L143" ca="1">SUM(INDIRECT("'"&amp;TOTALECSheets&amp;"'!"&amp;ADDRESS(ROW(),COLUMN())))</f>
        <v>0</v>
      </c>
      <c r="M143" s="143" cm="1">
        <f t="array" aca="1" ref="M143" ca="1">SUM(INDIRECT("'"&amp;TOTALECSheets&amp;"'!"&amp;ADDRESS(ROW(),COLUMN())))</f>
        <v>0</v>
      </c>
      <c r="N143" s="143" cm="1">
        <f t="array" aca="1" ref="N143" ca="1">SUM(INDIRECT("'"&amp;TOTALECSheets&amp;"'!"&amp;ADDRESS(ROW(),COLUMN())))</f>
        <v>0</v>
      </c>
      <c r="O143" s="143" cm="1">
        <f t="array" aca="1" ref="O143" ca="1">SUM(INDIRECT("'"&amp;TOTALECSheets&amp;"'!"&amp;ADDRESS(ROW(),COLUMN())))</f>
        <v>0</v>
      </c>
      <c r="P143" s="143" cm="1">
        <f t="array" aca="1" ref="P143" ca="1">SUM(INDIRECT("'"&amp;TOTALECSheets&amp;"'!"&amp;ADDRESS(ROW(),COLUMN())))</f>
        <v>0</v>
      </c>
      <c r="Q143" s="143" cm="1">
        <f t="array" aca="1" ref="Q143" ca="1">SUM(INDIRECT("'"&amp;TOTALECSheets&amp;"'!"&amp;ADDRESS(ROW(),COLUMN())))</f>
        <v>0</v>
      </c>
      <c r="R143" s="143" cm="1">
        <f t="array" aca="1" ref="R143" ca="1">SUM(INDIRECT("'"&amp;TOTALECSheets&amp;"'!"&amp;ADDRESS(ROW(),COLUMN())))</f>
        <v>0</v>
      </c>
      <c r="S143" s="143" cm="1">
        <f t="array" aca="1" ref="S143" ca="1">SUM(INDIRECT("'"&amp;TOTALECSheets&amp;"'!"&amp;ADDRESS(ROW(),COLUMN())))</f>
        <v>0</v>
      </c>
      <c r="T143" s="143" cm="1">
        <f t="array" aca="1" ref="T143" ca="1">SUM(INDIRECT("'"&amp;TOTALECSheets&amp;"'!"&amp;ADDRESS(ROW(),COLUMN())))</f>
        <v>0</v>
      </c>
      <c r="U143" s="143" cm="1">
        <f t="array" aca="1" ref="U143" ca="1">SUM(INDIRECT("'"&amp;TOTALECSheets&amp;"'!"&amp;ADDRESS(ROW(),COLUMN())))</f>
        <v>0</v>
      </c>
      <c r="V143" s="143" cm="1">
        <f t="array" aca="1" ref="V143" ca="1">SUM(INDIRECT("'"&amp;TOTALECSheets&amp;"'!"&amp;ADDRESS(ROW(),COLUMN())))</f>
        <v>0</v>
      </c>
      <c r="W143" s="143" cm="1">
        <f t="array" aca="1" ref="W143" ca="1">SUM(INDIRECT("'"&amp;TOTALECSheets&amp;"'!"&amp;ADDRESS(ROW(),COLUMN())))</f>
        <v>0</v>
      </c>
      <c r="X143" s="143" cm="1">
        <f t="array" aca="1" ref="X143" ca="1">SUM(INDIRECT("'"&amp;TOTALECSheets&amp;"'!"&amp;ADDRESS(ROW(),COLUMN())))</f>
        <v>0</v>
      </c>
      <c r="Y143" s="143" cm="1">
        <f t="array" aca="1" ref="Y143" ca="1">SUM(INDIRECT("'"&amp;TOTALECSheets&amp;"'!"&amp;ADDRESS(ROW(),COLUMN())))</f>
        <v>0</v>
      </c>
      <c r="Z143" s="143" cm="1">
        <f t="array" aca="1" ref="Z143" ca="1">SUM(INDIRECT("'"&amp;TOTALECSheets&amp;"'!"&amp;ADDRESS(ROW(),COLUMN())))</f>
        <v>0</v>
      </c>
    </row>
    <row r="144" spans="1:26" outlineLevel="1">
      <c r="A144" s="113">
        <f>IF(ISBLANK('Input-Accounts'!A144),"",'Input-Accounts'!A144)</f>
        <v>123</v>
      </c>
      <c r="B144" s="17" t="str">
        <f>IF(ISBLANK('Input-Accounts'!B144),"",'Input-Accounts'!B144)</f>
        <v>Maintenance of M&amp;R station equipment—General</v>
      </c>
      <c r="C144" s="113">
        <f>IF(ISBLANK('Input-Accounts'!C144),"",'Input-Accounts'!C144)</f>
        <v>889</v>
      </c>
      <c r="D144" s="143" cm="1">
        <f t="array" aca="1" ref="D144" ca="1">SUM(INDIRECT("'"&amp;TOTALECSheets&amp;"'!"&amp;ADDRESS(ROW(),COLUMN())))</f>
        <v>0</v>
      </c>
      <c r="E144" s="143">
        <f t="shared" ca="1" si="12"/>
        <v>0</v>
      </c>
      <c r="F144" s="89"/>
      <c r="G144" s="143" cm="1">
        <f t="array" aca="1" ref="G144" ca="1">SUM(INDIRECT("'"&amp;TOTALECSheets&amp;"'!"&amp;ADDRESS(ROW(),COLUMN())))</f>
        <v>0</v>
      </c>
      <c r="H144" s="143" cm="1">
        <f t="array" aca="1" ref="H144" ca="1">SUM(INDIRECT("'"&amp;TOTALECSheets&amp;"'!"&amp;ADDRESS(ROW(),COLUMN())))</f>
        <v>0</v>
      </c>
      <c r="I144" s="143" cm="1">
        <f t="array" aca="1" ref="I144" ca="1">SUM(INDIRECT("'"&amp;TOTALECSheets&amp;"'!"&amp;ADDRESS(ROW(),COLUMN())))</f>
        <v>0</v>
      </c>
      <c r="J144" s="143" cm="1">
        <f t="array" aca="1" ref="J144" ca="1">SUM(INDIRECT("'"&amp;TOTALECSheets&amp;"'!"&amp;ADDRESS(ROW(),COLUMN())))</f>
        <v>0</v>
      </c>
      <c r="K144" s="143" cm="1">
        <f t="array" aca="1" ref="K144" ca="1">SUM(INDIRECT("'"&amp;TOTALECSheets&amp;"'!"&amp;ADDRESS(ROW(),COLUMN())))</f>
        <v>0</v>
      </c>
      <c r="L144" s="143" cm="1">
        <f t="array" aca="1" ref="L144" ca="1">SUM(INDIRECT("'"&amp;TOTALECSheets&amp;"'!"&amp;ADDRESS(ROW(),COLUMN())))</f>
        <v>0</v>
      </c>
      <c r="M144" s="143" cm="1">
        <f t="array" aca="1" ref="M144" ca="1">SUM(INDIRECT("'"&amp;TOTALECSheets&amp;"'!"&amp;ADDRESS(ROW(),COLUMN())))</f>
        <v>0</v>
      </c>
      <c r="N144" s="143" cm="1">
        <f t="array" aca="1" ref="N144" ca="1">SUM(INDIRECT("'"&amp;TOTALECSheets&amp;"'!"&amp;ADDRESS(ROW(),COLUMN())))</f>
        <v>0</v>
      </c>
      <c r="O144" s="143" cm="1">
        <f t="array" aca="1" ref="O144" ca="1">SUM(INDIRECT("'"&amp;TOTALECSheets&amp;"'!"&amp;ADDRESS(ROW(),COLUMN())))</f>
        <v>0</v>
      </c>
      <c r="P144" s="143" cm="1">
        <f t="array" aca="1" ref="P144" ca="1">SUM(INDIRECT("'"&amp;TOTALECSheets&amp;"'!"&amp;ADDRESS(ROW(),COLUMN())))</f>
        <v>0</v>
      </c>
      <c r="Q144" s="143" cm="1">
        <f t="array" aca="1" ref="Q144" ca="1">SUM(INDIRECT("'"&amp;TOTALECSheets&amp;"'!"&amp;ADDRESS(ROW(),COLUMN())))</f>
        <v>0</v>
      </c>
      <c r="R144" s="143" cm="1">
        <f t="array" aca="1" ref="R144" ca="1">SUM(INDIRECT("'"&amp;TOTALECSheets&amp;"'!"&amp;ADDRESS(ROW(),COLUMN())))</f>
        <v>0</v>
      </c>
      <c r="S144" s="143" cm="1">
        <f t="array" aca="1" ref="S144" ca="1">SUM(INDIRECT("'"&amp;TOTALECSheets&amp;"'!"&amp;ADDRESS(ROW(),COLUMN())))</f>
        <v>0</v>
      </c>
      <c r="T144" s="143" cm="1">
        <f t="array" aca="1" ref="T144" ca="1">SUM(INDIRECT("'"&amp;TOTALECSheets&amp;"'!"&amp;ADDRESS(ROW(),COLUMN())))</f>
        <v>0</v>
      </c>
      <c r="U144" s="143" cm="1">
        <f t="array" aca="1" ref="U144" ca="1">SUM(INDIRECT("'"&amp;TOTALECSheets&amp;"'!"&amp;ADDRESS(ROW(),COLUMN())))</f>
        <v>0</v>
      </c>
      <c r="V144" s="143" cm="1">
        <f t="array" aca="1" ref="V144" ca="1">SUM(INDIRECT("'"&amp;TOTALECSheets&amp;"'!"&amp;ADDRESS(ROW(),COLUMN())))</f>
        <v>0</v>
      </c>
      <c r="W144" s="143" cm="1">
        <f t="array" aca="1" ref="W144" ca="1">SUM(INDIRECT("'"&amp;TOTALECSheets&amp;"'!"&amp;ADDRESS(ROW(),COLUMN())))</f>
        <v>0</v>
      </c>
      <c r="X144" s="143" cm="1">
        <f t="array" aca="1" ref="X144" ca="1">SUM(INDIRECT("'"&amp;TOTALECSheets&amp;"'!"&amp;ADDRESS(ROW(),COLUMN())))</f>
        <v>0</v>
      </c>
      <c r="Y144" s="143" cm="1">
        <f t="array" aca="1" ref="Y144" ca="1">SUM(INDIRECT("'"&amp;TOTALECSheets&amp;"'!"&amp;ADDRESS(ROW(),COLUMN())))</f>
        <v>0</v>
      </c>
      <c r="Z144" s="143" cm="1">
        <f t="array" aca="1" ref="Z144" ca="1">SUM(INDIRECT("'"&amp;TOTALECSheets&amp;"'!"&amp;ADDRESS(ROW(),COLUMN())))</f>
        <v>0</v>
      </c>
    </row>
    <row r="145" spans="1:26" outlineLevel="1">
      <c r="A145" s="113">
        <f>IF(ISBLANK('Input-Accounts'!A145),"",'Input-Accounts'!A145)</f>
        <v>124</v>
      </c>
      <c r="B145" s="17" t="str">
        <f>IF(ISBLANK('Input-Accounts'!B145),"",'Input-Accounts'!B145)</f>
        <v>Maintenance of M&amp;R station equipment—Industrial</v>
      </c>
      <c r="C145" s="113">
        <f>IF(ISBLANK('Input-Accounts'!C145),"",'Input-Accounts'!C145)</f>
        <v>890</v>
      </c>
      <c r="D145" s="143" cm="1">
        <f t="array" aca="1" ref="D145" ca="1">SUM(INDIRECT("'"&amp;TOTALECSheets&amp;"'!"&amp;ADDRESS(ROW(),COLUMN())))</f>
        <v>0</v>
      </c>
      <c r="E145" s="143">
        <f t="shared" ref="E145" ca="1" si="14">IFERROR(IF(D145="",0,IF(D145=0,0,IF(ABS(D145-SUM($G145:$Z145))&lt;Check_Limit,0,1))),1)</f>
        <v>0</v>
      </c>
      <c r="F145" s="89"/>
      <c r="G145" s="143" cm="1">
        <f t="array" aca="1" ref="G145" ca="1">SUM(INDIRECT("'"&amp;TOTALECSheets&amp;"'!"&amp;ADDRESS(ROW(),COLUMN())))</f>
        <v>0</v>
      </c>
      <c r="H145" s="143" cm="1">
        <f t="array" aca="1" ref="H145" ca="1">SUM(INDIRECT("'"&amp;TOTALECSheets&amp;"'!"&amp;ADDRESS(ROW(),COLUMN())))</f>
        <v>0</v>
      </c>
      <c r="I145" s="143" cm="1">
        <f t="array" aca="1" ref="I145" ca="1">SUM(INDIRECT("'"&amp;TOTALECSheets&amp;"'!"&amp;ADDRESS(ROW(),COLUMN())))</f>
        <v>0</v>
      </c>
      <c r="J145" s="143" cm="1">
        <f t="array" aca="1" ref="J145" ca="1">SUM(INDIRECT("'"&amp;TOTALECSheets&amp;"'!"&amp;ADDRESS(ROW(),COLUMN())))</f>
        <v>0</v>
      </c>
      <c r="K145" s="143" cm="1">
        <f t="array" aca="1" ref="K145" ca="1">SUM(INDIRECT("'"&amp;TOTALECSheets&amp;"'!"&amp;ADDRESS(ROW(),COLUMN())))</f>
        <v>0</v>
      </c>
      <c r="L145" s="143" cm="1">
        <f t="array" aca="1" ref="L145" ca="1">SUM(INDIRECT("'"&amp;TOTALECSheets&amp;"'!"&amp;ADDRESS(ROW(),COLUMN())))</f>
        <v>0</v>
      </c>
      <c r="M145" s="143" cm="1">
        <f t="array" aca="1" ref="M145" ca="1">SUM(INDIRECT("'"&amp;TOTALECSheets&amp;"'!"&amp;ADDRESS(ROW(),COLUMN())))</f>
        <v>0</v>
      </c>
      <c r="N145" s="143" cm="1">
        <f t="array" aca="1" ref="N145" ca="1">SUM(INDIRECT("'"&amp;TOTALECSheets&amp;"'!"&amp;ADDRESS(ROW(),COLUMN())))</f>
        <v>0</v>
      </c>
      <c r="O145" s="143" cm="1">
        <f t="array" aca="1" ref="O145" ca="1">SUM(INDIRECT("'"&amp;TOTALECSheets&amp;"'!"&amp;ADDRESS(ROW(),COLUMN())))</f>
        <v>0</v>
      </c>
      <c r="P145" s="143" cm="1">
        <f t="array" aca="1" ref="P145" ca="1">SUM(INDIRECT("'"&amp;TOTALECSheets&amp;"'!"&amp;ADDRESS(ROW(),COLUMN())))</f>
        <v>0</v>
      </c>
      <c r="Q145" s="143" cm="1">
        <f t="array" aca="1" ref="Q145" ca="1">SUM(INDIRECT("'"&amp;TOTALECSheets&amp;"'!"&amp;ADDRESS(ROW(),COLUMN())))</f>
        <v>0</v>
      </c>
      <c r="R145" s="143" cm="1">
        <f t="array" aca="1" ref="R145" ca="1">SUM(INDIRECT("'"&amp;TOTALECSheets&amp;"'!"&amp;ADDRESS(ROW(),COLUMN())))</f>
        <v>0</v>
      </c>
      <c r="S145" s="143" cm="1">
        <f t="array" aca="1" ref="S145" ca="1">SUM(INDIRECT("'"&amp;TOTALECSheets&amp;"'!"&amp;ADDRESS(ROW(),COLUMN())))</f>
        <v>0</v>
      </c>
      <c r="T145" s="143" cm="1">
        <f t="array" aca="1" ref="T145" ca="1">SUM(INDIRECT("'"&amp;TOTALECSheets&amp;"'!"&amp;ADDRESS(ROW(),COLUMN())))</f>
        <v>0</v>
      </c>
      <c r="U145" s="143" cm="1">
        <f t="array" aca="1" ref="U145" ca="1">SUM(INDIRECT("'"&amp;TOTALECSheets&amp;"'!"&amp;ADDRESS(ROW(),COLUMN())))</f>
        <v>0</v>
      </c>
      <c r="V145" s="143" cm="1">
        <f t="array" aca="1" ref="V145" ca="1">SUM(INDIRECT("'"&amp;TOTALECSheets&amp;"'!"&amp;ADDRESS(ROW(),COLUMN())))</f>
        <v>0</v>
      </c>
      <c r="W145" s="143" cm="1">
        <f t="array" aca="1" ref="W145" ca="1">SUM(INDIRECT("'"&amp;TOTALECSheets&amp;"'!"&amp;ADDRESS(ROW(),COLUMN())))</f>
        <v>0</v>
      </c>
      <c r="X145" s="143" cm="1">
        <f t="array" aca="1" ref="X145" ca="1">SUM(INDIRECT("'"&amp;TOTALECSheets&amp;"'!"&amp;ADDRESS(ROW(),COLUMN())))</f>
        <v>0</v>
      </c>
      <c r="Y145" s="143" cm="1">
        <f t="array" aca="1" ref="Y145" ca="1">SUM(INDIRECT("'"&amp;TOTALECSheets&amp;"'!"&amp;ADDRESS(ROW(),COLUMN())))</f>
        <v>0</v>
      </c>
      <c r="Z145" s="143" cm="1">
        <f t="array" aca="1" ref="Z145" ca="1">SUM(INDIRECT("'"&amp;TOTALECSheets&amp;"'!"&amp;ADDRESS(ROW(),COLUMN())))</f>
        <v>0</v>
      </c>
    </row>
    <row r="146" spans="1:26" outlineLevel="1">
      <c r="A146" s="113">
        <f>IF(ISBLANK('Input-Accounts'!A146),"",'Input-Accounts'!A146)</f>
        <v>125</v>
      </c>
      <c r="B146" s="17" t="str">
        <f>IF(ISBLANK('Input-Accounts'!B146),"",'Input-Accounts'!B146)</f>
        <v>Maintenance of M&amp;R station equipment—City Gate</v>
      </c>
      <c r="C146" s="113">
        <f>IF(ISBLANK('Input-Accounts'!C146),"",'Input-Accounts'!C146)</f>
        <v>891</v>
      </c>
      <c r="D146" s="143" cm="1">
        <f t="array" aca="1" ref="D146" ca="1">SUM(INDIRECT("'"&amp;TOTALECSheets&amp;"'!"&amp;ADDRESS(ROW(),COLUMN())))</f>
        <v>0</v>
      </c>
      <c r="E146" s="143">
        <f t="shared" ca="1" si="12"/>
        <v>0</v>
      </c>
      <c r="F146" s="89"/>
      <c r="G146" s="143" cm="1">
        <f t="array" aca="1" ref="G146" ca="1">SUM(INDIRECT("'"&amp;TOTALECSheets&amp;"'!"&amp;ADDRESS(ROW(),COLUMN())))</f>
        <v>0</v>
      </c>
      <c r="H146" s="143" cm="1">
        <f t="array" aca="1" ref="H146" ca="1">SUM(INDIRECT("'"&amp;TOTALECSheets&amp;"'!"&amp;ADDRESS(ROW(),COLUMN())))</f>
        <v>0</v>
      </c>
      <c r="I146" s="143" cm="1">
        <f t="array" aca="1" ref="I146" ca="1">SUM(INDIRECT("'"&amp;TOTALECSheets&amp;"'!"&amp;ADDRESS(ROW(),COLUMN())))</f>
        <v>0</v>
      </c>
      <c r="J146" s="143" cm="1">
        <f t="array" aca="1" ref="J146" ca="1">SUM(INDIRECT("'"&amp;TOTALECSheets&amp;"'!"&amp;ADDRESS(ROW(),COLUMN())))</f>
        <v>0</v>
      </c>
      <c r="K146" s="143" cm="1">
        <f t="array" aca="1" ref="K146" ca="1">SUM(INDIRECT("'"&amp;TOTALECSheets&amp;"'!"&amp;ADDRESS(ROW(),COLUMN())))</f>
        <v>0</v>
      </c>
      <c r="L146" s="143" cm="1">
        <f t="array" aca="1" ref="L146" ca="1">SUM(INDIRECT("'"&amp;TOTALECSheets&amp;"'!"&amp;ADDRESS(ROW(),COLUMN())))</f>
        <v>0</v>
      </c>
      <c r="M146" s="143" cm="1">
        <f t="array" aca="1" ref="M146" ca="1">SUM(INDIRECT("'"&amp;TOTALECSheets&amp;"'!"&amp;ADDRESS(ROW(),COLUMN())))</f>
        <v>0</v>
      </c>
      <c r="N146" s="143" cm="1">
        <f t="array" aca="1" ref="N146" ca="1">SUM(INDIRECT("'"&amp;TOTALECSheets&amp;"'!"&amp;ADDRESS(ROW(),COLUMN())))</f>
        <v>0</v>
      </c>
      <c r="O146" s="143" cm="1">
        <f t="array" aca="1" ref="O146" ca="1">SUM(INDIRECT("'"&amp;TOTALECSheets&amp;"'!"&amp;ADDRESS(ROW(),COLUMN())))</f>
        <v>0</v>
      </c>
      <c r="P146" s="143" cm="1">
        <f t="array" aca="1" ref="P146" ca="1">SUM(INDIRECT("'"&amp;TOTALECSheets&amp;"'!"&amp;ADDRESS(ROW(),COLUMN())))</f>
        <v>0</v>
      </c>
      <c r="Q146" s="143" cm="1">
        <f t="array" aca="1" ref="Q146" ca="1">SUM(INDIRECT("'"&amp;TOTALECSheets&amp;"'!"&amp;ADDRESS(ROW(),COLUMN())))</f>
        <v>0</v>
      </c>
      <c r="R146" s="143" cm="1">
        <f t="array" aca="1" ref="R146" ca="1">SUM(INDIRECT("'"&amp;TOTALECSheets&amp;"'!"&amp;ADDRESS(ROW(),COLUMN())))</f>
        <v>0</v>
      </c>
      <c r="S146" s="143" cm="1">
        <f t="array" aca="1" ref="S146" ca="1">SUM(INDIRECT("'"&amp;TOTALECSheets&amp;"'!"&amp;ADDRESS(ROW(),COLUMN())))</f>
        <v>0</v>
      </c>
      <c r="T146" s="143" cm="1">
        <f t="array" aca="1" ref="T146" ca="1">SUM(INDIRECT("'"&amp;TOTALECSheets&amp;"'!"&amp;ADDRESS(ROW(),COLUMN())))</f>
        <v>0</v>
      </c>
      <c r="U146" s="143" cm="1">
        <f t="array" aca="1" ref="U146" ca="1">SUM(INDIRECT("'"&amp;TOTALECSheets&amp;"'!"&amp;ADDRESS(ROW(),COLUMN())))</f>
        <v>0</v>
      </c>
      <c r="V146" s="143" cm="1">
        <f t="array" aca="1" ref="V146" ca="1">SUM(INDIRECT("'"&amp;TOTALECSheets&amp;"'!"&amp;ADDRESS(ROW(),COLUMN())))</f>
        <v>0</v>
      </c>
      <c r="W146" s="143" cm="1">
        <f t="array" aca="1" ref="W146" ca="1">SUM(INDIRECT("'"&amp;TOTALECSheets&amp;"'!"&amp;ADDRESS(ROW(),COLUMN())))</f>
        <v>0</v>
      </c>
      <c r="X146" s="143" cm="1">
        <f t="array" aca="1" ref="X146" ca="1">SUM(INDIRECT("'"&amp;TOTALECSheets&amp;"'!"&amp;ADDRESS(ROW(),COLUMN())))</f>
        <v>0</v>
      </c>
      <c r="Y146" s="143" cm="1">
        <f t="array" aca="1" ref="Y146" ca="1">SUM(INDIRECT("'"&amp;TOTALECSheets&amp;"'!"&amp;ADDRESS(ROW(),COLUMN())))</f>
        <v>0</v>
      </c>
      <c r="Z146" s="143" cm="1">
        <f t="array" aca="1" ref="Z146" ca="1">SUM(INDIRECT("'"&amp;TOTALECSheets&amp;"'!"&amp;ADDRESS(ROW(),COLUMN())))</f>
        <v>0</v>
      </c>
    </row>
    <row r="147" spans="1:26" outlineLevel="1">
      <c r="A147" s="113">
        <f>IF(ISBLANK('Input-Accounts'!A147),"",'Input-Accounts'!A147)</f>
        <v>126</v>
      </c>
      <c r="B147" s="17" t="str">
        <f>IF(ISBLANK('Input-Accounts'!B147),"",'Input-Accounts'!B147)</f>
        <v>Maintenance of services</v>
      </c>
      <c r="C147" s="113">
        <f>IF(ISBLANK('Input-Accounts'!C147),"",'Input-Accounts'!C147)</f>
        <v>892</v>
      </c>
      <c r="D147" s="143" cm="1">
        <f t="array" aca="1" ref="D147" ca="1">SUM(INDIRECT("'"&amp;TOTALECSheets&amp;"'!"&amp;ADDRESS(ROW(),COLUMN())))</f>
        <v>0</v>
      </c>
      <c r="E147" s="143">
        <f t="shared" ca="1" si="12"/>
        <v>0</v>
      </c>
      <c r="F147" s="89"/>
      <c r="G147" s="143" cm="1">
        <f t="array" aca="1" ref="G147" ca="1">SUM(INDIRECT("'"&amp;TOTALECSheets&amp;"'!"&amp;ADDRESS(ROW(),COLUMN())))</f>
        <v>0</v>
      </c>
      <c r="H147" s="143" cm="1">
        <f t="array" aca="1" ref="H147" ca="1">SUM(INDIRECT("'"&amp;TOTALECSheets&amp;"'!"&amp;ADDRESS(ROW(),COLUMN())))</f>
        <v>0</v>
      </c>
      <c r="I147" s="143" cm="1">
        <f t="array" aca="1" ref="I147" ca="1">SUM(INDIRECT("'"&amp;TOTALECSheets&amp;"'!"&amp;ADDRESS(ROW(),COLUMN())))</f>
        <v>0</v>
      </c>
      <c r="J147" s="143" cm="1">
        <f t="array" aca="1" ref="J147" ca="1">SUM(INDIRECT("'"&amp;TOTALECSheets&amp;"'!"&amp;ADDRESS(ROW(),COLUMN())))</f>
        <v>0</v>
      </c>
      <c r="K147" s="143" cm="1">
        <f t="array" aca="1" ref="K147" ca="1">SUM(INDIRECT("'"&amp;TOTALECSheets&amp;"'!"&amp;ADDRESS(ROW(),COLUMN())))</f>
        <v>0</v>
      </c>
      <c r="L147" s="143" cm="1">
        <f t="array" aca="1" ref="L147" ca="1">SUM(INDIRECT("'"&amp;TOTALECSheets&amp;"'!"&amp;ADDRESS(ROW(),COLUMN())))</f>
        <v>0</v>
      </c>
      <c r="M147" s="143" cm="1">
        <f t="array" aca="1" ref="M147" ca="1">SUM(INDIRECT("'"&amp;TOTALECSheets&amp;"'!"&amp;ADDRESS(ROW(),COLUMN())))</f>
        <v>0</v>
      </c>
      <c r="N147" s="143" cm="1">
        <f t="array" aca="1" ref="N147" ca="1">SUM(INDIRECT("'"&amp;TOTALECSheets&amp;"'!"&amp;ADDRESS(ROW(),COLUMN())))</f>
        <v>0</v>
      </c>
      <c r="O147" s="143" cm="1">
        <f t="array" aca="1" ref="O147" ca="1">SUM(INDIRECT("'"&amp;TOTALECSheets&amp;"'!"&amp;ADDRESS(ROW(),COLUMN())))</f>
        <v>0</v>
      </c>
      <c r="P147" s="143" cm="1">
        <f t="array" aca="1" ref="P147" ca="1">SUM(INDIRECT("'"&amp;TOTALECSheets&amp;"'!"&amp;ADDRESS(ROW(),COLUMN())))</f>
        <v>0</v>
      </c>
      <c r="Q147" s="143" cm="1">
        <f t="array" aca="1" ref="Q147" ca="1">SUM(INDIRECT("'"&amp;TOTALECSheets&amp;"'!"&amp;ADDRESS(ROW(),COLUMN())))</f>
        <v>0</v>
      </c>
      <c r="R147" s="143" cm="1">
        <f t="array" aca="1" ref="R147" ca="1">SUM(INDIRECT("'"&amp;TOTALECSheets&amp;"'!"&amp;ADDRESS(ROW(),COLUMN())))</f>
        <v>0</v>
      </c>
      <c r="S147" s="143" cm="1">
        <f t="array" aca="1" ref="S147" ca="1">SUM(INDIRECT("'"&amp;TOTALECSheets&amp;"'!"&amp;ADDRESS(ROW(),COLUMN())))</f>
        <v>0</v>
      </c>
      <c r="T147" s="143" cm="1">
        <f t="array" aca="1" ref="T147" ca="1">SUM(INDIRECT("'"&amp;TOTALECSheets&amp;"'!"&amp;ADDRESS(ROW(),COLUMN())))</f>
        <v>0</v>
      </c>
      <c r="U147" s="143" cm="1">
        <f t="array" aca="1" ref="U147" ca="1">SUM(INDIRECT("'"&amp;TOTALECSheets&amp;"'!"&amp;ADDRESS(ROW(),COLUMN())))</f>
        <v>0</v>
      </c>
      <c r="V147" s="143" cm="1">
        <f t="array" aca="1" ref="V147" ca="1">SUM(INDIRECT("'"&amp;TOTALECSheets&amp;"'!"&amp;ADDRESS(ROW(),COLUMN())))</f>
        <v>0</v>
      </c>
      <c r="W147" s="143" cm="1">
        <f t="array" aca="1" ref="W147" ca="1">SUM(INDIRECT("'"&amp;TOTALECSheets&amp;"'!"&amp;ADDRESS(ROW(),COLUMN())))</f>
        <v>0</v>
      </c>
      <c r="X147" s="143" cm="1">
        <f t="array" aca="1" ref="X147" ca="1">SUM(INDIRECT("'"&amp;TOTALECSheets&amp;"'!"&amp;ADDRESS(ROW(),COLUMN())))</f>
        <v>0</v>
      </c>
      <c r="Y147" s="143" cm="1">
        <f t="array" aca="1" ref="Y147" ca="1">SUM(INDIRECT("'"&amp;TOTALECSheets&amp;"'!"&amp;ADDRESS(ROW(),COLUMN())))</f>
        <v>0</v>
      </c>
      <c r="Z147" s="143" cm="1">
        <f t="array" aca="1" ref="Z147" ca="1">SUM(INDIRECT("'"&amp;TOTALECSheets&amp;"'!"&amp;ADDRESS(ROW(),COLUMN())))</f>
        <v>0</v>
      </c>
    </row>
    <row r="148" spans="1:26" outlineLevel="1">
      <c r="A148" s="113">
        <f>IF(ISBLANK('Input-Accounts'!A148),"",'Input-Accounts'!A148)</f>
        <v>127</v>
      </c>
      <c r="B148" s="17" t="str">
        <f>IF(ISBLANK('Input-Accounts'!B148),"",'Input-Accounts'!B148)</f>
        <v>Maintenance of meters and house regulators</v>
      </c>
      <c r="C148" s="113">
        <f>IF(ISBLANK('Input-Accounts'!C148),"",'Input-Accounts'!C148)</f>
        <v>893</v>
      </c>
      <c r="D148" s="143" cm="1">
        <f t="array" aca="1" ref="D148" ca="1">SUM(INDIRECT("'"&amp;TOTALECSheets&amp;"'!"&amp;ADDRESS(ROW(),COLUMN())))</f>
        <v>0</v>
      </c>
      <c r="E148" s="143">
        <f t="shared" ca="1" si="12"/>
        <v>0</v>
      </c>
      <c r="F148" s="89"/>
      <c r="G148" s="143" cm="1">
        <f t="array" aca="1" ref="G148" ca="1">SUM(INDIRECT("'"&amp;TOTALECSheets&amp;"'!"&amp;ADDRESS(ROW(),COLUMN())))</f>
        <v>0</v>
      </c>
      <c r="H148" s="143" cm="1">
        <f t="array" aca="1" ref="H148" ca="1">SUM(INDIRECT("'"&amp;TOTALECSheets&amp;"'!"&amp;ADDRESS(ROW(),COLUMN())))</f>
        <v>0</v>
      </c>
      <c r="I148" s="143" cm="1">
        <f t="array" aca="1" ref="I148" ca="1">SUM(INDIRECT("'"&amp;TOTALECSheets&amp;"'!"&amp;ADDRESS(ROW(),COLUMN())))</f>
        <v>0</v>
      </c>
      <c r="J148" s="143" cm="1">
        <f t="array" aca="1" ref="J148" ca="1">SUM(INDIRECT("'"&amp;TOTALECSheets&amp;"'!"&amp;ADDRESS(ROW(),COLUMN())))</f>
        <v>0</v>
      </c>
      <c r="K148" s="143" cm="1">
        <f t="array" aca="1" ref="K148" ca="1">SUM(INDIRECT("'"&amp;TOTALECSheets&amp;"'!"&amp;ADDRESS(ROW(),COLUMN())))</f>
        <v>0</v>
      </c>
      <c r="L148" s="143" cm="1">
        <f t="array" aca="1" ref="L148" ca="1">SUM(INDIRECT("'"&amp;TOTALECSheets&amp;"'!"&amp;ADDRESS(ROW(),COLUMN())))</f>
        <v>0</v>
      </c>
      <c r="M148" s="143" cm="1">
        <f t="array" aca="1" ref="M148" ca="1">SUM(INDIRECT("'"&amp;TOTALECSheets&amp;"'!"&amp;ADDRESS(ROW(),COLUMN())))</f>
        <v>0</v>
      </c>
      <c r="N148" s="143" cm="1">
        <f t="array" aca="1" ref="N148" ca="1">SUM(INDIRECT("'"&amp;TOTALECSheets&amp;"'!"&amp;ADDRESS(ROW(),COLUMN())))</f>
        <v>0</v>
      </c>
      <c r="O148" s="143" cm="1">
        <f t="array" aca="1" ref="O148" ca="1">SUM(INDIRECT("'"&amp;TOTALECSheets&amp;"'!"&amp;ADDRESS(ROW(),COLUMN())))</f>
        <v>0</v>
      </c>
      <c r="P148" s="143" cm="1">
        <f t="array" aca="1" ref="P148" ca="1">SUM(INDIRECT("'"&amp;TOTALECSheets&amp;"'!"&amp;ADDRESS(ROW(),COLUMN())))</f>
        <v>0</v>
      </c>
      <c r="Q148" s="143" cm="1">
        <f t="array" aca="1" ref="Q148" ca="1">SUM(INDIRECT("'"&amp;TOTALECSheets&amp;"'!"&amp;ADDRESS(ROW(),COLUMN())))</f>
        <v>0</v>
      </c>
      <c r="R148" s="143" cm="1">
        <f t="array" aca="1" ref="R148" ca="1">SUM(INDIRECT("'"&amp;TOTALECSheets&amp;"'!"&amp;ADDRESS(ROW(),COLUMN())))</f>
        <v>0</v>
      </c>
      <c r="S148" s="143" cm="1">
        <f t="array" aca="1" ref="S148" ca="1">SUM(INDIRECT("'"&amp;TOTALECSheets&amp;"'!"&amp;ADDRESS(ROW(),COLUMN())))</f>
        <v>0</v>
      </c>
      <c r="T148" s="143" cm="1">
        <f t="array" aca="1" ref="T148" ca="1">SUM(INDIRECT("'"&amp;TOTALECSheets&amp;"'!"&amp;ADDRESS(ROW(),COLUMN())))</f>
        <v>0</v>
      </c>
      <c r="U148" s="143" cm="1">
        <f t="array" aca="1" ref="U148" ca="1">SUM(INDIRECT("'"&amp;TOTALECSheets&amp;"'!"&amp;ADDRESS(ROW(),COLUMN())))</f>
        <v>0</v>
      </c>
      <c r="V148" s="143" cm="1">
        <f t="array" aca="1" ref="V148" ca="1">SUM(INDIRECT("'"&amp;TOTALECSheets&amp;"'!"&amp;ADDRESS(ROW(),COLUMN())))</f>
        <v>0</v>
      </c>
      <c r="W148" s="143" cm="1">
        <f t="array" aca="1" ref="W148" ca="1">SUM(INDIRECT("'"&amp;TOTALECSheets&amp;"'!"&amp;ADDRESS(ROW(),COLUMN())))</f>
        <v>0</v>
      </c>
      <c r="X148" s="143" cm="1">
        <f t="array" aca="1" ref="X148" ca="1">SUM(INDIRECT("'"&amp;TOTALECSheets&amp;"'!"&amp;ADDRESS(ROW(),COLUMN())))</f>
        <v>0</v>
      </c>
      <c r="Y148" s="143" cm="1">
        <f t="array" aca="1" ref="Y148" ca="1">SUM(INDIRECT("'"&amp;TOTALECSheets&amp;"'!"&amp;ADDRESS(ROW(),COLUMN())))</f>
        <v>0</v>
      </c>
      <c r="Z148" s="143" cm="1">
        <f t="array" aca="1" ref="Z148" ca="1">SUM(INDIRECT("'"&amp;TOTALECSheets&amp;"'!"&amp;ADDRESS(ROW(),COLUMN())))</f>
        <v>0</v>
      </c>
    </row>
    <row r="149" spans="1:26" outlineLevel="1">
      <c r="A149" s="113">
        <f>IF(ISBLANK('Input-Accounts'!A149),"",'Input-Accounts'!A149)</f>
        <v>128</v>
      </c>
      <c r="B149" s="17" t="str">
        <f>IF(ISBLANK('Input-Accounts'!B149),"",'Input-Accounts'!B149)</f>
        <v>Maintenance of Other Equipment</v>
      </c>
      <c r="C149" s="113">
        <f>IF(ISBLANK('Input-Accounts'!C149),"",'Input-Accounts'!C149)</f>
        <v>894</v>
      </c>
      <c r="D149" s="143" cm="1">
        <f t="array" aca="1" ref="D149" ca="1">SUM(INDIRECT("'"&amp;TOTALECSheets&amp;"'!"&amp;ADDRESS(ROW(),COLUMN())))</f>
        <v>0</v>
      </c>
      <c r="E149" s="143">
        <f t="shared" ca="1" si="12"/>
        <v>0</v>
      </c>
      <c r="F149" s="89"/>
      <c r="G149" s="143" cm="1">
        <f t="array" aca="1" ref="G149" ca="1">SUM(INDIRECT("'"&amp;TOTALECSheets&amp;"'!"&amp;ADDRESS(ROW(),COLUMN())))</f>
        <v>0</v>
      </c>
      <c r="H149" s="143" cm="1">
        <f t="array" aca="1" ref="H149" ca="1">SUM(INDIRECT("'"&amp;TOTALECSheets&amp;"'!"&amp;ADDRESS(ROW(),COLUMN())))</f>
        <v>0</v>
      </c>
      <c r="I149" s="143" cm="1">
        <f t="array" aca="1" ref="I149" ca="1">SUM(INDIRECT("'"&amp;TOTALECSheets&amp;"'!"&amp;ADDRESS(ROW(),COLUMN())))</f>
        <v>0</v>
      </c>
      <c r="J149" s="143" cm="1">
        <f t="array" aca="1" ref="J149" ca="1">SUM(INDIRECT("'"&amp;TOTALECSheets&amp;"'!"&amp;ADDRESS(ROW(),COLUMN())))</f>
        <v>0</v>
      </c>
      <c r="K149" s="143" cm="1">
        <f t="array" aca="1" ref="K149" ca="1">SUM(INDIRECT("'"&amp;TOTALECSheets&amp;"'!"&amp;ADDRESS(ROW(),COLUMN())))</f>
        <v>0</v>
      </c>
      <c r="L149" s="143" cm="1">
        <f t="array" aca="1" ref="L149" ca="1">SUM(INDIRECT("'"&amp;TOTALECSheets&amp;"'!"&amp;ADDRESS(ROW(),COLUMN())))</f>
        <v>0</v>
      </c>
      <c r="M149" s="143" cm="1">
        <f t="array" aca="1" ref="M149" ca="1">SUM(INDIRECT("'"&amp;TOTALECSheets&amp;"'!"&amp;ADDRESS(ROW(),COLUMN())))</f>
        <v>0</v>
      </c>
      <c r="N149" s="143" cm="1">
        <f t="array" aca="1" ref="N149" ca="1">SUM(INDIRECT("'"&amp;TOTALECSheets&amp;"'!"&amp;ADDRESS(ROW(),COLUMN())))</f>
        <v>0</v>
      </c>
      <c r="O149" s="143" cm="1">
        <f t="array" aca="1" ref="O149" ca="1">SUM(INDIRECT("'"&amp;TOTALECSheets&amp;"'!"&amp;ADDRESS(ROW(),COLUMN())))</f>
        <v>0</v>
      </c>
      <c r="P149" s="143" cm="1">
        <f t="array" aca="1" ref="P149" ca="1">SUM(INDIRECT("'"&amp;TOTALECSheets&amp;"'!"&amp;ADDRESS(ROW(),COLUMN())))</f>
        <v>0</v>
      </c>
      <c r="Q149" s="143" cm="1">
        <f t="array" aca="1" ref="Q149" ca="1">SUM(INDIRECT("'"&amp;TOTALECSheets&amp;"'!"&amp;ADDRESS(ROW(),COLUMN())))</f>
        <v>0</v>
      </c>
      <c r="R149" s="143" cm="1">
        <f t="array" aca="1" ref="R149" ca="1">SUM(INDIRECT("'"&amp;TOTALECSheets&amp;"'!"&amp;ADDRESS(ROW(),COLUMN())))</f>
        <v>0</v>
      </c>
      <c r="S149" s="143" cm="1">
        <f t="array" aca="1" ref="S149" ca="1">SUM(INDIRECT("'"&amp;TOTALECSheets&amp;"'!"&amp;ADDRESS(ROW(),COLUMN())))</f>
        <v>0</v>
      </c>
      <c r="T149" s="143" cm="1">
        <f t="array" aca="1" ref="T149" ca="1">SUM(INDIRECT("'"&amp;TOTALECSheets&amp;"'!"&amp;ADDRESS(ROW(),COLUMN())))</f>
        <v>0</v>
      </c>
      <c r="U149" s="143" cm="1">
        <f t="array" aca="1" ref="U149" ca="1">SUM(INDIRECT("'"&amp;TOTALECSheets&amp;"'!"&amp;ADDRESS(ROW(),COLUMN())))</f>
        <v>0</v>
      </c>
      <c r="V149" s="143" cm="1">
        <f t="array" aca="1" ref="V149" ca="1">SUM(INDIRECT("'"&amp;TOTALECSheets&amp;"'!"&amp;ADDRESS(ROW(),COLUMN())))</f>
        <v>0</v>
      </c>
      <c r="W149" s="143" cm="1">
        <f t="array" aca="1" ref="W149" ca="1">SUM(INDIRECT("'"&amp;TOTALECSheets&amp;"'!"&amp;ADDRESS(ROW(),COLUMN())))</f>
        <v>0</v>
      </c>
      <c r="X149" s="143" cm="1">
        <f t="array" aca="1" ref="X149" ca="1">SUM(INDIRECT("'"&amp;TOTALECSheets&amp;"'!"&amp;ADDRESS(ROW(),COLUMN())))</f>
        <v>0</v>
      </c>
      <c r="Y149" s="143" cm="1">
        <f t="array" aca="1" ref="Y149" ca="1">SUM(INDIRECT("'"&amp;TOTALECSheets&amp;"'!"&amp;ADDRESS(ROW(),COLUMN())))</f>
        <v>0</v>
      </c>
      <c r="Z149" s="143" cm="1">
        <f t="array" aca="1" ref="Z149" ca="1">SUM(INDIRECT("'"&amp;TOTALECSheets&amp;"'!"&amp;ADDRESS(ROW(),COLUMN())))</f>
        <v>0</v>
      </c>
    </row>
    <row r="150" spans="1:26" outlineLevel="1">
      <c r="A150" s="113">
        <f>IF(ISBLANK('Input-Accounts'!A150),"",'Input-Accounts'!A150)</f>
        <v>129</v>
      </c>
      <c r="B150" s="79" t="str">
        <f>IF(ISBLANK('Input-Accounts'!B150),"",'Input-Accounts'!B150)</f>
        <v>Subtotal - Distribution Maintenance Expenses</v>
      </c>
      <c r="C150" s="113" t="str">
        <f>IF(ISBLANK('Input-Accounts'!C150),"",'Input-Accounts'!C150)</f>
        <v/>
      </c>
      <c r="D150" s="144" cm="1">
        <f t="array" aca="1" ref="D150" ca="1">SUM(INDIRECT("'"&amp;TOTALECSheets&amp;"'!"&amp;ADDRESS(ROW(),COLUMN())))</f>
        <v>0</v>
      </c>
      <c r="E150" s="143">
        <f t="shared" ca="1" si="12"/>
        <v>0</v>
      </c>
      <c r="G150" s="144" cm="1">
        <f t="array" aca="1" ref="G150" ca="1">SUM(INDIRECT("'"&amp;TOTALECSheets&amp;"'!"&amp;ADDRESS(ROW(),COLUMN())))</f>
        <v>0</v>
      </c>
      <c r="H150" s="144" cm="1">
        <f t="array" aca="1" ref="H150" ca="1">SUM(INDIRECT("'"&amp;TOTALECSheets&amp;"'!"&amp;ADDRESS(ROW(),COLUMN())))</f>
        <v>0</v>
      </c>
      <c r="I150" s="144" cm="1">
        <f t="array" aca="1" ref="I150" ca="1">SUM(INDIRECT("'"&amp;TOTALECSheets&amp;"'!"&amp;ADDRESS(ROW(),COLUMN())))</f>
        <v>0</v>
      </c>
      <c r="J150" s="144" cm="1">
        <f t="array" aca="1" ref="J150" ca="1">SUM(INDIRECT("'"&amp;TOTALECSheets&amp;"'!"&amp;ADDRESS(ROW(),COLUMN())))</f>
        <v>0</v>
      </c>
      <c r="K150" s="144" cm="1">
        <f t="array" aca="1" ref="K150" ca="1">SUM(INDIRECT("'"&amp;TOTALECSheets&amp;"'!"&amp;ADDRESS(ROW(),COLUMN())))</f>
        <v>0</v>
      </c>
      <c r="L150" s="144" cm="1">
        <f t="array" aca="1" ref="L150" ca="1">SUM(INDIRECT("'"&amp;TOTALECSheets&amp;"'!"&amp;ADDRESS(ROW(),COLUMN())))</f>
        <v>0</v>
      </c>
      <c r="M150" s="144" cm="1">
        <f t="array" aca="1" ref="M150" ca="1">SUM(INDIRECT("'"&amp;TOTALECSheets&amp;"'!"&amp;ADDRESS(ROW(),COLUMN())))</f>
        <v>0</v>
      </c>
      <c r="N150" s="144" cm="1">
        <f t="array" aca="1" ref="N150" ca="1">SUM(INDIRECT("'"&amp;TOTALECSheets&amp;"'!"&amp;ADDRESS(ROW(),COLUMN())))</f>
        <v>0</v>
      </c>
      <c r="O150" s="144" cm="1">
        <f t="array" aca="1" ref="O150" ca="1">SUM(INDIRECT("'"&amp;TOTALECSheets&amp;"'!"&amp;ADDRESS(ROW(),COLUMN())))</f>
        <v>0</v>
      </c>
      <c r="P150" s="144" cm="1">
        <f t="array" aca="1" ref="P150" ca="1">SUM(INDIRECT("'"&amp;TOTALECSheets&amp;"'!"&amp;ADDRESS(ROW(),COLUMN())))</f>
        <v>0</v>
      </c>
      <c r="Q150" s="144" cm="1">
        <f t="array" aca="1" ref="Q150" ca="1">SUM(INDIRECT("'"&amp;TOTALECSheets&amp;"'!"&amp;ADDRESS(ROW(),COLUMN())))</f>
        <v>0</v>
      </c>
      <c r="R150" s="144" cm="1">
        <f t="array" aca="1" ref="R150" ca="1">SUM(INDIRECT("'"&amp;TOTALECSheets&amp;"'!"&amp;ADDRESS(ROW(),COLUMN())))</f>
        <v>0</v>
      </c>
      <c r="S150" s="144" cm="1">
        <f t="array" aca="1" ref="S150" ca="1">SUM(INDIRECT("'"&amp;TOTALECSheets&amp;"'!"&amp;ADDRESS(ROW(),COLUMN())))</f>
        <v>0</v>
      </c>
      <c r="T150" s="144" cm="1">
        <f t="array" aca="1" ref="T150" ca="1">SUM(INDIRECT("'"&amp;TOTALECSheets&amp;"'!"&amp;ADDRESS(ROW(),COLUMN())))</f>
        <v>0</v>
      </c>
      <c r="U150" s="144" cm="1">
        <f t="array" aca="1" ref="U150" ca="1">SUM(INDIRECT("'"&amp;TOTALECSheets&amp;"'!"&amp;ADDRESS(ROW(),COLUMN())))</f>
        <v>0</v>
      </c>
      <c r="V150" s="144" cm="1">
        <f t="array" aca="1" ref="V150" ca="1">SUM(INDIRECT("'"&amp;TOTALECSheets&amp;"'!"&amp;ADDRESS(ROW(),COLUMN())))</f>
        <v>0</v>
      </c>
      <c r="W150" s="144" cm="1">
        <f t="array" aca="1" ref="W150" ca="1">SUM(INDIRECT("'"&amp;TOTALECSheets&amp;"'!"&amp;ADDRESS(ROW(),COLUMN())))</f>
        <v>0</v>
      </c>
      <c r="X150" s="144" cm="1">
        <f t="array" aca="1" ref="X150" ca="1">SUM(INDIRECT("'"&amp;TOTALECSheets&amp;"'!"&amp;ADDRESS(ROW(),COLUMN())))</f>
        <v>0</v>
      </c>
      <c r="Y150" s="144" cm="1">
        <f t="array" aca="1" ref="Y150" ca="1">SUM(INDIRECT("'"&amp;TOTALECSheets&amp;"'!"&amp;ADDRESS(ROW(),COLUMN())))</f>
        <v>0</v>
      </c>
      <c r="Z150" s="144" cm="1">
        <f t="array" aca="1" ref="Z150" ca="1">SUM(INDIRECT("'"&amp;TOTALECSheets&amp;"'!"&amp;ADDRESS(ROW(),COLUMN())))</f>
        <v>0</v>
      </c>
    </row>
    <row r="151" spans="1:26" outlineLevel="1">
      <c r="A151" s="113" t="str">
        <f>IF(ISBLANK('Input-Accounts'!A151),"",'Input-Accounts'!A151)</f>
        <v/>
      </c>
      <c r="B151" s="79" t="str">
        <f>IF(ISBLANK('Input-Accounts'!B151),"",'Input-Accounts'!B151)</f>
        <v/>
      </c>
      <c r="D151" s="143"/>
      <c r="E151" s="143">
        <f t="shared" si="12"/>
        <v>0</v>
      </c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</row>
    <row r="152" spans="1:26">
      <c r="A152" s="113">
        <f>IF(ISBLANK('Input-Accounts'!A152),"",'Input-Accounts'!A152)</f>
        <v>130</v>
      </c>
      <c r="B152" s="127" t="str">
        <f>IF(ISBLANK('Input-Accounts'!B152),"",'Input-Accounts'!B152)</f>
        <v>Total Production, Storage, LNG, Transmission, and Distribution Expense</v>
      </c>
      <c r="C152" s="113" t="str">
        <f>IF(ISBLANK('Input-Accounts'!C152),"",'Input-Accounts'!C152)</f>
        <v/>
      </c>
      <c r="D152" s="143" cm="1">
        <f t="array" aca="1" ref="D152" ca="1">SUM(INDIRECT("'"&amp;TOTALECSheets&amp;"'!"&amp;ADDRESS(ROW(),COLUMN())))</f>
        <v>653257.12650473928</v>
      </c>
      <c r="E152" s="143">
        <f t="shared" ca="1" si="12"/>
        <v>0</v>
      </c>
      <c r="F152" s="89"/>
      <c r="G152" s="143" cm="1">
        <f t="array" aca="1" ref="G152" ca="1">SUM(INDIRECT("'"&amp;TOTALECSheets&amp;"'!"&amp;ADDRESS(ROW(),COLUMN())))</f>
        <v>210946.4914708781</v>
      </c>
      <c r="H152" s="143" cm="1">
        <f t="array" aca="1" ref="H152" ca="1">SUM(INDIRECT("'"&amp;TOTALECSheets&amp;"'!"&amp;ADDRESS(ROW(),COLUMN())))</f>
        <v>149265.28211226134</v>
      </c>
      <c r="I152" s="143" cm="1">
        <f t="array" aca="1" ref="I152" ca="1">SUM(INDIRECT("'"&amp;TOTALECSheets&amp;"'!"&amp;ADDRESS(ROW(),COLUMN())))</f>
        <v>19767.730476209086</v>
      </c>
      <c r="J152" s="143" cm="1">
        <f t="array" aca="1" ref="J152" ca="1">SUM(INDIRECT("'"&amp;TOTALECSheets&amp;"'!"&amp;ADDRESS(ROW(),COLUMN())))</f>
        <v>27098.180038200513</v>
      </c>
      <c r="K152" s="143" cm="1">
        <f t="array" aca="1" ref="K152" ca="1">SUM(INDIRECT("'"&amp;TOTALECSheets&amp;"'!"&amp;ADDRESS(ROW(),COLUMN())))</f>
        <v>3405.9672167211729</v>
      </c>
      <c r="L152" s="143" cm="1">
        <f t="array" aca="1" ref="L152" ca="1">SUM(INDIRECT("'"&amp;TOTALECSheets&amp;"'!"&amp;ADDRESS(ROW(),COLUMN())))</f>
        <v>200055.46409902157</v>
      </c>
      <c r="M152" s="143" cm="1">
        <f t="array" aca="1" ref="M152" ca="1">SUM(INDIRECT("'"&amp;TOTALECSheets&amp;"'!"&amp;ADDRESS(ROW(),COLUMN())))</f>
        <v>42718.011091447377</v>
      </c>
      <c r="N152" s="143" cm="1">
        <f t="array" aca="1" ref="N152" ca="1">SUM(INDIRECT("'"&amp;TOTALECSheets&amp;"'!"&amp;ADDRESS(ROW(),COLUMN())))</f>
        <v>0</v>
      </c>
      <c r="O152" s="143" cm="1">
        <f t="array" aca="1" ref="O152" ca="1">SUM(INDIRECT("'"&amp;TOTALECSheets&amp;"'!"&amp;ADDRESS(ROW(),COLUMN())))</f>
        <v>0</v>
      </c>
      <c r="P152" s="143" cm="1">
        <f t="array" aca="1" ref="P152" ca="1">SUM(INDIRECT("'"&amp;TOTALECSheets&amp;"'!"&amp;ADDRESS(ROW(),COLUMN())))</f>
        <v>0</v>
      </c>
      <c r="Q152" s="143" cm="1">
        <f t="array" aca="1" ref="Q152" ca="1">SUM(INDIRECT("'"&amp;TOTALECSheets&amp;"'!"&amp;ADDRESS(ROW(),COLUMN())))</f>
        <v>0</v>
      </c>
      <c r="R152" s="143" cm="1">
        <f t="array" aca="1" ref="R152" ca="1">SUM(INDIRECT("'"&amp;TOTALECSheets&amp;"'!"&amp;ADDRESS(ROW(),COLUMN())))</f>
        <v>0</v>
      </c>
      <c r="S152" s="143" cm="1">
        <f t="array" aca="1" ref="S152" ca="1">SUM(INDIRECT("'"&amp;TOTALECSheets&amp;"'!"&amp;ADDRESS(ROW(),COLUMN())))</f>
        <v>0</v>
      </c>
      <c r="T152" s="143" cm="1">
        <f t="array" aca="1" ref="T152" ca="1">SUM(INDIRECT("'"&amp;TOTALECSheets&amp;"'!"&amp;ADDRESS(ROW(),COLUMN())))</f>
        <v>0</v>
      </c>
      <c r="U152" s="143" cm="1">
        <f t="array" aca="1" ref="U152" ca="1">SUM(INDIRECT("'"&amp;TOTALECSheets&amp;"'!"&amp;ADDRESS(ROW(),COLUMN())))</f>
        <v>0</v>
      </c>
      <c r="V152" s="143" cm="1">
        <f t="array" aca="1" ref="V152" ca="1">SUM(INDIRECT("'"&amp;TOTALECSheets&amp;"'!"&amp;ADDRESS(ROW(),COLUMN())))</f>
        <v>0</v>
      </c>
      <c r="W152" s="143" cm="1">
        <f t="array" aca="1" ref="W152" ca="1">SUM(INDIRECT("'"&amp;TOTALECSheets&amp;"'!"&amp;ADDRESS(ROW(),COLUMN())))</f>
        <v>0</v>
      </c>
      <c r="X152" s="143" cm="1">
        <f t="array" aca="1" ref="X152" ca="1">SUM(INDIRECT("'"&amp;TOTALECSheets&amp;"'!"&amp;ADDRESS(ROW(),COLUMN())))</f>
        <v>0</v>
      </c>
      <c r="Y152" s="143" cm="1">
        <f t="array" aca="1" ref="Y152" ca="1">SUM(INDIRECT("'"&amp;TOTALECSheets&amp;"'!"&amp;ADDRESS(ROW(),COLUMN())))</f>
        <v>0</v>
      </c>
      <c r="Z152" s="143" cm="1">
        <f t="array" aca="1" ref="Z152" ca="1">SUM(INDIRECT("'"&amp;TOTALECSheets&amp;"'!"&amp;ADDRESS(ROW(),COLUMN())))</f>
        <v>0</v>
      </c>
    </row>
    <row r="153" spans="1:26">
      <c r="A153" s="113" t="str">
        <f>IF(ISBLANK('Input-Accounts'!A153),"",'Input-Accounts'!A153)</f>
        <v/>
      </c>
      <c r="B153" s="79" t="str">
        <f>IF(ISBLANK('Input-Accounts'!B153),"",'Input-Accounts'!B153)</f>
        <v/>
      </c>
      <c r="D153" s="144"/>
      <c r="E153" s="143">
        <f t="shared" si="12"/>
        <v>0</v>
      </c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</row>
    <row r="154" spans="1:26">
      <c r="A154" s="113">
        <f>IF(ISBLANK('Input-Accounts'!A154),"",'Input-Accounts'!A154)</f>
        <v>131</v>
      </c>
      <c r="B154" s="127" t="str">
        <f>IF(ISBLANK('Input-Accounts'!B154),"",'Input-Accounts'!B154)</f>
        <v>Customer Accounts, Service, and Sales Expense</v>
      </c>
      <c r="D154" s="143"/>
      <c r="E154" s="143">
        <f t="shared" si="12"/>
        <v>0</v>
      </c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</row>
    <row r="155" spans="1:26" outlineLevel="1">
      <c r="A155" s="113">
        <f>IF(ISBLANK('Input-Accounts'!A155),"",'Input-Accounts'!A155)</f>
        <v>132</v>
      </c>
      <c r="B155" s="81" t="str">
        <f>IF(ISBLANK('Input-Accounts'!B155),"",'Input-Accounts'!B155)</f>
        <v>Customer Account</v>
      </c>
      <c r="D155" s="143"/>
      <c r="E155" s="143">
        <f t="shared" si="12"/>
        <v>0</v>
      </c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</row>
    <row r="156" spans="1:26" outlineLevel="1">
      <c r="A156" s="113">
        <f>IF(ISBLANK('Input-Accounts'!A156),"",'Input-Accounts'!A156)</f>
        <v>133</v>
      </c>
      <c r="B156" s="17" t="str">
        <f>IF(ISBLANK('Input-Accounts'!B156),"",'Input-Accounts'!B156)</f>
        <v xml:space="preserve">Supervision </v>
      </c>
      <c r="C156" s="113">
        <f>IF(ISBLANK('Input-Accounts'!C156),"",'Input-Accounts'!C156)</f>
        <v>901</v>
      </c>
      <c r="D156" s="143" cm="1">
        <f t="array" aca="1" ref="D156" ca="1">SUM(INDIRECT("'"&amp;TOTALECSheets&amp;"'!"&amp;ADDRESS(ROW(),COLUMN())))</f>
        <v>0</v>
      </c>
      <c r="E156" s="143">
        <f t="shared" ca="1" si="12"/>
        <v>0</v>
      </c>
      <c r="F156" s="89"/>
      <c r="G156" s="143" cm="1">
        <f t="array" aca="1" ref="G156" ca="1">SUM(INDIRECT("'"&amp;TOTALECSheets&amp;"'!"&amp;ADDRESS(ROW(),COLUMN())))</f>
        <v>0</v>
      </c>
      <c r="H156" s="143" cm="1">
        <f t="array" aca="1" ref="H156" ca="1">SUM(INDIRECT("'"&amp;TOTALECSheets&amp;"'!"&amp;ADDRESS(ROW(),COLUMN())))</f>
        <v>0</v>
      </c>
      <c r="I156" s="143" cm="1">
        <f t="array" aca="1" ref="I156" ca="1">SUM(INDIRECT("'"&amp;TOTALECSheets&amp;"'!"&amp;ADDRESS(ROW(),COLUMN())))</f>
        <v>0</v>
      </c>
      <c r="J156" s="143" cm="1">
        <f t="array" aca="1" ref="J156" ca="1">SUM(INDIRECT("'"&amp;TOTALECSheets&amp;"'!"&amp;ADDRESS(ROW(),COLUMN())))</f>
        <v>0</v>
      </c>
      <c r="K156" s="143" cm="1">
        <f t="array" aca="1" ref="K156" ca="1">SUM(INDIRECT("'"&amp;TOTALECSheets&amp;"'!"&amp;ADDRESS(ROW(),COLUMN())))</f>
        <v>0</v>
      </c>
      <c r="L156" s="143" cm="1">
        <f t="array" aca="1" ref="L156" ca="1">SUM(INDIRECT("'"&amp;TOTALECSheets&amp;"'!"&amp;ADDRESS(ROW(),COLUMN())))</f>
        <v>0</v>
      </c>
      <c r="M156" s="143" cm="1">
        <f t="array" aca="1" ref="M156" ca="1">SUM(INDIRECT("'"&amp;TOTALECSheets&amp;"'!"&amp;ADDRESS(ROW(),COLUMN())))</f>
        <v>0</v>
      </c>
      <c r="N156" s="143" cm="1">
        <f t="array" aca="1" ref="N156" ca="1">SUM(INDIRECT("'"&amp;TOTALECSheets&amp;"'!"&amp;ADDRESS(ROW(),COLUMN())))</f>
        <v>0</v>
      </c>
      <c r="O156" s="143" cm="1">
        <f t="array" aca="1" ref="O156" ca="1">SUM(INDIRECT("'"&amp;TOTALECSheets&amp;"'!"&amp;ADDRESS(ROW(),COLUMN())))</f>
        <v>0</v>
      </c>
      <c r="P156" s="143" cm="1">
        <f t="array" aca="1" ref="P156" ca="1">SUM(INDIRECT("'"&amp;TOTALECSheets&amp;"'!"&amp;ADDRESS(ROW(),COLUMN())))</f>
        <v>0</v>
      </c>
      <c r="Q156" s="143" cm="1">
        <f t="array" aca="1" ref="Q156" ca="1">SUM(INDIRECT("'"&amp;TOTALECSheets&amp;"'!"&amp;ADDRESS(ROW(),COLUMN())))</f>
        <v>0</v>
      </c>
      <c r="R156" s="143" cm="1">
        <f t="array" aca="1" ref="R156" ca="1">SUM(INDIRECT("'"&amp;TOTALECSheets&amp;"'!"&amp;ADDRESS(ROW(),COLUMN())))</f>
        <v>0</v>
      </c>
      <c r="S156" s="143" cm="1">
        <f t="array" aca="1" ref="S156" ca="1">SUM(INDIRECT("'"&amp;TOTALECSheets&amp;"'!"&amp;ADDRESS(ROW(),COLUMN())))</f>
        <v>0</v>
      </c>
      <c r="T156" s="143" cm="1">
        <f t="array" aca="1" ref="T156" ca="1">SUM(INDIRECT("'"&amp;TOTALECSheets&amp;"'!"&amp;ADDRESS(ROW(),COLUMN())))</f>
        <v>0</v>
      </c>
      <c r="U156" s="143" cm="1">
        <f t="array" aca="1" ref="U156" ca="1">SUM(INDIRECT("'"&amp;TOTALECSheets&amp;"'!"&amp;ADDRESS(ROW(),COLUMN())))</f>
        <v>0</v>
      </c>
      <c r="V156" s="143" cm="1">
        <f t="array" aca="1" ref="V156" ca="1">SUM(INDIRECT("'"&amp;TOTALECSheets&amp;"'!"&amp;ADDRESS(ROW(),COLUMN())))</f>
        <v>0</v>
      </c>
      <c r="W156" s="143" cm="1">
        <f t="array" aca="1" ref="W156" ca="1">SUM(INDIRECT("'"&amp;TOTALECSheets&amp;"'!"&amp;ADDRESS(ROW(),COLUMN())))</f>
        <v>0</v>
      </c>
      <c r="X156" s="143" cm="1">
        <f t="array" aca="1" ref="X156" ca="1">SUM(INDIRECT("'"&amp;TOTALECSheets&amp;"'!"&amp;ADDRESS(ROW(),COLUMN())))</f>
        <v>0</v>
      </c>
      <c r="Y156" s="143" cm="1">
        <f t="array" aca="1" ref="Y156" ca="1">SUM(INDIRECT("'"&amp;TOTALECSheets&amp;"'!"&amp;ADDRESS(ROW(),COLUMN())))</f>
        <v>0</v>
      </c>
      <c r="Z156" s="143" cm="1">
        <f t="array" aca="1" ref="Z156" ca="1">SUM(INDIRECT("'"&amp;TOTALECSheets&amp;"'!"&amp;ADDRESS(ROW(),COLUMN())))</f>
        <v>0</v>
      </c>
    </row>
    <row r="157" spans="1:26" outlineLevel="1">
      <c r="A157" s="113">
        <f>IF(ISBLANK('Input-Accounts'!A157),"",'Input-Accounts'!A157)</f>
        <v>134</v>
      </c>
      <c r="B157" s="17" t="str">
        <f>IF(ISBLANK('Input-Accounts'!B157),"",'Input-Accounts'!B157)</f>
        <v>Meter reading expenses</v>
      </c>
      <c r="C157" s="113">
        <f>IF(ISBLANK('Input-Accounts'!C157),"",'Input-Accounts'!C157)</f>
        <v>902</v>
      </c>
      <c r="D157" s="143" cm="1">
        <f t="array" aca="1" ref="D157" ca="1">SUM(INDIRECT("'"&amp;TOTALECSheets&amp;"'!"&amp;ADDRESS(ROW(),COLUMN())))</f>
        <v>0</v>
      </c>
      <c r="E157" s="143">
        <f t="shared" ca="1" si="12"/>
        <v>0</v>
      </c>
      <c r="F157" s="89"/>
      <c r="G157" s="143" cm="1">
        <f t="array" aca="1" ref="G157" ca="1">SUM(INDIRECT("'"&amp;TOTALECSheets&amp;"'!"&amp;ADDRESS(ROW(),COLUMN())))</f>
        <v>0</v>
      </c>
      <c r="H157" s="143" cm="1">
        <f t="array" aca="1" ref="H157" ca="1">SUM(INDIRECT("'"&amp;TOTALECSheets&amp;"'!"&amp;ADDRESS(ROW(),COLUMN())))</f>
        <v>0</v>
      </c>
      <c r="I157" s="143" cm="1">
        <f t="array" aca="1" ref="I157" ca="1">SUM(INDIRECT("'"&amp;TOTALECSheets&amp;"'!"&amp;ADDRESS(ROW(),COLUMN())))</f>
        <v>0</v>
      </c>
      <c r="J157" s="143" cm="1">
        <f t="array" aca="1" ref="J157" ca="1">SUM(INDIRECT("'"&amp;TOTALECSheets&amp;"'!"&amp;ADDRESS(ROW(),COLUMN())))</f>
        <v>0</v>
      </c>
      <c r="K157" s="143" cm="1">
        <f t="array" aca="1" ref="K157" ca="1">SUM(INDIRECT("'"&amp;TOTALECSheets&amp;"'!"&amp;ADDRESS(ROW(),COLUMN())))</f>
        <v>0</v>
      </c>
      <c r="L157" s="143" cm="1">
        <f t="array" aca="1" ref="L157" ca="1">SUM(INDIRECT("'"&amp;TOTALECSheets&amp;"'!"&amp;ADDRESS(ROW(),COLUMN())))</f>
        <v>0</v>
      </c>
      <c r="M157" s="143" cm="1">
        <f t="array" aca="1" ref="M157" ca="1">SUM(INDIRECT("'"&amp;TOTALECSheets&amp;"'!"&amp;ADDRESS(ROW(),COLUMN())))</f>
        <v>0</v>
      </c>
      <c r="N157" s="143" cm="1">
        <f t="array" aca="1" ref="N157" ca="1">SUM(INDIRECT("'"&amp;TOTALECSheets&amp;"'!"&amp;ADDRESS(ROW(),COLUMN())))</f>
        <v>0</v>
      </c>
      <c r="O157" s="143" cm="1">
        <f t="array" aca="1" ref="O157" ca="1">SUM(INDIRECT("'"&amp;TOTALECSheets&amp;"'!"&amp;ADDRESS(ROW(),COLUMN())))</f>
        <v>0</v>
      </c>
      <c r="P157" s="143" cm="1">
        <f t="array" aca="1" ref="P157" ca="1">SUM(INDIRECT("'"&amp;TOTALECSheets&amp;"'!"&amp;ADDRESS(ROW(),COLUMN())))</f>
        <v>0</v>
      </c>
      <c r="Q157" s="143" cm="1">
        <f t="array" aca="1" ref="Q157" ca="1">SUM(INDIRECT("'"&amp;TOTALECSheets&amp;"'!"&amp;ADDRESS(ROW(),COLUMN())))</f>
        <v>0</v>
      </c>
      <c r="R157" s="143" cm="1">
        <f t="array" aca="1" ref="R157" ca="1">SUM(INDIRECT("'"&amp;TOTALECSheets&amp;"'!"&amp;ADDRESS(ROW(),COLUMN())))</f>
        <v>0</v>
      </c>
      <c r="S157" s="143" cm="1">
        <f t="array" aca="1" ref="S157" ca="1">SUM(INDIRECT("'"&amp;TOTALECSheets&amp;"'!"&amp;ADDRESS(ROW(),COLUMN())))</f>
        <v>0</v>
      </c>
      <c r="T157" s="143" cm="1">
        <f t="array" aca="1" ref="T157" ca="1">SUM(INDIRECT("'"&amp;TOTALECSheets&amp;"'!"&amp;ADDRESS(ROW(),COLUMN())))</f>
        <v>0</v>
      </c>
      <c r="U157" s="143" cm="1">
        <f t="array" aca="1" ref="U157" ca="1">SUM(INDIRECT("'"&amp;TOTALECSheets&amp;"'!"&amp;ADDRESS(ROW(),COLUMN())))</f>
        <v>0</v>
      </c>
      <c r="V157" s="143" cm="1">
        <f t="array" aca="1" ref="V157" ca="1">SUM(INDIRECT("'"&amp;TOTALECSheets&amp;"'!"&amp;ADDRESS(ROW(),COLUMN())))</f>
        <v>0</v>
      </c>
      <c r="W157" s="143" cm="1">
        <f t="array" aca="1" ref="W157" ca="1">SUM(INDIRECT("'"&amp;TOTALECSheets&amp;"'!"&amp;ADDRESS(ROW(),COLUMN())))</f>
        <v>0</v>
      </c>
      <c r="X157" s="143" cm="1">
        <f t="array" aca="1" ref="X157" ca="1">SUM(INDIRECT("'"&amp;TOTALECSheets&amp;"'!"&amp;ADDRESS(ROW(),COLUMN())))</f>
        <v>0</v>
      </c>
      <c r="Y157" s="143" cm="1">
        <f t="array" aca="1" ref="Y157" ca="1">SUM(INDIRECT("'"&amp;TOTALECSheets&amp;"'!"&amp;ADDRESS(ROW(),COLUMN())))</f>
        <v>0</v>
      </c>
      <c r="Z157" s="143" cm="1">
        <f t="array" aca="1" ref="Z157" ca="1">SUM(INDIRECT("'"&amp;TOTALECSheets&amp;"'!"&amp;ADDRESS(ROW(),COLUMN())))</f>
        <v>0</v>
      </c>
    </row>
    <row r="158" spans="1:26" outlineLevel="1">
      <c r="A158" s="113">
        <f>IF(ISBLANK('Input-Accounts'!A158),"",'Input-Accounts'!A158)</f>
        <v>135</v>
      </c>
      <c r="B158" s="17" t="str">
        <f>IF(ISBLANK('Input-Accounts'!B158),"",'Input-Accounts'!B158)</f>
        <v>Customer records and collection expenses</v>
      </c>
      <c r="C158" s="113">
        <f>IF(ISBLANK('Input-Accounts'!C158),"",'Input-Accounts'!C158)</f>
        <v>903</v>
      </c>
      <c r="D158" s="143" cm="1">
        <f t="array" aca="1" ref="D158" ca="1">SUM(INDIRECT("'"&amp;TOTALECSheets&amp;"'!"&amp;ADDRESS(ROW(),COLUMN())))</f>
        <v>0</v>
      </c>
      <c r="E158" s="143">
        <f t="shared" ca="1" si="12"/>
        <v>0</v>
      </c>
      <c r="F158" s="89"/>
      <c r="G158" s="143" cm="1">
        <f t="array" aca="1" ref="G158" ca="1">SUM(INDIRECT("'"&amp;TOTALECSheets&amp;"'!"&amp;ADDRESS(ROW(),COLUMN())))</f>
        <v>0</v>
      </c>
      <c r="H158" s="143" cm="1">
        <f t="array" aca="1" ref="H158" ca="1">SUM(INDIRECT("'"&amp;TOTALECSheets&amp;"'!"&amp;ADDRESS(ROW(),COLUMN())))</f>
        <v>0</v>
      </c>
      <c r="I158" s="143" cm="1">
        <f t="array" aca="1" ref="I158" ca="1">SUM(INDIRECT("'"&amp;TOTALECSheets&amp;"'!"&amp;ADDRESS(ROW(),COLUMN())))</f>
        <v>0</v>
      </c>
      <c r="J158" s="143" cm="1">
        <f t="array" aca="1" ref="J158" ca="1">SUM(INDIRECT("'"&amp;TOTALECSheets&amp;"'!"&amp;ADDRESS(ROW(),COLUMN())))</f>
        <v>0</v>
      </c>
      <c r="K158" s="143" cm="1">
        <f t="array" aca="1" ref="K158" ca="1">SUM(INDIRECT("'"&amp;TOTALECSheets&amp;"'!"&amp;ADDRESS(ROW(),COLUMN())))</f>
        <v>0</v>
      </c>
      <c r="L158" s="143" cm="1">
        <f t="array" aca="1" ref="L158" ca="1">SUM(INDIRECT("'"&amp;TOTALECSheets&amp;"'!"&amp;ADDRESS(ROW(),COLUMN())))</f>
        <v>0</v>
      </c>
      <c r="M158" s="143" cm="1">
        <f t="array" aca="1" ref="M158" ca="1">SUM(INDIRECT("'"&amp;TOTALECSheets&amp;"'!"&amp;ADDRESS(ROW(),COLUMN())))</f>
        <v>0</v>
      </c>
      <c r="N158" s="143" cm="1">
        <f t="array" aca="1" ref="N158" ca="1">SUM(INDIRECT("'"&amp;TOTALECSheets&amp;"'!"&amp;ADDRESS(ROW(),COLUMN())))</f>
        <v>0</v>
      </c>
      <c r="O158" s="143" cm="1">
        <f t="array" aca="1" ref="O158" ca="1">SUM(INDIRECT("'"&amp;TOTALECSheets&amp;"'!"&amp;ADDRESS(ROW(),COLUMN())))</f>
        <v>0</v>
      </c>
      <c r="P158" s="143" cm="1">
        <f t="array" aca="1" ref="P158" ca="1">SUM(INDIRECT("'"&amp;TOTALECSheets&amp;"'!"&amp;ADDRESS(ROW(),COLUMN())))</f>
        <v>0</v>
      </c>
      <c r="Q158" s="143" cm="1">
        <f t="array" aca="1" ref="Q158" ca="1">SUM(INDIRECT("'"&amp;TOTALECSheets&amp;"'!"&amp;ADDRESS(ROW(),COLUMN())))</f>
        <v>0</v>
      </c>
      <c r="R158" s="143" cm="1">
        <f t="array" aca="1" ref="R158" ca="1">SUM(INDIRECT("'"&amp;TOTALECSheets&amp;"'!"&amp;ADDRESS(ROW(),COLUMN())))</f>
        <v>0</v>
      </c>
      <c r="S158" s="143" cm="1">
        <f t="array" aca="1" ref="S158" ca="1">SUM(INDIRECT("'"&amp;TOTALECSheets&amp;"'!"&amp;ADDRESS(ROW(),COLUMN())))</f>
        <v>0</v>
      </c>
      <c r="T158" s="143" cm="1">
        <f t="array" aca="1" ref="T158" ca="1">SUM(INDIRECT("'"&amp;TOTALECSheets&amp;"'!"&amp;ADDRESS(ROW(),COLUMN())))</f>
        <v>0</v>
      </c>
      <c r="U158" s="143" cm="1">
        <f t="array" aca="1" ref="U158" ca="1">SUM(INDIRECT("'"&amp;TOTALECSheets&amp;"'!"&amp;ADDRESS(ROW(),COLUMN())))</f>
        <v>0</v>
      </c>
      <c r="V158" s="143" cm="1">
        <f t="array" aca="1" ref="V158" ca="1">SUM(INDIRECT("'"&amp;TOTALECSheets&amp;"'!"&amp;ADDRESS(ROW(),COLUMN())))</f>
        <v>0</v>
      </c>
      <c r="W158" s="143" cm="1">
        <f t="array" aca="1" ref="W158" ca="1">SUM(INDIRECT("'"&amp;TOTALECSheets&amp;"'!"&amp;ADDRESS(ROW(),COLUMN())))</f>
        <v>0</v>
      </c>
      <c r="X158" s="143" cm="1">
        <f t="array" aca="1" ref="X158" ca="1">SUM(INDIRECT("'"&amp;TOTALECSheets&amp;"'!"&amp;ADDRESS(ROW(),COLUMN())))</f>
        <v>0</v>
      </c>
      <c r="Y158" s="143" cm="1">
        <f t="array" aca="1" ref="Y158" ca="1">SUM(INDIRECT("'"&amp;TOTALECSheets&amp;"'!"&amp;ADDRESS(ROW(),COLUMN())))</f>
        <v>0</v>
      </c>
      <c r="Z158" s="143" cm="1">
        <f t="array" aca="1" ref="Z158" ca="1">SUM(INDIRECT("'"&amp;TOTALECSheets&amp;"'!"&amp;ADDRESS(ROW(),COLUMN())))</f>
        <v>0</v>
      </c>
    </row>
    <row r="159" spans="1:26" outlineLevel="1">
      <c r="A159" s="113">
        <f>IF(ISBLANK('Input-Accounts'!A159),"",'Input-Accounts'!A159)</f>
        <v>136</v>
      </c>
      <c r="B159" s="17" t="str">
        <f>IF(ISBLANK('Input-Accounts'!B159),"",'Input-Accounts'!B159)</f>
        <v>Uncollectible accounts</v>
      </c>
      <c r="C159" s="113">
        <f>IF(ISBLANK('Input-Accounts'!C159),"",'Input-Accounts'!C159)</f>
        <v>904</v>
      </c>
      <c r="D159" s="143" cm="1">
        <f t="array" aca="1" ref="D159" ca="1">SUM(INDIRECT("'"&amp;TOTALECSheets&amp;"'!"&amp;ADDRESS(ROW(),COLUMN())))</f>
        <v>0</v>
      </c>
      <c r="E159" s="143">
        <f t="shared" ca="1" si="12"/>
        <v>0</v>
      </c>
      <c r="F159" s="89"/>
      <c r="G159" s="143" cm="1">
        <f t="array" aca="1" ref="G159" ca="1">SUM(INDIRECT("'"&amp;TOTALECSheets&amp;"'!"&amp;ADDRESS(ROW(),COLUMN())))</f>
        <v>0</v>
      </c>
      <c r="H159" s="143" cm="1">
        <f t="array" aca="1" ref="H159" ca="1">SUM(INDIRECT("'"&amp;TOTALECSheets&amp;"'!"&amp;ADDRESS(ROW(),COLUMN())))</f>
        <v>0</v>
      </c>
      <c r="I159" s="143" cm="1">
        <f t="array" aca="1" ref="I159" ca="1">SUM(INDIRECT("'"&amp;TOTALECSheets&amp;"'!"&amp;ADDRESS(ROW(),COLUMN())))</f>
        <v>0</v>
      </c>
      <c r="J159" s="143" cm="1">
        <f t="array" aca="1" ref="J159" ca="1">SUM(INDIRECT("'"&amp;TOTALECSheets&amp;"'!"&amp;ADDRESS(ROW(),COLUMN())))</f>
        <v>0</v>
      </c>
      <c r="K159" s="143" cm="1">
        <f t="array" aca="1" ref="K159" ca="1">SUM(INDIRECT("'"&amp;TOTALECSheets&amp;"'!"&amp;ADDRESS(ROW(),COLUMN())))</f>
        <v>0</v>
      </c>
      <c r="L159" s="143" cm="1">
        <f t="array" aca="1" ref="L159" ca="1">SUM(INDIRECT("'"&amp;TOTALECSheets&amp;"'!"&amp;ADDRESS(ROW(),COLUMN())))</f>
        <v>0</v>
      </c>
      <c r="M159" s="143" cm="1">
        <f t="array" aca="1" ref="M159" ca="1">SUM(INDIRECT("'"&amp;TOTALECSheets&amp;"'!"&amp;ADDRESS(ROW(),COLUMN())))</f>
        <v>0</v>
      </c>
      <c r="N159" s="143" cm="1">
        <f t="array" aca="1" ref="N159" ca="1">SUM(INDIRECT("'"&amp;TOTALECSheets&amp;"'!"&amp;ADDRESS(ROW(),COLUMN())))</f>
        <v>0</v>
      </c>
      <c r="O159" s="143" cm="1">
        <f t="array" aca="1" ref="O159" ca="1">SUM(INDIRECT("'"&amp;TOTALECSheets&amp;"'!"&amp;ADDRESS(ROW(),COLUMN())))</f>
        <v>0</v>
      </c>
      <c r="P159" s="143" cm="1">
        <f t="array" aca="1" ref="P159" ca="1">SUM(INDIRECT("'"&amp;TOTALECSheets&amp;"'!"&amp;ADDRESS(ROW(),COLUMN())))</f>
        <v>0</v>
      </c>
      <c r="Q159" s="143" cm="1">
        <f t="array" aca="1" ref="Q159" ca="1">SUM(INDIRECT("'"&amp;TOTALECSheets&amp;"'!"&amp;ADDRESS(ROW(),COLUMN())))</f>
        <v>0</v>
      </c>
      <c r="R159" s="143" cm="1">
        <f t="array" aca="1" ref="R159" ca="1">SUM(INDIRECT("'"&amp;TOTALECSheets&amp;"'!"&amp;ADDRESS(ROW(),COLUMN())))</f>
        <v>0</v>
      </c>
      <c r="S159" s="143" cm="1">
        <f t="array" aca="1" ref="S159" ca="1">SUM(INDIRECT("'"&amp;TOTALECSheets&amp;"'!"&amp;ADDRESS(ROW(),COLUMN())))</f>
        <v>0</v>
      </c>
      <c r="T159" s="143" cm="1">
        <f t="array" aca="1" ref="T159" ca="1">SUM(INDIRECT("'"&amp;TOTALECSheets&amp;"'!"&amp;ADDRESS(ROW(),COLUMN())))</f>
        <v>0</v>
      </c>
      <c r="U159" s="143" cm="1">
        <f t="array" aca="1" ref="U159" ca="1">SUM(INDIRECT("'"&amp;TOTALECSheets&amp;"'!"&amp;ADDRESS(ROW(),COLUMN())))</f>
        <v>0</v>
      </c>
      <c r="V159" s="143" cm="1">
        <f t="array" aca="1" ref="V159" ca="1">SUM(INDIRECT("'"&amp;TOTALECSheets&amp;"'!"&amp;ADDRESS(ROW(),COLUMN())))</f>
        <v>0</v>
      </c>
      <c r="W159" s="143" cm="1">
        <f t="array" aca="1" ref="W159" ca="1">SUM(INDIRECT("'"&amp;TOTALECSheets&amp;"'!"&amp;ADDRESS(ROW(),COLUMN())))</f>
        <v>0</v>
      </c>
      <c r="X159" s="143" cm="1">
        <f t="array" aca="1" ref="X159" ca="1">SUM(INDIRECT("'"&amp;TOTALECSheets&amp;"'!"&amp;ADDRESS(ROW(),COLUMN())))</f>
        <v>0</v>
      </c>
      <c r="Y159" s="143" cm="1">
        <f t="array" aca="1" ref="Y159" ca="1">SUM(INDIRECT("'"&amp;TOTALECSheets&amp;"'!"&amp;ADDRESS(ROW(),COLUMN())))</f>
        <v>0</v>
      </c>
      <c r="Z159" s="143" cm="1">
        <f t="array" aca="1" ref="Z159" ca="1">SUM(INDIRECT("'"&amp;TOTALECSheets&amp;"'!"&amp;ADDRESS(ROW(),COLUMN())))</f>
        <v>0</v>
      </c>
    </row>
    <row r="160" spans="1:26" outlineLevel="1">
      <c r="A160" s="113">
        <f>IF(ISBLANK('Input-Accounts'!A160),"",'Input-Accounts'!A160)</f>
        <v>137</v>
      </c>
      <c r="B160" s="17" t="str">
        <f>IF(ISBLANK('Input-Accounts'!B160),"",'Input-Accounts'!B160)</f>
        <v xml:space="preserve">Miscellaneous customer accounts expenses </v>
      </c>
      <c r="C160" s="113">
        <f>IF(ISBLANK('Input-Accounts'!C160),"",'Input-Accounts'!C160)</f>
        <v>905</v>
      </c>
      <c r="D160" s="143" cm="1">
        <f t="array" aca="1" ref="D160" ca="1">SUM(INDIRECT("'"&amp;TOTALECSheets&amp;"'!"&amp;ADDRESS(ROW(),COLUMN())))</f>
        <v>0</v>
      </c>
      <c r="E160" s="143">
        <f t="shared" ca="1" si="12"/>
        <v>0</v>
      </c>
      <c r="F160" s="89"/>
      <c r="G160" s="143" cm="1">
        <f t="array" aca="1" ref="G160" ca="1">SUM(INDIRECT("'"&amp;TOTALECSheets&amp;"'!"&amp;ADDRESS(ROW(),COLUMN())))</f>
        <v>0</v>
      </c>
      <c r="H160" s="143" cm="1">
        <f t="array" aca="1" ref="H160" ca="1">SUM(INDIRECT("'"&amp;TOTALECSheets&amp;"'!"&amp;ADDRESS(ROW(),COLUMN())))</f>
        <v>0</v>
      </c>
      <c r="I160" s="143" cm="1">
        <f t="array" aca="1" ref="I160" ca="1">SUM(INDIRECT("'"&amp;TOTALECSheets&amp;"'!"&amp;ADDRESS(ROW(),COLUMN())))</f>
        <v>0</v>
      </c>
      <c r="J160" s="143" cm="1">
        <f t="array" aca="1" ref="J160" ca="1">SUM(INDIRECT("'"&amp;TOTALECSheets&amp;"'!"&amp;ADDRESS(ROW(),COLUMN())))</f>
        <v>0</v>
      </c>
      <c r="K160" s="143" cm="1">
        <f t="array" aca="1" ref="K160" ca="1">SUM(INDIRECT("'"&amp;TOTALECSheets&amp;"'!"&amp;ADDRESS(ROW(),COLUMN())))</f>
        <v>0</v>
      </c>
      <c r="L160" s="143" cm="1">
        <f t="array" aca="1" ref="L160" ca="1">SUM(INDIRECT("'"&amp;TOTALECSheets&amp;"'!"&amp;ADDRESS(ROW(),COLUMN())))</f>
        <v>0</v>
      </c>
      <c r="M160" s="143" cm="1">
        <f t="array" aca="1" ref="M160" ca="1">SUM(INDIRECT("'"&amp;TOTALECSheets&amp;"'!"&amp;ADDRESS(ROW(),COLUMN())))</f>
        <v>0</v>
      </c>
      <c r="N160" s="143" cm="1">
        <f t="array" aca="1" ref="N160" ca="1">SUM(INDIRECT("'"&amp;TOTALECSheets&amp;"'!"&amp;ADDRESS(ROW(),COLUMN())))</f>
        <v>0</v>
      </c>
      <c r="O160" s="143" cm="1">
        <f t="array" aca="1" ref="O160" ca="1">SUM(INDIRECT("'"&amp;TOTALECSheets&amp;"'!"&amp;ADDRESS(ROW(),COLUMN())))</f>
        <v>0</v>
      </c>
      <c r="P160" s="143" cm="1">
        <f t="array" aca="1" ref="P160" ca="1">SUM(INDIRECT("'"&amp;TOTALECSheets&amp;"'!"&amp;ADDRESS(ROW(),COLUMN())))</f>
        <v>0</v>
      </c>
      <c r="Q160" s="143" cm="1">
        <f t="array" aca="1" ref="Q160" ca="1">SUM(INDIRECT("'"&amp;TOTALECSheets&amp;"'!"&amp;ADDRESS(ROW(),COLUMN())))</f>
        <v>0</v>
      </c>
      <c r="R160" s="143" cm="1">
        <f t="array" aca="1" ref="R160" ca="1">SUM(INDIRECT("'"&amp;TOTALECSheets&amp;"'!"&amp;ADDRESS(ROW(),COLUMN())))</f>
        <v>0</v>
      </c>
      <c r="S160" s="143" cm="1">
        <f t="array" aca="1" ref="S160" ca="1">SUM(INDIRECT("'"&amp;TOTALECSheets&amp;"'!"&amp;ADDRESS(ROW(),COLUMN())))</f>
        <v>0</v>
      </c>
      <c r="T160" s="143" cm="1">
        <f t="array" aca="1" ref="T160" ca="1">SUM(INDIRECT("'"&amp;TOTALECSheets&amp;"'!"&amp;ADDRESS(ROW(),COLUMN())))</f>
        <v>0</v>
      </c>
      <c r="U160" s="143" cm="1">
        <f t="array" aca="1" ref="U160" ca="1">SUM(INDIRECT("'"&amp;TOTALECSheets&amp;"'!"&amp;ADDRESS(ROW(),COLUMN())))</f>
        <v>0</v>
      </c>
      <c r="V160" s="143" cm="1">
        <f t="array" aca="1" ref="V160" ca="1">SUM(INDIRECT("'"&amp;TOTALECSheets&amp;"'!"&amp;ADDRESS(ROW(),COLUMN())))</f>
        <v>0</v>
      </c>
      <c r="W160" s="143" cm="1">
        <f t="array" aca="1" ref="W160" ca="1">SUM(INDIRECT("'"&amp;TOTALECSheets&amp;"'!"&amp;ADDRESS(ROW(),COLUMN())))</f>
        <v>0</v>
      </c>
      <c r="X160" s="143" cm="1">
        <f t="array" aca="1" ref="X160" ca="1">SUM(INDIRECT("'"&amp;TOTALECSheets&amp;"'!"&amp;ADDRESS(ROW(),COLUMN())))</f>
        <v>0</v>
      </c>
      <c r="Y160" s="143" cm="1">
        <f t="array" aca="1" ref="Y160" ca="1">SUM(INDIRECT("'"&amp;TOTALECSheets&amp;"'!"&amp;ADDRESS(ROW(),COLUMN())))</f>
        <v>0</v>
      </c>
      <c r="Z160" s="143" cm="1">
        <f t="array" aca="1" ref="Z160" ca="1">SUM(INDIRECT("'"&amp;TOTALECSheets&amp;"'!"&amp;ADDRESS(ROW(),COLUMN())))</f>
        <v>0</v>
      </c>
    </row>
    <row r="161" spans="1:26" outlineLevel="1">
      <c r="A161" s="113">
        <f>IF(ISBLANK('Input-Accounts'!A161),"",'Input-Accounts'!A161)</f>
        <v>138</v>
      </c>
      <c r="B161" s="79" t="str">
        <f>IF(ISBLANK('Input-Accounts'!B161),"",'Input-Accounts'!B161)</f>
        <v>Subtotal - Customer Account</v>
      </c>
      <c r="C161" s="113" t="str">
        <f>IF(ISBLANK('Input-Accounts'!C161),"",'Input-Accounts'!C161)</f>
        <v/>
      </c>
      <c r="D161" s="144" cm="1">
        <f t="array" aca="1" ref="D161" ca="1">SUM(INDIRECT("'"&amp;TOTALECSheets&amp;"'!"&amp;ADDRESS(ROW(),COLUMN())))</f>
        <v>0</v>
      </c>
      <c r="E161" s="143">
        <f t="shared" ca="1" si="12"/>
        <v>0</v>
      </c>
      <c r="G161" s="144" cm="1">
        <f t="array" aca="1" ref="G161" ca="1">SUM(INDIRECT("'"&amp;TOTALECSheets&amp;"'!"&amp;ADDRESS(ROW(),COLUMN())))</f>
        <v>0</v>
      </c>
      <c r="H161" s="144" cm="1">
        <f t="array" aca="1" ref="H161" ca="1">SUM(INDIRECT("'"&amp;TOTALECSheets&amp;"'!"&amp;ADDRESS(ROW(),COLUMN())))</f>
        <v>0</v>
      </c>
      <c r="I161" s="144" cm="1">
        <f t="array" aca="1" ref="I161" ca="1">SUM(INDIRECT("'"&amp;TOTALECSheets&amp;"'!"&amp;ADDRESS(ROW(),COLUMN())))</f>
        <v>0</v>
      </c>
      <c r="J161" s="144" cm="1">
        <f t="array" aca="1" ref="J161" ca="1">SUM(INDIRECT("'"&amp;TOTALECSheets&amp;"'!"&amp;ADDRESS(ROW(),COLUMN())))</f>
        <v>0</v>
      </c>
      <c r="K161" s="144" cm="1">
        <f t="array" aca="1" ref="K161" ca="1">SUM(INDIRECT("'"&amp;TOTALECSheets&amp;"'!"&amp;ADDRESS(ROW(),COLUMN())))</f>
        <v>0</v>
      </c>
      <c r="L161" s="144" cm="1">
        <f t="array" aca="1" ref="L161" ca="1">SUM(INDIRECT("'"&amp;TOTALECSheets&amp;"'!"&amp;ADDRESS(ROW(),COLUMN())))</f>
        <v>0</v>
      </c>
      <c r="M161" s="144" cm="1">
        <f t="array" aca="1" ref="M161" ca="1">SUM(INDIRECT("'"&amp;TOTALECSheets&amp;"'!"&amp;ADDRESS(ROW(),COLUMN())))</f>
        <v>0</v>
      </c>
      <c r="N161" s="144" cm="1">
        <f t="array" aca="1" ref="N161" ca="1">SUM(INDIRECT("'"&amp;TOTALECSheets&amp;"'!"&amp;ADDRESS(ROW(),COLUMN())))</f>
        <v>0</v>
      </c>
      <c r="O161" s="144" cm="1">
        <f t="array" aca="1" ref="O161" ca="1">SUM(INDIRECT("'"&amp;TOTALECSheets&amp;"'!"&amp;ADDRESS(ROW(),COLUMN())))</f>
        <v>0</v>
      </c>
      <c r="P161" s="144" cm="1">
        <f t="array" aca="1" ref="P161" ca="1">SUM(INDIRECT("'"&amp;TOTALECSheets&amp;"'!"&amp;ADDRESS(ROW(),COLUMN())))</f>
        <v>0</v>
      </c>
      <c r="Q161" s="144" cm="1">
        <f t="array" aca="1" ref="Q161" ca="1">SUM(INDIRECT("'"&amp;TOTALECSheets&amp;"'!"&amp;ADDRESS(ROW(),COLUMN())))</f>
        <v>0</v>
      </c>
      <c r="R161" s="144" cm="1">
        <f t="array" aca="1" ref="R161" ca="1">SUM(INDIRECT("'"&amp;TOTALECSheets&amp;"'!"&amp;ADDRESS(ROW(),COLUMN())))</f>
        <v>0</v>
      </c>
      <c r="S161" s="144" cm="1">
        <f t="array" aca="1" ref="S161" ca="1">SUM(INDIRECT("'"&amp;TOTALECSheets&amp;"'!"&amp;ADDRESS(ROW(),COLUMN())))</f>
        <v>0</v>
      </c>
      <c r="T161" s="144" cm="1">
        <f t="array" aca="1" ref="T161" ca="1">SUM(INDIRECT("'"&amp;TOTALECSheets&amp;"'!"&amp;ADDRESS(ROW(),COLUMN())))</f>
        <v>0</v>
      </c>
      <c r="U161" s="144" cm="1">
        <f t="array" aca="1" ref="U161" ca="1">SUM(INDIRECT("'"&amp;TOTALECSheets&amp;"'!"&amp;ADDRESS(ROW(),COLUMN())))</f>
        <v>0</v>
      </c>
      <c r="V161" s="144" cm="1">
        <f t="array" aca="1" ref="V161" ca="1">SUM(INDIRECT("'"&amp;TOTALECSheets&amp;"'!"&amp;ADDRESS(ROW(),COLUMN())))</f>
        <v>0</v>
      </c>
      <c r="W161" s="144" cm="1">
        <f t="array" aca="1" ref="W161" ca="1">SUM(INDIRECT("'"&amp;TOTALECSheets&amp;"'!"&amp;ADDRESS(ROW(),COLUMN())))</f>
        <v>0</v>
      </c>
      <c r="X161" s="144" cm="1">
        <f t="array" aca="1" ref="X161" ca="1">SUM(INDIRECT("'"&amp;TOTALECSheets&amp;"'!"&amp;ADDRESS(ROW(),COLUMN())))</f>
        <v>0</v>
      </c>
      <c r="Y161" s="144" cm="1">
        <f t="array" aca="1" ref="Y161" ca="1">SUM(INDIRECT("'"&amp;TOTALECSheets&amp;"'!"&amp;ADDRESS(ROW(),COLUMN())))</f>
        <v>0</v>
      </c>
      <c r="Z161" s="144" cm="1">
        <f t="array" aca="1" ref="Z161" ca="1">SUM(INDIRECT("'"&amp;TOTALECSheets&amp;"'!"&amp;ADDRESS(ROW(),COLUMN())))</f>
        <v>0</v>
      </c>
    </row>
    <row r="162" spans="1:26" outlineLevel="1">
      <c r="A162" s="113" t="str">
        <f>IF(ISBLANK('Input-Accounts'!A162),"",'Input-Accounts'!A162)</f>
        <v/>
      </c>
      <c r="B162" s="79" t="str">
        <f>IF(ISBLANK('Input-Accounts'!B162),"",'Input-Accounts'!B162)</f>
        <v/>
      </c>
      <c r="D162" s="143"/>
      <c r="E162" s="143">
        <f t="shared" si="12"/>
        <v>0</v>
      </c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</row>
    <row r="163" spans="1:26" outlineLevel="1">
      <c r="A163" s="113">
        <f>IF(ISBLANK('Input-Accounts'!A163),"",'Input-Accounts'!A163)</f>
        <v>139</v>
      </c>
      <c r="B163" s="81" t="str">
        <f>IF(ISBLANK('Input-Accounts'!B163),"",'Input-Accounts'!B163)</f>
        <v>Customer Service &amp; Information Expenses</v>
      </c>
      <c r="D163" s="143"/>
      <c r="E163" s="143">
        <f t="shared" si="12"/>
        <v>0</v>
      </c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</row>
    <row r="164" spans="1:26" outlineLevel="1">
      <c r="A164" s="113">
        <f>IF(ISBLANK('Input-Accounts'!A164),"",'Input-Accounts'!A164)</f>
        <v>140</v>
      </c>
      <c r="B164" s="17" t="str">
        <f>IF(ISBLANK('Input-Accounts'!B164),"",'Input-Accounts'!B164)</f>
        <v xml:space="preserve">Supervision </v>
      </c>
      <c r="C164" s="113">
        <f>IF(ISBLANK('Input-Accounts'!C164),"",'Input-Accounts'!C164)</f>
        <v>907</v>
      </c>
      <c r="D164" s="143" cm="1">
        <f t="array" aca="1" ref="D164" ca="1">SUM(INDIRECT("'"&amp;TOTALECSheets&amp;"'!"&amp;ADDRESS(ROW(),COLUMN())))</f>
        <v>0</v>
      </c>
      <c r="E164" s="143">
        <f t="shared" ca="1" si="12"/>
        <v>0</v>
      </c>
      <c r="F164" s="89"/>
      <c r="G164" s="143" cm="1">
        <f t="array" aca="1" ref="G164" ca="1">SUM(INDIRECT("'"&amp;TOTALECSheets&amp;"'!"&amp;ADDRESS(ROW(),COLUMN())))</f>
        <v>0</v>
      </c>
      <c r="H164" s="143" cm="1">
        <f t="array" aca="1" ref="H164" ca="1">SUM(INDIRECT("'"&amp;TOTALECSheets&amp;"'!"&amp;ADDRESS(ROW(),COLUMN())))</f>
        <v>0</v>
      </c>
      <c r="I164" s="143" cm="1">
        <f t="array" aca="1" ref="I164" ca="1">SUM(INDIRECT("'"&amp;TOTALECSheets&amp;"'!"&amp;ADDRESS(ROW(),COLUMN())))</f>
        <v>0</v>
      </c>
      <c r="J164" s="143" cm="1">
        <f t="array" aca="1" ref="J164" ca="1">SUM(INDIRECT("'"&amp;TOTALECSheets&amp;"'!"&amp;ADDRESS(ROW(),COLUMN())))</f>
        <v>0</v>
      </c>
      <c r="K164" s="143" cm="1">
        <f t="array" aca="1" ref="K164" ca="1">SUM(INDIRECT("'"&amp;TOTALECSheets&amp;"'!"&amp;ADDRESS(ROW(),COLUMN())))</f>
        <v>0</v>
      </c>
      <c r="L164" s="143" cm="1">
        <f t="array" aca="1" ref="L164" ca="1">SUM(INDIRECT("'"&amp;TOTALECSheets&amp;"'!"&amp;ADDRESS(ROW(),COLUMN())))</f>
        <v>0</v>
      </c>
      <c r="M164" s="143" cm="1">
        <f t="array" aca="1" ref="M164" ca="1">SUM(INDIRECT("'"&amp;TOTALECSheets&amp;"'!"&amp;ADDRESS(ROW(),COLUMN())))</f>
        <v>0</v>
      </c>
      <c r="N164" s="143" cm="1">
        <f t="array" aca="1" ref="N164" ca="1">SUM(INDIRECT("'"&amp;TOTALECSheets&amp;"'!"&amp;ADDRESS(ROW(),COLUMN())))</f>
        <v>0</v>
      </c>
      <c r="O164" s="143" cm="1">
        <f t="array" aca="1" ref="O164" ca="1">SUM(INDIRECT("'"&amp;TOTALECSheets&amp;"'!"&amp;ADDRESS(ROW(),COLUMN())))</f>
        <v>0</v>
      </c>
      <c r="P164" s="143" cm="1">
        <f t="array" aca="1" ref="P164" ca="1">SUM(INDIRECT("'"&amp;TOTALECSheets&amp;"'!"&amp;ADDRESS(ROW(),COLUMN())))</f>
        <v>0</v>
      </c>
      <c r="Q164" s="143" cm="1">
        <f t="array" aca="1" ref="Q164" ca="1">SUM(INDIRECT("'"&amp;TOTALECSheets&amp;"'!"&amp;ADDRESS(ROW(),COLUMN())))</f>
        <v>0</v>
      </c>
      <c r="R164" s="143" cm="1">
        <f t="array" aca="1" ref="R164" ca="1">SUM(INDIRECT("'"&amp;TOTALECSheets&amp;"'!"&amp;ADDRESS(ROW(),COLUMN())))</f>
        <v>0</v>
      </c>
      <c r="S164" s="143" cm="1">
        <f t="array" aca="1" ref="S164" ca="1">SUM(INDIRECT("'"&amp;TOTALECSheets&amp;"'!"&amp;ADDRESS(ROW(),COLUMN())))</f>
        <v>0</v>
      </c>
      <c r="T164" s="143" cm="1">
        <f t="array" aca="1" ref="T164" ca="1">SUM(INDIRECT("'"&amp;TOTALECSheets&amp;"'!"&amp;ADDRESS(ROW(),COLUMN())))</f>
        <v>0</v>
      </c>
      <c r="U164" s="143" cm="1">
        <f t="array" aca="1" ref="U164" ca="1">SUM(INDIRECT("'"&amp;TOTALECSheets&amp;"'!"&amp;ADDRESS(ROW(),COLUMN())))</f>
        <v>0</v>
      </c>
      <c r="V164" s="143" cm="1">
        <f t="array" aca="1" ref="V164" ca="1">SUM(INDIRECT("'"&amp;TOTALECSheets&amp;"'!"&amp;ADDRESS(ROW(),COLUMN())))</f>
        <v>0</v>
      </c>
      <c r="W164" s="143" cm="1">
        <f t="array" aca="1" ref="W164" ca="1">SUM(INDIRECT("'"&amp;TOTALECSheets&amp;"'!"&amp;ADDRESS(ROW(),COLUMN())))</f>
        <v>0</v>
      </c>
      <c r="X164" s="143" cm="1">
        <f t="array" aca="1" ref="X164" ca="1">SUM(INDIRECT("'"&amp;TOTALECSheets&amp;"'!"&amp;ADDRESS(ROW(),COLUMN())))</f>
        <v>0</v>
      </c>
      <c r="Y164" s="143" cm="1">
        <f t="array" aca="1" ref="Y164" ca="1">SUM(INDIRECT("'"&amp;TOTALECSheets&amp;"'!"&amp;ADDRESS(ROW(),COLUMN())))</f>
        <v>0</v>
      </c>
      <c r="Z164" s="143" cm="1">
        <f t="array" aca="1" ref="Z164" ca="1">SUM(INDIRECT("'"&amp;TOTALECSheets&amp;"'!"&amp;ADDRESS(ROW(),COLUMN())))</f>
        <v>0</v>
      </c>
    </row>
    <row r="165" spans="1:26" outlineLevel="1">
      <c r="A165" s="113">
        <f>IF(ISBLANK('Input-Accounts'!A165),"",'Input-Accounts'!A165)</f>
        <v>141</v>
      </c>
      <c r="B165" s="17" t="str">
        <f>IF(ISBLANK('Input-Accounts'!B165),"",'Input-Accounts'!B165)</f>
        <v xml:space="preserve">Customer assistance expenses </v>
      </c>
      <c r="C165" s="113">
        <f>IF(ISBLANK('Input-Accounts'!C165),"",'Input-Accounts'!C165)</f>
        <v>908</v>
      </c>
      <c r="D165" s="143" cm="1">
        <f t="array" aca="1" ref="D165" ca="1">SUM(INDIRECT("'"&amp;TOTALECSheets&amp;"'!"&amp;ADDRESS(ROW(),COLUMN())))</f>
        <v>0</v>
      </c>
      <c r="E165" s="143">
        <f t="shared" ca="1" si="12"/>
        <v>0</v>
      </c>
      <c r="F165" s="89"/>
      <c r="G165" s="143" cm="1">
        <f t="array" aca="1" ref="G165" ca="1">SUM(INDIRECT("'"&amp;TOTALECSheets&amp;"'!"&amp;ADDRESS(ROW(),COLUMN())))</f>
        <v>0</v>
      </c>
      <c r="H165" s="143" cm="1">
        <f t="array" aca="1" ref="H165" ca="1">SUM(INDIRECT("'"&amp;TOTALECSheets&amp;"'!"&amp;ADDRESS(ROW(),COLUMN())))</f>
        <v>0</v>
      </c>
      <c r="I165" s="143" cm="1">
        <f t="array" aca="1" ref="I165" ca="1">SUM(INDIRECT("'"&amp;TOTALECSheets&amp;"'!"&amp;ADDRESS(ROW(),COLUMN())))</f>
        <v>0</v>
      </c>
      <c r="J165" s="143" cm="1">
        <f t="array" aca="1" ref="J165" ca="1">SUM(INDIRECT("'"&amp;TOTALECSheets&amp;"'!"&amp;ADDRESS(ROW(),COLUMN())))</f>
        <v>0</v>
      </c>
      <c r="K165" s="143" cm="1">
        <f t="array" aca="1" ref="K165" ca="1">SUM(INDIRECT("'"&amp;TOTALECSheets&amp;"'!"&amp;ADDRESS(ROW(),COLUMN())))</f>
        <v>0</v>
      </c>
      <c r="L165" s="143" cm="1">
        <f t="array" aca="1" ref="L165" ca="1">SUM(INDIRECT("'"&amp;TOTALECSheets&amp;"'!"&amp;ADDRESS(ROW(),COLUMN())))</f>
        <v>0</v>
      </c>
      <c r="M165" s="143" cm="1">
        <f t="array" aca="1" ref="M165" ca="1">SUM(INDIRECT("'"&amp;TOTALECSheets&amp;"'!"&amp;ADDRESS(ROW(),COLUMN())))</f>
        <v>0</v>
      </c>
      <c r="N165" s="143" cm="1">
        <f t="array" aca="1" ref="N165" ca="1">SUM(INDIRECT("'"&amp;TOTALECSheets&amp;"'!"&amp;ADDRESS(ROW(),COLUMN())))</f>
        <v>0</v>
      </c>
      <c r="O165" s="143" cm="1">
        <f t="array" aca="1" ref="O165" ca="1">SUM(INDIRECT("'"&amp;TOTALECSheets&amp;"'!"&amp;ADDRESS(ROW(),COLUMN())))</f>
        <v>0</v>
      </c>
      <c r="P165" s="143" cm="1">
        <f t="array" aca="1" ref="P165" ca="1">SUM(INDIRECT("'"&amp;TOTALECSheets&amp;"'!"&amp;ADDRESS(ROW(),COLUMN())))</f>
        <v>0</v>
      </c>
      <c r="Q165" s="143" cm="1">
        <f t="array" aca="1" ref="Q165" ca="1">SUM(INDIRECT("'"&amp;TOTALECSheets&amp;"'!"&amp;ADDRESS(ROW(),COLUMN())))</f>
        <v>0</v>
      </c>
      <c r="R165" s="143" cm="1">
        <f t="array" aca="1" ref="R165" ca="1">SUM(INDIRECT("'"&amp;TOTALECSheets&amp;"'!"&amp;ADDRESS(ROW(),COLUMN())))</f>
        <v>0</v>
      </c>
      <c r="S165" s="143" cm="1">
        <f t="array" aca="1" ref="S165" ca="1">SUM(INDIRECT("'"&amp;TOTALECSheets&amp;"'!"&amp;ADDRESS(ROW(),COLUMN())))</f>
        <v>0</v>
      </c>
      <c r="T165" s="143" cm="1">
        <f t="array" aca="1" ref="T165" ca="1">SUM(INDIRECT("'"&amp;TOTALECSheets&amp;"'!"&amp;ADDRESS(ROW(),COLUMN())))</f>
        <v>0</v>
      </c>
      <c r="U165" s="143" cm="1">
        <f t="array" aca="1" ref="U165" ca="1">SUM(INDIRECT("'"&amp;TOTALECSheets&amp;"'!"&amp;ADDRESS(ROW(),COLUMN())))</f>
        <v>0</v>
      </c>
      <c r="V165" s="143" cm="1">
        <f t="array" aca="1" ref="V165" ca="1">SUM(INDIRECT("'"&amp;TOTALECSheets&amp;"'!"&amp;ADDRESS(ROW(),COLUMN())))</f>
        <v>0</v>
      </c>
      <c r="W165" s="143" cm="1">
        <f t="array" aca="1" ref="W165" ca="1">SUM(INDIRECT("'"&amp;TOTALECSheets&amp;"'!"&amp;ADDRESS(ROW(),COLUMN())))</f>
        <v>0</v>
      </c>
      <c r="X165" s="143" cm="1">
        <f t="array" aca="1" ref="X165" ca="1">SUM(INDIRECT("'"&amp;TOTALECSheets&amp;"'!"&amp;ADDRESS(ROW(),COLUMN())))</f>
        <v>0</v>
      </c>
      <c r="Y165" s="143" cm="1">
        <f t="array" aca="1" ref="Y165" ca="1">SUM(INDIRECT("'"&amp;TOTALECSheets&amp;"'!"&amp;ADDRESS(ROW(),COLUMN())))</f>
        <v>0</v>
      </c>
      <c r="Z165" s="143" cm="1">
        <f t="array" aca="1" ref="Z165" ca="1">SUM(INDIRECT("'"&amp;TOTALECSheets&amp;"'!"&amp;ADDRESS(ROW(),COLUMN())))</f>
        <v>0</v>
      </c>
    </row>
    <row r="166" spans="1:26" outlineLevel="1">
      <c r="A166" s="113">
        <f>IF(ISBLANK('Input-Accounts'!A166),"",'Input-Accounts'!A166)</f>
        <v>142</v>
      </c>
      <c r="B166" s="17" t="str">
        <f>IF(ISBLANK('Input-Accounts'!B166),"",'Input-Accounts'!B166)</f>
        <v xml:space="preserve">Informational and instructional advertising expenses </v>
      </c>
      <c r="C166" s="113">
        <f>IF(ISBLANK('Input-Accounts'!C166),"",'Input-Accounts'!C166)</f>
        <v>909</v>
      </c>
      <c r="D166" s="143" cm="1">
        <f t="array" aca="1" ref="D166" ca="1">SUM(INDIRECT("'"&amp;TOTALECSheets&amp;"'!"&amp;ADDRESS(ROW(),COLUMN())))</f>
        <v>0</v>
      </c>
      <c r="E166" s="143">
        <f t="shared" ca="1" si="12"/>
        <v>0</v>
      </c>
      <c r="F166" s="89"/>
      <c r="G166" s="143" cm="1">
        <f t="array" aca="1" ref="G166" ca="1">SUM(INDIRECT("'"&amp;TOTALECSheets&amp;"'!"&amp;ADDRESS(ROW(),COLUMN())))</f>
        <v>0</v>
      </c>
      <c r="H166" s="143" cm="1">
        <f t="array" aca="1" ref="H166" ca="1">SUM(INDIRECT("'"&amp;TOTALECSheets&amp;"'!"&amp;ADDRESS(ROW(),COLUMN())))</f>
        <v>0</v>
      </c>
      <c r="I166" s="143" cm="1">
        <f t="array" aca="1" ref="I166" ca="1">SUM(INDIRECT("'"&amp;TOTALECSheets&amp;"'!"&amp;ADDRESS(ROW(),COLUMN())))</f>
        <v>0</v>
      </c>
      <c r="J166" s="143" cm="1">
        <f t="array" aca="1" ref="J166" ca="1">SUM(INDIRECT("'"&amp;TOTALECSheets&amp;"'!"&amp;ADDRESS(ROW(),COLUMN())))</f>
        <v>0</v>
      </c>
      <c r="K166" s="143" cm="1">
        <f t="array" aca="1" ref="K166" ca="1">SUM(INDIRECT("'"&amp;TOTALECSheets&amp;"'!"&amp;ADDRESS(ROW(),COLUMN())))</f>
        <v>0</v>
      </c>
      <c r="L166" s="143" cm="1">
        <f t="array" aca="1" ref="L166" ca="1">SUM(INDIRECT("'"&amp;TOTALECSheets&amp;"'!"&amp;ADDRESS(ROW(),COLUMN())))</f>
        <v>0</v>
      </c>
      <c r="M166" s="143" cm="1">
        <f t="array" aca="1" ref="M166" ca="1">SUM(INDIRECT("'"&amp;TOTALECSheets&amp;"'!"&amp;ADDRESS(ROW(),COLUMN())))</f>
        <v>0</v>
      </c>
      <c r="N166" s="143" cm="1">
        <f t="array" aca="1" ref="N166" ca="1">SUM(INDIRECT("'"&amp;TOTALECSheets&amp;"'!"&amp;ADDRESS(ROW(),COLUMN())))</f>
        <v>0</v>
      </c>
      <c r="O166" s="143" cm="1">
        <f t="array" aca="1" ref="O166" ca="1">SUM(INDIRECT("'"&amp;TOTALECSheets&amp;"'!"&amp;ADDRESS(ROW(),COLUMN())))</f>
        <v>0</v>
      </c>
      <c r="P166" s="143" cm="1">
        <f t="array" aca="1" ref="P166" ca="1">SUM(INDIRECT("'"&amp;TOTALECSheets&amp;"'!"&amp;ADDRESS(ROW(),COLUMN())))</f>
        <v>0</v>
      </c>
      <c r="Q166" s="143" cm="1">
        <f t="array" aca="1" ref="Q166" ca="1">SUM(INDIRECT("'"&amp;TOTALECSheets&amp;"'!"&amp;ADDRESS(ROW(),COLUMN())))</f>
        <v>0</v>
      </c>
      <c r="R166" s="143" cm="1">
        <f t="array" aca="1" ref="R166" ca="1">SUM(INDIRECT("'"&amp;TOTALECSheets&amp;"'!"&amp;ADDRESS(ROW(),COLUMN())))</f>
        <v>0</v>
      </c>
      <c r="S166" s="143" cm="1">
        <f t="array" aca="1" ref="S166" ca="1">SUM(INDIRECT("'"&amp;TOTALECSheets&amp;"'!"&amp;ADDRESS(ROW(),COLUMN())))</f>
        <v>0</v>
      </c>
      <c r="T166" s="143" cm="1">
        <f t="array" aca="1" ref="T166" ca="1">SUM(INDIRECT("'"&amp;TOTALECSheets&amp;"'!"&amp;ADDRESS(ROW(),COLUMN())))</f>
        <v>0</v>
      </c>
      <c r="U166" s="143" cm="1">
        <f t="array" aca="1" ref="U166" ca="1">SUM(INDIRECT("'"&amp;TOTALECSheets&amp;"'!"&amp;ADDRESS(ROW(),COLUMN())))</f>
        <v>0</v>
      </c>
      <c r="V166" s="143" cm="1">
        <f t="array" aca="1" ref="V166" ca="1">SUM(INDIRECT("'"&amp;TOTALECSheets&amp;"'!"&amp;ADDRESS(ROW(),COLUMN())))</f>
        <v>0</v>
      </c>
      <c r="W166" s="143" cm="1">
        <f t="array" aca="1" ref="W166" ca="1">SUM(INDIRECT("'"&amp;TOTALECSheets&amp;"'!"&amp;ADDRESS(ROW(),COLUMN())))</f>
        <v>0</v>
      </c>
      <c r="X166" s="143" cm="1">
        <f t="array" aca="1" ref="X166" ca="1">SUM(INDIRECT("'"&amp;TOTALECSheets&amp;"'!"&amp;ADDRESS(ROW(),COLUMN())))</f>
        <v>0</v>
      </c>
      <c r="Y166" s="143" cm="1">
        <f t="array" aca="1" ref="Y166" ca="1">SUM(INDIRECT("'"&amp;TOTALECSheets&amp;"'!"&amp;ADDRESS(ROW(),COLUMN())))</f>
        <v>0</v>
      </c>
      <c r="Z166" s="143" cm="1">
        <f t="array" aca="1" ref="Z166" ca="1">SUM(INDIRECT("'"&amp;TOTALECSheets&amp;"'!"&amp;ADDRESS(ROW(),COLUMN())))</f>
        <v>0</v>
      </c>
    </row>
    <row r="167" spans="1:26" outlineLevel="1">
      <c r="A167" s="113">
        <f>IF(ISBLANK('Input-Accounts'!A167),"",'Input-Accounts'!A167)</f>
        <v>143</v>
      </c>
      <c r="B167" s="17" t="str">
        <f>IF(ISBLANK('Input-Accounts'!B167),"",'Input-Accounts'!B167)</f>
        <v>Miscellaneous customer service and informational expenses</v>
      </c>
      <c r="C167" s="113">
        <f>IF(ISBLANK('Input-Accounts'!C167),"",'Input-Accounts'!C167)</f>
        <v>910</v>
      </c>
      <c r="D167" s="143" cm="1">
        <f t="array" aca="1" ref="D167" ca="1">SUM(INDIRECT("'"&amp;TOTALECSheets&amp;"'!"&amp;ADDRESS(ROW(),COLUMN())))</f>
        <v>0</v>
      </c>
      <c r="E167" s="143">
        <f t="shared" ca="1" si="12"/>
        <v>0</v>
      </c>
      <c r="F167" s="89"/>
      <c r="G167" s="143" cm="1">
        <f t="array" aca="1" ref="G167" ca="1">SUM(INDIRECT("'"&amp;TOTALECSheets&amp;"'!"&amp;ADDRESS(ROW(),COLUMN())))</f>
        <v>0</v>
      </c>
      <c r="H167" s="143" cm="1">
        <f t="array" aca="1" ref="H167" ca="1">SUM(INDIRECT("'"&amp;TOTALECSheets&amp;"'!"&amp;ADDRESS(ROW(),COLUMN())))</f>
        <v>0</v>
      </c>
      <c r="I167" s="143" cm="1">
        <f t="array" aca="1" ref="I167" ca="1">SUM(INDIRECT("'"&amp;TOTALECSheets&amp;"'!"&amp;ADDRESS(ROW(),COLUMN())))</f>
        <v>0</v>
      </c>
      <c r="J167" s="143" cm="1">
        <f t="array" aca="1" ref="J167" ca="1">SUM(INDIRECT("'"&amp;TOTALECSheets&amp;"'!"&amp;ADDRESS(ROW(),COLUMN())))</f>
        <v>0</v>
      </c>
      <c r="K167" s="143" cm="1">
        <f t="array" aca="1" ref="K167" ca="1">SUM(INDIRECT("'"&amp;TOTALECSheets&amp;"'!"&amp;ADDRESS(ROW(),COLUMN())))</f>
        <v>0</v>
      </c>
      <c r="L167" s="143" cm="1">
        <f t="array" aca="1" ref="L167" ca="1">SUM(INDIRECT("'"&amp;TOTALECSheets&amp;"'!"&amp;ADDRESS(ROW(),COLUMN())))</f>
        <v>0</v>
      </c>
      <c r="M167" s="143" cm="1">
        <f t="array" aca="1" ref="M167" ca="1">SUM(INDIRECT("'"&amp;TOTALECSheets&amp;"'!"&amp;ADDRESS(ROW(),COLUMN())))</f>
        <v>0</v>
      </c>
      <c r="N167" s="143" cm="1">
        <f t="array" aca="1" ref="N167" ca="1">SUM(INDIRECT("'"&amp;TOTALECSheets&amp;"'!"&amp;ADDRESS(ROW(),COLUMN())))</f>
        <v>0</v>
      </c>
      <c r="O167" s="143" cm="1">
        <f t="array" aca="1" ref="O167" ca="1">SUM(INDIRECT("'"&amp;TOTALECSheets&amp;"'!"&amp;ADDRESS(ROW(),COLUMN())))</f>
        <v>0</v>
      </c>
      <c r="P167" s="143" cm="1">
        <f t="array" aca="1" ref="P167" ca="1">SUM(INDIRECT("'"&amp;TOTALECSheets&amp;"'!"&amp;ADDRESS(ROW(),COLUMN())))</f>
        <v>0</v>
      </c>
      <c r="Q167" s="143" cm="1">
        <f t="array" aca="1" ref="Q167" ca="1">SUM(INDIRECT("'"&amp;TOTALECSheets&amp;"'!"&amp;ADDRESS(ROW(),COLUMN())))</f>
        <v>0</v>
      </c>
      <c r="R167" s="143" cm="1">
        <f t="array" aca="1" ref="R167" ca="1">SUM(INDIRECT("'"&amp;TOTALECSheets&amp;"'!"&amp;ADDRESS(ROW(),COLUMN())))</f>
        <v>0</v>
      </c>
      <c r="S167" s="143" cm="1">
        <f t="array" aca="1" ref="S167" ca="1">SUM(INDIRECT("'"&amp;TOTALECSheets&amp;"'!"&amp;ADDRESS(ROW(),COLUMN())))</f>
        <v>0</v>
      </c>
      <c r="T167" s="143" cm="1">
        <f t="array" aca="1" ref="T167" ca="1">SUM(INDIRECT("'"&amp;TOTALECSheets&amp;"'!"&amp;ADDRESS(ROW(),COLUMN())))</f>
        <v>0</v>
      </c>
      <c r="U167" s="143" cm="1">
        <f t="array" aca="1" ref="U167" ca="1">SUM(INDIRECT("'"&amp;TOTALECSheets&amp;"'!"&amp;ADDRESS(ROW(),COLUMN())))</f>
        <v>0</v>
      </c>
      <c r="V167" s="143" cm="1">
        <f t="array" aca="1" ref="V167" ca="1">SUM(INDIRECT("'"&amp;TOTALECSheets&amp;"'!"&amp;ADDRESS(ROW(),COLUMN())))</f>
        <v>0</v>
      </c>
      <c r="W167" s="143" cm="1">
        <f t="array" aca="1" ref="W167" ca="1">SUM(INDIRECT("'"&amp;TOTALECSheets&amp;"'!"&amp;ADDRESS(ROW(),COLUMN())))</f>
        <v>0</v>
      </c>
      <c r="X167" s="143" cm="1">
        <f t="array" aca="1" ref="X167" ca="1">SUM(INDIRECT("'"&amp;TOTALECSheets&amp;"'!"&amp;ADDRESS(ROW(),COLUMN())))</f>
        <v>0</v>
      </c>
      <c r="Y167" s="143" cm="1">
        <f t="array" aca="1" ref="Y167" ca="1">SUM(INDIRECT("'"&amp;TOTALECSheets&amp;"'!"&amp;ADDRESS(ROW(),COLUMN())))</f>
        <v>0</v>
      </c>
      <c r="Z167" s="143" cm="1">
        <f t="array" aca="1" ref="Z167" ca="1">SUM(INDIRECT("'"&amp;TOTALECSheets&amp;"'!"&amp;ADDRESS(ROW(),COLUMN())))</f>
        <v>0</v>
      </c>
    </row>
    <row r="168" spans="1:26" outlineLevel="1">
      <c r="A168" s="113">
        <f>IF(ISBLANK('Input-Accounts'!A168),"",'Input-Accounts'!A168)</f>
        <v>144</v>
      </c>
      <c r="B168" s="79" t="str">
        <f>IF(ISBLANK('Input-Accounts'!B168),"",'Input-Accounts'!B168)</f>
        <v>Subtotal - Customer Service &amp; Information Expenses</v>
      </c>
      <c r="C168" s="113" t="str">
        <f>IF(ISBLANK('Input-Accounts'!C168),"",'Input-Accounts'!C168)</f>
        <v/>
      </c>
      <c r="D168" s="144" cm="1">
        <f t="array" aca="1" ref="D168" ca="1">SUM(INDIRECT("'"&amp;TOTALECSheets&amp;"'!"&amp;ADDRESS(ROW(),COLUMN())))</f>
        <v>0</v>
      </c>
      <c r="E168" s="143">
        <f t="shared" ca="1" si="12"/>
        <v>0</v>
      </c>
      <c r="G168" s="144" cm="1">
        <f t="array" aca="1" ref="G168" ca="1">SUM(INDIRECT("'"&amp;TOTALECSheets&amp;"'!"&amp;ADDRESS(ROW(),COLUMN())))</f>
        <v>0</v>
      </c>
      <c r="H168" s="144" cm="1">
        <f t="array" aca="1" ref="H168" ca="1">SUM(INDIRECT("'"&amp;TOTALECSheets&amp;"'!"&amp;ADDRESS(ROW(),COLUMN())))</f>
        <v>0</v>
      </c>
      <c r="I168" s="144" cm="1">
        <f t="array" aca="1" ref="I168" ca="1">SUM(INDIRECT("'"&amp;TOTALECSheets&amp;"'!"&amp;ADDRESS(ROW(),COLUMN())))</f>
        <v>0</v>
      </c>
      <c r="J168" s="144" cm="1">
        <f t="array" aca="1" ref="J168" ca="1">SUM(INDIRECT("'"&amp;TOTALECSheets&amp;"'!"&amp;ADDRESS(ROW(),COLUMN())))</f>
        <v>0</v>
      </c>
      <c r="K168" s="144" cm="1">
        <f t="array" aca="1" ref="K168" ca="1">SUM(INDIRECT("'"&amp;TOTALECSheets&amp;"'!"&amp;ADDRESS(ROW(),COLUMN())))</f>
        <v>0</v>
      </c>
      <c r="L168" s="144" cm="1">
        <f t="array" aca="1" ref="L168" ca="1">SUM(INDIRECT("'"&amp;TOTALECSheets&amp;"'!"&amp;ADDRESS(ROW(),COLUMN())))</f>
        <v>0</v>
      </c>
      <c r="M168" s="144" cm="1">
        <f t="array" aca="1" ref="M168" ca="1">SUM(INDIRECT("'"&amp;TOTALECSheets&amp;"'!"&amp;ADDRESS(ROW(),COLUMN())))</f>
        <v>0</v>
      </c>
      <c r="N168" s="144" cm="1">
        <f t="array" aca="1" ref="N168" ca="1">SUM(INDIRECT("'"&amp;TOTALECSheets&amp;"'!"&amp;ADDRESS(ROW(),COLUMN())))</f>
        <v>0</v>
      </c>
      <c r="O168" s="144" cm="1">
        <f t="array" aca="1" ref="O168" ca="1">SUM(INDIRECT("'"&amp;TOTALECSheets&amp;"'!"&amp;ADDRESS(ROW(),COLUMN())))</f>
        <v>0</v>
      </c>
      <c r="P168" s="144" cm="1">
        <f t="array" aca="1" ref="P168" ca="1">SUM(INDIRECT("'"&amp;TOTALECSheets&amp;"'!"&amp;ADDRESS(ROW(),COLUMN())))</f>
        <v>0</v>
      </c>
      <c r="Q168" s="144" cm="1">
        <f t="array" aca="1" ref="Q168" ca="1">SUM(INDIRECT("'"&amp;TOTALECSheets&amp;"'!"&amp;ADDRESS(ROW(),COLUMN())))</f>
        <v>0</v>
      </c>
      <c r="R168" s="144" cm="1">
        <f t="array" aca="1" ref="R168" ca="1">SUM(INDIRECT("'"&amp;TOTALECSheets&amp;"'!"&amp;ADDRESS(ROW(),COLUMN())))</f>
        <v>0</v>
      </c>
      <c r="S168" s="144" cm="1">
        <f t="array" aca="1" ref="S168" ca="1">SUM(INDIRECT("'"&amp;TOTALECSheets&amp;"'!"&amp;ADDRESS(ROW(),COLUMN())))</f>
        <v>0</v>
      </c>
      <c r="T168" s="144" cm="1">
        <f t="array" aca="1" ref="T168" ca="1">SUM(INDIRECT("'"&amp;TOTALECSheets&amp;"'!"&amp;ADDRESS(ROW(),COLUMN())))</f>
        <v>0</v>
      </c>
      <c r="U168" s="144" cm="1">
        <f t="array" aca="1" ref="U168" ca="1">SUM(INDIRECT("'"&amp;TOTALECSheets&amp;"'!"&amp;ADDRESS(ROW(),COLUMN())))</f>
        <v>0</v>
      </c>
      <c r="V168" s="144" cm="1">
        <f t="array" aca="1" ref="V168" ca="1">SUM(INDIRECT("'"&amp;TOTALECSheets&amp;"'!"&amp;ADDRESS(ROW(),COLUMN())))</f>
        <v>0</v>
      </c>
      <c r="W168" s="144" cm="1">
        <f t="array" aca="1" ref="W168" ca="1">SUM(INDIRECT("'"&amp;TOTALECSheets&amp;"'!"&amp;ADDRESS(ROW(),COLUMN())))</f>
        <v>0</v>
      </c>
      <c r="X168" s="144" cm="1">
        <f t="array" aca="1" ref="X168" ca="1">SUM(INDIRECT("'"&amp;TOTALECSheets&amp;"'!"&amp;ADDRESS(ROW(),COLUMN())))</f>
        <v>0</v>
      </c>
      <c r="Y168" s="144" cm="1">
        <f t="array" aca="1" ref="Y168" ca="1">SUM(INDIRECT("'"&amp;TOTALECSheets&amp;"'!"&amp;ADDRESS(ROW(),COLUMN())))</f>
        <v>0</v>
      </c>
      <c r="Z168" s="144" cm="1">
        <f t="array" aca="1" ref="Z168" ca="1">SUM(INDIRECT("'"&amp;TOTALECSheets&amp;"'!"&amp;ADDRESS(ROW(),COLUMN())))</f>
        <v>0</v>
      </c>
    </row>
    <row r="169" spans="1:26" outlineLevel="1">
      <c r="A169" s="113" t="str">
        <f>IF(ISBLANK('Input-Accounts'!A169),"",'Input-Accounts'!A169)</f>
        <v/>
      </c>
      <c r="B169" s="81" t="str">
        <f>IF(ISBLANK('Input-Accounts'!B169),"",'Input-Accounts'!B169)</f>
        <v/>
      </c>
      <c r="D169" s="143"/>
      <c r="E169" s="143">
        <f t="shared" si="12"/>
        <v>0</v>
      </c>
      <c r="F169" s="89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</row>
    <row r="170" spans="1:26" outlineLevel="1">
      <c r="A170" s="113">
        <f>IF(ISBLANK('Input-Accounts'!A170),"",'Input-Accounts'!A170)</f>
        <v>145</v>
      </c>
      <c r="B170" s="81" t="str">
        <f>IF(ISBLANK('Input-Accounts'!B170),"",'Input-Accounts'!B170)</f>
        <v>Sales Expenses</v>
      </c>
      <c r="D170" s="143"/>
      <c r="E170" s="143">
        <f t="shared" si="12"/>
        <v>0</v>
      </c>
      <c r="F170" s="89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</row>
    <row r="171" spans="1:26" outlineLevel="1">
      <c r="A171" s="113">
        <f>IF(ISBLANK('Input-Accounts'!A171),"",'Input-Accounts'!A171)</f>
        <v>146</v>
      </c>
      <c r="B171" s="17" t="str">
        <f>IF(ISBLANK('Input-Accounts'!B171),"",'Input-Accounts'!B171)</f>
        <v>Supervision</v>
      </c>
      <c r="C171" s="113">
        <f>IF(ISBLANK('Input-Accounts'!C171),"",'Input-Accounts'!C171)</f>
        <v>911</v>
      </c>
      <c r="D171" s="143" cm="1">
        <f t="array" aca="1" ref="D171" ca="1">SUM(INDIRECT("'"&amp;TOTALECSheets&amp;"'!"&amp;ADDRESS(ROW(),COLUMN())))</f>
        <v>0</v>
      </c>
      <c r="E171" s="143">
        <f t="shared" ca="1" si="12"/>
        <v>0</v>
      </c>
      <c r="F171" s="89"/>
      <c r="G171" s="143" cm="1">
        <f t="array" aca="1" ref="G171" ca="1">SUM(INDIRECT("'"&amp;TOTALECSheets&amp;"'!"&amp;ADDRESS(ROW(),COLUMN())))</f>
        <v>0</v>
      </c>
      <c r="H171" s="143" cm="1">
        <f t="array" aca="1" ref="H171" ca="1">SUM(INDIRECT("'"&amp;TOTALECSheets&amp;"'!"&amp;ADDRESS(ROW(),COLUMN())))</f>
        <v>0</v>
      </c>
      <c r="I171" s="143" cm="1">
        <f t="array" aca="1" ref="I171" ca="1">SUM(INDIRECT("'"&amp;TOTALECSheets&amp;"'!"&amp;ADDRESS(ROW(),COLUMN())))</f>
        <v>0</v>
      </c>
      <c r="J171" s="143" cm="1">
        <f t="array" aca="1" ref="J171" ca="1">SUM(INDIRECT("'"&amp;TOTALECSheets&amp;"'!"&amp;ADDRESS(ROW(),COLUMN())))</f>
        <v>0</v>
      </c>
      <c r="K171" s="143" cm="1">
        <f t="array" aca="1" ref="K171" ca="1">SUM(INDIRECT("'"&amp;TOTALECSheets&amp;"'!"&amp;ADDRESS(ROW(),COLUMN())))</f>
        <v>0</v>
      </c>
      <c r="L171" s="143" cm="1">
        <f t="array" aca="1" ref="L171" ca="1">SUM(INDIRECT("'"&amp;TOTALECSheets&amp;"'!"&amp;ADDRESS(ROW(),COLUMN())))</f>
        <v>0</v>
      </c>
      <c r="M171" s="143" cm="1">
        <f t="array" aca="1" ref="M171" ca="1">SUM(INDIRECT("'"&amp;TOTALECSheets&amp;"'!"&amp;ADDRESS(ROW(),COLUMN())))</f>
        <v>0</v>
      </c>
      <c r="N171" s="143" cm="1">
        <f t="array" aca="1" ref="N171" ca="1">SUM(INDIRECT("'"&amp;TOTALECSheets&amp;"'!"&amp;ADDRESS(ROW(),COLUMN())))</f>
        <v>0</v>
      </c>
      <c r="O171" s="143" cm="1">
        <f t="array" aca="1" ref="O171" ca="1">SUM(INDIRECT("'"&amp;TOTALECSheets&amp;"'!"&amp;ADDRESS(ROW(),COLUMN())))</f>
        <v>0</v>
      </c>
      <c r="P171" s="143" cm="1">
        <f t="array" aca="1" ref="P171" ca="1">SUM(INDIRECT("'"&amp;TOTALECSheets&amp;"'!"&amp;ADDRESS(ROW(),COLUMN())))</f>
        <v>0</v>
      </c>
      <c r="Q171" s="143" cm="1">
        <f t="array" aca="1" ref="Q171" ca="1">SUM(INDIRECT("'"&amp;TOTALECSheets&amp;"'!"&amp;ADDRESS(ROW(),COLUMN())))</f>
        <v>0</v>
      </c>
      <c r="R171" s="143" cm="1">
        <f t="array" aca="1" ref="R171" ca="1">SUM(INDIRECT("'"&amp;TOTALECSheets&amp;"'!"&amp;ADDRESS(ROW(),COLUMN())))</f>
        <v>0</v>
      </c>
      <c r="S171" s="143" cm="1">
        <f t="array" aca="1" ref="S171" ca="1">SUM(INDIRECT("'"&amp;TOTALECSheets&amp;"'!"&amp;ADDRESS(ROW(),COLUMN())))</f>
        <v>0</v>
      </c>
      <c r="T171" s="143" cm="1">
        <f t="array" aca="1" ref="T171" ca="1">SUM(INDIRECT("'"&amp;TOTALECSheets&amp;"'!"&amp;ADDRESS(ROW(),COLUMN())))</f>
        <v>0</v>
      </c>
      <c r="U171" s="143" cm="1">
        <f t="array" aca="1" ref="U171" ca="1">SUM(INDIRECT("'"&amp;TOTALECSheets&amp;"'!"&amp;ADDRESS(ROW(),COLUMN())))</f>
        <v>0</v>
      </c>
      <c r="V171" s="143" cm="1">
        <f t="array" aca="1" ref="V171" ca="1">SUM(INDIRECT("'"&amp;TOTALECSheets&amp;"'!"&amp;ADDRESS(ROW(),COLUMN())))</f>
        <v>0</v>
      </c>
      <c r="W171" s="143" cm="1">
        <f t="array" aca="1" ref="W171" ca="1">SUM(INDIRECT("'"&amp;TOTALECSheets&amp;"'!"&amp;ADDRESS(ROW(),COLUMN())))</f>
        <v>0</v>
      </c>
      <c r="X171" s="143" cm="1">
        <f t="array" aca="1" ref="X171" ca="1">SUM(INDIRECT("'"&amp;TOTALECSheets&amp;"'!"&amp;ADDRESS(ROW(),COLUMN())))</f>
        <v>0</v>
      </c>
      <c r="Y171" s="143" cm="1">
        <f t="array" aca="1" ref="Y171" ca="1">SUM(INDIRECT("'"&amp;TOTALECSheets&amp;"'!"&amp;ADDRESS(ROW(),COLUMN())))</f>
        <v>0</v>
      </c>
      <c r="Z171" s="143" cm="1">
        <f t="array" aca="1" ref="Z171" ca="1">SUM(INDIRECT("'"&amp;TOTALECSheets&amp;"'!"&amp;ADDRESS(ROW(),COLUMN())))</f>
        <v>0</v>
      </c>
    </row>
    <row r="172" spans="1:26" outlineLevel="1">
      <c r="A172" s="113">
        <f>IF(ISBLANK('Input-Accounts'!A172),"",'Input-Accounts'!A172)</f>
        <v>147</v>
      </c>
      <c r="B172" s="17" t="str">
        <f>IF(ISBLANK('Input-Accounts'!B172),"",'Input-Accounts'!B172)</f>
        <v>Demonstrating and selling expenses</v>
      </c>
      <c r="C172" s="113">
        <f>IF(ISBLANK('Input-Accounts'!C172),"",'Input-Accounts'!C172)</f>
        <v>912</v>
      </c>
      <c r="D172" s="143" cm="1">
        <f t="array" aca="1" ref="D172" ca="1">SUM(INDIRECT("'"&amp;TOTALECSheets&amp;"'!"&amp;ADDRESS(ROW(),COLUMN())))</f>
        <v>0</v>
      </c>
      <c r="E172" s="143">
        <f t="shared" ca="1" si="12"/>
        <v>0</v>
      </c>
      <c r="F172" s="89"/>
      <c r="G172" s="143" cm="1">
        <f t="array" aca="1" ref="G172" ca="1">SUM(INDIRECT("'"&amp;TOTALECSheets&amp;"'!"&amp;ADDRESS(ROW(),COLUMN())))</f>
        <v>0</v>
      </c>
      <c r="H172" s="143" cm="1">
        <f t="array" aca="1" ref="H172" ca="1">SUM(INDIRECT("'"&amp;TOTALECSheets&amp;"'!"&amp;ADDRESS(ROW(),COLUMN())))</f>
        <v>0</v>
      </c>
      <c r="I172" s="143" cm="1">
        <f t="array" aca="1" ref="I172" ca="1">SUM(INDIRECT("'"&amp;TOTALECSheets&amp;"'!"&amp;ADDRESS(ROW(),COLUMN())))</f>
        <v>0</v>
      </c>
      <c r="J172" s="143" cm="1">
        <f t="array" aca="1" ref="J172" ca="1">SUM(INDIRECT("'"&amp;TOTALECSheets&amp;"'!"&amp;ADDRESS(ROW(),COLUMN())))</f>
        <v>0</v>
      </c>
      <c r="K172" s="143" cm="1">
        <f t="array" aca="1" ref="K172" ca="1">SUM(INDIRECT("'"&amp;TOTALECSheets&amp;"'!"&amp;ADDRESS(ROW(),COLUMN())))</f>
        <v>0</v>
      </c>
      <c r="L172" s="143" cm="1">
        <f t="array" aca="1" ref="L172" ca="1">SUM(INDIRECT("'"&amp;TOTALECSheets&amp;"'!"&amp;ADDRESS(ROW(),COLUMN())))</f>
        <v>0</v>
      </c>
      <c r="M172" s="143" cm="1">
        <f t="array" aca="1" ref="M172" ca="1">SUM(INDIRECT("'"&amp;TOTALECSheets&amp;"'!"&amp;ADDRESS(ROW(),COLUMN())))</f>
        <v>0</v>
      </c>
      <c r="N172" s="143" cm="1">
        <f t="array" aca="1" ref="N172" ca="1">SUM(INDIRECT("'"&amp;TOTALECSheets&amp;"'!"&amp;ADDRESS(ROW(),COLUMN())))</f>
        <v>0</v>
      </c>
      <c r="O172" s="143" cm="1">
        <f t="array" aca="1" ref="O172" ca="1">SUM(INDIRECT("'"&amp;TOTALECSheets&amp;"'!"&amp;ADDRESS(ROW(),COLUMN())))</f>
        <v>0</v>
      </c>
      <c r="P172" s="143" cm="1">
        <f t="array" aca="1" ref="P172" ca="1">SUM(INDIRECT("'"&amp;TOTALECSheets&amp;"'!"&amp;ADDRESS(ROW(),COLUMN())))</f>
        <v>0</v>
      </c>
      <c r="Q172" s="143" cm="1">
        <f t="array" aca="1" ref="Q172" ca="1">SUM(INDIRECT("'"&amp;TOTALECSheets&amp;"'!"&amp;ADDRESS(ROW(),COLUMN())))</f>
        <v>0</v>
      </c>
      <c r="R172" s="143" cm="1">
        <f t="array" aca="1" ref="R172" ca="1">SUM(INDIRECT("'"&amp;TOTALECSheets&amp;"'!"&amp;ADDRESS(ROW(),COLUMN())))</f>
        <v>0</v>
      </c>
      <c r="S172" s="143" cm="1">
        <f t="array" aca="1" ref="S172" ca="1">SUM(INDIRECT("'"&amp;TOTALECSheets&amp;"'!"&amp;ADDRESS(ROW(),COLUMN())))</f>
        <v>0</v>
      </c>
      <c r="T172" s="143" cm="1">
        <f t="array" aca="1" ref="T172" ca="1">SUM(INDIRECT("'"&amp;TOTALECSheets&amp;"'!"&amp;ADDRESS(ROW(),COLUMN())))</f>
        <v>0</v>
      </c>
      <c r="U172" s="143" cm="1">
        <f t="array" aca="1" ref="U172" ca="1">SUM(INDIRECT("'"&amp;TOTALECSheets&amp;"'!"&amp;ADDRESS(ROW(),COLUMN())))</f>
        <v>0</v>
      </c>
      <c r="V172" s="143" cm="1">
        <f t="array" aca="1" ref="V172" ca="1">SUM(INDIRECT("'"&amp;TOTALECSheets&amp;"'!"&amp;ADDRESS(ROW(),COLUMN())))</f>
        <v>0</v>
      </c>
      <c r="W172" s="143" cm="1">
        <f t="array" aca="1" ref="W172" ca="1">SUM(INDIRECT("'"&amp;TOTALECSheets&amp;"'!"&amp;ADDRESS(ROW(),COLUMN())))</f>
        <v>0</v>
      </c>
      <c r="X172" s="143" cm="1">
        <f t="array" aca="1" ref="X172" ca="1">SUM(INDIRECT("'"&amp;TOTALECSheets&amp;"'!"&amp;ADDRESS(ROW(),COLUMN())))</f>
        <v>0</v>
      </c>
      <c r="Y172" s="143" cm="1">
        <f t="array" aca="1" ref="Y172" ca="1">SUM(INDIRECT("'"&amp;TOTALECSheets&amp;"'!"&amp;ADDRESS(ROW(),COLUMN())))</f>
        <v>0</v>
      </c>
      <c r="Z172" s="143" cm="1">
        <f t="array" aca="1" ref="Z172" ca="1">SUM(INDIRECT("'"&amp;TOTALECSheets&amp;"'!"&amp;ADDRESS(ROW(),COLUMN())))</f>
        <v>0</v>
      </c>
    </row>
    <row r="173" spans="1:26" outlineLevel="1">
      <c r="A173" s="113">
        <f>IF(ISBLANK('Input-Accounts'!A173),"",'Input-Accounts'!A173)</f>
        <v>148</v>
      </c>
      <c r="B173" s="17" t="str">
        <f>IF(ISBLANK('Input-Accounts'!B173),"",'Input-Accounts'!B173)</f>
        <v>Advertising expenses</v>
      </c>
      <c r="C173" s="113">
        <f>IF(ISBLANK('Input-Accounts'!C173),"",'Input-Accounts'!C173)</f>
        <v>913</v>
      </c>
      <c r="D173" s="143" cm="1">
        <f t="array" aca="1" ref="D173" ca="1">SUM(INDIRECT("'"&amp;TOTALECSheets&amp;"'!"&amp;ADDRESS(ROW(),COLUMN())))</f>
        <v>0</v>
      </c>
      <c r="E173" s="143">
        <f t="shared" ca="1" si="12"/>
        <v>0</v>
      </c>
      <c r="F173" s="89"/>
      <c r="G173" s="143" cm="1">
        <f t="array" aca="1" ref="G173" ca="1">SUM(INDIRECT("'"&amp;TOTALECSheets&amp;"'!"&amp;ADDRESS(ROW(),COLUMN())))</f>
        <v>0</v>
      </c>
      <c r="H173" s="143" cm="1">
        <f t="array" aca="1" ref="H173" ca="1">SUM(INDIRECT("'"&amp;TOTALECSheets&amp;"'!"&amp;ADDRESS(ROW(),COLUMN())))</f>
        <v>0</v>
      </c>
      <c r="I173" s="143" cm="1">
        <f t="array" aca="1" ref="I173" ca="1">SUM(INDIRECT("'"&amp;TOTALECSheets&amp;"'!"&amp;ADDRESS(ROW(),COLUMN())))</f>
        <v>0</v>
      </c>
      <c r="J173" s="143" cm="1">
        <f t="array" aca="1" ref="J173" ca="1">SUM(INDIRECT("'"&amp;TOTALECSheets&amp;"'!"&amp;ADDRESS(ROW(),COLUMN())))</f>
        <v>0</v>
      </c>
      <c r="K173" s="143" cm="1">
        <f t="array" aca="1" ref="K173" ca="1">SUM(INDIRECT("'"&amp;TOTALECSheets&amp;"'!"&amp;ADDRESS(ROW(),COLUMN())))</f>
        <v>0</v>
      </c>
      <c r="L173" s="143" cm="1">
        <f t="array" aca="1" ref="L173" ca="1">SUM(INDIRECT("'"&amp;TOTALECSheets&amp;"'!"&amp;ADDRESS(ROW(),COLUMN())))</f>
        <v>0</v>
      </c>
      <c r="M173" s="143" cm="1">
        <f t="array" aca="1" ref="M173" ca="1">SUM(INDIRECT("'"&amp;TOTALECSheets&amp;"'!"&amp;ADDRESS(ROW(),COLUMN())))</f>
        <v>0</v>
      </c>
      <c r="N173" s="143" cm="1">
        <f t="array" aca="1" ref="N173" ca="1">SUM(INDIRECT("'"&amp;TOTALECSheets&amp;"'!"&amp;ADDRESS(ROW(),COLUMN())))</f>
        <v>0</v>
      </c>
      <c r="O173" s="143" cm="1">
        <f t="array" aca="1" ref="O173" ca="1">SUM(INDIRECT("'"&amp;TOTALECSheets&amp;"'!"&amp;ADDRESS(ROW(),COLUMN())))</f>
        <v>0</v>
      </c>
      <c r="P173" s="143" cm="1">
        <f t="array" aca="1" ref="P173" ca="1">SUM(INDIRECT("'"&amp;TOTALECSheets&amp;"'!"&amp;ADDRESS(ROW(),COLUMN())))</f>
        <v>0</v>
      </c>
      <c r="Q173" s="143" cm="1">
        <f t="array" aca="1" ref="Q173" ca="1">SUM(INDIRECT("'"&amp;TOTALECSheets&amp;"'!"&amp;ADDRESS(ROW(),COLUMN())))</f>
        <v>0</v>
      </c>
      <c r="R173" s="143" cm="1">
        <f t="array" aca="1" ref="R173" ca="1">SUM(INDIRECT("'"&amp;TOTALECSheets&amp;"'!"&amp;ADDRESS(ROW(),COLUMN())))</f>
        <v>0</v>
      </c>
      <c r="S173" s="143" cm="1">
        <f t="array" aca="1" ref="S173" ca="1">SUM(INDIRECT("'"&amp;TOTALECSheets&amp;"'!"&amp;ADDRESS(ROW(),COLUMN())))</f>
        <v>0</v>
      </c>
      <c r="T173" s="143" cm="1">
        <f t="array" aca="1" ref="T173" ca="1">SUM(INDIRECT("'"&amp;TOTALECSheets&amp;"'!"&amp;ADDRESS(ROW(),COLUMN())))</f>
        <v>0</v>
      </c>
      <c r="U173" s="143" cm="1">
        <f t="array" aca="1" ref="U173" ca="1">SUM(INDIRECT("'"&amp;TOTALECSheets&amp;"'!"&amp;ADDRESS(ROW(),COLUMN())))</f>
        <v>0</v>
      </c>
      <c r="V173" s="143" cm="1">
        <f t="array" aca="1" ref="V173" ca="1">SUM(INDIRECT("'"&amp;TOTALECSheets&amp;"'!"&amp;ADDRESS(ROW(),COLUMN())))</f>
        <v>0</v>
      </c>
      <c r="W173" s="143" cm="1">
        <f t="array" aca="1" ref="W173" ca="1">SUM(INDIRECT("'"&amp;TOTALECSheets&amp;"'!"&amp;ADDRESS(ROW(),COLUMN())))</f>
        <v>0</v>
      </c>
      <c r="X173" s="143" cm="1">
        <f t="array" aca="1" ref="X173" ca="1">SUM(INDIRECT("'"&amp;TOTALECSheets&amp;"'!"&amp;ADDRESS(ROW(),COLUMN())))</f>
        <v>0</v>
      </c>
      <c r="Y173" s="143" cm="1">
        <f t="array" aca="1" ref="Y173" ca="1">SUM(INDIRECT("'"&amp;TOTALECSheets&amp;"'!"&amp;ADDRESS(ROW(),COLUMN())))</f>
        <v>0</v>
      </c>
      <c r="Z173" s="143" cm="1">
        <f t="array" aca="1" ref="Z173" ca="1">SUM(INDIRECT("'"&amp;TOTALECSheets&amp;"'!"&amp;ADDRESS(ROW(),COLUMN())))</f>
        <v>0</v>
      </c>
    </row>
    <row r="174" spans="1:26" outlineLevel="1">
      <c r="A174" s="113">
        <f>IF(ISBLANK('Input-Accounts'!A174),"",'Input-Accounts'!A174)</f>
        <v>149</v>
      </c>
      <c r="B174" s="17" t="str">
        <f>IF(ISBLANK('Input-Accounts'!B174),"",'Input-Accounts'!B174)</f>
        <v>Miscellaneous sales expenses</v>
      </c>
      <c r="C174" s="113">
        <f>IF(ISBLANK('Input-Accounts'!C174),"",'Input-Accounts'!C174)</f>
        <v>916</v>
      </c>
      <c r="D174" s="143" cm="1">
        <f t="array" aca="1" ref="D174" ca="1">SUM(INDIRECT("'"&amp;TOTALECSheets&amp;"'!"&amp;ADDRESS(ROW(),COLUMN())))</f>
        <v>0</v>
      </c>
      <c r="E174" s="143">
        <f t="shared" ca="1" si="12"/>
        <v>0</v>
      </c>
      <c r="F174" s="89"/>
      <c r="G174" s="143" cm="1">
        <f t="array" aca="1" ref="G174" ca="1">SUM(INDIRECT("'"&amp;TOTALECSheets&amp;"'!"&amp;ADDRESS(ROW(),COLUMN())))</f>
        <v>0</v>
      </c>
      <c r="H174" s="143" cm="1">
        <f t="array" aca="1" ref="H174" ca="1">SUM(INDIRECT("'"&amp;TOTALECSheets&amp;"'!"&amp;ADDRESS(ROW(),COLUMN())))</f>
        <v>0</v>
      </c>
      <c r="I174" s="143" cm="1">
        <f t="array" aca="1" ref="I174" ca="1">SUM(INDIRECT("'"&amp;TOTALECSheets&amp;"'!"&amp;ADDRESS(ROW(),COLUMN())))</f>
        <v>0</v>
      </c>
      <c r="J174" s="143" cm="1">
        <f t="array" aca="1" ref="J174" ca="1">SUM(INDIRECT("'"&amp;TOTALECSheets&amp;"'!"&amp;ADDRESS(ROW(),COLUMN())))</f>
        <v>0</v>
      </c>
      <c r="K174" s="143" cm="1">
        <f t="array" aca="1" ref="K174" ca="1">SUM(INDIRECT("'"&amp;TOTALECSheets&amp;"'!"&amp;ADDRESS(ROW(),COLUMN())))</f>
        <v>0</v>
      </c>
      <c r="L174" s="143" cm="1">
        <f t="array" aca="1" ref="L174" ca="1">SUM(INDIRECT("'"&amp;TOTALECSheets&amp;"'!"&amp;ADDRESS(ROW(),COLUMN())))</f>
        <v>0</v>
      </c>
      <c r="M174" s="143" cm="1">
        <f t="array" aca="1" ref="M174" ca="1">SUM(INDIRECT("'"&amp;TOTALECSheets&amp;"'!"&amp;ADDRESS(ROW(),COLUMN())))</f>
        <v>0</v>
      </c>
      <c r="N174" s="143" cm="1">
        <f t="array" aca="1" ref="N174" ca="1">SUM(INDIRECT("'"&amp;TOTALECSheets&amp;"'!"&amp;ADDRESS(ROW(),COLUMN())))</f>
        <v>0</v>
      </c>
      <c r="O174" s="143" cm="1">
        <f t="array" aca="1" ref="O174" ca="1">SUM(INDIRECT("'"&amp;TOTALECSheets&amp;"'!"&amp;ADDRESS(ROW(),COLUMN())))</f>
        <v>0</v>
      </c>
      <c r="P174" s="143" cm="1">
        <f t="array" aca="1" ref="P174" ca="1">SUM(INDIRECT("'"&amp;TOTALECSheets&amp;"'!"&amp;ADDRESS(ROW(),COLUMN())))</f>
        <v>0</v>
      </c>
      <c r="Q174" s="143" cm="1">
        <f t="array" aca="1" ref="Q174" ca="1">SUM(INDIRECT("'"&amp;TOTALECSheets&amp;"'!"&amp;ADDRESS(ROW(),COLUMN())))</f>
        <v>0</v>
      </c>
      <c r="R174" s="143" cm="1">
        <f t="array" aca="1" ref="R174" ca="1">SUM(INDIRECT("'"&amp;TOTALECSheets&amp;"'!"&amp;ADDRESS(ROW(),COLUMN())))</f>
        <v>0</v>
      </c>
      <c r="S174" s="143" cm="1">
        <f t="array" aca="1" ref="S174" ca="1">SUM(INDIRECT("'"&amp;TOTALECSheets&amp;"'!"&amp;ADDRESS(ROW(),COLUMN())))</f>
        <v>0</v>
      </c>
      <c r="T174" s="143" cm="1">
        <f t="array" aca="1" ref="T174" ca="1">SUM(INDIRECT("'"&amp;TOTALECSheets&amp;"'!"&amp;ADDRESS(ROW(),COLUMN())))</f>
        <v>0</v>
      </c>
      <c r="U174" s="143" cm="1">
        <f t="array" aca="1" ref="U174" ca="1">SUM(INDIRECT("'"&amp;TOTALECSheets&amp;"'!"&amp;ADDRESS(ROW(),COLUMN())))</f>
        <v>0</v>
      </c>
      <c r="V174" s="143" cm="1">
        <f t="array" aca="1" ref="V174" ca="1">SUM(INDIRECT("'"&amp;TOTALECSheets&amp;"'!"&amp;ADDRESS(ROW(),COLUMN())))</f>
        <v>0</v>
      </c>
      <c r="W174" s="143" cm="1">
        <f t="array" aca="1" ref="W174" ca="1">SUM(INDIRECT("'"&amp;TOTALECSheets&amp;"'!"&amp;ADDRESS(ROW(),COLUMN())))</f>
        <v>0</v>
      </c>
      <c r="X174" s="143" cm="1">
        <f t="array" aca="1" ref="X174" ca="1">SUM(INDIRECT("'"&amp;TOTALECSheets&amp;"'!"&amp;ADDRESS(ROW(),COLUMN())))</f>
        <v>0</v>
      </c>
      <c r="Y174" s="143" cm="1">
        <f t="array" aca="1" ref="Y174" ca="1">SUM(INDIRECT("'"&amp;TOTALECSheets&amp;"'!"&amp;ADDRESS(ROW(),COLUMN())))</f>
        <v>0</v>
      </c>
      <c r="Z174" s="143" cm="1">
        <f t="array" aca="1" ref="Z174" ca="1">SUM(INDIRECT("'"&amp;TOTALECSheets&amp;"'!"&amp;ADDRESS(ROW(),COLUMN())))</f>
        <v>0</v>
      </c>
    </row>
    <row r="175" spans="1:26" outlineLevel="1">
      <c r="A175" s="113">
        <f>IF(ISBLANK('Input-Accounts'!A175),"",'Input-Accounts'!A175)</f>
        <v>150</v>
      </c>
      <c r="B175" s="79" t="str">
        <f>IF(ISBLANK('Input-Accounts'!B175),"",'Input-Accounts'!B175)</f>
        <v>Subtotal - Sales Expenses</v>
      </c>
      <c r="C175" s="113" t="str">
        <f>IF(ISBLANK('Input-Accounts'!C175),"",'Input-Accounts'!C175)</f>
        <v/>
      </c>
      <c r="D175" s="144" cm="1">
        <f t="array" aca="1" ref="D175" ca="1">SUM(INDIRECT("'"&amp;TOTALECSheets&amp;"'!"&amp;ADDRESS(ROW(),COLUMN())))</f>
        <v>0</v>
      </c>
      <c r="E175" s="143">
        <f t="shared" ca="1" si="12"/>
        <v>0</v>
      </c>
      <c r="G175" s="144" cm="1">
        <f t="array" aca="1" ref="G175" ca="1">SUM(INDIRECT("'"&amp;TOTALECSheets&amp;"'!"&amp;ADDRESS(ROW(),COLUMN())))</f>
        <v>0</v>
      </c>
      <c r="H175" s="144" cm="1">
        <f t="array" aca="1" ref="H175" ca="1">SUM(INDIRECT("'"&amp;TOTALECSheets&amp;"'!"&amp;ADDRESS(ROW(),COLUMN())))</f>
        <v>0</v>
      </c>
      <c r="I175" s="144" cm="1">
        <f t="array" aca="1" ref="I175" ca="1">SUM(INDIRECT("'"&amp;TOTALECSheets&amp;"'!"&amp;ADDRESS(ROW(),COLUMN())))</f>
        <v>0</v>
      </c>
      <c r="J175" s="144" cm="1">
        <f t="array" aca="1" ref="J175" ca="1">SUM(INDIRECT("'"&amp;TOTALECSheets&amp;"'!"&amp;ADDRESS(ROW(),COLUMN())))</f>
        <v>0</v>
      </c>
      <c r="K175" s="144" cm="1">
        <f t="array" aca="1" ref="K175" ca="1">SUM(INDIRECT("'"&amp;TOTALECSheets&amp;"'!"&amp;ADDRESS(ROW(),COLUMN())))</f>
        <v>0</v>
      </c>
      <c r="L175" s="144" cm="1">
        <f t="array" aca="1" ref="L175" ca="1">SUM(INDIRECT("'"&amp;TOTALECSheets&amp;"'!"&amp;ADDRESS(ROW(),COLUMN())))</f>
        <v>0</v>
      </c>
      <c r="M175" s="144" cm="1">
        <f t="array" aca="1" ref="M175" ca="1">SUM(INDIRECT("'"&amp;TOTALECSheets&amp;"'!"&amp;ADDRESS(ROW(),COLUMN())))</f>
        <v>0</v>
      </c>
      <c r="N175" s="144" cm="1">
        <f t="array" aca="1" ref="N175" ca="1">SUM(INDIRECT("'"&amp;TOTALECSheets&amp;"'!"&amp;ADDRESS(ROW(),COLUMN())))</f>
        <v>0</v>
      </c>
      <c r="O175" s="144" cm="1">
        <f t="array" aca="1" ref="O175" ca="1">SUM(INDIRECT("'"&amp;TOTALECSheets&amp;"'!"&amp;ADDRESS(ROW(),COLUMN())))</f>
        <v>0</v>
      </c>
      <c r="P175" s="144" cm="1">
        <f t="array" aca="1" ref="P175" ca="1">SUM(INDIRECT("'"&amp;TOTALECSheets&amp;"'!"&amp;ADDRESS(ROW(),COLUMN())))</f>
        <v>0</v>
      </c>
      <c r="Q175" s="144" cm="1">
        <f t="array" aca="1" ref="Q175" ca="1">SUM(INDIRECT("'"&amp;TOTALECSheets&amp;"'!"&amp;ADDRESS(ROW(),COLUMN())))</f>
        <v>0</v>
      </c>
      <c r="R175" s="144" cm="1">
        <f t="array" aca="1" ref="R175" ca="1">SUM(INDIRECT("'"&amp;TOTALECSheets&amp;"'!"&amp;ADDRESS(ROW(),COLUMN())))</f>
        <v>0</v>
      </c>
      <c r="S175" s="144" cm="1">
        <f t="array" aca="1" ref="S175" ca="1">SUM(INDIRECT("'"&amp;TOTALECSheets&amp;"'!"&amp;ADDRESS(ROW(),COLUMN())))</f>
        <v>0</v>
      </c>
      <c r="T175" s="144" cm="1">
        <f t="array" aca="1" ref="T175" ca="1">SUM(INDIRECT("'"&amp;TOTALECSheets&amp;"'!"&amp;ADDRESS(ROW(),COLUMN())))</f>
        <v>0</v>
      </c>
      <c r="U175" s="144" cm="1">
        <f t="array" aca="1" ref="U175" ca="1">SUM(INDIRECT("'"&amp;TOTALECSheets&amp;"'!"&amp;ADDRESS(ROW(),COLUMN())))</f>
        <v>0</v>
      </c>
      <c r="V175" s="144" cm="1">
        <f t="array" aca="1" ref="V175" ca="1">SUM(INDIRECT("'"&amp;TOTALECSheets&amp;"'!"&amp;ADDRESS(ROW(),COLUMN())))</f>
        <v>0</v>
      </c>
      <c r="W175" s="144" cm="1">
        <f t="array" aca="1" ref="W175" ca="1">SUM(INDIRECT("'"&amp;TOTALECSheets&amp;"'!"&amp;ADDRESS(ROW(),COLUMN())))</f>
        <v>0</v>
      </c>
      <c r="X175" s="144" cm="1">
        <f t="array" aca="1" ref="X175" ca="1">SUM(INDIRECT("'"&amp;TOTALECSheets&amp;"'!"&amp;ADDRESS(ROW(),COLUMN())))</f>
        <v>0</v>
      </c>
      <c r="Y175" s="144" cm="1">
        <f t="array" aca="1" ref="Y175" ca="1">SUM(INDIRECT("'"&amp;TOTALECSheets&amp;"'!"&amp;ADDRESS(ROW(),COLUMN())))</f>
        <v>0</v>
      </c>
      <c r="Z175" s="144" cm="1">
        <f t="array" aca="1" ref="Z175" ca="1">SUM(INDIRECT("'"&amp;TOTALECSheets&amp;"'!"&amp;ADDRESS(ROW(),COLUMN())))</f>
        <v>0</v>
      </c>
    </row>
    <row r="176" spans="1:26" outlineLevel="1">
      <c r="A176" s="113" t="str">
        <f>IF(ISBLANK('Input-Accounts'!A176),"",'Input-Accounts'!A176)</f>
        <v/>
      </c>
      <c r="B176" s="79" t="str">
        <f>IF(ISBLANK('Input-Accounts'!B176),"",'Input-Accounts'!B176)</f>
        <v/>
      </c>
      <c r="D176" s="143"/>
      <c r="E176" s="143">
        <f t="shared" si="12"/>
        <v>0</v>
      </c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</row>
    <row r="177" spans="1:26">
      <c r="A177" s="113">
        <f>IF(ISBLANK('Input-Accounts'!A177),"",'Input-Accounts'!A177)</f>
        <v>151</v>
      </c>
      <c r="B177" s="127" t="str">
        <f>IF(ISBLANK('Input-Accounts'!B177),"",'Input-Accounts'!B177)</f>
        <v>Total Customer Accounts, Service, and Sales Expense</v>
      </c>
      <c r="C177" s="113" t="str">
        <f>IF(ISBLANK('Input-Accounts'!C177),"",'Input-Accounts'!C177)</f>
        <v/>
      </c>
      <c r="D177" s="143" cm="1">
        <f t="array" aca="1" ref="D177" ca="1">SUM(INDIRECT("'"&amp;TOTALECSheets&amp;"'!"&amp;ADDRESS(ROW(),COLUMN())))</f>
        <v>0</v>
      </c>
      <c r="E177" s="143">
        <f t="shared" ca="1" si="12"/>
        <v>0</v>
      </c>
      <c r="F177" s="89"/>
      <c r="G177" s="143" cm="1">
        <f t="array" aca="1" ref="G177" ca="1">SUM(INDIRECT("'"&amp;TOTALECSheets&amp;"'!"&amp;ADDRESS(ROW(),COLUMN())))</f>
        <v>0</v>
      </c>
      <c r="H177" s="143" cm="1">
        <f t="array" aca="1" ref="H177" ca="1">SUM(INDIRECT("'"&amp;TOTALECSheets&amp;"'!"&amp;ADDRESS(ROW(),COLUMN())))</f>
        <v>0</v>
      </c>
      <c r="I177" s="143" cm="1">
        <f t="array" aca="1" ref="I177" ca="1">SUM(INDIRECT("'"&amp;TOTALECSheets&amp;"'!"&amp;ADDRESS(ROW(),COLUMN())))</f>
        <v>0</v>
      </c>
      <c r="J177" s="143" cm="1">
        <f t="array" aca="1" ref="J177" ca="1">SUM(INDIRECT("'"&amp;TOTALECSheets&amp;"'!"&amp;ADDRESS(ROW(),COLUMN())))</f>
        <v>0</v>
      </c>
      <c r="K177" s="143" cm="1">
        <f t="array" aca="1" ref="K177" ca="1">SUM(INDIRECT("'"&amp;TOTALECSheets&amp;"'!"&amp;ADDRESS(ROW(),COLUMN())))</f>
        <v>0</v>
      </c>
      <c r="L177" s="143" cm="1">
        <f t="array" aca="1" ref="L177" ca="1">SUM(INDIRECT("'"&amp;TOTALECSheets&amp;"'!"&amp;ADDRESS(ROW(),COLUMN())))</f>
        <v>0</v>
      </c>
      <c r="M177" s="143" cm="1">
        <f t="array" aca="1" ref="M177" ca="1">SUM(INDIRECT("'"&amp;TOTALECSheets&amp;"'!"&amp;ADDRESS(ROW(),COLUMN())))</f>
        <v>0</v>
      </c>
      <c r="N177" s="143" cm="1">
        <f t="array" aca="1" ref="N177" ca="1">SUM(INDIRECT("'"&amp;TOTALECSheets&amp;"'!"&amp;ADDRESS(ROW(),COLUMN())))</f>
        <v>0</v>
      </c>
      <c r="O177" s="143" cm="1">
        <f t="array" aca="1" ref="O177" ca="1">SUM(INDIRECT("'"&amp;TOTALECSheets&amp;"'!"&amp;ADDRESS(ROW(),COLUMN())))</f>
        <v>0</v>
      </c>
      <c r="P177" s="143" cm="1">
        <f t="array" aca="1" ref="P177" ca="1">SUM(INDIRECT("'"&amp;TOTALECSheets&amp;"'!"&amp;ADDRESS(ROW(),COLUMN())))</f>
        <v>0</v>
      </c>
      <c r="Q177" s="143" cm="1">
        <f t="array" aca="1" ref="Q177" ca="1">SUM(INDIRECT("'"&amp;TOTALECSheets&amp;"'!"&amp;ADDRESS(ROW(),COLUMN())))</f>
        <v>0</v>
      </c>
      <c r="R177" s="143" cm="1">
        <f t="array" aca="1" ref="R177" ca="1">SUM(INDIRECT("'"&amp;TOTALECSheets&amp;"'!"&amp;ADDRESS(ROW(),COLUMN())))</f>
        <v>0</v>
      </c>
      <c r="S177" s="143" cm="1">
        <f t="array" aca="1" ref="S177" ca="1">SUM(INDIRECT("'"&amp;TOTALECSheets&amp;"'!"&amp;ADDRESS(ROW(),COLUMN())))</f>
        <v>0</v>
      </c>
      <c r="T177" s="143" cm="1">
        <f t="array" aca="1" ref="T177" ca="1">SUM(INDIRECT("'"&amp;TOTALECSheets&amp;"'!"&amp;ADDRESS(ROW(),COLUMN())))</f>
        <v>0</v>
      </c>
      <c r="U177" s="143" cm="1">
        <f t="array" aca="1" ref="U177" ca="1">SUM(INDIRECT("'"&amp;TOTALECSheets&amp;"'!"&amp;ADDRESS(ROW(),COLUMN())))</f>
        <v>0</v>
      </c>
      <c r="V177" s="143" cm="1">
        <f t="array" aca="1" ref="V177" ca="1">SUM(INDIRECT("'"&amp;TOTALECSheets&amp;"'!"&amp;ADDRESS(ROW(),COLUMN())))</f>
        <v>0</v>
      </c>
      <c r="W177" s="143" cm="1">
        <f t="array" aca="1" ref="W177" ca="1">SUM(INDIRECT("'"&amp;TOTALECSheets&amp;"'!"&amp;ADDRESS(ROW(),COLUMN())))</f>
        <v>0</v>
      </c>
      <c r="X177" s="143" cm="1">
        <f t="array" aca="1" ref="X177" ca="1">SUM(INDIRECT("'"&amp;TOTALECSheets&amp;"'!"&amp;ADDRESS(ROW(),COLUMN())))</f>
        <v>0</v>
      </c>
      <c r="Y177" s="143" cm="1">
        <f t="array" aca="1" ref="Y177" ca="1">SUM(INDIRECT("'"&amp;TOTALECSheets&amp;"'!"&amp;ADDRESS(ROW(),COLUMN())))</f>
        <v>0</v>
      </c>
      <c r="Z177" s="143" cm="1">
        <f t="array" aca="1" ref="Z177" ca="1">SUM(INDIRECT("'"&amp;TOTALECSheets&amp;"'!"&amp;ADDRESS(ROW(),COLUMN())))</f>
        <v>0</v>
      </c>
    </row>
    <row r="178" spans="1:26">
      <c r="A178" s="113" t="str">
        <f>IF(ISBLANK('Input-Accounts'!A178),"",'Input-Accounts'!A178)</f>
        <v/>
      </c>
      <c r="B178" s="127" t="str">
        <f>IF(ISBLANK('Input-Accounts'!B178),"",'Input-Accounts'!B178)</f>
        <v/>
      </c>
      <c r="D178" s="144"/>
      <c r="E178" s="143">
        <f t="shared" si="12"/>
        <v>0</v>
      </c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</row>
    <row r="179" spans="1:26">
      <c r="A179" s="113">
        <f>IF(ISBLANK('Input-Accounts'!A179),"",'Input-Accounts'!A179)</f>
        <v>152</v>
      </c>
      <c r="B179" s="127" t="str">
        <f>IF(ISBLANK('Input-Accounts'!B179),"",'Input-Accounts'!B179)</f>
        <v>Administrative and General Expenses</v>
      </c>
      <c r="D179" s="143"/>
      <c r="E179" s="143">
        <f t="shared" si="12"/>
        <v>0</v>
      </c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</row>
    <row r="180" spans="1:26" outlineLevel="1">
      <c r="A180" s="113">
        <f>IF(ISBLANK('Input-Accounts'!A180),"",'Input-Accounts'!A180)</f>
        <v>153</v>
      </c>
      <c r="B180" s="17" t="str">
        <f>IF(ISBLANK('Input-Accounts'!B180),"",'Input-Accounts'!B180)</f>
        <v>Administrative and general salaries</v>
      </c>
      <c r="C180" s="113">
        <f>IF(ISBLANK('Input-Accounts'!C180),"",'Input-Accounts'!C180)</f>
        <v>920</v>
      </c>
      <c r="D180" s="143" cm="1">
        <f t="array" aca="1" ref="D180" ca="1">SUM(INDIRECT("'"&amp;TOTALECSheets&amp;"'!"&amp;ADDRESS(ROW(),COLUMN())))</f>
        <v>197276.42410951585</v>
      </c>
      <c r="E180" s="143">
        <f t="shared" ca="1" si="12"/>
        <v>0</v>
      </c>
      <c r="F180" s="89"/>
      <c r="G180" s="143" cm="1">
        <f t="array" aca="1" ref="G180" ca="1">SUM(INDIRECT("'"&amp;TOTALECSheets&amp;"'!"&amp;ADDRESS(ROW(),COLUMN())))</f>
        <v>64410.751662749855</v>
      </c>
      <c r="H180" s="143" cm="1">
        <f t="array" aca="1" ref="H180" ca="1">SUM(INDIRECT("'"&amp;TOTALECSheets&amp;"'!"&amp;ADDRESS(ROW(),COLUMN())))</f>
        <v>45576.90886899842</v>
      </c>
      <c r="I180" s="143" cm="1">
        <f t="array" aca="1" ref="I180" ca="1">SUM(INDIRECT("'"&amp;TOTALECSheets&amp;"'!"&amp;ADDRESS(ROW(),COLUMN())))</f>
        <v>6035.9116179709126</v>
      </c>
      <c r="J180" s="143" cm="1">
        <f t="array" aca="1" ref="J180" ca="1">SUM(INDIRECT("'"&amp;TOTALECSheets&amp;"'!"&amp;ADDRESS(ROW(),COLUMN())))</f>
        <v>8274.2032483340881</v>
      </c>
      <c r="K180" s="143" cm="1">
        <f t="array" aca="1" ref="K180" ca="1">SUM(INDIRECT("'"&amp;TOTALECSheets&amp;"'!"&amp;ADDRESS(ROW(),COLUMN())))</f>
        <v>1039.98368040163</v>
      </c>
      <c r="L180" s="143" cm="1">
        <f t="array" aca="1" ref="L180" ca="1">SUM(INDIRECT("'"&amp;TOTALECSheets&amp;"'!"&amp;ADDRESS(ROW(),COLUMN())))</f>
        <v>59280.458905825122</v>
      </c>
      <c r="M180" s="143" cm="1">
        <f t="array" aca="1" ref="M180" ca="1">SUM(INDIRECT("'"&amp;TOTALECSheets&amp;"'!"&amp;ADDRESS(ROW(),COLUMN())))</f>
        <v>12658.206125235811</v>
      </c>
      <c r="N180" s="143" cm="1">
        <f t="array" aca="1" ref="N180" ca="1">SUM(INDIRECT("'"&amp;TOTALECSheets&amp;"'!"&amp;ADDRESS(ROW(),COLUMN())))</f>
        <v>0</v>
      </c>
      <c r="O180" s="143" cm="1">
        <f t="array" aca="1" ref="O180" ca="1">SUM(INDIRECT("'"&amp;TOTALECSheets&amp;"'!"&amp;ADDRESS(ROW(),COLUMN())))</f>
        <v>0</v>
      </c>
      <c r="P180" s="143" cm="1">
        <f t="array" aca="1" ref="P180" ca="1">SUM(INDIRECT("'"&amp;TOTALECSheets&amp;"'!"&amp;ADDRESS(ROW(),COLUMN())))</f>
        <v>0</v>
      </c>
      <c r="Q180" s="143" cm="1">
        <f t="array" aca="1" ref="Q180" ca="1">SUM(INDIRECT("'"&amp;TOTALECSheets&amp;"'!"&amp;ADDRESS(ROW(),COLUMN())))</f>
        <v>0</v>
      </c>
      <c r="R180" s="143" cm="1">
        <f t="array" aca="1" ref="R180" ca="1">SUM(INDIRECT("'"&amp;TOTALECSheets&amp;"'!"&amp;ADDRESS(ROW(),COLUMN())))</f>
        <v>0</v>
      </c>
      <c r="S180" s="143" cm="1">
        <f t="array" aca="1" ref="S180" ca="1">SUM(INDIRECT("'"&amp;TOTALECSheets&amp;"'!"&amp;ADDRESS(ROW(),COLUMN())))</f>
        <v>0</v>
      </c>
      <c r="T180" s="143" cm="1">
        <f t="array" aca="1" ref="T180" ca="1">SUM(INDIRECT("'"&amp;TOTALECSheets&amp;"'!"&amp;ADDRESS(ROW(),COLUMN())))</f>
        <v>0</v>
      </c>
      <c r="U180" s="143" cm="1">
        <f t="array" aca="1" ref="U180" ca="1">SUM(INDIRECT("'"&amp;TOTALECSheets&amp;"'!"&amp;ADDRESS(ROW(),COLUMN())))</f>
        <v>0</v>
      </c>
      <c r="V180" s="143" cm="1">
        <f t="array" aca="1" ref="V180" ca="1">SUM(INDIRECT("'"&amp;TOTALECSheets&amp;"'!"&amp;ADDRESS(ROW(),COLUMN())))</f>
        <v>0</v>
      </c>
      <c r="W180" s="143" cm="1">
        <f t="array" aca="1" ref="W180" ca="1">SUM(INDIRECT("'"&amp;TOTALECSheets&amp;"'!"&amp;ADDRESS(ROW(),COLUMN())))</f>
        <v>0</v>
      </c>
      <c r="X180" s="143" cm="1">
        <f t="array" aca="1" ref="X180" ca="1">SUM(INDIRECT("'"&amp;TOTALECSheets&amp;"'!"&amp;ADDRESS(ROW(),COLUMN())))</f>
        <v>0</v>
      </c>
      <c r="Y180" s="143" cm="1">
        <f t="array" aca="1" ref="Y180" ca="1">SUM(INDIRECT("'"&amp;TOTALECSheets&amp;"'!"&amp;ADDRESS(ROW(),COLUMN())))</f>
        <v>0</v>
      </c>
      <c r="Z180" s="143" cm="1">
        <f t="array" aca="1" ref="Z180" ca="1">SUM(INDIRECT("'"&amp;TOTALECSheets&amp;"'!"&amp;ADDRESS(ROW(),COLUMN())))</f>
        <v>0</v>
      </c>
    </row>
    <row r="181" spans="1:26" outlineLevel="1">
      <c r="A181" s="113">
        <f>IF(ISBLANK('Input-Accounts'!A181),"",'Input-Accounts'!A181)</f>
        <v>154</v>
      </c>
      <c r="B181" s="17" t="str">
        <f>IF(ISBLANK('Input-Accounts'!B181),"",'Input-Accounts'!B181)</f>
        <v>Office supplies and expenses</v>
      </c>
      <c r="C181" s="113">
        <f>IF(ISBLANK('Input-Accounts'!C181),"",'Input-Accounts'!C181)</f>
        <v>921</v>
      </c>
      <c r="D181" s="143" cm="1">
        <f t="array" aca="1" ref="D181" ca="1">SUM(INDIRECT("'"&amp;TOTALECSheets&amp;"'!"&amp;ADDRESS(ROW(),COLUMN())))</f>
        <v>114277.81867465963</v>
      </c>
      <c r="E181" s="143">
        <f t="shared" ref="E181:E196" ca="1" si="15">IFERROR(IF(D181="",0,IF(D181=0,0,IF(ABS(D181-SUM($G181:$Z181))&lt;Check_Limit,0,1))),1)</f>
        <v>0</v>
      </c>
      <c r="F181" s="89"/>
      <c r="G181" s="143" cm="1">
        <f t="array" aca="1" ref="G181" ca="1">SUM(INDIRECT("'"&amp;TOTALECSheets&amp;"'!"&amp;ADDRESS(ROW(),COLUMN())))</f>
        <v>37311.707328636672</v>
      </c>
      <c r="H181" s="143" cm="1">
        <f t="array" aca="1" ref="H181" ca="1">SUM(INDIRECT("'"&amp;TOTALECSheets&amp;"'!"&amp;ADDRESS(ROW(),COLUMN())))</f>
        <v>26401.683581771962</v>
      </c>
      <c r="I181" s="143" cm="1">
        <f t="array" aca="1" ref="I181" ca="1">SUM(INDIRECT("'"&amp;TOTALECSheets&amp;"'!"&amp;ADDRESS(ROW(),COLUMN())))</f>
        <v>3496.4685543561591</v>
      </c>
      <c r="J181" s="143" cm="1">
        <f t="array" aca="1" ref="J181" ca="1">SUM(INDIRECT("'"&amp;TOTALECSheets&amp;"'!"&amp;ADDRESS(ROW(),COLUMN())))</f>
        <v>4793.0608168641911</v>
      </c>
      <c r="K181" s="143" cm="1">
        <f t="array" aca="1" ref="K181" ca="1">SUM(INDIRECT("'"&amp;TOTALECSheets&amp;"'!"&amp;ADDRESS(ROW(),COLUMN())))</f>
        <v>602.43927772923325</v>
      </c>
      <c r="L181" s="143" cm="1">
        <f t="array" aca="1" ref="L181" ca="1">SUM(INDIRECT("'"&amp;TOTALECSheets&amp;"'!"&amp;ADDRESS(ROW(),COLUMN())))</f>
        <v>34339.843518401052</v>
      </c>
      <c r="M181" s="143" cm="1">
        <f t="array" aca="1" ref="M181" ca="1">SUM(INDIRECT("'"&amp;TOTALECSheets&amp;"'!"&amp;ADDRESS(ROW(),COLUMN())))</f>
        <v>7332.6155969003485</v>
      </c>
      <c r="N181" s="143" cm="1">
        <f t="array" aca="1" ref="N181" ca="1">SUM(INDIRECT("'"&amp;TOTALECSheets&amp;"'!"&amp;ADDRESS(ROW(),COLUMN())))</f>
        <v>0</v>
      </c>
      <c r="O181" s="143" cm="1">
        <f t="array" aca="1" ref="O181" ca="1">SUM(INDIRECT("'"&amp;TOTALECSheets&amp;"'!"&amp;ADDRESS(ROW(),COLUMN())))</f>
        <v>0</v>
      </c>
      <c r="P181" s="143" cm="1">
        <f t="array" aca="1" ref="P181" ca="1">SUM(INDIRECT("'"&amp;TOTALECSheets&amp;"'!"&amp;ADDRESS(ROW(),COLUMN())))</f>
        <v>0</v>
      </c>
      <c r="Q181" s="143" cm="1">
        <f t="array" aca="1" ref="Q181" ca="1">SUM(INDIRECT("'"&amp;TOTALECSheets&amp;"'!"&amp;ADDRESS(ROW(),COLUMN())))</f>
        <v>0</v>
      </c>
      <c r="R181" s="143" cm="1">
        <f t="array" aca="1" ref="R181" ca="1">SUM(INDIRECT("'"&amp;TOTALECSheets&amp;"'!"&amp;ADDRESS(ROW(),COLUMN())))</f>
        <v>0</v>
      </c>
      <c r="S181" s="143" cm="1">
        <f t="array" aca="1" ref="S181" ca="1">SUM(INDIRECT("'"&amp;TOTALECSheets&amp;"'!"&amp;ADDRESS(ROW(),COLUMN())))</f>
        <v>0</v>
      </c>
      <c r="T181" s="143" cm="1">
        <f t="array" aca="1" ref="T181" ca="1">SUM(INDIRECT("'"&amp;TOTALECSheets&amp;"'!"&amp;ADDRESS(ROW(),COLUMN())))</f>
        <v>0</v>
      </c>
      <c r="U181" s="143" cm="1">
        <f t="array" aca="1" ref="U181" ca="1">SUM(INDIRECT("'"&amp;TOTALECSheets&amp;"'!"&amp;ADDRESS(ROW(),COLUMN())))</f>
        <v>0</v>
      </c>
      <c r="V181" s="143" cm="1">
        <f t="array" aca="1" ref="V181" ca="1">SUM(INDIRECT("'"&amp;TOTALECSheets&amp;"'!"&amp;ADDRESS(ROW(),COLUMN())))</f>
        <v>0</v>
      </c>
      <c r="W181" s="143" cm="1">
        <f t="array" aca="1" ref="W181" ca="1">SUM(INDIRECT("'"&amp;TOTALECSheets&amp;"'!"&amp;ADDRESS(ROW(),COLUMN())))</f>
        <v>0</v>
      </c>
      <c r="X181" s="143" cm="1">
        <f t="array" aca="1" ref="X181" ca="1">SUM(INDIRECT("'"&amp;TOTALECSheets&amp;"'!"&amp;ADDRESS(ROW(),COLUMN())))</f>
        <v>0</v>
      </c>
      <c r="Y181" s="143" cm="1">
        <f t="array" aca="1" ref="Y181" ca="1">SUM(INDIRECT("'"&amp;TOTALECSheets&amp;"'!"&amp;ADDRESS(ROW(),COLUMN())))</f>
        <v>0</v>
      </c>
      <c r="Z181" s="143" cm="1">
        <f t="array" aca="1" ref="Z181" ca="1">SUM(INDIRECT("'"&amp;TOTALECSheets&amp;"'!"&amp;ADDRESS(ROW(),COLUMN())))</f>
        <v>0</v>
      </c>
    </row>
    <row r="182" spans="1:26" outlineLevel="1">
      <c r="A182" s="113">
        <f>IF(ISBLANK('Input-Accounts'!A182),"",'Input-Accounts'!A182)</f>
        <v>155</v>
      </c>
      <c r="B182" s="17" t="str">
        <f>IF(ISBLANK('Input-Accounts'!B182),"",'Input-Accounts'!B182)</f>
        <v>Outside services employed</v>
      </c>
      <c r="C182" s="113">
        <f>IF(ISBLANK('Input-Accounts'!C182),"",'Input-Accounts'!C182)</f>
        <v>923</v>
      </c>
      <c r="D182" s="143" cm="1">
        <f t="array" aca="1" ref="D182" ca="1">SUM(INDIRECT("'"&amp;TOTALECSheets&amp;"'!"&amp;ADDRESS(ROW(),COLUMN())))</f>
        <v>62959.728445637884</v>
      </c>
      <c r="E182" s="143">
        <f t="shared" ca="1" si="15"/>
        <v>0</v>
      </c>
      <c r="F182" s="89"/>
      <c r="G182" s="143" cm="1">
        <f t="array" aca="1" ref="G182" ca="1">SUM(INDIRECT("'"&amp;TOTALECSheets&amp;"'!"&amp;ADDRESS(ROW(),COLUMN())))</f>
        <v>20556.351079310436</v>
      </c>
      <c r="H182" s="143" cm="1">
        <f t="array" aca="1" ref="H182" ca="1">SUM(INDIRECT("'"&amp;TOTALECSheets&amp;"'!"&amp;ADDRESS(ROW(),COLUMN())))</f>
        <v>14545.629660190658</v>
      </c>
      <c r="I182" s="143" cm="1">
        <f t="array" aca="1" ref="I182" ca="1">SUM(INDIRECT("'"&amp;TOTALECSheets&amp;"'!"&amp;ADDRESS(ROW(),COLUMN())))</f>
        <v>1926.3293021692034</v>
      </c>
      <c r="J182" s="143" cm="1">
        <f t="array" aca="1" ref="J182" ca="1">SUM(INDIRECT("'"&amp;TOTALECSheets&amp;"'!"&amp;ADDRESS(ROW(),COLUMN())))</f>
        <v>2640.6682499979524</v>
      </c>
      <c r="K182" s="143" cm="1">
        <f t="array" aca="1" ref="K182" ca="1">SUM(INDIRECT("'"&amp;TOTALECSheets&amp;"'!"&amp;ADDRESS(ROW(),COLUMN())))</f>
        <v>331.90529685205962</v>
      </c>
      <c r="L182" s="143" cm="1">
        <f t="array" aca="1" ref="L182" ca="1">SUM(INDIRECT("'"&amp;TOTALECSheets&amp;"'!"&amp;ADDRESS(ROW(),COLUMN())))</f>
        <v>18919.045251811793</v>
      </c>
      <c r="M182" s="143" cm="1">
        <f t="array" aca="1" ref="M182" ca="1">SUM(INDIRECT("'"&amp;TOTALECSheets&amp;"'!"&amp;ADDRESS(ROW(),COLUMN())))</f>
        <v>4039.799605305775</v>
      </c>
      <c r="N182" s="143" cm="1">
        <f t="array" aca="1" ref="N182" ca="1">SUM(INDIRECT("'"&amp;TOTALECSheets&amp;"'!"&amp;ADDRESS(ROW(),COLUMN())))</f>
        <v>0</v>
      </c>
      <c r="O182" s="143" cm="1">
        <f t="array" aca="1" ref="O182" ca="1">SUM(INDIRECT("'"&amp;TOTALECSheets&amp;"'!"&amp;ADDRESS(ROW(),COLUMN())))</f>
        <v>0</v>
      </c>
      <c r="P182" s="143" cm="1">
        <f t="array" aca="1" ref="P182" ca="1">SUM(INDIRECT("'"&amp;TOTALECSheets&amp;"'!"&amp;ADDRESS(ROW(),COLUMN())))</f>
        <v>0</v>
      </c>
      <c r="Q182" s="143" cm="1">
        <f t="array" aca="1" ref="Q182" ca="1">SUM(INDIRECT("'"&amp;TOTALECSheets&amp;"'!"&amp;ADDRESS(ROW(),COLUMN())))</f>
        <v>0</v>
      </c>
      <c r="R182" s="143" cm="1">
        <f t="array" aca="1" ref="R182" ca="1">SUM(INDIRECT("'"&amp;TOTALECSheets&amp;"'!"&amp;ADDRESS(ROW(),COLUMN())))</f>
        <v>0</v>
      </c>
      <c r="S182" s="143" cm="1">
        <f t="array" aca="1" ref="S182" ca="1">SUM(INDIRECT("'"&amp;TOTALECSheets&amp;"'!"&amp;ADDRESS(ROW(),COLUMN())))</f>
        <v>0</v>
      </c>
      <c r="T182" s="143" cm="1">
        <f t="array" aca="1" ref="T182" ca="1">SUM(INDIRECT("'"&amp;TOTALECSheets&amp;"'!"&amp;ADDRESS(ROW(),COLUMN())))</f>
        <v>0</v>
      </c>
      <c r="U182" s="143" cm="1">
        <f t="array" aca="1" ref="U182" ca="1">SUM(INDIRECT("'"&amp;TOTALECSheets&amp;"'!"&amp;ADDRESS(ROW(),COLUMN())))</f>
        <v>0</v>
      </c>
      <c r="V182" s="143" cm="1">
        <f t="array" aca="1" ref="V182" ca="1">SUM(INDIRECT("'"&amp;TOTALECSheets&amp;"'!"&amp;ADDRESS(ROW(),COLUMN())))</f>
        <v>0</v>
      </c>
      <c r="W182" s="143" cm="1">
        <f t="array" aca="1" ref="W182" ca="1">SUM(INDIRECT("'"&amp;TOTALECSheets&amp;"'!"&amp;ADDRESS(ROW(),COLUMN())))</f>
        <v>0</v>
      </c>
      <c r="X182" s="143" cm="1">
        <f t="array" aca="1" ref="X182" ca="1">SUM(INDIRECT("'"&amp;TOTALECSheets&amp;"'!"&amp;ADDRESS(ROW(),COLUMN())))</f>
        <v>0</v>
      </c>
      <c r="Y182" s="143" cm="1">
        <f t="array" aca="1" ref="Y182" ca="1">SUM(INDIRECT("'"&amp;TOTALECSheets&amp;"'!"&amp;ADDRESS(ROW(),COLUMN())))</f>
        <v>0</v>
      </c>
      <c r="Z182" s="143" cm="1">
        <f t="array" aca="1" ref="Z182" ca="1">SUM(INDIRECT("'"&amp;TOTALECSheets&amp;"'!"&amp;ADDRESS(ROW(),COLUMN())))</f>
        <v>0</v>
      </c>
    </row>
    <row r="183" spans="1:26" outlineLevel="1">
      <c r="A183" s="113">
        <f>IF(B183="","",COUNTA(B$8:B183))</f>
        <v>176</v>
      </c>
      <c r="B183" s="17" t="str">
        <f>IF(ISBLANK('Input-Accounts'!B183),"",'Input-Accounts'!B183)</f>
        <v>Property insurance</v>
      </c>
      <c r="C183" s="113">
        <f>IF(ISBLANK('Input-Accounts'!C183),"",'Input-Accounts'!C183)</f>
        <v>924</v>
      </c>
      <c r="D183" s="143" cm="1">
        <f t="array" aca="1" ref="D183" ca="1">SUM(INDIRECT("'"&amp;TOTALECSheets&amp;"'!"&amp;ADDRESS(ROW(),COLUMN())))</f>
        <v>0</v>
      </c>
      <c r="E183" s="143">
        <f t="shared" ca="1" si="15"/>
        <v>0</v>
      </c>
      <c r="F183" s="89"/>
      <c r="G183" s="143" cm="1">
        <f t="array" aca="1" ref="G183" ca="1">SUM(INDIRECT("'"&amp;TOTALECSheets&amp;"'!"&amp;ADDRESS(ROW(),COLUMN())))</f>
        <v>0</v>
      </c>
      <c r="H183" s="143" cm="1">
        <f t="array" aca="1" ref="H183" ca="1">SUM(INDIRECT("'"&amp;TOTALECSheets&amp;"'!"&amp;ADDRESS(ROW(),COLUMN())))</f>
        <v>0</v>
      </c>
      <c r="I183" s="143" cm="1">
        <f t="array" aca="1" ref="I183" ca="1">SUM(INDIRECT("'"&amp;TOTALECSheets&amp;"'!"&amp;ADDRESS(ROW(),COLUMN())))</f>
        <v>0</v>
      </c>
      <c r="J183" s="143" cm="1">
        <f t="array" aca="1" ref="J183" ca="1">SUM(INDIRECT("'"&amp;TOTALECSheets&amp;"'!"&amp;ADDRESS(ROW(),COLUMN())))</f>
        <v>0</v>
      </c>
      <c r="K183" s="143" cm="1">
        <f t="array" aca="1" ref="K183" ca="1">SUM(INDIRECT("'"&amp;TOTALECSheets&amp;"'!"&amp;ADDRESS(ROW(),COLUMN())))</f>
        <v>0</v>
      </c>
      <c r="L183" s="143" cm="1">
        <f t="array" aca="1" ref="L183" ca="1">SUM(INDIRECT("'"&amp;TOTALECSheets&amp;"'!"&amp;ADDRESS(ROW(),COLUMN())))</f>
        <v>0</v>
      </c>
      <c r="M183" s="143" cm="1">
        <f t="array" aca="1" ref="M183" ca="1">SUM(INDIRECT("'"&amp;TOTALECSheets&amp;"'!"&amp;ADDRESS(ROW(),COLUMN())))</f>
        <v>0</v>
      </c>
      <c r="N183" s="143" cm="1">
        <f t="array" aca="1" ref="N183" ca="1">SUM(INDIRECT("'"&amp;TOTALECSheets&amp;"'!"&amp;ADDRESS(ROW(),COLUMN())))</f>
        <v>0</v>
      </c>
      <c r="O183" s="143" cm="1">
        <f t="array" aca="1" ref="O183" ca="1">SUM(INDIRECT("'"&amp;TOTALECSheets&amp;"'!"&amp;ADDRESS(ROW(),COLUMN())))</f>
        <v>0</v>
      </c>
      <c r="P183" s="143" cm="1">
        <f t="array" aca="1" ref="P183" ca="1">SUM(INDIRECT("'"&amp;TOTALECSheets&amp;"'!"&amp;ADDRESS(ROW(),COLUMN())))</f>
        <v>0</v>
      </c>
      <c r="Q183" s="143" cm="1">
        <f t="array" aca="1" ref="Q183" ca="1">SUM(INDIRECT("'"&amp;TOTALECSheets&amp;"'!"&amp;ADDRESS(ROW(),COLUMN())))</f>
        <v>0</v>
      </c>
      <c r="R183" s="143" cm="1">
        <f t="array" aca="1" ref="R183" ca="1">SUM(INDIRECT("'"&amp;TOTALECSheets&amp;"'!"&amp;ADDRESS(ROW(),COLUMN())))</f>
        <v>0</v>
      </c>
      <c r="S183" s="143" cm="1">
        <f t="array" aca="1" ref="S183" ca="1">SUM(INDIRECT("'"&amp;TOTALECSheets&amp;"'!"&amp;ADDRESS(ROW(),COLUMN())))</f>
        <v>0</v>
      </c>
      <c r="T183" s="143" cm="1">
        <f t="array" aca="1" ref="T183" ca="1">SUM(INDIRECT("'"&amp;TOTALECSheets&amp;"'!"&amp;ADDRESS(ROW(),COLUMN())))</f>
        <v>0</v>
      </c>
      <c r="U183" s="143" cm="1">
        <f t="array" aca="1" ref="U183" ca="1">SUM(INDIRECT("'"&amp;TOTALECSheets&amp;"'!"&amp;ADDRESS(ROW(),COLUMN())))</f>
        <v>0</v>
      </c>
      <c r="V183" s="143" cm="1">
        <f t="array" aca="1" ref="V183" ca="1">SUM(INDIRECT("'"&amp;TOTALECSheets&amp;"'!"&amp;ADDRESS(ROW(),COLUMN())))</f>
        <v>0</v>
      </c>
      <c r="W183" s="143" cm="1">
        <f t="array" aca="1" ref="W183" ca="1">SUM(INDIRECT("'"&amp;TOTALECSheets&amp;"'!"&amp;ADDRESS(ROW(),COLUMN())))</f>
        <v>0</v>
      </c>
      <c r="X183" s="143" cm="1">
        <f t="array" aca="1" ref="X183" ca="1">SUM(INDIRECT("'"&amp;TOTALECSheets&amp;"'!"&amp;ADDRESS(ROW(),COLUMN())))</f>
        <v>0</v>
      </c>
      <c r="Y183" s="143" cm="1">
        <f t="array" aca="1" ref="Y183" ca="1">SUM(INDIRECT("'"&amp;TOTALECSheets&amp;"'!"&amp;ADDRESS(ROW(),COLUMN())))</f>
        <v>0</v>
      </c>
      <c r="Z183" s="143" cm="1">
        <f t="array" aca="1" ref="Z183" ca="1">SUM(INDIRECT("'"&amp;TOTALECSheets&amp;"'!"&amp;ADDRESS(ROW(),COLUMN())))</f>
        <v>0</v>
      </c>
    </row>
    <row r="184" spans="1:26" outlineLevel="1">
      <c r="A184" s="113">
        <f>IF(ISBLANK('Input-Accounts'!A184),"",'Input-Accounts'!A184)</f>
        <v>157</v>
      </c>
      <c r="B184" s="17" t="str">
        <f>IF(ISBLANK('Input-Accounts'!B184),"",'Input-Accounts'!B184)</f>
        <v>Injuries and damages</v>
      </c>
      <c r="C184" s="113">
        <f>IF(ISBLANK('Input-Accounts'!C184),"",'Input-Accounts'!C184)</f>
        <v>925</v>
      </c>
      <c r="D184" s="143" cm="1">
        <f t="array" aca="1" ref="D184" ca="1">SUM(INDIRECT("'"&amp;TOTALECSheets&amp;"'!"&amp;ADDRESS(ROW(),COLUMN())))</f>
        <v>49585.113351322711</v>
      </c>
      <c r="E184" s="143">
        <f t="shared" ca="1" si="15"/>
        <v>0</v>
      </c>
      <c r="F184" s="89"/>
      <c r="G184" s="143" cm="1">
        <f t="array" aca="1" ref="G184" ca="1">SUM(INDIRECT("'"&amp;TOTALECSheets&amp;"'!"&amp;ADDRESS(ROW(),COLUMN())))</f>
        <v>16189.539305864229</v>
      </c>
      <c r="H184" s="143" cm="1">
        <f t="array" aca="1" ref="H184" ca="1">SUM(INDIRECT("'"&amp;TOTALECSheets&amp;"'!"&amp;ADDRESS(ROW(),COLUMN())))</f>
        <v>11455.68307350103</v>
      </c>
      <c r="I184" s="143" cm="1">
        <f t="array" aca="1" ref="I184" ca="1">SUM(INDIRECT("'"&amp;TOTALECSheets&amp;"'!"&amp;ADDRESS(ROW(),COLUMN())))</f>
        <v>1517.1167214056204</v>
      </c>
      <c r="J184" s="143" cm="1">
        <f t="array" aca="1" ref="J184" ca="1">SUM(INDIRECT("'"&amp;TOTALECSheets&amp;"'!"&amp;ADDRESS(ROW(),COLUMN())))</f>
        <v>2079.7077390898335</v>
      </c>
      <c r="K184" s="143" cm="1">
        <f t="array" aca="1" ref="K184" ca="1">SUM(INDIRECT("'"&amp;TOTALECSheets&amp;"'!"&amp;ADDRESS(ROW(),COLUMN())))</f>
        <v>261.39823300737311</v>
      </c>
      <c r="L184" s="143" cm="1">
        <f t="array" aca="1" ref="L184" ca="1">SUM(INDIRECT("'"&amp;TOTALECSheets&amp;"'!"&amp;ADDRESS(ROW(),COLUMN())))</f>
        <v>14900.048435245229</v>
      </c>
      <c r="M184" s="143" cm="1">
        <f t="array" aca="1" ref="M184" ca="1">SUM(INDIRECT("'"&amp;TOTALECSheets&amp;"'!"&amp;ADDRESS(ROW(),COLUMN())))</f>
        <v>3181.6198432093802</v>
      </c>
      <c r="N184" s="143" cm="1">
        <f t="array" aca="1" ref="N184" ca="1">SUM(INDIRECT("'"&amp;TOTALECSheets&amp;"'!"&amp;ADDRESS(ROW(),COLUMN())))</f>
        <v>0</v>
      </c>
      <c r="O184" s="143" cm="1">
        <f t="array" aca="1" ref="O184" ca="1">SUM(INDIRECT("'"&amp;TOTALECSheets&amp;"'!"&amp;ADDRESS(ROW(),COLUMN())))</f>
        <v>0</v>
      </c>
      <c r="P184" s="143" cm="1">
        <f t="array" aca="1" ref="P184" ca="1">SUM(INDIRECT("'"&amp;TOTALECSheets&amp;"'!"&amp;ADDRESS(ROW(),COLUMN())))</f>
        <v>0</v>
      </c>
      <c r="Q184" s="143" cm="1">
        <f t="array" aca="1" ref="Q184" ca="1">SUM(INDIRECT("'"&amp;TOTALECSheets&amp;"'!"&amp;ADDRESS(ROW(),COLUMN())))</f>
        <v>0</v>
      </c>
      <c r="R184" s="143" cm="1">
        <f t="array" aca="1" ref="R184" ca="1">SUM(INDIRECT("'"&amp;TOTALECSheets&amp;"'!"&amp;ADDRESS(ROW(),COLUMN())))</f>
        <v>0</v>
      </c>
      <c r="S184" s="143" cm="1">
        <f t="array" aca="1" ref="S184" ca="1">SUM(INDIRECT("'"&amp;TOTALECSheets&amp;"'!"&amp;ADDRESS(ROW(),COLUMN())))</f>
        <v>0</v>
      </c>
      <c r="T184" s="143" cm="1">
        <f t="array" aca="1" ref="T184" ca="1">SUM(INDIRECT("'"&amp;TOTALECSheets&amp;"'!"&amp;ADDRESS(ROW(),COLUMN())))</f>
        <v>0</v>
      </c>
      <c r="U184" s="143" cm="1">
        <f t="array" aca="1" ref="U184" ca="1">SUM(INDIRECT("'"&amp;TOTALECSheets&amp;"'!"&amp;ADDRESS(ROW(),COLUMN())))</f>
        <v>0</v>
      </c>
      <c r="V184" s="143" cm="1">
        <f t="array" aca="1" ref="V184" ca="1">SUM(INDIRECT("'"&amp;TOTALECSheets&amp;"'!"&amp;ADDRESS(ROW(),COLUMN())))</f>
        <v>0</v>
      </c>
      <c r="W184" s="143" cm="1">
        <f t="array" aca="1" ref="W184" ca="1">SUM(INDIRECT("'"&amp;TOTALECSheets&amp;"'!"&amp;ADDRESS(ROW(),COLUMN())))</f>
        <v>0</v>
      </c>
      <c r="X184" s="143" cm="1">
        <f t="array" aca="1" ref="X184" ca="1">SUM(INDIRECT("'"&amp;TOTALECSheets&amp;"'!"&amp;ADDRESS(ROW(),COLUMN())))</f>
        <v>0</v>
      </c>
      <c r="Y184" s="143" cm="1">
        <f t="array" aca="1" ref="Y184" ca="1">SUM(INDIRECT("'"&amp;TOTALECSheets&amp;"'!"&amp;ADDRESS(ROW(),COLUMN())))</f>
        <v>0</v>
      </c>
      <c r="Z184" s="143" cm="1">
        <f t="array" aca="1" ref="Z184" ca="1">SUM(INDIRECT("'"&amp;TOTALECSheets&amp;"'!"&amp;ADDRESS(ROW(),COLUMN())))</f>
        <v>0</v>
      </c>
    </row>
    <row r="185" spans="1:26" outlineLevel="1">
      <c r="A185" s="113">
        <f>IF(ISBLANK('Input-Accounts'!A185),"",'Input-Accounts'!A185)</f>
        <v>158</v>
      </c>
      <c r="B185" s="17" t="str">
        <f>IF(ISBLANK('Input-Accounts'!B185),"",'Input-Accounts'!B185)</f>
        <v>Employee pensions and benefits</v>
      </c>
      <c r="C185" s="113">
        <f>IF(ISBLANK('Input-Accounts'!C185),"",'Input-Accounts'!C185)</f>
        <v>926</v>
      </c>
      <c r="D185" s="143" cm="1">
        <f t="array" aca="1" ref="D185" ca="1">SUM(INDIRECT("'"&amp;TOTALECSheets&amp;"'!"&amp;ADDRESS(ROW(),COLUMN())))</f>
        <v>177324.47687351258</v>
      </c>
      <c r="E185" s="143">
        <f t="shared" ca="1" si="15"/>
        <v>0</v>
      </c>
      <c r="F185" s="89"/>
      <c r="G185" s="143" cm="1">
        <f t="array" aca="1" ref="G185" ca="1">SUM(INDIRECT("'"&amp;TOTALECSheets&amp;"'!"&amp;ADDRESS(ROW(),COLUMN())))</f>
        <v>57896.440972015342</v>
      </c>
      <c r="H185" s="143" cm="1">
        <f t="array" aca="1" ref="H185" ca="1">SUM(INDIRECT("'"&amp;TOTALECSheets&amp;"'!"&amp;ADDRESS(ROW(),COLUMN())))</f>
        <v>40967.396683043684</v>
      </c>
      <c r="I185" s="143" cm="1">
        <f t="array" aca="1" ref="I185" ca="1">SUM(INDIRECT("'"&amp;TOTALECSheets&amp;"'!"&amp;ADDRESS(ROW(),COLUMN())))</f>
        <v>5425.4575778263061</v>
      </c>
      <c r="J185" s="143" cm="1">
        <f t="array" aca="1" ref="J185" ca="1">SUM(INDIRECT("'"&amp;TOTALECSheets&amp;"'!"&amp;ADDRESS(ROW(),COLUMN())))</f>
        <v>7437.3750902005922</v>
      </c>
      <c r="K185" s="143" cm="1">
        <f t="array" aca="1" ref="K185" ca="1">SUM(INDIRECT("'"&amp;TOTALECSheets&amp;"'!"&amp;ADDRESS(ROW(),COLUMN())))</f>
        <v>934.80284284671325</v>
      </c>
      <c r="L185" s="143" cm="1">
        <f t="array" aca="1" ref="L185" ca="1">SUM(INDIRECT("'"&amp;TOTALECSheets&amp;"'!"&amp;ADDRESS(ROW(),COLUMN())))</f>
        <v>53285.010673458099</v>
      </c>
      <c r="M185" s="143" cm="1">
        <f t="array" aca="1" ref="M185" ca="1">SUM(INDIRECT("'"&amp;TOTALECSheets&amp;"'!"&amp;ADDRESS(ROW(),COLUMN())))</f>
        <v>11377.993034121817</v>
      </c>
      <c r="N185" s="143" cm="1">
        <f t="array" aca="1" ref="N185" ca="1">SUM(INDIRECT("'"&amp;TOTALECSheets&amp;"'!"&amp;ADDRESS(ROW(),COLUMN())))</f>
        <v>0</v>
      </c>
      <c r="O185" s="143" cm="1">
        <f t="array" aca="1" ref="O185" ca="1">SUM(INDIRECT("'"&amp;TOTALECSheets&amp;"'!"&amp;ADDRESS(ROW(),COLUMN())))</f>
        <v>0</v>
      </c>
      <c r="P185" s="143" cm="1">
        <f t="array" aca="1" ref="P185" ca="1">SUM(INDIRECT("'"&amp;TOTALECSheets&amp;"'!"&amp;ADDRESS(ROW(),COLUMN())))</f>
        <v>0</v>
      </c>
      <c r="Q185" s="143" cm="1">
        <f t="array" aca="1" ref="Q185" ca="1">SUM(INDIRECT("'"&amp;TOTALECSheets&amp;"'!"&amp;ADDRESS(ROW(),COLUMN())))</f>
        <v>0</v>
      </c>
      <c r="R185" s="143" cm="1">
        <f t="array" aca="1" ref="R185" ca="1">SUM(INDIRECT("'"&amp;TOTALECSheets&amp;"'!"&amp;ADDRESS(ROW(),COLUMN())))</f>
        <v>0</v>
      </c>
      <c r="S185" s="143" cm="1">
        <f t="array" aca="1" ref="S185" ca="1">SUM(INDIRECT("'"&amp;TOTALECSheets&amp;"'!"&amp;ADDRESS(ROW(),COLUMN())))</f>
        <v>0</v>
      </c>
      <c r="T185" s="143" cm="1">
        <f t="array" aca="1" ref="T185" ca="1">SUM(INDIRECT("'"&amp;TOTALECSheets&amp;"'!"&amp;ADDRESS(ROW(),COLUMN())))</f>
        <v>0</v>
      </c>
      <c r="U185" s="143" cm="1">
        <f t="array" aca="1" ref="U185" ca="1">SUM(INDIRECT("'"&amp;TOTALECSheets&amp;"'!"&amp;ADDRESS(ROW(),COLUMN())))</f>
        <v>0</v>
      </c>
      <c r="V185" s="143" cm="1">
        <f t="array" aca="1" ref="V185" ca="1">SUM(INDIRECT("'"&amp;TOTALECSheets&amp;"'!"&amp;ADDRESS(ROW(),COLUMN())))</f>
        <v>0</v>
      </c>
      <c r="W185" s="143" cm="1">
        <f t="array" aca="1" ref="W185" ca="1">SUM(INDIRECT("'"&amp;TOTALECSheets&amp;"'!"&amp;ADDRESS(ROW(),COLUMN())))</f>
        <v>0</v>
      </c>
      <c r="X185" s="143" cm="1">
        <f t="array" aca="1" ref="X185" ca="1">SUM(INDIRECT("'"&amp;TOTALECSheets&amp;"'!"&amp;ADDRESS(ROW(),COLUMN())))</f>
        <v>0</v>
      </c>
      <c r="Y185" s="143" cm="1">
        <f t="array" aca="1" ref="Y185" ca="1">SUM(INDIRECT("'"&amp;TOTALECSheets&amp;"'!"&amp;ADDRESS(ROW(),COLUMN())))</f>
        <v>0</v>
      </c>
      <c r="Z185" s="143" cm="1">
        <f t="array" aca="1" ref="Z185" ca="1">SUM(INDIRECT("'"&amp;TOTALECSheets&amp;"'!"&amp;ADDRESS(ROW(),COLUMN())))</f>
        <v>0</v>
      </c>
    </row>
    <row r="186" spans="1:26" outlineLevel="1">
      <c r="A186" s="113">
        <f>IF(ISBLANK('Input-Accounts'!A186),"",'Input-Accounts'!A186)</f>
        <v>159</v>
      </c>
      <c r="B186" s="17" t="str">
        <f>IF(ISBLANK('Input-Accounts'!B186),"",'Input-Accounts'!B186)</f>
        <v>Regulatory commission expenses</v>
      </c>
      <c r="C186" s="113">
        <f>IF(ISBLANK('Input-Accounts'!C186),"",'Input-Accounts'!C186)</f>
        <v>928</v>
      </c>
      <c r="D186" s="143" cm="1">
        <f t="array" aca="1" ref="D186" ca="1">SUM(INDIRECT("'"&amp;TOTALECSheets&amp;"'!"&amp;ADDRESS(ROW(),COLUMN())))</f>
        <v>0</v>
      </c>
      <c r="E186" s="143">
        <f t="shared" ca="1" si="15"/>
        <v>0</v>
      </c>
      <c r="F186" s="89"/>
      <c r="G186" s="143" cm="1">
        <f t="array" aca="1" ref="G186" ca="1">SUM(INDIRECT("'"&amp;TOTALECSheets&amp;"'!"&amp;ADDRESS(ROW(),COLUMN())))</f>
        <v>0</v>
      </c>
      <c r="H186" s="143" cm="1">
        <f t="array" aca="1" ref="H186" ca="1">SUM(INDIRECT("'"&amp;TOTALECSheets&amp;"'!"&amp;ADDRESS(ROW(),COLUMN())))</f>
        <v>0</v>
      </c>
      <c r="I186" s="143" cm="1">
        <f t="array" aca="1" ref="I186" ca="1">SUM(INDIRECT("'"&amp;TOTALECSheets&amp;"'!"&amp;ADDRESS(ROW(),COLUMN())))</f>
        <v>0</v>
      </c>
      <c r="J186" s="143" cm="1">
        <f t="array" aca="1" ref="J186" ca="1">SUM(INDIRECT("'"&amp;TOTALECSheets&amp;"'!"&amp;ADDRESS(ROW(),COLUMN())))</f>
        <v>0</v>
      </c>
      <c r="K186" s="143" cm="1">
        <f t="array" aca="1" ref="K186" ca="1">SUM(INDIRECT("'"&amp;TOTALECSheets&amp;"'!"&amp;ADDRESS(ROW(),COLUMN())))</f>
        <v>0</v>
      </c>
      <c r="L186" s="143" cm="1">
        <f t="array" aca="1" ref="L186" ca="1">SUM(INDIRECT("'"&amp;TOTALECSheets&amp;"'!"&amp;ADDRESS(ROW(),COLUMN())))</f>
        <v>0</v>
      </c>
      <c r="M186" s="143" cm="1">
        <f t="array" aca="1" ref="M186" ca="1">SUM(INDIRECT("'"&amp;TOTALECSheets&amp;"'!"&amp;ADDRESS(ROW(),COLUMN())))</f>
        <v>0</v>
      </c>
      <c r="N186" s="143" cm="1">
        <f t="array" aca="1" ref="N186" ca="1">SUM(INDIRECT("'"&amp;TOTALECSheets&amp;"'!"&amp;ADDRESS(ROW(),COLUMN())))</f>
        <v>0</v>
      </c>
      <c r="O186" s="143" cm="1">
        <f t="array" aca="1" ref="O186" ca="1">SUM(INDIRECT("'"&amp;TOTALECSheets&amp;"'!"&amp;ADDRESS(ROW(),COLUMN())))</f>
        <v>0</v>
      </c>
      <c r="P186" s="143" cm="1">
        <f t="array" aca="1" ref="P186" ca="1">SUM(INDIRECT("'"&amp;TOTALECSheets&amp;"'!"&amp;ADDRESS(ROW(),COLUMN())))</f>
        <v>0</v>
      </c>
      <c r="Q186" s="143" cm="1">
        <f t="array" aca="1" ref="Q186" ca="1">SUM(INDIRECT("'"&amp;TOTALECSheets&amp;"'!"&amp;ADDRESS(ROW(),COLUMN())))</f>
        <v>0</v>
      </c>
      <c r="R186" s="143" cm="1">
        <f t="array" aca="1" ref="R186" ca="1">SUM(INDIRECT("'"&amp;TOTALECSheets&amp;"'!"&amp;ADDRESS(ROW(),COLUMN())))</f>
        <v>0</v>
      </c>
      <c r="S186" s="143" cm="1">
        <f t="array" aca="1" ref="S186" ca="1">SUM(INDIRECT("'"&amp;TOTALECSheets&amp;"'!"&amp;ADDRESS(ROW(),COLUMN())))</f>
        <v>0</v>
      </c>
      <c r="T186" s="143" cm="1">
        <f t="array" aca="1" ref="T186" ca="1">SUM(INDIRECT("'"&amp;TOTALECSheets&amp;"'!"&amp;ADDRESS(ROW(),COLUMN())))</f>
        <v>0</v>
      </c>
      <c r="U186" s="143" cm="1">
        <f t="array" aca="1" ref="U186" ca="1">SUM(INDIRECT("'"&amp;TOTALECSheets&amp;"'!"&amp;ADDRESS(ROW(),COLUMN())))</f>
        <v>0</v>
      </c>
      <c r="V186" s="143" cm="1">
        <f t="array" aca="1" ref="V186" ca="1">SUM(INDIRECT("'"&amp;TOTALECSheets&amp;"'!"&amp;ADDRESS(ROW(),COLUMN())))</f>
        <v>0</v>
      </c>
      <c r="W186" s="143" cm="1">
        <f t="array" aca="1" ref="W186" ca="1">SUM(INDIRECT("'"&amp;TOTALECSheets&amp;"'!"&amp;ADDRESS(ROW(),COLUMN())))</f>
        <v>0</v>
      </c>
      <c r="X186" s="143" cm="1">
        <f t="array" aca="1" ref="X186" ca="1">SUM(INDIRECT("'"&amp;TOTALECSheets&amp;"'!"&amp;ADDRESS(ROW(),COLUMN())))</f>
        <v>0</v>
      </c>
      <c r="Y186" s="143" cm="1">
        <f t="array" aca="1" ref="Y186" ca="1">SUM(INDIRECT("'"&amp;TOTALECSheets&amp;"'!"&amp;ADDRESS(ROW(),COLUMN())))</f>
        <v>0</v>
      </c>
      <c r="Z186" s="143" cm="1">
        <f t="array" aca="1" ref="Z186" ca="1">SUM(INDIRECT("'"&amp;TOTALECSheets&amp;"'!"&amp;ADDRESS(ROW(),COLUMN())))</f>
        <v>0</v>
      </c>
    </row>
    <row r="187" spans="1:26" outlineLevel="1">
      <c r="A187" s="113">
        <f>IF(ISBLANK('Input-Accounts'!A187),"",'Input-Accounts'!A187)</f>
        <v>160</v>
      </c>
      <c r="B187" s="17" t="str">
        <f>IF(ISBLANK('Input-Accounts'!B187),"",'Input-Accounts'!B187)</f>
        <v>General Advertising expenses</v>
      </c>
      <c r="C187" s="113">
        <f>IF(ISBLANK('Input-Accounts'!C187),"",'Input-Accounts'!C187)</f>
        <v>930.1</v>
      </c>
      <c r="D187" s="143" cm="1">
        <f t="array" aca="1" ref="D187" ca="1">SUM(INDIRECT("'"&amp;TOTALECSheets&amp;"'!"&amp;ADDRESS(ROW(),COLUMN())))</f>
        <v>0</v>
      </c>
      <c r="E187" s="143">
        <f t="shared" ca="1" si="15"/>
        <v>0</v>
      </c>
      <c r="F187" s="89"/>
      <c r="G187" s="143" cm="1">
        <f t="array" aca="1" ref="G187" ca="1">SUM(INDIRECT("'"&amp;TOTALECSheets&amp;"'!"&amp;ADDRESS(ROW(),COLUMN())))</f>
        <v>0</v>
      </c>
      <c r="H187" s="143" cm="1">
        <f t="array" aca="1" ref="H187" ca="1">SUM(INDIRECT("'"&amp;TOTALECSheets&amp;"'!"&amp;ADDRESS(ROW(),COLUMN())))</f>
        <v>0</v>
      </c>
      <c r="I187" s="143" cm="1">
        <f t="array" aca="1" ref="I187" ca="1">SUM(INDIRECT("'"&amp;TOTALECSheets&amp;"'!"&amp;ADDRESS(ROW(),COLUMN())))</f>
        <v>0</v>
      </c>
      <c r="J187" s="143" cm="1">
        <f t="array" aca="1" ref="J187" ca="1">SUM(INDIRECT("'"&amp;TOTALECSheets&amp;"'!"&amp;ADDRESS(ROW(),COLUMN())))</f>
        <v>0</v>
      </c>
      <c r="K187" s="143" cm="1">
        <f t="array" aca="1" ref="K187" ca="1">SUM(INDIRECT("'"&amp;TOTALECSheets&amp;"'!"&amp;ADDRESS(ROW(),COLUMN())))</f>
        <v>0</v>
      </c>
      <c r="L187" s="143" cm="1">
        <f t="array" aca="1" ref="L187" ca="1">SUM(INDIRECT("'"&amp;TOTALECSheets&amp;"'!"&amp;ADDRESS(ROW(),COLUMN())))</f>
        <v>0</v>
      </c>
      <c r="M187" s="143" cm="1">
        <f t="array" aca="1" ref="M187" ca="1">SUM(INDIRECT("'"&amp;TOTALECSheets&amp;"'!"&amp;ADDRESS(ROW(),COLUMN())))</f>
        <v>0</v>
      </c>
      <c r="N187" s="143" cm="1">
        <f t="array" aca="1" ref="N187" ca="1">SUM(INDIRECT("'"&amp;TOTALECSheets&amp;"'!"&amp;ADDRESS(ROW(),COLUMN())))</f>
        <v>0</v>
      </c>
      <c r="O187" s="143" cm="1">
        <f t="array" aca="1" ref="O187" ca="1">SUM(INDIRECT("'"&amp;TOTALECSheets&amp;"'!"&amp;ADDRESS(ROW(),COLUMN())))</f>
        <v>0</v>
      </c>
      <c r="P187" s="143" cm="1">
        <f t="array" aca="1" ref="P187" ca="1">SUM(INDIRECT("'"&amp;TOTALECSheets&amp;"'!"&amp;ADDRESS(ROW(),COLUMN())))</f>
        <v>0</v>
      </c>
      <c r="Q187" s="143" cm="1">
        <f t="array" aca="1" ref="Q187" ca="1">SUM(INDIRECT("'"&amp;TOTALECSheets&amp;"'!"&amp;ADDRESS(ROW(),COLUMN())))</f>
        <v>0</v>
      </c>
      <c r="R187" s="143" cm="1">
        <f t="array" aca="1" ref="R187" ca="1">SUM(INDIRECT("'"&amp;TOTALECSheets&amp;"'!"&amp;ADDRESS(ROW(),COLUMN())))</f>
        <v>0</v>
      </c>
      <c r="S187" s="143" cm="1">
        <f t="array" aca="1" ref="S187" ca="1">SUM(INDIRECT("'"&amp;TOTALECSheets&amp;"'!"&amp;ADDRESS(ROW(),COLUMN())))</f>
        <v>0</v>
      </c>
      <c r="T187" s="143" cm="1">
        <f t="array" aca="1" ref="T187" ca="1">SUM(INDIRECT("'"&amp;TOTALECSheets&amp;"'!"&amp;ADDRESS(ROW(),COLUMN())))</f>
        <v>0</v>
      </c>
      <c r="U187" s="143" cm="1">
        <f t="array" aca="1" ref="U187" ca="1">SUM(INDIRECT("'"&amp;TOTALECSheets&amp;"'!"&amp;ADDRESS(ROW(),COLUMN())))</f>
        <v>0</v>
      </c>
      <c r="V187" s="143" cm="1">
        <f t="array" aca="1" ref="V187" ca="1">SUM(INDIRECT("'"&amp;TOTALECSheets&amp;"'!"&amp;ADDRESS(ROW(),COLUMN())))</f>
        <v>0</v>
      </c>
      <c r="W187" s="143" cm="1">
        <f t="array" aca="1" ref="W187" ca="1">SUM(INDIRECT("'"&amp;TOTALECSheets&amp;"'!"&amp;ADDRESS(ROW(),COLUMN())))</f>
        <v>0</v>
      </c>
      <c r="X187" s="143" cm="1">
        <f t="array" aca="1" ref="X187" ca="1">SUM(INDIRECT("'"&amp;TOTALECSheets&amp;"'!"&amp;ADDRESS(ROW(),COLUMN())))</f>
        <v>0</v>
      </c>
      <c r="Y187" s="143" cm="1">
        <f t="array" aca="1" ref="Y187" ca="1">SUM(INDIRECT("'"&amp;TOTALECSheets&amp;"'!"&amp;ADDRESS(ROW(),COLUMN())))</f>
        <v>0</v>
      </c>
      <c r="Z187" s="143" cm="1">
        <f t="array" aca="1" ref="Z187" ca="1">SUM(INDIRECT("'"&amp;TOTALECSheets&amp;"'!"&amp;ADDRESS(ROW(),COLUMN())))</f>
        <v>0</v>
      </c>
    </row>
    <row r="188" spans="1:26" outlineLevel="1">
      <c r="A188" s="113">
        <f>IF(ISBLANK('Input-Accounts'!A188),"",'Input-Accounts'!A188)</f>
        <v>161</v>
      </c>
      <c r="B188" s="17" t="str">
        <f>IF(ISBLANK('Input-Accounts'!B188),"",'Input-Accounts'!B188)</f>
        <v>Miscellaneous general expenses</v>
      </c>
      <c r="C188" s="113">
        <f>IF(ISBLANK('Input-Accounts'!C188),"",'Input-Accounts'!C188)</f>
        <v>930.2</v>
      </c>
      <c r="D188" s="143" cm="1">
        <f t="array" aca="1" ref="D188" ca="1">SUM(INDIRECT("'"&amp;TOTALECSheets&amp;"'!"&amp;ADDRESS(ROW(),COLUMN())))</f>
        <v>7116.8825263006929</v>
      </c>
      <c r="E188" s="143">
        <f t="shared" ca="1" si="15"/>
        <v>0</v>
      </c>
      <c r="F188" s="89"/>
      <c r="G188" s="143" cm="1">
        <f t="array" aca="1" ref="G188" ca="1">SUM(INDIRECT("'"&amp;TOTALECSheets&amp;"'!"&amp;ADDRESS(ROW(),COLUMN())))</f>
        <v>2298.1477556412678</v>
      </c>
      <c r="H188" s="143" cm="1">
        <f t="array" aca="1" ref="H188" ca="1">SUM(INDIRECT("'"&amp;TOTALECSheets&amp;"'!"&amp;ADDRESS(ROW(),COLUMN())))</f>
        <v>1626.1643921620334</v>
      </c>
      <c r="I188" s="143" cm="1">
        <f t="array" aca="1" ref="I188" ca="1">SUM(INDIRECT("'"&amp;TOTALECSheets&amp;"'!"&amp;ADDRESS(ROW(),COLUMN())))</f>
        <v>215.35871543183765</v>
      </c>
      <c r="J188" s="143" cm="1">
        <f t="array" aca="1" ref="J188" ca="1">SUM(INDIRECT("'"&amp;TOTALECSheets&amp;"'!"&amp;ADDRESS(ROW(),COLUMN())))</f>
        <v>295.21999253232843</v>
      </c>
      <c r="K188" s="143" cm="1">
        <f t="array" aca="1" ref="K188" ca="1">SUM(INDIRECT("'"&amp;TOTALECSheets&amp;"'!"&amp;ADDRESS(ROW(),COLUMN())))</f>
        <v>37.106167826337625</v>
      </c>
      <c r="L188" s="143" cm="1">
        <f t="array" aca="1" ref="L188" ca="1">SUM(INDIRECT("'"&amp;TOTALECSheets&amp;"'!"&amp;ADDRESS(ROW(),COLUMN())))</f>
        <v>2179.495912054123</v>
      </c>
      <c r="M188" s="143" cm="1">
        <f t="array" aca="1" ref="M188" ca="1">SUM(INDIRECT("'"&amp;TOTALECSheets&amp;"'!"&amp;ADDRESS(ROW(),COLUMN())))</f>
        <v>465.38959065276333</v>
      </c>
      <c r="N188" s="143" cm="1">
        <f t="array" aca="1" ref="N188" ca="1">SUM(INDIRECT("'"&amp;TOTALECSheets&amp;"'!"&amp;ADDRESS(ROW(),COLUMN())))</f>
        <v>0</v>
      </c>
      <c r="O188" s="143" cm="1">
        <f t="array" aca="1" ref="O188" ca="1">SUM(INDIRECT("'"&amp;TOTALECSheets&amp;"'!"&amp;ADDRESS(ROW(),COLUMN())))</f>
        <v>0</v>
      </c>
      <c r="P188" s="143" cm="1">
        <f t="array" aca="1" ref="P188" ca="1">SUM(INDIRECT("'"&amp;TOTALECSheets&amp;"'!"&amp;ADDRESS(ROW(),COLUMN())))</f>
        <v>0</v>
      </c>
      <c r="Q188" s="143" cm="1">
        <f t="array" aca="1" ref="Q188" ca="1">SUM(INDIRECT("'"&amp;TOTALECSheets&amp;"'!"&amp;ADDRESS(ROW(),COLUMN())))</f>
        <v>0</v>
      </c>
      <c r="R188" s="143" cm="1">
        <f t="array" aca="1" ref="R188" ca="1">SUM(INDIRECT("'"&amp;TOTALECSheets&amp;"'!"&amp;ADDRESS(ROW(),COLUMN())))</f>
        <v>0</v>
      </c>
      <c r="S188" s="143" cm="1">
        <f t="array" aca="1" ref="S188" ca="1">SUM(INDIRECT("'"&amp;TOTALECSheets&amp;"'!"&amp;ADDRESS(ROW(),COLUMN())))</f>
        <v>0</v>
      </c>
      <c r="T188" s="143" cm="1">
        <f t="array" aca="1" ref="T188" ca="1">SUM(INDIRECT("'"&amp;TOTALECSheets&amp;"'!"&amp;ADDRESS(ROW(),COLUMN())))</f>
        <v>0</v>
      </c>
      <c r="U188" s="143" cm="1">
        <f t="array" aca="1" ref="U188" ca="1">SUM(INDIRECT("'"&amp;TOTALECSheets&amp;"'!"&amp;ADDRESS(ROW(),COLUMN())))</f>
        <v>0</v>
      </c>
      <c r="V188" s="143" cm="1">
        <f t="array" aca="1" ref="V188" ca="1">SUM(INDIRECT("'"&amp;TOTALECSheets&amp;"'!"&amp;ADDRESS(ROW(),COLUMN())))</f>
        <v>0</v>
      </c>
      <c r="W188" s="143" cm="1">
        <f t="array" aca="1" ref="W188" ca="1">SUM(INDIRECT("'"&amp;TOTALECSheets&amp;"'!"&amp;ADDRESS(ROW(),COLUMN())))</f>
        <v>0</v>
      </c>
      <c r="X188" s="143" cm="1">
        <f t="array" aca="1" ref="X188" ca="1">SUM(INDIRECT("'"&amp;TOTALECSheets&amp;"'!"&amp;ADDRESS(ROW(),COLUMN())))</f>
        <v>0</v>
      </c>
      <c r="Y188" s="143" cm="1">
        <f t="array" aca="1" ref="Y188" ca="1">SUM(INDIRECT("'"&amp;TOTALECSheets&amp;"'!"&amp;ADDRESS(ROW(),COLUMN())))</f>
        <v>0</v>
      </c>
      <c r="Z188" s="143" cm="1">
        <f t="array" aca="1" ref="Z188" ca="1">SUM(INDIRECT("'"&amp;TOTALECSheets&amp;"'!"&amp;ADDRESS(ROW(),COLUMN())))</f>
        <v>0</v>
      </c>
    </row>
    <row r="189" spans="1:26" outlineLevel="1">
      <c r="A189" s="113">
        <f>IF(ISBLANK('Input-Accounts'!A189),"",'Input-Accounts'!A189)</f>
        <v>162</v>
      </c>
      <c r="B189" s="17" t="str">
        <f>IF(ISBLANK('Input-Accounts'!B189),"",'Input-Accounts'!B189)</f>
        <v>Rents</v>
      </c>
      <c r="C189" s="113">
        <f>IF(ISBLANK('Input-Accounts'!C189),"",'Input-Accounts'!C189)</f>
        <v>931</v>
      </c>
      <c r="D189" s="143" cm="1">
        <f t="array" aca="1" ref="D189" ca="1">SUM(INDIRECT("'"&amp;TOTALECSheets&amp;"'!"&amp;ADDRESS(ROW(),COLUMN())))</f>
        <v>0</v>
      </c>
      <c r="E189" s="143">
        <f t="shared" ca="1" si="15"/>
        <v>0</v>
      </c>
      <c r="F189" s="89"/>
      <c r="G189" s="143" cm="1">
        <f t="array" aca="1" ref="G189" ca="1">SUM(INDIRECT("'"&amp;TOTALECSheets&amp;"'!"&amp;ADDRESS(ROW(),COLUMN())))</f>
        <v>0</v>
      </c>
      <c r="H189" s="143" cm="1">
        <f t="array" aca="1" ref="H189" ca="1">SUM(INDIRECT("'"&amp;TOTALECSheets&amp;"'!"&amp;ADDRESS(ROW(),COLUMN())))</f>
        <v>0</v>
      </c>
      <c r="I189" s="143" cm="1">
        <f t="array" aca="1" ref="I189" ca="1">SUM(INDIRECT("'"&amp;TOTALECSheets&amp;"'!"&amp;ADDRESS(ROW(),COLUMN())))</f>
        <v>0</v>
      </c>
      <c r="J189" s="143" cm="1">
        <f t="array" aca="1" ref="J189" ca="1">SUM(INDIRECT("'"&amp;TOTALECSheets&amp;"'!"&amp;ADDRESS(ROW(),COLUMN())))</f>
        <v>0</v>
      </c>
      <c r="K189" s="143" cm="1">
        <f t="array" aca="1" ref="K189" ca="1">SUM(INDIRECT("'"&amp;TOTALECSheets&amp;"'!"&amp;ADDRESS(ROW(),COLUMN())))</f>
        <v>0</v>
      </c>
      <c r="L189" s="143" cm="1">
        <f t="array" aca="1" ref="L189" ca="1">SUM(INDIRECT("'"&amp;TOTALECSheets&amp;"'!"&amp;ADDRESS(ROW(),COLUMN())))</f>
        <v>0</v>
      </c>
      <c r="M189" s="143" cm="1">
        <f t="array" aca="1" ref="M189" ca="1">SUM(INDIRECT("'"&amp;TOTALECSheets&amp;"'!"&amp;ADDRESS(ROW(),COLUMN())))</f>
        <v>0</v>
      </c>
      <c r="N189" s="143" cm="1">
        <f t="array" aca="1" ref="N189" ca="1">SUM(INDIRECT("'"&amp;TOTALECSheets&amp;"'!"&amp;ADDRESS(ROW(),COLUMN())))</f>
        <v>0</v>
      </c>
      <c r="O189" s="143" cm="1">
        <f t="array" aca="1" ref="O189" ca="1">SUM(INDIRECT("'"&amp;TOTALECSheets&amp;"'!"&amp;ADDRESS(ROW(),COLUMN())))</f>
        <v>0</v>
      </c>
      <c r="P189" s="143" cm="1">
        <f t="array" aca="1" ref="P189" ca="1">SUM(INDIRECT("'"&amp;TOTALECSheets&amp;"'!"&amp;ADDRESS(ROW(),COLUMN())))</f>
        <v>0</v>
      </c>
      <c r="Q189" s="143" cm="1">
        <f t="array" aca="1" ref="Q189" ca="1">SUM(INDIRECT("'"&amp;TOTALECSheets&amp;"'!"&amp;ADDRESS(ROW(),COLUMN())))</f>
        <v>0</v>
      </c>
      <c r="R189" s="143" cm="1">
        <f t="array" aca="1" ref="R189" ca="1">SUM(INDIRECT("'"&amp;TOTALECSheets&amp;"'!"&amp;ADDRESS(ROW(),COLUMN())))</f>
        <v>0</v>
      </c>
      <c r="S189" s="143" cm="1">
        <f t="array" aca="1" ref="S189" ca="1">SUM(INDIRECT("'"&amp;TOTALECSheets&amp;"'!"&amp;ADDRESS(ROW(),COLUMN())))</f>
        <v>0</v>
      </c>
      <c r="T189" s="143" cm="1">
        <f t="array" aca="1" ref="T189" ca="1">SUM(INDIRECT("'"&amp;TOTALECSheets&amp;"'!"&amp;ADDRESS(ROW(),COLUMN())))</f>
        <v>0</v>
      </c>
      <c r="U189" s="143" cm="1">
        <f t="array" aca="1" ref="U189" ca="1">SUM(INDIRECT("'"&amp;TOTALECSheets&amp;"'!"&amp;ADDRESS(ROW(),COLUMN())))</f>
        <v>0</v>
      </c>
      <c r="V189" s="143" cm="1">
        <f t="array" aca="1" ref="V189" ca="1">SUM(INDIRECT("'"&amp;TOTALECSheets&amp;"'!"&amp;ADDRESS(ROW(),COLUMN())))</f>
        <v>0</v>
      </c>
      <c r="W189" s="143" cm="1">
        <f t="array" aca="1" ref="W189" ca="1">SUM(INDIRECT("'"&amp;TOTALECSheets&amp;"'!"&amp;ADDRESS(ROW(),COLUMN())))</f>
        <v>0</v>
      </c>
      <c r="X189" s="143" cm="1">
        <f t="array" aca="1" ref="X189" ca="1">SUM(INDIRECT("'"&amp;TOTALECSheets&amp;"'!"&amp;ADDRESS(ROW(),COLUMN())))</f>
        <v>0</v>
      </c>
      <c r="Y189" s="143" cm="1">
        <f t="array" aca="1" ref="Y189" ca="1">SUM(INDIRECT("'"&amp;TOTALECSheets&amp;"'!"&amp;ADDRESS(ROW(),COLUMN())))</f>
        <v>0</v>
      </c>
      <c r="Z189" s="143" cm="1">
        <f t="array" aca="1" ref="Z189" ca="1">SUM(INDIRECT("'"&amp;TOTALECSheets&amp;"'!"&amp;ADDRESS(ROW(),COLUMN())))</f>
        <v>0</v>
      </c>
    </row>
    <row r="190" spans="1:26" outlineLevel="1">
      <c r="A190" s="113">
        <f>IF(ISBLANK('Input-Accounts'!A190),"",'Input-Accounts'!A190)</f>
        <v>163</v>
      </c>
      <c r="B190" s="17" t="str">
        <f>IF(ISBLANK('Input-Accounts'!B190),"",'Input-Accounts'!B190)</f>
        <v>Maintenance of general plant</v>
      </c>
      <c r="C190" s="113">
        <f>IF(ISBLANK('Input-Accounts'!C190),"",'Input-Accounts'!C190)</f>
        <v>935</v>
      </c>
      <c r="D190" s="143" cm="1">
        <f t="array" aca="1" ref="D190" ca="1">SUM(INDIRECT("'"&amp;TOTALECSheets&amp;"'!"&amp;ADDRESS(ROW(),COLUMN())))</f>
        <v>0</v>
      </c>
      <c r="E190" s="143">
        <f t="shared" ca="1" si="15"/>
        <v>0</v>
      </c>
      <c r="F190" s="89"/>
      <c r="G190" s="143" cm="1">
        <f t="array" aca="1" ref="G190" ca="1">SUM(INDIRECT("'"&amp;TOTALECSheets&amp;"'!"&amp;ADDRESS(ROW(),COLUMN())))</f>
        <v>0</v>
      </c>
      <c r="H190" s="143" cm="1">
        <f t="array" aca="1" ref="H190" ca="1">SUM(INDIRECT("'"&amp;TOTALECSheets&amp;"'!"&amp;ADDRESS(ROW(),COLUMN())))</f>
        <v>0</v>
      </c>
      <c r="I190" s="143" cm="1">
        <f t="array" aca="1" ref="I190" ca="1">SUM(INDIRECT("'"&amp;TOTALECSheets&amp;"'!"&amp;ADDRESS(ROW(),COLUMN())))</f>
        <v>0</v>
      </c>
      <c r="J190" s="143" cm="1">
        <f t="array" aca="1" ref="J190" ca="1">SUM(INDIRECT("'"&amp;TOTALECSheets&amp;"'!"&amp;ADDRESS(ROW(),COLUMN())))</f>
        <v>0</v>
      </c>
      <c r="K190" s="143" cm="1">
        <f t="array" aca="1" ref="K190" ca="1">SUM(INDIRECT("'"&amp;TOTALECSheets&amp;"'!"&amp;ADDRESS(ROW(),COLUMN())))</f>
        <v>0</v>
      </c>
      <c r="L190" s="143" cm="1">
        <f t="array" aca="1" ref="L190" ca="1">SUM(INDIRECT("'"&amp;TOTALECSheets&amp;"'!"&amp;ADDRESS(ROW(),COLUMN())))</f>
        <v>0</v>
      </c>
      <c r="M190" s="143" cm="1">
        <f t="array" aca="1" ref="M190" ca="1">SUM(INDIRECT("'"&amp;TOTALECSheets&amp;"'!"&amp;ADDRESS(ROW(),COLUMN())))</f>
        <v>0</v>
      </c>
      <c r="N190" s="143" cm="1">
        <f t="array" aca="1" ref="N190" ca="1">SUM(INDIRECT("'"&amp;TOTALECSheets&amp;"'!"&amp;ADDRESS(ROW(),COLUMN())))</f>
        <v>0</v>
      </c>
      <c r="O190" s="143" cm="1">
        <f t="array" aca="1" ref="O190" ca="1">SUM(INDIRECT("'"&amp;TOTALECSheets&amp;"'!"&amp;ADDRESS(ROW(),COLUMN())))</f>
        <v>0</v>
      </c>
      <c r="P190" s="143" cm="1">
        <f t="array" aca="1" ref="P190" ca="1">SUM(INDIRECT("'"&amp;TOTALECSheets&amp;"'!"&amp;ADDRESS(ROW(),COLUMN())))</f>
        <v>0</v>
      </c>
      <c r="Q190" s="143" cm="1">
        <f t="array" aca="1" ref="Q190" ca="1">SUM(INDIRECT("'"&amp;TOTALECSheets&amp;"'!"&amp;ADDRESS(ROW(),COLUMN())))</f>
        <v>0</v>
      </c>
      <c r="R190" s="143" cm="1">
        <f t="array" aca="1" ref="R190" ca="1">SUM(INDIRECT("'"&amp;TOTALECSheets&amp;"'!"&amp;ADDRESS(ROW(),COLUMN())))</f>
        <v>0</v>
      </c>
      <c r="S190" s="143" cm="1">
        <f t="array" aca="1" ref="S190" ca="1">SUM(INDIRECT("'"&amp;TOTALECSheets&amp;"'!"&amp;ADDRESS(ROW(),COLUMN())))</f>
        <v>0</v>
      </c>
      <c r="T190" s="143" cm="1">
        <f t="array" aca="1" ref="T190" ca="1">SUM(INDIRECT("'"&amp;TOTALECSheets&amp;"'!"&amp;ADDRESS(ROW(),COLUMN())))</f>
        <v>0</v>
      </c>
      <c r="U190" s="143" cm="1">
        <f t="array" aca="1" ref="U190" ca="1">SUM(INDIRECT("'"&amp;TOTALECSheets&amp;"'!"&amp;ADDRESS(ROW(),COLUMN())))</f>
        <v>0</v>
      </c>
      <c r="V190" s="143" cm="1">
        <f t="array" aca="1" ref="V190" ca="1">SUM(INDIRECT("'"&amp;TOTALECSheets&amp;"'!"&amp;ADDRESS(ROW(),COLUMN())))</f>
        <v>0</v>
      </c>
      <c r="W190" s="143" cm="1">
        <f t="array" aca="1" ref="W190" ca="1">SUM(INDIRECT("'"&amp;TOTALECSheets&amp;"'!"&amp;ADDRESS(ROW(),COLUMN())))</f>
        <v>0</v>
      </c>
      <c r="X190" s="143" cm="1">
        <f t="array" aca="1" ref="X190" ca="1">SUM(INDIRECT("'"&amp;TOTALECSheets&amp;"'!"&amp;ADDRESS(ROW(),COLUMN())))</f>
        <v>0</v>
      </c>
      <c r="Y190" s="143" cm="1">
        <f t="array" aca="1" ref="Y190" ca="1">SUM(INDIRECT("'"&amp;TOTALECSheets&amp;"'!"&amp;ADDRESS(ROW(),COLUMN())))</f>
        <v>0</v>
      </c>
      <c r="Z190" s="143" cm="1">
        <f t="array" aca="1" ref="Z190" ca="1">SUM(INDIRECT("'"&amp;TOTALECSheets&amp;"'!"&amp;ADDRESS(ROW(),COLUMN())))</f>
        <v>0</v>
      </c>
    </row>
    <row r="191" spans="1:26">
      <c r="A191" s="113">
        <f>IF(ISBLANK('Input-Accounts'!A191),"",'Input-Accounts'!A191)</f>
        <v>164</v>
      </c>
      <c r="B191" s="79" t="str">
        <f>IF(ISBLANK('Input-Accounts'!B191),"",'Input-Accounts'!B191)</f>
        <v>Total Administrative and General Expenses</v>
      </c>
      <c r="C191" s="113" t="str">
        <f>IF(ISBLANK('Input-Accounts'!C191),"",'Input-Accounts'!C191)</f>
        <v/>
      </c>
      <c r="D191" s="144" cm="1">
        <f t="array" aca="1" ref="D191" ca="1">SUM(INDIRECT("'"&amp;TOTALECSheets&amp;"'!"&amp;ADDRESS(ROW(),COLUMN())))</f>
        <v>608540.44398094935</v>
      </c>
      <c r="E191" s="143">
        <f t="shared" ca="1" si="15"/>
        <v>0</v>
      </c>
      <c r="G191" s="144" cm="1">
        <f t="array" aca="1" ref="G191" ca="1">SUM(INDIRECT("'"&amp;TOTALECSheets&amp;"'!"&amp;ADDRESS(ROW(),COLUMN())))</f>
        <v>198662.93810421781</v>
      </c>
      <c r="H191" s="144" cm="1">
        <f t="array" aca="1" ref="H191" ca="1">SUM(INDIRECT("'"&amp;TOTALECSheets&amp;"'!"&amp;ADDRESS(ROW(),COLUMN())))</f>
        <v>140573.46625966777</v>
      </c>
      <c r="I191" s="144" cm="1">
        <f t="array" aca="1" ref="I191" ca="1">SUM(INDIRECT("'"&amp;TOTALECSheets&amp;"'!"&amp;ADDRESS(ROW(),COLUMN())))</f>
        <v>18616.64248916004</v>
      </c>
      <c r="J191" s="144" cm="1">
        <f t="array" aca="1" ref="J191" ca="1">SUM(INDIRECT("'"&amp;TOTALECSheets&amp;"'!"&amp;ADDRESS(ROW(),COLUMN())))</f>
        <v>25520.235137018986</v>
      </c>
      <c r="K191" s="144" cm="1">
        <f t="array" aca="1" ref="K191" ca="1">SUM(INDIRECT("'"&amp;TOTALECSheets&amp;"'!"&amp;ADDRESS(ROW(),COLUMN())))</f>
        <v>3207.6354986633469</v>
      </c>
      <c r="L191" s="144" cm="1">
        <f t="array" aca="1" ref="L191" ca="1">SUM(INDIRECT("'"&amp;TOTALECSheets&amp;"'!"&amp;ADDRESS(ROW(),COLUMN())))</f>
        <v>182903.90269679541</v>
      </c>
      <c r="M191" s="144" cm="1">
        <f t="array" aca="1" ref="M191" ca="1">SUM(INDIRECT("'"&amp;TOTALECSheets&amp;"'!"&amp;ADDRESS(ROW(),COLUMN())))</f>
        <v>39055.623795425898</v>
      </c>
      <c r="N191" s="144" cm="1">
        <f t="array" aca="1" ref="N191" ca="1">SUM(INDIRECT("'"&amp;TOTALECSheets&amp;"'!"&amp;ADDRESS(ROW(),COLUMN())))</f>
        <v>0</v>
      </c>
      <c r="O191" s="144" cm="1">
        <f t="array" aca="1" ref="O191" ca="1">SUM(INDIRECT("'"&amp;TOTALECSheets&amp;"'!"&amp;ADDRESS(ROW(),COLUMN())))</f>
        <v>0</v>
      </c>
      <c r="P191" s="144" cm="1">
        <f t="array" aca="1" ref="P191" ca="1">SUM(INDIRECT("'"&amp;TOTALECSheets&amp;"'!"&amp;ADDRESS(ROW(),COLUMN())))</f>
        <v>0</v>
      </c>
      <c r="Q191" s="144" cm="1">
        <f t="array" aca="1" ref="Q191" ca="1">SUM(INDIRECT("'"&amp;TOTALECSheets&amp;"'!"&amp;ADDRESS(ROW(),COLUMN())))</f>
        <v>0</v>
      </c>
      <c r="R191" s="144" cm="1">
        <f t="array" aca="1" ref="R191" ca="1">SUM(INDIRECT("'"&amp;TOTALECSheets&amp;"'!"&amp;ADDRESS(ROW(),COLUMN())))</f>
        <v>0</v>
      </c>
      <c r="S191" s="144" cm="1">
        <f t="array" aca="1" ref="S191" ca="1">SUM(INDIRECT("'"&amp;TOTALECSheets&amp;"'!"&amp;ADDRESS(ROW(),COLUMN())))</f>
        <v>0</v>
      </c>
      <c r="T191" s="144" cm="1">
        <f t="array" aca="1" ref="T191" ca="1">SUM(INDIRECT("'"&amp;TOTALECSheets&amp;"'!"&amp;ADDRESS(ROW(),COLUMN())))</f>
        <v>0</v>
      </c>
      <c r="U191" s="144" cm="1">
        <f t="array" aca="1" ref="U191" ca="1">SUM(INDIRECT("'"&amp;TOTALECSheets&amp;"'!"&amp;ADDRESS(ROW(),COLUMN())))</f>
        <v>0</v>
      </c>
      <c r="V191" s="144" cm="1">
        <f t="array" aca="1" ref="V191" ca="1">SUM(INDIRECT("'"&amp;TOTALECSheets&amp;"'!"&amp;ADDRESS(ROW(),COLUMN())))</f>
        <v>0</v>
      </c>
      <c r="W191" s="144" cm="1">
        <f t="array" aca="1" ref="W191" ca="1">SUM(INDIRECT("'"&amp;TOTALECSheets&amp;"'!"&amp;ADDRESS(ROW(),COLUMN())))</f>
        <v>0</v>
      </c>
      <c r="X191" s="144" cm="1">
        <f t="array" aca="1" ref="X191" ca="1">SUM(INDIRECT("'"&amp;TOTALECSheets&amp;"'!"&amp;ADDRESS(ROW(),COLUMN())))</f>
        <v>0</v>
      </c>
      <c r="Y191" s="144" cm="1">
        <f t="array" aca="1" ref="Y191" ca="1">SUM(INDIRECT("'"&amp;TOTALECSheets&amp;"'!"&amp;ADDRESS(ROW(),COLUMN())))</f>
        <v>0</v>
      </c>
      <c r="Z191" s="144" cm="1">
        <f t="array" aca="1" ref="Z191" ca="1">SUM(INDIRECT("'"&amp;TOTALECSheets&amp;"'!"&amp;ADDRESS(ROW(),COLUMN())))</f>
        <v>0</v>
      </c>
    </row>
    <row r="192" spans="1:26">
      <c r="A192" s="113" t="str">
        <f>IF(ISBLANK('Input-Accounts'!A192),"",'Input-Accounts'!A192)</f>
        <v/>
      </c>
      <c r="B192" s="133" t="str">
        <f>IF(ISBLANK('Input-Accounts'!B192),"",'Input-Accounts'!B192)</f>
        <v/>
      </c>
      <c r="D192" s="143"/>
      <c r="E192" s="143">
        <f t="shared" si="15"/>
        <v>0</v>
      </c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</row>
    <row r="193" spans="1:26" ht="15" thickBot="1">
      <c r="A193" s="113">
        <f>IF(ISBLANK('Input-Accounts'!A193),"",'Input-Accounts'!A193)</f>
        <v>165</v>
      </c>
      <c r="B193" s="127" t="str">
        <f>IF(ISBLANK('Input-Accounts'!B193),"",'Input-Accounts'!B193)</f>
        <v>TOTAL OPERATION AND MAINTENANCE EXPENSE</v>
      </c>
      <c r="C193" s="113" t="str">
        <f>IF(ISBLANK('Input-Accounts'!C193),"",'Input-Accounts'!C193)</f>
        <v/>
      </c>
      <c r="D193" s="75" cm="1">
        <f t="array" aca="1" ref="D193" ca="1">SUM(INDIRECT("'"&amp;TOTALECSheets&amp;"'!"&amp;ADDRESS(ROW(),COLUMN())))</f>
        <v>1261797.5704856885</v>
      </c>
      <c r="E193" s="143">
        <f t="shared" ca="1" si="15"/>
        <v>0</v>
      </c>
      <c r="G193" s="75" cm="1">
        <f t="array" aca="1" ref="G193" ca="1">SUM(INDIRECT("'"&amp;TOTALECSheets&amp;"'!"&amp;ADDRESS(ROW(),COLUMN())))</f>
        <v>409609.42957509588</v>
      </c>
      <c r="H193" s="75" cm="1">
        <f t="array" aca="1" ref="H193" ca="1">SUM(INDIRECT("'"&amp;TOTALECSheets&amp;"'!"&amp;ADDRESS(ROW(),COLUMN())))</f>
        <v>289838.7483719291</v>
      </c>
      <c r="I193" s="75" cm="1">
        <f t="array" aca="1" ref="I193" ca="1">SUM(INDIRECT("'"&amp;TOTALECSheets&amp;"'!"&amp;ADDRESS(ROW(),COLUMN())))</f>
        <v>38384.372965369126</v>
      </c>
      <c r="J193" s="75" cm="1">
        <f t="array" aca="1" ref="J193" ca="1">SUM(INDIRECT("'"&amp;TOTALECSheets&amp;"'!"&amp;ADDRESS(ROW(),COLUMN())))</f>
        <v>52618.415175219503</v>
      </c>
      <c r="K193" s="75" cm="1">
        <f t="array" aca="1" ref="K193" ca="1">SUM(INDIRECT("'"&amp;TOTALECSheets&amp;"'!"&amp;ADDRESS(ROW(),COLUMN())))</f>
        <v>6613.6027153845198</v>
      </c>
      <c r="L193" s="75" cm="1">
        <f t="array" aca="1" ref="L193" ca="1">SUM(INDIRECT("'"&amp;TOTALECSheets&amp;"'!"&amp;ADDRESS(ROW(),COLUMN())))</f>
        <v>382959.36679581704</v>
      </c>
      <c r="M193" s="75" cm="1">
        <f t="array" aca="1" ref="M193" ca="1">SUM(INDIRECT("'"&amp;TOTALECSheets&amp;"'!"&amp;ADDRESS(ROW(),COLUMN())))</f>
        <v>81773.634886873275</v>
      </c>
      <c r="N193" s="75" cm="1">
        <f t="array" aca="1" ref="N193" ca="1">SUM(INDIRECT("'"&amp;TOTALECSheets&amp;"'!"&amp;ADDRESS(ROW(),COLUMN())))</f>
        <v>0</v>
      </c>
      <c r="O193" s="75" cm="1">
        <f t="array" aca="1" ref="O193" ca="1">SUM(INDIRECT("'"&amp;TOTALECSheets&amp;"'!"&amp;ADDRESS(ROW(),COLUMN())))</f>
        <v>0</v>
      </c>
      <c r="P193" s="75" cm="1">
        <f t="array" aca="1" ref="P193" ca="1">SUM(INDIRECT("'"&amp;TOTALECSheets&amp;"'!"&amp;ADDRESS(ROW(),COLUMN())))</f>
        <v>0</v>
      </c>
      <c r="Q193" s="75" cm="1">
        <f t="array" aca="1" ref="Q193" ca="1">SUM(INDIRECT("'"&amp;TOTALECSheets&amp;"'!"&amp;ADDRESS(ROW(),COLUMN())))</f>
        <v>0</v>
      </c>
      <c r="R193" s="75" cm="1">
        <f t="array" aca="1" ref="R193" ca="1">SUM(INDIRECT("'"&amp;TOTALECSheets&amp;"'!"&amp;ADDRESS(ROW(),COLUMN())))</f>
        <v>0</v>
      </c>
      <c r="S193" s="75" cm="1">
        <f t="array" aca="1" ref="S193" ca="1">SUM(INDIRECT("'"&amp;TOTALECSheets&amp;"'!"&amp;ADDRESS(ROW(),COLUMN())))</f>
        <v>0</v>
      </c>
      <c r="T193" s="75" cm="1">
        <f t="array" aca="1" ref="T193" ca="1">SUM(INDIRECT("'"&amp;TOTALECSheets&amp;"'!"&amp;ADDRESS(ROW(),COLUMN())))</f>
        <v>0</v>
      </c>
      <c r="U193" s="75" cm="1">
        <f t="array" aca="1" ref="U193" ca="1">SUM(INDIRECT("'"&amp;TOTALECSheets&amp;"'!"&amp;ADDRESS(ROW(),COLUMN())))</f>
        <v>0</v>
      </c>
      <c r="V193" s="75" cm="1">
        <f t="array" aca="1" ref="V193" ca="1">SUM(INDIRECT("'"&amp;TOTALECSheets&amp;"'!"&amp;ADDRESS(ROW(),COLUMN())))</f>
        <v>0</v>
      </c>
      <c r="W193" s="75" cm="1">
        <f t="array" aca="1" ref="W193" ca="1">SUM(INDIRECT("'"&amp;TOTALECSheets&amp;"'!"&amp;ADDRESS(ROW(),COLUMN())))</f>
        <v>0</v>
      </c>
      <c r="X193" s="75" cm="1">
        <f t="array" aca="1" ref="X193" ca="1">SUM(INDIRECT("'"&amp;TOTALECSheets&amp;"'!"&amp;ADDRESS(ROW(),COLUMN())))</f>
        <v>0</v>
      </c>
      <c r="Y193" s="75" cm="1">
        <f t="array" aca="1" ref="Y193" ca="1">SUM(INDIRECT("'"&amp;TOTALECSheets&amp;"'!"&amp;ADDRESS(ROW(),COLUMN())))</f>
        <v>0</v>
      </c>
      <c r="Z193" s="75" cm="1">
        <f t="array" aca="1" ref="Z193" ca="1">SUM(INDIRECT("'"&amp;TOTALECSheets&amp;"'!"&amp;ADDRESS(ROW(),COLUMN())))</f>
        <v>0</v>
      </c>
    </row>
    <row r="194" spans="1:26" ht="15" thickTop="1">
      <c r="A194" s="113" t="str">
        <f>IF(ISBLANK('Input-Accounts'!A194),"",'Input-Accounts'!A194)</f>
        <v/>
      </c>
      <c r="B194" s="79" t="str">
        <f>IF(ISBLANK('Input-Accounts'!B194),"",'Input-Accounts'!B194)</f>
        <v/>
      </c>
      <c r="D194" s="143"/>
      <c r="E194" s="143">
        <f t="shared" si="15"/>
        <v>0</v>
      </c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</row>
    <row r="195" spans="1:26">
      <c r="A195" s="113">
        <f>IF(ISBLANK('Input-Accounts'!A195),"",'Input-Accounts'!A195)</f>
        <v>166</v>
      </c>
      <c r="B195" s="127" t="str">
        <f>IF(ISBLANK('Input-Accounts'!B195),"",'Input-Accounts'!B195)</f>
        <v>Adjustments, Depreciation and Amortization Expense</v>
      </c>
      <c r="D195" s="143"/>
      <c r="E195" s="143">
        <f t="shared" si="15"/>
        <v>0</v>
      </c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</row>
    <row r="196" spans="1:26">
      <c r="A196" s="113">
        <f>IF(ISBLANK('Input-Accounts'!A196),"",'Input-Accounts'!A196)</f>
        <v>167</v>
      </c>
      <c r="B196" s="127" t="str">
        <f>IF(ISBLANK('Input-Accounts'!B196),"",'Input-Accounts'!B196)</f>
        <v>Depreciation Expense</v>
      </c>
      <c r="D196" s="143"/>
      <c r="E196" s="143">
        <f t="shared" si="15"/>
        <v>0</v>
      </c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</row>
    <row r="197" spans="1:26" outlineLevel="1">
      <c r="A197" s="113">
        <f>IF(ISBLANK('Input-Accounts'!A197),"",'Input-Accounts'!A197)</f>
        <v>168</v>
      </c>
      <c r="B197" s="81" t="str">
        <f>IF(ISBLANK('Input-Accounts'!B197),"",'Input-Accounts'!B197)</f>
        <v>Intangible Plant</v>
      </c>
      <c r="C197" s="113" t="str">
        <f>IF(ISBLANK('Input-Accounts'!C197),"",'Input-Accounts'!C197)</f>
        <v/>
      </c>
      <c r="E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</row>
    <row r="198" spans="1:26" outlineLevel="1">
      <c r="A198" s="113">
        <f>IF(ISBLANK('Input-Accounts'!A198),"",'Input-Accounts'!A198)</f>
        <v>169</v>
      </c>
      <c r="B198" s="17" t="str">
        <f>IF(ISBLANK('Input-Accounts'!B198),"",'Input-Accounts'!B198)</f>
        <v>Organization</v>
      </c>
      <c r="C198" s="113">
        <f>IF(ISBLANK('Input-Accounts'!C198),"",'Input-Accounts'!C198)</f>
        <v>301</v>
      </c>
      <c r="D198" s="143" cm="1">
        <f t="array" aca="1" ref="D198" ca="1">SUM(INDIRECT("'"&amp;TOTALECSheets&amp;"'!"&amp;ADDRESS(ROW(),COLUMN())))</f>
        <v>0</v>
      </c>
      <c r="E198" s="143">
        <f t="shared" ref="E198:E220" ca="1" si="16">IFERROR(IF(D198="",0,IF(D198=0,0,IF(ABS(D198-SUM($G198:$Z198))&lt;Check_Limit,0,1))),1)</f>
        <v>0</v>
      </c>
      <c r="F198" s="89"/>
      <c r="G198" s="143" cm="1">
        <f t="array" aca="1" ref="G198" ca="1">SUM(INDIRECT("'"&amp;TOTALECSheets&amp;"'!"&amp;ADDRESS(ROW(),COLUMN())))</f>
        <v>0</v>
      </c>
      <c r="H198" s="143" cm="1">
        <f t="array" aca="1" ref="H198" ca="1">SUM(INDIRECT("'"&amp;TOTALECSheets&amp;"'!"&amp;ADDRESS(ROW(),COLUMN())))</f>
        <v>0</v>
      </c>
      <c r="I198" s="143" cm="1">
        <f t="array" aca="1" ref="I198" ca="1">SUM(INDIRECT("'"&amp;TOTALECSheets&amp;"'!"&amp;ADDRESS(ROW(),COLUMN())))</f>
        <v>0</v>
      </c>
      <c r="J198" s="143" cm="1">
        <f t="array" aca="1" ref="J198" ca="1">SUM(INDIRECT("'"&amp;TOTALECSheets&amp;"'!"&amp;ADDRESS(ROW(),COLUMN())))</f>
        <v>0</v>
      </c>
      <c r="K198" s="143" cm="1">
        <f t="array" aca="1" ref="K198" ca="1">SUM(INDIRECT("'"&amp;TOTALECSheets&amp;"'!"&amp;ADDRESS(ROW(),COLUMN())))</f>
        <v>0</v>
      </c>
      <c r="L198" s="143" cm="1">
        <f t="array" aca="1" ref="L198" ca="1">SUM(INDIRECT("'"&amp;TOTALECSheets&amp;"'!"&amp;ADDRESS(ROW(),COLUMN())))</f>
        <v>0</v>
      </c>
      <c r="M198" s="143" cm="1">
        <f t="array" aca="1" ref="M198" ca="1">SUM(INDIRECT("'"&amp;TOTALECSheets&amp;"'!"&amp;ADDRESS(ROW(),COLUMN())))</f>
        <v>0</v>
      </c>
      <c r="N198" s="143" cm="1">
        <f t="array" aca="1" ref="N198" ca="1">SUM(INDIRECT("'"&amp;TOTALECSheets&amp;"'!"&amp;ADDRESS(ROW(),COLUMN())))</f>
        <v>0</v>
      </c>
      <c r="O198" s="143" cm="1">
        <f t="array" aca="1" ref="O198" ca="1">SUM(INDIRECT("'"&amp;TOTALECSheets&amp;"'!"&amp;ADDRESS(ROW(),COLUMN())))</f>
        <v>0</v>
      </c>
      <c r="P198" s="143" cm="1">
        <f t="array" aca="1" ref="P198" ca="1">SUM(INDIRECT("'"&amp;TOTALECSheets&amp;"'!"&amp;ADDRESS(ROW(),COLUMN())))</f>
        <v>0</v>
      </c>
      <c r="Q198" s="143" cm="1">
        <f t="array" aca="1" ref="Q198" ca="1">SUM(INDIRECT("'"&amp;TOTALECSheets&amp;"'!"&amp;ADDRESS(ROW(),COLUMN())))</f>
        <v>0</v>
      </c>
      <c r="R198" s="143" cm="1">
        <f t="array" aca="1" ref="R198" ca="1">SUM(INDIRECT("'"&amp;TOTALECSheets&amp;"'!"&amp;ADDRESS(ROW(),COLUMN())))</f>
        <v>0</v>
      </c>
      <c r="S198" s="143" cm="1">
        <f t="array" aca="1" ref="S198" ca="1">SUM(INDIRECT("'"&amp;TOTALECSheets&amp;"'!"&amp;ADDRESS(ROW(),COLUMN())))</f>
        <v>0</v>
      </c>
      <c r="T198" s="143" cm="1">
        <f t="array" aca="1" ref="T198" ca="1">SUM(INDIRECT("'"&amp;TOTALECSheets&amp;"'!"&amp;ADDRESS(ROW(),COLUMN())))</f>
        <v>0</v>
      </c>
      <c r="U198" s="143" cm="1">
        <f t="array" aca="1" ref="U198" ca="1">SUM(INDIRECT("'"&amp;TOTALECSheets&amp;"'!"&amp;ADDRESS(ROW(),COLUMN())))</f>
        <v>0</v>
      </c>
      <c r="V198" s="143" cm="1">
        <f t="array" aca="1" ref="V198" ca="1">SUM(INDIRECT("'"&amp;TOTALECSheets&amp;"'!"&amp;ADDRESS(ROW(),COLUMN())))</f>
        <v>0</v>
      </c>
      <c r="W198" s="143" cm="1">
        <f t="array" aca="1" ref="W198" ca="1">SUM(INDIRECT("'"&amp;TOTALECSheets&amp;"'!"&amp;ADDRESS(ROW(),COLUMN())))</f>
        <v>0</v>
      </c>
      <c r="X198" s="143" cm="1">
        <f t="array" aca="1" ref="X198" ca="1">SUM(INDIRECT("'"&amp;TOTALECSheets&amp;"'!"&amp;ADDRESS(ROW(),COLUMN())))</f>
        <v>0</v>
      </c>
      <c r="Y198" s="143" cm="1">
        <f t="array" aca="1" ref="Y198" ca="1">SUM(INDIRECT("'"&amp;TOTALECSheets&amp;"'!"&amp;ADDRESS(ROW(),COLUMN())))</f>
        <v>0</v>
      </c>
      <c r="Z198" s="143" cm="1">
        <f t="array" aca="1" ref="Z198" ca="1">SUM(INDIRECT("'"&amp;TOTALECSheets&amp;"'!"&amp;ADDRESS(ROW(),COLUMN())))</f>
        <v>0</v>
      </c>
    </row>
    <row r="199" spans="1:26" outlineLevel="1">
      <c r="A199" s="113">
        <f>IF(ISBLANK('Input-Accounts'!A199),"",'Input-Accounts'!A199)</f>
        <v>170</v>
      </c>
      <c r="B199" s="17" t="str">
        <f>IF(ISBLANK('Input-Accounts'!B199),"",'Input-Accounts'!B199)</f>
        <v>Franchises &amp; Consents</v>
      </c>
      <c r="C199" s="113">
        <f>IF(ISBLANK('Input-Accounts'!C199),"",'Input-Accounts'!C199)</f>
        <v>302</v>
      </c>
      <c r="D199" s="143" cm="1">
        <f t="array" aca="1" ref="D199" ca="1">SUM(INDIRECT("'"&amp;TOTALECSheets&amp;"'!"&amp;ADDRESS(ROW(),COLUMN())))</f>
        <v>0</v>
      </c>
      <c r="E199" s="143">
        <f t="shared" ca="1" si="16"/>
        <v>0</v>
      </c>
      <c r="F199" s="89"/>
      <c r="G199" s="143" cm="1">
        <f t="array" aca="1" ref="G199" ca="1">SUM(INDIRECT("'"&amp;TOTALECSheets&amp;"'!"&amp;ADDRESS(ROW(),COLUMN())))</f>
        <v>0</v>
      </c>
      <c r="H199" s="143" cm="1">
        <f t="array" aca="1" ref="H199" ca="1">SUM(INDIRECT("'"&amp;TOTALECSheets&amp;"'!"&amp;ADDRESS(ROW(),COLUMN())))</f>
        <v>0</v>
      </c>
      <c r="I199" s="143" cm="1">
        <f t="array" aca="1" ref="I199" ca="1">SUM(INDIRECT("'"&amp;TOTALECSheets&amp;"'!"&amp;ADDRESS(ROW(),COLUMN())))</f>
        <v>0</v>
      </c>
      <c r="J199" s="143" cm="1">
        <f t="array" aca="1" ref="J199" ca="1">SUM(INDIRECT("'"&amp;TOTALECSheets&amp;"'!"&amp;ADDRESS(ROW(),COLUMN())))</f>
        <v>0</v>
      </c>
      <c r="K199" s="143" cm="1">
        <f t="array" aca="1" ref="K199" ca="1">SUM(INDIRECT("'"&amp;TOTALECSheets&amp;"'!"&amp;ADDRESS(ROW(),COLUMN())))</f>
        <v>0</v>
      </c>
      <c r="L199" s="143" cm="1">
        <f t="array" aca="1" ref="L199" ca="1">SUM(INDIRECT("'"&amp;TOTALECSheets&amp;"'!"&amp;ADDRESS(ROW(),COLUMN())))</f>
        <v>0</v>
      </c>
      <c r="M199" s="143" cm="1">
        <f t="array" aca="1" ref="M199" ca="1">SUM(INDIRECT("'"&amp;TOTALECSheets&amp;"'!"&amp;ADDRESS(ROW(),COLUMN())))</f>
        <v>0</v>
      </c>
      <c r="N199" s="143" cm="1">
        <f t="array" aca="1" ref="N199" ca="1">SUM(INDIRECT("'"&amp;TOTALECSheets&amp;"'!"&amp;ADDRESS(ROW(),COLUMN())))</f>
        <v>0</v>
      </c>
      <c r="O199" s="143" cm="1">
        <f t="array" aca="1" ref="O199" ca="1">SUM(INDIRECT("'"&amp;TOTALECSheets&amp;"'!"&amp;ADDRESS(ROW(),COLUMN())))</f>
        <v>0</v>
      </c>
      <c r="P199" s="143" cm="1">
        <f t="array" aca="1" ref="P199" ca="1">SUM(INDIRECT("'"&amp;TOTALECSheets&amp;"'!"&amp;ADDRESS(ROW(),COLUMN())))</f>
        <v>0</v>
      </c>
      <c r="Q199" s="143" cm="1">
        <f t="array" aca="1" ref="Q199" ca="1">SUM(INDIRECT("'"&amp;TOTALECSheets&amp;"'!"&amp;ADDRESS(ROW(),COLUMN())))</f>
        <v>0</v>
      </c>
      <c r="R199" s="143" cm="1">
        <f t="array" aca="1" ref="R199" ca="1">SUM(INDIRECT("'"&amp;TOTALECSheets&amp;"'!"&amp;ADDRESS(ROW(),COLUMN())))</f>
        <v>0</v>
      </c>
      <c r="S199" s="143" cm="1">
        <f t="array" aca="1" ref="S199" ca="1">SUM(INDIRECT("'"&amp;TOTALECSheets&amp;"'!"&amp;ADDRESS(ROW(),COLUMN())))</f>
        <v>0</v>
      </c>
      <c r="T199" s="143" cm="1">
        <f t="array" aca="1" ref="T199" ca="1">SUM(INDIRECT("'"&amp;TOTALECSheets&amp;"'!"&amp;ADDRESS(ROW(),COLUMN())))</f>
        <v>0</v>
      </c>
      <c r="U199" s="143" cm="1">
        <f t="array" aca="1" ref="U199" ca="1">SUM(INDIRECT("'"&amp;TOTALECSheets&amp;"'!"&amp;ADDRESS(ROW(),COLUMN())))</f>
        <v>0</v>
      </c>
      <c r="V199" s="143" cm="1">
        <f t="array" aca="1" ref="V199" ca="1">SUM(INDIRECT("'"&amp;TOTALECSheets&amp;"'!"&amp;ADDRESS(ROW(),COLUMN())))</f>
        <v>0</v>
      </c>
      <c r="W199" s="143" cm="1">
        <f t="array" aca="1" ref="W199" ca="1">SUM(INDIRECT("'"&amp;TOTALECSheets&amp;"'!"&amp;ADDRESS(ROW(),COLUMN())))</f>
        <v>0</v>
      </c>
      <c r="X199" s="143" cm="1">
        <f t="array" aca="1" ref="X199" ca="1">SUM(INDIRECT("'"&amp;TOTALECSheets&amp;"'!"&amp;ADDRESS(ROW(),COLUMN())))</f>
        <v>0</v>
      </c>
      <c r="Y199" s="143" cm="1">
        <f t="array" aca="1" ref="Y199" ca="1">SUM(INDIRECT("'"&amp;TOTALECSheets&amp;"'!"&amp;ADDRESS(ROW(),COLUMN())))</f>
        <v>0</v>
      </c>
      <c r="Z199" s="143" cm="1">
        <f t="array" aca="1" ref="Z199" ca="1">SUM(INDIRECT("'"&amp;TOTALECSheets&amp;"'!"&amp;ADDRESS(ROW(),COLUMN())))</f>
        <v>0</v>
      </c>
    </row>
    <row r="200" spans="1:26" outlineLevel="1">
      <c r="A200" s="113">
        <f>IF(ISBLANK('Input-Accounts'!A200),"",'Input-Accounts'!A200)</f>
        <v>171</v>
      </c>
      <c r="B200" s="17" t="str">
        <f>IF(ISBLANK('Input-Accounts'!B200),"",'Input-Accounts'!B200)</f>
        <v>Misc. Intangible Plant</v>
      </c>
      <c r="C200" s="113">
        <f>IF(ISBLANK('Input-Accounts'!C200),"",'Input-Accounts'!C200)</f>
        <v>303</v>
      </c>
      <c r="D200" s="143" cm="1">
        <f t="array" aca="1" ref="D200" ca="1">SUM(INDIRECT("'"&amp;TOTALECSheets&amp;"'!"&amp;ADDRESS(ROW(),COLUMN())))</f>
        <v>84819.151259826191</v>
      </c>
      <c r="E200" s="143">
        <f t="shared" ca="1" si="16"/>
        <v>0</v>
      </c>
      <c r="F200" s="89"/>
      <c r="G200" s="143" cm="1">
        <f t="array" aca="1" ref="G200" ca="1">SUM(INDIRECT("'"&amp;TOTALECSheets&amp;"'!"&amp;ADDRESS(ROW(),COLUMN())))</f>
        <v>8540.0045667154991</v>
      </c>
      <c r="H200" s="143" cm="1">
        <f t="array" aca="1" ref="H200" ca="1">SUM(INDIRECT("'"&amp;TOTALECSheets&amp;"'!"&amp;ADDRESS(ROW(),COLUMN())))</f>
        <v>6042.8888008633685</v>
      </c>
      <c r="I200" s="143" cm="1">
        <f t="array" aca="1" ref="I200" ca="1">SUM(INDIRECT("'"&amp;TOTALECSheets&amp;"'!"&amp;ADDRESS(ROW(),COLUMN())))</f>
        <v>800.28118677542682</v>
      </c>
      <c r="J200" s="143" cm="1">
        <f t="array" aca="1" ref="J200" ca="1">SUM(INDIRECT("'"&amp;TOTALECSheets&amp;"'!"&amp;ADDRESS(ROW(),COLUMN())))</f>
        <v>1097.0487333649696</v>
      </c>
      <c r="K200" s="143" cm="1">
        <f t="array" aca="1" ref="K200" ca="1">SUM(INDIRECT("'"&amp;TOTALECSheets&amp;"'!"&amp;ADDRESS(ROW(),COLUMN())))</f>
        <v>137.88793253713663</v>
      </c>
      <c r="L200" s="143" cm="1">
        <f t="array" aca="1" ref="L200" ca="1">SUM(INDIRECT("'"&amp;TOTALECSheets&amp;"'!"&amp;ADDRESS(ROW(),COLUMN())))</f>
        <v>56200.50010178268</v>
      </c>
      <c r="M200" s="143" cm="1">
        <f t="array" aca="1" ref="M200" ca="1">SUM(INDIRECT("'"&amp;TOTALECSheets&amp;"'!"&amp;ADDRESS(ROW(),COLUMN())))</f>
        <v>12000.539937787104</v>
      </c>
      <c r="N200" s="143" cm="1">
        <f t="array" aca="1" ref="N200" ca="1">SUM(INDIRECT("'"&amp;TOTALECSheets&amp;"'!"&amp;ADDRESS(ROW(),COLUMN())))</f>
        <v>0</v>
      </c>
      <c r="O200" s="143" cm="1">
        <f t="array" aca="1" ref="O200" ca="1">SUM(INDIRECT("'"&amp;TOTALECSheets&amp;"'!"&amp;ADDRESS(ROW(),COLUMN())))</f>
        <v>0</v>
      </c>
      <c r="P200" s="143" cm="1">
        <f t="array" aca="1" ref="P200" ca="1">SUM(INDIRECT("'"&amp;TOTALECSheets&amp;"'!"&amp;ADDRESS(ROW(),COLUMN())))</f>
        <v>0</v>
      </c>
      <c r="Q200" s="143" cm="1">
        <f t="array" aca="1" ref="Q200" ca="1">SUM(INDIRECT("'"&amp;TOTALECSheets&amp;"'!"&amp;ADDRESS(ROW(),COLUMN())))</f>
        <v>0</v>
      </c>
      <c r="R200" s="143" cm="1">
        <f t="array" aca="1" ref="R200" ca="1">SUM(INDIRECT("'"&amp;TOTALECSheets&amp;"'!"&amp;ADDRESS(ROW(),COLUMN())))</f>
        <v>0</v>
      </c>
      <c r="S200" s="143" cm="1">
        <f t="array" aca="1" ref="S200" ca="1">SUM(INDIRECT("'"&amp;TOTALECSheets&amp;"'!"&amp;ADDRESS(ROW(),COLUMN())))</f>
        <v>0</v>
      </c>
      <c r="T200" s="143" cm="1">
        <f t="array" aca="1" ref="T200" ca="1">SUM(INDIRECT("'"&amp;TOTALECSheets&amp;"'!"&amp;ADDRESS(ROW(),COLUMN())))</f>
        <v>0</v>
      </c>
      <c r="U200" s="143" cm="1">
        <f t="array" aca="1" ref="U200" ca="1">SUM(INDIRECT("'"&amp;TOTALECSheets&amp;"'!"&amp;ADDRESS(ROW(),COLUMN())))</f>
        <v>0</v>
      </c>
      <c r="V200" s="143" cm="1">
        <f t="array" aca="1" ref="V200" ca="1">SUM(INDIRECT("'"&amp;TOTALECSheets&amp;"'!"&amp;ADDRESS(ROW(),COLUMN())))</f>
        <v>0</v>
      </c>
      <c r="W200" s="143" cm="1">
        <f t="array" aca="1" ref="W200" ca="1">SUM(INDIRECT("'"&amp;TOTALECSheets&amp;"'!"&amp;ADDRESS(ROW(),COLUMN())))</f>
        <v>0</v>
      </c>
      <c r="X200" s="143" cm="1">
        <f t="array" aca="1" ref="X200" ca="1">SUM(INDIRECT("'"&amp;TOTALECSheets&amp;"'!"&amp;ADDRESS(ROW(),COLUMN())))</f>
        <v>0</v>
      </c>
      <c r="Y200" s="143" cm="1">
        <f t="array" aca="1" ref="Y200" ca="1">SUM(INDIRECT("'"&amp;TOTALECSheets&amp;"'!"&amp;ADDRESS(ROW(),COLUMN())))</f>
        <v>0</v>
      </c>
      <c r="Z200" s="143" cm="1">
        <f t="array" aca="1" ref="Z200" ca="1">SUM(INDIRECT("'"&amp;TOTALECSheets&amp;"'!"&amp;ADDRESS(ROW(),COLUMN())))</f>
        <v>0</v>
      </c>
    </row>
    <row r="201" spans="1:26" outlineLevel="1">
      <c r="A201" s="113">
        <f>IF(ISBLANK('Input-Accounts'!A201),"",'Input-Accounts'!A201)</f>
        <v>172</v>
      </c>
      <c r="B201" s="79" t="str">
        <f>IF(ISBLANK('Input-Accounts'!B201),"",'Input-Accounts'!B201)</f>
        <v>Subtotal - Intangible Plant</v>
      </c>
      <c r="C201" s="113" t="str">
        <f>IF(ISBLANK('Input-Accounts'!C201),"",'Input-Accounts'!C201)</f>
        <v/>
      </c>
      <c r="D201" s="144" cm="1">
        <f t="array" aca="1" ref="D201" ca="1">SUM(INDIRECT("'"&amp;TOTALECSheets&amp;"'!"&amp;ADDRESS(ROW(),COLUMN())))</f>
        <v>84819.151259826191</v>
      </c>
      <c r="E201" s="143">
        <f t="shared" ca="1" si="16"/>
        <v>0</v>
      </c>
      <c r="G201" s="144" cm="1">
        <f t="array" aca="1" ref="G201" ca="1">SUM(INDIRECT("'"&amp;TOTALECSheets&amp;"'!"&amp;ADDRESS(ROW(),COLUMN())))</f>
        <v>8540.0045667154991</v>
      </c>
      <c r="H201" s="144" cm="1">
        <f t="array" aca="1" ref="H201" ca="1">SUM(INDIRECT("'"&amp;TOTALECSheets&amp;"'!"&amp;ADDRESS(ROW(),COLUMN())))</f>
        <v>6042.8888008633685</v>
      </c>
      <c r="I201" s="144" cm="1">
        <f t="array" aca="1" ref="I201" ca="1">SUM(INDIRECT("'"&amp;TOTALECSheets&amp;"'!"&amp;ADDRESS(ROW(),COLUMN())))</f>
        <v>800.28118677542682</v>
      </c>
      <c r="J201" s="144" cm="1">
        <f t="array" aca="1" ref="J201" ca="1">SUM(INDIRECT("'"&amp;TOTALECSheets&amp;"'!"&amp;ADDRESS(ROW(),COLUMN())))</f>
        <v>1097.0487333649696</v>
      </c>
      <c r="K201" s="144" cm="1">
        <f t="array" aca="1" ref="K201" ca="1">SUM(INDIRECT("'"&amp;TOTALECSheets&amp;"'!"&amp;ADDRESS(ROW(),COLUMN())))</f>
        <v>137.88793253713663</v>
      </c>
      <c r="L201" s="144" cm="1">
        <f t="array" aca="1" ref="L201" ca="1">SUM(INDIRECT("'"&amp;TOTALECSheets&amp;"'!"&amp;ADDRESS(ROW(),COLUMN())))</f>
        <v>56200.50010178268</v>
      </c>
      <c r="M201" s="144" cm="1">
        <f t="array" aca="1" ref="M201" ca="1">SUM(INDIRECT("'"&amp;TOTALECSheets&amp;"'!"&amp;ADDRESS(ROW(),COLUMN())))</f>
        <v>12000.539937787104</v>
      </c>
      <c r="N201" s="144" cm="1">
        <f t="array" aca="1" ref="N201" ca="1">SUM(INDIRECT("'"&amp;TOTALECSheets&amp;"'!"&amp;ADDRESS(ROW(),COLUMN())))</f>
        <v>0</v>
      </c>
      <c r="O201" s="144" cm="1">
        <f t="array" aca="1" ref="O201" ca="1">SUM(INDIRECT("'"&amp;TOTALECSheets&amp;"'!"&amp;ADDRESS(ROW(),COLUMN())))</f>
        <v>0</v>
      </c>
      <c r="P201" s="144" cm="1">
        <f t="array" aca="1" ref="P201" ca="1">SUM(INDIRECT("'"&amp;TOTALECSheets&amp;"'!"&amp;ADDRESS(ROW(),COLUMN())))</f>
        <v>0</v>
      </c>
      <c r="Q201" s="144" cm="1">
        <f t="array" aca="1" ref="Q201" ca="1">SUM(INDIRECT("'"&amp;TOTALECSheets&amp;"'!"&amp;ADDRESS(ROW(),COLUMN())))</f>
        <v>0</v>
      </c>
      <c r="R201" s="144" cm="1">
        <f t="array" aca="1" ref="R201" ca="1">SUM(INDIRECT("'"&amp;TOTALECSheets&amp;"'!"&amp;ADDRESS(ROW(),COLUMN())))</f>
        <v>0</v>
      </c>
      <c r="S201" s="144" cm="1">
        <f t="array" aca="1" ref="S201" ca="1">SUM(INDIRECT("'"&amp;TOTALECSheets&amp;"'!"&amp;ADDRESS(ROW(),COLUMN())))</f>
        <v>0</v>
      </c>
      <c r="T201" s="144" cm="1">
        <f t="array" aca="1" ref="T201" ca="1">SUM(INDIRECT("'"&amp;TOTALECSheets&amp;"'!"&amp;ADDRESS(ROW(),COLUMN())))</f>
        <v>0</v>
      </c>
      <c r="U201" s="144" cm="1">
        <f t="array" aca="1" ref="U201" ca="1">SUM(INDIRECT("'"&amp;TOTALECSheets&amp;"'!"&amp;ADDRESS(ROW(),COLUMN())))</f>
        <v>0</v>
      </c>
      <c r="V201" s="144" cm="1">
        <f t="array" aca="1" ref="V201" ca="1">SUM(INDIRECT("'"&amp;TOTALECSheets&amp;"'!"&amp;ADDRESS(ROW(),COLUMN())))</f>
        <v>0</v>
      </c>
      <c r="W201" s="144" cm="1">
        <f t="array" aca="1" ref="W201" ca="1">SUM(INDIRECT("'"&amp;TOTALECSheets&amp;"'!"&amp;ADDRESS(ROW(),COLUMN())))</f>
        <v>0</v>
      </c>
      <c r="X201" s="144" cm="1">
        <f t="array" aca="1" ref="X201" ca="1">SUM(INDIRECT("'"&amp;TOTALECSheets&amp;"'!"&amp;ADDRESS(ROW(),COLUMN())))</f>
        <v>0</v>
      </c>
      <c r="Y201" s="144" cm="1">
        <f t="array" aca="1" ref="Y201" ca="1">SUM(INDIRECT("'"&amp;TOTALECSheets&amp;"'!"&amp;ADDRESS(ROW(),COLUMN())))</f>
        <v>0</v>
      </c>
      <c r="Z201" s="144" cm="1">
        <f t="array" aca="1" ref="Z201" ca="1">SUM(INDIRECT("'"&amp;TOTALECSheets&amp;"'!"&amp;ADDRESS(ROW(),COLUMN())))</f>
        <v>0</v>
      </c>
    </row>
    <row r="202" spans="1:26" outlineLevel="1">
      <c r="A202" s="113" t="str">
        <f>IF(ISBLANK('Input-Accounts'!A202),"",'Input-Accounts'!A202)</f>
        <v/>
      </c>
      <c r="B202" s="79" t="str">
        <f>IF(ISBLANK('Input-Accounts'!B202),"",'Input-Accounts'!B202)</f>
        <v/>
      </c>
      <c r="D202" s="143"/>
      <c r="E202" s="143">
        <f t="shared" si="16"/>
        <v>0</v>
      </c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</row>
    <row r="203" spans="1:26" outlineLevel="1">
      <c r="A203" s="113">
        <f>IF(ISBLANK('Input-Accounts'!A203),"",'Input-Accounts'!A203)</f>
        <v>173</v>
      </c>
      <c r="B203" s="81" t="str">
        <f>IF(ISBLANK('Input-Accounts'!B203),"",'Input-Accounts'!B203)</f>
        <v xml:space="preserve">Transmission plant </v>
      </c>
      <c r="D203" s="143"/>
      <c r="E203" s="143">
        <f t="shared" si="16"/>
        <v>0</v>
      </c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</row>
    <row r="204" spans="1:26" outlineLevel="1">
      <c r="A204" s="113">
        <f>IF(ISBLANK('Input-Accounts'!A204),"",'Input-Accounts'!A204)</f>
        <v>174</v>
      </c>
      <c r="B204" s="17" t="str">
        <f>IF(ISBLANK('Input-Accounts'!B204),"",'Input-Accounts'!B204)</f>
        <v>Land and Land Rights</v>
      </c>
      <c r="C204" s="113">
        <f>IF(ISBLANK('Input-Accounts'!C204),"",'Input-Accounts'!C204)</f>
        <v>365.1</v>
      </c>
      <c r="D204" s="143" cm="1">
        <f t="array" aca="1" ref="D204" ca="1">SUM(INDIRECT("'"&amp;TOTALECSheets&amp;"'!"&amp;ADDRESS(ROW(),COLUMN())))</f>
        <v>0</v>
      </c>
      <c r="E204" s="143">
        <f t="shared" ca="1" si="16"/>
        <v>0</v>
      </c>
      <c r="F204" s="89"/>
      <c r="G204" s="143" cm="1">
        <f t="array" aca="1" ref="G204" ca="1">SUM(INDIRECT("'"&amp;TOTALECSheets&amp;"'!"&amp;ADDRESS(ROW(),COLUMN())))</f>
        <v>0</v>
      </c>
      <c r="H204" s="143" cm="1">
        <f t="array" aca="1" ref="H204" ca="1">SUM(INDIRECT("'"&amp;TOTALECSheets&amp;"'!"&amp;ADDRESS(ROW(),COLUMN())))</f>
        <v>0</v>
      </c>
      <c r="I204" s="143" cm="1">
        <f t="array" aca="1" ref="I204" ca="1">SUM(INDIRECT("'"&amp;TOTALECSheets&amp;"'!"&amp;ADDRESS(ROW(),COLUMN())))</f>
        <v>0</v>
      </c>
      <c r="J204" s="143" cm="1">
        <f t="array" aca="1" ref="J204" ca="1">SUM(INDIRECT("'"&amp;TOTALECSheets&amp;"'!"&amp;ADDRESS(ROW(),COLUMN())))</f>
        <v>0</v>
      </c>
      <c r="K204" s="143" cm="1">
        <f t="array" aca="1" ref="K204" ca="1">SUM(INDIRECT("'"&amp;TOTALECSheets&amp;"'!"&amp;ADDRESS(ROW(),COLUMN())))</f>
        <v>0</v>
      </c>
      <c r="L204" s="143" cm="1">
        <f t="array" aca="1" ref="L204" ca="1">SUM(INDIRECT("'"&amp;TOTALECSheets&amp;"'!"&amp;ADDRESS(ROW(),COLUMN())))</f>
        <v>0</v>
      </c>
      <c r="M204" s="143" cm="1">
        <f t="array" aca="1" ref="M204" ca="1">SUM(INDIRECT("'"&amp;TOTALECSheets&amp;"'!"&amp;ADDRESS(ROW(),COLUMN())))</f>
        <v>0</v>
      </c>
      <c r="N204" s="143" cm="1">
        <f t="array" aca="1" ref="N204" ca="1">SUM(INDIRECT("'"&amp;TOTALECSheets&amp;"'!"&amp;ADDRESS(ROW(),COLUMN())))</f>
        <v>0</v>
      </c>
      <c r="O204" s="143" cm="1">
        <f t="array" aca="1" ref="O204" ca="1">SUM(INDIRECT("'"&amp;TOTALECSheets&amp;"'!"&amp;ADDRESS(ROW(),COLUMN())))</f>
        <v>0</v>
      </c>
      <c r="P204" s="143" cm="1">
        <f t="array" aca="1" ref="P204" ca="1">SUM(INDIRECT("'"&amp;TOTALECSheets&amp;"'!"&amp;ADDRESS(ROW(),COLUMN())))</f>
        <v>0</v>
      </c>
      <c r="Q204" s="143" cm="1">
        <f t="array" aca="1" ref="Q204" ca="1">SUM(INDIRECT("'"&amp;TOTALECSheets&amp;"'!"&amp;ADDRESS(ROW(),COLUMN())))</f>
        <v>0</v>
      </c>
      <c r="R204" s="143" cm="1">
        <f t="array" aca="1" ref="R204" ca="1">SUM(INDIRECT("'"&amp;TOTALECSheets&amp;"'!"&amp;ADDRESS(ROW(),COLUMN())))</f>
        <v>0</v>
      </c>
      <c r="S204" s="143" cm="1">
        <f t="array" aca="1" ref="S204" ca="1">SUM(INDIRECT("'"&amp;TOTALECSheets&amp;"'!"&amp;ADDRESS(ROW(),COLUMN())))</f>
        <v>0</v>
      </c>
      <c r="T204" s="143" cm="1">
        <f t="array" aca="1" ref="T204" ca="1">SUM(INDIRECT("'"&amp;TOTALECSheets&amp;"'!"&amp;ADDRESS(ROW(),COLUMN())))</f>
        <v>0</v>
      </c>
      <c r="U204" s="143" cm="1">
        <f t="array" aca="1" ref="U204" ca="1">SUM(INDIRECT("'"&amp;TOTALECSheets&amp;"'!"&amp;ADDRESS(ROW(),COLUMN())))</f>
        <v>0</v>
      </c>
      <c r="V204" s="143" cm="1">
        <f t="array" aca="1" ref="V204" ca="1">SUM(INDIRECT("'"&amp;TOTALECSheets&amp;"'!"&amp;ADDRESS(ROW(),COLUMN())))</f>
        <v>0</v>
      </c>
      <c r="W204" s="143" cm="1">
        <f t="array" aca="1" ref="W204" ca="1">SUM(INDIRECT("'"&amp;TOTALECSheets&amp;"'!"&amp;ADDRESS(ROW(),COLUMN())))</f>
        <v>0</v>
      </c>
      <c r="X204" s="143" cm="1">
        <f t="array" aca="1" ref="X204" ca="1">SUM(INDIRECT("'"&amp;TOTALECSheets&amp;"'!"&amp;ADDRESS(ROW(),COLUMN())))</f>
        <v>0</v>
      </c>
      <c r="Y204" s="143" cm="1">
        <f t="array" aca="1" ref="Y204" ca="1">SUM(INDIRECT("'"&amp;TOTALECSheets&amp;"'!"&amp;ADDRESS(ROW(),COLUMN())))</f>
        <v>0</v>
      </c>
      <c r="Z204" s="143" cm="1">
        <f t="array" aca="1" ref="Z204" ca="1">SUM(INDIRECT("'"&amp;TOTALECSheets&amp;"'!"&amp;ADDRESS(ROW(),COLUMN())))</f>
        <v>0</v>
      </c>
    </row>
    <row r="205" spans="1:26" outlineLevel="1">
      <c r="A205" s="113">
        <f>IF(ISBLANK('Input-Accounts'!A205),"",'Input-Accounts'!A205)</f>
        <v>175</v>
      </c>
      <c r="B205" s="17" t="str">
        <f>IF(ISBLANK('Input-Accounts'!B205),"",'Input-Accounts'!B205)</f>
        <v>Structures and improvements</v>
      </c>
      <c r="C205" s="113">
        <f>IF(ISBLANK('Input-Accounts'!C205),"",'Input-Accounts'!C205)</f>
        <v>366</v>
      </c>
      <c r="D205" s="143" cm="1">
        <f t="array" aca="1" ref="D205" ca="1">SUM(INDIRECT("'"&amp;TOTALECSheets&amp;"'!"&amp;ADDRESS(ROW(),COLUMN())))</f>
        <v>0</v>
      </c>
      <c r="E205" s="143">
        <f t="shared" ca="1" si="16"/>
        <v>0</v>
      </c>
      <c r="F205" s="89"/>
      <c r="G205" s="143" cm="1">
        <f t="array" aca="1" ref="G205" ca="1">SUM(INDIRECT("'"&amp;TOTALECSheets&amp;"'!"&amp;ADDRESS(ROW(),COLUMN())))</f>
        <v>0</v>
      </c>
      <c r="H205" s="143" cm="1">
        <f t="array" aca="1" ref="H205" ca="1">SUM(INDIRECT("'"&amp;TOTALECSheets&amp;"'!"&amp;ADDRESS(ROW(),COLUMN())))</f>
        <v>0</v>
      </c>
      <c r="I205" s="143" cm="1">
        <f t="array" aca="1" ref="I205" ca="1">SUM(INDIRECT("'"&amp;TOTALECSheets&amp;"'!"&amp;ADDRESS(ROW(),COLUMN())))</f>
        <v>0</v>
      </c>
      <c r="J205" s="143" cm="1">
        <f t="array" aca="1" ref="J205" ca="1">SUM(INDIRECT("'"&amp;TOTALECSheets&amp;"'!"&amp;ADDRESS(ROW(),COLUMN())))</f>
        <v>0</v>
      </c>
      <c r="K205" s="143" cm="1">
        <f t="array" aca="1" ref="K205" ca="1">SUM(INDIRECT("'"&amp;TOTALECSheets&amp;"'!"&amp;ADDRESS(ROW(),COLUMN())))</f>
        <v>0</v>
      </c>
      <c r="L205" s="143" cm="1">
        <f t="array" aca="1" ref="L205" ca="1">SUM(INDIRECT("'"&amp;TOTALECSheets&amp;"'!"&amp;ADDRESS(ROW(),COLUMN())))</f>
        <v>0</v>
      </c>
      <c r="M205" s="143" cm="1">
        <f t="array" aca="1" ref="M205" ca="1">SUM(INDIRECT("'"&amp;TOTALECSheets&amp;"'!"&amp;ADDRESS(ROW(),COLUMN())))</f>
        <v>0</v>
      </c>
      <c r="N205" s="143" cm="1">
        <f t="array" aca="1" ref="N205" ca="1">SUM(INDIRECT("'"&amp;TOTALECSheets&amp;"'!"&amp;ADDRESS(ROW(),COLUMN())))</f>
        <v>0</v>
      </c>
      <c r="O205" s="143" cm="1">
        <f t="array" aca="1" ref="O205" ca="1">SUM(INDIRECT("'"&amp;TOTALECSheets&amp;"'!"&amp;ADDRESS(ROW(),COLUMN())))</f>
        <v>0</v>
      </c>
      <c r="P205" s="143" cm="1">
        <f t="array" aca="1" ref="P205" ca="1">SUM(INDIRECT("'"&amp;TOTALECSheets&amp;"'!"&amp;ADDRESS(ROW(),COLUMN())))</f>
        <v>0</v>
      </c>
      <c r="Q205" s="143" cm="1">
        <f t="array" aca="1" ref="Q205" ca="1">SUM(INDIRECT("'"&amp;TOTALECSheets&amp;"'!"&amp;ADDRESS(ROW(),COLUMN())))</f>
        <v>0</v>
      </c>
      <c r="R205" s="143" cm="1">
        <f t="array" aca="1" ref="R205" ca="1">SUM(INDIRECT("'"&amp;TOTALECSheets&amp;"'!"&amp;ADDRESS(ROW(),COLUMN())))</f>
        <v>0</v>
      </c>
      <c r="S205" s="143" cm="1">
        <f t="array" aca="1" ref="S205" ca="1">SUM(INDIRECT("'"&amp;TOTALECSheets&amp;"'!"&amp;ADDRESS(ROW(),COLUMN())))</f>
        <v>0</v>
      </c>
      <c r="T205" s="143" cm="1">
        <f t="array" aca="1" ref="T205" ca="1">SUM(INDIRECT("'"&amp;TOTALECSheets&amp;"'!"&amp;ADDRESS(ROW(),COLUMN())))</f>
        <v>0</v>
      </c>
      <c r="U205" s="143" cm="1">
        <f t="array" aca="1" ref="U205" ca="1">SUM(INDIRECT("'"&amp;TOTALECSheets&amp;"'!"&amp;ADDRESS(ROW(),COLUMN())))</f>
        <v>0</v>
      </c>
      <c r="V205" s="143" cm="1">
        <f t="array" aca="1" ref="V205" ca="1">SUM(INDIRECT("'"&amp;TOTALECSheets&amp;"'!"&amp;ADDRESS(ROW(),COLUMN())))</f>
        <v>0</v>
      </c>
      <c r="W205" s="143" cm="1">
        <f t="array" aca="1" ref="W205" ca="1">SUM(INDIRECT("'"&amp;TOTALECSheets&amp;"'!"&amp;ADDRESS(ROW(),COLUMN())))</f>
        <v>0</v>
      </c>
      <c r="X205" s="143" cm="1">
        <f t="array" aca="1" ref="X205" ca="1">SUM(INDIRECT("'"&amp;TOTALECSheets&amp;"'!"&amp;ADDRESS(ROW(),COLUMN())))</f>
        <v>0</v>
      </c>
      <c r="Y205" s="143" cm="1">
        <f t="array" aca="1" ref="Y205" ca="1">SUM(INDIRECT("'"&amp;TOTALECSheets&amp;"'!"&amp;ADDRESS(ROW(),COLUMN())))</f>
        <v>0</v>
      </c>
      <c r="Z205" s="143" cm="1">
        <f t="array" aca="1" ref="Z205" ca="1">SUM(INDIRECT("'"&amp;TOTALECSheets&amp;"'!"&amp;ADDRESS(ROW(),COLUMN())))</f>
        <v>0</v>
      </c>
    </row>
    <row r="206" spans="1:26" outlineLevel="1">
      <c r="A206" s="113">
        <f>IF(ISBLANK('Input-Accounts'!A206),"",'Input-Accounts'!A206)</f>
        <v>176</v>
      </c>
      <c r="B206" s="17" t="str">
        <f>IF(ISBLANK('Input-Accounts'!B206),"",'Input-Accounts'!B206)</f>
        <v>Mains</v>
      </c>
      <c r="C206" s="113">
        <f>IF(ISBLANK('Input-Accounts'!C206),"",'Input-Accounts'!C206)</f>
        <v>367</v>
      </c>
      <c r="D206" s="143" cm="1">
        <f t="array" aca="1" ref="D206" ca="1">SUM(INDIRECT("'"&amp;TOTALECSheets&amp;"'!"&amp;ADDRESS(ROW(),COLUMN())))</f>
        <v>0</v>
      </c>
      <c r="E206" s="143">
        <f t="shared" ca="1" si="16"/>
        <v>0</v>
      </c>
      <c r="F206" s="89"/>
      <c r="G206" s="143" cm="1">
        <f t="array" aca="1" ref="G206" ca="1">SUM(INDIRECT("'"&amp;TOTALECSheets&amp;"'!"&amp;ADDRESS(ROW(),COLUMN())))</f>
        <v>0</v>
      </c>
      <c r="H206" s="143" cm="1">
        <f t="array" aca="1" ref="H206" ca="1">SUM(INDIRECT("'"&amp;TOTALECSheets&amp;"'!"&amp;ADDRESS(ROW(),COLUMN())))</f>
        <v>0</v>
      </c>
      <c r="I206" s="143" cm="1">
        <f t="array" aca="1" ref="I206" ca="1">SUM(INDIRECT("'"&amp;TOTALECSheets&amp;"'!"&amp;ADDRESS(ROW(),COLUMN())))</f>
        <v>0</v>
      </c>
      <c r="J206" s="143" cm="1">
        <f t="array" aca="1" ref="J206" ca="1">SUM(INDIRECT("'"&amp;TOTALECSheets&amp;"'!"&amp;ADDRESS(ROW(),COLUMN())))</f>
        <v>0</v>
      </c>
      <c r="K206" s="143" cm="1">
        <f t="array" aca="1" ref="K206" ca="1">SUM(INDIRECT("'"&amp;TOTALECSheets&amp;"'!"&amp;ADDRESS(ROW(),COLUMN())))</f>
        <v>0</v>
      </c>
      <c r="L206" s="143" cm="1">
        <f t="array" aca="1" ref="L206" ca="1">SUM(INDIRECT("'"&amp;TOTALECSheets&amp;"'!"&amp;ADDRESS(ROW(),COLUMN())))</f>
        <v>0</v>
      </c>
      <c r="M206" s="143" cm="1">
        <f t="array" aca="1" ref="M206" ca="1">SUM(INDIRECT("'"&amp;TOTALECSheets&amp;"'!"&amp;ADDRESS(ROW(),COLUMN())))</f>
        <v>0</v>
      </c>
      <c r="N206" s="143" cm="1">
        <f t="array" aca="1" ref="N206" ca="1">SUM(INDIRECT("'"&amp;TOTALECSheets&amp;"'!"&amp;ADDRESS(ROW(),COLUMN())))</f>
        <v>0</v>
      </c>
      <c r="O206" s="143" cm="1">
        <f t="array" aca="1" ref="O206" ca="1">SUM(INDIRECT("'"&amp;TOTALECSheets&amp;"'!"&amp;ADDRESS(ROW(),COLUMN())))</f>
        <v>0</v>
      </c>
      <c r="P206" s="143" cm="1">
        <f t="array" aca="1" ref="P206" ca="1">SUM(INDIRECT("'"&amp;TOTALECSheets&amp;"'!"&amp;ADDRESS(ROW(),COLUMN())))</f>
        <v>0</v>
      </c>
      <c r="Q206" s="143" cm="1">
        <f t="array" aca="1" ref="Q206" ca="1">SUM(INDIRECT("'"&amp;TOTALECSheets&amp;"'!"&amp;ADDRESS(ROW(),COLUMN())))</f>
        <v>0</v>
      </c>
      <c r="R206" s="143" cm="1">
        <f t="array" aca="1" ref="R206" ca="1">SUM(INDIRECT("'"&amp;TOTALECSheets&amp;"'!"&amp;ADDRESS(ROW(),COLUMN())))</f>
        <v>0</v>
      </c>
      <c r="S206" s="143" cm="1">
        <f t="array" aca="1" ref="S206" ca="1">SUM(INDIRECT("'"&amp;TOTALECSheets&amp;"'!"&amp;ADDRESS(ROW(),COLUMN())))</f>
        <v>0</v>
      </c>
      <c r="T206" s="143" cm="1">
        <f t="array" aca="1" ref="T206" ca="1">SUM(INDIRECT("'"&amp;TOTALECSheets&amp;"'!"&amp;ADDRESS(ROW(),COLUMN())))</f>
        <v>0</v>
      </c>
      <c r="U206" s="143" cm="1">
        <f t="array" aca="1" ref="U206" ca="1">SUM(INDIRECT("'"&amp;TOTALECSheets&amp;"'!"&amp;ADDRESS(ROW(),COLUMN())))</f>
        <v>0</v>
      </c>
      <c r="V206" s="143" cm="1">
        <f t="array" aca="1" ref="V206" ca="1">SUM(INDIRECT("'"&amp;TOTALECSheets&amp;"'!"&amp;ADDRESS(ROW(),COLUMN())))</f>
        <v>0</v>
      </c>
      <c r="W206" s="143" cm="1">
        <f t="array" aca="1" ref="W206" ca="1">SUM(INDIRECT("'"&amp;TOTALECSheets&amp;"'!"&amp;ADDRESS(ROW(),COLUMN())))</f>
        <v>0</v>
      </c>
      <c r="X206" s="143" cm="1">
        <f t="array" aca="1" ref="X206" ca="1">SUM(INDIRECT("'"&amp;TOTALECSheets&amp;"'!"&amp;ADDRESS(ROW(),COLUMN())))</f>
        <v>0</v>
      </c>
      <c r="Y206" s="143" cm="1">
        <f t="array" aca="1" ref="Y206" ca="1">SUM(INDIRECT("'"&amp;TOTALECSheets&amp;"'!"&amp;ADDRESS(ROW(),COLUMN())))</f>
        <v>0</v>
      </c>
      <c r="Z206" s="143" cm="1">
        <f t="array" aca="1" ref="Z206" ca="1">SUM(INDIRECT("'"&amp;TOTALECSheets&amp;"'!"&amp;ADDRESS(ROW(),COLUMN())))</f>
        <v>0</v>
      </c>
    </row>
    <row r="207" spans="1:26" outlineLevel="1">
      <c r="A207" s="113">
        <f>IF(ISBLANK('Input-Accounts'!A207),"",'Input-Accounts'!A207)</f>
        <v>177</v>
      </c>
      <c r="B207" s="17" t="str">
        <f>IF(ISBLANK('Input-Accounts'!B207),"",'Input-Accounts'!B207)</f>
        <v>Compressor station equipment</v>
      </c>
      <c r="C207" s="113">
        <f>IF(ISBLANK('Input-Accounts'!C207),"",'Input-Accounts'!C207)</f>
        <v>368</v>
      </c>
      <c r="D207" s="143" cm="1">
        <f t="array" aca="1" ref="D207" ca="1">SUM(INDIRECT("'"&amp;TOTALECSheets&amp;"'!"&amp;ADDRESS(ROW(),COLUMN())))</f>
        <v>0</v>
      </c>
      <c r="E207" s="143">
        <f t="shared" ca="1" si="16"/>
        <v>0</v>
      </c>
      <c r="F207" s="89"/>
      <c r="G207" s="143" cm="1">
        <f t="array" aca="1" ref="G207" ca="1">SUM(INDIRECT("'"&amp;TOTALECSheets&amp;"'!"&amp;ADDRESS(ROW(),COLUMN())))</f>
        <v>0</v>
      </c>
      <c r="H207" s="143" cm="1">
        <f t="array" aca="1" ref="H207" ca="1">SUM(INDIRECT("'"&amp;TOTALECSheets&amp;"'!"&amp;ADDRESS(ROW(),COLUMN())))</f>
        <v>0</v>
      </c>
      <c r="I207" s="143" cm="1">
        <f t="array" aca="1" ref="I207" ca="1">SUM(INDIRECT("'"&amp;TOTALECSheets&amp;"'!"&amp;ADDRESS(ROW(),COLUMN())))</f>
        <v>0</v>
      </c>
      <c r="J207" s="143" cm="1">
        <f t="array" aca="1" ref="J207" ca="1">SUM(INDIRECT("'"&amp;TOTALECSheets&amp;"'!"&amp;ADDRESS(ROW(),COLUMN())))</f>
        <v>0</v>
      </c>
      <c r="K207" s="143" cm="1">
        <f t="array" aca="1" ref="K207" ca="1">SUM(INDIRECT("'"&amp;TOTALECSheets&amp;"'!"&amp;ADDRESS(ROW(),COLUMN())))</f>
        <v>0</v>
      </c>
      <c r="L207" s="143" cm="1">
        <f t="array" aca="1" ref="L207" ca="1">SUM(INDIRECT("'"&amp;TOTALECSheets&amp;"'!"&amp;ADDRESS(ROW(),COLUMN())))</f>
        <v>0</v>
      </c>
      <c r="M207" s="143" cm="1">
        <f t="array" aca="1" ref="M207" ca="1">SUM(INDIRECT("'"&amp;TOTALECSheets&amp;"'!"&amp;ADDRESS(ROW(),COLUMN())))</f>
        <v>0</v>
      </c>
      <c r="N207" s="143" cm="1">
        <f t="array" aca="1" ref="N207" ca="1">SUM(INDIRECT("'"&amp;TOTALECSheets&amp;"'!"&amp;ADDRESS(ROW(),COLUMN())))</f>
        <v>0</v>
      </c>
      <c r="O207" s="143" cm="1">
        <f t="array" aca="1" ref="O207" ca="1">SUM(INDIRECT("'"&amp;TOTALECSheets&amp;"'!"&amp;ADDRESS(ROW(),COLUMN())))</f>
        <v>0</v>
      </c>
      <c r="P207" s="143" cm="1">
        <f t="array" aca="1" ref="P207" ca="1">SUM(INDIRECT("'"&amp;TOTALECSheets&amp;"'!"&amp;ADDRESS(ROW(),COLUMN())))</f>
        <v>0</v>
      </c>
      <c r="Q207" s="143" cm="1">
        <f t="array" aca="1" ref="Q207" ca="1">SUM(INDIRECT("'"&amp;TOTALECSheets&amp;"'!"&amp;ADDRESS(ROW(),COLUMN())))</f>
        <v>0</v>
      </c>
      <c r="R207" s="143" cm="1">
        <f t="array" aca="1" ref="R207" ca="1">SUM(INDIRECT("'"&amp;TOTALECSheets&amp;"'!"&amp;ADDRESS(ROW(),COLUMN())))</f>
        <v>0</v>
      </c>
      <c r="S207" s="143" cm="1">
        <f t="array" aca="1" ref="S207" ca="1">SUM(INDIRECT("'"&amp;TOTALECSheets&amp;"'!"&amp;ADDRESS(ROW(),COLUMN())))</f>
        <v>0</v>
      </c>
      <c r="T207" s="143" cm="1">
        <f t="array" aca="1" ref="T207" ca="1">SUM(INDIRECT("'"&amp;TOTALECSheets&amp;"'!"&amp;ADDRESS(ROW(),COLUMN())))</f>
        <v>0</v>
      </c>
      <c r="U207" s="143" cm="1">
        <f t="array" aca="1" ref="U207" ca="1">SUM(INDIRECT("'"&amp;TOTALECSheets&amp;"'!"&amp;ADDRESS(ROW(),COLUMN())))</f>
        <v>0</v>
      </c>
      <c r="V207" s="143" cm="1">
        <f t="array" aca="1" ref="V207" ca="1">SUM(INDIRECT("'"&amp;TOTALECSheets&amp;"'!"&amp;ADDRESS(ROW(),COLUMN())))</f>
        <v>0</v>
      </c>
      <c r="W207" s="143" cm="1">
        <f t="array" aca="1" ref="W207" ca="1">SUM(INDIRECT("'"&amp;TOTALECSheets&amp;"'!"&amp;ADDRESS(ROW(),COLUMN())))</f>
        <v>0</v>
      </c>
      <c r="X207" s="143" cm="1">
        <f t="array" aca="1" ref="X207" ca="1">SUM(INDIRECT("'"&amp;TOTALECSheets&amp;"'!"&amp;ADDRESS(ROW(),COLUMN())))</f>
        <v>0</v>
      </c>
      <c r="Y207" s="143" cm="1">
        <f t="array" aca="1" ref="Y207" ca="1">SUM(INDIRECT("'"&amp;TOTALECSheets&amp;"'!"&amp;ADDRESS(ROW(),COLUMN())))</f>
        <v>0</v>
      </c>
      <c r="Z207" s="143" cm="1">
        <f t="array" aca="1" ref="Z207" ca="1">SUM(INDIRECT("'"&amp;TOTALECSheets&amp;"'!"&amp;ADDRESS(ROW(),COLUMN())))</f>
        <v>0</v>
      </c>
    </row>
    <row r="208" spans="1:26" outlineLevel="1">
      <c r="A208" s="113">
        <f>IF(ISBLANK('Input-Accounts'!A208),"",'Input-Accounts'!A208)</f>
        <v>178</v>
      </c>
      <c r="B208" s="17" t="str">
        <f>IF(ISBLANK('Input-Accounts'!B208),"",'Input-Accounts'!B208)</f>
        <v>Measuring and regulating station equipment</v>
      </c>
      <c r="C208" s="113">
        <f>IF(ISBLANK('Input-Accounts'!C208),"",'Input-Accounts'!C208)</f>
        <v>369</v>
      </c>
      <c r="D208" s="143" cm="1">
        <f t="array" aca="1" ref="D208" ca="1">SUM(INDIRECT("'"&amp;TOTALECSheets&amp;"'!"&amp;ADDRESS(ROW(),COLUMN())))</f>
        <v>0</v>
      </c>
      <c r="E208" s="143">
        <f t="shared" ca="1" si="16"/>
        <v>0</v>
      </c>
      <c r="F208" s="89"/>
      <c r="G208" s="143" cm="1">
        <f t="array" aca="1" ref="G208" ca="1">SUM(INDIRECT("'"&amp;TOTALECSheets&amp;"'!"&amp;ADDRESS(ROW(),COLUMN())))</f>
        <v>0</v>
      </c>
      <c r="H208" s="143" cm="1">
        <f t="array" aca="1" ref="H208" ca="1">SUM(INDIRECT("'"&amp;TOTALECSheets&amp;"'!"&amp;ADDRESS(ROW(),COLUMN())))</f>
        <v>0</v>
      </c>
      <c r="I208" s="143" cm="1">
        <f t="array" aca="1" ref="I208" ca="1">SUM(INDIRECT("'"&amp;TOTALECSheets&amp;"'!"&amp;ADDRESS(ROW(),COLUMN())))</f>
        <v>0</v>
      </c>
      <c r="J208" s="143" cm="1">
        <f t="array" aca="1" ref="J208" ca="1">SUM(INDIRECT("'"&amp;TOTALECSheets&amp;"'!"&amp;ADDRESS(ROW(),COLUMN())))</f>
        <v>0</v>
      </c>
      <c r="K208" s="143" cm="1">
        <f t="array" aca="1" ref="K208" ca="1">SUM(INDIRECT("'"&amp;TOTALECSheets&amp;"'!"&amp;ADDRESS(ROW(),COLUMN())))</f>
        <v>0</v>
      </c>
      <c r="L208" s="143" cm="1">
        <f t="array" aca="1" ref="L208" ca="1">SUM(INDIRECT("'"&amp;TOTALECSheets&amp;"'!"&amp;ADDRESS(ROW(),COLUMN())))</f>
        <v>0</v>
      </c>
      <c r="M208" s="143" cm="1">
        <f t="array" aca="1" ref="M208" ca="1">SUM(INDIRECT("'"&amp;TOTALECSheets&amp;"'!"&amp;ADDRESS(ROW(),COLUMN())))</f>
        <v>0</v>
      </c>
      <c r="N208" s="143" cm="1">
        <f t="array" aca="1" ref="N208" ca="1">SUM(INDIRECT("'"&amp;TOTALECSheets&amp;"'!"&amp;ADDRESS(ROW(),COLUMN())))</f>
        <v>0</v>
      </c>
      <c r="O208" s="143" cm="1">
        <f t="array" aca="1" ref="O208" ca="1">SUM(INDIRECT("'"&amp;TOTALECSheets&amp;"'!"&amp;ADDRESS(ROW(),COLUMN())))</f>
        <v>0</v>
      </c>
      <c r="P208" s="143" cm="1">
        <f t="array" aca="1" ref="P208" ca="1">SUM(INDIRECT("'"&amp;TOTALECSheets&amp;"'!"&amp;ADDRESS(ROW(),COLUMN())))</f>
        <v>0</v>
      </c>
      <c r="Q208" s="143" cm="1">
        <f t="array" aca="1" ref="Q208" ca="1">SUM(INDIRECT("'"&amp;TOTALECSheets&amp;"'!"&amp;ADDRESS(ROW(),COLUMN())))</f>
        <v>0</v>
      </c>
      <c r="R208" s="143" cm="1">
        <f t="array" aca="1" ref="R208" ca="1">SUM(INDIRECT("'"&amp;TOTALECSheets&amp;"'!"&amp;ADDRESS(ROW(),COLUMN())))</f>
        <v>0</v>
      </c>
      <c r="S208" s="143" cm="1">
        <f t="array" aca="1" ref="S208" ca="1">SUM(INDIRECT("'"&amp;TOTALECSheets&amp;"'!"&amp;ADDRESS(ROW(),COLUMN())))</f>
        <v>0</v>
      </c>
      <c r="T208" s="143" cm="1">
        <f t="array" aca="1" ref="T208" ca="1">SUM(INDIRECT("'"&amp;TOTALECSheets&amp;"'!"&amp;ADDRESS(ROW(),COLUMN())))</f>
        <v>0</v>
      </c>
      <c r="U208" s="143" cm="1">
        <f t="array" aca="1" ref="U208" ca="1">SUM(INDIRECT("'"&amp;TOTALECSheets&amp;"'!"&amp;ADDRESS(ROW(),COLUMN())))</f>
        <v>0</v>
      </c>
      <c r="V208" s="143" cm="1">
        <f t="array" aca="1" ref="V208" ca="1">SUM(INDIRECT("'"&amp;TOTALECSheets&amp;"'!"&amp;ADDRESS(ROW(),COLUMN())))</f>
        <v>0</v>
      </c>
      <c r="W208" s="143" cm="1">
        <f t="array" aca="1" ref="W208" ca="1">SUM(INDIRECT("'"&amp;TOTALECSheets&amp;"'!"&amp;ADDRESS(ROW(),COLUMN())))</f>
        <v>0</v>
      </c>
      <c r="X208" s="143" cm="1">
        <f t="array" aca="1" ref="X208" ca="1">SUM(INDIRECT("'"&amp;TOTALECSheets&amp;"'!"&amp;ADDRESS(ROW(),COLUMN())))</f>
        <v>0</v>
      </c>
      <c r="Y208" s="143" cm="1">
        <f t="array" aca="1" ref="Y208" ca="1">SUM(INDIRECT("'"&amp;TOTALECSheets&amp;"'!"&amp;ADDRESS(ROW(),COLUMN())))</f>
        <v>0</v>
      </c>
      <c r="Z208" s="143" cm="1">
        <f t="array" aca="1" ref="Z208" ca="1">SUM(INDIRECT("'"&amp;TOTALECSheets&amp;"'!"&amp;ADDRESS(ROW(),COLUMN())))</f>
        <v>0</v>
      </c>
    </row>
    <row r="209" spans="1:26" outlineLevel="1">
      <c r="A209" s="113">
        <f>IF(ISBLANK('Input-Accounts'!A209),"",'Input-Accounts'!A209)</f>
        <v>179</v>
      </c>
      <c r="B209" s="17" t="str">
        <f>IF(ISBLANK('Input-Accounts'!B209),"",'Input-Accounts'!B209)</f>
        <v>Communication equipment</v>
      </c>
      <c r="C209" s="113">
        <f>IF(ISBLANK('Input-Accounts'!C209),"",'Input-Accounts'!C209)</f>
        <v>370</v>
      </c>
      <c r="D209" s="143" cm="1">
        <f t="array" aca="1" ref="D209" ca="1">SUM(INDIRECT("'"&amp;TOTALECSheets&amp;"'!"&amp;ADDRESS(ROW(),COLUMN())))</f>
        <v>0</v>
      </c>
      <c r="E209" s="143">
        <f t="shared" ca="1" si="16"/>
        <v>0</v>
      </c>
      <c r="F209" s="89"/>
      <c r="G209" s="143" cm="1">
        <f t="array" aca="1" ref="G209" ca="1">SUM(INDIRECT("'"&amp;TOTALECSheets&amp;"'!"&amp;ADDRESS(ROW(),COLUMN())))</f>
        <v>0</v>
      </c>
      <c r="H209" s="143" cm="1">
        <f t="array" aca="1" ref="H209" ca="1">SUM(INDIRECT("'"&amp;TOTALECSheets&amp;"'!"&amp;ADDRESS(ROW(),COLUMN())))</f>
        <v>0</v>
      </c>
      <c r="I209" s="143" cm="1">
        <f t="array" aca="1" ref="I209" ca="1">SUM(INDIRECT("'"&amp;TOTALECSheets&amp;"'!"&amp;ADDRESS(ROW(),COLUMN())))</f>
        <v>0</v>
      </c>
      <c r="J209" s="143" cm="1">
        <f t="array" aca="1" ref="J209" ca="1">SUM(INDIRECT("'"&amp;TOTALECSheets&amp;"'!"&amp;ADDRESS(ROW(),COLUMN())))</f>
        <v>0</v>
      </c>
      <c r="K209" s="143" cm="1">
        <f t="array" aca="1" ref="K209" ca="1">SUM(INDIRECT("'"&amp;TOTALECSheets&amp;"'!"&amp;ADDRESS(ROW(),COLUMN())))</f>
        <v>0</v>
      </c>
      <c r="L209" s="143" cm="1">
        <f t="array" aca="1" ref="L209" ca="1">SUM(INDIRECT("'"&amp;TOTALECSheets&amp;"'!"&amp;ADDRESS(ROW(),COLUMN())))</f>
        <v>0</v>
      </c>
      <c r="M209" s="143" cm="1">
        <f t="array" aca="1" ref="M209" ca="1">SUM(INDIRECT("'"&amp;TOTALECSheets&amp;"'!"&amp;ADDRESS(ROW(),COLUMN())))</f>
        <v>0</v>
      </c>
      <c r="N209" s="143" cm="1">
        <f t="array" aca="1" ref="N209" ca="1">SUM(INDIRECT("'"&amp;TOTALECSheets&amp;"'!"&amp;ADDRESS(ROW(),COLUMN())))</f>
        <v>0</v>
      </c>
      <c r="O209" s="143" cm="1">
        <f t="array" aca="1" ref="O209" ca="1">SUM(INDIRECT("'"&amp;TOTALECSheets&amp;"'!"&amp;ADDRESS(ROW(),COLUMN())))</f>
        <v>0</v>
      </c>
      <c r="P209" s="143" cm="1">
        <f t="array" aca="1" ref="P209" ca="1">SUM(INDIRECT("'"&amp;TOTALECSheets&amp;"'!"&amp;ADDRESS(ROW(),COLUMN())))</f>
        <v>0</v>
      </c>
      <c r="Q209" s="143" cm="1">
        <f t="array" aca="1" ref="Q209" ca="1">SUM(INDIRECT("'"&amp;TOTALECSheets&amp;"'!"&amp;ADDRESS(ROW(),COLUMN())))</f>
        <v>0</v>
      </c>
      <c r="R209" s="143" cm="1">
        <f t="array" aca="1" ref="R209" ca="1">SUM(INDIRECT("'"&amp;TOTALECSheets&amp;"'!"&amp;ADDRESS(ROW(),COLUMN())))</f>
        <v>0</v>
      </c>
      <c r="S209" s="143" cm="1">
        <f t="array" aca="1" ref="S209" ca="1">SUM(INDIRECT("'"&amp;TOTALECSheets&amp;"'!"&amp;ADDRESS(ROW(),COLUMN())))</f>
        <v>0</v>
      </c>
      <c r="T209" s="143" cm="1">
        <f t="array" aca="1" ref="T209" ca="1">SUM(INDIRECT("'"&amp;TOTALECSheets&amp;"'!"&amp;ADDRESS(ROW(),COLUMN())))</f>
        <v>0</v>
      </c>
      <c r="U209" s="143" cm="1">
        <f t="array" aca="1" ref="U209" ca="1">SUM(INDIRECT("'"&amp;TOTALECSheets&amp;"'!"&amp;ADDRESS(ROW(),COLUMN())))</f>
        <v>0</v>
      </c>
      <c r="V209" s="143" cm="1">
        <f t="array" aca="1" ref="V209" ca="1">SUM(INDIRECT("'"&amp;TOTALECSheets&amp;"'!"&amp;ADDRESS(ROW(),COLUMN())))</f>
        <v>0</v>
      </c>
      <c r="W209" s="143" cm="1">
        <f t="array" aca="1" ref="W209" ca="1">SUM(INDIRECT("'"&amp;TOTALECSheets&amp;"'!"&amp;ADDRESS(ROW(),COLUMN())))</f>
        <v>0</v>
      </c>
      <c r="X209" s="143" cm="1">
        <f t="array" aca="1" ref="X209" ca="1">SUM(INDIRECT("'"&amp;TOTALECSheets&amp;"'!"&amp;ADDRESS(ROW(),COLUMN())))</f>
        <v>0</v>
      </c>
      <c r="Y209" s="143" cm="1">
        <f t="array" aca="1" ref="Y209" ca="1">SUM(INDIRECT("'"&amp;TOTALECSheets&amp;"'!"&amp;ADDRESS(ROW(),COLUMN())))</f>
        <v>0</v>
      </c>
      <c r="Z209" s="143" cm="1">
        <f t="array" aca="1" ref="Z209" ca="1">SUM(INDIRECT("'"&amp;TOTALECSheets&amp;"'!"&amp;ADDRESS(ROW(),COLUMN())))</f>
        <v>0</v>
      </c>
    </row>
    <row r="210" spans="1:26" outlineLevel="1">
      <c r="A210" s="113">
        <f>IF(ISBLANK('Input-Accounts'!A210),"",'Input-Accounts'!A210)</f>
        <v>180</v>
      </c>
      <c r="B210" s="79" t="str">
        <f>IF(ISBLANK('Input-Accounts'!B210),"",'Input-Accounts'!B210)</f>
        <v xml:space="preserve">Subtotal - Transmission plant </v>
      </c>
      <c r="C210" s="113" t="str">
        <f>IF(ISBLANK('Input-Accounts'!C210),"",'Input-Accounts'!C210)</f>
        <v/>
      </c>
      <c r="D210" s="144" cm="1">
        <f t="array" aca="1" ref="D210" ca="1">SUM(INDIRECT("'"&amp;TOTALECSheets&amp;"'!"&amp;ADDRESS(ROW(),COLUMN())))</f>
        <v>0</v>
      </c>
      <c r="E210" s="143">
        <f t="shared" ca="1" si="16"/>
        <v>0</v>
      </c>
      <c r="G210" s="144" cm="1">
        <f t="array" aca="1" ref="G210" ca="1">SUM(INDIRECT("'"&amp;TOTALECSheets&amp;"'!"&amp;ADDRESS(ROW(),COLUMN())))</f>
        <v>0</v>
      </c>
      <c r="H210" s="144" cm="1">
        <f t="array" aca="1" ref="H210" ca="1">SUM(INDIRECT("'"&amp;TOTALECSheets&amp;"'!"&amp;ADDRESS(ROW(),COLUMN())))</f>
        <v>0</v>
      </c>
      <c r="I210" s="144" cm="1">
        <f t="array" aca="1" ref="I210" ca="1">SUM(INDIRECT("'"&amp;TOTALECSheets&amp;"'!"&amp;ADDRESS(ROW(),COLUMN())))</f>
        <v>0</v>
      </c>
      <c r="J210" s="144" cm="1">
        <f t="array" aca="1" ref="J210" ca="1">SUM(INDIRECT("'"&amp;TOTALECSheets&amp;"'!"&amp;ADDRESS(ROW(),COLUMN())))</f>
        <v>0</v>
      </c>
      <c r="K210" s="144" cm="1">
        <f t="array" aca="1" ref="K210" ca="1">SUM(INDIRECT("'"&amp;TOTALECSheets&amp;"'!"&amp;ADDRESS(ROW(),COLUMN())))</f>
        <v>0</v>
      </c>
      <c r="L210" s="144" cm="1">
        <f t="array" aca="1" ref="L210" ca="1">SUM(INDIRECT("'"&amp;TOTALECSheets&amp;"'!"&amp;ADDRESS(ROW(),COLUMN())))</f>
        <v>0</v>
      </c>
      <c r="M210" s="144" cm="1">
        <f t="array" aca="1" ref="M210" ca="1">SUM(INDIRECT("'"&amp;TOTALECSheets&amp;"'!"&amp;ADDRESS(ROW(),COLUMN())))</f>
        <v>0</v>
      </c>
      <c r="N210" s="144" cm="1">
        <f t="array" aca="1" ref="N210" ca="1">SUM(INDIRECT("'"&amp;TOTALECSheets&amp;"'!"&amp;ADDRESS(ROW(),COLUMN())))</f>
        <v>0</v>
      </c>
      <c r="O210" s="144" cm="1">
        <f t="array" aca="1" ref="O210" ca="1">SUM(INDIRECT("'"&amp;TOTALECSheets&amp;"'!"&amp;ADDRESS(ROW(),COLUMN())))</f>
        <v>0</v>
      </c>
      <c r="P210" s="144" cm="1">
        <f t="array" aca="1" ref="P210" ca="1">SUM(INDIRECT("'"&amp;TOTALECSheets&amp;"'!"&amp;ADDRESS(ROW(),COLUMN())))</f>
        <v>0</v>
      </c>
      <c r="Q210" s="144" cm="1">
        <f t="array" aca="1" ref="Q210" ca="1">SUM(INDIRECT("'"&amp;TOTALECSheets&amp;"'!"&amp;ADDRESS(ROW(),COLUMN())))</f>
        <v>0</v>
      </c>
      <c r="R210" s="144" cm="1">
        <f t="array" aca="1" ref="R210" ca="1">SUM(INDIRECT("'"&amp;TOTALECSheets&amp;"'!"&amp;ADDRESS(ROW(),COLUMN())))</f>
        <v>0</v>
      </c>
      <c r="S210" s="144" cm="1">
        <f t="array" aca="1" ref="S210" ca="1">SUM(INDIRECT("'"&amp;TOTALECSheets&amp;"'!"&amp;ADDRESS(ROW(),COLUMN())))</f>
        <v>0</v>
      </c>
      <c r="T210" s="144" cm="1">
        <f t="array" aca="1" ref="T210" ca="1">SUM(INDIRECT("'"&amp;TOTALECSheets&amp;"'!"&amp;ADDRESS(ROW(),COLUMN())))</f>
        <v>0</v>
      </c>
      <c r="U210" s="144" cm="1">
        <f t="array" aca="1" ref="U210" ca="1">SUM(INDIRECT("'"&amp;TOTALECSheets&amp;"'!"&amp;ADDRESS(ROW(),COLUMN())))</f>
        <v>0</v>
      </c>
      <c r="V210" s="144" cm="1">
        <f t="array" aca="1" ref="V210" ca="1">SUM(INDIRECT("'"&amp;TOTALECSheets&amp;"'!"&amp;ADDRESS(ROW(),COLUMN())))</f>
        <v>0</v>
      </c>
      <c r="W210" s="144" cm="1">
        <f t="array" aca="1" ref="W210" ca="1">SUM(INDIRECT("'"&amp;TOTALECSheets&amp;"'!"&amp;ADDRESS(ROW(),COLUMN())))</f>
        <v>0</v>
      </c>
      <c r="X210" s="144" cm="1">
        <f t="array" aca="1" ref="X210" ca="1">SUM(INDIRECT("'"&amp;TOTALECSheets&amp;"'!"&amp;ADDRESS(ROW(),COLUMN())))</f>
        <v>0</v>
      </c>
      <c r="Y210" s="144" cm="1">
        <f t="array" aca="1" ref="Y210" ca="1">SUM(INDIRECT("'"&amp;TOTALECSheets&amp;"'!"&amp;ADDRESS(ROW(),COLUMN())))</f>
        <v>0</v>
      </c>
      <c r="Z210" s="144" cm="1">
        <f t="array" aca="1" ref="Z210" ca="1">SUM(INDIRECT("'"&amp;TOTALECSheets&amp;"'!"&amp;ADDRESS(ROW(),COLUMN())))</f>
        <v>0</v>
      </c>
    </row>
    <row r="211" spans="1:26" outlineLevel="1">
      <c r="A211" s="113" t="str">
        <f>IF(ISBLANK('Input-Accounts'!A211),"",'Input-Accounts'!A211)</f>
        <v/>
      </c>
      <c r="B211" s="17" t="str">
        <f>IF(ISBLANK('Input-Accounts'!B211),"",'Input-Accounts'!B211)</f>
        <v/>
      </c>
      <c r="C211" s="113" t="str">
        <f>IF(ISBLANK('Input-Accounts'!C211),"",'Input-Accounts'!C211)</f>
        <v/>
      </c>
      <c r="D211" s="143"/>
      <c r="E211" s="143">
        <f t="shared" si="16"/>
        <v>0</v>
      </c>
      <c r="F211" s="89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</row>
    <row r="212" spans="1:26" outlineLevel="1">
      <c r="A212" s="113">
        <f>IF(ISBLANK('Input-Accounts'!A212),"",'Input-Accounts'!A212)</f>
        <v>181</v>
      </c>
      <c r="B212" s="81" t="str">
        <f>IF(ISBLANK('Input-Accounts'!B212),"",'Input-Accounts'!B212)</f>
        <v>Distribution Plant</v>
      </c>
      <c r="C212" s="113" t="str">
        <f>IF(ISBLANK('Input-Accounts'!C212),"",'Input-Accounts'!C212)</f>
        <v/>
      </c>
      <c r="D212" s="143"/>
      <c r="E212" s="143">
        <f t="shared" si="16"/>
        <v>0</v>
      </c>
      <c r="F212" s="89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</row>
    <row r="213" spans="1:26" outlineLevel="1">
      <c r="A213" s="113">
        <f>IF(ISBLANK('Input-Accounts'!A213),"",'Input-Accounts'!A213)</f>
        <v>182</v>
      </c>
      <c r="B213" s="17" t="str">
        <f>IF(ISBLANK('Input-Accounts'!B213),"",'Input-Accounts'!B213)</f>
        <v>Land and Land Rights</v>
      </c>
      <c r="C213" s="113">
        <f>IF(ISBLANK('Input-Accounts'!C213),"",'Input-Accounts'!C213)</f>
        <v>374</v>
      </c>
      <c r="D213" s="143" cm="1">
        <f t="array" aca="1" ref="D213" ca="1">SUM(INDIRECT("'"&amp;TOTALECSheets&amp;"'!"&amp;ADDRESS(ROW(),COLUMN())))</f>
        <v>0</v>
      </c>
      <c r="E213" s="143">
        <f t="shared" ca="1" si="16"/>
        <v>0</v>
      </c>
      <c r="F213" s="89"/>
      <c r="G213" s="143" cm="1">
        <f t="array" aca="1" ref="G213" ca="1">SUM(INDIRECT("'"&amp;TOTALECSheets&amp;"'!"&amp;ADDRESS(ROW(),COLUMN())))</f>
        <v>0</v>
      </c>
      <c r="H213" s="143" cm="1">
        <f t="array" aca="1" ref="H213" ca="1">SUM(INDIRECT("'"&amp;TOTALECSheets&amp;"'!"&amp;ADDRESS(ROW(),COLUMN())))</f>
        <v>0</v>
      </c>
      <c r="I213" s="143" cm="1">
        <f t="array" aca="1" ref="I213" ca="1">SUM(INDIRECT("'"&amp;TOTALECSheets&amp;"'!"&amp;ADDRESS(ROW(),COLUMN())))</f>
        <v>0</v>
      </c>
      <c r="J213" s="143" cm="1">
        <f t="array" aca="1" ref="J213" ca="1">SUM(INDIRECT("'"&amp;TOTALECSheets&amp;"'!"&amp;ADDRESS(ROW(),COLUMN())))</f>
        <v>0</v>
      </c>
      <c r="K213" s="143" cm="1">
        <f t="array" aca="1" ref="K213" ca="1">SUM(INDIRECT("'"&amp;TOTALECSheets&amp;"'!"&amp;ADDRESS(ROW(),COLUMN())))</f>
        <v>0</v>
      </c>
      <c r="L213" s="143" cm="1">
        <f t="array" aca="1" ref="L213" ca="1">SUM(INDIRECT("'"&amp;TOTALECSheets&amp;"'!"&amp;ADDRESS(ROW(),COLUMN())))</f>
        <v>0</v>
      </c>
      <c r="M213" s="143" cm="1">
        <f t="array" aca="1" ref="M213" ca="1">SUM(INDIRECT("'"&amp;TOTALECSheets&amp;"'!"&amp;ADDRESS(ROW(),COLUMN())))</f>
        <v>0</v>
      </c>
      <c r="N213" s="143" cm="1">
        <f t="array" aca="1" ref="N213" ca="1">SUM(INDIRECT("'"&amp;TOTALECSheets&amp;"'!"&amp;ADDRESS(ROW(),COLUMN())))</f>
        <v>0</v>
      </c>
      <c r="O213" s="143" cm="1">
        <f t="array" aca="1" ref="O213" ca="1">SUM(INDIRECT("'"&amp;TOTALECSheets&amp;"'!"&amp;ADDRESS(ROW(),COLUMN())))</f>
        <v>0</v>
      </c>
      <c r="P213" s="143" cm="1">
        <f t="array" aca="1" ref="P213" ca="1">SUM(INDIRECT("'"&amp;TOTALECSheets&amp;"'!"&amp;ADDRESS(ROW(),COLUMN())))</f>
        <v>0</v>
      </c>
      <c r="Q213" s="143" cm="1">
        <f t="array" aca="1" ref="Q213" ca="1">SUM(INDIRECT("'"&amp;TOTALECSheets&amp;"'!"&amp;ADDRESS(ROW(),COLUMN())))</f>
        <v>0</v>
      </c>
      <c r="R213" s="143" cm="1">
        <f t="array" aca="1" ref="R213" ca="1">SUM(INDIRECT("'"&amp;TOTALECSheets&amp;"'!"&amp;ADDRESS(ROW(),COLUMN())))</f>
        <v>0</v>
      </c>
      <c r="S213" s="143" cm="1">
        <f t="array" aca="1" ref="S213" ca="1">SUM(INDIRECT("'"&amp;TOTALECSheets&amp;"'!"&amp;ADDRESS(ROW(),COLUMN())))</f>
        <v>0</v>
      </c>
      <c r="T213" s="143" cm="1">
        <f t="array" aca="1" ref="T213" ca="1">SUM(INDIRECT("'"&amp;TOTALECSheets&amp;"'!"&amp;ADDRESS(ROW(),COLUMN())))</f>
        <v>0</v>
      </c>
      <c r="U213" s="143" cm="1">
        <f t="array" aca="1" ref="U213" ca="1">SUM(INDIRECT("'"&amp;TOTALECSheets&amp;"'!"&amp;ADDRESS(ROW(),COLUMN())))</f>
        <v>0</v>
      </c>
      <c r="V213" s="143" cm="1">
        <f t="array" aca="1" ref="V213" ca="1">SUM(INDIRECT("'"&amp;TOTALECSheets&amp;"'!"&amp;ADDRESS(ROW(),COLUMN())))</f>
        <v>0</v>
      </c>
      <c r="W213" s="143" cm="1">
        <f t="array" aca="1" ref="W213" ca="1">SUM(INDIRECT("'"&amp;TOTALECSheets&amp;"'!"&amp;ADDRESS(ROW(),COLUMN())))</f>
        <v>0</v>
      </c>
      <c r="X213" s="143" cm="1">
        <f t="array" aca="1" ref="X213" ca="1">SUM(INDIRECT("'"&amp;TOTALECSheets&amp;"'!"&amp;ADDRESS(ROW(),COLUMN())))</f>
        <v>0</v>
      </c>
      <c r="Y213" s="143" cm="1">
        <f t="array" aca="1" ref="Y213" ca="1">SUM(INDIRECT("'"&amp;TOTALECSheets&amp;"'!"&amp;ADDRESS(ROW(),COLUMN())))</f>
        <v>0</v>
      </c>
      <c r="Z213" s="143" cm="1">
        <f t="array" aca="1" ref="Z213" ca="1">SUM(INDIRECT("'"&amp;TOTALECSheets&amp;"'!"&amp;ADDRESS(ROW(),COLUMN())))</f>
        <v>0</v>
      </c>
    </row>
    <row r="214" spans="1:26" outlineLevel="1">
      <c r="A214" s="113">
        <f>IF(ISBLANK('Input-Accounts'!A214),"",'Input-Accounts'!A214)</f>
        <v>183</v>
      </c>
      <c r="B214" s="17" t="str">
        <f>IF(ISBLANK('Input-Accounts'!B214),"",'Input-Accounts'!B214)</f>
        <v>Structures and Improvements</v>
      </c>
      <c r="C214" s="113">
        <f>IF(ISBLANK('Input-Accounts'!C214),"",'Input-Accounts'!C214)</f>
        <v>375</v>
      </c>
      <c r="D214" s="143" cm="1">
        <f t="array" aca="1" ref="D214" ca="1">SUM(INDIRECT("'"&amp;TOTALECSheets&amp;"'!"&amp;ADDRESS(ROW(),COLUMN())))</f>
        <v>0</v>
      </c>
      <c r="E214" s="143">
        <f t="shared" ca="1" si="16"/>
        <v>0</v>
      </c>
      <c r="F214" s="89"/>
      <c r="G214" s="143" cm="1">
        <f t="array" aca="1" ref="G214" ca="1">SUM(INDIRECT("'"&amp;TOTALECSheets&amp;"'!"&amp;ADDRESS(ROW(),COLUMN())))</f>
        <v>0</v>
      </c>
      <c r="H214" s="143" cm="1">
        <f t="array" aca="1" ref="H214" ca="1">SUM(INDIRECT("'"&amp;TOTALECSheets&amp;"'!"&amp;ADDRESS(ROW(),COLUMN())))</f>
        <v>0</v>
      </c>
      <c r="I214" s="143" cm="1">
        <f t="array" aca="1" ref="I214" ca="1">SUM(INDIRECT("'"&amp;TOTALECSheets&amp;"'!"&amp;ADDRESS(ROW(),COLUMN())))</f>
        <v>0</v>
      </c>
      <c r="J214" s="143" cm="1">
        <f t="array" aca="1" ref="J214" ca="1">SUM(INDIRECT("'"&amp;TOTALECSheets&amp;"'!"&amp;ADDRESS(ROW(),COLUMN())))</f>
        <v>0</v>
      </c>
      <c r="K214" s="143" cm="1">
        <f t="array" aca="1" ref="K214" ca="1">SUM(INDIRECT("'"&amp;TOTALECSheets&amp;"'!"&amp;ADDRESS(ROW(),COLUMN())))</f>
        <v>0</v>
      </c>
      <c r="L214" s="143" cm="1">
        <f t="array" aca="1" ref="L214" ca="1">SUM(INDIRECT("'"&amp;TOTALECSheets&amp;"'!"&amp;ADDRESS(ROW(),COLUMN())))</f>
        <v>0</v>
      </c>
      <c r="M214" s="143" cm="1">
        <f t="array" aca="1" ref="M214" ca="1">SUM(INDIRECT("'"&amp;TOTALECSheets&amp;"'!"&amp;ADDRESS(ROW(),COLUMN())))</f>
        <v>0</v>
      </c>
      <c r="N214" s="143" cm="1">
        <f t="array" aca="1" ref="N214" ca="1">SUM(INDIRECT("'"&amp;TOTALECSheets&amp;"'!"&amp;ADDRESS(ROW(),COLUMN())))</f>
        <v>0</v>
      </c>
      <c r="O214" s="143" cm="1">
        <f t="array" aca="1" ref="O214" ca="1">SUM(INDIRECT("'"&amp;TOTALECSheets&amp;"'!"&amp;ADDRESS(ROW(),COLUMN())))</f>
        <v>0</v>
      </c>
      <c r="P214" s="143" cm="1">
        <f t="array" aca="1" ref="P214" ca="1">SUM(INDIRECT("'"&amp;TOTALECSheets&amp;"'!"&amp;ADDRESS(ROW(),COLUMN())))</f>
        <v>0</v>
      </c>
      <c r="Q214" s="143" cm="1">
        <f t="array" aca="1" ref="Q214" ca="1">SUM(INDIRECT("'"&amp;TOTALECSheets&amp;"'!"&amp;ADDRESS(ROW(),COLUMN())))</f>
        <v>0</v>
      </c>
      <c r="R214" s="143" cm="1">
        <f t="array" aca="1" ref="R214" ca="1">SUM(INDIRECT("'"&amp;TOTALECSheets&amp;"'!"&amp;ADDRESS(ROW(),COLUMN())))</f>
        <v>0</v>
      </c>
      <c r="S214" s="143" cm="1">
        <f t="array" aca="1" ref="S214" ca="1">SUM(INDIRECT("'"&amp;TOTALECSheets&amp;"'!"&amp;ADDRESS(ROW(),COLUMN())))</f>
        <v>0</v>
      </c>
      <c r="T214" s="143" cm="1">
        <f t="array" aca="1" ref="T214" ca="1">SUM(INDIRECT("'"&amp;TOTALECSheets&amp;"'!"&amp;ADDRESS(ROW(),COLUMN())))</f>
        <v>0</v>
      </c>
      <c r="U214" s="143" cm="1">
        <f t="array" aca="1" ref="U214" ca="1">SUM(INDIRECT("'"&amp;TOTALECSheets&amp;"'!"&amp;ADDRESS(ROW(),COLUMN())))</f>
        <v>0</v>
      </c>
      <c r="V214" s="143" cm="1">
        <f t="array" aca="1" ref="V214" ca="1">SUM(INDIRECT("'"&amp;TOTALECSheets&amp;"'!"&amp;ADDRESS(ROW(),COLUMN())))</f>
        <v>0</v>
      </c>
      <c r="W214" s="143" cm="1">
        <f t="array" aca="1" ref="W214" ca="1">SUM(INDIRECT("'"&amp;TOTALECSheets&amp;"'!"&amp;ADDRESS(ROW(),COLUMN())))</f>
        <v>0</v>
      </c>
      <c r="X214" s="143" cm="1">
        <f t="array" aca="1" ref="X214" ca="1">SUM(INDIRECT("'"&amp;TOTALECSheets&amp;"'!"&amp;ADDRESS(ROW(),COLUMN())))</f>
        <v>0</v>
      </c>
      <c r="Y214" s="143" cm="1">
        <f t="array" aca="1" ref="Y214" ca="1">SUM(INDIRECT("'"&amp;TOTALECSheets&amp;"'!"&amp;ADDRESS(ROW(),COLUMN())))</f>
        <v>0</v>
      </c>
      <c r="Z214" s="143" cm="1">
        <f t="array" aca="1" ref="Z214" ca="1">SUM(INDIRECT("'"&amp;TOTALECSheets&amp;"'!"&amp;ADDRESS(ROW(),COLUMN())))</f>
        <v>0</v>
      </c>
    </row>
    <row r="215" spans="1:26" outlineLevel="1">
      <c r="A215" s="113">
        <f>IF(ISBLANK('Input-Accounts'!A215),"",'Input-Accounts'!A215)</f>
        <v>184</v>
      </c>
      <c r="B215" s="17" t="str">
        <f>IF(ISBLANK('Input-Accounts'!B215),"",'Input-Accounts'!B215)</f>
        <v>Mains</v>
      </c>
      <c r="C215" s="113">
        <f>IF(ISBLANK('Input-Accounts'!C215),"",'Input-Accounts'!C215)</f>
        <v>376</v>
      </c>
      <c r="D215" s="143" cm="1">
        <f t="array" aca="1" ref="D215" ca="1">SUM(INDIRECT("'"&amp;TOTALECSheets&amp;"'!"&amp;ADDRESS(ROW(),COLUMN())))</f>
        <v>0</v>
      </c>
      <c r="E215" s="143">
        <f t="shared" ca="1" si="16"/>
        <v>0</v>
      </c>
      <c r="F215" s="89"/>
      <c r="G215" s="143" cm="1">
        <f t="array" aca="1" ref="G215" ca="1">SUM(INDIRECT("'"&amp;TOTALECSheets&amp;"'!"&amp;ADDRESS(ROW(),COLUMN())))</f>
        <v>0</v>
      </c>
      <c r="H215" s="143" cm="1">
        <f t="array" aca="1" ref="H215" ca="1">SUM(INDIRECT("'"&amp;TOTALECSheets&amp;"'!"&amp;ADDRESS(ROW(),COLUMN())))</f>
        <v>0</v>
      </c>
      <c r="I215" s="143" cm="1">
        <f t="array" aca="1" ref="I215" ca="1">SUM(INDIRECT("'"&amp;TOTALECSheets&amp;"'!"&amp;ADDRESS(ROW(),COLUMN())))</f>
        <v>0</v>
      </c>
      <c r="J215" s="143" cm="1">
        <f t="array" aca="1" ref="J215" ca="1">SUM(INDIRECT("'"&amp;TOTALECSheets&amp;"'!"&amp;ADDRESS(ROW(),COLUMN())))</f>
        <v>0</v>
      </c>
      <c r="K215" s="143" cm="1">
        <f t="array" aca="1" ref="K215" ca="1">SUM(INDIRECT("'"&amp;TOTALECSheets&amp;"'!"&amp;ADDRESS(ROW(),COLUMN())))</f>
        <v>0</v>
      </c>
      <c r="L215" s="143" cm="1">
        <f t="array" aca="1" ref="L215" ca="1">SUM(INDIRECT("'"&amp;TOTALECSheets&amp;"'!"&amp;ADDRESS(ROW(),COLUMN())))</f>
        <v>0</v>
      </c>
      <c r="M215" s="143" cm="1">
        <f t="array" aca="1" ref="M215" ca="1">SUM(INDIRECT("'"&amp;TOTALECSheets&amp;"'!"&amp;ADDRESS(ROW(),COLUMN())))</f>
        <v>0</v>
      </c>
      <c r="N215" s="143" cm="1">
        <f t="array" aca="1" ref="N215" ca="1">SUM(INDIRECT("'"&amp;TOTALECSheets&amp;"'!"&amp;ADDRESS(ROW(),COLUMN())))</f>
        <v>0</v>
      </c>
      <c r="O215" s="143" cm="1">
        <f t="array" aca="1" ref="O215" ca="1">SUM(INDIRECT("'"&amp;TOTALECSheets&amp;"'!"&amp;ADDRESS(ROW(),COLUMN())))</f>
        <v>0</v>
      </c>
      <c r="P215" s="143" cm="1">
        <f t="array" aca="1" ref="P215" ca="1">SUM(INDIRECT("'"&amp;TOTALECSheets&amp;"'!"&amp;ADDRESS(ROW(),COLUMN())))</f>
        <v>0</v>
      </c>
      <c r="Q215" s="143" cm="1">
        <f t="array" aca="1" ref="Q215" ca="1">SUM(INDIRECT("'"&amp;TOTALECSheets&amp;"'!"&amp;ADDRESS(ROW(),COLUMN())))</f>
        <v>0</v>
      </c>
      <c r="R215" s="143" cm="1">
        <f t="array" aca="1" ref="R215" ca="1">SUM(INDIRECT("'"&amp;TOTALECSheets&amp;"'!"&amp;ADDRESS(ROW(),COLUMN())))</f>
        <v>0</v>
      </c>
      <c r="S215" s="143" cm="1">
        <f t="array" aca="1" ref="S215" ca="1">SUM(INDIRECT("'"&amp;TOTALECSheets&amp;"'!"&amp;ADDRESS(ROW(),COLUMN())))</f>
        <v>0</v>
      </c>
      <c r="T215" s="143" cm="1">
        <f t="array" aca="1" ref="T215" ca="1">SUM(INDIRECT("'"&amp;TOTALECSheets&amp;"'!"&amp;ADDRESS(ROW(),COLUMN())))</f>
        <v>0</v>
      </c>
      <c r="U215" s="143" cm="1">
        <f t="array" aca="1" ref="U215" ca="1">SUM(INDIRECT("'"&amp;TOTALECSheets&amp;"'!"&amp;ADDRESS(ROW(),COLUMN())))</f>
        <v>0</v>
      </c>
      <c r="V215" s="143" cm="1">
        <f t="array" aca="1" ref="V215" ca="1">SUM(INDIRECT("'"&amp;TOTALECSheets&amp;"'!"&amp;ADDRESS(ROW(),COLUMN())))</f>
        <v>0</v>
      </c>
      <c r="W215" s="143" cm="1">
        <f t="array" aca="1" ref="W215" ca="1">SUM(INDIRECT("'"&amp;TOTALECSheets&amp;"'!"&amp;ADDRESS(ROW(),COLUMN())))</f>
        <v>0</v>
      </c>
      <c r="X215" s="143" cm="1">
        <f t="array" aca="1" ref="X215" ca="1">SUM(INDIRECT("'"&amp;TOTALECSheets&amp;"'!"&amp;ADDRESS(ROW(),COLUMN())))</f>
        <v>0</v>
      </c>
      <c r="Y215" s="143" cm="1">
        <f t="array" aca="1" ref="Y215" ca="1">SUM(INDIRECT("'"&amp;TOTALECSheets&amp;"'!"&amp;ADDRESS(ROW(),COLUMN())))</f>
        <v>0</v>
      </c>
      <c r="Z215" s="143" cm="1">
        <f t="array" aca="1" ref="Z215" ca="1">SUM(INDIRECT("'"&amp;TOTALECSheets&amp;"'!"&amp;ADDRESS(ROW(),COLUMN())))</f>
        <v>0</v>
      </c>
    </row>
    <row r="216" spans="1:26" outlineLevel="1">
      <c r="A216" s="113">
        <f>IF(ISBLANK('Input-Accounts'!A216),"",'Input-Accounts'!A216)</f>
        <v>185</v>
      </c>
      <c r="B216" s="17" t="str">
        <f>IF(ISBLANK('Input-Accounts'!B216),"",'Input-Accounts'!B216)</f>
        <v>Compressor Station</v>
      </c>
      <c r="C216" s="113">
        <f>IF(ISBLANK('Input-Accounts'!C216),"",'Input-Accounts'!C216)</f>
        <v>377</v>
      </c>
      <c r="D216" s="143" cm="1">
        <f t="array" aca="1" ref="D216" ca="1">SUM(INDIRECT("'"&amp;TOTALECSheets&amp;"'!"&amp;ADDRESS(ROW(),COLUMN())))</f>
        <v>0</v>
      </c>
      <c r="E216" s="143">
        <f t="shared" ca="1" si="16"/>
        <v>0</v>
      </c>
      <c r="F216" s="89"/>
      <c r="G216" s="143" cm="1">
        <f t="array" aca="1" ref="G216" ca="1">SUM(INDIRECT("'"&amp;TOTALECSheets&amp;"'!"&amp;ADDRESS(ROW(),COLUMN())))</f>
        <v>0</v>
      </c>
      <c r="H216" s="143" cm="1">
        <f t="array" aca="1" ref="H216" ca="1">SUM(INDIRECT("'"&amp;TOTALECSheets&amp;"'!"&amp;ADDRESS(ROW(),COLUMN())))</f>
        <v>0</v>
      </c>
      <c r="I216" s="143" cm="1">
        <f t="array" aca="1" ref="I216" ca="1">SUM(INDIRECT("'"&amp;TOTALECSheets&amp;"'!"&amp;ADDRESS(ROW(),COLUMN())))</f>
        <v>0</v>
      </c>
      <c r="J216" s="143" cm="1">
        <f t="array" aca="1" ref="J216" ca="1">SUM(INDIRECT("'"&amp;TOTALECSheets&amp;"'!"&amp;ADDRESS(ROW(),COLUMN())))</f>
        <v>0</v>
      </c>
      <c r="K216" s="143" cm="1">
        <f t="array" aca="1" ref="K216" ca="1">SUM(INDIRECT("'"&amp;TOTALECSheets&amp;"'!"&amp;ADDRESS(ROW(),COLUMN())))</f>
        <v>0</v>
      </c>
      <c r="L216" s="143" cm="1">
        <f t="array" aca="1" ref="L216" ca="1">SUM(INDIRECT("'"&amp;TOTALECSheets&amp;"'!"&amp;ADDRESS(ROW(),COLUMN())))</f>
        <v>0</v>
      </c>
      <c r="M216" s="143" cm="1">
        <f t="array" aca="1" ref="M216" ca="1">SUM(INDIRECT("'"&amp;TOTALECSheets&amp;"'!"&amp;ADDRESS(ROW(),COLUMN())))</f>
        <v>0</v>
      </c>
      <c r="N216" s="143" cm="1">
        <f t="array" aca="1" ref="N216" ca="1">SUM(INDIRECT("'"&amp;TOTALECSheets&amp;"'!"&amp;ADDRESS(ROW(),COLUMN())))</f>
        <v>0</v>
      </c>
      <c r="O216" s="143" cm="1">
        <f t="array" aca="1" ref="O216" ca="1">SUM(INDIRECT("'"&amp;TOTALECSheets&amp;"'!"&amp;ADDRESS(ROW(),COLUMN())))</f>
        <v>0</v>
      </c>
      <c r="P216" s="143" cm="1">
        <f t="array" aca="1" ref="P216" ca="1">SUM(INDIRECT("'"&amp;TOTALECSheets&amp;"'!"&amp;ADDRESS(ROW(),COLUMN())))</f>
        <v>0</v>
      </c>
      <c r="Q216" s="143" cm="1">
        <f t="array" aca="1" ref="Q216" ca="1">SUM(INDIRECT("'"&amp;TOTALECSheets&amp;"'!"&amp;ADDRESS(ROW(),COLUMN())))</f>
        <v>0</v>
      </c>
      <c r="R216" s="143" cm="1">
        <f t="array" aca="1" ref="R216" ca="1">SUM(INDIRECT("'"&amp;TOTALECSheets&amp;"'!"&amp;ADDRESS(ROW(),COLUMN())))</f>
        <v>0</v>
      </c>
      <c r="S216" s="143" cm="1">
        <f t="array" aca="1" ref="S216" ca="1">SUM(INDIRECT("'"&amp;TOTALECSheets&amp;"'!"&amp;ADDRESS(ROW(),COLUMN())))</f>
        <v>0</v>
      </c>
      <c r="T216" s="143" cm="1">
        <f t="array" aca="1" ref="T216" ca="1">SUM(INDIRECT("'"&amp;TOTALECSheets&amp;"'!"&amp;ADDRESS(ROW(),COLUMN())))</f>
        <v>0</v>
      </c>
      <c r="U216" s="143" cm="1">
        <f t="array" aca="1" ref="U216" ca="1">SUM(INDIRECT("'"&amp;TOTALECSheets&amp;"'!"&amp;ADDRESS(ROW(),COLUMN())))</f>
        <v>0</v>
      </c>
      <c r="V216" s="143" cm="1">
        <f t="array" aca="1" ref="V216" ca="1">SUM(INDIRECT("'"&amp;TOTALECSheets&amp;"'!"&amp;ADDRESS(ROW(),COLUMN())))</f>
        <v>0</v>
      </c>
      <c r="W216" s="143" cm="1">
        <f t="array" aca="1" ref="W216" ca="1">SUM(INDIRECT("'"&amp;TOTALECSheets&amp;"'!"&amp;ADDRESS(ROW(),COLUMN())))</f>
        <v>0</v>
      </c>
      <c r="X216" s="143" cm="1">
        <f t="array" aca="1" ref="X216" ca="1">SUM(INDIRECT("'"&amp;TOTALECSheets&amp;"'!"&amp;ADDRESS(ROW(),COLUMN())))</f>
        <v>0</v>
      </c>
      <c r="Y216" s="143" cm="1">
        <f t="array" aca="1" ref="Y216" ca="1">SUM(INDIRECT("'"&amp;TOTALECSheets&amp;"'!"&amp;ADDRESS(ROW(),COLUMN())))</f>
        <v>0</v>
      </c>
      <c r="Z216" s="143" cm="1">
        <f t="array" aca="1" ref="Z216" ca="1">SUM(INDIRECT("'"&amp;TOTALECSheets&amp;"'!"&amp;ADDRESS(ROW(),COLUMN())))</f>
        <v>0</v>
      </c>
    </row>
    <row r="217" spans="1:26" outlineLevel="1">
      <c r="A217" s="113">
        <f>IF(ISBLANK('Input-Accounts'!A217),"",'Input-Accounts'!A217)</f>
        <v>186</v>
      </c>
      <c r="B217" s="17" t="str">
        <f>IF(ISBLANK('Input-Accounts'!B217),"",'Input-Accounts'!B217)</f>
        <v>M &amp; R Station Equipment - general</v>
      </c>
      <c r="C217" s="113">
        <f>IF(ISBLANK('Input-Accounts'!C217),"",'Input-Accounts'!C217)</f>
        <v>378</v>
      </c>
      <c r="D217" s="143" cm="1">
        <f t="array" aca="1" ref="D217" ca="1">SUM(INDIRECT("'"&amp;TOTALECSheets&amp;"'!"&amp;ADDRESS(ROW(),COLUMN())))</f>
        <v>0</v>
      </c>
      <c r="E217" s="143">
        <f t="shared" ca="1" si="16"/>
        <v>0</v>
      </c>
      <c r="F217" s="89"/>
      <c r="G217" s="143" cm="1">
        <f t="array" aca="1" ref="G217" ca="1">SUM(INDIRECT("'"&amp;TOTALECSheets&amp;"'!"&amp;ADDRESS(ROW(),COLUMN())))</f>
        <v>0</v>
      </c>
      <c r="H217" s="143" cm="1">
        <f t="array" aca="1" ref="H217" ca="1">SUM(INDIRECT("'"&amp;TOTALECSheets&amp;"'!"&amp;ADDRESS(ROW(),COLUMN())))</f>
        <v>0</v>
      </c>
      <c r="I217" s="143" cm="1">
        <f t="array" aca="1" ref="I217" ca="1">SUM(INDIRECT("'"&amp;TOTALECSheets&amp;"'!"&amp;ADDRESS(ROW(),COLUMN())))</f>
        <v>0</v>
      </c>
      <c r="J217" s="143" cm="1">
        <f t="array" aca="1" ref="J217" ca="1">SUM(INDIRECT("'"&amp;TOTALECSheets&amp;"'!"&amp;ADDRESS(ROW(),COLUMN())))</f>
        <v>0</v>
      </c>
      <c r="K217" s="143" cm="1">
        <f t="array" aca="1" ref="K217" ca="1">SUM(INDIRECT("'"&amp;TOTALECSheets&amp;"'!"&amp;ADDRESS(ROW(),COLUMN())))</f>
        <v>0</v>
      </c>
      <c r="L217" s="143" cm="1">
        <f t="array" aca="1" ref="L217" ca="1">SUM(INDIRECT("'"&amp;TOTALECSheets&amp;"'!"&amp;ADDRESS(ROW(),COLUMN())))</f>
        <v>0</v>
      </c>
      <c r="M217" s="143" cm="1">
        <f t="array" aca="1" ref="M217" ca="1">SUM(INDIRECT("'"&amp;TOTALECSheets&amp;"'!"&amp;ADDRESS(ROW(),COLUMN())))</f>
        <v>0</v>
      </c>
      <c r="N217" s="143" cm="1">
        <f t="array" aca="1" ref="N217" ca="1">SUM(INDIRECT("'"&amp;TOTALECSheets&amp;"'!"&amp;ADDRESS(ROW(),COLUMN())))</f>
        <v>0</v>
      </c>
      <c r="O217" s="143" cm="1">
        <f t="array" aca="1" ref="O217" ca="1">SUM(INDIRECT("'"&amp;TOTALECSheets&amp;"'!"&amp;ADDRESS(ROW(),COLUMN())))</f>
        <v>0</v>
      </c>
      <c r="P217" s="143" cm="1">
        <f t="array" aca="1" ref="P217" ca="1">SUM(INDIRECT("'"&amp;TOTALECSheets&amp;"'!"&amp;ADDRESS(ROW(),COLUMN())))</f>
        <v>0</v>
      </c>
      <c r="Q217" s="143" cm="1">
        <f t="array" aca="1" ref="Q217" ca="1">SUM(INDIRECT("'"&amp;TOTALECSheets&amp;"'!"&amp;ADDRESS(ROW(),COLUMN())))</f>
        <v>0</v>
      </c>
      <c r="R217" s="143" cm="1">
        <f t="array" aca="1" ref="R217" ca="1">SUM(INDIRECT("'"&amp;TOTALECSheets&amp;"'!"&amp;ADDRESS(ROW(),COLUMN())))</f>
        <v>0</v>
      </c>
      <c r="S217" s="143" cm="1">
        <f t="array" aca="1" ref="S217" ca="1">SUM(INDIRECT("'"&amp;TOTALECSheets&amp;"'!"&amp;ADDRESS(ROW(),COLUMN())))</f>
        <v>0</v>
      </c>
      <c r="T217" s="143" cm="1">
        <f t="array" aca="1" ref="T217" ca="1">SUM(INDIRECT("'"&amp;TOTALECSheets&amp;"'!"&amp;ADDRESS(ROW(),COLUMN())))</f>
        <v>0</v>
      </c>
      <c r="U217" s="143" cm="1">
        <f t="array" aca="1" ref="U217" ca="1">SUM(INDIRECT("'"&amp;TOTALECSheets&amp;"'!"&amp;ADDRESS(ROW(),COLUMN())))</f>
        <v>0</v>
      </c>
      <c r="V217" s="143" cm="1">
        <f t="array" aca="1" ref="V217" ca="1">SUM(INDIRECT("'"&amp;TOTALECSheets&amp;"'!"&amp;ADDRESS(ROW(),COLUMN())))</f>
        <v>0</v>
      </c>
      <c r="W217" s="143" cm="1">
        <f t="array" aca="1" ref="W217" ca="1">SUM(INDIRECT("'"&amp;TOTALECSheets&amp;"'!"&amp;ADDRESS(ROW(),COLUMN())))</f>
        <v>0</v>
      </c>
      <c r="X217" s="143" cm="1">
        <f t="array" aca="1" ref="X217" ca="1">SUM(INDIRECT("'"&amp;TOTALECSheets&amp;"'!"&amp;ADDRESS(ROW(),COLUMN())))</f>
        <v>0</v>
      </c>
      <c r="Y217" s="143" cm="1">
        <f t="array" aca="1" ref="Y217" ca="1">SUM(INDIRECT("'"&amp;TOTALECSheets&amp;"'!"&amp;ADDRESS(ROW(),COLUMN())))</f>
        <v>0</v>
      </c>
      <c r="Z217" s="143" cm="1">
        <f t="array" aca="1" ref="Z217" ca="1">SUM(INDIRECT("'"&amp;TOTALECSheets&amp;"'!"&amp;ADDRESS(ROW(),COLUMN())))</f>
        <v>0</v>
      </c>
    </row>
    <row r="218" spans="1:26" outlineLevel="1">
      <c r="A218" s="113">
        <f>IF(ISBLANK('Input-Accounts'!A218),"",'Input-Accounts'!A218)</f>
        <v>187</v>
      </c>
      <c r="B218" s="17" t="str">
        <f>IF(ISBLANK('Input-Accounts'!B218),"",'Input-Accounts'!B218)</f>
        <v>M &amp; R Station Equipment - city gate</v>
      </c>
      <c r="C218" s="113">
        <f>IF(ISBLANK('Input-Accounts'!C218),"",'Input-Accounts'!C218)</f>
        <v>379</v>
      </c>
      <c r="D218" s="143" cm="1">
        <f t="array" aca="1" ref="D218" ca="1">SUM(INDIRECT("'"&amp;TOTALECSheets&amp;"'!"&amp;ADDRESS(ROW(),COLUMN())))</f>
        <v>0</v>
      </c>
      <c r="E218" s="143">
        <f t="shared" ca="1" si="16"/>
        <v>0</v>
      </c>
      <c r="F218" s="89"/>
      <c r="G218" s="143" cm="1">
        <f t="array" aca="1" ref="G218" ca="1">SUM(INDIRECT("'"&amp;TOTALECSheets&amp;"'!"&amp;ADDRESS(ROW(),COLUMN())))</f>
        <v>0</v>
      </c>
      <c r="H218" s="143" cm="1">
        <f t="array" aca="1" ref="H218" ca="1">SUM(INDIRECT("'"&amp;TOTALECSheets&amp;"'!"&amp;ADDRESS(ROW(),COLUMN())))</f>
        <v>0</v>
      </c>
      <c r="I218" s="143" cm="1">
        <f t="array" aca="1" ref="I218" ca="1">SUM(INDIRECT("'"&amp;TOTALECSheets&amp;"'!"&amp;ADDRESS(ROW(),COLUMN())))</f>
        <v>0</v>
      </c>
      <c r="J218" s="143" cm="1">
        <f t="array" aca="1" ref="J218" ca="1">SUM(INDIRECT("'"&amp;TOTALECSheets&amp;"'!"&amp;ADDRESS(ROW(),COLUMN())))</f>
        <v>0</v>
      </c>
      <c r="K218" s="143" cm="1">
        <f t="array" aca="1" ref="K218" ca="1">SUM(INDIRECT("'"&amp;TOTALECSheets&amp;"'!"&amp;ADDRESS(ROW(),COLUMN())))</f>
        <v>0</v>
      </c>
      <c r="L218" s="143" cm="1">
        <f t="array" aca="1" ref="L218" ca="1">SUM(INDIRECT("'"&amp;TOTALECSheets&amp;"'!"&amp;ADDRESS(ROW(),COLUMN())))</f>
        <v>0</v>
      </c>
      <c r="M218" s="143" cm="1">
        <f t="array" aca="1" ref="M218" ca="1">SUM(INDIRECT("'"&amp;TOTALECSheets&amp;"'!"&amp;ADDRESS(ROW(),COLUMN())))</f>
        <v>0</v>
      </c>
      <c r="N218" s="143" cm="1">
        <f t="array" aca="1" ref="N218" ca="1">SUM(INDIRECT("'"&amp;TOTALECSheets&amp;"'!"&amp;ADDRESS(ROW(),COLUMN())))</f>
        <v>0</v>
      </c>
      <c r="O218" s="143" cm="1">
        <f t="array" aca="1" ref="O218" ca="1">SUM(INDIRECT("'"&amp;TOTALECSheets&amp;"'!"&amp;ADDRESS(ROW(),COLUMN())))</f>
        <v>0</v>
      </c>
      <c r="P218" s="143" cm="1">
        <f t="array" aca="1" ref="P218" ca="1">SUM(INDIRECT("'"&amp;TOTALECSheets&amp;"'!"&amp;ADDRESS(ROW(),COLUMN())))</f>
        <v>0</v>
      </c>
      <c r="Q218" s="143" cm="1">
        <f t="array" aca="1" ref="Q218" ca="1">SUM(INDIRECT("'"&amp;TOTALECSheets&amp;"'!"&amp;ADDRESS(ROW(),COLUMN())))</f>
        <v>0</v>
      </c>
      <c r="R218" s="143" cm="1">
        <f t="array" aca="1" ref="R218" ca="1">SUM(INDIRECT("'"&amp;TOTALECSheets&amp;"'!"&amp;ADDRESS(ROW(),COLUMN())))</f>
        <v>0</v>
      </c>
      <c r="S218" s="143" cm="1">
        <f t="array" aca="1" ref="S218" ca="1">SUM(INDIRECT("'"&amp;TOTALECSheets&amp;"'!"&amp;ADDRESS(ROW(),COLUMN())))</f>
        <v>0</v>
      </c>
      <c r="T218" s="143" cm="1">
        <f t="array" aca="1" ref="T218" ca="1">SUM(INDIRECT("'"&amp;TOTALECSheets&amp;"'!"&amp;ADDRESS(ROW(),COLUMN())))</f>
        <v>0</v>
      </c>
      <c r="U218" s="143" cm="1">
        <f t="array" aca="1" ref="U218" ca="1">SUM(INDIRECT("'"&amp;TOTALECSheets&amp;"'!"&amp;ADDRESS(ROW(),COLUMN())))</f>
        <v>0</v>
      </c>
      <c r="V218" s="143" cm="1">
        <f t="array" aca="1" ref="V218" ca="1">SUM(INDIRECT("'"&amp;TOTALECSheets&amp;"'!"&amp;ADDRESS(ROW(),COLUMN())))</f>
        <v>0</v>
      </c>
      <c r="W218" s="143" cm="1">
        <f t="array" aca="1" ref="W218" ca="1">SUM(INDIRECT("'"&amp;TOTALECSheets&amp;"'!"&amp;ADDRESS(ROW(),COLUMN())))</f>
        <v>0</v>
      </c>
      <c r="X218" s="143" cm="1">
        <f t="array" aca="1" ref="X218" ca="1">SUM(INDIRECT("'"&amp;TOTALECSheets&amp;"'!"&amp;ADDRESS(ROW(),COLUMN())))</f>
        <v>0</v>
      </c>
      <c r="Y218" s="143" cm="1">
        <f t="array" aca="1" ref="Y218" ca="1">SUM(INDIRECT("'"&amp;TOTALECSheets&amp;"'!"&amp;ADDRESS(ROW(),COLUMN())))</f>
        <v>0</v>
      </c>
      <c r="Z218" s="143" cm="1">
        <f t="array" aca="1" ref="Z218" ca="1">SUM(INDIRECT("'"&amp;TOTALECSheets&amp;"'!"&amp;ADDRESS(ROW(),COLUMN())))</f>
        <v>0</v>
      </c>
    </row>
    <row r="219" spans="1:26" outlineLevel="1">
      <c r="A219" s="113">
        <f>IF(ISBLANK('Input-Accounts'!A219),"",'Input-Accounts'!A219)</f>
        <v>188</v>
      </c>
      <c r="B219" s="17" t="str">
        <f>IF(ISBLANK('Input-Accounts'!B219),"",'Input-Accounts'!B219)</f>
        <v>Services</v>
      </c>
      <c r="C219" s="113">
        <f>IF(ISBLANK('Input-Accounts'!C219),"",'Input-Accounts'!C219)</f>
        <v>380</v>
      </c>
      <c r="D219" s="143" cm="1">
        <f t="array" aca="1" ref="D219" ca="1">SUM(INDIRECT("'"&amp;TOTALECSheets&amp;"'!"&amp;ADDRESS(ROW(),COLUMN())))</f>
        <v>0</v>
      </c>
      <c r="E219" s="143">
        <f t="shared" ca="1" si="16"/>
        <v>0</v>
      </c>
      <c r="F219" s="89"/>
      <c r="G219" s="143" cm="1">
        <f t="array" aca="1" ref="G219" ca="1">SUM(INDIRECT("'"&amp;TOTALECSheets&amp;"'!"&amp;ADDRESS(ROW(),COLUMN())))</f>
        <v>0</v>
      </c>
      <c r="H219" s="143" cm="1">
        <f t="array" aca="1" ref="H219" ca="1">SUM(INDIRECT("'"&amp;TOTALECSheets&amp;"'!"&amp;ADDRESS(ROW(),COLUMN())))</f>
        <v>0</v>
      </c>
      <c r="I219" s="143" cm="1">
        <f t="array" aca="1" ref="I219" ca="1">SUM(INDIRECT("'"&amp;TOTALECSheets&amp;"'!"&amp;ADDRESS(ROW(),COLUMN())))</f>
        <v>0</v>
      </c>
      <c r="J219" s="143" cm="1">
        <f t="array" aca="1" ref="J219" ca="1">SUM(INDIRECT("'"&amp;TOTALECSheets&amp;"'!"&amp;ADDRESS(ROW(),COLUMN())))</f>
        <v>0</v>
      </c>
      <c r="K219" s="143" cm="1">
        <f t="array" aca="1" ref="K219" ca="1">SUM(INDIRECT("'"&amp;TOTALECSheets&amp;"'!"&amp;ADDRESS(ROW(),COLUMN())))</f>
        <v>0</v>
      </c>
      <c r="L219" s="143" cm="1">
        <f t="array" aca="1" ref="L219" ca="1">SUM(INDIRECT("'"&amp;TOTALECSheets&amp;"'!"&amp;ADDRESS(ROW(),COLUMN())))</f>
        <v>0</v>
      </c>
      <c r="M219" s="143" cm="1">
        <f t="array" aca="1" ref="M219" ca="1">SUM(INDIRECT("'"&amp;TOTALECSheets&amp;"'!"&amp;ADDRESS(ROW(),COLUMN())))</f>
        <v>0</v>
      </c>
      <c r="N219" s="143" cm="1">
        <f t="array" aca="1" ref="N219" ca="1">SUM(INDIRECT("'"&amp;TOTALECSheets&amp;"'!"&amp;ADDRESS(ROW(),COLUMN())))</f>
        <v>0</v>
      </c>
      <c r="O219" s="143" cm="1">
        <f t="array" aca="1" ref="O219" ca="1">SUM(INDIRECT("'"&amp;TOTALECSheets&amp;"'!"&amp;ADDRESS(ROW(),COLUMN())))</f>
        <v>0</v>
      </c>
      <c r="P219" s="143" cm="1">
        <f t="array" aca="1" ref="P219" ca="1">SUM(INDIRECT("'"&amp;TOTALECSheets&amp;"'!"&amp;ADDRESS(ROW(),COLUMN())))</f>
        <v>0</v>
      </c>
      <c r="Q219" s="143" cm="1">
        <f t="array" aca="1" ref="Q219" ca="1">SUM(INDIRECT("'"&amp;TOTALECSheets&amp;"'!"&amp;ADDRESS(ROW(),COLUMN())))</f>
        <v>0</v>
      </c>
      <c r="R219" s="143" cm="1">
        <f t="array" aca="1" ref="R219" ca="1">SUM(INDIRECT("'"&amp;TOTALECSheets&amp;"'!"&amp;ADDRESS(ROW(),COLUMN())))</f>
        <v>0</v>
      </c>
      <c r="S219" s="143" cm="1">
        <f t="array" aca="1" ref="S219" ca="1">SUM(INDIRECT("'"&amp;TOTALECSheets&amp;"'!"&amp;ADDRESS(ROW(),COLUMN())))</f>
        <v>0</v>
      </c>
      <c r="T219" s="143" cm="1">
        <f t="array" aca="1" ref="T219" ca="1">SUM(INDIRECT("'"&amp;TOTALECSheets&amp;"'!"&amp;ADDRESS(ROW(),COLUMN())))</f>
        <v>0</v>
      </c>
      <c r="U219" s="143" cm="1">
        <f t="array" aca="1" ref="U219" ca="1">SUM(INDIRECT("'"&amp;TOTALECSheets&amp;"'!"&amp;ADDRESS(ROW(),COLUMN())))</f>
        <v>0</v>
      </c>
      <c r="V219" s="143" cm="1">
        <f t="array" aca="1" ref="V219" ca="1">SUM(INDIRECT("'"&amp;TOTALECSheets&amp;"'!"&amp;ADDRESS(ROW(),COLUMN())))</f>
        <v>0</v>
      </c>
      <c r="W219" s="143" cm="1">
        <f t="array" aca="1" ref="W219" ca="1">SUM(INDIRECT("'"&amp;TOTALECSheets&amp;"'!"&amp;ADDRESS(ROW(),COLUMN())))</f>
        <v>0</v>
      </c>
      <c r="X219" s="143" cm="1">
        <f t="array" aca="1" ref="X219" ca="1">SUM(INDIRECT("'"&amp;TOTALECSheets&amp;"'!"&amp;ADDRESS(ROW(),COLUMN())))</f>
        <v>0</v>
      </c>
      <c r="Y219" s="143" cm="1">
        <f t="array" aca="1" ref="Y219" ca="1">SUM(INDIRECT("'"&amp;TOTALECSheets&amp;"'!"&amp;ADDRESS(ROW(),COLUMN())))</f>
        <v>0</v>
      </c>
      <c r="Z219" s="143" cm="1">
        <f t="array" aca="1" ref="Z219" ca="1">SUM(INDIRECT("'"&amp;TOTALECSheets&amp;"'!"&amp;ADDRESS(ROW(),COLUMN())))</f>
        <v>0</v>
      </c>
    </row>
    <row r="220" spans="1:26" outlineLevel="1">
      <c r="A220" s="113">
        <f>IF(ISBLANK('Input-Accounts'!A220),"",'Input-Accounts'!A220)</f>
        <v>189</v>
      </c>
      <c r="B220" s="17" t="str">
        <f>IF(ISBLANK('Input-Accounts'!B220),"",'Input-Accounts'!B220)</f>
        <v>Meters</v>
      </c>
      <c r="C220" s="113">
        <f>IF(ISBLANK('Input-Accounts'!C220),"",'Input-Accounts'!C220)</f>
        <v>381</v>
      </c>
      <c r="D220" s="143" cm="1">
        <f t="array" aca="1" ref="D220" ca="1">SUM(INDIRECT("'"&amp;TOTALECSheets&amp;"'!"&amp;ADDRESS(ROW(),COLUMN())))</f>
        <v>0</v>
      </c>
      <c r="E220" s="143">
        <f t="shared" ca="1" si="16"/>
        <v>0</v>
      </c>
      <c r="F220" s="89">
        <f>F89</f>
        <v>0</v>
      </c>
      <c r="G220" s="143" cm="1">
        <f t="array" aca="1" ref="G220" ca="1">SUM(INDIRECT("'"&amp;TOTALECSheets&amp;"'!"&amp;ADDRESS(ROW(),COLUMN())))</f>
        <v>0</v>
      </c>
      <c r="H220" s="143" cm="1">
        <f t="array" aca="1" ref="H220" ca="1">SUM(INDIRECT("'"&amp;TOTALECSheets&amp;"'!"&amp;ADDRESS(ROW(),COLUMN())))</f>
        <v>0</v>
      </c>
      <c r="I220" s="143" cm="1">
        <f t="array" aca="1" ref="I220" ca="1">SUM(INDIRECT("'"&amp;TOTALECSheets&amp;"'!"&amp;ADDRESS(ROW(),COLUMN())))</f>
        <v>0</v>
      </c>
      <c r="J220" s="143" cm="1">
        <f t="array" aca="1" ref="J220" ca="1">SUM(INDIRECT("'"&amp;TOTALECSheets&amp;"'!"&amp;ADDRESS(ROW(),COLUMN())))</f>
        <v>0</v>
      </c>
      <c r="K220" s="143" cm="1">
        <f t="array" aca="1" ref="K220" ca="1">SUM(INDIRECT("'"&amp;TOTALECSheets&amp;"'!"&amp;ADDRESS(ROW(),COLUMN())))</f>
        <v>0</v>
      </c>
      <c r="L220" s="143" cm="1">
        <f t="array" aca="1" ref="L220" ca="1">SUM(INDIRECT("'"&amp;TOTALECSheets&amp;"'!"&amp;ADDRESS(ROW(),COLUMN())))</f>
        <v>0</v>
      </c>
      <c r="M220" s="143" cm="1">
        <f t="array" aca="1" ref="M220" ca="1">SUM(INDIRECT("'"&amp;TOTALECSheets&amp;"'!"&amp;ADDRESS(ROW(),COLUMN())))</f>
        <v>0</v>
      </c>
      <c r="N220" s="143" cm="1">
        <f t="array" aca="1" ref="N220" ca="1">SUM(INDIRECT("'"&amp;TOTALECSheets&amp;"'!"&amp;ADDRESS(ROW(),COLUMN())))</f>
        <v>0</v>
      </c>
      <c r="O220" s="143" cm="1">
        <f t="array" aca="1" ref="O220" ca="1">SUM(INDIRECT("'"&amp;TOTALECSheets&amp;"'!"&amp;ADDRESS(ROW(),COLUMN())))</f>
        <v>0</v>
      </c>
      <c r="P220" s="143" cm="1">
        <f t="array" aca="1" ref="P220" ca="1">SUM(INDIRECT("'"&amp;TOTALECSheets&amp;"'!"&amp;ADDRESS(ROW(),COLUMN())))</f>
        <v>0</v>
      </c>
      <c r="Q220" s="143" cm="1">
        <f t="array" aca="1" ref="Q220" ca="1">SUM(INDIRECT("'"&amp;TOTALECSheets&amp;"'!"&amp;ADDRESS(ROW(),COLUMN())))</f>
        <v>0</v>
      </c>
      <c r="R220" s="143" cm="1">
        <f t="array" aca="1" ref="R220" ca="1">SUM(INDIRECT("'"&amp;TOTALECSheets&amp;"'!"&amp;ADDRESS(ROW(),COLUMN())))</f>
        <v>0</v>
      </c>
      <c r="S220" s="143" cm="1">
        <f t="array" aca="1" ref="S220" ca="1">SUM(INDIRECT("'"&amp;TOTALECSheets&amp;"'!"&amp;ADDRESS(ROW(),COLUMN())))</f>
        <v>0</v>
      </c>
      <c r="T220" s="143" cm="1">
        <f t="array" aca="1" ref="T220" ca="1">SUM(INDIRECT("'"&amp;TOTALECSheets&amp;"'!"&amp;ADDRESS(ROW(),COLUMN())))</f>
        <v>0</v>
      </c>
      <c r="U220" s="143" cm="1">
        <f t="array" aca="1" ref="U220" ca="1">SUM(INDIRECT("'"&amp;TOTALECSheets&amp;"'!"&amp;ADDRESS(ROW(),COLUMN())))</f>
        <v>0</v>
      </c>
      <c r="V220" s="143" cm="1">
        <f t="array" aca="1" ref="V220" ca="1">SUM(INDIRECT("'"&amp;TOTALECSheets&amp;"'!"&amp;ADDRESS(ROW(),COLUMN())))</f>
        <v>0</v>
      </c>
      <c r="W220" s="143" cm="1">
        <f t="array" aca="1" ref="W220" ca="1">SUM(INDIRECT("'"&amp;TOTALECSheets&amp;"'!"&amp;ADDRESS(ROW(),COLUMN())))</f>
        <v>0</v>
      </c>
      <c r="X220" s="143" cm="1">
        <f t="array" aca="1" ref="X220" ca="1">SUM(INDIRECT("'"&amp;TOTALECSheets&amp;"'!"&amp;ADDRESS(ROW(),COLUMN())))</f>
        <v>0</v>
      </c>
      <c r="Y220" s="143" cm="1">
        <f t="array" aca="1" ref="Y220" ca="1">SUM(INDIRECT("'"&amp;TOTALECSheets&amp;"'!"&amp;ADDRESS(ROW(),COLUMN())))</f>
        <v>0</v>
      </c>
      <c r="Z220" s="143" cm="1">
        <f t="array" aca="1" ref="Z220" ca="1">SUM(INDIRECT("'"&amp;TOTALECSheets&amp;"'!"&amp;ADDRESS(ROW(),COLUMN())))</f>
        <v>0</v>
      </c>
    </row>
    <row r="221" spans="1:26" outlineLevel="1">
      <c r="A221" s="113">
        <f>IF(ISBLANK('Input-Accounts'!A221),"",'Input-Accounts'!A221)</f>
        <v>190</v>
      </c>
      <c r="B221" s="17" t="str">
        <f>IF(ISBLANK('Input-Accounts'!B221),"",'Input-Accounts'!B221)</f>
        <v>House Regulator &amp; Install.</v>
      </c>
      <c r="C221" s="113">
        <f>IF(ISBLANK('Input-Accounts'!C221),"",'Input-Accounts'!C221)</f>
        <v>383</v>
      </c>
      <c r="D221" s="143" cm="1">
        <f t="array" aca="1" ref="D221" ca="1">SUM(INDIRECT("'"&amp;TOTALECSheets&amp;"'!"&amp;ADDRESS(ROW(),COLUMN())))</f>
        <v>0</v>
      </c>
      <c r="E221" s="143">
        <f t="shared" ref="E221:E237" ca="1" si="17">IFERROR(IF(D221="",0,IF(D221=0,0,IF(ABS(D221-SUM($G221:$Z221))&lt;Check_Limit,0,1))),1)</f>
        <v>0</v>
      </c>
      <c r="F221" s="89"/>
      <c r="G221" s="143" cm="1">
        <f t="array" aca="1" ref="G221" ca="1">SUM(INDIRECT("'"&amp;TOTALECSheets&amp;"'!"&amp;ADDRESS(ROW(),COLUMN())))</f>
        <v>0</v>
      </c>
      <c r="H221" s="143" cm="1">
        <f t="array" aca="1" ref="H221" ca="1">SUM(INDIRECT("'"&amp;TOTALECSheets&amp;"'!"&amp;ADDRESS(ROW(),COLUMN())))</f>
        <v>0</v>
      </c>
      <c r="I221" s="143" cm="1">
        <f t="array" aca="1" ref="I221" ca="1">SUM(INDIRECT("'"&amp;TOTALECSheets&amp;"'!"&amp;ADDRESS(ROW(),COLUMN())))</f>
        <v>0</v>
      </c>
      <c r="J221" s="143" cm="1">
        <f t="array" aca="1" ref="J221" ca="1">SUM(INDIRECT("'"&amp;TOTALECSheets&amp;"'!"&amp;ADDRESS(ROW(),COLUMN())))</f>
        <v>0</v>
      </c>
      <c r="K221" s="143" cm="1">
        <f t="array" aca="1" ref="K221" ca="1">SUM(INDIRECT("'"&amp;TOTALECSheets&amp;"'!"&amp;ADDRESS(ROW(),COLUMN())))</f>
        <v>0</v>
      </c>
      <c r="L221" s="143" cm="1">
        <f t="array" aca="1" ref="L221" ca="1">SUM(INDIRECT("'"&amp;TOTALECSheets&amp;"'!"&amp;ADDRESS(ROW(),COLUMN())))</f>
        <v>0</v>
      </c>
      <c r="M221" s="143" cm="1">
        <f t="array" aca="1" ref="M221" ca="1">SUM(INDIRECT("'"&amp;TOTALECSheets&amp;"'!"&amp;ADDRESS(ROW(),COLUMN())))</f>
        <v>0</v>
      </c>
      <c r="N221" s="143" cm="1">
        <f t="array" aca="1" ref="N221" ca="1">SUM(INDIRECT("'"&amp;TOTALECSheets&amp;"'!"&amp;ADDRESS(ROW(),COLUMN())))</f>
        <v>0</v>
      </c>
      <c r="O221" s="143" cm="1">
        <f t="array" aca="1" ref="O221" ca="1">SUM(INDIRECT("'"&amp;TOTALECSheets&amp;"'!"&amp;ADDRESS(ROW(),COLUMN())))</f>
        <v>0</v>
      </c>
      <c r="P221" s="143" cm="1">
        <f t="array" aca="1" ref="P221" ca="1">SUM(INDIRECT("'"&amp;TOTALECSheets&amp;"'!"&amp;ADDRESS(ROW(),COLUMN())))</f>
        <v>0</v>
      </c>
      <c r="Q221" s="143" cm="1">
        <f t="array" aca="1" ref="Q221" ca="1">SUM(INDIRECT("'"&amp;TOTALECSheets&amp;"'!"&amp;ADDRESS(ROW(),COLUMN())))</f>
        <v>0</v>
      </c>
      <c r="R221" s="143" cm="1">
        <f t="array" aca="1" ref="R221" ca="1">SUM(INDIRECT("'"&amp;TOTALECSheets&amp;"'!"&amp;ADDRESS(ROW(),COLUMN())))</f>
        <v>0</v>
      </c>
      <c r="S221" s="143" cm="1">
        <f t="array" aca="1" ref="S221" ca="1">SUM(INDIRECT("'"&amp;TOTALECSheets&amp;"'!"&amp;ADDRESS(ROW(),COLUMN())))</f>
        <v>0</v>
      </c>
      <c r="T221" s="143" cm="1">
        <f t="array" aca="1" ref="T221" ca="1">SUM(INDIRECT("'"&amp;TOTALECSheets&amp;"'!"&amp;ADDRESS(ROW(),COLUMN())))</f>
        <v>0</v>
      </c>
      <c r="U221" s="143" cm="1">
        <f t="array" aca="1" ref="U221" ca="1">SUM(INDIRECT("'"&amp;TOTALECSheets&amp;"'!"&amp;ADDRESS(ROW(),COLUMN())))</f>
        <v>0</v>
      </c>
      <c r="V221" s="143" cm="1">
        <f t="array" aca="1" ref="V221" ca="1">SUM(INDIRECT("'"&amp;TOTALECSheets&amp;"'!"&amp;ADDRESS(ROW(),COLUMN())))</f>
        <v>0</v>
      </c>
      <c r="W221" s="143" cm="1">
        <f t="array" aca="1" ref="W221" ca="1">SUM(INDIRECT("'"&amp;TOTALECSheets&amp;"'!"&amp;ADDRESS(ROW(),COLUMN())))</f>
        <v>0</v>
      </c>
      <c r="X221" s="143" cm="1">
        <f t="array" aca="1" ref="X221" ca="1">SUM(INDIRECT("'"&amp;TOTALECSheets&amp;"'!"&amp;ADDRESS(ROW(),COLUMN())))</f>
        <v>0</v>
      </c>
      <c r="Y221" s="143" cm="1">
        <f t="array" aca="1" ref="Y221" ca="1">SUM(INDIRECT("'"&amp;TOTALECSheets&amp;"'!"&amp;ADDRESS(ROW(),COLUMN())))</f>
        <v>0</v>
      </c>
      <c r="Z221" s="143" cm="1">
        <f t="array" aca="1" ref="Z221" ca="1">SUM(INDIRECT("'"&amp;TOTALECSheets&amp;"'!"&amp;ADDRESS(ROW(),COLUMN())))</f>
        <v>0</v>
      </c>
    </row>
    <row r="222" spans="1:26" outlineLevel="1">
      <c r="A222" s="113">
        <f>IF(ISBLANK('Input-Accounts'!A222),"",'Input-Accounts'!A222)</f>
        <v>191</v>
      </c>
      <c r="B222" s="17" t="str">
        <f>IF(ISBLANK('Input-Accounts'!B222),"",'Input-Accounts'!B222)</f>
        <v>Industrial M &amp; R Station Equipment</v>
      </c>
      <c r="C222" s="113">
        <f>IF(ISBLANK('Input-Accounts'!C222),"",'Input-Accounts'!C222)</f>
        <v>385</v>
      </c>
      <c r="D222" s="143" cm="1">
        <f t="array" aca="1" ref="D222" ca="1">SUM(INDIRECT("'"&amp;TOTALECSheets&amp;"'!"&amp;ADDRESS(ROW(),COLUMN())))</f>
        <v>0</v>
      </c>
      <c r="E222" s="143">
        <f t="shared" ca="1" si="17"/>
        <v>0</v>
      </c>
      <c r="F222" s="89"/>
      <c r="G222" s="143" cm="1">
        <f t="array" aca="1" ref="G222" ca="1">SUM(INDIRECT("'"&amp;TOTALECSheets&amp;"'!"&amp;ADDRESS(ROW(),COLUMN())))</f>
        <v>0</v>
      </c>
      <c r="H222" s="143" cm="1">
        <f t="array" aca="1" ref="H222" ca="1">SUM(INDIRECT("'"&amp;TOTALECSheets&amp;"'!"&amp;ADDRESS(ROW(),COLUMN())))</f>
        <v>0</v>
      </c>
      <c r="I222" s="143" cm="1">
        <f t="array" aca="1" ref="I222" ca="1">SUM(INDIRECT("'"&amp;TOTALECSheets&amp;"'!"&amp;ADDRESS(ROW(),COLUMN())))</f>
        <v>0</v>
      </c>
      <c r="J222" s="143" cm="1">
        <f t="array" aca="1" ref="J222" ca="1">SUM(INDIRECT("'"&amp;TOTALECSheets&amp;"'!"&amp;ADDRESS(ROW(),COLUMN())))</f>
        <v>0</v>
      </c>
      <c r="K222" s="143" cm="1">
        <f t="array" aca="1" ref="K222" ca="1">SUM(INDIRECT("'"&amp;TOTALECSheets&amp;"'!"&amp;ADDRESS(ROW(),COLUMN())))</f>
        <v>0</v>
      </c>
      <c r="L222" s="143" cm="1">
        <f t="array" aca="1" ref="L222" ca="1">SUM(INDIRECT("'"&amp;TOTALECSheets&amp;"'!"&amp;ADDRESS(ROW(),COLUMN())))</f>
        <v>0</v>
      </c>
      <c r="M222" s="143" cm="1">
        <f t="array" aca="1" ref="M222" ca="1">SUM(INDIRECT("'"&amp;TOTALECSheets&amp;"'!"&amp;ADDRESS(ROW(),COLUMN())))</f>
        <v>0</v>
      </c>
      <c r="N222" s="143" cm="1">
        <f t="array" aca="1" ref="N222" ca="1">SUM(INDIRECT("'"&amp;TOTALECSheets&amp;"'!"&amp;ADDRESS(ROW(),COLUMN())))</f>
        <v>0</v>
      </c>
      <c r="O222" s="143" cm="1">
        <f t="array" aca="1" ref="O222" ca="1">SUM(INDIRECT("'"&amp;TOTALECSheets&amp;"'!"&amp;ADDRESS(ROW(),COLUMN())))</f>
        <v>0</v>
      </c>
      <c r="P222" s="143" cm="1">
        <f t="array" aca="1" ref="P222" ca="1">SUM(INDIRECT("'"&amp;TOTALECSheets&amp;"'!"&amp;ADDRESS(ROW(),COLUMN())))</f>
        <v>0</v>
      </c>
      <c r="Q222" s="143" cm="1">
        <f t="array" aca="1" ref="Q222" ca="1">SUM(INDIRECT("'"&amp;TOTALECSheets&amp;"'!"&amp;ADDRESS(ROW(),COLUMN())))</f>
        <v>0</v>
      </c>
      <c r="R222" s="143" cm="1">
        <f t="array" aca="1" ref="R222" ca="1">SUM(INDIRECT("'"&amp;TOTALECSheets&amp;"'!"&amp;ADDRESS(ROW(),COLUMN())))</f>
        <v>0</v>
      </c>
      <c r="S222" s="143" cm="1">
        <f t="array" aca="1" ref="S222" ca="1">SUM(INDIRECT("'"&amp;TOTALECSheets&amp;"'!"&amp;ADDRESS(ROW(),COLUMN())))</f>
        <v>0</v>
      </c>
      <c r="T222" s="143" cm="1">
        <f t="array" aca="1" ref="T222" ca="1">SUM(INDIRECT("'"&amp;TOTALECSheets&amp;"'!"&amp;ADDRESS(ROW(),COLUMN())))</f>
        <v>0</v>
      </c>
      <c r="U222" s="143" cm="1">
        <f t="array" aca="1" ref="U222" ca="1">SUM(INDIRECT("'"&amp;TOTALECSheets&amp;"'!"&amp;ADDRESS(ROW(),COLUMN())))</f>
        <v>0</v>
      </c>
      <c r="V222" s="143" cm="1">
        <f t="array" aca="1" ref="V222" ca="1">SUM(INDIRECT("'"&amp;TOTALECSheets&amp;"'!"&amp;ADDRESS(ROW(),COLUMN())))</f>
        <v>0</v>
      </c>
      <c r="W222" s="143" cm="1">
        <f t="array" aca="1" ref="W222" ca="1">SUM(INDIRECT("'"&amp;TOTALECSheets&amp;"'!"&amp;ADDRESS(ROW(),COLUMN())))</f>
        <v>0</v>
      </c>
      <c r="X222" s="143" cm="1">
        <f t="array" aca="1" ref="X222" ca="1">SUM(INDIRECT("'"&amp;TOTALECSheets&amp;"'!"&amp;ADDRESS(ROW(),COLUMN())))</f>
        <v>0</v>
      </c>
      <c r="Y222" s="143" cm="1">
        <f t="array" aca="1" ref="Y222" ca="1">SUM(INDIRECT("'"&amp;TOTALECSheets&amp;"'!"&amp;ADDRESS(ROW(),COLUMN())))</f>
        <v>0</v>
      </c>
      <c r="Z222" s="143" cm="1">
        <f t="array" aca="1" ref="Z222" ca="1">SUM(INDIRECT("'"&amp;TOTALECSheets&amp;"'!"&amp;ADDRESS(ROW(),COLUMN())))</f>
        <v>0</v>
      </c>
    </row>
    <row r="223" spans="1:26" outlineLevel="1">
      <c r="A223" s="113">
        <f>IF(ISBLANK('Input-Accounts'!A223),"",'Input-Accounts'!A223)</f>
        <v>192</v>
      </c>
      <c r="B223" s="79" t="str">
        <f>IF(ISBLANK('Input-Accounts'!B223),"",'Input-Accounts'!B223)</f>
        <v>Subtotal - Distribution Plant</v>
      </c>
      <c r="C223" s="113" t="str">
        <f>IF(ISBLANK('Input-Accounts'!C223),"",'Input-Accounts'!C223)</f>
        <v/>
      </c>
      <c r="D223" s="144" cm="1">
        <f t="array" aca="1" ref="D223" ca="1">SUM(INDIRECT("'"&amp;TOTALECSheets&amp;"'!"&amp;ADDRESS(ROW(),COLUMN())))</f>
        <v>0</v>
      </c>
      <c r="E223" s="143">
        <f t="shared" ca="1" si="17"/>
        <v>0</v>
      </c>
      <c r="G223" s="144" cm="1">
        <f t="array" aca="1" ref="G223" ca="1">SUM(INDIRECT("'"&amp;TOTALECSheets&amp;"'!"&amp;ADDRESS(ROW(),COLUMN())))</f>
        <v>0</v>
      </c>
      <c r="H223" s="144" cm="1">
        <f t="array" aca="1" ref="H223" ca="1">SUM(INDIRECT("'"&amp;TOTALECSheets&amp;"'!"&amp;ADDRESS(ROW(),COLUMN())))</f>
        <v>0</v>
      </c>
      <c r="I223" s="144" cm="1">
        <f t="array" aca="1" ref="I223" ca="1">SUM(INDIRECT("'"&amp;TOTALECSheets&amp;"'!"&amp;ADDRESS(ROW(),COLUMN())))</f>
        <v>0</v>
      </c>
      <c r="J223" s="144" cm="1">
        <f t="array" aca="1" ref="J223" ca="1">SUM(INDIRECT("'"&amp;TOTALECSheets&amp;"'!"&amp;ADDRESS(ROW(),COLUMN())))</f>
        <v>0</v>
      </c>
      <c r="K223" s="144" cm="1">
        <f t="array" aca="1" ref="K223" ca="1">SUM(INDIRECT("'"&amp;TOTALECSheets&amp;"'!"&amp;ADDRESS(ROW(),COLUMN())))</f>
        <v>0</v>
      </c>
      <c r="L223" s="144" cm="1">
        <f t="array" aca="1" ref="L223" ca="1">SUM(INDIRECT("'"&amp;TOTALECSheets&amp;"'!"&amp;ADDRESS(ROW(),COLUMN())))</f>
        <v>0</v>
      </c>
      <c r="M223" s="144" cm="1">
        <f t="array" aca="1" ref="M223" ca="1">SUM(INDIRECT("'"&amp;TOTALECSheets&amp;"'!"&amp;ADDRESS(ROW(),COLUMN())))</f>
        <v>0</v>
      </c>
      <c r="N223" s="144" cm="1">
        <f t="array" aca="1" ref="N223" ca="1">SUM(INDIRECT("'"&amp;TOTALECSheets&amp;"'!"&amp;ADDRESS(ROW(),COLUMN())))</f>
        <v>0</v>
      </c>
      <c r="O223" s="144" cm="1">
        <f t="array" aca="1" ref="O223" ca="1">SUM(INDIRECT("'"&amp;TOTALECSheets&amp;"'!"&amp;ADDRESS(ROW(),COLUMN())))</f>
        <v>0</v>
      </c>
      <c r="P223" s="144" cm="1">
        <f t="array" aca="1" ref="P223" ca="1">SUM(INDIRECT("'"&amp;TOTALECSheets&amp;"'!"&amp;ADDRESS(ROW(),COLUMN())))</f>
        <v>0</v>
      </c>
      <c r="Q223" s="144" cm="1">
        <f t="array" aca="1" ref="Q223" ca="1">SUM(INDIRECT("'"&amp;TOTALECSheets&amp;"'!"&amp;ADDRESS(ROW(),COLUMN())))</f>
        <v>0</v>
      </c>
      <c r="R223" s="144" cm="1">
        <f t="array" aca="1" ref="R223" ca="1">SUM(INDIRECT("'"&amp;TOTALECSheets&amp;"'!"&amp;ADDRESS(ROW(),COLUMN())))</f>
        <v>0</v>
      </c>
      <c r="S223" s="144" cm="1">
        <f t="array" aca="1" ref="S223" ca="1">SUM(INDIRECT("'"&amp;TOTALECSheets&amp;"'!"&amp;ADDRESS(ROW(),COLUMN())))</f>
        <v>0</v>
      </c>
      <c r="T223" s="144" cm="1">
        <f t="array" aca="1" ref="T223" ca="1">SUM(INDIRECT("'"&amp;TOTALECSheets&amp;"'!"&amp;ADDRESS(ROW(),COLUMN())))</f>
        <v>0</v>
      </c>
      <c r="U223" s="144" cm="1">
        <f t="array" aca="1" ref="U223" ca="1">SUM(INDIRECT("'"&amp;TOTALECSheets&amp;"'!"&amp;ADDRESS(ROW(),COLUMN())))</f>
        <v>0</v>
      </c>
      <c r="V223" s="144" cm="1">
        <f t="array" aca="1" ref="V223" ca="1">SUM(INDIRECT("'"&amp;TOTALECSheets&amp;"'!"&amp;ADDRESS(ROW(),COLUMN())))</f>
        <v>0</v>
      </c>
      <c r="W223" s="144" cm="1">
        <f t="array" aca="1" ref="W223" ca="1">SUM(INDIRECT("'"&amp;TOTALECSheets&amp;"'!"&amp;ADDRESS(ROW(),COLUMN())))</f>
        <v>0</v>
      </c>
      <c r="X223" s="144" cm="1">
        <f t="array" aca="1" ref="X223" ca="1">SUM(INDIRECT("'"&amp;TOTALECSheets&amp;"'!"&amp;ADDRESS(ROW(),COLUMN())))</f>
        <v>0</v>
      </c>
      <c r="Y223" s="144" cm="1">
        <f t="array" aca="1" ref="Y223" ca="1">SUM(INDIRECT("'"&amp;TOTALECSheets&amp;"'!"&amp;ADDRESS(ROW(),COLUMN())))</f>
        <v>0</v>
      </c>
      <c r="Z223" s="144" cm="1">
        <f t="array" aca="1" ref="Z223" ca="1">SUM(INDIRECT("'"&amp;TOTALECSheets&amp;"'!"&amp;ADDRESS(ROW(),COLUMN())))</f>
        <v>0</v>
      </c>
    </row>
    <row r="224" spans="1:26" outlineLevel="1">
      <c r="A224" s="113" t="str">
        <f>IF(ISBLANK('Input-Accounts'!A224),"",'Input-Accounts'!A224)</f>
        <v/>
      </c>
      <c r="B224" s="17" t="str">
        <f>IF(ISBLANK('Input-Accounts'!B224),"",'Input-Accounts'!B224)</f>
        <v/>
      </c>
      <c r="D224" s="143"/>
      <c r="E224" s="143">
        <f t="shared" si="17"/>
        <v>0</v>
      </c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</row>
    <row r="225" spans="1:26" outlineLevel="1">
      <c r="A225" s="113">
        <f>IF(ISBLANK('Input-Accounts'!A225),"",'Input-Accounts'!A225)</f>
        <v>193</v>
      </c>
      <c r="B225" s="81" t="str">
        <f>IF(ISBLANK('Input-Accounts'!B225),"",'Input-Accounts'!B225)</f>
        <v>General Plant</v>
      </c>
      <c r="D225" s="143"/>
      <c r="E225" s="143">
        <f t="shared" si="17"/>
        <v>0</v>
      </c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</row>
    <row r="226" spans="1:26" outlineLevel="1">
      <c r="A226" s="113">
        <f>IF(ISBLANK('Input-Accounts'!A226),"",'Input-Accounts'!A226)</f>
        <v>194</v>
      </c>
      <c r="B226" s="17" t="str">
        <f>IF(ISBLANK('Input-Accounts'!B226),"",'Input-Accounts'!B226)</f>
        <v>Land and Land Rights</v>
      </c>
      <c r="C226" s="113">
        <f>IF(ISBLANK('Input-Accounts'!C226),"",'Input-Accounts'!C226)</f>
        <v>389</v>
      </c>
      <c r="D226" s="143" cm="1">
        <f t="array" aca="1" ref="D226" ca="1">SUM(INDIRECT("'"&amp;TOTALECSheets&amp;"'!"&amp;ADDRESS(ROW(),COLUMN())))</f>
        <v>0</v>
      </c>
      <c r="E226" s="143">
        <f t="shared" ca="1" si="17"/>
        <v>0</v>
      </c>
      <c r="F226" s="89"/>
      <c r="G226" s="143" cm="1">
        <f t="array" aca="1" ref="G226" ca="1">SUM(INDIRECT("'"&amp;TOTALECSheets&amp;"'!"&amp;ADDRESS(ROW(),COLUMN())))</f>
        <v>0</v>
      </c>
      <c r="H226" s="143" cm="1">
        <f t="array" aca="1" ref="H226" ca="1">SUM(INDIRECT("'"&amp;TOTALECSheets&amp;"'!"&amp;ADDRESS(ROW(),COLUMN())))</f>
        <v>0</v>
      </c>
      <c r="I226" s="143" cm="1">
        <f t="array" aca="1" ref="I226" ca="1">SUM(INDIRECT("'"&amp;TOTALECSheets&amp;"'!"&amp;ADDRESS(ROW(),COLUMN())))</f>
        <v>0</v>
      </c>
      <c r="J226" s="143" cm="1">
        <f t="array" aca="1" ref="J226" ca="1">SUM(INDIRECT("'"&amp;TOTALECSheets&amp;"'!"&amp;ADDRESS(ROW(),COLUMN())))</f>
        <v>0</v>
      </c>
      <c r="K226" s="143" cm="1">
        <f t="array" aca="1" ref="K226" ca="1">SUM(INDIRECT("'"&amp;TOTALECSheets&amp;"'!"&amp;ADDRESS(ROW(),COLUMN())))</f>
        <v>0</v>
      </c>
      <c r="L226" s="143" cm="1">
        <f t="array" aca="1" ref="L226" ca="1">SUM(INDIRECT("'"&amp;TOTALECSheets&amp;"'!"&amp;ADDRESS(ROW(),COLUMN())))</f>
        <v>0</v>
      </c>
      <c r="M226" s="143" cm="1">
        <f t="array" aca="1" ref="M226" ca="1">SUM(INDIRECT("'"&amp;TOTALECSheets&amp;"'!"&amp;ADDRESS(ROW(),COLUMN())))</f>
        <v>0</v>
      </c>
      <c r="N226" s="143" cm="1">
        <f t="array" aca="1" ref="N226" ca="1">SUM(INDIRECT("'"&amp;TOTALECSheets&amp;"'!"&amp;ADDRESS(ROW(),COLUMN())))</f>
        <v>0</v>
      </c>
      <c r="O226" s="143" cm="1">
        <f t="array" aca="1" ref="O226" ca="1">SUM(INDIRECT("'"&amp;TOTALECSheets&amp;"'!"&amp;ADDRESS(ROW(),COLUMN())))</f>
        <v>0</v>
      </c>
      <c r="P226" s="143" cm="1">
        <f t="array" aca="1" ref="P226" ca="1">SUM(INDIRECT("'"&amp;TOTALECSheets&amp;"'!"&amp;ADDRESS(ROW(),COLUMN())))</f>
        <v>0</v>
      </c>
      <c r="Q226" s="143" cm="1">
        <f t="array" aca="1" ref="Q226" ca="1">SUM(INDIRECT("'"&amp;TOTALECSheets&amp;"'!"&amp;ADDRESS(ROW(),COLUMN())))</f>
        <v>0</v>
      </c>
      <c r="R226" s="143" cm="1">
        <f t="array" aca="1" ref="R226" ca="1">SUM(INDIRECT("'"&amp;TOTALECSheets&amp;"'!"&amp;ADDRESS(ROW(),COLUMN())))</f>
        <v>0</v>
      </c>
      <c r="S226" s="143" cm="1">
        <f t="array" aca="1" ref="S226" ca="1">SUM(INDIRECT("'"&amp;TOTALECSheets&amp;"'!"&amp;ADDRESS(ROW(),COLUMN())))</f>
        <v>0</v>
      </c>
      <c r="T226" s="143" cm="1">
        <f t="array" aca="1" ref="T226" ca="1">SUM(INDIRECT("'"&amp;TOTALECSheets&amp;"'!"&amp;ADDRESS(ROW(),COLUMN())))</f>
        <v>0</v>
      </c>
      <c r="U226" s="143" cm="1">
        <f t="array" aca="1" ref="U226" ca="1">SUM(INDIRECT("'"&amp;TOTALECSheets&amp;"'!"&amp;ADDRESS(ROW(),COLUMN())))</f>
        <v>0</v>
      </c>
      <c r="V226" s="143" cm="1">
        <f t="array" aca="1" ref="V226" ca="1">SUM(INDIRECT("'"&amp;TOTALECSheets&amp;"'!"&amp;ADDRESS(ROW(),COLUMN())))</f>
        <v>0</v>
      </c>
      <c r="W226" s="143" cm="1">
        <f t="array" aca="1" ref="W226" ca="1">SUM(INDIRECT("'"&amp;TOTALECSheets&amp;"'!"&amp;ADDRESS(ROW(),COLUMN())))</f>
        <v>0</v>
      </c>
      <c r="X226" s="143" cm="1">
        <f t="array" aca="1" ref="X226" ca="1">SUM(INDIRECT("'"&amp;TOTALECSheets&amp;"'!"&amp;ADDRESS(ROW(),COLUMN())))</f>
        <v>0</v>
      </c>
      <c r="Y226" s="143" cm="1">
        <f t="array" aca="1" ref="Y226" ca="1">SUM(INDIRECT("'"&amp;TOTALECSheets&amp;"'!"&amp;ADDRESS(ROW(),COLUMN())))</f>
        <v>0</v>
      </c>
      <c r="Z226" s="143" cm="1">
        <f t="array" aca="1" ref="Z226" ca="1">SUM(INDIRECT("'"&amp;TOTALECSheets&amp;"'!"&amp;ADDRESS(ROW(),COLUMN())))</f>
        <v>0</v>
      </c>
    </row>
    <row r="227" spans="1:26" outlineLevel="1">
      <c r="A227" s="113">
        <f>IF(ISBLANK('Input-Accounts'!A227),"",'Input-Accounts'!A227)</f>
        <v>195</v>
      </c>
      <c r="B227" s="17" t="str">
        <f>IF(ISBLANK('Input-Accounts'!B227),"",'Input-Accounts'!B227)</f>
        <v>Structures and Improvements</v>
      </c>
      <c r="C227" s="113">
        <f>IF(ISBLANK('Input-Accounts'!C227),"",'Input-Accounts'!C227)</f>
        <v>390</v>
      </c>
      <c r="D227" s="143" cm="1">
        <f t="array" aca="1" ref="D227" ca="1">SUM(INDIRECT("'"&amp;TOTALECSheets&amp;"'!"&amp;ADDRESS(ROW(),COLUMN())))</f>
        <v>0</v>
      </c>
      <c r="E227" s="143">
        <f t="shared" ca="1" si="17"/>
        <v>0</v>
      </c>
      <c r="F227" s="89"/>
      <c r="G227" s="143" cm="1">
        <f t="array" aca="1" ref="G227" ca="1">SUM(INDIRECT("'"&amp;TOTALECSheets&amp;"'!"&amp;ADDRESS(ROW(),COLUMN())))</f>
        <v>0</v>
      </c>
      <c r="H227" s="143" cm="1">
        <f t="array" aca="1" ref="H227" ca="1">SUM(INDIRECT("'"&amp;TOTALECSheets&amp;"'!"&amp;ADDRESS(ROW(),COLUMN())))</f>
        <v>0</v>
      </c>
      <c r="I227" s="143" cm="1">
        <f t="array" aca="1" ref="I227" ca="1">SUM(INDIRECT("'"&amp;TOTALECSheets&amp;"'!"&amp;ADDRESS(ROW(),COLUMN())))</f>
        <v>0</v>
      </c>
      <c r="J227" s="143" cm="1">
        <f t="array" aca="1" ref="J227" ca="1">SUM(INDIRECT("'"&amp;TOTALECSheets&amp;"'!"&amp;ADDRESS(ROW(),COLUMN())))</f>
        <v>0</v>
      </c>
      <c r="K227" s="143" cm="1">
        <f t="array" aca="1" ref="K227" ca="1">SUM(INDIRECT("'"&amp;TOTALECSheets&amp;"'!"&amp;ADDRESS(ROW(),COLUMN())))</f>
        <v>0</v>
      </c>
      <c r="L227" s="143" cm="1">
        <f t="array" aca="1" ref="L227" ca="1">SUM(INDIRECT("'"&amp;TOTALECSheets&amp;"'!"&amp;ADDRESS(ROW(),COLUMN())))</f>
        <v>0</v>
      </c>
      <c r="M227" s="143" cm="1">
        <f t="array" aca="1" ref="M227" ca="1">SUM(INDIRECT("'"&amp;TOTALECSheets&amp;"'!"&amp;ADDRESS(ROW(),COLUMN())))</f>
        <v>0</v>
      </c>
      <c r="N227" s="143" cm="1">
        <f t="array" aca="1" ref="N227" ca="1">SUM(INDIRECT("'"&amp;TOTALECSheets&amp;"'!"&amp;ADDRESS(ROW(),COLUMN())))</f>
        <v>0</v>
      </c>
      <c r="O227" s="143" cm="1">
        <f t="array" aca="1" ref="O227" ca="1">SUM(INDIRECT("'"&amp;TOTALECSheets&amp;"'!"&amp;ADDRESS(ROW(),COLUMN())))</f>
        <v>0</v>
      </c>
      <c r="P227" s="143" cm="1">
        <f t="array" aca="1" ref="P227" ca="1">SUM(INDIRECT("'"&amp;TOTALECSheets&amp;"'!"&amp;ADDRESS(ROW(),COLUMN())))</f>
        <v>0</v>
      </c>
      <c r="Q227" s="143" cm="1">
        <f t="array" aca="1" ref="Q227" ca="1">SUM(INDIRECT("'"&amp;TOTALECSheets&amp;"'!"&amp;ADDRESS(ROW(),COLUMN())))</f>
        <v>0</v>
      </c>
      <c r="R227" s="143" cm="1">
        <f t="array" aca="1" ref="R227" ca="1">SUM(INDIRECT("'"&amp;TOTALECSheets&amp;"'!"&amp;ADDRESS(ROW(),COLUMN())))</f>
        <v>0</v>
      </c>
      <c r="S227" s="143" cm="1">
        <f t="array" aca="1" ref="S227" ca="1">SUM(INDIRECT("'"&amp;TOTALECSheets&amp;"'!"&amp;ADDRESS(ROW(),COLUMN())))</f>
        <v>0</v>
      </c>
      <c r="T227" s="143" cm="1">
        <f t="array" aca="1" ref="T227" ca="1">SUM(INDIRECT("'"&amp;TOTALECSheets&amp;"'!"&amp;ADDRESS(ROW(),COLUMN())))</f>
        <v>0</v>
      </c>
      <c r="U227" s="143" cm="1">
        <f t="array" aca="1" ref="U227" ca="1">SUM(INDIRECT("'"&amp;TOTALECSheets&amp;"'!"&amp;ADDRESS(ROW(),COLUMN())))</f>
        <v>0</v>
      </c>
      <c r="V227" s="143" cm="1">
        <f t="array" aca="1" ref="V227" ca="1">SUM(INDIRECT("'"&amp;TOTALECSheets&amp;"'!"&amp;ADDRESS(ROW(),COLUMN())))</f>
        <v>0</v>
      </c>
      <c r="W227" s="143" cm="1">
        <f t="array" aca="1" ref="W227" ca="1">SUM(INDIRECT("'"&amp;TOTALECSheets&amp;"'!"&amp;ADDRESS(ROW(),COLUMN())))</f>
        <v>0</v>
      </c>
      <c r="X227" s="143" cm="1">
        <f t="array" aca="1" ref="X227" ca="1">SUM(INDIRECT("'"&amp;TOTALECSheets&amp;"'!"&amp;ADDRESS(ROW(),COLUMN())))</f>
        <v>0</v>
      </c>
      <c r="Y227" s="143" cm="1">
        <f t="array" aca="1" ref="Y227" ca="1">SUM(INDIRECT("'"&amp;TOTALECSheets&amp;"'!"&amp;ADDRESS(ROW(),COLUMN())))</f>
        <v>0</v>
      </c>
      <c r="Z227" s="143" cm="1">
        <f t="array" aca="1" ref="Z227" ca="1">SUM(INDIRECT("'"&amp;TOTALECSheets&amp;"'!"&amp;ADDRESS(ROW(),COLUMN())))</f>
        <v>0</v>
      </c>
    </row>
    <row r="228" spans="1:26" outlineLevel="1">
      <c r="A228" s="113">
        <f>IF(ISBLANK('Input-Accounts'!A228),"",'Input-Accounts'!A228)</f>
        <v>196</v>
      </c>
      <c r="B228" s="17" t="str">
        <f>IF(ISBLANK('Input-Accounts'!B228),"",'Input-Accounts'!B228)</f>
        <v>Office Furniture and Equipment</v>
      </c>
      <c r="C228" s="113">
        <f>IF(ISBLANK('Input-Accounts'!C228),"",'Input-Accounts'!C228)</f>
        <v>391</v>
      </c>
      <c r="D228" s="143" cm="1">
        <f t="array" aca="1" ref="D228" ca="1">SUM(INDIRECT("'"&amp;TOTALECSheets&amp;"'!"&amp;ADDRESS(ROW(),COLUMN())))</f>
        <v>0</v>
      </c>
      <c r="E228" s="143">
        <f t="shared" ca="1" si="17"/>
        <v>0</v>
      </c>
      <c r="F228" s="89"/>
      <c r="G228" s="143" cm="1">
        <f t="array" aca="1" ref="G228" ca="1">SUM(INDIRECT("'"&amp;TOTALECSheets&amp;"'!"&amp;ADDRESS(ROW(),COLUMN())))</f>
        <v>0</v>
      </c>
      <c r="H228" s="143" cm="1">
        <f t="array" aca="1" ref="H228" ca="1">SUM(INDIRECT("'"&amp;TOTALECSheets&amp;"'!"&amp;ADDRESS(ROW(),COLUMN())))</f>
        <v>0</v>
      </c>
      <c r="I228" s="143" cm="1">
        <f t="array" aca="1" ref="I228" ca="1">SUM(INDIRECT("'"&amp;TOTALECSheets&amp;"'!"&amp;ADDRESS(ROW(),COLUMN())))</f>
        <v>0</v>
      </c>
      <c r="J228" s="143" cm="1">
        <f t="array" aca="1" ref="J228" ca="1">SUM(INDIRECT("'"&amp;TOTALECSheets&amp;"'!"&amp;ADDRESS(ROW(),COLUMN())))</f>
        <v>0</v>
      </c>
      <c r="K228" s="143" cm="1">
        <f t="array" aca="1" ref="K228" ca="1">SUM(INDIRECT("'"&amp;TOTALECSheets&amp;"'!"&amp;ADDRESS(ROW(),COLUMN())))</f>
        <v>0</v>
      </c>
      <c r="L228" s="143" cm="1">
        <f t="array" aca="1" ref="L228" ca="1">SUM(INDIRECT("'"&amp;TOTALECSheets&amp;"'!"&amp;ADDRESS(ROW(),COLUMN())))</f>
        <v>0</v>
      </c>
      <c r="M228" s="143" cm="1">
        <f t="array" aca="1" ref="M228" ca="1">SUM(INDIRECT("'"&amp;TOTALECSheets&amp;"'!"&amp;ADDRESS(ROW(),COLUMN())))</f>
        <v>0</v>
      </c>
      <c r="N228" s="143" cm="1">
        <f t="array" aca="1" ref="N228" ca="1">SUM(INDIRECT("'"&amp;TOTALECSheets&amp;"'!"&amp;ADDRESS(ROW(),COLUMN())))</f>
        <v>0</v>
      </c>
      <c r="O228" s="143" cm="1">
        <f t="array" aca="1" ref="O228" ca="1">SUM(INDIRECT("'"&amp;TOTALECSheets&amp;"'!"&amp;ADDRESS(ROW(),COLUMN())))</f>
        <v>0</v>
      </c>
      <c r="P228" s="143" cm="1">
        <f t="array" aca="1" ref="P228" ca="1">SUM(INDIRECT("'"&amp;TOTALECSheets&amp;"'!"&amp;ADDRESS(ROW(),COLUMN())))</f>
        <v>0</v>
      </c>
      <c r="Q228" s="143" cm="1">
        <f t="array" aca="1" ref="Q228" ca="1">SUM(INDIRECT("'"&amp;TOTALECSheets&amp;"'!"&amp;ADDRESS(ROW(),COLUMN())))</f>
        <v>0</v>
      </c>
      <c r="R228" s="143" cm="1">
        <f t="array" aca="1" ref="R228" ca="1">SUM(INDIRECT("'"&amp;TOTALECSheets&amp;"'!"&amp;ADDRESS(ROW(),COLUMN())))</f>
        <v>0</v>
      </c>
      <c r="S228" s="143" cm="1">
        <f t="array" aca="1" ref="S228" ca="1">SUM(INDIRECT("'"&amp;TOTALECSheets&amp;"'!"&amp;ADDRESS(ROW(),COLUMN())))</f>
        <v>0</v>
      </c>
      <c r="T228" s="143" cm="1">
        <f t="array" aca="1" ref="T228" ca="1">SUM(INDIRECT("'"&amp;TOTALECSheets&amp;"'!"&amp;ADDRESS(ROW(),COLUMN())))</f>
        <v>0</v>
      </c>
      <c r="U228" s="143" cm="1">
        <f t="array" aca="1" ref="U228" ca="1">SUM(INDIRECT("'"&amp;TOTALECSheets&amp;"'!"&amp;ADDRESS(ROW(),COLUMN())))</f>
        <v>0</v>
      </c>
      <c r="V228" s="143" cm="1">
        <f t="array" aca="1" ref="V228" ca="1">SUM(INDIRECT("'"&amp;TOTALECSheets&amp;"'!"&amp;ADDRESS(ROW(),COLUMN())))</f>
        <v>0</v>
      </c>
      <c r="W228" s="143" cm="1">
        <f t="array" aca="1" ref="W228" ca="1">SUM(INDIRECT("'"&amp;TOTALECSheets&amp;"'!"&amp;ADDRESS(ROW(),COLUMN())))</f>
        <v>0</v>
      </c>
      <c r="X228" s="143" cm="1">
        <f t="array" aca="1" ref="X228" ca="1">SUM(INDIRECT("'"&amp;TOTALECSheets&amp;"'!"&amp;ADDRESS(ROW(),COLUMN())))</f>
        <v>0</v>
      </c>
      <c r="Y228" s="143" cm="1">
        <f t="array" aca="1" ref="Y228" ca="1">SUM(INDIRECT("'"&amp;TOTALECSheets&amp;"'!"&amp;ADDRESS(ROW(),COLUMN())))</f>
        <v>0</v>
      </c>
      <c r="Z228" s="143" cm="1">
        <f t="array" aca="1" ref="Z228" ca="1">SUM(INDIRECT("'"&amp;TOTALECSheets&amp;"'!"&amp;ADDRESS(ROW(),COLUMN())))</f>
        <v>0</v>
      </c>
    </row>
    <row r="229" spans="1:26" outlineLevel="1">
      <c r="A229" s="113">
        <f>IF(ISBLANK('Input-Accounts'!A229),"",'Input-Accounts'!A229)</f>
        <v>197</v>
      </c>
      <c r="B229" s="17" t="str">
        <f>IF(ISBLANK('Input-Accounts'!B229),"",'Input-Accounts'!B229)</f>
        <v>Transportation Equipment</v>
      </c>
      <c r="C229" s="113">
        <f>IF(ISBLANK('Input-Accounts'!C229),"",'Input-Accounts'!C229)</f>
        <v>392</v>
      </c>
      <c r="D229" s="143" cm="1">
        <f t="array" aca="1" ref="D229" ca="1">SUM(INDIRECT("'"&amp;TOTALECSheets&amp;"'!"&amp;ADDRESS(ROW(),COLUMN())))</f>
        <v>0</v>
      </c>
      <c r="E229" s="143">
        <f t="shared" ca="1" si="17"/>
        <v>0</v>
      </c>
      <c r="F229" s="89"/>
      <c r="G229" s="143" cm="1">
        <f t="array" aca="1" ref="G229" ca="1">SUM(INDIRECT("'"&amp;TOTALECSheets&amp;"'!"&amp;ADDRESS(ROW(),COLUMN())))</f>
        <v>0</v>
      </c>
      <c r="H229" s="143" cm="1">
        <f t="array" aca="1" ref="H229" ca="1">SUM(INDIRECT("'"&amp;TOTALECSheets&amp;"'!"&amp;ADDRESS(ROW(),COLUMN())))</f>
        <v>0</v>
      </c>
      <c r="I229" s="143" cm="1">
        <f t="array" aca="1" ref="I229" ca="1">SUM(INDIRECT("'"&amp;TOTALECSheets&amp;"'!"&amp;ADDRESS(ROW(),COLUMN())))</f>
        <v>0</v>
      </c>
      <c r="J229" s="143" cm="1">
        <f t="array" aca="1" ref="J229" ca="1">SUM(INDIRECT("'"&amp;TOTALECSheets&amp;"'!"&amp;ADDRESS(ROW(),COLUMN())))</f>
        <v>0</v>
      </c>
      <c r="K229" s="143" cm="1">
        <f t="array" aca="1" ref="K229" ca="1">SUM(INDIRECT("'"&amp;TOTALECSheets&amp;"'!"&amp;ADDRESS(ROW(),COLUMN())))</f>
        <v>0</v>
      </c>
      <c r="L229" s="143" cm="1">
        <f t="array" aca="1" ref="L229" ca="1">SUM(INDIRECT("'"&amp;TOTALECSheets&amp;"'!"&amp;ADDRESS(ROW(),COLUMN())))</f>
        <v>0</v>
      </c>
      <c r="M229" s="143" cm="1">
        <f t="array" aca="1" ref="M229" ca="1">SUM(INDIRECT("'"&amp;TOTALECSheets&amp;"'!"&amp;ADDRESS(ROW(),COLUMN())))</f>
        <v>0</v>
      </c>
      <c r="N229" s="143" cm="1">
        <f t="array" aca="1" ref="N229" ca="1">SUM(INDIRECT("'"&amp;TOTALECSheets&amp;"'!"&amp;ADDRESS(ROW(),COLUMN())))</f>
        <v>0</v>
      </c>
      <c r="O229" s="143" cm="1">
        <f t="array" aca="1" ref="O229" ca="1">SUM(INDIRECT("'"&amp;TOTALECSheets&amp;"'!"&amp;ADDRESS(ROW(),COLUMN())))</f>
        <v>0</v>
      </c>
      <c r="P229" s="143" cm="1">
        <f t="array" aca="1" ref="P229" ca="1">SUM(INDIRECT("'"&amp;TOTALECSheets&amp;"'!"&amp;ADDRESS(ROW(),COLUMN())))</f>
        <v>0</v>
      </c>
      <c r="Q229" s="143" cm="1">
        <f t="array" aca="1" ref="Q229" ca="1">SUM(INDIRECT("'"&amp;TOTALECSheets&amp;"'!"&amp;ADDRESS(ROW(),COLUMN())))</f>
        <v>0</v>
      </c>
      <c r="R229" s="143" cm="1">
        <f t="array" aca="1" ref="R229" ca="1">SUM(INDIRECT("'"&amp;TOTALECSheets&amp;"'!"&amp;ADDRESS(ROW(),COLUMN())))</f>
        <v>0</v>
      </c>
      <c r="S229" s="143" cm="1">
        <f t="array" aca="1" ref="S229" ca="1">SUM(INDIRECT("'"&amp;TOTALECSheets&amp;"'!"&amp;ADDRESS(ROW(),COLUMN())))</f>
        <v>0</v>
      </c>
      <c r="T229" s="143" cm="1">
        <f t="array" aca="1" ref="T229" ca="1">SUM(INDIRECT("'"&amp;TOTALECSheets&amp;"'!"&amp;ADDRESS(ROW(),COLUMN())))</f>
        <v>0</v>
      </c>
      <c r="U229" s="143" cm="1">
        <f t="array" aca="1" ref="U229" ca="1">SUM(INDIRECT("'"&amp;TOTALECSheets&amp;"'!"&amp;ADDRESS(ROW(),COLUMN())))</f>
        <v>0</v>
      </c>
      <c r="V229" s="143" cm="1">
        <f t="array" aca="1" ref="V229" ca="1">SUM(INDIRECT("'"&amp;TOTALECSheets&amp;"'!"&amp;ADDRESS(ROW(),COLUMN())))</f>
        <v>0</v>
      </c>
      <c r="W229" s="143" cm="1">
        <f t="array" aca="1" ref="W229" ca="1">SUM(INDIRECT("'"&amp;TOTALECSheets&amp;"'!"&amp;ADDRESS(ROW(),COLUMN())))</f>
        <v>0</v>
      </c>
      <c r="X229" s="143" cm="1">
        <f t="array" aca="1" ref="X229" ca="1">SUM(INDIRECT("'"&amp;TOTALECSheets&amp;"'!"&amp;ADDRESS(ROW(),COLUMN())))</f>
        <v>0</v>
      </c>
      <c r="Y229" s="143" cm="1">
        <f t="array" aca="1" ref="Y229" ca="1">SUM(INDIRECT("'"&amp;TOTALECSheets&amp;"'!"&amp;ADDRESS(ROW(),COLUMN())))</f>
        <v>0</v>
      </c>
      <c r="Z229" s="143" cm="1">
        <f t="array" aca="1" ref="Z229" ca="1">SUM(INDIRECT("'"&amp;TOTALECSheets&amp;"'!"&amp;ADDRESS(ROW(),COLUMN())))</f>
        <v>0</v>
      </c>
    </row>
    <row r="230" spans="1:26" outlineLevel="1">
      <c r="A230" s="113">
        <f>IF(ISBLANK('Input-Accounts'!A230),"",'Input-Accounts'!A230)</f>
        <v>198</v>
      </c>
      <c r="B230" s="17" t="str">
        <f>IF(ISBLANK('Input-Accounts'!B230),"",'Input-Accounts'!B230)</f>
        <v>Stores Equipment</v>
      </c>
      <c r="C230" s="113">
        <f>IF(ISBLANK('Input-Accounts'!C230),"",'Input-Accounts'!C230)</f>
        <v>393</v>
      </c>
      <c r="D230" s="143" cm="1">
        <f t="array" aca="1" ref="D230" ca="1">SUM(INDIRECT("'"&amp;TOTALECSheets&amp;"'!"&amp;ADDRESS(ROW(),COLUMN())))</f>
        <v>0</v>
      </c>
      <c r="E230" s="143">
        <f t="shared" ca="1" si="17"/>
        <v>0</v>
      </c>
      <c r="F230" s="89"/>
      <c r="G230" s="143" cm="1">
        <f t="array" aca="1" ref="G230" ca="1">SUM(INDIRECT("'"&amp;TOTALECSheets&amp;"'!"&amp;ADDRESS(ROW(),COLUMN())))</f>
        <v>0</v>
      </c>
      <c r="H230" s="143" cm="1">
        <f t="array" aca="1" ref="H230" ca="1">SUM(INDIRECT("'"&amp;TOTALECSheets&amp;"'!"&amp;ADDRESS(ROW(),COLUMN())))</f>
        <v>0</v>
      </c>
      <c r="I230" s="143" cm="1">
        <f t="array" aca="1" ref="I230" ca="1">SUM(INDIRECT("'"&amp;TOTALECSheets&amp;"'!"&amp;ADDRESS(ROW(),COLUMN())))</f>
        <v>0</v>
      </c>
      <c r="J230" s="143" cm="1">
        <f t="array" aca="1" ref="J230" ca="1">SUM(INDIRECT("'"&amp;TOTALECSheets&amp;"'!"&amp;ADDRESS(ROW(),COLUMN())))</f>
        <v>0</v>
      </c>
      <c r="K230" s="143" cm="1">
        <f t="array" aca="1" ref="K230" ca="1">SUM(INDIRECT("'"&amp;TOTALECSheets&amp;"'!"&amp;ADDRESS(ROW(),COLUMN())))</f>
        <v>0</v>
      </c>
      <c r="L230" s="143" cm="1">
        <f t="array" aca="1" ref="L230" ca="1">SUM(INDIRECT("'"&amp;TOTALECSheets&amp;"'!"&amp;ADDRESS(ROW(),COLUMN())))</f>
        <v>0</v>
      </c>
      <c r="M230" s="143" cm="1">
        <f t="array" aca="1" ref="M230" ca="1">SUM(INDIRECT("'"&amp;TOTALECSheets&amp;"'!"&amp;ADDRESS(ROW(),COLUMN())))</f>
        <v>0</v>
      </c>
      <c r="N230" s="143" cm="1">
        <f t="array" aca="1" ref="N230" ca="1">SUM(INDIRECT("'"&amp;TOTALECSheets&amp;"'!"&amp;ADDRESS(ROW(),COLUMN())))</f>
        <v>0</v>
      </c>
      <c r="O230" s="143" cm="1">
        <f t="array" aca="1" ref="O230" ca="1">SUM(INDIRECT("'"&amp;TOTALECSheets&amp;"'!"&amp;ADDRESS(ROW(),COLUMN())))</f>
        <v>0</v>
      </c>
      <c r="P230" s="143" cm="1">
        <f t="array" aca="1" ref="P230" ca="1">SUM(INDIRECT("'"&amp;TOTALECSheets&amp;"'!"&amp;ADDRESS(ROW(),COLUMN())))</f>
        <v>0</v>
      </c>
      <c r="Q230" s="143" cm="1">
        <f t="array" aca="1" ref="Q230" ca="1">SUM(INDIRECT("'"&amp;TOTALECSheets&amp;"'!"&amp;ADDRESS(ROW(),COLUMN())))</f>
        <v>0</v>
      </c>
      <c r="R230" s="143" cm="1">
        <f t="array" aca="1" ref="R230" ca="1">SUM(INDIRECT("'"&amp;TOTALECSheets&amp;"'!"&amp;ADDRESS(ROW(),COLUMN())))</f>
        <v>0</v>
      </c>
      <c r="S230" s="143" cm="1">
        <f t="array" aca="1" ref="S230" ca="1">SUM(INDIRECT("'"&amp;TOTALECSheets&amp;"'!"&amp;ADDRESS(ROW(),COLUMN())))</f>
        <v>0</v>
      </c>
      <c r="T230" s="143" cm="1">
        <f t="array" aca="1" ref="T230" ca="1">SUM(INDIRECT("'"&amp;TOTALECSheets&amp;"'!"&amp;ADDRESS(ROW(),COLUMN())))</f>
        <v>0</v>
      </c>
      <c r="U230" s="143" cm="1">
        <f t="array" aca="1" ref="U230" ca="1">SUM(INDIRECT("'"&amp;TOTALECSheets&amp;"'!"&amp;ADDRESS(ROW(),COLUMN())))</f>
        <v>0</v>
      </c>
      <c r="V230" s="143" cm="1">
        <f t="array" aca="1" ref="V230" ca="1">SUM(INDIRECT("'"&amp;TOTALECSheets&amp;"'!"&amp;ADDRESS(ROW(),COLUMN())))</f>
        <v>0</v>
      </c>
      <c r="W230" s="143" cm="1">
        <f t="array" aca="1" ref="W230" ca="1">SUM(INDIRECT("'"&amp;TOTALECSheets&amp;"'!"&amp;ADDRESS(ROW(),COLUMN())))</f>
        <v>0</v>
      </c>
      <c r="X230" s="143" cm="1">
        <f t="array" aca="1" ref="X230" ca="1">SUM(INDIRECT("'"&amp;TOTALECSheets&amp;"'!"&amp;ADDRESS(ROW(),COLUMN())))</f>
        <v>0</v>
      </c>
      <c r="Y230" s="143" cm="1">
        <f t="array" aca="1" ref="Y230" ca="1">SUM(INDIRECT("'"&amp;TOTALECSheets&amp;"'!"&amp;ADDRESS(ROW(),COLUMN())))</f>
        <v>0</v>
      </c>
      <c r="Z230" s="143" cm="1">
        <f t="array" aca="1" ref="Z230" ca="1">SUM(INDIRECT("'"&amp;TOTALECSheets&amp;"'!"&amp;ADDRESS(ROW(),COLUMN())))</f>
        <v>0</v>
      </c>
    </row>
    <row r="231" spans="1:26" outlineLevel="1">
      <c r="A231" s="113">
        <f>IF(ISBLANK('Input-Accounts'!A231),"",'Input-Accounts'!A231)</f>
        <v>199</v>
      </c>
      <c r="B231" s="17" t="str">
        <f>IF(ISBLANK('Input-Accounts'!B231),"",'Input-Accounts'!B231)</f>
        <v xml:space="preserve">Tools, Shop, and Garage Equipment </v>
      </c>
      <c r="C231" s="113">
        <f>IF(ISBLANK('Input-Accounts'!C231),"",'Input-Accounts'!C231)</f>
        <v>394</v>
      </c>
      <c r="D231" s="143" cm="1">
        <f t="array" aca="1" ref="D231" ca="1">SUM(INDIRECT("'"&amp;TOTALECSheets&amp;"'!"&amp;ADDRESS(ROW(),COLUMN())))</f>
        <v>0</v>
      </c>
      <c r="E231" s="143">
        <f t="shared" ca="1" si="17"/>
        <v>0</v>
      </c>
      <c r="F231" s="89"/>
      <c r="G231" s="143" cm="1">
        <f t="array" aca="1" ref="G231" ca="1">SUM(INDIRECT("'"&amp;TOTALECSheets&amp;"'!"&amp;ADDRESS(ROW(),COLUMN())))</f>
        <v>0</v>
      </c>
      <c r="H231" s="143" cm="1">
        <f t="array" aca="1" ref="H231" ca="1">SUM(INDIRECT("'"&amp;TOTALECSheets&amp;"'!"&amp;ADDRESS(ROW(),COLUMN())))</f>
        <v>0</v>
      </c>
      <c r="I231" s="143" cm="1">
        <f t="array" aca="1" ref="I231" ca="1">SUM(INDIRECT("'"&amp;TOTALECSheets&amp;"'!"&amp;ADDRESS(ROW(),COLUMN())))</f>
        <v>0</v>
      </c>
      <c r="J231" s="143" cm="1">
        <f t="array" aca="1" ref="J231" ca="1">SUM(INDIRECT("'"&amp;TOTALECSheets&amp;"'!"&amp;ADDRESS(ROW(),COLUMN())))</f>
        <v>0</v>
      </c>
      <c r="K231" s="143" cm="1">
        <f t="array" aca="1" ref="K231" ca="1">SUM(INDIRECT("'"&amp;TOTALECSheets&amp;"'!"&amp;ADDRESS(ROW(),COLUMN())))</f>
        <v>0</v>
      </c>
      <c r="L231" s="143" cm="1">
        <f t="array" aca="1" ref="L231" ca="1">SUM(INDIRECT("'"&amp;TOTALECSheets&amp;"'!"&amp;ADDRESS(ROW(),COLUMN())))</f>
        <v>0</v>
      </c>
      <c r="M231" s="143" cm="1">
        <f t="array" aca="1" ref="M231" ca="1">SUM(INDIRECT("'"&amp;TOTALECSheets&amp;"'!"&amp;ADDRESS(ROW(),COLUMN())))</f>
        <v>0</v>
      </c>
      <c r="N231" s="143" cm="1">
        <f t="array" aca="1" ref="N231" ca="1">SUM(INDIRECT("'"&amp;TOTALECSheets&amp;"'!"&amp;ADDRESS(ROW(),COLUMN())))</f>
        <v>0</v>
      </c>
      <c r="O231" s="143" cm="1">
        <f t="array" aca="1" ref="O231" ca="1">SUM(INDIRECT("'"&amp;TOTALECSheets&amp;"'!"&amp;ADDRESS(ROW(),COLUMN())))</f>
        <v>0</v>
      </c>
      <c r="P231" s="143" cm="1">
        <f t="array" aca="1" ref="P231" ca="1">SUM(INDIRECT("'"&amp;TOTALECSheets&amp;"'!"&amp;ADDRESS(ROW(),COLUMN())))</f>
        <v>0</v>
      </c>
      <c r="Q231" s="143" cm="1">
        <f t="array" aca="1" ref="Q231" ca="1">SUM(INDIRECT("'"&amp;TOTALECSheets&amp;"'!"&amp;ADDRESS(ROW(),COLUMN())))</f>
        <v>0</v>
      </c>
      <c r="R231" s="143" cm="1">
        <f t="array" aca="1" ref="R231" ca="1">SUM(INDIRECT("'"&amp;TOTALECSheets&amp;"'!"&amp;ADDRESS(ROW(),COLUMN())))</f>
        <v>0</v>
      </c>
      <c r="S231" s="143" cm="1">
        <f t="array" aca="1" ref="S231" ca="1">SUM(INDIRECT("'"&amp;TOTALECSheets&amp;"'!"&amp;ADDRESS(ROW(),COLUMN())))</f>
        <v>0</v>
      </c>
      <c r="T231" s="143" cm="1">
        <f t="array" aca="1" ref="T231" ca="1">SUM(INDIRECT("'"&amp;TOTALECSheets&amp;"'!"&amp;ADDRESS(ROW(),COLUMN())))</f>
        <v>0</v>
      </c>
      <c r="U231" s="143" cm="1">
        <f t="array" aca="1" ref="U231" ca="1">SUM(INDIRECT("'"&amp;TOTALECSheets&amp;"'!"&amp;ADDRESS(ROW(),COLUMN())))</f>
        <v>0</v>
      </c>
      <c r="V231" s="143" cm="1">
        <f t="array" aca="1" ref="V231" ca="1">SUM(INDIRECT("'"&amp;TOTALECSheets&amp;"'!"&amp;ADDRESS(ROW(),COLUMN())))</f>
        <v>0</v>
      </c>
      <c r="W231" s="143" cm="1">
        <f t="array" aca="1" ref="W231" ca="1">SUM(INDIRECT("'"&amp;TOTALECSheets&amp;"'!"&amp;ADDRESS(ROW(),COLUMN())))</f>
        <v>0</v>
      </c>
      <c r="X231" s="143" cm="1">
        <f t="array" aca="1" ref="X231" ca="1">SUM(INDIRECT("'"&amp;TOTALECSheets&amp;"'!"&amp;ADDRESS(ROW(),COLUMN())))</f>
        <v>0</v>
      </c>
      <c r="Y231" s="143" cm="1">
        <f t="array" aca="1" ref="Y231" ca="1">SUM(INDIRECT("'"&amp;TOTALECSheets&amp;"'!"&amp;ADDRESS(ROW(),COLUMN())))</f>
        <v>0</v>
      </c>
      <c r="Z231" s="143" cm="1">
        <f t="array" aca="1" ref="Z231" ca="1">SUM(INDIRECT("'"&amp;TOTALECSheets&amp;"'!"&amp;ADDRESS(ROW(),COLUMN())))</f>
        <v>0</v>
      </c>
    </row>
    <row r="232" spans="1:26" outlineLevel="1">
      <c r="A232" s="113">
        <f>IF(ISBLANK('Input-Accounts'!A232),"",'Input-Accounts'!A232)</f>
        <v>200</v>
      </c>
      <c r="B232" s="17" t="str">
        <f>IF(ISBLANK('Input-Accounts'!B232),"",'Input-Accounts'!B232)</f>
        <v>Laboratory Equipment</v>
      </c>
      <c r="C232" s="113">
        <f>IF(ISBLANK('Input-Accounts'!C232),"",'Input-Accounts'!C232)</f>
        <v>395</v>
      </c>
      <c r="D232" s="143" cm="1">
        <f t="array" aca="1" ref="D232" ca="1">SUM(INDIRECT("'"&amp;TOTALECSheets&amp;"'!"&amp;ADDRESS(ROW(),COLUMN())))</f>
        <v>0</v>
      </c>
      <c r="E232" s="143">
        <f t="shared" ca="1" si="17"/>
        <v>0</v>
      </c>
      <c r="F232" s="89"/>
      <c r="G232" s="143" cm="1">
        <f t="array" aca="1" ref="G232" ca="1">SUM(INDIRECT("'"&amp;TOTALECSheets&amp;"'!"&amp;ADDRESS(ROW(),COLUMN())))</f>
        <v>0</v>
      </c>
      <c r="H232" s="143" cm="1">
        <f t="array" aca="1" ref="H232" ca="1">SUM(INDIRECT("'"&amp;TOTALECSheets&amp;"'!"&amp;ADDRESS(ROW(),COLUMN())))</f>
        <v>0</v>
      </c>
      <c r="I232" s="143" cm="1">
        <f t="array" aca="1" ref="I232" ca="1">SUM(INDIRECT("'"&amp;TOTALECSheets&amp;"'!"&amp;ADDRESS(ROW(),COLUMN())))</f>
        <v>0</v>
      </c>
      <c r="J232" s="143" cm="1">
        <f t="array" aca="1" ref="J232" ca="1">SUM(INDIRECT("'"&amp;TOTALECSheets&amp;"'!"&amp;ADDRESS(ROW(),COLUMN())))</f>
        <v>0</v>
      </c>
      <c r="K232" s="143" cm="1">
        <f t="array" aca="1" ref="K232" ca="1">SUM(INDIRECT("'"&amp;TOTALECSheets&amp;"'!"&amp;ADDRESS(ROW(),COLUMN())))</f>
        <v>0</v>
      </c>
      <c r="L232" s="143" cm="1">
        <f t="array" aca="1" ref="L232" ca="1">SUM(INDIRECT("'"&amp;TOTALECSheets&amp;"'!"&amp;ADDRESS(ROW(),COLUMN())))</f>
        <v>0</v>
      </c>
      <c r="M232" s="143" cm="1">
        <f t="array" aca="1" ref="M232" ca="1">SUM(INDIRECT("'"&amp;TOTALECSheets&amp;"'!"&amp;ADDRESS(ROW(),COLUMN())))</f>
        <v>0</v>
      </c>
      <c r="N232" s="143" cm="1">
        <f t="array" aca="1" ref="N232" ca="1">SUM(INDIRECT("'"&amp;TOTALECSheets&amp;"'!"&amp;ADDRESS(ROW(),COLUMN())))</f>
        <v>0</v>
      </c>
      <c r="O232" s="143" cm="1">
        <f t="array" aca="1" ref="O232" ca="1">SUM(INDIRECT("'"&amp;TOTALECSheets&amp;"'!"&amp;ADDRESS(ROW(),COLUMN())))</f>
        <v>0</v>
      </c>
      <c r="P232" s="143" cm="1">
        <f t="array" aca="1" ref="P232" ca="1">SUM(INDIRECT("'"&amp;TOTALECSheets&amp;"'!"&amp;ADDRESS(ROW(),COLUMN())))</f>
        <v>0</v>
      </c>
      <c r="Q232" s="143" cm="1">
        <f t="array" aca="1" ref="Q232" ca="1">SUM(INDIRECT("'"&amp;TOTALECSheets&amp;"'!"&amp;ADDRESS(ROW(),COLUMN())))</f>
        <v>0</v>
      </c>
      <c r="R232" s="143" cm="1">
        <f t="array" aca="1" ref="R232" ca="1">SUM(INDIRECT("'"&amp;TOTALECSheets&amp;"'!"&amp;ADDRESS(ROW(),COLUMN())))</f>
        <v>0</v>
      </c>
      <c r="S232" s="143" cm="1">
        <f t="array" aca="1" ref="S232" ca="1">SUM(INDIRECT("'"&amp;TOTALECSheets&amp;"'!"&amp;ADDRESS(ROW(),COLUMN())))</f>
        <v>0</v>
      </c>
      <c r="T232" s="143" cm="1">
        <f t="array" aca="1" ref="T232" ca="1">SUM(INDIRECT("'"&amp;TOTALECSheets&amp;"'!"&amp;ADDRESS(ROW(),COLUMN())))</f>
        <v>0</v>
      </c>
      <c r="U232" s="143" cm="1">
        <f t="array" aca="1" ref="U232" ca="1">SUM(INDIRECT("'"&amp;TOTALECSheets&amp;"'!"&amp;ADDRESS(ROW(),COLUMN())))</f>
        <v>0</v>
      </c>
      <c r="V232" s="143" cm="1">
        <f t="array" aca="1" ref="V232" ca="1">SUM(INDIRECT("'"&amp;TOTALECSheets&amp;"'!"&amp;ADDRESS(ROW(),COLUMN())))</f>
        <v>0</v>
      </c>
      <c r="W232" s="143" cm="1">
        <f t="array" aca="1" ref="W232" ca="1">SUM(INDIRECT("'"&amp;TOTALECSheets&amp;"'!"&amp;ADDRESS(ROW(),COLUMN())))</f>
        <v>0</v>
      </c>
      <c r="X232" s="143" cm="1">
        <f t="array" aca="1" ref="X232" ca="1">SUM(INDIRECT("'"&amp;TOTALECSheets&amp;"'!"&amp;ADDRESS(ROW(),COLUMN())))</f>
        <v>0</v>
      </c>
      <c r="Y232" s="143" cm="1">
        <f t="array" aca="1" ref="Y232" ca="1">SUM(INDIRECT("'"&amp;TOTALECSheets&amp;"'!"&amp;ADDRESS(ROW(),COLUMN())))</f>
        <v>0</v>
      </c>
      <c r="Z232" s="143" cm="1">
        <f t="array" aca="1" ref="Z232" ca="1">SUM(INDIRECT("'"&amp;TOTALECSheets&amp;"'!"&amp;ADDRESS(ROW(),COLUMN())))</f>
        <v>0</v>
      </c>
    </row>
    <row r="233" spans="1:26" outlineLevel="1">
      <c r="A233" s="113">
        <f>IF(ISBLANK('Input-Accounts'!A233),"",'Input-Accounts'!A233)</f>
        <v>201</v>
      </c>
      <c r="B233" s="17" t="str">
        <f>IF(ISBLANK('Input-Accounts'!B233),"",'Input-Accounts'!B233)</f>
        <v>Power Operated Equipment</v>
      </c>
      <c r="C233" s="113">
        <f>IF(ISBLANK('Input-Accounts'!C233),"",'Input-Accounts'!C233)</f>
        <v>396</v>
      </c>
      <c r="D233" s="143" cm="1">
        <f t="array" aca="1" ref="D233" ca="1">SUM(INDIRECT("'"&amp;TOTALECSheets&amp;"'!"&amp;ADDRESS(ROW(),COLUMN())))</f>
        <v>0</v>
      </c>
      <c r="E233" s="143">
        <f t="shared" ca="1" si="17"/>
        <v>0</v>
      </c>
      <c r="F233" s="89"/>
      <c r="G233" s="143" cm="1">
        <f t="array" aca="1" ref="G233" ca="1">SUM(INDIRECT("'"&amp;TOTALECSheets&amp;"'!"&amp;ADDRESS(ROW(),COLUMN())))</f>
        <v>0</v>
      </c>
      <c r="H233" s="143" cm="1">
        <f t="array" aca="1" ref="H233" ca="1">SUM(INDIRECT("'"&amp;TOTALECSheets&amp;"'!"&amp;ADDRESS(ROW(),COLUMN())))</f>
        <v>0</v>
      </c>
      <c r="I233" s="143" cm="1">
        <f t="array" aca="1" ref="I233" ca="1">SUM(INDIRECT("'"&amp;TOTALECSheets&amp;"'!"&amp;ADDRESS(ROW(),COLUMN())))</f>
        <v>0</v>
      </c>
      <c r="J233" s="143" cm="1">
        <f t="array" aca="1" ref="J233" ca="1">SUM(INDIRECT("'"&amp;TOTALECSheets&amp;"'!"&amp;ADDRESS(ROW(),COLUMN())))</f>
        <v>0</v>
      </c>
      <c r="K233" s="143" cm="1">
        <f t="array" aca="1" ref="K233" ca="1">SUM(INDIRECT("'"&amp;TOTALECSheets&amp;"'!"&amp;ADDRESS(ROW(),COLUMN())))</f>
        <v>0</v>
      </c>
      <c r="L233" s="143" cm="1">
        <f t="array" aca="1" ref="L233" ca="1">SUM(INDIRECT("'"&amp;TOTALECSheets&amp;"'!"&amp;ADDRESS(ROW(),COLUMN())))</f>
        <v>0</v>
      </c>
      <c r="M233" s="143" cm="1">
        <f t="array" aca="1" ref="M233" ca="1">SUM(INDIRECT("'"&amp;TOTALECSheets&amp;"'!"&amp;ADDRESS(ROW(),COLUMN())))</f>
        <v>0</v>
      </c>
      <c r="N233" s="143" cm="1">
        <f t="array" aca="1" ref="N233" ca="1">SUM(INDIRECT("'"&amp;TOTALECSheets&amp;"'!"&amp;ADDRESS(ROW(),COLUMN())))</f>
        <v>0</v>
      </c>
      <c r="O233" s="143" cm="1">
        <f t="array" aca="1" ref="O233" ca="1">SUM(INDIRECT("'"&amp;TOTALECSheets&amp;"'!"&amp;ADDRESS(ROW(),COLUMN())))</f>
        <v>0</v>
      </c>
      <c r="P233" s="143" cm="1">
        <f t="array" aca="1" ref="P233" ca="1">SUM(INDIRECT("'"&amp;TOTALECSheets&amp;"'!"&amp;ADDRESS(ROW(),COLUMN())))</f>
        <v>0</v>
      </c>
      <c r="Q233" s="143" cm="1">
        <f t="array" aca="1" ref="Q233" ca="1">SUM(INDIRECT("'"&amp;TOTALECSheets&amp;"'!"&amp;ADDRESS(ROW(),COLUMN())))</f>
        <v>0</v>
      </c>
      <c r="R233" s="143" cm="1">
        <f t="array" aca="1" ref="R233" ca="1">SUM(INDIRECT("'"&amp;TOTALECSheets&amp;"'!"&amp;ADDRESS(ROW(),COLUMN())))</f>
        <v>0</v>
      </c>
      <c r="S233" s="143" cm="1">
        <f t="array" aca="1" ref="S233" ca="1">SUM(INDIRECT("'"&amp;TOTALECSheets&amp;"'!"&amp;ADDRESS(ROW(),COLUMN())))</f>
        <v>0</v>
      </c>
      <c r="T233" s="143" cm="1">
        <f t="array" aca="1" ref="T233" ca="1">SUM(INDIRECT("'"&amp;TOTALECSheets&amp;"'!"&amp;ADDRESS(ROW(),COLUMN())))</f>
        <v>0</v>
      </c>
      <c r="U233" s="143" cm="1">
        <f t="array" aca="1" ref="U233" ca="1">SUM(INDIRECT("'"&amp;TOTALECSheets&amp;"'!"&amp;ADDRESS(ROW(),COLUMN())))</f>
        <v>0</v>
      </c>
      <c r="V233" s="143" cm="1">
        <f t="array" aca="1" ref="V233" ca="1">SUM(INDIRECT("'"&amp;TOTALECSheets&amp;"'!"&amp;ADDRESS(ROW(),COLUMN())))</f>
        <v>0</v>
      </c>
      <c r="W233" s="143" cm="1">
        <f t="array" aca="1" ref="W233" ca="1">SUM(INDIRECT("'"&amp;TOTALECSheets&amp;"'!"&amp;ADDRESS(ROW(),COLUMN())))</f>
        <v>0</v>
      </c>
      <c r="X233" s="143" cm="1">
        <f t="array" aca="1" ref="X233" ca="1">SUM(INDIRECT("'"&amp;TOTALECSheets&amp;"'!"&amp;ADDRESS(ROW(),COLUMN())))</f>
        <v>0</v>
      </c>
      <c r="Y233" s="143" cm="1">
        <f t="array" aca="1" ref="Y233" ca="1">SUM(INDIRECT("'"&amp;TOTALECSheets&amp;"'!"&amp;ADDRESS(ROW(),COLUMN())))</f>
        <v>0</v>
      </c>
      <c r="Z233" s="143" cm="1">
        <f t="array" aca="1" ref="Z233" ca="1">SUM(INDIRECT("'"&amp;TOTALECSheets&amp;"'!"&amp;ADDRESS(ROW(),COLUMN())))</f>
        <v>0</v>
      </c>
    </row>
    <row r="234" spans="1:26" outlineLevel="1">
      <c r="A234" s="113">
        <f>IF(ISBLANK('Input-Accounts'!A234),"",'Input-Accounts'!A234)</f>
        <v>202</v>
      </c>
      <c r="B234" s="17" t="str">
        <f>IF(ISBLANK('Input-Accounts'!B234),"",'Input-Accounts'!B234)</f>
        <v>Communication Equipment</v>
      </c>
      <c r="C234" s="113">
        <f>IF(ISBLANK('Input-Accounts'!C234),"",'Input-Accounts'!C234)</f>
        <v>397</v>
      </c>
      <c r="D234" s="143" cm="1">
        <f t="array" aca="1" ref="D234" ca="1">SUM(INDIRECT("'"&amp;TOTALECSheets&amp;"'!"&amp;ADDRESS(ROW(),COLUMN())))</f>
        <v>0</v>
      </c>
      <c r="E234" s="143">
        <f t="shared" ca="1" si="17"/>
        <v>0</v>
      </c>
      <c r="F234" s="89"/>
      <c r="G234" s="143" cm="1">
        <f t="array" aca="1" ref="G234" ca="1">SUM(INDIRECT("'"&amp;TOTALECSheets&amp;"'!"&amp;ADDRESS(ROW(),COLUMN())))</f>
        <v>0</v>
      </c>
      <c r="H234" s="143" cm="1">
        <f t="array" aca="1" ref="H234" ca="1">SUM(INDIRECT("'"&amp;TOTALECSheets&amp;"'!"&amp;ADDRESS(ROW(),COLUMN())))</f>
        <v>0</v>
      </c>
      <c r="I234" s="143" cm="1">
        <f t="array" aca="1" ref="I234" ca="1">SUM(INDIRECT("'"&amp;TOTALECSheets&amp;"'!"&amp;ADDRESS(ROW(),COLUMN())))</f>
        <v>0</v>
      </c>
      <c r="J234" s="143" cm="1">
        <f t="array" aca="1" ref="J234" ca="1">SUM(INDIRECT("'"&amp;TOTALECSheets&amp;"'!"&amp;ADDRESS(ROW(),COLUMN())))</f>
        <v>0</v>
      </c>
      <c r="K234" s="143" cm="1">
        <f t="array" aca="1" ref="K234" ca="1">SUM(INDIRECT("'"&amp;TOTALECSheets&amp;"'!"&amp;ADDRESS(ROW(),COLUMN())))</f>
        <v>0</v>
      </c>
      <c r="L234" s="143" cm="1">
        <f t="array" aca="1" ref="L234" ca="1">SUM(INDIRECT("'"&amp;TOTALECSheets&amp;"'!"&amp;ADDRESS(ROW(),COLUMN())))</f>
        <v>0</v>
      </c>
      <c r="M234" s="143" cm="1">
        <f t="array" aca="1" ref="M234" ca="1">SUM(INDIRECT("'"&amp;TOTALECSheets&amp;"'!"&amp;ADDRESS(ROW(),COLUMN())))</f>
        <v>0</v>
      </c>
      <c r="N234" s="143" cm="1">
        <f t="array" aca="1" ref="N234" ca="1">SUM(INDIRECT("'"&amp;TOTALECSheets&amp;"'!"&amp;ADDRESS(ROW(),COLUMN())))</f>
        <v>0</v>
      </c>
      <c r="O234" s="143" cm="1">
        <f t="array" aca="1" ref="O234" ca="1">SUM(INDIRECT("'"&amp;TOTALECSheets&amp;"'!"&amp;ADDRESS(ROW(),COLUMN())))</f>
        <v>0</v>
      </c>
      <c r="P234" s="143" cm="1">
        <f t="array" aca="1" ref="P234" ca="1">SUM(INDIRECT("'"&amp;TOTALECSheets&amp;"'!"&amp;ADDRESS(ROW(),COLUMN())))</f>
        <v>0</v>
      </c>
      <c r="Q234" s="143" cm="1">
        <f t="array" aca="1" ref="Q234" ca="1">SUM(INDIRECT("'"&amp;TOTALECSheets&amp;"'!"&amp;ADDRESS(ROW(),COLUMN())))</f>
        <v>0</v>
      </c>
      <c r="R234" s="143" cm="1">
        <f t="array" aca="1" ref="R234" ca="1">SUM(INDIRECT("'"&amp;TOTALECSheets&amp;"'!"&amp;ADDRESS(ROW(),COLUMN())))</f>
        <v>0</v>
      </c>
      <c r="S234" s="143" cm="1">
        <f t="array" aca="1" ref="S234" ca="1">SUM(INDIRECT("'"&amp;TOTALECSheets&amp;"'!"&amp;ADDRESS(ROW(),COLUMN())))</f>
        <v>0</v>
      </c>
      <c r="T234" s="143" cm="1">
        <f t="array" aca="1" ref="T234" ca="1">SUM(INDIRECT("'"&amp;TOTALECSheets&amp;"'!"&amp;ADDRESS(ROW(),COLUMN())))</f>
        <v>0</v>
      </c>
      <c r="U234" s="143" cm="1">
        <f t="array" aca="1" ref="U234" ca="1">SUM(INDIRECT("'"&amp;TOTALECSheets&amp;"'!"&amp;ADDRESS(ROW(),COLUMN())))</f>
        <v>0</v>
      </c>
      <c r="V234" s="143" cm="1">
        <f t="array" aca="1" ref="V234" ca="1">SUM(INDIRECT("'"&amp;TOTALECSheets&amp;"'!"&amp;ADDRESS(ROW(),COLUMN())))</f>
        <v>0</v>
      </c>
      <c r="W234" s="143" cm="1">
        <f t="array" aca="1" ref="W234" ca="1">SUM(INDIRECT("'"&amp;TOTALECSheets&amp;"'!"&amp;ADDRESS(ROW(),COLUMN())))</f>
        <v>0</v>
      </c>
      <c r="X234" s="143" cm="1">
        <f t="array" aca="1" ref="X234" ca="1">SUM(INDIRECT("'"&amp;TOTALECSheets&amp;"'!"&amp;ADDRESS(ROW(),COLUMN())))</f>
        <v>0</v>
      </c>
      <c r="Y234" s="143" cm="1">
        <f t="array" aca="1" ref="Y234" ca="1">SUM(INDIRECT("'"&amp;TOTALECSheets&amp;"'!"&amp;ADDRESS(ROW(),COLUMN())))</f>
        <v>0</v>
      </c>
      <c r="Z234" s="143" cm="1">
        <f t="array" aca="1" ref="Z234" ca="1">SUM(INDIRECT("'"&amp;TOTALECSheets&amp;"'!"&amp;ADDRESS(ROW(),COLUMN())))</f>
        <v>0</v>
      </c>
    </row>
    <row r="235" spans="1:26" outlineLevel="1">
      <c r="A235" s="113">
        <f>IF(ISBLANK('Input-Accounts'!A235),"",'Input-Accounts'!A235)</f>
        <v>203</v>
      </c>
      <c r="B235" s="17" t="str">
        <f>IF(ISBLANK('Input-Accounts'!B235),"",'Input-Accounts'!B235)</f>
        <v>Miscellaneous Equipment</v>
      </c>
      <c r="C235" s="113">
        <f>IF(ISBLANK('Input-Accounts'!C235),"",'Input-Accounts'!C235)</f>
        <v>398</v>
      </c>
      <c r="D235" s="143" cm="1">
        <f t="array" aca="1" ref="D235" ca="1">SUM(INDIRECT("'"&amp;TOTALECSheets&amp;"'!"&amp;ADDRESS(ROW(),COLUMN())))</f>
        <v>0</v>
      </c>
      <c r="E235" s="143">
        <f t="shared" ca="1" si="17"/>
        <v>0</v>
      </c>
      <c r="F235" s="89"/>
      <c r="G235" s="143" cm="1">
        <f t="array" aca="1" ref="G235" ca="1">SUM(INDIRECT("'"&amp;TOTALECSheets&amp;"'!"&amp;ADDRESS(ROW(),COLUMN())))</f>
        <v>0</v>
      </c>
      <c r="H235" s="143" cm="1">
        <f t="array" aca="1" ref="H235" ca="1">SUM(INDIRECT("'"&amp;TOTALECSheets&amp;"'!"&amp;ADDRESS(ROW(),COLUMN())))</f>
        <v>0</v>
      </c>
      <c r="I235" s="143" cm="1">
        <f t="array" aca="1" ref="I235" ca="1">SUM(INDIRECT("'"&amp;TOTALECSheets&amp;"'!"&amp;ADDRESS(ROW(),COLUMN())))</f>
        <v>0</v>
      </c>
      <c r="J235" s="143" cm="1">
        <f t="array" aca="1" ref="J235" ca="1">SUM(INDIRECT("'"&amp;TOTALECSheets&amp;"'!"&amp;ADDRESS(ROW(),COLUMN())))</f>
        <v>0</v>
      </c>
      <c r="K235" s="143" cm="1">
        <f t="array" aca="1" ref="K235" ca="1">SUM(INDIRECT("'"&amp;TOTALECSheets&amp;"'!"&amp;ADDRESS(ROW(),COLUMN())))</f>
        <v>0</v>
      </c>
      <c r="L235" s="143" cm="1">
        <f t="array" aca="1" ref="L235" ca="1">SUM(INDIRECT("'"&amp;TOTALECSheets&amp;"'!"&amp;ADDRESS(ROW(),COLUMN())))</f>
        <v>0</v>
      </c>
      <c r="M235" s="143" cm="1">
        <f t="array" aca="1" ref="M235" ca="1">SUM(INDIRECT("'"&amp;TOTALECSheets&amp;"'!"&amp;ADDRESS(ROW(),COLUMN())))</f>
        <v>0</v>
      </c>
      <c r="N235" s="143" cm="1">
        <f t="array" aca="1" ref="N235" ca="1">SUM(INDIRECT("'"&amp;TOTALECSheets&amp;"'!"&amp;ADDRESS(ROW(),COLUMN())))</f>
        <v>0</v>
      </c>
      <c r="O235" s="143" cm="1">
        <f t="array" aca="1" ref="O235" ca="1">SUM(INDIRECT("'"&amp;TOTALECSheets&amp;"'!"&amp;ADDRESS(ROW(),COLUMN())))</f>
        <v>0</v>
      </c>
      <c r="P235" s="143" cm="1">
        <f t="array" aca="1" ref="P235" ca="1">SUM(INDIRECT("'"&amp;TOTALECSheets&amp;"'!"&amp;ADDRESS(ROW(),COLUMN())))</f>
        <v>0</v>
      </c>
      <c r="Q235" s="143" cm="1">
        <f t="array" aca="1" ref="Q235" ca="1">SUM(INDIRECT("'"&amp;TOTALECSheets&amp;"'!"&amp;ADDRESS(ROW(),COLUMN())))</f>
        <v>0</v>
      </c>
      <c r="R235" s="143" cm="1">
        <f t="array" aca="1" ref="R235" ca="1">SUM(INDIRECT("'"&amp;TOTALECSheets&amp;"'!"&amp;ADDRESS(ROW(),COLUMN())))</f>
        <v>0</v>
      </c>
      <c r="S235" s="143" cm="1">
        <f t="array" aca="1" ref="S235" ca="1">SUM(INDIRECT("'"&amp;TOTALECSheets&amp;"'!"&amp;ADDRESS(ROW(),COLUMN())))</f>
        <v>0</v>
      </c>
      <c r="T235" s="143" cm="1">
        <f t="array" aca="1" ref="T235" ca="1">SUM(INDIRECT("'"&amp;TOTALECSheets&amp;"'!"&amp;ADDRESS(ROW(),COLUMN())))</f>
        <v>0</v>
      </c>
      <c r="U235" s="143" cm="1">
        <f t="array" aca="1" ref="U235" ca="1">SUM(INDIRECT("'"&amp;TOTALECSheets&amp;"'!"&amp;ADDRESS(ROW(),COLUMN())))</f>
        <v>0</v>
      </c>
      <c r="V235" s="143" cm="1">
        <f t="array" aca="1" ref="V235" ca="1">SUM(INDIRECT("'"&amp;TOTALECSheets&amp;"'!"&amp;ADDRESS(ROW(),COLUMN())))</f>
        <v>0</v>
      </c>
      <c r="W235" s="143" cm="1">
        <f t="array" aca="1" ref="W235" ca="1">SUM(INDIRECT("'"&amp;TOTALECSheets&amp;"'!"&amp;ADDRESS(ROW(),COLUMN())))</f>
        <v>0</v>
      </c>
      <c r="X235" s="143" cm="1">
        <f t="array" aca="1" ref="X235" ca="1">SUM(INDIRECT("'"&amp;TOTALECSheets&amp;"'!"&amp;ADDRESS(ROW(),COLUMN())))</f>
        <v>0</v>
      </c>
      <c r="Y235" s="143" cm="1">
        <f t="array" aca="1" ref="Y235" ca="1">SUM(INDIRECT("'"&amp;TOTALECSheets&amp;"'!"&amp;ADDRESS(ROW(),COLUMN())))</f>
        <v>0</v>
      </c>
      <c r="Z235" s="143" cm="1">
        <f t="array" aca="1" ref="Z235" ca="1">SUM(INDIRECT("'"&amp;TOTALECSheets&amp;"'!"&amp;ADDRESS(ROW(),COLUMN())))</f>
        <v>0</v>
      </c>
    </row>
    <row r="236" spans="1:26" outlineLevel="1">
      <c r="A236" s="113">
        <f>IF(ISBLANK('Input-Accounts'!A236),"",'Input-Accounts'!A236)</f>
        <v>204</v>
      </c>
      <c r="B236" s="79" t="str">
        <f>IF(ISBLANK('Input-Accounts'!B236),"",'Input-Accounts'!B236)</f>
        <v>Subtotal - General Plant</v>
      </c>
      <c r="C236" s="113" t="str">
        <f>IF(ISBLANK('Input-Accounts'!C236),"",'Input-Accounts'!C236)</f>
        <v/>
      </c>
      <c r="D236" s="144" cm="1">
        <f t="array" aca="1" ref="D236" ca="1">SUM(INDIRECT("'"&amp;TOTALECSheets&amp;"'!"&amp;ADDRESS(ROW(),COLUMN())))</f>
        <v>0</v>
      </c>
      <c r="E236" s="143">
        <f t="shared" ca="1" si="17"/>
        <v>0</v>
      </c>
      <c r="G236" s="144" cm="1">
        <f t="array" aca="1" ref="G236" ca="1">SUM(INDIRECT("'"&amp;TOTALECSheets&amp;"'!"&amp;ADDRESS(ROW(),COLUMN())))</f>
        <v>0</v>
      </c>
      <c r="H236" s="144" cm="1">
        <f t="array" aca="1" ref="H236" ca="1">SUM(INDIRECT("'"&amp;TOTALECSheets&amp;"'!"&amp;ADDRESS(ROW(),COLUMN())))</f>
        <v>0</v>
      </c>
      <c r="I236" s="144" cm="1">
        <f t="array" aca="1" ref="I236" ca="1">SUM(INDIRECT("'"&amp;TOTALECSheets&amp;"'!"&amp;ADDRESS(ROW(),COLUMN())))</f>
        <v>0</v>
      </c>
      <c r="J236" s="144" cm="1">
        <f t="array" aca="1" ref="J236" ca="1">SUM(INDIRECT("'"&amp;TOTALECSheets&amp;"'!"&amp;ADDRESS(ROW(),COLUMN())))</f>
        <v>0</v>
      </c>
      <c r="K236" s="144" cm="1">
        <f t="array" aca="1" ref="K236" ca="1">SUM(INDIRECT("'"&amp;TOTALECSheets&amp;"'!"&amp;ADDRESS(ROW(),COLUMN())))</f>
        <v>0</v>
      </c>
      <c r="L236" s="144" cm="1">
        <f t="array" aca="1" ref="L236" ca="1">SUM(INDIRECT("'"&amp;TOTALECSheets&amp;"'!"&amp;ADDRESS(ROW(),COLUMN())))</f>
        <v>0</v>
      </c>
      <c r="M236" s="144" cm="1">
        <f t="array" aca="1" ref="M236" ca="1">SUM(INDIRECT("'"&amp;TOTALECSheets&amp;"'!"&amp;ADDRESS(ROW(),COLUMN())))</f>
        <v>0</v>
      </c>
      <c r="N236" s="144" cm="1">
        <f t="array" aca="1" ref="N236" ca="1">SUM(INDIRECT("'"&amp;TOTALECSheets&amp;"'!"&amp;ADDRESS(ROW(),COLUMN())))</f>
        <v>0</v>
      </c>
      <c r="O236" s="144" cm="1">
        <f t="array" aca="1" ref="O236" ca="1">SUM(INDIRECT("'"&amp;TOTALECSheets&amp;"'!"&amp;ADDRESS(ROW(),COLUMN())))</f>
        <v>0</v>
      </c>
      <c r="P236" s="144" cm="1">
        <f t="array" aca="1" ref="P236" ca="1">SUM(INDIRECT("'"&amp;TOTALECSheets&amp;"'!"&amp;ADDRESS(ROW(),COLUMN())))</f>
        <v>0</v>
      </c>
      <c r="Q236" s="144" cm="1">
        <f t="array" aca="1" ref="Q236" ca="1">SUM(INDIRECT("'"&amp;TOTALECSheets&amp;"'!"&amp;ADDRESS(ROW(),COLUMN())))</f>
        <v>0</v>
      </c>
      <c r="R236" s="144" cm="1">
        <f t="array" aca="1" ref="R236" ca="1">SUM(INDIRECT("'"&amp;TOTALECSheets&amp;"'!"&amp;ADDRESS(ROW(),COLUMN())))</f>
        <v>0</v>
      </c>
      <c r="S236" s="144" cm="1">
        <f t="array" aca="1" ref="S236" ca="1">SUM(INDIRECT("'"&amp;TOTALECSheets&amp;"'!"&amp;ADDRESS(ROW(),COLUMN())))</f>
        <v>0</v>
      </c>
      <c r="T236" s="144" cm="1">
        <f t="array" aca="1" ref="T236" ca="1">SUM(INDIRECT("'"&amp;TOTALECSheets&amp;"'!"&amp;ADDRESS(ROW(),COLUMN())))</f>
        <v>0</v>
      </c>
      <c r="U236" s="144" cm="1">
        <f t="array" aca="1" ref="U236" ca="1">SUM(INDIRECT("'"&amp;TOTALECSheets&amp;"'!"&amp;ADDRESS(ROW(),COLUMN())))</f>
        <v>0</v>
      </c>
      <c r="V236" s="144" cm="1">
        <f t="array" aca="1" ref="V236" ca="1">SUM(INDIRECT("'"&amp;TOTALECSheets&amp;"'!"&amp;ADDRESS(ROW(),COLUMN())))</f>
        <v>0</v>
      </c>
      <c r="W236" s="144" cm="1">
        <f t="array" aca="1" ref="W236" ca="1">SUM(INDIRECT("'"&amp;TOTALECSheets&amp;"'!"&amp;ADDRESS(ROW(),COLUMN())))</f>
        <v>0</v>
      </c>
      <c r="X236" s="144" cm="1">
        <f t="array" aca="1" ref="X236" ca="1">SUM(INDIRECT("'"&amp;TOTALECSheets&amp;"'!"&amp;ADDRESS(ROW(),COLUMN())))</f>
        <v>0</v>
      </c>
      <c r="Y236" s="144" cm="1">
        <f t="array" aca="1" ref="Y236" ca="1">SUM(INDIRECT("'"&amp;TOTALECSheets&amp;"'!"&amp;ADDRESS(ROW(),COLUMN())))</f>
        <v>0</v>
      </c>
      <c r="Z236" s="144" cm="1">
        <f t="array" aca="1" ref="Z236" ca="1">SUM(INDIRECT("'"&amp;TOTALECSheets&amp;"'!"&amp;ADDRESS(ROW(),COLUMN())))</f>
        <v>0</v>
      </c>
    </row>
    <row r="237" spans="1:26" outlineLevel="1">
      <c r="A237" s="113" t="str">
        <f>IF(ISBLANK('Input-Accounts'!A237),"",'Input-Accounts'!A237)</f>
        <v/>
      </c>
      <c r="B237" s="79" t="str">
        <f>IF(ISBLANK('Input-Accounts'!B237),"",'Input-Accounts'!B237)</f>
        <v/>
      </c>
      <c r="D237" s="143"/>
      <c r="E237" s="143">
        <f t="shared" si="17"/>
        <v>0</v>
      </c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</row>
    <row r="238" spans="1:26" outlineLevel="1">
      <c r="A238" s="113">
        <f>IF(ISBLANK('Input-Accounts'!A238),"",'Input-Accounts'!A238)</f>
        <v>205</v>
      </c>
      <c r="B238" s="79" t="str">
        <f>IF(ISBLANK('Input-Accounts'!B238),"",'Input-Accounts'!B238)</f>
        <v>Total - Depreciation Expense</v>
      </c>
      <c r="C238" s="113" t="str">
        <f>IF(ISBLANK('Input-Accounts'!C238),"",'Input-Accounts'!C238)</f>
        <v/>
      </c>
      <c r="D238" s="144" cm="1">
        <f t="array" aca="1" ref="D238" ca="1">SUM(INDIRECT("'"&amp;TOTALECSheets&amp;"'!"&amp;ADDRESS(ROW(),COLUMN())))</f>
        <v>84819.151259826191</v>
      </c>
      <c r="E238" s="143">
        <f t="shared" ref="E238:E239" ca="1" si="18">IFERROR(IF(D238="",0,IF(D238=0,0,IF(ABS(D238-SUM($G238:$Z238))&lt;Check_Limit,0,1))),1)</f>
        <v>0</v>
      </c>
      <c r="G238" s="144" cm="1">
        <f t="array" aca="1" ref="G238" ca="1">SUM(INDIRECT("'"&amp;TOTALECSheets&amp;"'!"&amp;ADDRESS(ROW(),COLUMN())))</f>
        <v>8540.0045667154991</v>
      </c>
      <c r="H238" s="144" cm="1">
        <f t="array" aca="1" ref="H238" ca="1">SUM(INDIRECT("'"&amp;TOTALECSheets&amp;"'!"&amp;ADDRESS(ROW(),COLUMN())))</f>
        <v>6042.8888008633685</v>
      </c>
      <c r="I238" s="144" cm="1">
        <f t="array" aca="1" ref="I238" ca="1">SUM(INDIRECT("'"&amp;TOTALECSheets&amp;"'!"&amp;ADDRESS(ROW(),COLUMN())))</f>
        <v>800.28118677542682</v>
      </c>
      <c r="J238" s="144" cm="1">
        <f t="array" aca="1" ref="J238" ca="1">SUM(INDIRECT("'"&amp;TOTALECSheets&amp;"'!"&amp;ADDRESS(ROW(),COLUMN())))</f>
        <v>1097.0487333649696</v>
      </c>
      <c r="K238" s="144" cm="1">
        <f t="array" aca="1" ref="K238" ca="1">SUM(INDIRECT("'"&amp;TOTALECSheets&amp;"'!"&amp;ADDRESS(ROW(),COLUMN())))</f>
        <v>137.88793253713663</v>
      </c>
      <c r="L238" s="144" cm="1">
        <f t="array" aca="1" ref="L238" ca="1">SUM(INDIRECT("'"&amp;TOTALECSheets&amp;"'!"&amp;ADDRESS(ROW(),COLUMN())))</f>
        <v>56200.50010178268</v>
      </c>
      <c r="M238" s="144" cm="1">
        <f t="array" aca="1" ref="M238" ca="1">SUM(INDIRECT("'"&amp;TOTALECSheets&amp;"'!"&amp;ADDRESS(ROW(),COLUMN())))</f>
        <v>12000.539937787104</v>
      </c>
      <c r="N238" s="144" cm="1">
        <f t="array" aca="1" ref="N238" ca="1">SUM(INDIRECT("'"&amp;TOTALECSheets&amp;"'!"&amp;ADDRESS(ROW(),COLUMN())))</f>
        <v>0</v>
      </c>
      <c r="O238" s="144" cm="1">
        <f t="array" aca="1" ref="O238" ca="1">SUM(INDIRECT("'"&amp;TOTALECSheets&amp;"'!"&amp;ADDRESS(ROW(),COLUMN())))</f>
        <v>0</v>
      </c>
      <c r="P238" s="144" cm="1">
        <f t="array" aca="1" ref="P238" ca="1">SUM(INDIRECT("'"&amp;TOTALECSheets&amp;"'!"&amp;ADDRESS(ROW(),COLUMN())))</f>
        <v>0</v>
      </c>
      <c r="Q238" s="144" cm="1">
        <f t="array" aca="1" ref="Q238" ca="1">SUM(INDIRECT("'"&amp;TOTALECSheets&amp;"'!"&amp;ADDRESS(ROW(),COLUMN())))</f>
        <v>0</v>
      </c>
      <c r="R238" s="144" cm="1">
        <f t="array" aca="1" ref="R238" ca="1">SUM(INDIRECT("'"&amp;TOTALECSheets&amp;"'!"&amp;ADDRESS(ROW(),COLUMN())))</f>
        <v>0</v>
      </c>
      <c r="S238" s="144" cm="1">
        <f t="array" aca="1" ref="S238" ca="1">SUM(INDIRECT("'"&amp;TOTALECSheets&amp;"'!"&amp;ADDRESS(ROW(),COLUMN())))</f>
        <v>0</v>
      </c>
      <c r="T238" s="144" cm="1">
        <f t="array" aca="1" ref="T238" ca="1">SUM(INDIRECT("'"&amp;TOTALECSheets&amp;"'!"&amp;ADDRESS(ROW(),COLUMN())))</f>
        <v>0</v>
      </c>
      <c r="U238" s="144" cm="1">
        <f t="array" aca="1" ref="U238" ca="1">SUM(INDIRECT("'"&amp;TOTALECSheets&amp;"'!"&amp;ADDRESS(ROW(),COLUMN())))</f>
        <v>0</v>
      </c>
      <c r="V238" s="144" cm="1">
        <f t="array" aca="1" ref="V238" ca="1">SUM(INDIRECT("'"&amp;TOTALECSheets&amp;"'!"&amp;ADDRESS(ROW(),COLUMN())))</f>
        <v>0</v>
      </c>
      <c r="W238" s="144" cm="1">
        <f t="array" aca="1" ref="W238" ca="1">SUM(INDIRECT("'"&amp;TOTALECSheets&amp;"'!"&amp;ADDRESS(ROW(),COLUMN())))</f>
        <v>0</v>
      </c>
      <c r="X238" s="144" cm="1">
        <f t="array" aca="1" ref="X238" ca="1">SUM(INDIRECT("'"&amp;TOTALECSheets&amp;"'!"&amp;ADDRESS(ROW(),COLUMN())))</f>
        <v>0</v>
      </c>
      <c r="Y238" s="144" cm="1">
        <f t="array" aca="1" ref="Y238" ca="1">SUM(INDIRECT("'"&amp;TOTALECSheets&amp;"'!"&amp;ADDRESS(ROW(),COLUMN())))</f>
        <v>0</v>
      </c>
      <c r="Z238" s="144" cm="1">
        <f t="array" aca="1" ref="Z238" ca="1">SUM(INDIRECT("'"&amp;TOTALECSheets&amp;"'!"&amp;ADDRESS(ROW(),COLUMN())))</f>
        <v>0</v>
      </c>
    </row>
    <row r="239" spans="1:26" outlineLevel="1">
      <c r="A239" s="113" t="str">
        <f>IF(ISBLANK('Input-Accounts'!A239),"",'Input-Accounts'!A239)</f>
        <v/>
      </c>
      <c r="B239" s="79" t="str">
        <f>IF(ISBLANK('Input-Accounts'!B239),"",'Input-Accounts'!B239)</f>
        <v/>
      </c>
      <c r="D239" s="143"/>
      <c r="E239" s="143">
        <f t="shared" si="18"/>
        <v>0</v>
      </c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</row>
    <row r="240" spans="1:26">
      <c r="A240" s="113">
        <f>IF(ISBLANK('Input-Accounts'!A240),"",'Input-Accounts'!A240)</f>
        <v>206</v>
      </c>
      <c r="B240" s="127" t="str">
        <f>IF(ISBLANK('Input-Accounts'!B240),"",'Input-Accounts'!B240)</f>
        <v>Total Adjustments, Depreciation and Amortization Expense</v>
      </c>
      <c r="C240" s="113" t="str">
        <f>IF(ISBLANK('Input-Accounts'!C240),"",'Input-Accounts'!C240)</f>
        <v/>
      </c>
      <c r="D240" s="143" cm="1">
        <f t="array" aca="1" ref="D240" ca="1">SUM(INDIRECT("'"&amp;TOTALECSheets&amp;"'!"&amp;ADDRESS(ROW(),COLUMN())))</f>
        <v>84819.151259826191</v>
      </c>
      <c r="E240" s="143">
        <f t="shared" ref="E240:E266" ca="1" si="19">IFERROR(IF(D240="",0,IF(D240=0,0,IF(ABS(D240-SUM($G240:$Z240))&lt;Check_Limit,0,1))),1)</f>
        <v>0</v>
      </c>
      <c r="F240" s="89"/>
      <c r="G240" s="143" cm="1">
        <f t="array" aca="1" ref="G240" ca="1">SUM(INDIRECT("'"&amp;TOTALECSheets&amp;"'!"&amp;ADDRESS(ROW(),COLUMN())))</f>
        <v>8540.0045667154991</v>
      </c>
      <c r="H240" s="143" cm="1">
        <f t="array" aca="1" ref="H240" ca="1">SUM(INDIRECT("'"&amp;TOTALECSheets&amp;"'!"&amp;ADDRESS(ROW(),COLUMN())))</f>
        <v>6042.8888008633685</v>
      </c>
      <c r="I240" s="143" cm="1">
        <f t="array" aca="1" ref="I240" ca="1">SUM(INDIRECT("'"&amp;TOTALECSheets&amp;"'!"&amp;ADDRESS(ROW(),COLUMN())))</f>
        <v>800.28118677542682</v>
      </c>
      <c r="J240" s="143" cm="1">
        <f t="array" aca="1" ref="J240" ca="1">SUM(INDIRECT("'"&amp;TOTALECSheets&amp;"'!"&amp;ADDRESS(ROW(),COLUMN())))</f>
        <v>1097.0487333649696</v>
      </c>
      <c r="K240" s="143" cm="1">
        <f t="array" aca="1" ref="K240" ca="1">SUM(INDIRECT("'"&amp;TOTALECSheets&amp;"'!"&amp;ADDRESS(ROW(),COLUMN())))</f>
        <v>137.88793253713663</v>
      </c>
      <c r="L240" s="143" cm="1">
        <f t="array" aca="1" ref="L240" ca="1">SUM(INDIRECT("'"&amp;TOTALECSheets&amp;"'!"&amp;ADDRESS(ROW(),COLUMN())))</f>
        <v>56200.50010178268</v>
      </c>
      <c r="M240" s="143" cm="1">
        <f t="array" aca="1" ref="M240" ca="1">SUM(INDIRECT("'"&amp;TOTALECSheets&amp;"'!"&amp;ADDRESS(ROW(),COLUMN())))</f>
        <v>12000.539937787104</v>
      </c>
      <c r="N240" s="143" cm="1">
        <f t="array" aca="1" ref="N240" ca="1">SUM(INDIRECT("'"&amp;TOTALECSheets&amp;"'!"&amp;ADDRESS(ROW(),COLUMN())))</f>
        <v>0</v>
      </c>
      <c r="O240" s="143" cm="1">
        <f t="array" aca="1" ref="O240" ca="1">SUM(INDIRECT("'"&amp;TOTALECSheets&amp;"'!"&amp;ADDRESS(ROW(),COLUMN())))</f>
        <v>0</v>
      </c>
      <c r="P240" s="143" cm="1">
        <f t="array" aca="1" ref="P240" ca="1">SUM(INDIRECT("'"&amp;TOTALECSheets&amp;"'!"&amp;ADDRESS(ROW(),COLUMN())))</f>
        <v>0</v>
      </c>
      <c r="Q240" s="143" cm="1">
        <f t="array" aca="1" ref="Q240" ca="1">SUM(INDIRECT("'"&amp;TOTALECSheets&amp;"'!"&amp;ADDRESS(ROW(),COLUMN())))</f>
        <v>0</v>
      </c>
      <c r="R240" s="143" cm="1">
        <f t="array" aca="1" ref="R240" ca="1">SUM(INDIRECT("'"&amp;TOTALECSheets&amp;"'!"&amp;ADDRESS(ROW(),COLUMN())))</f>
        <v>0</v>
      </c>
      <c r="S240" s="143" cm="1">
        <f t="array" aca="1" ref="S240" ca="1">SUM(INDIRECT("'"&amp;TOTALECSheets&amp;"'!"&amp;ADDRESS(ROW(),COLUMN())))</f>
        <v>0</v>
      </c>
      <c r="T240" s="143" cm="1">
        <f t="array" aca="1" ref="T240" ca="1">SUM(INDIRECT("'"&amp;TOTALECSheets&amp;"'!"&amp;ADDRESS(ROW(),COLUMN())))</f>
        <v>0</v>
      </c>
      <c r="U240" s="143" cm="1">
        <f t="array" aca="1" ref="U240" ca="1">SUM(INDIRECT("'"&amp;TOTALECSheets&amp;"'!"&amp;ADDRESS(ROW(),COLUMN())))</f>
        <v>0</v>
      </c>
      <c r="V240" s="143" cm="1">
        <f t="array" aca="1" ref="V240" ca="1">SUM(INDIRECT("'"&amp;TOTALECSheets&amp;"'!"&amp;ADDRESS(ROW(),COLUMN())))</f>
        <v>0</v>
      </c>
      <c r="W240" s="143" cm="1">
        <f t="array" aca="1" ref="W240" ca="1">SUM(INDIRECT("'"&amp;TOTALECSheets&amp;"'!"&amp;ADDRESS(ROW(),COLUMN())))</f>
        <v>0</v>
      </c>
      <c r="X240" s="143" cm="1">
        <f t="array" aca="1" ref="X240" ca="1">SUM(INDIRECT("'"&amp;TOTALECSheets&amp;"'!"&amp;ADDRESS(ROW(),COLUMN())))</f>
        <v>0</v>
      </c>
      <c r="Y240" s="143" cm="1">
        <f t="array" aca="1" ref="Y240" ca="1">SUM(INDIRECT("'"&amp;TOTALECSheets&amp;"'!"&amp;ADDRESS(ROW(),COLUMN())))</f>
        <v>0</v>
      </c>
      <c r="Z240" s="143" cm="1">
        <f t="array" aca="1" ref="Z240" ca="1">SUM(INDIRECT("'"&amp;TOTALECSheets&amp;"'!"&amp;ADDRESS(ROW(),COLUMN())))</f>
        <v>0</v>
      </c>
    </row>
    <row r="241" spans="1:26">
      <c r="A241" s="113" t="str">
        <f>IF(ISBLANK('Input-Accounts'!A241),"",'Input-Accounts'!A241)</f>
        <v/>
      </c>
      <c r="B241" s="79" t="str">
        <f>IF(ISBLANK('Input-Accounts'!B241),"",'Input-Accounts'!B241)</f>
        <v/>
      </c>
      <c r="D241" s="144"/>
      <c r="E241" s="143">
        <f t="shared" si="19"/>
        <v>0</v>
      </c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</row>
    <row r="242" spans="1:26">
      <c r="A242" s="113">
        <f>IF(ISBLANK('Input-Accounts'!A242),"",'Input-Accounts'!A242)</f>
        <v>207</v>
      </c>
      <c r="B242" s="127" t="str">
        <f>IF(ISBLANK('Input-Accounts'!B242),"",'Input-Accounts'!B242)</f>
        <v>Taxes</v>
      </c>
      <c r="D242" s="143"/>
      <c r="E242" s="143">
        <f t="shared" si="19"/>
        <v>0</v>
      </c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</row>
    <row r="243" spans="1:26" outlineLevel="1">
      <c r="A243" s="113">
        <f>IF(ISBLANK('Input-Accounts'!A243),"",'Input-Accounts'!A243)</f>
        <v>208</v>
      </c>
      <c r="B243" s="127" t="str">
        <f>IF(ISBLANK('Input-Accounts'!B243),"",'Input-Accounts'!B243)</f>
        <v>Taxes Other Than Income Taxes</v>
      </c>
      <c r="D243" s="143"/>
      <c r="E243" s="143">
        <f t="shared" si="19"/>
        <v>0</v>
      </c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</row>
    <row r="244" spans="1:26" outlineLevel="1">
      <c r="A244" s="113">
        <f>IF(ISBLANK('Input-Accounts'!A244),"",'Input-Accounts'!A244)</f>
        <v>209</v>
      </c>
      <c r="B244" s="17" t="str">
        <f>IF(ISBLANK('Input-Accounts'!B244),"",'Input-Accounts'!B244)</f>
        <v>TOIT - Gross Revenue Taxes</v>
      </c>
      <c r="C244" s="113">
        <f>IF(ISBLANK('Input-Accounts'!C244),"",'Input-Accounts'!C244)</f>
        <v>408.5</v>
      </c>
      <c r="D244" s="143" cm="1">
        <f t="array" aca="1" ref="D244" ca="1">SUM(INDIRECT("'"&amp;TOTALECSheets&amp;"'!"&amp;ADDRESS(ROW(),COLUMN())))</f>
        <v>239187.90649756923</v>
      </c>
      <c r="E244" s="143">
        <f t="shared" ca="1" si="19"/>
        <v>0</v>
      </c>
      <c r="F244" s="89"/>
      <c r="G244" s="143" cm="1">
        <f t="array" aca="1" ref="G244" ca="1">SUM(INDIRECT("'"&amp;TOTALECSheets&amp;"'!"&amp;ADDRESS(ROW(),COLUMN())))</f>
        <v>111898.55159059356</v>
      </c>
      <c r="H244" s="143" cm="1">
        <f t="array" aca="1" ref="H244" ca="1">SUM(INDIRECT("'"&amp;TOTALECSheets&amp;"'!"&amp;ADDRESS(ROW(),COLUMN())))</f>
        <v>63880.205593623468</v>
      </c>
      <c r="I244" s="143" cm="1">
        <f t="array" aca="1" ref="I244" ca="1">SUM(INDIRECT("'"&amp;TOTALECSheets&amp;"'!"&amp;ADDRESS(ROW(),COLUMN())))</f>
        <v>5478.9575643826411</v>
      </c>
      <c r="J244" s="143" cm="1">
        <f t="array" aca="1" ref="J244" ca="1">SUM(INDIRECT("'"&amp;TOTALECSheets&amp;"'!"&amp;ADDRESS(ROW(),COLUMN())))</f>
        <v>5543.3371410314776</v>
      </c>
      <c r="K244" s="143" cm="1">
        <f t="array" aca="1" ref="K244" ca="1">SUM(INDIRECT("'"&amp;TOTALECSheets&amp;"'!"&amp;ADDRESS(ROW(),COLUMN())))</f>
        <v>310.44557924944172</v>
      </c>
      <c r="L244" s="143" cm="1">
        <f t="array" aca="1" ref="L244" ca="1">SUM(INDIRECT("'"&amp;TOTALECSheets&amp;"'!"&amp;ADDRESS(ROW(),COLUMN())))</f>
        <v>46468.219185141381</v>
      </c>
      <c r="M244" s="143" cm="1">
        <f t="array" aca="1" ref="M244" ca="1">SUM(INDIRECT("'"&amp;TOTALECSheets&amp;"'!"&amp;ADDRESS(ROW(),COLUMN())))</f>
        <v>5608.1898435472076</v>
      </c>
      <c r="N244" s="143" cm="1">
        <f t="array" aca="1" ref="N244" ca="1">SUM(INDIRECT("'"&amp;TOTALECSheets&amp;"'!"&amp;ADDRESS(ROW(),COLUMN())))</f>
        <v>0</v>
      </c>
      <c r="O244" s="143" cm="1">
        <f t="array" aca="1" ref="O244" ca="1">SUM(INDIRECT("'"&amp;TOTALECSheets&amp;"'!"&amp;ADDRESS(ROW(),COLUMN())))</f>
        <v>0</v>
      </c>
      <c r="P244" s="143" cm="1">
        <f t="array" aca="1" ref="P244" ca="1">SUM(INDIRECT("'"&amp;TOTALECSheets&amp;"'!"&amp;ADDRESS(ROW(),COLUMN())))</f>
        <v>0</v>
      </c>
      <c r="Q244" s="143" cm="1">
        <f t="array" aca="1" ref="Q244" ca="1">SUM(INDIRECT("'"&amp;TOTALECSheets&amp;"'!"&amp;ADDRESS(ROW(),COLUMN())))</f>
        <v>0</v>
      </c>
      <c r="R244" s="143" cm="1">
        <f t="array" aca="1" ref="R244" ca="1">SUM(INDIRECT("'"&amp;TOTALECSheets&amp;"'!"&amp;ADDRESS(ROW(),COLUMN())))</f>
        <v>0</v>
      </c>
      <c r="S244" s="143" cm="1">
        <f t="array" aca="1" ref="S244" ca="1">SUM(INDIRECT("'"&amp;TOTALECSheets&amp;"'!"&amp;ADDRESS(ROW(),COLUMN())))</f>
        <v>0</v>
      </c>
      <c r="T244" s="143" cm="1">
        <f t="array" aca="1" ref="T244" ca="1">SUM(INDIRECT("'"&amp;TOTALECSheets&amp;"'!"&amp;ADDRESS(ROW(),COLUMN())))</f>
        <v>0</v>
      </c>
      <c r="U244" s="143" cm="1">
        <f t="array" aca="1" ref="U244" ca="1">SUM(INDIRECT("'"&amp;TOTALECSheets&amp;"'!"&amp;ADDRESS(ROW(),COLUMN())))</f>
        <v>0</v>
      </c>
      <c r="V244" s="143" cm="1">
        <f t="array" aca="1" ref="V244" ca="1">SUM(INDIRECT("'"&amp;TOTALECSheets&amp;"'!"&amp;ADDRESS(ROW(),COLUMN())))</f>
        <v>0</v>
      </c>
      <c r="W244" s="143" cm="1">
        <f t="array" aca="1" ref="W244" ca="1">SUM(INDIRECT("'"&amp;TOTALECSheets&amp;"'!"&amp;ADDRESS(ROW(),COLUMN())))</f>
        <v>0</v>
      </c>
      <c r="X244" s="143" cm="1">
        <f t="array" aca="1" ref="X244" ca="1">SUM(INDIRECT("'"&amp;TOTALECSheets&amp;"'!"&amp;ADDRESS(ROW(),COLUMN())))</f>
        <v>0</v>
      </c>
      <c r="Y244" s="143" cm="1">
        <f t="array" aca="1" ref="Y244" ca="1">SUM(INDIRECT("'"&amp;TOTALECSheets&amp;"'!"&amp;ADDRESS(ROW(),COLUMN())))</f>
        <v>0</v>
      </c>
      <c r="Z244" s="143" cm="1">
        <f t="array" aca="1" ref="Z244" ca="1">SUM(INDIRECT("'"&amp;TOTALECSheets&amp;"'!"&amp;ADDRESS(ROW(),COLUMN())))</f>
        <v>0</v>
      </c>
    </row>
    <row r="245" spans="1:26" outlineLevel="1">
      <c r="A245" s="113">
        <f>IF(ISBLANK('Input-Accounts'!A245),"",'Input-Accounts'!A245)</f>
        <v>210</v>
      </c>
      <c r="B245" s="17" t="str">
        <f>IF(ISBLANK('Input-Accounts'!B245),"",'Input-Accounts'!B245)</f>
        <v>TOIT - Property, Payroll, &amp; Misc. Taxes</v>
      </c>
      <c r="C245" s="113">
        <f>IF(ISBLANK('Input-Accounts'!C245),"",'Input-Accounts'!C245)</f>
        <v>408.1</v>
      </c>
      <c r="D245" s="143" cm="1">
        <f t="array" aca="1" ref="D245" ca="1">SUM(INDIRECT("'"&amp;TOTALECSheets&amp;"'!"&amp;ADDRESS(ROW(),COLUMN())))</f>
        <v>58992.227562155895</v>
      </c>
      <c r="E245" s="143">
        <f t="shared" ca="1" si="19"/>
        <v>0</v>
      </c>
      <c r="F245" s="89"/>
      <c r="G245" s="143" cm="1">
        <f t="array" aca="1" ref="G245" ca="1">SUM(INDIRECT("'"&amp;TOTALECSheets&amp;"'!"&amp;ADDRESS(ROW(),COLUMN())))</f>
        <v>18622.407357142394</v>
      </c>
      <c r="H245" s="143" cm="1">
        <f t="array" aca="1" ref="H245" ca="1">SUM(INDIRECT("'"&amp;TOTALECSheets&amp;"'!"&amp;ADDRESS(ROW(),COLUMN())))</f>
        <v>13177.175256110171</v>
      </c>
      <c r="I245" s="143" cm="1">
        <f t="array" aca="1" ref="I245" ca="1">SUM(INDIRECT("'"&amp;TOTALECSheets&amp;"'!"&amp;ADDRESS(ROW(),COLUMN())))</f>
        <v>1745.1000340765781</v>
      </c>
      <c r="J245" s="143" cm="1">
        <f t="array" aca="1" ref="J245" ca="1">SUM(INDIRECT("'"&amp;TOTALECSheets&amp;"'!"&amp;ADDRESS(ROW(),COLUMN())))</f>
        <v>2392.2338968042081</v>
      </c>
      <c r="K245" s="143" cm="1">
        <f t="array" aca="1" ref="K245" ca="1">SUM(INDIRECT("'"&amp;TOTALECSheets&amp;"'!"&amp;ADDRESS(ROW(),COLUMN())))</f>
        <v>300.67961079888619</v>
      </c>
      <c r="L245" s="143" cm="1">
        <f t="array" aca="1" ref="L245" ca="1">SUM(INDIRECT("'"&amp;TOTALECSheets&amp;"'!"&amp;ADDRESS(ROW(),COLUMN())))</f>
        <v>18750.764856015921</v>
      </c>
      <c r="M245" s="143" cm="1">
        <f t="array" aca="1" ref="M245" ca="1">SUM(INDIRECT("'"&amp;TOTALECSheets&amp;"'!"&amp;ADDRESS(ROW(),COLUMN())))</f>
        <v>4003.8665512077223</v>
      </c>
      <c r="N245" s="143" cm="1">
        <f t="array" aca="1" ref="N245" ca="1">SUM(INDIRECT("'"&amp;TOTALECSheets&amp;"'!"&amp;ADDRESS(ROW(),COLUMN())))</f>
        <v>0</v>
      </c>
      <c r="O245" s="143" cm="1">
        <f t="array" aca="1" ref="O245" ca="1">SUM(INDIRECT("'"&amp;TOTALECSheets&amp;"'!"&amp;ADDRESS(ROW(),COLUMN())))</f>
        <v>0</v>
      </c>
      <c r="P245" s="143" cm="1">
        <f t="array" aca="1" ref="P245" ca="1">SUM(INDIRECT("'"&amp;TOTALECSheets&amp;"'!"&amp;ADDRESS(ROW(),COLUMN())))</f>
        <v>0</v>
      </c>
      <c r="Q245" s="143" cm="1">
        <f t="array" aca="1" ref="Q245" ca="1">SUM(INDIRECT("'"&amp;TOTALECSheets&amp;"'!"&amp;ADDRESS(ROW(),COLUMN())))</f>
        <v>0</v>
      </c>
      <c r="R245" s="143" cm="1">
        <f t="array" aca="1" ref="R245" ca="1">SUM(INDIRECT("'"&amp;TOTALECSheets&amp;"'!"&amp;ADDRESS(ROW(),COLUMN())))</f>
        <v>0</v>
      </c>
      <c r="S245" s="143" cm="1">
        <f t="array" aca="1" ref="S245" ca="1">SUM(INDIRECT("'"&amp;TOTALECSheets&amp;"'!"&amp;ADDRESS(ROW(),COLUMN())))</f>
        <v>0</v>
      </c>
      <c r="T245" s="143" cm="1">
        <f t="array" aca="1" ref="T245" ca="1">SUM(INDIRECT("'"&amp;TOTALECSheets&amp;"'!"&amp;ADDRESS(ROW(),COLUMN())))</f>
        <v>0</v>
      </c>
      <c r="U245" s="143" cm="1">
        <f t="array" aca="1" ref="U245" ca="1">SUM(INDIRECT("'"&amp;TOTALECSheets&amp;"'!"&amp;ADDRESS(ROW(),COLUMN())))</f>
        <v>0</v>
      </c>
      <c r="V245" s="143" cm="1">
        <f t="array" aca="1" ref="V245" ca="1">SUM(INDIRECT("'"&amp;TOTALECSheets&amp;"'!"&amp;ADDRESS(ROW(),COLUMN())))</f>
        <v>0</v>
      </c>
      <c r="W245" s="143" cm="1">
        <f t="array" aca="1" ref="W245" ca="1">SUM(INDIRECT("'"&amp;TOTALECSheets&amp;"'!"&amp;ADDRESS(ROW(),COLUMN())))</f>
        <v>0</v>
      </c>
      <c r="X245" s="143" cm="1">
        <f t="array" aca="1" ref="X245" ca="1">SUM(INDIRECT("'"&amp;TOTALECSheets&amp;"'!"&amp;ADDRESS(ROW(),COLUMN())))</f>
        <v>0</v>
      </c>
      <c r="Y245" s="143" cm="1">
        <f t="array" aca="1" ref="Y245" ca="1">SUM(INDIRECT("'"&amp;TOTALECSheets&amp;"'!"&amp;ADDRESS(ROW(),COLUMN())))</f>
        <v>0</v>
      </c>
      <c r="Z245" s="143" cm="1">
        <f t="array" aca="1" ref="Z245" ca="1">SUM(INDIRECT("'"&amp;TOTALECSheets&amp;"'!"&amp;ADDRESS(ROW(),COLUMN())))</f>
        <v>0</v>
      </c>
    </row>
    <row r="246" spans="1:26" outlineLevel="1">
      <c r="A246" s="113">
        <f>IF(ISBLANK('Input-Accounts'!A246),"",'Input-Accounts'!A246)</f>
        <v>211</v>
      </c>
      <c r="B246" s="79" t="str">
        <f>IF(ISBLANK('Input-Accounts'!B246),"",'Input-Accounts'!B246)</f>
        <v>Subtotal - Taxes Other Than Income Taxes</v>
      </c>
      <c r="C246" s="113" t="str">
        <f>IF(ISBLANK('Input-Accounts'!C246),"",'Input-Accounts'!C246)</f>
        <v/>
      </c>
      <c r="D246" s="144" cm="1">
        <f t="array" aca="1" ref="D246" ca="1">SUM(INDIRECT("'"&amp;TOTALECSheets&amp;"'!"&amp;ADDRESS(ROW(),COLUMN())))</f>
        <v>298180.1340597251</v>
      </c>
      <c r="E246" s="143">
        <f t="shared" ca="1" si="19"/>
        <v>0</v>
      </c>
      <c r="G246" s="144" cm="1">
        <f t="array" aca="1" ref="G246" ca="1">SUM(INDIRECT("'"&amp;TOTALECSheets&amp;"'!"&amp;ADDRESS(ROW(),COLUMN())))</f>
        <v>130520.95894773597</v>
      </c>
      <c r="H246" s="144" cm="1">
        <f t="array" aca="1" ref="H246" ca="1">SUM(INDIRECT("'"&amp;TOTALECSheets&amp;"'!"&amp;ADDRESS(ROW(),COLUMN())))</f>
        <v>77057.380849733658</v>
      </c>
      <c r="I246" s="144" cm="1">
        <f t="array" aca="1" ref="I246" ca="1">SUM(INDIRECT("'"&amp;TOTALECSheets&amp;"'!"&amp;ADDRESS(ROW(),COLUMN())))</f>
        <v>7224.0575984592197</v>
      </c>
      <c r="J246" s="144" cm="1">
        <f t="array" aca="1" ref="J246" ca="1">SUM(INDIRECT("'"&amp;TOTALECSheets&amp;"'!"&amp;ADDRESS(ROW(),COLUMN())))</f>
        <v>7935.5710378356853</v>
      </c>
      <c r="K246" s="144" cm="1">
        <f t="array" aca="1" ref="K246" ca="1">SUM(INDIRECT("'"&amp;TOTALECSheets&amp;"'!"&amp;ADDRESS(ROW(),COLUMN())))</f>
        <v>611.1251900483278</v>
      </c>
      <c r="L246" s="144" cm="1">
        <f t="array" aca="1" ref="L246" ca="1">SUM(INDIRECT("'"&amp;TOTALECSheets&amp;"'!"&amp;ADDRESS(ROW(),COLUMN())))</f>
        <v>65218.984041157302</v>
      </c>
      <c r="M246" s="144" cm="1">
        <f t="array" aca="1" ref="M246" ca="1">SUM(INDIRECT("'"&amp;TOTALECSheets&amp;"'!"&amp;ADDRESS(ROW(),COLUMN())))</f>
        <v>9612.0563947549308</v>
      </c>
      <c r="N246" s="144" cm="1">
        <f t="array" aca="1" ref="N246" ca="1">SUM(INDIRECT("'"&amp;TOTALECSheets&amp;"'!"&amp;ADDRESS(ROW(),COLUMN())))</f>
        <v>0</v>
      </c>
      <c r="O246" s="144" cm="1">
        <f t="array" aca="1" ref="O246" ca="1">SUM(INDIRECT("'"&amp;TOTALECSheets&amp;"'!"&amp;ADDRESS(ROW(),COLUMN())))</f>
        <v>0</v>
      </c>
      <c r="P246" s="144" cm="1">
        <f t="array" aca="1" ref="P246" ca="1">SUM(INDIRECT("'"&amp;TOTALECSheets&amp;"'!"&amp;ADDRESS(ROW(),COLUMN())))</f>
        <v>0</v>
      </c>
      <c r="Q246" s="144" cm="1">
        <f t="array" aca="1" ref="Q246" ca="1">SUM(INDIRECT("'"&amp;TOTALECSheets&amp;"'!"&amp;ADDRESS(ROW(),COLUMN())))</f>
        <v>0</v>
      </c>
      <c r="R246" s="144" cm="1">
        <f t="array" aca="1" ref="R246" ca="1">SUM(INDIRECT("'"&amp;TOTALECSheets&amp;"'!"&amp;ADDRESS(ROW(),COLUMN())))</f>
        <v>0</v>
      </c>
      <c r="S246" s="144" cm="1">
        <f t="array" aca="1" ref="S246" ca="1">SUM(INDIRECT("'"&amp;TOTALECSheets&amp;"'!"&amp;ADDRESS(ROW(),COLUMN())))</f>
        <v>0</v>
      </c>
      <c r="T246" s="144" cm="1">
        <f t="array" aca="1" ref="T246" ca="1">SUM(INDIRECT("'"&amp;TOTALECSheets&amp;"'!"&amp;ADDRESS(ROW(),COLUMN())))</f>
        <v>0</v>
      </c>
      <c r="U246" s="144" cm="1">
        <f t="array" aca="1" ref="U246" ca="1">SUM(INDIRECT("'"&amp;TOTALECSheets&amp;"'!"&amp;ADDRESS(ROW(),COLUMN())))</f>
        <v>0</v>
      </c>
      <c r="V246" s="144" cm="1">
        <f t="array" aca="1" ref="V246" ca="1">SUM(INDIRECT("'"&amp;TOTALECSheets&amp;"'!"&amp;ADDRESS(ROW(),COLUMN())))</f>
        <v>0</v>
      </c>
      <c r="W246" s="144" cm="1">
        <f t="array" aca="1" ref="W246" ca="1">SUM(INDIRECT("'"&amp;TOTALECSheets&amp;"'!"&amp;ADDRESS(ROW(),COLUMN())))</f>
        <v>0</v>
      </c>
      <c r="X246" s="144" cm="1">
        <f t="array" aca="1" ref="X246" ca="1">SUM(INDIRECT("'"&amp;TOTALECSheets&amp;"'!"&amp;ADDRESS(ROW(),COLUMN())))</f>
        <v>0</v>
      </c>
      <c r="Y246" s="144" cm="1">
        <f t="array" aca="1" ref="Y246" ca="1">SUM(INDIRECT("'"&amp;TOTALECSheets&amp;"'!"&amp;ADDRESS(ROW(),COLUMN())))</f>
        <v>0</v>
      </c>
      <c r="Z246" s="144" cm="1">
        <f t="array" aca="1" ref="Z246" ca="1">SUM(INDIRECT("'"&amp;TOTALECSheets&amp;"'!"&amp;ADDRESS(ROW(),COLUMN())))</f>
        <v>0</v>
      </c>
    </row>
    <row r="247" spans="1:26" outlineLevel="1">
      <c r="A247" s="113" t="str">
        <f>IF(ISBLANK('Input-Accounts'!A247),"",'Input-Accounts'!A247)</f>
        <v/>
      </c>
      <c r="B247" s="133" t="str">
        <f>IF(ISBLANK('Input-Accounts'!B247),"",'Input-Accounts'!B247)</f>
        <v/>
      </c>
      <c r="D247" s="143"/>
      <c r="E247" s="143">
        <f t="shared" si="19"/>
        <v>0</v>
      </c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</row>
    <row r="248" spans="1:26" outlineLevel="1">
      <c r="A248" s="113">
        <f>IF(ISBLANK('Input-Accounts'!A248),"",'Input-Accounts'!A248)</f>
        <v>212</v>
      </c>
      <c r="B248" s="81" t="str">
        <f>IF(ISBLANK('Input-Accounts'!B248),"",'Input-Accounts'!B248)</f>
        <v>Income Taxes</v>
      </c>
      <c r="D248" s="143"/>
      <c r="E248" s="143">
        <f t="shared" si="19"/>
        <v>0</v>
      </c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</row>
    <row r="249" spans="1:26" outlineLevel="1">
      <c r="A249" s="113">
        <f>IF(ISBLANK('Input-Accounts'!A249),"",'Input-Accounts'!A249)</f>
        <v>213</v>
      </c>
      <c r="B249" s="17" t="str">
        <f>IF(ISBLANK('Input-Accounts'!B249),"",'Input-Accounts'!B249)</f>
        <v>Income Taxes - Federal</v>
      </c>
      <c r="C249" s="113">
        <f>IF(ISBLANK('Input-Accounts'!C249),"",'Input-Accounts'!C249)</f>
        <v>409.1</v>
      </c>
      <c r="D249" s="143" cm="1">
        <f t="array" aca="1" ref="D249" ca="1">SUM(INDIRECT("'"&amp;TOTALECSheets&amp;"'!"&amp;ADDRESS(ROW(),COLUMN())))</f>
        <v>-5550.5299695604626</v>
      </c>
      <c r="E249" s="143">
        <f t="shared" ca="1" si="19"/>
        <v>0</v>
      </c>
      <c r="F249" s="89"/>
      <c r="G249" s="143" cm="1">
        <f t="array" aca="1" ref="G249" ca="1">SUM(INDIRECT("'"&amp;TOTALECSheets&amp;"'!"&amp;ADDRESS(ROW(),COLUMN())))</f>
        <v>-558.85434578958007</v>
      </c>
      <c r="H249" s="143" cm="1">
        <f t="array" aca="1" ref="H249" ca="1">SUM(INDIRECT("'"&amp;TOTALECSheets&amp;"'!"&amp;ADDRESS(ROW(),COLUMN())))</f>
        <v>-395.44412899354148</v>
      </c>
      <c r="I249" s="143" cm="1">
        <f t="array" aca="1" ref="I249" ca="1">SUM(INDIRECT("'"&amp;TOTALECSheets&amp;"'!"&amp;ADDRESS(ROW(),COLUMN())))</f>
        <v>-52.37006790677858</v>
      </c>
      <c r="J249" s="143" cm="1">
        <f t="array" aca="1" ref="J249" ca="1">SUM(INDIRECT("'"&amp;TOTALECSheets&amp;"'!"&amp;ADDRESS(ROW(),COLUMN())))</f>
        <v>-71.790412685898957</v>
      </c>
      <c r="K249" s="143" cm="1">
        <f t="array" aca="1" ref="K249" ca="1">SUM(INDIRECT("'"&amp;TOTALECSheets&amp;"'!"&amp;ADDRESS(ROW(),COLUMN())))</f>
        <v>-9.023328937159615</v>
      </c>
      <c r="L249" s="143" cm="1">
        <f t="array" aca="1" ref="L249" ca="1">SUM(INDIRECT("'"&amp;TOTALECSheets&amp;"'!"&amp;ADDRESS(ROW(),COLUMN())))</f>
        <v>-3677.7373445256258</v>
      </c>
      <c r="M249" s="143" cm="1">
        <f t="array" aca="1" ref="M249" ca="1">SUM(INDIRECT("'"&amp;TOTALECSheets&amp;"'!"&amp;ADDRESS(ROW(),COLUMN())))</f>
        <v>-785.31034072187731</v>
      </c>
      <c r="N249" s="143" cm="1">
        <f t="array" aca="1" ref="N249" ca="1">SUM(INDIRECT("'"&amp;TOTALECSheets&amp;"'!"&amp;ADDRESS(ROW(),COLUMN())))</f>
        <v>0</v>
      </c>
      <c r="O249" s="143" cm="1">
        <f t="array" aca="1" ref="O249" ca="1">SUM(INDIRECT("'"&amp;TOTALECSheets&amp;"'!"&amp;ADDRESS(ROW(),COLUMN())))</f>
        <v>0</v>
      </c>
      <c r="P249" s="143" cm="1">
        <f t="array" aca="1" ref="P249" ca="1">SUM(INDIRECT("'"&amp;TOTALECSheets&amp;"'!"&amp;ADDRESS(ROW(),COLUMN())))</f>
        <v>0</v>
      </c>
      <c r="Q249" s="143" cm="1">
        <f t="array" aca="1" ref="Q249" ca="1">SUM(INDIRECT("'"&amp;TOTALECSheets&amp;"'!"&amp;ADDRESS(ROW(),COLUMN())))</f>
        <v>0</v>
      </c>
      <c r="R249" s="143" cm="1">
        <f t="array" aca="1" ref="R249" ca="1">SUM(INDIRECT("'"&amp;TOTALECSheets&amp;"'!"&amp;ADDRESS(ROW(),COLUMN())))</f>
        <v>0</v>
      </c>
      <c r="S249" s="143" cm="1">
        <f t="array" aca="1" ref="S249" ca="1">SUM(INDIRECT("'"&amp;TOTALECSheets&amp;"'!"&amp;ADDRESS(ROW(),COLUMN())))</f>
        <v>0</v>
      </c>
      <c r="T249" s="143" cm="1">
        <f t="array" aca="1" ref="T249" ca="1">SUM(INDIRECT("'"&amp;TOTALECSheets&amp;"'!"&amp;ADDRESS(ROW(),COLUMN())))</f>
        <v>0</v>
      </c>
      <c r="U249" s="143" cm="1">
        <f t="array" aca="1" ref="U249" ca="1">SUM(INDIRECT("'"&amp;TOTALECSheets&amp;"'!"&amp;ADDRESS(ROW(),COLUMN())))</f>
        <v>0</v>
      </c>
      <c r="V249" s="143" cm="1">
        <f t="array" aca="1" ref="V249" ca="1">SUM(INDIRECT("'"&amp;TOTALECSheets&amp;"'!"&amp;ADDRESS(ROW(),COLUMN())))</f>
        <v>0</v>
      </c>
      <c r="W249" s="143" cm="1">
        <f t="array" aca="1" ref="W249" ca="1">SUM(INDIRECT("'"&amp;TOTALECSheets&amp;"'!"&amp;ADDRESS(ROW(),COLUMN())))</f>
        <v>0</v>
      </c>
      <c r="X249" s="143" cm="1">
        <f t="array" aca="1" ref="X249" ca="1">SUM(INDIRECT("'"&amp;TOTALECSheets&amp;"'!"&amp;ADDRESS(ROW(),COLUMN())))</f>
        <v>0</v>
      </c>
      <c r="Y249" s="143" cm="1">
        <f t="array" aca="1" ref="Y249" ca="1">SUM(INDIRECT("'"&amp;TOTALECSheets&amp;"'!"&amp;ADDRESS(ROW(),COLUMN())))</f>
        <v>0</v>
      </c>
      <c r="Z249" s="143" cm="1">
        <f t="array" aca="1" ref="Z249" ca="1">SUM(INDIRECT("'"&amp;TOTALECSheets&amp;"'!"&amp;ADDRESS(ROW(),COLUMN())))</f>
        <v>0</v>
      </c>
    </row>
    <row r="250" spans="1:26" outlineLevel="1">
      <c r="A250" s="113">
        <f>IF(ISBLANK('Input-Accounts'!A250),"",'Input-Accounts'!A250)</f>
        <v>214</v>
      </c>
      <c r="B250" s="17" t="str">
        <f>IF(ISBLANK('Input-Accounts'!B250),"",'Input-Accounts'!B250)</f>
        <v>Income Taxes - Provisions for Deferred Federal Income Taxes</v>
      </c>
      <c r="C250" s="113">
        <f>IF(ISBLANK('Input-Accounts'!C250),"",'Input-Accounts'!C250)</f>
        <v>410.1</v>
      </c>
      <c r="D250" s="143" cm="1">
        <f t="array" aca="1" ref="D250" ca="1">SUM(INDIRECT("'"&amp;TOTALECSheets&amp;"'!"&amp;ADDRESS(ROW(),COLUMN())))</f>
        <v>47155.446498807825</v>
      </c>
      <c r="E250" s="143">
        <f t="shared" ca="1" si="19"/>
        <v>0</v>
      </c>
      <c r="F250" s="89"/>
      <c r="G250" s="143" cm="1">
        <f t="array" aca="1" ref="G250" ca="1">SUM(INDIRECT("'"&amp;TOTALECSheets&amp;"'!"&amp;ADDRESS(ROW(),COLUMN())))</f>
        <v>4747.83963838207</v>
      </c>
      <c r="H250" s="143" cm="1">
        <f t="array" aca="1" ref="H250" ca="1">SUM(INDIRECT("'"&amp;TOTALECSheets&amp;"'!"&amp;ADDRESS(ROW(),COLUMN())))</f>
        <v>3359.561081605917</v>
      </c>
      <c r="I250" s="143" cm="1">
        <f t="array" aca="1" ref="I250" ca="1">SUM(INDIRECT("'"&amp;TOTALECSheets&amp;"'!"&amp;ADDRESS(ROW(),COLUMN())))</f>
        <v>444.91858414604479</v>
      </c>
      <c r="J250" s="143" cm="1">
        <f t="array" aca="1" ref="J250" ca="1">SUM(INDIRECT("'"&amp;TOTALECSheets&amp;"'!"&amp;ADDRESS(ROW(),COLUMN())))</f>
        <v>609.907339137441</v>
      </c>
      <c r="K250" s="143" cm="1">
        <f t="array" aca="1" ref="K250" ca="1">SUM(INDIRECT("'"&amp;TOTALECSheets&amp;"'!"&amp;ADDRESS(ROW(),COLUMN())))</f>
        <v>76.659185207690939</v>
      </c>
      <c r="L250" s="143" cm="1">
        <f t="array" aca="1" ref="L250" ca="1">SUM(INDIRECT("'"&amp;TOTALECSheets&amp;"'!"&amp;ADDRESS(ROW(),COLUMN())))</f>
        <v>31244.826626920993</v>
      </c>
      <c r="M250" s="143" cm="1">
        <f t="array" aca="1" ref="M250" ca="1">SUM(INDIRECT("'"&amp;TOTALECSheets&amp;"'!"&amp;ADDRESS(ROW(),COLUMN())))</f>
        <v>6671.7340434076614</v>
      </c>
      <c r="N250" s="143" cm="1">
        <f t="array" aca="1" ref="N250" ca="1">SUM(INDIRECT("'"&amp;TOTALECSheets&amp;"'!"&amp;ADDRESS(ROW(),COLUMN())))</f>
        <v>0</v>
      </c>
      <c r="O250" s="143" cm="1">
        <f t="array" aca="1" ref="O250" ca="1">SUM(INDIRECT("'"&amp;TOTALECSheets&amp;"'!"&amp;ADDRESS(ROW(),COLUMN())))</f>
        <v>0</v>
      </c>
      <c r="P250" s="143" cm="1">
        <f t="array" aca="1" ref="P250" ca="1">SUM(INDIRECT("'"&amp;TOTALECSheets&amp;"'!"&amp;ADDRESS(ROW(),COLUMN())))</f>
        <v>0</v>
      </c>
      <c r="Q250" s="143" cm="1">
        <f t="array" aca="1" ref="Q250" ca="1">SUM(INDIRECT("'"&amp;TOTALECSheets&amp;"'!"&amp;ADDRESS(ROW(),COLUMN())))</f>
        <v>0</v>
      </c>
      <c r="R250" s="143" cm="1">
        <f t="array" aca="1" ref="R250" ca="1">SUM(INDIRECT("'"&amp;TOTALECSheets&amp;"'!"&amp;ADDRESS(ROW(),COLUMN())))</f>
        <v>0</v>
      </c>
      <c r="S250" s="143" cm="1">
        <f t="array" aca="1" ref="S250" ca="1">SUM(INDIRECT("'"&amp;TOTALECSheets&amp;"'!"&amp;ADDRESS(ROW(),COLUMN())))</f>
        <v>0</v>
      </c>
      <c r="T250" s="143" cm="1">
        <f t="array" aca="1" ref="T250" ca="1">SUM(INDIRECT("'"&amp;TOTALECSheets&amp;"'!"&amp;ADDRESS(ROW(),COLUMN())))</f>
        <v>0</v>
      </c>
      <c r="U250" s="143" cm="1">
        <f t="array" aca="1" ref="U250" ca="1">SUM(INDIRECT("'"&amp;TOTALECSheets&amp;"'!"&amp;ADDRESS(ROW(),COLUMN())))</f>
        <v>0</v>
      </c>
      <c r="V250" s="143" cm="1">
        <f t="array" aca="1" ref="V250" ca="1">SUM(INDIRECT("'"&amp;TOTALECSheets&amp;"'!"&amp;ADDRESS(ROW(),COLUMN())))</f>
        <v>0</v>
      </c>
      <c r="W250" s="143" cm="1">
        <f t="array" aca="1" ref="W250" ca="1">SUM(INDIRECT("'"&amp;TOTALECSheets&amp;"'!"&amp;ADDRESS(ROW(),COLUMN())))</f>
        <v>0</v>
      </c>
      <c r="X250" s="143" cm="1">
        <f t="array" aca="1" ref="X250" ca="1">SUM(INDIRECT("'"&amp;TOTALECSheets&amp;"'!"&amp;ADDRESS(ROW(),COLUMN())))</f>
        <v>0</v>
      </c>
      <c r="Y250" s="143" cm="1">
        <f t="array" aca="1" ref="Y250" ca="1">SUM(INDIRECT("'"&amp;TOTALECSheets&amp;"'!"&amp;ADDRESS(ROW(),COLUMN())))</f>
        <v>0</v>
      </c>
      <c r="Z250" s="143" cm="1">
        <f t="array" aca="1" ref="Z250" ca="1">SUM(INDIRECT("'"&amp;TOTALECSheets&amp;"'!"&amp;ADDRESS(ROW(),COLUMN())))</f>
        <v>0</v>
      </c>
    </row>
    <row r="251" spans="1:26" outlineLevel="1">
      <c r="A251" s="113">
        <f>IF(ISBLANK('Input-Accounts'!A251),"",'Input-Accounts'!A251)</f>
        <v>215</v>
      </c>
      <c r="B251" s="17" t="str">
        <f>IF(ISBLANK('Input-Accounts'!B251),"",'Input-Accounts'!B251)</f>
        <v>Provision for Deferred Income Tax - Credit</v>
      </c>
      <c r="C251" s="113">
        <f>IF(ISBLANK('Input-Accounts'!C251),"",'Input-Accounts'!C251)</f>
        <v>411.1</v>
      </c>
      <c r="D251" s="143" cm="1">
        <f t="array" aca="1" ref="D251" ca="1">SUM(INDIRECT("'"&amp;TOTALECSheets&amp;"'!"&amp;ADDRESS(ROW(),COLUMN())))</f>
        <v>-42265.109097826258</v>
      </c>
      <c r="E251" s="143">
        <f t="shared" ca="1" si="19"/>
        <v>0</v>
      </c>
      <c r="F251" s="89"/>
      <c r="G251" s="143" cm="1">
        <f t="array" aca="1" ref="G251" ca="1">SUM(INDIRECT("'"&amp;TOTALECSheets&amp;"'!"&amp;ADDRESS(ROW(),COLUMN())))</f>
        <v>-4255.4566904647045</v>
      </c>
      <c r="H251" s="143" cm="1">
        <f t="array" aca="1" ref="H251" ca="1">SUM(INDIRECT("'"&amp;TOTALECSheets&amp;"'!"&amp;ADDRESS(ROW(),COLUMN())))</f>
        <v>-3011.1519702920232</v>
      </c>
      <c r="I251" s="143" cm="1">
        <f t="array" aca="1" ref="I251" ca="1">SUM(INDIRECT("'"&amp;TOTALECSheets&amp;"'!"&amp;ADDRESS(ROW(),COLUMN())))</f>
        <v>-398.77753037622892</v>
      </c>
      <c r="J251" s="143" cm="1">
        <f t="array" aca="1" ref="J251" ca="1">SUM(INDIRECT("'"&amp;TOTALECSheets&amp;"'!"&amp;ADDRESS(ROW(),COLUMN())))</f>
        <v>-546.65584025083024</v>
      </c>
      <c r="K251" s="143" cm="1">
        <f t="array" aca="1" ref="K251" ca="1">SUM(INDIRECT("'"&amp;TOTALECSheets&amp;"'!"&amp;ADDRESS(ROW(),COLUMN())))</f>
        <v>-68.709111390461331</v>
      </c>
      <c r="L251" s="143" cm="1">
        <f t="array" aca="1" ref="L251" ca="1">SUM(INDIRECT("'"&amp;TOTALECSheets&amp;"'!"&amp;ADDRESS(ROW(),COLUMN())))</f>
        <v>-28004.52766708229</v>
      </c>
      <c r="M251" s="143" cm="1">
        <f t="array" aca="1" ref="M251" ca="1">SUM(INDIRECT("'"&amp;TOTALECSheets&amp;"'!"&amp;ADDRESS(ROW(),COLUMN())))</f>
        <v>-5979.8302879697112</v>
      </c>
      <c r="N251" s="143" cm="1">
        <f t="array" aca="1" ref="N251" ca="1">SUM(INDIRECT("'"&amp;TOTALECSheets&amp;"'!"&amp;ADDRESS(ROW(),COLUMN())))</f>
        <v>0</v>
      </c>
      <c r="O251" s="143" cm="1">
        <f t="array" aca="1" ref="O251" ca="1">SUM(INDIRECT("'"&amp;TOTALECSheets&amp;"'!"&amp;ADDRESS(ROW(),COLUMN())))</f>
        <v>0</v>
      </c>
      <c r="P251" s="143" cm="1">
        <f t="array" aca="1" ref="P251" ca="1">SUM(INDIRECT("'"&amp;TOTALECSheets&amp;"'!"&amp;ADDRESS(ROW(),COLUMN())))</f>
        <v>0</v>
      </c>
      <c r="Q251" s="143" cm="1">
        <f t="array" aca="1" ref="Q251" ca="1">SUM(INDIRECT("'"&amp;TOTALECSheets&amp;"'!"&amp;ADDRESS(ROW(),COLUMN())))</f>
        <v>0</v>
      </c>
      <c r="R251" s="143" cm="1">
        <f t="array" aca="1" ref="R251" ca="1">SUM(INDIRECT("'"&amp;TOTALECSheets&amp;"'!"&amp;ADDRESS(ROW(),COLUMN())))</f>
        <v>0</v>
      </c>
      <c r="S251" s="143" cm="1">
        <f t="array" aca="1" ref="S251" ca="1">SUM(INDIRECT("'"&amp;TOTALECSheets&amp;"'!"&amp;ADDRESS(ROW(),COLUMN())))</f>
        <v>0</v>
      </c>
      <c r="T251" s="143" cm="1">
        <f t="array" aca="1" ref="T251" ca="1">SUM(INDIRECT("'"&amp;TOTALECSheets&amp;"'!"&amp;ADDRESS(ROW(),COLUMN())))</f>
        <v>0</v>
      </c>
      <c r="U251" s="143" cm="1">
        <f t="array" aca="1" ref="U251" ca="1">SUM(INDIRECT("'"&amp;TOTALECSheets&amp;"'!"&amp;ADDRESS(ROW(),COLUMN())))</f>
        <v>0</v>
      </c>
      <c r="V251" s="143" cm="1">
        <f t="array" aca="1" ref="V251" ca="1">SUM(INDIRECT("'"&amp;TOTALECSheets&amp;"'!"&amp;ADDRESS(ROW(),COLUMN())))</f>
        <v>0</v>
      </c>
      <c r="W251" s="143" cm="1">
        <f t="array" aca="1" ref="W251" ca="1">SUM(INDIRECT("'"&amp;TOTALECSheets&amp;"'!"&amp;ADDRESS(ROW(),COLUMN())))</f>
        <v>0</v>
      </c>
      <c r="X251" s="143" cm="1">
        <f t="array" aca="1" ref="X251" ca="1">SUM(INDIRECT("'"&amp;TOTALECSheets&amp;"'!"&amp;ADDRESS(ROW(),COLUMN())))</f>
        <v>0</v>
      </c>
      <c r="Y251" s="143" cm="1">
        <f t="array" aca="1" ref="Y251" ca="1">SUM(INDIRECT("'"&amp;TOTALECSheets&amp;"'!"&amp;ADDRESS(ROW(),COLUMN())))</f>
        <v>0</v>
      </c>
      <c r="Z251" s="143" cm="1">
        <f t="array" aca="1" ref="Z251" ca="1">SUM(INDIRECT("'"&amp;TOTALECSheets&amp;"'!"&amp;ADDRESS(ROW(),COLUMN())))</f>
        <v>0</v>
      </c>
    </row>
    <row r="252" spans="1:26" outlineLevel="1">
      <c r="A252" s="113">
        <f>IF(ISBLANK('Input-Accounts'!A252),"",'Input-Accounts'!A252)</f>
        <v>216</v>
      </c>
      <c r="B252" s="17" t="str">
        <f>IF(ISBLANK('Input-Accounts'!B252),"",'Input-Accounts'!B252)</f>
        <v>Investment Tax Credit Adjustments</v>
      </c>
      <c r="C252" s="113">
        <f>IF(ISBLANK('Input-Accounts'!C252),"",'Input-Accounts'!C252)</f>
        <v>411.4</v>
      </c>
      <c r="D252" s="143" cm="1">
        <f t="array" aca="1" ref="D252" ca="1">SUM(INDIRECT("'"&amp;TOTALECSheets&amp;"'!"&amp;ADDRESS(ROW(),COLUMN())))</f>
        <v>-36.237637779756582</v>
      </c>
      <c r="E252" s="143">
        <f t="shared" ca="1" si="19"/>
        <v>0</v>
      </c>
      <c r="F252" s="89"/>
      <c r="G252" s="143" cm="1">
        <f t="array" aca="1" ref="G252" ca="1">SUM(INDIRECT("'"&amp;TOTALECSheets&amp;"'!"&amp;ADDRESS(ROW(),COLUMN())))</f>
        <v>-3.6485815706656428</v>
      </c>
      <c r="H252" s="143" cm="1">
        <f t="array" aca="1" ref="H252" ca="1">SUM(INDIRECT("'"&amp;TOTALECSheets&amp;"'!"&amp;ADDRESS(ROW(),COLUMN())))</f>
        <v>-2.5817284452450333</v>
      </c>
      <c r="I252" s="143" cm="1">
        <f t="array" aca="1" ref="I252" ca="1">SUM(INDIRECT("'"&amp;TOTALECSheets&amp;"'!"&amp;ADDRESS(ROW(),COLUMN())))</f>
        <v>-0.34190745058843064</v>
      </c>
      <c r="J252" s="143" cm="1">
        <f t="array" aca="1" ref="J252" ca="1">SUM(INDIRECT("'"&amp;TOTALECSheets&amp;"'!"&amp;ADDRESS(ROW(),COLUMN())))</f>
        <v>-0.46869668035985007</v>
      </c>
      <c r="K252" s="143" cm="1">
        <f t="array" aca="1" ref="K252" ca="1">SUM(INDIRECT("'"&amp;TOTALECSheets&amp;"'!"&amp;ADDRESS(ROW(),COLUMN())))</f>
        <v>-5.8910433307376484E-2</v>
      </c>
      <c r="L252" s="143" cm="1">
        <f t="array" aca="1" ref="L252" ca="1">SUM(INDIRECT("'"&amp;TOTALECSheets&amp;"'!"&amp;ADDRESS(ROW(),COLUMN())))</f>
        <v>-24.010772749787908</v>
      </c>
      <c r="M252" s="143" cm="1">
        <f t="array" aca="1" ref="M252" ca="1">SUM(INDIRECT("'"&amp;TOTALECSheets&amp;"'!"&amp;ADDRESS(ROW(),COLUMN())))</f>
        <v>-5.127040449802335</v>
      </c>
      <c r="N252" s="143" cm="1">
        <f t="array" aca="1" ref="N252" ca="1">SUM(INDIRECT("'"&amp;TOTALECSheets&amp;"'!"&amp;ADDRESS(ROW(),COLUMN())))</f>
        <v>0</v>
      </c>
      <c r="O252" s="143" cm="1">
        <f t="array" aca="1" ref="O252" ca="1">SUM(INDIRECT("'"&amp;TOTALECSheets&amp;"'!"&amp;ADDRESS(ROW(),COLUMN())))</f>
        <v>0</v>
      </c>
      <c r="P252" s="143" cm="1">
        <f t="array" aca="1" ref="P252" ca="1">SUM(INDIRECT("'"&amp;TOTALECSheets&amp;"'!"&amp;ADDRESS(ROW(),COLUMN())))</f>
        <v>0</v>
      </c>
      <c r="Q252" s="143" cm="1">
        <f t="array" aca="1" ref="Q252" ca="1">SUM(INDIRECT("'"&amp;TOTALECSheets&amp;"'!"&amp;ADDRESS(ROW(),COLUMN())))</f>
        <v>0</v>
      </c>
      <c r="R252" s="143" cm="1">
        <f t="array" aca="1" ref="R252" ca="1">SUM(INDIRECT("'"&amp;TOTALECSheets&amp;"'!"&amp;ADDRESS(ROW(),COLUMN())))</f>
        <v>0</v>
      </c>
      <c r="S252" s="143" cm="1">
        <f t="array" aca="1" ref="S252" ca="1">SUM(INDIRECT("'"&amp;TOTALECSheets&amp;"'!"&amp;ADDRESS(ROW(),COLUMN())))</f>
        <v>0</v>
      </c>
      <c r="T252" s="143" cm="1">
        <f t="array" aca="1" ref="T252" ca="1">SUM(INDIRECT("'"&amp;TOTALECSheets&amp;"'!"&amp;ADDRESS(ROW(),COLUMN())))</f>
        <v>0</v>
      </c>
      <c r="U252" s="143" cm="1">
        <f t="array" aca="1" ref="U252" ca="1">SUM(INDIRECT("'"&amp;TOTALECSheets&amp;"'!"&amp;ADDRESS(ROW(),COLUMN())))</f>
        <v>0</v>
      </c>
      <c r="V252" s="143" cm="1">
        <f t="array" aca="1" ref="V252" ca="1">SUM(INDIRECT("'"&amp;TOTALECSheets&amp;"'!"&amp;ADDRESS(ROW(),COLUMN())))</f>
        <v>0</v>
      </c>
      <c r="W252" s="143" cm="1">
        <f t="array" aca="1" ref="W252" ca="1">SUM(INDIRECT("'"&amp;TOTALECSheets&amp;"'!"&amp;ADDRESS(ROW(),COLUMN())))</f>
        <v>0</v>
      </c>
      <c r="X252" s="143" cm="1">
        <f t="array" aca="1" ref="X252" ca="1">SUM(INDIRECT("'"&amp;TOTALECSheets&amp;"'!"&amp;ADDRESS(ROW(),COLUMN())))</f>
        <v>0</v>
      </c>
      <c r="Y252" s="143" cm="1">
        <f t="array" aca="1" ref="Y252" ca="1">SUM(INDIRECT("'"&amp;TOTALECSheets&amp;"'!"&amp;ADDRESS(ROW(),COLUMN())))</f>
        <v>0</v>
      </c>
      <c r="Z252" s="143" cm="1">
        <f t="array" aca="1" ref="Z252" ca="1">SUM(INDIRECT("'"&amp;TOTALECSheets&amp;"'!"&amp;ADDRESS(ROW(),COLUMN())))</f>
        <v>0</v>
      </c>
    </row>
    <row r="253" spans="1:26" outlineLevel="1">
      <c r="A253" s="113">
        <f>IF(ISBLANK('Input-Accounts'!A253),"",'Input-Accounts'!A253)</f>
        <v>217</v>
      </c>
      <c r="B253" s="79" t="str">
        <f>IF(ISBLANK('Input-Accounts'!B253),"",'Input-Accounts'!B253)</f>
        <v>Subtotal - Income Taxes</v>
      </c>
      <c r="C253" s="113" t="str">
        <f>IF(ISBLANK('Input-Accounts'!C253),"",'Input-Accounts'!C253)</f>
        <v/>
      </c>
      <c r="D253" s="144" cm="1">
        <f t="array" aca="1" ref="D253" ca="1">SUM(INDIRECT("'"&amp;TOTALECSheets&amp;"'!"&amp;ADDRESS(ROW(),COLUMN())))</f>
        <v>-696.43020635865219</v>
      </c>
      <c r="E253" s="143">
        <f t="shared" ca="1" si="19"/>
        <v>0</v>
      </c>
      <c r="G253" s="144" cm="1">
        <f t="array" aca="1" ref="G253" ca="1">SUM(INDIRECT("'"&amp;TOTALECSheets&amp;"'!"&amp;ADDRESS(ROW(),COLUMN())))</f>
        <v>-70.119979442880407</v>
      </c>
      <c r="H253" s="144" cm="1">
        <f t="array" aca="1" ref="H253" ca="1">SUM(INDIRECT("'"&amp;TOTALECSheets&amp;"'!"&amp;ADDRESS(ROW(),COLUMN())))</f>
        <v>-49.616746124892842</v>
      </c>
      <c r="I253" s="144" cm="1">
        <f t="array" aca="1" ref="I253" ca="1">SUM(INDIRECT("'"&amp;TOTALECSheets&amp;"'!"&amp;ADDRESS(ROW(),COLUMN())))</f>
        <v>-6.57092158755112</v>
      </c>
      <c r="J253" s="144" cm="1">
        <f t="array" aca="1" ref="J253" ca="1">SUM(INDIRECT("'"&amp;TOTALECSheets&amp;"'!"&amp;ADDRESS(ROW(),COLUMN())))</f>
        <v>-9.0076104796481022</v>
      </c>
      <c r="K253" s="144" cm="1">
        <f t="array" aca="1" ref="K253" ca="1">SUM(INDIRECT("'"&amp;TOTALECSheets&amp;"'!"&amp;ADDRESS(ROW(),COLUMN())))</f>
        <v>-1.1321655532373869</v>
      </c>
      <c r="L253" s="144" cm="1">
        <f t="array" aca="1" ref="L253" ca="1">SUM(INDIRECT("'"&amp;TOTALECSheets&amp;"'!"&amp;ADDRESS(ROW(),COLUMN())))</f>
        <v>-461.44915743671203</v>
      </c>
      <c r="M253" s="144" cm="1">
        <f t="array" aca="1" ref="M253" ca="1">SUM(INDIRECT("'"&amp;TOTALECSheets&amp;"'!"&amp;ADDRESS(ROW(),COLUMN())))</f>
        <v>-98.533625733729025</v>
      </c>
      <c r="N253" s="144" cm="1">
        <f t="array" aca="1" ref="N253" ca="1">SUM(INDIRECT("'"&amp;TOTALECSheets&amp;"'!"&amp;ADDRESS(ROW(),COLUMN())))</f>
        <v>0</v>
      </c>
      <c r="O253" s="144" cm="1">
        <f t="array" aca="1" ref="O253" ca="1">SUM(INDIRECT("'"&amp;TOTALECSheets&amp;"'!"&amp;ADDRESS(ROW(),COLUMN())))</f>
        <v>0</v>
      </c>
      <c r="P253" s="144" cm="1">
        <f t="array" aca="1" ref="P253" ca="1">SUM(INDIRECT("'"&amp;TOTALECSheets&amp;"'!"&amp;ADDRESS(ROW(),COLUMN())))</f>
        <v>0</v>
      </c>
      <c r="Q253" s="144" cm="1">
        <f t="array" aca="1" ref="Q253" ca="1">SUM(INDIRECT("'"&amp;TOTALECSheets&amp;"'!"&amp;ADDRESS(ROW(),COLUMN())))</f>
        <v>0</v>
      </c>
      <c r="R253" s="144" cm="1">
        <f t="array" aca="1" ref="R253" ca="1">SUM(INDIRECT("'"&amp;TOTALECSheets&amp;"'!"&amp;ADDRESS(ROW(),COLUMN())))</f>
        <v>0</v>
      </c>
      <c r="S253" s="144" cm="1">
        <f t="array" aca="1" ref="S253" ca="1">SUM(INDIRECT("'"&amp;TOTALECSheets&amp;"'!"&amp;ADDRESS(ROW(),COLUMN())))</f>
        <v>0</v>
      </c>
      <c r="T253" s="144" cm="1">
        <f t="array" aca="1" ref="T253" ca="1">SUM(INDIRECT("'"&amp;TOTALECSheets&amp;"'!"&amp;ADDRESS(ROW(),COLUMN())))</f>
        <v>0</v>
      </c>
      <c r="U253" s="144" cm="1">
        <f t="array" aca="1" ref="U253" ca="1">SUM(INDIRECT("'"&amp;TOTALECSheets&amp;"'!"&amp;ADDRESS(ROW(),COLUMN())))</f>
        <v>0</v>
      </c>
      <c r="V253" s="144" cm="1">
        <f t="array" aca="1" ref="V253" ca="1">SUM(INDIRECT("'"&amp;TOTALECSheets&amp;"'!"&amp;ADDRESS(ROW(),COLUMN())))</f>
        <v>0</v>
      </c>
      <c r="W253" s="144" cm="1">
        <f t="array" aca="1" ref="W253" ca="1">SUM(INDIRECT("'"&amp;TOTALECSheets&amp;"'!"&amp;ADDRESS(ROW(),COLUMN())))</f>
        <v>0</v>
      </c>
      <c r="X253" s="144" cm="1">
        <f t="array" aca="1" ref="X253" ca="1">SUM(INDIRECT("'"&amp;TOTALECSheets&amp;"'!"&amp;ADDRESS(ROW(),COLUMN())))</f>
        <v>0</v>
      </c>
      <c r="Y253" s="144" cm="1">
        <f t="array" aca="1" ref="Y253" ca="1">SUM(INDIRECT("'"&amp;TOTALECSheets&amp;"'!"&amp;ADDRESS(ROW(),COLUMN())))</f>
        <v>0</v>
      </c>
      <c r="Z253" s="144" cm="1">
        <f t="array" aca="1" ref="Z253" ca="1">SUM(INDIRECT("'"&amp;TOTALECSheets&amp;"'!"&amp;ADDRESS(ROW(),COLUMN())))</f>
        <v>0</v>
      </c>
    </row>
    <row r="254" spans="1:26" outlineLevel="1">
      <c r="A254" s="113" t="str">
        <f>IF(ISBLANK('Input-Accounts'!A254),"",'Input-Accounts'!A254)</f>
        <v/>
      </c>
      <c r="B254" s="79" t="str">
        <f>IF(ISBLANK('Input-Accounts'!B254),"",'Input-Accounts'!B254)</f>
        <v/>
      </c>
      <c r="D254" s="143"/>
      <c r="E254" s="143">
        <f t="shared" si="19"/>
        <v>0</v>
      </c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</row>
    <row r="255" spans="1:26">
      <c r="A255" s="113">
        <f>IF(ISBLANK('Input-Accounts'!A255),"",'Input-Accounts'!A255)</f>
        <v>218</v>
      </c>
      <c r="B255" s="127" t="str">
        <f>IF(ISBLANK('Input-Accounts'!B255),"",'Input-Accounts'!B255)</f>
        <v>Total Taxes</v>
      </c>
      <c r="C255" s="113" t="str">
        <f>IF(ISBLANK('Input-Accounts'!C255),"",'Input-Accounts'!C255)</f>
        <v/>
      </c>
      <c r="D255" s="143" cm="1">
        <f t="array" aca="1" ref="D255" ca="1">SUM(INDIRECT("'"&amp;TOTALECSheets&amp;"'!"&amp;ADDRESS(ROW(),COLUMN())))</f>
        <v>297483.70385336649</v>
      </c>
      <c r="E255" s="143">
        <f t="shared" ca="1" si="19"/>
        <v>0</v>
      </c>
      <c r="F255" s="89"/>
      <c r="G255" s="143" cm="1">
        <f t="array" aca="1" ref="G255" ca="1">SUM(INDIRECT("'"&amp;TOTALECSheets&amp;"'!"&amp;ADDRESS(ROW(),COLUMN())))</f>
        <v>130450.83896829309</v>
      </c>
      <c r="H255" s="143" cm="1">
        <f t="array" aca="1" ref="H255" ca="1">SUM(INDIRECT("'"&amp;TOTALECSheets&amp;"'!"&amp;ADDRESS(ROW(),COLUMN())))</f>
        <v>77007.764103608759</v>
      </c>
      <c r="I255" s="143" cm="1">
        <f t="array" aca="1" ref="I255" ca="1">SUM(INDIRECT("'"&amp;TOTALECSheets&amp;"'!"&amp;ADDRESS(ROW(),COLUMN())))</f>
        <v>7217.4866768716684</v>
      </c>
      <c r="J255" s="143" cm="1">
        <f t="array" aca="1" ref="J255" ca="1">SUM(INDIRECT("'"&amp;TOTALECSheets&amp;"'!"&amp;ADDRESS(ROW(),COLUMN())))</f>
        <v>7926.5634273560372</v>
      </c>
      <c r="K255" s="143" cm="1">
        <f t="array" aca="1" ref="K255" ca="1">SUM(INDIRECT("'"&amp;TOTALECSheets&amp;"'!"&amp;ADDRESS(ROW(),COLUMN())))</f>
        <v>609.99302449509048</v>
      </c>
      <c r="L255" s="143" cm="1">
        <f t="array" aca="1" ref="L255" ca="1">SUM(INDIRECT("'"&amp;TOTALECSheets&amp;"'!"&amp;ADDRESS(ROW(),COLUMN())))</f>
        <v>64757.534883720589</v>
      </c>
      <c r="M255" s="143" cm="1">
        <f t="array" aca="1" ref="M255" ca="1">SUM(INDIRECT("'"&amp;TOTALECSheets&amp;"'!"&amp;ADDRESS(ROW(),COLUMN())))</f>
        <v>9513.5227690212014</v>
      </c>
      <c r="N255" s="143" cm="1">
        <f t="array" aca="1" ref="N255" ca="1">SUM(INDIRECT("'"&amp;TOTALECSheets&amp;"'!"&amp;ADDRESS(ROW(),COLUMN())))</f>
        <v>0</v>
      </c>
      <c r="O255" s="143" cm="1">
        <f t="array" aca="1" ref="O255" ca="1">SUM(INDIRECT("'"&amp;TOTALECSheets&amp;"'!"&amp;ADDRESS(ROW(),COLUMN())))</f>
        <v>0</v>
      </c>
      <c r="P255" s="143" cm="1">
        <f t="array" aca="1" ref="P255" ca="1">SUM(INDIRECT("'"&amp;TOTALECSheets&amp;"'!"&amp;ADDRESS(ROW(),COLUMN())))</f>
        <v>0</v>
      </c>
      <c r="Q255" s="143" cm="1">
        <f t="array" aca="1" ref="Q255" ca="1">SUM(INDIRECT("'"&amp;TOTALECSheets&amp;"'!"&amp;ADDRESS(ROW(),COLUMN())))</f>
        <v>0</v>
      </c>
      <c r="R255" s="143" cm="1">
        <f t="array" aca="1" ref="R255" ca="1">SUM(INDIRECT("'"&amp;TOTALECSheets&amp;"'!"&amp;ADDRESS(ROW(),COLUMN())))</f>
        <v>0</v>
      </c>
      <c r="S255" s="143" cm="1">
        <f t="array" aca="1" ref="S255" ca="1">SUM(INDIRECT("'"&amp;TOTALECSheets&amp;"'!"&amp;ADDRESS(ROW(),COLUMN())))</f>
        <v>0</v>
      </c>
      <c r="T255" s="143" cm="1">
        <f t="array" aca="1" ref="T255" ca="1">SUM(INDIRECT("'"&amp;TOTALECSheets&amp;"'!"&amp;ADDRESS(ROW(),COLUMN())))</f>
        <v>0</v>
      </c>
      <c r="U255" s="143" cm="1">
        <f t="array" aca="1" ref="U255" ca="1">SUM(INDIRECT("'"&amp;TOTALECSheets&amp;"'!"&amp;ADDRESS(ROW(),COLUMN())))</f>
        <v>0</v>
      </c>
      <c r="V255" s="143" cm="1">
        <f t="array" aca="1" ref="V255" ca="1">SUM(INDIRECT("'"&amp;TOTALECSheets&amp;"'!"&amp;ADDRESS(ROW(),COLUMN())))</f>
        <v>0</v>
      </c>
      <c r="W255" s="143" cm="1">
        <f t="array" aca="1" ref="W255" ca="1">SUM(INDIRECT("'"&amp;TOTALECSheets&amp;"'!"&amp;ADDRESS(ROW(),COLUMN())))</f>
        <v>0</v>
      </c>
      <c r="X255" s="143" cm="1">
        <f t="array" aca="1" ref="X255" ca="1">SUM(INDIRECT("'"&amp;TOTALECSheets&amp;"'!"&amp;ADDRESS(ROW(),COLUMN())))</f>
        <v>0</v>
      </c>
      <c r="Y255" s="143" cm="1">
        <f t="array" aca="1" ref="Y255" ca="1">SUM(INDIRECT("'"&amp;TOTALECSheets&amp;"'!"&amp;ADDRESS(ROW(),COLUMN())))</f>
        <v>0</v>
      </c>
      <c r="Z255" s="143" cm="1">
        <f t="array" aca="1" ref="Z255" ca="1">SUM(INDIRECT("'"&amp;TOTALECSheets&amp;"'!"&amp;ADDRESS(ROW(),COLUMN())))</f>
        <v>0</v>
      </c>
    </row>
    <row r="256" spans="1:26">
      <c r="A256" s="113" t="str">
        <f>IF(ISBLANK('Input-Accounts'!A256),"",'Input-Accounts'!A256)</f>
        <v/>
      </c>
      <c r="B256" s="79" t="str">
        <f>IF(ISBLANK('Input-Accounts'!B256),"",'Input-Accounts'!B256)</f>
        <v/>
      </c>
      <c r="D256" s="144"/>
      <c r="E256" s="143">
        <f t="shared" si="19"/>
        <v>0</v>
      </c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</row>
    <row r="257" spans="1:26">
      <c r="A257" s="113">
        <f>IF(ISBLANK('Input-Accounts'!A257),"",'Input-Accounts'!A257)</f>
        <v>219</v>
      </c>
      <c r="B257" s="81" t="str">
        <f>IF(ISBLANK('Input-Accounts'!B257),"",'Input-Accounts'!B257)</f>
        <v>REVENUE REQUIREMENT AT EQUAL RATES OF RETURN</v>
      </c>
      <c r="D257" s="143"/>
      <c r="E257" s="143">
        <f t="shared" si="19"/>
        <v>0</v>
      </c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</row>
    <row r="258" spans="1:26">
      <c r="A258" s="113">
        <f>IF(ISBLANK('Input-Accounts'!A258),"",'Input-Accounts'!A258)</f>
        <v>220</v>
      </c>
      <c r="B258" s="81" t="str">
        <f>IF(ISBLANK('Input-Accounts'!B258),"",'Input-Accounts'!B258)</f>
        <v>Test Year Expenses at Current Rates</v>
      </c>
      <c r="C258" s="113" t="str">
        <f>IF(ISBLANK('Input-Accounts'!C258),"",'Input-Accounts'!C258)</f>
        <v/>
      </c>
      <c r="D258" s="143" cm="1">
        <f t="array" aca="1" ref="D258" ca="1">SUM(INDIRECT("'"&amp;TOTALECSheets&amp;"'!"&amp;ADDRESS(ROW(),COLUMN())))</f>
        <v>1644100.4255988812</v>
      </c>
      <c r="E258" s="143">
        <f t="shared" ca="1" si="19"/>
        <v>0</v>
      </c>
      <c r="F258" s="89"/>
      <c r="G258" s="143" cm="1">
        <f t="array" aca="1" ref="G258" ca="1">SUM(INDIRECT("'"&amp;TOTALECSheets&amp;"'!"&amp;ADDRESS(ROW(),COLUMN())))</f>
        <v>548600.27311010449</v>
      </c>
      <c r="H258" s="143" cm="1">
        <f t="array" aca="1" ref="H258" ca="1">SUM(INDIRECT("'"&amp;TOTALECSheets&amp;"'!"&amp;ADDRESS(ROW(),COLUMN())))</f>
        <v>372889.40127640124</v>
      </c>
      <c r="I258" s="143" cm="1">
        <f t="array" aca="1" ref="I258" ca="1">SUM(INDIRECT("'"&amp;TOTALECSheets&amp;"'!"&amp;ADDRESS(ROW(),COLUMN())))</f>
        <v>46402.140829016222</v>
      </c>
      <c r="J258" s="143" cm="1">
        <f t="array" aca="1" ref="J258" ca="1">SUM(INDIRECT("'"&amp;TOTALECSheets&amp;"'!"&amp;ADDRESS(ROW(),COLUMN())))</f>
        <v>61642.027335940511</v>
      </c>
      <c r="K258" s="143" cm="1">
        <f t="array" aca="1" ref="K258" ca="1">SUM(INDIRECT("'"&amp;TOTALECSheets&amp;"'!"&amp;ADDRESS(ROW(),COLUMN())))</f>
        <v>7361.4836724167471</v>
      </c>
      <c r="L258" s="143" cm="1">
        <f t="array" aca="1" ref="L258" ca="1">SUM(INDIRECT("'"&amp;TOTALECSheets&amp;"'!"&amp;ADDRESS(ROW(),COLUMN())))</f>
        <v>503917.40178132028</v>
      </c>
      <c r="M258" s="143" cm="1">
        <f t="array" aca="1" ref="M258" ca="1">SUM(INDIRECT("'"&amp;TOTALECSheets&amp;"'!"&amp;ADDRESS(ROW(),COLUMN())))</f>
        <v>103287.69759368157</v>
      </c>
      <c r="N258" s="143" cm="1">
        <f t="array" aca="1" ref="N258" ca="1">SUM(INDIRECT("'"&amp;TOTALECSheets&amp;"'!"&amp;ADDRESS(ROW(),COLUMN())))</f>
        <v>0</v>
      </c>
      <c r="O258" s="143" cm="1">
        <f t="array" aca="1" ref="O258" ca="1">SUM(INDIRECT("'"&amp;TOTALECSheets&amp;"'!"&amp;ADDRESS(ROW(),COLUMN())))</f>
        <v>0</v>
      </c>
      <c r="P258" s="143" cm="1">
        <f t="array" aca="1" ref="P258" ca="1">SUM(INDIRECT("'"&amp;TOTALECSheets&amp;"'!"&amp;ADDRESS(ROW(),COLUMN())))</f>
        <v>0</v>
      </c>
      <c r="Q258" s="143" cm="1">
        <f t="array" aca="1" ref="Q258" ca="1">SUM(INDIRECT("'"&amp;TOTALECSheets&amp;"'!"&amp;ADDRESS(ROW(),COLUMN())))</f>
        <v>0</v>
      </c>
      <c r="R258" s="143" cm="1">
        <f t="array" aca="1" ref="R258" ca="1">SUM(INDIRECT("'"&amp;TOTALECSheets&amp;"'!"&amp;ADDRESS(ROW(),COLUMN())))</f>
        <v>0</v>
      </c>
      <c r="S258" s="143" cm="1">
        <f t="array" aca="1" ref="S258" ca="1">SUM(INDIRECT("'"&amp;TOTALECSheets&amp;"'!"&amp;ADDRESS(ROW(),COLUMN())))</f>
        <v>0</v>
      </c>
      <c r="T258" s="143" cm="1">
        <f t="array" aca="1" ref="T258" ca="1">SUM(INDIRECT("'"&amp;TOTALECSheets&amp;"'!"&amp;ADDRESS(ROW(),COLUMN())))</f>
        <v>0</v>
      </c>
      <c r="U258" s="143" cm="1">
        <f t="array" aca="1" ref="U258" ca="1">SUM(INDIRECT("'"&amp;TOTALECSheets&amp;"'!"&amp;ADDRESS(ROW(),COLUMN())))</f>
        <v>0</v>
      </c>
      <c r="V258" s="143" cm="1">
        <f t="array" aca="1" ref="V258" ca="1">SUM(INDIRECT("'"&amp;TOTALECSheets&amp;"'!"&amp;ADDRESS(ROW(),COLUMN())))</f>
        <v>0</v>
      </c>
      <c r="W258" s="143" cm="1">
        <f t="array" aca="1" ref="W258" ca="1">SUM(INDIRECT("'"&amp;TOTALECSheets&amp;"'!"&amp;ADDRESS(ROW(),COLUMN())))</f>
        <v>0</v>
      </c>
      <c r="X258" s="143" cm="1">
        <f t="array" aca="1" ref="X258" ca="1">SUM(INDIRECT("'"&amp;TOTALECSheets&amp;"'!"&amp;ADDRESS(ROW(),COLUMN())))</f>
        <v>0</v>
      </c>
      <c r="Y258" s="143" cm="1">
        <f t="array" aca="1" ref="Y258" ca="1">SUM(INDIRECT("'"&amp;TOTALECSheets&amp;"'!"&amp;ADDRESS(ROW(),COLUMN())))</f>
        <v>0</v>
      </c>
      <c r="Z258" s="143" cm="1">
        <f t="array" aca="1" ref="Z258" ca="1">SUM(INDIRECT("'"&amp;TOTALECSheets&amp;"'!"&amp;ADDRESS(ROW(),COLUMN())))</f>
        <v>0</v>
      </c>
    </row>
    <row r="259" spans="1:26">
      <c r="A259" s="113">
        <f>IF(ISBLANK('Input-Accounts'!A259),"",'Input-Accounts'!A259)</f>
        <v>221</v>
      </c>
      <c r="B259" s="81" t="str">
        <f>IF(ISBLANK('Input-Accounts'!B259),"",'Input-Accounts'!B259)</f>
        <v>Return on Rate Base</v>
      </c>
      <c r="C259" s="113" t="str">
        <f>IF(ISBLANK('Input-Accounts'!C259),"",'Input-Accounts'!C259)</f>
        <v/>
      </c>
      <c r="D259" s="143" cm="1">
        <f t="array" aca="1" ref="D259" ca="1">SUM(INDIRECT("'"&amp;TOTALECSheets&amp;"'!"&amp;ADDRESS(ROW(),COLUMN())))</f>
        <v>53295.796373119556</v>
      </c>
      <c r="E259" s="143">
        <f t="shared" ca="1" si="19"/>
        <v>0</v>
      </c>
      <c r="F259" s="89"/>
      <c r="G259" s="143" cm="1">
        <f t="array" aca="1" ref="G259" ca="1">SUM(INDIRECT("'"&amp;TOTALECSheets&amp;"'!"&amp;ADDRESS(ROW(),COLUMN())))</f>
        <v>5366.0799200752708</v>
      </c>
      <c r="H259" s="143" cm="1">
        <f t="array" aca="1" ref="H259" ca="1">SUM(INDIRECT("'"&amp;TOTALECSheets&amp;"'!"&amp;ADDRESS(ROW(),COLUMN())))</f>
        <v>3797.026570681564</v>
      </c>
      <c r="I259" s="143" cm="1">
        <f t="array" aca="1" ref="I259" ca="1">SUM(INDIRECT("'"&amp;TOTALECSheets&amp;"'!"&amp;ADDRESS(ROW(),COLUMN())))</f>
        <v>502.85368974003353</v>
      </c>
      <c r="J259" s="143" cm="1">
        <f t="array" aca="1" ref="J259" ca="1">SUM(INDIRECT("'"&amp;TOTALECSheets&amp;"'!"&amp;ADDRESS(ROW(),COLUMN())))</f>
        <v>689.32646738827987</v>
      </c>
      <c r="K259" s="143" cm="1">
        <f t="array" aca="1" ref="K259" ca="1">SUM(INDIRECT("'"&amp;TOTALECSheets&amp;"'!"&amp;ADDRESS(ROW(),COLUMN())))</f>
        <v>86.641366550556299</v>
      </c>
      <c r="L259" s="143" cm="1">
        <f t="array" aca="1" ref="L259" ca="1">SUM(INDIRECT("'"&amp;TOTALECSheets&amp;"'!"&amp;ADDRESS(ROW(),COLUMN())))</f>
        <v>35313.373984570477</v>
      </c>
      <c r="M259" s="143" cm="1">
        <f t="array" aca="1" ref="M259" ca="1">SUM(INDIRECT("'"&amp;TOTALECSheets&amp;"'!"&amp;ADDRESS(ROW(),COLUMN())))</f>
        <v>7540.4943741133675</v>
      </c>
      <c r="N259" s="143" cm="1">
        <f t="array" aca="1" ref="N259" ca="1">SUM(INDIRECT("'"&amp;TOTALECSheets&amp;"'!"&amp;ADDRESS(ROW(),COLUMN())))</f>
        <v>0</v>
      </c>
      <c r="O259" s="143" cm="1">
        <f t="array" aca="1" ref="O259" ca="1">SUM(INDIRECT("'"&amp;TOTALECSheets&amp;"'!"&amp;ADDRESS(ROW(),COLUMN())))</f>
        <v>0</v>
      </c>
      <c r="P259" s="143" cm="1">
        <f t="array" aca="1" ref="P259" ca="1">SUM(INDIRECT("'"&amp;TOTALECSheets&amp;"'!"&amp;ADDRESS(ROW(),COLUMN())))</f>
        <v>0</v>
      </c>
      <c r="Q259" s="143" cm="1">
        <f t="array" aca="1" ref="Q259" ca="1">SUM(INDIRECT("'"&amp;TOTALECSheets&amp;"'!"&amp;ADDRESS(ROW(),COLUMN())))</f>
        <v>0</v>
      </c>
      <c r="R259" s="143" cm="1">
        <f t="array" aca="1" ref="R259" ca="1">SUM(INDIRECT("'"&amp;TOTALECSheets&amp;"'!"&amp;ADDRESS(ROW(),COLUMN())))</f>
        <v>0</v>
      </c>
      <c r="S259" s="143" cm="1">
        <f t="array" aca="1" ref="S259" ca="1">SUM(INDIRECT("'"&amp;TOTALECSheets&amp;"'!"&amp;ADDRESS(ROW(),COLUMN())))</f>
        <v>0</v>
      </c>
      <c r="T259" s="143" cm="1">
        <f t="array" aca="1" ref="T259" ca="1">SUM(INDIRECT("'"&amp;TOTALECSheets&amp;"'!"&amp;ADDRESS(ROW(),COLUMN())))</f>
        <v>0</v>
      </c>
      <c r="U259" s="143" cm="1">
        <f t="array" aca="1" ref="U259" ca="1">SUM(INDIRECT("'"&amp;TOTALECSheets&amp;"'!"&amp;ADDRESS(ROW(),COLUMN())))</f>
        <v>0</v>
      </c>
      <c r="V259" s="143" cm="1">
        <f t="array" aca="1" ref="V259" ca="1">SUM(INDIRECT("'"&amp;TOTALECSheets&amp;"'!"&amp;ADDRESS(ROW(),COLUMN())))</f>
        <v>0</v>
      </c>
      <c r="W259" s="143" cm="1">
        <f t="array" aca="1" ref="W259" ca="1">SUM(INDIRECT("'"&amp;TOTALECSheets&amp;"'!"&amp;ADDRESS(ROW(),COLUMN())))</f>
        <v>0</v>
      </c>
      <c r="X259" s="143" cm="1">
        <f t="array" aca="1" ref="X259" ca="1">SUM(INDIRECT("'"&amp;TOTALECSheets&amp;"'!"&amp;ADDRESS(ROW(),COLUMN())))</f>
        <v>0</v>
      </c>
      <c r="Y259" s="143" cm="1">
        <f t="array" aca="1" ref="Y259" ca="1">SUM(INDIRECT("'"&amp;TOTALECSheets&amp;"'!"&amp;ADDRESS(ROW(),COLUMN())))</f>
        <v>0</v>
      </c>
      <c r="Z259" s="143" cm="1">
        <f t="array" aca="1" ref="Z259" ca="1">SUM(INDIRECT("'"&amp;TOTALECSheets&amp;"'!"&amp;ADDRESS(ROW(),COLUMN())))</f>
        <v>0</v>
      </c>
    </row>
    <row r="260" spans="1:26">
      <c r="A260" s="113">
        <f>IF(ISBLANK('Input-Accounts'!A260),"",'Input-Accounts'!A260)</f>
        <v>222</v>
      </c>
      <c r="B260" s="81" t="str">
        <f>IF(ISBLANK('Input-Accounts'!B260),"",'Input-Accounts'!B260)</f>
        <v>Gross Up Items</v>
      </c>
      <c r="C260" s="113" t="str">
        <f>IF(ISBLANK('Input-Accounts'!C260),"",'Input-Accounts'!C260)</f>
        <v/>
      </c>
      <c r="D260" s="143" cm="1">
        <f t="array" aca="1" ref="D260" ca="1">SUM(INDIRECT("'"&amp;TOTALECSheets&amp;"'!"&amp;ADDRESS(ROW(),COLUMN())))</f>
        <v>0</v>
      </c>
      <c r="E260" s="143">
        <f t="shared" ca="1" si="19"/>
        <v>0</v>
      </c>
      <c r="F260" s="143"/>
      <c r="G260" s="143" cm="1">
        <f t="array" aca="1" ref="G260" ca="1">SUM(INDIRECT("'"&amp;TOTALECSheets&amp;"'!"&amp;ADDRESS(ROW(),COLUMN())))</f>
        <v>0</v>
      </c>
      <c r="H260" s="143" cm="1">
        <f t="array" aca="1" ref="H260" ca="1">SUM(INDIRECT("'"&amp;TOTALECSheets&amp;"'!"&amp;ADDRESS(ROW(),COLUMN())))</f>
        <v>0</v>
      </c>
      <c r="I260" s="143" cm="1">
        <f t="array" aca="1" ref="I260" ca="1">SUM(INDIRECT("'"&amp;TOTALECSheets&amp;"'!"&amp;ADDRESS(ROW(),COLUMN())))</f>
        <v>0</v>
      </c>
      <c r="J260" s="143" cm="1">
        <f t="array" aca="1" ref="J260" ca="1">SUM(INDIRECT("'"&amp;TOTALECSheets&amp;"'!"&amp;ADDRESS(ROW(),COLUMN())))</f>
        <v>0</v>
      </c>
      <c r="K260" s="143" cm="1">
        <f t="array" aca="1" ref="K260" ca="1">SUM(INDIRECT("'"&amp;TOTALECSheets&amp;"'!"&amp;ADDRESS(ROW(),COLUMN())))</f>
        <v>0</v>
      </c>
      <c r="L260" s="143" cm="1">
        <f t="array" aca="1" ref="L260" ca="1">SUM(INDIRECT("'"&amp;TOTALECSheets&amp;"'!"&amp;ADDRESS(ROW(),COLUMN())))</f>
        <v>0</v>
      </c>
      <c r="M260" s="143" cm="1">
        <f t="array" aca="1" ref="M260" ca="1">SUM(INDIRECT("'"&amp;TOTALECSheets&amp;"'!"&amp;ADDRESS(ROW(),COLUMN())))</f>
        <v>0</v>
      </c>
      <c r="N260" s="143" cm="1">
        <f t="array" aca="1" ref="N260" ca="1">SUM(INDIRECT("'"&amp;TOTALECSheets&amp;"'!"&amp;ADDRESS(ROW(),COLUMN())))</f>
        <v>0</v>
      </c>
      <c r="O260" s="143" cm="1">
        <f t="array" aca="1" ref="O260" ca="1">SUM(INDIRECT("'"&amp;TOTALECSheets&amp;"'!"&amp;ADDRESS(ROW(),COLUMN())))</f>
        <v>0</v>
      </c>
      <c r="P260" s="143" cm="1">
        <f t="array" aca="1" ref="P260" ca="1">SUM(INDIRECT("'"&amp;TOTALECSheets&amp;"'!"&amp;ADDRESS(ROW(),COLUMN())))</f>
        <v>0</v>
      </c>
      <c r="Q260" s="143" cm="1">
        <f t="array" aca="1" ref="Q260" ca="1">SUM(INDIRECT("'"&amp;TOTALECSheets&amp;"'!"&amp;ADDRESS(ROW(),COLUMN())))</f>
        <v>0</v>
      </c>
      <c r="R260" s="143" cm="1">
        <f t="array" aca="1" ref="R260" ca="1">SUM(INDIRECT("'"&amp;TOTALECSheets&amp;"'!"&amp;ADDRESS(ROW(),COLUMN())))</f>
        <v>0</v>
      </c>
      <c r="S260" s="143" cm="1">
        <f t="array" aca="1" ref="S260" ca="1">SUM(INDIRECT("'"&amp;TOTALECSheets&amp;"'!"&amp;ADDRESS(ROW(),COLUMN())))</f>
        <v>0</v>
      </c>
      <c r="T260" s="143" cm="1">
        <f t="array" aca="1" ref="T260" ca="1">SUM(INDIRECT("'"&amp;TOTALECSheets&amp;"'!"&amp;ADDRESS(ROW(),COLUMN())))</f>
        <v>0</v>
      </c>
      <c r="U260" s="143" cm="1">
        <f t="array" aca="1" ref="U260" ca="1">SUM(INDIRECT("'"&amp;TOTALECSheets&amp;"'!"&amp;ADDRESS(ROW(),COLUMN())))</f>
        <v>0</v>
      </c>
      <c r="V260" s="143" cm="1">
        <f t="array" aca="1" ref="V260" ca="1">SUM(INDIRECT("'"&amp;TOTALECSheets&amp;"'!"&amp;ADDRESS(ROW(),COLUMN())))</f>
        <v>0</v>
      </c>
      <c r="W260" s="143" cm="1">
        <f t="array" aca="1" ref="W260" ca="1">SUM(INDIRECT("'"&amp;TOTALECSheets&amp;"'!"&amp;ADDRESS(ROW(),COLUMN())))</f>
        <v>0</v>
      </c>
      <c r="X260" s="143" cm="1">
        <f t="array" aca="1" ref="X260" ca="1">SUM(INDIRECT("'"&amp;TOTALECSheets&amp;"'!"&amp;ADDRESS(ROW(),COLUMN())))</f>
        <v>0</v>
      </c>
      <c r="Y260" s="143" cm="1">
        <f t="array" aca="1" ref="Y260" ca="1">SUM(INDIRECT("'"&amp;TOTALECSheets&amp;"'!"&amp;ADDRESS(ROW(),COLUMN())))</f>
        <v>0</v>
      </c>
      <c r="Z260" s="143" cm="1">
        <f t="array" aca="1" ref="Z260" ca="1">SUM(INDIRECT("'"&amp;TOTALECSheets&amp;"'!"&amp;ADDRESS(ROW(),COLUMN())))</f>
        <v>0</v>
      </c>
    </row>
    <row r="261" spans="1:26">
      <c r="A261" s="113">
        <f>IF(ISBLANK('Input-Accounts'!A261),"",'Input-Accounts'!A261)</f>
        <v>223</v>
      </c>
      <c r="B261" s="133" t="str">
        <f>IF(ISBLANK('Input-Accounts'!B261),"",'Input-Accounts'!B261)</f>
        <v>Federal Income Tax</v>
      </c>
      <c r="C261" s="113" t="str">
        <f>IF(ISBLANK('Input-Accounts'!C261),"",'Input-Accounts'!C261)</f>
        <v/>
      </c>
      <c r="D261" s="143" cm="1">
        <f t="array" aca="1" ref="D261" ca="1">SUM(INDIRECT("'"&amp;TOTALECSheets&amp;"'!"&amp;ADDRESS(ROW(),COLUMN())))</f>
        <v>6623.634175660065</v>
      </c>
      <c r="E261" s="143">
        <f t="shared" ca="1" si="19"/>
        <v>0</v>
      </c>
      <c r="F261" s="89"/>
      <c r="G261" s="143" cm="1">
        <f t="array" aca="1" ref="G261" ca="1">SUM(INDIRECT("'"&amp;TOTALECSheets&amp;"'!"&amp;ADDRESS(ROW(),COLUMN())))</f>
        <v>666.89969503599264</v>
      </c>
      <c r="H261" s="143" cm="1">
        <f t="array" aca="1" ref="H261" ca="1">SUM(INDIRECT("'"&amp;TOTALECSheets&amp;"'!"&amp;ADDRESS(ROW(),COLUMN())))</f>
        <v>471.89678494307179</v>
      </c>
      <c r="I261" s="143" cm="1">
        <f t="array" aca="1" ref="I261" ca="1">SUM(INDIRECT("'"&amp;TOTALECSheets&amp;"'!"&amp;ADDRESS(ROW(),COLUMN())))</f>
        <v>62.494964169420712</v>
      </c>
      <c r="J261" s="143" cm="1">
        <f t="array" aca="1" ref="J261" ca="1">SUM(INDIRECT("'"&amp;TOTALECSheets&amp;"'!"&amp;ADDRESS(ROW(),COLUMN())))</f>
        <v>85.669915045736687</v>
      </c>
      <c r="K261" s="143" cm="1">
        <f t="array" aca="1" ref="K261" ca="1">SUM(INDIRECT("'"&amp;TOTALECSheets&amp;"'!"&amp;ADDRESS(ROW(),COLUMN())))</f>
        <v>10.767842035654427</v>
      </c>
      <c r="L261" s="143" cm="1">
        <f t="array" aca="1" ref="L261" ca="1">SUM(INDIRECT("'"&amp;TOTALECSheets&amp;"'!"&amp;ADDRESS(ROW(),COLUMN())))</f>
        <v>4388.767720901119</v>
      </c>
      <c r="M261" s="143" cm="1">
        <f t="array" aca="1" ref="M261" ca="1">SUM(INDIRECT("'"&amp;TOTALECSheets&amp;"'!"&amp;ADDRESS(ROW(),COLUMN())))</f>
        <v>937.13725352906852</v>
      </c>
      <c r="N261" s="143" cm="1">
        <f t="array" aca="1" ref="N261" ca="1">SUM(INDIRECT("'"&amp;TOTALECSheets&amp;"'!"&amp;ADDRESS(ROW(),COLUMN())))</f>
        <v>0</v>
      </c>
      <c r="O261" s="143" cm="1">
        <f t="array" aca="1" ref="O261" ca="1">SUM(INDIRECT("'"&amp;TOTALECSheets&amp;"'!"&amp;ADDRESS(ROW(),COLUMN())))</f>
        <v>0</v>
      </c>
      <c r="P261" s="143" cm="1">
        <f t="array" aca="1" ref="P261" ca="1">SUM(INDIRECT("'"&amp;TOTALECSheets&amp;"'!"&amp;ADDRESS(ROW(),COLUMN())))</f>
        <v>0</v>
      </c>
      <c r="Q261" s="143" cm="1">
        <f t="array" aca="1" ref="Q261" ca="1">SUM(INDIRECT("'"&amp;TOTALECSheets&amp;"'!"&amp;ADDRESS(ROW(),COLUMN())))</f>
        <v>0</v>
      </c>
      <c r="R261" s="143" cm="1">
        <f t="array" aca="1" ref="R261" ca="1">SUM(INDIRECT("'"&amp;TOTALECSheets&amp;"'!"&amp;ADDRESS(ROW(),COLUMN())))</f>
        <v>0</v>
      </c>
      <c r="S261" s="143" cm="1">
        <f t="array" aca="1" ref="S261" ca="1">SUM(INDIRECT("'"&amp;TOTALECSheets&amp;"'!"&amp;ADDRESS(ROW(),COLUMN())))</f>
        <v>0</v>
      </c>
      <c r="T261" s="143" cm="1">
        <f t="array" aca="1" ref="T261" ca="1">SUM(INDIRECT("'"&amp;TOTALECSheets&amp;"'!"&amp;ADDRESS(ROW(),COLUMN())))</f>
        <v>0</v>
      </c>
      <c r="U261" s="143" cm="1">
        <f t="array" aca="1" ref="U261" ca="1">SUM(INDIRECT("'"&amp;TOTALECSheets&amp;"'!"&amp;ADDRESS(ROW(),COLUMN())))</f>
        <v>0</v>
      </c>
      <c r="V261" s="143" cm="1">
        <f t="array" aca="1" ref="V261" ca="1">SUM(INDIRECT("'"&amp;TOTALECSheets&amp;"'!"&amp;ADDRESS(ROW(),COLUMN())))</f>
        <v>0</v>
      </c>
      <c r="W261" s="143" cm="1">
        <f t="array" aca="1" ref="W261" ca="1">SUM(INDIRECT("'"&amp;TOTALECSheets&amp;"'!"&amp;ADDRESS(ROW(),COLUMN())))</f>
        <v>0</v>
      </c>
      <c r="X261" s="143" cm="1">
        <f t="array" aca="1" ref="X261" ca="1">SUM(INDIRECT("'"&amp;TOTALECSheets&amp;"'!"&amp;ADDRESS(ROW(),COLUMN())))</f>
        <v>0</v>
      </c>
      <c r="Y261" s="143" cm="1">
        <f t="array" aca="1" ref="Y261" ca="1">SUM(INDIRECT("'"&amp;TOTALECSheets&amp;"'!"&amp;ADDRESS(ROW(),COLUMN())))</f>
        <v>0</v>
      </c>
      <c r="Z261" s="143" cm="1">
        <f t="array" aca="1" ref="Z261" ca="1">SUM(INDIRECT("'"&amp;TOTALECSheets&amp;"'!"&amp;ADDRESS(ROW(),COLUMN())))</f>
        <v>0</v>
      </c>
    </row>
    <row r="262" spans="1:26">
      <c r="A262" s="113">
        <f>IF(ISBLANK('Input-Accounts'!A262),"",'Input-Accounts'!A262)</f>
        <v>224</v>
      </c>
      <c r="B262" s="133" t="str">
        <f>IF(ISBLANK('Input-Accounts'!B262),"",'Input-Accounts'!B262)</f>
        <v>State Income Tax</v>
      </c>
      <c r="C262" s="113" t="str">
        <f>IF(ISBLANK('Input-Accounts'!C262),"",'Input-Accounts'!C262)</f>
        <v/>
      </c>
      <c r="D262" s="143" cm="1">
        <f t="array" aca="1" ref="D262" ca="1">SUM(INDIRECT("'"&amp;TOTALECSheets&amp;"'!"&amp;ADDRESS(ROW(),COLUMN())))</f>
        <v>0</v>
      </c>
      <c r="E262" s="143">
        <f t="shared" ca="1" si="19"/>
        <v>0</v>
      </c>
      <c r="F262" s="89"/>
      <c r="G262" s="143" cm="1">
        <f t="array" aca="1" ref="G262" ca="1">SUM(INDIRECT("'"&amp;TOTALECSheets&amp;"'!"&amp;ADDRESS(ROW(),COLUMN())))</f>
        <v>0</v>
      </c>
      <c r="H262" s="143" cm="1">
        <f t="array" aca="1" ref="H262" ca="1">SUM(INDIRECT("'"&amp;TOTALECSheets&amp;"'!"&amp;ADDRESS(ROW(),COLUMN())))</f>
        <v>0</v>
      </c>
      <c r="I262" s="143" cm="1">
        <f t="array" aca="1" ref="I262" ca="1">SUM(INDIRECT("'"&amp;TOTALECSheets&amp;"'!"&amp;ADDRESS(ROW(),COLUMN())))</f>
        <v>0</v>
      </c>
      <c r="J262" s="143" cm="1">
        <f t="array" aca="1" ref="J262" ca="1">SUM(INDIRECT("'"&amp;TOTALECSheets&amp;"'!"&amp;ADDRESS(ROW(),COLUMN())))</f>
        <v>0</v>
      </c>
      <c r="K262" s="143" cm="1">
        <f t="array" aca="1" ref="K262" ca="1">SUM(INDIRECT("'"&amp;TOTALECSheets&amp;"'!"&amp;ADDRESS(ROW(),COLUMN())))</f>
        <v>0</v>
      </c>
      <c r="L262" s="143" cm="1">
        <f t="array" aca="1" ref="L262" ca="1">SUM(INDIRECT("'"&amp;TOTALECSheets&amp;"'!"&amp;ADDRESS(ROW(),COLUMN())))</f>
        <v>0</v>
      </c>
      <c r="M262" s="143" cm="1">
        <f t="array" aca="1" ref="M262" ca="1">SUM(INDIRECT("'"&amp;TOTALECSheets&amp;"'!"&amp;ADDRESS(ROW(),COLUMN())))</f>
        <v>0</v>
      </c>
      <c r="N262" s="143" cm="1">
        <f t="array" aca="1" ref="N262" ca="1">SUM(INDIRECT("'"&amp;TOTALECSheets&amp;"'!"&amp;ADDRESS(ROW(),COLUMN())))</f>
        <v>0</v>
      </c>
      <c r="O262" s="143" cm="1">
        <f t="array" aca="1" ref="O262" ca="1">SUM(INDIRECT("'"&amp;TOTALECSheets&amp;"'!"&amp;ADDRESS(ROW(),COLUMN())))</f>
        <v>0</v>
      </c>
      <c r="P262" s="143" cm="1">
        <f t="array" aca="1" ref="P262" ca="1">SUM(INDIRECT("'"&amp;TOTALECSheets&amp;"'!"&amp;ADDRESS(ROW(),COLUMN())))</f>
        <v>0</v>
      </c>
      <c r="Q262" s="143" cm="1">
        <f t="array" aca="1" ref="Q262" ca="1">SUM(INDIRECT("'"&amp;TOTALECSheets&amp;"'!"&amp;ADDRESS(ROW(),COLUMN())))</f>
        <v>0</v>
      </c>
      <c r="R262" s="143" cm="1">
        <f t="array" aca="1" ref="R262" ca="1">SUM(INDIRECT("'"&amp;TOTALECSheets&amp;"'!"&amp;ADDRESS(ROW(),COLUMN())))</f>
        <v>0</v>
      </c>
      <c r="S262" s="143" cm="1">
        <f t="array" aca="1" ref="S262" ca="1">SUM(INDIRECT("'"&amp;TOTALECSheets&amp;"'!"&amp;ADDRESS(ROW(),COLUMN())))</f>
        <v>0</v>
      </c>
      <c r="T262" s="143" cm="1">
        <f t="array" aca="1" ref="T262" ca="1">SUM(INDIRECT("'"&amp;TOTALECSheets&amp;"'!"&amp;ADDRESS(ROW(),COLUMN())))</f>
        <v>0</v>
      </c>
      <c r="U262" s="143" cm="1">
        <f t="array" aca="1" ref="U262" ca="1">SUM(INDIRECT("'"&amp;TOTALECSheets&amp;"'!"&amp;ADDRESS(ROW(),COLUMN())))</f>
        <v>0</v>
      </c>
      <c r="V262" s="143" cm="1">
        <f t="array" aca="1" ref="V262" ca="1">SUM(INDIRECT("'"&amp;TOTALECSheets&amp;"'!"&amp;ADDRESS(ROW(),COLUMN())))</f>
        <v>0</v>
      </c>
      <c r="W262" s="143" cm="1">
        <f t="array" aca="1" ref="W262" ca="1">SUM(INDIRECT("'"&amp;TOTALECSheets&amp;"'!"&amp;ADDRESS(ROW(),COLUMN())))</f>
        <v>0</v>
      </c>
      <c r="X262" s="143" cm="1">
        <f t="array" aca="1" ref="X262" ca="1">SUM(INDIRECT("'"&amp;TOTALECSheets&amp;"'!"&amp;ADDRESS(ROW(),COLUMN())))</f>
        <v>0</v>
      </c>
      <c r="Y262" s="143" cm="1">
        <f t="array" aca="1" ref="Y262" ca="1">SUM(INDIRECT("'"&amp;TOTALECSheets&amp;"'!"&amp;ADDRESS(ROW(),COLUMN())))</f>
        <v>0</v>
      </c>
      <c r="Z262" s="143" cm="1">
        <f t="array" aca="1" ref="Z262" ca="1">SUM(INDIRECT("'"&amp;TOTALECSheets&amp;"'!"&amp;ADDRESS(ROW(),COLUMN())))</f>
        <v>0</v>
      </c>
    </row>
    <row r="263" spans="1:26">
      <c r="A263" s="113">
        <f>IF(ISBLANK('Input-Accounts'!A263),"",'Input-Accounts'!A263)</f>
        <v>225</v>
      </c>
      <c r="B263" s="133" t="str">
        <f>IF(ISBLANK('Input-Accounts'!B263),"",'Input-Accounts'!B263)</f>
        <v>Uncollectable Account - Increase</v>
      </c>
      <c r="C263" s="113">
        <f>IF(ISBLANK('Input-Accounts'!C263),"",'Input-Accounts'!C263)</f>
        <v>904</v>
      </c>
      <c r="D263" s="143" cm="1">
        <f t="array" aca="1" ref="D263" ca="1">SUM(INDIRECT("'"&amp;TOTALECSheets&amp;"'!"&amp;ADDRESS(ROW(),COLUMN())))</f>
        <v>0</v>
      </c>
      <c r="E263" s="143">
        <f t="shared" ca="1" si="19"/>
        <v>0</v>
      </c>
      <c r="F263" s="89"/>
      <c r="G263" s="143" cm="1">
        <f t="array" aca="1" ref="G263" ca="1">SUM(INDIRECT("'"&amp;TOTALECSheets&amp;"'!"&amp;ADDRESS(ROW(),COLUMN())))</f>
        <v>0</v>
      </c>
      <c r="H263" s="143" cm="1">
        <f t="array" aca="1" ref="H263" ca="1">SUM(INDIRECT("'"&amp;TOTALECSheets&amp;"'!"&amp;ADDRESS(ROW(),COLUMN())))</f>
        <v>0</v>
      </c>
      <c r="I263" s="143" cm="1">
        <f t="array" aca="1" ref="I263" ca="1">SUM(INDIRECT("'"&amp;TOTALECSheets&amp;"'!"&amp;ADDRESS(ROW(),COLUMN())))</f>
        <v>0</v>
      </c>
      <c r="J263" s="143" cm="1">
        <f t="array" aca="1" ref="J263" ca="1">SUM(INDIRECT("'"&amp;TOTALECSheets&amp;"'!"&amp;ADDRESS(ROW(),COLUMN())))</f>
        <v>0</v>
      </c>
      <c r="K263" s="143" cm="1">
        <f t="array" aca="1" ref="K263" ca="1">SUM(INDIRECT("'"&amp;TOTALECSheets&amp;"'!"&amp;ADDRESS(ROW(),COLUMN())))</f>
        <v>0</v>
      </c>
      <c r="L263" s="143" cm="1">
        <f t="array" aca="1" ref="L263" ca="1">SUM(INDIRECT("'"&amp;TOTALECSheets&amp;"'!"&amp;ADDRESS(ROW(),COLUMN())))</f>
        <v>0</v>
      </c>
      <c r="M263" s="143" cm="1">
        <f t="array" aca="1" ref="M263" ca="1">SUM(INDIRECT("'"&amp;TOTALECSheets&amp;"'!"&amp;ADDRESS(ROW(),COLUMN())))</f>
        <v>0</v>
      </c>
      <c r="N263" s="143" cm="1">
        <f t="array" aca="1" ref="N263" ca="1">SUM(INDIRECT("'"&amp;TOTALECSheets&amp;"'!"&amp;ADDRESS(ROW(),COLUMN())))</f>
        <v>0</v>
      </c>
      <c r="O263" s="143" cm="1">
        <f t="array" aca="1" ref="O263" ca="1">SUM(INDIRECT("'"&amp;TOTALECSheets&amp;"'!"&amp;ADDRESS(ROW(),COLUMN())))</f>
        <v>0</v>
      </c>
      <c r="P263" s="143" cm="1">
        <f t="array" aca="1" ref="P263" ca="1">SUM(INDIRECT("'"&amp;TOTALECSheets&amp;"'!"&amp;ADDRESS(ROW(),COLUMN())))</f>
        <v>0</v>
      </c>
      <c r="Q263" s="143" cm="1">
        <f t="array" aca="1" ref="Q263" ca="1">SUM(INDIRECT("'"&amp;TOTALECSheets&amp;"'!"&amp;ADDRESS(ROW(),COLUMN())))</f>
        <v>0</v>
      </c>
      <c r="R263" s="143" cm="1">
        <f t="array" aca="1" ref="R263" ca="1">SUM(INDIRECT("'"&amp;TOTALECSheets&amp;"'!"&amp;ADDRESS(ROW(),COLUMN())))</f>
        <v>0</v>
      </c>
      <c r="S263" s="143" cm="1">
        <f t="array" aca="1" ref="S263" ca="1">SUM(INDIRECT("'"&amp;TOTALECSheets&amp;"'!"&amp;ADDRESS(ROW(),COLUMN())))</f>
        <v>0</v>
      </c>
      <c r="T263" s="143" cm="1">
        <f t="array" aca="1" ref="T263" ca="1">SUM(INDIRECT("'"&amp;TOTALECSheets&amp;"'!"&amp;ADDRESS(ROW(),COLUMN())))</f>
        <v>0</v>
      </c>
      <c r="U263" s="143" cm="1">
        <f t="array" aca="1" ref="U263" ca="1">SUM(INDIRECT("'"&amp;TOTALECSheets&amp;"'!"&amp;ADDRESS(ROW(),COLUMN())))</f>
        <v>0</v>
      </c>
      <c r="V263" s="143" cm="1">
        <f t="array" aca="1" ref="V263" ca="1">SUM(INDIRECT("'"&amp;TOTALECSheets&amp;"'!"&amp;ADDRESS(ROW(),COLUMN())))</f>
        <v>0</v>
      </c>
      <c r="W263" s="143" cm="1">
        <f t="array" aca="1" ref="W263" ca="1">SUM(INDIRECT("'"&amp;TOTALECSheets&amp;"'!"&amp;ADDRESS(ROW(),COLUMN())))</f>
        <v>0</v>
      </c>
      <c r="X263" s="143" cm="1">
        <f t="array" aca="1" ref="X263" ca="1">SUM(INDIRECT("'"&amp;TOTALECSheets&amp;"'!"&amp;ADDRESS(ROW(),COLUMN())))</f>
        <v>0</v>
      </c>
      <c r="Y263" s="143" cm="1">
        <f t="array" aca="1" ref="Y263" ca="1">SUM(INDIRECT("'"&amp;TOTALECSheets&amp;"'!"&amp;ADDRESS(ROW(),COLUMN())))</f>
        <v>0</v>
      </c>
      <c r="Z263" s="143" cm="1">
        <f t="array" aca="1" ref="Z263" ca="1">SUM(INDIRECT("'"&amp;TOTALECSheets&amp;"'!"&amp;ADDRESS(ROW(),COLUMN())))</f>
        <v>0</v>
      </c>
    </row>
    <row r="264" spans="1:26">
      <c r="A264" s="113">
        <f>IF(ISBLANK('Input-Accounts'!A264),"",'Input-Accounts'!A264)</f>
        <v>226</v>
      </c>
      <c r="B264" s="133" t="str">
        <f>IF(ISBLANK('Input-Accounts'!B264),"",'Input-Accounts'!B264)</f>
        <v>Revenue Taxes</v>
      </c>
      <c r="C264" s="113">
        <f>IF(ISBLANK('Input-Accounts'!C264),"",'Input-Accounts'!C264)</f>
        <v>408.5</v>
      </c>
      <c r="D264" s="143" cm="1">
        <f t="array" aca="1" ref="D264" ca="1">SUM(INDIRECT("'"&amp;TOTALECSheets&amp;"'!"&amp;ADDRESS(ROW(),COLUMN())))</f>
        <v>13045.66006252085</v>
      </c>
      <c r="E264" s="143">
        <f t="shared" ca="1" si="19"/>
        <v>0</v>
      </c>
      <c r="F264" s="89"/>
      <c r="G264" s="143" cm="1">
        <f t="array" aca="1" ref="G264" ca="1">SUM(INDIRECT("'"&amp;TOTALECSheets&amp;"'!"&amp;ADDRESS(ROW(),COLUMN())))</f>
        <v>4257.6132986263656</v>
      </c>
      <c r="H264" s="143" cm="1">
        <f t="array" aca="1" ref="H264" ca="1">SUM(INDIRECT("'"&amp;TOTALECSheets&amp;"'!"&amp;ADDRESS(ROW(),COLUMN())))</f>
        <v>2895.0948660349914</v>
      </c>
      <c r="I264" s="143" cm="1">
        <f t="array" aca="1" ref="I264" ca="1">SUM(INDIRECT("'"&amp;TOTALECSheets&amp;"'!"&amp;ADDRESS(ROW(),COLUMN())))</f>
        <v>360.49721674011801</v>
      </c>
      <c r="J264" s="143" cm="1">
        <f t="array" aca="1" ref="J264" ca="1">SUM(INDIRECT("'"&amp;TOTALECSheets&amp;"'!"&amp;ADDRESS(ROW(),COLUMN())))</f>
        <v>479.05942197175261</v>
      </c>
      <c r="K264" s="143" cm="1">
        <f t="array" aca="1" ref="K264" ca="1">SUM(INDIRECT("'"&amp;TOTALECSheets&amp;"'!"&amp;ADDRESS(ROW(),COLUMN())))</f>
        <v>57.243975274454272</v>
      </c>
      <c r="L264" s="143" cm="1">
        <f t="array" aca="1" ref="L264" ca="1">SUM(INDIRECT("'"&amp;TOTALECSheets&amp;"'!"&amp;ADDRESS(ROW(),COLUMN())))</f>
        <v>4144.3602294098046</v>
      </c>
      <c r="M264" s="143" cm="1">
        <f t="array" aca="1" ref="M264" ca="1">SUM(INDIRECT("'"&amp;TOTALECSheets&amp;"'!"&amp;ADDRESS(ROW(),COLUMN())))</f>
        <v>851.79105446336143</v>
      </c>
      <c r="N264" s="143" cm="1">
        <f t="array" aca="1" ref="N264" ca="1">SUM(INDIRECT("'"&amp;TOTALECSheets&amp;"'!"&amp;ADDRESS(ROW(),COLUMN())))</f>
        <v>0</v>
      </c>
      <c r="O264" s="143" cm="1">
        <f t="array" aca="1" ref="O264" ca="1">SUM(INDIRECT("'"&amp;TOTALECSheets&amp;"'!"&amp;ADDRESS(ROW(),COLUMN())))</f>
        <v>0</v>
      </c>
      <c r="P264" s="143" cm="1">
        <f t="array" aca="1" ref="P264" ca="1">SUM(INDIRECT("'"&amp;TOTALECSheets&amp;"'!"&amp;ADDRESS(ROW(),COLUMN())))</f>
        <v>0</v>
      </c>
      <c r="Q264" s="143" cm="1">
        <f t="array" aca="1" ref="Q264" ca="1">SUM(INDIRECT("'"&amp;TOTALECSheets&amp;"'!"&amp;ADDRESS(ROW(),COLUMN())))</f>
        <v>0</v>
      </c>
      <c r="R264" s="143" cm="1">
        <f t="array" aca="1" ref="R264" ca="1">SUM(INDIRECT("'"&amp;TOTALECSheets&amp;"'!"&amp;ADDRESS(ROW(),COLUMN())))</f>
        <v>0</v>
      </c>
      <c r="S264" s="143" cm="1">
        <f t="array" aca="1" ref="S264" ca="1">SUM(INDIRECT("'"&amp;TOTALECSheets&amp;"'!"&amp;ADDRESS(ROW(),COLUMN())))</f>
        <v>0</v>
      </c>
      <c r="T264" s="143" cm="1">
        <f t="array" aca="1" ref="T264" ca="1">SUM(INDIRECT("'"&amp;TOTALECSheets&amp;"'!"&amp;ADDRESS(ROW(),COLUMN())))</f>
        <v>0</v>
      </c>
      <c r="U264" s="143" cm="1">
        <f t="array" aca="1" ref="U264" ca="1">SUM(INDIRECT("'"&amp;TOTALECSheets&amp;"'!"&amp;ADDRESS(ROW(),COLUMN())))</f>
        <v>0</v>
      </c>
      <c r="V264" s="143" cm="1">
        <f t="array" aca="1" ref="V264" ca="1">SUM(INDIRECT("'"&amp;TOTALECSheets&amp;"'!"&amp;ADDRESS(ROW(),COLUMN())))</f>
        <v>0</v>
      </c>
      <c r="W264" s="143" cm="1">
        <f t="array" aca="1" ref="W264" ca="1">SUM(INDIRECT("'"&amp;TOTALECSheets&amp;"'!"&amp;ADDRESS(ROW(),COLUMN())))</f>
        <v>0</v>
      </c>
      <c r="X264" s="143" cm="1">
        <f t="array" aca="1" ref="X264" ca="1">SUM(INDIRECT("'"&amp;TOTALECSheets&amp;"'!"&amp;ADDRESS(ROW(),COLUMN())))</f>
        <v>0</v>
      </c>
      <c r="Y264" s="143" cm="1">
        <f t="array" aca="1" ref="Y264" ca="1">SUM(INDIRECT("'"&amp;TOTALECSheets&amp;"'!"&amp;ADDRESS(ROW(),COLUMN())))</f>
        <v>0</v>
      </c>
      <c r="Z264" s="143" cm="1">
        <f t="array" aca="1" ref="Z264" ca="1">SUM(INDIRECT("'"&amp;TOTALECSheets&amp;"'!"&amp;ADDRESS(ROW(),COLUMN())))</f>
        <v>0</v>
      </c>
    </row>
    <row r="265" spans="1:26" ht="15" thickBot="1">
      <c r="A265" s="113">
        <f>IF(ISBLANK('Input-Accounts'!A265),"",'Input-Accounts'!A265)</f>
        <v>227</v>
      </c>
      <c r="B265" s="81" t="str">
        <f>IF(ISBLANK('Input-Accounts'!B265),"",'Input-Accounts'!B265)</f>
        <v>TOTAL REVENUE REQUIREMENT AT EQUAL RATES OF RETURN</v>
      </c>
      <c r="C265" s="113" t="str">
        <f>IF(ISBLANK('Input-Accounts'!C265),"",'Input-Accounts'!C265)</f>
        <v/>
      </c>
      <c r="D265" s="146" cm="1">
        <f t="array" aca="1" ref="D265" ca="1">SUM(INDIRECT("'"&amp;TOTALECSheets&amp;"'!"&amp;ADDRESS(ROW(),COLUMN())))</f>
        <v>1717065.5162101816</v>
      </c>
      <c r="E265" s="143">
        <f t="shared" ca="1" si="19"/>
        <v>0</v>
      </c>
      <c r="G265" s="146" cm="1">
        <f t="array" aca="1" ref="G265" ca="1">SUM(INDIRECT("'"&amp;TOTALECSheets&amp;"'!"&amp;ADDRESS(ROW(),COLUMN())))</f>
        <v>558890.86602384201</v>
      </c>
      <c r="H265" s="146" cm="1">
        <f t="array" aca="1" ref="H265" ca="1">SUM(INDIRECT("'"&amp;TOTALECSheets&amp;"'!"&amp;ADDRESS(ROW(),COLUMN())))</f>
        <v>380053.41949806083</v>
      </c>
      <c r="I265" s="146" cm="1">
        <f t="array" aca="1" ref="I265" ca="1">SUM(INDIRECT("'"&amp;TOTALECSheets&amp;"'!"&amp;ADDRESS(ROW(),COLUMN())))</f>
        <v>47327.986699665795</v>
      </c>
      <c r="J265" s="146" cm="1">
        <f t="array" aca="1" ref="J265" ca="1">SUM(INDIRECT("'"&amp;TOTALECSheets&amp;"'!"&amp;ADDRESS(ROW(),COLUMN())))</f>
        <v>62896.08314034628</v>
      </c>
      <c r="K265" s="146" cm="1">
        <f t="array" aca="1" ref="K265" ca="1">SUM(INDIRECT("'"&amp;TOTALECSheets&amp;"'!"&amp;ADDRESS(ROW(),COLUMN())))</f>
        <v>7516.1368562774123</v>
      </c>
      <c r="L265" s="146" cm="1">
        <f t="array" aca="1" ref="L265" ca="1">SUM(INDIRECT("'"&amp;TOTALECSheets&amp;"'!"&amp;ADDRESS(ROW(),COLUMN())))</f>
        <v>547763.90371620166</v>
      </c>
      <c r="M265" s="146" cm="1">
        <f t="array" aca="1" ref="M265" ca="1">SUM(INDIRECT("'"&amp;TOTALECSheets&amp;"'!"&amp;ADDRESS(ROW(),COLUMN())))</f>
        <v>112617.12027578737</v>
      </c>
      <c r="N265" s="146" cm="1">
        <f t="array" aca="1" ref="N265" ca="1">SUM(INDIRECT("'"&amp;TOTALECSheets&amp;"'!"&amp;ADDRESS(ROW(),COLUMN())))</f>
        <v>0</v>
      </c>
      <c r="O265" s="146" cm="1">
        <f t="array" aca="1" ref="O265" ca="1">SUM(INDIRECT("'"&amp;TOTALECSheets&amp;"'!"&amp;ADDRESS(ROW(),COLUMN())))</f>
        <v>0</v>
      </c>
      <c r="P265" s="146" cm="1">
        <f t="array" aca="1" ref="P265" ca="1">SUM(INDIRECT("'"&amp;TOTALECSheets&amp;"'!"&amp;ADDRESS(ROW(),COLUMN())))</f>
        <v>0</v>
      </c>
      <c r="Q265" s="146" cm="1">
        <f t="array" aca="1" ref="Q265" ca="1">SUM(INDIRECT("'"&amp;TOTALECSheets&amp;"'!"&amp;ADDRESS(ROW(),COLUMN())))</f>
        <v>0</v>
      </c>
      <c r="R265" s="146" cm="1">
        <f t="array" aca="1" ref="R265" ca="1">SUM(INDIRECT("'"&amp;TOTALECSheets&amp;"'!"&amp;ADDRESS(ROW(),COLUMN())))</f>
        <v>0</v>
      </c>
      <c r="S265" s="146" cm="1">
        <f t="array" aca="1" ref="S265" ca="1">SUM(INDIRECT("'"&amp;TOTALECSheets&amp;"'!"&amp;ADDRESS(ROW(),COLUMN())))</f>
        <v>0</v>
      </c>
      <c r="T265" s="146" cm="1">
        <f t="array" aca="1" ref="T265" ca="1">SUM(INDIRECT("'"&amp;TOTALECSheets&amp;"'!"&amp;ADDRESS(ROW(),COLUMN())))</f>
        <v>0</v>
      </c>
      <c r="U265" s="146" cm="1">
        <f t="array" aca="1" ref="U265" ca="1">SUM(INDIRECT("'"&amp;TOTALECSheets&amp;"'!"&amp;ADDRESS(ROW(),COLUMN())))</f>
        <v>0</v>
      </c>
      <c r="V265" s="146" cm="1">
        <f t="array" aca="1" ref="V265" ca="1">SUM(INDIRECT("'"&amp;TOTALECSheets&amp;"'!"&amp;ADDRESS(ROW(),COLUMN())))</f>
        <v>0</v>
      </c>
      <c r="W265" s="146" cm="1">
        <f t="array" aca="1" ref="W265" ca="1">SUM(INDIRECT("'"&amp;TOTALECSheets&amp;"'!"&amp;ADDRESS(ROW(),COLUMN())))</f>
        <v>0</v>
      </c>
      <c r="X265" s="146" cm="1">
        <f t="array" aca="1" ref="X265" ca="1">SUM(INDIRECT("'"&amp;TOTALECSheets&amp;"'!"&amp;ADDRESS(ROW(),COLUMN())))</f>
        <v>0</v>
      </c>
      <c r="Y265" s="146" cm="1">
        <f t="array" aca="1" ref="Y265" ca="1">SUM(INDIRECT("'"&amp;TOTALECSheets&amp;"'!"&amp;ADDRESS(ROW(),COLUMN())))</f>
        <v>0</v>
      </c>
      <c r="Z265" s="146" cm="1">
        <f t="array" aca="1" ref="Z265" ca="1">SUM(INDIRECT("'"&amp;TOTALECSheets&amp;"'!"&amp;ADDRESS(ROW(),COLUMN())))</f>
        <v>0</v>
      </c>
    </row>
    <row r="266" spans="1:26" ht="15" thickTop="1">
      <c r="A266" s="113" t="str">
        <f>IF(ISBLANK('Input-Accounts'!A266),"",'Input-Accounts'!A266)</f>
        <v/>
      </c>
      <c r="B266" s="79" t="str">
        <f>IF(ISBLANK('Input-Accounts'!B266),"",'Input-Accounts'!B266)</f>
        <v/>
      </c>
      <c r="C266" s="113" t="str">
        <f>IF(ISBLANK('Input-Accounts'!C266),"",'Input-Accounts'!C266)</f>
        <v/>
      </c>
      <c r="D266" s="143" cm="1">
        <f t="array" aca="1" ref="D266" ca="1">SUM(INDIRECT("'"&amp;TOTALECSheets&amp;"'!"&amp;ADDRESS(ROW(),COLUMN())))</f>
        <v>0</v>
      </c>
      <c r="E266" s="143">
        <f t="shared" ca="1" si="19"/>
        <v>0</v>
      </c>
      <c r="G266" s="143" cm="1">
        <f t="array" aca="1" ref="G266" ca="1">SUM(INDIRECT("'"&amp;TOTALECSheets&amp;"'!"&amp;ADDRESS(ROW(),COLUMN())))</f>
        <v>0</v>
      </c>
      <c r="H266" s="143" cm="1">
        <f t="array" aca="1" ref="H266" ca="1">SUM(INDIRECT("'"&amp;TOTALECSheets&amp;"'!"&amp;ADDRESS(ROW(),COLUMN())))</f>
        <v>0</v>
      </c>
      <c r="I266" s="143" cm="1">
        <f t="array" aca="1" ref="I266" ca="1">SUM(INDIRECT("'"&amp;TOTALECSheets&amp;"'!"&amp;ADDRESS(ROW(),COLUMN())))</f>
        <v>0</v>
      </c>
      <c r="J266" s="143" cm="1">
        <f t="array" aca="1" ref="J266" ca="1">SUM(INDIRECT("'"&amp;TOTALECSheets&amp;"'!"&amp;ADDRESS(ROW(),COLUMN())))</f>
        <v>0</v>
      </c>
      <c r="K266" s="143" cm="1">
        <f t="array" aca="1" ref="K266" ca="1">SUM(INDIRECT("'"&amp;TOTALECSheets&amp;"'!"&amp;ADDRESS(ROW(),COLUMN())))</f>
        <v>0</v>
      </c>
      <c r="L266" s="143" cm="1">
        <f t="array" aca="1" ref="L266" ca="1">SUM(INDIRECT("'"&amp;TOTALECSheets&amp;"'!"&amp;ADDRESS(ROW(),COLUMN())))</f>
        <v>0</v>
      </c>
      <c r="M266" s="143" cm="1">
        <f t="array" aca="1" ref="M266" ca="1">SUM(INDIRECT("'"&amp;TOTALECSheets&amp;"'!"&amp;ADDRESS(ROW(),COLUMN())))</f>
        <v>0</v>
      </c>
      <c r="N266" s="143" cm="1">
        <f t="array" aca="1" ref="N266" ca="1">SUM(INDIRECT("'"&amp;TOTALECSheets&amp;"'!"&amp;ADDRESS(ROW(),COLUMN())))</f>
        <v>0</v>
      </c>
      <c r="O266" s="143" cm="1">
        <f t="array" aca="1" ref="O266" ca="1">SUM(INDIRECT("'"&amp;TOTALECSheets&amp;"'!"&amp;ADDRESS(ROW(),COLUMN())))</f>
        <v>0</v>
      </c>
      <c r="P266" s="143" cm="1">
        <f t="array" aca="1" ref="P266" ca="1">SUM(INDIRECT("'"&amp;TOTALECSheets&amp;"'!"&amp;ADDRESS(ROW(),COLUMN())))</f>
        <v>0</v>
      </c>
      <c r="Q266" s="143" cm="1">
        <f t="array" aca="1" ref="Q266" ca="1">SUM(INDIRECT("'"&amp;TOTALECSheets&amp;"'!"&amp;ADDRESS(ROW(),COLUMN())))</f>
        <v>0</v>
      </c>
      <c r="R266" s="143" cm="1">
        <f t="array" aca="1" ref="R266" ca="1">SUM(INDIRECT("'"&amp;TOTALECSheets&amp;"'!"&amp;ADDRESS(ROW(),COLUMN())))</f>
        <v>0</v>
      </c>
      <c r="S266" s="79" cm="1">
        <f t="array" aca="1" ref="S266" ca="1">SUM(INDIRECT("'"&amp;TOTALECSheets&amp;"'!"&amp;ADDRESS(ROW(),COLUMN())))</f>
        <v>0</v>
      </c>
      <c r="T266" s="79" cm="1">
        <f t="array" aca="1" ref="T266" ca="1">SUM(INDIRECT("'"&amp;TOTALECSheets&amp;"'!"&amp;ADDRESS(ROW(),COLUMN())))</f>
        <v>0</v>
      </c>
      <c r="U266" s="79" cm="1">
        <f t="array" aca="1" ref="U266" ca="1">SUM(INDIRECT("'"&amp;TOTALECSheets&amp;"'!"&amp;ADDRESS(ROW(),COLUMN())))</f>
        <v>0</v>
      </c>
      <c r="V266" s="79" cm="1">
        <f t="array" aca="1" ref="V266" ca="1">SUM(INDIRECT("'"&amp;TOTALECSheets&amp;"'!"&amp;ADDRESS(ROW(),COLUMN())))</f>
        <v>0</v>
      </c>
      <c r="W266" s="79" cm="1">
        <f t="array" aca="1" ref="W266" ca="1">SUM(INDIRECT("'"&amp;TOTALECSheets&amp;"'!"&amp;ADDRESS(ROW(),COLUMN())))</f>
        <v>0</v>
      </c>
      <c r="X266" s="79" cm="1">
        <f t="array" aca="1" ref="X266" ca="1">SUM(INDIRECT("'"&amp;TOTALECSheets&amp;"'!"&amp;ADDRESS(ROW(),COLUMN())))</f>
        <v>0</v>
      </c>
      <c r="Y266" s="79" cm="1">
        <f t="array" aca="1" ref="Y266" ca="1">SUM(INDIRECT("'"&amp;TOTALECSheets&amp;"'!"&amp;ADDRESS(ROW(),COLUMN())))</f>
        <v>0</v>
      </c>
      <c r="Z266" s="79" cm="1">
        <f t="array" aca="1" ref="Z266" ca="1">SUM(INDIRECT("'"&amp;TOTALECSheets&amp;"'!"&amp;ADDRESS(ROW(),COLUMN())))</f>
        <v>0</v>
      </c>
    </row>
    <row r="267" spans="1:26">
      <c r="A267" s="113" t="str">
        <f>IF(ISBLANK('Input-Accounts'!A266),"",'Input-Accounts'!A266)</f>
        <v/>
      </c>
      <c r="B267" s="127" t="str">
        <f>IF(ISBLANK('Input-Accounts'!B266),"",'Input-Accounts'!B266)</f>
        <v/>
      </c>
      <c r="C267" s="113" t="str">
        <f>IF(ISBLANK('Input-Accounts'!C266),"",'Input-Accounts'!C266)</f>
        <v/>
      </c>
      <c r="E267" s="79" t="s">
        <v>383</v>
      </c>
    </row>
    <row r="268" spans="1:26">
      <c r="A268" s="79"/>
      <c r="C268" s="79"/>
    </row>
    <row r="269" spans="1:26">
      <c r="A269" s="79"/>
      <c r="C269" s="79"/>
    </row>
    <row r="270" spans="1:26">
      <c r="A270" s="79"/>
      <c r="C270" s="79"/>
    </row>
    <row r="271" spans="1:26">
      <c r="A271" s="79"/>
      <c r="C271" s="79"/>
    </row>
    <row r="272" spans="1:26">
      <c r="A272" s="79"/>
      <c r="C272" s="79"/>
    </row>
    <row r="273" s="79" customFormat="1"/>
    <row r="274" s="79" customFormat="1"/>
    <row r="275" s="79" customFormat="1"/>
    <row r="276" s="79" customFormat="1"/>
    <row r="277" s="79" customFormat="1"/>
    <row r="278" s="79" customFormat="1"/>
    <row r="279" s="79" customFormat="1"/>
    <row r="280" s="79" customFormat="1"/>
    <row r="281" s="79" customFormat="1"/>
    <row r="282" s="79" customFormat="1"/>
    <row r="283" s="79" customFormat="1"/>
    <row r="284" s="79" customFormat="1"/>
    <row r="285" s="79" customFormat="1"/>
    <row r="286" s="79" customFormat="1"/>
    <row r="287" s="79" customFormat="1"/>
    <row r="288" s="79" customFormat="1"/>
    <row r="289" s="79" customFormat="1"/>
    <row r="290" s="79" customFormat="1"/>
    <row r="291" s="79" customFormat="1"/>
    <row r="292" s="79" customFormat="1"/>
    <row r="293" s="79" customFormat="1"/>
    <row r="294" s="79" customFormat="1"/>
    <row r="295" s="79" customFormat="1"/>
    <row r="296" s="79" customFormat="1"/>
    <row r="297" s="79" customFormat="1"/>
    <row r="298" s="79" customFormat="1"/>
    <row r="299" s="79" customFormat="1"/>
    <row r="300" s="79" customFormat="1"/>
    <row r="301" s="79" customFormat="1"/>
    <row r="302" s="79" customFormat="1"/>
    <row r="303" s="79" customFormat="1"/>
    <row r="304" s="79" customFormat="1"/>
    <row r="305" spans="1:18">
      <c r="A305" s="79"/>
      <c r="C305" s="79"/>
    </row>
    <row r="306" spans="1:18">
      <c r="A306" s="79"/>
      <c r="C306" s="79"/>
    </row>
    <row r="311" spans="1:18"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</row>
    <row r="312" spans="1:18"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</row>
  </sheetData>
  <pageMargins left="0.7" right="0.7" top="0.75" bottom="0.75" header="0.3" footer="0.3"/>
  <pageSetup scale="53" pageOrder="overThenDown" orientation="landscape" horizontalDpi="1200" verticalDpi="1200" r:id="rId1"/>
  <rowBreaks count="6" manualBreakCount="6">
    <brk id="63" max="12" man="1"/>
    <brk id="107" max="12" man="1"/>
    <brk id="119" max="12" man="1"/>
    <brk id="152" max="12" man="1"/>
    <brk id="193" max="12" man="1"/>
    <brk id="255" max="1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96791-4955-4EB0-81AA-349CFFF5FA4A}">
  <sheetPr codeName="DemandTotal1">
    <tabColor theme="3" tint="0.59999389629810485"/>
  </sheetPr>
  <dimension ref="A1:Z312"/>
  <sheetViews>
    <sheetView workbookViewId="0"/>
  </sheetViews>
  <sheetFormatPr defaultColWidth="9.15234375" defaultRowHeight="14.6" outlineLevelRow="1" outlineLevelCol="1"/>
  <cols>
    <col min="1" max="1" width="4.84375" style="113" customWidth="1"/>
    <col min="2" max="2" width="37.69140625" style="79" customWidth="1"/>
    <col min="3" max="3" width="9.84375" style="113" customWidth="1"/>
    <col min="4" max="4" width="16.3828125" style="79" customWidth="1"/>
    <col min="5" max="5" width="6.69140625" style="79" customWidth="1"/>
    <col min="6" max="6" width="13.53515625" style="79" customWidth="1"/>
    <col min="7" max="13" width="14.84375" style="79" customWidth="1"/>
    <col min="14" max="26" width="14.84375" style="79" customWidth="1" outlineLevel="1"/>
    <col min="27" max="16384" width="9.15234375" style="79"/>
  </cols>
  <sheetData>
    <row r="1" spans="1:26">
      <c r="B1" s="80" t="str">
        <f>'General Inputs'!$D9</f>
        <v>Cascade Natural Gas Corp.</v>
      </c>
    </row>
    <row r="2" spans="1:26">
      <c r="B2" s="80" t="str">
        <f>'General Inputs'!$D10</f>
        <v>Washington Jurisdiction</v>
      </c>
      <c r="I2" s="76"/>
    </row>
    <row r="3" spans="1:26">
      <c r="B3" s="80" t="str">
        <f>'General Inputs'!$D11</f>
        <v>Twelve-Months ended December 31, 2023</v>
      </c>
    </row>
    <row r="4" spans="1:26">
      <c r="B4" s="80" t="str" cm="1">
        <f t="array" aca="1" ref="B4" ca="1">VLOOKUP(_xlfn.TEXTAFTER(CELL("filename",A1),"]"),Contents!B:F,5,FALSE)</f>
        <v>Total, Customer-Realted</v>
      </c>
      <c r="I4" s="77"/>
    </row>
    <row r="5" spans="1:26">
      <c r="B5" s="113"/>
    </row>
    <row r="6" spans="1:26" ht="34.299999999999997">
      <c r="A6" s="117" t="s">
        <v>1</v>
      </c>
      <c r="B6" s="118" t="s">
        <v>392</v>
      </c>
      <c r="C6" s="117" t="s">
        <v>393</v>
      </c>
      <c r="D6" s="117" t="s">
        <v>394</v>
      </c>
      <c r="E6" s="141" t="s">
        <v>382</v>
      </c>
      <c r="F6" s="117"/>
      <c r="G6" s="142" t="str">
        <f>'General Inputs'!D$17</f>
        <v>Res
503</v>
      </c>
      <c r="H6" s="142" t="str">
        <f>'General Inputs'!E$17</f>
        <v>GSC
504</v>
      </c>
      <c r="I6" s="142" t="str">
        <f>'General Inputs'!F$17</f>
        <v>GSI
505</v>
      </c>
      <c r="J6" s="142" t="str">
        <f>'General Inputs'!G$17</f>
        <v>GSLV
511</v>
      </c>
      <c r="K6" s="142" t="str">
        <f>'General Inputs'!H$17</f>
        <v>Interruptible
570</v>
      </c>
      <c r="L6" s="142" t="str">
        <f>'General Inputs'!I$17</f>
        <v>Transport
663</v>
      </c>
      <c r="M6" s="142" t="str">
        <f>'General Inputs'!J$17</f>
        <v>Spl Contracts</v>
      </c>
      <c r="N6" s="142" t="str">
        <f>'General Inputs'!K$17</f>
        <v>Class 8</v>
      </c>
      <c r="O6" s="142" t="str">
        <f>'General Inputs'!L$17</f>
        <v>Class 9</v>
      </c>
      <c r="P6" s="142" t="str">
        <f>'General Inputs'!M$17</f>
        <v>Class 10</v>
      </c>
      <c r="Q6" s="142" t="str">
        <f>'General Inputs'!N$17</f>
        <v>Class 11</v>
      </c>
      <c r="R6" s="142" t="str">
        <f>'General Inputs'!O$17</f>
        <v>Class 12</v>
      </c>
      <c r="S6" s="142" t="str">
        <f>'General Inputs'!P$17</f>
        <v>Class 13</v>
      </c>
      <c r="T6" s="142" t="str">
        <f>'General Inputs'!Q$17</f>
        <v>Class 14</v>
      </c>
      <c r="U6" s="142" t="str">
        <f>'General Inputs'!R$17</f>
        <v>Class 15</v>
      </c>
      <c r="V6" s="142" t="str">
        <f>'General Inputs'!S$17</f>
        <v>Class 16</v>
      </c>
      <c r="W6" s="142" t="str">
        <f>'General Inputs'!T$17</f>
        <v>Class 17</v>
      </c>
      <c r="X6" s="142" t="str">
        <f>'General Inputs'!U$17</f>
        <v>Class 18</v>
      </c>
      <c r="Y6" s="142" t="str">
        <f>'General Inputs'!V$17</f>
        <v>Class 19</v>
      </c>
      <c r="Z6" s="142" t="str">
        <f>'General Inputs'!W$17</f>
        <v>Class 20</v>
      </c>
    </row>
    <row r="7" spans="1:26">
      <c r="A7" s="113" t="str">
        <f>IF(B7="","",MAX(A$1:A6)+1)</f>
        <v/>
      </c>
      <c r="E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</row>
    <row r="8" spans="1:26">
      <c r="A8" s="113">
        <f>IF(ISBLANK('Input-Accounts'!A8),"",'Input-Accounts'!A8)</f>
        <v>1</v>
      </c>
      <c r="B8" s="81" t="str">
        <f>IF(ISBLANK('Input-Accounts'!B8),"",'Input-Accounts'!B8)</f>
        <v>RATE BASE</v>
      </c>
      <c r="C8" s="113" t="str">
        <f>IF(ISBLANK('Input-Accounts'!C8),"",'Input-Accounts'!C8)</f>
        <v/>
      </c>
      <c r="E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</row>
    <row r="9" spans="1:26">
      <c r="A9" s="113">
        <f>IF(ISBLANK('Input-Accounts'!A9),"",'Input-Accounts'!A9)</f>
        <v>2</v>
      </c>
      <c r="B9" s="81" t="str">
        <f>IF(ISBLANK('Input-Accounts'!B9),"",'Input-Accounts'!B9)</f>
        <v>Plant in Service</v>
      </c>
      <c r="C9" s="113" t="str">
        <f>IF(ISBLANK('Input-Accounts'!C9),"",'Input-Accounts'!C9)</f>
        <v/>
      </c>
      <c r="E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</row>
    <row r="10" spans="1:26" outlineLevel="1">
      <c r="A10" s="113">
        <f>IF(ISBLANK('Input-Accounts'!A10),"",'Input-Accounts'!A10)</f>
        <v>3</v>
      </c>
      <c r="B10" s="81" t="str">
        <f>IF(ISBLANK('Input-Accounts'!B10),"",'Input-Accounts'!B10)</f>
        <v>Intangible Plant</v>
      </c>
      <c r="C10" s="113" t="str">
        <f>IF(ISBLANK('Input-Accounts'!C10),"",'Input-Accounts'!C10)</f>
        <v/>
      </c>
      <c r="E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spans="1:26" outlineLevel="1">
      <c r="A11" s="113">
        <f>IF(ISBLANK('Input-Accounts'!A11),"",'Input-Accounts'!A11)</f>
        <v>4</v>
      </c>
      <c r="B11" s="17" t="str">
        <f>IF(ISBLANK('Input-Accounts'!B11),"",'Input-Accounts'!B11)</f>
        <v>Organization</v>
      </c>
      <c r="C11" s="113">
        <f>IF(ISBLANK('Input-Accounts'!C11),"",'Input-Accounts'!C11)</f>
        <v>301</v>
      </c>
      <c r="D11" s="143" cm="1">
        <f t="array" aca="1" ref="D11" ca="1">SUM(INDIRECT("'"&amp;TOTALCustomerSheets&amp;"'!"&amp;ADDRESS(ROW(),COLUMN())))</f>
        <v>39228.530070862173</v>
      </c>
      <c r="E11" s="143">
        <f t="shared" ref="E11:E45" ca="1" si="0">IFERROR(IF(D11="",0,IF(D11=0,0,IF(ABS(D11-SUM($G11:$Z11))&lt;Check_Limit,0,1))),1)</f>
        <v>0</v>
      </c>
      <c r="F11" s="89"/>
      <c r="G11" s="143" cm="1">
        <f t="array" aca="1" ref="G11" ca="1">SUM(INDIRECT("'"&amp;TOTALCustomerSheets&amp;"'!"&amp;ADDRESS(ROW(),COLUMN())))</f>
        <v>30939.032248486947</v>
      </c>
      <c r="H11" s="143" cm="1">
        <f t="array" aca="1" ref="H11" ca="1">SUM(INDIRECT("'"&amp;TOTALCustomerSheets&amp;"'!"&amp;ADDRESS(ROW(),COLUMN())))</f>
        <v>6412.5881610344122</v>
      </c>
      <c r="I11" s="143" cm="1">
        <f t="array" aca="1" ref="I11" ca="1">SUM(INDIRECT("'"&amp;TOTALCustomerSheets&amp;"'!"&amp;ADDRESS(ROW(),COLUMN())))</f>
        <v>462.74159299574137</v>
      </c>
      <c r="J11" s="143" cm="1">
        <f t="array" aca="1" ref="J11" ca="1">SUM(INDIRECT("'"&amp;TOTALCustomerSheets&amp;"'!"&amp;ADDRESS(ROW(),COLUMN())))</f>
        <v>225.77466230728942</v>
      </c>
      <c r="K11" s="143" cm="1">
        <f t="array" aca="1" ref="K11" ca="1">SUM(INDIRECT("'"&amp;TOTALCustomerSheets&amp;"'!"&amp;ADDRESS(ROW(),COLUMN())))</f>
        <v>21.06888346166906</v>
      </c>
      <c r="L11" s="143" cm="1">
        <f t="array" aca="1" ref="L11" ca="1">SUM(INDIRECT("'"&amp;TOTALCustomerSheets&amp;"'!"&amp;ADDRESS(ROW(),COLUMN())))</f>
        <v>863.3252626116996</v>
      </c>
      <c r="M11" s="143" cm="1">
        <f t="array" aca="1" ref="M11" ca="1">SUM(INDIRECT("'"&amp;TOTALCustomerSheets&amp;"'!"&amp;ADDRESS(ROW(),COLUMN())))</f>
        <v>303.99925996441539</v>
      </c>
      <c r="N11" s="143" cm="1">
        <f t="array" aca="1" ref="N11" ca="1">SUM(INDIRECT("'"&amp;TOTALCustomerSheets&amp;"'!"&amp;ADDRESS(ROW(),COLUMN())))</f>
        <v>0</v>
      </c>
      <c r="O11" s="143" cm="1">
        <f t="array" aca="1" ref="O11" ca="1">SUM(INDIRECT("'"&amp;TOTALCustomerSheets&amp;"'!"&amp;ADDRESS(ROW(),COLUMN())))</f>
        <v>0</v>
      </c>
      <c r="P11" s="143" cm="1">
        <f t="array" aca="1" ref="P11" ca="1">SUM(INDIRECT("'"&amp;TOTALCustomerSheets&amp;"'!"&amp;ADDRESS(ROW(),COLUMN())))</f>
        <v>0</v>
      </c>
      <c r="Q11" s="143" cm="1">
        <f t="array" aca="1" ref="Q11" ca="1">SUM(INDIRECT("'"&amp;TOTALCustomerSheets&amp;"'!"&amp;ADDRESS(ROW(),COLUMN())))</f>
        <v>0</v>
      </c>
      <c r="R11" s="143" cm="1">
        <f t="array" aca="1" ref="R11" ca="1">SUM(INDIRECT("'"&amp;TOTALCustomerSheets&amp;"'!"&amp;ADDRESS(ROW(),COLUMN())))</f>
        <v>0</v>
      </c>
      <c r="S11" s="143" cm="1">
        <f t="array" aca="1" ref="S11" ca="1">SUM(INDIRECT("'"&amp;TOTALCustomerSheets&amp;"'!"&amp;ADDRESS(ROW(),COLUMN())))</f>
        <v>0</v>
      </c>
      <c r="T11" s="143" cm="1">
        <f t="array" aca="1" ref="T11" ca="1">SUM(INDIRECT("'"&amp;TOTALCustomerSheets&amp;"'!"&amp;ADDRESS(ROW(),COLUMN())))</f>
        <v>0</v>
      </c>
      <c r="U11" s="143" cm="1">
        <f t="array" aca="1" ref="U11" ca="1">SUM(INDIRECT("'"&amp;TOTALCustomerSheets&amp;"'!"&amp;ADDRESS(ROW(),COLUMN())))</f>
        <v>0</v>
      </c>
      <c r="V11" s="143" cm="1">
        <f t="array" aca="1" ref="V11" ca="1">SUM(INDIRECT("'"&amp;TOTALCustomerSheets&amp;"'!"&amp;ADDRESS(ROW(),COLUMN())))</f>
        <v>0</v>
      </c>
      <c r="W11" s="143" cm="1">
        <f t="array" aca="1" ref="W11" ca="1">SUM(INDIRECT("'"&amp;TOTALCustomerSheets&amp;"'!"&amp;ADDRESS(ROW(),COLUMN())))</f>
        <v>0</v>
      </c>
      <c r="X11" s="143" cm="1">
        <f t="array" aca="1" ref="X11" ca="1">SUM(INDIRECT("'"&amp;TOTALCustomerSheets&amp;"'!"&amp;ADDRESS(ROW(),COLUMN())))</f>
        <v>0</v>
      </c>
      <c r="Y11" s="143" cm="1">
        <f t="array" aca="1" ref="Y11" ca="1">SUM(INDIRECT("'"&amp;TOTALCustomerSheets&amp;"'!"&amp;ADDRESS(ROW(),COLUMN())))</f>
        <v>0</v>
      </c>
      <c r="Z11" s="143" cm="1">
        <f t="array" aca="1" ref="Z11" ca="1">SUM(INDIRECT("'"&amp;TOTALCustomerSheets&amp;"'!"&amp;ADDRESS(ROW(),COLUMN())))</f>
        <v>0</v>
      </c>
    </row>
    <row r="12" spans="1:26" outlineLevel="1">
      <c r="A12" s="113">
        <f>IF(ISBLANK('Input-Accounts'!A12),"",'Input-Accounts'!A12)</f>
        <v>5</v>
      </c>
      <c r="B12" s="17" t="str">
        <f>IF(ISBLANK('Input-Accounts'!B12),"",'Input-Accounts'!B12)</f>
        <v>Franchises &amp; Consents</v>
      </c>
      <c r="C12" s="113">
        <f>IF(ISBLANK('Input-Accounts'!C12),"",'Input-Accounts'!C12)</f>
        <v>302</v>
      </c>
      <c r="D12" s="143" cm="1">
        <f t="array" aca="1" ref="D12" ca="1">SUM(INDIRECT("'"&amp;TOTALCustomerSheets&amp;"'!"&amp;ADDRESS(ROW(),COLUMN())))</f>
        <v>47476.548068767224</v>
      </c>
      <c r="E12" s="143">
        <f t="shared" ca="1" si="0"/>
        <v>0</v>
      </c>
      <c r="F12" s="89"/>
      <c r="G12" s="143" cm="1">
        <f t="array" aca="1" ref="G12" ca="1">SUM(INDIRECT("'"&amp;TOTALCustomerSheets&amp;"'!"&amp;ADDRESS(ROW(),COLUMN())))</f>
        <v>37444.136935364564</v>
      </c>
      <c r="H12" s="143" cm="1">
        <f t="array" aca="1" ref="H12" ca="1">SUM(INDIRECT("'"&amp;TOTALCustomerSheets&amp;"'!"&amp;ADDRESS(ROW(),COLUMN())))</f>
        <v>7760.8707112554484</v>
      </c>
      <c r="I12" s="143" cm="1">
        <f t="array" aca="1" ref="I12" ca="1">SUM(INDIRECT("'"&amp;TOTALCustomerSheets&amp;"'!"&amp;ADDRESS(ROW(),COLUMN())))</f>
        <v>560.03560275123471</v>
      </c>
      <c r="J12" s="143" cm="1">
        <f t="array" aca="1" ref="J12" ca="1">SUM(INDIRECT("'"&amp;TOTALCustomerSheets&amp;"'!"&amp;ADDRESS(ROW(),COLUMN())))</f>
        <v>273.24504865155478</v>
      </c>
      <c r="K12" s="143" cm="1">
        <f t="array" aca="1" ref="K12" ca="1">SUM(INDIRECT("'"&amp;TOTALCustomerSheets&amp;"'!"&amp;ADDRESS(ROW(),COLUMN())))</f>
        <v>25.498734125808188</v>
      </c>
      <c r="L12" s="143" cm="1">
        <f t="array" aca="1" ref="L12" ca="1">SUM(INDIRECT("'"&amp;TOTALCustomerSheets&amp;"'!"&amp;ADDRESS(ROW(),COLUMN())))</f>
        <v>1044.844230852533</v>
      </c>
      <c r="M12" s="143" cm="1">
        <f t="array" aca="1" ref="M12" ca="1">SUM(INDIRECT("'"&amp;TOTALCustomerSheets&amp;"'!"&amp;ADDRESS(ROW(),COLUMN())))</f>
        <v>367.91680576608013</v>
      </c>
      <c r="N12" s="143" cm="1">
        <f t="array" aca="1" ref="N12" ca="1">SUM(INDIRECT("'"&amp;TOTALCustomerSheets&amp;"'!"&amp;ADDRESS(ROW(),COLUMN())))</f>
        <v>0</v>
      </c>
      <c r="O12" s="143" cm="1">
        <f t="array" aca="1" ref="O12" ca="1">SUM(INDIRECT("'"&amp;TOTALCustomerSheets&amp;"'!"&amp;ADDRESS(ROW(),COLUMN())))</f>
        <v>0</v>
      </c>
      <c r="P12" s="143" cm="1">
        <f t="array" aca="1" ref="P12" ca="1">SUM(INDIRECT("'"&amp;TOTALCustomerSheets&amp;"'!"&amp;ADDRESS(ROW(),COLUMN())))</f>
        <v>0</v>
      </c>
      <c r="Q12" s="143" cm="1">
        <f t="array" aca="1" ref="Q12" ca="1">SUM(INDIRECT("'"&amp;TOTALCustomerSheets&amp;"'!"&amp;ADDRESS(ROW(),COLUMN())))</f>
        <v>0</v>
      </c>
      <c r="R12" s="143" cm="1">
        <f t="array" aca="1" ref="R12" ca="1">SUM(INDIRECT("'"&amp;TOTALCustomerSheets&amp;"'!"&amp;ADDRESS(ROW(),COLUMN())))</f>
        <v>0</v>
      </c>
      <c r="S12" s="143" cm="1">
        <f t="array" aca="1" ref="S12" ca="1">SUM(INDIRECT("'"&amp;TOTALCustomerSheets&amp;"'!"&amp;ADDRESS(ROW(),COLUMN())))</f>
        <v>0</v>
      </c>
      <c r="T12" s="143" cm="1">
        <f t="array" aca="1" ref="T12" ca="1">SUM(INDIRECT("'"&amp;TOTALCustomerSheets&amp;"'!"&amp;ADDRESS(ROW(),COLUMN())))</f>
        <v>0</v>
      </c>
      <c r="U12" s="143" cm="1">
        <f t="array" aca="1" ref="U12" ca="1">SUM(INDIRECT("'"&amp;TOTALCustomerSheets&amp;"'!"&amp;ADDRESS(ROW(),COLUMN())))</f>
        <v>0</v>
      </c>
      <c r="V12" s="143" cm="1">
        <f t="array" aca="1" ref="V12" ca="1">SUM(INDIRECT("'"&amp;TOTALCustomerSheets&amp;"'!"&amp;ADDRESS(ROW(),COLUMN())))</f>
        <v>0</v>
      </c>
      <c r="W12" s="143" cm="1">
        <f t="array" aca="1" ref="W12" ca="1">SUM(INDIRECT("'"&amp;TOTALCustomerSheets&amp;"'!"&amp;ADDRESS(ROW(),COLUMN())))</f>
        <v>0</v>
      </c>
      <c r="X12" s="143" cm="1">
        <f t="array" aca="1" ref="X12" ca="1">SUM(INDIRECT("'"&amp;TOTALCustomerSheets&amp;"'!"&amp;ADDRESS(ROW(),COLUMN())))</f>
        <v>0</v>
      </c>
      <c r="Y12" s="143" cm="1">
        <f t="array" aca="1" ref="Y12" ca="1">SUM(INDIRECT("'"&amp;TOTALCustomerSheets&amp;"'!"&amp;ADDRESS(ROW(),COLUMN())))</f>
        <v>0</v>
      </c>
      <c r="Z12" s="143" cm="1">
        <f t="array" aca="1" ref="Z12" ca="1">SUM(INDIRECT("'"&amp;TOTALCustomerSheets&amp;"'!"&amp;ADDRESS(ROW(),COLUMN())))</f>
        <v>0</v>
      </c>
    </row>
    <row r="13" spans="1:26" outlineLevel="1">
      <c r="A13" s="113">
        <f>IF(ISBLANK('Input-Accounts'!A13),"",'Input-Accounts'!A13)</f>
        <v>6</v>
      </c>
      <c r="B13" s="17" t="str">
        <f>IF(ISBLANK('Input-Accounts'!B13),"",'Input-Accounts'!B13)</f>
        <v>Misc. Intangible Plant - Plant Related</v>
      </c>
      <c r="C13" s="113">
        <f>IF(ISBLANK('Input-Accounts'!C13),"",'Input-Accounts'!C13)</f>
        <v>303</v>
      </c>
      <c r="D13" s="143" cm="1">
        <f t="array" aca="1" ref="D13" ca="1">SUM(INDIRECT("'"&amp;TOTALCustomerSheets&amp;"'!"&amp;ADDRESS(ROW(),COLUMN())))</f>
        <v>12576691.021285139</v>
      </c>
      <c r="E13" s="143">
        <f t="shared" ca="1" si="0"/>
        <v>0</v>
      </c>
      <c r="F13" s="89"/>
      <c r="G13" s="143" cm="1">
        <f t="array" aca="1" ref="G13" ca="1">SUM(INDIRECT("'"&amp;TOTALCustomerSheets&amp;"'!"&amp;ADDRESS(ROW(),COLUMN())))</f>
        <v>9919072.8886325862</v>
      </c>
      <c r="H13" s="143" cm="1">
        <f t="array" aca="1" ref="H13" ca="1">SUM(INDIRECT("'"&amp;TOTALCustomerSheets&amp;"'!"&amp;ADDRESS(ROW(),COLUMN())))</f>
        <v>2055879.7335101969</v>
      </c>
      <c r="I13" s="143" cm="1">
        <f t="array" aca="1" ref="I13" ca="1">SUM(INDIRECT("'"&amp;TOTALCustomerSheets&amp;"'!"&amp;ADDRESS(ROW(),COLUMN())))</f>
        <v>148355.24112914625</v>
      </c>
      <c r="J13" s="143" cm="1">
        <f t="array" aca="1" ref="J13" ca="1">SUM(INDIRECT("'"&amp;TOTALCustomerSheets&amp;"'!"&amp;ADDRESS(ROW(),COLUMN())))</f>
        <v>72383.496479335809</v>
      </c>
      <c r="K13" s="143" cm="1">
        <f t="array" aca="1" ref="K13" ca="1">SUM(INDIRECT("'"&amp;TOTALCustomerSheets&amp;"'!"&amp;ADDRESS(ROW(),COLUMN())))</f>
        <v>6754.6970784330624</v>
      </c>
      <c r="L13" s="143" cm="1">
        <f t="array" aca="1" ref="L13" ca="1">SUM(INDIRECT("'"&amp;TOTALCustomerSheets&amp;"'!"&amp;ADDRESS(ROW(),COLUMN())))</f>
        <v>276782.61354997958</v>
      </c>
      <c r="M13" s="143" cm="1">
        <f t="array" aca="1" ref="M13" ca="1">SUM(INDIRECT("'"&amp;TOTALCustomerSheets&amp;"'!"&amp;ADDRESS(ROW(),COLUMN())))</f>
        <v>97462.350905460786</v>
      </c>
      <c r="N13" s="143" cm="1">
        <f t="array" aca="1" ref="N13" ca="1">SUM(INDIRECT("'"&amp;TOTALCustomerSheets&amp;"'!"&amp;ADDRESS(ROW(),COLUMN())))</f>
        <v>0</v>
      </c>
      <c r="O13" s="143" cm="1">
        <f t="array" aca="1" ref="O13" ca="1">SUM(INDIRECT("'"&amp;TOTALCustomerSheets&amp;"'!"&amp;ADDRESS(ROW(),COLUMN())))</f>
        <v>0</v>
      </c>
      <c r="P13" s="143" cm="1">
        <f t="array" aca="1" ref="P13" ca="1">SUM(INDIRECT("'"&amp;TOTALCustomerSheets&amp;"'!"&amp;ADDRESS(ROW(),COLUMN())))</f>
        <v>0</v>
      </c>
      <c r="Q13" s="143" cm="1">
        <f t="array" aca="1" ref="Q13" ca="1">SUM(INDIRECT("'"&amp;TOTALCustomerSheets&amp;"'!"&amp;ADDRESS(ROW(),COLUMN())))</f>
        <v>0</v>
      </c>
      <c r="R13" s="143" cm="1">
        <f t="array" aca="1" ref="R13" ca="1">SUM(INDIRECT("'"&amp;TOTALCustomerSheets&amp;"'!"&amp;ADDRESS(ROW(),COLUMN())))</f>
        <v>0</v>
      </c>
      <c r="S13" s="143" cm="1">
        <f t="array" aca="1" ref="S13" ca="1">SUM(INDIRECT("'"&amp;TOTALCustomerSheets&amp;"'!"&amp;ADDRESS(ROW(),COLUMN())))</f>
        <v>0</v>
      </c>
      <c r="T13" s="143" cm="1">
        <f t="array" aca="1" ref="T13" ca="1">SUM(INDIRECT("'"&amp;TOTALCustomerSheets&amp;"'!"&amp;ADDRESS(ROW(),COLUMN())))</f>
        <v>0</v>
      </c>
      <c r="U13" s="143" cm="1">
        <f t="array" aca="1" ref="U13" ca="1">SUM(INDIRECT("'"&amp;TOTALCustomerSheets&amp;"'!"&amp;ADDRESS(ROW(),COLUMN())))</f>
        <v>0</v>
      </c>
      <c r="V13" s="143" cm="1">
        <f t="array" aca="1" ref="V13" ca="1">SUM(INDIRECT("'"&amp;TOTALCustomerSheets&amp;"'!"&amp;ADDRESS(ROW(),COLUMN())))</f>
        <v>0</v>
      </c>
      <c r="W13" s="143" cm="1">
        <f t="array" aca="1" ref="W13" ca="1">SUM(INDIRECT("'"&amp;TOTALCustomerSheets&amp;"'!"&amp;ADDRESS(ROW(),COLUMN())))</f>
        <v>0</v>
      </c>
      <c r="X13" s="143" cm="1">
        <f t="array" aca="1" ref="X13" ca="1">SUM(INDIRECT("'"&amp;TOTALCustomerSheets&amp;"'!"&amp;ADDRESS(ROW(),COLUMN())))</f>
        <v>0</v>
      </c>
      <c r="Y13" s="143" cm="1">
        <f t="array" aca="1" ref="Y13" ca="1">SUM(INDIRECT("'"&amp;TOTALCustomerSheets&amp;"'!"&amp;ADDRESS(ROW(),COLUMN())))</f>
        <v>0</v>
      </c>
      <c r="Z13" s="143" cm="1">
        <f t="array" aca="1" ref="Z13" ca="1">SUM(INDIRECT("'"&amp;TOTALCustomerSheets&amp;"'!"&amp;ADDRESS(ROW(),COLUMN())))</f>
        <v>0</v>
      </c>
    </row>
    <row r="14" spans="1:26" outlineLevel="1">
      <c r="A14" s="113">
        <f>IF(ISBLANK('Input-Accounts'!A14),"",'Input-Accounts'!A14)</f>
        <v>7</v>
      </c>
      <c r="B14" s="17" t="str">
        <f>IF(ISBLANK('Input-Accounts'!B14),"",'Input-Accounts'!B14)</f>
        <v>Misc. Intangible Plant - Throughtput Related</v>
      </c>
      <c r="C14" s="113">
        <f>IF(ISBLANK('Input-Accounts'!C14),"",'Input-Accounts'!C14)</f>
        <v>303</v>
      </c>
      <c r="D14" s="143" cm="1">
        <f t="array" aca="1" ref="D14" ca="1">SUM(INDIRECT("'"&amp;TOTALCustomerSheets&amp;"'!"&amp;ADDRESS(ROW(),COLUMN())))</f>
        <v>0</v>
      </c>
      <c r="E14" s="143">
        <f t="shared" ca="1" si="0"/>
        <v>0</v>
      </c>
      <c r="F14" s="89"/>
      <c r="G14" s="143" cm="1">
        <f t="array" aca="1" ref="G14" ca="1">SUM(INDIRECT("'"&amp;TOTALCustomerSheets&amp;"'!"&amp;ADDRESS(ROW(),COLUMN())))</f>
        <v>0</v>
      </c>
      <c r="H14" s="143" cm="1">
        <f t="array" aca="1" ref="H14" ca="1">SUM(INDIRECT("'"&amp;TOTALCustomerSheets&amp;"'!"&amp;ADDRESS(ROW(),COLUMN())))</f>
        <v>0</v>
      </c>
      <c r="I14" s="143" cm="1">
        <f t="array" aca="1" ref="I14" ca="1">SUM(INDIRECT("'"&amp;TOTALCustomerSheets&amp;"'!"&amp;ADDRESS(ROW(),COLUMN())))</f>
        <v>0</v>
      </c>
      <c r="J14" s="143" cm="1">
        <f t="array" aca="1" ref="J14" ca="1">SUM(INDIRECT("'"&amp;TOTALCustomerSheets&amp;"'!"&amp;ADDRESS(ROW(),COLUMN())))</f>
        <v>0</v>
      </c>
      <c r="K14" s="143" cm="1">
        <f t="array" aca="1" ref="K14" ca="1">SUM(INDIRECT("'"&amp;TOTALCustomerSheets&amp;"'!"&amp;ADDRESS(ROW(),COLUMN())))</f>
        <v>0</v>
      </c>
      <c r="L14" s="143" cm="1">
        <f t="array" aca="1" ref="L14" ca="1">SUM(INDIRECT("'"&amp;TOTALCustomerSheets&amp;"'!"&amp;ADDRESS(ROW(),COLUMN())))</f>
        <v>0</v>
      </c>
      <c r="M14" s="143" cm="1">
        <f t="array" aca="1" ref="M14" ca="1">SUM(INDIRECT("'"&amp;TOTALCustomerSheets&amp;"'!"&amp;ADDRESS(ROW(),COLUMN())))</f>
        <v>0</v>
      </c>
      <c r="N14" s="143" cm="1">
        <f t="array" aca="1" ref="N14" ca="1">SUM(INDIRECT("'"&amp;TOTALCustomerSheets&amp;"'!"&amp;ADDRESS(ROW(),COLUMN())))</f>
        <v>0</v>
      </c>
      <c r="O14" s="143" cm="1">
        <f t="array" aca="1" ref="O14" ca="1">SUM(INDIRECT("'"&amp;TOTALCustomerSheets&amp;"'!"&amp;ADDRESS(ROW(),COLUMN())))</f>
        <v>0</v>
      </c>
      <c r="P14" s="143" cm="1">
        <f t="array" aca="1" ref="P14" ca="1">SUM(INDIRECT("'"&amp;TOTALCustomerSheets&amp;"'!"&amp;ADDRESS(ROW(),COLUMN())))</f>
        <v>0</v>
      </c>
      <c r="Q14" s="143" cm="1">
        <f t="array" aca="1" ref="Q14" ca="1">SUM(INDIRECT("'"&amp;TOTALCustomerSheets&amp;"'!"&amp;ADDRESS(ROW(),COLUMN())))</f>
        <v>0</v>
      </c>
      <c r="R14" s="143" cm="1">
        <f t="array" aca="1" ref="R14" ca="1">SUM(INDIRECT("'"&amp;TOTALCustomerSheets&amp;"'!"&amp;ADDRESS(ROW(),COLUMN())))</f>
        <v>0</v>
      </c>
      <c r="S14" s="143" cm="1">
        <f t="array" aca="1" ref="S14" ca="1">SUM(INDIRECT("'"&amp;TOTALCustomerSheets&amp;"'!"&amp;ADDRESS(ROW(),COLUMN())))</f>
        <v>0</v>
      </c>
      <c r="T14" s="143" cm="1">
        <f t="array" aca="1" ref="T14" ca="1">SUM(INDIRECT("'"&amp;TOTALCustomerSheets&amp;"'!"&amp;ADDRESS(ROW(),COLUMN())))</f>
        <v>0</v>
      </c>
      <c r="U14" s="143" cm="1">
        <f t="array" aca="1" ref="U14" ca="1">SUM(INDIRECT("'"&amp;TOTALCustomerSheets&amp;"'!"&amp;ADDRESS(ROW(),COLUMN())))</f>
        <v>0</v>
      </c>
      <c r="V14" s="143" cm="1">
        <f t="array" aca="1" ref="V14" ca="1">SUM(INDIRECT("'"&amp;TOTALCustomerSheets&amp;"'!"&amp;ADDRESS(ROW(),COLUMN())))</f>
        <v>0</v>
      </c>
      <c r="W14" s="143" cm="1">
        <f t="array" aca="1" ref="W14" ca="1">SUM(INDIRECT("'"&amp;TOTALCustomerSheets&amp;"'!"&amp;ADDRESS(ROW(),COLUMN())))</f>
        <v>0</v>
      </c>
      <c r="X14" s="143" cm="1">
        <f t="array" aca="1" ref="X14" ca="1">SUM(INDIRECT("'"&amp;TOTALCustomerSheets&amp;"'!"&amp;ADDRESS(ROW(),COLUMN())))</f>
        <v>0</v>
      </c>
      <c r="Y14" s="143" cm="1">
        <f t="array" aca="1" ref="Y14" ca="1">SUM(INDIRECT("'"&amp;TOTALCustomerSheets&amp;"'!"&amp;ADDRESS(ROW(),COLUMN())))</f>
        <v>0</v>
      </c>
      <c r="Z14" s="143" cm="1">
        <f t="array" aca="1" ref="Z14" ca="1">SUM(INDIRECT("'"&amp;TOTALCustomerSheets&amp;"'!"&amp;ADDRESS(ROW(),COLUMN())))</f>
        <v>0</v>
      </c>
    </row>
    <row r="15" spans="1:26" outlineLevel="1">
      <c r="A15" s="113">
        <f>IF(ISBLANK('Input-Accounts'!A15),"",'Input-Accounts'!A15)</f>
        <v>8</v>
      </c>
      <c r="B15" s="17" t="str">
        <f>IF(ISBLANK('Input-Accounts'!B15),"",'Input-Accounts'!B15)</f>
        <v>Misc. Intangible Plant - Customer Related</v>
      </c>
      <c r="C15" s="113">
        <f>IF(ISBLANK('Input-Accounts'!C15),"",'Input-Accounts'!C15)</f>
        <v>303</v>
      </c>
      <c r="D15" s="143" cm="1">
        <f t="array" aca="1" ref="D15" ca="1">SUM(INDIRECT("'"&amp;TOTALCustomerSheets&amp;"'!"&amp;ADDRESS(ROW(),COLUMN())))</f>
        <v>19001027.60096918</v>
      </c>
      <c r="E15" s="143">
        <f t="shared" ca="1" si="0"/>
        <v>0</v>
      </c>
      <c r="F15" s="89"/>
      <c r="G15" s="143" cm="1">
        <f t="array" aca="1" ref="G15" ca="1">SUM(INDIRECT("'"&amp;TOTALCustomerSheets&amp;"'!"&amp;ADDRESS(ROW(),COLUMN())))</f>
        <v>16680105.251852416</v>
      </c>
      <c r="H15" s="143" cm="1">
        <f t="array" aca="1" ref="H15" ca="1">SUM(INDIRECT("'"&amp;TOTALCustomerSheets&amp;"'!"&amp;ADDRESS(ROW(),COLUMN())))</f>
        <v>2255593.6496177823</v>
      </c>
      <c r="I15" s="143" cm="1">
        <f t="array" aca="1" ref="I15" ca="1">SUM(INDIRECT("'"&amp;TOTALCustomerSheets&amp;"'!"&amp;ADDRESS(ROW(),COLUMN())))</f>
        <v>40371.668229707924</v>
      </c>
      <c r="J15" s="143" cm="1">
        <f t="array" aca="1" ref="J15" ca="1">SUM(INDIRECT("'"&amp;TOTALCustomerSheets&amp;"'!"&amp;ADDRESS(ROW(),COLUMN())))</f>
        <v>8074.333645941585</v>
      </c>
      <c r="K15" s="143" cm="1">
        <f t="array" aca="1" ref="K15" ca="1">SUM(INDIRECT("'"&amp;TOTALCustomerSheets&amp;"'!"&amp;ADDRESS(ROW(),COLUMN())))</f>
        <v>570.91248001607164</v>
      </c>
      <c r="L15" s="143" cm="1">
        <f t="array" aca="1" ref="L15" ca="1">SUM(INDIRECT("'"&amp;TOTALCustomerSheets&amp;"'!"&amp;ADDRESS(ROW(),COLUMN())))</f>
        <v>15740.872663300263</v>
      </c>
      <c r="M15" s="143" cm="1">
        <f t="array" aca="1" ref="M15" ca="1">SUM(INDIRECT("'"&amp;TOTALCustomerSheets&amp;"'!"&amp;ADDRESS(ROW(),COLUMN())))</f>
        <v>570.91248001607164</v>
      </c>
      <c r="N15" s="143" cm="1">
        <f t="array" aca="1" ref="N15" ca="1">SUM(INDIRECT("'"&amp;TOTALCustomerSheets&amp;"'!"&amp;ADDRESS(ROW(),COLUMN())))</f>
        <v>0</v>
      </c>
      <c r="O15" s="143" cm="1">
        <f t="array" aca="1" ref="O15" ca="1">SUM(INDIRECT("'"&amp;TOTALCustomerSheets&amp;"'!"&amp;ADDRESS(ROW(),COLUMN())))</f>
        <v>0</v>
      </c>
      <c r="P15" s="143" cm="1">
        <f t="array" aca="1" ref="P15" ca="1">SUM(INDIRECT("'"&amp;TOTALCustomerSheets&amp;"'!"&amp;ADDRESS(ROW(),COLUMN())))</f>
        <v>0</v>
      </c>
      <c r="Q15" s="143" cm="1">
        <f t="array" aca="1" ref="Q15" ca="1">SUM(INDIRECT("'"&amp;TOTALCustomerSheets&amp;"'!"&amp;ADDRESS(ROW(),COLUMN())))</f>
        <v>0</v>
      </c>
      <c r="R15" s="143" cm="1">
        <f t="array" aca="1" ref="R15" ca="1">SUM(INDIRECT("'"&amp;TOTALCustomerSheets&amp;"'!"&amp;ADDRESS(ROW(),COLUMN())))</f>
        <v>0</v>
      </c>
      <c r="S15" s="143" cm="1">
        <f t="array" aca="1" ref="S15" ca="1">SUM(INDIRECT("'"&amp;TOTALCustomerSheets&amp;"'!"&amp;ADDRESS(ROW(),COLUMN())))</f>
        <v>0</v>
      </c>
      <c r="T15" s="143" cm="1">
        <f t="array" aca="1" ref="T15" ca="1">SUM(INDIRECT("'"&amp;TOTALCustomerSheets&amp;"'!"&amp;ADDRESS(ROW(),COLUMN())))</f>
        <v>0</v>
      </c>
      <c r="U15" s="143" cm="1">
        <f t="array" aca="1" ref="U15" ca="1">SUM(INDIRECT("'"&amp;TOTALCustomerSheets&amp;"'!"&amp;ADDRESS(ROW(),COLUMN())))</f>
        <v>0</v>
      </c>
      <c r="V15" s="143" cm="1">
        <f t="array" aca="1" ref="V15" ca="1">SUM(INDIRECT("'"&amp;TOTALCustomerSheets&amp;"'!"&amp;ADDRESS(ROW(),COLUMN())))</f>
        <v>0</v>
      </c>
      <c r="W15" s="143" cm="1">
        <f t="array" aca="1" ref="W15" ca="1">SUM(INDIRECT("'"&amp;TOTALCustomerSheets&amp;"'!"&amp;ADDRESS(ROW(),COLUMN())))</f>
        <v>0</v>
      </c>
      <c r="X15" s="143" cm="1">
        <f t="array" aca="1" ref="X15" ca="1">SUM(INDIRECT("'"&amp;TOTALCustomerSheets&amp;"'!"&amp;ADDRESS(ROW(),COLUMN())))</f>
        <v>0</v>
      </c>
      <c r="Y15" s="143" cm="1">
        <f t="array" aca="1" ref="Y15" ca="1">SUM(INDIRECT("'"&amp;TOTALCustomerSheets&amp;"'!"&amp;ADDRESS(ROW(),COLUMN())))</f>
        <v>0</v>
      </c>
      <c r="Z15" s="143" cm="1">
        <f t="array" aca="1" ref="Z15" ca="1">SUM(INDIRECT("'"&amp;TOTALCustomerSheets&amp;"'!"&amp;ADDRESS(ROW(),COLUMN())))</f>
        <v>0</v>
      </c>
    </row>
    <row r="16" spans="1:26" outlineLevel="1">
      <c r="A16" s="113">
        <f>IF(ISBLANK('Input-Accounts'!A16),"",'Input-Accounts'!A16)</f>
        <v>9</v>
      </c>
      <c r="B16" s="79" t="str">
        <f>IF(ISBLANK('Input-Accounts'!B16),"",'Input-Accounts'!B16)</f>
        <v>Subtotal - Intangible Plant</v>
      </c>
      <c r="C16" s="113" t="str">
        <f>IF(ISBLANK('Input-Accounts'!C16),"",'Input-Accounts'!C16)</f>
        <v/>
      </c>
      <c r="D16" s="144" cm="1">
        <f t="array" aca="1" ref="D16" ca="1">SUM(INDIRECT("'"&amp;TOTALCustomerSheets&amp;"'!"&amp;ADDRESS(ROW(),COLUMN())))</f>
        <v>31664423.700393949</v>
      </c>
      <c r="E16" s="143">
        <f t="shared" ca="1" si="0"/>
        <v>0</v>
      </c>
      <c r="G16" s="144" cm="1">
        <f t="array" aca="1" ref="G16" ca="1">SUM(INDIRECT("'"&amp;TOTALCustomerSheets&amp;"'!"&amp;ADDRESS(ROW(),COLUMN())))</f>
        <v>26667561.309668854</v>
      </c>
      <c r="H16" s="144" cm="1">
        <f t="array" aca="1" ref="H16" ca="1">SUM(INDIRECT("'"&amp;TOTALCustomerSheets&amp;"'!"&amp;ADDRESS(ROW(),COLUMN())))</f>
        <v>4325646.8420002693</v>
      </c>
      <c r="I16" s="144" cm="1">
        <f t="array" aca="1" ref="I16" ca="1">SUM(INDIRECT("'"&amp;TOTALCustomerSheets&amp;"'!"&amp;ADDRESS(ROW(),COLUMN())))</f>
        <v>189749.68655460115</v>
      </c>
      <c r="J16" s="144" cm="1">
        <f t="array" aca="1" ref="J16" ca="1">SUM(INDIRECT("'"&amp;TOTALCustomerSheets&amp;"'!"&amp;ADDRESS(ROW(),COLUMN())))</f>
        <v>80956.849836236244</v>
      </c>
      <c r="K16" s="144" cm="1">
        <f t="array" aca="1" ref="K16" ca="1">SUM(INDIRECT("'"&amp;TOTALCustomerSheets&amp;"'!"&amp;ADDRESS(ROW(),COLUMN())))</f>
        <v>7372.1771760366109</v>
      </c>
      <c r="L16" s="144" cm="1">
        <f t="array" aca="1" ref="L16" ca="1">SUM(INDIRECT("'"&amp;TOTALCustomerSheets&amp;"'!"&amp;ADDRESS(ROW(),COLUMN())))</f>
        <v>294431.65570674406</v>
      </c>
      <c r="M16" s="144" cm="1">
        <f t="array" aca="1" ref="M16" ca="1">SUM(INDIRECT("'"&amp;TOTALCustomerSheets&amp;"'!"&amp;ADDRESS(ROW(),COLUMN())))</f>
        <v>98705.179451207339</v>
      </c>
      <c r="N16" s="144" cm="1">
        <f t="array" aca="1" ref="N16" ca="1">SUM(INDIRECT("'"&amp;TOTALCustomerSheets&amp;"'!"&amp;ADDRESS(ROW(),COLUMN())))</f>
        <v>0</v>
      </c>
      <c r="O16" s="144" cm="1">
        <f t="array" aca="1" ref="O16" ca="1">SUM(INDIRECT("'"&amp;TOTALCustomerSheets&amp;"'!"&amp;ADDRESS(ROW(),COLUMN())))</f>
        <v>0</v>
      </c>
      <c r="P16" s="144" cm="1">
        <f t="array" aca="1" ref="P16" ca="1">SUM(INDIRECT("'"&amp;TOTALCustomerSheets&amp;"'!"&amp;ADDRESS(ROW(),COLUMN())))</f>
        <v>0</v>
      </c>
      <c r="Q16" s="144" cm="1">
        <f t="array" aca="1" ref="Q16" ca="1">SUM(INDIRECT("'"&amp;TOTALCustomerSheets&amp;"'!"&amp;ADDRESS(ROW(),COLUMN())))</f>
        <v>0</v>
      </c>
      <c r="R16" s="144" cm="1">
        <f t="array" aca="1" ref="R16" ca="1">SUM(INDIRECT("'"&amp;TOTALCustomerSheets&amp;"'!"&amp;ADDRESS(ROW(),COLUMN())))</f>
        <v>0</v>
      </c>
      <c r="S16" s="144" cm="1">
        <f t="array" aca="1" ref="S16" ca="1">SUM(INDIRECT("'"&amp;TOTALCustomerSheets&amp;"'!"&amp;ADDRESS(ROW(),COLUMN())))</f>
        <v>0</v>
      </c>
      <c r="T16" s="144" cm="1">
        <f t="array" aca="1" ref="T16" ca="1">SUM(INDIRECT("'"&amp;TOTALCustomerSheets&amp;"'!"&amp;ADDRESS(ROW(),COLUMN())))</f>
        <v>0</v>
      </c>
      <c r="U16" s="144" cm="1">
        <f t="array" aca="1" ref="U16" ca="1">SUM(INDIRECT("'"&amp;TOTALCustomerSheets&amp;"'!"&amp;ADDRESS(ROW(),COLUMN())))</f>
        <v>0</v>
      </c>
      <c r="V16" s="144" cm="1">
        <f t="array" aca="1" ref="V16" ca="1">SUM(INDIRECT("'"&amp;TOTALCustomerSheets&amp;"'!"&amp;ADDRESS(ROW(),COLUMN())))</f>
        <v>0</v>
      </c>
      <c r="W16" s="144" cm="1">
        <f t="array" aca="1" ref="W16" ca="1">SUM(INDIRECT("'"&amp;TOTALCustomerSheets&amp;"'!"&amp;ADDRESS(ROW(),COLUMN())))</f>
        <v>0</v>
      </c>
      <c r="X16" s="144" cm="1">
        <f t="array" aca="1" ref="X16" ca="1">SUM(INDIRECT("'"&amp;TOTALCustomerSheets&amp;"'!"&amp;ADDRESS(ROW(),COLUMN())))</f>
        <v>0</v>
      </c>
      <c r="Y16" s="144" cm="1">
        <f t="array" aca="1" ref="Y16" ca="1">SUM(INDIRECT("'"&amp;TOTALCustomerSheets&amp;"'!"&amp;ADDRESS(ROW(),COLUMN())))</f>
        <v>0</v>
      </c>
      <c r="Z16" s="144" cm="1">
        <f t="array" aca="1" ref="Z16" ca="1">SUM(INDIRECT("'"&amp;TOTALCustomerSheets&amp;"'!"&amp;ADDRESS(ROW(),COLUMN())))</f>
        <v>0</v>
      </c>
    </row>
    <row r="17" spans="1:26" outlineLevel="1">
      <c r="D17" s="143"/>
      <c r="E17" s="143">
        <f t="shared" si="0"/>
        <v>0</v>
      </c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</row>
    <row r="18" spans="1:26" outlineLevel="1">
      <c r="A18" s="113">
        <f>IF(ISBLANK('Input-Accounts'!A18),"",'Input-Accounts'!A18)</f>
        <v>10</v>
      </c>
      <c r="B18" s="81" t="str">
        <f>IF(ISBLANK('Input-Accounts'!B18),"",'Input-Accounts'!B18)</f>
        <v xml:space="preserve">Transmission plant </v>
      </c>
      <c r="D18" s="143"/>
      <c r="E18" s="143">
        <f t="shared" si="0"/>
        <v>0</v>
      </c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</row>
    <row r="19" spans="1:26" outlineLevel="1">
      <c r="A19" s="113">
        <f>IF(ISBLANK('Input-Accounts'!A19),"",'Input-Accounts'!A19)</f>
        <v>11</v>
      </c>
      <c r="B19" s="17" t="str">
        <f>IF(ISBLANK('Input-Accounts'!B19),"",'Input-Accounts'!B19)</f>
        <v>Land and Land Rights</v>
      </c>
      <c r="C19" s="113">
        <f>IF(ISBLANK('Input-Accounts'!C19),"",'Input-Accounts'!C19)</f>
        <v>365.1</v>
      </c>
      <c r="D19" s="143" cm="1">
        <f t="array" aca="1" ref="D19" ca="1">SUM(INDIRECT("'"&amp;TOTALCustomerSheets&amp;"'!"&amp;ADDRESS(ROW(),COLUMN())))</f>
        <v>0</v>
      </c>
      <c r="E19" s="143">
        <f t="shared" ca="1" si="0"/>
        <v>0</v>
      </c>
      <c r="F19" s="89"/>
      <c r="G19" s="143" cm="1">
        <f t="array" aca="1" ref="G19" ca="1">SUM(INDIRECT("'"&amp;TOTALCustomerSheets&amp;"'!"&amp;ADDRESS(ROW(),COLUMN())))</f>
        <v>0</v>
      </c>
      <c r="H19" s="143" cm="1">
        <f t="array" aca="1" ref="H19" ca="1">SUM(INDIRECT("'"&amp;TOTALCustomerSheets&amp;"'!"&amp;ADDRESS(ROW(),COLUMN())))</f>
        <v>0</v>
      </c>
      <c r="I19" s="143" cm="1">
        <f t="array" aca="1" ref="I19" ca="1">SUM(INDIRECT("'"&amp;TOTALCustomerSheets&amp;"'!"&amp;ADDRESS(ROW(),COLUMN())))</f>
        <v>0</v>
      </c>
      <c r="J19" s="143" cm="1">
        <f t="array" aca="1" ref="J19" ca="1">SUM(INDIRECT("'"&amp;TOTALCustomerSheets&amp;"'!"&amp;ADDRESS(ROW(),COLUMN())))</f>
        <v>0</v>
      </c>
      <c r="K19" s="143" cm="1">
        <f t="array" aca="1" ref="K19" ca="1">SUM(INDIRECT("'"&amp;TOTALCustomerSheets&amp;"'!"&amp;ADDRESS(ROW(),COLUMN())))</f>
        <v>0</v>
      </c>
      <c r="L19" s="143" cm="1">
        <f t="array" aca="1" ref="L19" ca="1">SUM(INDIRECT("'"&amp;TOTALCustomerSheets&amp;"'!"&amp;ADDRESS(ROW(),COLUMN())))</f>
        <v>0</v>
      </c>
      <c r="M19" s="143" cm="1">
        <f t="array" aca="1" ref="M19" ca="1">SUM(INDIRECT("'"&amp;TOTALCustomerSheets&amp;"'!"&amp;ADDRESS(ROW(),COLUMN())))</f>
        <v>0</v>
      </c>
      <c r="N19" s="143" cm="1">
        <f t="array" aca="1" ref="N19" ca="1">SUM(INDIRECT("'"&amp;TOTALCustomerSheets&amp;"'!"&amp;ADDRESS(ROW(),COLUMN())))</f>
        <v>0</v>
      </c>
      <c r="O19" s="143" cm="1">
        <f t="array" aca="1" ref="O19" ca="1">SUM(INDIRECT("'"&amp;TOTALCustomerSheets&amp;"'!"&amp;ADDRESS(ROW(),COLUMN())))</f>
        <v>0</v>
      </c>
      <c r="P19" s="143" cm="1">
        <f t="array" aca="1" ref="P19" ca="1">SUM(INDIRECT("'"&amp;TOTALCustomerSheets&amp;"'!"&amp;ADDRESS(ROW(),COLUMN())))</f>
        <v>0</v>
      </c>
      <c r="Q19" s="143" cm="1">
        <f t="array" aca="1" ref="Q19" ca="1">SUM(INDIRECT("'"&amp;TOTALCustomerSheets&amp;"'!"&amp;ADDRESS(ROW(),COLUMN())))</f>
        <v>0</v>
      </c>
      <c r="R19" s="143" cm="1">
        <f t="array" aca="1" ref="R19" ca="1">SUM(INDIRECT("'"&amp;TOTALCustomerSheets&amp;"'!"&amp;ADDRESS(ROW(),COLUMN())))</f>
        <v>0</v>
      </c>
      <c r="S19" s="143" cm="1">
        <f t="array" aca="1" ref="S19" ca="1">SUM(INDIRECT("'"&amp;TOTALCustomerSheets&amp;"'!"&amp;ADDRESS(ROW(),COLUMN())))</f>
        <v>0</v>
      </c>
      <c r="T19" s="143" cm="1">
        <f t="array" aca="1" ref="T19" ca="1">SUM(INDIRECT("'"&amp;TOTALCustomerSheets&amp;"'!"&amp;ADDRESS(ROW(),COLUMN())))</f>
        <v>0</v>
      </c>
      <c r="U19" s="143" cm="1">
        <f t="array" aca="1" ref="U19" ca="1">SUM(INDIRECT("'"&amp;TOTALCustomerSheets&amp;"'!"&amp;ADDRESS(ROW(),COLUMN())))</f>
        <v>0</v>
      </c>
      <c r="V19" s="143" cm="1">
        <f t="array" aca="1" ref="V19" ca="1">SUM(INDIRECT("'"&amp;TOTALCustomerSheets&amp;"'!"&amp;ADDRESS(ROW(),COLUMN())))</f>
        <v>0</v>
      </c>
      <c r="W19" s="143" cm="1">
        <f t="array" aca="1" ref="W19" ca="1">SUM(INDIRECT("'"&amp;TOTALCustomerSheets&amp;"'!"&amp;ADDRESS(ROW(),COLUMN())))</f>
        <v>0</v>
      </c>
      <c r="X19" s="143" cm="1">
        <f t="array" aca="1" ref="X19" ca="1">SUM(INDIRECT("'"&amp;TOTALCustomerSheets&amp;"'!"&amp;ADDRESS(ROW(),COLUMN())))</f>
        <v>0</v>
      </c>
      <c r="Y19" s="143" cm="1">
        <f t="array" aca="1" ref="Y19" ca="1">SUM(INDIRECT("'"&amp;TOTALCustomerSheets&amp;"'!"&amp;ADDRESS(ROW(),COLUMN())))</f>
        <v>0</v>
      </c>
      <c r="Z19" s="143" cm="1">
        <f t="array" aca="1" ref="Z19" ca="1">SUM(INDIRECT("'"&amp;TOTALCustomerSheets&amp;"'!"&amp;ADDRESS(ROW(),COLUMN())))</f>
        <v>0</v>
      </c>
    </row>
    <row r="20" spans="1:26" outlineLevel="1">
      <c r="A20" s="113">
        <f>IF(ISBLANK('Input-Accounts'!A20),"",'Input-Accounts'!A20)</f>
        <v>12</v>
      </c>
      <c r="B20" s="17" t="str">
        <f>IF(ISBLANK('Input-Accounts'!B20),"",'Input-Accounts'!B20)</f>
        <v>Structures and improvements</v>
      </c>
      <c r="C20" s="113">
        <f>IF(ISBLANK('Input-Accounts'!C20),"",'Input-Accounts'!C20)</f>
        <v>366</v>
      </c>
      <c r="D20" s="143" cm="1">
        <f t="array" aca="1" ref="D20" ca="1">SUM(INDIRECT("'"&amp;TOTALCustomerSheets&amp;"'!"&amp;ADDRESS(ROW(),COLUMN())))</f>
        <v>0</v>
      </c>
      <c r="E20" s="143">
        <f t="shared" ref="E20:E25" ca="1" si="1">IFERROR(IF(D20="",0,IF(D20=0,0,IF(ABS(D20-SUM($G20:$Z20))&lt;Check_Limit,0,1))),1)</f>
        <v>0</v>
      </c>
      <c r="F20" s="89"/>
      <c r="G20" s="143" cm="1">
        <f t="array" aca="1" ref="G20" ca="1">SUM(INDIRECT("'"&amp;TOTALCustomerSheets&amp;"'!"&amp;ADDRESS(ROW(),COLUMN())))</f>
        <v>0</v>
      </c>
      <c r="H20" s="143" cm="1">
        <f t="array" aca="1" ref="H20" ca="1">SUM(INDIRECT("'"&amp;TOTALCustomerSheets&amp;"'!"&amp;ADDRESS(ROW(),COLUMN())))</f>
        <v>0</v>
      </c>
      <c r="I20" s="143" cm="1">
        <f t="array" aca="1" ref="I20" ca="1">SUM(INDIRECT("'"&amp;TOTALCustomerSheets&amp;"'!"&amp;ADDRESS(ROW(),COLUMN())))</f>
        <v>0</v>
      </c>
      <c r="J20" s="143" cm="1">
        <f t="array" aca="1" ref="J20" ca="1">SUM(INDIRECT("'"&amp;TOTALCustomerSheets&amp;"'!"&amp;ADDRESS(ROW(),COLUMN())))</f>
        <v>0</v>
      </c>
      <c r="K20" s="143" cm="1">
        <f t="array" aca="1" ref="K20" ca="1">SUM(INDIRECT("'"&amp;TOTALCustomerSheets&amp;"'!"&amp;ADDRESS(ROW(),COLUMN())))</f>
        <v>0</v>
      </c>
      <c r="L20" s="143" cm="1">
        <f t="array" aca="1" ref="L20" ca="1">SUM(INDIRECT("'"&amp;TOTALCustomerSheets&amp;"'!"&amp;ADDRESS(ROW(),COLUMN())))</f>
        <v>0</v>
      </c>
      <c r="M20" s="143" cm="1">
        <f t="array" aca="1" ref="M20" ca="1">SUM(INDIRECT("'"&amp;TOTALCustomerSheets&amp;"'!"&amp;ADDRESS(ROW(),COLUMN())))</f>
        <v>0</v>
      </c>
      <c r="N20" s="143" cm="1">
        <f t="array" aca="1" ref="N20" ca="1">SUM(INDIRECT("'"&amp;TOTALCustomerSheets&amp;"'!"&amp;ADDRESS(ROW(),COLUMN())))</f>
        <v>0</v>
      </c>
      <c r="O20" s="143" cm="1">
        <f t="array" aca="1" ref="O20" ca="1">SUM(INDIRECT("'"&amp;TOTALCustomerSheets&amp;"'!"&amp;ADDRESS(ROW(),COLUMN())))</f>
        <v>0</v>
      </c>
      <c r="P20" s="143" cm="1">
        <f t="array" aca="1" ref="P20" ca="1">SUM(INDIRECT("'"&amp;TOTALCustomerSheets&amp;"'!"&amp;ADDRESS(ROW(),COLUMN())))</f>
        <v>0</v>
      </c>
      <c r="Q20" s="143" cm="1">
        <f t="array" aca="1" ref="Q20" ca="1">SUM(INDIRECT("'"&amp;TOTALCustomerSheets&amp;"'!"&amp;ADDRESS(ROW(),COLUMN())))</f>
        <v>0</v>
      </c>
      <c r="R20" s="143" cm="1">
        <f t="array" aca="1" ref="R20" ca="1">SUM(INDIRECT("'"&amp;TOTALCustomerSheets&amp;"'!"&amp;ADDRESS(ROW(),COLUMN())))</f>
        <v>0</v>
      </c>
      <c r="S20" s="143" cm="1">
        <f t="array" aca="1" ref="S20" ca="1">SUM(INDIRECT("'"&amp;TOTALCustomerSheets&amp;"'!"&amp;ADDRESS(ROW(),COLUMN())))</f>
        <v>0</v>
      </c>
      <c r="T20" s="143" cm="1">
        <f t="array" aca="1" ref="T20" ca="1">SUM(INDIRECT("'"&amp;TOTALCustomerSheets&amp;"'!"&amp;ADDRESS(ROW(),COLUMN())))</f>
        <v>0</v>
      </c>
      <c r="U20" s="143" cm="1">
        <f t="array" aca="1" ref="U20" ca="1">SUM(INDIRECT("'"&amp;TOTALCustomerSheets&amp;"'!"&amp;ADDRESS(ROW(),COLUMN())))</f>
        <v>0</v>
      </c>
      <c r="V20" s="143" cm="1">
        <f t="array" aca="1" ref="V20" ca="1">SUM(INDIRECT("'"&amp;TOTALCustomerSheets&amp;"'!"&amp;ADDRESS(ROW(),COLUMN())))</f>
        <v>0</v>
      </c>
      <c r="W20" s="143" cm="1">
        <f t="array" aca="1" ref="W20" ca="1">SUM(INDIRECT("'"&amp;TOTALCustomerSheets&amp;"'!"&amp;ADDRESS(ROW(),COLUMN())))</f>
        <v>0</v>
      </c>
      <c r="X20" s="143" cm="1">
        <f t="array" aca="1" ref="X20" ca="1">SUM(INDIRECT("'"&amp;TOTALCustomerSheets&amp;"'!"&amp;ADDRESS(ROW(),COLUMN())))</f>
        <v>0</v>
      </c>
      <c r="Y20" s="143" cm="1">
        <f t="array" aca="1" ref="Y20" ca="1">SUM(INDIRECT("'"&amp;TOTALCustomerSheets&amp;"'!"&amp;ADDRESS(ROW(),COLUMN())))</f>
        <v>0</v>
      </c>
      <c r="Z20" s="143" cm="1">
        <f t="array" aca="1" ref="Z20" ca="1">SUM(INDIRECT("'"&amp;TOTALCustomerSheets&amp;"'!"&amp;ADDRESS(ROW(),COLUMN())))</f>
        <v>0</v>
      </c>
    </row>
    <row r="21" spans="1:26" outlineLevel="1">
      <c r="A21" s="113">
        <f>IF(ISBLANK('Input-Accounts'!A21),"",'Input-Accounts'!A21)</f>
        <v>13</v>
      </c>
      <c r="B21" s="17" t="str">
        <f>IF(ISBLANK('Input-Accounts'!B21),"",'Input-Accounts'!B21)</f>
        <v>Mains</v>
      </c>
      <c r="C21" s="113">
        <f>IF(ISBLANK('Input-Accounts'!C21),"",'Input-Accounts'!C21)</f>
        <v>367</v>
      </c>
      <c r="D21" s="143" cm="1">
        <f t="array" aca="1" ref="D21" ca="1">SUM(INDIRECT("'"&amp;TOTALCustomerSheets&amp;"'!"&amp;ADDRESS(ROW(),COLUMN())))</f>
        <v>0</v>
      </c>
      <c r="E21" s="143">
        <f t="shared" ca="1" si="1"/>
        <v>0</v>
      </c>
      <c r="F21" s="89"/>
      <c r="G21" s="143" cm="1">
        <f t="array" aca="1" ref="G21" ca="1">SUM(INDIRECT("'"&amp;TOTALCustomerSheets&amp;"'!"&amp;ADDRESS(ROW(),COLUMN())))</f>
        <v>0</v>
      </c>
      <c r="H21" s="143" cm="1">
        <f t="array" aca="1" ref="H21" ca="1">SUM(INDIRECT("'"&amp;TOTALCustomerSheets&amp;"'!"&amp;ADDRESS(ROW(),COLUMN())))</f>
        <v>0</v>
      </c>
      <c r="I21" s="143" cm="1">
        <f t="array" aca="1" ref="I21" ca="1">SUM(INDIRECT("'"&amp;TOTALCustomerSheets&amp;"'!"&amp;ADDRESS(ROW(),COLUMN())))</f>
        <v>0</v>
      </c>
      <c r="J21" s="143" cm="1">
        <f t="array" aca="1" ref="J21" ca="1">SUM(INDIRECT("'"&amp;TOTALCustomerSheets&amp;"'!"&amp;ADDRESS(ROW(),COLUMN())))</f>
        <v>0</v>
      </c>
      <c r="K21" s="143" cm="1">
        <f t="array" aca="1" ref="K21" ca="1">SUM(INDIRECT("'"&amp;TOTALCustomerSheets&amp;"'!"&amp;ADDRESS(ROW(),COLUMN())))</f>
        <v>0</v>
      </c>
      <c r="L21" s="143" cm="1">
        <f t="array" aca="1" ref="L21" ca="1">SUM(INDIRECT("'"&amp;TOTALCustomerSheets&amp;"'!"&amp;ADDRESS(ROW(),COLUMN())))</f>
        <v>0</v>
      </c>
      <c r="M21" s="143" cm="1">
        <f t="array" aca="1" ref="M21" ca="1">SUM(INDIRECT("'"&amp;TOTALCustomerSheets&amp;"'!"&amp;ADDRESS(ROW(),COLUMN())))</f>
        <v>0</v>
      </c>
      <c r="N21" s="143" cm="1">
        <f t="array" aca="1" ref="N21" ca="1">SUM(INDIRECT("'"&amp;TOTALCustomerSheets&amp;"'!"&amp;ADDRESS(ROW(),COLUMN())))</f>
        <v>0</v>
      </c>
      <c r="O21" s="143" cm="1">
        <f t="array" aca="1" ref="O21" ca="1">SUM(INDIRECT("'"&amp;TOTALCustomerSheets&amp;"'!"&amp;ADDRESS(ROW(),COLUMN())))</f>
        <v>0</v>
      </c>
      <c r="P21" s="143" cm="1">
        <f t="array" aca="1" ref="P21" ca="1">SUM(INDIRECT("'"&amp;TOTALCustomerSheets&amp;"'!"&amp;ADDRESS(ROW(),COLUMN())))</f>
        <v>0</v>
      </c>
      <c r="Q21" s="143" cm="1">
        <f t="array" aca="1" ref="Q21" ca="1">SUM(INDIRECT("'"&amp;TOTALCustomerSheets&amp;"'!"&amp;ADDRESS(ROW(),COLUMN())))</f>
        <v>0</v>
      </c>
      <c r="R21" s="143" cm="1">
        <f t="array" aca="1" ref="R21" ca="1">SUM(INDIRECT("'"&amp;TOTALCustomerSheets&amp;"'!"&amp;ADDRESS(ROW(),COLUMN())))</f>
        <v>0</v>
      </c>
      <c r="S21" s="143" cm="1">
        <f t="array" aca="1" ref="S21" ca="1">SUM(INDIRECT("'"&amp;TOTALCustomerSheets&amp;"'!"&amp;ADDRESS(ROW(),COLUMN())))</f>
        <v>0</v>
      </c>
      <c r="T21" s="143" cm="1">
        <f t="array" aca="1" ref="T21" ca="1">SUM(INDIRECT("'"&amp;TOTALCustomerSheets&amp;"'!"&amp;ADDRESS(ROW(),COLUMN())))</f>
        <v>0</v>
      </c>
      <c r="U21" s="143" cm="1">
        <f t="array" aca="1" ref="U21" ca="1">SUM(INDIRECT("'"&amp;TOTALCustomerSheets&amp;"'!"&amp;ADDRESS(ROW(),COLUMN())))</f>
        <v>0</v>
      </c>
      <c r="V21" s="143" cm="1">
        <f t="array" aca="1" ref="V21" ca="1">SUM(INDIRECT("'"&amp;TOTALCustomerSheets&amp;"'!"&amp;ADDRESS(ROW(),COLUMN())))</f>
        <v>0</v>
      </c>
      <c r="W21" s="143" cm="1">
        <f t="array" aca="1" ref="W21" ca="1">SUM(INDIRECT("'"&amp;TOTALCustomerSheets&amp;"'!"&amp;ADDRESS(ROW(),COLUMN())))</f>
        <v>0</v>
      </c>
      <c r="X21" s="143" cm="1">
        <f t="array" aca="1" ref="X21" ca="1">SUM(INDIRECT("'"&amp;TOTALCustomerSheets&amp;"'!"&amp;ADDRESS(ROW(),COLUMN())))</f>
        <v>0</v>
      </c>
      <c r="Y21" s="143" cm="1">
        <f t="array" aca="1" ref="Y21" ca="1">SUM(INDIRECT("'"&amp;TOTALCustomerSheets&amp;"'!"&amp;ADDRESS(ROW(),COLUMN())))</f>
        <v>0</v>
      </c>
      <c r="Z21" s="143" cm="1">
        <f t="array" aca="1" ref="Z21" ca="1">SUM(INDIRECT("'"&amp;TOTALCustomerSheets&amp;"'!"&amp;ADDRESS(ROW(),COLUMN())))</f>
        <v>0</v>
      </c>
    </row>
    <row r="22" spans="1:26" outlineLevel="1">
      <c r="A22" s="113">
        <f>IF(ISBLANK('Input-Accounts'!A22),"",'Input-Accounts'!A22)</f>
        <v>14</v>
      </c>
      <c r="B22" s="17" t="str">
        <f>IF(ISBLANK('Input-Accounts'!B22),"",'Input-Accounts'!B22)</f>
        <v>Mains - Direct</v>
      </c>
      <c r="C22" s="113">
        <f>IF(ISBLANK('Input-Accounts'!C22),"",'Input-Accounts'!C22)</f>
        <v>367.1</v>
      </c>
      <c r="D22" s="143" cm="1">
        <f t="array" aca="1" ref="D22" ca="1">SUM(INDIRECT("'"&amp;TOTALCustomerSheets&amp;"'!"&amp;ADDRESS(ROW(),COLUMN())))</f>
        <v>0</v>
      </c>
      <c r="E22" s="143">
        <f t="shared" ref="E22" ca="1" si="2">IFERROR(IF(D22="",0,IF(D22=0,0,IF(ABS(D22-SUM($G22:$Z22))&lt;Check_Limit,0,1))),1)</f>
        <v>0</v>
      </c>
      <c r="F22" s="89"/>
      <c r="G22" s="143" cm="1">
        <f t="array" aca="1" ref="G22" ca="1">SUM(INDIRECT("'"&amp;TOTALCustomerSheets&amp;"'!"&amp;ADDRESS(ROW(),COLUMN())))</f>
        <v>0</v>
      </c>
      <c r="H22" s="143" cm="1">
        <f t="array" aca="1" ref="H22" ca="1">SUM(INDIRECT("'"&amp;TOTALCustomerSheets&amp;"'!"&amp;ADDRESS(ROW(),COLUMN())))</f>
        <v>0</v>
      </c>
      <c r="I22" s="143" cm="1">
        <f t="array" aca="1" ref="I22" ca="1">SUM(INDIRECT("'"&amp;TOTALCustomerSheets&amp;"'!"&amp;ADDRESS(ROW(),COLUMN())))</f>
        <v>0</v>
      </c>
      <c r="J22" s="143" cm="1">
        <f t="array" aca="1" ref="J22" ca="1">SUM(INDIRECT("'"&amp;TOTALCustomerSheets&amp;"'!"&amp;ADDRESS(ROW(),COLUMN())))</f>
        <v>0</v>
      </c>
      <c r="K22" s="143" cm="1">
        <f t="array" aca="1" ref="K22" ca="1">SUM(INDIRECT("'"&amp;TOTALCustomerSheets&amp;"'!"&amp;ADDRESS(ROW(),COLUMN())))</f>
        <v>0</v>
      </c>
      <c r="L22" s="143" cm="1">
        <f t="array" aca="1" ref="L22" ca="1">SUM(INDIRECT("'"&amp;TOTALCustomerSheets&amp;"'!"&amp;ADDRESS(ROW(),COLUMN())))</f>
        <v>0</v>
      </c>
      <c r="M22" s="143" cm="1">
        <f t="array" aca="1" ref="M22" ca="1">SUM(INDIRECT("'"&amp;TOTALCustomerSheets&amp;"'!"&amp;ADDRESS(ROW(),COLUMN())))</f>
        <v>0</v>
      </c>
      <c r="N22" s="143" cm="1">
        <f t="array" aca="1" ref="N22" ca="1">SUM(INDIRECT("'"&amp;TOTALCustomerSheets&amp;"'!"&amp;ADDRESS(ROW(),COLUMN())))</f>
        <v>0</v>
      </c>
      <c r="O22" s="143" cm="1">
        <f t="array" aca="1" ref="O22" ca="1">SUM(INDIRECT("'"&amp;TOTALCustomerSheets&amp;"'!"&amp;ADDRESS(ROW(),COLUMN())))</f>
        <v>0</v>
      </c>
      <c r="P22" s="143" cm="1">
        <f t="array" aca="1" ref="P22" ca="1">SUM(INDIRECT("'"&amp;TOTALCustomerSheets&amp;"'!"&amp;ADDRESS(ROW(),COLUMN())))</f>
        <v>0</v>
      </c>
      <c r="Q22" s="143" cm="1">
        <f t="array" aca="1" ref="Q22" ca="1">SUM(INDIRECT("'"&amp;TOTALCustomerSheets&amp;"'!"&amp;ADDRESS(ROW(),COLUMN())))</f>
        <v>0</v>
      </c>
      <c r="R22" s="143" cm="1">
        <f t="array" aca="1" ref="R22" ca="1">SUM(INDIRECT("'"&amp;TOTALCustomerSheets&amp;"'!"&amp;ADDRESS(ROW(),COLUMN())))</f>
        <v>0</v>
      </c>
      <c r="S22" s="143" cm="1">
        <f t="array" aca="1" ref="S22" ca="1">SUM(INDIRECT("'"&amp;TOTALCustomerSheets&amp;"'!"&amp;ADDRESS(ROW(),COLUMN())))</f>
        <v>0</v>
      </c>
      <c r="T22" s="143" cm="1">
        <f t="array" aca="1" ref="T22" ca="1">SUM(INDIRECT("'"&amp;TOTALCustomerSheets&amp;"'!"&amp;ADDRESS(ROW(),COLUMN())))</f>
        <v>0</v>
      </c>
      <c r="U22" s="143" cm="1">
        <f t="array" aca="1" ref="U22" ca="1">SUM(INDIRECT("'"&amp;TOTALCustomerSheets&amp;"'!"&amp;ADDRESS(ROW(),COLUMN())))</f>
        <v>0</v>
      </c>
      <c r="V22" s="143" cm="1">
        <f t="array" aca="1" ref="V22" ca="1">SUM(INDIRECT("'"&amp;TOTALCustomerSheets&amp;"'!"&amp;ADDRESS(ROW(),COLUMN())))</f>
        <v>0</v>
      </c>
      <c r="W22" s="143" cm="1">
        <f t="array" aca="1" ref="W22" ca="1">SUM(INDIRECT("'"&amp;TOTALCustomerSheets&amp;"'!"&amp;ADDRESS(ROW(),COLUMN())))</f>
        <v>0</v>
      </c>
      <c r="X22" s="143" cm="1">
        <f t="array" aca="1" ref="X22" ca="1">SUM(INDIRECT("'"&amp;TOTALCustomerSheets&amp;"'!"&amp;ADDRESS(ROW(),COLUMN())))</f>
        <v>0</v>
      </c>
      <c r="Y22" s="143" cm="1">
        <f t="array" aca="1" ref="Y22" ca="1">SUM(INDIRECT("'"&amp;TOTALCustomerSheets&amp;"'!"&amp;ADDRESS(ROW(),COLUMN())))</f>
        <v>0</v>
      </c>
      <c r="Z22" s="143" cm="1">
        <f t="array" aca="1" ref="Z22" ca="1">SUM(INDIRECT("'"&amp;TOTALCustomerSheets&amp;"'!"&amp;ADDRESS(ROW(),COLUMN())))</f>
        <v>0</v>
      </c>
    </row>
    <row r="23" spans="1:26" outlineLevel="1">
      <c r="A23" s="113">
        <f>IF(ISBLANK('Input-Accounts'!A23),"",'Input-Accounts'!A23)</f>
        <v>15</v>
      </c>
      <c r="B23" s="17" t="str">
        <f>IF(ISBLANK('Input-Accounts'!B23),"",'Input-Accounts'!B23)</f>
        <v>Compressor station equipment</v>
      </c>
      <c r="C23" s="113">
        <f>IF(ISBLANK('Input-Accounts'!C23),"",'Input-Accounts'!C23)</f>
        <v>368</v>
      </c>
      <c r="D23" s="143" cm="1">
        <f t="array" aca="1" ref="D23" ca="1">SUM(INDIRECT("'"&amp;TOTALCustomerSheets&amp;"'!"&amp;ADDRESS(ROW(),COLUMN())))</f>
        <v>0</v>
      </c>
      <c r="E23" s="143">
        <f t="shared" ca="1" si="1"/>
        <v>0</v>
      </c>
      <c r="F23" s="89"/>
      <c r="G23" s="143" cm="1">
        <f t="array" aca="1" ref="G23" ca="1">SUM(INDIRECT("'"&amp;TOTALCustomerSheets&amp;"'!"&amp;ADDRESS(ROW(),COLUMN())))</f>
        <v>0</v>
      </c>
      <c r="H23" s="143" cm="1">
        <f t="array" aca="1" ref="H23" ca="1">SUM(INDIRECT("'"&amp;TOTALCustomerSheets&amp;"'!"&amp;ADDRESS(ROW(),COLUMN())))</f>
        <v>0</v>
      </c>
      <c r="I23" s="143" cm="1">
        <f t="array" aca="1" ref="I23" ca="1">SUM(INDIRECT("'"&amp;TOTALCustomerSheets&amp;"'!"&amp;ADDRESS(ROW(),COLUMN())))</f>
        <v>0</v>
      </c>
      <c r="J23" s="143" cm="1">
        <f t="array" aca="1" ref="J23" ca="1">SUM(INDIRECT("'"&amp;TOTALCustomerSheets&amp;"'!"&amp;ADDRESS(ROW(),COLUMN())))</f>
        <v>0</v>
      </c>
      <c r="K23" s="143" cm="1">
        <f t="array" aca="1" ref="K23" ca="1">SUM(INDIRECT("'"&amp;TOTALCustomerSheets&amp;"'!"&amp;ADDRESS(ROW(),COLUMN())))</f>
        <v>0</v>
      </c>
      <c r="L23" s="143" cm="1">
        <f t="array" aca="1" ref="L23" ca="1">SUM(INDIRECT("'"&amp;TOTALCustomerSheets&amp;"'!"&amp;ADDRESS(ROW(),COLUMN())))</f>
        <v>0</v>
      </c>
      <c r="M23" s="143" cm="1">
        <f t="array" aca="1" ref="M23" ca="1">SUM(INDIRECT("'"&amp;TOTALCustomerSheets&amp;"'!"&amp;ADDRESS(ROW(),COLUMN())))</f>
        <v>0</v>
      </c>
      <c r="N23" s="143" cm="1">
        <f t="array" aca="1" ref="N23" ca="1">SUM(INDIRECT("'"&amp;TOTALCustomerSheets&amp;"'!"&amp;ADDRESS(ROW(),COLUMN())))</f>
        <v>0</v>
      </c>
      <c r="O23" s="143" cm="1">
        <f t="array" aca="1" ref="O23" ca="1">SUM(INDIRECT("'"&amp;TOTALCustomerSheets&amp;"'!"&amp;ADDRESS(ROW(),COLUMN())))</f>
        <v>0</v>
      </c>
      <c r="P23" s="143" cm="1">
        <f t="array" aca="1" ref="P23" ca="1">SUM(INDIRECT("'"&amp;TOTALCustomerSheets&amp;"'!"&amp;ADDRESS(ROW(),COLUMN())))</f>
        <v>0</v>
      </c>
      <c r="Q23" s="143" cm="1">
        <f t="array" aca="1" ref="Q23" ca="1">SUM(INDIRECT("'"&amp;TOTALCustomerSheets&amp;"'!"&amp;ADDRESS(ROW(),COLUMN())))</f>
        <v>0</v>
      </c>
      <c r="R23" s="143" cm="1">
        <f t="array" aca="1" ref="R23" ca="1">SUM(INDIRECT("'"&amp;TOTALCustomerSheets&amp;"'!"&amp;ADDRESS(ROW(),COLUMN())))</f>
        <v>0</v>
      </c>
      <c r="S23" s="143" cm="1">
        <f t="array" aca="1" ref="S23" ca="1">SUM(INDIRECT("'"&amp;TOTALCustomerSheets&amp;"'!"&amp;ADDRESS(ROW(),COLUMN())))</f>
        <v>0</v>
      </c>
      <c r="T23" s="143" cm="1">
        <f t="array" aca="1" ref="T23" ca="1">SUM(INDIRECT("'"&amp;TOTALCustomerSheets&amp;"'!"&amp;ADDRESS(ROW(),COLUMN())))</f>
        <v>0</v>
      </c>
      <c r="U23" s="143" cm="1">
        <f t="array" aca="1" ref="U23" ca="1">SUM(INDIRECT("'"&amp;TOTALCustomerSheets&amp;"'!"&amp;ADDRESS(ROW(),COLUMN())))</f>
        <v>0</v>
      </c>
      <c r="V23" s="143" cm="1">
        <f t="array" aca="1" ref="V23" ca="1">SUM(INDIRECT("'"&amp;TOTALCustomerSheets&amp;"'!"&amp;ADDRESS(ROW(),COLUMN())))</f>
        <v>0</v>
      </c>
      <c r="W23" s="143" cm="1">
        <f t="array" aca="1" ref="W23" ca="1">SUM(INDIRECT("'"&amp;TOTALCustomerSheets&amp;"'!"&amp;ADDRESS(ROW(),COLUMN())))</f>
        <v>0</v>
      </c>
      <c r="X23" s="143" cm="1">
        <f t="array" aca="1" ref="X23" ca="1">SUM(INDIRECT("'"&amp;TOTALCustomerSheets&amp;"'!"&amp;ADDRESS(ROW(),COLUMN())))</f>
        <v>0</v>
      </c>
      <c r="Y23" s="143" cm="1">
        <f t="array" aca="1" ref="Y23" ca="1">SUM(INDIRECT("'"&amp;TOTALCustomerSheets&amp;"'!"&amp;ADDRESS(ROW(),COLUMN())))</f>
        <v>0</v>
      </c>
      <c r="Z23" s="143" cm="1">
        <f t="array" aca="1" ref="Z23" ca="1">SUM(INDIRECT("'"&amp;TOTALCustomerSheets&amp;"'!"&amp;ADDRESS(ROW(),COLUMN())))</f>
        <v>0</v>
      </c>
    </row>
    <row r="24" spans="1:26" outlineLevel="1">
      <c r="A24" s="113">
        <f>IF(ISBLANK('Input-Accounts'!A24),"",'Input-Accounts'!A24)</f>
        <v>16</v>
      </c>
      <c r="B24" s="17" t="str">
        <f>IF(ISBLANK('Input-Accounts'!B24),"",'Input-Accounts'!B24)</f>
        <v>Measuring and regulating station equipment</v>
      </c>
      <c r="C24" s="113">
        <f>IF(ISBLANK('Input-Accounts'!C24),"",'Input-Accounts'!C24)</f>
        <v>369</v>
      </c>
      <c r="D24" s="143" cm="1">
        <f t="array" aca="1" ref="D24" ca="1">SUM(INDIRECT("'"&amp;TOTALCustomerSheets&amp;"'!"&amp;ADDRESS(ROW(),COLUMN())))</f>
        <v>0</v>
      </c>
      <c r="E24" s="143">
        <f t="shared" ca="1" si="1"/>
        <v>0</v>
      </c>
      <c r="F24" s="89"/>
      <c r="G24" s="143" cm="1">
        <f t="array" aca="1" ref="G24" ca="1">SUM(INDIRECT("'"&amp;TOTALCustomerSheets&amp;"'!"&amp;ADDRESS(ROW(),COLUMN())))</f>
        <v>0</v>
      </c>
      <c r="H24" s="143" cm="1">
        <f t="array" aca="1" ref="H24" ca="1">SUM(INDIRECT("'"&amp;TOTALCustomerSheets&amp;"'!"&amp;ADDRESS(ROW(),COLUMN())))</f>
        <v>0</v>
      </c>
      <c r="I24" s="143" cm="1">
        <f t="array" aca="1" ref="I24" ca="1">SUM(INDIRECT("'"&amp;TOTALCustomerSheets&amp;"'!"&amp;ADDRESS(ROW(),COLUMN())))</f>
        <v>0</v>
      </c>
      <c r="J24" s="143" cm="1">
        <f t="array" aca="1" ref="J24" ca="1">SUM(INDIRECT("'"&amp;TOTALCustomerSheets&amp;"'!"&amp;ADDRESS(ROW(),COLUMN())))</f>
        <v>0</v>
      </c>
      <c r="K24" s="143" cm="1">
        <f t="array" aca="1" ref="K24" ca="1">SUM(INDIRECT("'"&amp;TOTALCustomerSheets&amp;"'!"&amp;ADDRESS(ROW(),COLUMN())))</f>
        <v>0</v>
      </c>
      <c r="L24" s="143" cm="1">
        <f t="array" aca="1" ref="L24" ca="1">SUM(INDIRECT("'"&amp;TOTALCustomerSheets&amp;"'!"&amp;ADDRESS(ROW(),COLUMN())))</f>
        <v>0</v>
      </c>
      <c r="M24" s="143" cm="1">
        <f t="array" aca="1" ref="M24" ca="1">SUM(INDIRECT("'"&amp;TOTALCustomerSheets&amp;"'!"&amp;ADDRESS(ROW(),COLUMN())))</f>
        <v>0</v>
      </c>
      <c r="N24" s="143" cm="1">
        <f t="array" aca="1" ref="N24" ca="1">SUM(INDIRECT("'"&amp;TOTALCustomerSheets&amp;"'!"&amp;ADDRESS(ROW(),COLUMN())))</f>
        <v>0</v>
      </c>
      <c r="O24" s="143" cm="1">
        <f t="array" aca="1" ref="O24" ca="1">SUM(INDIRECT("'"&amp;TOTALCustomerSheets&amp;"'!"&amp;ADDRESS(ROW(),COLUMN())))</f>
        <v>0</v>
      </c>
      <c r="P24" s="143" cm="1">
        <f t="array" aca="1" ref="P24" ca="1">SUM(INDIRECT("'"&amp;TOTALCustomerSheets&amp;"'!"&amp;ADDRESS(ROW(),COLUMN())))</f>
        <v>0</v>
      </c>
      <c r="Q24" s="143" cm="1">
        <f t="array" aca="1" ref="Q24" ca="1">SUM(INDIRECT("'"&amp;TOTALCustomerSheets&amp;"'!"&amp;ADDRESS(ROW(),COLUMN())))</f>
        <v>0</v>
      </c>
      <c r="R24" s="143" cm="1">
        <f t="array" aca="1" ref="R24" ca="1">SUM(INDIRECT("'"&amp;TOTALCustomerSheets&amp;"'!"&amp;ADDRESS(ROW(),COLUMN())))</f>
        <v>0</v>
      </c>
      <c r="S24" s="143" cm="1">
        <f t="array" aca="1" ref="S24" ca="1">SUM(INDIRECT("'"&amp;TOTALCustomerSheets&amp;"'!"&amp;ADDRESS(ROW(),COLUMN())))</f>
        <v>0</v>
      </c>
      <c r="T24" s="143" cm="1">
        <f t="array" aca="1" ref="T24" ca="1">SUM(INDIRECT("'"&amp;TOTALCustomerSheets&amp;"'!"&amp;ADDRESS(ROW(),COLUMN())))</f>
        <v>0</v>
      </c>
      <c r="U24" s="143" cm="1">
        <f t="array" aca="1" ref="U24" ca="1">SUM(INDIRECT("'"&amp;TOTALCustomerSheets&amp;"'!"&amp;ADDRESS(ROW(),COLUMN())))</f>
        <v>0</v>
      </c>
      <c r="V24" s="143" cm="1">
        <f t="array" aca="1" ref="V24" ca="1">SUM(INDIRECT("'"&amp;TOTALCustomerSheets&amp;"'!"&amp;ADDRESS(ROW(),COLUMN())))</f>
        <v>0</v>
      </c>
      <c r="W24" s="143" cm="1">
        <f t="array" aca="1" ref="W24" ca="1">SUM(INDIRECT("'"&amp;TOTALCustomerSheets&amp;"'!"&amp;ADDRESS(ROW(),COLUMN())))</f>
        <v>0</v>
      </c>
      <c r="X24" s="143" cm="1">
        <f t="array" aca="1" ref="X24" ca="1">SUM(INDIRECT("'"&amp;TOTALCustomerSheets&amp;"'!"&amp;ADDRESS(ROW(),COLUMN())))</f>
        <v>0</v>
      </c>
      <c r="Y24" s="143" cm="1">
        <f t="array" aca="1" ref="Y24" ca="1">SUM(INDIRECT("'"&amp;TOTALCustomerSheets&amp;"'!"&amp;ADDRESS(ROW(),COLUMN())))</f>
        <v>0</v>
      </c>
      <c r="Z24" s="143" cm="1">
        <f t="array" aca="1" ref="Z24" ca="1">SUM(INDIRECT("'"&amp;TOTALCustomerSheets&amp;"'!"&amp;ADDRESS(ROW(),COLUMN())))</f>
        <v>0</v>
      </c>
    </row>
    <row r="25" spans="1:26" outlineLevel="1">
      <c r="A25" s="113">
        <f>IF(ISBLANK('Input-Accounts'!A25),"",'Input-Accounts'!A25)</f>
        <v>17</v>
      </c>
      <c r="B25" s="17" t="str">
        <f>IF(ISBLANK('Input-Accounts'!B25),"",'Input-Accounts'!B25)</f>
        <v>Communication equipment</v>
      </c>
      <c r="C25" s="113">
        <f>IF(ISBLANK('Input-Accounts'!C25),"",'Input-Accounts'!C25)</f>
        <v>370</v>
      </c>
      <c r="D25" s="143" cm="1">
        <f t="array" aca="1" ref="D25" ca="1">SUM(INDIRECT("'"&amp;TOTALCustomerSheets&amp;"'!"&amp;ADDRESS(ROW(),COLUMN())))</f>
        <v>0</v>
      </c>
      <c r="E25" s="143">
        <f t="shared" ca="1" si="1"/>
        <v>0</v>
      </c>
      <c r="F25" s="89"/>
      <c r="G25" s="143" cm="1">
        <f t="array" aca="1" ref="G25" ca="1">SUM(INDIRECT("'"&amp;TOTALCustomerSheets&amp;"'!"&amp;ADDRESS(ROW(),COLUMN())))</f>
        <v>0</v>
      </c>
      <c r="H25" s="143" cm="1">
        <f t="array" aca="1" ref="H25" ca="1">SUM(INDIRECT("'"&amp;TOTALCustomerSheets&amp;"'!"&amp;ADDRESS(ROW(),COLUMN())))</f>
        <v>0</v>
      </c>
      <c r="I25" s="143" cm="1">
        <f t="array" aca="1" ref="I25" ca="1">SUM(INDIRECT("'"&amp;TOTALCustomerSheets&amp;"'!"&amp;ADDRESS(ROW(),COLUMN())))</f>
        <v>0</v>
      </c>
      <c r="J25" s="143" cm="1">
        <f t="array" aca="1" ref="J25" ca="1">SUM(INDIRECT("'"&amp;TOTALCustomerSheets&amp;"'!"&amp;ADDRESS(ROW(),COLUMN())))</f>
        <v>0</v>
      </c>
      <c r="K25" s="143" cm="1">
        <f t="array" aca="1" ref="K25" ca="1">SUM(INDIRECT("'"&amp;TOTALCustomerSheets&amp;"'!"&amp;ADDRESS(ROW(),COLUMN())))</f>
        <v>0</v>
      </c>
      <c r="L25" s="143" cm="1">
        <f t="array" aca="1" ref="L25" ca="1">SUM(INDIRECT("'"&amp;TOTALCustomerSheets&amp;"'!"&amp;ADDRESS(ROW(),COLUMN())))</f>
        <v>0</v>
      </c>
      <c r="M25" s="143" cm="1">
        <f t="array" aca="1" ref="M25" ca="1">SUM(INDIRECT("'"&amp;TOTALCustomerSheets&amp;"'!"&amp;ADDRESS(ROW(),COLUMN())))</f>
        <v>0</v>
      </c>
      <c r="N25" s="143" cm="1">
        <f t="array" aca="1" ref="N25" ca="1">SUM(INDIRECT("'"&amp;TOTALCustomerSheets&amp;"'!"&amp;ADDRESS(ROW(),COLUMN())))</f>
        <v>0</v>
      </c>
      <c r="O25" s="143" cm="1">
        <f t="array" aca="1" ref="O25" ca="1">SUM(INDIRECT("'"&amp;TOTALCustomerSheets&amp;"'!"&amp;ADDRESS(ROW(),COLUMN())))</f>
        <v>0</v>
      </c>
      <c r="P25" s="143" cm="1">
        <f t="array" aca="1" ref="P25" ca="1">SUM(INDIRECT("'"&amp;TOTALCustomerSheets&amp;"'!"&amp;ADDRESS(ROW(),COLUMN())))</f>
        <v>0</v>
      </c>
      <c r="Q25" s="143" cm="1">
        <f t="array" aca="1" ref="Q25" ca="1">SUM(INDIRECT("'"&amp;TOTALCustomerSheets&amp;"'!"&amp;ADDRESS(ROW(),COLUMN())))</f>
        <v>0</v>
      </c>
      <c r="R25" s="143" cm="1">
        <f t="array" aca="1" ref="R25" ca="1">SUM(INDIRECT("'"&amp;TOTALCustomerSheets&amp;"'!"&amp;ADDRESS(ROW(),COLUMN())))</f>
        <v>0</v>
      </c>
      <c r="S25" s="143" cm="1">
        <f t="array" aca="1" ref="S25" ca="1">SUM(INDIRECT("'"&amp;TOTALCustomerSheets&amp;"'!"&amp;ADDRESS(ROW(),COLUMN())))</f>
        <v>0</v>
      </c>
      <c r="T25" s="143" cm="1">
        <f t="array" aca="1" ref="T25" ca="1">SUM(INDIRECT("'"&amp;TOTALCustomerSheets&amp;"'!"&amp;ADDRESS(ROW(),COLUMN())))</f>
        <v>0</v>
      </c>
      <c r="U25" s="143" cm="1">
        <f t="array" aca="1" ref="U25" ca="1">SUM(INDIRECT("'"&amp;TOTALCustomerSheets&amp;"'!"&amp;ADDRESS(ROW(),COLUMN())))</f>
        <v>0</v>
      </c>
      <c r="V25" s="143" cm="1">
        <f t="array" aca="1" ref="V25" ca="1">SUM(INDIRECT("'"&amp;TOTALCustomerSheets&amp;"'!"&amp;ADDRESS(ROW(),COLUMN())))</f>
        <v>0</v>
      </c>
      <c r="W25" s="143" cm="1">
        <f t="array" aca="1" ref="W25" ca="1">SUM(INDIRECT("'"&amp;TOTALCustomerSheets&amp;"'!"&amp;ADDRESS(ROW(),COLUMN())))</f>
        <v>0</v>
      </c>
      <c r="X25" s="143" cm="1">
        <f t="array" aca="1" ref="X25" ca="1">SUM(INDIRECT("'"&amp;TOTALCustomerSheets&amp;"'!"&amp;ADDRESS(ROW(),COLUMN())))</f>
        <v>0</v>
      </c>
      <c r="Y25" s="143" cm="1">
        <f t="array" aca="1" ref="Y25" ca="1">SUM(INDIRECT("'"&amp;TOTALCustomerSheets&amp;"'!"&amp;ADDRESS(ROW(),COLUMN())))</f>
        <v>0</v>
      </c>
      <c r="Z25" s="143" cm="1">
        <f t="array" aca="1" ref="Z25" ca="1">SUM(INDIRECT("'"&amp;TOTALCustomerSheets&amp;"'!"&amp;ADDRESS(ROW(),COLUMN())))</f>
        <v>0</v>
      </c>
    </row>
    <row r="26" spans="1:26" outlineLevel="1">
      <c r="A26" s="113">
        <f>IF(ISBLANK('Input-Accounts'!A26),"",'Input-Accounts'!A26)</f>
        <v>18</v>
      </c>
      <c r="B26" s="79" t="str">
        <f>IF(ISBLANK('Input-Accounts'!B26),"",'Input-Accounts'!B26)</f>
        <v xml:space="preserve">Subtotal - Transmission plant </v>
      </c>
      <c r="C26" s="113" t="str">
        <f>IF(ISBLANK('Input-Accounts'!C26),"",'Input-Accounts'!C26)</f>
        <v/>
      </c>
      <c r="D26" s="144" cm="1">
        <f t="array" aca="1" ref="D26" ca="1">SUM(INDIRECT("'"&amp;TOTALCustomerSheets&amp;"'!"&amp;ADDRESS(ROW(),COLUMN())))</f>
        <v>0</v>
      </c>
      <c r="E26" s="143">
        <f t="shared" ca="1" si="0"/>
        <v>0</v>
      </c>
      <c r="G26" s="144" cm="1">
        <f t="array" aca="1" ref="G26" ca="1">SUM(INDIRECT("'"&amp;TOTALCustomerSheets&amp;"'!"&amp;ADDRESS(ROW(),COLUMN())))</f>
        <v>0</v>
      </c>
      <c r="H26" s="144" cm="1">
        <f t="array" aca="1" ref="H26" ca="1">SUM(INDIRECT("'"&amp;TOTALCustomerSheets&amp;"'!"&amp;ADDRESS(ROW(),COLUMN())))</f>
        <v>0</v>
      </c>
      <c r="I26" s="144" cm="1">
        <f t="array" aca="1" ref="I26" ca="1">SUM(INDIRECT("'"&amp;TOTALCustomerSheets&amp;"'!"&amp;ADDRESS(ROW(),COLUMN())))</f>
        <v>0</v>
      </c>
      <c r="J26" s="144" cm="1">
        <f t="array" aca="1" ref="J26" ca="1">SUM(INDIRECT("'"&amp;TOTALCustomerSheets&amp;"'!"&amp;ADDRESS(ROW(),COLUMN())))</f>
        <v>0</v>
      </c>
      <c r="K26" s="144" cm="1">
        <f t="array" aca="1" ref="K26" ca="1">SUM(INDIRECT("'"&amp;TOTALCustomerSheets&amp;"'!"&amp;ADDRESS(ROW(),COLUMN())))</f>
        <v>0</v>
      </c>
      <c r="L26" s="144" cm="1">
        <f t="array" aca="1" ref="L26" ca="1">SUM(INDIRECT("'"&amp;TOTALCustomerSheets&amp;"'!"&amp;ADDRESS(ROW(),COLUMN())))</f>
        <v>0</v>
      </c>
      <c r="M26" s="144" cm="1">
        <f t="array" aca="1" ref="M26" ca="1">SUM(INDIRECT("'"&amp;TOTALCustomerSheets&amp;"'!"&amp;ADDRESS(ROW(),COLUMN())))</f>
        <v>0</v>
      </c>
      <c r="N26" s="144" cm="1">
        <f t="array" aca="1" ref="N26" ca="1">SUM(INDIRECT("'"&amp;TOTALCustomerSheets&amp;"'!"&amp;ADDRESS(ROW(),COLUMN())))</f>
        <v>0</v>
      </c>
      <c r="O26" s="144" cm="1">
        <f t="array" aca="1" ref="O26" ca="1">SUM(INDIRECT("'"&amp;TOTALCustomerSheets&amp;"'!"&amp;ADDRESS(ROW(),COLUMN())))</f>
        <v>0</v>
      </c>
      <c r="P26" s="144" cm="1">
        <f t="array" aca="1" ref="P26" ca="1">SUM(INDIRECT("'"&amp;TOTALCustomerSheets&amp;"'!"&amp;ADDRESS(ROW(),COLUMN())))</f>
        <v>0</v>
      </c>
      <c r="Q26" s="144" cm="1">
        <f t="array" aca="1" ref="Q26" ca="1">SUM(INDIRECT("'"&amp;TOTALCustomerSheets&amp;"'!"&amp;ADDRESS(ROW(),COLUMN())))</f>
        <v>0</v>
      </c>
      <c r="R26" s="144" cm="1">
        <f t="array" aca="1" ref="R26" ca="1">SUM(INDIRECT("'"&amp;TOTALCustomerSheets&amp;"'!"&amp;ADDRESS(ROW(),COLUMN())))</f>
        <v>0</v>
      </c>
      <c r="S26" s="144" cm="1">
        <f t="array" aca="1" ref="S26" ca="1">SUM(INDIRECT("'"&amp;TOTALCustomerSheets&amp;"'!"&amp;ADDRESS(ROW(),COLUMN())))</f>
        <v>0</v>
      </c>
      <c r="T26" s="144" cm="1">
        <f t="array" aca="1" ref="T26" ca="1">SUM(INDIRECT("'"&amp;TOTALCustomerSheets&amp;"'!"&amp;ADDRESS(ROW(),COLUMN())))</f>
        <v>0</v>
      </c>
      <c r="U26" s="144" cm="1">
        <f t="array" aca="1" ref="U26" ca="1">SUM(INDIRECT("'"&amp;TOTALCustomerSheets&amp;"'!"&amp;ADDRESS(ROW(),COLUMN())))</f>
        <v>0</v>
      </c>
      <c r="V26" s="144" cm="1">
        <f t="array" aca="1" ref="V26" ca="1">SUM(INDIRECT("'"&amp;TOTALCustomerSheets&amp;"'!"&amp;ADDRESS(ROW(),COLUMN())))</f>
        <v>0</v>
      </c>
      <c r="W26" s="144" cm="1">
        <f t="array" aca="1" ref="W26" ca="1">SUM(INDIRECT("'"&amp;TOTALCustomerSheets&amp;"'!"&amp;ADDRESS(ROW(),COLUMN())))</f>
        <v>0</v>
      </c>
      <c r="X26" s="144" cm="1">
        <f t="array" aca="1" ref="X26" ca="1">SUM(INDIRECT("'"&amp;TOTALCustomerSheets&amp;"'!"&amp;ADDRESS(ROW(),COLUMN())))</f>
        <v>0</v>
      </c>
      <c r="Y26" s="144" cm="1">
        <f t="array" aca="1" ref="Y26" ca="1">SUM(INDIRECT("'"&amp;TOTALCustomerSheets&amp;"'!"&amp;ADDRESS(ROW(),COLUMN())))</f>
        <v>0</v>
      </c>
      <c r="Z26" s="144" cm="1">
        <f t="array" aca="1" ref="Z26" ca="1">SUM(INDIRECT("'"&amp;TOTALCustomerSheets&amp;"'!"&amp;ADDRESS(ROW(),COLUMN())))</f>
        <v>0</v>
      </c>
    </row>
    <row r="27" spans="1:26" outlineLevel="1">
      <c r="A27" s="113" t="str">
        <f>IF(ISBLANK('Input-Accounts'!A27),"",'Input-Accounts'!A27)</f>
        <v/>
      </c>
      <c r="B27" s="17" t="str">
        <f>IF(ISBLANK('Input-Accounts'!B27),"",'Input-Accounts'!B27)</f>
        <v/>
      </c>
      <c r="C27" s="113" t="str">
        <f>IF(ISBLANK('Input-Accounts'!C27),"",'Input-Accounts'!C27)</f>
        <v/>
      </c>
      <c r="D27" s="143"/>
      <c r="E27" s="143">
        <f t="shared" si="0"/>
        <v>0</v>
      </c>
      <c r="F27" s="89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</row>
    <row r="28" spans="1:26" outlineLevel="1">
      <c r="A28" s="113">
        <f>IF(ISBLANK('Input-Accounts'!A28),"",'Input-Accounts'!A28)</f>
        <v>19</v>
      </c>
      <c r="B28" s="81" t="str">
        <f>IF(ISBLANK('Input-Accounts'!B28),"",'Input-Accounts'!B28)</f>
        <v>Distribution Plant</v>
      </c>
      <c r="C28" s="113" t="str">
        <f>IF(ISBLANK('Input-Accounts'!C28),"",'Input-Accounts'!C28)</f>
        <v/>
      </c>
      <c r="D28" s="143"/>
      <c r="E28" s="143">
        <f t="shared" si="0"/>
        <v>0</v>
      </c>
      <c r="F28" s="89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</row>
    <row r="29" spans="1:26" outlineLevel="1">
      <c r="A29" s="113">
        <f>IF(ISBLANK('Input-Accounts'!A29),"",'Input-Accounts'!A29)</f>
        <v>20</v>
      </c>
      <c r="B29" s="17" t="str">
        <f>IF(ISBLANK('Input-Accounts'!B29),"",'Input-Accounts'!B29)</f>
        <v>Land and Land Rights</v>
      </c>
      <c r="C29" s="113">
        <f>IF(ISBLANK('Input-Accounts'!C29),"",'Input-Accounts'!C29)</f>
        <v>374</v>
      </c>
      <c r="D29" s="143" cm="1">
        <f t="array" aca="1" ref="D29" ca="1">SUM(INDIRECT("'"&amp;TOTALCustomerSheets&amp;"'!"&amp;ADDRESS(ROW(),COLUMN())))</f>
        <v>0</v>
      </c>
      <c r="E29" s="143">
        <f t="shared" ca="1" si="0"/>
        <v>0</v>
      </c>
      <c r="F29" s="89"/>
      <c r="G29" s="143" cm="1">
        <f t="array" aca="1" ref="G29" ca="1">SUM(INDIRECT("'"&amp;TOTALCustomerSheets&amp;"'!"&amp;ADDRESS(ROW(),COLUMN())))</f>
        <v>0</v>
      </c>
      <c r="H29" s="143" cm="1">
        <f t="array" aca="1" ref="H29" ca="1">SUM(INDIRECT("'"&amp;TOTALCustomerSheets&amp;"'!"&amp;ADDRESS(ROW(),COLUMN())))</f>
        <v>0</v>
      </c>
      <c r="I29" s="143" cm="1">
        <f t="array" aca="1" ref="I29" ca="1">SUM(INDIRECT("'"&amp;TOTALCustomerSheets&amp;"'!"&amp;ADDRESS(ROW(),COLUMN())))</f>
        <v>0</v>
      </c>
      <c r="J29" s="143" cm="1">
        <f t="array" aca="1" ref="J29" ca="1">SUM(INDIRECT("'"&amp;TOTALCustomerSheets&amp;"'!"&amp;ADDRESS(ROW(),COLUMN())))</f>
        <v>0</v>
      </c>
      <c r="K29" s="143" cm="1">
        <f t="array" aca="1" ref="K29" ca="1">SUM(INDIRECT("'"&amp;TOTALCustomerSheets&amp;"'!"&amp;ADDRESS(ROW(),COLUMN())))</f>
        <v>0</v>
      </c>
      <c r="L29" s="143" cm="1">
        <f t="array" aca="1" ref="L29" ca="1">SUM(INDIRECT("'"&amp;TOTALCustomerSheets&amp;"'!"&amp;ADDRESS(ROW(),COLUMN())))</f>
        <v>0</v>
      </c>
      <c r="M29" s="143" cm="1">
        <f t="array" aca="1" ref="M29" ca="1">SUM(INDIRECT("'"&amp;TOTALCustomerSheets&amp;"'!"&amp;ADDRESS(ROW(),COLUMN())))</f>
        <v>0</v>
      </c>
      <c r="N29" s="143" cm="1">
        <f t="array" aca="1" ref="N29" ca="1">SUM(INDIRECT("'"&amp;TOTALCustomerSheets&amp;"'!"&amp;ADDRESS(ROW(),COLUMN())))</f>
        <v>0</v>
      </c>
      <c r="O29" s="143" cm="1">
        <f t="array" aca="1" ref="O29" ca="1">SUM(INDIRECT("'"&amp;TOTALCustomerSheets&amp;"'!"&amp;ADDRESS(ROW(),COLUMN())))</f>
        <v>0</v>
      </c>
      <c r="P29" s="143" cm="1">
        <f t="array" aca="1" ref="P29" ca="1">SUM(INDIRECT("'"&amp;TOTALCustomerSheets&amp;"'!"&amp;ADDRESS(ROW(),COLUMN())))</f>
        <v>0</v>
      </c>
      <c r="Q29" s="143" cm="1">
        <f t="array" aca="1" ref="Q29" ca="1">SUM(INDIRECT("'"&amp;TOTALCustomerSheets&amp;"'!"&amp;ADDRESS(ROW(),COLUMN())))</f>
        <v>0</v>
      </c>
      <c r="R29" s="143" cm="1">
        <f t="array" aca="1" ref="R29" ca="1">SUM(INDIRECT("'"&amp;TOTALCustomerSheets&amp;"'!"&amp;ADDRESS(ROW(),COLUMN())))</f>
        <v>0</v>
      </c>
      <c r="S29" s="143" cm="1">
        <f t="array" aca="1" ref="S29" ca="1">SUM(INDIRECT("'"&amp;TOTALCustomerSheets&amp;"'!"&amp;ADDRESS(ROW(),COLUMN())))</f>
        <v>0</v>
      </c>
      <c r="T29" s="143" cm="1">
        <f t="array" aca="1" ref="T29" ca="1">SUM(INDIRECT("'"&amp;TOTALCustomerSheets&amp;"'!"&amp;ADDRESS(ROW(),COLUMN())))</f>
        <v>0</v>
      </c>
      <c r="U29" s="143" cm="1">
        <f t="array" aca="1" ref="U29" ca="1">SUM(INDIRECT("'"&amp;TOTALCustomerSheets&amp;"'!"&amp;ADDRESS(ROW(),COLUMN())))</f>
        <v>0</v>
      </c>
      <c r="V29" s="143" cm="1">
        <f t="array" aca="1" ref="V29" ca="1">SUM(INDIRECT("'"&amp;TOTALCustomerSheets&amp;"'!"&amp;ADDRESS(ROW(),COLUMN())))</f>
        <v>0</v>
      </c>
      <c r="W29" s="143" cm="1">
        <f t="array" aca="1" ref="W29" ca="1">SUM(INDIRECT("'"&amp;TOTALCustomerSheets&amp;"'!"&amp;ADDRESS(ROW(),COLUMN())))</f>
        <v>0</v>
      </c>
      <c r="X29" s="143" cm="1">
        <f t="array" aca="1" ref="X29" ca="1">SUM(INDIRECT("'"&amp;TOTALCustomerSheets&amp;"'!"&amp;ADDRESS(ROW(),COLUMN())))</f>
        <v>0</v>
      </c>
      <c r="Y29" s="143" cm="1">
        <f t="array" aca="1" ref="Y29" ca="1">SUM(INDIRECT("'"&amp;TOTALCustomerSheets&amp;"'!"&amp;ADDRESS(ROW(),COLUMN())))</f>
        <v>0</v>
      </c>
      <c r="Z29" s="143" cm="1">
        <f t="array" aca="1" ref="Z29" ca="1">SUM(INDIRECT("'"&amp;TOTALCustomerSheets&amp;"'!"&amp;ADDRESS(ROW(),COLUMN())))</f>
        <v>0</v>
      </c>
    </row>
    <row r="30" spans="1:26" outlineLevel="1">
      <c r="A30" s="113">
        <f>IF(ISBLANK('Input-Accounts'!A30),"",'Input-Accounts'!A30)</f>
        <v>21</v>
      </c>
      <c r="B30" s="17" t="str">
        <f>IF(ISBLANK('Input-Accounts'!B30),"",'Input-Accounts'!B30)</f>
        <v>Structures and Improvements</v>
      </c>
      <c r="C30" s="113">
        <f>IF(ISBLANK('Input-Accounts'!C30),"",'Input-Accounts'!C30)</f>
        <v>375</v>
      </c>
      <c r="D30" s="143" cm="1">
        <f t="array" aca="1" ref="D30" ca="1">SUM(INDIRECT("'"&amp;TOTALCustomerSheets&amp;"'!"&amp;ADDRESS(ROW(),COLUMN())))</f>
        <v>0</v>
      </c>
      <c r="E30" s="143">
        <f t="shared" ca="1" si="0"/>
        <v>0</v>
      </c>
      <c r="F30" s="89"/>
      <c r="G30" s="143" cm="1">
        <f t="array" aca="1" ref="G30" ca="1">SUM(INDIRECT("'"&amp;TOTALCustomerSheets&amp;"'!"&amp;ADDRESS(ROW(),COLUMN())))</f>
        <v>0</v>
      </c>
      <c r="H30" s="143" cm="1">
        <f t="array" aca="1" ref="H30" ca="1">SUM(INDIRECT("'"&amp;TOTALCustomerSheets&amp;"'!"&amp;ADDRESS(ROW(),COLUMN())))</f>
        <v>0</v>
      </c>
      <c r="I30" s="143" cm="1">
        <f t="array" aca="1" ref="I30" ca="1">SUM(INDIRECT("'"&amp;TOTALCustomerSheets&amp;"'!"&amp;ADDRESS(ROW(),COLUMN())))</f>
        <v>0</v>
      </c>
      <c r="J30" s="143" cm="1">
        <f t="array" aca="1" ref="J30" ca="1">SUM(INDIRECT("'"&amp;TOTALCustomerSheets&amp;"'!"&amp;ADDRESS(ROW(),COLUMN())))</f>
        <v>0</v>
      </c>
      <c r="K30" s="143" cm="1">
        <f t="array" aca="1" ref="K30" ca="1">SUM(INDIRECT("'"&amp;TOTALCustomerSheets&amp;"'!"&amp;ADDRESS(ROW(),COLUMN())))</f>
        <v>0</v>
      </c>
      <c r="L30" s="143" cm="1">
        <f t="array" aca="1" ref="L30" ca="1">SUM(INDIRECT("'"&amp;TOTALCustomerSheets&amp;"'!"&amp;ADDRESS(ROW(),COLUMN())))</f>
        <v>0</v>
      </c>
      <c r="M30" s="143" cm="1">
        <f t="array" aca="1" ref="M30" ca="1">SUM(INDIRECT("'"&amp;TOTALCustomerSheets&amp;"'!"&amp;ADDRESS(ROW(),COLUMN())))</f>
        <v>0</v>
      </c>
      <c r="N30" s="143" cm="1">
        <f t="array" aca="1" ref="N30" ca="1">SUM(INDIRECT("'"&amp;TOTALCustomerSheets&amp;"'!"&amp;ADDRESS(ROW(),COLUMN())))</f>
        <v>0</v>
      </c>
      <c r="O30" s="143" cm="1">
        <f t="array" aca="1" ref="O30" ca="1">SUM(INDIRECT("'"&amp;TOTALCustomerSheets&amp;"'!"&amp;ADDRESS(ROW(),COLUMN())))</f>
        <v>0</v>
      </c>
      <c r="P30" s="143" cm="1">
        <f t="array" aca="1" ref="P30" ca="1">SUM(INDIRECT("'"&amp;TOTALCustomerSheets&amp;"'!"&amp;ADDRESS(ROW(),COLUMN())))</f>
        <v>0</v>
      </c>
      <c r="Q30" s="143" cm="1">
        <f t="array" aca="1" ref="Q30" ca="1">SUM(INDIRECT("'"&amp;TOTALCustomerSheets&amp;"'!"&amp;ADDRESS(ROW(),COLUMN())))</f>
        <v>0</v>
      </c>
      <c r="R30" s="143" cm="1">
        <f t="array" aca="1" ref="R30" ca="1">SUM(INDIRECT("'"&amp;TOTALCustomerSheets&amp;"'!"&amp;ADDRESS(ROW(),COLUMN())))</f>
        <v>0</v>
      </c>
      <c r="S30" s="143" cm="1">
        <f t="array" aca="1" ref="S30" ca="1">SUM(INDIRECT("'"&amp;TOTALCustomerSheets&amp;"'!"&amp;ADDRESS(ROW(),COLUMN())))</f>
        <v>0</v>
      </c>
      <c r="T30" s="143" cm="1">
        <f t="array" aca="1" ref="T30" ca="1">SUM(INDIRECT("'"&amp;TOTALCustomerSheets&amp;"'!"&amp;ADDRESS(ROW(),COLUMN())))</f>
        <v>0</v>
      </c>
      <c r="U30" s="143" cm="1">
        <f t="array" aca="1" ref="U30" ca="1">SUM(INDIRECT("'"&amp;TOTALCustomerSheets&amp;"'!"&amp;ADDRESS(ROW(),COLUMN())))</f>
        <v>0</v>
      </c>
      <c r="V30" s="143" cm="1">
        <f t="array" aca="1" ref="V30" ca="1">SUM(INDIRECT("'"&amp;TOTALCustomerSheets&amp;"'!"&amp;ADDRESS(ROW(),COLUMN())))</f>
        <v>0</v>
      </c>
      <c r="W30" s="143" cm="1">
        <f t="array" aca="1" ref="W30" ca="1">SUM(INDIRECT("'"&amp;TOTALCustomerSheets&amp;"'!"&amp;ADDRESS(ROW(),COLUMN())))</f>
        <v>0</v>
      </c>
      <c r="X30" s="143" cm="1">
        <f t="array" aca="1" ref="X30" ca="1">SUM(INDIRECT("'"&amp;TOTALCustomerSheets&amp;"'!"&amp;ADDRESS(ROW(),COLUMN())))</f>
        <v>0</v>
      </c>
      <c r="Y30" s="143" cm="1">
        <f t="array" aca="1" ref="Y30" ca="1">SUM(INDIRECT("'"&amp;TOTALCustomerSheets&amp;"'!"&amp;ADDRESS(ROW(),COLUMN())))</f>
        <v>0</v>
      </c>
      <c r="Z30" s="143" cm="1">
        <f t="array" aca="1" ref="Z30" ca="1">SUM(INDIRECT("'"&amp;TOTALCustomerSheets&amp;"'!"&amp;ADDRESS(ROW(),COLUMN())))</f>
        <v>0</v>
      </c>
    </row>
    <row r="31" spans="1:26" outlineLevel="1">
      <c r="A31" s="113">
        <f>IF(ISBLANK('Input-Accounts'!A31),"",'Input-Accounts'!A31)</f>
        <v>22</v>
      </c>
      <c r="B31" s="17" t="str">
        <f>IF(ISBLANK('Input-Accounts'!B31),"",'Input-Accounts'!B31)</f>
        <v>Mains - High Pressure</v>
      </c>
      <c r="C31" s="113">
        <f>IF(ISBLANK('Input-Accounts'!C31),"",'Input-Accounts'!C31)</f>
        <v>376</v>
      </c>
      <c r="D31" s="143" cm="1">
        <f t="array" aca="1" ref="D31" ca="1">SUM(INDIRECT("'"&amp;TOTALCustomerSheets&amp;"'!"&amp;ADDRESS(ROW(),COLUMN())))</f>
        <v>0</v>
      </c>
      <c r="E31" s="143">
        <f t="shared" ref="E31" ca="1" si="3">IFERROR(IF(D31="",0,IF(D31=0,0,IF(ABS(D31-SUM($G31:$Z31))&lt;Check_Limit,0,1))),1)</f>
        <v>0</v>
      </c>
      <c r="F31" s="89"/>
      <c r="G31" s="143" cm="1">
        <f t="array" aca="1" ref="G31" ca="1">SUM(INDIRECT("'"&amp;TOTALCustomerSheets&amp;"'!"&amp;ADDRESS(ROW(),COLUMN())))</f>
        <v>0</v>
      </c>
      <c r="H31" s="143" cm="1">
        <f t="array" aca="1" ref="H31" ca="1">SUM(INDIRECT("'"&amp;TOTALCustomerSheets&amp;"'!"&amp;ADDRESS(ROW(),COLUMN())))</f>
        <v>0</v>
      </c>
      <c r="I31" s="143" cm="1">
        <f t="array" aca="1" ref="I31" ca="1">SUM(INDIRECT("'"&amp;TOTALCustomerSheets&amp;"'!"&amp;ADDRESS(ROW(),COLUMN())))</f>
        <v>0</v>
      </c>
      <c r="J31" s="143" cm="1">
        <f t="array" aca="1" ref="J31" ca="1">SUM(INDIRECT("'"&amp;TOTALCustomerSheets&amp;"'!"&amp;ADDRESS(ROW(),COLUMN())))</f>
        <v>0</v>
      </c>
      <c r="K31" s="143" cm="1">
        <f t="array" aca="1" ref="K31" ca="1">SUM(INDIRECT("'"&amp;TOTALCustomerSheets&amp;"'!"&amp;ADDRESS(ROW(),COLUMN())))</f>
        <v>0</v>
      </c>
      <c r="L31" s="143" cm="1">
        <f t="array" aca="1" ref="L31" ca="1">SUM(INDIRECT("'"&amp;TOTALCustomerSheets&amp;"'!"&amp;ADDRESS(ROW(),COLUMN())))</f>
        <v>0</v>
      </c>
      <c r="M31" s="143" cm="1">
        <f t="array" aca="1" ref="M31" ca="1">SUM(INDIRECT("'"&amp;TOTALCustomerSheets&amp;"'!"&amp;ADDRESS(ROW(),COLUMN())))</f>
        <v>0</v>
      </c>
      <c r="N31" s="143" cm="1">
        <f t="array" aca="1" ref="N31" ca="1">SUM(INDIRECT("'"&amp;TOTALCustomerSheets&amp;"'!"&amp;ADDRESS(ROW(),COLUMN())))</f>
        <v>0</v>
      </c>
      <c r="O31" s="143" cm="1">
        <f t="array" aca="1" ref="O31" ca="1">SUM(INDIRECT("'"&amp;TOTALCustomerSheets&amp;"'!"&amp;ADDRESS(ROW(),COLUMN())))</f>
        <v>0</v>
      </c>
      <c r="P31" s="143" cm="1">
        <f t="array" aca="1" ref="P31" ca="1">SUM(INDIRECT("'"&amp;TOTALCustomerSheets&amp;"'!"&amp;ADDRESS(ROW(),COLUMN())))</f>
        <v>0</v>
      </c>
      <c r="Q31" s="143" cm="1">
        <f t="array" aca="1" ref="Q31" ca="1">SUM(INDIRECT("'"&amp;TOTALCustomerSheets&amp;"'!"&amp;ADDRESS(ROW(),COLUMN())))</f>
        <v>0</v>
      </c>
      <c r="R31" s="143" cm="1">
        <f t="array" aca="1" ref="R31" ca="1">SUM(INDIRECT("'"&amp;TOTALCustomerSheets&amp;"'!"&amp;ADDRESS(ROW(),COLUMN())))</f>
        <v>0</v>
      </c>
      <c r="S31" s="143" cm="1">
        <f t="array" aca="1" ref="S31" ca="1">SUM(INDIRECT("'"&amp;TOTALCustomerSheets&amp;"'!"&amp;ADDRESS(ROW(),COLUMN())))</f>
        <v>0</v>
      </c>
      <c r="T31" s="143" cm="1">
        <f t="array" aca="1" ref="T31" ca="1">SUM(INDIRECT("'"&amp;TOTALCustomerSheets&amp;"'!"&amp;ADDRESS(ROW(),COLUMN())))</f>
        <v>0</v>
      </c>
      <c r="U31" s="143" cm="1">
        <f t="array" aca="1" ref="U31" ca="1">SUM(INDIRECT("'"&amp;TOTALCustomerSheets&amp;"'!"&amp;ADDRESS(ROW(),COLUMN())))</f>
        <v>0</v>
      </c>
      <c r="V31" s="143" cm="1">
        <f t="array" aca="1" ref="V31" ca="1">SUM(INDIRECT("'"&amp;TOTALCustomerSheets&amp;"'!"&amp;ADDRESS(ROW(),COLUMN())))</f>
        <v>0</v>
      </c>
      <c r="W31" s="143" cm="1">
        <f t="array" aca="1" ref="W31" ca="1">SUM(INDIRECT("'"&amp;TOTALCustomerSheets&amp;"'!"&amp;ADDRESS(ROW(),COLUMN())))</f>
        <v>0</v>
      </c>
      <c r="X31" s="143" cm="1">
        <f t="array" aca="1" ref="X31" ca="1">SUM(INDIRECT("'"&amp;TOTALCustomerSheets&amp;"'!"&amp;ADDRESS(ROW(),COLUMN())))</f>
        <v>0</v>
      </c>
      <c r="Y31" s="143" cm="1">
        <f t="array" aca="1" ref="Y31" ca="1">SUM(INDIRECT("'"&amp;TOTALCustomerSheets&amp;"'!"&amp;ADDRESS(ROW(),COLUMN())))</f>
        <v>0</v>
      </c>
      <c r="Z31" s="143" cm="1">
        <f t="array" aca="1" ref="Z31" ca="1">SUM(INDIRECT("'"&amp;TOTALCustomerSheets&amp;"'!"&amp;ADDRESS(ROW(),COLUMN())))</f>
        <v>0</v>
      </c>
    </row>
    <row r="32" spans="1:26" outlineLevel="1">
      <c r="A32" s="113">
        <f>IF(ISBLANK('Input-Accounts'!A32),"",'Input-Accounts'!A32)</f>
        <v>23</v>
      </c>
      <c r="B32" s="17" t="str">
        <f>IF(ISBLANK('Input-Accounts'!B32),"",'Input-Accounts'!B32)</f>
        <v>Mains Steel IP &gt;6"</v>
      </c>
      <c r="C32" s="113">
        <f>IF(ISBLANK('Input-Accounts'!C32),"",'Input-Accounts'!C32)</f>
        <v>376.1</v>
      </c>
      <c r="D32" s="143" cm="1">
        <f t="array" aca="1" ref="D32" ca="1">SUM(INDIRECT("'"&amp;TOTALCustomerSheets&amp;"'!"&amp;ADDRESS(ROW(),COLUMN())))</f>
        <v>0</v>
      </c>
      <c r="E32" s="143">
        <f t="shared" ca="1" si="0"/>
        <v>0</v>
      </c>
      <c r="F32" s="89"/>
      <c r="G32" s="143" cm="1">
        <f t="array" aca="1" ref="G32" ca="1">SUM(INDIRECT("'"&amp;TOTALCustomerSheets&amp;"'!"&amp;ADDRESS(ROW(),COLUMN())))</f>
        <v>0</v>
      </c>
      <c r="H32" s="143" cm="1">
        <f t="array" aca="1" ref="H32" ca="1">SUM(INDIRECT("'"&amp;TOTALCustomerSheets&amp;"'!"&amp;ADDRESS(ROW(),COLUMN())))</f>
        <v>0</v>
      </c>
      <c r="I32" s="143" cm="1">
        <f t="array" aca="1" ref="I32" ca="1">SUM(INDIRECT("'"&amp;TOTALCustomerSheets&amp;"'!"&amp;ADDRESS(ROW(),COLUMN())))</f>
        <v>0</v>
      </c>
      <c r="J32" s="143" cm="1">
        <f t="array" aca="1" ref="J32" ca="1">SUM(INDIRECT("'"&amp;TOTALCustomerSheets&amp;"'!"&amp;ADDRESS(ROW(),COLUMN())))</f>
        <v>0</v>
      </c>
      <c r="K32" s="143" cm="1">
        <f t="array" aca="1" ref="K32" ca="1">SUM(INDIRECT("'"&amp;TOTALCustomerSheets&amp;"'!"&amp;ADDRESS(ROW(),COLUMN())))</f>
        <v>0</v>
      </c>
      <c r="L32" s="143" cm="1">
        <f t="array" aca="1" ref="L32" ca="1">SUM(INDIRECT("'"&amp;TOTALCustomerSheets&amp;"'!"&amp;ADDRESS(ROW(),COLUMN())))</f>
        <v>0</v>
      </c>
      <c r="M32" s="143" cm="1">
        <f t="array" aca="1" ref="M32" ca="1">SUM(INDIRECT("'"&amp;TOTALCustomerSheets&amp;"'!"&amp;ADDRESS(ROW(),COLUMN())))</f>
        <v>0</v>
      </c>
      <c r="N32" s="143" cm="1">
        <f t="array" aca="1" ref="N32" ca="1">SUM(INDIRECT("'"&amp;TOTALCustomerSheets&amp;"'!"&amp;ADDRESS(ROW(),COLUMN())))</f>
        <v>0</v>
      </c>
      <c r="O32" s="143" cm="1">
        <f t="array" aca="1" ref="O32" ca="1">SUM(INDIRECT("'"&amp;TOTALCustomerSheets&amp;"'!"&amp;ADDRESS(ROW(),COLUMN())))</f>
        <v>0</v>
      </c>
      <c r="P32" s="143" cm="1">
        <f t="array" aca="1" ref="P32" ca="1">SUM(INDIRECT("'"&amp;TOTALCustomerSheets&amp;"'!"&amp;ADDRESS(ROW(),COLUMN())))</f>
        <v>0</v>
      </c>
      <c r="Q32" s="143" cm="1">
        <f t="array" aca="1" ref="Q32" ca="1">SUM(INDIRECT("'"&amp;TOTALCustomerSheets&amp;"'!"&amp;ADDRESS(ROW(),COLUMN())))</f>
        <v>0</v>
      </c>
      <c r="R32" s="143" cm="1">
        <f t="array" aca="1" ref="R32" ca="1">SUM(INDIRECT("'"&amp;TOTALCustomerSheets&amp;"'!"&amp;ADDRESS(ROW(),COLUMN())))</f>
        <v>0</v>
      </c>
      <c r="S32" s="143" cm="1">
        <f t="array" aca="1" ref="S32" ca="1">SUM(INDIRECT("'"&amp;TOTALCustomerSheets&amp;"'!"&amp;ADDRESS(ROW(),COLUMN())))</f>
        <v>0</v>
      </c>
      <c r="T32" s="143" cm="1">
        <f t="array" aca="1" ref="T32" ca="1">SUM(INDIRECT("'"&amp;TOTALCustomerSheets&amp;"'!"&amp;ADDRESS(ROW(),COLUMN())))</f>
        <v>0</v>
      </c>
      <c r="U32" s="143" cm="1">
        <f t="array" aca="1" ref="U32" ca="1">SUM(INDIRECT("'"&amp;TOTALCustomerSheets&amp;"'!"&amp;ADDRESS(ROW(),COLUMN())))</f>
        <v>0</v>
      </c>
      <c r="V32" s="143" cm="1">
        <f t="array" aca="1" ref="V32" ca="1">SUM(INDIRECT("'"&amp;TOTALCustomerSheets&amp;"'!"&amp;ADDRESS(ROW(),COLUMN())))</f>
        <v>0</v>
      </c>
      <c r="W32" s="143" cm="1">
        <f t="array" aca="1" ref="W32" ca="1">SUM(INDIRECT("'"&amp;TOTALCustomerSheets&amp;"'!"&amp;ADDRESS(ROW(),COLUMN())))</f>
        <v>0</v>
      </c>
      <c r="X32" s="143" cm="1">
        <f t="array" aca="1" ref="X32" ca="1">SUM(INDIRECT("'"&amp;TOTALCustomerSheets&amp;"'!"&amp;ADDRESS(ROW(),COLUMN())))</f>
        <v>0</v>
      </c>
      <c r="Y32" s="143" cm="1">
        <f t="array" aca="1" ref="Y32" ca="1">SUM(INDIRECT("'"&amp;TOTALCustomerSheets&amp;"'!"&amp;ADDRESS(ROW(),COLUMN())))</f>
        <v>0</v>
      </c>
      <c r="Z32" s="143" cm="1">
        <f t="array" aca="1" ref="Z32" ca="1">SUM(INDIRECT("'"&amp;TOTALCustomerSheets&amp;"'!"&amp;ADDRESS(ROW(),COLUMN())))</f>
        <v>0</v>
      </c>
    </row>
    <row r="33" spans="1:26" outlineLevel="1">
      <c r="A33" s="113">
        <f>IF(ISBLANK('Input-Accounts'!A33),"",'Input-Accounts'!A33)</f>
        <v>24</v>
      </c>
      <c r="B33" s="17" t="str">
        <f>IF(ISBLANK('Input-Accounts'!B33),"",'Input-Accounts'!B33)</f>
        <v>Mains Steel IP &gt;4-6"</v>
      </c>
      <c r="C33" s="113">
        <f>IF(ISBLANK('Input-Accounts'!C33),"",'Input-Accounts'!C33)</f>
        <v>376.1</v>
      </c>
      <c r="D33" s="143" cm="1">
        <f t="array" aca="1" ref="D33" ca="1">SUM(INDIRECT("'"&amp;TOTALCustomerSheets&amp;"'!"&amp;ADDRESS(ROW(),COLUMN())))</f>
        <v>0</v>
      </c>
      <c r="E33" s="143">
        <f t="shared" ref="E33" ca="1" si="4">IFERROR(IF(D33="",0,IF(D33=0,0,IF(ABS(D33-SUM($G33:$Z33))&lt;Check_Limit,0,1))),1)</f>
        <v>0</v>
      </c>
      <c r="F33" s="89"/>
      <c r="G33" s="143" cm="1">
        <f t="array" aca="1" ref="G33" ca="1">SUM(INDIRECT("'"&amp;TOTALCustomerSheets&amp;"'!"&amp;ADDRESS(ROW(),COLUMN())))</f>
        <v>0</v>
      </c>
      <c r="H33" s="143" cm="1">
        <f t="array" aca="1" ref="H33" ca="1">SUM(INDIRECT("'"&amp;TOTALCustomerSheets&amp;"'!"&amp;ADDRESS(ROW(),COLUMN())))</f>
        <v>0</v>
      </c>
      <c r="I33" s="143" cm="1">
        <f t="array" aca="1" ref="I33" ca="1">SUM(INDIRECT("'"&amp;TOTALCustomerSheets&amp;"'!"&amp;ADDRESS(ROW(),COLUMN())))</f>
        <v>0</v>
      </c>
      <c r="J33" s="143" cm="1">
        <f t="array" aca="1" ref="J33" ca="1">SUM(INDIRECT("'"&amp;TOTALCustomerSheets&amp;"'!"&amp;ADDRESS(ROW(),COLUMN())))</f>
        <v>0</v>
      </c>
      <c r="K33" s="143" cm="1">
        <f t="array" aca="1" ref="K33" ca="1">SUM(INDIRECT("'"&amp;TOTALCustomerSheets&amp;"'!"&amp;ADDRESS(ROW(),COLUMN())))</f>
        <v>0</v>
      </c>
      <c r="L33" s="143" cm="1">
        <f t="array" aca="1" ref="L33" ca="1">SUM(INDIRECT("'"&amp;TOTALCustomerSheets&amp;"'!"&amp;ADDRESS(ROW(),COLUMN())))</f>
        <v>0</v>
      </c>
      <c r="M33" s="143" cm="1">
        <f t="array" aca="1" ref="M33" ca="1">SUM(INDIRECT("'"&amp;TOTALCustomerSheets&amp;"'!"&amp;ADDRESS(ROW(),COLUMN())))</f>
        <v>0</v>
      </c>
      <c r="N33" s="143" cm="1">
        <f t="array" aca="1" ref="N33" ca="1">SUM(INDIRECT("'"&amp;TOTALCustomerSheets&amp;"'!"&amp;ADDRESS(ROW(),COLUMN())))</f>
        <v>0</v>
      </c>
      <c r="O33" s="143" cm="1">
        <f t="array" aca="1" ref="O33" ca="1">SUM(INDIRECT("'"&amp;TOTALCustomerSheets&amp;"'!"&amp;ADDRESS(ROW(),COLUMN())))</f>
        <v>0</v>
      </c>
      <c r="P33" s="143" cm="1">
        <f t="array" aca="1" ref="P33" ca="1">SUM(INDIRECT("'"&amp;TOTALCustomerSheets&amp;"'!"&amp;ADDRESS(ROW(),COLUMN())))</f>
        <v>0</v>
      </c>
      <c r="Q33" s="143" cm="1">
        <f t="array" aca="1" ref="Q33" ca="1">SUM(INDIRECT("'"&amp;TOTALCustomerSheets&amp;"'!"&amp;ADDRESS(ROW(),COLUMN())))</f>
        <v>0</v>
      </c>
      <c r="R33" s="143" cm="1">
        <f t="array" aca="1" ref="R33" ca="1">SUM(INDIRECT("'"&amp;TOTALCustomerSheets&amp;"'!"&amp;ADDRESS(ROW(),COLUMN())))</f>
        <v>0</v>
      </c>
      <c r="S33" s="143" cm="1">
        <f t="array" aca="1" ref="S33" ca="1">SUM(INDIRECT("'"&amp;TOTALCustomerSheets&amp;"'!"&amp;ADDRESS(ROW(),COLUMN())))</f>
        <v>0</v>
      </c>
      <c r="T33" s="143" cm="1">
        <f t="array" aca="1" ref="T33" ca="1">SUM(INDIRECT("'"&amp;TOTALCustomerSheets&amp;"'!"&amp;ADDRESS(ROW(),COLUMN())))</f>
        <v>0</v>
      </c>
      <c r="U33" s="143" cm="1">
        <f t="array" aca="1" ref="U33" ca="1">SUM(INDIRECT("'"&amp;TOTALCustomerSheets&amp;"'!"&amp;ADDRESS(ROW(),COLUMN())))</f>
        <v>0</v>
      </c>
      <c r="V33" s="143" cm="1">
        <f t="array" aca="1" ref="V33" ca="1">SUM(INDIRECT("'"&amp;TOTALCustomerSheets&amp;"'!"&amp;ADDRESS(ROW(),COLUMN())))</f>
        <v>0</v>
      </c>
      <c r="W33" s="143" cm="1">
        <f t="array" aca="1" ref="W33" ca="1">SUM(INDIRECT("'"&amp;TOTALCustomerSheets&amp;"'!"&amp;ADDRESS(ROW(),COLUMN())))</f>
        <v>0</v>
      </c>
      <c r="X33" s="143" cm="1">
        <f t="array" aca="1" ref="X33" ca="1">SUM(INDIRECT("'"&amp;TOTALCustomerSheets&amp;"'!"&amp;ADDRESS(ROW(),COLUMN())))</f>
        <v>0</v>
      </c>
      <c r="Y33" s="143" cm="1">
        <f t="array" aca="1" ref="Y33" ca="1">SUM(INDIRECT("'"&amp;TOTALCustomerSheets&amp;"'!"&amp;ADDRESS(ROW(),COLUMN())))</f>
        <v>0</v>
      </c>
      <c r="Z33" s="143" cm="1">
        <f t="array" aca="1" ref="Z33" ca="1">SUM(INDIRECT("'"&amp;TOTALCustomerSheets&amp;"'!"&amp;ADDRESS(ROW(),COLUMN())))</f>
        <v>0</v>
      </c>
    </row>
    <row r="34" spans="1:26" outlineLevel="1">
      <c r="A34" s="113">
        <f>IF(ISBLANK('Input-Accounts'!A34),"",'Input-Accounts'!A34)</f>
        <v>25</v>
      </c>
      <c r="B34" s="17" t="str">
        <f>IF(ISBLANK('Input-Accounts'!B34),"",'Input-Accounts'!B34)</f>
        <v>Mains Steel IP &gt;2-4"</v>
      </c>
      <c r="C34" s="113">
        <f>IF(ISBLANK('Input-Accounts'!C34),"",'Input-Accounts'!C34)</f>
        <v>376.1</v>
      </c>
      <c r="D34" s="143" cm="1">
        <f t="array" aca="1" ref="D34" ca="1">SUM(INDIRECT("'"&amp;TOTALCustomerSheets&amp;"'!"&amp;ADDRESS(ROW(),COLUMN())))</f>
        <v>0</v>
      </c>
      <c r="E34" s="143">
        <f t="shared" ca="1" si="0"/>
        <v>0</v>
      </c>
      <c r="F34" s="89"/>
      <c r="G34" s="143" cm="1">
        <f t="array" aca="1" ref="G34" ca="1">SUM(INDIRECT("'"&amp;TOTALCustomerSheets&amp;"'!"&amp;ADDRESS(ROW(),COLUMN())))</f>
        <v>0</v>
      </c>
      <c r="H34" s="143" cm="1">
        <f t="array" aca="1" ref="H34" ca="1">SUM(INDIRECT("'"&amp;TOTALCustomerSheets&amp;"'!"&amp;ADDRESS(ROW(),COLUMN())))</f>
        <v>0</v>
      </c>
      <c r="I34" s="143" cm="1">
        <f t="array" aca="1" ref="I34" ca="1">SUM(INDIRECT("'"&amp;TOTALCustomerSheets&amp;"'!"&amp;ADDRESS(ROW(),COLUMN())))</f>
        <v>0</v>
      </c>
      <c r="J34" s="143" cm="1">
        <f t="array" aca="1" ref="J34" ca="1">SUM(INDIRECT("'"&amp;TOTALCustomerSheets&amp;"'!"&amp;ADDRESS(ROW(),COLUMN())))</f>
        <v>0</v>
      </c>
      <c r="K34" s="143" cm="1">
        <f t="array" aca="1" ref="K34" ca="1">SUM(INDIRECT("'"&amp;TOTALCustomerSheets&amp;"'!"&amp;ADDRESS(ROW(),COLUMN())))</f>
        <v>0</v>
      </c>
      <c r="L34" s="143" cm="1">
        <f t="array" aca="1" ref="L34" ca="1">SUM(INDIRECT("'"&amp;TOTALCustomerSheets&amp;"'!"&amp;ADDRESS(ROW(),COLUMN())))</f>
        <v>0</v>
      </c>
      <c r="M34" s="143" cm="1">
        <f t="array" aca="1" ref="M34" ca="1">SUM(INDIRECT("'"&amp;TOTALCustomerSheets&amp;"'!"&amp;ADDRESS(ROW(),COLUMN())))</f>
        <v>0</v>
      </c>
      <c r="N34" s="143" cm="1">
        <f t="array" aca="1" ref="N34" ca="1">SUM(INDIRECT("'"&amp;TOTALCustomerSheets&amp;"'!"&amp;ADDRESS(ROW(),COLUMN())))</f>
        <v>0</v>
      </c>
      <c r="O34" s="143" cm="1">
        <f t="array" aca="1" ref="O34" ca="1">SUM(INDIRECT("'"&amp;TOTALCustomerSheets&amp;"'!"&amp;ADDRESS(ROW(),COLUMN())))</f>
        <v>0</v>
      </c>
      <c r="P34" s="143" cm="1">
        <f t="array" aca="1" ref="P34" ca="1">SUM(INDIRECT("'"&amp;TOTALCustomerSheets&amp;"'!"&amp;ADDRESS(ROW(),COLUMN())))</f>
        <v>0</v>
      </c>
      <c r="Q34" s="143" cm="1">
        <f t="array" aca="1" ref="Q34" ca="1">SUM(INDIRECT("'"&amp;TOTALCustomerSheets&amp;"'!"&amp;ADDRESS(ROW(),COLUMN())))</f>
        <v>0</v>
      </c>
      <c r="R34" s="143" cm="1">
        <f t="array" aca="1" ref="R34" ca="1">SUM(INDIRECT("'"&amp;TOTALCustomerSheets&amp;"'!"&amp;ADDRESS(ROW(),COLUMN())))</f>
        <v>0</v>
      </c>
      <c r="S34" s="143" cm="1">
        <f t="array" aca="1" ref="S34" ca="1">SUM(INDIRECT("'"&amp;TOTALCustomerSheets&amp;"'!"&amp;ADDRESS(ROW(),COLUMN())))</f>
        <v>0</v>
      </c>
      <c r="T34" s="143" cm="1">
        <f t="array" aca="1" ref="T34" ca="1">SUM(INDIRECT("'"&amp;TOTALCustomerSheets&amp;"'!"&amp;ADDRESS(ROW(),COLUMN())))</f>
        <v>0</v>
      </c>
      <c r="U34" s="143" cm="1">
        <f t="array" aca="1" ref="U34" ca="1">SUM(INDIRECT("'"&amp;TOTALCustomerSheets&amp;"'!"&amp;ADDRESS(ROW(),COLUMN())))</f>
        <v>0</v>
      </c>
      <c r="V34" s="143" cm="1">
        <f t="array" aca="1" ref="V34" ca="1">SUM(INDIRECT("'"&amp;TOTALCustomerSheets&amp;"'!"&amp;ADDRESS(ROW(),COLUMN())))</f>
        <v>0</v>
      </c>
      <c r="W34" s="143" cm="1">
        <f t="array" aca="1" ref="W34" ca="1">SUM(INDIRECT("'"&amp;TOTALCustomerSheets&amp;"'!"&amp;ADDRESS(ROW(),COLUMN())))</f>
        <v>0</v>
      </c>
      <c r="X34" s="143" cm="1">
        <f t="array" aca="1" ref="X34" ca="1">SUM(INDIRECT("'"&amp;TOTALCustomerSheets&amp;"'!"&amp;ADDRESS(ROW(),COLUMN())))</f>
        <v>0</v>
      </c>
      <c r="Y34" s="143" cm="1">
        <f t="array" aca="1" ref="Y34" ca="1">SUM(INDIRECT("'"&amp;TOTALCustomerSheets&amp;"'!"&amp;ADDRESS(ROW(),COLUMN())))</f>
        <v>0</v>
      </c>
      <c r="Z34" s="143" cm="1">
        <f t="array" aca="1" ref="Z34" ca="1">SUM(INDIRECT("'"&amp;TOTALCustomerSheets&amp;"'!"&amp;ADDRESS(ROW(),COLUMN())))</f>
        <v>0</v>
      </c>
    </row>
    <row r="35" spans="1:26" outlineLevel="1">
      <c r="A35" s="113">
        <f>IF(ISBLANK('Input-Accounts'!A35),"",'Input-Accounts'!A35)</f>
        <v>26</v>
      </c>
      <c r="B35" s="17" t="str">
        <f>IF(ISBLANK('Input-Accounts'!B35),"",'Input-Accounts'!B35)</f>
        <v>Mains Steel IP &lt;=2"</v>
      </c>
      <c r="C35" s="113">
        <f>IF(ISBLANK('Input-Accounts'!C35),"",'Input-Accounts'!C35)</f>
        <v>376.1</v>
      </c>
      <c r="D35" s="143" cm="1">
        <f t="array" aca="1" ref="D35" ca="1">SUM(INDIRECT("'"&amp;TOTALCustomerSheets&amp;"'!"&amp;ADDRESS(ROW(),COLUMN())))</f>
        <v>0</v>
      </c>
      <c r="E35" s="143">
        <f t="shared" ref="E35" ca="1" si="5">IFERROR(IF(D35="",0,IF(D35=0,0,IF(ABS(D35-SUM($G35:$Z35))&lt;Check_Limit,0,1))),1)</f>
        <v>0</v>
      </c>
      <c r="F35" s="89"/>
      <c r="G35" s="143" cm="1">
        <f t="array" aca="1" ref="G35" ca="1">SUM(INDIRECT("'"&amp;TOTALCustomerSheets&amp;"'!"&amp;ADDRESS(ROW(),COLUMN())))</f>
        <v>0</v>
      </c>
      <c r="H35" s="143" cm="1">
        <f t="array" aca="1" ref="H35" ca="1">SUM(INDIRECT("'"&amp;TOTALCustomerSheets&amp;"'!"&amp;ADDRESS(ROW(),COLUMN())))</f>
        <v>0</v>
      </c>
      <c r="I35" s="143" cm="1">
        <f t="array" aca="1" ref="I35" ca="1">SUM(INDIRECT("'"&amp;TOTALCustomerSheets&amp;"'!"&amp;ADDRESS(ROW(),COLUMN())))</f>
        <v>0</v>
      </c>
      <c r="J35" s="143" cm="1">
        <f t="array" aca="1" ref="J35" ca="1">SUM(INDIRECT("'"&amp;TOTALCustomerSheets&amp;"'!"&amp;ADDRESS(ROW(),COLUMN())))</f>
        <v>0</v>
      </c>
      <c r="K35" s="143" cm="1">
        <f t="array" aca="1" ref="K35" ca="1">SUM(INDIRECT("'"&amp;TOTALCustomerSheets&amp;"'!"&amp;ADDRESS(ROW(),COLUMN())))</f>
        <v>0</v>
      </c>
      <c r="L35" s="143" cm="1">
        <f t="array" aca="1" ref="L35" ca="1">SUM(INDIRECT("'"&amp;TOTALCustomerSheets&amp;"'!"&amp;ADDRESS(ROW(),COLUMN())))</f>
        <v>0</v>
      </c>
      <c r="M35" s="143" cm="1">
        <f t="array" aca="1" ref="M35" ca="1">SUM(INDIRECT("'"&amp;TOTALCustomerSheets&amp;"'!"&amp;ADDRESS(ROW(),COLUMN())))</f>
        <v>0</v>
      </c>
      <c r="N35" s="143" cm="1">
        <f t="array" aca="1" ref="N35" ca="1">SUM(INDIRECT("'"&amp;TOTALCustomerSheets&amp;"'!"&amp;ADDRESS(ROW(),COLUMN())))</f>
        <v>0</v>
      </c>
      <c r="O35" s="143" cm="1">
        <f t="array" aca="1" ref="O35" ca="1">SUM(INDIRECT("'"&amp;TOTALCustomerSheets&amp;"'!"&amp;ADDRESS(ROW(),COLUMN())))</f>
        <v>0</v>
      </c>
      <c r="P35" s="143" cm="1">
        <f t="array" aca="1" ref="P35" ca="1">SUM(INDIRECT("'"&amp;TOTALCustomerSheets&amp;"'!"&amp;ADDRESS(ROW(),COLUMN())))</f>
        <v>0</v>
      </c>
      <c r="Q35" s="143" cm="1">
        <f t="array" aca="1" ref="Q35" ca="1">SUM(INDIRECT("'"&amp;TOTALCustomerSheets&amp;"'!"&amp;ADDRESS(ROW(),COLUMN())))</f>
        <v>0</v>
      </c>
      <c r="R35" s="143" cm="1">
        <f t="array" aca="1" ref="R35" ca="1">SUM(INDIRECT("'"&amp;TOTALCustomerSheets&amp;"'!"&amp;ADDRESS(ROW(),COLUMN())))</f>
        <v>0</v>
      </c>
      <c r="S35" s="143" cm="1">
        <f t="array" aca="1" ref="S35" ca="1">SUM(INDIRECT("'"&amp;TOTALCustomerSheets&amp;"'!"&amp;ADDRESS(ROW(),COLUMN())))</f>
        <v>0</v>
      </c>
      <c r="T35" s="143" cm="1">
        <f t="array" aca="1" ref="T35" ca="1">SUM(INDIRECT("'"&amp;TOTALCustomerSheets&amp;"'!"&amp;ADDRESS(ROW(),COLUMN())))</f>
        <v>0</v>
      </c>
      <c r="U35" s="143" cm="1">
        <f t="array" aca="1" ref="U35" ca="1">SUM(INDIRECT("'"&amp;TOTALCustomerSheets&amp;"'!"&amp;ADDRESS(ROW(),COLUMN())))</f>
        <v>0</v>
      </c>
      <c r="V35" s="143" cm="1">
        <f t="array" aca="1" ref="V35" ca="1">SUM(INDIRECT("'"&amp;TOTALCustomerSheets&amp;"'!"&amp;ADDRESS(ROW(),COLUMN())))</f>
        <v>0</v>
      </c>
      <c r="W35" s="143" cm="1">
        <f t="array" aca="1" ref="W35" ca="1">SUM(INDIRECT("'"&amp;TOTALCustomerSheets&amp;"'!"&amp;ADDRESS(ROW(),COLUMN())))</f>
        <v>0</v>
      </c>
      <c r="X35" s="143" cm="1">
        <f t="array" aca="1" ref="X35" ca="1">SUM(INDIRECT("'"&amp;TOTALCustomerSheets&amp;"'!"&amp;ADDRESS(ROW(),COLUMN())))</f>
        <v>0</v>
      </c>
      <c r="Y35" s="143" cm="1">
        <f t="array" aca="1" ref="Y35" ca="1">SUM(INDIRECT("'"&amp;TOTALCustomerSheets&amp;"'!"&amp;ADDRESS(ROW(),COLUMN())))</f>
        <v>0</v>
      </c>
      <c r="Z35" s="143" cm="1">
        <f t="array" aca="1" ref="Z35" ca="1">SUM(INDIRECT("'"&amp;TOTALCustomerSheets&amp;"'!"&amp;ADDRESS(ROW(),COLUMN())))</f>
        <v>0</v>
      </c>
    </row>
    <row r="36" spans="1:26" outlineLevel="1">
      <c r="A36" s="113">
        <f>IF(ISBLANK('Input-Accounts'!A36),"",'Input-Accounts'!A36)</f>
        <v>27</v>
      </c>
      <c r="B36" s="17" t="str">
        <f>IF(ISBLANK('Input-Accounts'!B36),"",'Input-Accounts'!B36)</f>
        <v>Mains Plastic IP 6"</v>
      </c>
      <c r="C36" s="113">
        <f>IF(ISBLANK('Input-Accounts'!C36),"",'Input-Accounts'!C36)</f>
        <v>376.1</v>
      </c>
      <c r="D36" s="143" cm="1">
        <f t="array" aca="1" ref="D36" ca="1">SUM(INDIRECT("'"&amp;TOTALCustomerSheets&amp;"'!"&amp;ADDRESS(ROW(),COLUMN())))</f>
        <v>0</v>
      </c>
      <c r="E36" s="143">
        <f t="shared" ca="1" si="0"/>
        <v>0</v>
      </c>
      <c r="F36" s="89"/>
      <c r="G36" s="143" cm="1">
        <f t="array" aca="1" ref="G36" ca="1">SUM(INDIRECT("'"&amp;TOTALCustomerSheets&amp;"'!"&amp;ADDRESS(ROW(),COLUMN())))</f>
        <v>0</v>
      </c>
      <c r="H36" s="143" cm="1">
        <f t="array" aca="1" ref="H36" ca="1">SUM(INDIRECT("'"&amp;TOTALCustomerSheets&amp;"'!"&amp;ADDRESS(ROW(),COLUMN())))</f>
        <v>0</v>
      </c>
      <c r="I36" s="143" cm="1">
        <f t="array" aca="1" ref="I36" ca="1">SUM(INDIRECT("'"&amp;TOTALCustomerSheets&amp;"'!"&amp;ADDRESS(ROW(),COLUMN())))</f>
        <v>0</v>
      </c>
      <c r="J36" s="143" cm="1">
        <f t="array" aca="1" ref="J36" ca="1">SUM(INDIRECT("'"&amp;TOTALCustomerSheets&amp;"'!"&amp;ADDRESS(ROW(),COLUMN())))</f>
        <v>0</v>
      </c>
      <c r="K36" s="143" cm="1">
        <f t="array" aca="1" ref="K36" ca="1">SUM(INDIRECT("'"&amp;TOTALCustomerSheets&amp;"'!"&amp;ADDRESS(ROW(),COLUMN())))</f>
        <v>0</v>
      </c>
      <c r="L36" s="143" cm="1">
        <f t="array" aca="1" ref="L36" ca="1">SUM(INDIRECT("'"&amp;TOTALCustomerSheets&amp;"'!"&amp;ADDRESS(ROW(),COLUMN())))</f>
        <v>0</v>
      </c>
      <c r="M36" s="143" cm="1">
        <f t="array" aca="1" ref="M36" ca="1">SUM(INDIRECT("'"&amp;TOTALCustomerSheets&amp;"'!"&amp;ADDRESS(ROW(),COLUMN())))</f>
        <v>0</v>
      </c>
      <c r="N36" s="143" cm="1">
        <f t="array" aca="1" ref="N36" ca="1">SUM(INDIRECT("'"&amp;TOTALCustomerSheets&amp;"'!"&amp;ADDRESS(ROW(),COLUMN())))</f>
        <v>0</v>
      </c>
      <c r="O36" s="143" cm="1">
        <f t="array" aca="1" ref="O36" ca="1">SUM(INDIRECT("'"&amp;TOTALCustomerSheets&amp;"'!"&amp;ADDRESS(ROW(),COLUMN())))</f>
        <v>0</v>
      </c>
      <c r="P36" s="143" cm="1">
        <f t="array" aca="1" ref="P36" ca="1">SUM(INDIRECT("'"&amp;TOTALCustomerSheets&amp;"'!"&amp;ADDRESS(ROW(),COLUMN())))</f>
        <v>0</v>
      </c>
      <c r="Q36" s="143" cm="1">
        <f t="array" aca="1" ref="Q36" ca="1">SUM(INDIRECT("'"&amp;TOTALCustomerSheets&amp;"'!"&amp;ADDRESS(ROW(),COLUMN())))</f>
        <v>0</v>
      </c>
      <c r="R36" s="143" cm="1">
        <f t="array" aca="1" ref="R36" ca="1">SUM(INDIRECT("'"&amp;TOTALCustomerSheets&amp;"'!"&amp;ADDRESS(ROW(),COLUMN())))</f>
        <v>0</v>
      </c>
      <c r="S36" s="143" cm="1">
        <f t="array" aca="1" ref="S36" ca="1">SUM(INDIRECT("'"&amp;TOTALCustomerSheets&amp;"'!"&amp;ADDRESS(ROW(),COLUMN())))</f>
        <v>0</v>
      </c>
      <c r="T36" s="143" cm="1">
        <f t="array" aca="1" ref="T36" ca="1">SUM(INDIRECT("'"&amp;TOTALCustomerSheets&amp;"'!"&amp;ADDRESS(ROW(),COLUMN())))</f>
        <v>0</v>
      </c>
      <c r="U36" s="143" cm="1">
        <f t="array" aca="1" ref="U36" ca="1">SUM(INDIRECT("'"&amp;TOTALCustomerSheets&amp;"'!"&amp;ADDRESS(ROW(),COLUMN())))</f>
        <v>0</v>
      </c>
      <c r="V36" s="143" cm="1">
        <f t="array" aca="1" ref="V36" ca="1">SUM(INDIRECT("'"&amp;TOTALCustomerSheets&amp;"'!"&amp;ADDRESS(ROW(),COLUMN())))</f>
        <v>0</v>
      </c>
      <c r="W36" s="143" cm="1">
        <f t="array" aca="1" ref="W36" ca="1">SUM(INDIRECT("'"&amp;TOTALCustomerSheets&amp;"'!"&amp;ADDRESS(ROW(),COLUMN())))</f>
        <v>0</v>
      </c>
      <c r="X36" s="143" cm="1">
        <f t="array" aca="1" ref="X36" ca="1">SUM(INDIRECT("'"&amp;TOTALCustomerSheets&amp;"'!"&amp;ADDRESS(ROW(),COLUMN())))</f>
        <v>0</v>
      </c>
      <c r="Y36" s="143" cm="1">
        <f t="array" aca="1" ref="Y36" ca="1">SUM(INDIRECT("'"&amp;TOTALCustomerSheets&amp;"'!"&amp;ADDRESS(ROW(),COLUMN())))</f>
        <v>0</v>
      </c>
      <c r="Z36" s="143" cm="1">
        <f t="array" aca="1" ref="Z36" ca="1">SUM(INDIRECT("'"&amp;TOTALCustomerSheets&amp;"'!"&amp;ADDRESS(ROW(),COLUMN())))</f>
        <v>0</v>
      </c>
    </row>
    <row r="37" spans="1:26" outlineLevel="1">
      <c r="A37" s="113">
        <f>IF(ISBLANK('Input-Accounts'!A37),"",'Input-Accounts'!A37)</f>
        <v>28</v>
      </c>
      <c r="B37" s="17" t="str">
        <f>IF(ISBLANK('Input-Accounts'!B37),"",'Input-Accounts'!B37)</f>
        <v>Mains Plastic IP 4"</v>
      </c>
      <c r="C37" s="113">
        <f>IF(ISBLANK('Input-Accounts'!C37),"",'Input-Accounts'!C37)</f>
        <v>376.1</v>
      </c>
      <c r="D37" s="143" cm="1">
        <f t="array" aca="1" ref="D37" ca="1">SUM(INDIRECT("'"&amp;TOTALCustomerSheets&amp;"'!"&amp;ADDRESS(ROW(),COLUMN())))</f>
        <v>0</v>
      </c>
      <c r="E37" s="143">
        <f t="shared" ref="E37:E42" ca="1" si="6">IFERROR(IF(D37="",0,IF(D37=0,0,IF(ABS(D37-SUM($G37:$Z37))&lt;Check_Limit,0,1))),1)</f>
        <v>0</v>
      </c>
      <c r="F37" s="89"/>
      <c r="G37" s="143" cm="1">
        <f t="array" aca="1" ref="G37" ca="1">SUM(INDIRECT("'"&amp;TOTALCustomerSheets&amp;"'!"&amp;ADDRESS(ROW(),COLUMN())))</f>
        <v>0</v>
      </c>
      <c r="H37" s="143" cm="1">
        <f t="array" aca="1" ref="H37" ca="1">SUM(INDIRECT("'"&amp;TOTALCustomerSheets&amp;"'!"&amp;ADDRESS(ROW(),COLUMN())))</f>
        <v>0</v>
      </c>
      <c r="I37" s="143" cm="1">
        <f t="array" aca="1" ref="I37" ca="1">SUM(INDIRECT("'"&amp;TOTALCustomerSheets&amp;"'!"&amp;ADDRESS(ROW(),COLUMN())))</f>
        <v>0</v>
      </c>
      <c r="J37" s="143" cm="1">
        <f t="array" aca="1" ref="J37" ca="1">SUM(INDIRECT("'"&amp;TOTALCustomerSheets&amp;"'!"&amp;ADDRESS(ROW(),COLUMN())))</f>
        <v>0</v>
      </c>
      <c r="K37" s="143" cm="1">
        <f t="array" aca="1" ref="K37" ca="1">SUM(INDIRECT("'"&amp;TOTALCustomerSheets&amp;"'!"&amp;ADDRESS(ROW(),COLUMN())))</f>
        <v>0</v>
      </c>
      <c r="L37" s="143" cm="1">
        <f t="array" aca="1" ref="L37" ca="1">SUM(INDIRECT("'"&amp;TOTALCustomerSheets&amp;"'!"&amp;ADDRESS(ROW(),COLUMN())))</f>
        <v>0</v>
      </c>
      <c r="M37" s="143" cm="1">
        <f t="array" aca="1" ref="M37" ca="1">SUM(INDIRECT("'"&amp;TOTALCustomerSheets&amp;"'!"&amp;ADDRESS(ROW(),COLUMN())))</f>
        <v>0</v>
      </c>
      <c r="N37" s="143" cm="1">
        <f t="array" aca="1" ref="N37" ca="1">SUM(INDIRECT("'"&amp;TOTALCustomerSheets&amp;"'!"&amp;ADDRESS(ROW(),COLUMN())))</f>
        <v>0</v>
      </c>
      <c r="O37" s="143" cm="1">
        <f t="array" aca="1" ref="O37" ca="1">SUM(INDIRECT("'"&amp;TOTALCustomerSheets&amp;"'!"&amp;ADDRESS(ROW(),COLUMN())))</f>
        <v>0</v>
      </c>
      <c r="P37" s="143" cm="1">
        <f t="array" aca="1" ref="P37" ca="1">SUM(INDIRECT("'"&amp;TOTALCustomerSheets&amp;"'!"&amp;ADDRESS(ROW(),COLUMN())))</f>
        <v>0</v>
      </c>
      <c r="Q37" s="143" cm="1">
        <f t="array" aca="1" ref="Q37" ca="1">SUM(INDIRECT("'"&amp;TOTALCustomerSheets&amp;"'!"&amp;ADDRESS(ROW(),COLUMN())))</f>
        <v>0</v>
      </c>
      <c r="R37" s="143" cm="1">
        <f t="array" aca="1" ref="R37" ca="1">SUM(INDIRECT("'"&amp;TOTALCustomerSheets&amp;"'!"&amp;ADDRESS(ROW(),COLUMN())))</f>
        <v>0</v>
      </c>
      <c r="S37" s="143" cm="1">
        <f t="array" aca="1" ref="S37" ca="1">SUM(INDIRECT("'"&amp;TOTALCustomerSheets&amp;"'!"&amp;ADDRESS(ROW(),COLUMN())))</f>
        <v>0</v>
      </c>
      <c r="T37" s="143" cm="1">
        <f t="array" aca="1" ref="T37" ca="1">SUM(INDIRECT("'"&amp;TOTALCustomerSheets&amp;"'!"&amp;ADDRESS(ROW(),COLUMN())))</f>
        <v>0</v>
      </c>
      <c r="U37" s="143" cm="1">
        <f t="array" aca="1" ref="U37" ca="1">SUM(INDIRECT("'"&amp;TOTALCustomerSheets&amp;"'!"&amp;ADDRESS(ROW(),COLUMN())))</f>
        <v>0</v>
      </c>
      <c r="V37" s="143" cm="1">
        <f t="array" aca="1" ref="V37" ca="1">SUM(INDIRECT("'"&amp;TOTALCustomerSheets&amp;"'!"&amp;ADDRESS(ROW(),COLUMN())))</f>
        <v>0</v>
      </c>
      <c r="W37" s="143" cm="1">
        <f t="array" aca="1" ref="W37" ca="1">SUM(INDIRECT("'"&amp;TOTALCustomerSheets&amp;"'!"&amp;ADDRESS(ROW(),COLUMN())))</f>
        <v>0</v>
      </c>
      <c r="X37" s="143" cm="1">
        <f t="array" aca="1" ref="X37" ca="1">SUM(INDIRECT("'"&amp;TOTALCustomerSheets&amp;"'!"&amp;ADDRESS(ROW(),COLUMN())))</f>
        <v>0</v>
      </c>
      <c r="Y37" s="143" cm="1">
        <f t="array" aca="1" ref="Y37" ca="1">SUM(INDIRECT("'"&amp;TOTALCustomerSheets&amp;"'!"&amp;ADDRESS(ROW(),COLUMN())))</f>
        <v>0</v>
      </c>
      <c r="Z37" s="143" cm="1">
        <f t="array" aca="1" ref="Z37" ca="1">SUM(INDIRECT("'"&amp;TOTALCustomerSheets&amp;"'!"&amp;ADDRESS(ROW(),COLUMN())))</f>
        <v>0</v>
      </c>
    </row>
    <row r="38" spans="1:26" outlineLevel="1">
      <c r="A38" s="113">
        <f>IF(ISBLANK('Input-Accounts'!A38),"",'Input-Accounts'!A38)</f>
        <v>29</v>
      </c>
      <c r="B38" s="17" t="str">
        <f>IF(ISBLANK('Input-Accounts'!B38),"",'Input-Accounts'!B38)</f>
        <v>Mains Plastic IP 2"</v>
      </c>
      <c r="C38" s="113">
        <f>IF(ISBLANK('Input-Accounts'!C38),"",'Input-Accounts'!C38)</f>
        <v>376.1</v>
      </c>
      <c r="D38" s="143" cm="1">
        <f t="array" aca="1" ref="D38" ca="1">SUM(INDIRECT("'"&amp;TOTALCustomerSheets&amp;"'!"&amp;ADDRESS(ROW(),COLUMN())))</f>
        <v>0</v>
      </c>
      <c r="E38" s="143">
        <f t="shared" ca="1" si="6"/>
        <v>0</v>
      </c>
      <c r="F38" s="89"/>
      <c r="G38" s="143" cm="1">
        <f t="array" aca="1" ref="G38" ca="1">SUM(INDIRECT("'"&amp;TOTALCustomerSheets&amp;"'!"&amp;ADDRESS(ROW(),COLUMN())))</f>
        <v>0</v>
      </c>
      <c r="H38" s="143" cm="1">
        <f t="array" aca="1" ref="H38" ca="1">SUM(INDIRECT("'"&amp;TOTALCustomerSheets&amp;"'!"&amp;ADDRESS(ROW(),COLUMN())))</f>
        <v>0</v>
      </c>
      <c r="I38" s="143" cm="1">
        <f t="array" aca="1" ref="I38" ca="1">SUM(INDIRECT("'"&amp;TOTALCustomerSheets&amp;"'!"&amp;ADDRESS(ROW(),COLUMN())))</f>
        <v>0</v>
      </c>
      <c r="J38" s="143" cm="1">
        <f t="array" aca="1" ref="J38" ca="1">SUM(INDIRECT("'"&amp;TOTALCustomerSheets&amp;"'!"&amp;ADDRESS(ROW(),COLUMN())))</f>
        <v>0</v>
      </c>
      <c r="K38" s="143" cm="1">
        <f t="array" aca="1" ref="K38" ca="1">SUM(INDIRECT("'"&amp;TOTALCustomerSheets&amp;"'!"&amp;ADDRESS(ROW(),COLUMN())))</f>
        <v>0</v>
      </c>
      <c r="L38" s="143" cm="1">
        <f t="array" aca="1" ref="L38" ca="1">SUM(INDIRECT("'"&amp;TOTALCustomerSheets&amp;"'!"&amp;ADDRESS(ROW(),COLUMN())))</f>
        <v>0</v>
      </c>
      <c r="M38" s="143" cm="1">
        <f t="array" aca="1" ref="M38" ca="1">SUM(INDIRECT("'"&amp;TOTALCustomerSheets&amp;"'!"&amp;ADDRESS(ROW(),COLUMN())))</f>
        <v>0</v>
      </c>
      <c r="N38" s="143" cm="1">
        <f t="array" aca="1" ref="N38" ca="1">SUM(INDIRECT("'"&amp;TOTALCustomerSheets&amp;"'!"&amp;ADDRESS(ROW(),COLUMN())))</f>
        <v>0</v>
      </c>
      <c r="O38" s="143" cm="1">
        <f t="array" aca="1" ref="O38" ca="1">SUM(INDIRECT("'"&amp;TOTALCustomerSheets&amp;"'!"&amp;ADDRESS(ROW(),COLUMN())))</f>
        <v>0</v>
      </c>
      <c r="P38" s="143" cm="1">
        <f t="array" aca="1" ref="P38" ca="1">SUM(INDIRECT("'"&amp;TOTALCustomerSheets&amp;"'!"&amp;ADDRESS(ROW(),COLUMN())))</f>
        <v>0</v>
      </c>
      <c r="Q38" s="143" cm="1">
        <f t="array" aca="1" ref="Q38" ca="1">SUM(INDIRECT("'"&amp;TOTALCustomerSheets&amp;"'!"&amp;ADDRESS(ROW(),COLUMN())))</f>
        <v>0</v>
      </c>
      <c r="R38" s="143" cm="1">
        <f t="array" aca="1" ref="R38" ca="1">SUM(INDIRECT("'"&amp;TOTALCustomerSheets&amp;"'!"&amp;ADDRESS(ROW(),COLUMN())))</f>
        <v>0</v>
      </c>
      <c r="S38" s="143" cm="1">
        <f t="array" aca="1" ref="S38" ca="1">SUM(INDIRECT("'"&amp;TOTALCustomerSheets&amp;"'!"&amp;ADDRESS(ROW(),COLUMN())))</f>
        <v>0</v>
      </c>
      <c r="T38" s="143" cm="1">
        <f t="array" aca="1" ref="T38" ca="1">SUM(INDIRECT("'"&amp;TOTALCustomerSheets&amp;"'!"&amp;ADDRESS(ROW(),COLUMN())))</f>
        <v>0</v>
      </c>
      <c r="U38" s="143" cm="1">
        <f t="array" aca="1" ref="U38" ca="1">SUM(INDIRECT("'"&amp;TOTALCustomerSheets&amp;"'!"&amp;ADDRESS(ROW(),COLUMN())))</f>
        <v>0</v>
      </c>
      <c r="V38" s="143" cm="1">
        <f t="array" aca="1" ref="V38" ca="1">SUM(INDIRECT("'"&amp;TOTALCustomerSheets&amp;"'!"&amp;ADDRESS(ROW(),COLUMN())))</f>
        <v>0</v>
      </c>
      <c r="W38" s="143" cm="1">
        <f t="array" aca="1" ref="W38" ca="1">SUM(INDIRECT("'"&amp;TOTALCustomerSheets&amp;"'!"&amp;ADDRESS(ROW(),COLUMN())))</f>
        <v>0</v>
      </c>
      <c r="X38" s="143" cm="1">
        <f t="array" aca="1" ref="X38" ca="1">SUM(INDIRECT("'"&amp;TOTALCustomerSheets&amp;"'!"&amp;ADDRESS(ROW(),COLUMN())))</f>
        <v>0</v>
      </c>
      <c r="Y38" s="143" cm="1">
        <f t="array" aca="1" ref="Y38" ca="1">SUM(INDIRECT("'"&amp;TOTALCustomerSheets&amp;"'!"&amp;ADDRESS(ROW(),COLUMN())))</f>
        <v>0</v>
      </c>
      <c r="Z38" s="143" cm="1">
        <f t="array" aca="1" ref="Z38" ca="1">SUM(INDIRECT("'"&amp;TOTALCustomerSheets&amp;"'!"&amp;ADDRESS(ROW(),COLUMN())))</f>
        <v>0</v>
      </c>
    </row>
    <row r="39" spans="1:26" outlineLevel="1">
      <c r="A39" s="113">
        <f>IF(ISBLANK('Input-Accounts'!A39),"",'Input-Accounts'!A39)</f>
        <v>30</v>
      </c>
      <c r="B39" s="17" t="str">
        <f>IF(ISBLANK('Input-Accounts'!B39),"",'Input-Accounts'!B39)</f>
        <v>Mains - Direct</v>
      </c>
      <c r="C39" s="113">
        <f>IF(ISBLANK('Input-Accounts'!C39),"",'Input-Accounts'!C39)</f>
        <v>376.1</v>
      </c>
      <c r="D39" s="143" cm="1">
        <f t="array" aca="1" ref="D39" ca="1">SUM(INDIRECT("'"&amp;TOTALCustomerSheets&amp;"'!"&amp;ADDRESS(ROW(),COLUMN())))</f>
        <v>0</v>
      </c>
      <c r="E39" s="143">
        <f t="shared" ca="1" si="6"/>
        <v>0</v>
      </c>
      <c r="F39" s="89"/>
      <c r="G39" s="143" cm="1">
        <f t="array" aca="1" ref="G39" ca="1">SUM(INDIRECT("'"&amp;TOTALCustomerSheets&amp;"'!"&amp;ADDRESS(ROW(),COLUMN())))</f>
        <v>0</v>
      </c>
      <c r="H39" s="143" cm="1">
        <f t="array" aca="1" ref="H39" ca="1">SUM(INDIRECT("'"&amp;TOTALCustomerSheets&amp;"'!"&amp;ADDRESS(ROW(),COLUMN())))</f>
        <v>0</v>
      </c>
      <c r="I39" s="143" cm="1">
        <f t="array" aca="1" ref="I39" ca="1">SUM(INDIRECT("'"&amp;TOTALCustomerSheets&amp;"'!"&amp;ADDRESS(ROW(),COLUMN())))</f>
        <v>0</v>
      </c>
      <c r="J39" s="143" cm="1">
        <f t="array" aca="1" ref="J39" ca="1">SUM(INDIRECT("'"&amp;TOTALCustomerSheets&amp;"'!"&amp;ADDRESS(ROW(),COLUMN())))</f>
        <v>0</v>
      </c>
      <c r="K39" s="143" cm="1">
        <f t="array" aca="1" ref="K39" ca="1">SUM(INDIRECT("'"&amp;TOTALCustomerSheets&amp;"'!"&amp;ADDRESS(ROW(),COLUMN())))</f>
        <v>0</v>
      </c>
      <c r="L39" s="143" cm="1">
        <f t="array" aca="1" ref="L39" ca="1">SUM(INDIRECT("'"&amp;TOTALCustomerSheets&amp;"'!"&amp;ADDRESS(ROW(),COLUMN())))</f>
        <v>0</v>
      </c>
      <c r="M39" s="143" cm="1">
        <f t="array" aca="1" ref="M39" ca="1">SUM(INDIRECT("'"&amp;TOTALCustomerSheets&amp;"'!"&amp;ADDRESS(ROW(),COLUMN())))</f>
        <v>0</v>
      </c>
      <c r="N39" s="143" cm="1">
        <f t="array" aca="1" ref="N39" ca="1">SUM(INDIRECT("'"&amp;TOTALCustomerSheets&amp;"'!"&amp;ADDRESS(ROW(),COLUMN())))</f>
        <v>0</v>
      </c>
      <c r="O39" s="143" cm="1">
        <f t="array" aca="1" ref="O39" ca="1">SUM(INDIRECT("'"&amp;TOTALCustomerSheets&amp;"'!"&amp;ADDRESS(ROW(),COLUMN())))</f>
        <v>0</v>
      </c>
      <c r="P39" s="143" cm="1">
        <f t="array" aca="1" ref="P39" ca="1">SUM(INDIRECT("'"&amp;TOTALCustomerSheets&amp;"'!"&amp;ADDRESS(ROW(),COLUMN())))</f>
        <v>0</v>
      </c>
      <c r="Q39" s="143" cm="1">
        <f t="array" aca="1" ref="Q39" ca="1">SUM(INDIRECT("'"&amp;TOTALCustomerSheets&amp;"'!"&amp;ADDRESS(ROW(),COLUMN())))</f>
        <v>0</v>
      </c>
      <c r="R39" s="143" cm="1">
        <f t="array" aca="1" ref="R39" ca="1">SUM(INDIRECT("'"&amp;TOTALCustomerSheets&amp;"'!"&amp;ADDRESS(ROW(),COLUMN())))</f>
        <v>0</v>
      </c>
      <c r="S39" s="143" cm="1">
        <f t="array" aca="1" ref="S39" ca="1">SUM(INDIRECT("'"&amp;TOTALCustomerSheets&amp;"'!"&amp;ADDRESS(ROW(),COLUMN())))</f>
        <v>0</v>
      </c>
      <c r="T39" s="143" cm="1">
        <f t="array" aca="1" ref="T39" ca="1">SUM(INDIRECT("'"&amp;TOTALCustomerSheets&amp;"'!"&amp;ADDRESS(ROW(),COLUMN())))</f>
        <v>0</v>
      </c>
      <c r="U39" s="143" cm="1">
        <f t="array" aca="1" ref="U39" ca="1">SUM(INDIRECT("'"&amp;TOTALCustomerSheets&amp;"'!"&amp;ADDRESS(ROW(),COLUMN())))</f>
        <v>0</v>
      </c>
      <c r="V39" s="143" cm="1">
        <f t="array" aca="1" ref="V39" ca="1">SUM(INDIRECT("'"&amp;TOTALCustomerSheets&amp;"'!"&amp;ADDRESS(ROW(),COLUMN())))</f>
        <v>0</v>
      </c>
      <c r="W39" s="143" cm="1">
        <f t="array" aca="1" ref="W39" ca="1">SUM(INDIRECT("'"&amp;TOTALCustomerSheets&amp;"'!"&amp;ADDRESS(ROW(),COLUMN())))</f>
        <v>0</v>
      </c>
      <c r="X39" s="143" cm="1">
        <f t="array" aca="1" ref="X39" ca="1">SUM(INDIRECT("'"&amp;TOTALCustomerSheets&amp;"'!"&amp;ADDRESS(ROW(),COLUMN())))</f>
        <v>0</v>
      </c>
      <c r="Y39" s="143" cm="1">
        <f t="array" aca="1" ref="Y39" ca="1">SUM(INDIRECT("'"&amp;TOTALCustomerSheets&amp;"'!"&amp;ADDRESS(ROW(),COLUMN())))</f>
        <v>0</v>
      </c>
      <c r="Z39" s="143" cm="1">
        <f t="array" aca="1" ref="Z39" ca="1">SUM(INDIRECT("'"&amp;TOTALCustomerSheets&amp;"'!"&amp;ADDRESS(ROW(),COLUMN())))</f>
        <v>0</v>
      </c>
    </row>
    <row r="40" spans="1:26" outlineLevel="1">
      <c r="A40" s="113">
        <f>IF(ISBLANK('Input-Accounts'!A40),"",'Input-Accounts'!A40)</f>
        <v>31</v>
      </c>
      <c r="B40" s="17" t="str">
        <f>IF(ISBLANK('Input-Accounts'!B40),"",'Input-Accounts'!B40)</f>
        <v>Compressor Station</v>
      </c>
      <c r="C40" s="113">
        <f>IF(ISBLANK('Input-Accounts'!C40),"",'Input-Accounts'!C40)</f>
        <v>377</v>
      </c>
      <c r="D40" s="143" cm="1">
        <f t="array" aca="1" ref="D40" ca="1">SUM(INDIRECT("'"&amp;TOTALCustomerSheets&amp;"'!"&amp;ADDRESS(ROW(),COLUMN())))</f>
        <v>0</v>
      </c>
      <c r="E40" s="143">
        <f t="shared" ca="1" si="6"/>
        <v>0</v>
      </c>
      <c r="F40" s="89"/>
      <c r="G40" s="143" cm="1">
        <f t="array" aca="1" ref="G40" ca="1">SUM(INDIRECT("'"&amp;TOTALCustomerSheets&amp;"'!"&amp;ADDRESS(ROW(),COLUMN())))</f>
        <v>0</v>
      </c>
      <c r="H40" s="143" cm="1">
        <f t="array" aca="1" ref="H40" ca="1">SUM(INDIRECT("'"&amp;TOTALCustomerSheets&amp;"'!"&amp;ADDRESS(ROW(),COLUMN())))</f>
        <v>0</v>
      </c>
      <c r="I40" s="143" cm="1">
        <f t="array" aca="1" ref="I40" ca="1">SUM(INDIRECT("'"&amp;TOTALCustomerSheets&amp;"'!"&amp;ADDRESS(ROW(),COLUMN())))</f>
        <v>0</v>
      </c>
      <c r="J40" s="143" cm="1">
        <f t="array" aca="1" ref="J40" ca="1">SUM(INDIRECT("'"&amp;TOTALCustomerSheets&amp;"'!"&amp;ADDRESS(ROW(),COLUMN())))</f>
        <v>0</v>
      </c>
      <c r="K40" s="143" cm="1">
        <f t="array" aca="1" ref="K40" ca="1">SUM(INDIRECT("'"&amp;TOTALCustomerSheets&amp;"'!"&amp;ADDRESS(ROW(),COLUMN())))</f>
        <v>0</v>
      </c>
      <c r="L40" s="143" cm="1">
        <f t="array" aca="1" ref="L40" ca="1">SUM(INDIRECT("'"&amp;TOTALCustomerSheets&amp;"'!"&amp;ADDRESS(ROW(),COLUMN())))</f>
        <v>0</v>
      </c>
      <c r="M40" s="143" cm="1">
        <f t="array" aca="1" ref="M40" ca="1">SUM(INDIRECT("'"&amp;TOTALCustomerSheets&amp;"'!"&amp;ADDRESS(ROW(),COLUMN())))</f>
        <v>0</v>
      </c>
      <c r="N40" s="143" cm="1">
        <f t="array" aca="1" ref="N40" ca="1">SUM(INDIRECT("'"&amp;TOTALCustomerSheets&amp;"'!"&amp;ADDRESS(ROW(),COLUMN())))</f>
        <v>0</v>
      </c>
      <c r="O40" s="143" cm="1">
        <f t="array" aca="1" ref="O40" ca="1">SUM(INDIRECT("'"&amp;TOTALCustomerSheets&amp;"'!"&amp;ADDRESS(ROW(),COLUMN())))</f>
        <v>0</v>
      </c>
      <c r="P40" s="143" cm="1">
        <f t="array" aca="1" ref="P40" ca="1">SUM(INDIRECT("'"&amp;TOTALCustomerSheets&amp;"'!"&amp;ADDRESS(ROW(),COLUMN())))</f>
        <v>0</v>
      </c>
      <c r="Q40" s="143" cm="1">
        <f t="array" aca="1" ref="Q40" ca="1">SUM(INDIRECT("'"&amp;TOTALCustomerSheets&amp;"'!"&amp;ADDRESS(ROW(),COLUMN())))</f>
        <v>0</v>
      </c>
      <c r="R40" s="143" cm="1">
        <f t="array" aca="1" ref="R40" ca="1">SUM(INDIRECT("'"&amp;TOTALCustomerSheets&amp;"'!"&amp;ADDRESS(ROW(),COLUMN())))</f>
        <v>0</v>
      </c>
      <c r="S40" s="143" cm="1">
        <f t="array" aca="1" ref="S40" ca="1">SUM(INDIRECT("'"&amp;TOTALCustomerSheets&amp;"'!"&amp;ADDRESS(ROW(),COLUMN())))</f>
        <v>0</v>
      </c>
      <c r="T40" s="143" cm="1">
        <f t="array" aca="1" ref="T40" ca="1">SUM(INDIRECT("'"&amp;TOTALCustomerSheets&amp;"'!"&amp;ADDRESS(ROW(),COLUMN())))</f>
        <v>0</v>
      </c>
      <c r="U40" s="143" cm="1">
        <f t="array" aca="1" ref="U40" ca="1">SUM(INDIRECT("'"&amp;TOTALCustomerSheets&amp;"'!"&amp;ADDRESS(ROW(),COLUMN())))</f>
        <v>0</v>
      </c>
      <c r="V40" s="143" cm="1">
        <f t="array" aca="1" ref="V40" ca="1">SUM(INDIRECT("'"&amp;TOTALCustomerSheets&amp;"'!"&amp;ADDRESS(ROW(),COLUMN())))</f>
        <v>0</v>
      </c>
      <c r="W40" s="143" cm="1">
        <f t="array" aca="1" ref="W40" ca="1">SUM(INDIRECT("'"&amp;TOTALCustomerSheets&amp;"'!"&amp;ADDRESS(ROW(),COLUMN())))</f>
        <v>0</v>
      </c>
      <c r="X40" s="143" cm="1">
        <f t="array" aca="1" ref="X40" ca="1">SUM(INDIRECT("'"&amp;TOTALCustomerSheets&amp;"'!"&amp;ADDRESS(ROW(),COLUMN())))</f>
        <v>0</v>
      </c>
      <c r="Y40" s="143" cm="1">
        <f t="array" aca="1" ref="Y40" ca="1">SUM(INDIRECT("'"&amp;TOTALCustomerSheets&amp;"'!"&amp;ADDRESS(ROW(),COLUMN())))</f>
        <v>0</v>
      </c>
      <c r="Z40" s="143" cm="1">
        <f t="array" aca="1" ref="Z40" ca="1">SUM(INDIRECT("'"&amp;TOTALCustomerSheets&amp;"'!"&amp;ADDRESS(ROW(),COLUMN())))</f>
        <v>0</v>
      </c>
    </row>
    <row r="41" spans="1:26" outlineLevel="1">
      <c r="A41" s="113">
        <f>IF(ISBLANK('Input-Accounts'!A41),"",'Input-Accounts'!A41)</f>
        <v>32</v>
      </c>
      <c r="B41" s="17" t="str">
        <f>IF(ISBLANK('Input-Accounts'!B41),"",'Input-Accounts'!B41)</f>
        <v>M &amp; R Station Equipment - general</v>
      </c>
      <c r="C41" s="113">
        <f>IF(ISBLANK('Input-Accounts'!C41),"",'Input-Accounts'!C41)</f>
        <v>378</v>
      </c>
      <c r="D41" s="143" cm="1">
        <f t="array" aca="1" ref="D41" ca="1">SUM(INDIRECT("'"&amp;TOTALCustomerSheets&amp;"'!"&amp;ADDRESS(ROW(),COLUMN())))</f>
        <v>0</v>
      </c>
      <c r="E41" s="143">
        <f t="shared" ca="1" si="6"/>
        <v>0</v>
      </c>
      <c r="F41" s="89"/>
      <c r="G41" s="143" cm="1">
        <f t="array" aca="1" ref="G41" ca="1">SUM(INDIRECT("'"&amp;TOTALCustomerSheets&amp;"'!"&amp;ADDRESS(ROW(),COLUMN())))</f>
        <v>0</v>
      </c>
      <c r="H41" s="143" cm="1">
        <f t="array" aca="1" ref="H41" ca="1">SUM(INDIRECT("'"&amp;TOTALCustomerSheets&amp;"'!"&amp;ADDRESS(ROW(),COLUMN())))</f>
        <v>0</v>
      </c>
      <c r="I41" s="143" cm="1">
        <f t="array" aca="1" ref="I41" ca="1">SUM(INDIRECT("'"&amp;TOTALCustomerSheets&amp;"'!"&amp;ADDRESS(ROW(),COLUMN())))</f>
        <v>0</v>
      </c>
      <c r="J41" s="143" cm="1">
        <f t="array" aca="1" ref="J41" ca="1">SUM(INDIRECT("'"&amp;TOTALCustomerSheets&amp;"'!"&amp;ADDRESS(ROW(),COLUMN())))</f>
        <v>0</v>
      </c>
      <c r="K41" s="143" cm="1">
        <f t="array" aca="1" ref="K41" ca="1">SUM(INDIRECT("'"&amp;TOTALCustomerSheets&amp;"'!"&amp;ADDRESS(ROW(),COLUMN())))</f>
        <v>0</v>
      </c>
      <c r="L41" s="143" cm="1">
        <f t="array" aca="1" ref="L41" ca="1">SUM(INDIRECT("'"&amp;TOTALCustomerSheets&amp;"'!"&amp;ADDRESS(ROW(),COLUMN())))</f>
        <v>0</v>
      </c>
      <c r="M41" s="143" cm="1">
        <f t="array" aca="1" ref="M41" ca="1">SUM(INDIRECT("'"&amp;TOTALCustomerSheets&amp;"'!"&amp;ADDRESS(ROW(),COLUMN())))</f>
        <v>0</v>
      </c>
      <c r="N41" s="143" cm="1">
        <f t="array" aca="1" ref="N41" ca="1">SUM(INDIRECT("'"&amp;TOTALCustomerSheets&amp;"'!"&amp;ADDRESS(ROW(),COLUMN())))</f>
        <v>0</v>
      </c>
      <c r="O41" s="143" cm="1">
        <f t="array" aca="1" ref="O41" ca="1">SUM(INDIRECT("'"&amp;TOTALCustomerSheets&amp;"'!"&amp;ADDRESS(ROW(),COLUMN())))</f>
        <v>0</v>
      </c>
      <c r="P41" s="143" cm="1">
        <f t="array" aca="1" ref="P41" ca="1">SUM(INDIRECT("'"&amp;TOTALCustomerSheets&amp;"'!"&amp;ADDRESS(ROW(),COLUMN())))</f>
        <v>0</v>
      </c>
      <c r="Q41" s="143" cm="1">
        <f t="array" aca="1" ref="Q41" ca="1">SUM(INDIRECT("'"&amp;TOTALCustomerSheets&amp;"'!"&amp;ADDRESS(ROW(),COLUMN())))</f>
        <v>0</v>
      </c>
      <c r="R41" s="143" cm="1">
        <f t="array" aca="1" ref="R41" ca="1">SUM(INDIRECT("'"&amp;TOTALCustomerSheets&amp;"'!"&amp;ADDRESS(ROW(),COLUMN())))</f>
        <v>0</v>
      </c>
      <c r="S41" s="143" cm="1">
        <f t="array" aca="1" ref="S41" ca="1">SUM(INDIRECT("'"&amp;TOTALCustomerSheets&amp;"'!"&amp;ADDRESS(ROW(),COLUMN())))</f>
        <v>0</v>
      </c>
      <c r="T41" s="143" cm="1">
        <f t="array" aca="1" ref="T41" ca="1">SUM(INDIRECT("'"&amp;TOTALCustomerSheets&amp;"'!"&amp;ADDRESS(ROW(),COLUMN())))</f>
        <v>0</v>
      </c>
      <c r="U41" s="143" cm="1">
        <f t="array" aca="1" ref="U41" ca="1">SUM(INDIRECT("'"&amp;TOTALCustomerSheets&amp;"'!"&amp;ADDRESS(ROW(),COLUMN())))</f>
        <v>0</v>
      </c>
      <c r="V41" s="143" cm="1">
        <f t="array" aca="1" ref="V41" ca="1">SUM(INDIRECT("'"&amp;TOTALCustomerSheets&amp;"'!"&amp;ADDRESS(ROW(),COLUMN())))</f>
        <v>0</v>
      </c>
      <c r="W41" s="143" cm="1">
        <f t="array" aca="1" ref="W41" ca="1">SUM(INDIRECT("'"&amp;TOTALCustomerSheets&amp;"'!"&amp;ADDRESS(ROW(),COLUMN())))</f>
        <v>0</v>
      </c>
      <c r="X41" s="143" cm="1">
        <f t="array" aca="1" ref="X41" ca="1">SUM(INDIRECT("'"&amp;TOTALCustomerSheets&amp;"'!"&amp;ADDRESS(ROW(),COLUMN())))</f>
        <v>0</v>
      </c>
      <c r="Y41" s="143" cm="1">
        <f t="array" aca="1" ref="Y41" ca="1">SUM(INDIRECT("'"&amp;TOTALCustomerSheets&amp;"'!"&amp;ADDRESS(ROW(),COLUMN())))</f>
        <v>0</v>
      </c>
      <c r="Z41" s="143" cm="1">
        <f t="array" aca="1" ref="Z41" ca="1">SUM(INDIRECT("'"&amp;TOTALCustomerSheets&amp;"'!"&amp;ADDRESS(ROW(),COLUMN())))</f>
        <v>0</v>
      </c>
    </row>
    <row r="42" spans="1:26" outlineLevel="1">
      <c r="A42" s="113">
        <f>IF(ISBLANK('Input-Accounts'!A42),"",'Input-Accounts'!A42)</f>
        <v>33</v>
      </c>
      <c r="B42" s="17" t="str">
        <f>IF(ISBLANK('Input-Accounts'!B42),"",'Input-Accounts'!B42)</f>
        <v>M &amp; R Station Equipment - city gate</v>
      </c>
      <c r="C42" s="113">
        <f>IF(ISBLANK('Input-Accounts'!C42),"",'Input-Accounts'!C42)</f>
        <v>379</v>
      </c>
      <c r="D42" s="143" cm="1">
        <f t="array" aca="1" ref="D42" ca="1">SUM(INDIRECT("'"&amp;TOTALCustomerSheets&amp;"'!"&amp;ADDRESS(ROW(),COLUMN())))</f>
        <v>0</v>
      </c>
      <c r="E42" s="143">
        <f t="shared" ca="1" si="6"/>
        <v>0</v>
      </c>
      <c r="F42" s="89"/>
      <c r="G42" s="143" cm="1">
        <f t="array" aca="1" ref="G42" ca="1">SUM(INDIRECT("'"&amp;TOTALCustomerSheets&amp;"'!"&amp;ADDRESS(ROW(),COLUMN())))</f>
        <v>0</v>
      </c>
      <c r="H42" s="143" cm="1">
        <f t="array" aca="1" ref="H42" ca="1">SUM(INDIRECT("'"&amp;TOTALCustomerSheets&amp;"'!"&amp;ADDRESS(ROW(),COLUMN())))</f>
        <v>0</v>
      </c>
      <c r="I42" s="143" cm="1">
        <f t="array" aca="1" ref="I42" ca="1">SUM(INDIRECT("'"&amp;TOTALCustomerSheets&amp;"'!"&amp;ADDRESS(ROW(),COLUMN())))</f>
        <v>0</v>
      </c>
      <c r="J42" s="143" cm="1">
        <f t="array" aca="1" ref="J42" ca="1">SUM(INDIRECT("'"&amp;TOTALCustomerSheets&amp;"'!"&amp;ADDRESS(ROW(),COLUMN())))</f>
        <v>0</v>
      </c>
      <c r="K42" s="143" cm="1">
        <f t="array" aca="1" ref="K42" ca="1">SUM(INDIRECT("'"&amp;TOTALCustomerSheets&amp;"'!"&amp;ADDRESS(ROW(),COLUMN())))</f>
        <v>0</v>
      </c>
      <c r="L42" s="143" cm="1">
        <f t="array" aca="1" ref="L42" ca="1">SUM(INDIRECT("'"&amp;TOTALCustomerSheets&amp;"'!"&amp;ADDRESS(ROW(),COLUMN())))</f>
        <v>0</v>
      </c>
      <c r="M42" s="143" cm="1">
        <f t="array" aca="1" ref="M42" ca="1">SUM(INDIRECT("'"&amp;TOTALCustomerSheets&amp;"'!"&amp;ADDRESS(ROW(),COLUMN())))</f>
        <v>0</v>
      </c>
      <c r="N42" s="143" cm="1">
        <f t="array" aca="1" ref="N42" ca="1">SUM(INDIRECT("'"&amp;TOTALCustomerSheets&amp;"'!"&amp;ADDRESS(ROW(),COLUMN())))</f>
        <v>0</v>
      </c>
      <c r="O42" s="143" cm="1">
        <f t="array" aca="1" ref="O42" ca="1">SUM(INDIRECT("'"&amp;TOTALCustomerSheets&amp;"'!"&amp;ADDRESS(ROW(),COLUMN())))</f>
        <v>0</v>
      </c>
      <c r="P42" s="143" cm="1">
        <f t="array" aca="1" ref="P42" ca="1">SUM(INDIRECT("'"&amp;TOTALCustomerSheets&amp;"'!"&amp;ADDRESS(ROW(),COLUMN())))</f>
        <v>0</v>
      </c>
      <c r="Q42" s="143" cm="1">
        <f t="array" aca="1" ref="Q42" ca="1">SUM(INDIRECT("'"&amp;TOTALCustomerSheets&amp;"'!"&amp;ADDRESS(ROW(),COLUMN())))</f>
        <v>0</v>
      </c>
      <c r="R42" s="143" cm="1">
        <f t="array" aca="1" ref="R42" ca="1">SUM(INDIRECT("'"&amp;TOTALCustomerSheets&amp;"'!"&amp;ADDRESS(ROW(),COLUMN())))</f>
        <v>0</v>
      </c>
      <c r="S42" s="143" cm="1">
        <f t="array" aca="1" ref="S42" ca="1">SUM(INDIRECT("'"&amp;TOTALCustomerSheets&amp;"'!"&amp;ADDRESS(ROW(),COLUMN())))</f>
        <v>0</v>
      </c>
      <c r="T42" s="143" cm="1">
        <f t="array" aca="1" ref="T42" ca="1">SUM(INDIRECT("'"&amp;TOTALCustomerSheets&amp;"'!"&amp;ADDRESS(ROW(),COLUMN())))</f>
        <v>0</v>
      </c>
      <c r="U42" s="143" cm="1">
        <f t="array" aca="1" ref="U42" ca="1">SUM(INDIRECT("'"&amp;TOTALCustomerSheets&amp;"'!"&amp;ADDRESS(ROW(),COLUMN())))</f>
        <v>0</v>
      </c>
      <c r="V42" s="143" cm="1">
        <f t="array" aca="1" ref="V42" ca="1">SUM(INDIRECT("'"&amp;TOTALCustomerSheets&amp;"'!"&amp;ADDRESS(ROW(),COLUMN())))</f>
        <v>0</v>
      </c>
      <c r="W42" s="143" cm="1">
        <f t="array" aca="1" ref="W42" ca="1">SUM(INDIRECT("'"&amp;TOTALCustomerSheets&amp;"'!"&amp;ADDRESS(ROW(),COLUMN())))</f>
        <v>0</v>
      </c>
      <c r="X42" s="143" cm="1">
        <f t="array" aca="1" ref="X42" ca="1">SUM(INDIRECT("'"&amp;TOTALCustomerSheets&amp;"'!"&amp;ADDRESS(ROW(),COLUMN())))</f>
        <v>0</v>
      </c>
      <c r="Y42" s="143" cm="1">
        <f t="array" aca="1" ref="Y42" ca="1">SUM(INDIRECT("'"&amp;TOTALCustomerSheets&amp;"'!"&amp;ADDRESS(ROW(),COLUMN())))</f>
        <v>0</v>
      </c>
      <c r="Z42" s="143" cm="1">
        <f t="array" aca="1" ref="Z42" ca="1">SUM(INDIRECT("'"&amp;TOTALCustomerSheets&amp;"'!"&amp;ADDRESS(ROW(),COLUMN())))</f>
        <v>0</v>
      </c>
    </row>
    <row r="43" spans="1:26" outlineLevel="1">
      <c r="A43" s="113">
        <f>IF(ISBLANK('Input-Accounts'!A43),"",'Input-Accounts'!A43)</f>
        <v>34</v>
      </c>
      <c r="B43" s="17" t="str">
        <f>IF(ISBLANK('Input-Accounts'!B43),"",'Input-Accounts'!B43)</f>
        <v>Services</v>
      </c>
      <c r="C43" s="113">
        <f>IF(ISBLANK('Input-Accounts'!C43),"",'Input-Accounts'!C43)</f>
        <v>380</v>
      </c>
      <c r="D43" s="143" cm="1">
        <f t="array" aca="1" ref="D43" ca="1">SUM(INDIRECT("'"&amp;TOTALCustomerSheets&amp;"'!"&amp;ADDRESS(ROW(),COLUMN())))</f>
        <v>245381254.64981857</v>
      </c>
      <c r="E43" s="143">
        <f t="shared" ca="1" si="0"/>
        <v>0</v>
      </c>
      <c r="F43" s="89"/>
      <c r="G43" s="143" cm="1">
        <f t="array" aca="1" ref="G43" ca="1">SUM(INDIRECT("'"&amp;TOTALCustomerSheets&amp;"'!"&amp;ADDRESS(ROW(),COLUMN())))</f>
        <v>215300429.62274444</v>
      </c>
      <c r="H43" s="143" cm="1">
        <f t="array" aca="1" ref="H43" ca="1">SUM(INDIRECT("'"&amp;TOTALCustomerSheets&amp;"'!"&amp;ADDRESS(ROW(),COLUMN())))</f>
        <v>29114341.575459227</v>
      </c>
      <c r="I43" s="143" cm="1">
        <f t="array" aca="1" ref="I43" ca="1">SUM(INDIRECT("'"&amp;TOTALCustomerSheets&amp;"'!"&amp;ADDRESS(ROW(),COLUMN())))</f>
        <v>805402.87634577614</v>
      </c>
      <c r="J43" s="143" cm="1">
        <f t="array" aca="1" ref="J43" ca="1">SUM(INDIRECT("'"&amp;TOTALCustomerSheets&amp;"'!"&amp;ADDRESS(ROW(),COLUMN())))</f>
        <v>161080.57526915523</v>
      </c>
      <c r="K43" s="143" cm="1">
        <f t="array" aca="1" ref="K43" ca="1">SUM(INDIRECT("'"&amp;TOTALCustomerSheets&amp;"'!"&amp;ADDRESS(ROW(),COLUMN())))</f>
        <v>0</v>
      </c>
      <c r="L43" s="143" cm="1">
        <f t="array" aca="1" ref="L43" ca="1">SUM(INDIRECT("'"&amp;TOTALCustomerSheets&amp;"'!"&amp;ADDRESS(ROW(),COLUMN())))</f>
        <v>0</v>
      </c>
      <c r="M43" s="143" cm="1">
        <f t="array" aca="1" ref="M43" ca="1">SUM(INDIRECT("'"&amp;TOTALCustomerSheets&amp;"'!"&amp;ADDRESS(ROW(),COLUMN())))</f>
        <v>0</v>
      </c>
      <c r="N43" s="143" cm="1">
        <f t="array" aca="1" ref="N43" ca="1">SUM(INDIRECT("'"&amp;TOTALCustomerSheets&amp;"'!"&amp;ADDRESS(ROW(),COLUMN())))</f>
        <v>0</v>
      </c>
      <c r="O43" s="143" cm="1">
        <f t="array" aca="1" ref="O43" ca="1">SUM(INDIRECT("'"&amp;TOTALCustomerSheets&amp;"'!"&amp;ADDRESS(ROW(),COLUMN())))</f>
        <v>0</v>
      </c>
      <c r="P43" s="143" cm="1">
        <f t="array" aca="1" ref="P43" ca="1">SUM(INDIRECT("'"&amp;TOTALCustomerSheets&amp;"'!"&amp;ADDRESS(ROW(),COLUMN())))</f>
        <v>0</v>
      </c>
      <c r="Q43" s="143" cm="1">
        <f t="array" aca="1" ref="Q43" ca="1">SUM(INDIRECT("'"&amp;TOTALCustomerSheets&amp;"'!"&amp;ADDRESS(ROW(),COLUMN())))</f>
        <v>0</v>
      </c>
      <c r="R43" s="143" cm="1">
        <f t="array" aca="1" ref="R43" ca="1">SUM(INDIRECT("'"&amp;TOTALCustomerSheets&amp;"'!"&amp;ADDRESS(ROW(),COLUMN())))</f>
        <v>0</v>
      </c>
      <c r="S43" s="143" cm="1">
        <f t="array" aca="1" ref="S43" ca="1">SUM(INDIRECT("'"&amp;TOTALCustomerSheets&amp;"'!"&amp;ADDRESS(ROW(),COLUMN())))</f>
        <v>0</v>
      </c>
      <c r="T43" s="143" cm="1">
        <f t="array" aca="1" ref="T43" ca="1">SUM(INDIRECT("'"&amp;TOTALCustomerSheets&amp;"'!"&amp;ADDRESS(ROW(),COLUMN())))</f>
        <v>0</v>
      </c>
      <c r="U43" s="143" cm="1">
        <f t="array" aca="1" ref="U43" ca="1">SUM(INDIRECT("'"&amp;TOTALCustomerSheets&amp;"'!"&amp;ADDRESS(ROW(),COLUMN())))</f>
        <v>0</v>
      </c>
      <c r="V43" s="143" cm="1">
        <f t="array" aca="1" ref="V43" ca="1">SUM(INDIRECT("'"&amp;TOTALCustomerSheets&amp;"'!"&amp;ADDRESS(ROW(),COLUMN())))</f>
        <v>0</v>
      </c>
      <c r="W43" s="143" cm="1">
        <f t="array" aca="1" ref="W43" ca="1">SUM(INDIRECT("'"&amp;TOTALCustomerSheets&amp;"'!"&amp;ADDRESS(ROW(),COLUMN())))</f>
        <v>0</v>
      </c>
      <c r="X43" s="143" cm="1">
        <f t="array" aca="1" ref="X43" ca="1">SUM(INDIRECT("'"&amp;TOTALCustomerSheets&amp;"'!"&amp;ADDRESS(ROW(),COLUMN())))</f>
        <v>0</v>
      </c>
      <c r="Y43" s="143" cm="1">
        <f t="array" aca="1" ref="Y43" ca="1">SUM(INDIRECT("'"&amp;TOTALCustomerSheets&amp;"'!"&amp;ADDRESS(ROW(),COLUMN())))</f>
        <v>0</v>
      </c>
      <c r="Z43" s="143" cm="1">
        <f t="array" aca="1" ref="Z43" ca="1">SUM(INDIRECT("'"&amp;TOTALCustomerSheets&amp;"'!"&amp;ADDRESS(ROW(),COLUMN())))</f>
        <v>0</v>
      </c>
    </row>
    <row r="44" spans="1:26" outlineLevel="1">
      <c r="A44" s="113">
        <f>IF(ISBLANK('Input-Accounts'!A44),"",'Input-Accounts'!A44)</f>
        <v>35</v>
      </c>
      <c r="B44" s="17" t="str">
        <f>IF(ISBLANK('Input-Accounts'!B44),"",'Input-Accounts'!B44)</f>
        <v>Services - Direct</v>
      </c>
      <c r="C44" s="113">
        <f>IF(ISBLANK('Input-Accounts'!C44),"",'Input-Accounts'!C44)</f>
        <v>380.1</v>
      </c>
      <c r="D44" s="143" cm="1">
        <f t="array" aca="1" ref="D44" ca="1">SUM(INDIRECT("'"&amp;TOTALCustomerSheets&amp;"'!"&amp;ADDRESS(ROW(),COLUMN())))</f>
        <v>328315.7101814315</v>
      </c>
      <c r="E44" s="143">
        <f t="shared" ref="E44" ca="1" si="7">IFERROR(IF(D44="",0,IF(D44=0,0,IF(ABS(D44-SUM($G44:$Z44))&lt;Check_Limit,0,1))),1)</f>
        <v>0</v>
      </c>
      <c r="F44" s="89"/>
      <c r="G44" s="143" cm="1">
        <f t="array" aca="1" ref="G44" ca="1">SUM(INDIRECT("'"&amp;TOTALCustomerSheets&amp;"'!"&amp;ADDRESS(ROW(),COLUMN())))</f>
        <v>0</v>
      </c>
      <c r="H44" s="143" cm="1">
        <f t="array" aca="1" ref="H44" ca="1">SUM(INDIRECT("'"&amp;TOTALCustomerSheets&amp;"'!"&amp;ADDRESS(ROW(),COLUMN())))</f>
        <v>0</v>
      </c>
      <c r="I44" s="143" cm="1">
        <f t="array" aca="1" ref="I44" ca="1">SUM(INDIRECT("'"&amp;TOTALCustomerSheets&amp;"'!"&amp;ADDRESS(ROW(),COLUMN())))</f>
        <v>0</v>
      </c>
      <c r="J44" s="143" cm="1">
        <f t="array" aca="1" ref="J44" ca="1">SUM(INDIRECT("'"&amp;TOTALCustomerSheets&amp;"'!"&amp;ADDRESS(ROW(),COLUMN())))</f>
        <v>0</v>
      </c>
      <c r="K44" s="143" cm="1">
        <f t="array" aca="1" ref="K44" ca="1">SUM(INDIRECT("'"&amp;TOTALCustomerSheets&amp;"'!"&amp;ADDRESS(ROW(),COLUMN())))</f>
        <v>7869.6455208385751</v>
      </c>
      <c r="L44" s="143" cm="1">
        <f t="array" aca="1" ref="L44" ca="1">SUM(INDIRECT("'"&amp;TOTALCustomerSheets&amp;"'!"&amp;ADDRESS(ROW(),COLUMN())))</f>
        <v>298204.27466059296</v>
      </c>
      <c r="M44" s="143" cm="1">
        <f t="array" aca="1" ref="M44" ca="1">SUM(INDIRECT("'"&amp;TOTALCustomerSheets&amp;"'!"&amp;ADDRESS(ROW(),COLUMN())))</f>
        <v>22241.79</v>
      </c>
      <c r="N44" s="143" cm="1">
        <f t="array" aca="1" ref="N44" ca="1">SUM(INDIRECT("'"&amp;TOTALCustomerSheets&amp;"'!"&amp;ADDRESS(ROW(),COLUMN())))</f>
        <v>0</v>
      </c>
      <c r="O44" s="143" cm="1">
        <f t="array" aca="1" ref="O44" ca="1">SUM(INDIRECT("'"&amp;TOTALCustomerSheets&amp;"'!"&amp;ADDRESS(ROW(),COLUMN())))</f>
        <v>0</v>
      </c>
      <c r="P44" s="143" cm="1">
        <f t="array" aca="1" ref="P44" ca="1">SUM(INDIRECT("'"&amp;TOTALCustomerSheets&amp;"'!"&amp;ADDRESS(ROW(),COLUMN())))</f>
        <v>0</v>
      </c>
      <c r="Q44" s="143" cm="1">
        <f t="array" aca="1" ref="Q44" ca="1">SUM(INDIRECT("'"&amp;TOTALCustomerSheets&amp;"'!"&amp;ADDRESS(ROW(),COLUMN())))</f>
        <v>0</v>
      </c>
      <c r="R44" s="143" cm="1">
        <f t="array" aca="1" ref="R44" ca="1">SUM(INDIRECT("'"&amp;TOTALCustomerSheets&amp;"'!"&amp;ADDRESS(ROW(),COLUMN())))</f>
        <v>0</v>
      </c>
      <c r="S44" s="143" cm="1">
        <f t="array" aca="1" ref="S44" ca="1">SUM(INDIRECT("'"&amp;TOTALCustomerSheets&amp;"'!"&amp;ADDRESS(ROW(),COLUMN())))</f>
        <v>0</v>
      </c>
      <c r="T44" s="143" cm="1">
        <f t="array" aca="1" ref="T44" ca="1">SUM(INDIRECT("'"&amp;TOTALCustomerSheets&amp;"'!"&amp;ADDRESS(ROW(),COLUMN())))</f>
        <v>0</v>
      </c>
      <c r="U44" s="143" cm="1">
        <f t="array" aca="1" ref="U44" ca="1">SUM(INDIRECT("'"&amp;TOTALCustomerSheets&amp;"'!"&amp;ADDRESS(ROW(),COLUMN())))</f>
        <v>0</v>
      </c>
      <c r="V44" s="143" cm="1">
        <f t="array" aca="1" ref="V44" ca="1">SUM(INDIRECT("'"&amp;TOTALCustomerSheets&amp;"'!"&amp;ADDRESS(ROW(),COLUMN())))</f>
        <v>0</v>
      </c>
      <c r="W44" s="143" cm="1">
        <f t="array" aca="1" ref="W44" ca="1">SUM(INDIRECT("'"&amp;TOTALCustomerSheets&amp;"'!"&amp;ADDRESS(ROW(),COLUMN())))</f>
        <v>0</v>
      </c>
      <c r="X44" s="143" cm="1">
        <f t="array" aca="1" ref="X44" ca="1">SUM(INDIRECT("'"&amp;TOTALCustomerSheets&amp;"'!"&amp;ADDRESS(ROW(),COLUMN())))</f>
        <v>0</v>
      </c>
      <c r="Y44" s="143" cm="1">
        <f t="array" aca="1" ref="Y44" ca="1">SUM(INDIRECT("'"&amp;TOTALCustomerSheets&amp;"'!"&amp;ADDRESS(ROW(),COLUMN())))</f>
        <v>0</v>
      </c>
      <c r="Z44" s="143" cm="1">
        <f t="array" aca="1" ref="Z44" ca="1">SUM(INDIRECT("'"&amp;TOTALCustomerSheets&amp;"'!"&amp;ADDRESS(ROW(),COLUMN())))</f>
        <v>0</v>
      </c>
    </row>
    <row r="45" spans="1:26" outlineLevel="1">
      <c r="A45" s="113">
        <f>IF(ISBLANK('Input-Accounts'!A45),"",'Input-Accounts'!A45)</f>
        <v>36</v>
      </c>
      <c r="B45" s="17" t="str">
        <f>IF(ISBLANK('Input-Accounts'!B45),"",'Input-Accounts'!B45)</f>
        <v>Meters</v>
      </c>
      <c r="C45" s="113">
        <f>IF(ISBLANK('Input-Accounts'!C45),"",'Input-Accounts'!C45)</f>
        <v>381</v>
      </c>
      <c r="D45" s="143" cm="1">
        <f t="array" aca="1" ref="D45" ca="1">SUM(INDIRECT("'"&amp;TOTALCustomerSheets&amp;"'!"&amp;ADDRESS(ROW(),COLUMN())))</f>
        <v>84745167.920000002</v>
      </c>
      <c r="E45" s="143">
        <f t="shared" ca="1" si="0"/>
        <v>0</v>
      </c>
      <c r="F45" s="89"/>
      <c r="G45" s="143" cm="1">
        <f t="array" aca="1" ref="G45" ca="1">SUM(INDIRECT("'"&amp;TOTALCustomerSheets&amp;"'!"&amp;ADDRESS(ROW(),COLUMN())))</f>
        <v>57020906.95379547</v>
      </c>
      <c r="H45" s="143" cm="1">
        <f t="array" aca="1" ref="H45" ca="1">SUM(INDIRECT("'"&amp;TOTALCustomerSheets&amp;"'!"&amp;ADDRESS(ROW(),COLUMN())))</f>
        <v>20200165.619091861</v>
      </c>
      <c r="I45" s="143" cm="1">
        <f t="array" aca="1" ref="I45" ca="1">SUM(INDIRECT("'"&amp;TOTALCustomerSheets&amp;"'!"&amp;ADDRESS(ROW(),COLUMN())))</f>
        <v>2071727.3171965454</v>
      </c>
      <c r="J45" s="143" cm="1">
        <f t="array" aca="1" ref="J45" ca="1">SUM(INDIRECT("'"&amp;TOTALCustomerSheets&amp;"'!"&amp;ADDRESS(ROW(),COLUMN())))</f>
        <v>1372814.7247115427</v>
      </c>
      <c r="K45" s="143" cm="1">
        <f t="array" aca="1" ref="K45" ca="1">SUM(INDIRECT("'"&amp;TOTALCustomerSheets&amp;"'!"&amp;ADDRESS(ROW(),COLUMN())))</f>
        <v>141865.38312957808</v>
      </c>
      <c r="L45" s="143" cm="1">
        <f t="array" aca="1" ref="L45" ca="1">SUM(INDIRECT("'"&amp;TOTALCustomerSheets&amp;"'!"&amp;ADDRESS(ROW(),COLUMN())))</f>
        <v>3707163.0246747229</v>
      </c>
      <c r="M45" s="143" cm="1">
        <f t="array" aca="1" ref="M45" ca="1">SUM(INDIRECT("'"&amp;TOTALCustomerSheets&amp;"'!"&amp;ADDRESS(ROW(),COLUMN())))</f>
        <v>230524.89740029347</v>
      </c>
      <c r="N45" s="143" cm="1">
        <f t="array" aca="1" ref="N45" ca="1">SUM(INDIRECT("'"&amp;TOTALCustomerSheets&amp;"'!"&amp;ADDRESS(ROW(),COLUMN())))</f>
        <v>0</v>
      </c>
      <c r="O45" s="143" cm="1">
        <f t="array" aca="1" ref="O45" ca="1">SUM(INDIRECT("'"&amp;TOTALCustomerSheets&amp;"'!"&amp;ADDRESS(ROW(),COLUMN())))</f>
        <v>0</v>
      </c>
      <c r="P45" s="143" cm="1">
        <f t="array" aca="1" ref="P45" ca="1">SUM(INDIRECT("'"&amp;TOTALCustomerSheets&amp;"'!"&amp;ADDRESS(ROW(),COLUMN())))</f>
        <v>0</v>
      </c>
      <c r="Q45" s="143" cm="1">
        <f t="array" aca="1" ref="Q45" ca="1">SUM(INDIRECT("'"&amp;TOTALCustomerSheets&amp;"'!"&amp;ADDRESS(ROW(),COLUMN())))</f>
        <v>0</v>
      </c>
      <c r="R45" s="143" cm="1">
        <f t="array" aca="1" ref="R45" ca="1">SUM(INDIRECT("'"&amp;TOTALCustomerSheets&amp;"'!"&amp;ADDRESS(ROW(),COLUMN())))</f>
        <v>0</v>
      </c>
      <c r="S45" s="143" cm="1">
        <f t="array" aca="1" ref="S45" ca="1">SUM(INDIRECT("'"&amp;TOTALCustomerSheets&amp;"'!"&amp;ADDRESS(ROW(),COLUMN())))</f>
        <v>0</v>
      </c>
      <c r="T45" s="143" cm="1">
        <f t="array" aca="1" ref="T45" ca="1">SUM(INDIRECT("'"&amp;TOTALCustomerSheets&amp;"'!"&amp;ADDRESS(ROW(),COLUMN())))</f>
        <v>0</v>
      </c>
      <c r="U45" s="143" cm="1">
        <f t="array" aca="1" ref="U45" ca="1">SUM(INDIRECT("'"&amp;TOTALCustomerSheets&amp;"'!"&amp;ADDRESS(ROW(),COLUMN())))</f>
        <v>0</v>
      </c>
      <c r="V45" s="143" cm="1">
        <f t="array" aca="1" ref="V45" ca="1">SUM(INDIRECT("'"&amp;TOTALCustomerSheets&amp;"'!"&amp;ADDRESS(ROW(),COLUMN())))</f>
        <v>0</v>
      </c>
      <c r="W45" s="143" cm="1">
        <f t="array" aca="1" ref="W45" ca="1">SUM(INDIRECT("'"&amp;TOTALCustomerSheets&amp;"'!"&amp;ADDRESS(ROW(),COLUMN())))</f>
        <v>0</v>
      </c>
      <c r="X45" s="143" cm="1">
        <f t="array" aca="1" ref="X45" ca="1">SUM(INDIRECT("'"&amp;TOTALCustomerSheets&amp;"'!"&amp;ADDRESS(ROW(),COLUMN())))</f>
        <v>0</v>
      </c>
      <c r="Y45" s="143" cm="1">
        <f t="array" aca="1" ref="Y45" ca="1">SUM(INDIRECT("'"&amp;TOTALCustomerSheets&amp;"'!"&amp;ADDRESS(ROW(),COLUMN())))</f>
        <v>0</v>
      </c>
      <c r="Z45" s="143" cm="1">
        <f t="array" aca="1" ref="Z45" ca="1">SUM(INDIRECT("'"&amp;TOTALCustomerSheets&amp;"'!"&amp;ADDRESS(ROW(),COLUMN())))</f>
        <v>0</v>
      </c>
    </row>
    <row r="46" spans="1:26" outlineLevel="1">
      <c r="A46" s="113">
        <f>IF(ISBLANK('Input-Accounts'!A46),"",'Input-Accounts'!A46)</f>
        <v>37</v>
      </c>
      <c r="B46" s="17" t="str">
        <f>IF(ISBLANK('Input-Accounts'!B46),"",'Input-Accounts'!B46)</f>
        <v>House Regulator &amp; Install.</v>
      </c>
      <c r="C46" s="113">
        <f>IF(ISBLANK('Input-Accounts'!C46),"",'Input-Accounts'!C46)</f>
        <v>383</v>
      </c>
      <c r="D46" s="143" cm="1">
        <f t="array" aca="1" ref="D46" ca="1">SUM(INDIRECT("'"&amp;TOTALCustomerSheets&amp;"'!"&amp;ADDRESS(ROW(),COLUMN())))</f>
        <v>10177783.800000001</v>
      </c>
      <c r="E46" s="143">
        <f t="shared" ref="E46:E71" ca="1" si="8">IFERROR(IF(D46="",0,IF(D46=0,0,IF(ABS(D46-SUM($G46:$Z46))&lt;Check_Limit,0,1))),1)</f>
        <v>0</v>
      </c>
      <c r="F46" s="89"/>
      <c r="G46" s="143" cm="1">
        <f t="array" aca="1" ref="G46" ca="1">SUM(INDIRECT("'"&amp;TOTALCustomerSheets&amp;"'!"&amp;ADDRESS(ROW(),COLUMN())))</f>
        <v>4695035.4287869567</v>
      </c>
      <c r="H46" s="143" cm="1">
        <f t="array" aca="1" ref="H46" ca="1">SUM(INDIRECT("'"&amp;TOTALCustomerSheets&amp;"'!"&amp;ADDRESS(ROW(),COLUMN())))</f>
        <v>4017478.0166669977</v>
      </c>
      <c r="I46" s="143" cm="1">
        <f t="array" aca="1" ref="I46" ca="1">SUM(INDIRECT("'"&amp;TOTALCustomerSheets&amp;"'!"&amp;ADDRESS(ROW(),COLUMN())))</f>
        <v>472415.32701826171</v>
      </c>
      <c r="J46" s="143" cm="1">
        <f t="array" aca="1" ref="J46" ca="1">SUM(INDIRECT("'"&amp;TOTALCustomerSheets&amp;"'!"&amp;ADDRESS(ROW(),COLUMN())))</f>
        <v>247224.09371477581</v>
      </c>
      <c r="K46" s="143" cm="1">
        <f t="array" aca="1" ref="K46" ca="1">SUM(INDIRECT("'"&amp;TOTALCustomerSheets&amp;"'!"&amp;ADDRESS(ROW(),COLUMN())))</f>
        <v>23188.183561548129</v>
      </c>
      <c r="L46" s="143" cm="1">
        <f t="array" aca="1" ref="L46" ca="1">SUM(INDIRECT("'"&amp;TOTALCustomerSheets&amp;"'!"&amp;ADDRESS(ROW(),COLUMN())))</f>
        <v>658731.83556482184</v>
      </c>
      <c r="M46" s="143" cm="1">
        <f t="array" aca="1" ref="M46" ca="1">SUM(INDIRECT("'"&amp;TOTALCustomerSheets&amp;"'!"&amp;ADDRESS(ROW(),COLUMN())))</f>
        <v>63710.914686639539</v>
      </c>
      <c r="N46" s="143" cm="1">
        <f t="array" aca="1" ref="N46" ca="1">SUM(INDIRECT("'"&amp;TOTALCustomerSheets&amp;"'!"&amp;ADDRESS(ROW(),COLUMN())))</f>
        <v>0</v>
      </c>
      <c r="O46" s="143" cm="1">
        <f t="array" aca="1" ref="O46" ca="1">SUM(INDIRECT("'"&amp;TOTALCustomerSheets&amp;"'!"&amp;ADDRESS(ROW(),COLUMN())))</f>
        <v>0</v>
      </c>
      <c r="P46" s="143" cm="1">
        <f t="array" aca="1" ref="P46" ca="1">SUM(INDIRECT("'"&amp;TOTALCustomerSheets&amp;"'!"&amp;ADDRESS(ROW(),COLUMN())))</f>
        <v>0</v>
      </c>
      <c r="Q46" s="143" cm="1">
        <f t="array" aca="1" ref="Q46" ca="1">SUM(INDIRECT("'"&amp;TOTALCustomerSheets&amp;"'!"&amp;ADDRESS(ROW(),COLUMN())))</f>
        <v>0</v>
      </c>
      <c r="R46" s="143" cm="1">
        <f t="array" aca="1" ref="R46" ca="1">SUM(INDIRECT("'"&amp;TOTALCustomerSheets&amp;"'!"&amp;ADDRESS(ROW(),COLUMN())))</f>
        <v>0</v>
      </c>
      <c r="S46" s="143" cm="1">
        <f t="array" aca="1" ref="S46" ca="1">SUM(INDIRECT("'"&amp;TOTALCustomerSheets&amp;"'!"&amp;ADDRESS(ROW(),COLUMN())))</f>
        <v>0</v>
      </c>
      <c r="T46" s="143" cm="1">
        <f t="array" aca="1" ref="T46" ca="1">SUM(INDIRECT("'"&amp;TOTALCustomerSheets&amp;"'!"&amp;ADDRESS(ROW(),COLUMN())))</f>
        <v>0</v>
      </c>
      <c r="U46" s="143" cm="1">
        <f t="array" aca="1" ref="U46" ca="1">SUM(INDIRECT("'"&amp;TOTALCustomerSheets&amp;"'!"&amp;ADDRESS(ROW(),COLUMN())))</f>
        <v>0</v>
      </c>
      <c r="V46" s="143" cm="1">
        <f t="array" aca="1" ref="V46" ca="1">SUM(INDIRECT("'"&amp;TOTALCustomerSheets&amp;"'!"&amp;ADDRESS(ROW(),COLUMN())))</f>
        <v>0</v>
      </c>
      <c r="W46" s="143" cm="1">
        <f t="array" aca="1" ref="W46" ca="1">SUM(INDIRECT("'"&amp;TOTALCustomerSheets&amp;"'!"&amp;ADDRESS(ROW(),COLUMN())))</f>
        <v>0</v>
      </c>
      <c r="X46" s="143" cm="1">
        <f t="array" aca="1" ref="X46" ca="1">SUM(INDIRECT("'"&amp;TOTALCustomerSheets&amp;"'!"&amp;ADDRESS(ROW(),COLUMN())))</f>
        <v>0</v>
      </c>
      <c r="Y46" s="143" cm="1">
        <f t="array" aca="1" ref="Y46" ca="1">SUM(INDIRECT("'"&amp;TOTALCustomerSheets&amp;"'!"&amp;ADDRESS(ROW(),COLUMN())))</f>
        <v>0</v>
      </c>
      <c r="Z46" s="143" cm="1">
        <f t="array" aca="1" ref="Z46" ca="1">SUM(INDIRECT("'"&amp;TOTALCustomerSheets&amp;"'!"&amp;ADDRESS(ROW(),COLUMN())))</f>
        <v>0</v>
      </c>
    </row>
    <row r="47" spans="1:26" outlineLevel="1">
      <c r="A47" s="113">
        <f>IF(ISBLANK('Input-Accounts'!A47),"",'Input-Accounts'!A47)</f>
        <v>38</v>
      </c>
      <c r="B47" s="17" t="str">
        <f>IF(ISBLANK('Input-Accounts'!B47),"",'Input-Accounts'!B47)</f>
        <v>Industrial M &amp; R Station Equipment</v>
      </c>
      <c r="C47" s="113">
        <f>IF(ISBLANK('Input-Accounts'!C47),"",'Input-Accounts'!C47)</f>
        <v>385</v>
      </c>
      <c r="D47" s="143" cm="1">
        <f t="array" aca="1" ref="D47" ca="1">SUM(INDIRECT("'"&amp;TOTALCustomerSheets&amp;"'!"&amp;ADDRESS(ROW(),COLUMN())))</f>
        <v>10604872.550000001</v>
      </c>
      <c r="E47" s="143">
        <f t="shared" ca="1" si="8"/>
        <v>0</v>
      </c>
      <c r="F47" s="89"/>
      <c r="G47" s="143" cm="1">
        <f t="array" aca="1" ref="G47" ca="1">SUM(INDIRECT("'"&amp;TOTALCustomerSheets&amp;"'!"&amp;ADDRESS(ROW(),COLUMN())))</f>
        <v>0</v>
      </c>
      <c r="H47" s="143" cm="1">
        <f t="array" aca="1" ref="H47" ca="1">SUM(INDIRECT("'"&amp;TOTALCustomerSheets&amp;"'!"&amp;ADDRESS(ROW(),COLUMN())))</f>
        <v>4083899.4637441305</v>
      </c>
      <c r="I47" s="143" cm="1">
        <f t="array" aca="1" ref="I47" ca="1">SUM(INDIRECT("'"&amp;TOTALCustomerSheets&amp;"'!"&amp;ADDRESS(ROW(),COLUMN())))</f>
        <v>793667.37110685883</v>
      </c>
      <c r="J47" s="143" cm="1">
        <f t="array" aca="1" ref="J47" ca="1">SUM(INDIRECT("'"&amp;TOTALCustomerSheets&amp;"'!"&amp;ADDRESS(ROW(),COLUMN())))</f>
        <v>240381.38696167755</v>
      </c>
      <c r="K47" s="143" cm="1">
        <f t="array" aca="1" ref="K47" ca="1">SUM(INDIRECT("'"&amp;TOTALCustomerSheets&amp;"'!"&amp;ADDRESS(ROW(),COLUMN())))</f>
        <v>15719.587339078775</v>
      </c>
      <c r="L47" s="143" cm="1">
        <f t="array" aca="1" ref="L47" ca="1">SUM(INDIRECT("'"&amp;TOTALCustomerSheets&amp;"'!"&amp;ADDRESS(ROW(),COLUMN())))</f>
        <v>3065788.1540254829</v>
      </c>
      <c r="M47" s="143" cm="1">
        <f t="array" aca="1" ref="M47" ca="1">SUM(INDIRECT("'"&amp;TOTALCustomerSheets&amp;"'!"&amp;ADDRESS(ROW(),COLUMN())))</f>
        <v>2405416.5868227715</v>
      </c>
      <c r="N47" s="143" cm="1">
        <f t="array" aca="1" ref="N47" ca="1">SUM(INDIRECT("'"&amp;TOTALCustomerSheets&amp;"'!"&amp;ADDRESS(ROW(),COLUMN())))</f>
        <v>0</v>
      </c>
      <c r="O47" s="143" cm="1">
        <f t="array" aca="1" ref="O47" ca="1">SUM(INDIRECT("'"&amp;TOTALCustomerSheets&amp;"'!"&amp;ADDRESS(ROW(),COLUMN())))</f>
        <v>0</v>
      </c>
      <c r="P47" s="143" cm="1">
        <f t="array" aca="1" ref="P47" ca="1">SUM(INDIRECT("'"&amp;TOTALCustomerSheets&amp;"'!"&amp;ADDRESS(ROW(),COLUMN())))</f>
        <v>0</v>
      </c>
      <c r="Q47" s="143" cm="1">
        <f t="array" aca="1" ref="Q47" ca="1">SUM(INDIRECT("'"&amp;TOTALCustomerSheets&amp;"'!"&amp;ADDRESS(ROW(),COLUMN())))</f>
        <v>0</v>
      </c>
      <c r="R47" s="143" cm="1">
        <f t="array" aca="1" ref="R47" ca="1">SUM(INDIRECT("'"&amp;TOTALCustomerSheets&amp;"'!"&amp;ADDRESS(ROW(),COLUMN())))</f>
        <v>0</v>
      </c>
      <c r="S47" s="143" cm="1">
        <f t="array" aca="1" ref="S47" ca="1">SUM(INDIRECT("'"&amp;TOTALCustomerSheets&amp;"'!"&amp;ADDRESS(ROW(),COLUMN())))</f>
        <v>0</v>
      </c>
      <c r="T47" s="143" cm="1">
        <f t="array" aca="1" ref="T47" ca="1">SUM(INDIRECT("'"&amp;TOTALCustomerSheets&amp;"'!"&amp;ADDRESS(ROW(),COLUMN())))</f>
        <v>0</v>
      </c>
      <c r="U47" s="143" cm="1">
        <f t="array" aca="1" ref="U47" ca="1">SUM(INDIRECT("'"&amp;TOTALCustomerSheets&amp;"'!"&amp;ADDRESS(ROW(),COLUMN())))</f>
        <v>0</v>
      </c>
      <c r="V47" s="143" cm="1">
        <f t="array" aca="1" ref="V47" ca="1">SUM(INDIRECT("'"&amp;TOTALCustomerSheets&amp;"'!"&amp;ADDRESS(ROW(),COLUMN())))</f>
        <v>0</v>
      </c>
      <c r="W47" s="143" cm="1">
        <f t="array" aca="1" ref="W47" ca="1">SUM(INDIRECT("'"&amp;TOTALCustomerSheets&amp;"'!"&amp;ADDRESS(ROW(),COLUMN())))</f>
        <v>0</v>
      </c>
      <c r="X47" s="143" cm="1">
        <f t="array" aca="1" ref="X47" ca="1">SUM(INDIRECT("'"&amp;TOTALCustomerSheets&amp;"'!"&amp;ADDRESS(ROW(),COLUMN())))</f>
        <v>0</v>
      </c>
      <c r="Y47" s="143" cm="1">
        <f t="array" aca="1" ref="Y47" ca="1">SUM(INDIRECT("'"&amp;TOTALCustomerSheets&amp;"'!"&amp;ADDRESS(ROW(),COLUMN())))</f>
        <v>0</v>
      </c>
      <c r="Z47" s="143" cm="1">
        <f t="array" aca="1" ref="Z47" ca="1">SUM(INDIRECT("'"&amp;TOTALCustomerSheets&amp;"'!"&amp;ADDRESS(ROW(),COLUMN())))</f>
        <v>0</v>
      </c>
    </row>
    <row r="48" spans="1:26" outlineLevel="1">
      <c r="A48" s="113">
        <f>IF(ISBLANK('Input-Accounts'!A48),"",'Input-Accounts'!A48)</f>
        <v>39</v>
      </c>
      <c r="B48" s="79" t="str">
        <f>IF(ISBLANK('Input-Accounts'!B48),"",'Input-Accounts'!B48)</f>
        <v>Subtotal - Distribution Plant</v>
      </c>
      <c r="C48" s="113" t="str">
        <f>IF(ISBLANK('Input-Accounts'!C48),"",'Input-Accounts'!C48)</f>
        <v/>
      </c>
      <c r="D48" s="144" cm="1">
        <f t="array" aca="1" ref="D48" ca="1">SUM(INDIRECT("'"&amp;TOTALCustomerSheets&amp;"'!"&amp;ADDRESS(ROW(),COLUMN())))</f>
        <v>351237394.63000005</v>
      </c>
      <c r="E48" s="143">
        <f t="shared" ca="1" si="8"/>
        <v>0</v>
      </c>
      <c r="G48" s="144" cm="1">
        <f t="array" aca="1" ref="G48" ca="1">SUM(INDIRECT("'"&amp;TOTALCustomerSheets&amp;"'!"&amp;ADDRESS(ROW(),COLUMN())))</f>
        <v>277016372.00532687</v>
      </c>
      <c r="H48" s="144" cm="1">
        <f t="array" aca="1" ref="H48" ca="1">SUM(INDIRECT("'"&amp;TOTALCustomerSheets&amp;"'!"&amp;ADDRESS(ROW(),COLUMN())))</f>
        <v>57415884.674962223</v>
      </c>
      <c r="I48" s="144" cm="1">
        <f t="array" aca="1" ref="I48" ca="1">SUM(INDIRECT("'"&amp;TOTALCustomerSheets&amp;"'!"&amp;ADDRESS(ROW(),COLUMN())))</f>
        <v>4143212.8916674424</v>
      </c>
      <c r="J48" s="144" cm="1">
        <f t="array" aca="1" ref="J48" ca="1">SUM(INDIRECT("'"&amp;TOTALCustomerSheets&amp;"'!"&amp;ADDRESS(ROW(),COLUMN())))</f>
        <v>2021500.7806571512</v>
      </c>
      <c r="K48" s="144" cm="1">
        <f t="array" aca="1" ref="K48" ca="1">SUM(INDIRECT("'"&amp;TOTALCustomerSheets&amp;"'!"&amp;ADDRESS(ROW(),COLUMN())))</f>
        <v>188642.79955104357</v>
      </c>
      <c r="L48" s="144" cm="1">
        <f t="array" aca="1" ref="L48" ca="1">SUM(INDIRECT("'"&amp;TOTALCustomerSheets&amp;"'!"&amp;ADDRESS(ROW(),COLUMN())))</f>
        <v>7729887.2889256207</v>
      </c>
      <c r="M48" s="144" cm="1">
        <f t="array" aca="1" ref="M48" ca="1">SUM(INDIRECT("'"&amp;TOTALCustomerSheets&amp;"'!"&amp;ADDRESS(ROW(),COLUMN())))</f>
        <v>2721894.1889097043</v>
      </c>
      <c r="N48" s="144" cm="1">
        <f t="array" aca="1" ref="N48" ca="1">SUM(INDIRECT("'"&amp;TOTALCustomerSheets&amp;"'!"&amp;ADDRESS(ROW(),COLUMN())))</f>
        <v>0</v>
      </c>
      <c r="O48" s="144" cm="1">
        <f t="array" aca="1" ref="O48" ca="1">SUM(INDIRECT("'"&amp;TOTALCustomerSheets&amp;"'!"&amp;ADDRESS(ROW(),COLUMN())))</f>
        <v>0</v>
      </c>
      <c r="P48" s="144" cm="1">
        <f t="array" aca="1" ref="P48" ca="1">SUM(INDIRECT("'"&amp;TOTALCustomerSheets&amp;"'!"&amp;ADDRESS(ROW(),COLUMN())))</f>
        <v>0</v>
      </c>
      <c r="Q48" s="144" cm="1">
        <f t="array" aca="1" ref="Q48" ca="1">SUM(INDIRECT("'"&amp;TOTALCustomerSheets&amp;"'!"&amp;ADDRESS(ROW(),COLUMN())))</f>
        <v>0</v>
      </c>
      <c r="R48" s="144" cm="1">
        <f t="array" aca="1" ref="R48" ca="1">SUM(INDIRECT("'"&amp;TOTALCustomerSheets&amp;"'!"&amp;ADDRESS(ROW(),COLUMN())))</f>
        <v>0</v>
      </c>
      <c r="S48" s="144" cm="1">
        <f t="array" aca="1" ref="S48" ca="1">SUM(INDIRECT("'"&amp;TOTALCustomerSheets&amp;"'!"&amp;ADDRESS(ROW(),COLUMN())))</f>
        <v>0</v>
      </c>
      <c r="T48" s="144" cm="1">
        <f t="array" aca="1" ref="T48" ca="1">SUM(INDIRECT("'"&amp;TOTALCustomerSheets&amp;"'!"&amp;ADDRESS(ROW(),COLUMN())))</f>
        <v>0</v>
      </c>
      <c r="U48" s="144" cm="1">
        <f t="array" aca="1" ref="U48" ca="1">SUM(INDIRECT("'"&amp;TOTALCustomerSheets&amp;"'!"&amp;ADDRESS(ROW(),COLUMN())))</f>
        <v>0</v>
      </c>
      <c r="V48" s="144" cm="1">
        <f t="array" aca="1" ref="V48" ca="1">SUM(INDIRECT("'"&amp;TOTALCustomerSheets&amp;"'!"&amp;ADDRESS(ROW(),COLUMN())))</f>
        <v>0</v>
      </c>
      <c r="W48" s="144" cm="1">
        <f t="array" aca="1" ref="W48" ca="1">SUM(INDIRECT("'"&amp;TOTALCustomerSheets&amp;"'!"&amp;ADDRESS(ROW(),COLUMN())))</f>
        <v>0</v>
      </c>
      <c r="X48" s="144" cm="1">
        <f t="array" aca="1" ref="X48" ca="1">SUM(INDIRECT("'"&amp;TOTALCustomerSheets&amp;"'!"&amp;ADDRESS(ROW(),COLUMN())))</f>
        <v>0</v>
      </c>
      <c r="Y48" s="144" cm="1">
        <f t="array" aca="1" ref="Y48" ca="1">SUM(INDIRECT("'"&amp;TOTALCustomerSheets&amp;"'!"&amp;ADDRESS(ROW(),COLUMN())))</f>
        <v>0</v>
      </c>
      <c r="Z48" s="144" cm="1">
        <f t="array" aca="1" ref="Z48" ca="1">SUM(INDIRECT("'"&amp;TOTALCustomerSheets&amp;"'!"&amp;ADDRESS(ROW(),COLUMN())))</f>
        <v>0</v>
      </c>
    </row>
    <row r="49" spans="1:26" outlineLevel="1">
      <c r="A49" s="113" t="str">
        <f>IF(ISBLANK('Input-Accounts'!A49),"",'Input-Accounts'!A49)</f>
        <v/>
      </c>
      <c r="B49" s="17" t="str">
        <f>IF(ISBLANK('Input-Accounts'!B49),"",'Input-Accounts'!B49)</f>
        <v/>
      </c>
      <c r="D49" s="143"/>
      <c r="E49" s="143">
        <f t="shared" si="8"/>
        <v>0</v>
      </c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</row>
    <row r="50" spans="1:26" outlineLevel="1">
      <c r="A50" s="113">
        <f>IF(ISBLANK('Input-Accounts'!A50),"",'Input-Accounts'!A50)</f>
        <v>40</v>
      </c>
      <c r="B50" s="81" t="str">
        <f>IF(ISBLANK('Input-Accounts'!B50),"",'Input-Accounts'!B50)</f>
        <v>General Plant</v>
      </c>
      <c r="D50" s="143"/>
      <c r="E50" s="143">
        <f t="shared" si="8"/>
        <v>0</v>
      </c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</row>
    <row r="51" spans="1:26" outlineLevel="1">
      <c r="A51" s="113">
        <f>IF(ISBLANK('Input-Accounts'!A51),"",'Input-Accounts'!A51)</f>
        <v>41</v>
      </c>
      <c r="B51" s="17" t="str">
        <f>IF(ISBLANK('Input-Accounts'!B51),"",'Input-Accounts'!B51)</f>
        <v>Land and Land Rights</v>
      </c>
      <c r="C51" s="113">
        <f>IF(ISBLANK('Input-Accounts'!C51),"",'Input-Accounts'!C51)</f>
        <v>389</v>
      </c>
      <c r="D51" s="143" cm="1">
        <f t="array" aca="1" ref="D51" ca="1">SUM(INDIRECT("'"&amp;TOTALCustomerSheets&amp;"'!"&amp;ADDRESS(ROW(),COLUMN())))</f>
        <v>1108155.1252853682</v>
      </c>
      <c r="E51" s="143">
        <f t="shared" ca="1" si="8"/>
        <v>0</v>
      </c>
      <c r="F51" s="89"/>
      <c r="G51" s="143" cm="1">
        <f t="array" aca="1" ref="G51" ca="1">SUM(INDIRECT("'"&amp;TOTALCustomerSheets&amp;"'!"&amp;ADDRESS(ROW(),COLUMN())))</f>
        <v>873987.55690303573</v>
      </c>
      <c r="H51" s="143" cm="1">
        <f t="array" aca="1" ref="H51" ca="1">SUM(INDIRECT("'"&amp;TOTALCustomerSheets&amp;"'!"&amp;ADDRESS(ROW(),COLUMN())))</f>
        <v>181147.30335697171</v>
      </c>
      <c r="I51" s="143" cm="1">
        <f t="array" aca="1" ref="I51" ca="1">SUM(INDIRECT("'"&amp;TOTALCustomerSheets&amp;"'!"&amp;ADDRESS(ROW(),COLUMN())))</f>
        <v>13071.850182371018</v>
      </c>
      <c r="J51" s="143" cm="1">
        <f t="array" aca="1" ref="J51" ca="1">SUM(INDIRECT("'"&amp;TOTALCustomerSheets&amp;"'!"&amp;ADDRESS(ROW(),COLUMN())))</f>
        <v>6377.8415541813138</v>
      </c>
      <c r="K51" s="143" cm="1">
        <f t="array" aca="1" ref="K51" ca="1">SUM(INDIRECT("'"&amp;TOTALCustomerSheets&amp;"'!"&amp;ADDRESS(ROW(),COLUMN())))</f>
        <v>595.16864766316144</v>
      </c>
      <c r="L51" s="143" cm="1">
        <f t="array" aca="1" ref="L51" ca="1">SUM(INDIRECT("'"&amp;TOTALCustomerSheets&amp;"'!"&amp;ADDRESS(ROW(),COLUMN())))</f>
        <v>24387.819600258219</v>
      </c>
      <c r="M51" s="143" cm="1">
        <f t="array" aca="1" ref="M51" ca="1">SUM(INDIRECT("'"&amp;TOTALCustomerSheets&amp;"'!"&amp;ADDRESS(ROW(),COLUMN())))</f>
        <v>8587.5850408871047</v>
      </c>
      <c r="N51" s="143" cm="1">
        <f t="array" aca="1" ref="N51" ca="1">SUM(INDIRECT("'"&amp;TOTALCustomerSheets&amp;"'!"&amp;ADDRESS(ROW(),COLUMN())))</f>
        <v>0</v>
      </c>
      <c r="O51" s="143" cm="1">
        <f t="array" aca="1" ref="O51" ca="1">SUM(INDIRECT("'"&amp;TOTALCustomerSheets&amp;"'!"&amp;ADDRESS(ROW(),COLUMN())))</f>
        <v>0</v>
      </c>
      <c r="P51" s="143" cm="1">
        <f t="array" aca="1" ref="P51" ca="1">SUM(INDIRECT("'"&amp;TOTALCustomerSheets&amp;"'!"&amp;ADDRESS(ROW(),COLUMN())))</f>
        <v>0</v>
      </c>
      <c r="Q51" s="143" cm="1">
        <f t="array" aca="1" ref="Q51" ca="1">SUM(INDIRECT("'"&amp;TOTALCustomerSheets&amp;"'!"&amp;ADDRESS(ROW(),COLUMN())))</f>
        <v>0</v>
      </c>
      <c r="R51" s="143" cm="1">
        <f t="array" aca="1" ref="R51" ca="1">SUM(INDIRECT("'"&amp;TOTALCustomerSheets&amp;"'!"&amp;ADDRESS(ROW(),COLUMN())))</f>
        <v>0</v>
      </c>
      <c r="S51" s="143" cm="1">
        <f t="array" aca="1" ref="S51" ca="1">SUM(INDIRECT("'"&amp;TOTALCustomerSheets&amp;"'!"&amp;ADDRESS(ROW(),COLUMN())))</f>
        <v>0</v>
      </c>
      <c r="T51" s="143" cm="1">
        <f t="array" aca="1" ref="T51" ca="1">SUM(INDIRECT("'"&amp;TOTALCustomerSheets&amp;"'!"&amp;ADDRESS(ROW(),COLUMN())))</f>
        <v>0</v>
      </c>
      <c r="U51" s="143" cm="1">
        <f t="array" aca="1" ref="U51" ca="1">SUM(INDIRECT("'"&amp;TOTALCustomerSheets&amp;"'!"&amp;ADDRESS(ROW(),COLUMN())))</f>
        <v>0</v>
      </c>
      <c r="V51" s="143" cm="1">
        <f t="array" aca="1" ref="V51" ca="1">SUM(INDIRECT("'"&amp;TOTALCustomerSheets&amp;"'!"&amp;ADDRESS(ROW(),COLUMN())))</f>
        <v>0</v>
      </c>
      <c r="W51" s="143" cm="1">
        <f t="array" aca="1" ref="W51" ca="1">SUM(INDIRECT("'"&amp;TOTALCustomerSheets&amp;"'!"&amp;ADDRESS(ROW(),COLUMN())))</f>
        <v>0</v>
      </c>
      <c r="X51" s="143" cm="1">
        <f t="array" aca="1" ref="X51" ca="1">SUM(INDIRECT("'"&amp;TOTALCustomerSheets&amp;"'!"&amp;ADDRESS(ROW(),COLUMN())))</f>
        <v>0</v>
      </c>
      <c r="Y51" s="143" cm="1">
        <f t="array" aca="1" ref="Y51" ca="1">SUM(INDIRECT("'"&amp;TOTALCustomerSheets&amp;"'!"&amp;ADDRESS(ROW(),COLUMN())))</f>
        <v>0</v>
      </c>
      <c r="Z51" s="143" cm="1">
        <f t="array" aca="1" ref="Z51" ca="1">SUM(INDIRECT("'"&amp;TOTALCustomerSheets&amp;"'!"&amp;ADDRESS(ROW(),COLUMN())))</f>
        <v>0</v>
      </c>
    </row>
    <row r="52" spans="1:26" outlineLevel="1">
      <c r="A52" s="113">
        <f>IF(ISBLANK('Input-Accounts'!A52),"",'Input-Accounts'!A52)</f>
        <v>42</v>
      </c>
      <c r="B52" s="17" t="str">
        <f>IF(ISBLANK('Input-Accounts'!B52),"",'Input-Accounts'!B52)</f>
        <v>Structures and Improvements</v>
      </c>
      <c r="C52" s="113">
        <f>IF(ISBLANK('Input-Accounts'!C52),"",'Input-Accounts'!C52)</f>
        <v>390</v>
      </c>
      <c r="D52" s="143" cm="1">
        <f t="array" aca="1" ref="D52" ca="1">SUM(INDIRECT("'"&amp;TOTALCustomerSheets&amp;"'!"&amp;ADDRESS(ROW(),COLUMN())))</f>
        <v>7685661.7422720864</v>
      </c>
      <c r="E52" s="143">
        <f t="shared" ca="1" si="8"/>
        <v>0</v>
      </c>
      <c r="F52" s="89"/>
      <c r="G52" s="143" cm="1">
        <f t="array" aca="1" ref="G52" ca="1">SUM(INDIRECT("'"&amp;TOTALCustomerSheets&amp;"'!"&amp;ADDRESS(ROW(),COLUMN())))</f>
        <v>6061581.6107710795</v>
      </c>
      <c r="H52" s="143" cm="1">
        <f t="array" aca="1" ref="H52" ca="1">SUM(INDIRECT("'"&amp;TOTALCustomerSheets&amp;"'!"&amp;ADDRESS(ROW(),COLUMN())))</f>
        <v>1256355.6016292481</v>
      </c>
      <c r="I52" s="143" cm="1">
        <f t="array" aca="1" ref="I52" ca="1">SUM(INDIRECT("'"&amp;TOTALCustomerSheets&amp;"'!"&amp;ADDRESS(ROW(),COLUMN())))</f>
        <v>90660.428810893893</v>
      </c>
      <c r="J52" s="143" cm="1">
        <f t="array" aca="1" ref="J52" ca="1">SUM(INDIRECT("'"&amp;TOTALCustomerSheets&amp;"'!"&amp;ADDRESS(ROW(),COLUMN())))</f>
        <v>44233.818634933028</v>
      </c>
      <c r="K52" s="143" cm="1">
        <f t="array" aca="1" ref="K52" ca="1">SUM(INDIRECT("'"&amp;TOTALCustomerSheets&amp;"'!"&amp;ADDRESS(ROW(),COLUMN())))</f>
        <v>4127.8200146993195</v>
      </c>
      <c r="L52" s="143" cm="1">
        <f t="array" aca="1" ref="L52" ca="1">SUM(INDIRECT("'"&amp;TOTALCustomerSheets&amp;"'!"&amp;ADDRESS(ROW(),COLUMN())))</f>
        <v>169142.86438992008</v>
      </c>
      <c r="M52" s="143" cm="1">
        <f t="array" aca="1" ref="M52" ca="1">SUM(INDIRECT("'"&amp;TOTALCustomerSheets&amp;"'!"&amp;ADDRESS(ROW(),COLUMN())))</f>
        <v>59559.598021312835</v>
      </c>
      <c r="N52" s="143" cm="1">
        <f t="array" aca="1" ref="N52" ca="1">SUM(INDIRECT("'"&amp;TOTALCustomerSheets&amp;"'!"&amp;ADDRESS(ROW(),COLUMN())))</f>
        <v>0</v>
      </c>
      <c r="O52" s="143" cm="1">
        <f t="array" aca="1" ref="O52" ca="1">SUM(INDIRECT("'"&amp;TOTALCustomerSheets&amp;"'!"&amp;ADDRESS(ROW(),COLUMN())))</f>
        <v>0</v>
      </c>
      <c r="P52" s="143" cm="1">
        <f t="array" aca="1" ref="P52" ca="1">SUM(INDIRECT("'"&amp;TOTALCustomerSheets&amp;"'!"&amp;ADDRESS(ROW(),COLUMN())))</f>
        <v>0</v>
      </c>
      <c r="Q52" s="143" cm="1">
        <f t="array" aca="1" ref="Q52" ca="1">SUM(INDIRECT("'"&amp;TOTALCustomerSheets&amp;"'!"&amp;ADDRESS(ROW(),COLUMN())))</f>
        <v>0</v>
      </c>
      <c r="R52" s="143" cm="1">
        <f t="array" aca="1" ref="R52" ca="1">SUM(INDIRECT("'"&amp;TOTALCustomerSheets&amp;"'!"&amp;ADDRESS(ROW(),COLUMN())))</f>
        <v>0</v>
      </c>
      <c r="S52" s="143" cm="1">
        <f t="array" aca="1" ref="S52" ca="1">SUM(INDIRECT("'"&amp;TOTALCustomerSheets&amp;"'!"&amp;ADDRESS(ROW(),COLUMN())))</f>
        <v>0</v>
      </c>
      <c r="T52" s="143" cm="1">
        <f t="array" aca="1" ref="T52" ca="1">SUM(INDIRECT("'"&amp;TOTALCustomerSheets&amp;"'!"&amp;ADDRESS(ROW(),COLUMN())))</f>
        <v>0</v>
      </c>
      <c r="U52" s="143" cm="1">
        <f t="array" aca="1" ref="U52" ca="1">SUM(INDIRECT("'"&amp;TOTALCustomerSheets&amp;"'!"&amp;ADDRESS(ROW(),COLUMN())))</f>
        <v>0</v>
      </c>
      <c r="V52" s="143" cm="1">
        <f t="array" aca="1" ref="V52" ca="1">SUM(INDIRECT("'"&amp;TOTALCustomerSheets&amp;"'!"&amp;ADDRESS(ROW(),COLUMN())))</f>
        <v>0</v>
      </c>
      <c r="W52" s="143" cm="1">
        <f t="array" aca="1" ref="W52" ca="1">SUM(INDIRECT("'"&amp;TOTALCustomerSheets&amp;"'!"&amp;ADDRESS(ROW(),COLUMN())))</f>
        <v>0</v>
      </c>
      <c r="X52" s="143" cm="1">
        <f t="array" aca="1" ref="X52" ca="1">SUM(INDIRECT("'"&amp;TOTALCustomerSheets&amp;"'!"&amp;ADDRESS(ROW(),COLUMN())))</f>
        <v>0</v>
      </c>
      <c r="Y52" s="143" cm="1">
        <f t="array" aca="1" ref="Y52" ca="1">SUM(INDIRECT("'"&amp;TOTALCustomerSheets&amp;"'!"&amp;ADDRESS(ROW(),COLUMN())))</f>
        <v>0</v>
      </c>
      <c r="Z52" s="143" cm="1">
        <f t="array" aca="1" ref="Z52" ca="1">SUM(INDIRECT("'"&amp;TOTALCustomerSheets&amp;"'!"&amp;ADDRESS(ROW(),COLUMN())))</f>
        <v>0</v>
      </c>
    </row>
    <row r="53" spans="1:26" outlineLevel="1">
      <c r="A53" s="113">
        <f>IF(ISBLANK('Input-Accounts'!A53),"",'Input-Accounts'!A53)</f>
        <v>43</v>
      </c>
      <c r="B53" s="17" t="str">
        <f>IF(ISBLANK('Input-Accounts'!B53),"",'Input-Accounts'!B53)</f>
        <v>Office Furniture and Equipment</v>
      </c>
      <c r="C53" s="113">
        <f>IF(ISBLANK('Input-Accounts'!C53),"",'Input-Accounts'!C53)</f>
        <v>391</v>
      </c>
      <c r="D53" s="143" cm="1">
        <f t="array" aca="1" ref="D53" ca="1">SUM(INDIRECT("'"&amp;TOTALCustomerSheets&amp;"'!"&amp;ADDRESS(ROW(),COLUMN())))</f>
        <v>963437.1881590829</v>
      </c>
      <c r="E53" s="143">
        <f t="shared" ca="1" si="8"/>
        <v>0</v>
      </c>
      <c r="F53" s="89"/>
      <c r="G53" s="143" cm="1">
        <f t="array" aca="1" ref="G53" ca="1">SUM(INDIRECT("'"&amp;TOTALCustomerSheets&amp;"'!"&amp;ADDRESS(ROW(),COLUMN())))</f>
        <v>759850.39918653085</v>
      </c>
      <c r="H53" s="143" cm="1">
        <f t="array" aca="1" ref="H53" ca="1">SUM(INDIRECT("'"&amp;TOTALCustomerSheets&amp;"'!"&amp;ADDRESS(ROW(),COLUMN())))</f>
        <v>157490.62979237534</v>
      </c>
      <c r="I53" s="143" cm="1">
        <f t="array" aca="1" ref="I53" ca="1">SUM(INDIRECT("'"&amp;TOTALCustomerSheets&amp;"'!"&amp;ADDRESS(ROW(),COLUMN())))</f>
        <v>11364.750562785322</v>
      </c>
      <c r="J53" s="143" cm="1">
        <f t="array" aca="1" ref="J53" ca="1">SUM(INDIRECT("'"&amp;TOTALCustomerSheets&amp;"'!"&amp;ADDRESS(ROW(),COLUMN())))</f>
        <v>5544.936438300776</v>
      </c>
      <c r="K53" s="143" cm="1">
        <f t="array" aca="1" ref="K53" ca="1">SUM(INDIRECT("'"&amp;TOTALCustomerSheets&amp;"'!"&amp;ADDRESS(ROW(),COLUMN())))</f>
        <v>517.44344749330855</v>
      </c>
      <c r="L53" s="143" cm="1">
        <f t="array" aca="1" ref="L53" ca="1">SUM(INDIRECT("'"&amp;TOTALCustomerSheets&amp;"'!"&amp;ADDRESS(ROW(),COLUMN())))</f>
        <v>21202.927103687856</v>
      </c>
      <c r="M53" s="143" cm="1">
        <f t="array" aca="1" ref="M53" ca="1">SUM(INDIRECT("'"&amp;TOTALCustomerSheets&amp;"'!"&amp;ADDRESS(ROW(),COLUMN())))</f>
        <v>7466.1016279094383</v>
      </c>
      <c r="N53" s="143" cm="1">
        <f t="array" aca="1" ref="N53" ca="1">SUM(INDIRECT("'"&amp;TOTALCustomerSheets&amp;"'!"&amp;ADDRESS(ROW(),COLUMN())))</f>
        <v>0</v>
      </c>
      <c r="O53" s="143" cm="1">
        <f t="array" aca="1" ref="O53" ca="1">SUM(INDIRECT("'"&amp;TOTALCustomerSheets&amp;"'!"&amp;ADDRESS(ROW(),COLUMN())))</f>
        <v>0</v>
      </c>
      <c r="P53" s="143" cm="1">
        <f t="array" aca="1" ref="P53" ca="1">SUM(INDIRECT("'"&amp;TOTALCustomerSheets&amp;"'!"&amp;ADDRESS(ROW(),COLUMN())))</f>
        <v>0</v>
      </c>
      <c r="Q53" s="143" cm="1">
        <f t="array" aca="1" ref="Q53" ca="1">SUM(INDIRECT("'"&amp;TOTALCustomerSheets&amp;"'!"&amp;ADDRESS(ROW(),COLUMN())))</f>
        <v>0</v>
      </c>
      <c r="R53" s="143" cm="1">
        <f t="array" aca="1" ref="R53" ca="1">SUM(INDIRECT("'"&amp;TOTALCustomerSheets&amp;"'!"&amp;ADDRESS(ROW(),COLUMN())))</f>
        <v>0</v>
      </c>
      <c r="S53" s="143" cm="1">
        <f t="array" aca="1" ref="S53" ca="1">SUM(INDIRECT("'"&amp;TOTALCustomerSheets&amp;"'!"&amp;ADDRESS(ROW(),COLUMN())))</f>
        <v>0</v>
      </c>
      <c r="T53" s="143" cm="1">
        <f t="array" aca="1" ref="T53" ca="1">SUM(INDIRECT("'"&amp;TOTALCustomerSheets&amp;"'!"&amp;ADDRESS(ROW(),COLUMN())))</f>
        <v>0</v>
      </c>
      <c r="U53" s="143" cm="1">
        <f t="array" aca="1" ref="U53" ca="1">SUM(INDIRECT("'"&amp;TOTALCustomerSheets&amp;"'!"&amp;ADDRESS(ROW(),COLUMN())))</f>
        <v>0</v>
      </c>
      <c r="V53" s="143" cm="1">
        <f t="array" aca="1" ref="V53" ca="1">SUM(INDIRECT("'"&amp;TOTALCustomerSheets&amp;"'!"&amp;ADDRESS(ROW(),COLUMN())))</f>
        <v>0</v>
      </c>
      <c r="W53" s="143" cm="1">
        <f t="array" aca="1" ref="W53" ca="1">SUM(INDIRECT("'"&amp;TOTALCustomerSheets&amp;"'!"&amp;ADDRESS(ROW(),COLUMN())))</f>
        <v>0</v>
      </c>
      <c r="X53" s="143" cm="1">
        <f t="array" aca="1" ref="X53" ca="1">SUM(INDIRECT("'"&amp;TOTALCustomerSheets&amp;"'!"&amp;ADDRESS(ROW(),COLUMN())))</f>
        <v>0</v>
      </c>
      <c r="Y53" s="143" cm="1">
        <f t="array" aca="1" ref="Y53" ca="1">SUM(INDIRECT("'"&amp;TOTALCustomerSheets&amp;"'!"&amp;ADDRESS(ROW(),COLUMN())))</f>
        <v>0</v>
      </c>
      <c r="Z53" s="143" cm="1">
        <f t="array" aca="1" ref="Z53" ca="1">SUM(INDIRECT("'"&amp;TOTALCustomerSheets&amp;"'!"&amp;ADDRESS(ROW(),COLUMN())))</f>
        <v>0</v>
      </c>
    </row>
    <row r="54" spans="1:26" outlineLevel="1">
      <c r="A54" s="113">
        <f>IF(ISBLANK('Input-Accounts'!A54),"",'Input-Accounts'!A54)</f>
        <v>44</v>
      </c>
      <c r="B54" s="17" t="str">
        <f>IF(ISBLANK('Input-Accounts'!B54),"",'Input-Accounts'!B54)</f>
        <v>Transportation Equipment</v>
      </c>
      <c r="C54" s="113">
        <f>IF(ISBLANK('Input-Accounts'!C54),"",'Input-Accounts'!C54)</f>
        <v>392</v>
      </c>
      <c r="D54" s="143" cm="1">
        <f t="array" aca="1" ref="D54" ca="1">SUM(INDIRECT("'"&amp;TOTALCustomerSheets&amp;"'!"&amp;ADDRESS(ROW(),COLUMN())))</f>
        <v>5329987.2230399884</v>
      </c>
      <c r="E54" s="143">
        <f t="shared" ca="1" si="8"/>
        <v>0</v>
      </c>
      <c r="F54" s="89"/>
      <c r="G54" s="143" cm="1">
        <f t="array" aca="1" ref="G54" ca="1">SUM(INDIRECT("'"&amp;TOTALCustomerSheets&amp;"'!"&amp;ADDRESS(ROW(),COLUMN())))</f>
        <v>4203691.7080444992</v>
      </c>
      <c r="H54" s="143" cm="1">
        <f t="array" aca="1" ref="H54" ca="1">SUM(INDIRECT("'"&amp;TOTALCustomerSheets&amp;"'!"&amp;ADDRESS(ROW(),COLUMN())))</f>
        <v>871279.47193509806</v>
      </c>
      <c r="I54" s="143" cm="1">
        <f t="array" aca="1" ref="I54" ca="1">SUM(INDIRECT("'"&amp;TOTALCustomerSheets&amp;"'!"&amp;ADDRESS(ROW(),COLUMN())))</f>
        <v>62872.780952566165</v>
      </c>
      <c r="J54" s="143" cm="1">
        <f t="array" aca="1" ref="J54" ca="1">SUM(INDIRECT("'"&amp;TOTALCustomerSheets&amp;"'!"&amp;ADDRESS(ROW(),COLUMN())))</f>
        <v>30676.042747720847</v>
      </c>
      <c r="K54" s="143" cm="1">
        <f t="array" aca="1" ref="K54" ca="1">SUM(INDIRECT("'"&amp;TOTALCustomerSheets&amp;"'!"&amp;ADDRESS(ROW(),COLUMN())))</f>
        <v>2862.6328708101537</v>
      </c>
      <c r="L54" s="143" cm="1">
        <f t="array" aca="1" ref="L54" ca="1">SUM(INDIRECT("'"&amp;TOTALCustomerSheets&amp;"'!"&amp;ADDRESS(ROW(),COLUMN())))</f>
        <v>117300.15401382254</v>
      </c>
      <c r="M54" s="143" cm="1">
        <f t="array" aca="1" ref="M54" ca="1">SUM(INDIRECT("'"&amp;TOTALCustomerSheets&amp;"'!"&amp;ADDRESS(ROW(),COLUMN())))</f>
        <v>41304.432475471913</v>
      </c>
      <c r="N54" s="143" cm="1">
        <f t="array" aca="1" ref="N54" ca="1">SUM(INDIRECT("'"&amp;TOTALCustomerSheets&amp;"'!"&amp;ADDRESS(ROW(),COLUMN())))</f>
        <v>0</v>
      </c>
      <c r="O54" s="143" cm="1">
        <f t="array" aca="1" ref="O54" ca="1">SUM(INDIRECT("'"&amp;TOTALCustomerSheets&amp;"'!"&amp;ADDRESS(ROW(),COLUMN())))</f>
        <v>0</v>
      </c>
      <c r="P54" s="143" cm="1">
        <f t="array" aca="1" ref="P54" ca="1">SUM(INDIRECT("'"&amp;TOTALCustomerSheets&amp;"'!"&amp;ADDRESS(ROW(),COLUMN())))</f>
        <v>0</v>
      </c>
      <c r="Q54" s="143" cm="1">
        <f t="array" aca="1" ref="Q54" ca="1">SUM(INDIRECT("'"&amp;TOTALCustomerSheets&amp;"'!"&amp;ADDRESS(ROW(),COLUMN())))</f>
        <v>0</v>
      </c>
      <c r="R54" s="143" cm="1">
        <f t="array" aca="1" ref="R54" ca="1">SUM(INDIRECT("'"&amp;TOTALCustomerSheets&amp;"'!"&amp;ADDRESS(ROW(),COLUMN())))</f>
        <v>0</v>
      </c>
      <c r="S54" s="143" cm="1">
        <f t="array" aca="1" ref="S54" ca="1">SUM(INDIRECT("'"&amp;TOTALCustomerSheets&amp;"'!"&amp;ADDRESS(ROW(),COLUMN())))</f>
        <v>0</v>
      </c>
      <c r="T54" s="143" cm="1">
        <f t="array" aca="1" ref="T54" ca="1">SUM(INDIRECT("'"&amp;TOTALCustomerSheets&amp;"'!"&amp;ADDRESS(ROW(),COLUMN())))</f>
        <v>0</v>
      </c>
      <c r="U54" s="143" cm="1">
        <f t="array" aca="1" ref="U54" ca="1">SUM(INDIRECT("'"&amp;TOTALCustomerSheets&amp;"'!"&amp;ADDRESS(ROW(),COLUMN())))</f>
        <v>0</v>
      </c>
      <c r="V54" s="143" cm="1">
        <f t="array" aca="1" ref="V54" ca="1">SUM(INDIRECT("'"&amp;TOTALCustomerSheets&amp;"'!"&amp;ADDRESS(ROW(),COLUMN())))</f>
        <v>0</v>
      </c>
      <c r="W54" s="143" cm="1">
        <f t="array" aca="1" ref="W54" ca="1">SUM(INDIRECT("'"&amp;TOTALCustomerSheets&amp;"'!"&amp;ADDRESS(ROW(),COLUMN())))</f>
        <v>0</v>
      </c>
      <c r="X54" s="143" cm="1">
        <f t="array" aca="1" ref="X54" ca="1">SUM(INDIRECT("'"&amp;TOTALCustomerSheets&amp;"'!"&amp;ADDRESS(ROW(),COLUMN())))</f>
        <v>0</v>
      </c>
      <c r="Y54" s="143" cm="1">
        <f t="array" aca="1" ref="Y54" ca="1">SUM(INDIRECT("'"&amp;TOTALCustomerSheets&amp;"'!"&amp;ADDRESS(ROW(),COLUMN())))</f>
        <v>0</v>
      </c>
      <c r="Z54" s="143" cm="1">
        <f t="array" aca="1" ref="Z54" ca="1">SUM(INDIRECT("'"&amp;TOTALCustomerSheets&amp;"'!"&amp;ADDRESS(ROW(),COLUMN())))</f>
        <v>0</v>
      </c>
    </row>
    <row r="55" spans="1:26" outlineLevel="1">
      <c r="A55" s="113">
        <f>IF(ISBLANK('Input-Accounts'!A55),"",'Input-Accounts'!A55)</f>
        <v>45</v>
      </c>
      <c r="B55" s="17" t="str">
        <f>IF(ISBLANK('Input-Accounts'!B55),"",'Input-Accounts'!B55)</f>
        <v>Stores Equipment</v>
      </c>
      <c r="C55" s="113">
        <f>IF(ISBLANK('Input-Accounts'!C55),"",'Input-Accounts'!C55)</f>
        <v>393</v>
      </c>
      <c r="D55" s="143" cm="1">
        <f t="array" aca="1" ref="D55" ca="1">SUM(INDIRECT("'"&amp;TOTALCustomerSheets&amp;"'!"&amp;ADDRESS(ROW(),COLUMN())))</f>
        <v>34342.283679361659</v>
      </c>
      <c r="E55" s="143">
        <f t="shared" ca="1" si="8"/>
        <v>0</v>
      </c>
      <c r="F55" s="89"/>
      <c r="G55" s="143" cm="1">
        <f t="array" aca="1" ref="G55" ca="1">SUM(INDIRECT("'"&amp;TOTALCustomerSheets&amp;"'!"&amp;ADDRESS(ROW(),COLUMN())))</f>
        <v>27085.313171896403</v>
      </c>
      <c r="H55" s="143" cm="1">
        <f t="array" aca="1" ref="H55" ca="1">SUM(INDIRECT("'"&amp;TOTALCustomerSheets&amp;"'!"&amp;ADDRESS(ROW(),COLUMN())))</f>
        <v>5613.845875625484</v>
      </c>
      <c r="I55" s="143" cm="1">
        <f t="array" aca="1" ref="I55" ca="1">SUM(INDIRECT("'"&amp;TOTALCustomerSheets&amp;"'!"&amp;ADDRESS(ROW(),COLUMN())))</f>
        <v>405.10319984442373</v>
      </c>
      <c r="J55" s="143" cm="1">
        <f t="array" aca="1" ref="J55" ca="1">SUM(INDIRECT("'"&amp;TOTALCustomerSheets&amp;"'!"&amp;ADDRESS(ROW(),COLUMN())))</f>
        <v>197.65251174497052</v>
      </c>
      <c r="K55" s="143" cm="1">
        <f t="array" aca="1" ref="K55" ca="1">SUM(INDIRECT("'"&amp;TOTALCustomerSheets&amp;"'!"&amp;ADDRESS(ROW(),COLUMN())))</f>
        <v>18.44457519415149</v>
      </c>
      <c r="L55" s="143" cm="1">
        <f t="array" aca="1" ref="L55" ca="1">SUM(INDIRECT("'"&amp;TOTALCustomerSheets&amp;"'!"&amp;ADDRESS(ROW(),COLUMN())))</f>
        <v>755.79077326153731</v>
      </c>
      <c r="M55" s="143" cm="1">
        <f t="array" aca="1" ref="M55" ca="1">SUM(INDIRECT("'"&amp;TOTALCustomerSheets&amp;"'!"&amp;ADDRESS(ROW(),COLUMN())))</f>
        <v>266.13357179469028</v>
      </c>
      <c r="N55" s="143" cm="1">
        <f t="array" aca="1" ref="N55" ca="1">SUM(INDIRECT("'"&amp;TOTALCustomerSheets&amp;"'!"&amp;ADDRESS(ROW(),COLUMN())))</f>
        <v>0</v>
      </c>
      <c r="O55" s="143" cm="1">
        <f t="array" aca="1" ref="O55" ca="1">SUM(INDIRECT("'"&amp;TOTALCustomerSheets&amp;"'!"&amp;ADDRESS(ROW(),COLUMN())))</f>
        <v>0</v>
      </c>
      <c r="P55" s="143" cm="1">
        <f t="array" aca="1" ref="P55" ca="1">SUM(INDIRECT("'"&amp;TOTALCustomerSheets&amp;"'!"&amp;ADDRESS(ROW(),COLUMN())))</f>
        <v>0</v>
      </c>
      <c r="Q55" s="143" cm="1">
        <f t="array" aca="1" ref="Q55" ca="1">SUM(INDIRECT("'"&amp;TOTALCustomerSheets&amp;"'!"&amp;ADDRESS(ROW(),COLUMN())))</f>
        <v>0</v>
      </c>
      <c r="R55" s="143" cm="1">
        <f t="array" aca="1" ref="R55" ca="1">SUM(INDIRECT("'"&amp;TOTALCustomerSheets&amp;"'!"&amp;ADDRESS(ROW(),COLUMN())))</f>
        <v>0</v>
      </c>
      <c r="S55" s="143" cm="1">
        <f t="array" aca="1" ref="S55" ca="1">SUM(INDIRECT("'"&amp;TOTALCustomerSheets&amp;"'!"&amp;ADDRESS(ROW(),COLUMN())))</f>
        <v>0</v>
      </c>
      <c r="T55" s="143" cm="1">
        <f t="array" aca="1" ref="T55" ca="1">SUM(INDIRECT("'"&amp;TOTALCustomerSheets&amp;"'!"&amp;ADDRESS(ROW(),COLUMN())))</f>
        <v>0</v>
      </c>
      <c r="U55" s="143" cm="1">
        <f t="array" aca="1" ref="U55" ca="1">SUM(INDIRECT("'"&amp;TOTALCustomerSheets&amp;"'!"&amp;ADDRESS(ROW(),COLUMN())))</f>
        <v>0</v>
      </c>
      <c r="V55" s="143" cm="1">
        <f t="array" aca="1" ref="V55" ca="1">SUM(INDIRECT("'"&amp;TOTALCustomerSheets&amp;"'!"&amp;ADDRESS(ROW(),COLUMN())))</f>
        <v>0</v>
      </c>
      <c r="W55" s="143" cm="1">
        <f t="array" aca="1" ref="W55" ca="1">SUM(INDIRECT("'"&amp;TOTALCustomerSheets&amp;"'!"&amp;ADDRESS(ROW(),COLUMN())))</f>
        <v>0</v>
      </c>
      <c r="X55" s="143" cm="1">
        <f t="array" aca="1" ref="X55" ca="1">SUM(INDIRECT("'"&amp;TOTALCustomerSheets&amp;"'!"&amp;ADDRESS(ROW(),COLUMN())))</f>
        <v>0</v>
      </c>
      <c r="Y55" s="143" cm="1">
        <f t="array" aca="1" ref="Y55" ca="1">SUM(INDIRECT("'"&amp;TOTALCustomerSheets&amp;"'!"&amp;ADDRESS(ROW(),COLUMN())))</f>
        <v>0</v>
      </c>
      <c r="Z55" s="143" cm="1">
        <f t="array" aca="1" ref="Z55" ca="1">SUM(INDIRECT("'"&amp;TOTALCustomerSheets&amp;"'!"&amp;ADDRESS(ROW(),COLUMN())))</f>
        <v>0</v>
      </c>
    </row>
    <row r="56" spans="1:26" outlineLevel="1">
      <c r="A56" s="113">
        <f>IF(ISBLANK('Input-Accounts'!A56),"",'Input-Accounts'!A56)</f>
        <v>46</v>
      </c>
      <c r="B56" s="17" t="str">
        <f>IF(ISBLANK('Input-Accounts'!B56),"",'Input-Accounts'!B56)</f>
        <v xml:space="preserve">Tools, Shop, and Garage Equipment </v>
      </c>
      <c r="C56" s="113">
        <f>IF(ISBLANK('Input-Accounts'!C56),"",'Input-Accounts'!C56)</f>
        <v>394</v>
      </c>
      <c r="D56" s="143" cm="1">
        <f t="array" aca="1" ref="D56" ca="1">SUM(INDIRECT("'"&amp;TOTALCustomerSheets&amp;"'!"&amp;ADDRESS(ROW(),COLUMN())))</f>
        <v>2870882.107121496</v>
      </c>
      <c r="E56" s="143">
        <f t="shared" ca="1" si="8"/>
        <v>0</v>
      </c>
      <c r="F56" s="89"/>
      <c r="G56" s="143" cm="1">
        <f t="array" aca="1" ref="G56" ca="1">SUM(INDIRECT("'"&amp;TOTALCustomerSheets&amp;"'!"&amp;ADDRESS(ROW(),COLUMN())))</f>
        <v>2264227.4368524146</v>
      </c>
      <c r="H56" s="143" cm="1">
        <f t="array" aca="1" ref="H56" ca="1">SUM(INDIRECT("'"&amp;TOTALCustomerSheets&amp;"'!"&amp;ADDRESS(ROW(),COLUMN())))</f>
        <v>469295.80533855106</v>
      </c>
      <c r="I56" s="143" cm="1">
        <f t="array" aca="1" ref="I56" ca="1">SUM(INDIRECT("'"&amp;TOTALCustomerSheets&amp;"'!"&amp;ADDRESS(ROW(),COLUMN())))</f>
        <v>33865.060891973772</v>
      </c>
      <c r="J56" s="143" cm="1">
        <f t="array" aca="1" ref="J56" ca="1">SUM(INDIRECT("'"&amp;TOTALCustomerSheets&amp;"'!"&amp;ADDRESS(ROW(),COLUMN())))</f>
        <v>16522.98562012241</v>
      </c>
      <c r="K56" s="143" cm="1">
        <f t="array" aca="1" ref="K56" ca="1">SUM(INDIRECT("'"&amp;TOTALCustomerSheets&amp;"'!"&amp;ADDRESS(ROW(),COLUMN())))</f>
        <v>1541.8951573732604</v>
      </c>
      <c r="L56" s="143" cm="1">
        <f t="array" aca="1" ref="L56" ca="1">SUM(INDIRECT("'"&amp;TOTALCustomerSheets&amp;"'!"&amp;ADDRESS(ROW(),COLUMN())))</f>
        <v>63181.185850724949</v>
      </c>
      <c r="M56" s="143" cm="1">
        <f t="array" aca="1" ref="M56" ca="1">SUM(INDIRECT("'"&amp;TOTALCustomerSheets&amp;"'!"&amp;ADDRESS(ROW(),COLUMN())))</f>
        <v>22247.737410336133</v>
      </c>
      <c r="N56" s="143" cm="1">
        <f t="array" aca="1" ref="N56" ca="1">SUM(INDIRECT("'"&amp;TOTALCustomerSheets&amp;"'!"&amp;ADDRESS(ROW(),COLUMN())))</f>
        <v>0</v>
      </c>
      <c r="O56" s="143" cm="1">
        <f t="array" aca="1" ref="O56" ca="1">SUM(INDIRECT("'"&amp;TOTALCustomerSheets&amp;"'!"&amp;ADDRESS(ROW(),COLUMN())))</f>
        <v>0</v>
      </c>
      <c r="P56" s="143" cm="1">
        <f t="array" aca="1" ref="P56" ca="1">SUM(INDIRECT("'"&amp;TOTALCustomerSheets&amp;"'!"&amp;ADDRESS(ROW(),COLUMN())))</f>
        <v>0</v>
      </c>
      <c r="Q56" s="143" cm="1">
        <f t="array" aca="1" ref="Q56" ca="1">SUM(INDIRECT("'"&amp;TOTALCustomerSheets&amp;"'!"&amp;ADDRESS(ROW(),COLUMN())))</f>
        <v>0</v>
      </c>
      <c r="R56" s="143" cm="1">
        <f t="array" aca="1" ref="R56" ca="1">SUM(INDIRECT("'"&amp;TOTALCustomerSheets&amp;"'!"&amp;ADDRESS(ROW(),COLUMN())))</f>
        <v>0</v>
      </c>
      <c r="S56" s="143" cm="1">
        <f t="array" aca="1" ref="S56" ca="1">SUM(INDIRECT("'"&amp;TOTALCustomerSheets&amp;"'!"&amp;ADDRESS(ROW(),COLUMN())))</f>
        <v>0</v>
      </c>
      <c r="T56" s="143" cm="1">
        <f t="array" aca="1" ref="T56" ca="1">SUM(INDIRECT("'"&amp;TOTALCustomerSheets&amp;"'!"&amp;ADDRESS(ROW(),COLUMN())))</f>
        <v>0</v>
      </c>
      <c r="U56" s="143" cm="1">
        <f t="array" aca="1" ref="U56" ca="1">SUM(INDIRECT("'"&amp;TOTALCustomerSheets&amp;"'!"&amp;ADDRESS(ROW(),COLUMN())))</f>
        <v>0</v>
      </c>
      <c r="V56" s="143" cm="1">
        <f t="array" aca="1" ref="V56" ca="1">SUM(INDIRECT("'"&amp;TOTALCustomerSheets&amp;"'!"&amp;ADDRESS(ROW(),COLUMN())))</f>
        <v>0</v>
      </c>
      <c r="W56" s="143" cm="1">
        <f t="array" aca="1" ref="W56" ca="1">SUM(INDIRECT("'"&amp;TOTALCustomerSheets&amp;"'!"&amp;ADDRESS(ROW(),COLUMN())))</f>
        <v>0</v>
      </c>
      <c r="X56" s="143" cm="1">
        <f t="array" aca="1" ref="X56" ca="1">SUM(INDIRECT("'"&amp;TOTALCustomerSheets&amp;"'!"&amp;ADDRESS(ROW(),COLUMN())))</f>
        <v>0</v>
      </c>
      <c r="Y56" s="143" cm="1">
        <f t="array" aca="1" ref="Y56" ca="1">SUM(INDIRECT("'"&amp;TOTALCustomerSheets&amp;"'!"&amp;ADDRESS(ROW(),COLUMN())))</f>
        <v>0</v>
      </c>
      <c r="Z56" s="143" cm="1">
        <f t="array" aca="1" ref="Z56" ca="1">SUM(INDIRECT("'"&amp;TOTALCustomerSheets&amp;"'!"&amp;ADDRESS(ROW(),COLUMN())))</f>
        <v>0</v>
      </c>
    </row>
    <row r="57" spans="1:26" outlineLevel="1">
      <c r="A57" s="113">
        <f>IF(ISBLANK('Input-Accounts'!A57),"",'Input-Accounts'!A57)</f>
        <v>47</v>
      </c>
      <c r="B57" s="17" t="str">
        <f>IF(ISBLANK('Input-Accounts'!B57),"",'Input-Accounts'!B57)</f>
        <v>Laboratory Equipment</v>
      </c>
      <c r="C57" s="113">
        <f>IF(ISBLANK('Input-Accounts'!C57),"",'Input-Accounts'!C57)</f>
        <v>395</v>
      </c>
      <c r="D57" s="143" cm="1">
        <f t="array" aca="1" ref="D57" ca="1">SUM(INDIRECT("'"&amp;TOTALCustomerSheets&amp;"'!"&amp;ADDRESS(ROW(),COLUMN())))</f>
        <v>20379.35291878492</v>
      </c>
      <c r="E57" s="143">
        <f t="shared" ca="1" si="8"/>
        <v>0</v>
      </c>
      <c r="F57" s="89"/>
      <c r="G57" s="143" cm="1">
        <f t="array" aca="1" ref="G57" ca="1">SUM(INDIRECT("'"&amp;TOTALCustomerSheets&amp;"'!"&amp;ADDRESS(ROW(),COLUMN())))</f>
        <v>16072.931002477544</v>
      </c>
      <c r="H57" s="143" cm="1">
        <f t="array" aca="1" ref="H57" ca="1">SUM(INDIRECT("'"&amp;TOTALCustomerSheets&amp;"'!"&amp;ADDRESS(ROW(),COLUMN())))</f>
        <v>3331.3610533067331</v>
      </c>
      <c r="I57" s="143" cm="1">
        <f t="array" aca="1" ref="I57" ca="1">SUM(INDIRECT("'"&amp;TOTALCustomerSheets&amp;"'!"&amp;ADDRESS(ROW(),COLUMN())))</f>
        <v>240.39580929558096</v>
      </c>
      <c r="J57" s="143" cm="1">
        <f t="array" aca="1" ref="J57" ca="1">SUM(INDIRECT("'"&amp;TOTALCustomerSheets&amp;"'!"&amp;ADDRESS(ROW(),COLUMN())))</f>
        <v>117.29069416998966</v>
      </c>
      <c r="K57" s="143" cm="1">
        <f t="array" aca="1" ref="K57" ca="1">SUM(INDIRECT("'"&amp;TOTALCustomerSheets&amp;"'!"&amp;ADDRESS(ROW(),COLUMN())))</f>
        <v>10.945355609667072</v>
      </c>
      <c r="L57" s="143" cm="1">
        <f t="array" aca="1" ref="L57" ca="1">SUM(INDIRECT("'"&amp;TOTALCustomerSheets&amp;"'!"&amp;ADDRESS(ROW(),COLUMN())))</f>
        <v>448.50036895812275</v>
      </c>
      <c r="M57" s="143" cm="1">
        <f t="array" aca="1" ref="M57" ca="1">SUM(INDIRECT("'"&amp;TOTALCustomerSheets&amp;"'!"&amp;ADDRESS(ROW(),COLUMN())))</f>
        <v>157.9286349672827</v>
      </c>
      <c r="N57" s="143" cm="1">
        <f t="array" aca="1" ref="N57" ca="1">SUM(INDIRECT("'"&amp;TOTALCustomerSheets&amp;"'!"&amp;ADDRESS(ROW(),COLUMN())))</f>
        <v>0</v>
      </c>
      <c r="O57" s="143" cm="1">
        <f t="array" aca="1" ref="O57" ca="1">SUM(INDIRECT("'"&amp;TOTALCustomerSheets&amp;"'!"&amp;ADDRESS(ROW(),COLUMN())))</f>
        <v>0</v>
      </c>
      <c r="P57" s="143" cm="1">
        <f t="array" aca="1" ref="P57" ca="1">SUM(INDIRECT("'"&amp;TOTALCustomerSheets&amp;"'!"&amp;ADDRESS(ROW(),COLUMN())))</f>
        <v>0</v>
      </c>
      <c r="Q57" s="143" cm="1">
        <f t="array" aca="1" ref="Q57" ca="1">SUM(INDIRECT("'"&amp;TOTALCustomerSheets&amp;"'!"&amp;ADDRESS(ROW(),COLUMN())))</f>
        <v>0</v>
      </c>
      <c r="R57" s="143" cm="1">
        <f t="array" aca="1" ref="R57" ca="1">SUM(INDIRECT("'"&amp;TOTALCustomerSheets&amp;"'!"&amp;ADDRESS(ROW(),COLUMN())))</f>
        <v>0</v>
      </c>
      <c r="S57" s="143" cm="1">
        <f t="array" aca="1" ref="S57" ca="1">SUM(INDIRECT("'"&amp;TOTALCustomerSheets&amp;"'!"&amp;ADDRESS(ROW(),COLUMN())))</f>
        <v>0</v>
      </c>
      <c r="T57" s="143" cm="1">
        <f t="array" aca="1" ref="T57" ca="1">SUM(INDIRECT("'"&amp;TOTALCustomerSheets&amp;"'!"&amp;ADDRESS(ROW(),COLUMN())))</f>
        <v>0</v>
      </c>
      <c r="U57" s="143" cm="1">
        <f t="array" aca="1" ref="U57" ca="1">SUM(INDIRECT("'"&amp;TOTALCustomerSheets&amp;"'!"&amp;ADDRESS(ROW(),COLUMN())))</f>
        <v>0</v>
      </c>
      <c r="V57" s="143" cm="1">
        <f t="array" aca="1" ref="V57" ca="1">SUM(INDIRECT("'"&amp;TOTALCustomerSheets&amp;"'!"&amp;ADDRESS(ROW(),COLUMN())))</f>
        <v>0</v>
      </c>
      <c r="W57" s="143" cm="1">
        <f t="array" aca="1" ref="W57" ca="1">SUM(INDIRECT("'"&amp;TOTALCustomerSheets&amp;"'!"&amp;ADDRESS(ROW(),COLUMN())))</f>
        <v>0</v>
      </c>
      <c r="X57" s="143" cm="1">
        <f t="array" aca="1" ref="X57" ca="1">SUM(INDIRECT("'"&amp;TOTALCustomerSheets&amp;"'!"&amp;ADDRESS(ROW(),COLUMN())))</f>
        <v>0</v>
      </c>
      <c r="Y57" s="143" cm="1">
        <f t="array" aca="1" ref="Y57" ca="1">SUM(INDIRECT("'"&amp;TOTALCustomerSheets&amp;"'!"&amp;ADDRESS(ROW(),COLUMN())))</f>
        <v>0</v>
      </c>
      <c r="Z57" s="143" cm="1">
        <f t="array" aca="1" ref="Z57" ca="1">SUM(INDIRECT("'"&amp;TOTALCustomerSheets&amp;"'!"&amp;ADDRESS(ROW(),COLUMN())))</f>
        <v>0</v>
      </c>
    </row>
    <row r="58" spans="1:26" outlineLevel="1">
      <c r="A58" s="113">
        <f>IF(ISBLANK('Input-Accounts'!A58),"",'Input-Accounts'!A58)</f>
        <v>48</v>
      </c>
      <c r="B58" s="17" t="str">
        <f>IF(ISBLANK('Input-Accounts'!B58),"",'Input-Accounts'!B58)</f>
        <v>Power Operated Equipment</v>
      </c>
      <c r="C58" s="113">
        <f>IF(ISBLANK('Input-Accounts'!C58),"",'Input-Accounts'!C58)</f>
        <v>396</v>
      </c>
      <c r="D58" s="143" cm="1">
        <f t="array" aca="1" ref="D58" ca="1">SUM(INDIRECT("'"&amp;TOTALCustomerSheets&amp;"'!"&amp;ADDRESS(ROW(),COLUMN())))</f>
        <v>1572364.8106876183</v>
      </c>
      <c r="E58" s="143">
        <f t="shared" ca="1" si="8"/>
        <v>0</v>
      </c>
      <c r="F58" s="89"/>
      <c r="G58" s="143" cm="1">
        <f t="array" aca="1" ref="G58" ca="1">SUM(INDIRECT("'"&amp;TOTALCustomerSheets&amp;"'!"&amp;ADDRESS(ROW(),COLUMN())))</f>
        <v>1240103.7075917413</v>
      </c>
      <c r="H58" s="143" cm="1">
        <f t="array" aca="1" ref="H58" ca="1">SUM(INDIRECT("'"&amp;TOTALCustomerSheets&amp;"'!"&amp;ADDRESS(ROW(),COLUMN())))</f>
        <v>257030.48142840932</v>
      </c>
      <c r="I58" s="143" cm="1">
        <f t="array" aca="1" ref="I58" ca="1">SUM(INDIRECT("'"&amp;TOTALCustomerSheets&amp;"'!"&amp;ADDRESS(ROW(),COLUMN())))</f>
        <v>18547.689550276449</v>
      </c>
      <c r="J58" s="143" cm="1">
        <f t="array" aca="1" ref="J58" ca="1">SUM(INDIRECT("'"&amp;TOTALCustomerSheets&amp;"'!"&amp;ADDRESS(ROW(),COLUMN())))</f>
        <v>9049.5395447036135</v>
      </c>
      <c r="K58" s="143" cm="1">
        <f t="array" aca="1" ref="K58" ca="1">SUM(INDIRECT("'"&amp;TOTALCustomerSheets&amp;"'!"&amp;ADDRESS(ROW(),COLUMN())))</f>
        <v>844.4866757883766</v>
      </c>
      <c r="L58" s="143" cm="1">
        <f t="array" aca="1" ref="L58" ca="1">SUM(INDIRECT("'"&amp;TOTALCustomerSheets&amp;"'!"&amp;ADDRESS(ROW(),COLUMN())))</f>
        <v>34603.954332629139</v>
      </c>
      <c r="M58" s="143" cm="1">
        <f t="array" aca="1" ref="M58" ca="1">SUM(INDIRECT("'"&amp;TOTALCustomerSheets&amp;"'!"&amp;ADDRESS(ROW(),COLUMN())))</f>
        <v>12184.951564070128</v>
      </c>
      <c r="N58" s="143" cm="1">
        <f t="array" aca="1" ref="N58" ca="1">SUM(INDIRECT("'"&amp;TOTALCustomerSheets&amp;"'!"&amp;ADDRESS(ROW(),COLUMN())))</f>
        <v>0</v>
      </c>
      <c r="O58" s="143" cm="1">
        <f t="array" aca="1" ref="O58" ca="1">SUM(INDIRECT("'"&amp;TOTALCustomerSheets&amp;"'!"&amp;ADDRESS(ROW(),COLUMN())))</f>
        <v>0</v>
      </c>
      <c r="P58" s="143" cm="1">
        <f t="array" aca="1" ref="P58" ca="1">SUM(INDIRECT("'"&amp;TOTALCustomerSheets&amp;"'!"&amp;ADDRESS(ROW(),COLUMN())))</f>
        <v>0</v>
      </c>
      <c r="Q58" s="143" cm="1">
        <f t="array" aca="1" ref="Q58" ca="1">SUM(INDIRECT("'"&amp;TOTALCustomerSheets&amp;"'!"&amp;ADDRESS(ROW(),COLUMN())))</f>
        <v>0</v>
      </c>
      <c r="R58" s="143" cm="1">
        <f t="array" aca="1" ref="R58" ca="1">SUM(INDIRECT("'"&amp;TOTALCustomerSheets&amp;"'!"&amp;ADDRESS(ROW(),COLUMN())))</f>
        <v>0</v>
      </c>
      <c r="S58" s="143" cm="1">
        <f t="array" aca="1" ref="S58" ca="1">SUM(INDIRECT("'"&amp;TOTALCustomerSheets&amp;"'!"&amp;ADDRESS(ROW(),COLUMN())))</f>
        <v>0</v>
      </c>
      <c r="T58" s="143" cm="1">
        <f t="array" aca="1" ref="T58" ca="1">SUM(INDIRECT("'"&amp;TOTALCustomerSheets&amp;"'!"&amp;ADDRESS(ROW(),COLUMN())))</f>
        <v>0</v>
      </c>
      <c r="U58" s="143" cm="1">
        <f t="array" aca="1" ref="U58" ca="1">SUM(INDIRECT("'"&amp;TOTALCustomerSheets&amp;"'!"&amp;ADDRESS(ROW(),COLUMN())))</f>
        <v>0</v>
      </c>
      <c r="V58" s="143" cm="1">
        <f t="array" aca="1" ref="V58" ca="1">SUM(INDIRECT("'"&amp;TOTALCustomerSheets&amp;"'!"&amp;ADDRESS(ROW(),COLUMN())))</f>
        <v>0</v>
      </c>
      <c r="W58" s="143" cm="1">
        <f t="array" aca="1" ref="W58" ca="1">SUM(INDIRECT("'"&amp;TOTALCustomerSheets&amp;"'!"&amp;ADDRESS(ROW(),COLUMN())))</f>
        <v>0</v>
      </c>
      <c r="X58" s="143" cm="1">
        <f t="array" aca="1" ref="X58" ca="1">SUM(INDIRECT("'"&amp;TOTALCustomerSheets&amp;"'!"&amp;ADDRESS(ROW(),COLUMN())))</f>
        <v>0</v>
      </c>
      <c r="Y58" s="143" cm="1">
        <f t="array" aca="1" ref="Y58" ca="1">SUM(INDIRECT("'"&amp;TOTALCustomerSheets&amp;"'!"&amp;ADDRESS(ROW(),COLUMN())))</f>
        <v>0</v>
      </c>
      <c r="Z58" s="143" cm="1">
        <f t="array" aca="1" ref="Z58" ca="1">SUM(INDIRECT("'"&amp;TOTALCustomerSheets&amp;"'!"&amp;ADDRESS(ROW(),COLUMN())))</f>
        <v>0</v>
      </c>
    </row>
    <row r="59" spans="1:26" outlineLevel="1">
      <c r="A59" s="113">
        <f>IF(ISBLANK('Input-Accounts'!A59),"",'Input-Accounts'!A59)</f>
        <v>49</v>
      </c>
      <c r="B59" s="17" t="str">
        <f>IF(ISBLANK('Input-Accounts'!B59),"",'Input-Accounts'!B59)</f>
        <v>Communication Equipment</v>
      </c>
      <c r="C59" s="113">
        <f>IF(ISBLANK('Input-Accounts'!C59),"",'Input-Accounts'!C59)</f>
        <v>397</v>
      </c>
      <c r="D59" s="143" cm="1">
        <f t="array" aca="1" ref="D59" ca="1">SUM(INDIRECT("'"&amp;TOTALCustomerSheets&amp;"'!"&amp;ADDRESS(ROW(),COLUMN())))</f>
        <v>1828188.690476133</v>
      </c>
      <c r="E59" s="143">
        <f t="shared" ca="1" si="8"/>
        <v>0</v>
      </c>
      <c r="F59" s="89"/>
      <c r="G59" s="143" cm="1">
        <f t="array" aca="1" ref="G59" ca="1">SUM(INDIRECT("'"&amp;TOTALCustomerSheets&amp;"'!"&amp;ADDRESS(ROW(),COLUMN())))</f>
        <v>1441868.6794734916</v>
      </c>
      <c r="H59" s="143" cm="1">
        <f t="array" aca="1" ref="H59" ca="1">SUM(INDIRECT("'"&amp;TOTALCustomerSheets&amp;"'!"&amp;ADDRESS(ROW(),COLUMN())))</f>
        <v>298849.36120489705</v>
      </c>
      <c r="I59" s="143" cm="1">
        <f t="array" aca="1" ref="I59" ca="1">SUM(INDIRECT("'"&amp;TOTALCustomerSheets&amp;"'!"&amp;ADDRESS(ROW(),COLUMN())))</f>
        <v>21565.40011566972</v>
      </c>
      <c r="J59" s="143" cm="1">
        <f t="array" aca="1" ref="J59" ca="1">SUM(INDIRECT("'"&amp;TOTALCustomerSheets&amp;"'!"&amp;ADDRESS(ROW(),COLUMN())))</f>
        <v>10521.900348563911</v>
      </c>
      <c r="K59" s="143" cm="1">
        <f t="array" aca="1" ref="K59" ca="1">SUM(INDIRECT("'"&amp;TOTALCustomerSheets&amp;"'!"&amp;ADDRESS(ROW(),COLUMN())))</f>
        <v>981.88472512236717</v>
      </c>
      <c r="L59" s="143" cm="1">
        <f t="array" aca="1" ref="L59" ca="1">SUM(INDIRECT("'"&amp;TOTALCustomerSheets&amp;"'!"&amp;ADDRESS(ROW(),COLUMN())))</f>
        <v>40234.020455468934</v>
      </c>
      <c r="M59" s="143" cm="1">
        <f t="array" aca="1" ref="M59" ca="1">SUM(INDIRECT("'"&amp;TOTALCustomerSheets&amp;"'!"&amp;ADDRESS(ROW(),COLUMN())))</f>
        <v>14167.444152919374</v>
      </c>
      <c r="N59" s="143" cm="1">
        <f t="array" aca="1" ref="N59" ca="1">SUM(INDIRECT("'"&amp;TOTALCustomerSheets&amp;"'!"&amp;ADDRESS(ROW(),COLUMN())))</f>
        <v>0</v>
      </c>
      <c r="O59" s="143" cm="1">
        <f t="array" aca="1" ref="O59" ca="1">SUM(INDIRECT("'"&amp;TOTALCustomerSheets&amp;"'!"&amp;ADDRESS(ROW(),COLUMN())))</f>
        <v>0</v>
      </c>
      <c r="P59" s="143" cm="1">
        <f t="array" aca="1" ref="P59" ca="1">SUM(INDIRECT("'"&amp;TOTALCustomerSheets&amp;"'!"&amp;ADDRESS(ROW(),COLUMN())))</f>
        <v>0</v>
      </c>
      <c r="Q59" s="143" cm="1">
        <f t="array" aca="1" ref="Q59" ca="1">SUM(INDIRECT("'"&amp;TOTALCustomerSheets&amp;"'!"&amp;ADDRESS(ROW(),COLUMN())))</f>
        <v>0</v>
      </c>
      <c r="R59" s="143" cm="1">
        <f t="array" aca="1" ref="R59" ca="1">SUM(INDIRECT("'"&amp;TOTALCustomerSheets&amp;"'!"&amp;ADDRESS(ROW(),COLUMN())))</f>
        <v>0</v>
      </c>
      <c r="S59" s="143" cm="1">
        <f t="array" aca="1" ref="S59" ca="1">SUM(INDIRECT("'"&amp;TOTALCustomerSheets&amp;"'!"&amp;ADDRESS(ROW(),COLUMN())))</f>
        <v>0</v>
      </c>
      <c r="T59" s="143" cm="1">
        <f t="array" aca="1" ref="T59" ca="1">SUM(INDIRECT("'"&amp;TOTALCustomerSheets&amp;"'!"&amp;ADDRESS(ROW(),COLUMN())))</f>
        <v>0</v>
      </c>
      <c r="U59" s="143" cm="1">
        <f t="array" aca="1" ref="U59" ca="1">SUM(INDIRECT("'"&amp;TOTALCustomerSheets&amp;"'!"&amp;ADDRESS(ROW(),COLUMN())))</f>
        <v>0</v>
      </c>
      <c r="V59" s="143" cm="1">
        <f t="array" aca="1" ref="V59" ca="1">SUM(INDIRECT("'"&amp;TOTALCustomerSheets&amp;"'!"&amp;ADDRESS(ROW(),COLUMN())))</f>
        <v>0</v>
      </c>
      <c r="W59" s="143" cm="1">
        <f t="array" aca="1" ref="W59" ca="1">SUM(INDIRECT("'"&amp;TOTALCustomerSheets&amp;"'!"&amp;ADDRESS(ROW(),COLUMN())))</f>
        <v>0</v>
      </c>
      <c r="X59" s="143" cm="1">
        <f t="array" aca="1" ref="X59" ca="1">SUM(INDIRECT("'"&amp;TOTALCustomerSheets&amp;"'!"&amp;ADDRESS(ROW(),COLUMN())))</f>
        <v>0</v>
      </c>
      <c r="Y59" s="143" cm="1">
        <f t="array" aca="1" ref="Y59" ca="1">SUM(INDIRECT("'"&amp;TOTALCustomerSheets&amp;"'!"&amp;ADDRESS(ROW(),COLUMN())))</f>
        <v>0</v>
      </c>
      <c r="Z59" s="143" cm="1">
        <f t="array" aca="1" ref="Z59" ca="1">SUM(INDIRECT("'"&amp;TOTALCustomerSheets&amp;"'!"&amp;ADDRESS(ROW(),COLUMN())))</f>
        <v>0</v>
      </c>
    </row>
    <row r="60" spans="1:26" outlineLevel="1">
      <c r="A60" s="113">
        <f>IF(ISBLANK('Input-Accounts'!A60),"",'Input-Accounts'!A60)</f>
        <v>50</v>
      </c>
      <c r="B60" s="17" t="str">
        <f>IF(ISBLANK('Input-Accounts'!B60),"",'Input-Accounts'!B60)</f>
        <v>Miscellaneous Equipment</v>
      </c>
      <c r="C60" s="113">
        <f>IF(ISBLANK('Input-Accounts'!C60),"",'Input-Accounts'!C60)</f>
        <v>398</v>
      </c>
      <c r="D60" s="143" cm="1">
        <f t="array" aca="1" ref="D60" ca="1">SUM(INDIRECT("'"&amp;TOTALCustomerSheets&amp;"'!"&amp;ADDRESS(ROW(),COLUMN())))</f>
        <v>28515.468104632375</v>
      </c>
      <c r="E60" s="143">
        <f t="shared" ca="1" si="8"/>
        <v>0</v>
      </c>
      <c r="F60" s="89"/>
      <c r="G60" s="143" cm="1">
        <f t="array" aca="1" ref="G60" ca="1">SUM(INDIRECT("'"&amp;TOTALCustomerSheets&amp;"'!"&amp;ADDRESS(ROW(),COLUMN())))</f>
        <v>22489.77939464587</v>
      </c>
      <c r="H60" s="143" cm="1">
        <f t="array" aca="1" ref="H60" ca="1">SUM(INDIRECT("'"&amp;TOTALCustomerSheets&amp;"'!"&amp;ADDRESS(ROW(),COLUMN())))</f>
        <v>4661.3511351000525</v>
      </c>
      <c r="I60" s="143" cm="1">
        <f t="array" aca="1" ref="I60" ca="1">SUM(INDIRECT("'"&amp;TOTALCustomerSheets&amp;"'!"&amp;ADDRESS(ROW(),COLUMN())))</f>
        <v>336.36980819625268</v>
      </c>
      <c r="J60" s="143" cm="1">
        <f t="array" aca="1" ref="J60" ca="1">SUM(INDIRECT("'"&amp;TOTALCustomerSheets&amp;"'!"&amp;ADDRESS(ROW(),COLUMN())))</f>
        <v>164.11703854893278</v>
      </c>
      <c r="K60" s="143" cm="1">
        <f t="array" aca="1" ref="K60" ca="1">SUM(INDIRECT("'"&amp;TOTALCustomerSheets&amp;"'!"&amp;ADDRESS(ROW(),COLUMN())))</f>
        <v>15.315105441528882</v>
      </c>
      <c r="L60" s="143" cm="1">
        <f t="array" aca="1" ref="L60" ca="1">SUM(INDIRECT("'"&amp;TOTALCustomerSheets&amp;"'!"&amp;ADDRESS(ROW(),COLUMN())))</f>
        <v>627.55662640066464</v>
      </c>
      <c r="M60" s="143" cm="1">
        <f t="array" aca="1" ref="M60" ca="1">SUM(INDIRECT("'"&amp;TOTALCustomerSheets&amp;"'!"&amp;ADDRESS(ROW(),COLUMN())))</f>
        <v>220.97899629907317</v>
      </c>
      <c r="N60" s="143" cm="1">
        <f t="array" aca="1" ref="N60" ca="1">SUM(INDIRECT("'"&amp;TOTALCustomerSheets&amp;"'!"&amp;ADDRESS(ROW(),COLUMN())))</f>
        <v>0</v>
      </c>
      <c r="O60" s="143" cm="1">
        <f t="array" aca="1" ref="O60" ca="1">SUM(INDIRECT("'"&amp;TOTALCustomerSheets&amp;"'!"&amp;ADDRESS(ROW(),COLUMN())))</f>
        <v>0</v>
      </c>
      <c r="P60" s="143" cm="1">
        <f t="array" aca="1" ref="P60" ca="1">SUM(INDIRECT("'"&amp;TOTALCustomerSheets&amp;"'!"&amp;ADDRESS(ROW(),COLUMN())))</f>
        <v>0</v>
      </c>
      <c r="Q60" s="143" cm="1">
        <f t="array" aca="1" ref="Q60" ca="1">SUM(INDIRECT("'"&amp;TOTALCustomerSheets&amp;"'!"&amp;ADDRESS(ROW(),COLUMN())))</f>
        <v>0</v>
      </c>
      <c r="R60" s="143" cm="1">
        <f t="array" aca="1" ref="R60" ca="1">SUM(INDIRECT("'"&amp;TOTALCustomerSheets&amp;"'!"&amp;ADDRESS(ROW(),COLUMN())))</f>
        <v>0</v>
      </c>
      <c r="S60" s="143" cm="1">
        <f t="array" aca="1" ref="S60" ca="1">SUM(INDIRECT("'"&amp;TOTALCustomerSheets&amp;"'!"&amp;ADDRESS(ROW(),COLUMN())))</f>
        <v>0</v>
      </c>
      <c r="T60" s="143" cm="1">
        <f t="array" aca="1" ref="T60" ca="1">SUM(INDIRECT("'"&amp;TOTALCustomerSheets&amp;"'!"&amp;ADDRESS(ROW(),COLUMN())))</f>
        <v>0</v>
      </c>
      <c r="U60" s="143" cm="1">
        <f t="array" aca="1" ref="U60" ca="1">SUM(INDIRECT("'"&amp;TOTALCustomerSheets&amp;"'!"&amp;ADDRESS(ROW(),COLUMN())))</f>
        <v>0</v>
      </c>
      <c r="V60" s="143" cm="1">
        <f t="array" aca="1" ref="V60" ca="1">SUM(INDIRECT("'"&amp;TOTALCustomerSheets&amp;"'!"&amp;ADDRESS(ROW(),COLUMN())))</f>
        <v>0</v>
      </c>
      <c r="W60" s="143" cm="1">
        <f t="array" aca="1" ref="W60" ca="1">SUM(INDIRECT("'"&amp;TOTALCustomerSheets&amp;"'!"&amp;ADDRESS(ROW(),COLUMN())))</f>
        <v>0</v>
      </c>
      <c r="X60" s="143" cm="1">
        <f t="array" aca="1" ref="X60" ca="1">SUM(INDIRECT("'"&amp;TOTALCustomerSheets&amp;"'!"&amp;ADDRESS(ROW(),COLUMN())))</f>
        <v>0</v>
      </c>
      <c r="Y60" s="143" cm="1">
        <f t="array" aca="1" ref="Y60" ca="1">SUM(INDIRECT("'"&amp;TOTALCustomerSheets&amp;"'!"&amp;ADDRESS(ROW(),COLUMN())))</f>
        <v>0</v>
      </c>
      <c r="Z60" s="143" cm="1">
        <f t="array" aca="1" ref="Z60" ca="1">SUM(INDIRECT("'"&amp;TOTALCustomerSheets&amp;"'!"&amp;ADDRESS(ROW(),COLUMN())))</f>
        <v>0</v>
      </c>
    </row>
    <row r="61" spans="1:26" outlineLevel="1">
      <c r="A61" s="113">
        <f>IF(ISBLANK('Input-Accounts'!A61),"",'Input-Accounts'!A61)</f>
        <v>51</v>
      </c>
      <c r="B61" s="79" t="str">
        <f>IF(ISBLANK('Input-Accounts'!B61),"",'Input-Accounts'!B61)</f>
        <v>Subtotal - General Plant</v>
      </c>
      <c r="C61" s="113" t="str">
        <f>IF(ISBLANK('Input-Accounts'!C61),"",'Input-Accounts'!C61)</f>
        <v/>
      </c>
      <c r="D61" s="144" cm="1">
        <f t="array" aca="1" ref="D61" ca="1">SUM(INDIRECT("'"&amp;TOTALCustomerSheets&amp;"'!"&amp;ADDRESS(ROW(),COLUMN())))</f>
        <v>21441913.991744556</v>
      </c>
      <c r="E61" s="143">
        <f t="shared" ca="1" si="8"/>
        <v>0</v>
      </c>
      <c r="G61" s="144" cm="1">
        <f t="array" aca="1" ref="G61" ca="1">SUM(INDIRECT("'"&amp;TOTALCustomerSheets&amp;"'!"&amp;ADDRESS(ROW(),COLUMN())))</f>
        <v>16910959.122391813</v>
      </c>
      <c r="H61" s="144" cm="1">
        <f t="array" aca="1" ref="H61" ca="1">SUM(INDIRECT("'"&amp;TOTALCustomerSheets&amp;"'!"&amp;ADDRESS(ROW(),COLUMN())))</f>
        <v>3505055.2127495832</v>
      </c>
      <c r="I61" s="144" cm="1">
        <f t="array" aca="1" ref="I61" ca="1">SUM(INDIRECT("'"&amp;TOTALCustomerSheets&amp;"'!"&amp;ADDRESS(ROW(),COLUMN())))</f>
        <v>252929.82988387259</v>
      </c>
      <c r="J61" s="144" cm="1">
        <f t="array" aca="1" ref="J61" ca="1">SUM(INDIRECT("'"&amp;TOTALCustomerSheets&amp;"'!"&amp;ADDRESS(ROW(),COLUMN())))</f>
        <v>123406.12513298979</v>
      </c>
      <c r="K61" s="144" cm="1">
        <f t="array" aca="1" ref="K61" ca="1">SUM(INDIRECT("'"&amp;TOTALCustomerSheets&amp;"'!"&amp;ADDRESS(ROW(),COLUMN())))</f>
        <v>11516.036575195294</v>
      </c>
      <c r="L61" s="144" cm="1">
        <f t="array" aca="1" ref="L61" ca="1">SUM(INDIRECT("'"&amp;TOTALCustomerSheets&amp;"'!"&amp;ADDRESS(ROW(),COLUMN())))</f>
        <v>471884.77351513202</v>
      </c>
      <c r="M61" s="144" cm="1">
        <f t="array" aca="1" ref="M61" ca="1">SUM(INDIRECT("'"&amp;TOTALCustomerSheets&amp;"'!"&amp;ADDRESS(ROW(),COLUMN())))</f>
        <v>166162.89149596795</v>
      </c>
      <c r="N61" s="144" cm="1">
        <f t="array" aca="1" ref="N61" ca="1">SUM(INDIRECT("'"&amp;TOTALCustomerSheets&amp;"'!"&amp;ADDRESS(ROW(),COLUMN())))</f>
        <v>0</v>
      </c>
      <c r="O61" s="144" cm="1">
        <f t="array" aca="1" ref="O61" ca="1">SUM(INDIRECT("'"&amp;TOTALCustomerSheets&amp;"'!"&amp;ADDRESS(ROW(),COLUMN())))</f>
        <v>0</v>
      </c>
      <c r="P61" s="144" cm="1">
        <f t="array" aca="1" ref="P61" ca="1">SUM(INDIRECT("'"&amp;TOTALCustomerSheets&amp;"'!"&amp;ADDRESS(ROW(),COLUMN())))</f>
        <v>0</v>
      </c>
      <c r="Q61" s="144" cm="1">
        <f t="array" aca="1" ref="Q61" ca="1">SUM(INDIRECT("'"&amp;TOTALCustomerSheets&amp;"'!"&amp;ADDRESS(ROW(),COLUMN())))</f>
        <v>0</v>
      </c>
      <c r="R61" s="144" cm="1">
        <f t="array" aca="1" ref="R61" ca="1">SUM(INDIRECT("'"&amp;TOTALCustomerSheets&amp;"'!"&amp;ADDRESS(ROW(),COLUMN())))</f>
        <v>0</v>
      </c>
      <c r="S61" s="144" cm="1">
        <f t="array" aca="1" ref="S61" ca="1">SUM(INDIRECT("'"&amp;TOTALCustomerSheets&amp;"'!"&amp;ADDRESS(ROW(),COLUMN())))</f>
        <v>0</v>
      </c>
      <c r="T61" s="144" cm="1">
        <f t="array" aca="1" ref="T61" ca="1">SUM(INDIRECT("'"&amp;TOTALCustomerSheets&amp;"'!"&amp;ADDRESS(ROW(),COLUMN())))</f>
        <v>0</v>
      </c>
      <c r="U61" s="144" cm="1">
        <f t="array" aca="1" ref="U61" ca="1">SUM(INDIRECT("'"&amp;TOTALCustomerSheets&amp;"'!"&amp;ADDRESS(ROW(),COLUMN())))</f>
        <v>0</v>
      </c>
      <c r="V61" s="144" cm="1">
        <f t="array" aca="1" ref="V61" ca="1">SUM(INDIRECT("'"&amp;TOTALCustomerSheets&amp;"'!"&amp;ADDRESS(ROW(),COLUMN())))</f>
        <v>0</v>
      </c>
      <c r="W61" s="144" cm="1">
        <f t="array" aca="1" ref="W61" ca="1">SUM(INDIRECT("'"&amp;TOTALCustomerSheets&amp;"'!"&amp;ADDRESS(ROW(),COLUMN())))</f>
        <v>0</v>
      </c>
      <c r="X61" s="144" cm="1">
        <f t="array" aca="1" ref="X61" ca="1">SUM(INDIRECT("'"&amp;TOTALCustomerSheets&amp;"'!"&amp;ADDRESS(ROW(),COLUMN())))</f>
        <v>0</v>
      </c>
      <c r="Y61" s="144" cm="1">
        <f t="array" aca="1" ref="Y61" ca="1">SUM(INDIRECT("'"&amp;TOTALCustomerSheets&amp;"'!"&amp;ADDRESS(ROW(),COLUMN())))</f>
        <v>0</v>
      </c>
      <c r="Z61" s="144" cm="1">
        <f t="array" aca="1" ref="Z61" ca="1">SUM(INDIRECT("'"&amp;TOTALCustomerSheets&amp;"'!"&amp;ADDRESS(ROW(),COLUMN())))</f>
        <v>0</v>
      </c>
    </row>
    <row r="62" spans="1:26" outlineLevel="1">
      <c r="A62" s="113" t="str">
        <f>IF(ISBLANK('Input-Accounts'!A62),"",'Input-Accounts'!A62)</f>
        <v/>
      </c>
      <c r="B62" s="79" t="str">
        <f>IF(ISBLANK('Input-Accounts'!B62),"",'Input-Accounts'!B62)</f>
        <v/>
      </c>
      <c r="D62" s="143"/>
      <c r="E62" s="143">
        <f t="shared" si="8"/>
        <v>0</v>
      </c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</row>
    <row r="63" spans="1:26">
      <c r="A63" s="113">
        <f>IF(ISBLANK('Input-Accounts'!A63),"",'Input-Accounts'!A63)</f>
        <v>52</v>
      </c>
      <c r="B63" s="127" t="str">
        <f>IF(ISBLANK('Input-Accounts'!B63),"",'Input-Accounts'!B63)</f>
        <v>Total Plant in Service</v>
      </c>
      <c r="C63" s="113" t="str">
        <f>IF(ISBLANK('Input-Accounts'!C63),"",'Input-Accounts'!C63)</f>
        <v/>
      </c>
      <c r="D63" s="143" cm="1">
        <f t="array" aca="1" ref="D63" ca="1">SUM(INDIRECT("'"&amp;TOTALCustomerSheets&amp;"'!"&amp;ADDRESS(ROW(),COLUMN())))</f>
        <v>404343732.32213855</v>
      </c>
      <c r="E63" s="143">
        <f t="shared" ca="1" si="8"/>
        <v>0</v>
      </c>
      <c r="F63" s="89"/>
      <c r="G63" s="143" cm="1">
        <f t="array" aca="1" ref="G63" ca="1">SUM(INDIRECT("'"&amp;TOTALCustomerSheets&amp;"'!"&amp;ADDRESS(ROW(),COLUMN())))</f>
        <v>320594892.43738753</v>
      </c>
      <c r="H63" s="143" cm="1">
        <f t="array" aca="1" ref="H63" ca="1">SUM(INDIRECT("'"&amp;TOTALCustomerSheets&amp;"'!"&amp;ADDRESS(ROW(),COLUMN())))</f>
        <v>65246586.729712091</v>
      </c>
      <c r="I63" s="143" cm="1">
        <f t="array" aca="1" ref="I63" ca="1">SUM(INDIRECT("'"&amp;TOTALCustomerSheets&amp;"'!"&amp;ADDRESS(ROW(),COLUMN())))</f>
        <v>4585892.4081059163</v>
      </c>
      <c r="J63" s="143" cm="1">
        <f t="array" aca="1" ref="J63" ca="1">SUM(INDIRECT("'"&amp;TOTALCustomerSheets&amp;"'!"&amp;ADDRESS(ROW(),COLUMN())))</f>
        <v>2225863.7556263767</v>
      </c>
      <c r="K63" s="143" cm="1">
        <f t="array" aca="1" ref="K63" ca="1">SUM(INDIRECT("'"&amp;TOTALCustomerSheets&amp;"'!"&amp;ADDRESS(ROW(),COLUMN())))</f>
        <v>207531.0133022755</v>
      </c>
      <c r="L63" s="143" cm="1">
        <f t="array" aca="1" ref="L63" ca="1">SUM(INDIRECT("'"&amp;TOTALCustomerSheets&amp;"'!"&amp;ADDRESS(ROW(),COLUMN())))</f>
        <v>8496203.7181474958</v>
      </c>
      <c r="M63" s="143" cm="1">
        <f t="array" aca="1" ref="M63" ca="1">SUM(INDIRECT("'"&amp;TOTALCustomerSheets&amp;"'!"&amp;ADDRESS(ROW(),COLUMN())))</f>
        <v>2986762.2598568802</v>
      </c>
      <c r="N63" s="143" cm="1">
        <f t="array" aca="1" ref="N63" ca="1">SUM(INDIRECT("'"&amp;TOTALCustomerSheets&amp;"'!"&amp;ADDRESS(ROW(),COLUMN())))</f>
        <v>0</v>
      </c>
      <c r="O63" s="143" cm="1">
        <f t="array" aca="1" ref="O63" ca="1">SUM(INDIRECT("'"&amp;TOTALCustomerSheets&amp;"'!"&amp;ADDRESS(ROW(),COLUMN())))</f>
        <v>0</v>
      </c>
      <c r="P63" s="143" cm="1">
        <f t="array" aca="1" ref="P63" ca="1">SUM(INDIRECT("'"&amp;TOTALCustomerSheets&amp;"'!"&amp;ADDRESS(ROW(),COLUMN())))</f>
        <v>0</v>
      </c>
      <c r="Q63" s="143" cm="1">
        <f t="array" aca="1" ref="Q63" ca="1">SUM(INDIRECT("'"&amp;TOTALCustomerSheets&amp;"'!"&amp;ADDRESS(ROW(),COLUMN())))</f>
        <v>0</v>
      </c>
      <c r="R63" s="143" cm="1">
        <f t="array" aca="1" ref="R63" ca="1">SUM(INDIRECT("'"&amp;TOTALCustomerSheets&amp;"'!"&amp;ADDRESS(ROW(),COLUMN())))</f>
        <v>0</v>
      </c>
      <c r="S63" s="143" cm="1">
        <f t="array" aca="1" ref="S63" ca="1">SUM(INDIRECT("'"&amp;TOTALCustomerSheets&amp;"'!"&amp;ADDRESS(ROW(),COLUMN())))</f>
        <v>0</v>
      </c>
      <c r="T63" s="143" cm="1">
        <f t="array" aca="1" ref="T63" ca="1">SUM(INDIRECT("'"&amp;TOTALCustomerSheets&amp;"'!"&amp;ADDRESS(ROW(),COLUMN())))</f>
        <v>0</v>
      </c>
      <c r="U63" s="143" cm="1">
        <f t="array" aca="1" ref="U63" ca="1">SUM(INDIRECT("'"&amp;TOTALCustomerSheets&amp;"'!"&amp;ADDRESS(ROW(),COLUMN())))</f>
        <v>0</v>
      </c>
      <c r="V63" s="143" cm="1">
        <f t="array" aca="1" ref="V63" ca="1">SUM(INDIRECT("'"&amp;TOTALCustomerSheets&amp;"'!"&amp;ADDRESS(ROW(),COLUMN())))</f>
        <v>0</v>
      </c>
      <c r="W63" s="143" cm="1">
        <f t="array" aca="1" ref="W63" ca="1">SUM(INDIRECT("'"&amp;TOTALCustomerSheets&amp;"'!"&amp;ADDRESS(ROW(),COLUMN())))</f>
        <v>0</v>
      </c>
      <c r="X63" s="143" cm="1">
        <f t="array" aca="1" ref="X63" ca="1">SUM(INDIRECT("'"&amp;TOTALCustomerSheets&amp;"'!"&amp;ADDRESS(ROW(),COLUMN())))</f>
        <v>0</v>
      </c>
      <c r="Y63" s="143" cm="1">
        <f t="array" aca="1" ref="Y63" ca="1">SUM(INDIRECT("'"&amp;TOTALCustomerSheets&amp;"'!"&amp;ADDRESS(ROW(),COLUMN())))</f>
        <v>0</v>
      </c>
      <c r="Z63" s="143" cm="1">
        <f t="array" aca="1" ref="Z63" ca="1">SUM(INDIRECT("'"&amp;TOTALCustomerSheets&amp;"'!"&amp;ADDRESS(ROW(),COLUMN())))</f>
        <v>0</v>
      </c>
    </row>
    <row r="64" spans="1:26">
      <c r="A64" s="113" t="str">
        <f>IF(ISBLANK('Input-Accounts'!A64),"",'Input-Accounts'!A64)</f>
        <v/>
      </c>
      <c r="B64" s="79" t="str">
        <f>IF(ISBLANK('Input-Accounts'!B64),"",'Input-Accounts'!B64)</f>
        <v/>
      </c>
      <c r="D64" s="144"/>
      <c r="E64" s="143">
        <f t="shared" si="8"/>
        <v>0</v>
      </c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</row>
    <row r="65" spans="1:26">
      <c r="A65" s="113">
        <f>IF(ISBLANK('Input-Accounts'!A65),"",'Input-Accounts'!A65)</f>
        <v>53</v>
      </c>
      <c r="B65" s="81" t="str">
        <f>IF(ISBLANK('Input-Accounts'!B65),"",'Input-Accounts'!B65)</f>
        <v>Accumulated Depreciation &amp; Amortization</v>
      </c>
      <c r="D65" s="143"/>
      <c r="E65" s="143">
        <f t="shared" si="8"/>
        <v>0</v>
      </c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</row>
    <row r="66" spans="1:26" outlineLevel="1">
      <c r="A66" s="113">
        <f>IF(ISBLANK('Input-Accounts'!A66),"",'Input-Accounts'!A66)</f>
        <v>54</v>
      </c>
      <c r="B66" s="81" t="str">
        <f>IF(ISBLANK('Input-Accounts'!B66),"",'Input-Accounts'!B66)</f>
        <v>Intangible Plant</v>
      </c>
      <c r="D66" s="143"/>
      <c r="E66" s="143">
        <f t="shared" si="8"/>
        <v>0</v>
      </c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</row>
    <row r="67" spans="1:26" outlineLevel="1">
      <c r="A67" s="113">
        <f>IF(ISBLANK('Input-Accounts'!A67),"",'Input-Accounts'!A67)</f>
        <v>55</v>
      </c>
      <c r="B67" s="17" t="str">
        <f>IF(ISBLANK('Input-Accounts'!B67),"",'Input-Accounts'!B67)</f>
        <v>Organization</v>
      </c>
      <c r="C67" s="113">
        <f>IF(ISBLANK('Input-Accounts'!C67),"",'Input-Accounts'!C67)</f>
        <v>301</v>
      </c>
      <c r="D67" s="143" cm="1">
        <f t="array" aca="1" ref="D67" ca="1">SUM(INDIRECT("'"&amp;TOTALCustomerSheets&amp;"'!"&amp;ADDRESS(ROW(),COLUMN())))</f>
        <v>0</v>
      </c>
      <c r="E67" s="143">
        <f t="shared" ca="1" si="8"/>
        <v>0</v>
      </c>
      <c r="F67" s="89"/>
      <c r="G67" s="143" cm="1">
        <f t="array" aca="1" ref="G67" ca="1">SUM(INDIRECT("'"&amp;TOTALCustomerSheets&amp;"'!"&amp;ADDRESS(ROW(),COLUMN())))</f>
        <v>0</v>
      </c>
      <c r="H67" s="143" cm="1">
        <f t="array" aca="1" ref="H67" ca="1">SUM(INDIRECT("'"&amp;TOTALCustomerSheets&amp;"'!"&amp;ADDRESS(ROW(),COLUMN())))</f>
        <v>0</v>
      </c>
      <c r="I67" s="143" cm="1">
        <f t="array" aca="1" ref="I67" ca="1">SUM(INDIRECT("'"&amp;TOTALCustomerSheets&amp;"'!"&amp;ADDRESS(ROW(),COLUMN())))</f>
        <v>0</v>
      </c>
      <c r="J67" s="143" cm="1">
        <f t="array" aca="1" ref="J67" ca="1">SUM(INDIRECT("'"&amp;TOTALCustomerSheets&amp;"'!"&amp;ADDRESS(ROW(),COLUMN())))</f>
        <v>0</v>
      </c>
      <c r="K67" s="143" cm="1">
        <f t="array" aca="1" ref="K67" ca="1">SUM(INDIRECT("'"&amp;TOTALCustomerSheets&amp;"'!"&amp;ADDRESS(ROW(),COLUMN())))</f>
        <v>0</v>
      </c>
      <c r="L67" s="143" cm="1">
        <f t="array" aca="1" ref="L67" ca="1">SUM(INDIRECT("'"&amp;TOTALCustomerSheets&amp;"'!"&amp;ADDRESS(ROW(),COLUMN())))</f>
        <v>0</v>
      </c>
      <c r="M67" s="143" cm="1">
        <f t="array" aca="1" ref="M67" ca="1">SUM(INDIRECT("'"&amp;TOTALCustomerSheets&amp;"'!"&amp;ADDRESS(ROW(),COLUMN())))</f>
        <v>0</v>
      </c>
      <c r="N67" s="143" cm="1">
        <f t="array" aca="1" ref="N67" ca="1">SUM(INDIRECT("'"&amp;TOTALCustomerSheets&amp;"'!"&amp;ADDRESS(ROW(),COLUMN())))</f>
        <v>0</v>
      </c>
      <c r="O67" s="143" cm="1">
        <f t="array" aca="1" ref="O67" ca="1">SUM(INDIRECT("'"&amp;TOTALCustomerSheets&amp;"'!"&amp;ADDRESS(ROW(),COLUMN())))</f>
        <v>0</v>
      </c>
      <c r="P67" s="143" cm="1">
        <f t="array" aca="1" ref="P67" ca="1">SUM(INDIRECT("'"&amp;TOTALCustomerSheets&amp;"'!"&amp;ADDRESS(ROW(),COLUMN())))</f>
        <v>0</v>
      </c>
      <c r="Q67" s="143" cm="1">
        <f t="array" aca="1" ref="Q67" ca="1">SUM(INDIRECT("'"&amp;TOTALCustomerSheets&amp;"'!"&amp;ADDRESS(ROW(),COLUMN())))</f>
        <v>0</v>
      </c>
      <c r="R67" s="143" cm="1">
        <f t="array" aca="1" ref="R67" ca="1">SUM(INDIRECT("'"&amp;TOTALCustomerSheets&amp;"'!"&amp;ADDRESS(ROW(),COLUMN())))</f>
        <v>0</v>
      </c>
      <c r="S67" s="143" cm="1">
        <f t="array" aca="1" ref="S67" ca="1">SUM(INDIRECT("'"&amp;TOTALCustomerSheets&amp;"'!"&amp;ADDRESS(ROW(),COLUMN())))</f>
        <v>0</v>
      </c>
      <c r="T67" s="143" cm="1">
        <f t="array" aca="1" ref="T67" ca="1">SUM(INDIRECT("'"&amp;TOTALCustomerSheets&amp;"'!"&amp;ADDRESS(ROW(),COLUMN())))</f>
        <v>0</v>
      </c>
      <c r="U67" s="143" cm="1">
        <f t="array" aca="1" ref="U67" ca="1">SUM(INDIRECT("'"&amp;TOTALCustomerSheets&amp;"'!"&amp;ADDRESS(ROW(),COLUMN())))</f>
        <v>0</v>
      </c>
      <c r="V67" s="143" cm="1">
        <f t="array" aca="1" ref="V67" ca="1">SUM(INDIRECT("'"&amp;TOTALCustomerSheets&amp;"'!"&amp;ADDRESS(ROW(),COLUMN())))</f>
        <v>0</v>
      </c>
      <c r="W67" s="143" cm="1">
        <f t="array" aca="1" ref="W67" ca="1">SUM(INDIRECT("'"&amp;TOTALCustomerSheets&amp;"'!"&amp;ADDRESS(ROW(),COLUMN())))</f>
        <v>0</v>
      </c>
      <c r="X67" s="143" cm="1">
        <f t="array" aca="1" ref="X67" ca="1">SUM(INDIRECT("'"&amp;TOTALCustomerSheets&amp;"'!"&amp;ADDRESS(ROW(),COLUMN())))</f>
        <v>0</v>
      </c>
      <c r="Y67" s="143" cm="1">
        <f t="array" aca="1" ref="Y67" ca="1">SUM(INDIRECT("'"&amp;TOTALCustomerSheets&amp;"'!"&amp;ADDRESS(ROW(),COLUMN())))</f>
        <v>0</v>
      </c>
      <c r="Z67" s="143" cm="1">
        <f t="array" aca="1" ref="Z67" ca="1">SUM(INDIRECT("'"&amp;TOTALCustomerSheets&amp;"'!"&amp;ADDRESS(ROW(),COLUMN())))</f>
        <v>0</v>
      </c>
    </row>
    <row r="68" spans="1:26" outlineLevel="1">
      <c r="A68" s="113">
        <f>IF(ISBLANK('Input-Accounts'!A68),"",'Input-Accounts'!A68)</f>
        <v>56</v>
      </c>
      <c r="B68" s="17" t="str">
        <f>IF(ISBLANK('Input-Accounts'!B68),"",'Input-Accounts'!B68)</f>
        <v>Franchises &amp; Consents</v>
      </c>
      <c r="C68" s="113">
        <f>IF(ISBLANK('Input-Accounts'!C68),"",'Input-Accounts'!C68)</f>
        <v>302</v>
      </c>
      <c r="D68" s="143" cm="1">
        <f t="array" aca="1" ref="D68" ca="1">SUM(INDIRECT("'"&amp;TOTALCustomerSheets&amp;"'!"&amp;ADDRESS(ROW(),COLUMN())))</f>
        <v>-47476.548068767224</v>
      </c>
      <c r="E68" s="143">
        <f t="shared" ca="1" si="8"/>
        <v>0</v>
      </c>
      <c r="F68" s="89"/>
      <c r="G68" s="143" cm="1">
        <f t="array" aca="1" ref="G68" ca="1">SUM(INDIRECT("'"&amp;TOTALCustomerSheets&amp;"'!"&amp;ADDRESS(ROW(),COLUMN())))</f>
        <v>-37444.136935364564</v>
      </c>
      <c r="H68" s="143" cm="1">
        <f t="array" aca="1" ref="H68" ca="1">SUM(INDIRECT("'"&amp;TOTALCustomerSheets&amp;"'!"&amp;ADDRESS(ROW(),COLUMN())))</f>
        <v>-7760.8707112554484</v>
      </c>
      <c r="I68" s="143" cm="1">
        <f t="array" aca="1" ref="I68" ca="1">SUM(INDIRECT("'"&amp;TOTALCustomerSheets&amp;"'!"&amp;ADDRESS(ROW(),COLUMN())))</f>
        <v>-560.03560275123471</v>
      </c>
      <c r="J68" s="143" cm="1">
        <f t="array" aca="1" ref="J68" ca="1">SUM(INDIRECT("'"&amp;TOTALCustomerSheets&amp;"'!"&amp;ADDRESS(ROW(),COLUMN())))</f>
        <v>-273.24504865155478</v>
      </c>
      <c r="K68" s="143" cm="1">
        <f t="array" aca="1" ref="K68" ca="1">SUM(INDIRECT("'"&amp;TOTALCustomerSheets&amp;"'!"&amp;ADDRESS(ROW(),COLUMN())))</f>
        <v>-25.498734125808188</v>
      </c>
      <c r="L68" s="143" cm="1">
        <f t="array" aca="1" ref="L68" ca="1">SUM(INDIRECT("'"&amp;TOTALCustomerSheets&amp;"'!"&amp;ADDRESS(ROW(),COLUMN())))</f>
        <v>-1044.844230852533</v>
      </c>
      <c r="M68" s="143" cm="1">
        <f t="array" aca="1" ref="M68" ca="1">SUM(INDIRECT("'"&amp;TOTALCustomerSheets&amp;"'!"&amp;ADDRESS(ROW(),COLUMN())))</f>
        <v>-367.91680576608013</v>
      </c>
      <c r="N68" s="143" cm="1">
        <f t="array" aca="1" ref="N68" ca="1">SUM(INDIRECT("'"&amp;TOTALCustomerSheets&amp;"'!"&amp;ADDRESS(ROW(),COLUMN())))</f>
        <v>0</v>
      </c>
      <c r="O68" s="143" cm="1">
        <f t="array" aca="1" ref="O68" ca="1">SUM(INDIRECT("'"&amp;TOTALCustomerSheets&amp;"'!"&amp;ADDRESS(ROW(),COLUMN())))</f>
        <v>0</v>
      </c>
      <c r="P68" s="143" cm="1">
        <f t="array" aca="1" ref="P68" ca="1">SUM(INDIRECT("'"&amp;TOTALCustomerSheets&amp;"'!"&amp;ADDRESS(ROW(),COLUMN())))</f>
        <v>0</v>
      </c>
      <c r="Q68" s="143" cm="1">
        <f t="array" aca="1" ref="Q68" ca="1">SUM(INDIRECT("'"&amp;TOTALCustomerSheets&amp;"'!"&amp;ADDRESS(ROW(),COLUMN())))</f>
        <v>0</v>
      </c>
      <c r="R68" s="143" cm="1">
        <f t="array" aca="1" ref="R68" ca="1">SUM(INDIRECT("'"&amp;TOTALCustomerSheets&amp;"'!"&amp;ADDRESS(ROW(),COLUMN())))</f>
        <v>0</v>
      </c>
      <c r="S68" s="143" cm="1">
        <f t="array" aca="1" ref="S68" ca="1">SUM(INDIRECT("'"&amp;TOTALCustomerSheets&amp;"'!"&amp;ADDRESS(ROW(),COLUMN())))</f>
        <v>0</v>
      </c>
      <c r="T68" s="143" cm="1">
        <f t="array" aca="1" ref="T68" ca="1">SUM(INDIRECT("'"&amp;TOTALCustomerSheets&amp;"'!"&amp;ADDRESS(ROW(),COLUMN())))</f>
        <v>0</v>
      </c>
      <c r="U68" s="143" cm="1">
        <f t="array" aca="1" ref="U68" ca="1">SUM(INDIRECT("'"&amp;TOTALCustomerSheets&amp;"'!"&amp;ADDRESS(ROW(),COLUMN())))</f>
        <v>0</v>
      </c>
      <c r="V68" s="143" cm="1">
        <f t="array" aca="1" ref="V68" ca="1">SUM(INDIRECT("'"&amp;TOTALCustomerSheets&amp;"'!"&amp;ADDRESS(ROW(),COLUMN())))</f>
        <v>0</v>
      </c>
      <c r="W68" s="143" cm="1">
        <f t="array" aca="1" ref="W68" ca="1">SUM(INDIRECT("'"&amp;TOTALCustomerSheets&amp;"'!"&amp;ADDRESS(ROW(),COLUMN())))</f>
        <v>0</v>
      </c>
      <c r="X68" s="143" cm="1">
        <f t="array" aca="1" ref="X68" ca="1">SUM(INDIRECT("'"&amp;TOTALCustomerSheets&amp;"'!"&amp;ADDRESS(ROW(),COLUMN())))</f>
        <v>0</v>
      </c>
      <c r="Y68" s="143" cm="1">
        <f t="array" aca="1" ref="Y68" ca="1">SUM(INDIRECT("'"&amp;TOTALCustomerSheets&amp;"'!"&amp;ADDRESS(ROW(),COLUMN())))</f>
        <v>0</v>
      </c>
      <c r="Z68" s="143" cm="1">
        <f t="array" aca="1" ref="Z68" ca="1">SUM(INDIRECT("'"&amp;TOTALCustomerSheets&amp;"'!"&amp;ADDRESS(ROW(),COLUMN())))</f>
        <v>0</v>
      </c>
    </row>
    <row r="69" spans="1:26" outlineLevel="1">
      <c r="A69" s="113">
        <f>IF(ISBLANK('Input-Accounts'!A69),"",'Input-Accounts'!A69)</f>
        <v>57</v>
      </c>
      <c r="B69" s="17" t="str">
        <f>IF(ISBLANK('Input-Accounts'!B69),"",'Input-Accounts'!B69)</f>
        <v>Misc. Intangible Plant</v>
      </c>
      <c r="C69" s="113">
        <f>IF(ISBLANK('Input-Accounts'!C69),"",'Input-Accounts'!C69)</f>
        <v>303</v>
      </c>
      <c r="D69" s="143" cm="1">
        <f t="array" aca="1" ref="D69" ca="1">SUM(INDIRECT("'"&amp;TOTALCustomerSheets&amp;"'!"&amp;ADDRESS(ROW(),COLUMN())))</f>
        <v>-16471306.558097923</v>
      </c>
      <c r="E69" s="143">
        <f ca="1">IFERROR(IF(D69="",0,IF(D69=0,0,IF(ABS(D69-SUM($G69:$Z69))&lt;Check_Limit,0,1))),1)</f>
        <v>0</v>
      </c>
      <c r="F69" s="89"/>
      <c r="G69" s="143" cm="1">
        <f t="array" aca="1" ref="G69" ca="1">SUM(INDIRECT("'"&amp;TOTALCustomerSheets&amp;"'!"&amp;ADDRESS(ROW(),COLUMN())))</f>
        <v>-13872021.851544457</v>
      </c>
      <c r="H69" s="143" cm="1">
        <f t="array" aca="1" ref="H69" ca="1">SUM(INDIRECT("'"&amp;TOTALCustomerSheets&amp;"'!"&amp;ADDRESS(ROW(),COLUMN())))</f>
        <v>-2250129.5419366239</v>
      </c>
      <c r="I69" s="143" cm="1">
        <f t="array" aca="1" ref="I69" ca="1">SUM(INDIRECT("'"&amp;TOTALCustomerSheets&amp;"'!"&amp;ADDRESS(ROW(),COLUMN())))</f>
        <v>-98704.630980065573</v>
      </c>
      <c r="J69" s="143" cm="1">
        <f t="array" aca="1" ref="J69" ca="1">SUM(INDIRECT("'"&amp;TOTALCustomerSheets&amp;"'!"&amp;ADDRESS(ROW(),COLUMN())))</f>
        <v>-42112.406789641231</v>
      </c>
      <c r="K69" s="143" cm="1">
        <f t="array" aca="1" ref="K69" ca="1">SUM(INDIRECT("'"&amp;TOTALCustomerSheets&amp;"'!"&amp;ADDRESS(ROW(),COLUMN())))</f>
        <v>-3834.883951025482</v>
      </c>
      <c r="L69" s="143" cm="1">
        <f t="array" aca="1" ref="L69" ca="1">SUM(INDIRECT("'"&amp;TOTALCustomerSheets&amp;"'!"&amp;ADDRESS(ROW(),COLUMN())))</f>
        <v>-153158.45023554895</v>
      </c>
      <c r="M69" s="143" cm="1">
        <f t="array" aca="1" ref="M69" ca="1">SUM(INDIRECT("'"&amp;TOTALCustomerSheets&amp;"'!"&amp;ADDRESS(ROW(),COLUMN())))</f>
        <v>-51344.792660561725</v>
      </c>
      <c r="N69" s="143" cm="1">
        <f t="array" aca="1" ref="N69" ca="1">SUM(INDIRECT("'"&amp;TOTALCustomerSheets&amp;"'!"&amp;ADDRESS(ROW(),COLUMN())))</f>
        <v>0</v>
      </c>
      <c r="O69" s="143" cm="1">
        <f t="array" aca="1" ref="O69" ca="1">SUM(INDIRECT("'"&amp;TOTALCustomerSheets&amp;"'!"&amp;ADDRESS(ROW(),COLUMN())))</f>
        <v>0</v>
      </c>
      <c r="P69" s="143" cm="1">
        <f t="array" aca="1" ref="P69" ca="1">SUM(INDIRECT("'"&amp;TOTALCustomerSheets&amp;"'!"&amp;ADDRESS(ROW(),COLUMN())))</f>
        <v>0</v>
      </c>
      <c r="Q69" s="143" cm="1">
        <f t="array" aca="1" ref="Q69" ca="1">SUM(INDIRECT("'"&amp;TOTALCustomerSheets&amp;"'!"&amp;ADDRESS(ROW(),COLUMN())))</f>
        <v>0</v>
      </c>
      <c r="R69" s="143" cm="1">
        <f t="array" aca="1" ref="R69" ca="1">SUM(INDIRECT("'"&amp;TOTALCustomerSheets&amp;"'!"&amp;ADDRESS(ROW(),COLUMN())))</f>
        <v>0</v>
      </c>
      <c r="S69" s="143" cm="1">
        <f t="array" aca="1" ref="S69" ca="1">SUM(INDIRECT("'"&amp;TOTALCustomerSheets&amp;"'!"&amp;ADDRESS(ROW(),COLUMN())))</f>
        <v>0</v>
      </c>
      <c r="T69" s="143" cm="1">
        <f t="array" aca="1" ref="T69" ca="1">SUM(INDIRECT("'"&amp;TOTALCustomerSheets&amp;"'!"&amp;ADDRESS(ROW(),COLUMN())))</f>
        <v>0</v>
      </c>
      <c r="U69" s="143" cm="1">
        <f t="array" aca="1" ref="U69" ca="1">SUM(INDIRECT("'"&amp;TOTALCustomerSheets&amp;"'!"&amp;ADDRESS(ROW(),COLUMN())))</f>
        <v>0</v>
      </c>
      <c r="V69" s="143" cm="1">
        <f t="array" aca="1" ref="V69" ca="1">SUM(INDIRECT("'"&amp;TOTALCustomerSheets&amp;"'!"&amp;ADDRESS(ROW(),COLUMN())))</f>
        <v>0</v>
      </c>
      <c r="W69" s="143" cm="1">
        <f t="array" aca="1" ref="W69" ca="1">SUM(INDIRECT("'"&amp;TOTALCustomerSheets&amp;"'!"&amp;ADDRESS(ROW(),COLUMN())))</f>
        <v>0</v>
      </c>
      <c r="X69" s="143" cm="1">
        <f t="array" aca="1" ref="X69" ca="1">SUM(INDIRECT("'"&amp;TOTALCustomerSheets&amp;"'!"&amp;ADDRESS(ROW(),COLUMN())))</f>
        <v>0</v>
      </c>
      <c r="Y69" s="143" cm="1">
        <f t="array" aca="1" ref="Y69" ca="1">SUM(INDIRECT("'"&amp;TOTALCustomerSheets&amp;"'!"&amp;ADDRESS(ROW(),COLUMN())))</f>
        <v>0</v>
      </c>
      <c r="Z69" s="143" cm="1">
        <f t="array" aca="1" ref="Z69" ca="1">SUM(INDIRECT("'"&amp;TOTALCustomerSheets&amp;"'!"&amp;ADDRESS(ROW(),COLUMN())))</f>
        <v>0</v>
      </c>
    </row>
    <row r="70" spans="1:26" outlineLevel="1">
      <c r="A70" s="113">
        <f>IF(ISBLANK('Input-Accounts'!A70),"",'Input-Accounts'!A70)</f>
        <v>58</v>
      </c>
      <c r="B70" s="79" t="str">
        <f>IF(ISBLANK('Input-Accounts'!B70),"",'Input-Accounts'!B70)</f>
        <v>Subtotal - Intangible Plant</v>
      </c>
      <c r="C70" s="113" t="str">
        <f>IF(ISBLANK('Input-Accounts'!C70),"",'Input-Accounts'!C70)</f>
        <v/>
      </c>
      <c r="D70" s="144" cm="1">
        <f t="array" aca="1" ref="D70" ca="1">SUM(INDIRECT("'"&amp;TOTALCustomerSheets&amp;"'!"&amp;ADDRESS(ROW(),COLUMN())))</f>
        <v>-16518783.106166691</v>
      </c>
      <c r="E70" s="143">
        <f t="shared" ca="1" si="8"/>
        <v>0</v>
      </c>
      <c r="G70" s="144" cm="1">
        <f t="array" aca="1" ref="G70" ca="1">SUM(INDIRECT("'"&amp;TOTALCustomerSheets&amp;"'!"&amp;ADDRESS(ROW(),COLUMN())))</f>
        <v>-13909465.988479821</v>
      </c>
      <c r="H70" s="144" cm="1">
        <f t="array" aca="1" ref="H70" ca="1">SUM(INDIRECT("'"&amp;TOTALCustomerSheets&amp;"'!"&amp;ADDRESS(ROW(),COLUMN())))</f>
        <v>-2257890.4126478792</v>
      </c>
      <c r="I70" s="144" cm="1">
        <f t="array" aca="1" ref="I70" ca="1">SUM(INDIRECT("'"&amp;TOTALCustomerSheets&amp;"'!"&amp;ADDRESS(ROW(),COLUMN())))</f>
        <v>-99264.666582816804</v>
      </c>
      <c r="J70" s="144" cm="1">
        <f t="array" aca="1" ref="J70" ca="1">SUM(INDIRECT("'"&amp;TOTALCustomerSheets&amp;"'!"&amp;ADDRESS(ROW(),COLUMN())))</f>
        <v>-42385.651838292782</v>
      </c>
      <c r="K70" s="144" cm="1">
        <f t="array" aca="1" ref="K70" ca="1">SUM(INDIRECT("'"&amp;TOTALCustomerSheets&amp;"'!"&amp;ADDRESS(ROW(),COLUMN())))</f>
        <v>-3860.3826851512904</v>
      </c>
      <c r="L70" s="144" cm="1">
        <f t="array" aca="1" ref="L70" ca="1">SUM(INDIRECT("'"&amp;TOTALCustomerSheets&amp;"'!"&amp;ADDRESS(ROW(),COLUMN())))</f>
        <v>-154203.29446640148</v>
      </c>
      <c r="M70" s="144" cm="1">
        <f t="array" aca="1" ref="M70" ca="1">SUM(INDIRECT("'"&amp;TOTALCustomerSheets&amp;"'!"&amp;ADDRESS(ROW(),COLUMN())))</f>
        <v>-51712.709466327804</v>
      </c>
      <c r="N70" s="144" cm="1">
        <f t="array" aca="1" ref="N70" ca="1">SUM(INDIRECT("'"&amp;TOTALCustomerSheets&amp;"'!"&amp;ADDRESS(ROW(),COLUMN())))</f>
        <v>0</v>
      </c>
      <c r="O70" s="144" cm="1">
        <f t="array" aca="1" ref="O70" ca="1">SUM(INDIRECT("'"&amp;TOTALCustomerSheets&amp;"'!"&amp;ADDRESS(ROW(),COLUMN())))</f>
        <v>0</v>
      </c>
      <c r="P70" s="144" cm="1">
        <f t="array" aca="1" ref="P70" ca="1">SUM(INDIRECT("'"&amp;TOTALCustomerSheets&amp;"'!"&amp;ADDRESS(ROW(),COLUMN())))</f>
        <v>0</v>
      </c>
      <c r="Q70" s="144" cm="1">
        <f t="array" aca="1" ref="Q70" ca="1">SUM(INDIRECT("'"&amp;TOTALCustomerSheets&amp;"'!"&amp;ADDRESS(ROW(),COLUMN())))</f>
        <v>0</v>
      </c>
      <c r="R70" s="144" cm="1">
        <f t="array" aca="1" ref="R70" ca="1">SUM(INDIRECT("'"&amp;TOTALCustomerSheets&amp;"'!"&amp;ADDRESS(ROW(),COLUMN())))</f>
        <v>0</v>
      </c>
      <c r="S70" s="144" cm="1">
        <f t="array" aca="1" ref="S70" ca="1">SUM(INDIRECT("'"&amp;TOTALCustomerSheets&amp;"'!"&amp;ADDRESS(ROW(),COLUMN())))</f>
        <v>0</v>
      </c>
      <c r="T70" s="144" cm="1">
        <f t="array" aca="1" ref="T70" ca="1">SUM(INDIRECT("'"&amp;TOTALCustomerSheets&amp;"'!"&amp;ADDRESS(ROW(),COLUMN())))</f>
        <v>0</v>
      </c>
      <c r="U70" s="144" cm="1">
        <f t="array" aca="1" ref="U70" ca="1">SUM(INDIRECT("'"&amp;TOTALCustomerSheets&amp;"'!"&amp;ADDRESS(ROW(),COLUMN())))</f>
        <v>0</v>
      </c>
      <c r="V70" s="144" cm="1">
        <f t="array" aca="1" ref="V70" ca="1">SUM(INDIRECT("'"&amp;TOTALCustomerSheets&amp;"'!"&amp;ADDRESS(ROW(),COLUMN())))</f>
        <v>0</v>
      </c>
      <c r="W70" s="144" cm="1">
        <f t="array" aca="1" ref="W70" ca="1">SUM(INDIRECT("'"&amp;TOTALCustomerSheets&amp;"'!"&amp;ADDRESS(ROW(),COLUMN())))</f>
        <v>0</v>
      </c>
      <c r="X70" s="144" cm="1">
        <f t="array" aca="1" ref="X70" ca="1">SUM(INDIRECT("'"&amp;TOTALCustomerSheets&amp;"'!"&amp;ADDRESS(ROW(),COLUMN())))</f>
        <v>0</v>
      </c>
      <c r="Y70" s="144" cm="1">
        <f t="array" aca="1" ref="Y70" ca="1">SUM(INDIRECT("'"&amp;TOTALCustomerSheets&amp;"'!"&amp;ADDRESS(ROW(),COLUMN())))</f>
        <v>0</v>
      </c>
      <c r="Z70" s="144" cm="1">
        <f t="array" aca="1" ref="Z70" ca="1">SUM(INDIRECT("'"&amp;TOTALCustomerSheets&amp;"'!"&amp;ADDRESS(ROW(),COLUMN())))</f>
        <v>0</v>
      </c>
    </row>
    <row r="71" spans="1:26" outlineLevel="1">
      <c r="A71" s="113" t="str">
        <f>IF(ISBLANK('Input-Accounts'!A71),"",'Input-Accounts'!A71)</f>
        <v/>
      </c>
      <c r="B71" s="79" t="str">
        <f>IF(ISBLANK('Input-Accounts'!B71),"",'Input-Accounts'!B71)</f>
        <v/>
      </c>
      <c r="D71" s="143"/>
      <c r="E71" s="143">
        <f t="shared" si="8"/>
        <v>0</v>
      </c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</row>
    <row r="72" spans="1:26" outlineLevel="1">
      <c r="A72" s="113">
        <f>IF(ISBLANK('Input-Accounts'!A72),"",'Input-Accounts'!A72)</f>
        <v>59</v>
      </c>
      <c r="B72" s="81" t="str">
        <f>IF(ISBLANK('Input-Accounts'!B72),"",'Input-Accounts'!B72)</f>
        <v xml:space="preserve">Transmission plant </v>
      </c>
      <c r="D72" s="143"/>
      <c r="E72" s="143">
        <f t="shared" ref="E72:E73" si="9">IFERROR(IF(D72="",0,IF(D72=0,0,IF(ABS(D72-SUM($G72:$Z72))&lt;Check_Limit,0,1))),1)</f>
        <v>0</v>
      </c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</row>
    <row r="73" spans="1:26" outlineLevel="1">
      <c r="A73" s="113">
        <f>IF(ISBLANK('Input-Accounts'!A73),"",'Input-Accounts'!A73)</f>
        <v>60</v>
      </c>
      <c r="B73" s="17" t="str">
        <f>IF(ISBLANK('Input-Accounts'!B73),"",'Input-Accounts'!B73)</f>
        <v>Land and Land Rights</v>
      </c>
      <c r="C73" s="113">
        <f>IF(ISBLANK('Input-Accounts'!C73),"",'Input-Accounts'!C73)</f>
        <v>365.1</v>
      </c>
      <c r="D73" s="143" cm="1">
        <f t="array" aca="1" ref="D73" ca="1">SUM(INDIRECT("'"&amp;TOTALCustomerSheets&amp;"'!"&amp;ADDRESS(ROW(),COLUMN())))</f>
        <v>0</v>
      </c>
      <c r="E73" s="143">
        <f t="shared" ca="1" si="9"/>
        <v>0</v>
      </c>
      <c r="F73" s="89"/>
      <c r="G73" s="143" cm="1">
        <f t="array" aca="1" ref="G73" ca="1">SUM(INDIRECT("'"&amp;TOTALCustomerSheets&amp;"'!"&amp;ADDRESS(ROW(),COLUMN())))</f>
        <v>0</v>
      </c>
      <c r="H73" s="143" cm="1">
        <f t="array" aca="1" ref="H73" ca="1">SUM(INDIRECT("'"&amp;TOTALCustomerSheets&amp;"'!"&amp;ADDRESS(ROW(),COLUMN())))</f>
        <v>0</v>
      </c>
      <c r="I73" s="143" cm="1">
        <f t="array" aca="1" ref="I73" ca="1">SUM(INDIRECT("'"&amp;TOTALCustomerSheets&amp;"'!"&amp;ADDRESS(ROW(),COLUMN())))</f>
        <v>0</v>
      </c>
      <c r="J73" s="143" cm="1">
        <f t="array" aca="1" ref="J73" ca="1">SUM(INDIRECT("'"&amp;TOTALCustomerSheets&amp;"'!"&amp;ADDRESS(ROW(),COLUMN())))</f>
        <v>0</v>
      </c>
      <c r="K73" s="143" cm="1">
        <f t="array" aca="1" ref="K73" ca="1">SUM(INDIRECT("'"&amp;TOTALCustomerSheets&amp;"'!"&amp;ADDRESS(ROW(),COLUMN())))</f>
        <v>0</v>
      </c>
      <c r="L73" s="143" cm="1">
        <f t="array" aca="1" ref="L73" ca="1">SUM(INDIRECT("'"&amp;TOTALCustomerSheets&amp;"'!"&amp;ADDRESS(ROW(),COLUMN())))</f>
        <v>0</v>
      </c>
      <c r="M73" s="143" cm="1">
        <f t="array" aca="1" ref="M73" ca="1">SUM(INDIRECT("'"&amp;TOTALCustomerSheets&amp;"'!"&amp;ADDRESS(ROW(),COLUMN())))</f>
        <v>0</v>
      </c>
      <c r="N73" s="143" cm="1">
        <f t="array" aca="1" ref="N73" ca="1">SUM(INDIRECT("'"&amp;TOTALCustomerSheets&amp;"'!"&amp;ADDRESS(ROW(),COLUMN())))</f>
        <v>0</v>
      </c>
      <c r="O73" s="143" cm="1">
        <f t="array" aca="1" ref="O73" ca="1">SUM(INDIRECT("'"&amp;TOTALCustomerSheets&amp;"'!"&amp;ADDRESS(ROW(),COLUMN())))</f>
        <v>0</v>
      </c>
      <c r="P73" s="143" cm="1">
        <f t="array" aca="1" ref="P73" ca="1">SUM(INDIRECT("'"&amp;TOTALCustomerSheets&amp;"'!"&amp;ADDRESS(ROW(),COLUMN())))</f>
        <v>0</v>
      </c>
      <c r="Q73" s="143" cm="1">
        <f t="array" aca="1" ref="Q73" ca="1">SUM(INDIRECT("'"&amp;TOTALCustomerSheets&amp;"'!"&amp;ADDRESS(ROW(),COLUMN())))</f>
        <v>0</v>
      </c>
      <c r="R73" s="143" cm="1">
        <f t="array" aca="1" ref="R73" ca="1">SUM(INDIRECT("'"&amp;TOTALCustomerSheets&amp;"'!"&amp;ADDRESS(ROW(),COLUMN())))</f>
        <v>0</v>
      </c>
      <c r="S73" s="143" cm="1">
        <f t="array" aca="1" ref="S73" ca="1">SUM(INDIRECT("'"&amp;TOTALCustomerSheets&amp;"'!"&amp;ADDRESS(ROW(),COLUMN())))</f>
        <v>0</v>
      </c>
      <c r="T73" s="143" cm="1">
        <f t="array" aca="1" ref="T73" ca="1">SUM(INDIRECT("'"&amp;TOTALCustomerSheets&amp;"'!"&amp;ADDRESS(ROW(),COLUMN())))</f>
        <v>0</v>
      </c>
      <c r="U73" s="143" cm="1">
        <f t="array" aca="1" ref="U73" ca="1">SUM(INDIRECT("'"&amp;TOTALCustomerSheets&amp;"'!"&amp;ADDRESS(ROW(),COLUMN())))</f>
        <v>0</v>
      </c>
      <c r="V73" s="143" cm="1">
        <f t="array" aca="1" ref="V73" ca="1">SUM(INDIRECT("'"&amp;TOTALCustomerSheets&amp;"'!"&amp;ADDRESS(ROW(),COLUMN())))</f>
        <v>0</v>
      </c>
      <c r="W73" s="143" cm="1">
        <f t="array" aca="1" ref="W73" ca="1">SUM(INDIRECT("'"&amp;TOTALCustomerSheets&amp;"'!"&amp;ADDRESS(ROW(),COLUMN())))</f>
        <v>0</v>
      </c>
      <c r="X73" s="143" cm="1">
        <f t="array" aca="1" ref="X73" ca="1">SUM(INDIRECT("'"&amp;TOTALCustomerSheets&amp;"'!"&amp;ADDRESS(ROW(),COLUMN())))</f>
        <v>0</v>
      </c>
      <c r="Y73" s="143" cm="1">
        <f t="array" aca="1" ref="Y73" ca="1">SUM(INDIRECT("'"&amp;TOTALCustomerSheets&amp;"'!"&amp;ADDRESS(ROW(),COLUMN())))</f>
        <v>0</v>
      </c>
      <c r="Z73" s="143" cm="1">
        <f t="array" aca="1" ref="Z73" ca="1">SUM(INDIRECT("'"&amp;TOTALCustomerSheets&amp;"'!"&amp;ADDRESS(ROW(),COLUMN())))</f>
        <v>0</v>
      </c>
    </row>
    <row r="74" spans="1:26" outlineLevel="1">
      <c r="A74" s="113">
        <f>IF(ISBLANK('Input-Accounts'!A74),"",'Input-Accounts'!A74)</f>
        <v>61</v>
      </c>
      <c r="B74" s="17" t="str">
        <f>IF(ISBLANK('Input-Accounts'!B74),"",'Input-Accounts'!B74)</f>
        <v>Structures and improvements</v>
      </c>
      <c r="C74" s="113">
        <f>IF(ISBLANK('Input-Accounts'!C74),"",'Input-Accounts'!C74)</f>
        <v>366</v>
      </c>
      <c r="D74" s="143" cm="1">
        <f t="array" aca="1" ref="D74" ca="1">SUM(INDIRECT("'"&amp;TOTALCustomerSheets&amp;"'!"&amp;ADDRESS(ROW(),COLUMN())))</f>
        <v>0</v>
      </c>
      <c r="E74" s="143">
        <f t="shared" ref="E74:E78" ca="1" si="10">IFERROR(IF(D74="",0,IF(D74=0,0,IF(ABS(D74-SUM($G74:$Z74))&lt;Check_Limit,0,1))),1)</f>
        <v>0</v>
      </c>
      <c r="F74" s="89"/>
      <c r="G74" s="143" cm="1">
        <f t="array" aca="1" ref="G74" ca="1">SUM(INDIRECT("'"&amp;TOTALCustomerSheets&amp;"'!"&amp;ADDRESS(ROW(),COLUMN())))</f>
        <v>0</v>
      </c>
      <c r="H74" s="143" cm="1">
        <f t="array" aca="1" ref="H74" ca="1">SUM(INDIRECT("'"&amp;TOTALCustomerSheets&amp;"'!"&amp;ADDRESS(ROW(),COLUMN())))</f>
        <v>0</v>
      </c>
      <c r="I74" s="143" cm="1">
        <f t="array" aca="1" ref="I74" ca="1">SUM(INDIRECT("'"&amp;TOTALCustomerSheets&amp;"'!"&amp;ADDRESS(ROW(),COLUMN())))</f>
        <v>0</v>
      </c>
      <c r="J74" s="143" cm="1">
        <f t="array" aca="1" ref="J74" ca="1">SUM(INDIRECT("'"&amp;TOTALCustomerSheets&amp;"'!"&amp;ADDRESS(ROW(),COLUMN())))</f>
        <v>0</v>
      </c>
      <c r="K74" s="143" cm="1">
        <f t="array" aca="1" ref="K74" ca="1">SUM(INDIRECT("'"&amp;TOTALCustomerSheets&amp;"'!"&amp;ADDRESS(ROW(),COLUMN())))</f>
        <v>0</v>
      </c>
      <c r="L74" s="143" cm="1">
        <f t="array" aca="1" ref="L74" ca="1">SUM(INDIRECT("'"&amp;TOTALCustomerSheets&amp;"'!"&amp;ADDRESS(ROW(),COLUMN())))</f>
        <v>0</v>
      </c>
      <c r="M74" s="143" cm="1">
        <f t="array" aca="1" ref="M74" ca="1">SUM(INDIRECT("'"&amp;TOTALCustomerSheets&amp;"'!"&amp;ADDRESS(ROW(),COLUMN())))</f>
        <v>0</v>
      </c>
      <c r="N74" s="143" cm="1">
        <f t="array" aca="1" ref="N74" ca="1">SUM(INDIRECT("'"&amp;TOTALCustomerSheets&amp;"'!"&amp;ADDRESS(ROW(),COLUMN())))</f>
        <v>0</v>
      </c>
      <c r="O74" s="143" cm="1">
        <f t="array" aca="1" ref="O74" ca="1">SUM(INDIRECT("'"&amp;TOTALCustomerSheets&amp;"'!"&amp;ADDRESS(ROW(),COLUMN())))</f>
        <v>0</v>
      </c>
      <c r="P74" s="143" cm="1">
        <f t="array" aca="1" ref="P74" ca="1">SUM(INDIRECT("'"&amp;TOTALCustomerSheets&amp;"'!"&amp;ADDRESS(ROW(),COLUMN())))</f>
        <v>0</v>
      </c>
      <c r="Q74" s="143" cm="1">
        <f t="array" aca="1" ref="Q74" ca="1">SUM(INDIRECT("'"&amp;TOTALCustomerSheets&amp;"'!"&amp;ADDRESS(ROW(),COLUMN())))</f>
        <v>0</v>
      </c>
      <c r="R74" s="143" cm="1">
        <f t="array" aca="1" ref="R74" ca="1">SUM(INDIRECT("'"&amp;TOTALCustomerSheets&amp;"'!"&amp;ADDRESS(ROW(),COLUMN())))</f>
        <v>0</v>
      </c>
      <c r="S74" s="143" cm="1">
        <f t="array" aca="1" ref="S74" ca="1">SUM(INDIRECT("'"&amp;TOTALCustomerSheets&amp;"'!"&amp;ADDRESS(ROW(),COLUMN())))</f>
        <v>0</v>
      </c>
      <c r="T74" s="143" cm="1">
        <f t="array" aca="1" ref="T74" ca="1">SUM(INDIRECT("'"&amp;TOTALCustomerSheets&amp;"'!"&amp;ADDRESS(ROW(),COLUMN())))</f>
        <v>0</v>
      </c>
      <c r="U74" s="143" cm="1">
        <f t="array" aca="1" ref="U74" ca="1">SUM(INDIRECT("'"&amp;TOTALCustomerSheets&amp;"'!"&amp;ADDRESS(ROW(),COLUMN())))</f>
        <v>0</v>
      </c>
      <c r="V74" s="143" cm="1">
        <f t="array" aca="1" ref="V74" ca="1">SUM(INDIRECT("'"&amp;TOTALCustomerSheets&amp;"'!"&amp;ADDRESS(ROW(),COLUMN())))</f>
        <v>0</v>
      </c>
      <c r="W74" s="143" cm="1">
        <f t="array" aca="1" ref="W74" ca="1">SUM(INDIRECT("'"&amp;TOTALCustomerSheets&amp;"'!"&amp;ADDRESS(ROW(),COLUMN())))</f>
        <v>0</v>
      </c>
      <c r="X74" s="143" cm="1">
        <f t="array" aca="1" ref="X74" ca="1">SUM(INDIRECT("'"&amp;TOTALCustomerSheets&amp;"'!"&amp;ADDRESS(ROW(),COLUMN())))</f>
        <v>0</v>
      </c>
      <c r="Y74" s="143" cm="1">
        <f t="array" aca="1" ref="Y74" ca="1">SUM(INDIRECT("'"&amp;TOTALCustomerSheets&amp;"'!"&amp;ADDRESS(ROW(),COLUMN())))</f>
        <v>0</v>
      </c>
      <c r="Z74" s="143" cm="1">
        <f t="array" aca="1" ref="Z74" ca="1">SUM(INDIRECT("'"&amp;TOTALCustomerSheets&amp;"'!"&amp;ADDRESS(ROW(),COLUMN())))</f>
        <v>0</v>
      </c>
    </row>
    <row r="75" spans="1:26" outlineLevel="1">
      <c r="A75" s="113">
        <f>IF(ISBLANK('Input-Accounts'!A75),"",'Input-Accounts'!A75)</f>
        <v>62</v>
      </c>
      <c r="B75" s="17" t="str">
        <f>IF(ISBLANK('Input-Accounts'!B75),"",'Input-Accounts'!B75)</f>
        <v>Mains</v>
      </c>
      <c r="C75" s="113">
        <f>IF(ISBLANK('Input-Accounts'!C75),"",'Input-Accounts'!C75)</f>
        <v>367</v>
      </c>
      <c r="D75" s="143" cm="1">
        <f t="array" aca="1" ref="D75" ca="1">SUM(INDIRECT("'"&amp;TOTALCustomerSheets&amp;"'!"&amp;ADDRESS(ROW(),COLUMN())))</f>
        <v>0</v>
      </c>
      <c r="E75" s="143">
        <f t="shared" ca="1" si="10"/>
        <v>0</v>
      </c>
      <c r="F75" s="89"/>
      <c r="G75" s="143" cm="1">
        <f t="array" aca="1" ref="G75" ca="1">SUM(INDIRECT("'"&amp;TOTALCustomerSheets&amp;"'!"&amp;ADDRESS(ROW(),COLUMN())))</f>
        <v>0</v>
      </c>
      <c r="H75" s="143" cm="1">
        <f t="array" aca="1" ref="H75" ca="1">SUM(INDIRECT("'"&amp;TOTALCustomerSheets&amp;"'!"&amp;ADDRESS(ROW(),COLUMN())))</f>
        <v>0</v>
      </c>
      <c r="I75" s="143" cm="1">
        <f t="array" aca="1" ref="I75" ca="1">SUM(INDIRECT("'"&amp;TOTALCustomerSheets&amp;"'!"&amp;ADDRESS(ROW(),COLUMN())))</f>
        <v>0</v>
      </c>
      <c r="J75" s="143" cm="1">
        <f t="array" aca="1" ref="J75" ca="1">SUM(INDIRECT("'"&amp;TOTALCustomerSheets&amp;"'!"&amp;ADDRESS(ROW(),COLUMN())))</f>
        <v>0</v>
      </c>
      <c r="K75" s="143" cm="1">
        <f t="array" aca="1" ref="K75" ca="1">SUM(INDIRECT("'"&amp;TOTALCustomerSheets&amp;"'!"&amp;ADDRESS(ROW(),COLUMN())))</f>
        <v>0</v>
      </c>
      <c r="L75" s="143" cm="1">
        <f t="array" aca="1" ref="L75" ca="1">SUM(INDIRECT("'"&amp;TOTALCustomerSheets&amp;"'!"&amp;ADDRESS(ROW(),COLUMN())))</f>
        <v>0</v>
      </c>
      <c r="M75" s="143" cm="1">
        <f t="array" aca="1" ref="M75" ca="1">SUM(INDIRECT("'"&amp;TOTALCustomerSheets&amp;"'!"&amp;ADDRESS(ROW(),COLUMN())))</f>
        <v>0</v>
      </c>
      <c r="N75" s="143" cm="1">
        <f t="array" aca="1" ref="N75" ca="1">SUM(INDIRECT("'"&amp;TOTALCustomerSheets&amp;"'!"&amp;ADDRESS(ROW(),COLUMN())))</f>
        <v>0</v>
      </c>
      <c r="O75" s="143" cm="1">
        <f t="array" aca="1" ref="O75" ca="1">SUM(INDIRECT("'"&amp;TOTALCustomerSheets&amp;"'!"&amp;ADDRESS(ROW(),COLUMN())))</f>
        <v>0</v>
      </c>
      <c r="P75" s="143" cm="1">
        <f t="array" aca="1" ref="P75" ca="1">SUM(INDIRECT("'"&amp;TOTALCustomerSheets&amp;"'!"&amp;ADDRESS(ROW(),COLUMN())))</f>
        <v>0</v>
      </c>
      <c r="Q75" s="143" cm="1">
        <f t="array" aca="1" ref="Q75" ca="1">SUM(INDIRECT("'"&amp;TOTALCustomerSheets&amp;"'!"&amp;ADDRESS(ROW(),COLUMN())))</f>
        <v>0</v>
      </c>
      <c r="R75" s="143" cm="1">
        <f t="array" aca="1" ref="R75" ca="1">SUM(INDIRECT("'"&amp;TOTALCustomerSheets&amp;"'!"&amp;ADDRESS(ROW(),COLUMN())))</f>
        <v>0</v>
      </c>
      <c r="S75" s="143" cm="1">
        <f t="array" aca="1" ref="S75" ca="1">SUM(INDIRECT("'"&amp;TOTALCustomerSheets&amp;"'!"&amp;ADDRESS(ROW(),COLUMN())))</f>
        <v>0</v>
      </c>
      <c r="T75" s="143" cm="1">
        <f t="array" aca="1" ref="T75" ca="1">SUM(INDIRECT("'"&amp;TOTALCustomerSheets&amp;"'!"&amp;ADDRESS(ROW(),COLUMN())))</f>
        <v>0</v>
      </c>
      <c r="U75" s="143" cm="1">
        <f t="array" aca="1" ref="U75" ca="1">SUM(INDIRECT("'"&amp;TOTALCustomerSheets&amp;"'!"&amp;ADDRESS(ROW(),COLUMN())))</f>
        <v>0</v>
      </c>
      <c r="V75" s="143" cm="1">
        <f t="array" aca="1" ref="V75" ca="1">SUM(INDIRECT("'"&amp;TOTALCustomerSheets&amp;"'!"&amp;ADDRESS(ROW(),COLUMN())))</f>
        <v>0</v>
      </c>
      <c r="W75" s="143" cm="1">
        <f t="array" aca="1" ref="W75" ca="1">SUM(INDIRECT("'"&amp;TOTALCustomerSheets&amp;"'!"&amp;ADDRESS(ROW(),COLUMN())))</f>
        <v>0</v>
      </c>
      <c r="X75" s="143" cm="1">
        <f t="array" aca="1" ref="X75" ca="1">SUM(INDIRECT("'"&amp;TOTALCustomerSheets&amp;"'!"&amp;ADDRESS(ROW(),COLUMN())))</f>
        <v>0</v>
      </c>
      <c r="Y75" s="143" cm="1">
        <f t="array" aca="1" ref="Y75" ca="1">SUM(INDIRECT("'"&amp;TOTALCustomerSheets&amp;"'!"&amp;ADDRESS(ROW(),COLUMN())))</f>
        <v>0</v>
      </c>
      <c r="Z75" s="143" cm="1">
        <f t="array" aca="1" ref="Z75" ca="1">SUM(INDIRECT("'"&amp;TOTALCustomerSheets&amp;"'!"&amp;ADDRESS(ROW(),COLUMN())))</f>
        <v>0</v>
      </c>
    </row>
    <row r="76" spans="1:26" outlineLevel="1">
      <c r="A76" s="113">
        <f>IF(ISBLANK('Input-Accounts'!A76),"",'Input-Accounts'!A76)</f>
        <v>63</v>
      </c>
      <c r="B76" s="17" t="str">
        <f>IF(ISBLANK('Input-Accounts'!B76),"",'Input-Accounts'!B76)</f>
        <v>Compressor station equipment</v>
      </c>
      <c r="C76" s="113">
        <f>IF(ISBLANK('Input-Accounts'!C76),"",'Input-Accounts'!C76)</f>
        <v>368</v>
      </c>
      <c r="D76" s="143" cm="1">
        <f t="array" aca="1" ref="D76" ca="1">SUM(INDIRECT("'"&amp;TOTALCustomerSheets&amp;"'!"&amp;ADDRESS(ROW(),COLUMN())))</f>
        <v>0</v>
      </c>
      <c r="E76" s="143">
        <f t="shared" ref="E76" ca="1" si="11">IFERROR(IF(D76="",0,IF(D76=0,0,IF(ABS(D76-SUM($G76:$Z76))&lt;Check_Limit,0,1))),1)</f>
        <v>0</v>
      </c>
      <c r="F76" s="89"/>
      <c r="G76" s="143" cm="1">
        <f t="array" aca="1" ref="G76" ca="1">SUM(INDIRECT("'"&amp;TOTALCustomerSheets&amp;"'!"&amp;ADDRESS(ROW(),COLUMN())))</f>
        <v>0</v>
      </c>
      <c r="H76" s="143" cm="1">
        <f t="array" aca="1" ref="H76" ca="1">SUM(INDIRECT("'"&amp;TOTALCustomerSheets&amp;"'!"&amp;ADDRESS(ROW(),COLUMN())))</f>
        <v>0</v>
      </c>
      <c r="I76" s="143" cm="1">
        <f t="array" aca="1" ref="I76" ca="1">SUM(INDIRECT("'"&amp;TOTALCustomerSheets&amp;"'!"&amp;ADDRESS(ROW(),COLUMN())))</f>
        <v>0</v>
      </c>
      <c r="J76" s="143" cm="1">
        <f t="array" aca="1" ref="J76" ca="1">SUM(INDIRECT("'"&amp;TOTALCustomerSheets&amp;"'!"&amp;ADDRESS(ROW(),COLUMN())))</f>
        <v>0</v>
      </c>
      <c r="K76" s="143" cm="1">
        <f t="array" aca="1" ref="K76" ca="1">SUM(INDIRECT("'"&amp;TOTALCustomerSheets&amp;"'!"&amp;ADDRESS(ROW(),COLUMN())))</f>
        <v>0</v>
      </c>
      <c r="L76" s="143" cm="1">
        <f t="array" aca="1" ref="L76" ca="1">SUM(INDIRECT("'"&amp;TOTALCustomerSheets&amp;"'!"&amp;ADDRESS(ROW(),COLUMN())))</f>
        <v>0</v>
      </c>
      <c r="M76" s="143" cm="1">
        <f t="array" aca="1" ref="M76" ca="1">SUM(INDIRECT("'"&amp;TOTALCustomerSheets&amp;"'!"&amp;ADDRESS(ROW(),COLUMN())))</f>
        <v>0</v>
      </c>
      <c r="N76" s="143" cm="1">
        <f t="array" aca="1" ref="N76" ca="1">SUM(INDIRECT("'"&amp;TOTALCustomerSheets&amp;"'!"&amp;ADDRESS(ROW(),COLUMN())))</f>
        <v>0</v>
      </c>
      <c r="O76" s="143" cm="1">
        <f t="array" aca="1" ref="O76" ca="1">SUM(INDIRECT("'"&amp;TOTALCustomerSheets&amp;"'!"&amp;ADDRESS(ROW(),COLUMN())))</f>
        <v>0</v>
      </c>
      <c r="P76" s="143" cm="1">
        <f t="array" aca="1" ref="P76" ca="1">SUM(INDIRECT("'"&amp;TOTALCustomerSheets&amp;"'!"&amp;ADDRESS(ROW(),COLUMN())))</f>
        <v>0</v>
      </c>
      <c r="Q76" s="143" cm="1">
        <f t="array" aca="1" ref="Q76" ca="1">SUM(INDIRECT("'"&amp;TOTALCustomerSheets&amp;"'!"&amp;ADDRESS(ROW(),COLUMN())))</f>
        <v>0</v>
      </c>
      <c r="R76" s="143" cm="1">
        <f t="array" aca="1" ref="R76" ca="1">SUM(INDIRECT("'"&amp;TOTALCustomerSheets&amp;"'!"&amp;ADDRESS(ROW(),COLUMN())))</f>
        <v>0</v>
      </c>
      <c r="S76" s="143" cm="1">
        <f t="array" aca="1" ref="S76" ca="1">SUM(INDIRECT("'"&amp;TOTALCustomerSheets&amp;"'!"&amp;ADDRESS(ROW(),COLUMN())))</f>
        <v>0</v>
      </c>
      <c r="T76" s="143" cm="1">
        <f t="array" aca="1" ref="T76" ca="1">SUM(INDIRECT("'"&amp;TOTALCustomerSheets&amp;"'!"&amp;ADDRESS(ROW(),COLUMN())))</f>
        <v>0</v>
      </c>
      <c r="U76" s="143" cm="1">
        <f t="array" aca="1" ref="U76" ca="1">SUM(INDIRECT("'"&amp;TOTALCustomerSheets&amp;"'!"&amp;ADDRESS(ROW(),COLUMN())))</f>
        <v>0</v>
      </c>
      <c r="V76" s="143" cm="1">
        <f t="array" aca="1" ref="V76" ca="1">SUM(INDIRECT("'"&amp;TOTALCustomerSheets&amp;"'!"&amp;ADDRESS(ROW(),COLUMN())))</f>
        <v>0</v>
      </c>
      <c r="W76" s="143" cm="1">
        <f t="array" aca="1" ref="W76" ca="1">SUM(INDIRECT("'"&amp;TOTALCustomerSheets&amp;"'!"&amp;ADDRESS(ROW(),COLUMN())))</f>
        <v>0</v>
      </c>
      <c r="X76" s="143" cm="1">
        <f t="array" aca="1" ref="X76" ca="1">SUM(INDIRECT("'"&amp;TOTALCustomerSheets&amp;"'!"&amp;ADDRESS(ROW(),COLUMN())))</f>
        <v>0</v>
      </c>
      <c r="Y76" s="143" cm="1">
        <f t="array" aca="1" ref="Y76" ca="1">SUM(INDIRECT("'"&amp;TOTALCustomerSheets&amp;"'!"&amp;ADDRESS(ROW(),COLUMN())))</f>
        <v>0</v>
      </c>
      <c r="Z76" s="143" cm="1">
        <f t="array" aca="1" ref="Z76" ca="1">SUM(INDIRECT("'"&amp;TOTALCustomerSheets&amp;"'!"&amp;ADDRESS(ROW(),COLUMN())))</f>
        <v>0</v>
      </c>
    </row>
    <row r="77" spans="1:26" outlineLevel="1">
      <c r="A77" s="113">
        <f>IF(ISBLANK('Input-Accounts'!A77),"",'Input-Accounts'!A77)</f>
        <v>64</v>
      </c>
      <c r="B77" s="17" t="str">
        <f>IF(ISBLANK('Input-Accounts'!B77),"",'Input-Accounts'!B77)</f>
        <v>Measuring and regulating station equipment</v>
      </c>
      <c r="C77" s="113">
        <f>IF(ISBLANK('Input-Accounts'!C77),"",'Input-Accounts'!C77)</f>
        <v>369</v>
      </c>
      <c r="D77" s="143" cm="1">
        <f t="array" aca="1" ref="D77" ca="1">SUM(INDIRECT("'"&amp;TOTALCustomerSheets&amp;"'!"&amp;ADDRESS(ROW(),COLUMN())))</f>
        <v>0</v>
      </c>
      <c r="E77" s="143">
        <f t="shared" ca="1" si="10"/>
        <v>0</v>
      </c>
      <c r="F77" s="89"/>
      <c r="G77" s="143" cm="1">
        <f t="array" aca="1" ref="G77" ca="1">SUM(INDIRECT("'"&amp;TOTALCustomerSheets&amp;"'!"&amp;ADDRESS(ROW(),COLUMN())))</f>
        <v>0</v>
      </c>
      <c r="H77" s="143" cm="1">
        <f t="array" aca="1" ref="H77" ca="1">SUM(INDIRECT("'"&amp;TOTALCustomerSheets&amp;"'!"&amp;ADDRESS(ROW(),COLUMN())))</f>
        <v>0</v>
      </c>
      <c r="I77" s="143" cm="1">
        <f t="array" aca="1" ref="I77" ca="1">SUM(INDIRECT("'"&amp;TOTALCustomerSheets&amp;"'!"&amp;ADDRESS(ROW(),COLUMN())))</f>
        <v>0</v>
      </c>
      <c r="J77" s="143" cm="1">
        <f t="array" aca="1" ref="J77" ca="1">SUM(INDIRECT("'"&amp;TOTALCustomerSheets&amp;"'!"&amp;ADDRESS(ROW(),COLUMN())))</f>
        <v>0</v>
      </c>
      <c r="K77" s="143" cm="1">
        <f t="array" aca="1" ref="K77" ca="1">SUM(INDIRECT("'"&amp;TOTALCustomerSheets&amp;"'!"&amp;ADDRESS(ROW(),COLUMN())))</f>
        <v>0</v>
      </c>
      <c r="L77" s="143" cm="1">
        <f t="array" aca="1" ref="L77" ca="1">SUM(INDIRECT("'"&amp;TOTALCustomerSheets&amp;"'!"&amp;ADDRESS(ROW(),COLUMN())))</f>
        <v>0</v>
      </c>
      <c r="M77" s="143" cm="1">
        <f t="array" aca="1" ref="M77" ca="1">SUM(INDIRECT("'"&amp;TOTALCustomerSheets&amp;"'!"&amp;ADDRESS(ROW(),COLUMN())))</f>
        <v>0</v>
      </c>
      <c r="N77" s="143" cm="1">
        <f t="array" aca="1" ref="N77" ca="1">SUM(INDIRECT("'"&amp;TOTALCustomerSheets&amp;"'!"&amp;ADDRESS(ROW(),COLUMN())))</f>
        <v>0</v>
      </c>
      <c r="O77" s="143" cm="1">
        <f t="array" aca="1" ref="O77" ca="1">SUM(INDIRECT("'"&amp;TOTALCustomerSheets&amp;"'!"&amp;ADDRESS(ROW(),COLUMN())))</f>
        <v>0</v>
      </c>
      <c r="P77" s="143" cm="1">
        <f t="array" aca="1" ref="P77" ca="1">SUM(INDIRECT("'"&amp;TOTALCustomerSheets&amp;"'!"&amp;ADDRESS(ROW(),COLUMN())))</f>
        <v>0</v>
      </c>
      <c r="Q77" s="143" cm="1">
        <f t="array" aca="1" ref="Q77" ca="1">SUM(INDIRECT("'"&amp;TOTALCustomerSheets&amp;"'!"&amp;ADDRESS(ROW(),COLUMN())))</f>
        <v>0</v>
      </c>
      <c r="R77" s="143" cm="1">
        <f t="array" aca="1" ref="R77" ca="1">SUM(INDIRECT("'"&amp;TOTALCustomerSheets&amp;"'!"&amp;ADDRESS(ROW(),COLUMN())))</f>
        <v>0</v>
      </c>
      <c r="S77" s="143" cm="1">
        <f t="array" aca="1" ref="S77" ca="1">SUM(INDIRECT("'"&amp;TOTALCustomerSheets&amp;"'!"&amp;ADDRESS(ROW(),COLUMN())))</f>
        <v>0</v>
      </c>
      <c r="T77" s="143" cm="1">
        <f t="array" aca="1" ref="T77" ca="1">SUM(INDIRECT("'"&amp;TOTALCustomerSheets&amp;"'!"&amp;ADDRESS(ROW(),COLUMN())))</f>
        <v>0</v>
      </c>
      <c r="U77" s="143" cm="1">
        <f t="array" aca="1" ref="U77" ca="1">SUM(INDIRECT("'"&amp;TOTALCustomerSheets&amp;"'!"&amp;ADDRESS(ROW(),COLUMN())))</f>
        <v>0</v>
      </c>
      <c r="V77" s="143" cm="1">
        <f t="array" aca="1" ref="V77" ca="1">SUM(INDIRECT("'"&amp;TOTALCustomerSheets&amp;"'!"&amp;ADDRESS(ROW(),COLUMN())))</f>
        <v>0</v>
      </c>
      <c r="W77" s="143" cm="1">
        <f t="array" aca="1" ref="W77" ca="1">SUM(INDIRECT("'"&amp;TOTALCustomerSheets&amp;"'!"&amp;ADDRESS(ROW(),COLUMN())))</f>
        <v>0</v>
      </c>
      <c r="X77" s="143" cm="1">
        <f t="array" aca="1" ref="X77" ca="1">SUM(INDIRECT("'"&amp;TOTALCustomerSheets&amp;"'!"&amp;ADDRESS(ROW(),COLUMN())))</f>
        <v>0</v>
      </c>
      <c r="Y77" s="143" cm="1">
        <f t="array" aca="1" ref="Y77" ca="1">SUM(INDIRECT("'"&amp;TOTALCustomerSheets&amp;"'!"&amp;ADDRESS(ROW(),COLUMN())))</f>
        <v>0</v>
      </c>
      <c r="Z77" s="143" cm="1">
        <f t="array" aca="1" ref="Z77" ca="1">SUM(INDIRECT("'"&amp;TOTALCustomerSheets&amp;"'!"&amp;ADDRESS(ROW(),COLUMN())))</f>
        <v>0</v>
      </c>
    </row>
    <row r="78" spans="1:26" outlineLevel="1">
      <c r="A78" s="113">
        <f>IF(ISBLANK('Input-Accounts'!A78),"",'Input-Accounts'!A78)</f>
        <v>65</v>
      </c>
      <c r="B78" s="17" t="str">
        <f>IF(ISBLANK('Input-Accounts'!B78),"",'Input-Accounts'!B78)</f>
        <v>Communication equipment</v>
      </c>
      <c r="C78" s="113">
        <f>IF(ISBLANK('Input-Accounts'!C78),"",'Input-Accounts'!C78)</f>
        <v>370</v>
      </c>
      <c r="D78" s="143" cm="1">
        <f t="array" aca="1" ref="D78" ca="1">SUM(INDIRECT("'"&amp;TOTALCustomerSheets&amp;"'!"&amp;ADDRESS(ROW(),COLUMN())))</f>
        <v>0</v>
      </c>
      <c r="E78" s="143">
        <f t="shared" ca="1" si="10"/>
        <v>0</v>
      </c>
      <c r="F78" s="89"/>
      <c r="G78" s="143" cm="1">
        <f t="array" aca="1" ref="G78" ca="1">SUM(INDIRECT("'"&amp;TOTALCustomerSheets&amp;"'!"&amp;ADDRESS(ROW(),COLUMN())))</f>
        <v>0</v>
      </c>
      <c r="H78" s="143" cm="1">
        <f t="array" aca="1" ref="H78" ca="1">SUM(INDIRECT("'"&amp;TOTALCustomerSheets&amp;"'!"&amp;ADDRESS(ROW(),COLUMN())))</f>
        <v>0</v>
      </c>
      <c r="I78" s="143" cm="1">
        <f t="array" aca="1" ref="I78" ca="1">SUM(INDIRECT("'"&amp;TOTALCustomerSheets&amp;"'!"&amp;ADDRESS(ROW(),COLUMN())))</f>
        <v>0</v>
      </c>
      <c r="J78" s="143" cm="1">
        <f t="array" aca="1" ref="J78" ca="1">SUM(INDIRECT("'"&amp;TOTALCustomerSheets&amp;"'!"&amp;ADDRESS(ROW(),COLUMN())))</f>
        <v>0</v>
      </c>
      <c r="K78" s="143" cm="1">
        <f t="array" aca="1" ref="K78" ca="1">SUM(INDIRECT("'"&amp;TOTALCustomerSheets&amp;"'!"&amp;ADDRESS(ROW(),COLUMN())))</f>
        <v>0</v>
      </c>
      <c r="L78" s="143" cm="1">
        <f t="array" aca="1" ref="L78" ca="1">SUM(INDIRECT("'"&amp;TOTALCustomerSheets&amp;"'!"&amp;ADDRESS(ROW(),COLUMN())))</f>
        <v>0</v>
      </c>
      <c r="M78" s="143" cm="1">
        <f t="array" aca="1" ref="M78" ca="1">SUM(INDIRECT("'"&amp;TOTALCustomerSheets&amp;"'!"&amp;ADDRESS(ROW(),COLUMN())))</f>
        <v>0</v>
      </c>
      <c r="N78" s="143" cm="1">
        <f t="array" aca="1" ref="N78" ca="1">SUM(INDIRECT("'"&amp;TOTALCustomerSheets&amp;"'!"&amp;ADDRESS(ROW(),COLUMN())))</f>
        <v>0</v>
      </c>
      <c r="O78" s="143" cm="1">
        <f t="array" aca="1" ref="O78" ca="1">SUM(INDIRECT("'"&amp;TOTALCustomerSheets&amp;"'!"&amp;ADDRESS(ROW(),COLUMN())))</f>
        <v>0</v>
      </c>
      <c r="P78" s="143" cm="1">
        <f t="array" aca="1" ref="P78" ca="1">SUM(INDIRECT("'"&amp;TOTALCustomerSheets&amp;"'!"&amp;ADDRESS(ROW(),COLUMN())))</f>
        <v>0</v>
      </c>
      <c r="Q78" s="143" cm="1">
        <f t="array" aca="1" ref="Q78" ca="1">SUM(INDIRECT("'"&amp;TOTALCustomerSheets&amp;"'!"&amp;ADDRESS(ROW(),COLUMN())))</f>
        <v>0</v>
      </c>
      <c r="R78" s="143" cm="1">
        <f t="array" aca="1" ref="R78" ca="1">SUM(INDIRECT("'"&amp;TOTALCustomerSheets&amp;"'!"&amp;ADDRESS(ROW(),COLUMN())))</f>
        <v>0</v>
      </c>
      <c r="S78" s="143" cm="1">
        <f t="array" aca="1" ref="S78" ca="1">SUM(INDIRECT("'"&amp;TOTALCustomerSheets&amp;"'!"&amp;ADDRESS(ROW(),COLUMN())))</f>
        <v>0</v>
      </c>
      <c r="T78" s="143" cm="1">
        <f t="array" aca="1" ref="T78" ca="1">SUM(INDIRECT("'"&amp;TOTALCustomerSheets&amp;"'!"&amp;ADDRESS(ROW(),COLUMN())))</f>
        <v>0</v>
      </c>
      <c r="U78" s="143" cm="1">
        <f t="array" aca="1" ref="U78" ca="1">SUM(INDIRECT("'"&amp;TOTALCustomerSheets&amp;"'!"&amp;ADDRESS(ROW(),COLUMN())))</f>
        <v>0</v>
      </c>
      <c r="V78" s="143" cm="1">
        <f t="array" aca="1" ref="V78" ca="1">SUM(INDIRECT("'"&amp;TOTALCustomerSheets&amp;"'!"&amp;ADDRESS(ROW(),COLUMN())))</f>
        <v>0</v>
      </c>
      <c r="W78" s="143" cm="1">
        <f t="array" aca="1" ref="W78" ca="1">SUM(INDIRECT("'"&amp;TOTALCustomerSheets&amp;"'!"&amp;ADDRESS(ROW(),COLUMN())))</f>
        <v>0</v>
      </c>
      <c r="X78" s="143" cm="1">
        <f t="array" aca="1" ref="X78" ca="1">SUM(INDIRECT("'"&amp;TOTALCustomerSheets&amp;"'!"&amp;ADDRESS(ROW(),COLUMN())))</f>
        <v>0</v>
      </c>
      <c r="Y78" s="143" cm="1">
        <f t="array" aca="1" ref="Y78" ca="1">SUM(INDIRECT("'"&amp;TOTALCustomerSheets&amp;"'!"&amp;ADDRESS(ROW(),COLUMN())))</f>
        <v>0</v>
      </c>
      <c r="Z78" s="143" cm="1">
        <f t="array" aca="1" ref="Z78" ca="1">SUM(INDIRECT("'"&amp;TOTALCustomerSheets&amp;"'!"&amp;ADDRESS(ROW(),COLUMN())))</f>
        <v>0</v>
      </c>
    </row>
    <row r="79" spans="1:26" outlineLevel="1">
      <c r="A79" s="113">
        <f>IF(ISBLANK('Input-Accounts'!A79),"",'Input-Accounts'!A79)</f>
        <v>66</v>
      </c>
      <c r="B79" s="79" t="str">
        <f>IF(ISBLANK('Input-Accounts'!B79),"",'Input-Accounts'!B79)</f>
        <v xml:space="preserve">Subtotal - Transmission plant </v>
      </c>
      <c r="C79" s="113" t="str">
        <f>IF(ISBLANK('Input-Accounts'!C79),"",'Input-Accounts'!C79)</f>
        <v/>
      </c>
      <c r="D79" s="144" cm="1">
        <f t="array" aca="1" ref="D79" ca="1">SUM(INDIRECT("'"&amp;TOTALCustomerSheets&amp;"'!"&amp;ADDRESS(ROW(),COLUMN())))</f>
        <v>0</v>
      </c>
      <c r="E79" s="143">
        <f t="shared" ref="E79:E117" ca="1" si="12">IFERROR(IF(D79="",0,IF(D79=0,0,IF(ABS(D79-SUM($G79:$Z79))&lt;Check_Limit,0,1))),1)</f>
        <v>0</v>
      </c>
      <c r="G79" s="144" cm="1">
        <f t="array" aca="1" ref="G79" ca="1">SUM(INDIRECT("'"&amp;TOTALCustomerSheets&amp;"'!"&amp;ADDRESS(ROW(),COLUMN())))</f>
        <v>0</v>
      </c>
      <c r="H79" s="144" cm="1">
        <f t="array" aca="1" ref="H79" ca="1">SUM(INDIRECT("'"&amp;TOTALCustomerSheets&amp;"'!"&amp;ADDRESS(ROW(),COLUMN())))</f>
        <v>0</v>
      </c>
      <c r="I79" s="144" cm="1">
        <f t="array" aca="1" ref="I79" ca="1">SUM(INDIRECT("'"&amp;TOTALCustomerSheets&amp;"'!"&amp;ADDRESS(ROW(),COLUMN())))</f>
        <v>0</v>
      </c>
      <c r="J79" s="144" cm="1">
        <f t="array" aca="1" ref="J79" ca="1">SUM(INDIRECT("'"&amp;TOTALCustomerSheets&amp;"'!"&amp;ADDRESS(ROW(),COLUMN())))</f>
        <v>0</v>
      </c>
      <c r="K79" s="144" cm="1">
        <f t="array" aca="1" ref="K79" ca="1">SUM(INDIRECT("'"&amp;TOTALCustomerSheets&amp;"'!"&amp;ADDRESS(ROW(),COLUMN())))</f>
        <v>0</v>
      </c>
      <c r="L79" s="144" cm="1">
        <f t="array" aca="1" ref="L79" ca="1">SUM(INDIRECT("'"&amp;TOTALCustomerSheets&amp;"'!"&amp;ADDRESS(ROW(),COLUMN())))</f>
        <v>0</v>
      </c>
      <c r="M79" s="144" cm="1">
        <f t="array" aca="1" ref="M79" ca="1">SUM(INDIRECT("'"&amp;TOTALCustomerSheets&amp;"'!"&amp;ADDRESS(ROW(),COLUMN())))</f>
        <v>0</v>
      </c>
      <c r="N79" s="144" cm="1">
        <f t="array" aca="1" ref="N79" ca="1">SUM(INDIRECT("'"&amp;TOTALCustomerSheets&amp;"'!"&amp;ADDRESS(ROW(),COLUMN())))</f>
        <v>0</v>
      </c>
      <c r="O79" s="144" cm="1">
        <f t="array" aca="1" ref="O79" ca="1">SUM(INDIRECT("'"&amp;TOTALCustomerSheets&amp;"'!"&amp;ADDRESS(ROW(),COLUMN())))</f>
        <v>0</v>
      </c>
      <c r="P79" s="144" cm="1">
        <f t="array" aca="1" ref="P79" ca="1">SUM(INDIRECT("'"&amp;TOTALCustomerSheets&amp;"'!"&amp;ADDRESS(ROW(),COLUMN())))</f>
        <v>0</v>
      </c>
      <c r="Q79" s="144" cm="1">
        <f t="array" aca="1" ref="Q79" ca="1">SUM(INDIRECT("'"&amp;TOTALCustomerSheets&amp;"'!"&amp;ADDRESS(ROW(),COLUMN())))</f>
        <v>0</v>
      </c>
      <c r="R79" s="144" cm="1">
        <f t="array" aca="1" ref="R79" ca="1">SUM(INDIRECT("'"&amp;TOTALCustomerSheets&amp;"'!"&amp;ADDRESS(ROW(),COLUMN())))</f>
        <v>0</v>
      </c>
      <c r="S79" s="144" cm="1">
        <f t="array" aca="1" ref="S79" ca="1">SUM(INDIRECT("'"&amp;TOTALCustomerSheets&amp;"'!"&amp;ADDRESS(ROW(),COLUMN())))</f>
        <v>0</v>
      </c>
      <c r="T79" s="144" cm="1">
        <f t="array" aca="1" ref="T79" ca="1">SUM(INDIRECT("'"&amp;TOTALCustomerSheets&amp;"'!"&amp;ADDRESS(ROW(),COLUMN())))</f>
        <v>0</v>
      </c>
      <c r="U79" s="144" cm="1">
        <f t="array" aca="1" ref="U79" ca="1">SUM(INDIRECT("'"&amp;TOTALCustomerSheets&amp;"'!"&amp;ADDRESS(ROW(),COLUMN())))</f>
        <v>0</v>
      </c>
      <c r="V79" s="144" cm="1">
        <f t="array" aca="1" ref="V79" ca="1">SUM(INDIRECT("'"&amp;TOTALCustomerSheets&amp;"'!"&amp;ADDRESS(ROW(),COLUMN())))</f>
        <v>0</v>
      </c>
      <c r="W79" s="144" cm="1">
        <f t="array" aca="1" ref="W79" ca="1">SUM(INDIRECT("'"&amp;TOTALCustomerSheets&amp;"'!"&amp;ADDRESS(ROW(),COLUMN())))</f>
        <v>0</v>
      </c>
      <c r="X79" s="144" cm="1">
        <f t="array" aca="1" ref="X79" ca="1">SUM(INDIRECT("'"&amp;TOTALCustomerSheets&amp;"'!"&amp;ADDRESS(ROW(),COLUMN())))</f>
        <v>0</v>
      </c>
      <c r="Y79" s="144" cm="1">
        <f t="array" aca="1" ref="Y79" ca="1">SUM(INDIRECT("'"&amp;TOTALCustomerSheets&amp;"'!"&amp;ADDRESS(ROW(),COLUMN())))</f>
        <v>0</v>
      </c>
      <c r="Z79" s="144" cm="1">
        <f t="array" aca="1" ref="Z79" ca="1">SUM(INDIRECT("'"&amp;TOTALCustomerSheets&amp;"'!"&amp;ADDRESS(ROW(),COLUMN())))</f>
        <v>0</v>
      </c>
    </row>
    <row r="80" spans="1:26" outlineLevel="1">
      <c r="A80" s="113" t="str">
        <f>IF(ISBLANK('Input-Accounts'!A80),"",'Input-Accounts'!A80)</f>
        <v/>
      </c>
      <c r="B80" s="17" t="str">
        <f>IF(ISBLANK('Input-Accounts'!B80),"",'Input-Accounts'!B80)</f>
        <v/>
      </c>
      <c r="C80" s="113" t="str">
        <f>IF(ISBLANK('Input-Accounts'!C80),"",'Input-Accounts'!C80)</f>
        <v/>
      </c>
      <c r="D80" s="143"/>
      <c r="E80" s="143">
        <f t="shared" si="12"/>
        <v>0</v>
      </c>
      <c r="F80" s="89"/>
      <c r="G80" s="143"/>
      <c r="H80" s="143"/>
      <c r="I80" s="143"/>
      <c r="J80" s="143"/>
      <c r="K80" s="143"/>
      <c r="L80" s="143"/>
      <c r="M80" s="143"/>
      <c r="N80" s="143" cm="1">
        <f t="array" aca="1" ref="N80" ca="1">SUM(INDIRECT("'"&amp;TOTALCustomerSheets&amp;"'!"&amp;ADDRESS(ROW(),COLUMN())))</f>
        <v>0</v>
      </c>
      <c r="O80" s="143" cm="1">
        <f t="array" aca="1" ref="O80" ca="1">SUM(INDIRECT("'"&amp;TOTALCustomerSheets&amp;"'!"&amp;ADDRESS(ROW(),COLUMN())))</f>
        <v>0</v>
      </c>
      <c r="P80" s="143" cm="1">
        <f t="array" aca="1" ref="P80" ca="1">SUM(INDIRECT("'"&amp;TOTALCustomerSheets&amp;"'!"&amp;ADDRESS(ROW(),COLUMN())))</f>
        <v>0</v>
      </c>
      <c r="Q80" s="143" cm="1">
        <f t="array" aca="1" ref="Q80" ca="1">SUM(INDIRECT("'"&amp;TOTALCustomerSheets&amp;"'!"&amp;ADDRESS(ROW(),COLUMN())))</f>
        <v>0</v>
      </c>
      <c r="R80" s="143" cm="1">
        <f t="array" aca="1" ref="R80" ca="1">SUM(INDIRECT("'"&amp;TOTALCustomerSheets&amp;"'!"&amp;ADDRESS(ROW(),COLUMN())))</f>
        <v>0</v>
      </c>
      <c r="S80" s="143" cm="1">
        <f t="array" aca="1" ref="S80" ca="1">SUM(INDIRECT("'"&amp;TOTALCustomerSheets&amp;"'!"&amp;ADDRESS(ROW(),COLUMN())))</f>
        <v>0</v>
      </c>
      <c r="T80" s="143" cm="1">
        <f t="array" aca="1" ref="T80" ca="1">SUM(INDIRECT("'"&amp;TOTALCustomerSheets&amp;"'!"&amp;ADDRESS(ROW(),COLUMN())))</f>
        <v>0</v>
      </c>
      <c r="U80" s="143" cm="1">
        <f t="array" aca="1" ref="U80" ca="1">SUM(INDIRECT("'"&amp;TOTALCustomerSheets&amp;"'!"&amp;ADDRESS(ROW(),COLUMN())))</f>
        <v>0</v>
      </c>
      <c r="V80" s="143" cm="1">
        <f t="array" aca="1" ref="V80" ca="1">SUM(INDIRECT("'"&amp;TOTALCustomerSheets&amp;"'!"&amp;ADDRESS(ROW(),COLUMN())))</f>
        <v>0</v>
      </c>
      <c r="W80" s="143" cm="1">
        <f t="array" aca="1" ref="W80" ca="1">SUM(INDIRECT("'"&amp;TOTALCustomerSheets&amp;"'!"&amp;ADDRESS(ROW(),COLUMN())))</f>
        <v>0</v>
      </c>
      <c r="X80" s="143" cm="1">
        <f t="array" aca="1" ref="X80" ca="1">SUM(INDIRECT("'"&amp;TOTALCustomerSheets&amp;"'!"&amp;ADDRESS(ROW(),COLUMN())))</f>
        <v>0</v>
      </c>
      <c r="Y80" s="143" cm="1">
        <f t="array" aca="1" ref="Y80" ca="1">SUM(INDIRECT("'"&amp;TOTALCustomerSheets&amp;"'!"&amp;ADDRESS(ROW(),COLUMN())))</f>
        <v>0</v>
      </c>
      <c r="Z80" s="143" cm="1">
        <f t="array" aca="1" ref="Z80" ca="1">SUM(INDIRECT("'"&amp;TOTALCustomerSheets&amp;"'!"&amp;ADDRESS(ROW(),COLUMN())))</f>
        <v>0</v>
      </c>
    </row>
    <row r="81" spans="1:26" outlineLevel="1">
      <c r="A81" s="113">
        <f>IF(ISBLANK('Input-Accounts'!A81),"",'Input-Accounts'!A81)</f>
        <v>67</v>
      </c>
      <c r="B81" s="81" t="str">
        <f>IF(ISBLANK('Input-Accounts'!B81),"",'Input-Accounts'!B81)</f>
        <v>Distribution Plant</v>
      </c>
      <c r="C81" s="113" t="str">
        <f>IF(ISBLANK('Input-Accounts'!C81),"",'Input-Accounts'!C81)</f>
        <v/>
      </c>
      <c r="D81" s="143"/>
      <c r="E81" s="143">
        <f t="shared" si="12"/>
        <v>0</v>
      </c>
      <c r="F81" s="89"/>
      <c r="G81" s="143"/>
      <c r="H81" s="143"/>
      <c r="I81" s="143"/>
      <c r="J81" s="143"/>
      <c r="K81" s="143"/>
      <c r="L81" s="143"/>
      <c r="M81" s="143"/>
      <c r="N81" s="143" cm="1">
        <f t="array" aca="1" ref="N81" ca="1">SUM(INDIRECT("'"&amp;TOTALCustomerSheets&amp;"'!"&amp;ADDRESS(ROW(),COLUMN())))</f>
        <v>0</v>
      </c>
      <c r="O81" s="143" cm="1">
        <f t="array" aca="1" ref="O81" ca="1">SUM(INDIRECT("'"&amp;TOTALCustomerSheets&amp;"'!"&amp;ADDRESS(ROW(),COLUMN())))</f>
        <v>0</v>
      </c>
      <c r="P81" s="143" cm="1">
        <f t="array" aca="1" ref="P81" ca="1">SUM(INDIRECT("'"&amp;TOTALCustomerSheets&amp;"'!"&amp;ADDRESS(ROW(),COLUMN())))</f>
        <v>0</v>
      </c>
      <c r="Q81" s="143" cm="1">
        <f t="array" aca="1" ref="Q81" ca="1">SUM(INDIRECT("'"&amp;TOTALCustomerSheets&amp;"'!"&amp;ADDRESS(ROW(),COLUMN())))</f>
        <v>0</v>
      </c>
      <c r="R81" s="143" cm="1">
        <f t="array" aca="1" ref="R81" ca="1">SUM(INDIRECT("'"&amp;TOTALCustomerSheets&amp;"'!"&amp;ADDRESS(ROW(),COLUMN())))</f>
        <v>0</v>
      </c>
      <c r="S81" s="143" cm="1">
        <f t="array" aca="1" ref="S81" ca="1">SUM(INDIRECT("'"&amp;TOTALCustomerSheets&amp;"'!"&amp;ADDRESS(ROW(),COLUMN())))</f>
        <v>0</v>
      </c>
      <c r="T81" s="143" cm="1">
        <f t="array" aca="1" ref="T81" ca="1">SUM(INDIRECT("'"&amp;TOTALCustomerSheets&amp;"'!"&amp;ADDRESS(ROW(),COLUMN())))</f>
        <v>0</v>
      </c>
      <c r="U81" s="143" cm="1">
        <f t="array" aca="1" ref="U81" ca="1">SUM(INDIRECT("'"&amp;TOTALCustomerSheets&amp;"'!"&amp;ADDRESS(ROW(),COLUMN())))</f>
        <v>0</v>
      </c>
      <c r="V81" s="143" cm="1">
        <f t="array" aca="1" ref="V81" ca="1">SUM(INDIRECT("'"&amp;TOTALCustomerSheets&amp;"'!"&amp;ADDRESS(ROW(),COLUMN())))</f>
        <v>0</v>
      </c>
      <c r="W81" s="143" cm="1">
        <f t="array" aca="1" ref="W81" ca="1">SUM(INDIRECT("'"&amp;TOTALCustomerSheets&amp;"'!"&amp;ADDRESS(ROW(),COLUMN())))</f>
        <v>0</v>
      </c>
      <c r="X81" s="143" cm="1">
        <f t="array" aca="1" ref="X81" ca="1">SUM(INDIRECT("'"&amp;TOTALCustomerSheets&amp;"'!"&amp;ADDRESS(ROW(),COLUMN())))</f>
        <v>0</v>
      </c>
      <c r="Y81" s="143" cm="1">
        <f t="array" aca="1" ref="Y81" ca="1">SUM(INDIRECT("'"&amp;TOTALCustomerSheets&amp;"'!"&amp;ADDRESS(ROW(),COLUMN())))</f>
        <v>0</v>
      </c>
      <c r="Z81" s="143" cm="1">
        <f t="array" aca="1" ref="Z81" ca="1">SUM(INDIRECT("'"&amp;TOTALCustomerSheets&amp;"'!"&amp;ADDRESS(ROW(),COLUMN())))</f>
        <v>0</v>
      </c>
    </row>
    <row r="82" spans="1:26" outlineLevel="1">
      <c r="A82" s="113">
        <f>IF(ISBLANK('Input-Accounts'!A82),"",'Input-Accounts'!A82)</f>
        <v>68</v>
      </c>
      <c r="B82" s="17" t="str">
        <f>IF(ISBLANK('Input-Accounts'!B82),"",'Input-Accounts'!B82)</f>
        <v>Land and Land Rights</v>
      </c>
      <c r="C82" s="113">
        <f>IF(ISBLANK('Input-Accounts'!C82),"",'Input-Accounts'!C82)</f>
        <v>374</v>
      </c>
      <c r="D82" s="143" cm="1">
        <f t="array" aca="1" ref="D82" ca="1">SUM(INDIRECT("'"&amp;TOTALCustomerSheets&amp;"'!"&amp;ADDRESS(ROW(),COLUMN())))</f>
        <v>0</v>
      </c>
      <c r="E82" s="143">
        <f t="shared" ca="1" si="12"/>
        <v>0</v>
      </c>
      <c r="F82" s="89"/>
      <c r="G82" s="143" cm="1">
        <f t="array" aca="1" ref="G82" ca="1">SUM(INDIRECT("'"&amp;TOTALCustomerSheets&amp;"'!"&amp;ADDRESS(ROW(),COLUMN())))</f>
        <v>0</v>
      </c>
      <c r="H82" s="143" cm="1">
        <f t="array" aca="1" ref="H82" ca="1">SUM(INDIRECT("'"&amp;TOTALCustomerSheets&amp;"'!"&amp;ADDRESS(ROW(),COLUMN())))</f>
        <v>0</v>
      </c>
      <c r="I82" s="143" cm="1">
        <f t="array" aca="1" ref="I82" ca="1">SUM(INDIRECT("'"&amp;TOTALCustomerSheets&amp;"'!"&amp;ADDRESS(ROW(),COLUMN())))</f>
        <v>0</v>
      </c>
      <c r="J82" s="143" cm="1">
        <f t="array" aca="1" ref="J82" ca="1">SUM(INDIRECT("'"&amp;TOTALCustomerSheets&amp;"'!"&amp;ADDRESS(ROW(),COLUMN())))</f>
        <v>0</v>
      </c>
      <c r="K82" s="143" cm="1">
        <f t="array" aca="1" ref="K82" ca="1">SUM(INDIRECT("'"&amp;TOTALCustomerSheets&amp;"'!"&amp;ADDRESS(ROW(),COLUMN())))</f>
        <v>0</v>
      </c>
      <c r="L82" s="143" cm="1">
        <f t="array" aca="1" ref="L82" ca="1">SUM(INDIRECT("'"&amp;TOTALCustomerSheets&amp;"'!"&amp;ADDRESS(ROW(),COLUMN())))</f>
        <v>0</v>
      </c>
      <c r="M82" s="143" cm="1">
        <f t="array" aca="1" ref="M82" ca="1">SUM(INDIRECT("'"&amp;TOTALCustomerSheets&amp;"'!"&amp;ADDRESS(ROW(),COLUMN())))</f>
        <v>0</v>
      </c>
      <c r="N82" s="143" cm="1">
        <f t="array" aca="1" ref="N82" ca="1">SUM(INDIRECT("'"&amp;TOTALCustomerSheets&amp;"'!"&amp;ADDRESS(ROW(),COLUMN())))</f>
        <v>0</v>
      </c>
      <c r="O82" s="143" cm="1">
        <f t="array" aca="1" ref="O82" ca="1">SUM(INDIRECT("'"&amp;TOTALCustomerSheets&amp;"'!"&amp;ADDRESS(ROW(),COLUMN())))</f>
        <v>0</v>
      </c>
      <c r="P82" s="143" cm="1">
        <f t="array" aca="1" ref="P82" ca="1">SUM(INDIRECT("'"&amp;TOTALCustomerSheets&amp;"'!"&amp;ADDRESS(ROW(),COLUMN())))</f>
        <v>0</v>
      </c>
      <c r="Q82" s="143" cm="1">
        <f t="array" aca="1" ref="Q82" ca="1">SUM(INDIRECT("'"&amp;TOTALCustomerSheets&amp;"'!"&amp;ADDRESS(ROW(),COLUMN())))</f>
        <v>0</v>
      </c>
      <c r="R82" s="143" cm="1">
        <f t="array" aca="1" ref="R82" ca="1">SUM(INDIRECT("'"&amp;TOTALCustomerSheets&amp;"'!"&amp;ADDRESS(ROW(),COLUMN())))</f>
        <v>0</v>
      </c>
      <c r="S82" s="143" cm="1">
        <f t="array" aca="1" ref="S82" ca="1">SUM(INDIRECT("'"&amp;TOTALCustomerSheets&amp;"'!"&amp;ADDRESS(ROW(),COLUMN())))</f>
        <v>0</v>
      </c>
      <c r="T82" s="143" cm="1">
        <f t="array" aca="1" ref="T82" ca="1">SUM(INDIRECT("'"&amp;TOTALCustomerSheets&amp;"'!"&amp;ADDRESS(ROW(),COLUMN())))</f>
        <v>0</v>
      </c>
      <c r="U82" s="143" cm="1">
        <f t="array" aca="1" ref="U82" ca="1">SUM(INDIRECT("'"&amp;TOTALCustomerSheets&amp;"'!"&amp;ADDRESS(ROW(),COLUMN())))</f>
        <v>0</v>
      </c>
      <c r="V82" s="143" cm="1">
        <f t="array" aca="1" ref="V82" ca="1">SUM(INDIRECT("'"&amp;TOTALCustomerSheets&amp;"'!"&amp;ADDRESS(ROW(),COLUMN())))</f>
        <v>0</v>
      </c>
      <c r="W82" s="143" cm="1">
        <f t="array" aca="1" ref="W82" ca="1">SUM(INDIRECT("'"&amp;TOTALCustomerSheets&amp;"'!"&amp;ADDRESS(ROW(),COLUMN())))</f>
        <v>0</v>
      </c>
      <c r="X82" s="143" cm="1">
        <f t="array" aca="1" ref="X82" ca="1">SUM(INDIRECT("'"&amp;TOTALCustomerSheets&amp;"'!"&amp;ADDRESS(ROW(),COLUMN())))</f>
        <v>0</v>
      </c>
      <c r="Y82" s="143" cm="1">
        <f t="array" aca="1" ref="Y82" ca="1">SUM(INDIRECT("'"&amp;TOTALCustomerSheets&amp;"'!"&amp;ADDRESS(ROW(),COLUMN())))</f>
        <v>0</v>
      </c>
      <c r="Z82" s="143" cm="1">
        <f t="array" aca="1" ref="Z82" ca="1">SUM(INDIRECT("'"&amp;TOTALCustomerSheets&amp;"'!"&amp;ADDRESS(ROW(),COLUMN())))</f>
        <v>0</v>
      </c>
    </row>
    <row r="83" spans="1:26" outlineLevel="1">
      <c r="A83" s="113">
        <f>IF(ISBLANK('Input-Accounts'!A83),"",'Input-Accounts'!A83)</f>
        <v>69</v>
      </c>
      <c r="B83" s="17" t="str">
        <f>IF(ISBLANK('Input-Accounts'!B83),"",'Input-Accounts'!B83)</f>
        <v>Structures and Improvements</v>
      </c>
      <c r="C83" s="113">
        <f>IF(ISBLANK('Input-Accounts'!C83),"",'Input-Accounts'!C83)</f>
        <v>375</v>
      </c>
      <c r="D83" s="143" cm="1">
        <f t="array" aca="1" ref="D83" ca="1">SUM(INDIRECT("'"&amp;TOTALCustomerSheets&amp;"'!"&amp;ADDRESS(ROW(),COLUMN())))</f>
        <v>0</v>
      </c>
      <c r="E83" s="143">
        <f t="shared" ca="1" si="12"/>
        <v>0</v>
      </c>
      <c r="F83" s="89"/>
      <c r="G83" s="143" cm="1">
        <f t="array" aca="1" ref="G83" ca="1">SUM(INDIRECT("'"&amp;TOTALCustomerSheets&amp;"'!"&amp;ADDRESS(ROW(),COLUMN())))</f>
        <v>0</v>
      </c>
      <c r="H83" s="143" cm="1">
        <f t="array" aca="1" ref="H83" ca="1">SUM(INDIRECT("'"&amp;TOTALCustomerSheets&amp;"'!"&amp;ADDRESS(ROW(),COLUMN())))</f>
        <v>0</v>
      </c>
      <c r="I83" s="143" cm="1">
        <f t="array" aca="1" ref="I83" ca="1">SUM(INDIRECT("'"&amp;TOTALCustomerSheets&amp;"'!"&amp;ADDRESS(ROW(),COLUMN())))</f>
        <v>0</v>
      </c>
      <c r="J83" s="143" cm="1">
        <f t="array" aca="1" ref="J83" ca="1">SUM(INDIRECT("'"&amp;TOTALCustomerSheets&amp;"'!"&amp;ADDRESS(ROW(),COLUMN())))</f>
        <v>0</v>
      </c>
      <c r="K83" s="143" cm="1">
        <f t="array" aca="1" ref="K83" ca="1">SUM(INDIRECT("'"&amp;TOTALCustomerSheets&amp;"'!"&amp;ADDRESS(ROW(),COLUMN())))</f>
        <v>0</v>
      </c>
      <c r="L83" s="143" cm="1">
        <f t="array" aca="1" ref="L83" ca="1">SUM(INDIRECT("'"&amp;TOTALCustomerSheets&amp;"'!"&amp;ADDRESS(ROW(),COLUMN())))</f>
        <v>0</v>
      </c>
      <c r="M83" s="143" cm="1">
        <f t="array" aca="1" ref="M83" ca="1">SUM(INDIRECT("'"&amp;TOTALCustomerSheets&amp;"'!"&amp;ADDRESS(ROW(),COLUMN())))</f>
        <v>0</v>
      </c>
      <c r="N83" s="143" cm="1">
        <f t="array" aca="1" ref="N83" ca="1">SUM(INDIRECT("'"&amp;TOTALCustomerSheets&amp;"'!"&amp;ADDRESS(ROW(),COLUMN())))</f>
        <v>0</v>
      </c>
      <c r="O83" s="143" cm="1">
        <f t="array" aca="1" ref="O83" ca="1">SUM(INDIRECT("'"&amp;TOTALCustomerSheets&amp;"'!"&amp;ADDRESS(ROW(),COLUMN())))</f>
        <v>0</v>
      </c>
      <c r="P83" s="143" cm="1">
        <f t="array" aca="1" ref="P83" ca="1">SUM(INDIRECT("'"&amp;TOTALCustomerSheets&amp;"'!"&amp;ADDRESS(ROW(),COLUMN())))</f>
        <v>0</v>
      </c>
      <c r="Q83" s="143" cm="1">
        <f t="array" aca="1" ref="Q83" ca="1">SUM(INDIRECT("'"&amp;TOTALCustomerSheets&amp;"'!"&amp;ADDRESS(ROW(),COLUMN())))</f>
        <v>0</v>
      </c>
      <c r="R83" s="143" cm="1">
        <f t="array" aca="1" ref="R83" ca="1">SUM(INDIRECT("'"&amp;TOTALCustomerSheets&amp;"'!"&amp;ADDRESS(ROW(),COLUMN())))</f>
        <v>0</v>
      </c>
      <c r="S83" s="143" cm="1">
        <f t="array" aca="1" ref="S83" ca="1">SUM(INDIRECT("'"&amp;TOTALCustomerSheets&amp;"'!"&amp;ADDRESS(ROW(),COLUMN())))</f>
        <v>0</v>
      </c>
      <c r="T83" s="143" cm="1">
        <f t="array" aca="1" ref="T83" ca="1">SUM(INDIRECT("'"&amp;TOTALCustomerSheets&amp;"'!"&amp;ADDRESS(ROW(),COLUMN())))</f>
        <v>0</v>
      </c>
      <c r="U83" s="143" cm="1">
        <f t="array" aca="1" ref="U83" ca="1">SUM(INDIRECT("'"&amp;TOTALCustomerSheets&amp;"'!"&amp;ADDRESS(ROW(),COLUMN())))</f>
        <v>0</v>
      </c>
      <c r="V83" s="143" cm="1">
        <f t="array" aca="1" ref="V83" ca="1">SUM(INDIRECT("'"&amp;TOTALCustomerSheets&amp;"'!"&amp;ADDRESS(ROW(),COLUMN())))</f>
        <v>0</v>
      </c>
      <c r="W83" s="143" cm="1">
        <f t="array" aca="1" ref="W83" ca="1">SUM(INDIRECT("'"&amp;TOTALCustomerSheets&amp;"'!"&amp;ADDRESS(ROW(),COLUMN())))</f>
        <v>0</v>
      </c>
      <c r="X83" s="143" cm="1">
        <f t="array" aca="1" ref="X83" ca="1">SUM(INDIRECT("'"&amp;TOTALCustomerSheets&amp;"'!"&amp;ADDRESS(ROW(),COLUMN())))</f>
        <v>0</v>
      </c>
      <c r="Y83" s="143" cm="1">
        <f t="array" aca="1" ref="Y83" ca="1">SUM(INDIRECT("'"&amp;TOTALCustomerSheets&amp;"'!"&amp;ADDRESS(ROW(),COLUMN())))</f>
        <v>0</v>
      </c>
      <c r="Z83" s="143" cm="1">
        <f t="array" aca="1" ref="Z83" ca="1">SUM(INDIRECT("'"&amp;TOTALCustomerSheets&amp;"'!"&amp;ADDRESS(ROW(),COLUMN())))</f>
        <v>0</v>
      </c>
    </row>
    <row r="84" spans="1:26" outlineLevel="1">
      <c r="A84" s="113">
        <f>IF(ISBLANK('Input-Accounts'!A84),"",'Input-Accounts'!A84)</f>
        <v>70</v>
      </c>
      <c r="B84" s="17" t="str">
        <f>IF(ISBLANK('Input-Accounts'!B84),"",'Input-Accounts'!B84)</f>
        <v>Mains</v>
      </c>
      <c r="C84" s="113">
        <f>IF(ISBLANK('Input-Accounts'!C84),"",'Input-Accounts'!C84)</f>
        <v>376</v>
      </c>
      <c r="D84" s="143" cm="1">
        <f t="array" aca="1" ref="D84" ca="1">SUM(INDIRECT("'"&amp;TOTALCustomerSheets&amp;"'!"&amp;ADDRESS(ROW(),COLUMN())))</f>
        <v>0</v>
      </c>
      <c r="E84" s="143">
        <f t="shared" ca="1" si="12"/>
        <v>0</v>
      </c>
      <c r="F84" s="89"/>
      <c r="G84" s="143" cm="1">
        <f t="array" aca="1" ref="G84" ca="1">SUM(INDIRECT("'"&amp;TOTALCustomerSheets&amp;"'!"&amp;ADDRESS(ROW(),COLUMN())))</f>
        <v>0</v>
      </c>
      <c r="H84" s="143" cm="1">
        <f t="array" aca="1" ref="H84" ca="1">SUM(INDIRECT("'"&amp;TOTALCustomerSheets&amp;"'!"&amp;ADDRESS(ROW(),COLUMN())))</f>
        <v>0</v>
      </c>
      <c r="I84" s="143" cm="1">
        <f t="array" aca="1" ref="I84" ca="1">SUM(INDIRECT("'"&amp;TOTALCustomerSheets&amp;"'!"&amp;ADDRESS(ROW(),COLUMN())))</f>
        <v>0</v>
      </c>
      <c r="J84" s="143" cm="1">
        <f t="array" aca="1" ref="J84" ca="1">SUM(INDIRECT("'"&amp;TOTALCustomerSheets&amp;"'!"&amp;ADDRESS(ROW(),COLUMN())))</f>
        <v>0</v>
      </c>
      <c r="K84" s="143" cm="1">
        <f t="array" aca="1" ref="K84" ca="1">SUM(INDIRECT("'"&amp;TOTALCustomerSheets&amp;"'!"&amp;ADDRESS(ROW(),COLUMN())))</f>
        <v>0</v>
      </c>
      <c r="L84" s="143" cm="1">
        <f t="array" aca="1" ref="L84" ca="1">SUM(INDIRECT("'"&amp;TOTALCustomerSheets&amp;"'!"&amp;ADDRESS(ROW(),COLUMN())))</f>
        <v>0</v>
      </c>
      <c r="M84" s="143" cm="1">
        <f t="array" aca="1" ref="M84" ca="1">SUM(INDIRECT("'"&amp;TOTALCustomerSheets&amp;"'!"&amp;ADDRESS(ROW(),COLUMN())))</f>
        <v>0</v>
      </c>
      <c r="N84" s="143" cm="1">
        <f t="array" aca="1" ref="N84" ca="1">SUM(INDIRECT("'"&amp;TOTALCustomerSheets&amp;"'!"&amp;ADDRESS(ROW(),COLUMN())))</f>
        <v>0</v>
      </c>
      <c r="O84" s="143" cm="1">
        <f t="array" aca="1" ref="O84" ca="1">SUM(INDIRECT("'"&amp;TOTALCustomerSheets&amp;"'!"&amp;ADDRESS(ROW(),COLUMN())))</f>
        <v>0</v>
      </c>
      <c r="P84" s="143" cm="1">
        <f t="array" aca="1" ref="P84" ca="1">SUM(INDIRECT("'"&amp;TOTALCustomerSheets&amp;"'!"&amp;ADDRESS(ROW(),COLUMN())))</f>
        <v>0</v>
      </c>
      <c r="Q84" s="143" cm="1">
        <f t="array" aca="1" ref="Q84" ca="1">SUM(INDIRECT("'"&amp;TOTALCustomerSheets&amp;"'!"&amp;ADDRESS(ROW(),COLUMN())))</f>
        <v>0</v>
      </c>
      <c r="R84" s="143" cm="1">
        <f t="array" aca="1" ref="R84" ca="1">SUM(INDIRECT("'"&amp;TOTALCustomerSheets&amp;"'!"&amp;ADDRESS(ROW(),COLUMN())))</f>
        <v>0</v>
      </c>
      <c r="S84" s="143" cm="1">
        <f t="array" aca="1" ref="S84" ca="1">SUM(INDIRECT("'"&amp;TOTALCustomerSheets&amp;"'!"&amp;ADDRESS(ROW(),COLUMN())))</f>
        <v>0</v>
      </c>
      <c r="T84" s="143" cm="1">
        <f t="array" aca="1" ref="T84" ca="1">SUM(INDIRECT("'"&amp;TOTALCustomerSheets&amp;"'!"&amp;ADDRESS(ROW(),COLUMN())))</f>
        <v>0</v>
      </c>
      <c r="U84" s="143" cm="1">
        <f t="array" aca="1" ref="U84" ca="1">SUM(INDIRECT("'"&amp;TOTALCustomerSheets&amp;"'!"&amp;ADDRESS(ROW(),COLUMN())))</f>
        <v>0</v>
      </c>
      <c r="V84" s="143" cm="1">
        <f t="array" aca="1" ref="V84" ca="1">SUM(INDIRECT("'"&amp;TOTALCustomerSheets&amp;"'!"&amp;ADDRESS(ROW(),COLUMN())))</f>
        <v>0</v>
      </c>
      <c r="W84" s="143" cm="1">
        <f t="array" aca="1" ref="W84" ca="1">SUM(INDIRECT("'"&amp;TOTALCustomerSheets&amp;"'!"&amp;ADDRESS(ROW(),COLUMN())))</f>
        <v>0</v>
      </c>
      <c r="X84" s="143" cm="1">
        <f t="array" aca="1" ref="X84" ca="1">SUM(INDIRECT("'"&amp;TOTALCustomerSheets&amp;"'!"&amp;ADDRESS(ROW(),COLUMN())))</f>
        <v>0</v>
      </c>
      <c r="Y84" s="143" cm="1">
        <f t="array" aca="1" ref="Y84" ca="1">SUM(INDIRECT("'"&amp;TOTALCustomerSheets&amp;"'!"&amp;ADDRESS(ROW(),COLUMN())))</f>
        <v>0</v>
      </c>
      <c r="Z84" s="143" cm="1">
        <f t="array" aca="1" ref="Z84" ca="1">SUM(INDIRECT("'"&amp;TOTALCustomerSheets&amp;"'!"&amp;ADDRESS(ROW(),COLUMN())))</f>
        <v>0</v>
      </c>
    </row>
    <row r="85" spans="1:26" outlineLevel="1">
      <c r="A85" s="113">
        <f>IF(ISBLANK('Input-Accounts'!A85),"",'Input-Accounts'!A85)</f>
        <v>71</v>
      </c>
      <c r="B85" s="17" t="str">
        <f>IF(ISBLANK('Input-Accounts'!B85),"",'Input-Accounts'!B85)</f>
        <v>Compressor Station</v>
      </c>
      <c r="C85" s="113">
        <f>IF(ISBLANK('Input-Accounts'!C85),"",'Input-Accounts'!C85)</f>
        <v>377</v>
      </c>
      <c r="D85" s="143" cm="1">
        <f t="array" aca="1" ref="D85" ca="1">SUM(INDIRECT("'"&amp;TOTALCustomerSheets&amp;"'!"&amp;ADDRESS(ROW(),COLUMN())))</f>
        <v>0</v>
      </c>
      <c r="E85" s="143">
        <f t="shared" ref="E85:E91" ca="1" si="13">IFERROR(IF(D85="",0,IF(D85=0,0,IF(ABS(D85-SUM($G85:$Z85))&lt;Check_Limit,0,1))),1)</f>
        <v>0</v>
      </c>
      <c r="F85" s="89"/>
      <c r="G85" s="143" cm="1">
        <f t="array" aca="1" ref="G85" ca="1">SUM(INDIRECT("'"&amp;TOTALCustomerSheets&amp;"'!"&amp;ADDRESS(ROW(),COLUMN())))</f>
        <v>0</v>
      </c>
      <c r="H85" s="143" cm="1">
        <f t="array" aca="1" ref="H85" ca="1">SUM(INDIRECT("'"&amp;TOTALCustomerSheets&amp;"'!"&amp;ADDRESS(ROW(),COLUMN())))</f>
        <v>0</v>
      </c>
      <c r="I85" s="143" cm="1">
        <f t="array" aca="1" ref="I85" ca="1">SUM(INDIRECT("'"&amp;TOTALCustomerSheets&amp;"'!"&amp;ADDRESS(ROW(),COLUMN())))</f>
        <v>0</v>
      </c>
      <c r="J85" s="143" cm="1">
        <f t="array" aca="1" ref="J85" ca="1">SUM(INDIRECT("'"&amp;TOTALCustomerSheets&amp;"'!"&amp;ADDRESS(ROW(),COLUMN())))</f>
        <v>0</v>
      </c>
      <c r="K85" s="143" cm="1">
        <f t="array" aca="1" ref="K85" ca="1">SUM(INDIRECT("'"&amp;TOTALCustomerSheets&amp;"'!"&amp;ADDRESS(ROW(),COLUMN())))</f>
        <v>0</v>
      </c>
      <c r="L85" s="143" cm="1">
        <f t="array" aca="1" ref="L85" ca="1">SUM(INDIRECT("'"&amp;TOTALCustomerSheets&amp;"'!"&amp;ADDRESS(ROW(),COLUMN())))</f>
        <v>0</v>
      </c>
      <c r="M85" s="143" cm="1">
        <f t="array" aca="1" ref="M85" ca="1">SUM(INDIRECT("'"&amp;TOTALCustomerSheets&amp;"'!"&amp;ADDRESS(ROW(),COLUMN())))</f>
        <v>0</v>
      </c>
      <c r="N85" s="143" cm="1">
        <f t="array" aca="1" ref="N85" ca="1">SUM(INDIRECT("'"&amp;TOTALCustomerSheets&amp;"'!"&amp;ADDRESS(ROW(),COLUMN())))</f>
        <v>0</v>
      </c>
      <c r="O85" s="143" cm="1">
        <f t="array" aca="1" ref="O85" ca="1">SUM(INDIRECT("'"&amp;TOTALCustomerSheets&amp;"'!"&amp;ADDRESS(ROW(),COLUMN())))</f>
        <v>0</v>
      </c>
      <c r="P85" s="143" cm="1">
        <f t="array" aca="1" ref="P85" ca="1">SUM(INDIRECT("'"&amp;TOTALCustomerSheets&amp;"'!"&amp;ADDRESS(ROW(),COLUMN())))</f>
        <v>0</v>
      </c>
      <c r="Q85" s="143" cm="1">
        <f t="array" aca="1" ref="Q85" ca="1">SUM(INDIRECT("'"&amp;TOTALCustomerSheets&amp;"'!"&amp;ADDRESS(ROW(),COLUMN())))</f>
        <v>0</v>
      </c>
      <c r="R85" s="143" cm="1">
        <f t="array" aca="1" ref="R85" ca="1">SUM(INDIRECT("'"&amp;TOTALCustomerSheets&amp;"'!"&amp;ADDRESS(ROW(),COLUMN())))</f>
        <v>0</v>
      </c>
      <c r="S85" s="143" cm="1">
        <f t="array" aca="1" ref="S85" ca="1">SUM(INDIRECT("'"&amp;TOTALCustomerSheets&amp;"'!"&amp;ADDRESS(ROW(),COLUMN())))</f>
        <v>0</v>
      </c>
      <c r="T85" s="143" cm="1">
        <f t="array" aca="1" ref="T85" ca="1">SUM(INDIRECT("'"&amp;TOTALCustomerSheets&amp;"'!"&amp;ADDRESS(ROW(),COLUMN())))</f>
        <v>0</v>
      </c>
      <c r="U85" s="143" cm="1">
        <f t="array" aca="1" ref="U85" ca="1">SUM(INDIRECT("'"&amp;TOTALCustomerSheets&amp;"'!"&amp;ADDRESS(ROW(),COLUMN())))</f>
        <v>0</v>
      </c>
      <c r="V85" s="143" cm="1">
        <f t="array" aca="1" ref="V85" ca="1">SUM(INDIRECT("'"&amp;TOTALCustomerSheets&amp;"'!"&amp;ADDRESS(ROW(),COLUMN())))</f>
        <v>0</v>
      </c>
      <c r="W85" s="143" cm="1">
        <f t="array" aca="1" ref="W85" ca="1">SUM(INDIRECT("'"&amp;TOTALCustomerSheets&amp;"'!"&amp;ADDRESS(ROW(),COLUMN())))</f>
        <v>0</v>
      </c>
      <c r="X85" s="143" cm="1">
        <f t="array" aca="1" ref="X85" ca="1">SUM(INDIRECT("'"&amp;TOTALCustomerSheets&amp;"'!"&amp;ADDRESS(ROW(),COLUMN())))</f>
        <v>0</v>
      </c>
      <c r="Y85" s="143" cm="1">
        <f t="array" aca="1" ref="Y85" ca="1">SUM(INDIRECT("'"&amp;TOTALCustomerSheets&amp;"'!"&amp;ADDRESS(ROW(),COLUMN())))</f>
        <v>0</v>
      </c>
      <c r="Z85" s="143" cm="1">
        <f t="array" aca="1" ref="Z85" ca="1">SUM(INDIRECT("'"&amp;TOTALCustomerSheets&amp;"'!"&amp;ADDRESS(ROW(),COLUMN())))</f>
        <v>0</v>
      </c>
    </row>
    <row r="86" spans="1:26" outlineLevel="1">
      <c r="A86" s="113">
        <f>IF(ISBLANK('Input-Accounts'!A86),"",'Input-Accounts'!A86)</f>
        <v>72</v>
      </c>
      <c r="B86" s="17" t="str">
        <f>IF(ISBLANK('Input-Accounts'!B86),"",'Input-Accounts'!B86)</f>
        <v>M &amp; R Station Equipment - general</v>
      </c>
      <c r="C86" s="113">
        <f>IF(ISBLANK('Input-Accounts'!C86),"",'Input-Accounts'!C86)</f>
        <v>378</v>
      </c>
      <c r="D86" s="143" cm="1">
        <f t="array" aca="1" ref="D86" ca="1">SUM(INDIRECT("'"&amp;TOTALCustomerSheets&amp;"'!"&amp;ADDRESS(ROW(),COLUMN())))</f>
        <v>0</v>
      </c>
      <c r="E86" s="143">
        <f t="shared" ca="1" si="13"/>
        <v>0</v>
      </c>
      <c r="F86" s="89"/>
      <c r="G86" s="143" cm="1">
        <f t="array" aca="1" ref="G86" ca="1">SUM(INDIRECT("'"&amp;TOTALCustomerSheets&amp;"'!"&amp;ADDRESS(ROW(),COLUMN())))</f>
        <v>0</v>
      </c>
      <c r="H86" s="143" cm="1">
        <f t="array" aca="1" ref="H86" ca="1">SUM(INDIRECT("'"&amp;TOTALCustomerSheets&amp;"'!"&amp;ADDRESS(ROW(),COLUMN())))</f>
        <v>0</v>
      </c>
      <c r="I86" s="143" cm="1">
        <f t="array" aca="1" ref="I86" ca="1">SUM(INDIRECT("'"&amp;TOTALCustomerSheets&amp;"'!"&amp;ADDRESS(ROW(),COLUMN())))</f>
        <v>0</v>
      </c>
      <c r="J86" s="143" cm="1">
        <f t="array" aca="1" ref="J86" ca="1">SUM(INDIRECT("'"&amp;TOTALCustomerSheets&amp;"'!"&amp;ADDRESS(ROW(),COLUMN())))</f>
        <v>0</v>
      </c>
      <c r="K86" s="143" cm="1">
        <f t="array" aca="1" ref="K86" ca="1">SUM(INDIRECT("'"&amp;TOTALCustomerSheets&amp;"'!"&amp;ADDRESS(ROW(),COLUMN())))</f>
        <v>0</v>
      </c>
      <c r="L86" s="143" cm="1">
        <f t="array" aca="1" ref="L86" ca="1">SUM(INDIRECT("'"&amp;TOTALCustomerSheets&amp;"'!"&amp;ADDRESS(ROW(),COLUMN())))</f>
        <v>0</v>
      </c>
      <c r="M86" s="143" cm="1">
        <f t="array" aca="1" ref="M86" ca="1">SUM(INDIRECT("'"&amp;TOTALCustomerSheets&amp;"'!"&amp;ADDRESS(ROW(),COLUMN())))</f>
        <v>0</v>
      </c>
      <c r="N86" s="143" cm="1">
        <f t="array" aca="1" ref="N86" ca="1">SUM(INDIRECT("'"&amp;TOTALCustomerSheets&amp;"'!"&amp;ADDRESS(ROW(),COLUMN())))</f>
        <v>0</v>
      </c>
      <c r="O86" s="143" cm="1">
        <f t="array" aca="1" ref="O86" ca="1">SUM(INDIRECT("'"&amp;TOTALCustomerSheets&amp;"'!"&amp;ADDRESS(ROW(),COLUMN())))</f>
        <v>0</v>
      </c>
      <c r="P86" s="143" cm="1">
        <f t="array" aca="1" ref="P86" ca="1">SUM(INDIRECT("'"&amp;TOTALCustomerSheets&amp;"'!"&amp;ADDRESS(ROW(),COLUMN())))</f>
        <v>0</v>
      </c>
      <c r="Q86" s="143" cm="1">
        <f t="array" aca="1" ref="Q86" ca="1">SUM(INDIRECT("'"&amp;TOTALCustomerSheets&amp;"'!"&amp;ADDRESS(ROW(),COLUMN())))</f>
        <v>0</v>
      </c>
      <c r="R86" s="143" cm="1">
        <f t="array" aca="1" ref="R86" ca="1">SUM(INDIRECT("'"&amp;TOTALCustomerSheets&amp;"'!"&amp;ADDRESS(ROW(),COLUMN())))</f>
        <v>0</v>
      </c>
      <c r="S86" s="143" cm="1">
        <f t="array" aca="1" ref="S86" ca="1">SUM(INDIRECT("'"&amp;TOTALCustomerSheets&amp;"'!"&amp;ADDRESS(ROW(),COLUMN())))</f>
        <v>0</v>
      </c>
      <c r="T86" s="143" cm="1">
        <f t="array" aca="1" ref="T86" ca="1">SUM(INDIRECT("'"&amp;TOTALCustomerSheets&amp;"'!"&amp;ADDRESS(ROW(),COLUMN())))</f>
        <v>0</v>
      </c>
      <c r="U86" s="143" cm="1">
        <f t="array" aca="1" ref="U86" ca="1">SUM(INDIRECT("'"&amp;TOTALCustomerSheets&amp;"'!"&amp;ADDRESS(ROW(),COLUMN())))</f>
        <v>0</v>
      </c>
      <c r="V86" s="143" cm="1">
        <f t="array" aca="1" ref="V86" ca="1">SUM(INDIRECT("'"&amp;TOTALCustomerSheets&amp;"'!"&amp;ADDRESS(ROW(),COLUMN())))</f>
        <v>0</v>
      </c>
      <c r="W86" s="143" cm="1">
        <f t="array" aca="1" ref="W86" ca="1">SUM(INDIRECT("'"&amp;TOTALCustomerSheets&amp;"'!"&amp;ADDRESS(ROW(),COLUMN())))</f>
        <v>0</v>
      </c>
      <c r="X86" s="143" cm="1">
        <f t="array" aca="1" ref="X86" ca="1">SUM(INDIRECT("'"&amp;TOTALCustomerSheets&amp;"'!"&amp;ADDRESS(ROW(),COLUMN())))</f>
        <v>0</v>
      </c>
      <c r="Y86" s="143" cm="1">
        <f t="array" aca="1" ref="Y86" ca="1">SUM(INDIRECT("'"&amp;TOTALCustomerSheets&amp;"'!"&amp;ADDRESS(ROW(),COLUMN())))</f>
        <v>0</v>
      </c>
      <c r="Z86" s="143" cm="1">
        <f t="array" aca="1" ref="Z86" ca="1">SUM(INDIRECT("'"&amp;TOTALCustomerSheets&amp;"'!"&amp;ADDRESS(ROW(),COLUMN())))</f>
        <v>0</v>
      </c>
    </row>
    <row r="87" spans="1:26" outlineLevel="1">
      <c r="A87" s="113">
        <f>IF(ISBLANK('Input-Accounts'!A87),"",'Input-Accounts'!A87)</f>
        <v>73</v>
      </c>
      <c r="B87" s="17" t="str">
        <f>IF(ISBLANK('Input-Accounts'!B87),"",'Input-Accounts'!B87)</f>
        <v>M &amp; R Station Equipment - city gate</v>
      </c>
      <c r="C87" s="113">
        <f>IF(ISBLANK('Input-Accounts'!C87),"",'Input-Accounts'!C87)</f>
        <v>379</v>
      </c>
      <c r="D87" s="143" cm="1">
        <f t="array" aca="1" ref="D87" ca="1">SUM(INDIRECT("'"&amp;TOTALCustomerSheets&amp;"'!"&amp;ADDRESS(ROW(),COLUMN())))</f>
        <v>0</v>
      </c>
      <c r="E87" s="143">
        <f t="shared" ca="1" si="13"/>
        <v>0</v>
      </c>
      <c r="F87" s="89"/>
      <c r="G87" s="143" cm="1">
        <f t="array" aca="1" ref="G87" ca="1">SUM(INDIRECT("'"&amp;TOTALCustomerSheets&amp;"'!"&amp;ADDRESS(ROW(),COLUMN())))</f>
        <v>0</v>
      </c>
      <c r="H87" s="143" cm="1">
        <f t="array" aca="1" ref="H87" ca="1">SUM(INDIRECT("'"&amp;TOTALCustomerSheets&amp;"'!"&amp;ADDRESS(ROW(),COLUMN())))</f>
        <v>0</v>
      </c>
      <c r="I87" s="143" cm="1">
        <f t="array" aca="1" ref="I87" ca="1">SUM(INDIRECT("'"&amp;TOTALCustomerSheets&amp;"'!"&amp;ADDRESS(ROW(),COLUMN())))</f>
        <v>0</v>
      </c>
      <c r="J87" s="143" cm="1">
        <f t="array" aca="1" ref="J87" ca="1">SUM(INDIRECT("'"&amp;TOTALCustomerSheets&amp;"'!"&amp;ADDRESS(ROW(),COLUMN())))</f>
        <v>0</v>
      </c>
      <c r="K87" s="143" cm="1">
        <f t="array" aca="1" ref="K87" ca="1">SUM(INDIRECT("'"&amp;TOTALCustomerSheets&amp;"'!"&amp;ADDRESS(ROW(),COLUMN())))</f>
        <v>0</v>
      </c>
      <c r="L87" s="143" cm="1">
        <f t="array" aca="1" ref="L87" ca="1">SUM(INDIRECT("'"&amp;TOTALCustomerSheets&amp;"'!"&amp;ADDRESS(ROW(),COLUMN())))</f>
        <v>0</v>
      </c>
      <c r="M87" s="143" cm="1">
        <f t="array" aca="1" ref="M87" ca="1">SUM(INDIRECT("'"&amp;TOTALCustomerSheets&amp;"'!"&amp;ADDRESS(ROW(),COLUMN())))</f>
        <v>0</v>
      </c>
      <c r="N87" s="143" cm="1">
        <f t="array" aca="1" ref="N87" ca="1">SUM(INDIRECT("'"&amp;TOTALCustomerSheets&amp;"'!"&amp;ADDRESS(ROW(),COLUMN())))</f>
        <v>0</v>
      </c>
      <c r="O87" s="143" cm="1">
        <f t="array" aca="1" ref="O87" ca="1">SUM(INDIRECT("'"&amp;TOTALCustomerSheets&amp;"'!"&amp;ADDRESS(ROW(),COLUMN())))</f>
        <v>0</v>
      </c>
      <c r="P87" s="143" cm="1">
        <f t="array" aca="1" ref="P87" ca="1">SUM(INDIRECT("'"&amp;TOTALCustomerSheets&amp;"'!"&amp;ADDRESS(ROW(),COLUMN())))</f>
        <v>0</v>
      </c>
      <c r="Q87" s="143" cm="1">
        <f t="array" aca="1" ref="Q87" ca="1">SUM(INDIRECT("'"&amp;TOTALCustomerSheets&amp;"'!"&amp;ADDRESS(ROW(),COLUMN())))</f>
        <v>0</v>
      </c>
      <c r="R87" s="143" cm="1">
        <f t="array" aca="1" ref="R87" ca="1">SUM(INDIRECT("'"&amp;TOTALCustomerSheets&amp;"'!"&amp;ADDRESS(ROW(),COLUMN())))</f>
        <v>0</v>
      </c>
      <c r="S87" s="143" cm="1">
        <f t="array" aca="1" ref="S87" ca="1">SUM(INDIRECT("'"&amp;TOTALCustomerSheets&amp;"'!"&amp;ADDRESS(ROW(),COLUMN())))</f>
        <v>0</v>
      </c>
      <c r="T87" s="143" cm="1">
        <f t="array" aca="1" ref="T87" ca="1">SUM(INDIRECT("'"&amp;TOTALCustomerSheets&amp;"'!"&amp;ADDRESS(ROW(),COLUMN())))</f>
        <v>0</v>
      </c>
      <c r="U87" s="143" cm="1">
        <f t="array" aca="1" ref="U87" ca="1">SUM(INDIRECT("'"&amp;TOTALCustomerSheets&amp;"'!"&amp;ADDRESS(ROW(),COLUMN())))</f>
        <v>0</v>
      </c>
      <c r="V87" s="143" cm="1">
        <f t="array" aca="1" ref="V87" ca="1">SUM(INDIRECT("'"&amp;TOTALCustomerSheets&amp;"'!"&amp;ADDRESS(ROW(),COLUMN())))</f>
        <v>0</v>
      </c>
      <c r="W87" s="143" cm="1">
        <f t="array" aca="1" ref="W87" ca="1">SUM(INDIRECT("'"&amp;TOTALCustomerSheets&amp;"'!"&amp;ADDRESS(ROW(),COLUMN())))</f>
        <v>0</v>
      </c>
      <c r="X87" s="143" cm="1">
        <f t="array" aca="1" ref="X87" ca="1">SUM(INDIRECT("'"&amp;TOTALCustomerSheets&amp;"'!"&amp;ADDRESS(ROW(),COLUMN())))</f>
        <v>0</v>
      </c>
      <c r="Y87" s="143" cm="1">
        <f t="array" aca="1" ref="Y87" ca="1">SUM(INDIRECT("'"&amp;TOTALCustomerSheets&amp;"'!"&amp;ADDRESS(ROW(),COLUMN())))</f>
        <v>0</v>
      </c>
      <c r="Z87" s="143" cm="1">
        <f t="array" aca="1" ref="Z87" ca="1">SUM(INDIRECT("'"&amp;TOTALCustomerSheets&amp;"'!"&amp;ADDRESS(ROW(),COLUMN())))</f>
        <v>0</v>
      </c>
    </row>
    <row r="88" spans="1:26" outlineLevel="1">
      <c r="A88" s="113">
        <f>IF(ISBLANK('Input-Accounts'!A88),"",'Input-Accounts'!A88)</f>
        <v>74</v>
      </c>
      <c r="B88" s="17" t="str">
        <f>IF(ISBLANK('Input-Accounts'!B88),"",'Input-Accounts'!B88)</f>
        <v>Services</v>
      </c>
      <c r="C88" s="113">
        <f>IF(ISBLANK('Input-Accounts'!C88),"",'Input-Accounts'!C88)</f>
        <v>380</v>
      </c>
      <c r="D88" s="143" cm="1">
        <f t="array" aca="1" ref="D88" ca="1">SUM(INDIRECT("'"&amp;TOTALCustomerSheets&amp;"'!"&amp;ADDRESS(ROW(),COLUMN())))</f>
        <v>-174475505.68000001</v>
      </c>
      <c r="E88" s="143">
        <f t="shared" ca="1" si="13"/>
        <v>0</v>
      </c>
      <c r="F88" s="89"/>
      <c r="G88" s="143" cm="1">
        <f t="array" aca="1" ref="G88" ca="1">SUM(INDIRECT("'"&amp;TOTALCustomerSheets&amp;"'!"&amp;ADDRESS(ROW(),COLUMN())))</f>
        <v>-152882328.8263129</v>
      </c>
      <c r="H88" s="143" cm="1">
        <f t="array" aca="1" ref="H88" ca="1">SUM(INDIRECT("'"&amp;TOTALCustomerSheets&amp;"'!"&amp;ADDRESS(ROW(),COLUMN())))</f>
        <v>-20673755.041270655</v>
      </c>
      <c r="I88" s="143" cm="1">
        <f t="array" aca="1" ref="I88" ca="1">SUM(INDIRECT("'"&amp;TOTALCustomerSheets&amp;"'!"&amp;ADDRESS(ROW(),COLUMN())))</f>
        <v>-571907.20703580743</v>
      </c>
      <c r="J88" s="143" cm="1">
        <f t="array" aca="1" ref="J88" ca="1">SUM(INDIRECT("'"&amp;TOTALCustomerSheets&amp;"'!"&amp;ADDRESS(ROW(),COLUMN())))</f>
        <v>-114381.44140716149</v>
      </c>
      <c r="K88" s="143" cm="1">
        <f t="array" aca="1" ref="K88" ca="1">SUM(INDIRECT("'"&amp;TOTALCustomerSheets&amp;"'!"&amp;ADDRESS(ROW(),COLUMN())))</f>
        <v>-5588.1436761251325</v>
      </c>
      <c r="L88" s="143" cm="1">
        <f t="array" aca="1" ref="L88" ca="1">SUM(INDIRECT("'"&amp;TOTALCustomerSheets&amp;"'!"&amp;ADDRESS(ROW(),COLUMN())))</f>
        <v>-211751.38412848173</v>
      </c>
      <c r="M88" s="143" cm="1">
        <f t="array" aca="1" ref="M88" ca="1">SUM(INDIRECT("'"&amp;TOTALCustomerSheets&amp;"'!"&amp;ADDRESS(ROW(),COLUMN())))</f>
        <v>-15793.636168882873</v>
      </c>
      <c r="N88" s="143" cm="1">
        <f t="array" aca="1" ref="N88" ca="1">SUM(INDIRECT("'"&amp;TOTALCustomerSheets&amp;"'!"&amp;ADDRESS(ROW(),COLUMN())))</f>
        <v>0</v>
      </c>
      <c r="O88" s="143" cm="1">
        <f t="array" aca="1" ref="O88" ca="1">SUM(INDIRECT("'"&amp;TOTALCustomerSheets&amp;"'!"&amp;ADDRESS(ROW(),COLUMN())))</f>
        <v>0</v>
      </c>
      <c r="P88" s="143" cm="1">
        <f t="array" aca="1" ref="P88" ca="1">SUM(INDIRECT("'"&amp;TOTALCustomerSheets&amp;"'!"&amp;ADDRESS(ROW(),COLUMN())))</f>
        <v>0</v>
      </c>
      <c r="Q88" s="143" cm="1">
        <f t="array" aca="1" ref="Q88" ca="1">SUM(INDIRECT("'"&amp;TOTALCustomerSheets&amp;"'!"&amp;ADDRESS(ROW(),COLUMN())))</f>
        <v>0</v>
      </c>
      <c r="R88" s="143" cm="1">
        <f t="array" aca="1" ref="R88" ca="1">SUM(INDIRECT("'"&amp;TOTALCustomerSheets&amp;"'!"&amp;ADDRESS(ROW(),COLUMN())))</f>
        <v>0</v>
      </c>
      <c r="S88" s="143" cm="1">
        <f t="array" aca="1" ref="S88" ca="1">SUM(INDIRECT("'"&amp;TOTALCustomerSheets&amp;"'!"&amp;ADDRESS(ROW(),COLUMN())))</f>
        <v>0</v>
      </c>
      <c r="T88" s="143" cm="1">
        <f t="array" aca="1" ref="T88" ca="1">SUM(INDIRECT("'"&amp;TOTALCustomerSheets&amp;"'!"&amp;ADDRESS(ROW(),COLUMN())))</f>
        <v>0</v>
      </c>
      <c r="U88" s="143" cm="1">
        <f t="array" aca="1" ref="U88" ca="1">SUM(INDIRECT("'"&amp;TOTALCustomerSheets&amp;"'!"&amp;ADDRESS(ROW(),COLUMN())))</f>
        <v>0</v>
      </c>
      <c r="V88" s="143" cm="1">
        <f t="array" aca="1" ref="V88" ca="1">SUM(INDIRECT("'"&amp;TOTALCustomerSheets&amp;"'!"&amp;ADDRESS(ROW(),COLUMN())))</f>
        <v>0</v>
      </c>
      <c r="W88" s="143" cm="1">
        <f t="array" aca="1" ref="W88" ca="1">SUM(INDIRECT("'"&amp;TOTALCustomerSheets&amp;"'!"&amp;ADDRESS(ROW(),COLUMN())))</f>
        <v>0</v>
      </c>
      <c r="X88" s="143" cm="1">
        <f t="array" aca="1" ref="X88" ca="1">SUM(INDIRECT("'"&amp;TOTALCustomerSheets&amp;"'!"&amp;ADDRESS(ROW(),COLUMN())))</f>
        <v>0</v>
      </c>
      <c r="Y88" s="143" cm="1">
        <f t="array" aca="1" ref="Y88" ca="1">SUM(INDIRECT("'"&amp;TOTALCustomerSheets&amp;"'!"&amp;ADDRESS(ROW(),COLUMN())))</f>
        <v>0</v>
      </c>
      <c r="Z88" s="143" cm="1">
        <f t="array" aca="1" ref="Z88" ca="1">SUM(INDIRECT("'"&amp;TOTALCustomerSheets&amp;"'!"&amp;ADDRESS(ROW(),COLUMN())))</f>
        <v>0</v>
      </c>
    </row>
    <row r="89" spans="1:26" outlineLevel="1">
      <c r="A89" s="113">
        <f>IF(ISBLANK('Input-Accounts'!A89),"",'Input-Accounts'!A89)</f>
        <v>75</v>
      </c>
      <c r="B89" s="17" t="str">
        <f>IF(ISBLANK('Input-Accounts'!B89),"",'Input-Accounts'!B89)</f>
        <v>Meters</v>
      </c>
      <c r="C89" s="113">
        <f>IF(ISBLANK('Input-Accounts'!C89),"",'Input-Accounts'!C89)</f>
        <v>381</v>
      </c>
      <c r="D89" s="143" cm="1">
        <f t="array" aca="1" ref="D89" ca="1">SUM(INDIRECT("'"&amp;TOTALCustomerSheets&amp;"'!"&amp;ADDRESS(ROW(),COLUMN())))</f>
        <v>-17499545.34</v>
      </c>
      <c r="E89" s="143">
        <f t="shared" ca="1" si="13"/>
        <v>0</v>
      </c>
      <c r="F89" s="89"/>
      <c r="G89" s="143" cm="1">
        <f t="array" aca="1" ref="G89" ca="1">SUM(INDIRECT("'"&amp;TOTALCustomerSheets&amp;"'!"&amp;ADDRESS(ROW(),COLUMN())))</f>
        <v>-11774594.00998335</v>
      </c>
      <c r="H89" s="143" cm="1">
        <f t="array" aca="1" ref="H89" ca="1">SUM(INDIRECT("'"&amp;TOTALCustomerSheets&amp;"'!"&amp;ADDRESS(ROW(),COLUMN())))</f>
        <v>-4171255.1028337991</v>
      </c>
      <c r="I89" s="143" cm="1">
        <f t="array" aca="1" ref="I89" ca="1">SUM(INDIRECT("'"&amp;TOTALCustomerSheets&amp;"'!"&amp;ADDRESS(ROW(),COLUMN())))</f>
        <v>-427803.57876713155</v>
      </c>
      <c r="J89" s="143" cm="1">
        <f t="array" aca="1" ref="J89" ca="1">SUM(INDIRECT("'"&amp;TOTALCustomerSheets&amp;"'!"&amp;ADDRESS(ROW(),COLUMN())))</f>
        <v>-283480.86514133442</v>
      </c>
      <c r="K89" s="143" cm="1">
        <f t="array" aca="1" ref="K89" ca="1">SUM(INDIRECT("'"&amp;TOTALCustomerSheets&amp;"'!"&amp;ADDRESS(ROW(),COLUMN())))</f>
        <v>-29294.646115942498</v>
      </c>
      <c r="L89" s="143" cm="1">
        <f t="array" aca="1" ref="L89" ca="1">SUM(INDIRECT("'"&amp;TOTALCustomerSheets&amp;"'!"&amp;ADDRESS(ROW(),COLUMN())))</f>
        <v>-765514.64850843209</v>
      </c>
      <c r="M89" s="143" cm="1">
        <f t="array" aca="1" ref="M89" ca="1">SUM(INDIRECT("'"&amp;TOTALCustomerSheets&amp;"'!"&amp;ADDRESS(ROW(),COLUMN())))</f>
        <v>-47602.488650013445</v>
      </c>
      <c r="N89" s="143" cm="1">
        <f t="array" aca="1" ref="N89" ca="1">SUM(INDIRECT("'"&amp;TOTALCustomerSheets&amp;"'!"&amp;ADDRESS(ROW(),COLUMN())))</f>
        <v>0</v>
      </c>
      <c r="O89" s="143" cm="1">
        <f t="array" aca="1" ref="O89" ca="1">SUM(INDIRECT("'"&amp;TOTALCustomerSheets&amp;"'!"&amp;ADDRESS(ROW(),COLUMN())))</f>
        <v>0</v>
      </c>
      <c r="P89" s="143" cm="1">
        <f t="array" aca="1" ref="P89" ca="1">SUM(INDIRECT("'"&amp;TOTALCustomerSheets&amp;"'!"&amp;ADDRESS(ROW(),COLUMN())))</f>
        <v>0</v>
      </c>
      <c r="Q89" s="143" cm="1">
        <f t="array" aca="1" ref="Q89" ca="1">SUM(INDIRECT("'"&amp;TOTALCustomerSheets&amp;"'!"&amp;ADDRESS(ROW(),COLUMN())))</f>
        <v>0</v>
      </c>
      <c r="R89" s="143" cm="1">
        <f t="array" aca="1" ref="R89" ca="1">SUM(INDIRECT("'"&amp;TOTALCustomerSheets&amp;"'!"&amp;ADDRESS(ROW(),COLUMN())))</f>
        <v>0</v>
      </c>
      <c r="S89" s="143" cm="1">
        <f t="array" aca="1" ref="S89" ca="1">SUM(INDIRECT("'"&amp;TOTALCustomerSheets&amp;"'!"&amp;ADDRESS(ROW(),COLUMN())))</f>
        <v>0</v>
      </c>
      <c r="T89" s="143" cm="1">
        <f t="array" aca="1" ref="T89" ca="1">SUM(INDIRECT("'"&amp;TOTALCustomerSheets&amp;"'!"&amp;ADDRESS(ROW(),COLUMN())))</f>
        <v>0</v>
      </c>
      <c r="U89" s="143" cm="1">
        <f t="array" aca="1" ref="U89" ca="1">SUM(INDIRECT("'"&amp;TOTALCustomerSheets&amp;"'!"&amp;ADDRESS(ROW(),COLUMN())))</f>
        <v>0</v>
      </c>
      <c r="V89" s="143" cm="1">
        <f t="array" aca="1" ref="V89" ca="1">SUM(INDIRECT("'"&amp;TOTALCustomerSheets&amp;"'!"&amp;ADDRESS(ROW(),COLUMN())))</f>
        <v>0</v>
      </c>
      <c r="W89" s="143" cm="1">
        <f t="array" aca="1" ref="W89" ca="1">SUM(INDIRECT("'"&amp;TOTALCustomerSheets&amp;"'!"&amp;ADDRESS(ROW(),COLUMN())))</f>
        <v>0</v>
      </c>
      <c r="X89" s="143" cm="1">
        <f t="array" aca="1" ref="X89" ca="1">SUM(INDIRECT("'"&amp;TOTALCustomerSheets&amp;"'!"&amp;ADDRESS(ROW(),COLUMN())))</f>
        <v>0</v>
      </c>
      <c r="Y89" s="143" cm="1">
        <f t="array" aca="1" ref="Y89" ca="1">SUM(INDIRECT("'"&amp;TOTALCustomerSheets&amp;"'!"&amp;ADDRESS(ROW(),COLUMN())))</f>
        <v>0</v>
      </c>
      <c r="Z89" s="143" cm="1">
        <f t="array" aca="1" ref="Z89" ca="1">SUM(INDIRECT("'"&amp;TOTALCustomerSheets&amp;"'!"&amp;ADDRESS(ROW(),COLUMN())))</f>
        <v>0</v>
      </c>
    </row>
    <row r="90" spans="1:26" outlineLevel="1">
      <c r="A90" s="113">
        <f>IF(ISBLANK('Input-Accounts'!A90),"",'Input-Accounts'!A90)</f>
        <v>76</v>
      </c>
      <c r="B90" s="17" t="str">
        <f>IF(ISBLANK('Input-Accounts'!B90),"",'Input-Accounts'!B90)</f>
        <v>House Regulator &amp; Install.</v>
      </c>
      <c r="C90" s="113">
        <f>IF(ISBLANK('Input-Accounts'!C90),"",'Input-Accounts'!C90)</f>
        <v>383</v>
      </c>
      <c r="D90" s="143" cm="1">
        <f t="array" aca="1" ref="D90" ca="1">SUM(INDIRECT("'"&amp;TOTALCustomerSheets&amp;"'!"&amp;ADDRESS(ROW(),COLUMN())))</f>
        <v>-3165403.14</v>
      </c>
      <c r="E90" s="143">
        <f t="shared" ca="1" si="13"/>
        <v>0</v>
      </c>
      <c r="F90" s="89"/>
      <c r="G90" s="143" cm="1">
        <f t="array" aca="1" ref="G90" ca="1">SUM(INDIRECT("'"&amp;TOTALCustomerSheets&amp;"'!"&amp;ADDRESS(ROW(),COLUMN())))</f>
        <v>-1460207.8586787703</v>
      </c>
      <c r="H90" s="143" cm="1">
        <f t="array" aca="1" ref="H90" ca="1">SUM(INDIRECT("'"&amp;TOTALCustomerSheets&amp;"'!"&amp;ADDRESS(ROW(),COLUMN())))</f>
        <v>-1249480.0222459713</v>
      </c>
      <c r="I90" s="143" cm="1">
        <f t="array" aca="1" ref="I90" ca="1">SUM(INDIRECT("'"&amp;TOTALCustomerSheets&amp;"'!"&amp;ADDRESS(ROW(),COLUMN())))</f>
        <v>-146926.38288580393</v>
      </c>
      <c r="J90" s="143" cm="1">
        <f t="array" aca="1" ref="J90" ca="1">SUM(INDIRECT("'"&amp;TOTALCustomerSheets&amp;"'!"&amp;ADDRESS(ROW(),COLUMN())))</f>
        <v>-76889.422874988319</v>
      </c>
      <c r="K90" s="143" cm="1">
        <f t="array" aca="1" ref="K90" ca="1">SUM(INDIRECT("'"&amp;TOTALCustomerSheets&amp;"'!"&amp;ADDRESS(ROW(),COLUMN())))</f>
        <v>-7211.781120426318</v>
      </c>
      <c r="L90" s="143" cm="1">
        <f t="array" aca="1" ref="L90" ca="1">SUM(INDIRECT("'"&amp;TOTALCustomerSheets&amp;"'!"&amp;ADDRESS(ROW(),COLUMN())))</f>
        <v>-204872.87426117764</v>
      </c>
      <c r="M90" s="143" cm="1">
        <f t="array" aca="1" ref="M90" ca="1">SUM(INDIRECT("'"&amp;TOTALCustomerSheets&amp;"'!"&amp;ADDRESS(ROW(),COLUMN())))</f>
        <v>-19814.797932862446</v>
      </c>
      <c r="N90" s="143" cm="1">
        <f t="array" aca="1" ref="N90" ca="1">SUM(INDIRECT("'"&amp;TOTALCustomerSheets&amp;"'!"&amp;ADDRESS(ROW(),COLUMN())))</f>
        <v>0</v>
      </c>
      <c r="O90" s="143" cm="1">
        <f t="array" aca="1" ref="O90" ca="1">SUM(INDIRECT("'"&amp;TOTALCustomerSheets&amp;"'!"&amp;ADDRESS(ROW(),COLUMN())))</f>
        <v>0</v>
      </c>
      <c r="P90" s="143" cm="1">
        <f t="array" aca="1" ref="P90" ca="1">SUM(INDIRECT("'"&amp;TOTALCustomerSheets&amp;"'!"&amp;ADDRESS(ROW(),COLUMN())))</f>
        <v>0</v>
      </c>
      <c r="Q90" s="143" cm="1">
        <f t="array" aca="1" ref="Q90" ca="1">SUM(INDIRECT("'"&amp;TOTALCustomerSheets&amp;"'!"&amp;ADDRESS(ROW(),COLUMN())))</f>
        <v>0</v>
      </c>
      <c r="R90" s="143" cm="1">
        <f t="array" aca="1" ref="R90" ca="1">SUM(INDIRECT("'"&amp;TOTALCustomerSheets&amp;"'!"&amp;ADDRESS(ROW(),COLUMN())))</f>
        <v>0</v>
      </c>
      <c r="S90" s="143" cm="1">
        <f t="array" aca="1" ref="S90" ca="1">SUM(INDIRECT("'"&amp;TOTALCustomerSheets&amp;"'!"&amp;ADDRESS(ROW(),COLUMN())))</f>
        <v>0</v>
      </c>
      <c r="T90" s="143" cm="1">
        <f t="array" aca="1" ref="T90" ca="1">SUM(INDIRECT("'"&amp;TOTALCustomerSheets&amp;"'!"&amp;ADDRESS(ROW(),COLUMN())))</f>
        <v>0</v>
      </c>
      <c r="U90" s="143" cm="1">
        <f t="array" aca="1" ref="U90" ca="1">SUM(INDIRECT("'"&amp;TOTALCustomerSheets&amp;"'!"&amp;ADDRESS(ROW(),COLUMN())))</f>
        <v>0</v>
      </c>
      <c r="V90" s="143" cm="1">
        <f t="array" aca="1" ref="V90" ca="1">SUM(INDIRECT("'"&amp;TOTALCustomerSheets&amp;"'!"&amp;ADDRESS(ROW(),COLUMN())))</f>
        <v>0</v>
      </c>
      <c r="W90" s="143" cm="1">
        <f t="array" aca="1" ref="W90" ca="1">SUM(INDIRECT("'"&amp;TOTALCustomerSheets&amp;"'!"&amp;ADDRESS(ROW(),COLUMN())))</f>
        <v>0</v>
      </c>
      <c r="X90" s="143" cm="1">
        <f t="array" aca="1" ref="X90" ca="1">SUM(INDIRECT("'"&amp;TOTALCustomerSheets&amp;"'!"&amp;ADDRESS(ROW(),COLUMN())))</f>
        <v>0</v>
      </c>
      <c r="Y90" s="143" cm="1">
        <f t="array" aca="1" ref="Y90" ca="1">SUM(INDIRECT("'"&amp;TOTALCustomerSheets&amp;"'!"&amp;ADDRESS(ROW(),COLUMN())))</f>
        <v>0</v>
      </c>
      <c r="Z90" s="143" cm="1">
        <f t="array" aca="1" ref="Z90" ca="1">SUM(INDIRECT("'"&amp;TOTALCustomerSheets&amp;"'!"&amp;ADDRESS(ROW(),COLUMN())))</f>
        <v>0</v>
      </c>
    </row>
    <row r="91" spans="1:26" outlineLevel="1">
      <c r="A91" s="113">
        <f>IF(ISBLANK('Input-Accounts'!A91),"",'Input-Accounts'!A91)</f>
        <v>77</v>
      </c>
      <c r="B91" s="17" t="str">
        <f>IF(ISBLANK('Input-Accounts'!B91),"",'Input-Accounts'!B91)</f>
        <v>Industrial M &amp; R Station Equipment</v>
      </c>
      <c r="C91" s="113">
        <f>IF(ISBLANK('Input-Accounts'!C91),"",'Input-Accounts'!C91)</f>
        <v>385</v>
      </c>
      <c r="D91" s="143" cm="1">
        <f t="array" aca="1" ref="D91" ca="1">SUM(INDIRECT("'"&amp;TOTALCustomerSheets&amp;"'!"&amp;ADDRESS(ROW(),COLUMN())))</f>
        <v>-4676794.97</v>
      </c>
      <c r="E91" s="143">
        <f t="shared" ca="1" si="13"/>
        <v>0</v>
      </c>
      <c r="F91" s="89"/>
      <c r="G91" s="143" cm="1">
        <f t="array" aca="1" ref="G91" ca="1">SUM(INDIRECT("'"&amp;TOTALCustomerSheets&amp;"'!"&amp;ADDRESS(ROW(),COLUMN())))</f>
        <v>0</v>
      </c>
      <c r="H91" s="143" cm="1">
        <f t="array" aca="1" ref="H91" ca="1">SUM(INDIRECT("'"&amp;TOTALCustomerSheets&amp;"'!"&amp;ADDRESS(ROW(),COLUMN())))</f>
        <v>-1801017.4455160466</v>
      </c>
      <c r="I91" s="143" cm="1">
        <f t="array" aca="1" ref="I91" ca="1">SUM(INDIRECT("'"&amp;TOTALCustomerSheets&amp;"'!"&amp;ADDRESS(ROW(),COLUMN())))</f>
        <v>-350010.76642318349</v>
      </c>
      <c r="J91" s="143" cm="1">
        <f t="array" aca="1" ref="J91" ca="1">SUM(INDIRECT("'"&amp;TOTALCustomerSheets&amp;"'!"&amp;ADDRESS(ROW(),COLUMN())))</f>
        <v>-106009.23831225082</v>
      </c>
      <c r="K91" s="143" cm="1">
        <f t="array" aca="1" ref="K91" ca="1">SUM(INDIRECT("'"&amp;TOTALCustomerSheets&amp;"'!"&amp;ADDRESS(ROW(),COLUMN())))</f>
        <v>-6932.4064623369086</v>
      </c>
      <c r="L91" s="143" cm="1">
        <f t="array" aca="1" ref="L91" ca="1">SUM(INDIRECT("'"&amp;TOTALCustomerSheets&amp;"'!"&amp;ADDRESS(ROW(),COLUMN())))</f>
        <v>-1352025.924897321</v>
      </c>
      <c r="M91" s="143" cm="1">
        <f t="array" aca="1" ref="M91" ca="1">SUM(INDIRECT("'"&amp;TOTALCustomerSheets&amp;"'!"&amp;ADDRESS(ROW(),COLUMN())))</f>
        <v>-1060799.1883888603</v>
      </c>
      <c r="N91" s="143" cm="1">
        <f t="array" aca="1" ref="N91" ca="1">SUM(INDIRECT("'"&amp;TOTALCustomerSheets&amp;"'!"&amp;ADDRESS(ROW(),COLUMN())))</f>
        <v>0</v>
      </c>
      <c r="O91" s="143" cm="1">
        <f t="array" aca="1" ref="O91" ca="1">SUM(INDIRECT("'"&amp;TOTALCustomerSheets&amp;"'!"&amp;ADDRESS(ROW(),COLUMN())))</f>
        <v>0</v>
      </c>
      <c r="P91" s="143" cm="1">
        <f t="array" aca="1" ref="P91" ca="1">SUM(INDIRECT("'"&amp;TOTALCustomerSheets&amp;"'!"&amp;ADDRESS(ROW(),COLUMN())))</f>
        <v>0</v>
      </c>
      <c r="Q91" s="143" cm="1">
        <f t="array" aca="1" ref="Q91" ca="1">SUM(INDIRECT("'"&amp;TOTALCustomerSheets&amp;"'!"&amp;ADDRESS(ROW(),COLUMN())))</f>
        <v>0</v>
      </c>
      <c r="R91" s="143" cm="1">
        <f t="array" aca="1" ref="R91" ca="1">SUM(INDIRECT("'"&amp;TOTALCustomerSheets&amp;"'!"&amp;ADDRESS(ROW(),COLUMN())))</f>
        <v>0</v>
      </c>
      <c r="S91" s="143" cm="1">
        <f t="array" aca="1" ref="S91" ca="1">SUM(INDIRECT("'"&amp;TOTALCustomerSheets&amp;"'!"&amp;ADDRESS(ROW(),COLUMN())))</f>
        <v>0</v>
      </c>
      <c r="T91" s="143" cm="1">
        <f t="array" aca="1" ref="T91" ca="1">SUM(INDIRECT("'"&amp;TOTALCustomerSheets&amp;"'!"&amp;ADDRESS(ROW(),COLUMN())))</f>
        <v>0</v>
      </c>
      <c r="U91" s="143" cm="1">
        <f t="array" aca="1" ref="U91" ca="1">SUM(INDIRECT("'"&amp;TOTALCustomerSheets&amp;"'!"&amp;ADDRESS(ROW(),COLUMN())))</f>
        <v>0</v>
      </c>
      <c r="V91" s="143" cm="1">
        <f t="array" aca="1" ref="V91" ca="1">SUM(INDIRECT("'"&amp;TOTALCustomerSheets&amp;"'!"&amp;ADDRESS(ROW(),COLUMN())))</f>
        <v>0</v>
      </c>
      <c r="W91" s="143" cm="1">
        <f t="array" aca="1" ref="W91" ca="1">SUM(INDIRECT("'"&amp;TOTALCustomerSheets&amp;"'!"&amp;ADDRESS(ROW(),COLUMN())))</f>
        <v>0</v>
      </c>
      <c r="X91" s="143" cm="1">
        <f t="array" aca="1" ref="X91" ca="1">SUM(INDIRECT("'"&amp;TOTALCustomerSheets&amp;"'!"&amp;ADDRESS(ROW(),COLUMN())))</f>
        <v>0</v>
      </c>
      <c r="Y91" s="143" cm="1">
        <f t="array" aca="1" ref="Y91" ca="1">SUM(INDIRECT("'"&amp;TOTALCustomerSheets&amp;"'!"&amp;ADDRESS(ROW(),COLUMN())))</f>
        <v>0</v>
      </c>
      <c r="Z91" s="143" cm="1">
        <f t="array" aca="1" ref="Z91" ca="1">SUM(INDIRECT("'"&amp;TOTALCustomerSheets&amp;"'!"&amp;ADDRESS(ROW(),COLUMN())))</f>
        <v>0</v>
      </c>
    </row>
    <row r="92" spans="1:26" outlineLevel="1">
      <c r="A92" s="113">
        <f>IF(ISBLANK('Input-Accounts'!A92),"",'Input-Accounts'!A92)</f>
        <v>78</v>
      </c>
      <c r="B92" s="79" t="str">
        <f>IF(ISBLANK('Input-Accounts'!B92),"",'Input-Accounts'!B92)</f>
        <v>Subtotal - Distribution Plant</v>
      </c>
      <c r="C92" s="113" t="str">
        <f>IF(ISBLANK('Input-Accounts'!C92),"",'Input-Accounts'!C92)</f>
        <v/>
      </c>
      <c r="D92" s="144" cm="1">
        <f t="array" aca="1" ref="D92" ca="1">SUM(INDIRECT("'"&amp;TOTALCustomerSheets&amp;"'!"&amp;ADDRESS(ROW(),COLUMN())))</f>
        <v>-199817249.13</v>
      </c>
      <c r="E92" s="143">
        <f t="shared" ca="1" si="12"/>
        <v>0</v>
      </c>
      <c r="G92" s="144" cm="1">
        <f t="array" aca="1" ref="G92" ca="1">SUM(INDIRECT("'"&amp;TOTALCustomerSheets&amp;"'!"&amp;ADDRESS(ROW(),COLUMN())))</f>
        <v>-166117130.69497502</v>
      </c>
      <c r="H92" s="144" cm="1">
        <f t="array" aca="1" ref="H92" ca="1">SUM(INDIRECT("'"&amp;TOTALCustomerSheets&amp;"'!"&amp;ADDRESS(ROW(),COLUMN())))</f>
        <v>-27895507.61186647</v>
      </c>
      <c r="I92" s="144" cm="1">
        <f t="array" aca="1" ref="I92" ca="1">SUM(INDIRECT("'"&amp;TOTALCustomerSheets&amp;"'!"&amp;ADDRESS(ROW(),COLUMN())))</f>
        <v>-1496647.9351119264</v>
      </c>
      <c r="J92" s="144" cm="1">
        <f t="array" aca="1" ref="J92" ca="1">SUM(INDIRECT("'"&amp;TOTALCustomerSheets&amp;"'!"&amp;ADDRESS(ROW(),COLUMN())))</f>
        <v>-580760.967735735</v>
      </c>
      <c r="K92" s="144" cm="1">
        <f t="array" aca="1" ref="K92" ca="1">SUM(INDIRECT("'"&amp;TOTALCustomerSheets&amp;"'!"&amp;ADDRESS(ROW(),COLUMN())))</f>
        <v>-49026.977374830865</v>
      </c>
      <c r="L92" s="144" cm="1">
        <f t="array" aca="1" ref="L92" ca="1">SUM(INDIRECT("'"&amp;TOTALCustomerSheets&amp;"'!"&amp;ADDRESS(ROW(),COLUMN())))</f>
        <v>-2534164.8317954126</v>
      </c>
      <c r="M92" s="144" cm="1">
        <f t="array" aca="1" ref="M92" ca="1">SUM(INDIRECT("'"&amp;TOTALCustomerSheets&amp;"'!"&amp;ADDRESS(ROW(),COLUMN())))</f>
        <v>-1144010.111140619</v>
      </c>
      <c r="N92" s="144" cm="1">
        <f t="array" aca="1" ref="N92" ca="1">SUM(INDIRECT("'"&amp;TOTALCustomerSheets&amp;"'!"&amp;ADDRESS(ROW(),COLUMN())))</f>
        <v>0</v>
      </c>
      <c r="O92" s="144" cm="1">
        <f t="array" aca="1" ref="O92" ca="1">SUM(INDIRECT("'"&amp;TOTALCustomerSheets&amp;"'!"&amp;ADDRESS(ROW(),COLUMN())))</f>
        <v>0</v>
      </c>
      <c r="P92" s="144" cm="1">
        <f t="array" aca="1" ref="P92" ca="1">SUM(INDIRECT("'"&amp;TOTALCustomerSheets&amp;"'!"&amp;ADDRESS(ROW(),COLUMN())))</f>
        <v>0</v>
      </c>
      <c r="Q92" s="144" cm="1">
        <f t="array" aca="1" ref="Q92" ca="1">SUM(INDIRECT("'"&amp;TOTALCustomerSheets&amp;"'!"&amp;ADDRESS(ROW(),COLUMN())))</f>
        <v>0</v>
      </c>
      <c r="R92" s="144" cm="1">
        <f t="array" aca="1" ref="R92" ca="1">SUM(INDIRECT("'"&amp;TOTALCustomerSheets&amp;"'!"&amp;ADDRESS(ROW(),COLUMN())))</f>
        <v>0</v>
      </c>
      <c r="S92" s="144" cm="1">
        <f t="array" aca="1" ref="S92" ca="1">SUM(INDIRECT("'"&amp;TOTALCustomerSheets&amp;"'!"&amp;ADDRESS(ROW(),COLUMN())))</f>
        <v>0</v>
      </c>
      <c r="T92" s="144" cm="1">
        <f t="array" aca="1" ref="T92" ca="1">SUM(INDIRECT("'"&amp;TOTALCustomerSheets&amp;"'!"&amp;ADDRESS(ROW(),COLUMN())))</f>
        <v>0</v>
      </c>
      <c r="U92" s="144" cm="1">
        <f t="array" aca="1" ref="U92" ca="1">SUM(INDIRECT("'"&amp;TOTALCustomerSheets&amp;"'!"&amp;ADDRESS(ROW(),COLUMN())))</f>
        <v>0</v>
      </c>
      <c r="V92" s="144" cm="1">
        <f t="array" aca="1" ref="V92" ca="1">SUM(INDIRECT("'"&amp;TOTALCustomerSheets&amp;"'!"&amp;ADDRESS(ROW(),COLUMN())))</f>
        <v>0</v>
      </c>
      <c r="W92" s="144" cm="1">
        <f t="array" aca="1" ref="W92" ca="1">SUM(INDIRECT("'"&amp;TOTALCustomerSheets&amp;"'!"&amp;ADDRESS(ROW(),COLUMN())))</f>
        <v>0</v>
      </c>
      <c r="X92" s="144" cm="1">
        <f t="array" aca="1" ref="X92" ca="1">SUM(INDIRECT("'"&amp;TOTALCustomerSheets&amp;"'!"&amp;ADDRESS(ROW(),COLUMN())))</f>
        <v>0</v>
      </c>
      <c r="Y92" s="144" cm="1">
        <f t="array" aca="1" ref="Y92" ca="1">SUM(INDIRECT("'"&amp;TOTALCustomerSheets&amp;"'!"&amp;ADDRESS(ROW(),COLUMN())))</f>
        <v>0</v>
      </c>
      <c r="Z92" s="144" cm="1">
        <f t="array" aca="1" ref="Z92" ca="1">SUM(INDIRECT("'"&amp;TOTALCustomerSheets&amp;"'!"&amp;ADDRESS(ROW(),COLUMN())))</f>
        <v>0</v>
      </c>
    </row>
    <row r="93" spans="1:26" outlineLevel="1">
      <c r="A93" s="113" t="str">
        <f>IF(ISBLANK('Input-Accounts'!A93),"",'Input-Accounts'!A93)</f>
        <v/>
      </c>
      <c r="B93" s="79" t="str">
        <f>IF(ISBLANK('Input-Accounts'!B93),"",'Input-Accounts'!B93)</f>
        <v/>
      </c>
      <c r="D93" s="143"/>
      <c r="E93" s="143">
        <f t="shared" si="12"/>
        <v>0</v>
      </c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</row>
    <row r="94" spans="1:26" outlineLevel="1">
      <c r="A94" s="113">
        <f>IF(ISBLANK('Input-Accounts'!A94),"",'Input-Accounts'!A94)</f>
        <v>79</v>
      </c>
      <c r="B94" s="81" t="str">
        <f>IF(ISBLANK('Input-Accounts'!B94),"",'Input-Accounts'!B94)</f>
        <v>General Plant</v>
      </c>
      <c r="D94" s="143"/>
      <c r="E94" s="143">
        <f t="shared" si="12"/>
        <v>0</v>
      </c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</row>
    <row r="95" spans="1:26" outlineLevel="1">
      <c r="A95" s="113">
        <f>IF(ISBLANK('Input-Accounts'!A95),"",'Input-Accounts'!A95)</f>
        <v>80</v>
      </c>
      <c r="B95" s="17" t="str">
        <f>IF(ISBLANK('Input-Accounts'!B95),"",'Input-Accounts'!B95)</f>
        <v>Land and Land Rights</v>
      </c>
      <c r="C95" s="113">
        <f>IF(ISBLANK('Input-Accounts'!C95),"",'Input-Accounts'!C95)</f>
        <v>389</v>
      </c>
      <c r="D95" s="143" cm="1">
        <f t="array" aca="1" ref="D95" ca="1">SUM(INDIRECT("'"&amp;TOTALCustomerSheets&amp;"'!"&amp;ADDRESS(ROW(),COLUMN())))</f>
        <v>-45.425723884947182</v>
      </c>
      <c r="E95" s="143">
        <f t="shared" ca="1" si="12"/>
        <v>0</v>
      </c>
      <c r="F95" s="89"/>
      <c r="G95" s="143" cm="1">
        <f t="array" aca="1" ref="G95" ca="1">SUM(INDIRECT("'"&amp;TOTALCustomerSheets&amp;"'!"&amp;ADDRESS(ROW(),COLUMN())))</f>
        <v>-35.826678533416583</v>
      </c>
      <c r="H95" s="143" cm="1">
        <f t="array" aca="1" ref="H95" ca="1">SUM(INDIRECT("'"&amp;TOTALCustomerSheets&amp;"'!"&amp;ADDRESS(ROW(),COLUMN())))</f>
        <v>-7.4256276914998933</v>
      </c>
      <c r="I95" s="143" cm="1">
        <f t="array" aca="1" ref="I95" ca="1">SUM(INDIRECT("'"&amp;TOTALCustomerSheets&amp;"'!"&amp;ADDRESS(ROW(),COLUMN())))</f>
        <v>-0.53584398384375065</v>
      </c>
      <c r="J95" s="143" cm="1">
        <f t="array" aca="1" ref="J95" ca="1">SUM(INDIRECT("'"&amp;TOTALCustomerSheets&amp;"'!"&amp;ADDRESS(ROW(),COLUMN())))</f>
        <v>-0.26144179890660668</v>
      </c>
      <c r="K95" s="143" cm="1">
        <f t="array" aca="1" ref="K95" ca="1">SUM(INDIRECT("'"&amp;TOTALCustomerSheets&amp;"'!"&amp;ADDRESS(ROW(),COLUMN())))</f>
        <v>-2.4397276190697561E-2</v>
      </c>
      <c r="L95" s="143" cm="1">
        <f t="array" aca="1" ref="L95" ca="1">SUM(INDIRECT("'"&amp;TOTALCustomerSheets&amp;"'!"&amp;ADDRESS(ROW(),COLUMN())))</f>
        <v>-0.99971054055446185</v>
      </c>
      <c r="M95" s="143" cm="1">
        <f t="array" aca="1" ref="M95" ca="1">SUM(INDIRECT("'"&amp;TOTALCustomerSheets&amp;"'!"&amp;ADDRESS(ROW(),COLUMN())))</f>
        <v>-0.3520240605351927</v>
      </c>
      <c r="N95" s="143" cm="1">
        <f t="array" aca="1" ref="N95" ca="1">SUM(INDIRECT("'"&amp;TOTALCustomerSheets&amp;"'!"&amp;ADDRESS(ROW(),COLUMN())))</f>
        <v>0</v>
      </c>
      <c r="O95" s="143" cm="1">
        <f t="array" aca="1" ref="O95" ca="1">SUM(INDIRECT("'"&amp;TOTALCustomerSheets&amp;"'!"&amp;ADDRESS(ROW(),COLUMN())))</f>
        <v>0</v>
      </c>
      <c r="P95" s="143" cm="1">
        <f t="array" aca="1" ref="P95" ca="1">SUM(INDIRECT("'"&amp;TOTALCustomerSheets&amp;"'!"&amp;ADDRESS(ROW(),COLUMN())))</f>
        <v>0</v>
      </c>
      <c r="Q95" s="143" cm="1">
        <f t="array" aca="1" ref="Q95" ca="1">SUM(INDIRECT("'"&amp;TOTALCustomerSheets&amp;"'!"&amp;ADDRESS(ROW(),COLUMN())))</f>
        <v>0</v>
      </c>
      <c r="R95" s="143" cm="1">
        <f t="array" aca="1" ref="R95" ca="1">SUM(INDIRECT("'"&amp;TOTALCustomerSheets&amp;"'!"&amp;ADDRESS(ROW(),COLUMN())))</f>
        <v>0</v>
      </c>
      <c r="S95" s="143" cm="1">
        <f t="array" aca="1" ref="S95" ca="1">SUM(INDIRECT("'"&amp;TOTALCustomerSheets&amp;"'!"&amp;ADDRESS(ROW(),COLUMN())))</f>
        <v>0</v>
      </c>
      <c r="T95" s="143" cm="1">
        <f t="array" aca="1" ref="T95" ca="1">SUM(INDIRECT("'"&amp;TOTALCustomerSheets&amp;"'!"&amp;ADDRESS(ROW(),COLUMN())))</f>
        <v>0</v>
      </c>
      <c r="U95" s="143" cm="1">
        <f t="array" aca="1" ref="U95" ca="1">SUM(INDIRECT("'"&amp;TOTALCustomerSheets&amp;"'!"&amp;ADDRESS(ROW(),COLUMN())))</f>
        <v>0</v>
      </c>
      <c r="V95" s="143" cm="1">
        <f t="array" aca="1" ref="V95" ca="1">SUM(INDIRECT("'"&amp;TOTALCustomerSheets&amp;"'!"&amp;ADDRESS(ROW(),COLUMN())))</f>
        <v>0</v>
      </c>
      <c r="W95" s="143" cm="1">
        <f t="array" aca="1" ref="W95" ca="1">SUM(INDIRECT("'"&amp;TOTALCustomerSheets&amp;"'!"&amp;ADDRESS(ROW(),COLUMN())))</f>
        <v>0</v>
      </c>
      <c r="X95" s="143" cm="1">
        <f t="array" aca="1" ref="X95" ca="1">SUM(INDIRECT("'"&amp;TOTALCustomerSheets&amp;"'!"&amp;ADDRESS(ROW(),COLUMN())))</f>
        <v>0</v>
      </c>
      <c r="Y95" s="143" cm="1">
        <f t="array" aca="1" ref="Y95" ca="1">SUM(INDIRECT("'"&amp;TOTALCustomerSheets&amp;"'!"&amp;ADDRESS(ROW(),COLUMN())))</f>
        <v>0</v>
      </c>
      <c r="Z95" s="143" cm="1">
        <f t="array" aca="1" ref="Z95" ca="1">SUM(INDIRECT("'"&amp;TOTALCustomerSheets&amp;"'!"&amp;ADDRESS(ROW(),COLUMN())))</f>
        <v>0</v>
      </c>
    </row>
    <row r="96" spans="1:26" outlineLevel="1">
      <c r="A96" s="113">
        <f>IF(ISBLANK('Input-Accounts'!A96),"",'Input-Accounts'!A96)</f>
        <v>81</v>
      </c>
      <c r="B96" s="17" t="str">
        <f>IF(ISBLANK('Input-Accounts'!B96),"",'Input-Accounts'!B96)</f>
        <v>Structures and Improvements</v>
      </c>
      <c r="C96" s="113">
        <f>IF(ISBLANK('Input-Accounts'!C96),"",'Input-Accounts'!C96)</f>
        <v>390</v>
      </c>
      <c r="D96" s="143" cm="1">
        <f t="array" aca="1" ref="D96" ca="1">SUM(INDIRECT("'"&amp;TOTALCustomerSheets&amp;"'!"&amp;ADDRESS(ROW(),COLUMN())))</f>
        <v>-3531134.0313755283</v>
      </c>
      <c r="E96" s="143">
        <f t="shared" ca="1" si="12"/>
        <v>0</v>
      </c>
      <c r="F96" s="89"/>
      <c r="G96" s="143" cm="1">
        <f t="array" aca="1" ref="G96" ca="1">SUM(INDIRECT("'"&amp;TOTALCustomerSheets&amp;"'!"&amp;ADDRESS(ROW(),COLUMN())))</f>
        <v>-2784959.5555354459</v>
      </c>
      <c r="H96" s="143" cm="1">
        <f t="array" aca="1" ref="H96" ca="1">SUM(INDIRECT("'"&amp;TOTALCustomerSheets&amp;"'!"&amp;ADDRESS(ROW(),COLUMN())))</f>
        <v>-577225.51020191109</v>
      </c>
      <c r="I96" s="143" cm="1">
        <f t="array" aca="1" ref="I96" ca="1">SUM(INDIRECT("'"&amp;TOTALCustomerSheets&amp;"'!"&amp;ADDRESS(ROW(),COLUMN())))</f>
        <v>-41653.423766032887</v>
      </c>
      <c r="J96" s="143" cm="1">
        <f t="array" aca="1" ref="J96" ca="1">SUM(INDIRECT("'"&amp;TOTALCustomerSheets&amp;"'!"&amp;ADDRESS(ROW(),COLUMN())))</f>
        <v>-20322.979016941419</v>
      </c>
      <c r="K96" s="143" cm="1">
        <f t="array" aca="1" ref="K96" ca="1">SUM(INDIRECT("'"&amp;TOTALCustomerSheets&amp;"'!"&amp;ADDRESS(ROW(),COLUMN())))</f>
        <v>-1896.5036737342516</v>
      </c>
      <c r="L96" s="143" cm="1">
        <f t="array" aca="1" ref="L96" ca="1">SUM(INDIRECT("'"&amp;TOTALCustomerSheets&amp;"'!"&amp;ADDRESS(ROW(),COLUMN())))</f>
        <v>-77711.737081342711</v>
      </c>
      <c r="M96" s="143" cm="1">
        <f t="array" aca="1" ref="M96" ca="1">SUM(INDIRECT("'"&amp;TOTALCustomerSheets&amp;"'!"&amp;ADDRESS(ROW(),COLUMN())))</f>
        <v>-27364.322100120193</v>
      </c>
      <c r="N96" s="143" cm="1">
        <f t="array" aca="1" ref="N96" ca="1">SUM(INDIRECT("'"&amp;TOTALCustomerSheets&amp;"'!"&amp;ADDRESS(ROW(),COLUMN())))</f>
        <v>0</v>
      </c>
      <c r="O96" s="143" cm="1">
        <f t="array" aca="1" ref="O96" ca="1">SUM(INDIRECT("'"&amp;TOTALCustomerSheets&amp;"'!"&amp;ADDRESS(ROW(),COLUMN())))</f>
        <v>0</v>
      </c>
      <c r="P96" s="143" cm="1">
        <f t="array" aca="1" ref="P96" ca="1">SUM(INDIRECT("'"&amp;TOTALCustomerSheets&amp;"'!"&amp;ADDRESS(ROW(),COLUMN())))</f>
        <v>0</v>
      </c>
      <c r="Q96" s="143" cm="1">
        <f t="array" aca="1" ref="Q96" ca="1">SUM(INDIRECT("'"&amp;TOTALCustomerSheets&amp;"'!"&amp;ADDRESS(ROW(),COLUMN())))</f>
        <v>0</v>
      </c>
      <c r="R96" s="143" cm="1">
        <f t="array" aca="1" ref="R96" ca="1">SUM(INDIRECT("'"&amp;TOTALCustomerSheets&amp;"'!"&amp;ADDRESS(ROW(),COLUMN())))</f>
        <v>0</v>
      </c>
      <c r="S96" s="143" cm="1">
        <f t="array" aca="1" ref="S96" ca="1">SUM(INDIRECT("'"&amp;TOTALCustomerSheets&amp;"'!"&amp;ADDRESS(ROW(),COLUMN())))</f>
        <v>0</v>
      </c>
      <c r="T96" s="143" cm="1">
        <f t="array" aca="1" ref="T96" ca="1">SUM(INDIRECT("'"&amp;TOTALCustomerSheets&amp;"'!"&amp;ADDRESS(ROW(),COLUMN())))</f>
        <v>0</v>
      </c>
      <c r="U96" s="143" cm="1">
        <f t="array" aca="1" ref="U96" ca="1">SUM(INDIRECT("'"&amp;TOTALCustomerSheets&amp;"'!"&amp;ADDRESS(ROW(),COLUMN())))</f>
        <v>0</v>
      </c>
      <c r="V96" s="143" cm="1">
        <f t="array" aca="1" ref="V96" ca="1">SUM(INDIRECT("'"&amp;TOTALCustomerSheets&amp;"'!"&amp;ADDRESS(ROW(),COLUMN())))</f>
        <v>0</v>
      </c>
      <c r="W96" s="143" cm="1">
        <f t="array" aca="1" ref="W96" ca="1">SUM(INDIRECT("'"&amp;TOTALCustomerSheets&amp;"'!"&amp;ADDRESS(ROW(),COLUMN())))</f>
        <v>0</v>
      </c>
      <c r="X96" s="143" cm="1">
        <f t="array" aca="1" ref="X96" ca="1">SUM(INDIRECT("'"&amp;TOTALCustomerSheets&amp;"'!"&amp;ADDRESS(ROW(),COLUMN())))</f>
        <v>0</v>
      </c>
      <c r="Y96" s="143" cm="1">
        <f t="array" aca="1" ref="Y96" ca="1">SUM(INDIRECT("'"&amp;TOTALCustomerSheets&amp;"'!"&amp;ADDRESS(ROW(),COLUMN())))</f>
        <v>0</v>
      </c>
      <c r="Z96" s="143" cm="1">
        <f t="array" aca="1" ref="Z96" ca="1">SUM(INDIRECT("'"&amp;TOTALCustomerSheets&amp;"'!"&amp;ADDRESS(ROW(),COLUMN())))</f>
        <v>0</v>
      </c>
    </row>
    <row r="97" spans="1:26" outlineLevel="1">
      <c r="A97" s="113">
        <f>IF(ISBLANK('Input-Accounts'!A97),"",'Input-Accounts'!A97)</f>
        <v>82</v>
      </c>
      <c r="B97" s="17" t="str">
        <f>IF(ISBLANK('Input-Accounts'!B97),"",'Input-Accounts'!B97)</f>
        <v>Office Furniture and Equipment</v>
      </c>
      <c r="C97" s="113">
        <f>IF(ISBLANK('Input-Accounts'!C97),"",'Input-Accounts'!C97)</f>
        <v>391</v>
      </c>
      <c r="D97" s="143" cm="1">
        <f t="array" aca="1" ref="D97" ca="1">SUM(INDIRECT("'"&amp;TOTALCustomerSheets&amp;"'!"&amp;ADDRESS(ROW(),COLUMN())))</f>
        <v>-638743.72543018439</v>
      </c>
      <c r="E97" s="143">
        <f t="shared" ca="1" si="12"/>
        <v>0</v>
      </c>
      <c r="F97" s="89"/>
      <c r="G97" s="143" cm="1">
        <f t="array" aca="1" ref="G97" ca="1">SUM(INDIRECT("'"&amp;TOTALCustomerSheets&amp;"'!"&amp;ADDRESS(ROW(),COLUMN())))</f>
        <v>-503768.88157432893</v>
      </c>
      <c r="H97" s="143" cm="1">
        <f t="array" aca="1" ref="H97" ca="1">SUM(INDIRECT("'"&amp;TOTALCustomerSheets&amp;"'!"&amp;ADDRESS(ROW(),COLUMN())))</f>
        <v>-104413.81423748547</v>
      </c>
      <c r="I97" s="143" cm="1">
        <f t="array" aca="1" ref="I97" ca="1">SUM(INDIRECT("'"&amp;TOTALCustomerSheets&amp;"'!"&amp;ADDRESS(ROW(),COLUMN())))</f>
        <v>-7534.6511451659344</v>
      </c>
      <c r="J97" s="143" cm="1">
        <f t="array" aca="1" ref="J97" ca="1">SUM(INDIRECT("'"&amp;TOTALCustomerSheets&amp;"'!"&amp;ADDRESS(ROW(),COLUMN())))</f>
        <v>-3676.2057780242071</v>
      </c>
      <c r="K97" s="143" cm="1">
        <f t="array" aca="1" ref="K97" ca="1">SUM(INDIRECT("'"&amp;TOTALCustomerSheets&amp;"'!"&amp;ADDRESS(ROW(),COLUMN())))</f>
        <v>-343.05687948671897</v>
      </c>
      <c r="L97" s="143" cm="1">
        <f t="array" aca="1" ref="L97" ca="1">SUM(INDIRECT("'"&amp;TOTALCustomerSheets&amp;"'!"&amp;ADDRESS(ROW(),COLUMN())))</f>
        <v>-14057.207687936943</v>
      </c>
      <c r="M97" s="143" cm="1">
        <f t="array" aca="1" ref="M97" ca="1">SUM(INDIRECT("'"&amp;TOTALCustomerSheets&amp;"'!"&amp;ADDRESS(ROW(),COLUMN())))</f>
        <v>-4949.9081277562154</v>
      </c>
      <c r="N97" s="143" cm="1">
        <f t="array" aca="1" ref="N97" ca="1">SUM(INDIRECT("'"&amp;TOTALCustomerSheets&amp;"'!"&amp;ADDRESS(ROW(),COLUMN())))</f>
        <v>0</v>
      </c>
      <c r="O97" s="143" cm="1">
        <f t="array" aca="1" ref="O97" ca="1">SUM(INDIRECT("'"&amp;TOTALCustomerSheets&amp;"'!"&amp;ADDRESS(ROW(),COLUMN())))</f>
        <v>0</v>
      </c>
      <c r="P97" s="143" cm="1">
        <f t="array" aca="1" ref="P97" ca="1">SUM(INDIRECT("'"&amp;TOTALCustomerSheets&amp;"'!"&amp;ADDRESS(ROW(),COLUMN())))</f>
        <v>0</v>
      </c>
      <c r="Q97" s="143" cm="1">
        <f t="array" aca="1" ref="Q97" ca="1">SUM(INDIRECT("'"&amp;TOTALCustomerSheets&amp;"'!"&amp;ADDRESS(ROW(),COLUMN())))</f>
        <v>0</v>
      </c>
      <c r="R97" s="143" cm="1">
        <f t="array" aca="1" ref="R97" ca="1">SUM(INDIRECT("'"&amp;TOTALCustomerSheets&amp;"'!"&amp;ADDRESS(ROW(),COLUMN())))</f>
        <v>0</v>
      </c>
      <c r="S97" s="143" cm="1">
        <f t="array" aca="1" ref="S97" ca="1">SUM(INDIRECT("'"&amp;TOTALCustomerSheets&amp;"'!"&amp;ADDRESS(ROW(),COLUMN())))</f>
        <v>0</v>
      </c>
      <c r="T97" s="143" cm="1">
        <f t="array" aca="1" ref="T97" ca="1">SUM(INDIRECT("'"&amp;TOTALCustomerSheets&amp;"'!"&amp;ADDRESS(ROW(),COLUMN())))</f>
        <v>0</v>
      </c>
      <c r="U97" s="143" cm="1">
        <f t="array" aca="1" ref="U97" ca="1">SUM(INDIRECT("'"&amp;TOTALCustomerSheets&amp;"'!"&amp;ADDRESS(ROW(),COLUMN())))</f>
        <v>0</v>
      </c>
      <c r="V97" s="143" cm="1">
        <f t="array" aca="1" ref="V97" ca="1">SUM(INDIRECT("'"&amp;TOTALCustomerSheets&amp;"'!"&amp;ADDRESS(ROW(),COLUMN())))</f>
        <v>0</v>
      </c>
      <c r="W97" s="143" cm="1">
        <f t="array" aca="1" ref="W97" ca="1">SUM(INDIRECT("'"&amp;TOTALCustomerSheets&amp;"'!"&amp;ADDRESS(ROW(),COLUMN())))</f>
        <v>0</v>
      </c>
      <c r="X97" s="143" cm="1">
        <f t="array" aca="1" ref="X97" ca="1">SUM(INDIRECT("'"&amp;TOTALCustomerSheets&amp;"'!"&amp;ADDRESS(ROW(),COLUMN())))</f>
        <v>0</v>
      </c>
      <c r="Y97" s="143" cm="1">
        <f t="array" aca="1" ref="Y97" ca="1">SUM(INDIRECT("'"&amp;TOTALCustomerSheets&amp;"'!"&amp;ADDRESS(ROW(),COLUMN())))</f>
        <v>0</v>
      </c>
      <c r="Z97" s="143" cm="1">
        <f t="array" aca="1" ref="Z97" ca="1">SUM(INDIRECT("'"&amp;TOTALCustomerSheets&amp;"'!"&amp;ADDRESS(ROW(),COLUMN())))</f>
        <v>0</v>
      </c>
    </row>
    <row r="98" spans="1:26" outlineLevel="1">
      <c r="A98" s="113">
        <f>IF(ISBLANK('Input-Accounts'!A98),"",'Input-Accounts'!A98)</f>
        <v>83</v>
      </c>
      <c r="B98" s="17" t="str">
        <f>IF(ISBLANK('Input-Accounts'!B98),"",'Input-Accounts'!B98)</f>
        <v>Transportation Equipment</v>
      </c>
      <c r="C98" s="113">
        <f>IF(ISBLANK('Input-Accounts'!C98),"",'Input-Accounts'!C98)</f>
        <v>392</v>
      </c>
      <c r="D98" s="143" cm="1">
        <f t="array" aca="1" ref="D98" ca="1">SUM(INDIRECT("'"&amp;TOTALCustomerSheets&amp;"'!"&amp;ADDRESS(ROW(),COLUMN())))</f>
        <v>-1844258.9981959271</v>
      </c>
      <c r="E98" s="143">
        <f t="shared" ca="1" si="12"/>
        <v>0</v>
      </c>
      <c r="F98" s="89"/>
      <c r="G98" s="143" cm="1">
        <f t="array" aca="1" ref="G98" ca="1">SUM(INDIRECT("'"&amp;TOTALCustomerSheets&amp;"'!"&amp;ADDRESS(ROW(),COLUMN())))</f>
        <v>-1454543.1224844248</v>
      </c>
      <c r="H98" s="143" cm="1">
        <f t="array" aca="1" ref="H98" ca="1">SUM(INDIRECT("'"&amp;TOTALCustomerSheets&amp;"'!"&amp;ADDRESS(ROW(),COLUMN())))</f>
        <v>-301476.33358550828</v>
      </c>
      <c r="I98" s="143" cm="1">
        <f t="array" aca="1" ref="I98" ca="1">SUM(INDIRECT("'"&amp;TOTALCustomerSheets&amp;"'!"&amp;ADDRESS(ROW(),COLUMN())))</f>
        <v>-21754.966224334923</v>
      </c>
      <c r="J98" s="143" cm="1">
        <f t="array" aca="1" ref="J98" ca="1">SUM(INDIRECT("'"&amp;TOTALCustomerSheets&amp;"'!"&amp;ADDRESS(ROW(),COLUMN())))</f>
        <v>-10614.390897969068</v>
      </c>
      <c r="K98" s="143" cm="1">
        <f t="array" aca="1" ref="K98" ca="1">SUM(INDIRECT("'"&amp;TOTALCustomerSheets&amp;"'!"&amp;ADDRESS(ROW(),COLUMN())))</f>
        <v>-990.51577604193733</v>
      </c>
      <c r="L98" s="143" cm="1">
        <f t="array" aca="1" ref="L98" ca="1">SUM(INDIRECT("'"&amp;TOTALCustomerSheets&amp;"'!"&amp;ADDRESS(ROW(),COLUMN())))</f>
        <v>-40587.689140157869</v>
      </c>
      <c r="M98" s="143" cm="1">
        <f t="array" aca="1" ref="M98" ca="1">SUM(INDIRECT("'"&amp;TOTALCustomerSheets&amp;"'!"&amp;ADDRESS(ROW(),COLUMN())))</f>
        <v>-14291.980087490283</v>
      </c>
      <c r="N98" s="143" cm="1">
        <f t="array" aca="1" ref="N98" ca="1">SUM(INDIRECT("'"&amp;TOTALCustomerSheets&amp;"'!"&amp;ADDRESS(ROW(),COLUMN())))</f>
        <v>0</v>
      </c>
      <c r="O98" s="143" cm="1">
        <f t="array" aca="1" ref="O98" ca="1">SUM(INDIRECT("'"&amp;TOTALCustomerSheets&amp;"'!"&amp;ADDRESS(ROW(),COLUMN())))</f>
        <v>0</v>
      </c>
      <c r="P98" s="143" cm="1">
        <f t="array" aca="1" ref="P98" ca="1">SUM(INDIRECT("'"&amp;TOTALCustomerSheets&amp;"'!"&amp;ADDRESS(ROW(),COLUMN())))</f>
        <v>0</v>
      </c>
      <c r="Q98" s="143" cm="1">
        <f t="array" aca="1" ref="Q98" ca="1">SUM(INDIRECT("'"&amp;TOTALCustomerSheets&amp;"'!"&amp;ADDRESS(ROW(),COLUMN())))</f>
        <v>0</v>
      </c>
      <c r="R98" s="143" cm="1">
        <f t="array" aca="1" ref="R98" ca="1">SUM(INDIRECT("'"&amp;TOTALCustomerSheets&amp;"'!"&amp;ADDRESS(ROW(),COLUMN())))</f>
        <v>0</v>
      </c>
      <c r="S98" s="143" cm="1">
        <f t="array" aca="1" ref="S98" ca="1">SUM(INDIRECT("'"&amp;TOTALCustomerSheets&amp;"'!"&amp;ADDRESS(ROW(),COLUMN())))</f>
        <v>0</v>
      </c>
      <c r="T98" s="143" cm="1">
        <f t="array" aca="1" ref="T98" ca="1">SUM(INDIRECT("'"&amp;TOTALCustomerSheets&amp;"'!"&amp;ADDRESS(ROW(),COLUMN())))</f>
        <v>0</v>
      </c>
      <c r="U98" s="143" cm="1">
        <f t="array" aca="1" ref="U98" ca="1">SUM(INDIRECT("'"&amp;TOTALCustomerSheets&amp;"'!"&amp;ADDRESS(ROW(),COLUMN())))</f>
        <v>0</v>
      </c>
      <c r="V98" s="143" cm="1">
        <f t="array" aca="1" ref="V98" ca="1">SUM(INDIRECT("'"&amp;TOTALCustomerSheets&amp;"'!"&amp;ADDRESS(ROW(),COLUMN())))</f>
        <v>0</v>
      </c>
      <c r="W98" s="143" cm="1">
        <f t="array" aca="1" ref="W98" ca="1">SUM(INDIRECT("'"&amp;TOTALCustomerSheets&amp;"'!"&amp;ADDRESS(ROW(),COLUMN())))</f>
        <v>0</v>
      </c>
      <c r="X98" s="143" cm="1">
        <f t="array" aca="1" ref="X98" ca="1">SUM(INDIRECT("'"&amp;TOTALCustomerSheets&amp;"'!"&amp;ADDRESS(ROW(),COLUMN())))</f>
        <v>0</v>
      </c>
      <c r="Y98" s="143" cm="1">
        <f t="array" aca="1" ref="Y98" ca="1">SUM(INDIRECT("'"&amp;TOTALCustomerSheets&amp;"'!"&amp;ADDRESS(ROW(),COLUMN())))</f>
        <v>0</v>
      </c>
      <c r="Z98" s="143" cm="1">
        <f t="array" aca="1" ref="Z98" ca="1">SUM(INDIRECT("'"&amp;TOTALCustomerSheets&amp;"'!"&amp;ADDRESS(ROW(),COLUMN())))</f>
        <v>0</v>
      </c>
    </row>
    <row r="99" spans="1:26" outlineLevel="1">
      <c r="A99" s="113">
        <f>IF(ISBLANK('Input-Accounts'!A99),"",'Input-Accounts'!A99)</f>
        <v>84</v>
      </c>
      <c r="B99" s="17" t="str">
        <f>IF(ISBLANK('Input-Accounts'!B99),"",'Input-Accounts'!B99)</f>
        <v>Stores Equipment</v>
      </c>
      <c r="C99" s="113">
        <f>IF(ISBLANK('Input-Accounts'!C99),"",'Input-Accounts'!C99)</f>
        <v>393</v>
      </c>
      <c r="D99" s="143" cm="1">
        <f t="array" aca="1" ref="D99" ca="1">SUM(INDIRECT("'"&amp;TOTALCustomerSheets&amp;"'!"&amp;ADDRESS(ROW(),COLUMN())))</f>
        <v>-17433.945408232696</v>
      </c>
      <c r="E99" s="143">
        <f t="shared" ca="1" si="12"/>
        <v>0</v>
      </c>
      <c r="F99" s="89"/>
      <c r="G99" s="143" cm="1">
        <f t="array" aca="1" ref="G99" ca="1">SUM(INDIRECT("'"&amp;TOTALCustomerSheets&amp;"'!"&amp;ADDRESS(ROW(),COLUMN())))</f>
        <v>-13749.926347719955</v>
      </c>
      <c r="H99" s="143" cm="1">
        <f t="array" aca="1" ref="H99" ca="1">SUM(INDIRECT("'"&amp;TOTALCustomerSheets&amp;"'!"&amp;ADDRESS(ROW(),COLUMN())))</f>
        <v>-2849.8827695813316</v>
      </c>
      <c r="I99" s="143" cm="1">
        <f t="array" aca="1" ref="I99" ca="1">SUM(INDIRECT("'"&amp;TOTALCustomerSheets&amp;"'!"&amp;ADDRESS(ROW(),COLUMN())))</f>
        <v>-205.65164322582228</v>
      </c>
      <c r="J99" s="143" cm="1">
        <f t="array" aca="1" ref="J99" ca="1">SUM(INDIRECT("'"&amp;TOTALCustomerSheets&amp;"'!"&amp;ADDRESS(ROW(),COLUMN())))</f>
        <v>-100.33878736004718</v>
      </c>
      <c r="K99" s="143" cm="1">
        <f t="array" aca="1" ref="K99" ca="1">SUM(INDIRECT("'"&amp;TOTALCustomerSheets&amp;"'!"&amp;ADDRESS(ROW(),COLUMN())))</f>
        <v>-9.3634343020154418</v>
      </c>
      <c r="L99" s="143" cm="1">
        <f t="array" aca="1" ref="L99" ca="1">SUM(INDIRECT("'"&amp;TOTALCustomerSheets&amp;"'!"&amp;ADDRESS(ROW(),COLUMN())))</f>
        <v>-383.6790588567095</v>
      </c>
      <c r="M99" s="143" cm="1">
        <f t="array" aca="1" ref="M99" ca="1">SUM(INDIRECT("'"&amp;TOTALCustomerSheets&amp;"'!"&amp;ADDRESS(ROW(),COLUMN())))</f>
        <v>-135.10336718681631</v>
      </c>
      <c r="N99" s="143" cm="1">
        <f t="array" aca="1" ref="N99" ca="1">SUM(INDIRECT("'"&amp;TOTALCustomerSheets&amp;"'!"&amp;ADDRESS(ROW(),COLUMN())))</f>
        <v>0</v>
      </c>
      <c r="O99" s="143" cm="1">
        <f t="array" aca="1" ref="O99" ca="1">SUM(INDIRECT("'"&amp;TOTALCustomerSheets&amp;"'!"&amp;ADDRESS(ROW(),COLUMN())))</f>
        <v>0</v>
      </c>
      <c r="P99" s="143" cm="1">
        <f t="array" aca="1" ref="P99" ca="1">SUM(INDIRECT("'"&amp;TOTALCustomerSheets&amp;"'!"&amp;ADDRESS(ROW(),COLUMN())))</f>
        <v>0</v>
      </c>
      <c r="Q99" s="143" cm="1">
        <f t="array" aca="1" ref="Q99" ca="1">SUM(INDIRECT("'"&amp;TOTALCustomerSheets&amp;"'!"&amp;ADDRESS(ROW(),COLUMN())))</f>
        <v>0</v>
      </c>
      <c r="R99" s="143" cm="1">
        <f t="array" aca="1" ref="R99" ca="1">SUM(INDIRECT("'"&amp;TOTALCustomerSheets&amp;"'!"&amp;ADDRESS(ROW(),COLUMN())))</f>
        <v>0</v>
      </c>
      <c r="S99" s="143" cm="1">
        <f t="array" aca="1" ref="S99" ca="1">SUM(INDIRECT("'"&amp;TOTALCustomerSheets&amp;"'!"&amp;ADDRESS(ROW(),COLUMN())))</f>
        <v>0</v>
      </c>
      <c r="T99" s="143" cm="1">
        <f t="array" aca="1" ref="T99" ca="1">SUM(INDIRECT("'"&amp;TOTALCustomerSheets&amp;"'!"&amp;ADDRESS(ROW(),COLUMN())))</f>
        <v>0</v>
      </c>
      <c r="U99" s="143" cm="1">
        <f t="array" aca="1" ref="U99" ca="1">SUM(INDIRECT("'"&amp;TOTALCustomerSheets&amp;"'!"&amp;ADDRESS(ROW(),COLUMN())))</f>
        <v>0</v>
      </c>
      <c r="V99" s="143" cm="1">
        <f t="array" aca="1" ref="V99" ca="1">SUM(INDIRECT("'"&amp;TOTALCustomerSheets&amp;"'!"&amp;ADDRESS(ROW(),COLUMN())))</f>
        <v>0</v>
      </c>
      <c r="W99" s="143" cm="1">
        <f t="array" aca="1" ref="W99" ca="1">SUM(INDIRECT("'"&amp;TOTALCustomerSheets&amp;"'!"&amp;ADDRESS(ROW(),COLUMN())))</f>
        <v>0</v>
      </c>
      <c r="X99" s="143" cm="1">
        <f t="array" aca="1" ref="X99" ca="1">SUM(INDIRECT("'"&amp;TOTALCustomerSheets&amp;"'!"&amp;ADDRESS(ROW(),COLUMN())))</f>
        <v>0</v>
      </c>
      <c r="Y99" s="143" cm="1">
        <f t="array" aca="1" ref="Y99" ca="1">SUM(INDIRECT("'"&amp;TOTALCustomerSheets&amp;"'!"&amp;ADDRESS(ROW(),COLUMN())))</f>
        <v>0</v>
      </c>
      <c r="Z99" s="143" cm="1">
        <f t="array" aca="1" ref="Z99" ca="1">SUM(INDIRECT("'"&amp;TOTALCustomerSheets&amp;"'!"&amp;ADDRESS(ROW(),COLUMN())))</f>
        <v>0</v>
      </c>
    </row>
    <row r="100" spans="1:26" outlineLevel="1">
      <c r="A100" s="113">
        <f>IF(ISBLANK('Input-Accounts'!A100),"",'Input-Accounts'!A100)</f>
        <v>85</v>
      </c>
      <c r="B100" s="17" t="str">
        <f>IF(ISBLANK('Input-Accounts'!B100),"",'Input-Accounts'!B100)</f>
        <v xml:space="preserve">Tools, Shop, and Garage Equipment </v>
      </c>
      <c r="C100" s="113">
        <f>IF(ISBLANK('Input-Accounts'!C100),"",'Input-Accounts'!C100)</f>
        <v>394</v>
      </c>
      <c r="D100" s="143" cm="1">
        <f t="array" aca="1" ref="D100" ca="1">SUM(INDIRECT("'"&amp;TOTALCustomerSheets&amp;"'!"&amp;ADDRESS(ROW(),COLUMN())))</f>
        <v>-1181459.360585605</v>
      </c>
      <c r="E100" s="143">
        <f t="shared" ca="1" si="12"/>
        <v>0</v>
      </c>
      <c r="F100" s="89"/>
      <c r="G100" s="143" cm="1">
        <f t="array" aca="1" ref="G100" ca="1">SUM(INDIRECT("'"&amp;TOTALCustomerSheets&amp;"'!"&amp;ADDRESS(ROW(),COLUMN())))</f>
        <v>-931801.65536167973</v>
      </c>
      <c r="H100" s="143" cm="1">
        <f t="array" aca="1" ref="H100" ca="1">SUM(INDIRECT("'"&amp;TOTALCustomerSheets&amp;"'!"&amp;ADDRESS(ROW(),COLUMN())))</f>
        <v>-193130.1604915839</v>
      </c>
      <c r="I100" s="143" cm="1">
        <f t="array" aca="1" ref="I100" ca="1">SUM(INDIRECT("'"&amp;TOTALCustomerSheets&amp;"'!"&amp;ADDRESS(ROW(),COLUMN())))</f>
        <v>-13936.550403227922</v>
      </c>
      <c r="J100" s="143" cm="1">
        <f t="array" aca="1" ref="J100" ca="1">SUM(INDIRECT("'"&amp;TOTALCustomerSheets&amp;"'!"&amp;ADDRESS(ROW(),COLUMN())))</f>
        <v>-6799.7344709107656</v>
      </c>
      <c r="K100" s="143" cm="1">
        <f t="array" aca="1" ref="K100" ca="1">SUM(INDIRECT("'"&amp;TOTALCustomerSheets&amp;"'!"&amp;ADDRESS(ROW(),COLUMN())))</f>
        <v>-634.5389321983605</v>
      </c>
      <c r="L100" s="143" cm="1">
        <f t="array" aca="1" ref="L100" ca="1">SUM(INDIRECT("'"&amp;TOTALCustomerSheets&amp;"'!"&amp;ADDRESS(ROW(),COLUMN())))</f>
        <v>-26001.068887876401</v>
      </c>
      <c r="M100" s="143" cm="1">
        <f t="array" aca="1" ref="M100" ca="1">SUM(INDIRECT("'"&amp;TOTALCustomerSheets&amp;"'!"&amp;ADDRESS(ROW(),COLUMN())))</f>
        <v>-9155.6520381280134</v>
      </c>
      <c r="N100" s="143" cm="1">
        <f t="array" aca="1" ref="N100" ca="1">SUM(INDIRECT("'"&amp;TOTALCustomerSheets&amp;"'!"&amp;ADDRESS(ROW(),COLUMN())))</f>
        <v>0</v>
      </c>
      <c r="O100" s="143" cm="1">
        <f t="array" aca="1" ref="O100" ca="1">SUM(INDIRECT("'"&amp;TOTALCustomerSheets&amp;"'!"&amp;ADDRESS(ROW(),COLUMN())))</f>
        <v>0</v>
      </c>
      <c r="P100" s="143" cm="1">
        <f t="array" aca="1" ref="P100" ca="1">SUM(INDIRECT("'"&amp;TOTALCustomerSheets&amp;"'!"&amp;ADDRESS(ROW(),COLUMN())))</f>
        <v>0</v>
      </c>
      <c r="Q100" s="143" cm="1">
        <f t="array" aca="1" ref="Q100" ca="1">SUM(INDIRECT("'"&amp;TOTALCustomerSheets&amp;"'!"&amp;ADDRESS(ROW(),COLUMN())))</f>
        <v>0</v>
      </c>
      <c r="R100" s="143" cm="1">
        <f t="array" aca="1" ref="R100" ca="1">SUM(INDIRECT("'"&amp;TOTALCustomerSheets&amp;"'!"&amp;ADDRESS(ROW(),COLUMN())))</f>
        <v>0</v>
      </c>
      <c r="S100" s="143" cm="1">
        <f t="array" aca="1" ref="S100" ca="1">SUM(INDIRECT("'"&amp;TOTALCustomerSheets&amp;"'!"&amp;ADDRESS(ROW(),COLUMN())))</f>
        <v>0</v>
      </c>
      <c r="T100" s="143" cm="1">
        <f t="array" aca="1" ref="T100" ca="1">SUM(INDIRECT("'"&amp;TOTALCustomerSheets&amp;"'!"&amp;ADDRESS(ROW(),COLUMN())))</f>
        <v>0</v>
      </c>
      <c r="U100" s="143" cm="1">
        <f t="array" aca="1" ref="U100" ca="1">SUM(INDIRECT("'"&amp;TOTALCustomerSheets&amp;"'!"&amp;ADDRESS(ROW(),COLUMN())))</f>
        <v>0</v>
      </c>
      <c r="V100" s="143" cm="1">
        <f t="array" aca="1" ref="V100" ca="1">SUM(INDIRECT("'"&amp;TOTALCustomerSheets&amp;"'!"&amp;ADDRESS(ROW(),COLUMN())))</f>
        <v>0</v>
      </c>
      <c r="W100" s="143" cm="1">
        <f t="array" aca="1" ref="W100" ca="1">SUM(INDIRECT("'"&amp;TOTALCustomerSheets&amp;"'!"&amp;ADDRESS(ROW(),COLUMN())))</f>
        <v>0</v>
      </c>
      <c r="X100" s="143" cm="1">
        <f t="array" aca="1" ref="X100" ca="1">SUM(INDIRECT("'"&amp;TOTALCustomerSheets&amp;"'!"&amp;ADDRESS(ROW(),COLUMN())))</f>
        <v>0</v>
      </c>
      <c r="Y100" s="143" cm="1">
        <f t="array" aca="1" ref="Y100" ca="1">SUM(INDIRECT("'"&amp;TOTALCustomerSheets&amp;"'!"&amp;ADDRESS(ROW(),COLUMN())))</f>
        <v>0</v>
      </c>
      <c r="Z100" s="143" cm="1">
        <f t="array" aca="1" ref="Z100" ca="1">SUM(INDIRECT("'"&amp;TOTALCustomerSheets&amp;"'!"&amp;ADDRESS(ROW(),COLUMN())))</f>
        <v>0</v>
      </c>
    </row>
    <row r="101" spans="1:26" outlineLevel="1">
      <c r="A101" s="113">
        <f>IF(ISBLANK('Input-Accounts'!A101),"",'Input-Accounts'!A101)</f>
        <v>86</v>
      </c>
      <c r="B101" s="17" t="str">
        <f>IF(ISBLANK('Input-Accounts'!B101),"",'Input-Accounts'!B101)</f>
        <v>Laboratory Equipment</v>
      </c>
      <c r="C101" s="113">
        <f>IF(ISBLANK('Input-Accounts'!C101),"",'Input-Accounts'!C101)</f>
        <v>395</v>
      </c>
      <c r="D101" s="143" cm="1">
        <f t="array" aca="1" ref="D101" ca="1">SUM(INDIRECT("'"&amp;TOTALCustomerSheets&amp;"'!"&amp;ADDRESS(ROW(),COLUMN())))</f>
        <v>-17242.287272349866</v>
      </c>
      <c r="E101" s="143">
        <f t="shared" ca="1" si="12"/>
        <v>0</v>
      </c>
      <c r="F101" s="89"/>
      <c r="G101" s="143" cm="1">
        <f t="array" aca="1" ref="G101" ca="1">SUM(INDIRECT("'"&amp;TOTALCustomerSheets&amp;"'!"&amp;ADDRESS(ROW(),COLUMN())))</f>
        <v>-13598.768064805647</v>
      </c>
      <c r="H101" s="143" cm="1">
        <f t="array" aca="1" ref="H101" ca="1">SUM(INDIRECT("'"&amp;TOTALCustomerSheets&amp;"'!"&amp;ADDRESS(ROW(),COLUMN())))</f>
        <v>-2818.5529009650959</v>
      </c>
      <c r="I101" s="143" cm="1">
        <f t="array" aca="1" ref="I101" ca="1">SUM(INDIRECT("'"&amp;TOTALCustomerSheets&amp;"'!"&amp;ADDRESS(ROW(),COLUMN())))</f>
        <v>-203.39083480529749</v>
      </c>
      <c r="J101" s="143" cm="1">
        <f t="array" aca="1" ref="J101" ca="1">SUM(INDIRECT("'"&amp;TOTALCustomerSheets&amp;"'!"&amp;ADDRESS(ROW(),COLUMN())))</f>
        <v>-99.235724083670902</v>
      </c>
      <c r="K101" s="143" cm="1">
        <f t="array" aca="1" ref="K101" ca="1">SUM(INDIRECT("'"&amp;TOTALCustomerSheets&amp;"'!"&amp;ADDRESS(ROW(),COLUMN())))</f>
        <v>-9.260498430543791</v>
      </c>
      <c r="L101" s="143" cm="1">
        <f t="array" aca="1" ref="L101" ca="1">SUM(INDIRECT("'"&amp;TOTALCustomerSheets&amp;"'!"&amp;ADDRESS(ROW(),COLUMN())))</f>
        <v>-379.46112588308495</v>
      </c>
      <c r="M101" s="143" cm="1">
        <f t="array" aca="1" ref="M101" ca="1">SUM(INDIRECT("'"&amp;TOTALCustomerSheets&amp;"'!"&amp;ADDRESS(ROW(),COLUMN())))</f>
        <v>-133.61812337652589</v>
      </c>
      <c r="N101" s="143" cm="1">
        <f t="array" aca="1" ref="N101" ca="1">SUM(INDIRECT("'"&amp;TOTALCustomerSheets&amp;"'!"&amp;ADDRESS(ROW(),COLUMN())))</f>
        <v>0</v>
      </c>
      <c r="O101" s="143" cm="1">
        <f t="array" aca="1" ref="O101" ca="1">SUM(INDIRECT("'"&amp;TOTALCustomerSheets&amp;"'!"&amp;ADDRESS(ROW(),COLUMN())))</f>
        <v>0</v>
      </c>
      <c r="P101" s="143" cm="1">
        <f t="array" aca="1" ref="P101" ca="1">SUM(INDIRECT("'"&amp;TOTALCustomerSheets&amp;"'!"&amp;ADDRESS(ROW(),COLUMN())))</f>
        <v>0</v>
      </c>
      <c r="Q101" s="143" cm="1">
        <f t="array" aca="1" ref="Q101" ca="1">SUM(INDIRECT("'"&amp;TOTALCustomerSheets&amp;"'!"&amp;ADDRESS(ROW(),COLUMN())))</f>
        <v>0</v>
      </c>
      <c r="R101" s="143" cm="1">
        <f t="array" aca="1" ref="R101" ca="1">SUM(INDIRECT("'"&amp;TOTALCustomerSheets&amp;"'!"&amp;ADDRESS(ROW(),COLUMN())))</f>
        <v>0</v>
      </c>
      <c r="S101" s="143" cm="1">
        <f t="array" aca="1" ref="S101" ca="1">SUM(INDIRECT("'"&amp;TOTALCustomerSheets&amp;"'!"&amp;ADDRESS(ROW(),COLUMN())))</f>
        <v>0</v>
      </c>
      <c r="T101" s="143" cm="1">
        <f t="array" aca="1" ref="T101" ca="1">SUM(INDIRECT("'"&amp;TOTALCustomerSheets&amp;"'!"&amp;ADDRESS(ROW(),COLUMN())))</f>
        <v>0</v>
      </c>
      <c r="U101" s="143" cm="1">
        <f t="array" aca="1" ref="U101" ca="1">SUM(INDIRECT("'"&amp;TOTALCustomerSheets&amp;"'!"&amp;ADDRESS(ROW(),COLUMN())))</f>
        <v>0</v>
      </c>
      <c r="V101" s="143" cm="1">
        <f t="array" aca="1" ref="V101" ca="1">SUM(INDIRECT("'"&amp;TOTALCustomerSheets&amp;"'!"&amp;ADDRESS(ROW(),COLUMN())))</f>
        <v>0</v>
      </c>
      <c r="W101" s="143" cm="1">
        <f t="array" aca="1" ref="W101" ca="1">SUM(INDIRECT("'"&amp;TOTALCustomerSheets&amp;"'!"&amp;ADDRESS(ROW(),COLUMN())))</f>
        <v>0</v>
      </c>
      <c r="X101" s="143" cm="1">
        <f t="array" aca="1" ref="X101" ca="1">SUM(INDIRECT("'"&amp;TOTALCustomerSheets&amp;"'!"&amp;ADDRESS(ROW(),COLUMN())))</f>
        <v>0</v>
      </c>
      <c r="Y101" s="143" cm="1">
        <f t="array" aca="1" ref="Y101" ca="1">SUM(INDIRECT("'"&amp;TOTALCustomerSheets&amp;"'!"&amp;ADDRESS(ROW(),COLUMN())))</f>
        <v>0</v>
      </c>
      <c r="Z101" s="143" cm="1">
        <f t="array" aca="1" ref="Z101" ca="1">SUM(INDIRECT("'"&amp;TOTALCustomerSheets&amp;"'!"&amp;ADDRESS(ROW(),COLUMN())))</f>
        <v>0</v>
      </c>
    </row>
    <row r="102" spans="1:26" outlineLevel="1">
      <c r="A102" s="113">
        <f>IF(ISBLANK('Input-Accounts'!A102),"",'Input-Accounts'!A102)</f>
        <v>87</v>
      </c>
      <c r="B102" s="17" t="str">
        <f>IF(ISBLANK('Input-Accounts'!B102),"",'Input-Accounts'!B102)</f>
        <v>Power Operated Equipment</v>
      </c>
      <c r="C102" s="113">
        <f>IF(ISBLANK('Input-Accounts'!C102),"",'Input-Accounts'!C102)</f>
        <v>396</v>
      </c>
      <c r="D102" s="143" cm="1">
        <f t="array" aca="1" ref="D102" ca="1">SUM(INDIRECT("'"&amp;TOTALCustomerSheets&amp;"'!"&amp;ADDRESS(ROW(),COLUMN())))</f>
        <v>-422063.62730475113</v>
      </c>
      <c r="E102" s="143">
        <f t="shared" ca="1" si="12"/>
        <v>0</v>
      </c>
      <c r="F102" s="89"/>
      <c r="G102" s="143" cm="1">
        <f t="array" aca="1" ref="G102" ca="1">SUM(INDIRECT("'"&amp;TOTALCustomerSheets&amp;"'!"&amp;ADDRESS(ROW(),COLUMN())))</f>
        <v>-332876.10197238455</v>
      </c>
      <c r="H102" s="143" cm="1">
        <f t="array" aca="1" ref="H102" ca="1">SUM(INDIRECT("'"&amp;TOTALCustomerSheets&amp;"'!"&amp;ADDRESS(ROW(),COLUMN())))</f>
        <v>-68993.669015092994</v>
      </c>
      <c r="I102" s="143" cm="1">
        <f t="array" aca="1" ref="I102" ca="1">SUM(INDIRECT("'"&amp;TOTALCustomerSheets&amp;"'!"&amp;ADDRESS(ROW(),COLUMN())))</f>
        <v>-4978.6824765486026</v>
      </c>
      <c r="J102" s="143" cm="1">
        <f t="array" aca="1" ref="J102" ca="1">SUM(INDIRECT("'"&amp;TOTALCustomerSheets&amp;"'!"&amp;ADDRESS(ROW(),COLUMN())))</f>
        <v>-2429.1318781199875</v>
      </c>
      <c r="K102" s="143" cm="1">
        <f t="array" aca="1" ref="K102" ca="1">SUM(INDIRECT("'"&amp;TOTALCustomerSheets&amp;"'!"&amp;ADDRESS(ROW(),COLUMN())))</f>
        <v>-226.68219688654997</v>
      </c>
      <c r="L102" s="143" cm="1">
        <f t="array" aca="1" ref="L102" ca="1">SUM(INDIRECT("'"&amp;TOTALCustomerSheets&amp;"'!"&amp;ADDRESS(ROW(),COLUMN())))</f>
        <v>-9288.6017198072495</v>
      </c>
      <c r="M102" s="143" cm="1">
        <f t="array" aca="1" ref="M102" ca="1">SUM(INDIRECT("'"&amp;TOTALCustomerSheets&amp;"'!"&amp;ADDRESS(ROW(),COLUMN())))</f>
        <v>-3270.7580459111809</v>
      </c>
      <c r="N102" s="143" cm="1">
        <f t="array" aca="1" ref="N102" ca="1">SUM(INDIRECT("'"&amp;TOTALCustomerSheets&amp;"'!"&amp;ADDRESS(ROW(),COLUMN())))</f>
        <v>0</v>
      </c>
      <c r="O102" s="143" cm="1">
        <f t="array" aca="1" ref="O102" ca="1">SUM(INDIRECT("'"&amp;TOTALCustomerSheets&amp;"'!"&amp;ADDRESS(ROW(),COLUMN())))</f>
        <v>0</v>
      </c>
      <c r="P102" s="143" cm="1">
        <f t="array" aca="1" ref="P102" ca="1">SUM(INDIRECT("'"&amp;TOTALCustomerSheets&amp;"'!"&amp;ADDRESS(ROW(),COLUMN())))</f>
        <v>0</v>
      </c>
      <c r="Q102" s="143" cm="1">
        <f t="array" aca="1" ref="Q102" ca="1">SUM(INDIRECT("'"&amp;TOTALCustomerSheets&amp;"'!"&amp;ADDRESS(ROW(),COLUMN())))</f>
        <v>0</v>
      </c>
      <c r="R102" s="143" cm="1">
        <f t="array" aca="1" ref="R102" ca="1">SUM(INDIRECT("'"&amp;TOTALCustomerSheets&amp;"'!"&amp;ADDRESS(ROW(),COLUMN())))</f>
        <v>0</v>
      </c>
      <c r="S102" s="143" cm="1">
        <f t="array" aca="1" ref="S102" ca="1">SUM(INDIRECT("'"&amp;TOTALCustomerSheets&amp;"'!"&amp;ADDRESS(ROW(),COLUMN())))</f>
        <v>0</v>
      </c>
      <c r="T102" s="143" cm="1">
        <f t="array" aca="1" ref="T102" ca="1">SUM(INDIRECT("'"&amp;TOTALCustomerSheets&amp;"'!"&amp;ADDRESS(ROW(),COLUMN())))</f>
        <v>0</v>
      </c>
      <c r="U102" s="143" cm="1">
        <f t="array" aca="1" ref="U102" ca="1">SUM(INDIRECT("'"&amp;TOTALCustomerSheets&amp;"'!"&amp;ADDRESS(ROW(),COLUMN())))</f>
        <v>0</v>
      </c>
      <c r="V102" s="143" cm="1">
        <f t="array" aca="1" ref="V102" ca="1">SUM(INDIRECT("'"&amp;TOTALCustomerSheets&amp;"'!"&amp;ADDRESS(ROW(),COLUMN())))</f>
        <v>0</v>
      </c>
      <c r="W102" s="143" cm="1">
        <f t="array" aca="1" ref="W102" ca="1">SUM(INDIRECT("'"&amp;TOTALCustomerSheets&amp;"'!"&amp;ADDRESS(ROW(),COLUMN())))</f>
        <v>0</v>
      </c>
      <c r="X102" s="143" cm="1">
        <f t="array" aca="1" ref="X102" ca="1">SUM(INDIRECT("'"&amp;TOTALCustomerSheets&amp;"'!"&amp;ADDRESS(ROW(),COLUMN())))</f>
        <v>0</v>
      </c>
      <c r="Y102" s="143" cm="1">
        <f t="array" aca="1" ref="Y102" ca="1">SUM(INDIRECT("'"&amp;TOTALCustomerSheets&amp;"'!"&amp;ADDRESS(ROW(),COLUMN())))</f>
        <v>0</v>
      </c>
      <c r="Z102" s="143" cm="1">
        <f t="array" aca="1" ref="Z102" ca="1">SUM(INDIRECT("'"&amp;TOTALCustomerSheets&amp;"'!"&amp;ADDRESS(ROW(),COLUMN())))</f>
        <v>0</v>
      </c>
    </row>
    <row r="103" spans="1:26" outlineLevel="1">
      <c r="A103" s="113">
        <f>IF(ISBLANK('Input-Accounts'!A103),"",'Input-Accounts'!A103)</f>
        <v>88</v>
      </c>
      <c r="B103" s="17" t="str">
        <f>IF(ISBLANK('Input-Accounts'!B103),"",'Input-Accounts'!B103)</f>
        <v>Communication Equipment</v>
      </c>
      <c r="C103" s="113">
        <f>IF(ISBLANK('Input-Accounts'!C103),"",'Input-Accounts'!C103)</f>
        <v>397</v>
      </c>
      <c r="D103" s="143" cm="1">
        <f t="array" aca="1" ref="D103" ca="1">SUM(INDIRECT("'"&amp;TOTALCustomerSheets&amp;"'!"&amp;ADDRESS(ROW(),COLUMN())))</f>
        <v>-431530.18115350953</v>
      </c>
      <c r="E103" s="143">
        <f t="shared" ca="1" si="12"/>
        <v>0</v>
      </c>
      <c r="F103" s="89"/>
      <c r="G103" s="143" cm="1">
        <f t="array" aca="1" ref="G103" ca="1">SUM(INDIRECT("'"&amp;TOTALCustomerSheets&amp;"'!"&amp;ADDRESS(ROW(),COLUMN())))</f>
        <v>-340342.25006102584</v>
      </c>
      <c r="H103" s="143" cm="1">
        <f t="array" aca="1" ref="H103" ca="1">SUM(INDIRECT("'"&amp;TOTALCustomerSheets&amp;"'!"&amp;ADDRESS(ROW(),COLUMN())))</f>
        <v>-70541.142525486721</v>
      </c>
      <c r="I103" s="143" cm="1">
        <f t="array" aca="1" ref="I103" ca="1">SUM(INDIRECT("'"&amp;TOTALCustomerSheets&amp;"'!"&amp;ADDRESS(ROW(),COLUMN())))</f>
        <v>-5090.3503927371885</v>
      </c>
      <c r="J103" s="143" cm="1">
        <f t="array" aca="1" ref="J103" ca="1">SUM(INDIRECT("'"&amp;TOTALCustomerSheets&amp;"'!"&amp;ADDRESS(ROW(),COLUMN())))</f>
        <v>-2483.6153878144978</v>
      </c>
      <c r="K103" s="143" cm="1">
        <f t="array" aca="1" ref="K103" ca="1">SUM(INDIRECT("'"&amp;TOTALCustomerSheets&amp;"'!"&amp;ADDRESS(ROW(),COLUMN())))</f>
        <v>-231.76649954746591</v>
      </c>
      <c r="L103" s="143" cm="1">
        <f t="array" aca="1" ref="L103" ca="1">SUM(INDIRECT("'"&amp;TOTALCustomerSheets&amp;"'!"&amp;ADDRESS(ROW(),COLUMN())))</f>
        <v>-9496.9377209967915</v>
      </c>
      <c r="M103" s="143" cm="1">
        <f t="array" aca="1" ref="M103" ca="1">SUM(INDIRECT("'"&amp;TOTALCustomerSheets&amp;"'!"&amp;ADDRESS(ROW(),COLUMN())))</f>
        <v>-3344.1185659010293</v>
      </c>
      <c r="N103" s="143" cm="1">
        <f t="array" aca="1" ref="N103" ca="1">SUM(INDIRECT("'"&amp;TOTALCustomerSheets&amp;"'!"&amp;ADDRESS(ROW(),COLUMN())))</f>
        <v>0</v>
      </c>
      <c r="O103" s="143" cm="1">
        <f t="array" aca="1" ref="O103" ca="1">SUM(INDIRECT("'"&amp;TOTALCustomerSheets&amp;"'!"&amp;ADDRESS(ROW(),COLUMN())))</f>
        <v>0</v>
      </c>
      <c r="P103" s="143" cm="1">
        <f t="array" aca="1" ref="P103" ca="1">SUM(INDIRECT("'"&amp;TOTALCustomerSheets&amp;"'!"&amp;ADDRESS(ROW(),COLUMN())))</f>
        <v>0</v>
      </c>
      <c r="Q103" s="143" cm="1">
        <f t="array" aca="1" ref="Q103" ca="1">SUM(INDIRECT("'"&amp;TOTALCustomerSheets&amp;"'!"&amp;ADDRESS(ROW(),COLUMN())))</f>
        <v>0</v>
      </c>
      <c r="R103" s="143" cm="1">
        <f t="array" aca="1" ref="R103" ca="1">SUM(INDIRECT("'"&amp;TOTALCustomerSheets&amp;"'!"&amp;ADDRESS(ROW(),COLUMN())))</f>
        <v>0</v>
      </c>
      <c r="S103" s="143" cm="1">
        <f t="array" aca="1" ref="S103" ca="1">SUM(INDIRECT("'"&amp;TOTALCustomerSheets&amp;"'!"&amp;ADDRESS(ROW(),COLUMN())))</f>
        <v>0</v>
      </c>
      <c r="T103" s="143" cm="1">
        <f t="array" aca="1" ref="T103" ca="1">SUM(INDIRECT("'"&amp;TOTALCustomerSheets&amp;"'!"&amp;ADDRESS(ROW(),COLUMN())))</f>
        <v>0</v>
      </c>
      <c r="U103" s="143" cm="1">
        <f t="array" aca="1" ref="U103" ca="1">SUM(INDIRECT("'"&amp;TOTALCustomerSheets&amp;"'!"&amp;ADDRESS(ROW(),COLUMN())))</f>
        <v>0</v>
      </c>
      <c r="V103" s="143" cm="1">
        <f t="array" aca="1" ref="V103" ca="1">SUM(INDIRECT("'"&amp;TOTALCustomerSheets&amp;"'!"&amp;ADDRESS(ROW(),COLUMN())))</f>
        <v>0</v>
      </c>
      <c r="W103" s="143" cm="1">
        <f t="array" aca="1" ref="W103" ca="1">SUM(INDIRECT("'"&amp;TOTALCustomerSheets&amp;"'!"&amp;ADDRESS(ROW(),COLUMN())))</f>
        <v>0</v>
      </c>
      <c r="X103" s="143" cm="1">
        <f t="array" aca="1" ref="X103" ca="1">SUM(INDIRECT("'"&amp;TOTALCustomerSheets&amp;"'!"&amp;ADDRESS(ROW(),COLUMN())))</f>
        <v>0</v>
      </c>
      <c r="Y103" s="143" cm="1">
        <f t="array" aca="1" ref="Y103" ca="1">SUM(INDIRECT("'"&amp;TOTALCustomerSheets&amp;"'!"&amp;ADDRESS(ROW(),COLUMN())))</f>
        <v>0</v>
      </c>
      <c r="Z103" s="143" cm="1">
        <f t="array" aca="1" ref="Z103" ca="1">SUM(INDIRECT("'"&amp;TOTALCustomerSheets&amp;"'!"&amp;ADDRESS(ROW(),COLUMN())))</f>
        <v>0</v>
      </c>
    </row>
    <row r="104" spans="1:26" outlineLevel="1">
      <c r="A104" s="113">
        <f>IF(ISBLANK('Input-Accounts'!A104),"",'Input-Accounts'!A104)</f>
        <v>89</v>
      </c>
      <c r="B104" s="17" t="str">
        <f>IF(ISBLANK('Input-Accounts'!B104),"",'Input-Accounts'!B104)</f>
        <v>Miscellaneous Equipment</v>
      </c>
      <c r="C104" s="113">
        <f>IF(ISBLANK('Input-Accounts'!C104),"",'Input-Accounts'!C104)</f>
        <v>398</v>
      </c>
      <c r="D104" s="143" cm="1">
        <f t="array" aca="1" ref="D104" ca="1">SUM(INDIRECT("'"&amp;TOTALCustomerSheets&amp;"'!"&amp;ADDRESS(ROW(),COLUMN())))</f>
        <v>-11884.931554101266</v>
      </c>
      <c r="E104" s="143">
        <f t="shared" ca="1" si="12"/>
        <v>0</v>
      </c>
      <c r="F104" s="89"/>
      <c r="G104" s="143" cm="1">
        <f t="array" aca="1" ref="G104" ca="1">SUM(INDIRECT("'"&amp;TOTALCustomerSheets&amp;"'!"&amp;ADDRESS(ROW(),COLUMN())))</f>
        <v>-9373.4911799951005</v>
      </c>
      <c r="H104" s="143" cm="1">
        <f t="array" aca="1" ref="H104" ca="1">SUM(INDIRECT("'"&amp;TOTALCustomerSheets&amp;"'!"&amp;ADDRESS(ROW(),COLUMN())))</f>
        <v>-1942.7995706406305</v>
      </c>
      <c r="I104" s="143" cm="1">
        <f t="array" aca="1" ref="I104" ca="1">SUM(INDIRECT("'"&amp;TOTALCustomerSheets&amp;"'!"&amp;ADDRESS(ROW(),COLUMN())))</f>
        <v>-140.19521379097392</v>
      </c>
      <c r="J104" s="143" cm="1">
        <f t="array" aca="1" ref="J104" ca="1">SUM(INDIRECT("'"&amp;TOTALCustomerSheets&amp;"'!"&amp;ADDRESS(ROW(),COLUMN())))</f>
        <v>-68.402165549546098</v>
      </c>
      <c r="K104" s="143" cm="1">
        <f t="array" aca="1" ref="K104" ca="1">SUM(INDIRECT("'"&amp;TOTALCustomerSheets&amp;"'!"&amp;ADDRESS(ROW(),COLUMN())))</f>
        <v>-6.3831664712123519</v>
      </c>
      <c r="L104" s="143" cm="1">
        <f t="array" aca="1" ref="L104" ca="1">SUM(INDIRECT("'"&amp;TOTALCustomerSheets&amp;"'!"&amp;ADDRESS(ROW(),COLUMN())))</f>
        <v>-261.55865734790308</v>
      </c>
      <c r="M104" s="143" cm="1">
        <f t="array" aca="1" ref="M104" ca="1">SUM(INDIRECT("'"&amp;TOTALCustomerSheets&amp;"'!"&amp;ADDRESS(ROW(),COLUMN())))</f>
        <v>-92.101600305899666</v>
      </c>
      <c r="N104" s="143" cm="1">
        <f t="array" aca="1" ref="N104" ca="1">SUM(INDIRECT("'"&amp;TOTALCustomerSheets&amp;"'!"&amp;ADDRESS(ROW(),COLUMN())))</f>
        <v>0</v>
      </c>
      <c r="O104" s="143" cm="1">
        <f t="array" aca="1" ref="O104" ca="1">SUM(INDIRECT("'"&amp;TOTALCustomerSheets&amp;"'!"&amp;ADDRESS(ROW(),COLUMN())))</f>
        <v>0</v>
      </c>
      <c r="P104" s="143" cm="1">
        <f t="array" aca="1" ref="P104" ca="1">SUM(INDIRECT("'"&amp;TOTALCustomerSheets&amp;"'!"&amp;ADDRESS(ROW(),COLUMN())))</f>
        <v>0</v>
      </c>
      <c r="Q104" s="143" cm="1">
        <f t="array" aca="1" ref="Q104" ca="1">SUM(INDIRECT("'"&amp;TOTALCustomerSheets&amp;"'!"&amp;ADDRESS(ROW(),COLUMN())))</f>
        <v>0</v>
      </c>
      <c r="R104" s="143" cm="1">
        <f t="array" aca="1" ref="R104" ca="1">SUM(INDIRECT("'"&amp;TOTALCustomerSheets&amp;"'!"&amp;ADDRESS(ROW(),COLUMN())))</f>
        <v>0</v>
      </c>
      <c r="S104" s="143" cm="1">
        <f t="array" aca="1" ref="S104" ca="1">SUM(INDIRECT("'"&amp;TOTALCustomerSheets&amp;"'!"&amp;ADDRESS(ROW(),COLUMN())))</f>
        <v>0</v>
      </c>
      <c r="T104" s="143" cm="1">
        <f t="array" aca="1" ref="T104" ca="1">SUM(INDIRECT("'"&amp;TOTALCustomerSheets&amp;"'!"&amp;ADDRESS(ROW(),COLUMN())))</f>
        <v>0</v>
      </c>
      <c r="U104" s="143" cm="1">
        <f t="array" aca="1" ref="U104" ca="1">SUM(INDIRECT("'"&amp;TOTALCustomerSheets&amp;"'!"&amp;ADDRESS(ROW(),COLUMN())))</f>
        <v>0</v>
      </c>
      <c r="V104" s="143" cm="1">
        <f t="array" aca="1" ref="V104" ca="1">SUM(INDIRECT("'"&amp;TOTALCustomerSheets&amp;"'!"&amp;ADDRESS(ROW(),COLUMN())))</f>
        <v>0</v>
      </c>
      <c r="W104" s="143" cm="1">
        <f t="array" aca="1" ref="W104" ca="1">SUM(INDIRECT("'"&amp;TOTALCustomerSheets&amp;"'!"&amp;ADDRESS(ROW(),COLUMN())))</f>
        <v>0</v>
      </c>
      <c r="X104" s="143" cm="1">
        <f t="array" aca="1" ref="X104" ca="1">SUM(INDIRECT("'"&amp;TOTALCustomerSheets&amp;"'!"&amp;ADDRESS(ROW(),COLUMN())))</f>
        <v>0</v>
      </c>
      <c r="Y104" s="143" cm="1">
        <f t="array" aca="1" ref="Y104" ca="1">SUM(INDIRECT("'"&amp;TOTALCustomerSheets&amp;"'!"&amp;ADDRESS(ROW(),COLUMN())))</f>
        <v>0</v>
      </c>
      <c r="Z104" s="143" cm="1">
        <f t="array" aca="1" ref="Z104" ca="1">SUM(INDIRECT("'"&amp;TOTALCustomerSheets&amp;"'!"&amp;ADDRESS(ROW(),COLUMN())))</f>
        <v>0</v>
      </c>
    </row>
    <row r="105" spans="1:26" outlineLevel="1">
      <c r="A105" s="113">
        <f>IF(ISBLANK('Input-Accounts'!A105),"",'Input-Accounts'!A105)</f>
        <v>90</v>
      </c>
      <c r="B105" s="79" t="str">
        <f>IF(ISBLANK('Input-Accounts'!B105),"",'Input-Accounts'!B105)</f>
        <v>Subtotal - General Plant</v>
      </c>
      <c r="C105" s="113" t="str">
        <f>IF(ISBLANK('Input-Accounts'!C105),"",'Input-Accounts'!C105)</f>
        <v/>
      </c>
      <c r="D105" s="144" cm="1">
        <f t="array" aca="1" ref="D105" ca="1">SUM(INDIRECT("'"&amp;TOTALCustomerSheets&amp;"'!"&amp;ADDRESS(ROW(),COLUMN())))</f>
        <v>-8095796.514004074</v>
      </c>
      <c r="E105" s="143">
        <f t="shared" ca="1" si="12"/>
        <v>0</v>
      </c>
      <c r="G105" s="144" cm="1">
        <f t="array" aca="1" ref="G105" ca="1">SUM(INDIRECT("'"&amp;TOTALCustomerSheets&amp;"'!"&amp;ADDRESS(ROW(),COLUMN())))</f>
        <v>-6385049.5792603428</v>
      </c>
      <c r="H105" s="144" cm="1">
        <f t="array" aca="1" ref="H105" ca="1">SUM(INDIRECT("'"&amp;TOTALCustomerSheets&amp;"'!"&amp;ADDRESS(ROW(),COLUMN())))</f>
        <v>-1323399.2909259468</v>
      </c>
      <c r="I105" s="144" cm="1">
        <f t="array" aca="1" ref="I105" ca="1">SUM(INDIRECT("'"&amp;TOTALCustomerSheets&amp;"'!"&amp;ADDRESS(ROW(),COLUMN())))</f>
        <v>-95498.397943853401</v>
      </c>
      <c r="J105" s="144" cm="1">
        <f t="array" aca="1" ref="J105" ca="1">SUM(INDIRECT("'"&amp;TOTALCustomerSheets&amp;"'!"&amp;ADDRESS(ROW(),COLUMN())))</f>
        <v>-46594.29554857211</v>
      </c>
      <c r="K105" s="144" cm="1">
        <f t="array" aca="1" ref="K105" ca="1">SUM(INDIRECT("'"&amp;TOTALCustomerSheets&amp;"'!"&amp;ADDRESS(ROW(),COLUMN())))</f>
        <v>-4348.0954543752468</v>
      </c>
      <c r="L105" s="144" cm="1">
        <f t="array" aca="1" ref="L105" ca="1">SUM(INDIRECT("'"&amp;TOTALCustomerSheets&amp;"'!"&amp;ADDRESS(ROW(),COLUMN())))</f>
        <v>-178168.94079074622</v>
      </c>
      <c r="M105" s="144" cm="1">
        <f t="array" aca="1" ref="M105" ca="1">SUM(INDIRECT("'"&amp;TOTALCustomerSheets&amp;"'!"&amp;ADDRESS(ROW(),COLUMN())))</f>
        <v>-62737.914080236682</v>
      </c>
      <c r="N105" s="144" cm="1">
        <f t="array" aca="1" ref="N105" ca="1">SUM(INDIRECT("'"&amp;TOTALCustomerSheets&amp;"'!"&amp;ADDRESS(ROW(),COLUMN())))</f>
        <v>0</v>
      </c>
      <c r="O105" s="144" cm="1">
        <f t="array" aca="1" ref="O105" ca="1">SUM(INDIRECT("'"&amp;TOTALCustomerSheets&amp;"'!"&amp;ADDRESS(ROW(),COLUMN())))</f>
        <v>0</v>
      </c>
      <c r="P105" s="144" cm="1">
        <f t="array" aca="1" ref="P105" ca="1">SUM(INDIRECT("'"&amp;TOTALCustomerSheets&amp;"'!"&amp;ADDRESS(ROW(),COLUMN())))</f>
        <v>0</v>
      </c>
      <c r="Q105" s="144" cm="1">
        <f t="array" aca="1" ref="Q105" ca="1">SUM(INDIRECT("'"&amp;TOTALCustomerSheets&amp;"'!"&amp;ADDRESS(ROW(),COLUMN())))</f>
        <v>0</v>
      </c>
      <c r="R105" s="144" cm="1">
        <f t="array" aca="1" ref="R105" ca="1">SUM(INDIRECT("'"&amp;TOTALCustomerSheets&amp;"'!"&amp;ADDRESS(ROW(),COLUMN())))</f>
        <v>0</v>
      </c>
      <c r="S105" s="144" cm="1">
        <f t="array" aca="1" ref="S105" ca="1">SUM(INDIRECT("'"&amp;TOTALCustomerSheets&amp;"'!"&amp;ADDRESS(ROW(),COLUMN())))</f>
        <v>0</v>
      </c>
      <c r="T105" s="144" cm="1">
        <f t="array" aca="1" ref="T105" ca="1">SUM(INDIRECT("'"&amp;TOTALCustomerSheets&amp;"'!"&amp;ADDRESS(ROW(),COLUMN())))</f>
        <v>0</v>
      </c>
      <c r="U105" s="144" cm="1">
        <f t="array" aca="1" ref="U105" ca="1">SUM(INDIRECT("'"&amp;TOTALCustomerSheets&amp;"'!"&amp;ADDRESS(ROW(),COLUMN())))</f>
        <v>0</v>
      </c>
      <c r="V105" s="144" cm="1">
        <f t="array" aca="1" ref="V105" ca="1">SUM(INDIRECT("'"&amp;TOTALCustomerSheets&amp;"'!"&amp;ADDRESS(ROW(),COLUMN())))</f>
        <v>0</v>
      </c>
      <c r="W105" s="144" cm="1">
        <f t="array" aca="1" ref="W105" ca="1">SUM(INDIRECT("'"&amp;TOTALCustomerSheets&amp;"'!"&amp;ADDRESS(ROW(),COLUMN())))</f>
        <v>0</v>
      </c>
      <c r="X105" s="144" cm="1">
        <f t="array" aca="1" ref="X105" ca="1">SUM(INDIRECT("'"&amp;TOTALCustomerSheets&amp;"'!"&amp;ADDRESS(ROW(),COLUMN())))</f>
        <v>0</v>
      </c>
      <c r="Y105" s="144" cm="1">
        <f t="array" aca="1" ref="Y105" ca="1">SUM(INDIRECT("'"&amp;TOTALCustomerSheets&amp;"'!"&amp;ADDRESS(ROW(),COLUMN())))</f>
        <v>0</v>
      </c>
      <c r="Z105" s="144" cm="1">
        <f t="array" aca="1" ref="Z105" ca="1">SUM(INDIRECT("'"&amp;TOTALCustomerSheets&amp;"'!"&amp;ADDRESS(ROW(),COLUMN())))</f>
        <v>0</v>
      </c>
    </row>
    <row r="106" spans="1:26" outlineLevel="1">
      <c r="A106" s="113" t="str">
        <f>IF(ISBLANK('Input-Accounts'!A106),"",'Input-Accounts'!A106)</f>
        <v/>
      </c>
      <c r="B106" s="79" t="str">
        <f>IF(ISBLANK('Input-Accounts'!B106),"",'Input-Accounts'!B106)</f>
        <v/>
      </c>
      <c r="D106" s="143"/>
      <c r="E106" s="143">
        <f t="shared" si="12"/>
        <v>0</v>
      </c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</row>
    <row r="107" spans="1:26">
      <c r="A107" s="113">
        <f>IF(ISBLANK('Input-Accounts'!A107),"",'Input-Accounts'!A107)</f>
        <v>91</v>
      </c>
      <c r="B107" s="127" t="str">
        <f>IF(ISBLANK('Input-Accounts'!B107),"",'Input-Accounts'!B107)</f>
        <v>Total Accumulated Depreciation &amp; Amortization</v>
      </c>
      <c r="C107" s="113" t="str">
        <f>IF(ISBLANK('Input-Accounts'!C107),"",'Input-Accounts'!C107)</f>
        <v/>
      </c>
      <c r="D107" s="143" cm="1">
        <f t="array" aca="1" ref="D107" ca="1">SUM(INDIRECT("'"&amp;TOTALCustomerSheets&amp;"'!"&amp;ADDRESS(ROW(),COLUMN())))</f>
        <v>-224431828.75017077</v>
      </c>
      <c r="E107" s="143">
        <f t="shared" ca="1" si="12"/>
        <v>0</v>
      </c>
      <c r="F107" s="89"/>
      <c r="G107" s="143" cm="1">
        <f t="array" aca="1" ref="G107" ca="1">SUM(INDIRECT("'"&amp;TOTALCustomerSheets&amp;"'!"&amp;ADDRESS(ROW(),COLUMN())))</f>
        <v>-186411646.26271519</v>
      </c>
      <c r="H107" s="143" cm="1">
        <f t="array" aca="1" ref="H107" ca="1">SUM(INDIRECT("'"&amp;TOTALCustomerSheets&amp;"'!"&amp;ADDRESS(ROW(),COLUMN())))</f>
        <v>-31476797.315440305</v>
      </c>
      <c r="I107" s="143" cm="1">
        <f t="array" aca="1" ref="I107" ca="1">SUM(INDIRECT("'"&amp;TOTALCustomerSheets&amp;"'!"&amp;ADDRESS(ROW(),COLUMN())))</f>
        <v>-1691410.9996385968</v>
      </c>
      <c r="J107" s="143" cm="1">
        <f t="array" aca="1" ref="J107" ca="1">SUM(INDIRECT("'"&amp;TOTALCustomerSheets&amp;"'!"&amp;ADDRESS(ROW(),COLUMN())))</f>
        <v>-669740.91512259969</v>
      </c>
      <c r="K107" s="143" cm="1">
        <f t="array" aca="1" ref="K107" ca="1">SUM(INDIRECT("'"&amp;TOTALCustomerSheets&amp;"'!"&amp;ADDRESS(ROW(),COLUMN())))</f>
        <v>-57235.455514357396</v>
      </c>
      <c r="L107" s="143" cm="1">
        <f t="array" aca="1" ref="L107" ca="1">SUM(INDIRECT("'"&amp;TOTALCustomerSheets&amp;"'!"&amp;ADDRESS(ROW(),COLUMN())))</f>
        <v>-2866537.0670525604</v>
      </c>
      <c r="M107" s="143" cm="1">
        <f t="array" aca="1" ref="M107" ca="1">SUM(INDIRECT("'"&amp;TOTALCustomerSheets&amp;"'!"&amp;ADDRESS(ROW(),COLUMN())))</f>
        <v>-1258460.7346871835</v>
      </c>
      <c r="N107" s="143" cm="1">
        <f t="array" aca="1" ref="N107" ca="1">SUM(INDIRECT("'"&amp;TOTALCustomerSheets&amp;"'!"&amp;ADDRESS(ROW(),COLUMN())))</f>
        <v>0</v>
      </c>
      <c r="O107" s="143" cm="1">
        <f t="array" aca="1" ref="O107" ca="1">SUM(INDIRECT("'"&amp;TOTALCustomerSheets&amp;"'!"&amp;ADDRESS(ROW(),COLUMN())))</f>
        <v>0</v>
      </c>
      <c r="P107" s="143" cm="1">
        <f t="array" aca="1" ref="P107" ca="1">SUM(INDIRECT("'"&amp;TOTALCustomerSheets&amp;"'!"&amp;ADDRESS(ROW(),COLUMN())))</f>
        <v>0</v>
      </c>
      <c r="Q107" s="143" cm="1">
        <f t="array" aca="1" ref="Q107" ca="1">SUM(INDIRECT("'"&amp;TOTALCustomerSheets&amp;"'!"&amp;ADDRESS(ROW(),COLUMN())))</f>
        <v>0</v>
      </c>
      <c r="R107" s="143" cm="1">
        <f t="array" aca="1" ref="R107" ca="1">SUM(INDIRECT("'"&amp;TOTALCustomerSheets&amp;"'!"&amp;ADDRESS(ROW(),COLUMN())))</f>
        <v>0</v>
      </c>
      <c r="S107" s="143" cm="1">
        <f t="array" aca="1" ref="S107" ca="1">SUM(INDIRECT("'"&amp;TOTALCustomerSheets&amp;"'!"&amp;ADDRESS(ROW(),COLUMN())))</f>
        <v>0</v>
      </c>
      <c r="T107" s="143" cm="1">
        <f t="array" aca="1" ref="T107" ca="1">SUM(INDIRECT("'"&amp;TOTALCustomerSheets&amp;"'!"&amp;ADDRESS(ROW(),COLUMN())))</f>
        <v>0</v>
      </c>
      <c r="U107" s="143" cm="1">
        <f t="array" aca="1" ref="U107" ca="1">SUM(INDIRECT("'"&amp;TOTALCustomerSheets&amp;"'!"&amp;ADDRESS(ROW(),COLUMN())))</f>
        <v>0</v>
      </c>
      <c r="V107" s="143" cm="1">
        <f t="array" aca="1" ref="V107" ca="1">SUM(INDIRECT("'"&amp;TOTALCustomerSheets&amp;"'!"&amp;ADDRESS(ROW(),COLUMN())))</f>
        <v>0</v>
      </c>
      <c r="W107" s="143" cm="1">
        <f t="array" aca="1" ref="W107" ca="1">SUM(INDIRECT("'"&amp;TOTALCustomerSheets&amp;"'!"&amp;ADDRESS(ROW(),COLUMN())))</f>
        <v>0</v>
      </c>
      <c r="X107" s="143" cm="1">
        <f t="array" aca="1" ref="X107" ca="1">SUM(INDIRECT("'"&amp;TOTALCustomerSheets&amp;"'!"&amp;ADDRESS(ROW(),COLUMN())))</f>
        <v>0</v>
      </c>
      <c r="Y107" s="143" cm="1">
        <f t="array" aca="1" ref="Y107" ca="1">SUM(INDIRECT("'"&amp;TOTALCustomerSheets&amp;"'!"&amp;ADDRESS(ROW(),COLUMN())))</f>
        <v>0</v>
      </c>
      <c r="Z107" s="143" cm="1">
        <f t="array" aca="1" ref="Z107" ca="1">SUM(INDIRECT("'"&amp;TOTALCustomerSheets&amp;"'!"&amp;ADDRESS(ROW(),COLUMN())))</f>
        <v>0</v>
      </c>
    </row>
    <row r="108" spans="1:26">
      <c r="A108" s="113" t="str">
        <f>IF(ISBLANK('Input-Accounts'!A108),"",'Input-Accounts'!A108)</f>
        <v/>
      </c>
      <c r="B108" s="79" t="str">
        <f>IF(ISBLANK('Input-Accounts'!B108),"",'Input-Accounts'!B108)</f>
        <v/>
      </c>
      <c r="D108" s="144"/>
      <c r="E108" s="143">
        <f t="shared" si="12"/>
        <v>0</v>
      </c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</row>
    <row r="109" spans="1:26">
      <c r="A109" s="113">
        <f>IF(ISBLANK('Input-Accounts'!A109),"",'Input-Accounts'!A109)</f>
        <v>92</v>
      </c>
      <c r="B109" s="81" t="str">
        <f>IF(ISBLANK('Input-Accounts'!B109),"",'Input-Accounts'!B109)</f>
        <v>Other Rate Base Items</v>
      </c>
      <c r="D109" s="143"/>
      <c r="E109" s="143">
        <f t="shared" si="12"/>
        <v>0</v>
      </c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</row>
    <row r="110" spans="1:26" outlineLevel="1">
      <c r="A110" s="113">
        <f>IF(ISBLANK('Input-Accounts'!A110),"",'Input-Accounts'!A110)</f>
        <v>93</v>
      </c>
      <c r="B110" s="17" t="str">
        <f>IF(ISBLANK('Input-Accounts'!B110),"",'Input-Accounts'!B110)</f>
        <v>Accumulated deferred income taxes</v>
      </c>
      <c r="C110" s="113">
        <f>IF(ISBLANK('Input-Accounts'!C110),"",'Input-Accounts'!C110)</f>
        <v>282</v>
      </c>
      <c r="D110" s="143" cm="1">
        <f t="array" aca="1" ref="D110" ca="1">SUM(INDIRECT("'"&amp;TOTALCustomerSheets&amp;"'!"&amp;ADDRESS(ROW(),COLUMN())))</f>
        <v>-26664294.004743252</v>
      </c>
      <c r="E110" s="143">
        <f t="shared" ca="1" si="12"/>
        <v>0</v>
      </c>
      <c r="F110" s="89"/>
      <c r="G110" s="143" cm="1">
        <f t="array" aca="1" ref="G110" ca="1">SUM(INDIRECT("'"&amp;TOTALCustomerSheets&amp;"'!"&amp;ADDRESS(ROW(),COLUMN())))</f>
        <v>-21029782.421254952</v>
      </c>
      <c r="H110" s="143" cm="1">
        <f t="array" aca="1" ref="H110" ca="1">SUM(INDIRECT("'"&amp;TOTALCustomerSheets&amp;"'!"&amp;ADDRESS(ROW(),COLUMN())))</f>
        <v>-4358744.4074067352</v>
      </c>
      <c r="I110" s="143" cm="1">
        <f t="array" aca="1" ref="I110" ca="1">SUM(INDIRECT("'"&amp;TOTALCustomerSheets&amp;"'!"&amp;ADDRESS(ROW(),COLUMN())))</f>
        <v>-314533.2711058298</v>
      </c>
      <c r="J110" s="143" cm="1">
        <f t="array" aca="1" ref="J110" ca="1">SUM(INDIRECT("'"&amp;TOTALCustomerSheets&amp;"'!"&amp;ADDRESS(ROW(),COLUMN())))</f>
        <v>-153462.8486896776</v>
      </c>
      <c r="K110" s="143" cm="1">
        <f t="array" aca="1" ref="K110" ca="1">SUM(INDIRECT("'"&amp;TOTALCustomerSheets&amp;"'!"&amp;ADDRESS(ROW(),COLUMN())))</f>
        <v>-14320.875698345266</v>
      </c>
      <c r="L110" s="143" cm="1">
        <f t="array" aca="1" ref="L110" ca="1">SUM(INDIRECT("'"&amp;TOTALCustomerSheets&amp;"'!"&amp;ADDRESS(ROW(),COLUMN())))</f>
        <v>-586816.75256292871</v>
      </c>
      <c r="M110" s="143" cm="1">
        <f t="array" aca="1" ref="M110" ca="1">SUM(INDIRECT("'"&amp;TOTALCustomerSheets&amp;"'!"&amp;ADDRESS(ROW(),COLUMN())))</f>
        <v>-206633.42802478332</v>
      </c>
      <c r="N110" s="143" cm="1">
        <f t="array" aca="1" ref="N110" ca="1">SUM(INDIRECT("'"&amp;TOTALCustomerSheets&amp;"'!"&amp;ADDRESS(ROW(),COLUMN())))</f>
        <v>0</v>
      </c>
      <c r="O110" s="143" cm="1">
        <f t="array" aca="1" ref="O110" ca="1">SUM(INDIRECT("'"&amp;TOTALCustomerSheets&amp;"'!"&amp;ADDRESS(ROW(),COLUMN())))</f>
        <v>0</v>
      </c>
      <c r="P110" s="143" cm="1">
        <f t="array" aca="1" ref="P110" ca="1">SUM(INDIRECT("'"&amp;TOTALCustomerSheets&amp;"'!"&amp;ADDRESS(ROW(),COLUMN())))</f>
        <v>0</v>
      </c>
      <c r="Q110" s="143" cm="1">
        <f t="array" aca="1" ref="Q110" ca="1">SUM(INDIRECT("'"&amp;TOTALCustomerSheets&amp;"'!"&amp;ADDRESS(ROW(),COLUMN())))</f>
        <v>0</v>
      </c>
      <c r="R110" s="143" cm="1">
        <f t="array" aca="1" ref="R110" ca="1">SUM(INDIRECT("'"&amp;TOTALCustomerSheets&amp;"'!"&amp;ADDRESS(ROW(),COLUMN())))</f>
        <v>0</v>
      </c>
      <c r="S110" s="143" cm="1">
        <f t="array" aca="1" ref="S110" ca="1">SUM(INDIRECT("'"&amp;TOTALCustomerSheets&amp;"'!"&amp;ADDRESS(ROW(),COLUMN())))</f>
        <v>0</v>
      </c>
      <c r="T110" s="143" cm="1">
        <f t="array" aca="1" ref="T110" ca="1">SUM(INDIRECT("'"&amp;TOTALCustomerSheets&amp;"'!"&amp;ADDRESS(ROW(),COLUMN())))</f>
        <v>0</v>
      </c>
      <c r="U110" s="143" cm="1">
        <f t="array" aca="1" ref="U110" ca="1">SUM(INDIRECT("'"&amp;TOTALCustomerSheets&amp;"'!"&amp;ADDRESS(ROW(),COLUMN())))</f>
        <v>0</v>
      </c>
      <c r="V110" s="143" cm="1">
        <f t="array" aca="1" ref="V110" ca="1">SUM(INDIRECT("'"&amp;TOTALCustomerSheets&amp;"'!"&amp;ADDRESS(ROW(),COLUMN())))</f>
        <v>0</v>
      </c>
      <c r="W110" s="143" cm="1">
        <f t="array" aca="1" ref="W110" ca="1">SUM(INDIRECT("'"&amp;TOTALCustomerSheets&amp;"'!"&amp;ADDRESS(ROW(),COLUMN())))</f>
        <v>0</v>
      </c>
      <c r="X110" s="143" cm="1">
        <f t="array" aca="1" ref="X110" ca="1">SUM(INDIRECT("'"&amp;TOTALCustomerSheets&amp;"'!"&amp;ADDRESS(ROW(),COLUMN())))</f>
        <v>0</v>
      </c>
      <c r="Y110" s="143" cm="1">
        <f t="array" aca="1" ref="Y110" ca="1">SUM(INDIRECT("'"&amp;TOTALCustomerSheets&amp;"'!"&amp;ADDRESS(ROW(),COLUMN())))</f>
        <v>0</v>
      </c>
      <c r="Z110" s="143" cm="1">
        <f t="array" aca="1" ref="Z110" ca="1">SUM(INDIRECT("'"&amp;TOTALCustomerSheets&amp;"'!"&amp;ADDRESS(ROW(),COLUMN())))</f>
        <v>0</v>
      </c>
    </row>
    <row r="111" spans="1:26" outlineLevel="1">
      <c r="A111" s="113">
        <f>IF(ISBLANK('Input-Accounts'!A111),"",'Input-Accounts'!A111)</f>
        <v>94</v>
      </c>
      <c r="B111" s="17" t="str">
        <f>IF(ISBLANK('Input-Accounts'!B111),"",'Input-Accounts'!B111)</f>
        <v>Customer advances for construction</v>
      </c>
      <c r="C111" s="113">
        <f>IF(ISBLANK('Input-Accounts'!C111),"",'Input-Accounts'!C111)</f>
        <v>252</v>
      </c>
      <c r="D111" s="143" cm="1">
        <f t="array" aca="1" ref="D111" ca="1">SUM(INDIRECT("'"&amp;TOTALCustomerSheets&amp;"'!"&amp;ADDRESS(ROW(),COLUMN())))</f>
        <v>-11708.561945759408</v>
      </c>
      <c r="E111" s="143">
        <f t="shared" ref="E111:E113" ca="1" si="14">IFERROR(IF(D111="",0,IF(D111=0,0,IF(ABS(D111-SUM($G111:$Z111))&lt;Check_Limit,0,1))),1)</f>
        <v>0</v>
      </c>
      <c r="F111" s="89"/>
      <c r="G111" s="143" cm="1">
        <f t="array" aca="1" ref="G111" ca="1">SUM(INDIRECT("'"&amp;TOTALCustomerSheets&amp;"'!"&amp;ADDRESS(ROW(),COLUMN())))</f>
        <v>-9234.3907602168219</v>
      </c>
      <c r="H111" s="143" cm="1">
        <f t="array" aca="1" ref="H111" ca="1">SUM(INDIRECT("'"&amp;TOTALCustomerSheets&amp;"'!"&amp;ADDRESS(ROW(),COLUMN())))</f>
        <v>-1913.9688787850787</v>
      </c>
      <c r="I111" s="143" cm="1">
        <f t="array" aca="1" ref="I111" ca="1">SUM(INDIRECT("'"&amp;TOTALCustomerSheets&amp;"'!"&amp;ADDRESS(ROW(),COLUMN())))</f>
        <v>-138.11474956321112</v>
      </c>
      <c r="J111" s="143" cm="1">
        <f t="array" aca="1" ref="J111" ca="1">SUM(INDIRECT("'"&amp;TOTALCustomerSheets&amp;"'!"&amp;ADDRESS(ROW(),COLUMN())))</f>
        <v>-67.387093389240277</v>
      </c>
      <c r="K111" s="143" cm="1">
        <f t="array" aca="1" ref="K111" ca="1">SUM(INDIRECT("'"&amp;TOTALCustomerSheets&amp;"'!"&amp;ADDRESS(ROW(),COLUMN())))</f>
        <v>-6.2884417716729493</v>
      </c>
      <c r="L111" s="143" cm="1">
        <f t="array" aca="1" ref="L111" ca="1">SUM(INDIRECT("'"&amp;TOTALCustomerSheets&amp;"'!"&amp;ADDRESS(ROW(),COLUMN())))</f>
        <v>-257.67718796418137</v>
      </c>
      <c r="M111" s="143" cm="1">
        <f t="array" aca="1" ref="M111" ca="1">SUM(INDIRECT("'"&amp;TOTALCustomerSheets&amp;"'!"&amp;ADDRESS(ROW(),COLUMN())))</f>
        <v>-90.734834069201881</v>
      </c>
      <c r="N111" s="143" cm="1">
        <f t="array" aca="1" ref="N111" ca="1">SUM(INDIRECT("'"&amp;TOTALCustomerSheets&amp;"'!"&amp;ADDRESS(ROW(),COLUMN())))</f>
        <v>0</v>
      </c>
      <c r="O111" s="143" cm="1">
        <f t="array" aca="1" ref="O111" ca="1">SUM(INDIRECT("'"&amp;TOTALCustomerSheets&amp;"'!"&amp;ADDRESS(ROW(),COLUMN())))</f>
        <v>0</v>
      </c>
      <c r="P111" s="143" cm="1">
        <f t="array" aca="1" ref="P111" ca="1">SUM(INDIRECT("'"&amp;TOTALCustomerSheets&amp;"'!"&amp;ADDRESS(ROW(),COLUMN())))</f>
        <v>0</v>
      </c>
      <c r="Q111" s="143" cm="1">
        <f t="array" aca="1" ref="Q111" ca="1">SUM(INDIRECT("'"&amp;TOTALCustomerSheets&amp;"'!"&amp;ADDRESS(ROW(),COLUMN())))</f>
        <v>0</v>
      </c>
      <c r="R111" s="143" cm="1">
        <f t="array" aca="1" ref="R111" ca="1">SUM(INDIRECT("'"&amp;TOTALCustomerSheets&amp;"'!"&amp;ADDRESS(ROW(),COLUMN())))</f>
        <v>0</v>
      </c>
      <c r="S111" s="143" cm="1">
        <f t="array" aca="1" ref="S111" ca="1">SUM(INDIRECT("'"&amp;TOTALCustomerSheets&amp;"'!"&amp;ADDRESS(ROW(),COLUMN())))</f>
        <v>0</v>
      </c>
      <c r="T111" s="143" cm="1">
        <f t="array" aca="1" ref="T111" ca="1">SUM(INDIRECT("'"&amp;TOTALCustomerSheets&amp;"'!"&amp;ADDRESS(ROW(),COLUMN())))</f>
        <v>0</v>
      </c>
      <c r="U111" s="143" cm="1">
        <f t="array" aca="1" ref="U111" ca="1">SUM(INDIRECT("'"&amp;TOTALCustomerSheets&amp;"'!"&amp;ADDRESS(ROW(),COLUMN())))</f>
        <v>0</v>
      </c>
      <c r="V111" s="143" cm="1">
        <f t="array" aca="1" ref="V111" ca="1">SUM(INDIRECT("'"&amp;TOTALCustomerSheets&amp;"'!"&amp;ADDRESS(ROW(),COLUMN())))</f>
        <v>0</v>
      </c>
      <c r="W111" s="143" cm="1">
        <f t="array" aca="1" ref="W111" ca="1">SUM(INDIRECT("'"&amp;TOTALCustomerSheets&amp;"'!"&amp;ADDRESS(ROW(),COLUMN())))</f>
        <v>0</v>
      </c>
      <c r="X111" s="143" cm="1">
        <f t="array" aca="1" ref="X111" ca="1">SUM(INDIRECT("'"&amp;TOTALCustomerSheets&amp;"'!"&amp;ADDRESS(ROW(),COLUMN())))</f>
        <v>0</v>
      </c>
      <c r="Y111" s="143" cm="1">
        <f t="array" aca="1" ref="Y111" ca="1">SUM(INDIRECT("'"&amp;TOTALCustomerSheets&amp;"'!"&amp;ADDRESS(ROW(),COLUMN())))</f>
        <v>0</v>
      </c>
      <c r="Z111" s="143" cm="1">
        <f t="array" aca="1" ref="Z111" ca="1">SUM(INDIRECT("'"&amp;TOTALCustomerSheets&amp;"'!"&amp;ADDRESS(ROW(),COLUMN())))</f>
        <v>0</v>
      </c>
    </row>
    <row r="112" spans="1:26" outlineLevel="1">
      <c r="A112" s="113">
        <f>IF(ISBLANK('Input-Accounts'!A112),"",'Input-Accounts'!A112)</f>
        <v>95</v>
      </c>
      <c r="B112" s="17" t="str">
        <f>IF(ISBLANK('Input-Accounts'!B112),"",'Input-Accounts'!B112)</f>
        <v>Other regulatory liabilities</v>
      </c>
      <c r="C112" s="113">
        <f>IF(ISBLANK('Input-Accounts'!C112),"",'Input-Accounts'!C112)</f>
        <v>254</v>
      </c>
      <c r="D112" s="143" cm="1">
        <f t="array" aca="1" ref="D112" ca="1">SUM(INDIRECT("'"&amp;TOTALCustomerSheets&amp;"'!"&amp;ADDRESS(ROW(),COLUMN())))</f>
        <v>0</v>
      </c>
      <c r="E112" s="143">
        <f t="shared" ca="1" si="14"/>
        <v>0</v>
      </c>
      <c r="F112" s="89"/>
      <c r="G112" s="143" cm="1">
        <f t="array" aca="1" ref="G112" ca="1">SUM(INDIRECT("'"&amp;TOTALCustomerSheets&amp;"'!"&amp;ADDRESS(ROW(),COLUMN())))</f>
        <v>0</v>
      </c>
      <c r="H112" s="143" cm="1">
        <f t="array" aca="1" ref="H112" ca="1">SUM(INDIRECT("'"&amp;TOTALCustomerSheets&amp;"'!"&amp;ADDRESS(ROW(),COLUMN())))</f>
        <v>0</v>
      </c>
      <c r="I112" s="143" cm="1">
        <f t="array" aca="1" ref="I112" ca="1">SUM(INDIRECT("'"&amp;TOTALCustomerSheets&amp;"'!"&amp;ADDRESS(ROW(),COLUMN())))</f>
        <v>0</v>
      </c>
      <c r="J112" s="143" cm="1">
        <f t="array" aca="1" ref="J112" ca="1">SUM(INDIRECT("'"&amp;TOTALCustomerSheets&amp;"'!"&amp;ADDRESS(ROW(),COLUMN())))</f>
        <v>0</v>
      </c>
      <c r="K112" s="143" cm="1">
        <f t="array" aca="1" ref="K112" ca="1">SUM(INDIRECT("'"&amp;TOTALCustomerSheets&amp;"'!"&amp;ADDRESS(ROW(),COLUMN())))</f>
        <v>0</v>
      </c>
      <c r="L112" s="143" cm="1">
        <f t="array" aca="1" ref="L112" ca="1">SUM(INDIRECT("'"&amp;TOTALCustomerSheets&amp;"'!"&amp;ADDRESS(ROW(),COLUMN())))</f>
        <v>0</v>
      </c>
      <c r="M112" s="143" cm="1">
        <f t="array" aca="1" ref="M112" ca="1">SUM(INDIRECT("'"&amp;TOTALCustomerSheets&amp;"'!"&amp;ADDRESS(ROW(),COLUMN())))</f>
        <v>0</v>
      </c>
      <c r="N112" s="143" cm="1">
        <f t="array" aca="1" ref="N112" ca="1">SUM(INDIRECT("'"&amp;TOTALCustomerSheets&amp;"'!"&amp;ADDRESS(ROW(),COLUMN())))</f>
        <v>0</v>
      </c>
      <c r="O112" s="143" cm="1">
        <f t="array" aca="1" ref="O112" ca="1">SUM(INDIRECT("'"&amp;TOTALCustomerSheets&amp;"'!"&amp;ADDRESS(ROW(),COLUMN())))</f>
        <v>0</v>
      </c>
      <c r="P112" s="143" cm="1">
        <f t="array" aca="1" ref="P112" ca="1">SUM(INDIRECT("'"&amp;TOTALCustomerSheets&amp;"'!"&amp;ADDRESS(ROW(),COLUMN())))</f>
        <v>0</v>
      </c>
      <c r="Q112" s="143" cm="1">
        <f t="array" aca="1" ref="Q112" ca="1">SUM(INDIRECT("'"&amp;TOTALCustomerSheets&amp;"'!"&amp;ADDRESS(ROW(),COLUMN())))</f>
        <v>0</v>
      </c>
      <c r="R112" s="143" cm="1">
        <f t="array" aca="1" ref="R112" ca="1">SUM(INDIRECT("'"&amp;TOTALCustomerSheets&amp;"'!"&amp;ADDRESS(ROW(),COLUMN())))</f>
        <v>0</v>
      </c>
      <c r="S112" s="143" cm="1">
        <f t="array" aca="1" ref="S112" ca="1">SUM(INDIRECT("'"&amp;TOTALCustomerSheets&amp;"'!"&amp;ADDRESS(ROW(),COLUMN())))</f>
        <v>0</v>
      </c>
      <c r="T112" s="143" cm="1">
        <f t="array" aca="1" ref="T112" ca="1">SUM(INDIRECT("'"&amp;TOTALCustomerSheets&amp;"'!"&amp;ADDRESS(ROW(),COLUMN())))</f>
        <v>0</v>
      </c>
      <c r="U112" s="143" cm="1">
        <f t="array" aca="1" ref="U112" ca="1">SUM(INDIRECT("'"&amp;TOTALCustomerSheets&amp;"'!"&amp;ADDRESS(ROW(),COLUMN())))</f>
        <v>0</v>
      </c>
      <c r="V112" s="143" cm="1">
        <f t="array" aca="1" ref="V112" ca="1">SUM(INDIRECT("'"&amp;TOTALCustomerSheets&amp;"'!"&amp;ADDRESS(ROW(),COLUMN())))</f>
        <v>0</v>
      </c>
      <c r="W112" s="143" cm="1">
        <f t="array" aca="1" ref="W112" ca="1">SUM(INDIRECT("'"&amp;TOTALCustomerSheets&amp;"'!"&amp;ADDRESS(ROW(),COLUMN())))</f>
        <v>0</v>
      </c>
      <c r="X112" s="143" cm="1">
        <f t="array" aca="1" ref="X112" ca="1">SUM(INDIRECT("'"&amp;TOTALCustomerSheets&amp;"'!"&amp;ADDRESS(ROW(),COLUMN())))</f>
        <v>0</v>
      </c>
      <c r="Y112" s="143" cm="1">
        <f t="array" aca="1" ref="Y112" ca="1">SUM(INDIRECT("'"&amp;TOTALCustomerSheets&amp;"'!"&amp;ADDRESS(ROW(),COLUMN())))</f>
        <v>0</v>
      </c>
      <c r="Z112" s="143" cm="1">
        <f t="array" aca="1" ref="Z112" ca="1">SUM(INDIRECT("'"&amp;TOTALCustomerSheets&amp;"'!"&amp;ADDRESS(ROW(),COLUMN())))</f>
        <v>0</v>
      </c>
    </row>
    <row r="113" spans="1:26" outlineLevel="1">
      <c r="A113" s="113">
        <f>IF(ISBLANK('Input-Accounts'!A113),"",'Input-Accounts'!A113)</f>
        <v>96</v>
      </c>
      <c r="B113" s="17" t="str">
        <f>IF(ISBLANK('Input-Accounts'!B113),"",'Input-Accounts'!B113)</f>
        <v>Working capital allowance</v>
      </c>
      <c r="C113" s="113" t="str">
        <f>IF(ISBLANK('Input-Accounts'!C113),"",'Input-Accounts'!C113)</f>
        <v>N/A</v>
      </c>
      <c r="D113" s="143" cm="1">
        <f t="array" aca="1" ref="D113" ca="1">SUM(INDIRECT("'"&amp;TOTALCustomerSheets&amp;"'!"&amp;ADDRESS(ROW(),COLUMN())))</f>
        <v>13258587.316909155</v>
      </c>
      <c r="E113" s="143">
        <f t="shared" ca="1" si="14"/>
        <v>0</v>
      </c>
      <c r="F113" s="89"/>
      <c r="G113" s="143" cm="1">
        <f t="array" aca="1" ref="G113" ca="1">SUM(INDIRECT("'"&amp;TOTALCustomerSheets&amp;"'!"&amp;ADDRESS(ROW(),COLUMN())))</f>
        <v>10456875.641943133</v>
      </c>
      <c r="H113" s="143" cm="1">
        <f t="array" aca="1" ref="H113" ca="1">SUM(INDIRECT("'"&amp;TOTALCustomerSheets&amp;"'!"&amp;ADDRESS(ROW(),COLUMN())))</f>
        <v>2167347.5887796381</v>
      </c>
      <c r="I113" s="143" cm="1">
        <f t="array" aca="1" ref="I113" ca="1">SUM(INDIRECT("'"&amp;TOTALCustomerSheets&amp;"'!"&amp;ADDRESS(ROW(),COLUMN())))</f>
        <v>156398.92202988252</v>
      </c>
      <c r="J113" s="143" cm="1">
        <f t="array" aca="1" ref="J113" ca="1">SUM(INDIRECT("'"&amp;TOTALCustomerSheets&amp;"'!"&amp;ADDRESS(ROW(),COLUMN())))</f>
        <v>76308.061218187882</v>
      </c>
      <c r="K113" s="143" cm="1">
        <f t="array" aca="1" ref="K113" ca="1">SUM(INDIRECT("'"&amp;TOTALCustomerSheets&amp;"'!"&amp;ADDRESS(ROW(),COLUMN())))</f>
        <v>7120.9303673045579</v>
      </c>
      <c r="L113" s="143" cm="1">
        <f t="array" aca="1" ref="L113" ca="1">SUM(INDIRECT("'"&amp;TOTALCustomerSheets&amp;"'!"&amp;ADDRESS(ROW(),COLUMN())))</f>
        <v>291789.5051523447</v>
      </c>
      <c r="M113" s="143" cm="1">
        <f t="array" aca="1" ref="M113" ca="1">SUM(INDIRECT("'"&amp;TOTALCustomerSheets&amp;"'!"&amp;ADDRESS(ROW(),COLUMN())))</f>
        <v>102746.6674186648</v>
      </c>
      <c r="N113" s="143" cm="1">
        <f t="array" aca="1" ref="N113" ca="1">SUM(INDIRECT("'"&amp;TOTALCustomerSheets&amp;"'!"&amp;ADDRESS(ROW(),COLUMN())))</f>
        <v>0</v>
      </c>
      <c r="O113" s="143" cm="1">
        <f t="array" aca="1" ref="O113" ca="1">SUM(INDIRECT("'"&amp;TOTALCustomerSheets&amp;"'!"&amp;ADDRESS(ROW(),COLUMN())))</f>
        <v>0</v>
      </c>
      <c r="P113" s="143" cm="1">
        <f t="array" aca="1" ref="P113" ca="1">SUM(INDIRECT("'"&amp;TOTALCustomerSheets&amp;"'!"&amp;ADDRESS(ROW(),COLUMN())))</f>
        <v>0</v>
      </c>
      <c r="Q113" s="143" cm="1">
        <f t="array" aca="1" ref="Q113" ca="1">SUM(INDIRECT("'"&amp;TOTALCustomerSheets&amp;"'!"&amp;ADDRESS(ROW(),COLUMN())))</f>
        <v>0</v>
      </c>
      <c r="R113" s="143" cm="1">
        <f t="array" aca="1" ref="R113" ca="1">SUM(INDIRECT("'"&amp;TOTALCustomerSheets&amp;"'!"&amp;ADDRESS(ROW(),COLUMN())))</f>
        <v>0</v>
      </c>
      <c r="S113" s="143" cm="1">
        <f t="array" aca="1" ref="S113" ca="1">SUM(INDIRECT("'"&amp;TOTALCustomerSheets&amp;"'!"&amp;ADDRESS(ROW(),COLUMN())))</f>
        <v>0</v>
      </c>
      <c r="T113" s="143" cm="1">
        <f t="array" aca="1" ref="T113" ca="1">SUM(INDIRECT("'"&amp;TOTALCustomerSheets&amp;"'!"&amp;ADDRESS(ROW(),COLUMN())))</f>
        <v>0</v>
      </c>
      <c r="U113" s="143" cm="1">
        <f t="array" aca="1" ref="U113" ca="1">SUM(INDIRECT("'"&amp;TOTALCustomerSheets&amp;"'!"&amp;ADDRESS(ROW(),COLUMN())))</f>
        <v>0</v>
      </c>
      <c r="V113" s="143" cm="1">
        <f t="array" aca="1" ref="V113" ca="1">SUM(INDIRECT("'"&amp;TOTALCustomerSheets&amp;"'!"&amp;ADDRESS(ROW(),COLUMN())))</f>
        <v>0</v>
      </c>
      <c r="W113" s="143" cm="1">
        <f t="array" aca="1" ref="W113" ca="1">SUM(INDIRECT("'"&amp;TOTALCustomerSheets&amp;"'!"&amp;ADDRESS(ROW(),COLUMN())))</f>
        <v>0</v>
      </c>
      <c r="X113" s="143" cm="1">
        <f t="array" aca="1" ref="X113" ca="1">SUM(INDIRECT("'"&amp;TOTALCustomerSheets&amp;"'!"&amp;ADDRESS(ROW(),COLUMN())))</f>
        <v>0</v>
      </c>
      <c r="Y113" s="143" cm="1">
        <f t="array" aca="1" ref="Y113" ca="1">SUM(INDIRECT("'"&amp;TOTALCustomerSheets&amp;"'!"&amp;ADDRESS(ROW(),COLUMN())))</f>
        <v>0</v>
      </c>
      <c r="Z113" s="143" cm="1">
        <f t="array" aca="1" ref="Z113" ca="1">SUM(INDIRECT("'"&amp;TOTALCustomerSheets&amp;"'!"&amp;ADDRESS(ROW(),COLUMN())))</f>
        <v>0</v>
      </c>
    </row>
    <row r="114" spans="1:26">
      <c r="A114" s="113">
        <f>IF(ISBLANK('Input-Accounts'!A114),"",'Input-Accounts'!A114)</f>
        <v>97</v>
      </c>
      <c r="B114" s="79" t="str">
        <f>IF(ISBLANK('Input-Accounts'!B114),"",'Input-Accounts'!B114)</f>
        <v>Total Other Rate Base Items</v>
      </c>
      <c r="C114" s="113" t="str">
        <f>IF(ISBLANK('Input-Accounts'!C114),"",'Input-Accounts'!C114)</f>
        <v/>
      </c>
      <c r="D114" s="144" cm="1">
        <f t="array" aca="1" ref="D114" ca="1">SUM(INDIRECT("'"&amp;TOTALCustomerSheets&amp;"'!"&amp;ADDRESS(ROW(),COLUMN())))</f>
        <v>-13417415.249779856</v>
      </c>
      <c r="E114" s="143">
        <f t="shared" ca="1" si="12"/>
        <v>0</v>
      </c>
      <c r="G114" s="144" cm="1">
        <f t="array" aca="1" ref="G114" ca="1">SUM(INDIRECT("'"&amp;TOTALCustomerSheets&amp;"'!"&amp;ADDRESS(ROW(),COLUMN())))</f>
        <v>-10582141.170072036</v>
      </c>
      <c r="H114" s="144" cm="1">
        <f t="array" aca="1" ref="H114" ca="1">SUM(INDIRECT("'"&amp;TOTALCustomerSheets&amp;"'!"&amp;ADDRESS(ROW(),COLUMN())))</f>
        <v>-2193310.7875058823</v>
      </c>
      <c r="I114" s="144" cm="1">
        <f t="array" aca="1" ref="I114" ca="1">SUM(INDIRECT("'"&amp;TOTALCustomerSheets&amp;"'!"&amp;ADDRESS(ROW(),COLUMN())))</f>
        <v>-158272.46382551049</v>
      </c>
      <c r="J114" s="144" cm="1">
        <f t="array" aca="1" ref="J114" ca="1">SUM(INDIRECT("'"&amp;TOTALCustomerSheets&amp;"'!"&amp;ADDRESS(ROW(),COLUMN())))</f>
        <v>-77222.174564878951</v>
      </c>
      <c r="K114" s="144" cm="1">
        <f t="array" aca="1" ref="K114" ca="1">SUM(INDIRECT("'"&amp;TOTALCustomerSheets&amp;"'!"&amp;ADDRESS(ROW(),COLUMN())))</f>
        <v>-7206.2337728123803</v>
      </c>
      <c r="L114" s="144" cm="1">
        <f t="array" aca="1" ref="L114" ca="1">SUM(INDIRECT("'"&amp;TOTALCustomerSheets&amp;"'!"&amp;ADDRESS(ROW(),COLUMN())))</f>
        <v>-295284.92459854821</v>
      </c>
      <c r="M114" s="144" cm="1">
        <f t="array" aca="1" ref="M114" ca="1">SUM(INDIRECT("'"&amp;TOTALCustomerSheets&amp;"'!"&amp;ADDRESS(ROW(),COLUMN())))</f>
        <v>-103977.49544018773</v>
      </c>
      <c r="N114" s="144" cm="1">
        <f t="array" aca="1" ref="N114" ca="1">SUM(INDIRECT("'"&amp;TOTALCustomerSheets&amp;"'!"&amp;ADDRESS(ROW(),COLUMN())))</f>
        <v>0</v>
      </c>
      <c r="O114" s="144" cm="1">
        <f t="array" aca="1" ref="O114" ca="1">SUM(INDIRECT("'"&amp;TOTALCustomerSheets&amp;"'!"&amp;ADDRESS(ROW(),COLUMN())))</f>
        <v>0</v>
      </c>
      <c r="P114" s="144" cm="1">
        <f t="array" aca="1" ref="P114" ca="1">SUM(INDIRECT("'"&amp;TOTALCustomerSheets&amp;"'!"&amp;ADDRESS(ROW(),COLUMN())))</f>
        <v>0</v>
      </c>
      <c r="Q114" s="144" cm="1">
        <f t="array" aca="1" ref="Q114" ca="1">SUM(INDIRECT("'"&amp;TOTALCustomerSheets&amp;"'!"&amp;ADDRESS(ROW(),COLUMN())))</f>
        <v>0</v>
      </c>
      <c r="R114" s="144" cm="1">
        <f t="array" aca="1" ref="R114" ca="1">SUM(INDIRECT("'"&amp;TOTALCustomerSheets&amp;"'!"&amp;ADDRESS(ROW(),COLUMN())))</f>
        <v>0</v>
      </c>
      <c r="S114" s="144" cm="1">
        <f t="array" aca="1" ref="S114" ca="1">SUM(INDIRECT("'"&amp;TOTALCustomerSheets&amp;"'!"&amp;ADDRESS(ROW(),COLUMN())))</f>
        <v>0</v>
      </c>
      <c r="T114" s="144" cm="1">
        <f t="array" aca="1" ref="T114" ca="1">SUM(INDIRECT("'"&amp;TOTALCustomerSheets&amp;"'!"&amp;ADDRESS(ROW(),COLUMN())))</f>
        <v>0</v>
      </c>
      <c r="U114" s="144" cm="1">
        <f t="array" aca="1" ref="U114" ca="1">SUM(INDIRECT("'"&amp;TOTALCustomerSheets&amp;"'!"&amp;ADDRESS(ROW(),COLUMN())))</f>
        <v>0</v>
      </c>
      <c r="V114" s="144" cm="1">
        <f t="array" aca="1" ref="V114" ca="1">SUM(INDIRECT("'"&amp;TOTALCustomerSheets&amp;"'!"&amp;ADDRESS(ROW(),COLUMN())))</f>
        <v>0</v>
      </c>
      <c r="W114" s="144" cm="1">
        <f t="array" aca="1" ref="W114" ca="1">SUM(INDIRECT("'"&amp;TOTALCustomerSheets&amp;"'!"&amp;ADDRESS(ROW(),COLUMN())))</f>
        <v>0</v>
      </c>
      <c r="X114" s="144" cm="1">
        <f t="array" aca="1" ref="X114" ca="1">SUM(INDIRECT("'"&amp;TOTALCustomerSheets&amp;"'!"&amp;ADDRESS(ROW(),COLUMN())))</f>
        <v>0</v>
      </c>
      <c r="Y114" s="144" cm="1">
        <f t="array" aca="1" ref="Y114" ca="1">SUM(INDIRECT("'"&amp;TOTALCustomerSheets&amp;"'!"&amp;ADDRESS(ROW(),COLUMN())))</f>
        <v>0</v>
      </c>
      <c r="Z114" s="144" cm="1">
        <f t="array" aca="1" ref="Z114" ca="1">SUM(INDIRECT("'"&amp;TOTALCustomerSheets&amp;"'!"&amp;ADDRESS(ROW(),COLUMN())))</f>
        <v>0</v>
      </c>
    </row>
    <row r="115" spans="1:26">
      <c r="A115" s="113" t="str">
        <f>IF(ISBLANK('Input-Accounts'!A115),"",'Input-Accounts'!A115)</f>
        <v/>
      </c>
      <c r="B115" s="79" t="str">
        <f>IF(ISBLANK('Input-Accounts'!B115),"",'Input-Accounts'!B115)</f>
        <v/>
      </c>
      <c r="D115" s="113"/>
      <c r="E115" s="143">
        <f t="shared" si="12"/>
        <v>0</v>
      </c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spans="1:26" ht="15" thickBot="1">
      <c r="A116" s="113">
        <f>IF(ISBLANK('Input-Accounts'!A116),"",'Input-Accounts'!A116)</f>
        <v>98</v>
      </c>
      <c r="B116" s="127" t="str">
        <f>IF(ISBLANK('Input-Accounts'!B116),"",'Input-Accounts'!B116)</f>
        <v>TOTAL RATE BASE</v>
      </c>
      <c r="C116" s="113" t="str">
        <f>IF(ISBLANK('Input-Accounts'!C116),"",'Input-Accounts'!C116)</f>
        <v/>
      </c>
      <c r="D116" s="75" cm="1">
        <f t="array" aca="1" ref="D116" ca="1">SUM(INDIRECT("'"&amp;TOTALCustomerSheets&amp;"'!"&amp;ADDRESS(ROW(),COLUMN())))</f>
        <v>166494488.32218796</v>
      </c>
      <c r="E116" s="143">
        <f t="shared" ca="1" si="12"/>
        <v>0</v>
      </c>
      <c r="G116" s="75" cm="1">
        <f t="array" aca="1" ref="G116" ca="1">SUM(INDIRECT("'"&amp;TOTALCustomerSheets&amp;"'!"&amp;ADDRESS(ROW(),COLUMN())))</f>
        <v>123601105.00460036</v>
      </c>
      <c r="H116" s="75" cm="1">
        <f t="array" aca="1" ref="H116" ca="1">SUM(INDIRECT("'"&amp;TOTALCustomerSheets&amp;"'!"&amp;ADDRESS(ROW(),COLUMN())))</f>
        <v>31576478.626765914</v>
      </c>
      <c r="I116" s="75" cm="1">
        <f t="array" aca="1" ref="I116" ca="1">SUM(INDIRECT("'"&amp;TOTALCustomerSheets&amp;"'!"&amp;ADDRESS(ROW(),COLUMN())))</f>
        <v>2736208.9446418094</v>
      </c>
      <c r="J116" s="75" cm="1">
        <f t="array" aca="1" ref="J116" ca="1">SUM(INDIRECT("'"&amp;TOTALCustomerSheets&amp;"'!"&amp;ADDRESS(ROW(),COLUMN())))</f>
        <v>1478900.6659388975</v>
      </c>
      <c r="K116" s="75" cm="1">
        <f t="array" aca="1" ref="K116" ca="1">SUM(INDIRECT("'"&amp;TOTALCustomerSheets&amp;"'!"&amp;ADDRESS(ROW(),COLUMN())))</f>
        <v>143089.32401510573</v>
      </c>
      <c r="L116" s="75" cm="1">
        <f t="array" aca="1" ref="L116" ca="1">SUM(INDIRECT("'"&amp;TOTALCustomerSheets&amp;"'!"&amp;ADDRESS(ROW(),COLUMN())))</f>
        <v>5334381.7264963873</v>
      </c>
      <c r="M116" s="75" cm="1">
        <f t="array" aca="1" ref="M116" ca="1">SUM(INDIRECT("'"&amp;TOTALCustomerSheets&amp;"'!"&amp;ADDRESS(ROW(),COLUMN())))</f>
        <v>1624324.0297295095</v>
      </c>
      <c r="N116" s="75" cm="1">
        <f t="array" aca="1" ref="N116" ca="1">SUM(INDIRECT("'"&amp;TOTALCustomerSheets&amp;"'!"&amp;ADDRESS(ROW(),COLUMN())))</f>
        <v>0</v>
      </c>
      <c r="O116" s="75" cm="1">
        <f t="array" aca="1" ref="O116" ca="1">SUM(INDIRECT("'"&amp;TOTALCustomerSheets&amp;"'!"&amp;ADDRESS(ROW(),COLUMN())))</f>
        <v>0</v>
      </c>
      <c r="P116" s="75" cm="1">
        <f t="array" aca="1" ref="P116" ca="1">SUM(INDIRECT("'"&amp;TOTALCustomerSheets&amp;"'!"&amp;ADDRESS(ROW(),COLUMN())))</f>
        <v>0</v>
      </c>
      <c r="Q116" s="75" cm="1">
        <f t="array" aca="1" ref="Q116" ca="1">SUM(INDIRECT("'"&amp;TOTALCustomerSheets&amp;"'!"&amp;ADDRESS(ROW(),COLUMN())))</f>
        <v>0</v>
      </c>
      <c r="R116" s="75" cm="1">
        <f t="array" aca="1" ref="R116" ca="1">SUM(INDIRECT("'"&amp;TOTALCustomerSheets&amp;"'!"&amp;ADDRESS(ROW(),COLUMN())))</f>
        <v>0</v>
      </c>
      <c r="S116" s="75" cm="1">
        <f t="array" aca="1" ref="S116" ca="1">SUM(INDIRECT("'"&amp;TOTALCustomerSheets&amp;"'!"&amp;ADDRESS(ROW(),COLUMN())))</f>
        <v>0</v>
      </c>
      <c r="T116" s="75" cm="1">
        <f t="array" aca="1" ref="T116" ca="1">SUM(INDIRECT("'"&amp;TOTALCustomerSheets&amp;"'!"&amp;ADDRESS(ROW(),COLUMN())))</f>
        <v>0</v>
      </c>
      <c r="U116" s="75" cm="1">
        <f t="array" aca="1" ref="U116" ca="1">SUM(INDIRECT("'"&amp;TOTALCustomerSheets&amp;"'!"&amp;ADDRESS(ROW(),COLUMN())))</f>
        <v>0</v>
      </c>
      <c r="V116" s="75" cm="1">
        <f t="array" aca="1" ref="V116" ca="1">SUM(INDIRECT("'"&amp;TOTALCustomerSheets&amp;"'!"&amp;ADDRESS(ROW(),COLUMN())))</f>
        <v>0</v>
      </c>
      <c r="W116" s="75" cm="1">
        <f t="array" aca="1" ref="W116" ca="1">SUM(INDIRECT("'"&amp;TOTALCustomerSheets&amp;"'!"&amp;ADDRESS(ROW(),COLUMN())))</f>
        <v>0</v>
      </c>
      <c r="X116" s="75" cm="1">
        <f t="array" aca="1" ref="X116" ca="1">SUM(INDIRECT("'"&amp;TOTALCustomerSheets&amp;"'!"&amp;ADDRESS(ROW(),COLUMN())))</f>
        <v>0</v>
      </c>
      <c r="Y116" s="75" cm="1">
        <f t="array" aca="1" ref="Y116" ca="1">SUM(INDIRECT("'"&amp;TOTALCustomerSheets&amp;"'!"&amp;ADDRESS(ROW(),COLUMN())))</f>
        <v>0</v>
      </c>
      <c r="Z116" s="75" cm="1">
        <f t="array" aca="1" ref="Z116" ca="1">SUM(INDIRECT("'"&amp;TOTALCustomerSheets&amp;"'!"&amp;ADDRESS(ROW(),COLUMN())))</f>
        <v>0</v>
      </c>
    </row>
    <row r="117" spans="1:26" ht="15" thickTop="1">
      <c r="A117" s="113" t="str">
        <f>IF(ISBLANK('Input-Accounts'!A117),"",'Input-Accounts'!A117)</f>
        <v/>
      </c>
      <c r="B117" s="79" t="str">
        <f>IF(ISBLANK('Input-Accounts'!B117),"",'Input-Accounts'!B117)</f>
        <v/>
      </c>
      <c r="D117" s="143"/>
      <c r="E117" s="143">
        <f t="shared" si="12"/>
        <v>0</v>
      </c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</row>
    <row r="118" spans="1:26">
      <c r="A118" s="113">
        <f>IF(ISBLANK('Input-Accounts'!A118),"",'Input-Accounts'!A118)</f>
        <v>99</v>
      </c>
      <c r="B118" s="81" t="str">
        <f>IF(ISBLANK('Input-Accounts'!B118),"",'Input-Accounts'!B118)</f>
        <v>OPERATION AND MAINTENANCE EXPENSE</v>
      </c>
      <c r="D118" s="143"/>
      <c r="E118" s="143">
        <f t="shared" ref="E118:E124" si="15">IFERROR(IF(D118="",0,IF(D118=0,0,IF(ABS(D118-SUM($G118:$Z118))&lt;Check_Limit,0,1))),1)</f>
        <v>0</v>
      </c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</row>
    <row r="119" spans="1:26">
      <c r="A119" s="113">
        <f>IF(ISBLANK('Input-Accounts'!A119),"",'Input-Accounts'!A119)</f>
        <v>100</v>
      </c>
      <c r="B119" s="81" t="str">
        <f>IF(ISBLANK('Input-Accounts'!B119),"",'Input-Accounts'!B119)</f>
        <v>Production, Storage, LNG, Transmission, and Distribution Expense</v>
      </c>
      <c r="D119" s="143"/>
      <c r="E119" s="143">
        <f t="shared" si="15"/>
        <v>0</v>
      </c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</row>
    <row r="120" spans="1:26" outlineLevel="1">
      <c r="A120" s="113">
        <f>IF(ISBLANK('Input-Accounts'!A120),"",'Input-Accounts'!A120)</f>
        <v>101</v>
      </c>
      <c r="B120" s="81" t="str">
        <f>IF(ISBLANK('Input-Accounts'!B120),"",'Input-Accounts'!B120)</f>
        <v>Other Gas Supply Expenses</v>
      </c>
      <c r="D120" s="143"/>
      <c r="E120" s="143">
        <f t="shared" si="15"/>
        <v>0</v>
      </c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</row>
    <row r="121" spans="1:26" outlineLevel="1">
      <c r="A121" s="113">
        <f>IF(ISBLANK('Input-Accounts'!A121),"",'Input-Accounts'!A121)</f>
        <v>102</v>
      </c>
      <c r="B121" s="17" t="str">
        <f>IF(ISBLANK('Input-Accounts'!B121),"",'Input-Accounts'!B121)</f>
        <v>Other Gas Supply Expenses</v>
      </c>
      <c r="C121" s="113">
        <f>IF(ISBLANK('Input-Accounts'!C121),"",'Input-Accounts'!C121)</f>
        <v>813</v>
      </c>
      <c r="D121" s="143" cm="1">
        <f t="array" aca="1" ref="D121" ca="1">SUM(INDIRECT("'"&amp;TOTALCustomerSheets&amp;"'!"&amp;ADDRESS(ROW(),COLUMN())))</f>
        <v>0</v>
      </c>
      <c r="E121" s="143">
        <f t="shared" ca="1" si="15"/>
        <v>0</v>
      </c>
      <c r="F121" s="89"/>
      <c r="G121" s="143" cm="1">
        <f t="array" aca="1" ref="G121" ca="1">SUM(INDIRECT("'"&amp;TOTALCustomerSheets&amp;"'!"&amp;ADDRESS(ROW(),COLUMN())))</f>
        <v>0</v>
      </c>
      <c r="H121" s="143" cm="1">
        <f t="array" aca="1" ref="H121" ca="1">SUM(INDIRECT("'"&amp;TOTALCustomerSheets&amp;"'!"&amp;ADDRESS(ROW(),COLUMN())))</f>
        <v>0</v>
      </c>
      <c r="I121" s="143" cm="1">
        <f t="array" aca="1" ref="I121" ca="1">SUM(INDIRECT("'"&amp;TOTALCustomerSheets&amp;"'!"&amp;ADDRESS(ROW(),COLUMN())))</f>
        <v>0</v>
      </c>
      <c r="J121" s="143" cm="1">
        <f t="array" aca="1" ref="J121" ca="1">SUM(INDIRECT("'"&amp;TOTALCustomerSheets&amp;"'!"&amp;ADDRESS(ROW(),COLUMN())))</f>
        <v>0</v>
      </c>
      <c r="K121" s="143" cm="1">
        <f t="array" aca="1" ref="K121" ca="1">SUM(INDIRECT("'"&amp;TOTALCustomerSheets&amp;"'!"&amp;ADDRESS(ROW(),COLUMN())))</f>
        <v>0</v>
      </c>
      <c r="L121" s="143" cm="1">
        <f t="array" aca="1" ref="L121" ca="1">SUM(INDIRECT("'"&amp;TOTALCustomerSheets&amp;"'!"&amp;ADDRESS(ROW(),COLUMN())))</f>
        <v>0</v>
      </c>
      <c r="M121" s="143" cm="1">
        <f t="array" aca="1" ref="M121" ca="1">SUM(INDIRECT("'"&amp;TOTALCustomerSheets&amp;"'!"&amp;ADDRESS(ROW(),COLUMN())))</f>
        <v>0</v>
      </c>
      <c r="N121" s="143" cm="1">
        <f t="array" aca="1" ref="N121" ca="1">SUM(INDIRECT("'"&amp;TOTALCustomerSheets&amp;"'!"&amp;ADDRESS(ROW(),COLUMN())))</f>
        <v>0</v>
      </c>
      <c r="O121" s="143" cm="1">
        <f t="array" aca="1" ref="O121" ca="1">SUM(INDIRECT("'"&amp;TOTALCustomerSheets&amp;"'!"&amp;ADDRESS(ROW(),COLUMN())))</f>
        <v>0</v>
      </c>
      <c r="P121" s="143" cm="1">
        <f t="array" aca="1" ref="P121" ca="1">SUM(INDIRECT("'"&amp;TOTALCustomerSheets&amp;"'!"&amp;ADDRESS(ROW(),COLUMN())))</f>
        <v>0</v>
      </c>
      <c r="Q121" s="143" cm="1">
        <f t="array" aca="1" ref="Q121" ca="1">SUM(INDIRECT("'"&amp;TOTALCustomerSheets&amp;"'!"&amp;ADDRESS(ROW(),COLUMN())))</f>
        <v>0</v>
      </c>
      <c r="R121" s="143" cm="1">
        <f t="array" aca="1" ref="R121" ca="1">SUM(INDIRECT("'"&amp;TOTALCustomerSheets&amp;"'!"&amp;ADDRESS(ROW(),COLUMN())))</f>
        <v>0</v>
      </c>
      <c r="S121" s="143" cm="1">
        <f t="array" aca="1" ref="S121" ca="1">SUM(INDIRECT("'"&amp;TOTALCustomerSheets&amp;"'!"&amp;ADDRESS(ROW(),COLUMN())))</f>
        <v>0</v>
      </c>
      <c r="T121" s="143" cm="1">
        <f t="array" aca="1" ref="T121" ca="1">SUM(INDIRECT("'"&amp;TOTALCustomerSheets&amp;"'!"&amp;ADDRESS(ROW(),COLUMN())))</f>
        <v>0</v>
      </c>
      <c r="U121" s="143" cm="1">
        <f t="array" aca="1" ref="U121" ca="1">SUM(INDIRECT("'"&amp;TOTALCustomerSheets&amp;"'!"&amp;ADDRESS(ROW(),COLUMN())))</f>
        <v>0</v>
      </c>
      <c r="V121" s="143" cm="1">
        <f t="array" aca="1" ref="V121" ca="1">SUM(INDIRECT("'"&amp;TOTALCustomerSheets&amp;"'!"&amp;ADDRESS(ROW(),COLUMN())))</f>
        <v>0</v>
      </c>
      <c r="W121" s="143" cm="1">
        <f t="array" aca="1" ref="W121" ca="1">SUM(INDIRECT("'"&amp;TOTALCustomerSheets&amp;"'!"&amp;ADDRESS(ROW(),COLUMN())))</f>
        <v>0</v>
      </c>
      <c r="X121" s="143" cm="1">
        <f t="array" aca="1" ref="X121" ca="1">SUM(INDIRECT("'"&amp;TOTALCustomerSheets&amp;"'!"&amp;ADDRESS(ROW(),COLUMN())))</f>
        <v>0</v>
      </c>
      <c r="Y121" s="143" cm="1">
        <f t="array" aca="1" ref="Y121" ca="1">SUM(INDIRECT("'"&amp;TOTALCustomerSheets&amp;"'!"&amp;ADDRESS(ROW(),COLUMN())))</f>
        <v>0</v>
      </c>
      <c r="Z121" s="143" cm="1">
        <f t="array" aca="1" ref="Z121" ca="1">SUM(INDIRECT("'"&amp;TOTALCustomerSheets&amp;"'!"&amp;ADDRESS(ROW(),COLUMN())))</f>
        <v>0</v>
      </c>
    </row>
    <row r="122" spans="1:26" outlineLevel="1">
      <c r="A122" s="113">
        <f>IF(ISBLANK('Input-Accounts'!A122),"",'Input-Accounts'!A122)</f>
        <v>103</v>
      </c>
      <c r="B122" s="145" t="s">
        <v>278</v>
      </c>
      <c r="D122" s="143" cm="1">
        <f t="array" aca="1" ref="D122" ca="1">SUM(INDIRECT("'"&amp;TOTALCustomerSheets&amp;"'!"&amp;ADDRESS(ROW(),COLUMN())))</f>
        <v>0</v>
      </c>
      <c r="E122" s="143">
        <f t="shared" ca="1" si="15"/>
        <v>0</v>
      </c>
      <c r="F122" s="89"/>
      <c r="G122" s="143" cm="1">
        <f t="array" aca="1" ref="G122" ca="1">SUM(INDIRECT("'"&amp;TOTALCustomerSheets&amp;"'!"&amp;ADDRESS(ROW(),COLUMN())))</f>
        <v>0</v>
      </c>
      <c r="H122" s="143" cm="1">
        <f t="array" aca="1" ref="H122" ca="1">SUM(INDIRECT("'"&amp;TOTALCustomerSheets&amp;"'!"&amp;ADDRESS(ROW(),COLUMN())))</f>
        <v>0</v>
      </c>
      <c r="I122" s="143" cm="1">
        <f t="array" aca="1" ref="I122" ca="1">SUM(INDIRECT("'"&amp;TOTALCustomerSheets&amp;"'!"&amp;ADDRESS(ROW(),COLUMN())))</f>
        <v>0</v>
      </c>
      <c r="J122" s="143" cm="1">
        <f t="array" aca="1" ref="J122" ca="1">SUM(INDIRECT("'"&amp;TOTALCustomerSheets&amp;"'!"&amp;ADDRESS(ROW(),COLUMN())))</f>
        <v>0</v>
      </c>
      <c r="K122" s="143" cm="1">
        <f t="array" aca="1" ref="K122" ca="1">SUM(INDIRECT("'"&amp;TOTALCustomerSheets&amp;"'!"&amp;ADDRESS(ROW(),COLUMN())))</f>
        <v>0</v>
      </c>
      <c r="L122" s="143" cm="1">
        <f t="array" aca="1" ref="L122" ca="1">SUM(INDIRECT("'"&amp;TOTALCustomerSheets&amp;"'!"&amp;ADDRESS(ROW(),COLUMN())))</f>
        <v>0</v>
      </c>
      <c r="M122" s="143" cm="1">
        <f t="array" aca="1" ref="M122" ca="1">SUM(INDIRECT("'"&amp;TOTALCustomerSheets&amp;"'!"&amp;ADDRESS(ROW(),COLUMN())))</f>
        <v>0</v>
      </c>
      <c r="N122" s="143" cm="1">
        <f t="array" aca="1" ref="N122" ca="1">SUM(INDIRECT("'"&amp;TOTALCustomerSheets&amp;"'!"&amp;ADDRESS(ROW(),COLUMN())))</f>
        <v>0</v>
      </c>
      <c r="O122" s="143"/>
      <c r="P122" s="143" cm="1">
        <f t="array" aca="1" ref="P122" ca="1">SUM(INDIRECT("'"&amp;TOTALCustomerSheets&amp;"'!"&amp;ADDRESS(ROW(),COLUMN())))</f>
        <v>0</v>
      </c>
      <c r="Q122" s="143" cm="1">
        <f t="array" aca="1" ref="Q122" ca="1">SUM(INDIRECT("'"&amp;TOTALCustomerSheets&amp;"'!"&amp;ADDRESS(ROW(),COLUMN())))</f>
        <v>0</v>
      </c>
      <c r="R122" s="143" cm="1">
        <f t="array" aca="1" ref="R122" ca="1">SUM(INDIRECT("'"&amp;TOTALCustomerSheets&amp;"'!"&amp;ADDRESS(ROW(),COLUMN())))</f>
        <v>0</v>
      </c>
      <c r="S122" s="143" cm="1">
        <f t="array" aca="1" ref="S122" ca="1">SUM(INDIRECT("'"&amp;TOTALCustomerSheets&amp;"'!"&amp;ADDRESS(ROW(),COLUMN())))</f>
        <v>0</v>
      </c>
      <c r="T122" s="143" cm="1">
        <f t="array" aca="1" ref="T122" ca="1">SUM(INDIRECT("'"&amp;TOTALCustomerSheets&amp;"'!"&amp;ADDRESS(ROW(),COLUMN())))</f>
        <v>0</v>
      </c>
      <c r="U122" s="143" cm="1">
        <f t="array" aca="1" ref="U122" ca="1">SUM(INDIRECT("'"&amp;TOTALCustomerSheets&amp;"'!"&amp;ADDRESS(ROW(),COLUMN())))</f>
        <v>0</v>
      </c>
      <c r="V122" s="143" cm="1">
        <f t="array" aca="1" ref="V122" ca="1">SUM(INDIRECT("'"&amp;TOTALCustomerSheets&amp;"'!"&amp;ADDRESS(ROW(),COLUMN())))</f>
        <v>0</v>
      </c>
      <c r="W122" s="143" cm="1">
        <f t="array" aca="1" ref="W122" ca="1">SUM(INDIRECT("'"&amp;TOTALCustomerSheets&amp;"'!"&amp;ADDRESS(ROW(),COLUMN())))</f>
        <v>0</v>
      </c>
      <c r="X122" s="143" cm="1">
        <f t="array" aca="1" ref="X122" ca="1">SUM(INDIRECT("'"&amp;TOTALCustomerSheets&amp;"'!"&amp;ADDRESS(ROW(),COLUMN())))</f>
        <v>0</v>
      </c>
      <c r="Y122" s="143" cm="1">
        <f t="array" aca="1" ref="Y122" ca="1">SUM(INDIRECT("'"&amp;TOTALCustomerSheets&amp;"'!"&amp;ADDRESS(ROW(),COLUMN())))</f>
        <v>0</v>
      </c>
      <c r="Z122" s="143" cm="1">
        <f t="array" aca="1" ref="Z122" ca="1">SUM(INDIRECT("'"&amp;TOTALCustomerSheets&amp;"'!"&amp;ADDRESS(ROW(),COLUMN())))</f>
        <v>0</v>
      </c>
    </row>
    <row r="123" spans="1:26" outlineLevel="1">
      <c r="A123" s="113">
        <f>IF(ISBLANK('Input-Accounts'!A123),"",'Input-Accounts'!A123)</f>
        <v>104</v>
      </c>
      <c r="B123" s="79" t="str">
        <f>IF(ISBLANK('Input-Accounts'!B123),"",'Input-Accounts'!B123)</f>
        <v>Subtotal - Other Gas Supply Expenses</v>
      </c>
      <c r="C123" s="113" t="str">
        <f>IF(ISBLANK('Input-Accounts'!C123),"",'Input-Accounts'!C123)</f>
        <v/>
      </c>
      <c r="D123" s="144" cm="1">
        <f t="array" aca="1" ref="D123" ca="1">SUM(INDIRECT("'"&amp;TOTALCustomerSheets&amp;"'!"&amp;ADDRESS(ROW(),COLUMN())))</f>
        <v>0</v>
      </c>
      <c r="E123" s="143">
        <f t="shared" ca="1" si="15"/>
        <v>0</v>
      </c>
      <c r="G123" s="144" cm="1">
        <f t="array" aca="1" ref="G123" ca="1">SUM(INDIRECT("'"&amp;TOTALCustomerSheets&amp;"'!"&amp;ADDRESS(ROW(),COLUMN())))</f>
        <v>0</v>
      </c>
      <c r="H123" s="144" cm="1">
        <f t="array" aca="1" ref="H123" ca="1">SUM(INDIRECT("'"&amp;TOTALCustomerSheets&amp;"'!"&amp;ADDRESS(ROW(),COLUMN())))</f>
        <v>0</v>
      </c>
      <c r="I123" s="144" cm="1">
        <f t="array" aca="1" ref="I123" ca="1">SUM(INDIRECT("'"&amp;TOTALCustomerSheets&amp;"'!"&amp;ADDRESS(ROW(),COLUMN())))</f>
        <v>0</v>
      </c>
      <c r="J123" s="144" cm="1">
        <f t="array" aca="1" ref="J123" ca="1">SUM(INDIRECT("'"&amp;TOTALCustomerSheets&amp;"'!"&amp;ADDRESS(ROW(),COLUMN())))</f>
        <v>0</v>
      </c>
      <c r="K123" s="144" cm="1">
        <f t="array" aca="1" ref="K123" ca="1">SUM(INDIRECT("'"&amp;TOTALCustomerSheets&amp;"'!"&amp;ADDRESS(ROW(),COLUMN())))</f>
        <v>0</v>
      </c>
      <c r="L123" s="144" cm="1">
        <f t="array" aca="1" ref="L123" ca="1">SUM(INDIRECT("'"&amp;TOTALCustomerSheets&amp;"'!"&amp;ADDRESS(ROW(),COLUMN())))</f>
        <v>0</v>
      </c>
      <c r="M123" s="144" cm="1">
        <f t="array" aca="1" ref="M123" ca="1">SUM(INDIRECT("'"&amp;TOTALCustomerSheets&amp;"'!"&amp;ADDRESS(ROW(),COLUMN())))</f>
        <v>0</v>
      </c>
      <c r="N123" s="144" cm="1">
        <f t="array" aca="1" ref="N123" ca="1">SUM(INDIRECT("'"&amp;TOTALCustomerSheets&amp;"'!"&amp;ADDRESS(ROW(),COLUMN())))</f>
        <v>0</v>
      </c>
      <c r="O123" s="144" cm="1">
        <f t="array" aca="1" ref="O123" ca="1">SUM(INDIRECT("'"&amp;TOTALCustomerSheets&amp;"'!"&amp;ADDRESS(ROW(),COLUMN())))</f>
        <v>0</v>
      </c>
      <c r="P123" s="144" cm="1">
        <f t="array" aca="1" ref="P123" ca="1">SUM(INDIRECT("'"&amp;TOTALCustomerSheets&amp;"'!"&amp;ADDRESS(ROW(),COLUMN())))</f>
        <v>0</v>
      </c>
      <c r="Q123" s="144" cm="1">
        <f t="array" aca="1" ref="Q123" ca="1">SUM(INDIRECT("'"&amp;TOTALCustomerSheets&amp;"'!"&amp;ADDRESS(ROW(),COLUMN())))</f>
        <v>0</v>
      </c>
      <c r="R123" s="144" cm="1">
        <f t="array" aca="1" ref="R123" ca="1">SUM(INDIRECT("'"&amp;TOTALCustomerSheets&amp;"'!"&amp;ADDRESS(ROW(),COLUMN())))</f>
        <v>0</v>
      </c>
      <c r="S123" s="144" cm="1">
        <f t="array" aca="1" ref="S123" ca="1">SUM(INDIRECT("'"&amp;TOTALCustomerSheets&amp;"'!"&amp;ADDRESS(ROW(),COLUMN())))</f>
        <v>0</v>
      </c>
      <c r="T123" s="144" cm="1">
        <f t="array" aca="1" ref="T123" ca="1">SUM(INDIRECT("'"&amp;TOTALCustomerSheets&amp;"'!"&amp;ADDRESS(ROW(),COLUMN())))</f>
        <v>0</v>
      </c>
      <c r="U123" s="144" cm="1">
        <f t="array" aca="1" ref="U123" ca="1">SUM(INDIRECT("'"&amp;TOTALCustomerSheets&amp;"'!"&amp;ADDRESS(ROW(),COLUMN())))</f>
        <v>0</v>
      </c>
      <c r="V123" s="144" cm="1">
        <f t="array" aca="1" ref="V123" ca="1">SUM(INDIRECT("'"&amp;TOTALCustomerSheets&amp;"'!"&amp;ADDRESS(ROW(),COLUMN())))</f>
        <v>0</v>
      </c>
      <c r="W123" s="144" cm="1">
        <f t="array" aca="1" ref="W123" ca="1">SUM(INDIRECT("'"&amp;TOTALCustomerSheets&amp;"'!"&amp;ADDRESS(ROW(),COLUMN())))</f>
        <v>0</v>
      </c>
      <c r="X123" s="144" cm="1">
        <f t="array" aca="1" ref="X123" ca="1">SUM(INDIRECT("'"&amp;TOTALCustomerSheets&amp;"'!"&amp;ADDRESS(ROW(),COLUMN())))</f>
        <v>0</v>
      </c>
      <c r="Y123" s="144" cm="1">
        <f t="array" aca="1" ref="Y123" ca="1">SUM(INDIRECT("'"&amp;TOTALCustomerSheets&amp;"'!"&amp;ADDRESS(ROW(),COLUMN())))</f>
        <v>0</v>
      </c>
      <c r="Z123" s="144" cm="1">
        <f t="array" aca="1" ref="Z123" ca="1">SUM(INDIRECT("'"&amp;TOTALCustomerSheets&amp;"'!"&amp;ADDRESS(ROW(),COLUMN())))</f>
        <v>0</v>
      </c>
    </row>
    <row r="124" spans="1:26" outlineLevel="1">
      <c r="A124" s="113" t="str">
        <f>IF(ISBLANK('Input-Accounts'!A124),"",'Input-Accounts'!A124)</f>
        <v/>
      </c>
      <c r="B124" s="79" t="str">
        <f>IF(ISBLANK('Input-Accounts'!B124),"",'Input-Accounts'!B124)</f>
        <v/>
      </c>
      <c r="D124" s="143"/>
      <c r="E124" s="143">
        <f t="shared" si="15"/>
        <v>0</v>
      </c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</row>
    <row r="125" spans="1:26" outlineLevel="1">
      <c r="A125" s="113">
        <f>IF(ISBLANK('Input-Accounts'!A125),"",'Input-Accounts'!A125)</f>
        <v>105</v>
      </c>
      <c r="B125" s="81" t="str">
        <f>IF(ISBLANK('Input-Accounts'!B125),"",'Input-Accounts'!B125)</f>
        <v>Distribution Operation Expenses</v>
      </c>
      <c r="D125" s="143"/>
      <c r="E125" s="143">
        <f t="shared" ref="E125:E138" si="16">IFERROR(IF(D125="",0,IF(D125=0,0,IF(ABS(D125-SUM($G125:$Z125))&lt;Check_Limit,0,1))),1)</f>
        <v>0</v>
      </c>
      <c r="F125" s="89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</row>
    <row r="126" spans="1:26" outlineLevel="1">
      <c r="A126" s="113">
        <f>IF(ISBLANK('Input-Accounts'!A126),"",'Input-Accounts'!A126)</f>
        <v>106</v>
      </c>
      <c r="B126" s="17" t="str">
        <f>IF(ISBLANK('Input-Accounts'!B126),"",'Input-Accounts'!B126)</f>
        <v>Operation supervision and engineering</v>
      </c>
      <c r="C126" s="113">
        <f>IF(ISBLANK('Input-Accounts'!C126),"",'Input-Accounts'!C126)</f>
        <v>870</v>
      </c>
      <c r="D126" s="143" cm="1">
        <f t="array" aca="1" ref="D126" ca="1">SUM(INDIRECT("'"&amp;TOTALCustomerSheets&amp;"'!"&amp;ADDRESS(ROW(),COLUMN())))</f>
        <v>971368.07311574195</v>
      </c>
      <c r="E126" s="143">
        <f t="shared" ca="1" si="16"/>
        <v>0</v>
      </c>
      <c r="F126" s="89"/>
      <c r="G126" s="143" cm="1">
        <f t="array" aca="1" ref="G126" ca="1">SUM(INDIRECT("'"&amp;TOTALCustomerSheets&amp;"'!"&amp;ADDRESS(ROW(),COLUMN())))</f>
        <v>658778.27254622208</v>
      </c>
      <c r="H126" s="143" cm="1">
        <f t="array" aca="1" ref="H126" ca="1">SUM(INDIRECT("'"&amp;TOTALCustomerSheets&amp;"'!"&amp;ADDRESS(ROW(),COLUMN())))</f>
        <v>185872.58932961698</v>
      </c>
      <c r="I126" s="143" cm="1">
        <f t="array" aca="1" ref="I126" ca="1">SUM(INDIRECT("'"&amp;TOTALCustomerSheets&amp;"'!"&amp;ADDRESS(ROW(),COLUMN())))</f>
        <v>19832.287122553236</v>
      </c>
      <c r="J126" s="143" cm="1">
        <f t="array" aca="1" ref="J126" ca="1">SUM(INDIRECT("'"&amp;TOTALCustomerSheets&amp;"'!"&amp;ADDRESS(ROW(),COLUMN())))</f>
        <v>7536.4797793327816</v>
      </c>
      <c r="K126" s="143" cm="1">
        <f t="array" aca="1" ref="K126" ca="1">SUM(INDIRECT("'"&amp;TOTALCustomerSheets&amp;"'!"&amp;ADDRESS(ROW(),COLUMN())))</f>
        <v>607.19628545217449</v>
      </c>
      <c r="L126" s="143" cm="1">
        <f t="array" aca="1" ref="L126" ca="1">SUM(INDIRECT("'"&amp;TOTALCustomerSheets&amp;"'!"&amp;ADDRESS(ROW(),COLUMN())))</f>
        <v>59154.383112244301</v>
      </c>
      <c r="M126" s="143" cm="1">
        <f t="array" aca="1" ref="M126" ca="1">SUM(INDIRECT("'"&amp;TOTALCustomerSheets&amp;"'!"&amp;ADDRESS(ROW(),COLUMN())))</f>
        <v>39586.86494032052</v>
      </c>
      <c r="N126" s="143" cm="1">
        <f t="array" aca="1" ref="N126" ca="1">SUM(INDIRECT("'"&amp;TOTALCustomerSheets&amp;"'!"&amp;ADDRESS(ROW(),COLUMN())))</f>
        <v>0</v>
      </c>
      <c r="O126" s="143" cm="1">
        <f t="array" aca="1" ref="O126" ca="1">SUM(INDIRECT("'"&amp;TOTALCustomerSheets&amp;"'!"&amp;ADDRESS(ROW(),COLUMN())))</f>
        <v>0</v>
      </c>
      <c r="P126" s="143" cm="1">
        <f t="array" aca="1" ref="P126" ca="1">SUM(INDIRECT("'"&amp;TOTALCustomerSheets&amp;"'!"&amp;ADDRESS(ROW(),COLUMN())))</f>
        <v>0</v>
      </c>
      <c r="Q126" s="143" cm="1">
        <f t="array" aca="1" ref="Q126" ca="1">SUM(INDIRECT("'"&amp;TOTALCustomerSheets&amp;"'!"&amp;ADDRESS(ROW(),COLUMN())))</f>
        <v>0</v>
      </c>
      <c r="R126" s="143" cm="1">
        <f t="array" aca="1" ref="R126" ca="1">SUM(INDIRECT("'"&amp;TOTALCustomerSheets&amp;"'!"&amp;ADDRESS(ROW(),COLUMN())))</f>
        <v>0</v>
      </c>
      <c r="S126" s="143" cm="1">
        <f t="array" aca="1" ref="S126" ca="1">SUM(INDIRECT("'"&amp;TOTALCustomerSheets&amp;"'!"&amp;ADDRESS(ROW(),COLUMN())))</f>
        <v>0</v>
      </c>
      <c r="T126" s="143" cm="1">
        <f t="array" aca="1" ref="T126" ca="1">SUM(INDIRECT("'"&amp;TOTALCustomerSheets&amp;"'!"&amp;ADDRESS(ROW(),COLUMN())))</f>
        <v>0</v>
      </c>
      <c r="U126" s="143" cm="1">
        <f t="array" aca="1" ref="U126" ca="1">SUM(INDIRECT("'"&amp;TOTALCustomerSheets&amp;"'!"&amp;ADDRESS(ROW(),COLUMN())))</f>
        <v>0</v>
      </c>
      <c r="V126" s="143" cm="1">
        <f t="array" aca="1" ref="V126" ca="1">SUM(INDIRECT("'"&amp;TOTALCustomerSheets&amp;"'!"&amp;ADDRESS(ROW(),COLUMN())))</f>
        <v>0</v>
      </c>
      <c r="W126" s="143" cm="1">
        <f t="array" aca="1" ref="W126" ca="1">SUM(INDIRECT("'"&amp;TOTALCustomerSheets&amp;"'!"&amp;ADDRESS(ROW(),COLUMN())))</f>
        <v>0</v>
      </c>
      <c r="X126" s="143" cm="1">
        <f t="array" aca="1" ref="X126" ca="1">SUM(INDIRECT("'"&amp;TOTALCustomerSheets&amp;"'!"&amp;ADDRESS(ROW(),COLUMN())))</f>
        <v>0</v>
      </c>
      <c r="Y126" s="143" cm="1">
        <f t="array" aca="1" ref="Y126" ca="1">SUM(INDIRECT("'"&amp;TOTALCustomerSheets&amp;"'!"&amp;ADDRESS(ROW(),COLUMN())))</f>
        <v>0</v>
      </c>
      <c r="Z126" s="143" cm="1">
        <f t="array" aca="1" ref="Z126" ca="1">SUM(INDIRECT("'"&amp;TOTALCustomerSheets&amp;"'!"&amp;ADDRESS(ROW(),COLUMN())))</f>
        <v>0</v>
      </c>
    </row>
    <row r="127" spans="1:26" outlineLevel="1">
      <c r="A127" s="113">
        <f>IF(ISBLANK('Input-Accounts'!A127),"",'Input-Accounts'!A127)</f>
        <v>107</v>
      </c>
      <c r="B127" s="17" t="str">
        <f>IF(ISBLANK('Input-Accounts'!B127),"",'Input-Accounts'!B127)</f>
        <v>Distribution load dispatching</v>
      </c>
      <c r="C127" s="113">
        <f>IF(ISBLANK('Input-Accounts'!C127),"",'Input-Accounts'!C127)</f>
        <v>871</v>
      </c>
      <c r="D127" s="143" cm="1">
        <f t="array" aca="1" ref="D127" ca="1">SUM(INDIRECT("'"&amp;TOTALCustomerSheets&amp;"'!"&amp;ADDRESS(ROW(),COLUMN())))</f>
        <v>0</v>
      </c>
      <c r="E127" s="143">
        <f t="shared" ca="1" si="16"/>
        <v>0</v>
      </c>
      <c r="F127" s="89"/>
      <c r="G127" s="143" cm="1">
        <f t="array" aca="1" ref="G127" ca="1">SUM(INDIRECT("'"&amp;TOTALCustomerSheets&amp;"'!"&amp;ADDRESS(ROW(),COLUMN())))</f>
        <v>0</v>
      </c>
      <c r="H127" s="143" cm="1">
        <f t="array" aca="1" ref="H127" ca="1">SUM(INDIRECT("'"&amp;TOTALCustomerSheets&amp;"'!"&amp;ADDRESS(ROW(),COLUMN())))</f>
        <v>0</v>
      </c>
      <c r="I127" s="143" cm="1">
        <f t="array" aca="1" ref="I127" ca="1">SUM(INDIRECT("'"&amp;TOTALCustomerSheets&amp;"'!"&amp;ADDRESS(ROW(),COLUMN())))</f>
        <v>0</v>
      </c>
      <c r="J127" s="143" cm="1">
        <f t="array" aca="1" ref="J127" ca="1">SUM(INDIRECT("'"&amp;TOTALCustomerSheets&amp;"'!"&amp;ADDRESS(ROW(),COLUMN())))</f>
        <v>0</v>
      </c>
      <c r="K127" s="143" cm="1">
        <f t="array" aca="1" ref="K127" ca="1">SUM(INDIRECT("'"&amp;TOTALCustomerSheets&amp;"'!"&amp;ADDRESS(ROW(),COLUMN())))</f>
        <v>0</v>
      </c>
      <c r="L127" s="143" cm="1">
        <f t="array" aca="1" ref="L127" ca="1">SUM(INDIRECT("'"&amp;TOTALCustomerSheets&amp;"'!"&amp;ADDRESS(ROW(),COLUMN())))</f>
        <v>0</v>
      </c>
      <c r="M127" s="143" cm="1">
        <f t="array" aca="1" ref="M127" ca="1">SUM(INDIRECT("'"&amp;TOTALCustomerSheets&amp;"'!"&amp;ADDRESS(ROW(),COLUMN())))</f>
        <v>0</v>
      </c>
      <c r="N127" s="143" cm="1">
        <f t="array" aca="1" ref="N127" ca="1">SUM(INDIRECT("'"&amp;TOTALCustomerSheets&amp;"'!"&amp;ADDRESS(ROW(),COLUMN())))</f>
        <v>0</v>
      </c>
      <c r="O127" s="143" cm="1">
        <f t="array" aca="1" ref="O127" ca="1">SUM(INDIRECT("'"&amp;TOTALCustomerSheets&amp;"'!"&amp;ADDRESS(ROW(),COLUMN())))</f>
        <v>0</v>
      </c>
      <c r="P127" s="143" cm="1">
        <f t="array" aca="1" ref="P127" ca="1">SUM(INDIRECT("'"&amp;TOTALCustomerSheets&amp;"'!"&amp;ADDRESS(ROW(),COLUMN())))</f>
        <v>0</v>
      </c>
      <c r="Q127" s="143" cm="1">
        <f t="array" aca="1" ref="Q127" ca="1">SUM(INDIRECT("'"&amp;TOTALCustomerSheets&amp;"'!"&amp;ADDRESS(ROW(),COLUMN())))</f>
        <v>0</v>
      </c>
      <c r="R127" s="143" cm="1">
        <f t="array" aca="1" ref="R127" ca="1">SUM(INDIRECT("'"&amp;TOTALCustomerSheets&amp;"'!"&amp;ADDRESS(ROW(),COLUMN())))</f>
        <v>0</v>
      </c>
      <c r="S127" s="143" cm="1">
        <f t="array" aca="1" ref="S127" ca="1">SUM(INDIRECT("'"&amp;TOTALCustomerSheets&amp;"'!"&amp;ADDRESS(ROW(),COLUMN())))</f>
        <v>0</v>
      </c>
      <c r="T127" s="143" cm="1">
        <f t="array" aca="1" ref="T127" ca="1">SUM(INDIRECT("'"&amp;TOTALCustomerSheets&amp;"'!"&amp;ADDRESS(ROW(),COLUMN())))</f>
        <v>0</v>
      </c>
      <c r="U127" s="143" cm="1">
        <f t="array" aca="1" ref="U127" ca="1">SUM(INDIRECT("'"&amp;TOTALCustomerSheets&amp;"'!"&amp;ADDRESS(ROW(),COLUMN())))</f>
        <v>0</v>
      </c>
      <c r="V127" s="143" cm="1">
        <f t="array" aca="1" ref="V127" ca="1">SUM(INDIRECT("'"&amp;TOTALCustomerSheets&amp;"'!"&amp;ADDRESS(ROW(),COLUMN())))</f>
        <v>0</v>
      </c>
      <c r="W127" s="143" cm="1">
        <f t="array" aca="1" ref="W127" ca="1">SUM(INDIRECT("'"&amp;TOTALCustomerSheets&amp;"'!"&amp;ADDRESS(ROW(),COLUMN())))</f>
        <v>0</v>
      </c>
      <c r="X127" s="143" cm="1">
        <f t="array" aca="1" ref="X127" ca="1">SUM(INDIRECT("'"&amp;TOTALCustomerSheets&amp;"'!"&amp;ADDRESS(ROW(),COLUMN())))</f>
        <v>0</v>
      </c>
      <c r="Y127" s="143" cm="1">
        <f t="array" aca="1" ref="Y127" ca="1">SUM(INDIRECT("'"&amp;TOTALCustomerSheets&amp;"'!"&amp;ADDRESS(ROW(),COLUMN())))</f>
        <v>0</v>
      </c>
      <c r="Z127" s="143" cm="1">
        <f t="array" aca="1" ref="Z127" ca="1">SUM(INDIRECT("'"&amp;TOTALCustomerSheets&amp;"'!"&amp;ADDRESS(ROW(),COLUMN())))</f>
        <v>0</v>
      </c>
    </row>
    <row r="128" spans="1:26" outlineLevel="1">
      <c r="A128" s="113">
        <f>IF(ISBLANK('Input-Accounts'!A128),"",'Input-Accounts'!A128)</f>
        <v>108</v>
      </c>
      <c r="B128" s="17" t="str">
        <f>IF(ISBLANK('Input-Accounts'!B128),"",'Input-Accounts'!B128)</f>
        <v>Compressor Station</v>
      </c>
      <c r="C128" s="113">
        <f>IF(ISBLANK('Input-Accounts'!C128),"",'Input-Accounts'!C128)</f>
        <v>872</v>
      </c>
      <c r="D128" s="143" cm="1">
        <f t="array" aca="1" ref="D128" ca="1">SUM(INDIRECT("'"&amp;TOTALCustomerSheets&amp;"'!"&amp;ADDRESS(ROW(),COLUMN())))</f>
        <v>0</v>
      </c>
      <c r="E128" s="143">
        <f t="shared" ca="1" si="16"/>
        <v>0</v>
      </c>
      <c r="F128" s="89"/>
      <c r="G128" s="143" cm="1">
        <f t="array" aca="1" ref="G128" ca="1">SUM(INDIRECT("'"&amp;TOTALCustomerSheets&amp;"'!"&amp;ADDRESS(ROW(),COLUMN())))</f>
        <v>0</v>
      </c>
      <c r="H128" s="143" cm="1">
        <f t="array" aca="1" ref="H128" ca="1">SUM(INDIRECT("'"&amp;TOTALCustomerSheets&amp;"'!"&amp;ADDRESS(ROW(),COLUMN())))</f>
        <v>0</v>
      </c>
      <c r="I128" s="143" cm="1">
        <f t="array" aca="1" ref="I128" ca="1">SUM(INDIRECT("'"&amp;TOTALCustomerSheets&amp;"'!"&amp;ADDRESS(ROW(),COLUMN())))</f>
        <v>0</v>
      </c>
      <c r="J128" s="143" cm="1">
        <f t="array" aca="1" ref="J128" ca="1">SUM(INDIRECT("'"&amp;TOTALCustomerSheets&amp;"'!"&amp;ADDRESS(ROW(),COLUMN())))</f>
        <v>0</v>
      </c>
      <c r="K128" s="143" cm="1">
        <f t="array" aca="1" ref="K128" ca="1">SUM(INDIRECT("'"&amp;TOTALCustomerSheets&amp;"'!"&amp;ADDRESS(ROW(),COLUMN())))</f>
        <v>0</v>
      </c>
      <c r="L128" s="143" cm="1">
        <f t="array" aca="1" ref="L128" ca="1">SUM(INDIRECT("'"&amp;TOTALCustomerSheets&amp;"'!"&amp;ADDRESS(ROW(),COLUMN())))</f>
        <v>0</v>
      </c>
      <c r="M128" s="143" cm="1">
        <f t="array" aca="1" ref="M128" ca="1">SUM(INDIRECT("'"&amp;TOTALCustomerSheets&amp;"'!"&amp;ADDRESS(ROW(),COLUMN())))</f>
        <v>0</v>
      </c>
      <c r="N128" s="143" cm="1">
        <f t="array" aca="1" ref="N128" ca="1">SUM(INDIRECT("'"&amp;TOTALCustomerSheets&amp;"'!"&amp;ADDRESS(ROW(),COLUMN())))</f>
        <v>0</v>
      </c>
      <c r="O128" s="143" cm="1">
        <f t="array" aca="1" ref="O128" ca="1">SUM(INDIRECT("'"&amp;TOTALCustomerSheets&amp;"'!"&amp;ADDRESS(ROW(),COLUMN())))</f>
        <v>0</v>
      </c>
      <c r="P128" s="143" cm="1">
        <f t="array" aca="1" ref="P128" ca="1">SUM(INDIRECT("'"&amp;TOTALCustomerSheets&amp;"'!"&amp;ADDRESS(ROW(),COLUMN())))</f>
        <v>0</v>
      </c>
      <c r="Q128" s="143" cm="1">
        <f t="array" aca="1" ref="Q128" ca="1">SUM(INDIRECT("'"&amp;TOTALCustomerSheets&amp;"'!"&amp;ADDRESS(ROW(),COLUMN())))</f>
        <v>0</v>
      </c>
      <c r="R128" s="143" cm="1">
        <f t="array" aca="1" ref="R128" ca="1">SUM(INDIRECT("'"&amp;TOTALCustomerSheets&amp;"'!"&amp;ADDRESS(ROW(),COLUMN())))</f>
        <v>0</v>
      </c>
      <c r="S128" s="143" cm="1">
        <f t="array" aca="1" ref="S128" ca="1">SUM(INDIRECT("'"&amp;TOTALCustomerSheets&amp;"'!"&amp;ADDRESS(ROW(),COLUMN())))</f>
        <v>0</v>
      </c>
      <c r="T128" s="143" cm="1">
        <f t="array" aca="1" ref="T128" ca="1">SUM(INDIRECT("'"&amp;TOTALCustomerSheets&amp;"'!"&amp;ADDRESS(ROW(),COLUMN())))</f>
        <v>0</v>
      </c>
      <c r="U128" s="143" cm="1">
        <f t="array" aca="1" ref="U128" ca="1">SUM(INDIRECT("'"&amp;TOTALCustomerSheets&amp;"'!"&amp;ADDRESS(ROW(),COLUMN())))</f>
        <v>0</v>
      </c>
      <c r="V128" s="143" cm="1">
        <f t="array" aca="1" ref="V128" ca="1">SUM(INDIRECT("'"&amp;TOTALCustomerSheets&amp;"'!"&amp;ADDRESS(ROW(),COLUMN())))</f>
        <v>0</v>
      </c>
      <c r="W128" s="143" cm="1">
        <f t="array" aca="1" ref="W128" ca="1">SUM(INDIRECT("'"&amp;TOTALCustomerSheets&amp;"'!"&amp;ADDRESS(ROW(),COLUMN())))</f>
        <v>0</v>
      </c>
      <c r="X128" s="143" cm="1">
        <f t="array" aca="1" ref="X128" ca="1">SUM(INDIRECT("'"&amp;TOTALCustomerSheets&amp;"'!"&amp;ADDRESS(ROW(),COLUMN())))</f>
        <v>0</v>
      </c>
      <c r="Y128" s="143" cm="1">
        <f t="array" aca="1" ref="Y128" ca="1">SUM(INDIRECT("'"&amp;TOTALCustomerSheets&amp;"'!"&amp;ADDRESS(ROW(),COLUMN())))</f>
        <v>0</v>
      </c>
      <c r="Z128" s="143" cm="1">
        <f t="array" aca="1" ref="Z128" ca="1">SUM(INDIRECT("'"&amp;TOTALCustomerSheets&amp;"'!"&amp;ADDRESS(ROW(),COLUMN())))</f>
        <v>0</v>
      </c>
    </row>
    <row r="129" spans="1:26" outlineLevel="1">
      <c r="A129" s="113">
        <f>IF(ISBLANK('Input-Accounts'!A129),"",'Input-Accounts'!A129)</f>
        <v>109</v>
      </c>
      <c r="B129" s="17" t="str">
        <f>IF(ISBLANK('Input-Accounts'!B129),"",'Input-Accounts'!B129)</f>
        <v>Mains and services expenses</v>
      </c>
      <c r="C129" s="113">
        <f>IF(ISBLANK('Input-Accounts'!C129),"",'Input-Accounts'!C129)</f>
        <v>874</v>
      </c>
      <c r="D129" s="143" cm="1">
        <f t="array" aca="1" ref="D129" ca="1">SUM(INDIRECT("'"&amp;TOTALCustomerSheets&amp;"'!"&amp;ADDRESS(ROW(),COLUMN())))</f>
        <v>979227.78611874522</v>
      </c>
      <c r="E129" s="143">
        <f t="shared" ca="1" si="16"/>
        <v>0</v>
      </c>
      <c r="F129" s="89"/>
      <c r="G129" s="143" cm="1">
        <f t="array" aca="1" ref="G129" ca="1">SUM(INDIRECT("'"&amp;TOTALCustomerSheets&amp;"'!"&amp;ADDRESS(ROW(),COLUMN())))</f>
        <v>858038.05989730498</v>
      </c>
      <c r="H129" s="143" cm="1">
        <f t="array" aca="1" ref="H129" ca="1">SUM(INDIRECT("'"&amp;TOTALCustomerSheets&amp;"'!"&amp;ADDRESS(ROW(),COLUMN())))</f>
        <v>116029.55555809746</v>
      </c>
      <c r="I129" s="143" cm="1">
        <f t="array" aca="1" ref="I129" ca="1">SUM(INDIRECT("'"&amp;TOTALCustomerSheets&amp;"'!"&amp;ADDRESS(ROW(),COLUMN())))</f>
        <v>3209.7767880275246</v>
      </c>
      <c r="J129" s="143" cm="1">
        <f t="array" aca="1" ref="J129" ca="1">SUM(INDIRECT("'"&amp;TOTALCustomerSheets&amp;"'!"&amp;ADDRESS(ROW(),COLUMN())))</f>
        <v>641.95535760550501</v>
      </c>
      <c r="K129" s="143" cm="1">
        <f t="array" aca="1" ref="K129" ca="1">SUM(INDIRECT("'"&amp;TOTALCustomerSheets&amp;"'!"&amp;ADDRESS(ROW(),COLUMN())))</f>
        <v>31.362944266352333</v>
      </c>
      <c r="L129" s="143" cm="1">
        <f t="array" aca="1" ref="L129" ca="1">SUM(INDIRECT("'"&amp;TOTALCustomerSheets&amp;"'!"&amp;ADDRESS(ROW(),COLUMN())))</f>
        <v>1188.4352378265201</v>
      </c>
      <c r="M129" s="143" cm="1">
        <f t="array" aca="1" ref="M129" ca="1">SUM(INDIRECT("'"&amp;TOTALCustomerSheets&amp;"'!"&amp;ADDRESS(ROW(),COLUMN())))</f>
        <v>88.640335616994989</v>
      </c>
      <c r="N129" s="143" cm="1">
        <f t="array" aca="1" ref="N129" ca="1">SUM(INDIRECT("'"&amp;TOTALCustomerSheets&amp;"'!"&amp;ADDRESS(ROW(),COLUMN())))</f>
        <v>0</v>
      </c>
      <c r="O129" s="143" cm="1">
        <f t="array" aca="1" ref="O129" ca="1">SUM(INDIRECT("'"&amp;TOTALCustomerSheets&amp;"'!"&amp;ADDRESS(ROW(),COLUMN())))</f>
        <v>0</v>
      </c>
      <c r="P129" s="143" cm="1">
        <f t="array" aca="1" ref="P129" ca="1">SUM(INDIRECT("'"&amp;TOTALCustomerSheets&amp;"'!"&amp;ADDRESS(ROW(),COLUMN())))</f>
        <v>0</v>
      </c>
      <c r="Q129" s="143" cm="1">
        <f t="array" aca="1" ref="Q129" ca="1">SUM(INDIRECT("'"&amp;TOTALCustomerSheets&amp;"'!"&amp;ADDRESS(ROW(),COLUMN())))</f>
        <v>0</v>
      </c>
      <c r="R129" s="143" cm="1">
        <f t="array" aca="1" ref="R129" ca="1">SUM(INDIRECT("'"&amp;TOTALCustomerSheets&amp;"'!"&amp;ADDRESS(ROW(),COLUMN())))</f>
        <v>0</v>
      </c>
      <c r="S129" s="143" cm="1">
        <f t="array" aca="1" ref="S129" ca="1">SUM(INDIRECT("'"&amp;TOTALCustomerSheets&amp;"'!"&amp;ADDRESS(ROW(),COLUMN())))</f>
        <v>0</v>
      </c>
      <c r="T129" s="143" cm="1">
        <f t="array" aca="1" ref="T129" ca="1">SUM(INDIRECT("'"&amp;TOTALCustomerSheets&amp;"'!"&amp;ADDRESS(ROW(),COLUMN())))</f>
        <v>0</v>
      </c>
      <c r="U129" s="143" cm="1">
        <f t="array" aca="1" ref="U129" ca="1">SUM(INDIRECT("'"&amp;TOTALCustomerSheets&amp;"'!"&amp;ADDRESS(ROW(),COLUMN())))</f>
        <v>0</v>
      </c>
      <c r="V129" s="143" cm="1">
        <f t="array" aca="1" ref="V129" ca="1">SUM(INDIRECT("'"&amp;TOTALCustomerSheets&amp;"'!"&amp;ADDRESS(ROW(),COLUMN())))</f>
        <v>0</v>
      </c>
      <c r="W129" s="143" cm="1">
        <f t="array" aca="1" ref="W129" ca="1">SUM(INDIRECT("'"&amp;TOTALCustomerSheets&amp;"'!"&amp;ADDRESS(ROW(),COLUMN())))</f>
        <v>0</v>
      </c>
      <c r="X129" s="143" cm="1">
        <f t="array" aca="1" ref="X129" ca="1">SUM(INDIRECT("'"&amp;TOTALCustomerSheets&amp;"'!"&amp;ADDRESS(ROW(),COLUMN())))</f>
        <v>0</v>
      </c>
      <c r="Y129" s="143" cm="1">
        <f t="array" aca="1" ref="Y129" ca="1">SUM(INDIRECT("'"&amp;TOTALCustomerSheets&amp;"'!"&amp;ADDRESS(ROW(),COLUMN())))</f>
        <v>0</v>
      </c>
      <c r="Z129" s="143" cm="1">
        <f t="array" aca="1" ref="Z129" ca="1">SUM(INDIRECT("'"&amp;TOTALCustomerSheets&amp;"'!"&amp;ADDRESS(ROW(),COLUMN())))</f>
        <v>0</v>
      </c>
    </row>
    <row r="130" spans="1:26" outlineLevel="1">
      <c r="A130" s="113">
        <f>IF(ISBLANK('Input-Accounts'!A130),"",'Input-Accounts'!A130)</f>
        <v>110</v>
      </c>
      <c r="B130" s="17" t="str">
        <f>IF(ISBLANK('Input-Accounts'!B130),"",'Input-Accounts'!B130)</f>
        <v>Measuring and regulating station expenses—general</v>
      </c>
      <c r="C130" s="113">
        <f>IF(ISBLANK('Input-Accounts'!C130),"",'Input-Accounts'!C130)</f>
        <v>875</v>
      </c>
      <c r="D130" s="143" cm="1">
        <f t="array" aca="1" ref="D130" ca="1">SUM(INDIRECT("'"&amp;TOTALCustomerSheets&amp;"'!"&amp;ADDRESS(ROW(),COLUMN())))</f>
        <v>0</v>
      </c>
      <c r="E130" s="143">
        <f t="shared" ca="1" si="16"/>
        <v>0</v>
      </c>
      <c r="F130" s="89"/>
      <c r="G130" s="143" cm="1">
        <f t="array" aca="1" ref="G130" ca="1">SUM(INDIRECT("'"&amp;TOTALCustomerSheets&amp;"'!"&amp;ADDRESS(ROW(),COLUMN())))</f>
        <v>0</v>
      </c>
      <c r="H130" s="143" cm="1">
        <f t="array" aca="1" ref="H130" ca="1">SUM(INDIRECT("'"&amp;TOTALCustomerSheets&amp;"'!"&amp;ADDRESS(ROW(),COLUMN())))</f>
        <v>0</v>
      </c>
      <c r="I130" s="143" cm="1">
        <f t="array" aca="1" ref="I130" ca="1">SUM(INDIRECT("'"&amp;TOTALCustomerSheets&amp;"'!"&amp;ADDRESS(ROW(),COLUMN())))</f>
        <v>0</v>
      </c>
      <c r="J130" s="143" cm="1">
        <f t="array" aca="1" ref="J130" ca="1">SUM(INDIRECT("'"&amp;TOTALCustomerSheets&amp;"'!"&amp;ADDRESS(ROW(),COLUMN())))</f>
        <v>0</v>
      </c>
      <c r="K130" s="143" cm="1">
        <f t="array" aca="1" ref="K130" ca="1">SUM(INDIRECT("'"&amp;TOTALCustomerSheets&amp;"'!"&amp;ADDRESS(ROW(),COLUMN())))</f>
        <v>0</v>
      </c>
      <c r="L130" s="143" cm="1">
        <f t="array" aca="1" ref="L130" ca="1">SUM(INDIRECT("'"&amp;TOTALCustomerSheets&amp;"'!"&amp;ADDRESS(ROW(),COLUMN())))</f>
        <v>0</v>
      </c>
      <c r="M130" s="143" cm="1">
        <f t="array" aca="1" ref="M130" ca="1">SUM(INDIRECT("'"&amp;TOTALCustomerSheets&amp;"'!"&amp;ADDRESS(ROW(),COLUMN())))</f>
        <v>0</v>
      </c>
      <c r="N130" s="143" cm="1">
        <f t="array" aca="1" ref="N130" ca="1">SUM(INDIRECT("'"&amp;TOTALCustomerSheets&amp;"'!"&amp;ADDRESS(ROW(),COLUMN())))</f>
        <v>0</v>
      </c>
      <c r="O130" s="143" cm="1">
        <f t="array" aca="1" ref="O130" ca="1">SUM(INDIRECT("'"&amp;TOTALCustomerSheets&amp;"'!"&amp;ADDRESS(ROW(),COLUMN())))</f>
        <v>0</v>
      </c>
      <c r="P130" s="143" cm="1">
        <f t="array" aca="1" ref="P130" ca="1">SUM(INDIRECT("'"&amp;TOTALCustomerSheets&amp;"'!"&amp;ADDRESS(ROW(),COLUMN())))</f>
        <v>0</v>
      </c>
      <c r="Q130" s="143" cm="1">
        <f t="array" aca="1" ref="Q130" ca="1">SUM(INDIRECT("'"&amp;TOTALCustomerSheets&amp;"'!"&amp;ADDRESS(ROW(),COLUMN())))</f>
        <v>0</v>
      </c>
      <c r="R130" s="143" cm="1">
        <f t="array" aca="1" ref="R130" ca="1">SUM(INDIRECT("'"&amp;TOTALCustomerSheets&amp;"'!"&amp;ADDRESS(ROW(),COLUMN())))</f>
        <v>0</v>
      </c>
      <c r="S130" s="143" cm="1">
        <f t="array" aca="1" ref="S130" ca="1">SUM(INDIRECT("'"&amp;TOTALCustomerSheets&amp;"'!"&amp;ADDRESS(ROW(),COLUMN())))</f>
        <v>0</v>
      </c>
      <c r="T130" s="143" cm="1">
        <f t="array" aca="1" ref="T130" ca="1">SUM(INDIRECT("'"&amp;TOTALCustomerSheets&amp;"'!"&amp;ADDRESS(ROW(),COLUMN())))</f>
        <v>0</v>
      </c>
      <c r="U130" s="143" cm="1">
        <f t="array" aca="1" ref="U130" ca="1">SUM(INDIRECT("'"&amp;TOTALCustomerSheets&amp;"'!"&amp;ADDRESS(ROW(),COLUMN())))</f>
        <v>0</v>
      </c>
      <c r="V130" s="143" cm="1">
        <f t="array" aca="1" ref="V130" ca="1">SUM(INDIRECT("'"&amp;TOTALCustomerSheets&amp;"'!"&amp;ADDRESS(ROW(),COLUMN())))</f>
        <v>0</v>
      </c>
      <c r="W130" s="143" cm="1">
        <f t="array" aca="1" ref="W130" ca="1">SUM(INDIRECT("'"&amp;TOTALCustomerSheets&amp;"'!"&amp;ADDRESS(ROW(),COLUMN())))</f>
        <v>0</v>
      </c>
      <c r="X130" s="143" cm="1">
        <f t="array" aca="1" ref="X130" ca="1">SUM(INDIRECT("'"&amp;TOTALCustomerSheets&amp;"'!"&amp;ADDRESS(ROW(),COLUMN())))</f>
        <v>0</v>
      </c>
      <c r="Y130" s="143" cm="1">
        <f t="array" aca="1" ref="Y130" ca="1">SUM(INDIRECT("'"&amp;TOTALCustomerSheets&amp;"'!"&amp;ADDRESS(ROW(),COLUMN())))</f>
        <v>0</v>
      </c>
      <c r="Z130" s="143" cm="1">
        <f t="array" aca="1" ref="Z130" ca="1">SUM(INDIRECT("'"&amp;TOTALCustomerSheets&amp;"'!"&amp;ADDRESS(ROW(),COLUMN())))</f>
        <v>0</v>
      </c>
    </row>
    <row r="131" spans="1:26" outlineLevel="1">
      <c r="A131" s="113">
        <f>IF(ISBLANK('Input-Accounts'!A131),"",'Input-Accounts'!A131)</f>
        <v>111</v>
      </c>
      <c r="B131" s="17" t="str">
        <f>IF(ISBLANK('Input-Accounts'!B131),"",'Input-Accounts'!B131)</f>
        <v>Measuring and regulating station expenses—industrial</v>
      </c>
      <c r="C131" s="113">
        <f>IF(ISBLANK('Input-Accounts'!C131),"",'Input-Accounts'!C131)</f>
        <v>876</v>
      </c>
      <c r="D131" s="143" cm="1">
        <f t="array" aca="1" ref="D131" ca="1">SUM(INDIRECT("'"&amp;TOTALCustomerSheets&amp;"'!"&amp;ADDRESS(ROW(),COLUMN())))</f>
        <v>625852.04763415514</v>
      </c>
      <c r="E131" s="143">
        <f t="shared" ca="1" si="16"/>
        <v>0</v>
      </c>
      <c r="F131" s="89"/>
      <c r="G131" s="143" cm="1">
        <f t="array" aca="1" ref="G131" ca="1">SUM(INDIRECT("'"&amp;TOTALCustomerSheets&amp;"'!"&amp;ADDRESS(ROW(),COLUMN())))</f>
        <v>0</v>
      </c>
      <c r="H131" s="143" cm="1">
        <f t="array" aca="1" ref="H131" ca="1">SUM(INDIRECT("'"&amp;TOTALCustomerSheets&amp;"'!"&amp;ADDRESS(ROW(),COLUMN())))</f>
        <v>241013.44261004741</v>
      </c>
      <c r="I131" s="143" cm="1">
        <f t="array" aca="1" ref="I131" ca="1">SUM(INDIRECT("'"&amp;TOTALCustomerSheets&amp;"'!"&amp;ADDRESS(ROW(),COLUMN())))</f>
        <v>46838.691083340222</v>
      </c>
      <c r="J131" s="143" cm="1">
        <f t="array" aca="1" ref="J131" ca="1">SUM(INDIRECT("'"&amp;TOTALCustomerSheets&amp;"'!"&amp;ADDRESS(ROW(),COLUMN())))</f>
        <v>14186.232086599106</v>
      </c>
      <c r="K131" s="143" cm="1">
        <f t="array" aca="1" ref="K131" ca="1">SUM(INDIRECT("'"&amp;TOTALCustomerSheets&amp;"'!"&amp;ADDRESS(ROW(),COLUMN())))</f>
        <v>927.69959070619768</v>
      </c>
      <c r="L131" s="143" cm="1">
        <f t="array" aca="1" ref="L131" ca="1">SUM(INDIRECT("'"&amp;TOTALCustomerSheets&amp;"'!"&amp;ADDRESS(ROW(),COLUMN())))</f>
        <v>180929.07621123508</v>
      </c>
      <c r="M131" s="143" cm="1">
        <f t="array" aca="1" ref="M131" ca="1">SUM(INDIRECT("'"&amp;TOTALCustomerSheets&amp;"'!"&amp;ADDRESS(ROW(),COLUMN())))</f>
        <v>141956.9060522271</v>
      </c>
      <c r="N131" s="143" cm="1">
        <f t="array" aca="1" ref="N131" ca="1">SUM(INDIRECT("'"&amp;TOTALCustomerSheets&amp;"'!"&amp;ADDRESS(ROW(),COLUMN())))</f>
        <v>0</v>
      </c>
      <c r="O131" s="143" cm="1">
        <f t="array" aca="1" ref="O131" ca="1">SUM(INDIRECT("'"&amp;TOTALCustomerSheets&amp;"'!"&amp;ADDRESS(ROW(),COLUMN())))</f>
        <v>0</v>
      </c>
      <c r="P131" s="143" cm="1">
        <f t="array" aca="1" ref="P131" ca="1">SUM(INDIRECT("'"&amp;TOTALCustomerSheets&amp;"'!"&amp;ADDRESS(ROW(),COLUMN())))</f>
        <v>0</v>
      </c>
      <c r="Q131" s="143" cm="1">
        <f t="array" aca="1" ref="Q131" ca="1">SUM(INDIRECT("'"&amp;TOTALCustomerSheets&amp;"'!"&amp;ADDRESS(ROW(),COLUMN())))</f>
        <v>0</v>
      </c>
      <c r="R131" s="143" cm="1">
        <f t="array" aca="1" ref="R131" ca="1">SUM(INDIRECT("'"&amp;TOTALCustomerSheets&amp;"'!"&amp;ADDRESS(ROW(),COLUMN())))</f>
        <v>0</v>
      </c>
      <c r="S131" s="143" cm="1">
        <f t="array" aca="1" ref="S131" ca="1">SUM(INDIRECT("'"&amp;TOTALCustomerSheets&amp;"'!"&amp;ADDRESS(ROW(),COLUMN())))</f>
        <v>0</v>
      </c>
      <c r="T131" s="143" cm="1">
        <f t="array" aca="1" ref="T131" ca="1">SUM(INDIRECT("'"&amp;TOTALCustomerSheets&amp;"'!"&amp;ADDRESS(ROW(),COLUMN())))</f>
        <v>0</v>
      </c>
      <c r="U131" s="143" cm="1">
        <f t="array" aca="1" ref="U131" ca="1">SUM(INDIRECT("'"&amp;TOTALCustomerSheets&amp;"'!"&amp;ADDRESS(ROW(),COLUMN())))</f>
        <v>0</v>
      </c>
      <c r="V131" s="143" cm="1">
        <f t="array" aca="1" ref="V131" ca="1">SUM(INDIRECT("'"&amp;TOTALCustomerSheets&amp;"'!"&amp;ADDRESS(ROW(),COLUMN())))</f>
        <v>0</v>
      </c>
      <c r="W131" s="143" cm="1">
        <f t="array" aca="1" ref="W131" ca="1">SUM(INDIRECT("'"&amp;TOTALCustomerSheets&amp;"'!"&amp;ADDRESS(ROW(),COLUMN())))</f>
        <v>0</v>
      </c>
      <c r="X131" s="143" cm="1">
        <f t="array" aca="1" ref="X131" ca="1">SUM(INDIRECT("'"&amp;TOTALCustomerSheets&amp;"'!"&amp;ADDRESS(ROW(),COLUMN())))</f>
        <v>0</v>
      </c>
      <c r="Y131" s="143" cm="1">
        <f t="array" aca="1" ref="Y131" ca="1">SUM(INDIRECT("'"&amp;TOTALCustomerSheets&amp;"'!"&amp;ADDRESS(ROW(),COLUMN())))</f>
        <v>0</v>
      </c>
      <c r="Z131" s="143" cm="1">
        <f t="array" aca="1" ref="Z131" ca="1">SUM(INDIRECT("'"&amp;TOTALCustomerSheets&amp;"'!"&amp;ADDRESS(ROW(),COLUMN())))</f>
        <v>0</v>
      </c>
    </row>
    <row r="132" spans="1:26" outlineLevel="1">
      <c r="A132" s="113">
        <f>IF(ISBLANK('Input-Accounts'!A132),"",'Input-Accounts'!A132)</f>
        <v>112</v>
      </c>
      <c r="B132" s="17" t="str">
        <f>IF(ISBLANK('Input-Accounts'!B132),"",'Input-Accounts'!B132)</f>
        <v>Maintenance of Mains</v>
      </c>
      <c r="C132" s="113">
        <f>IF(ISBLANK('Input-Accounts'!C132),"",'Input-Accounts'!C132)</f>
        <v>877</v>
      </c>
      <c r="D132" s="143" cm="1">
        <f t="array" aca="1" ref="D132" ca="1">SUM(INDIRECT("'"&amp;TOTALCustomerSheets&amp;"'!"&amp;ADDRESS(ROW(),COLUMN())))</f>
        <v>0</v>
      </c>
      <c r="E132" s="143">
        <f t="shared" ca="1" si="16"/>
        <v>0</v>
      </c>
      <c r="F132" s="89"/>
      <c r="G132" s="143" cm="1">
        <f t="array" aca="1" ref="G132" ca="1">SUM(INDIRECT("'"&amp;TOTALCustomerSheets&amp;"'!"&amp;ADDRESS(ROW(),COLUMN())))</f>
        <v>0</v>
      </c>
      <c r="H132" s="143" cm="1">
        <f t="array" aca="1" ref="H132" ca="1">SUM(INDIRECT("'"&amp;TOTALCustomerSheets&amp;"'!"&amp;ADDRESS(ROW(),COLUMN())))</f>
        <v>0</v>
      </c>
      <c r="I132" s="143" cm="1">
        <f t="array" aca="1" ref="I132" ca="1">SUM(INDIRECT("'"&amp;TOTALCustomerSheets&amp;"'!"&amp;ADDRESS(ROW(),COLUMN())))</f>
        <v>0</v>
      </c>
      <c r="J132" s="143" cm="1">
        <f t="array" aca="1" ref="J132" ca="1">SUM(INDIRECT("'"&amp;TOTALCustomerSheets&amp;"'!"&amp;ADDRESS(ROW(),COLUMN())))</f>
        <v>0</v>
      </c>
      <c r="K132" s="143" cm="1">
        <f t="array" aca="1" ref="K132" ca="1">SUM(INDIRECT("'"&amp;TOTALCustomerSheets&amp;"'!"&amp;ADDRESS(ROW(),COLUMN())))</f>
        <v>0</v>
      </c>
      <c r="L132" s="143" cm="1">
        <f t="array" aca="1" ref="L132" ca="1">SUM(INDIRECT("'"&amp;TOTALCustomerSheets&amp;"'!"&amp;ADDRESS(ROW(),COLUMN())))</f>
        <v>0</v>
      </c>
      <c r="M132" s="143" cm="1">
        <f t="array" aca="1" ref="M132" ca="1">SUM(INDIRECT("'"&amp;TOTALCustomerSheets&amp;"'!"&amp;ADDRESS(ROW(),COLUMN())))</f>
        <v>0</v>
      </c>
      <c r="N132" s="143" cm="1">
        <f t="array" aca="1" ref="N132" ca="1">SUM(INDIRECT("'"&amp;TOTALCustomerSheets&amp;"'!"&amp;ADDRESS(ROW(),COLUMN())))</f>
        <v>0</v>
      </c>
      <c r="O132" s="143" cm="1">
        <f t="array" aca="1" ref="O132" ca="1">SUM(INDIRECT("'"&amp;TOTALCustomerSheets&amp;"'!"&amp;ADDRESS(ROW(),COLUMN())))</f>
        <v>0</v>
      </c>
      <c r="P132" s="143" cm="1">
        <f t="array" aca="1" ref="P132" ca="1">SUM(INDIRECT("'"&amp;TOTALCustomerSheets&amp;"'!"&amp;ADDRESS(ROW(),COLUMN())))</f>
        <v>0</v>
      </c>
      <c r="Q132" s="143" cm="1">
        <f t="array" aca="1" ref="Q132" ca="1">SUM(INDIRECT("'"&amp;TOTALCustomerSheets&amp;"'!"&amp;ADDRESS(ROW(),COLUMN())))</f>
        <v>0</v>
      </c>
      <c r="R132" s="143" cm="1">
        <f t="array" aca="1" ref="R132" ca="1">SUM(INDIRECT("'"&amp;TOTALCustomerSheets&amp;"'!"&amp;ADDRESS(ROW(),COLUMN())))</f>
        <v>0</v>
      </c>
      <c r="S132" s="143" cm="1">
        <f t="array" aca="1" ref="S132" ca="1">SUM(INDIRECT("'"&amp;TOTALCustomerSheets&amp;"'!"&amp;ADDRESS(ROW(),COLUMN())))</f>
        <v>0</v>
      </c>
      <c r="T132" s="143" cm="1">
        <f t="array" aca="1" ref="T132" ca="1">SUM(INDIRECT("'"&amp;TOTALCustomerSheets&amp;"'!"&amp;ADDRESS(ROW(),COLUMN())))</f>
        <v>0</v>
      </c>
      <c r="U132" s="143" cm="1">
        <f t="array" aca="1" ref="U132" ca="1">SUM(INDIRECT("'"&amp;TOTALCustomerSheets&amp;"'!"&amp;ADDRESS(ROW(),COLUMN())))</f>
        <v>0</v>
      </c>
      <c r="V132" s="143" cm="1">
        <f t="array" aca="1" ref="V132" ca="1">SUM(INDIRECT("'"&amp;TOTALCustomerSheets&amp;"'!"&amp;ADDRESS(ROW(),COLUMN())))</f>
        <v>0</v>
      </c>
      <c r="W132" s="143" cm="1">
        <f t="array" aca="1" ref="W132" ca="1">SUM(INDIRECT("'"&amp;TOTALCustomerSheets&amp;"'!"&amp;ADDRESS(ROW(),COLUMN())))</f>
        <v>0</v>
      </c>
      <c r="X132" s="143" cm="1">
        <f t="array" aca="1" ref="X132" ca="1">SUM(INDIRECT("'"&amp;TOTALCustomerSheets&amp;"'!"&amp;ADDRESS(ROW(),COLUMN())))</f>
        <v>0</v>
      </c>
      <c r="Y132" s="143" cm="1">
        <f t="array" aca="1" ref="Y132" ca="1">SUM(INDIRECT("'"&amp;TOTALCustomerSheets&amp;"'!"&amp;ADDRESS(ROW(),COLUMN())))</f>
        <v>0</v>
      </c>
      <c r="Z132" s="143" cm="1">
        <f t="array" aca="1" ref="Z132" ca="1">SUM(INDIRECT("'"&amp;TOTALCustomerSheets&amp;"'!"&amp;ADDRESS(ROW(),COLUMN())))</f>
        <v>0</v>
      </c>
    </row>
    <row r="133" spans="1:26" outlineLevel="1">
      <c r="A133" s="113">
        <f>IF(ISBLANK('Input-Accounts'!A133),"",'Input-Accounts'!A133)</f>
        <v>113</v>
      </c>
      <c r="B133" s="17" t="str">
        <f>IF(ISBLANK('Input-Accounts'!B133),"",'Input-Accounts'!B133)</f>
        <v>Meter and house regulator expenses</v>
      </c>
      <c r="C133" s="113">
        <f>IF(ISBLANK('Input-Accounts'!C133),"",'Input-Accounts'!C133)</f>
        <v>878</v>
      </c>
      <c r="D133" s="143" cm="1">
        <f t="array" aca="1" ref="D133" ca="1">SUM(INDIRECT("'"&amp;TOTALCustomerSheets&amp;"'!"&amp;ADDRESS(ROW(),COLUMN())))</f>
        <v>-188318.40377745233</v>
      </c>
      <c r="E133" s="143">
        <f t="shared" ref="E133" ca="1" si="17">IFERROR(IF(D133="",0,IF(D133=0,0,IF(ABS(D133-SUM($G133:$Z133))&lt;Check_Limit,0,1))),1)</f>
        <v>0</v>
      </c>
      <c r="F133" s="89"/>
      <c r="G133" s="143" cm="1">
        <f t="array" aca="1" ref="G133" ca="1">SUM(INDIRECT("'"&amp;TOTALCustomerSheets&amp;"'!"&amp;ADDRESS(ROW(),COLUMN())))</f>
        <v>-122438.75213016965</v>
      </c>
      <c r="H133" s="143" cm="1">
        <f t="array" aca="1" ref="H133" ca="1">SUM(INDIRECT("'"&amp;TOTALCustomerSheets&amp;"'!"&amp;ADDRESS(ROW(),COLUMN())))</f>
        <v>-48045.577071708081</v>
      </c>
      <c r="I133" s="143" cm="1">
        <f t="array" aca="1" ref="I133" ca="1">SUM(INDIRECT("'"&amp;TOTALCustomerSheets&amp;"'!"&amp;ADDRESS(ROW(),COLUMN())))</f>
        <v>-5047.3449577709707</v>
      </c>
      <c r="J133" s="143" cm="1">
        <f t="array" aca="1" ref="J133" ca="1">SUM(INDIRECT("'"&amp;TOTALCustomerSheets&amp;"'!"&amp;ADDRESS(ROW(),COLUMN())))</f>
        <v>-3214.0079803194112</v>
      </c>
      <c r="K133" s="143" cm="1">
        <f t="array" aca="1" ref="K133" ca="1">SUM(INDIRECT("'"&amp;TOTALCustomerSheets&amp;"'!"&amp;ADDRESS(ROW(),COLUMN())))</f>
        <v>-327.45109221565792</v>
      </c>
      <c r="L133" s="143" cm="1">
        <f t="array" aca="1" ref="L133" ca="1">SUM(INDIRECT("'"&amp;TOTALCustomerSheets&amp;"'!"&amp;ADDRESS(ROW(),COLUMN())))</f>
        <v>-8661.5337623057057</v>
      </c>
      <c r="M133" s="143" cm="1">
        <f t="array" aca="1" ref="M133" ca="1">SUM(INDIRECT("'"&amp;TOTALCustomerSheets&amp;"'!"&amp;ADDRESS(ROW(),COLUMN())))</f>
        <v>-583.73678296288062</v>
      </c>
      <c r="N133" s="143" cm="1">
        <f t="array" aca="1" ref="N133" ca="1">SUM(INDIRECT("'"&amp;TOTALCustomerSheets&amp;"'!"&amp;ADDRESS(ROW(),COLUMN())))</f>
        <v>0</v>
      </c>
      <c r="O133" s="143" cm="1">
        <f t="array" aca="1" ref="O133" ca="1">SUM(INDIRECT("'"&amp;TOTALCustomerSheets&amp;"'!"&amp;ADDRESS(ROW(),COLUMN())))</f>
        <v>0</v>
      </c>
      <c r="P133" s="143" cm="1">
        <f t="array" aca="1" ref="P133" ca="1">SUM(INDIRECT("'"&amp;TOTALCustomerSheets&amp;"'!"&amp;ADDRESS(ROW(),COLUMN())))</f>
        <v>0</v>
      </c>
      <c r="Q133" s="143" cm="1">
        <f t="array" aca="1" ref="Q133" ca="1">SUM(INDIRECT("'"&amp;TOTALCustomerSheets&amp;"'!"&amp;ADDRESS(ROW(),COLUMN())))</f>
        <v>0</v>
      </c>
      <c r="R133" s="143" cm="1">
        <f t="array" aca="1" ref="R133" ca="1">SUM(INDIRECT("'"&amp;TOTALCustomerSheets&amp;"'!"&amp;ADDRESS(ROW(),COLUMN())))</f>
        <v>0</v>
      </c>
      <c r="S133" s="143" cm="1">
        <f t="array" aca="1" ref="S133" ca="1">SUM(INDIRECT("'"&amp;TOTALCustomerSheets&amp;"'!"&amp;ADDRESS(ROW(),COLUMN())))</f>
        <v>0</v>
      </c>
      <c r="T133" s="143" cm="1">
        <f t="array" aca="1" ref="T133" ca="1">SUM(INDIRECT("'"&amp;TOTALCustomerSheets&amp;"'!"&amp;ADDRESS(ROW(),COLUMN())))</f>
        <v>0</v>
      </c>
      <c r="U133" s="143" cm="1">
        <f t="array" aca="1" ref="U133" ca="1">SUM(INDIRECT("'"&amp;TOTALCustomerSheets&amp;"'!"&amp;ADDRESS(ROW(),COLUMN())))</f>
        <v>0</v>
      </c>
      <c r="V133" s="143" cm="1">
        <f t="array" aca="1" ref="V133" ca="1">SUM(INDIRECT("'"&amp;TOTALCustomerSheets&amp;"'!"&amp;ADDRESS(ROW(),COLUMN())))</f>
        <v>0</v>
      </c>
      <c r="W133" s="143" cm="1">
        <f t="array" aca="1" ref="W133" ca="1">SUM(INDIRECT("'"&amp;TOTALCustomerSheets&amp;"'!"&amp;ADDRESS(ROW(),COLUMN())))</f>
        <v>0</v>
      </c>
      <c r="X133" s="143" cm="1">
        <f t="array" aca="1" ref="X133" ca="1">SUM(INDIRECT("'"&amp;TOTALCustomerSheets&amp;"'!"&amp;ADDRESS(ROW(),COLUMN())))</f>
        <v>0</v>
      </c>
      <c r="Y133" s="143" cm="1">
        <f t="array" aca="1" ref="Y133" ca="1">SUM(INDIRECT("'"&amp;TOTALCustomerSheets&amp;"'!"&amp;ADDRESS(ROW(),COLUMN())))</f>
        <v>0</v>
      </c>
      <c r="Z133" s="143" cm="1">
        <f t="array" aca="1" ref="Z133" ca="1">SUM(INDIRECT("'"&amp;TOTALCustomerSheets&amp;"'!"&amp;ADDRESS(ROW(),COLUMN())))</f>
        <v>0</v>
      </c>
    </row>
    <row r="134" spans="1:26" outlineLevel="1">
      <c r="A134" s="113">
        <f>IF(ISBLANK('Input-Accounts'!A134),"",'Input-Accounts'!A134)</f>
        <v>114</v>
      </c>
      <c r="B134" s="17" t="str">
        <f>IF(ISBLANK('Input-Accounts'!B134),"",'Input-Accounts'!B134)</f>
        <v>Customer installations expenses</v>
      </c>
      <c r="C134" s="113">
        <f>IF(ISBLANK('Input-Accounts'!C134),"",'Input-Accounts'!C134)</f>
        <v>879</v>
      </c>
      <c r="D134" s="143" cm="1">
        <f t="array" aca="1" ref="D134" ca="1">SUM(INDIRECT("'"&amp;TOTALCustomerSheets&amp;"'!"&amp;ADDRESS(ROW(),COLUMN())))</f>
        <v>414885.26396664412</v>
      </c>
      <c r="E134" s="143">
        <f t="shared" ca="1" si="16"/>
        <v>0</v>
      </c>
      <c r="F134" s="89"/>
      <c r="G134" s="143" cm="1">
        <f t="array" aca="1" ref="G134" ca="1">SUM(INDIRECT("'"&amp;TOTALCustomerSheets&amp;"'!"&amp;ADDRESS(ROW(),COLUMN())))</f>
        <v>279156.14086074353</v>
      </c>
      <c r="H134" s="143" cm="1">
        <f t="array" aca="1" ref="H134" ca="1">SUM(INDIRECT("'"&amp;TOTALCustomerSheets&amp;"'!"&amp;ADDRESS(ROW(),COLUMN())))</f>
        <v>98893.556420329944</v>
      </c>
      <c r="I134" s="143" cm="1">
        <f t="array" aca="1" ref="I134" ca="1">SUM(INDIRECT("'"&amp;TOTALCustomerSheets&amp;"'!"&amp;ADDRESS(ROW(),COLUMN())))</f>
        <v>10142.514977059192</v>
      </c>
      <c r="J134" s="143" cm="1">
        <f t="array" aca="1" ref="J134" ca="1">SUM(INDIRECT("'"&amp;TOTALCustomerSheets&amp;"'!"&amp;ADDRESS(ROW(),COLUMN())))</f>
        <v>6720.8622440504605</v>
      </c>
      <c r="K134" s="143" cm="1">
        <f t="array" aca="1" ref="K134" ca="1">SUM(INDIRECT("'"&amp;TOTALCustomerSheets&amp;"'!"&amp;ADDRESS(ROW(),COLUMN())))</f>
        <v>694.52758631626421</v>
      </c>
      <c r="L134" s="143" cm="1">
        <f t="array" aca="1" ref="L134" ca="1">SUM(INDIRECT("'"&amp;TOTALCustomerSheets&amp;"'!"&amp;ADDRESS(ROW(),COLUMN())))</f>
        <v>18149.085638858869</v>
      </c>
      <c r="M134" s="143" cm="1">
        <f t="array" aca="1" ref="M134" ca="1">SUM(INDIRECT("'"&amp;TOTALCustomerSheets&amp;"'!"&amp;ADDRESS(ROW(),COLUMN())))</f>
        <v>1128.5762392858837</v>
      </c>
      <c r="N134" s="143" cm="1">
        <f t="array" aca="1" ref="N134" ca="1">SUM(INDIRECT("'"&amp;TOTALCustomerSheets&amp;"'!"&amp;ADDRESS(ROW(),COLUMN())))</f>
        <v>0</v>
      </c>
      <c r="O134" s="143" cm="1">
        <f t="array" aca="1" ref="O134" ca="1">SUM(INDIRECT("'"&amp;TOTALCustomerSheets&amp;"'!"&amp;ADDRESS(ROW(),COLUMN())))</f>
        <v>0</v>
      </c>
      <c r="P134" s="143" cm="1">
        <f t="array" aca="1" ref="P134" ca="1">SUM(INDIRECT("'"&amp;TOTALCustomerSheets&amp;"'!"&amp;ADDRESS(ROW(),COLUMN())))</f>
        <v>0</v>
      </c>
      <c r="Q134" s="143" cm="1">
        <f t="array" aca="1" ref="Q134" ca="1">SUM(INDIRECT("'"&amp;TOTALCustomerSheets&amp;"'!"&amp;ADDRESS(ROW(),COLUMN())))</f>
        <v>0</v>
      </c>
      <c r="R134" s="143" cm="1">
        <f t="array" aca="1" ref="R134" ca="1">SUM(INDIRECT("'"&amp;TOTALCustomerSheets&amp;"'!"&amp;ADDRESS(ROW(),COLUMN())))</f>
        <v>0</v>
      </c>
      <c r="S134" s="143" cm="1">
        <f t="array" aca="1" ref="S134" ca="1">SUM(INDIRECT("'"&amp;TOTALCustomerSheets&amp;"'!"&amp;ADDRESS(ROW(),COLUMN())))</f>
        <v>0</v>
      </c>
      <c r="T134" s="143" cm="1">
        <f t="array" aca="1" ref="T134" ca="1">SUM(INDIRECT("'"&amp;TOTALCustomerSheets&amp;"'!"&amp;ADDRESS(ROW(),COLUMN())))</f>
        <v>0</v>
      </c>
      <c r="U134" s="143" cm="1">
        <f t="array" aca="1" ref="U134" ca="1">SUM(INDIRECT("'"&amp;TOTALCustomerSheets&amp;"'!"&amp;ADDRESS(ROW(),COLUMN())))</f>
        <v>0</v>
      </c>
      <c r="V134" s="143" cm="1">
        <f t="array" aca="1" ref="V134" ca="1">SUM(INDIRECT("'"&amp;TOTALCustomerSheets&amp;"'!"&amp;ADDRESS(ROW(),COLUMN())))</f>
        <v>0</v>
      </c>
      <c r="W134" s="143" cm="1">
        <f t="array" aca="1" ref="W134" ca="1">SUM(INDIRECT("'"&amp;TOTALCustomerSheets&amp;"'!"&amp;ADDRESS(ROW(),COLUMN())))</f>
        <v>0</v>
      </c>
      <c r="X134" s="143" cm="1">
        <f t="array" aca="1" ref="X134" ca="1">SUM(INDIRECT("'"&amp;TOTALCustomerSheets&amp;"'!"&amp;ADDRESS(ROW(),COLUMN())))</f>
        <v>0</v>
      </c>
      <c r="Y134" s="143" cm="1">
        <f t="array" aca="1" ref="Y134" ca="1">SUM(INDIRECT("'"&amp;TOTALCustomerSheets&amp;"'!"&amp;ADDRESS(ROW(),COLUMN())))</f>
        <v>0</v>
      </c>
      <c r="Z134" s="143" cm="1">
        <f t="array" aca="1" ref="Z134" ca="1">SUM(INDIRECT("'"&amp;TOTALCustomerSheets&amp;"'!"&amp;ADDRESS(ROW(),COLUMN())))</f>
        <v>0</v>
      </c>
    </row>
    <row r="135" spans="1:26" outlineLevel="1">
      <c r="A135" s="113">
        <f>IF(ISBLANK('Input-Accounts'!A135),"",'Input-Accounts'!A135)</f>
        <v>115</v>
      </c>
      <c r="B135" s="17" t="str">
        <f>IF(ISBLANK('Input-Accounts'!B135),"",'Input-Accounts'!B135)</f>
        <v>Other expenses</v>
      </c>
      <c r="C135" s="113">
        <f>IF(ISBLANK('Input-Accounts'!C135),"",'Input-Accounts'!C135)</f>
        <v>880</v>
      </c>
      <c r="D135" s="143" cm="1">
        <f t="array" aca="1" ref="D135" ca="1">SUM(INDIRECT("'"&amp;TOTALCustomerSheets&amp;"'!"&amp;ADDRESS(ROW(),COLUMN())))</f>
        <v>1981538.0523118949</v>
      </c>
      <c r="E135" s="143">
        <f t="shared" ca="1" si="16"/>
        <v>0</v>
      </c>
      <c r="F135" s="89"/>
      <c r="G135" s="143" cm="1">
        <f t="array" aca="1" ref="G135" ca="1">SUM(INDIRECT("'"&amp;TOTALCustomerSheets&amp;"'!"&amp;ADDRESS(ROW(),COLUMN())))</f>
        <v>1562813.3297714032</v>
      </c>
      <c r="H135" s="143" cm="1">
        <f t="array" aca="1" ref="H135" ca="1">SUM(INDIRECT("'"&amp;TOTALCustomerSheets&amp;"'!"&amp;ADDRESS(ROW(),COLUMN())))</f>
        <v>323916.99184091226</v>
      </c>
      <c r="I135" s="143" cm="1">
        <f t="array" aca="1" ref="I135" ca="1">SUM(INDIRECT("'"&amp;TOTALCustomerSheets&amp;"'!"&amp;ADDRESS(ROW(),COLUMN())))</f>
        <v>23374.316428684178</v>
      </c>
      <c r="J135" s="143" cm="1">
        <f t="array" aca="1" ref="J135" ca="1">SUM(INDIRECT("'"&amp;TOTALCustomerSheets&amp;"'!"&amp;ADDRESS(ROW(),COLUMN())))</f>
        <v>11404.482497855914</v>
      </c>
      <c r="K135" s="143" cm="1">
        <f t="array" aca="1" ref="K135" ca="1">SUM(INDIRECT("'"&amp;TOTALCustomerSheets&amp;"'!"&amp;ADDRESS(ROW(),COLUMN())))</f>
        <v>1064.2456962727699</v>
      </c>
      <c r="L135" s="143" cm="1">
        <f t="array" aca="1" ref="L135" ca="1">SUM(INDIRECT("'"&amp;TOTALCustomerSheets&amp;"'!"&amp;ADDRESS(ROW(),COLUMN())))</f>
        <v>43608.869776589214</v>
      </c>
      <c r="M135" s="143" cm="1">
        <f t="array" aca="1" ref="M135" ca="1">SUM(INDIRECT("'"&amp;TOTALCustomerSheets&amp;"'!"&amp;ADDRESS(ROW(),COLUMN())))</f>
        <v>15355.816300177412</v>
      </c>
      <c r="N135" s="143" cm="1">
        <f t="array" aca="1" ref="N135" ca="1">SUM(INDIRECT("'"&amp;TOTALCustomerSheets&amp;"'!"&amp;ADDRESS(ROW(),COLUMN())))</f>
        <v>0</v>
      </c>
      <c r="O135" s="143" cm="1">
        <f t="array" aca="1" ref="O135" ca="1">SUM(INDIRECT("'"&amp;TOTALCustomerSheets&amp;"'!"&amp;ADDRESS(ROW(),COLUMN())))</f>
        <v>0</v>
      </c>
      <c r="P135" s="143" cm="1">
        <f t="array" aca="1" ref="P135" ca="1">SUM(INDIRECT("'"&amp;TOTALCustomerSheets&amp;"'!"&amp;ADDRESS(ROW(),COLUMN())))</f>
        <v>0</v>
      </c>
      <c r="Q135" s="143" cm="1">
        <f t="array" aca="1" ref="Q135" ca="1">SUM(INDIRECT("'"&amp;TOTALCustomerSheets&amp;"'!"&amp;ADDRESS(ROW(),COLUMN())))</f>
        <v>0</v>
      </c>
      <c r="R135" s="143" cm="1">
        <f t="array" aca="1" ref="R135" ca="1">SUM(INDIRECT("'"&amp;TOTALCustomerSheets&amp;"'!"&amp;ADDRESS(ROW(),COLUMN())))</f>
        <v>0</v>
      </c>
      <c r="S135" s="143" cm="1">
        <f t="array" aca="1" ref="S135" ca="1">SUM(INDIRECT("'"&amp;TOTALCustomerSheets&amp;"'!"&amp;ADDRESS(ROW(),COLUMN())))</f>
        <v>0</v>
      </c>
      <c r="T135" s="143" cm="1">
        <f t="array" aca="1" ref="T135" ca="1">SUM(INDIRECT("'"&amp;TOTALCustomerSheets&amp;"'!"&amp;ADDRESS(ROW(),COLUMN())))</f>
        <v>0</v>
      </c>
      <c r="U135" s="143" cm="1">
        <f t="array" aca="1" ref="U135" ca="1">SUM(INDIRECT("'"&amp;TOTALCustomerSheets&amp;"'!"&amp;ADDRESS(ROW(),COLUMN())))</f>
        <v>0</v>
      </c>
      <c r="V135" s="143" cm="1">
        <f t="array" aca="1" ref="V135" ca="1">SUM(INDIRECT("'"&amp;TOTALCustomerSheets&amp;"'!"&amp;ADDRESS(ROW(),COLUMN())))</f>
        <v>0</v>
      </c>
      <c r="W135" s="143" cm="1">
        <f t="array" aca="1" ref="W135" ca="1">SUM(INDIRECT("'"&amp;TOTALCustomerSheets&amp;"'!"&amp;ADDRESS(ROW(),COLUMN())))</f>
        <v>0</v>
      </c>
      <c r="X135" s="143" cm="1">
        <f t="array" aca="1" ref="X135" ca="1">SUM(INDIRECT("'"&amp;TOTALCustomerSheets&amp;"'!"&amp;ADDRESS(ROW(),COLUMN())))</f>
        <v>0</v>
      </c>
      <c r="Y135" s="143" cm="1">
        <f t="array" aca="1" ref="Y135" ca="1">SUM(INDIRECT("'"&amp;TOTALCustomerSheets&amp;"'!"&amp;ADDRESS(ROW(),COLUMN())))</f>
        <v>0</v>
      </c>
      <c r="Z135" s="143" cm="1">
        <f t="array" aca="1" ref="Z135" ca="1">SUM(INDIRECT("'"&amp;TOTALCustomerSheets&amp;"'!"&amp;ADDRESS(ROW(),COLUMN())))</f>
        <v>0</v>
      </c>
    </row>
    <row r="136" spans="1:26" outlineLevel="1">
      <c r="A136" s="113">
        <f>IF(ISBLANK('Input-Accounts'!A136),"",'Input-Accounts'!A136)</f>
        <v>116</v>
      </c>
      <c r="B136" s="17" t="str">
        <f>IF(ISBLANK('Input-Accounts'!B136),"",'Input-Accounts'!B136)</f>
        <v>Rents</v>
      </c>
      <c r="C136" s="113">
        <f>IF(ISBLANK('Input-Accounts'!C136),"",'Input-Accounts'!C136)</f>
        <v>881</v>
      </c>
      <c r="D136" s="143" cm="1">
        <f t="array" aca="1" ref="D136" ca="1">SUM(INDIRECT("'"&amp;TOTALCustomerSheets&amp;"'!"&amp;ADDRESS(ROW(),COLUMN())))</f>
        <v>77103.000706069244</v>
      </c>
      <c r="E136" s="143">
        <f t="shared" ca="1" si="16"/>
        <v>0</v>
      </c>
      <c r="F136" s="89"/>
      <c r="G136" s="143" cm="1">
        <f t="array" aca="1" ref="G136" ca="1">SUM(INDIRECT("'"&amp;TOTALCustomerSheets&amp;"'!"&amp;ADDRESS(ROW(),COLUMN())))</f>
        <v>60810.135403775006</v>
      </c>
      <c r="H136" s="143" cm="1">
        <f t="array" aca="1" ref="H136" ca="1">SUM(INDIRECT("'"&amp;TOTALCustomerSheets&amp;"'!"&amp;ADDRESS(ROW(),COLUMN())))</f>
        <v>12603.831665750224</v>
      </c>
      <c r="I136" s="143" cm="1">
        <f t="array" aca="1" ref="I136" ca="1">SUM(INDIRECT("'"&amp;TOTALCustomerSheets&amp;"'!"&amp;ADDRESS(ROW(),COLUMN())))</f>
        <v>909.51063695296136</v>
      </c>
      <c r="J136" s="143" cm="1">
        <f t="array" aca="1" ref="J136" ca="1">SUM(INDIRECT("'"&amp;TOTALCustomerSheets&amp;"'!"&amp;ADDRESS(ROW(),COLUMN())))</f>
        <v>443.75621303795862</v>
      </c>
      <c r="K136" s="143" cm="1">
        <f t="array" aca="1" ref="K136" ca="1">SUM(INDIRECT("'"&amp;TOTALCustomerSheets&amp;"'!"&amp;ADDRESS(ROW(),COLUMN())))</f>
        <v>41.410527834887525</v>
      </c>
      <c r="L136" s="143" cm="1">
        <f t="array" aca="1" ref="L136" ca="1">SUM(INDIRECT("'"&amp;TOTALCustomerSheets&amp;"'!"&amp;ADDRESS(ROW(),COLUMN())))</f>
        <v>1696.8509452807625</v>
      </c>
      <c r="M136" s="143" cm="1">
        <f t="array" aca="1" ref="M136" ca="1">SUM(INDIRECT("'"&amp;TOTALCustomerSheets&amp;"'!"&amp;ADDRESS(ROW(),COLUMN())))</f>
        <v>597.50531343744774</v>
      </c>
      <c r="N136" s="143" cm="1">
        <f t="array" aca="1" ref="N136" ca="1">SUM(INDIRECT("'"&amp;TOTALCustomerSheets&amp;"'!"&amp;ADDRESS(ROW(),COLUMN())))</f>
        <v>0</v>
      </c>
      <c r="O136" s="143" cm="1">
        <f t="array" aca="1" ref="O136" ca="1">SUM(INDIRECT("'"&amp;TOTALCustomerSheets&amp;"'!"&amp;ADDRESS(ROW(),COLUMN())))</f>
        <v>0</v>
      </c>
      <c r="P136" s="143" cm="1">
        <f t="array" aca="1" ref="P136" ca="1">SUM(INDIRECT("'"&amp;TOTALCustomerSheets&amp;"'!"&amp;ADDRESS(ROW(),COLUMN())))</f>
        <v>0</v>
      </c>
      <c r="Q136" s="143" cm="1">
        <f t="array" aca="1" ref="Q136" ca="1">SUM(INDIRECT("'"&amp;TOTALCustomerSheets&amp;"'!"&amp;ADDRESS(ROW(),COLUMN())))</f>
        <v>0</v>
      </c>
      <c r="R136" s="143" cm="1">
        <f t="array" aca="1" ref="R136" ca="1">SUM(INDIRECT("'"&amp;TOTALCustomerSheets&amp;"'!"&amp;ADDRESS(ROW(),COLUMN())))</f>
        <v>0</v>
      </c>
      <c r="S136" s="143" cm="1">
        <f t="array" aca="1" ref="S136" ca="1">SUM(INDIRECT("'"&amp;TOTALCustomerSheets&amp;"'!"&amp;ADDRESS(ROW(),COLUMN())))</f>
        <v>0</v>
      </c>
      <c r="T136" s="143" cm="1">
        <f t="array" aca="1" ref="T136" ca="1">SUM(INDIRECT("'"&amp;TOTALCustomerSheets&amp;"'!"&amp;ADDRESS(ROW(),COLUMN())))</f>
        <v>0</v>
      </c>
      <c r="U136" s="143" cm="1">
        <f t="array" aca="1" ref="U136" ca="1">SUM(INDIRECT("'"&amp;TOTALCustomerSheets&amp;"'!"&amp;ADDRESS(ROW(),COLUMN())))</f>
        <v>0</v>
      </c>
      <c r="V136" s="143" cm="1">
        <f t="array" aca="1" ref="V136" ca="1">SUM(INDIRECT("'"&amp;TOTALCustomerSheets&amp;"'!"&amp;ADDRESS(ROW(),COLUMN())))</f>
        <v>0</v>
      </c>
      <c r="W136" s="143" cm="1">
        <f t="array" aca="1" ref="W136" ca="1">SUM(INDIRECT("'"&amp;TOTALCustomerSheets&amp;"'!"&amp;ADDRESS(ROW(),COLUMN())))</f>
        <v>0</v>
      </c>
      <c r="X136" s="143" cm="1">
        <f t="array" aca="1" ref="X136" ca="1">SUM(INDIRECT("'"&amp;TOTALCustomerSheets&amp;"'!"&amp;ADDRESS(ROW(),COLUMN())))</f>
        <v>0</v>
      </c>
      <c r="Y136" s="143" cm="1">
        <f t="array" aca="1" ref="Y136" ca="1">SUM(INDIRECT("'"&amp;TOTALCustomerSheets&amp;"'!"&amp;ADDRESS(ROW(),COLUMN())))</f>
        <v>0</v>
      </c>
      <c r="Z136" s="143" cm="1">
        <f t="array" aca="1" ref="Z136" ca="1">SUM(INDIRECT("'"&amp;TOTALCustomerSheets&amp;"'!"&amp;ADDRESS(ROW(),COLUMN())))</f>
        <v>0</v>
      </c>
    </row>
    <row r="137" spans="1:26" outlineLevel="1">
      <c r="A137" s="113">
        <f>IF(ISBLANK('Input-Accounts'!A137),"",'Input-Accounts'!A137)</f>
        <v>117</v>
      </c>
      <c r="B137" s="79" t="str">
        <f>IF(ISBLANK('Input-Accounts'!B137),"",'Input-Accounts'!B137)</f>
        <v>Subtotal - Distribution Operation Expenses</v>
      </c>
      <c r="C137" s="113" t="str">
        <f>IF(ISBLANK('Input-Accounts'!C137),"",'Input-Accounts'!C137)</f>
        <v/>
      </c>
      <c r="D137" s="144" cm="1">
        <f t="array" aca="1" ref="D137" ca="1">SUM(INDIRECT("'"&amp;TOTALCustomerSheets&amp;"'!"&amp;ADDRESS(ROW(),COLUMN())))</f>
        <v>4861655.8200757988</v>
      </c>
      <c r="E137" s="143">
        <f t="shared" ca="1" si="16"/>
        <v>0</v>
      </c>
      <c r="G137" s="144" cm="1">
        <f t="array" aca="1" ref="G137" ca="1">SUM(INDIRECT("'"&amp;TOTALCustomerSheets&amp;"'!"&amp;ADDRESS(ROW(),COLUMN())))</f>
        <v>3297157.1863492792</v>
      </c>
      <c r="H137" s="144" cm="1">
        <f t="array" aca="1" ref="H137" ca="1">SUM(INDIRECT("'"&amp;TOTALCustomerSheets&amp;"'!"&amp;ADDRESS(ROW(),COLUMN())))</f>
        <v>930284.39035304612</v>
      </c>
      <c r="I137" s="144" cm="1">
        <f t="array" aca="1" ref="I137" ca="1">SUM(INDIRECT("'"&amp;TOTALCustomerSheets&amp;"'!"&amp;ADDRESS(ROW(),COLUMN())))</f>
        <v>99259.752078846359</v>
      </c>
      <c r="J137" s="144" cm="1">
        <f t="array" aca="1" ref="J137" ca="1">SUM(INDIRECT("'"&amp;TOTALCustomerSheets&amp;"'!"&amp;ADDRESS(ROW(),COLUMN())))</f>
        <v>37719.760198162316</v>
      </c>
      <c r="K137" s="144" cm="1">
        <f t="array" aca="1" ref="K137" ca="1">SUM(INDIRECT("'"&amp;TOTALCustomerSheets&amp;"'!"&amp;ADDRESS(ROW(),COLUMN())))</f>
        <v>3038.9915386329881</v>
      </c>
      <c r="L137" s="144" cm="1">
        <f t="array" aca="1" ref="L137" ca="1">SUM(INDIRECT("'"&amp;TOTALCustomerSheets&amp;"'!"&amp;ADDRESS(ROW(),COLUMN())))</f>
        <v>296065.16715972906</v>
      </c>
      <c r="M137" s="144" cm="1">
        <f t="array" aca="1" ref="M137" ca="1">SUM(INDIRECT("'"&amp;TOTALCustomerSheets&amp;"'!"&amp;ADDRESS(ROW(),COLUMN())))</f>
        <v>198130.57239810249</v>
      </c>
      <c r="N137" s="144" cm="1">
        <f t="array" aca="1" ref="N137" ca="1">SUM(INDIRECT("'"&amp;TOTALCustomerSheets&amp;"'!"&amp;ADDRESS(ROW(),COLUMN())))</f>
        <v>0</v>
      </c>
      <c r="O137" s="144" cm="1">
        <f t="array" aca="1" ref="O137" ca="1">SUM(INDIRECT("'"&amp;TOTALCustomerSheets&amp;"'!"&amp;ADDRESS(ROW(),COLUMN())))</f>
        <v>0</v>
      </c>
      <c r="P137" s="144" cm="1">
        <f t="array" aca="1" ref="P137" ca="1">SUM(INDIRECT("'"&amp;TOTALCustomerSheets&amp;"'!"&amp;ADDRESS(ROW(),COLUMN())))</f>
        <v>0</v>
      </c>
      <c r="Q137" s="144" cm="1">
        <f t="array" aca="1" ref="Q137" ca="1">SUM(INDIRECT("'"&amp;TOTALCustomerSheets&amp;"'!"&amp;ADDRESS(ROW(),COLUMN())))</f>
        <v>0</v>
      </c>
      <c r="R137" s="144" cm="1">
        <f t="array" aca="1" ref="R137" ca="1">SUM(INDIRECT("'"&amp;TOTALCustomerSheets&amp;"'!"&amp;ADDRESS(ROW(),COLUMN())))</f>
        <v>0</v>
      </c>
      <c r="S137" s="144" cm="1">
        <f t="array" aca="1" ref="S137" ca="1">SUM(INDIRECT("'"&amp;TOTALCustomerSheets&amp;"'!"&amp;ADDRESS(ROW(),COLUMN())))</f>
        <v>0</v>
      </c>
      <c r="T137" s="144" cm="1">
        <f t="array" aca="1" ref="T137" ca="1">SUM(INDIRECT("'"&amp;TOTALCustomerSheets&amp;"'!"&amp;ADDRESS(ROW(),COLUMN())))</f>
        <v>0</v>
      </c>
      <c r="U137" s="144" cm="1">
        <f t="array" aca="1" ref="U137" ca="1">SUM(INDIRECT("'"&amp;TOTALCustomerSheets&amp;"'!"&amp;ADDRESS(ROW(),COLUMN())))</f>
        <v>0</v>
      </c>
      <c r="V137" s="144" cm="1">
        <f t="array" aca="1" ref="V137" ca="1">SUM(INDIRECT("'"&amp;TOTALCustomerSheets&amp;"'!"&amp;ADDRESS(ROW(),COLUMN())))</f>
        <v>0</v>
      </c>
      <c r="W137" s="144" cm="1">
        <f t="array" aca="1" ref="W137" ca="1">SUM(INDIRECT("'"&amp;TOTALCustomerSheets&amp;"'!"&amp;ADDRESS(ROW(),COLUMN())))</f>
        <v>0</v>
      </c>
      <c r="X137" s="144" cm="1">
        <f t="array" aca="1" ref="X137" ca="1">SUM(INDIRECT("'"&amp;TOTALCustomerSheets&amp;"'!"&amp;ADDRESS(ROW(),COLUMN())))</f>
        <v>0</v>
      </c>
      <c r="Y137" s="144" cm="1">
        <f t="array" aca="1" ref="Y137" ca="1">SUM(INDIRECT("'"&amp;TOTALCustomerSheets&amp;"'!"&amp;ADDRESS(ROW(),COLUMN())))</f>
        <v>0</v>
      </c>
      <c r="Z137" s="144" cm="1">
        <f t="array" aca="1" ref="Z137" ca="1">SUM(INDIRECT("'"&amp;TOTALCustomerSheets&amp;"'!"&amp;ADDRESS(ROW(),COLUMN())))</f>
        <v>0</v>
      </c>
    </row>
    <row r="138" spans="1:26" outlineLevel="1">
      <c r="A138" s="113" t="str">
        <f>IF(ISBLANK('Input-Accounts'!A138),"",'Input-Accounts'!A138)</f>
        <v/>
      </c>
      <c r="B138" s="79" t="str">
        <f>IF(ISBLANK('Input-Accounts'!B138),"",'Input-Accounts'!B138)</f>
        <v/>
      </c>
      <c r="D138" s="143"/>
      <c r="E138" s="143">
        <f t="shared" si="16"/>
        <v>0</v>
      </c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</row>
    <row r="139" spans="1:26" outlineLevel="1">
      <c r="A139" s="113">
        <f>IF(ISBLANK('Input-Accounts'!A139),"",'Input-Accounts'!A139)</f>
        <v>118</v>
      </c>
      <c r="B139" s="81" t="str">
        <f>IF(ISBLANK('Input-Accounts'!B139),"",'Input-Accounts'!B139)</f>
        <v>Distribution Maintenance Expenses</v>
      </c>
      <c r="D139" s="143"/>
      <c r="E139" s="143">
        <f t="shared" ref="E139:E195" si="18">IFERROR(IF(D139="",0,IF(D139=0,0,IF(ABS(D139-SUM($G139:$Z139))&lt;Check_Limit,0,1))),1)</f>
        <v>0</v>
      </c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</row>
    <row r="140" spans="1:26" outlineLevel="1">
      <c r="A140" s="113">
        <f>IF(ISBLANK('Input-Accounts'!A140),"",'Input-Accounts'!A140)</f>
        <v>119</v>
      </c>
      <c r="B140" s="17" t="str">
        <f>IF(ISBLANK('Input-Accounts'!B140),"",'Input-Accounts'!B140)</f>
        <v>Maintenance supervision and engineering</v>
      </c>
      <c r="C140" s="113">
        <f>IF(ISBLANK('Input-Accounts'!C140),"",'Input-Accounts'!C140)</f>
        <v>885</v>
      </c>
      <c r="D140" s="143" cm="1">
        <f t="array" aca="1" ref="D140" ca="1">SUM(INDIRECT("'"&amp;TOTALCustomerSheets&amp;"'!"&amp;ADDRESS(ROW(),COLUMN())))</f>
        <v>384602.29287142627</v>
      </c>
      <c r="E140" s="143">
        <f t="shared" ca="1" si="18"/>
        <v>0</v>
      </c>
      <c r="F140" s="89"/>
      <c r="G140" s="143" cm="1">
        <f t="array" aca="1" ref="G140" ca="1">SUM(INDIRECT("'"&amp;TOTALCustomerSheets&amp;"'!"&amp;ADDRESS(ROW(),COLUMN())))</f>
        <v>258891.64083552116</v>
      </c>
      <c r="H140" s="143" cm="1">
        <f t="array" aca="1" ref="H140" ca="1">SUM(INDIRECT("'"&amp;TOTALCustomerSheets&amp;"'!"&amp;ADDRESS(ROW(),COLUMN())))</f>
        <v>81521.086228023676</v>
      </c>
      <c r="I140" s="143" cm="1">
        <f t="array" aca="1" ref="I140" ca="1">SUM(INDIRECT("'"&amp;TOTALCustomerSheets&amp;"'!"&amp;ADDRESS(ROW(),COLUMN())))</f>
        <v>8548.7601557120888</v>
      </c>
      <c r="J140" s="143" cm="1">
        <f t="array" aca="1" ref="J140" ca="1">SUM(INDIRECT("'"&amp;TOTALCustomerSheets&amp;"'!"&amp;ADDRESS(ROW(),COLUMN())))</f>
        <v>4141.2598830222796</v>
      </c>
      <c r="K140" s="143" cm="1">
        <f t="array" aca="1" ref="K140" ca="1">SUM(INDIRECT("'"&amp;TOTALCustomerSheets&amp;"'!"&amp;ADDRESS(ROW(),COLUMN())))</f>
        <v>380.86455969581829</v>
      </c>
      <c r="L140" s="143" cm="1">
        <f t="array" aca="1" ref="L140" ca="1">SUM(INDIRECT("'"&amp;TOTALCustomerSheets&amp;"'!"&amp;ADDRESS(ROW(),COLUMN())))</f>
        <v>20834.430479209801</v>
      </c>
      <c r="M140" s="143" cm="1">
        <f t="array" aca="1" ref="M140" ca="1">SUM(INDIRECT("'"&amp;TOTALCustomerSheets&amp;"'!"&amp;ADDRESS(ROW(),COLUMN())))</f>
        <v>10284.250730241465</v>
      </c>
      <c r="N140" s="143" cm="1">
        <f t="array" aca="1" ref="N140" ca="1">SUM(INDIRECT("'"&amp;TOTALCustomerSheets&amp;"'!"&amp;ADDRESS(ROW(),COLUMN())))</f>
        <v>0</v>
      </c>
      <c r="O140" s="143" cm="1">
        <f t="array" aca="1" ref="O140" ca="1">SUM(INDIRECT("'"&amp;TOTALCustomerSheets&amp;"'!"&amp;ADDRESS(ROW(),COLUMN())))</f>
        <v>0</v>
      </c>
      <c r="P140" s="143" cm="1">
        <f t="array" aca="1" ref="P140" ca="1">SUM(INDIRECT("'"&amp;TOTALCustomerSheets&amp;"'!"&amp;ADDRESS(ROW(),COLUMN())))</f>
        <v>0</v>
      </c>
      <c r="Q140" s="143" cm="1">
        <f t="array" aca="1" ref="Q140" ca="1">SUM(INDIRECT("'"&amp;TOTALCustomerSheets&amp;"'!"&amp;ADDRESS(ROW(),COLUMN())))</f>
        <v>0</v>
      </c>
      <c r="R140" s="143" cm="1">
        <f t="array" aca="1" ref="R140" ca="1">SUM(INDIRECT("'"&amp;TOTALCustomerSheets&amp;"'!"&amp;ADDRESS(ROW(),COLUMN())))</f>
        <v>0</v>
      </c>
      <c r="S140" s="143" cm="1">
        <f t="array" aca="1" ref="S140" ca="1">SUM(INDIRECT("'"&amp;TOTALCustomerSheets&amp;"'!"&amp;ADDRESS(ROW(),COLUMN())))</f>
        <v>0</v>
      </c>
      <c r="T140" s="143" cm="1">
        <f t="array" aca="1" ref="T140" ca="1">SUM(INDIRECT("'"&amp;TOTALCustomerSheets&amp;"'!"&amp;ADDRESS(ROW(),COLUMN())))</f>
        <v>0</v>
      </c>
      <c r="U140" s="143" cm="1">
        <f t="array" aca="1" ref="U140" ca="1">SUM(INDIRECT("'"&amp;TOTALCustomerSheets&amp;"'!"&amp;ADDRESS(ROW(),COLUMN())))</f>
        <v>0</v>
      </c>
      <c r="V140" s="143" cm="1">
        <f t="array" aca="1" ref="V140" ca="1">SUM(INDIRECT("'"&amp;TOTALCustomerSheets&amp;"'!"&amp;ADDRESS(ROW(),COLUMN())))</f>
        <v>0</v>
      </c>
      <c r="W140" s="143" cm="1">
        <f t="array" aca="1" ref="W140" ca="1">SUM(INDIRECT("'"&amp;TOTALCustomerSheets&amp;"'!"&amp;ADDRESS(ROW(),COLUMN())))</f>
        <v>0</v>
      </c>
      <c r="X140" s="143" cm="1">
        <f t="array" aca="1" ref="X140" ca="1">SUM(INDIRECT("'"&amp;TOTALCustomerSheets&amp;"'!"&amp;ADDRESS(ROW(),COLUMN())))</f>
        <v>0</v>
      </c>
      <c r="Y140" s="143" cm="1">
        <f t="array" aca="1" ref="Y140" ca="1">SUM(INDIRECT("'"&amp;TOTALCustomerSheets&amp;"'!"&amp;ADDRESS(ROW(),COLUMN())))</f>
        <v>0</v>
      </c>
      <c r="Z140" s="143" cm="1">
        <f t="array" aca="1" ref="Z140" ca="1">SUM(INDIRECT("'"&amp;TOTALCustomerSheets&amp;"'!"&amp;ADDRESS(ROW(),COLUMN())))</f>
        <v>0</v>
      </c>
    </row>
    <row r="141" spans="1:26" outlineLevel="1">
      <c r="A141" s="113">
        <f>IF(ISBLANK('Input-Accounts'!A141),"",'Input-Accounts'!A141)</f>
        <v>120</v>
      </c>
      <c r="B141" s="17" t="str">
        <f>IF(ISBLANK('Input-Accounts'!B141),"",'Input-Accounts'!B141)</f>
        <v>Structures &amp; Improvements</v>
      </c>
      <c r="C141" s="113">
        <f>IF(ISBLANK('Input-Accounts'!C141),"",'Input-Accounts'!C141)</f>
        <v>886</v>
      </c>
      <c r="D141" s="143" cm="1">
        <f t="array" aca="1" ref="D141" ca="1">SUM(INDIRECT("'"&amp;TOTALCustomerSheets&amp;"'!"&amp;ADDRESS(ROW(),COLUMN())))</f>
        <v>1841.9151589520161</v>
      </c>
      <c r="E141" s="143">
        <f t="shared" ca="1" si="18"/>
        <v>0</v>
      </c>
      <c r="F141" s="89"/>
      <c r="G141" s="143" cm="1">
        <f t="array" aca="1" ref="G141" ca="1">SUM(INDIRECT("'"&amp;TOTALCustomerSheets&amp;"'!"&amp;ADDRESS(ROW(),COLUMN())))</f>
        <v>1452.6945669096522</v>
      </c>
      <c r="H141" s="143" cm="1">
        <f t="array" aca="1" ref="H141" ca="1">SUM(INDIRECT("'"&amp;TOTALCustomerSheets&amp;"'!"&amp;ADDRESS(ROW(),COLUMN())))</f>
        <v>301.09319213820652</v>
      </c>
      <c r="I141" s="143" cm="1">
        <f t="array" aca="1" ref="I141" ca="1">SUM(INDIRECT("'"&amp;TOTALCustomerSheets&amp;"'!"&amp;ADDRESS(ROW(),COLUMN())))</f>
        <v>21.727318185943115</v>
      </c>
      <c r="J141" s="143" cm="1">
        <f t="array" aca="1" ref="J141" ca="1">SUM(INDIRECT("'"&amp;TOTALCustomerSheets&amp;"'!"&amp;ADDRESS(ROW(),COLUMN())))</f>
        <v>10.600901238457466</v>
      </c>
      <c r="K141" s="143" cm="1">
        <f t="array" aca="1" ref="K141" ca="1">SUM(INDIRECT("'"&amp;TOTALCustomerSheets&amp;"'!"&amp;ADDRESS(ROW(),COLUMN())))</f>
        <v>0.98925694539511866</v>
      </c>
      <c r="L141" s="143" cm="1">
        <f t="array" aca="1" ref="L141" ca="1">SUM(INDIRECT("'"&amp;TOTALCustomerSheets&amp;"'!"&amp;ADDRESS(ROW(),COLUMN())))</f>
        <v>40.536106895625281</v>
      </c>
      <c r="M141" s="143" cm="1">
        <f t="array" aca="1" ref="M141" ca="1">SUM(INDIRECT("'"&amp;TOTALCustomerSheets&amp;"'!"&amp;ADDRESS(ROW(),COLUMN())))</f>
        <v>14.273816638736598</v>
      </c>
      <c r="N141" s="143" cm="1">
        <f t="array" aca="1" ref="N141" ca="1">SUM(INDIRECT("'"&amp;TOTALCustomerSheets&amp;"'!"&amp;ADDRESS(ROW(),COLUMN())))</f>
        <v>0</v>
      </c>
      <c r="O141" s="143" cm="1">
        <f t="array" aca="1" ref="O141" ca="1">SUM(INDIRECT("'"&amp;TOTALCustomerSheets&amp;"'!"&amp;ADDRESS(ROW(),COLUMN())))</f>
        <v>0</v>
      </c>
      <c r="P141" s="143" cm="1">
        <f t="array" aca="1" ref="P141" ca="1">SUM(INDIRECT("'"&amp;TOTALCustomerSheets&amp;"'!"&amp;ADDRESS(ROW(),COLUMN())))</f>
        <v>0</v>
      </c>
      <c r="Q141" s="143" cm="1">
        <f t="array" aca="1" ref="Q141" ca="1">SUM(INDIRECT("'"&amp;TOTALCustomerSheets&amp;"'!"&amp;ADDRESS(ROW(),COLUMN())))</f>
        <v>0</v>
      </c>
      <c r="R141" s="143" cm="1">
        <f t="array" aca="1" ref="R141" ca="1">SUM(INDIRECT("'"&amp;TOTALCustomerSheets&amp;"'!"&amp;ADDRESS(ROW(),COLUMN())))</f>
        <v>0</v>
      </c>
      <c r="S141" s="143" cm="1">
        <f t="array" aca="1" ref="S141" ca="1">SUM(INDIRECT("'"&amp;TOTALCustomerSheets&amp;"'!"&amp;ADDRESS(ROW(),COLUMN())))</f>
        <v>0</v>
      </c>
      <c r="T141" s="143" cm="1">
        <f t="array" aca="1" ref="T141" ca="1">SUM(INDIRECT("'"&amp;TOTALCustomerSheets&amp;"'!"&amp;ADDRESS(ROW(),COLUMN())))</f>
        <v>0</v>
      </c>
      <c r="U141" s="143" cm="1">
        <f t="array" aca="1" ref="U141" ca="1">SUM(INDIRECT("'"&amp;TOTALCustomerSheets&amp;"'!"&amp;ADDRESS(ROW(),COLUMN())))</f>
        <v>0</v>
      </c>
      <c r="V141" s="143" cm="1">
        <f t="array" aca="1" ref="V141" ca="1">SUM(INDIRECT("'"&amp;TOTALCustomerSheets&amp;"'!"&amp;ADDRESS(ROW(),COLUMN())))</f>
        <v>0</v>
      </c>
      <c r="W141" s="143" cm="1">
        <f t="array" aca="1" ref="W141" ca="1">SUM(INDIRECT("'"&amp;TOTALCustomerSheets&amp;"'!"&amp;ADDRESS(ROW(),COLUMN())))</f>
        <v>0</v>
      </c>
      <c r="X141" s="143" cm="1">
        <f t="array" aca="1" ref="X141" ca="1">SUM(INDIRECT("'"&amp;TOTALCustomerSheets&amp;"'!"&amp;ADDRESS(ROW(),COLUMN())))</f>
        <v>0</v>
      </c>
      <c r="Y141" s="143" cm="1">
        <f t="array" aca="1" ref="Y141" ca="1">SUM(INDIRECT("'"&amp;TOTALCustomerSheets&amp;"'!"&amp;ADDRESS(ROW(),COLUMN())))</f>
        <v>0</v>
      </c>
      <c r="Z141" s="143" cm="1">
        <f t="array" aca="1" ref="Z141" ca="1">SUM(INDIRECT("'"&amp;TOTALCustomerSheets&amp;"'!"&amp;ADDRESS(ROW(),COLUMN())))</f>
        <v>0</v>
      </c>
    </row>
    <row r="142" spans="1:26" outlineLevel="1">
      <c r="A142" s="113">
        <f>IF(ISBLANK('Input-Accounts'!A142),"",'Input-Accounts'!A142)</f>
        <v>121</v>
      </c>
      <c r="B142" s="17" t="str">
        <f>IF(ISBLANK('Input-Accounts'!B142),"",'Input-Accounts'!B142)</f>
        <v>Maintenance of mains</v>
      </c>
      <c r="C142" s="113">
        <f>IF(ISBLANK('Input-Accounts'!C142),"",'Input-Accounts'!C142)</f>
        <v>887</v>
      </c>
      <c r="D142" s="143" cm="1">
        <f t="array" aca="1" ref="D142" ca="1">SUM(INDIRECT("'"&amp;TOTALCustomerSheets&amp;"'!"&amp;ADDRESS(ROW(),COLUMN())))</f>
        <v>0</v>
      </c>
      <c r="E142" s="143">
        <f t="shared" ca="1" si="18"/>
        <v>0</v>
      </c>
      <c r="F142" s="89"/>
      <c r="G142" s="143" cm="1">
        <f t="array" aca="1" ref="G142" ca="1">SUM(INDIRECT("'"&amp;TOTALCustomerSheets&amp;"'!"&amp;ADDRESS(ROW(),COLUMN())))</f>
        <v>0</v>
      </c>
      <c r="H142" s="143" cm="1">
        <f t="array" aca="1" ref="H142" ca="1">SUM(INDIRECT("'"&amp;TOTALCustomerSheets&amp;"'!"&amp;ADDRESS(ROW(),COLUMN())))</f>
        <v>0</v>
      </c>
      <c r="I142" s="143" cm="1">
        <f t="array" aca="1" ref="I142" ca="1">SUM(INDIRECT("'"&amp;TOTALCustomerSheets&amp;"'!"&amp;ADDRESS(ROW(),COLUMN())))</f>
        <v>0</v>
      </c>
      <c r="J142" s="143" cm="1">
        <f t="array" aca="1" ref="J142" ca="1">SUM(INDIRECT("'"&amp;TOTALCustomerSheets&amp;"'!"&amp;ADDRESS(ROW(),COLUMN())))</f>
        <v>0</v>
      </c>
      <c r="K142" s="143" cm="1">
        <f t="array" aca="1" ref="K142" ca="1">SUM(INDIRECT("'"&amp;TOTALCustomerSheets&amp;"'!"&amp;ADDRESS(ROW(),COLUMN())))</f>
        <v>0</v>
      </c>
      <c r="L142" s="143" cm="1">
        <f t="array" aca="1" ref="L142" ca="1">SUM(INDIRECT("'"&amp;TOTALCustomerSheets&amp;"'!"&amp;ADDRESS(ROW(),COLUMN())))</f>
        <v>0</v>
      </c>
      <c r="M142" s="143" cm="1">
        <f t="array" aca="1" ref="M142" ca="1">SUM(INDIRECT("'"&amp;TOTALCustomerSheets&amp;"'!"&amp;ADDRESS(ROW(),COLUMN())))</f>
        <v>0</v>
      </c>
      <c r="N142" s="143" cm="1">
        <f t="array" aca="1" ref="N142" ca="1">SUM(INDIRECT("'"&amp;TOTALCustomerSheets&amp;"'!"&amp;ADDRESS(ROW(),COLUMN())))</f>
        <v>0</v>
      </c>
      <c r="O142" s="143" cm="1">
        <f t="array" aca="1" ref="O142" ca="1">SUM(INDIRECT("'"&amp;TOTALCustomerSheets&amp;"'!"&amp;ADDRESS(ROW(),COLUMN())))</f>
        <v>0</v>
      </c>
      <c r="P142" s="143" cm="1">
        <f t="array" aca="1" ref="P142" ca="1">SUM(INDIRECT("'"&amp;TOTALCustomerSheets&amp;"'!"&amp;ADDRESS(ROW(),COLUMN())))</f>
        <v>0</v>
      </c>
      <c r="Q142" s="143" cm="1">
        <f t="array" aca="1" ref="Q142" ca="1">SUM(INDIRECT("'"&amp;TOTALCustomerSheets&amp;"'!"&amp;ADDRESS(ROW(),COLUMN())))</f>
        <v>0</v>
      </c>
      <c r="R142" s="143" cm="1">
        <f t="array" aca="1" ref="R142" ca="1">SUM(INDIRECT("'"&amp;TOTALCustomerSheets&amp;"'!"&amp;ADDRESS(ROW(),COLUMN())))</f>
        <v>0</v>
      </c>
      <c r="S142" s="143" cm="1">
        <f t="array" aca="1" ref="S142" ca="1">SUM(INDIRECT("'"&amp;TOTALCustomerSheets&amp;"'!"&amp;ADDRESS(ROW(),COLUMN())))</f>
        <v>0</v>
      </c>
      <c r="T142" s="143" cm="1">
        <f t="array" aca="1" ref="T142" ca="1">SUM(INDIRECT("'"&amp;TOTALCustomerSheets&amp;"'!"&amp;ADDRESS(ROW(),COLUMN())))</f>
        <v>0</v>
      </c>
      <c r="U142" s="143" cm="1">
        <f t="array" aca="1" ref="U142" ca="1">SUM(INDIRECT("'"&amp;TOTALCustomerSheets&amp;"'!"&amp;ADDRESS(ROW(),COLUMN())))</f>
        <v>0</v>
      </c>
      <c r="V142" s="143" cm="1">
        <f t="array" aca="1" ref="V142" ca="1">SUM(INDIRECT("'"&amp;TOTALCustomerSheets&amp;"'!"&amp;ADDRESS(ROW(),COLUMN())))</f>
        <v>0</v>
      </c>
      <c r="W142" s="143" cm="1">
        <f t="array" aca="1" ref="W142" ca="1">SUM(INDIRECT("'"&amp;TOTALCustomerSheets&amp;"'!"&amp;ADDRESS(ROW(),COLUMN())))</f>
        <v>0</v>
      </c>
      <c r="X142" s="143" cm="1">
        <f t="array" aca="1" ref="X142" ca="1">SUM(INDIRECT("'"&amp;TOTALCustomerSheets&amp;"'!"&amp;ADDRESS(ROW(),COLUMN())))</f>
        <v>0</v>
      </c>
      <c r="Y142" s="143" cm="1">
        <f t="array" aca="1" ref="Y142" ca="1">SUM(INDIRECT("'"&amp;TOTALCustomerSheets&amp;"'!"&amp;ADDRESS(ROW(),COLUMN())))</f>
        <v>0</v>
      </c>
      <c r="Z142" s="143" cm="1">
        <f t="array" aca="1" ref="Z142" ca="1">SUM(INDIRECT("'"&amp;TOTALCustomerSheets&amp;"'!"&amp;ADDRESS(ROW(),COLUMN())))</f>
        <v>0</v>
      </c>
    </row>
    <row r="143" spans="1:26" outlineLevel="1">
      <c r="A143" s="113">
        <f>IF(ISBLANK('Input-Accounts'!A143),"",'Input-Accounts'!A143)</f>
        <v>122</v>
      </c>
      <c r="B143" s="17" t="str">
        <f>IF(ISBLANK('Input-Accounts'!B143),"",'Input-Accounts'!B143)</f>
        <v>Compressor Station</v>
      </c>
      <c r="C143" s="113">
        <f>IF(ISBLANK('Input-Accounts'!C143),"",'Input-Accounts'!C143)</f>
        <v>888</v>
      </c>
      <c r="D143" s="143" cm="1">
        <f t="array" aca="1" ref="D143" ca="1">SUM(INDIRECT("'"&amp;TOTALCustomerSheets&amp;"'!"&amp;ADDRESS(ROW(),COLUMN())))</f>
        <v>0</v>
      </c>
      <c r="E143" s="143">
        <f t="shared" ca="1" si="18"/>
        <v>0</v>
      </c>
      <c r="F143" s="89"/>
      <c r="G143" s="143" cm="1">
        <f t="array" aca="1" ref="G143" ca="1">SUM(INDIRECT("'"&amp;TOTALCustomerSheets&amp;"'!"&amp;ADDRESS(ROW(),COLUMN())))</f>
        <v>0</v>
      </c>
      <c r="H143" s="143" cm="1">
        <f t="array" aca="1" ref="H143" ca="1">SUM(INDIRECT("'"&amp;TOTALCustomerSheets&amp;"'!"&amp;ADDRESS(ROW(),COLUMN())))</f>
        <v>0</v>
      </c>
      <c r="I143" s="143" cm="1">
        <f t="array" aca="1" ref="I143" ca="1">SUM(INDIRECT("'"&amp;TOTALCustomerSheets&amp;"'!"&amp;ADDRESS(ROW(),COLUMN())))</f>
        <v>0</v>
      </c>
      <c r="J143" s="143" cm="1">
        <f t="array" aca="1" ref="J143" ca="1">SUM(INDIRECT("'"&amp;TOTALCustomerSheets&amp;"'!"&amp;ADDRESS(ROW(),COLUMN())))</f>
        <v>0</v>
      </c>
      <c r="K143" s="143" cm="1">
        <f t="array" aca="1" ref="K143" ca="1">SUM(INDIRECT("'"&amp;TOTALCustomerSheets&amp;"'!"&amp;ADDRESS(ROW(),COLUMN())))</f>
        <v>0</v>
      </c>
      <c r="L143" s="143" cm="1">
        <f t="array" aca="1" ref="L143" ca="1">SUM(INDIRECT("'"&amp;TOTALCustomerSheets&amp;"'!"&amp;ADDRESS(ROW(),COLUMN())))</f>
        <v>0</v>
      </c>
      <c r="M143" s="143" cm="1">
        <f t="array" aca="1" ref="M143" ca="1">SUM(INDIRECT("'"&amp;TOTALCustomerSheets&amp;"'!"&amp;ADDRESS(ROW(),COLUMN())))</f>
        <v>0</v>
      </c>
      <c r="N143" s="143" cm="1">
        <f t="array" aca="1" ref="N143" ca="1">SUM(INDIRECT("'"&amp;TOTALCustomerSheets&amp;"'!"&amp;ADDRESS(ROW(),COLUMN())))</f>
        <v>0</v>
      </c>
      <c r="O143" s="143" cm="1">
        <f t="array" aca="1" ref="O143" ca="1">SUM(INDIRECT("'"&amp;TOTALCustomerSheets&amp;"'!"&amp;ADDRESS(ROW(),COLUMN())))</f>
        <v>0</v>
      </c>
      <c r="P143" s="143" cm="1">
        <f t="array" aca="1" ref="P143" ca="1">SUM(INDIRECT("'"&amp;TOTALCustomerSheets&amp;"'!"&amp;ADDRESS(ROW(),COLUMN())))</f>
        <v>0</v>
      </c>
      <c r="Q143" s="143" cm="1">
        <f t="array" aca="1" ref="Q143" ca="1">SUM(INDIRECT("'"&amp;TOTALCustomerSheets&amp;"'!"&amp;ADDRESS(ROW(),COLUMN())))</f>
        <v>0</v>
      </c>
      <c r="R143" s="143" cm="1">
        <f t="array" aca="1" ref="R143" ca="1">SUM(INDIRECT("'"&amp;TOTALCustomerSheets&amp;"'!"&amp;ADDRESS(ROW(),COLUMN())))</f>
        <v>0</v>
      </c>
      <c r="S143" s="143" cm="1">
        <f t="array" aca="1" ref="S143" ca="1">SUM(INDIRECT("'"&amp;TOTALCustomerSheets&amp;"'!"&amp;ADDRESS(ROW(),COLUMN())))</f>
        <v>0</v>
      </c>
      <c r="T143" s="143" cm="1">
        <f t="array" aca="1" ref="T143" ca="1">SUM(INDIRECT("'"&amp;TOTALCustomerSheets&amp;"'!"&amp;ADDRESS(ROW(),COLUMN())))</f>
        <v>0</v>
      </c>
      <c r="U143" s="143" cm="1">
        <f t="array" aca="1" ref="U143" ca="1">SUM(INDIRECT("'"&amp;TOTALCustomerSheets&amp;"'!"&amp;ADDRESS(ROW(),COLUMN())))</f>
        <v>0</v>
      </c>
      <c r="V143" s="143" cm="1">
        <f t="array" aca="1" ref="V143" ca="1">SUM(INDIRECT("'"&amp;TOTALCustomerSheets&amp;"'!"&amp;ADDRESS(ROW(),COLUMN())))</f>
        <v>0</v>
      </c>
      <c r="W143" s="143" cm="1">
        <f t="array" aca="1" ref="W143" ca="1">SUM(INDIRECT("'"&amp;TOTALCustomerSheets&amp;"'!"&amp;ADDRESS(ROW(),COLUMN())))</f>
        <v>0</v>
      </c>
      <c r="X143" s="143" cm="1">
        <f t="array" aca="1" ref="X143" ca="1">SUM(INDIRECT("'"&amp;TOTALCustomerSheets&amp;"'!"&amp;ADDRESS(ROW(),COLUMN())))</f>
        <v>0</v>
      </c>
      <c r="Y143" s="143" cm="1">
        <f t="array" aca="1" ref="Y143" ca="1">SUM(INDIRECT("'"&amp;TOTALCustomerSheets&amp;"'!"&amp;ADDRESS(ROW(),COLUMN())))</f>
        <v>0</v>
      </c>
      <c r="Z143" s="143" cm="1">
        <f t="array" aca="1" ref="Z143" ca="1">SUM(INDIRECT("'"&amp;TOTALCustomerSheets&amp;"'!"&amp;ADDRESS(ROW(),COLUMN())))</f>
        <v>0</v>
      </c>
    </row>
    <row r="144" spans="1:26" outlineLevel="1">
      <c r="A144" s="113">
        <f>IF(ISBLANK('Input-Accounts'!A144),"",'Input-Accounts'!A144)</f>
        <v>123</v>
      </c>
      <c r="B144" s="17" t="str">
        <f>IF(ISBLANK('Input-Accounts'!B144),"",'Input-Accounts'!B144)</f>
        <v>Maintenance of M&amp;R station equipment—General</v>
      </c>
      <c r="C144" s="113">
        <f>IF(ISBLANK('Input-Accounts'!C144),"",'Input-Accounts'!C144)</f>
        <v>889</v>
      </c>
      <c r="D144" s="143" cm="1">
        <f t="array" aca="1" ref="D144" ca="1">SUM(INDIRECT("'"&amp;TOTALCustomerSheets&amp;"'!"&amp;ADDRESS(ROW(),COLUMN())))</f>
        <v>0</v>
      </c>
      <c r="E144" s="143">
        <f t="shared" ca="1" si="18"/>
        <v>0</v>
      </c>
      <c r="F144" s="89"/>
      <c r="G144" s="143" cm="1">
        <f t="array" aca="1" ref="G144" ca="1">SUM(INDIRECT("'"&amp;TOTALCustomerSheets&amp;"'!"&amp;ADDRESS(ROW(),COLUMN())))</f>
        <v>0</v>
      </c>
      <c r="H144" s="143" cm="1">
        <f t="array" aca="1" ref="H144" ca="1">SUM(INDIRECT("'"&amp;TOTALCustomerSheets&amp;"'!"&amp;ADDRESS(ROW(),COLUMN())))</f>
        <v>0</v>
      </c>
      <c r="I144" s="143" cm="1">
        <f t="array" aca="1" ref="I144" ca="1">SUM(INDIRECT("'"&amp;TOTALCustomerSheets&amp;"'!"&amp;ADDRESS(ROW(),COLUMN())))</f>
        <v>0</v>
      </c>
      <c r="J144" s="143" cm="1">
        <f t="array" aca="1" ref="J144" ca="1">SUM(INDIRECT("'"&amp;TOTALCustomerSheets&amp;"'!"&amp;ADDRESS(ROW(),COLUMN())))</f>
        <v>0</v>
      </c>
      <c r="K144" s="143" cm="1">
        <f t="array" aca="1" ref="K144" ca="1">SUM(INDIRECT("'"&amp;TOTALCustomerSheets&amp;"'!"&amp;ADDRESS(ROW(),COLUMN())))</f>
        <v>0</v>
      </c>
      <c r="L144" s="143" cm="1">
        <f t="array" aca="1" ref="L144" ca="1">SUM(INDIRECT("'"&amp;TOTALCustomerSheets&amp;"'!"&amp;ADDRESS(ROW(),COLUMN())))</f>
        <v>0</v>
      </c>
      <c r="M144" s="143" cm="1">
        <f t="array" aca="1" ref="M144" ca="1">SUM(INDIRECT("'"&amp;TOTALCustomerSheets&amp;"'!"&amp;ADDRESS(ROW(),COLUMN())))</f>
        <v>0</v>
      </c>
      <c r="N144" s="143" cm="1">
        <f t="array" aca="1" ref="N144" ca="1">SUM(INDIRECT("'"&amp;TOTALCustomerSheets&amp;"'!"&amp;ADDRESS(ROW(),COLUMN())))</f>
        <v>0</v>
      </c>
      <c r="O144" s="143" cm="1">
        <f t="array" aca="1" ref="O144" ca="1">SUM(INDIRECT("'"&amp;TOTALCustomerSheets&amp;"'!"&amp;ADDRESS(ROW(),COLUMN())))</f>
        <v>0</v>
      </c>
      <c r="P144" s="143" cm="1">
        <f t="array" aca="1" ref="P144" ca="1">SUM(INDIRECT("'"&amp;TOTALCustomerSheets&amp;"'!"&amp;ADDRESS(ROW(),COLUMN())))</f>
        <v>0</v>
      </c>
      <c r="Q144" s="143" cm="1">
        <f t="array" aca="1" ref="Q144" ca="1">SUM(INDIRECT("'"&amp;TOTALCustomerSheets&amp;"'!"&amp;ADDRESS(ROW(),COLUMN())))</f>
        <v>0</v>
      </c>
      <c r="R144" s="143" cm="1">
        <f t="array" aca="1" ref="R144" ca="1">SUM(INDIRECT("'"&amp;TOTALCustomerSheets&amp;"'!"&amp;ADDRESS(ROW(),COLUMN())))</f>
        <v>0</v>
      </c>
      <c r="S144" s="143" cm="1">
        <f t="array" aca="1" ref="S144" ca="1">SUM(INDIRECT("'"&amp;TOTALCustomerSheets&amp;"'!"&amp;ADDRESS(ROW(),COLUMN())))</f>
        <v>0</v>
      </c>
      <c r="T144" s="143" cm="1">
        <f t="array" aca="1" ref="T144" ca="1">SUM(INDIRECT("'"&amp;TOTALCustomerSheets&amp;"'!"&amp;ADDRESS(ROW(),COLUMN())))</f>
        <v>0</v>
      </c>
      <c r="U144" s="143" cm="1">
        <f t="array" aca="1" ref="U144" ca="1">SUM(INDIRECT("'"&amp;TOTALCustomerSheets&amp;"'!"&amp;ADDRESS(ROW(),COLUMN())))</f>
        <v>0</v>
      </c>
      <c r="V144" s="143" cm="1">
        <f t="array" aca="1" ref="V144" ca="1">SUM(INDIRECT("'"&amp;TOTALCustomerSheets&amp;"'!"&amp;ADDRESS(ROW(),COLUMN())))</f>
        <v>0</v>
      </c>
      <c r="W144" s="143" cm="1">
        <f t="array" aca="1" ref="W144" ca="1">SUM(INDIRECT("'"&amp;TOTALCustomerSheets&amp;"'!"&amp;ADDRESS(ROW(),COLUMN())))</f>
        <v>0</v>
      </c>
      <c r="X144" s="143" cm="1">
        <f t="array" aca="1" ref="X144" ca="1">SUM(INDIRECT("'"&amp;TOTALCustomerSheets&amp;"'!"&amp;ADDRESS(ROW(),COLUMN())))</f>
        <v>0</v>
      </c>
      <c r="Y144" s="143" cm="1">
        <f t="array" aca="1" ref="Y144" ca="1">SUM(INDIRECT("'"&amp;TOTALCustomerSheets&amp;"'!"&amp;ADDRESS(ROW(),COLUMN())))</f>
        <v>0</v>
      </c>
      <c r="Z144" s="143" cm="1">
        <f t="array" aca="1" ref="Z144" ca="1">SUM(INDIRECT("'"&amp;TOTALCustomerSheets&amp;"'!"&amp;ADDRESS(ROW(),COLUMN())))</f>
        <v>0</v>
      </c>
    </row>
    <row r="145" spans="1:26" outlineLevel="1">
      <c r="A145" s="113">
        <f>IF(ISBLANK('Input-Accounts'!A145),"",'Input-Accounts'!A145)</f>
        <v>124</v>
      </c>
      <c r="B145" s="17" t="str">
        <f>IF(ISBLANK('Input-Accounts'!B145),"",'Input-Accounts'!B145)</f>
        <v>Maintenance of M&amp;R station equipment—Industrial</v>
      </c>
      <c r="C145" s="113">
        <f>IF(ISBLANK('Input-Accounts'!C145),"",'Input-Accounts'!C145)</f>
        <v>890</v>
      </c>
      <c r="D145" s="143" cm="1">
        <f t="array" aca="1" ref="D145" ca="1">SUM(INDIRECT("'"&amp;TOTALCustomerSheets&amp;"'!"&amp;ADDRESS(ROW(),COLUMN())))</f>
        <v>370680.59663182276</v>
      </c>
      <c r="E145" s="143">
        <f t="shared" ref="E145" ca="1" si="19">IFERROR(IF(D145="",0,IF(D145=0,0,IF(ABS(D145-SUM($G145:$Z145))&lt;Check_Limit,0,1))),1)</f>
        <v>0</v>
      </c>
      <c r="F145" s="89"/>
      <c r="G145" s="143" cm="1">
        <f t="array" aca="1" ref="G145" ca="1">SUM(INDIRECT("'"&amp;TOTALCustomerSheets&amp;"'!"&amp;ADDRESS(ROW(),COLUMN())))</f>
        <v>0</v>
      </c>
      <c r="H145" s="143" cm="1">
        <f t="array" aca="1" ref="H145" ca="1">SUM(INDIRECT("'"&amp;TOTALCustomerSheets&amp;"'!"&amp;ADDRESS(ROW(),COLUMN())))</f>
        <v>142747.80603610887</v>
      </c>
      <c r="I145" s="143" cm="1">
        <f t="array" aca="1" ref="I145" ca="1">SUM(INDIRECT("'"&amp;TOTALCustomerSheets&amp;"'!"&amp;ADDRESS(ROW(),COLUMN())))</f>
        <v>27741.690742818093</v>
      </c>
      <c r="J145" s="143" cm="1">
        <f t="array" aca="1" ref="J145" ca="1">SUM(INDIRECT("'"&amp;TOTALCustomerSheets&amp;"'!"&amp;ADDRESS(ROW(),COLUMN())))</f>
        <v>8402.2429801044327</v>
      </c>
      <c r="K145" s="143" cm="1">
        <f t="array" aca="1" ref="K145" ca="1">SUM(INDIRECT("'"&amp;TOTALCustomerSheets&amp;"'!"&amp;ADDRESS(ROW(),COLUMN())))</f>
        <v>549.45931562899989</v>
      </c>
      <c r="L145" s="143" cm="1">
        <f t="array" aca="1" ref="L145" ca="1">SUM(INDIRECT("'"&amp;TOTALCustomerSheets&amp;"'!"&amp;ADDRESS(ROW(),COLUMN())))</f>
        <v>107160.94669906622</v>
      </c>
      <c r="M145" s="143" cm="1">
        <f t="array" aca="1" ref="M145" ca="1">SUM(INDIRECT("'"&amp;TOTALCustomerSheets&amp;"'!"&amp;ADDRESS(ROW(),COLUMN())))</f>
        <v>84078.450858096126</v>
      </c>
      <c r="N145" s="143" cm="1">
        <f t="array" aca="1" ref="N145" ca="1">SUM(INDIRECT("'"&amp;TOTALCustomerSheets&amp;"'!"&amp;ADDRESS(ROW(),COLUMN())))</f>
        <v>0</v>
      </c>
      <c r="O145" s="143" cm="1">
        <f t="array" aca="1" ref="O145" ca="1">SUM(INDIRECT("'"&amp;TOTALCustomerSheets&amp;"'!"&amp;ADDRESS(ROW(),COLUMN())))</f>
        <v>0</v>
      </c>
      <c r="P145" s="143" cm="1">
        <f t="array" aca="1" ref="P145" ca="1">SUM(INDIRECT("'"&amp;TOTALCustomerSheets&amp;"'!"&amp;ADDRESS(ROW(),COLUMN())))</f>
        <v>0</v>
      </c>
      <c r="Q145" s="143" cm="1">
        <f t="array" aca="1" ref="Q145" ca="1">SUM(INDIRECT("'"&amp;TOTALCustomerSheets&amp;"'!"&amp;ADDRESS(ROW(),COLUMN())))</f>
        <v>0</v>
      </c>
      <c r="R145" s="143" cm="1">
        <f t="array" aca="1" ref="R145" ca="1">SUM(INDIRECT("'"&amp;TOTALCustomerSheets&amp;"'!"&amp;ADDRESS(ROW(),COLUMN())))</f>
        <v>0</v>
      </c>
      <c r="S145" s="143" cm="1">
        <f t="array" aca="1" ref="S145" ca="1">SUM(INDIRECT("'"&amp;TOTALCustomerSheets&amp;"'!"&amp;ADDRESS(ROW(),COLUMN())))</f>
        <v>0</v>
      </c>
      <c r="T145" s="143" cm="1">
        <f t="array" aca="1" ref="T145" ca="1">SUM(INDIRECT("'"&amp;TOTALCustomerSheets&amp;"'!"&amp;ADDRESS(ROW(),COLUMN())))</f>
        <v>0</v>
      </c>
      <c r="U145" s="143" cm="1">
        <f t="array" aca="1" ref="U145" ca="1">SUM(INDIRECT("'"&amp;TOTALCustomerSheets&amp;"'!"&amp;ADDRESS(ROW(),COLUMN())))</f>
        <v>0</v>
      </c>
      <c r="V145" s="143" cm="1">
        <f t="array" aca="1" ref="V145" ca="1">SUM(INDIRECT("'"&amp;TOTALCustomerSheets&amp;"'!"&amp;ADDRESS(ROW(),COLUMN())))</f>
        <v>0</v>
      </c>
      <c r="W145" s="143" cm="1">
        <f t="array" aca="1" ref="W145" ca="1">SUM(INDIRECT("'"&amp;TOTALCustomerSheets&amp;"'!"&amp;ADDRESS(ROW(),COLUMN())))</f>
        <v>0</v>
      </c>
      <c r="X145" s="143" cm="1">
        <f t="array" aca="1" ref="X145" ca="1">SUM(INDIRECT("'"&amp;TOTALCustomerSheets&amp;"'!"&amp;ADDRESS(ROW(),COLUMN())))</f>
        <v>0</v>
      </c>
      <c r="Y145" s="143" cm="1">
        <f t="array" aca="1" ref="Y145" ca="1">SUM(INDIRECT("'"&amp;TOTALCustomerSheets&amp;"'!"&amp;ADDRESS(ROW(),COLUMN())))</f>
        <v>0</v>
      </c>
      <c r="Z145" s="143" cm="1">
        <f t="array" aca="1" ref="Z145" ca="1">SUM(INDIRECT("'"&amp;TOTALCustomerSheets&amp;"'!"&amp;ADDRESS(ROW(),COLUMN())))</f>
        <v>0</v>
      </c>
    </row>
    <row r="146" spans="1:26" outlineLevel="1">
      <c r="A146" s="113">
        <f>IF(ISBLANK('Input-Accounts'!A146),"",'Input-Accounts'!A146)</f>
        <v>125</v>
      </c>
      <c r="B146" s="17" t="str">
        <f>IF(ISBLANK('Input-Accounts'!B146),"",'Input-Accounts'!B146)</f>
        <v>Maintenance of M&amp;R station equipment—City Gate</v>
      </c>
      <c r="C146" s="113">
        <f>IF(ISBLANK('Input-Accounts'!C146),"",'Input-Accounts'!C146)</f>
        <v>891</v>
      </c>
      <c r="D146" s="143" cm="1">
        <f t="array" aca="1" ref="D146" ca="1">SUM(INDIRECT("'"&amp;TOTALCustomerSheets&amp;"'!"&amp;ADDRESS(ROW(),COLUMN())))</f>
        <v>0</v>
      </c>
      <c r="E146" s="143">
        <f t="shared" ca="1" si="18"/>
        <v>0</v>
      </c>
      <c r="F146" s="89"/>
      <c r="G146" s="143" cm="1">
        <f t="array" aca="1" ref="G146" ca="1">SUM(INDIRECT("'"&amp;TOTALCustomerSheets&amp;"'!"&amp;ADDRESS(ROW(),COLUMN())))</f>
        <v>0</v>
      </c>
      <c r="H146" s="143" cm="1">
        <f t="array" aca="1" ref="H146" ca="1">SUM(INDIRECT("'"&amp;TOTALCustomerSheets&amp;"'!"&amp;ADDRESS(ROW(),COLUMN())))</f>
        <v>0</v>
      </c>
      <c r="I146" s="143" cm="1">
        <f t="array" aca="1" ref="I146" ca="1">SUM(INDIRECT("'"&amp;TOTALCustomerSheets&amp;"'!"&amp;ADDRESS(ROW(),COLUMN())))</f>
        <v>0</v>
      </c>
      <c r="J146" s="143" cm="1">
        <f t="array" aca="1" ref="J146" ca="1">SUM(INDIRECT("'"&amp;TOTALCustomerSheets&amp;"'!"&amp;ADDRESS(ROW(),COLUMN())))</f>
        <v>0</v>
      </c>
      <c r="K146" s="143" cm="1">
        <f t="array" aca="1" ref="K146" ca="1">SUM(INDIRECT("'"&amp;TOTALCustomerSheets&amp;"'!"&amp;ADDRESS(ROW(),COLUMN())))</f>
        <v>0</v>
      </c>
      <c r="L146" s="143" cm="1">
        <f t="array" aca="1" ref="L146" ca="1">SUM(INDIRECT("'"&amp;TOTALCustomerSheets&amp;"'!"&amp;ADDRESS(ROW(),COLUMN())))</f>
        <v>0</v>
      </c>
      <c r="M146" s="143" cm="1">
        <f t="array" aca="1" ref="M146" ca="1">SUM(INDIRECT("'"&amp;TOTALCustomerSheets&amp;"'!"&amp;ADDRESS(ROW(),COLUMN())))</f>
        <v>0</v>
      </c>
      <c r="N146" s="143" cm="1">
        <f t="array" aca="1" ref="N146" ca="1">SUM(INDIRECT("'"&amp;TOTALCustomerSheets&amp;"'!"&amp;ADDRESS(ROW(),COLUMN())))</f>
        <v>0</v>
      </c>
      <c r="O146" s="143" cm="1">
        <f t="array" aca="1" ref="O146" ca="1">SUM(INDIRECT("'"&amp;TOTALCustomerSheets&amp;"'!"&amp;ADDRESS(ROW(),COLUMN())))</f>
        <v>0</v>
      </c>
      <c r="P146" s="143" cm="1">
        <f t="array" aca="1" ref="P146" ca="1">SUM(INDIRECT("'"&amp;TOTALCustomerSheets&amp;"'!"&amp;ADDRESS(ROW(),COLUMN())))</f>
        <v>0</v>
      </c>
      <c r="Q146" s="143" cm="1">
        <f t="array" aca="1" ref="Q146" ca="1">SUM(INDIRECT("'"&amp;TOTALCustomerSheets&amp;"'!"&amp;ADDRESS(ROW(),COLUMN())))</f>
        <v>0</v>
      </c>
      <c r="R146" s="143" cm="1">
        <f t="array" aca="1" ref="R146" ca="1">SUM(INDIRECT("'"&amp;TOTALCustomerSheets&amp;"'!"&amp;ADDRESS(ROW(),COLUMN())))</f>
        <v>0</v>
      </c>
      <c r="S146" s="143" cm="1">
        <f t="array" aca="1" ref="S146" ca="1">SUM(INDIRECT("'"&amp;TOTALCustomerSheets&amp;"'!"&amp;ADDRESS(ROW(),COLUMN())))</f>
        <v>0</v>
      </c>
      <c r="T146" s="143" cm="1">
        <f t="array" aca="1" ref="T146" ca="1">SUM(INDIRECT("'"&amp;TOTALCustomerSheets&amp;"'!"&amp;ADDRESS(ROW(),COLUMN())))</f>
        <v>0</v>
      </c>
      <c r="U146" s="143" cm="1">
        <f t="array" aca="1" ref="U146" ca="1">SUM(INDIRECT("'"&amp;TOTALCustomerSheets&amp;"'!"&amp;ADDRESS(ROW(),COLUMN())))</f>
        <v>0</v>
      </c>
      <c r="V146" s="143" cm="1">
        <f t="array" aca="1" ref="V146" ca="1">SUM(INDIRECT("'"&amp;TOTALCustomerSheets&amp;"'!"&amp;ADDRESS(ROW(),COLUMN())))</f>
        <v>0</v>
      </c>
      <c r="W146" s="143" cm="1">
        <f t="array" aca="1" ref="W146" ca="1">SUM(INDIRECT("'"&amp;TOTALCustomerSheets&amp;"'!"&amp;ADDRESS(ROW(),COLUMN())))</f>
        <v>0</v>
      </c>
      <c r="X146" s="143" cm="1">
        <f t="array" aca="1" ref="X146" ca="1">SUM(INDIRECT("'"&amp;TOTALCustomerSheets&amp;"'!"&amp;ADDRESS(ROW(),COLUMN())))</f>
        <v>0</v>
      </c>
      <c r="Y146" s="143" cm="1">
        <f t="array" aca="1" ref="Y146" ca="1">SUM(INDIRECT("'"&amp;TOTALCustomerSheets&amp;"'!"&amp;ADDRESS(ROW(),COLUMN())))</f>
        <v>0</v>
      </c>
      <c r="Z146" s="143" cm="1">
        <f t="array" aca="1" ref="Z146" ca="1">SUM(INDIRECT("'"&amp;TOTALCustomerSheets&amp;"'!"&amp;ADDRESS(ROW(),COLUMN())))</f>
        <v>0</v>
      </c>
    </row>
    <row r="147" spans="1:26" outlineLevel="1">
      <c r="A147" s="113">
        <f>IF(ISBLANK('Input-Accounts'!A147),"",'Input-Accounts'!A147)</f>
        <v>126</v>
      </c>
      <c r="B147" s="17" t="str">
        <f>IF(ISBLANK('Input-Accounts'!B147),"",'Input-Accounts'!B147)</f>
        <v>Maintenance of services</v>
      </c>
      <c r="C147" s="113">
        <f>IF(ISBLANK('Input-Accounts'!C147),"",'Input-Accounts'!C147)</f>
        <v>892</v>
      </c>
      <c r="D147" s="143" cm="1">
        <f t="array" aca="1" ref="D147" ca="1">SUM(INDIRECT("'"&amp;TOTALCustomerSheets&amp;"'!"&amp;ADDRESS(ROW(),COLUMN())))</f>
        <v>1108295.7688120103</v>
      </c>
      <c r="E147" s="143">
        <f t="shared" ca="1" si="18"/>
        <v>0</v>
      </c>
      <c r="F147" s="89"/>
      <c r="G147" s="143" cm="1">
        <f t="array" aca="1" ref="G147" ca="1">SUM(INDIRECT("'"&amp;TOTALCustomerSheets&amp;"'!"&amp;ADDRESS(ROW(),COLUMN())))</f>
        <v>971132.52375431673</v>
      </c>
      <c r="H147" s="143" cm="1">
        <f t="array" aca="1" ref="H147" ca="1">SUM(INDIRECT("'"&amp;TOTALCustomerSheets&amp;"'!"&amp;ADDRESS(ROW(),COLUMN())))</f>
        <v>131322.93354529416</v>
      </c>
      <c r="I147" s="143" cm="1">
        <f t="array" aca="1" ref="I147" ca="1">SUM(INDIRECT("'"&amp;TOTALCustomerSheets&amp;"'!"&amp;ADDRESS(ROW(),COLUMN())))</f>
        <v>3632.844250776323</v>
      </c>
      <c r="J147" s="143" cm="1">
        <f t="array" aca="1" ref="J147" ca="1">SUM(INDIRECT("'"&amp;TOTALCustomerSheets&amp;"'!"&amp;ADDRESS(ROW(),COLUMN())))</f>
        <v>726.56885015526461</v>
      </c>
      <c r="K147" s="143" cm="1">
        <f t="array" aca="1" ref="K147" ca="1">SUM(INDIRECT("'"&amp;TOTALCustomerSheets&amp;"'!"&amp;ADDRESS(ROW(),COLUMN())))</f>
        <v>35.496764818793771</v>
      </c>
      <c r="L147" s="143" cm="1">
        <f t="array" aca="1" ref="L147" ca="1">SUM(INDIRECT("'"&amp;TOTALCustomerSheets&amp;"'!"&amp;ADDRESS(ROW(),COLUMN())))</f>
        <v>1345.0779933551701</v>
      </c>
      <c r="M147" s="143" cm="1">
        <f t="array" aca="1" ref="M147" ca="1">SUM(INDIRECT("'"&amp;TOTALCustomerSheets&amp;"'!"&amp;ADDRESS(ROW(),COLUMN())))</f>
        <v>100.32365329396313</v>
      </c>
      <c r="N147" s="143" cm="1">
        <f t="array" aca="1" ref="N147" ca="1">SUM(INDIRECT("'"&amp;TOTALCustomerSheets&amp;"'!"&amp;ADDRESS(ROW(),COLUMN())))</f>
        <v>0</v>
      </c>
      <c r="O147" s="143" cm="1">
        <f t="array" aca="1" ref="O147" ca="1">SUM(INDIRECT("'"&amp;TOTALCustomerSheets&amp;"'!"&amp;ADDRESS(ROW(),COLUMN())))</f>
        <v>0</v>
      </c>
      <c r="P147" s="143" cm="1">
        <f t="array" aca="1" ref="P147" ca="1">SUM(INDIRECT("'"&amp;TOTALCustomerSheets&amp;"'!"&amp;ADDRESS(ROW(),COLUMN())))</f>
        <v>0</v>
      </c>
      <c r="Q147" s="143" cm="1">
        <f t="array" aca="1" ref="Q147" ca="1">SUM(INDIRECT("'"&amp;TOTALCustomerSheets&amp;"'!"&amp;ADDRESS(ROW(),COLUMN())))</f>
        <v>0</v>
      </c>
      <c r="R147" s="143" cm="1">
        <f t="array" aca="1" ref="R147" ca="1">SUM(INDIRECT("'"&amp;TOTALCustomerSheets&amp;"'!"&amp;ADDRESS(ROW(),COLUMN())))</f>
        <v>0</v>
      </c>
      <c r="S147" s="143" cm="1">
        <f t="array" aca="1" ref="S147" ca="1">SUM(INDIRECT("'"&amp;TOTALCustomerSheets&amp;"'!"&amp;ADDRESS(ROW(),COLUMN())))</f>
        <v>0</v>
      </c>
      <c r="T147" s="143" cm="1">
        <f t="array" aca="1" ref="T147" ca="1">SUM(INDIRECT("'"&amp;TOTALCustomerSheets&amp;"'!"&amp;ADDRESS(ROW(),COLUMN())))</f>
        <v>0</v>
      </c>
      <c r="U147" s="143" cm="1">
        <f t="array" aca="1" ref="U147" ca="1">SUM(INDIRECT("'"&amp;TOTALCustomerSheets&amp;"'!"&amp;ADDRESS(ROW(),COLUMN())))</f>
        <v>0</v>
      </c>
      <c r="V147" s="143" cm="1">
        <f t="array" aca="1" ref="V147" ca="1">SUM(INDIRECT("'"&amp;TOTALCustomerSheets&amp;"'!"&amp;ADDRESS(ROW(),COLUMN())))</f>
        <v>0</v>
      </c>
      <c r="W147" s="143" cm="1">
        <f t="array" aca="1" ref="W147" ca="1">SUM(INDIRECT("'"&amp;TOTALCustomerSheets&amp;"'!"&amp;ADDRESS(ROW(),COLUMN())))</f>
        <v>0</v>
      </c>
      <c r="X147" s="143" cm="1">
        <f t="array" aca="1" ref="X147" ca="1">SUM(INDIRECT("'"&amp;TOTALCustomerSheets&amp;"'!"&amp;ADDRESS(ROW(),COLUMN())))</f>
        <v>0</v>
      </c>
      <c r="Y147" s="143" cm="1">
        <f t="array" aca="1" ref="Y147" ca="1">SUM(INDIRECT("'"&amp;TOTALCustomerSheets&amp;"'!"&amp;ADDRESS(ROW(),COLUMN())))</f>
        <v>0</v>
      </c>
      <c r="Z147" s="143" cm="1">
        <f t="array" aca="1" ref="Z147" ca="1">SUM(INDIRECT("'"&amp;TOTALCustomerSheets&amp;"'!"&amp;ADDRESS(ROW(),COLUMN())))</f>
        <v>0</v>
      </c>
    </row>
    <row r="148" spans="1:26" outlineLevel="1">
      <c r="A148" s="113">
        <f>IF(ISBLANK('Input-Accounts'!A148),"",'Input-Accounts'!A148)</f>
        <v>127</v>
      </c>
      <c r="B148" s="17" t="str">
        <f>IF(ISBLANK('Input-Accounts'!B148),"",'Input-Accounts'!B148)</f>
        <v>Maintenance of meters and house regulators</v>
      </c>
      <c r="C148" s="113">
        <f>IF(ISBLANK('Input-Accounts'!C148),"",'Input-Accounts'!C148)</f>
        <v>893</v>
      </c>
      <c r="D148" s="143" cm="1">
        <f t="array" aca="1" ref="D148" ca="1">SUM(INDIRECT("'"&amp;TOTALCustomerSheets&amp;"'!"&amp;ADDRESS(ROW(),COLUMN())))</f>
        <v>1481487.755102359</v>
      </c>
      <c r="E148" s="143">
        <f t="shared" ca="1" si="18"/>
        <v>0</v>
      </c>
      <c r="F148" s="89"/>
      <c r="G148" s="143" cm="1">
        <f t="array" aca="1" ref="G148" ca="1">SUM(INDIRECT("'"&amp;TOTALCustomerSheets&amp;"'!"&amp;ADDRESS(ROW(),COLUMN())))</f>
        <v>963217.12797237257</v>
      </c>
      <c r="H148" s="143" cm="1">
        <f t="array" aca="1" ref="H148" ca="1">SUM(INDIRECT("'"&amp;TOTALCustomerSheets&amp;"'!"&amp;ADDRESS(ROW(),COLUMN())))</f>
        <v>377971.20563255617</v>
      </c>
      <c r="I148" s="143" cm="1">
        <f t="array" aca="1" ref="I148" ca="1">SUM(INDIRECT("'"&amp;TOTALCustomerSheets&amp;"'!"&amp;ADDRESS(ROW(),COLUMN())))</f>
        <v>39707.110939364436</v>
      </c>
      <c r="J148" s="143" cm="1">
        <f t="array" aca="1" ref="J148" ca="1">SUM(INDIRECT("'"&amp;TOTALCustomerSheets&amp;"'!"&amp;ADDRESS(ROW(),COLUMN())))</f>
        <v>25284.376737132134</v>
      </c>
      <c r="K148" s="143" cm="1">
        <f t="array" aca="1" ref="K148" ca="1">SUM(INDIRECT("'"&amp;TOTALCustomerSheets&amp;"'!"&amp;ADDRESS(ROW(),COLUMN())))</f>
        <v>2576.0349162988932</v>
      </c>
      <c r="L148" s="143" cm="1">
        <f t="array" aca="1" ref="L148" ca="1">SUM(INDIRECT("'"&amp;TOTALCustomerSheets&amp;"'!"&amp;ADDRESS(ROW(),COLUMN())))</f>
        <v>68139.682324548034</v>
      </c>
      <c r="M148" s="143" cm="1">
        <f t="array" aca="1" ref="M148" ca="1">SUM(INDIRECT("'"&amp;TOTALCustomerSheets&amp;"'!"&amp;ADDRESS(ROW(),COLUMN())))</f>
        <v>4592.2165800870853</v>
      </c>
      <c r="N148" s="143" cm="1">
        <f t="array" aca="1" ref="N148" ca="1">SUM(INDIRECT("'"&amp;TOTALCustomerSheets&amp;"'!"&amp;ADDRESS(ROW(),COLUMN())))</f>
        <v>0</v>
      </c>
      <c r="O148" s="143" cm="1">
        <f t="array" aca="1" ref="O148" ca="1">SUM(INDIRECT("'"&amp;TOTALCustomerSheets&amp;"'!"&amp;ADDRESS(ROW(),COLUMN())))</f>
        <v>0</v>
      </c>
      <c r="P148" s="143" cm="1">
        <f t="array" aca="1" ref="P148" ca="1">SUM(INDIRECT("'"&amp;TOTALCustomerSheets&amp;"'!"&amp;ADDRESS(ROW(),COLUMN())))</f>
        <v>0</v>
      </c>
      <c r="Q148" s="143" cm="1">
        <f t="array" aca="1" ref="Q148" ca="1">SUM(INDIRECT("'"&amp;TOTALCustomerSheets&amp;"'!"&amp;ADDRESS(ROW(),COLUMN())))</f>
        <v>0</v>
      </c>
      <c r="R148" s="143" cm="1">
        <f t="array" aca="1" ref="R148" ca="1">SUM(INDIRECT("'"&amp;TOTALCustomerSheets&amp;"'!"&amp;ADDRESS(ROW(),COLUMN())))</f>
        <v>0</v>
      </c>
      <c r="S148" s="143" cm="1">
        <f t="array" aca="1" ref="S148" ca="1">SUM(INDIRECT("'"&amp;TOTALCustomerSheets&amp;"'!"&amp;ADDRESS(ROW(),COLUMN())))</f>
        <v>0</v>
      </c>
      <c r="T148" s="143" cm="1">
        <f t="array" aca="1" ref="T148" ca="1">SUM(INDIRECT("'"&amp;TOTALCustomerSheets&amp;"'!"&amp;ADDRESS(ROW(),COLUMN())))</f>
        <v>0</v>
      </c>
      <c r="U148" s="143" cm="1">
        <f t="array" aca="1" ref="U148" ca="1">SUM(INDIRECT("'"&amp;TOTALCustomerSheets&amp;"'!"&amp;ADDRESS(ROW(),COLUMN())))</f>
        <v>0</v>
      </c>
      <c r="V148" s="143" cm="1">
        <f t="array" aca="1" ref="V148" ca="1">SUM(INDIRECT("'"&amp;TOTALCustomerSheets&amp;"'!"&amp;ADDRESS(ROW(),COLUMN())))</f>
        <v>0</v>
      </c>
      <c r="W148" s="143" cm="1">
        <f t="array" aca="1" ref="W148" ca="1">SUM(INDIRECT("'"&amp;TOTALCustomerSheets&amp;"'!"&amp;ADDRESS(ROW(),COLUMN())))</f>
        <v>0</v>
      </c>
      <c r="X148" s="143" cm="1">
        <f t="array" aca="1" ref="X148" ca="1">SUM(INDIRECT("'"&amp;TOTALCustomerSheets&amp;"'!"&amp;ADDRESS(ROW(),COLUMN())))</f>
        <v>0</v>
      </c>
      <c r="Y148" s="143" cm="1">
        <f t="array" aca="1" ref="Y148" ca="1">SUM(INDIRECT("'"&amp;TOTALCustomerSheets&amp;"'!"&amp;ADDRESS(ROW(),COLUMN())))</f>
        <v>0</v>
      </c>
      <c r="Z148" s="143" cm="1">
        <f t="array" aca="1" ref="Z148" ca="1">SUM(INDIRECT("'"&amp;TOTALCustomerSheets&amp;"'!"&amp;ADDRESS(ROW(),COLUMN())))</f>
        <v>0</v>
      </c>
    </row>
    <row r="149" spans="1:26" outlineLevel="1">
      <c r="A149" s="113">
        <f>IF(ISBLANK('Input-Accounts'!A149),"",'Input-Accounts'!A149)</f>
        <v>128</v>
      </c>
      <c r="B149" s="17" t="str">
        <f>IF(ISBLANK('Input-Accounts'!B149),"",'Input-Accounts'!B149)</f>
        <v>Maintenance of Other Equipment</v>
      </c>
      <c r="C149" s="113">
        <f>IF(ISBLANK('Input-Accounts'!C149),"",'Input-Accounts'!C149)</f>
        <v>894</v>
      </c>
      <c r="D149" s="143" cm="1">
        <f t="array" aca="1" ref="D149" ca="1">SUM(INDIRECT("'"&amp;TOTALCustomerSheets&amp;"'!"&amp;ADDRESS(ROW(),COLUMN())))</f>
        <v>504110.17230156367</v>
      </c>
      <c r="E149" s="143">
        <f t="shared" ca="1" si="18"/>
        <v>0</v>
      </c>
      <c r="F149" s="89"/>
      <c r="G149" s="143" cm="1">
        <f t="array" aca="1" ref="G149" ca="1">SUM(INDIRECT("'"&amp;TOTALCustomerSheets&amp;"'!"&amp;ADDRESS(ROW(),COLUMN())))</f>
        <v>397585.14656181721</v>
      </c>
      <c r="H149" s="143" cm="1">
        <f t="array" aca="1" ref="H149" ca="1">SUM(INDIRECT("'"&amp;TOTALCustomerSheets&amp;"'!"&amp;ADDRESS(ROW(),COLUMN())))</f>
        <v>82405.609308291285</v>
      </c>
      <c r="I149" s="143" cm="1">
        <f t="array" aca="1" ref="I149" ca="1">SUM(INDIRECT("'"&amp;TOTALCustomerSheets&amp;"'!"&amp;ADDRESS(ROW(),COLUMN())))</f>
        <v>5946.5073953778228</v>
      </c>
      <c r="J149" s="143" cm="1">
        <f t="array" aca="1" ref="J149" ca="1">SUM(INDIRECT("'"&amp;TOTALCustomerSheets&amp;"'!"&amp;ADDRESS(ROW(),COLUMN())))</f>
        <v>2901.340012268106</v>
      </c>
      <c r="K149" s="143" cm="1">
        <f t="array" aca="1" ref="K149" ca="1">SUM(INDIRECT("'"&amp;TOTALCustomerSheets&amp;"'!"&amp;ADDRESS(ROW(),COLUMN())))</f>
        <v>270.74780658051111</v>
      </c>
      <c r="L149" s="143" cm="1">
        <f t="array" aca="1" ref="L149" ca="1">SUM(INDIRECT("'"&amp;TOTALCustomerSheets&amp;"'!"&amp;ADDRESS(ROW(),COLUMN())))</f>
        <v>11094.248142902987</v>
      </c>
      <c r="M149" s="143" cm="1">
        <f t="array" aca="1" ref="M149" ca="1">SUM(INDIRECT("'"&amp;TOTALCustomerSheets&amp;"'!"&amp;ADDRESS(ROW(),COLUMN())))</f>
        <v>3906.5730743257786</v>
      </c>
      <c r="N149" s="143" cm="1">
        <f t="array" aca="1" ref="N149" ca="1">SUM(INDIRECT("'"&amp;TOTALCustomerSheets&amp;"'!"&amp;ADDRESS(ROW(),COLUMN())))</f>
        <v>0</v>
      </c>
      <c r="O149" s="143" cm="1">
        <f t="array" aca="1" ref="O149" ca="1">SUM(INDIRECT("'"&amp;TOTALCustomerSheets&amp;"'!"&amp;ADDRESS(ROW(),COLUMN())))</f>
        <v>0</v>
      </c>
      <c r="P149" s="143" cm="1">
        <f t="array" aca="1" ref="P149" ca="1">SUM(INDIRECT("'"&amp;TOTALCustomerSheets&amp;"'!"&amp;ADDRESS(ROW(),COLUMN())))</f>
        <v>0</v>
      </c>
      <c r="Q149" s="143" cm="1">
        <f t="array" aca="1" ref="Q149" ca="1">SUM(INDIRECT("'"&amp;TOTALCustomerSheets&amp;"'!"&amp;ADDRESS(ROW(),COLUMN())))</f>
        <v>0</v>
      </c>
      <c r="R149" s="143" cm="1">
        <f t="array" aca="1" ref="R149" ca="1">SUM(INDIRECT("'"&amp;TOTALCustomerSheets&amp;"'!"&amp;ADDRESS(ROW(),COLUMN())))</f>
        <v>0</v>
      </c>
      <c r="S149" s="143" cm="1">
        <f t="array" aca="1" ref="S149" ca="1">SUM(INDIRECT("'"&amp;TOTALCustomerSheets&amp;"'!"&amp;ADDRESS(ROW(),COLUMN())))</f>
        <v>0</v>
      </c>
      <c r="T149" s="143" cm="1">
        <f t="array" aca="1" ref="T149" ca="1">SUM(INDIRECT("'"&amp;TOTALCustomerSheets&amp;"'!"&amp;ADDRESS(ROW(),COLUMN())))</f>
        <v>0</v>
      </c>
      <c r="U149" s="143" cm="1">
        <f t="array" aca="1" ref="U149" ca="1">SUM(INDIRECT("'"&amp;TOTALCustomerSheets&amp;"'!"&amp;ADDRESS(ROW(),COLUMN())))</f>
        <v>0</v>
      </c>
      <c r="V149" s="143" cm="1">
        <f t="array" aca="1" ref="V149" ca="1">SUM(INDIRECT("'"&amp;TOTALCustomerSheets&amp;"'!"&amp;ADDRESS(ROW(),COLUMN())))</f>
        <v>0</v>
      </c>
      <c r="W149" s="143" cm="1">
        <f t="array" aca="1" ref="W149" ca="1">SUM(INDIRECT("'"&amp;TOTALCustomerSheets&amp;"'!"&amp;ADDRESS(ROW(),COLUMN())))</f>
        <v>0</v>
      </c>
      <c r="X149" s="143" cm="1">
        <f t="array" aca="1" ref="X149" ca="1">SUM(INDIRECT("'"&amp;TOTALCustomerSheets&amp;"'!"&amp;ADDRESS(ROW(),COLUMN())))</f>
        <v>0</v>
      </c>
      <c r="Y149" s="143" cm="1">
        <f t="array" aca="1" ref="Y149" ca="1">SUM(INDIRECT("'"&amp;TOTALCustomerSheets&amp;"'!"&amp;ADDRESS(ROW(),COLUMN())))</f>
        <v>0</v>
      </c>
      <c r="Z149" s="143" cm="1">
        <f t="array" aca="1" ref="Z149" ca="1">SUM(INDIRECT("'"&amp;TOTALCustomerSheets&amp;"'!"&amp;ADDRESS(ROW(),COLUMN())))</f>
        <v>0</v>
      </c>
    </row>
    <row r="150" spans="1:26" outlineLevel="1">
      <c r="A150" s="113">
        <f>IF(ISBLANK('Input-Accounts'!A150),"",'Input-Accounts'!A150)</f>
        <v>129</v>
      </c>
      <c r="B150" s="79" t="str">
        <f>IF(ISBLANK('Input-Accounts'!B150),"",'Input-Accounts'!B150)</f>
        <v>Subtotal - Distribution Maintenance Expenses</v>
      </c>
      <c r="C150" s="113" t="str">
        <f>IF(ISBLANK('Input-Accounts'!C150),"",'Input-Accounts'!C150)</f>
        <v/>
      </c>
      <c r="D150" s="144" cm="1">
        <f t="array" aca="1" ref="D150" ca="1">SUM(INDIRECT("'"&amp;TOTALCustomerSheets&amp;"'!"&amp;ADDRESS(ROW(),COLUMN())))</f>
        <v>3851018.5008781338</v>
      </c>
      <c r="E150" s="143">
        <f t="shared" ca="1" si="18"/>
        <v>0</v>
      </c>
      <c r="G150" s="144" cm="1">
        <f t="array" aca="1" ref="G150" ca="1">SUM(INDIRECT("'"&amp;TOTALCustomerSheets&amp;"'!"&amp;ADDRESS(ROW(),COLUMN())))</f>
        <v>2592279.1336909374</v>
      </c>
      <c r="H150" s="144" cm="1">
        <f t="array" aca="1" ref="H150" ca="1">SUM(INDIRECT("'"&amp;TOTALCustomerSheets&amp;"'!"&amp;ADDRESS(ROW(),COLUMN())))</f>
        <v>816269.73394241231</v>
      </c>
      <c r="I150" s="144" cm="1">
        <f t="array" aca="1" ref="I150" ca="1">SUM(INDIRECT("'"&amp;TOTALCustomerSheets&amp;"'!"&amp;ADDRESS(ROW(),COLUMN())))</f>
        <v>85598.640802234702</v>
      </c>
      <c r="J150" s="144" cm="1">
        <f t="array" aca="1" ref="J150" ca="1">SUM(INDIRECT("'"&amp;TOTALCustomerSheets&amp;"'!"&amp;ADDRESS(ROW(),COLUMN())))</f>
        <v>41466.389363920673</v>
      </c>
      <c r="K150" s="144" cm="1">
        <f t="array" aca="1" ref="K150" ca="1">SUM(INDIRECT("'"&amp;TOTALCustomerSheets&amp;"'!"&amp;ADDRESS(ROW(),COLUMN())))</f>
        <v>3813.5926199684113</v>
      </c>
      <c r="L150" s="144" cm="1">
        <f t="array" aca="1" ref="L150" ca="1">SUM(INDIRECT("'"&amp;TOTALCustomerSheets&amp;"'!"&amp;ADDRESS(ROW(),COLUMN())))</f>
        <v>208614.92174597783</v>
      </c>
      <c r="M150" s="144" cm="1">
        <f t="array" aca="1" ref="M150" ca="1">SUM(INDIRECT("'"&amp;TOTALCustomerSheets&amp;"'!"&amp;ADDRESS(ROW(),COLUMN())))</f>
        <v>102976.08871268315</v>
      </c>
      <c r="N150" s="144" cm="1">
        <f t="array" aca="1" ref="N150" ca="1">SUM(INDIRECT("'"&amp;TOTALCustomerSheets&amp;"'!"&amp;ADDRESS(ROW(),COLUMN())))</f>
        <v>0</v>
      </c>
      <c r="O150" s="144" cm="1">
        <f t="array" aca="1" ref="O150" ca="1">SUM(INDIRECT("'"&amp;TOTALCustomerSheets&amp;"'!"&amp;ADDRESS(ROW(),COLUMN())))</f>
        <v>0</v>
      </c>
      <c r="P150" s="144" cm="1">
        <f t="array" aca="1" ref="P150" ca="1">SUM(INDIRECT("'"&amp;TOTALCustomerSheets&amp;"'!"&amp;ADDRESS(ROW(),COLUMN())))</f>
        <v>0</v>
      </c>
      <c r="Q150" s="144" cm="1">
        <f t="array" aca="1" ref="Q150" ca="1">SUM(INDIRECT("'"&amp;TOTALCustomerSheets&amp;"'!"&amp;ADDRESS(ROW(),COLUMN())))</f>
        <v>0</v>
      </c>
      <c r="R150" s="144" cm="1">
        <f t="array" aca="1" ref="R150" ca="1">SUM(INDIRECT("'"&amp;TOTALCustomerSheets&amp;"'!"&amp;ADDRESS(ROW(),COLUMN())))</f>
        <v>0</v>
      </c>
      <c r="S150" s="144" cm="1">
        <f t="array" aca="1" ref="S150" ca="1">SUM(INDIRECT("'"&amp;TOTALCustomerSheets&amp;"'!"&amp;ADDRESS(ROW(),COLUMN())))</f>
        <v>0</v>
      </c>
      <c r="T150" s="144" cm="1">
        <f t="array" aca="1" ref="T150" ca="1">SUM(INDIRECT("'"&amp;TOTALCustomerSheets&amp;"'!"&amp;ADDRESS(ROW(),COLUMN())))</f>
        <v>0</v>
      </c>
      <c r="U150" s="144" cm="1">
        <f t="array" aca="1" ref="U150" ca="1">SUM(INDIRECT("'"&amp;TOTALCustomerSheets&amp;"'!"&amp;ADDRESS(ROW(),COLUMN())))</f>
        <v>0</v>
      </c>
      <c r="V150" s="144" cm="1">
        <f t="array" aca="1" ref="V150" ca="1">SUM(INDIRECT("'"&amp;TOTALCustomerSheets&amp;"'!"&amp;ADDRESS(ROW(),COLUMN())))</f>
        <v>0</v>
      </c>
      <c r="W150" s="144" cm="1">
        <f t="array" aca="1" ref="W150" ca="1">SUM(INDIRECT("'"&amp;TOTALCustomerSheets&amp;"'!"&amp;ADDRESS(ROW(),COLUMN())))</f>
        <v>0</v>
      </c>
      <c r="X150" s="144" cm="1">
        <f t="array" aca="1" ref="X150" ca="1">SUM(INDIRECT("'"&amp;TOTALCustomerSheets&amp;"'!"&amp;ADDRESS(ROW(),COLUMN())))</f>
        <v>0</v>
      </c>
      <c r="Y150" s="144" cm="1">
        <f t="array" aca="1" ref="Y150" ca="1">SUM(INDIRECT("'"&amp;TOTALCustomerSheets&amp;"'!"&amp;ADDRESS(ROW(),COLUMN())))</f>
        <v>0</v>
      </c>
      <c r="Z150" s="144" cm="1">
        <f t="array" aca="1" ref="Z150" ca="1">SUM(INDIRECT("'"&amp;TOTALCustomerSheets&amp;"'!"&amp;ADDRESS(ROW(),COLUMN())))</f>
        <v>0</v>
      </c>
    </row>
    <row r="151" spans="1:26" outlineLevel="1">
      <c r="A151" s="113" t="str">
        <f>IF(ISBLANK('Input-Accounts'!A151),"",'Input-Accounts'!A151)</f>
        <v/>
      </c>
      <c r="B151" s="79" t="str">
        <f>IF(ISBLANK('Input-Accounts'!B151),"",'Input-Accounts'!B151)</f>
        <v/>
      </c>
      <c r="D151" s="143"/>
      <c r="E151" s="143">
        <f t="shared" si="18"/>
        <v>0</v>
      </c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</row>
    <row r="152" spans="1:26">
      <c r="A152" s="113">
        <f>IF(ISBLANK('Input-Accounts'!A152),"",'Input-Accounts'!A152)</f>
        <v>130</v>
      </c>
      <c r="B152" s="127" t="str">
        <f>IF(ISBLANK('Input-Accounts'!B152),"",'Input-Accounts'!B152)</f>
        <v>Total Production, Storage, LNG, Transmission, and Distribution Expense</v>
      </c>
      <c r="C152" s="113" t="str">
        <f>IF(ISBLANK('Input-Accounts'!C152),"",'Input-Accounts'!C152)</f>
        <v/>
      </c>
      <c r="D152" s="143" cm="1">
        <f t="array" aca="1" ref="D152" ca="1">SUM(INDIRECT("'"&amp;TOTALCustomerSheets&amp;"'!"&amp;ADDRESS(ROW(),COLUMN())))</f>
        <v>8712674.3209539317</v>
      </c>
      <c r="E152" s="143">
        <f t="shared" ca="1" si="18"/>
        <v>0</v>
      </c>
      <c r="F152" s="89"/>
      <c r="G152" s="143" cm="1">
        <f t="array" aca="1" ref="G152" ca="1">SUM(INDIRECT("'"&amp;TOTALCustomerSheets&amp;"'!"&amp;ADDRESS(ROW(),COLUMN())))</f>
        <v>5889436.3200402167</v>
      </c>
      <c r="H152" s="143" cm="1">
        <f t="array" aca="1" ref="H152" ca="1">SUM(INDIRECT("'"&amp;TOTALCustomerSheets&amp;"'!"&amp;ADDRESS(ROW(),COLUMN())))</f>
        <v>1746554.1242954587</v>
      </c>
      <c r="I152" s="143" cm="1">
        <f t="array" aca="1" ref="I152" ca="1">SUM(INDIRECT("'"&amp;TOTALCustomerSheets&amp;"'!"&amp;ADDRESS(ROW(),COLUMN())))</f>
        <v>184858.39288108106</v>
      </c>
      <c r="J152" s="143" cm="1">
        <f t="array" aca="1" ref="J152" ca="1">SUM(INDIRECT("'"&amp;TOTALCustomerSheets&amp;"'!"&amp;ADDRESS(ROW(),COLUMN())))</f>
        <v>79186.149562082996</v>
      </c>
      <c r="K152" s="143" cm="1">
        <f t="array" aca="1" ref="K152" ca="1">SUM(INDIRECT("'"&amp;TOTALCustomerSheets&amp;"'!"&amp;ADDRESS(ROW(),COLUMN())))</f>
        <v>6852.5841586013985</v>
      </c>
      <c r="L152" s="143" cm="1">
        <f t="array" aca="1" ref="L152" ca="1">SUM(INDIRECT("'"&amp;TOTALCustomerSheets&amp;"'!"&amp;ADDRESS(ROW(),COLUMN())))</f>
        <v>504680.08890570683</v>
      </c>
      <c r="M152" s="143" cm="1">
        <f t="array" aca="1" ref="M152" ca="1">SUM(INDIRECT("'"&amp;TOTALCustomerSheets&amp;"'!"&amp;ADDRESS(ROW(),COLUMN())))</f>
        <v>301106.66111078567</v>
      </c>
      <c r="N152" s="143" cm="1">
        <f t="array" aca="1" ref="N152" ca="1">SUM(INDIRECT("'"&amp;TOTALCustomerSheets&amp;"'!"&amp;ADDRESS(ROW(),COLUMN())))</f>
        <v>0</v>
      </c>
      <c r="O152" s="143" cm="1">
        <f t="array" aca="1" ref="O152" ca="1">SUM(INDIRECT("'"&amp;TOTALCustomerSheets&amp;"'!"&amp;ADDRESS(ROW(),COLUMN())))</f>
        <v>0</v>
      </c>
      <c r="P152" s="143" cm="1">
        <f t="array" aca="1" ref="P152" ca="1">SUM(INDIRECT("'"&amp;TOTALCustomerSheets&amp;"'!"&amp;ADDRESS(ROW(),COLUMN())))</f>
        <v>0</v>
      </c>
      <c r="Q152" s="143" cm="1">
        <f t="array" aca="1" ref="Q152" ca="1">SUM(INDIRECT("'"&amp;TOTALCustomerSheets&amp;"'!"&amp;ADDRESS(ROW(),COLUMN())))</f>
        <v>0</v>
      </c>
      <c r="R152" s="143" cm="1">
        <f t="array" aca="1" ref="R152" ca="1">SUM(INDIRECT("'"&amp;TOTALCustomerSheets&amp;"'!"&amp;ADDRESS(ROW(),COLUMN())))</f>
        <v>0</v>
      </c>
      <c r="S152" s="143" cm="1">
        <f t="array" aca="1" ref="S152" ca="1">SUM(INDIRECT("'"&amp;TOTALCustomerSheets&amp;"'!"&amp;ADDRESS(ROW(),COLUMN())))</f>
        <v>0</v>
      </c>
      <c r="T152" s="143" cm="1">
        <f t="array" aca="1" ref="T152" ca="1">SUM(INDIRECT("'"&amp;TOTALCustomerSheets&amp;"'!"&amp;ADDRESS(ROW(),COLUMN())))</f>
        <v>0</v>
      </c>
      <c r="U152" s="143" cm="1">
        <f t="array" aca="1" ref="U152" ca="1">SUM(INDIRECT("'"&amp;TOTALCustomerSheets&amp;"'!"&amp;ADDRESS(ROW(),COLUMN())))</f>
        <v>0</v>
      </c>
      <c r="V152" s="143" cm="1">
        <f t="array" aca="1" ref="V152" ca="1">SUM(INDIRECT("'"&amp;TOTALCustomerSheets&amp;"'!"&amp;ADDRESS(ROW(),COLUMN())))</f>
        <v>0</v>
      </c>
      <c r="W152" s="143" cm="1">
        <f t="array" aca="1" ref="W152" ca="1">SUM(INDIRECT("'"&amp;TOTALCustomerSheets&amp;"'!"&amp;ADDRESS(ROW(),COLUMN())))</f>
        <v>0</v>
      </c>
      <c r="X152" s="143" cm="1">
        <f t="array" aca="1" ref="X152" ca="1">SUM(INDIRECT("'"&amp;TOTALCustomerSheets&amp;"'!"&amp;ADDRESS(ROW(),COLUMN())))</f>
        <v>0</v>
      </c>
      <c r="Y152" s="143" cm="1">
        <f t="array" aca="1" ref="Y152" ca="1">SUM(INDIRECT("'"&amp;TOTALCustomerSheets&amp;"'!"&amp;ADDRESS(ROW(),COLUMN())))</f>
        <v>0</v>
      </c>
      <c r="Z152" s="143" cm="1">
        <f t="array" aca="1" ref="Z152" ca="1">SUM(INDIRECT("'"&amp;TOTALCustomerSheets&amp;"'!"&amp;ADDRESS(ROW(),COLUMN())))</f>
        <v>0</v>
      </c>
    </row>
    <row r="153" spans="1:26">
      <c r="A153" s="113" t="str">
        <f>IF(ISBLANK('Input-Accounts'!A153),"",'Input-Accounts'!A153)</f>
        <v/>
      </c>
      <c r="B153" s="79" t="str">
        <f>IF(ISBLANK('Input-Accounts'!B153),"",'Input-Accounts'!B153)</f>
        <v/>
      </c>
      <c r="D153" s="144"/>
      <c r="E153" s="143">
        <f t="shared" si="18"/>
        <v>0</v>
      </c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</row>
    <row r="154" spans="1:26">
      <c r="A154" s="113">
        <f>IF(ISBLANK('Input-Accounts'!A154),"",'Input-Accounts'!A154)</f>
        <v>131</v>
      </c>
      <c r="B154" s="127" t="str">
        <f>IF(ISBLANK('Input-Accounts'!B154),"",'Input-Accounts'!B154)</f>
        <v>Customer Accounts, Service, and Sales Expense</v>
      </c>
      <c r="D154" s="143"/>
      <c r="E154" s="143">
        <f t="shared" si="18"/>
        <v>0</v>
      </c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</row>
    <row r="155" spans="1:26" outlineLevel="1">
      <c r="A155" s="113">
        <f>IF(ISBLANK('Input-Accounts'!A155),"",'Input-Accounts'!A155)</f>
        <v>132</v>
      </c>
      <c r="B155" s="81" t="str">
        <f>IF(ISBLANK('Input-Accounts'!B155),"",'Input-Accounts'!B155)</f>
        <v>Customer Account</v>
      </c>
      <c r="D155" s="143"/>
      <c r="E155" s="143">
        <f t="shared" si="18"/>
        <v>0</v>
      </c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</row>
    <row r="156" spans="1:26" outlineLevel="1">
      <c r="A156" s="113">
        <f>IF(ISBLANK('Input-Accounts'!A156),"",'Input-Accounts'!A156)</f>
        <v>133</v>
      </c>
      <c r="B156" s="17" t="str">
        <f>IF(ISBLANK('Input-Accounts'!B156),"",'Input-Accounts'!B156)</f>
        <v xml:space="preserve">Supervision </v>
      </c>
      <c r="C156" s="113">
        <f>IF(ISBLANK('Input-Accounts'!C156),"",'Input-Accounts'!C156)</f>
        <v>901</v>
      </c>
      <c r="D156" s="143" cm="1">
        <f t="array" aca="1" ref="D156" ca="1">SUM(INDIRECT("'"&amp;TOTALCustomerSheets&amp;"'!"&amp;ADDRESS(ROW(),COLUMN())))</f>
        <v>118343.7250597073</v>
      </c>
      <c r="E156" s="143">
        <f t="shared" ca="1" si="18"/>
        <v>0</v>
      </c>
      <c r="F156" s="89"/>
      <c r="G156" s="143" cm="1">
        <f t="array" aca="1" ref="G156" ca="1">SUM(INDIRECT("'"&amp;TOTALCustomerSheets&amp;"'!"&amp;ADDRESS(ROW(),COLUMN())))</f>
        <v>103888.37021590956</v>
      </c>
      <c r="H156" s="143" cm="1">
        <f t="array" aca="1" ref="H156" ca="1">SUM(INDIRECT("'"&amp;TOTALCustomerSheets&amp;"'!"&amp;ADDRESS(ROW(),COLUMN())))</f>
        <v>14048.469394527541</v>
      </c>
      <c r="I156" s="143" cm="1">
        <f t="array" aca="1" ref="I156" ca="1">SUM(INDIRECT("'"&amp;TOTALCustomerSheets&amp;"'!"&amp;ADDRESS(ROW(),COLUMN())))</f>
        <v>251.44606415573955</v>
      </c>
      <c r="J156" s="143" cm="1">
        <f t="array" aca="1" ref="J156" ca="1">SUM(INDIRECT("'"&amp;TOTALCustomerSheets&amp;"'!"&amp;ADDRESS(ROW(),COLUMN())))</f>
        <v>50.289212831147914</v>
      </c>
      <c r="K156" s="143" cm="1">
        <f t="array" aca="1" ref="K156" ca="1">SUM(INDIRECT("'"&amp;TOTALCustomerSheets&amp;"'!"&amp;ADDRESS(ROW(),COLUMN())))</f>
        <v>3.555802927454903</v>
      </c>
      <c r="L156" s="143" cm="1">
        <f t="array" aca="1" ref="L156" ca="1">SUM(INDIRECT("'"&amp;TOTALCustomerSheets&amp;"'!"&amp;ADDRESS(ROW(),COLUMN())))</f>
        <v>98.038566428399477</v>
      </c>
      <c r="M156" s="143" cm="1">
        <f t="array" aca="1" ref="M156" ca="1">SUM(INDIRECT("'"&amp;TOTALCustomerSheets&amp;"'!"&amp;ADDRESS(ROW(),COLUMN())))</f>
        <v>3.555802927454903</v>
      </c>
      <c r="N156" s="143" cm="1">
        <f t="array" aca="1" ref="N156" ca="1">SUM(INDIRECT("'"&amp;TOTALCustomerSheets&amp;"'!"&amp;ADDRESS(ROW(),COLUMN())))</f>
        <v>0</v>
      </c>
      <c r="O156" s="143" cm="1">
        <f t="array" aca="1" ref="O156" ca="1">SUM(INDIRECT("'"&amp;TOTALCustomerSheets&amp;"'!"&amp;ADDRESS(ROW(),COLUMN())))</f>
        <v>0</v>
      </c>
      <c r="P156" s="143" cm="1">
        <f t="array" aca="1" ref="P156" ca="1">SUM(INDIRECT("'"&amp;TOTALCustomerSheets&amp;"'!"&amp;ADDRESS(ROW(),COLUMN())))</f>
        <v>0</v>
      </c>
      <c r="Q156" s="143" cm="1">
        <f t="array" aca="1" ref="Q156" ca="1">SUM(INDIRECT("'"&amp;TOTALCustomerSheets&amp;"'!"&amp;ADDRESS(ROW(),COLUMN())))</f>
        <v>0</v>
      </c>
      <c r="R156" s="143" cm="1">
        <f t="array" aca="1" ref="R156" ca="1">SUM(INDIRECT("'"&amp;TOTALCustomerSheets&amp;"'!"&amp;ADDRESS(ROW(),COLUMN())))</f>
        <v>0</v>
      </c>
      <c r="S156" s="143" cm="1">
        <f t="array" aca="1" ref="S156" ca="1">SUM(INDIRECT("'"&amp;TOTALCustomerSheets&amp;"'!"&amp;ADDRESS(ROW(),COLUMN())))</f>
        <v>0</v>
      </c>
      <c r="T156" s="143" cm="1">
        <f t="array" aca="1" ref="T156" ca="1">SUM(INDIRECT("'"&amp;TOTALCustomerSheets&amp;"'!"&amp;ADDRESS(ROW(),COLUMN())))</f>
        <v>0</v>
      </c>
      <c r="U156" s="143" cm="1">
        <f t="array" aca="1" ref="U156" ca="1">SUM(INDIRECT("'"&amp;TOTALCustomerSheets&amp;"'!"&amp;ADDRESS(ROW(),COLUMN())))</f>
        <v>0</v>
      </c>
      <c r="V156" s="143" cm="1">
        <f t="array" aca="1" ref="V156" ca="1">SUM(INDIRECT("'"&amp;TOTALCustomerSheets&amp;"'!"&amp;ADDRESS(ROW(),COLUMN())))</f>
        <v>0</v>
      </c>
      <c r="W156" s="143" cm="1">
        <f t="array" aca="1" ref="W156" ca="1">SUM(INDIRECT("'"&amp;TOTALCustomerSheets&amp;"'!"&amp;ADDRESS(ROW(),COLUMN())))</f>
        <v>0</v>
      </c>
      <c r="X156" s="143" cm="1">
        <f t="array" aca="1" ref="X156" ca="1">SUM(INDIRECT("'"&amp;TOTALCustomerSheets&amp;"'!"&amp;ADDRESS(ROW(),COLUMN())))</f>
        <v>0</v>
      </c>
      <c r="Y156" s="143" cm="1">
        <f t="array" aca="1" ref="Y156" ca="1">SUM(INDIRECT("'"&amp;TOTALCustomerSheets&amp;"'!"&amp;ADDRESS(ROW(),COLUMN())))</f>
        <v>0</v>
      </c>
      <c r="Z156" s="143" cm="1">
        <f t="array" aca="1" ref="Z156" ca="1">SUM(INDIRECT("'"&amp;TOTALCustomerSheets&amp;"'!"&amp;ADDRESS(ROW(),COLUMN())))</f>
        <v>0</v>
      </c>
    </row>
    <row r="157" spans="1:26" outlineLevel="1">
      <c r="A157" s="113">
        <f>IF(ISBLANK('Input-Accounts'!A157),"",'Input-Accounts'!A157)</f>
        <v>134</v>
      </c>
      <c r="B157" s="17" t="str">
        <f>IF(ISBLANK('Input-Accounts'!B157),"",'Input-Accounts'!B157)</f>
        <v>Meter reading expenses</v>
      </c>
      <c r="C157" s="113">
        <f>IF(ISBLANK('Input-Accounts'!C157),"",'Input-Accounts'!C157)</f>
        <v>902</v>
      </c>
      <c r="D157" s="143" cm="1">
        <f t="array" aca="1" ref="D157" ca="1">SUM(INDIRECT("'"&amp;TOTALCustomerSheets&amp;"'!"&amp;ADDRESS(ROW(),COLUMN())))</f>
        <v>536858.31951447832</v>
      </c>
      <c r="E157" s="143">
        <f t="shared" ca="1" si="18"/>
        <v>0</v>
      </c>
      <c r="F157" s="89"/>
      <c r="G157" s="143" cm="1">
        <f t="array" aca="1" ref="G157" ca="1">SUM(INDIRECT("'"&amp;TOTALCustomerSheets&amp;"'!"&amp;ADDRESS(ROW(),COLUMN())))</f>
        <v>377606.66893298557</v>
      </c>
      <c r="H157" s="143" cm="1">
        <f t="array" aca="1" ref="H157" ca="1">SUM(INDIRECT("'"&amp;TOTALCustomerSheets&amp;"'!"&amp;ADDRESS(ROW(),COLUMN())))</f>
        <v>51107.880866234518</v>
      </c>
      <c r="I157" s="143" cm="1">
        <f t="array" aca="1" ref="I157" ca="1">SUM(INDIRECT("'"&amp;TOTALCustomerSheets&amp;"'!"&amp;ADDRESS(ROW(),COLUMN())))</f>
        <v>66571.707186494838</v>
      </c>
      <c r="J157" s="143" cm="1">
        <f t="array" aca="1" ref="J157" ca="1">SUM(INDIRECT("'"&amp;TOTALCustomerSheets&amp;"'!"&amp;ADDRESS(ROW(),COLUMN())))</f>
        <v>13447.46228881577</v>
      </c>
      <c r="K157" s="143" cm="1">
        <f t="array" aca="1" ref="K157" ca="1">SUM(INDIRECT("'"&amp;TOTALCustomerSheets&amp;"'!"&amp;ADDRESS(ROW(),COLUMN())))</f>
        <v>947.63995995010453</v>
      </c>
      <c r="L157" s="143" cm="1">
        <f t="array" aca="1" ref="L157" ca="1">SUM(INDIRECT("'"&amp;TOTALCustomerSheets&amp;"'!"&amp;ADDRESS(ROW(),COLUMN())))</f>
        <v>26229.32032004754</v>
      </c>
      <c r="M157" s="143" cm="1">
        <f t="array" aca="1" ref="M157" ca="1">SUM(INDIRECT("'"&amp;TOTALCustomerSheets&amp;"'!"&amp;ADDRESS(ROW(),COLUMN())))</f>
        <v>947.63995995010453</v>
      </c>
      <c r="N157" s="143" cm="1">
        <f t="array" aca="1" ref="N157" ca="1">SUM(INDIRECT("'"&amp;TOTALCustomerSheets&amp;"'!"&amp;ADDRESS(ROW(),COLUMN())))</f>
        <v>0</v>
      </c>
      <c r="O157" s="143" cm="1">
        <f t="array" aca="1" ref="O157" ca="1">SUM(INDIRECT("'"&amp;TOTALCustomerSheets&amp;"'!"&amp;ADDRESS(ROW(),COLUMN())))</f>
        <v>0</v>
      </c>
      <c r="P157" s="143" cm="1">
        <f t="array" aca="1" ref="P157" ca="1">SUM(INDIRECT("'"&amp;TOTALCustomerSheets&amp;"'!"&amp;ADDRESS(ROW(),COLUMN())))</f>
        <v>0</v>
      </c>
      <c r="Q157" s="143" cm="1">
        <f t="array" aca="1" ref="Q157" ca="1">SUM(INDIRECT("'"&amp;TOTALCustomerSheets&amp;"'!"&amp;ADDRESS(ROW(),COLUMN())))</f>
        <v>0</v>
      </c>
      <c r="R157" s="143" cm="1">
        <f t="array" aca="1" ref="R157" ca="1">SUM(INDIRECT("'"&amp;TOTALCustomerSheets&amp;"'!"&amp;ADDRESS(ROW(),COLUMN())))</f>
        <v>0</v>
      </c>
      <c r="S157" s="143" cm="1">
        <f t="array" aca="1" ref="S157" ca="1">SUM(INDIRECT("'"&amp;TOTALCustomerSheets&amp;"'!"&amp;ADDRESS(ROW(),COLUMN())))</f>
        <v>0</v>
      </c>
      <c r="T157" s="143" cm="1">
        <f t="array" aca="1" ref="T157" ca="1">SUM(INDIRECT("'"&amp;TOTALCustomerSheets&amp;"'!"&amp;ADDRESS(ROW(),COLUMN())))</f>
        <v>0</v>
      </c>
      <c r="U157" s="143" cm="1">
        <f t="array" aca="1" ref="U157" ca="1">SUM(INDIRECT("'"&amp;TOTALCustomerSheets&amp;"'!"&amp;ADDRESS(ROW(),COLUMN())))</f>
        <v>0</v>
      </c>
      <c r="V157" s="143" cm="1">
        <f t="array" aca="1" ref="V157" ca="1">SUM(INDIRECT("'"&amp;TOTALCustomerSheets&amp;"'!"&amp;ADDRESS(ROW(),COLUMN())))</f>
        <v>0</v>
      </c>
      <c r="W157" s="143" cm="1">
        <f t="array" aca="1" ref="W157" ca="1">SUM(INDIRECT("'"&amp;TOTALCustomerSheets&amp;"'!"&amp;ADDRESS(ROW(),COLUMN())))</f>
        <v>0</v>
      </c>
      <c r="X157" s="143" cm="1">
        <f t="array" aca="1" ref="X157" ca="1">SUM(INDIRECT("'"&amp;TOTALCustomerSheets&amp;"'!"&amp;ADDRESS(ROW(),COLUMN())))</f>
        <v>0</v>
      </c>
      <c r="Y157" s="143" cm="1">
        <f t="array" aca="1" ref="Y157" ca="1">SUM(INDIRECT("'"&amp;TOTALCustomerSheets&amp;"'!"&amp;ADDRESS(ROW(),COLUMN())))</f>
        <v>0</v>
      </c>
      <c r="Z157" s="143" cm="1">
        <f t="array" aca="1" ref="Z157" ca="1">SUM(INDIRECT("'"&amp;TOTALCustomerSheets&amp;"'!"&amp;ADDRESS(ROW(),COLUMN())))</f>
        <v>0</v>
      </c>
    </row>
    <row r="158" spans="1:26" outlineLevel="1">
      <c r="A158" s="113">
        <f>IF(ISBLANK('Input-Accounts'!A158),"",'Input-Accounts'!A158)</f>
        <v>135</v>
      </c>
      <c r="B158" s="17" t="str">
        <f>IF(ISBLANK('Input-Accounts'!B158),"",'Input-Accounts'!B158)</f>
        <v>Customer records and collection expenses</v>
      </c>
      <c r="C158" s="113">
        <f>IF(ISBLANK('Input-Accounts'!C158),"",'Input-Accounts'!C158)</f>
        <v>903</v>
      </c>
      <c r="D158" s="143" cm="1">
        <f t="array" aca="1" ref="D158" ca="1">SUM(INDIRECT("'"&amp;TOTALCustomerSheets&amp;"'!"&amp;ADDRESS(ROW(),COLUMN())))</f>
        <v>4702717.446291944</v>
      </c>
      <c r="E158" s="143">
        <f t="shared" ca="1" si="18"/>
        <v>0</v>
      </c>
      <c r="F158" s="89"/>
      <c r="G158" s="143" cm="1">
        <f t="array" aca="1" ref="G158" ca="1">SUM(INDIRECT("'"&amp;TOTALCustomerSheets&amp;"'!"&amp;ADDRESS(ROW(),COLUMN())))</f>
        <v>4128293.6702787159</v>
      </c>
      <c r="H158" s="143" cm="1">
        <f t="array" aca="1" ref="H158" ca="1">SUM(INDIRECT("'"&amp;TOTALCustomerSheets&amp;"'!"&amp;ADDRESS(ROW(),COLUMN())))</f>
        <v>558255.04970382829</v>
      </c>
      <c r="I158" s="143" cm="1">
        <f t="array" aca="1" ref="I158" ca="1">SUM(INDIRECT("'"&amp;TOTALCustomerSheets&amp;"'!"&amp;ADDRESS(ROW(),COLUMN())))</f>
        <v>9991.9095170449455</v>
      </c>
      <c r="J158" s="143" cm="1">
        <f t="array" aca="1" ref="J158" ca="1">SUM(INDIRECT("'"&amp;TOTALCustomerSheets&amp;"'!"&amp;ADDRESS(ROW(),COLUMN())))</f>
        <v>1998.3819034089893</v>
      </c>
      <c r="K158" s="143" cm="1">
        <f t="array" aca="1" ref="K158" ca="1">SUM(INDIRECT("'"&amp;TOTALCustomerSheets&amp;"'!"&amp;ADDRESS(ROW(),COLUMN())))</f>
        <v>141.29973054406994</v>
      </c>
      <c r="L158" s="143" cm="1">
        <f t="array" aca="1" ref="L158" ca="1">SUM(INDIRECT("'"&amp;TOTALCustomerSheets&amp;"'!"&amp;ADDRESS(ROW(),COLUMN())))</f>
        <v>3895.8354278579286</v>
      </c>
      <c r="M158" s="143" cm="1">
        <f t="array" aca="1" ref="M158" ca="1">SUM(INDIRECT("'"&amp;TOTALCustomerSheets&amp;"'!"&amp;ADDRESS(ROW(),COLUMN())))</f>
        <v>141.29973054406994</v>
      </c>
      <c r="N158" s="143" cm="1">
        <f t="array" aca="1" ref="N158" ca="1">SUM(INDIRECT("'"&amp;TOTALCustomerSheets&amp;"'!"&amp;ADDRESS(ROW(),COLUMN())))</f>
        <v>0</v>
      </c>
      <c r="O158" s="143" cm="1">
        <f t="array" aca="1" ref="O158" ca="1">SUM(INDIRECT("'"&amp;TOTALCustomerSheets&amp;"'!"&amp;ADDRESS(ROW(),COLUMN())))</f>
        <v>0</v>
      </c>
      <c r="P158" s="143" cm="1">
        <f t="array" aca="1" ref="P158" ca="1">SUM(INDIRECT("'"&amp;TOTALCustomerSheets&amp;"'!"&amp;ADDRESS(ROW(),COLUMN())))</f>
        <v>0</v>
      </c>
      <c r="Q158" s="143" cm="1">
        <f t="array" aca="1" ref="Q158" ca="1">SUM(INDIRECT("'"&amp;TOTALCustomerSheets&amp;"'!"&amp;ADDRESS(ROW(),COLUMN())))</f>
        <v>0</v>
      </c>
      <c r="R158" s="143" cm="1">
        <f t="array" aca="1" ref="R158" ca="1">SUM(INDIRECT("'"&amp;TOTALCustomerSheets&amp;"'!"&amp;ADDRESS(ROW(),COLUMN())))</f>
        <v>0</v>
      </c>
      <c r="S158" s="143" cm="1">
        <f t="array" aca="1" ref="S158" ca="1">SUM(INDIRECT("'"&amp;TOTALCustomerSheets&amp;"'!"&amp;ADDRESS(ROW(),COLUMN())))</f>
        <v>0</v>
      </c>
      <c r="T158" s="143" cm="1">
        <f t="array" aca="1" ref="T158" ca="1">SUM(INDIRECT("'"&amp;TOTALCustomerSheets&amp;"'!"&amp;ADDRESS(ROW(),COLUMN())))</f>
        <v>0</v>
      </c>
      <c r="U158" s="143" cm="1">
        <f t="array" aca="1" ref="U158" ca="1">SUM(INDIRECT("'"&amp;TOTALCustomerSheets&amp;"'!"&amp;ADDRESS(ROW(),COLUMN())))</f>
        <v>0</v>
      </c>
      <c r="V158" s="143" cm="1">
        <f t="array" aca="1" ref="V158" ca="1">SUM(INDIRECT("'"&amp;TOTALCustomerSheets&amp;"'!"&amp;ADDRESS(ROW(),COLUMN())))</f>
        <v>0</v>
      </c>
      <c r="W158" s="143" cm="1">
        <f t="array" aca="1" ref="W158" ca="1">SUM(INDIRECT("'"&amp;TOTALCustomerSheets&amp;"'!"&amp;ADDRESS(ROW(),COLUMN())))</f>
        <v>0</v>
      </c>
      <c r="X158" s="143" cm="1">
        <f t="array" aca="1" ref="X158" ca="1">SUM(INDIRECT("'"&amp;TOTALCustomerSheets&amp;"'!"&amp;ADDRESS(ROW(),COLUMN())))</f>
        <v>0</v>
      </c>
      <c r="Y158" s="143" cm="1">
        <f t="array" aca="1" ref="Y158" ca="1">SUM(INDIRECT("'"&amp;TOTALCustomerSheets&amp;"'!"&amp;ADDRESS(ROW(),COLUMN())))</f>
        <v>0</v>
      </c>
      <c r="Z158" s="143" cm="1">
        <f t="array" aca="1" ref="Z158" ca="1">SUM(INDIRECT("'"&amp;TOTALCustomerSheets&amp;"'!"&amp;ADDRESS(ROW(),COLUMN())))</f>
        <v>0</v>
      </c>
    </row>
    <row r="159" spans="1:26" outlineLevel="1">
      <c r="A159" s="113">
        <f>IF(ISBLANK('Input-Accounts'!A159),"",'Input-Accounts'!A159)</f>
        <v>136</v>
      </c>
      <c r="B159" s="17" t="str">
        <f>IF(ISBLANK('Input-Accounts'!B159),"",'Input-Accounts'!B159)</f>
        <v>Uncollectible accounts</v>
      </c>
      <c r="C159" s="113">
        <f>IF(ISBLANK('Input-Accounts'!C159),"",'Input-Accounts'!C159)</f>
        <v>904</v>
      </c>
      <c r="D159" s="143" cm="1">
        <f t="array" aca="1" ref="D159" ca="1">SUM(INDIRECT("'"&amp;TOTALCustomerSheets&amp;"'!"&amp;ADDRESS(ROW(),COLUMN())))</f>
        <v>1667277.7005784863</v>
      </c>
      <c r="E159" s="143">
        <f t="shared" ca="1" si="18"/>
        <v>0</v>
      </c>
      <c r="F159" s="89"/>
      <c r="G159" s="143" cm="1">
        <f t="array" aca="1" ref="G159" ca="1">SUM(INDIRECT("'"&amp;TOTALCustomerSheets&amp;"'!"&amp;ADDRESS(ROW(),COLUMN())))</f>
        <v>1276709.2148253089</v>
      </c>
      <c r="H159" s="143" cm="1">
        <f t="array" aca="1" ref="H159" ca="1">SUM(INDIRECT("'"&amp;TOTALCustomerSheets&amp;"'!"&amp;ADDRESS(ROW(),COLUMN())))</f>
        <v>340924.14864631067</v>
      </c>
      <c r="I159" s="143" cm="1">
        <f t="array" aca="1" ref="I159" ca="1">SUM(INDIRECT("'"&amp;TOTALCustomerSheets&amp;"'!"&amp;ADDRESS(ROW(),COLUMN())))</f>
        <v>49644.337106866536</v>
      </c>
      <c r="J159" s="143" cm="1">
        <f t="array" aca="1" ref="J159" ca="1">SUM(INDIRECT("'"&amp;TOTALCustomerSheets&amp;"'!"&amp;ADDRESS(ROW(),COLUMN())))</f>
        <v>0</v>
      </c>
      <c r="K159" s="143" cm="1">
        <f t="array" aca="1" ref="K159" ca="1">SUM(INDIRECT("'"&amp;TOTALCustomerSheets&amp;"'!"&amp;ADDRESS(ROW(),COLUMN())))</f>
        <v>0</v>
      </c>
      <c r="L159" s="143" cm="1">
        <f t="array" aca="1" ref="L159" ca="1">SUM(INDIRECT("'"&amp;TOTALCustomerSheets&amp;"'!"&amp;ADDRESS(ROW(),COLUMN())))</f>
        <v>0</v>
      </c>
      <c r="M159" s="143" cm="1">
        <f t="array" aca="1" ref="M159" ca="1">SUM(INDIRECT("'"&amp;TOTALCustomerSheets&amp;"'!"&amp;ADDRESS(ROW(),COLUMN())))</f>
        <v>0</v>
      </c>
      <c r="N159" s="143" cm="1">
        <f t="array" aca="1" ref="N159" ca="1">SUM(INDIRECT("'"&amp;TOTALCustomerSheets&amp;"'!"&amp;ADDRESS(ROW(),COLUMN())))</f>
        <v>0</v>
      </c>
      <c r="O159" s="143" cm="1">
        <f t="array" aca="1" ref="O159" ca="1">SUM(INDIRECT("'"&amp;TOTALCustomerSheets&amp;"'!"&amp;ADDRESS(ROW(),COLUMN())))</f>
        <v>0</v>
      </c>
      <c r="P159" s="143" cm="1">
        <f t="array" aca="1" ref="P159" ca="1">SUM(INDIRECT("'"&amp;TOTALCustomerSheets&amp;"'!"&amp;ADDRESS(ROW(),COLUMN())))</f>
        <v>0</v>
      </c>
      <c r="Q159" s="143" cm="1">
        <f t="array" aca="1" ref="Q159" ca="1">SUM(INDIRECT("'"&amp;TOTALCustomerSheets&amp;"'!"&amp;ADDRESS(ROW(),COLUMN())))</f>
        <v>0</v>
      </c>
      <c r="R159" s="143" cm="1">
        <f t="array" aca="1" ref="R159" ca="1">SUM(INDIRECT("'"&amp;TOTALCustomerSheets&amp;"'!"&amp;ADDRESS(ROW(),COLUMN())))</f>
        <v>0</v>
      </c>
      <c r="S159" s="143" cm="1">
        <f t="array" aca="1" ref="S159" ca="1">SUM(INDIRECT("'"&amp;TOTALCustomerSheets&amp;"'!"&amp;ADDRESS(ROW(),COLUMN())))</f>
        <v>0</v>
      </c>
      <c r="T159" s="143" cm="1">
        <f t="array" aca="1" ref="T159" ca="1">SUM(INDIRECT("'"&amp;TOTALCustomerSheets&amp;"'!"&amp;ADDRESS(ROW(),COLUMN())))</f>
        <v>0</v>
      </c>
      <c r="U159" s="143" cm="1">
        <f t="array" aca="1" ref="U159" ca="1">SUM(INDIRECT("'"&amp;TOTALCustomerSheets&amp;"'!"&amp;ADDRESS(ROW(),COLUMN())))</f>
        <v>0</v>
      </c>
      <c r="V159" s="143" cm="1">
        <f t="array" aca="1" ref="V159" ca="1">SUM(INDIRECT("'"&amp;TOTALCustomerSheets&amp;"'!"&amp;ADDRESS(ROW(),COLUMN())))</f>
        <v>0</v>
      </c>
      <c r="W159" s="143" cm="1">
        <f t="array" aca="1" ref="W159" ca="1">SUM(INDIRECT("'"&amp;TOTALCustomerSheets&amp;"'!"&amp;ADDRESS(ROW(),COLUMN())))</f>
        <v>0</v>
      </c>
      <c r="X159" s="143" cm="1">
        <f t="array" aca="1" ref="X159" ca="1">SUM(INDIRECT("'"&amp;TOTALCustomerSheets&amp;"'!"&amp;ADDRESS(ROW(),COLUMN())))</f>
        <v>0</v>
      </c>
      <c r="Y159" s="143" cm="1">
        <f t="array" aca="1" ref="Y159" ca="1">SUM(INDIRECT("'"&amp;TOTALCustomerSheets&amp;"'!"&amp;ADDRESS(ROW(),COLUMN())))</f>
        <v>0</v>
      </c>
      <c r="Z159" s="143" cm="1">
        <f t="array" aca="1" ref="Z159" ca="1">SUM(INDIRECT("'"&amp;TOTALCustomerSheets&amp;"'!"&amp;ADDRESS(ROW(),COLUMN())))</f>
        <v>0</v>
      </c>
    </row>
    <row r="160" spans="1:26" outlineLevel="1">
      <c r="A160" s="113">
        <f>IF(ISBLANK('Input-Accounts'!A160),"",'Input-Accounts'!A160)</f>
        <v>137</v>
      </c>
      <c r="B160" s="17" t="str">
        <f>IF(ISBLANK('Input-Accounts'!B160),"",'Input-Accounts'!B160)</f>
        <v xml:space="preserve">Miscellaneous customer accounts expenses </v>
      </c>
      <c r="C160" s="113">
        <f>IF(ISBLANK('Input-Accounts'!C160),"",'Input-Accounts'!C160)</f>
        <v>905</v>
      </c>
      <c r="D160" s="143" cm="1">
        <f t="array" aca="1" ref="D160" ca="1">SUM(INDIRECT("'"&amp;TOTALCustomerSheets&amp;"'!"&amp;ADDRESS(ROW(),COLUMN())))</f>
        <v>428.46888265690859</v>
      </c>
      <c r="E160" s="143">
        <f t="shared" ca="1" si="18"/>
        <v>0</v>
      </c>
      <c r="F160" s="89"/>
      <c r="G160" s="143" cm="1">
        <f t="array" aca="1" ref="G160" ca="1">SUM(INDIRECT("'"&amp;TOTALCustomerSheets&amp;"'!"&amp;ADDRESS(ROW(),COLUMN())))</f>
        <v>376.13260766466635</v>
      </c>
      <c r="H160" s="143" cm="1">
        <f t="array" aca="1" ref="H160" ca="1">SUM(INDIRECT("'"&amp;TOTALCustomerSheets&amp;"'!"&amp;ADDRESS(ROW(),COLUMN())))</f>
        <v>50.863127567398209</v>
      </c>
      <c r="I160" s="143" cm="1">
        <f t="array" aca="1" ref="I160" ca="1">SUM(INDIRECT("'"&amp;TOTALCustomerSheets&amp;"'!"&amp;ADDRESS(ROW(),COLUMN())))</f>
        <v>0.91037200411708541</v>
      </c>
      <c r="J160" s="143" cm="1">
        <f t="array" aca="1" ref="J160" ca="1">SUM(INDIRECT("'"&amp;TOTALCustomerSheets&amp;"'!"&amp;ADDRESS(ROW(),COLUMN())))</f>
        <v>0.18207440082341708</v>
      </c>
      <c r="K160" s="143" cm="1">
        <f t="array" aca="1" ref="K160" ca="1">SUM(INDIRECT("'"&amp;TOTALCustomerSheets&amp;"'!"&amp;ADDRESS(ROW(),COLUMN())))</f>
        <v>1.2873947532968884E-2</v>
      </c>
      <c r="L160" s="143" cm="1">
        <f t="array" aca="1" ref="L160" ca="1">SUM(INDIRECT("'"&amp;TOTALCustomerSheets&amp;"'!"&amp;ADDRESS(ROW(),COLUMN())))</f>
        <v>0.35495312483757074</v>
      </c>
      <c r="M160" s="143" cm="1">
        <f t="array" aca="1" ref="M160" ca="1">SUM(INDIRECT("'"&amp;TOTALCustomerSheets&amp;"'!"&amp;ADDRESS(ROW(),COLUMN())))</f>
        <v>1.2873947532968884E-2</v>
      </c>
      <c r="N160" s="143" cm="1">
        <f t="array" aca="1" ref="N160" ca="1">SUM(INDIRECT("'"&amp;TOTALCustomerSheets&amp;"'!"&amp;ADDRESS(ROW(),COLUMN())))</f>
        <v>0</v>
      </c>
      <c r="O160" s="143" cm="1">
        <f t="array" aca="1" ref="O160" ca="1">SUM(INDIRECT("'"&amp;TOTALCustomerSheets&amp;"'!"&amp;ADDRESS(ROW(),COLUMN())))</f>
        <v>0</v>
      </c>
      <c r="P160" s="143" cm="1">
        <f t="array" aca="1" ref="P160" ca="1">SUM(INDIRECT("'"&amp;TOTALCustomerSheets&amp;"'!"&amp;ADDRESS(ROW(),COLUMN())))</f>
        <v>0</v>
      </c>
      <c r="Q160" s="143" cm="1">
        <f t="array" aca="1" ref="Q160" ca="1">SUM(INDIRECT("'"&amp;TOTALCustomerSheets&amp;"'!"&amp;ADDRESS(ROW(),COLUMN())))</f>
        <v>0</v>
      </c>
      <c r="R160" s="143" cm="1">
        <f t="array" aca="1" ref="R160" ca="1">SUM(INDIRECT("'"&amp;TOTALCustomerSheets&amp;"'!"&amp;ADDRESS(ROW(),COLUMN())))</f>
        <v>0</v>
      </c>
      <c r="S160" s="143" cm="1">
        <f t="array" aca="1" ref="S160" ca="1">SUM(INDIRECT("'"&amp;TOTALCustomerSheets&amp;"'!"&amp;ADDRESS(ROW(),COLUMN())))</f>
        <v>0</v>
      </c>
      <c r="T160" s="143" cm="1">
        <f t="array" aca="1" ref="T160" ca="1">SUM(INDIRECT("'"&amp;TOTALCustomerSheets&amp;"'!"&amp;ADDRESS(ROW(),COLUMN())))</f>
        <v>0</v>
      </c>
      <c r="U160" s="143" cm="1">
        <f t="array" aca="1" ref="U160" ca="1">SUM(INDIRECT("'"&amp;TOTALCustomerSheets&amp;"'!"&amp;ADDRESS(ROW(),COLUMN())))</f>
        <v>0</v>
      </c>
      <c r="V160" s="143" cm="1">
        <f t="array" aca="1" ref="V160" ca="1">SUM(INDIRECT("'"&amp;TOTALCustomerSheets&amp;"'!"&amp;ADDRESS(ROW(),COLUMN())))</f>
        <v>0</v>
      </c>
      <c r="W160" s="143" cm="1">
        <f t="array" aca="1" ref="W160" ca="1">SUM(INDIRECT("'"&amp;TOTALCustomerSheets&amp;"'!"&amp;ADDRESS(ROW(),COLUMN())))</f>
        <v>0</v>
      </c>
      <c r="X160" s="143" cm="1">
        <f t="array" aca="1" ref="X160" ca="1">SUM(INDIRECT("'"&amp;TOTALCustomerSheets&amp;"'!"&amp;ADDRESS(ROW(),COLUMN())))</f>
        <v>0</v>
      </c>
      <c r="Y160" s="143" cm="1">
        <f t="array" aca="1" ref="Y160" ca="1">SUM(INDIRECT("'"&amp;TOTALCustomerSheets&amp;"'!"&amp;ADDRESS(ROW(),COLUMN())))</f>
        <v>0</v>
      </c>
      <c r="Z160" s="143" cm="1">
        <f t="array" aca="1" ref="Z160" ca="1">SUM(INDIRECT("'"&amp;TOTALCustomerSheets&amp;"'!"&amp;ADDRESS(ROW(),COLUMN())))</f>
        <v>0</v>
      </c>
    </row>
    <row r="161" spans="1:26" outlineLevel="1">
      <c r="A161" s="113">
        <f>IF(ISBLANK('Input-Accounts'!A161),"",'Input-Accounts'!A161)</f>
        <v>138</v>
      </c>
      <c r="B161" s="79" t="str">
        <f>IF(ISBLANK('Input-Accounts'!B161),"",'Input-Accounts'!B161)</f>
        <v>Subtotal - Customer Account</v>
      </c>
      <c r="C161" s="113" t="str">
        <f>IF(ISBLANK('Input-Accounts'!C161),"",'Input-Accounts'!C161)</f>
        <v/>
      </c>
      <c r="D161" s="144" cm="1">
        <f t="array" aca="1" ref="D161" ca="1">SUM(INDIRECT("'"&amp;TOTALCustomerSheets&amp;"'!"&amp;ADDRESS(ROW(),COLUMN())))</f>
        <v>7025625.6603272725</v>
      </c>
      <c r="E161" s="143">
        <f t="shared" ca="1" si="18"/>
        <v>0</v>
      </c>
      <c r="G161" s="144" cm="1">
        <f t="array" aca="1" ref="G161" ca="1">SUM(INDIRECT("'"&amp;TOTALCustomerSheets&amp;"'!"&amp;ADDRESS(ROW(),COLUMN())))</f>
        <v>5886874.0568605848</v>
      </c>
      <c r="H161" s="144" cm="1">
        <f t="array" aca="1" ref="H161" ca="1">SUM(INDIRECT("'"&amp;TOTALCustomerSheets&amp;"'!"&amp;ADDRESS(ROW(),COLUMN())))</f>
        <v>964386.41173846845</v>
      </c>
      <c r="I161" s="144" cm="1">
        <f t="array" aca="1" ref="I161" ca="1">SUM(INDIRECT("'"&amp;TOTALCustomerSheets&amp;"'!"&amp;ADDRESS(ROW(),COLUMN())))</f>
        <v>126460.31024656617</v>
      </c>
      <c r="J161" s="144" cm="1">
        <f t="array" aca="1" ref="J161" ca="1">SUM(INDIRECT("'"&amp;TOTALCustomerSheets&amp;"'!"&amp;ADDRESS(ROW(),COLUMN())))</f>
        <v>15496.315479456733</v>
      </c>
      <c r="K161" s="144" cm="1">
        <f t="array" aca="1" ref="K161" ca="1">SUM(INDIRECT("'"&amp;TOTALCustomerSheets&amp;"'!"&amp;ADDRESS(ROW(),COLUMN())))</f>
        <v>1092.5083673691624</v>
      </c>
      <c r="L161" s="144" cm="1">
        <f t="array" aca="1" ref="L161" ca="1">SUM(INDIRECT("'"&amp;TOTALCustomerSheets&amp;"'!"&amp;ADDRESS(ROW(),COLUMN())))</f>
        <v>30223.549267458708</v>
      </c>
      <c r="M161" s="144" cm="1">
        <f t="array" aca="1" ref="M161" ca="1">SUM(INDIRECT("'"&amp;TOTALCustomerSheets&amp;"'!"&amp;ADDRESS(ROW(),COLUMN())))</f>
        <v>1092.5083673691624</v>
      </c>
      <c r="N161" s="144" cm="1">
        <f t="array" aca="1" ref="N161" ca="1">SUM(INDIRECT("'"&amp;TOTALCustomerSheets&amp;"'!"&amp;ADDRESS(ROW(),COLUMN())))</f>
        <v>0</v>
      </c>
      <c r="O161" s="144" cm="1">
        <f t="array" aca="1" ref="O161" ca="1">SUM(INDIRECT("'"&amp;TOTALCustomerSheets&amp;"'!"&amp;ADDRESS(ROW(),COLUMN())))</f>
        <v>0</v>
      </c>
      <c r="P161" s="144" cm="1">
        <f t="array" aca="1" ref="P161" ca="1">SUM(INDIRECT("'"&amp;TOTALCustomerSheets&amp;"'!"&amp;ADDRESS(ROW(),COLUMN())))</f>
        <v>0</v>
      </c>
      <c r="Q161" s="144" cm="1">
        <f t="array" aca="1" ref="Q161" ca="1">SUM(INDIRECT("'"&amp;TOTALCustomerSheets&amp;"'!"&amp;ADDRESS(ROW(),COLUMN())))</f>
        <v>0</v>
      </c>
      <c r="R161" s="144" cm="1">
        <f t="array" aca="1" ref="R161" ca="1">SUM(INDIRECT("'"&amp;TOTALCustomerSheets&amp;"'!"&amp;ADDRESS(ROW(),COLUMN())))</f>
        <v>0</v>
      </c>
      <c r="S161" s="144" cm="1">
        <f t="array" aca="1" ref="S161" ca="1">SUM(INDIRECT("'"&amp;TOTALCustomerSheets&amp;"'!"&amp;ADDRESS(ROW(),COLUMN())))</f>
        <v>0</v>
      </c>
      <c r="T161" s="144" cm="1">
        <f t="array" aca="1" ref="T161" ca="1">SUM(INDIRECT("'"&amp;TOTALCustomerSheets&amp;"'!"&amp;ADDRESS(ROW(),COLUMN())))</f>
        <v>0</v>
      </c>
      <c r="U161" s="144" cm="1">
        <f t="array" aca="1" ref="U161" ca="1">SUM(INDIRECT("'"&amp;TOTALCustomerSheets&amp;"'!"&amp;ADDRESS(ROW(),COLUMN())))</f>
        <v>0</v>
      </c>
      <c r="V161" s="144" cm="1">
        <f t="array" aca="1" ref="V161" ca="1">SUM(INDIRECT("'"&amp;TOTALCustomerSheets&amp;"'!"&amp;ADDRESS(ROW(),COLUMN())))</f>
        <v>0</v>
      </c>
      <c r="W161" s="144" cm="1">
        <f t="array" aca="1" ref="W161" ca="1">SUM(INDIRECT("'"&amp;TOTALCustomerSheets&amp;"'!"&amp;ADDRESS(ROW(),COLUMN())))</f>
        <v>0</v>
      </c>
      <c r="X161" s="144" cm="1">
        <f t="array" aca="1" ref="X161" ca="1">SUM(INDIRECT("'"&amp;TOTALCustomerSheets&amp;"'!"&amp;ADDRESS(ROW(),COLUMN())))</f>
        <v>0</v>
      </c>
      <c r="Y161" s="144" cm="1">
        <f t="array" aca="1" ref="Y161" ca="1">SUM(INDIRECT("'"&amp;TOTALCustomerSheets&amp;"'!"&amp;ADDRESS(ROW(),COLUMN())))</f>
        <v>0</v>
      </c>
      <c r="Z161" s="144" cm="1">
        <f t="array" aca="1" ref="Z161" ca="1">SUM(INDIRECT("'"&amp;TOTALCustomerSheets&amp;"'!"&amp;ADDRESS(ROW(),COLUMN())))</f>
        <v>0</v>
      </c>
    </row>
    <row r="162" spans="1:26" outlineLevel="1">
      <c r="A162" s="113" t="str">
        <f>IF(ISBLANK('Input-Accounts'!A162),"",'Input-Accounts'!A162)</f>
        <v/>
      </c>
      <c r="B162" s="79" t="str">
        <f>IF(ISBLANK('Input-Accounts'!B162),"",'Input-Accounts'!B162)</f>
        <v/>
      </c>
      <c r="D162" s="143"/>
      <c r="E162" s="143">
        <f t="shared" si="18"/>
        <v>0</v>
      </c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</row>
    <row r="163" spans="1:26" outlineLevel="1">
      <c r="A163" s="113">
        <f>IF(ISBLANK('Input-Accounts'!A163),"",'Input-Accounts'!A163)</f>
        <v>139</v>
      </c>
      <c r="B163" s="81" t="str">
        <f>IF(ISBLANK('Input-Accounts'!B163),"",'Input-Accounts'!B163)</f>
        <v>Customer Service &amp; Information Expenses</v>
      </c>
      <c r="D163" s="143"/>
      <c r="E163" s="143">
        <f t="shared" si="18"/>
        <v>0</v>
      </c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</row>
    <row r="164" spans="1:26" outlineLevel="1">
      <c r="A164" s="113">
        <f>IF(ISBLANK('Input-Accounts'!A164),"",'Input-Accounts'!A164)</f>
        <v>140</v>
      </c>
      <c r="B164" s="17" t="str">
        <f>IF(ISBLANK('Input-Accounts'!B164),"",'Input-Accounts'!B164)</f>
        <v xml:space="preserve">Supervision </v>
      </c>
      <c r="C164" s="113">
        <f>IF(ISBLANK('Input-Accounts'!C164),"",'Input-Accounts'!C164)</f>
        <v>907</v>
      </c>
      <c r="D164" s="143" cm="1">
        <f t="array" aca="1" ref="D164" ca="1">SUM(INDIRECT("'"&amp;TOTALCustomerSheets&amp;"'!"&amp;ADDRESS(ROW(),COLUMN())))</f>
        <v>0</v>
      </c>
      <c r="E164" s="143">
        <f t="shared" ca="1" si="18"/>
        <v>0</v>
      </c>
      <c r="F164" s="89"/>
      <c r="G164" s="143" cm="1">
        <f t="array" aca="1" ref="G164" ca="1">SUM(INDIRECT("'"&amp;TOTALCustomerSheets&amp;"'!"&amp;ADDRESS(ROW(),COLUMN())))</f>
        <v>0</v>
      </c>
      <c r="H164" s="143" cm="1">
        <f t="array" aca="1" ref="H164" ca="1">SUM(INDIRECT("'"&amp;TOTALCustomerSheets&amp;"'!"&amp;ADDRESS(ROW(),COLUMN())))</f>
        <v>0</v>
      </c>
      <c r="I164" s="143" cm="1">
        <f t="array" aca="1" ref="I164" ca="1">SUM(INDIRECT("'"&amp;TOTALCustomerSheets&amp;"'!"&amp;ADDRESS(ROW(),COLUMN())))</f>
        <v>0</v>
      </c>
      <c r="J164" s="143" cm="1">
        <f t="array" aca="1" ref="J164" ca="1">SUM(INDIRECT("'"&amp;TOTALCustomerSheets&amp;"'!"&amp;ADDRESS(ROW(),COLUMN())))</f>
        <v>0</v>
      </c>
      <c r="K164" s="143" cm="1">
        <f t="array" aca="1" ref="K164" ca="1">SUM(INDIRECT("'"&amp;TOTALCustomerSheets&amp;"'!"&amp;ADDRESS(ROW(),COLUMN())))</f>
        <v>0</v>
      </c>
      <c r="L164" s="143" cm="1">
        <f t="array" aca="1" ref="L164" ca="1">SUM(INDIRECT("'"&amp;TOTALCustomerSheets&amp;"'!"&amp;ADDRESS(ROW(),COLUMN())))</f>
        <v>0</v>
      </c>
      <c r="M164" s="143" cm="1">
        <f t="array" aca="1" ref="M164" ca="1">SUM(INDIRECT("'"&amp;TOTALCustomerSheets&amp;"'!"&amp;ADDRESS(ROW(),COLUMN())))</f>
        <v>0</v>
      </c>
      <c r="N164" s="143" cm="1">
        <f t="array" aca="1" ref="N164" ca="1">SUM(INDIRECT("'"&amp;TOTALCustomerSheets&amp;"'!"&amp;ADDRESS(ROW(),COLUMN())))</f>
        <v>0</v>
      </c>
      <c r="O164" s="143" cm="1">
        <f t="array" aca="1" ref="O164" ca="1">SUM(INDIRECT("'"&amp;TOTALCustomerSheets&amp;"'!"&amp;ADDRESS(ROW(),COLUMN())))</f>
        <v>0</v>
      </c>
      <c r="P164" s="143" cm="1">
        <f t="array" aca="1" ref="P164" ca="1">SUM(INDIRECT("'"&amp;TOTALCustomerSheets&amp;"'!"&amp;ADDRESS(ROW(),COLUMN())))</f>
        <v>0</v>
      </c>
      <c r="Q164" s="143" cm="1">
        <f t="array" aca="1" ref="Q164" ca="1">SUM(INDIRECT("'"&amp;TOTALCustomerSheets&amp;"'!"&amp;ADDRESS(ROW(),COLUMN())))</f>
        <v>0</v>
      </c>
      <c r="R164" s="143" cm="1">
        <f t="array" aca="1" ref="R164" ca="1">SUM(INDIRECT("'"&amp;TOTALCustomerSheets&amp;"'!"&amp;ADDRESS(ROW(),COLUMN())))</f>
        <v>0</v>
      </c>
      <c r="S164" s="143" cm="1">
        <f t="array" aca="1" ref="S164" ca="1">SUM(INDIRECT("'"&amp;TOTALCustomerSheets&amp;"'!"&amp;ADDRESS(ROW(),COLUMN())))</f>
        <v>0</v>
      </c>
      <c r="T164" s="143" cm="1">
        <f t="array" aca="1" ref="T164" ca="1">SUM(INDIRECT("'"&amp;TOTALCustomerSheets&amp;"'!"&amp;ADDRESS(ROW(),COLUMN())))</f>
        <v>0</v>
      </c>
      <c r="U164" s="143" cm="1">
        <f t="array" aca="1" ref="U164" ca="1">SUM(INDIRECT("'"&amp;TOTALCustomerSheets&amp;"'!"&amp;ADDRESS(ROW(),COLUMN())))</f>
        <v>0</v>
      </c>
      <c r="V164" s="143" cm="1">
        <f t="array" aca="1" ref="V164" ca="1">SUM(INDIRECT("'"&amp;TOTALCustomerSheets&amp;"'!"&amp;ADDRESS(ROW(),COLUMN())))</f>
        <v>0</v>
      </c>
      <c r="W164" s="143" cm="1">
        <f t="array" aca="1" ref="W164" ca="1">SUM(INDIRECT("'"&amp;TOTALCustomerSheets&amp;"'!"&amp;ADDRESS(ROW(),COLUMN())))</f>
        <v>0</v>
      </c>
      <c r="X164" s="143" cm="1">
        <f t="array" aca="1" ref="X164" ca="1">SUM(INDIRECT("'"&amp;TOTALCustomerSheets&amp;"'!"&amp;ADDRESS(ROW(),COLUMN())))</f>
        <v>0</v>
      </c>
      <c r="Y164" s="143" cm="1">
        <f t="array" aca="1" ref="Y164" ca="1">SUM(INDIRECT("'"&amp;TOTALCustomerSheets&amp;"'!"&amp;ADDRESS(ROW(),COLUMN())))</f>
        <v>0</v>
      </c>
      <c r="Z164" s="143" cm="1">
        <f t="array" aca="1" ref="Z164" ca="1">SUM(INDIRECT("'"&amp;TOTALCustomerSheets&amp;"'!"&amp;ADDRESS(ROW(),COLUMN())))</f>
        <v>0</v>
      </c>
    </row>
    <row r="165" spans="1:26" outlineLevel="1">
      <c r="A165" s="113">
        <f>IF(ISBLANK('Input-Accounts'!A165),"",'Input-Accounts'!A165)</f>
        <v>141</v>
      </c>
      <c r="B165" s="17" t="str">
        <f>IF(ISBLANK('Input-Accounts'!B165),"",'Input-Accounts'!B165)</f>
        <v xml:space="preserve">Customer assistance expenses </v>
      </c>
      <c r="C165" s="113">
        <f>IF(ISBLANK('Input-Accounts'!C165),"",'Input-Accounts'!C165)</f>
        <v>908</v>
      </c>
      <c r="D165" s="143" cm="1">
        <f t="array" aca="1" ref="D165" ca="1">SUM(INDIRECT("'"&amp;TOTALCustomerSheets&amp;"'!"&amp;ADDRESS(ROW(),COLUMN())))</f>
        <v>-135846.84442824777</v>
      </c>
      <c r="E165" s="143">
        <f t="shared" ca="1" si="18"/>
        <v>0</v>
      </c>
      <c r="F165" s="89"/>
      <c r="G165" s="143" cm="1">
        <f t="array" aca="1" ref="G165" ca="1">SUM(INDIRECT("'"&amp;TOTALCustomerSheets&amp;"'!"&amp;ADDRESS(ROW(),COLUMN())))</f>
        <v>-119253.53253418861</v>
      </c>
      <c r="H165" s="143" cm="1">
        <f t="array" aca="1" ref="H165" ca="1">SUM(INDIRECT("'"&amp;TOTALCustomerSheets&amp;"'!"&amp;ADDRESS(ROW(),COLUMN())))</f>
        <v>-16126.247803426235</v>
      </c>
      <c r="I165" s="143" cm="1">
        <f t="array" aca="1" ref="I165" ca="1">SUM(INDIRECT("'"&amp;TOTALCustomerSheets&amp;"'!"&amp;ADDRESS(ROW(),COLUMN())))</f>
        <v>-288.63511218889158</v>
      </c>
      <c r="J165" s="143" cm="1">
        <f t="array" aca="1" ref="J165" ca="1">SUM(INDIRECT("'"&amp;TOTALCustomerSheets&amp;"'!"&amp;ADDRESS(ROW(),COLUMN())))</f>
        <v>-57.727022437778324</v>
      </c>
      <c r="K165" s="143" cm="1">
        <f t="array" aca="1" ref="K165" ca="1">SUM(INDIRECT("'"&amp;TOTALCustomerSheets&amp;"'!"&amp;ADDRESS(ROW(),COLUMN())))</f>
        <v>-4.081708657216649</v>
      </c>
      <c r="L165" s="143" cm="1">
        <f t="array" aca="1" ref="L165" ca="1">SUM(INDIRECT("'"&amp;TOTALCustomerSheets&amp;"'!"&amp;ADDRESS(ROW(),COLUMN())))</f>
        <v>-112.53853869183048</v>
      </c>
      <c r="M165" s="143" cm="1">
        <f t="array" aca="1" ref="M165" ca="1">SUM(INDIRECT("'"&amp;TOTALCustomerSheets&amp;"'!"&amp;ADDRESS(ROW(),COLUMN())))</f>
        <v>-4.081708657216649</v>
      </c>
      <c r="N165" s="143" cm="1">
        <f t="array" aca="1" ref="N165" ca="1">SUM(INDIRECT("'"&amp;TOTALCustomerSheets&amp;"'!"&amp;ADDRESS(ROW(),COLUMN())))</f>
        <v>0</v>
      </c>
      <c r="O165" s="143" cm="1">
        <f t="array" aca="1" ref="O165" ca="1">SUM(INDIRECT("'"&amp;TOTALCustomerSheets&amp;"'!"&amp;ADDRESS(ROW(),COLUMN())))</f>
        <v>0</v>
      </c>
      <c r="P165" s="143" cm="1">
        <f t="array" aca="1" ref="P165" ca="1">SUM(INDIRECT("'"&amp;TOTALCustomerSheets&amp;"'!"&amp;ADDRESS(ROW(),COLUMN())))</f>
        <v>0</v>
      </c>
      <c r="Q165" s="143" cm="1">
        <f t="array" aca="1" ref="Q165" ca="1">SUM(INDIRECT("'"&amp;TOTALCustomerSheets&amp;"'!"&amp;ADDRESS(ROW(),COLUMN())))</f>
        <v>0</v>
      </c>
      <c r="R165" s="143" cm="1">
        <f t="array" aca="1" ref="R165" ca="1">SUM(INDIRECT("'"&amp;TOTALCustomerSheets&amp;"'!"&amp;ADDRESS(ROW(),COLUMN())))</f>
        <v>0</v>
      </c>
      <c r="S165" s="143" cm="1">
        <f t="array" aca="1" ref="S165" ca="1">SUM(INDIRECT("'"&amp;TOTALCustomerSheets&amp;"'!"&amp;ADDRESS(ROW(),COLUMN())))</f>
        <v>0</v>
      </c>
      <c r="T165" s="143" cm="1">
        <f t="array" aca="1" ref="T165" ca="1">SUM(INDIRECT("'"&amp;TOTALCustomerSheets&amp;"'!"&amp;ADDRESS(ROW(),COLUMN())))</f>
        <v>0</v>
      </c>
      <c r="U165" s="143" cm="1">
        <f t="array" aca="1" ref="U165" ca="1">SUM(INDIRECT("'"&amp;TOTALCustomerSheets&amp;"'!"&amp;ADDRESS(ROW(),COLUMN())))</f>
        <v>0</v>
      </c>
      <c r="V165" s="143" cm="1">
        <f t="array" aca="1" ref="V165" ca="1">SUM(INDIRECT("'"&amp;TOTALCustomerSheets&amp;"'!"&amp;ADDRESS(ROW(),COLUMN())))</f>
        <v>0</v>
      </c>
      <c r="W165" s="143" cm="1">
        <f t="array" aca="1" ref="W165" ca="1">SUM(INDIRECT("'"&amp;TOTALCustomerSheets&amp;"'!"&amp;ADDRESS(ROW(),COLUMN())))</f>
        <v>0</v>
      </c>
      <c r="X165" s="143" cm="1">
        <f t="array" aca="1" ref="X165" ca="1">SUM(INDIRECT("'"&amp;TOTALCustomerSheets&amp;"'!"&amp;ADDRESS(ROW(),COLUMN())))</f>
        <v>0</v>
      </c>
      <c r="Y165" s="143" cm="1">
        <f t="array" aca="1" ref="Y165" ca="1">SUM(INDIRECT("'"&amp;TOTALCustomerSheets&amp;"'!"&amp;ADDRESS(ROW(),COLUMN())))</f>
        <v>0</v>
      </c>
      <c r="Z165" s="143" cm="1">
        <f t="array" aca="1" ref="Z165" ca="1">SUM(INDIRECT("'"&amp;TOTALCustomerSheets&amp;"'!"&amp;ADDRESS(ROW(),COLUMN())))</f>
        <v>0</v>
      </c>
    </row>
    <row r="166" spans="1:26" outlineLevel="1">
      <c r="A166" s="113">
        <f>IF(ISBLANK('Input-Accounts'!A166),"",'Input-Accounts'!A166)</f>
        <v>142</v>
      </c>
      <c r="B166" s="17" t="str">
        <f>IF(ISBLANK('Input-Accounts'!B166),"",'Input-Accounts'!B166)</f>
        <v xml:space="preserve">Informational and instructional advertising expenses </v>
      </c>
      <c r="C166" s="113">
        <f>IF(ISBLANK('Input-Accounts'!C166),"",'Input-Accounts'!C166)</f>
        <v>909</v>
      </c>
      <c r="D166" s="143" cm="1">
        <f t="array" aca="1" ref="D166" ca="1">SUM(INDIRECT("'"&amp;TOTALCustomerSheets&amp;"'!"&amp;ADDRESS(ROW(),COLUMN())))</f>
        <v>67654.104613691074</v>
      </c>
      <c r="E166" s="143">
        <f t="shared" ca="1" si="18"/>
        <v>0</v>
      </c>
      <c r="F166" s="89"/>
      <c r="G166" s="143" cm="1">
        <f t="array" aca="1" ref="G166" ca="1">SUM(INDIRECT("'"&amp;TOTALCustomerSheets&amp;"'!"&amp;ADDRESS(ROW(),COLUMN())))</f>
        <v>59390.345057897881</v>
      </c>
      <c r="H166" s="143" cm="1">
        <f t="array" aca="1" ref="H166" ca="1">SUM(INDIRECT("'"&amp;TOTALCustomerSheets&amp;"'!"&amp;ADDRESS(ROW(),COLUMN())))</f>
        <v>8031.1534692700025</v>
      </c>
      <c r="I166" s="143" cm="1">
        <f t="array" aca="1" ref="I166" ca="1">SUM(INDIRECT("'"&amp;TOTALCustomerSheets&amp;"'!"&amp;ADDRESS(ROW(),COLUMN())))</f>
        <v>143.74533436826189</v>
      </c>
      <c r="J166" s="143" cm="1">
        <f t="array" aca="1" ref="J166" ca="1">SUM(INDIRECT("'"&amp;TOTALCustomerSheets&amp;"'!"&amp;ADDRESS(ROW(),COLUMN())))</f>
        <v>28.749066873652382</v>
      </c>
      <c r="K166" s="143" cm="1">
        <f t="array" aca="1" ref="K166" ca="1">SUM(INDIRECT("'"&amp;TOTALCustomerSheets&amp;"'!"&amp;ADDRESS(ROW(),COLUMN())))</f>
        <v>2.032762304197643</v>
      </c>
      <c r="L166" s="143" cm="1">
        <f t="array" aca="1" ref="L166" ca="1">SUM(INDIRECT("'"&amp;TOTALCustomerSheets&amp;"'!"&amp;ADDRESS(ROW(),COLUMN())))</f>
        <v>56.046160672877882</v>
      </c>
      <c r="M166" s="143" cm="1">
        <f t="array" aca="1" ref="M166" ca="1">SUM(INDIRECT("'"&amp;TOTALCustomerSheets&amp;"'!"&amp;ADDRESS(ROW(),COLUMN())))</f>
        <v>2.032762304197643</v>
      </c>
      <c r="N166" s="143" cm="1">
        <f t="array" aca="1" ref="N166" ca="1">SUM(INDIRECT("'"&amp;TOTALCustomerSheets&amp;"'!"&amp;ADDRESS(ROW(),COLUMN())))</f>
        <v>0</v>
      </c>
      <c r="O166" s="143" cm="1">
        <f t="array" aca="1" ref="O166" ca="1">SUM(INDIRECT("'"&amp;TOTALCustomerSheets&amp;"'!"&amp;ADDRESS(ROW(),COLUMN())))</f>
        <v>0</v>
      </c>
      <c r="P166" s="143" cm="1">
        <f t="array" aca="1" ref="P166" ca="1">SUM(INDIRECT("'"&amp;TOTALCustomerSheets&amp;"'!"&amp;ADDRESS(ROW(),COLUMN())))</f>
        <v>0</v>
      </c>
      <c r="Q166" s="143" cm="1">
        <f t="array" aca="1" ref="Q166" ca="1">SUM(INDIRECT("'"&amp;TOTALCustomerSheets&amp;"'!"&amp;ADDRESS(ROW(),COLUMN())))</f>
        <v>0</v>
      </c>
      <c r="R166" s="143" cm="1">
        <f t="array" aca="1" ref="R166" ca="1">SUM(INDIRECT("'"&amp;TOTALCustomerSheets&amp;"'!"&amp;ADDRESS(ROW(),COLUMN())))</f>
        <v>0</v>
      </c>
      <c r="S166" s="143" cm="1">
        <f t="array" aca="1" ref="S166" ca="1">SUM(INDIRECT("'"&amp;TOTALCustomerSheets&amp;"'!"&amp;ADDRESS(ROW(),COLUMN())))</f>
        <v>0</v>
      </c>
      <c r="T166" s="143" cm="1">
        <f t="array" aca="1" ref="T166" ca="1">SUM(INDIRECT("'"&amp;TOTALCustomerSheets&amp;"'!"&amp;ADDRESS(ROW(),COLUMN())))</f>
        <v>0</v>
      </c>
      <c r="U166" s="143" cm="1">
        <f t="array" aca="1" ref="U166" ca="1">SUM(INDIRECT("'"&amp;TOTALCustomerSheets&amp;"'!"&amp;ADDRESS(ROW(),COLUMN())))</f>
        <v>0</v>
      </c>
      <c r="V166" s="143" cm="1">
        <f t="array" aca="1" ref="V166" ca="1">SUM(INDIRECT("'"&amp;TOTALCustomerSheets&amp;"'!"&amp;ADDRESS(ROW(),COLUMN())))</f>
        <v>0</v>
      </c>
      <c r="W166" s="143" cm="1">
        <f t="array" aca="1" ref="W166" ca="1">SUM(INDIRECT("'"&amp;TOTALCustomerSheets&amp;"'!"&amp;ADDRESS(ROW(),COLUMN())))</f>
        <v>0</v>
      </c>
      <c r="X166" s="143" cm="1">
        <f t="array" aca="1" ref="X166" ca="1">SUM(INDIRECT("'"&amp;TOTALCustomerSheets&amp;"'!"&amp;ADDRESS(ROW(),COLUMN())))</f>
        <v>0</v>
      </c>
      <c r="Y166" s="143" cm="1">
        <f t="array" aca="1" ref="Y166" ca="1">SUM(INDIRECT("'"&amp;TOTALCustomerSheets&amp;"'!"&amp;ADDRESS(ROW(),COLUMN())))</f>
        <v>0</v>
      </c>
      <c r="Z166" s="143" cm="1">
        <f t="array" aca="1" ref="Z166" ca="1">SUM(INDIRECT("'"&amp;TOTALCustomerSheets&amp;"'!"&amp;ADDRESS(ROW(),COLUMN())))</f>
        <v>0</v>
      </c>
    </row>
    <row r="167" spans="1:26" outlineLevel="1">
      <c r="A167" s="113">
        <f>IF(ISBLANK('Input-Accounts'!A167),"",'Input-Accounts'!A167)</f>
        <v>143</v>
      </c>
      <c r="B167" s="17" t="str">
        <f>IF(ISBLANK('Input-Accounts'!B167),"",'Input-Accounts'!B167)</f>
        <v>Miscellaneous customer service and informational expenses</v>
      </c>
      <c r="C167" s="113">
        <f>IF(ISBLANK('Input-Accounts'!C167),"",'Input-Accounts'!C167)</f>
        <v>910</v>
      </c>
      <c r="D167" s="143" cm="1">
        <f t="array" aca="1" ref="D167" ca="1">SUM(INDIRECT("'"&amp;TOTALCustomerSheets&amp;"'!"&amp;ADDRESS(ROW(),COLUMN())))</f>
        <v>156889.91411408054</v>
      </c>
      <c r="E167" s="143">
        <f ca="1">IFERROR(IF(D167="",0,IF(D167=0,0,IF(ABS(D167-SUM($G167:$Z167))&lt;Check_Limit,0,1))),1)</f>
        <v>0</v>
      </c>
      <c r="F167" s="89"/>
      <c r="G167" s="143" cm="1">
        <f t="array" aca="1" ref="G167" ca="1">SUM(INDIRECT("'"&amp;TOTALCustomerSheets&amp;"'!"&amp;ADDRESS(ROW(),COLUMN())))</f>
        <v>137726.2501446747</v>
      </c>
      <c r="H167" s="143" cm="1">
        <f t="array" aca="1" ref="H167" ca="1">SUM(INDIRECT("'"&amp;TOTALCustomerSheets&amp;"'!"&amp;ADDRESS(ROW(),COLUMN())))</f>
        <v>18624.250298270665</v>
      </c>
      <c r="I167" s="143" cm="1">
        <f t="array" aca="1" ref="I167" ca="1">SUM(INDIRECT("'"&amp;TOTALCustomerSheets&amp;"'!"&amp;ADDRESS(ROW(),COLUMN())))</f>
        <v>333.34552710601599</v>
      </c>
      <c r="J167" s="143" cm="1">
        <f t="array" aca="1" ref="J167" ca="1">SUM(INDIRECT("'"&amp;TOTALCustomerSheets&amp;"'!"&amp;ADDRESS(ROW(),COLUMN())))</f>
        <v>66.669105421203199</v>
      </c>
      <c r="K167" s="143" cm="1">
        <f t="array" aca="1" ref="K167" ca="1">SUM(INDIRECT("'"&amp;TOTALCustomerSheets&amp;"'!"&amp;ADDRESS(ROW(),COLUMN())))</f>
        <v>4.7139771509941655</v>
      </c>
      <c r="L167" s="143" cm="1">
        <f t="array" aca="1" ref="L167" ca="1">SUM(INDIRECT("'"&amp;TOTALCustomerSheets&amp;"'!"&amp;ADDRESS(ROW(),COLUMN())))</f>
        <v>129.971084305982</v>
      </c>
      <c r="M167" s="143" cm="1">
        <f t="array" aca="1" ref="M167" ca="1">SUM(INDIRECT("'"&amp;TOTALCustomerSheets&amp;"'!"&amp;ADDRESS(ROW(),COLUMN())))</f>
        <v>4.7139771509941655</v>
      </c>
      <c r="N167" s="143" cm="1">
        <f t="array" aca="1" ref="N167" ca="1">SUM(INDIRECT("'"&amp;TOTALCustomerSheets&amp;"'!"&amp;ADDRESS(ROW(),COLUMN())))</f>
        <v>0</v>
      </c>
      <c r="O167" s="143" cm="1">
        <f t="array" aca="1" ref="O167" ca="1">SUM(INDIRECT("'"&amp;TOTALCustomerSheets&amp;"'!"&amp;ADDRESS(ROW(),COLUMN())))</f>
        <v>0</v>
      </c>
      <c r="P167" s="143" cm="1">
        <f t="array" aca="1" ref="P167" ca="1">SUM(INDIRECT("'"&amp;TOTALCustomerSheets&amp;"'!"&amp;ADDRESS(ROW(),COLUMN())))</f>
        <v>0</v>
      </c>
      <c r="Q167" s="143" cm="1">
        <f t="array" aca="1" ref="Q167" ca="1">SUM(INDIRECT("'"&amp;TOTALCustomerSheets&amp;"'!"&amp;ADDRESS(ROW(),COLUMN())))</f>
        <v>0</v>
      </c>
      <c r="R167" s="143" cm="1">
        <f t="array" aca="1" ref="R167" ca="1">SUM(INDIRECT("'"&amp;TOTALCustomerSheets&amp;"'!"&amp;ADDRESS(ROW(),COLUMN())))</f>
        <v>0</v>
      </c>
      <c r="S167" s="143" cm="1">
        <f t="array" aca="1" ref="S167" ca="1">SUM(INDIRECT("'"&amp;TOTALCustomerSheets&amp;"'!"&amp;ADDRESS(ROW(),COLUMN())))</f>
        <v>0</v>
      </c>
      <c r="T167" s="143" cm="1">
        <f t="array" aca="1" ref="T167" ca="1">SUM(INDIRECT("'"&amp;TOTALCustomerSheets&amp;"'!"&amp;ADDRESS(ROW(),COLUMN())))</f>
        <v>0</v>
      </c>
      <c r="U167" s="143" cm="1">
        <f t="array" aca="1" ref="U167" ca="1">SUM(INDIRECT("'"&amp;TOTALCustomerSheets&amp;"'!"&amp;ADDRESS(ROW(),COLUMN())))</f>
        <v>0</v>
      </c>
      <c r="V167" s="143" cm="1">
        <f t="array" aca="1" ref="V167" ca="1">SUM(INDIRECT("'"&amp;TOTALCustomerSheets&amp;"'!"&amp;ADDRESS(ROW(),COLUMN())))</f>
        <v>0</v>
      </c>
      <c r="W167" s="143" cm="1">
        <f t="array" aca="1" ref="W167" ca="1">SUM(INDIRECT("'"&amp;TOTALCustomerSheets&amp;"'!"&amp;ADDRESS(ROW(),COLUMN())))</f>
        <v>0</v>
      </c>
      <c r="X167" s="143" cm="1">
        <f t="array" aca="1" ref="X167" ca="1">SUM(INDIRECT("'"&amp;TOTALCustomerSheets&amp;"'!"&amp;ADDRESS(ROW(),COLUMN())))</f>
        <v>0</v>
      </c>
      <c r="Y167" s="143" cm="1">
        <f t="array" aca="1" ref="Y167" ca="1">SUM(INDIRECT("'"&amp;TOTALCustomerSheets&amp;"'!"&amp;ADDRESS(ROW(),COLUMN())))</f>
        <v>0</v>
      </c>
      <c r="Z167" s="143" cm="1">
        <f t="array" aca="1" ref="Z167" ca="1">SUM(INDIRECT("'"&amp;TOTALCustomerSheets&amp;"'!"&amp;ADDRESS(ROW(),COLUMN())))</f>
        <v>0</v>
      </c>
    </row>
    <row r="168" spans="1:26" outlineLevel="1">
      <c r="A168" s="113">
        <f>IF(ISBLANK('Input-Accounts'!A168),"",'Input-Accounts'!A168)</f>
        <v>144</v>
      </c>
      <c r="B168" s="79" t="str">
        <f>IF(ISBLANK('Input-Accounts'!B168),"",'Input-Accounts'!B168)</f>
        <v>Subtotal - Customer Service &amp; Information Expenses</v>
      </c>
      <c r="C168" s="113" t="str">
        <f>IF(ISBLANK('Input-Accounts'!C168),"",'Input-Accounts'!C168)</f>
        <v/>
      </c>
      <c r="D168" s="144" cm="1">
        <f t="array" aca="1" ref="D168" ca="1">SUM(INDIRECT("'"&amp;TOTALCustomerSheets&amp;"'!"&amp;ADDRESS(ROW(),COLUMN())))</f>
        <v>88697.174299523846</v>
      </c>
      <c r="E168" s="143">
        <f t="shared" ca="1" si="18"/>
        <v>0</v>
      </c>
      <c r="G168" s="144" cm="1">
        <f t="array" aca="1" ref="G168" ca="1">SUM(INDIRECT("'"&amp;TOTALCustomerSheets&amp;"'!"&amp;ADDRESS(ROW(),COLUMN())))</f>
        <v>77863.06266838398</v>
      </c>
      <c r="H168" s="144" cm="1">
        <f t="array" aca="1" ref="H168" ca="1">SUM(INDIRECT("'"&amp;TOTALCustomerSheets&amp;"'!"&amp;ADDRESS(ROW(),COLUMN())))</f>
        <v>10529.155964114432</v>
      </c>
      <c r="I168" s="144" cm="1">
        <f t="array" aca="1" ref="I168" ca="1">SUM(INDIRECT("'"&amp;TOTALCustomerSheets&amp;"'!"&amp;ADDRESS(ROW(),COLUMN())))</f>
        <v>188.4557492853863</v>
      </c>
      <c r="J168" s="144" cm="1">
        <f t="array" aca="1" ref="J168" ca="1">SUM(INDIRECT("'"&amp;TOTALCustomerSheets&amp;"'!"&amp;ADDRESS(ROW(),COLUMN())))</f>
        <v>37.691149857077257</v>
      </c>
      <c r="K168" s="144" cm="1">
        <f t="array" aca="1" ref="K168" ca="1">SUM(INDIRECT("'"&amp;TOTALCustomerSheets&amp;"'!"&amp;ADDRESS(ROW(),COLUMN())))</f>
        <v>2.6650307979751595</v>
      </c>
      <c r="L168" s="144" cm="1">
        <f t="array" aca="1" ref="L168" ca="1">SUM(INDIRECT("'"&amp;TOTALCustomerSheets&amp;"'!"&amp;ADDRESS(ROW(),COLUMN())))</f>
        <v>73.478706287029411</v>
      </c>
      <c r="M168" s="144" cm="1">
        <f t="array" aca="1" ref="M168" ca="1">SUM(INDIRECT("'"&amp;TOTALCustomerSheets&amp;"'!"&amp;ADDRESS(ROW(),COLUMN())))</f>
        <v>2.6650307979751595</v>
      </c>
      <c r="N168" s="144" cm="1">
        <f t="array" aca="1" ref="N168" ca="1">SUM(INDIRECT("'"&amp;TOTALCustomerSheets&amp;"'!"&amp;ADDRESS(ROW(),COLUMN())))</f>
        <v>0</v>
      </c>
      <c r="O168" s="144" cm="1">
        <f t="array" aca="1" ref="O168" ca="1">SUM(INDIRECT("'"&amp;TOTALCustomerSheets&amp;"'!"&amp;ADDRESS(ROW(),COLUMN())))</f>
        <v>0</v>
      </c>
      <c r="P168" s="144" cm="1">
        <f t="array" aca="1" ref="P168" ca="1">SUM(INDIRECT("'"&amp;TOTALCustomerSheets&amp;"'!"&amp;ADDRESS(ROW(),COLUMN())))</f>
        <v>0</v>
      </c>
      <c r="Q168" s="144" cm="1">
        <f t="array" aca="1" ref="Q168" ca="1">SUM(INDIRECT("'"&amp;TOTALCustomerSheets&amp;"'!"&amp;ADDRESS(ROW(),COLUMN())))</f>
        <v>0</v>
      </c>
      <c r="R168" s="144" cm="1">
        <f t="array" aca="1" ref="R168" ca="1">SUM(INDIRECT("'"&amp;TOTALCustomerSheets&amp;"'!"&amp;ADDRESS(ROW(),COLUMN())))</f>
        <v>0</v>
      </c>
      <c r="S168" s="144" cm="1">
        <f t="array" aca="1" ref="S168" ca="1">SUM(INDIRECT("'"&amp;TOTALCustomerSheets&amp;"'!"&amp;ADDRESS(ROW(),COLUMN())))</f>
        <v>0</v>
      </c>
      <c r="T168" s="144" cm="1">
        <f t="array" aca="1" ref="T168" ca="1">SUM(INDIRECT("'"&amp;TOTALCustomerSheets&amp;"'!"&amp;ADDRESS(ROW(),COLUMN())))</f>
        <v>0</v>
      </c>
      <c r="U168" s="144" cm="1">
        <f t="array" aca="1" ref="U168" ca="1">SUM(INDIRECT("'"&amp;TOTALCustomerSheets&amp;"'!"&amp;ADDRESS(ROW(),COLUMN())))</f>
        <v>0</v>
      </c>
      <c r="V168" s="144" cm="1">
        <f t="array" aca="1" ref="V168" ca="1">SUM(INDIRECT("'"&amp;TOTALCustomerSheets&amp;"'!"&amp;ADDRESS(ROW(),COLUMN())))</f>
        <v>0</v>
      </c>
      <c r="W168" s="144" cm="1">
        <f t="array" aca="1" ref="W168" ca="1">SUM(INDIRECT("'"&amp;TOTALCustomerSheets&amp;"'!"&amp;ADDRESS(ROW(),COLUMN())))</f>
        <v>0</v>
      </c>
      <c r="X168" s="144" cm="1">
        <f t="array" aca="1" ref="X168" ca="1">SUM(INDIRECT("'"&amp;TOTALCustomerSheets&amp;"'!"&amp;ADDRESS(ROW(),COLUMN())))</f>
        <v>0</v>
      </c>
      <c r="Y168" s="144" cm="1">
        <f t="array" aca="1" ref="Y168" ca="1">SUM(INDIRECT("'"&amp;TOTALCustomerSheets&amp;"'!"&amp;ADDRESS(ROW(),COLUMN())))</f>
        <v>0</v>
      </c>
      <c r="Z168" s="144" cm="1">
        <f t="array" aca="1" ref="Z168" ca="1">SUM(INDIRECT("'"&amp;TOTALCustomerSheets&amp;"'!"&amp;ADDRESS(ROW(),COLUMN())))</f>
        <v>0</v>
      </c>
    </row>
    <row r="169" spans="1:26" outlineLevel="1">
      <c r="A169" s="113" t="str">
        <f>IF(ISBLANK('Input-Accounts'!A169),"",'Input-Accounts'!A169)</f>
        <v/>
      </c>
      <c r="B169" s="81" t="str">
        <f>IF(ISBLANK('Input-Accounts'!B169),"",'Input-Accounts'!B169)</f>
        <v/>
      </c>
      <c r="D169" s="143"/>
      <c r="E169" s="143">
        <f t="shared" si="18"/>
        <v>0</v>
      </c>
      <c r="F169" s="89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</row>
    <row r="170" spans="1:26" outlineLevel="1">
      <c r="A170" s="113">
        <f>IF(ISBLANK('Input-Accounts'!A170),"",'Input-Accounts'!A170)</f>
        <v>145</v>
      </c>
      <c r="B170" s="81" t="str">
        <f>IF(ISBLANK('Input-Accounts'!B170),"",'Input-Accounts'!B170)</f>
        <v>Sales Expenses</v>
      </c>
      <c r="D170" s="143"/>
      <c r="E170" s="143">
        <f t="shared" si="18"/>
        <v>0</v>
      </c>
      <c r="F170" s="89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</row>
    <row r="171" spans="1:26" outlineLevel="1">
      <c r="A171" s="113">
        <f>IF(ISBLANK('Input-Accounts'!A171),"",'Input-Accounts'!A171)</f>
        <v>146</v>
      </c>
      <c r="B171" s="17" t="str">
        <f>IF(ISBLANK('Input-Accounts'!B171),"",'Input-Accounts'!B171)</f>
        <v>Supervision</v>
      </c>
      <c r="C171" s="113">
        <f>IF(ISBLANK('Input-Accounts'!C171),"",'Input-Accounts'!C171)</f>
        <v>911</v>
      </c>
      <c r="D171" s="143" cm="1">
        <f t="array" aca="1" ref="D171" ca="1">SUM(INDIRECT("'"&amp;TOTALCustomerSheets&amp;"'!"&amp;ADDRESS(ROW(),COLUMN())))</f>
        <v>0</v>
      </c>
      <c r="E171" s="143">
        <f t="shared" ca="1" si="18"/>
        <v>0</v>
      </c>
      <c r="F171" s="89"/>
      <c r="G171" s="143" cm="1">
        <f t="array" aca="1" ref="G171" ca="1">SUM(INDIRECT("'"&amp;TOTALCustomerSheets&amp;"'!"&amp;ADDRESS(ROW(),COLUMN())))</f>
        <v>0</v>
      </c>
      <c r="H171" s="143" cm="1">
        <f t="array" aca="1" ref="H171" ca="1">SUM(INDIRECT("'"&amp;TOTALCustomerSheets&amp;"'!"&amp;ADDRESS(ROW(),COLUMN())))</f>
        <v>0</v>
      </c>
      <c r="I171" s="143" cm="1">
        <f t="array" aca="1" ref="I171" ca="1">SUM(INDIRECT("'"&amp;TOTALCustomerSheets&amp;"'!"&amp;ADDRESS(ROW(),COLUMN())))</f>
        <v>0</v>
      </c>
      <c r="J171" s="143" cm="1">
        <f t="array" aca="1" ref="J171" ca="1">SUM(INDIRECT("'"&amp;TOTALCustomerSheets&amp;"'!"&amp;ADDRESS(ROW(),COLUMN())))</f>
        <v>0</v>
      </c>
      <c r="K171" s="143" cm="1">
        <f t="array" aca="1" ref="K171" ca="1">SUM(INDIRECT("'"&amp;TOTALCustomerSheets&amp;"'!"&amp;ADDRESS(ROW(),COLUMN())))</f>
        <v>0</v>
      </c>
      <c r="L171" s="143" cm="1">
        <f t="array" aca="1" ref="L171" ca="1">SUM(INDIRECT("'"&amp;TOTALCustomerSheets&amp;"'!"&amp;ADDRESS(ROW(),COLUMN())))</f>
        <v>0</v>
      </c>
      <c r="M171" s="143" cm="1">
        <f t="array" aca="1" ref="M171" ca="1">SUM(INDIRECT("'"&amp;TOTALCustomerSheets&amp;"'!"&amp;ADDRESS(ROW(),COLUMN())))</f>
        <v>0</v>
      </c>
      <c r="N171" s="143" cm="1">
        <f t="array" aca="1" ref="N171" ca="1">SUM(INDIRECT("'"&amp;TOTALCustomerSheets&amp;"'!"&amp;ADDRESS(ROW(),COLUMN())))</f>
        <v>0</v>
      </c>
      <c r="O171" s="143" cm="1">
        <f t="array" aca="1" ref="O171" ca="1">SUM(INDIRECT("'"&amp;TOTALCustomerSheets&amp;"'!"&amp;ADDRESS(ROW(),COLUMN())))</f>
        <v>0</v>
      </c>
      <c r="P171" s="143" cm="1">
        <f t="array" aca="1" ref="P171" ca="1">SUM(INDIRECT("'"&amp;TOTALCustomerSheets&amp;"'!"&amp;ADDRESS(ROW(),COLUMN())))</f>
        <v>0</v>
      </c>
      <c r="Q171" s="143" cm="1">
        <f t="array" aca="1" ref="Q171" ca="1">SUM(INDIRECT("'"&amp;TOTALCustomerSheets&amp;"'!"&amp;ADDRESS(ROW(),COLUMN())))</f>
        <v>0</v>
      </c>
      <c r="R171" s="143" cm="1">
        <f t="array" aca="1" ref="R171" ca="1">SUM(INDIRECT("'"&amp;TOTALCustomerSheets&amp;"'!"&amp;ADDRESS(ROW(),COLUMN())))</f>
        <v>0</v>
      </c>
      <c r="S171" s="143" cm="1">
        <f t="array" aca="1" ref="S171" ca="1">SUM(INDIRECT("'"&amp;TOTALCustomerSheets&amp;"'!"&amp;ADDRESS(ROW(),COLUMN())))</f>
        <v>0</v>
      </c>
      <c r="T171" s="143" cm="1">
        <f t="array" aca="1" ref="T171" ca="1">SUM(INDIRECT("'"&amp;TOTALCustomerSheets&amp;"'!"&amp;ADDRESS(ROW(),COLUMN())))</f>
        <v>0</v>
      </c>
      <c r="U171" s="143" cm="1">
        <f t="array" aca="1" ref="U171" ca="1">SUM(INDIRECT("'"&amp;TOTALCustomerSheets&amp;"'!"&amp;ADDRESS(ROW(),COLUMN())))</f>
        <v>0</v>
      </c>
      <c r="V171" s="143" cm="1">
        <f t="array" aca="1" ref="V171" ca="1">SUM(INDIRECT("'"&amp;TOTALCustomerSheets&amp;"'!"&amp;ADDRESS(ROW(),COLUMN())))</f>
        <v>0</v>
      </c>
      <c r="W171" s="143" cm="1">
        <f t="array" aca="1" ref="W171" ca="1">SUM(INDIRECT("'"&amp;TOTALCustomerSheets&amp;"'!"&amp;ADDRESS(ROW(),COLUMN())))</f>
        <v>0</v>
      </c>
      <c r="X171" s="143" cm="1">
        <f t="array" aca="1" ref="X171" ca="1">SUM(INDIRECT("'"&amp;TOTALCustomerSheets&amp;"'!"&amp;ADDRESS(ROW(),COLUMN())))</f>
        <v>0</v>
      </c>
      <c r="Y171" s="143" cm="1">
        <f t="array" aca="1" ref="Y171" ca="1">SUM(INDIRECT("'"&amp;TOTALCustomerSheets&amp;"'!"&amp;ADDRESS(ROW(),COLUMN())))</f>
        <v>0</v>
      </c>
      <c r="Z171" s="143" cm="1">
        <f t="array" aca="1" ref="Z171" ca="1">SUM(INDIRECT("'"&amp;TOTALCustomerSheets&amp;"'!"&amp;ADDRESS(ROW(),COLUMN())))</f>
        <v>0</v>
      </c>
    </row>
    <row r="172" spans="1:26" outlineLevel="1">
      <c r="A172" s="113">
        <f>IF(ISBLANK('Input-Accounts'!A172),"",'Input-Accounts'!A172)</f>
        <v>147</v>
      </c>
      <c r="B172" s="17" t="str">
        <f>IF(ISBLANK('Input-Accounts'!B172),"",'Input-Accounts'!B172)</f>
        <v>Demonstrating and selling expenses</v>
      </c>
      <c r="C172" s="113">
        <f>IF(ISBLANK('Input-Accounts'!C172),"",'Input-Accounts'!C172)</f>
        <v>912</v>
      </c>
      <c r="D172" s="143" cm="1">
        <f t="array" aca="1" ref="D172" ca="1">SUM(INDIRECT("'"&amp;TOTALCustomerSheets&amp;"'!"&amp;ADDRESS(ROW(),COLUMN())))</f>
        <v>18653.453822037322</v>
      </c>
      <c r="E172" s="143">
        <f t="shared" ca="1" si="18"/>
        <v>0</v>
      </c>
      <c r="F172" s="89"/>
      <c r="G172" s="143" cm="1">
        <f t="array" aca="1" ref="G172" ca="1">SUM(INDIRECT("'"&amp;TOTALCustomerSheets&amp;"'!"&amp;ADDRESS(ROW(),COLUMN())))</f>
        <v>16374.986637369073</v>
      </c>
      <c r="H172" s="143" cm="1">
        <f t="array" aca="1" ref="H172" ca="1">SUM(INDIRECT("'"&amp;TOTALCustomerSheets&amp;"'!"&amp;ADDRESS(ROW(),COLUMN())))</f>
        <v>2214.3335017459713</v>
      </c>
      <c r="I172" s="143" cm="1">
        <f t="array" aca="1" ref="I172" ca="1">SUM(INDIRECT("'"&amp;TOTALCustomerSheets&amp;"'!"&amp;ADDRESS(ROW(),COLUMN())))</f>
        <v>39.633174839610056</v>
      </c>
      <c r="J172" s="143" cm="1">
        <f t="array" aca="1" ref="J172" ca="1">SUM(INDIRECT("'"&amp;TOTALCustomerSheets&amp;"'!"&amp;ADDRESS(ROW(),COLUMN())))</f>
        <v>7.9266349679220118</v>
      </c>
      <c r="K172" s="143" cm="1">
        <f t="array" aca="1" ref="K172" ca="1">SUM(INDIRECT("'"&amp;TOTALCustomerSheets&amp;"'!"&amp;ADDRESS(ROW(),COLUMN())))</f>
        <v>0.56046913914600083</v>
      </c>
      <c r="L172" s="143" cm="1">
        <f t="array" aca="1" ref="L172" ca="1">SUM(INDIRECT("'"&amp;TOTALCustomerSheets&amp;"'!"&amp;ADDRESS(ROW(),COLUMN())))</f>
        <v>15.452934836454023</v>
      </c>
      <c r="M172" s="143" cm="1">
        <f t="array" aca="1" ref="M172" ca="1">SUM(INDIRECT("'"&amp;TOTALCustomerSheets&amp;"'!"&amp;ADDRESS(ROW(),COLUMN())))</f>
        <v>0.56046913914600083</v>
      </c>
      <c r="N172" s="143" cm="1">
        <f t="array" aca="1" ref="N172" ca="1">SUM(INDIRECT("'"&amp;TOTALCustomerSheets&amp;"'!"&amp;ADDRESS(ROW(),COLUMN())))</f>
        <v>0</v>
      </c>
      <c r="O172" s="143" cm="1">
        <f t="array" aca="1" ref="O172" ca="1">SUM(INDIRECT("'"&amp;TOTALCustomerSheets&amp;"'!"&amp;ADDRESS(ROW(),COLUMN())))</f>
        <v>0</v>
      </c>
      <c r="P172" s="143" cm="1">
        <f t="array" aca="1" ref="P172" ca="1">SUM(INDIRECT("'"&amp;TOTALCustomerSheets&amp;"'!"&amp;ADDRESS(ROW(),COLUMN())))</f>
        <v>0</v>
      </c>
      <c r="Q172" s="143" cm="1">
        <f t="array" aca="1" ref="Q172" ca="1">SUM(INDIRECT("'"&amp;TOTALCustomerSheets&amp;"'!"&amp;ADDRESS(ROW(),COLUMN())))</f>
        <v>0</v>
      </c>
      <c r="R172" s="143" cm="1">
        <f t="array" aca="1" ref="R172" ca="1">SUM(INDIRECT("'"&amp;TOTALCustomerSheets&amp;"'!"&amp;ADDRESS(ROW(),COLUMN())))</f>
        <v>0</v>
      </c>
      <c r="S172" s="143" cm="1">
        <f t="array" aca="1" ref="S172" ca="1">SUM(INDIRECT("'"&amp;TOTALCustomerSheets&amp;"'!"&amp;ADDRESS(ROW(),COLUMN())))</f>
        <v>0</v>
      </c>
      <c r="T172" s="143" cm="1">
        <f t="array" aca="1" ref="T172" ca="1">SUM(INDIRECT("'"&amp;TOTALCustomerSheets&amp;"'!"&amp;ADDRESS(ROW(),COLUMN())))</f>
        <v>0</v>
      </c>
      <c r="U172" s="143" cm="1">
        <f t="array" aca="1" ref="U172" ca="1">SUM(INDIRECT("'"&amp;TOTALCustomerSheets&amp;"'!"&amp;ADDRESS(ROW(),COLUMN())))</f>
        <v>0</v>
      </c>
      <c r="V172" s="143" cm="1">
        <f t="array" aca="1" ref="V172" ca="1">SUM(INDIRECT("'"&amp;TOTALCustomerSheets&amp;"'!"&amp;ADDRESS(ROW(),COLUMN())))</f>
        <v>0</v>
      </c>
      <c r="W172" s="143" cm="1">
        <f t="array" aca="1" ref="W172" ca="1">SUM(INDIRECT("'"&amp;TOTALCustomerSheets&amp;"'!"&amp;ADDRESS(ROW(),COLUMN())))</f>
        <v>0</v>
      </c>
      <c r="X172" s="143" cm="1">
        <f t="array" aca="1" ref="X172" ca="1">SUM(INDIRECT("'"&amp;TOTALCustomerSheets&amp;"'!"&amp;ADDRESS(ROW(),COLUMN())))</f>
        <v>0</v>
      </c>
      <c r="Y172" s="143" cm="1">
        <f t="array" aca="1" ref="Y172" ca="1">SUM(INDIRECT("'"&amp;TOTALCustomerSheets&amp;"'!"&amp;ADDRESS(ROW(),COLUMN())))</f>
        <v>0</v>
      </c>
      <c r="Z172" s="143" cm="1">
        <f t="array" aca="1" ref="Z172" ca="1">SUM(INDIRECT("'"&amp;TOTALCustomerSheets&amp;"'!"&amp;ADDRESS(ROW(),COLUMN())))</f>
        <v>0</v>
      </c>
    </row>
    <row r="173" spans="1:26" outlineLevel="1">
      <c r="A173" s="113">
        <f>IF(ISBLANK('Input-Accounts'!A173),"",'Input-Accounts'!A173)</f>
        <v>148</v>
      </c>
      <c r="B173" s="17" t="str">
        <f>IF(ISBLANK('Input-Accounts'!B173),"",'Input-Accounts'!B173)</f>
        <v>Advertising expenses</v>
      </c>
      <c r="C173" s="113">
        <f>IF(ISBLANK('Input-Accounts'!C173),"",'Input-Accounts'!C173)</f>
        <v>913</v>
      </c>
      <c r="D173" s="143" cm="1">
        <f t="array" aca="1" ref="D173" ca="1">SUM(INDIRECT("'"&amp;TOTALCustomerSheets&amp;"'!"&amp;ADDRESS(ROW(),COLUMN())))</f>
        <v>0</v>
      </c>
      <c r="E173" s="143">
        <f t="shared" ca="1" si="18"/>
        <v>0</v>
      </c>
      <c r="F173" s="89"/>
      <c r="G173" s="143" cm="1">
        <f t="array" aca="1" ref="G173" ca="1">SUM(INDIRECT("'"&amp;TOTALCustomerSheets&amp;"'!"&amp;ADDRESS(ROW(),COLUMN())))</f>
        <v>0</v>
      </c>
      <c r="H173" s="143" cm="1">
        <f t="array" aca="1" ref="H173" ca="1">SUM(INDIRECT("'"&amp;TOTALCustomerSheets&amp;"'!"&amp;ADDRESS(ROW(),COLUMN())))</f>
        <v>0</v>
      </c>
      <c r="I173" s="143" cm="1">
        <f t="array" aca="1" ref="I173" ca="1">SUM(INDIRECT("'"&amp;TOTALCustomerSheets&amp;"'!"&amp;ADDRESS(ROW(),COLUMN())))</f>
        <v>0</v>
      </c>
      <c r="J173" s="143" cm="1">
        <f t="array" aca="1" ref="J173" ca="1">SUM(INDIRECT("'"&amp;TOTALCustomerSheets&amp;"'!"&amp;ADDRESS(ROW(),COLUMN())))</f>
        <v>0</v>
      </c>
      <c r="K173" s="143" cm="1">
        <f t="array" aca="1" ref="K173" ca="1">SUM(INDIRECT("'"&amp;TOTALCustomerSheets&amp;"'!"&amp;ADDRESS(ROW(),COLUMN())))</f>
        <v>0</v>
      </c>
      <c r="L173" s="143" cm="1">
        <f t="array" aca="1" ref="L173" ca="1">SUM(INDIRECT("'"&amp;TOTALCustomerSheets&amp;"'!"&amp;ADDRESS(ROW(),COLUMN())))</f>
        <v>0</v>
      </c>
      <c r="M173" s="143" cm="1">
        <f t="array" aca="1" ref="M173" ca="1">SUM(INDIRECT("'"&amp;TOTALCustomerSheets&amp;"'!"&amp;ADDRESS(ROW(),COLUMN())))</f>
        <v>0</v>
      </c>
      <c r="N173" s="143" cm="1">
        <f t="array" aca="1" ref="N173" ca="1">SUM(INDIRECT("'"&amp;TOTALCustomerSheets&amp;"'!"&amp;ADDRESS(ROW(),COLUMN())))</f>
        <v>0</v>
      </c>
      <c r="O173" s="143" cm="1">
        <f t="array" aca="1" ref="O173" ca="1">SUM(INDIRECT("'"&amp;TOTALCustomerSheets&amp;"'!"&amp;ADDRESS(ROW(),COLUMN())))</f>
        <v>0</v>
      </c>
      <c r="P173" s="143" cm="1">
        <f t="array" aca="1" ref="P173" ca="1">SUM(INDIRECT("'"&amp;TOTALCustomerSheets&amp;"'!"&amp;ADDRESS(ROW(),COLUMN())))</f>
        <v>0</v>
      </c>
      <c r="Q173" s="143" cm="1">
        <f t="array" aca="1" ref="Q173" ca="1">SUM(INDIRECT("'"&amp;TOTALCustomerSheets&amp;"'!"&amp;ADDRESS(ROW(),COLUMN())))</f>
        <v>0</v>
      </c>
      <c r="R173" s="143" cm="1">
        <f t="array" aca="1" ref="R173" ca="1">SUM(INDIRECT("'"&amp;TOTALCustomerSheets&amp;"'!"&amp;ADDRESS(ROW(),COLUMN())))</f>
        <v>0</v>
      </c>
      <c r="S173" s="143" cm="1">
        <f t="array" aca="1" ref="S173" ca="1">SUM(INDIRECT("'"&amp;TOTALCustomerSheets&amp;"'!"&amp;ADDRESS(ROW(),COLUMN())))</f>
        <v>0</v>
      </c>
      <c r="T173" s="143" cm="1">
        <f t="array" aca="1" ref="T173" ca="1">SUM(INDIRECT("'"&amp;TOTALCustomerSheets&amp;"'!"&amp;ADDRESS(ROW(),COLUMN())))</f>
        <v>0</v>
      </c>
      <c r="U173" s="143" cm="1">
        <f t="array" aca="1" ref="U173" ca="1">SUM(INDIRECT("'"&amp;TOTALCustomerSheets&amp;"'!"&amp;ADDRESS(ROW(),COLUMN())))</f>
        <v>0</v>
      </c>
      <c r="V173" s="143" cm="1">
        <f t="array" aca="1" ref="V173" ca="1">SUM(INDIRECT("'"&amp;TOTALCustomerSheets&amp;"'!"&amp;ADDRESS(ROW(),COLUMN())))</f>
        <v>0</v>
      </c>
      <c r="W173" s="143" cm="1">
        <f t="array" aca="1" ref="W173" ca="1">SUM(INDIRECT("'"&amp;TOTALCustomerSheets&amp;"'!"&amp;ADDRESS(ROW(),COLUMN())))</f>
        <v>0</v>
      </c>
      <c r="X173" s="143" cm="1">
        <f t="array" aca="1" ref="X173" ca="1">SUM(INDIRECT("'"&amp;TOTALCustomerSheets&amp;"'!"&amp;ADDRESS(ROW(),COLUMN())))</f>
        <v>0</v>
      </c>
      <c r="Y173" s="143" cm="1">
        <f t="array" aca="1" ref="Y173" ca="1">SUM(INDIRECT("'"&amp;TOTALCustomerSheets&amp;"'!"&amp;ADDRESS(ROW(),COLUMN())))</f>
        <v>0</v>
      </c>
      <c r="Z173" s="143" cm="1">
        <f t="array" aca="1" ref="Z173" ca="1">SUM(INDIRECT("'"&amp;TOTALCustomerSheets&amp;"'!"&amp;ADDRESS(ROW(),COLUMN())))</f>
        <v>0</v>
      </c>
    </row>
    <row r="174" spans="1:26" outlineLevel="1">
      <c r="A174" s="113">
        <f>IF(ISBLANK('Input-Accounts'!A174),"",'Input-Accounts'!A174)</f>
        <v>149</v>
      </c>
      <c r="B174" s="17" t="str">
        <f>IF(ISBLANK('Input-Accounts'!B174),"",'Input-Accounts'!B174)</f>
        <v>Miscellaneous sales expenses</v>
      </c>
      <c r="C174" s="113">
        <f>IF(ISBLANK('Input-Accounts'!C174),"",'Input-Accounts'!C174)</f>
        <v>916</v>
      </c>
      <c r="D174" s="143" cm="1">
        <f t="array" aca="1" ref="D174" ca="1">SUM(INDIRECT("'"&amp;TOTALCustomerSheets&amp;"'!"&amp;ADDRESS(ROW(),COLUMN())))</f>
        <v>0</v>
      </c>
      <c r="E174" s="143">
        <f t="shared" ca="1" si="18"/>
        <v>0</v>
      </c>
      <c r="F174" s="89"/>
      <c r="G174" s="143" cm="1">
        <f t="array" aca="1" ref="G174" ca="1">SUM(INDIRECT("'"&amp;TOTALCustomerSheets&amp;"'!"&amp;ADDRESS(ROW(),COLUMN())))</f>
        <v>0</v>
      </c>
      <c r="H174" s="143" cm="1">
        <f t="array" aca="1" ref="H174" ca="1">SUM(INDIRECT("'"&amp;TOTALCustomerSheets&amp;"'!"&amp;ADDRESS(ROW(),COLUMN())))</f>
        <v>0</v>
      </c>
      <c r="I174" s="143" cm="1">
        <f t="array" aca="1" ref="I174" ca="1">SUM(INDIRECT("'"&amp;TOTALCustomerSheets&amp;"'!"&amp;ADDRESS(ROW(),COLUMN())))</f>
        <v>0</v>
      </c>
      <c r="J174" s="143" cm="1">
        <f t="array" aca="1" ref="J174" ca="1">SUM(INDIRECT("'"&amp;TOTALCustomerSheets&amp;"'!"&amp;ADDRESS(ROW(),COLUMN())))</f>
        <v>0</v>
      </c>
      <c r="K174" s="143" cm="1">
        <f t="array" aca="1" ref="K174" ca="1">SUM(INDIRECT("'"&amp;TOTALCustomerSheets&amp;"'!"&amp;ADDRESS(ROW(),COLUMN())))</f>
        <v>0</v>
      </c>
      <c r="L174" s="143" cm="1">
        <f t="array" aca="1" ref="L174" ca="1">SUM(INDIRECT("'"&amp;TOTALCustomerSheets&amp;"'!"&amp;ADDRESS(ROW(),COLUMN())))</f>
        <v>0</v>
      </c>
      <c r="M174" s="143" cm="1">
        <f t="array" aca="1" ref="M174" ca="1">SUM(INDIRECT("'"&amp;TOTALCustomerSheets&amp;"'!"&amp;ADDRESS(ROW(),COLUMN())))</f>
        <v>0</v>
      </c>
      <c r="N174" s="143" cm="1">
        <f t="array" aca="1" ref="N174" ca="1">SUM(INDIRECT("'"&amp;TOTALCustomerSheets&amp;"'!"&amp;ADDRESS(ROW(),COLUMN())))</f>
        <v>0</v>
      </c>
      <c r="O174" s="143" cm="1">
        <f t="array" aca="1" ref="O174" ca="1">SUM(INDIRECT("'"&amp;TOTALCustomerSheets&amp;"'!"&amp;ADDRESS(ROW(),COLUMN())))</f>
        <v>0</v>
      </c>
      <c r="P174" s="143" cm="1">
        <f t="array" aca="1" ref="P174" ca="1">SUM(INDIRECT("'"&amp;TOTALCustomerSheets&amp;"'!"&amp;ADDRESS(ROW(),COLUMN())))</f>
        <v>0</v>
      </c>
      <c r="Q174" s="143" cm="1">
        <f t="array" aca="1" ref="Q174" ca="1">SUM(INDIRECT("'"&amp;TOTALCustomerSheets&amp;"'!"&amp;ADDRESS(ROW(),COLUMN())))</f>
        <v>0</v>
      </c>
      <c r="R174" s="143" cm="1">
        <f t="array" aca="1" ref="R174" ca="1">SUM(INDIRECT("'"&amp;TOTALCustomerSheets&amp;"'!"&amp;ADDRESS(ROW(),COLUMN())))</f>
        <v>0</v>
      </c>
      <c r="S174" s="143" cm="1">
        <f t="array" aca="1" ref="S174" ca="1">SUM(INDIRECT("'"&amp;TOTALCustomerSheets&amp;"'!"&amp;ADDRESS(ROW(),COLUMN())))</f>
        <v>0</v>
      </c>
      <c r="T174" s="143" cm="1">
        <f t="array" aca="1" ref="T174" ca="1">SUM(INDIRECT("'"&amp;TOTALCustomerSheets&amp;"'!"&amp;ADDRESS(ROW(),COLUMN())))</f>
        <v>0</v>
      </c>
      <c r="U174" s="143" cm="1">
        <f t="array" aca="1" ref="U174" ca="1">SUM(INDIRECT("'"&amp;TOTALCustomerSheets&amp;"'!"&amp;ADDRESS(ROW(),COLUMN())))</f>
        <v>0</v>
      </c>
      <c r="V174" s="143" cm="1">
        <f t="array" aca="1" ref="V174" ca="1">SUM(INDIRECT("'"&amp;TOTALCustomerSheets&amp;"'!"&amp;ADDRESS(ROW(),COLUMN())))</f>
        <v>0</v>
      </c>
      <c r="W174" s="143" cm="1">
        <f t="array" aca="1" ref="W174" ca="1">SUM(INDIRECT("'"&amp;TOTALCustomerSheets&amp;"'!"&amp;ADDRESS(ROW(),COLUMN())))</f>
        <v>0</v>
      </c>
      <c r="X174" s="143" cm="1">
        <f t="array" aca="1" ref="X174" ca="1">SUM(INDIRECT("'"&amp;TOTALCustomerSheets&amp;"'!"&amp;ADDRESS(ROW(),COLUMN())))</f>
        <v>0</v>
      </c>
      <c r="Y174" s="143" cm="1">
        <f t="array" aca="1" ref="Y174" ca="1">SUM(INDIRECT("'"&amp;TOTALCustomerSheets&amp;"'!"&amp;ADDRESS(ROW(),COLUMN())))</f>
        <v>0</v>
      </c>
      <c r="Z174" s="143" cm="1">
        <f t="array" aca="1" ref="Z174" ca="1">SUM(INDIRECT("'"&amp;TOTALCustomerSheets&amp;"'!"&amp;ADDRESS(ROW(),COLUMN())))</f>
        <v>0</v>
      </c>
    </row>
    <row r="175" spans="1:26" outlineLevel="1">
      <c r="A175" s="113">
        <f>IF(ISBLANK('Input-Accounts'!A175),"",'Input-Accounts'!A175)</f>
        <v>150</v>
      </c>
      <c r="B175" s="79" t="str">
        <f>IF(ISBLANK('Input-Accounts'!B175),"",'Input-Accounts'!B175)</f>
        <v>Subtotal - Sales Expenses</v>
      </c>
      <c r="C175" s="113" t="str">
        <f>IF(ISBLANK('Input-Accounts'!C175),"",'Input-Accounts'!C175)</f>
        <v/>
      </c>
      <c r="D175" s="144" cm="1">
        <f t="array" aca="1" ref="D175" ca="1">SUM(INDIRECT("'"&amp;TOTALCustomerSheets&amp;"'!"&amp;ADDRESS(ROW(),COLUMN())))</f>
        <v>18653.453822037322</v>
      </c>
      <c r="E175" s="143">
        <f t="shared" ca="1" si="18"/>
        <v>0</v>
      </c>
      <c r="G175" s="144" cm="1">
        <f t="array" aca="1" ref="G175" ca="1">SUM(INDIRECT("'"&amp;TOTALCustomerSheets&amp;"'!"&amp;ADDRESS(ROW(),COLUMN())))</f>
        <v>16374.986637369073</v>
      </c>
      <c r="H175" s="144" cm="1">
        <f t="array" aca="1" ref="H175" ca="1">SUM(INDIRECT("'"&amp;TOTALCustomerSheets&amp;"'!"&amp;ADDRESS(ROW(),COLUMN())))</f>
        <v>2214.3335017459713</v>
      </c>
      <c r="I175" s="144" cm="1">
        <f t="array" aca="1" ref="I175" ca="1">SUM(INDIRECT("'"&amp;TOTALCustomerSheets&amp;"'!"&amp;ADDRESS(ROW(),COLUMN())))</f>
        <v>39.633174839610056</v>
      </c>
      <c r="J175" s="144" cm="1">
        <f t="array" aca="1" ref="J175" ca="1">SUM(INDIRECT("'"&amp;TOTALCustomerSheets&amp;"'!"&amp;ADDRESS(ROW(),COLUMN())))</f>
        <v>7.9266349679220118</v>
      </c>
      <c r="K175" s="144" cm="1">
        <f t="array" aca="1" ref="K175" ca="1">SUM(INDIRECT("'"&amp;TOTALCustomerSheets&amp;"'!"&amp;ADDRESS(ROW(),COLUMN())))</f>
        <v>0.56046913914600083</v>
      </c>
      <c r="L175" s="144" cm="1">
        <f t="array" aca="1" ref="L175" ca="1">SUM(INDIRECT("'"&amp;TOTALCustomerSheets&amp;"'!"&amp;ADDRESS(ROW(),COLUMN())))</f>
        <v>15.452934836454023</v>
      </c>
      <c r="M175" s="144" cm="1">
        <f t="array" aca="1" ref="M175" ca="1">SUM(INDIRECT("'"&amp;TOTALCustomerSheets&amp;"'!"&amp;ADDRESS(ROW(),COLUMN())))</f>
        <v>0.56046913914600083</v>
      </c>
      <c r="N175" s="144" cm="1">
        <f t="array" aca="1" ref="N175" ca="1">SUM(INDIRECT("'"&amp;TOTALCustomerSheets&amp;"'!"&amp;ADDRESS(ROW(),COLUMN())))</f>
        <v>0</v>
      </c>
      <c r="O175" s="144" cm="1">
        <f t="array" aca="1" ref="O175" ca="1">SUM(INDIRECT("'"&amp;TOTALCustomerSheets&amp;"'!"&amp;ADDRESS(ROW(),COLUMN())))</f>
        <v>0</v>
      </c>
      <c r="P175" s="144" cm="1">
        <f t="array" aca="1" ref="P175" ca="1">SUM(INDIRECT("'"&amp;TOTALCustomerSheets&amp;"'!"&amp;ADDRESS(ROW(),COLUMN())))</f>
        <v>0</v>
      </c>
      <c r="Q175" s="144" cm="1">
        <f t="array" aca="1" ref="Q175" ca="1">SUM(INDIRECT("'"&amp;TOTALCustomerSheets&amp;"'!"&amp;ADDRESS(ROW(),COLUMN())))</f>
        <v>0</v>
      </c>
      <c r="R175" s="144" cm="1">
        <f t="array" aca="1" ref="R175" ca="1">SUM(INDIRECT("'"&amp;TOTALCustomerSheets&amp;"'!"&amp;ADDRESS(ROW(),COLUMN())))</f>
        <v>0</v>
      </c>
      <c r="S175" s="144" cm="1">
        <f t="array" aca="1" ref="S175" ca="1">SUM(INDIRECT("'"&amp;TOTALCustomerSheets&amp;"'!"&amp;ADDRESS(ROW(),COLUMN())))</f>
        <v>0</v>
      </c>
      <c r="T175" s="144" cm="1">
        <f t="array" aca="1" ref="T175" ca="1">SUM(INDIRECT("'"&amp;TOTALCustomerSheets&amp;"'!"&amp;ADDRESS(ROW(),COLUMN())))</f>
        <v>0</v>
      </c>
      <c r="U175" s="144" cm="1">
        <f t="array" aca="1" ref="U175" ca="1">SUM(INDIRECT("'"&amp;TOTALCustomerSheets&amp;"'!"&amp;ADDRESS(ROW(),COLUMN())))</f>
        <v>0</v>
      </c>
      <c r="V175" s="144" cm="1">
        <f t="array" aca="1" ref="V175" ca="1">SUM(INDIRECT("'"&amp;TOTALCustomerSheets&amp;"'!"&amp;ADDRESS(ROW(),COLUMN())))</f>
        <v>0</v>
      </c>
      <c r="W175" s="144" cm="1">
        <f t="array" aca="1" ref="W175" ca="1">SUM(INDIRECT("'"&amp;TOTALCustomerSheets&amp;"'!"&amp;ADDRESS(ROW(),COLUMN())))</f>
        <v>0</v>
      </c>
      <c r="X175" s="144" cm="1">
        <f t="array" aca="1" ref="X175" ca="1">SUM(INDIRECT("'"&amp;TOTALCustomerSheets&amp;"'!"&amp;ADDRESS(ROW(),COLUMN())))</f>
        <v>0</v>
      </c>
      <c r="Y175" s="144" cm="1">
        <f t="array" aca="1" ref="Y175" ca="1">SUM(INDIRECT("'"&amp;TOTALCustomerSheets&amp;"'!"&amp;ADDRESS(ROW(),COLUMN())))</f>
        <v>0</v>
      </c>
      <c r="Z175" s="144" cm="1">
        <f t="array" aca="1" ref="Z175" ca="1">SUM(INDIRECT("'"&amp;TOTALCustomerSheets&amp;"'!"&amp;ADDRESS(ROW(),COLUMN())))</f>
        <v>0</v>
      </c>
    </row>
    <row r="176" spans="1:26" outlineLevel="1">
      <c r="A176" s="113" t="str">
        <f>IF(ISBLANK('Input-Accounts'!A176),"",'Input-Accounts'!A176)</f>
        <v/>
      </c>
      <c r="B176" s="79" t="str">
        <f>IF(ISBLANK('Input-Accounts'!B176),"",'Input-Accounts'!B176)</f>
        <v/>
      </c>
      <c r="D176" s="143"/>
      <c r="E176" s="143">
        <f t="shared" si="18"/>
        <v>0</v>
      </c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</row>
    <row r="177" spans="1:26">
      <c r="A177" s="113">
        <f>IF(ISBLANK('Input-Accounts'!A177),"",'Input-Accounts'!A177)</f>
        <v>151</v>
      </c>
      <c r="B177" s="127" t="str">
        <f>IF(ISBLANK('Input-Accounts'!B177),"",'Input-Accounts'!B177)</f>
        <v>Total Customer Accounts, Service, and Sales Expense</v>
      </c>
      <c r="C177" s="113" t="str">
        <f>IF(ISBLANK('Input-Accounts'!C177),"",'Input-Accounts'!C177)</f>
        <v/>
      </c>
      <c r="D177" s="143" cm="1">
        <f t="array" aca="1" ref="D177" ca="1">SUM(INDIRECT("'"&amp;TOTALCustomerSheets&amp;"'!"&amp;ADDRESS(ROW(),COLUMN())))</f>
        <v>7132976.2884488329</v>
      </c>
      <c r="E177" s="143">
        <f t="shared" ca="1" si="18"/>
        <v>0</v>
      </c>
      <c r="F177" s="89"/>
      <c r="G177" s="143" cm="1">
        <f t="array" aca="1" ref="G177" ca="1">SUM(INDIRECT("'"&amp;TOTALCustomerSheets&amp;"'!"&amp;ADDRESS(ROW(),COLUMN())))</f>
        <v>5981112.1061663376</v>
      </c>
      <c r="H177" s="143" cm="1">
        <f t="array" aca="1" ref="H177" ca="1">SUM(INDIRECT("'"&amp;TOTALCustomerSheets&amp;"'!"&amp;ADDRESS(ROW(),COLUMN())))</f>
        <v>977129.90120432875</v>
      </c>
      <c r="I177" s="143" cm="1">
        <f t="array" aca="1" ref="I177" ca="1">SUM(INDIRECT("'"&amp;TOTALCustomerSheets&amp;"'!"&amp;ADDRESS(ROW(),COLUMN())))</f>
        <v>126688.39917069116</v>
      </c>
      <c r="J177" s="143" cm="1">
        <f t="array" aca="1" ref="J177" ca="1">SUM(INDIRECT("'"&amp;TOTALCustomerSheets&amp;"'!"&amp;ADDRESS(ROW(),COLUMN())))</f>
        <v>15541.93326428173</v>
      </c>
      <c r="K177" s="143" cm="1">
        <f t="array" aca="1" ref="K177" ca="1">SUM(INDIRECT("'"&amp;TOTALCustomerSheets&amp;"'!"&amp;ADDRESS(ROW(),COLUMN())))</f>
        <v>1095.7338673062836</v>
      </c>
      <c r="L177" s="143" cm="1">
        <f t="array" aca="1" ref="L177" ca="1">SUM(INDIRECT("'"&amp;TOTALCustomerSheets&amp;"'!"&amp;ADDRESS(ROW(),COLUMN())))</f>
        <v>30312.480908582194</v>
      </c>
      <c r="M177" s="143" cm="1">
        <f t="array" aca="1" ref="M177" ca="1">SUM(INDIRECT("'"&amp;TOTALCustomerSheets&amp;"'!"&amp;ADDRESS(ROW(),COLUMN())))</f>
        <v>1095.7338673062836</v>
      </c>
      <c r="N177" s="143" cm="1">
        <f t="array" aca="1" ref="N177" ca="1">SUM(INDIRECT("'"&amp;TOTALCustomerSheets&amp;"'!"&amp;ADDRESS(ROW(),COLUMN())))</f>
        <v>0</v>
      </c>
      <c r="O177" s="143" cm="1">
        <f t="array" aca="1" ref="O177" ca="1">SUM(INDIRECT("'"&amp;TOTALCustomerSheets&amp;"'!"&amp;ADDRESS(ROW(),COLUMN())))</f>
        <v>0</v>
      </c>
      <c r="P177" s="143" cm="1">
        <f t="array" aca="1" ref="P177" ca="1">SUM(INDIRECT("'"&amp;TOTALCustomerSheets&amp;"'!"&amp;ADDRESS(ROW(),COLUMN())))</f>
        <v>0</v>
      </c>
      <c r="Q177" s="143" cm="1">
        <f t="array" aca="1" ref="Q177" ca="1">SUM(INDIRECT("'"&amp;TOTALCustomerSheets&amp;"'!"&amp;ADDRESS(ROW(),COLUMN())))</f>
        <v>0</v>
      </c>
      <c r="R177" s="143" cm="1">
        <f t="array" aca="1" ref="R177" ca="1">SUM(INDIRECT("'"&amp;TOTALCustomerSheets&amp;"'!"&amp;ADDRESS(ROW(),COLUMN())))</f>
        <v>0</v>
      </c>
      <c r="S177" s="143" cm="1">
        <f t="array" aca="1" ref="S177" ca="1">SUM(INDIRECT("'"&amp;TOTALCustomerSheets&amp;"'!"&amp;ADDRESS(ROW(),COLUMN())))</f>
        <v>0</v>
      </c>
      <c r="T177" s="143" cm="1">
        <f t="array" aca="1" ref="T177" ca="1">SUM(INDIRECT("'"&amp;TOTALCustomerSheets&amp;"'!"&amp;ADDRESS(ROW(),COLUMN())))</f>
        <v>0</v>
      </c>
      <c r="U177" s="143" cm="1">
        <f t="array" aca="1" ref="U177" ca="1">SUM(INDIRECT("'"&amp;TOTALCustomerSheets&amp;"'!"&amp;ADDRESS(ROW(),COLUMN())))</f>
        <v>0</v>
      </c>
      <c r="V177" s="143" cm="1">
        <f t="array" aca="1" ref="V177" ca="1">SUM(INDIRECT("'"&amp;TOTALCustomerSheets&amp;"'!"&amp;ADDRESS(ROW(),COLUMN())))</f>
        <v>0</v>
      </c>
      <c r="W177" s="143" cm="1">
        <f t="array" aca="1" ref="W177" ca="1">SUM(INDIRECT("'"&amp;TOTALCustomerSheets&amp;"'!"&amp;ADDRESS(ROW(),COLUMN())))</f>
        <v>0</v>
      </c>
      <c r="X177" s="143" cm="1">
        <f t="array" aca="1" ref="X177" ca="1">SUM(INDIRECT("'"&amp;TOTALCustomerSheets&amp;"'!"&amp;ADDRESS(ROW(),COLUMN())))</f>
        <v>0</v>
      </c>
      <c r="Y177" s="143" cm="1">
        <f t="array" aca="1" ref="Y177" ca="1">SUM(INDIRECT("'"&amp;TOTALCustomerSheets&amp;"'!"&amp;ADDRESS(ROW(),COLUMN())))</f>
        <v>0</v>
      </c>
      <c r="Z177" s="143" cm="1">
        <f t="array" aca="1" ref="Z177" ca="1">SUM(INDIRECT("'"&amp;TOTALCustomerSheets&amp;"'!"&amp;ADDRESS(ROW(),COLUMN())))</f>
        <v>0</v>
      </c>
    </row>
    <row r="178" spans="1:26">
      <c r="A178" s="113" t="str">
        <f>IF(ISBLANK('Input-Accounts'!A178),"",'Input-Accounts'!A178)</f>
        <v/>
      </c>
      <c r="B178" s="127" t="str">
        <f>IF(ISBLANK('Input-Accounts'!B178),"",'Input-Accounts'!B178)</f>
        <v/>
      </c>
      <c r="D178" s="144"/>
      <c r="E178" s="143">
        <f t="shared" si="18"/>
        <v>0</v>
      </c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</row>
    <row r="179" spans="1:26">
      <c r="A179" s="113">
        <f>IF(ISBLANK('Input-Accounts'!A179),"",'Input-Accounts'!A179)</f>
        <v>152</v>
      </c>
      <c r="B179" s="127" t="str">
        <f>IF(ISBLANK('Input-Accounts'!B179),"",'Input-Accounts'!B179)</f>
        <v>Administrative and General Expenses</v>
      </c>
      <c r="D179" s="143"/>
      <c r="E179" s="143">
        <f t="shared" si="18"/>
        <v>0</v>
      </c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</row>
    <row r="180" spans="1:26" outlineLevel="1">
      <c r="A180" s="113">
        <f>IF(ISBLANK('Input-Accounts'!A180),"",'Input-Accounts'!A180)</f>
        <v>153</v>
      </c>
      <c r="B180" s="17" t="str">
        <f>IF(ISBLANK('Input-Accounts'!B180),"",'Input-Accounts'!B180)</f>
        <v>Administrative and general salaries</v>
      </c>
      <c r="C180" s="113">
        <f>IF(ISBLANK('Input-Accounts'!C180),"",'Input-Accounts'!C180)</f>
        <v>920</v>
      </c>
      <c r="D180" s="143" cm="1">
        <f t="array" aca="1" ref="D180" ca="1">SUM(INDIRECT("'"&amp;TOTALCustomerSheets&amp;"'!"&amp;ADDRESS(ROW(),COLUMN())))</f>
        <v>4260740.9722981686</v>
      </c>
      <c r="E180" s="143">
        <f t="shared" ca="1" si="18"/>
        <v>0</v>
      </c>
      <c r="F180" s="89"/>
      <c r="G180" s="143" cm="1">
        <f t="array" aca="1" ref="G180" ca="1">SUM(INDIRECT("'"&amp;TOTALCustomerSheets&amp;"'!"&amp;ADDRESS(ROW(),COLUMN())))</f>
        <v>3157559.2627972849</v>
      </c>
      <c r="H180" s="143" cm="1">
        <f t="array" aca="1" ref="H180" ca="1">SUM(INDIRECT("'"&amp;TOTALCustomerSheets&amp;"'!"&amp;ADDRESS(ROW(),COLUMN())))</f>
        <v>731240.71582922852</v>
      </c>
      <c r="I180" s="143" cm="1">
        <f t="array" aca="1" ref="I180" ca="1">SUM(INDIRECT("'"&amp;TOTALCustomerSheets&amp;"'!"&amp;ADDRESS(ROW(),COLUMN())))</f>
        <v>84258.128721165951</v>
      </c>
      <c r="J180" s="143" cm="1">
        <f t="array" aca="1" ref="J180" ca="1">SUM(INDIRECT("'"&amp;TOTALCustomerSheets&amp;"'!"&amp;ADDRESS(ROW(),COLUMN())))</f>
        <v>31149.805453720728</v>
      </c>
      <c r="K180" s="143" cm="1">
        <f t="array" aca="1" ref="K180" ca="1">SUM(INDIRECT("'"&amp;TOTALCustomerSheets&amp;"'!"&amp;ADDRESS(ROW(),COLUMN())))</f>
        <v>2654.967233116754</v>
      </c>
      <c r="L180" s="143" cm="1">
        <f t="array" aca="1" ref="L180" ca="1">SUM(INDIRECT("'"&amp;TOTALCustomerSheets&amp;"'!"&amp;ADDRESS(ROW(),COLUMN())))</f>
        <v>165095.35924531141</v>
      </c>
      <c r="M180" s="143" cm="1">
        <f t="array" aca="1" ref="M180" ca="1">SUM(INDIRECT("'"&amp;TOTALCustomerSheets&amp;"'!"&amp;ADDRESS(ROW(),COLUMN())))</f>
        <v>88782.733018340266</v>
      </c>
      <c r="N180" s="143" cm="1">
        <f t="array" aca="1" ref="N180" ca="1">SUM(INDIRECT("'"&amp;TOTALCustomerSheets&amp;"'!"&amp;ADDRESS(ROW(),COLUMN())))</f>
        <v>0</v>
      </c>
      <c r="O180" s="143" cm="1">
        <f t="array" aca="1" ref="O180" ca="1">SUM(INDIRECT("'"&amp;TOTALCustomerSheets&amp;"'!"&amp;ADDRESS(ROW(),COLUMN())))</f>
        <v>0</v>
      </c>
      <c r="P180" s="143" cm="1">
        <f t="array" aca="1" ref="P180" ca="1">SUM(INDIRECT("'"&amp;TOTALCustomerSheets&amp;"'!"&amp;ADDRESS(ROW(),COLUMN())))</f>
        <v>0</v>
      </c>
      <c r="Q180" s="143" cm="1">
        <f t="array" aca="1" ref="Q180" ca="1">SUM(INDIRECT("'"&amp;TOTALCustomerSheets&amp;"'!"&amp;ADDRESS(ROW(),COLUMN())))</f>
        <v>0</v>
      </c>
      <c r="R180" s="143" cm="1">
        <f t="array" aca="1" ref="R180" ca="1">SUM(INDIRECT("'"&amp;TOTALCustomerSheets&amp;"'!"&amp;ADDRESS(ROW(),COLUMN())))</f>
        <v>0</v>
      </c>
      <c r="S180" s="143" cm="1">
        <f t="array" aca="1" ref="S180" ca="1">SUM(INDIRECT("'"&amp;TOTALCustomerSheets&amp;"'!"&amp;ADDRESS(ROW(),COLUMN())))</f>
        <v>0</v>
      </c>
      <c r="T180" s="143" cm="1">
        <f t="array" aca="1" ref="T180" ca="1">SUM(INDIRECT("'"&amp;TOTALCustomerSheets&amp;"'!"&amp;ADDRESS(ROW(),COLUMN())))</f>
        <v>0</v>
      </c>
      <c r="U180" s="143" cm="1">
        <f t="array" aca="1" ref="U180" ca="1">SUM(INDIRECT("'"&amp;TOTALCustomerSheets&amp;"'!"&amp;ADDRESS(ROW(),COLUMN())))</f>
        <v>0</v>
      </c>
      <c r="V180" s="143" cm="1">
        <f t="array" aca="1" ref="V180" ca="1">SUM(INDIRECT("'"&amp;TOTALCustomerSheets&amp;"'!"&amp;ADDRESS(ROW(),COLUMN())))</f>
        <v>0</v>
      </c>
      <c r="W180" s="143" cm="1">
        <f t="array" aca="1" ref="W180" ca="1">SUM(INDIRECT("'"&amp;TOTALCustomerSheets&amp;"'!"&amp;ADDRESS(ROW(),COLUMN())))</f>
        <v>0</v>
      </c>
      <c r="X180" s="143" cm="1">
        <f t="array" aca="1" ref="X180" ca="1">SUM(INDIRECT("'"&amp;TOTALCustomerSheets&amp;"'!"&amp;ADDRESS(ROW(),COLUMN())))</f>
        <v>0</v>
      </c>
      <c r="Y180" s="143" cm="1">
        <f t="array" aca="1" ref="Y180" ca="1">SUM(INDIRECT("'"&amp;TOTALCustomerSheets&amp;"'!"&amp;ADDRESS(ROW(),COLUMN())))</f>
        <v>0</v>
      </c>
      <c r="Z180" s="143" cm="1">
        <f t="array" aca="1" ref="Z180" ca="1">SUM(INDIRECT("'"&amp;TOTALCustomerSheets&amp;"'!"&amp;ADDRESS(ROW(),COLUMN())))</f>
        <v>0</v>
      </c>
    </row>
    <row r="181" spans="1:26" outlineLevel="1">
      <c r="A181" s="113">
        <f>IF(ISBLANK('Input-Accounts'!A181),"",'Input-Accounts'!A181)</f>
        <v>154</v>
      </c>
      <c r="B181" s="17" t="str">
        <f>IF(ISBLANK('Input-Accounts'!B181),"",'Input-Accounts'!B181)</f>
        <v>Office supplies and expenses</v>
      </c>
      <c r="C181" s="113">
        <f>IF(ISBLANK('Input-Accounts'!C181),"",'Input-Accounts'!C181)</f>
        <v>921</v>
      </c>
      <c r="D181" s="143" cm="1">
        <f t="array" aca="1" ref="D181" ca="1">SUM(INDIRECT("'"&amp;TOTALCustomerSheets&amp;"'!"&amp;ADDRESS(ROW(),COLUMN())))</f>
        <v>2468151.9165294752</v>
      </c>
      <c r="E181" s="143">
        <f t="shared" ca="1" si="18"/>
        <v>0</v>
      </c>
      <c r="F181" s="89"/>
      <c r="G181" s="143" cm="1">
        <f t="array" aca="1" ref="G181" ca="1">SUM(INDIRECT("'"&amp;TOTALCustomerSheets&amp;"'!"&amp;ADDRESS(ROW(),COLUMN())))</f>
        <v>1829103.4345194956</v>
      </c>
      <c r="H181" s="143" cm="1">
        <f t="array" aca="1" ref="H181" ca="1">SUM(INDIRECT("'"&amp;TOTALCustomerSheets&amp;"'!"&amp;ADDRESS(ROW(),COLUMN())))</f>
        <v>423591.38608813653</v>
      </c>
      <c r="I181" s="143" cm="1">
        <f t="array" aca="1" ref="I181" ca="1">SUM(INDIRECT("'"&amp;TOTALCustomerSheets&amp;"'!"&amp;ADDRESS(ROW(),COLUMN())))</f>
        <v>48808.848798466621</v>
      </c>
      <c r="J181" s="143" cm="1">
        <f t="array" aca="1" ref="J181" ca="1">SUM(INDIRECT("'"&amp;TOTALCustomerSheets&amp;"'!"&amp;ADDRESS(ROW(),COLUMN())))</f>
        <v>18044.38536160345</v>
      </c>
      <c r="K181" s="143" cm="1">
        <f t="array" aca="1" ref="K181" ca="1">SUM(INDIRECT("'"&amp;TOTALCustomerSheets&amp;"'!"&amp;ADDRESS(ROW(),COLUMN())))</f>
        <v>1537.9631165903934</v>
      </c>
      <c r="L181" s="143" cm="1">
        <f t="array" aca="1" ref="L181" ca="1">SUM(INDIRECT("'"&amp;TOTALCustomerSheets&amp;"'!"&amp;ADDRESS(ROW(),COLUMN())))</f>
        <v>95636.04780969584</v>
      </c>
      <c r="M181" s="143" cm="1">
        <f t="array" aca="1" ref="M181" ca="1">SUM(INDIRECT("'"&amp;TOTALCustomerSheets&amp;"'!"&amp;ADDRESS(ROW(),COLUMN())))</f>
        <v>51429.850835486664</v>
      </c>
      <c r="N181" s="143" cm="1">
        <f t="array" aca="1" ref="N181" ca="1">SUM(INDIRECT("'"&amp;TOTALCustomerSheets&amp;"'!"&amp;ADDRESS(ROW(),COLUMN())))</f>
        <v>0</v>
      </c>
      <c r="O181" s="143" cm="1">
        <f t="array" aca="1" ref="O181" ca="1">SUM(INDIRECT("'"&amp;TOTALCustomerSheets&amp;"'!"&amp;ADDRESS(ROW(),COLUMN())))</f>
        <v>0</v>
      </c>
      <c r="P181" s="143" cm="1">
        <f t="array" aca="1" ref="P181" ca="1">SUM(INDIRECT("'"&amp;TOTALCustomerSheets&amp;"'!"&amp;ADDRESS(ROW(),COLUMN())))</f>
        <v>0</v>
      </c>
      <c r="Q181" s="143" cm="1">
        <f t="array" aca="1" ref="Q181" ca="1">SUM(INDIRECT("'"&amp;TOTALCustomerSheets&amp;"'!"&amp;ADDRESS(ROW(),COLUMN())))</f>
        <v>0</v>
      </c>
      <c r="R181" s="143" cm="1">
        <f t="array" aca="1" ref="R181" ca="1">SUM(INDIRECT("'"&amp;TOTALCustomerSheets&amp;"'!"&amp;ADDRESS(ROW(),COLUMN())))</f>
        <v>0</v>
      </c>
      <c r="S181" s="143" cm="1">
        <f t="array" aca="1" ref="S181" ca="1">SUM(INDIRECT("'"&amp;TOTALCustomerSheets&amp;"'!"&amp;ADDRESS(ROW(),COLUMN())))</f>
        <v>0</v>
      </c>
      <c r="T181" s="143" cm="1">
        <f t="array" aca="1" ref="T181" ca="1">SUM(INDIRECT("'"&amp;TOTALCustomerSheets&amp;"'!"&amp;ADDRESS(ROW(),COLUMN())))</f>
        <v>0</v>
      </c>
      <c r="U181" s="143" cm="1">
        <f t="array" aca="1" ref="U181" ca="1">SUM(INDIRECT("'"&amp;TOTALCustomerSheets&amp;"'!"&amp;ADDRESS(ROW(),COLUMN())))</f>
        <v>0</v>
      </c>
      <c r="V181" s="143" cm="1">
        <f t="array" aca="1" ref="V181" ca="1">SUM(INDIRECT("'"&amp;TOTALCustomerSheets&amp;"'!"&amp;ADDRESS(ROW(),COLUMN())))</f>
        <v>0</v>
      </c>
      <c r="W181" s="143" cm="1">
        <f t="array" aca="1" ref="W181" ca="1">SUM(INDIRECT("'"&amp;TOTALCustomerSheets&amp;"'!"&amp;ADDRESS(ROW(),COLUMN())))</f>
        <v>0</v>
      </c>
      <c r="X181" s="143" cm="1">
        <f t="array" aca="1" ref="X181" ca="1">SUM(INDIRECT("'"&amp;TOTALCustomerSheets&amp;"'!"&amp;ADDRESS(ROW(),COLUMN())))</f>
        <v>0</v>
      </c>
      <c r="Y181" s="143" cm="1">
        <f t="array" aca="1" ref="Y181" ca="1">SUM(INDIRECT("'"&amp;TOTALCustomerSheets&amp;"'!"&amp;ADDRESS(ROW(),COLUMN())))</f>
        <v>0</v>
      </c>
      <c r="Z181" s="143" cm="1">
        <f t="array" aca="1" ref="Z181" ca="1">SUM(INDIRECT("'"&amp;TOTALCustomerSheets&amp;"'!"&amp;ADDRESS(ROW(),COLUMN())))</f>
        <v>0</v>
      </c>
    </row>
    <row r="182" spans="1:26" outlineLevel="1">
      <c r="A182" s="113">
        <f>IF(ISBLANK('Input-Accounts'!A182),"",'Input-Accounts'!A182)</f>
        <v>155</v>
      </c>
      <c r="B182" s="17" t="str">
        <f>IF(ISBLANK('Input-Accounts'!B182),"",'Input-Accounts'!B182)</f>
        <v>Outside services employed</v>
      </c>
      <c r="C182" s="113">
        <f>IF(ISBLANK('Input-Accounts'!C182),"",'Input-Accounts'!C182)</f>
        <v>923</v>
      </c>
      <c r="D182" s="143" cm="1">
        <f t="array" aca="1" ref="D182" ca="1">SUM(INDIRECT("'"&amp;TOTALCustomerSheets&amp;"'!"&amp;ADDRESS(ROW(),COLUMN())))</f>
        <v>1359792.969707201</v>
      </c>
      <c r="E182" s="143">
        <f t="shared" ca="1" si="18"/>
        <v>0</v>
      </c>
      <c r="F182" s="89"/>
      <c r="G182" s="143" cm="1">
        <f t="array" aca="1" ref="G182" ca="1">SUM(INDIRECT("'"&amp;TOTALCustomerSheets&amp;"'!"&amp;ADDRESS(ROW(),COLUMN())))</f>
        <v>1007718.3557745576</v>
      </c>
      <c r="H182" s="143" cm="1">
        <f t="array" aca="1" ref="H182" ca="1">SUM(INDIRECT("'"&amp;TOTALCustomerSheets&amp;"'!"&amp;ADDRESS(ROW(),COLUMN())))</f>
        <v>233371.61095055231</v>
      </c>
      <c r="I182" s="143" cm="1">
        <f t="array" aca="1" ref="I182" ca="1">SUM(INDIRECT("'"&amp;TOTALCustomerSheets&amp;"'!"&amp;ADDRESS(ROW(),COLUMN())))</f>
        <v>26890.536603995166</v>
      </c>
      <c r="J182" s="143" cm="1">
        <f t="array" aca="1" ref="J182" ca="1">SUM(INDIRECT("'"&amp;TOTALCustomerSheets&amp;"'!"&amp;ADDRESS(ROW(),COLUMN())))</f>
        <v>9941.2958307272329</v>
      </c>
      <c r="K182" s="143" cm="1">
        <f t="array" aca="1" ref="K182" ca="1">SUM(INDIRECT("'"&amp;TOTALCustomerSheets&amp;"'!"&amp;ADDRESS(ROW(),COLUMN())))</f>
        <v>847.31876494427206</v>
      </c>
      <c r="L182" s="143" cm="1">
        <f t="array" aca="1" ref="L182" ca="1">SUM(INDIRECT("'"&amp;TOTALCustomerSheets&amp;"'!"&amp;ADDRESS(ROW(),COLUMN())))</f>
        <v>52689.311622708265</v>
      </c>
      <c r="M182" s="143" cm="1">
        <f t="array" aca="1" ref="M182" ca="1">SUM(INDIRECT("'"&amp;TOTALCustomerSheets&amp;"'!"&amp;ADDRESS(ROW(),COLUMN())))</f>
        <v>28334.540159716144</v>
      </c>
      <c r="N182" s="143" cm="1">
        <f t="array" aca="1" ref="N182" ca="1">SUM(INDIRECT("'"&amp;TOTALCustomerSheets&amp;"'!"&amp;ADDRESS(ROW(),COLUMN())))</f>
        <v>0</v>
      </c>
      <c r="O182" s="143" cm="1">
        <f t="array" aca="1" ref="O182" ca="1">SUM(INDIRECT("'"&amp;TOTALCustomerSheets&amp;"'!"&amp;ADDRESS(ROW(),COLUMN())))</f>
        <v>0</v>
      </c>
      <c r="P182" s="143" cm="1">
        <f t="array" aca="1" ref="P182" ca="1">SUM(INDIRECT("'"&amp;TOTALCustomerSheets&amp;"'!"&amp;ADDRESS(ROW(),COLUMN())))</f>
        <v>0</v>
      </c>
      <c r="Q182" s="143" cm="1">
        <f t="array" aca="1" ref="Q182" ca="1">SUM(INDIRECT("'"&amp;TOTALCustomerSheets&amp;"'!"&amp;ADDRESS(ROW(),COLUMN())))</f>
        <v>0</v>
      </c>
      <c r="R182" s="143" cm="1">
        <f t="array" aca="1" ref="R182" ca="1">SUM(INDIRECT("'"&amp;TOTALCustomerSheets&amp;"'!"&amp;ADDRESS(ROW(),COLUMN())))</f>
        <v>0</v>
      </c>
      <c r="S182" s="143" cm="1">
        <f t="array" aca="1" ref="S182" ca="1">SUM(INDIRECT("'"&amp;TOTALCustomerSheets&amp;"'!"&amp;ADDRESS(ROW(),COLUMN())))</f>
        <v>0</v>
      </c>
      <c r="T182" s="143" cm="1">
        <f t="array" aca="1" ref="T182" ca="1">SUM(INDIRECT("'"&amp;TOTALCustomerSheets&amp;"'!"&amp;ADDRESS(ROW(),COLUMN())))</f>
        <v>0</v>
      </c>
      <c r="U182" s="143" cm="1">
        <f t="array" aca="1" ref="U182" ca="1">SUM(INDIRECT("'"&amp;TOTALCustomerSheets&amp;"'!"&amp;ADDRESS(ROW(),COLUMN())))</f>
        <v>0</v>
      </c>
      <c r="V182" s="143" cm="1">
        <f t="array" aca="1" ref="V182" ca="1">SUM(INDIRECT("'"&amp;TOTALCustomerSheets&amp;"'!"&amp;ADDRESS(ROW(),COLUMN())))</f>
        <v>0</v>
      </c>
      <c r="W182" s="143" cm="1">
        <f t="array" aca="1" ref="W182" ca="1">SUM(INDIRECT("'"&amp;TOTALCustomerSheets&amp;"'!"&amp;ADDRESS(ROW(),COLUMN())))</f>
        <v>0</v>
      </c>
      <c r="X182" s="143" cm="1">
        <f t="array" aca="1" ref="X182" ca="1">SUM(INDIRECT("'"&amp;TOTALCustomerSheets&amp;"'!"&amp;ADDRESS(ROW(),COLUMN())))</f>
        <v>0</v>
      </c>
      <c r="Y182" s="143" cm="1">
        <f t="array" aca="1" ref="Y182" ca="1">SUM(INDIRECT("'"&amp;TOTALCustomerSheets&amp;"'!"&amp;ADDRESS(ROW(),COLUMN())))</f>
        <v>0</v>
      </c>
      <c r="Z182" s="143" cm="1">
        <f t="array" aca="1" ref="Z182" ca="1">SUM(INDIRECT("'"&amp;TOTALCustomerSheets&amp;"'!"&amp;ADDRESS(ROW(),COLUMN())))</f>
        <v>0</v>
      </c>
    </row>
    <row r="183" spans="1:26" outlineLevel="1">
      <c r="A183" s="113">
        <f>IF(B183="","",COUNTA(B$8:B183))</f>
        <v>175</v>
      </c>
      <c r="B183" s="17" t="str">
        <f>IF(ISBLANK('Input-Accounts'!B183),"",'Input-Accounts'!B183)</f>
        <v>Property insurance</v>
      </c>
      <c r="C183" s="113">
        <f>IF(ISBLANK('Input-Accounts'!C183),"",'Input-Accounts'!C183)</f>
        <v>924</v>
      </c>
      <c r="D183" s="143" cm="1">
        <f t="array" aca="1" ref="D183" ca="1">SUM(INDIRECT("'"&amp;TOTALCustomerSheets&amp;"'!"&amp;ADDRESS(ROW(),COLUMN())))</f>
        <v>33955.507323706333</v>
      </c>
      <c r="E183" s="143">
        <f t="shared" ca="1" si="18"/>
        <v>0</v>
      </c>
      <c r="F183" s="89"/>
      <c r="G183" s="143" cm="1">
        <f t="array" aca="1" ref="G183" ca="1">SUM(INDIRECT("'"&amp;TOTALCustomerSheets&amp;"'!"&amp;ADDRESS(ROW(),COLUMN())))</f>
        <v>26780.267682836369</v>
      </c>
      <c r="H183" s="143" cm="1">
        <f t="array" aca="1" ref="H183" ca="1">SUM(INDIRECT("'"&amp;TOTALCustomerSheets&amp;"'!"&amp;ADDRESS(ROW(),COLUMN())))</f>
        <v>5550.6205272689922</v>
      </c>
      <c r="I183" s="143" cm="1">
        <f t="array" aca="1" ref="I183" ca="1">SUM(INDIRECT("'"&amp;TOTALCustomerSheets&amp;"'!"&amp;ADDRESS(ROW(),COLUMN())))</f>
        <v>400.54076769043456</v>
      </c>
      <c r="J183" s="143" cm="1">
        <f t="array" aca="1" ref="J183" ca="1">SUM(INDIRECT("'"&amp;TOTALCustomerSheets&amp;"'!"&amp;ADDRESS(ROW(),COLUMN())))</f>
        <v>195.42647113297761</v>
      </c>
      <c r="K183" s="143" cm="1">
        <f t="array" aca="1" ref="K183" ca="1">SUM(INDIRECT("'"&amp;TOTALCustomerSheets&amp;"'!"&amp;ADDRESS(ROW(),COLUMN())))</f>
        <v>18.236845107188991</v>
      </c>
      <c r="L183" s="143" cm="1">
        <f t="array" aca="1" ref="L183" ca="1">SUM(INDIRECT("'"&amp;TOTALCustomerSheets&amp;"'!"&amp;ADDRESS(ROW(),COLUMN())))</f>
        <v>747.27875921933514</v>
      </c>
      <c r="M183" s="143" cm="1">
        <f t="array" aca="1" ref="M183" ca="1">SUM(INDIRECT("'"&amp;TOTALCustomerSheets&amp;"'!"&amp;ADDRESS(ROW(),COLUMN())))</f>
        <v>263.13627045103664</v>
      </c>
      <c r="N183" s="143" cm="1">
        <f t="array" aca="1" ref="N183" ca="1">SUM(INDIRECT("'"&amp;TOTALCustomerSheets&amp;"'!"&amp;ADDRESS(ROW(),COLUMN())))</f>
        <v>0</v>
      </c>
      <c r="O183" s="143" cm="1">
        <f t="array" aca="1" ref="O183" ca="1">SUM(INDIRECT("'"&amp;TOTALCustomerSheets&amp;"'!"&amp;ADDRESS(ROW(),COLUMN())))</f>
        <v>0</v>
      </c>
      <c r="P183" s="143" cm="1">
        <f t="array" aca="1" ref="P183" ca="1">SUM(INDIRECT("'"&amp;TOTALCustomerSheets&amp;"'!"&amp;ADDRESS(ROW(),COLUMN())))</f>
        <v>0</v>
      </c>
      <c r="Q183" s="143" cm="1">
        <f t="array" aca="1" ref="Q183" ca="1">SUM(INDIRECT("'"&amp;TOTALCustomerSheets&amp;"'!"&amp;ADDRESS(ROW(),COLUMN())))</f>
        <v>0</v>
      </c>
      <c r="R183" s="143" cm="1">
        <f t="array" aca="1" ref="R183" ca="1">SUM(INDIRECT("'"&amp;TOTALCustomerSheets&amp;"'!"&amp;ADDRESS(ROW(),COLUMN())))</f>
        <v>0</v>
      </c>
      <c r="S183" s="143" cm="1">
        <f t="array" aca="1" ref="S183" ca="1">SUM(INDIRECT("'"&amp;TOTALCustomerSheets&amp;"'!"&amp;ADDRESS(ROW(),COLUMN())))</f>
        <v>0</v>
      </c>
      <c r="T183" s="143" cm="1">
        <f t="array" aca="1" ref="T183" ca="1">SUM(INDIRECT("'"&amp;TOTALCustomerSheets&amp;"'!"&amp;ADDRESS(ROW(),COLUMN())))</f>
        <v>0</v>
      </c>
      <c r="U183" s="143" cm="1">
        <f t="array" aca="1" ref="U183" ca="1">SUM(INDIRECT("'"&amp;TOTALCustomerSheets&amp;"'!"&amp;ADDRESS(ROW(),COLUMN())))</f>
        <v>0</v>
      </c>
      <c r="V183" s="143" cm="1">
        <f t="array" aca="1" ref="V183" ca="1">SUM(INDIRECT("'"&amp;TOTALCustomerSheets&amp;"'!"&amp;ADDRESS(ROW(),COLUMN())))</f>
        <v>0</v>
      </c>
      <c r="W183" s="143" cm="1">
        <f t="array" aca="1" ref="W183" ca="1">SUM(INDIRECT("'"&amp;TOTALCustomerSheets&amp;"'!"&amp;ADDRESS(ROW(),COLUMN())))</f>
        <v>0</v>
      </c>
      <c r="X183" s="143" cm="1">
        <f t="array" aca="1" ref="X183" ca="1">SUM(INDIRECT("'"&amp;TOTALCustomerSheets&amp;"'!"&amp;ADDRESS(ROW(),COLUMN())))</f>
        <v>0</v>
      </c>
      <c r="Y183" s="143" cm="1">
        <f t="array" aca="1" ref="Y183" ca="1">SUM(INDIRECT("'"&amp;TOTALCustomerSheets&amp;"'!"&amp;ADDRESS(ROW(),COLUMN())))</f>
        <v>0</v>
      </c>
      <c r="Z183" s="143" cm="1">
        <f t="array" aca="1" ref="Z183" ca="1">SUM(INDIRECT("'"&amp;TOTALCustomerSheets&amp;"'!"&amp;ADDRESS(ROW(),COLUMN())))</f>
        <v>0</v>
      </c>
    </row>
    <row r="184" spans="1:26" outlineLevel="1">
      <c r="A184" s="113">
        <f>IF(ISBLANK('Input-Accounts'!A184),"",'Input-Accounts'!A184)</f>
        <v>157</v>
      </c>
      <c r="B184" s="17" t="str">
        <f>IF(ISBLANK('Input-Accounts'!B184),"",'Input-Accounts'!B184)</f>
        <v>Injuries and damages</v>
      </c>
      <c r="C184" s="113">
        <f>IF(ISBLANK('Input-Accounts'!C184),"",'Input-Accounts'!C184)</f>
        <v>925</v>
      </c>
      <c r="D184" s="143" cm="1">
        <f t="array" aca="1" ref="D184" ca="1">SUM(INDIRECT("'"&amp;TOTALCustomerSheets&amp;"'!"&amp;ADDRESS(ROW(),COLUMN())))</f>
        <v>1070930.4217454072</v>
      </c>
      <c r="E184" s="143">
        <f t="shared" ca="1" si="18"/>
        <v>0</v>
      </c>
      <c r="F184" s="89"/>
      <c r="G184" s="143" cm="1">
        <f t="array" aca="1" ref="G184" ca="1">SUM(INDIRECT("'"&amp;TOTALCustomerSheets&amp;"'!"&amp;ADDRESS(ROW(),COLUMN())))</f>
        <v>793647.46530688007</v>
      </c>
      <c r="H184" s="143" cm="1">
        <f t="array" aca="1" ref="H184" ca="1">SUM(INDIRECT("'"&amp;TOTALCustomerSheets&amp;"'!"&amp;ADDRESS(ROW(),COLUMN())))</f>
        <v>183796.18317374843</v>
      </c>
      <c r="I184" s="143" cm="1">
        <f t="array" aca="1" ref="I184" ca="1">SUM(INDIRECT("'"&amp;TOTALCustomerSheets&amp;"'!"&amp;ADDRESS(ROW(),COLUMN())))</f>
        <v>21178.145752936045</v>
      </c>
      <c r="J184" s="143" cm="1">
        <f t="array" aca="1" ref="J184" ca="1">SUM(INDIRECT("'"&amp;TOTALCustomerSheets&amp;"'!"&amp;ADDRESS(ROW(),COLUMN())))</f>
        <v>7829.4537285253273</v>
      </c>
      <c r="K184" s="143" cm="1">
        <f t="array" aca="1" ref="K184" ca="1">SUM(INDIRECT("'"&amp;TOTALCustomerSheets&amp;"'!"&amp;ADDRESS(ROW(),COLUMN())))</f>
        <v>667.32176331957203</v>
      </c>
      <c r="L184" s="143" cm="1">
        <f t="array" aca="1" ref="L184" ca="1">SUM(INDIRECT("'"&amp;TOTALCustomerSheets&amp;"'!"&amp;ADDRESS(ROW(),COLUMN())))</f>
        <v>41496.45422106592</v>
      </c>
      <c r="M184" s="143" cm="1">
        <f t="array" aca="1" ref="M184" ca="1">SUM(INDIRECT("'"&amp;TOTALCustomerSheets&amp;"'!"&amp;ADDRESS(ROW(),COLUMN())))</f>
        <v>22315.397798931783</v>
      </c>
      <c r="N184" s="143" cm="1">
        <f t="array" aca="1" ref="N184" ca="1">SUM(INDIRECT("'"&amp;TOTALCustomerSheets&amp;"'!"&amp;ADDRESS(ROW(),COLUMN())))</f>
        <v>0</v>
      </c>
      <c r="O184" s="143" cm="1">
        <f t="array" aca="1" ref="O184" ca="1">SUM(INDIRECT("'"&amp;TOTALCustomerSheets&amp;"'!"&amp;ADDRESS(ROW(),COLUMN())))</f>
        <v>0</v>
      </c>
      <c r="P184" s="143" cm="1">
        <f t="array" aca="1" ref="P184" ca="1">SUM(INDIRECT("'"&amp;TOTALCustomerSheets&amp;"'!"&amp;ADDRESS(ROW(),COLUMN())))</f>
        <v>0</v>
      </c>
      <c r="Q184" s="143" cm="1">
        <f t="array" aca="1" ref="Q184" ca="1">SUM(INDIRECT("'"&amp;TOTALCustomerSheets&amp;"'!"&amp;ADDRESS(ROW(),COLUMN())))</f>
        <v>0</v>
      </c>
      <c r="R184" s="143" cm="1">
        <f t="array" aca="1" ref="R184" ca="1">SUM(INDIRECT("'"&amp;TOTALCustomerSheets&amp;"'!"&amp;ADDRESS(ROW(),COLUMN())))</f>
        <v>0</v>
      </c>
      <c r="S184" s="143" cm="1">
        <f t="array" aca="1" ref="S184" ca="1">SUM(INDIRECT("'"&amp;TOTALCustomerSheets&amp;"'!"&amp;ADDRESS(ROW(),COLUMN())))</f>
        <v>0</v>
      </c>
      <c r="T184" s="143" cm="1">
        <f t="array" aca="1" ref="T184" ca="1">SUM(INDIRECT("'"&amp;TOTALCustomerSheets&amp;"'!"&amp;ADDRESS(ROW(),COLUMN())))</f>
        <v>0</v>
      </c>
      <c r="U184" s="143" cm="1">
        <f t="array" aca="1" ref="U184" ca="1">SUM(INDIRECT("'"&amp;TOTALCustomerSheets&amp;"'!"&amp;ADDRESS(ROW(),COLUMN())))</f>
        <v>0</v>
      </c>
      <c r="V184" s="143" cm="1">
        <f t="array" aca="1" ref="V184" ca="1">SUM(INDIRECT("'"&amp;TOTALCustomerSheets&amp;"'!"&amp;ADDRESS(ROW(),COLUMN())))</f>
        <v>0</v>
      </c>
      <c r="W184" s="143" cm="1">
        <f t="array" aca="1" ref="W184" ca="1">SUM(INDIRECT("'"&amp;TOTALCustomerSheets&amp;"'!"&amp;ADDRESS(ROW(),COLUMN())))</f>
        <v>0</v>
      </c>
      <c r="X184" s="143" cm="1">
        <f t="array" aca="1" ref="X184" ca="1">SUM(INDIRECT("'"&amp;TOTALCustomerSheets&amp;"'!"&amp;ADDRESS(ROW(),COLUMN())))</f>
        <v>0</v>
      </c>
      <c r="Y184" s="143" cm="1">
        <f t="array" aca="1" ref="Y184" ca="1">SUM(INDIRECT("'"&amp;TOTALCustomerSheets&amp;"'!"&amp;ADDRESS(ROW(),COLUMN())))</f>
        <v>0</v>
      </c>
      <c r="Z184" s="143" cm="1">
        <f t="array" aca="1" ref="Z184" ca="1">SUM(INDIRECT("'"&amp;TOTALCustomerSheets&amp;"'!"&amp;ADDRESS(ROW(),COLUMN())))</f>
        <v>0</v>
      </c>
    </row>
    <row r="185" spans="1:26" outlineLevel="1">
      <c r="A185" s="113">
        <f>IF(ISBLANK('Input-Accounts'!A185),"",'Input-Accounts'!A185)</f>
        <v>158</v>
      </c>
      <c r="B185" s="17" t="str">
        <f>IF(ISBLANK('Input-Accounts'!B185),"",'Input-Accounts'!B185)</f>
        <v>Employee pensions and benefits</v>
      </c>
      <c r="C185" s="113">
        <f>IF(ISBLANK('Input-Accounts'!C185),"",'Input-Accounts'!C185)</f>
        <v>926</v>
      </c>
      <c r="D185" s="143" cm="1">
        <f t="array" aca="1" ref="D185" ca="1">SUM(INDIRECT("'"&amp;TOTALCustomerSheets&amp;"'!"&amp;ADDRESS(ROW(),COLUMN())))</f>
        <v>3829822.3795200577</v>
      </c>
      <c r="E185" s="143">
        <f t="shared" ca="1" si="18"/>
        <v>0</v>
      </c>
      <c r="F185" s="89"/>
      <c r="G185" s="143" cm="1">
        <f t="array" aca="1" ref="G185" ca="1">SUM(INDIRECT("'"&amp;TOTALCustomerSheets&amp;"'!"&amp;ADDRESS(ROW(),COLUMN())))</f>
        <v>2838213.1671335101</v>
      </c>
      <c r="H185" s="143" cm="1">
        <f t="array" aca="1" ref="H185" ca="1">SUM(INDIRECT("'"&amp;TOTALCustomerSheets&amp;"'!"&amp;ADDRESS(ROW(),COLUMN())))</f>
        <v>657285.21787807578</v>
      </c>
      <c r="I185" s="143" cm="1">
        <f t="array" aca="1" ref="I185" ca="1">SUM(INDIRECT("'"&amp;TOTALCustomerSheets&amp;"'!"&amp;ADDRESS(ROW(),COLUMN())))</f>
        <v>75736.513702861368</v>
      </c>
      <c r="J185" s="143" cm="1">
        <f t="array" aca="1" ref="J185" ca="1">SUM(INDIRECT("'"&amp;TOTALCustomerSheets&amp;"'!"&amp;ADDRESS(ROW(),COLUMN())))</f>
        <v>27999.407337829372</v>
      </c>
      <c r="K185" s="143" cm="1">
        <f t="array" aca="1" ref="K185" ca="1">SUM(INDIRECT("'"&amp;TOTALCustomerSheets&amp;"'!"&amp;ADDRESS(ROW(),COLUMN())))</f>
        <v>2386.4517914588273</v>
      </c>
      <c r="L185" s="143" cm="1">
        <f t="array" aca="1" ref="L185" ca="1">SUM(INDIRECT("'"&amp;TOTALCustomerSheets&amp;"'!"&amp;ADDRESS(ROW(),COLUMN())))</f>
        <v>148398.10861620001</v>
      </c>
      <c r="M185" s="143" cm="1">
        <f t="array" aca="1" ref="M185" ca="1">SUM(INDIRECT("'"&amp;TOTALCustomerSheets&amp;"'!"&amp;ADDRESS(ROW(),COLUMN())))</f>
        <v>79803.513060122015</v>
      </c>
      <c r="N185" s="143" cm="1">
        <f t="array" aca="1" ref="N185" ca="1">SUM(INDIRECT("'"&amp;TOTALCustomerSheets&amp;"'!"&amp;ADDRESS(ROW(),COLUMN())))</f>
        <v>0</v>
      </c>
      <c r="O185" s="143" cm="1">
        <f t="array" aca="1" ref="O185" ca="1">SUM(INDIRECT("'"&amp;TOTALCustomerSheets&amp;"'!"&amp;ADDRESS(ROW(),COLUMN())))</f>
        <v>0</v>
      </c>
      <c r="P185" s="143" cm="1">
        <f t="array" aca="1" ref="P185" ca="1">SUM(INDIRECT("'"&amp;TOTALCustomerSheets&amp;"'!"&amp;ADDRESS(ROW(),COLUMN())))</f>
        <v>0</v>
      </c>
      <c r="Q185" s="143" cm="1">
        <f t="array" aca="1" ref="Q185" ca="1">SUM(INDIRECT("'"&amp;TOTALCustomerSheets&amp;"'!"&amp;ADDRESS(ROW(),COLUMN())))</f>
        <v>0</v>
      </c>
      <c r="R185" s="143" cm="1">
        <f t="array" aca="1" ref="R185" ca="1">SUM(INDIRECT("'"&amp;TOTALCustomerSheets&amp;"'!"&amp;ADDRESS(ROW(),COLUMN())))</f>
        <v>0</v>
      </c>
      <c r="S185" s="143" cm="1">
        <f t="array" aca="1" ref="S185" ca="1">SUM(INDIRECT("'"&amp;TOTALCustomerSheets&amp;"'!"&amp;ADDRESS(ROW(),COLUMN())))</f>
        <v>0</v>
      </c>
      <c r="T185" s="143" cm="1">
        <f t="array" aca="1" ref="T185" ca="1">SUM(INDIRECT("'"&amp;TOTALCustomerSheets&amp;"'!"&amp;ADDRESS(ROW(),COLUMN())))</f>
        <v>0</v>
      </c>
      <c r="U185" s="143" cm="1">
        <f t="array" aca="1" ref="U185" ca="1">SUM(INDIRECT("'"&amp;TOTALCustomerSheets&amp;"'!"&amp;ADDRESS(ROW(),COLUMN())))</f>
        <v>0</v>
      </c>
      <c r="V185" s="143" cm="1">
        <f t="array" aca="1" ref="V185" ca="1">SUM(INDIRECT("'"&amp;TOTALCustomerSheets&amp;"'!"&amp;ADDRESS(ROW(),COLUMN())))</f>
        <v>0</v>
      </c>
      <c r="W185" s="143" cm="1">
        <f t="array" aca="1" ref="W185" ca="1">SUM(INDIRECT("'"&amp;TOTALCustomerSheets&amp;"'!"&amp;ADDRESS(ROW(),COLUMN())))</f>
        <v>0</v>
      </c>
      <c r="X185" s="143" cm="1">
        <f t="array" aca="1" ref="X185" ca="1">SUM(INDIRECT("'"&amp;TOTALCustomerSheets&amp;"'!"&amp;ADDRESS(ROW(),COLUMN())))</f>
        <v>0</v>
      </c>
      <c r="Y185" s="143" cm="1">
        <f t="array" aca="1" ref="Y185" ca="1">SUM(INDIRECT("'"&amp;TOTALCustomerSheets&amp;"'!"&amp;ADDRESS(ROW(),COLUMN())))</f>
        <v>0</v>
      </c>
      <c r="Z185" s="143" cm="1">
        <f t="array" aca="1" ref="Z185" ca="1">SUM(INDIRECT("'"&amp;TOTALCustomerSheets&amp;"'!"&amp;ADDRESS(ROW(),COLUMN())))</f>
        <v>0</v>
      </c>
    </row>
    <row r="186" spans="1:26" outlineLevel="1">
      <c r="A186" s="113">
        <f>IF(ISBLANK('Input-Accounts'!A186),"",'Input-Accounts'!A186)</f>
        <v>159</v>
      </c>
      <c r="B186" s="17" t="str">
        <f>IF(ISBLANK('Input-Accounts'!B186),"",'Input-Accounts'!B186)</f>
        <v>Regulatory commission expenses</v>
      </c>
      <c r="C186" s="113">
        <f>IF(ISBLANK('Input-Accounts'!C186),"",'Input-Accounts'!C186)</f>
        <v>928</v>
      </c>
      <c r="D186" s="143" cm="1">
        <f t="array" aca="1" ref="D186" ca="1">SUM(INDIRECT("'"&amp;TOTALCustomerSheets&amp;"'!"&amp;ADDRESS(ROW(),COLUMN())))</f>
        <v>0</v>
      </c>
      <c r="E186" s="143">
        <f t="shared" ca="1" si="18"/>
        <v>0</v>
      </c>
      <c r="F186" s="89"/>
      <c r="G186" s="143" cm="1">
        <f t="array" aca="1" ref="G186" ca="1">SUM(INDIRECT("'"&amp;TOTALCustomerSheets&amp;"'!"&amp;ADDRESS(ROW(),COLUMN())))</f>
        <v>0</v>
      </c>
      <c r="H186" s="143" cm="1">
        <f t="array" aca="1" ref="H186" ca="1">SUM(INDIRECT("'"&amp;TOTALCustomerSheets&amp;"'!"&amp;ADDRESS(ROW(),COLUMN())))</f>
        <v>0</v>
      </c>
      <c r="I186" s="143" cm="1">
        <f t="array" aca="1" ref="I186" ca="1">SUM(INDIRECT("'"&amp;TOTALCustomerSheets&amp;"'!"&amp;ADDRESS(ROW(),COLUMN())))</f>
        <v>0</v>
      </c>
      <c r="J186" s="143" cm="1">
        <f t="array" aca="1" ref="J186" ca="1">SUM(INDIRECT("'"&amp;TOTALCustomerSheets&amp;"'!"&amp;ADDRESS(ROW(),COLUMN())))</f>
        <v>0</v>
      </c>
      <c r="K186" s="143" cm="1">
        <f t="array" aca="1" ref="K186" ca="1">SUM(INDIRECT("'"&amp;TOTALCustomerSheets&amp;"'!"&amp;ADDRESS(ROW(),COLUMN())))</f>
        <v>0</v>
      </c>
      <c r="L186" s="143" cm="1">
        <f t="array" aca="1" ref="L186" ca="1">SUM(INDIRECT("'"&amp;TOTALCustomerSheets&amp;"'!"&amp;ADDRESS(ROW(),COLUMN())))</f>
        <v>0</v>
      </c>
      <c r="M186" s="143" cm="1">
        <f t="array" aca="1" ref="M186" ca="1">SUM(INDIRECT("'"&amp;TOTALCustomerSheets&amp;"'!"&amp;ADDRESS(ROW(),COLUMN())))</f>
        <v>0</v>
      </c>
      <c r="N186" s="143" cm="1">
        <f t="array" aca="1" ref="N186" ca="1">SUM(INDIRECT("'"&amp;TOTALCustomerSheets&amp;"'!"&amp;ADDRESS(ROW(),COLUMN())))</f>
        <v>0</v>
      </c>
      <c r="O186" s="143" cm="1">
        <f t="array" aca="1" ref="O186" ca="1">SUM(INDIRECT("'"&amp;TOTALCustomerSheets&amp;"'!"&amp;ADDRESS(ROW(),COLUMN())))</f>
        <v>0</v>
      </c>
      <c r="P186" s="143" cm="1">
        <f t="array" aca="1" ref="P186" ca="1">SUM(INDIRECT("'"&amp;TOTALCustomerSheets&amp;"'!"&amp;ADDRESS(ROW(),COLUMN())))</f>
        <v>0</v>
      </c>
      <c r="Q186" s="143" cm="1">
        <f t="array" aca="1" ref="Q186" ca="1">SUM(INDIRECT("'"&amp;TOTALCustomerSheets&amp;"'!"&amp;ADDRESS(ROW(),COLUMN())))</f>
        <v>0</v>
      </c>
      <c r="R186" s="143" cm="1">
        <f t="array" aca="1" ref="R186" ca="1">SUM(INDIRECT("'"&amp;TOTALCustomerSheets&amp;"'!"&amp;ADDRESS(ROW(),COLUMN())))</f>
        <v>0</v>
      </c>
      <c r="S186" s="143" cm="1">
        <f t="array" aca="1" ref="S186" ca="1">SUM(INDIRECT("'"&amp;TOTALCustomerSheets&amp;"'!"&amp;ADDRESS(ROW(),COLUMN())))</f>
        <v>0</v>
      </c>
      <c r="T186" s="143" cm="1">
        <f t="array" aca="1" ref="T186" ca="1">SUM(INDIRECT("'"&amp;TOTALCustomerSheets&amp;"'!"&amp;ADDRESS(ROW(),COLUMN())))</f>
        <v>0</v>
      </c>
      <c r="U186" s="143" cm="1">
        <f t="array" aca="1" ref="U186" ca="1">SUM(INDIRECT("'"&amp;TOTALCustomerSheets&amp;"'!"&amp;ADDRESS(ROW(),COLUMN())))</f>
        <v>0</v>
      </c>
      <c r="V186" s="143" cm="1">
        <f t="array" aca="1" ref="V186" ca="1">SUM(INDIRECT("'"&amp;TOTALCustomerSheets&amp;"'!"&amp;ADDRESS(ROW(),COLUMN())))</f>
        <v>0</v>
      </c>
      <c r="W186" s="143" cm="1">
        <f t="array" aca="1" ref="W186" ca="1">SUM(INDIRECT("'"&amp;TOTALCustomerSheets&amp;"'!"&amp;ADDRESS(ROW(),COLUMN())))</f>
        <v>0</v>
      </c>
      <c r="X186" s="143" cm="1">
        <f t="array" aca="1" ref="X186" ca="1">SUM(INDIRECT("'"&amp;TOTALCustomerSheets&amp;"'!"&amp;ADDRESS(ROW(),COLUMN())))</f>
        <v>0</v>
      </c>
      <c r="Y186" s="143" cm="1">
        <f t="array" aca="1" ref="Y186" ca="1">SUM(INDIRECT("'"&amp;TOTALCustomerSheets&amp;"'!"&amp;ADDRESS(ROW(),COLUMN())))</f>
        <v>0</v>
      </c>
      <c r="Z186" s="143" cm="1">
        <f t="array" aca="1" ref="Z186" ca="1">SUM(INDIRECT("'"&amp;TOTALCustomerSheets&amp;"'!"&amp;ADDRESS(ROW(),COLUMN())))</f>
        <v>0</v>
      </c>
    </row>
    <row r="187" spans="1:26" outlineLevel="1">
      <c r="A187" s="113">
        <f>IF(ISBLANK('Input-Accounts'!A187),"",'Input-Accounts'!A187)</f>
        <v>160</v>
      </c>
      <c r="B187" s="17" t="str">
        <f>IF(ISBLANK('Input-Accounts'!B187),"",'Input-Accounts'!B187)</f>
        <v>General Advertising expenses</v>
      </c>
      <c r="C187" s="113">
        <f>IF(ISBLANK('Input-Accounts'!C187),"",'Input-Accounts'!C187)</f>
        <v>930.1</v>
      </c>
      <c r="D187" s="143" cm="1">
        <f t="array" aca="1" ref="D187" ca="1">SUM(INDIRECT("'"&amp;TOTALCustomerSheets&amp;"'!"&amp;ADDRESS(ROW(),COLUMN())))</f>
        <v>0</v>
      </c>
      <c r="E187" s="143">
        <f t="shared" ca="1" si="18"/>
        <v>0</v>
      </c>
      <c r="F187" s="89"/>
      <c r="G187" s="143" cm="1">
        <f t="array" aca="1" ref="G187" ca="1">SUM(INDIRECT("'"&amp;TOTALCustomerSheets&amp;"'!"&amp;ADDRESS(ROW(),COLUMN())))</f>
        <v>0</v>
      </c>
      <c r="H187" s="143" cm="1">
        <f t="array" aca="1" ref="H187" ca="1">SUM(INDIRECT("'"&amp;TOTALCustomerSheets&amp;"'!"&amp;ADDRESS(ROW(),COLUMN())))</f>
        <v>0</v>
      </c>
      <c r="I187" s="143" cm="1">
        <f t="array" aca="1" ref="I187" ca="1">SUM(INDIRECT("'"&amp;TOTALCustomerSheets&amp;"'!"&amp;ADDRESS(ROW(),COLUMN())))</f>
        <v>0</v>
      </c>
      <c r="J187" s="143" cm="1">
        <f t="array" aca="1" ref="J187" ca="1">SUM(INDIRECT("'"&amp;TOTALCustomerSheets&amp;"'!"&amp;ADDRESS(ROW(),COLUMN())))</f>
        <v>0</v>
      </c>
      <c r="K187" s="143" cm="1">
        <f t="array" aca="1" ref="K187" ca="1">SUM(INDIRECT("'"&amp;TOTALCustomerSheets&amp;"'!"&amp;ADDRESS(ROW(),COLUMN())))</f>
        <v>0</v>
      </c>
      <c r="L187" s="143" cm="1">
        <f t="array" aca="1" ref="L187" ca="1">SUM(INDIRECT("'"&amp;TOTALCustomerSheets&amp;"'!"&amp;ADDRESS(ROW(),COLUMN())))</f>
        <v>0</v>
      </c>
      <c r="M187" s="143" cm="1">
        <f t="array" aca="1" ref="M187" ca="1">SUM(INDIRECT("'"&amp;TOTALCustomerSheets&amp;"'!"&amp;ADDRESS(ROW(),COLUMN())))</f>
        <v>0</v>
      </c>
      <c r="N187" s="143" cm="1">
        <f t="array" aca="1" ref="N187" ca="1">SUM(INDIRECT("'"&amp;TOTALCustomerSheets&amp;"'!"&amp;ADDRESS(ROW(),COLUMN())))</f>
        <v>0</v>
      </c>
      <c r="O187" s="143" cm="1">
        <f t="array" aca="1" ref="O187" ca="1">SUM(INDIRECT("'"&amp;TOTALCustomerSheets&amp;"'!"&amp;ADDRESS(ROW(),COLUMN())))</f>
        <v>0</v>
      </c>
      <c r="P187" s="143" cm="1">
        <f t="array" aca="1" ref="P187" ca="1">SUM(INDIRECT("'"&amp;TOTALCustomerSheets&amp;"'!"&amp;ADDRESS(ROW(),COLUMN())))</f>
        <v>0</v>
      </c>
      <c r="Q187" s="143" cm="1">
        <f t="array" aca="1" ref="Q187" ca="1">SUM(INDIRECT("'"&amp;TOTALCustomerSheets&amp;"'!"&amp;ADDRESS(ROW(),COLUMN())))</f>
        <v>0</v>
      </c>
      <c r="R187" s="143" cm="1">
        <f t="array" aca="1" ref="R187" ca="1">SUM(INDIRECT("'"&amp;TOTALCustomerSheets&amp;"'!"&amp;ADDRESS(ROW(),COLUMN())))</f>
        <v>0</v>
      </c>
      <c r="S187" s="143" cm="1">
        <f t="array" aca="1" ref="S187" ca="1">SUM(INDIRECT("'"&amp;TOTALCustomerSheets&amp;"'!"&amp;ADDRESS(ROW(),COLUMN())))</f>
        <v>0</v>
      </c>
      <c r="T187" s="143" cm="1">
        <f t="array" aca="1" ref="T187" ca="1">SUM(INDIRECT("'"&amp;TOTALCustomerSheets&amp;"'!"&amp;ADDRESS(ROW(),COLUMN())))</f>
        <v>0</v>
      </c>
      <c r="U187" s="143" cm="1">
        <f t="array" aca="1" ref="U187" ca="1">SUM(INDIRECT("'"&amp;TOTALCustomerSheets&amp;"'!"&amp;ADDRESS(ROW(),COLUMN())))</f>
        <v>0</v>
      </c>
      <c r="V187" s="143" cm="1">
        <f t="array" aca="1" ref="V187" ca="1">SUM(INDIRECT("'"&amp;TOTALCustomerSheets&amp;"'!"&amp;ADDRESS(ROW(),COLUMN())))</f>
        <v>0</v>
      </c>
      <c r="W187" s="143" cm="1">
        <f t="array" aca="1" ref="W187" ca="1">SUM(INDIRECT("'"&amp;TOTALCustomerSheets&amp;"'!"&amp;ADDRESS(ROW(),COLUMN())))</f>
        <v>0</v>
      </c>
      <c r="X187" s="143" cm="1">
        <f t="array" aca="1" ref="X187" ca="1">SUM(INDIRECT("'"&amp;TOTALCustomerSheets&amp;"'!"&amp;ADDRESS(ROW(),COLUMN())))</f>
        <v>0</v>
      </c>
      <c r="Y187" s="143" cm="1">
        <f t="array" aca="1" ref="Y187" ca="1">SUM(INDIRECT("'"&amp;TOTALCustomerSheets&amp;"'!"&amp;ADDRESS(ROW(),COLUMN())))</f>
        <v>0</v>
      </c>
      <c r="Z187" s="143" cm="1">
        <f t="array" aca="1" ref="Z187" ca="1">SUM(INDIRECT("'"&amp;TOTALCustomerSheets&amp;"'!"&amp;ADDRESS(ROW(),COLUMN())))</f>
        <v>0</v>
      </c>
    </row>
    <row r="188" spans="1:26" outlineLevel="1">
      <c r="A188" s="113">
        <f>IF(ISBLANK('Input-Accounts'!A188),"",'Input-Accounts'!A188)</f>
        <v>161</v>
      </c>
      <c r="B188" s="17" t="str">
        <f>IF(ISBLANK('Input-Accounts'!B188),"",'Input-Accounts'!B188)</f>
        <v>Miscellaneous general expenses</v>
      </c>
      <c r="C188" s="113">
        <f>IF(ISBLANK('Input-Accounts'!C188),"",'Input-Accounts'!C188)</f>
        <v>930.2</v>
      </c>
      <c r="D188" s="143" cm="1">
        <f t="array" aca="1" ref="D188" ca="1">SUM(INDIRECT("'"&amp;TOTALCustomerSheets&amp;"'!"&amp;ADDRESS(ROW(),COLUMN())))</f>
        <v>172629.77985913533</v>
      </c>
      <c r="E188" s="143">
        <f t="shared" ca="1" si="18"/>
        <v>0</v>
      </c>
      <c r="F188" s="89"/>
      <c r="G188" s="143" cm="1">
        <f t="array" aca="1" ref="G188" ca="1">SUM(INDIRECT("'"&amp;TOTALCustomerSheets&amp;"'!"&amp;ADDRESS(ROW(),COLUMN())))</f>
        <v>129323.19487135779</v>
      </c>
      <c r="H188" s="143" cm="1">
        <f t="array" aca="1" ref="H188" ca="1">SUM(INDIRECT("'"&amp;TOTALCustomerSheets&amp;"'!"&amp;ADDRESS(ROW(),COLUMN())))</f>
        <v>29673.062048260927</v>
      </c>
      <c r="I188" s="143" cm="1">
        <f t="array" aca="1" ref="I188" ca="1">SUM(INDIRECT("'"&amp;TOTALCustomerSheets&amp;"'!"&amp;ADDRESS(ROW(),COLUMN())))</f>
        <v>3394.1335356594964</v>
      </c>
      <c r="J188" s="143" cm="1">
        <f t="array" aca="1" ref="J188" ca="1">SUM(INDIRECT("'"&amp;TOTALCustomerSheets&amp;"'!"&amp;ADDRESS(ROW(),COLUMN())))</f>
        <v>1032.011148541261</v>
      </c>
      <c r="K188" s="143" cm="1">
        <f t="array" aca="1" ref="K188" ca="1">SUM(INDIRECT("'"&amp;TOTALCustomerSheets&amp;"'!"&amp;ADDRESS(ROW(),COLUMN())))</f>
        <v>86.592619317797542</v>
      </c>
      <c r="L188" s="143" cm="1">
        <f t="array" aca="1" ref="L188" ca="1">SUM(INDIRECT("'"&amp;TOTALCustomerSheets&amp;"'!"&amp;ADDRESS(ROW(),COLUMN())))</f>
        <v>5828.4542446310297</v>
      </c>
      <c r="M188" s="143" cm="1">
        <f t="array" aca="1" ref="M188" ca="1">SUM(INDIRECT("'"&amp;TOTALCustomerSheets&amp;"'!"&amp;ADDRESS(ROW(),COLUMN())))</f>
        <v>3292.3313913670709</v>
      </c>
      <c r="N188" s="143" cm="1">
        <f t="array" aca="1" ref="N188" ca="1">SUM(INDIRECT("'"&amp;TOTALCustomerSheets&amp;"'!"&amp;ADDRESS(ROW(),COLUMN())))</f>
        <v>0</v>
      </c>
      <c r="O188" s="143" cm="1">
        <f t="array" aca="1" ref="O188" ca="1">SUM(INDIRECT("'"&amp;TOTALCustomerSheets&amp;"'!"&amp;ADDRESS(ROW(),COLUMN())))</f>
        <v>0</v>
      </c>
      <c r="P188" s="143" cm="1">
        <f t="array" aca="1" ref="P188" ca="1">SUM(INDIRECT("'"&amp;TOTALCustomerSheets&amp;"'!"&amp;ADDRESS(ROW(),COLUMN())))</f>
        <v>0</v>
      </c>
      <c r="Q188" s="143" cm="1">
        <f t="array" aca="1" ref="Q188" ca="1">SUM(INDIRECT("'"&amp;TOTALCustomerSheets&amp;"'!"&amp;ADDRESS(ROW(),COLUMN())))</f>
        <v>0</v>
      </c>
      <c r="R188" s="143" cm="1">
        <f t="array" aca="1" ref="R188" ca="1">SUM(INDIRECT("'"&amp;TOTALCustomerSheets&amp;"'!"&amp;ADDRESS(ROW(),COLUMN())))</f>
        <v>0</v>
      </c>
      <c r="S188" s="143" cm="1">
        <f t="array" aca="1" ref="S188" ca="1">SUM(INDIRECT("'"&amp;TOTALCustomerSheets&amp;"'!"&amp;ADDRESS(ROW(),COLUMN())))</f>
        <v>0</v>
      </c>
      <c r="T188" s="143" cm="1">
        <f t="array" aca="1" ref="T188" ca="1">SUM(INDIRECT("'"&amp;TOTALCustomerSheets&amp;"'!"&amp;ADDRESS(ROW(),COLUMN())))</f>
        <v>0</v>
      </c>
      <c r="U188" s="143" cm="1">
        <f t="array" aca="1" ref="U188" ca="1">SUM(INDIRECT("'"&amp;TOTALCustomerSheets&amp;"'!"&amp;ADDRESS(ROW(),COLUMN())))</f>
        <v>0</v>
      </c>
      <c r="V188" s="143" cm="1">
        <f t="array" aca="1" ref="V188" ca="1">SUM(INDIRECT("'"&amp;TOTALCustomerSheets&amp;"'!"&amp;ADDRESS(ROW(),COLUMN())))</f>
        <v>0</v>
      </c>
      <c r="W188" s="143" cm="1">
        <f t="array" aca="1" ref="W188" ca="1">SUM(INDIRECT("'"&amp;TOTALCustomerSheets&amp;"'!"&amp;ADDRESS(ROW(),COLUMN())))</f>
        <v>0</v>
      </c>
      <c r="X188" s="143" cm="1">
        <f t="array" aca="1" ref="X188" ca="1">SUM(INDIRECT("'"&amp;TOTALCustomerSheets&amp;"'!"&amp;ADDRESS(ROW(),COLUMN())))</f>
        <v>0</v>
      </c>
      <c r="Y188" s="143" cm="1">
        <f t="array" aca="1" ref="Y188" ca="1">SUM(INDIRECT("'"&amp;TOTALCustomerSheets&amp;"'!"&amp;ADDRESS(ROW(),COLUMN())))</f>
        <v>0</v>
      </c>
      <c r="Z188" s="143" cm="1">
        <f t="array" aca="1" ref="Z188" ca="1">SUM(INDIRECT("'"&amp;TOTALCustomerSheets&amp;"'!"&amp;ADDRESS(ROW(),COLUMN())))</f>
        <v>0</v>
      </c>
    </row>
    <row r="189" spans="1:26" outlineLevel="1">
      <c r="A189" s="113">
        <f>IF(ISBLANK('Input-Accounts'!A189),"",'Input-Accounts'!A189)</f>
        <v>162</v>
      </c>
      <c r="B189" s="17" t="str">
        <f>IF(ISBLANK('Input-Accounts'!B189),"",'Input-Accounts'!B189)</f>
        <v>Rents</v>
      </c>
      <c r="C189" s="113">
        <f>IF(ISBLANK('Input-Accounts'!C189),"",'Input-Accounts'!C189)</f>
        <v>931</v>
      </c>
      <c r="D189" s="143" cm="1">
        <f t="array" aca="1" ref="D189" ca="1">SUM(INDIRECT("'"&amp;TOTALCustomerSheets&amp;"'!"&amp;ADDRESS(ROW(),COLUMN())))</f>
        <v>562171.27048860886</v>
      </c>
      <c r="E189" s="143">
        <f t="shared" ca="1" si="18"/>
        <v>0</v>
      </c>
      <c r="F189" s="89"/>
      <c r="G189" s="143" cm="1">
        <f t="array" aca="1" ref="G189" ca="1">SUM(INDIRECT("'"&amp;TOTALCustomerSheets&amp;"'!"&amp;ADDRESS(ROW(),COLUMN())))</f>
        <v>443377.1807253873</v>
      </c>
      <c r="H189" s="143" cm="1">
        <f t="array" aca="1" ref="H189" ca="1">SUM(INDIRECT("'"&amp;TOTALCustomerSheets&amp;"'!"&amp;ADDRESS(ROW(),COLUMN())))</f>
        <v>91896.709540146592</v>
      </c>
      <c r="I189" s="143" cm="1">
        <f t="array" aca="1" ref="I189" ca="1">SUM(INDIRECT("'"&amp;TOTALCustomerSheets&amp;"'!"&amp;ADDRESS(ROW(),COLUMN())))</f>
        <v>6631.3988511020771</v>
      </c>
      <c r="J189" s="143" cm="1">
        <f t="array" aca="1" ref="J189" ca="1">SUM(INDIRECT("'"&amp;TOTALCustomerSheets&amp;"'!"&amp;ADDRESS(ROW(),COLUMN())))</f>
        <v>3235.5030515839044</v>
      </c>
      <c r="K189" s="143" cm="1">
        <f t="array" aca="1" ref="K189" ca="1">SUM(INDIRECT("'"&amp;TOTALCustomerSheets&amp;"'!"&amp;ADDRESS(ROW(),COLUMN())))</f>
        <v>301.9312975027978</v>
      </c>
      <c r="L189" s="143" cm="1">
        <f t="array" aca="1" ref="L189" ca="1">SUM(INDIRECT("'"&amp;TOTALCustomerSheets&amp;"'!"&amp;ADDRESS(ROW(),COLUMN())))</f>
        <v>12372.032774376759</v>
      </c>
      <c r="M189" s="143" cm="1">
        <f t="array" aca="1" ref="M189" ca="1">SUM(INDIRECT("'"&amp;TOTALCustomerSheets&amp;"'!"&amp;ADDRESS(ROW(),COLUMN())))</f>
        <v>4356.5142485094448</v>
      </c>
      <c r="N189" s="143" cm="1">
        <f t="array" aca="1" ref="N189" ca="1">SUM(INDIRECT("'"&amp;TOTALCustomerSheets&amp;"'!"&amp;ADDRESS(ROW(),COLUMN())))</f>
        <v>0</v>
      </c>
      <c r="O189" s="143" cm="1">
        <f t="array" aca="1" ref="O189" ca="1">SUM(INDIRECT("'"&amp;TOTALCustomerSheets&amp;"'!"&amp;ADDRESS(ROW(),COLUMN())))</f>
        <v>0</v>
      </c>
      <c r="P189" s="143" cm="1">
        <f t="array" aca="1" ref="P189" ca="1">SUM(INDIRECT("'"&amp;TOTALCustomerSheets&amp;"'!"&amp;ADDRESS(ROW(),COLUMN())))</f>
        <v>0</v>
      </c>
      <c r="Q189" s="143" cm="1">
        <f t="array" aca="1" ref="Q189" ca="1">SUM(INDIRECT("'"&amp;TOTALCustomerSheets&amp;"'!"&amp;ADDRESS(ROW(),COLUMN())))</f>
        <v>0</v>
      </c>
      <c r="R189" s="143" cm="1">
        <f t="array" aca="1" ref="R189" ca="1">SUM(INDIRECT("'"&amp;TOTALCustomerSheets&amp;"'!"&amp;ADDRESS(ROW(),COLUMN())))</f>
        <v>0</v>
      </c>
      <c r="S189" s="143" cm="1">
        <f t="array" aca="1" ref="S189" ca="1">SUM(INDIRECT("'"&amp;TOTALCustomerSheets&amp;"'!"&amp;ADDRESS(ROW(),COLUMN())))</f>
        <v>0</v>
      </c>
      <c r="T189" s="143" cm="1">
        <f t="array" aca="1" ref="T189" ca="1">SUM(INDIRECT("'"&amp;TOTALCustomerSheets&amp;"'!"&amp;ADDRESS(ROW(),COLUMN())))</f>
        <v>0</v>
      </c>
      <c r="U189" s="143" cm="1">
        <f t="array" aca="1" ref="U189" ca="1">SUM(INDIRECT("'"&amp;TOTALCustomerSheets&amp;"'!"&amp;ADDRESS(ROW(),COLUMN())))</f>
        <v>0</v>
      </c>
      <c r="V189" s="143" cm="1">
        <f t="array" aca="1" ref="V189" ca="1">SUM(INDIRECT("'"&amp;TOTALCustomerSheets&amp;"'!"&amp;ADDRESS(ROW(),COLUMN())))</f>
        <v>0</v>
      </c>
      <c r="W189" s="143" cm="1">
        <f t="array" aca="1" ref="W189" ca="1">SUM(INDIRECT("'"&amp;TOTALCustomerSheets&amp;"'!"&amp;ADDRESS(ROW(),COLUMN())))</f>
        <v>0</v>
      </c>
      <c r="X189" s="143" cm="1">
        <f t="array" aca="1" ref="X189" ca="1">SUM(INDIRECT("'"&amp;TOTALCustomerSheets&amp;"'!"&amp;ADDRESS(ROW(),COLUMN())))</f>
        <v>0</v>
      </c>
      <c r="Y189" s="143" cm="1">
        <f t="array" aca="1" ref="Y189" ca="1">SUM(INDIRECT("'"&amp;TOTALCustomerSheets&amp;"'!"&amp;ADDRESS(ROW(),COLUMN())))</f>
        <v>0</v>
      </c>
      <c r="Z189" s="143" cm="1">
        <f t="array" aca="1" ref="Z189" ca="1">SUM(INDIRECT("'"&amp;TOTALCustomerSheets&amp;"'!"&amp;ADDRESS(ROW(),COLUMN())))</f>
        <v>0</v>
      </c>
    </row>
    <row r="190" spans="1:26" outlineLevel="1">
      <c r="A190" s="113">
        <f>IF(ISBLANK('Input-Accounts'!A190),"",'Input-Accounts'!A190)</f>
        <v>163</v>
      </c>
      <c r="B190" s="17" t="str">
        <f>IF(ISBLANK('Input-Accounts'!B190),"",'Input-Accounts'!B190)</f>
        <v>Maintenance of general plant</v>
      </c>
      <c r="C190" s="113">
        <f>IF(ISBLANK('Input-Accounts'!C190),"",'Input-Accounts'!C190)</f>
        <v>935</v>
      </c>
      <c r="D190" s="143" cm="1">
        <f t="array" aca="1" ref="D190" ca="1">SUM(INDIRECT("'"&amp;TOTALCustomerSheets&amp;"'!"&amp;ADDRESS(ROW(),COLUMN())))</f>
        <v>32013.649337233317</v>
      </c>
      <c r="E190" s="143">
        <f t="shared" ca="1" si="18"/>
        <v>0</v>
      </c>
      <c r="F190" s="89"/>
      <c r="G190" s="143" cm="1">
        <f t="array" aca="1" ref="G190" ca="1">SUM(INDIRECT("'"&amp;TOTALCustomerSheets&amp;"'!"&amp;ADDRESS(ROW(),COLUMN())))</f>
        <v>25248.749505710082</v>
      </c>
      <c r="H190" s="143" cm="1">
        <f t="array" aca="1" ref="H190" ca="1">SUM(INDIRECT("'"&amp;TOTALCustomerSheets&amp;"'!"&amp;ADDRESS(ROW(),COLUMN())))</f>
        <v>5233.189934994105</v>
      </c>
      <c r="I190" s="143" cm="1">
        <f t="array" aca="1" ref="I190" ca="1">SUM(INDIRECT("'"&amp;TOTALCustomerSheets&amp;"'!"&amp;ADDRESS(ROW(),COLUMN())))</f>
        <v>377.6345191919861</v>
      </c>
      <c r="J190" s="143" cm="1">
        <f t="array" aca="1" ref="J190" ca="1">SUM(INDIRECT("'"&amp;TOTALCustomerSheets&amp;"'!"&amp;ADDRESS(ROW(),COLUMN())))</f>
        <v>184.25036205234943</v>
      </c>
      <c r="K190" s="143" cm="1">
        <f t="array" aca="1" ref="K190" ca="1">SUM(INDIRECT("'"&amp;TOTALCustomerSheets&amp;"'!"&amp;ADDRESS(ROW(),COLUMN())))</f>
        <v>17.193910805490543</v>
      </c>
      <c r="L190" s="143" cm="1">
        <f t="array" aca="1" ref="L190" ca="1">SUM(INDIRECT("'"&amp;TOTALCustomerSheets&amp;"'!"&amp;ADDRESS(ROW(),COLUMN())))</f>
        <v>704.54315191775879</v>
      </c>
      <c r="M190" s="143" cm="1">
        <f t="array" aca="1" ref="M190" ca="1">SUM(INDIRECT("'"&amp;TOTALCustomerSheets&amp;"'!"&amp;ADDRESS(ROW(),COLUMN())))</f>
        <v>248.08795256154573</v>
      </c>
      <c r="N190" s="143" cm="1">
        <f t="array" aca="1" ref="N190" ca="1">SUM(INDIRECT("'"&amp;TOTALCustomerSheets&amp;"'!"&amp;ADDRESS(ROW(),COLUMN())))</f>
        <v>0</v>
      </c>
      <c r="O190" s="143" cm="1">
        <f t="array" aca="1" ref="O190" ca="1">SUM(INDIRECT("'"&amp;TOTALCustomerSheets&amp;"'!"&amp;ADDRESS(ROW(),COLUMN())))</f>
        <v>0</v>
      </c>
      <c r="P190" s="143" cm="1">
        <f t="array" aca="1" ref="P190" ca="1">SUM(INDIRECT("'"&amp;TOTALCustomerSheets&amp;"'!"&amp;ADDRESS(ROW(),COLUMN())))</f>
        <v>0</v>
      </c>
      <c r="Q190" s="143" cm="1">
        <f t="array" aca="1" ref="Q190" ca="1">SUM(INDIRECT("'"&amp;TOTALCustomerSheets&amp;"'!"&amp;ADDRESS(ROW(),COLUMN())))</f>
        <v>0</v>
      </c>
      <c r="R190" s="143" cm="1">
        <f t="array" aca="1" ref="R190" ca="1">SUM(INDIRECT("'"&amp;TOTALCustomerSheets&amp;"'!"&amp;ADDRESS(ROW(),COLUMN())))</f>
        <v>0</v>
      </c>
      <c r="S190" s="143" cm="1">
        <f t="array" aca="1" ref="S190" ca="1">SUM(INDIRECT("'"&amp;TOTALCustomerSheets&amp;"'!"&amp;ADDRESS(ROW(),COLUMN())))</f>
        <v>0</v>
      </c>
      <c r="T190" s="143" cm="1">
        <f t="array" aca="1" ref="T190" ca="1">SUM(INDIRECT("'"&amp;TOTALCustomerSheets&amp;"'!"&amp;ADDRESS(ROW(),COLUMN())))</f>
        <v>0</v>
      </c>
      <c r="U190" s="143" cm="1">
        <f t="array" aca="1" ref="U190" ca="1">SUM(INDIRECT("'"&amp;TOTALCustomerSheets&amp;"'!"&amp;ADDRESS(ROW(),COLUMN())))</f>
        <v>0</v>
      </c>
      <c r="V190" s="143" cm="1">
        <f t="array" aca="1" ref="V190" ca="1">SUM(INDIRECT("'"&amp;TOTALCustomerSheets&amp;"'!"&amp;ADDRESS(ROW(),COLUMN())))</f>
        <v>0</v>
      </c>
      <c r="W190" s="143" cm="1">
        <f t="array" aca="1" ref="W190" ca="1">SUM(INDIRECT("'"&amp;TOTALCustomerSheets&amp;"'!"&amp;ADDRESS(ROW(),COLUMN())))</f>
        <v>0</v>
      </c>
      <c r="X190" s="143" cm="1">
        <f t="array" aca="1" ref="X190" ca="1">SUM(INDIRECT("'"&amp;TOTALCustomerSheets&amp;"'!"&amp;ADDRESS(ROW(),COLUMN())))</f>
        <v>0</v>
      </c>
      <c r="Y190" s="143" cm="1">
        <f t="array" aca="1" ref="Y190" ca="1">SUM(INDIRECT("'"&amp;TOTALCustomerSheets&amp;"'!"&amp;ADDRESS(ROW(),COLUMN())))</f>
        <v>0</v>
      </c>
      <c r="Z190" s="143" cm="1">
        <f t="array" aca="1" ref="Z190" ca="1">SUM(INDIRECT("'"&amp;TOTALCustomerSheets&amp;"'!"&amp;ADDRESS(ROW(),COLUMN())))</f>
        <v>0</v>
      </c>
    </row>
    <row r="191" spans="1:26">
      <c r="A191" s="113">
        <f>IF(ISBLANK('Input-Accounts'!A191),"",'Input-Accounts'!A191)</f>
        <v>164</v>
      </c>
      <c r="B191" s="79" t="str">
        <f>IF(ISBLANK('Input-Accounts'!B191),"",'Input-Accounts'!B191)</f>
        <v>Total Administrative and General Expenses</v>
      </c>
      <c r="C191" s="113" t="str">
        <f>IF(ISBLANK('Input-Accounts'!C191),"",'Input-Accounts'!C191)</f>
        <v/>
      </c>
      <c r="D191" s="144" cm="1">
        <f t="array" aca="1" ref="D191" ca="1">SUM(INDIRECT("'"&amp;TOTALCustomerSheets&amp;"'!"&amp;ADDRESS(ROW(),COLUMN())))</f>
        <v>13790208.866808996</v>
      </c>
      <c r="E191" s="143">
        <f t="shared" ca="1" si="18"/>
        <v>0</v>
      </c>
      <c r="G191" s="144" cm="1">
        <f t="array" aca="1" ref="G191" ca="1">SUM(INDIRECT("'"&amp;TOTALCustomerSheets&amp;"'!"&amp;ADDRESS(ROW(),COLUMN())))</f>
        <v>10250971.07831702</v>
      </c>
      <c r="H191" s="144" cm="1">
        <f t="array" aca="1" ref="H191" ca="1">SUM(INDIRECT("'"&amp;TOTALCustomerSheets&amp;"'!"&amp;ADDRESS(ROW(),COLUMN())))</f>
        <v>2361638.6959704123</v>
      </c>
      <c r="I191" s="144" cm="1">
        <f t="array" aca="1" ref="I191" ca="1">SUM(INDIRECT("'"&amp;TOTALCustomerSheets&amp;"'!"&amp;ADDRESS(ROW(),COLUMN())))</f>
        <v>267675.88125306915</v>
      </c>
      <c r="J191" s="144" cm="1">
        <f t="array" aca="1" ref="J191" ca="1">SUM(INDIRECT("'"&amp;TOTALCustomerSheets&amp;"'!"&amp;ADDRESS(ROW(),COLUMN())))</f>
        <v>99611.538745716607</v>
      </c>
      <c r="K191" s="144" cm="1">
        <f t="array" aca="1" ref="K191" ca="1">SUM(INDIRECT("'"&amp;TOTALCustomerSheets&amp;"'!"&amp;ADDRESS(ROW(),COLUMN())))</f>
        <v>8517.9773421630925</v>
      </c>
      <c r="L191" s="144" cm="1">
        <f t="array" aca="1" ref="L191" ca="1">SUM(INDIRECT("'"&amp;TOTALCustomerSheets&amp;"'!"&amp;ADDRESS(ROW(),COLUMN())))</f>
        <v>522967.59044512629</v>
      </c>
      <c r="M191" s="144" cm="1">
        <f t="array" aca="1" ref="M191" ca="1">SUM(INDIRECT("'"&amp;TOTALCustomerSheets&amp;"'!"&amp;ADDRESS(ROW(),COLUMN())))</f>
        <v>278826.10473548598</v>
      </c>
      <c r="N191" s="144" cm="1">
        <f t="array" aca="1" ref="N191" ca="1">SUM(INDIRECT("'"&amp;TOTALCustomerSheets&amp;"'!"&amp;ADDRESS(ROW(),COLUMN())))</f>
        <v>0</v>
      </c>
      <c r="O191" s="144" cm="1">
        <f t="array" aca="1" ref="O191" ca="1">SUM(INDIRECT("'"&amp;TOTALCustomerSheets&amp;"'!"&amp;ADDRESS(ROW(),COLUMN())))</f>
        <v>0</v>
      </c>
      <c r="P191" s="144" cm="1">
        <f t="array" aca="1" ref="P191" ca="1">SUM(INDIRECT("'"&amp;TOTALCustomerSheets&amp;"'!"&amp;ADDRESS(ROW(),COLUMN())))</f>
        <v>0</v>
      </c>
      <c r="Q191" s="144" cm="1">
        <f t="array" aca="1" ref="Q191" ca="1">SUM(INDIRECT("'"&amp;TOTALCustomerSheets&amp;"'!"&amp;ADDRESS(ROW(),COLUMN())))</f>
        <v>0</v>
      </c>
      <c r="R191" s="144" cm="1">
        <f t="array" aca="1" ref="R191" ca="1">SUM(INDIRECT("'"&amp;TOTALCustomerSheets&amp;"'!"&amp;ADDRESS(ROW(),COLUMN())))</f>
        <v>0</v>
      </c>
      <c r="S191" s="144" cm="1">
        <f t="array" aca="1" ref="S191" ca="1">SUM(INDIRECT("'"&amp;TOTALCustomerSheets&amp;"'!"&amp;ADDRESS(ROW(),COLUMN())))</f>
        <v>0</v>
      </c>
      <c r="T191" s="144" cm="1">
        <f t="array" aca="1" ref="T191" ca="1">SUM(INDIRECT("'"&amp;TOTALCustomerSheets&amp;"'!"&amp;ADDRESS(ROW(),COLUMN())))</f>
        <v>0</v>
      </c>
      <c r="U191" s="144" cm="1">
        <f t="array" aca="1" ref="U191" ca="1">SUM(INDIRECT("'"&amp;TOTALCustomerSheets&amp;"'!"&amp;ADDRESS(ROW(),COLUMN())))</f>
        <v>0</v>
      </c>
      <c r="V191" s="144" cm="1">
        <f t="array" aca="1" ref="V191" ca="1">SUM(INDIRECT("'"&amp;TOTALCustomerSheets&amp;"'!"&amp;ADDRESS(ROW(),COLUMN())))</f>
        <v>0</v>
      </c>
      <c r="W191" s="144" cm="1">
        <f t="array" aca="1" ref="W191" ca="1">SUM(INDIRECT("'"&amp;TOTALCustomerSheets&amp;"'!"&amp;ADDRESS(ROW(),COLUMN())))</f>
        <v>0</v>
      </c>
      <c r="X191" s="144" cm="1">
        <f t="array" aca="1" ref="X191" ca="1">SUM(INDIRECT("'"&amp;TOTALCustomerSheets&amp;"'!"&amp;ADDRESS(ROW(),COLUMN())))</f>
        <v>0</v>
      </c>
      <c r="Y191" s="144" cm="1">
        <f t="array" aca="1" ref="Y191" ca="1">SUM(INDIRECT("'"&amp;TOTALCustomerSheets&amp;"'!"&amp;ADDRESS(ROW(),COLUMN())))</f>
        <v>0</v>
      </c>
      <c r="Z191" s="144" cm="1">
        <f t="array" aca="1" ref="Z191" ca="1">SUM(INDIRECT("'"&amp;TOTALCustomerSheets&amp;"'!"&amp;ADDRESS(ROW(),COLUMN())))</f>
        <v>0</v>
      </c>
    </row>
    <row r="192" spans="1:26">
      <c r="A192" s="113" t="str">
        <f>IF(ISBLANK('Input-Accounts'!A192),"",'Input-Accounts'!A192)</f>
        <v/>
      </c>
      <c r="B192" s="133" t="str">
        <f>IF(ISBLANK('Input-Accounts'!B192),"",'Input-Accounts'!B192)</f>
        <v/>
      </c>
      <c r="D192" s="143"/>
      <c r="E192" s="143">
        <f t="shared" si="18"/>
        <v>0</v>
      </c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</row>
    <row r="193" spans="1:26" ht="15" thickBot="1">
      <c r="A193" s="113">
        <f>IF(ISBLANK('Input-Accounts'!A193),"",'Input-Accounts'!A193)</f>
        <v>165</v>
      </c>
      <c r="B193" s="127" t="str">
        <f>IF(ISBLANK('Input-Accounts'!B193),"",'Input-Accounts'!B193)</f>
        <v>TOTAL OPERATION AND MAINTENANCE EXPENSE</v>
      </c>
      <c r="C193" s="113" t="str">
        <f>IF(ISBLANK('Input-Accounts'!C193),"",'Input-Accounts'!C193)</f>
        <v/>
      </c>
      <c r="D193" s="75" cm="1">
        <f t="array" aca="1" ref="D193" ca="1">SUM(INDIRECT("'"&amp;TOTALCustomerSheets&amp;"'!"&amp;ADDRESS(ROW(),COLUMN())))</f>
        <v>29635859.476211764</v>
      </c>
      <c r="E193" s="143">
        <f t="shared" ca="1" si="18"/>
        <v>0</v>
      </c>
      <c r="G193" s="75" cm="1">
        <f t="array" aca="1" ref="G193" ca="1">SUM(INDIRECT("'"&amp;TOTALCustomerSheets&amp;"'!"&amp;ADDRESS(ROW(),COLUMN())))</f>
        <v>22121519.504523579</v>
      </c>
      <c r="H193" s="75" cm="1">
        <f t="array" aca="1" ref="H193" ca="1">SUM(INDIRECT("'"&amp;TOTALCustomerSheets&amp;"'!"&amp;ADDRESS(ROW(),COLUMN())))</f>
        <v>5085322.7214701986</v>
      </c>
      <c r="I193" s="75" cm="1">
        <f t="array" aca="1" ref="I193" ca="1">SUM(INDIRECT("'"&amp;TOTALCustomerSheets&amp;"'!"&amp;ADDRESS(ROW(),COLUMN())))</f>
        <v>579222.6733048415</v>
      </c>
      <c r="J193" s="75" cm="1">
        <f t="array" aca="1" ref="J193" ca="1">SUM(INDIRECT("'"&amp;TOTALCustomerSheets&amp;"'!"&amp;ADDRESS(ROW(),COLUMN())))</f>
        <v>194339.62157208138</v>
      </c>
      <c r="K193" s="75" cm="1">
        <f t="array" aca="1" ref="K193" ca="1">SUM(INDIRECT("'"&amp;TOTALCustomerSheets&amp;"'!"&amp;ADDRESS(ROW(),COLUMN())))</f>
        <v>16466.295368070776</v>
      </c>
      <c r="L193" s="75" cm="1">
        <f t="array" aca="1" ref="L193" ca="1">SUM(INDIRECT("'"&amp;TOTALCustomerSheets&amp;"'!"&amp;ADDRESS(ROW(),COLUMN())))</f>
        <v>1057960.1602594156</v>
      </c>
      <c r="M193" s="75" cm="1">
        <f t="array" aca="1" ref="M193" ca="1">SUM(INDIRECT("'"&amp;TOTALCustomerSheets&amp;"'!"&amp;ADDRESS(ROW(),COLUMN())))</f>
        <v>581028.4997135778</v>
      </c>
      <c r="N193" s="75" cm="1">
        <f t="array" aca="1" ref="N193" ca="1">SUM(INDIRECT("'"&amp;TOTALCustomerSheets&amp;"'!"&amp;ADDRESS(ROW(),COLUMN())))</f>
        <v>0</v>
      </c>
      <c r="O193" s="75" cm="1">
        <f t="array" aca="1" ref="O193" ca="1">SUM(INDIRECT("'"&amp;TOTALCustomerSheets&amp;"'!"&amp;ADDRESS(ROW(),COLUMN())))</f>
        <v>0</v>
      </c>
      <c r="P193" s="75" cm="1">
        <f t="array" aca="1" ref="P193" ca="1">SUM(INDIRECT("'"&amp;TOTALCustomerSheets&amp;"'!"&amp;ADDRESS(ROW(),COLUMN())))</f>
        <v>0</v>
      </c>
      <c r="Q193" s="75" cm="1">
        <f t="array" aca="1" ref="Q193" ca="1">SUM(INDIRECT("'"&amp;TOTALCustomerSheets&amp;"'!"&amp;ADDRESS(ROW(),COLUMN())))</f>
        <v>0</v>
      </c>
      <c r="R193" s="75" cm="1">
        <f t="array" aca="1" ref="R193" ca="1">SUM(INDIRECT("'"&amp;TOTALCustomerSheets&amp;"'!"&amp;ADDRESS(ROW(),COLUMN())))</f>
        <v>0</v>
      </c>
      <c r="S193" s="75" cm="1">
        <f t="array" aca="1" ref="S193" ca="1">SUM(INDIRECT("'"&amp;TOTALCustomerSheets&amp;"'!"&amp;ADDRESS(ROW(),COLUMN())))</f>
        <v>0</v>
      </c>
      <c r="T193" s="75" cm="1">
        <f t="array" aca="1" ref="T193" ca="1">SUM(INDIRECT("'"&amp;TOTALCustomerSheets&amp;"'!"&amp;ADDRESS(ROW(),COLUMN())))</f>
        <v>0</v>
      </c>
      <c r="U193" s="75" cm="1">
        <f t="array" aca="1" ref="U193" ca="1">SUM(INDIRECT("'"&amp;TOTALCustomerSheets&amp;"'!"&amp;ADDRESS(ROW(),COLUMN())))</f>
        <v>0</v>
      </c>
      <c r="V193" s="75" cm="1">
        <f t="array" aca="1" ref="V193" ca="1">SUM(INDIRECT("'"&amp;TOTALCustomerSheets&amp;"'!"&amp;ADDRESS(ROW(),COLUMN())))</f>
        <v>0</v>
      </c>
      <c r="W193" s="75" cm="1">
        <f t="array" aca="1" ref="W193" ca="1">SUM(INDIRECT("'"&amp;TOTALCustomerSheets&amp;"'!"&amp;ADDRESS(ROW(),COLUMN())))</f>
        <v>0</v>
      </c>
      <c r="X193" s="75" cm="1">
        <f t="array" aca="1" ref="X193" ca="1">SUM(INDIRECT("'"&amp;TOTALCustomerSheets&amp;"'!"&amp;ADDRESS(ROW(),COLUMN())))</f>
        <v>0</v>
      </c>
      <c r="Y193" s="75" cm="1">
        <f t="array" aca="1" ref="Y193" ca="1">SUM(INDIRECT("'"&amp;TOTALCustomerSheets&amp;"'!"&amp;ADDRESS(ROW(),COLUMN())))</f>
        <v>0</v>
      </c>
      <c r="Z193" s="75" cm="1">
        <f t="array" aca="1" ref="Z193" ca="1">SUM(INDIRECT("'"&amp;TOTALCustomerSheets&amp;"'!"&amp;ADDRESS(ROW(),COLUMN())))</f>
        <v>0</v>
      </c>
    </row>
    <row r="194" spans="1:26" ht="15" thickTop="1">
      <c r="A194" s="113" t="str">
        <f>IF(ISBLANK('Input-Accounts'!A194),"",'Input-Accounts'!A194)</f>
        <v/>
      </c>
      <c r="B194" s="79" t="str">
        <f>IF(ISBLANK('Input-Accounts'!B194),"",'Input-Accounts'!B194)</f>
        <v/>
      </c>
      <c r="D194" s="143"/>
      <c r="E194" s="143">
        <f t="shared" si="18"/>
        <v>0</v>
      </c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</row>
    <row r="195" spans="1:26">
      <c r="A195" s="113">
        <f>IF(ISBLANK('Input-Accounts'!A195),"",'Input-Accounts'!A195)</f>
        <v>166</v>
      </c>
      <c r="B195" s="127" t="str">
        <f>IF(ISBLANK('Input-Accounts'!B195),"",'Input-Accounts'!B195)</f>
        <v>Adjustments, Depreciation and Amortization Expense</v>
      </c>
      <c r="D195" s="143"/>
      <c r="E195" s="143">
        <f t="shared" si="18"/>
        <v>0</v>
      </c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</row>
    <row r="196" spans="1:26">
      <c r="A196" s="113">
        <f>IF(ISBLANK('Input-Accounts'!A196),"",'Input-Accounts'!A196)</f>
        <v>167</v>
      </c>
      <c r="B196" s="127" t="str">
        <f>IF(ISBLANK('Input-Accounts'!B196),"",'Input-Accounts'!B196)</f>
        <v>Depreciation Expense</v>
      </c>
      <c r="D196" s="143"/>
      <c r="E196" s="143">
        <f>IFERROR(IF(D196="",0,IF(D196=0,0,IF(ABS(D196-SUM($G196:$Z196))&lt;Check_Limit,0,1))),1)</f>
        <v>0</v>
      </c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</row>
    <row r="197" spans="1:26" outlineLevel="1">
      <c r="A197" s="113">
        <f>IF(ISBLANK('Input-Accounts'!A197),"",'Input-Accounts'!A197)</f>
        <v>168</v>
      </c>
      <c r="B197" s="81" t="str">
        <f>IF(ISBLANK('Input-Accounts'!B197),"",'Input-Accounts'!B197)</f>
        <v>Intangible Plant</v>
      </c>
      <c r="C197" s="113" t="str">
        <f>IF(ISBLANK('Input-Accounts'!C197),"",'Input-Accounts'!C197)</f>
        <v/>
      </c>
      <c r="E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</row>
    <row r="198" spans="1:26" outlineLevel="1">
      <c r="A198" s="113">
        <f>IF(ISBLANK('Input-Accounts'!A198),"",'Input-Accounts'!A198)</f>
        <v>169</v>
      </c>
      <c r="B198" s="17" t="str">
        <f>IF(ISBLANK('Input-Accounts'!B198),"",'Input-Accounts'!B198)</f>
        <v>Organization</v>
      </c>
      <c r="C198" s="113">
        <f>IF(ISBLANK('Input-Accounts'!C198),"",'Input-Accounts'!C198)</f>
        <v>301</v>
      </c>
      <c r="D198" s="143" cm="1">
        <f t="array" aca="1" ref="D198" ca="1">SUM(INDIRECT("'"&amp;TOTALCustomerSheets&amp;"'!"&amp;ADDRESS(ROW(),COLUMN())))</f>
        <v>0</v>
      </c>
      <c r="E198" s="143">
        <f t="shared" ref="E198:E220" ca="1" si="20">IFERROR(IF(D198="",0,IF(D198=0,0,IF(ABS(D198-SUM($G198:$Z198))&lt;Check_Limit,0,1))),1)</f>
        <v>0</v>
      </c>
      <c r="F198" s="89"/>
      <c r="G198" s="143" cm="1">
        <f t="array" aca="1" ref="G198" ca="1">SUM(INDIRECT("'"&amp;TOTALCustomerSheets&amp;"'!"&amp;ADDRESS(ROW(),COLUMN())))</f>
        <v>0</v>
      </c>
      <c r="H198" s="143" cm="1">
        <f t="array" aca="1" ref="H198" ca="1">SUM(INDIRECT("'"&amp;TOTALCustomerSheets&amp;"'!"&amp;ADDRESS(ROW(),COLUMN())))</f>
        <v>0</v>
      </c>
      <c r="I198" s="143" cm="1">
        <f t="array" aca="1" ref="I198" ca="1">SUM(INDIRECT("'"&amp;TOTALCustomerSheets&amp;"'!"&amp;ADDRESS(ROW(),COLUMN())))</f>
        <v>0</v>
      </c>
      <c r="J198" s="143" cm="1">
        <f t="array" aca="1" ref="J198" ca="1">SUM(INDIRECT("'"&amp;TOTALCustomerSheets&amp;"'!"&amp;ADDRESS(ROW(),COLUMN())))</f>
        <v>0</v>
      </c>
      <c r="K198" s="143" cm="1">
        <f t="array" aca="1" ref="K198" ca="1">SUM(INDIRECT("'"&amp;TOTALCustomerSheets&amp;"'!"&amp;ADDRESS(ROW(),COLUMN())))</f>
        <v>0</v>
      </c>
      <c r="L198" s="143" cm="1">
        <f t="array" aca="1" ref="L198" ca="1">SUM(INDIRECT("'"&amp;TOTALCustomerSheets&amp;"'!"&amp;ADDRESS(ROW(),COLUMN())))</f>
        <v>0</v>
      </c>
      <c r="M198" s="143" cm="1">
        <f t="array" aca="1" ref="M198" ca="1">SUM(INDIRECT("'"&amp;TOTALCustomerSheets&amp;"'!"&amp;ADDRESS(ROW(),COLUMN())))</f>
        <v>0</v>
      </c>
      <c r="N198" s="143" cm="1">
        <f t="array" aca="1" ref="N198" ca="1">SUM(INDIRECT("'"&amp;TOTALCustomerSheets&amp;"'!"&amp;ADDRESS(ROW(),COLUMN())))</f>
        <v>0</v>
      </c>
      <c r="O198" s="143" cm="1">
        <f t="array" aca="1" ref="O198" ca="1">SUM(INDIRECT("'"&amp;TOTALCustomerSheets&amp;"'!"&amp;ADDRESS(ROW(),COLUMN())))</f>
        <v>0</v>
      </c>
      <c r="P198" s="143" cm="1">
        <f t="array" aca="1" ref="P198" ca="1">SUM(INDIRECT("'"&amp;TOTALCustomerSheets&amp;"'!"&amp;ADDRESS(ROW(),COLUMN())))</f>
        <v>0</v>
      </c>
      <c r="Q198" s="143" cm="1">
        <f t="array" aca="1" ref="Q198" ca="1">SUM(INDIRECT("'"&amp;TOTALCustomerSheets&amp;"'!"&amp;ADDRESS(ROW(),COLUMN())))</f>
        <v>0</v>
      </c>
      <c r="R198" s="143" cm="1">
        <f t="array" aca="1" ref="R198" ca="1">SUM(INDIRECT("'"&amp;TOTALCustomerSheets&amp;"'!"&amp;ADDRESS(ROW(),COLUMN())))</f>
        <v>0</v>
      </c>
      <c r="S198" s="143" cm="1">
        <f t="array" aca="1" ref="S198" ca="1">SUM(INDIRECT("'"&amp;TOTALCustomerSheets&amp;"'!"&amp;ADDRESS(ROW(),COLUMN())))</f>
        <v>0</v>
      </c>
      <c r="T198" s="143" cm="1">
        <f t="array" aca="1" ref="T198" ca="1">SUM(INDIRECT("'"&amp;TOTALCustomerSheets&amp;"'!"&amp;ADDRESS(ROW(),COLUMN())))</f>
        <v>0</v>
      </c>
      <c r="U198" s="143" cm="1">
        <f t="array" aca="1" ref="U198" ca="1">SUM(INDIRECT("'"&amp;TOTALCustomerSheets&amp;"'!"&amp;ADDRESS(ROW(),COLUMN())))</f>
        <v>0</v>
      </c>
      <c r="V198" s="143" cm="1">
        <f t="array" aca="1" ref="V198" ca="1">SUM(INDIRECT("'"&amp;TOTALCustomerSheets&amp;"'!"&amp;ADDRESS(ROW(),COLUMN())))</f>
        <v>0</v>
      </c>
      <c r="W198" s="143" cm="1">
        <f t="array" aca="1" ref="W198" ca="1">SUM(INDIRECT("'"&amp;TOTALCustomerSheets&amp;"'!"&amp;ADDRESS(ROW(),COLUMN())))</f>
        <v>0</v>
      </c>
      <c r="X198" s="143" cm="1">
        <f t="array" aca="1" ref="X198" ca="1">SUM(INDIRECT("'"&amp;TOTALCustomerSheets&amp;"'!"&amp;ADDRESS(ROW(),COLUMN())))</f>
        <v>0</v>
      </c>
      <c r="Y198" s="143" cm="1">
        <f t="array" aca="1" ref="Y198" ca="1">SUM(INDIRECT("'"&amp;TOTALCustomerSheets&amp;"'!"&amp;ADDRESS(ROW(),COLUMN())))</f>
        <v>0</v>
      </c>
      <c r="Z198" s="143" cm="1">
        <f t="array" aca="1" ref="Z198" ca="1">SUM(INDIRECT("'"&amp;TOTALCustomerSheets&amp;"'!"&amp;ADDRESS(ROW(),COLUMN())))</f>
        <v>0</v>
      </c>
    </row>
    <row r="199" spans="1:26" outlineLevel="1">
      <c r="A199" s="113">
        <f>IF(ISBLANK('Input-Accounts'!A199),"",'Input-Accounts'!A199)</f>
        <v>170</v>
      </c>
      <c r="B199" s="17" t="str">
        <f>IF(ISBLANK('Input-Accounts'!B199),"",'Input-Accounts'!B199)</f>
        <v>Franchises &amp; Consents</v>
      </c>
      <c r="C199" s="113">
        <f>IF(ISBLANK('Input-Accounts'!C199),"",'Input-Accounts'!C199)</f>
        <v>302</v>
      </c>
      <c r="D199" s="143" cm="1">
        <f t="array" aca="1" ref="D199" ca="1">SUM(INDIRECT("'"&amp;TOTALCustomerSheets&amp;"'!"&amp;ADDRESS(ROW(),COLUMN())))</f>
        <v>0</v>
      </c>
      <c r="E199" s="143">
        <f t="shared" ca="1" si="20"/>
        <v>0</v>
      </c>
      <c r="F199" s="89"/>
      <c r="G199" s="143" cm="1">
        <f t="array" aca="1" ref="G199" ca="1">SUM(INDIRECT("'"&amp;TOTALCustomerSheets&amp;"'!"&amp;ADDRESS(ROW(),COLUMN())))</f>
        <v>0</v>
      </c>
      <c r="H199" s="143" cm="1">
        <f t="array" aca="1" ref="H199" ca="1">SUM(INDIRECT("'"&amp;TOTALCustomerSheets&amp;"'!"&amp;ADDRESS(ROW(),COLUMN())))</f>
        <v>0</v>
      </c>
      <c r="I199" s="143" cm="1">
        <f t="array" aca="1" ref="I199" ca="1">SUM(INDIRECT("'"&amp;TOTALCustomerSheets&amp;"'!"&amp;ADDRESS(ROW(),COLUMN())))</f>
        <v>0</v>
      </c>
      <c r="J199" s="143" cm="1">
        <f t="array" aca="1" ref="J199" ca="1">SUM(INDIRECT("'"&amp;TOTALCustomerSheets&amp;"'!"&amp;ADDRESS(ROW(),COLUMN())))</f>
        <v>0</v>
      </c>
      <c r="K199" s="143" cm="1">
        <f t="array" aca="1" ref="K199" ca="1">SUM(INDIRECT("'"&amp;TOTALCustomerSheets&amp;"'!"&amp;ADDRESS(ROW(),COLUMN())))</f>
        <v>0</v>
      </c>
      <c r="L199" s="143" cm="1">
        <f t="array" aca="1" ref="L199" ca="1">SUM(INDIRECT("'"&amp;TOTALCustomerSheets&amp;"'!"&amp;ADDRESS(ROW(),COLUMN())))</f>
        <v>0</v>
      </c>
      <c r="M199" s="143" cm="1">
        <f t="array" aca="1" ref="M199" ca="1">SUM(INDIRECT("'"&amp;TOTALCustomerSheets&amp;"'!"&amp;ADDRESS(ROW(),COLUMN())))</f>
        <v>0</v>
      </c>
      <c r="N199" s="143" cm="1">
        <f t="array" aca="1" ref="N199" ca="1">SUM(INDIRECT("'"&amp;TOTALCustomerSheets&amp;"'!"&amp;ADDRESS(ROW(),COLUMN())))</f>
        <v>0</v>
      </c>
      <c r="O199" s="143" cm="1">
        <f t="array" aca="1" ref="O199" ca="1">SUM(INDIRECT("'"&amp;TOTALCustomerSheets&amp;"'!"&amp;ADDRESS(ROW(),COLUMN())))</f>
        <v>0</v>
      </c>
      <c r="P199" s="143" cm="1">
        <f t="array" aca="1" ref="P199" ca="1">SUM(INDIRECT("'"&amp;TOTALCustomerSheets&amp;"'!"&amp;ADDRESS(ROW(),COLUMN())))</f>
        <v>0</v>
      </c>
      <c r="Q199" s="143" cm="1">
        <f t="array" aca="1" ref="Q199" ca="1">SUM(INDIRECT("'"&amp;TOTALCustomerSheets&amp;"'!"&amp;ADDRESS(ROW(),COLUMN())))</f>
        <v>0</v>
      </c>
      <c r="R199" s="143" cm="1">
        <f t="array" aca="1" ref="R199" ca="1">SUM(INDIRECT("'"&amp;TOTALCustomerSheets&amp;"'!"&amp;ADDRESS(ROW(),COLUMN())))</f>
        <v>0</v>
      </c>
      <c r="S199" s="143" cm="1">
        <f t="array" aca="1" ref="S199" ca="1">SUM(INDIRECT("'"&amp;TOTALCustomerSheets&amp;"'!"&amp;ADDRESS(ROW(),COLUMN())))</f>
        <v>0</v>
      </c>
      <c r="T199" s="143" cm="1">
        <f t="array" aca="1" ref="T199" ca="1">SUM(INDIRECT("'"&amp;TOTALCustomerSheets&amp;"'!"&amp;ADDRESS(ROW(),COLUMN())))</f>
        <v>0</v>
      </c>
      <c r="U199" s="143" cm="1">
        <f t="array" aca="1" ref="U199" ca="1">SUM(INDIRECT("'"&amp;TOTALCustomerSheets&amp;"'!"&amp;ADDRESS(ROW(),COLUMN())))</f>
        <v>0</v>
      </c>
      <c r="V199" s="143" cm="1">
        <f t="array" aca="1" ref="V199" ca="1">SUM(INDIRECT("'"&amp;TOTALCustomerSheets&amp;"'!"&amp;ADDRESS(ROW(),COLUMN())))</f>
        <v>0</v>
      </c>
      <c r="W199" s="143" cm="1">
        <f t="array" aca="1" ref="W199" ca="1">SUM(INDIRECT("'"&amp;TOTALCustomerSheets&amp;"'!"&amp;ADDRESS(ROW(),COLUMN())))</f>
        <v>0</v>
      </c>
      <c r="X199" s="143" cm="1">
        <f t="array" aca="1" ref="X199" ca="1">SUM(INDIRECT("'"&amp;TOTALCustomerSheets&amp;"'!"&amp;ADDRESS(ROW(),COLUMN())))</f>
        <v>0</v>
      </c>
      <c r="Y199" s="143" cm="1">
        <f t="array" aca="1" ref="Y199" ca="1">SUM(INDIRECT("'"&amp;TOTALCustomerSheets&amp;"'!"&amp;ADDRESS(ROW(),COLUMN())))</f>
        <v>0</v>
      </c>
      <c r="Z199" s="143" cm="1">
        <f t="array" aca="1" ref="Z199" ca="1">SUM(INDIRECT("'"&amp;TOTALCustomerSheets&amp;"'!"&amp;ADDRESS(ROW(),COLUMN())))</f>
        <v>0</v>
      </c>
    </row>
    <row r="200" spans="1:26" outlineLevel="1">
      <c r="A200" s="113">
        <f>IF(ISBLANK('Input-Accounts'!A200),"",'Input-Accounts'!A200)</f>
        <v>171</v>
      </c>
      <c r="B200" s="17" t="str">
        <f>IF(ISBLANK('Input-Accounts'!B200),"",'Input-Accounts'!B200)</f>
        <v>Misc. Intangible Plant</v>
      </c>
      <c r="C200" s="113">
        <f>IF(ISBLANK('Input-Accounts'!C200),"",'Input-Accounts'!C200)</f>
        <v>303</v>
      </c>
      <c r="D200" s="143" cm="1">
        <f t="array" aca="1" ref="D200" ca="1">SUM(INDIRECT("'"&amp;TOTALCustomerSheets&amp;"'!"&amp;ADDRESS(ROW(),COLUMN())))</f>
        <v>1908732.0928909366</v>
      </c>
      <c r="E200" s="143">
        <f t="shared" ca="1" si="20"/>
        <v>0</v>
      </c>
      <c r="F200" s="89"/>
      <c r="G200" s="143" cm="1">
        <f t="array" aca="1" ref="G200" ca="1">SUM(INDIRECT("'"&amp;TOTALCustomerSheets&amp;"'!"&amp;ADDRESS(ROW(),COLUMN())))</f>
        <v>1607521.1282076268</v>
      </c>
      <c r="H200" s="143" cm="1">
        <f t="array" aca="1" ref="H200" ca="1">SUM(INDIRECT("'"&amp;TOTALCustomerSheets&amp;"'!"&amp;ADDRESS(ROW(),COLUMN())))</f>
        <v>260750.07800427845</v>
      </c>
      <c r="I200" s="143" cm="1">
        <f t="array" aca="1" ref="I200" ca="1">SUM(INDIRECT("'"&amp;TOTALCustomerSheets&amp;"'!"&amp;ADDRESS(ROW(),COLUMN())))</f>
        <v>11438.11489416929</v>
      </c>
      <c r="J200" s="143" cm="1">
        <f t="array" aca="1" ref="J200" ca="1">SUM(INDIRECT("'"&amp;TOTALCustomerSheets&amp;"'!"&amp;ADDRESS(ROW(),COLUMN())))</f>
        <v>4880.0805245621441</v>
      </c>
      <c r="K200" s="143" cm="1">
        <f t="array" aca="1" ref="K200" ca="1">SUM(INDIRECT("'"&amp;TOTALCustomerSheets&amp;"'!"&amp;ADDRESS(ROW(),COLUMN())))</f>
        <v>444.39498736887123</v>
      </c>
      <c r="L200" s="143" cm="1">
        <f t="array" aca="1" ref="L200" ca="1">SUM(INDIRECT("'"&amp;TOTALCustomerSheets&amp;"'!"&amp;ADDRESS(ROW(),COLUMN())))</f>
        <v>17748.346084804485</v>
      </c>
      <c r="M200" s="143" cm="1">
        <f t="array" aca="1" ref="M200" ca="1">SUM(INDIRECT("'"&amp;TOTALCustomerSheets&amp;"'!"&amp;ADDRESS(ROW(),COLUMN())))</f>
        <v>5949.9501881265724</v>
      </c>
      <c r="N200" s="143" cm="1">
        <f t="array" aca="1" ref="N200" ca="1">SUM(INDIRECT("'"&amp;TOTALCustomerSheets&amp;"'!"&amp;ADDRESS(ROW(),COLUMN())))</f>
        <v>0</v>
      </c>
      <c r="O200" s="143" cm="1">
        <f t="array" aca="1" ref="O200" ca="1">SUM(INDIRECT("'"&amp;TOTALCustomerSheets&amp;"'!"&amp;ADDRESS(ROW(),COLUMN())))</f>
        <v>0</v>
      </c>
      <c r="P200" s="143" cm="1">
        <f t="array" aca="1" ref="P200" ca="1">SUM(INDIRECT("'"&amp;TOTALCustomerSheets&amp;"'!"&amp;ADDRESS(ROW(),COLUMN())))</f>
        <v>0</v>
      </c>
      <c r="Q200" s="143" cm="1">
        <f t="array" aca="1" ref="Q200" ca="1">SUM(INDIRECT("'"&amp;TOTALCustomerSheets&amp;"'!"&amp;ADDRESS(ROW(),COLUMN())))</f>
        <v>0</v>
      </c>
      <c r="R200" s="143" cm="1">
        <f t="array" aca="1" ref="R200" ca="1">SUM(INDIRECT("'"&amp;TOTALCustomerSheets&amp;"'!"&amp;ADDRESS(ROW(),COLUMN())))</f>
        <v>0</v>
      </c>
      <c r="S200" s="143" cm="1">
        <f t="array" aca="1" ref="S200" ca="1">SUM(INDIRECT("'"&amp;TOTALCustomerSheets&amp;"'!"&amp;ADDRESS(ROW(),COLUMN())))</f>
        <v>0</v>
      </c>
      <c r="T200" s="143" cm="1">
        <f t="array" aca="1" ref="T200" ca="1">SUM(INDIRECT("'"&amp;TOTALCustomerSheets&amp;"'!"&amp;ADDRESS(ROW(),COLUMN())))</f>
        <v>0</v>
      </c>
      <c r="U200" s="143" cm="1">
        <f t="array" aca="1" ref="U200" ca="1">SUM(INDIRECT("'"&amp;TOTALCustomerSheets&amp;"'!"&amp;ADDRESS(ROW(),COLUMN())))</f>
        <v>0</v>
      </c>
      <c r="V200" s="143" cm="1">
        <f t="array" aca="1" ref="V200" ca="1">SUM(INDIRECT("'"&amp;TOTALCustomerSheets&amp;"'!"&amp;ADDRESS(ROW(),COLUMN())))</f>
        <v>0</v>
      </c>
      <c r="W200" s="143" cm="1">
        <f t="array" aca="1" ref="W200" ca="1">SUM(INDIRECT("'"&amp;TOTALCustomerSheets&amp;"'!"&amp;ADDRESS(ROW(),COLUMN())))</f>
        <v>0</v>
      </c>
      <c r="X200" s="143" cm="1">
        <f t="array" aca="1" ref="X200" ca="1">SUM(INDIRECT("'"&amp;TOTALCustomerSheets&amp;"'!"&amp;ADDRESS(ROW(),COLUMN())))</f>
        <v>0</v>
      </c>
      <c r="Y200" s="143" cm="1">
        <f t="array" aca="1" ref="Y200" ca="1">SUM(INDIRECT("'"&amp;TOTALCustomerSheets&amp;"'!"&amp;ADDRESS(ROW(),COLUMN())))</f>
        <v>0</v>
      </c>
      <c r="Z200" s="143" cm="1">
        <f t="array" aca="1" ref="Z200" ca="1">SUM(INDIRECT("'"&amp;TOTALCustomerSheets&amp;"'!"&amp;ADDRESS(ROW(),COLUMN())))</f>
        <v>0</v>
      </c>
    </row>
    <row r="201" spans="1:26" outlineLevel="1">
      <c r="A201" s="113">
        <f>IF(ISBLANK('Input-Accounts'!A201),"",'Input-Accounts'!A201)</f>
        <v>172</v>
      </c>
      <c r="B201" s="79" t="str">
        <f>IF(ISBLANK('Input-Accounts'!B201),"",'Input-Accounts'!B201)</f>
        <v>Subtotal - Intangible Plant</v>
      </c>
      <c r="C201" s="113" t="str">
        <f>IF(ISBLANK('Input-Accounts'!C201),"",'Input-Accounts'!C201)</f>
        <v/>
      </c>
      <c r="D201" s="144" cm="1">
        <f t="array" aca="1" ref="D201" ca="1">SUM(INDIRECT("'"&amp;TOTALCustomerSheets&amp;"'!"&amp;ADDRESS(ROW(),COLUMN())))</f>
        <v>1908732.0928909366</v>
      </c>
      <c r="E201" s="143">
        <f t="shared" ca="1" si="20"/>
        <v>0</v>
      </c>
      <c r="G201" s="144" cm="1">
        <f t="array" aca="1" ref="G201" ca="1">SUM(INDIRECT("'"&amp;TOTALCustomerSheets&amp;"'!"&amp;ADDRESS(ROW(),COLUMN())))</f>
        <v>1607521.1282076268</v>
      </c>
      <c r="H201" s="144" cm="1">
        <f t="array" aca="1" ref="H201" ca="1">SUM(INDIRECT("'"&amp;TOTALCustomerSheets&amp;"'!"&amp;ADDRESS(ROW(),COLUMN())))</f>
        <v>260750.07800427845</v>
      </c>
      <c r="I201" s="144" cm="1">
        <f t="array" aca="1" ref="I201" ca="1">SUM(INDIRECT("'"&amp;TOTALCustomerSheets&amp;"'!"&amp;ADDRESS(ROW(),COLUMN())))</f>
        <v>11438.11489416929</v>
      </c>
      <c r="J201" s="144" cm="1">
        <f t="array" aca="1" ref="J201" ca="1">SUM(INDIRECT("'"&amp;TOTALCustomerSheets&amp;"'!"&amp;ADDRESS(ROW(),COLUMN())))</f>
        <v>4880.0805245621441</v>
      </c>
      <c r="K201" s="144" cm="1">
        <f t="array" aca="1" ref="K201" ca="1">SUM(INDIRECT("'"&amp;TOTALCustomerSheets&amp;"'!"&amp;ADDRESS(ROW(),COLUMN())))</f>
        <v>444.39498736887123</v>
      </c>
      <c r="L201" s="144" cm="1">
        <f t="array" aca="1" ref="L201" ca="1">SUM(INDIRECT("'"&amp;TOTALCustomerSheets&amp;"'!"&amp;ADDRESS(ROW(),COLUMN())))</f>
        <v>17748.346084804485</v>
      </c>
      <c r="M201" s="144" cm="1">
        <f t="array" aca="1" ref="M201" ca="1">SUM(INDIRECT("'"&amp;TOTALCustomerSheets&amp;"'!"&amp;ADDRESS(ROW(),COLUMN())))</f>
        <v>5949.9501881265724</v>
      </c>
      <c r="N201" s="144" cm="1">
        <f t="array" aca="1" ref="N201" ca="1">SUM(INDIRECT("'"&amp;TOTALCustomerSheets&amp;"'!"&amp;ADDRESS(ROW(),COLUMN())))</f>
        <v>0</v>
      </c>
      <c r="O201" s="144" cm="1">
        <f t="array" aca="1" ref="O201" ca="1">SUM(INDIRECT("'"&amp;TOTALCustomerSheets&amp;"'!"&amp;ADDRESS(ROW(),COLUMN())))</f>
        <v>0</v>
      </c>
      <c r="P201" s="144" cm="1">
        <f t="array" aca="1" ref="P201" ca="1">SUM(INDIRECT("'"&amp;TOTALCustomerSheets&amp;"'!"&amp;ADDRESS(ROW(),COLUMN())))</f>
        <v>0</v>
      </c>
      <c r="Q201" s="144" cm="1">
        <f t="array" aca="1" ref="Q201" ca="1">SUM(INDIRECT("'"&amp;TOTALCustomerSheets&amp;"'!"&amp;ADDRESS(ROW(),COLUMN())))</f>
        <v>0</v>
      </c>
      <c r="R201" s="144" cm="1">
        <f t="array" aca="1" ref="R201" ca="1">SUM(INDIRECT("'"&amp;TOTALCustomerSheets&amp;"'!"&amp;ADDRESS(ROW(),COLUMN())))</f>
        <v>0</v>
      </c>
      <c r="S201" s="144" cm="1">
        <f t="array" aca="1" ref="S201" ca="1">SUM(INDIRECT("'"&amp;TOTALCustomerSheets&amp;"'!"&amp;ADDRESS(ROW(),COLUMN())))</f>
        <v>0</v>
      </c>
      <c r="T201" s="144" cm="1">
        <f t="array" aca="1" ref="T201" ca="1">SUM(INDIRECT("'"&amp;TOTALCustomerSheets&amp;"'!"&amp;ADDRESS(ROW(),COLUMN())))</f>
        <v>0</v>
      </c>
      <c r="U201" s="144" cm="1">
        <f t="array" aca="1" ref="U201" ca="1">SUM(INDIRECT("'"&amp;TOTALCustomerSheets&amp;"'!"&amp;ADDRESS(ROW(),COLUMN())))</f>
        <v>0</v>
      </c>
      <c r="V201" s="144" cm="1">
        <f t="array" aca="1" ref="V201" ca="1">SUM(INDIRECT("'"&amp;TOTALCustomerSheets&amp;"'!"&amp;ADDRESS(ROW(),COLUMN())))</f>
        <v>0</v>
      </c>
      <c r="W201" s="144" cm="1">
        <f t="array" aca="1" ref="W201" ca="1">SUM(INDIRECT("'"&amp;TOTALCustomerSheets&amp;"'!"&amp;ADDRESS(ROW(),COLUMN())))</f>
        <v>0</v>
      </c>
      <c r="X201" s="144" cm="1">
        <f t="array" aca="1" ref="X201" ca="1">SUM(INDIRECT("'"&amp;TOTALCustomerSheets&amp;"'!"&amp;ADDRESS(ROW(),COLUMN())))</f>
        <v>0</v>
      </c>
      <c r="Y201" s="144" cm="1">
        <f t="array" aca="1" ref="Y201" ca="1">SUM(INDIRECT("'"&amp;TOTALCustomerSheets&amp;"'!"&amp;ADDRESS(ROW(),COLUMN())))</f>
        <v>0</v>
      </c>
      <c r="Z201" s="144" cm="1">
        <f t="array" aca="1" ref="Z201" ca="1">SUM(INDIRECT("'"&amp;TOTALCustomerSheets&amp;"'!"&amp;ADDRESS(ROW(),COLUMN())))</f>
        <v>0</v>
      </c>
    </row>
    <row r="202" spans="1:26" outlineLevel="1">
      <c r="D202" s="143"/>
      <c r="E202" s="143">
        <f t="shared" si="20"/>
        <v>0</v>
      </c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</row>
    <row r="203" spans="1:26" outlineLevel="1">
      <c r="A203" s="113">
        <f>IF(ISBLANK('Input-Accounts'!A203),"",'Input-Accounts'!A203)</f>
        <v>173</v>
      </c>
      <c r="B203" s="81" t="str">
        <f>IF(ISBLANK('Input-Accounts'!B203),"",'Input-Accounts'!B203)</f>
        <v xml:space="preserve">Transmission plant </v>
      </c>
      <c r="D203" s="143"/>
      <c r="E203" s="143">
        <f t="shared" si="20"/>
        <v>0</v>
      </c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</row>
    <row r="204" spans="1:26" outlineLevel="1">
      <c r="A204" s="113">
        <f>IF(ISBLANK('Input-Accounts'!A204),"",'Input-Accounts'!A204)</f>
        <v>174</v>
      </c>
      <c r="B204" s="17" t="str">
        <f>IF(ISBLANK('Input-Accounts'!B204),"",'Input-Accounts'!B204)</f>
        <v>Land and Land Rights</v>
      </c>
      <c r="C204" s="113">
        <f>IF(ISBLANK('Input-Accounts'!C204),"",'Input-Accounts'!C204)</f>
        <v>365.1</v>
      </c>
      <c r="D204" s="143" cm="1">
        <f t="array" aca="1" ref="D204" ca="1">SUM(INDIRECT("'"&amp;TOTALCustomerSheets&amp;"'!"&amp;ADDRESS(ROW(),COLUMN())))</f>
        <v>0</v>
      </c>
      <c r="E204" s="143">
        <f t="shared" ca="1" si="20"/>
        <v>0</v>
      </c>
      <c r="F204" s="89"/>
      <c r="G204" s="143" cm="1">
        <f t="array" aca="1" ref="G204" ca="1">SUM(INDIRECT("'"&amp;TOTALCustomerSheets&amp;"'!"&amp;ADDRESS(ROW(),COLUMN())))</f>
        <v>0</v>
      </c>
      <c r="H204" s="143" cm="1">
        <f t="array" aca="1" ref="H204" ca="1">SUM(INDIRECT("'"&amp;TOTALCustomerSheets&amp;"'!"&amp;ADDRESS(ROW(),COLUMN())))</f>
        <v>0</v>
      </c>
      <c r="I204" s="143" cm="1">
        <f t="array" aca="1" ref="I204" ca="1">SUM(INDIRECT("'"&amp;TOTALCustomerSheets&amp;"'!"&amp;ADDRESS(ROW(),COLUMN())))</f>
        <v>0</v>
      </c>
      <c r="J204" s="143" cm="1">
        <f t="array" aca="1" ref="J204" ca="1">SUM(INDIRECT("'"&amp;TOTALCustomerSheets&amp;"'!"&amp;ADDRESS(ROW(),COLUMN())))</f>
        <v>0</v>
      </c>
      <c r="K204" s="143" cm="1">
        <f t="array" aca="1" ref="K204" ca="1">SUM(INDIRECT("'"&amp;TOTALCustomerSheets&amp;"'!"&amp;ADDRESS(ROW(),COLUMN())))</f>
        <v>0</v>
      </c>
      <c r="L204" s="143" cm="1">
        <f t="array" aca="1" ref="L204" ca="1">SUM(INDIRECT("'"&amp;TOTALCustomerSheets&amp;"'!"&amp;ADDRESS(ROW(),COLUMN())))</f>
        <v>0</v>
      </c>
      <c r="M204" s="143" cm="1">
        <f t="array" aca="1" ref="M204" ca="1">SUM(INDIRECT("'"&amp;TOTALCustomerSheets&amp;"'!"&amp;ADDRESS(ROW(),COLUMN())))</f>
        <v>0</v>
      </c>
      <c r="N204" s="143" cm="1">
        <f t="array" aca="1" ref="N204" ca="1">SUM(INDIRECT("'"&amp;TOTALCustomerSheets&amp;"'!"&amp;ADDRESS(ROW(),COLUMN())))</f>
        <v>0</v>
      </c>
      <c r="O204" s="143" cm="1">
        <f t="array" aca="1" ref="O204" ca="1">SUM(INDIRECT("'"&amp;TOTALCustomerSheets&amp;"'!"&amp;ADDRESS(ROW(),COLUMN())))</f>
        <v>0</v>
      </c>
      <c r="P204" s="143" cm="1">
        <f t="array" aca="1" ref="P204" ca="1">SUM(INDIRECT("'"&amp;TOTALCustomerSheets&amp;"'!"&amp;ADDRESS(ROW(),COLUMN())))</f>
        <v>0</v>
      </c>
      <c r="Q204" s="143" cm="1">
        <f t="array" aca="1" ref="Q204" ca="1">SUM(INDIRECT("'"&amp;TOTALCustomerSheets&amp;"'!"&amp;ADDRESS(ROW(),COLUMN())))</f>
        <v>0</v>
      </c>
      <c r="R204" s="143" cm="1">
        <f t="array" aca="1" ref="R204" ca="1">SUM(INDIRECT("'"&amp;TOTALCustomerSheets&amp;"'!"&amp;ADDRESS(ROW(),COLUMN())))</f>
        <v>0</v>
      </c>
      <c r="S204" s="143" cm="1">
        <f t="array" aca="1" ref="S204" ca="1">SUM(INDIRECT("'"&amp;TOTALCustomerSheets&amp;"'!"&amp;ADDRESS(ROW(),COLUMN())))</f>
        <v>0</v>
      </c>
      <c r="T204" s="143" cm="1">
        <f t="array" aca="1" ref="T204" ca="1">SUM(INDIRECT("'"&amp;TOTALCustomerSheets&amp;"'!"&amp;ADDRESS(ROW(),COLUMN())))</f>
        <v>0</v>
      </c>
      <c r="U204" s="143" cm="1">
        <f t="array" aca="1" ref="U204" ca="1">SUM(INDIRECT("'"&amp;TOTALCustomerSheets&amp;"'!"&amp;ADDRESS(ROW(),COLUMN())))</f>
        <v>0</v>
      </c>
      <c r="V204" s="143" cm="1">
        <f t="array" aca="1" ref="V204" ca="1">SUM(INDIRECT("'"&amp;TOTALCustomerSheets&amp;"'!"&amp;ADDRESS(ROW(),COLUMN())))</f>
        <v>0</v>
      </c>
      <c r="W204" s="143" cm="1">
        <f t="array" aca="1" ref="W204" ca="1">SUM(INDIRECT("'"&amp;TOTALCustomerSheets&amp;"'!"&amp;ADDRESS(ROW(),COLUMN())))</f>
        <v>0</v>
      </c>
      <c r="X204" s="143" cm="1">
        <f t="array" aca="1" ref="X204" ca="1">SUM(INDIRECT("'"&amp;TOTALCustomerSheets&amp;"'!"&amp;ADDRESS(ROW(),COLUMN())))</f>
        <v>0</v>
      </c>
      <c r="Y204" s="143" cm="1">
        <f t="array" aca="1" ref="Y204" ca="1">SUM(INDIRECT("'"&amp;TOTALCustomerSheets&amp;"'!"&amp;ADDRESS(ROW(),COLUMN())))</f>
        <v>0</v>
      </c>
      <c r="Z204" s="143" cm="1">
        <f t="array" aca="1" ref="Z204" ca="1">SUM(INDIRECT("'"&amp;TOTALCustomerSheets&amp;"'!"&amp;ADDRESS(ROW(),COLUMN())))</f>
        <v>0</v>
      </c>
    </row>
    <row r="205" spans="1:26" outlineLevel="1">
      <c r="A205" s="113">
        <f>IF(ISBLANK('Input-Accounts'!A205),"",'Input-Accounts'!A205)</f>
        <v>175</v>
      </c>
      <c r="B205" s="17" t="str">
        <f>IF(ISBLANK('Input-Accounts'!B205),"",'Input-Accounts'!B205)</f>
        <v>Structures and improvements</v>
      </c>
      <c r="C205" s="113">
        <f>IF(ISBLANK('Input-Accounts'!C205),"",'Input-Accounts'!C205)</f>
        <v>366</v>
      </c>
      <c r="D205" s="143" cm="1">
        <f t="array" aca="1" ref="D205" ca="1">SUM(INDIRECT("'"&amp;TOTALCustomerSheets&amp;"'!"&amp;ADDRESS(ROW(),COLUMN())))</f>
        <v>0</v>
      </c>
      <c r="E205" s="143">
        <f t="shared" ca="1" si="20"/>
        <v>0</v>
      </c>
      <c r="F205" s="89"/>
      <c r="G205" s="143" cm="1">
        <f t="array" aca="1" ref="G205" ca="1">SUM(INDIRECT("'"&amp;TOTALCustomerSheets&amp;"'!"&amp;ADDRESS(ROW(),COLUMN())))</f>
        <v>0</v>
      </c>
      <c r="H205" s="143" cm="1">
        <f t="array" aca="1" ref="H205" ca="1">SUM(INDIRECT("'"&amp;TOTALCustomerSheets&amp;"'!"&amp;ADDRESS(ROW(),COLUMN())))</f>
        <v>0</v>
      </c>
      <c r="I205" s="143" cm="1">
        <f t="array" aca="1" ref="I205" ca="1">SUM(INDIRECT("'"&amp;TOTALCustomerSheets&amp;"'!"&amp;ADDRESS(ROW(),COLUMN())))</f>
        <v>0</v>
      </c>
      <c r="J205" s="143" cm="1">
        <f t="array" aca="1" ref="J205" ca="1">SUM(INDIRECT("'"&amp;TOTALCustomerSheets&amp;"'!"&amp;ADDRESS(ROW(),COLUMN())))</f>
        <v>0</v>
      </c>
      <c r="K205" s="143" cm="1">
        <f t="array" aca="1" ref="K205" ca="1">SUM(INDIRECT("'"&amp;TOTALCustomerSheets&amp;"'!"&amp;ADDRESS(ROW(),COLUMN())))</f>
        <v>0</v>
      </c>
      <c r="L205" s="143" cm="1">
        <f t="array" aca="1" ref="L205" ca="1">SUM(INDIRECT("'"&amp;TOTALCustomerSheets&amp;"'!"&amp;ADDRESS(ROW(),COLUMN())))</f>
        <v>0</v>
      </c>
      <c r="M205" s="143" cm="1">
        <f t="array" aca="1" ref="M205" ca="1">SUM(INDIRECT("'"&amp;TOTALCustomerSheets&amp;"'!"&amp;ADDRESS(ROW(),COLUMN())))</f>
        <v>0</v>
      </c>
      <c r="N205" s="143" cm="1">
        <f t="array" aca="1" ref="N205" ca="1">SUM(INDIRECT("'"&amp;TOTALCustomerSheets&amp;"'!"&amp;ADDRESS(ROW(),COLUMN())))</f>
        <v>0</v>
      </c>
      <c r="O205" s="143" cm="1">
        <f t="array" aca="1" ref="O205" ca="1">SUM(INDIRECT("'"&amp;TOTALCustomerSheets&amp;"'!"&amp;ADDRESS(ROW(),COLUMN())))</f>
        <v>0</v>
      </c>
      <c r="P205" s="143" cm="1">
        <f t="array" aca="1" ref="P205" ca="1">SUM(INDIRECT("'"&amp;TOTALCustomerSheets&amp;"'!"&amp;ADDRESS(ROW(),COLUMN())))</f>
        <v>0</v>
      </c>
      <c r="Q205" s="143" cm="1">
        <f t="array" aca="1" ref="Q205" ca="1">SUM(INDIRECT("'"&amp;TOTALCustomerSheets&amp;"'!"&amp;ADDRESS(ROW(),COLUMN())))</f>
        <v>0</v>
      </c>
      <c r="R205" s="143" cm="1">
        <f t="array" aca="1" ref="R205" ca="1">SUM(INDIRECT("'"&amp;TOTALCustomerSheets&amp;"'!"&amp;ADDRESS(ROW(),COLUMN())))</f>
        <v>0</v>
      </c>
      <c r="S205" s="143" cm="1">
        <f t="array" aca="1" ref="S205" ca="1">SUM(INDIRECT("'"&amp;TOTALCustomerSheets&amp;"'!"&amp;ADDRESS(ROW(),COLUMN())))</f>
        <v>0</v>
      </c>
      <c r="T205" s="143" cm="1">
        <f t="array" aca="1" ref="T205" ca="1">SUM(INDIRECT("'"&amp;TOTALCustomerSheets&amp;"'!"&amp;ADDRESS(ROW(),COLUMN())))</f>
        <v>0</v>
      </c>
      <c r="U205" s="143" cm="1">
        <f t="array" aca="1" ref="U205" ca="1">SUM(INDIRECT("'"&amp;TOTALCustomerSheets&amp;"'!"&amp;ADDRESS(ROW(),COLUMN())))</f>
        <v>0</v>
      </c>
      <c r="V205" s="143" cm="1">
        <f t="array" aca="1" ref="V205" ca="1">SUM(INDIRECT("'"&amp;TOTALCustomerSheets&amp;"'!"&amp;ADDRESS(ROW(),COLUMN())))</f>
        <v>0</v>
      </c>
      <c r="W205" s="143" cm="1">
        <f t="array" aca="1" ref="W205" ca="1">SUM(INDIRECT("'"&amp;TOTALCustomerSheets&amp;"'!"&amp;ADDRESS(ROW(),COLUMN())))</f>
        <v>0</v>
      </c>
      <c r="X205" s="143" cm="1">
        <f t="array" aca="1" ref="X205" ca="1">SUM(INDIRECT("'"&amp;TOTALCustomerSheets&amp;"'!"&amp;ADDRESS(ROW(),COLUMN())))</f>
        <v>0</v>
      </c>
      <c r="Y205" s="143" cm="1">
        <f t="array" aca="1" ref="Y205" ca="1">SUM(INDIRECT("'"&amp;TOTALCustomerSheets&amp;"'!"&amp;ADDRESS(ROW(),COLUMN())))</f>
        <v>0</v>
      </c>
      <c r="Z205" s="143" cm="1">
        <f t="array" aca="1" ref="Z205" ca="1">SUM(INDIRECT("'"&amp;TOTALCustomerSheets&amp;"'!"&amp;ADDRESS(ROW(),COLUMN())))</f>
        <v>0</v>
      </c>
    </row>
    <row r="206" spans="1:26" outlineLevel="1">
      <c r="A206" s="113">
        <f>IF(ISBLANK('Input-Accounts'!A206),"",'Input-Accounts'!A206)</f>
        <v>176</v>
      </c>
      <c r="B206" s="17" t="str">
        <f>IF(ISBLANK('Input-Accounts'!B206),"",'Input-Accounts'!B206)</f>
        <v>Mains</v>
      </c>
      <c r="C206" s="113">
        <f>IF(ISBLANK('Input-Accounts'!C206),"",'Input-Accounts'!C206)</f>
        <v>367</v>
      </c>
      <c r="D206" s="143" cm="1">
        <f t="array" aca="1" ref="D206" ca="1">SUM(INDIRECT("'"&amp;TOTALCustomerSheets&amp;"'!"&amp;ADDRESS(ROW(),COLUMN())))</f>
        <v>0</v>
      </c>
      <c r="E206" s="143">
        <f t="shared" ca="1" si="20"/>
        <v>0</v>
      </c>
      <c r="F206" s="89"/>
      <c r="G206" s="143" cm="1">
        <f t="array" aca="1" ref="G206" ca="1">SUM(INDIRECT("'"&amp;TOTALCustomerSheets&amp;"'!"&amp;ADDRESS(ROW(),COLUMN())))</f>
        <v>0</v>
      </c>
      <c r="H206" s="143" cm="1">
        <f t="array" aca="1" ref="H206" ca="1">SUM(INDIRECT("'"&amp;TOTALCustomerSheets&amp;"'!"&amp;ADDRESS(ROW(),COLUMN())))</f>
        <v>0</v>
      </c>
      <c r="I206" s="143" cm="1">
        <f t="array" aca="1" ref="I206" ca="1">SUM(INDIRECT("'"&amp;TOTALCustomerSheets&amp;"'!"&amp;ADDRESS(ROW(),COLUMN())))</f>
        <v>0</v>
      </c>
      <c r="J206" s="143" cm="1">
        <f t="array" aca="1" ref="J206" ca="1">SUM(INDIRECT("'"&amp;TOTALCustomerSheets&amp;"'!"&amp;ADDRESS(ROW(),COLUMN())))</f>
        <v>0</v>
      </c>
      <c r="K206" s="143" cm="1">
        <f t="array" aca="1" ref="K206" ca="1">SUM(INDIRECT("'"&amp;TOTALCustomerSheets&amp;"'!"&amp;ADDRESS(ROW(),COLUMN())))</f>
        <v>0</v>
      </c>
      <c r="L206" s="143" cm="1">
        <f t="array" aca="1" ref="L206" ca="1">SUM(INDIRECT("'"&amp;TOTALCustomerSheets&amp;"'!"&amp;ADDRESS(ROW(),COLUMN())))</f>
        <v>0</v>
      </c>
      <c r="M206" s="143" cm="1">
        <f t="array" aca="1" ref="M206" ca="1">SUM(INDIRECT("'"&amp;TOTALCustomerSheets&amp;"'!"&amp;ADDRESS(ROW(),COLUMN())))</f>
        <v>0</v>
      </c>
      <c r="N206" s="143" cm="1">
        <f t="array" aca="1" ref="N206" ca="1">SUM(INDIRECT("'"&amp;TOTALCustomerSheets&amp;"'!"&amp;ADDRESS(ROW(),COLUMN())))</f>
        <v>0</v>
      </c>
      <c r="O206" s="143" cm="1">
        <f t="array" aca="1" ref="O206" ca="1">SUM(INDIRECT("'"&amp;TOTALCustomerSheets&amp;"'!"&amp;ADDRESS(ROW(),COLUMN())))</f>
        <v>0</v>
      </c>
      <c r="P206" s="143" cm="1">
        <f t="array" aca="1" ref="P206" ca="1">SUM(INDIRECT("'"&amp;TOTALCustomerSheets&amp;"'!"&amp;ADDRESS(ROW(),COLUMN())))</f>
        <v>0</v>
      </c>
      <c r="Q206" s="143" cm="1">
        <f t="array" aca="1" ref="Q206" ca="1">SUM(INDIRECT("'"&amp;TOTALCustomerSheets&amp;"'!"&amp;ADDRESS(ROW(),COLUMN())))</f>
        <v>0</v>
      </c>
      <c r="R206" s="143" cm="1">
        <f t="array" aca="1" ref="R206" ca="1">SUM(INDIRECT("'"&amp;TOTALCustomerSheets&amp;"'!"&amp;ADDRESS(ROW(),COLUMN())))</f>
        <v>0</v>
      </c>
      <c r="S206" s="143" cm="1">
        <f t="array" aca="1" ref="S206" ca="1">SUM(INDIRECT("'"&amp;TOTALCustomerSheets&amp;"'!"&amp;ADDRESS(ROW(),COLUMN())))</f>
        <v>0</v>
      </c>
      <c r="T206" s="143" cm="1">
        <f t="array" aca="1" ref="T206" ca="1">SUM(INDIRECT("'"&amp;TOTALCustomerSheets&amp;"'!"&amp;ADDRESS(ROW(),COLUMN())))</f>
        <v>0</v>
      </c>
      <c r="U206" s="143" cm="1">
        <f t="array" aca="1" ref="U206" ca="1">SUM(INDIRECT("'"&amp;TOTALCustomerSheets&amp;"'!"&amp;ADDRESS(ROW(),COLUMN())))</f>
        <v>0</v>
      </c>
      <c r="V206" s="143" cm="1">
        <f t="array" aca="1" ref="V206" ca="1">SUM(INDIRECT("'"&amp;TOTALCustomerSheets&amp;"'!"&amp;ADDRESS(ROW(),COLUMN())))</f>
        <v>0</v>
      </c>
      <c r="W206" s="143" cm="1">
        <f t="array" aca="1" ref="W206" ca="1">SUM(INDIRECT("'"&amp;TOTALCustomerSheets&amp;"'!"&amp;ADDRESS(ROW(),COLUMN())))</f>
        <v>0</v>
      </c>
      <c r="X206" s="143" cm="1">
        <f t="array" aca="1" ref="X206" ca="1">SUM(INDIRECT("'"&amp;TOTALCustomerSheets&amp;"'!"&amp;ADDRESS(ROW(),COLUMN())))</f>
        <v>0</v>
      </c>
      <c r="Y206" s="143" cm="1">
        <f t="array" aca="1" ref="Y206" ca="1">SUM(INDIRECT("'"&amp;TOTALCustomerSheets&amp;"'!"&amp;ADDRESS(ROW(),COLUMN())))</f>
        <v>0</v>
      </c>
      <c r="Z206" s="143" cm="1">
        <f t="array" aca="1" ref="Z206" ca="1">SUM(INDIRECT("'"&amp;TOTALCustomerSheets&amp;"'!"&amp;ADDRESS(ROW(),COLUMN())))</f>
        <v>0</v>
      </c>
    </row>
    <row r="207" spans="1:26" outlineLevel="1">
      <c r="A207" s="113">
        <f>IF(ISBLANK('Input-Accounts'!A207),"",'Input-Accounts'!A207)</f>
        <v>177</v>
      </c>
      <c r="B207" s="17" t="str">
        <f>IF(ISBLANK('Input-Accounts'!B207),"",'Input-Accounts'!B207)</f>
        <v>Compressor station equipment</v>
      </c>
      <c r="C207" s="113">
        <f>IF(ISBLANK('Input-Accounts'!C207),"",'Input-Accounts'!C207)</f>
        <v>368</v>
      </c>
      <c r="D207" s="143" cm="1">
        <f t="array" aca="1" ref="D207" ca="1">SUM(INDIRECT("'"&amp;TOTALCustomerSheets&amp;"'!"&amp;ADDRESS(ROW(),COLUMN())))</f>
        <v>0</v>
      </c>
      <c r="E207" s="143">
        <f t="shared" ca="1" si="20"/>
        <v>0</v>
      </c>
      <c r="F207" s="89"/>
      <c r="G207" s="143" cm="1">
        <f t="array" aca="1" ref="G207" ca="1">SUM(INDIRECT("'"&amp;TOTALCustomerSheets&amp;"'!"&amp;ADDRESS(ROW(),COLUMN())))</f>
        <v>0</v>
      </c>
      <c r="H207" s="143" cm="1">
        <f t="array" aca="1" ref="H207" ca="1">SUM(INDIRECT("'"&amp;TOTALCustomerSheets&amp;"'!"&amp;ADDRESS(ROW(),COLUMN())))</f>
        <v>0</v>
      </c>
      <c r="I207" s="143" cm="1">
        <f t="array" aca="1" ref="I207" ca="1">SUM(INDIRECT("'"&amp;TOTALCustomerSheets&amp;"'!"&amp;ADDRESS(ROW(),COLUMN())))</f>
        <v>0</v>
      </c>
      <c r="J207" s="143" cm="1">
        <f t="array" aca="1" ref="J207" ca="1">SUM(INDIRECT("'"&amp;TOTALCustomerSheets&amp;"'!"&amp;ADDRESS(ROW(),COLUMN())))</f>
        <v>0</v>
      </c>
      <c r="K207" s="143" cm="1">
        <f t="array" aca="1" ref="K207" ca="1">SUM(INDIRECT("'"&amp;TOTALCustomerSheets&amp;"'!"&amp;ADDRESS(ROW(),COLUMN())))</f>
        <v>0</v>
      </c>
      <c r="L207" s="143" cm="1">
        <f t="array" aca="1" ref="L207" ca="1">SUM(INDIRECT("'"&amp;TOTALCustomerSheets&amp;"'!"&amp;ADDRESS(ROW(),COLUMN())))</f>
        <v>0</v>
      </c>
      <c r="M207" s="143" cm="1">
        <f t="array" aca="1" ref="M207" ca="1">SUM(INDIRECT("'"&amp;TOTALCustomerSheets&amp;"'!"&amp;ADDRESS(ROW(),COLUMN())))</f>
        <v>0</v>
      </c>
      <c r="N207" s="143" cm="1">
        <f t="array" aca="1" ref="N207" ca="1">SUM(INDIRECT("'"&amp;TOTALCustomerSheets&amp;"'!"&amp;ADDRESS(ROW(),COLUMN())))</f>
        <v>0</v>
      </c>
      <c r="O207" s="143" cm="1">
        <f t="array" aca="1" ref="O207" ca="1">SUM(INDIRECT("'"&amp;TOTALCustomerSheets&amp;"'!"&amp;ADDRESS(ROW(),COLUMN())))</f>
        <v>0</v>
      </c>
      <c r="P207" s="143" cm="1">
        <f t="array" aca="1" ref="P207" ca="1">SUM(INDIRECT("'"&amp;TOTALCustomerSheets&amp;"'!"&amp;ADDRESS(ROW(),COLUMN())))</f>
        <v>0</v>
      </c>
      <c r="Q207" s="143" cm="1">
        <f t="array" aca="1" ref="Q207" ca="1">SUM(INDIRECT("'"&amp;TOTALCustomerSheets&amp;"'!"&amp;ADDRESS(ROW(),COLUMN())))</f>
        <v>0</v>
      </c>
      <c r="R207" s="143" cm="1">
        <f t="array" aca="1" ref="R207" ca="1">SUM(INDIRECT("'"&amp;TOTALCustomerSheets&amp;"'!"&amp;ADDRESS(ROW(),COLUMN())))</f>
        <v>0</v>
      </c>
      <c r="S207" s="143" cm="1">
        <f t="array" aca="1" ref="S207" ca="1">SUM(INDIRECT("'"&amp;TOTALCustomerSheets&amp;"'!"&amp;ADDRESS(ROW(),COLUMN())))</f>
        <v>0</v>
      </c>
      <c r="T207" s="143" cm="1">
        <f t="array" aca="1" ref="T207" ca="1">SUM(INDIRECT("'"&amp;TOTALCustomerSheets&amp;"'!"&amp;ADDRESS(ROW(),COLUMN())))</f>
        <v>0</v>
      </c>
      <c r="U207" s="143" cm="1">
        <f t="array" aca="1" ref="U207" ca="1">SUM(INDIRECT("'"&amp;TOTALCustomerSheets&amp;"'!"&amp;ADDRESS(ROW(),COLUMN())))</f>
        <v>0</v>
      </c>
      <c r="V207" s="143" cm="1">
        <f t="array" aca="1" ref="V207" ca="1">SUM(INDIRECT("'"&amp;TOTALCustomerSheets&amp;"'!"&amp;ADDRESS(ROW(),COLUMN())))</f>
        <v>0</v>
      </c>
      <c r="W207" s="143" cm="1">
        <f t="array" aca="1" ref="W207" ca="1">SUM(INDIRECT("'"&amp;TOTALCustomerSheets&amp;"'!"&amp;ADDRESS(ROW(),COLUMN())))</f>
        <v>0</v>
      </c>
      <c r="X207" s="143" cm="1">
        <f t="array" aca="1" ref="X207" ca="1">SUM(INDIRECT("'"&amp;TOTALCustomerSheets&amp;"'!"&amp;ADDRESS(ROW(),COLUMN())))</f>
        <v>0</v>
      </c>
      <c r="Y207" s="143" cm="1">
        <f t="array" aca="1" ref="Y207" ca="1">SUM(INDIRECT("'"&amp;TOTALCustomerSheets&amp;"'!"&amp;ADDRESS(ROW(),COLUMN())))</f>
        <v>0</v>
      </c>
      <c r="Z207" s="143" cm="1">
        <f t="array" aca="1" ref="Z207" ca="1">SUM(INDIRECT("'"&amp;TOTALCustomerSheets&amp;"'!"&amp;ADDRESS(ROW(),COLUMN())))</f>
        <v>0</v>
      </c>
    </row>
    <row r="208" spans="1:26" outlineLevel="1">
      <c r="A208" s="113">
        <f>IF(ISBLANK('Input-Accounts'!A208),"",'Input-Accounts'!A208)</f>
        <v>178</v>
      </c>
      <c r="B208" s="17" t="str">
        <f>IF(ISBLANK('Input-Accounts'!B208),"",'Input-Accounts'!B208)</f>
        <v>Measuring and regulating station equipment</v>
      </c>
      <c r="C208" s="113">
        <f>IF(ISBLANK('Input-Accounts'!C208),"",'Input-Accounts'!C208)</f>
        <v>369</v>
      </c>
      <c r="D208" s="143" cm="1">
        <f t="array" aca="1" ref="D208" ca="1">SUM(INDIRECT("'"&amp;TOTALCustomerSheets&amp;"'!"&amp;ADDRESS(ROW(),COLUMN())))</f>
        <v>0</v>
      </c>
      <c r="E208" s="143">
        <f t="shared" ca="1" si="20"/>
        <v>0</v>
      </c>
      <c r="F208" s="89"/>
      <c r="G208" s="143" cm="1">
        <f t="array" aca="1" ref="G208" ca="1">SUM(INDIRECT("'"&amp;TOTALCustomerSheets&amp;"'!"&amp;ADDRESS(ROW(),COLUMN())))</f>
        <v>0</v>
      </c>
      <c r="H208" s="143" cm="1">
        <f t="array" aca="1" ref="H208" ca="1">SUM(INDIRECT("'"&amp;TOTALCustomerSheets&amp;"'!"&amp;ADDRESS(ROW(),COLUMN())))</f>
        <v>0</v>
      </c>
      <c r="I208" s="143" cm="1">
        <f t="array" aca="1" ref="I208" ca="1">SUM(INDIRECT("'"&amp;TOTALCustomerSheets&amp;"'!"&amp;ADDRESS(ROW(),COLUMN())))</f>
        <v>0</v>
      </c>
      <c r="J208" s="143" cm="1">
        <f t="array" aca="1" ref="J208" ca="1">SUM(INDIRECT("'"&amp;TOTALCustomerSheets&amp;"'!"&amp;ADDRESS(ROW(),COLUMN())))</f>
        <v>0</v>
      </c>
      <c r="K208" s="143" cm="1">
        <f t="array" aca="1" ref="K208" ca="1">SUM(INDIRECT("'"&amp;TOTALCustomerSheets&amp;"'!"&amp;ADDRESS(ROW(),COLUMN())))</f>
        <v>0</v>
      </c>
      <c r="L208" s="143" cm="1">
        <f t="array" aca="1" ref="L208" ca="1">SUM(INDIRECT("'"&amp;TOTALCustomerSheets&amp;"'!"&amp;ADDRESS(ROW(),COLUMN())))</f>
        <v>0</v>
      </c>
      <c r="M208" s="143" cm="1">
        <f t="array" aca="1" ref="M208" ca="1">SUM(INDIRECT("'"&amp;TOTALCustomerSheets&amp;"'!"&amp;ADDRESS(ROW(),COLUMN())))</f>
        <v>0</v>
      </c>
      <c r="N208" s="143" cm="1">
        <f t="array" aca="1" ref="N208" ca="1">SUM(INDIRECT("'"&amp;TOTALCustomerSheets&amp;"'!"&amp;ADDRESS(ROW(),COLUMN())))</f>
        <v>0</v>
      </c>
      <c r="O208" s="143" cm="1">
        <f t="array" aca="1" ref="O208" ca="1">SUM(INDIRECT("'"&amp;TOTALCustomerSheets&amp;"'!"&amp;ADDRESS(ROW(),COLUMN())))</f>
        <v>0</v>
      </c>
      <c r="P208" s="143" cm="1">
        <f t="array" aca="1" ref="P208" ca="1">SUM(INDIRECT("'"&amp;TOTALCustomerSheets&amp;"'!"&amp;ADDRESS(ROW(),COLUMN())))</f>
        <v>0</v>
      </c>
      <c r="Q208" s="143" cm="1">
        <f t="array" aca="1" ref="Q208" ca="1">SUM(INDIRECT("'"&amp;TOTALCustomerSheets&amp;"'!"&amp;ADDRESS(ROW(),COLUMN())))</f>
        <v>0</v>
      </c>
      <c r="R208" s="143" cm="1">
        <f t="array" aca="1" ref="R208" ca="1">SUM(INDIRECT("'"&amp;TOTALCustomerSheets&amp;"'!"&amp;ADDRESS(ROW(),COLUMN())))</f>
        <v>0</v>
      </c>
      <c r="S208" s="143" cm="1">
        <f t="array" aca="1" ref="S208" ca="1">SUM(INDIRECT("'"&amp;TOTALCustomerSheets&amp;"'!"&amp;ADDRESS(ROW(),COLUMN())))</f>
        <v>0</v>
      </c>
      <c r="T208" s="143" cm="1">
        <f t="array" aca="1" ref="T208" ca="1">SUM(INDIRECT("'"&amp;TOTALCustomerSheets&amp;"'!"&amp;ADDRESS(ROW(),COLUMN())))</f>
        <v>0</v>
      </c>
      <c r="U208" s="143" cm="1">
        <f t="array" aca="1" ref="U208" ca="1">SUM(INDIRECT("'"&amp;TOTALCustomerSheets&amp;"'!"&amp;ADDRESS(ROW(),COLUMN())))</f>
        <v>0</v>
      </c>
      <c r="V208" s="143" cm="1">
        <f t="array" aca="1" ref="V208" ca="1">SUM(INDIRECT("'"&amp;TOTALCustomerSheets&amp;"'!"&amp;ADDRESS(ROW(),COLUMN())))</f>
        <v>0</v>
      </c>
      <c r="W208" s="143" cm="1">
        <f t="array" aca="1" ref="W208" ca="1">SUM(INDIRECT("'"&amp;TOTALCustomerSheets&amp;"'!"&amp;ADDRESS(ROW(),COLUMN())))</f>
        <v>0</v>
      </c>
      <c r="X208" s="143" cm="1">
        <f t="array" aca="1" ref="X208" ca="1">SUM(INDIRECT("'"&amp;TOTALCustomerSheets&amp;"'!"&amp;ADDRESS(ROW(),COLUMN())))</f>
        <v>0</v>
      </c>
      <c r="Y208" s="143" cm="1">
        <f t="array" aca="1" ref="Y208" ca="1">SUM(INDIRECT("'"&amp;TOTALCustomerSheets&amp;"'!"&amp;ADDRESS(ROW(),COLUMN())))</f>
        <v>0</v>
      </c>
      <c r="Z208" s="143" cm="1">
        <f t="array" aca="1" ref="Z208" ca="1">SUM(INDIRECT("'"&amp;TOTALCustomerSheets&amp;"'!"&amp;ADDRESS(ROW(),COLUMN())))</f>
        <v>0</v>
      </c>
    </row>
    <row r="209" spans="1:26" outlineLevel="1">
      <c r="A209" s="113">
        <f>IF(ISBLANK('Input-Accounts'!A209),"",'Input-Accounts'!A209)</f>
        <v>179</v>
      </c>
      <c r="B209" s="17" t="str">
        <f>IF(ISBLANK('Input-Accounts'!B209),"",'Input-Accounts'!B209)</f>
        <v>Communication equipment</v>
      </c>
      <c r="C209" s="113">
        <f>IF(ISBLANK('Input-Accounts'!C209),"",'Input-Accounts'!C209)</f>
        <v>370</v>
      </c>
      <c r="D209" s="143" cm="1">
        <f t="array" aca="1" ref="D209" ca="1">SUM(INDIRECT("'"&amp;TOTALCustomerSheets&amp;"'!"&amp;ADDRESS(ROW(),COLUMN())))</f>
        <v>0</v>
      </c>
      <c r="E209" s="143">
        <f t="shared" ca="1" si="20"/>
        <v>0</v>
      </c>
      <c r="F209" s="89"/>
      <c r="G209" s="143" cm="1">
        <f t="array" aca="1" ref="G209" ca="1">SUM(INDIRECT("'"&amp;TOTALCustomerSheets&amp;"'!"&amp;ADDRESS(ROW(),COLUMN())))</f>
        <v>0</v>
      </c>
      <c r="H209" s="143" cm="1">
        <f t="array" aca="1" ref="H209" ca="1">SUM(INDIRECT("'"&amp;TOTALCustomerSheets&amp;"'!"&amp;ADDRESS(ROW(),COLUMN())))</f>
        <v>0</v>
      </c>
      <c r="I209" s="143" cm="1">
        <f t="array" aca="1" ref="I209" ca="1">SUM(INDIRECT("'"&amp;TOTALCustomerSheets&amp;"'!"&amp;ADDRESS(ROW(),COLUMN())))</f>
        <v>0</v>
      </c>
      <c r="J209" s="143" cm="1">
        <f t="array" aca="1" ref="J209" ca="1">SUM(INDIRECT("'"&amp;TOTALCustomerSheets&amp;"'!"&amp;ADDRESS(ROW(),COLUMN())))</f>
        <v>0</v>
      </c>
      <c r="K209" s="143" cm="1">
        <f t="array" aca="1" ref="K209" ca="1">SUM(INDIRECT("'"&amp;TOTALCustomerSheets&amp;"'!"&amp;ADDRESS(ROW(),COLUMN())))</f>
        <v>0</v>
      </c>
      <c r="L209" s="143" cm="1">
        <f t="array" aca="1" ref="L209" ca="1">SUM(INDIRECT("'"&amp;TOTALCustomerSheets&amp;"'!"&amp;ADDRESS(ROW(),COLUMN())))</f>
        <v>0</v>
      </c>
      <c r="M209" s="143" cm="1">
        <f t="array" aca="1" ref="M209" ca="1">SUM(INDIRECT("'"&amp;TOTALCustomerSheets&amp;"'!"&amp;ADDRESS(ROW(),COLUMN())))</f>
        <v>0</v>
      </c>
      <c r="N209" s="143" cm="1">
        <f t="array" aca="1" ref="N209" ca="1">SUM(INDIRECT("'"&amp;TOTALCustomerSheets&amp;"'!"&amp;ADDRESS(ROW(),COLUMN())))</f>
        <v>0</v>
      </c>
      <c r="O209" s="143" cm="1">
        <f t="array" aca="1" ref="O209" ca="1">SUM(INDIRECT("'"&amp;TOTALCustomerSheets&amp;"'!"&amp;ADDRESS(ROW(),COLUMN())))</f>
        <v>0</v>
      </c>
      <c r="P209" s="143" cm="1">
        <f t="array" aca="1" ref="P209" ca="1">SUM(INDIRECT("'"&amp;TOTALCustomerSheets&amp;"'!"&amp;ADDRESS(ROW(),COLUMN())))</f>
        <v>0</v>
      </c>
      <c r="Q209" s="143" cm="1">
        <f t="array" aca="1" ref="Q209" ca="1">SUM(INDIRECT("'"&amp;TOTALCustomerSheets&amp;"'!"&amp;ADDRESS(ROW(),COLUMN())))</f>
        <v>0</v>
      </c>
      <c r="R209" s="143" cm="1">
        <f t="array" aca="1" ref="R209" ca="1">SUM(INDIRECT("'"&amp;TOTALCustomerSheets&amp;"'!"&amp;ADDRESS(ROW(),COLUMN())))</f>
        <v>0</v>
      </c>
      <c r="S209" s="143" cm="1">
        <f t="array" aca="1" ref="S209" ca="1">SUM(INDIRECT("'"&amp;TOTALCustomerSheets&amp;"'!"&amp;ADDRESS(ROW(),COLUMN())))</f>
        <v>0</v>
      </c>
      <c r="T209" s="143" cm="1">
        <f t="array" aca="1" ref="T209" ca="1">SUM(INDIRECT("'"&amp;TOTALCustomerSheets&amp;"'!"&amp;ADDRESS(ROW(),COLUMN())))</f>
        <v>0</v>
      </c>
      <c r="U209" s="143" cm="1">
        <f t="array" aca="1" ref="U209" ca="1">SUM(INDIRECT("'"&amp;TOTALCustomerSheets&amp;"'!"&amp;ADDRESS(ROW(),COLUMN())))</f>
        <v>0</v>
      </c>
      <c r="V209" s="143" cm="1">
        <f t="array" aca="1" ref="V209" ca="1">SUM(INDIRECT("'"&amp;TOTALCustomerSheets&amp;"'!"&amp;ADDRESS(ROW(),COLUMN())))</f>
        <v>0</v>
      </c>
      <c r="W209" s="143" cm="1">
        <f t="array" aca="1" ref="W209" ca="1">SUM(INDIRECT("'"&amp;TOTALCustomerSheets&amp;"'!"&amp;ADDRESS(ROW(),COLUMN())))</f>
        <v>0</v>
      </c>
      <c r="X209" s="143" cm="1">
        <f t="array" aca="1" ref="X209" ca="1">SUM(INDIRECT("'"&amp;TOTALCustomerSheets&amp;"'!"&amp;ADDRESS(ROW(),COLUMN())))</f>
        <v>0</v>
      </c>
      <c r="Y209" s="143" cm="1">
        <f t="array" aca="1" ref="Y209" ca="1">SUM(INDIRECT("'"&amp;TOTALCustomerSheets&amp;"'!"&amp;ADDRESS(ROW(),COLUMN())))</f>
        <v>0</v>
      </c>
      <c r="Z209" s="143" cm="1">
        <f t="array" aca="1" ref="Z209" ca="1">SUM(INDIRECT("'"&amp;TOTALCustomerSheets&amp;"'!"&amp;ADDRESS(ROW(),COLUMN())))</f>
        <v>0</v>
      </c>
    </row>
    <row r="210" spans="1:26" outlineLevel="1">
      <c r="A210" s="113">
        <f>IF(ISBLANK('Input-Accounts'!A210),"",'Input-Accounts'!A210)</f>
        <v>180</v>
      </c>
      <c r="B210" s="79" t="str">
        <f>IF(ISBLANK('Input-Accounts'!B210),"",'Input-Accounts'!B210)</f>
        <v xml:space="preserve">Subtotal - Transmission plant </v>
      </c>
      <c r="C210" s="113" t="str">
        <f>IF(ISBLANK('Input-Accounts'!C210),"",'Input-Accounts'!C210)</f>
        <v/>
      </c>
      <c r="D210" s="144" cm="1">
        <f t="array" aca="1" ref="D210" ca="1">SUM(INDIRECT("'"&amp;TOTALCustomerSheets&amp;"'!"&amp;ADDRESS(ROW(),COLUMN())))</f>
        <v>0</v>
      </c>
      <c r="E210" s="143">
        <f t="shared" ca="1" si="20"/>
        <v>0</v>
      </c>
      <c r="G210" s="144" cm="1">
        <f t="array" aca="1" ref="G210" ca="1">SUM(INDIRECT("'"&amp;TOTALCustomerSheets&amp;"'!"&amp;ADDRESS(ROW(),COLUMN())))</f>
        <v>0</v>
      </c>
      <c r="H210" s="144" cm="1">
        <f t="array" aca="1" ref="H210" ca="1">SUM(INDIRECT("'"&amp;TOTALCustomerSheets&amp;"'!"&amp;ADDRESS(ROW(),COLUMN())))</f>
        <v>0</v>
      </c>
      <c r="I210" s="144" cm="1">
        <f t="array" aca="1" ref="I210" ca="1">SUM(INDIRECT("'"&amp;TOTALCustomerSheets&amp;"'!"&amp;ADDRESS(ROW(),COLUMN())))</f>
        <v>0</v>
      </c>
      <c r="J210" s="144" cm="1">
        <f t="array" aca="1" ref="J210" ca="1">SUM(INDIRECT("'"&amp;TOTALCustomerSheets&amp;"'!"&amp;ADDRESS(ROW(),COLUMN())))</f>
        <v>0</v>
      </c>
      <c r="K210" s="144" cm="1">
        <f t="array" aca="1" ref="K210" ca="1">SUM(INDIRECT("'"&amp;TOTALCustomerSheets&amp;"'!"&amp;ADDRESS(ROW(),COLUMN())))</f>
        <v>0</v>
      </c>
      <c r="L210" s="144" cm="1">
        <f t="array" aca="1" ref="L210" ca="1">SUM(INDIRECT("'"&amp;TOTALCustomerSheets&amp;"'!"&amp;ADDRESS(ROW(),COLUMN())))</f>
        <v>0</v>
      </c>
      <c r="M210" s="144" cm="1">
        <f t="array" aca="1" ref="M210" ca="1">SUM(INDIRECT("'"&amp;TOTALCustomerSheets&amp;"'!"&amp;ADDRESS(ROW(),COLUMN())))</f>
        <v>0</v>
      </c>
      <c r="N210" s="144" cm="1">
        <f t="array" aca="1" ref="N210" ca="1">SUM(INDIRECT("'"&amp;TOTALCustomerSheets&amp;"'!"&amp;ADDRESS(ROW(),COLUMN())))</f>
        <v>0</v>
      </c>
      <c r="O210" s="144" cm="1">
        <f t="array" aca="1" ref="O210" ca="1">SUM(INDIRECT("'"&amp;TOTALCustomerSheets&amp;"'!"&amp;ADDRESS(ROW(),COLUMN())))</f>
        <v>0</v>
      </c>
      <c r="P210" s="144" cm="1">
        <f t="array" aca="1" ref="P210" ca="1">SUM(INDIRECT("'"&amp;TOTALCustomerSheets&amp;"'!"&amp;ADDRESS(ROW(),COLUMN())))</f>
        <v>0</v>
      </c>
      <c r="Q210" s="144" cm="1">
        <f t="array" aca="1" ref="Q210" ca="1">SUM(INDIRECT("'"&amp;TOTALCustomerSheets&amp;"'!"&amp;ADDRESS(ROW(),COLUMN())))</f>
        <v>0</v>
      </c>
      <c r="R210" s="144" cm="1">
        <f t="array" aca="1" ref="R210" ca="1">SUM(INDIRECT("'"&amp;TOTALCustomerSheets&amp;"'!"&amp;ADDRESS(ROW(),COLUMN())))</f>
        <v>0</v>
      </c>
      <c r="S210" s="144" cm="1">
        <f t="array" aca="1" ref="S210" ca="1">SUM(INDIRECT("'"&amp;TOTALCustomerSheets&amp;"'!"&amp;ADDRESS(ROW(),COLUMN())))</f>
        <v>0</v>
      </c>
      <c r="T210" s="144" cm="1">
        <f t="array" aca="1" ref="T210" ca="1">SUM(INDIRECT("'"&amp;TOTALCustomerSheets&amp;"'!"&amp;ADDRESS(ROW(),COLUMN())))</f>
        <v>0</v>
      </c>
      <c r="U210" s="144" cm="1">
        <f t="array" aca="1" ref="U210" ca="1">SUM(INDIRECT("'"&amp;TOTALCustomerSheets&amp;"'!"&amp;ADDRESS(ROW(),COLUMN())))</f>
        <v>0</v>
      </c>
      <c r="V210" s="144" cm="1">
        <f t="array" aca="1" ref="V210" ca="1">SUM(INDIRECT("'"&amp;TOTALCustomerSheets&amp;"'!"&amp;ADDRESS(ROW(),COLUMN())))</f>
        <v>0</v>
      </c>
      <c r="W210" s="144" cm="1">
        <f t="array" aca="1" ref="W210" ca="1">SUM(INDIRECT("'"&amp;TOTALCustomerSheets&amp;"'!"&amp;ADDRESS(ROW(),COLUMN())))</f>
        <v>0</v>
      </c>
      <c r="X210" s="144" cm="1">
        <f t="array" aca="1" ref="X210" ca="1">SUM(INDIRECT("'"&amp;TOTALCustomerSheets&amp;"'!"&amp;ADDRESS(ROW(),COLUMN())))</f>
        <v>0</v>
      </c>
      <c r="Y210" s="144" cm="1">
        <f t="array" aca="1" ref="Y210" ca="1">SUM(INDIRECT("'"&amp;TOTALCustomerSheets&amp;"'!"&amp;ADDRESS(ROW(),COLUMN())))</f>
        <v>0</v>
      </c>
      <c r="Z210" s="144" cm="1">
        <f t="array" aca="1" ref="Z210" ca="1">SUM(INDIRECT("'"&amp;TOTALCustomerSheets&amp;"'!"&amp;ADDRESS(ROW(),COLUMN())))</f>
        <v>0</v>
      </c>
    </row>
    <row r="211" spans="1:26" outlineLevel="1">
      <c r="A211" s="113" t="str">
        <f>IF(ISBLANK('Input-Accounts'!A211),"",'Input-Accounts'!A211)</f>
        <v/>
      </c>
      <c r="B211" s="17" t="str">
        <f>IF(ISBLANK('Input-Accounts'!B211),"",'Input-Accounts'!B211)</f>
        <v/>
      </c>
      <c r="C211" s="113" t="str">
        <f>IF(ISBLANK('Input-Accounts'!C211),"",'Input-Accounts'!C211)</f>
        <v/>
      </c>
      <c r="D211" s="143"/>
      <c r="E211" s="143">
        <f t="shared" si="20"/>
        <v>0</v>
      </c>
      <c r="F211" s="89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</row>
    <row r="212" spans="1:26" outlineLevel="1">
      <c r="A212" s="113">
        <f>IF(ISBLANK('Input-Accounts'!A212),"",'Input-Accounts'!A212)</f>
        <v>181</v>
      </c>
      <c r="B212" s="81" t="str">
        <f>IF(ISBLANK('Input-Accounts'!B212),"",'Input-Accounts'!B212)</f>
        <v>Distribution Plant</v>
      </c>
      <c r="C212" s="113" t="str">
        <f>IF(ISBLANK('Input-Accounts'!C212),"",'Input-Accounts'!C212)</f>
        <v/>
      </c>
      <c r="D212" s="143"/>
      <c r="E212" s="143">
        <f t="shared" si="20"/>
        <v>0</v>
      </c>
      <c r="F212" s="89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</row>
    <row r="213" spans="1:26" outlineLevel="1">
      <c r="A213" s="113">
        <f>IF(ISBLANK('Input-Accounts'!A213),"",'Input-Accounts'!A213)</f>
        <v>182</v>
      </c>
      <c r="B213" s="17" t="str">
        <f>IF(ISBLANK('Input-Accounts'!B213),"",'Input-Accounts'!B213)</f>
        <v>Land and Land Rights</v>
      </c>
      <c r="C213" s="113">
        <f>IF(ISBLANK('Input-Accounts'!C213),"",'Input-Accounts'!C213)</f>
        <v>374</v>
      </c>
      <c r="D213" s="143" cm="1">
        <f t="array" aca="1" ref="D213" ca="1">SUM(INDIRECT("'"&amp;TOTALCustomerSheets&amp;"'!"&amp;ADDRESS(ROW(),COLUMN())))</f>
        <v>0</v>
      </c>
      <c r="E213" s="143">
        <f t="shared" ca="1" si="20"/>
        <v>0</v>
      </c>
      <c r="F213" s="89"/>
      <c r="G213" s="143" cm="1">
        <f t="array" aca="1" ref="G213" ca="1">SUM(INDIRECT("'"&amp;TOTALCustomerSheets&amp;"'!"&amp;ADDRESS(ROW(),COLUMN())))</f>
        <v>0</v>
      </c>
      <c r="H213" s="143" cm="1">
        <f t="array" aca="1" ref="H213" ca="1">SUM(INDIRECT("'"&amp;TOTALCustomerSheets&amp;"'!"&amp;ADDRESS(ROW(),COLUMN())))</f>
        <v>0</v>
      </c>
      <c r="I213" s="143" cm="1">
        <f t="array" aca="1" ref="I213" ca="1">SUM(INDIRECT("'"&amp;TOTALCustomerSheets&amp;"'!"&amp;ADDRESS(ROW(),COLUMN())))</f>
        <v>0</v>
      </c>
      <c r="J213" s="143" cm="1">
        <f t="array" aca="1" ref="J213" ca="1">SUM(INDIRECT("'"&amp;TOTALCustomerSheets&amp;"'!"&amp;ADDRESS(ROW(),COLUMN())))</f>
        <v>0</v>
      </c>
      <c r="K213" s="143" cm="1">
        <f t="array" aca="1" ref="K213" ca="1">SUM(INDIRECT("'"&amp;TOTALCustomerSheets&amp;"'!"&amp;ADDRESS(ROW(),COLUMN())))</f>
        <v>0</v>
      </c>
      <c r="L213" s="143" cm="1">
        <f t="array" aca="1" ref="L213" ca="1">SUM(INDIRECT("'"&amp;TOTALCustomerSheets&amp;"'!"&amp;ADDRESS(ROW(),COLUMN())))</f>
        <v>0</v>
      </c>
      <c r="M213" s="143" cm="1">
        <f t="array" aca="1" ref="M213" ca="1">SUM(INDIRECT("'"&amp;TOTALCustomerSheets&amp;"'!"&amp;ADDRESS(ROW(),COLUMN())))</f>
        <v>0</v>
      </c>
      <c r="N213" s="143" cm="1">
        <f t="array" aca="1" ref="N213" ca="1">SUM(INDIRECT("'"&amp;TOTALCustomerSheets&amp;"'!"&amp;ADDRESS(ROW(),COLUMN())))</f>
        <v>0</v>
      </c>
      <c r="O213" s="143" cm="1">
        <f t="array" aca="1" ref="O213" ca="1">SUM(INDIRECT("'"&amp;TOTALCustomerSheets&amp;"'!"&amp;ADDRESS(ROW(),COLUMN())))</f>
        <v>0</v>
      </c>
      <c r="P213" s="143" cm="1">
        <f t="array" aca="1" ref="P213" ca="1">SUM(INDIRECT("'"&amp;TOTALCustomerSheets&amp;"'!"&amp;ADDRESS(ROW(),COLUMN())))</f>
        <v>0</v>
      </c>
      <c r="Q213" s="143" cm="1">
        <f t="array" aca="1" ref="Q213" ca="1">SUM(INDIRECT("'"&amp;TOTALCustomerSheets&amp;"'!"&amp;ADDRESS(ROW(),COLUMN())))</f>
        <v>0</v>
      </c>
      <c r="R213" s="143" cm="1">
        <f t="array" aca="1" ref="R213" ca="1">SUM(INDIRECT("'"&amp;TOTALCustomerSheets&amp;"'!"&amp;ADDRESS(ROW(),COLUMN())))</f>
        <v>0</v>
      </c>
      <c r="S213" s="143" cm="1">
        <f t="array" aca="1" ref="S213" ca="1">SUM(INDIRECT("'"&amp;TOTALCustomerSheets&amp;"'!"&amp;ADDRESS(ROW(),COLUMN())))</f>
        <v>0</v>
      </c>
      <c r="T213" s="143" cm="1">
        <f t="array" aca="1" ref="T213" ca="1">SUM(INDIRECT("'"&amp;TOTALCustomerSheets&amp;"'!"&amp;ADDRESS(ROW(),COLUMN())))</f>
        <v>0</v>
      </c>
      <c r="U213" s="143" cm="1">
        <f t="array" aca="1" ref="U213" ca="1">SUM(INDIRECT("'"&amp;TOTALCustomerSheets&amp;"'!"&amp;ADDRESS(ROW(),COLUMN())))</f>
        <v>0</v>
      </c>
      <c r="V213" s="143" cm="1">
        <f t="array" aca="1" ref="V213" ca="1">SUM(INDIRECT("'"&amp;TOTALCustomerSheets&amp;"'!"&amp;ADDRESS(ROW(),COLUMN())))</f>
        <v>0</v>
      </c>
      <c r="W213" s="143" cm="1">
        <f t="array" aca="1" ref="W213" ca="1">SUM(INDIRECT("'"&amp;TOTALCustomerSheets&amp;"'!"&amp;ADDRESS(ROW(),COLUMN())))</f>
        <v>0</v>
      </c>
      <c r="X213" s="143" cm="1">
        <f t="array" aca="1" ref="X213" ca="1">SUM(INDIRECT("'"&amp;TOTALCustomerSheets&amp;"'!"&amp;ADDRESS(ROW(),COLUMN())))</f>
        <v>0</v>
      </c>
      <c r="Y213" s="143" cm="1">
        <f t="array" aca="1" ref="Y213" ca="1">SUM(INDIRECT("'"&amp;TOTALCustomerSheets&amp;"'!"&amp;ADDRESS(ROW(),COLUMN())))</f>
        <v>0</v>
      </c>
      <c r="Z213" s="143" cm="1">
        <f t="array" aca="1" ref="Z213" ca="1">SUM(INDIRECT("'"&amp;TOTALCustomerSheets&amp;"'!"&amp;ADDRESS(ROW(),COLUMN())))</f>
        <v>0</v>
      </c>
    </row>
    <row r="214" spans="1:26" outlineLevel="1">
      <c r="A214" s="113">
        <f>IF(ISBLANK('Input-Accounts'!A214),"",'Input-Accounts'!A214)</f>
        <v>183</v>
      </c>
      <c r="B214" s="17" t="str">
        <f>IF(ISBLANK('Input-Accounts'!B214),"",'Input-Accounts'!B214)</f>
        <v>Structures and Improvements</v>
      </c>
      <c r="C214" s="113">
        <f>IF(ISBLANK('Input-Accounts'!C214),"",'Input-Accounts'!C214)</f>
        <v>375</v>
      </c>
      <c r="D214" s="143" cm="1">
        <f t="array" aca="1" ref="D214" ca="1">SUM(INDIRECT("'"&amp;TOTALCustomerSheets&amp;"'!"&amp;ADDRESS(ROW(),COLUMN())))</f>
        <v>0</v>
      </c>
      <c r="E214" s="143">
        <f t="shared" ca="1" si="20"/>
        <v>0</v>
      </c>
      <c r="F214" s="89"/>
      <c r="G214" s="143" cm="1">
        <f t="array" aca="1" ref="G214" ca="1">SUM(INDIRECT("'"&amp;TOTALCustomerSheets&amp;"'!"&amp;ADDRESS(ROW(),COLUMN())))</f>
        <v>0</v>
      </c>
      <c r="H214" s="143" cm="1">
        <f t="array" aca="1" ref="H214" ca="1">SUM(INDIRECT("'"&amp;TOTALCustomerSheets&amp;"'!"&amp;ADDRESS(ROW(),COLUMN())))</f>
        <v>0</v>
      </c>
      <c r="I214" s="143" cm="1">
        <f t="array" aca="1" ref="I214" ca="1">SUM(INDIRECT("'"&amp;TOTALCustomerSheets&amp;"'!"&amp;ADDRESS(ROW(),COLUMN())))</f>
        <v>0</v>
      </c>
      <c r="J214" s="143" cm="1">
        <f t="array" aca="1" ref="J214" ca="1">SUM(INDIRECT("'"&amp;TOTALCustomerSheets&amp;"'!"&amp;ADDRESS(ROW(),COLUMN())))</f>
        <v>0</v>
      </c>
      <c r="K214" s="143" cm="1">
        <f t="array" aca="1" ref="K214" ca="1">SUM(INDIRECT("'"&amp;TOTALCustomerSheets&amp;"'!"&amp;ADDRESS(ROW(),COLUMN())))</f>
        <v>0</v>
      </c>
      <c r="L214" s="143" cm="1">
        <f t="array" aca="1" ref="L214" ca="1">SUM(INDIRECT("'"&amp;TOTALCustomerSheets&amp;"'!"&amp;ADDRESS(ROW(),COLUMN())))</f>
        <v>0</v>
      </c>
      <c r="M214" s="143" cm="1">
        <f t="array" aca="1" ref="M214" ca="1">SUM(INDIRECT("'"&amp;TOTALCustomerSheets&amp;"'!"&amp;ADDRESS(ROW(),COLUMN())))</f>
        <v>0</v>
      </c>
      <c r="N214" s="143" cm="1">
        <f t="array" aca="1" ref="N214" ca="1">SUM(INDIRECT("'"&amp;TOTALCustomerSheets&amp;"'!"&amp;ADDRESS(ROW(),COLUMN())))</f>
        <v>0</v>
      </c>
      <c r="O214" s="143" cm="1">
        <f t="array" aca="1" ref="O214" ca="1">SUM(INDIRECT("'"&amp;TOTALCustomerSheets&amp;"'!"&amp;ADDRESS(ROW(),COLUMN())))</f>
        <v>0</v>
      </c>
      <c r="P214" s="143" cm="1">
        <f t="array" aca="1" ref="P214" ca="1">SUM(INDIRECT("'"&amp;TOTALCustomerSheets&amp;"'!"&amp;ADDRESS(ROW(),COLUMN())))</f>
        <v>0</v>
      </c>
      <c r="Q214" s="143" cm="1">
        <f t="array" aca="1" ref="Q214" ca="1">SUM(INDIRECT("'"&amp;TOTALCustomerSheets&amp;"'!"&amp;ADDRESS(ROW(),COLUMN())))</f>
        <v>0</v>
      </c>
      <c r="R214" s="143" cm="1">
        <f t="array" aca="1" ref="R214" ca="1">SUM(INDIRECT("'"&amp;TOTALCustomerSheets&amp;"'!"&amp;ADDRESS(ROW(),COLUMN())))</f>
        <v>0</v>
      </c>
      <c r="S214" s="143" cm="1">
        <f t="array" aca="1" ref="S214" ca="1">SUM(INDIRECT("'"&amp;TOTALCustomerSheets&amp;"'!"&amp;ADDRESS(ROW(),COLUMN())))</f>
        <v>0</v>
      </c>
      <c r="T214" s="143" cm="1">
        <f t="array" aca="1" ref="T214" ca="1">SUM(INDIRECT("'"&amp;TOTALCustomerSheets&amp;"'!"&amp;ADDRESS(ROW(),COLUMN())))</f>
        <v>0</v>
      </c>
      <c r="U214" s="143" cm="1">
        <f t="array" aca="1" ref="U214" ca="1">SUM(INDIRECT("'"&amp;TOTALCustomerSheets&amp;"'!"&amp;ADDRESS(ROW(),COLUMN())))</f>
        <v>0</v>
      </c>
      <c r="V214" s="143" cm="1">
        <f t="array" aca="1" ref="V214" ca="1">SUM(INDIRECT("'"&amp;TOTALCustomerSheets&amp;"'!"&amp;ADDRESS(ROW(),COLUMN())))</f>
        <v>0</v>
      </c>
      <c r="W214" s="143" cm="1">
        <f t="array" aca="1" ref="W214" ca="1">SUM(INDIRECT("'"&amp;TOTALCustomerSheets&amp;"'!"&amp;ADDRESS(ROW(),COLUMN())))</f>
        <v>0</v>
      </c>
      <c r="X214" s="143" cm="1">
        <f t="array" aca="1" ref="X214" ca="1">SUM(INDIRECT("'"&amp;TOTALCustomerSheets&amp;"'!"&amp;ADDRESS(ROW(),COLUMN())))</f>
        <v>0</v>
      </c>
      <c r="Y214" s="143" cm="1">
        <f t="array" aca="1" ref="Y214" ca="1">SUM(INDIRECT("'"&amp;TOTALCustomerSheets&amp;"'!"&amp;ADDRESS(ROW(),COLUMN())))</f>
        <v>0</v>
      </c>
      <c r="Z214" s="143" cm="1">
        <f t="array" aca="1" ref="Z214" ca="1">SUM(INDIRECT("'"&amp;TOTALCustomerSheets&amp;"'!"&amp;ADDRESS(ROW(),COLUMN())))</f>
        <v>0</v>
      </c>
    </row>
    <row r="215" spans="1:26" outlineLevel="1">
      <c r="A215" s="113">
        <f>IF(ISBLANK('Input-Accounts'!A215),"",'Input-Accounts'!A215)</f>
        <v>184</v>
      </c>
      <c r="B215" s="17" t="str">
        <f>IF(ISBLANK('Input-Accounts'!B215),"",'Input-Accounts'!B215)</f>
        <v>Mains</v>
      </c>
      <c r="C215" s="113">
        <f>IF(ISBLANK('Input-Accounts'!C215),"",'Input-Accounts'!C215)</f>
        <v>376</v>
      </c>
      <c r="D215" s="143" cm="1">
        <f t="array" aca="1" ref="D215" ca="1">SUM(INDIRECT("'"&amp;TOTALCustomerSheets&amp;"'!"&amp;ADDRESS(ROW(),COLUMN())))</f>
        <v>0</v>
      </c>
      <c r="E215" s="143">
        <f t="shared" ca="1" si="20"/>
        <v>0</v>
      </c>
      <c r="F215" s="89"/>
      <c r="G215" s="143" cm="1">
        <f t="array" aca="1" ref="G215" ca="1">SUM(INDIRECT("'"&amp;TOTALCustomerSheets&amp;"'!"&amp;ADDRESS(ROW(),COLUMN())))</f>
        <v>0</v>
      </c>
      <c r="H215" s="143" cm="1">
        <f t="array" aca="1" ref="H215" ca="1">SUM(INDIRECT("'"&amp;TOTALCustomerSheets&amp;"'!"&amp;ADDRESS(ROW(),COLUMN())))</f>
        <v>0</v>
      </c>
      <c r="I215" s="143" cm="1">
        <f t="array" aca="1" ref="I215" ca="1">SUM(INDIRECT("'"&amp;TOTALCustomerSheets&amp;"'!"&amp;ADDRESS(ROW(),COLUMN())))</f>
        <v>0</v>
      </c>
      <c r="J215" s="143" cm="1">
        <f t="array" aca="1" ref="J215" ca="1">SUM(INDIRECT("'"&amp;TOTALCustomerSheets&amp;"'!"&amp;ADDRESS(ROW(),COLUMN())))</f>
        <v>0</v>
      </c>
      <c r="K215" s="143" cm="1">
        <f t="array" aca="1" ref="K215" ca="1">SUM(INDIRECT("'"&amp;TOTALCustomerSheets&amp;"'!"&amp;ADDRESS(ROW(),COLUMN())))</f>
        <v>0</v>
      </c>
      <c r="L215" s="143" cm="1">
        <f t="array" aca="1" ref="L215" ca="1">SUM(INDIRECT("'"&amp;TOTALCustomerSheets&amp;"'!"&amp;ADDRESS(ROW(),COLUMN())))</f>
        <v>0</v>
      </c>
      <c r="M215" s="143" cm="1">
        <f t="array" aca="1" ref="M215" ca="1">SUM(INDIRECT("'"&amp;TOTALCustomerSheets&amp;"'!"&amp;ADDRESS(ROW(),COLUMN())))</f>
        <v>0</v>
      </c>
      <c r="N215" s="143" cm="1">
        <f t="array" aca="1" ref="N215" ca="1">SUM(INDIRECT("'"&amp;TOTALCustomerSheets&amp;"'!"&amp;ADDRESS(ROW(),COLUMN())))</f>
        <v>0</v>
      </c>
      <c r="O215" s="143" cm="1">
        <f t="array" aca="1" ref="O215" ca="1">SUM(INDIRECT("'"&amp;TOTALCustomerSheets&amp;"'!"&amp;ADDRESS(ROW(),COLUMN())))</f>
        <v>0</v>
      </c>
      <c r="P215" s="143" cm="1">
        <f t="array" aca="1" ref="P215" ca="1">SUM(INDIRECT("'"&amp;TOTALCustomerSheets&amp;"'!"&amp;ADDRESS(ROW(),COLUMN())))</f>
        <v>0</v>
      </c>
      <c r="Q215" s="143" cm="1">
        <f t="array" aca="1" ref="Q215" ca="1">SUM(INDIRECT("'"&amp;TOTALCustomerSheets&amp;"'!"&amp;ADDRESS(ROW(),COLUMN())))</f>
        <v>0</v>
      </c>
      <c r="R215" s="143" cm="1">
        <f t="array" aca="1" ref="R215" ca="1">SUM(INDIRECT("'"&amp;TOTALCustomerSheets&amp;"'!"&amp;ADDRESS(ROW(),COLUMN())))</f>
        <v>0</v>
      </c>
      <c r="S215" s="143" cm="1">
        <f t="array" aca="1" ref="S215" ca="1">SUM(INDIRECT("'"&amp;TOTALCustomerSheets&amp;"'!"&amp;ADDRESS(ROW(),COLUMN())))</f>
        <v>0</v>
      </c>
      <c r="T215" s="143" cm="1">
        <f t="array" aca="1" ref="T215" ca="1">SUM(INDIRECT("'"&amp;TOTALCustomerSheets&amp;"'!"&amp;ADDRESS(ROW(),COLUMN())))</f>
        <v>0</v>
      </c>
      <c r="U215" s="143" cm="1">
        <f t="array" aca="1" ref="U215" ca="1">SUM(INDIRECT("'"&amp;TOTALCustomerSheets&amp;"'!"&amp;ADDRESS(ROW(),COLUMN())))</f>
        <v>0</v>
      </c>
      <c r="V215" s="143" cm="1">
        <f t="array" aca="1" ref="V215" ca="1">SUM(INDIRECT("'"&amp;TOTALCustomerSheets&amp;"'!"&amp;ADDRESS(ROW(),COLUMN())))</f>
        <v>0</v>
      </c>
      <c r="W215" s="143" cm="1">
        <f t="array" aca="1" ref="W215" ca="1">SUM(INDIRECT("'"&amp;TOTALCustomerSheets&amp;"'!"&amp;ADDRESS(ROW(),COLUMN())))</f>
        <v>0</v>
      </c>
      <c r="X215" s="143" cm="1">
        <f t="array" aca="1" ref="X215" ca="1">SUM(INDIRECT("'"&amp;TOTALCustomerSheets&amp;"'!"&amp;ADDRESS(ROW(),COLUMN())))</f>
        <v>0</v>
      </c>
      <c r="Y215" s="143" cm="1">
        <f t="array" aca="1" ref="Y215" ca="1">SUM(INDIRECT("'"&amp;TOTALCustomerSheets&amp;"'!"&amp;ADDRESS(ROW(),COLUMN())))</f>
        <v>0</v>
      </c>
      <c r="Z215" s="143" cm="1">
        <f t="array" aca="1" ref="Z215" ca="1">SUM(INDIRECT("'"&amp;TOTALCustomerSheets&amp;"'!"&amp;ADDRESS(ROW(),COLUMN())))</f>
        <v>0</v>
      </c>
    </row>
    <row r="216" spans="1:26" outlineLevel="1">
      <c r="A216" s="113">
        <f>IF(ISBLANK('Input-Accounts'!A216),"",'Input-Accounts'!A216)</f>
        <v>185</v>
      </c>
      <c r="B216" s="17" t="str">
        <f>IF(ISBLANK('Input-Accounts'!B216),"",'Input-Accounts'!B216)</f>
        <v>Compressor Station</v>
      </c>
      <c r="C216" s="113">
        <f>IF(ISBLANK('Input-Accounts'!C216),"",'Input-Accounts'!C216)</f>
        <v>377</v>
      </c>
      <c r="D216" s="143" cm="1">
        <f t="array" aca="1" ref="D216" ca="1">SUM(INDIRECT("'"&amp;TOTALCustomerSheets&amp;"'!"&amp;ADDRESS(ROW(),COLUMN())))</f>
        <v>0</v>
      </c>
      <c r="E216" s="143">
        <f t="shared" ca="1" si="20"/>
        <v>0</v>
      </c>
      <c r="F216" s="89"/>
      <c r="G216" s="143" cm="1">
        <f t="array" aca="1" ref="G216" ca="1">SUM(INDIRECT("'"&amp;TOTALCustomerSheets&amp;"'!"&amp;ADDRESS(ROW(),COLUMN())))</f>
        <v>0</v>
      </c>
      <c r="H216" s="143" cm="1">
        <f t="array" aca="1" ref="H216" ca="1">SUM(INDIRECT("'"&amp;TOTALCustomerSheets&amp;"'!"&amp;ADDRESS(ROW(),COLUMN())))</f>
        <v>0</v>
      </c>
      <c r="I216" s="143" cm="1">
        <f t="array" aca="1" ref="I216" ca="1">SUM(INDIRECT("'"&amp;TOTALCustomerSheets&amp;"'!"&amp;ADDRESS(ROW(),COLUMN())))</f>
        <v>0</v>
      </c>
      <c r="J216" s="143" cm="1">
        <f t="array" aca="1" ref="J216" ca="1">SUM(INDIRECT("'"&amp;TOTALCustomerSheets&amp;"'!"&amp;ADDRESS(ROW(),COLUMN())))</f>
        <v>0</v>
      </c>
      <c r="K216" s="143" cm="1">
        <f t="array" aca="1" ref="K216" ca="1">SUM(INDIRECT("'"&amp;TOTALCustomerSheets&amp;"'!"&amp;ADDRESS(ROW(),COLUMN())))</f>
        <v>0</v>
      </c>
      <c r="L216" s="143" cm="1">
        <f t="array" aca="1" ref="L216" ca="1">SUM(INDIRECT("'"&amp;TOTALCustomerSheets&amp;"'!"&amp;ADDRESS(ROW(),COLUMN())))</f>
        <v>0</v>
      </c>
      <c r="M216" s="143" cm="1">
        <f t="array" aca="1" ref="M216" ca="1">SUM(INDIRECT("'"&amp;TOTALCustomerSheets&amp;"'!"&amp;ADDRESS(ROW(),COLUMN())))</f>
        <v>0</v>
      </c>
      <c r="N216" s="143" cm="1">
        <f t="array" aca="1" ref="N216" ca="1">SUM(INDIRECT("'"&amp;TOTALCustomerSheets&amp;"'!"&amp;ADDRESS(ROW(),COLUMN())))</f>
        <v>0</v>
      </c>
      <c r="O216" s="143" cm="1">
        <f t="array" aca="1" ref="O216" ca="1">SUM(INDIRECT("'"&amp;TOTALCustomerSheets&amp;"'!"&amp;ADDRESS(ROW(),COLUMN())))</f>
        <v>0</v>
      </c>
      <c r="P216" s="143" cm="1">
        <f t="array" aca="1" ref="P216" ca="1">SUM(INDIRECT("'"&amp;TOTALCustomerSheets&amp;"'!"&amp;ADDRESS(ROW(),COLUMN())))</f>
        <v>0</v>
      </c>
      <c r="Q216" s="143" cm="1">
        <f t="array" aca="1" ref="Q216" ca="1">SUM(INDIRECT("'"&amp;TOTALCustomerSheets&amp;"'!"&amp;ADDRESS(ROW(),COLUMN())))</f>
        <v>0</v>
      </c>
      <c r="R216" s="143" cm="1">
        <f t="array" aca="1" ref="R216" ca="1">SUM(INDIRECT("'"&amp;TOTALCustomerSheets&amp;"'!"&amp;ADDRESS(ROW(),COLUMN())))</f>
        <v>0</v>
      </c>
      <c r="S216" s="143" cm="1">
        <f t="array" aca="1" ref="S216" ca="1">SUM(INDIRECT("'"&amp;TOTALCustomerSheets&amp;"'!"&amp;ADDRESS(ROW(),COLUMN())))</f>
        <v>0</v>
      </c>
      <c r="T216" s="143" cm="1">
        <f t="array" aca="1" ref="T216" ca="1">SUM(INDIRECT("'"&amp;TOTALCustomerSheets&amp;"'!"&amp;ADDRESS(ROW(),COLUMN())))</f>
        <v>0</v>
      </c>
      <c r="U216" s="143" cm="1">
        <f t="array" aca="1" ref="U216" ca="1">SUM(INDIRECT("'"&amp;TOTALCustomerSheets&amp;"'!"&amp;ADDRESS(ROW(),COLUMN())))</f>
        <v>0</v>
      </c>
      <c r="V216" s="143" cm="1">
        <f t="array" aca="1" ref="V216" ca="1">SUM(INDIRECT("'"&amp;TOTALCustomerSheets&amp;"'!"&amp;ADDRESS(ROW(),COLUMN())))</f>
        <v>0</v>
      </c>
      <c r="W216" s="143" cm="1">
        <f t="array" aca="1" ref="W216" ca="1">SUM(INDIRECT("'"&amp;TOTALCustomerSheets&amp;"'!"&amp;ADDRESS(ROW(),COLUMN())))</f>
        <v>0</v>
      </c>
      <c r="X216" s="143" cm="1">
        <f t="array" aca="1" ref="X216" ca="1">SUM(INDIRECT("'"&amp;TOTALCustomerSheets&amp;"'!"&amp;ADDRESS(ROW(),COLUMN())))</f>
        <v>0</v>
      </c>
      <c r="Y216" s="143" cm="1">
        <f t="array" aca="1" ref="Y216" ca="1">SUM(INDIRECT("'"&amp;TOTALCustomerSheets&amp;"'!"&amp;ADDRESS(ROW(),COLUMN())))</f>
        <v>0</v>
      </c>
      <c r="Z216" s="143" cm="1">
        <f t="array" aca="1" ref="Z216" ca="1">SUM(INDIRECT("'"&amp;TOTALCustomerSheets&amp;"'!"&amp;ADDRESS(ROW(),COLUMN())))</f>
        <v>0</v>
      </c>
    </row>
    <row r="217" spans="1:26" outlineLevel="1">
      <c r="A217" s="113">
        <f>IF(ISBLANK('Input-Accounts'!A217),"",'Input-Accounts'!A217)</f>
        <v>186</v>
      </c>
      <c r="B217" s="17" t="str">
        <f>IF(ISBLANK('Input-Accounts'!B217),"",'Input-Accounts'!B217)</f>
        <v>M &amp; R Station Equipment - general</v>
      </c>
      <c r="C217" s="113">
        <f>IF(ISBLANK('Input-Accounts'!C217),"",'Input-Accounts'!C217)</f>
        <v>378</v>
      </c>
      <c r="D217" s="143" cm="1">
        <f t="array" aca="1" ref="D217" ca="1">SUM(INDIRECT("'"&amp;TOTALCustomerSheets&amp;"'!"&amp;ADDRESS(ROW(),COLUMN())))</f>
        <v>0</v>
      </c>
      <c r="E217" s="143">
        <f t="shared" ca="1" si="20"/>
        <v>0</v>
      </c>
      <c r="F217" s="89"/>
      <c r="G217" s="143" cm="1">
        <f t="array" aca="1" ref="G217" ca="1">SUM(INDIRECT("'"&amp;TOTALCustomerSheets&amp;"'!"&amp;ADDRESS(ROW(),COLUMN())))</f>
        <v>0</v>
      </c>
      <c r="H217" s="143" cm="1">
        <f t="array" aca="1" ref="H217" ca="1">SUM(INDIRECT("'"&amp;TOTALCustomerSheets&amp;"'!"&amp;ADDRESS(ROW(),COLUMN())))</f>
        <v>0</v>
      </c>
      <c r="I217" s="143" cm="1">
        <f t="array" aca="1" ref="I217" ca="1">SUM(INDIRECT("'"&amp;TOTALCustomerSheets&amp;"'!"&amp;ADDRESS(ROW(),COLUMN())))</f>
        <v>0</v>
      </c>
      <c r="J217" s="143" cm="1">
        <f t="array" aca="1" ref="J217" ca="1">SUM(INDIRECT("'"&amp;TOTALCustomerSheets&amp;"'!"&amp;ADDRESS(ROW(),COLUMN())))</f>
        <v>0</v>
      </c>
      <c r="K217" s="143" cm="1">
        <f t="array" aca="1" ref="K217" ca="1">SUM(INDIRECT("'"&amp;TOTALCustomerSheets&amp;"'!"&amp;ADDRESS(ROW(),COLUMN())))</f>
        <v>0</v>
      </c>
      <c r="L217" s="143" cm="1">
        <f t="array" aca="1" ref="L217" ca="1">SUM(INDIRECT("'"&amp;TOTALCustomerSheets&amp;"'!"&amp;ADDRESS(ROW(),COLUMN())))</f>
        <v>0</v>
      </c>
      <c r="M217" s="143" cm="1">
        <f t="array" aca="1" ref="M217" ca="1">SUM(INDIRECT("'"&amp;TOTALCustomerSheets&amp;"'!"&amp;ADDRESS(ROW(),COLUMN())))</f>
        <v>0</v>
      </c>
      <c r="N217" s="143" cm="1">
        <f t="array" aca="1" ref="N217" ca="1">SUM(INDIRECT("'"&amp;TOTALCustomerSheets&amp;"'!"&amp;ADDRESS(ROW(),COLUMN())))</f>
        <v>0</v>
      </c>
      <c r="O217" s="143" cm="1">
        <f t="array" aca="1" ref="O217" ca="1">SUM(INDIRECT("'"&amp;TOTALCustomerSheets&amp;"'!"&amp;ADDRESS(ROW(),COLUMN())))</f>
        <v>0</v>
      </c>
      <c r="P217" s="143" cm="1">
        <f t="array" aca="1" ref="P217" ca="1">SUM(INDIRECT("'"&amp;TOTALCustomerSheets&amp;"'!"&amp;ADDRESS(ROW(),COLUMN())))</f>
        <v>0</v>
      </c>
      <c r="Q217" s="143" cm="1">
        <f t="array" aca="1" ref="Q217" ca="1">SUM(INDIRECT("'"&amp;TOTALCustomerSheets&amp;"'!"&amp;ADDRESS(ROW(),COLUMN())))</f>
        <v>0</v>
      </c>
      <c r="R217" s="143" cm="1">
        <f t="array" aca="1" ref="R217" ca="1">SUM(INDIRECT("'"&amp;TOTALCustomerSheets&amp;"'!"&amp;ADDRESS(ROW(),COLUMN())))</f>
        <v>0</v>
      </c>
      <c r="S217" s="143" cm="1">
        <f t="array" aca="1" ref="S217" ca="1">SUM(INDIRECT("'"&amp;TOTALCustomerSheets&amp;"'!"&amp;ADDRESS(ROW(),COLUMN())))</f>
        <v>0</v>
      </c>
      <c r="T217" s="143" cm="1">
        <f t="array" aca="1" ref="T217" ca="1">SUM(INDIRECT("'"&amp;TOTALCustomerSheets&amp;"'!"&amp;ADDRESS(ROW(),COLUMN())))</f>
        <v>0</v>
      </c>
      <c r="U217" s="143" cm="1">
        <f t="array" aca="1" ref="U217" ca="1">SUM(INDIRECT("'"&amp;TOTALCustomerSheets&amp;"'!"&amp;ADDRESS(ROW(),COLUMN())))</f>
        <v>0</v>
      </c>
      <c r="V217" s="143" cm="1">
        <f t="array" aca="1" ref="V217" ca="1">SUM(INDIRECT("'"&amp;TOTALCustomerSheets&amp;"'!"&amp;ADDRESS(ROW(),COLUMN())))</f>
        <v>0</v>
      </c>
      <c r="W217" s="143" cm="1">
        <f t="array" aca="1" ref="W217" ca="1">SUM(INDIRECT("'"&amp;TOTALCustomerSheets&amp;"'!"&amp;ADDRESS(ROW(),COLUMN())))</f>
        <v>0</v>
      </c>
      <c r="X217" s="143" cm="1">
        <f t="array" aca="1" ref="X217" ca="1">SUM(INDIRECT("'"&amp;TOTALCustomerSheets&amp;"'!"&amp;ADDRESS(ROW(),COLUMN())))</f>
        <v>0</v>
      </c>
      <c r="Y217" s="143" cm="1">
        <f t="array" aca="1" ref="Y217" ca="1">SUM(INDIRECT("'"&amp;TOTALCustomerSheets&amp;"'!"&amp;ADDRESS(ROW(),COLUMN())))</f>
        <v>0</v>
      </c>
      <c r="Z217" s="143" cm="1">
        <f t="array" aca="1" ref="Z217" ca="1">SUM(INDIRECT("'"&amp;TOTALCustomerSheets&amp;"'!"&amp;ADDRESS(ROW(),COLUMN())))</f>
        <v>0</v>
      </c>
    </row>
    <row r="218" spans="1:26" outlineLevel="1">
      <c r="A218" s="113">
        <f>IF(ISBLANK('Input-Accounts'!A218),"",'Input-Accounts'!A218)</f>
        <v>187</v>
      </c>
      <c r="B218" s="17" t="str">
        <f>IF(ISBLANK('Input-Accounts'!B218),"",'Input-Accounts'!B218)</f>
        <v>M &amp; R Station Equipment - city gate</v>
      </c>
      <c r="C218" s="113">
        <f>IF(ISBLANK('Input-Accounts'!C218),"",'Input-Accounts'!C218)</f>
        <v>379</v>
      </c>
      <c r="D218" s="143" cm="1">
        <f t="array" aca="1" ref="D218" ca="1">SUM(INDIRECT("'"&amp;TOTALCustomerSheets&amp;"'!"&amp;ADDRESS(ROW(),COLUMN())))</f>
        <v>0</v>
      </c>
      <c r="E218" s="143">
        <f t="shared" ca="1" si="20"/>
        <v>0</v>
      </c>
      <c r="F218" s="89"/>
      <c r="G218" s="143" cm="1">
        <f t="array" aca="1" ref="G218" ca="1">SUM(INDIRECT("'"&amp;TOTALCustomerSheets&amp;"'!"&amp;ADDRESS(ROW(),COLUMN())))</f>
        <v>0</v>
      </c>
      <c r="H218" s="143" cm="1">
        <f t="array" aca="1" ref="H218" ca="1">SUM(INDIRECT("'"&amp;TOTALCustomerSheets&amp;"'!"&amp;ADDRESS(ROW(),COLUMN())))</f>
        <v>0</v>
      </c>
      <c r="I218" s="143" cm="1">
        <f t="array" aca="1" ref="I218" ca="1">SUM(INDIRECT("'"&amp;TOTALCustomerSheets&amp;"'!"&amp;ADDRESS(ROW(),COLUMN())))</f>
        <v>0</v>
      </c>
      <c r="J218" s="143" cm="1">
        <f t="array" aca="1" ref="J218" ca="1">SUM(INDIRECT("'"&amp;TOTALCustomerSheets&amp;"'!"&amp;ADDRESS(ROW(),COLUMN())))</f>
        <v>0</v>
      </c>
      <c r="K218" s="143" cm="1">
        <f t="array" aca="1" ref="K218" ca="1">SUM(INDIRECT("'"&amp;TOTALCustomerSheets&amp;"'!"&amp;ADDRESS(ROW(),COLUMN())))</f>
        <v>0</v>
      </c>
      <c r="L218" s="143" cm="1">
        <f t="array" aca="1" ref="L218" ca="1">SUM(INDIRECT("'"&amp;TOTALCustomerSheets&amp;"'!"&amp;ADDRESS(ROW(),COLUMN())))</f>
        <v>0</v>
      </c>
      <c r="M218" s="143" cm="1">
        <f t="array" aca="1" ref="M218" ca="1">SUM(INDIRECT("'"&amp;TOTALCustomerSheets&amp;"'!"&amp;ADDRESS(ROW(),COLUMN())))</f>
        <v>0</v>
      </c>
      <c r="N218" s="143" cm="1">
        <f t="array" aca="1" ref="N218" ca="1">SUM(INDIRECT("'"&amp;TOTALCustomerSheets&amp;"'!"&amp;ADDRESS(ROW(),COLUMN())))</f>
        <v>0</v>
      </c>
      <c r="O218" s="143" cm="1">
        <f t="array" aca="1" ref="O218" ca="1">SUM(INDIRECT("'"&amp;TOTALCustomerSheets&amp;"'!"&amp;ADDRESS(ROW(),COLUMN())))</f>
        <v>0</v>
      </c>
      <c r="P218" s="143" cm="1">
        <f t="array" aca="1" ref="P218" ca="1">SUM(INDIRECT("'"&amp;TOTALCustomerSheets&amp;"'!"&amp;ADDRESS(ROW(),COLUMN())))</f>
        <v>0</v>
      </c>
      <c r="Q218" s="143" cm="1">
        <f t="array" aca="1" ref="Q218" ca="1">SUM(INDIRECT("'"&amp;TOTALCustomerSheets&amp;"'!"&amp;ADDRESS(ROW(),COLUMN())))</f>
        <v>0</v>
      </c>
      <c r="R218" s="143" cm="1">
        <f t="array" aca="1" ref="R218" ca="1">SUM(INDIRECT("'"&amp;TOTALCustomerSheets&amp;"'!"&amp;ADDRESS(ROW(),COLUMN())))</f>
        <v>0</v>
      </c>
      <c r="S218" s="143" cm="1">
        <f t="array" aca="1" ref="S218" ca="1">SUM(INDIRECT("'"&amp;TOTALCustomerSheets&amp;"'!"&amp;ADDRESS(ROW(),COLUMN())))</f>
        <v>0</v>
      </c>
      <c r="T218" s="143" cm="1">
        <f t="array" aca="1" ref="T218" ca="1">SUM(INDIRECT("'"&amp;TOTALCustomerSheets&amp;"'!"&amp;ADDRESS(ROW(),COLUMN())))</f>
        <v>0</v>
      </c>
      <c r="U218" s="143" cm="1">
        <f t="array" aca="1" ref="U218" ca="1">SUM(INDIRECT("'"&amp;TOTALCustomerSheets&amp;"'!"&amp;ADDRESS(ROW(),COLUMN())))</f>
        <v>0</v>
      </c>
      <c r="V218" s="143" cm="1">
        <f t="array" aca="1" ref="V218" ca="1">SUM(INDIRECT("'"&amp;TOTALCustomerSheets&amp;"'!"&amp;ADDRESS(ROW(),COLUMN())))</f>
        <v>0</v>
      </c>
      <c r="W218" s="143" cm="1">
        <f t="array" aca="1" ref="W218" ca="1">SUM(INDIRECT("'"&amp;TOTALCustomerSheets&amp;"'!"&amp;ADDRESS(ROW(),COLUMN())))</f>
        <v>0</v>
      </c>
      <c r="X218" s="143" cm="1">
        <f t="array" aca="1" ref="X218" ca="1">SUM(INDIRECT("'"&amp;TOTALCustomerSheets&amp;"'!"&amp;ADDRESS(ROW(),COLUMN())))</f>
        <v>0</v>
      </c>
      <c r="Y218" s="143" cm="1">
        <f t="array" aca="1" ref="Y218" ca="1">SUM(INDIRECT("'"&amp;TOTALCustomerSheets&amp;"'!"&amp;ADDRESS(ROW(),COLUMN())))</f>
        <v>0</v>
      </c>
      <c r="Z218" s="143" cm="1">
        <f t="array" aca="1" ref="Z218" ca="1">SUM(INDIRECT("'"&amp;TOTALCustomerSheets&amp;"'!"&amp;ADDRESS(ROW(),COLUMN())))</f>
        <v>0</v>
      </c>
    </row>
    <row r="219" spans="1:26" outlineLevel="1">
      <c r="A219" s="113">
        <f>IF(ISBLANK('Input-Accounts'!A219),"",'Input-Accounts'!A219)</f>
        <v>188</v>
      </c>
      <c r="B219" s="17" t="str">
        <f>IF(ISBLANK('Input-Accounts'!B219),"",'Input-Accounts'!B219)</f>
        <v>Services</v>
      </c>
      <c r="C219" s="113">
        <f>IF(ISBLANK('Input-Accounts'!C219),"",'Input-Accounts'!C219)</f>
        <v>380</v>
      </c>
      <c r="D219" s="143" cm="1">
        <f t="array" aca="1" ref="D219" ca="1">SUM(INDIRECT("'"&amp;TOTALCustomerSheets&amp;"'!"&amp;ADDRESS(ROW(),COLUMN())))</f>
        <v>8323385.2729659993</v>
      </c>
      <c r="E219" s="143">
        <f t="shared" ca="1" si="20"/>
        <v>0</v>
      </c>
      <c r="F219" s="89"/>
      <c r="G219" s="143" cm="1">
        <f t="array" aca="1" ref="G219" ca="1">SUM(INDIRECT("'"&amp;TOTALCustomerSheets&amp;"'!"&amp;ADDRESS(ROW(),COLUMN())))</f>
        <v>7293278.9006127166</v>
      </c>
      <c r="H219" s="143" cm="1">
        <f t="array" aca="1" ref="H219" ca="1">SUM(INDIRECT("'"&amp;TOTALCustomerSheets&amp;"'!"&amp;ADDRESS(ROW(),COLUMN())))</f>
        <v>986245.18998682371</v>
      </c>
      <c r="I219" s="143" cm="1">
        <f t="array" aca="1" ref="I219" ca="1">SUM(INDIRECT("'"&amp;TOTALCustomerSheets&amp;"'!"&amp;ADDRESS(ROW(),COLUMN())))</f>
        <v>27282.935825246986</v>
      </c>
      <c r="J219" s="143" cm="1">
        <f t="array" aca="1" ref="J219" ca="1">SUM(INDIRECT("'"&amp;TOTALCustomerSheets&amp;"'!"&amp;ADDRESS(ROW(),COLUMN())))</f>
        <v>5456.5871650493973</v>
      </c>
      <c r="K219" s="143" cm="1">
        <f t="array" aca="1" ref="K219" ca="1">SUM(INDIRECT("'"&amp;TOTALCustomerSheets&amp;"'!"&amp;ADDRESS(ROW(),COLUMN())))</f>
        <v>266.58339573684742</v>
      </c>
      <c r="L219" s="143" cm="1">
        <f t="array" aca="1" ref="L219" ca="1">SUM(INDIRECT("'"&amp;TOTALCustomerSheets&amp;"'!"&amp;ADDRESS(ROW(),COLUMN())))</f>
        <v>10101.637736002296</v>
      </c>
      <c r="M219" s="143" cm="1">
        <f t="array" aca="1" ref="M219" ca="1">SUM(INDIRECT("'"&amp;TOTALCustomerSheets&amp;"'!"&amp;ADDRESS(ROW(),COLUMN())))</f>
        <v>753.43824442476807</v>
      </c>
      <c r="N219" s="143" cm="1">
        <f t="array" aca="1" ref="N219" ca="1">SUM(INDIRECT("'"&amp;TOTALCustomerSheets&amp;"'!"&amp;ADDRESS(ROW(),COLUMN())))</f>
        <v>0</v>
      </c>
      <c r="O219" s="143" cm="1">
        <f t="array" aca="1" ref="O219" ca="1">SUM(INDIRECT("'"&amp;TOTALCustomerSheets&amp;"'!"&amp;ADDRESS(ROW(),COLUMN())))</f>
        <v>0</v>
      </c>
      <c r="P219" s="143" cm="1">
        <f t="array" aca="1" ref="P219" ca="1">SUM(INDIRECT("'"&amp;TOTALCustomerSheets&amp;"'!"&amp;ADDRESS(ROW(),COLUMN())))</f>
        <v>0</v>
      </c>
      <c r="Q219" s="143" cm="1">
        <f t="array" aca="1" ref="Q219" ca="1">SUM(INDIRECT("'"&amp;TOTALCustomerSheets&amp;"'!"&amp;ADDRESS(ROW(),COLUMN())))</f>
        <v>0</v>
      </c>
      <c r="R219" s="143" cm="1">
        <f t="array" aca="1" ref="R219" ca="1">SUM(INDIRECT("'"&amp;TOTALCustomerSheets&amp;"'!"&amp;ADDRESS(ROW(),COLUMN())))</f>
        <v>0</v>
      </c>
      <c r="S219" s="143" cm="1">
        <f t="array" aca="1" ref="S219" ca="1">SUM(INDIRECT("'"&amp;TOTALCustomerSheets&amp;"'!"&amp;ADDRESS(ROW(),COLUMN())))</f>
        <v>0</v>
      </c>
      <c r="T219" s="143" cm="1">
        <f t="array" aca="1" ref="T219" ca="1">SUM(INDIRECT("'"&amp;TOTALCustomerSheets&amp;"'!"&amp;ADDRESS(ROW(),COLUMN())))</f>
        <v>0</v>
      </c>
      <c r="U219" s="143" cm="1">
        <f t="array" aca="1" ref="U219" ca="1">SUM(INDIRECT("'"&amp;TOTALCustomerSheets&amp;"'!"&amp;ADDRESS(ROW(),COLUMN())))</f>
        <v>0</v>
      </c>
      <c r="V219" s="143" cm="1">
        <f t="array" aca="1" ref="V219" ca="1">SUM(INDIRECT("'"&amp;TOTALCustomerSheets&amp;"'!"&amp;ADDRESS(ROW(),COLUMN())))</f>
        <v>0</v>
      </c>
      <c r="W219" s="143" cm="1">
        <f t="array" aca="1" ref="W219" ca="1">SUM(INDIRECT("'"&amp;TOTALCustomerSheets&amp;"'!"&amp;ADDRESS(ROW(),COLUMN())))</f>
        <v>0</v>
      </c>
      <c r="X219" s="143" cm="1">
        <f t="array" aca="1" ref="X219" ca="1">SUM(INDIRECT("'"&amp;TOTALCustomerSheets&amp;"'!"&amp;ADDRESS(ROW(),COLUMN())))</f>
        <v>0</v>
      </c>
      <c r="Y219" s="143" cm="1">
        <f t="array" aca="1" ref="Y219" ca="1">SUM(INDIRECT("'"&amp;TOTALCustomerSheets&amp;"'!"&amp;ADDRESS(ROW(),COLUMN())))</f>
        <v>0</v>
      </c>
      <c r="Z219" s="143" cm="1">
        <f t="array" aca="1" ref="Z219" ca="1">SUM(INDIRECT("'"&amp;TOTALCustomerSheets&amp;"'!"&amp;ADDRESS(ROW(),COLUMN())))</f>
        <v>0</v>
      </c>
    </row>
    <row r="220" spans="1:26" outlineLevel="1">
      <c r="A220" s="113">
        <f>IF(ISBLANK('Input-Accounts'!A220),"",'Input-Accounts'!A220)</f>
        <v>189</v>
      </c>
      <c r="B220" s="17" t="str">
        <f>IF(ISBLANK('Input-Accounts'!B220),"",'Input-Accounts'!B220)</f>
        <v>Meters</v>
      </c>
      <c r="C220" s="113">
        <f>IF(ISBLANK('Input-Accounts'!C220),"",'Input-Accounts'!C220)</f>
        <v>381</v>
      </c>
      <c r="D220" s="143" cm="1">
        <f t="array" aca="1" ref="D220" ca="1">SUM(INDIRECT("'"&amp;TOTALCustomerSheets&amp;"'!"&amp;ADDRESS(ROW(),COLUMN())))</f>
        <v>2211848.882712</v>
      </c>
      <c r="E220" s="143">
        <f t="shared" ca="1" si="20"/>
        <v>0</v>
      </c>
      <c r="F220" s="89">
        <f>F89</f>
        <v>0</v>
      </c>
      <c r="G220" s="143" cm="1">
        <f t="array" aca="1" ref="G220" ca="1">SUM(INDIRECT("'"&amp;TOTALCustomerSheets&amp;"'!"&amp;ADDRESS(ROW(),COLUMN())))</f>
        <v>1488245.6714940618</v>
      </c>
      <c r="H220" s="143" cm="1">
        <f t="array" aca="1" ref="H220" ca="1">SUM(INDIRECT("'"&amp;TOTALCustomerSheets&amp;"'!"&amp;ADDRESS(ROW(),COLUMN())))</f>
        <v>527224.32265829761</v>
      </c>
      <c r="I220" s="143" cm="1">
        <f t="array" aca="1" ref="I220" ca="1">SUM(INDIRECT("'"&amp;TOTALCustomerSheets&amp;"'!"&amp;ADDRESS(ROW(),COLUMN())))</f>
        <v>54072.082978829836</v>
      </c>
      <c r="J220" s="143" cm="1">
        <f t="array" aca="1" ref="J220" ca="1">SUM(INDIRECT("'"&amp;TOTALCustomerSheets&amp;"'!"&amp;ADDRESS(ROW(),COLUMN())))</f>
        <v>35830.464314971265</v>
      </c>
      <c r="K220" s="143" cm="1">
        <f t="array" aca="1" ref="K220" ca="1">SUM(INDIRECT("'"&amp;TOTALCustomerSheets&amp;"'!"&amp;ADDRESS(ROW(),COLUMN())))</f>
        <v>3702.6864996819882</v>
      </c>
      <c r="L220" s="143" cm="1">
        <f t="array" aca="1" ref="L220" ca="1">SUM(INDIRECT("'"&amp;TOTALCustomerSheets&amp;"'!"&amp;ADDRESS(ROW(),COLUMN())))</f>
        <v>96756.954944010271</v>
      </c>
      <c r="M220" s="143" cm="1">
        <f t="array" aca="1" ref="M220" ca="1">SUM(INDIRECT("'"&amp;TOTALCustomerSheets&amp;"'!"&amp;ADDRESS(ROW(),COLUMN())))</f>
        <v>6016.6998221476597</v>
      </c>
      <c r="N220" s="143" cm="1">
        <f t="array" aca="1" ref="N220" ca="1">SUM(INDIRECT("'"&amp;TOTALCustomerSheets&amp;"'!"&amp;ADDRESS(ROW(),COLUMN())))</f>
        <v>0</v>
      </c>
      <c r="O220" s="143" cm="1">
        <f t="array" aca="1" ref="O220" ca="1">SUM(INDIRECT("'"&amp;TOTALCustomerSheets&amp;"'!"&amp;ADDRESS(ROW(),COLUMN())))</f>
        <v>0</v>
      </c>
      <c r="P220" s="143" cm="1">
        <f t="array" aca="1" ref="P220" ca="1">SUM(INDIRECT("'"&amp;TOTALCustomerSheets&amp;"'!"&amp;ADDRESS(ROW(),COLUMN())))</f>
        <v>0</v>
      </c>
      <c r="Q220" s="143" cm="1">
        <f t="array" aca="1" ref="Q220" ca="1">SUM(INDIRECT("'"&amp;TOTALCustomerSheets&amp;"'!"&amp;ADDRESS(ROW(),COLUMN())))</f>
        <v>0</v>
      </c>
      <c r="R220" s="143" cm="1">
        <f t="array" aca="1" ref="R220" ca="1">SUM(INDIRECT("'"&amp;TOTALCustomerSheets&amp;"'!"&amp;ADDRESS(ROW(),COLUMN())))</f>
        <v>0</v>
      </c>
      <c r="S220" s="143" cm="1">
        <f t="array" aca="1" ref="S220" ca="1">SUM(INDIRECT("'"&amp;TOTALCustomerSheets&amp;"'!"&amp;ADDRESS(ROW(),COLUMN())))</f>
        <v>0</v>
      </c>
      <c r="T220" s="143" cm="1">
        <f t="array" aca="1" ref="T220" ca="1">SUM(INDIRECT("'"&amp;TOTALCustomerSheets&amp;"'!"&amp;ADDRESS(ROW(),COLUMN())))</f>
        <v>0</v>
      </c>
      <c r="U220" s="143" cm="1">
        <f t="array" aca="1" ref="U220" ca="1">SUM(INDIRECT("'"&amp;TOTALCustomerSheets&amp;"'!"&amp;ADDRESS(ROW(),COLUMN())))</f>
        <v>0</v>
      </c>
      <c r="V220" s="143" cm="1">
        <f t="array" aca="1" ref="V220" ca="1">SUM(INDIRECT("'"&amp;TOTALCustomerSheets&amp;"'!"&amp;ADDRESS(ROW(),COLUMN())))</f>
        <v>0</v>
      </c>
      <c r="W220" s="143" cm="1">
        <f t="array" aca="1" ref="W220" ca="1">SUM(INDIRECT("'"&amp;TOTALCustomerSheets&amp;"'!"&amp;ADDRESS(ROW(),COLUMN())))</f>
        <v>0</v>
      </c>
      <c r="X220" s="143" cm="1">
        <f t="array" aca="1" ref="X220" ca="1">SUM(INDIRECT("'"&amp;TOTALCustomerSheets&amp;"'!"&amp;ADDRESS(ROW(),COLUMN())))</f>
        <v>0</v>
      </c>
      <c r="Y220" s="143" cm="1">
        <f t="array" aca="1" ref="Y220" ca="1">SUM(INDIRECT("'"&amp;TOTALCustomerSheets&amp;"'!"&amp;ADDRESS(ROW(),COLUMN())))</f>
        <v>0</v>
      </c>
      <c r="Z220" s="143" cm="1">
        <f t="array" aca="1" ref="Z220" ca="1">SUM(INDIRECT("'"&amp;TOTALCustomerSheets&amp;"'!"&amp;ADDRESS(ROW(),COLUMN())))</f>
        <v>0</v>
      </c>
    </row>
    <row r="221" spans="1:26" outlineLevel="1">
      <c r="A221" s="113">
        <f>IF(ISBLANK('Input-Accounts'!A221),"",'Input-Accounts'!A221)</f>
        <v>190</v>
      </c>
      <c r="B221" s="17" t="str">
        <f>IF(ISBLANK('Input-Accounts'!B221),"",'Input-Accounts'!B221)</f>
        <v>House Regulator &amp; Install.</v>
      </c>
      <c r="C221" s="113">
        <f>IF(ISBLANK('Input-Accounts'!C221),"",'Input-Accounts'!C221)</f>
        <v>383</v>
      </c>
      <c r="D221" s="143" cm="1">
        <f t="array" aca="1" ref="D221" ca="1">SUM(INDIRECT("'"&amp;TOTALCustomerSheets&amp;"'!"&amp;ADDRESS(ROW(),COLUMN())))</f>
        <v>219840.13008000003</v>
      </c>
      <c r="E221" s="143">
        <f t="shared" ref="E221:E237" ca="1" si="21">IFERROR(IF(D221="",0,IF(D221=0,0,IF(ABS(D221-SUM($G221:$Z221))&lt;Check_Limit,0,1))),1)</f>
        <v>0</v>
      </c>
      <c r="F221" s="89"/>
      <c r="G221" s="143" cm="1">
        <f t="array" aca="1" ref="G221" ca="1">SUM(INDIRECT("'"&amp;TOTALCustomerSheets&amp;"'!"&amp;ADDRESS(ROW(),COLUMN())))</f>
        <v>101412.76526179827</v>
      </c>
      <c r="H221" s="143" cm="1">
        <f t="array" aca="1" ref="H221" ca="1">SUM(INDIRECT("'"&amp;TOTALCustomerSheets&amp;"'!"&amp;ADDRESS(ROW(),COLUMN())))</f>
        <v>86777.525160007164</v>
      </c>
      <c r="I221" s="143" cm="1">
        <f t="array" aca="1" ref="I221" ca="1">SUM(INDIRECT("'"&amp;TOTALCustomerSheets&amp;"'!"&amp;ADDRESS(ROW(),COLUMN())))</f>
        <v>10204.171063594455</v>
      </c>
      <c r="J221" s="143" cm="1">
        <f t="array" aca="1" ref="J221" ca="1">SUM(INDIRECT("'"&amp;TOTALCustomerSheets&amp;"'!"&amp;ADDRESS(ROW(),COLUMN())))</f>
        <v>5340.0404242391578</v>
      </c>
      <c r="K221" s="143" cm="1">
        <f t="array" aca="1" ref="K221" ca="1">SUM(INDIRECT("'"&amp;TOTALCustomerSheets&amp;"'!"&amp;ADDRESS(ROW(),COLUMN())))</f>
        <v>500.86476492943962</v>
      </c>
      <c r="L221" s="143" cm="1">
        <f t="array" aca="1" ref="L221" ca="1">SUM(INDIRECT("'"&amp;TOTALCustomerSheets&amp;"'!"&amp;ADDRESS(ROW(),COLUMN())))</f>
        <v>14228.607648200154</v>
      </c>
      <c r="M221" s="143" cm="1">
        <f t="array" aca="1" ref="M221" ca="1">SUM(INDIRECT("'"&amp;TOTALCustomerSheets&amp;"'!"&amp;ADDRESS(ROW(),COLUMN())))</f>
        <v>1376.1557572314141</v>
      </c>
      <c r="N221" s="143" cm="1">
        <f t="array" aca="1" ref="N221" ca="1">SUM(INDIRECT("'"&amp;TOTALCustomerSheets&amp;"'!"&amp;ADDRESS(ROW(),COLUMN())))</f>
        <v>0</v>
      </c>
      <c r="O221" s="143" cm="1">
        <f t="array" aca="1" ref="O221" ca="1">SUM(INDIRECT("'"&amp;TOTALCustomerSheets&amp;"'!"&amp;ADDRESS(ROW(),COLUMN())))</f>
        <v>0</v>
      </c>
      <c r="P221" s="143" cm="1">
        <f t="array" aca="1" ref="P221" ca="1">SUM(INDIRECT("'"&amp;TOTALCustomerSheets&amp;"'!"&amp;ADDRESS(ROW(),COLUMN())))</f>
        <v>0</v>
      </c>
      <c r="Q221" s="143" cm="1">
        <f t="array" aca="1" ref="Q221" ca="1">SUM(INDIRECT("'"&amp;TOTALCustomerSheets&amp;"'!"&amp;ADDRESS(ROW(),COLUMN())))</f>
        <v>0</v>
      </c>
      <c r="R221" s="143" cm="1">
        <f t="array" aca="1" ref="R221" ca="1">SUM(INDIRECT("'"&amp;TOTALCustomerSheets&amp;"'!"&amp;ADDRESS(ROW(),COLUMN())))</f>
        <v>0</v>
      </c>
      <c r="S221" s="143" cm="1">
        <f t="array" aca="1" ref="S221" ca="1">SUM(INDIRECT("'"&amp;TOTALCustomerSheets&amp;"'!"&amp;ADDRESS(ROW(),COLUMN())))</f>
        <v>0</v>
      </c>
      <c r="T221" s="143" cm="1">
        <f t="array" aca="1" ref="T221" ca="1">SUM(INDIRECT("'"&amp;TOTALCustomerSheets&amp;"'!"&amp;ADDRESS(ROW(),COLUMN())))</f>
        <v>0</v>
      </c>
      <c r="U221" s="143" cm="1">
        <f t="array" aca="1" ref="U221" ca="1">SUM(INDIRECT("'"&amp;TOTALCustomerSheets&amp;"'!"&amp;ADDRESS(ROW(),COLUMN())))</f>
        <v>0</v>
      </c>
      <c r="V221" s="143" cm="1">
        <f t="array" aca="1" ref="V221" ca="1">SUM(INDIRECT("'"&amp;TOTALCustomerSheets&amp;"'!"&amp;ADDRESS(ROW(),COLUMN())))</f>
        <v>0</v>
      </c>
      <c r="W221" s="143" cm="1">
        <f t="array" aca="1" ref="W221" ca="1">SUM(INDIRECT("'"&amp;TOTALCustomerSheets&amp;"'!"&amp;ADDRESS(ROW(),COLUMN())))</f>
        <v>0</v>
      </c>
      <c r="X221" s="143" cm="1">
        <f t="array" aca="1" ref="X221" ca="1">SUM(INDIRECT("'"&amp;TOTALCustomerSheets&amp;"'!"&amp;ADDRESS(ROW(),COLUMN())))</f>
        <v>0</v>
      </c>
      <c r="Y221" s="143" cm="1">
        <f t="array" aca="1" ref="Y221" ca="1">SUM(INDIRECT("'"&amp;TOTALCustomerSheets&amp;"'!"&amp;ADDRESS(ROW(),COLUMN())))</f>
        <v>0</v>
      </c>
      <c r="Z221" s="143" cm="1">
        <f t="array" aca="1" ref="Z221" ca="1">SUM(INDIRECT("'"&amp;TOTALCustomerSheets&amp;"'!"&amp;ADDRESS(ROW(),COLUMN())))</f>
        <v>0</v>
      </c>
    </row>
    <row r="222" spans="1:26" outlineLevel="1">
      <c r="A222" s="113">
        <f>IF(ISBLANK('Input-Accounts'!A222),"",'Input-Accounts'!A222)</f>
        <v>191</v>
      </c>
      <c r="B222" s="17" t="str">
        <f>IF(ISBLANK('Input-Accounts'!B222),"",'Input-Accounts'!B222)</f>
        <v>Industrial M &amp; R Station Equipment</v>
      </c>
      <c r="C222" s="113">
        <f>IF(ISBLANK('Input-Accounts'!C222),"",'Input-Accounts'!C222)</f>
        <v>385</v>
      </c>
      <c r="D222" s="143" cm="1">
        <f t="array" aca="1" ref="D222" ca="1">SUM(INDIRECT("'"&amp;TOTALCustomerSheets&amp;"'!"&amp;ADDRESS(ROW(),COLUMN())))</f>
        <v>180282.83335000003</v>
      </c>
      <c r="E222" s="143">
        <f t="shared" ca="1" si="21"/>
        <v>0</v>
      </c>
      <c r="F222" s="89"/>
      <c r="G222" s="143" cm="1">
        <f t="array" aca="1" ref="G222" ca="1">SUM(INDIRECT("'"&amp;TOTALCustomerSheets&amp;"'!"&amp;ADDRESS(ROW(),COLUMN())))</f>
        <v>0</v>
      </c>
      <c r="H222" s="143" cm="1">
        <f t="array" aca="1" ref="H222" ca="1">SUM(INDIRECT("'"&amp;TOTALCustomerSheets&amp;"'!"&amp;ADDRESS(ROW(),COLUMN())))</f>
        <v>69426.290883650217</v>
      </c>
      <c r="I222" s="143" cm="1">
        <f t="array" aca="1" ref="I222" ca="1">SUM(INDIRECT("'"&amp;TOTALCustomerSheets&amp;"'!"&amp;ADDRESS(ROW(),COLUMN())))</f>
        <v>13492.345308816602</v>
      </c>
      <c r="J222" s="143" cm="1">
        <f t="array" aca="1" ref="J222" ca="1">SUM(INDIRECT("'"&amp;TOTALCustomerSheets&amp;"'!"&amp;ADDRESS(ROW(),COLUMN())))</f>
        <v>4086.4835783485187</v>
      </c>
      <c r="K222" s="143" cm="1">
        <f t="array" aca="1" ref="K222" ca="1">SUM(INDIRECT("'"&amp;TOTALCustomerSheets&amp;"'!"&amp;ADDRESS(ROW(),COLUMN())))</f>
        <v>267.23298476433916</v>
      </c>
      <c r="L222" s="143" cm="1">
        <f t="array" aca="1" ref="L222" ca="1">SUM(INDIRECT("'"&amp;TOTALCustomerSheets&amp;"'!"&amp;ADDRESS(ROW(),COLUMN())))</f>
        <v>52118.39861843321</v>
      </c>
      <c r="M222" s="143" cm="1">
        <f t="array" aca="1" ref="M222" ca="1">SUM(INDIRECT("'"&amp;TOTALCustomerSheets&amp;"'!"&amp;ADDRESS(ROW(),COLUMN())))</f>
        <v>40892.081975987116</v>
      </c>
      <c r="N222" s="143" cm="1">
        <f t="array" aca="1" ref="N222" ca="1">SUM(INDIRECT("'"&amp;TOTALCustomerSheets&amp;"'!"&amp;ADDRESS(ROW(),COLUMN())))</f>
        <v>0</v>
      </c>
      <c r="O222" s="143" cm="1">
        <f t="array" aca="1" ref="O222" ca="1">SUM(INDIRECT("'"&amp;TOTALCustomerSheets&amp;"'!"&amp;ADDRESS(ROW(),COLUMN())))</f>
        <v>0</v>
      </c>
      <c r="P222" s="143" cm="1">
        <f t="array" aca="1" ref="P222" ca="1">SUM(INDIRECT("'"&amp;TOTALCustomerSheets&amp;"'!"&amp;ADDRESS(ROW(),COLUMN())))</f>
        <v>0</v>
      </c>
      <c r="Q222" s="143" cm="1">
        <f t="array" aca="1" ref="Q222" ca="1">SUM(INDIRECT("'"&amp;TOTALCustomerSheets&amp;"'!"&amp;ADDRESS(ROW(),COLUMN())))</f>
        <v>0</v>
      </c>
      <c r="R222" s="143" cm="1">
        <f t="array" aca="1" ref="R222" ca="1">SUM(INDIRECT("'"&amp;TOTALCustomerSheets&amp;"'!"&amp;ADDRESS(ROW(),COLUMN())))</f>
        <v>0</v>
      </c>
      <c r="S222" s="143" cm="1">
        <f t="array" aca="1" ref="S222" ca="1">SUM(INDIRECT("'"&amp;TOTALCustomerSheets&amp;"'!"&amp;ADDRESS(ROW(),COLUMN())))</f>
        <v>0</v>
      </c>
      <c r="T222" s="143" cm="1">
        <f t="array" aca="1" ref="T222" ca="1">SUM(INDIRECT("'"&amp;TOTALCustomerSheets&amp;"'!"&amp;ADDRESS(ROW(),COLUMN())))</f>
        <v>0</v>
      </c>
      <c r="U222" s="143" cm="1">
        <f t="array" aca="1" ref="U222" ca="1">SUM(INDIRECT("'"&amp;TOTALCustomerSheets&amp;"'!"&amp;ADDRESS(ROW(),COLUMN())))</f>
        <v>0</v>
      </c>
      <c r="V222" s="143" cm="1">
        <f t="array" aca="1" ref="V222" ca="1">SUM(INDIRECT("'"&amp;TOTALCustomerSheets&amp;"'!"&amp;ADDRESS(ROW(),COLUMN())))</f>
        <v>0</v>
      </c>
      <c r="W222" s="143" cm="1">
        <f t="array" aca="1" ref="W222" ca="1">SUM(INDIRECT("'"&amp;TOTALCustomerSheets&amp;"'!"&amp;ADDRESS(ROW(),COLUMN())))</f>
        <v>0</v>
      </c>
      <c r="X222" s="143" cm="1">
        <f t="array" aca="1" ref="X222" ca="1">SUM(INDIRECT("'"&amp;TOTALCustomerSheets&amp;"'!"&amp;ADDRESS(ROW(),COLUMN())))</f>
        <v>0</v>
      </c>
      <c r="Y222" s="143" cm="1">
        <f t="array" aca="1" ref="Y222" ca="1">SUM(INDIRECT("'"&amp;TOTALCustomerSheets&amp;"'!"&amp;ADDRESS(ROW(),COLUMN())))</f>
        <v>0</v>
      </c>
      <c r="Z222" s="143" cm="1">
        <f t="array" aca="1" ref="Z222" ca="1">SUM(INDIRECT("'"&amp;TOTALCustomerSheets&amp;"'!"&amp;ADDRESS(ROW(),COLUMN())))</f>
        <v>0</v>
      </c>
    </row>
    <row r="223" spans="1:26" outlineLevel="1">
      <c r="A223" s="113">
        <f>IF(ISBLANK('Input-Accounts'!A223),"",'Input-Accounts'!A223)</f>
        <v>192</v>
      </c>
      <c r="B223" s="79" t="str">
        <f>IF(ISBLANK('Input-Accounts'!B223),"",'Input-Accounts'!B223)</f>
        <v>Subtotal - Distribution Plant</v>
      </c>
      <c r="C223" s="113" t="str">
        <f>IF(ISBLANK('Input-Accounts'!C223),"",'Input-Accounts'!C223)</f>
        <v/>
      </c>
      <c r="D223" s="144" cm="1">
        <f t="array" aca="1" ref="D223" ca="1">SUM(INDIRECT("'"&amp;TOTALCustomerSheets&amp;"'!"&amp;ADDRESS(ROW(),COLUMN())))</f>
        <v>10935357.119108001</v>
      </c>
      <c r="E223" s="143">
        <f t="shared" ca="1" si="21"/>
        <v>0</v>
      </c>
      <c r="G223" s="144" cm="1">
        <f t="array" aca="1" ref="G223" ca="1">SUM(INDIRECT("'"&amp;TOTALCustomerSheets&amp;"'!"&amp;ADDRESS(ROW(),COLUMN())))</f>
        <v>8882937.3373685777</v>
      </c>
      <c r="H223" s="144" cm="1">
        <f t="array" aca="1" ref="H223" ca="1">SUM(INDIRECT("'"&amp;TOTALCustomerSheets&amp;"'!"&amp;ADDRESS(ROW(),COLUMN())))</f>
        <v>1669673.3286887787</v>
      </c>
      <c r="I223" s="144" cm="1">
        <f t="array" aca="1" ref="I223" ca="1">SUM(INDIRECT("'"&amp;TOTALCustomerSheets&amp;"'!"&amp;ADDRESS(ROW(),COLUMN())))</f>
        <v>105051.53517648789</v>
      </c>
      <c r="J223" s="144" cm="1">
        <f t="array" aca="1" ref="J223" ca="1">SUM(INDIRECT("'"&amp;TOTALCustomerSheets&amp;"'!"&amp;ADDRESS(ROW(),COLUMN())))</f>
        <v>50713.575482608336</v>
      </c>
      <c r="K223" s="144" cm="1">
        <f t="array" aca="1" ref="K223" ca="1">SUM(INDIRECT("'"&amp;TOTALCustomerSheets&amp;"'!"&amp;ADDRESS(ROW(),COLUMN())))</f>
        <v>4737.3676451126148</v>
      </c>
      <c r="L223" s="144" cm="1">
        <f t="array" aca="1" ref="L223" ca="1">SUM(INDIRECT("'"&amp;TOTALCustomerSheets&amp;"'!"&amp;ADDRESS(ROW(),COLUMN())))</f>
        <v>173205.59894664594</v>
      </c>
      <c r="M223" s="144" cm="1">
        <f t="array" aca="1" ref="M223" ca="1">SUM(INDIRECT("'"&amp;TOTALCustomerSheets&amp;"'!"&amp;ADDRESS(ROW(),COLUMN())))</f>
        <v>49038.375799790956</v>
      </c>
      <c r="N223" s="144" cm="1">
        <f t="array" aca="1" ref="N223" ca="1">SUM(INDIRECT("'"&amp;TOTALCustomerSheets&amp;"'!"&amp;ADDRESS(ROW(),COLUMN())))</f>
        <v>0</v>
      </c>
      <c r="O223" s="144" cm="1">
        <f t="array" aca="1" ref="O223" ca="1">SUM(INDIRECT("'"&amp;TOTALCustomerSheets&amp;"'!"&amp;ADDRESS(ROW(),COLUMN())))</f>
        <v>0</v>
      </c>
      <c r="P223" s="144" cm="1">
        <f t="array" aca="1" ref="P223" ca="1">SUM(INDIRECT("'"&amp;TOTALCustomerSheets&amp;"'!"&amp;ADDRESS(ROW(),COLUMN())))</f>
        <v>0</v>
      </c>
      <c r="Q223" s="144" cm="1">
        <f t="array" aca="1" ref="Q223" ca="1">SUM(INDIRECT("'"&amp;TOTALCustomerSheets&amp;"'!"&amp;ADDRESS(ROW(),COLUMN())))</f>
        <v>0</v>
      </c>
      <c r="R223" s="144" cm="1">
        <f t="array" aca="1" ref="R223" ca="1">SUM(INDIRECT("'"&amp;TOTALCustomerSheets&amp;"'!"&amp;ADDRESS(ROW(),COLUMN())))</f>
        <v>0</v>
      </c>
      <c r="S223" s="144" cm="1">
        <f t="array" aca="1" ref="S223" ca="1">SUM(INDIRECT("'"&amp;TOTALCustomerSheets&amp;"'!"&amp;ADDRESS(ROW(),COLUMN())))</f>
        <v>0</v>
      </c>
      <c r="T223" s="144" cm="1">
        <f t="array" aca="1" ref="T223" ca="1">SUM(INDIRECT("'"&amp;TOTALCustomerSheets&amp;"'!"&amp;ADDRESS(ROW(),COLUMN())))</f>
        <v>0</v>
      </c>
      <c r="U223" s="144" cm="1">
        <f t="array" aca="1" ref="U223" ca="1">SUM(INDIRECT("'"&amp;TOTALCustomerSheets&amp;"'!"&amp;ADDRESS(ROW(),COLUMN())))</f>
        <v>0</v>
      </c>
      <c r="V223" s="144" cm="1">
        <f t="array" aca="1" ref="V223" ca="1">SUM(INDIRECT("'"&amp;TOTALCustomerSheets&amp;"'!"&amp;ADDRESS(ROW(),COLUMN())))</f>
        <v>0</v>
      </c>
      <c r="W223" s="144" cm="1">
        <f t="array" aca="1" ref="W223" ca="1">SUM(INDIRECT("'"&amp;TOTALCustomerSheets&amp;"'!"&amp;ADDRESS(ROW(),COLUMN())))</f>
        <v>0</v>
      </c>
      <c r="X223" s="144" cm="1">
        <f t="array" aca="1" ref="X223" ca="1">SUM(INDIRECT("'"&amp;TOTALCustomerSheets&amp;"'!"&amp;ADDRESS(ROW(),COLUMN())))</f>
        <v>0</v>
      </c>
      <c r="Y223" s="144" cm="1">
        <f t="array" aca="1" ref="Y223" ca="1">SUM(INDIRECT("'"&amp;TOTALCustomerSheets&amp;"'!"&amp;ADDRESS(ROW(),COLUMN())))</f>
        <v>0</v>
      </c>
      <c r="Z223" s="144" cm="1">
        <f t="array" aca="1" ref="Z223" ca="1">SUM(INDIRECT("'"&amp;TOTALCustomerSheets&amp;"'!"&amp;ADDRESS(ROW(),COLUMN())))</f>
        <v>0</v>
      </c>
    </row>
    <row r="224" spans="1:26" outlineLevel="1">
      <c r="A224" s="113" t="str">
        <f>IF(ISBLANK('Input-Accounts'!A224),"",'Input-Accounts'!A224)</f>
        <v/>
      </c>
      <c r="B224" s="17" t="str">
        <f>IF(ISBLANK('Input-Accounts'!B224),"",'Input-Accounts'!B224)</f>
        <v/>
      </c>
      <c r="D224" s="143"/>
      <c r="E224" s="143">
        <f t="shared" si="21"/>
        <v>0</v>
      </c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</row>
    <row r="225" spans="1:26" outlineLevel="1">
      <c r="A225" s="113">
        <f>IF(ISBLANK('Input-Accounts'!A225),"",'Input-Accounts'!A225)</f>
        <v>193</v>
      </c>
      <c r="B225" s="81" t="str">
        <f>IF(ISBLANK('Input-Accounts'!B225),"",'Input-Accounts'!B225)</f>
        <v>General Plant</v>
      </c>
      <c r="D225" s="143"/>
      <c r="E225" s="143">
        <f t="shared" si="21"/>
        <v>0</v>
      </c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</row>
    <row r="226" spans="1:26" outlineLevel="1">
      <c r="A226" s="113">
        <f>IF(ISBLANK('Input-Accounts'!A226),"",'Input-Accounts'!A226)</f>
        <v>194</v>
      </c>
      <c r="B226" s="17" t="str">
        <f>IF(ISBLANK('Input-Accounts'!B226),"",'Input-Accounts'!B226)</f>
        <v>Land and Land Rights</v>
      </c>
      <c r="C226" s="113">
        <f>IF(ISBLANK('Input-Accounts'!C226),"",'Input-Accounts'!C226)</f>
        <v>389</v>
      </c>
      <c r="D226" s="143" cm="1">
        <f t="array" aca="1" ref="D226" ca="1">SUM(INDIRECT("'"&amp;TOTALCustomerSheets&amp;"'!"&amp;ADDRESS(ROW(),COLUMN())))</f>
        <v>0</v>
      </c>
      <c r="E226" s="143">
        <f t="shared" ca="1" si="21"/>
        <v>0</v>
      </c>
      <c r="F226" s="89"/>
      <c r="G226" s="143" cm="1">
        <f t="array" aca="1" ref="G226" ca="1">SUM(INDIRECT("'"&amp;TOTALCustomerSheets&amp;"'!"&amp;ADDRESS(ROW(),COLUMN())))</f>
        <v>0</v>
      </c>
      <c r="H226" s="143" cm="1">
        <f t="array" aca="1" ref="H226" ca="1">SUM(INDIRECT("'"&amp;TOTALCustomerSheets&amp;"'!"&amp;ADDRESS(ROW(),COLUMN())))</f>
        <v>0</v>
      </c>
      <c r="I226" s="143" cm="1">
        <f t="array" aca="1" ref="I226" ca="1">SUM(INDIRECT("'"&amp;TOTALCustomerSheets&amp;"'!"&amp;ADDRESS(ROW(),COLUMN())))</f>
        <v>0</v>
      </c>
      <c r="J226" s="143" cm="1">
        <f t="array" aca="1" ref="J226" ca="1">SUM(INDIRECT("'"&amp;TOTALCustomerSheets&amp;"'!"&amp;ADDRESS(ROW(),COLUMN())))</f>
        <v>0</v>
      </c>
      <c r="K226" s="143" cm="1">
        <f t="array" aca="1" ref="K226" ca="1">SUM(INDIRECT("'"&amp;TOTALCustomerSheets&amp;"'!"&amp;ADDRESS(ROW(),COLUMN())))</f>
        <v>0</v>
      </c>
      <c r="L226" s="143" cm="1">
        <f t="array" aca="1" ref="L226" ca="1">SUM(INDIRECT("'"&amp;TOTALCustomerSheets&amp;"'!"&amp;ADDRESS(ROW(),COLUMN())))</f>
        <v>0</v>
      </c>
      <c r="M226" s="143" cm="1">
        <f t="array" aca="1" ref="M226" ca="1">SUM(INDIRECT("'"&amp;TOTALCustomerSheets&amp;"'!"&amp;ADDRESS(ROW(),COLUMN())))</f>
        <v>0</v>
      </c>
      <c r="N226" s="143" cm="1">
        <f t="array" aca="1" ref="N226" ca="1">SUM(INDIRECT("'"&amp;TOTALCustomerSheets&amp;"'!"&amp;ADDRESS(ROW(),COLUMN())))</f>
        <v>0</v>
      </c>
      <c r="O226" s="143" cm="1">
        <f t="array" aca="1" ref="O226" ca="1">SUM(INDIRECT("'"&amp;TOTALCustomerSheets&amp;"'!"&amp;ADDRESS(ROW(),COLUMN())))</f>
        <v>0</v>
      </c>
      <c r="P226" s="143" cm="1">
        <f t="array" aca="1" ref="P226" ca="1">SUM(INDIRECT("'"&amp;TOTALCustomerSheets&amp;"'!"&amp;ADDRESS(ROW(),COLUMN())))</f>
        <v>0</v>
      </c>
      <c r="Q226" s="143" cm="1">
        <f t="array" aca="1" ref="Q226" ca="1">SUM(INDIRECT("'"&amp;TOTALCustomerSheets&amp;"'!"&amp;ADDRESS(ROW(),COLUMN())))</f>
        <v>0</v>
      </c>
      <c r="R226" s="143" cm="1">
        <f t="array" aca="1" ref="R226" ca="1">SUM(INDIRECT("'"&amp;TOTALCustomerSheets&amp;"'!"&amp;ADDRESS(ROW(),COLUMN())))</f>
        <v>0</v>
      </c>
      <c r="S226" s="143" cm="1">
        <f t="array" aca="1" ref="S226" ca="1">SUM(INDIRECT("'"&amp;TOTALCustomerSheets&amp;"'!"&amp;ADDRESS(ROW(),COLUMN())))</f>
        <v>0</v>
      </c>
      <c r="T226" s="143" cm="1">
        <f t="array" aca="1" ref="T226" ca="1">SUM(INDIRECT("'"&amp;TOTALCustomerSheets&amp;"'!"&amp;ADDRESS(ROW(),COLUMN())))</f>
        <v>0</v>
      </c>
      <c r="U226" s="143" cm="1">
        <f t="array" aca="1" ref="U226" ca="1">SUM(INDIRECT("'"&amp;TOTALCustomerSheets&amp;"'!"&amp;ADDRESS(ROW(),COLUMN())))</f>
        <v>0</v>
      </c>
      <c r="V226" s="143" cm="1">
        <f t="array" aca="1" ref="V226" ca="1">SUM(INDIRECT("'"&amp;TOTALCustomerSheets&amp;"'!"&amp;ADDRESS(ROW(),COLUMN())))</f>
        <v>0</v>
      </c>
      <c r="W226" s="143" cm="1">
        <f t="array" aca="1" ref="W226" ca="1">SUM(INDIRECT("'"&amp;TOTALCustomerSheets&amp;"'!"&amp;ADDRESS(ROW(),COLUMN())))</f>
        <v>0</v>
      </c>
      <c r="X226" s="143" cm="1">
        <f t="array" aca="1" ref="X226" ca="1">SUM(INDIRECT("'"&amp;TOTALCustomerSheets&amp;"'!"&amp;ADDRESS(ROW(),COLUMN())))</f>
        <v>0</v>
      </c>
      <c r="Y226" s="143" cm="1">
        <f t="array" aca="1" ref="Y226" ca="1">SUM(INDIRECT("'"&amp;TOTALCustomerSheets&amp;"'!"&amp;ADDRESS(ROW(),COLUMN())))</f>
        <v>0</v>
      </c>
      <c r="Z226" s="143" cm="1">
        <f t="array" aca="1" ref="Z226" ca="1">SUM(INDIRECT("'"&amp;TOTALCustomerSheets&amp;"'!"&amp;ADDRESS(ROW(),COLUMN())))</f>
        <v>0</v>
      </c>
    </row>
    <row r="227" spans="1:26" outlineLevel="1">
      <c r="A227" s="113">
        <f>IF(ISBLANK('Input-Accounts'!A227),"",'Input-Accounts'!A227)</f>
        <v>195</v>
      </c>
      <c r="B227" s="17" t="str">
        <f>IF(ISBLANK('Input-Accounts'!B227),"",'Input-Accounts'!B227)</f>
        <v>Structures and Improvements</v>
      </c>
      <c r="C227" s="113">
        <f>IF(ISBLANK('Input-Accounts'!C227),"",'Input-Accounts'!C227)</f>
        <v>390</v>
      </c>
      <c r="D227" s="143" cm="1">
        <f t="array" aca="1" ref="D227" ca="1">SUM(INDIRECT("'"&amp;TOTALCustomerSheets&amp;"'!"&amp;ADDRESS(ROW(),COLUMN())))</f>
        <v>86771.230881466894</v>
      </c>
      <c r="E227" s="143">
        <f t="shared" ca="1" si="21"/>
        <v>0</v>
      </c>
      <c r="F227" s="89"/>
      <c r="G227" s="143" cm="1">
        <f t="array" aca="1" ref="G227" ca="1">SUM(INDIRECT("'"&amp;TOTALCustomerSheets&amp;"'!"&amp;ADDRESS(ROW(),COLUMN())))</f>
        <v>68435.342992284786</v>
      </c>
      <c r="H227" s="143" cm="1">
        <f t="array" aca="1" ref="H227" ca="1">SUM(INDIRECT("'"&amp;TOTALCustomerSheets&amp;"'!"&amp;ADDRESS(ROW(),COLUMN())))</f>
        <v>14184.272692954586</v>
      </c>
      <c r="I227" s="143" cm="1">
        <f t="array" aca="1" ref="I227" ca="1">SUM(INDIRECT("'"&amp;TOTALCustomerSheets&amp;"'!"&amp;ADDRESS(ROW(),COLUMN())))</f>
        <v>1023.5575366132697</v>
      </c>
      <c r="J227" s="143" cm="1">
        <f t="array" aca="1" ref="J227" ca="1">SUM(INDIRECT("'"&amp;TOTALCustomerSheets&amp;"'!"&amp;ADDRESS(ROW(),COLUMN())))</f>
        <v>499.40044439244679</v>
      </c>
      <c r="K227" s="143" cm="1">
        <f t="array" aca="1" ref="K227" ca="1">SUM(INDIRECT("'"&amp;TOTALCustomerSheets&amp;"'!"&amp;ADDRESS(ROW(),COLUMN())))</f>
        <v>46.603146943431355</v>
      </c>
      <c r="L227" s="143" cm="1">
        <f t="array" aca="1" ref="L227" ca="1">SUM(INDIRECT("'"&amp;TOTALCustomerSheets&amp;"'!"&amp;ADDRESS(ROW(),COLUMN())))</f>
        <v>1909.6253556419938</v>
      </c>
      <c r="M227" s="143" cm="1">
        <f t="array" aca="1" ref="M227" ca="1">SUM(INDIRECT("'"&amp;TOTALCustomerSheets&amp;"'!"&amp;ADDRESS(ROW(),COLUMN())))</f>
        <v>672.42871263637983</v>
      </c>
      <c r="N227" s="143" cm="1">
        <f t="array" aca="1" ref="N227" ca="1">SUM(INDIRECT("'"&amp;TOTALCustomerSheets&amp;"'!"&amp;ADDRESS(ROW(),COLUMN())))</f>
        <v>0</v>
      </c>
      <c r="O227" s="143" cm="1">
        <f t="array" aca="1" ref="O227" ca="1">SUM(INDIRECT("'"&amp;TOTALCustomerSheets&amp;"'!"&amp;ADDRESS(ROW(),COLUMN())))</f>
        <v>0</v>
      </c>
      <c r="P227" s="143" cm="1">
        <f t="array" aca="1" ref="P227" ca="1">SUM(INDIRECT("'"&amp;TOTALCustomerSheets&amp;"'!"&amp;ADDRESS(ROW(),COLUMN())))</f>
        <v>0</v>
      </c>
      <c r="Q227" s="143" cm="1">
        <f t="array" aca="1" ref="Q227" ca="1">SUM(INDIRECT("'"&amp;TOTALCustomerSheets&amp;"'!"&amp;ADDRESS(ROW(),COLUMN())))</f>
        <v>0</v>
      </c>
      <c r="R227" s="143" cm="1">
        <f t="array" aca="1" ref="R227" ca="1">SUM(INDIRECT("'"&amp;TOTALCustomerSheets&amp;"'!"&amp;ADDRESS(ROW(),COLUMN())))</f>
        <v>0</v>
      </c>
      <c r="S227" s="143" cm="1">
        <f t="array" aca="1" ref="S227" ca="1">SUM(INDIRECT("'"&amp;TOTALCustomerSheets&amp;"'!"&amp;ADDRESS(ROW(),COLUMN())))</f>
        <v>0</v>
      </c>
      <c r="T227" s="143" cm="1">
        <f t="array" aca="1" ref="T227" ca="1">SUM(INDIRECT("'"&amp;TOTALCustomerSheets&amp;"'!"&amp;ADDRESS(ROW(),COLUMN())))</f>
        <v>0</v>
      </c>
      <c r="U227" s="143" cm="1">
        <f t="array" aca="1" ref="U227" ca="1">SUM(INDIRECT("'"&amp;TOTALCustomerSheets&amp;"'!"&amp;ADDRESS(ROW(),COLUMN())))</f>
        <v>0</v>
      </c>
      <c r="V227" s="143" cm="1">
        <f t="array" aca="1" ref="V227" ca="1">SUM(INDIRECT("'"&amp;TOTALCustomerSheets&amp;"'!"&amp;ADDRESS(ROW(),COLUMN())))</f>
        <v>0</v>
      </c>
      <c r="W227" s="143" cm="1">
        <f t="array" aca="1" ref="W227" ca="1">SUM(INDIRECT("'"&amp;TOTALCustomerSheets&amp;"'!"&amp;ADDRESS(ROW(),COLUMN())))</f>
        <v>0</v>
      </c>
      <c r="X227" s="143" cm="1">
        <f t="array" aca="1" ref="X227" ca="1">SUM(INDIRECT("'"&amp;TOTALCustomerSheets&amp;"'!"&amp;ADDRESS(ROW(),COLUMN())))</f>
        <v>0</v>
      </c>
      <c r="Y227" s="143" cm="1">
        <f t="array" aca="1" ref="Y227" ca="1">SUM(INDIRECT("'"&amp;TOTALCustomerSheets&amp;"'!"&amp;ADDRESS(ROW(),COLUMN())))</f>
        <v>0</v>
      </c>
      <c r="Z227" s="143" cm="1">
        <f t="array" aca="1" ref="Z227" ca="1">SUM(INDIRECT("'"&amp;TOTALCustomerSheets&amp;"'!"&amp;ADDRESS(ROW(),COLUMN())))</f>
        <v>0</v>
      </c>
    </row>
    <row r="228" spans="1:26" outlineLevel="1">
      <c r="A228" s="113">
        <f>IF(ISBLANK('Input-Accounts'!A228),"",'Input-Accounts'!A228)</f>
        <v>196</v>
      </c>
      <c r="B228" s="17" t="str">
        <f>IF(ISBLANK('Input-Accounts'!B228),"",'Input-Accounts'!B228)</f>
        <v>Office Furniture and Equipment</v>
      </c>
      <c r="C228" s="113">
        <f>IF(ISBLANK('Input-Accounts'!C228),"",'Input-Accounts'!C228)</f>
        <v>391</v>
      </c>
      <c r="D228" s="143" cm="1">
        <f t="array" aca="1" ref="D228" ca="1">SUM(INDIRECT("'"&amp;TOTALCustomerSheets&amp;"'!"&amp;ADDRESS(ROW(),COLUMN())))</f>
        <v>289045.2573821026</v>
      </c>
      <c r="E228" s="143">
        <f t="shared" ca="1" si="21"/>
        <v>0</v>
      </c>
      <c r="F228" s="89"/>
      <c r="G228" s="143" cm="1">
        <f t="array" aca="1" ref="G228" ca="1">SUM(INDIRECT("'"&amp;TOTALCustomerSheets&amp;"'!"&amp;ADDRESS(ROW(),COLUMN())))</f>
        <v>227966.24097978944</v>
      </c>
      <c r="H228" s="143" cm="1">
        <f t="array" aca="1" ref="H228" ca="1">SUM(INDIRECT("'"&amp;TOTALCustomerSheets&amp;"'!"&amp;ADDRESS(ROW(),COLUMN())))</f>
        <v>47249.493981635656</v>
      </c>
      <c r="I228" s="143" cm="1">
        <f t="array" aca="1" ref="I228" ca="1">SUM(INDIRECT("'"&amp;TOTALCustomerSheets&amp;"'!"&amp;ADDRESS(ROW(),COLUMN())))</f>
        <v>3409.5915041233297</v>
      </c>
      <c r="J228" s="143" cm="1">
        <f t="array" aca="1" ref="J228" ca="1">SUM(INDIRECT("'"&amp;TOTALCustomerSheets&amp;"'!"&amp;ADDRESS(ROW(),COLUMN())))</f>
        <v>1663.5620875695354</v>
      </c>
      <c r="K228" s="143" cm="1">
        <f t="array" aca="1" ref="K228" ca="1">SUM(INDIRECT("'"&amp;TOTALCustomerSheets&amp;"'!"&amp;ADDRESS(ROW(),COLUMN())))</f>
        <v>155.24060758664604</v>
      </c>
      <c r="L228" s="143" cm="1">
        <f t="array" aca="1" ref="L228" ca="1">SUM(INDIRECT("'"&amp;TOTALCustomerSheets&amp;"'!"&amp;ADDRESS(ROW(),COLUMN())))</f>
        <v>6361.1884586371807</v>
      </c>
      <c r="M228" s="143" cm="1">
        <f t="array" aca="1" ref="M228" ca="1">SUM(INDIRECT("'"&amp;TOTALCustomerSheets&amp;"'!"&amp;ADDRESS(ROW(),COLUMN())))</f>
        <v>2239.9397627608314</v>
      </c>
      <c r="N228" s="143" cm="1">
        <f t="array" aca="1" ref="N228" ca="1">SUM(INDIRECT("'"&amp;TOTALCustomerSheets&amp;"'!"&amp;ADDRESS(ROW(),COLUMN())))</f>
        <v>0</v>
      </c>
      <c r="O228" s="143" cm="1">
        <f t="array" aca="1" ref="O228" ca="1">SUM(INDIRECT("'"&amp;TOTALCustomerSheets&amp;"'!"&amp;ADDRESS(ROW(),COLUMN())))</f>
        <v>0</v>
      </c>
      <c r="P228" s="143" cm="1">
        <f t="array" aca="1" ref="P228" ca="1">SUM(INDIRECT("'"&amp;TOTALCustomerSheets&amp;"'!"&amp;ADDRESS(ROW(),COLUMN())))</f>
        <v>0</v>
      </c>
      <c r="Q228" s="143" cm="1">
        <f t="array" aca="1" ref="Q228" ca="1">SUM(INDIRECT("'"&amp;TOTALCustomerSheets&amp;"'!"&amp;ADDRESS(ROW(),COLUMN())))</f>
        <v>0</v>
      </c>
      <c r="R228" s="143" cm="1">
        <f t="array" aca="1" ref="R228" ca="1">SUM(INDIRECT("'"&amp;TOTALCustomerSheets&amp;"'!"&amp;ADDRESS(ROW(),COLUMN())))</f>
        <v>0</v>
      </c>
      <c r="S228" s="143" cm="1">
        <f t="array" aca="1" ref="S228" ca="1">SUM(INDIRECT("'"&amp;TOTALCustomerSheets&amp;"'!"&amp;ADDRESS(ROW(),COLUMN())))</f>
        <v>0</v>
      </c>
      <c r="T228" s="143" cm="1">
        <f t="array" aca="1" ref="T228" ca="1">SUM(INDIRECT("'"&amp;TOTALCustomerSheets&amp;"'!"&amp;ADDRESS(ROW(),COLUMN())))</f>
        <v>0</v>
      </c>
      <c r="U228" s="143" cm="1">
        <f t="array" aca="1" ref="U228" ca="1">SUM(INDIRECT("'"&amp;TOTALCustomerSheets&amp;"'!"&amp;ADDRESS(ROW(),COLUMN())))</f>
        <v>0</v>
      </c>
      <c r="V228" s="143" cm="1">
        <f t="array" aca="1" ref="V228" ca="1">SUM(INDIRECT("'"&amp;TOTALCustomerSheets&amp;"'!"&amp;ADDRESS(ROW(),COLUMN())))</f>
        <v>0</v>
      </c>
      <c r="W228" s="143" cm="1">
        <f t="array" aca="1" ref="W228" ca="1">SUM(INDIRECT("'"&amp;TOTALCustomerSheets&amp;"'!"&amp;ADDRESS(ROW(),COLUMN())))</f>
        <v>0</v>
      </c>
      <c r="X228" s="143" cm="1">
        <f t="array" aca="1" ref="X228" ca="1">SUM(INDIRECT("'"&amp;TOTALCustomerSheets&amp;"'!"&amp;ADDRESS(ROW(),COLUMN())))</f>
        <v>0</v>
      </c>
      <c r="Y228" s="143" cm="1">
        <f t="array" aca="1" ref="Y228" ca="1">SUM(INDIRECT("'"&amp;TOTALCustomerSheets&amp;"'!"&amp;ADDRESS(ROW(),COLUMN())))</f>
        <v>0</v>
      </c>
      <c r="Z228" s="143" cm="1">
        <f t="array" aca="1" ref="Z228" ca="1">SUM(INDIRECT("'"&amp;TOTALCustomerSheets&amp;"'!"&amp;ADDRESS(ROW(),COLUMN())))</f>
        <v>0</v>
      </c>
    </row>
    <row r="229" spans="1:26" outlineLevel="1">
      <c r="A229" s="113">
        <f>IF(ISBLANK('Input-Accounts'!A229),"",'Input-Accounts'!A229)</f>
        <v>197</v>
      </c>
      <c r="B229" s="17" t="str">
        <f>IF(ISBLANK('Input-Accounts'!B229),"",'Input-Accounts'!B229)</f>
        <v>Transportation Equipment</v>
      </c>
      <c r="C229" s="113">
        <f>IF(ISBLANK('Input-Accounts'!C229),"",'Input-Accounts'!C229)</f>
        <v>392</v>
      </c>
      <c r="D229" s="143" cm="1">
        <f t="array" aca="1" ref="D229" ca="1">SUM(INDIRECT("'"&amp;TOTALCustomerSheets&amp;"'!"&amp;ADDRESS(ROW(),COLUMN())))</f>
        <v>0</v>
      </c>
      <c r="E229" s="143">
        <f t="shared" ca="1" si="21"/>
        <v>0</v>
      </c>
      <c r="F229" s="89"/>
      <c r="G229" s="143" cm="1">
        <f t="array" aca="1" ref="G229" ca="1">SUM(INDIRECT("'"&amp;TOTALCustomerSheets&amp;"'!"&amp;ADDRESS(ROW(),COLUMN())))</f>
        <v>0</v>
      </c>
      <c r="H229" s="143" cm="1">
        <f t="array" aca="1" ref="H229" ca="1">SUM(INDIRECT("'"&amp;TOTALCustomerSheets&amp;"'!"&amp;ADDRESS(ROW(),COLUMN())))</f>
        <v>0</v>
      </c>
      <c r="I229" s="143" cm="1">
        <f t="array" aca="1" ref="I229" ca="1">SUM(INDIRECT("'"&amp;TOTALCustomerSheets&amp;"'!"&amp;ADDRESS(ROW(),COLUMN())))</f>
        <v>0</v>
      </c>
      <c r="J229" s="143" cm="1">
        <f t="array" aca="1" ref="J229" ca="1">SUM(INDIRECT("'"&amp;TOTALCustomerSheets&amp;"'!"&amp;ADDRESS(ROW(),COLUMN())))</f>
        <v>0</v>
      </c>
      <c r="K229" s="143" cm="1">
        <f t="array" aca="1" ref="K229" ca="1">SUM(INDIRECT("'"&amp;TOTALCustomerSheets&amp;"'!"&amp;ADDRESS(ROW(),COLUMN())))</f>
        <v>0</v>
      </c>
      <c r="L229" s="143" cm="1">
        <f t="array" aca="1" ref="L229" ca="1">SUM(INDIRECT("'"&amp;TOTALCustomerSheets&amp;"'!"&amp;ADDRESS(ROW(),COLUMN())))</f>
        <v>0</v>
      </c>
      <c r="M229" s="143" cm="1">
        <f t="array" aca="1" ref="M229" ca="1">SUM(INDIRECT("'"&amp;TOTALCustomerSheets&amp;"'!"&amp;ADDRESS(ROW(),COLUMN())))</f>
        <v>0</v>
      </c>
      <c r="N229" s="143" cm="1">
        <f t="array" aca="1" ref="N229" ca="1">SUM(INDIRECT("'"&amp;TOTALCustomerSheets&amp;"'!"&amp;ADDRESS(ROW(),COLUMN())))</f>
        <v>0</v>
      </c>
      <c r="O229" s="143" cm="1">
        <f t="array" aca="1" ref="O229" ca="1">SUM(INDIRECT("'"&amp;TOTALCustomerSheets&amp;"'!"&amp;ADDRESS(ROW(),COLUMN())))</f>
        <v>0</v>
      </c>
      <c r="P229" s="143" cm="1">
        <f t="array" aca="1" ref="P229" ca="1">SUM(INDIRECT("'"&amp;TOTALCustomerSheets&amp;"'!"&amp;ADDRESS(ROW(),COLUMN())))</f>
        <v>0</v>
      </c>
      <c r="Q229" s="143" cm="1">
        <f t="array" aca="1" ref="Q229" ca="1">SUM(INDIRECT("'"&amp;TOTALCustomerSheets&amp;"'!"&amp;ADDRESS(ROW(),COLUMN())))</f>
        <v>0</v>
      </c>
      <c r="R229" s="143" cm="1">
        <f t="array" aca="1" ref="R229" ca="1">SUM(INDIRECT("'"&amp;TOTALCustomerSheets&amp;"'!"&amp;ADDRESS(ROW(),COLUMN())))</f>
        <v>0</v>
      </c>
      <c r="S229" s="143" cm="1">
        <f t="array" aca="1" ref="S229" ca="1">SUM(INDIRECT("'"&amp;TOTALCustomerSheets&amp;"'!"&amp;ADDRESS(ROW(),COLUMN())))</f>
        <v>0</v>
      </c>
      <c r="T229" s="143" cm="1">
        <f t="array" aca="1" ref="T229" ca="1">SUM(INDIRECT("'"&amp;TOTALCustomerSheets&amp;"'!"&amp;ADDRESS(ROW(),COLUMN())))</f>
        <v>0</v>
      </c>
      <c r="U229" s="143" cm="1">
        <f t="array" aca="1" ref="U229" ca="1">SUM(INDIRECT("'"&amp;TOTALCustomerSheets&amp;"'!"&amp;ADDRESS(ROW(),COLUMN())))</f>
        <v>0</v>
      </c>
      <c r="V229" s="143" cm="1">
        <f t="array" aca="1" ref="V229" ca="1">SUM(INDIRECT("'"&amp;TOTALCustomerSheets&amp;"'!"&amp;ADDRESS(ROW(),COLUMN())))</f>
        <v>0</v>
      </c>
      <c r="W229" s="143" cm="1">
        <f t="array" aca="1" ref="W229" ca="1">SUM(INDIRECT("'"&amp;TOTALCustomerSheets&amp;"'!"&amp;ADDRESS(ROW(),COLUMN())))</f>
        <v>0</v>
      </c>
      <c r="X229" s="143" cm="1">
        <f t="array" aca="1" ref="X229" ca="1">SUM(INDIRECT("'"&amp;TOTALCustomerSheets&amp;"'!"&amp;ADDRESS(ROW(),COLUMN())))</f>
        <v>0</v>
      </c>
      <c r="Y229" s="143" cm="1">
        <f t="array" aca="1" ref="Y229" ca="1">SUM(INDIRECT("'"&amp;TOTALCustomerSheets&amp;"'!"&amp;ADDRESS(ROW(),COLUMN())))</f>
        <v>0</v>
      </c>
      <c r="Z229" s="143" cm="1">
        <f t="array" aca="1" ref="Z229" ca="1">SUM(INDIRECT("'"&amp;TOTALCustomerSheets&amp;"'!"&amp;ADDRESS(ROW(),COLUMN())))</f>
        <v>0</v>
      </c>
    </row>
    <row r="230" spans="1:26" outlineLevel="1">
      <c r="A230" s="113">
        <f>IF(ISBLANK('Input-Accounts'!A230),"",'Input-Accounts'!A230)</f>
        <v>198</v>
      </c>
      <c r="B230" s="17" t="str">
        <f>IF(ISBLANK('Input-Accounts'!B230),"",'Input-Accounts'!B230)</f>
        <v>Stores Equipment</v>
      </c>
      <c r="C230" s="113">
        <f>IF(ISBLANK('Input-Accounts'!C230),"",'Input-Accounts'!C230)</f>
        <v>393</v>
      </c>
      <c r="D230" s="143" cm="1">
        <f t="array" aca="1" ref="D230" ca="1">SUM(INDIRECT("'"&amp;TOTALCustomerSheets&amp;"'!"&amp;ADDRESS(ROW(),COLUMN())))</f>
        <v>1790.9011676696425</v>
      </c>
      <c r="E230" s="143">
        <f t="shared" ca="1" si="21"/>
        <v>0</v>
      </c>
      <c r="F230" s="89"/>
      <c r="G230" s="143" cm="1">
        <f t="array" aca="1" ref="G230" ca="1">SUM(INDIRECT("'"&amp;TOTALCustomerSheets&amp;"'!"&amp;ADDRESS(ROW(),COLUMN())))</f>
        <v>1412.4604944486571</v>
      </c>
      <c r="H230" s="143" cm="1">
        <f t="array" aca="1" ref="H230" ca="1">SUM(INDIRECT("'"&amp;TOTALCustomerSheets&amp;"'!"&amp;ADDRESS(ROW(),COLUMN())))</f>
        <v>292.75406457075667</v>
      </c>
      <c r="I230" s="143" cm="1">
        <f t="array" aca="1" ref="I230" ca="1">SUM(INDIRECT("'"&amp;TOTALCustomerSheets&amp;"'!"&amp;ADDRESS(ROW(),COLUMN())))</f>
        <v>21.125554736014351</v>
      </c>
      <c r="J230" s="143" cm="1">
        <f t="array" aca="1" ref="J230" ca="1">SUM(INDIRECT("'"&amp;TOTALCustomerSheets&amp;"'!"&amp;ADDRESS(ROW(),COLUMN())))</f>
        <v>10.307296899117718</v>
      </c>
      <c r="K230" s="143" cm="1">
        <f t="array" aca="1" ref="K230" ca="1">SUM(INDIRECT("'"&amp;TOTALCustomerSheets&amp;"'!"&amp;ADDRESS(ROW(),COLUMN())))</f>
        <v>0.96185831905603836</v>
      </c>
      <c r="L230" s="143" cm="1">
        <f t="array" aca="1" ref="L230" ca="1">SUM(INDIRECT("'"&amp;TOTALCustomerSheets&amp;"'!"&amp;ADDRESS(ROW(),COLUMN())))</f>
        <v>39.413412077818712</v>
      </c>
      <c r="M230" s="143" cm="1">
        <f t="array" aca="1" ref="M230" ca="1">SUM(INDIRECT("'"&amp;TOTALCustomerSheets&amp;"'!"&amp;ADDRESS(ROW(),COLUMN())))</f>
        <v>13.878486618221968</v>
      </c>
      <c r="N230" s="143" cm="1">
        <f t="array" aca="1" ref="N230" ca="1">SUM(INDIRECT("'"&amp;TOTALCustomerSheets&amp;"'!"&amp;ADDRESS(ROW(),COLUMN())))</f>
        <v>0</v>
      </c>
      <c r="O230" s="143" cm="1">
        <f t="array" aca="1" ref="O230" ca="1">SUM(INDIRECT("'"&amp;TOTALCustomerSheets&amp;"'!"&amp;ADDRESS(ROW(),COLUMN())))</f>
        <v>0</v>
      </c>
      <c r="P230" s="143" cm="1">
        <f t="array" aca="1" ref="P230" ca="1">SUM(INDIRECT("'"&amp;TOTALCustomerSheets&amp;"'!"&amp;ADDRESS(ROW(),COLUMN())))</f>
        <v>0</v>
      </c>
      <c r="Q230" s="143" cm="1">
        <f t="array" aca="1" ref="Q230" ca="1">SUM(INDIRECT("'"&amp;TOTALCustomerSheets&amp;"'!"&amp;ADDRESS(ROW(),COLUMN())))</f>
        <v>0</v>
      </c>
      <c r="R230" s="143" cm="1">
        <f t="array" aca="1" ref="R230" ca="1">SUM(INDIRECT("'"&amp;TOTALCustomerSheets&amp;"'!"&amp;ADDRESS(ROW(),COLUMN())))</f>
        <v>0</v>
      </c>
      <c r="S230" s="143" cm="1">
        <f t="array" aca="1" ref="S230" ca="1">SUM(INDIRECT("'"&amp;TOTALCustomerSheets&amp;"'!"&amp;ADDRESS(ROW(),COLUMN())))</f>
        <v>0</v>
      </c>
      <c r="T230" s="143" cm="1">
        <f t="array" aca="1" ref="T230" ca="1">SUM(INDIRECT("'"&amp;TOTALCustomerSheets&amp;"'!"&amp;ADDRESS(ROW(),COLUMN())))</f>
        <v>0</v>
      </c>
      <c r="U230" s="143" cm="1">
        <f t="array" aca="1" ref="U230" ca="1">SUM(INDIRECT("'"&amp;TOTALCustomerSheets&amp;"'!"&amp;ADDRESS(ROW(),COLUMN())))</f>
        <v>0</v>
      </c>
      <c r="V230" s="143" cm="1">
        <f t="array" aca="1" ref="V230" ca="1">SUM(INDIRECT("'"&amp;TOTALCustomerSheets&amp;"'!"&amp;ADDRESS(ROW(),COLUMN())))</f>
        <v>0</v>
      </c>
      <c r="W230" s="143" cm="1">
        <f t="array" aca="1" ref="W230" ca="1">SUM(INDIRECT("'"&amp;TOTALCustomerSheets&amp;"'!"&amp;ADDRESS(ROW(),COLUMN())))</f>
        <v>0</v>
      </c>
      <c r="X230" s="143" cm="1">
        <f t="array" aca="1" ref="X230" ca="1">SUM(INDIRECT("'"&amp;TOTALCustomerSheets&amp;"'!"&amp;ADDRESS(ROW(),COLUMN())))</f>
        <v>0</v>
      </c>
      <c r="Y230" s="143" cm="1">
        <f t="array" aca="1" ref="Y230" ca="1">SUM(INDIRECT("'"&amp;TOTALCustomerSheets&amp;"'!"&amp;ADDRESS(ROW(),COLUMN())))</f>
        <v>0</v>
      </c>
      <c r="Z230" s="143" cm="1">
        <f t="array" aca="1" ref="Z230" ca="1">SUM(INDIRECT("'"&amp;TOTALCustomerSheets&amp;"'!"&amp;ADDRESS(ROW(),COLUMN())))</f>
        <v>0</v>
      </c>
    </row>
    <row r="231" spans="1:26" outlineLevel="1">
      <c r="A231" s="113">
        <f>IF(ISBLANK('Input-Accounts'!A231),"",'Input-Accounts'!A231)</f>
        <v>199</v>
      </c>
      <c r="B231" s="17" t="str">
        <f>IF(ISBLANK('Input-Accounts'!B231),"",'Input-Accounts'!B231)</f>
        <v xml:space="preserve">Tools, Shop, and Garage Equipment </v>
      </c>
      <c r="C231" s="113">
        <f>IF(ISBLANK('Input-Accounts'!C231),"",'Input-Accounts'!C231)</f>
        <v>394</v>
      </c>
      <c r="D231" s="143" cm="1">
        <f t="array" aca="1" ref="D231" ca="1">SUM(INDIRECT("'"&amp;TOTALCustomerSheets&amp;"'!"&amp;ADDRESS(ROW(),COLUMN())))</f>
        <v>301228.77979449183</v>
      </c>
      <c r="E231" s="143">
        <f t="shared" ca="1" si="21"/>
        <v>0</v>
      </c>
      <c r="F231" s="89"/>
      <c r="G231" s="143" cm="1">
        <f t="array" aca="1" ref="G231" ca="1">SUM(INDIRECT("'"&amp;TOTALCustomerSheets&amp;"'!"&amp;ADDRESS(ROW(),COLUMN())))</f>
        <v>237575.2268922404</v>
      </c>
      <c r="H231" s="143" cm="1">
        <f t="array" aca="1" ref="H231" ca="1">SUM(INDIRECT("'"&amp;TOTALCustomerSheets&amp;"'!"&amp;ADDRESS(ROW(),COLUMN())))</f>
        <v>49241.10344138994</v>
      </c>
      <c r="I231" s="143" cm="1">
        <f t="array" aca="1" ref="I231" ca="1">SUM(INDIRECT("'"&amp;TOTALCustomerSheets&amp;"'!"&amp;ADDRESS(ROW(),COLUMN())))</f>
        <v>3553.3089097774337</v>
      </c>
      <c r="J231" s="143" cm="1">
        <f t="array" aca="1" ref="J231" ca="1">SUM(INDIRECT("'"&amp;TOTALCustomerSheets&amp;"'!"&amp;ADDRESS(ROW(),COLUMN())))</f>
        <v>1733.6827536613202</v>
      </c>
      <c r="K231" s="143" cm="1">
        <f t="array" aca="1" ref="K231" ca="1">SUM(INDIRECT("'"&amp;TOTALCustomerSheets&amp;"'!"&amp;ADDRESS(ROW(),COLUMN())))</f>
        <v>161.7841414227488</v>
      </c>
      <c r="L231" s="143" cm="1">
        <f t="array" aca="1" ref="L231" ca="1">SUM(INDIRECT("'"&amp;TOTALCustomerSheets&amp;"'!"&amp;ADDRESS(ROW(),COLUMN())))</f>
        <v>6629.3183800798452</v>
      </c>
      <c r="M231" s="143" cm="1">
        <f t="array" aca="1" ref="M231" ca="1">SUM(INDIRECT("'"&amp;TOTALCustomerSheets&amp;"'!"&amp;ADDRESS(ROW(),COLUMN())))</f>
        <v>2334.3552759201498</v>
      </c>
      <c r="N231" s="143" cm="1">
        <f t="array" aca="1" ref="N231" ca="1">SUM(INDIRECT("'"&amp;TOTALCustomerSheets&amp;"'!"&amp;ADDRESS(ROW(),COLUMN())))</f>
        <v>0</v>
      </c>
      <c r="O231" s="143" cm="1">
        <f t="array" aca="1" ref="O231" ca="1">SUM(INDIRECT("'"&amp;TOTALCustomerSheets&amp;"'!"&amp;ADDRESS(ROW(),COLUMN())))</f>
        <v>0</v>
      </c>
      <c r="P231" s="143" cm="1">
        <f t="array" aca="1" ref="P231" ca="1">SUM(INDIRECT("'"&amp;TOTALCustomerSheets&amp;"'!"&amp;ADDRESS(ROW(),COLUMN())))</f>
        <v>0</v>
      </c>
      <c r="Q231" s="143" cm="1">
        <f t="array" aca="1" ref="Q231" ca="1">SUM(INDIRECT("'"&amp;TOTALCustomerSheets&amp;"'!"&amp;ADDRESS(ROW(),COLUMN())))</f>
        <v>0</v>
      </c>
      <c r="R231" s="143" cm="1">
        <f t="array" aca="1" ref="R231" ca="1">SUM(INDIRECT("'"&amp;TOTALCustomerSheets&amp;"'!"&amp;ADDRESS(ROW(),COLUMN())))</f>
        <v>0</v>
      </c>
      <c r="S231" s="143" cm="1">
        <f t="array" aca="1" ref="S231" ca="1">SUM(INDIRECT("'"&amp;TOTALCustomerSheets&amp;"'!"&amp;ADDRESS(ROW(),COLUMN())))</f>
        <v>0</v>
      </c>
      <c r="T231" s="143" cm="1">
        <f t="array" aca="1" ref="T231" ca="1">SUM(INDIRECT("'"&amp;TOTALCustomerSheets&amp;"'!"&amp;ADDRESS(ROW(),COLUMN())))</f>
        <v>0</v>
      </c>
      <c r="U231" s="143" cm="1">
        <f t="array" aca="1" ref="U231" ca="1">SUM(INDIRECT("'"&amp;TOTALCustomerSheets&amp;"'!"&amp;ADDRESS(ROW(),COLUMN())))</f>
        <v>0</v>
      </c>
      <c r="V231" s="143" cm="1">
        <f t="array" aca="1" ref="V231" ca="1">SUM(INDIRECT("'"&amp;TOTALCustomerSheets&amp;"'!"&amp;ADDRESS(ROW(),COLUMN())))</f>
        <v>0</v>
      </c>
      <c r="W231" s="143" cm="1">
        <f t="array" aca="1" ref="W231" ca="1">SUM(INDIRECT("'"&amp;TOTALCustomerSheets&amp;"'!"&amp;ADDRESS(ROW(),COLUMN())))</f>
        <v>0</v>
      </c>
      <c r="X231" s="143" cm="1">
        <f t="array" aca="1" ref="X231" ca="1">SUM(INDIRECT("'"&amp;TOTALCustomerSheets&amp;"'!"&amp;ADDRESS(ROW(),COLUMN())))</f>
        <v>0</v>
      </c>
      <c r="Y231" s="143" cm="1">
        <f t="array" aca="1" ref="Y231" ca="1">SUM(INDIRECT("'"&amp;TOTALCustomerSheets&amp;"'!"&amp;ADDRESS(ROW(),COLUMN())))</f>
        <v>0</v>
      </c>
      <c r="Z231" s="143" cm="1">
        <f t="array" aca="1" ref="Z231" ca="1">SUM(INDIRECT("'"&amp;TOTALCustomerSheets&amp;"'!"&amp;ADDRESS(ROW(),COLUMN())))</f>
        <v>0</v>
      </c>
    </row>
    <row r="232" spans="1:26" outlineLevel="1">
      <c r="A232" s="113">
        <f>IF(ISBLANK('Input-Accounts'!A232),"",'Input-Accounts'!A232)</f>
        <v>200</v>
      </c>
      <c r="B232" s="17" t="str">
        <f>IF(ISBLANK('Input-Accounts'!B232),"",'Input-Accounts'!B232)</f>
        <v>Laboratory Equipment</v>
      </c>
      <c r="C232" s="113">
        <f>IF(ISBLANK('Input-Accounts'!C232),"",'Input-Accounts'!C232)</f>
        <v>395</v>
      </c>
      <c r="D232" s="143" cm="1">
        <f t="array" aca="1" ref="D232" ca="1">SUM(INDIRECT("'"&amp;TOTALCustomerSheets&amp;"'!"&amp;ADDRESS(ROW(),COLUMN())))</f>
        <v>2965.1958496832058</v>
      </c>
      <c r="E232" s="143">
        <f t="shared" ca="1" si="21"/>
        <v>0</v>
      </c>
      <c r="F232" s="89"/>
      <c r="G232" s="143" cm="1">
        <f t="array" aca="1" ref="G232" ca="1">SUM(INDIRECT("'"&amp;TOTALCustomerSheets&amp;"'!"&amp;ADDRESS(ROW(),COLUMN())))</f>
        <v>2338.6114608604826</v>
      </c>
      <c r="H232" s="143" cm="1">
        <f t="array" aca="1" ref="H232" ca="1">SUM(INDIRECT("'"&amp;TOTALCustomerSheets&amp;"'!"&amp;ADDRESS(ROW(),COLUMN())))</f>
        <v>484.71303325612968</v>
      </c>
      <c r="I232" s="143" cm="1">
        <f t="array" aca="1" ref="I232" ca="1">SUM(INDIRECT("'"&amp;TOTALCustomerSheets&amp;"'!"&amp;ADDRESS(ROW(),COLUMN())))</f>
        <v>34.977590252507028</v>
      </c>
      <c r="J232" s="143" cm="1">
        <f t="array" aca="1" ref="J232" ca="1">SUM(INDIRECT("'"&amp;TOTALCustomerSheets&amp;"'!"&amp;ADDRESS(ROW(),COLUMN())))</f>
        <v>17.065796001733496</v>
      </c>
      <c r="K232" s="143" cm="1">
        <f t="array" aca="1" ref="K232" ca="1">SUM(INDIRECT("'"&amp;TOTALCustomerSheets&amp;"'!"&amp;ADDRESS(ROW(),COLUMN())))</f>
        <v>1.5925492412065589</v>
      </c>
      <c r="L232" s="143" cm="1">
        <f t="array" aca="1" ref="L232" ca="1">SUM(INDIRECT("'"&amp;TOTALCustomerSheets&amp;"'!"&amp;ADDRESS(ROW(),COLUMN())))</f>
        <v>65.256803683406858</v>
      </c>
      <c r="M232" s="143" cm="1">
        <f t="array" aca="1" ref="M232" ca="1">SUM(INDIRECT("'"&amp;TOTALCustomerSheets&amp;"'!"&amp;ADDRESS(ROW(),COLUMN())))</f>
        <v>22.978616387739631</v>
      </c>
      <c r="N232" s="143" cm="1">
        <f t="array" aca="1" ref="N232" ca="1">SUM(INDIRECT("'"&amp;TOTALCustomerSheets&amp;"'!"&amp;ADDRESS(ROW(),COLUMN())))</f>
        <v>0</v>
      </c>
      <c r="O232" s="143" cm="1">
        <f t="array" aca="1" ref="O232" ca="1">SUM(INDIRECT("'"&amp;TOTALCustomerSheets&amp;"'!"&amp;ADDRESS(ROW(),COLUMN())))</f>
        <v>0</v>
      </c>
      <c r="P232" s="143" cm="1">
        <f t="array" aca="1" ref="P232" ca="1">SUM(INDIRECT("'"&amp;TOTALCustomerSheets&amp;"'!"&amp;ADDRESS(ROW(),COLUMN())))</f>
        <v>0</v>
      </c>
      <c r="Q232" s="143" cm="1">
        <f t="array" aca="1" ref="Q232" ca="1">SUM(INDIRECT("'"&amp;TOTALCustomerSheets&amp;"'!"&amp;ADDRESS(ROW(),COLUMN())))</f>
        <v>0</v>
      </c>
      <c r="R232" s="143" cm="1">
        <f t="array" aca="1" ref="R232" ca="1">SUM(INDIRECT("'"&amp;TOTALCustomerSheets&amp;"'!"&amp;ADDRESS(ROW(),COLUMN())))</f>
        <v>0</v>
      </c>
      <c r="S232" s="143" cm="1">
        <f t="array" aca="1" ref="S232" ca="1">SUM(INDIRECT("'"&amp;TOTALCustomerSheets&amp;"'!"&amp;ADDRESS(ROW(),COLUMN())))</f>
        <v>0</v>
      </c>
      <c r="T232" s="143" cm="1">
        <f t="array" aca="1" ref="T232" ca="1">SUM(INDIRECT("'"&amp;TOTALCustomerSheets&amp;"'!"&amp;ADDRESS(ROW(),COLUMN())))</f>
        <v>0</v>
      </c>
      <c r="U232" s="143" cm="1">
        <f t="array" aca="1" ref="U232" ca="1">SUM(INDIRECT("'"&amp;TOTALCustomerSheets&amp;"'!"&amp;ADDRESS(ROW(),COLUMN())))</f>
        <v>0</v>
      </c>
      <c r="V232" s="143" cm="1">
        <f t="array" aca="1" ref="V232" ca="1">SUM(INDIRECT("'"&amp;TOTALCustomerSheets&amp;"'!"&amp;ADDRESS(ROW(),COLUMN())))</f>
        <v>0</v>
      </c>
      <c r="W232" s="143" cm="1">
        <f t="array" aca="1" ref="W232" ca="1">SUM(INDIRECT("'"&amp;TOTALCustomerSheets&amp;"'!"&amp;ADDRESS(ROW(),COLUMN())))</f>
        <v>0</v>
      </c>
      <c r="X232" s="143" cm="1">
        <f t="array" aca="1" ref="X232" ca="1">SUM(INDIRECT("'"&amp;TOTALCustomerSheets&amp;"'!"&amp;ADDRESS(ROW(),COLUMN())))</f>
        <v>0</v>
      </c>
      <c r="Y232" s="143" cm="1">
        <f t="array" aca="1" ref="Y232" ca="1">SUM(INDIRECT("'"&amp;TOTALCustomerSheets&amp;"'!"&amp;ADDRESS(ROW(),COLUMN())))</f>
        <v>0</v>
      </c>
      <c r="Z232" s="143" cm="1">
        <f t="array" aca="1" ref="Z232" ca="1">SUM(INDIRECT("'"&amp;TOTALCustomerSheets&amp;"'!"&amp;ADDRESS(ROW(),COLUMN())))</f>
        <v>0</v>
      </c>
    </row>
    <row r="233" spans="1:26" outlineLevel="1">
      <c r="A233" s="113">
        <f>IF(ISBLANK('Input-Accounts'!A233),"",'Input-Accounts'!A233)</f>
        <v>201</v>
      </c>
      <c r="B233" s="17" t="str">
        <f>IF(ISBLANK('Input-Accounts'!B233),"",'Input-Accounts'!B233)</f>
        <v>Power Operated Equipment</v>
      </c>
      <c r="C233" s="113">
        <f>IF(ISBLANK('Input-Accounts'!C233),"",'Input-Accounts'!C233)</f>
        <v>396</v>
      </c>
      <c r="D233" s="143" cm="1">
        <f t="array" aca="1" ref="D233" ca="1">SUM(INDIRECT("'"&amp;TOTALCustomerSheets&amp;"'!"&amp;ADDRESS(ROW(),COLUMN())))</f>
        <v>0</v>
      </c>
      <c r="E233" s="143">
        <f t="shared" ca="1" si="21"/>
        <v>0</v>
      </c>
      <c r="F233" s="89"/>
      <c r="G233" s="143" cm="1">
        <f t="array" aca="1" ref="G233" ca="1">SUM(INDIRECT("'"&amp;TOTALCustomerSheets&amp;"'!"&amp;ADDRESS(ROW(),COLUMN())))</f>
        <v>0</v>
      </c>
      <c r="H233" s="143" cm="1">
        <f t="array" aca="1" ref="H233" ca="1">SUM(INDIRECT("'"&amp;TOTALCustomerSheets&amp;"'!"&amp;ADDRESS(ROW(),COLUMN())))</f>
        <v>0</v>
      </c>
      <c r="I233" s="143" cm="1">
        <f t="array" aca="1" ref="I233" ca="1">SUM(INDIRECT("'"&amp;TOTALCustomerSheets&amp;"'!"&amp;ADDRESS(ROW(),COLUMN())))</f>
        <v>0</v>
      </c>
      <c r="J233" s="143" cm="1">
        <f t="array" aca="1" ref="J233" ca="1">SUM(INDIRECT("'"&amp;TOTALCustomerSheets&amp;"'!"&amp;ADDRESS(ROW(),COLUMN())))</f>
        <v>0</v>
      </c>
      <c r="K233" s="143" cm="1">
        <f t="array" aca="1" ref="K233" ca="1">SUM(INDIRECT("'"&amp;TOTALCustomerSheets&amp;"'!"&amp;ADDRESS(ROW(),COLUMN())))</f>
        <v>0</v>
      </c>
      <c r="L233" s="143" cm="1">
        <f t="array" aca="1" ref="L233" ca="1">SUM(INDIRECT("'"&amp;TOTALCustomerSheets&amp;"'!"&amp;ADDRESS(ROW(),COLUMN())))</f>
        <v>0</v>
      </c>
      <c r="M233" s="143" cm="1">
        <f t="array" aca="1" ref="M233" ca="1">SUM(INDIRECT("'"&amp;TOTALCustomerSheets&amp;"'!"&amp;ADDRESS(ROW(),COLUMN())))</f>
        <v>0</v>
      </c>
      <c r="N233" s="143" cm="1">
        <f t="array" aca="1" ref="N233" ca="1">SUM(INDIRECT("'"&amp;TOTALCustomerSheets&amp;"'!"&amp;ADDRESS(ROW(),COLUMN())))</f>
        <v>0</v>
      </c>
      <c r="O233" s="143" cm="1">
        <f t="array" aca="1" ref="O233" ca="1">SUM(INDIRECT("'"&amp;TOTALCustomerSheets&amp;"'!"&amp;ADDRESS(ROW(),COLUMN())))</f>
        <v>0</v>
      </c>
      <c r="P233" s="143" cm="1">
        <f t="array" aca="1" ref="P233" ca="1">SUM(INDIRECT("'"&amp;TOTALCustomerSheets&amp;"'!"&amp;ADDRESS(ROW(),COLUMN())))</f>
        <v>0</v>
      </c>
      <c r="Q233" s="143" cm="1">
        <f t="array" aca="1" ref="Q233" ca="1">SUM(INDIRECT("'"&amp;TOTALCustomerSheets&amp;"'!"&amp;ADDRESS(ROW(),COLUMN())))</f>
        <v>0</v>
      </c>
      <c r="R233" s="143" cm="1">
        <f t="array" aca="1" ref="R233" ca="1">SUM(INDIRECT("'"&amp;TOTALCustomerSheets&amp;"'!"&amp;ADDRESS(ROW(),COLUMN())))</f>
        <v>0</v>
      </c>
      <c r="S233" s="143" cm="1">
        <f t="array" aca="1" ref="S233" ca="1">SUM(INDIRECT("'"&amp;TOTALCustomerSheets&amp;"'!"&amp;ADDRESS(ROW(),COLUMN())))</f>
        <v>0</v>
      </c>
      <c r="T233" s="143" cm="1">
        <f t="array" aca="1" ref="T233" ca="1">SUM(INDIRECT("'"&amp;TOTALCustomerSheets&amp;"'!"&amp;ADDRESS(ROW(),COLUMN())))</f>
        <v>0</v>
      </c>
      <c r="U233" s="143" cm="1">
        <f t="array" aca="1" ref="U233" ca="1">SUM(INDIRECT("'"&amp;TOTALCustomerSheets&amp;"'!"&amp;ADDRESS(ROW(),COLUMN())))</f>
        <v>0</v>
      </c>
      <c r="V233" s="143" cm="1">
        <f t="array" aca="1" ref="V233" ca="1">SUM(INDIRECT("'"&amp;TOTALCustomerSheets&amp;"'!"&amp;ADDRESS(ROW(),COLUMN())))</f>
        <v>0</v>
      </c>
      <c r="W233" s="143" cm="1">
        <f t="array" aca="1" ref="W233" ca="1">SUM(INDIRECT("'"&amp;TOTALCustomerSheets&amp;"'!"&amp;ADDRESS(ROW(),COLUMN())))</f>
        <v>0</v>
      </c>
      <c r="X233" s="143" cm="1">
        <f t="array" aca="1" ref="X233" ca="1">SUM(INDIRECT("'"&amp;TOTALCustomerSheets&amp;"'!"&amp;ADDRESS(ROW(),COLUMN())))</f>
        <v>0</v>
      </c>
      <c r="Y233" s="143" cm="1">
        <f t="array" aca="1" ref="Y233" ca="1">SUM(INDIRECT("'"&amp;TOTALCustomerSheets&amp;"'!"&amp;ADDRESS(ROW(),COLUMN())))</f>
        <v>0</v>
      </c>
      <c r="Z233" s="143" cm="1">
        <f t="array" aca="1" ref="Z233" ca="1">SUM(INDIRECT("'"&amp;TOTALCustomerSheets&amp;"'!"&amp;ADDRESS(ROW(),COLUMN())))</f>
        <v>0</v>
      </c>
    </row>
    <row r="234" spans="1:26" outlineLevel="1">
      <c r="A234" s="113">
        <f>IF(ISBLANK('Input-Accounts'!A234),"",'Input-Accounts'!A234)</f>
        <v>202</v>
      </c>
      <c r="B234" s="17" t="str">
        <f>IF(ISBLANK('Input-Accounts'!B234),"",'Input-Accounts'!B234)</f>
        <v>Communication Equipment</v>
      </c>
      <c r="C234" s="113">
        <f>IF(ISBLANK('Input-Accounts'!C234),"",'Input-Accounts'!C234)</f>
        <v>397</v>
      </c>
      <c r="D234" s="143" cm="1">
        <f t="array" aca="1" ref="D234" ca="1">SUM(INDIRECT("'"&amp;TOTALCustomerSheets&amp;"'!"&amp;ADDRESS(ROW(),COLUMN())))</f>
        <v>107365.21484874852</v>
      </c>
      <c r="E234" s="143">
        <f t="shared" ca="1" si="21"/>
        <v>0</v>
      </c>
      <c r="F234" s="89"/>
      <c r="G234" s="143" cm="1">
        <f t="array" aca="1" ref="G234" ca="1">SUM(INDIRECT("'"&amp;TOTALCustomerSheets&amp;"'!"&amp;ADDRESS(ROW(),COLUMN())))</f>
        <v>84677.550715530888</v>
      </c>
      <c r="H234" s="143" cm="1">
        <f t="array" aca="1" ref="H234" ca="1">SUM(INDIRECT("'"&amp;TOTALCustomerSheets&amp;"'!"&amp;ADDRESS(ROW(),COLUMN())))</f>
        <v>17550.718938545971</v>
      </c>
      <c r="I234" s="143" cm="1">
        <f t="array" aca="1" ref="I234" ca="1">SUM(INDIRECT("'"&amp;TOTALCustomerSheets&amp;"'!"&amp;ADDRESS(ROW(),COLUMN())))</f>
        <v>1266.4851438912963</v>
      </c>
      <c r="J234" s="143" cm="1">
        <f t="array" aca="1" ref="J234" ca="1">SUM(INDIRECT("'"&amp;TOTALCustomerSheets&amp;"'!"&amp;ADDRESS(ROW(),COLUMN())))</f>
        <v>617.92641942581497</v>
      </c>
      <c r="K234" s="143" cm="1">
        <f t="array" aca="1" ref="K234" ca="1">SUM(INDIRECT("'"&amp;TOTALCustomerSheets&amp;"'!"&amp;ADDRESS(ROW(),COLUMN())))</f>
        <v>57.663776730842649</v>
      </c>
      <c r="L234" s="143" cm="1">
        <f t="array" aca="1" ref="L234" ca="1">SUM(INDIRECT("'"&amp;TOTALCustomerSheets&amp;"'!"&amp;ADDRESS(ROW(),COLUMN())))</f>
        <v>2362.8492359316228</v>
      </c>
      <c r="M234" s="143" cm="1">
        <f t="array" aca="1" ref="M234" ca="1">SUM(INDIRECT("'"&amp;TOTALCustomerSheets&amp;"'!"&amp;ADDRESS(ROW(),COLUMN())))</f>
        <v>832.02061869209024</v>
      </c>
      <c r="N234" s="143" cm="1">
        <f t="array" aca="1" ref="N234" ca="1">SUM(INDIRECT("'"&amp;TOTALCustomerSheets&amp;"'!"&amp;ADDRESS(ROW(),COLUMN())))</f>
        <v>0</v>
      </c>
      <c r="O234" s="143" cm="1">
        <f t="array" aca="1" ref="O234" ca="1">SUM(INDIRECT("'"&amp;TOTALCustomerSheets&amp;"'!"&amp;ADDRESS(ROW(),COLUMN())))</f>
        <v>0</v>
      </c>
      <c r="P234" s="143" cm="1">
        <f t="array" aca="1" ref="P234" ca="1">SUM(INDIRECT("'"&amp;TOTALCustomerSheets&amp;"'!"&amp;ADDRESS(ROW(),COLUMN())))</f>
        <v>0</v>
      </c>
      <c r="Q234" s="143" cm="1">
        <f t="array" aca="1" ref="Q234" ca="1">SUM(INDIRECT("'"&amp;TOTALCustomerSheets&amp;"'!"&amp;ADDRESS(ROW(),COLUMN())))</f>
        <v>0</v>
      </c>
      <c r="R234" s="143" cm="1">
        <f t="array" aca="1" ref="R234" ca="1">SUM(INDIRECT("'"&amp;TOTALCustomerSheets&amp;"'!"&amp;ADDRESS(ROW(),COLUMN())))</f>
        <v>0</v>
      </c>
      <c r="S234" s="143" cm="1">
        <f t="array" aca="1" ref="S234" ca="1">SUM(INDIRECT("'"&amp;TOTALCustomerSheets&amp;"'!"&amp;ADDRESS(ROW(),COLUMN())))</f>
        <v>0</v>
      </c>
      <c r="T234" s="143" cm="1">
        <f t="array" aca="1" ref="T234" ca="1">SUM(INDIRECT("'"&amp;TOTALCustomerSheets&amp;"'!"&amp;ADDRESS(ROW(),COLUMN())))</f>
        <v>0</v>
      </c>
      <c r="U234" s="143" cm="1">
        <f t="array" aca="1" ref="U234" ca="1">SUM(INDIRECT("'"&amp;TOTALCustomerSheets&amp;"'!"&amp;ADDRESS(ROW(),COLUMN())))</f>
        <v>0</v>
      </c>
      <c r="V234" s="143" cm="1">
        <f t="array" aca="1" ref="V234" ca="1">SUM(INDIRECT("'"&amp;TOTALCustomerSheets&amp;"'!"&amp;ADDRESS(ROW(),COLUMN())))</f>
        <v>0</v>
      </c>
      <c r="W234" s="143" cm="1">
        <f t="array" aca="1" ref="W234" ca="1">SUM(INDIRECT("'"&amp;TOTALCustomerSheets&amp;"'!"&amp;ADDRESS(ROW(),COLUMN())))</f>
        <v>0</v>
      </c>
      <c r="X234" s="143" cm="1">
        <f t="array" aca="1" ref="X234" ca="1">SUM(INDIRECT("'"&amp;TOTALCustomerSheets&amp;"'!"&amp;ADDRESS(ROW(),COLUMN())))</f>
        <v>0</v>
      </c>
      <c r="Y234" s="143" cm="1">
        <f t="array" aca="1" ref="Y234" ca="1">SUM(INDIRECT("'"&amp;TOTALCustomerSheets&amp;"'!"&amp;ADDRESS(ROW(),COLUMN())))</f>
        <v>0</v>
      </c>
      <c r="Z234" s="143" cm="1">
        <f t="array" aca="1" ref="Z234" ca="1">SUM(INDIRECT("'"&amp;TOTALCustomerSheets&amp;"'!"&amp;ADDRESS(ROW(),COLUMN())))</f>
        <v>0</v>
      </c>
    </row>
    <row r="235" spans="1:26" outlineLevel="1">
      <c r="A235" s="113">
        <f>IF(ISBLANK('Input-Accounts'!A235),"",'Input-Accounts'!A235)</f>
        <v>203</v>
      </c>
      <c r="B235" s="17" t="str">
        <f>IF(ISBLANK('Input-Accounts'!B235),"",'Input-Accounts'!B235)</f>
        <v>Miscellaneous Equipment</v>
      </c>
      <c r="C235" s="113">
        <f>IF(ISBLANK('Input-Accounts'!C235),"",'Input-Accounts'!C235)</f>
        <v>398</v>
      </c>
      <c r="D235" s="143" cm="1">
        <f t="array" aca="1" ref="D235" ca="1">SUM(INDIRECT("'"&amp;TOTALCustomerSheets&amp;"'!"&amp;ADDRESS(ROW(),COLUMN())))</f>
        <v>1240.4228625515082</v>
      </c>
      <c r="E235" s="143">
        <f t="shared" ca="1" si="21"/>
        <v>0</v>
      </c>
      <c r="F235" s="89"/>
      <c r="G235" s="143" cm="1">
        <f t="array" aca="1" ref="G235" ca="1">SUM(INDIRECT("'"&amp;TOTALCustomerSheets&amp;"'!"&amp;ADDRESS(ROW(),COLUMN())))</f>
        <v>978.30540366709522</v>
      </c>
      <c r="H235" s="143" cm="1">
        <f t="array" aca="1" ref="H235" ca="1">SUM(INDIRECT("'"&amp;TOTALCustomerSheets&amp;"'!"&amp;ADDRESS(ROW(),COLUMN())))</f>
        <v>202.76877437685226</v>
      </c>
      <c r="I235" s="143" cm="1">
        <f t="array" aca="1" ref="I235" ca="1">SUM(INDIRECT("'"&amp;TOTALCustomerSheets&amp;"'!"&amp;ADDRESS(ROW(),COLUMN())))</f>
        <v>14.632086656536989</v>
      </c>
      <c r="J235" s="143" cm="1">
        <f t="array" aca="1" ref="J235" ca="1">SUM(INDIRECT("'"&amp;TOTALCustomerSheets&amp;"'!"&amp;ADDRESS(ROW(),COLUMN())))</f>
        <v>7.1390911768785754</v>
      </c>
      <c r="K235" s="143" cm="1">
        <f t="array" aca="1" ref="K235" ca="1">SUM(INDIRECT("'"&amp;TOTALCustomerSheets&amp;"'!"&amp;ADDRESS(ROW(),COLUMN())))</f>
        <v>0.6662070867065063</v>
      </c>
      <c r="L235" s="143" cm="1">
        <f t="array" aca="1" ref="L235" ca="1">SUM(INDIRECT("'"&amp;TOTALCustomerSheets&amp;"'!"&amp;ADDRESS(ROW(),COLUMN())))</f>
        <v>27.298713248428907</v>
      </c>
      <c r="M235" s="143" cm="1">
        <f t="array" aca="1" ref="M235" ca="1">SUM(INDIRECT("'"&amp;TOTALCustomerSheets&amp;"'!"&amp;ADDRESS(ROW(),COLUMN())))</f>
        <v>9.6125863390096811</v>
      </c>
      <c r="N235" s="143" cm="1">
        <f t="array" aca="1" ref="N235" ca="1">SUM(INDIRECT("'"&amp;TOTALCustomerSheets&amp;"'!"&amp;ADDRESS(ROW(),COLUMN())))</f>
        <v>0</v>
      </c>
      <c r="O235" s="143" cm="1">
        <f t="array" aca="1" ref="O235" ca="1">SUM(INDIRECT("'"&amp;TOTALCustomerSheets&amp;"'!"&amp;ADDRESS(ROW(),COLUMN())))</f>
        <v>0</v>
      </c>
      <c r="P235" s="143" cm="1">
        <f t="array" aca="1" ref="P235" ca="1">SUM(INDIRECT("'"&amp;TOTALCustomerSheets&amp;"'!"&amp;ADDRESS(ROW(),COLUMN())))</f>
        <v>0</v>
      </c>
      <c r="Q235" s="143" cm="1">
        <f t="array" aca="1" ref="Q235" ca="1">SUM(INDIRECT("'"&amp;TOTALCustomerSheets&amp;"'!"&amp;ADDRESS(ROW(),COLUMN())))</f>
        <v>0</v>
      </c>
      <c r="R235" s="143" cm="1">
        <f t="array" aca="1" ref="R235" ca="1">SUM(INDIRECT("'"&amp;TOTALCustomerSheets&amp;"'!"&amp;ADDRESS(ROW(),COLUMN())))</f>
        <v>0</v>
      </c>
      <c r="S235" s="143" cm="1">
        <f t="array" aca="1" ref="S235" ca="1">SUM(INDIRECT("'"&amp;TOTALCustomerSheets&amp;"'!"&amp;ADDRESS(ROW(),COLUMN())))</f>
        <v>0</v>
      </c>
      <c r="T235" s="143" cm="1">
        <f t="array" aca="1" ref="T235" ca="1">SUM(INDIRECT("'"&amp;TOTALCustomerSheets&amp;"'!"&amp;ADDRESS(ROW(),COLUMN())))</f>
        <v>0</v>
      </c>
      <c r="U235" s="143" cm="1">
        <f t="array" aca="1" ref="U235" ca="1">SUM(INDIRECT("'"&amp;TOTALCustomerSheets&amp;"'!"&amp;ADDRESS(ROW(),COLUMN())))</f>
        <v>0</v>
      </c>
      <c r="V235" s="143" cm="1">
        <f t="array" aca="1" ref="V235" ca="1">SUM(INDIRECT("'"&amp;TOTALCustomerSheets&amp;"'!"&amp;ADDRESS(ROW(),COLUMN())))</f>
        <v>0</v>
      </c>
      <c r="W235" s="143" cm="1">
        <f t="array" aca="1" ref="W235" ca="1">SUM(INDIRECT("'"&amp;TOTALCustomerSheets&amp;"'!"&amp;ADDRESS(ROW(),COLUMN())))</f>
        <v>0</v>
      </c>
      <c r="X235" s="143" cm="1">
        <f t="array" aca="1" ref="X235" ca="1">SUM(INDIRECT("'"&amp;TOTALCustomerSheets&amp;"'!"&amp;ADDRESS(ROW(),COLUMN())))</f>
        <v>0</v>
      </c>
      <c r="Y235" s="143" cm="1">
        <f t="array" aca="1" ref="Y235" ca="1">SUM(INDIRECT("'"&amp;TOTALCustomerSheets&amp;"'!"&amp;ADDRESS(ROW(),COLUMN())))</f>
        <v>0</v>
      </c>
      <c r="Z235" s="143" cm="1">
        <f t="array" aca="1" ref="Z235" ca="1">SUM(INDIRECT("'"&amp;TOTALCustomerSheets&amp;"'!"&amp;ADDRESS(ROW(),COLUMN())))</f>
        <v>0</v>
      </c>
    </row>
    <row r="236" spans="1:26" outlineLevel="1">
      <c r="A236" s="113">
        <f>IF(ISBLANK('Input-Accounts'!A236),"",'Input-Accounts'!A236)</f>
        <v>204</v>
      </c>
      <c r="B236" s="79" t="str">
        <f>IF(ISBLANK('Input-Accounts'!B236),"",'Input-Accounts'!B236)</f>
        <v>Subtotal - General Plant</v>
      </c>
      <c r="C236" s="113" t="str">
        <f>IF(ISBLANK('Input-Accounts'!C236),"",'Input-Accounts'!C236)</f>
        <v/>
      </c>
      <c r="D236" s="144" cm="1">
        <f t="array" aca="1" ref="D236" ca="1">SUM(INDIRECT("'"&amp;TOTALCustomerSheets&amp;"'!"&amp;ADDRESS(ROW(),COLUMN())))</f>
        <v>790407.00278671423</v>
      </c>
      <c r="E236" s="143">
        <f t="shared" ca="1" si="21"/>
        <v>0</v>
      </c>
      <c r="G236" s="144" cm="1">
        <f t="array" aca="1" ref="G236" ca="1">SUM(INDIRECT("'"&amp;TOTALCustomerSheets&amp;"'!"&amp;ADDRESS(ROW(),COLUMN())))</f>
        <v>623383.73893882183</v>
      </c>
      <c r="H236" s="144" cm="1">
        <f t="array" aca="1" ref="H236" ca="1">SUM(INDIRECT("'"&amp;TOTALCustomerSheets&amp;"'!"&amp;ADDRESS(ROW(),COLUMN())))</f>
        <v>129205.82492672988</v>
      </c>
      <c r="I236" s="144" cm="1">
        <f t="array" aca="1" ref="I236" ca="1">SUM(INDIRECT("'"&amp;TOTALCustomerSheets&amp;"'!"&amp;ADDRESS(ROW(),COLUMN())))</f>
        <v>9323.6783260503871</v>
      </c>
      <c r="J236" s="144" cm="1">
        <f t="array" aca="1" ref="J236" ca="1">SUM(INDIRECT("'"&amp;TOTALCustomerSheets&amp;"'!"&amp;ADDRESS(ROW(),COLUMN())))</f>
        <v>4549.0838891268468</v>
      </c>
      <c r="K236" s="144" cm="1">
        <f t="array" aca="1" ref="K236" ca="1">SUM(INDIRECT("'"&amp;TOTALCustomerSheets&amp;"'!"&amp;ADDRESS(ROW(),COLUMN())))</f>
        <v>424.51228733063789</v>
      </c>
      <c r="L236" s="144" cm="1">
        <f t="array" aca="1" ref="L236" ca="1">SUM(INDIRECT("'"&amp;TOTALCustomerSheets&amp;"'!"&amp;ADDRESS(ROW(),COLUMN())))</f>
        <v>17394.950359300299</v>
      </c>
      <c r="M236" s="144" cm="1">
        <f t="array" aca="1" ref="M236" ca="1">SUM(INDIRECT("'"&amp;TOTALCustomerSheets&amp;"'!"&amp;ADDRESS(ROW(),COLUMN())))</f>
        <v>6125.2140593544227</v>
      </c>
      <c r="N236" s="144" cm="1">
        <f t="array" aca="1" ref="N236" ca="1">SUM(INDIRECT("'"&amp;TOTALCustomerSheets&amp;"'!"&amp;ADDRESS(ROW(),COLUMN())))</f>
        <v>0</v>
      </c>
      <c r="O236" s="144" cm="1">
        <f t="array" aca="1" ref="O236" ca="1">SUM(INDIRECT("'"&amp;TOTALCustomerSheets&amp;"'!"&amp;ADDRESS(ROW(),COLUMN())))</f>
        <v>0</v>
      </c>
      <c r="P236" s="144" cm="1">
        <f t="array" aca="1" ref="P236" ca="1">SUM(INDIRECT("'"&amp;TOTALCustomerSheets&amp;"'!"&amp;ADDRESS(ROW(),COLUMN())))</f>
        <v>0</v>
      </c>
      <c r="Q236" s="144" cm="1">
        <f t="array" aca="1" ref="Q236" ca="1">SUM(INDIRECT("'"&amp;TOTALCustomerSheets&amp;"'!"&amp;ADDRESS(ROW(),COLUMN())))</f>
        <v>0</v>
      </c>
      <c r="R236" s="144" cm="1">
        <f t="array" aca="1" ref="R236" ca="1">SUM(INDIRECT("'"&amp;TOTALCustomerSheets&amp;"'!"&amp;ADDRESS(ROW(),COLUMN())))</f>
        <v>0</v>
      </c>
      <c r="S236" s="144" cm="1">
        <f t="array" aca="1" ref="S236" ca="1">SUM(INDIRECT("'"&amp;TOTALCustomerSheets&amp;"'!"&amp;ADDRESS(ROW(),COLUMN())))</f>
        <v>0</v>
      </c>
      <c r="T236" s="144" cm="1">
        <f t="array" aca="1" ref="T236" ca="1">SUM(INDIRECT("'"&amp;TOTALCustomerSheets&amp;"'!"&amp;ADDRESS(ROW(),COLUMN())))</f>
        <v>0</v>
      </c>
      <c r="U236" s="144" cm="1">
        <f t="array" aca="1" ref="U236" ca="1">SUM(INDIRECT("'"&amp;TOTALCustomerSheets&amp;"'!"&amp;ADDRESS(ROW(),COLUMN())))</f>
        <v>0</v>
      </c>
      <c r="V236" s="144" cm="1">
        <f t="array" aca="1" ref="V236" ca="1">SUM(INDIRECT("'"&amp;TOTALCustomerSheets&amp;"'!"&amp;ADDRESS(ROW(),COLUMN())))</f>
        <v>0</v>
      </c>
      <c r="W236" s="144" cm="1">
        <f t="array" aca="1" ref="W236" ca="1">SUM(INDIRECT("'"&amp;TOTALCustomerSheets&amp;"'!"&amp;ADDRESS(ROW(),COLUMN())))</f>
        <v>0</v>
      </c>
      <c r="X236" s="144" cm="1">
        <f t="array" aca="1" ref="X236" ca="1">SUM(INDIRECT("'"&amp;TOTALCustomerSheets&amp;"'!"&amp;ADDRESS(ROW(),COLUMN())))</f>
        <v>0</v>
      </c>
      <c r="Y236" s="144" cm="1">
        <f t="array" aca="1" ref="Y236" ca="1">SUM(INDIRECT("'"&amp;TOTALCustomerSheets&amp;"'!"&amp;ADDRESS(ROW(),COLUMN())))</f>
        <v>0</v>
      </c>
      <c r="Z236" s="144" cm="1">
        <f t="array" aca="1" ref="Z236" ca="1">SUM(INDIRECT("'"&amp;TOTALCustomerSheets&amp;"'!"&amp;ADDRESS(ROW(),COLUMN())))</f>
        <v>0</v>
      </c>
    </row>
    <row r="237" spans="1:26" outlineLevel="1">
      <c r="A237" s="113" t="str">
        <f>IF(ISBLANK('Input-Accounts'!A237),"",'Input-Accounts'!A237)</f>
        <v/>
      </c>
      <c r="B237" s="79" t="str">
        <f>IF(ISBLANK('Input-Accounts'!B237),"",'Input-Accounts'!B237)</f>
        <v/>
      </c>
      <c r="D237" s="143"/>
      <c r="E237" s="143">
        <f t="shared" si="21"/>
        <v>0</v>
      </c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</row>
    <row r="238" spans="1:26" outlineLevel="1">
      <c r="A238" s="113">
        <f>IF(ISBLANK('Input-Accounts'!A238),"",'Input-Accounts'!A238)</f>
        <v>205</v>
      </c>
      <c r="B238" s="79" t="str">
        <f>IF(ISBLANK('Input-Accounts'!B238),"",'Input-Accounts'!B238)</f>
        <v>Total - Depreciation Expense</v>
      </c>
      <c r="C238" s="113" t="str">
        <f>IF(ISBLANK('Input-Accounts'!C238),"",'Input-Accounts'!C238)</f>
        <v/>
      </c>
      <c r="D238" s="144" cm="1">
        <f t="array" aca="1" ref="D238" ca="1">SUM(INDIRECT("'"&amp;TOTALCustomerSheets&amp;"'!"&amp;ADDRESS(ROW(),COLUMN())))</f>
        <v>13634496.214785654</v>
      </c>
      <c r="E238" s="143">
        <f t="shared" ref="E238:E266" ca="1" si="22">IFERROR(IF(D238="",0,IF(D238=0,0,IF(ABS(D238-SUM($G238:$Z238))&lt;Check_Limit,0,1))),1)</f>
        <v>0</v>
      </c>
      <c r="G238" s="144" cm="1">
        <f t="array" aca="1" ref="G238" ca="1">SUM(INDIRECT("'"&amp;TOTALCustomerSheets&amp;"'!"&amp;ADDRESS(ROW(),COLUMN())))</f>
        <v>11113842.204515025</v>
      </c>
      <c r="H238" s="144" cm="1">
        <f t="array" aca="1" ref="H238" ca="1">SUM(INDIRECT("'"&amp;TOTALCustomerSheets&amp;"'!"&amp;ADDRESS(ROW(),COLUMN())))</f>
        <v>2059629.2316197872</v>
      </c>
      <c r="I238" s="144" cm="1">
        <f t="array" aca="1" ref="I238" ca="1">SUM(INDIRECT("'"&amp;TOTALCustomerSheets&amp;"'!"&amp;ADDRESS(ROW(),COLUMN())))</f>
        <v>125813.32839670757</v>
      </c>
      <c r="J238" s="144" cm="1">
        <f t="array" aca="1" ref="J238" ca="1">SUM(INDIRECT("'"&amp;TOTALCustomerSheets&amp;"'!"&amp;ADDRESS(ROW(),COLUMN())))</f>
        <v>60142.739896297331</v>
      </c>
      <c r="K238" s="144" cm="1">
        <f t="array" aca="1" ref="K238" ca="1">SUM(INDIRECT("'"&amp;TOTALCustomerSheets&amp;"'!"&amp;ADDRESS(ROW(),COLUMN())))</f>
        <v>5606.2749198121237</v>
      </c>
      <c r="L238" s="144" cm="1">
        <f t="array" aca="1" ref="L238" ca="1">SUM(INDIRECT("'"&amp;TOTALCustomerSheets&amp;"'!"&amp;ADDRESS(ROW(),COLUMN())))</f>
        <v>208348.89539075072</v>
      </c>
      <c r="M238" s="144" cm="1">
        <f t="array" aca="1" ref="M238" ca="1">SUM(INDIRECT("'"&amp;TOTALCustomerSheets&amp;"'!"&amp;ADDRESS(ROW(),COLUMN())))</f>
        <v>61113.540047271956</v>
      </c>
      <c r="N238" s="144" cm="1">
        <f t="array" aca="1" ref="N238" ca="1">SUM(INDIRECT("'"&amp;TOTALCustomerSheets&amp;"'!"&amp;ADDRESS(ROW(),COLUMN())))</f>
        <v>0</v>
      </c>
      <c r="O238" s="144" cm="1">
        <f t="array" aca="1" ref="O238" ca="1">SUM(INDIRECT("'"&amp;TOTALCustomerSheets&amp;"'!"&amp;ADDRESS(ROW(),COLUMN())))</f>
        <v>0</v>
      </c>
      <c r="P238" s="144" cm="1">
        <f t="array" aca="1" ref="P238" ca="1">SUM(INDIRECT("'"&amp;TOTALCustomerSheets&amp;"'!"&amp;ADDRESS(ROW(),COLUMN())))</f>
        <v>0</v>
      </c>
      <c r="Q238" s="144" cm="1">
        <f t="array" aca="1" ref="Q238" ca="1">SUM(INDIRECT("'"&amp;TOTALCustomerSheets&amp;"'!"&amp;ADDRESS(ROW(),COLUMN())))</f>
        <v>0</v>
      </c>
      <c r="R238" s="144" cm="1">
        <f t="array" aca="1" ref="R238" ca="1">SUM(INDIRECT("'"&amp;TOTALCustomerSheets&amp;"'!"&amp;ADDRESS(ROW(),COLUMN())))</f>
        <v>0</v>
      </c>
      <c r="S238" s="144" cm="1">
        <f t="array" aca="1" ref="S238" ca="1">SUM(INDIRECT("'"&amp;TOTALCustomerSheets&amp;"'!"&amp;ADDRESS(ROW(),COLUMN())))</f>
        <v>0</v>
      </c>
      <c r="T238" s="144" cm="1">
        <f t="array" aca="1" ref="T238" ca="1">SUM(INDIRECT("'"&amp;TOTALCustomerSheets&amp;"'!"&amp;ADDRESS(ROW(),COLUMN())))</f>
        <v>0</v>
      </c>
      <c r="U238" s="144" cm="1">
        <f t="array" aca="1" ref="U238" ca="1">SUM(INDIRECT("'"&amp;TOTALCustomerSheets&amp;"'!"&amp;ADDRESS(ROW(),COLUMN())))</f>
        <v>0</v>
      </c>
      <c r="V238" s="144" cm="1">
        <f t="array" aca="1" ref="V238" ca="1">SUM(INDIRECT("'"&amp;TOTALCustomerSheets&amp;"'!"&amp;ADDRESS(ROW(),COLUMN())))</f>
        <v>0</v>
      </c>
      <c r="W238" s="144" cm="1">
        <f t="array" aca="1" ref="W238" ca="1">SUM(INDIRECT("'"&amp;TOTALCustomerSheets&amp;"'!"&amp;ADDRESS(ROW(),COLUMN())))</f>
        <v>0</v>
      </c>
      <c r="X238" s="144" cm="1">
        <f t="array" aca="1" ref="X238" ca="1">SUM(INDIRECT("'"&amp;TOTALCustomerSheets&amp;"'!"&amp;ADDRESS(ROW(),COLUMN())))</f>
        <v>0</v>
      </c>
      <c r="Y238" s="144" cm="1">
        <f t="array" aca="1" ref="Y238" ca="1">SUM(INDIRECT("'"&amp;TOTALCustomerSheets&amp;"'!"&amp;ADDRESS(ROW(),COLUMN())))</f>
        <v>0</v>
      </c>
      <c r="Z238" s="144" cm="1">
        <f t="array" aca="1" ref="Z238" ca="1">SUM(INDIRECT("'"&amp;TOTALCustomerSheets&amp;"'!"&amp;ADDRESS(ROW(),COLUMN())))</f>
        <v>0</v>
      </c>
    </row>
    <row r="239" spans="1:26" outlineLevel="1">
      <c r="A239" s="113" t="str">
        <f>IF(ISBLANK('Input-Accounts'!A239),"",'Input-Accounts'!A239)</f>
        <v/>
      </c>
      <c r="B239" s="79" t="str">
        <f>IF(ISBLANK('Input-Accounts'!B239),"",'Input-Accounts'!B239)</f>
        <v/>
      </c>
      <c r="D239" s="143"/>
      <c r="E239" s="143">
        <f t="shared" si="22"/>
        <v>0</v>
      </c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</row>
    <row r="240" spans="1:26">
      <c r="A240" s="113">
        <f>IF(ISBLANK('Input-Accounts'!A240),"",'Input-Accounts'!A240)</f>
        <v>206</v>
      </c>
      <c r="B240" s="127" t="str">
        <f>IF(ISBLANK('Input-Accounts'!B240),"",'Input-Accounts'!B240)</f>
        <v>Total Adjustments, Depreciation and Amortization Expense</v>
      </c>
      <c r="C240" s="113" t="str">
        <f>IF(ISBLANK('Input-Accounts'!C240),"",'Input-Accounts'!C240)</f>
        <v/>
      </c>
      <c r="D240" s="143" cm="1">
        <f t="array" aca="1" ref="D240" ca="1">SUM(INDIRECT("'"&amp;TOTALCustomerSheets&amp;"'!"&amp;ADDRESS(ROW(),COLUMN())))</f>
        <v>13634496.214785654</v>
      </c>
      <c r="E240" s="143">
        <f t="shared" ca="1" si="22"/>
        <v>0</v>
      </c>
      <c r="F240" s="89"/>
      <c r="G240" s="143" cm="1">
        <f t="array" aca="1" ref="G240" ca="1">SUM(INDIRECT("'"&amp;TOTALCustomerSheets&amp;"'!"&amp;ADDRESS(ROW(),COLUMN())))</f>
        <v>11113842.204515025</v>
      </c>
      <c r="H240" s="143" cm="1">
        <f t="array" aca="1" ref="H240" ca="1">SUM(INDIRECT("'"&amp;TOTALCustomerSheets&amp;"'!"&amp;ADDRESS(ROW(),COLUMN())))</f>
        <v>2059629.2316197872</v>
      </c>
      <c r="I240" s="143" cm="1">
        <f t="array" aca="1" ref="I240" ca="1">SUM(INDIRECT("'"&amp;TOTALCustomerSheets&amp;"'!"&amp;ADDRESS(ROW(),COLUMN())))</f>
        <v>125813.32839670757</v>
      </c>
      <c r="J240" s="143" cm="1">
        <f t="array" aca="1" ref="J240" ca="1">SUM(INDIRECT("'"&amp;TOTALCustomerSheets&amp;"'!"&amp;ADDRESS(ROW(),COLUMN())))</f>
        <v>60142.739896297331</v>
      </c>
      <c r="K240" s="143" cm="1">
        <f t="array" aca="1" ref="K240" ca="1">SUM(INDIRECT("'"&amp;TOTALCustomerSheets&amp;"'!"&amp;ADDRESS(ROW(),COLUMN())))</f>
        <v>5606.2749198121237</v>
      </c>
      <c r="L240" s="143" cm="1">
        <f t="array" aca="1" ref="L240" ca="1">SUM(INDIRECT("'"&amp;TOTALCustomerSheets&amp;"'!"&amp;ADDRESS(ROW(),COLUMN())))</f>
        <v>208348.89539075072</v>
      </c>
      <c r="M240" s="143" cm="1">
        <f t="array" aca="1" ref="M240" ca="1">SUM(INDIRECT("'"&amp;TOTALCustomerSheets&amp;"'!"&amp;ADDRESS(ROW(),COLUMN())))</f>
        <v>61113.540047271956</v>
      </c>
      <c r="N240" s="143" cm="1">
        <f t="array" aca="1" ref="N240" ca="1">SUM(INDIRECT("'"&amp;TOTALCustomerSheets&amp;"'!"&amp;ADDRESS(ROW(),COLUMN())))</f>
        <v>0</v>
      </c>
      <c r="O240" s="143" cm="1">
        <f t="array" aca="1" ref="O240" ca="1">SUM(INDIRECT("'"&amp;TOTALCustomerSheets&amp;"'!"&amp;ADDRESS(ROW(),COLUMN())))</f>
        <v>0</v>
      </c>
      <c r="P240" s="143" cm="1">
        <f t="array" aca="1" ref="P240" ca="1">SUM(INDIRECT("'"&amp;TOTALCustomerSheets&amp;"'!"&amp;ADDRESS(ROW(),COLUMN())))</f>
        <v>0</v>
      </c>
      <c r="Q240" s="143" cm="1">
        <f t="array" aca="1" ref="Q240" ca="1">SUM(INDIRECT("'"&amp;TOTALCustomerSheets&amp;"'!"&amp;ADDRESS(ROW(),COLUMN())))</f>
        <v>0</v>
      </c>
      <c r="R240" s="143" cm="1">
        <f t="array" aca="1" ref="R240" ca="1">SUM(INDIRECT("'"&amp;TOTALCustomerSheets&amp;"'!"&amp;ADDRESS(ROW(),COLUMN())))</f>
        <v>0</v>
      </c>
      <c r="S240" s="143" cm="1">
        <f t="array" aca="1" ref="S240" ca="1">SUM(INDIRECT("'"&amp;TOTALCustomerSheets&amp;"'!"&amp;ADDRESS(ROW(),COLUMN())))</f>
        <v>0</v>
      </c>
      <c r="T240" s="143" cm="1">
        <f t="array" aca="1" ref="T240" ca="1">SUM(INDIRECT("'"&amp;TOTALCustomerSheets&amp;"'!"&amp;ADDRESS(ROW(),COLUMN())))</f>
        <v>0</v>
      </c>
      <c r="U240" s="143" cm="1">
        <f t="array" aca="1" ref="U240" ca="1">SUM(INDIRECT("'"&amp;TOTALCustomerSheets&amp;"'!"&amp;ADDRESS(ROW(),COLUMN())))</f>
        <v>0</v>
      </c>
      <c r="V240" s="143" cm="1">
        <f t="array" aca="1" ref="V240" ca="1">SUM(INDIRECT("'"&amp;TOTALCustomerSheets&amp;"'!"&amp;ADDRESS(ROW(),COLUMN())))</f>
        <v>0</v>
      </c>
      <c r="W240" s="143" cm="1">
        <f t="array" aca="1" ref="W240" ca="1">SUM(INDIRECT("'"&amp;TOTALCustomerSheets&amp;"'!"&amp;ADDRESS(ROW(),COLUMN())))</f>
        <v>0</v>
      </c>
      <c r="X240" s="143" cm="1">
        <f t="array" aca="1" ref="X240" ca="1">SUM(INDIRECT("'"&amp;TOTALCustomerSheets&amp;"'!"&amp;ADDRESS(ROW(),COLUMN())))</f>
        <v>0</v>
      </c>
      <c r="Y240" s="143" cm="1">
        <f t="array" aca="1" ref="Y240" ca="1">SUM(INDIRECT("'"&amp;TOTALCustomerSheets&amp;"'!"&amp;ADDRESS(ROW(),COLUMN())))</f>
        <v>0</v>
      </c>
      <c r="Z240" s="143" cm="1">
        <f t="array" aca="1" ref="Z240" ca="1">SUM(INDIRECT("'"&amp;TOTALCustomerSheets&amp;"'!"&amp;ADDRESS(ROW(),COLUMN())))</f>
        <v>0</v>
      </c>
    </row>
    <row r="241" spans="1:26">
      <c r="A241" s="113" t="str">
        <f>IF(ISBLANK('Input-Accounts'!A241),"",'Input-Accounts'!A241)</f>
        <v/>
      </c>
      <c r="B241" s="79" t="str">
        <f>IF(ISBLANK('Input-Accounts'!B241),"",'Input-Accounts'!B241)</f>
        <v/>
      </c>
      <c r="D241" s="144"/>
      <c r="E241" s="143">
        <f t="shared" si="22"/>
        <v>0</v>
      </c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</row>
    <row r="242" spans="1:26">
      <c r="A242" s="113">
        <f>IF(ISBLANK('Input-Accounts'!A242),"",'Input-Accounts'!A242)</f>
        <v>207</v>
      </c>
      <c r="B242" s="127" t="str">
        <f>IF(ISBLANK('Input-Accounts'!B242),"",'Input-Accounts'!B242)</f>
        <v>Taxes</v>
      </c>
      <c r="D242" s="143"/>
      <c r="E242" s="143">
        <f t="shared" si="22"/>
        <v>0</v>
      </c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</row>
    <row r="243" spans="1:26" outlineLevel="1">
      <c r="A243" s="113">
        <f>IF(ISBLANK('Input-Accounts'!A243),"",'Input-Accounts'!A243)</f>
        <v>208</v>
      </c>
      <c r="B243" s="127" t="str">
        <f>IF(ISBLANK('Input-Accounts'!B243),"",'Input-Accounts'!B243)</f>
        <v>Taxes Other Than Income Taxes</v>
      </c>
      <c r="D243" s="143"/>
      <c r="E243" s="143">
        <f t="shared" si="22"/>
        <v>0</v>
      </c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</row>
    <row r="244" spans="1:26" outlineLevel="1">
      <c r="A244" s="113">
        <f>IF(ISBLANK('Input-Accounts'!A244),"",'Input-Accounts'!A244)</f>
        <v>209</v>
      </c>
      <c r="B244" s="17" t="str">
        <f>IF(ISBLANK('Input-Accounts'!B244),"",'Input-Accounts'!B244)</f>
        <v>TOIT - Gross Revenue Taxes</v>
      </c>
      <c r="C244" s="113">
        <f>IF(ISBLANK('Input-Accounts'!C244),"",'Input-Accounts'!C244)</f>
        <v>408.5</v>
      </c>
      <c r="D244" s="143" cm="1">
        <f t="array" aca="1" ref="D244" ca="1">SUM(INDIRECT("'"&amp;TOTALCustomerSheets&amp;"'!"&amp;ADDRESS(ROW(),COLUMN())))</f>
        <v>9557507.3682484832</v>
      </c>
      <c r="E244" s="143">
        <f t="shared" ca="1" si="22"/>
        <v>0</v>
      </c>
      <c r="F244" s="89"/>
      <c r="G244" s="143" cm="1">
        <f t="array" aca="1" ref="G244" ca="1">SUM(INDIRECT("'"&amp;TOTALCustomerSheets&amp;"'!"&amp;ADDRESS(ROW(),COLUMN())))</f>
        <v>4471259.6342503615</v>
      </c>
      <c r="H244" s="143" cm="1">
        <f t="array" aca="1" ref="H244" ca="1">SUM(INDIRECT("'"&amp;TOTALCustomerSheets&amp;"'!"&amp;ADDRESS(ROW(),COLUMN())))</f>
        <v>2552535.1368568838</v>
      </c>
      <c r="I244" s="143" cm="1">
        <f t="array" aca="1" ref="I244" ca="1">SUM(INDIRECT("'"&amp;TOTALCustomerSheets&amp;"'!"&amp;ADDRESS(ROW(),COLUMN())))</f>
        <v>218929.03390765714</v>
      </c>
      <c r="J244" s="143" cm="1">
        <f t="array" aca="1" ref="J244" ca="1">SUM(INDIRECT("'"&amp;TOTALCustomerSheets&amp;"'!"&amp;ADDRESS(ROW(),COLUMN())))</f>
        <v>221501.52299038685</v>
      </c>
      <c r="K244" s="143" cm="1">
        <f t="array" aca="1" ref="K244" ca="1">SUM(INDIRECT("'"&amp;TOTALCustomerSheets&amp;"'!"&amp;ADDRESS(ROW(),COLUMN())))</f>
        <v>12404.832479048686</v>
      </c>
      <c r="L244" s="143" cm="1">
        <f t="array" aca="1" ref="L244" ca="1">SUM(INDIRECT("'"&amp;TOTALCustomerSheets&amp;"'!"&amp;ADDRESS(ROW(),COLUMN())))</f>
        <v>1856784.2904544494</v>
      </c>
      <c r="M244" s="143" cm="1">
        <f t="array" aca="1" ref="M244" ca="1">SUM(INDIRECT("'"&amp;TOTALCustomerSheets&amp;"'!"&amp;ADDRESS(ROW(),COLUMN())))</f>
        <v>224092.9173096946</v>
      </c>
      <c r="N244" s="143" cm="1">
        <f t="array" aca="1" ref="N244" ca="1">SUM(INDIRECT("'"&amp;TOTALCustomerSheets&amp;"'!"&amp;ADDRESS(ROW(),COLUMN())))</f>
        <v>0</v>
      </c>
      <c r="O244" s="143" cm="1">
        <f t="array" aca="1" ref="O244" ca="1">SUM(INDIRECT("'"&amp;TOTALCustomerSheets&amp;"'!"&amp;ADDRESS(ROW(),COLUMN())))</f>
        <v>0</v>
      </c>
      <c r="P244" s="143" cm="1">
        <f t="array" aca="1" ref="P244" ca="1">SUM(INDIRECT("'"&amp;TOTALCustomerSheets&amp;"'!"&amp;ADDRESS(ROW(),COLUMN())))</f>
        <v>0</v>
      </c>
      <c r="Q244" s="143" cm="1">
        <f t="array" aca="1" ref="Q244" ca="1">SUM(INDIRECT("'"&amp;TOTALCustomerSheets&amp;"'!"&amp;ADDRESS(ROW(),COLUMN())))</f>
        <v>0</v>
      </c>
      <c r="R244" s="143" cm="1">
        <f t="array" aca="1" ref="R244" ca="1">SUM(INDIRECT("'"&amp;TOTALCustomerSheets&amp;"'!"&amp;ADDRESS(ROW(),COLUMN())))</f>
        <v>0</v>
      </c>
      <c r="S244" s="143" cm="1">
        <f t="array" aca="1" ref="S244" ca="1">SUM(INDIRECT("'"&amp;TOTALCustomerSheets&amp;"'!"&amp;ADDRESS(ROW(),COLUMN())))</f>
        <v>0</v>
      </c>
      <c r="T244" s="143" cm="1">
        <f t="array" aca="1" ref="T244" ca="1">SUM(INDIRECT("'"&amp;TOTALCustomerSheets&amp;"'!"&amp;ADDRESS(ROW(),COLUMN())))</f>
        <v>0</v>
      </c>
      <c r="U244" s="143" cm="1">
        <f t="array" aca="1" ref="U244" ca="1">SUM(INDIRECT("'"&amp;TOTALCustomerSheets&amp;"'!"&amp;ADDRESS(ROW(),COLUMN())))</f>
        <v>0</v>
      </c>
      <c r="V244" s="143" cm="1">
        <f t="array" aca="1" ref="V244" ca="1">SUM(INDIRECT("'"&amp;TOTALCustomerSheets&amp;"'!"&amp;ADDRESS(ROW(),COLUMN())))</f>
        <v>0</v>
      </c>
      <c r="W244" s="143" cm="1">
        <f t="array" aca="1" ref="W244" ca="1">SUM(INDIRECT("'"&amp;TOTALCustomerSheets&amp;"'!"&amp;ADDRESS(ROW(),COLUMN())))</f>
        <v>0</v>
      </c>
      <c r="X244" s="143" cm="1">
        <f t="array" aca="1" ref="X244" ca="1">SUM(INDIRECT("'"&amp;TOTALCustomerSheets&amp;"'!"&amp;ADDRESS(ROW(),COLUMN())))</f>
        <v>0</v>
      </c>
      <c r="Y244" s="143" cm="1">
        <f t="array" aca="1" ref="Y244" ca="1">SUM(INDIRECT("'"&amp;TOTALCustomerSheets&amp;"'!"&amp;ADDRESS(ROW(),COLUMN())))</f>
        <v>0</v>
      </c>
      <c r="Z244" s="143" cm="1">
        <f t="array" aca="1" ref="Z244" ca="1">SUM(INDIRECT("'"&amp;TOTALCustomerSheets&amp;"'!"&amp;ADDRESS(ROW(),COLUMN())))</f>
        <v>0</v>
      </c>
    </row>
    <row r="245" spans="1:26" outlineLevel="1">
      <c r="A245" s="113">
        <f>IF(ISBLANK('Input-Accounts'!A245),"",'Input-Accounts'!A245)</f>
        <v>210</v>
      </c>
      <c r="B245" s="17" t="str">
        <f>IF(ISBLANK('Input-Accounts'!B245),"",'Input-Accounts'!B245)</f>
        <v>TOIT - Property, Payroll, &amp; Misc. Taxes</v>
      </c>
      <c r="C245" s="113">
        <f>IF(ISBLANK('Input-Accounts'!C245),"",'Input-Accounts'!C245)</f>
        <v>408.1</v>
      </c>
      <c r="D245" s="143" cm="1">
        <f t="array" aca="1" ref="D245" ca="1">SUM(INDIRECT("'"&amp;TOTALCustomerSheets&amp;"'!"&amp;ADDRESS(ROW(),COLUMN())))</f>
        <v>2025626.8373880258</v>
      </c>
      <c r="E245" s="143">
        <f t="shared" ca="1" si="22"/>
        <v>0</v>
      </c>
      <c r="F245" s="89"/>
      <c r="G245" s="143" cm="1">
        <f t="array" aca="1" ref="G245" ca="1">SUM(INDIRECT("'"&amp;TOTALCustomerSheets&amp;"'!"&amp;ADDRESS(ROW(),COLUMN())))</f>
        <v>1553614.5719087471</v>
      </c>
      <c r="H245" s="143" cm="1">
        <f t="array" aca="1" ref="H245" ca="1">SUM(INDIRECT("'"&amp;TOTALCustomerSheets&amp;"'!"&amp;ADDRESS(ROW(),COLUMN())))</f>
        <v>337253.76122746133</v>
      </c>
      <c r="I245" s="143" cm="1">
        <f t="array" aca="1" ref="I245" ca="1">SUM(INDIRECT("'"&amp;TOTALCustomerSheets&amp;"'!"&amp;ADDRESS(ROW(),COLUMN())))</f>
        <v>31515.748508022894</v>
      </c>
      <c r="J245" s="143" cm="1">
        <f t="array" aca="1" ref="J245" ca="1">SUM(INDIRECT("'"&amp;TOTALCustomerSheets&amp;"'!"&amp;ADDRESS(ROW(),COLUMN())))</f>
        <v>12979.98316310155</v>
      </c>
      <c r="K245" s="143" cm="1">
        <f t="array" aca="1" ref="K245" ca="1">SUM(INDIRECT("'"&amp;TOTALCustomerSheets&amp;"'!"&amp;ADDRESS(ROW(),COLUMN())))</f>
        <v>1150.9381776343409</v>
      </c>
      <c r="L245" s="143" cm="1">
        <f t="array" aca="1" ref="L245" ca="1">SUM(INDIRECT("'"&amp;TOTALCustomerSheets&amp;"'!"&amp;ADDRESS(ROW(),COLUMN())))</f>
        <v>60526.103528476167</v>
      </c>
      <c r="M245" s="143" cm="1">
        <f t="array" aca="1" ref="M245" ca="1">SUM(INDIRECT("'"&amp;TOTALCustomerSheets&amp;"'!"&amp;ADDRESS(ROW(),COLUMN())))</f>
        <v>28585.730874582459</v>
      </c>
      <c r="N245" s="143" cm="1">
        <f t="array" aca="1" ref="N245" ca="1">SUM(INDIRECT("'"&amp;TOTALCustomerSheets&amp;"'!"&amp;ADDRESS(ROW(),COLUMN())))</f>
        <v>0</v>
      </c>
      <c r="O245" s="143" cm="1">
        <f t="array" aca="1" ref="O245" ca="1">SUM(INDIRECT("'"&amp;TOTALCustomerSheets&amp;"'!"&amp;ADDRESS(ROW(),COLUMN())))</f>
        <v>0</v>
      </c>
      <c r="P245" s="143" cm="1">
        <f t="array" aca="1" ref="P245" ca="1">SUM(INDIRECT("'"&amp;TOTALCustomerSheets&amp;"'!"&amp;ADDRESS(ROW(),COLUMN())))</f>
        <v>0</v>
      </c>
      <c r="Q245" s="143" cm="1">
        <f t="array" aca="1" ref="Q245" ca="1">SUM(INDIRECT("'"&amp;TOTALCustomerSheets&amp;"'!"&amp;ADDRESS(ROW(),COLUMN())))</f>
        <v>0</v>
      </c>
      <c r="R245" s="143" cm="1">
        <f t="array" aca="1" ref="R245" ca="1">SUM(INDIRECT("'"&amp;TOTALCustomerSheets&amp;"'!"&amp;ADDRESS(ROW(),COLUMN())))</f>
        <v>0</v>
      </c>
      <c r="S245" s="143" cm="1">
        <f t="array" aca="1" ref="S245" ca="1">SUM(INDIRECT("'"&amp;TOTALCustomerSheets&amp;"'!"&amp;ADDRESS(ROW(),COLUMN())))</f>
        <v>0</v>
      </c>
      <c r="T245" s="143" cm="1">
        <f t="array" aca="1" ref="T245" ca="1">SUM(INDIRECT("'"&amp;TOTALCustomerSheets&amp;"'!"&amp;ADDRESS(ROW(),COLUMN())))</f>
        <v>0</v>
      </c>
      <c r="U245" s="143" cm="1">
        <f t="array" aca="1" ref="U245" ca="1">SUM(INDIRECT("'"&amp;TOTALCustomerSheets&amp;"'!"&amp;ADDRESS(ROW(),COLUMN())))</f>
        <v>0</v>
      </c>
      <c r="V245" s="143" cm="1">
        <f t="array" aca="1" ref="V245" ca="1">SUM(INDIRECT("'"&amp;TOTALCustomerSheets&amp;"'!"&amp;ADDRESS(ROW(),COLUMN())))</f>
        <v>0</v>
      </c>
      <c r="W245" s="143" cm="1">
        <f t="array" aca="1" ref="W245" ca="1">SUM(INDIRECT("'"&amp;TOTALCustomerSheets&amp;"'!"&amp;ADDRESS(ROW(),COLUMN())))</f>
        <v>0</v>
      </c>
      <c r="X245" s="143" cm="1">
        <f t="array" aca="1" ref="X245" ca="1">SUM(INDIRECT("'"&amp;TOTALCustomerSheets&amp;"'!"&amp;ADDRESS(ROW(),COLUMN())))</f>
        <v>0</v>
      </c>
      <c r="Y245" s="143" cm="1">
        <f t="array" aca="1" ref="Y245" ca="1">SUM(INDIRECT("'"&amp;TOTALCustomerSheets&amp;"'!"&amp;ADDRESS(ROW(),COLUMN())))</f>
        <v>0</v>
      </c>
      <c r="Z245" s="143" cm="1">
        <f t="array" aca="1" ref="Z245" ca="1">SUM(INDIRECT("'"&amp;TOTALCustomerSheets&amp;"'!"&amp;ADDRESS(ROW(),COLUMN())))</f>
        <v>0</v>
      </c>
    </row>
    <row r="246" spans="1:26" outlineLevel="1">
      <c r="A246" s="113">
        <f>IF(ISBLANK('Input-Accounts'!A246),"",'Input-Accounts'!A246)</f>
        <v>211</v>
      </c>
      <c r="B246" s="79" t="str">
        <f>IF(ISBLANK('Input-Accounts'!B246),"",'Input-Accounts'!B246)</f>
        <v>Subtotal - Taxes Other Than Income Taxes</v>
      </c>
      <c r="C246" s="113" t="str">
        <f>IF(ISBLANK('Input-Accounts'!C246),"",'Input-Accounts'!C246)</f>
        <v/>
      </c>
      <c r="D246" s="144" cm="1">
        <f t="array" aca="1" ref="D246" ca="1">SUM(INDIRECT("'"&amp;TOTALCustomerSheets&amp;"'!"&amp;ADDRESS(ROW(),COLUMN())))</f>
        <v>11583134.205636509</v>
      </c>
      <c r="E246" s="143">
        <f t="shared" ca="1" si="22"/>
        <v>0</v>
      </c>
      <c r="G246" s="144" cm="1">
        <f t="array" aca="1" ref="G246" ca="1">SUM(INDIRECT("'"&amp;TOTALCustomerSheets&amp;"'!"&amp;ADDRESS(ROW(),COLUMN())))</f>
        <v>6024874.2061591083</v>
      </c>
      <c r="H246" s="144" cm="1">
        <f t="array" aca="1" ref="H246" ca="1">SUM(INDIRECT("'"&amp;TOTALCustomerSheets&amp;"'!"&amp;ADDRESS(ROW(),COLUMN())))</f>
        <v>2889788.8980843453</v>
      </c>
      <c r="I246" s="144" cm="1">
        <f t="array" aca="1" ref="I246" ca="1">SUM(INDIRECT("'"&amp;TOTALCustomerSheets&amp;"'!"&amp;ADDRESS(ROW(),COLUMN())))</f>
        <v>250444.78241568003</v>
      </c>
      <c r="J246" s="144" cm="1">
        <f t="array" aca="1" ref="J246" ca="1">SUM(INDIRECT("'"&amp;TOTALCustomerSheets&amp;"'!"&amp;ADDRESS(ROW(),COLUMN())))</f>
        <v>234481.50615348839</v>
      </c>
      <c r="K246" s="144" cm="1">
        <f t="array" aca="1" ref="K246" ca="1">SUM(INDIRECT("'"&amp;TOTALCustomerSheets&amp;"'!"&amp;ADDRESS(ROW(),COLUMN())))</f>
        <v>13555.770656683027</v>
      </c>
      <c r="L246" s="144" cm="1">
        <f t="array" aca="1" ref="L246" ca="1">SUM(INDIRECT("'"&amp;TOTALCustomerSheets&amp;"'!"&amp;ADDRESS(ROW(),COLUMN())))</f>
        <v>1917310.3939829255</v>
      </c>
      <c r="M246" s="144" cm="1">
        <f t="array" aca="1" ref="M246" ca="1">SUM(INDIRECT("'"&amp;TOTALCustomerSheets&amp;"'!"&amp;ADDRESS(ROW(),COLUMN())))</f>
        <v>252678.64818427706</v>
      </c>
      <c r="N246" s="144" cm="1">
        <f t="array" aca="1" ref="N246" ca="1">SUM(INDIRECT("'"&amp;TOTALCustomerSheets&amp;"'!"&amp;ADDRESS(ROW(),COLUMN())))</f>
        <v>0</v>
      </c>
      <c r="O246" s="144" cm="1">
        <f t="array" aca="1" ref="O246" ca="1">SUM(INDIRECT("'"&amp;TOTALCustomerSheets&amp;"'!"&amp;ADDRESS(ROW(),COLUMN())))</f>
        <v>0</v>
      </c>
      <c r="P246" s="144" cm="1">
        <f t="array" aca="1" ref="P246" ca="1">SUM(INDIRECT("'"&amp;TOTALCustomerSheets&amp;"'!"&amp;ADDRESS(ROW(),COLUMN())))</f>
        <v>0</v>
      </c>
      <c r="Q246" s="144" cm="1">
        <f t="array" aca="1" ref="Q246" ca="1">SUM(INDIRECT("'"&amp;TOTALCustomerSheets&amp;"'!"&amp;ADDRESS(ROW(),COLUMN())))</f>
        <v>0</v>
      </c>
      <c r="R246" s="144" cm="1">
        <f t="array" aca="1" ref="R246" ca="1">SUM(INDIRECT("'"&amp;TOTALCustomerSheets&amp;"'!"&amp;ADDRESS(ROW(),COLUMN())))</f>
        <v>0</v>
      </c>
      <c r="S246" s="144" cm="1">
        <f t="array" aca="1" ref="S246" ca="1">SUM(INDIRECT("'"&amp;TOTALCustomerSheets&amp;"'!"&amp;ADDRESS(ROW(),COLUMN())))</f>
        <v>0</v>
      </c>
      <c r="T246" s="144" cm="1">
        <f t="array" aca="1" ref="T246" ca="1">SUM(INDIRECT("'"&amp;TOTALCustomerSheets&amp;"'!"&amp;ADDRESS(ROW(),COLUMN())))</f>
        <v>0</v>
      </c>
      <c r="U246" s="144" cm="1">
        <f t="array" aca="1" ref="U246" ca="1">SUM(INDIRECT("'"&amp;TOTALCustomerSheets&amp;"'!"&amp;ADDRESS(ROW(),COLUMN())))</f>
        <v>0</v>
      </c>
      <c r="V246" s="144" cm="1">
        <f t="array" aca="1" ref="V246" ca="1">SUM(INDIRECT("'"&amp;TOTALCustomerSheets&amp;"'!"&amp;ADDRESS(ROW(),COLUMN())))</f>
        <v>0</v>
      </c>
      <c r="W246" s="144" cm="1">
        <f t="array" aca="1" ref="W246" ca="1">SUM(INDIRECT("'"&amp;TOTALCustomerSheets&amp;"'!"&amp;ADDRESS(ROW(),COLUMN())))</f>
        <v>0</v>
      </c>
      <c r="X246" s="144" cm="1">
        <f t="array" aca="1" ref="X246" ca="1">SUM(INDIRECT("'"&amp;TOTALCustomerSheets&amp;"'!"&amp;ADDRESS(ROW(),COLUMN())))</f>
        <v>0</v>
      </c>
      <c r="Y246" s="144" cm="1">
        <f t="array" aca="1" ref="Y246" ca="1">SUM(INDIRECT("'"&amp;TOTALCustomerSheets&amp;"'!"&amp;ADDRESS(ROW(),COLUMN())))</f>
        <v>0</v>
      </c>
      <c r="Z246" s="144" cm="1">
        <f t="array" aca="1" ref="Z246" ca="1">SUM(INDIRECT("'"&amp;TOTALCustomerSheets&amp;"'!"&amp;ADDRESS(ROW(),COLUMN())))</f>
        <v>0</v>
      </c>
    </row>
    <row r="247" spans="1:26" outlineLevel="1">
      <c r="A247" s="113" t="str">
        <f>IF(ISBLANK('Input-Accounts'!A247),"",'Input-Accounts'!A247)</f>
        <v/>
      </c>
      <c r="B247" s="133" t="str">
        <f>IF(ISBLANK('Input-Accounts'!B247),"",'Input-Accounts'!B247)</f>
        <v/>
      </c>
      <c r="D247" s="143"/>
      <c r="E247" s="143">
        <f t="shared" si="22"/>
        <v>0</v>
      </c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</row>
    <row r="248" spans="1:26" outlineLevel="1">
      <c r="A248" s="113">
        <f>IF(ISBLANK('Input-Accounts'!A248),"",'Input-Accounts'!A248)</f>
        <v>212</v>
      </c>
      <c r="B248" s="81" t="str">
        <f>IF(ISBLANK('Input-Accounts'!B248),"",'Input-Accounts'!B248)</f>
        <v>Income Taxes</v>
      </c>
      <c r="D248" s="143"/>
      <c r="E248" s="143">
        <f t="shared" si="22"/>
        <v>0</v>
      </c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</row>
    <row r="249" spans="1:26" outlineLevel="1">
      <c r="A249" s="113">
        <f>IF(ISBLANK('Input-Accounts'!A249),"",'Input-Accounts'!A249)</f>
        <v>213</v>
      </c>
      <c r="B249" s="17" t="str">
        <f>IF(ISBLANK('Input-Accounts'!B249),"",'Input-Accounts'!B249)</f>
        <v>Income Taxes - Federal</v>
      </c>
      <c r="C249" s="113">
        <f>IF(ISBLANK('Input-Accounts'!C249),"",'Input-Accounts'!C249)</f>
        <v>409.1</v>
      </c>
      <c r="D249" s="143" cm="1">
        <f t="array" aca="1" ref="D249" ca="1">SUM(INDIRECT("'"&amp;TOTALCustomerSheets&amp;"'!"&amp;ADDRESS(ROW(),COLUMN())))</f>
        <v>-1368795.2200130839</v>
      </c>
      <c r="E249" s="143">
        <f t="shared" ca="1" si="22"/>
        <v>0</v>
      </c>
      <c r="F249" s="89"/>
      <c r="G249" s="143" cm="1">
        <f t="array" aca="1" ref="G249" ca="1">SUM(INDIRECT("'"&amp;TOTALCustomerSheets&amp;"'!"&amp;ADDRESS(ROW(),COLUMN())))</f>
        <v>-1016157.3720761169</v>
      </c>
      <c r="H249" s="143" cm="1">
        <f t="array" aca="1" ref="H249" ca="1">SUM(INDIRECT("'"&amp;TOTALCustomerSheets&amp;"'!"&amp;ADDRESS(ROW(),COLUMN())))</f>
        <v>-259598.58157900671</v>
      </c>
      <c r="I249" s="143" cm="1">
        <f t="array" aca="1" ref="I249" ca="1">SUM(INDIRECT("'"&amp;TOTALCustomerSheets&amp;"'!"&amp;ADDRESS(ROW(),COLUMN())))</f>
        <v>-22495.097358028477</v>
      </c>
      <c r="J249" s="143" cm="1">
        <f t="array" aca="1" ref="J249" ca="1">SUM(INDIRECT("'"&amp;TOTALCustomerSheets&amp;"'!"&amp;ADDRESS(ROW(),COLUMN())))</f>
        <v>-12158.433488164656</v>
      </c>
      <c r="K249" s="143" cm="1">
        <f t="array" aca="1" ref="K249" ca="1">SUM(INDIRECT("'"&amp;TOTALCustomerSheets&amp;"'!"&amp;ADDRESS(ROW(),COLUMN())))</f>
        <v>-1176.3751744608278</v>
      </c>
      <c r="L249" s="143" cm="1">
        <f t="array" aca="1" ref="L249" ca="1">SUM(INDIRECT("'"&amp;TOTALCustomerSheets&amp;"'!"&amp;ADDRESS(ROW(),COLUMN())))</f>
        <v>-43855.362916421152</v>
      </c>
      <c r="M249" s="143" cm="1">
        <f t="array" aca="1" ref="M249" ca="1">SUM(INDIRECT("'"&amp;TOTALCustomerSheets&amp;"'!"&amp;ADDRESS(ROW(),COLUMN())))</f>
        <v>-13353.997420885464</v>
      </c>
      <c r="N249" s="143" cm="1">
        <f t="array" aca="1" ref="N249" ca="1">SUM(INDIRECT("'"&amp;TOTALCustomerSheets&amp;"'!"&amp;ADDRESS(ROW(),COLUMN())))</f>
        <v>0</v>
      </c>
      <c r="O249" s="143" cm="1">
        <f t="array" aca="1" ref="O249" ca="1">SUM(INDIRECT("'"&amp;TOTALCustomerSheets&amp;"'!"&amp;ADDRESS(ROW(),COLUMN())))</f>
        <v>0</v>
      </c>
      <c r="P249" s="143" cm="1">
        <f t="array" aca="1" ref="P249" ca="1">SUM(INDIRECT("'"&amp;TOTALCustomerSheets&amp;"'!"&amp;ADDRESS(ROW(),COLUMN())))</f>
        <v>0</v>
      </c>
      <c r="Q249" s="143" cm="1">
        <f t="array" aca="1" ref="Q249" ca="1">SUM(INDIRECT("'"&amp;TOTALCustomerSheets&amp;"'!"&amp;ADDRESS(ROW(),COLUMN())))</f>
        <v>0</v>
      </c>
      <c r="R249" s="143" cm="1">
        <f t="array" aca="1" ref="R249" ca="1">SUM(INDIRECT("'"&amp;TOTALCustomerSheets&amp;"'!"&amp;ADDRESS(ROW(),COLUMN())))</f>
        <v>0</v>
      </c>
      <c r="S249" s="143" cm="1">
        <f t="array" aca="1" ref="S249" ca="1">SUM(INDIRECT("'"&amp;TOTALCustomerSheets&amp;"'!"&amp;ADDRESS(ROW(),COLUMN())))</f>
        <v>0</v>
      </c>
      <c r="T249" s="143" cm="1">
        <f t="array" aca="1" ref="T249" ca="1">SUM(INDIRECT("'"&amp;TOTALCustomerSheets&amp;"'!"&amp;ADDRESS(ROW(),COLUMN())))</f>
        <v>0</v>
      </c>
      <c r="U249" s="143" cm="1">
        <f t="array" aca="1" ref="U249" ca="1">SUM(INDIRECT("'"&amp;TOTALCustomerSheets&amp;"'!"&amp;ADDRESS(ROW(),COLUMN())))</f>
        <v>0</v>
      </c>
      <c r="V249" s="143" cm="1">
        <f t="array" aca="1" ref="V249" ca="1">SUM(INDIRECT("'"&amp;TOTALCustomerSheets&amp;"'!"&amp;ADDRESS(ROW(),COLUMN())))</f>
        <v>0</v>
      </c>
      <c r="W249" s="143" cm="1">
        <f t="array" aca="1" ref="W249" ca="1">SUM(INDIRECT("'"&amp;TOTALCustomerSheets&amp;"'!"&amp;ADDRESS(ROW(),COLUMN())))</f>
        <v>0</v>
      </c>
      <c r="X249" s="143" cm="1">
        <f t="array" aca="1" ref="X249" ca="1">SUM(INDIRECT("'"&amp;TOTALCustomerSheets&amp;"'!"&amp;ADDRESS(ROW(),COLUMN())))</f>
        <v>0</v>
      </c>
      <c r="Y249" s="143" cm="1">
        <f t="array" aca="1" ref="Y249" ca="1">SUM(INDIRECT("'"&amp;TOTALCustomerSheets&amp;"'!"&amp;ADDRESS(ROW(),COLUMN())))</f>
        <v>0</v>
      </c>
      <c r="Z249" s="143" cm="1">
        <f t="array" aca="1" ref="Z249" ca="1">SUM(INDIRECT("'"&amp;TOTALCustomerSheets&amp;"'!"&amp;ADDRESS(ROW(),COLUMN())))</f>
        <v>0</v>
      </c>
    </row>
    <row r="250" spans="1:26" outlineLevel="1">
      <c r="A250" s="113">
        <f>IF(ISBLANK('Input-Accounts'!A250),"",'Input-Accounts'!A250)</f>
        <v>214</v>
      </c>
      <c r="B250" s="17" t="str">
        <f>IF(ISBLANK('Input-Accounts'!B250),"",'Input-Accounts'!B250)</f>
        <v>Income Taxes - Provisions for Deferred Federal Income Taxes</v>
      </c>
      <c r="C250" s="113">
        <f>IF(ISBLANK('Input-Accounts'!C250),"",'Input-Accounts'!C250)</f>
        <v>410.1</v>
      </c>
      <c r="D250" s="143" cm="1">
        <f t="array" aca="1" ref="D250" ca="1">SUM(INDIRECT("'"&amp;TOTALCustomerSheets&amp;"'!"&amp;ADDRESS(ROW(),COLUMN())))</f>
        <v>11628826.457856631</v>
      </c>
      <c r="E250" s="143">
        <f t="shared" ca="1" si="22"/>
        <v>0</v>
      </c>
      <c r="F250" s="89"/>
      <c r="G250" s="143" cm="1">
        <f t="array" aca="1" ref="G250" ca="1">SUM(INDIRECT("'"&amp;TOTALCustomerSheets&amp;"'!"&amp;ADDRESS(ROW(),COLUMN())))</f>
        <v>8632933.2254914362</v>
      </c>
      <c r="H250" s="143" cm="1">
        <f t="array" aca="1" ref="H250" ca="1">SUM(INDIRECT("'"&amp;TOTALCustomerSheets&amp;"'!"&amp;ADDRESS(ROW(),COLUMN())))</f>
        <v>2205462.7381436578</v>
      </c>
      <c r="I250" s="143" cm="1">
        <f t="array" aca="1" ref="I250" ca="1">SUM(INDIRECT("'"&amp;TOTALCustomerSheets&amp;"'!"&amp;ADDRESS(ROW(),COLUMN())))</f>
        <v>191110.82469049087</v>
      </c>
      <c r="J250" s="143" cm="1">
        <f t="array" aca="1" ref="J250" ca="1">SUM(INDIRECT("'"&amp;TOTALCustomerSheets&amp;"'!"&amp;ADDRESS(ROW(),COLUMN())))</f>
        <v>103293.98507974608</v>
      </c>
      <c r="K250" s="143" cm="1">
        <f t="array" aca="1" ref="K250" ca="1">SUM(INDIRECT("'"&amp;TOTALCustomerSheets&amp;"'!"&amp;ADDRESS(ROW(),COLUMN())))</f>
        <v>9994.0900969869126</v>
      </c>
      <c r="L250" s="143" cm="1">
        <f t="array" aca="1" ref="L250" ca="1">SUM(INDIRECT("'"&amp;TOTALCustomerSheets&amp;"'!"&amp;ADDRESS(ROW(),COLUMN())))</f>
        <v>372580.4979042139</v>
      </c>
      <c r="M250" s="143" cm="1">
        <f t="array" aca="1" ref="M250" ca="1">SUM(INDIRECT("'"&amp;TOTALCustomerSheets&amp;"'!"&amp;ADDRESS(ROW(),COLUMN())))</f>
        <v>113451.09645010137</v>
      </c>
      <c r="N250" s="143" cm="1">
        <f t="array" aca="1" ref="N250" ca="1">SUM(INDIRECT("'"&amp;TOTALCustomerSheets&amp;"'!"&amp;ADDRESS(ROW(),COLUMN())))</f>
        <v>0</v>
      </c>
      <c r="O250" s="143" cm="1">
        <f t="array" aca="1" ref="O250" ca="1">SUM(INDIRECT("'"&amp;TOTALCustomerSheets&amp;"'!"&amp;ADDRESS(ROW(),COLUMN())))</f>
        <v>0</v>
      </c>
      <c r="P250" s="143" cm="1">
        <f t="array" aca="1" ref="P250" ca="1">SUM(INDIRECT("'"&amp;TOTALCustomerSheets&amp;"'!"&amp;ADDRESS(ROW(),COLUMN())))</f>
        <v>0</v>
      </c>
      <c r="Q250" s="143" cm="1">
        <f t="array" aca="1" ref="Q250" ca="1">SUM(INDIRECT("'"&amp;TOTALCustomerSheets&amp;"'!"&amp;ADDRESS(ROW(),COLUMN())))</f>
        <v>0</v>
      </c>
      <c r="R250" s="143" cm="1">
        <f t="array" aca="1" ref="R250" ca="1">SUM(INDIRECT("'"&amp;TOTALCustomerSheets&amp;"'!"&amp;ADDRESS(ROW(),COLUMN())))</f>
        <v>0</v>
      </c>
      <c r="S250" s="143" cm="1">
        <f t="array" aca="1" ref="S250" ca="1">SUM(INDIRECT("'"&amp;TOTALCustomerSheets&amp;"'!"&amp;ADDRESS(ROW(),COLUMN())))</f>
        <v>0</v>
      </c>
      <c r="T250" s="143" cm="1">
        <f t="array" aca="1" ref="T250" ca="1">SUM(INDIRECT("'"&amp;TOTALCustomerSheets&amp;"'!"&amp;ADDRESS(ROW(),COLUMN())))</f>
        <v>0</v>
      </c>
      <c r="U250" s="143" cm="1">
        <f t="array" aca="1" ref="U250" ca="1">SUM(INDIRECT("'"&amp;TOTALCustomerSheets&amp;"'!"&amp;ADDRESS(ROW(),COLUMN())))</f>
        <v>0</v>
      </c>
      <c r="V250" s="143" cm="1">
        <f t="array" aca="1" ref="V250" ca="1">SUM(INDIRECT("'"&amp;TOTALCustomerSheets&amp;"'!"&amp;ADDRESS(ROW(),COLUMN())))</f>
        <v>0</v>
      </c>
      <c r="W250" s="143" cm="1">
        <f t="array" aca="1" ref="W250" ca="1">SUM(INDIRECT("'"&amp;TOTALCustomerSheets&amp;"'!"&amp;ADDRESS(ROW(),COLUMN())))</f>
        <v>0</v>
      </c>
      <c r="X250" s="143" cm="1">
        <f t="array" aca="1" ref="X250" ca="1">SUM(INDIRECT("'"&amp;TOTALCustomerSheets&amp;"'!"&amp;ADDRESS(ROW(),COLUMN())))</f>
        <v>0</v>
      </c>
      <c r="Y250" s="143" cm="1">
        <f t="array" aca="1" ref="Y250" ca="1">SUM(INDIRECT("'"&amp;TOTALCustomerSheets&amp;"'!"&amp;ADDRESS(ROW(),COLUMN())))</f>
        <v>0</v>
      </c>
      <c r="Z250" s="143" cm="1">
        <f t="array" aca="1" ref="Z250" ca="1">SUM(INDIRECT("'"&amp;TOTALCustomerSheets&amp;"'!"&amp;ADDRESS(ROW(),COLUMN())))</f>
        <v>0</v>
      </c>
    </row>
    <row r="251" spans="1:26" outlineLevel="1">
      <c r="A251" s="113">
        <f>IF(ISBLANK('Input-Accounts'!A251),"",'Input-Accounts'!A251)</f>
        <v>215</v>
      </c>
      <c r="B251" s="17" t="str">
        <f>IF(ISBLANK('Input-Accounts'!B251),"",'Input-Accounts'!B251)</f>
        <v>Provision for Deferred Income Tax - Credit</v>
      </c>
      <c r="C251" s="113">
        <f>IF(ISBLANK('Input-Accounts'!C251),"",'Input-Accounts'!C251)</f>
        <v>411.1</v>
      </c>
      <c r="D251" s="143" cm="1">
        <f t="array" aca="1" ref="D251" ca="1">SUM(INDIRECT("'"&amp;TOTALCustomerSheets&amp;"'!"&amp;ADDRESS(ROW(),COLUMN())))</f>
        <v>-10422838.832274122</v>
      </c>
      <c r="E251" s="143">
        <f t="shared" ca="1" si="22"/>
        <v>0</v>
      </c>
      <c r="F251" s="89"/>
      <c r="G251" s="143" cm="1">
        <f t="array" aca="1" ref="G251" ca="1">SUM(INDIRECT("'"&amp;TOTALCustomerSheets&amp;"'!"&amp;ADDRESS(ROW(),COLUMN())))</f>
        <v>-7737639.9058986604</v>
      </c>
      <c r="H251" s="143" cm="1">
        <f t="array" aca="1" ref="H251" ca="1">SUM(INDIRECT("'"&amp;TOTALCustomerSheets&amp;"'!"&amp;ADDRESS(ROW(),COLUMN())))</f>
        <v>-1976741.3980734746</v>
      </c>
      <c r="I251" s="143" cm="1">
        <f t="array" aca="1" ref="I251" ca="1">SUM(INDIRECT("'"&amp;TOTALCustomerSheets&amp;"'!"&amp;ADDRESS(ROW(),COLUMN())))</f>
        <v>-171291.3450098146</v>
      </c>
      <c r="J251" s="143" cm="1">
        <f t="array" aca="1" ref="J251" ca="1">SUM(INDIRECT("'"&amp;TOTALCustomerSheets&amp;"'!"&amp;ADDRESS(ROW(),COLUMN())))</f>
        <v>-92581.703126383916</v>
      </c>
      <c r="K251" s="143" cm="1">
        <f t="array" aca="1" ref="K251" ca="1">SUM(INDIRECT("'"&amp;TOTALCustomerSheets&amp;"'!"&amp;ADDRESS(ROW(),COLUMN())))</f>
        <v>-8957.6356422229164</v>
      </c>
      <c r="L251" s="143" cm="1">
        <f t="array" aca="1" ref="L251" ca="1">SUM(INDIRECT("'"&amp;TOTALCustomerSheets&amp;"'!"&amp;ADDRESS(ROW(),COLUMN())))</f>
        <v>-333941.39088561374</v>
      </c>
      <c r="M251" s="143" cm="1">
        <f t="array" aca="1" ref="M251" ca="1">SUM(INDIRECT("'"&amp;TOTALCustomerSheets&amp;"'!"&amp;ADDRESS(ROW(),COLUMN())))</f>
        <v>-101685.45363795401</v>
      </c>
      <c r="N251" s="143" cm="1">
        <f t="array" aca="1" ref="N251" ca="1">SUM(INDIRECT("'"&amp;TOTALCustomerSheets&amp;"'!"&amp;ADDRESS(ROW(),COLUMN())))</f>
        <v>0</v>
      </c>
      <c r="O251" s="143" cm="1">
        <f t="array" aca="1" ref="O251" ca="1">SUM(INDIRECT("'"&amp;TOTALCustomerSheets&amp;"'!"&amp;ADDRESS(ROW(),COLUMN())))</f>
        <v>0</v>
      </c>
      <c r="P251" s="143" cm="1">
        <f t="array" aca="1" ref="P251" ca="1">SUM(INDIRECT("'"&amp;TOTALCustomerSheets&amp;"'!"&amp;ADDRESS(ROW(),COLUMN())))</f>
        <v>0</v>
      </c>
      <c r="Q251" s="143" cm="1">
        <f t="array" aca="1" ref="Q251" ca="1">SUM(INDIRECT("'"&amp;TOTALCustomerSheets&amp;"'!"&amp;ADDRESS(ROW(),COLUMN())))</f>
        <v>0</v>
      </c>
      <c r="R251" s="143" cm="1">
        <f t="array" aca="1" ref="R251" ca="1">SUM(INDIRECT("'"&amp;TOTALCustomerSheets&amp;"'!"&amp;ADDRESS(ROW(),COLUMN())))</f>
        <v>0</v>
      </c>
      <c r="S251" s="143" cm="1">
        <f t="array" aca="1" ref="S251" ca="1">SUM(INDIRECT("'"&amp;TOTALCustomerSheets&amp;"'!"&amp;ADDRESS(ROW(),COLUMN())))</f>
        <v>0</v>
      </c>
      <c r="T251" s="143" cm="1">
        <f t="array" aca="1" ref="T251" ca="1">SUM(INDIRECT("'"&amp;TOTALCustomerSheets&amp;"'!"&amp;ADDRESS(ROW(),COLUMN())))</f>
        <v>0</v>
      </c>
      <c r="U251" s="143" cm="1">
        <f t="array" aca="1" ref="U251" ca="1">SUM(INDIRECT("'"&amp;TOTALCustomerSheets&amp;"'!"&amp;ADDRESS(ROW(),COLUMN())))</f>
        <v>0</v>
      </c>
      <c r="V251" s="143" cm="1">
        <f t="array" aca="1" ref="V251" ca="1">SUM(INDIRECT("'"&amp;TOTALCustomerSheets&amp;"'!"&amp;ADDRESS(ROW(),COLUMN())))</f>
        <v>0</v>
      </c>
      <c r="W251" s="143" cm="1">
        <f t="array" aca="1" ref="W251" ca="1">SUM(INDIRECT("'"&amp;TOTALCustomerSheets&amp;"'!"&amp;ADDRESS(ROW(),COLUMN())))</f>
        <v>0</v>
      </c>
      <c r="X251" s="143" cm="1">
        <f t="array" aca="1" ref="X251" ca="1">SUM(INDIRECT("'"&amp;TOTALCustomerSheets&amp;"'!"&amp;ADDRESS(ROW(),COLUMN())))</f>
        <v>0</v>
      </c>
      <c r="Y251" s="143" cm="1">
        <f t="array" aca="1" ref="Y251" ca="1">SUM(INDIRECT("'"&amp;TOTALCustomerSheets&amp;"'!"&amp;ADDRESS(ROW(),COLUMN())))</f>
        <v>0</v>
      </c>
      <c r="Z251" s="143" cm="1">
        <f t="array" aca="1" ref="Z251" ca="1">SUM(INDIRECT("'"&amp;TOTALCustomerSheets&amp;"'!"&amp;ADDRESS(ROW(),COLUMN())))</f>
        <v>0</v>
      </c>
    </row>
    <row r="252" spans="1:26" outlineLevel="1">
      <c r="A252" s="113">
        <f>IF(ISBLANK('Input-Accounts'!A252),"",'Input-Accounts'!A252)</f>
        <v>216</v>
      </c>
      <c r="B252" s="17" t="str">
        <f>IF(ISBLANK('Input-Accounts'!B252),"",'Input-Accounts'!B252)</f>
        <v>Investment Tax Credit Adjustments</v>
      </c>
      <c r="C252" s="113">
        <f>IF(ISBLANK('Input-Accounts'!C252),"",'Input-Accounts'!C252)</f>
        <v>411.4</v>
      </c>
      <c r="D252" s="143" cm="1">
        <f t="array" aca="1" ref="D252" ca="1">SUM(INDIRECT("'"&amp;TOTALCustomerSheets&amp;"'!"&amp;ADDRESS(ROW(),COLUMN())))</f>
        <v>-8936.4269086946751</v>
      </c>
      <c r="E252" s="143">
        <f t="shared" ca="1" si="22"/>
        <v>0</v>
      </c>
      <c r="F252" s="89"/>
      <c r="G252" s="143" cm="1">
        <f t="array" aca="1" ref="G252" ca="1">SUM(INDIRECT("'"&amp;TOTALCustomerSheets&amp;"'!"&amp;ADDRESS(ROW(),COLUMN())))</f>
        <v>-6634.1670035950865</v>
      </c>
      <c r="H252" s="143" cm="1">
        <f t="array" aca="1" ref="H252" ca="1">SUM(INDIRECT("'"&amp;TOTALCustomerSheets&amp;"'!"&amp;ADDRESS(ROW(),COLUMN())))</f>
        <v>-1694.8362442845398</v>
      </c>
      <c r="I252" s="143" cm="1">
        <f t="array" aca="1" ref="I252" ca="1">SUM(INDIRECT("'"&amp;TOTALCustomerSheets&amp;"'!"&amp;ADDRESS(ROW(),COLUMN())))</f>
        <v>-146.86330753118108</v>
      </c>
      <c r="J252" s="143" cm="1">
        <f t="array" aca="1" ref="J252" ca="1">SUM(INDIRECT("'"&amp;TOTALCustomerSheets&amp;"'!"&amp;ADDRESS(ROW(),COLUMN())))</f>
        <v>-79.378529821407852</v>
      </c>
      <c r="K252" s="143" cm="1">
        <f t="array" aca="1" ref="K252" ca="1">SUM(INDIRECT("'"&amp;TOTALCustomerSheets&amp;"'!"&amp;ADDRESS(ROW(),COLUMN())))</f>
        <v>-7.6801778747237641</v>
      </c>
      <c r="L252" s="143" cm="1">
        <f t="array" aca="1" ref="L252" ca="1">SUM(INDIRECT("'"&amp;TOTALCustomerSheets&amp;"'!"&amp;ADDRESS(ROW(),COLUMN())))</f>
        <v>-286.31766061626837</v>
      </c>
      <c r="M252" s="143" cm="1">
        <f t="array" aca="1" ref="M252" ca="1">SUM(INDIRECT("'"&amp;TOTALCustomerSheets&amp;"'!"&amp;ADDRESS(ROW(),COLUMN())))</f>
        <v>-87.183984971469613</v>
      </c>
      <c r="N252" s="143" cm="1">
        <f t="array" aca="1" ref="N252" ca="1">SUM(INDIRECT("'"&amp;TOTALCustomerSheets&amp;"'!"&amp;ADDRESS(ROW(),COLUMN())))</f>
        <v>0</v>
      </c>
      <c r="O252" s="143" cm="1">
        <f t="array" aca="1" ref="O252" ca="1">SUM(INDIRECT("'"&amp;TOTALCustomerSheets&amp;"'!"&amp;ADDRESS(ROW(),COLUMN())))</f>
        <v>0</v>
      </c>
      <c r="P252" s="143" cm="1">
        <f t="array" aca="1" ref="P252" ca="1">SUM(INDIRECT("'"&amp;TOTALCustomerSheets&amp;"'!"&amp;ADDRESS(ROW(),COLUMN())))</f>
        <v>0</v>
      </c>
      <c r="Q252" s="143" cm="1">
        <f t="array" aca="1" ref="Q252" ca="1">SUM(INDIRECT("'"&amp;TOTALCustomerSheets&amp;"'!"&amp;ADDRESS(ROW(),COLUMN())))</f>
        <v>0</v>
      </c>
      <c r="R252" s="143" cm="1">
        <f t="array" aca="1" ref="R252" ca="1">SUM(INDIRECT("'"&amp;TOTALCustomerSheets&amp;"'!"&amp;ADDRESS(ROW(),COLUMN())))</f>
        <v>0</v>
      </c>
      <c r="S252" s="143" cm="1">
        <f t="array" aca="1" ref="S252" ca="1">SUM(INDIRECT("'"&amp;TOTALCustomerSheets&amp;"'!"&amp;ADDRESS(ROW(),COLUMN())))</f>
        <v>0</v>
      </c>
      <c r="T252" s="143" cm="1">
        <f t="array" aca="1" ref="T252" ca="1">SUM(INDIRECT("'"&amp;TOTALCustomerSheets&amp;"'!"&amp;ADDRESS(ROW(),COLUMN())))</f>
        <v>0</v>
      </c>
      <c r="U252" s="143" cm="1">
        <f t="array" aca="1" ref="U252" ca="1">SUM(INDIRECT("'"&amp;TOTALCustomerSheets&amp;"'!"&amp;ADDRESS(ROW(),COLUMN())))</f>
        <v>0</v>
      </c>
      <c r="V252" s="143" cm="1">
        <f t="array" aca="1" ref="V252" ca="1">SUM(INDIRECT("'"&amp;TOTALCustomerSheets&amp;"'!"&amp;ADDRESS(ROW(),COLUMN())))</f>
        <v>0</v>
      </c>
      <c r="W252" s="143" cm="1">
        <f t="array" aca="1" ref="W252" ca="1">SUM(INDIRECT("'"&amp;TOTALCustomerSheets&amp;"'!"&amp;ADDRESS(ROW(),COLUMN())))</f>
        <v>0</v>
      </c>
      <c r="X252" s="143" cm="1">
        <f t="array" aca="1" ref="X252" ca="1">SUM(INDIRECT("'"&amp;TOTALCustomerSheets&amp;"'!"&amp;ADDRESS(ROW(),COLUMN())))</f>
        <v>0</v>
      </c>
      <c r="Y252" s="143" cm="1">
        <f t="array" aca="1" ref="Y252" ca="1">SUM(INDIRECT("'"&amp;TOTALCustomerSheets&amp;"'!"&amp;ADDRESS(ROW(),COLUMN())))</f>
        <v>0</v>
      </c>
      <c r="Z252" s="143" cm="1">
        <f t="array" aca="1" ref="Z252" ca="1">SUM(INDIRECT("'"&amp;TOTALCustomerSheets&amp;"'!"&amp;ADDRESS(ROW(),COLUMN())))</f>
        <v>0</v>
      </c>
    </row>
    <row r="253" spans="1:26" outlineLevel="1">
      <c r="A253" s="113">
        <f>IF(ISBLANK('Input-Accounts'!A253),"",'Input-Accounts'!A253)</f>
        <v>217</v>
      </c>
      <c r="B253" s="79" t="str">
        <f>IF(ISBLANK('Input-Accounts'!B253),"",'Input-Accounts'!B253)</f>
        <v>Subtotal - Income Taxes</v>
      </c>
      <c r="C253" s="113" t="str">
        <f>IF(ISBLANK('Input-Accounts'!C253),"",'Input-Accounts'!C253)</f>
        <v/>
      </c>
      <c r="D253" s="144" cm="1">
        <f t="array" aca="1" ref="D253" ca="1">SUM(INDIRECT("'"&amp;TOTALCustomerSheets&amp;"'!"&amp;ADDRESS(ROW(),COLUMN())))</f>
        <v>-171744.02133926982</v>
      </c>
      <c r="E253" s="143">
        <f t="shared" ca="1" si="22"/>
        <v>0</v>
      </c>
      <c r="G253" s="144" cm="1">
        <f t="array" aca="1" ref="G253" ca="1">SUM(INDIRECT("'"&amp;TOTALCustomerSheets&amp;"'!"&amp;ADDRESS(ROW(),COLUMN())))</f>
        <v>-127498.21948693581</v>
      </c>
      <c r="H253" s="144" cm="1">
        <f t="array" aca="1" ref="H253" ca="1">SUM(INDIRECT("'"&amp;TOTALCustomerSheets&amp;"'!"&amp;ADDRESS(ROW(),COLUMN())))</f>
        <v>-32572.077753108126</v>
      </c>
      <c r="I253" s="144" cm="1">
        <f t="array" aca="1" ref="I253" ca="1">SUM(INDIRECT("'"&amp;TOTALCustomerSheets&amp;"'!"&amp;ADDRESS(ROW(),COLUMN())))</f>
        <v>-2822.4809848833975</v>
      </c>
      <c r="J253" s="144" cm="1">
        <f t="array" aca="1" ref="J253" ca="1">SUM(INDIRECT("'"&amp;TOTALCustomerSheets&amp;"'!"&amp;ADDRESS(ROW(),COLUMN())))</f>
        <v>-1525.530064623892</v>
      </c>
      <c r="K253" s="144" cm="1">
        <f t="array" aca="1" ref="K253" ca="1">SUM(INDIRECT("'"&amp;TOTALCustomerSheets&amp;"'!"&amp;ADDRESS(ROW(),COLUMN())))</f>
        <v>-147.6008975715547</v>
      </c>
      <c r="L253" s="144" cm="1">
        <f t="array" aca="1" ref="L253" ca="1">SUM(INDIRECT("'"&amp;TOTALCustomerSheets&amp;"'!"&amp;ADDRESS(ROW(),COLUMN())))</f>
        <v>-5502.5735584372542</v>
      </c>
      <c r="M253" s="144" cm="1">
        <f t="array" aca="1" ref="M253" ca="1">SUM(INDIRECT("'"&amp;TOTALCustomerSheets&amp;"'!"&amp;ADDRESS(ROW(),COLUMN())))</f>
        <v>-1675.5385937095807</v>
      </c>
      <c r="N253" s="144" cm="1">
        <f t="array" aca="1" ref="N253" ca="1">SUM(INDIRECT("'"&amp;TOTALCustomerSheets&amp;"'!"&amp;ADDRESS(ROW(),COLUMN())))</f>
        <v>0</v>
      </c>
      <c r="O253" s="144" cm="1">
        <f t="array" aca="1" ref="O253" ca="1">SUM(INDIRECT("'"&amp;TOTALCustomerSheets&amp;"'!"&amp;ADDRESS(ROW(),COLUMN())))</f>
        <v>0</v>
      </c>
      <c r="P253" s="144" cm="1">
        <f t="array" aca="1" ref="P253" ca="1">SUM(INDIRECT("'"&amp;TOTALCustomerSheets&amp;"'!"&amp;ADDRESS(ROW(),COLUMN())))</f>
        <v>0</v>
      </c>
      <c r="Q253" s="144" cm="1">
        <f t="array" aca="1" ref="Q253" ca="1">SUM(INDIRECT("'"&amp;TOTALCustomerSheets&amp;"'!"&amp;ADDRESS(ROW(),COLUMN())))</f>
        <v>0</v>
      </c>
      <c r="R253" s="144" cm="1">
        <f t="array" aca="1" ref="R253" ca="1">SUM(INDIRECT("'"&amp;TOTALCustomerSheets&amp;"'!"&amp;ADDRESS(ROW(),COLUMN())))</f>
        <v>0</v>
      </c>
      <c r="S253" s="144" cm="1">
        <f t="array" aca="1" ref="S253" ca="1">SUM(INDIRECT("'"&amp;TOTALCustomerSheets&amp;"'!"&amp;ADDRESS(ROW(),COLUMN())))</f>
        <v>0</v>
      </c>
      <c r="T253" s="144" cm="1">
        <f t="array" aca="1" ref="T253" ca="1">SUM(INDIRECT("'"&amp;TOTALCustomerSheets&amp;"'!"&amp;ADDRESS(ROW(),COLUMN())))</f>
        <v>0</v>
      </c>
      <c r="U253" s="144" cm="1">
        <f t="array" aca="1" ref="U253" ca="1">SUM(INDIRECT("'"&amp;TOTALCustomerSheets&amp;"'!"&amp;ADDRESS(ROW(),COLUMN())))</f>
        <v>0</v>
      </c>
      <c r="V253" s="144" cm="1">
        <f t="array" aca="1" ref="V253" ca="1">SUM(INDIRECT("'"&amp;TOTALCustomerSheets&amp;"'!"&amp;ADDRESS(ROW(),COLUMN())))</f>
        <v>0</v>
      </c>
      <c r="W253" s="144" cm="1">
        <f t="array" aca="1" ref="W253" ca="1">SUM(INDIRECT("'"&amp;TOTALCustomerSheets&amp;"'!"&amp;ADDRESS(ROW(),COLUMN())))</f>
        <v>0</v>
      </c>
      <c r="X253" s="144" cm="1">
        <f t="array" aca="1" ref="X253" ca="1">SUM(INDIRECT("'"&amp;TOTALCustomerSheets&amp;"'!"&amp;ADDRESS(ROW(),COLUMN())))</f>
        <v>0</v>
      </c>
      <c r="Y253" s="144" cm="1">
        <f t="array" aca="1" ref="Y253" ca="1">SUM(INDIRECT("'"&amp;TOTALCustomerSheets&amp;"'!"&amp;ADDRESS(ROW(),COLUMN())))</f>
        <v>0</v>
      </c>
      <c r="Z253" s="144" cm="1">
        <f t="array" aca="1" ref="Z253" ca="1">SUM(INDIRECT("'"&amp;TOTALCustomerSheets&amp;"'!"&amp;ADDRESS(ROW(),COLUMN())))</f>
        <v>0</v>
      </c>
    </row>
    <row r="254" spans="1:26" outlineLevel="1">
      <c r="A254" s="113" t="str">
        <f>IF(ISBLANK('Input-Accounts'!A254),"",'Input-Accounts'!A254)</f>
        <v/>
      </c>
      <c r="B254" s="79" t="str">
        <f>IF(ISBLANK('Input-Accounts'!B254),"",'Input-Accounts'!B254)</f>
        <v/>
      </c>
      <c r="D254" s="143"/>
      <c r="E254" s="143">
        <f t="shared" si="22"/>
        <v>0</v>
      </c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</row>
    <row r="255" spans="1:26">
      <c r="A255" s="113">
        <f>IF(ISBLANK('Input-Accounts'!A255),"",'Input-Accounts'!A255)</f>
        <v>218</v>
      </c>
      <c r="B255" s="127" t="str">
        <f>IF(ISBLANK('Input-Accounts'!B255),"",'Input-Accounts'!B255)</f>
        <v>Total Taxes</v>
      </c>
      <c r="C255" s="113" t="str">
        <f>IF(ISBLANK('Input-Accounts'!C255),"",'Input-Accounts'!C255)</f>
        <v/>
      </c>
      <c r="D255" s="143" cm="1">
        <f t="array" aca="1" ref="D255" ca="1">SUM(INDIRECT("'"&amp;TOTALCustomerSheets&amp;"'!"&amp;ADDRESS(ROW(),COLUMN())))</f>
        <v>11411390.184297239</v>
      </c>
      <c r="E255" s="143">
        <f t="shared" ca="1" si="22"/>
        <v>0</v>
      </c>
      <c r="F255" s="89"/>
      <c r="G255" s="143" cm="1">
        <f t="array" aca="1" ref="G255" ca="1">SUM(INDIRECT("'"&amp;TOTALCustomerSheets&amp;"'!"&amp;ADDRESS(ROW(),COLUMN())))</f>
        <v>5897375.9866721733</v>
      </c>
      <c r="H255" s="143" cm="1">
        <f t="array" aca="1" ref="H255" ca="1">SUM(INDIRECT("'"&amp;TOTALCustomerSheets&amp;"'!"&amp;ADDRESS(ROW(),COLUMN())))</f>
        <v>2857216.8203312368</v>
      </c>
      <c r="I255" s="143" cm="1">
        <f t="array" aca="1" ref="I255" ca="1">SUM(INDIRECT("'"&amp;TOTALCustomerSheets&amp;"'!"&amp;ADDRESS(ROW(),COLUMN())))</f>
        <v>247622.30143079665</v>
      </c>
      <c r="J255" s="143" cm="1">
        <f t="array" aca="1" ref="J255" ca="1">SUM(INDIRECT("'"&amp;TOTALCustomerSheets&amp;"'!"&amp;ADDRESS(ROW(),COLUMN())))</f>
        <v>232955.97608886453</v>
      </c>
      <c r="K255" s="143" cm="1">
        <f t="array" aca="1" ref="K255" ca="1">SUM(INDIRECT("'"&amp;TOTALCustomerSheets&amp;"'!"&amp;ADDRESS(ROW(),COLUMN())))</f>
        <v>13408.169759111472</v>
      </c>
      <c r="L255" s="143" cm="1">
        <f t="array" aca="1" ref="L255" ca="1">SUM(INDIRECT("'"&amp;TOTALCustomerSheets&amp;"'!"&amp;ADDRESS(ROW(),COLUMN())))</f>
        <v>1911807.8204244883</v>
      </c>
      <c r="M255" s="143" cm="1">
        <f t="array" aca="1" ref="M255" ca="1">SUM(INDIRECT("'"&amp;TOTALCustomerSheets&amp;"'!"&amp;ADDRESS(ROW(),COLUMN())))</f>
        <v>251003.1095905675</v>
      </c>
      <c r="N255" s="143" cm="1">
        <f t="array" aca="1" ref="N255" ca="1">SUM(INDIRECT("'"&amp;TOTALCustomerSheets&amp;"'!"&amp;ADDRESS(ROW(),COLUMN())))</f>
        <v>0</v>
      </c>
      <c r="O255" s="143" cm="1">
        <f t="array" aca="1" ref="O255" ca="1">SUM(INDIRECT("'"&amp;TOTALCustomerSheets&amp;"'!"&amp;ADDRESS(ROW(),COLUMN())))</f>
        <v>0</v>
      </c>
      <c r="P255" s="143" cm="1">
        <f t="array" aca="1" ref="P255" ca="1">SUM(INDIRECT("'"&amp;TOTALCustomerSheets&amp;"'!"&amp;ADDRESS(ROW(),COLUMN())))</f>
        <v>0</v>
      </c>
      <c r="Q255" s="143" cm="1">
        <f t="array" aca="1" ref="Q255" ca="1">SUM(INDIRECT("'"&amp;TOTALCustomerSheets&amp;"'!"&amp;ADDRESS(ROW(),COLUMN())))</f>
        <v>0</v>
      </c>
      <c r="R255" s="143" cm="1">
        <f t="array" aca="1" ref="R255" ca="1">SUM(INDIRECT("'"&amp;TOTALCustomerSheets&amp;"'!"&amp;ADDRESS(ROW(),COLUMN())))</f>
        <v>0</v>
      </c>
      <c r="S255" s="143" cm="1">
        <f t="array" aca="1" ref="S255" ca="1">SUM(INDIRECT("'"&amp;TOTALCustomerSheets&amp;"'!"&amp;ADDRESS(ROW(),COLUMN())))</f>
        <v>0</v>
      </c>
      <c r="T255" s="143" cm="1">
        <f t="array" aca="1" ref="T255" ca="1">SUM(INDIRECT("'"&amp;TOTALCustomerSheets&amp;"'!"&amp;ADDRESS(ROW(),COLUMN())))</f>
        <v>0</v>
      </c>
      <c r="U255" s="143" cm="1">
        <f t="array" aca="1" ref="U255" ca="1">SUM(INDIRECT("'"&amp;TOTALCustomerSheets&amp;"'!"&amp;ADDRESS(ROW(),COLUMN())))</f>
        <v>0</v>
      </c>
      <c r="V255" s="143" cm="1">
        <f t="array" aca="1" ref="V255" ca="1">SUM(INDIRECT("'"&amp;TOTALCustomerSheets&amp;"'!"&amp;ADDRESS(ROW(),COLUMN())))</f>
        <v>0</v>
      </c>
      <c r="W255" s="143" cm="1">
        <f t="array" aca="1" ref="W255" ca="1">SUM(INDIRECT("'"&amp;TOTALCustomerSheets&amp;"'!"&amp;ADDRESS(ROW(),COLUMN())))</f>
        <v>0</v>
      </c>
      <c r="X255" s="143" cm="1">
        <f t="array" aca="1" ref="X255" ca="1">SUM(INDIRECT("'"&amp;TOTALCustomerSheets&amp;"'!"&amp;ADDRESS(ROW(),COLUMN())))</f>
        <v>0</v>
      </c>
      <c r="Y255" s="143" cm="1">
        <f t="array" aca="1" ref="Y255" ca="1">SUM(INDIRECT("'"&amp;TOTALCustomerSheets&amp;"'!"&amp;ADDRESS(ROW(),COLUMN())))</f>
        <v>0</v>
      </c>
      <c r="Z255" s="143" cm="1">
        <f t="array" aca="1" ref="Z255" ca="1">SUM(INDIRECT("'"&amp;TOTALCustomerSheets&amp;"'!"&amp;ADDRESS(ROW(),COLUMN())))</f>
        <v>0</v>
      </c>
    </row>
    <row r="256" spans="1:26">
      <c r="A256" s="113" t="str">
        <f>IF(ISBLANK('Input-Accounts'!A256),"",'Input-Accounts'!A256)</f>
        <v/>
      </c>
      <c r="B256" s="79" t="str">
        <f>IF(ISBLANK('Input-Accounts'!B256),"",'Input-Accounts'!B256)</f>
        <v/>
      </c>
      <c r="D256" s="144"/>
      <c r="E256" s="143">
        <f t="shared" si="22"/>
        <v>0</v>
      </c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</row>
    <row r="257" spans="1:26">
      <c r="A257" s="113">
        <f>IF(ISBLANK('Input-Accounts'!A257),"",'Input-Accounts'!A257)</f>
        <v>219</v>
      </c>
      <c r="B257" s="81" t="str">
        <f>IF(ISBLANK('Input-Accounts'!B257),"",'Input-Accounts'!B257)</f>
        <v>REVENUE REQUIREMENT AT EQUAL RATES OF RETURN</v>
      </c>
      <c r="D257" s="143"/>
      <c r="E257" s="143">
        <f t="shared" si="22"/>
        <v>0</v>
      </c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</row>
    <row r="258" spans="1:26">
      <c r="A258" s="113">
        <f>IF(ISBLANK('Input-Accounts'!A258),"",'Input-Accounts'!A258)</f>
        <v>220</v>
      </c>
      <c r="B258" s="81" t="str">
        <f>IF(ISBLANK('Input-Accounts'!B258),"",'Input-Accounts'!B258)</f>
        <v>Test Year Expenses at Current Rates</v>
      </c>
      <c r="C258" s="113" t="str">
        <f>IF(ISBLANK('Input-Accounts'!C258),"",'Input-Accounts'!C258)</f>
        <v/>
      </c>
      <c r="D258" s="143" cm="1">
        <f t="array" aca="1" ref="D258" ca="1">SUM(INDIRECT("'"&amp;TOTALCustomerSheets&amp;"'!"&amp;ADDRESS(ROW(),COLUMN())))</f>
        <v>54681745.875294663</v>
      </c>
      <c r="E258" s="143">
        <f t="shared" ca="1" si="22"/>
        <v>0</v>
      </c>
      <c r="F258" s="89"/>
      <c r="G258" s="143" cm="1">
        <f t="array" aca="1" ref="G258" ca="1">SUM(INDIRECT("'"&amp;TOTALCustomerSheets&amp;"'!"&amp;ADDRESS(ROW(),COLUMN())))</f>
        <v>39132737.695710786</v>
      </c>
      <c r="H258" s="143" cm="1">
        <f t="array" aca="1" ref="H258" ca="1">SUM(INDIRECT("'"&amp;TOTALCustomerSheets&amp;"'!"&amp;ADDRESS(ROW(),COLUMN())))</f>
        <v>10002168.773421222</v>
      </c>
      <c r="I258" s="143" cm="1">
        <f t="array" aca="1" ref="I258" ca="1">SUM(INDIRECT("'"&amp;TOTALCustomerSheets&amp;"'!"&amp;ADDRESS(ROW(),COLUMN())))</f>
        <v>952658.30313234555</v>
      </c>
      <c r="J258" s="143" cm="1">
        <f t="array" aca="1" ref="J258" ca="1">SUM(INDIRECT("'"&amp;TOTALCustomerSheets&amp;"'!"&amp;ADDRESS(ROW(),COLUMN())))</f>
        <v>487438.33755724307</v>
      </c>
      <c r="K258" s="143" cm="1">
        <f t="array" aca="1" ref="K258" ca="1">SUM(INDIRECT("'"&amp;TOTALCustomerSheets&amp;"'!"&amp;ADDRESS(ROW(),COLUMN())))</f>
        <v>35480.740046994368</v>
      </c>
      <c r="L258" s="143" cm="1">
        <f t="array" aca="1" ref="L258" ca="1">SUM(INDIRECT("'"&amp;TOTALCustomerSheets&amp;"'!"&amp;ADDRESS(ROW(),COLUMN())))</f>
        <v>3178116.876074655</v>
      </c>
      <c r="M258" s="143" cm="1">
        <f t="array" aca="1" ref="M258" ca="1">SUM(INDIRECT("'"&amp;TOTALCustomerSheets&amp;"'!"&amp;ADDRESS(ROW(),COLUMN())))</f>
        <v>893145.14935141685</v>
      </c>
      <c r="N258" s="143" cm="1">
        <f t="array" aca="1" ref="N258" ca="1">SUM(INDIRECT("'"&amp;TOTALCustomerSheets&amp;"'!"&amp;ADDRESS(ROW(),COLUMN())))</f>
        <v>0</v>
      </c>
      <c r="O258" s="143" cm="1">
        <f t="array" aca="1" ref="O258" ca="1">SUM(INDIRECT("'"&amp;TOTALCustomerSheets&amp;"'!"&amp;ADDRESS(ROW(),COLUMN())))</f>
        <v>0</v>
      </c>
      <c r="P258" s="143" cm="1">
        <f t="array" aca="1" ref="P258" ca="1">SUM(INDIRECT("'"&amp;TOTALCustomerSheets&amp;"'!"&amp;ADDRESS(ROW(),COLUMN())))</f>
        <v>0</v>
      </c>
      <c r="Q258" s="143" cm="1">
        <f t="array" aca="1" ref="Q258" ca="1">SUM(INDIRECT("'"&amp;TOTALCustomerSheets&amp;"'!"&amp;ADDRESS(ROW(),COLUMN())))</f>
        <v>0</v>
      </c>
      <c r="R258" s="143" cm="1">
        <f t="array" aca="1" ref="R258" ca="1">SUM(INDIRECT("'"&amp;TOTALCustomerSheets&amp;"'!"&amp;ADDRESS(ROW(),COLUMN())))</f>
        <v>0</v>
      </c>
      <c r="S258" s="143" cm="1">
        <f t="array" aca="1" ref="S258" ca="1">SUM(INDIRECT("'"&amp;TOTALCustomerSheets&amp;"'!"&amp;ADDRESS(ROW(),COLUMN())))</f>
        <v>0</v>
      </c>
      <c r="T258" s="143" cm="1">
        <f t="array" aca="1" ref="T258" ca="1">SUM(INDIRECT("'"&amp;TOTALCustomerSheets&amp;"'!"&amp;ADDRESS(ROW(),COLUMN())))</f>
        <v>0</v>
      </c>
      <c r="U258" s="143" cm="1">
        <f t="array" aca="1" ref="U258" ca="1">SUM(INDIRECT("'"&amp;TOTALCustomerSheets&amp;"'!"&amp;ADDRESS(ROW(),COLUMN())))</f>
        <v>0</v>
      </c>
      <c r="V258" s="143" cm="1">
        <f t="array" aca="1" ref="V258" ca="1">SUM(INDIRECT("'"&amp;TOTALCustomerSheets&amp;"'!"&amp;ADDRESS(ROW(),COLUMN())))</f>
        <v>0</v>
      </c>
      <c r="W258" s="143" cm="1">
        <f t="array" aca="1" ref="W258" ca="1">SUM(INDIRECT("'"&amp;TOTALCustomerSheets&amp;"'!"&amp;ADDRESS(ROW(),COLUMN())))</f>
        <v>0</v>
      </c>
      <c r="X258" s="143" cm="1">
        <f t="array" aca="1" ref="X258" ca="1">SUM(INDIRECT("'"&amp;TOTALCustomerSheets&amp;"'!"&amp;ADDRESS(ROW(),COLUMN())))</f>
        <v>0</v>
      </c>
      <c r="Y258" s="143" cm="1">
        <f t="array" aca="1" ref="Y258" ca="1">SUM(INDIRECT("'"&amp;TOTALCustomerSheets&amp;"'!"&amp;ADDRESS(ROW(),COLUMN())))</f>
        <v>0</v>
      </c>
      <c r="Z258" s="143" cm="1">
        <f t="array" aca="1" ref="Z258" ca="1">SUM(INDIRECT("'"&amp;TOTALCustomerSheets&amp;"'!"&amp;ADDRESS(ROW(),COLUMN())))</f>
        <v>0</v>
      </c>
    </row>
    <row r="259" spans="1:26">
      <c r="A259" s="113">
        <f>IF(ISBLANK('Input-Accounts'!A259),"",'Input-Accounts'!A259)</f>
        <v>221</v>
      </c>
      <c r="B259" s="81" t="str">
        <f>IF(ISBLANK('Input-Accounts'!B259),"",'Input-Accounts'!B259)</f>
        <v>Return on Rate Base</v>
      </c>
      <c r="C259" s="113" t="str">
        <f>IF(ISBLANK('Input-Accounts'!C259),"",'Input-Accounts'!C259)</f>
        <v/>
      </c>
      <c r="D259" s="143" cm="1">
        <f t="array" aca="1" ref="D259" ca="1">SUM(INDIRECT("'"&amp;TOTALCustomerSheets&amp;"'!"&amp;ADDRESS(ROW(),COLUMN())))</f>
        <v>13143074.935616206</v>
      </c>
      <c r="E259" s="143">
        <f t="shared" ca="1" si="22"/>
        <v>0</v>
      </c>
      <c r="F259" s="89"/>
      <c r="G259" s="143" cm="1">
        <f t="array" aca="1" ref="G259" ca="1">SUM(INDIRECT("'"&amp;TOTALCustomerSheets&amp;"'!"&amp;ADDRESS(ROW(),COLUMN())))</f>
        <v>9757071.2494507264</v>
      </c>
      <c r="H259" s="143" cm="1">
        <f t="array" aca="1" ref="H259" ca="1">SUM(INDIRECT("'"&amp;TOTALCustomerSheets&amp;"'!"&amp;ADDRESS(ROW(),COLUMN())))</f>
        <v>2492647.2280053319</v>
      </c>
      <c r="I259" s="143" cm="1">
        <f t="array" aca="1" ref="I259" ca="1">SUM(INDIRECT("'"&amp;TOTALCustomerSheets&amp;"'!"&amp;ADDRESS(ROW(),COLUMN())))</f>
        <v>215996.33454135261</v>
      </c>
      <c r="J259" s="143" cm="1">
        <f t="array" aca="1" ref="J259" ca="1">SUM(INDIRECT("'"&amp;TOTALCustomerSheets&amp;"'!"&amp;ADDRESS(ROW(),COLUMN())))</f>
        <v>116744.41881315609</v>
      </c>
      <c r="K259" s="143" cm="1">
        <f t="array" aca="1" ref="K259" ca="1">SUM(INDIRECT("'"&amp;TOTALCustomerSheets&amp;"'!"&amp;ADDRESS(ROW(),COLUMN())))</f>
        <v>11295.471261354534</v>
      </c>
      <c r="L259" s="143" cm="1">
        <f t="array" aca="1" ref="L259" ca="1">SUM(INDIRECT("'"&amp;TOTALCustomerSheets&amp;"'!"&amp;ADDRESS(ROW(),COLUMN())))</f>
        <v>421096.09436951258</v>
      </c>
      <c r="M259" s="143" cm="1">
        <f t="array" aca="1" ref="M259" ca="1">SUM(INDIRECT("'"&amp;TOTALCustomerSheets&amp;"'!"&amp;ADDRESS(ROW(),COLUMN())))</f>
        <v>128224.13917477411</v>
      </c>
      <c r="N259" s="143" cm="1">
        <f t="array" aca="1" ref="N259" ca="1">SUM(INDIRECT("'"&amp;TOTALCustomerSheets&amp;"'!"&amp;ADDRESS(ROW(),COLUMN())))</f>
        <v>0</v>
      </c>
      <c r="O259" s="143" cm="1">
        <f t="array" aca="1" ref="O259" ca="1">SUM(INDIRECT("'"&amp;TOTALCustomerSheets&amp;"'!"&amp;ADDRESS(ROW(),COLUMN())))</f>
        <v>0</v>
      </c>
      <c r="P259" s="143" cm="1">
        <f t="array" aca="1" ref="P259" ca="1">SUM(INDIRECT("'"&amp;TOTALCustomerSheets&amp;"'!"&amp;ADDRESS(ROW(),COLUMN())))</f>
        <v>0</v>
      </c>
      <c r="Q259" s="143" cm="1">
        <f t="array" aca="1" ref="Q259" ca="1">SUM(INDIRECT("'"&amp;TOTALCustomerSheets&amp;"'!"&amp;ADDRESS(ROW(),COLUMN())))</f>
        <v>0</v>
      </c>
      <c r="R259" s="143" cm="1">
        <f t="array" aca="1" ref="R259" ca="1">SUM(INDIRECT("'"&amp;TOTALCustomerSheets&amp;"'!"&amp;ADDRESS(ROW(),COLUMN())))</f>
        <v>0</v>
      </c>
      <c r="S259" s="143" cm="1">
        <f t="array" aca="1" ref="S259" ca="1">SUM(INDIRECT("'"&amp;TOTALCustomerSheets&amp;"'!"&amp;ADDRESS(ROW(),COLUMN())))</f>
        <v>0</v>
      </c>
      <c r="T259" s="143" cm="1">
        <f t="array" aca="1" ref="T259" ca="1">SUM(INDIRECT("'"&amp;TOTALCustomerSheets&amp;"'!"&amp;ADDRESS(ROW(),COLUMN())))</f>
        <v>0</v>
      </c>
      <c r="U259" s="143" cm="1">
        <f t="array" aca="1" ref="U259" ca="1">SUM(INDIRECT("'"&amp;TOTALCustomerSheets&amp;"'!"&amp;ADDRESS(ROW(),COLUMN())))</f>
        <v>0</v>
      </c>
      <c r="V259" s="143" cm="1">
        <f t="array" aca="1" ref="V259" ca="1">SUM(INDIRECT("'"&amp;TOTALCustomerSheets&amp;"'!"&amp;ADDRESS(ROW(),COLUMN())))</f>
        <v>0</v>
      </c>
      <c r="W259" s="143" cm="1">
        <f t="array" aca="1" ref="W259" ca="1">SUM(INDIRECT("'"&amp;TOTALCustomerSheets&amp;"'!"&amp;ADDRESS(ROW(),COLUMN())))</f>
        <v>0</v>
      </c>
      <c r="X259" s="143" cm="1">
        <f t="array" aca="1" ref="X259" ca="1">SUM(INDIRECT("'"&amp;TOTALCustomerSheets&amp;"'!"&amp;ADDRESS(ROW(),COLUMN())))</f>
        <v>0</v>
      </c>
      <c r="Y259" s="143" cm="1">
        <f t="array" aca="1" ref="Y259" ca="1">SUM(INDIRECT("'"&amp;TOTALCustomerSheets&amp;"'!"&amp;ADDRESS(ROW(),COLUMN())))</f>
        <v>0</v>
      </c>
      <c r="Z259" s="143" cm="1">
        <f t="array" aca="1" ref="Z259" ca="1">SUM(INDIRECT("'"&amp;TOTALCustomerSheets&amp;"'!"&amp;ADDRESS(ROW(),COLUMN())))</f>
        <v>0</v>
      </c>
    </row>
    <row r="260" spans="1:26">
      <c r="A260" s="113">
        <f>IF(ISBLANK('Input-Accounts'!A260),"",'Input-Accounts'!A260)</f>
        <v>222</v>
      </c>
      <c r="B260" s="81" t="str">
        <f>IF(ISBLANK('Input-Accounts'!B260),"",'Input-Accounts'!B260)</f>
        <v>Gross Up Items</v>
      </c>
      <c r="C260" s="113" t="str">
        <f>IF(ISBLANK('Input-Accounts'!C260),"",'Input-Accounts'!C260)</f>
        <v/>
      </c>
      <c r="D260" s="143" cm="1">
        <f t="array" aca="1" ref="D260" ca="1">SUM(INDIRECT("'"&amp;TOTALCustomerSheets&amp;"'!"&amp;ADDRESS(ROW(),COLUMN())))</f>
        <v>0</v>
      </c>
      <c r="E260" s="143">
        <f t="shared" ca="1" si="22"/>
        <v>0</v>
      </c>
      <c r="F260" s="143"/>
      <c r="G260" s="143" cm="1">
        <f t="array" aca="1" ref="G260" ca="1">SUM(INDIRECT("'"&amp;TOTALCustomerSheets&amp;"'!"&amp;ADDRESS(ROW(),COLUMN())))</f>
        <v>0</v>
      </c>
      <c r="H260" s="143" cm="1">
        <f t="array" aca="1" ref="H260" ca="1">SUM(INDIRECT("'"&amp;TOTALCustomerSheets&amp;"'!"&amp;ADDRESS(ROW(),COLUMN())))</f>
        <v>0</v>
      </c>
      <c r="I260" s="143" cm="1">
        <f t="array" aca="1" ref="I260" ca="1">SUM(INDIRECT("'"&amp;TOTALCustomerSheets&amp;"'!"&amp;ADDRESS(ROW(),COLUMN())))</f>
        <v>0</v>
      </c>
      <c r="J260" s="143" cm="1">
        <f t="array" aca="1" ref="J260" ca="1">SUM(INDIRECT("'"&amp;TOTALCustomerSheets&amp;"'!"&amp;ADDRESS(ROW(),COLUMN())))</f>
        <v>0</v>
      </c>
      <c r="K260" s="143" cm="1">
        <f t="array" aca="1" ref="K260" ca="1">SUM(INDIRECT("'"&amp;TOTALCustomerSheets&amp;"'!"&amp;ADDRESS(ROW(),COLUMN())))</f>
        <v>0</v>
      </c>
      <c r="L260" s="143" cm="1">
        <f t="array" aca="1" ref="L260" ca="1">SUM(INDIRECT("'"&amp;TOTALCustomerSheets&amp;"'!"&amp;ADDRESS(ROW(),COLUMN())))</f>
        <v>0</v>
      </c>
      <c r="M260" s="143" cm="1">
        <f t="array" aca="1" ref="M260" ca="1">SUM(INDIRECT("'"&amp;TOTALCustomerSheets&amp;"'!"&amp;ADDRESS(ROW(),COLUMN())))</f>
        <v>0</v>
      </c>
      <c r="N260" s="143" cm="1">
        <f t="array" aca="1" ref="N260" ca="1">SUM(INDIRECT("'"&amp;TOTALCustomerSheets&amp;"'!"&amp;ADDRESS(ROW(),COLUMN())))</f>
        <v>0</v>
      </c>
      <c r="O260" s="143" cm="1">
        <f t="array" aca="1" ref="O260" ca="1">SUM(INDIRECT("'"&amp;TOTALCustomerSheets&amp;"'!"&amp;ADDRESS(ROW(),COLUMN())))</f>
        <v>0</v>
      </c>
      <c r="P260" s="143" cm="1">
        <f t="array" aca="1" ref="P260" ca="1">SUM(INDIRECT("'"&amp;TOTALCustomerSheets&amp;"'!"&amp;ADDRESS(ROW(),COLUMN())))</f>
        <v>0</v>
      </c>
      <c r="Q260" s="143" cm="1">
        <f t="array" aca="1" ref="Q260" ca="1">SUM(INDIRECT("'"&amp;TOTALCustomerSheets&amp;"'!"&amp;ADDRESS(ROW(),COLUMN())))</f>
        <v>0</v>
      </c>
      <c r="R260" s="143" cm="1">
        <f t="array" aca="1" ref="R260" ca="1">SUM(INDIRECT("'"&amp;TOTALCustomerSheets&amp;"'!"&amp;ADDRESS(ROW(),COLUMN())))</f>
        <v>0</v>
      </c>
      <c r="S260" s="143" cm="1">
        <f t="array" aca="1" ref="S260" ca="1">SUM(INDIRECT("'"&amp;TOTALCustomerSheets&amp;"'!"&amp;ADDRESS(ROW(),COLUMN())))</f>
        <v>0</v>
      </c>
      <c r="T260" s="143" cm="1">
        <f t="array" aca="1" ref="T260" ca="1">SUM(INDIRECT("'"&amp;TOTALCustomerSheets&amp;"'!"&amp;ADDRESS(ROW(),COLUMN())))</f>
        <v>0</v>
      </c>
      <c r="U260" s="143" cm="1">
        <f t="array" aca="1" ref="U260" ca="1">SUM(INDIRECT("'"&amp;TOTALCustomerSheets&amp;"'!"&amp;ADDRESS(ROW(),COLUMN())))</f>
        <v>0</v>
      </c>
      <c r="V260" s="143" cm="1">
        <f t="array" aca="1" ref="V260" ca="1">SUM(INDIRECT("'"&amp;TOTALCustomerSheets&amp;"'!"&amp;ADDRESS(ROW(),COLUMN())))</f>
        <v>0</v>
      </c>
      <c r="W260" s="143" cm="1">
        <f t="array" aca="1" ref="W260" ca="1">SUM(INDIRECT("'"&amp;TOTALCustomerSheets&amp;"'!"&amp;ADDRESS(ROW(),COLUMN())))</f>
        <v>0</v>
      </c>
      <c r="X260" s="143" cm="1">
        <f t="array" aca="1" ref="X260" ca="1">SUM(INDIRECT("'"&amp;TOTALCustomerSheets&amp;"'!"&amp;ADDRESS(ROW(),COLUMN())))</f>
        <v>0</v>
      </c>
      <c r="Y260" s="143" cm="1">
        <f t="array" aca="1" ref="Y260" ca="1">SUM(INDIRECT("'"&amp;TOTALCustomerSheets&amp;"'!"&amp;ADDRESS(ROW(),COLUMN())))</f>
        <v>0</v>
      </c>
      <c r="Z260" s="143" cm="1">
        <f t="array" aca="1" ref="Z260" ca="1">SUM(INDIRECT("'"&amp;TOTALCustomerSheets&amp;"'!"&amp;ADDRESS(ROW(),COLUMN())))</f>
        <v>0</v>
      </c>
    </row>
    <row r="261" spans="1:26">
      <c r="A261" s="113">
        <f>IF(ISBLANK('Input-Accounts'!A261),"",'Input-Accounts'!A261)</f>
        <v>223</v>
      </c>
      <c r="B261" s="133" t="str">
        <f>IF(ISBLANK('Input-Accounts'!B261),"",'Input-Accounts'!B261)</f>
        <v>Federal Income Tax</v>
      </c>
      <c r="C261" s="113" t="str">
        <f>IF(ISBLANK('Input-Accounts'!C261),"",'Input-Accounts'!C261)</f>
        <v/>
      </c>
      <c r="D261" s="143" cm="1">
        <f t="array" aca="1" ref="D261" ca="1">SUM(INDIRECT("'"&amp;TOTALCustomerSheets&amp;"'!"&amp;ADDRESS(ROW(),COLUMN())))</f>
        <v>1633429.3929552017</v>
      </c>
      <c r="E261" s="143">
        <f t="shared" ca="1" si="22"/>
        <v>0</v>
      </c>
      <c r="F261" s="89"/>
      <c r="G261" s="143" cm="1">
        <f t="array" aca="1" ref="G261" ca="1">SUM(INDIRECT("'"&amp;TOTALCustomerSheets&amp;"'!"&amp;ADDRESS(ROW(),COLUMN())))</f>
        <v>1212614.7835330539</v>
      </c>
      <c r="H261" s="143" cm="1">
        <f t="array" aca="1" ref="H261" ca="1">SUM(INDIRECT("'"&amp;TOTALCustomerSheets&amp;"'!"&amp;ADDRESS(ROW(),COLUMN())))</f>
        <v>309787.72231289285</v>
      </c>
      <c r="I261" s="143" cm="1">
        <f t="array" aca="1" ref="I261" ca="1">SUM(INDIRECT("'"&amp;TOTALCustomerSheets&amp;"'!"&amp;ADDRESS(ROW(),COLUMN())))</f>
        <v>26844.156587309964</v>
      </c>
      <c r="J261" s="143" cm="1">
        <f t="array" aca="1" ref="J261" ca="1">SUM(INDIRECT("'"&amp;TOTALCustomerSheets&amp;"'!"&amp;ADDRESS(ROW(),COLUMN())))</f>
        <v>14509.067785661287</v>
      </c>
      <c r="K261" s="143" cm="1">
        <f t="array" aca="1" ref="K261" ca="1">SUM(INDIRECT("'"&amp;TOTALCustomerSheets&amp;"'!"&amp;ADDRESS(ROW(),COLUMN())))</f>
        <v>1403.8080780912956</v>
      </c>
      <c r="L261" s="143" cm="1">
        <f t="array" aca="1" ref="L261" ca="1">SUM(INDIRECT("'"&amp;TOTALCustomerSheets&amp;"'!"&amp;ADDRESS(ROW(),COLUMN())))</f>
        <v>52334.080203549463</v>
      </c>
      <c r="M261" s="143" cm="1">
        <f t="array" aca="1" ref="M261" ca="1">SUM(INDIRECT("'"&amp;TOTALCustomerSheets&amp;"'!"&amp;ADDRESS(ROW(),COLUMN())))</f>
        <v>15935.774454643239</v>
      </c>
      <c r="N261" s="143" cm="1">
        <f t="array" aca="1" ref="N261" ca="1">SUM(INDIRECT("'"&amp;TOTALCustomerSheets&amp;"'!"&amp;ADDRESS(ROW(),COLUMN())))</f>
        <v>0</v>
      </c>
      <c r="O261" s="143" cm="1">
        <f t="array" aca="1" ref="O261" ca="1">SUM(INDIRECT("'"&amp;TOTALCustomerSheets&amp;"'!"&amp;ADDRESS(ROW(),COLUMN())))</f>
        <v>0</v>
      </c>
      <c r="P261" s="143" cm="1">
        <f t="array" aca="1" ref="P261" ca="1">SUM(INDIRECT("'"&amp;TOTALCustomerSheets&amp;"'!"&amp;ADDRESS(ROW(),COLUMN())))</f>
        <v>0</v>
      </c>
      <c r="Q261" s="143" cm="1">
        <f t="array" aca="1" ref="Q261" ca="1">SUM(INDIRECT("'"&amp;TOTALCustomerSheets&amp;"'!"&amp;ADDRESS(ROW(),COLUMN())))</f>
        <v>0</v>
      </c>
      <c r="R261" s="143" cm="1">
        <f t="array" aca="1" ref="R261" ca="1">SUM(INDIRECT("'"&amp;TOTALCustomerSheets&amp;"'!"&amp;ADDRESS(ROW(),COLUMN())))</f>
        <v>0</v>
      </c>
      <c r="S261" s="143" cm="1">
        <f t="array" aca="1" ref="S261" ca="1">SUM(INDIRECT("'"&amp;TOTALCustomerSheets&amp;"'!"&amp;ADDRESS(ROW(),COLUMN())))</f>
        <v>0</v>
      </c>
      <c r="T261" s="143" cm="1">
        <f t="array" aca="1" ref="T261" ca="1">SUM(INDIRECT("'"&amp;TOTALCustomerSheets&amp;"'!"&amp;ADDRESS(ROW(),COLUMN())))</f>
        <v>0</v>
      </c>
      <c r="U261" s="143" cm="1">
        <f t="array" aca="1" ref="U261" ca="1">SUM(INDIRECT("'"&amp;TOTALCustomerSheets&amp;"'!"&amp;ADDRESS(ROW(),COLUMN())))</f>
        <v>0</v>
      </c>
      <c r="V261" s="143" cm="1">
        <f t="array" aca="1" ref="V261" ca="1">SUM(INDIRECT("'"&amp;TOTALCustomerSheets&amp;"'!"&amp;ADDRESS(ROW(),COLUMN())))</f>
        <v>0</v>
      </c>
      <c r="W261" s="143" cm="1">
        <f t="array" aca="1" ref="W261" ca="1">SUM(INDIRECT("'"&amp;TOTALCustomerSheets&amp;"'!"&amp;ADDRESS(ROW(),COLUMN())))</f>
        <v>0</v>
      </c>
      <c r="X261" s="143" cm="1">
        <f t="array" aca="1" ref="X261" ca="1">SUM(INDIRECT("'"&amp;TOTALCustomerSheets&amp;"'!"&amp;ADDRESS(ROW(),COLUMN())))</f>
        <v>0</v>
      </c>
      <c r="Y261" s="143" cm="1">
        <f t="array" aca="1" ref="Y261" ca="1">SUM(INDIRECT("'"&amp;TOTALCustomerSheets&amp;"'!"&amp;ADDRESS(ROW(),COLUMN())))</f>
        <v>0</v>
      </c>
      <c r="Z261" s="143" cm="1">
        <f t="array" aca="1" ref="Z261" ca="1">SUM(INDIRECT("'"&amp;TOTALCustomerSheets&amp;"'!"&amp;ADDRESS(ROW(),COLUMN())))</f>
        <v>0</v>
      </c>
    </row>
    <row r="262" spans="1:26">
      <c r="A262" s="113">
        <f>IF(ISBLANK('Input-Accounts'!A262),"",'Input-Accounts'!A262)</f>
        <v>224</v>
      </c>
      <c r="B262" s="133" t="str">
        <f>IF(ISBLANK('Input-Accounts'!B262),"",'Input-Accounts'!B262)</f>
        <v>State Income Tax</v>
      </c>
      <c r="C262" s="113" t="str">
        <f>IF(ISBLANK('Input-Accounts'!C262),"",'Input-Accounts'!C262)</f>
        <v/>
      </c>
      <c r="D262" s="143" cm="1">
        <f t="array" aca="1" ref="D262" ca="1">SUM(INDIRECT("'"&amp;TOTALCustomerSheets&amp;"'!"&amp;ADDRESS(ROW(),COLUMN())))</f>
        <v>0</v>
      </c>
      <c r="E262" s="143">
        <f t="shared" ca="1" si="22"/>
        <v>0</v>
      </c>
      <c r="F262" s="89"/>
      <c r="G262" s="143" cm="1">
        <f t="array" aca="1" ref="G262" ca="1">SUM(INDIRECT("'"&amp;TOTALCustomerSheets&amp;"'!"&amp;ADDRESS(ROW(),COLUMN())))</f>
        <v>0</v>
      </c>
      <c r="H262" s="143" cm="1">
        <f t="array" aca="1" ref="H262" ca="1">SUM(INDIRECT("'"&amp;TOTALCustomerSheets&amp;"'!"&amp;ADDRESS(ROW(),COLUMN())))</f>
        <v>0</v>
      </c>
      <c r="I262" s="143" cm="1">
        <f t="array" aca="1" ref="I262" ca="1">SUM(INDIRECT("'"&amp;TOTALCustomerSheets&amp;"'!"&amp;ADDRESS(ROW(),COLUMN())))</f>
        <v>0</v>
      </c>
      <c r="J262" s="143" cm="1">
        <f t="array" aca="1" ref="J262" ca="1">SUM(INDIRECT("'"&amp;TOTALCustomerSheets&amp;"'!"&amp;ADDRESS(ROW(),COLUMN())))</f>
        <v>0</v>
      </c>
      <c r="K262" s="143" cm="1">
        <f t="array" aca="1" ref="K262" ca="1">SUM(INDIRECT("'"&amp;TOTALCustomerSheets&amp;"'!"&amp;ADDRESS(ROW(),COLUMN())))</f>
        <v>0</v>
      </c>
      <c r="L262" s="143" cm="1">
        <f t="array" aca="1" ref="L262" ca="1">SUM(INDIRECT("'"&amp;TOTALCustomerSheets&amp;"'!"&amp;ADDRESS(ROW(),COLUMN())))</f>
        <v>0</v>
      </c>
      <c r="M262" s="143" cm="1">
        <f t="array" aca="1" ref="M262" ca="1">SUM(INDIRECT("'"&amp;TOTALCustomerSheets&amp;"'!"&amp;ADDRESS(ROW(),COLUMN())))</f>
        <v>0</v>
      </c>
      <c r="N262" s="143" cm="1">
        <f t="array" aca="1" ref="N262" ca="1">SUM(INDIRECT("'"&amp;TOTALCustomerSheets&amp;"'!"&amp;ADDRESS(ROW(),COLUMN())))</f>
        <v>0</v>
      </c>
      <c r="O262" s="143" cm="1">
        <f t="array" aca="1" ref="O262" ca="1">SUM(INDIRECT("'"&amp;TOTALCustomerSheets&amp;"'!"&amp;ADDRESS(ROW(),COLUMN())))</f>
        <v>0</v>
      </c>
      <c r="P262" s="143" cm="1">
        <f t="array" aca="1" ref="P262" ca="1">SUM(INDIRECT("'"&amp;TOTALCustomerSheets&amp;"'!"&amp;ADDRESS(ROW(),COLUMN())))</f>
        <v>0</v>
      </c>
      <c r="Q262" s="143" cm="1">
        <f t="array" aca="1" ref="Q262" ca="1">SUM(INDIRECT("'"&amp;TOTALCustomerSheets&amp;"'!"&amp;ADDRESS(ROW(),COLUMN())))</f>
        <v>0</v>
      </c>
      <c r="R262" s="143" cm="1">
        <f t="array" aca="1" ref="R262" ca="1">SUM(INDIRECT("'"&amp;TOTALCustomerSheets&amp;"'!"&amp;ADDRESS(ROW(),COLUMN())))</f>
        <v>0</v>
      </c>
      <c r="S262" s="143" cm="1">
        <f t="array" aca="1" ref="S262" ca="1">SUM(INDIRECT("'"&amp;TOTALCustomerSheets&amp;"'!"&amp;ADDRESS(ROW(),COLUMN())))</f>
        <v>0</v>
      </c>
      <c r="T262" s="143" cm="1">
        <f t="array" aca="1" ref="T262" ca="1">SUM(INDIRECT("'"&amp;TOTALCustomerSheets&amp;"'!"&amp;ADDRESS(ROW(),COLUMN())))</f>
        <v>0</v>
      </c>
      <c r="U262" s="143" cm="1">
        <f t="array" aca="1" ref="U262" ca="1">SUM(INDIRECT("'"&amp;TOTALCustomerSheets&amp;"'!"&amp;ADDRESS(ROW(),COLUMN())))</f>
        <v>0</v>
      </c>
      <c r="V262" s="143" cm="1">
        <f t="array" aca="1" ref="V262" ca="1">SUM(INDIRECT("'"&amp;TOTALCustomerSheets&amp;"'!"&amp;ADDRESS(ROW(),COLUMN())))</f>
        <v>0</v>
      </c>
      <c r="W262" s="143" cm="1">
        <f t="array" aca="1" ref="W262" ca="1">SUM(INDIRECT("'"&amp;TOTALCustomerSheets&amp;"'!"&amp;ADDRESS(ROW(),COLUMN())))</f>
        <v>0</v>
      </c>
      <c r="X262" s="143" cm="1">
        <f t="array" aca="1" ref="X262" ca="1">SUM(INDIRECT("'"&amp;TOTALCustomerSheets&amp;"'!"&amp;ADDRESS(ROW(),COLUMN())))</f>
        <v>0</v>
      </c>
      <c r="Y262" s="143" cm="1">
        <f t="array" aca="1" ref="Y262" ca="1">SUM(INDIRECT("'"&amp;TOTALCustomerSheets&amp;"'!"&amp;ADDRESS(ROW(),COLUMN())))</f>
        <v>0</v>
      </c>
      <c r="Z262" s="143" cm="1">
        <f t="array" aca="1" ref="Z262" ca="1">SUM(INDIRECT("'"&amp;TOTALCustomerSheets&amp;"'!"&amp;ADDRESS(ROW(),COLUMN())))</f>
        <v>0</v>
      </c>
    </row>
    <row r="263" spans="1:26">
      <c r="A263" s="113">
        <f>IF(ISBLANK('Input-Accounts'!A263),"",'Input-Accounts'!A263)</f>
        <v>225</v>
      </c>
      <c r="B263" s="133" t="str">
        <f>IF(ISBLANK('Input-Accounts'!B263),"",'Input-Accounts'!B263)</f>
        <v>Uncollectable Account - Increase</v>
      </c>
      <c r="C263" s="113">
        <f>IF(ISBLANK('Input-Accounts'!C263),"",'Input-Accounts'!C263)</f>
        <v>904</v>
      </c>
      <c r="D263" s="143" cm="1">
        <f t="array" aca="1" ref="D263" ca="1">SUM(INDIRECT("'"&amp;TOTALCustomerSheets&amp;"'!"&amp;ADDRESS(ROW(),COLUMN())))</f>
        <v>204645.3009225378</v>
      </c>
      <c r="E263" s="143">
        <f ca="1">IFERROR(IF(D263="",0,IF(D263=0,0,IF(ABS(D263-SUM($G263:$Z263))&lt;Check_Limit,0,1))),1)</f>
        <v>0</v>
      </c>
      <c r="F263" s="89"/>
      <c r="G263" s="143" cm="1">
        <f t="array" aca="1" ref="G263" ca="1">SUM(INDIRECT("'"&amp;TOTALCustomerSheets&amp;"'!"&amp;ADDRESS(ROW(),COLUMN())))</f>
        <v>156706.07324013868</v>
      </c>
      <c r="H263" s="143" cm="1">
        <f t="array" aca="1" ref="H263" ca="1">SUM(INDIRECT("'"&amp;TOTALCustomerSheets&amp;"'!"&amp;ADDRESS(ROW(),COLUMN())))</f>
        <v>41845.773482891927</v>
      </c>
      <c r="I263" s="143" cm="1">
        <f t="array" aca="1" ref="I263" ca="1">SUM(INDIRECT("'"&amp;TOTALCustomerSheets&amp;"'!"&amp;ADDRESS(ROW(),COLUMN())))</f>
        <v>6093.4541995071559</v>
      </c>
      <c r="J263" s="143" cm="1">
        <f t="array" aca="1" ref="J263" ca="1">SUM(INDIRECT("'"&amp;TOTALCustomerSheets&amp;"'!"&amp;ADDRESS(ROW(),COLUMN())))</f>
        <v>0</v>
      </c>
      <c r="K263" s="143" cm="1">
        <f t="array" aca="1" ref="K263" ca="1">SUM(INDIRECT("'"&amp;TOTALCustomerSheets&amp;"'!"&amp;ADDRESS(ROW(),COLUMN())))</f>
        <v>0</v>
      </c>
      <c r="L263" s="143" cm="1">
        <f t="array" aca="1" ref="L263" ca="1">SUM(INDIRECT("'"&amp;TOTALCustomerSheets&amp;"'!"&amp;ADDRESS(ROW(),COLUMN())))</f>
        <v>0</v>
      </c>
      <c r="M263" s="143" cm="1">
        <f t="array" aca="1" ref="M263" ca="1">SUM(INDIRECT("'"&amp;TOTALCustomerSheets&amp;"'!"&amp;ADDRESS(ROW(),COLUMN())))</f>
        <v>0</v>
      </c>
      <c r="N263" s="143" cm="1">
        <f t="array" aca="1" ref="N263" ca="1">SUM(INDIRECT("'"&amp;TOTALCustomerSheets&amp;"'!"&amp;ADDRESS(ROW(),COLUMN())))</f>
        <v>0</v>
      </c>
      <c r="O263" s="143" cm="1">
        <f t="array" aca="1" ref="O263" ca="1">SUM(INDIRECT("'"&amp;TOTALCustomerSheets&amp;"'!"&amp;ADDRESS(ROW(),COLUMN())))</f>
        <v>0</v>
      </c>
      <c r="P263" s="143" cm="1">
        <f t="array" aca="1" ref="P263" ca="1">SUM(INDIRECT("'"&amp;TOTALCustomerSheets&amp;"'!"&amp;ADDRESS(ROW(),COLUMN())))</f>
        <v>0</v>
      </c>
      <c r="Q263" s="143" cm="1">
        <f t="array" aca="1" ref="Q263" ca="1">SUM(INDIRECT("'"&amp;TOTALCustomerSheets&amp;"'!"&amp;ADDRESS(ROW(),COLUMN())))</f>
        <v>0</v>
      </c>
      <c r="R263" s="143" cm="1">
        <f t="array" aca="1" ref="R263" ca="1">SUM(INDIRECT("'"&amp;TOTALCustomerSheets&amp;"'!"&amp;ADDRESS(ROW(),COLUMN())))</f>
        <v>0</v>
      </c>
      <c r="S263" s="143" cm="1">
        <f t="array" aca="1" ref="S263" ca="1">SUM(INDIRECT("'"&amp;TOTALCustomerSheets&amp;"'!"&amp;ADDRESS(ROW(),COLUMN())))</f>
        <v>0</v>
      </c>
      <c r="T263" s="143" cm="1">
        <f t="array" aca="1" ref="T263" ca="1">SUM(INDIRECT("'"&amp;TOTALCustomerSheets&amp;"'!"&amp;ADDRESS(ROW(),COLUMN())))</f>
        <v>0</v>
      </c>
      <c r="U263" s="143" cm="1">
        <f t="array" aca="1" ref="U263" ca="1">SUM(INDIRECT("'"&amp;TOTALCustomerSheets&amp;"'!"&amp;ADDRESS(ROW(),COLUMN())))</f>
        <v>0</v>
      </c>
      <c r="V263" s="143" cm="1">
        <f t="array" aca="1" ref="V263" ca="1">SUM(INDIRECT("'"&amp;TOTALCustomerSheets&amp;"'!"&amp;ADDRESS(ROW(),COLUMN())))</f>
        <v>0</v>
      </c>
      <c r="W263" s="143" cm="1">
        <f t="array" aca="1" ref="W263" ca="1">SUM(INDIRECT("'"&amp;TOTALCustomerSheets&amp;"'!"&amp;ADDRESS(ROW(),COLUMN())))</f>
        <v>0</v>
      </c>
      <c r="X263" s="143" cm="1">
        <f t="array" aca="1" ref="X263" ca="1">SUM(INDIRECT("'"&amp;TOTALCustomerSheets&amp;"'!"&amp;ADDRESS(ROW(),COLUMN())))</f>
        <v>0</v>
      </c>
      <c r="Y263" s="143" cm="1">
        <f t="array" aca="1" ref="Y263" ca="1">SUM(INDIRECT("'"&amp;TOTALCustomerSheets&amp;"'!"&amp;ADDRESS(ROW(),COLUMN())))</f>
        <v>0</v>
      </c>
      <c r="Z263" s="143" cm="1">
        <f t="array" aca="1" ref="Z263" ca="1">SUM(INDIRECT("'"&amp;TOTALCustomerSheets&amp;"'!"&amp;ADDRESS(ROW(),COLUMN())))</f>
        <v>0</v>
      </c>
    </row>
    <row r="264" spans="1:26">
      <c r="A264" s="113">
        <f>IF(ISBLANK('Input-Accounts'!A264),"",'Input-Accounts'!A264)</f>
        <v>226</v>
      </c>
      <c r="B264" s="133" t="str">
        <f>IF(ISBLANK('Input-Accounts'!B264),"",'Input-Accounts'!B264)</f>
        <v>Revenue Taxes</v>
      </c>
      <c r="C264" s="113">
        <f>IF(ISBLANK('Input-Accounts'!C264),"",'Input-Accounts'!C264)</f>
        <v>408.5</v>
      </c>
      <c r="D264" s="143" cm="1">
        <f t="array" aca="1" ref="D264" ca="1">SUM(INDIRECT("'"&amp;TOTALCustomerSheets&amp;"'!"&amp;ADDRESS(ROW(),COLUMN())))</f>
        <v>521280.50283543544</v>
      </c>
      <c r="E264" s="143">
        <f t="shared" ca="1" si="22"/>
        <v>0</v>
      </c>
      <c r="F264" s="89"/>
      <c r="G264" s="143" cm="1">
        <f t="array" aca="1" ref="G264" ca="1">SUM(INDIRECT("'"&amp;TOTALCustomerSheets&amp;"'!"&amp;ADDRESS(ROW(),COLUMN())))</f>
        <v>375751.88383486867</v>
      </c>
      <c r="H264" s="143" cm="1">
        <f t="array" aca="1" ref="H264" ca="1">SUM(INDIRECT("'"&amp;TOTALCustomerSheets&amp;"'!"&amp;ADDRESS(ROW(),COLUMN())))</f>
        <v>96031.27424720148</v>
      </c>
      <c r="I264" s="143" cm="1">
        <f t="array" aca="1" ref="I264" ca="1">SUM(INDIRECT("'"&amp;TOTALCustomerSheets&amp;"'!"&amp;ADDRESS(ROW(),COLUMN())))</f>
        <v>8981.916500242467</v>
      </c>
      <c r="J264" s="143" cm="1">
        <f t="array" aca="1" ref="J264" ca="1">SUM(INDIRECT("'"&amp;TOTALCustomerSheets&amp;"'!"&amp;ADDRESS(ROW(),COLUMN())))</f>
        <v>4643.5609748724282</v>
      </c>
      <c r="K264" s="143" cm="1">
        <f t="array" aca="1" ref="K264" ca="1">SUM(INDIRECT("'"&amp;TOTALCustomerSheets&amp;"'!"&amp;ADDRESS(ROW(),COLUMN())))</f>
        <v>359.50742899169092</v>
      </c>
      <c r="L264" s="143" cm="1">
        <f t="array" aca="1" ref="L264" ca="1">SUM(INDIRECT("'"&amp;TOTALCustomerSheets&amp;"'!"&amp;ADDRESS(ROW(),COLUMN())))</f>
        <v>27662.432788073591</v>
      </c>
      <c r="M264" s="143" cm="1">
        <f t="array" aca="1" ref="M264" ca="1">SUM(INDIRECT("'"&amp;TOTALCustomerSheets&amp;"'!"&amp;ADDRESS(ROW(),COLUMN())))</f>
        <v>7849.9270611851625</v>
      </c>
      <c r="N264" s="143" cm="1">
        <f t="array" aca="1" ref="N264" ca="1">SUM(INDIRECT("'"&amp;TOTALCustomerSheets&amp;"'!"&amp;ADDRESS(ROW(),COLUMN())))</f>
        <v>0</v>
      </c>
      <c r="O264" s="143" cm="1">
        <f t="array" aca="1" ref="O264" ca="1">SUM(INDIRECT("'"&amp;TOTALCustomerSheets&amp;"'!"&amp;ADDRESS(ROW(),COLUMN())))</f>
        <v>0</v>
      </c>
      <c r="P264" s="143" cm="1">
        <f t="array" aca="1" ref="P264" ca="1">SUM(INDIRECT("'"&amp;TOTALCustomerSheets&amp;"'!"&amp;ADDRESS(ROW(),COLUMN())))</f>
        <v>0</v>
      </c>
      <c r="Q264" s="143" cm="1">
        <f t="array" aca="1" ref="Q264" ca="1">SUM(INDIRECT("'"&amp;TOTALCustomerSheets&amp;"'!"&amp;ADDRESS(ROW(),COLUMN())))</f>
        <v>0</v>
      </c>
      <c r="R264" s="143" cm="1">
        <f t="array" aca="1" ref="R264" ca="1">SUM(INDIRECT("'"&amp;TOTALCustomerSheets&amp;"'!"&amp;ADDRESS(ROW(),COLUMN())))</f>
        <v>0</v>
      </c>
      <c r="S264" s="143" cm="1">
        <f t="array" aca="1" ref="S264" ca="1">SUM(INDIRECT("'"&amp;TOTALCustomerSheets&amp;"'!"&amp;ADDRESS(ROW(),COLUMN())))</f>
        <v>0</v>
      </c>
      <c r="T264" s="143" cm="1">
        <f t="array" aca="1" ref="T264" ca="1">SUM(INDIRECT("'"&amp;TOTALCustomerSheets&amp;"'!"&amp;ADDRESS(ROW(),COLUMN())))</f>
        <v>0</v>
      </c>
      <c r="U264" s="143" cm="1">
        <f t="array" aca="1" ref="U264" ca="1">SUM(INDIRECT("'"&amp;TOTALCustomerSheets&amp;"'!"&amp;ADDRESS(ROW(),COLUMN())))</f>
        <v>0</v>
      </c>
      <c r="V264" s="143" cm="1">
        <f t="array" aca="1" ref="V264" ca="1">SUM(INDIRECT("'"&amp;TOTALCustomerSheets&amp;"'!"&amp;ADDRESS(ROW(),COLUMN())))</f>
        <v>0</v>
      </c>
      <c r="W264" s="143" cm="1">
        <f t="array" aca="1" ref="W264" ca="1">SUM(INDIRECT("'"&amp;TOTALCustomerSheets&amp;"'!"&amp;ADDRESS(ROW(),COLUMN())))</f>
        <v>0</v>
      </c>
      <c r="X264" s="143" cm="1">
        <f t="array" aca="1" ref="X264" ca="1">SUM(INDIRECT("'"&amp;TOTALCustomerSheets&amp;"'!"&amp;ADDRESS(ROW(),COLUMN())))</f>
        <v>0</v>
      </c>
      <c r="Y264" s="143" cm="1">
        <f t="array" aca="1" ref="Y264" ca="1">SUM(INDIRECT("'"&amp;TOTALCustomerSheets&amp;"'!"&amp;ADDRESS(ROW(),COLUMN())))</f>
        <v>0</v>
      </c>
      <c r="Z264" s="143" cm="1">
        <f t="array" aca="1" ref="Z264" ca="1">SUM(INDIRECT("'"&amp;TOTALCustomerSheets&amp;"'!"&amp;ADDRESS(ROW(),COLUMN())))</f>
        <v>0</v>
      </c>
    </row>
    <row r="265" spans="1:26" ht="15" thickBot="1">
      <c r="A265" s="113">
        <f>IF(ISBLANK('Input-Accounts'!A265),"",'Input-Accounts'!A265)</f>
        <v>227</v>
      </c>
      <c r="B265" s="81" t="str">
        <f>IF(ISBLANK('Input-Accounts'!B265),"",'Input-Accounts'!B265)</f>
        <v>TOTAL REVENUE REQUIREMENT AT EQUAL RATES OF RETURN</v>
      </c>
      <c r="C265" s="113" t="str">
        <f>IF(ISBLANK('Input-Accounts'!C265),"",'Input-Accounts'!C265)</f>
        <v/>
      </c>
      <c r="D265" s="146" cm="1">
        <f t="array" aca="1" ref="D265" ca="1">SUM(INDIRECT("'"&amp;TOTALCustomerSheets&amp;"'!"&amp;ADDRESS(ROW(),COLUMN())))</f>
        <v>70184176.007624045</v>
      </c>
      <c r="E265" s="143">
        <f t="shared" ca="1" si="22"/>
        <v>0</v>
      </c>
      <c r="G265" s="146" cm="1">
        <f t="array" aca="1" ref="G265" ca="1">SUM(INDIRECT("'"&amp;TOTALCustomerSheets&amp;"'!"&amp;ADDRESS(ROW(),COLUMN())))</f>
        <v>50634881.685769573</v>
      </c>
      <c r="H265" s="146" cm="1">
        <f t="array" aca="1" ref="H265" ca="1">SUM(INDIRECT("'"&amp;TOTALCustomerSheets&amp;"'!"&amp;ADDRESS(ROW(),COLUMN())))</f>
        <v>12942480.771469543</v>
      </c>
      <c r="I265" s="146" cm="1">
        <f t="array" aca="1" ref="I265" ca="1">SUM(INDIRECT("'"&amp;TOTALCustomerSheets&amp;"'!"&amp;ADDRESS(ROW(),COLUMN())))</f>
        <v>1210574.1649607576</v>
      </c>
      <c r="J265" s="146" cm="1">
        <f t="array" aca="1" ref="J265" ca="1">SUM(INDIRECT("'"&amp;TOTALCustomerSheets&amp;"'!"&amp;ADDRESS(ROW(),COLUMN())))</f>
        <v>623335.3851309329</v>
      </c>
      <c r="K265" s="146" cm="1">
        <f t="array" aca="1" ref="K265" ca="1">SUM(INDIRECT("'"&amp;TOTALCustomerSheets&amp;"'!"&amp;ADDRESS(ROW(),COLUMN())))</f>
        <v>48539.526815431884</v>
      </c>
      <c r="L265" s="146" cm="1">
        <f t="array" aca="1" ref="L265" ca="1">SUM(INDIRECT("'"&amp;TOTALCustomerSheets&amp;"'!"&amp;ADDRESS(ROW(),COLUMN())))</f>
        <v>3679209.4834357905</v>
      </c>
      <c r="M265" s="146" cm="1">
        <f t="array" aca="1" ref="M265" ca="1">SUM(INDIRECT("'"&amp;TOTALCustomerSheets&amp;"'!"&amp;ADDRESS(ROW(),COLUMN())))</f>
        <v>1045154.9900420193</v>
      </c>
      <c r="N265" s="146" cm="1">
        <f t="array" aca="1" ref="N265" ca="1">SUM(INDIRECT("'"&amp;TOTALCustomerSheets&amp;"'!"&amp;ADDRESS(ROW(),COLUMN())))</f>
        <v>0</v>
      </c>
      <c r="O265" s="146" cm="1">
        <f t="array" aca="1" ref="O265" ca="1">SUM(INDIRECT("'"&amp;TOTALCustomerSheets&amp;"'!"&amp;ADDRESS(ROW(),COLUMN())))</f>
        <v>0</v>
      </c>
      <c r="P265" s="146" cm="1">
        <f t="array" aca="1" ref="P265" ca="1">SUM(INDIRECT("'"&amp;TOTALCustomerSheets&amp;"'!"&amp;ADDRESS(ROW(),COLUMN())))</f>
        <v>0</v>
      </c>
      <c r="Q265" s="146" cm="1">
        <f t="array" aca="1" ref="Q265" ca="1">SUM(INDIRECT("'"&amp;TOTALCustomerSheets&amp;"'!"&amp;ADDRESS(ROW(),COLUMN())))</f>
        <v>0</v>
      </c>
      <c r="R265" s="146" cm="1">
        <f t="array" aca="1" ref="R265" ca="1">SUM(INDIRECT("'"&amp;TOTALCustomerSheets&amp;"'!"&amp;ADDRESS(ROW(),COLUMN())))</f>
        <v>0</v>
      </c>
      <c r="S265" s="146" cm="1">
        <f t="array" aca="1" ref="S265" ca="1">SUM(INDIRECT("'"&amp;TOTALCustomerSheets&amp;"'!"&amp;ADDRESS(ROW(),COLUMN())))</f>
        <v>0</v>
      </c>
      <c r="T265" s="146" cm="1">
        <f t="array" aca="1" ref="T265" ca="1">SUM(INDIRECT("'"&amp;TOTALCustomerSheets&amp;"'!"&amp;ADDRESS(ROW(),COLUMN())))</f>
        <v>0</v>
      </c>
      <c r="U265" s="146" cm="1">
        <f t="array" aca="1" ref="U265" ca="1">SUM(INDIRECT("'"&amp;TOTALCustomerSheets&amp;"'!"&amp;ADDRESS(ROW(),COLUMN())))</f>
        <v>0</v>
      </c>
      <c r="V265" s="146" cm="1">
        <f t="array" aca="1" ref="V265" ca="1">SUM(INDIRECT("'"&amp;TOTALCustomerSheets&amp;"'!"&amp;ADDRESS(ROW(),COLUMN())))</f>
        <v>0</v>
      </c>
      <c r="W265" s="146" cm="1">
        <f t="array" aca="1" ref="W265" ca="1">SUM(INDIRECT("'"&amp;TOTALCustomerSheets&amp;"'!"&amp;ADDRESS(ROW(),COLUMN())))</f>
        <v>0</v>
      </c>
      <c r="X265" s="146" cm="1">
        <f t="array" aca="1" ref="X265" ca="1">SUM(INDIRECT("'"&amp;TOTALCustomerSheets&amp;"'!"&amp;ADDRESS(ROW(),COLUMN())))</f>
        <v>0</v>
      </c>
      <c r="Y265" s="146" cm="1">
        <f t="array" aca="1" ref="Y265" ca="1">SUM(INDIRECT("'"&amp;TOTALCustomerSheets&amp;"'!"&amp;ADDRESS(ROW(),COLUMN())))</f>
        <v>0</v>
      </c>
      <c r="Z265" s="146" cm="1">
        <f t="array" aca="1" ref="Z265" ca="1">SUM(INDIRECT("'"&amp;TOTALCustomerSheets&amp;"'!"&amp;ADDRESS(ROW(),COLUMN())))</f>
        <v>0</v>
      </c>
    </row>
    <row r="266" spans="1:26" ht="15" thickTop="1">
      <c r="D266" s="143" cm="1">
        <f t="array" aca="1" ref="D266" ca="1">SUM(INDIRECT("'"&amp;TOTALCustomerSheets&amp;"'!"&amp;ADDRESS(ROW(),COLUMN())))</f>
        <v>0</v>
      </c>
      <c r="E266" s="143">
        <f t="shared" ca="1" si="22"/>
        <v>0</v>
      </c>
      <c r="G266" s="143" cm="1">
        <f t="array" aca="1" ref="G266" ca="1">SUM(INDIRECT("'"&amp;TOTALCustomerSheets&amp;"'!"&amp;ADDRESS(ROW(),COLUMN())))</f>
        <v>0</v>
      </c>
      <c r="H266" s="143" cm="1">
        <f t="array" aca="1" ref="H266" ca="1">SUM(INDIRECT("'"&amp;TOTALCustomerSheets&amp;"'!"&amp;ADDRESS(ROW(),COLUMN())))</f>
        <v>0</v>
      </c>
      <c r="I266" s="143" cm="1">
        <f t="array" aca="1" ref="I266" ca="1">SUM(INDIRECT("'"&amp;TOTALCustomerSheets&amp;"'!"&amp;ADDRESS(ROW(),COLUMN())))</f>
        <v>0</v>
      </c>
      <c r="J266" s="143" cm="1">
        <f t="array" aca="1" ref="J266" ca="1">SUM(INDIRECT("'"&amp;TOTALCustomerSheets&amp;"'!"&amp;ADDRESS(ROW(),COLUMN())))</f>
        <v>0</v>
      </c>
      <c r="K266" s="143" cm="1">
        <f t="array" aca="1" ref="K266" ca="1">SUM(INDIRECT("'"&amp;TOTALCustomerSheets&amp;"'!"&amp;ADDRESS(ROW(),COLUMN())))</f>
        <v>0</v>
      </c>
      <c r="L266" s="143" cm="1">
        <f t="array" aca="1" ref="L266" ca="1">SUM(INDIRECT("'"&amp;TOTALCustomerSheets&amp;"'!"&amp;ADDRESS(ROW(),COLUMN())))</f>
        <v>0</v>
      </c>
      <c r="M266" s="143" cm="1">
        <f t="array" aca="1" ref="M266" ca="1">SUM(INDIRECT("'"&amp;TOTALCustomerSheets&amp;"'!"&amp;ADDRESS(ROW(),COLUMN())))</f>
        <v>0</v>
      </c>
      <c r="N266" s="143" cm="1">
        <f t="array" aca="1" ref="N266" ca="1">SUM(INDIRECT("'"&amp;TOTALCustomerSheets&amp;"'!"&amp;ADDRESS(ROW(),COLUMN())))</f>
        <v>0</v>
      </c>
      <c r="O266" s="143" cm="1">
        <f t="array" aca="1" ref="O266" ca="1">SUM(INDIRECT("'"&amp;TOTALCustomerSheets&amp;"'!"&amp;ADDRESS(ROW(),COLUMN())))</f>
        <v>0</v>
      </c>
      <c r="P266" s="143" cm="1">
        <f t="array" aca="1" ref="P266" ca="1">SUM(INDIRECT("'"&amp;TOTALCustomerSheets&amp;"'!"&amp;ADDRESS(ROW(),COLUMN())))</f>
        <v>0</v>
      </c>
      <c r="Q266" s="143" cm="1">
        <f t="array" aca="1" ref="Q266" ca="1">SUM(INDIRECT("'"&amp;TOTALCustomerSheets&amp;"'!"&amp;ADDRESS(ROW(),COLUMN())))</f>
        <v>0</v>
      </c>
      <c r="R266" s="143" cm="1">
        <f t="array" aca="1" ref="R266" ca="1">SUM(INDIRECT("'"&amp;TOTALCustomerSheets&amp;"'!"&amp;ADDRESS(ROW(),COLUMN())))</f>
        <v>0</v>
      </c>
      <c r="S266" s="79" cm="1">
        <f t="array" aca="1" ref="S266" ca="1">SUM(INDIRECT("'"&amp;TOTALCustomerSheets&amp;"'!"&amp;ADDRESS(ROW(),COLUMN())))</f>
        <v>0</v>
      </c>
      <c r="T266" s="79" cm="1">
        <f t="array" aca="1" ref="T266" ca="1">SUM(INDIRECT("'"&amp;TOTALCustomerSheets&amp;"'!"&amp;ADDRESS(ROW(),COLUMN())))</f>
        <v>0</v>
      </c>
      <c r="U266" s="79" cm="1">
        <f t="array" aca="1" ref="U266" ca="1">SUM(INDIRECT("'"&amp;TOTALCustomerSheets&amp;"'!"&amp;ADDRESS(ROW(),COLUMN())))</f>
        <v>0</v>
      </c>
      <c r="V266" s="79" cm="1">
        <f t="array" aca="1" ref="V266" ca="1">SUM(INDIRECT("'"&amp;TOTALCustomerSheets&amp;"'!"&amp;ADDRESS(ROW(),COLUMN())))</f>
        <v>0</v>
      </c>
      <c r="W266" s="79" cm="1">
        <f t="array" aca="1" ref="W266" ca="1">SUM(INDIRECT("'"&amp;TOTALCustomerSheets&amp;"'!"&amp;ADDRESS(ROW(),COLUMN())))</f>
        <v>0</v>
      </c>
      <c r="X266" s="79" cm="1">
        <f t="array" aca="1" ref="X266" ca="1">SUM(INDIRECT("'"&amp;TOTALCustomerSheets&amp;"'!"&amp;ADDRESS(ROW(),COLUMN())))</f>
        <v>0</v>
      </c>
      <c r="Y266" s="79" cm="1">
        <f t="array" aca="1" ref="Y266" ca="1">SUM(INDIRECT("'"&amp;TOTALCustomerSheets&amp;"'!"&amp;ADDRESS(ROW(),COLUMN())))</f>
        <v>0</v>
      </c>
      <c r="Z266" s="79" cm="1">
        <f t="array" aca="1" ref="Z266" ca="1">SUM(INDIRECT("'"&amp;TOTALCustomerSheets&amp;"'!"&amp;ADDRESS(ROW(),COLUMN())))</f>
        <v>0</v>
      </c>
    </row>
    <row r="267" spans="1:26">
      <c r="B267" s="127"/>
      <c r="E267" s="79" t="s">
        <v>383</v>
      </c>
    </row>
    <row r="268" spans="1:26">
      <c r="A268" s="79"/>
      <c r="C268" s="79"/>
    </row>
    <row r="269" spans="1:26" outlineLevel="1">
      <c r="A269" s="79"/>
      <c r="C269" s="79"/>
    </row>
    <row r="270" spans="1:26" outlineLevel="1">
      <c r="A270" s="79"/>
      <c r="C270" s="79"/>
    </row>
    <row r="271" spans="1:26" outlineLevel="1">
      <c r="A271" s="79"/>
      <c r="C271" s="79"/>
    </row>
    <row r="272" spans="1:26" outlineLevel="1">
      <c r="A272" s="79"/>
      <c r="C272" s="79"/>
    </row>
    <row r="273" s="79" customFormat="1" outlineLevel="1"/>
    <row r="274" s="79" customFormat="1" outlineLevel="1"/>
    <row r="275" s="79" customFormat="1" outlineLevel="1"/>
    <row r="276" s="79" customFormat="1" outlineLevel="1"/>
    <row r="277" s="79" customFormat="1" outlineLevel="1"/>
    <row r="278" s="79" customFormat="1" outlineLevel="1"/>
    <row r="279" s="79" customFormat="1" outlineLevel="1"/>
    <row r="280" s="79" customFormat="1" outlineLevel="1"/>
    <row r="281" s="79" customFormat="1" outlineLevel="1"/>
    <row r="282" s="79" customFormat="1" outlineLevel="1"/>
    <row r="283" s="79" customFormat="1" outlineLevel="1"/>
    <row r="284" s="79" customFormat="1" outlineLevel="1"/>
    <row r="285" s="79" customFormat="1" outlineLevel="1"/>
    <row r="286" s="79" customFormat="1" outlineLevel="1"/>
    <row r="287" s="79" customFormat="1" outlineLevel="1"/>
    <row r="288" s="79" customFormat="1" outlineLevel="1"/>
    <row r="289" s="79" customFormat="1" outlineLevel="1"/>
    <row r="290" s="79" customFormat="1" outlineLevel="1"/>
    <row r="291" s="79" customFormat="1" outlineLevel="1"/>
    <row r="292" s="79" customFormat="1" outlineLevel="1"/>
    <row r="293" s="79" customFormat="1" outlineLevel="1"/>
    <row r="294" s="79" customFormat="1" outlineLevel="1"/>
    <row r="295" s="79" customFormat="1" outlineLevel="1"/>
    <row r="296" s="79" customFormat="1" outlineLevel="1"/>
    <row r="297" s="79" customFormat="1" outlineLevel="1"/>
    <row r="298" s="79" customFormat="1" outlineLevel="1"/>
    <row r="299" s="79" customFormat="1" outlineLevel="1"/>
    <row r="300" s="79" customFormat="1" outlineLevel="1"/>
    <row r="301" s="79" customFormat="1" outlineLevel="1"/>
    <row r="302" s="79" customFormat="1" outlineLevel="1"/>
    <row r="303" s="79" customFormat="1" outlineLevel="1"/>
    <row r="304" s="79" customFormat="1"/>
    <row r="305" spans="1:18">
      <c r="A305" s="79"/>
      <c r="C305" s="79"/>
    </row>
    <row r="306" spans="1:18">
      <c r="A306" s="79"/>
      <c r="C306" s="79"/>
    </row>
    <row r="307" spans="1:18">
      <c r="A307" s="79"/>
      <c r="C307" s="79"/>
    </row>
    <row r="311" spans="1:18"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</row>
    <row r="312" spans="1:18"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</row>
  </sheetData>
  <pageMargins left="0.7" right="0.7" top="0.75" bottom="0.75" header="0.3" footer="0.3"/>
  <pageSetup scale="52" pageOrder="overThenDown" orientation="landscape" horizontalDpi="1200" verticalDpi="1200" r:id="rId1"/>
  <rowBreaks count="6" manualBreakCount="6">
    <brk id="63" max="12" man="1"/>
    <brk id="107" max="12" man="1"/>
    <brk id="119" max="12" man="1"/>
    <brk id="152" max="12" man="1"/>
    <brk id="193" max="12" man="1"/>
    <brk id="255" max="12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5">
    <tabColor theme="3"/>
  </sheetPr>
  <dimension ref="A1:AB316"/>
  <sheetViews>
    <sheetView workbookViewId="0"/>
  </sheetViews>
  <sheetFormatPr defaultColWidth="9.15234375" defaultRowHeight="14.6" outlineLevelRow="2" outlineLevelCol="1"/>
  <cols>
    <col min="1" max="1" width="4.84375" style="113" customWidth="1"/>
    <col min="2" max="2" width="60.84375" style="79" bestFit="1" customWidth="1"/>
    <col min="3" max="3" width="9.84375" style="113" customWidth="1"/>
    <col min="4" max="4" width="17.3046875" style="79" bestFit="1" customWidth="1"/>
    <col min="5" max="5" width="6.69140625" style="79" hidden="1" customWidth="1" outlineLevel="1"/>
    <col min="6" max="6" width="21.69140625" style="79" hidden="1" customWidth="1" outlineLevel="1"/>
    <col min="7" max="7" width="15.3828125" style="79" bestFit="1" customWidth="1" collapsed="1"/>
    <col min="8" max="13" width="14.84375" style="79" customWidth="1"/>
    <col min="14" max="26" width="14.84375" style="79" hidden="1" customWidth="1" outlineLevel="1"/>
    <col min="27" max="27" width="9.15234375" style="79" collapsed="1"/>
    <col min="28" max="28" width="9.15234375" style="137"/>
    <col min="29" max="16384" width="9.15234375" style="79"/>
  </cols>
  <sheetData>
    <row r="1" spans="1:28">
      <c r="A1" s="80" t="str">
        <f>'General Inputs'!$D9</f>
        <v>Cascade Natural Gas Corp.</v>
      </c>
      <c r="B1" s="80" t="str">
        <f>'General Inputs'!$D9</f>
        <v>Cascade Natural Gas Corp.</v>
      </c>
    </row>
    <row r="2" spans="1:28">
      <c r="A2" s="80" t="str">
        <f>'General Inputs'!$D10</f>
        <v>Washington Jurisdiction</v>
      </c>
      <c r="B2" s="80"/>
      <c r="I2" s="76"/>
    </row>
    <row r="3" spans="1:28">
      <c r="A3" s="80" t="str">
        <f>'General Inputs'!$D11</f>
        <v>Twelve-Months ended December 31, 2023</v>
      </c>
      <c r="B3" s="80"/>
    </row>
    <row r="4" spans="1:28">
      <c r="A4" s="80" t="str" cm="1">
        <f t="array" aca="1" ref="A4" ca="1">VLOOKUP(_xlfn.TEXTAFTER(CELL("filename",A1),"]"),Contents!B:F,5,FALSE)</f>
        <v>Schedule 5 - Cost of Service Allocation Study Detail by Account</v>
      </c>
      <c r="I4" s="77"/>
    </row>
    <row r="5" spans="1:28">
      <c r="B5" s="113"/>
    </row>
    <row r="6" spans="1:28" ht="34.299999999999997">
      <c r="A6" s="117" t="s">
        <v>1</v>
      </c>
      <c r="B6" s="118" t="s">
        <v>211</v>
      </c>
      <c r="C6" s="117" t="s">
        <v>212</v>
      </c>
      <c r="D6" s="117" t="s">
        <v>213</v>
      </c>
      <c r="E6" s="141" t="s">
        <v>382</v>
      </c>
      <c r="F6" s="117"/>
      <c r="G6" s="142" t="str">
        <f>'General Inputs'!D$17</f>
        <v>Res
503</v>
      </c>
      <c r="H6" s="142" t="str">
        <f>'General Inputs'!E$17</f>
        <v>GSC
504</v>
      </c>
      <c r="I6" s="142" t="str">
        <f>'General Inputs'!F$17</f>
        <v>GSI
505</v>
      </c>
      <c r="J6" s="142" t="str">
        <f>'General Inputs'!G$17</f>
        <v>GSLV
511</v>
      </c>
      <c r="K6" s="142" t="str">
        <f>'General Inputs'!H$17</f>
        <v>Interruptible
570</v>
      </c>
      <c r="L6" s="142" t="str">
        <f>'General Inputs'!I$17</f>
        <v>Transport
663</v>
      </c>
      <c r="M6" s="142" t="str">
        <f>'General Inputs'!J$17</f>
        <v>Spl Contracts</v>
      </c>
      <c r="N6" s="142" t="str">
        <f>'General Inputs'!K$17</f>
        <v>Class 8</v>
      </c>
      <c r="O6" s="142" t="str">
        <f>'General Inputs'!L$17</f>
        <v>Class 9</v>
      </c>
      <c r="P6" s="142" t="str">
        <f>'General Inputs'!M$17</f>
        <v>Class 10</v>
      </c>
      <c r="Q6" s="142" t="str">
        <f>'General Inputs'!N$17</f>
        <v>Class 11</v>
      </c>
      <c r="R6" s="142" t="str">
        <f>'General Inputs'!O$17</f>
        <v>Class 12</v>
      </c>
      <c r="S6" s="142" t="str">
        <f>'General Inputs'!P$17</f>
        <v>Class 13</v>
      </c>
      <c r="T6" s="142" t="str">
        <f>'General Inputs'!Q$17</f>
        <v>Class 14</v>
      </c>
      <c r="U6" s="142" t="str">
        <f>'General Inputs'!R$17</f>
        <v>Class 15</v>
      </c>
      <c r="V6" s="142" t="str">
        <f>'General Inputs'!S$17</f>
        <v>Class 16</v>
      </c>
      <c r="W6" s="142" t="str">
        <f>'General Inputs'!T$17</f>
        <v>Class 17</v>
      </c>
      <c r="X6" s="142" t="str">
        <f>'General Inputs'!U$17</f>
        <v>Class 18</v>
      </c>
      <c r="Y6" s="142" t="str">
        <f>'General Inputs'!V$17</f>
        <v>Class 19</v>
      </c>
      <c r="Z6" s="142" t="str">
        <f>'General Inputs'!W$17</f>
        <v>Class 20</v>
      </c>
      <c r="AB6" s="137" t="s">
        <v>795</v>
      </c>
    </row>
    <row r="7" spans="1:28">
      <c r="E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</row>
    <row r="8" spans="1:28">
      <c r="A8" s="113">
        <f>IF(ISBLANK('Input-Accounts'!A8),"",'Input-Accounts'!A8)</f>
        <v>1</v>
      </c>
      <c r="B8" s="81" t="str">
        <f>IF(ISBLANK('Input-Accounts'!B8),"",'Input-Accounts'!B8)</f>
        <v>RATE BASE</v>
      </c>
      <c r="C8" s="113" t="str">
        <f>IF(ISBLANK('Input-Accounts'!C8),"",'Input-Accounts'!C8)</f>
        <v/>
      </c>
      <c r="D8" s="79" t="str">
        <f>IF(ISBLANK('Input-Accounts'!D8),"",'Input-Accounts'!D8)</f>
        <v/>
      </c>
      <c r="E8" s="143" t="str">
        <f t="shared" ref="E8:E16" si="0">IFERROR(IF(D8="","",IF(D8=0,0,IF(ABS(D8-SUM($G8:$Z8))&lt;Check_Limit,0,1))),1)</f>
        <v/>
      </c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</row>
    <row r="9" spans="1:28">
      <c r="A9" s="113">
        <f>IF(ISBLANK('Input-Accounts'!A9),"",'Input-Accounts'!A9)</f>
        <v>2</v>
      </c>
      <c r="B9" s="81" t="str">
        <f>IF(ISBLANK('Input-Accounts'!B9),"",'Input-Accounts'!B9)</f>
        <v>Plant in Service</v>
      </c>
      <c r="C9" s="113" t="str">
        <f>IF(ISBLANK('Input-Accounts'!C9),"",'Input-Accounts'!C9)</f>
        <v/>
      </c>
      <c r="D9" s="79" t="str">
        <f>IF(ISBLANK('Input-Accounts'!D9),"",'Input-Accounts'!D9)</f>
        <v/>
      </c>
      <c r="E9" s="143" t="str">
        <f t="shared" si="0"/>
        <v/>
      </c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</row>
    <row r="10" spans="1:28" outlineLevel="1">
      <c r="A10" s="113">
        <f>IF(ISBLANK('Input-Accounts'!A10),"",'Input-Accounts'!A10)</f>
        <v>3</v>
      </c>
      <c r="B10" s="81" t="str">
        <f>IF(ISBLANK('Input-Accounts'!B10),"",'Input-Accounts'!B10)</f>
        <v>Intangible Plant</v>
      </c>
      <c r="C10" s="113" t="str">
        <f>IF(ISBLANK('Input-Accounts'!C10),"",'Input-Accounts'!C10)</f>
        <v/>
      </c>
      <c r="D10" s="79" t="str">
        <f>IF(ISBLANK('Input-Accounts'!D10),"",'Input-Accounts'!D10)</f>
        <v/>
      </c>
      <c r="E10" s="143" t="str">
        <f t="shared" si="0"/>
        <v/>
      </c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spans="1:28" outlineLevel="1">
      <c r="A11" s="113">
        <f>IF(ISBLANK('Input-Accounts'!A11),"",'Input-Accounts'!A11)</f>
        <v>4</v>
      </c>
      <c r="B11" s="17" t="str">
        <f>IF(ISBLANK('Input-Accounts'!B11),"",'Input-Accounts'!B11)</f>
        <v>Organization</v>
      </c>
      <c r="C11" s="113">
        <f>IF(ISBLANK('Input-Accounts'!C11),"",'Input-Accounts'!C11)</f>
        <v>301</v>
      </c>
      <c r="D11" s="143">
        <f>IF(ISBLANK('Input-Accounts'!D11),"",'Input-Accounts'!D11)</f>
        <v>114156.01000000001</v>
      </c>
      <c r="E11" s="143">
        <f t="shared" ca="1" si="0"/>
        <v>0</v>
      </c>
      <c r="F11" s="89"/>
      <c r="G11" s="143">
        <f ca="1">SUM(DemandTotal:CustomerTotal!G11)</f>
        <v>54705.720119943726</v>
      </c>
      <c r="H11" s="143">
        <f ca="1">SUM(DemandTotal:CustomerTotal!H11)</f>
        <v>22794.125494057356</v>
      </c>
      <c r="I11" s="143">
        <f ca="1">SUM(DemandTotal:CustomerTotal!I11)</f>
        <v>2302.5659705259823</v>
      </c>
      <c r="J11" s="143">
        <f ca="1">SUM(DemandTotal:CustomerTotal!J11)</f>
        <v>2576.5426744600004</v>
      </c>
      <c r="K11" s="143">
        <f ca="1">SUM(DemandTotal:CustomerTotal!K11)</f>
        <v>155.21069834012209</v>
      </c>
      <c r="L11" s="143">
        <f ca="1">SUM(DemandTotal:CustomerTotal!L11)</f>
        <v>28834.630890813347</v>
      </c>
      <c r="M11" s="143">
        <f ca="1">SUM(DemandTotal:CustomerTotal!M11)</f>
        <v>2787.2141518594972</v>
      </c>
      <c r="N11" s="143">
        <f ca="1">SUM(DemandTotal:CustomerTotal!N11)</f>
        <v>0</v>
      </c>
      <c r="O11" s="143">
        <f ca="1">SUM(DemandTotal:CustomerTotal!O11)</f>
        <v>0</v>
      </c>
      <c r="P11" s="143">
        <f ca="1">SUM(DemandTotal:CustomerTotal!P11)</f>
        <v>0</v>
      </c>
      <c r="Q11" s="143">
        <f ca="1">SUM(DemandTotal:CustomerTotal!Q11)</f>
        <v>0</v>
      </c>
      <c r="R11" s="143">
        <f ca="1">SUM(DemandTotal:CustomerTotal!R11)</f>
        <v>0</v>
      </c>
      <c r="S11" s="143">
        <f ca="1">SUM(DemandTotal:CustomerTotal!S11)</f>
        <v>0</v>
      </c>
      <c r="T11" s="143">
        <f ca="1">SUM(DemandTotal:CustomerTotal!T11)</f>
        <v>0</v>
      </c>
      <c r="U11" s="143">
        <f ca="1">SUM(DemandTotal:CustomerTotal!U11)</f>
        <v>0</v>
      </c>
      <c r="V11" s="143">
        <f ca="1">SUM(DemandTotal:CustomerTotal!V11)</f>
        <v>0</v>
      </c>
      <c r="W11" s="143">
        <f ca="1">SUM(DemandTotal:CustomerTotal!W11)</f>
        <v>0</v>
      </c>
      <c r="X11" s="143">
        <f ca="1">SUM(DemandTotal:CustomerTotal!X11)</f>
        <v>0</v>
      </c>
      <c r="Y11" s="143">
        <f ca="1">SUM(DemandTotal:CustomerTotal!Y11)</f>
        <v>0</v>
      </c>
      <c r="Z11" s="143">
        <f ca="1">SUM(DemandTotal:CustomerTotal!Z11)</f>
        <v>0</v>
      </c>
      <c r="AB11" s="279">
        <f>'B - COS Results'!D230</f>
        <v>301</v>
      </c>
    </row>
    <row r="12" spans="1:28" outlineLevel="1">
      <c r="A12" s="113">
        <f>IF(ISBLANK('Input-Accounts'!A12),"",'Input-Accounts'!A12)</f>
        <v>5</v>
      </c>
      <c r="B12" s="17" t="str">
        <f>IF(ISBLANK('Input-Accounts'!B12),"",'Input-Accounts'!B12)</f>
        <v>Franchises &amp; Consents</v>
      </c>
      <c r="C12" s="113">
        <f>IF(ISBLANK('Input-Accounts'!C12),"",'Input-Accounts'!C12)</f>
        <v>302</v>
      </c>
      <c r="D12" s="143">
        <f>IF(ISBLANK('Input-Accounts'!D12),"",'Input-Accounts'!D12)</f>
        <v>138157.95000000001</v>
      </c>
      <c r="E12" s="143">
        <f t="shared" ca="1" si="0"/>
        <v>0</v>
      </c>
      <c r="F12" s="89"/>
      <c r="G12" s="143">
        <f ca="1">SUM(DemandTotal:CustomerTotal!G12)</f>
        <v>66207.903946933497</v>
      </c>
      <c r="H12" s="143">
        <f ca="1">SUM(DemandTotal:CustomerTotal!H12)</f>
        <v>27586.717951176652</v>
      </c>
      <c r="I12" s="143">
        <f ca="1">SUM(DemandTotal:CustomerTotal!I12)</f>
        <v>2786.6933526113094</v>
      </c>
      <c r="J12" s="143">
        <f ca="1">SUM(DemandTotal:CustomerTotal!J12)</f>
        <v>3118.2751919142152</v>
      </c>
      <c r="K12" s="143">
        <f ca="1">SUM(DemandTotal:CustomerTotal!K12)</f>
        <v>187.84461633460796</v>
      </c>
      <c r="L12" s="143">
        <f ca="1">SUM(DemandTotal:CustomerTotal!L12)</f>
        <v>34897.273414526717</v>
      </c>
      <c r="M12" s="143">
        <f ca="1">SUM(DemandTotal:CustomerTotal!M12)</f>
        <v>3373.241526503045</v>
      </c>
      <c r="N12" s="143">
        <f ca="1">SUM(DemandTotal:CustomerTotal!N12)</f>
        <v>0</v>
      </c>
      <c r="O12" s="143">
        <f ca="1">SUM(DemandTotal:CustomerTotal!O12)</f>
        <v>0</v>
      </c>
      <c r="P12" s="143">
        <f ca="1">SUM(DemandTotal:CustomerTotal!P12)</f>
        <v>0</v>
      </c>
      <c r="Q12" s="143">
        <f ca="1">SUM(DemandTotal:CustomerTotal!Q12)</f>
        <v>0</v>
      </c>
      <c r="R12" s="143">
        <f ca="1">SUM(DemandTotal:CustomerTotal!R12)</f>
        <v>0</v>
      </c>
      <c r="S12" s="143">
        <f ca="1">SUM(DemandTotal:CustomerTotal!S12)</f>
        <v>0</v>
      </c>
      <c r="T12" s="143">
        <f ca="1">SUM(DemandTotal:CustomerTotal!T12)</f>
        <v>0</v>
      </c>
      <c r="U12" s="143">
        <f ca="1">SUM(DemandTotal:CustomerTotal!U12)</f>
        <v>0</v>
      </c>
      <c r="V12" s="143">
        <f ca="1">SUM(DemandTotal:CustomerTotal!V12)</f>
        <v>0</v>
      </c>
      <c r="W12" s="143">
        <f ca="1">SUM(DemandTotal:CustomerTotal!W12)</f>
        <v>0</v>
      </c>
      <c r="X12" s="143">
        <f ca="1">SUM(DemandTotal:CustomerTotal!X12)</f>
        <v>0</v>
      </c>
      <c r="Y12" s="143">
        <f ca="1">SUM(DemandTotal:CustomerTotal!Y12)</f>
        <v>0</v>
      </c>
      <c r="Z12" s="143">
        <f ca="1">SUM(DemandTotal:CustomerTotal!Z12)</f>
        <v>0</v>
      </c>
      <c r="AB12" s="279">
        <f>'B - COS Results'!D231</f>
        <v>302</v>
      </c>
    </row>
    <row r="13" spans="1:28" outlineLevel="1">
      <c r="A13" s="113">
        <f>IF(ISBLANK('Input-Accounts'!A13),"",'Input-Accounts'!A13)</f>
        <v>6</v>
      </c>
      <c r="B13" s="17" t="str">
        <f>IF(ISBLANK('Input-Accounts'!B13),"",'Input-Accounts'!B13)</f>
        <v>Misc. Intangible Plant - Plant Related</v>
      </c>
      <c r="C13" s="113">
        <f>IF(ISBLANK('Input-Accounts'!C13),"",'Input-Accounts'!C13)</f>
        <v>303</v>
      </c>
      <c r="D13" s="143">
        <f>IF(ISBLANK('Input-Accounts'!D13),"",'Input-Accounts'!D13)</f>
        <v>36598487.463060394</v>
      </c>
      <c r="E13" s="143">
        <f t="shared" ca="1" si="0"/>
        <v>0</v>
      </c>
      <c r="F13" s="89"/>
      <c r="G13" s="143">
        <f ca="1">SUM(DemandTotal:CustomerTotal!G13)</f>
        <v>17538687.730654314</v>
      </c>
      <c r="H13" s="143">
        <f ca="1">SUM(DemandTotal:CustomerTotal!H13)</f>
        <v>7307810.7418582998</v>
      </c>
      <c r="I13" s="143">
        <f ca="1">SUM(DemandTotal:CustomerTotal!I13)</f>
        <v>738204.07532783109</v>
      </c>
      <c r="J13" s="143">
        <f ca="1">SUM(DemandTotal:CustomerTotal!J13)</f>
        <v>826041.17618743354</v>
      </c>
      <c r="K13" s="143">
        <f ca="1">SUM(DemandTotal:CustomerTotal!K13)</f>
        <v>49760.645955774096</v>
      </c>
      <c r="L13" s="143">
        <f ca="1">SUM(DemandTotal:CustomerTotal!L13)</f>
        <v>9244400.5108395629</v>
      </c>
      <c r="M13" s="143">
        <f ca="1">SUM(DemandTotal:CustomerTotal!M13)</f>
        <v>893582.58223718847</v>
      </c>
      <c r="N13" s="143">
        <f ca="1">SUM(DemandTotal:CustomerTotal!N13)</f>
        <v>0</v>
      </c>
      <c r="O13" s="143">
        <f ca="1">SUM(DemandTotal:CustomerTotal!O13)</f>
        <v>0</v>
      </c>
      <c r="P13" s="143">
        <f ca="1">SUM(DemandTotal:CustomerTotal!P13)</f>
        <v>0</v>
      </c>
      <c r="Q13" s="143">
        <f ca="1">SUM(DemandTotal:CustomerTotal!Q13)</f>
        <v>0</v>
      </c>
      <c r="R13" s="143">
        <f ca="1">SUM(DemandTotal:CustomerTotal!R13)</f>
        <v>0</v>
      </c>
      <c r="S13" s="143">
        <f ca="1">SUM(DemandTotal:CustomerTotal!S13)</f>
        <v>0</v>
      </c>
      <c r="T13" s="143">
        <f ca="1">SUM(DemandTotal:CustomerTotal!T13)</f>
        <v>0</v>
      </c>
      <c r="U13" s="143">
        <f ca="1">SUM(DemandTotal:CustomerTotal!U13)</f>
        <v>0</v>
      </c>
      <c r="V13" s="143">
        <f ca="1">SUM(DemandTotal:CustomerTotal!V13)</f>
        <v>0</v>
      </c>
      <c r="W13" s="143">
        <f ca="1">SUM(DemandTotal:CustomerTotal!W13)</f>
        <v>0</v>
      </c>
      <c r="X13" s="143">
        <f ca="1">SUM(DemandTotal:CustomerTotal!X13)</f>
        <v>0</v>
      </c>
      <c r="Y13" s="143">
        <f ca="1">SUM(DemandTotal:CustomerTotal!Y13)</f>
        <v>0</v>
      </c>
      <c r="Z13" s="143">
        <f ca="1">SUM(DemandTotal:CustomerTotal!Z13)</f>
        <v>0</v>
      </c>
      <c r="AB13" s="279">
        <f>'B - COS Results'!D232</f>
        <v>303</v>
      </c>
    </row>
    <row r="14" spans="1:28" outlineLevel="1">
      <c r="A14" s="113">
        <f>IF(ISBLANK('Input-Accounts'!A14),"",'Input-Accounts'!A14)</f>
        <v>7</v>
      </c>
      <c r="B14" s="17" t="str">
        <f>IF(ISBLANK('Input-Accounts'!B14),"",'Input-Accounts'!B14)</f>
        <v>Misc. Intangible Plant - Throughtput Related</v>
      </c>
      <c r="C14" s="113">
        <f>IF(ISBLANK('Input-Accounts'!C14),"",'Input-Accounts'!C14)</f>
        <v>303</v>
      </c>
      <c r="D14" s="143">
        <f>IF(ISBLANK('Input-Accounts'!D14),"",'Input-Accounts'!D14)</f>
        <v>1407085.6530374277</v>
      </c>
      <c r="E14" s="143">
        <f t="shared" ca="1" si="0"/>
        <v>0</v>
      </c>
      <c r="F14" s="89"/>
      <c r="G14" s="143">
        <f ca="1">SUM(DemandTotal:CustomerTotal!G14)</f>
        <v>141672.22524886319</v>
      </c>
      <c r="H14" s="143">
        <f ca="1">SUM(DemandTotal:CustomerTotal!H14)</f>
        <v>100246.96083728314</v>
      </c>
      <c r="I14" s="143">
        <f ca="1">SUM(DemandTotal:CustomerTotal!I14)</f>
        <v>13276.060413031026</v>
      </c>
      <c r="J14" s="143">
        <f ca="1">SUM(DemandTotal:CustomerTotal!J14)</f>
        <v>18199.209853822987</v>
      </c>
      <c r="K14" s="143">
        <f ca="1">SUM(DemandTotal:CustomerTotal!K14)</f>
        <v>2287.4566500395235</v>
      </c>
      <c r="L14" s="143">
        <f ca="1">SUM(DemandTotal:CustomerTotal!L14)</f>
        <v>932323.84682210209</v>
      </c>
      <c r="M14" s="143">
        <f ca="1">SUM(DemandTotal:CustomerTotal!M14)</f>
        <v>199079.89321228559</v>
      </c>
      <c r="N14" s="143">
        <f ca="1">SUM(DemandTotal:CustomerTotal!N14)</f>
        <v>0</v>
      </c>
      <c r="O14" s="143">
        <f ca="1">SUM(DemandTotal:CustomerTotal!O14)</f>
        <v>0</v>
      </c>
      <c r="P14" s="143">
        <f ca="1">SUM(DemandTotal:CustomerTotal!P14)</f>
        <v>0</v>
      </c>
      <c r="Q14" s="143">
        <f ca="1">SUM(DemandTotal:CustomerTotal!Q14)</f>
        <v>0</v>
      </c>
      <c r="R14" s="143">
        <f ca="1">SUM(DemandTotal:CustomerTotal!R14)</f>
        <v>0</v>
      </c>
      <c r="S14" s="143">
        <f ca="1">SUM(DemandTotal:CustomerTotal!S14)</f>
        <v>0</v>
      </c>
      <c r="T14" s="143">
        <f ca="1">SUM(DemandTotal:CustomerTotal!T14)</f>
        <v>0</v>
      </c>
      <c r="U14" s="143">
        <f ca="1">SUM(DemandTotal:CustomerTotal!U14)</f>
        <v>0</v>
      </c>
      <c r="V14" s="143">
        <f ca="1">SUM(DemandTotal:CustomerTotal!V14)</f>
        <v>0</v>
      </c>
      <c r="W14" s="143">
        <f ca="1">SUM(DemandTotal:CustomerTotal!W14)</f>
        <v>0</v>
      </c>
      <c r="X14" s="143">
        <f ca="1">SUM(DemandTotal:CustomerTotal!X14)</f>
        <v>0</v>
      </c>
      <c r="Y14" s="143">
        <f ca="1">SUM(DemandTotal:CustomerTotal!Y14)</f>
        <v>0</v>
      </c>
      <c r="Z14" s="143">
        <f ca="1">SUM(DemandTotal:CustomerTotal!Z14)</f>
        <v>0</v>
      </c>
      <c r="AB14" s="280">
        <f>AB13</f>
        <v>303</v>
      </c>
    </row>
    <row r="15" spans="1:28" outlineLevel="1">
      <c r="A15" s="113">
        <f>IF(ISBLANK('Input-Accounts'!A15),"",'Input-Accounts'!A15)</f>
        <v>8</v>
      </c>
      <c r="B15" s="17" t="str">
        <f>IF(ISBLANK('Input-Accounts'!B15),"",'Input-Accounts'!B15)</f>
        <v>Misc. Intangible Plant - Customer Related</v>
      </c>
      <c r="C15" s="113">
        <f>IF(ISBLANK('Input-Accounts'!C15),"",'Input-Accounts'!C15)</f>
        <v>303</v>
      </c>
      <c r="D15" s="143">
        <f>IF(ISBLANK('Input-Accounts'!D15),"",'Input-Accounts'!D15)</f>
        <v>19001027.60096918</v>
      </c>
      <c r="E15" s="143">
        <f t="shared" ca="1" si="0"/>
        <v>0</v>
      </c>
      <c r="F15" s="89"/>
      <c r="G15" s="143">
        <f ca="1">SUM(DemandTotal:CustomerTotal!G15)</f>
        <v>16680105.251852416</v>
      </c>
      <c r="H15" s="143">
        <f ca="1">SUM(DemandTotal:CustomerTotal!H15)</f>
        <v>2255593.6496177823</v>
      </c>
      <c r="I15" s="143">
        <f ca="1">SUM(DemandTotal:CustomerTotal!I15)</f>
        <v>40371.668229707924</v>
      </c>
      <c r="J15" s="143">
        <f ca="1">SUM(DemandTotal:CustomerTotal!J15)</f>
        <v>8074.333645941585</v>
      </c>
      <c r="K15" s="143">
        <f ca="1">SUM(DemandTotal:CustomerTotal!K15)</f>
        <v>570.91248001607164</v>
      </c>
      <c r="L15" s="143">
        <f ca="1">SUM(DemandTotal:CustomerTotal!L15)</f>
        <v>15740.872663300263</v>
      </c>
      <c r="M15" s="143">
        <f ca="1">SUM(DemandTotal:CustomerTotal!M15)</f>
        <v>570.91248001607164</v>
      </c>
      <c r="N15" s="143">
        <f ca="1">SUM(DemandTotal:CustomerTotal!N15)</f>
        <v>0</v>
      </c>
      <c r="O15" s="143">
        <f ca="1">SUM(DemandTotal:CustomerTotal!O15)</f>
        <v>0</v>
      </c>
      <c r="P15" s="143">
        <f ca="1">SUM(DemandTotal:CustomerTotal!P15)</f>
        <v>0</v>
      </c>
      <c r="Q15" s="143">
        <f ca="1">SUM(DemandTotal:CustomerTotal!Q15)</f>
        <v>0</v>
      </c>
      <c r="R15" s="143">
        <f ca="1">SUM(DemandTotal:CustomerTotal!R15)</f>
        <v>0</v>
      </c>
      <c r="S15" s="143">
        <f ca="1">SUM(DemandTotal:CustomerTotal!S15)</f>
        <v>0</v>
      </c>
      <c r="T15" s="143">
        <f ca="1">SUM(DemandTotal:CustomerTotal!T15)</f>
        <v>0</v>
      </c>
      <c r="U15" s="143">
        <f ca="1">SUM(DemandTotal:CustomerTotal!U15)</f>
        <v>0</v>
      </c>
      <c r="V15" s="143">
        <f ca="1">SUM(DemandTotal:CustomerTotal!V15)</f>
        <v>0</v>
      </c>
      <c r="W15" s="143">
        <f ca="1">SUM(DemandTotal:CustomerTotal!W15)</f>
        <v>0</v>
      </c>
      <c r="X15" s="143">
        <f ca="1">SUM(DemandTotal:CustomerTotal!X15)</f>
        <v>0</v>
      </c>
      <c r="Y15" s="143">
        <f ca="1">SUM(DemandTotal:CustomerTotal!Y15)</f>
        <v>0</v>
      </c>
      <c r="Z15" s="143">
        <f ca="1">SUM(DemandTotal:CustomerTotal!Z15)</f>
        <v>0</v>
      </c>
      <c r="AB15" s="280">
        <f>AB14</f>
        <v>303</v>
      </c>
    </row>
    <row r="16" spans="1:28" outlineLevel="1">
      <c r="A16" s="113">
        <f>IF(ISBLANK('Input-Accounts'!A16),"",'Input-Accounts'!A16)</f>
        <v>9</v>
      </c>
      <c r="B16" s="79" t="str">
        <f>IF(ISBLANK('Input-Accounts'!B16),"",'Input-Accounts'!B16)</f>
        <v>Subtotal - Intangible Plant</v>
      </c>
      <c r="C16" s="113" t="str">
        <f>IF(ISBLANK('Input-Accounts'!C16),"",'Input-Accounts'!C16)</f>
        <v/>
      </c>
      <c r="D16" s="144">
        <f>IF(ISBLANK('Input-Accounts'!D16),"",'Input-Accounts'!D16)</f>
        <v>57258914.677067004</v>
      </c>
      <c r="E16" s="143">
        <f t="shared" ca="1" si="0"/>
        <v>0</v>
      </c>
      <c r="G16" s="144">
        <f ca="1">SUM(DemandTotal:CustomerTotal!G16)</f>
        <v>34481378.83182247</v>
      </c>
      <c r="H16" s="144">
        <f ca="1">SUM(DemandTotal:CustomerTotal!H16)</f>
        <v>9714032.1957585998</v>
      </c>
      <c r="I16" s="144">
        <f ca="1">SUM(DemandTotal:CustomerTotal!I16)</f>
        <v>796941.06329370732</v>
      </c>
      <c r="J16" s="144">
        <f ca="1">SUM(DemandTotal:CustomerTotal!J16)</f>
        <v>858009.53755357233</v>
      </c>
      <c r="K16" s="144">
        <f ca="1">SUM(DemandTotal:CustomerTotal!K16)</f>
        <v>52962.070400504417</v>
      </c>
      <c r="L16" s="144">
        <f ca="1">SUM(DemandTotal:CustomerTotal!L16)</f>
        <v>10256197.134630304</v>
      </c>
      <c r="M16" s="144">
        <f ca="1">SUM(DemandTotal:CustomerTotal!M16)</f>
        <v>1099393.8436078527</v>
      </c>
      <c r="N16" s="144">
        <f ca="1">SUM(DemandTotal:CustomerTotal!N16)</f>
        <v>0</v>
      </c>
      <c r="O16" s="144">
        <f ca="1">SUM(DemandTotal:CustomerTotal!O16)</f>
        <v>0</v>
      </c>
      <c r="P16" s="144">
        <f ca="1">SUM(DemandTotal:CustomerTotal!P16)</f>
        <v>0</v>
      </c>
      <c r="Q16" s="144">
        <f ca="1">SUM(DemandTotal:CustomerTotal!Q16)</f>
        <v>0</v>
      </c>
      <c r="R16" s="144">
        <f ca="1">SUM(DemandTotal:CustomerTotal!R16)</f>
        <v>0</v>
      </c>
      <c r="S16" s="144">
        <f ca="1">SUM(DemandTotal:CustomerTotal!S16)</f>
        <v>0</v>
      </c>
      <c r="T16" s="144">
        <f ca="1">SUM(DemandTotal:CustomerTotal!T16)</f>
        <v>0</v>
      </c>
      <c r="U16" s="144">
        <f ca="1">SUM(DemandTotal:CustomerTotal!U16)</f>
        <v>0</v>
      </c>
      <c r="V16" s="144">
        <f ca="1">SUM(DemandTotal:CustomerTotal!V16)</f>
        <v>0</v>
      </c>
      <c r="W16" s="144">
        <f ca="1">SUM(DemandTotal:CustomerTotal!W16)</f>
        <v>0</v>
      </c>
      <c r="X16" s="144">
        <f ca="1">SUM(DemandTotal:CustomerTotal!X16)</f>
        <v>0</v>
      </c>
      <c r="Y16" s="144">
        <f ca="1">SUM(DemandTotal:CustomerTotal!Y16)</f>
        <v>0</v>
      </c>
      <c r="Z16" s="144">
        <f ca="1">SUM(DemandTotal:CustomerTotal!Z16)</f>
        <v>0</v>
      </c>
    </row>
    <row r="17" spans="1:28" outlineLevel="1">
      <c r="A17" s="113" t="str">
        <f>IF(ISBLANK('Input-Accounts'!A17),"",'Input-Accounts'!A17)</f>
        <v/>
      </c>
      <c r="B17" s="79" t="str">
        <f>IF(ISBLANK('Input-Accounts'!B17),"",'Input-Accounts'!B17)</f>
        <v/>
      </c>
      <c r="D17" s="143"/>
      <c r="E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</row>
    <row r="18" spans="1:28" outlineLevel="1">
      <c r="A18" s="113">
        <f>IF(ISBLANK('Input-Accounts'!A18),"",'Input-Accounts'!A18)</f>
        <v>10</v>
      </c>
      <c r="B18" s="81" t="str">
        <f>IF(ISBLANK('Input-Accounts'!B18),"",'Input-Accounts'!B18)</f>
        <v xml:space="preserve">Transmission plant </v>
      </c>
      <c r="D18" s="143"/>
      <c r="E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</row>
    <row r="19" spans="1:28" outlineLevel="1">
      <c r="A19" s="113">
        <f>IF(ISBLANK('Input-Accounts'!A19),"",'Input-Accounts'!A19)</f>
        <v>11</v>
      </c>
      <c r="B19" s="17" t="str">
        <f>IF(ISBLANK('Input-Accounts'!B19),"",'Input-Accounts'!B19)</f>
        <v>Land and Land Rights</v>
      </c>
      <c r="C19" s="113">
        <f>IF(ISBLANK('Input-Accounts'!C19),"",'Input-Accounts'!C19)</f>
        <v>365.1</v>
      </c>
      <c r="D19" s="143">
        <f>IF(ISBLANK('Input-Accounts'!D19),"",'Input-Accounts'!D19)</f>
        <v>1409620.97</v>
      </c>
      <c r="E19" s="143">
        <f t="shared" ref="E19:E26" ca="1" si="1">IFERROR(IF(D19="","",IF(D19=0,0,IF(ABS(D19-SUM($G19:$Z19))&lt;Check_Limit,0,1))),1)</f>
        <v>0</v>
      </c>
      <c r="F19" s="89"/>
      <c r="G19" s="143">
        <f ca="1">SUM(DemandTotal:CustomerTotal!G19)</f>
        <v>261062.01184795218</v>
      </c>
      <c r="H19" s="143">
        <f ca="1">SUM(DemandTotal:CustomerTotal!H19)</f>
        <v>179099.88373254958</v>
      </c>
      <c r="I19" s="143">
        <f ca="1">SUM(DemandTotal:CustomerTotal!I19)</f>
        <v>19461.740692871383</v>
      </c>
      <c r="J19" s="143">
        <f ca="1">SUM(DemandTotal:CustomerTotal!J19)</f>
        <v>24466.277349159245</v>
      </c>
      <c r="K19" s="143">
        <f ca="1">SUM(DemandTotal:CustomerTotal!K19)</f>
        <v>2417.5154503843237</v>
      </c>
      <c r="L19" s="143">
        <f ca="1">SUM(DemandTotal:CustomerTotal!L19)</f>
        <v>747565.68912444625</v>
      </c>
      <c r="M19" s="143">
        <f ca="1">SUM(DemandTotal:CustomerTotal!M19)</f>
        <v>175547.85180263713</v>
      </c>
      <c r="N19" s="143">
        <f ca="1">SUM(DemandTotal:CustomerTotal!N19)</f>
        <v>0</v>
      </c>
      <c r="O19" s="143">
        <f ca="1">SUM(DemandTotal:CustomerTotal!O19)</f>
        <v>0</v>
      </c>
      <c r="P19" s="143">
        <f ca="1">SUM(DemandTotal:CustomerTotal!P19)</f>
        <v>0</v>
      </c>
      <c r="Q19" s="143">
        <f ca="1">SUM(DemandTotal:CustomerTotal!Q19)</f>
        <v>0</v>
      </c>
      <c r="R19" s="143">
        <f ca="1">SUM(DemandTotal:CustomerTotal!R19)</f>
        <v>0</v>
      </c>
      <c r="S19" s="143">
        <f ca="1">SUM(DemandTotal:CustomerTotal!S19)</f>
        <v>0</v>
      </c>
      <c r="T19" s="143">
        <f ca="1">SUM(DemandTotal:CustomerTotal!T19)</f>
        <v>0</v>
      </c>
      <c r="U19" s="143">
        <f ca="1">SUM(DemandTotal:CustomerTotal!U19)</f>
        <v>0</v>
      </c>
      <c r="V19" s="143">
        <f ca="1">SUM(DemandTotal:CustomerTotal!V19)</f>
        <v>0</v>
      </c>
      <c r="W19" s="143">
        <f ca="1">SUM(DemandTotal:CustomerTotal!W19)</f>
        <v>0</v>
      </c>
      <c r="X19" s="143">
        <f ca="1">SUM(DemandTotal:CustomerTotal!X19)</f>
        <v>0</v>
      </c>
      <c r="Y19" s="143">
        <f ca="1">SUM(DemandTotal:CustomerTotal!Y19)</f>
        <v>0</v>
      </c>
      <c r="Z19" s="143">
        <f ca="1">SUM(DemandTotal:CustomerTotal!Z19)</f>
        <v>0</v>
      </c>
      <c r="AB19" s="279">
        <f>'B - COS Results'!D247</f>
        <v>365.1</v>
      </c>
    </row>
    <row r="20" spans="1:28" outlineLevel="1">
      <c r="A20" s="113">
        <f>IF(ISBLANK('Input-Accounts'!A20),"",'Input-Accounts'!A20)</f>
        <v>12</v>
      </c>
      <c r="B20" s="17" t="str">
        <f>IF(ISBLANK('Input-Accounts'!B20),"",'Input-Accounts'!B20)</f>
        <v>Structures and improvements</v>
      </c>
      <c r="C20" s="113">
        <f>IF(ISBLANK('Input-Accounts'!C20),"",'Input-Accounts'!C20)</f>
        <v>366</v>
      </c>
      <c r="D20" s="143">
        <f>IF(ISBLANK('Input-Accounts'!D20),"",'Input-Accounts'!D20)</f>
        <v>124315.06</v>
      </c>
      <c r="E20" s="143">
        <f t="shared" ca="1" si="1"/>
        <v>0</v>
      </c>
      <c r="F20" s="89"/>
      <c r="G20" s="143">
        <f ca="1">SUM(DemandTotal:CustomerTotal!G20)</f>
        <v>23023.167473593196</v>
      </c>
      <c r="H20" s="143">
        <f ca="1">SUM(DemandTotal:CustomerTotal!H20)</f>
        <v>15794.893284118018</v>
      </c>
      <c r="I20" s="143">
        <f ca="1">SUM(DemandTotal:CustomerTotal!I20)</f>
        <v>1716.3390112866634</v>
      </c>
      <c r="J20" s="143">
        <f ca="1">SUM(DemandTotal:CustomerTotal!J20)</f>
        <v>2157.6911817914943</v>
      </c>
      <c r="K20" s="143">
        <f ca="1">SUM(DemandTotal:CustomerTotal!K20)</f>
        <v>213.20169369036432</v>
      </c>
      <c r="L20" s="143">
        <f ca="1">SUM(DemandTotal:CustomerTotal!L20)</f>
        <v>65928.129245584991</v>
      </c>
      <c r="M20" s="143">
        <f ca="1">SUM(DemandTotal:CustomerTotal!M20)</f>
        <v>15481.638109935286</v>
      </c>
      <c r="N20" s="143">
        <f ca="1">SUM(DemandTotal:CustomerTotal!N20)</f>
        <v>0</v>
      </c>
      <c r="O20" s="143">
        <f ca="1">SUM(DemandTotal:CustomerTotal!O20)</f>
        <v>0</v>
      </c>
      <c r="P20" s="143">
        <f ca="1">SUM(DemandTotal:CustomerTotal!P20)</f>
        <v>0</v>
      </c>
      <c r="Q20" s="143">
        <f ca="1">SUM(DemandTotal:CustomerTotal!Q20)</f>
        <v>0</v>
      </c>
      <c r="R20" s="143">
        <f ca="1">SUM(DemandTotal:CustomerTotal!R20)</f>
        <v>0</v>
      </c>
      <c r="S20" s="143">
        <f ca="1">SUM(DemandTotal:CustomerTotal!S20)</f>
        <v>0</v>
      </c>
      <c r="T20" s="143">
        <f ca="1">SUM(DemandTotal:CustomerTotal!T20)</f>
        <v>0</v>
      </c>
      <c r="U20" s="143">
        <f ca="1">SUM(DemandTotal:CustomerTotal!U20)</f>
        <v>0</v>
      </c>
      <c r="V20" s="143">
        <f ca="1">SUM(DemandTotal:CustomerTotal!V20)</f>
        <v>0</v>
      </c>
      <c r="W20" s="143">
        <f ca="1">SUM(DemandTotal:CustomerTotal!W20)</f>
        <v>0</v>
      </c>
      <c r="X20" s="143">
        <f ca="1">SUM(DemandTotal:CustomerTotal!X20)</f>
        <v>0</v>
      </c>
      <c r="Y20" s="143">
        <f ca="1">SUM(DemandTotal:CustomerTotal!Y20)</f>
        <v>0</v>
      </c>
      <c r="Z20" s="143">
        <f ca="1">SUM(DemandTotal:CustomerTotal!Z20)</f>
        <v>0</v>
      </c>
      <c r="AB20" s="279">
        <f>'B - COS Results'!D249</f>
        <v>366</v>
      </c>
    </row>
    <row r="21" spans="1:28" outlineLevel="1">
      <c r="A21" s="113">
        <f>IF(ISBLANK('Input-Accounts'!A21),"",'Input-Accounts'!A21)</f>
        <v>13</v>
      </c>
      <c r="B21" s="17" t="str">
        <f>IF(ISBLANK('Input-Accounts'!B21),"",'Input-Accounts'!B21)</f>
        <v>Mains</v>
      </c>
      <c r="C21" s="113">
        <f>IF(ISBLANK('Input-Accounts'!C21),"",'Input-Accounts'!C21)</f>
        <v>367</v>
      </c>
      <c r="D21" s="143">
        <f>IF(ISBLANK('Input-Accounts'!D21),"",'Input-Accounts'!D21)</f>
        <v>16918251.009999998</v>
      </c>
      <c r="E21" s="143">
        <f t="shared" ca="1" si="1"/>
        <v>0</v>
      </c>
      <c r="F21" s="89"/>
      <c r="G21" s="143">
        <f ca="1">SUM(DemandTotal:CustomerTotal!G21)</f>
        <v>3133262.5859128986</v>
      </c>
      <c r="H21" s="143">
        <f ca="1">SUM(DemandTotal:CustomerTotal!H21)</f>
        <v>2149554.279721796</v>
      </c>
      <c r="I21" s="143">
        <f ca="1">SUM(DemandTotal:CustomerTotal!I21)</f>
        <v>233579.53743659853</v>
      </c>
      <c r="J21" s="143">
        <f ca="1">SUM(DemandTotal:CustomerTotal!J21)</f>
        <v>293643.91583459021</v>
      </c>
      <c r="K21" s="143">
        <f ca="1">SUM(DemandTotal:CustomerTotal!K21)</f>
        <v>29014.986354917226</v>
      </c>
      <c r="L21" s="143">
        <f ca="1">SUM(DemandTotal:CustomerTotal!L21)</f>
        <v>8972272.8621659242</v>
      </c>
      <c r="M21" s="143">
        <f ca="1">SUM(DemandTotal:CustomerTotal!M21)</f>
        <v>2106922.8425732739</v>
      </c>
      <c r="N21" s="143">
        <f ca="1">SUM(DemandTotal:CustomerTotal!N21)</f>
        <v>0</v>
      </c>
      <c r="O21" s="143">
        <f ca="1">SUM(DemandTotal:CustomerTotal!O21)</f>
        <v>0</v>
      </c>
      <c r="P21" s="143">
        <f ca="1">SUM(DemandTotal:CustomerTotal!P21)</f>
        <v>0</v>
      </c>
      <c r="Q21" s="143">
        <f ca="1">SUM(DemandTotal:CustomerTotal!Q21)</f>
        <v>0</v>
      </c>
      <c r="R21" s="143">
        <f ca="1">SUM(DemandTotal:CustomerTotal!R21)</f>
        <v>0</v>
      </c>
      <c r="S21" s="143">
        <f ca="1">SUM(DemandTotal:CustomerTotal!S21)</f>
        <v>0</v>
      </c>
      <c r="T21" s="143">
        <f ca="1">SUM(DemandTotal:CustomerTotal!T21)</f>
        <v>0</v>
      </c>
      <c r="U21" s="143">
        <f ca="1">SUM(DemandTotal:CustomerTotal!U21)</f>
        <v>0</v>
      </c>
      <c r="V21" s="143">
        <f ca="1">SUM(DemandTotal:CustomerTotal!V21)</f>
        <v>0</v>
      </c>
      <c r="W21" s="143">
        <f ca="1">SUM(DemandTotal:CustomerTotal!W21)</f>
        <v>0</v>
      </c>
      <c r="X21" s="143">
        <f ca="1">SUM(DemandTotal:CustomerTotal!X21)</f>
        <v>0</v>
      </c>
      <c r="Y21" s="143">
        <f ca="1">SUM(DemandTotal:CustomerTotal!Y21)</f>
        <v>0</v>
      </c>
      <c r="Z21" s="143">
        <f ca="1">SUM(DemandTotal:CustomerTotal!Z21)</f>
        <v>0</v>
      </c>
      <c r="AB21" s="279">
        <f>'B - COS Results'!D250</f>
        <v>367</v>
      </c>
    </row>
    <row r="22" spans="1:28" outlineLevel="1">
      <c r="A22" s="113">
        <f>IF(ISBLANK('Input-Accounts'!A22),"",'Input-Accounts'!A22)</f>
        <v>14</v>
      </c>
      <c r="B22" s="17" t="str">
        <f>IF(ISBLANK('Input-Accounts'!B22),"",'Input-Accounts'!B22)</f>
        <v>Mains - Direct</v>
      </c>
      <c r="C22" s="113">
        <f>IF(ISBLANK('Input-Accounts'!C22),"",'Input-Accounts'!C22)</f>
        <v>367.1</v>
      </c>
      <c r="D22" s="143">
        <f>IF(ISBLANK('Input-Accounts'!D22),"",'Input-Accounts'!D22)</f>
        <v>336275.62000000005</v>
      </c>
      <c r="E22" s="143">
        <f t="shared" ref="E22" ca="1" si="2">IFERROR(IF(D22="","",IF(D22=0,0,IF(ABS(D22-SUM($G22:$Z22))&lt;Check_Limit,0,1))),1)</f>
        <v>0</v>
      </c>
      <c r="F22" s="89"/>
      <c r="G22" s="143">
        <f ca="1">SUM(DemandTotal:CustomerTotal!G22)</f>
        <v>0</v>
      </c>
      <c r="H22" s="143">
        <f ca="1">SUM(DemandTotal:CustomerTotal!H22)</f>
        <v>0</v>
      </c>
      <c r="I22" s="143">
        <f ca="1">SUM(DemandTotal:CustomerTotal!I22)</f>
        <v>0</v>
      </c>
      <c r="J22" s="143">
        <f ca="1">SUM(DemandTotal:CustomerTotal!J22)</f>
        <v>0</v>
      </c>
      <c r="K22" s="143">
        <f ca="1">SUM(DemandTotal:CustomerTotal!K22)</f>
        <v>0</v>
      </c>
      <c r="L22" s="143">
        <f ca="1">SUM(DemandTotal:CustomerTotal!L22)</f>
        <v>0</v>
      </c>
      <c r="M22" s="143">
        <f ca="1">SUM(DemandTotal:CustomerTotal!M22)</f>
        <v>336275.62000000005</v>
      </c>
      <c r="N22" s="143">
        <f ca="1">SUM(DemandTotal:CustomerTotal!N22)</f>
        <v>0</v>
      </c>
      <c r="O22" s="143">
        <f ca="1">SUM(DemandTotal:CustomerTotal!O22)</f>
        <v>0</v>
      </c>
      <c r="P22" s="143">
        <f ca="1">SUM(DemandTotal:CustomerTotal!P22)</f>
        <v>0</v>
      </c>
      <c r="Q22" s="143">
        <f ca="1">SUM(DemandTotal:CustomerTotal!Q22)</f>
        <v>0</v>
      </c>
      <c r="R22" s="143">
        <f ca="1">SUM(DemandTotal:CustomerTotal!R22)</f>
        <v>0</v>
      </c>
      <c r="S22" s="143">
        <f ca="1">SUM(DemandTotal:CustomerTotal!S22)</f>
        <v>0</v>
      </c>
      <c r="T22" s="143">
        <f ca="1">SUM(DemandTotal:CustomerTotal!T22)</f>
        <v>0</v>
      </c>
      <c r="U22" s="143">
        <f ca="1">SUM(DemandTotal:CustomerTotal!U22)</f>
        <v>0</v>
      </c>
      <c r="V22" s="143">
        <f ca="1">SUM(DemandTotal:CustomerTotal!V22)</f>
        <v>0</v>
      </c>
      <c r="W22" s="143">
        <f ca="1">SUM(DemandTotal:CustomerTotal!W22)</f>
        <v>0</v>
      </c>
      <c r="X22" s="143">
        <f ca="1">SUM(DemandTotal:CustomerTotal!X22)</f>
        <v>0</v>
      </c>
      <c r="Y22" s="143">
        <f ca="1">SUM(DemandTotal:CustomerTotal!Y22)</f>
        <v>0</v>
      </c>
      <c r="Z22" s="143">
        <f ca="1">SUM(DemandTotal:CustomerTotal!Z22)</f>
        <v>0</v>
      </c>
      <c r="AB22" s="280">
        <f>'B - COS Results'!D250</f>
        <v>367</v>
      </c>
    </row>
    <row r="23" spans="1:28" outlineLevel="1">
      <c r="A23" s="113">
        <f>IF(ISBLANK('Input-Accounts'!A23),"",'Input-Accounts'!A23)</f>
        <v>15</v>
      </c>
      <c r="B23" s="17" t="str">
        <f>IF(ISBLANK('Input-Accounts'!B23),"",'Input-Accounts'!B23)</f>
        <v>Compressor station equipment</v>
      </c>
      <c r="C23" s="113">
        <f>IF(ISBLANK('Input-Accounts'!C23),"",'Input-Accounts'!C23)</f>
        <v>368</v>
      </c>
      <c r="D23" s="143">
        <f>IF(ISBLANK('Input-Accounts'!D23),"",'Input-Accounts'!D23)</f>
        <v>0</v>
      </c>
      <c r="E23" s="143">
        <f t="shared" si="1"/>
        <v>0</v>
      </c>
      <c r="F23" s="89"/>
      <c r="G23" s="143">
        <f ca="1">SUM(DemandTotal:CustomerTotal!G23)</f>
        <v>0</v>
      </c>
      <c r="H23" s="143">
        <f ca="1">SUM(DemandTotal:CustomerTotal!H23)</f>
        <v>0</v>
      </c>
      <c r="I23" s="143">
        <f ca="1">SUM(DemandTotal:CustomerTotal!I23)</f>
        <v>0</v>
      </c>
      <c r="J23" s="143">
        <f ca="1">SUM(DemandTotal:CustomerTotal!J23)</f>
        <v>0</v>
      </c>
      <c r="K23" s="143">
        <f ca="1">SUM(DemandTotal:CustomerTotal!K23)</f>
        <v>0</v>
      </c>
      <c r="L23" s="143">
        <f ca="1">SUM(DemandTotal:CustomerTotal!L23)</f>
        <v>0</v>
      </c>
      <c r="M23" s="143">
        <f ca="1">SUM(DemandTotal:CustomerTotal!M23)</f>
        <v>0</v>
      </c>
      <c r="N23" s="143">
        <f ca="1">SUM(DemandTotal:CustomerTotal!N23)</f>
        <v>0</v>
      </c>
      <c r="O23" s="143">
        <f ca="1">SUM(DemandTotal:CustomerTotal!O23)</f>
        <v>0</v>
      </c>
      <c r="P23" s="143">
        <f ca="1">SUM(DemandTotal:CustomerTotal!P23)</f>
        <v>0</v>
      </c>
      <c r="Q23" s="143">
        <f ca="1">SUM(DemandTotal:CustomerTotal!Q23)</f>
        <v>0</v>
      </c>
      <c r="R23" s="143">
        <f ca="1">SUM(DemandTotal:CustomerTotal!R23)</f>
        <v>0</v>
      </c>
      <c r="S23" s="143">
        <f ca="1">SUM(DemandTotal:CustomerTotal!S23)</f>
        <v>0</v>
      </c>
      <c r="T23" s="143">
        <f ca="1">SUM(DemandTotal:CustomerTotal!T23)</f>
        <v>0</v>
      </c>
      <c r="U23" s="143">
        <f ca="1">SUM(DemandTotal:CustomerTotal!U23)</f>
        <v>0</v>
      </c>
      <c r="V23" s="143">
        <f ca="1">SUM(DemandTotal:CustomerTotal!V23)</f>
        <v>0</v>
      </c>
      <c r="W23" s="143">
        <f ca="1">SUM(DemandTotal:CustomerTotal!W23)</f>
        <v>0</v>
      </c>
      <c r="X23" s="143">
        <f ca="1">SUM(DemandTotal:CustomerTotal!X23)</f>
        <v>0</v>
      </c>
      <c r="Y23" s="143">
        <f ca="1">SUM(DemandTotal:CustomerTotal!Y23)</f>
        <v>0</v>
      </c>
      <c r="Z23" s="143">
        <f ca="1">SUM(DemandTotal:CustomerTotal!Z23)</f>
        <v>0</v>
      </c>
      <c r="AB23" s="279">
        <f>'B - COS Results'!D251</f>
        <v>368</v>
      </c>
    </row>
    <row r="24" spans="1:28" outlineLevel="1">
      <c r="A24" s="113">
        <f>IF(ISBLANK('Input-Accounts'!A24),"",'Input-Accounts'!A24)</f>
        <v>16</v>
      </c>
      <c r="B24" s="17" t="str">
        <f>IF(ISBLANK('Input-Accounts'!B24),"",'Input-Accounts'!B24)</f>
        <v>Measuring and regulating station equipment</v>
      </c>
      <c r="C24" s="113">
        <f>IF(ISBLANK('Input-Accounts'!C24),"",'Input-Accounts'!C24)</f>
        <v>369</v>
      </c>
      <c r="D24" s="143">
        <f>IF(ISBLANK('Input-Accounts'!D24),"",'Input-Accounts'!D24)</f>
        <v>135338.4</v>
      </c>
      <c r="E24" s="143">
        <f t="shared" ca="1" si="1"/>
        <v>0</v>
      </c>
      <c r="F24" s="89"/>
      <c r="G24" s="143">
        <f ca="1">SUM(DemandTotal:CustomerTotal!G24)</f>
        <v>25064.691669763462</v>
      </c>
      <c r="H24" s="143">
        <f ca="1">SUM(DemandTotal:CustomerTotal!H24)</f>
        <v>17195.467590517816</v>
      </c>
      <c r="I24" s="143">
        <f ca="1">SUM(DemandTotal:CustomerTotal!I24)</f>
        <v>1868.531259568382</v>
      </c>
      <c r="J24" s="143">
        <f ca="1">SUM(DemandTotal:CustomerTotal!J24)</f>
        <v>2349.0192760054169</v>
      </c>
      <c r="K24" s="143">
        <f ca="1">SUM(DemandTotal:CustomerTotal!K24)</f>
        <v>232.10684289855146</v>
      </c>
      <c r="L24" s="143">
        <f ca="1">SUM(DemandTotal:CustomerTotal!L24)</f>
        <v>71774.148096704288</v>
      </c>
      <c r="M24" s="143">
        <f ca="1">SUM(DemandTotal:CustomerTotal!M24)</f>
        <v>16854.435264542088</v>
      </c>
      <c r="N24" s="143">
        <f ca="1">SUM(DemandTotal:CustomerTotal!N24)</f>
        <v>0</v>
      </c>
      <c r="O24" s="143">
        <f ca="1">SUM(DemandTotal:CustomerTotal!O24)</f>
        <v>0</v>
      </c>
      <c r="P24" s="143">
        <f ca="1">SUM(DemandTotal:CustomerTotal!P24)</f>
        <v>0</v>
      </c>
      <c r="Q24" s="143">
        <f ca="1">SUM(DemandTotal:CustomerTotal!Q24)</f>
        <v>0</v>
      </c>
      <c r="R24" s="143">
        <f ca="1">SUM(DemandTotal:CustomerTotal!R24)</f>
        <v>0</v>
      </c>
      <c r="S24" s="143">
        <f ca="1">SUM(DemandTotal:CustomerTotal!S24)</f>
        <v>0</v>
      </c>
      <c r="T24" s="143">
        <f ca="1">SUM(DemandTotal:CustomerTotal!T24)</f>
        <v>0</v>
      </c>
      <c r="U24" s="143">
        <f ca="1">SUM(DemandTotal:CustomerTotal!U24)</f>
        <v>0</v>
      </c>
      <c r="V24" s="143">
        <f ca="1">SUM(DemandTotal:CustomerTotal!V24)</f>
        <v>0</v>
      </c>
      <c r="W24" s="143">
        <f ca="1">SUM(DemandTotal:CustomerTotal!W24)</f>
        <v>0</v>
      </c>
      <c r="X24" s="143">
        <f ca="1">SUM(DemandTotal:CustomerTotal!X24)</f>
        <v>0</v>
      </c>
      <c r="Y24" s="143">
        <f ca="1">SUM(DemandTotal:CustomerTotal!Y24)</f>
        <v>0</v>
      </c>
      <c r="Z24" s="143">
        <f ca="1">SUM(DemandTotal:CustomerTotal!Z24)</f>
        <v>0</v>
      </c>
      <c r="AB24" s="279">
        <f>'B - COS Results'!D252</f>
        <v>369</v>
      </c>
    </row>
    <row r="25" spans="1:28" outlineLevel="1">
      <c r="A25" s="113">
        <f>IF(ISBLANK('Input-Accounts'!A25),"",'Input-Accounts'!A25)</f>
        <v>17</v>
      </c>
      <c r="B25" s="17" t="str">
        <f>IF(ISBLANK('Input-Accounts'!B25),"",'Input-Accounts'!B25)</f>
        <v>Communication equipment</v>
      </c>
      <c r="C25" s="113">
        <f>IF(ISBLANK('Input-Accounts'!C25),"",'Input-Accounts'!C25)</f>
        <v>370</v>
      </c>
      <c r="D25" s="143">
        <f>IF(ISBLANK('Input-Accounts'!D25),"",'Input-Accounts'!D25)</f>
        <v>0</v>
      </c>
      <c r="E25" s="143">
        <f t="shared" si="1"/>
        <v>0</v>
      </c>
      <c r="F25" s="89"/>
      <c r="G25" s="143">
        <f ca="1">SUM(DemandTotal:CustomerTotal!G25)</f>
        <v>0</v>
      </c>
      <c r="H25" s="143">
        <f ca="1">SUM(DemandTotal:CustomerTotal!H25)</f>
        <v>0</v>
      </c>
      <c r="I25" s="143">
        <f ca="1">SUM(DemandTotal:CustomerTotal!I25)</f>
        <v>0</v>
      </c>
      <c r="J25" s="143">
        <f ca="1">SUM(DemandTotal:CustomerTotal!J25)</f>
        <v>0</v>
      </c>
      <c r="K25" s="143">
        <f ca="1">SUM(DemandTotal:CustomerTotal!K25)</f>
        <v>0</v>
      </c>
      <c r="L25" s="143">
        <f ca="1">SUM(DemandTotal:CustomerTotal!L25)</f>
        <v>0</v>
      </c>
      <c r="M25" s="143">
        <f ca="1">SUM(DemandTotal:CustomerTotal!M25)</f>
        <v>0</v>
      </c>
      <c r="N25" s="143">
        <f ca="1">SUM(DemandTotal:CustomerTotal!N25)</f>
        <v>0</v>
      </c>
      <c r="O25" s="143">
        <f ca="1">SUM(DemandTotal:CustomerTotal!O25)</f>
        <v>0</v>
      </c>
      <c r="P25" s="143">
        <f ca="1">SUM(DemandTotal:CustomerTotal!P25)</f>
        <v>0</v>
      </c>
      <c r="Q25" s="143">
        <f ca="1">SUM(DemandTotal:CustomerTotal!Q25)</f>
        <v>0</v>
      </c>
      <c r="R25" s="143">
        <f ca="1">SUM(DemandTotal:CustomerTotal!R25)</f>
        <v>0</v>
      </c>
      <c r="S25" s="143">
        <f ca="1">SUM(DemandTotal:CustomerTotal!S25)</f>
        <v>0</v>
      </c>
      <c r="T25" s="143">
        <f ca="1">SUM(DemandTotal:CustomerTotal!T25)</f>
        <v>0</v>
      </c>
      <c r="U25" s="143">
        <f ca="1">SUM(DemandTotal:CustomerTotal!U25)</f>
        <v>0</v>
      </c>
      <c r="V25" s="143">
        <f ca="1">SUM(DemandTotal:CustomerTotal!V25)</f>
        <v>0</v>
      </c>
      <c r="W25" s="143">
        <f ca="1">SUM(DemandTotal:CustomerTotal!W25)</f>
        <v>0</v>
      </c>
      <c r="X25" s="143">
        <f ca="1">SUM(DemandTotal:CustomerTotal!X25)</f>
        <v>0</v>
      </c>
      <c r="Y25" s="143">
        <f ca="1">SUM(DemandTotal:CustomerTotal!Y25)</f>
        <v>0</v>
      </c>
      <c r="Z25" s="143">
        <f ca="1">SUM(DemandTotal:CustomerTotal!Z25)</f>
        <v>0</v>
      </c>
      <c r="AB25" s="279">
        <f>'B - COS Results'!D253</f>
        <v>370</v>
      </c>
    </row>
    <row r="26" spans="1:28" outlineLevel="1">
      <c r="A26" s="113">
        <f>IF(ISBLANK('Input-Accounts'!A26),"",'Input-Accounts'!A26)</f>
        <v>18</v>
      </c>
      <c r="B26" s="79" t="str">
        <f>IF(ISBLANK('Input-Accounts'!B26),"",'Input-Accounts'!B26)</f>
        <v xml:space="preserve">Subtotal - Transmission plant </v>
      </c>
      <c r="C26" s="113" t="str">
        <f>IF(ISBLANK('Input-Accounts'!C26),"",'Input-Accounts'!C26)</f>
        <v/>
      </c>
      <c r="D26" s="144">
        <f>IF(ISBLANK('Input-Accounts'!D26),"",'Input-Accounts'!D26)</f>
        <v>18923801.059999999</v>
      </c>
      <c r="E26" s="143">
        <f t="shared" ca="1" si="1"/>
        <v>0</v>
      </c>
      <c r="G26" s="144">
        <f ca="1">SUM(DemandTotal:CustomerTotal!G26)</f>
        <v>3442412.4569042074</v>
      </c>
      <c r="H26" s="144">
        <f ca="1">SUM(DemandTotal:CustomerTotal!H26)</f>
        <v>2361644.5243289815</v>
      </c>
      <c r="I26" s="144">
        <f ca="1">SUM(DemandTotal:CustomerTotal!I26)</f>
        <v>256626.14840032495</v>
      </c>
      <c r="J26" s="144">
        <f ca="1">SUM(DemandTotal:CustomerTotal!J26)</f>
        <v>322616.90364154632</v>
      </c>
      <c r="K26" s="144">
        <f ca="1">SUM(DemandTotal:CustomerTotal!K26)</f>
        <v>31877.810341890465</v>
      </c>
      <c r="L26" s="144">
        <f ca="1">SUM(DemandTotal:CustomerTotal!L26)</f>
        <v>9857540.8286326602</v>
      </c>
      <c r="M26" s="144">
        <f ca="1">SUM(DemandTotal:CustomerTotal!M26)</f>
        <v>2651082.3877503886</v>
      </c>
      <c r="N26" s="144">
        <f ca="1">SUM(DemandTotal:CustomerTotal!N26)</f>
        <v>0</v>
      </c>
      <c r="O26" s="144">
        <f ca="1">SUM(DemandTotal:CustomerTotal!O26)</f>
        <v>0</v>
      </c>
      <c r="P26" s="144">
        <f ca="1">SUM(DemandTotal:CustomerTotal!P26)</f>
        <v>0</v>
      </c>
      <c r="Q26" s="144">
        <f ca="1">SUM(DemandTotal:CustomerTotal!Q26)</f>
        <v>0</v>
      </c>
      <c r="R26" s="144">
        <f ca="1">SUM(DemandTotal:CustomerTotal!R26)</f>
        <v>0</v>
      </c>
      <c r="S26" s="144">
        <f ca="1">SUM(DemandTotal:CustomerTotal!S26)</f>
        <v>0</v>
      </c>
      <c r="T26" s="144">
        <f ca="1">SUM(DemandTotal:CustomerTotal!T26)</f>
        <v>0</v>
      </c>
      <c r="U26" s="144">
        <f ca="1">SUM(DemandTotal:CustomerTotal!U26)</f>
        <v>0</v>
      </c>
      <c r="V26" s="144">
        <f ca="1">SUM(DemandTotal:CustomerTotal!V26)</f>
        <v>0</v>
      </c>
      <c r="W26" s="144">
        <f ca="1">SUM(DemandTotal:CustomerTotal!W26)</f>
        <v>0</v>
      </c>
      <c r="X26" s="144">
        <f ca="1">SUM(DemandTotal:CustomerTotal!X26)</f>
        <v>0</v>
      </c>
      <c r="Y26" s="144">
        <f ca="1">SUM(DemandTotal:CustomerTotal!Y26)</f>
        <v>0</v>
      </c>
      <c r="Z26" s="144">
        <f ca="1">SUM(DemandTotal:CustomerTotal!Z26)</f>
        <v>0</v>
      </c>
    </row>
    <row r="27" spans="1:28" outlineLevel="1">
      <c r="A27" s="113" t="str">
        <f>IF(ISBLANK('Input-Accounts'!A27),"",'Input-Accounts'!A27)</f>
        <v/>
      </c>
      <c r="B27" s="17" t="str">
        <f>IF(ISBLANK('Input-Accounts'!B27),"",'Input-Accounts'!B27)</f>
        <v/>
      </c>
      <c r="C27" s="113" t="str">
        <f>IF(ISBLANK('Input-Accounts'!C27),"",'Input-Accounts'!C27)</f>
        <v/>
      </c>
      <c r="D27" s="143" t="str">
        <f>IF(ISBLANK('Input-Accounts'!D27),"",'Input-Accounts'!D27)</f>
        <v/>
      </c>
      <c r="E27" s="143" t="str">
        <f>IFERROR(IF(D27="","",IF(D27=0,0,IF(ABS(D27-SUM($G27:$Z27))&lt;Check_Limit,0,1))),1)</f>
        <v/>
      </c>
      <c r="F27" s="89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</row>
    <row r="28" spans="1:28" outlineLevel="1">
      <c r="A28" s="113">
        <f>IF(ISBLANK('Input-Accounts'!A28),"",'Input-Accounts'!A28)</f>
        <v>19</v>
      </c>
      <c r="B28" s="81" t="str">
        <f>IF(ISBLANK('Input-Accounts'!B28),"",'Input-Accounts'!B28)</f>
        <v>Distribution Plant</v>
      </c>
      <c r="C28" s="113" t="str">
        <f>IF(ISBLANK('Input-Accounts'!C28),"",'Input-Accounts'!C28)</f>
        <v/>
      </c>
      <c r="D28" s="143" t="str">
        <f>IF(ISBLANK('Input-Accounts'!D28),"",'Input-Accounts'!D28)</f>
        <v/>
      </c>
      <c r="E28" s="143" t="str">
        <f>IFERROR(IF(D28="","",IF(D28=0,0,IF(ABS(D28-SUM($G28:$Z28))&lt;Check_Limit,0,1))),1)</f>
        <v/>
      </c>
      <c r="F28" s="89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</row>
    <row r="29" spans="1:28" outlineLevel="1">
      <c r="A29" s="113">
        <f>IF(ISBLANK('Input-Accounts'!A29),"",'Input-Accounts'!A29)</f>
        <v>20</v>
      </c>
      <c r="B29" s="17" t="str">
        <f>IF(ISBLANK('Input-Accounts'!B29),"",'Input-Accounts'!B29)</f>
        <v>Land and Land Rights</v>
      </c>
      <c r="C29" s="113">
        <f>IF(ISBLANK('Input-Accounts'!C29),"",'Input-Accounts'!C29)</f>
        <v>374</v>
      </c>
      <c r="D29" s="143">
        <f>IF(ISBLANK('Input-Accounts'!D29),"",'Input-Accounts'!D29)</f>
        <v>2632241.5699999998</v>
      </c>
      <c r="E29" s="143">
        <f t="shared" ref="E29:E48" ca="1" si="3">IFERROR(IF(D29="","",IF(D29=0,0,IF(ABS(D29-SUM($G29:$Z29))&lt;Check_Limit,0,1))),1)</f>
        <v>0</v>
      </c>
      <c r="F29" s="89"/>
      <c r="G29" s="143">
        <f ca="1">SUM(DemandTotal:CustomerTotal!G29)</f>
        <v>871439.84792201011</v>
      </c>
      <c r="H29" s="143">
        <f ca="1">SUM(DemandTotal:CustomerTotal!H29)</f>
        <v>600815.55655682995</v>
      </c>
      <c r="I29" s="143">
        <f ca="1">SUM(DemandTotal:CustomerTotal!I29)</f>
        <v>67604.618155160511</v>
      </c>
      <c r="J29" s="143">
        <f ca="1">SUM(DemandTotal:CustomerTotal!J29)</f>
        <v>86456.847190673943</v>
      </c>
      <c r="K29" s="143">
        <f ca="1">SUM(DemandTotal:CustomerTotal!K29)</f>
        <v>4735.6352101463535</v>
      </c>
      <c r="L29" s="143">
        <f ca="1">SUM(DemandTotal:CustomerTotal!L29)</f>
        <v>940316.31408422906</v>
      </c>
      <c r="M29" s="143">
        <f ca="1">SUM(DemandTotal:CustomerTotal!M29)</f>
        <v>60872.750880949992</v>
      </c>
      <c r="N29" s="143">
        <f ca="1">SUM(DemandTotal:CustomerTotal!N29)</f>
        <v>0</v>
      </c>
      <c r="O29" s="143">
        <f ca="1">SUM(DemandTotal:CustomerTotal!O29)</f>
        <v>0</v>
      </c>
      <c r="P29" s="143">
        <f ca="1">SUM(DemandTotal:CustomerTotal!P29)</f>
        <v>0</v>
      </c>
      <c r="Q29" s="143">
        <f ca="1">SUM(DemandTotal:CustomerTotal!Q29)</f>
        <v>0</v>
      </c>
      <c r="R29" s="143">
        <f ca="1">SUM(DemandTotal:CustomerTotal!R29)</f>
        <v>0</v>
      </c>
      <c r="S29" s="143">
        <f ca="1">SUM(DemandTotal:CustomerTotal!S29)</f>
        <v>0</v>
      </c>
      <c r="T29" s="143">
        <f ca="1">SUM(DemandTotal:CustomerTotal!T29)</f>
        <v>0</v>
      </c>
      <c r="U29" s="143">
        <f ca="1">SUM(DemandTotal:CustomerTotal!U29)</f>
        <v>0</v>
      </c>
      <c r="V29" s="143">
        <f ca="1">SUM(DemandTotal:CustomerTotal!V29)</f>
        <v>0</v>
      </c>
      <c r="W29" s="143">
        <f ca="1">SUM(DemandTotal:CustomerTotal!W29)</f>
        <v>0</v>
      </c>
      <c r="X29" s="143">
        <f ca="1">SUM(DemandTotal:CustomerTotal!X29)</f>
        <v>0</v>
      </c>
      <c r="Y29" s="143">
        <f ca="1">SUM(DemandTotal:CustomerTotal!Y29)</f>
        <v>0</v>
      </c>
      <c r="Z29" s="143">
        <f ca="1">SUM(DemandTotal:CustomerTotal!Z29)</f>
        <v>0</v>
      </c>
      <c r="AB29" s="279">
        <f>'B - COS Results'!D256</f>
        <v>374</v>
      </c>
    </row>
    <row r="30" spans="1:28" outlineLevel="1">
      <c r="A30" s="113">
        <f>IF(ISBLANK('Input-Accounts'!A30),"",'Input-Accounts'!A30)</f>
        <v>21</v>
      </c>
      <c r="B30" s="17" t="str">
        <f>IF(ISBLANK('Input-Accounts'!B30),"",'Input-Accounts'!B30)</f>
        <v>Structures and Improvements</v>
      </c>
      <c r="C30" s="113">
        <f>IF(ISBLANK('Input-Accounts'!C30),"",'Input-Accounts'!C30)</f>
        <v>375</v>
      </c>
      <c r="D30" s="143">
        <f>IF(ISBLANK('Input-Accounts'!D30),"",'Input-Accounts'!D30)</f>
        <v>1093278.56</v>
      </c>
      <c r="E30" s="143">
        <f t="shared" ref="E30" ca="1" si="4">IFERROR(IF(D30="","",IF(D30=0,0,IF(ABS(D30-SUM($G30:$Z30))&lt;Check_Limit,0,1))),1)</f>
        <v>0</v>
      </c>
      <c r="F30" s="89"/>
      <c r="G30" s="143">
        <f ca="1">SUM(DemandTotal:CustomerTotal!G30)</f>
        <v>361944.93428002292</v>
      </c>
      <c r="H30" s="143">
        <f ca="1">SUM(DemandTotal:CustomerTotal!H30)</f>
        <v>249543.49706514576</v>
      </c>
      <c r="I30" s="143">
        <f ca="1">SUM(DemandTotal:CustomerTotal!I30)</f>
        <v>28078.988048966854</v>
      </c>
      <c r="J30" s="143">
        <f ca="1">SUM(DemandTotal:CustomerTotal!J30)</f>
        <v>35909.096823039712</v>
      </c>
      <c r="K30" s="143">
        <f ca="1">SUM(DemandTotal:CustomerTotal!K30)</f>
        <v>1966.9047485007629</v>
      </c>
      <c r="L30" s="143">
        <f ca="1">SUM(DemandTotal:CustomerTotal!L30)</f>
        <v>390552.17329711642</v>
      </c>
      <c r="M30" s="143">
        <f ca="1">SUM(DemandTotal:CustomerTotal!M30)</f>
        <v>25282.965737207676</v>
      </c>
      <c r="N30" s="143">
        <f ca="1">SUM(DemandTotal:CustomerTotal!N30)</f>
        <v>0</v>
      </c>
      <c r="O30" s="143">
        <f ca="1">SUM(DemandTotal:CustomerTotal!O30)</f>
        <v>0</v>
      </c>
      <c r="P30" s="143">
        <f ca="1">SUM(DemandTotal:CustomerTotal!P30)</f>
        <v>0</v>
      </c>
      <c r="Q30" s="143">
        <f ca="1">SUM(DemandTotal:CustomerTotal!Q30)</f>
        <v>0</v>
      </c>
      <c r="R30" s="143">
        <f ca="1">SUM(DemandTotal:CustomerTotal!R30)</f>
        <v>0</v>
      </c>
      <c r="S30" s="143">
        <f ca="1">SUM(DemandTotal:CustomerTotal!S30)</f>
        <v>0</v>
      </c>
      <c r="T30" s="143">
        <f ca="1">SUM(DemandTotal:CustomerTotal!T30)</f>
        <v>0</v>
      </c>
      <c r="U30" s="143">
        <f ca="1">SUM(DemandTotal:CustomerTotal!U30)</f>
        <v>0</v>
      </c>
      <c r="V30" s="143">
        <f ca="1">SUM(DemandTotal:CustomerTotal!V30)</f>
        <v>0</v>
      </c>
      <c r="W30" s="143">
        <f ca="1">SUM(DemandTotal:CustomerTotal!W30)</f>
        <v>0</v>
      </c>
      <c r="X30" s="143">
        <f ca="1">SUM(DemandTotal:CustomerTotal!X30)</f>
        <v>0</v>
      </c>
      <c r="Y30" s="143">
        <f ca="1">SUM(DemandTotal:CustomerTotal!Y30)</f>
        <v>0</v>
      </c>
      <c r="Z30" s="143">
        <f ca="1">SUM(DemandTotal:CustomerTotal!Z30)</f>
        <v>0</v>
      </c>
      <c r="AB30" s="279">
        <f>'B - COS Results'!D257</f>
        <v>375</v>
      </c>
    </row>
    <row r="31" spans="1:28" outlineLevel="1">
      <c r="A31" s="113">
        <f>IF(ISBLANK('Input-Accounts'!A31),"",'Input-Accounts'!A31)</f>
        <v>22</v>
      </c>
      <c r="B31" s="17" t="str">
        <f>IF(ISBLANK('Input-Accounts'!B31),"",'Input-Accounts'!B31)</f>
        <v>Mains - High Pressure</v>
      </c>
      <c r="C31" s="113">
        <f>IF(ISBLANK('Input-Accounts'!C31),"",'Input-Accounts'!C31)</f>
        <v>376</v>
      </c>
      <c r="D31" s="143">
        <f>IF(ISBLANK('Input-Accounts'!D31),"",'Input-Accounts'!D31)</f>
        <v>257262887.53146806</v>
      </c>
      <c r="E31" s="143">
        <f t="shared" ca="1" si="3"/>
        <v>0</v>
      </c>
      <c r="F31" s="89"/>
      <c r="G31" s="143">
        <f ca="1">SUM(DemandTotal:CustomerTotal!G31)</f>
        <v>53962106.384621881</v>
      </c>
      <c r="H31" s="143">
        <f ca="1">SUM(DemandTotal:CustomerTotal!H31)</f>
        <v>37032700.388545334</v>
      </c>
      <c r="I31" s="143">
        <f ca="1">SUM(DemandTotal:CustomerTotal!I31)</f>
        <v>4033765.1222765613</v>
      </c>
      <c r="J31" s="143">
        <f ca="1">SUM(DemandTotal:CustomerTotal!J31)</f>
        <v>5077141.6760646971</v>
      </c>
      <c r="K31" s="143">
        <f ca="1">SUM(DemandTotal:CustomerTotal!K31)</f>
        <v>503651.45994037588</v>
      </c>
      <c r="L31" s="143">
        <f ca="1">SUM(DemandTotal:CustomerTotal!L31)</f>
        <v>156653522.50001919</v>
      </c>
      <c r="M31" s="143">
        <f ca="1">SUM(DemandTotal:CustomerTotal!M31)</f>
        <v>0</v>
      </c>
      <c r="N31" s="143">
        <f ca="1">SUM(DemandTotal:CustomerTotal!N31)</f>
        <v>0</v>
      </c>
      <c r="O31" s="143">
        <f ca="1">SUM(DemandTotal:CustomerTotal!O31)</f>
        <v>0</v>
      </c>
      <c r="P31" s="143">
        <f ca="1">SUM(DemandTotal:CustomerTotal!P31)</f>
        <v>0</v>
      </c>
      <c r="Q31" s="143">
        <f ca="1">SUM(DemandTotal:CustomerTotal!Q31)</f>
        <v>0</v>
      </c>
      <c r="R31" s="143">
        <f ca="1">SUM(DemandTotal:CustomerTotal!R31)</f>
        <v>0</v>
      </c>
      <c r="S31" s="143">
        <f ca="1">SUM(DemandTotal:CustomerTotal!S31)</f>
        <v>0</v>
      </c>
      <c r="T31" s="143">
        <f ca="1">SUM(DemandTotal:CustomerTotal!T31)</f>
        <v>0</v>
      </c>
      <c r="U31" s="143">
        <f ca="1">SUM(DemandTotal:CustomerTotal!U31)</f>
        <v>0</v>
      </c>
      <c r="V31" s="143">
        <f ca="1">SUM(DemandTotal:CustomerTotal!V31)</f>
        <v>0</v>
      </c>
      <c r="W31" s="143">
        <f ca="1">SUM(DemandTotal:CustomerTotal!W31)</f>
        <v>0</v>
      </c>
      <c r="X31" s="143">
        <f ca="1">SUM(DemandTotal:CustomerTotal!X31)</f>
        <v>0</v>
      </c>
      <c r="Y31" s="143">
        <f ca="1">SUM(DemandTotal:CustomerTotal!Y31)</f>
        <v>0</v>
      </c>
      <c r="Z31" s="143">
        <f ca="1">SUM(DemandTotal:CustomerTotal!Z31)</f>
        <v>0</v>
      </c>
      <c r="AB31" s="279">
        <f>'B - COS Results'!D258</f>
        <v>376</v>
      </c>
    </row>
    <row r="32" spans="1:28" outlineLevel="1">
      <c r="A32" s="113">
        <f>IF(ISBLANK('Input-Accounts'!A32),"",'Input-Accounts'!A32)</f>
        <v>23</v>
      </c>
      <c r="B32" s="17" t="str">
        <f>IF(ISBLANK('Input-Accounts'!B32),"",'Input-Accounts'!B32)</f>
        <v>Mains Steel IP &gt;6"</v>
      </c>
      <c r="C32" s="113">
        <f>IF(ISBLANK('Input-Accounts'!C32),"",'Input-Accounts'!C32)</f>
        <v>376.1</v>
      </c>
      <c r="D32" s="143">
        <f>IF(ISBLANK('Input-Accounts'!D32),"",'Input-Accounts'!D32)</f>
        <v>9729541.4525282029</v>
      </c>
      <c r="E32" s="143">
        <f t="shared" ref="E32" ca="1" si="5">IFERROR(IF(D32="","",IF(D32=0,0,IF(ABS(D32-SUM($G32:$Z32))&lt;Check_Limit,0,1))),1)</f>
        <v>0</v>
      </c>
      <c r="F32" s="89"/>
      <c r="G32" s="143">
        <f ca="1">SUM(DemandTotal:CustomerTotal!G32)</f>
        <v>2040817.2977172809</v>
      </c>
      <c r="H32" s="143">
        <f ca="1">SUM(DemandTotal:CustomerTotal!H32)</f>
        <v>1400556.4385392992</v>
      </c>
      <c r="I32" s="143">
        <f ca="1">SUM(DemandTotal:CustomerTotal!I32)</f>
        <v>152554.78683123973</v>
      </c>
      <c r="J32" s="143">
        <f ca="1">SUM(DemandTotal:CustomerTotal!J32)</f>
        <v>192014.7164312134</v>
      </c>
      <c r="K32" s="143">
        <f ca="1">SUM(DemandTotal:CustomerTotal!K32)</f>
        <v>19047.822265140505</v>
      </c>
      <c r="L32" s="143">
        <f ca="1">SUM(DemandTotal:CustomerTotal!L32)</f>
        <v>5924550.3907440286</v>
      </c>
      <c r="M32" s="143">
        <f ca="1">SUM(DemandTotal:CustomerTotal!M32)</f>
        <v>0</v>
      </c>
      <c r="N32" s="143">
        <f ca="1">SUM(DemandTotal:CustomerTotal!N32)</f>
        <v>0</v>
      </c>
      <c r="O32" s="143">
        <f ca="1">SUM(DemandTotal:CustomerTotal!O32)</f>
        <v>0</v>
      </c>
      <c r="P32" s="143">
        <f ca="1">SUM(DemandTotal:CustomerTotal!P32)</f>
        <v>0</v>
      </c>
      <c r="Q32" s="143">
        <f ca="1">SUM(DemandTotal:CustomerTotal!Q32)</f>
        <v>0</v>
      </c>
      <c r="R32" s="143">
        <f ca="1">SUM(DemandTotal:CustomerTotal!R32)</f>
        <v>0</v>
      </c>
      <c r="S32" s="143">
        <f ca="1">SUM(DemandTotal:CustomerTotal!S32)</f>
        <v>0</v>
      </c>
      <c r="T32" s="143">
        <f ca="1">SUM(DemandTotal:CustomerTotal!T32)</f>
        <v>0</v>
      </c>
      <c r="U32" s="143">
        <f ca="1">SUM(DemandTotal:CustomerTotal!U32)</f>
        <v>0</v>
      </c>
      <c r="V32" s="143">
        <f ca="1">SUM(DemandTotal:CustomerTotal!V32)</f>
        <v>0</v>
      </c>
      <c r="W32" s="143">
        <f ca="1">SUM(DemandTotal:CustomerTotal!W32)</f>
        <v>0</v>
      </c>
      <c r="X32" s="143">
        <f ca="1">SUM(DemandTotal:CustomerTotal!X32)</f>
        <v>0</v>
      </c>
      <c r="Y32" s="143">
        <f ca="1">SUM(DemandTotal:CustomerTotal!Y32)</f>
        <v>0</v>
      </c>
      <c r="Z32" s="143">
        <f ca="1">SUM(DemandTotal:CustomerTotal!Z32)</f>
        <v>0</v>
      </c>
      <c r="AB32" s="280">
        <f>AB31</f>
        <v>376</v>
      </c>
    </row>
    <row r="33" spans="1:28" outlineLevel="1">
      <c r="A33" s="113">
        <f>IF(ISBLANK('Input-Accounts'!A33),"",'Input-Accounts'!A33)</f>
        <v>24</v>
      </c>
      <c r="B33" s="17" t="str">
        <f>IF(ISBLANK('Input-Accounts'!B33),"",'Input-Accounts'!B33)</f>
        <v>Mains Steel IP &gt;4-6"</v>
      </c>
      <c r="C33" s="113">
        <f>IF(ISBLANK('Input-Accounts'!C33),"",'Input-Accounts'!C33)</f>
        <v>376.1</v>
      </c>
      <c r="D33" s="143">
        <f>IF(ISBLANK('Input-Accounts'!D33),"",'Input-Accounts'!D33)</f>
        <v>12254704.967787653</v>
      </c>
      <c r="E33" s="143">
        <f t="shared" ca="1" si="3"/>
        <v>0</v>
      </c>
      <c r="F33" s="89"/>
      <c r="G33" s="143">
        <f ca="1">SUM(DemandTotal:CustomerTotal!G33)</f>
        <v>3968735.3081382643</v>
      </c>
      <c r="H33" s="143">
        <f ca="1">SUM(DemandTotal:CustomerTotal!H33)</f>
        <v>2729649.6094646701</v>
      </c>
      <c r="I33" s="143">
        <f ca="1">SUM(DemandTotal:CustomerTotal!I33)</f>
        <v>302018.57625391422</v>
      </c>
      <c r="J33" s="143">
        <f ca="1">SUM(DemandTotal:CustomerTotal!J33)</f>
        <v>383104.37115741475</v>
      </c>
      <c r="K33" s="143">
        <f ca="1">SUM(DemandTotal:CustomerTotal!K33)</f>
        <v>38963.914708359589</v>
      </c>
      <c r="L33" s="143">
        <f ca="1">SUM(DemandTotal:CustomerTotal!L33)</f>
        <v>4832233.1880650297</v>
      </c>
      <c r="M33" s="143">
        <f ca="1">SUM(DemandTotal:CustomerTotal!M33)</f>
        <v>0</v>
      </c>
      <c r="N33" s="143">
        <f ca="1">SUM(DemandTotal:CustomerTotal!N33)</f>
        <v>0</v>
      </c>
      <c r="O33" s="143">
        <f ca="1">SUM(DemandTotal:CustomerTotal!O33)</f>
        <v>0</v>
      </c>
      <c r="P33" s="143">
        <f ca="1">SUM(DemandTotal:CustomerTotal!P33)</f>
        <v>0</v>
      </c>
      <c r="Q33" s="143">
        <f ca="1">SUM(DemandTotal:CustomerTotal!Q33)</f>
        <v>0</v>
      </c>
      <c r="R33" s="143">
        <f ca="1">SUM(DemandTotal:CustomerTotal!R33)</f>
        <v>0</v>
      </c>
      <c r="S33" s="143">
        <f ca="1">SUM(DemandTotal:CustomerTotal!S33)</f>
        <v>0</v>
      </c>
      <c r="T33" s="143">
        <f ca="1">SUM(DemandTotal:CustomerTotal!T33)</f>
        <v>0</v>
      </c>
      <c r="U33" s="143">
        <f ca="1">SUM(DemandTotal:CustomerTotal!U33)</f>
        <v>0</v>
      </c>
      <c r="V33" s="143">
        <f ca="1">SUM(DemandTotal:CustomerTotal!V33)</f>
        <v>0</v>
      </c>
      <c r="W33" s="143">
        <f ca="1">SUM(DemandTotal:CustomerTotal!W33)</f>
        <v>0</v>
      </c>
      <c r="X33" s="143">
        <f ca="1">SUM(DemandTotal:CustomerTotal!X33)</f>
        <v>0</v>
      </c>
      <c r="Y33" s="143">
        <f ca="1">SUM(DemandTotal:CustomerTotal!Y33)</f>
        <v>0</v>
      </c>
      <c r="Z33" s="143">
        <f ca="1">SUM(DemandTotal:CustomerTotal!Z33)</f>
        <v>0</v>
      </c>
      <c r="AB33" s="280">
        <f t="shared" ref="AB33:AB39" si="6">AB32</f>
        <v>376</v>
      </c>
    </row>
    <row r="34" spans="1:28" outlineLevel="1">
      <c r="A34" s="113">
        <f>IF(ISBLANK('Input-Accounts'!A34),"",'Input-Accounts'!A34)</f>
        <v>25</v>
      </c>
      <c r="B34" s="17" t="str">
        <f>IF(ISBLANK('Input-Accounts'!B34),"",'Input-Accounts'!B34)</f>
        <v>Mains Steel IP &gt;2-4"</v>
      </c>
      <c r="C34" s="113">
        <f>IF(ISBLANK('Input-Accounts'!C34),"",'Input-Accounts'!C34)</f>
        <v>376.1</v>
      </c>
      <c r="D34" s="143">
        <f>IF(ISBLANK('Input-Accounts'!D34),"",'Input-Accounts'!D34)</f>
        <v>28489095.404975161</v>
      </c>
      <c r="E34" s="143">
        <f t="shared" ref="E34" ca="1" si="7">IFERROR(IF(D34="","",IF(D34=0,0,IF(ABS(D34-SUM($G34:$Z34))&lt;Check_Limit,0,1))),1)</f>
        <v>0</v>
      </c>
      <c r="F34" s="89"/>
      <c r="G34" s="143">
        <f ca="1">SUM(DemandTotal:CustomerTotal!G34)</f>
        <v>9783784.5283720829</v>
      </c>
      <c r="H34" s="143">
        <f ca="1">SUM(DemandTotal:CustomerTotal!H34)</f>
        <v>6730712.3733981336</v>
      </c>
      <c r="I34" s="143">
        <f ca="1">SUM(DemandTotal:CustomerTotal!I34)</f>
        <v>745909.73476108373</v>
      </c>
      <c r="J34" s="143">
        <f ca="1">SUM(DemandTotal:CustomerTotal!J34)</f>
        <v>946916.86768028268</v>
      </c>
      <c r="K34" s="143">
        <f ca="1">SUM(DemandTotal:CustomerTotal!K34)</f>
        <v>96546.416099080147</v>
      </c>
      <c r="L34" s="143">
        <f ca="1">SUM(DemandTotal:CustomerTotal!L34)</f>
        <v>10185225.484664498</v>
      </c>
      <c r="M34" s="143">
        <f ca="1">SUM(DemandTotal:CustomerTotal!M34)</f>
        <v>0</v>
      </c>
      <c r="N34" s="143">
        <f ca="1">SUM(DemandTotal:CustomerTotal!N34)</f>
        <v>0</v>
      </c>
      <c r="O34" s="143">
        <f ca="1">SUM(DemandTotal:CustomerTotal!O34)</f>
        <v>0</v>
      </c>
      <c r="P34" s="143">
        <f ca="1">SUM(DemandTotal:CustomerTotal!P34)</f>
        <v>0</v>
      </c>
      <c r="Q34" s="143">
        <f ca="1">SUM(DemandTotal:CustomerTotal!Q34)</f>
        <v>0</v>
      </c>
      <c r="R34" s="143">
        <f ca="1">SUM(DemandTotal:CustomerTotal!R34)</f>
        <v>0</v>
      </c>
      <c r="S34" s="143">
        <f ca="1">SUM(DemandTotal:CustomerTotal!S34)</f>
        <v>0</v>
      </c>
      <c r="T34" s="143">
        <f ca="1">SUM(DemandTotal:CustomerTotal!T34)</f>
        <v>0</v>
      </c>
      <c r="U34" s="143">
        <f ca="1">SUM(DemandTotal:CustomerTotal!U34)</f>
        <v>0</v>
      </c>
      <c r="V34" s="143">
        <f ca="1">SUM(DemandTotal:CustomerTotal!V34)</f>
        <v>0</v>
      </c>
      <c r="W34" s="143">
        <f ca="1">SUM(DemandTotal:CustomerTotal!W34)</f>
        <v>0</v>
      </c>
      <c r="X34" s="143">
        <f ca="1">SUM(DemandTotal:CustomerTotal!X34)</f>
        <v>0</v>
      </c>
      <c r="Y34" s="143">
        <f ca="1">SUM(DemandTotal:CustomerTotal!Y34)</f>
        <v>0</v>
      </c>
      <c r="Z34" s="143">
        <f ca="1">SUM(DemandTotal:CustomerTotal!Z34)</f>
        <v>0</v>
      </c>
      <c r="AB34" s="280">
        <f t="shared" si="6"/>
        <v>376</v>
      </c>
    </row>
    <row r="35" spans="1:28" outlineLevel="1">
      <c r="A35" s="113">
        <f>IF(ISBLANK('Input-Accounts'!A35),"",'Input-Accounts'!A35)</f>
        <v>26</v>
      </c>
      <c r="B35" s="17" t="str">
        <f>IF(ISBLANK('Input-Accounts'!B35),"",'Input-Accounts'!B35)</f>
        <v>Mains Steel IP &lt;=2"</v>
      </c>
      <c r="C35" s="113">
        <f>IF(ISBLANK('Input-Accounts'!C35),"",'Input-Accounts'!C35)</f>
        <v>376.1</v>
      </c>
      <c r="D35" s="143">
        <f>IF(ISBLANK('Input-Accounts'!D35),"",'Input-Accounts'!D35)</f>
        <v>76247521.87470898</v>
      </c>
      <c r="E35" s="143">
        <f t="shared" ca="1" si="3"/>
        <v>0</v>
      </c>
      <c r="F35" s="89"/>
      <c r="G35" s="143">
        <f ca="1">SUM(DemandTotal:CustomerTotal!G35)</f>
        <v>29495635.022491336</v>
      </c>
      <c r="H35" s="143">
        <f ca="1">SUM(DemandTotal:CustomerTotal!H35)</f>
        <v>20304512.28046776</v>
      </c>
      <c r="I35" s="143">
        <f ca="1">SUM(DemandTotal:CustomerTotal!I35)</f>
        <v>2260390.1644197772</v>
      </c>
      <c r="J35" s="143">
        <f ca="1">SUM(DemandTotal:CustomerTotal!J35)</f>
        <v>2875857.5660084658</v>
      </c>
      <c r="K35" s="143">
        <f ca="1">SUM(DemandTotal:CustomerTotal!K35)</f>
        <v>49891.735655256729</v>
      </c>
      <c r="L35" s="143">
        <f ca="1">SUM(DemandTotal:CustomerTotal!L35)</f>
        <v>21261235.105666392</v>
      </c>
      <c r="M35" s="143">
        <f ca="1">SUM(DemandTotal:CustomerTotal!M35)</f>
        <v>0</v>
      </c>
      <c r="N35" s="143">
        <f ca="1">SUM(DemandTotal:CustomerTotal!N35)</f>
        <v>0</v>
      </c>
      <c r="O35" s="143">
        <f ca="1">SUM(DemandTotal:CustomerTotal!O35)</f>
        <v>0</v>
      </c>
      <c r="P35" s="143">
        <f ca="1">SUM(DemandTotal:CustomerTotal!P35)</f>
        <v>0</v>
      </c>
      <c r="Q35" s="143">
        <f ca="1">SUM(DemandTotal:CustomerTotal!Q35)</f>
        <v>0</v>
      </c>
      <c r="R35" s="143">
        <f ca="1">SUM(DemandTotal:CustomerTotal!R35)</f>
        <v>0</v>
      </c>
      <c r="S35" s="143">
        <f ca="1">SUM(DemandTotal:CustomerTotal!S35)</f>
        <v>0</v>
      </c>
      <c r="T35" s="143">
        <f ca="1">SUM(DemandTotal:CustomerTotal!T35)</f>
        <v>0</v>
      </c>
      <c r="U35" s="143">
        <f ca="1">SUM(DemandTotal:CustomerTotal!U35)</f>
        <v>0</v>
      </c>
      <c r="V35" s="143">
        <f ca="1">SUM(DemandTotal:CustomerTotal!V35)</f>
        <v>0</v>
      </c>
      <c r="W35" s="143">
        <f ca="1">SUM(DemandTotal:CustomerTotal!W35)</f>
        <v>0</v>
      </c>
      <c r="X35" s="143">
        <f ca="1">SUM(DemandTotal:CustomerTotal!X35)</f>
        <v>0</v>
      </c>
      <c r="Y35" s="143">
        <f ca="1">SUM(DemandTotal:CustomerTotal!Y35)</f>
        <v>0</v>
      </c>
      <c r="Z35" s="143">
        <f ca="1">SUM(DemandTotal:CustomerTotal!Z35)</f>
        <v>0</v>
      </c>
      <c r="AB35" s="280">
        <f t="shared" si="6"/>
        <v>376</v>
      </c>
    </row>
    <row r="36" spans="1:28" outlineLevel="1">
      <c r="A36" s="113">
        <f>IF(ISBLANK('Input-Accounts'!A36),"",'Input-Accounts'!A36)</f>
        <v>27</v>
      </c>
      <c r="B36" s="17" t="str">
        <f>IF(ISBLANK('Input-Accounts'!B36),"",'Input-Accounts'!B36)</f>
        <v>Mains Plastic IP 6"</v>
      </c>
      <c r="C36" s="113">
        <f>IF(ISBLANK('Input-Accounts'!C36),"",'Input-Accounts'!C36)</f>
        <v>376.1</v>
      </c>
      <c r="D36" s="143">
        <f>IF(ISBLANK('Input-Accounts'!D36),"",'Input-Accounts'!D36)</f>
        <v>28689677.237810187</v>
      </c>
      <c r="E36" s="143">
        <f t="shared" ref="E36" ca="1" si="8">IFERROR(IF(D36="","",IF(D36=0,0,IF(ABS(D36-SUM($G36:$Z36))&lt;Check_Limit,0,1))),1)</f>
        <v>0</v>
      </c>
      <c r="F36" s="89"/>
      <c r="G36" s="143">
        <f ca="1">SUM(DemandTotal:CustomerTotal!G36)</f>
        <v>11685668.107500266</v>
      </c>
      <c r="H36" s="143">
        <f ca="1">SUM(DemandTotal:CustomerTotal!H36)</f>
        <v>8066133.4420252163</v>
      </c>
      <c r="I36" s="143">
        <f ca="1">SUM(DemandTotal:CustomerTotal!I36)</f>
        <v>914935.84119951655</v>
      </c>
      <c r="J36" s="143">
        <f ca="1">SUM(DemandTotal:CustomerTotal!J36)</f>
        <v>1174554.2721110561</v>
      </c>
      <c r="K36" s="143">
        <f ca="1">SUM(DemandTotal:CustomerTotal!K36)</f>
        <v>107569.01696066663</v>
      </c>
      <c r="L36" s="143">
        <f ca="1">SUM(DemandTotal:CustomerTotal!L36)</f>
        <v>6740816.558013468</v>
      </c>
      <c r="M36" s="143">
        <f ca="1">SUM(DemandTotal:CustomerTotal!M36)</f>
        <v>0</v>
      </c>
      <c r="N36" s="143">
        <f ca="1">SUM(DemandTotal:CustomerTotal!N36)</f>
        <v>0</v>
      </c>
      <c r="O36" s="143">
        <f ca="1">SUM(DemandTotal:CustomerTotal!O36)</f>
        <v>0</v>
      </c>
      <c r="P36" s="143">
        <f ca="1">SUM(DemandTotal:CustomerTotal!P36)</f>
        <v>0</v>
      </c>
      <c r="Q36" s="143">
        <f ca="1">SUM(DemandTotal:CustomerTotal!Q36)</f>
        <v>0</v>
      </c>
      <c r="R36" s="143">
        <f ca="1">SUM(DemandTotal:CustomerTotal!R36)</f>
        <v>0</v>
      </c>
      <c r="S36" s="143">
        <f ca="1">SUM(DemandTotal:CustomerTotal!S36)</f>
        <v>0</v>
      </c>
      <c r="T36" s="143">
        <f ca="1">SUM(DemandTotal:CustomerTotal!T36)</f>
        <v>0</v>
      </c>
      <c r="U36" s="143">
        <f ca="1">SUM(DemandTotal:CustomerTotal!U36)</f>
        <v>0</v>
      </c>
      <c r="V36" s="143">
        <f ca="1">SUM(DemandTotal:CustomerTotal!V36)</f>
        <v>0</v>
      </c>
      <c r="W36" s="143">
        <f ca="1">SUM(DemandTotal:CustomerTotal!W36)</f>
        <v>0</v>
      </c>
      <c r="X36" s="143">
        <f ca="1">SUM(DemandTotal:CustomerTotal!X36)</f>
        <v>0</v>
      </c>
      <c r="Y36" s="143">
        <f ca="1">SUM(DemandTotal:CustomerTotal!Y36)</f>
        <v>0</v>
      </c>
      <c r="Z36" s="143">
        <f ca="1">SUM(DemandTotal:CustomerTotal!Z36)</f>
        <v>0</v>
      </c>
      <c r="AB36" s="280">
        <f t="shared" si="6"/>
        <v>376</v>
      </c>
    </row>
    <row r="37" spans="1:28" outlineLevel="1">
      <c r="A37" s="113">
        <f>IF(ISBLANK('Input-Accounts'!A37),"",'Input-Accounts'!A37)</f>
        <v>28</v>
      </c>
      <c r="B37" s="17" t="str">
        <f>IF(ISBLANK('Input-Accounts'!B37),"",'Input-Accounts'!B37)</f>
        <v>Mains Plastic IP 4"</v>
      </c>
      <c r="C37" s="113">
        <f>IF(ISBLANK('Input-Accounts'!C37),"",'Input-Accounts'!C37)</f>
        <v>376.1</v>
      </c>
      <c r="D37" s="143">
        <f>IF(ISBLANK('Input-Accounts'!D37),"",'Input-Accounts'!D37)</f>
        <v>49201903.337466307</v>
      </c>
      <c r="E37" s="143">
        <f t="shared" ca="1" si="3"/>
        <v>0</v>
      </c>
      <c r="F37" s="89"/>
      <c r="G37" s="143">
        <f ca="1">SUM(DemandTotal:CustomerTotal!G37)</f>
        <v>23649015.517089058</v>
      </c>
      <c r="H37" s="143">
        <f ca="1">SUM(DemandTotal:CustomerTotal!H37)</f>
        <v>16355631.428883811</v>
      </c>
      <c r="I37" s="143">
        <f ca="1">SUM(DemandTotal:CustomerTotal!I37)</f>
        <v>1879787.963683265</v>
      </c>
      <c r="J37" s="143">
        <f ca="1">SUM(DemandTotal:CustomerTotal!J37)</f>
        <v>2428103.6566341356</v>
      </c>
      <c r="K37" s="143">
        <f ca="1">SUM(DemandTotal:CustomerTotal!K37)</f>
        <v>226670.26286070136</v>
      </c>
      <c r="L37" s="143">
        <f ca="1">SUM(DemandTotal:CustomerTotal!L37)</f>
        <v>4662694.508315336</v>
      </c>
      <c r="M37" s="143">
        <f ca="1">SUM(DemandTotal:CustomerTotal!M37)</f>
        <v>0</v>
      </c>
      <c r="N37" s="143">
        <f ca="1">SUM(DemandTotal:CustomerTotal!N37)</f>
        <v>0</v>
      </c>
      <c r="O37" s="143">
        <f ca="1">SUM(DemandTotal:CustomerTotal!O37)</f>
        <v>0</v>
      </c>
      <c r="P37" s="143">
        <f ca="1">SUM(DemandTotal:CustomerTotal!P37)</f>
        <v>0</v>
      </c>
      <c r="Q37" s="143">
        <f ca="1">SUM(DemandTotal:CustomerTotal!Q37)</f>
        <v>0</v>
      </c>
      <c r="R37" s="143">
        <f ca="1">SUM(DemandTotal:CustomerTotal!R37)</f>
        <v>0</v>
      </c>
      <c r="S37" s="143">
        <f ca="1">SUM(DemandTotal:CustomerTotal!S37)</f>
        <v>0</v>
      </c>
      <c r="T37" s="143">
        <f ca="1">SUM(DemandTotal:CustomerTotal!T37)</f>
        <v>0</v>
      </c>
      <c r="U37" s="143">
        <f ca="1">SUM(DemandTotal:CustomerTotal!U37)</f>
        <v>0</v>
      </c>
      <c r="V37" s="143">
        <f ca="1">SUM(DemandTotal:CustomerTotal!V37)</f>
        <v>0</v>
      </c>
      <c r="W37" s="143">
        <f ca="1">SUM(DemandTotal:CustomerTotal!W37)</f>
        <v>0</v>
      </c>
      <c r="X37" s="143">
        <f ca="1">SUM(DemandTotal:CustomerTotal!X37)</f>
        <v>0</v>
      </c>
      <c r="Y37" s="143">
        <f ca="1">SUM(DemandTotal:CustomerTotal!Y37)</f>
        <v>0</v>
      </c>
      <c r="Z37" s="143">
        <f ca="1">SUM(DemandTotal:CustomerTotal!Z37)</f>
        <v>0</v>
      </c>
      <c r="AB37" s="280">
        <f t="shared" si="6"/>
        <v>376</v>
      </c>
    </row>
    <row r="38" spans="1:28" outlineLevel="1">
      <c r="A38" s="113">
        <f>IF(ISBLANK('Input-Accounts'!A38),"",'Input-Accounts'!A38)</f>
        <v>29</v>
      </c>
      <c r="B38" s="17" t="str">
        <f>IF(ISBLANK('Input-Accounts'!B38),"",'Input-Accounts'!B38)</f>
        <v>Mains Plastic IP 2"</v>
      </c>
      <c r="C38" s="113">
        <f>IF(ISBLANK('Input-Accounts'!C38),"",'Input-Accounts'!C38)</f>
        <v>376.1</v>
      </c>
      <c r="D38" s="143">
        <f>IF(ISBLANK('Input-Accounts'!D38),"",'Input-Accounts'!D38)</f>
        <v>127952414.35180141</v>
      </c>
      <c r="E38" s="143">
        <f t="shared" ca="1" si="3"/>
        <v>0</v>
      </c>
      <c r="F38" s="89"/>
      <c r="G38" s="143">
        <f ca="1">SUM(DemandTotal:CustomerTotal!G38)</f>
        <v>65307538.861450762</v>
      </c>
      <c r="H38" s="143">
        <f ca="1">SUM(DemandTotal:CustomerTotal!H38)</f>
        <v>45196850.880273186</v>
      </c>
      <c r="I38" s="143">
        <f ca="1">SUM(DemandTotal:CustomerTotal!I38)</f>
        <v>5217973.5377102913</v>
      </c>
      <c r="J38" s="143">
        <f ca="1">SUM(DemandTotal:CustomerTotal!J38)</f>
        <v>6754019.4385536117</v>
      </c>
      <c r="K38" s="143">
        <f ca="1">SUM(DemandTotal:CustomerTotal!K38)</f>
        <v>43932.574273540595</v>
      </c>
      <c r="L38" s="143">
        <f ca="1">SUM(DemandTotal:CustomerTotal!L38)</f>
        <v>5432099.0595400389</v>
      </c>
      <c r="M38" s="143">
        <f ca="1">SUM(DemandTotal:CustomerTotal!M38)</f>
        <v>0</v>
      </c>
      <c r="N38" s="143">
        <f ca="1">SUM(DemandTotal:CustomerTotal!N38)</f>
        <v>0</v>
      </c>
      <c r="O38" s="143">
        <f ca="1">SUM(DemandTotal:CustomerTotal!O38)</f>
        <v>0</v>
      </c>
      <c r="P38" s="143">
        <f ca="1">SUM(DemandTotal:CustomerTotal!P38)</f>
        <v>0</v>
      </c>
      <c r="Q38" s="143">
        <f ca="1">SUM(DemandTotal:CustomerTotal!Q38)</f>
        <v>0</v>
      </c>
      <c r="R38" s="143">
        <f ca="1">SUM(DemandTotal:CustomerTotal!R38)</f>
        <v>0</v>
      </c>
      <c r="S38" s="143">
        <f ca="1">SUM(DemandTotal:CustomerTotal!S38)</f>
        <v>0</v>
      </c>
      <c r="T38" s="143">
        <f ca="1">SUM(DemandTotal:CustomerTotal!T38)</f>
        <v>0</v>
      </c>
      <c r="U38" s="143">
        <f ca="1">SUM(DemandTotal:CustomerTotal!U38)</f>
        <v>0</v>
      </c>
      <c r="V38" s="143">
        <f ca="1">SUM(DemandTotal:CustomerTotal!V38)</f>
        <v>0</v>
      </c>
      <c r="W38" s="143">
        <f ca="1">SUM(DemandTotal:CustomerTotal!W38)</f>
        <v>0</v>
      </c>
      <c r="X38" s="143">
        <f ca="1">SUM(DemandTotal:CustomerTotal!X38)</f>
        <v>0</v>
      </c>
      <c r="Y38" s="143">
        <f ca="1">SUM(DemandTotal:CustomerTotal!Y38)</f>
        <v>0</v>
      </c>
      <c r="Z38" s="143">
        <f ca="1">SUM(DemandTotal:CustomerTotal!Z38)</f>
        <v>0</v>
      </c>
      <c r="AB38" s="280">
        <f t="shared" si="6"/>
        <v>376</v>
      </c>
    </row>
    <row r="39" spans="1:28" outlineLevel="1">
      <c r="A39" s="113">
        <f>IF(ISBLANK('Input-Accounts'!A39),"",'Input-Accounts'!A39)</f>
        <v>30</v>
      </c>
      <c r="B39" s="17" t="str">
        <f>IF(ISBLANK('Input-Accounts'!B39),"",'Input-Accounts'!B39)</f>
        <v>Mains - Direct</v>
      </c>
      <c r="C39" s="113">
        <f>IF(ISBLANK('Input-Accounts'!C39),"",'Input-Accounts'!C39)</f>
        <v>376.1</v>
      </c>
      <c r="D39" s="143">
        <f>IF(ISBLANK('Input-Accounts'!D39),"",'Input-Accounts'!D39)</f>
        <v>13963161.25</v>
      </c>
      <c r="E39" s="143">
        <f t="shared" ca="1" si="3"/>
        <v>0</v>
      </c>
      <c r="F39" s="89"/>
      <c r="G39" s="143">
        <f ca="1">SUM(DemandTotal:CustomerTotal!G39)</f>
        <v>0</v>
      </c>
      <c r="H39" s="143">
        <f ca="1">SUM(DemandTotal:CustomerTotal!H39)</f>
        <v>0</v>
      </c>
      <c r="I39" s="143">
        <f ca="1">SUM(DemandTotal:CustomerTotal!I39)</f>
        <v>0</v>
      </c>
      <c r="J39" s="143">
        <f ca="1">SUM(DemandTotal:CustomerTotal!J39)</f>
        <v>0</v>
      </c>
      <c r="K39" s="143">
        <f ca="1">SUM(DemandTotal:CustomerTotal!K39)</f>
        <v>0</v>
      </c>
      <c r="L39" s="143">
        <f ca="1">SUM(DemandTotal:CustomerTotal!L39)</f>
        <v>0</v>
      </c>
      <c r="M39" s="143">
        <f ca="1">SUM(DemandTotal:CustomerTotal!M39)</f>
        <v>13963161.25</v>
      </c>
      <c r="N39" s="143">
        <f ca="1">SUM(DemandTotal:CustomerTotal!N39)</f>
        <v>0</v>
      </c>
      <c r="O39" s="143">
        <f ca="1">SUM(DemandTotal:CustomerTotal!O39)</f>
        <v>0</v>
      </c>
      <c r="P39" s="143">
        <f ca="1">SUM(DemandTotal:CustomerTotal!P39)</f>
        <v>0</v>
      </c>
      <c r="Q39" s="143">
        <f ca="1">SUM(DemandTotal:CustomerTotal!Q39)</f>
        <v>0</v>
      </c>
      <c r="R39" s="143">
        <f ca="1">SUM(DemandTotal:CustomerTotal!R39)</f>
        <v>0</v>
      </c>
      <c r="S39" s="143">
        <f ca="1">SUM(DemandTotal:CustomerTotal!S39)</f>
        <v>0</v>
      </c>
      <c r="T39" s="143">
        <f ca="1">SUM(DemandTotal:CustomerTotal!T39)</f>
        <v>0</v>
      </c>
      <c r="U39" s="143">
        <f ca="1">SUM(DemandTotal:CustomerTotal!U39)</f>
        <v>0</v>
      </c>
      <c r="V39" s="143">
        <f ca="1">SUM(DemandTotal:CustomerTotal!V39)</f>
        <v>0</v>
      </c>
      <c r="W39" s="143">
        <f ca="1">SUM(DemandTotal:CustomerTotal!W39)</f>
        <v>0</v>
      </c>
      <c r="X39" s="143">
        <f ca="1">SUM(DemandTotal:CustomerTotal!X39)</f>
        <v>0</v>
      </c>
      <c r="Y39" s="143">
        <f ca="1">SUM(DemandTotal:CustomerTotal!Y39)</f>
        <v>0</v>
      </c>
      <c r="Z39" s="143">
        <f ca="1">SUM(DemandTotal:CustomerTotal!Z39)</f>
        <v>0</v>
      </c>
      <c r="AB39" s="280">
        <f t="shared" si="6"/>
        <v>376</v>
      </c>
    </row>
    <row r="40" spans="1:28" outlineLevel="1">
      <c r="A40" s="113">
        <f>IF(ISBLANK('Input-Accounts'!A40),"",'Input-Accounts'!A40)</f>
        <v>31</v>
      </c>
      <c r="B40" s="17" t="str">
        <f>IF(ISBLANK('Input-Accounts'!B40),"",'Input-Accounts'!B40)</f>
        <v>Compressor Station</v>
      </c>
      <c r="C40" s="113">
        <f>IF(ISBLANK('Input-Accounts'!C40),"",'Input-Accounts'!C40)</f>
        <v>377</v>
      </c>
      <c r="D40" s="143">
        <f>IF(ISBLANK('Input-Accounts'!D40),"",'Input-Accounts'!D40)</f>
        <v>2927915.23</v>
      </c>
      <c r="E40" s="143">
        <f t="shared" ca="1" si="3"/>
        <v>0</v>
      </c>
      <c r="F40" s="89"/>
      <c r="G40" s="143">
        <f ca="1">SUM(DemandTotal:CustomerTotal!G40)</f>
        <v>542250.33305517561</v>
      </c>
      <c r="H40" s="143">
        <f ca="1">SUM(DemandTotal:CustomerTotal!H40)</f>
        <v>372007.29020919796</v>
      </c>
      <c r="I40" s="143">
        <f ca="1">SUM(DemandTotal:CustomerTotal!I40)</f>
        <v>40423.86442148975</v>
      </c>
      <c r="J40" s="143">
        <f ca="1">SUM(DemandTotal:CustomerTotal!J40)</f>
        <v>50818.757379870265</v>
      </c>
      <c r="K40" s="143">
        <f ca="1">SUM(DemandTotal:CustomerTotal!K40)</f>
        <v>5021.406787060333</v>
      </c>
      <c r="L40" s="143">
        <f ca="1">SUM(DemandTotal:CustomerTotal!L40)</f>
        <v>1552764.1920742081</v>
      </c>
      <c r="M40" s="143">
        <f ca="1">SUM(DemandTotal:CustomerTotal!M40)</f>
        <v>364629.38607299823</v>
      </c>
      <c r="N40" s="143">
        <f ca="1">SUM(DemandTotal:CustomerTotal!N40)</f>
        <v>0</v>
      </c>
      <c r="O40" s="143">
        <f ca="1">SUM(DemandTotal:CustomerTotal!O40)</f>
        <v>0</v>
      </c>
      <c r="P40" s="143">
        <f ca="1">SUM(DemandTotal:CustomerTotal!P40)</f>
        <v>0</v>
      </c>
      <c r="Q40" s="143">
        <f ca="1">SUM(DemandTotal:CustomerTotal!Q40)</f>
        <v>0</v>
      </c>
      <c r="R40" s="143">
        <f ca="1">SUM(DemandTotal:CustomerTotal!R40)</f>
        <v>0</v>
      </c>
      <c r="S40" s="143">
        <f ca="1">SUM(DemandTotal:CustomerTotal!S40)</f>
        <v>0</v>
      </c>
      <c r="T40" s="143">
        <f ca="1">SUM(DemandTotal:CustomerTotal!T40)</f>
        <v>0</v>
      </c>
      <c r="U40" s="143">
        <f ca="1">SUM(DemandTotal:CustomerTotal!U40)</f>
        <v>0</v>
      </c>
      <c r="V40" s="143">
        <f ca="1">SUM(DemandTotal:CustomerTotal!V40)</f>
        <v>0</v>
      </c>
      <c r="W40" s="143">
        <f ca="1">SUM(DemandTotal:CustomerTotal!W40)</f>
        <v>0</v>
      </c>
      <c r="X40" s="143">
        <f ca="1">SUM(DemandTotal:CustomerTotal!X40)</f>
        <v>0</v>
      </c>
      <c r="Y40" s="143">
        <f ca="1">SUM(DemandTotal:CustomerTotal!Y40)</f>
        <v>0</v>
      </c>
      <c r="Z40" s="143">
        <f ca="1">SUM(DemandTotal:CustomerTotal!Z40)</f>
        <v>0</v>
      </c>
      <c r="AB40" s="279">
        <f>'B - COS Results'!D259</f>
        <v>377</v>
      </c>
    </row>
    <row r="41" spans="1:28" outlineLevel="1">
      <c r="A41" s="113">
        <f>IF(ISBLANK('Input-Accounts'!A41),"",'Input-Accounts'!A41)</f>
        <v>32</v>
      </c>
      <c r="B41" s="17" t="str">
        <f>IF(ISBLANK('Input-Accounts'!B41),"",'Input-Accounts'!B41)</f>
        <v>M &amp; R Station Equipment - general</v>
      </c>
      <c r="C41" s="113">
        <f>IF(ISBLANK('Input-Accounts'!C41),"",'Input-Accounts'!C41)</f>
        <v>378</v>
      </c>
      <c r="D41" s="143">
        <f>IF(ISBLANK('Input-Accounts'!D41),"",'Input-Accounts'!D41)</f>
        <v>37152569.329999998</v>
      </c>
      <c r="E41" s="143">
        <f t="shared" ca="1" si="3"/>
        <v>0</v>
      </c>
      <c r="F41" s="89"/>
      <c r="G41" s="143">
        <f ca="1">SUM(DemandTotal:CustomerTotal!G41)</f>
        <v>6880661.3274278436</v>
      </c>
      <c r="H41" s="143">
        <f ca="1">SUM(DemandTotal:CustomerTotal!H41)</f>
        <v>4720432.6474857191</v>
      </c>
      <c r="I41" s="143">
        <f ca="1">SUM(DemandTotal:CustomerTotal!I41)</f>
        <v>512941.90833042603</v>
      </c>
      <c r="J41" s="143">
        <f ca="1">SUM(DemandTotal:CustomerTotal!J41)</f>
        <v>644843.60321459139</v>
      </c>
      <c r="K41" s="143">
        <f ca="1">SUM(DemandTotal:CustomerTotal!K41)</f>
        <v>63717.064578536854</v>
      </c>
      <c r="L41" s="143">
        <f ca="1">SUM(DemandTotal:CustomerTotal!L41)</f>
        <v>19703158.994524051</v>
      </c>
      <c r="M41" s="143">
        <f ca="1">SUM(DemandTotal:CustomerTotal!M41)</f>
        <v>4626813.7844388355</v>
      </c>
      <c r="N41" s="143">
        <f ca="1">SUM(DemandTotal:CustomerTotal!N41)</f>
        <v>0</v>
      </c>
      <c r="O41" s="143">
        <f ca="1">SUM(DemandTotal:CustomerTotal!O41)</f>
        <v>0</v>
      </c>
      <c r="P41" s="143">
        <f ca="1">SUM(DemandTotal:CustomerTotal!P41)</f>
        <v>0</v>
      </c>
      <c r="Q41" s="143">
        <f ca="1">SUM(DemandTotal:CustomerTotal!Q41)</f>
        <v>0</v>
      </c>
      <c r="R41" s="143">
        <f ca="1">SUM(DemandTotal:CustomerTotal!R41)</f>
        <v>0</v>
      </c>
      <c r="S41" s="143">
        <f ca="1">SUM(DemandTotal:CustomerTotal!S41)</f>
        <v>0</v>
      </c>
      <c r="T41" s="143">
        <f ca="1">SUM(DemandTotal:CustomerTotal!T41)</f>
        <v>0</v>
      </c>
      <c r="U41" s="143">
        <f ca="1">SUM(DemandTotal:CustomerTotal!U41)</f>
        <v>0</v>
      </c>
      <c r="V41" s="143">
        <f ca="1">SUM(DemandTotal:CustomerTotal!V41)</f>
        <v>0</v>
      </c>
      <c r="W41" s="143">
        <f ca="1">SUM(DemandTotal:CustomerTotal!W41)</f>
        <v>0</v>
      </c>
      <c r="X41" s="143">
        <f ca="1">SUM(DemandTotal:CustomerTotal!X41)</f>
        <v>0</v>
      </c>
      <c r="Y41" s="143">
        <f ca="1">SUM(DemandTotal:CustomerTotal!Y41)</f>
        <v>0</v>
      </c>
      <c r="Z41" s="143">
        <f ca="1">SUM(DemandTotal:CustomerTotal!Z41)</f>
        <v>0</v>
      </c>
      <c r="AB41" s="279">
        <f>'B - COS Results'!D260</f>
        <v>378</v>
      </c>
    </row>
    <row r="42" spans="1:28" outlineLevel="1">
      <c r="A42" s="113">
        <f>IF(ISBLANK('Input-Accounts'!A42),"",'Input-Accounts'!A42)</f>
        <v>33</v>
      </c>
      <c r="B42" s="17" t="str">
        <f>IF(ISBLANK('Input-Accounts'!B42),"",'Input-Accounts'!B42)</f>
        <v>M &amp; R Station Equipment - city gate</v>
      </c>
      <c r="C42" s="113">
        <f>IF(ISBLANK('Input-Accounts'!C42),"",'Input-Accounts'!C42)</f>
        <v>379</v>
      </c>
      <c r="D42" s="143">
        <f>IF(ISBLANK('Input-Accounts'!D42),"",'Input-Accounts'!D42)</f>
        <v>4351552.2300000004</v>
      </c>
      <c r="E42" s="143">
        <f t="shared" ca="1" si="3"/>
        <v>0</v>
      </c>
      <c r="F42" s="89"/>
      <c r="G42" s="143">
        <f ca="1">SUM(DemandTotal:CustomerTotal!G42)</f>
        <v>805908.11572932464</v>
      </c>
      <c r="H42" s="143">
        <f ca="1">SUM(DemandTotal:CustomerTotal!H42)</f>
        <v>552887.98551933921</v>
      </c>
      <c r="I42" s="143">
        <f ca="1">SUM(DemandTotal:CustomerTotal!I42)</f>
        <v>60079.115531138996</v>
      </c>
      <c r="J42" s="143">
        <f ca="1">SUM(DemandTotal:CustomerTotal!J42)</f>
        <v>75528.305852694859</v>
      </c>
      <c r="K42" s="143">
        <f ca="1">SUM(DemandTotal:CustomerTotal!K42)</f>
        <v>7462.9598828821054</v>
      </c>
      <c r="L42" s="143">
        <f ca="1">SUM(DemandTotal:CustomerTotal!L42)</f>
        <v>2307763.0163099598</v>
      </c>
      <c r="M42" s="143">
        <f ca="1">SUM(DemandTotal:CustomerTotal!M42)</f>
        <v>541922.73117466131</v>
      </c>
      <c r="N42" s="143">
        <f ca="1">SUM(DemandTotal:CustomerTotal!N42)</f>
        <v>0</v>
      </c>
      <c r="O42" s="143">
        <f ca="1">SUM(DemandTotal:CustomerTotal!O42)</f>
        <v>0</v>
      </c>
      <c r="P42" s="143">
        <f ca="1">SUM(DemandTotal:CustomerTotal!P42)</f>
        <v>0</v>
      </c>
      <c r="Q42" s="143">
        <f ca="1">SUM(DemandTotal:CustomerTotal!Q42)</f>
        <v>0</v>
      </c>
      <c r="R42" s="143">
        <f ca="1">SUM(DemandTotal:CustomerTotal!R42)</f>
        <v>0</v>
      </c>
      <c r="S42" s="143">
        <f ca="1">SUM(DemandTotal:CustomerTotal!S42)</f>
        <v>0</v>
      </c>
      <c r="T42" s="143">
        <f ca="1">SUM(DemandTotal:CustomerTotal!T42)</f>
        <v>0</v>
      </c>
      <c r="U42" s="143">
        <f ca="1">SUM(DemandTotal:CustomerTotal!U42)</f>
        <v>0</v>
      </c>
      <c r="V42" s="143">
        <f ca="1">SUM(DemandTotal:CustomerTotal!V42)</f>
        <v>0</v>
      </c>
      <c r="W42" s="143">
        <f ca="1">SUM(DemandTotal:CustomerTotal!W42)</f>
        <v>0</v>
      </c>
      <c r="X42" s="143">
        <f ca="1">SUM(DemandTotal:CustomerTotal!X42)</f>
        <v>0</v>
      </c>
      <c r="Y42" s="143">
        <f ca="1">SUM(DemandTotal:CustomerTotal!Y42)</f>
        <v>0</v>
      </c>
      <c r="Z42" s="143">
        <f ca="1">SUM(DemandTotal:CustomerTotal!Z42)</f>
        <v>0</v>
      </c>
      <c r="AB42" s="279">
        <f>'B - COS Results'!D261</f>
        <v>379</v>
      </c>
    </row>
    <row r="43" spans="1:28" outlineLevel="1">
      <c r="A43" s="113">
        <f>IF(ISBLANK('Input-Accounts'!A43),"",'Input-Accounts'!A43)</f>
        <v>34</v>
      </c>
      <c r="B43" s="17" t="str">
        <f>IF(ISBLANK('Input-Accounts'!B43),"",'Input-Accounts'!B43)</f>
        <v>Services</v>
      </c>
      <c r="C43" s="113">
        <f>IF(ISBLANK('Input-Accounts'!C43),"",'Input-Accounts'!C43)</f>
        <v>380</v>
      </c>
      <c r="D43" s="143">
        <f>IF(ISBLANK('Input-Accounts'!D43),"",'Input-Accounts'!D43)</f>
        <v>245381254.64981857</v>
      </c>
      <c r="E43" s="143">
        <f t="shared" ca="1" si="3"/>
        <v>0</v>
      </c>
      <c r="F43" s="89"/>
      <c r="G43" s="143">
        <f ca="1">SUM(DemandTotal:CustomerTotal!G43)</f>
        <v>215300429.62274444</v>
      </c>
      <c r="H43" s="143">
        <f ca="1">SUM(DemandTotal:CustomerTotal!H43)</f>
        <v>29114341.575459227</v>
      </c>
      <c r="I43" s="143">
        <f ca="1">SUM(DemandTotal:CustomerTotal!I43)</f>
        <v>805402.87634577614</v>
      </c>
      <c r="J43" s="143">
        <f ca="1">SUM(DemandTotal:CustomerTotal!J43)</f>
        <v>161080.57526915523</v>
      </c>
      <c r="K43" s="143">
        <f ca="1">SUM(DemandTotal:CustomerTotal!K43)</f>
        <v>0</v>
      </c>
      <c r="L43" s="143">
        <f ca="1">SUM(DemandTotal:CustomerTotal!L43)</f>
        <v>0</v>
      </c>
      <c r="M43" s="143">
        <f ca="1">SUM(DemandTotal:CustomerTotal!M43)</f>
        <v>0</v>
      </c>
      <c r="N43" s="143">
        <f ca="1">SUM(DemandTotal:CustomerTotal!N43)</f>
        <v>0</v>
      </c>
      <c r="O43" s="143">
        <f ca="1">SUM(DemandTotal:CustomerTotal!O43)</f>
        <v>0</v>
      </c>
      <c r="P43" s="143">
        <f ca="1">SUM(DemandTotal:CustomerTotal!P43)</f>
        <v>0</v>
      </c>
      <c r="Q43" s="143">
        <f ca="1">SUM(DemandTotal:CustomerTotal!Q43)</f>
        <v>0</v>
      </c>
      <c r="R43" s="143">
        <f ca="1">SUM(DemandTotal:CustomerTotal!R43)</f>
        <v>0</v>
      </c>
      <c r="S43" s="143">
        <f ca="1">SUM(DemandTotal:CustomerTotal!S43)</f>
        <v>0</v>
      </c>
      <c r="T43" s="143">
        <f ca="1">SUM(DemandTotal:CustomerTotal!T43)</f>
        <v>0</v>
      </c>
      <c r="U43" s="143">
        <f ca="1">SUM(DemandTotal:CustomerTotal!U43)</f>
        <v>0</v>
      </c>
      <c r="V43" s="143">
        <f ca="1">SUM(DemandTotal:CustomerTotal!V43)</f>
        <v>0</v>
      </c>
      <c r="W43" s="143">
        <f ca="1">SUM(DemandTotal:CustomerTotal!W43)</f>
        <v>0</v>
      </c>
      <c r="X43" s="143">
        <f ca="1">SUM(DemandTotal:CustomerTotal!X43)</f>
        <v>0</v>
      </c>
      <c r="Y43" s="143">
        <f ca="1">SUM(DemandTotal:CustomerTotal!Y43)</f>
        <v>0</v>
      </c>
      <c r="Z43" s="143">
        <f ca="1">SUM(DemandTotal:CustomerTotal!Z43)</f>
        <v>0</v>
      </c>
      <c r="AB43" s="279">
        <f>'B - COS Results'!D262</f>
        <v>380</v>
      </c>
    </row>
    <row r="44" spans="1:28" outlineLevel="1">
      <c r="A44" s="113">
        <f>IF(ISBLANK('Input-Accounts'!A44),"",'Input-Accounts'!A44)</f>
        <v>35</v>
      </c>
      <c r="B44" s="17" t="str">
        <f>IF(ISBLANK('Input-Accounts'!B44),"",'Input-Accounts'!B44)</f>
        <v>Services - Direct</v>
      </c>
      <c r="C44" s="113">
        <f>IF(ISBLANK('Input-Accounts'!C44),"",'Input-Accounts'!C44)</f>
        <v>380.1</v>
      </c>
      <c r="D44" s="143">
        <f>IF(ISBLANK('Input-Accounts'!D44),"",'Input-Accounts'!D44)</f>
        <v>328315.7101814315</v>
      </c>
      <c r="E44" s="143">
        <f t="shared" ref="E44" ca="1" si="9">IFERROR(IF(D44="","",IF(D44=0,0,IF(ABS(D44-SUM($G44:$Z44))&lt;Check_Limit,0,1))),1)</f>
        <v>0</v>
      </c>
      <c r="F44" s="89"/>
      <c r="G44" s="143">
        <f ca="1">SUM(DemandTotal:CustomerTotal!G44)</f>
        <v>0</v>
      </c>
      <c r="H44" s="143">
        <f ca="1">SUM(DemandTotal:CustomerTotal!H44)</f>
        <v>0</v>
      </c>
      <c r="I44" s="143">
        <f ca="1">SUM(DemandTotal:CustomerTotal!I44)</f>
        <v>0</v>
      </c>
      <c r="J44" s="143">
        <f ca="1">SUM(DemandTotal:CustomerTotal!J44)</f>
        <v>0</v>
      </c>
      <c r="K44" s="143">
        <f ca="1">SUM(DemandTotal:CustomerTotal!K44)</f>
        <v>7869.6455208385751</v>
      </c>
      <c r="L44" s="143">
        <f ca="1">SUM(DemandTotal:CustomerTotal!L44)</f>
        <v>298204.27466059296</v>
      </c>
      <c r="M44" s="143">
        <f ca="1">SUM(DemandTotal:CustomerTotal!M44)</f>
        <v>22241.79</v>
      </c>
      <c r="N44" s="143">
        <f ca="1">SUM(DemandTotal:CustomerTotal!N44)</f>
        <v>0</v>
      </c>
      <c r="O44" s="143">
        <f ca="1">SUM(DemandTotal:CustomerTotal!O44)</f>
        <v>0</v>
      </c>
      <c r="P44" s="143">
        <f ca="1">SUM(DemandTotal:CustomerTotal!P44)</f>
        <v>0</v>
      </c>
      <c r="Q44" s="143">
        <f ca="1">SUM(DemandTotal:CustomerTotal!Q44)</f>
        <v>0</v>
      </c>
      <c r="R44" s="143">
        <f ca="1">SUM(DemandTotal:CustomerTotal!R44)</f>
        <v>0</v>
      </c>
      <c r="S44" s="143">
        <f ca="1">SUM(DemandTotal:CustomerTotal!S44)</f>
        <v>0</v>
      </c>
      <c r="T44" s="143">
        <f ca="1">SUM(DemandTotal:CustomerTotal!T44)</f>
        <v>0</v>
      </c>
      <c r="U44" s="143">
        <f ca="1">SUM(DemandTotal:CustomerTotal!U44)</f>
        <v>0</v>
      </c>
      <c r="V44" s="143">
        <f ca="1">SUM(DemandTotal:CustomerTotal!V44)</f>
        <v>0</v>
      </c>
      <c r="W44" s="143">
        <f ca="1">SUM(DemandTotal:CustomerTotal!W44)</f>
        <v>0</v>
      </c>
      <c r="X44" s="143">
        <f ca="1">SUM(DemandTotal:CustomerTotal!X44)</f>
        <v>0</v>
      </c>
      <c r="Y44" s="143">
        <f ca="1">SUM(DemandTotal:CustomerTotal!Y44)</f>
        <v>0</v>
      </c>
      <c r="Z44" s="143">
        <f ca="1">SUM(DemandTotal:CustomerTotal!Z44)</f>
        <v>0</v>
      </c>
      <c r="AB44" s="280">
        <f t="shared" ref="AB44" si="10">AB43</f>
        <v>380</v>
      </c>
    </row>
    <row r="45" spans="1:28" outlineLevel="1">
      <c r="A45" s="113">
        <f>IF(ISBLANK('Input-Accounts'!A45),"",'Input-Accounts'!A45)</f>
        <v>36</v>
      </c>
      <c r="B45" s="17" t="str">
        <f>IF(ISBLANK('Input-Accounts'!B45),"",'Input-Accounts'!B45)</f>
        <v>Meters</v>
      </c>
      <c r="C45" s="113">
        <f>IF(ISBLANK('Input-Accounts'!C45),"",'Input-Accounts'!C45)</f>
        <v>381</v>
      </c>
      <c r="D45" s="143">
        <f>IF(ISBLANK('Input-Accounts'!D45),"",'Input-Accounts'!D45)</f>
        <v>84745167.920000002</v>
      </c>
      <c r="E45" s="143">
        <f t="shared" ca="1" si="3"/>
        <v>0</v>
      </c>
      <c r="F45" s="89"/>
      <c r="G45" s="143">
        <f ca="1">SUM(DemandTotal:CustomerTotal!G45)</f>
        <v>57020906.95379547</v>
      </c>
      <c r="H45" s="143">
        <f ca="1">SUM(DemandTotal:CustomerTotal!H45)</f>
        <v>20200165.619091861</v>
      </c>
      <c r="I45" s="143">
        <f ca="1">SUM(DemandTotal:CustomerTotal!I45)</f>
        <v>2071727.3171965454</v>
      </c>
      <c r="J45" s="143">
        <f ca="1">SUM(DemandTotal:CustomerTotal!J45)</f>
        <v>1372814.7247115427</v>
      </c>
      <c r="K45" s="143">
        <f ca="1">SUM(DemandTotal:CustomerTotal!K45)</f>
        <v>141865.38312957808</v>
      </c>
      <c r="L45" s="143">
        <f ca="1">SUM(DemandTotal:CustomerTotal!L45)</f>
        <v>3707163.0246747229</v>
      </c>
      <c r="M45" s="143">
        <f ca="1">SUM(DemandTotal:CustomerTotal!M45)</f>
        <v>230524.89740029347</v>
      </c>
      <c r="N45" s="143">
        <f ca="1">SUM(DemandTotal:CustomerTotal!N45)</f>
        <v>0</v>
      </c>
      <c r="O45" s="143">
        <f ca="1">SUM(DemandTotal:CustomerTotal!O45)</f>
        <v>0</v>
      </c>
      <c r="P45" s="143">
        <f ca="1">SUM(DemandTotal:CustomerTotal!P45)</f>
        <v>0</v>
      </c>
      <c r="Q45" s="143">
        <f ca="1">SUM(DemandTotal:CustomerTotal!Q45)</f>
        <v>0</v>
      </c>
      <c r="R45" s="143">
        <f ca="1">SUM(DemandTotal:CustomerTotal!R45)</f>
        <v>0</v>
      </c>
      <c r="S45" s="143">
        <f ca="1">SUM(DemandTotal:CustomerTotal!S45)</f>
        <v>0</v>
      </c>
      <c r="T45" s="143">
        <f ca="1">SUM(DemandTotal:CustomerTotal!T45)</f>
        <v>0</v>
      </c>
      <c r="U45" s="143">
        <f ca="1">SUM(DemandTotal:CustomerTotal!U45)</f>
        <v>0</v>
      </c>
      <c r="V45" s="143">
        <f ca="1">SUM(DemandTotal:CustomerTotal!V45)</f>
        <v>0</v>
      </c>
      <c r="W45" s="143">
        <f ca="1">SUM(DemandTotal:CustomerTotal!W45)</f>
        <v>0</v>
      </c>
      <c r="X45" s="143">
        <f ca="1">SUM(DemandTotal:CustomerTotal!X45)</f>
        <v>0</v>
      </c>
      <c r="Y45" s="143">
        <f ca="1">SUM(DemandTotal:CustomerTotal!Y45)</f>
        <v>0</v>
      </c>
      <c r="Z45" s="143">
        <f ca="1">SUM(DemandTotal:CustomerTotal!Z45)</f>
        <v>0</v>
      </c>
      <c r="AB45" s="279">
        <f>'B - COS Results'!D263</f>
        <v>381</v>
      </c>
    </row>
    <row r="46" spans="1:28" outlineLevel="1">
      <c r="A46" s="113">
        <f>IF(ISBLANK('Input-Accounts'!A46),"",'Input-Accounts'!A46)</f>
        <v>37</v>
      </c>
      <c r="B46" s="17" t="str">
        <f>IF(ISBLANK('Input-Accounts'!B46),"",'Input-Accounts'!B46)</f>
        <v>House Regulator &amp; Install.</v>
      </c>
      <c r="C46" s="113">
        <f>IF(ISBLANK('Input-Accounts'!C46),"",'Input-Accounts'!C46)</f>
        <v>383</v>
      </c>
      <c r="D46" s="143">
        <f>IF(ISBLANK('Input-Accounts'!D46),"",'Input-Accounts'!D46)</f>
        <v>10177783.800000001</v>
      </c>
      <c r="E46" s="143">
        <f t="shared" ca="1" si="3"/>
        <v>0</v>
      </c>
      <c r="F46" s="89"/>
      <c r="G46" s="143">
        <f ca="1">SUM(DemandTotal:CustomerTotal!G46)</f>
        <v>4695035.4287869567</v>
      </c>
      <c r="H46" s="143">
        <f ca="1">SUM(DemandTotal:CustomerTotal!H46)</f>
        <v>4017478.0166669977</v>
      </c>
      <c r="I46" s="143">
        <f ca="1">SUM(DemandTotal:CustomerTotal!I46)</f>
        <v>472415.32701826171</v>
      </c>
      <c r="J46" s="143">
        <f ca="1">SUM(DemandTotal:CustomerTotal!J46)</f>
        <v>247224.09371477581</v>
      </c>
      <c r="K46" s="143">
        <f ca="1">SUM(DemandTotal:CustomerTotal!K46)</f>
        <v>23188.183561548129</v>
      </c>
      <c r="L46" s="143">
        <f ca="1">SUM(DemandTotal:CustomerTotal!L46)</f>
        <v>658731.83556482184</v>
      </c>
      <c r="M46" s="143">
        <f ca="1">SUM(DemandTotal:CustomerTotal!M46)</f>
        <v>63710.914686639539</v>
      </c>
      <c r="N46" s="143">
        <f ca="1">SUM(DemandTotal:CustomerTotal!N46)</f>
        <v>0</v>
      </c>
      <c r="O46" s="143">
        <f ca="1">SUM(DemandTotal:CustomerTotal!O46)</f>
        <v>0</v>
      </c>
      <c r="P46" s="143">
        <f ca="1">SUM(DemandTotal:CustomerTotal!P46)</f>
        <v>0</v>
      </c>
      <c r="Q46" s="143">
        <f ca="1">SUM(DemandTotal:CustomerTotal!Q46)</f>
        <v>0</v>
      </c>
      <c r="R46" s="143">
        <f ca="1">SUM(DemandTotal:CustomerTotal!R46)</f>
        <v>0</v>
      </c>
      <c r="S46" s="143">
        <f ca="1">SUM(DemandTotal:CustomerTotal!S46)</f>
        <v>0</v>
      </c>
      <c r="T46" s="143">
        <f ca="1">SUM(DemandTotal:CustomerTotal!T46)</f>
        <v>0</v>
      </c>
      <c r="U46" s="143">
        <f ca="1">SUM(DemandTotal:CustomerTotal!U46)</f>
        <v>0</v>
      </c>
      <c r="V46" s="143">
        <f ca="1">SUM(DemandTotal:CustomerTotal!V46)</f>
        <v>0</v>
      </c>
      <c r="W46" s="143">
        <f ca="1">SUM(DemandTotal:CustomerTotal!W46)</f>
        <v>0</v>
      </c>
      <c r="X46" s="143">
        <f ca="1">SUM(DemandTotal:CustomerTotal!X46)</f>
        <v>0</v>
      </c>
      <c r="Y46" s="143">
        <f ca="1">SUM(DemandTotal:CustomerTotal!Y46)</f>
        <v>0</v>
      </c>
      <c r="Z46" s="143">
        <f ca="1">SUM(DemandTotal:CustomerTotal!Z46)</f>
        <v>0</v>
      </c>
      <c r="AB46" s="279">
        <f>'B - COS Results'!D265</f>
        <v>383</v>
      </c>
    </row>
    <row r="47" spans="1:28" outlineLevel="1">
      <c r="A47" s="113">
        <f>IF(ISBLANK('Input-Accounts'!A47),"",'Input-Accounts'!A47)</f>
        <v>38</v>
      </c>
      <c r="B47" s="17" t="str">
        <f>IF(ISBLANK('Input-Accounts'!B47),"",'Input-Accounts'!B47)</f>
        <v>Industrial M &amp; R Station Equipment</v>
      </c>
      <c r="C47" s="113">
        <f>IF(ISBLANK('Input-Accounts'!C47),"",'Input-Accounts'!C47)</f>
        <v>385</v>
      </c>
      <c r="D47" s="143">
        <f>IF(ISBLANK('Input-Accounts'!D47),"",'Input-Accounts'!D47)</f>
        <v>10604872.550000001</v>
      </c>
      <c r="E47" s="143">
        <f t="shared" ca="1" si="3"/>
        <v>0</v>
      </c>
      <c r="F47" s="89"/>
      <c r="G47" s="143">
        <f ca="1">SUM(DemandTotal:CustomerTotal!G47)</f>
        <v>0</v>
      </c>
      <c r="H47" s="143">
        <f ca="1">SUM(DemandTotal:CustomerTotal!H47)</f>
        <v>4083899.4637441305</v>
      </c>
      <c r="I47" s="143">
        <f ca="1">SUM(DemandTotal:CustomerTotal!I47)</f>
        <v>793667.37110685883</v>
      </c>
      <c r="J47" s="143">
        <f ca="1">SUM(DemandTotal:CustomerTotal!J47)</f>
        <v>240381.38696167755</v>
      </c>
      <c r="K47" s="143">
        <f ca="1">SUM(DemandTotal:CustomerTotal!K47)</f>
        <v>15719.587339078775</v>
      </c>
      <c r="L47" s="143">
        <f ca="1">SUM(DemandTotal:CustomerTotal!L47)</f>
        <v>3065788.1540254829</v>
      </c>
      <c r="M47" s="143">
        <f ca="1">SUM(DemandTotal:CustomerTotal!M47)</f>
        <v>2405416.5868227715</v>
      </c>
      <c r="N47" s="143">
        <f ca="1">SUM(DemandTotal:CustomerTotal!N47)</f>
        <v>0</v>
      </c>
      <c r="O47" s="143">
        <f ca="1">SUM(DemandTotal:CustomerTotal!O47)</f>
        <v>0</v>
      </c>
      <c r="P47" s="143">
        <f ca="1">SUM(DemandTotal:CustomerTotal!P47)</f>
        <v>0</v>
      </c>
      <c r="Q47" s="143">
        <f ca="1">SUM(DemandTotal:CustomerTotal!Q47)</f>
        <v>0</v>
      </c>
      <c r="R47" s="143">
        <f ca="1">SUM(DemandTotal:CustomerTotal!R47)</f>
        <v>0</v>
      </c>
      <c r="S47" s="143">
        <f ca="1">SUM(DemandTotal:CustomerTotal!S47)</f>
        <v>0</v>
      </c>
      <c r="T47" s="143">
        <f ca="1">SUM(DemandTotal:CustomerTotal!T47)</f>
        <v>0</v>
      </c>
      <c r="U47" s="143">
        <f ca="1">SUM(DemandTotal:CustomerTotal!U47)</f>
        <v>0</v>
      </c>
      <c r="V47" s="143">
        <f ca="1">SUM(DemandTotal:CustomerTotal!V47)</f>
        <v>0</v>
      </c>
      <c r="W47" s="143">
        <f ca="1">SUM(DemandTotal:CustomerTotal!W47)</f>
        <v>0</v>
      </c>
      <c r="X47" s="143">
        <f ca="1">SUM(DemandTotal:CustomerTotal!X47)</f>
        <v>0</v>
      </c>
      <c r="Y47" s="143">
        <f ca="1">SUM(DemandTotal:CustomerTotal!Y47)</f>
        <v>0</v>
      </c>
      <c r="Z47" s="143">
        <f ca="1">SUM(DemandTotal:CustomerTotal!Z47)</f>
        <v>0</v>
      </c>
      <c r="AB47" s="279">
        <f>'B - COS Results'!D267</f>
        <v>385</v>
      </c>
    </row>
    <row r="48" spans="1:28" outlineLevel="1">
      <c r="A48" s="113">
        <f>IF(ISBLANK('Input-Accounts'!A48),"",'Input-Accounts'!A48)</f>
        <v>39</v>
      </c>
      <c r="B48" s="79" t="str">
        <f>IF(ISBLANK('Input-Accounts'!B48),"",'Input-Accounts'!B48)</f>
        <v>Subtotal - Distribution Plant</v>
      </c>
      <c r="C48" s="113" t="str">
        <f>IF(ISBLANK('Input-Accounts'!C48),"",'Input-Accounts'!C48)</f>
        <v/>
      </c>
      <c r="D48" s="144">
        <f>IF(ISBLANK('Input-Accounts'!D48),"",'Input-Accounts'!D48)</f>
        <v>1003185858.9585459</v>
      </c>
      <c r="E48" s="143">
        <f t="shared" ca="1" si="3"/>
        <v>0</v>
      </c>
      <c r="G48" s="144">
        <f ca="1">SUM(DemandTotal:CustomerTotal!G48)</f>
        <v>486371877.59112215</v>
      </c>
      <c r="H48" s="144">
        <f ca="1">SUM(DemandTotal:CustomerTotal!H48)</f>
        <v>201728318.49339589</v>
      </c>
      <c r="I48" s="144">
        <f ca="1">SUM(DemandTotal:CustomerTotal!I48)</f>
        <v>20359677.113290273</v>
      </c>
      <c r="J48" s="144">
        <f ca="1">SUM(DemandTotal:CustomerTotal!J48)</f>
        <v>22746769.955758899</v>
      </c>
      <c r="K48" s="144">
        <f ca="1">SUM(DemandTotal:CustomerTotal!K48)</f>
        <v>1357819.9735212917</v>
      </c>
      <c r="L48" s="144">
        <f ca="1">SUM(DemandTotal:CustomerTotal!L48)</f>
        <v>248316818.77424315</v>
      </c>
      <c r="M48" s="144">
        <f ca="1">SUM(DemandTotal:CustomerTotal!M48)</f>
        <v>22304577.057214361</v>
      </c>
      <c r="N48" s="144">
        <f ca="1">SUM(DemandTotal:CustomerTotal!N48)</f>
        <v>0</v>
      </c>
      <c r="O48" s="144">
        <f ca="1">SUM(DemandTotal:CustomerTotal!O48)</f>
        <v>0</v>
      </c>
      <c r="P48" s="144">
        <f ca="1">SUM(DemandTotal:CustomerTotal!P48)</f>
        <v>0</v>
      </c>
      <c r="Q48" s="144">
        <f ca="1">SUM(DemandTotal:CustomerTotal!Q48)</f>
        <v>0</v>
      </c>
      <c r="R48" s="144">
        <f ca="1">SUM(DemandTotal:CustomerTotal!R48)</f>
        <v>0</v>
      </c>
      <c r="S48" s="144">
        <f ca="1">SUM(DemandTotal:CustomerTotal!S48)</f>
        <v>0</v>
      </c>
      <c r="T48" s="144">
        <f ca="1">SUM(DemandTotal:CustomerTotal!T48)</f>
        <v>0</v>
      </c>
      <c r="U48" s="144">
        <f ca="1">SUM(DemandTotal:CustomerTotal!U48)</f>
        <v>0</v>
      </c>
      <c r="V48" s="144">
        <f ca="1">SUM(DemandTotal:CustomerTotal!V48)</f>
        <v>0</v>
      </c>
      <c r="W48" s="144">
        <f ca="1">SUM(DemandTotal:CustomerTotal!W48)</f>
        <v>0</v>
      </c>
      <c r="X48" s="144">
        <f ca="1">SUM(DemandTotal:CustomerTotal!X48)</f>
        <v>0</v>
      </c>
      <c r="Y48" s="144">
        <f ca="1">SUM(DemandTotal:CustomerTotal!Y48)</f>
        <v>0</v>
      </c>
      <c r="Z48" s="144">
        <f ca="1">SUM(DemandTotal:CustomerTotal!Z48)</f>
        <v>0</v>
      </c>
    </row>
    <row r="49" spans="1:28" outlineLevel="1">
      <c r="A49" s="113" t="str">
        <f>IF(ISBLANK('Input-Accounts'!A49),"",'Input-Accounts'!A49)</f>
        <v/>
      </c>
      <c r="B49" s="17" t="str">
        <f>IF(ISBLANK('Input-Accounts'!B49),"",'Input-Accounts'!B49)</f>
        <v/>
      </c>
      <c r="D49" s="143"/>
      <c r="E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</row>
    <row r="50" spans="1:28" outlineLevel="1">
      <c r="A50" s="113">
        <f>IF(ISBLANK('Input-Accounts'!A50),"",'Input-Accounts'!A50)</f>
        <v>40</v>
      </c>
      <c r="B50" s="81" t="str">
        <f>IF(ISBLANK('Input-Accounts'!B50),"",'Input-Accounts'!B50)</f>
        <v>General Plant</v>
      </c>
      <c r="D50" s="143"/>
      <c r="E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</row>
    <row r="51" spans="1:28" outlineLevel="1">
      <c r="A51" s="113">
        <f>IF(ISBLANK('Input-Accounts'!A51),"",'Input-Accounts'!A51)</f>
        <v>41</v>
      </c>
      <c r="B51" s="17" t="str">
        <f>IF(ISBLANK('Input-Accounts'!B51),"",'Input-Accounts'!B51)</f>
        <v>Land and Land Rights</v>
      </c>
      <c r="C51" s="113">
        <f>IF(ISBLANK('Input-Accounts'!C51),"",'Input-Accounts'!C51)</f>
        <v>389</v>
      </c>
      <c r="D51" s="143">
        <f>IF(ISBLANK('Input-Accounts'!D51),"",'Input-Accounts'!D51)</f>
        <v>3224759.31</v>
      </c>
      <c r="E51" s="143">
        <f t="shared" ref="E51:E61" ca="1" si="11">IFERROR(IF(D51="","",IF(D51=0,0,IF(ABS(D51-SUM($G51:$Z51))&lt;Check_Limit,0,1))),1)</f>
        <v>0</v>
      </c>
      <c r="F51" s="89"/>
      <c r="G51" s="143">
        <f ca="1">SUM(DemandTotal:CustomerTotal!G51)</f>
        <v>1545365.6821663866</v>
      </c>
      <c r="H51" s="143">
        <f ca="1">SUM(DemandTotal:CustomerTotal!H51)</f>
        <v>643904.49876681739</v>
      </c>
      <c r="I51" s="143">
        <f ca="1">SUM(DemandTotal:CustomerTotal!I51)</f>
        <v>65044.504011158475</v>
      </c>
      <c r="J51" s="143">
        <f ca="1">SUM(DemandTotal:CustomerTotal!J51)</f>
        <v>72783.990760339162</v>
      </c>
      <c r="K51" s="143">
        <f ca="1">SUM(DemandTotal:CustomerTotal!K51)</f>
        <v>4384.5010392699451</v>
      </c>
      <c r="L51" s="143">
        <f ca="1">SUM(DemandTotal:CustomerTotal!L51)</f>
        <v>814540.94633794518</v>
      </c>
      <c r="M51" s="143">
        <f ca="1">SUM(DemandTotal:CustomerTotal!M51)</f>
        <v>78735.186918084015</v>
      </c>
      <c r="N51" s="143">
        <f ca="1">SUM(DemandTotal:CustomerTotal!N51)</f>
        <v>0</v>
      </c>
      <c r="O51" s="143">
        <f ca="1">SUM(DemandTotal:CustomerTotal!O51)</f>
        <v>0</v>
      </c>
      <c r="P51" s="143">
        <f ca="1">SUM(DemandTotal:CustomerTotal!P51)</f>
        <v>0</v>
      </c>
      <c r="Q51" s="143">
        <f ca="1">SUM(DemandTotal:CustomerTotal!Q51)</f>
        <v>0</v>
      </c>
      <c r="R51" s="143">
        <f ca="1">SUM(DemandTotal:CustomerTotal!R51)</f>
        <v>0</v>
      </c>
      <c r="S51" s="143">
        <f ca="1">SUM(DemandTotal:CustomerTotal!S51)</f>
        <v>0</v>
      </c>
      <c r="T51" s="143">
        <f ca="1">SUM(DemandTotal:CustomerTotal!T51)</f>
        <v>0</v>
      </c>
      <c r="U51" s="143">
        <f ca="1">SUM(DemandTotal:CustomerTotal!U51)</f>
        <v>0</v>
      </c>
      <c r="V51" s="143">
        <f ca="1">SUM(DemandTotal:CustomerTotal!V51)</f>
        <v>0</v>
      </c>
      <c r="W51" s="143">
        <f ca="1">SUM(DemandTotal:CustomerTotal!W51)</f>
        <v>0</v>
      </c>
      <c r="X51" s="143">
        <f ca="1">SUM(DemandTotal:CustomerTotal!X51)</f>
        <v>0</v>
      </c>
      <c r="Y51" s="143">
        <f ca="1">SUM(DemandTotal:CustomerTotal!Y51)</f>
        <v>0</v>
      </c>
      <c r="Z51" s="143">
        <f ca="1">SUM(DemandTotal:CustomerTotal!Z51)</f>
        <v>0</v>
      </c>
      <c r="AB51" s="279">
        <f>'B - COS Results'!D271</f>
        <v>389</v>
      </c>
    </row>
    <row r="52" spans="1:28" outlineLevel="1">
      <c r="A52" s="113">
        <f>IF(ISBLANK('Input-Accounts'!A52),"",'Input-Accounts'!A52)</f>
        <v>42</v>
      </c>
      <c r="B52" s="17" t="str">
        <f>IF(ISBLANK('Input-Accounts'!B52),"",'Input-Accounts'!B52)</f>
        <v>Structures and Improvements</v>
      </c>
      <c r="C52" s="113">
        <f>IF(ISBLANK('Input-Accounts'!C52),"",'Input-Accounts'!C52)</f>
        <v>390</v>
      </c>
      <c r="D52" s="143">
        <f>IF(ISBLANK('Input-Accounts'!D52),"",'Input-Accounts'!D52)</f>
        <v>22365469.140000001</v>
      </c>
      <c r="E52" s="143">
        <f t="shared" ca="1" si="11"/>
        <v>0</v>
      </c>
      <c r="F52" s="89"/>
      <c r="G52" s="143">
        <f ca="1">SUM(DemandTotal:CustomerTotal!G52)</f>
        <v>10717956.024602458</v>
      </c>
      <c r="H52" s="143">
        <f ca="1">SUM(DemandTotal:CustomerTotal!H52)</f>
        <v>4465829.7912709722</v>
      </c>
      <c r="I52" s="143">
        <f ca="1">SUM(DemandTotal:CustomerTotal!I52)</f>
        <v>451119.20219192147</v>
      </c>
      <c r="J52" s="143">
        <f ca="1">SUM(DemandTotal:CustomerTotal!J52)</f>
        <v>504796.77481306682</v>
      </c>
      <c r="K52" s="143">
        <f ca="1">SUM(DemandTotal:CustomerTotal!K52)</f>
        <v>30408.912188888255</v>
      </c>
      <c r="L52" s="143">
        <f ca="1">SUM(DemandTotal:CustomerTotal!L52)</f>
        <v>5649286.860602228</v>
      </c>
      <c r="M52" s="143">
        <f ca="1">SUM(DemandTotal:CustomerTotal!M52)</f>
        <v>546071.57433046983</v>
      </c>
      <c r="N52" s="143">
        <f ca="1">SUM(DemandTotal:CustomerTotal!N52)</f>
        <v>0</v>
      </c>
      <c r="O52" s="143">
        <f ca="1">SUM(DemandTotal:CustomerTotal!O52)</f>
        <v>0</v>
      </c>
      <c r="P52" s="143">
        <f ca="1">SUM(DemandTotal:CustomerTotal!P52)</f>
        <v>0</v>
      </c>
      <c r="Q52" s="143">
        <f ca="1">SUM(DemandTotal:CustomerTotal!Q52)</f>
        <v>0</v>
      </c>
      <c r="R52" s="143">
        <f ca="1">SUM(DemandTotal:CustomerTotal!R52)</f>
        <v>0</v>
      </c>
      <c r="S52" s="143">
        <f ca="1">SUM(DemandTotal:CustomerTotal!S52)</f>
        <v>0</v>
      </c>
      <c r="T52" s="143">
        <f ca="1">SUM(DemandTotal:CustomerTotal!T52)</f>
        <v>0</v>
      </c>
      <c r="U52" s="143">
        <f ca="1">SUM(DemandTotal:CustomerTotal!U52)</f>
        <v>0</v>
      </c>
      <c r="V52" s="143">
        <f ca="1">SUM(DemandTotal:CustomerTotal!V52)</f>
        <v>0</v>
      </c>
      <c r="W52" s="143">
        <f ca="1">SUM(DemandTotal:CustomerTotal!W52)</f>
        <v>0</v>
      </c>
      <c r="X52" s="143">
        <f ca="1">SUM(DemandTotal:CustomerTotal!X52)</f>
        <v>0</v>
      </c>
      <c r="Y52" s="143">
        <f ca="1">SUM(DemandTotal:CustomerTotal!Y52)</f>
        <v>0</v>
      </c>
      <c r="Z52" s="143">
        <f ca="1">SUM(DemandTotal:CustomerTotal!Z52)</f>
        <v>0</v>
      </c>
      <c r="AB52" s="279">
        <f>'B - COS Results'!D272</f>
        <v>390</v>
      </c>
    </row>
    <row r="53" spans="1:28" outlineLevel="1">
      <c r="A53" s="113">
        <f>IF(ISBLANK('Input-Accounts'!A53),"",'Input-Accounts'!A53)</f>
        <v>43</v>
      </c>
      <c r="B53" s="17" t="str">
        <f>IF(ISBLANK('Input-Accounts'!B53),"",'Input-Accounts'!B53)</f>
        <v>Office Furniture and Equipment</v>
      </c>
      <c r="C53" s="113">
        <f>IF(ISBLANK('Input-Accounts'!C53),"",'Input-Accounts'!C53)</f>
        <v>391</v>
      </c>
      <c r="D53" s="143">
        <f>IF(ISBLANK('Input-Accounts'!D53),"",'Input-Accounts'!D53)</f>
        <v>2803626.47</v>
      </c>
      <c r="E53" s="143">
        <f t="shared" ca="1" si="11"/>
        <v>0</v>
      </c>
      <c r="F53" s="89"/>
      <c r="G53" s="143">
        <f ca="1">SUM(DemandTotal:CustomerTotal!G53)</f>
        <v>1343550.8563122153</v>
      </c>
      <c r="H53" s="143">
        <f ca="1">SUM(DemandTotal:CustomerTotal!H53)</f>
        <v>559814.70967355149</v>
      </c>
      <c r="I53" s="143">
        <f ca="1">SUM(DemandTotal:CustomerTotal!I53)</f>
        <v>56550.109835547722</v>
      </c>
      <c r="J53" s="143">
        <f ca="1">SUM(DemandTotal:CustomerTotal!J53)</f>
        <v>63278.869357825759</v>
      </c>
      <c r="K53" s="143">
        <f ca="1">SUM(DemandTotal:CustomerTotal!K53)</f>
        <v>3811.9133832161042</v>
      </c>
      <c r="L53" s="143">
        <f ca="1">SUM(DemandTotal:CustomerTotal!L53)</f>
        <v>708167.13389127725</v>
      </c>
      <c r="M53" s="143">
        <f ca="1">SUM(DemandTotal:CustomerTotal!M53)</f>
        <v>68452.877546367352</v>
      </c>
      <c r="N53" s="143">
        <f ca="1">SUM(DemandTotal:CustomerTotal!N53)</f>
        <v>0</v>
      </c>
      <c r="O53" s="143">
        <f ca="1">SUM(DemandTotal:CustomerTotal!O53)</f>
        <v>0</v>
      </c>
      <c r="P53" s="143">
        <f ca="1">SUM(DemandTotal:CustomerTotal!P53)</f>
        <v>0</v>
      </c>
      <c r="Q53" s="143">
        <f ca="1">SUM(DemandTotal:CustomerTotal!Q53)</f>
        <v>0</v>
      </c>
      <c r="R53" s="143">
        <f ca="1">SUM(DemandTotal:CustomerTotal!R53)</f>
        <v>0</v>
      </c>
      <c r="S53" s="143">
        <f ca="1">SUM(DemandTotal:CustomerTotal!S53)</f>
        <v>0</v>
      </c>
      <c r="T53" s="143">
        <f ca="1">SUM(DemandTotal:CustomerTotal!T53)</f>
        <v>0</v>
      </c>
      <c r="U53" s="143">
        <f ca="1">SUM(DemandTotal:CustomerTotal!U53)</f>
        <v>0</v>
      </c>
      <c r="V53" s="143">
        <f ca="1">SUM(DemandTotal:CustomerTotal!V53)</f>
        <v>0</v>
      </c>
      <c r="W53" s="143">
        <f ca="1">SUM(DemandTotal:CustomerTotal!W53)</f>
        <v>0</v>
      </c>
      <c r="X53" s="143">
        <f ca="1">SUM(DemandTotal:CustomerTotal!X53)</f>
        <v>0</v>
      </c>
      <c r="Y53" s="143">
        <f ca="1">SUM(DemandTotal:CustomerTotal!Y53)</f>
        <v>0</v>
      </c>
      <c r="Z53" s="143">
        <f ca="1">SUM(DemandTotal:CustomerTotal!Z53)</f>
        <v>0</v>
      </c>
      <c r="AB53" s="279">
        <f>'B - COS Results'!D273</f>
        <v>391</v>
      </c>
    </row>
    <row r="54" spans="1:28" outlineLevel="1">
      <c r="A54" s="113">
        <f>IF(ISBLANK('Input-Accounts'!A54),"",'Input-Accounts'!A54)</f>
        <v>44</v>
      </c>
      <c r="B54" s="17" t="str">
        <f>IF(ISBLANK('Input-Accounts'!B54),"",'Input-Accounts'!B54)</f>
        <v>Transportation Equipment</v>
      </c>
      <c r="C54" s="113">
        <f>IF(ISBLANK('Input-Accounts'!C54),"",'Input-Accounts'!C54)</f>
        <v>392</v>
      </c>
      <c r="D54" s="143">
        <f>IF(ISBLANK('Input-Accounts'!D54),"",'Input-Accounts'!D54)</f>
        <v>15510396.990000002</v>
      </c>
      <c r="E54" s="143">
        <f t="shared" ca="1" si="11"/>
        <v>0</v>
      </c>
      <c r="F54" s="89"/>
      <c r="G54" s="143">
        <f ca="1">SUM(DemandTotal:CustomerTotal!G54)</f>
        <v>7432875.7345684888</v>
      </c>
      <c r="H54" s="143">
        <f ca="1">SUM(DemandTotal:CustomerTotal!H54)</f>
        <v>3097041.806670621</v>
      </c>
      <c r="I54" s="143">
        <f ca="1">SUM(DemandTotal:CustomerTotal!I54)</f>
        <v>312850.04003313213</v>
      </c>
      <c r="J54" s="143">
        <f ca="1">SUM(DemandTotal:CustomerTotal!J54)</f>
        <v>350075.30258416478</v>
      </c>
      <c r="K54" s="143">
        <f ca="1">SUM(DemandTotal:CustomerTotal!K54)</f>
        <v>21088.504655606201</v>
      </c>
      <c r="L54" s="143">
        <f ca="1">SUM(DemandTotal:CustomerTotal!L54)</f>
        <v>3917766.3285238543</v>
      </c>
      <c r="M54" s="143">
        <f ca="1">SUM(DemandTotal:CustomerTotal!M54)</f>
        <v>378699.27296413877</v>
      </c>
      <c r="N54" s="143">
        <f ca="1">SUM(DemandTotal:CustomerTotal!N54)</f>
        <v>0</v>
      </c>
      <c r="O54" s="143">
        <f ca="1">SUM(DemandTotal:CustomerTotal!O54)</f>
        <v>0</v>
      </c>
      <c r="P54" s="143">
        <f ca="1">SUM(DemandTotal:CustomerTotal!P54)</f>
        <v>0</v>
      </c>
      <c r="Q54" s="143">
        <f ca="1">SUM(DemandTotal:CustomerTotal!Q54)</f>
        <v>0</v>
      </c>
      <c r="R54" s="143">
        <f ca="1">SUM(DemandTotal:CustomerTotal!R54)</f>
        <v>0</v>
      </c>
      <c r="S54" s="143">
        <f ca="1">SUM(DemandTotal:CustomerTotal!S54)</f>
        <v>0</v>
      </c>
      <c r="T54" s="143">
        <f ca="1">SUM(DemandTotal:CustomerTotal!T54)</f>
        <v>0</v>
      </c>
      <c r="U54" s="143">
        <f ca="1">SUM(DemandTotal:CustomerTotal!U54)</f>
        <v>0</v>
      </c>
      <c r="V54" s="143">
        <f ca="1">SUM(DemandTotal:CustomerTotal!V54)</f>
        <v>0</v>
      </c>
      <c r="W54" s="143">
        <f ca="1">SUM(DemandTotal:CustomerTotal!W54)</f>
        <v>0</v>
      </c>
      <c r="X54" s="143">
        <f ca="1">SUM(DemandTotal:CustomerTotal!X54)</f>
        <v>0</v>
      </c>
      <c r="Y54" s="143">
        <f ca="1">SUM(DemandTotal:CustomerTotal!Y54)</f>
        <v>0</v>
      </c>
      <c r="Z54" s="143">
        <f ca="1">SUM(DemandTotal:CustomerTotal!Z54)</f>
        <v>0</v>
      </c>
      <c r="AB54" s="279">
        <f>'B - COS Results'!D274</f>
        <v>392</v>
      </c>
    </row>
    <row r="55" spans="1:28" outlineLevel="1">
      <c r="A55" s="113">
        <f>IF(ISBLANK('Input-Accounts'!A55),"",'Input-Accounts'!A55)</f>
        <v>45</v>
      </c>
      <c r="B55" s="17" t="str">
        <f>IF(ISBLANK('Input-Accounts'!B55),"",'Input-Accounts'!B55)</f>
        <v>Stores Equipment</v>
      </c>
      <c r="C55" s="113">
        <f>IF(ISBLANK('Input-Accounts'!C55),"",'Input-Accounts'!C55)</f>
        <v>393</v>
      </c>
      <c r="D55" s="143">
        <f>IF(ISBLANK('Input-Accounts'!D55),"",'Input-Accounts'!D55)</f>
        <v>99936.91</v>
      </c>
      <c r="E55" s="143">
        <f t="shared" ca="1" si="11"/>
        <v>0</v>
      </c>
      <c r="F55" s="89"/>
      <c r="G55" s="143">
        <f ca="1">SUM(DemandTotal:CustomerTotal!G55)</f>
        <v>47891.658337673201</v>
      </c>
      <c r="H55" s="143">
        <f ca="1">SUM(DemandTotal:CustomerTotal!H55)</f>
        <v>19954.923687577339</v>
      </c>
      <c r="I55" s="143">
        <f ca="1">SUM(DemandTotal:CustomerTotal!I55)</f>
        <v>2015.7618347515627</v>
      </c>
      <c r="J55" s="143">
        <f ca="1">SUM(DemandTotal:CustomerTotal!J55)</f>
        <v>2255.6124147004471</v>
      </c>
      <c r="K55" s="143">
        <f ca="1">SUM(DemandTotal:CustomerTotal!K55)</f>
        <v>135.87788843578127</v>
      </c>
      <c r="L55" s="143">
        <f ca="1">SUM(DemandTotal:CustomerTotal!L55)</f>
        <v>25243.0328654482</v>
      </c>
      <c r="M55" s="143">
        <f ca="1">SUM(DemandTotal:CustomerTotal!M55)</f>
        <v>2440.0429714134971</v>
      </c>
      <c r="N55" s="143">
        <f ca="1">SUM(DemandTotal:CustomerTotal!N55)</f>
        <v>0</v>
      </c>
      <c r="O55" s="143">
        <f ca="1">SUM(DemandTotal:CustomerTotal!O55)</f>
        <v>0</v>
      </c>
      <c r="P55" s="143">
        <f ca="1">SUM(DemandTotal:CustomerTotal!P55)</f>
        <v>0</v>
      </c>
      <c r="Q55" s="143">
        <f ca="1">SUM(DemandTotal:CustomerTotal!Q55)</f>
        <v>0</v>
      </c>
      <c r="R55" s="143">
        <f ca="1">SUM(DemandTotal:CustomerTotal!R55)</f>
        <v>0</v>
      </c>
      <c r="S55" s="143">
        <f ca="1">SUM(DemandTotal:CustomerTotal!S55)</f>
        <v>0</v>
      </c>
      <c r="T55" s="143">
        <f ca="1">SUM(DemandTotal:CustomerTotal!T55)</f>
        <v>0</v>
      </c>
      <c r="U55" s="143">
        <f ca="1">SUM(DemandTotal:CustomerTotal!U55)</f>
        <v>0</v>
      </c>
      <c r="V55" s="143">
        <f ca="1">SUM(DemandTotal:CustomerTotal!V55)</f>
        <v>0</v>
      </c>
      <c r="W55" s="143">
        <f ca="1">SUM(DemandTotal:CustomerTotal!W55)</f>
        <v>0</v>
      </c>
      <c r="X55" s="143">
        <f ca="1">SUM(DemandTotal:CustomerTotal!X55)</f>
        <v>0</v>
      </c>
      <c r="Y55" s="143">
        <f ca="1">SUM(DemandTotal:CustomerTotal!Y55)</f>
        <v>0</v>
      </c>
      <c r="Z55" s="143">
        <f ca="1">SUM(DemandTotal:CustomerTotal!Z55)</f>
        <v>0</v>
      </c>
      <c r="AB55" s="279">
        <f>'B - COS Results'!D275</f>
        <v>393</v>
      </c>
    </row>
    <row r="56" spans="1:28" outlineLevel="1">
      <c r="A56" s="113">
        <f>IF(ISBLANK('Input-Accounts'!A56),"",'Input-Accounts'!A56)</f>
        <v>46</v>
      </c>
      <c r="B56" s="17" t="str">
        <f>IF(ISBLANK('Input-Accounts'!B56),"",'Input-Accounts'!B56)</f>
        <v xml:space="preserve">Tools, Shop, and Garage Equipment </v>
      </c>
      <c r="C56" s="113">
        <f>IF(ISBLANK('Input-Accounts'!C56),"",'Input-Accounts'!C56)</f>
        <v>394</v>
      </c>
      <c r="D56" s="143">
        <f>IF(ISBLANK('Input-Accounts'!D56),"",'Input-Accounts'!D56)</f>
        <v>8354339.1999999993</v>
      </c>
      <c r="E56" s="143">
        <f t="shared" ca="1" si="11"/>
        <v>0</v>
      </c>
      <c r="F56" s="89"/>
      <c r="G56" s="143">
        <f ca="1">SUM(DemandTotal:CustomerTotal!G56)</f>
        <v>4003557.4304171507</v>
      </c>
      <c r="H56" s="143">
        <f ca="1">SUM(DemandTotal:CustomerTotal!H56)</f>
        <v>1668154.4506042451</v>
      </c>
      <c r="I56" s="143">
        <f ca="1">SUM(DemandTotal:CustomerTotal!I56)</f>
        <v>168509.89403143345</v>
      </c>
      <c r="J56" s="143">
        <f ca="1">SUM(DemandTotal:CustomerTotal!J56)</f>
        <v>188560.47496504142</v>
      </c>
      <c r="K56" s="143">
        <f ca="1">SUM(DemandTotal:CustomerTotal!K56)</f>
        <v>11358.866006286105</v>
      </c>
      <c r="L56" s="143">
        <f ca="1">SUM(DemandTotal:CustomerTotal!L56)</f>
        <v>2110219.9276994076</v>
      </c>
      <c r="M56" s="143">
        <f ca="1">SUM(DemandTotal:CustomerTotal!M56)</f>
        <v>203978.15627643737</v>
      </c>
      <c r="N56" s="143">
        <f ca="1">SUM(DemandTotal:CustomerTotal!N56)</f>
        <v>0</v>
      </c>
      <c r="O56" s="143">
        <f ca="1">SUM(DemandTotal:CustomerTotal!O56)</f>
        <v>0</v>
      </c>
      <c r="P56" s="143">
        <f ca="1">SUM(DemandTotal:CustomerTotal!P56)</f>
        <v>0</v>
      </c>
      <c r="Q56" s="143">
        <f ca="1">SUM(DemandTotal:CustomerTotal!Q56)</f>
        <v>0</v>
      </c>
      <c r="R56" s="143">
        <f ca="1">SUM(DemandTotal:CustomerTotal!R56)</f>
        <v>0</v>
      </c>
      <c r="S56" s="143">
        <f ca="1">SUM(DemandTotal:CustomerTotal!S56)</f>
        <v>0</v>
      </c>
      <c r="T56" s="143">
        <f ca="1">SUM(DemandTotal:CustomerTotal!T56)</f>
        <v>0</v>
      </c>
      <c r="U56" s="143">
        <f ca="1">SUM(DemandTotal:CustomerTotal!U56)</f>
        <v>0</v>
      </c>
      <c r="V56" s="143">
        <f ca="1">SUM(DemandTotal:CustomerTotal!V56)</f>
        <v>0</v>
      </c>
      <c r="W56" s="143">
        <f ca="1">SUM(DemandTotal:CustomerTotal!W56)</f>
        <v>0</v>
      </c>
      <c r="X56" s="143">
        <f ca="1">SUM(DemandTotal:CustomerTotal!X56)</f>
        <v>0</v>
      </c>
      <c r="Y56" s="143">
        <f ca="1">SUM(DemandTotal:CustomerTotal!Y56)</f>
        <v>0</v>
      </c>
      <c r="Z56" s="143">
        <f ca="1">SUM(DemandTotal:CustomerTotal!Z56)</f>
        <v>0</v>
      </c>
      <c r="AB56" s="279">
        <f>'B - COS Results'!D276</f>
        <v>394</v>
      </c>
    </row>
    <row r="57" spans="1:28" outlineLevel="1">
      <c r="A57" s="113">
        <f>IF(ISBLANK('Input-Accounts'!A57),"",'Input-Accounts'!A57)</f>
        <v>47</v>
      </c>
      <c r="B57" s="17" t="str">
        <f>IF(ISBLANK('Input-Accounts'!B57),"",'Input-Accounts'!B57)</f>
        <v>Laboratory Equipment</v>
      </c>
      <c r="C57" s="113">
        <f>IF(ISBLANK('Input-Accounts'!C57),"",'Input-Accounts'!C57)</f>
        <v>395</v>
      </c>
      <c r="D57" s="143">
        <f>IF(ISBLANK('Input-Accounts'!D57),"",'Input-Accounts'!D57)</f>
        <v>59304.43</v>
      </c>
      <c r="E57" s="143">
        <f t="shared" ca="1" si="11"/>
        <v>0</v>
      </c>
      <c r="F57" s="89"/>
      <c r="G57" s="143">
        <f ca="1">SUM(DemandTotal:CustomerTotal!G57)</f>
        <v>28419.805049710427</v>
      </c>
      <c r="H57" s="143">
        <f ca="1">SUM(DemandTotal:CustomerTotal!H57)</f>
        <v>11841.624630832312</v>
      </c>
      <c r="I57" s="143">
        <f ca="1">SUM(DemandTotal:CustomerTotal!I57)</f>
        <v>1196.1907429967127</v>
      </c>
      <c r="J57" s="143">
        <f ca="1">SUM(DemandTotal:CustomerTotal!J57)</f>
        <v>1338.5225594300807</v>
      </c>
      <c r="K57" s="143">
        <f ca="1">SUM(DemandTotal:CustomerTotal!K57)</f>
        <v>80.632478263412395</v>
      </c>
      <c r="L57" s="143">
        <f ca="1">SUM(DemandTotal:CustomerTotal!L57)</f>
        <v>14979.687440372851</v>
      </c>
      <c r="M57" s="143">
        <f ca="1">SUM(DemandTotal:CustomerTotal!M57)</f>
        <v>1447.9670983942144</v>
      </c>
      <c r="N57" s="143">
        <f ca="1">SUM(DemandTotal:CustomerTotal!N57)</f>
        <v>0</v>
      </c>
      <c r="O57" s="143">
        <f ca="1">SUM(DemandTotal:CustomerTotal!O57)</f>
        <v>0</v>
      </c>
      <c r="P57" s="143">
        <f ca="1">SUM(DemandTotal:CustomerTotal!P57)</f>
        <v>0</v>
      </c>
      <c r="Q57" s="143">
        <f ca="1">SUM(DemandTotal:CustomerTotal!Q57)</f>
        <v>0</v>
      </c>
      <c r="R57" s="143">
        <f ca="1">SUM(DemandTotal:CustomerTotal!R57)</f>
        <v>0</v>
      </c>
      <c r="S57" s="143">
        <f ca="1">SUM(DemandTotal:CustomerTotal!S57)</f>
        <v>0</v>
      </c>
      <c r="T57" s="143">
        <f ca="1">SUM(DemandTotal:CustomerTotal!T57)</f>
        <v>0</v>
      </c>
      <c r="U57" s="143">
        <f ca="1">SUM(DemandTotal:CustomerTotal!U57)</f>
        <v>0</v>
      </c>
      <c r="V57" s="143">
        <f ca="1">SUM(DemandTotal:CustomerTotal!V57)</f>
        <v>0</v>
      </c>
      <c r="W57" s="143">
        <f ca="1">SUM(DemandTotal:CustomerTotal!W57)</f>
        <v>0</v>
      </c>
      <c r="X57" s="143">
        <f ca="1">SUM(DemandTotal:CustomerTotal!X57)</f>
        <v>0</v>
      </c>
      <c r="Y57" s="143">
        <f ca="1">SUM(DemandTotal:CustomerTotal!Y57)</f>
        <v>0</v>
      </c>
      <c r="Z57" s="143">
        <f ca="1">SUM(DemandTotal:CustomerTotal!Z57)</f>
        <v>0</v>
      </c>
      <c r="AB57" s="279">
        <f>'B - COS Results'!D277</f>
        <v>395</v>
      </c>
    </row>
    <row r="58" spans="1:28" outlineLevel="1">
      <c r="A58" s="113">
        <f>IF(ISBLANK('Input-Accounts'!A58),"",'Input-Accounts'!A58)</f>
        <v>48</v>
      </c>
      <c r="B58" s="17" t="str">
        <f>IF(ISBLANK('Input-Accounts'!B58),"",'Input-Accounts'!B58)</f>
        <v>Power Operated Equipment</v>
      </c>
      <c r="C58" s="113">
        <f>IF(ISBLANK('Input-Accounts'!C58),"",'Input-Accounts'!C58)</f>
        <v>396</v>
      </c>
      <c r="D58" s="143">
        <f>IF(ISBLANK('Input-Accounts'!D58),"",'Input-Accounts'!D58)</f>
        <v>4575621.1800000006</v>
      </c>
      <c r="E58" s="143">
        <f t="shared" ca="1" si="11"/>
        <v>0</v>
      </c>
      <c r="F58" s="89"/>
      <c r="G58" s="143">
        <f ca="1">SUM(DemandTotal:CustomerTotal!G58)</f>
        <v>2192724.2520824498</v>
      </c>
      <c r="H58" s="143">
        <f ca="1">SUM(DemandTotal:CustomerTotal!H58)</f>
        <v>913638.12899721018</v>
      </c>
      <c r="I58" s="143">
        <f ca="1">SUM(DemandTotal:CustomerTotal!I58)</f>
        <v>92291.852378914977</v>
      </c>
      <c r="J58" s="143">
        <f ca="1">SUM(DemandTotal:CustomerTotal!J58)</f>
        <v>103273.43459562947</v>
      </c>
      <c r="K58" s="143">
        <f ca="1">SUM(DemandTotal:CustomerTotal!K58)</f>
        <v>6221.1823861718149</v>
      </c>
      <c r="L58" s="143">
        <f ca="1">SUM(DemandTotal:CustomerTotal!L58)</f>
        <v>1155754.7239211306</v>
      </c>
      <c r="M58" s="143">
        <f ca="1">SUM(DemandTotal:CustomerTotal!M58)</f>
        <v>111717.60563849466</v>
      </c>
      <c r="N58" s="143">
        <f ca="1">SUM(DemandTotal:CustomerTotal!N58)</f>
        <v>0</v>
      </c>
      <c r="O58" s="143">
        <f ca="1">SUM(DemandTotal:CustomerTotal!O58)</f>
        <v>0</v>
      </c>
      <c r="P58" s="143">
        <f ca="1">SUM(DemandTotal:CustomerTotal!P58)</f>
        <v>0</v>
      </c>
      <c r="Q58" s="143">
        <f ca="1">SUM(DemandTotal:CustomerTotal!Q58)</f>
        <v>0</v>
      </c>
      <c r="R58" s="143">
        <f ca="1">SUM(DemandTotal:CustomerTotal!R58)</f>
        <v>0</v>
      </c>
      <c r="S58" s="143">
        <f ca="1">SUM(DemandTotal:CustomerTotal!S58)</f>
        <v>0</v>
      </c>
      <c r="T58" s="143">
        <f ca="1">SUM(DemandTotal:CustomerTotal!T58)</f>
        <v>0</v>
      </c>
      <c r="U58" s="143">
        <f ca="1">SUM(DemandTotal:CustomerTotal!U58)</f>
        <v>0</v>
      </c>
      <c r="V58" s="143">
        <f ca="1">SUM(DemandTotal:CustomerTotal!V58)</f>
        <v>0</v>
      </c>
      <c r="W58" s="143">
        <f ca="1">SUM(DemandTotal:CustomerTotal!W58)</f>
        <v>0</v>
      </c>
      <c r="X58" s="143">
        <f ca="1">SUM(DemandTotal:CustomerTotal!X58)</f>
        <v>0</v>
      </c>
      <c r="Y58" s="143">
        <f ca="1">SUM(DemandTotal:CustomerTotal!Y58)</f>
        <v>0</v>
      </c>
      <c r="Z58" s="143">
        <f ca="1">SUM(DemandTotal:CustomerTotal!Z58)</f>
        <v>0</v>
      </c>
      <c r="AB58" s="279">
        <f>'B - COS Results'!D278</f>
        <v>396</v>
      </c>
    </row>
    <row r="59" spans="1:28" outlineLevel="1">
      <c r="A59" s="113">
        <f>IF(ISBLANK('Input-Accounts'!A59),"",'Input-Accounts'!A59)</f>
        <v>49</v>
      </c>
      <c r="B59" s="17" t="str">
        <f>IF(ISBLANK('Input-Accounts'!B59),"",'Input-Accounts'!B59)</f>
        <v>Communication Equipment</v>
      </c>
      <c r="C59" s="113">
        <f>IF(ISBLANK('Input-Accounts'!C59),"",'Input-Accounts'!C59)</f>
        <v>397</v>
      </c>
      <c r="D59" s="143">
        <f>IF(ISBLANK('Input-Accounts'!D59),"",'Input-Accounts'!D59)</f>
        <v>5320075.1100000003</v>
      </c>
      <c r="E59" s="143">
        <f t="shared" ca="1" si="11"/>
        <v>0</v>
      </c>
      <c r="F59" s="89"/>
      <c r="G59" s="143">
        <f ca="1">SUM(DemandTotal:CustomerTotal!G59)</f>
        <v>2549480.662338661</v>
      </c>
      <c r="H59" s="143">
        <f ca="1">SUM(DemandTotal:CustomerTotal!H59)</f>
        <v>1062287.1252696286</v>
      </c>
      <c r="I59" s="143">
        <f ca="1">SUM(DemandTotal:CustomerTotal!I59)</f>
        <v>107307.74410325196</v>
      </c>
      <c r="J59" s="143">
        <f ca="1">SUM(DemandTotal:CustomerTotal!J59)</f>
        <v>120076.03062026679</v>
      </c>
      <c r="K59" s="143">
        <f ca="1">SUM(DemandTotal:CustomerTotal!K59)</f>
        <v>7233.3692553287538</v>
      </c>
      <c r="L59" s="143">
        <f ca="1">SUM(DemandTotal:CustomerTotal!L59)</f>
        <v>1343796.1094492809</v>
      </c>
      <c r="M59" s="143">
        <f ca="1">SUM(DemandTotal:CustomerTotal!M59)</f>
        <v>129894.06896358301</v>
      </c>
      <c r="N59" s="143">
        <f ca="1">SUM(DemandTotal:CustomerTotal!N59)</f>
        <v>0</v>
      </c>
      <c r="O59" s="143">
        <f ca="1">SUM(DemandTotal:CustomerTotal!O59)</f>
        <v>0</v>
      </c>
      <c r="P59" s="143">
        <f ca="1">SUM(DemandTotal:CustomerTotal!P59)</f>
        <v>0</v>
      </c>
      <c r="Q59" s="143">
        <f ca="1">SUM(DemandTotal:CustomerTotal!Q59)</f>
        <v>0</v>
      </c>
      <c r="R59" s="143">
        <f ca="1">SUM(DemandTotal:CustomerTotal!R59)</f>
        <v>0</v>
      </c>
      <c r="S59" s="143">
        <f ca="1">SUM(DemandTotal:CustomerTotal!S59)</f>
        <v>0</v>
      </c>
      <c r="T59" s="143">
        <f ca="1">SUM(DemandTotal:CustomerTotal!T59)</f>
        <v>0</v>
      </c>
      <c r="U59" s="143">
        <f ca="1">SUM(DemandTotal:CustomerTotal!U59)</f>
        <v>0</v>
      </c>
      <c r="V59" s="143">
        <f ca="1">SUM(DemandTotal:CustomerTotal!V59)</f>
        <v>0</v>
      </c>
      <c r="W59" s="143">
        <f ca="1">SUM(DemandTotal:CustomerTotal!W59)</f>
        <v>0</v>
      </c>
      <c r="X59" s="143">
        <f ca="1">SUM(DemandTotal:CustomerTotal!X59)</f>
        <v>0</v>
      </c>
      <c r="Y59" s="143">
        <f ca="1">SUM(DemandTotal:CustomerTotal!Y59)</f>
        <v>0</v>
      </c>
      <c r="Z59" s="143">
        <f ca="1">SUM(DemandTotal:CustomerTotal!Z59)</f>
        <v>0</v>
      </c>
      <c r="AB59" s="279">
        <f>'B - COS Results'!D279</f>
        <v>397</v>
      </c>
    </row>
    <row r="60" spans="1:28" outlineLevel="1">
      <c r="A60" s="113">
        <f>IF(ISBLANK('Input-Accounts'!A60),"",'Input-Accounts'!A60)</f>
        <v>50</v>
      </c>
      <c r="B60" s="17" t="str">
        <f>IF(ISBLANK('Input-Accounts'!B60),"",'Input-Accounts'!B60)</f>
        <v>Miscellaneous Equipment</v>
      </c>
      <c r="C60" s="113">
        <f>IF(ISBLANK('Input-Accounts'!C60),"",'Input-Accounts'!C60)</f>
        <v>398</v>
      </c>
      <c r="D60" s="143">
        <f>IF(ISBLANK('Input-Accounts'!D60),"",'Input-Accounts'!D60)</f>
        <v>82980.73000000001</v>
      </c>
      <c r="E60" s="143">
        <f t="shared" ca="1" si="11"/>
        <v>0</v>
      </c>
      <c r="F60" s="89"/>
      <c r="G60" s="143">
        <f ca="1">SUM(DemandTotal:CustomerTotal!G60)</f>
        <v>39765.936026746363</v>
      </c>
      <c r="H60" s="143">
        <f ca="1">SUM(DemandTotal:CustomerTotal!H60)</f>
        <v>16569.194851926673</v>
      </c>
      <c r="I60" s="143">
        <f ca="1">SUM(DemandTotal:CustomerTotal!I60)</f>
        <v>1673.7498543213321</v>
      </c>
      <c r="J60" s="143">
        <f ca="1">SUM(DemandTotal:CustomerTotal!J60)</f>
        <v>1872.9052636198762</v>
      </c>
      <c r="K60" s="143">
        <f ca="1">SUM(DemandTotal:CustomerTotal!K60)</f>
        <v>112.82364416970354</v>
      </c>
      <c r="L60" s="143">
        <f ca="1">SUM(DemandTotal:CustomerTotal!L60)</f>
        <v>20960.076658252525</v>
      </c>
      <c r="M60" s="143">
        <f ca="1">SUM(DemandTotal:CustomerTotal!M60)</f>
        <v>2026.0437009635493</v>
      </c>
      <c r="N60" s="143">
        <f ca="1">SUM(DemandTotal:CustomerTotal!N60)</f>
        <v>0</v>
      </c>
      <c r="O60" s="143">
        <f ca="1">SUM(DemandTotal:CustomerTotal!O60)</f>
        <v>0</v>
      </c>
      <c r="P60" s="143">
        <f ca="1">SUM(DemandTotal:CustomerTotal!P60)</f>
        <v>0</v>
      </c>
      <c r="Q60" s="143">
        <f ca="1">SUM(DemandTotal:CustomerTotal!Q60)</f>
        <v>0</v>
      </c>
      <c r="R60" s="143">
        <f ca="1">SUM(DemandTotal:CustomerTotal!R60)</f>
        <v>0</v>
      </c>
      <c r="S60" s="143">
        <f ca="1">SUM(DemandTotal:CustomerTotal!S60)</f>
        <v>0</v>
      </c>
      <c r="T60" s="143">
        <f ca="1">SUM(DemandTotal:CustomerTotal!T60)</f>
        <v>0</v>
      </c>
      <c r="U60" s="143">
        <f ca="1">SUM(DemandTotal:CustomerTotal!U60)</f>
        <v>0</v>
      </c>
      <c r="V60" s="143">
        <f ca="1">SUM(DemandTotal:CustomerTotal!V60)</f>
        <v>0</v>
      </c>
      <c r="W60" s="143">
        <f ca="1">SUM(DemandTotal:CustomerTotal!W60)</f>
        <v>0</v>
      </c>
      <c r="X60" s="143">
        <f ca="1">SUM(DemandTotal:CustomerTotal!X60)</f>
        <v>0</v>
      </c>
      <c r="Y60" s="143">
        <f ca="1">SUM(DemandTotal:CustomerTotal!Y60)</f>
        <v>0</v>
      </c>
      <c r="Z60" s="143">
        <f ca="1">SUM(DemandTotal:CustomerTotal!Z60)</f>
        <v>0</v>
      </c>
      <c r="AB60" s="279">
        <f>'B - COS Results'!D280</f>
        <v>398</v>
      </c>
    </row>
    <row r="61" spans="1:28" outlineLevel="1">
      <c r="A61" s="113">
        <f>IF(ISBLANK('Input-Accounts'!A61),"",'Input-Accounts'!A61)</f>
        <v>51</v>
      </c>
      <c r="B61" s="79" t="str">
        <f>IF(ISBLANK('Input-Accounts'!B61),"",'Input-Accounts'!B61)</f>
        <v>Subtotal - General Plant</v>
      </c>
      <c r="C61" s="113" t="str">
        <f>IF(ISBLANK('Input-Accounts'!C61),"",'Input-Accounts'!C61)</f>
        <v/>
      </c>
      <c r="D61" s="144">
        <f>IF(ISBLANK('Input-Accounts'!D61),"",'Input-Accounts'!D61)</f>
        <v>62396509.469999991</v>
      </c>
      <c r="E61" s="143">
        <f t="shared" ca="1" si="11"/>
        <v>0</v>
      </c>
      <c r="G61" s="144">
        <f ca="1">SUM(DemandTotal:CustomerTotal!G61)</f>
        <v>29901588.041901939</v>
      </c>
      <c r="H61" s="144">
        <f ca="1">SUM(DemandTotal:CustomerTotal!H61)</f>
        <v>12459036.254423384</v>
      </c>
      <c r="I61" s="144">
        <f ca="1">SUM(DemandTotal:CustomerTotal!I61)</f>
        <v>1258559.0490174296</v>
      </c>
      <c r="J61" s="144">
        <f ca="1">SUM(DemandTotal:CustomerTotal!J61)</f>
        <v>1408311.9179340848</v>
      </c>
      <c r="K61" s="144">
        <f ca="1">SUM(DemandTotal:CustomerTotal!K61)</f>
        <v>84836.582925636074</v>
      </c>
      <c r="L61" s="144">
        <f ca="1">SUM(DemandTotal:CustomerTotal!L61)</f>
        <v>15760714.827389197</v>
      </c>
      <c r="M61" s="144">
        <f ca="1">SUM(DemandTotal:CustomerTotal!M61)</f>
        <v>1523462.7964083462</v>
      </c>
      <c r="N61" s="144">
        <f ca="1">SUM(DemandTotal:CustomerTotal!N61)</f>
        <v>0</v>
      </c>
      <c r="O61" s="144">
        <f ca="1">SUM(DemandTotal:CustomerTotal!O61)</f>
        <v>0</v>
      </c>
      <c r="P61" s="144">
        <f ca="1">SUM(DemandTotal:CustomerTotal!P61)</f>
        <v>0</v>
      </c>
      <c r="Q61" s="144">
        <f ca="1">SUM(DemandTotal:CustomerTotal!Q61)</f>
        <v>0</v>
      </c>
      <c r="R61" s="144">
        <f ca="1">SUM(DemandTotal:CustomerTotal!R61)</f>
        <v>0</v>
      </c>
      <c r="S61" s="144">
        <f ca="1">SUM(DemandTotal:CustomerTotal!S61)</f>
        <v>0</v>
      </c>
      <c r="T61" s="144">
        <f ca="1">SUM(DemandTotal:CustomerTotal!T61)</f>
        <v>0</v>
      </c>
      <c r="U61" s="144">
        <f ca="1">SUM(DemandTotal:CustomerTotal!U61)</f>
        <v>0</v>
      </c>
      <c r="V61" s="144">
        <f ca="1">SUM(DemandTotal:CustomerTotal!V61)</f>
        <v>0</v>
      </c>
      <c r="W61" s="144">
        <f ca="1">SUM(DemandTotal:CustomerTotal!W61)</f>
        <v>0</v>
      </c>
      <c r="X61" s="144">
        <f ca="1">SUM(DemandTotal:CustomerTotal!X61)</f>
        <v>0</v>
      </c>
      <c r="Y61" s="144">
        <f ca="1">SUM(DemandTotal:CustomerTotal!Y61)</f>
        <v>0</v>
      </c>
      <c r="Z61" s="144">
        <f ca="1">SUM(DemandTotal:CustomerTotal!Z61)</f>
        <v>0</v>
      </c>
    </row>
    <row r="62" spans="1:28" outlineLevel="1">
      <c r="A62" s="113" t="str">
        <f>IF(ISBLANK('Input-Accounts'!A62),"",'Input-Accounts'!A62)</f>
        <v/>
      </c>
      <c r="B62" s="79" t="str">
        <f>IF(ISBLANK('Input-Accounts'!B62),"",'Input-Accounts'!B62)</f>
        <v/>
      </c>
      <c r="D62" s="143"/>
      <c r="E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</row>
    <row r="63" spans="1:28">
      <c r="A63" s="113">
        <f>IF(ISBLANK('Input-Accounts'!A63),"",'Input-Accounts'!A63)</f>
        <v>52</v>
      </c>
      <c r="B63" s="127" t="str">
        <f>IF(ISBLANK('Input-Accounts'!B63),"",'Input-Accounts'!B63)</f>
        <v>Total Plant in Service</v>
      </c>
      <c r="C63" s="113" t="str">
        <f>IF(ISBLANK('Input-Accounts'!C63),"",'Input-Accounts'!C63)</f>
        <v/>
      </c>
      <c r="D63" s="143">
        <f>IF(ISBLANK('Input-Accounts'!D63),"",'Input-Accounts'!D63)</f>
        <v>1141765084.1656132</v>
      </c>
      <c r="E63" s="143">
        <f t="shared" ref="E63" ca="1" si="12">IFERROR(IF(D63="","",IF(D63=0,0,IF(ABS(D63-SUM($G63:$Z63))&lt;Check_Limit,0,1))),1)</f>
        <v>0</v>
      </c>
      <c r="F63" s="89"/>
      <c r="G63" s="143">
        <f ca="1">SUM(DemandTotal:CustomerTotal!G63)</f>
        <v>554197256.92175078</v>
      </c>
      <c r="H63" s="143">
        <f ca="1">SUM(DemandTotal:CustomerTotal!H63)</f>
        <v>226263031.46790686</v>
      </c>
      <c r="I63" s="143">
        <f ca="1">SUM(DemandTotal:CustomerTotal!I63)</f>
        <v>22671803.374001738</v>
      </c>
      <c r="J63" s="143">
        <f ca="1">SUM(DemandTotal:CustomerTotal!J63)</f>
        <v>25335708.314888105</v>
      </c>
      <c r="K63" s="143">
        <f ca="1">SUM(DemandTotal:CustomerTotal!K63)</f>
        <v>1527496.4371893229</v>
      </c>
      <c r="L63" s="143">
        <f ca="1">SUM(DemandTotal:CustomerTotal!L63)</f>
        <v>284191271.56489527</v>
      </c>
      <c r="M63" s="143">
        <f ca="1">SUM(DemandTotal:CustomerTotal!M63)</f>
        <v>27578516.084980942</v>
      </c>
      <c r="N63" s="143">
        <f ca="1">SUM(DemandTotal:CustomerTotal!N63)</f>
        <v>0</v>
      </c>
      <c r="O63" s="143">
        <f ca="1">SUM(DemandTotal:CustomerTotal!O63)</f>
        <v>0</v>
      </c>
      <c r="P63" s="143">
        <f ca="1">SUM(DemandTotal:CustomerTotal!P63)</f>
        <v>0</v>
      </c>
      <c r="Q63" s="143">
        <f ca="1">SUM(DemandTotal:CustomerTotal!Q63)</f>
        <v>0</v>
      </c>
      <c r="R63" s="143">
        <f ca="1">SUM(DemandTotal:CustomerTotal!R63)</f>
        <v>0</v>
      </c>
      <c r="S63" s="143">
        <f ca="1">SUM(DemandTotal:CustomerTotal!S63)</f>
        <v>0</v>
      </c>
      <c r="T63" s="143">
        <f ca="1">SUM(DemandTotal:CustomerTotal!T63)</f>
        <v>0</v>
      </c>
      <c r="U63" s="143">
        <f ca="1">SUM(DemandTotal:CustomerTotal!U63)</f>
        <v>0</v>
      </c>
      <c r="V63" s="143">
        <f ca="1">SUM(DemandTotal:CustomerTotal!V63)</f>
        <v>0</v>
      </c>
      <c r="W63" s="143">
        <f ca="1">SUM(DemandTotal:CustomerTotal!W63)</f>
        <v>0</v>
      </c>
      <c r="X63" s="143">
        <f ca="1">SUM(DemandTotal:CustomerTotal!X63)</f>
        <v>0</v>
      </c>
      <c r="Y63" s="143">
        <f ca="1">SUM(DemandTotal:CustomerTotal!Y63)</f>
        <v>0</v>
      </c>
      <c r="Z63" s="143">
        <f ca="1">SUM(DemandTotal:CustomerTotal!Z63)</f>
        <v>0</v>
      </c>
    </row>
    <row r="64" spans="1:28">
      <c r="A64" s="113" t="str">
        <f>IF(ISBLANK('Input-Accounts'!A64),"",'Input-Accounts'!A64)</f>
        <v/>
      </c>
      <c r="B64" s="79" t="str">
        <f>IF(ISBLANK('Input-Accounts'!B64),"",'Input-Accounts'!B64)</f>
        <v/>
      </c>
      <c r="D64" s="144"/>
      <c r="E64" s="143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</row>
    <row r="65" spans="1:28">
      <c r="A65" s="113">
        <f>IF(ISBLANK('Input-Accounts'!A65),"",'Input-Accounts'!A65)</f>
        <v>53</v>
      </c>
      <c r="B65" s="81" t="str">
        <f>IF(ISBLANK('Input-Accounts'!B65),"",'Input-Accounts'!B65)</f>
        <v>Accumulated Depreciation &amp; Amortization</v>
      </c>
      <c r="D65" s="143"/>
      <c r="E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</row>
    <row r="66" spans="1:28" outlineLevel="1">
      <c r="A66" s="113">
        <f>IF(ISBLANK('Input-Accounts'!A66),"",'Input-Accounts'!A66)</f>
        <v>54</v>
      </c>
      <c r="B66" s="81" t="str">
        <f>IF(ISBLANK('Input-Accounts'!B66),"",'Input-Accounts'!B66)</f>
        <v>Intangible Plant</v>
      </c>
      <c r="D66" s="143"/>
      <c r="E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</row>
    <row r="67" spans="1:28" outlineLevel="1">
      <c r="A67" s="113">
        <f>IF(ISBLANK('Input-Accounts'!A67),"",'Input-Accounts'!A67)</f>
        <v>55</v>
      </c>
      <c r="B67" s="17" t="str">
        <f>IF(ISBLANK('Input-Accounts'!B67),"",'Input-Accounts'!B67)</f>
        <v>Organization</v>
      </c>
      <c r="C67" s="113">
        <f>IF(ISBLANK('Input-Accounts'!C67),"",'Input-Accounts'!C67)</f>
        <v>301</v>
      </c>
      <c r="D67" s="143">
        <f>IF(ISBLANK('Input-Accounts'!D67),"",'Input-Accounts'!D67)</f>
        <v>0</v>
      </c>
      <c r="E67" s="143">
        <f t="shared" ref="E67:E70" si="13">IFERROR(IF(D67="","",IF(D67=0,0,IF(ABS(D67-SUM($G67:$Z67))&lt;Check_Limit,0,1))),1)</f>
        <v>0</v>
      </c>
      <c r="F67" s="89"/>
      <c r="G67" s="143">
        <f ca="1">SUM(DemandTotal:CustomerTotal!G67)</f>
        <v>0</v>
      </c>
      <c r="H67" s="143">
        <f ca="1">SUM(DemandTotal:CustomerTotal!H67)</f>
        <v>0</v>
      </c>
      <c r="I67" s="143">
        <f ca="1">SUM(DemandTotal:CustomerTotal!I67)</f>
        <v>0</v>
      </c>
      <c r="J67" s="143">
        <f ca="1">SUM(DemandTotal:CustomerTotal!J67)</f>
        <v>0</v>
      </c>
      <c r="K67" s="143">
        <f ca="1">SUM(DemandTotal:CustomerTotal!K67)</f>
        <v>0</v>
      </c>
      <c r="L67" s="143">
        <f ca="1">SUM(DemandTotal:CustomerTotal!L67)</f>
        <v>0</v>
      </c>
      <c r="M67" s="143">
        <f ca="1">SUM(DemandTotal:CustomerTotal!M67)</f>
        <v>0</v>
      </c>
      <c r="N67" s="143">
        <f ca="1">SUM(DemandTotal:CustomerTotal!N67)</f>
        <v>0</v>
      </c>
      <c r="O67" s="143">
        <f ca="1">SUM(DemandTotal:CustomerTotal!O67)</f>
        <v>0</v>
      </c>
      <c r="P67" s="143">
        <f ca="1">SUM(DemandTotal:CustomerTotal!P67)</f>
        <v>0</v>
      </c>
      <c r="Q67" s="143">
        <f ca="1">SUM(DemandTotal:CustomerTotal!Q67)</f>
        <v>0</v>
      </c>
      <c r="R67" s="143">
        <f ca="1">SUM(DemandTotal:CustomerTotal!R67)</f>
        <v>0</v>
      </c>
      <c r="S67" s="143">
        <f ca="1">SUM(DemandTotal:CustomerTotal!S67)</f>
        <v>0</v>
      </c>
      <c r="T67" s="143">
        <f ca="1">SUM(DemandTotal:CustomerTotal!T67)</f>
        <v>0</v>
      </c>
      <c r="U67" s="143">
        <f ca="1">SUM(DemandTotal:CustomerTotal!U67)</f>
        <v>0</v>
      </c>
      <c r="V67" s="143">
        <f ca="1">SUM(DemandTotal:CustomerTotal!V67)</f>
        <v>0</v>
      </c>
      <c r="W67" s="143">
        <f ca="1">SUM(DemandTotal:CustomerTotal!W67)</f>
        <v>0</v>
      </c>
      <c r="X67" s="143">
        <f ca="1">SUM(DemandTotal:CustomerTotal!X67)</f>
        <v>0</v>
      </c>
      <c r="Y67" s="143">
        <f ca="1">SUM(DemandTotal:CustomerTotal!Y67)</f>
        <v>0</v>
      </c>
      <c r="Z67" s="143">
        <f ca="1">SUM(DemandTotal:CustomerTotal!Z67)</f>
        <v>0</v>
      </c>
    </row>
    <row r="68" spans="1:28" outlineLevel="1">
      <c r="A68" s="113">
        <f>IF(ISBLANK('Input-Accounts'!A68),"",'Input-Accounts'!A68)</f>
        <v>56</v>
      </c>
      <c r="B68" s="17" t="str">
        <f>IF(ISBLANK('Input-Accounts'!B68),"",'Input-Accounts'!B68)</f>
        <v>Franchises &amp; Consents</v>
      </c>
      <c r="C68" s="113">
        <f>IF(ISBLANK('Input-Accounts'!C68),"",'Input-Accounts'!C68)</f>
        <v>302</v>
      </c>
      <c r="D68" s="143">
        <f>IF(ISBLANK('Input-Accounts'!D68),"",'Input-Accounts'!D68)</f>
        <v>-138157.95000000001</v>
      </c>
      <c r="E68" s="143">
        <f t="shared" ca="1" si="13"/>
        <v>0</v>
      </c>
      <c r="F68" s="89"/>
      <c r="G68" s="143">
        <f ca="1">SUM(DemandTotal:CustomerTotal!G68)</f>
        <v>-66207.903946933497</v>
      </c>
      <c r="H68" s="143">
        <f ca="1">SUM(DemandTotal:CustomerTotal!H68)</f>
        <v>-27586.717951176652</v>
      </c>
      <c r="I68" s="143">
        <f ca="1">SUM(DemandTotal:CustomerTotal!I68)</f>
        <v>-2786.6933526113094</v>
      </c>
      <c r="J68" s="143">
        <f ca="1">SUM(DemandTotal:CustomerTotal!J68)</f>
        <v>-3118.2751919142152</v>
      </c>
      <c r="K68" s="143">
        <f ca="1">SUM(DemandTotal:CustomerTotal!K68)</f>
        <v>-187.84461633460796</v>
      </c>
      <c r="L68" s="143">
        <f ca="1">SUM(DemandTotal:CustomerTotal!L68)</f>
        <v>-34897.273414526717</v>
      </c>
      <c r="M68" s="143">
        <f ca="1">SUM(DemandTotal:CustomerTotal!M68)</f>
        <v>-3373.241526503045</v>
      </c>
      <c r="N68" s="143">
        <f ca="1">SUM(DemandTotal:CustomerTotal!N68)</f>
        <v>0</v>
      </c>
      <c r="O68" s="143">
        <f ca="1">SUM(DemandTotal:CustomerTotal!O68)</f>
        <v>0</v>
      </c>
      <c r="P68" s="143">
        <f ca="1">SUM(DemandTotal:CustomerTotal!P68)</f>
        <v>0</v>
      </c>
      <c r="Q68" s="143">
        <f ca="1">SUM(DemandTotal:CustomerTotal!Q68)</f>
        <v>0</v>
      </c>
      <c r="R68" s="143">
        <f ca="1">SUM(DemandTotal:CustomerTotal!R68)</f>
        <v>0</v>
      </c>
      <c r="S68" s="143">
        <f ca="1">SUM(DemandTotal:CustomerTotal!S68)</f>
        <v>0</v>
      </c>
      <c r="T68" s="143">
        <f ca="1">SUM(DemandTotal:CustomerTotal!T68)</f>
        <v>0</v>
      </c>
      <c r="U68" s="143">
        <f ca="1">SUM(DemandTotal:CustomerTotal!U68)</f>
        <v>0</v>
      </c>
      <c r="V68" s="143">
        <f ca="1">SUM(DemandTotal:CustomerTotal!V68)</f>
        <v>0</v>
      </c>
      <c r="W68" s="143">
        <f ca="1">SUM(DemandTotal:CustomerTotal!W68)</f>
        <v>0</v>
      </c>
      <c r="X68" s="143">
        <f ca="1">SUM(DemandTotal:CustomerTotal!X68)</f>
        <v>0</v>
      </c>
      <c r="Y68" s="143">
        <f ca="1">SUM(DemandTotal:CustomerTotal!Y68)</f>
        <v>0</v>
      </c>
      <c r="Z68" s="143">
        <f ca="1">SUM(DemandTotal:CustomerTotal!Z68)</f>
        <v>0</v>
      </c>
      <c r="AB68" s="137" t="str">
        <f>'B - COS Results'!O312</f>
        <v xml:space="preserve">108Intangible plant </v>
      </c>
    </row>
    <row r="69" spans="1:28" outlineLevel="1">
      <c r="A69" s="113">
        <f>IF(ISBLANK('Input-Accounts'!A69),"",'Input-Accounts'!A69)</f>
        <v>57</v>
      </c>
      <c r="B69" s="17" t="str">
        <f>IF(ISBLANK('Input-Accounts'!B69),"",'Input-Accounts'!B69)</f>
        <v>Misc. Intangible Plant</v>
      </c>
      <c r="C69" s="113">
        <f>IF(ISBLANK('Input-Accounts'!C69),"",'Input-Accounts'!C69)</f>
        <v>303</v>
      </c>
      <c r="D69" s="143">
        <f>IF(ISBLANK('Input-Accounts'!D69),"",'Input-Accounts'!D69)</f>
        <v>-29785135.070000011</v>
      </c>
      <c r="E69" s="143">
        <f t="shared" ca="1" si="13"/>
        <v>0</v>
      </c>
      <c r="F69" s="89"/>
      <c r="G69" s="143">
        <f ca="1">SUM(DemandTotal:CustomerTotal!G69)</f>
        <v>-17936639.765144069</v>
      </c>
      <c r="H69" s="143">
        <f ca="1">SUM(DemandTotal:CustomerTotal!H69)</f>
        <v>-5053077.9819492605</v>
      </c>
      <c r="I69" s="143">
        <f ca="1">SUM(DemandTotal:CustomerTotal!I69)</f>
        <v>-414555.48619644897</v>
      </c>
      <c r="J69" s="143">
        <f ca="1">SUM(DemandTotal:CustomerTotal!J69)</f>
        <v>-446322.29079984478</v>
      </c>
      <c r="K69" s="143">
        <f ca="1">SUM(DemandTotal:CustomerTotal!K69)</f>
        <v>-27549.988143552386</v>
      </c>
      <c r="L69" s="143">
        <f ca="1">SUM(DemandTotal:CustomerTotal!L69)</f>
        <v>-5335103.1657234794</v>
      </c>
      <c r="M69" s="143">
        <f ca="1">SUM(DemandTotal:CustomerTotal!M69)</f>
        <v>-571886.39204335865</v>
      </c>
      <c r="N69" s="143">
        <f ca="1">SUM(DemandTotal:CustomerTotal!N69)</f>
        <v>0</v>
      </c>
      <c r="O69" s="143">
        <f ca="1">SUM(DemandTotal:CustomerTotal!O69)</f>
        <v>0</v>
      </c>
      <c r="P69" s="143">
        <f ca="1">SUM(DemandTotal:CustomerTotal!P69)</f>
        <v>0</v>
      </c>
      <c r="Q69" s="143">
        <f ca="1">SUM(DemandTotal:CustomerTotal!Q69)</f>
        <v>0</v>
      </c>
      <c r="R69" s="143">
        <f ca="1">SUM(DemandTotal:CustomerTotal!R69)</f>
        <v>0</v>
      </c>
      <c r="S69" s="143">
        <f ca="1">SUM(DemandTotal:CustomerTotal!S69)</f>
        <v>0</v>
      </c>
      <c r="T69" s="143">
        <f ca="1">SUM(DemandTotal:CustomerTotal!T69)</f>
        <v>0</v>
      </c>
      <c r="U69" s="143">
        <f ca="1">SUM(DemandTotal:CustomerTotal!U69)</f>
        <v>0</v>
      </c>
      <c r="V69" s="143">
        <f ca="1">SUM(DemandTotal:CustomerTotal!V69)</f>
        <v>0</v>
      </c>
      <c r="W69" s="143">
        <f ca="1">SUM(DemandTotal:CustomerTotal!W69)</f>
        <v>0</v>
      </c>
      <c r="X69" s="143">
        <f ca="1">SUM(DemandTotal:CustomerTotal!X69)</f>
        <v>0</v>
      </c>
      <c r="Y69" s="143">
        <f ca="1">SUM(DemandTotal:CustomerTotal!Y69)</f>
        <v>0</v>
      </c>
      <c r="Z69" s="143">
        <f ca="1">SUM(DemandTotal:CustomerTotal!Z69)</f>
        <v>0</v>
      </c>
      <c r="AB69" s="137" t="str">
        <f>'B - COS Results'!O318</f>
        <v xml:space="preserve">111Intangible plant </v>
      </c>
    </row>
    <row r="70" spans="1:28" outlineLevel="1">
      <c r="A70" s="113">
        <f>IF(ISBLANK('Input-Accounts'!A70),"",'Input-Accounts'!A70)</f>
        <v>58</v>
      </c>
      <c r="B70" s="79" t="str">
        <f>IF(ISBLANK('Input-Accounts'!B70),"",'Input-Accounts'!B70)</f>
        <v>Subtotal - Intangible Plant</v>
      </c>
      <c r="C70" s="113" t="str">
        <f>IF(ISBLANK('Input-Accounts'!C70),"",'Input-Accounts'!C70)</f>
        <v/>
      </c>
      <c r="D70" s="144">
        <f>IF(ISBLANK('Input-Accounts'!D70),"",'Input-Accounts'!D70)</f>
        <v>-29923293.020000011</v>
      </c>
      <c r="E70" s="143">
        <f t="shared" ca="1" si="13"/>
        <v>0</v>
      </c>
      <c r="G70" s="144">
        <f ca="1">SUM(DemandTotal:CustomerTotal!G70)</f>
        <v>-18002847.669091001</v>
      </c>
      <c r="H70" s="144">
        <f ca="1">SUM(DemandTotal:CustomerTotal!H70)</f>
        <v>-5080664.6999004371</v>
      </c>
      <c r="I70" s="144">
        <f ca="1">SUM(DemandTotal:CustomerTotal!I70)</f>
        <v>-417342.1795490603</v>
      </c>
      <c r="J70" s="144">
        <f ca="1">SUM(DemandTotal:CustomerTotal!J70)</f>
        <v>-449440.56599175895</v>
      </c>
      <c r="K70" s="144">
        <f ca="1">SUM(DemandTotal:CustomerTotal!K70)</f>
        <v>-27737.832759886995</v>
      </c>
      <c r="L70" s="144">
        <f ca="1">SUM(DemandTotal:CustomerTotal!L70)</f>
        <v>-5370000.4391380055</v>
      </c>
      <c r="M70" s="144">
        <f ca="1">SUM(DemandTotal:CustomerTotal!M70)</f>
        <v>-575259.63356986165</v>
      </c>
      <c r="N70" s="144">
        <f ca="1">SUM(DemandTotal:CustomerTotal!N70)</f>
        <v>0</v>
      </c>
      <c r="O70" s="144">
        <f ca="1">SUM(DemandTotal:CustomerTotal!O70)</f>
        <v>0</v>
      </c>
      <c r="P70" s="144">
        <f ca="1">SUM(DemandTotal:CustomerTotal!P70)</f>
        <v>0</v>
      </c>
      <c r="Q70" s="144">
        <f ca="1">SUM(DemandTotal:CustomerTotal!Q70)</f>
        <v>0</v>
      </c>
      <c r="R70" s="144">
        <f ca="1">SUM(DemandTotal:CustomerTotal!R70)</f>
        <v>0</v>
      </c>
      <c r="S70" s="144">
        <f ca="1">SUM(DemandTotal:CustomerTotal!S70)</f>
        <v>0</v>
      </c>
      <c r="T70" s="144">
        <f ca="1">SUM(DemandTotal:CustomerTotal!T70)</f>
        <v>0</v>
      </c>
      <c r="U70" s="144">
        <f ca="1">SUM(DemandTotal:CustomerTotal!U70)</f>
        <v>0</v>
      </c>
      <c r="V70" s="144">
        <f ca="1">SUM(DemandTotal:CustomerTotal!V70)</f>
        <v>0</v>
      </c>
      <c r="W70" s="144">
        <f ca="1">SUM(DemandTotal:CustomerTotal!W70)</f>
        <v>0</v>
      </c>
      <c r="X70" s="144">
        <f ca="1">SUM(DemandTotal:CustomerTotal!X70)</f>
        <v>0</v>
      </c>
      <c r="Y70" s="144">
        <f ca="1">SUM(DemandTotal:CustomerTotal!Y70)</f>
        <v>0</v>
      </c>
      <c r="Z70" s="144">
        <f ca="1">SUM(DemandTotal:CustomerTotal!Z70)</f>
        <v>0</v>
      </c>
    </row>
    <row r="71" spans="1:28" outlineLevel="1">
      <c r="A71" s="113" t="str">
        <f>IF(ISBLANK('Input-Accounts'!A71),"",'Input-Accounts'!A71)</f>
        <v/>
      </c>
      <c r="B71" s="79" t="str">
        <f>IF(ISBLANK('Input-Accounts'!B71),"",'Input-Accounts'!B71)</f>
        <v/>
      </c>
      <c r="D71" s="143"/>
      <c r="E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</row>
    <row r="72" spans="1:28" outlineLevel="1">
      <c r="A72" s="113">
        <f>IF(ISBLANK('Input-Accounts'!A72),"",'Input-Accounts'!A72)</f>
        <v>59</v>
      </c>
      <c r="B72" s="81" t="str">
        <f>IF(ISBLANK('Input-Accounts'!B72),"",'Input-Accounts'!B72)</f>
        <v xml:space="preserve">Transmission plant </v>
      </c>
      <c r="D72" s="143"/>
      <c r="E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</row>
    <row r="73" spans="1:28" outlineLevel="1">
      <c r="A73" s="113">
        <f>IF(ISBLANK('Input-Accounts'!A73),"",'Input-Accounts'!A73)</f>
        <v>60</v>
      </c>
      <c r="B73" s="17" t="str">
        <f>IF(ISBLANK('Input-Accounts'!B73),"",'Input-Accounts'!B73)</f>
        <v>Land and Land Rights</v>
      </c>
      <c r="C73" s="113">
        <f>IF(ISBLANK('Input-Accounts'!C73),"",'Input-Accounts'!C73)</f>
        <v>365.1</v>
      </c>
      <c r="D73" s="143">
        <f>IF(ISBLANK('Input-Accounts'!D73),"",'Input-Accounts'!D73)</f>
        <v>-853231.62</v>
      </c>
      <c r="E73" s="143">
        <f t="shared" ref="E73:E79" ca="1" si="14">IFERROR(IF(D73="","",IF(D73=0,0,IF(ABS(D73-SUM($G73:$Z73))&lt;Check_Limit,0,1))),1)</f>
        <v>0</v>
      </c>
      <c r="F73" s="89"/>
      <c r="G73" s="143">
        <f ca="1">SUM(DemandTotal:CustomerTotal!G73)</f>
        <v>-158018.62204808675</v>
      </c>
      <c r="H73" s="143">
        <f ca="1">SUM(DemandTotal:CustomerTotal!H73)</f>
        <v>-108407.64091281568</v>
      </c>
      <c r="I73" s="143">
        <f ca="1">SUM(DemandTotal:CustomerTotal!I73)</f>
        <v>-11780.026611975396</v>
      </c>
      <c r="J73" s="143">
        <f ca="1">SUM(DemandTotal:CustomerTotal!J73)</f>
        <v>-14809.230213134846</v>
      </c>
      <c r="K73" s="143">
        <f ca="1">SUM(DemandTotal:CustomerTotal!K73)</f>
        <v>-1463.3016023494927</v>
      </c>
      <c r="L73" s="143">
        <f ca="1">SUM(DemandTotal:CustomerTotal!L73)</f>
        <v>-452495.17250588833</v>
      </c>
      <c r="M73" s="143">
        <f ca="1">SUM(DemandTotal:CustomerTotal!M73)</f>
        <v>-106257.62610574956</v>
      </c>
      <c r="N73" s="143">
        <f ca="1">SUM(DemandTotal:CustomerTotal!N73)</f>
        <v>0</v>
      </c>
      <c r="O73" s="143">
        <f ca="1">SUM(DemandTotal:CustomerTotal!O73)</f>
        <v>0</v>
      </c>
      <c r="P73" s="143">
        <f ca="1">SUM(DemandTotal:CustomerTotal!P73)</f>
        <v>0</v>
      </c>
      <c r="Q73" s="143">
        <f ca="1">SUM(DemandTotal:CustomerTotal!Q73)</f>
        <v>0</v>
      </c>
      <c r="R73" s="143">
        <f ca="1">SUM(DemandTotal:CustomerTotal!R73)</f>
        <v>0</v>
      </c>
      <c r="S73" s="143">
        <f ca="1">SUM(DemandTotal:CustomerTotal!S73)</f>
        <v>0</v>
      </c>
      <c r="T73" s="143">
        <f ca="1">SUM(DemandTotal:CustomerTotal!T73)</f>
        <v>0</v>
      </c>
      <c r="U73" s="143">
        <f ca="1">SUM(DemandTotal:CustomerTotal!U73)</f>
        <v>0</v>
      </c>
      <c r="V73" s="143">
        <f ca="1">SUM(DemandTotal:CustomerTotal!V73)</f>
        <v>0</v>
      </c>
      <c r="W73" s="143">
        <f ca="1">SUM(DemandTotal:CustomerTotal!W73)</f>
        <v>0</v>
      </c>
      <c r="X73" s="143">
        <f ca="1">SUM(DemandTotal:CustomerTotal!X73)</f>
        <v>0</v>
      </c>
      <c r="Y73" s="143">
        <f ca="1">SUM(DemandTotal:CustomerTotal!Y73)</f>
        <v>0</v>
      </c>
      <c r="Z73" s="143">
        <f ca="1">SUM(DemandTotal:CustomerTotal!Z73)</f>
        <v>0</v>
      </c>
    </row>
    <row r="74" spans="1:28" outlineLevel="1">
      <c r="A74" s="113">
        <f>IF(ISBLANK('Input-Accounts'!A74),"",'Input-Accounts'!A74)</f>
        <v>61</v>
      </c>
      <c r="B74" s="17" t="str">
        <f>IF(ISBLANK('Input-Accounts'!B74),"",'Input-Accounts'!B74)</f>
        <v>Structures and improvements</v>
      </c>
      <c r="C74" s="113">
        <f>IF(ISBLANK('Input-Accounts'!C74),"",'Input-Accounts'!C74)</f>
        <v>366</v>
      </c>
      <c r="D74" s="143">
        <f>IF(ISBLANK('Input-Accounts'!D74),"",'Input-Accounts'!D74)</f>
        <v>-310.78000000000003</v>
      </c>
      <c r="E74" s="143">
        <f t="shared" ca="1" si="14"/>
        <v>0</v>
      </c>
      <c r="F74" s="89"/>
      <c r="G74" s="143">
        <f ca="1">SUM(DemandTotal:CustomerTotal!G74)</f>
        <v>-57.556501902853071</v>
      </c>
      <c r="H74" s="143">
        <f ca="1">SUM(DemandTotal:CustomerTotal!H74)</f>
        <v>-39.486261236878285</v>
      </c>
      <c r="I74" s="143">
        <f ca="1">SUM(DemandTotal:CustomerTotal!I74)</f>
        <v>-4.2907419095294594</v>
      </c>
      <c r="J74" s="143">
        <f ca="1">SUM(DemandTotal:CustomerTotal!J74)</f>
        <v>-5.3940951762172711</v>
      </c>
      <c r="K74" s="143">
        <f ca="1">SUM(DemandTotal:CustomerTotal!K74)</f>
        <v>-0.53299111439186397</v>
      </c>
      <c r="L74" s="143">
        <f ca="1">SUM(DemandTotal:CustomerTotal!L74)</f>
        <v>-164.81626608186414</v>
      </c>
      <c r="M74" s="143">
        <f ca="1">SUM(DemandTotal:CustomerTotal!M74)</f>
        <v>-38.703142578265968</v>
      </c>
      <c r="N74" s="143">
        <f ca="1">SUM(DemandTotal:CustomerTotal!N74)</f>
        <v>0</v>
      </c>
      <c r="O74" s="143">
        <f ca="1">SUM(DemandTotal:CustomerTotal!O74)</f>
        <v>0</v>
      </c>
      <c r="P74" s="143">
        <f ca="1">SUM(DemandTotal:CustomerTotal!P74)</f>
        <v>0</v>
      </c>
      <c r="Q74" s="143">
        <f ca="1">SUM(DemandTotal:CustomerTotal!Q74)</f>
        <v>0</v>
      </c>
      <c r="R74" s="143">
        <f ca="1">SUM(DemandTotal:CustomerTotal!R74)</f>
        <v>0</v>
      </c>
      <c r="S74" s="143">
        <f ca="1">SUM(DemandTotal:CustomerTotal!S74)</f>
        <v>0</v>
      </c>
      <c r="T74" s="143">
        <f ca="1">SUM(DemandTotal:CustomerTotal!T74)</f>
        <v>0</v>
      </c>
      <c r="U74" s="143">
        <f ca="1">SUM(DemandTotal:CustomerTotal!U74)</f>
        <v>0</v>
      </c>
      <c r="V74" s="143">
        <f ca="1">SUM(DemandTotal:CustomerTotal!V74)</f>
        <v>0</v>
      </c>
      <c r="W74" s="143">
        <f ca="1">SUM(DemandTotal:CustomerTotal!W74)</f>
        <v>0</v>
      </c>
      <c r="X74" s="143">
        <f ca="1">SUM(DemandTotal:CustomerTotal!X74)</f>
        <v>0</v>
      </c>
      <c r="Y74" s="143">
        <f ca="1">SUM(DemandTotal:CustomerTotal!Y74)</f>
        <v>0</v>
      </c>
      <c r="Z74" s="143">
        <f ca="1">SUM(DemandTotal:CustomerTotal!Z74)</f>
        <v>0</v>
      </c>
    </row>
    <row r="75" spans="1:28" outlineLevel="1">
      <c r="A75" s="113">
        <f>IF(ISBLANK('Input-Accounts'!A75),"",'Input-Accounts'!A75)</f>
        <v>62</v>
      </c>
      <c r="B75" s="17" t="str">
        <f>IF(ISBLANK('Input-Accounts'!B75),"",'Input-Accounts'!B75)</f>
        <v>Mains</v>
      </c>
      <c r="C75" s="113">
        <f>IF(ISBLANK('Input-Accounts'!C75),"",'Input-Accounts'!C75)</f>
        <v>367</v>
      </c>
      <c r="D75" s="143">
        <f>IF(ISBLANK('Input-Accounts'!D75),"",'Input-Accounts'!D75)</f>
        <v>-12186427.92</v>
      </c>
      <c r="E75" s="143">
        <f t="shared" ca="1" si="14"/>
        <v>0</v>
      </c>
      <c r="F75" s="89"/>
      <c r="G75" s="143">
        <f ca="1">SUM(DemandTotal:CustomerTotal!G75)</f>
        <v>-2212942.6947750663</v>
      </c>
      <c r="H75" s="143">
        <f ca="1">SUM(DemandTotal:CustomerTotal!H75)</f>
        <v>-1518174.8448787893</v>
      </c>
      <c r="I75" s="143">
        <f ca="1">SUM(DemandTotal:CustomerTotal!I75)</f>
        <v>-164971.21350225358</v>
      </c>
      <c r="J75" s="143">
        <f ca="1">SUM(DemandTotal:CustomerTotal!J75)</f>
        <v>-207393.13753429701</v>
      </c>
      <c r="K75" s="143">
        <f ca="1">SUM(DemandTotal:CustomerTotal!K75)</f>
        <v>-20492.537836373107</v>
      </c>
      <c r="L75" s="143">
        <f ca="1">SUM(DemandTotal:CustomerTotal!L75)</f>
        <v>-6336885.3204729808</v>
      </c>
      <c r="M75" s="143">
        <f ca="1">SUM(DemandTotal:CustomerTotal!M75)</f>
        <v>-1725568.1710002394</v>
      </c>
      <c r="N75" s="143">
        <f ca="1">SUM(DemandTotal:CustomerTotal!N75)</f>
        <v>0</v>
      </c>
      <c r="O75" s="143">
        <f ca="1">SUM(DemandTotal:CustomerTotal!O75)</f>
        <v>0</v>
      </c>
      <c r="P75" s="143">
        <f ca="1">SUM(DemandTotal:CustomerTotal!P75)</f>
        <v>0</v>
      </c>
      <c r="Q75" s="143">
        <f ca="1">SUM(DemandTotal:CustomerTotal!Q75)</f>
        <v>0</v>
      </c>
      <c r="R75" s="143">
        <f ca="1">SUM(DemandTotal:CustomerTotal!R75)</f>
        <v>0</v>
      </c>
      <c r="S75" s="143">
        <f ca="1">SUM(DemandTotal:CustomerTotal!S75)</f>
        <v>0</v>
      </c>
      <c r="T75" s="143">
        <f ca="1">SUM(DemandTotal:CustomerTotal!T75)</f>
        <v>0</v>
      </c>
      <c r="U75" s="143">
        <f ca="1">SUM(DemandTotal:CustomerTotal!U75)</f>
        <v>0</v>
      </c>
      <c r="V75" s="143">
        <f ca="1">SUM(DemandTotal:CustomerTotal!V75)</f>
        <v>0</v>
      </c>
      <c r="W75" s="143">
        <f ca="1">SUM(DemandTotal:CustomerTotal!W75)</f>
        <v>0</v>
      </c>
      <c r="X75" s="143">
        <f ca="1">SUM(DemandTotal:CustomerTotal!X75)</f>
        <v>0</v>
      </c>
      <c r="Y75" s="143">
        <f ca="1">SUM(DemandTotal:CustomerTotal!Y75)</f>
        <v>0</v>
      </c>
      <c r="Z75" s="143">
        <f ca="1">SUM(DemandTotal:CustomerTotal!Z75)</f>
        <v>0</v>
      </c>
    </row>
    <row r="76" spans="1:28" outlineLevel="1">
      <c r="A76" s="113">
        <f>IF(ISBLANK('Input-Accounts'!A76),"",'Input-Accounts'!A76)</f>
        <v>63</v>
      </c>
      <c r="B76" s="17" t="str">
        <f>IF(ISBLANK('Input-Accounts'!B76),"",'Input-Accounts'!B76)</f>
        <v>Compressor station equipment</v>
      </c>
      <c r="C76" s="113">
        <f>IF(ISBLANK('Input-Accounts'!C76),"",'Input-Accounts'!C76)</f>
        <v>368</v>
      </c>
      <c r="D76" s="143">
        <f>IF(ISBLANK('Input-Accounts'!D76),"",'Input-Accounts'!D76)</f>
        <v>0</v>
      </c>
      <c r="E76" s="143">
        <f t="shared" ref="E76" si="15">IFERROR(IF(D76="","",IF(D76=0,0,IF(ABS(D76-SUM($G76:$Z76))&lt;Check_Limit,0,1))),1)</f>
        <v>0</v>
      </c>
      <c r="F76" s="89"/>
      <c r="G76" s="143">
        <f ca="1">SUM(DemandTotal:CustomerTotal!G76)</f>
        <v>0</v>
      </c>
      <c r="H76" s="143">
        <f ca="1">SUM(DemandTotal:CustomerTotal!H76)</f>
        <v>0</v>
      </c>
      <c r="I76" s="143">
        <f ca="1">SUM(DemandTotal:CustomerTotal!I76)</f>
        <v>0</v>
      </c>
      <c r="J76" s="143">
        <f ca="1">SUM(DemandTotal:CustomerTotal!J76)</f>
        <v>0</v>
      </c>
      <c r="K76" s="143">
        <f ca="1">SUM(DemandTotal:CustomerTotal!K76)</f>
        <v>0</v>
      </c>
      <c r="L76" s="143">
        <f ca="1">SUM(DemandTotal:CustomerTotal!L76)</f>
        <v>0</v>
      </c>
      <c r="M76" s="143">
        <f ca="1">SUM(DemandTotal:CustomerTotal!M76)</f>
        <v>0</v>
      </c>
      <c r="N76" s="143">
        <f ca="1">SUM(DemandTotal:CustomerTotal!N76)</f>
        <v>0</v>
      </c>
      <c r="O76" s="143">
        <f ca="1">SUM(DemandTotal:CustomerTotal!O76)</f>
        <v>0</v>
      </c>
      <c r="P76" s="143">
        <f ca="1">SUM(DemandTotal:CustomerTotal!P76)</f>
        <v>0</v>
      </c>
      <c r="Q76" s="143">
        <f ca="1">SUM(DemandTotal:CustomerTotal!Q76)</f>
        <v>0</v>
      </c>
      <c r="R76" s="143">
        <f ca="1">SUM(DemandTotal:CustomerTotal!R76)</f>
        <v>0</v>
      </c>
      <c r="S76" s="143">
        <f ca="1">SUM(DemandTotal:CustomerTotal!S76)</f>
        <v>0</v>
      </c>
      <c r="T76" s="143">
        <f ca="1">SUM(DemandTotal:CustomerTotal!T76)</f>
        <v>0</v>
      </c>
      <c r="U76" s="143">
        <f ca="1">SUM(DemandTotal:CustomerTotal!U76)</f>
        <v>0</v>
      </c>
      <c r="V76" s="143">
        <f ca="1">SUM(DemandTotal:CustomerTotal!V76)</f>
        <v>0</v>
      </c>
      <c r="W76" s="143">
        <f ca="1">SUM(DemandTotal:CustomerTotal!W76)</f>
        <v>0</v>
      </c>
      <c r="X76" s="143">
        <f ca="1">SUM(DemandTotal:CustomerTotal!X76)</f>
        <v>0</v>
      </c>
      <c r="Y76" s="143">
        <f ca="1">SUM(DemandTotal:CustomerTotal!Y76)</f>
        <v>0</v>
      </c>
      <c r="Z76" s="143">
        <f ca="1">SUM(DemandTotal:CustomerTotal!Z76)</f>
        <v>0</v>
      </c>
    </row>
    <row r="77" spans="1:28" outlineLevel="1">
      <c r="A77" s="113">
        <f>IF(ISBLANK('Input-Accounts'!A77),"",'Input-Accounts'!A77)</f>
        <v>64</v>
      </c>
      <c r="B77" s="17" t="str">
        <f>IF(ISBLANK('Input-Accounts'!B77),"",'Input-Accounts'!B77)</f>
        <v>Measuring and regulating station equipment</v>
      </c>
      <c r="C77" s="113">
        <f>IF(ISBLANK('Input-Accounts'!C77),"",'Input-Accounts'!C77)</f>
        <v>369</v>
      </c>
      <c r="D77" s="143">
        <f>IF(ISBLANK('Input-Accounts'!D77),"",'Input-Accounts'!D77)</f>
        <v>-146590.03999999998</v>
      </c>
      <c r="E77" s="143">
        <f t="shared" ca="1" si="14"/>
        <v>0</v>
      </c>
      <c r="F77" s="89"/>
      <c r="G77" s="143">
        <f ca="1">SUM(DemandTotal:CustomerTotal!G77)</f>
        <v>-27148.497059654113</v>
      </c>
      <c r="H77" s="143">
        <f ca="1">SUM(DemandTotal:CustomerTotal!H77)</f>
        <v>-18625.04863300224</v>
      </c>
      <c r="I77" s="143">
        <f ca="1">SUM(DemandTotal:CustomerTotal!I77)</f>
        <v>-2023.8755008288813</v>
      </c>
      <c r="J77" s="143">
        <f ca="1">SUM(DemandTotal:CustomerTotal!J77)</f>
        <v>-2544.3098901007033</v>
      </c>
      <c r="K77" s="143">
        <f ca="1">SUM(DemandTotal:CustomerTotal!K77)</f>
        <v>-251.403529114962</v>
      </c>
      <c r="L77" s="143">
        <f ca="1">SUM(DemandTotal:CustomerTotal!L77)</f>
        <v>-77741.241513582281</v>
      </c>
      <c r="M77" s="143">
        <f ca="1">SUM(DemandTotal:CustomerTotal!M77)</f>
        <v>-18255.66387371681</v>
      </c>
      <c r="N77" s="143">
        <f ca="1">SUM(DemandTotal:CustomerTotal!N77)</f>
        <v>0</v>
      </c>
      <c r="O77" s="143">
        <f ca="1">SUM(DemandTotal:CustomerTotal!O77)</f>
        <v>0</v>
      </c>
      <c r="P77" s="143">
        <f ca="1">SUM(DemandTotal:CustomerTotal!P77)</f>
        <v>0</v>
      </c>
      <c r="Q77" s="143">
        <f ca="1">SUM(DemandTotal:CustomerTotal!Q77)</f>
        <v>0</v>
      </c>
      <c r="R77" s="143">
        <f ca="1">SUM(DemandTotal:CustomerTotal!R77)</f>
        <v>0</v>
      </c>
      <c r="S77" s="143">
        <f ca="1">SUM(DemandTotal:CustomerTotal!S77)</f>
        <v>0</v>
      </c>
      <c r="T77" s="143">
        <f ca="1">SUM(DemandTotal:CustomerTotal!T77)</f>
        <v>0</v>
      </c>
      <c r="U77" s="143">
        <f ca="1">SUM(DemandTotal:CustomerTotal!U77)</f>
        <v>0</v>
      </c>
      <c r="V77" s="143">
        <f ca="1">SUM(DemandTotal:CustomerTotal!V77)</f>
        <v>0</v>
      </c>
      <c r="W77" s="143">
        <f ca="1">SUM(DemandTotal:CustomerTotal!W77)</f>
        <v>0</v>
      </c>
      <c r="X77" s="143">
        <f ca="1">SUM(DemandTotal:CustomerTotal!X77)</f>
        <v>0</v>
      </c>
      <c r="Y77" s="143">
        <f ca="1">SUM(DemandTotal:CustomerTotal!Y77)</f>
        <v>0</v>
      </c>
      <c r="Z77" s="143">
        <f ca="1">SUM(DemandTotal:CustomerTotal!Z77)</f>
        <v>0</v>
      </c>
    </row>
    <row r="78" spans="1:28" outlineLevel="1">
      <c r="A78" s="113">
        <f>IF(ISBLANK('Input-Accounts'!A78),"",'Input-Accounts'!A78)</f>
        <v>65</v>
      </c>
      <c r="B78" s="17" t="str">
        <f>IF(ISBLANK('Input-Accounts'!B78),"",'Input-Accounts'!B78)</f>
        <v>Communication equipment</v>
      </c>
      <c r="C78" s="113">
        <f>IF(ISBLANK('Input-Accounts'!C78),"",'Input-Accounts'!C78)</f>
        <v>370</v>
      </c>
      <c r="D78" s="143">
        <f>IF(ISBLANK('Input-Accounts'!D78),"",'Input-Accounts'!D78)</f>
        <v>0</v>
      </c>
      <c r="E78" s="143">
        <f t="shared" si="14"/>
        <v>0</v>
      </c>
      <c r="F78" s="89"/>
      <c r="G78" s="143">
        <f ca="1">SUM(DemandTotal:CustomerTotal!G78)</f>
        <v>0</v>
      </c>
      <c r="H78" s="143">
        <f ca="1">SUM(DemandTotal:CustomerTotal!H78)</f>
        <v>0</v>
      </c>
      <c r="I78" s="143">
        <f ca="1">SUM(DemandTotal:CustomerTotal!I78)</f>
        <v>0</v>
      </c>
      <c r="J78" s="143">
        <f ca="1">SUM(DemandTotal:CustomerTotal!J78)</f>
        <v>0</v>
      </c>
      <c r="K78" s="143">
        <f ca="1">SUM(DemandTotal:CustomerTotal!K78)</f>
        <v>0</v>
      </c>
      <c r="L78" s="143">
        <f ca="1">SUM(DemandTotal:CustomerTotal!L78)</f>
        <v>0</v>
      </c>
      <c r="M78" s="143">
        <f ca="1">SUM(DemandTotal:CustomerTotal!M78)</f>
        <v>0</v>
      </c>
      <c r="N78" s="143">
        <f ca="1">SUM(DemandTotal:CustomerTotal!N78)</f>
        <v>0</v>
      </c>
      <c r="O78" s="143">
        <f ca="1">SUM(DemandTotal:CustomerTotal!O78)</f>
        <v>0</v>
      </c>
      <c r="P78" s="143">
        <f ca="1">SUM(DemandTotal:CustomerTotal!P78)</f>
        <v>0</v>
      </c>
      <c r="Q78" s="143">
        <f ca="1">SUM(DemandTotal:CustomerTotal!Q78)</f>
        <v>0</v>
      </c>
      <c r="R78" s="143">
        <f ca="1">SUM(DemandTotal:CustomerTotal!R78)</f>
        <v>0</v>
      </c>
      <c r="S78" s="143">
        <f ca="1">SUM(DemandTotal:CustomerTotal!S78)</f>
        <v>0</v>
      </c>
      <c r="T78" s="143">
        <f ca="1">SUM(DemandTotal:CustomerTotal!T78)</f>
        <v>0</v>
      </c>
      <c r="U78" s="143">
        <f ca="1">SUM(DemandTotal:CustomerTotal!U78)</f>
        <v>0</v>
      </c>
      <c r="V78" s="143">
        <f ca="1">SUM(DemandTotal:CustomerTotal!V78)</f>
        <v>0</v>
      </c>
      <c r="W78" s="143">
        <f ca="1">SUM(DemandTotal:CustomerTotal!W78)</f>
        <v>0</v>
      </c>
      <c r="X78" s="143">
        <f ca="1">SUM(DemandTotal:CustomerTotal!X78)</f>
        <v>0</v>
      </c>
      <c r="Y78" s="143">
        <f ca="1">SUM(DemandTotal:CustomerTotal!Y78)</f>
        <v>0</v>
      </c>
      <c r="Z78" s="143">
        <f ca="1">SUM(DemandTotal:CustomerTotal!Z78)</f>
        <v>0</v>
      </c>
    </row>
    <row r="79" spans="1:28" outlineLevel="1">
      <c r="A79" s="113">
        <f>IF(ISBLANK('Input-Accounts'!A79),"",'Input-Accounts'!A79)</f>
        <v>66</v>
      </c>
      <c r="B79" s="79" t="str">
        <f>IF(ISBLANK('Input-Accounts'!B79),"",'Input-Accounts'!B79)</f>
        <v xml:space="preserve">Subtotal - Transmission plant </v>
      </c>
      <c r="C79" s="113" t="str">
        <f>IF(ISBLANK('Input-Accounts'!C79),"",'Input-Accounts'!C79)</f>
        <v/>
      </c>
      <c r="D79" s="144">
        <f>IF(ISBLANK('Input-Accounts'!D79),"",'Input-Accounts'!D79)</f>
        <v>-13186560.359999999</v>
      </c>
      <c r="E79" s="143">
        <f t="shared" ca="1" si="14"/>
        <v>0</v>
      </c>
      <c r="G79" s="144">
        <f ca="1">SUM(DemandTotal:CustomerTotal!G79)</f>
        <v>-2398167.3703847099</v>
      </c>
      <c r="H79" s="144">
        <f ca="1">SUM(DemandTotal:CustomerTotal!H79)</f>
        <v>-1645247.0206858441</v>
      </c>
      <c r="I79" s="144">
        <f ca="1">SUM(DemandTotal:CustomerTotal!I79)</f>
        <v>-178779.40635696737</v>
      </c>
      <c r="J79" s="144">
        <f ca="1">SUM(DemandTotal:CustomerTotal!J79)</f>
        <v>-224752.07173270878</v>
      </c>
      <c r="K79" s="144">
        <f ca="1">SUM(DemandTotal:CustomerTotal!K79)</f>
        <v>-22207.775958951956</v>
      </c>
      <c r="L79" s="144">
        <f ca="1">SUM(DemandTotal:CustomerTotal!L79)</f>
        <v>-6867286.5507585332</v>
      </c>
      <c r="M79" s="144">
        <f ca="1">SUM(DemandTotal:CustomerTotal!M79)</f>
        <v>-1850120.1641222839</v>
      </c>
      <c r="N79" s="144">
        <f ca="1">SUM(DemandTotal:CustomerTotal!N79)</f>
        <v>0</v>
      </c>
      <c r="O79" s="144">
        <f ca="1">SUM(DemandTotal:CustomerTotal!O79)</f>
        <v>0</v>
      </c>
      <c r="P79" s="144">
        <f ca="1">SUM(DemandTotal:CustomerTotal!P79)</f>
        <v>0</v>
      </c>
      <c r="Q79" s="144">
        <f ca="1">SUM(DemandTotal:CustomerTotal!Q79)</f>
        <v>0</v>
      </c>
      <c r="R79" s="144">
        <f ca="1">SUM(DemandTotal:CustomerTotal!R79)</f>
        <v>0</v>
      </c>
      <c r="S79" s="144">
        <f ca="1">SUM(DemandTotal:CustomerTotal!S79)</f>
        <v>0</v>
      </c>
      <c r="T79" s="144">
        <f ca="1">SUM(DemandTotal:CustomerTotal!T79)</f>
        <v>0</v>
      </c>
      <c r="U79" s="144">
        <f ca="1">SUM(DemandTotal:CustomerTotal!U79)</f>
        <v>0</v>
      </c>
      <c r="V79" s="144">
        <f ca="1">SUM(DemandTotal:CustomerTotal!V79)</f>
        <v>0</v>
      </c>
      <c r="W79" s="144">
        <f ca="1">SUM(DemandTotal:CustomerTotal!W79)</f>
        <v>0</v>
      </c>
      <c r="X79" s="144">
        <f ca="1">SUM(DemandTotal:CustomerTotal!X79)</f>
        <v>0</v>
      </c>
      <c r="Y79" s="144">
        <f ca="1">SUM(DemandTotal:CustomerTotal!Y79)</f>
        <v>0</v>
      </c>
      <c r="Z79" s="144">
        <f ca="1">SUM(DemandTotal:CustomerTotal!Z79)</f>
        <v>0</v>
      </c>
      <c r="AB79" s="137" t="str">
        <f>'B - COS Results'!O314</f>
        <v xml:space="preserve">108Transmission plant </v>
      </c>
    </row>
    <row r="80" spans="1:28" outlineLevel="1">
      <c r="A80" s="113" t="str">
        <f>IF(ISBLANK('Input-Accounts'!A80),"",'Input-Accounts'!A80)</f>
        <v/>
      </c>
      <c r="B80" s="17" t="str">
        <f>IF(ISBLANK('Input-Accounts'!B80),"",'Input-Accounts'!B80)</f>
        <v/>
      </c>
      <c r="C80" s="113" t="str">
        <f>IF(ISBLANK('Input-Accounts'!C80),"",'Input-Accounts'!C80)</f>
        <v/>
      </c>
      <c r="D80" s="143" t="str">
        <f>IF(ISBLANK('Input-Accounts'!D80),"",'Input-Accounts'!D80)</f>
        <v/>
      </c>
      <c r="E80" s="143" t="str">
        <f t="shared" ref="E80:E107" si="16">IFERROR(IF(D80="","",IF(D80=0,0,IF(ABS(D80-SUM($G80:$Z80))&lt;Check_Limit,0,1))),1)</f>
        <v/>
      </c>
      <c r="F80" s="89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</row>
    <row r="81" spans="1:28" outlineLevel="1">
      <c r="A81" s="113">
        <f>IF(ISBLANK('Input-Accounts'!A81),"",'Input-Accounts'!A81)</f>
        <v>67</v>
      </c>
      <c r="B81" s="81" t="str">
        <f>IF(ISBLANK('Input-Accounts'!B81),"",'Input-Accounts'!B81)</f>
        <v>Distribution Plant</v>
      </c>
      <c r="C81" s="113" t="str">
        <f>IF(ISBLANK('Input-Accounts'!C81),"",'Input-Accounts'!C81)</f>
        <v/>
      </c>
      <c r="D81" s="143" t="str">
        <f>IF(ISBLANK('Input-Accounts'!D81),"",'Input-Accounts'!D81)</f>
        <v/>
      </c>
      <c r="E81" s="143" t="str">
        <f t="shared" si="16"/>
        <v/>
      </c>
      <c r="F81" s="89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</row>
    <row r="82" spans="1:28" outlineLevel="1">
      <c r="A82" s="113">
        <f>IF(ISBLANK('Input-Accounts'!A82),"",'Input-Accounts'!A82)</f>
        <v>68</v>
      </c>
      <c r="B82" s="17" t="str">
        <f>IF(ISBLANK('Input-Accounts'!B82),"",'Input-Accounts'!B82)</f>
        <v>Land and Land Rights</v>
      </c>
      <c r="C82" s="113">
        <f>IF(ISBLANK('Input-Accounts'!C82),"",'Input-Accounts'!C82)</f>
        <v>374</v>
      </c>
      <c r="D82" s="143">
        <f>IF(ISBLANK('Input-Accounts'!D82),"",'Input-Accounts'!D82)</f>
        <v>-903300.28</v>
      </c>
      <c r="E82" s="143">
        <f t="shared" ca="1" si="16"/>
        <v>0</v>
      </c>
      <c r="F82" s="89"/>
      <c r="G82" s="143">
        <f ca="1">SUM(DemandTotal:CustomerTotal!G82)</f>
        <v>-299050.00650495361</v>
      </c>
      <c r="H82" s="143">
        <f ca="1">SUM(DemandTotal:CustomerTotal!H82)</f>
        <v>-206180.49143040483</v>
      </c>
      <c r="I82" s="143">
        <f ca="1">SUM(DemandTotal:CustomerTotal!I82)</f>
        <v>-23199.721182448149</v>
      </c>
      <c r="J82" s="143">
        <f ca="1">SUM(DemandTotal:CustomerTotal!J82)</f>
        <v>-29669.197221611004</v>
      </c>
      <c r="K82" s="143">
        <f ca="1">SUM(DemandTotal:CustomerTotal!K82)</f>
        <v>-1625.1170333515629</v>
      </c>
      <c r="L82" s="143">
        <f ca="1">SUM(DemandTotal:CustomerTotal!L82)</f>
        <v>-322686.18484011409</v>
      </c>
      <c r="M82" s="143">
        <f ca="1">SUM(DemandTotal:CustomerTotal!M82)</f>
        <v>-20889.561787116818</v>
      </c>
      <c r="N82" s="143">
        <f ca="1">SUM(DemandTotal:CustomerTotal!N82)</f>
        <v>0</v>
      </c>
      <c r="O82" s="143">
        <f ca="1">SUM(DemandTotal:CustomerTotal!O82)</f>
        <v>0</v>
      </c>
      <c r="P82" s="143">
        <f ca="1">SUM(DemandTotal:CustomerTotal!P82)</f>
        <v>0</v>
      </c>
      <c r="Q82" s="143">
        <f ca="1">SUM(DemandTotal:CustomerTotal!Q82)</f>
        <v>0</v>
      </c>
      <c r="R82" s="143">
        <f ca="1">SUM(DemandTotal:CustomerTotal!R82)</f>
        <v>0</v>
      </c>
      <c r="S82" s="143">
        <f ca="1">SUM(DemandTotal:CustomerTotal!S82)</f>
        <v>0</v>
      </c>
      <c r="T82" s="143">
        <f ca="1">SUM(DemandTotal:CustomerTotal!T82)</f>
        <v>0</v>
      </c>
      <c r="U82" s="143">
        <f ca="1">SUM(DemandTotal:CustomerTotal!U82)</f>
        <v>0</v>
      </c>
      <c r="V82" s="143">
        <f ca="1">SUM(DemandTotal:CustomerTotal!V82)</f>
        <v>0</v>
      </c>
      <c r="W82" s="143">
        <f ca="1">SUM(DemandTotal:CustomerTotal!W82)</f>
        <v>0</v>
      </c>
      <c r="X82" s="143">
        <f ca="1">SUM(DemandTotal:CustomerTotal!X82)</f>
        <v>0</v>
      </c>
      <c r="Y82" s="143">
        <f ca="1">SUM(DemandTotal:CustomerTotal!Y82)</f>
        <v>0</v>
      </c>
      <c r="Z82" s="143">
        <f ca="1">SUM(DemandTotal:CustomerTotal!Z82)</f>
        <v>0</v>
      </c>
    </row>
    <row r="83" spans="1:28" outlineLevel="1">
      <c r="A83" s="113">
        <f>IF(ISBLANK('Input-Accounts'!A83),"",'Input-Accounts'!A83)</f>
        <v>69</v>
      </c>
      <c r="B83" s="17" t="str">
        <f>IF(ISBLANK('Input-Accounts'!B83),"",'Input-Accounts'!B83)</f>
        <v>Structures and Improvements</v>
      </c>
      <c r="C83" s="113">
        <f>IF(ISBLANK('Input-Accounts'!C83),"",'Input-Accounts'!C83)</f>
        <v>375</v>
      </c>
      <c r="D83" s="143">
        <f>IF(ISBLANK('Input-Accounts'!D83),"",'Input-Accounts'!D83)</f>
        <v>-1008132.75</v>
      </c>
      <c r="E83" s="143">
        <f t="shared" ca="1" si="16"/>
        <v>0</v>
      </c>
      <c r="F83" s="89"/>
      <c r="G83" s="143">
        <f ca="1">SUM(DemandTotal:CustomerTotal!G83)</f>
        <v>-333756.24044460244</v>
      </c>
      <c r="H83" s="143">
        <f ca="1">SUM(DemandTotal:CustomerTotal!H83)</f>
        <v>-230108.75832130312</v>
      </c>
      <c r="I83" s="143">
        <f ca="1">SUM(DemandTotal:CustomerTotal!I83)</f>
        <v>-25892.163694330644</v>
      </c>
      <c r="J83" s="143">
        <f ca="1">SUM(DemandTotal:CustomerTotal!J83)</f>
        <v>-33112.454460121568</v>
      </c>
      <c r="K83" s="143">
        <f ca="1">SUM(DemandTotal:CustomerTotal!K83)</f>
        <v>-1813.7199115055657</v>
      </c>
      <c r="L83" s="143">
        <f ca="1">SUM(DemandTotal:CustomerTotal!L83)</f>
        <v>-360135.51430524577</v>
      </c>
      <c r="M83" s="143">
        <f ca="1">SUM(DemandTotal:CustomerTotal!M83)</f>
        <v>-23313.898862890856</v>
      </c>
      <c r="N83" s="143">
        <f ca="1">SUM(DemandTotal:CustomerTotal!N83)</f>
        <v>0</v>
      </c>
      <c r="O83" s="143">
        <f ca="1">SUM(DemandTotal:CustomerTotal!O83)</f>
        <v>0</v>
      </c>
      <c r="P83" s="143">
        <f ca="1">SUM(DemandTotal:CustomerTotal!P83)</f>
        <v>0</v>
      </c>
      <c r="Q83" s="143">
        <f ca="1">SUM(DemandTotal:CustomerTotal!Q83)</f>
        <v>0</v>
      </c>
      <c r="R83" s="143">
        <f ca="1">SUM(DemandTotal:CustomerTotal!R83)</f>
        <v>0</v>
      </c>
      <c r="S83" s="143">
        <f ca="1">SUM(DemandTotal:CustomerTotal!S83)</f>
        <v>0</v>
      </c>
      <c r="T83" s="143">
        <f ca="1">SUM(DemandTotal:CustomerTotal!T83)</f>
        <v>0</v>
      </c>
      <c r="U83" s="143">
        <f ca="1">SUM(DemandTotal:CustomerTotal!U83)</f>
        <v>0</v>
      </c>
      <c r="V83" s="143">
        <f ca="1">SUM(DemandTotal:CustomerTotal!V83)</f>
        <v>0</v>
      </c>
      <c r="W83" s="143">
        <f ca="1">SUM(DemandTotal:CustomerTotal!W83)</f>
        <v>0</v>
      </c>
      <c r="X83" s="143">
        <f ca="1">SUM(DemandTotal:CustomerTotal!X83)</f>
        <v>0</v>
      </c>
      <c r="Y83" s="143">
        <f ca="1">SUM(DemandTotal:CustomerTotal!Y83)</f>
        <v>0</v>
      </c>
      <c r="Z83" s="143">
        <f ca="1">SUM(DemandTotal:CustomerTotal!Z83)</f>
        <v>0</v>
      </c>
    </row>
    <row r="84" spans="1:28" outlineLevel="1">
      <c r="A84" s="113">
        <f>IF(ISBLANK('Input-Accounts'!A84),"",'Input-Accounts'!A84)</f>
        <v>70</v>
      </c>
      <c r="B84" s="17" t="str">
        <f>IF(ISBLANK('Input-Accounts'!B84),"",'Input-Accounts'!B84)</f>
        <v>Mains</v>
      </c>
      <c r="C84" s="113">
        <f>IF(ISBLANK('Input-Accounts'!C84),"",'Input-Accounts'!C84)</f>
        <v>376</v>
      </c>
      <c r="D84" s="143">
        <f>IF(ISBLANK('Input-Accounts'!D84),"",'Input-Accounts'!D84)</f>
        <v>-207297957.37</v>
      </c>
      <c r="E84" s="143">
        <f t="shared" ca="1" si="16"/>
        <v>0</v>
      </c>
      <c r="F84" s="89"/>
      <c r="G84" s="143">
        <f ca="1">SUM(DemandTotal:CustomerTotal!G84)</f>
        <v>-68628845.659122452</v>
      </c>
      <c r="H84" s="143">
        <f ca="1">SUM(DemandTotal:CustomerTotal!H84)</f>
        <v>-47316264.225076638</v>
      </c>
      <c r="I84" s="143">
        <f ca="1">SUM(DemandTotal:CustomerTotal!I84)</f>
        <v>-5324093.1273430167</v>
      </c>
      <c r="J84" s="143">
        <f ca="1">SUM(DemandTotal:CustomerTotal!J84)</f>
        <v>-6808770.147671869</v>
      </c>
      <c r="K84" s="143">
        <f ca="1">SUM(DemandTotal:CustomerTotal!K84)</f>
        <v>-372947.34537331614</v>
      </c>
      <c r="L84" s="143">
        <f ca="1">SUM(DemandTotal:CustomerTotal!L84)</f>
        <v>-74053101.13362737</v>
      </c>
      <c r="M84" s="143">
        <f ca="1">SUM(DemandTotal:CustomerTotal!M84)</f>
        <v>-4793935.7317853626</v>
      </c>
      <c r="N84" s="143">
        <f ca="1">SUM(DemandTotal:CustomerTotal!N84)</f>
        <v>0</v>
      </c>
      <c r="O84" s="143">
        <f ca="1">SUM(DemandTotal:CustomerTotal!O84)</f>
        <v>0</v>
      </c>
      <c r="P84" s="143">
        <f ca="1">SUM(DemandTotal:CustomerTotal!P84)</f>
        <v>0</v>
      </c>
      <c r="Q84" s="143">
        <f ca="1">SUM(DemandTotal:CustomerTotal!Q84)</f>
        <v>0</v>
      </c>
      <c r="R84" s="143">
        <f ca="1">SUM(DemandTotal:CustomerTotal!R84)</f>
        <v>0</v>
      </c>
      <c r="S84" s="143">
        <f ca="1">SUM(DemandTotal:CustomerTotal!S84)</f>
        <v>0</v>
      </c>
      <c r="T84" s="143">
        <f ca="1">SUM(DemandTotal:CustomerTotal!T84)</f>
        <v>0</v>
      </c>
      <c r="U84" s="143">
        <f ca="1">SUM(DemandTotal:CustomerTotal!U84)</f>
        <v>0</v>
      </c>
      <c r="V84" s="143">
        <f ca="1">SUM(DemandTotal:CustomerTotal!V84)</f>
        <v>0</v>
      </c>
      <c r="W84" s="143">
        <f ca="1">SUM(DemandTotal:CustomerTotal!W84)</f>
        <v>0</v>
      </c>
      <c r="X84" s="143">
        <f ca="1">SUM(DemandTotal:CustomerTotal!X84)</f>
        <v>0</v>
      </c>
      <c r="Y84" s="143">
        <f ca="1">SUM(DemandTotal:CustomerTotal!Y84)</f>
        <v>0</v>
      </c>
      <c r="Z84" s="143">
        <f ca="1">SUM(DemandTotal:CustomerTotal!Z84)</f>
        <v>0</v>
      </c>
    </row>
    <row r="85" spans="1:28" outlineLevel="1">
      <c r="A85" s="113">
        <f>IF(ISBLANK('Input-Accounts'!A85),"",'Input-Accounts'!A85)</f>
        <v>71</v>
      </c>
      <c r="B85" s="17" t="str">
        <f>IF(ISBLANK('Input-Accounts'!B85),"",'Input-Accounts'!B85)</f>
        <v>Compressor Station</v>
      </c>
      <c r="C85" s="113">
        <f>IF(ISBLANK('Input-Accounts'!C85),"",'Input-Accounts'!C85)</f>
        <v>377</v>
      </c>
      <c r="D85" s="143">
        <f>IF(ISBLANK('Input-Accounts'!D85),"",'Input-Accounts'!D85)</f>
        <v>-1190619.0900000001</v>
      </c>
      <c r="E85" s="143">
        <f t="shared" ca="1" si="16"/>
        <v>0</v>
      </c>
      <c r="F85" s="89"/>
      <c r="G85" s="143">
        <f ca="1">SUM(DemandTotal:CustomerTotal!G85)</f>
        <v>-220502.83132491854</v>
      </c>
      <c r="H85" s="143">
        <f ca="1">SUM(DemandTotal:CustomerTotal!H85)</f>
        <v>-151274.52352581985</v>
      </c>
      <c r="I85" s="143">
        <f ca="1">SUM(DemandTotal:CustomerTotal!I85)</f>
        <v>-16438.120946485706</v>
      </c>
      <c r="J85" s="143">
        <f ca="1">SUM(DemandTotal:CustomerTotal!J85)</f>
        <v>-20665.14154733637</v>
      </c>
      <c r="K85" s="143">
        <f ca="1">SUM(DemandTotal:CustomerTotal!K85)</f>
        <v>-2041.9248201149589</v>
      </c>
      <c r="L85" s="143">
        <f ca="1">SUM(DemandTotal:CustomerTotal!L85)</f>
        <v>-631422.20458069036</v>
      </c>
      <c r="M85" s="143">
        <f ca="1">SUM(DemandTotal:CustomerTotal!M85)</f>
        <v>-148274.34325463441</v>
      </c>
      <c r="N85" s="143">
        <f ca="1">SUM(DemandTotal:CustomerTotal!N85)</f>
        <v>0</v>
      </c>
      <c r="O85" s="143">
        <f ca="1">SUM(DemandTotal:CustomerTotal!O85)</f>
        <v>0</v>
      </c>
      <c r="P85" s="143">
        <f ca="1">SUM(DemandTotal:CustomerTotal!P85)</f>
        <v>0</v>
      </c>
      <c r="Q85" s="143">
        <f ca="1">SUM(DemandTotal:CustomerTotal!Q85)</f>
        <v>0</v>
      </c>
      <c r="R85" s="143">
        <f ca="1">SUM(DemandTotal:CustomerTotal!R85)</f>
        <v>0</v>
      </c>
      <c r="S85" s="143">
        <f ca="1">SUM(DemandTotal:CustomerTotal!S85)</f>
        <v>0</v>
      </c>
      <c r="T85" s="143">
        <f ca="1">SUM(DemandTotal:CustomerTotal!T85)</f>
        <v>0</v>
      </c>
      <c r="U85" s="143">
        <f ca="1">SUM(DemandTotal:CustomerTotal!U85)</f>
        <v>0</v>
      </c>
      <c r="V85" s="143">
        <f ca="1">SUM(DemandTotal:CustomerTotal!V85)</f>
        <v>0</v>
      </c>
      <c r="W85" s="143">
        <f ca="1">SUM(DemandTotal:CustomerTotal!W85)</f>
        <v>0</v>
      </c>
      <c r="X85" s="143">
        <f ca="1">SUM(DemandTotal:CustomerTotal!X85)</f>
        <v>0</v>
      </c>
      <c r="Y85" s="143">
        <f ca="1">SUM(DemandTotal:CustomerTotal!Y85)</f>
        <v>0</v>
      </c>
      <c r="Z85" s="143">
        <f ca="1">SUM(DemandTotal:CustomerTotal!Z85)</f>
        <v>0</v>
      </c>
    </row>
    <row r="86" spans="1:28" outlineLevel="1">
      <c r="A86" s="113">
        <f>IF(ISBLANK('Input-Accounts'!A86),"",'Input-Accounts'!A86)</f>
        <v>72</v>
      </c>
      <c r="B86" s="17" t="str">
        <f>IF(ISBLANK('Input-Accounts'!B86),"",'Input-Accounts'!B86)</f>
        <v>M &amp; R Station Equipment - general</v>
      </c>
      <c r="C86" s="113">
        <f>IF(ISBLANK('Input-Accounts'!C86),"",'Input-Accounts'!C86)</f>
        <v>378</v>
      </c>
      <c r="D86" s="143">
        <f>IF(ISBLANK('Input-Accounts'!D86),"",'Input-Accounts'!D86)</f>
        <v>-5868337.2199999997</v>
      </c>
      <c r="E86" s="143">
        <f t="shared" ca="1" si="16"/>
        <v>0</v>
      </c>
      <c r="F86" s="89"/>
      <c r="G86" s="143">
        <f ca="1">SUM(DemandTotal:CustomerTotal!G86)</f>
        <v>-1086816.9199096255</v>
      </c>
      <c r="H86" s="143">
        <f ca="1">SUM(DemandTotal:CustomerTotal!H86)</f>
        <v>-745603.63117001101</v>
      </c>
      <c r="I86" s="143">
        <f ca="1">SUM(DemandTotal:CustomerTotal!I86)</f>
        <v>-81020.401728250203</v>
      </c>
      <c r="J86" s="143">
        <f ca="1">SUM(DemandTotal:CustomerTotal!J86)</f>
        <v>-101854.59003416651</v>
      </c>
      <c r="K86" s="143">
        <f ca="1">SUM(DemandTotal:CustomerTotal!K86)</f>
        <v>-10064.262804926482</v>
      </c>
      <c r="L86" s="143">
        <f ca="1">SUM(DemandTotal:CustomerTotal!L86)</f>
        <v>-3112161.1066015405</v>
      </c>
      <c r="M86" s="143">
        <f ca="1">SUM(DemandTotal:CustomerTotal!M86)</f>
        <v>-730816.30775147991</v>
      </c>
      <c r="N86" s="143">
        <f ca="1">SUM(DemandTotal:CustomerTotal!N86)</f>
        <v>0</v>
      </c>
      <c r="O86" s="143">
        <f ca="1">SUM(DemandTotal:CustomerTotal!O86)</f>
        <v>0</v>
      </c>
      <c r="P86" s="143">
        <f ca="1">SUM(DemandTotal:CustomerTotal!P86)</f>
        <v>0</v>
      </c>
      <c r="Q86" s="143">
        <f ca="1">SUM(DemandTotal:CustomerTotal!Q86)</f>
        <v>0</v>
      </c>
      <c r="R86" s="143">
        <f ca="1">SUM(DemandTotal:CustomerTotal!R86)</f>
        <v>0</v>
      </c>
      <c r="S86" s="143">
        <f ca="1">SUM(DemandTotal:CustomerTotal!S86)</f>
        <v>0</v>
      </c>
      <c r="T86" s="143">
        <f ca="1">SUM(DemandTotal:CustomerTotal!T86)</f>
        <v>0</v>
      </c>
      <c r="U86" s="143">
        <f ca="1">SUM(DemandTotal:CustomerTotal!U86)</f>
        <v>0</v>
      </c>
      <c r="V86" s="143">
        <f ca="1">SUM(DemandTotal:CustomerTotal!V86)</f>
        <v>0</v>
      </c>
      <c r="W86" s="143">
        <f ca="1">SUM(DemandTotal:CustomerTotal!W86)</f>
        <v>0</v>
      </c>
      <c r="X86" s="143">
        <f ca="1">SUM(DemandTotal:CustomerTotal!X86)</f>
        <v>0</v>
      </c>
      <c r="Y86" s="143">
        <f ca="1">SUM(DemandTotal:CustomerTotal!Y86)</f>
        <v>0</v>
      </c>
      <c r="Z86" s="143">
        <f ca="1">SUM(DemandTotal:CustomerTotal!Z86)</f>
        <v>0</v>
      </c>
    </row>
    <row r="87" spans="1:28" outlineLevel="1">
      <c r="A87" s="113">
        <f>IF(ISBLANK('Input-Accounts'!A87),"",'Input-Accounts'!A87)</f>
        <v>73</v>
      </c>
      <c r="B87" s="17" t="str">
        <f>IF(ISBLANK('Input-Accounts'!B87),"",'Input-Accounts'!B87)</f>
        <v>M &amp; R Station Equipment - city gate</v>
      </c>
      <c r="C87" s="113">
        <f>IF(ISBLANK('Input-Accounts'!C87),"",'Input-Accounts'!C87)</f>
        <v>379</v>
      </c>
      <c r="D87" s="143">
        <f>IF(ISBLANK('Input-Accounts'!D87),"",'Input-Accounts'!D87)</f>
        <v>-101401.66999999998</v>
      </c>
      <c r="E87" s="143">
        <f t="shared" ca="1" si="16"/>
        <v>0</v>
      </c>
      <c r="F87" s="89"/>
      <c r="G87" s="143">
        <f ca="1">SUM(DemandTotal:CustomerTotal!G87)</f>
        <v>-18779.604261237782</v>
      </c>
      <c r="H87" s="143">
        <f ca="1">SUM(DemandTotal:CustomerTotal!H87)</f>
        <v>-12883.624530136181</v>
      </c>
      <c r="I87" s="143">
        <f ca="1">SUM(DemandTotal:CustomerTotal!I87)</f>
        <v>-1399.9884006862603</v>
      </c>
      <c r="J87" s="143">
        <f ca="1">SUM(DemandTotal:CustomerTotal!J87)</f>
        <v>-1759.9918238219173</v>
      </c>
      <c r="K87" s="143">
        <f ca="1">SUM(DemandTotal:CustomerTotal!K87)</f>
        <v>-173.90497810185991</v>
      </c>
      <c r="L87" s="143">
        <f ca="1">SUM(DemandTotal:CustomerTotal!L87)</f>
        <v>-53776.44836818771</v>
      </c>
      <c r="M87" s="143">
        <f ca="1">SUM(DemandTotal:CustomerTotal!M87)</f>
        <v>-12628.107637828283</v>
      </c>
      <c r="N87" s="143">
        <f ca="1">SUM(DemandTotal:CustomerTotal!N87)</f>
        <v>0</v>
      </c>
      <c r="O87" s="143">
        <f ca="1">SUM(DemandTotal:CustomerTotal!O87)</f>
        <v>0</v>
      </c>
      <c r="P87" s="143">
        <f ca="1">SUM(DemandTotal:CustomerTotal!P87)</f>
        <v>0</v>
      </c>
      <c r="Q87" s="143">
        <f ca="1">SUM(DemandTotal:CustomerTotal!Q87)</f>
        <v>0</v>
      </c>
      <c r="R87" s="143">
        <f ca="1">SUM(DemandTotal:CustomerTotal!R87)</f>
        <v>0</v>
      </c>
      <c r="S87" s="143">
        <f ca="1">SUM(DemandTotal:CustomerTotal!S87)</f>
        <v>0</v>
      </c>
      <c r="T87" s="143">
        <f ca="1">SUM(DemandTotal:CustomerTotal!T87)</f>
        <v>0</v>
      </c>
      <c r="U87" s="143">
        <f ca="1">SUM(DemandTotal:CustomerTotal!U87)</f>
        <v>0</v>
      </c>
      <c r="V87" s="143">
        <f ca="1">SUM(DemandTotal:CustomerTotal!V87)</f>
        <v>0</v>
      </c>
      <c r="W87" s="143">
        <f ca="1">SUM(DemandTotal:CustomerTotal!W87)</f>
        <v>0</v>
      </c>
      <c r="X87" s="143">
        <f ca="1">SUM(DemandTotal:CustomerTotal!X87)</f>
        <v>0</v>
      </c>
      <c r="Y87" s="143">
        <f ca="1">SUM(DemandTotal:CustomerTotal!Y87)</f>
        <v>0</v>
      </c>
      <c r="Z87" s="143">
        <f ca="1">SUM(DemandTotal:CustomerTotal!Z87)</f>
        <v>0</v>
      </c>
    </row>
    <row r="88" spans="1:28" outlineLevel="1">
      <c r="A88" s="113">
        <f>IF(ISBLANK('Input-Accounts'!A88),"",'Input-Accounts'!A88)</f>
        <v>74</v>
      </c>
      <c r="B88" s="17" t="str">
        <f>IF(ISBLANK('Input-Accounts'!B88),"",'Input-Accounts'!B88)</f>
        <v>Services</v>
      </c>
      <c r="C88" s="113">
        <f>IF(ISBLANK('Input-Accounts'!C88),"",'Input-Accounts'!C88)</f>
        <v>380</v>
      </c>
      <c r="D88" s="143">
        <f>IF(ISBLANK('Input-Accounts'!D88),"",'Input-Accounts'!D88)</f>
        <v>-174475505.68000001</v>
      </c>
      <c r="E88" s="143">
        <f t="shared" ca="1" si="16"/>
        <v>0</v>
      </c>
      <c r="F88" s="89"/>
      <c r="G88" s="143">
        <f ca="1">SUM(DemandTotal:CustomerTotal!G88)</f>
        <v>-152882328.8263129</v>
      </c>
      <c r="H88" s="143">
        <f ca="1">SUM(DemandTotal:CustomerTotal!H88)</f>
        <v>-20673755.041270655</v>
      </c>
      <c r="I88" s="143">
        <f ca="1">SUM(DemandTotal:CustomerTotal!I88)</f>
        <v>-571907.20703580743</v>
      </c>
      <c r="J88" s="143">
        <f ca="1">SUM(DemandTotal:CustomerTotal!J88)</f>
        <v>-114381.44140716149</v>
      </c>
      <c r="K88" s="143">
        <f ca="1">SUM(DemandTotal:CustomerTotal!K88)</f>
        <v>-5588.1436761251325</v>
      </c>
      <c r="L88" s="143">
        <f ca="1">SUM(DemandTotal:CustomerTotal!L88)</f>
        <v>-211751.38412848173</v>
      </c>
      <c r="M88" s="143">
        <f ca="1">SUM(DemandTotal:CustomerTotal!M88)</f>
        <v>-15793.636168882873</v>
      </c>
      <c r="N88" s="143">
        <f ca="1">SUM(DemandTotal:CustomerTotal!N88)</f>
        <v>0</v>
      </c>
      <c r="O88" s="143">
        <f ca="1">SUM(DemandTotal:CustomerTotal!O88)</f>
        <v>0</v>
      </c>
      <c r="P88" s="143">
        <f ca="1">SUM(DemandTotal:CustomerTotal!P88)</f>
        <v>0</v>
      </c>
      <c r="Q88" s="143">
        <f ca="1">SUM(DemandTotal:CustomerTotal!Q88)</f>
        <v>0</v>
      </c>
      <c r="R88" s="143">
        <f ca="1">SUM(DemandTotal:CustomerTotal!R88)</f>
        <v>0</v>
      </c>
      <c r="S88" s="143">
        <f ca="1">SUM(DemandTotal:CustomerTotal!S88)</f>
        <v>0</v>
      </c>
      <c r="T88" s="143">
        <f ca="1">SUM(DemandTotal:CustomerTotal!T88)</f>
        <v>0</v>
      </c>
      <c r="U88" s="143">
        <f ca="1">SUM(DemandTotal:CustomerTotal!U88)</f>
        <v>0</v>
      </c>
      <c r="V88" s="143">
        <f ca="1">SUM(DemandTotal:CustomerTotal!V88)</f>
        <v>0</v>
      </c>
      <c r="W88" s="143">
        <f ca="1">SUM(DemandTotal:CustomerTotal!W88)</f>
        <v>0</v>
      </c>
      <c r="X88" s="143">
        <f ca="1">SUM(DemandTotal:CustomerTotal!X88)</f>
        <v>0</v>
      </c>
      <c r="Y88" s="143">
        <f ca="1">SUM(DemandTotal:CustomerTotal!Y88)</f>
        <v>0</v>
      </c>
      <c r="Z88" s="143">
        <f ca="1">SUM(DemandTotal:CustomerTotal!Z88)</f>
        <v>0</v>
      </c>
    </row>
    <row r="89" spans="1:28" outlineLevel="1">
      <c r="A89" s="113">
        <f>IF(ISBLANK('Input-Accounts'!A89),"",'Input-Accounts'!A89)</f>
        <v>75</v>
      </c>
      <c r="B89" s="17" t="str">
        <f>IF(ISBLANK('Input-Accounts'!B89),"",'Input-Accounts'!B89)</f>
        <v>Meters</v>
      </c>
      <c r="C89" s="113">
        <f>IF(ISBLANK('Input-Accounts'!C89),"",'Input-Accounts'!C89)</f>
        <v>381</v>
      </c>
      <c r="D89" s="143">
        <f>IF(ISBLANK('Input-Accounts'!D89),"",'Input-Accounts'!D89)</f>
        <v>-17499545.34</v>
      </c>
      <c r="E89" s="143">
        <f t="shared" ca="1" si="16"/>
        <v>0</v>
      </c>
      <c r="F89" s="89"/>
      <c r="G89" s="143">
        <f ca="1">SUM(DemandTotal:CustomerTotal!G89)</f>
        <v>-11774594.00998335</v>
      </c>
      <c r="H89" s="143">
        <f ca="1">SUM(DemandTotal:CustomerTotal!H89)</f>
        <v>-4171255.1028337991</v>
      </c>
      <c r="I89" s="143">
        <f ca="1">SUM(DemandTotal:CustomerTotal!I89)</f>
        <v>-427803.57876713155</v>
      </c>
      <c r="J89" s="143">
        <f ca="1">SUM(DemandTotal:CustomerTotal!J89)</f>
        <v>-283480.86514133442</v>
      </c>
      <c r="K89" s="143">
        <f ca="1">SUM(DemandTotal:CustomerTotal!K89)</f>
        <v>-29294.646115942498</v>
      </c>
      <c r="L89" s="143">
        <f ca="1">SUM(DemandTotal:CustomerTotal!L89)</f>
        <v>-765514.64850843209</v>
      </c>
      <c r="M89" s="143">
        <f ca="1">SUM(DemandTotal:CustomerTotal!M89)</f>
        <v>-47602.488650013445</v>
      </c>
      <c r="N89" s="143">
        <f ca="1">SUM(DemandTotal:CustomerTotal!N89)</f>
        <v>0</v>
      </c>
      <c r="O89" s="143">
        <f ca="1">SUM(DemandTotal:CustomerTotal!O89)</f>
        <v>0</v>
      </c>
      <c r="P89" s="143">
        <f ca="1">SUM(DemandTotal:CustomerTotal!P89)</f>
        <v>0</v>
      </c>
      <c r="Q89" s="143">
        <f ca="1">SUM(DemandTotal:CustomerTotal!Q89)</f>
        <v>0</v>
      </c>
      <c r="R89" s="143">
        <f ca="1">SUM(DemandTotal:CustomerTotal!R89)</f>
        <v>0</v>
      </c>
      <c r="S89" s="143">
        <f ca="1">SUM(DemandTotal:CustomerTotal!S89)</f>
        <v>0</v>
      </c>
      <c r="T89" s="143">
        <f ca="1">SUM(DemandTotal:CustomerTotal!T89)</f>
        <v>0</v>
      </c>
      <c r="U89" s="143">
        <f ca="1">SUM(DemandTotal:CustomerTotal!U89)</f>
        <v>0</v>
      </c>
      <c r="V89" s="143">
        <f ca="1">SUM(DemandTotal:CustomerTotal!V89)</f>
        <v>0</v>
      </c>
      <c r="W89" s="143">
        <f ca="1">SUM(DemandTotal:CustomerTotal!W89)</f>
        <v>0</v>
      </c>
      <c r="X89" s="143">
        <f ca="1">SUM(DemandTotal:CustomerTotal!X89)</f>
        <v>0</v>
      </c>
      <c r="Y89" s="143">
        <f ca="1">SUM(DemandTotal:CustomerTotal!Y89)</f>
        <v>0</v>
      </c>
      <c r="Z89" s="143">
        <f ca="1">SUM(DemandTotal:CustomerTotal!Z89)</f>
        <v>0</v>
      </c>
    </row>
    <row r="90" spans="1:28" outlineLevel="1">
      <c r="A90" s="113">
        <f>IF(ISBLANK('Input-Accounts'!A90),"",'Input-Accounts'!A90)</f>
        <v>76</v>
      </c>
      <c r="B90" s="17" t="str">
        <f>IF(ISBLANK('Input-Accounts'!B90),"",'Input-Accounts'!B90)</f>
        <v>House Regulator &amp; Install.</v>
      </c>
      <c r="C90" s="113">
        <f>IF(ISBLANK('Input-Accounts'!C90),"",'Input-Accounts'!C90)</f>
        <v>383</v>
      </c>
      <c r="D90" s="143">
        <f>IF(ISBLANK('Input-Accounts'!D90),"",'Input-Accounts'!D90)</f>
        <v>-3165403.14</v>
      </c>
      <c r="E90" s="143">
        <f t="shared" ca="1" si="16"/>
        <v>0</v>
      </c>
      <c r="F90" s="89"/>
      <c r="G90" s="143">
        <f ca="1">SUM(DemandTotal:CustomerTotal!G90)</f>
        <v>-1460207.8586787703</v>
      </c>
      <c r="H90" s="143">
        <f ca="1">SUM(DemandTotal:CustomerTotal!H90)</f>
        <v>-1249480.0222459713</v>
      </c>
      <c r="I90" s="143">
        <f ca="1">SUM(DemandTotal:CustomerTotal!I90)</f>
        <v>-146926.38288580393</v>
      </c>
      <c r="J90" s="143">
        <f ca="1">SUM(DemandTotal:CustomerTotal!J90)</f>
        <v>-76889.422874988319</v>
      </c>
      <c r="K90" s="143">
        <f ca="1">SUM(DemandTotal:CustomerTotal!K90)</f>
        <v>-7211.781120426318</v>
      </c>
      <c r="L90" s="143">
        <f ca="1">SUM(DemandTotal:CustomerTotal!L90)</f>
        <v>-204872.87426117764</v>
      </c>
      <c r="M90" s="143">
        <f ca="1">SUM(DemandTotal:CustomerTotal!M90)</f>
        <v>-19814.797932862446</v>
      </c>
      <c r="N90" s="143">
        <f ca="1">SUM(DemandTotal:CustomerTotal!N90)</f>
        <v>0</v>
      </c>
      <c r="O90" s="143">
        <f ca="1">SUM(DemandTotal:CustomerTotal!O90)</f>
        <v>0</v>
      </c>
      <c r="P90" s="143">
        <f ca="1">SUM(DemandTotal:CustomerTotal!P90)</f>
        <v>0</v>
      </c>
      <c r="Q90" s="143">
        <f ca="1">SUM(DemandTotal:CustomerTotal!Q90)</f>
        <v>0</v>
      </c>
      <c r="R90" s="143">
        <f ca="1">SUM(DemandTotal:CustomerTotal!R90)</f>
        <v>0</v>
      </c>
      <c r="S90" s="143">
        <f ca="1">SUM(DemandTotal:CustomerTotal!S90)</f>
        <v>0</v>
      </c>
      <c r="T90" s="143">
        <f ca="1">SUM(DemandTotal:CustomerTotal!T90)</f>
        <v>0</v>
      </c>
      <c r="U90" s="143">
        <f ca="1">SUM(DemandTotal:CustomerTotal!U90)</f>
        <v>0</v>
      </c>
      <c r="V90" s="143">
        <f ca="1">SUM(DemandTotal:CustomerTotal!V90)</f>
        <v>0</v>
      </c>
      <c r="W90" s="143">
        <f ca="1">SUM(DemandTotal:CustomerTotal!W90)</f>
        <v>0</v>
      </c>
      <c r="X90" s="143">
        <f ca="1">SUM(DemandTotal:CustomerTotal!X90)</f>
        <v>0</v>
      </c>
      <c r="Y90" s="143">
        <f ca="1">SUM(DemandTotal:CustomerTotal!Y90)</f>
        <v>0</v>
      </c>
      <c r="Z90" s="143">
        <f ca="1">SUM(DemandTotal:CustomerTotal!Z90)</f>
        <v>0</v>
      </c>
    </row>
    <row r="91" spans="1:28" outlineLevel="1">
      <c r="A91" s="113">
        <f>IF(ISBLANK('Input-Accounts'!A91),"",'Input-Accounts'!A91)</f>
        <v>77</v>
      </c>
      <c r="B91" s="17" t="str">
        <f>IF(ISBLANK('Input-Accounts'!B91),"",'Input-Accounts'!B91)</f>
        <v>Industrial M &amp; R Station Equipment</v>
      </c>
      <c r="C91" s="113">
        <f>IF(ISBLANK('Input-Accounts'!C91),"",'Input-Accounts'!C91)</f>
        <v>385</v>
      </c>
      <c r="D91" s="143">
        <f>IF(ISBLANK('Input-Accounts'!D91),"",'Input-Accounts'!D91)</f>
        <v>-4676794.97</v>
      </c>
      <c r="E91" s="143">
        <f t="shared" ca="1" si="16"/>
        <v>0</v>
      </c>
      <c r="F91" s="89"/>
      <c r="G91" s="143">
        <f ca="1">SUM(DemandTotal:CustomerTotal!G91)</f>
        <v>0</v>
      </c>
      <c r="H91" s="143">
        <f ca="1">SUM(DemandTotal:CustomerTotal!H91)</f>
        <v>-1801017.4455160466</v>
      </c>
      <c r="I91" s="143">
        <f ca="1">SUM(DemandTotal:CustomerTotal!I91)</f>
        <v>-350010.76642318349</v>
      </c>
      <c r="J91" s="143">
        <f ca="1">SUM(DemandTotal:CustomerTotal!J91)</f>
        <v>-106009.23831225082</v>
      </c>
      <c r="K91" s="143">
        <f ca="1">SUM(DemandTotal:CustomerTotal!K91)</f>
        <v>-6932.4064623369086</v>
      </c>
      <c r="L91" s="143">
        <f ca="1">SUM(DemandTotal:CustomerTotal!L91)</f>
        <v>-1352025.924897321</v>
      </c>
      <c r="M91" s="143">
        <f ca="1">SUM(DemandTotal:CustomerTotal!M91)</f>
        <v>-1060799.1883888603</v>
      </c>
      <c r="N91" s="143">
        <f ca="1">SUM(DemandTotal:CustomerTotal!N91)</f>
        <v>0</v>
      </c>
      <c r="O91" s="143">
        <f ca="1">SUM(DemandTotal:CustomerTotal!O91)</f>
        <v>0</v>
      </c>
      <c r="P91" s="143">
        <f ca="1">SUM(DemandTotal:CustomerTotal!P91)</f>
        <v>0</v>
      </c>
      <c r="Q91" s="143">
        <f ca="1">SUM(DemandTotal:CustomerTotal!Q91)</f>
        <v>0</v>
      </c>
      <c r="R91" s="143">
        <f ca="1">SUM(DemandTotal:CustomerTotal!R91)</f>
        <v>0</v>
      </c>
      <c r="S91" s="143">
        <f ca="1">SUM(DemandTotal:CustomerTotal!S91)</f>
        <v>0</v>
      </c>
      <c r="T91" s="143">
        <f ca="1">SUM(DemandTotal:CustomerTotal!T91)</f>
        <v>0</v>
      </c>
      <c r="U91" s="143">
        <f ca="1">SUM(DemandTotal:CustomerTotal!U91)</f>
        <v>0</v>
      </c>
      <c r="V91" s="143">
        <f ca="1">SUM(DemandTotal:CustomerTotal!V91)</f>
        <v>0</v>
      </c>
      <c r="W91" s="143">
        <f ca="1">SUM(DemandTotal:CustomerTotal!W91)</f>
        <v>0</v>
      </c>
      <c r="X91" s="143">
        <f ca="1">SUM(DemandTotal:CustomerTotal!X91)</f>
        <v>0</v>
      </c>
      <c r="Y91" s="143">
        <f ca="1">SUM(DemandTotal:CustomerTotal!Y91)</f>
        <v>0</v>
      </c>
      <c r="Z91" s="143">
        <f ca="1">SUM(DemandTotal:CustomerTotal!Z91)</f>
        <v>0</v>
      </c>
    </row>
    <row r="92" spans="1:28" outlineLevel="1">
      <c r="A92" s="113">
        <f>IF(ISBLANK('Input-Accounts'!A92),"",'Input-Accounts'!A92)</f>
        <v>78</v>
      </c>
      <c r="B92" s="79" t="str">
        <f>IF(ISBLANK('Input-Accounts'!B92),"",'Input-Accounts'!B92)</f>
        <v>Subtotal - Distribution Plant</v>
      </c>
      <c r="C92" s="113" t="str">
        <f>IF(ISBLANK('Input-Accounts'!C92),"",'Input-Accounts'!C92)</f>
        <v/>
      </c>
      <c r="D92" s="144">
        <f>IF(ISBLANK('Input-Accounts'!D92),"",'Input-Accounts'!D92)</f>
        <v>-416186997.50999999</v>
      </c>
      <c r="E92" s="143">
        <f t="shared" ca="1" si="16"/>
        <v>0</v>
      </c>
      <c r="G92" s="144">
        <f ca="1">SUM(DemandTotal:CustomerTotal!G92)</f>
        <v>-236704881.95654279</v>
      </c>
      <c r="H92" s="144">
        <f ca="1">SUM(DemandTotal:CustomerTotal!H92)</f>
        <v>-76557822.865920782</v>
      </c>
      <c r="I92" s="144">
        <f ca="1">SUM(DemandTotal:CustomerTotal!I92)</f>
        <v>-6968691.4584071431</v>
      </c>
      <c r="J92" s="144">
        <f ca="1">SUM(DemandTotal:CustomerTotal!J92)</f>
        <v>-7576592.490494661</v>
      </c>
      <c r="K92" s="144">
        <f ca="1">SUM(DemandTotal:CustomerTotal!K92)</f>
        <v>-437693.25229614746</v>
      </c>
      <c r="L92" s="144">
        <f ca="1">SUM(DemandTotal:CustomerTotal!L92)</f>
        <v>-81067447.424118564</v>
      </c>
      <c r="M92" s="144">
        <f ca="1">SUM(DemandTotal:CustomerTotal!M92)</f>
        <v>-6873868.0622199308</v>
      </c>
      <c r="N92" s="144">
        <f ca="1">SUM(DemandTotal:CustomerTotal!N92)</f>
        <v>0</v>
      </c>
      <c r="O92" s="144">
        <f ca="1">SUM(DemandTotal:CustomerTotal!O92)</f>
        <v>0</v>
      </c>
      <c r="P92" s="144">
        <f ca="1">SUM(DemandTotal:CustomerTotal!P92)</f>
        <v>0</v>
      </c>
      <c r="Q92" s="144">
        <f ca="1">SUM(DemandTotal:CustomerTotal!Q92)</f>
        <v>0</v>
      </c>
      <c r="R92" s="144">
        <f ca="1">SUM(DemandTotal:CustomerTotal!R92)</f>
        <v>0</v>
      </c>
      <c r="S92" s="144">
        <f ca="1">SUM(DemandTotal:CustomerTotal!S92)</f>
        <v>0</v>
      </c>
      <c r="T92" s="144">
        <f ca="1">SUM(DemandTotal:CustomerTotal!T92)</f>
        <v>0</v>
      </c>
      <c r="U92" s="144">
        <f ca="1">SUM(DemandTotal:CustomerTotal!U92)</f>
        <v>0</v>
      </c>
      <c r="V92" s="144">
        <f ca="1">SUM(DemandTotal:CustomerTotal!V92)</f>
        <v>0</v>
      </c>
      <c r="W92" s="144">
        <f ca="1">SUM(DemandTotal:CustomerTotal!W92)</f>
        <v>0</v>
      </c>
      <c r="X92" s="144">
        <f ca="1">SUM(DemandTotal:CustomerTotal!X92)</f>
        <v>0</v>
      </c>
      <c r="Y92" s="144">
        <f ca="1">SUM(DemandTotal:CustomerTotal!Y92)</f>
        <v>0</v>
      </c>
      <c r="Z92" s="144">
        <f ca="1">SUM(DemandTotal:CustomerTotal!Z92)</f>
        <v>0</v>
      </c>
      <c r="AB92" s="137" t="str">
        <f>'B - COS Results'!O315</f>
        <v xml:space="preserve">108Distribution plant </v>
      </c>
    </row>
    <row r="93" spans="1:28" outlineLevel="1">
      <c r="A93" s="113" t="str">
        <f>IF(ISBLANK('Input-Accounts'!A93),"",'Input-Accounts'!A93)</f>
        <v/>
      </c>
      <c r="B93" s="79" t="str">
        <f>IF(ISBLANK('Input-Accounts'!B93),"",'Input-Accounts'!B93)</f>
        <v/>
      </c>
      <c r="D93" s="143"/>
      <c r="E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</row>
    <row r="94" spans="1:28" outlineLevel="1">
      <c r="A94" s="113">
        <f>IF(ISBLANK('Input-Accounts'!A94),"",'Input-Accounts'!A94)</f>
        <v>79</v>
      </c>
      <c r="B94" s="81" t="str">
        <f>IF(ISBLANK('Input-Accounts'!B94),"",'Input-Accounts'!B94)</f>
        <v>General Plant</v>
      </c>
      <c r="D94" s="143"/>
      <c r="E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</row>
    <row r="95" spans="1:28" outlineLevel="1">
      <c r="A95" s="113">
        <f>IF(ISBLANK('Input-Accounts'!A95),"",'Input-Accounts'!A95)</f>
        <v>80</v>
      </c>
      <c r="B95" s="17" t="str">
        <f>IF(ISBLANK('Input-Accounts'!B95),"",'Input-Accounts'!B95)</f>
        <v>Land and Land Rights</v>
      </c>
      <c r="C95" s="113">
        <f>IF(ISBLANK('Input-Accounts'!C95),"",'Input-Accounts'!C95)</f>
        <v>389</v>
      </c>
      <c r="D95" s="143">
        <f>IF(ISBLANK('Input-Accounts'!D95),"",'Input-Accounts'!D95)</f>
        <v>-132.19</v>
      </c>
      <c r="E95" s="143">
        <f t="shared" ref="E95:E105" ca="1" si="17">IFERROR(IF(D95="","",IF(D95=0,0,IF(ABS(D95-SUM($G95:$Z95))&lt;Check_Limit,0,1))),1)</f>
        <v>0</v>
      </c>
      <c r="F95" s="89"/>
      <c r="G95" s="143">
        <f ca="1">SUM(DemandTotal:CustomerTotal!G95)</f>
        <v>-63.347949377832677</v>
      </c>
      <c r="H95" s="143">
        <f ca="1">SUM(DemandTotal:CustomerTotal!H95)</f>
        <v>-26.395066269918175</v>
      </c>
      <c r="I95" s="143">
        <f ca="1">SUM(DemandTotal:CustomerTotal!I95)</f>
        <v>-2.6663177492260774</v>
      </c>
      <c r="J95" s="143">
        <f ca="1">SUM(DemandTotal:CustomerTotal!J95)</f>
        <v>-2.983576389336553</v>
      </c>
      <c r="K95" s="143">
        <f ca="1">SUM(DemandTotal:CustomerTotal!K95)</f>
        <v>-0.17973037261534228</v>
      </c>
      <c r="L95" s="143">
        <f ca="1">SUM(DemandTotal:CustomerTotal!L95)</f>
        <v>-33.389830789080804</v>
      </c>
      <c r="M95" s="143">
        <f ca="1">SUM(DemandTotal:CustomerTotal!M95)</f>
        <v>-3.2275290519904023</v>
      </c>
      <c r="N95" s="143">
        <f ca="1">SUM(DemandTotal:CustomerTotal!N95)</f>
        <v>0</v>
      </c>
      <c r="O95" s="143">
        <f ca="1">SUM(DemandTotal:CustomerTotal!O95)</f>
        <v>0</v>
      </c>
      <c r="P95" s="143">
        <f ca="1">SUM(DemandTotal:CustomerTotal!P95)</f>
        <v>0</v>
      </c>
      <c r="Q95" s="143">
        <f ca="1">SUM(DemandTotal:CustomerTotal!Q95)</f>
        <v>0</v>
      </c>
      <c r="R95" s="143">
        <f ca="1">SUM(DemandTotal:CustomerTotal!R95)</f>
        <v>0</v>
      </c>
      <c r="S95" s="143">
        <f ca="1">SUM(DemandTotal:CustomerTotal!S95)</f>
        <v>0</v>
      </c>
      <c r="T95" s="143">
        <f ca="1">SUM(DemandTotal:CustomerTotal!T95)</f>
        <v>0</v>
      </c>
      <c r="U95" s="143">
        <f ca="1">SUM(DemandTotal:CustomerTotal!U95)</f>
        <v>0</v>
      </c>
      <c r="V95" s="143">
        <f ca="1">SUM(DemandTotal:CustomerTotal!V95)</f>
        <v>0</v>
      </c>
      <c r="W95" s="143">
        <f ca="1">SUM(DemandTotal:CustomerTotal!W95)</f>
        <v>0</v>
      </c>
      <c r="X95" s="143">
        <f ca="1">SUM(DemandTotal:CustomerTotal!X95)</f>
        <v>0</v>
      </c>
      <c r="Y95" s="143">
        <f ca="1">SUM(DemandTotal:CustomerTotal!Y95)</f>
        <v>0</v>
      </c>
      <c r="Z95" s="143">
        <f ca="1">SUM(DemandTotal:CustomerTotal!Z95)</f>
        <v>0</v>
      </c>
    </row>
    <row r="96" spans="1:28" outlineLevel="1">
      <c r="A96" s="113">
        <f>IF(ISBLANK('Input-Accounts'!A96),"",'Input-Accounts'!A96)</f>
        <v>81</v>
      </c>
      <c r="B96" s="17" t="str">
        <f>IF(ISBLANK('Input-Accounts'!B96),"",'Input-Accounts'!B96)</f>
        <v>Structures and Improvements</v>
      </c>
      <c r="C96" s="113">
        <f>IF(ISBLANK('Input-Accounts'!C96),"",'Input-Accounts'!C96)</f>
        <v>390</v>
      </c>
      <c r="D96" s="143">
        <f>IF(ISBLANK('Input-Accounts'!D96),"",'Input-Accounts'!D96)</f>
        <v>-10275688.92</v>
      </c>
      <c r="E96" s="143">
        <f t="shared" ca="1" si="17"/>
        <v>0</v>
      </c>
      <c r="F96" s="89"/>
      <c r="G96" s="143">
        <f ca="1">SUM(DemandTotal:CustomerTotal!G96)</f>
        <v>-4924304.5731637497</v>
      </c>
      <c r="H96" s="143">
        <f ca="1">SUM(DemandTotal:CustomerTotal!H96)</f>
        <v>-2051800.3632079875</v>
      </c>
      <c r="I96" s="143">
        <f ca="1">SUM(DemandTotal:CustomerTotal!I96)</f>
        <v>-207264.17847735638</v>
      </c>
      <c r="J96" s="143">
        <f ca="1">SUM(DemandTotal:CustomerTotal!J96)</f>
        <v>-231926.03711233241</v>
      </c>
      <c r="K96" s="143">
        <f ca="1">SUM(DemandTotal:CustomerTotal!K96)</f>
        <v>-13971.20355905094</v>
      </c>
      <c r="L96" s="143">
        <f ca="1">SUM(DemandTotal:CustomerTotal!L96)</f>
        <v>-2595533.0530299754</v>
      </c>
      <c r="M96" s="143">
        <f ca="1">SUM(DemandTotal:CustomerTotal!M96)</f>
        <v>-250889.511449549</v>
      </c>
      <c r="N96" s="143">
        <f ca="1">SUM(DemandTotal:CustomerTotal!N96)</f>
        <v>0</v>
      </c>
      <c r="O96" s="143">
        <f ca="1">SUM(DemandTotal:CustomerTotal!O96)</f>
        <v>0</v>
      </c>
      <c r="P96" s="143">
        <f ca="1">SUM(DemandTotal:CustomerTotal!P96)</f>
        <v>0</v>
      </c>
      <c r="Q96" s="143">
        <f ca="1">SUM(DemandTotal:CustomerTotal!Q96)</f>
        <v>0</v>
      </c>
      <c r="R96" s="143">
        <f ca="1">SUM(DemandTotal:CustomerTotal!R96)</f>
        <v>0</v>
      </c>
      <c r="S96" s="143">
        <f ca="1">SUM(DemandTotal:CustomerTotal!S96)</f>
        <v>0</v>
      </c>
      <c r="T96" s="143">
        <f ca="1">SUM(DemandTotal:CustomerTotal!T96)</f>
        <v>0</v>
      </c>
      <c r="U96" s="143">
        <f ca="1">SUM(DemandTotal:CustomerTotal!U96)</f>
        <v>0</v>
      </c>
      <c r="V96" s="143">
        <f ca="1">SUM(DemandTotal:CustomerTotal!V96)</f>
        <v>0</v>
      </c>
      <c r="W96" s="143">
        <f ca="1">SUM(DemandTotal:CustomerTotal!W96)</f>
        <v>0</v>
      </c>
      <c r="X96" s="143">
        <f ca="1">SUM(DemandTotal:CustomerTotal!X96)</f>
        <v>0</v>
      </c>
      <c r="Y96" s="143">
        <f ca="1">SUM(DemandTotal:CustomerTotal!Y96)</f>
        <v>0</v>
      </c>
      <c r="Z96" s="143">
        <f ca="1">SUM(DemandTotal:CustomerTotal!Z96)</f>
        <v>0</v>
      </c>
    </row>
    <row r="97" spans="1:28" outlineLevel="1">
      <c r="A97" s="113">
        <f>IF(ISBLANK('Input-Accounts'!A97),"",'Input-Accounts'!A97)</f>
        <v>82</v>
      </c>
      <c r="B97" s="17" t="str">
        <f>IF(ISBLANK('Input-Accounts'!B97),"",'Input-Accounts'!B97)</f>
        <v>Office Furniture and Equipment</v>
      </c>
      <c r="C97" s="113">
        <f>IF(ISBLANK('Input-Accounts'!C97),"",'Input-Accounts'!C97)</f>
        <v>391</v>
      </c>
      <c r="D97" s="143">
        <f>IF(ISBLANK('Input-Accounts'!D97),"",'Input-Accounts'!D97)</f>
        <v>-1858760.32</v>
      </c>
      <c r="E97" s="143">
        <f t="shared" ca="1" si="17"/>
        <v>0</v>
      </c>
      <c r="F97" s="89"/>
      <c r="G97" s="143">
        <f ca="1">SUM(DemandTotal:CustomerTotal!G97)</f>
        <v>-890753.11791273206</v>
      </c>
      <c r="H97" s="143">
        <f ca="1">SUM(DemandTotal:CustomerTotal!H97)</f>
        <v>-371148.36089185497</v>
      </c>
      <c r="I97" s="143">
        <f ca="1">SUM(DemandTotal:CustomerTotal!I97)</f>
        <v>-37491.834728596288</v>
      </c>
      <c r="J97" s="143">
        <f ca="1">SUM(DemandTotal:CustomerTotal!J97)</f>
        <v>-41952.896619923267</v>
      </c>
      <c r="K97" s="143">
        <f ca="1">SUM(DemandTotal:CustomerTotal!K97)</f>
        <v>-2527.2387087995526</v>
      </c>
      <c r="L97" s="143">
        <f ca="1">SUM(DemandTotal:CustomerTotal!L97)</f>
        <v>-469503.68834448664</v>
      </c>
      <c r="M97" s="143">
        <f ca="1">SUM(DemandTotal:CustomerTotal!M97)</f>
        <v>-45383.182793607513</v>
      </c>
      <c r="N97" s="143">
        <f ca="1">SUM(DemandTotal:CustomerTotal!N97)</f>
        <v>0</v>
      </c>
      <c r="O97" s="143">
        <f ca="1">SUM(DemandTotal:CustomerTotal!O97)</f>
        <v>0</v>
      </c>
      <c r="P97" s="143">
        <f ca="1">SUM(DemandTotal:CustomerTotal!P97)</f>
        <v>0</v>
      </c>
      <c r="Q97" s="143">
        <f ca="1">SUM(DemandTotal:CustomerTotal!Q97)</f>
        <v>0</v>
      </c>
      <c r="R97" s="143">
        <f ca="1">SUM(DemandTotal:CustomerTotal!R97)</f>
        <v>0</v>
      </c>
      <c r="S97" s="143">
        <f ca="1">SUM(DemandTotal:CustomerTotal!S97)</f>
        <v>0</v>
      </c>
      <c r="T97" s="143">
        <f ca="1">SUM(DemandTotal:CustomerTotal!T97)</f>
        <v>0</v>
      </c>
      <c r="U97" s="143">
        <f ca="1">SUM(DemandTotal:CustomerTotal!U97)</f>
        <v>0</v>
      </c>
      <c r="V97" s="143">
        <f ca="1">SUM(DemandTotal:CustomerTotal!V97)</f>
        <v>0</v>
      </c>
      <c r="W97" s="143">
        <f ca="1">SUM(DemandTotal:CustomerTotal!W97)</f>
        <v>0</v>
      </c>
      <c r="X97" s="143">
        <f ca="1">SUM(DemandTotal:CustomerTotal!X97)</f>
        <v>0</v>
      </c>
      <c r="Y97" s="143">
        <f ca="1">SUM(DemandTotal:CustomerTotal!Y97)</f>
        <v>0</v>
      </c>
      <c r="Z97" s="143">
        <f ca="1">SUM(DemandTotal:CustomerTotal!Z97)</f>
        <v>0</v>
      </c>
    </row>
    <row r="98" spans="1:28" outlineLevel="1">
      <c r="A98" s="113">
        <f>IF(ISBLANK('Input-Accounts'!A98),"",'Input-Accounts'!A98)</f>
        <v>83</v>
      </c>
      <c r="B98" s="17" t="str">
        <f>IF(ISBLANK('Input-Accounts'!B98),"",'Input-Accounts'!B98)</f>
        <v>Transportation Equipment</v>
      </c>
      <c r="C98" s="113">
        <f>IF(ISBLANK('Input-Accounts'!C98),"",'Input-Accounts'!C98)</f>
        <v>392</v>
      </c>
      <c r="D98" s="143">
        <f>IF(ISBLANK('Input-Accounts'!D98),"",'Input-Accounts'!D98)</f>
        <v>-5366840.1100000013</v>
      </c>
      <c r="E98" s="143">
        <f t="shared" ca="1" si="17"/>
        <v>0</v>
      </c>
      <c r="F98" s="89"/>
      <c r="G98" s="143">
        <f ca="1">SUM(DemandTotal:CustomerTotal!G98)</f>
        <v>-2571891.3352538161</v>
      </c>
      <c r="H98" s="143">
        <f ca="1">SUM(DemandTotal:CustomerTotal!H98)</f>
        <v>-1071624.9365572657</v>
      </c>
      <c r="I98" s="143">
        <f ca="1">SUM(DemandTotal:CustomerTotal!I98)</f>
        <v>-108251.01023187407</v>
      </c>
      <c r="J98" s="143">
        <f ca="1">SUM(DemandTotal:CustomerTotal!J98)</f>
        <v>-121131.53368288366</v>
      </c>
      <c r="K98" s="143">
        <f ca="1">SUM(DemandTotal:CustomerTotal!K98)</f>
        <v>-7296.9526646286749</v>
      </c>
      <c r="L98" s="143">
        <f ca="1">SUM(DemandTotal:CustomerTotal!L98)</f>
        <v>-1355608.466184672</v>
      </c>
      <c r="M98" s="143">
        <f ca="1">SUM(DemandTotal:CustomerTotal!M98)</f>
        <v>-131035.87542486096</v>
      </c>
      <c r="N98" s="143">
        <f ca="1">SUM(DemandTotal:CustomerTotal!N98)</f>
        <v>0</v>
      </c>
      <c r="O98" s="143">
        <f ca="1">SUM(DemandTotal:CustomerTotal!O98)</f>
        <v>0</v>
      </c>
      <c r="P98" s="143">
        <f ca="1">SUM(DemandTotal:CustomerTotal!P98)</f>
        <v>0</v>
      </c>
      <c r="Q98" s="143">
        <f ca="1">SUM(DemandTotal:CustomerTotal!Q98)</f>
        <v>0</v>
      </c>
      <c r="R98" s="143">
        <f ca="1">SUM(DemandTotal:CustomerTotal!R98)</f>
        <v>0</v>
      </c>
      <c r="S98" s="143">
        <f ca="1">SUM(DemandTotal:CustomerTotal!S98)</f>
        <v>0</v>
      </c>
      <c r="T98" s="143">
        <f ca="1">SUM(DemandTotal:CustomerTotal!T98)</f>
        <v>0</v>
      </c>
      <c r="U98" s="143">
        <f ca="1">SUM(DemandTotal:CustomerTotal!U98)</f>
        <v>0</v>
      </c>
      <c r="V98" s="143">
        <f ca="1">SUM(DemandTotal:CustomerTotal!V98)</f>
        <v>0</v>
      </c>
      <c r="W98" s="143">
        <f ca="1">SUM(DemandTotal:CustomerTotal!W98)</f>
        <v>0</v>
      </c>
      <c r="X98" s="143">
        <f ca="1">SUM(DemandTotal:CustomerTotal!X98)</f>
        <v>0</v>
      </c>
      <c r="Y98" s="143">
        <f ca="1">SUM(DemandTotal:CustomerTotal!Y98)</f>
        <v>0</v>
      </c>
      <c r="Z98" s="143">
        <f ca="1">SUM(DemandTotal:CustomerTotal!Z98)</f>
        <v>0</v>
      </c>
    </row>
    <row r="99" spans="1:28" outlineLevel="1">
      <c r="A99" s="113">
        <f>IF(ISBLANK('Input-Accounts'!A99),"",'Input-Accounts'!A99)</f>
        <v>84</v>
      </c>
      <c r="B99" s="17" t="str">
        <f>IF(ISBLANK('Input-Accounts'!B99),"",'Input-Accounts'!B99)</f>
        <v>Stores Equipment</v>
      </c>
      <c r="C99" s="113">
        <f>IF(ISBLANK('Input-Accounts'!C99),"",'Input-Accounts'!C99)</f>
        <v>393</v>
      </c>
      <c r="D99" s="143">
        <f>IF(ISBLANK('Input-Accounts'!D99),"",'Input-Accounts'!D99)</f>
        <v>-50733.22</v>
      </c>
      <c r="E99" s="143">
        <f t="shared" ca="1" si="17"/>
        <v>0</v>
      </c>
      <c r="F99" s="89"/>
      <c r="G99" s="143">
        <f ca="1">SUM(DemandTotal:CustomerTotal!G99)</f>
        <v>-24312.319028174963</v>
      </c>
      <c r="H99" s="143">
        <f ca="1">SUM(DemandTotal:CustomerTotal!H99)</f>
        <v>-10130.166457268613</v>
      </c>
      <c r="I99" s="143">
        <f ca="1">SUM(DemandTotal:CustomerTotal!I99)</f>
        <v>-1023.3064903653183</v>
      </c>
      <c r="J99" s="143">
        <f ca="1">SUM(DemandTotal:CustomerTotal!J99)</f>
        <v>-1145.0672316137152</v>
      </c>
      <c r="K99" s="143">
        <f ca="1">SUM(DemandTotal:CustomerTotal!K99)</f>
        <v>-68.978746762812122</v>
      </c>
      <c r="L99" s="143">
        <f ca="1">SUM(DemandTotal:CustomerTotal!L99)</f>
        <v>-12814.688185076102</v>
      </c>
      <c r="M99" s="143">
        <f ca="1">SUM(DemandTotal:CustomerTotal!M99)</f>
        <v>-1238.6938607384864</v>
      </c>
      <c r="N99" s="143">
        <f ca="1">SUM(DemandTotal:CustomerTotal!N99)</f>
        <v>0</v>
      </c>
      <c r="O99" s="143">
        <f ca="1">SUM(DemandTotal:CustomerTotal!O99)</f>
        <v>0</v>
      </c>
      <c r="P99" s="143">
        <f ca="1">SUM(DemandTotal:CustomerTotal!P99)</f>
        <v>0</v>
      </c>
      <c r="Q99" s="143">
        <f ca="1">SUM(DemandTotal:CustomerTotal!Q99)</f>
        <v>0</v>
      </c>
      <c r="R99" s="143">
        <f ca="1">SUM(DemandTotal:CustomerTotal!R99)</f>
        <v>0</v>
      </c>
      <c r="S99" s="143">
        <f ca="1">SUM(DemandTotal:CustomerTotal!S99)</f>
        <v>0</v>
      </c>
      <c r="T99" s="143">
        <f ca="1">SUM(DemandTotal:CustomerTotal!T99)</f>
        <v>0</v>
      </c>
      <c r="U99" s="143">
        <f ca="1">SUM(DemandTotal:CustomerTotal!U99)</f>
        <v>0</v>
      </c>
      <c r="V99" s="143">
        <f ca="1">SUM(DemandTotal:CustomerTotal!V99)</f>
        <v>0</v>
      </c>
      <c r="W99" s="143">
        <f ca="1">SUM(DemandTotal:CustomerTotal!W99)</f>
        <v>0</v>
      </c>
      <c r="X99" s="143">
        <f ca="1">SUM(DemandTotal:CustomerTotal!X99)</f>
        <v>0</v>
      </c>
      <c r="Y99" s="143">
        <f ca="1">SUM(DemandTotal:CustomerTotal!Y99)</f>
        <v>0</v>
      </c>
      <c r="Z99" s="143">
        <f ca="1">SUM(DemandTotal:CustomerTotal!Z99)</f>
        <v>0</v>
      </c>
    </row>
    <row r="100" spans="1:28" outlineLevel="1">
      <c r="A100" s="113">
        <f>IF(ISBLANK('Input-Accounts'!A100),"",'Input-Accounts'!A100)</f>
        <v>85</v>
      </c>
      <c r="B100" s="17" t="str">
        <f>IF(ISBLANK('Input-Accounts'!B100),"",'Input-Accounts'!B100)</f>
        <v xml:space="preserve">Tools, Shop, and Garage Equipment </v>
      </c>
      <c r="C100" s="113">
        <f>IF(ISBLANK('Input-Accounts'!C100),"",'Input-Accounts'!C100)</f>
        <v>394</v>
      </c>
      <c r="D100" s="143">
        <f>IF(ISBLANK('Input-Accounts'!D100),"",'Input-Accounts'!D100)</f>
        <v>-3438076.48</v>
      </c>
      <c r="E100" s="143">
        <f t="shared" ca="1" si="17"/>
        <v>0</v>
      </c>
      <c r="F100" s="89"/>
      <c r="G100" s="143">
        <f ca="1">SUM(DemandTotal:CustomerTotal!G100)</f>
        <v>-1647591.3065448003</v>
      </c>
      <c r="H100" s="143">
        <f ca="1">SUM(DemandTotal:CustomerTotal!H100)</f>
        <v>-686498.64990276878</v>
      </c>
      <c r="I100" s="143">
        <f ca="1">SUM(DemandTotal:CustomerTotal!I100)</f>
        <v>-69347.18467221965</v>
      </c>
      <c r="J100" s="143">
        <f ca="1">SUM(DemandTotal:CustomerTotal!J100)</f>
        <v>-77598.636889789894</v>
      </c>
      <c r="K100" s="143">
        <f ca="1">SUM(DemandTotal:CustomerTotal!K100)</f>
        <v>-4674.5348878920067</v>
      </c>
      <c r="L100" s="143">
        <f ca="1">SUM(DemandTotal:CustomerTotal!L100)</f>
        <v>-868422.66364413756</v>
      </c>
      <c r="M100" s="143">
        <f ca="1">SUM(DemandTotal:CustomerTotal!M100)</f>
        <v>-83943.503458392472</v>
      </c>
      <c r="N100" s="143">
        <f ca="1">SUM(DemandTotal:CustomerTotal!N100)</f>
        <v>0</v>
      </c>
      <c r="O100" s="143">
        <f ca="1">SUM(DemandTotal:CustomerTotal!O100)</f>
        <v>0</v>
      </c>
      <c r="P100" s="143">
        <f ca="1">SUM(DemandTotal:CustomerTotal!P100)</f>
        <v>0</v>
      </c>
      <c r="Q100" s="143">
        <f ca="1">SUM(DemandTotal:CustomerTotal!Q100)</f>
        <v>0</v>
      </c>
      <c r="R100" s="143">
        <f ca="1">SUM(DemandTotal:CustomerTotal!R100)</f>
        <v>0</v>
      </c>
      <c r="S100" s="143">
        <f ca="1">SUM(DemandTotal:CustomerTotal!S100)</f>
        <v>0</v>
      </c>
      <c r="T100" s="143">
        <f ca="1">SUM(DemandTotal:CustomerTotal!T100)</f>
        <v>0</v>
      </c>
      <c r="U100" s="143">
        <f ca="1">SUM(DemandTotal:CustomerTotal!U100)</f>
        <v>0</v>
      </c>
      <c r="V100" s="143">
        <f ca="1">SUM(DemandTotal:CustomerTotal!V100)</f>
        <v>0</v>
      </c>
      <c r="W100" s="143">
        <f ca="1">SUM(DemandTotal:CustomerTotal!W100)</f>
        <v>0</v>
      </c>
      <c r="X100" s="143">
        <f ca="1">SUM(DemandTotal:CustomerTotal!X100)</f>
        <v>0</v>
      </c>
      <c r="Y100" s="143">
        <f ca="1">SUM(DemandTotal:CustomerTotal!Y100)</f>
        <v>0</v>
      </c>
      <c r="Z100" s="143">
        <f ca="1">SUM(DemandTotal:CustomerTotal!Z100)</f>
        <v>0</v>
      </c>
    </row>
    <row r="101" spans="1:28" outlineLevel="1">
      <c r="A101" s="113">
        <f>IF(ISBLANK('Input-Accounts'!A101),"",'Input-Accounts'!A101)</f>
        <v>86</v>
      </c>
      <c r="B101" s="17" t="str">
        <f>IF(ISBLANK('Input-Accounts'!B101),"",'Input-Accounts'!B101)</f>
        <v>Laboratory Equipment</v>
      </c>
      <c r="C101" s="113">
        <f>IF(ISBLANK('Input-Accounts'!C101),"",'Input-Accounts'!C101)</f>
        <v>395</v>
      </c>
      <c r="D101" s="143">
        <f>IF(ISBLANK('Input-Accounts'!D101),"",'Input-Accounts'!D101)</f>
        <v>-50175.49</v>
      </c>
      <c r="E101" s="143">
        <f t="shared" ca="1" si="17"/>
        <v>0</v>
      </c>
      <c r="F101" s="89"/>
      <c r="G101" s="143">
        <f ca="1">SUM(DemandTotal:CustomerTotal!G101)</f>
        <v>-24045.044258476053</v>
      </c>
      <c r="H101" s="143">
        <f ca="1">SUM(DemandTotal:CustomerTotal!H101)</f>
        <v>-10018.801601298257</v>
      </c>
      <c r="I101" s="143">
        <f ca="1">SUM(DemandTotal:CustomerTotal!I101)</f>
        <v>-1012.0568845080229</v>
      </c>
      <c r="J101" s="143">
        <f ca="1">SUM(DemandTotal:CustomerTotal!J101)</f>
        <v>-1132.4790626173865</v>
      </c>
      <c r="K101" s="143">
        <f ca="1">SUM(DemandTotal:CustomerTotal!K101)</f>
        <v>-68.220436597756105</v>
      </c>
      <c r="L101" s="143">
        <f ca="1">SUM(DemandTotal:CustomerTotal!L101)</f>
        <v>-12673.811338673242</v>
      </c>
      <c r="M101" s="143">
        <f ca="1">SUM(DemandTotal:CustomerTotal!M101)</f>
        <v>-1225.0764178292907</v>
      </c>
      <c r="N101" s="143">
        <f ca="1">SUM(DemandTotal:CustomerTotal!N101)</f>
        <v>0</v>
      </c>
      <c r="O101" s="143">
        <f ca="1">SUM(DemandTotal:CustomerTotal!O101)</f>
        <v>0</v>
      </c>
      <c r="P101" s="143">
        <f ca="1">SUM(DemandTotal:CustomerTotal!P101)</f>
        <v>0</v>
      </c>
      <c r="Q101" s="143">
        <f ca="1">SUM(DemandTotal:CustomerTotal!Q101)</f>
        <v>0</v>
      </c>
      <c r="R101" s="143">
        <f ca="1">SUM(DemandTotal:CustomerTotal!R101)</f>
        <v>0</v>
      </c>
      <c r="S101" s="143">
        <f ca="1">SUM(DemandTotal:CustomerTotal!S101)</f>
        <v>0</v>
      </c>
      <c r="T101" s="143">
        <f ca="1">SUM(DemandTotal:CustomerTotal!T101)</f>
        <v>0</v>
      </c>
      <c r="U101" s="143">
        <f ca="1">SUM(DemandTotal:CustomerTotal!U101)</f>
        <v>0</v>
      </c>
      <c r="V101" s="143">
        <f ca="1">SUM(DemandTotal:CustomerTotal!V101)</f>
        <v>0</v>
      </c>
      <c r="W101" s="143">
        <f ca="1">SUM(DemandTotal:CustomerTotal!W101)</f>
        <v>0</v>
      </c>
      <c r="X101" s="143">
        <f ca="1">SUM(DemandTotal:CustomerTotal!X101)</f>
        <v>0</v>
      </c>
      <c r="Y101" s="143">
        <f ca="1">SUM(DemandTotal:CustomerTotal!Y101)</f>
        <v>0</v>
      </c>
      <c r="Z101" s="143">
        <f ca="1">SUM(DemandTotal:CustomerTotal!Z101)</f>
        <v>0</v>
      </c>
    </row>
    <row r="102" spans="1:28" outlineLevel="1">
      <c r="A102" s="113">
        <f>IF(ISBLANK('Input-Accounts'!A102),"",'Input-Accounts'!A102)</f>
        <v>87</v>
      </c>
      <c r="B102" s="17" t="str">
        <f>IF(ISBLANK('Input-Accounts'!B102),"",'Input-Accounts'!B102)</f>
        <v>Power Operated Equipment</v>
      </c>
      <c r="C102" s="113">
        <f>IF(ISBLANK('Input-Accounts'!C102),"",'Input-Accounts'!C102)</f>
        <v>396</v>
      </c>
      <c r="D102" s="143">
        <f>IF(ISBLANK('Input-Accounts'!D102),"",'Input-Accounts'!D102)</f>
        <v>-1228215.7800000003</v>
      </c>
      <c r="E102" s="143">
        <f t="shared" ca="1" si="17"/>
        <v>0</v>
      </c>
      <c r="F102" s="89"/>
      <c r="G102" s="143">
        <f ca="1">SUM(DemandTotal:CustomerTotal!G102)</f>
        <v>-588584.24280577421</v>
      </c>
      <c r="H102" s="143">
        <f ca="1">SUM(DemandTotal:CustomerTotal!H102)</f>
        <v>-245244.24621271843</v>
      </c>
      <c r="I102" s="143">
        <f ca="1">SUM(DemandTotal:CustomerTotal!I102)</f>
        <v>-24773.534564593025</v>
      </c>
      <c r="J102" s="143">
        <f ca="1">SUM(DemandTotal:CustomerTotal!J102)</f>
        <v>-27721.276966628182</v>
      </c>
      <c r="K102" s="143">
        <f ca="1">SUM(DemandTotal:CustomerTotal!K102)</f>
        <v>-1669.9272243849257</v>
      </c>
      <c r="L102" s="143">
        <f ca="1">SUM(DemandTotal:CustomerTotal!L102)</f>
        <v>-310234.64003842126</v>
      </c>
      <c r="M102" s="143">
        <f ca="1">SUM(DemandTotal:CustomerTotal!M102)</f>
        <v>-29987.91218748055</v>
      </c>
      <c r="N102" s="143">
        <f ca="1">SUM(DemandTotal:CustomerTotal!N102)</f>
        <v>0</v>
      </c>
      <c r="O102" s="143">
        <f ca="1">SUM(DemandTotal:CustomerTotal!O102)</f>
        <v>0</v>
      </c>
      <c r="P102" s="143">
        <f ca="1">SUM(DemandTotal:CustomerTotal!P102)</f>
        <v>0</v>
      </c>
      <c r="Q102" s="143">
        <f ca="1">SUM(DemandTotal:CustomerTotal!Q102)</f>
        <v>0</v>
      </c>
      <c r="R102" s="143">
        <f ca="1">SUM(DemandTotal:CustomerTotal!R102)</f>
        <v>0</v>
      </c>
      <c r="S102" s="143">
        <f ca="1">SUM(DemandTotal:CustomerTotal!S102)</f>
        <v>0</v>
      </c>
      <c r="T102" s="143">
        <f ca="1">SUM(DemandTotal:CustomerTotal!T102)</f>
        <v>0</v>
      </c>
      <c r="U102" s="143">
        <f ca="1">SUM(DemandTotal:CustomerTotal!U102)</f>
        <v>0</v>
      </c>
      <c r="V102" s="143">
        <f ca="1">SUM(DemandTotal:CustomerTotal!V102)</f>
        <v>0</v>
      </c>
      <c r="W102" s="143">
        <f ca="1">SUM(DemandTotal:CustomerTotal!W102)</f>
        <v>0</v>
      </c>
      <c r="X102" s="143">
        <f ca="1">SUM(DemandTotal:CustomerTotal!X102)</f>
        <v>0</v>
      </c>
      <c r="Y102" s="143">
        <f ca="1">SUM(DemandTotal:CustomerTotal!Y102)</f>
        <v>0</v>
      </c>
      <c r="Z102" s="143">
        <f ca="1">SUM(DemandTotal:CustomerTotal!Z102)</f>
        <v>0</v>
      </c>
    </row>
    <row r="103" spans="1:28" outlineLevel="1">
      <c r="A103" s="113">
        <f>IF(ISBLANK('Input-Accounts'!A103),"",'Input-Accounts'!A103)</f>
        <v>88</v>
      </c>
      <c r="B103" s="17" t="str">
        <f>IF(ISBLANK('Input-Accounts'!B103),"",'Input-Accounts'!B103)</f>
        <v>Communication Equipment</v>
      </c>
      <c r="C103" s="113">
        <f>IF(ISBLANK('Input-Accounts'!C103),"",'Input-Accounts'!C103)</f>
        <v>397</v>
      </c>
      <c r="D103" s="143">
        <f>IF(ISBLANK('Input-Accounts'!D103),"",'Input-Accounts'!D103)</f>
        <v>-1255763.6900000002</v>
      </c>
      <c r="E103" s="143">
        <f t="shared" ca="1" si="17"/>
        <v>0</v>
      </c>
      <c r="F103" s="89"/>
      <c r="G103" s="143">
        <f ca="1">SUM(DemandTotal:CustomerTotal!G103)</f>
        <v>-601785.72255571815</v>
      </c>
      <c r="H103" s="143">
        <f ca="1">SUM(DemandTotal:CustomerTotal!H103)</f>
        <v>-250744.88098121632</v>
      </c>
      <c r="I103" s="143">
        <f ca="1">SUM(DemandTotal:CustomerTotal!I103)</f>
        <v>-25329.185380744642</v>
      </c>
      <c r="J103" s="143">
        <f ca="1">SUM(DemandTotal:CustomerTotal!J103)</f>
        <v>-28343.043316969117</v>
      </c>
      <c r="K103" s="143">
        <f ca="1">SUM(DemandTotal:CustomerTotal!K103)</f>
        <v>-1707.3823732545366</v>
      </c>
      <c r="L103" s="143">
        <f ca="1">SUM(DemandTotal:CustomerTotal!L103)</f>
        <v>-317192.95801627752</v>
      </c>
      <c r="M103" s="143">
        <f ca="1">SUM(DemandTotal:CustomerTotal!M103)</f>
        <v>-30660.517375820189</v>
      </c>
      <c r="N103" s="143">
        <f ca="1">SUM(DemandTotal:CustomerTotal!N103)</f>
        <v>0</v>
      </c>
      <c r="O103" s="143">
        <f ca="1">SUM(DemandTotal:CustomerTotal!O103)</f>
        <v>0</v>
      </c>
      <c r="P103" s="143">
        <f ca="1">SUM(DemandTotal:CustomerTotal!P103)</f>
        <v>0</v>
      </c>
      <c r="Q103" s="143">
        <f ca="1">SUM(DemandTotal:CustomerTotal!Q103)</f>
        <v>0</v>
      </c>
      <c r="R103" s="143">
        <f ca="1">SUM(DemandTotal:CustomerTotal!R103)</f>
        <v>0</v>
      </c>
      <c r="S103" s="143">
        <f ca="1">SUM(DemandTotal:CustomerTotal!S103)</f>
        <v>0</v>
      </c>
      <c r="T103" s="143">
        <f ca="1">SUM(DemandTotal:CustomerTotal!T103)</f>
        <v>0</v>
      </c>
      <c r="U103" s="143">
        <f ca="1">SUM(DemandTotal:CustomerTotal!U103)</f>
        <v>0</v>
      </c>
      <c r="V103" s="143">
        <f ca="1">SUM(DemandTotal:CustomerTotal!V103)</f>
        <v>0</v>
      </c>
      <c r="W103" s="143">
        <f ca="1">SUM(DemandTotal:CustomerTotal!W103)</f>
        <v>0</v>
      </c>
      <c r="X103" s="143">
        <f ca="1">SUM(DemandTotal:CustomerTotal!X103)</f>
        <v>0</v>
      </c>
      <c r="Y103" s="143">
        <f ca="1">SUM(DemandTotal:CustomerTotal!Y103)</f>
        <v>0</v>
      </c>
      <c r="Z103" s="143">
        <f ca="1">SUM(DemandTotal:CustomerTotal!Z103)</f>
        <v>0</v>
      </c>
    </row>
    <row r="104" spans="1:28" outlineLevel="1">
      <c r="A104" s="113">
        <f>IF(ISBLANK('Input-Accounts'!A104),"",'Input-Accounts'!A104)</f>
        <v>89</v>
      </c>
      <c r="B104" s="17" t="str">
        <f>IF(ISBLANK('Input-Accounts'!B104),"",'Input-Accounts'!B104)</f>
        <v>Miscellaneous Equipment</v>
      </c>
      <c r="C104" s="113">
        <f>IF(ISBLANK('Input-Accounts'!C104),"",'Input-Accounts'!C104)</f>
        <v>398</v>
      </c>
      <c r="D104" s="143">
        <f>IF(ISBLANK('Input-Accounts'!D104),"",'Input-Accounts'!D104)</f>
        <v>-34585.449999999997</v>
      </c>
      <c r="E104" s="143">
        <f t="shared" ca="1" si="17"/>
        <v>0</v>
      </c>
      <c r="F104" s="89"/>
      <c r="G104" s="143">
        <f ca="1">SUM(DemandTotal:CustomerTotal!G104)</f>
        <v>-16574.002086463141</v>
      </c>
      <c r="H104" s="143">
        <f ca="1">SUM(DemandTotal:CustomerTotal!H104)</f>
        <v>-6905.8570597241942</v>
      </c>
      <c r="I104" s="143">
        <f ca="1">SUM(DemandTotal:CustomerTotal!I104)</f>
        <v>-697.6004175805358</v>
      </c>
      <c r="J104" s="143">
        <f ca="1">SUM(DemandTotal:CustomerTotal!J104)</f>
        <v>-780.60618832422938</v>
      </c>
      <c r="K104" s="143">
        <f ca="1">SUM(DemandTotal:CustomerTotal!K104)</f>
        <v>-47.023646384516894</v>
      </c>
      <c r="L104" s="143">
        <f ca="1">SUM(DemandTotal:CustomerTotal!L104)</f>
        <v>-8735.9280071428584</v>
      </c>
      <c r="M104" s="143">
        <f ca="1">SUM(DemandTotal:CustomerTotal!M104)</f>
        <v>-844.43259438052382</v>
      </c>
      <c r="N104" s="143">
        <f ca="1">SUM(DemandTotal:CustomerTotal!N104)</f>
        <v>0</v>
      </c>
      <c r="O104" s="143">
        <f ca="1">SUM(DemandTotal:CustomerTotal!O104)</f>
        <v>0</v>
      </c>
      <c r="P104" s="143">
        <f ca="1">SUM(DemandTotal:CustomerTotal!P104)</f>
        <v>0</v>
      </c>
      <c r="Q104" s="143">
        <f ca="1">SUM(DemandTotal:CustomerTotal!Q104)</f>
        <v>0</v>
      </c>
      <c r="R104" s="143">
        <f ca="1">SUM(DemandTotal:CustomerTotal!R104)</f>
        <v>0</v>
      </c>
      <c r="S104" s="143">
        <f ca="1">SUM(DemandTotal:CustomerTotal!S104)</f>
        <v>0</v>
      </c>
      <c r="T104" s="143">
        <f ca="1">SUM(DemandTotal:CustomerTotal!T104)</f>
        <v>0</v>
      </c>
      <c r="U104" s="143">
        <f ca="1">SUM(DemandTotal:CustomerTotal!U104)</f>
        <v>0</v>
      </c>
      <c r="V104" s="143">
        <f ca="1">SUM(DemandTotal:CustomerTotal!V104)</f>
        <v>0</v>
      </c>
      <c r="W104" s="143">
        <f ca="1">SUM(DemandTotal:CustomerTotal!W104)</f>
        <v>0</v>
      </c>
      <c r="X104" s="143">
        <f ca="1">SUM(DemandTotal:CustomerTotal!X104)</f>
        <v>0</v>
      </c>
      <c r="Y104" s="143">
        <f ca="1">SUM(DemandTotal:CustomerTotal!Y104)</f>
        <v>0</v>
      </c>
      <c r="Z104" s="143">
        <f ca="1">SUM(DemandTotal:CustomerTotal!Z104)</f>
        <v>0</v>
      </c>
    </row>
    <row r="105" spans="1:28" outlineLevel="1">
      <c r="A105" s="113">
        <f>IF(ISBLANK('Input-Accounts'!A105),"",'Input-Accounts'!A105)</f>
        <v>90</v>
      </c>
      <c r="B105" s="79" t="str">
        <f>IF(ISBLANK('Input-Accounts'!B105),"",'Input-Accounts'!B105)</f>
        <v>Subtotal - General Plant</v>
      </c>
      <c r="C105" s="113" t="str">
        <f>IF(ISBLANK('Input-Accounts'!C105),"",'Input-Accounts'!C105)</f>
        <v/>
      </c>
      <c r="D105" s="144">
        <f>IF(ISBLANK('Input-Accounts'!D105),"",'Input-Accounts'!D105)</f>
        <v>-23558971.649999999</v>
      </c>
      <c r="E105" s="143">
        <f t="shared" ca="1" si="17"/>
        <v>0</v>
      </c>
      <c r="G105" s="144">
        <f ca="1">SUM(DemandTotal:CustomerTotal!G105)</f>
        <v>-11289905.011559084</v>
      </c>
      <c r="H105" s="144">
        <f ca="1">SUM(DemandTotal:CustomerTotal!H105)</f>
        <v>-4704142.6579383723</v>
      </c>
      <c r="I105" s="144">
        <f ca="1">SUM(DemandTotal:CustomerTotal!I105)</f>
        <v>-475192.55816558719</v>
      </c>
      <c r="J105" s="144">
        <f ca="1">SUM(DemandTotal:CustomerTotal!J105)</f>
        <v>-531734.56064747123</v>
      </c>
      <c r="K105" s="144">
        <f ca="1">SUM(DemandTotal:CustomerTotal!K105)</f>
        <v>-32031.64197812834</v>
      </c>
      <c r="L105" s="144">
        <f ca="1">SUM(DemandTotal:CustomerTotal!L105)</f>
        <v>-5950753.2866196521</v>
      </c>
      <c r="M105" s="144">
        <f ca="1">SUM(DemandTotal:CustomerTotal!M105)</f>
        <v>-575211.9330917109</v>
      </c>
      <c r="N105" s="144">
        <f ca="1">SUM(DemandTotal:CustomerTotal!N105)</f>
        <v>0</v>
      </c>
      <c r="O105" s="144">
        <f ca="1">SUM(DemandTotal:CustomerTotal!O105)</f>
        <v>0</v>
      </c>
      <c r="P105" s="144">
        <f ca="1">SUM(DemandTotal:CustomerTotal!P105)</f>
        <v>0</v>
      </c>
      <c r="Q105" s="144">
        <f ca="1">SUM(DemandTotal:CustomerTotal!Q105)</f>
        <v>0</v>
      </c>
      <c r="R105" s="144">
        <f ca="1">SUM(DemandTotal:CustomerTotal!R105)</f>
        <v>0</v>
      </c>
      <c r="S105" s="144">
        <f ca="1">SUM(DemandTotal:CustomerTotal!S105)</f>
        <v>0</v>
      </c>
      <c r="T105" s="144">
        <f ca="1">SUM(DemandTotal:CustomerTotal!T105)</f>
        <v>0</v>
      </c>
      <c r="U105" s="144">
        <f ca="1">SUM(DemandTotal:CustomerTotal!U105)</f>
        <v>0</v>
      </c>
      <c r="V105" s="144">
        <f ca="1">SUM(DemandTotal:CustomerTotal!V105)</f>
        <v>0</v>
      </c>
      <c r="W105" s="144">
        <f ca="1">SUM(DemandTotal:CustomerTotal!W105)</f>
        <v>0</v>
      </c>
      <c r="X105" s="144">
        <f ca="1">SUM(DemandTotal:CustomerTotal!X105)</f>
        <v>0</v>
      </c>
      <c r="Y105" s="144">
        <f ca="1">SUM(DemandTotal:CustomerTotal!Y105)</f>
        <v>0</v>
      </c>
      <c r="Z105" s="144">
        <f ca="1">SUM(DemandTotal:CustomerTotal!Z105)</f>
        <v>0</v>
      </c>
      <c r="AB105" s="137" t="str">
        <f>'B - COS Results'!O316</f>
        <v xml:space="preserve">108General plant </v>
      </c>
    </row>
    <row r="106" spans="1:28" outlineLevel="1">
      <c r="A106" s="113" t="str">
        <f>IF(ISBLANK('Input-Accounts'!A106),"",'Input-Accounts'!A106)</f>
        <v/>
      </c>
      <c r="B106" s="79" t="str">
        <f>IF(ISBLANK('Input-Accounts'!B106),"",'Input-Accounts'!B106)</f>
        <v/>
      </c>
      <c r="D106" s="143"/>
      <c r="E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</row>
    <row r="107" spans="1:28">
      <c r="A107" s="113">
        <f>IF(ISBLANK('Input-Accounts'!A107),"",'Input-Accounts'!A107)</f>
        <v>91</v>
      </c>
      <c r="B107" s="127" t="str">
        <f>IF(ISBLANK('Input-Accounts'!B107),"",'Input-Accounts'!B107)</f>
        <v>Total Accumulated Depreciation &amp; Amortization</v>
      </c>
      <c r="C107" s="113" t="str">
        <f>IF(ISBLANK('Input-Accounts'!C107),"",'Input-Accounts'!C107)</f>
        <v/>
      </c>
      <c r="D107" s="143">
        <f>IF(ISBLANK('Input-Accounts'!D107),"",'Input-Accounts'!D107)</f>
        <v>-482855822.54000008</v>
      </c>
      <c r="E107" s="143">
        <f t="shared" ca="1" si="16"/>
        <v>0</v>
      </c>
      <c r="F107" s="89"/>
      <c r="G107" s="143">
        <f ca="1">SUM(DemandTotal:CustomerTotal!G107)</f>
        <v>-268395802.0075776</v>
      </c>
      <c r="H107" s="143">
        <f ca="1">SUM(DemandTotal:CustomerTotal!H107)</f>
        <v>-87987877.244445443</v>
      </c>
      <c r="I107" s="143">
        <f ca="1">SUM(DemandTotal:CustomerTotal!I107)</f>
        <v>-8040005.6024787584</v>
      </c>
      <c r="J107" s="143">
        <f ca="1">SUM(DemandTotal:CustomerTotal!J107)</f>
        <v>-8782519.6888666023</v>
      </c>
      <c r="K107" s="143">
        <f ca="1">SUM(DemandTotal:CustomerTotal!K107)</f>
        <v>-519670.50299311476</v>
      </c>
      <c r="L107" s="143">
        <f ca="1">SUM(DemandTotal:CustomerTotal!L107)</f>
        <v>-99255487.700634763</v>
      </c>
      <c r="M107" s="143">
        <f ca="1">SUM(DemandTotal:CustomerTotal!M107)</f>
        <v>-9874459.7930037882</v>
      </c>
      <c r="N107" s="143">
        <f ca="1">SUM(DemandTotal:CustomerTotal!N107)</f>
        <v>0</v>
      </c>
      <c r="O107" s="143">
        <f ca="1">SUM(DemandTotal:CustomerTotal!O107)</f>
        <v>0</v>
      </c>
      <c r="P107" s="143">
        <f ca="1">SUM(DemandTotal:CustomerTotal!P107)</f>
        <v>0</v>
      </c>
      <c r="Q107" s="143">
        <f ca="1">SUM(DemandTotal:CustomerTotal!Q107)</f>
        <v>0</v>
      </c>
      <c r="R107" s="143">
        <f ca="1">SUM(DemandTotal:CustomerTotal!R107)</f>
        <v>0</v>
      </c>
      <c r="S107" s="143">
        <f ca="1">SUM(DemandTotal:CustomerTotal!S107)</f>
        <v>0</v>
      </c>
      <c r="T107" s="143">
        <f ca="1">SUM(DemandTotal:CustomerTotal!T107)</f>
        <v>0</v>
      </c>
      <c r="U107" s="143">
        <f ca="1">SUM(DemandTotal:CustomerTotal!U107)</f>
        <v>0</v>
      </c>
      <c r="V107" s="143">
        <f ca="1">SUM(DemandTotal:CustomerTotal!V107)</f>
        <v>0</v>
      </c>
      <c r="W107" s="143">
        <f ca="1">SUM(DemandTotal:CustomerTotal!W107)</f>
        <v>0</v>
      </c>
      <c r="X107" s="143">
        <f ca="1">SUM(DemandTotal:CustomerTotal!X107)</f>
        <v>0</v>
      </c>
      <c r="Y107" s="143">
        <f ca="1">SUM(DemandTotal:CustomerTotal!Y107)</f>
        <v>0</v>
      </c>
      <c r="Z107" s="143">
        <f ca="1">SUM(DemandTotal:CustomerTotal!Z107)</f>
        <v>0</v>
      </c>
    </row>
    <row r="108" spans="1:28">
      <c r="A108" s="113" t="str">
        <f>IF(ISBLANK('Input-Accounts'!A108),"",'Input-Accounts'!A108)</f>
        <v/>
      </c>
      <c r="B108" s="79" t="str">
        <f>IF(ISBLANK('Input-Accounts'!B108),"",'Input-Accounts'!B108)</f>
        <v/>
      </c>
      <c r="D108" s="144"/>
      <c r="E108" s="143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</row>
    <row r="109" spans="1:28">
      <c r="A109" s="113">
        <f>IF(ISBLANK('Input-Accounts'!A109),"",'Input-Accounts'!A109)</f>
        <v>92</v>
      </c>
      <c r="B109" s="81" t="str">
        <f>IF(ISBLANK('Input-Accounts'!B109),"",'Input-Accounts'!B109)</f>
        <v>Other Rate Base Items</v>
      </c>
      <c r="D109" s="143"/>
      <c r="E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</row>
    <row r="110" spans="1:28" outlineLevel="1">
      <c r="A110" s="113">
        <f>IF(ISBLANK('Input-Accounts'!A110),"",'Input-Accounts'!A110)</f>
        <v>93</v>
      </c>
      <c r="B110" s="17" t="str">
        <f>IF(ISBLANK('Input-Accounts'!B110),"",'Input-Accounts'!B110)</f>
        <v>Accumulated deferred income taxes</v>
      </c>
      <c r="C110" s="113">
        <f>IF(ISBLANK('Input-Accounts'!C110),"",'Input-Accounts'!C110)</f>
        <v>282</v>
      </c>
      <c r="D110" s="143">
        <f>IF(ISBLANK('Input-Accounts'!D110),"",'Input-Accounts'!D110)</f>
        <v>-77593766.770000011</v>
      </c>
      <c r="E110" s="143">
        <f t="shared" ref="E110:E114" ca="1" si="18">IFERROR(IF(D110="","",IF(D110=0,0,IF(ABS(D110-SUM($G110:$Z110))&lt;Check_Limit,0,1))),1)</f>
        <v>0</v>
      </c>
      <c r="F110" s="89"/>
      <c r="G110" s="143">
        <f ca="1">SUM(DemandTotal:CustomerTotal!G110)</f>
        <v>-37184401.311606899</v>
      </c>
      <c r="H110" s="143">
        <f ca="1">SUM(DemandTotal:CustomerTotal!H110)</f>
        <v>-15493551.827117972</v>
      </c>
      <c r="I110" s="143">
        <f ca="1">SUM(DemandTotal:CustomerTotal!I110)</f>
        <v>-1565092.9538403784</v>
      </c>
      <c r="J110" s="143">
        <f ca="1">SUM(DemandTotal:CustomerTotal!J110)</f>
        <v>-1751319.5437980124</v>
      </c>
      <c r="K110" s="143">
        <f ca="1">SUM(DemandTotal:CustomerTotal!K110)</f>
        <v>-105499.33137302415</v>
      </c>
      <c r="L110" s="143">
        <f ca="1">SUM(DemandTotal:CustomerTotal!L110)</f>
        <v>-19599385.299475763</v>
      </c>
      <c r="M110" s="143">
        <f ca="1">SUM(DemandTotal:CustomerTotal!M110)</f>
        <v>-1894516.5027879758</v>
      </c>
      <c r="N110" s="143">
        <f ca="1">SUM(DemandTotal:CustomerTotal!N110)</f>
        <v>0</v>
      </c>
      <c r="O110" s="143">
        <f ca="1">SUM(DemandTotal:CustomerTotal!O110)</f>
        <v>0</v>
      </c>
      <c r="P110" s="143">
        <f ca="1">SUM(DemandTotal:CustomerTotal!P110)</f>
        <v>0</v>
      </c>
      <c r="Q110" s="143">
        <f ca="1">SUM(DemandTotal:CustomerTotal!Q110)</f>
        <v>0</v>
      </c>
      <c r="R110" s="143">
        <f ca="1">SUM(DemandTotal:CustomerTotal!R110)</f>
        <v>0</v>
      </c>
      <c r="S110" s="143">
        <f ca="1">SUM(DemandTotal:CustomerTotal!S110)</f>
        <v>0</v>
      </c>
      <c r="T110" s="143">
        <f ca="1">SUM(DemandTotal:CustomerTotal!T110)</f>
        <v>0</v>
      </c>
      <c r="U110" s="143">
        <f ca="1">SUM(DemandTotal:CustomerTotal!U110)</f>
        <v>0</v>
      </c>
      <c r="V110" s="143">
        <f ca="1">SUM(DemandTotal:CustomerTotal!V110)</f>
        <v>0</v>
      </c>
      <c r="W110" s="143">
        <f ca="1">SUM(DemandTotal:CustomerTotal!W110)</f>
        <v>0</v>
      </c>
      <c r="X110" s="143">
        <f ca="1">SUM(DemandTotal:CustomerTotal!X110)</f>
        <v>0</v>
      </c>
      <c r="Y110" s="143">
        <f ca="1">SUM(DemandTotal:CustomerTotal!Y110)</f>
        <v>0</v>
      </c>
      <c r="Z110" s="143">
        <f ca="1">SUM(DemandTotal:CustomerTotal!Z110)</f>
        <v>0</v>
      </c>
      <c r="AB110" s="294">
        <f>'B - COS Results'!D351</f>
        <v>282</v>
      </c>
    </row>
    <row r="111" spans="1:28" outlineLevel="1">
      <c r="A111" s="113">
        <f>IF(ISBLANK('Input-Accounts'!A111),"",'Input-Accounts'!A111)</f>
        <v>94</v>
      </c>
      <c r="B111" s="17" t="str">
        <f>IF(ISBLANK('Input-Accounts'!B111),"",'Input-Accounts'!B111)</f>
        <v>Customer advances for construction</v>
      </c>
      <c r="C111" s="113">
        <f>IF(ISBLANK('Input-Accounts'!C111),"",'Input-Accounts'!C111)</f>
        <v>252</v>
      </c>
      <c r="D111" s="143">
        <f>IF(ISBLANK('Input-Accounts'!D111),"",'Input-Accounts'!D111)</f>
        <v>-34072.21</v>
      </c>
      <c r="E111" s="143">
        <f t="shared" ca="1" si="18"/>
        <v>0</v>
      </c>
      <c r="F111" s="89"/>
      <c r="G111" s="143">
        <f ca="1">SUM(DemandTotal:CustomerTotal!G111)</f>
        <v>-16328.047766630487</v>
      </c>
      <c r="H111" s="143">
        <f ca="1">SUM(DemandTotal:CustomerTotal!H111)</f>
        <v>-6803.3757539342514</v>
      </c>
      <c r="I111" s="143">
        <f ca="1">SUM(DemandTotal:CustomerTotal!I111)</f>
        <v>-687.24819031967809</v>
      </c>
      <c r="J111" s="143">
        <f ca="1">SUM(DemandTotal:CustomerTotal!J111)</f>
        <v>-769.02217481289654</v>
      </c>
      <c r="K111" s="143">
        <f ca="1">SUM(DemandTotal:CustomerTotal!K111)</f>
        <v>-46.325826455315763</v>
      </c>
      <c r="L111" s="143">
        <f ca="1">SUM(DemandTotal:CustomerTotal!L111)</f>
        <v>-8606.2888759363559</v>
      </c>
      <c r="M111" s="143">
        <f ca="1">SUM(DemandTotal:CustomerTotal!M111)</f>
        <v>-831.90141191102123</v>
      </c>
      <c r="N111" s="143">
        <f ca="1">SUM(DemandTotal:CustomerTotal!N111)</f>
        <v>0</v>
      </c>
      <c r="O111" s="143">
        <f ca="1">SUM(DemandTotal:CustomerTotal!O111)</f>
        <v>0</v>
      </c>
      <c r="P111" s="143">
        <f ca="1">SUM(DemandTotal:CustomerTotal!P111)</f>
        <v>0</v>
      </c>
      <c r="Q111" s="143">
        <f ca="1">SUM(DemandTotal:CustomerTotal!Q111)</f>
        <v>0</v>
      </c>
      <c r="R111" s="143">
        <f ca="1">SUM(DemandTotal:CustomerTotal!R111)</f>
        <v>0</v>
      </c>
      <c r="S111" s="143">
        <f ca="1">SUM(DemandTotal:CustomerTotal!S111)</f>
        <v>0</v>
      </c>
      <c r="T111" s="143">
        <f ca="1">SUM(DemandTotal:CustomerTotal!T111)</f>
        <v>0</v>
      </c>
      <c r="U111" s="143">
        <f ca="1">SUM(DemandTotal:CustomerTotal!U111)</f>
        <v>0</v>
      </c>
      <c r="V111" s="143">
        <f ca="1">SUM(DemandTotal:CustomerTotal!V111)</f>
        <v>0</v>
      </c>
      <c r="W111" s="143">
        <f ca="1">SUM(DemandTotal:CustomerTotal!W111)</f>
        <v>0</v>
      </c>
      <c r="X111" s="143">
        <f ca="1">SUM(DemandTotal:CustomerTotal!X111)</f>
        <v>0</v>
      </c>
      <c r="Y111" s="143">
        <f ca="1">SUM(DemandTotal:CustomerTotal!Y111)</f>
        <v>0</v>
      </c>
      <c r="Z111" s="143">
        <f ca="1">SUM(DemandTotal:CustomerTotal!Z111)</f>
        <v>0</v>
      </c>
      <c r="AB111" s="294">
        <f>'B - COS Results'!D354</f>
        <v>252</v>
      </c>
    </row>
    <row r="112" spans="1:28" outlineLevel="1">
      <c r="A112" s="113">
        <f>IF(ISBLANK('Input-Accounts'!A112),"",'Input-Accounts'!A112)</f>
        <v>95</v>
      </c>
      <c r="B112" s="17" t="str">
        <f>IF(ISBLANK('Input-Accounts'!B112),"",'Input-Accounts'!B112)</f>
        <v>Other regulatory liabilities</v>
      </c>
      <c r="C112" s="113">
        <f>IF(ISBLANK('Input-Accounts'!C112),"",'Input-Accounts'!C112)</f>
        <v>254</v>
      </c>
      <c r="D112" s="143">
        <f>IF(ISBLANK('Input-Accounts'!D112),"",'Input-Accounts'!D112)</f>
        <v>0</v>
      </c>
      <c r="E112" s="143">
        <f t="shared" si="18"/>
        <v>0</v>
      </c>
      <c r="F112" s="89"/>
      <c r="G112" s="143">
        <f ca="1">SUM(DemandTotal:CustomerTotal!G112)</f>
        <v>0</v>
      </c>
      <c r="H112" s="143">
        <f ca="1">SUM(DemandTotal:CustomerTotal!H112)</f>
        <v>0</v>
      </c>
      <c r="I112" s="143">
        <f ca="1">SUM(DemandTotal:CustomerTotal!I112)</f>
        <v>0</v>
      </c>
      <c r="J112" s="143">
        <f ca="1">SUM(DemandTotal:CustomerTotal!J112)</f>
        <v>0</v>
      </c>
      <c r="K112" s="143">
        <f ca="1">SUM(DemandTotal:CustomerTotal!K112)</f>
        <v>0</v>
      </c>
      <c r="L112" s="143">
        <f ca="1">SUM(DemandTotal:CustomerTotal!L112)</f>
        <v>0</v>
      </c>
      <c r="M112" s="143">
        <f ca="1">SUM(DemandTotal:CustomerTotal!M112)</f>
        <v>0</v>
      </c>
      <c r="N112" s="143">
        <f ca="1">SUM(DemandTotal:CustomerTotal!N112)</f>
        <v>0</v>
      </c>
      <c r="O112" s="143">
        <f ca="1">SUM(DemandTotal:CustomerTotal!O112)</f>
        <v>0</v>
      </c>
      <c r="P112" s="143">
        <f ca="1">SUM(DemandTotal:CustomerTotal!P112)</f>
        <v>0</v>
      </c>
      <c r="Q112" s="143">
        <f ca="1">SUM(DemandTotal:CustomerTotal!Q112)</f>
        <v>0</v>
      </c>
      <c r="R112" s="143">
        <f ca="1">SUM(DemandTotal:CustomerTotal!R112)</f>
        <v>0</v>
      </c>
      <c r="S112" s="143">
        <f ca="1">SUM(DemandTotal:CustomerTotal!S112)</f>
        <v>0</v>
      </c>
      <c r="T112" s="143">
        <f ca="1">SUM(DemandTotal:CustomerTotal!T112)</f>
        <v>0</v>
      </c>
      <c r="U112" s="143">
        <f ca="1">SUM(DemandTotal:CustomerTotal!U112)</f>
        <v>0</v>
      </c>
      <c r="V112" s="143">
        <f ca="1">SUM(DemandTotal:CustomerTotal!V112)</f>
        <v>0</v>
      </c>
      <c r="W112" s="143">
        <f ca="1">SUM(DemandTotal:CustomerTotal!W112)</f>
        <v>0</v>
      </c>
      <c r="X112" s="143">
        <f ca="1">SUM(DemandTotal:CustomerTotal!X112)</f>
        <v>0</v>
      </c>
      <c r="Y112" s="143">
        <f ca="1">SUM(DemandTotal:CustomerTotal!Y112)</f>
        <v>0</v>
      </c>
      <c r="Z112" s="143">
        <f ca="1">SUM(DemandTotal:CustomerTotal!Z112)</f>
        <v>0</v>
      </c>
      <c r="AB112" s="294">
        <f>'B - COS Results'!D355</f>
        <v>254</v>
      </c>
    </row>
    <row r="113" spans="1:28" outlineLevel="1">
      <c r="A113" s="113">
        <f>IF(ISBLANK('Input-Accounts'!A113),"",'Input-Accounts'!A113)</f>
        <v>96</v>
      </c>
      <c r="B113" s="17" t="str">
        <f>IF(ISBLANK('Input-Accounts'!B113),"",'Input-Accounts'!B113)</f>
        <v>Working capital allowance</v>
      </c>
      <c r="C113" s="113" t="str">
        <f>IF(ISBLANK('Input-Accounts'!C113),"",'Input-Accounts'!C113)</f>
        <v>N/A</v>
      </c>
      <c r="D113" s="143">
        <f>IF(ISBLANK('Input-Accounts'!D113),"",'Input-Accounts'!D113)</f>
        <v>38582822.848597497</v>
      </c>
      <c r="E113" s="143">
        <f t="shared" ca="1" si="18"/>
        <v>0</v>
      </c>
      <c r="F113" s="89"/>
      <c r="G113" s="143">
        <f ca="1">SUM(DemandTotal:CustomerTotal!G113)</f>
        <v>18489618.796178531</v>
      </c>
      <c r="H113" s="143">
        <f ca="1">SUM(DemandTotal:CustomerTotal!H113)</f>
        <v>7704033.3305790443</v>
      </c>
      <c r="I113" s="143">
        <f ca="1">SUM(DemandTotal:CustomerTotal!I113)</f>
        <v>778228.80230320722</v>
      </c>
      <c r="J113" s="143">
        <f ca="1">SUM(DemandTotal:CustomerTotal!J113)</f>
        <v>870828.34771942196</v>
      </c>
      <c r="K113" s="143">
        <f ca="1">SUM(DemandTotal:CustomerTotal!K113)</f>
        <v>52458.62112966313</v>
      </c>
      <c r="L113" s="143">
        <f ca="1">SUM(DemandTotal:CustomerTotal!L113)</f>
        <v>9745623.1657443903</v>
      </c>
      <c r="M113" s="143">
        <f ca="1">SUM(DemandTotal:CustomerTotal!M113)</f>
        <v>942031.78494324489</v>
      </c>
      <c r="N113" s="143">
        <f ca="1">SUM(DemandTotal:CustomerTotal!N113)</f>
        <v>0</v>
      </c>
      <c r="O113" s="143">
        <f ca="1">SUM(DemandTotal:CustomerTotal!O113)</f>
        <v>0</v>
      </c>
      <c r="P113" s="143">
        <f ca="1">SUM(DemandTotal:CustomerTotal!P113)</f>
        <v>0</v>
      </c>
      <c r="Q113" s="143">
        <f ca="1">SUM(DemandTotal:CustomerTotal!Q113)</f>
        <v>0</v>
      </c>
      <c r="R113" s="143">
        <f ca="1">SUM(DemandTotal:CustomerTotal!R113)</f>
        <v>0</v>
      </c>
      <c r="S113" s="143">
        <f ca="1">SUM(DemandTotal:CustomerTotal!S113)</f>
        <v>0</v>
      </c>
      <c r="T113" s="143">
        <f ca="1">SUM(DemandTotal:CustomerTotal!T113)</f>
        <v>0</v>
      </c>
      <c r="U113" s="143">
        <f ca="1">SUM(DemandTotal:CustomerTotal!U113)</f>
        <v>0</v>
      </c>
      <c r="V113" s="143">
        <f ca="1">SUM(DemandTotal:CustomerTotal!V113)</f>
        <v>0</v>
      </c>
      <c r="W113" s="143">
        <f ca="1">SUM(DemandTotal:CustomerTotal!W113)</f>
        <v>0</v>
      </c>
      <c r="X113" s="143">
        <f ca="1">SUM(DemandTotal:CustomerTotal!X113)</f>
        <v>0</v>
      </c>
      <c r="Y113" s="143">
        <f ca="1">SUM(DemandTotal:CustomerTotal!Y113)</f>
        <v>0</v>
      </c>
      <c r="Z113" s="143">
        <f ca="1">SUM(DemandTotal:CustomerTotal!Z113)</f>
        <v>0</v>
      </c>
      <c r="AB113" s="282" t="str">
        <f>'B - COS Results'!D357</f>
        <v>N/A</v>
      </c>
    </row>
    <row r="114" spans="1:28">
      <c r="A114" s="113">
        <f>IF(ISBLANK('Input-Accounts'!A114),"",'Input-Accounts'!A114)</f>
        <v>97</v>
      </c>
      <c r="B114" s="79" t="str">
        <f>IF(ISBLANK('Input-Accounts'!B114),"",'Input-Accounts'!B114)</f>
        <v>Total Other Rate Base Items</v>
      </c>
      <c r="C114" s="113" t="str">
        <f>IF(ISBLANK('Input-Accounts'!C114),"",'Input-Accounts'!C114)</f>
        <v/>
      </c>
      <c r="D114" s="144">
        <f>IF(ISBLANK('Input-Accounts'!D114),"",'Input-Accounts'!D114)</f>
        <v>-39045016.131402507</v>
      </c>
      <c r="E114" s="143">
        <f t="shared" ca="1" si="18"/>
        <v>0</v>
      </c>
      <c r="G114" s="144">
        <f ca="1">SUM(DemandTotal:CustomerTotal!G114)</f>
        <v>-18711110.563194994</v>
      </c>
      <c r="H114" s="144">
        <f ca="1">SUM(DemandTotal:CustomerTotal!H114)</f>
        <v>-7796321.8722928613</v>
      </c>
      <c r="I114" s="144">
        <f ca="1">SUM(DemandTotal:CustomerTotal!I114)</f>
        <v>-787551.39972749085</v>
      </c>
      <c r="J114" s="144">
        <f ca="1">SUM(DemandTotal:CustomerTotal!J114)</f>
        <v>-881260.21825340332</v>
      </c>
      <c r="K114" s="144">
        <f ca="1">SUM(DemandTotal:CustomerTotal!K114)</f>
        <v>-53087.036069816335</v>
      </c>
      <c r="L114" s="144">
        <f ca="1">SUM(DemandTotal:CustomerTotal!L114)</f>
        <v>-9862368.422607312</v>
      </c>
      <c r="M114" s="144">
        <f ca="1">SUM(DemandTotal:CustomerTotal!M114)</f>
        <v>-953316.61925664218</v>
      </c>
      <c r="N114" s="144">
        <f ca="1">SUM(DemandTotal:CustomerTotal!N114)</f>
        <v>0</v>
      </c>
      <c r="O114" s="144">
        <f ca="1">SUM(DemandTotal:CustomerTotal!O114)</f>
        <v>0</v>
      </c>
      <c r="P114" s="144">
        <f ca="1">SUM(DemandTotal:CustomerTotal!P114)</f>
        <v>0</v>
      </c>
      <c r="Q114" s="144">
        <f ca="1">SUM(DemandTotal:CustomerTotal!Q114)</f>
        <v>0</v>
      </c>
      <c r="R114" s="144">
        <f ca="1">SUM(DemandTotal:CustomerTotal!R114)</f>
        <v>0</v>
      </c>
      <c r="S114" s="144">
        <f ca="1">SUM(DemandTotal:CustomerTotal!S114)</f>
        <v>0</v>
      </c>
      <c r="T114" s="144">
        <f ca="1">SUM(DemandTotal:CustomerTotal!T114)</f>
        <v>0</v>
      </c>
      <c r="U114" s="144">
        <f ca="1">SUM(DemandTotal:CustomerTotal!U114)</f>
        <v>0</v>
      </c>
      <c r="V114" s="144">
        <f ca="1">SUM(DemandTotal:CustomerTotal!V114)</f>
        <v>0</v>
      </c>
      <c r="W114" s="144">
        <f ca="1">SUM(DemandTotal:CustomerTotal!W114)</f>
        <v>0</v>
      </c>
      <c r="X114" s="144">
        <f ca="1">SUM(DemandTotal:CustomerTotal!X114)</f>
        <v>0</v>
      </c>
      <c r="Y114" s="144">
        <f ca="1">SUM(DemandTotal:CustomerTotal!Y114)</f>
        <v>0</v>
      </c>
      <c r="Z114" s="144">
        <f ca="1">SUM(DemandTotal:CustomerTotal!Z114)</f>
        <v>0</v>
      </c>
    </row>
    <row r="115" spans="1:28">
      <c r="A115" s="113" t="str">
        <f>IF(ISBLANK('Input-Accounts'!A115),"",'Input-Accounts'!A115)</f>
        <v/>
      </c>
      <c r="B115" s="79" t="str">
        <f>IF(ISBLANK('Input-Accounts'!B115),"",'Input-Accounts'!B115)</f>
        <v/>
      </c>
      <c r="D115" s="113"/>
      <c r="E115" s="14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spans="1:28" ht="15" thickBot="1">
      <c r="A116" s="113">
        <f>IF(ISBLANK('Input-Accounts'!A116),"",'Input-Accounts'!A116)</f>
        <v>98</v>
      </c>
      <c r="B116" s="127" t="str">
        <f>IF(ISBLANK('Input-Accounts'!B116),"",'Input-Accounts'!B116)</f>
        <v>TOTAL RATE BASE</v>
      </c>
      <c r="C116" s="113" t="str">
        <f>IF(ISBLANK('Input-Accounts'!C116),"",'Input-Accounts'!C116)</f>
        <v/>
      </c>
      <c r="D116" s="75">
        <f>IF(ISBLANK('Input-Accounts'!D116),"",'Input-Accounts'!D116)</f>
        <v>619864245.4942106</v>
      </c>
      <c r="E116" s="143">
        <f t="shared" ref="E116" ca="1" si="19">IFERROR(IF(D116="","",IF(D116=0,0,IF(ABS(D116-SUM($G116:$Z116))&lt;Check_Limit,0,1))),1)</f>
        <v>0</v>
      </c>
      <c r="G116" s="75">
        <f ca="1">SUM(DemandTotal:CustomerTotal!G116)</f>
        <v>267090344.35097826</v>
      </c>
      <c r="H116" s="75">
        <f ca="1">SUM(DemandTotal:CustomerTotal!H116)</f>
        <v>130478832.35116857</v>
      </c>
      <c r="I116" s="75">
        <f ca="1">SUM(DemandTotal:CustomerTotal!I116)</f>
        <v>13844246.371795483</v>
      </c>
      <c r="J116" s="75">
        <f ca="1">SUM(DemandTotal:CustomerTotal!J116)</f>
        <v>15671928.407768102</v>
      </c>
      <c r="K116" s="75">
        <f ca="1">SUM(DemandTotal:CustomerTotal!K116)</f>
        <v>954738.89812639193</v>
      </c>
      <c r="L116" s="75">
        <f ca="1">SUM(DemandTotal:CustomerTotal!L116)</f>
        <v>175073415.44165325</v>
      </c>
      <c r="M116" s="75">
        <f ca="1">SUM(DemandTotal:CustomerTotal!M116)</f>
        <v>16750739.672720514</v>
      </c>
      <c r="N116" s="75">
        <f ca="1">SUM(DemandTotal:CustomerTotal!N116)</f>
        <v>0</v>
      </c>
      <c r="O116" s="75">
        <f ca="1">SUM(DemandTotal:CustomerTotal!O116)</f>
        <v>0</v>
      </c>
      <c r="P116" s="75">
        <f ca="1">SUM(DemandTotal:CustomerTotal!P116)</f>
        <v>0</v>
      </c>
      <c r="Q116" s="75">
        <f ca="1">SUM(DemandTotal:CustomerTotal!Q116)</f>
        <v>0</v>
      </c>
      <c r="R116" s="75">
        <f ca="1">SUM(DemandTotal:CustomerTotal!R116)</f>
        <v>0</v>
      </c>
      <c r="S116" s="75">
        <f ca="1">SUM(DemandTotal:CustomerTotal!S116)</f>
        <v>0</v>
      </c>
      <c r="T116" s="75">
        <f ca="1">SUM(DemandTotal:CustomerTotal!T116)</f>
        <v>0</v>
      </c>
      <c r="U116" s="75">
        <f ca="1">SUM(DemandTotal:CustomerTotal!U116)</f>
        <v>0</v>
      </c>
      <c r="V116" s="75">
        <f ca="1">SUM(DemandTotal:CustomerTotal!V116)</f>
        <v>0</v>
      </c>
      <c r="W116" s="75">
        <f ca="1">SUM(DemandTotal:CustomerTotal!W116)</f>
        <v>0</v>
      </c>
      <c r="X116" s="75">
        <f ca="1">SUM(DemandTotal:CustomerTotal!X116)</f>
        <v>0</v>
      </c>
      <c r="Y116" s="75">
        <f ca="1">SUM(DemandTotal:CustomerTotal!Y116)</f>
        <v>0</v>
      </c>
      <c r="Z116" s="75">
        <f ca="1">SUM(DemandTotal:CustomerTotal!Z116)</f>
        <v>0</v>
      </c>
    </row>
    <row r="117" spans="1:28" ht="15" thickTop="1">
      <c r="A117" s="113" t="str">
        <f>IF(ISBLANK('Input-Accounts'!A117),"",'Input-Accounts'!A117)</f>
        <v/>
      </c>
      <c r="B117" s="79" t="str">
        <f>IF(ISBLANK('Input-Accounts'!B117),"",'Input-Accounts'!B117)</f>
        <v/>
      </c>
      <c r="D117" s="143"/>
      <c r="E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</row>
    <row r="118" spans="1:28">
      <c r="A118" s="113">
        <f>IF(ISBLANK('Input-Accounts'!A118),"",'Input-Accounts'!A118)</f>
        <v>99</v>
      </c>
      <c r="B118" s="81" t="str">
        <f>IF(ISBLANK('Input-Accounts'!B118),"",'Input-Accounts'!B118)</f>
        <v>OPERATION AND MAINTENANCE EXPENSE</v>
      </c>
      <c r="D118" s="143"/>
      <c r="E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</row>
    <row r="119" spans="1:28">
      <c r="A119" s="113">
        <f>IF(ISBLANK('Input-Accounts'!A119),"",'Input-Accounts'!A119)</f>
        <v>100</v>
      </c>
      <c r="B119" s="81" t="str">
        <f>IF(ISBLANK('Input-Accounts'!B119),"",'Input-Accounts'!B119)</f>
        <v>Production, Storage, LNG, Transmission, and Distribution Expense</v>
      </c>
      <c r="D119" s="143"/>
      <c r="E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</row>
    <row r="120" spans="1:28" outlineLevel="1">
      <c r="A120" s="113">
        <f>IF(ISBLANK('Input-Accounts'!A120),"",'Input-Accounts'!A120)</f>
        <v>101</v>
      </c>
      <c r="B120" s="81" t="str">
        <f>IF(ISBLANK('Input-Accounts'!B120),"",'Input-Accounts'!B120)</f>
        <v>Other Gas Supply Expenses</v>
      </c>
      <c r="D120" s="143"/>
      <c r="E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</row>
    <row r="121" spans="1:28" outlineLevel="1">
      <c r="A121" s="113">
        <f>IF(ISBLANK('Input-Accounts'!A121),"",'Input-Accounts'!A121)</f>
        <v>102</v>
      </c>
      <c r="B121" s="17" t="str">
        <f>IF(ISBLANK('Input-Accounts'!B121),"",'Input-Accounts'!B121)</f>
        <v>Other Gas Supply Expenses</v>
      </c>
      <c r="C121" s="113">
        <f>IF(ISBLANK('Input-Accounts'!C121),"",'Input-Accounts'!C121)</f>
        <v>813</v>
      </c>
      <c r="D121" s="143">
        <f>IF(ISBLANK('Input-Accounts'!D121),"",'Input-Accounts'!D121)</f>
        <v>572094.80339909776</v>
      </c>
      <c r="E121" s="143">
        <f t="shared" ref="E121:E123" ca="1" si="20">IFERROR(IF(D121="","",IF(D121=0,0,IF(ABS(D121-SUM($G121:$Z121))&lt;Check_Limit,0,1))),1)</f>
        <v>0</v>
      </c>
      <c r="F121" s="89"/>
      <c r="G121" s="143">
        <f ca="1">SUM(DemandTotal:CustomerTotal!G121)</f>
        <v>191342.42409078442</v>
      </c>
      <c r="H121" s="143">
        <f ca="1">SUM(DemandTotal:CustomerTotal!H121)</f>
        <v>133199.86807622426</v>
      </c>
      <c r="I121" s="143">
        <f ca="1">SUM(DemandTotal:CustomerTotal!I121)</f>
        <v>15980.56426011855</v>
      </c>
      <c r="J121" s="143">
        <f ca="1">SUM(DemandTotal:CustomerTotal!J121)</f>
        <v>21044.133093743501</v>
      </c>
      <c r="K121" s="143">
        <f ca="1">SUM(DemandTotal:CustomerTotal!K121)</f>
        <v>2388.6599668866124</v>
      </c>
      <c r="L121" s="143">
        <f ca="1">SUM(DemandTotal:CustomerTotal!L121)</f>
        <v>169256.33582470161</v>
      </c>
      <c r="M121" s="143">
        <f ca="1">SUM(DemandTotal:CustomerTotal!M121)</f>
        <v>38882.818086638763</v>
      </c>
      <c r="N121" s="143">
        <f ca="1">SUM(DemandTotal:CustomerTotal!N121)</f>
        <v>0</v>
      </c>
      <c r="O121" s="143">
        <f ca="1">SUM(DemandTotal:CustomerTotal!O121)</f>
        <v>0</v>
      </c>
      <c r="P121" s="143">
        <f ca="1">SUM(DemandTotal:CustomerTotal!P121)</f>
        <v>0</v>
      </c>
      <c r="Q121" s="143">
        <f ca="1">SUM(DemandTotal:CustomerTotal!Q121)</f>
        <v>0</v>
      </c>
      <c r="R121" s="143">
        <f ca="1">SUM(DemandTotal:CustomerTotal!R121)</f>
        <v>0</v>
      </c>
      <c r="S121" s="143">
        <f ca="1">SUM(DemandTotal:CustomerTotal!S121)</f>
        <v>0</v>
      </c>
      <c r="T121" s="143">
        <f ca="1">SUM(DemandTotal:CustomerTotal!T121)</f>
        <v>0</v>
      </c>
      <c r="U121" s="143">
        <f ca="1">SUM(DemandTotal:CustomerTotal!U121)</f>
        <v>0</v>
      </c>
      <c r="V121" s="143">
        <f ca="1">SUM(DemandTotal:CustomerTotal!V121)</f>
        <v>0</v>
      </c>
      <c r="W121" s="143">
        <f ca="1">SUM(DemandTotal:CustomerTotal!W121)</f>
        <v>0</v>
      </c>
      <c r="X121" s="143">
        <f ca="1">SUM(DemandTotal:CustomerTotal!X121)</f>
        <v>0</v>
      </c>
      <c r="Y121" s="143">
        <f ca="1">SUM(DemandTotal:CustomerTotal!Y121)</f>
        <v>0</v>
      </c>
      <c r="Z121" s="143">
        <f ca="1">SUM(DemandTotal:CustomerTotal!Z121)</f>
        <v>0</v>
      </c>
      <c r="AB121" s="279">
        <f>'B - COS Results'!D78</f>
        <v>813</v>
      </c>
    </row>
    <row r="122" spans="1:28" outlineLevel="1">
      <c r="A122" s="113">
        <f>IF(ISBLANK('Input-Accounts'!A122),"",'Input-Accounts'!A122)</f>
        <v>103</v>
      </c>
      <c r="B122" s="145" t="s">
        <v>278</v>
      </c>
      <c r="D122" s="143">
        <f>IF(ISBLANK('Input-Accounts'!D122),"",'Input-Accounts'!D122)</f>
        <v>0</v>
      </c>
      <c r="E122" s="143">
        <f t="shared" si="20"/>
        <v>0</v>
      </c>
      <c r="F122" s="89"/>
      <c r="G122" s="143">
        <f ca="1">SUM(DemandTotal:CustomerTotal!G122)</f>
        <v>0</v>
      </c>
      <c r="H122" s="143">
        <f ca="1">SUM(DemandTotal:CustomerTotal!H122)</f>
        <v>0</v>
      </c>
      <c r="I122" s="143">
        <f ca="1">SUM(DemandTotal:CustomerTotal!I122)</f>
        <v>0</v>
      </c>
      <c r="J122" s="143">
        <f ca="1">SUM(DemandTotal:CustomerTotal!J122)</f>
        <v>0</v>
      </c>
      <c r="K122" s="143">
        <f ca="1">SUM(DemandTotal:CustomerTotal!K122)</f>
        <v>0</v>
      </c>
      <c r="L122" s="143">
        <f ca="1">SUM(DemandTotal:CustomerTotal!L122)</f>
        <v>0</v>
      </c>
      <c r="M122" s="143">
        <f ca="1">SUM(DemandTotal:CustomerTotal!M122)</f>
        <v>0</v>
      </c>
      <c r="N122" s="143">
        <f ca="1">SUM(DemandTotal:CustomerTotal!N122)</f>
        <v>0</v>
      </c>
      <c r="O122" s="143"/>
      <c r="P122" s="143">
        <f ca="1">SUM(DemandTotal:CustomerTotal!P122)</f>
        <v>0</v>
      </c>
      <c r="Q122" s="143">
        <f ca="1">SUM(DemandTotal:CustomerTotal!Q122)</f>
        <v>0</v>
      </c>
      <c r="R122" s="143">
        <f ca="1">SUM(DemandTotal:CustomerTotal!R122)</f>
        <v>0</v>
      </c>
      <c r="S122" s="143">
        <f ca="1">SUM(DemandTotal:CustomerTotal!S122)</f>
        <v>0</v>
      </c>
      <c r="T122" s="143">
        <f ca="1">SUM(DemandTotal:CustomerTotal!T122)</f>
        <v>0</v>
      </c>
      <c r="U122" s="143">
        <f ca="1">SUM(DemandTotal:CustomerTotal!U122)</f>
        <v>0</v>
      </c>
      <c r="V122" s="143">
        <f ca="1">SUM(DemandTotal:CustomerTotal!V122)</f>
        <v>0</v>
      </c>
      <c r="W122" s="143">
        <f ca="1">SUM(DemandTotal:CustomerTotal!W122)</f>
        <v>0</v>
      </c>
      <c r="X122" s="143">
        <f ca="1">SUM(DemandTotal:CustomerTotal!X122)</f>
        <v>0</v>
      </c>
      <c r="Y122" s="143">
        <f ca="1">SUM(DemandTotal:CustomerTotal!Y122)</f>
        <v>0</v>
      </c>
      <c r="Z122" s="143">
        <f ca="1">SUM(DemandTotal:CustomerTotal!Z122)</f>
        <v>0</v>
      </c>
    </row>
    <row r="123" spans="1:28" outlineLevel="1">
      <c r="A123" s="113">
        <f>IF(ISBLANK('Input-Accounts'!A123),"",'Input-Accounts'!A123)</f>
        <v>104</v>
      </c>
      <c r="B123" s="79" t="str">
        <f>IF(ISBLANK('Input-Accounts'!B123),"",'Input-Accounts'!B123)</f>
        <v>Subtotal - Other Gas Supply Expenses</v>
      </c>
      <c r="C123" s="113" t="str">
        <f>IF(ISBLANK('Input-Accounts'!C123),"",'Input-Accounts'!C123)</f>
        <v/>
      </c>
      <c r="D123" s="144">
        <f>IF(ISBLANK('Input-Accounts'!D123),"",'Input-Accounts'!D123)</f>
        <v>572094.80339909776</v>
      </c>
      <c r="E123" s="143">
        <f t="shared" ca="1" si="20"/>
        <v>0</v>
      </c>
      <c r="G123" s="144">
        <f ca="1">SUM(DemandTotal:CustomerTotal!G123)</f>
        <v>191342.42409078442</v>
      </c>
      <c r="H123" s="144">
        <f ca="1">SUM(DemandTotal:CustomerTotal!H123)</f>
        <v>133199.86807622426</v>
      </c>
      <c r="I123" s="144">
        <f ca="1">SUM(DemandTotal:CustomerTotal!I123)</f>
        <v>15980.56426011855</v>
      </c>
      <c r="J123" s="144">
        <f ca="1">SUM(DemandTotal:CustomerTotal!J123)</f>
        <v>21044.133093743501</v>
      </c>
      <c r="K123" s="144">
        <f ca="1">SUM(DemandTotal:CustomerTotal!K123)</f>
        <v>2388.6599668866124</v>
      </c>
      <c r="L123" s="144">
        <f ca="1">SUM(DemandTotal:CustomerTotal!L123)</f>
        <v>169256.33582470161</v>
      </c>
      <c r="M123" s="144">
        <f ca="1">SUM(DemandTotal:CustomerTotal!M123)</f>
        <v>38882.818086638763</v>
      </c>
      <c r="N123" s="144">
        <f ca="1">SUM(DemandTotal:CustomerTotal!N123)</f>
        <v>0</v>
      </c>
      <c r="O123" s="144">
        <f ca="1">SUM(DemandTotal:CustomerTotal!O123)</f>
        <v>0</v>
      </c>
      <c r="P123" s="144">
        <f ca="1">SUM(DemandTotal:CustomerTotal!P123)</f>
        <v>0</v>
      </c>
      <c r="Q123" s="144">
        <f ca="1">SUM(DemandTotal:CustomerTotal!Q123)</f>
        <v>0</v>
      </c>
      <c r="R123" s="144">
        <f ca="1">SUM(DemandTotal:CustomerTotal!R123)</f>
        <v>0</v>
      </c>
      <c r="S123" s="144">
        <f ca="1">SUM(DemandTotal:CustomerTotal!S123)</f>
        <v>0</v>
      </c>
      <c r="T123" s="144">
        <f ca="1">SUM(DemandTotal:CustomerTotal!T123)</f>
        <v>0</v>
      </c>
      <c r="U123" s="144">
        <f ca="1">SUM(DemandTotal:CustomerTotal!U123)</f>
        <v>0</v>
      </c>
      <c r="V123" s="144">
        <f ca="1">SUM(DemandTotal:CustomerTotal!V123)</f>
        <v>0</v>
      </c>
      <c r="W123" s="144">
        <f ca="1">SUM(DemandTotal:CustomerTotal!W123)</f>
        <v>0</v>
      </c>
      <c r="X123" s="144">
        <f ca="1">SUM(DemandTotal:CustomerTotal!X123)</f>
        <v>0</v>
      </c>
      <c r="Y123" s="144">
        <f ca="1">SUM(DemandTotal:CustomerTotal!Y123)</f>
        <v>0</v>
      </c>
      <c r="Z123" s="144">
        <f ca="1">SUM(DemandTotal:CustomerTotal!Z123)</f>
        <v>0</v>
      </c>
    </row>
    <row r="124" spans="1:28" outlineLevel="1">
      <c r="A124" s="113" t="str">
        <f>IF(ISBLANK('Input-Accounts'!A124),"",'Input-Accounts'!A124)</f>
        <v/>
      </c>
      <c r="B124" s="79" t="str">
        <f>IF(ISBLANK('Input-Accounts'!B124),"",'Input-Accounts'!B124)</f>
        <v/>
      </c>
      <c r="D124" s="143"/>
      <c r="E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</row>
    <row r="125" spans="1:28" outlineLevel="1">
      <c r="A125" s="113">
        <f>IF(ISBLANK('Input-Accounts'!A125),"",'Input-Accounts'!A125)</f>
        <v>105</v>
      </c>
      <c r="B125" s="81" t="str">
        <f>IF(ISBLANK('Input-Accounts'!B125),"",'Input-Accounts'!B125)</f>
        <v>Distribution Operation Expenses</v>
      </c>
      <c r="D125" s="143"/>
      <c r="E125" s="143"/>
      <c r="F125" s="89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</row>
    <row r="126" spans="1:28" outlineLevel="1">
      <c r="A126" s="113">
        <f>IF(ISBLANK('Input-Accounts'!A126),"",'Input-Accounts'!A126)</f>
        <v>106</v>
      </c>
      <c r="B126" s="17" t="str">
        <f>IF(ISBLANK('Input-Accounts'!B126),"",'Input-Accounts'!B126)</f>
        <v>Operation supervision and engineering</v>
      </c>
      <c r="C126" s="113">
        <f>IF(ISBLANK('Input-Accounts'!C126),"",'Input-Accounts'!C126)</f>
        <v>870</v>
      </c>
      <c r="D126" s="143">
        <f>IF(ISBLANK('Input-Accounts'!D126),"",'Input-Accounts'!D126)</f>
        <v>2775471.5974831758</v>
      </c>
      <c r="E126" s="143">
        <f t="shared" ref="E126:E137" ca="1" si="21">IFERROR(IF(D126="","",IF(D126=0,0,IF(ABS(D126-SUM($G126:$Z126))&lt;Check_Limit,0,1))),1)</f>
        <v>0</v>
      </c>
      <c r="F126" s="89"/>
      <c r="G126" s="143">
        <f ca="1">SUM(DemandTotal:CustomerTotal!G126)</f>
        <v>1221841.0255465242</v>
      </c>
      <c r="H126" s="143">
        <f ca="1">SUM(DemandTotal:CustomerTotal!H126)</f>
        <v>574267.46235240193</v>
      </c>
      <c r="I126" s="143">
        <f ca="1">SUM(DemandTotal:CustomerTotal!I126)</f>
        <v>63682.853065769181</v>
      </c>
      <c r="J126" s="143">
        <f ca="1">SUM(DemandTotal:CustomerTotal!J126)</f>
        <v>63705.638551593933</v>
      </c>
      <c r="K126" s="143">
        <f ca="1">SUM(DemandTotal:CustomerTotal!K126)</f>
        <v>4035.2944643792516</v>
      </c>
      <c r="L126" s="143">
        <f ca="1">SUM(DemandTotal:CustomerTotal!L126)</f>
        <v>740541.37705749273</v>
      </c>
      <c r="M126" s="143">
        <f ca="1">SUM(DemandTotal:CustomerTotal!M126)</f>
        <v>107397.94644501472</v>
      </c>
      <c r="N126" s="143">
        <f ca="1">SUM(DemandTotal:CustomerTotal!N126)</f>
        <v>0</v>
      </c>
      <c r="O126" s="143">
        <f ca="1">SUM(DemandTotal:CustomerTotal!O126)</f>
        <v>0</v>
      </c>
      <c r="P126" s="143">
        <f ca="1">SUM(DemandTotal:CustomerTotal!P126)</f>
        <v>0</v>
      </c>
      <c r="Q126" s="143">
        <f ca="1">SUM(DemandTotal:CustomerTotal!Q126)</f>
        <v>0</v>
      </c>
      <c r="R126" s="143">
        <f ca="1">SUM(DemandTotal:CustomerTotal!R126)</f>
        <v>0</v>
      </c>
      <c r="S126" s="143">
        <f ca="1">SUM(DemandTotal:CustomerTotal!S126)</f>
        <v>0</v>
      </c>
      <c r="T126" s="143">
        <f ca="1">SUM(DemandTotal:CustomerTotal!T126)</f>
        <v>0</v>
      </c>
      <c r="U126" s="143">
        <f ca="1">SUM(DemandTotal:CustomerTotal!U126)</f>
        <v>0</v>
      </c>
      <c r="V126" s="143">
        <f ca="1">SUM(DemandTotal:CustomerTotal!V126)</f>
        <v>0</v>
      </c>
      <c r="W126" s="143">
        <f ca="1">SUM(DemandTotal:CustomerTotal!W126)</f>
        <v>0</v>
      </c>
      <c r="X126" s="143">
        <f ca="1">SUM(DemandTotal:CustomerTotal!X126)</f>
        <v>0</v>
      </c>
      <c r="Y126" s="143">
        <f ca="1">SUM(DemandTotal:CustomerTotal!Y126)</f>
        <v>0</v>
      </c>
      <c r="Z126" s="143">
        <f ca="1">SUM(DemandTotal:CustomerTotal!Z126)</f>
        <v>0</v>
      </c>
      <c r="AB126" s="279">
        <f>'B - COS Results'!D141</f>
        <v>870</v>
      </c>
    </row>
    <row r="127" spans="1:28" outlineLevel="1">
      <c r="A127" s="113">
        <f>IF(ISBLANK('Input-Accounts'!A127),"",'Input-Accounts'!A127)</f>
        <v>107</v>
      </c>
      <c r="B127" s="17" t="str">
        <f>IF(ISBLANK('Input-Accounts'!B127),"",'Input-Accounts'!B127)</f>
        <v>Distribution load dispatching</v>
      </c>
      <c r="C127" s="113">
        <f>IF(ISBLANK('Input-Accounts'!C127),"",'Input-Accounts'!C127)</f>
        <v>871</v>
      </c>
      <c r="D127" s="143">
        <f>IF(ISBLANK('Input-Accounts'!D127),"",'Input-Accounts'!D127)</f>
        <v>222742.79186141919</v>
      </c>
      <c r="E127" s="143">
        <f t="shared" ca="1" si="21"/>
        <v>0</v>
      </c>
      <c r="F127" s="89"/>
      <c r="G127" s="143">
        <f ca="1">SUM(DemandTotal:CustomerTotal!G127)</f>
        <v>74987.49390832994</v>
      </c>
      <c r="H127" s="143">
        <f ca="1">SUM(DemandTotal:CustomerTotal!H127)</f>
        <v>53060.988855856755</v>
      </c>
      <c r="I127" s="143">
        <f ca="1">SUM(DemandTotal:CustomerTotal!I127)</f>
        <v>7027.0548627298604</v>
      </c>
      <c r="J127" s="143">
        <f ca="1">SUM(DemandTotal:CustomerTotal!J127)</f>
        <v>9632.8912435214279</v>
      </c>
      <c r="K127" s="143">
        <f ca="1">SUM(DemandTotal:CustomerTotal!K127)</f>
        <v>1210.7570224798453</v>
      </c>
      <c r="L127" s="143">
        <f ca="1">SUM(DemandTotal:CustomerTotal!L127)</f>
        <v>63305.85387769853</v>
      </c>
      <c r="M127" s="143">
        <f ca="1">SUM(DemandTotal:CustomerTotal!M127)</f>
        <v>13517.752090802795</v>
      </c>
      <c r="N127" s="143">
        <f ca="1">SUM(DemandTotal:CustomerTotal!N127)</f>
        <v>0</v>
      </c>
      <c r="O127" s="143">
        <f ca="1">SUM(DemandTotal:CustomerTotal!O127)</f>
        <v>0</v>
      </c>
      <c r="P127" s="143">
        <f ca="1">SUM(DemandTotal:CustomerTotal!P127)</f>
        <v>0</v>
      </c>
      <c r="Q127" s="143">
        <f ca="1">SUM(DemandTotal:CustomerTotal!Q127)</f>
        <v>0</v>
      </c>
      <c r="R127" s="143">
        <f ca="1">SUM(DemandTotal:CustomerTotal!R127)</f>
        <v>0</v>
      </c>
      <c r="S127" s="143">
        <f ca="1">SUM(DemandTotal:CustomerTotal!S127)</f>
        <v>0</v>
      </c>
      <c r="T127" s="143">
        <f ca="1">SUM(DemandTotal:CustomerTotal!T127)</f>
        <v>0</v>
      </c>
      <c r="U127" s="143">
        <f ca="1">SUM(DemandTotal:CustomerTotal!U127)</f>
        <v>0</v>
      </c>
      <c r="V127" s="143">
        <f ca="1">SUM(DemandTotal:CustomerTotal!V127)</f>
        <v>0</v>
      </c>
      <c r="W127" s="143">
        <f ca="1">SUM(DemandTotal:CustomerTotal!W127)</f>
        <v>0</v>
      </c>
      <c r="X127" s="143">
        <f ca="1">SUM(DemandTotal:CustomerTotal!X127)</f>
        <v>0</v>
      </c>
      <c r="Y127" s="143">
        <f ca="1">SUM(DemandTotal:CustomerTotal!Y127)</f>
        <v>0</v>
      </c>
      <c r="Z127" s="143">
        <f ca="1">SUM(DemandTotal:CustomerTotal!Z127)</f>
        <v>0</v>
      </c>
      <c r="AB127" s="137">
        <f>'B - COS Results'!D144</f>
        <v>871</v>
      </c>
    </row>
    <row r="128" spans="1:28" outlineLevel="1">
      <c r="A128" s="113">
        <f>IF(ISBLANK('Input-Accounts'!A128),"",'Input-Accounts'!A128)</f>
        <v>108</v>
      </c>
      <c r="B128" s="17" t="str">
        <f>IF(ISBLANK('Input-Accounts'!B128),"",'Input-Accounts'!B128)</f>
        <v>Compressor Station</v>
      </c>
      <c r="C128" s="113">
        <f>IF(ISBLANK('Input-Accounts'!C128),"",'Input-Accounts'!C128)</f>
        <v>872</v>
      </c>
      <c r="D128" s="143">
        <f>IF(ISBLANK('Input-Accounts'!D128),"",'Input-Accounts'!D128)</f>
        <v>75137.263082084246</v>
      </c>
      <c r="E128" s="143">
        <f t="shared" ca="1" si="21"/>
        <v>0</v>
      </c>
      <c r="F128" s="89"/>
      <c r="G128" s="143">
        <f ca="1">SUM(DemandTotal:CustomerTotal!G128)</f>
        <v>13915.4322207322</v>
      </c>
      <c r="H128" s="143">
        <f ca="1">SUM(DemandTotal:CustomerTotal!H128)</f>
        <v>9546.5911534951683</v>
      </c>
      <c r="I128" s="143">
        <f ca="1">SUM(DemandTotal:CustomerTotal!I128)</f>
        <v>1037.37242960821</v>
      </c>
      <c r="J128" s="143">
        <f ca="1">SUM(DemandTotal:CustomerTotal!J128)</f>
        <v>1304.1300867019713</v>
      </c>
      <c r="K128" s="143">
        <f ca="1">SUM(DemandTotal:CustomerTotal!K128)</f>
        <v>128.86123168310294</v>
      </c>
      <c r="L128" s="143">
        <f ca="1">SUM(DemandTotal:CustomerTotal!L128)</f>
        <v>39847.619360318626</v>
      </c>
      <c r="M128" s="143">
        <f ca="1">SUM(DemandTotal:CustomerTotal!M128)</f>
        <v>9357.2565995449713</v>
      </c>
      <c r="N128" s="143">
        <f ca="1">SUM(DemandTotal:CustomerTotal!N128)</f>
        <v>0</v>
      </c>
      <c r="O128" s="143">
        <f ca="1">SUM(DemandTotal:CustomerTotal!O128)</f>
        <v>0</v>
      </c>
      <c r="P128" s="143">
        <f ca="1">SUM(DemandTotal:CustomerTotal!P128)</f>
        <v>0</v>
      </c>
      <c r="Q128" s="143">
        <f ca="1">SUM(DemandTotal:CustomerTotal!Q128)</f>
        <v>0</v>
      </c>
      <c r="R128" s="143">
        <f ca="1">SUM(DemandTotal:CustomerTotal!R128)</f>
        <v>0</v>
      </c>
      <c r="S128" s="143">
        <f ca="1">SUM(DemandTotal:CustomerTotal!S128)</f>
        <v>0</v>
      </c>
      <c r="T128" s="143">
        <f ca="1">SUM(DemandTotal:CustomerTotal!T128)</f>
        <v>0</v>
      </c>
      <c r="U128" s="143">
        <f ca="1">SUM(DemandTotal:CustomerTotal!U128)</f>
        <v>0</v>
      </c>
      <c r="V128" s="143">
        <f ca="1">SUM(DemandTotal:CustomerTotal!V128)</f>
        <v>0</v>
      </c>
      <c r="W128" s="143">
        <f ca="1">SUM(DemandTotal:CustomerTotal!W128)</f>
        <v>0</v>
      </c>
      <c r="X128" s="143">
        <f ca="1">SUM(DemandTotal:CustomerTotal!X128)</f>
        <v>0</v>
      </c>
      <c r="Y128" s="143">
        <f ca="1">SUM(DemandTotal:CustomerTotal!Y128)</f>
        <v>0</v>
      </c>
      <c r="Z128" s="143">
        <f ca="1">SUM(DemandTotal:CustomerTotal!Z128)</f>
        <v>0</v>
      </c>
      <c r="AB128" s="137">
        <f>'B - COS Results'!D145</f>
        <v>872</v>
      </c>
    </row>
    <row r="129" spans="1:28" outlineLevel="1">
      <c r="A129" s="113">
        <f>IF(ISBLANK('Input-Accounts'!A129),"",'Input-Accounts'!A129)</f>
        <v>109</v>
      </c>
      <c r="B129" s="17" t="str">
        <f>IF(ISBLANK('Input-Accounts'!B129),"",'Input-Accounts'!B129)</f>
        <v>Mains and services expenses</v>
      </c>
      <c r="C129" s="113">
        <f>IF(ISBLANK('Input-Accounts'!C129),"",'Input-Accounts'!C129)</f>
        <v>874</v>
      </c>
      <c r="D129" s="143">
        <f>IF(ISBLANK('Input-Accounts'!D129),"",'Input-Accounts'!D129)</f>
        <v>3385519.216582906</v>
      </c>
      <c r="E129" s="143">
        <f t="shared" ca="1" si="21"/>
        <v>0</v>
      </c>
      <c r="F129" s="89"/>
      <c r="G129" s="143">
        <f ca="1">SUM(DemandTotal:CustomerTotal!G129)</f>
        <v>1654674.0001995945</v>
      </c>
      <c r="H129" s="143">
        <f ca="1">SUM(DemandTotal:CustomerTotal!H129)</f>
        <v>665271.4418308133</v>
      </c>
      <c r="I129" s="143">
        <f ca="1">SUM(DemandTotal:CustomerTotal!I129)</f>
        <v>65011.252450675223</v>
      </c>
      <c r="J129" s="143">
        <f ca="1">SUM(DemandTotal:CustomerTotal!J129)</f>
        <v>79677.395292500296</v>
      </c>
      <c r="K129" s="143">
        <f ca="1">SUM(DemandTotal:CustomerTotal!K129)</f>
        <v>4360.4938849267555</v>
      </c>
      <c r="L129" s="143">
        <f ca="1">SUM(DemandTotal:CustomerTotal!L129)</f>
        <v>860788.52449047321</v>
      </c>
      <c r="M129" s="143">
        <f ca="1">SUM(DemandTotal:CustomerTotal!M129)</f>
        <v>55736.108433922906</v>
      </c>
      <c r="N129" s="143">
        <f ca="1">SUM(DemandTotal:CustomerTotal!N129)</f>
        <v>0</v>
      </c>
      <c r="O129" s="143">
        <f ca="1">SUM(DemandTotal:CustomerTotal!O129)</f>
        <v>0</v>
      </c>
      <c r="P129" s="143">
        <f ca="1">SUM(DemandTotal:CustomerTotal!P129)</f>
        <v>0</v>
      </c>
      <c r="Q129" s="143">
        <f ca="1">SUM(DemandTotal:CustomerTotal!Q129)</f>
        <v>0</v>
      </c>
      <c r="R129" s="143">
        <f ca="1">SUM(DemandTotal:CustomerTotal!R129)</f>
        <v>0</v>
      </c>
      <c r="S129" s="143">
        <f ca="1">SUM(DemandTotal:CustomerTotal!S129)</f>
        <v>0</v>
      </c>
      <c r="T129" s="143">
        <f ca="1">SUM(DemandTotal:CustomerTotal!T129)</f>
        <v>0</v>
      </c>
      <c r="U129" s="143">
        <f ca="1">SUM(DemandTotal:CustomerTotal!U129)</f>
        <v>0</v>
      </c>
      <c r="V129" s="143">
        <f ca="1">SUM(DemandTotal:CustomerTotal!V129)</f>
        <v>0</v>
      </c>
      <c r="W129" s="143">
        <f ca="1">SUM(DemandTotal:CustomerTotal!W129)</f>
        <v>0</v>
      </c>
      <c r="X129" s="143">
        <f ca="1">SUM(DemandTotal:CustomerTotal!X129)</f>
        <v>0</v>
      </c>
      <c r="Y129" s="143">
        <f ca="1">SUM(DemandTotal:CustomerTotal!Y129)</f>
        <v>0</v>
      </c>
      <c r="Z129" s="143">
        <f ca="1">SUM(DemandTotal:CustomerTotal!Z129)</f>
        <v>0</v>
      </c>
      <c r="AB129" s="137">
        <f>'B - COS Results'!D147</f>
        <v>874</v>
      </c>
    </row>
    <row r="130" spans="1:28" outlineLevel="1">
      <c r="A130" s="113">
        <f>IF(ISBLANK('Input-Accounts'!A130),"",'Input-Accounts'!A130)</f>
        <v>110</v>
      </c>
      <c r="B130" s="17" t="str">
        <f>IF(ISBLANK('Input-Accounts'!B130),"",'Input-Accounts'!B130)</f>
        <v>Measuring and regulating station expenses—general</v>
      </c>
      <c r="C130" s="113">
        <f>IF(ISBLANK('Input-Accounts'!C130),"",'Input-Accounts'!C130)</f>
        <v>875</v>
      </c>
      <c r="D130" s="143">
        <f>IF(ISBLANK('Input-Accounts'!D130),"",'Input-Accounts'!D130)</f>
        <v>612295.10923966148</v>
      </c>
      <c r="E130" s="143">
        <f t="shared" ca="1" si="21"/>
        <v>0</v>
      </c>
      <c r="F130" s="89"/>
      <c r="G130" s="143">
        <f ca="1">SUM(DemandTotal:CustomerTotal!G130)</f>
        <v>113397.14466844779</v>
      </c>
      <c r="H130" s="143">
        <f ca="1">SUM(DemandTotal:CustomerTotal!H130)</f>
        <v>77795.368548491533</v>
      </c>
      <c r="I130" s="143">
        <f ca="1">SUM(DemandTotal:CustomerTotal!I130)</f>
        <v>8453.5693616530461</v>
      </c>
      <c r="J130" s="143">
        <f ca="1">SUM(DemandTotal:CustomerTotal!J130)</f>
        <v>10627.383020693367</v>
      </c>
      <c r="K130" s="143">
        <f ca="1">SUM(DemandTotal:CustomerTotal!K130)</f>
        <v>1050.0928393408044</v>
      </c>
      <c r="L130" s="143">
        <f ca="1">SUM(DemandTotal:CustomerTotal!L130)</f>
        <v>324719.07344445621</v>
      </c>
      <c r="M130" s="143">
        <f ca="1">SUM(DemandTotal:CustomerTotal!M130)</f>
        <v>76252.477356578776</v>
      </c>
      <c r="N130" s="143">
        <f ca="1">SUM(DemandTotal:CustomerTotal!N130)</f>
        <v>0</v>
      </c>
      <c r="O130" s="143">
        <f ca="1">SUM(DemandTotal:CustomerTotal!O130)</f>
        <v>0</v>
      </c>
      <c r="P130" s="143">
        <f ca="1">SUM(DemandTotal:CustomerTotal!P130)</f>
        <v>0</v>
      </c>
      <c r="Q130" s="143">
        <f ca="1">SUM(DemandTotal:CustomerTotal!Q130)</f>
        <v>0</v>
      </c>
      <c r="R130" s="143">
        <f ca="1">SUM(DemandTotal:CustomerTotal!R130)</f>
        <v>0</v>
      </c>
      <c r="S130" s="143">
        <f ca="1">SUM(DemandTotal:CustomerTotal!S130)</f>
        <v>0</v>
      </c>
      <c r="T130" s="143">
        <f ca="1">SUM(DemandTotal:CustomerTotal!T130)</f>
        <v>0</v>
      </c>
      <c r="U130" s="143">
        <f ca="1">SUM(DemandTotal:CustomerTotal!U130)</f>
        <v>0</v>
      </c>
      <c r="V130" s="143">
        <f ca="1">SUM(DemandTotal:CustomerTotal!V130)</f>
        <v>0</v>
      </c>
      <c r="W130" s="143">
        <f ca="1">SUM(DemandTotal:CustomerTotal!W130)</f>
        <v>0</v>
      </c>
      <c r="X130" s="143">
        <f ca="1">SUM(DemandTotal:CustomerTotal!X130)</f>
        <v>0</v>
      </c>
      <c r="Y130" s="143">
        <f ca="1">SUM(DemandTotal:CustomerTotal!Y130)</f>
        <v>0</v>
      </c>
      <c r="Z130" s="143">
        <f ca="1">SUM(DemandTotal:CustomerTotal!Z130)</f>
        <v>0</v>
      </c>
      <c r="AB130" s="137">
        <f>'B - COS Results'!D148</f>
        <v>875</v>
      </c>
    </row>
    <row r="131" spans="1:28" outlineLevel="1">
      <c r="A131" s="113">
        <f>IF(ISBLANK('Input-Accounts'!A131),"",'Input-Accounts'!A131)</f>
        <v>111</v>
      </c>
      <c r="B131" s="17" t="str">
        <f>IF(ISBLANK('Input-Accounts'!B131),"",'Input-Accounts'!B131)</f>
        <v>Measuring and regulating station expenses—industrial</v>
      </c>
      <c r="C131" s="113">
        <f>IF(ISBLANK('Input-Accounts'!C131),"",'Input-Accounts'!C131)</f>
        <v>876</v>
      </c>
      <c r="D131" s="143">
        <f>IF(ISBLANK('Input-Accounts'!D131),"",'Input-Accounts'!D131)</f>
        <v>625852.04763415514</v>
      </c>
      <c r="E131" s="143">
        <f t="shared" ca="1" si="21"/>
        <v>0</v>
      </c>
      <c r="F131" s="89"/>
      <c r="G131" s="143">
        <f ca="1">SUM(DemandTotal:CustomerTotal!G131)</f>
        <v>0</v>
      </c>
      <c r="H131" s="143">
        <f ca="1">SUM(DemandTotal:CustomerTotal!H131)</f>
        <v>241013.44261004741</v>
      </c>
      <c r="I131" s="143">
        <f ca="1">SUM(DemandTotal:CustomerTotal!I131)</f>
        <v>46838.691083340222</v>
      </c>
      <c r="J131" s="143">
        <f ca="1">SUM(DemandTotal:CustomerTotal!J131)</f>
        <v>14186.232086599106</v>
      </c>
      <c r="K131" s="143">
        <f ca="1">SUM(DemandTotal:CustomerTotal!K131)</f>
        <v>927.69959070619768</v>
      </c>
      <c r="L131" s="143">
        <f ca="1">SUM(DemandTotal:CustomerTotal!L131)</f>
        <v>180929.07621123508</v>
      </c>
      <c r="M131" s="143">
        <f ca="1">SUM(DemandTotal:CustomerTotal!M131)</f>
        <v>141956.9060522271</v>
      </c>
      <c r="N131" s="143">
        <f ca="1">SUM(DemandTotal:CustomerTotal!N131)</f>
        <v>0</v>
      </c>
      <c r="O131" s="143">
        <f ca="1">SUM(DemandTotal:CustomerTotal!O131)</f>
        <v>0</v>
      </c>
      <c r="P131" s="143">
        <f ca="1">SUM(DemandTotal:CustomerTotal!P131)</f>
        <v>0</v>
      </c>
      <c r="Q131" s="143">
        <f ca="1">SUM(DemandTotal:CustomerTotal!Q131)</f>
        <v>0</v>
      </c>
      <c r="R131" s="143">
        <f ca="1">SUM(DemandTotal:CustomerTotal!R131)</f>
        <v>0</v>
      </c>
      <c r="S131" s="143">
        <f ca="1">SUM(DemandTotal:CustomerTotal!S131)</f>
        <v>0</v>
      </c>
      <c r="T131" s="143">
        <f ca="1">SUM(DemandTotal:CustomerTotal!T131)</f>
        <v>0</v>
      </c>
      <c r="U131" s="143">
        <f ca="1">SUM(DemandTotal:CustomerTotal!U131)</f>
        <v>0</v>
      </c>
      <c r="V131" s="143">
        <f ca="1">SUM(DemandTotal:CustomerTotal!V131)</f>
        <v>0</v>
      </c>
      <c r="W131" s="143">
        <f ca="1">SUM(DemandTotal:CustomerTotal!W131)</f>
        <v>0</v>
      </c>
      <c r="X131" s="143">
        <f ca="1">SUM(DemandTotal:CustomerTotal!X131)</f>
        <v>0</v>
      </c>
      <c r="Y131" s="143">
        <f ca="1">SUM(DemandTotal:CustomerTotal!Y131)</f>
        <v>0</v>
      </c>
      <c r="Z131" s="143">
        <f ca="1">SUM(DemandTotal:CustomerTotal!Z131)</f>
        <v>0</v>
      </c>
      <c r="AB131" s="137">
        <f>'B - COS Results'!D149</f>
        <v>876</v>
      </c>
    </row>
    <row r="132" spans="1:28" outlineLevel="1">
      <c r="A132" s="113">
        <f>IF(ISBLANK('Input-Accounts'!A132),"",'Input-Accounts'!A132)</f>
        <v>112</v>
      </c>
      <c r="B132" s="17" t="str">
        <f>IF(ISBLANK('Input-Accounts'!B132),"",'Input-Accounts'!B132)</f>
        <v>Maintenance of Mains</v>
      </c>
      <c r="C132" s="113">
        <f>IF(ISBLANK('Input-Accounts'!C132),"",'Input-Accounts'!C132)</f>
        <v>877</v>
      </c>
      <c r="D132" s="143">
        <f>IF(ISBLANK('Input-Accounts'!D132),"",'Input-Accounts'!D132)</f>
        <v>87749.404295532528</v>
      </c>
      <c r="E132" s="143">
        <f t="shared" ca="1" si="21"/>
        <v>0</v>
      </c>
      <c r="F132" s="89"/>
      <c r="G132" s="143">
        <f ca="1">SUM(DemandTotal:CustomerTotal!G132)</f>
        <v>29050.649608328255</v>
      </c>
      <c r="H132" s="143">
        <f ca="1">SUM(DemandTotal:CustomerTotal!H132)</f>
        <v>20029.015490151483</v>
      </c>
      <c r="I132" s="143">
        <f ca="1">SUM(DemandTotal:CustomerTotal!I132)</f>
        <v>2253.6932165926846</v>
      </c>
      <c r="J132" s="143">
        <f ca="1">SUM(DemandTotal:CustomerTotal!J132)</f>
        <v>2882.1582808797916</v>
      </c>
      <c r="K132" s="143">
        <f ca="1">SUM(DemandTotal:CustomerTotal!K132)</f>
        <v>157.86893322685864</v>
      </c>
      <c r="L132" s="143">
        <f ca="1">SUM(DemandTotal:CustomerTotal!L132)</f>
        <v>31346.741632935296</v>
      </c>
      <c r="M132" s="143">
        <f ca="1">SUM(DemandTotal:CustomerTotal!M132)</f>
        <v>2029.2771334181593</v>
      </c>
      <c r="N132" s="143">
        <f ca="1">SUM(DemandTotal:CustomerTotal!N132)</f>
        <v>0</v>
      </c>
      <c r="O132" s="143">
        <f ca="1">SUM(DemandTotal:CustomerTotal!O132)</f>
        <v>0</v>
      </c>
      <c r="P132" s="143">
        <f ca="1">SUM(DemandTotal:CustomerTotal!P132)</f>
        <v>0</v>
      </c>
      <c r="Q132" s="143">
        <f ca="1">SUM(DemandTotal:CustomerTotal!Q132)</f>
        <v>0</v>
      </c>
      <c r="R132" s="143">
        <f ca="1">SUM(DemandTotal:CustomerTotal!R132)</f>
        <v>0</v>
      </c>
      <c r="S132" s="143">
        <f ca="1">SUM(DemandTotal:CustomerTotal!S132)</f>
        <v>0</v>
      </c>
      <c r="T132" s="143">
        <f ca="1">SUM(DemandTotal:CustomerTotal!T132)</f>
        <v>0</v>
      </c>
      <c r="U132" s="143">
        <f ca="1">SUM(DemandTotal:CustomerTotal!U132)</f>
        <v>0</v>
      </c>
      <c r="V132" s="143">
        <f ca="1">SUM(DemandTotal:CustomerTotal!V132)</f>
        <v>0</v>
      </c>
      <c r="W132" s="143">
        <f ca="1">SUM(DemandTotal:CustomerTotal!W132)</f>
        <v>0</v>
      </c>
      <c r="X132" s="143">
        <f ca="1">SUM(DemandTotal:CustomerTotal!X132)</f>
        <v>0</v>
      </c>
      <c r="Y132" s="143">
        <f ca="1">SUM(DemandTotal:CustomerTotal!Y132)</f>
        <v>0</v>
      </c>
      <c r="Z132" s="143">
        <f ca="1">SUM(DemandTotal:CustomerTotal!Z132)</f>
        <v>0</v>
      </c>
      <c r="AB132" s="137">
        <f>'B - COS Results'!D150</f>
        <v>877</v>
      </c>
    </row>
    <row r="133" spans="1:28" outlineLevel="1">
      <c r="A133" s="113">
        <f>IF(ISBLANK('Input-Accounts'!A133),"",'Input-Accounts'!A133)</f>
        <v>113</v>
      </c>
      <c r="B133" s="17" t="str">
        <f>IF(ISBLANK('Input-Accounts'!B133),"",'Input-Accounts'!B133)</f>
        <v>Meter and house regulator expenses</v>
      </c>
      <c r="C133" s="113">
        <f>IF(ISBLANK('Input-Accounts'!C133),"",'Input-Accounts'!C133)</f>
        <v>878</v>
      </c>
      <c r="D133" s="143">
        <f>IF(ISBLANK('Input-Accounts'!D133),"",'Input-Accounts'!D133)</f>
        <v>-188318.40377745233</v>
      </c>
      <c r="E133" s="143">
        <f t="shared" ref="E133" ca="1" si="22">IFERROR(IF(D133="","",IF(D133=0,0,IF(ABS(D133-SUM($G133:$Z133))&lt;Check_Limit,0,1))),1)</f>
        <v>0</v>
      </c>
      <c r="F133" s="89"/>
      <c r="G133" s="143">
        <f ca="1">SUM(DemandTotal:CustomerTotal!G133)</f>
        <v>-122438.75213016965</v>
      </c>
      <c r="H133" s="143">
        <f ca="1">SUM(DemandTotal:CustomerTotal!H133)</f>
        <v>-48045.577071708081</v>
      </c>
      <c r="I133" s="143">
        <f ca="1">SUM(DemandTotal:CustomerTotal!I133)</f>
        <v>-5047.3449577709707</v>
      </c>
      <c r="J133" s="143">
        <f ca="1">SUM(DemandTotal:CustomerTotal!J133)</f>
        <v>-3214.0079803194112</v>
      </c>
      <c r="K133" s="143">
        <f ca="1">SUM(DemandTotal:CustomerTotal!K133)</f>
        <v>-327.45109221565792</v>
      </c>
      <c r="L133" s="143">
        <f ca="1">SUM(DemandTotal:CustomerTotal!L133)</f>
        <v>-8661.5337623057057</v>
      </c>
      <c r="M133" s="143">
        <f ca="1">SUM(DemandTotal:CustomerTotal!M133)</f>
        <v>-583.73678296288062</v>
      </c>
      <c r="N133" s="143">
        <f ca="1">SUM(DemandTotal:CustomerTotal!N133)</f>
        <v>0</v>
      </c>
      <c r="O133" s="143">
        <f ca="1">SUM(DemandTotal:CustomerTotal!O133)</f>
        <v>0</v>
      </c>
      <c r="P133" s="143">
        <f ca="1">SUM(DemandTotal:CustomerTotal!P133)</f>
        <v>0</v>
      </c>
      <c r="Q133" s="143">
        <f ca="1">SUM(DemandTotal:CustomerTotal!Q133)</f>
        <v>0</v>
      </c>
      <c r="R133" s="143">
        <f ca="1">SUM(DemandTotal:CustomerTotal!R133)</f>
        <v>0</v>
      </c>
      <c r="S133" s="143">
        <f ca="1">SUM(DemandTotal:CustomerTotal!S133)</f>
        <v>0</v>
      </c>
      <c r="T133" s="143">
        <f ca="1">SUM(DemandTotal:CustomerTotal!T133)</f>
        <v>0</v>
      </c>
      <c r="U133" s="143">
        <f ca="1">SUM(DemandTotal:CustomerTotal!U133)</f>
        <v>0</v>
      </c>
      <c r="V133" s="143">
        <f ca="1">SUM(DemandTotal:CustomerTotal!V133)</f>
        <v>0</v>
      </c>
      <c r="W133" s="143">
        <f ca="1">SUM(DemandTotal:CustomerTotal!W133)</f>
        <v>0</v>
      </c>
      <c r="X133" s="143">
        <f ca="1">SUM(DemandTotal:CustomerTotal!X133)</f>
        <v>0</v>
      </c>
      <c r="Y133" s="143">
        <f ca="1">SUM(DemandTotal:CustomerTotal!Y133)</f>
        <v>0</v>
      </c>
      <c r="Z133" s="143">
        <f ca="1">SUM(DemandTotal:CustomerTotal!Z133)</f>
        <v>0</v>
      </c>
      <c r="AB133" s="137">
        <f>'B - COS Results'!D151</f>
        <v>878</v>
      </c>
    </row>
    <row r="134" spans="1:28" outlineLevel="1">
      <c r="A134" s="113">
        <f>IF(ISBLANK('Input-Accounts'!A134),"",'Input-Accounts'!A134)</f>
        <v>114</v>
      </c>
      <c r="B134" s="17" t="str">
        <f>IF(ISBLANK('Input-Accounts'!B134),"",'Input-Accounts'!B134)</f>
        <v>Customer installations expenses</v>
      </c>
      <c r="C134" s="113">
        <f>IF(ISBLANK('Input-Accounts'!C134),"",'Input-Accounts'!C134)</f>
        <v>879</v>
      </c>
      <c r="D134" s="143">
        <f>IF(ISBLANK('Input-Accounts'!D134),"",'Input-Accounts'!D134)</f>
        <v>414885.26396664412</v>
      </c>
      <c r="E134" s="143">
        <f t="shared" ca="1" si="21"/>
        <v>0</v>
      </c>
      <c r="F134" s="89"/>
      <c r="G134" s="143">
        <f ca="1">SUM(DemandTotal:CustomerTotal!G134)</f>
        <v>279156.14086074353</v>
      </c>
      <c r="H134" s="143">
        <f ca="1">SUM(DemandTotal:CustomerTotal!H134)</f>
        <v>98893.556420329944</v>
      </c>
      <c r="I134" s="143">
        <f ca="1">SUM(DemandTotal:CustomerTotal!I134)</f>
        <v>10142.514977059192</v>
      </c>
      <c r="J134" s="143">
        <f ca="1">SUM(DemandTotal:CustomerTotal!J134)</f>
        <v>6720.8622440504605</v>
      </c>
      <c r="K134" s="143">
        <f ca="1">SUM(DemandTotal:CustomerTotal!K134)</f>
        <v>694.52758631626421</v>
      </c>
      <c r="L134" s="143">
        <f ca="1">SUM(DemandTotal:CustomerTotal!L134)</f>
        <v>18149.085638858869</v>
      </c>
      <c r="M134" s="143">
        <f ca="1">SUM(DemandTotal:CustomerTotal!M134)</f>
        <v>1128.5762392858837</v>
      </c>
      <c r="N134" s="143">
        <f ca="1">SUM(DemandTotal:CustomerTotal!N134)</f>
        <v>0</v>
      </c>
      <c r="O134" s="143">
        <f ca="1">SUM(DemandTotal:CustomerTotal!O134)</f>
        <v>0</v>
      </c>
      <c r="P134" s="143">
        <f ca="1">SUM(DemandTotal:CustomerTotal!P134)</f>
        <v>0</v>
      </c>
      <c r="Q134" s="143">
        <f ca="1">SUM(DemandTotal:CustomerTotal!Q134)</f>
        <v>0</v>
      </c>
      <c r="R134" s="143">
        <f ca="1">SUM(DemandTotal:CustomerTotal!R134)</f>
        <v>0</v>
      </c>
      <c r="S134" s="143">
        <f ca="1">SUM(DemandTotal:CustomerTotal!S134)</f>
        <v>0</v>
      </c>
      <c r="T134" s="143">
        <f ca="1">SUM(DemandTotal:CustomerTotal!T134)</f>
        <v>0</v>
      </c>
      <c r="U134" s="143">
        <f ca="1">SUM(DemandTotal:CustomerTotal!U134)</f>
        <v>0</v>
      </c>
      <c r="V134" s="143">
        <f ca="1">SUM(DemandTotal:CustomerTotal!V134)</f>
        <v>0</v>
      </c>
      <c r="W134" s="143">
        <f ca="1">SUM(DemandTotal:CustomerTotal!W134)</f>
        <v>0</v>
      </c>
      <c r="X134" s="143">
        <f ca="1">SUM(DemandTotal:CustomerTotal!X134)</f>
        <v>0</v>
      </c>
      <c r="Y134" s="143">
        <f ca="1">SUM(DemandTotal:CustomerTotal!Y134)</f>
        <v>0</v>
      </c>
      <c r="Z134" s="143">
        <f ca="1">SUM(DemandTotal:CustomerTotal!Z134)</f>
        <v>0</v>
      </c>
      <c r="AB134" s="137">
        <f>'B - COS Results'!D152</f>
        <v>879</v>
      </c>
    </row>
    <row r="135" spans="1:28" outlineLevel="1">
      <c r="A135" s="113">
        <f>IF(ISBLANK('Input-Accounts'!A135),"",'Input-Accounts'!A135)</f>
        <v>115</v>
      </c>
      <c r="B135" s="17" t="str">
        <f>IF(ISBLANK('Input-Accounts'!B135),"",'Input-Accounts'!B135)</f>
        <v>Other expenses</v>
      </c>
      <c r="C135" s="113">
        <f>IF(ISBLANK('Input-Accounts'!C135),"",'Input-Accounts'!C135)</f>
        <v>880</v>
      </c>
      <c r="D135" s="143">
        <f>IF(ISBLANK('Input-Accounts'!D135),"",'Input-Accounts'!D135)</f>
        <v>5659565.2497695787</v>
      </c>
      <c r="E135" s="143">
        <f t="shared" ca="1" si="21"/>
        <v>0</v>
      </c>
      <c r="F135" s="89"/>
      <c r="G135" s="143">
        <f ca="1">SUM(DemandTotal:CustomerTotal!G135)</f>
        <v>2743911.6613321849</v>
      </c>
      <c r="H135" s="143">
        <f ca="1">SUM(DemandTotal:CustomerTotal!H135)</f>
        <v>1138068.8543844903</v>
      </c>
      <c r="I135" s="143">
        <f ca="1">SUM(DemandTotal:CustomerTotal!I135)</f>
        <v>114860.99017237853</v>
      </c>
      <c r="J135" s="143">
        <f ca="1">SUM(DemandTotal:CustomerTotal!J135)</f>
        <v>128327.99389712639</v>
      </c>
      <c r="K135" s="143">
        <f ca="1">SUM(DemandTotal:CustomerTotal!K135)</f>
        <v>7660.2662098546407</v>
      </c>
      <c r="L135" s="143">
        <f ca="1">SUM(DemandTotal:CustomerTotal!L135)</f>
        <v>1400902.1617659284</v>
      </c>
      <c r="M135" s="143">
        <f ca="1">SUM(DemandTotal:CustomerTotal!M135)</f>
        <v>125833.32200761665</v>
      </c>
      <c r="N135" s="143">
        <f ca="1">SUM(DemandTotal:CustomerTotal!N135)</f>
        <v>0</v>
      </c>
      <c r="O135" s="143">
        <f ca="1">SUM(DemandTotal:CustomerTotal!O135)</f>
        <v>0</v>
      </c>
      <c r="P135" s="143">
        <f ca="1">SUM(DemandTotal:CustomerTotal!P135)</f>
        <v>0</v>
      </c>
      <c r="Q135" s="143">
        <f ca="1">SUM(DemandTotal:CustomerTotal!Q135)</f>
        <v>0</v>
      </c>
      <c r="R135" s="143">
        <f ca="1">SUM(DemandTotal:CustomerTotal!R135)</f>
        <v>0</v>
      </c>
      <c r="S135" s="143">
        <f ca="1">SUM(DemandTotal:CustomerTotal!S135)</f>
        <v>0</v>
      </c>
      <c r="T135" s="143">
        <f ca="1">SUM(DemandTotal:CustomerTotal!T135)</f>
        <v>0</v>
      </c>
      <c r="U135" s="143">
        <f ca="1">SUM(DemandTotal:CustomerTotal!U135)</f>
        <v>0</v>
      </c>
      <c r="V135" s="143">
        <f ca="1">SUM(DemandTotal:CustomerTotal!V135)</f>
        <v>0</v>
      </c>
      <c r="W135" s="143">
        <f ca="1">SUM(DemandTotal:CustomerTotal!W135)</f>
        <v>0</v>
      </c>
      <c r="X135" s="143">
        <f ca="1">SUM(DemandTotal:CustomerTotal!X135)</f>
        <v>0</v>
      </c>
      <c r="Y135" s="143">
        <f ca="1">SUM(DemandTotal:CustomerTotal!Y135)</f>
        <v>0</v>
      </c>
      <c r="Z135" s="143">
        <f ca="1">SUM(DemandTotal:CustomerTotal!Z135)</f>
        <v>0</v>
      </c>
      <c r="AB135" s="137">
        <f>'B - COS Results'!D153</f>
        <v>880</v>
      </c>
    </row>
    <row r="136" spans="1:28" outlineLevel="1">
      <c r="A136" s="113">
        <f>IF(ISBLANK('Input-Accounts'!A136),"",'Input-Accounts'!A136)</f>
        <v>116</v>
      </c>
      <c r="B136" s="17" t="str">
        <f>IF(ISBLANK('Input-Accounts'!B136),"",'Input-Accounts'!B136)</f>
        <v>Rents</v>
      </c>
      <c r="C136" s="113">
        <f>IF(ISBLANK('Input-Accounts'!C136),"",'Input-Accounts'!C136)</f>
        <v>881</v>
      </c>
      <c r="D136" s="143">
        <f>IF(ISBLANK('Input-Accounts'!D136),"",'Input-Accounts'!D136)</f>
        <v>220217.55420740417</v>
      </c>
      <c r="E136" s="143">
        <f t="shared" ca="1" si="21"/>
        <v>0</v>
      </c>
      <c r="F136" s="89"/>
      <c r="G136" s="143">
        <f ca="1">SUM(DemandTotal:CustomerTotal!G136)</f>
        <v>106767.4791883264</v>
      </c>
      <c r="H136" s="143">
        <f ca="1">SUM(DemandTotal:CustomerTotal!H136)</f>
        <v>44283.037401570487</v>
      </c>
      <c r="I136" s="143">
        <f ca="1">SUM(DemandTotal:CustomerTotal!I136)</f>
        <v>4469.3196762121815</v>
      </c>
      <c r="J136" s="143">
        <f ca="1">SUM(DemandTotal:CustomerTotal!J136)</f>
        <v>4993.3300006601085</v>
      </c>
      <c r="K136" s="143">
        <f ca="1">SUM(DemandTotal:CustomerTotal!K136)</f>
        <v>298.06619675963481</v>
      </c>
      <c r="L136" s="143">
        <f ca="1">SUM(DemandTotal:CustomerTotal!L136)</f>
        <v>54510.061132437389</v>
      </c>
      <c r="M136" s="143">
        <f ca="1">SUM(DemandTotal:CustomerTotal!M136)</f>
        <v>4896.2606114380014</v>
      </c>
      <c r="N136" s="143">
        <f ca="1">SUM(DemandTotal:CustomerTotal!N136)</f>
        <v>0</v>
      </c>
      <c r="O136" s="143">
        <f ca="1">SUM(DemandTotal:CustomerTotal!O136)</f>
        <v>0</v>
      </c>
      <c r="P136" s="143">
        <f ca="1">SUM(DemandTotal:CustomerTotal!P136)</f>
        <v>0</v>
      </c>
      <c r="Q136" s="143">
        <f ca="1">SUM(DemandTotal:CustomerTotal!Q136)</f>
        <v>0</v>
      </c>
      <c r="R136" s="143">
        <f ca="1">SUM(DemandTotal:CustomerTotal!R136)</f>
        <v>0</v>
      </c>
      <c r="S136" s="143">
        <f ca="1">SUM(DemandTotal:CustomerTotal!S136)</f>
        <v>0</v>
      </c>
      <c r="T136" s="143">
        <f ca="1">SUM(DemandTotal:CustomerTotal!T136)</f>
        <v>0</v>
      </c>
      <c r="U136" s="143">
        <f ca="1">SUM(DemandTotal:CustomerTotal!U136)</f>
        <v>0</v>
      </c>
      <c r="V136" s="143">
        <f ca="1">SUM(DemandTotal:CustomerTotal!V136)</f>
        <v>0</v>
      </c>
      <c r="W136" s="143">
        <f ca="1">SUM(DemandTotal:CustomerTotal!W136)</f>
        <v>0</v>
      </c>
      <c r="X136" s="143">
        <f ca="1">SUM(DemandTotal:CustomerTotal!X136)</f>
        <v>0</v>
      </c>
      <c r="Y136" s="143">
        <f ca="1">SUM(DemandTotal:CustomerTotal!Y136)</f>
        <v>0</v>
      </c>
      <c r="Z136" s="143">
        <f ca="1">SUM(DemandTotal:CustomerTotal!Z136)</f>
        <v>0</v>
      </c>
      <c r="AB136" s="137">
        <f>'B - COS Results'!D154</f>
        <v>881</v>
      </c>
    </row>
    <row r="137" spans="1:28" outlineLevel="1">
      <c r="A137" s="113">
        <f>IF(ISBLANK('Input-Accounts'!A137),"",'Input-Accounts'!A137)</f>
        <v>117</v>
      </c>
      <c r="B137" s="79" t="str">
        <f>IF(ISBLANK('Input-Accounts'!B137),"",'Input-Accounts'!B137)</f>
        <v>Subtotal - Distribution Operation Expenses</v>
      </c>
      <c r="C137" s="113" t="str">
        <f>IF(ISBLANK('Input-Accounts'!C137),"",'Input-Accounts'!C137)</f>
        <v/>
      </c>
      <c r="D137" s="144">
        <f>IF(ISBLANK('Input-Accounts'!D137),"",'Input-Accounts'!D137)</f>
        <v>13891117.09434511</v>
      </c>
      <c r="E137" s="143">
        <f t="shared" ca="1" si="21"/>
        <v>0</v>
      </c>
      <c r="G137" s="144">
        <f ca="1">SUM(DemandTotal:CustomerTotal!G137)</f>
        <v>6115262.2754030414</v>
      </c>
      <c r="H137" s="144">
        <f ca="1">SUM(DemandTotal:CustomerTotal!H137)</f>
        <v>2874184.1819759402</v>
      </c>
      <c r="I137" s="144">
        <f ca="1">SUM(DemandTotal:CustomerTotal!I137)</f>
        <v>318729.96633824741</v>
      </c>
      <c r="J137" s="144">
        <f ca="1">SUM(DemandTotal:CustomerTotal!J137)</f>
        <v>318844.00672400743</v>
      </c>
      <c r="K137" s="144">
        <f ca="1">SUM(DemandTotal:CustomerTotal!K137)</f>
        <v>20196.476867457699</v>
      </c>
      <c r="L137" s="144">
        <f ca="1">SUM(DemandTotal:CustomerTotal!L137)</f>
        <v>3706378.0408495292</v>
      </c>
      <c r="M137" s="144">
        <f ca="1">SUM(DemandTotal:CustomerTotal!M137)</f>
        <v>537522.14618688705</v>
      </c>
      <c r="N137" s="144">
        <f ca="1">SUM(DemandTotal:CustomerTotal!N137)</f>
        <v>0</v>
      </c>
      <c r="O137" s="144">
        <f ca="1">SUM(DemandTotal:CustomerTotal!O137)</f>
        <v>0</v>
      </c>
      <c r="P137" s="144">
        <f ca="1">SUM(DemandTotal:CustomerTotal!P137)</f>
        <v>0</v>
      </c>
      <c r="Q137" s="144">
        <f ca="1">SUM(DemandTotal:CustomerTotal!Q137)</f>
        <v>0</v>
      </c>
      <c r="R137" s="144">
        <f ca="1">SUM(DemandTotal:CustomerTotal!R137)</f>
        <v>0</v>
      </c>
      <c r="S137" s="144">
        <f ca="1">SUM(DemandTotal:CustomerTotal!S137)</f>
        <v>0</v>
      </c>
      <c r="T137" s="144">
        <f ca="1">SUM(DemandTotal:CustomerTotal!T137)</f>
        <v>0</v>
      </c>
      <c r="U137" s="144">
        <f ca="1">SUM(DemandTotal:CustomerTotal!U137)</f>
        <v>0</v>
      </c>
      <c r="V137" s="144">
        <f ca="1">SUM(DemandTotal:CustomerTotal!V137)</f>
        <v>0</v>
      </c>
      <c r="W137" s="144">
        <f ca="1">SUM(DemandTotal:CustomerTotal!W137)</f>
        <v>0</v>
      </c>
      <c r="X137" s="144">
        <f ca="1">SUM(DemandTotal:CustomerTotal!X137)</f>
        <v>0</v>
      </c>
      <c r="Y137" s="144">
        <f ca="1">SUM(DemandTotal:CustomerTotal!Y137)</f>
        <v>0</v>
      </c>
      <c r="Z137" s="144">
        <f ca="1">SUM(DemandTotal:CustomerTotal!Z137)</f>
        <v>0</v>
      </c>
    </row>
    <row r="138" spans="1:28" outlineLevel="1">
      <c r="A138" s="113" t="str">
        <f>IF(ISBLANK('Input-Accounts'!A138),"",'Input-Accounts'!A138)</f>
        <v/>
      </c>
      <c r="B138" s="79" t="str">
        <f>IF(ISBLANK('Input-Accounts'!B138),"",'Input-Accounts'!B138)</f>
        <v/>
      </c>
      <c r="D138" s="143"/>
      <c r="E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</row>
    <row r="139" spans="1:28" outlineLevel="1">
      <c r="A139" s="113">
        <f>IF(ISBLANK('Input-Accounts'!A139),"",'Input-Accounts'!A139)</f>
        <v>118</v>
      </c>
      <c r="B139" s="81" t="str">
        <f>IF(ISBLANK('Input-Accounts'!B139),"",'Input-Accounts'!B139)</f>
        <v>Distribution Maintenance Expenses</v>
      </c>
      <c r="D139" s="143"/>
      <c r="E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</row>
    <row r="140" spans="1:28" outlineLevel="1">
      <c r="A140" s="113">
        <f>IF(ISBLANK('Input-Accounts'!A140),"",'Input-Accounts'!A140)</f>
        <v>119</v>
      </c>
      <c r="B140" s="17" t="str">
        <f>IF(ISBLANK('Input-Accounts'!B140),"",'Input-Accounts'!B140)</f>
        <v>Maintenance supervision and engineering</v>
      </c>
      <c r="C140" s="113">
        <f>IF(ISBLANK('Input-Accounts'!C140),"",'Input-Accounts'!C140)</f>
        <v>885</v>
      </c>
      <c r="D140" s="143">
        <f>IF(ISBLANK('Input-Accounts'!D140),"",'Input-Accounts'!D140)</f>
        <v>1122710.0525362908</v>
      </c>
      <c r="E140" s="143">
        <f t="shared" ref="E140:E150" ca="1" si="23">IFERROR(IF(D140="","",IF(D140=0,0,IF(ABS(D140-SUM($G140:$Z140))&lt;Check_Limit,0,1))),1)</f>
        <v>0</v>
      </c>
      <c r="F140" s="89"/>
      <c r="G140" s="143">
        <f ca="1">SUM(DemandTotal:CustomerTotal!G140)</f>
        <v>487593.3749816913</v>
      </c>
      <c r="H140" s="143">
        <f ca="1">SUM(DemandTotal:CustomerTotal!H140)</f>
        <v>239132.09237548668</v>
      </c>
      <c r="I140" s="143">
        <f ca="1">SUM(DemandTotal:CustomerTotal!I140)</f>
        <v>26230.761675518268</v>
      </c>
      <c r="J140" s="143">
        <f ca="1">SUM(DemandTotal:CustomerTotal!J140)</f>
        <v>26721.883981934065</v>
      </c>
      <c r="K140" s="143">
        <f ca="1">SUM(DemandTotal:CustomerTotal!K140)</f>
        <v>1699.7596247825959</v>
      </c>
      <c r="L140" s="143">
        <f ca="1">SUM(DemandTotal:CustomerTotal!L140)</f>
        <v>303091.86844646151</v>
      </c>
      <c r="M140" s="143">
        <f ca="1">SUM(DemandTotal:CustomerTotal!M140)</f>
        <v>38240.311450416419</v>
      </c>
      <c r="N140" s="143">
        <f ca="1">SUM(DemandTotal:CustomerTotal!N140)</f>
        <v>0</v>
      </c>
      <c r="O140" s="143">
        <f ca="1">SUM(DemandTotal:CustomerTotal!O140)</f>
        <v>0</v>
      </c>
      <c r="P140" s="143">
        <f ca="1">SUM(DemandTotal:CustomerTotal!P140)</f>
        <v>0</v>
      </c>
      <c r="Q140" s="143">
        <f ca="1">SUM(DemandTotal:CustomerTotal!Q140)</f>
        <v>0</v>
      </c>
      <c r="R140" s="143">
        <f ca="1">SUM(DemandTotal:CustomerTotal!R140)</f>
        <v>0</v>
      </c>
      <c r="S140" s="143">
        <f ca="1">SUM(DemandTotal:CustomerTotal!S140)</f>
        <v>0</v>
      </c>
      <c r="T140" s="143">
        <f ca="1">SUM(DemandTotal:CustomerTotal!T140)</f>
        <v>0</v>
      </c>
      <c r="U140" s="143">
        <f ca="1">SUM(DemandTotal:CustomerTotal!U140)</f>
        <v>0</v>
      </c>
      <c r="V140" s="143">
        <f ca="1">SUM(DemandTotal:CustomerTotal!V140)</f>
        <v>0</v>
      </c>
      <c r="W140" s="143">
        <f ca="1">SUM(DemandTotal:CustomerTotal!W140)</f>
        <v>0</v>
      </c>
      <c r="X140" s="143">
        <f ca="1">SUM(DemandTotal:CustomerTotal!X140)</f>
        <v>0</v>
      </c>
      <c r="Y140" s="143">
        <f ca="1">SUM(DemandTotal:CustomerTotal!Y140)</f>
        <v>0</v>
      </c>
      <c r="Z140" s="143">
        <f ca="1">SUM(DemandTotal:CustomerTotal!Z140)</f>
        <v>0</v>
      </c>
      <c r="AB140" s="137">
        <f>'B - COS Results'!D156</f>
        <v>885</v>
      </c>
    </row>
    <row r="141" spans="1:28" outlineLevel="1">
      <c r="A141" s="113">
        <f>IF(ISBLANK('Input-Accounts'!A141),"",'Input-Accounts'!A141)</f>
        <v>120</v>
      </c>
      <c r="B141" s="17" t="str">
        <f>IF(ISBLANK('Input-Accounts'!B141),"",'Input-Accounts'!B141)</f>
        <v>Structures &amp; Improvements</v>
      </c>
      <c r="C141" s="113">
        <f>IF(ISBLANK('Input-Accounts'!C141),"",'Input-Accounts'!C141)</f>
        <v>886</v>
      </c>
      <c r="D141" s="143">
        <f>IF(ISBLANK('Input-Accounts'!D141),"",'Input-Accounts'!D141)</f>
        <v>5260.7816511352212</v>
      </c>
      <c r="E141" s="143">
        <f t="shared" ca="1" si="23"/>
        <v>0</v>
      </c>
      <c r="F141" s="89"/>
      <c r="G141" s="143">
        <f ca="1">SUM(DemandTotal:CustomerTotal!G141)</f>
        <v>2550.5704914100997</v>
      </c>
      <c r="H141" s="143">
        <f ca="1">SUM(DemandTotal:CustomerTotal!H141)</f>
        <v>1057.8783851141511</v>
      </c>
      <c r="I141" s="143">
        <f ca="1">SUM(DemandTotal:CustomerTotal!I141)</f>
        <v>106.76766904572281</v>
      </c>
      <c r="J141" s="143">
        <f ca="1">SUM(DemandTotal:CustomerTotal!J141)</f>
        <v>119.28576239110967</v>
      </c>
      <c r="K141" s="143">
        <f ca="1">SUM(DemandTotal:CustomerTotal!K141)</f>
        <v>7.1205094633823958</v>
      </c>
      <c r="L141" s="143">
        <f ca="1">SUM(DemandTotal:CustomerTotal!L141)</f>
        <v>1302.1919639417383</v>
      </c>
      <c r="M141" s="143">
        <f ca="1">SUM(DemandTotal:CustomerTotal!M141)</f>
        <v>116.96686976901825</v>
      </c>
      <c r="N141" s="143">
        <f ca="1">SUM(DemandTotal:CustomerTotal!N141)</f>
        <v>0</v>
      </c>
      <c r="O141" s="143">
        <f ca="1">SUM(DemandTotal:CustomerTotal!O141)</f>
        <v>0</v>
      </c>
      <c r="P141" s="143">
        <f ca="1">SUM(DemandTotal:CustomerTotal!P141)</f>
        <v>0</v>
      </c>
      <c r="Q141" s="143">
        <f ca="1">SUM(DemandTotal:CustomerTotal!Q141)</f>
        <v>0</v>
      </c>
      <c r="R141" s="143">
        <f ca="1">SUM(DemandTotal:CustomerTotal!R141)</f>
        <v>0</v>
      </c>
      <c r="S141" s="143">
        <f ca="1">SUM(DemandTotal:CustomerTotal!S141)</f>
        <v>0</v>
      </c>
      <c r="T141" s="143">
        <f ca="1">SUM(DemandTotal:CustomerTotal!T141)</f>
        <v>0</v>
      </c>
      <c r="U141" s="143">
        <f ca="1">SUM(DemandTotal:CustomerTotal!U141)</f>
        <v>0</v>
      </c>
      <c r="V141" s="143">
        <f ca="1">SUM(DemandTotal:CustomerTotal!V141)</f>
        <v>0</v>
      </c>
      <c r="W141" s="143">
        <f ca="1">SUM(DemandTotal:CustomerTotal!W141)</f>
        <v>0</v>
      </c>
      <c r="X141" s="143">
        <f ca="1">SUM(DemandTotal:CustomerTotal!X141)</f>
        <v>0</v>
      </c>
      <c r="Y141" s="143">
        <f ca="1">SUM(DemandTotal:CustomerTotal!Y141)</f>
        <v>0</v>
      </c>
      <c r="Z141" s="143">
        <f ca="1">SUM(DemandTotal:CustomerTotal!Z141)</f>
        <v>0</v>
      </c>
      <c r="AB141" s="137">
        <f>'B - COS Results'!D157</f>
        <v>886</v>
      </c>
    </row>
    <row r="142" spans="1:28" outlineLevel="1">
      <c r="A142" s="113">
        <f>IF(ISBLANK('Input-Accounts'!A142),"",'Input-Accounts'!A142)</f>
        <v>121</v>
      </c>
      <c r="B142" s="17" t="str">
        <f>IF(ISBLANK('Input-Accounts'!B142),"",'Input-Accounts'!B142)</f>
        <v>Maintenance of mains</v>
      </c>
      <c r="C142" s="113">
        <f>IF(ISBLANK('Input-Accounts'!C142),"",'Input-Accounts'!C142)</f>
        <v>887</v>
      </c>
      <c r="D142" s="143">
        <f>IF(ISBLANK('Input-Accounts'!D142),"",'Input-Accounts'!D142)</f>
        <v>4809860.560562415</v>
      </c>
      <c r="E142" s="143">
        <f t="shared" ca="1" si="23"/>
        <v>0</v>
      </c>
      <c r="F142" s="89"/>
      <c r="G142" s="143">
        <f ca="1">SUM(DemandTotal:CustomerTotal!G142)</f>
        <v>1592370.625551129</v>
      </c>
      <c r="H142" s="143">
        <f ca="1">SUM(DemandTotal:CustomerTotal!H142)</f>
        <v>1097862.4008491186</v>
      </c>
      <c r="I142" s="143">
        <f ca="1">SUM(DemandTotal:CustomerTotal!I142)</f>
        <v>123533.03370115394</v>
      </c>
      <c r="J142" s="143">
        <f ca="1">SUM(DemandTotal:CustomerTotal!J142)</f>
        <v>157981.46501158481</v>
      </c>
      <c r="K142" s="143">
        <f ca="1">SUM(DemandTotal:CustomerTotal!K142)</f>
        <v>8653.3642223778315</v>
      </c>
      <c r="L142" s="143">
        <f ca="1">SUM(DemandTotal:CustomerTotal!L142)</f>
        <v>1718227.6904650338</v>
      </c>
      <c r="M142" s="143">
        <f ca="1">SUM(DemandTotal:CustomerTotal!M142)</f>
        <v>111231.98076201737</v>
      </c>
      <c r="N142" s="143">
        <f ca="1">SUM(DemandTotal:CustomerTotal!N142)</f>
        <v>0</v>
      </c>
      <c r="O142" s="143">
        <f ca="1">SUM(DemandTotal:CustomerTotal!O142)</f>
        <v>0</v>
      </c>
      <c r="P142" s="143">
        <f ca="1">SUM(DemandTotal:CustomerTotal!P142)</f>
        <v>0</v>
      </c>
      <c r="Q142" s="143">
        <f ca="1">SUM(DemandTotal:CustomerTotal!Q142)</f>
        <v>0</v>
      </c>
      <c r="R142" s="143">
        <f ca="1">SUM(DemandTotal:CustomerTotal!R142)</f>
        <v>0</v>
      </c>
      <c r="S142" s="143">
        <f ca="1">SUM(DemandTotal:CustomerTotal!S142)</f>
        <v>0</v>
      </c>
      <c r="T142" s="143">
        <f ca="1">SUM(DemandTotal:CustomerTotal!T142)</f>
        <v>0</v>
      </c>
      <c r="U142" s="143">
        <f ca="1">SUM(DemandTotal:CustomerTotal!U142)</f>
        <v>0</v>
      </c>
      <c r="V142" s="143">
        <f ca="1">SUM(DemandTotal:CustomerTotal!V142)</f>
        <v>0</v>
      </c>
      <c r="W142" s="143">
        <f ca="1">SUM(DemandTotal:CustomerTotal!W142)</f>
        <v>0</v>
      </c>
      <c r="X142" s="143">
        <f ca="1">SUM(DemandTotal:CustomerTotal!X142)</f>
        <v>0</v>
      </c>
      <c r="Y142" s="143">
        <f ca="1">SUM(DemandTotal:CustomerTotal!Y142)</f>
        <v>0</v>
      </c>
      <c r="Z142" s="143">
        <f ca="1">SUM(DemandTotal:CustomerTotal!Z142)</f>
        <v>0</v>
      </c>
      <c r="AB142" s="137">
        <f>'B - COS Results'!D158</f>
        <v>887</v>
      </c>
    </row>
    <row r="143" spans="1:28" outlineLevel="1">
      <c r="A143" s="113">
        <f>IF(ISBLANK('Input-Accounts'!A143),"",'Input-Accounts'!A143)</f>
        <v>122</v>
      </c>
      <c r="B143" s="17" t="str">
        <f>IF(ISBLANK('Input-Accounts'!B143),"",'Input-Accounts'!B143)</f>
        <v>Compressor Station</v>
      </c>
      <c r="C143" s="113">
        <f>IF(ISBLANK('Input-Accounts'!C143),"",'Input-Accounts'!C143)</f>
        <v>888</v>
      </c>
      <c r="D143" s="143">
        <f>IF(ISBLANK('Input-Accounts'!D143),"",'Input-Accounts'!D143)</f>
        <v>484351.09259738587</v>
      </c>
      <c r="E143" s="143">
        <f t="shared" ca="1" si="23"/>
        <v>0</v>
      </c>
      <c r="F143" s="89"/>
      <c r="G143" s="143">
        <f ca="1">SUM(DemandTotal:CustomerTotal!G143)</f>
        <v>89701.893888700695</v>
      </c>
      <c r="H143" s="143">
        <f ca="1">SUM(DemandTotal:CustomerTotal!H143)</f>
        <v>61539.39691314692</v>
      </c>
      <c r="I143" s="143">
        <f ca="1">SUM(DemandTotal:CustomerTotal!I143)</f>
        <v>6687.1276527897144</v>
      </c>
      <c r="J143" s="143">
        <f ca="1">SUM(DemandTotal:CustomerTotal!J143)</f>
        <v>8406.7053612688196</v>
      </c>
      <c r="K143" s="143">
        <f ca="1">SUM(DemandTotal:CustomerTotal!K143)</f>
        <v>830.66744513931894</v>
      </c>
      <c r="L143" s="143">
        <f ca="1">SUM(DemandTotal:CustomerTotal!L143)</f>
        <v>256866.39601831636</v>
      </c>
      <c r="M143" s="143">
        <f ca="1">SUM(DemandTotal:CustomerTotal!M143)</f>
        <v>60318.905318024088</v>
      </c>
      <c r="N143" s="143">
        <f ca="1">SUM(DemandTotal:CustomerTotal!N143)</f>
        <v>0</v>
      </c>
      <c r="O143" s="143">
        <f ca="1">SUM(DemandTotal:CustomerTotal!O143)</f>
        <v>0</v>
      </c>
      <c r="P143" s="143">
        <f ca="1">SUM(DemandTotal:CustomerTotal!P143)</f>
        <v>0</v>
      </c>
      <c r="Q143" s="143">
        <f ca="1">SUM(DemandTotal:CustomerTotal!Q143)</f>
        <v>0</v>
      </c>
      <c r="R143" s="143">
        <f ca="1">SUM(DemandTotal:CustomerTotal!R143)</f>
        <v>0</v>
      </c>
      <c r="S143" s="143">
        <f ca="1">SUM(DemandTotal:CustomerTotal!S143)</f>
        <v>0</v>
      </c>
      <c r="T143" s="143">
        <f ca="1">SUM(DemandTotal:CustomerTotal!T143)</f>
        <v>0</v>
      </c>
      <c r="U143" s="143">
        <f ca="1">SUM(DemandTotal:CustomerTotal!U143)</f>
        <v>0</v>
      </c>
      <c r="V143" s="143">
        <f ca="1">SUM(DemandTotal:CustomerTotal!V143)</f>
        <v>0</v>
      </c>
      <c r="W143" s="143">
        <f ca="1">SUM(DemandTotal:CustomerTotal!W143)</f>
        <v>0</v>
      </c>
      <c r="X143" s="143">
        <f ca="1">SUM(DemandTotal:CustomerTotal!X143)</f>
        <v>0</v>
      </c>
      <c r="Y143" s="143">
        <f ca="1">SUM(DemandTotal:CustomerTotal!Y143)</f>
        <v>0</v>
      </c>
      <c r="Z143" s="143">
        <f ca="1">SUM(DemandTotal:CustomerTotal!Z143)</f>
        <v>0</v>
      </c>
      <c r="AB143" s="137">
        <f>'B - COS Results'!D159</f>
        <v>888</v>
      </c>
    </row>
    <row r="144" spans="1:28" outlineLevel="1">
      <c r="A144" s="113">
        <f>IF(ISBLANK('Input-Accounts'!A144),"",'Input-Accounts'!A144)</f>
        <v>123</v>
      </c>
      <c r="B144" s="17" t="str">
        <f>IF(ISBLANK('Input-Accounts'!B144),"",'Input-Accounts'!B144)</f>
        <v>Maintenance of M&amp;R station equipment—General</v>
      </c>
      <c r="C144" s="113">
        <f>IF(ISBLANK('Input-Accounts'!C144),"",'Input-Accounts'!C144)</f>
        <v>889</v>
      </c>
      <c r="D144" s="143">
        <f>IF(ISBLANK('Input-Accounts'!D144),"",'Input-Accounts'!D144)</f>
        <v>299913.80627510289</v>
      </c>
      <c r="E144" s="143">
        <f t="shared" ca="1" si="23"/>
        <v>0</v>
      </c>
      <c r="F144" s="89"/>
      <c r="G144" s="143">
        <f ca="1">SUM(DemandTotal:CustomerTotal!G144)</f>
        <v>55544.081220042681</v>
      </c>
      <c r="H144" s="143">
        <f ca="1">SUM(DemandTotal:CustomerTotal!H144)</f>
        <v>38105.65320524235</v>
      </c>
      <c r="I144" s="143">
        <f ca="1">SUM(DemandTotal:CustomerTotal!I144)</f>
        <v>4140.7192799764571</v>
      </c>
      <c r="J144" s="143">
        <f ca="1">SUM(DemandTotal:CustomerTotal!J144)</f>
        <v>5205.4946126182294</v>
      </c>
      <c r="K144" s="143">
        <f ca="1">SUM(DemandTotal:CustomerTotal!K144)</f>
        <v>514.3554727719694</v>
      </c>
      <c r="L144" s="143">
        <f ca="1">SUM(DemandTotal:CustomerTotal!L144)</f>
        <v>159053.58677090547</v>
      </c>
      <c r="M144" s="143">
        <f ca="1">SUM(DemandTotal:CustomerTotal!M144)</f>
        <v>37349.915713545743</v>
      </c>
      <c r="N144" s="143">
        <f ca="1">SUM(DemandTotal:CustomerTotal!N144)</f>
        <v>0</v>
      </c>
      <c r="O144" s="143">
        <f ca="1">SUM(DemandTotal:CustomerTotal!O144)</f>
        <v>0</v>
      </c>
      <c r="P144" s="143">
        <f ca="1">SUM(DemandTotal:CustomerTotal!P144)</f>
        <v>0</v>
      </c>
      <c r="Q144" s="143">
        <f ca="1">SUM(DemandTotal:CustomerTotal!Q144)</f>
        <v>0</v>
      </c>
      <c r="R144" s="143">
        <f ca="1">SUM(DemandTotal:CustomerTotal!R144)</f>
        <v>0</v>
      </c>
      <c r="S144" s="143">
        <f ca="1">SUM(DemandTotal:CustomerTotal!S144)</f>
        <v>0</v>
      </c>
      <c r="T144" s="143">
        <f ca="1">SUM(DemandTotal:CustomerTotal!T144)</f>
        <v>0</v>
      </c>
      <c r="U144" s="143">
        <f ca="1">SUM(DemandTotal:CustomerTotal!U144)</f>
        <v>0</v>
      </c>
      <c r="V144" s="143">
        <f ca="1">SUM(DemandTotal:CustomerTotal!V144)</f>
        <v>0</v>
      </c>
      <c r="W144" s="143">
        <f ca="1">SUM(DemandTotal:CustomerTotal!W144)</f>
        <v>0</v>
      </c>
      <c r="X144" s="143">
        <f ca="1">SUM(DemandTotal:CustomerTotal!X144)</f>
        <v>0</v>
      </c>
      <c r="Y144" s="143">
        <f ca="1">SUM(DemandTotal:CustomerTotal!Y144)</f>
        <v>0</v>
      </c>
      <c r="Z144" s="143">
        <f ca="1">SUM(DemandTotal:CustomerTotal!Z144)</f>
        <v>0</v>
      </c>
      <c r="AB144" s="137">
        <f>'B - COS Results'!D160</f>
        <v>889</v>
      </c>
    </row>
    <row r="145" spans="1:28" outlineLevel="1">
      <c r="A145" s="113">
        <f>IF(ISBLANK('Input-Accounts'!A145),"",'Input-Accounts'!A145)</f>
        <v>124</v>
      </c>
      <c r="B145" s="17" t="str">
        <f>IF(ISBLANK('Input-Accounts'!B145),"",'Input-Accounts'!B145)</f>
        <v>Maintenance of M&amp;R station equipment—Industrial</v>
      </c>
      <c r="C145" s="113">
        <f>IF(ISBLANK('Input-Accounts'!C145),"",'Input-Accounts'!C145)</f>
        <v>890</v>
      </c>
      <c r="D145" s="143">
        <f>IF(ISBLANK('Input-Accounts'!D145),"",'Input-Accounts'!D145)</f>
        <v>370680.59663182276</v>
      </c>
      <c r="E145" s="143">
        <f t="shared" ref="E145" ca="1" si="24">IFERROR(IF(D145="","",IF(D145=0,0,IF(ABS(D145-SUM($G145:$Z145))&lt;Check_Limit,0,1))),1)</f>
        <v>0</v>
      </c>
      <c r="F145" s="89"/>
      <c r="G145" s="143">
        <f ca="1">SUM(DemandTotal:CustomerTotal!G145)</f>
        <v>0</v>
      </c>
      <c r="H145" s="143">
        <f ca="1">SUM(DemandTotal:CustomerTotal!H145)</f>
        <v>142747.80603610887</v>
      </c>
      <c r="I145" s="143">
        <f ca="1">SUM(DemandTotal:CustomerTotal!I145)</f>
        <v>27741.690742818093</v>
      </c>
      <c r="J145" s="143">
        <f ca="1">SUM(DemandTotal:CustomerTotal!J145)</f>
        <v>8402.2429801044327</v>
      </c>
      <c r="K145" s="143">
        <f ca="1">SUM(DemandTotal:CustomerTotal!K145)</f>
        <v>549.45931562899989</v>
      </c>
      <c r="L145" s="143">
        <f ca="1">SUM(DemandTotal:CustomerTotal!L145)</f>
        <v>107160.94669906622</v>
      </c>
      <c r="M145" s="143">
        <f ca="1">SUM(DemandTotal:CustomerTotal!M145)</f>
        <v>84078.450858096126</v>
      </c>
      <c r="N145" s="143">
        <f ca="1">SUM(DemandTotal:CustomerTotal!N145)</f>
        <v>0</v>
      </c>
      <c r="O145" s="143">
        <f ca="1">SUM(DemandTotal:CustomerTotal!O145)</f>
        <v>0</v>
      </c>
      <c r="P145" s="143">
        <f ca="1">SUM(DemandTotal:CustomerTotal!P145)</f>
        <v>0</v>
      </c>
      <c r="Q145" s="143">
        <f ca="1">SUM(DemandTotal:CustomerTotal!Q145)</f>
        <v>0</v>
      </c>
      <c r="R145" s="143">
        <f ca="1">SUM(DemandTotal:CustomerTotal!R145)</f>
        <v>0</v>
      </c>
      <c r="S145" s="143">
        <f ca="1">SUM(DemandTotal:CustomerTotal!S145)</f>
        <v>0</v>
      </c>
      <c r="T145" s="143">
        <f ca="1">SUM(DemandTotal:CustomerTotal!T145)</f>
        <v>0</v>
      </c>
      <c r="U145" s="143">
        <f ca="1">SUM(DemandTotal:CustomerTotal!U145)</f>
        <v>0</v>
      </c>
      <c r="V145" s="143">
        <f ca="1">SUM(DemandTotal:CustomerTotal!V145)</f>
        <v>0</v>
      </c>
      <c r="W145" s="143">
        <f ca="1">SUM(DemandTotal:CustomerTotal!W145)</f>
        <v>0</v>
      </c>
      <c r="X145" s="143">
        <f ca="1">SUM(DemandTotal:CustomerTotal!X145)</f>
        <v>0</v>
      </c>
      <c r="Y145" s="143">
        <f ca="1">SUM(DemandTotal:CustomerTotal!Y145)</f>
        <v>0</v>
      </c>
      <c r="Z145" s="143">
        <f ca="1">SUM(DemandTotal:CustomerTotal!Z145)</f>
        <v>0</v>
      </c>
      <c r="AB145" s="137">
        <f>'B - COS Results'!D161</f>
        <v>890</v>
      </c>
    </row>
    <row r="146" spans="1:28" outlineLevel="1">
      <c r="A146" s="113">
        <f>IF(ISBLANK('Input-Accounts'!A146),"",'Input-Accounts'!A146)</f>
        <v>125</v>
      </c>
      <c r="B146" s="17" t="str">
        <f>IF(ISBLANK('Input-Accounts'!B146),"",'Input-Accounts'!B146)</f>
        <v>Maintenance of M&amp;R station equipment—City Gate</v>
      </c>
      <c r="C146" s="113">
        <f>IF(ISBLANK('Input-Accounts'!C146),"",'Input-Accounts'!C146)</f>
        <v>891</v>
      </c>
      <c r="D146" s="143">
        <f>IF(ISBLANK('Input-Accounts'!D146),"",'Input-Accounts'!D146)</f>
        <v>119309.82967567084</v>
      </c>
      <c r="E146" s="143">
        <f t="shared" ca="1" si="23"/>
        <v>0</v>
      </c>
      <c r="F146" s="89"/>
      <c r="G146" s="143">
        <f ca="1">SUM(DemandTotal:CustomerTotal!G146)</f>
        <v>22096.198078244495</v>
      </c>
      <c r="H146" s="143">
        <f ca="1">SUM(DemandTotal:CustomerTotal!H146)</f>
        <v>15158.95200045367</v>
      </c>
      <c r="I146" s="143">
        <f ca="1">SUM(DemandTotal:CustomerTotal!I146)</f>
        <v>1647.2349778242565</v>
      </c>
      <c r="J146" s="143">
        <f ca="1">SUM(DemandTotal:CustomerTotal!J146)</f>
        <v>2070.817223530601</v>
      </c>
      <c r="K146" s="143">
        <f ca="1">SUM(DemandTotal:CustomerTotal!K146)</f>
        <v>204.61766869405778</v>
      </c>
      <c r="L146" s="143">
        <f ca="1">SUM(DemandTotal:CustomerTotal!L146)</f>
        <v>63273.700476244463</v>
      </c>
      <c r="M146" s="143">
        <f ca="1">SUM(DemandTotal:CustomerTotal!M146)</f>
        <v>14858.309250679313</v>
      </c>
      <c r="N146" s="143">
        <f ca="1">SUM(DemandTotal:CustomerTotal!N146)</f>
        <v>0</v>
      </c>
      <c r="O146" s="143">
        <f ca="1">SUM(DemandTotal:CustomerTotal!O146)</f>
        <v>0</v>
      </c>
      <c r="P146" s="143">
        <f ca="1">SUM(DemandTotal:CustomerTotal!P146)</f>
        <v>0</v>
      </c>
      <c r="Q146" s="143">
        <f ca="1">SUM(DemandTotal:CustomerTotal!Q146)</f>
        <v>0</v>
      </c>
      <c r="R146" s="143">
        <f ca="1">SUM(DemandTotal:CustomerTotal!R146)</f>
        <v>0</v>
      </c>
      <c r="S146" s="143">
        <f ca="1">SUM(DemandTotal:CustomerTotal!S146)</f>
        <v>0</v>
      </c>
      <c r="T146" s="143">
        <f ca="1">SUM(DemandTotal:CustomerTotal!T146)</f>
        <v>0</v>
      </c>
      <c r="U146" s="143">
        <f ca="1">SUM(DemandTotal:CustomerTotal!U146)</f>
        <v>0</v>
      </c>
      <c r="V146" s="143">
        <f ca="1">SUM(DemandTotal:CustomerTotal!V146)</f>
        <v>0</v>
      </c>
      <c r="W146" s="143">
        <f ca="1">SUM(DemandTotal:CustomerTotal!W146)</f>
        <v>0</v>
      </c>
      <c r="X146" s="143">
        <f ca="1">SUM(DemandTotal:CustomerTotal!X146)</f>
        <v>0</v>
      </c>
      <c r="Y146" s="143">
        <f ca="1">SUM(DemandTotal:CustomerTotal!Y146)</f>
        <v>0</v>
      </c>
      <c r="Z146" s="143">
        <f ca="1">SUM(DemandTotal:CustomerTotal!Z146)</f>
        <v>0</v>
      </c>
      <c r="AB146" s="137">
        <f>'B - COS Results'!D162</f>
        <v>891</v>
      </c>
    </row>
    <row r="147" spans="1:28" outlineLevel="1">
      <c r="A147" s="113">
        <f>IF(ISBLANK('Input-Accounts'!A147),"",'Input-Accounts'!A147)</f>
        <v>126</v>
      </c>
      <c r="B147" s="17" t="str">
        <f>IF(ISBLANK('Input-Accounts'!B147),"",'Input-Accounts'!B147)</f>
        <v>Maintenance of services</v>
      </c>
      <c r="C147" s="113">
        <f>IF(ISBLANK('Input-Accounts'!C147),"",'Input-Accounts'!C147)</f>
        <v>892</v>
      </c>
      <c r="D147" s="143">
        <f>IF(ISBLANK('Input-Accounts'!D147),"",'Input-Accounts'!D147)</f>
        <v>1108295.7688120103</v>
      </c>
      <c r="E147" s="143">
        <f t="shared" ca="1" si="23"/>
        <v>0</v>
      </c>
      <c r="F147" s="89"/>
      <c r="G147" s="143">
        <f ca="1">SUM(DemandTotal:CustomerTotal!G147)</f>
        <v>971132.52375431673</v>
      </c>
      <c r="H147" s="143">
        <f ca="1">SUM(DemandTotal:CustomerTotal!H147)</f>
        <v>131322.93354529416</v>
      </c>
      <c r="I147" s="143">
        <f ca="1">SUM(DemandTotal:CustomerTotal!I147)</f>
        <v>3632.844250776323</v>
      </c>
      <c r="J147" s="143">
        <f ca="1">SUM(DemandTotal:CustomerTotal!J147)</f>
        <v>726.56885015526461</v>
      </c>
      <c r="K147" s="143">
        <f ca="1">SUM(DemandTotal:CustomerTotal!K147)</f>
        <v>35.496764818793771</v>
      </c>
      <c r="L147" s="143">
        <f ca="1">SUM(DemandTotal:CustomerTotal!L147)</f>
        <v>1345.0779933551701</v>
      </c>
      <c r="M147" s="143">
        <f ca="1">SUM(DemandTotal:CustomerTotal!M147)</f>
        <v>100.32365329396313</v>
      </c>
      <c r="N147" s="143">
        <f ca="1">SUM(DemandTotal:CustomerTotal!N147)</f>
        <v>0</v>
      </c>
      <c r="O147" s="143">
        <f ca="1">SUM(DemandTotal:CustomerTotal!O147)</f>
        <v>0</v>
      </c>
      <c r="P147" s="143">
        <f ca="1">SUM(DemandTotal:CustomerTotal!P147)</f>
        <v>0</v>
      </c>
      <c r="Q147" s="143">
        <f ca="1">SUM(DemandTotal:CustomerTotal!Q147)</f>
        <v>0</v>
      </c>
      <c r="R147" s="143">
        <f ca="1">SUM(DemandTotal:CustomerTotal!R147)</f>
        <v>0</v>
      </c>
      <c r="S147" s="143">
        <f ca="1">SUM(DemandTotal:CustomerTotal!S147)</f>
        <v>0</v>
      </c>
      <c r="T147" s="143">
        <f ca="1">SUM(DemandTotal:CustomerTotal!T147)</f>
        <v>0</v>
      </c>
      <c r="U147" s="143">
        <f ca="1">SUM(DemandTotal:CustomerTotal!U147)</f>
        <v>0</v>
      </c>
      <c r="V147" s="143">
        <f ca="1">SUM(DemandTotal:CustomerTotal!V147)</f>
        <v>0</v>
      </c>
      <c r="W147" s="143">
        <f ca="1">SUM(DemandTotal:CustomerTotal!W147)</f>
        <v>0</v>
      </c>
      <c r="X147" s="143">
        <f ca="1">SUM(DemandTotal:CustomerTotal!X147)</f>
        <v>0</v>
      </c>
      <c r="Y147" s="143">
        <f ca="1">SUM(DemandTotal:CustomerTotal!Y147)</f>
        <v>0</v>
      </c>
      <c r="Z147" s="143">
        <f ca="1">SUM(DemandTotal:CustomerTotal!Z147)</f>
        <v>0</v>
      </c>
      <c r="AB147" s="137">
        <f>'B - COS Results'!D163</f>
        <v>892</v>
      </c>
    </row>
    <row r="148" spans="1:28" outlineLevel="1">
      <c r="A148" s="113">
        <f>IF(ISBLANK('Input-Accounts'!A148),"",'Input-Accounts'!A148)</f>
        <v>127</v>
      </c>
      <c r="B148" s="17" t="str">
        <f>IF(ISBLANK('Input-Accounts'!B148),"",'Input-Accounts'!B148)</f>
        <v>Maintenance of meters and house regulators</v>
      </c>
      <c r="C148" s="113">
        <f>IF(ISBLANK('Input-Accounts'!C148),"",'Input-Accounts'!C148)</f>
        <v>893</v>
      </c>
      <c r="D148" s="143">
        <f>IF(ISBLANK('Input-Accounts'!D148),"",'Input-Accounts'!D148)</f>
        <v>1481487.755102359</v>
      </c>
      <c r="E148" s="143">
        <f t="shared" ca="1" si="23"/>
        <v>0</v>
      </c>
      <c r="F148" s="89"/>
      <c r="G148" s="143">
        <f ca="1">SUM(DemandTotal:CustomerTotal!G148)</f>
        <v>963217.12797237257</v>
      </c>
      <c r="H148" s="143">
        <f ca="1">SUM(DemandTotal:CustomerTotal!H148)</f>
        <v>377971.20563255617</v>
      </c>
      <c r="I148" s="143">
        <f ca="1">SUM(DemandTotal:CustomerTotal!I148)</f>
        <v>39707.110939364436</v>
      </c>
      <c r="J148" s="143">
        <f ca="1">SUM(DemandTotal:CustomerTotal!J148)</f>
        <v>25284.376737132134</v>
      </c>
      <c r="K148" s="143">
        <f ca="1">SUM(DemandTotal:CustomerTotal!K148)</f>
        <v>2576.0349162988932</v>
      </c>
      <c r="L148" s="143">
        <f ca="1">SUM(DemandTotal:CustomerTotal!L148)</f>
        <v>68139.682324548034</v>
      </c>
      <c r="M148" s="143">
        <f ca="1">SUM(DemandTotal:CustomerTotal!M148)</f>
        <v>4592.2165800870853</v>
      </c>
      <c r="N148" s="143">
        <f ca="1">SUM(DemandTotal:CustomerTotal!N148)</f>
        <v>0</v>
      </c>
      <c r="O148" s="143">
        <f ca="1">SUM(DemandTotal:CustomerTotal!O148)</f>
        <v>0</v>
      </c>
      <c r="P148" s="143">
        <f ca="1">SUM(DemandTotal:CustomerTotal!P148)</f>
        <v>0</v>
      </c>
      <c r="Q148" s="143">
        <f ca="1">SUM(DemandTotal:CustomerTotal!Q148)</f>
        <v>0</v>
      </c>
      <c r="R148" s="143">
        <f ca="1">SUM(DemandTotal:CustomerTotal!R148)</f>
        <v>0</v>
      </c>
      <c r="S148" s="143">
        <f ca="1">SUM(DemandTotal:CustomerTotal!S148)</f>
        <v>0</v>
      </c>
      <c r="T148" s="143">
        <f ca="1">SUM(DemandTotal:CustomerTotal!T148)</f>
        <v>0</v>
      </c>
      <c r="U148" s="143">
        <f ca="1">SUM(DemandTotal:CustomerTotal!U148)</f>
        <v>0</v>
      </c>
      <c r="V148" s="143">
        <f ca="1">SUM(DemandTotal:CustomerTotal!V148)</f>
        <v>0</v>
      </c>
      <c r="W148" s="143">
        <f ca="1">SUM(DemandTotal:CustomerTotal!W148)</f>
        <v>0</v>
      </c>
      <c r="X148" s="143">
        <f ca="1">SUM(DemandTotal:CustomerTotal!X148)</f>
        <v>0</v>
      </c>
      <c r="Y148" s="143">
        <f ca="1">SUM(DemandTotal:CustomerTotal!Y148)</f>
        <v>0</v>
      </c>
      <c r="Z148" s="143">
        <f ca="1">SUM(DemandTotal:CustomerTotal!Z148)</f>
        <v>0</v>
      </c>
      <c r="AB148" s="137">
        <f>'B - COS Results'!D164</f>
        <v>893</v>
      </c>
    </row>
    <row r="149" spans="1:28" outlineLevel="1">
      <c r="A149" s="113">
        <f>IF(ISBLANK('Input-Accounts'!A149),"",'Input-Accounts'!A149)</f>
        <v>128</v>
      </c>
      <c r="B149" s="17" t="str">
        <f>IF(ISBLANK('Input-Accounts'!B149),"",'Input-Accounts'!B149)</f>
        <v>Maintenance of Other Equipment</v>
      </c>
      <c r="C149" s="113">
        <f>IF(ISBLANK('Input-Accounts'!C149),"",'Input-Accounts'!C149)</f>
        <v>894</v>
      </c>
      <c r="D149" s="143">
        <f>IF(ISBLANK('Input-Accounts'!D149),"",'Input-Accounts'!D149)</f>
        <v>1439813.0835209489</v>
      </c>
      <c r="E149" s="143">
        <f t="shared" ca="1" si="23"/>
        <v>0</v>
      </c>
      <c r="F149" s="89"/>
      <c r="G149" s="143">
        <f ca="1">SUM(DemandTotal:CustomerTotal!G149)</f>
        <v>698060.66997330415</v>
      </c>
      <c r="H149" s="143">
        <f ca="1">SUM(DemandTotal:CustomerTotal!H149)</f>
        <v>289528.67476122838</v>
      </c>
      <c r="I149" s="143">
        <f ca="1">SUM(DemandTotal:CustomerTotal!I149)</f>
        <v>29221.035386612937</v>
      </c>
      <c r="J149" s="143">
        <f ca="1">SUM(DemandTotal:CustomerTotal!J149)</f>
        <v>32647.087972455418</v>
      </c>
      <c r="K149" s="143">
        <f ca="1">SUM(DemandTotal:CustomerTotal!K149)</f>
        <v>1948.798366208639</v>
      </c>
      <c r="L149" s="143">
        <f ca="1">SUM(DemandTotal:CustomerTotal!L149)</f>
        <v>356394.38229384943</v>
      </c>
      <c r="M149" s="143">
        <f ca="1">SUM(DemandTotal:CustomerTotal!M149)</f>
        <v>32012.434767290182</v>
      </c>
      <c r="N149" s="143">
        <f ca="1">SUM(DemandTotal:CustomerTotal!N149)</f>
        <v>0</v>
      </c>
      <c r="O149" s="143">
        <f ca="1">SUM(DemandTotal:CustomerTotal!O149)</f>
        <v>0</v>
      </c>
      <c r="P149" s="143">
        <f ca="1">SUM(DemandTotal:CustomerTotal!P149)</f>
        <v>0</v>
      </c>
      <c r="Q149" s="143">
        <f ca="1">SUM(DemandTotal:CustomerTotal!Q149)</f>
        <v>0</v>
      </c>
      <c r="R149" s="143">
        <f ca="1">SUM(DemandTotal:CustomerTotal!R149)</f>
        <v>0</v>
      </c>
      <c r="S149" s="143">
        <f ca="1">SUM(DemandTotal:CustomerTotal!S149)</f>
        <v>0</v>
      </c>
      <c r="T149" s="143">
        <f ca="1">SUM(DemandTotal:CustomerTotal!T149)</f>
        <v>0</v>
      </c>
      <c r="U149" s="143">
        <f ca="1">SUM(DemandTotal:CustomerTotal!U149)</f>
        <v>0</v>
      </c>
      <c r="V149" s="143">
        <f ca="1">SUM(DemandTotal:CustomerTotal!V149)</f>
        <v>0</v>
      </c>
      <c r="W149" s="143">
        <f ca="1">SUM(DemandTotal:CustomerTotal!W149)</f>
        <v>0</v>
      </c>
      <c r="X149" s="143">
        <f ca="1">SUM(DemandTotal:CustomerTotal!X149)</f>
        <v>0</v>
      </c>
      <c r="Y149" s="143">
        <f ca="1">SUM(DemandTotal:CustomerTotal!Y149)</f>
        <v>0</v>
      </c>
      <c r="Z149" s="143">
        <f ca="1">SUM(DemandTotal:CustomerTotal!Z149)</f>
        <v>0</v>
      </c>
      <c r="AB149" s="137">
        <f>'B - COS Results'!D165</f>
        <v>894</v>
      </c>
    </row>
    <row r="150" spans="1:28" outlineLevel="1">
      <c r="A150" s="113">
        <f>IF(ISBLANK('Input-Accounts'!A150),"",'Input-Accounts'!A150)</f>
        <v>129</v>
      </c>
      <c r="B150" s="79" t="str">
        <f>IF(ISBLANK('Input-Accounts'!B150),"",'Input-Accounts'!B150)</f>
        <v>Subtotal - Distribution Maintenance Expenses</v>
      </c>
      <c r="C150" s="113" t="str">
        <f>IF(ISBLANK('Input-Accounts'!C150),"",'Input-Accounts'!C150)</f>
        <v/>
      </c>
      <c r="D150" s="144">
        <f>IF(ISBLANK('Input-Accounts'!D150),"",'Input-Accounts'!D150)</f>
        <v>11241683.327365141</v>
      </c>
      <c r="E150" s="143">
        <f t="shared" ca="1" si="23"/>
        <v>0</v>
      </c>
      <c r="G150" s="144">
        <f ca="1">SUM(DemandTotal:CustomerTotal!G150)</f>
        <v>4882267.065911212</v>
      </c>
      <c r="H150" s="144">
        <f ca="1">SUM(DemandTotal:CustomerTotal!H150)</f>
        <v>2394426.9937037495</v>
      </c>
      <c r="I150" s="144">
        <f ca="1">SUM(DemandTotal:CustomerTotal!I150)</f>
        <v>262648.32627588016</v>
      </c>
      <c r="J150" s="144">
        <f ca="1">SUM(DemandTotal:CustomerTotal!J150)</f>
        <v>267565.9284931749</v>
      </c>
      <c r="K150" s="144">
        <f ca="1">SUM(DemandTotal:CustomerTotal!K150)</f>
        <v>17019.674306184483</v>
      </c>
      <c r="L150" s="144">
        <f ca="1">SUM(DemandTotal:CustomerTotal!L150)</f>
        <v>3034855.5234517227</v>
      </c>
      <c r="M150" s="144">
        <f ca="1">SUM(DemandTotal:CustomerTotal!M150)</f>
        <v>382899.81522321934</v>
      </c>
      <c r="N150" s="144">
        <f ca="1">SUM(DemandTotal:CustomerTotal!N150)</f>
        <v>0</v>
      </c>
      <c r="O150" s="144">
        <f ca="1">SUM(DemandTotal:CustomerTotal!O150)</f>
        <v>0</v>
      </c>
      <c r="P150" s="144">
        <f ca="1">SUM(DemandTotal:CustomerTotal!P150)</f>
        <v>0</v>
      </c>
      <c r="Q150" s="144">
        <f ca="1">SUM(DemandTotal:CustomerTotal!Q150)</f>
        <v>0</v>
      </c>
      <c r="R150" s="144">
        <f ca="1">SUM(DemandTotal:CustomerTotal!R150)</f>
        <v>0</v>
      </c>
      <c r="S150" s="144">
        <f ca="1">SUM(DemandTotal:CustomerTotal!S150)</f>
        <v>0</v>
      </c>
      <c r="T150" s="144">
        <f ca="1">SUM(DemandTotal:CustomerTotal!T150)</f>
        <v>0</v>
      </c>
      <c r="U150" s="144">
        <f ca="1">SUM(DemandTotal:CustomerTotal!U150)</f>
        <v>0</v>
      </c>
      <c r="V150" s="144">
        <f ca="1">SUM(DemandTotal:CustomerTotal!V150)</f>
        <v>0</v>
      </c>
      <c r="W150" s="144">
        <f ca="1">SUM(DemandTotal:CustomerTotal!W150)</f>
        <v>0</v>
      </c>
      <c r="X150" s="144">
        <f ca="1">SUM(DemandTotal:CustomerTotal!X150)</f>
        <v>0</v>
      </c>
      <c r="Y150" s="144">
        <f ca="1">SUM(DemandTotal:CustomerTotal!Y150)</f>
        <v>0</v>
      </c>
      <c r="Z150" s="144">
        <f ca="1">SUM(DemandTotal:CustomerTotal!Z150)</f>
        <v>0</v>
      </c>
    </row>
    <row r="151" spans="1:28" outlineLevel="1">
      <c r="A151" s="113" t="str">
        <f>IF(ISBLANK('Input-Accounts'!A151),"",'Input-Accounts'!A151)</f>
        <v/>
      </c>
      <c r="B151" s="79" t="str">
        <f>IF(ISBLANK('Input-Accounts'!B151),"",'Input-Accounts'!B151)</f>
        <v/>
      </c>
      <c r="D151" s="143"/>
      <c r="E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</row>
    <row r="152" spans="1:28">
      <c r="A152" s="113">
        <f>IF(ISBLANK('Input-Accounts'!A152),"",'Input-Accounts'!A152)</f>
        <v>130</v>
      </c>
      <c r="B152" s="127" t="str">
        <f>IF(ISBLANK('Input-Accounts'!B152),"",'Input-Accounts'!B152)</f>
        <v>Total Production, Storage, LNG, Transmission, and Distribution Expense</v>
      </c>
      <c r="C152" s="113" t="str">
        <f>IF(ISBLANK('Input-Accounts'!C152),"",'Input-Accounts'!C152)</f>
        <v/>
      </c>
      <c r="D152" s="143">
        <f>IF(ISBLANK('Input-Accounts'!D152),"",'Input-Accounts'!D152)</f>
        <v>25704895.225109346</v>
      </c>
      <c r="E152" s="143">
        <f t="shared" ref="E152" ca="1" si="25">IFERROR(IF(D152="","",IF(D152=0,0,IF(ABS(D152-SUM($G152:$Z152))&lt;Check_Limit,0,1))),1)</f>
        <v>0</v>
      </c>
      <c r="F152" s="89"/>
      <c r="G152" s="143">
        <f ca="1">SUM(DemandTotal:CustomerTotal!G152)</f>
        <v>11188871.76540504</v>
      </c>
      <c r="H152" s="143">
        <f ca="1">SUM(DemandTotal:CustomerTotal!H152)</f>
        <v>5401811.043755915</v>
      </c>
      <c r="I152" s="143">
        <f ca="1">SUM(DemandTotal:CustomerTotal!I152)</f>
        <v>597358.85687424603</v>
      </c>
      <c r="J152" s="143">
        <f ca="1">SUM(DemandTotal:CustomerTotal!J152)</f>
        <v>607454.06831092574</v>
      </c>
      <c r="K152" s="143">
        <f ca="1">SUM(DemandTotal:CustomerTotal!K152)</f>
        <v>39604.811140528785</v>
      </c>
      <c r="L152" s="143">
        <f ca="1">SUM(DemandTotal:CustomerTotal!L152)</f>
        <v>6910489.9001259524</v>
      </c>
      <c r="M152" s="143">
        <f ca="1">SUM(DemandTotal:CustomerTotal!M152)</f>
        <v>959304.77949674509</v>
      </c>
      <c r="N152" s="143">
        <f ca="1">SUM(DemandTotal:CustomerTotal!N152)</f>
        <v>0</v>
      </c>
      <c r="O152" s="143">
        <f ca="1">SUM(DemandTotal:CustomerTotal!O152)</f>
        <v>0</v>
      </c>
      <c r="P152" s="143">
        <f ca="1">SUM(DemandTotal:CustomerTotal!P152)</f>
        <v>0</v>
      </c>
      <c r="Q152" s="143">
        <f ca="1">SUM(DemandTotal:CustomerTotal!Q152)</f>
        <v>0</v>
      </c>
      <c r="R152" s="143">
        <f ca="1">SUM(DemandTotal:CustomerTotal!R152)</f>
        <v>0</v>
      </c>
      <c r="S152" s="143">
        <f ca="1">SUM(DemandTotal:CustomerTotal!S152)</f>
        <v>0</v>
      </c>
      <c r="T152" s="143">
        <f ca="1">SUM(DemandTotal:CustomerTotal!T152)</f>
        <v>0</v>
      </c>
      <c r="U152" s="143">
        <f ca="1">SUM(DemandTotal:CustomerTotal!U152)</f>
        <v>0</v>
      </c>
      <c r="V152" s="143">
        <f ca="1">SUM(DemandTotal:CustomerTotal!V152)</f>
        <v>0</v>
      </c>
      <c r="W152" s="143">
        <f ca="1">SUM(DemandTotal:CustomerTotal!W152)</f>
        <v>0</v>
      </c>
      <c r="X152" s="143">
        <f ca="1">SUM(DemandTotal:CustomerTotal!X152)</f>
        <v>0</v>
      </c>
      <c r="Y152" s="143">
        <f ca="1">SUM(DemandTotal:CustomerTotal!Y152)</f>
        <v>0</v>
      </c>
      <c r="Z152" s="143">
        <f ca="1">SUM(DemandTotal:CustomerTotal!Z152)</f>
        <v>0</v>
      </c>
    </row>
    <row r="153" spans="1:28">
      <c r="A153" s="113" t="str">
        <f>IF(ISBLANK('Input-Accounts'!A153),"",'Input-Accounts'!A153)</f>
        <v/>
      </c>
      <c r="B153" s="79" t="str">
        <f>IF(ISBLANK('Input-Accounts'!B153),"",'Input-Accounts'!B153)</f>
        <v/>
      </c>
      <c r="D153" s="144"/>
      <c r="E153" s="143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</row>
    <row r="154" spans="1:28">
      <c r="A154" s="113">
        <f>IF(ISBLANK('Input-Accounts'!A154),"",'Input-Accounts'!A154)</f>
        <v>131</v>
      </c>
      <c r="B154" s="127" t="str">
        <f>IF(ISBLANK('Input-Accounts'!B154),"",'Input-Accounts'!B154)</f>
        <v>Customer Accounts, Service, and Sales Expense</v>
      </c>
      <c r="D154" s="143"/>
      <c r="E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</row>
    <row r="155" spans="1:28" outlineLevel="1">
      <c r="A155" s="113">
        <f>IF(ISBLANK('Input-Accounts'!A155),"",'Input-Accounts'!A155)</f>
        <v>132</v>
      </c>
      <c r="B155" s="81" t="str">
        <f>IF(ISBLANK('Input-Accounts'!B155),"",'Input-Accounts'!B155)</f>
        <v>Customer Account</v>
      </c>
      <c r="D155" s="143"/>
      <c r="E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</row>
    <row r="156" spans="1:28" outlineLevel="1">
      <c r="A156" s="113">
        <f>IF(ISBLANK('Input-Accounts'!A156),"",'Input-Accounts'!A156)</f>
        <v>133</v>
      </c>
      <c r="B156" s="17" t="str">
        <f>IF(ISBLANK('Input-Accounts'!B156),"",'Input-Accounts'!B156)</f>
        <v xml:space="preserve">Supervision </v>
      </c>
      <c r="C156" s="113">
        <f>IF(ISBLANK('Input-Accounts'!C156),"",'Input-Accounts'!C156)</f>
        <v>901</v>
      </c>
      <c r="D156" s="143">
        <f>IF(ISBLANK('Input-Accounts'!D156),"",'Input-Accounts'!D156)</f>
        <v>118343.7250597073</v>
      </c>
      <c r="E156" s="143">
        <f t="shared" ref="E156:E161" ca="1" si="26">IFERROR(IF(D156="","",IF(D156=0,0,IF(ABS(D156-SUM($G156:$Z156))&lt;Check_Limit,0,1))),1)</f>
        <v>0</v>
      </c>
      <c r="F156" s="89"/>
      <c r="G156" s="143">
        <f ca="1">SUM(DemandTotal:CustomerTotal!G156)</f>
        <v>103888.37021590956</v>
      </c>
      <c r="H156" s="143">
        <f ca="1">SUM(DemandTotal:CustomerTotal!H156)</f>
        <v>14048.469394527541</v>
      </c>
      <c r="I156" s="143">
        <f ca="1">SUM(DemandTotal:CustomerTotal!I156)</f>
        <v>251.44606415573955</v>
      </c>
      <c r="J156" s="143">
        <f ca="1">SUM(DemandTotal:CustomerTotal!J156)</f>
        <v>50.289212831147914</v>
      </c>
      <c r="K156" s="143">
        <f ca="1">SUM(DemandTotal:CustomerTotal!K156)</f>
        <v>3.555802927454903</v>
      </c>
      <c r="L156" s="143">
        <f ca="1">SUM(DemandTotal:CustomerTotal!L156)</f>
        <v>98.038566428399477</v>
      </c>
      <c r="M156" s="143">
        <f ca="1">SUM(DemandTotal:CustomerTotal!M156)</f>
        <v>3.555802927454903</v>
      </c>
      <c r="N156" s="143">
        <f ca="1">SUM(DemandTotal:CustomerTotal!N156)</f>
        <v>0</v>
      </c>
      <c r="O156" s="143">
        <f ca="1">SUM(DemandTotal:CustomerTotal!O156)</f>
        <v>0</v>
      </c>
      <c r="P156" s="143">
        <f ca="1">SUM(DemandTotal:CustomerTotal!P156)</f>
        <v>0</v>
      </c>
      <c r="Q156" s="143">
        <f ca="1">SUM(DemandTotal:CustomerTotal!Q156)</f>
        <v>0</v>
      </c>
      <c r="R156" s="143">
        <f ca="1">SUM(DemandTotal:CustomerTotal!R156)</f>
        <v>0</v>
      </c>
      <c r="S156" s="143">
        <f ca="1">SUM(DemandTotal:CustomerTotal!S156)</f>
        <v>0</v>
      </c>
      <c r="T156" s="143">
        <f ca="1">SUM(DemandTotal:CustomerTotal!T156)</f>
        <v>0</v>
      </c>
      <c r="U156" s="143">
        <f ca="1">SUM(DemandTotal:CustomerTotal!U156)</f>
        <v>0</v>
      </c>
      <c r="V156" s="143">
        <f ca="1">SUM(DemandTotal:CustomerTotal!V156)</f>
        <v>0</v>
      </c>
      <c r="W156" s="143">
        <f ca="1">SUM(DemandTotal:CustomerTotal!W156)</f>
        <v>0</v>
      </c>
      <c r="X156" s="143">
        <f ca="1">SUM(DemandTotal:CustomerTotal!X156)</f>
        <v>0</v>
      </c>
      <c r="Y156" s="143">
        <f ca="1">SUM(DemandTotal:CustomerTotal!Y156)</f>
        <v>0</v>
      </c>
      <c r="Z156" s="143">
        <f ca="1">SUM(DemandTotal:CustomerTotal!Z156)</f>
        <v>0</v>
      </c>
      <c r="AB156" s="137">
        <f>'B - COS Results'!D169</f>
        <v>901</v>
      </c>
    </row>
    <row r="157" spans="1:28" outlineLevel="1">
      <c r="A157" s="113">
        <f>IF(ISBLANK('Input-Accounts'!A157),"",'Input-Accounts'!A157)</f>
        <v>134</v>
      </c>
      <c r="B157" s="17" t="str">
        <f>IF(ISBLANK('Input-Accounts'!B157),"",'Input-Accounts'!B157)</f>
        <v>Meter reading expenses</v>
      </c>
      <c r="C157" s="113">
        <f>IF(ISBLANK('Input-Accounts'!C157),"",'Input-Accounts'!C157)</f>
        <v>902</v>
      </c>
      <c r="D157" s="143">
        <f>IF(ISBLANK('Input-Accounts'!D157),"",'Input-Accounts'!D157)</f>
        <v>536858.31951447832</v>
      </c>
      <c r="E157" s="143">
        <f t="shared" ca="1" si="26"/>
        <v>0</v>
      </c>
      <c r="F157" s="89"/>
      <c r="G157" s="143">
        <f ca="1">SUM(DemandTotal:CustomerTotal!G157)</f>
        <v>377606.66893298557</v>
      </c>
      <c r="H157" s="143">
        <f ca="1">SUM(DemandTotal:CustomerTotal!H157)</f>
        <v>51107.880866234518</v>
      </c>
      <c r="I157" s="143">
        <f ca="1">SUM(DemandTotal:CustomerTotal!I157)</f>
        <v>66571.707186494838</v>
      </c>
      <c r="J157" s="143">
        <f ca="1">SUM(DemandTotal:CustomerTotal!J157)</f>
        <v>13447.46228881577</v>
      </c>
      <c r="K157" s="143">
        <f ca="1">SUM(DemandTotal:CustomerTotal!K157)</f>
        <v>947.63995995010453</v>
      </c>
      <c r="L157" s="143">
        <f ca="1">SUM(DemandTotal:CustomerTotal!L157)</f>
        <v>26229.32032004754</v>
      </c>
      <c r="M157" s="143">
        <f ca="1">SUM(DemandTotal:CustomerTotal!M157)</f>
        <v>947.63995995010453</v>
      </c>
      <c r="N157" s="143">
        <f ca="1">SUM(DemandTotal:CustomerTotal!N157)</f>
        <v>0</v>
      </c>
      <c r="O157" s="143">
        <f ca="1">SUM(DemandTotal:CustomerTotal!O157)</f>
        <v>0</v>
      </c>
      <c r="P157" s="143">
        <f ca="1">SUM(DemandTotal:CustomerTotal!P157)</f>
        <v>0</v>
      </c>
      <c r="Q157" s="143">
        <f ca="1">SUM(DemandTotal:CustomerTotal!Q157)</f>
        <v>0</v>
      </c>
      <c r="R157" s="143">
        <f ca="1">SUM(DemandTotal:CustomerTotal!R157)</f>
        <v>0</v>
      </c>
      <c r="S157" s="143">
        <f ca="1">SUM(DemandTotal:CustomerTotal!S157)</f>
        <v>0</v>
      </c>
      <c r="T157" s="143">
        <f ca="1">SUM(DemandTotal:CustomerTotal!T157)</f>
        <v>0</v>
      </c>
      <c r="U157" s="143">
        <f ca="1">SUM(DemandTotal:CustomerTotal!U157)</f>
        <v>0</v>
      </c>
      <c r="V157" s="143">
        <f ca="1">SUM(DemandTotal:CustomerTotal!V157)</f>
        <v>0</v>
      </c>
      <c r="W157" s="143">
        <f ca="1">SUM(DemandTotal:CustomerTotal!W157)</f>
        <v>0</v>
      </c>
      <c r="X157" s="143">
        <f ca="1">SUM(DemandTotal:CustomerTotal!X157)</f>
        <v>0</v>
      </c>
      <c r="Y157" s="143">
        <f ca="1">SUM(DemandTotal:CustomerTotal!Y157)</f>
        <v>0</v>
      </c>
      <c r="Z157" s="143">
        <f ca="1">SUM(DemandTotal:CustomerTotal!Z157)</f>
        <v>0</v>
      </c>
      <c r="AB157" s="137">
        <f>'B - COS Results'!D170</f>
        <v>902</v>
      </c>
    </row>
    <row r="158" spans="1:28" outlineLevel="1">
      <c r="A158" s="113">
        <f>IF(ISBLANK('Input-Accounts'!A158),"",'Input-Accounts'!A158)</f>
        <v>135</v>
      </c>
      <c r="B158" s="17" t="str">
        <f>IF(ISBLANK('Input-Accounts'!B158),"",'Input-Accounts'!B158)</f>
        <v>Customer records and collection expenses</v>
      </c>
      <c r="C158" s="113">
        <f>IF(ISBLANK('Input-Accounts'!C158),"",'Input-Accounts'!C158)</f>
        <v>903</v>
      </c>
      <c r="D158" s="143">
        <f>IF(ISBLANK('Input-Accounts'!D158),"",'Input-Accounts'!D158)</f>
        <v>4702717.446291944</v>
      </c>
      <c r="E158" s="143">
        <f t="shared" ca="1" si="26"/>
        <v>0</v>
      </c>
      <c r="F158" s="89"/>
      <c r="G158" s="143">
        <f ca="1">SUM(DemandTotal:CustomerTotal!G158)</f>
        <v>4128293.6702787159</v>
      </c>
      <c r="H158" s="143">
        <f ca="1">SUM(DemandTotal:CustomerTotal!H158)</f>
        <v>558255.04970382829</v>
      </c>
      <c r="I158" s="143">
        <f ca="1">SUM(DemandTotal:CustomerTotal!I158)</f>
        <v>9991.9095170449455</v>
      </c>
      <c r="J158" s="143">
        <f ca="1">SUM(DemandTotal:CustomerTotal!J158)</f>
        <v>1998.3819034089893</v>
      </c>
      <c r="K158" s="143">
        <f ca="1">SUM(DemandTotal:CustomerTotal!K158)</f>
        <v>141.29973054406994</v>
      </c>
      <c r="L158" s="143">
        <f ca="1">SUM(DemandTotal:CustomerTotal!L158)</f>
        <v>3895.8354278579286</v>
      </c>
      <c r="M158" s="143">
        <f ca="1">SUM(DemandTotal:CustomerTotal!M158)</f>
        <v>141.29973054406994</v>
      </c>
      <c r="N158" s="143">
        <f ca="1">SUM(DemandTotal:CustomerTotal!N158)</f>
        <v>0</v>
      </c>
      <c r="O158" s="143">
        <f ca="1">SUM(DemandTotal:CustomerTotal!O158)</f>
        <v>0</v>
      </c>
      <c r="P158" s="143">
        <f ca="1">SUM(DemandTotal:CustomerTotal!P158)</f>
        <v>0</v>
      </c>
      <c r="Q158" s="143">
        <f ca="1">SUM(DemandTotal:CustomerTotal!Q158)</f>
        <v>0</v>
      </c>
      <c r="R158" s="143">
        <f ca="1">SUM(DemandTotal:CustomerTotal!R158)</f>
        <v>0</v>
      </c>
      <c r="S158" s="143">
        <f ca="1">SUM(DemandTotal:CustomerTotal!S158)</f>
        <v>0</v>
      </c>
      <c r="T158" s="143">
        <f ca="1">SUM(DemandTotal:CustomerTotal!T158)</f>
        <v>0</v>
      </c>
      <c r="U158" s="143">
        <f ca="1">SUM(DemandTotal:CustomerTotal!U158)</f>
        <v>0</v>
      </c>
      <c r="V158" s="143">
        <f ca="1">SUM(DemandTotal:CustomerTotal!V158)</f>
        <v>0</v>
      </c>
      <c r="W158" s="143">
        <f ca="1">SUM(DemandTotal:CustomerTotal!W158)</f>
        <v>0</v>
      </c>
      <c r="X158" s="143">
        <f ca="1">SUM(DemandTotal:CustomerTotal!X158)</f>
        <v>0</v>
      </c>
      <c r="Y158" s="143">
        <f ca="1">SUM(DemandTotal:CustomerTotal!Y158)</f>
        <v>0</v>
      </c>
      <c r="Z158" s="143">
        <f ca="1">SUM(DemandTotal:CustomerTotal!Z158)</f>
        <v>0</v>
      </c>
      <c r="AB158" s="137">
        <f>'B - COS Results'!D171</f>
        <v>903</v>
      </c>
    </row>
    <row r="159" spans="1:28" outlineLevel="1">
      <c r="A159" s="113">
        <f>IF(ISBLANK('Input-Accounts'!A159),"",'Input-Accounts'!A159)</f>
        <v>136</v>
      </c>
      <c r="B159" s="17" t="str">
        <f>IF(ISBLANK('Input-Accounts'!B159),"",'Input-Accounts'!B159)</f>
        <v>Uncollectible accounts</v>
      </c>
      <c r="C159" s="113">
        <f>IF(ISBLANK('Input-Accounts'!C159),"",'Input-Accounts'!C159)</f>
        <v>904</v>
      </c>
      <c r="D159" s="143">
        <f>IF(ISBLANK('Input-Accounts'!D159),"",'Input-Accounts'!D159)</f>
        <v>1667277.7005784863</v>
      </c>
      <c r="E159" s="143">
        <f t="shared" ca="1" si="26"/>
        <v>0</v>
      </c>
      <c r="F159" s="89"/>
      <c r="G159" s="143">
        <f ca="1">SUM(DemandTotal:CustomerTotal!G159)</f>
        <v>1276709.2148253089</v>
      </c>
      <c r="H159" s="143">
        <f ca="1">SUM(DemandTotal:CustomerTotal!H159)</f>
        <v>340924.14864631067</v>
      </c>
      <c r="I159" s="143">
        <f ca="1">SUM(DemandTotal:CustomerTotal!I159)</f>
        <v>49644.337106866536</v>
      </c>
      <c r="J159" s="143">
        <f ca="1">SUM(DemandTotal:CustomerTotal!J159)</f>
        <v>0</v>
      </c>
      <c r="K159" s="143">
        <f ca="1">SUM(DemandTotal:CustomerTotal!K159)</f>
        <v>0</v>
      </c>
      <c r="L159" s="143">
        <f ca="1">SUM(DemandTotal:CustomerTotal!L159)</f>
        <v>0</v>
      </c>
      <c r="M159" s="143">
        <f ca="1">SUM(DemandTotal:CustomerTotal!M159)</f>
        <v>0</v>
      </c>
      <c r="N159" s="143">
        <f ca="1">SUM(DemandTotal:CustomerTotal!N159)</f>
        <v>0</v>
      </c>
      <c r="O159" s="143">
        <f ca="1">SUM(DemandTotal:CustomerTotal!O159)</f>
        <v>0</v>
      </c>
      <c r="P159" s="143">
        <f ca="1">SUM(DemandTotal:CustomerTotal!P159)</f>
        <v>0</v>
      </c>
      <c r="Q159" s="143">
        <f ca="1">SUM(DemandTotal:CustomerTotal!Q159)</f>
        <v>0</v>
      </c>
      <c r="R159" s="143">
        <f ca="1">SUM(DemandTotal:CustomerTotal!R159)</f>
        <v>0</v>
      </c>
      <c r="S159" s="143">
        <f ca="1">SUM(DemandTotal:CustomerTotal!S159)</f>
        <v>0</v>
      </c>
      <c r="T159" s="143">
        <f ca="1">SUM(DemandTotal:CustomerTotal!T159)</f>
        <v>0</v>
      </c>
      <c r="U159" s="143">
        <f ca="1">SUM(DemandTotal:CustomerTotal!U159)</f>
        <v>0</v>
      </c>
      <c r="V159" s="143">
        <f ca="1">SUM(DemandTotal:CustomerTotal!V159)</f>
        <v>0</v>
      </c>
      <c r="W159" s="143">
        <f ca="1">SUM(DemandTotal:CustomerTotal!W159)</f>
        <v>0</v>
      </c>
      <c r="X159" s="143">
        <f ca="1">SUM(DemandTotal:CustomerTotal!X159)</f>
        <v>0</v>
      </c>
      <c r="Y159" s="143">
        <f ca="1">SUM(DemandTotal:CustomerTotal!Y159)</f>
        <v>0</v>
      </c>
      <c r="Z159" s="143">
        <f ca="1">SUM(DemandTotal:CustomerTotal!Z159)</f>
        <v>0</v>
      </c>
      <c r="AB159" s="137">
        <f>'B - COS Results'!D172</f>
        <v>904</v>
      </c>
    </row>
    <row r="160" spans="1:28" outlineLevel="1">
      <c r="A160" s="113">
        <f>IF(ISBLANK('Input-Accounts'!A160),"",'Input-Accounts'!A160)</f>
        <v>137</v>
      </c>
      <c r="B160" s="17" t="str">
        <f>IF(ISBLANK('Input-Accounts'!B160),"",'Input-Accounts'!B160)</f>
        <v xml:space="preserve">Miscellaneous customer accounts expenses </v>
      </c>
      <c r="C160" s="113">
        <f>IF(ISBLANK('Input-Accounts'!C160),"",'Input-Accounts'!C160)</f>
        <v>905</v>
      </c>
      <c r="D160" s="143">
        <f>IF(ISBLANK('Input-Accounts'!D160),"",'Input-Accounts'!D160)</f>
        <v>428.46888265690859</v>
      </c>
      <c r="E160" s="143">
        <f t="shared" ca="1" si="26"/>
        <v>0</v>
      </c>
      <c r="F160" s="89"/>
      <c r="G160" s="143">
        <f ca="1">SUM(DemandTotal:CustomerTotal!G160)</f>
        <v>376.13260766466635</v>
      </c>
      <c r="H160" s="143">
        <f ca="1">SUM(DemandTotal:CustomerTotal!H160)</f>
        <v>50.863127567398209</v>
      </c>
      <c r="I160" s="143">
        <f ca="1">SUM(DemandTotal:CustomerTotal!I160)</f>
        <v>0.91037200411708541</v>
      </c>
      <c r="J160" s="143">
        <f ca="1">SUM(DemandTotal:CustomerTotal!J160)</f>
        <v>0.18207440082341708</v>
      </c>
      <c r="K160" s="143">
        <f ca="1">SUM(DemandTotal:CustomerTotal!K160)</f>
        <v>1.2873947532968884E-2</v>
      </c>
      <c r="L160" s="143">
        <f ca="1">SUM(DemandTotal:CustomerTotal!L160)</f>
        <v>0.35495312483757074</v>
      </c>
      <c r="M160" s="143">
        <f ca="1">SUM(DemandTotal:CustomerTotal!M160)</f>
        <v>1.2873947532968884E-2</v>
      </c>
      <c r="N160" s="143">
        <f ca="1">SUM(DemandTotal:CustomerTotal!N160)</f>
        <v>0</v>
      </c>
      <c r="O160" s="143">
        <f ca="1">SUM(DemandTotal:CustomerTotal!O160)</f>
        <v>0</v>
      </c>
      <c r="P160" s="143">
        <f ca="1">SUM(DemandTotal:CustomerTotal!P160)</f>
        <v>0</v>
      </c>
      <c r="Q160" s="143">
        <f ca="1">SUM(DemandTotal:CustomerTotal!Q160)</f>
        <v>0</v>
      </c>
      <c r="R160" s="143">
        <f ca="1">SUM(DemandTotal:CustomerTotal!R160)</f>
        <v>0</v>
      </c>
      <c r="S160" s="143">
        <f ca="1">SUM(DemandTotal:CustomerTotal!S160)</f>
        <v>0</v>
      </c>
      <c r="T160" s="143">
        <f ca="1">SUM(DemandTotal:CustomerTotal!T160)</f>
        <v>0</v>
      </c>
      <c r="U160" s="143">
        <f ca="1">SUM(DemandTotal:CustomerTotal!U160)</f>
        <v>0</v>
      </c>
      <c r="V160" s="143">
        <f ca="1">SUM(DemandTotal:CustomerTotal!V160)</f>
        <v>0</v>
      </c>
      <c r="W160" s="143">
        <f ca="1">SUM(DemandTotal:CustomerTotal!W160)</f>
        <v>0</v>
      </c>
      <c r="X160" s="143">
        <f ca="1">SUM(DemandTotal:CustomerTotal!X160)</f>
        <v>0</v>
      </c>
      <c r="Y160" s="143">
        <f ca="1">SUM(DemandTotal:CustomerTotal!Y160)</f>
        <v>0</v>
      </c>
      <c r="Z160" s="143">
        <f ca="1">SUM(DemandTotal:CustomerTotal!Z160)</f>
        <v>0</v>
      </c>
      <c r="AB160" s="137">
        <f>'B - COS Results'!D173</f>
        <v>905</v>
      </c>
    </row>
    <row r="161" spans="1:28" outlineLevel="1">
      <c r="A161" s="113">
        <f>IF(ISBLANK('Input-Accounts'!A161),"",'Input-Accounts'!A161)</f>
        <v>138</v>
      </c>
      <c r="B161" s="79" t="str">
        <f>IF(ISBLANK('Input-Accounts'!B161),"",'Input-Accounts'!B161)</f>
        <v>Subtotal - Customer Account</v>
      </c>
      <c r="C161" s="113" t="str">
        <f>IF(ISBLANK('Input-Accounts'!C161),"",'Input-Accounts'!C161)</f>
        <v/>
      </c>
      <c r="D161" s="144">
        <f>IF(ISBLANK('Input-Accounts'!D161),"",'Input-Accounts'!D161)</f>
        <v>7025625.6603272725</v>
      </c>
      <c r="E161" s="143">
        <f t="shared" ca="1" si="26"/>
        <v>0</v>
      </c>
      <c r="G161" s="144">
        <f ca="1">SUM(DemandTotal:CustomerTotal!G161)</f>
        <v>5886874.0568605848</v>
      </c>
      <c r="H161" s="144">
        <f ca="1">SUM(DemandTotal:CustomerTotal!H161)</f>
        <v>964386.41173846845</v>
      </c>
      <c r="I161" s="144">
        <f ca="1">SUM(DemandTotal:CustomerTotal!I161)</f>
        <v>126460.31024656617</v>
      </c>
      <c r="J161" s="144">
        <f ca="1">SUM(DemandTotal:CustomerTotal!J161)</f>
        <v>15496.315479456733</v>
      </c>
      <c r="K161" s="144">
        <f ca="1">SUM(DemandTotal:CustomerTotal!K161)</f>
        <v>1092.5083673691624</v>
      </c>
      <c r="L161" s="144">
        <f ca="1">SUM(DemandTotal:CustomerTotal!L161)</f>
        <v>30223.549267458708</v>
      </c>
      <c r="M161" s="144">
        <f ca="1">SUM(DemandTotal:CustomerTotal!M161)</f>
        <v>1092.5083673691624</v>
      </c>
      <c r="N161" s="144">
        <f ca="1">SUM(DemandTotal:CustomerTotal!N161)</f>
        <v>0</v>
      </c>
      <c r="O161" s="144">
        <f ca="1">SUM(DemandTotal:CustomerTotal!O161)</f>
        <v>0</v>
      </c>
      <c r="P161" s="144">
        <f ca="1">SUM(DemandTotal:CustomerTotal!P161)</f>
        <v>0</v>
      </c>
      <c r="Q161" s="144">
        <f ca="1">SUM(DemandTotal:CustomerTotal!Q161)</f>
        <v>0</v>
      </c>
      <c r="R161" s="144">
        <f ca="1">SUM(DemandTotal:CustomerTotal!R161)</f>
        <v>0</v>
      </c>
      <c r="S161" s="144">
        <f ca="1">SUM(DemandTotal:CustomerTotal!S161)</f>
        <v>0</v>
      </c>
      <c r="T161" s="144">
        <f ca="1">SUM(DemandTotal:CustomerTotal!T161)</f>
        <v>0</v>
      </c>
      <c r="U161" s="144">
        <f ca="1">SUM(DemandTotal:CustomerTotal!U161)</f>
        <v>0</v>
      </c>
      <c r="V161" s="144">
        <f ca="1">SUM(DemandTotal:CustomerTotal!V161)</f>
        <v>0</v>
      </c>
      <c r="W161" s="144">
        <f ca="1">SUM(DemandTotal:CustomerTotal!W161)</f>
        <v>0</v>
      </c>
      <c r="X161" s="144">
        <f ca="1">SUM(DemandTotal:CustomerTotal!X161)</f>
        <v>0</v>
      </c>
      <c r="Y161" s="144">
        <f ca="1">SUM(DemandTotal:CustomerTotal!Y161)</f>
        <v>0</v>
      </c>
      <c r="Z161" s="144">
        <f ca="1">SUM(DemandTotal:CustomerTotal!Z161)</f>
        <v>0</v>
      </c>
    </row>
    <row r="162" spans="1:28" outlineLevel="1">
      <c r="A162" s="113" t="str">
        <f>IF(ISBLANK('Input-Accounts'!A162),"",'Input-Accounts'!A162)</f>
        <v/>
      </c>
      <c r="B162" s="79" t="str">
        <f>IF(ISBLANK('Input-Accounts'!B162),"",'Input-Accounts'!B162)</f>
        <v/>
      </c>
      <c r="D162" s="143"/>
      <c r="E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</row>
    <row r="163" spans="1:28" outlineLevel="1">
      <c r="A163" s="113">
        <f>IF(ISBLANK('Input-Accounts'!A163),"",'Input-Accounts'!A163)</f>
        <v>139</v>
      </c>
      <c r="B163" s="81" t="str">
        <f>IF(ISBLANK('Input-Accounts'!B163),"",'Input-Accounts'!B163)</f>
        <v>Customer Service &amp; Information Expenses</v>
      </c>
      <c r="D163" s="143"/>
      <c r="E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</row>
    <row r="164" spans="1:28" outlineLevel="1">
      <c r="A164" s="113">
        <f>IF(ISBLANK('Input-Accounts'!A164),"",'Input-Accounts'!A164)</f>
        <v>140</v>
      </c>
      <c r="B164" s="17" t="str">
        <f>IF(ISBLANK('Input-Accounts'!B164),"",'Input-Accounts'!B164)</f>
        <v xml:space="preserve">Supervision </v>
      </c>
      <c r="C164" s="113">
        <f>IF(ISBLANK('Input-Accounts'!C164),"",'Input-Accounts'!C164)</f>
        <v>907</v>
      </c>
      <c r="D164" s="143">
        <f>IF(ISBLANK('Input-Accounts'!D164),"",'Input-Accounts'!D164)</f>
        <v>0</v>
      </c>
      <c r="E164" s="143">
        <f t="shared" ref="E164:E168" si="27">IFERROR(IF(D164="","",IF(D164=0,0,IF(ABS(D164-SUM($G164:$Z164))&lt;Check_Limit,0,1))),1)</f>
        <v>0</v>
      </c>
      <c r="F164" s="89"/>
      <c r="G164" s="143">
        <f ca="1">SUM(DemandTotal:CustomerTotal!G164)</f>
        <v>0</v>
      </c>
      <c r="H164" s="143">
        <f ca="1">SUM(DemandTotal:CustomerTotal!H164)</f>
        <v>0</v>
      </c>
      <c r="I164" s="143">
        <f ca="1">SUM(DemandTotal:CustomerTotal!I164)</f>
        <v>0</v>
      </c>
      <c r="J164" s="143">
        <f ca="1">SUM(DemandTotal:CustomerTotal!J164)</f>
        <v>0</v>
      </c>
      <c r="K164" s="143">
        <f ca="1">SUM(DemandTotal:CustomerTotal!K164)</f>
        <v>0</v>
      </c>
      <c r="L164" s="143">
        <f ca="1">SUM(DemandTotal:CustomerTotal!L164)</f>
        <v>0</v>
      </c>
      <c r="M164" s="143">
        <f ca="1">SUM(DemandTotal:CustomerTotal!M164)</f>
        <v>0</v>
      </c>
      <c r="N164" s="143">
        <f ca="1">SUM(DemandTotal:CustomerTotal!N164)</f>
        <v>0</v>
      </c>
      <c r="O164" s="143">
        <f ca="1">SUM(DemandTotal:CustomerTotal!O164)</f>
        <v>0</v>
      </c>
      <c r="P164" s="143">
        <f ca="1">SUM(DemandTotal:CustomerTotal!P164)</f>
        <v>0</v>
      </c>
      <c r="Q164" s="143">
        <f ca="1">SUM(DemandTotal:CustomerTotal!Q164)</f>
        <v>0</v>
      </c>
      <c r="R164" s="143">
        <f ca="1">SUM(DemandTotal:CustomerTotal!R164)</f>
        <v>0</v>
      </c>
      <c r="S164" s="143">
        <f ca="1">SUM(DemandTotal:CustomerTotal!S164)</f>
        <v>0</v>
      </c>
      <c r="T164" s="143">
        <f ca="1">SUM(DemandTotal:CustomerTotal!T164)</f>
        <v>0</v>
      </c>
      <c r="U164" s="143">
        <f ca="1">SUM(DemandTotal:CustomerTotal!U164)</f>
        <v>0</v>
      </c>
      <c r="V164" s="143">
        <f ca="1">SUM(DemandTotal:CustomerTotal!V164)</f>
        <v>0</v>
      </c>
      <c r="W164" s="143">
        <f ca="1">SUM(DemandTotal:CustomerTotal!W164)</f>
        <v>0</v>
      </c>
      <c r="X164" s="143">
        <f ca="1">SUM(DemandTotal:CustomerTotal!X164)</f>
        <v>0</v>
      </c>
      <c r="Y164" s="143">
        <f ca="1">SUM(DemandTotal:CustomerTotal!Y164)</f>
        <v>0</v>
      </c>
      <c r="Z164" s="143">
        <f ca="1">SUM(DemandTotal:CustomerTotal!Z164)</f>
        <v>0</v>
      </c>
      <c r="AB164" s="279">
        <f>'B - COS Results'!D175</f>
        <v>907</v>
      </c>
    </row>
    <row r="165" spans="1:28" outlineLevel="1">
      <c r="A165" s="113">
        <f>IF(ISBLANK('Input-Accounts'!A165),"",'Input-Accounts'!A165)</f>
        <v>141</v>
      </c>
      <c r="B165" s="17" t="str">
        <f>IF(ISBLANK('Input-Accounts'!B165),"",'Input-Accounts'!B165)</f>
        <v xml:space="preserve">Customer assistance expenses </v>
      </c>
      <c r="C165" s="113">
        <f>IF(ISBLANK('Input-Accounts'!C165),"",'Input-Accounts'!C165)</f>
        <v>908</v>
      </c>
      <c r="D165" s="143">
        <f>IF(ISBLANK('Input-Accounts'!D165),"",'Input-Accounts'!D165)</f>
        <v>-135846.84442824777</v>
      </c>
      <c r="E165" s="143">
        <f t="shared" ca="1" si="27"/>
        <v>0</v>
      </c>
      <c r="F165" s="89"/>
      <c r="G165" s="143">
        <f ca="1">SUM(DemandTotal:CustomerTotal!G165)</f>
        <v>-119253.53253418861</v>
      </c>
      <c r="H165" s="143">
        <f ca="1">SUM(DemandTotal:CustomerTotal!H165)</f>
        <v>-16126.247803426235</v>
      </c>
      <c r="I165" s="143">
        <f ca="1">SUM(DemandTotal:CustomerTotal!I165)</f>
        <v>-288.63511218889158</v>
      </c>
      <c r="J165" s="143">
        <f ca="1">SUM(DemandTotal:CustomerTotal!J165)</f>
        <v>-57.727022437778324</v>
      </c>
      <c r="K165" s="143">
        <f ca="1">SUM(DemandTotal:CustomerTotal!K165)</f>
        <v>-4.081708657216649</v>
      </c>
      <c r="L165" s="143">
        <f ca="1">SUM(DemandTotal:CustomerTotal!L165)</f>
        <v>-112.53853869183048</v>
      </c>
      <c r="M165" s="143">
        <f ca="1">SUM(DemandTotal:CustomerTotal!M165)</f>
        <v>-4.081708657216649</v>
      </c>
      <c r="N165" s="143">
        <f ca="1">SUM(DemandTotal:CustomerTotal!N165)</f>
        <v>0</v>
      </c>
      <c r="O165" s="143">
        <f ca="1">SUM(DemandTotal:CustomerTotal!O165)</f>
        <v>0</v>
      </c>
      <c r="P165" s="143">
        <f ca="1">SUM(DemandTotal:CustomerTotal!P165)</f>
        <v>0</v>
      </c>
      <c r="Q165" s="143">
        <f ca="1">SUM(DemandTotal:CustomerTotal!Q165)</f>
        <v>0</v>
      </c>
      <c r="R165" s="143">
        <f ca="1">SUM(DemandTotal:CustomerTotal!R165)</f>
        <v>0</v>
      </c>
      <c r="S165" s="143">
        <f ca="1">SUM(DemandTotal:CustomerTotal!S165)</f>
        <v>0</v>
      </c>
      <c r="T165" s="143">
        <f ca="1">SUM(DemandTotal:CustomerTotal!T165)</f>
        <v>0</v>
      </c>
      <c r="U165" s="143">
        <f ca="1">SUM(DemandTotal:CustomerTotal!U165)</f>
        <v>0</v>
      </c>
      <c r="V165" s="143">
        <f ca="1">SUM(DemandTotal:CustomerTotal!V165)</f>
        <v>0</v>
      </c>
      <c r="W165" s="143">
        <f ca="1">SUM(DemandTotal:CustomerTotal!W165)</f>
        <v>0</v>
      </c>
      <c r="X165" s="143">
        <f ca="1">SUM(DemandTotal:CustomerTotal!X165)</f>
        <v>0</v>
      </c>
      <c r="Y165" s="143">
        <f ca="1">SUM(DemandTotal:CustomerTotal!Y165)</f>
        <v>0</v>
      </c>
      <c r="Z165" s="143">
        <f ca="1">SUM(DemandTotal:CustomerTotal!Z165)</f>
        <v>0</v>
      </c>
      <c r="AB165" s="279">
        <f>'B - COS Results'!D176</f>
        <v>908</v>
      </c>
    </row>
    <row r="166" spans="1:28" outlineLevel="1">
      <c r="A166" s="113">
        <f>IF(ISBLANK('Input-Accounts'!A166),"",'Input-Accounts'!A166)</f>
        <v>142</v>
      </c>
      <c r="B166" s="17" t="str">
        <f>IF(ISBLANK('Input-Accounts'!B166),"",'Input-Accounts'!B166)</f>
        <v xml:space="preserve">Informational and instructional advertising expenses </v>
      </c>
      <c r="C166" s="113">
        <f>IF(ISBLANK('Input-Accounts'!C166),"",'Input-Accounts'!C166)</f>
        <v>909</v>
      </c>
      <c r="D166" s="143">
        <f>IF(ISBLANK('Input-Accounts'!D166),"",'Input-Accounts'!D166)</f>
        <v>67654.104613691074</v>
      </c>
      <c r="E166" s="143">
        <f t="shared" ca="1" si="27"/>
        <v>0</v>
      </c>
      <c r="F166" s="89"/>
      <c r="G166" s="143">
        <f ca="1">SUM(DemandTotal:CustomerTotal!G166)</f>
        <v>59390.345057897881</v>
      </c>
      <c r="H166" s="143">
        <f ca="1">SUM(DemandTotal:CustomerTotal!H166)</f>
        <v>8031.1534692700025</v>
      </c>
      <c r="I166" s="143">
        <f ca="1">SUM(DemandTotal:CustomerTotal!I166)</f>
        <v>143.74533436826189</v>
      </c>
      <c r="J166" s="143">
        <f ca="1">SUM(DemandTotal:CustomerTotal!J166)</f>
        <v>28.749066873652382</v>
      </c>
      <c r="K166" s="143">
        <f ca="1">SUM(DemandTotal:CustomerTotal!K166)</f>
        <v>2.032762304197643</v>
      </c>
      <c r="L166" s="143">
        <f ca="1">SUM(DemandTotal:CustomerTotal!L166)</f>
        <v>56.046160672877882</v>
      </c>
      <c r="M166" s="143">
        <f ca="1">SUM(DemandTotal:CustomerTotal!M166)</f>
        <v>2.032762304197643</v>
      </c>
      <c r="N166" s="143">
        <f ca="1">SUM(DemandTotal:CustomerTotal!N166)</f>
        <v>0</v>
      </c>
      <c r="O166" s="143">
        <f ca="1">SUM(DemandTotal:CustomerTotal!O166)</f>
        <v>0</v>
      </c>
      <c r="P166" s="143">
        <f ca="1">SUM(DemandTotal:CustomerTotal!P166)</f>
        <v>0</v>
      </c>
      <c r="Q166" s="143">
        <f ca="1">SUM(DemandTotal:CustomerTotal!Q166)</f>
        <v>0</v>
      </c>
      <c r="R166" s="143">
        <f ca="1">SUM(DemandTotal:CustomerTotal!R166)</f>
        <v>0</v>
      </c>
      <c r="S166" s="143">
        <f ca="1">SUM(DemandTotal:CustomerTotal!S166)</f>
        <v>0</v>
      </c>
      <c r="T166" s="143">
        <f ca="1">SUM(DemandTotal:CustomerTotal!T166)</f>
        <v>0</v>
      </c>
      <c r="U166" s="143">
        <f ca="1">SUM(DemandTotal:CustomerTotal!U166)</f>
        <v>0</v>
      </c>
      <c r="V166" s="143">
        <f ca="1">SUM(DemandTotal:CustomerTotal!V166)</f>
        <v>0</v>
      </c>
      <c r="W166" s="143">
        <f ca="1">SUM(DemandTotal:CustomerTotal!W166)</f>
        <v>0</v>
      </c>
      <c r="X166" s="143">
        <f ca="1">SUM(DemandTotal:CustomerTotal!X166)</f>
        <v>0</v>
      </c>
      <c r="Y166" s="143">
        <f ca="1">SUM(DemandTotal:CustomerTotal!Y166)</f>
        <v>0</v>
      </c>
      <c r="Z166" s="143">
        <f ca="1">SUM(DemandTotal:CustomerTotal!Z166)</f>
        <v>0</v>
      </c>
      <c r="AB166" s="279">
        <f>'B - COS Results'!D177</f>
        <v>909</v>
      </c>
    </row>
    <row r="167" spans="1:28" outlineLevel="1">
      <c r="A167" s="113">
        <f>IF(ISBLANK('Input-Accounts'!A167),"",'Input-Accounts'!A167)</f>
        <v>143</v>
      </c>
      <c r="B167" s="17" t="str">
        <f>IF(ISBLANK('Input-Accounts'!B167),"",'Input-Accounts'!B167)</f>
        <v>Miscellaneous customer service and informational expenses</v>
      </c>
      <c r="C167" s="113">
        <f>IF(ISBLANK('Input-Accounts'!C167),"",'Input-Accounts'!C167)</f>
        <v>910</v>
      </c>
      <c r="D167" s="143">
        <f>IF(ISBLANK('Input-Accounts'!D167),"",'Input-Accounts'!D167)</f>
        <v>156889.91411408054</v>
      </c>
      <c r="E167" s="143">
        <f t="shared" ca="1" si="27"/>
        <v>0</v>
      </c>
      <c r="F167" s="89"/>
      <c r="G167" s="143">
        <f ca="1">SUM(DemandTotal:CustomerTotal!G167)</f>
        <v>137726.2501446747</v>
      </c>
      <c r="H167" s="143">
        <f ca="1">SUM(DemandTotal:CustomerTotal!H167)</f>
        <v>18624.250298270665</v>
      </c>
      <c r="I167" s="143">
        <f ca="1">SUM(DemandTotal:CustomerTotal!I167)</f>
        <v>333.34552710601599</v>
      </c>
      <c r="J167" s="143">
        <f ca="1">SUM(DemandTotal:CustomerTotal!J167)</f>
        <v>66.669105421203199</v>
      </c>
      <c r="K167" s="143">
        <f ca="1">SUM(DemandTotal:CustomerTotal!K167)</f>
        <v>4.7139771509941655</v>
      </c>
      <c r="L167" s="143">
        <f ca="1">SUM(DemandTotal:CustomerTotal!L167)</f>
        <v>129.971084305982</v>
      </c>
      <c r="M167" s="143">
        <f ca="1">SUM(DemandTotal:CustomerTotal!M167)</f>
        <v>4.7139771509941655</v>
      </c>
      <c r="N167" s="143">
        <f ca="1">SUM(DemandTotal:CustomerTotal!N167)</f>
        <v>0</v>
      </c>
      <c r="O167" s="143">
        <f ca="1">SUM(DemandTotal:CustomerTotal!O167)</f>
        <v>0</v>
      </c>
      <c r="P167" s="143">
        <f ca="1">SUM(DemandTotal:CustomerTotal!P167)</f>
        <v>0</v>
      </c>
      <c r="Q167" s="143">
        <f ca="1">SUM(DemandTotal:CustomerTotal!Q167)</f>
        <v>0</v>
      </c>
      <c r="R167" s="143">
        <f ca="1">SUM(DemandTotal:CustomerTotal!R167)</f>
        <v>0</v>
      </c>
      <c r="S167" s="143">
        <f ca="1">SUM(DemandTotal:CustomerTotal!S167)</f>
        <v>0</v>
      </c>
      <c r="T167" s="143">
        <f ca="1">SUM(DemandTotal:CustomerTotal!T167)</f>
        <v>0</v>
      </c>
      <c r="U167" s="143">
        <f ca="1">SUM(DemandTotal:CustomerTotal!U167)</f>
        <v>0</v>
      </c>
      <c r="V167" s="143">
        <f ca="1">SUM(DemandTotal:CustomerTotal!V167)</f>
        <v>0</v>
      </c>
      <c r="W167" s="143">
        <f ca="1">SUM(DemandTotal:CustomerTotal!W167)</f>
        <v>0</v>
      </c>
      <c r="X167" s="143">
        <f ca="1">SUM(DemandTotal:CustomerTotal!X167)</f>
        <v>0</v>
      </c>
      <c r="Y167" s="143">
        <f ca="1">SUM(DemandTotal:CustomerTotal!Y167)</f>
        <v>0</v>
      </c>
      <c r="Z167" s="143">
        <f ca="1">SUM(DemandTotal:CustomerTotal!Z167)</f>
        <v>0</v>
      </c>
      <c r="AB167" s="279">
        <f>'B - COS Results'!D178</f>
        <v>910</v>
      </c>
    </row>
    <row r="168" spans="1:28" outlineLevel="1">
      <c r="A168" s="113">
        <f>IF(ISBLANK('Input-Accounts'!A168),"",'Input-Accounts'!A168)</f>
        <v>144</v>
      </c>
      <c r="B168" s="79" t="str">
        <f>IF(ISBLANK('Input-Accounts'!B168),"",'Input-Accounts'!B168)</f>
        <v>Subtotal - Customer Service &amp; Information Expenses</v>
      </c>
      <c r="C168" s="113" t="str">
        <f>IF(ISBLANK('Input-Accounts'!C168),"",'Input-Accounts'!C168)</f>
        <v/>
      </c>
      <c r="D168" s="144">
        <f>IF(ISBLANK('Input-Accounts'!D168),"",'Input-Accounts'!D168)</f>
        <v>88697.174299523846</v>
      </c>
      <c r="E168" s="143">
        <f t="shared" ca="1" si="27"/>
        <v>0</v>
      </c>
      <c r="G168" s="144">
        <f ca="1">SUM(DemandTotal:CustomerTotal!G168)</f>
        <v>77863.06266838398</v>
      </c>
      <c r="H168" s="144">
        <f ca="1">SUM(DemandTotal:CustomerTotal!H168)</f>
        <v>10529.155964114432</v>
      </c>
      <c r="I168" s="144">
        <f ca="1">SUM(DemandTotal:CustomerTotal!I168)</f>
        <v>188.4557492853863</v>
      </c>
      <c r="J168" s="144">
        <f ca="1">SUM(DemandTotal:CustomerTotal!J168)</f>
        <v>37.691149857077257</v>
      </c>
      <c r="K168" s="144">
        <f ca="1">SUM(DemandTotal:CustomerTotal!K168)</f>
        <v>2.6650307979751595</v>
      </c>
      <c r="L168" s="144">
        <f ca="1">SUM(DemandTotal:CustomerTotal!L168)</f>
        <v>73.478706287029411</v>
      </c>
      <c r="M168" s="144">
        <f ca="1">SUM(DemandTotal:CustomerTotal!M168)</f>
        <v>2.6650307979751595</v>
      </c>
      <c r="N168" s="144">
        <f ca="1">SUM(DemandTotal:CustomerTotal!N168)</f>
        <v>0</v>
      </c>
      <c r="O168" s="144">
        <f ca="1">SUM(DemandTotal:CustomerTotal!O168)</f>
        <v>0</v>
      </c>
      <c r="P168" s="144">
        <f ca="1">SUM(DemandTotal:CustomerTotal!P168)</f>
        <v>0</v>
      </c>
      <c r="Q168" s="144">
        <f ca="1">SUM(DemandTotal:CustomerTotal!Q168)</f>
        <v>0</v>
      </c>
      <c r="R168" s="144">
        <f ca="1">SUM(DemandTotal:CustomerTotal!R168)</f>
        <v>0</v>
      </c>
      <c r="S168" s="144">
        <f ca="1">SUM(DemandTotal:CustomerTotal!S168)</f>
        <v>0</v>
      </c>
      <c r="T168" s="144">
        <f ca="1">SUM(DemandTotal:CustomerTotal!T168)</f>
        <v>0</v>
      </c>
      <c r="U168" s="144">
        <f ca="1">SUM(DemandTotal:CustomerTotal!U168)</f>
        <v>0</v>
      </c>
      <c r="V168" s="144">
        <f ca="1">SUM(DemandTotal:CustomerTotal!V168)</f>
        <v>0</v>
      </c>
      <c r="W168" s="144">
        <f ca="1">SUM(DemandTotal:CustomerTotal!W168)</f>
        <v>0</v>
      </c>
      <c r="X168" s="144">
        <f ca="1">SUM(DemandTotal:CustomerTotal!X168)</f>
        <v>0</v>
      </c>
      <c r="Y168" s="144">
        <f ca="1">SUM(DemandTotal:CustomerTotal!Y168)</f>
        <v>0</v>
      </c>
      <c r="Z168" s="144">
        <f ca="1">SUM(DemandTotal:CustomerTotal!Z168)</f>
        <v>0</v>
      </c>
    </row>
    <row r="169" spans="1:28" outlineLevel="1">
      <c r="A169" s="113" t="str">
        <f>IF(ISBLANK('Input-Accounts'!A169),"",'Input-Accounts'!A169)</f>
        <v/>
      </c>
      <c r="B169" s="81" t="str">
        <f>IF(ISBLANK('Input-Accounts'!B169),"",'Input-Accounts'!B169)</f>
        <v/>
      </c>
      <c r="D169" s="143"/>
      <c r="E169" s="143"/>
      <c r="F169" s="89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</row>
    <row r="170" spans="1:28" outlineLevel="1">
      <c r="A170" s="113">
        <f>IF(ISBLANK('Input-Accounts'!A170),"",'Input-Accounts'!A170)</f>
        <v>145</v>
      </c>
      <c r="B170" s="81" t="str">
        <f>IF(ISBLANK('Input-Accounts'!B170),"",'Input-Accounts'!B170)</f>
        <v>Sales Expenses</v>
      </c>
      <c r="D170" s="143"/>
      <c r="E170" s="143"/>
      <c r="F170" s="89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</row>
    <row r="171" spans="1:28" outlineLevel="1">
      <c r="A171" s="113">
        <f>IF(ISBLANK('Input-Accounts'!A171),"",'Input-Accounts'!A171)</f>
        <v>146</v>
      </c>
      <c r="B171" s="17" t="str">
        <f>IF(ISBLANK('Input-Accounts'!B171),"",'Input-Accounts'!B171)</f>
        <v>Supervision</v>
      </c>
      <c r="C171" s="113">
        <f>IF(ISBLANK('Input-Accounts'!C171),"",'Input-Accounts'!C171)</f>
        <v>911</v>
      </c>
      <c r="D171" s="143">
        <f>IF(ISBLANK('Input-Accounts'!D171),"",'Input-Accounts'!D171)</f>
        <v>0</v>
      </c>
      <c r="E171" s="143">
        <f t="shared" ref="E171:E175" si="28">IFERROR(IF(D171="","",IF(D171=0,0,IF(ABS(D171-SUM($G171:$Z171))&lt;Check_Limit,0,1))),1)</f>
        <v>0</v>
      </c>
      <c r="F171" s="89"/>
      <c r="G171" s="143">
        <f ca="1">SUM(DemandTotal:CustomerTotal!G171)</f>
        <v>0</v>
      </c>
      <c r="H171" s="143">
        <f ca="1">SUM(DemandTotal:CustomerTotal!H171)</f>
        <v>0</v>
      </c>
      <c r="I171" s="143">
        <f ca="1">SUM(DemandTotal:CustomerTotal!I171)</f>
        <v>0</v>
      </c>
      <c r="J171" s="143">
        <f ca="1">SUM(DemandTotal:CustomerTotal!J171)</f>
        <v>0</v>
      </c>
      <c r="K171" s="143">
        <f ca="1">SUM(DemandTotal:CustomerTotal!K171)</f>
        <v>0</v>
      </c>
      <c r="L171" s="143">
        <f ca="1">SUM(DemandTotal:CustomerTotal!L171)</f>
        <v>0</v>
      </c>
      <c r="M171" s="143">
        <f ca="1">SUM(DemandTotal:CustomerTotal!M171)</f>
        <v>0</v>
      </c>
      <c r="N171" s="143">
        <f ca="1">SUM(DemandTotal:CustomerTotal!N171)</f>
        <v>0</v>
      </c>
      <c r="O171" s="143">
        <f ca="1">SUM(DemandTotal:CustomerTotal!O171)</f>
        <v>0</v>
      </c>
      <c r="P171" s="143">
        <f ca="1">SUM(DemandTotal:CustomerTotal!P171)</f>
        <v>0</v>
      </c>
      <c r="Q171" s="143">
        <f ca="1">SUM(DemandTotal:CustomerTotal!Q171)</f>
        <v>0</v>
      </c>
      <c r="R171" s="143">
        <f ca="1">SUM(DemandTotal:CustomerTotal!R171)</f>
        <v>0</v>
      </c>
      <c r="S171" s="143">
        <f ca="1">SUM(DemandTotal:CustomerTotal!S171)</f>
        <v>0</v>
      </c>
      <c r="T171" s="143">
        <f ca="1">SUM(DemandTotal:CustomerTotal!T171)</f>
        <v>0</v>
      </c>
      <c r="U171" s="143">
        <f ca="1">SUM(DemandTotal:CustomerTotal!U171)</f>
        <v>0</v>
      </c>
      <c r="V171" s="143">
        <f ca="1">SUM(DemandTotal:CustomerTotal!V171)</f>
        <v>0</v>
      </c>
      <c r="W171" s="143">
        <f ca="1">SUM(DemandTotal:CustomerTotal!W171)</f>
        <v>0</v>
      </c>
      <c r="X171" s="143">
        <f ca="1">SUM(DemandTotal:CustomerTotal!X171)</f>
        <v>0</v>
      </c>
      <c r="Y171" s="143">
        <f ca="1">SUM(DemandTotal:CustomerTotal!Y171)</f>
        <v>0</v>
      </c>
      <c r="Z171" s="143">
        <f ca="1">SUM(DemandTotal:CustomerTotal!Z171)</f>
        <v>0</v>
      </c>
    </row>
    <row r="172" spans="1:28" outlineLevel="1">
      <c r="A172" s="113">
        <f>IF(ISBLANK('Input-Accounts'!A172),"",'Input-Accounts'!A172)</f>
        <v>147</v>
      </c>
      <c r="B172" s="17" t="str">
        <f>IF(ISBLANK('Input-Accounts'!B172),"",'Input-Accounts'!B172)</f>
        <v>Demonstrating and selling expenses</v>
      </c>
      <c r="C172" s="113">
        <f>IF(ISBLANK('Input-Accounts'!C172),"",'Input-Accounts'!C172)</f>
        <v>912</v>
      </c>
      <c r="D172" s="143">
        <f>IF(ISBLANK('Input-Accounts'!D172),"",'Input-Accounts'!D172)</f>
        <v>18653.453822037322</v>
      </c>
      <c r="E172" s="143">
        <f t="shared" ca="1" si="28"/>
        <v>0</v>
      </c>
      <c r="F172" s="89"/>
      <c r="G172" s="143">
        <f ca="1">SUM(DemandTotal:CustomerTotal!G172)</f>
        <v>16374.986637369073</v>
      </c>
      <c r="H172" s="143">
        <f ca="1">SUM(DemandTotal:CustomerTotal!H172)</f>
        <v>2214.3335017459713</v>
      </c>
      <c r="I172" s="143">
        <f ca="1">SUM(DemandTotal:CustomerTotal!I172)</f>
        <v>39.633174839610056</v>
      </c>
      <c r="J172" s="143">
        <f ca="1">SUM(DemandTotal:CustomerTotal!J172)</f>
        <v>7.9266349679220118</v>
      </c>
      <c r="K172" s="143">
        <f ca="1">SUM(DemandTotal:CustomerTotal!K172)</f>
        <v>0.56046913914600083</v>
      </c>
      <c r="L172" s="143">
        <f ca="1">SUM(DemandTotal:CustomerTotal!L172)</f>
        <v>15.452934836454023</v>
      </c>
      <c r="M172" s="143">
        <f ca="1">SUM(DemandTotal:CustomerTotal!M172)</f>
        <v>0.56046913914600083</v>
      </c>
      <c r="N172" s="143">
        <f ca="1">SUM(DemandTotal:CustomerTotal!N172)</f>
        <v>0</v>
      </c>
      <c r="O172" s="143">
        <f ca="1">SUM(DemandTotal:CustomerTotal!O172)</f>
        <v>0</v>
      </c>
      <c r="P172" s="143">
        <f ca="1">SUM(DemandTotal:CustomerTotal!P172)</f>
        <v>0</v>
      </c>
      <c r="Q172" s="143">
        <f ca="1">SUM(DemandTotal:CustomerTotal!Q172)</f>
        <v>0</v>
      </c>
      <c r="R172" s="143">
        <f ca="1">SUM(DemandTotal:CustomerTotal!R172)</f>
        <v>0</v>
      </c>
      <c r="S172" s="143">
        <f ca="1">SUM(DemandTotal:CustomerTotal!S172)</f>
        <v>0</v>
      </c>
      <c r="T172" s="143">
        <f ca="1">SUM(DemandTotal:CustomerTotal!T172)</f>
        <v>0</v>
      </c>
      <c r="U172" s="143">
        <f ca="1">SUM(DemandTotal:CustomerTotal!U172)</f>
        <v>0</v>
      </c>
      <c r="V172" s="143">
        <f ca="1">SUM(DemandTotal:CustomerTotal!V172)</f>
        <v>0</v>
      </c>
      <c r="W172" s="143">
        <f ca="1">SUM(DemandTotal:CustomerTotal!W172)</f>
        <v>0</v>
      </c>
      <c r="X172" s="143">
        <f ca="1">SUM(DemandTotal:CustomerTotal!X172)</f>
        <v>0</v>
      </c>
      <c r="Y172" s="143">
        <f ca="1">SUM(DemandTotal:CustomerTotal!Y172)</f>
        <v>0</v>
      </c>
      <c r="Z172" s="143">
        <f ca="1">SUM(DemandTotal:CustomerTotal!Z172)</f>
        <v>0</v>
      </c>
      <c r="AB172" s="280">
        <f>AB167</f>
        <v>910</v>
      </c>
    </row>
    <row r="173" spans="1:28" outlineLevel="1">
      <c r="A173" s="113">
        <f>IF(ISBLANK('Input-Accounts'!A173),"",'Input-Accounts'!A173)</f>
        <v>148</v>
      </c>
      <c r="B173" s="17" t="str">
        <f>IF(ISBLANK('Input-Accounts'!B173),"",'Input-Accounts'!B173)</f>
        <v>Advertising expenses</v>
      </c>
      <c r="C173" s="113">
        <f>IF(ISBLANK('Input-Accounts'!C173),"",'Input-Accounts'!C173)</f>
        <v>913</v>
      </c>
      <c r="D173" s="143">
        <f>IF(ISBLANK('Input-Accounts'!D173),"",'Input-Accounts'!D173)</f>
        <v>0</v>
      </c>
      <c r="E173" s="143">
        <f t="shared" si="28"/>
        <v>0</v>
      </c>
      <c r="F173" s="89"/>
      <c r="G173" s="143">
        <f ca="1">SUM(DemandTotal:CustomerTotal!G173)</f>
        <v>0</v>
      </c>
      <c r="H173" s="143">
        <f ca="1">SUM(DemandTotal:CustomerTotal!H173)</f>
        <v>0</v>
      </c>
      <c r="I173" s="143">
        <f ca="1">SUM(DemandTotal:CustomerTotal!I173)</f>
        <v>0</v>
      </c>
      <c r="J173" s="143">
        <f ca="1">SUM(DemandTotal:CustomerTotal!J173)</f>
        <v>0</v>
      </c>
      <c r="K173" s="143">
        <f ca="1">SUM(DemandTotal:CustomerTotal!K173)</f>
        <v>0</v>
      </c>
      <c r="L173" s="143">
        <f ca="1">SUM(DemandTotal:CustomerTotal!L173)</f>
        <v>0</v>
      </c>
      <c r="M173" s="143">
        <f ca="1">SUM(DemandTotal:CustomerTotal!M173)</f>
        <v>0</v>
      </c>
      <c r="N173" s="143">
        <f ca="1">SUM(DemandTotal:CustomerTotal!N173)</f>
        <v>0</v>
      </c>
      <c r="O173" s="143">
        <f ca="1">SUM(DemandTotal:CustomerTotal!O173)</f>
        <v>0</v>
      </c>
      <c r="P173" s="143">
        <f ca="1">SUM(DemandTotal:CustomerTotal!P173)</f>
        <v>0</v>
      </c>
      <c r="Q173" s="143">
        <f ca="1">SUM(DemandTotal:CustomerTotal!Q173)</f>
        <v>0</v>
      </c>
      <c r="R173" s="143">
        <f ca="1">SUM(DemandTotal:CustomerTotal!R173)</f>
        <v>0</v>
      </c>
      <c r="S173" s="143">
        <f ca="1">SUM(DemandTotal:CustomerTotal!S173)</f>
        <v>0</v>
      </c>
      <c r="T173" s="143">
        <f ca="1">SUM(DemandTotal:CustomerTotal!T173)</f>
        <v>0</v>
      </c>
      <c r="U173" s="143">
        <f ca="1">SUM(DemandTotal:CustomerTotal!U173)</f>
        <v>0</v>
      </c>
      <c r="V173" s="143">
        <f ca="1">SUM(DemandTotal:CustomerTotal!V173)</f>
        <v>0</v>
      </c>
      <c r="W173" s="143">
        <f ca="1">SUM(DemandTotal:CustomerTotal!W173)</f>
        <v>0</v>
      </c>
      <c r="X173" s="143">
        <f ca="1">SUM(DemandTotal:CustomerTotal!X173)</f>
        <v>0</v>
      </c>
      <c r="Y173" s="143">
        <f ca="1">SUM(DemandTotal:CustomerTotal!Y173)</f>
        <v>0</v>
      </c>
      <c r="Z173" s="143">
        <f ca="1">SUM(DemandTotal:CustomerTotal!Z173)</f>
        <v>0</v>
      </c>
    </row>
    <row r="174" spans="1:28" outlineLevel="1">
      <c r="A174" s="113">
        <f>IF(ISBLANK('Input-Accounts'!A174),"",'Input-Accounts'!A174)</f>
        <v>149</v>
      </c>
      <c r="B174" s="17" t="str">
        <f>IF(ISBLANK('Input-Accounts'!B174),"",'Input-Accounts'!B174)</f>
        <v>Miscellaneous sales expenses</v>
      </c>
      <c r="C174" s="113">
        <f>IF(ISBLANK('Input-Accounts'!C174),"",'Input-Accounts'!C174)</f>
        <v>916</v>
      </c>
      <c r="D174" s="143">
        <f>IF(ISBLANK('Input-Accounts'!D174),"",'Input-Accounts'!D174)</f>
        <v>0</v>
      </c>
      <c r="E174" s="143">
        <f t="shared" si="28"/>
        <v>0</v>
      </c>
      <c r="F174" s="89"/>
      <c r="G174" s="143">
        <f ca="1">SUM(DemandTotal:CustomerTotal!G174)</f>
        <v>0</v>
      </c>
      <c r="H174" s="143">
        <f ca="1">SUM(DemandTotal:CustomerTotal!H174)</f>
        <v>0</v>
      </c>
      <c r="I174" s="143">
        <f ca="1">SUM(DemandTotal:CustomerTotal!I174)</f>
        <v>0</v>
      </c>
      <c r="J174" s="143">
        <f ca="1">SUM(DemandTotal:CustomerTotal!J174)</f>
        <v>0</v>
      </c>
      <c r="K174" s="143">
        <f ca="1">SUM(DemandTotal:CustomerTotal!K174)</f>
        <v>0</v>
      </c>
      <c r="L174" s="143">
        <f ca="1">SUM(DemandTotal:CustomerTotal!L174)</f>
        <v>0</v>
      </c>
      <c r="M174" s="143">
        <f ca="1">SUM(DemandTotal:CustomerTotal!M174)</f>
        <v>0</v>
      </c>
      <c r="N174" s="143">
        <f ca="1">SUM(DemandTotal:CustomerTotal!N174)</f>
        <v>0</v>
      </c>
      <c r="O174" s="143">
        <f ca="1">SUM(DemandTotal:CustomerTotal!O174)</f>
        <v>0</v>
      </c>
      <c r="P174" s="143">
        <f ca="1">SUM(DemandTotal:CustomerTotal!P174)</f>
        <v>0</v>
      </c>
      <c r="Q174" s="143">
        <f ca="1">SUM(DemandTotal:CustomerTotal!Q174)</f>
        <v>0</v>
      </c>
      <c r="R174" s="143">
        <f ca="1">SUM(DemandTotal:CustomerTotal!R174)</f>
        <v>0</v>
      </c>
      <c r="S174" s="143">
        <f ca="1">SUM(DemandTotal:CustomerTotal!S174)</f>
        <v>0</v>
      </c>
      <c r="T174" s="143">
        <f ca="1">SUM(DemandTotal:CustomerTotal!T174)</f>
        <v>0</v>
      </c>
      <c r="U174" s="143">
        <f ca="1">SUM(DemandTotal:CustomerTotal!U174)</f>
        <v>0</v>
      </c>
      <c r="V174" s="143">
        <f ca="1">SUM(DemandTotal:CustomerTotal!V174)</f>
        <v>0</v>
      </c>
      <c r="W174" s="143">
        <f ca="1">SUM(DemandTotal:CustomerTotal!W174)</f>
        <v>0</v>
      </c>
      <c r="X174" s="143">
        <f ca="1">SUM(DemandTotal:CustomerTotal!X174)</f>
        <v>0</v>
      </c>
      <c r="Y174" s="143">
        <f ca="1">SUM(DemandTotal:CustomerTotal!Y174)</f>
        <v>0</v>
      </c>
      <c r="Z174" s="143">
        <f ca="1">SUM(DemandTotal:CustomerTotal!Z174)</f>
        <v>0</v>
      </c>
    </row>
    <row r="175" spans="1:28" outlineLevel="1">
      <c r="A175" s="113">
        <f>IF(ISBLANK('Input-Accounts'!A175),"",'Input-Accounts'!A175)</f>
        <v>150</v>
      </c>
      <c r="B175" s="79" t="str">
        <f>IF(ISBLANK('Input-Accounts'!B175),"",'Input-Accounts'!B175)</f>
        <v>Subtotal - Sales Expenses</v>
      </c>
      <c r="C175" s="113" t="str">
        <f>IF(ISBLANK('Input-Accounts'!C175),"",'Input-Accounts'!C175)</f>
        <v/>
      </c>
      <c r="D175" s="144">
        <f>IF(ISBLANK('Input-Accounts'!D175),"",'Input-Accounts'!D175)</f>
        <v>18653.453822037322</v>
      </c>
      <c r="E175" s="143">
        <f t="shared" ca="1" si="28"/>
        <v>0</v>
      </c>
      <c r="G175" s="144">
        <f ca="1">SUM(DemandTotal:CustomerTotal!G175)</f>
        <v>16374.986637369073</v>
      </c>
      <c r="H175" s="144">
        <f ca="1">SUM(DemandTotal:CustomerTotal!H175)</f>
        <v>2214.3335017459713</v>
      </c>
      <c r="I175" s="144">
        <f ca="1">SUM(DemandTotal:CustomerTotal!I175)</f>
        <v>39.633174839610056</v>
      </c>
      <c r="J175" s="144">
        <f ca="1">SUM(DemandTotal:CustomerTotal!J175)</f>
        <v>7.9266349679220118</v>
      </c>
      <c r="K175" s="144">
        <f ca="1">SUM(DemandTotal:CustomerTotal!K175)</f>
        <v>0.56046913914600083</v>
      </c>
      <c r="L175" s="144">
        <f ca="1">SUM(DemandTotal:CustomerTotal!L175)</f>
        <v>15.452934836454023</v>
      </c>
      <c r="M175" s="144">
        <f ca="1">SUM(DemandTotal:CustomerTotal!M175)</f>
        <v>0.56046913914600083</v>
      </c>
      <c r="N175" s="144">
        <f ca="1">SUM(DemandTotal:CustomerTotal!N175)</f>
        <v>0</v>
      </c>
      <c r="O175" s="144">
        <f ca="1">SUM(DemandTotal:CustomerTotal!O175)</f>
        <v>0</v>
      </c>
      <c r="P175" s="144">
        <f ca="1">SUM(DemandTotal:CustomerTotal!P175)</f>
        <v>0</v>
      </c>
      <c r="Q175" s="144">
        <f ca="1">SUM(DemandTotal:CustomerTotal!Q175)</f>
        <v>0</v>
      </c>
      <c r="R175" s="144">
        <f ca="1">SUM(DemandTotal:CustomerTotal!R175)</f>
        <v>0</v>
      </c>
      <c r="S175" s="144">
        <f ca="1">SUM(DemandTotal:CustomerTotal!S175)</f>
        <v>0</v>
      </c>
      <c r="T175" s="144">
        <f ca="1">SUM(DemandTotal:CustomerTotal!T175)</f>
        <v>0</v>
      </c>
      <c r="U175" s="144">
        <f ca="1">SUM(DemandTotal:CustomerTotal!U175)</f>
        <v>0</v>
      </c>
      <c r="V175" s="144">
        <f ca="1">SUM(DemandTotal:CustomerTotal!V175)</f>
        <v>0</v>
      </c>
      <c r="W175" s="144">
        <f ca="1">SUM(DemandTotal:CustomerTotal!W175)</f>
        <v>0</v>
      </c>
      <c r="X175" s="144">
        <f ca="1">SUM(DemandTotal:CustomerTotal!X175)</f>
        <v>0</v>
      </c>
      <c r="Y175" s="144">
        <f ca="1">SUM(DemandTotal:CustomerTotal!Y175)</f>
        <v>0</v>
      </c>
      <c r="Z175" s="144">
        <f ca="1">SUM(DemandTotal:CustomerTotal!Z175)</f>
        <v>0</v>
      </c>
    </row>
    <row r="176" spans="1:28" outlineLevel="1">
      <c r="A176" s="113" t="str">
        <f>IF(ISBLANK('Input-Accounts'!A176),"",'Input-Accounts'!A176)</f>
        <v/>
      </c>
      <c r="B176" s="79" t="str">
        <f>IF(ISBLANK('Input-Accounts'!B176),"",'Input-Accounts'!B176)</f>
        <v/>
      </c>
      <c r="D176" s="143"/>
      <c r="E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</row>
    <row r="177" spans="1:28">
      <c r="A177" s="113">
        <f>IF(ISBLANK('Input-Accounts'!A177),"",'Input-Accounts'!A177)</f>
        <v>151</v>
      </c>
      <c r="B177" s="127" t="str">
        <f>IF(ISBLANK('Input-Accounts'!B177),"",'Input-Accounts'!B177)</f>
        <v>Total Customer Accounts, Service, and Sales Expense</v>
      </c>
      <c r="C177" s="113" t="str">
        <f>IF(ISBLANK('Input-Accounts'!C177),"",'Input-Accounts'!C177)</f>
        <v/>
      </c>
      <c r="D177" s="143">
        <f>IF(ISBLANK('Input-Accounts'!D177),"",'Input-Accounts'!D177)</f>
        <v>7132976.2884488329</v>
      </c>
      <c r="E177" s="143">
        <f t="shared" ref="E177" ca="1" si="29">IFERROR(IF(D177="","",IF(D177=0,0,IF(ABS(D177-SUM($G177:$Z177))&lt;Check_Limit,0,1))),1)</f>
        <v>0</v>
      </c>
      <c r="F177" s="89"/>
      <c r="G177" s="143">
        <f ca="1">SUM(DemandTotal:CustomerTotal!G177)</f>
        <v>5981112.1061663376</v>
      </c>
      <c r="H177" s="143">
        <f ca="1">SUM(DemandTotal:CustomerTotal!H177)</f>
        <v>977129.90120432875</v>
      </c>
      <c r="I177" s="143">
        <f ca="1">SUM(DemandTotal:CustomerTotal!I177)</f>
        <v>126688.39917069116</v>
      </c>
      <c r="J177" s="143">
        <f ca="1">SUM(DemandTotal:CustomerTotal!J177)</f>
        <v>15541.93326428173</v>
      </c>
      <c r="K177" s="143">
        <f ca="1">SUM(DemandTotal:CustomerTotal!K177)</f>
        <v>1095.7338673062836</v>
      </c>
      <c r="L177" s="143">
        <f ca="1">SUM(DemandTotal:CustomerTotal!L177)</f>
        <v>30312.480908582194</v>
      </c>
      <c r="M177" s="143">
        <f ca="1">SUM(DemandTotal:CustomerTotal!M177)</f>
        <v>1095.7338673062836</v>
      </c>
      <c r="N177" s="143">
        <f ca="1">SUM(DemandTotal:CustomerTotal!N177)</f>
        <v>0</v>
      </c>
      <c r="O177" s="143">
        <f ca="1">SUM(DemandTotal:CustomerTotal!O177)</f>
        <v>0</v>
      </c>
      <c r="P177" s="143">
        <f ca="1">SUM(DemandTotal:CustomerTotal!P177)</f>
        <v>0</v>
      </c>
      <c r="Q177" s="143">
        <f ca="1">SUM(DemandTotal:CustomerTotal!Q177)</f>
        <v>0</v>
      </c>
      <c r="R177" s="143">
        <f ca="1">SUM(DemandTotal:CustomerTotal!R177)</f>
        <v>0</v>
      </c>
      <c r="S177" s="143">
        <f ca="1">SUM(DemandTotal:CustomerTotal!S177)</f>
        <v>0</v>
      </c>
      <c r="T177" s="143">
        <f ca="1">SUM(DemandTotal:CustomerTotal!T177)</f>
        <v>0</v>
      </c>
      <c r="U177" s="143">
        <f ca="1">SUM(DemandTotal:CustomerTotal!U177)</f>
        <v>0</v>
      </c>
      <c r="V177" s="143">
        <f ca="1">SUM(DemandTotal:CustomerTotal!V177)</f>
        <v>0</v>
      </c>
      <c r="W177" s="143">
        <f ca="1">SUM(DemandTotal:CustomerTotal!W177)</f>
        <v>0</v>
      </c>
      <c r="X177" s="143">
        <f ca="1">SUM(DemandTotal:CustomerTotal!X177)</f>
        <v>0</v>
      </c>
      <c r="Y177" s="143">
        <f ca="1">SUM(DemandTotal:CustomerTotal!Y177)</f>
        <v>0</v>
      </c>
      <c r="Z177" s="143">
        <f ca="1">SUM(DemandTotal:CustomerTotal!Z177)</f>
        <v>0</v>
      </c>
    </row>
    <row r="178" spans="1:28">
      <c r="A178" s="113" t="str">
        <f>IF(ISBLANK('Input-Accounts'!A178),"",'Input-Accounts'!A178)</f>
        <v/>
      </c>
      <c r="B178" s="127" t="str">
        <f>IF(ISBLANK('Input-Accounts'!B178),"",'Input-Accounts'!B178)</f>
        <v/>
      </c>
      <c r="D178" s="144"/>
      <c r="E178" s="143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</row>
    <row r="179" spans="1:28">
      <c r="A179" s="113">
        <f>IF(ISBLANK('Input-Accounts'!A179),"",'Input-Accounts'!A179)</f>
        <v>152</v>
      </c>
      <c r="B179" s="127" t="str">
        <f>IF(ISBLANK('Input-Accounts'!B179),"",'Input-Accounts'!B179)</f>
        <v>Administrative and General Expenses</v>
      </c>
      <c r="D179" s="143"/>
      <c r="E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</row>
    <row r="180" spans="1:28" outlineLevel="1">
      <c r="A180" s="113">
        <f>IF(ISBLANK('Input-Accounts'!A180),"",'Input-Accounts'!A180)</f>
        <v>153</v>
      </c>
      <c r="B180" s="17" t="str">
        <f>IF(ISBLANK('Input-Accounts'!B180),"",'Input-Accounts'!B180)</f>
        <v>Administrative and general salaries</v>
      </c>
      <c r="C180" s="113">
        <f>IF(ISBLANK('Input-Accounts'!C180),"",'Input-Accounts'!C180)</f>
        <v>920</v>
      </c>
      <c r="D180" s="143">
        <f>IF(ISBLANK('Input-Accounts'!D180),"",'Input-Accounts'!D180)</f>
        <v>8059627.1752979998</v>
      </c>
      <c r="E180" s="143">
        <f t="shared" ref="E180:E191" ca="1" si="30">IFERROR(IF(D180="","",IF(D180=0,0,IF(ABS(D180-SUM($G180:$Z180))&lt;Check_Limit,0,1))),1)</f>
        <v>0</v>
      </c>
      <c r="F180" s="89"/>
      <c r="G180" s="143">
        <f ca="1">SUM(DemandTotal:CustomerTotal!G180)</f>
        <v>4349538.1559334248</v>
      </c>
      <c r="H180" s="143">
        <f ca="1">SUM(DemandTotal:CustomerTotal!H180)</f>
        <v>1553742.8735300743</v>
      </c>
      <c r="I180" s="143">
        <f ca="1">SUM(DemandTotal:CustomerTotal!I180)</f>
        <v>177343.34760737157</v>
      </c>
      <c r="J180" s="143">
        <f ca="1">SUM(DemandTotal:CustomerTotal!J180)</f>
        <v>150520.70167512164</v>
      </c>
      <c r="K180" s="143">
        <f ca="1">SUM(DemandTotal:CustomerTotal!K180)</f>
        <v>10167.550008072038</v>
      </c>
      <c r="L180" s="143">
        <f ca="1">SUM(DemandTotal:CustomerTotal!L180)</f>
        <v>1585270.4390062166</v>
      </c>
      <c r="M180" s="143">
        <f ca="1">SUM(DemandTotal:CustomerTotal!M180)</f>
        <v>233044.10753772064</v>
      </c>
      <c r="N180" s="143">
        <f ca="1">SUM(DemandTotal:CustomerTotal!N180)</f>
        <v>0</v>
      </c>
      <c r="O180" s="143">
        <f ca="1">SUM(DemandTotal:CustomerTotal!O180)</f>
        <v>0</v>
      </c>
      <c r="P180" s="143">
        <f ca="1">SUM(DemandTotal:CustomerTotal!P180)</f>
        <v>0</v>
      </c>
      <c r="Q180" s="143">
        <f ca="1">SUM(DemandTotal:CustomerTotal!Q180)</f>
        <v>0</v>
      </c>
      <c r="R180" s="143">
        <f ca="1">SUM(DemandTotal:CustomerTotal!R180)</f>
        <v>0</v>
      </c>
      <c r="S180" s="143">
        <f ca="1">SUM(DemandTotal:CustomerTotal!S180)</f>
        <v>0</v>
      </c>
      <c r="T180" s="143">
        <f ca="1">SUM(DemandTotal:CustomerTotal!T180)</f>
        <v>0</v>
      </c>
      <c r="U180" s="143">
        <f ca="1">SUM(DemandTotal:CustomerTotal!U180)</f>
        <v>0</v>
      </c>
      <c r="V180" s="143">
        <f ca="1">SUM(DemandTotal:CustomerTotal!V180)</f>
        <v>0</v>
      </c>
      <c r="W180" s="143">
        <f ca="1">SUM(DemandTotal:CustomerTotal!W180)</f>
        <v>0</v>
      </c>
      <c r="X180" s="143">
        <f ca="1">SUM(DemandTotal:CustomerTotal!X180)</f>
        <v>0</v>
      </c>
      <c r="Y180" s="143">
        <f ca="1">SUM(DemandTotal:CustomerTotal!Y180)</f>
        <v>0</v>
      </c>
      <c r="Z180" s="143">
        <f ca="1">SUM(DemandTotal:CustomerTotal!Z180)</f>
        <v>0</v>
      </c>
      <c r="AB180" s="137">
        <f>'B - COS Results'!D180</f>
        <v>920</v>
      </c>
    </row>
    <row r="181" spans="1:28" outlineLevel="1">
      <c r="A181" s="113">
        <f>IF(ISBLANK('Input-Accounts'!A181),"",'Input-Accounts'!A181)</f>
        <v>154</v>
      </c>
      <c r="B181" s="17" t="str">
        <f>IF(ISBLANK('Input-Accounts'!B181),"",'Input-Accounts'!B181)</f>
        <v>Office supplies and expenses</v>
      </c>
      <c r="C181" s="113">
        <f>IF(ISBLANK('Input-Accounts'!C181),"",'Input-Accounts'!C181)</f>
        <v>921</v>
      </c>
      <c r="D181" s="143">
        <f>IF(ISBLANK('Input-Accounts'!D181),"",'Input-Accounts'!D181)</f>
        <v>4668761.6986242644</v>
      </c>
      <c r="E181" s="143">
        <f t="shared" ref="E181:E190" ca="1" si="31">IFERROR(IF(D181="","",IF(D181=0,0,IF(ABS(D181-SUM($G181:$Z181))&lt;Check_Limit,0,1))),1)</f>
        <v>0</v>
      </c>
      <c r="F181" s="89"/>
      <c r="G181" s="143">
        <f ca="1">SUM(DemandTotal:CustomerTotal!G181)</f>
        <v>2519590.1382840271</v>
      </c>
      <c r="H181" s="143">
        <f ca="1">SUM(DemandTotal:CustomerTotal!H181)</f>
        <v>900048.48359246855</v>
      </c>
      <c r="I181" s="143">
        <f ca="1">SUM(DemandTotal:CustomerTotal!I181)</f>
        <v>102731.03343449527</v>
      </c>
      <c r="J181" s="143">
        <f ca="1">SUM(DemandTotal:CustomerTotal!J181)</f>
        <v>87193.274768925461</v>
      </c>
      <c r="K181" s="143">
        <f ca="1">SUM(DemandTotal:CustomerTotal!K181)</f>
        <v>5889.8342335268626</v>
      </c>
      <c r="L181" s="143">
        <f ca="1">SUM(DemandTotal:CustomerTotal!L181)</f>
        <v>918311.69688315515</v>
      </c>
      <c r="M181" s="143">
        <f ca="1">SUM(DemandTotal:CustomerTotal!M181)</f>
        <v>134997.23742766737</v>
      </c>
      <c r="N181" s="143">
        <f ca="1">SUM(DemandTotal:CustomerTotal!N181)</f>
        <v>0</v>
      </c>
      <c r="O181" s="143">
        <f ca="1">SUM(DemandTotal:CustomerTotal!O181)</f>
        <v>0</v>
      </c>
      <c r="P181" s="143">
        <f ca="1">SUM(DemandTotal:CustomerTotal!P181)</f>
        <v>0</v>
      </c>
      <c r="Q181" s="143">
        <f ca="1">SUM(DemandTotal:CustomerTotal!Q181)</f>
        <v>0</v>
      </c>
      <c r="R181" s="143">
        <f ca="1">SUM(DemandTotal:CustomerTotal!R181)</f>
        <v>0</v>
      </c>
      <c r="S181" s="143">
        <f ca="1">SUM(DemandTotal:CustomerTotal!S181)</f>
        <v>0</v>
      </c>
      <c r="T181" s="143">
        <f ca="1">SUM(DemandTotal:CustomerTotal!T181)</f>
        <v>0</v>
      </c>
      <c r="U181" s="143">
        <f ca="1">SUM(DemandTotal:CustomerTotal!U181)</f>
        <v>0</v>
      </c>
      <c r="V181" s="143">
        <f ca="1">SUM(DemandTotal:CustomerTotal!V181)</f>
        <v>0</v>
      </c>
      <c r="W181" s="143">
        <f ca="1">SUM(DemandTotal:CustomerTotal!W181)</f>
        <v>0</v>
      </c>
      <c r="X181" s="143">
        <f ca="1">SUM(DemandTotal:CustomerTotal!X181)</f>
        <v>0</v>
      </c>
      <c r="Y181" s="143">
        <f ca="1">SUM(DemandTotal:CustomerTotal!Y181)</f>
        <v>0</v>
      </c>
      <c r="Z181" s="143">
        <f ca="1">SUM(DemandTotal:CustomerTotal!Z181)</f>
        <v>0</v>
      </c>
      <c r="AB181" s="137">
        <f>'B - COS Results'!D181</f>
        <v>921</v>
      </c>
    </row>
    <row r="182" spans="1:28" outlineLevel="1">
      <c r="A182" s="113">
        <f>IF(ISBLANK('Input-Accounts'!A182),"",'Input-Accounts'!A182)</f>
        <v>155</v>
      </c>
      <c r="B182" s="17" t="str">
        <f>IF(ISBLANK('Input-Accounts'!B182),"",'Input-Accounts'!B182)</f>
        <v>Outside services employed</v>
      </c>
      <c r="C182" s="113">
        <f>IF(ISBLANK('Input-Accounts'!C182),"",'Input-Accounts'!C182)</f>
        <v>923</v>
      </c>
      <c r="D182" s="143">
        <f>IF(ISBLANK('Input-Accounts'!D182),"",'Input-Accounts'!D182)</f>
        <v>2572187.4299999997</v>
      </c>
      <c r="E182" s="143">
        <f t="shared" ca="1" si="31"/>
        <v>0</v>
      </c>
      <c r="F182" s="89"/>
      <c r="G182" s="143">
        <f ca="1">SUM(DemandTotal:CustomerTotal!G182)</f>
        <v>1388132.1217049563</v>
      </c>
      <c r="H182" s="143">
        <f ca="1">SUM(DemandTotal:CustomerTotal!H182)</f>
        <v>495868.82889509934</v>
      </c>
      <c r="I182" s="143">
        <f ca="1">SUM(DemandTotal:CustomerTotal!I182)</f>
        <v>56598.192396279854</v>
      </c>
      <c r="J182" s="143">
        <f ca="1">SUM(DemandTotal:CustomerTotal!J182)</f>
        <v>48037.886664306221</v>
      </c>
      <c r="K182" s="143">
        <f ca="1">SUM(DemandTotal:CustomerTotal!K182)</f>
        <v>3244.9198648810088</v>
      </c>
      <c r="L182" s="143">
        <f ca="1">SUM(DemandTotal:CustomerTotal!L182)</f>
        <v>505930.68484108942</v>
      </c>
      <c r="M182" s="143">
        <f ca="1">SUM(DemandTotal:CustomerTotal!M182)</f>
        <v>74374.795633388538</v>
      </c>
      <c r="N182" s="143">
        <f ca="1">SUM(DemandTotal:CustomerTotal!N182)</f>
        <v>0</v>
      </c>
      <c r="O182" s="143">
        <f ca="1">SUM(DemandTotal:CustomerTotal!O182)</f>
        <v>0</v>
      </c>
      <c r="P182" s="143">
        <f ca="1">SUM(DemandTotal:CustomerTotal!P182)</f>
        <v>0</v>
      </c>
      <c r="Q182" s="143">
        <f ca="1">SUM(DemandTotal:CustomerTotal!Q182)</f>
        <v>0</v>
      </c>
      <c r="R182" s="143">
        <f ca="1">SUM(DemandTotal:CustomerTotal!R182)</f>
        <v>0</v>
      </c>
      <c r="S182" s="143">
        <f ca="1">SUM(DemandTotal:CustomerTotal!S182)</f>
        <v>0</v>
      </c>
      <c r="T182" s="143">
        <f ca="1">SUM(DemandTotal:CustomerTotal!T182)</f>
        <v>0</v>
      </c>
      <c r="U182" s="143">
        <f ca="1">SUM(DemandTotal:CustomerTotal!U182)</f>
        <v>0</v>
      </c>
      <c r="V182" s="143">
        <f ca="1">SUM(DemandTotal:CustomerTotal!V182)</f>
        <v>0</v>
      </c>
      <c r="W182" s="143">
        <f ca="1">SUM(DemandTotal:CustomerTotal!W182)</f>
        <v>0</v>
      </c>
      <c r="X182" s="143">
        <f ca="1">SUM(DemandTotal:CustomerTotal!X182)</f>
        <v>0</v>
      </c>
      <c r="Y182" s="143">
        <f ca="1">SUM(DemandTotal:CustomerTotal!Y182)</f>
        <v>0</v>
      </c>
      <c r="Z182" s="143">
        <f ca="1">SUM(DemandTotal:CustomerTotal!Z182)</f>
        <v>0</v>
      </c>
      <c r="AB182" s="137">
        <f>'B - COS Results'!D183</f>
        <v>923</v>
      </c>
    </row>
    <row r="183" spans="1:28" outlineLevel="1">
      <c r="A183" s="113">
        <f>IF(B183="","",COUNTA(B$8:B183))</f>
        <v>176</v>
      </c>
      <c r="B183" s="17" t="str">
        <f>IF(ISBLANK('Input-Accounts'!B183),"",'Input-Accounts'!B183)</f>
        <v>Property insurance</v>
      </c>
      <c r="C183" s="113">
        <f>IF(ISBLANK('Input-Accounts'!C183),"",'Input-Accounts'!C183)</f>
        <v>924</v>
      </c>
      <c r="D183" s="143">
        <f>IF(ISBLANK('Input-Accounts'!D183),"",'Input-Accounts'!D183)</f>
        <v>98811.381068780931</v>
      </c>
      <c r="E183" s="143">
        <f t="shared" ca="1" si="31"/>
        <v>0</v>
      </c>
      <c r="F183" s="89"/>
      <c r="G183" s="143">
        <f ca="1">SUM(DemandTotal:CustomerTotal!G183)</f>
        <v>47352.283575904898</v>
      </c>
      <c r="H183" s="143">
        <f ca="1">SUM(DemandTotal:CustomerTotal!H183)</f>
        <v>19730.183459661173</v>
      </c>
      <c r="I183" s="143">
        <f ca="1">SUM(DemandTotal:CustomerTotal!I183)</f>
        <v>1993.0595292324097</v>
      </c>
      <c r="J183" s="143">
        <f ca="1">SUM(DemandTotal:CustomerTotal!J183)</f>
        <v>2230.2088172672034</v>
      </c>
      <c r="K183" s="143">
        <f ca="1">SUM(DemandTotal:CustomerTotal!K183)</f>
        <v>134.34757801746406</v>
      </c>
      <c r="L183" s="143">
        <f ca="1">SUM(DemandTotal:CustomerTotal!L183)</f>
        <v>24958.735864452512</v>
      </c>
      <c r="M183" s="143">
        <f ca="1">SUM(DemandTotal:CustomerTotal!M183)</f>
        <v>2412.5622442452905</v>
      </c>
      <c r="N183" s="143">
        <f ca="1">SUM(DemandTotal:CustomerTotal!N183)</f>
        <v>0</v>
      </c>
      <c r="O183" s="143">
        <f ca="1">SUM(DemandTotal:CustomerTotal!O183)</f>
        <v>0</v>
      </c>
      <c r="P183" s="143">
        <f ca="1">SUM(DemandTotal:CustomerTotal!P183)</f>
        <v>0</v>
      </c>
      <c r="Q183" s="143">
        <f ca="1">SUM(DemandTotal:CustomerTotal!Q183)</f>
        <v>0</v>
      </c>
      <c r="R183" s="143">
        <f ca="1">SUM(DemandTotal:CustomerTotal!R183)</f>
        <v>0</v>
      </c>
      <c r="S183" s="143">
        <f ca="1">SUM(DemandTotal:CustomerTotal!S183)</f>
        <v>0</v>
      </c>
      <c r="T183" s="143">
        <f ca="1">SUM(DemandTotal:CustomerTotal!T183)</f>
        <v>0</v>
      </c>
      <c r="U183" s="143">
        <f ca="1">SUM(DemandTotal:CustomerTotal!U183)</f>
        <v>0</v>
      </c>
      <c r="V183" s="143">
        <f ca="1">SUM(DemandTotal:CustomerTotal!V183)</f>
        <v>0</v>
      </c>
      <c r="W183" s="143">
        <f ca="1">SUM(DemandTotal:CustomerTotal!W183)</f>
        <v>0</v>
      </c>
      <c r="X183" s="143">
        <f ca="1">SUM(DemandTotal:CustomerTotal!X183)</f>
        <v>0</v>
      </c>
      <c r="Y183" s="143">
        <f ca="1">SUM(DemandTotal:CustomerTotal!Y183)</f>
        <v>0</v>
      </c>
      <c r="Z183" s="143">
        <f ca="1">SUM(DemandTotal:CustomerTotal!Z183)</f>
        <v>0</v>
      </c>
      <c r="AB183" s="137">
        <f>'B - COS Results'!D184</f>
        <v>924</v>
      </c>
    </row>
    <row r="184" spans="1:28" outlineLevel="1">
      <c r="A184" s="113">
        <f>IF(ISBLANK('Input-Accounts'!A184),"",'Input-Accounts'!A184)</f>
        <v>157</v>
      </c>
      <c r="B184" s="17" t="str">
        <f>IF(ISBLANK('Input-Accounts'!B184),"",'Input-Accounts'!B184)</f>
        <v>Injuries and damages</v>
      </c>
      <c r="C184" s="113">
        <f>IF(ISBLANK('Input-Accounts'!C184),"",'Input-Accounts'!C184)</f>
        <v>925</v>
      </c>
      <c r="D184" s="143">
        <f>IF(ISBLANK('Input-Accounts'!D184),"",'Input-Accounts'!D184)</f>
        <v>2025774.3866783481</v>
      </c>
      <c r="E184" s="143">
        <f t="shared" ca="1" si="31"/>
        <v>0</v>
      </c>
      <c r="F184" s="89"/>
      <c r="G184" s="143">
        <f ca="1">SUM(DemandTotal:CustomerTotal!G184)</f>
        <v>1093249.4516837648</v>
      </c>
      <c r="H184" s="143">
        <f ca="1">SUM(DemandTotal:CustomerTotal!H184)</f>
        <v>390530.78364817315</v>
      </c>
      <c r="I184" s="143">
        <f ca="1">SUM(DemandTotal:CustomerTotal!I184)</f>
        <v>44574.966486278558</v>
      </c>
      <c r="J184" s="143">
        <f ca="1">SUM(DemandTotal:CustomerTotal!J184)</f>
        <v>37833.137375494029</v>
      </c>
      <c r="K184" s="143">
        <f ca="1">SUM(DemandTotal:CustomerTotal!K184)</f>
        <v>2555.5974158149565</v>
      </c>
      <c r="L184" s="143">
        <f ca="1">SUM(DemandTotal:CustomerTotal!L184)</f>
        <v>398455.18675352295</v>
      </c>
      <c r="M184" s="143">
        <f ca="1">SUM(DemandTotal:CustomerTotal!M184)</f>
        <v>58575.263315300137</v>
      </c>
      <c r="N184" s="143">
        <f ca="1">SUM(DemandTotal:CustomerTotal!N184)</f>
        <v>0</v>
      </c>
      <c r="O184" s="143">
        <f ca="1">SUM(DemandTotal:CustomerTotal!O184)</f>
        <v>0</v>
      </c>
      <c r="P184" s="143">
        <f ca="1">SUM(DemandTotal:CustomerTotal!P184)</f>
        <v>0</v>
      </c>
      <c r="Q184" s="143">
        <f ca="1">SUM(DemandTotal:CustomerTotal!Q184)</f>
        <v>0</v>
      </c>
      <c r="R184" s="143">
        <f ca="1">SUM(DemandTotal:CustomerTotal!R184)</f>
        <v>0</v>
      </c>
      <c r="S184" s="143">
        <f ca="1">SUM(DemandTotal:CustomerTotal!S184)</f>
        <v>0</v>
      </c>
      <c r="T184" s="143">
        <f ca="1">SUM(DemandTotal:CustomerTotal!T184)</f>
        <v>0</v>
      </c>
      <c r="U184" s="143">
        <f ca="1">SUM(DemandTotal:CustomerTotal!U184)</f>
        <v>0</v>
      </c>
      <c r="V184" s="143">
        <f ca="1">SUM(DemandTotal:CustomerTotal!V184)</f>
        <v>0</v>
      </c>
      <c r="W184" s="143">
        <f ca="1">SUM(DemandTotal:CustomerTotal!W184)</f>
        <v>0</v>
      </c>
      <c r="X184" s="143">
        <f ca="1">SUM(DemandTotal:CustomerTotal!X184)</f>
        <v>0</v>
      </c>
      <c r="Y184" s="143">
        <f ca="1">SUM(DemandTotal:CustomerTotal!Y184)</f>
        <v>0</v>
      </c>
      <c r="Z184" s="143">
        <f ca="1">SUM(DemandTotal:CustomerTotal!Z184)</f>
        <v>0</v>
      </c>
      <c r="AB184" s="137">
        <f>'B - COS Results'!D185</f>
        <v>925</v>
      </c>
    </row>
    <row r="185" spans="1:28" outlineLevel="1">
      <c r="A185" s="113">
        <f>IF(ISBLANK('Input-Accounts'!A185),"",'Input-Accounts'!A185)</f>
        <v>158</v>
      </c>
      <c r="B185" s="17" t="str">
        <f>IF(ISBLANK('Input-Accounts'!B185),"",'Input-Accounts'!B185)</f>
        <v>Employee pensions and benefits</v>
      </c>
      <c r="C185" s="113">
        <f>IF(ISBLANK('Input-Accounts'!C185),"",'Input-Accounts'!C185)</f>
        <v>926</v>
      </c>
      <c r="D185" s="143">
        <f>IF(ISBLANK('Input-Accounts'!D185),"",'Input-Accounts'!D185)</f>
        <v>7244500.599128237</v>
      </c>
      <c r="E185" s="143">
        <f t="shared" ca="1" si="31"/>
        <v>0</v>
      </c>
      <c r="F185" s="89"/>
      <c r="G185" s="143">
        <f ca="1">SUM(DemandTotal:CustomerTotal!G185)</f>
        <v>3909638.8817049405</v>
      </c>
      <c r="H185" s="143">
        <f ca="1">SUM(DemandTotal:CustomerTotal!H185)</f>
        <v>1396601.9684730221</v>
      </c>
      <c r="I185" s="143">
        <f ca="1">SUM(DemandTotal:CustomerTotal!I185)</f>
        <v>159407.37208424372</v>
      </c>
      <c r="J185" s="143">
        <f ca="1">SUM(DemandTotal:CustomerTotal!J185)</f>
        <v>135297.48830178397</v>
      </c>
      <c r="K185" s="143">
        <f ca="1">SUM(DemandTotal:CustomerTotal!K185)</f>
        <v>9139.2344240068014</v>
      </c>
      <c r="L185" s="143">
        <f ca="1">SUM(DemandTotal:CustomerTotal!L185)</f>
        <v>1424940.9303149539</v>
      </c>
      <c r="M185" s="143">
        <f ca="1">SUM(DemandTotal:CustomerTotal!M185)</f>
        <v>209474.72382528646</v>
      </c>
      <c r="N185" s="143">
        <f ca="1">SUM(DemandTotal:CustomerTotal!N185)</f>
        <v>0</v>
      </c>
      <c r="O185" s="143">
        <f ca="1">SUM(DemandTotal:CustomerTotal!O185)</f>
        <v>0</v>
      </c>
      <c r="P185" s="143">
        <f ca="1">SUM(DemandTotal:CustomerTotal!P185)</f>
        <v>0</v>
      </c>
      <c r="Q185" s="143">
        <f ca="1">SUM(DemandTotal:CustomerTotal!Q185)</f>
        <v>0</v>
      </c>
      <c r="R185" s="143">
        <f ca="1">SUM(DemandTotal:CustomerTotal!R185)</f>
        <v>0</v>
      </c>
      <c r="S185" s="143">
        <f ca="1">SUM(DemandTotal:CustomerTotal!S185)</f>
        <v>0</v>
      </c>
      <c r="T185" s="143">
        <f ca="1">SUM(DemandTotal:CustomerTotal!T185)</f>
        <v>0</v>
      </c>
      <c r="U185" s="143">
        <f ca="1">SUM(DemandTotal:CustomerTotal!U185)</f>
        <v>0</v>
      </c>
      <c r="V185" s="143">
        <f ca="1">SUM(DemandTotal:CustomerTotal!V185)</f>
        <v>0</v>
      </c>
      <c r="W185" s="143">
        <f ca="1">SUM(DemandTotal:CustomerTotal!W185)</f>
        <v>0</v>
      </c>
      <c r="X185" s="143">
        <f ca="1">SUM(DemandTotal:CustomerTotal!X185)</f>
        <v>0</v>
      </c>
      <c r="Y185" s="143">
        <f ca="1">SUM(DemandTotal:CustomerTotal!Y185)</f>
        <v>0</v>
      </c>
      <c r="Z185" s="143">
        <f ca="1">SUM(DemandTotal:CustomerTotal!Z185)</f>
        <v>0</v>
      </c>
      <c r="AB185" s="137">
        <f>'B - COS Results'!D186</f>
        <v>926</v>
      </c>
    </row>
    <row r="186" spans="1:28" outlineLevel="1">
      <c r="A186" s="113">
        <f>IF(ISBLANK('Input-Accounts'!A186),"",'Input-Accounts'!A186)</f>
        <v>159</v>
      </c>
      <c r="B186" s="17" t="str">
        <f>IF(ISBLANK('Input-Accounts'!B186),"",'Input-Accounts'!B186)</f>
        <v>Regulatory commission expenses</v>
      </c>
      <c r="C186" s="113">
        <f>IF(ISBLANK('Input-Accounts'!C186),"",'Input-Accounts'!C186)</f>
        <v>928</v>
      </c>
      <c r="D186" s="143">
        <f>IF(ISBLANK('Input-Accounts'!D186),"",'Input-Accounts'!D186)</f>
        <v>0</v>
      </c>
      <c r="E186" s="143">
        <f t="shared" si="31"/>
        <v>0</v>
      </c>
      <c r="F186" s="89"/>
      <c r="G186" s="143">
        <f ca="1">SUM(DemandTotal:CustomerTotal!G186)</f>
        <v>0</v>
      </c>
      <c r="H186" s="143">
        <f ca="1">SUM(DemandTotal:CustomerTotal!H186)</f>
        <v>0</v>
      </c>
      <c r="I186" s="143">
        <f ca="1">SUM(DemandTotal:CustomerTotal!I186)</f>
        <v>0</v>
      </c>
      <c r="J186" s="143">
        <f ca="1">SUM(DemandTotal:CustomerTotal!J186)</f>
        <v>0</v>
      </c>
      <c r="K186" s="143">
        <f ca="1">SUM(DemandTotal:CustomerTotal!K186)</f>
        <v>0</v>
      </c>
      <c r="L186" s="143">
        <f ca="1">SUM(DemandTotal:CustomerTotal!L186)</f>
        <v>0</v>
      </c>
      <c r="M186" s="143">
        <f ca="1">SUM(DemandTotal:CustomerTotal!M186)</f>
        <v>0</v>
      </c>
      <c r="N186" s="143">
        <f ca="1">SUM(DemandTotal:CustomerTotal!N186)</f>
        <v>0</v>
      </c>
      <c r="O186" s="143">
        <f ca="1">SUM(DemandTotal:CustomerTotal!O186)</f>
        <v>0</v>
      </c>
      <c r="P186" s="143">
        <f ca="1">SUM(DemandTotal:CustomerTotal!P186)</f>
        <v>0</v>
      </c>
      <c r="Q186" s="143">
        <f ca="1">SUM(DemandTotal:CustomerTotal!Q186)</f>
        <v>0</v>
      </c>
      <c r="R186" s="143">
        <f ca="1">SUM(DemandTotal:CustomerTotal!R186)</f>
        <v>0</v>
      </c>
      <c r="S186" s="143">
        <f ca="1">SUM(DemandTotal:CustomerTotal!S186)</f>
        <v>0</v>
      </c>
      <c r="T186" s="143">
        <f ca="1">SUM(DemandTotal:CustomerTotal!T186)</f>
        <v>0</v>
      </c>
      <c r="U186" s="143">
        <f ca="1">SUM(DemandTotal:CustomerTotal!U186)</f>
        <v>0</v>
      </c>
      <c r="V186" s="143">
        <f ca="1">SUM(DemandTotal:CustomerTotal!V186)</f>
        <v>0</v>
      </c>
      <c r="W186" s="143">
        <f ca="1">SUM(DemandTotal:CustomerTotal!W186)</f>
        <v>0</v>
      </c>
      <c r="X186" s="143">
        <f ca="1">SUM(DemandTotal:CustomerTotal!X186)</f>
        <v>0</v>
      </c>
      <c r="Y186" s="143">
        <f ca="1">SUM(DemandTotal:CustomerTotal!Y186)</f>
        <v>0</v>
      </c>
      <c r="Z186" s="143">
        <f ca="1">SUM(DemandTotal:CustomerTotal!Z186)</f>
        <v>0</v>
      </c>
      <c r="AB186" s="137">
        <f>'B - COS Results'!D188</f>
        <v>928</v>
      </c>
    </row>
    <row r="187" spans="1:28" outlineLevel="1">
      <c r="A187" s="113">
        <f>IF(ISBLANK('Input-Accounts'!A187),"",'Input-Accounts'!A187)</f>
        <v>160</v>
      </c>
      <c r="B187" s="17" t="str">
        <f>IF(ISBLANK('Input-Accounts'!B187),"",'Input-Accounts'!B187)</f>
        <v>General Advertising expenses</v>
      </c>
      <c r="C187" s="113">
        <f>IF(ISBLANK('Input-Accounts'!C187),"",'Input-Accounts'!C187)</f>
        <v>930.1</v>
      </c>
      <c r="D187" s="143">
        <f>IF(ISBLANK('Input-Accounts'!D187),"",'Input-Accounts'!D187)</f>
        <v>0</v>
      </c>
      <c r="E187" s="143">
        <f t="shared" si="31"/>
        <v>0</v>
      </c>
      <c r="F187" s="89"/>
      <c r="G187" s="143">
        <f ca="1">SUM(DemandTotal:CustomerTotal!G187)</f>
        <v>0</v>
      </c>
      <c r="H187" s="143">
        <f ca="1">SUM(DemandTotal:CustomerTotal!H187)</f>
        <v>0</v>
      </c>
      <c r="I187" s="143">
        <f ca="1">SUM(DemandTotal:CustomerTotal!I187)</f>
        <v>0</v>
      </c>
      <c r="J187" s="143">
        <f ca="1">SUM(DemandTotal:CustomerTotal!J187)</f>
        <v>0</v>
      </c>
      <c r="K187" s="143">
        <f ca="1">SUM(DemandTotal:CustomerTotal!K187)</f>
        <v>0</v>
      </c>
      <c r="L187" s="143">
        <f ca="1">SUM(DemandTotal:CustomerTotal!L187)</f>
        <v>0</v>
      </c>
      <c r="M187" s="143">
        <f ca="1">SUM(DemandTotal:CustomerTotal!M187)</f>
        <v>0</v>
      </c>
      <c r="N187" s="143">
        <f ca="1">SUM(DemandTotal:CustomerTotal!N187)</f>
        <v>0</v>
      </c>
      <c r="O187" s="143">
        <f ca="1">SUM(DemandTotal:CustomerTotal!O187)</f>
        <v>0</v>
      </c>
      <c r="P187" s="143">
        <f ca="1">SUM(DemandTotal:CustomerTotal!P187)</f>
        <v>0</v>
      </c>
      <c r="Q187" s="143">
        <f ca="1">SUM(DemandTotal:CustomerTotal!Q187)</f>
        <v>0</v>
      </c>
      <c r="R187" s="143">
        <f ca="1">SUM(DemandTotal:CustomerTotal!R187)</f>
        <v>0</v>
      </c>
      <c r="S187" s="143">
        <f ca="1">SUM(DemandTotal:CustomerTotal!S187)</f>
        <v>0</v>
      </c>
      <c r="T187" s="143">
        <f ca="1">SUM(DemandTotal:CustomerTotal!T187)</f>
        <v>0</v>
      </c>
      <c r="U187" s="143">
        <f ca="1">SUM(DemandTotal:CustomerTotal!U187)</f>
        <v>0</v>
      </c>
      <c r="V187" s="143">
        <f ca="1">SUM(DemandTotal:CustomerTotal!V187)</f>
        <v>0</v>
      </c>
      <c r="W187" s="143">
        <f ca="1">SUM(DemandTotal:CustomerTotal!W187)</f>
        <v>0</v>
      </c>
      <c r="X187" s="143">
        <f ca="1">SUM(DemandTotal:CustomerTotal!X187)</f>
        <v>0</v>
      </c>
      <c r="Y187" s="143">
        <f ca="1">SUM(DemandTotal:CustomerTotal!Y187)</f>
        <v>0</v>
      </c>
      <c r="Z187" s="143">
        <f ca="1">SUM(DemandTotal:CustomerTotal!Z187)</f>
        <v>0</v>
      </c>
      <c r="AB187" s="137">
        <f>'B - COS Results'!D190</f>
        <v>930.1</v>
      </c>
    </row>
    <row r="188" spans="1:28" outlineLevel="1">
      <c r="A188" s="113">
        <f>IF(ISBLANK('Input-Accounts'!A188),"",'Input-Accounts'!A188)</f>
        <v>161</v>
      </c>
      <c r="B188" s="17" t="str">
        <f>IF(ISBLANK('Input-Accounts'!B188),"",'Input-Accounts'!B188)</f>
        <v>Miscellaneous general expenses</v>
      </c>
      <c r="C188" s="113">
        <f>IF(ISBLANK('Input-Accounts'!C188),"",'Input-Accounts'!C188)</f>
        <v>930.2</v>
      </c>
      <c r="D188" s="143">
        <f>IF(ISBLANK('Input-Accounts'!D188),"",'Input-Accounts'!D188)</f>
        <v>357750.82198671432</v>
      </c>
      <c r="E188" s="143">
        <f t="shared" ca="1" si="31"/>
        <v>0</v>
      </c>
      <c r="F188" s="89"/>
      <c r="G188" s="143">
        <f ca="1">SUM(DemandTotal:CustomerTotal!G188)</f>
        <v>187057.67336403416</v>
      </c>
      <c r="H188" s="143">
        <f ca="1">SUM(DemandTotal:CustomerTotal!H188)</f>
        <v>69495.106146633407</v>
      </c>
      <c r="I188" s="143">
        <f ca="1">SUM(DemandTotal:CustomerTotal!I188)</f>
        <v>7888.1026408898933</v>
      </c>
      <c r="J188" s="143">
        <f ca="1">SUM(DemandTotal:CustomerTotal!J188)</f>
        <v>6787.2039625328543</v>
      </c>
      <c r="K188" s="143">
        <f ca="1">SUM(DemandTotal:CustomerTotal!K188)</f>
        <v>443.41039052572029</v>
      </c>
      <c r="L188" s="143">
        <f ca="1">SUM(DemandTotal:CustomerTotal!L188)</f>
        <v>75616.282134401699</v>
      </c>
      <c r="M188" s="143">
        <f ca="1">SUM(DemandTotal:CustomerTotal!M188)</f>
        <v>10463.043347696635</v>
      </c>
      <c r="N188" s="143">
        <f ca="1">SUM(DemandTotal:CustomerTotal!N188)</f>
        <v>0</v>
      </c>
      <c r="O188" s="143">
        <f ca="1">SUM(DemandTotal:CustomerTotal!O188)</f>
        <v>0</v>
      </c>
      <c r="P188" s="143">
        <f ca="1">SUM(DemandTotal:CustomerTotal!P188)</f>
        <v>0</v>
      </c>
      <c r="Q188" s="143">
        <f ca="1">SUM(DemandTotal:CustomerTotal!Q188)</f>
        <v>0</v>
      </c>
      <c r="R188" s="143">
        <f ca="1">SUM(DemandTotal:CustomerTotal!R188)</f>
        <v>0</v>
      </c>
      <c r="S188" s="143">
        <f ca="1">SUM(DemandTotal:CustomerTotal!S188)</f>
        <v>0</v>
      </c>
      <c r="T188" s="143">
        <f ca="1">SUM(DemandTotal:CustomerTotal!T188)</f>
        <v>0</v>
      </c>
      <c r="U188" s="143">
        <f ca="1">SUM(DemandTotal:CustomerTotal!U188)</f>
        <v>0</v>
      </c>
      <c r="V188" s="143">
        <f ca="1">SUM(DemandTotal:CustomerTotal!V188)</f>
        <v>0</v>
      </c>
      <c r="W188" s="143">
        <f ca="1">SUM(DemandTotal:CustomerTotal!W188)</f>
        <v>0</v>
      </c>
      <c r="X188" s="143">
        <f ca="1">SUM(DemandTotal:CustomerTotal!X188)</f>
        <v>0</v>
      </c>
      <c r="Y188" s="143">
        <f ca="1">SUM(DemandTotal:CustomerTotal!Y188)</f>
        <v>0</v>
      </c>
      <c r="Z188" s="143">
        <f ca="1">SUM(DemandTotal:CustomerTotal!Z188)</f>
        <v>0</v>
      </c>
      <c r="AB188" s="137">
        <f>'B - COS Results'!D191</f>
        <v>930.2</v>
      </c>
    </row>
    <row r="189" spans="1:28" outlineLevel="1">
      <c r="A189" s="113">
        <f>IF(ISBLANK('Input-Accounts'!A189),"",'Input-Accounts'!A189)</f>
        <v>162</v>
      </c>
      <c r="B189" s="17" t="str">
        <f>IF(ISBLANK('Input-Accounts'!B189),"",'Input-Accounts'!B189)</f>
        <v>Rents</v>
      </c>
      <c r="C189" s="113">
        <f>IF(ISBLANK('Input-Accounts'!C189),"",'Input-Accounts'!C189)</f>
        <v>931</v>
      </c>
      <c r="D189" s="143">
        <f>IF(ISBLANK('Input-Accounts'!D189),"",'Input-Accounts'!D189)</f>
        <v>1635932.5485733117</v>
      </c>
      <c r="E189" s="143">
        <f t="shared" ca="1" si="31"/>
        <v>0</v>
      </c>
      <c r="F189" s="89"/>
      <c r="G189" s="143">
        <f ca="1">SUM(DemandTotal:CustomerTotal!G189)</f>
        <v>783969.83336539031</v>
      </c>
      <c r="H189" s="143">
        <f ca="1">SUM(DemandTotal:CustomerTotal!H189)</f>
        <v>326655.17840009596</v>
      </c>
      <c r="I189" s="143">
        <f ca="1">SUM(DemandTotal:CustomerTotal!I189)</f>
        <v>32997.321966848271</v>
      </c>
      <c r="J189" s="143">
        <f ca="1">SUM(DemandTotal:CustomerTotal!J189)</f>
        <v>36923.592756415055</v>
      </c>
      <c r="K189" s="143">
        <f ca="1">SUM(DemandTotal:CustomerTotal!K189)</f>
        <v>2224.2738976370965</v>
      </c>
      <c r="L189" s="143">
        <f ca="1">SUM(DemandTotal:CustomerTotal!L189)</f>
        <v>413219.69119610096</v>
      </c>
      <c r="M189" s="143">
        <f ca="1">SUM(DemandTotal:CustomerTotal!M189)</f>
        <v>39942.656990824296</v>
      </c>
      <c r="N189" s="143">
        <f ca="1">SUM(DemandTotal:CustomerTotal!N189)</f>
        <v>0</v>
      </c>
      <c r="O189" s="143">
        <f ca="1">SUM(DemandTotal:CustomerTotal!O189)</f>
        <v>0</v>
      </c>
      <c r="P189" s="143">
        <f ca="1">SUM(DemandTotal:CustomerTotal!P189)</f>
        <v>0</v>
      </c>
      <c r="Q189" s="143">
        <f ca="1">SUM(DemandTotal:CustomerTotal!Q189)</f>
        <v>0</v>
      </c>
      <c r="R189" s="143">
        <f ca="1">SUM(DemandTotal:CustomerTotal!R189)</f>
        <v>0</v>
      </c>
      <c r="S189" s="143">
        <f ca="1">SUM(DemandTotal:CustomerTotal!S189)</f>
        <v>0</v>
      </c>
      <c r="T189" s="143">
        <f ca="1">SUM(DemandTotal:CustomerTotal!T189)</f>
        <v>0</v>
      </c>
      <c r="U189" s="143">
        <f ca="1">SUM(DemandTotal:CustomerTotal!U189)</f>
        <v>0</v>
      </c>
      <c r="V189" s="143">
        <f ca="1">SUM(DemandTotal:CustomerTotal!V189)</f>
        <v>0</v>
      </c>
      <c r="W189" s="143">
        <f ca="1">SUM(DemandTotal:CustomerTotal!W189)</f>
        <v>0</v>
      </c>
      <c r="X189" s="143">
        <f ca="1">SUM(DemandTotal:CustomerTotal!X189)</f>
        <v>0</v>
      </c>
      <c r="Y189" s="143">
        <f ca="1">SUM(DemandTotal:CustomerTotal!Y189)</f>
        <v>0</v>
      </c>
      <c r="Z189" s="143">
        <f ca="1">SUM(DemandTotal:CustomerTotal!Z189)</f>
        <v>0</v>
      </c>
      <c r="AB189" s="137">
        <f>'B - COS Results'!D192</f>
        <v>931</v>
      </c>
    </row>
    <row r="190" spans="1:28" outlineLevel="1">
      <c r="A190" s="113">
        <f>IF(ISBLANK('Input-Accounts'!A190),"",'Input-Accounts'!A190)</f>
        <v>163</v>
      </c>
      <c r="B190" s="17" t="str">
        <f>IF(ISBLANK('Input-Accounts'!B190),"",'Input-Accounts'!B190)</f>
        <v>Maintenance of general plant</v>
      </c>
      <c r="C190" s="113">
        <f>IF(ISBLANK('Input-Accounts'!C190),"",'Input-Accounts'!C190)</f>
        <v>935</v>
      </c>
      <c r="D190" s="143">
        <f>IF(ISBLANK('Input-Accounts'!D190),"",'Input-Accounts'!D190)</f>
        <v>93160.525446050189</v>
      </c>
      <c r="E190" s="143">
        <f t="shared" ca="1" si="31"/>
        <v>0</v>
      </c>
      <c r="F190" s="89"/>
      <c r="G190" s="143">
        <f ca="1">SUM(DemandTotal:CustomerTotal!G190)</f>
        <v>44644.286632639996</v>
      </c>
      <c r="H190" s="143">
        <f ca="1">SUM(DemandTotal:CustomerTotal!H190)</f>
        <v>18601.847665397479</v>
      </c>
      <c r="I190" s="143">
        <f ca="1">SUM(DemandTotal:CustomerTotal!I190)</f>
        <v>1879.0798284592727</v>
      </c>
      <c r="J190" s="143">
        <f ca="1">SUM(DemandTotal:CustomerTotal!J190)</f>
        <v>2102.6669501401207</v>
      </c>
      <c r="K190" s="143">
        <f ca="1">SUM(DemandTotal:CustomerTotal!K190)</f>
        <v>126.66446744428228</v>
      </c>
      <c r="L190" s="143">
        <f ca="1">SUM(DemandTotal:CustomerTotal!L190)</f>
        <v>23531.388008665348</v>
      </c>
      <c r="M190" s="143">
        <f ca="1">SUM(DemandTotal:CustomerTotal!M190)</f>
        <v>2274.5918933037151</v>
      </c>
      <c r="N190" s="143">
        <f ca="1">SUM(DemandTotal:CustomerTotal!N190)</f>
        <v>0</v>
      </c>
      <c r="O190" s="143">
        <f ca="1">SUM(DemandTotal:CustomerTotal!O190)</f>
        <v>0</v>
      </c>
      <c r="P190" s="143">
        <f ca="1">SUM(DemandTotal:CustomerTotal!P190)</f>
        <v>0</v>
      </c>
      <c r="Q190" s="143">
        <f ca="1">SUM(DemandTotal:CustomerTotal!Q190)</f>
        <v>0</v>
      </c>
      <c r="R190" s="143">
        <f ca="1">SUM(DemandTotal:CustomerTotal!R190)</f>
        <v>0</v>
      </c>
      <c r="S190" s="143">
        <f ca="1">SUM(DemandTotal:CustomerTotal!S190)</f>
        <v>0</v>
      </c>
      <c r="T190" s="143">
        <f ca="1">SUM(DemandTotal:CustomerTotal!T190)</f>
        <v>0</v>
      </c>
      <c r="U190" s="143">
        <f ca="1">SUM(DemandTotal:CustomerTotal!U190)</f>
        <v>0</v>
      </c>
      <c r="V190" s="143">
        <f ca="1">SUM(DemandTotal:CustomerTotal!V190)</f>
        <v>0</v>
      </c>
      <c r="W190" s="143">
        <f ca="1">SUM(DemandTotal:CustomerTotal!W190)</f>
        <v>0</v>
      </c>
      <c r="X190" s="143">
        <f ca="1">SUM(DemandTotal:CustomerTotal!X190)</f>
        <v>0</v>
      </c>
      <c r="Y190" s="143">
        <f ca="1">SUM(DemandTotal:CustomerTotal!Y190)</f>
        <v>0</v>
      </c>
      <c r="Z190" s="143">
        <f ca="1">SUM(DemandTotal:CustomerTotal!Z190)</f>
        <v>0</v>
      </c>
      <c r="AB190" s="137">
        <f>'B - COS Results'!D193</f>
        <v>932</v>
      </c>
    </row>
    <row r="191" spans="1:28">
      <c r="A191" s="113">
        <f>IF(ISBLANK('Input-Accounts'!A191),"",'Input-Accounts'!A191)</f>
        <v>164</v>
      </c>
      <c r="B191" s="79" t="str">
        <f>IF(ISBLANK('Input-Accounts'!B191),"",'Input-Accounts'!B191)</f>
        <v>Total Administrative and General Expenses</v>
      </c>
      <c r="C191" s="113" t="str">
        <f>IF(ISBLANK('Input-Accounts'!C191),"",'Input-Accounts'!C191)</f>
        <v/>
      </c>
      <c r="D191" s="144">
        <f>IF(ISBLANK('Input-Accounts'!D191),"",'Input-Accounts'!D191)</f>
        <v>26756506.566803705</v>
      </c>
      <c r="E191" s="143">
        <f t="shared" ca="1" si="30"/>
        <v>0</v>
      </c>
      <c r="G191" s="144">
        <f ca="1">SUM(DemandTotal:CustomerTotal!G191)</f>
        <v>14323172.826249084</v>
      </c>
      <c r="H191" s="144">
        <f ca="1">SUM(DemandTotal:CustomerTotal!H191)</f>
        <v>5171275.2538106255</v>
      </c>
      <c r="I191" s="144">
        <f ca="1">SUM(DemandTotal:CustomerTotal!I191)</f>
        <v>585412.47597409878</v>
      </c>
      <c r="J191" s="144">
        <f ca="1">SUM(DemandTotal:CustomerTotal!J191)</f>
        <v>506926.16127198661</v>
      </c>
      <c r="K191" s="144">
        <f ca="1">SUM(DemandTotal:CustomerTotal!K191)</f>
        <v>33925.832279926224</v>
      </c>
      <c r="L191" s="144">
        <f ca="1">SUM(DemandTotal:CustomerTotal!L191)</f>
        <v>5370235.0350025594</v>
      </c>
      <c r="M191" s="144">
        <f ca="1">SUM(DemandTotal:CustomerTotal!M191)</f>
        <v>765558.98221543315</v>
      </c>
      <c r="N191" s="144">
        <f ca="1">SUM(DemandTotal:CustomerTotal!N191)</f>
        <v>0</v>
      </c>
      <c r="O191" s="144">
        <f ca="1">SUM(DemandTotal:CustomerTotal!O191)</f>
        <v>0</v>
      </c>
      <c r="P191" s="144">
        <f ca="1">SUM(DemandTotal:CustomerTotal!P191)</f>
        <v>0</v>
      </c>
      <c r="Q191" s="144">
        <f ca="1">SUM(DemandTotal:CustomerTotal!Q191)</f>
        <v>0</v>
      </c>
      <c r="R191" s="144">
        <f ca="1">SUM(DemandTotal:CustomerTotal!R191)</f>
        <v>0</v>
      </c>
      <c r="S191" s="144">
        <f ca="1">SUM(DemandTotal:CustomerTotal!S191)</f>
        <v>0</v>
      </c>
      <c r="T191" s="144">
        <f ca="1">SUM(DemandTotal:CustomerTotal!T191)</f>
        <v>0</v>
      </c>
      <c r="U191" s="144">
        <f ca="1">SUM(DemandTotal:CustomerTotal!U191)</f>
        <v>0</v>
      </c>
      <c r="V191" s="144">
        <f ca="1">SUM(DemandTotal:CustomerTotal!V191)</f>
        <v>0</v>
      </c>
      <c r="W191" s="144">
        <f ca="1">SUM(DemandTotal:CustomerTotal!W191)</f>
        <v>0</v>
      </c>
      <c r="X191" s="144">
        <f ca="1">SUM(DemandTotal:CustomerTotal!X191)</f>
        <v>0</v>
      </c>
      <c r="Y191" s="144">
        <f ca="1">SUM(DemandTotal:CustomerTotal!Y191)</f>
        <v>0</v>
      </c>
      <c r="Z191" s="144">
        <f ca="1">SUM(DemandTotal:CustomerTotal!Z191)</f>
        <v>0</v>
      </c>
    </row>
    <row r="192" spans="1:28">
      <c r="A192" s="113" t="str">
        <f>IF(ISBLANK('Input-Accounts'!A192),"",'Input-Accounts'!A192)</f>
        <v/>
      </c>
      <c r="B192" s="133" t="str">
        <f>IF(ISBLANK('Input-Accounts'!B192),"",'Input-Accounts'!B192)</f>
        <v/>
      </c>
      <c r="D192" s="143"/>
      <c r="E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</row>
    <row r="193" spans="1:28" ht="15" thickBot="1">
      <c r="A193" s="113">
        <f>IF(ISBLANK('Input-Accounts'!A193),"",'Input-Accounts'!A193)</f>
        <v>165</v>
      </c>
      <c r="B193" s="127" t="str">
        <f>IF(ISBLANK('Input-Accounts'!B193),"",'Input-Accounts'!B193)</f>
        <v>TOTAL OPERATION AND MAINTENANCE EXPENSE</v>
      </c>
      <c r="C193" s="113" t="str">
        <f>IF(ISBLANK('Input-Accounts'!C193),"",'Input-Accounts'!C193)</f>
        <v/>
      </c>
      <c r="D193" s="75">
        <f>IF(ISBLANK('Input-Accounts'!D193),"",'Input-Accounts'!D193)</f>
        <v>59594378.080361895</v>
      </c>
      <c r="E193" s="143">
        <f t="shared" ref="E193" ca="1" si="32">IFERROR(IF(D193="","",IF(D193=0,0,IF(ABS(D193-SUM($G193:$Z193))&lt;Check_Limit,0,1))),1)</f>
        <v>0</v>
      </c>
      <c r="G193" s="75">
        <f ca="1">SUM(DemandTotal:CustomerTotal!G193)</f>
        <v>31493156.697820466</v>
      </c>
      <c r="H193" s="75">
        <f ca="1">SUM(DemandTotal:CustomerTotal!H193)</f>
        <v>11550216.198770866</v>
      </c>
      <c r="I193" s="75">
        <f ca="1">SUM(DemandTotal:CustomerTotal!I193)</f>
        <v>1309459.7320190363</v>
      </c>
      <c r="J193" s="75">
        <f ca="1">SUM(DemandTotal:CustomerTotal!J193)</f>
        <v>1129922.1628471944</v>
      </c>
      <c r="K193" s="75">
        <f ca="1">SUM(DemandTotal:CustomerTotal!K193)</f>
        <v>74626.377287761308</v>
      </c>
      <c r="L193" s="75">
        <f ca="1">SUM(DemandTotal:CustomerTotal!L193)</f>
        <v>12311037.416037092</v>
      </c>
      <c r="M193" s="75">
        <f ca="1">SUM(DemandTotal:CustomerTotal!M193)</f>
        <v>1725959.4955794842</v>
      </c>
      <c r="N193" s="75">
        <f ca="1">SUM(DemandTotal:CustomerTotal!N193)</f>
        <v>0</v>
      </c>
      <c r="O193" s="75">
        <f ca="1">SUM(DemandTotal:CustomerTotal!O193)</f>
        <v>0</v>
      </c>
      <c r="P193" s="75">
        <f ca="1">SUM(DemandTotal:CustomerTotal!P193)</f>
        <v>0</v>
      </c>
      <c r="Q193" s="75">
        <f ca="1">SUM(DemandTotal:CustomerTotal!Q193)</f>
        <v>0</v>
      </c>
      <c r="R193" s="75">
        <f ca="1">SUM(DemandTotal:CustomerTotal!R193)</f>
        <v>0</v>
      </c>
      <c r="S193" s="75">
        <f ca="1">SUM(DemandTotal:CustomerTotal!S193)</f>
        <v>0</v>
      </c>
      <c r="T193" s="75">
        <f ca="1">SUM(DemandTotal:CustomerTotal!T193)</f>
        <v>0</v>
      </c>
      <c r="U193" s="75">
        <f ca="1">SUM(DemandTotal:CustomerTotal!U193)</f>
        <v>0</v>
      </c>
      <c r="V193" s="75">
        <f ca="1">SUM(DemandTotal:CustomerTotal!V193)</f>
        <v>0</v>
      </c>
      <c r="W193" s="75">
        <f ca="1">SUM(DemandTotal:CustomerTotal!W193)</f>
        <v>0</v>
      </c>
      <c r="X193" s="75">
        <f ca="1">SUM(DemandTotal:CustomerTotal!X193)</f>
        <v>0</v>
      </c>
      <c r="Y193" s="75">
        <f ca="1">SUM(DemandTotal:CustomerTotal!Y193)</f>
        <v>0</v>
      </c>
      <c r="Z193" s="75">
        <f ca="1">SUM(DemandTotal:CustomerTotal!Z193)</f>
        <v>0</v>
      </c>
    </row>
    <row r="194" spans="1:28" ht="15" thickTop="1">
      <c r="A194" s="113" t="str">
        <f>IF(ISBLANK('Input-Accounts'!A194),"",'Input-Accounts'!A194)</f>
        <v/>
      </c>
      <c r="B194" s="79" t="str">
        <f>IF(ISBLANK('Input-Accounts'!B194),"",'Input-Accounts'!B194)</f>
        <v/>
      </c>
      <c r="D194" s="143"/>
      <c r="E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</row>
    <row r="195" spans="1:28">
      <c r="A195" s="113">
        <f>IF(ISBLANK('Input-Accounts'!A195),"",'Input-Accounts'!A195)</f>
        <v>166</v>
      </c>
      <c r="B195" s="127" t="str">
        <f>IF(ISBLANK('Input-Accounts'!B195),"",'Input-Accounts'!B195)</f>
        <v>Adjustments, Depreciation and Amortization Expense</v>
      </c>
      <c r="D195" s="143"/>
      <c r="E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</row>
    <row r="196" spans="1:28">
      <c r="A196" s="113">
        <f>IF(ISBLANK('Input-Accounts'!A196),"",'Input-Accounts'!A196)</f>
        <v>167</v>
      </c>
      <c r="B196" s="127" t="str">
        <f>IF(ISBLANK('Input-Accounts'!B196),"",'Input-Accounts'!B196)</f>
        <v>Depreciation Expense</v>
      </c>
      <c r="D196" s="143"/>
      <c r="E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</row>
    <row r="197" spans="1:28" outlineLevel="1">
      <c r="A197" s="113">
        <f>IF(ISBLANK('Input-Accounts'!A197),"",'Input-Accounts'!A197)</f>
        <v>168</v>
      </c>
      <c r="B197" s="81" t="str">
        <f>IF(ISBLANK('Input-Accounts'!B197),"",'Input-Accounts'!B197)</f>
        <v>Intangible Plant</v>
      </c>
      <c r="C197" s="113" t="str">
        <f>IF(ISBLANK('Input-Accounts'!C197),"",'Input-Accounts'!C197)</f>
        <v/>
      </c>
      <c r="D197" s="79" t="str">
        <f>IF(ISBLANK('Input-Accounts'!D197),"",'Input-Accounts'!D197)</f>
        <v/>
      </c>
      <c r="E197" s="143" t="str">
        <f t="shared" ref="E197:E201" si="33">IFERROR(IF(D197="","",IF(D197=0,0,IF(ABS(D197-SUM($G197:$Z197))&lt;Check_Limit,0,1))),1)</f>
        <v/>
      </c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</row>
    <row r="198" spans="1:28" outlineLevel="1">
      <c r="A198" s="113">
        <f>IF(ISBLANK('Input-Accounts'!A198),"",'Input-Accounts'!A198)</f>
        <v>169</v>
      </c>
      <c r="B198" s="17" t="str">
        <f>IF(ISBLANK('Input-Accounts'!B198),"",'Input-Accounts'!B198)</f>
        <v>Organization</v>
      </c>
      <c r="C198" s="113">
        <f>IF(ISBLANK('Input-Accounts'!C198),"",'Input-Accounts'!C198)</f>
        <v>301</v>
      </c>
      <c r="D198" s="143">
        <f>IF(ISBLANK('Input-Accounts'!D198),"",'Input-Accounts'!D198)</f>
        <v>0</v>
      </c>
      <c r="E198" s="143">
        <f t="shared" si="33"/>
        <v>0</v>
      </c>
      <c r="F198" s="89"/>
      <c r="G198" s="143">
        <f ca="1">SUM(DemandTotal:CustomerTotal!G198)</f>
        <v>0</v>
      </c>
      <c r="H198" s="143">
        <f ca="1">SUM(DemandTotal:CustomerTotal!H198)</f>
        <v>0</v>
      </c>
      <c r="I198" s="143">
        <f ca="1">SUM(DemandTotal:CustomerTotal!I198)</f>
        <v>0</v>
      </c>
      <c r="J198" s="143">
        <f ca="1">SUM(DemandTotal:CustomerTotal!J198)</f>
        <v>0</v>
      </c>
      <c r="K198" s="143">
        <f ca="1">SUM(DemandTotal:CustomerTotal!K198)</f>
        <v>0</v>
      </c>
      <c r="L198" s="143">
        <f ca="1">SUM(DemandTotal:CustomerTotal!L198)</f>
        <v>0</v>
      </c>
      <c r="M198" s="143">
        <f ca="1">SUM(DemandTotal:CustomerTotal!M198)</f>
        <v>0</v>
      </c>
      <c r="N198" s="143">
        <f ca="1">SUM(DemandTotal:CustomerTotal!N198)</f>
        <v>0</v>
      </c>
      <c r="O198" s="143">
        <f ca="1">SUM(DemandTotal:CustomerTotal!O198)</f>
        <v>0</v>
      </c>
      <c r="P198" s="143">
        <f ca="1">SUM(DemandTotal:CustomerTotal!P198)</f>
        <v>0</v>
      </c>
      <c r="Q198" s="143">
        <f ca="1">SUM(DemandTotal:CustomerTotal!Q198)</f>
        <v>0</v>
      </c>
      <c r="R198" s="143">
        <f ca="1">SUM(DemandTotal:CustomerTotal!R198)</f>
        <v>0</v>
      </c>
      <c r="S198" s="143">
        <f ca="1">SUM(DemandTotal:CustomerTotal!S198)</f>
        <v>0</v>
      </c>
      <c r="T198" s="143">
        <f ca="1">SUM(DemandTotal:CustomerTotal!T198)</f>
        <v>0</v>
      </c>
      <c r="U198" s="143">
        <f ca="1">SUM(DemandTotal:CustomerTotal!U198)</f>
        <v>0</v>
      </c>
      <c r="V198" s="143">
        <f ca="1">SUM(DemandTotal:CustomerTotal!V198)</f>
        <v>0</v>
      </c>
      <c r="W198" s="143">
        <f ca="1">SUM(DemandTotal:CustomerTotal!W198)</f>
        <v>0</v>
      </c>
      <c r="X198" s="143">
        <f ca="1">SUM(DemandTotal:CustomerTotal!X198)</f>
        <v>0</v>
      </c>
      <c r="Y198" s="143">
        <f ca="1">SUM(DemandTotal:CustomerTotal!Y198)</f>
        <v>0</v>
      </c>
      <c r="Z198" s="143">
        <f ca="1">SUM(DemandTotal:CustomerTotal!Z198)</f>
        <v>0</v>
      </c>
    </row>
    <row r="199" spans="1:28" outlineLevel="1">
      <c r="A199" s="113">
        <f>IF(ISBLANK('Input-Accounts'!A199),"",'Input-Accounts'!A199)</f>
        <v>170</v>
      </c>
      <c r="B199" s="17" t="str">
        <f>IF(ISBLANK('Input-Accounts'!B199),"",'Input-Accounts'!B199)</f>
        <v>Franchises &amp; Consents</v>
      </c>
      <c r="C199" s="113">
        <f>IF(ISBLANK('Input-Accounts'!C199),"",'Input-Accounts'!C199)</f>
        <v>302</v>
      </c>
      <c r="D199" s="143">
        <f>IF(ISBLANK('Input-Accounts'!D199),"",'Input-Accounts'!D199)</f>
        <v>0</v>
      </c>
      <c r="E199" s="143">
        <f t="shared" si="33"/>
        <v>0</v>
      </c>
      <c r="F199" s="89"/>
      <c r="G199" s="143">
        <f ca="1">SUM(DemandTotal:CustomerTotal!G199)</f>
        <v>0</v>
      </c>
      <c r="H199" s="143">
        <f ca="1">SUM(DemandTotal:CustomerTotal!H199)</f>
        <v>0</v>
      </c>
      <c r="I199" s="143">
        <f ca="1">SUM(DemandTotal:CustomerTotal!I199)</f>
        <v>0</v>
      </c>
      <c r="J199" s="143">
        <f ca="1">SUM(DemandTotal:CustomerTotal!J199)</f>
        <v>0</v>
      </c>
      <c r="K199" s="143">
        <f ca="1">SUM(DemandTotal:CustomerTotal!K199)</f>
        <v>0</v>
      </c>
      <c r="L199" s="143">
        <f ca="1">SUM(DemandTotal:CustomerTotal!L199)</f>
        <v>0</v>
      </c>
      <c r="M199" s="143">
        <f ca="1">SUM(DemandTotal:CustomerTotal!M199)</f>
        <v>0</v>
      </c>
      <c r="N199" s="143">
        <f ca="1">SUM(DemandTotal:CustomerTotal!N199)</f>
        <v>0</v>
      </c>
      <c r="O199" s="143">
        <f ca="1">SUM(DemandTotal:CustomerTotal!O199)</f>
        <v>0</v>
      </c>
      <c r="P199" s="143">
        <f ca="1">SUM(DemandTotal:CustomerTotal!P199)</f>
        <v>0</v>
      </c>
      <c r="Q199" s="143">
        <f ca="1">SUM(DemandTotal:CustomerTotal!Q199)</f>
        <v>0</v>
      </c>
      <c r="R199" s="143">
        <f ca="1">SUM(DemandTotal:CustomerTotal!R199)</f>
        <v>0</v>
      </c>
      <c r="S199" s="143">
        <f ca="1">SUM(DemandTotal:CustomerTotal!S199)</f>
        <v>0</v>
      </c>
      <c r="T199" s="143">
        <f ca="1">SUM(DemandTotal:CustomerTotal!T199)</f>
        <v>0</v>
      </c>
      <c r="U199" s="143">
        <f ca="1">SUM(DemandTotal:CustomerTotal!U199)</f>
        <v>0</v>
      </c>
      <c r="V199" s="143">
        <f ca="1">SUM(DemandTotal:CustomerTotal!V199)</f>
        <v>0</v>
      </c>
      <c r="W199" s="143">
        <f ca="1">SUM(DemandTotal:CustomerTotal!W199)</f>
        <v>0</v>
      </c>
      <c r="X199" s="143">
        <f ca="1">SUM(DemandTotal:CustomerTotal!X199)</f>
        <v>0</v>
      </c>
      <c r="Y199" s="143">
        <f ca="1">SUM(DemandTotal:CustomerTotal!Y199)</f>
        <v>0</v>
      </c>
      <c r="Z199" s="143">
        <f ca="1">SUM(DemandTotal:CustomerTotal!Z199)</f>
        <v>0</v>
      </c>
    </row>
    <row r="200" spans="1:28" outlineLevel="1">
      <c r="A200" s="113">
        <f>IF(ISBLANK('Input-Accounts'!A200),"",'Input-Accounts'!A200)</f>
        <v>171</v>
      </c>
      <c r="B200" s="17" t="str">
        <f>IF(ISBLANK('Input-Accounts'!B200),"",'Input-Accounts'!B200)</f>
        <v>Misc. Intangible Plant</v>
      </c>
      <c r="C200" s="113">
        <f>IF(ISBLANK('Input-Accounts'!C200),"",'Input-Accounts'!C200)</f>
        <v>303</v>
      </c>
      <c r="D200" s="143">
        <f>IF(ISBLANK('Input-Accounts'!D200),"",'Input-Accounts'!D200)</f>
        <v>3451568.5200000005</v>
      </c>
      <c r="E200" s="143">
        <f t="shared" ca="1" si="33"/>
        <v>0</v>
      </c>
      <c r="F200" s="89"/>
      <c r="G200" s="143">
        <f ca="1">SUM(DemandTotal:CustomerTotal!G200)</f>
        <v>2078538.2044584914</v>
      </c>
      <c r="H200" s="143">
        <f ca="1">SUM(DemandTotal:CustomerTotal!H200)</f>
        <v>585562.0547166178</v>
      </c>
      <c r="I200" s="143">
        <f ca="1">SUM(DemandTotal:CustomerTotal!I200)</f>
        <v>48039.623207555851</v>
      </c>
      <c r="J200" s="143">
        <f ca="1">SUM(DemandTotal:CustomerTotal!J200)</f>
        <v>51720.832055270905</v>
      </c>
      <c r="K200" s="143">
        <f ca="1">SUM(DemandTotal:CustomerTotal!K200)</f>
        <v>3192.5546612153953</v>
      </c>
      <c r="L200" s="143">
        <f ca="1">SUM(DemandTotal:CustomerTotal!L200)</f>
        <v>618243.76805700012</v>
      </c>
      <c r="M200" s="143">
        <f ca="1">SUM(DemandTotal:CustomerTotal!M200)</f>
        <v>66271.482843849153</v>
      </c>
      <c r="N200" s="143">
        <f ca="1">SUM(DemandTotal:CustomerTotal!N200)</f>
        <v>0</v>
      </c>
      <c r="O200" s="143">
        <f ca="1">SUM(DemandTotal:CustomerTotal!O200)</f>
        <v>0</v>
      </c>
      <c r="P200" s="143">
        <f ca="1">SUM(DemandTotal:CustomerTotal!P200)</f>
        <v>0</v>
      </c>
      <c r="Q200" s="143">
        <f ca="1">SUM(DemandTotal:CustomerTotal!Q200)</f>
        <v>0</v>
      </c>
      <c r="R200" s="143">
        <f ca="1">SUM(DemandTotal:CustomerTotal!R200)</f>
        <v>0</v>
      </c>
      <c r="S200" s="143">
        <f ca="1">SUM(DemandTotal:CustomerTotal!S200)</f>
        <v>0</v>
      </c>
      <c r="T200" s="143">
        <f ca="1">SUM(DemandTotal:CustomerTotal!T200)</f>
        <v>0</v>
      </c>
      <c r="U200" s="143">
        <f ca="1">SUM(DemandTotal:CustomerTotal!U200)</f>
        <v>0</v>
      </c>
      <c r="V200" s="143">
        <f ca="1">SUM(DemandTotal:CustomerTotal!V200)</f>
        <v>0</v>
      </c>
      <c r="W200" s="143">
        <f ca="1">SUM(DemandTotal:CustomerTotal!W200)</f>
        <v>0</v>
      </c>
      <c r="X200" s="143">
        <f ca="1">SUM(DemandTotal:CustomerTotal!X200)</f>
        <v>0</v>
      </c>
      <c r="Y200" s="143">
        <f ca="1">SUM(DemandTotal:CustomerTotal!Y200)</f>
        <v>0</v>
      </c>
      <c r="Z200" s="143">
        <f ca="1">SUM(DemandTotal:CustomerTotal!Z200)</f>
        <v>0</v>
      </c>
    </row>
    <row r="201" spans="1:28" outlineLevel="1">
      <c r="A201" s="113">
        <f>IF(ISBLANK('Input-Accounts'!A201),"",'Input-Accounts'!A201)</f>
        <v>172</v>
      </c>
      <c r="B201" s="79" t="str">
        <f>IF(ISBLANK('Input-Accounts'!B201),"",'Input-Accounts'!B201)</f>
        <v>Subtotal - Intangible Plant</v>
      </c>
      <c r="C201" s="113" t="str">
        <f>IF(ISBLANK('Input-Accounts'!C201),"",'Input-Accounts'!C201)</f>
        <v/>
      </c>
      <c r="D201" s="144">
        <f>IF(ISBLANK('Input-Accounts'!D201),"",'Input-Accounts'!D201)</f>
        <v>3451568.5200000005</v>
      </c>
      <c r="E201" s="143">
        <f t="shared" ca="1" si="33"/>
        <v>0</v>
      </c>
      <c r="G201" s="144">
        <f ca="1">SUM(DemandTotal:CustomerTotal!G201)</f>
        <v>2078538.2044584914</v>
      </c>
      <c r="H201" s="144">
        <f ca="1">SUM(DemandTotal:CustomerTotal!H201)</f>
        <v>585562.0547166178</v>
      </c>
      <c r="I201" s="144">
        <f ca="1">SUM(DemandTotal:CustomerTotal!I201)</f>
        <v>48039.623207555851</v>
      </c>
      <c r="J201" s="144">
        <f ca="1">SUM(DemandTotal:CustomerTotal!J201)</f>
        <v>51720.832055270905</v>
      </c>
      <c r="K201" s="144">
        <f ca="1">SUM(DemandTotal:CustomerTotal!K201)</f>
        <v>3192.5546612153953</v>
      </c>
      <c r="L201" s="144">
        <f ca="1">SUM(DemandTotal:CustomerTotal!L201)</f>
        <v>618243.76805700012</v>
      </c>
      <c r="M201" s="144">
        <f ca="1">SUM(DemandTotal:CustomerTotal!M201)</f>
        <v>66271.482843849153</v>
      </c>
      <c r="N201" s="144">
        <f ca="1">SUM(DemandTotal:CustomerTotal!N201)</f>
        <v>0</v>
      </c>
      <c r="O201" s="144">
        <f ca="1">SUM(DemandTotal:CustomerTotal!O201)</f>
        <v>0</v>
      </c>
      <c r="P201" s="144">
        <f ca="1">SUM(DemandTotal:CustomerTotal!P201)</f>
        <v>0</v>
      </c>
      <c r="Q201" s="144">
        <f ca="1">SUM(DemandTotal:CustomerTotal!Q201)</f>
        <v>0</v>
      </c>
      <c r="R201" s="144">
        <f ca="1">SUM(DemandTotal:CustomerTotal!R201)</f>
        <v>0</v>
      </c>
      <c r="S201" s="144">
        <f ca="1">SUM(DemandTotal:CustomerTotal!S201)</f>
        <v>0</v>
      </c>
      <c r="T201" s="144">
        <f ca="1">SUM(DemandTotal:CustomerTotal!T201)</f>
        <v>0</v>
      </c>
      <c r="U201" s="144">
        <f ca="1">SUM(DemandTotal:CustomerTotal!U201)</f>
        <v>0</v>
      </c>
      <c r="V201" s="144">
        <f ca="1">SUM(DemandTotal:CustomerTotal!V201)</f>
        <v>0</v>
      </c>
      <c r="W201" s="144">
        <f ca="1">SUM(DemandTotal:CustomerTotal!W201)</f>
        <v>0</v>
      </c>
      <c r="X201" s="144">
        <f ca="1">SUM(DemandTotal:CustomerTotal!X201)</f>
        <v>0</v>
      </c>
      <c r="Y201" s="144">
        <f ca="1">SUM(DemandTotal:CustomerTotal!Y201)</f>
        <v>0</v>
      </c>
      <c r="Z201" s="144">
        <f ca="1">SUM(DemandTotal:CustomerTotal!Z201)</f>
        <v>0</v>
      </c>
      <c r="AB201" s="137" t="str">
        <f>'B - COS Results'!O202</f>
        <v>404, 405Intangible plant</v>
      </c>
    </row>
    <row r="202" spans="1:28" outlineLevel="1">
      <c r="A202" s="113" t="str">
        <f>IF(ISBLANK('Input-Accounts'!A202),"",'Input-Accounts'!A202)</f>
        <v/>
      </c>
      <c r="B202" s="79" t="str">
        <f>IF(ISBLANK('Input-Accounts'!B202),"",'Input-Accounts'!B202)</f>
        <v/>
      </c>
      <c r="D202" s="143"/>
      <c r="E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</row>
    <row r="203" spans="1:28" outlineLevel="1">
      <c r="A203" s="113">
        <f>IF(ISBLANK('Input-Accounts'!A203),"",'Input-Accounts'!A203)</f>
        <v>173</v>
      </c>
      <c r="B203" s="81" t="str">
        <f>IF(ISBLANK('Input-Accounts'!B203),"",'Input-Accounts'!B203)</f>
        <v xml:space="preserve">Transmission plant </v>
      </c>
      <c r="D203" s="143"/>
      <c r="E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</row>
    <row r="204" spans="1:28" outlineLevel="1">
      <c r="A204" s="113">
        <f>IF(ISBLANK('Input-Accounts'!A204),"",'Input-Accounts'!A204)</f>
        <v>174</v>
      </c>
      <c r="B204" s="17" t="str">
        <f>IF(ISBLANK('Input-Accounts'!B204),"",'Input-Accounts'!B204)</f>
        <v>Land and Land Rights</v>
      </c>
      <c r="C204" s="113">
        <f>IF(ISBLANK('Input-Accounts'!C204),"",'Input-Accounts'!C204)</f>
        <v>365.1</v>
      </c>
      <c r="D204" s="143">
        <f>IF(ISBLANK('Input-Accounts'!D204),"",'Input-Accounts'!D204)</f>
        <v>6964.1336700000011</v>
      </c>
      <c r="E204" s="143">
        <f t="shared" ref="E204:E210" ca="1" si="34">IFERROR(IF(D204="","",IF(D204=0,0,IF(ABS(D204-SUM($G204:$Z204))&lt;Check_Limit,0,1))),1)</f>
        <v>0</v>
      </c>
      <c r="F204" s="89"/>
      <c r="G204" s="143">
        <f ca="1">SUM(DemandTotal:CustomerTotal!G204)</f>
        <v>1289.7585843010431</v>
      </c>
      <c r="H204" s="143">
        <f ca="1">SUM(DemandTotal:CustomerTotal!H204)</f>
        <v>884.83043111577297</v>
      </c>
      <c r="I204" s="143">
        <f ca="1">SUM(DemandTotal:CustomerTotal!I204)</f>
        <v>96.149366759232265</v>
      </c>
      <c r="J204" s="143">
        <f ca="1">SUM(DemandTotal:CustomerTotal!J204)</f>
        <v>120.87392958323986</v>
      </c>
      <c r="K204" s="143">
        <f ca="1">SUM(DemandTotal:CustomerTotal!K204)</f>
        <v>11.943565755670253</v>
      </c>
      <c r="L204" s="143">
        <f ca="1">SUM(DemandTotal:CustomerTotal!L204)</f>
        <v>3693.2959263285575</v>
      </c>
      <c r="M204" s="143">
        <f ca="1">SUM(DemandTotal:CustomerTotal!M204)</f>
        <v>867.28186615648588</v>
      </c>
      <c r="N204" s="143">
        <f ca="1">SUM(DemandTotal:CustomerTotal!N204)</f>
        <v>0</v>
      </c>
      <c r="O204" s="143">
        <f ca="1">SUM(DemandTotal:CustomerTotal!O204)</f>
        <v>0</v>
      </c>
      <c r="P204" s="143">
        <f ca="1">SUM(DemandTotal:CustomerTotal!P204)</f>
        <v>0</v>
      </c>
      <c r="Q204" s="143">
        <f ca="1">SUM(DemandTotal:CustomerTotal!Q204)</f>
        <v>0</v>
      </c>
      <c r="R204" s="143">
        <f ca="1">SUM(DemandTotal:CustomerTotal!R204)</f>
        <v>0</v>
      </c>
      <c r="S204" s="143">
        <f ca="1">SUM(DemandTotal:CustomerTotal!S204)</f>
        <v>0</v>
      </c>
      <c r="T204" s="143">
        <f ca="1">SUM(DemandTotal:CustomerTotal!T204)</f>
        <v>0</v>
      </c>
      <c r="U204" s="143">
        <f ca="1">SUM(DemandTotal:CustomerTotal!U204)</f>
        <v>0</v>
      </c>
      <c r="V204" s="143">
        <f ca="1">SUM(DemandTotal:CustomerTotal!V204)</f>
        <v>0</v>
      </c>
      <c r="W204" s="143">
        <f ca="1">SUM(DemandTotal:CustomerTotal!W204)</f>
        <v>0</v>
      </c>
      <c r="X204" s="143">
        <f ca="1">SUM(DemandTotal:CustomerTotal!X204)</f>
        <v>0</v>
      </c>
      <c r="Y204" s="143">
        <f ca="1">SUM(DemandTotal:CustomerTotal!Y204)</f>
        <v>0</v>
      </c>
      <c r="Z204" s="143">
        <f ca="1">SUM(DemandTotal:CustomerTotal!Z204)</f>
        <v>0</v>
      </c>
    </row>
    <row r="205" spans="1:28" outlineLevel="1">
      <c r="A205" s="113">
        <f>IF(ISBLANK('Input-Accounts'!A205),"",'Input-Accounts'!A205)</f>
        <v>175</v>
      </c>
      <c r="B205" s="17" t="str">
        <f>IF(ISBLANK('Input-Accounts'!B205),"",'Input-Accounts'!B205)</f>
        <v>Structures and improvements</v>
      </c>
      <c r="C205" s="113">
        <f>IF(ISBLANK('Input-Accounts'!C205),"",'Input-Accounts'!C205)</f>
        <v>366</v>
      </c>
      <c r="D205" s="143">
        <f>IF(ISBLANK('Input-Accounts'!D205),"",'Input-Accounts'!D205)</f>
        <v>1864.7258999999999</v>
      </c>
      <c r="E205" s="143">
        <f t="shared" ca="1" si="34"/>
        <v>0</v>
      </c>
      <c r="F205" s="89"/>
      <c r="G205" s="143">
        <f ca="1">SUM(DemandTotal:CustomerTotal!G205)</f>
        <v>345.34751210389788</v>
      </c>
      <c r="H205" s="143">
        <f ca="1">SUM(DemandTotal:CustomerTotal!H205)</f>
        <v>236.92339926177024</v>
      </c>
      <c r="I205" s="143">
        <f ca="1">SUM(DemandTotal:CustomerTotal!I205)</f>
        <v>25.745085169299951</v>
      </c>
      <c r="J205" s="143">
        <f ca="1">SUM(DemandTotal:CustomerTotal!J205)</f>
        <v>32.365367726872414</v>
      </c>
      <c r="K205" s="143">
        <f ca="1">SUM(DemandTotal:CustomerTotal!K205)</f>
        <v>3.1980254053554646</v>
      </c>
      <c r="L205" s="143">
        <f ca="1">SUM(DemandTotal:CustomerTotal!L205)</f>
        <v>988.92193868377478</v>
      </c>
      <c r="M205" s="143">
        <f ca="1">SUM(DemandTotal:CustomerTotal!M205)</f>
        <v>232.22457164902929</v>
      </c>
      <c r="N205" s="143">
        <f ca="1">SUM(DemandTotal:CustomerTotal!N205)</f>
        <v>0</v>
      </c>
      <c r="O205" s="143">
        <f ca="1">SUM(DemandTotal:CustomerTotal!O205)</f>
        <v>0</v>
      </c>
      <c r="P205" s="143">
        <f ca="1">SUM(DemandTotal:CustomerTotal!P205)</f>
        <v>0</v>
      </c>
      <c r="Q205" s="143">
        <f ca="1">SUM(DemandTotal:CustomerTotal!Q205)</f>
        <v>0</v>
      </c>
      <c r="R205" s="143">
        <f ca="1">SUM(DemandTotal:CustomerTotal!R205)</f>
        <v>0</v>
      </c>
      <c r="S205" s="143">
        <f ca="1">SUM(DemandTotal:CustomerTotal!S205)</f>
        <v>0</v>
      </c>
      <c r="T205" s="143">
        <f ca="1">SUM(DemandTotal:CustomerTotal!T205)</f>
        <v>0</v>
      </c>
      <c r="U205" s="143">
        <f ca="1">SUM(DemandTotal:CustomerTotal!U205)</f>
        <v>0</v>
      </c>
      <c r="V205" s="143">
        <f ca="1">SUM(DemandTotal:CustomerTotal!V205)</f>
        <v>0</v>
      </c>
      <c r="W205" s="143">
        <f ca="1">SUM(DemandTotal:CustomerTotal!W205)</f>
        <v>0</v>
      </c>
      <c r="X205" s="143">
        <f ca="1">SUM(DemandTotal:CustomerTotal!X205)</f>
        <v>0</v>
      </c>
      <c r="Y205" s="143">
        <f ca="1">SUM(DemandTotal:CustomerTotal!Y205)</f>
        <v>0</v>
      </c>
      <c r="Z205" s="143">
        <f ca="1">SUM(DemandTotal:CustomerTotal!Z205)</f>
        <v>0</v>
      </c>
    </row>
    <row r="206" spans="1:28" outlineLevel="1">
      <c r="A206" s="113">
        <f>IF(ISBLANK('Input-Accounts'!A206),"",'Input-Accounts'!A206)</f>
        <v>176</v>
      </c>
      <c r="B206" s="17" t="str">
        <f>IF(ISBLANK('Input-Accounts'!B206),"",'Input-Accounts'!B206)</f>
        <v>Mains</v>
      </c>
      <c r="C206" s="113">
        <f>IF(ISBLANK('Input-Accounts'!C206),"",'Input-Accounts'!C206)</f>
        <v>367</v>
      </c>
      <c r="D206" s="143">
        <f>IF(ISBLANK('Input-Accounts'!D206),"",'Input-Accounts'!D206)</f>
        <v>258817.89944999997</v>
      </c>
      <c r="E206" s="143">
        <f t="shared" ca="1" si="34"/>
        <v>0</v>
      </c>
      <c r="F206" s="89"/>
      <c r="G206" s="143">
        <f ca="1">SUM(DemandTotal:CustomerTotal!G206)</f>
        <v>46998.938788693471</v>
      </c>
      <c r="H206" s="143">
        <f ca="1">SUM(DemandTotal:CustomerTotal!H206)</f>
        <v>32243.314195826937</v>
      </c>
      <c r="I206" s="143">
        <f ca="1">SUM(DemandTotal:CustomerTotal!I206)</f>
        <v>3503.6930615489778</v>
      </c>
      <c r="J206" s="143">
        <f ca="1">SUM(DemandTotal:CustomerTotal!J206)</f>
        <v>4404.6587375188528</v>
      </c>
      <c r="K206" s="143">
        <f ca="1">SUM(DemandTotal:CustomerTotal!K206)</f>
        <v>435.22479532375837</v>
      </c>
      <c r="L206" s="143">
        <f ca="1">SUM(DemandTotal:CustomerTotal!L206)</f>
        <v>134584.09293248886</v>
      </c>
      <c r="M206" s="143">
        <f ca="1">SUM(DemandTotal:CustomerTotal!M206)</f>
        <v>36647.976938599109</v>
      </c>
      <c r="N206" s="143">
        <f ca="1">SUM(DemandTotal:CustomerTotal!N206)</f>
        <v>0</v>
      </c>
      <c r="O206" s="143">
        <f ca="1">SUM(DemandTotal:CustomerTotal!O206)</f>
        <v>0</v>
      </c>
      <c r="P206" s="143">
        <f ca="1">SUM(DemandTotal:CustomerTotal!P206)</f>
        <v>0</v>
      </c>
      <c r="Q206" s="143">
        <f ca="1">SUM(DemandTotal:CustomerTotal!Q206)</f>
        <v>0</v>
      </c>
      <c r="R206" s="143">
        <f ca="1">SUM(DemandTotal:CustomerTotal!R206)</f>
        <v>0</v>
      </c>
      <c r="S206" s="143">
        <f ca="1">SUM(DemandTotal:CustomerTotal!S206)</f>
        <v>0</v>
      </c>
      <c r="T206" s="143">
        <f ca="1">SUM(DemandTotal:CustomerTotal!T206)</f>
        <v>0</v>
      </c>
      <c r="U206" s="143">
        <f ca="1">SUM(DemandTotal:CustomerTotal!U206)</f>
        <v>0</v>
      </c>
      <c r="V206" s="143">
        <f ca="1">SUM(DemandTotal:CustomerTotal!V206)</f>
        <v>0</v>
      </c>
      <c r="W206" s="143">
        <f ca="1">SUM(DemandTotal:CustomerTotal!W206)</f>
        <v>0</v>
      </c>
      <c r="X206" s="143">
        <f ca="1">SUM(DemandTotal:CustomerTotal!X206)</f>
        <v>0</v>
      </c>
      <c r="Y206" s="143">
        <f ca="1">SUM(DemandTotal:CustomerTotal!Y206)</f>
        <v>0</v>
      </c>
      <c r="Z206" s="143">
        <f ca="1">SUM(DemandTotal:CustomerTotal!Z206)</f>
        <v>0</v>
      </c>
    </row>
    <row r="207" spans="1:28" outlineLevel="1">
      <c r="A207" s="113">
        <f>IF(ISBLANK('Input-Accounts'!A207),"",'Input-Accounts'!A207)</f>
        <v>177</v>
      </c>
      <c r="B207" s="17" t="str">
        <f>IF(ISBLANK('Input-Accounts'!B207),"",'Input-Accounts'!B207)</f>
        <v>Compressor station equipment</v>
      </c>
      <c r="C207" s="113">
        <f>IF(ISBLANK('Input-Accounts'!C207),"",'Input-Accounts'!C207)</f>
        <v>368</v>
      </c>
      <c r="D207" s="143">
        <f>IF(ISBLANK('Input-Accounts'!D207),"",'Input-Accounts'!D207)</f>
        <v>0</v>
      </c>
      <c r="E207" s="143">
        <f t="shared" si="34"/>
        <v>0</v>
      </c>
      <c r="F207" s="89"/>
      <c r="G207" s="143">
        <f ca="1">SUM(DemandTotal:CustomerTotal!G207)</f>
        <v>0</v>
      </c>
      <c r="H207" s="143">
        <f ca="1">SUM(DemandTotal:CustomerTotal!H207)</f>
        <v>0</v>
      </c>
      <c r="I207" s="143">
        <f ca="1">SUM(DemandTotal:CustomerTotal!I207)</f>
        <v>0</v>
      </c>
      <c r="J207" s="143">
        <f ca="1">SUM(DemandTotal:CustomerTotal!J207)</f>
        <v>0</v>
      </c>
      <c r="K207" s="143">
        <f ca="1">SUM(DemandTotal:CustomerTotal!K207)</f>
        <v>0</v>
      </c>
      <c r="L207" s="143">
        <f ca="1">SUM(DemandTotal:CustomerTotal!L207)</f>
        <v>0</v>
      </c>
      <c r="M207" s="143">
        <f ca="1">SUM(DemandTotal:CustomerTotal!M207)</f>
        <v>0</v>
      </c>
      <c r="N207" s="143">
        <f ca="1">SUM(DemandTotal:CustomerTotal!N207)</f>
        <v>0</v>
      </c>
      <c r="O207" s="143">
        <f ca="1">SUM(DemandTotal:CustomerTotal!O207)</f>
        <v>0</v>
      </c>
      <c r="P207" s="143">
        <f ca="1">SUM(DemandTotal:CustomerTotal!P207)</f>
        <v>0</v>
      </c>
      <c r="Q207" s="143">
        <f ca="1">SUM(DemandTotal:CustomerTotal!Q207)</f>
        <v>0</v>
      </c>
      <c r="R207" s="143">
        <f ca="1">SUM(DemandTotal:CustomerTotal!R207)</f>
        <v>0</v>
      </c>
      <c r="S207" s="143">
        <f ca="1">SUM(DemandTotal:CustomerTotal!S207)</f>
        <v>0</v>
      </c>
      <c r="T207" s="143">
        <f ca="1">SUM(DemandTotal:CustomerTotal!T207)</f>
        <v>0</v>
      </c>
      <c r="U207" s="143">
        <f ca="1">SUM(DemandTotal:CustomerTotal!U207)</f>
        <v>0</v>
      </c>
      <c r="V207" s="143">
        <f ca="1">SUM(DemandTotal:CustomerTotal!V207)</f>
        <v>0</v>
      </c>
      <c r="W207" s="143">
        <f ca="1">SUM(DemandTotal:CustomerTotal!W207)</f>
        <v>0</v>
      </c>
      <c r="X207" s="143">
        <f ca="1">SUM(DemandTotal:CustomerTotal!X207)</f>
        <v>0</v>
      </c>
      <c r="Y207" s="143">
        <f ca="1">SUM(DemandTotal:CustomerTotal!Y207)</f>
        <v>0</v>
      </c>
      <c r="Z207" s="143">
        <f ca="1">SUM(DemandTotal:CustomerTotal!Z207)</f>
        <v>0</v>
      </c>
    </row>
    <row r="208" spans="1:28" outlineLevel="1">
      <c r="A208" s="113">
        <f>IF(ISBLANK('Input-Accounts'!A208),"",'Input-Accounts'!A208)</f>
        <v>178</v>
      </c>
      <c r="B208" s="17" t="str">
        <f>IF(ISBLANK('Input-Accounts'!B208),"",'Input-Accounts'!B208)</f>
        <v>Measuring and regulating station equipment</v>
      </c>
      <c r="C208" s="113">
        <f>IF(ISBLANK('Input-Accounts'!C208),"",'Input-Accounts'!C208)</f>
        <v>369</v>
      </c>
      <c r="D208" s="143">
        <f>IF(ISBLANK('Input-Accounts'!D208),"",'Input-Accounts'!D208)</f>
        <v>0</v>
      </c>
      <c r="E208" s="143">
        <f t="shared" si="34"/>
        <v>0</v>
      </c>
      <c r="F208" s="89"/>
      <c r="G208" s="143">
        <f ca="1">SUM(DemandTotal:CustomerTotal!G208)</f>
        <v>0</v>
      </c>
      <c r="H208" s="143">
        <f ca="1">SUM(DemandTotal:CustomerTotal!H208)</f>
        <v>0</v>
      </c>
      <c r="I208" s="143">
        <f ca="1">SUM(DemandTotal:CustomerTotal!I208)</f>
        <v>0</v>
      </c>
      <c r="J208" s="143">
        <f ca="1">SUM(DemandTotal:CustomerTotal!J208)</f>
        <v>0</v>
      </c>
      <c r="K208" s="143">
        <f ca="1">SUM(DemandTotal:CustomerTotal!K208)</f>
        <v>0</v>
      </c>
      <c r="L208" s="143">
        <f ca="1">SUM(DemandTotal:CustomerTotal!L208)</f>
        <v>0</v>
      </c>
      <c r="M208" s="143">
        <f ca="1">SUM(DemandTotal:CustomerTotal!M208)</f>
        <v>0</v>
      </c>
      <c r="N208" s="143">
        <f ca="1">SUM(DemandTotal:CustomerTotal!N208)</f>
        <v>0</v>
      </c>
      <c r="O208" s="143">
        <f ca="1">SUM(DemandTotal:CustomerTotal!O208)</f>
        <v>0</v>
      </c>
      <c r="P208" s="143">
        <f ca="1">SUM(DemandTotal:CustomerTotal!P208)</f>
        <v>0</v>
      </c>
      <c r="Q208" s="143">
        <f ca="1">SUM(DemandTotal:CustomerTotal!Q208)</f>
        <v>0</v>
      </c>
      <c r="R208" s="143">
        <f ca="1">SUM(DemandTotal:CustomerTotal!R208)</f>
        <v>0</v>
      </c>
      <c r="S208" s="143">
        <f ca="1">SUM(DemandTotal:CustomerTotal!S208)</f>
        <v>0</v>
      </c>
      <c r="T208" s="143">
        <f ca="1">SUM(DemandTotal:CustomerTotal!T208)</f>
        <v>0</v>
      </c>
      <c r="U208" s="143">
        <f ca="1">SUM(DemandTotal:CustomerTotal!U208)</f>
        <v>0</v>
      </c>
      <c r="V208" s="143">
        <f ca="1">SUM(DemandTotal:CustomerTotal!V208)</f>
        <v>0</v>
      </c>
      <c r="W208" s="143">
        <f ca="1">SUM(DemandTotal:CustomerTotal!W208)</f>
        <v>0</v>
      </c>
      <c r="X208" s="143">
        <f ca="1">SUM(DemandTotal:CustomerTotal!X208)</f>
        <v>0</v>
      </c>
      <c r="Y208" s="143">
        <f ca="1">SUM(DemandTotal:CustomerTotal!Y208)</f>
        <v>0</v>
      </c>
      <c r="Z208" s="143">
        <f ca="1">SUM(DemandTotal:CustomerTotal!Z208)</f>
        <v>0</v>
      </c>
    </row>
    <row r="209" spans="1:28" outlineLevel="1">
      <c r="A209" s="113">
        <f>IF(ISBLANK('Input-Accounts'!A209),"",'Input-Accounts'!A209)</f>
        <v>179</v>
      </c>
      <c r="B209" s="17" t="str">
        <f>IF(ISBLANK('Input-Accounts'!B209),"",'Input-Accounts'!B209)</f>
        <v>Communication equipment</v>
      </c>
      <c r="C209" s="113">
        <f>IF(ISBLANK('Input-Accounts'!C209),"",'Input-Accounts'!C209)</f>
        <v>370</v>
      </c>
      <c r="D209" s="143">
        <f>IF(ISBLANK('Input-Accounts'!D209),"",'Input-Accounts'!D209)</f>
        <v>0</v>
      </c>
      <c r="E209" s="143">
        <f t="shared" si="34"/>
        <v>0</v>
      </c>
      <c r="F209" s="89"/>
      <c r="G209" s="143">
        <f ca="1">SUM(DemandTotal:CustomerTotal!G209)</f>
        <v>0</v>
      </c>
      <c r="H209" s="143">
        <f ca="1">SUM(DemandTotal:CustomerTotal!H209)</f>
        <v>0</v>
      </c>
      <c r="I209" s="143">
        <f ca="1">SUM(DemandTotal:CustomerTotal!I209)</f>
        <v>0</v>
      </c>
      <c r="J209" s="143">
        <f ca="1">SUM(DemandTotal:CustomerTotal!J209)</f>
        <v>0</v>
      </c>
      <c r="K209" s="143">
        <f ca="1">SUM(DemandTotal:CustomerTotal!K209)</f>
        <v>0</v>
      </c>
      <c r="L209" s="143">
        <f ca="1">SUM(DemandTotal:CustomerTotal!L209)</f>
        <v>0</v>
      </c>
      <c r="M209" s="143">
        <f ca="1">SUM(DemandTotal:CustomerTotal!M209)</f>
        <v>0</v>
      </c>
      <c r="N209" s="143">
        <f ca="1">SUM(DemandTotal:CustomerTotal!N209)</f>
        <v>0</v>
      </c>
      <c r="O209" s="143">
        <f ca="1">SUM(DemandTotal:CustomerTotal!O209)</f>
        <v>0</v>
      </c>
      <c r="P209" s="143">
        <f ca="1">SUM(DemandTotal:CustomerTotal!P209)</f>
        <v>0</v>
      </c>
      <c r="Q209" s="143">
        <f ca="1">SUM(DemandTotal:CustomerTotal!Q209)</f>
        <v>0</v>
      </c>
      <c r="R209" s="143">
        <f ca="1">SUM(DemandTotal:CustomerTotal!R209)</f>
        <v>0</v>
      </c>
      <c r="S209" s="143">
        <f ca="1">SUM(DemandTotal:CustomerTotal!S209)</f>
        <v>0</v>
      </c>
      <c r="T209" s="143">
        <f ca="1">SUM(DemandTotal:CustomerTotal!T209)</f>
        <v>0</v>
      </c>
      <c r="U209" s="143">
        <f ca="1">SUM(DemandTotal:CustomerTotal!U209)</f>
        <v>0</v>
      </c>
      <c r="V209" s="143">
        <f ca="1">SUM(DemandTotal:CustomerTotal!V209)</f>
        <v>0</v>
      </c>
      <c r="W209" s="143">
        <f ca="1">SUM(DemandTotal:CustomerTotal!W209)</f>
        <v>0</v>
      </c>
      <c r="X209" s="143">
        <f ca="1">SUM(DemandTotal:CustomerTotal!X209)</f>
        <v>0</v>
      </c>
      <c r="Y209" s="143">
        <f ca="1">SUM(DemandTotal:CustomerTotal!Y209)</f>
        <v>0</v>
      </c>
      <c r="Z209" s="143">
        <f ca="1">SUM(DemandTotal:CustomerTotal!Z209)</f>
        <v>0</v>
      </c>
    </row>
    <row r="210" spans="1:28" outlineLevel="1">
      <c r="A210" s="113">
        <f>IF(ISBLANK('Input-Accounts'!A210),"",'Input-Accounts'!A210)</f>
        <v>180</v>
      </c>
      <c r="B210" s="79" t="str">
        <f>IF(ISBLANK('Input-Accounts'!B210),"",'Input-Accounts'!B210)</f>
        <v xml:space="preserve">Subtotal - Transmission plant </v>
      </c>
      <c r="C210" s="113" t="str">
        <f>IF(ISBLANK('Input-Accounts'!C210),"",'Input-Accounts'!C210)</f>
        <v/>
      </c>
      <c r="D210" s="144">
        <f>IF(ISBLANK('Input-Accounts'!D210),"",'Input-Accounts'!D210)</f>
        <v>267646.75902</v>
      </c>
      <c r="E210" s="143">
        <f t="shared" ca="1" si="34"/>
        <v>0</v>
      </c>
      <c r="G210" s="144">
        <f ca="1">SUM(DemandTotal:CustomerTotal!G210)</f>
        <v>48634.04488509841</v>
      </c>
      <c r="H210" s="144">
        <f ca="1">SUM(DemandTotal:CustomerTotal!H210)</f>
        <v>33365.068026204477</v>
      </c>
      <c r="I210" s="144">
        <f ca="1">SUM(DemandTotal:CustomerTotal!I210)</f>
        <v>3625.5875134775101</v>
      </c>
      <c r="J210" s="144">
        <f ca="1">SUM(DemandTotal:CustomerTotal!J210)</f>
        <v>4557.8980348289651</v>
      </c>
      <c r="K210" s="144">
        <f ca="1">SUM(DemandTotal:CustomerTotal!K210)</f>
        <v>450.36638648478407</v>
      </c>
      <c r="L210" s="144">
        <f ca="1">SUM(DemandTotal:CustomerTotal!L210)</f>
        <v>139266.31079750118</v>
      </c>
      <c r="M210" s="144">
        <f ca="1">SUM(DemandTotal:CustomerTotal!M210)</f>
        <v>37747.483376404627</v>
      </c>
      <c r="N210" s="144">
        <f ca="1">SUM(DemandTotal:CustomerTotal!N210)</f>
        <v>0</v>
      </c>
      <c r="O210" s="144">
        <f ca="1">SUM(DemandTotal:CustomerTotal!O210)</f>
        <v>0</v>
      </c>
      <c r="P210" s="144">
        <f ca="1">SUM(DemandTotal:CustomerTotal!P210)</f>
        <v>0</v>
      </c>
      <c r="Q210" s="144">
        <f ca="1">SUM(DemandTotal:CustomerTotal!Q210)</f>
        <v>0</v>
      </c>
      <c r="R210" s="144">
        <f ca="1">SUM(DemandTotal:CustomerTotal!R210)</f>
        <v>0</v>
      </c>
      <c r="S210" s="144">
        <f ca="1">SUM(DemandTotal:CustomerTotal!S210)</f>
        <v>0</v>
      </c>
      <c r="T210" s="144">
        <f ca="1">SUM(DemandTotal:CustomerTotal!T210)</f>
        <v>0</v>
      </c>
      <c r="U210" s="144">
        <f ca="1">SUM(DemandTotal:CustomerTotal!U210)</f>
        <v>0</v>
      </c>
      <c r="V210" s="144">
        <f ca="1">SUM(DemandTotal:CustomerTotal!V210)</f>
        <v>0</v>
      </c>
      <c r="W210" s="144">
        <f ca="1">SUM(DemandTotal:CustomerTotal!W210)</f>
        <v>0</v>
      </c>
      <c r="X210" s="144">
        <f ca="1">SUM(DemandTotal:CustomerTotal!X210)</f>
        <v>0</v>
      </c>
      <c r="Y210" s="144">
        <f ca="1">SUM(DemandTotal:CustomerTotal!Y210)</f>
        <v>0</v>
      </c>
      <c r="Z210" s="144">
        <f ca="1">SUM(DemandTotal:CustomerTotal!Z210)</f>
        <v>0</v>
      </c>
      <c r="AB210" s="137" t="str">
        <f>'B - COS Results'!O197</f>
        <v>403, 403.1Depreciation expense transmission</v>
      </c>
    </row>
    <row r="211" spans="1:28" outlineLevel="1">
      <c r="A211" s="113" t="str">
        <f>IF(ISBLANK('Input-Accounts'!A211),"",'Input-Accounts'!A211)</f>
        <v/>
      </c>
      <c r="B211" s="17" t="str">
        <f>IF(ISBLANK('Input-Accounts'!B211),"",'Input-Accounts'!B211)</f>
        <v/>
      </c>
      <c r="C211" s="113" t="str">
        <f>IF(ISBLANK('Input-Accounts'!C211),"",'Input-Accounts'!C211)</f>
        <v/>
      </c>
      <c r="D211" s="143" t="str">
        <f>IF(ISBLANK('Input-Accounts'!D211),"",'Input-Accounts'!D211)</f>
        <v/>
      </c>
      <c r="E211" s="143" t="str">
        <f t="shared" ref="E211:E223" si="35">IFERROR(IF(D211="","",IF(D211=0,0,IF(ABS(D211-SUM($G211:$Z211))&lt;Check_Limit,0,1))),1)</f>
        <v/>
      </c>
      <c r="F211" s="89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</row>
    <row r="212" spans="1:28" outlineLevel="1">
      <c r="A212" s="113">
        <f>IF(ISBLANK('Input-Accounts'!A212),"",'Input-Accounts'!A212)</f>
        <v>181</v>
      </c>
      <c r="B212" s="81" t="str">
        <f>IF(ISBLANK('Input-Accounts'!B212),"",'Input-Accounts'!B212)</f>
        <v>Distribution Plant</v>
      </c>
      <c r="C212" s="113" t="str">
        <f>IF(ISBLANK('Input-Accounts'!C212),"",'Input-Accounts'!C212)</f>
        <v/>
      </c>
      <c r="D212" s="143" t="str">
        <f>IF(ISBLANK('Input-Accounts'!D212),"",'Input-Accounts'!D212)</f>
        <v/>
      </c>
      <c r="E212" s="143" t="str">
        <f t="shared" si="35"/>
        <v/>
      </c>
      <c r="F212" s="89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</row>
    <row r="213" spans="1:28" outlineLevel="1">
      <c r="A213" s="113">
        <f>IF(ISBLANK('Input-Accounts'!A213),"",'Input-Accounts'!A213)</f>
        <v>182</v>
      </c>
      <c r="B213" s="17" t="str">
        <f>IF(ISBLANK('Input-Accounts'!B213),"",'Input-Accounts'!B213)</f>
        <v>Land and Land Rights</v>
      </c>
      <c r="C213" s="113">
        <f>IF(ISBLANK('Input-Accounts'!C213),"",'Input-Accounts'!C213)</f>
        <v>374</v>
      </c>
      <c r="D213" s="143">
        <f>IF(ISBLANK('Input-Accounts'!D213),"",'Input-Accounts'!D213)</f>
        <v>35102.118348000004</v>
      </c>
      <c r="E213" s="143">
        <f t="shared" ca="1" si="35"/>
        <v>0</v>
      </c>
      <c r="F213" s="89"/>
      <c r="G213" s="143">
        <f ca="1">SUM(DemandTotal:CustomerTotal!G213)</f>
        <v>11621.040038100122</v>
      </c>
      <c r="H213" s="143">
        <f ca="1">SUM(DemandTotal:CustomerTotal!H213)</f>
        <v>8012.1441025556533</v>
      </c>
      <c r="I213" s="143">
        <f ca="1">SUM(DemandTotal:CustomerTotal!I213)</f>
        <v>901.53781263844792</v>
      </c>
      <c r="J213" s="143">
        <f ca="1">SUM(DemandTotal:CustomerTotal!J213)</f>
        <v>1152.9407166387045</v>
      </c>
      <c r="K213" s="143">
        <f ca="1">SUM(DemandTotal:CustomerTotal!K213)</f>
        <v>63.151813075998639</v>
      </c>
      <c r="L213" s="143">
        <f ca="1">SUM(DemandTotal:CustomerTotal!L213)</f>
        <v>12539.538512622059</v>
      </c>
      <c r="M213" s="143">
        <f ca="1">SUM(DemandTotal:CustomerTotal!M213)</f>
        <v>811.76535236901839</v>
      </c>
      <c r="N213" s="143">
        <f ca="1">SUM(DemandTotal:CustomerTotal!N213)</f>
        <v>0</v>
      </c>
      <c r="O213" s="143">
        <f ca="1">SUM(DemandTotal:CustomerTotal!O213)</f>
        <v>0</v>
      </c>
      <c r="P213" s="143">
        <f ca="1">SUM(DemandTotal:CustomerTotal!P213)</f>
        <v>0</v>
      </c>
      <c r="Q213" s="143">
        <f ca="1">SUM(DemandTotal:CustomerTotal!Q213)</f>
        <v>0</v>
      </c>
      <c r="R213" s="143">
        <f ca="1">SUM(DemandTotal:CustomerTotal!R213)</f>
        <v>0</v>
      </c>
      <c r="S213" s="143">
        <f ca="1">SUM(DemandTotal:CustomerTotal!S213)</f>
        <v>0</v>
      </c>
      <c r="T213" s="143">
        <f ca="1">SUM(DemandTotal:CustomerTotal!T213)</f>
        <v>0</v>
      </c>
      <c r="U213" s="143">
        <f ca="1">SUM(DemandTotal:CustomerTotal!U213)</f>
        <v>0</v>
      </c>
      <c r="V213" s="143">
        <f ca="1">SUM(DemandTotal:CustomerTotal!V213)</f>
        <v>0</v>
      </c>
      <c r="W213" s="143">
        <f ca="1">SUM(DemandTotal:CustomerTotal!W213)</f>
        <v>0</v>
      </c>
      <c r="X213" s="143">
        <f ca="1">SUM(DemandTotal:CustomerTotal!X213)</f>
        <v>0</v>
      </c>
      <c r="Y213" s="143">
        <f ca="1">SUM(DemandTotal:CustomerTotal!Y213)</f>
        <v>0</v>
      </c>
      <c r="Z213" s="143">
        <f ca="1">SUM(DemandTotal:CustomerTotal!Z213)</f>
        <v>0</v>
      </c>
    </row>
    <row r="214" spans="1:28" outlineLevel="1">
      <c r="A214" s="113">
        <f>IF(ISBLANK('Input-Accounts'!A214),"",'Input-Accounts'!A214)</f>
        <v>183</v>
      </c>
      <c r="B214" s="17" t="str">
        <f>IF(ISBLANK('Input-Accounts'!B214),"",'Input-Accounts'!B214)</f>
        <v>Structures and Improvements</v>
      </c>
      <c r="C214" s="113">
        <f>IF(ISBLANK('Input-Accounts'!C214),"",'Input-Accounts'!C214)</f>
        <v>375</v>
      </c>
      <c r="D214" s="143">
        <f>IF(ISBLANK('Input-Accounts'!D214),"",'Input-Accounts'!D214)</f>
        <v>9183.5399039999993</v>
      </c>
      <c r="E214" s="143">
        <f t="shared" ca="1" si="35"/>
        <v>0</v>
      </c>
      <c r="F214" s="89"/>
      <c r="G214" s="143">
        <f ca="1">SUM(DemandTotal:CustomerTotal!G214)</f>
        <v>3040.3374479521922</v>
      </c>
      <c r="H214" s="143">
        <f ca="1">SUM(DemandTotal:CustomerTotal!H214)</f>
        <v>2096.1653753472242</v>
      </c>
      <c r="I214" s="143">
        <f ca="1">SUM(DemandTotal:CustomerTotal!I214)</f>
        <v>235.86349961132154</v>
      </c>
      <c r="J214" s="143">
        <f ca="1">SUM(DemandTotal:CustomerTotal!J214)</f>
        <v>301.63641331353352</v>
      </c>
      <c r="K214" s="143">
        <f ca="1">SUM(DemandTotal:CustomerTotal!K214)</f>
        <v>16.521999887406405</v>
      </c>
      <c r="L214" s="143">
        <f ca="1">SUM(DemandTotal:CustomerTotal!L214)</f>
        <v>3280.6382556957774</v>
      </c>
      <c r="M214" s="143">
        <f ca="1">SUM(DemandTotal:CustomerTotal!M214)</f>
        <v>212.37691219254447</v>
      </c>
      <c r="N214" s="143">
        <f ca="1">SUM(DemandTotal:CustomerTotal!N214)</f>
        <v>0</v>
      </c>
      <c r="O214" s="143">
        <f ca="1">SUM(DemandTotal:CustomerTotal!O214)</f>
        <v>0</v>
      </c>
      <c r="P214" s="143">
        <f ca="1">SUM(DemandTotal:CustomerTotal!P214)</f>
        <v>0</v>
      </c>
      <c r="Q214" s="143">
        <f ca="1">SUM(DemandTotal:CustomerTotal!Q214)</f>
        <v>0</v>
      </c>
      <c r="R214" s="143">
        <f ca="1">SUM(DemandTotal:CustomerTotal!R214)</f>
        <v>0</v>
      </c>
      <c r="S214" s="143">
        <f ca="1">SUM(DemandTotal:CustomerTotal!S214)</f>
        <v>0</v>
      </c>
      <c r="T214" s="143">
        <f ca="1">SUM(DemandTotal:CustomerTotal!T214)</f>
        <v>0</v>
      </c>
      <c r="U214" s="143">
        <f ca="1">SUM(DemandTotal:CustomerTotal!U214)</f>
        <v>0</v>
      </c>
      <c r="V214" s="143">
        <f ca="1">SUM(DemandTotal:CustomerTotal!V214)</f>
        <v>0</v>
      </c>
      <c r="W214" s="143">
        <f ca="1">SUM(DemandTotal:CustomerTotal!W214)</f>
        <v>0</v>
      </c>
      <c r="X214" s="143">
        <f ca="1">SUM(DemandTotal:CustomerTotal!X214)</f>
        <v>0</v>
      </c>
      <c r="Y214" s="143">
        <f ca="1">SUM(DemandTotal:CustomerTotal!Y214)</f>
        <v>0</v>
      </c>
      <c r="Z214" s="143">
        <f ca="1">SUM(DemandTotal:CustomerTotal!Z214)</f>
        <v>0</v>
      </c>
    </row>
    <row r="215" spans="1:28" outlineLevel="1">
      <c r="A215" s="113">
        <f>IF(ISBLANK('Input-Accounts'!A215),"",'Input-Accounts'!A215)</f>
        <v>184</v>
      </c>
      <c r="B215" s="17" t="str">
        <f>IF(ISBLANK('Input-Accounts'!B215),"",'Input-Accounts'!B215)</f>
        <v>Mains</v>
      </c>
      <c r="C215" s="113">
        <f>IF(ISBLANK('Input-Accounts'!C215),"",'Input-Accounts'!C215)</f>
        <v>376</v>
      </c>
      <c r="D215" s="143">
        <f>IF(ISBLANK('Input-Accounts'!D215),"",'Input-Accounts'!D215)</f>
        <v>14418375.631168999</v>
      </c>
      <c r="E215" s="143">
        <f t="shared" ca="1" si="35"/>
        <v>0</v>
      </c>
      <c r="F215" s="89"/>
      <c r="G215" s="143">
        <f ca="1">SUM(DemandTotal:CustomerTotal!G215)</f>
        <v>4773401.9591934076</v>
      </c>
      <c r="H215" s="143">
        <f ca="1">SUM(DemandTotal:CustomerTotal!H215)</f>
        <v>3291029.394192812</v>
      </c>
      <c r="I215" s="143">
        <f ca="1">SUM(DemandTotal:CustomerTotal!I215)</f>
        <v>370311.29288139445</v>
      </c>
      <c r="J215" s="143">
        <f ca="1">SUM(DemandTotal:CustomerTotal!J215)</f>
        <v>473576.3285896724</v>
      </c>
      <c r="K215" s="143">
        <f ca="1">SUM(DemandTotal:CustomerTotal!K215)</f>
        <v>25939.931991910631</v>
      </c>
      <c r="L215" s="143">
        <f ca="1">SUM(DemandTotal:CustomerTotal!L215)</f>
        <v>5150679.9311670717</v>
      </c>
      <c r="M215" s="143">
        <f ca="1">SUM(DemandTotal:CustomerTotal!M215)</f>
        <v>333436.79315273126</v>
      </c>
      <c r="N215" s="143">
        <f ca="1">SUM(DemandTotal:CustomerTotal!N215)</f>
        <v>0</v>
      </c>
      <c r="O215" s="143">
        <f ca="1">SUM(DemandTotal:CustomerTotal!O215)</f>
        <v>0</v>
      </c>
      <c r="P215" s="143">
        <f ca="1">SUM(DemandTotal:CustomerTotal!P215)</f>
        <v>0</v>
      </c>
      <c r="Q215" s="143">
        <f ca="1">SUM(DemandTotal:CustomerTotal!Q215)</f>
        <v>0</v>
      </c>
      <c r="R215" s="143">
        <f ca="1">SUM(DemandTotal:CustomerTotal!R215)</f>
        <v>0</v>
      </c>
      <c r="S215" s="143">
        <f ca="1">SUM(DemandTotal:CustomerTotal!S215)</f>
        <v>0</v>
      </c>
      <c r="T215" s="143">
        <f ca="1">SUM(DemandTotal:CustomerTotal!T215)</f>
        <v>0</v>
      </c>
      <c r="U215" s="143">
        <f ca="1">SUM(DemandTotal:CustomerTotal!U215)</f>
        <v>0</v>
      </c>
      <c r="V215" s="143">
        <f ca="1">SUM(DemandTotal:CustomerTotal!V215)</f>
        <v>0</v>
      </c>
      <c r="W215" s="143">
        <f ca="1">SUM(DemandTotal:CustomerTotal!W215)</f>
        <v>0</v>
      </c>
      <c r="X215" s="143">
        <f ca="1">SUM(DemandTotal:CustomerTotal!X215)</f>
        <v>0</v>
      </c>
      <c r="Y215" s="143">
        <f ca="1">SUM(DemandTotal:CustomerTotal!Y215)</f>
        <v>0</v>
      </c>
      <c r="Z215" s="143">
        <f ca="1">SUM(DemandTotal:CustomerTotal!Z215)</f>
        <v>0</v>
      </c>
    </row>
    <row r="216" spans="1:28" outlineLevel="1">
      <c r="A216" s="113">
        <f>IF(ISBLANK('Input-Accounts'!A216),"",'Input-Accounts'!A216)</f>
        <v>185</v>
      </c>
      <c r="B216" s="17" t="str">
        <f>IF(ISBLANK('Input-Accounts'!B216),"",'Input-Accounts'!B216)</f>
        <v>Compressor Station</v>
      </c>
      <c r="C216" s="113">
        <f>IF(ISBLANK('Input-Accounts'!C216),"",'Input-Accounts'!C216)</f>
        <v>377</v>
      </c>
      <c r="D216" s="143">
        <f>IF(ISBLANK('Input-Accounts'!D216),"",'Input-Accounts'!D216)</f>
        <v>50360.141955999992</v>
      </c>
      <c r="E216" s="143">
        <f t="shared" ca="1" si="35"/>
        <v>0</v>
      </c>
      <c r="F216" s="89"/>
      <c r="G216" s="143">
        <f ca="1">SUM(DemandTotal:CustomerTotal!G216)</f>
        <v>9326.7057285490191</v>
      </c>
      <c r="H216" s="143">
        <f ca="1">SUM(DemandTotal:CustomerTotal!H216)</f>
        <v>6398.5253915982048</v>
      </c>
      <c r="I216" s="143">
        <f ca="1">SUM(DemandTotal:CustomerTotal!I216)</f>
        <v>695.29046804962366</v>
      </c>
      <c r="J216" s="143">
        <f ca="1">SUM(DemandTotal:CustomerTotal!J216)</f>
        <v>874.08262693376844</v>
      </c>
      <c r="K216" s="143">
        <f ca="1">SUM(DemandTotal:CustomerTotal!K216)</f>
        <v>86.368196737437728</v>
      </c>
      <c r="L216" s="143">
        <f ca="1">SUM(DemandTotal:CustomerTotal!L216)</f>
        <v>26707.544103676373</v>
      </c>
      <c r="M216" s="143">
        <f ca="1">SUM(DemandTotal:CustomerTotal!M216)</f>
        <v>6271.6254404555684</v>
      </c>
      <c r="N216" s="143">
        <f ca="1">SUM(DemandTotal:CustomerTotal!N216)</f>
        <v>0</v>
      </c>
      <c r="O216" s="143">
        <f ca="1">SUM(DemandTotal:CustomerTotal!O216)</f>
        <v>0</v>
      </c>
      <c r="P216" s="143">
        <f ca="1">SUM(DemandTotal:CustomerTotal!P216)</f>
        <v>0</v>
      </c>
      <c r="Q216" s="143">
        <f ca="1">SUM(DemandTotal:CustomerTotal!Q216)</f>
        <v>0</v>
      </c>
      <c r="R216" s="143">
        <f ca="1">SUM(DemandTotal:CustomerTotal!R216)</f>
        <v>0</v>
      </c>
      <c r="S216" s="143">
        <f ca="1">SUM(DemandTotal:CustomerTotal!S216)</f>
        <v>0</v>
      </c>
      <c r="T216" s="143">
        <f ca="1">SUM(DemandTotal:CustomerTotal!T216)</f>
        <v>0</v>
      </c>
      <c r="U216" s="143">
        <f ca="1">SUM(DemandTotal:CustomerTotal!U216)</f>
        <v>0</v>
      </c>
      <c r="V216" s="143">
        <f ca="1">SUM(DemandTotal:CustomerTotal!V216)</f>
        <v>0</v>
      </c>
      <c r="W216" s="143">
        <f ca="1">SUM(DemandTotal:CustomerTotal!W216)</f>
        <v>0</v>
      </c>
      <c r="X216" s="143">
        <f ca="1">SUM(DemandTotal:CustomerTotal!X216)</f>
        <v>0</v>
      </c>
      <c r="Y216" s="143">
        <f ca="1">SUM(DemandTotal:CustomerTotal!Y216)</f>
        <v>0</v>
      </c>
      <c r="Z216" s="143">
        <f ca="1">SUM(DemandTotal:CustomerTotal!Z216)</f>
        <v>0</v>
      </c>
    </row>
    <row r="217" spans="1:28" outlineLevel="1">
      <c r="A217" s="113">
        <f>IF(ISBLANK('Input-Accounts'!A217),"",'Input-Accounts'!A217)</f>
        <v>186</v>
      </c>
      <c r="B217" s="17" t="str">
        <f>IF(ISBLANK('Input-Accounts'!B217),"",'Input-Accounts'!B217)</f>
        <v>M &amp; R Station Equipment - general</v>
      </c>
      <c r="C217" s="113">
        <f>IF(ISBLANK('Input-Accounts'!C217),"",'Input-Accounts'!C217)</f>
        <v>378</v>
      </c>
      <c r="D217" s="143">
        <f>IF(ISBLANK('Input-Accounts'!D217),"",'Input-Accounts'!D217)</f>
        <v>731905.61580099992</v>
      </c>
      <c r="E217" s="143">
        <f t="shared" ca="1" si="35"/>
        <v>0</v>
      </c>
      <c r="F217" s="89"/>
      <c r="G217" s="143">
        <f ca="1">SUM(DemandTotal:CustomerTotal!G217)</f>
        <v>135549.02815032852</v>
      </c>
      <c r="H217" s="143">
        <f ca="1">SUM(DemandTotal:CustomerTotal!H217)</f>
        <v>92992.523155468662</v>
      </c>
      <c r="I217" s="143">
        <f ca="1">SUM(DemandTotal:CustomerTotal!I217)</f>
        <v>10104.955594109393</v>
      </c>
      <c r="J217" s="143">
        <f ca="1">SUM(DemandTotal:CustomerTotal!J217)</f>
        <v>12703.418983327449</v>
      </c>
      <c r="K217" s="143">
        <f ca="1">SUM(DemandTotal:CustomerTotal!K217)</f>
        <v>1255.2261721971759</v>
      </c>
      <c r="L217" s="143">
        <f ca="1">SUM(DemandTotal:CustomerTotal!L217)</f>
        <v>388152.23219212372</v>
      </c>
      <c r="M217" s="143">
        <f ca="1">SUM(DemandTotal:CustomerTotal!M217)</f>
        <v>91148.231553445046</v>
      </c>
      <c r="N217" s="143">
        <f ca="1">SUM(DemandTotal:CustomerTotal!N217)</f>
        <v>0</v>
      </c>
      <c r="O217" s="143">
        <f ca="1">SUM(DemandTotal:CustomerTotal!O217)</f>
        <v>0</v>
      </c>
      <c r="P217" s="143">
        <f ca="1">SUM(DemandTotal:CustomerTotal!P217)</f>
        <v>0</v>
      </c>
      <c r="Q217" s="143">
        <f ca="1">SUM(DemandTotal:CustomerTotal!Q217)</f>
        <v>0</v>
      </c>
      <c r="R217" s="143">
        <f ca="1">SUM(DemandTotal:CustomerTotal!R217)</f>
        <v>0</v>
      </c>
      <c r="S217" s="143">
        <f ca="1">SUM(DemandTotal:CustomerTotal!S217)</f>
        <v>0</v>
      </c>
      <c r="T217" s="143">
        <f ca="1">SUM(DemandTotal:CustomerTotal!T217)</f>
        <v>0</v>
      </c>
      <c r="U217" s="143">
        <f ca="1">SUM(DemandTotal:CustomerTotal!U217)</f>
        <v>0</v>
      </c>
      <c r="V217" s="143">
        <f ca="1">SUM(DemandTotal:CustomerTotal!V217)</f>
        <v>0</v>
      </c>
      <c r="W217" s="143">
        <f ca="1">SUM(DemandTotal:CustomerTotal!W217)</f>
        <v>0</v>
      </c>
      <c r="X217" s="143">
        <f ca="1">SUM(DemandTotal:CustomerTotal!X217)</f>
        <v>0</v>
      </c>
      <c r="Y217" s="143">
        <f ca="1">SUM(DemandTotal:CustomerTotal!Y217)</f>
        <v>0</v>
      </c>
      <c r="Z217" s="143">
        <f ca="1">SUM(DemandTotal:CustomerTotal!Z217)</f>
        <v>0</v>
      </c>
    </row>
    <row r="218" spans="1:28" outlineLevel="1">
      <c r="A218" s="113">
        <f>IF(ISBLANK('Input-Accounts'!A218),"",'Input-Accounts'!A218)</f>
        <v>187</v>
      </c>
      <c r="B218" s="17" t="str">
        <f>IF(ISBLANK('Input-Accounts'!B218),"",'Input-Accounts'!B218)</f>
        <v>M &amp; R Station Equipment - city gate</v>
      </c>
      <c r="C218" s="113">
        <f>IF(ISBLANK('Input-Accounts'!C218),"",'Input-Accounts'!C218)</f>
        <v>379</v>
      </c>
      <c r="D218" s="143">
        <f>IF(ISBLANK('Input-Accounts'!D218),"",'Input-Accounts'!D218)</f>
        <v>85725.578930999996</v>
      </c>
      <c r="E218" s="143">
        <f t="shared" ca="1" si="35"/>
        <v>0</v>
      </c>
      <c r="F218" s="89"/>
      <c r="G218" s="143">
        <f ca="1">SUM(DemandTotal:CustomerTotal!G218)</f>
        <v>15876.389879867695</v>
      </c>
      <c r="H218" s="143">
        <f ca="1">SUM(DemandTotal:CustomerTotal!H218)</f>
        <v>10891.893314730982</v>
      </c>
      <c r="I218" s="143">
        <f ca="1">SUM(DemandTotal:CustomerTotal!I218)</f>
        <v>1183.558575963438</v>
      </c>
      <c r="J218" s="143">
        <f ca="1">SUM(DemandTotal:CustomerTotal!J218)</f>
        <v>1487.9076252980885</v>
      </c>
      <c r="K218" s="143">
        <f ca="1">SUM(DemandTotal:CustomerTotal!K218)</f>
        <v>147.02030969277746</v>
      </c>
      <c r="L218" s="143">
        <f ca="1">SUM(DemandTotal:CustomerTotal!L218)</f>
        <v>45462.931421306195</v>
      </c>
      <c r="M218" s="143">
        <f ca="1">SUM(DemandTotal:CustomerTotal!M218)</f>
        <v>10675.877804140826</v>
      </c>
      <c r="N218" s="143">
        <f ca="1">SUM(DemandTotal:CustomerTotal!N218)</f>
        <v>0</v>
      </c>
      <c r="O218" s="143">
        <f ca="1">SUM(DemandTotal:CustomerTotal!O218)</f>
        <v>0</v>
      </c>
      <c r="P218" s="143">
        <f ca="1">SUM(DemandTotal:CustomerTotal!P218)</f>
        <v>0</v>
      </c>
      <c r="Q218" s="143">
        <f ca="1">SUM(DemandTotal:CustomerTotal!Q218)</f>
        <v>0</v>
      </c>
      <c r="R218" s="143">
        <f ca="1">SUM(DemandTotal:CustomerTotal!R218)</f>
        <v>0</v>
      </c>
      <c r="S218" s="143">
        <f ca="1">SUM(DemandTotal:CustomerTotal!S218)</f>
        <v>0</v>
      </c>
      <c r="T218" s="143">
        <f ca="1">SUM(DemandTotal:CustomerTotal!T218)</f>
        <v>0</v>
      </c>
      <c r="U218" s="143">
        <f ca="1">SUM(DemandTotal:CustomerTotal!U218)</f>
        <v>0</v>
      </c>
      <c r="V218" s="143">
        <f ca="1">SUM(DemandTotal:CustomerTotal!V218)</f>
        <v>0</v>
      </c>
      <c r="W218" s="143">
        <f ca="1">SUM(DemandTotal:CustomerTotal!W218)</f>
        <v>0</v>
      </c>
      <c r="X218" s="143">
        <f ca="1">SUM(DemandTotal:CustomerTotal!X218)</f>
        <v>0</v>
      </c>
      <c r="Y218" s="143">
        <f ca="1">SUM(DemandTotal:CustomerTotal!Y218)</f>
        <v>0</v>
      </c>
      <c r="Z218" s="143">
        <f ca="1">SUM(DemandTotal:CustomerTotal!Z218)</f>
        <v>0</v>
      </c>
    </row>
    <row r="219" spans="1:28" outlineLevel="1">
      <c r="A219" s="113">
        <f>IF(ISBLANK('Input-Accounts'!A219),"",'Input-Accounts'!A219)</f>
        <v>188</v>
      </c>
      <c r="B219" s="17" t="str">
        <f>IF(ISBLANK('Input-Accounts'!B219),"",'Input-Accounts'!B219)</f>
        <v>Services</v>
      </c>
      <c r="C219" s="113">
        <f>IF(ISBLANK('Input-Accounts'!C219),"",'Input-Accounts'!C219)</f>
        <v>380</v>
      </c>
      <c r="D219" s="143">
        <f>IF(ISBLANK('Input-Accounts'!D219),"",'Input-Accounts'!D219)</f>
        <v>8323385.2729659993</v>
      </c>
      <c r="E219" s="143">
        <f t="shared" ca="1" si="35"/>
        <v>0</v>
      </c>
      <c r="F219" s="89"/>
      <c r="G219" s="143">
        <f ca="1">SUM(DemandTotal:CustomerTotal!G219)</f>
        <v>7293278.9006127166</v>
      </c>
      <c r="H219" s="143">
        <f ca="1">SUM(DemandTotal:CustomerTotal!H219)</f>
        <v>986245.18998682371</v>
      </c>
      <c r="I219" s="143">
        <f ca="1">SUM(DemandTotal:CustomerTotal!I219)</f>
        <v>27282.935825246986</v>
      </c>
      <c r="J219" s="143">
        <f ca="1">SUM(DemandTotal:CustomerTotal!J219)</f>
        <v>5456.5871650493973</v>
      </c>
      <c r="K219" s="143">
        <f ca="1">SUM(DemandTotal:CustomerTotal!K219)</f>
        <v>266.58339573684742</v>
      </c>
      <c r="L219" s="143">
        <f ca="1">SUM(DemandTotal:CustomerTotal!L219)</f>
        <v>10101.637736002296</v>
      </c>
      <c r="M219" s="143">
        <f ca="1">SUM(DemandTotal:CustomerTotal!M219)</f>
        <v>753.43824442476807</v>
      </c>
      <c r="N219" s="143">
        <f ca="1">SUM(DemandTotal:CustomerTotal!N219)</f>
        <v>0</v>
      </c>
      <c r="O219" s="143">
        <f ca="1">SUM(DemandTotal:CustomerTotal!O219)</f>
        <v>0</v>
      </c>
      <c r="P219" s="143">
        <f ca="1">SUM(DemandTotal:CustomerTotal!P219)</f>
        <v>0</v>
      </c>
      <c r="Q219" s="143">
        <f ca="1">SUM(DemandTotal:CustomerTotal!Q219)</f>
        <v>0</v>
      </c>
      <c r="R219" s="143">
        <f ca="1">SUM(DemandTotal:CustomerTotal!R219)</f>
        <v>0</v>
      </c>
      <c r="S219" s="143">
        <f ca="1">SUM(DemandTotal:CustomerTotal!S219)</f>
        <v>0</v>
      </c>
      <c r="T219" s="143">
        <f ca="1">SUM(DemandTotal:CustomerTotal!T219)</f>
        <v>0</v>
      </c>
      <c r="U219" s="143">
        <f ca="1">SUM(DemandTotal:CustomerTotal!U219)</f>
        <v>0</v>
      </c>
      <c r="V219" s="143">
        <f ca="1">SUM(DemandTotal:CustomerTotal!V219)</f>
        <v>0</v>
      </c>
      <c r="W219" s="143">
        <f ca="1">SUM(DemandTotal:CustomerTotal!W219)</f>
        <v>0</v>
      </c>
      <c r="X219" s="143">
        <f ca="1">SUM(DemandTotal:CustomerTotal!X219)</f>
        <v>0</v>
      </c>
      <c r="Y219" s="143">
        <f ca="1">SUM(DemandTotal:CustomerTotal!Y219)</f>
        <v>0</v>
      </c>
      <c r="Z219" s="143">
        <f ca="1">SUM(DemandTotal:CustomerTotal!Z219)</f>
        <v>0</v>
      </c>
    </row>
    <row r="220" spans="1:28" outlineLevel="1">
      <c r="A220" s="113">
        <f>IF(ISBLANK('Input-Accounts'!A220),"",'Input-Accounts'!A220)</f>
        <v>189</v>
      </c>
      <c r="B220" s="17" t="str">
        <f>IF(ISBLANK('Input-Accounts'!B220),"",'Input-Accounts'!B220)</f>
        <v>Meters</v>
      </c>
      <c r="C220" s="113">
        <f>IF(ISBLANK('Input-Accounts'!C220),"",'Input-Accounts'!C220)</f>
        <v>381</v>
      </c>
      <c r="D220" s="143">
        <f>IF(ISBLANK('Input-Accounts'!D220),"",'Input-Accounts'!D220)</f>
        <v>2211848.882712</v>
      </c>
      <c r="E220" s="143">
        <f t="shared" ca="1" si="35"/>
        <v>0</v>
      </c>
      <c r="F220" s="89"/>
      <c r="G220" s="143">
        <f ca="1">SUM(DemandTotal:CustomerTotal!G220)</f>
        <v>1488245.6714940618</v>
      </c>
      <c r="H220" s="143">
        <f ca="1">SUM(DemandTotal:CustomerTotal!H220)</f>
        <v>527224.32265829761</v>
      </c>
      <c r="I220" s="143">
        <f ca="1">SUM(DemandTotal:CustomerTotal!I220)</f>
        <v>54072.082978829836</v>
      </c>
      <c r="J220" s="143">
        <f ca="1">SUM(DemandTotal:CustomerTotal!J220)</f>
        <v>35830.464314971265</v>
      </c>
      <c r="K220" s="143">
        <f ca="1">SUM(DemandTotal:CustomerTotal!K220)</f>
        <v>3702.6864996819882</v>
      </c>
      <c r="L220" s="143">
        <f ca="1">SUM(DemandTotal:CustomerTotal!L220)</f>
        <v>96756.954944010271</v>
      </c>
      <c r="M220" s="143">
        <f ca="1">SUM(DemandTotal:CustomerTotal!M220)</f>
        <v>6016.6998221476597</v>
      </c>
      <c r="N220" s="143">
        <f ca="1">SUM(DemandTotal:CustomerTotal!N220)</f>
        <v>0</v>
      </c>
      <c r="O220" s="143">
        <f ca="1">SUM(DemandTotal:CustomerTotal!O220)</f>
        <v>0</v>
      </c>
      <c r="P220" s="143">
        <f ca="1">SUM(DemandTotal:CustomerTotal!P220)</f>
        <v>0</v>
      </c>
      <c r="Q220" s="143">
        <f ca="1">SUM(DemandTotal:CustomerTotal!Q220)</f>
        <v>0</v>
      </c>
      <c r="R220" s="143">
        <f ca="1">SUM(DemandTotal:CustomerTotal!R220)</f>
        <v>0</v>
      </c>
      <c r="S220" s="143">
        <f ca="1">SUM(DemandTotal:CustomerTotal!S220)</f>
        <v>0</v>
      </c>
      <c r="T220" s="143">
        <f ca="1">SUM(DemandTotal:CustomerTotal!T220)</f>
        <v>0</v>
      </c>
      <c r="U220" s="143">
        <f ca="1">SUM(DemandTotal:CustomerTotal!U220)</f>
        <v>0</v>
      </c>
      <c r="V220" s="143">
        <f ca="1">SUM(DemandTotal:CustomerTotal!V220)</f>
        <v>0</v>
      </c>
      <c r="W220" s="143">
        <f ca="1">SUM(DemandTotal:CustomerTotal!W220)</f>
        <v>0</v>
      </c>
      <c r="X220" s="143">
        <f ca="1">SUM(DemandTotal:CustomerTotal!X220)</f>
        <v>0</v>
      </c>
      <c r="Y220" s="143">
        <f ca="1">SUM(DemandTotal:CustomerTotal!Y220)</f>
        <v>0</v>
      </c>
      <c r="Z220" s="143">
        <f ca="1">SUM(DemandTotal:CustomerTotal!Z220)</f>
        <v>0</v>
      </c>
    </row>
    <row r="221" spans="1:28" outlineLevel="1">
      <c r="A221" s="113">
        <f>IF(ISBLANK('Input-Accounts'!A221),"",'Input-Accounts'!A221)</f>
        <v>190</v>
      </c>
      <c r="B221" s="17" t="str">
        <f>IF(ISBLANK('Input-Accounts'!B221),"",'Input-Accounts'!B221)</f>
        <v>House Regulator &amp; Install.</v>
      </c>
      <c r="C221" s="113">
        <f>IF(ISBLANK('Input-Accounts'!C221),"",'Input-Accounts'!C221)</f>
        <v>383</v>
      </c>
      <c r="D221" s="143">
        <f>IF(ISBLANK('Input-Accounts'!D221),"",'Input-Accounts'!D221)</f>
        <v>219840.13008000003</v>
      </c>
      <c r="E221" s="143">
        <f t="shared" ca="1" si="35"/>
        <v>0</v>
      </c>
      <c r="F221" s="89"/>
      <c r="G221" s="143">
        <f ca="1">SUM(DemandTotal:CustomerTotal!G221)</f>
        <v>101412.76526179827</v>
      </c>
      <c r="H221" s="143">
        <f ca="1">SUM(DemandTotal:CustomerTotal!H221)</f>
        <v>86777.525160007164</v>
      </c>
      <c r="I221" s="143">
        <f ca="1">SUM(DemandTotal:CustomerTotal!I221)</f>
        <v>10204.171063594455</v>
      </c>
      <c r="J221" s="143">
        <f ca="1">SUM(DemandTotal:CustomerTotal!J221)</f>
        <v>5340.0404242391578</v>
      </c>
      <c r="K221" s="143">
        <f ca="1">SUM(DemandTotal:CustomerTotal!K221)</f>
        <v>500.86476492943962</v>
      </c>
      <c r="L221" s="143">
        <f ca="1">SUM(DemandTotal:CustomerTotal!L221)</f>
        <v>14228.607648200154</v>
      </c>
      <c r="M221" s="143">
        <f ca="1">SUM(DemandTotal:CustomerTotal!M221)</f>
        <v>1376.1557572314141</v>
      </c>
      <c r="N221" s="143">
        <f ca="1">SUM(DemandTotal:CustomerTotal!N221)</f>
        <v>0</v>
      </c>
      <c r="O221" s="143">
        <f ca="1">SUM(DemandTotal:CustomerTotal!O221)</f>
        <v>0</v>
      </c>
      <c r="P221" s="143">
        <f ca="1">SUM(DemandTotal:CustomerTotal!P221)</f>
        <v>0</v>
      </c>
      <c r="Q221" s="143">
        <f ca="1">SUM(DemandTotal:CustomerTotal!Q221)</f>
        <v>0</v>
      </c>
      <c r="R221" s="143">
        <f ca="1">SUM(DemandTotal:CustomerTotal!R221)</f>
        <v>0</v>
      </c>
      <c r="S221" s="143">
        <f ca="1">SUM(DemandTotal:CustomerTotal!S221)</f>
        <v>0</v>
      </c>
      <c r="T221" s="143">
        <f ca="1">SUM(DemandTotal:CustomerTotal!T221)</f>
        <v>0</v>
      </c>
      <c r="U221" s="143">
        <f ca="1">SUM(DemandTotal:CustomerTotal!U221)</f>
        <v>0</v>
      </c>
      <c r="V221" s="143">
        <f ca="1">SUM(DemandTotal:CustomerTotal!V221)</f>
        <v>0</v>
      </c>
      <c r="W221" s="143">
        <f ca="1">SUM(DemandTotal:CustomerTotal!W221)</f>
        <v>0</v>
      </c>
      <c r="X221" s="143">
        <f ca="1">SUM(DemandTotal:CustomerTotal!X221)</f>
        <v>0</v>
      </c>
      <c r="Y221" s="143">
        <f ca="1">SUM(DemandTotal:CustomerTotal!Y221)</f>
        <v>0</v>
      </c>
      <c r="Z221" s="143">
        <f ca="1">SUM(DemandTotal:CustomerTotal!Z221)</f>
        <v>0</v>
      </c>
    </row>
    <row r="222" spans="1:28" outlineLevel="1">
      <c r="A222" s="113">
        <f>IF(ISBLANK('Input-Accounts'!A222),"",'Input-Accounts'!A222)</f>
        <v>191</v>
      </c>
      <c r="B222" s="17" t="str">
        <f>IF(ISBLANK('Input-Accounts'!B222),"",'Input-Accounts'!B222)</f>
        <v>Industrial M &amp; R Station Equipment</v>
      </c>
      <c r="C222" s="113">
        <f>IF(ISBLANK('Input-Accounts'!C222),"",'Input-Accounts'!C222)</f>
        <v>385</v>
      </c>
      <c r="D222" s="143">
        <f>IF(ISBLANK('Input-Accounts'!D222),"",'Input-Accounts'!D222)</f>
        <v>180282.83335000003</v>
      </c>
      <c r="E222" s="143">
        <f t="shared" ca="1" si="35"/>
        <v>0</v>
      </c>
      <c r="F222" s="89"/>
      <c r="G222" s="143">
        <f ca="1">SUM(DemandTotal:CustomerTotal!G222)</f>
        <v>0</v>
      </c>
      <c r="H222" s="143">
        <f ca="1">SUM(DemandTotal:CustomerTotal!H222)</f>
        <v>69426.290883650217</v>
      </c>
      <c r="I222" s="143">
        <f ca="1">SUM(DemandTotal:CustomerTotal!I222)</f>
        <v>13492.345308816602</v>
      </c>
      <c r="J222" s="143">
        <f ca="1">SUM(DemandTotal:CustomerTotal!J222)</f>
        <v>4086.4835783485187</v>
      </c>
      <c r="K222" s="143">
        <f ca="1">SUM(DemandTotal:CustomerTotal!K222)</f>
        <v>267.23298476433916</v>
      </c>
      <c r="L222" s="143">
        <f ca="1">SUM(DemandTotal:CustomerTotal!L222)</f>
        <v>52118.39861843321</v>
      </c>
      <c r="M222" s="143">
        <f ca="1">SUM(DemandTotal:CustomerTotal!M222)</f>
        <v>40892.081975987116</v>
      </c>
      <c r="N222" s="143">
        <f ca="1">SUM(DemandTotal:CustomerTotal!N222)</f>
        <v>0</v>
      </c>
      <c r="O222" s="143">
        <f ca="1">SUM(DemandTotal:CustomerTotal!O222)</f>
        <v>0</v>
      </c>
      <c r="P222" s="143">
        <f ca="1">SUM(DemandTotal:CustomerTotal!P222)</f>
        <v>0</v>
      </c>
      <c r="Q222" s="143">
        <f ca="1">SUM(DemandTotal:CustomerTotal!Q222)</f>
        <v>0</v>
      </c>
      <c r="R222" s="143">
        <f ca="1">SUM(DemandTotal:CustomerTotal!R222)</f>
        <v>0</v>
      </c>
      <c r="S222" s="143">
        <f ca="1">SUM(DemandTotal:CustomerTotal!S222)</f>
        <v>0</v>
      </c>
      <c r="T222" s="143">
        <f ca="1">SUM(DemandTotal:CustomerTotal!T222)</f>
        <v>0</v>
      </c>
      <c r="U222" s="143">
        <f ca="1">SUM(DemandTotal:CustomerTotal!U222)</f>
        <v>0</v>
      </c>
      <c r="V222" s="143">
        <f ca="1">SUM(DemandTotal:CustomerTotal!V222)</f>
        <v>0</v>
      </c>
      <c r="W222" s="143">
        <f ca="1">SUM(DemandTotal:CustomerTotal!W222)</f>
        <v>0</v>
      </c>
      <c r="X222" s="143">
        <f ca="1">SUM(DemandTotal:CustomerTotal!X222)</f>
        <v>0</v>
      </c>
      <c r="Y222" s="143">
        <f ca="1">SUM(DemandTotal:CustomerTotal!Y222)</f>
        <v>0</v>
      </c>
      <c r="Z222" s="143">
        <f ca="1">SUM(DemandTotal:CustomerTotal!Z222)</f>
        <v>0</v>
      </c>
    </row>
    <row r="223" spans="1:28" outlineLevel="1">
      <c r="A223" s="113">
        <f>IF(ISBLANK('Input-Accounts'!A223),"",'Input-Accounts'!A223)</f>
        <v>192</v>
      </c>
      <c r="B223" s="79" t="str">
        <f>IF(ISBLANK('Input-Accounts'!B223),"",'Input-Accounts'!B223)</f>
        <v>Subtotal - Distribution Plant</v>
      </c>
      <c r="C223" s="113" t="str">
        <f>IF(ISBLANK('Input-Accounts'!C223),"",'Input-Accounts'!C223)</f>
        <v/>
      </c>
      <c r="D223" s="144">
        <f>IF(ISBLANK('Input-Accounts'!D223),"",'Input-Accounts'!D223)</f>
        <v>26266009.745216995</v>
      </c>
      <c r="E223" s="143">
        <f t="shared" ca="1" si="35"/>
        <v>0</v>
      </c>
      <c r="G223" s="144">
        <f ca="1">SUM(DemandTotal:CustomerTotal!G223)</f>
        <v>13831752.797806781</v>
      </c>
      <c r="H223" s="144">
        <f ca="1">SUM(DemandTotal:CustomerTotal!H223)</f>
        <v>5081093.974221291</v>
      </c>
      <c r="I223" s="144">
        <f ca="1">SUM(DemandTotal:CustomerTotal!I223)</f>
        <v>488484.03400825453</v>
      </c>
      <c r="J223" s="144">
        <f ca="1">SUM(DemandTotal:CustomerTotal!J223)</f>
        <v>540809.89043779229</v>
      </c>
      <c r="K223" s="144">
        <f ca="1">SUM(DemandTotal:CustomerTotal!K223)</f>
        <v>32245.588128614043</v>
      </c>
      <c r="L223" s="144">
        <f ca="1">SUM(DemandTotal:CustomerTotal!L223)</f>
        <v>5800028.4145991411</v>
      </c>
      <c r="M223" s="144">
        <f ca="1">SUM(DemandTotal:CustomerTotal!M223)</f>
        <v>491595.04601512523</v>
      </c>
      <c r="N223" s="144">
        <f ca="1">SUM(DemandTotal:CustomerTotal!N223)</f>
        <v>0</v>
      </c>
      <c r="O223" s="144">
        <f ca="1">SUM(DemandTotal:CustomerTotal!O223)</f>
        <v>0</v>
      </c>
      <c r="P223" s="144">
        <f ca="1">SUM(DemandTotal:CustomerTotal!P223)</f>
        <v>0</v>
      </c>
      <c r="Q223" s="144">
        <f ca="1">SUM(DemandTotal:CustomerTotal!Q223)</f>
        <v>0</v>
      </c>
      <c r="R223" s="144">
        <f ca="1">SUM(DemandTotal:CustomerTotal!R223)</f>
        <v>0</v>
      </c>
      <c r="S223" s="144">
        <f ca="1">SUM(DemandTotal:CustomerTotal!S223)</f>
        <v>0</v>
      </c>
      <c r="T223" s="144">
        <f ca="1">SUM(DemandTotal:CustomerTotal!T223)</f>
        <v>0</v>
      </c>
      <c r="U223" s="144">
        <f ca="1">SUM(DemandTotal:CustomerTotal!U223)</f>
        <v>0</v>
      </c>
      <c r="V223" s="144">
        <f ca="1">SUM(DemandTotal:CustomerTotal!V223)</f>
        <v>0</v>
      </c>
      <c r="W223" s="144">
        <f ca="1">SUM(DemandTotal:CustomerTotal!W223)</f>
        <v>0</v>
      </c>
      <c r="X223" s="144">
        <f ca="1">SUM(DemandTotal:CustomerTotal!X223)</f>
        <v>0</v>
      </c>
      <c r="Y223" s="144">
        <f ca="1">SUM(DemandTotal:CustomerTotal!Y223)</f>
        <v>0</v>
      </c>
      <c r="Z223" s="144">
        <f ca="1">SUM(DemandTotal:CustomerTotal!Z223)</f>
        <v>0</v>
      </c>
      <c r="AB223" s="137" t="str">
        <f>'B - COS Results'!O198</f>
        <v>403, 403.1Depreciation expense distribution</v>
      </c>
    </row>
    <row r="224" spans="1:28" outlineLevel="1">
      <c r="A224" s="113" t="str">
        <f>IF(ISBLANK('Input-Accounts'!A224),"",'Input-Accounts'!A224)</f>
        <v/>
      </c>
      <c r="B224" s="17" t="str">
        <f>IF(ISBLANK('Input-Accounts'!B224),"",'Input-Accounts'!B224)</f>
        <v/>
      </c>
      <c r="D224" s="143"/>
      <c r="E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</row>
    <row r="225" spans="1:28" outlineLevel="1">
      <c r="A225" s="113">
        <f>IF(ISBLANK('Input-Accounts'!A225),"",'Input-Accounts'!A225)</f>
        <v>193</v>
      </c>
      <c r="B225" s="81" t="str">
        <f>IF(ISBLANK('Input-Accounts'!B225),"",'Input-Accounts'!B225)</f>
        <v>General Plant</v>
      </c>
      <c r="D225" s="143"/>
      <c r="E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</row>
    <row r="226" spans="1:28" outlineLevel="1">
      <c r="A226" s="113">
        <f>IF(ISBLANK('Input-Accounts'!A226),"",'Input-Accounts'!A226)</f>
        <v>194</v>
      </c>
      <c r="B226" s="17" t="str">
        <f>IF(ISBLANK('Input-Accounts'!B226),"",'Input-Accounts'!B226)</f>
        <v>Land and Land Rights</v>
      </c>
      <c r="C226" s="113">
        <f>IF(ISBLANK('Input-Accounts'!C226),"",'Input-Accounts'!C226)</f>
        <v>389</v>
      </c>
      <c r="D226" s="143">
        <f>IF(ISBLANK('Input-Accounts'!D226),"",'Input-Accounts'!D226)</f>
        <v>0</v>
      </c>
      <c r="E226" s="143">
        <f t="shared" ref="E226:E236" si="36">IFERROR(IF(D226="","",IF(D226=0,0,IF(ABS(D226-SUM($G226:$Z226))&lt;Check_Limit,0,1))),1)</f>
        <v>0</v>
      </c>
      <c r="F226" s="89"/>
      <c r="G226" s="143">
        <f ca="1">SUM(DemandTotal:CustomerTotal!G226)</f>
        <v>0</v>
      </c>
      <c r="H226" s="143">
        <f ca="1">SUM(DemandTotal:CustomerTotal!H226)</f>
        <v>0</v>
      </c>
      <c r="I226" s="143">
        <f ca="1">SUM(DemandTotal:CustomerTotal!I226)</f>
        <v>0</v>
      </c>
      <c r="J226" s="143">
        <f ca="1">SUM(DemandTotal:CustomerTotal!J226)</f>
        <v>0</v>
      </c>
      <c r="K226" s="143">
        <f ca="1">SUM(DemandTotal:CustomerTotal!K226)</f>
        <v>0</v>
      </c>
      <c r="L226" s="143">
        <f ca="1">SUM(DemandTotal:CustomerTotal!L226)</f>
        <v>0</v>
      </c>
      <c r="M226" s="143">
        <f ca="1">SUM(DemandTotal:CustomerTotal!M226)</f>
        <v>0</v>
      </c>
      <c r="N226" s="143">
        <f ca="1">SUM(DemandTotal:CustomerTotal!N226)</f>
        <v>0</v>
      </c>
      <c r="O226" s="143">
        <f ca="1">SUM(DemandTotal:CustomerTotal!O226)</f>
        <v>0</v>
      </c>
      <c r="P226" s="143">
        <f ca="1">SUM(DemandTotal:CustomerTotal!P226)</f>
        <v>0</v>
      </c>
      <c r="Q226" s="143">
        <f ca="1">SUM(DemandTotal:CustomerTotal!Q226)</f>
        <v>0</v>
      </c>
      <c r="R226" s="143">
        <f ca="1">SUM(DemandTotal:CustomerTotal!R226)</f>
        <v>0</v>
      </c>
      <c r="S226" s="143">
        <f ca="1">SUM(DemandTotal:CustomerTotal!S226)</f>
        <v>0</v>
      </c>
      <c r="T226" s="143">
        <f ca="1">SUM(DemandTotal:CustomerTotal!T226)</f>
        <v>0</v>
      </c>
      <c r="U226" s="143">
        <f ca="1">SUM(DemandTotal:CustomerTotal!U226)</f>
        <v>0</v>
      </c>
      <c r="V226" s="143">
        <f ca="1">SUM(DemandTotal:CustomerTotal!V226)</f>
        <v>0</v>
      </c>
      <c r="W226" s="143">
        <f ca="1">SUM(DemandTotal:CustomerTotal!W226)</f>
        <v>0</v>
      </c>
      <c r="X226" s="143">
        <f ca="1">SUM(DemandTotal:CustomerTotal!X226)</f>
        <v>0</v>
      </c>
      <c r="Y226" s="143">
        <f ca="1">SUM(DemandTotal:CustomerTotal!Y226)</f>
        <v>0</v>
      </c>
      <c r="Z226" s="143">
        <f ca="1">SUM(DemandTotal:CustomerTotal!Z226)</f>
        <v>0</v>
      </c>
    </row>
    <row r="227" spans="1:28" outlineLevel="1">
      <c r="A227" s="113">
        <f>IF(ISBLANK('Input-Accounts'!A227),"",'Input-Accounts'!A227)</f>
        <v>195</v>
      </c>
      <c r="B227" s="17" t="str">
        <f>IF(ISBLANK('Input-Accounts'!B227),"",'Input-Accounts'!B227)</f>
        <v>Structures and Improvements</v>
      </c>
      <c r="C227" s="113">
        <f>IF(ISBLANK('Input-Accounts'!C227),"",'Input-Accounts'!C227)</f>
        <v>390</v>
      </c>
      <c r="D227" s="143">
        <f>IF(ISBLANK('Input-Accounts'!D227),"",'Input-Accounts'!D227)</f>
        <v>252506.46614400001</v>
      </c>
      <c r="E227" s="143">
        <f t="shared" ca="1" si="36"/>
        <v>0</v>
      </c>
      <c r="F227" s="89"/>
      <c r="G227" s="143">
        <f ca="1">SUM(DemandTotal:CustomerTotal!G227)</f>
        <v>121005.87665379781</v>
      </c>
      <c r="H227" s="143">
        <f ca="1">SUM(DemandTotal:CustomerTotal!H227)</f>
        <v>50419.282150342158</v>
      </c>
      <c r="I227" s="143">
        <f ca="1">SUM(DemandTotal:CustomerTotal!I227)</f>
        <v>5093.142238248739</v>
      </c>
      <c r="J227" s="143">
        <f ca="1">SUM(DemandTotal:CustomerTotal!J227)</f>
        <v>5699.1628000760129</v>
      </c>
      <c r="K227" s="143">
        <f ca="1">SUM(DemandTotal:CustomerTotal!K227)</f>
        <v>343.31705308907192</v>
      </c>
      <c r="L227" s="143">
        <f ca="1">SUM(DemandTotal:CustomerTotal!L227)</f>
        <v>63780.529372092591</v>
      </c>
      <c r="M227" s="143">
        <f ca="1">SUM(DemandTotal:CustomerTotal!M227)</f>
        <v>6165.155876353665</v>
      </c>
      <c r="N227" s="143">
        <f ca="1">SUM(DemandTotal:CustomerTotal!N227)</f>
        <v>0</v>
      </c>
      <c r="O227" s="143">
        <f ca="1">SUM(DemandTotal:CustomerTotal!O227)</f>
        <v>0</v>
      </c>
      <c r="P227" s="143">
        <f ca="1">SUM(DemandTotal:CustomerTotal!P227)</f>
        <v>0</v>
      </c>
      <c r="Q227" s="143">
        <f ca="1">SUM(DemandTotal:CustomerTotal!Q227)</f>
        <v>0</v>
      </c>
      <c r="R227" s="143">
        <f ca="1">SUM(DemandTotal:CustomerTotal!R227)</f>
        <v>0</v>
      </c>
      <c r="S227" s="143">
        <f ca="1">SUM(DemandTotal:CustomerTotal!S227)</f>
        <v>0</v>
      </c>
      <c r="T227" s="143">
        <f ca="1">SUM(DemandTotal:CustomerTotal!T227)</f>
        <v>0</v>
      </c>
      <c r="U227" s="143">
        <f ca="1">SUM(DemandTotal:CustomerTotal!U227)</f>
        <v>0</v>
      </c>
      <c r="V227" s="143">
        <f ca="1">SUM(DemandTotal:CustomerTotal!V227)</f>
        <v>0</v>
      </c>
      <c r="W227" s="143">
        <f ca="1">SUM(DemandTotal:CustomerTotal!W227)</f>
        <v>0</v>
      </c>
      <c r="X227" s="143">
        <f ca="1">SUM(DemandTotal:CustomerTotal!X227)</f>
        <v>0</v>
      </c>
      <c r="Y227" s="143">
        <f ca="1">SUM(DemandTotal:CustomerTotal!Y227)</f>
        <v>0</v>
      </c>
      <c r="Z227" s="143">
        <f ca="1">SUM(DemandTotal:CustomerTotal!Z227)</f>
        <v>0</v>
      </c>
    </row>
    <row r="228" spans="1:28" outlineLevel="1">
      <c r="A228" s="113">
        <f>IF(ISBLANK('Input-Accounts'!A228),"",'Input-Accounts'!A228)</f>
        <v>196</v>
      </c>
      <c r="B228" s="17" t="str">
        <f>IF(ISBLANK('Input-Accounts'!B228),"",'Input-Accounts'!B228)</f>
        <v>Office Furniture and Equipment</v>
      </c>
      <c r="C228" s="113">
        <f>IF(ISBLANK('Input-Accounts'!C228),"",'Input-Accounts'!C228)</f>
        <v>391</v>
      </c>
      <c r="D228" s="143">
        <f>IF(ISBLANK('Input-Accounts'!D228),"",'Input-Accounts'!D228)</f>
        <v>841128.97507399996</v>
      </c>
      <c r="E228" s="143">
        <f t="shared" ca="1" si="36"/>
        <v>0</v>
      </c>
      <c r="F228" s="89"/>
      <c r="G228" s="143">
        <f ca="1">SUM(DemandTotal:CustomerTotal!G228)</f>
        <v>403084.92119839648</v>
      </c>
      <c r="H228" s="143">
        <f ca="1">SUM(DemandTotal:CustomerTotal!H228)</f>
        <v>167952.6063894892</v>
      </c>
      <c r="I228" s="143">
        <f ca="1">SUM(DemandTotal:CustomerTotal!I228)</f>
        <v>16965.860622045126</v>
      </c>
      <c r="J228" s="143">
        <f ca="1">SUM(DemandTotal:CustomerTotal!J228)</f>
        <v>18984.586961325669</v>
      </c>
      <c r="K228" s="143">
        <f ca="1">SUM(DemandTotal:CustomerTotal!K228)</f>
        <v>1143.6298063969357</v>
      </c>
      <c r="L228" s="143">
        <f ca="1">SUM(DemandTotal:CustomerTotal!L228)</f>
        <v>212460.50495131116</v>
      </c>
      <c r="M228" s="143">
        <f ca="1">SUM(DemandTotal:CustomerTotal!M228)</f>
        <v>20536.865145035525</v>
      </c>
      <c r="N228" s="143">
        <f ca="1">SUM(DemandTotal:CustomerTotal!N228)</f>
        <v>0</v>
      </c>
      <c r="O228" s="143">
        <f ca="1">SUM(DemandTotal:CustomerTotal!O228)</f>
        <v>0</v>
      </c>
      <c r="P228" s="143">
        <f ca="1">SUM(DemandTotal:CustomerTotal!P228)</f>
        <v>0</v>
      </c>
      <c r="Q228" s="143">
        <f ca="1">SUM(DemandTotal:CustomerTotal!Q228)</f>
        <v>0</v>
      </c>
      <c r="R228" s="143">
        <f ca="1">SUM(DemandTotal:CustomerTotal!R228)</f>
        <v>0</v>
      </c>
      <c r="S228" s="143">
        <f ca="1">SUM(DemandTotal:CustomerTotal!S228)</f>
        <v>0</v>
      </c>
      <c r="T228" s="143">
        <f ca="1">SUM(DemandTotal:CustomerTotal!T228)</f>
        <v>0</v>
      </c>
      <c r="U228" s="143">
        <f ca="1">SUM(DemandTotal:CustomerTotal!U228)</f>
        <v>0</v>
      </c>
      <c r="V228" s="143">
        <f ca="1">SUM(DemandTotal:CustomerTotal!V228)</f>
        <v>0</v>
      </c>
      <c r="W228" s="143">
        <f ca="1">SUM(DemandTotal:CustomerTotal!W228)</f>
        <v>0</v>
      </c>
      <c r="X228" s="143">
        <f ca="1">SUM(DemandTotal:CustomerTotal!X228)</f>
        <v>0</v>
      </c>
      <c r="Y228" s="143">
        <f ca="1">SUM(DemandTotal:CustomerTotal!Y228)</f>
        <v>0</v>
      </c>
      <c r="Z228" s="143">
        <f ca="1">SUM(DemandTotal:CustomerTotal!Z228)</f>
        <v>0</v>
      </c>
    </row>
    <row r="229" spans="1:28" outlineLevel="1">
      <c r="A229" s="113">
        <f>IF(ISBLANK('Input-Accounts'!A229),"",'Input-Accounts'!A229)</f>
        <v>197</v>
      </c>
      <c r="B229" s="17" t="str">
        <f>IF(ISBLANK('Input-Accounts'!B229),"",'Input-Accounts'!B229)</f>
        <v>Transportation Equipment</v>
      </c>
      <c r="C229" s="113">
        <f>IF(ISBLANK('Input-Accounts'!C229),"",'Input-Accounts'!C229)</f>
        <v>392</v>
      </c>
      <c r="D229" s="143">
        <f>IF(ISBLANK('Input-Accounts'!D229),"",'Input-Accounts'!D229)</f>
        <v>0</v>
      </c>
      <c r="E229" s="143">
        <f t="shared" si="36"/>
        <v>0</v>
      </c>
      <c r="F229" s="89"/>
      <c r="G229" s="143">
        <f ca="1">SUM(DemandTotal:CustomerTotal!G229)</f>
        <v>0</v>
      </c>
      <c r="H229" s="143">
        <f ca="1">SUM(DemandTotal:CustomerTotal!H229)</f>
        <v>0</v>
      </c>
      <c r="I229" s="143">
        <f ca="1">SUM(DemandTotal:CustomerTotal!I229)</f>
        <v>0</v>
      </c>
      <c r="J229" s="143">
        <f ca="1">SUM(DemandTotal:CustomerTotal!J229)</f>
        <v>0</v>
      </c>
      <c r="K229" s="143">
        <f ca="1">SUM(DemandTotal:CustomerTotal!K229)</f>
        <v>0</v>
      </c>
      <c r="L229" s="143">
        <f ca="1">SUM(DemandTotal:CustomerTotal!L229)</f>
        <v>0</v>
      </c>
      <c r="M229" s="143">
        <f ca="1">SUM(DemandTotal:CustomerTotal!M229)</f>
        <v>0</v>
      </c>
      <c r="N229" s="143">
        <f ca="1">SUM(DemandTotal:CustomerTotal!N229)</f>
        <v>0</v>
      </c>
      <c r="O229" s="143">
        <f ca="1">SUM(DemandTotal:CustomerTotal!O229)</f>
        <v>0</v>
      </c>
      <c r="P229" s="143">
        <f ca="1">SUM(DemandTotal:CustomerTotal!P229)</f>
        <v>0</v>
      </c>
      <c r="Q229" s="143">
        <f ca="1">SUM(DemandTotal:CustomerTotal!Q229)</f>
        <v>0</v>
      </c>
      <c r="R229" s="143">
        <f ca="1">SUM(DemandTotal:CustomerTotal!R229)</f>
        <v>0</v>
      </c>
      <c r="S229" s="143">
        <f ca="1">SUM(DemandTotal:CustomerTotal!S229)</f>
        <v>0</v>
      </c>
      <c r="T229" s="143">
        <f ca="1">SUM(DemandTotal:CustomerTotal!T229)</f>
        <v>0</v>
      </c>
      <c r="U229" s="143">
        <f ca="1">SUM(DemandTotal:CustomerTotal!U229)</f>
        <v>0</v>
      </c>
      <c r="V229" s="143">
        <f ca="1">SUM(DemandTotal:CustomerTotal!V229)</f>
        <v>0</v>
      </c>
      <c r="W229" s="143">
        <f ca="1">SUM(DemandTotal:CustomerTotal!W229)</f>
        <v>0</v>
      </c>
      <c r="X229" s="143">
        <f ca="1">SUM(DemandTotal:CustomerTotal!X229)</f>
        <v>0</v>
      </c>
      <c r="Y229" s="143">
        <f ca="1">SUM(DemandTotal:CustomerTotal!Y229)</f>
        <v>0</v>
      </c>
      <c r="Z229" s="143">
        <f ca="1">SUM(DemandTotal:CustomerTotal!Z229)</f>
        <v>0</v>
      </c>
    </row>
    <row r="230" spans="1:28" outlineLevel="1">
      <c r="A230" s="113">
        <f>IF(ISBLANK('Input-Accounts'!A230),"",'Input-Accounts'!A230)</f>
        <v>198</v>
      </c>
      <c r="B230" s="17" t="str">
        <f>IF(ISBLANK('Input-Accounts'!B230),"",'Input-Accounts'!B230)</f>
        <v>Stores Equipment</v>
      </c>
      <c r="C230" s="113">
        <f>IF(ISBLANK('Input-Accounts'!C230),"",'Input-Accounts'!C230)</f>
        <v>393</v>
      </c>
      <c r="D230" s="143">
        <f>IF(ISBLANK('Input-Accounts'!D230),"",'Input-Accounts'!D230)</f>
        <v>5211.5674800000006</v>
      </c>
      <c r="E230" s="143">
        <f t="shared" ca="1" si="36"/>
        <v>0</v>
      </c>
      <c r="F230" s="89"/>
      <c r="G230" s="143">
        <f ca="1">SUM(DemandTotal:CustomerTotal!G230)</f>
        <v>2497.4817527967243</v>
      </c>
      <c r="H230" s="143">
        <f ca="1">SUM(DemandTotal:CustomerTotal!H230)</f>
        <v>1040.6208412493415</v>
      </c>
      <c r="I230" s="143">
        <f ca="1">SUM(DemandTotal:CustomerTotal!I230)</f>
        <v>105.11910789933749</v>
      </c>
      <c r="J230" s="143">
        <f ca="1">SUM(DemandTotal:CustomerTotal!J230)</f>
        <v>117.62697393722824</v>
      </c>
      <c r="K230" s="143">
        <f ca="1">SUM(DemandTotal:CustomerTotal!K230)</f>
        <v>7.0858383016143449</v>
      </c>
      <c r="L230" s="143">
        <f ca="1">SUM(DemandTotal:CustomerTotal!L230)</f>
        <v>1316.388201097483</v>
      </c>
      <c r="M230" s="143">
        <f ca="1">SUM(DemandTotal:CustomerTotal!M230)</f>
        <v>127.24476471827228</v>
      </c>
      <c r="N230" s="143">
        <f ca="1">SUM(DemandTotal:CustomerTotal!N230)</f>
        <v>0</v>
      </c>
      <c r="O230" s="143">
        <f ca="1">SUM(DemandTotal:CustomerTotal!O230)</f>
        <v>0</v>
      </c>
      <c r="P230" s="143">
        <f ca="1">SUM(DemandTotal:CustomerTotal!P230)</f>
        <v>0</v>
      </c>
      <c r="Q230" s="143">
        <f ca="1">SUM(DemandTotal:CustomerTotal!Q230)</f>
        <v>0</v>
      </c>
      <c r="R230" s="143">
        <f ca="1">SUM(DemandTotal:CustomerTotal!R230)</f>
        <v>0</v>
      </c>
      <c r="S230" s="143">
        <f ca="1">SUM(DemandTotal:CustomerTotal!S230)</f>
        <v>0</v>
      </c>
      <c r="T230" s="143">
        <f ca="1">SUM(DemandTotal:CustomerTotal!T230)</f>
        <v>0</v>
      </c>
      <c r="U230" s="143">
        <f ca="1">SUM(DemandTotal:CustomerTotal!U230)</f>
        <v>0</v>
      </c>
      <c r="V230" s="143">
        <f ca="1">SUM(DemandTotal:CustomerTotal!V230)</f>
        <v>0</v>
      </c>
      <c r="W230" s="143">
        <f ca="1">SUM(DemandTotal:CustomerTotal!W230)</f>
        <v>0</v>
      </c>
      <c r="X230" s="143">
        <f ca="1">SUM(DemandTotal:CustomerTotal!X230)</f>
        <v>0</v>
      </c>
      <c r="Y230" s="143">
        <f ca="1">SUM(DemandTotal:CustomerTotal!Y230)</f>
        <v>0</v>
      </c>
      <c r="Z230" s="143">
        <f ca="1">SUM(DemandTotal:CustomerTotal!Z230)</f>
        <v>0</v>
      </c>
    </row>
    <row r="231" spans="1:28" outlineLevel="1">
      <c r="A231" s="113">
        <f>IF(ISBLANK('Input-Accounts'!A231),"",'Input-Accounts'!A231)</f>
        <v>199</v>
      </c>
      <c r="B231" s="17" t="str">
        <f>IF(ISBLANK('Input-Accounts'!B231),"",'Input-Accounts'!B231)</f>
        <v xml:space="preserve">Tools, Shop, and Garage Equipment </v>
      </c>
      <c r="C231" s="113">
        <f>IF(ISBLANK('Input-Accounts'!C231),"",'Input-Accounts'!C231)</f>
        <v>394</v>
      </c>
      <c r="D231" s="143">
        <f>IF(ISBLANK('Input-Accounts'!D231),"",'Input-Accounts'!D231)</f>
        <v>876583.33198799996</v>
      </c>
      <c r="E231" s="143">
        <f t="shared" ca="1" si="36"/>
        <v>0</v>
      </c>
      <c r="F231" s="89"/>
      <c r="G231" s="143">
        <f ca="1">SUM(DemandTotal:CustomerTotal!G231)</f>
        <v>420075.31992002204</v>
      </c>
      <c r="H231" s="143">
        <f ca="1">SUM(DemandTotal:CustomerTotal!H231)</f>
        <v>175031.96262144594</v>
      </c>
      <c r="I231" s="143">
        <f ca="1">SUM(DemandTotal:CustomerTotal!I231)</f>
        <v>17680.987190826381</v>
      </c>
      <c r="J231" s="143">
        <f ca="1">SUM(DemandTotal:CustomerTotal!J231)</f>
        <v>19784.804694798109</v>
      </c>
      <c r="K231" s="143">
        <f ca="1">SUM(DemandTotal:CustomerTotal!K231)</f>
        <v>1191.8348504924843</v>
      </c>
      <c r="L231" s="143">
        <f ca="1">SUM(DemandTotal:CustomerTotal!L231)</f>
        <v>221415.90988431772</v>
      </c>
      <c r="M231" s="143">
        <f ca="1">SUM(DemandTotal:CustomerTotal!M231)</f>
        <v>21402.512826097416</v>
      </c>
      <c r="N231" s="143">
        <f ca="1">SUM(DemandTotal:CustomerTotal!N231)</f>
        <v>0</v>
      </c>
      <c r="O231" s="143">
        <f ca="1">SUM(DemandTotal:CustomerTotal!O231)</f>
        <v>0</v>
      </c>
      <c r="P231" s="143">
        <f ca="1">SUM(DemandTotal:CustomerTotal!P231)</f>
        <v>0</v>
      </c>
      <c r="Q231" s="143">
        <f ca="1">SUM(DemandTotal:CustomerTotal!Q231)</f>
        <v>0</v>
      </c>
      <c r="R231" s="143">
        <f ca="1">SUM(DemandTotal:CustomerTotal!R231)</f>
        <v>0</v>
      </c>
      <c r="S231" s="143">
        <f ca="1">SUM(DemandTotal:CustomerTotal!S231)</f>
        <v>0</v>
      </c>
      <c r="T231" s="143">
        <f ca="1">SUM(DemandTotal:CustomerTotal!T231)</f>
        <v>0</v>
      </c>
      <c r="U231" s="143">
        <f ca="1">SUM(DemandTotal:CustomerTotal!U231)</f>
        <v>0</v>
      </c>
      <c r="V231" s="143">
        <f ca="1">SUM(DemandTotal:CustomerTotal!V231)</f>
        <v>0</v>
      </c>
      <c r="W231" s="143">
        <f ca="1">SUM(DemandTotal:CustomerTotal!W231)</f>
        <v>0</v>
      </c>
      <c r="X231" s="143">
        <f ca="1">SUM(DemandTotal:CustomerTotal!X231)</f>
        <v>0</v>
      </c>
      <c r="Y231" s="143">
        <f ca="1">SUM(DemandTotal:CustomerTotal!Y231)</f>
        <v>0</v>
      </c>
      <c r="Z231" s="143">
        <f ca="1">SUM(DemandTotal:CustomerTotal!Z231)</f>
        <v>0</v>
      </c>
    </row>
    <row r="232" spans="1:28" outlineLevel="1">
      <c r="A232" s="113">
        <f>IF(ISBLANK('Input-Accounts'!A232),"",'Input-Accounts'!A232)</f>
        <v>200</v>
      </c>
      <c r="B232" s="17" t="str">
        <f>IF(ISBLANK('Input-Accounts'!B232),"",'Input-Accounts'!B232)</f>
        <v>Laboratory Equipment</v>
      </c>
      <c r="C232" s="113">
        <f>IF(ISBLANK('Input-Accounts'!C232),"",'Input-Accounts'!C232)</f>
        <v>395</v>
      </c>
      <c r="D232" s="143">
        <f>IF(ISBLANK('Input-Accounts'!D232),"",'Input-Accounts'!D232)</f>
        <v>8628.7945650000001</v>
      </c>
      <c r="E232" s="143">
        <f t="shared" ca="1" si="36"/>
        <v>0</v>
      </c>
      <c r="F232" s="89"/>
      <c r="G232" s="143">
        <f ca="1">SUM(DemandTotal:CustomerTotal!G232)</f>
        <v>4135.0816347328673</v>
      </c>
      <c r="H232" s="143">
        <f ca="1">SUM(DemandTotal:CustomerTotal!H232)</f>
        <v>1722.9563837861015</v>
      </c>
      <c r="I232" s="143">
        <f ca="1">SUM(DemandTotal:CustomerTotal!I232)</f>
        <v>174.04575310602172</v>
      </c>
      <c r="J232" s="143">
        <f ca="1">SUM(DemandTotal:CustomerTotal!J232)</f>
        <v>194.75503239707675</v>
      </c>
      <c r="K232" s="143">
        <f ca="1">SUM(DemandTotal:CustomerTotal!K232)</f>
        <v>11.732025587326502</v>
      </c>
      <c r="L232" s="143">
        <f ca="1">SUM(DemandTotal:CustomerTotal!L232)</f>
        <v>2179.5445225742501</v>
      </c>
      <c r="M232" s="143">
        <f ca="1">SUM(DemandTotal:CustomerTotal!M232)</f>
        <v>210.67921281635822</v>
      </c>
      <c r="N232" s="143">
        <f ca="1">SUM(DemandTotal:CustomerTotal!N232)</f>
        <v>0</v>
      </c>
      <c r="O232" s="143">
        <f ca="1">SUM(DemandTotal:CustomerTotal!O232)</f>
        <v>0</v>
      </c>
      <c r="P232" s="143">
        <f ca="1">SUM(DemandTotal:CustomerTotal!P232)</f>
        <v>0</v>
      </c>
      <c r="Q232" s="143">
        <f ca="1">SUM(DemandTotal:CustomerTotal!Q232)</f>
        <v>0</v>
      </c>
      <c r="R232" s="143">
        <f ca="1">SUM(DemandTotal:CustomerTotal!R232)</f>
        <v>0</v>
      </c>
      <c r="S232" s="143">
        <f ca="1">SUM(DemandTotal:CustomerTotal!S232)</f>
        <v>0</v>
      </c>
      <c r="T232" s="143">
        <f ca="1">SUM(DemandTotal:CustomerTotal!T232)</f>
        <v>0</v>
      </c>
      <c r="U232" s="143">
        <f ca="1">SUM(DemandTotal:CustomerTotal!U232)</f>
        <v>0</v>
      </c>
      <c r="V232" s="143">
        <f ca="1">SUM(DemandTotal:CustomerTotal!V232)</f>
        <v>0</v>
      </c>
      <c r="W232" s="143">
        <f ca="1">SUM(DemandTotal:CustomerTotal!W232)</f>
        <v>0</v>
      </c>
      <c r="X232" s="143">
        <f ca="1">SUM(DemandTotal:CustomerTotal!X232)</f>
        <v>0</v>
      </c>
      <c r="Y232" s="143">
        <f ca="1">SUM(DemandTotal:CustomerTotal!Y232)</f>
        <v>0</v>
      </c>
      <c r="Z232" s="143">
        <f ca="1">SUM(DemandTotal:CustomerTotal!Z232)</f>
        <v>0</v>
      </c>
    </row>
    <row r="233" spans="1:28" outlineLevel="1">
      <c r="A233" s="113">
        <f>IF(ISBLANK('Input-Accounts'!A233),"",'Input-Accounts'!A233)</f>
        <v>201</v>
      </c>
      <c r="B233" s="17" t="str">
        <f>IF(ISBLANK('Input-Accounts'!B233),"",'Input-Accounts'!B233)</f>
        <v>Power Operated Equipment</v>
      </c>
      <c r="C233" s="113">
        <f>IF(ISBLANK('Input-Accounts'!C233),"",'Input-Accounts'!C233)</f>
        <v>396</v>
      </c>
      <c r="D233" s="143">
        <f>IF(ISBLANK('Input-Accounts'!D233),"",'Input-Accounts'!D233)</f>
        <v>0</v>
      </c>
      <c r="E233" s="143">
        <f t="shared" si="36"/>
        <v>0</v>
      </c>
      <c r="F233" s="89"/>
      <c r="G233" s="143">
        <f ca="1">SUM(DemandTotal:CustomerTotal!G233)</f>
        <v>0</v>
      </c>
      <c r="H233" s="143">
        <f ca="1">SUM(DemandTotal:CustomerTotal!H233)</f>
        <v>0</v>
      </c>
      <c r="I233" s="143">
        <f ca="1">SUM(DemandTotal:CustomerTotal!I233)</f>
        <v>0</v>
      </c>
      <c r="J233" s="143">
        <f ca="1">SUM(DemandTotal:CustomerTotal!J233)</f>
        <v>0</v>
      </c>
      <c r="K233" s="143">
        <f ca="1">SUM(DemandTotal:CustomerTotal!K233)</f>
        <v>0</v>
      </c>
      <c r="L233" s="143">
        <f ca="1">SUM(DemandTotal:CustomerTotal!L233)</f>
        <v>0</v>
      </c>
      <c r="M233" s="143">
        <f ca="1">SUM(DemandTotal:CustomerTotal!M233)</f>
        <v>0</v>
      </c>
      <c r="N233" s="143">
        <f ca="1">SUM(DemandTotal:CustomerTotal!N233)</f>
        <v>0</v>
      </c>
      <c r="O233" s="143">
        <f ca="1">SUM(DemandTotal:CustomerTotal!O233)</f>
        <v>0</v>
      </c>
      <c r="P233" s="143">
        <f ca="1">SUM(DemandTotal:CustomerTotal!P233)</f>
        <v>0</v>
      </c>
      <c r="Q233" s="143">
        <f ca="1">SUM(DemandTotal:CustomerTotal!Q233)</f>
        <v>0</v>
      </c>
      <c r="R233" s="143">
        <f ca="1">SUM(DemandTotal:CustomerTotal!R233)</f>
        <v>0</v>
      </c>
      <c r="S233" s="143">
        <f ca="1">SUM(DemandTotal:CustomerTotal!S233)</f>
        <v>0</v>
      </c>
      <c r="T233" s="143">
        <f ca="1">SUM(DemandTotal:CustomerTotal!T233)</f>
        <v>0</v>
      </c>
      <c r="U233" s="143">
        <f ca="1">SUM(DemandTotal:CustomerTotal!U233)</f>
        <v>0</v>
      </c>
      <c r="V233" s="143">
        <f ca="1">SUM(DemandTotal:CustomerTotal!V233)</f>
        <v>0</v>
      </c>
      <c r="W233" s="143">
        <f ca="1">SUM(DemandTotal:CustomerTotal!W233)</f>
        <v>0</v>
      </c>
      <c r="X233" s="143">
        <f ca="1">SUM(DemandTotal:CustomerTotal!X233)</f>
        <v>0</v>
      </c>
      <c r="Y233" s="143">
        <f ca="1">SUM(DemandTotal:CustomerTotal!Y233)</f>
        <v>0</v>
      </c>
      <c r="Z233" s="143">
        <f ca="1">SUM(DemandTotal:CustomerTotal!Z233)</f>
        <v>0</v>
      </c>
    </row>
    <row r="234" spans="1:28" outlineLevel="1">
      <c r="A234" s="113">
        <f>IF(ISBLANK('Input-Accounts'!A234),"",'Input-Accounts'!A234)</f>
        <v>202</v>
      </c>
      <c r="B234" s="17" t="str">
        <f>IF(ISBLANK('Input-Accounts'!B234),"",'Input-Accounts'!B234)</f>
        <v>Communication Equipment</v>
      </c>
      <c r="C234" s="113">
        <f>IF(ISBLANK('Input-Accounts'!C234),"",'Input-Accounts'!C234)</f>
        <v>397</v>
      </c>
      <c r="D234" s="143">
        <f>IF(ISBLANK('Input-Accounts'!D234),"",'Input-Accounts'!D234)</f>
        <v>312435.47789800004</v>
      </c>
      <c r="E234" s="143">
        <f t="shared" ca="1" si="36"/>
        <v>0</v>
      </c>
      <c r="F234" s="89"/>
      <c r="G234" s="143">
        <f ca="1">SUM(DemandTotal:CustomerTotal!G234)</f>
        <v>149724.99309873261</v>
      </c>
      <c r="H234" s="143">
        <f ca="1">SUM(DemandTotal:CustomerTotal!H234)</f>
        <v>62385.620275295143</v>
      </c>
      <c r="I234" s="143">
        <f ca="1">SUM(DemandTotal:CustomerTotal!I234)</f>
        <v>6301.9310099657259</v>
      </c>
      <c r="J234" s="143">
        <f ca="1">SUM(DemandTotal:CustomerTotal!J234)</f>
        <v>7051.7823969101701</v>
      </c>
      <c r="K234" s="143">
        <f ca="1">SUM(DemandTotal:CustomerTotal!K234)</f>
        <v>424.79873561434351</v>
      </c>
      <c r="L234" s="143">
        <f ca="1">SUM(DemandTotal:CustomerTotal!L234)</f>
        <v>78917.979722519216</v>
      </c>
      <c r="M234" s="143">
        <f ca="1">SUM(DemandTotal:CustomerTotal!M234)</f>
        <v>7628.3726589628595</v>
      </c>
      <c r="N234" s="143">
        <f ca="1">SUM(DemandTotal:CustomerTotal!N234)</f>
        <v>0</v>
      </c>
      <c r="O234" s="143">
        <f ca="1">SUM(DemandTotal:CustomerTotal!O234)</f>
        <v>0</v>
      </c>
      <c r="P234" s="143">
        <f ca="1">SUM(DemandTotal:CustomerTotal!P234)</f>
        <v>0</v>
      </c>
      <c r="Q234" s="143">
        <f ca="1">SUM(DemandTotal:CustomerTotal!Q234)</f>
        <v>0</v>
      </c>
      <c r="R234" s="143">
        <f ca="1">SUM(DemandTotal:CustomerTotal!R234)</f>
        <v>0</v>
      </c>
      <c r="S234" s="143">
        <f ca="1">SUM(DemandTotal:CustomerTotal!S234)</f>
        <v>0</v>
      </c>
      <c r="T234" s="143">
        <f ca="1">SUM(DemandTotal:CustomerTotal!T234)</f>
        <v>0</v>
      </c>
      <c r="U234" s="143">
        <f ca="1">SUM(DemandTotal:CustomerTotal!U234)</f>
        <v>0</v>
      </c>
      <c r="V234" s="143">
        <f ca="1">SUM(DemandTotal:CustomerTotal!V234)</f>
        <v>0</v>
      </c>
      <c r="W234" s="143">
        <f ca="1">SUM(DemandTotal:CustomerTotal!W234)</f>
        <v>0</v>
      </c>
      <c r="X234" s="143">
        <f ca="1">SUM(DemandTotal:CustomerTotal!X234)</f>
        <v>0</v>
      </c>
      <c r="Y234" s="143">
        <f ca="1">SUM(DemandTotal:CustomerTotal!Y234)</f>
        <v>0</v>
      </c>
      <c r="Z234" s="143">
        <f ca="1">SUM(DemandTotal:CustomerTotal!Z234)</f>
        <v>0</v>
      </c>
    </row>
    <row r="235" spans="1:28" outlineLevel="1">
      <c r="A235" s="113">
        <f>IF(ISBLANK('Input-Accounts'!A235),"",'Input-Accounts'!A235)</f>
        <v>203</v>
      </c>
      <c r="B235" s="17" t="str">
        <f>IF(ISBLANK('Input-Accounts'!B235),"",'Input-Accounts'!B235)</f>
        <v>Miscellaneous Equipment</v>
      </c>
      <c r="C235" s="113">
        <f>IF(ISBLANK('Input-Accounts'!C235),"",'Input-Accounts'!C235)</f>
        <v>398</v>
      </c>
      <c r="D235" s="143">
        <f>IF(ISBLANK('Input-Accounts'!D235),"",'Input-Accounts'!D235)</f>
        <v>3609.6617550000001</v>
      </c>
      <c r="E235" s="143">
        <f t="shared" ca="1" si="36"/>
        <v>0</v>
      </c>
      <c r="F235" s="89"/>
      <c r="G235" s="143">
        <f ca="1">SUM(DemandTotal:CustomerTotal!G235)</f>
        <v>1729.8182171634667</v>
      </c>
      <c r="H235" s="143">
        <f ca="1">SUM(DemandTotal:CustomerTotal!H235)</f>
        <v>720.75997605881025</v>
      </c>
      <c r="I235" s="143">
        <f ca="1">SUM(DemandTotal:CustomerTotal!I235)</f>
        <v>72.808118662977932</v>
      </c>
      <c r="J235" s="143">
        <f ca="1">SUM(DemandTotal:CustomerTotal!J235)</f>
        <v>81.471378967464616</v>
      </c>
      <c r="K235" s="143">
        <f ca="1">SUM(DemandTotal:CustomerTotal!K235)</f>
        <v>4.907828521382104</v>
      </c>
      <c r="L235" s="143">
        <f ca="1">SUM(DemandTotal:CustomerTotal!L235)</f>
        <v>911.76333463398487</v>
      </c>
      <c r="M235" s="143">
        <f ca="1">SUM(DemandTotal:CustomerTotal!M235)</f>
        <v>88.132900991914383</v>
      </c>
      <c r="N235" s="143">
        <f ca="1">SUM(DemandTotal:CustomerTotal!N235)</f>
        <v>0</v>
      </c>
      <c r="O235" s="143">
        <f ca="1">SUM(DemandTotal:CustomerTotal!O235)</f>
        <v>0</v>
      </c>
      <c r="P235" s="143">
        <f ca="1">SUM(DemandTotal:CustomerTotal!P235)</f>
        <v>0</v>
      </c>
      <c r="Q235" s="143">
        <f ca="1">SUM(DemandTotal:CustomerTotal!Q235)</f>
        <v>0</v>
      </c>
      <c r="R235" s="143">
        <f ca="1">SUM(DemandTotal:CustomerTotal!R235)</f>
        <v>0</v>
      </c>
      <c r="S235" s="143">
        <f ca="1">SUM(DemandTotal:CustomerTotal!S235)</f>
        <v>0</v>
      </c>
      <c r="T235" s="143">
        <f ca="1">SUM(DemandTotal:CustomerTotal!T235)</f>
        <v>0</v>
      </c>
      <c r="U235" s="143">
        <f ca="1">SUM(DemandTotal:CustomerTotal!U235)</f>
        <v>0</v>
      </c>
      <c r="V235" s="143">
        <f ca="1">SUM(DemandTotal:CustomerTotal!V235)</f>
        <v>0</v>
      </c>
      <c r="W235" s="143">
        <f ca="1">SUM(DemandTotal:CustomerTotal!W235)</f>
        <v>0</v>
      </c>
      <c r="X235" s="143">
        <f ca="1">SUM(DemandTotal:CustomerTotal!X235)</f>
        <v>0</v>
      </c>
      <c r="Y235" s="143">
        <f ca="1">SUM(DemandTotal:CustomerTotal!Y235)</f>
        <v>0</v>
      </c>
      <c r="Z235" s="143">
        <f ca="1">SUM(DemandTotal:CustomerTotal!Z235)</f>
        <v>0</v>
      </c>
    </row>
    <row r="236" spans="1:28" outlineLevel="1">
      <c r="A236" s="113">
        <f>IF(ISBLANK('Input-Accounts'!A236),"",'Input-Accounts'!A236)</f>
        <v>204</v>
      </c>
      <c r="B236" s="79" t="str">
        <f>IF(ISBLANK('Input-Accounts'!B236),"",'Input-Accounts'!B236)</f>
        <v>Subtotal - General Plant</v>
      </c>
      <c r="C236" s="113" t="str">
        <f>IF(ISBLANK('Input-Accounts'!C236),"",'Input-Accounts'!C236)</f>
        <v/>
      </c>
      <c r="D236" s="144">
        <f>IF(ISBLANK('Input-Accounts'!D236),"",'Input-Accounts'!D236)</f>
        <v>2300104.2749040001</v>
      </c>
      <c r="E236" s="143">
        <f t="shared" ca="1" si="36"/>
        <v>0</v>
      </c>
      <c r="G236" s="144">
        <f ca="1">SUM(DemandTotal:CustomerTotal!G236)</f>
        <v>1102253.4924756421</v>
      </c>
      <c r="H236" s="144">
        <f ca="1">SUM(DemandTotal:CustomerTotal!H236)</f>
        <v>459273.80863766669</v>
      </c>
      <c r="I236" s="144">
        <f ca="1">SUM(DemandTotal:CustomerTotal!I236)</f>
        <v>46393.894040754298</v>
      </c>
      <c r="J236" s="144">
        <f ca="1">SUM(DemandTotal:CustomerTotal!J236)</f>
        <v>51914.190238411727</v>
      </c>
      <c r="K236" s="144">
        <f ca="1">SUM(DemandTotal:CustomerTotal!K236)</f>
        <v>3127.3061380031581</v>
      </c>
      <c r="L236" s="144">
        <f ca="1">SUM(DemandTotal:CustomerTotal!L236)</f>
        <v>580982.61998854647</v>
      </c>
      <c r="M236" s="144">
        <f ca="1">SUM(DemandTotal:CustomerTotal!M236)</f>
        <v>56158.963384976014</v>
      </c>
      <c r="N236" s="144">
        <f ca="1">SUM(DemandTotal:CustomerTotal!N236)</f>
        <v>0</v>
      </c>
      <c r="O236" s="144">
        <f ca="1">SUM(DemandTotal:CustomerTotal!O236)</f>
        <v>0</v>
      </c>
      <c r="P236" s="144">
        <f ca="1">SUM(DemandTotal:CustomerTotal!P236)</f>
        <v>0</v>
      </c>
      <c r="Q236" s="144">
        <f ca="1">SUM(DemandTotal:CustomerTotal!Q236)</f>
        <v>0</v>
      </c>
      <c r="R236" s="144">
        <f ca="1">SUM(DemandTotal:CustomerTotal!R236)</f>
        <v>0</v>
      </c>
      <c r="S236" s="144">
        <f ca="1">SUM(DemandTotal:CustomerTotal!S236)</f>
        <v>0</v>
      </c>
      <c r="T236" s="144">
        <f ca="1">SUM(DemandTotal:CustomerTotal!T236)</f>
        <v>0</v>
      </c>
      <c r="U236" s="144">
        <f ca="1">SUM(DemandTotal:CustomerTotal!U236)</f>
        <v>0</v>
      </c>
      <c r="V236" s="144">
        <f ca="1">SUM(DemandTotal:CustomerTotal!V236)</f>
        <v>0</v>
      </c>
      <c r="W236" s="144">
        <f ca="1">SUM(DemandTotal:CustomerTotal!W236)</f>
        <v>0</v>
      </c>
      <c r="X236" s="144">
        <f ca="1">SUM(DemandTotal:CustomerTotal!X236)</f>
        <v>0</v>
      </c>
      <c r="Y236" s="144">
        <f ca="1">SUM(DemandTotal:CustomerTotal!Y236)</f>
        <v>0</v>
      </c>
      <c r="Z236" s="144">
        <f ca="1">SUM(DemandTotal:CustomerTotal!Z236)</f>
        <v>0</v>
      </c>
      <c r="AB236" s="137" t="str">
        <f>'B - COS Results'!O199</f>
        <v>403, 403.1Depreciation expense general plant</v>
      </c>
    </row>
    <row r="237" spans="1:28" outlineLevel="1">
      <c r="A237" s="113" t="str">
        <f>IF(ISBLANK('Input-Accounts'!A237),"",'Input-Accounts'!A237)</f>
        <v/>
      </c>
      <c r="B237" s="79" t="str">
        <f>IF(ISBLANK('Input-Accounts'!B237),"",'Input-Accounts'!B237)</f>
        <v/>
      </c>
      <c r="D237" s="143"/>
      <c r="E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</row>
    <row r="238" spans="1:28" outlineLevel="1">
      <c r="A238" s="113">
        <f>IF(ISBLANK('Input-Accounts'!A238),"",'Input-Accounts'!A238)</f>
        <v>205</v>
      </c>
      <c r="B238" s="81" t="str">
        <f>IF(ISBLANK('Input-Accounts'!B238),"",'Input-Accounts'!B238)</f>
        <v>Total - Depreciation Expense</v>
      </c>
      <c r="C238" s="113" t="str">
        <f>IF(ISBLANK('Input-Accounts'!C238),"",'Input-Accounts'!C238)</f>
        <v/>
      </c>
      <c r="D238" s="144">
        <f>IF(ISBLANK('Input-Accounts'!D238),"",'Input-Accounts'!D238)</f>
        <v>32285329.299140997</v>
      </c>
      <c r="E238" s="143">
        <f t="shared" ref="E238" ca="1" si="37">IFERROR(IF(D238="","",IF(D238=0,0,IF(ABS(D238-SUM($G238:$Z238))&lt;Check_Limit,0,1))),1)</f>
        <v>0</v>
      </c>
      <c r="G238" s="144">
        <f ca="1">SUM(DemandTotal:CustomerTotal!G238)</f>
        <v>17061178.539626013</v>
      </c>
      <c r="H238" s="144">
        <f ca="1">SUM(DemandTotal:CustomerTotal!H238)</f>
        <v>6159294.9056017809</v>
      </c>
      <c r="I238" s="144">
        <f ca="1">SUM(DemandTotal:CustomerTotal!I238)</f>
        <v>586543.13877004222</v>
      </c>
      <c r="J238" s="144">
        <f ca="1">SUM(DemandTotal:CustomerTotal!J238)</f>
        <v>649002.81076630391</v>
      </c>
      <c r="K238" s="144">
        <f ca="1">SUM(DemandTotal:CustomerTotal!K238)</f>
        <v>39015.815314317384</v>
      </c>
      <c r="L238" s="144">
        <f ca="1">SUM(DemandTotal:CustomerTotal!L238)</f>
        <v>7138521.1134421891</v>
      </c>
      <c r="M238" s="144">
        <f ca="1">SUM(DemandTotal:CustomerTotal!M238)</f>
        <v>651772.97562035511</v>
      </c>
      <c r="N238" s="144">
        <f ca="1">SUM(DemandTotal:CustomerTotal!N238)</f>
        <v>0</v>
      </c>
      <c r="O238" s="144">
        <f ca="1">SUM(DemandTotal:CustomerTotal!O238)</f>
        <v>0</v>
      </c>
      <c r="P238" s="144">
        <f ca="1">SUM(DemandTotal:CustomerTotal!P238)</f>
        <v>0</v>
      </c>
      <c r="Q238" s="144">
        <f ca="1">SUM(DemandTotal:CustomerTotal!Q238)</f>
        <v>0</v>
      </c>
      <c r="R238" s="144">
        <f ca="1">SUM(DemandTotal:CustomerTotal!R238)</f>
        <v>0</v>
      </c>
      <c r="S238" s="144">
        <f ca="1">SUM(DemandTotal:CustomerTotal!S238)</f>
        <v>0</v>
      </c>
      <c r="T238" s="144">
        <f ca="1">SUM(DemandTotal:CustomerTotal!T238)</f>
        <v>0</v>
      </c>
      <c r="U238" s="144">
        <f ca="1">SUM(DemandTotal:CustomerTotal!U238)</f>
        <v>0</v>
      </c>
      <c r="V238" s="144">
        <f ca="1">SUM(DemandTotal:CustomerTotal!V238)</f>
        <v>0</v>
      </c>
      <c r="W238" s="144">
        <f ca="1">SUM(DemandTotal:CustomerTotal!W238)</f>
        <v>0</v>
      </c>
      <c r="X238" s="144">
        <f ca="1">SUM(DemandTotal:CustomerTotal!X238)</f>
        <v>0</v>
      </c>
      <c r="Y238" s="144">
        <f ca="1">SUM(DemandTotal:CustomerTotal!Y238)</f>
        <v>0</v>
      </c>
      <c r="Z238" s="144">
        <f ca="1">SUM(DemandTotal:CustomerTotal!Z238)</f>
        <v>0</v>
      </c>
    </row>
    <row r="239" spans="1:28" outlineLevel="1">
      <c r="A239" s="113" t="str">
        <f>IF(ISBLANK('Input-Accounts'!A239),"",'Input-Accounts'!A239)</f>
        <v/>
      </c>
      <c r="B239" s="79" t="str">
        <f>IF(ISBLANK('Input-Accounts'!B239),"",'Input-Accounts'!B239)</f>
        <v/>
      </c>
      <c r="D239" s="143"/>
      <c r="E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</row>
    <row r="240" spans="1:28">
      <c r="A240" s="113">
        <f>IF(ISBLANK('Input-Accounts'!A240),"",'Input-Accounts'!A240)</f>
        <v>206</v>
      </c>
      <c r="B240" s="127" t="str">
        <f>IF(ISBLANK('Input-Accounts'!B240),"",'Input-Accounts'!B240)</f>
        <v>Total Adjustments, Depreciation and Amortization Expense</v>
      </c>
      <c r="C240" s="113" t="str">
        <f>IF(ISBLANK('Input-Accounts'!C240),"",'Input-Accounts'!C240)</f>
        <v/>
      </c>
      <c r="D240" s="143">
        <f>IF(ISBLANK('Input-Accounts'!D240),"",'Input-Accounts'!D240)</f>
        <v>32285329.299140997</v>
      </c>
      <c r="E240" s="143">
        <f t="shared" ref="E240" ca="1" si="38">IFERROR(IF(D240="","",IF(D240=0,0,IF(ABS(D240-SUM($G240:$Z240))&lt;Check_Limit,0,1))),1)</f>
        <v>0</v>
      </c>
      <c r="F240" s="89"/>
      <c r="G240" s="143">
        <f ca="1">SUM(DemandTotal:CustomerTotal!G240)</f>
        <v>17061178.539626013</v>
      </c>
      <c r="H240" s="143">
        <f ca="1">SUM(DemandTotal:CustomerTotal!H240)</f>
        <v>6159294.9056017809</v>
      </c>
      <c r="I240" s="143">
        <f ca="1">SUM(DemandTotal:CustomerTotal!I240)</f>
        <v>586543.13877004222</v>
      </c>
      <c r="J240" s="143">
        <f ca="1">SUM(DemandTotal:CustomerTotal!J240)</f>
        <v>649002.81076630391</v>
      </c>
      <c r="K240" s="143">
        <f ca="1">SUM(DemandTotal:CustomerTotal!K240)</f>
        <v>39015.815314317384</v>
      </c>
      <c r="L240" s="143">
        <f ca="1">SUM(DemandTotal:CustomerTotal!L240)</f>
        <v>7138521.1134421891</v>
      </c>
      <c r="M240" s="143">
        <f ca="1">SUM(DemandTotal:CustomerTotal!M240)</f>
        <v>651772.97562035511</v>
      </c>
      <c r="N240" s="143">
        <f ca="1">SUM(DemandTotal:CustomerTotal!N240)</f>
        <v>0</v>
      </c>
      <c r="O240" s="143">
        <f ca="1">SUM(DemandTotal:CustomerTotal!O240)</f>
        <v>0</v>
      </c>
      <c r="P240" s="143">
        <f ca="1">SUM(DemandTotal:CustomerTotal!P240)</f>
        <v>0</v>
      </c>
      <c r="Q240" s="143">
        <f ca="1">SUM(DemandTotal:CustomerTotal!Q240)</f>
        <v>0</v>
      </c>
      <c r="R240" s="143">
        <f ca="1">SUM(DemandTotal:CustomerTotal!R240)</f>
        <v>0</v>
      </c>
      <c r="S240" s="143">
        <f ca="1">SUM(DemandTotal:CustomerTotal!S240)</f>
        <v>0</v>
      </c>
      <c r="T240" s="143">
        <f ca="1">SUM(DemandTotal:CustomerTotal!T240)</f>
        <v>0</v>
      </c>
      <c r="U240" s="143">
        <f ca="1">SUM(DemandTotal:CustomerTotal!U240)</f>
        <v>0</v>
      </c>
      <c r="V240" s="143">
        <f ca="1">SUM(DemandTotal:CustomerTotal!V240)</f>
        <v>0</v>
      </c>
      <c r="W240" s="143">
        <f ca="1">SUM(DemandTotal:CustomerTotal!W240)</f>
        <v>0</v>
      </c>
      <c r="X240" s="143">
        <f ca="1">SUM(DemandTotal:CustomerTotal!X240)</f>
        <v>0</v>
      </c>
      <c r="Y240" s="143">
        <f ca="1">SUM(DemandTotal:CustomerTotal!Y240)</f>
        <v>0</v>
      </c>
      <c r="Z240" s="143">
        <f ca="1">SUM(DemandTotal:CustomerTotal!Z240)</f>
        <v>0</v>
      </c>
    </row>
    <row r="241" spans="1:28">
      <c r="A241" s="113" t="str">
        <f>IF(ISBLANK('Input-Accounts'!A241),"",'Input-Accounts'!A241)</f>
        <v/>
      </c>
      <c r="B241" s="79" t="str">
        <f>IF(ISBLANK('Input-Accounts'!B241),"",'Input-Accounts'!B241)</f>
        <v/>
      </c>
      <c r="D241" s="144"/>
      <c r="E241" s="143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</row>
    <row r="242" spans="1:28">
      <c r="A242" s="113">
        <f>IF(ISBLANK('Input-Accounts'!A242),"",'Input-Accounts'!A242)</f>
        <v>207</v>
      </c>
      <c r="B242" s="127" t="str">
        <f>IF(ISBLANK('Input-Accounts'!B242),"",'Input-Accounts'!B242)</f>
        <v>Taxes</v>
      </c>
      <c r="D242" s="143"/>
      <c r="E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</row>
    <row r="243" spans="1:28" outlineLevel="1">
      <c r="A243" s="113">
        <f>IF(ISBLANK('Input-Accounts'!A243),"",'Input-Accounts'!A243)</f>
        <v>208</v>
      </c>
      <c r="B243" s="127" t="str">
        <f>IF(ISBLANK('Input-Accounts'!B243),"",'Input-Accounts'!B243)</f>
        <v>Taxes Other Than Income Taxes</v>
      </c>
      <c r="D243" s="143"/>
      <c r="E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</row>
    <row r="244" spans="1:28" outlineLevel="1">
      <c r="A244" s="113">
        <f>IF(ISBLANK('Input-Accounts'!A244),"",'Input-Accounts'!A244)</f>
        <v>209</v>
      </c>
      <c r="B244" s="17" t="str">
        <f>IF(ISBLANK('Input-Accounts'!B244),"",'Input-Accounts'!B244)</f>
        <v>TOIT - Gross Revenue Taxes</v>
      </c>
      <c r="C244" s="113">
        <f>IF(ISBLANK('Input-Accounts'!C244),"",'Input-Accounts'!C244)</f>
        <v>408.5</v>
      </c>
      <c r="D244" s="143">
        <f>IF(ISBLANK('Input-Accounts'!D244),"",'Input-Accounts'!D244)</f>
        <v>23745033.612662204</v>
      </c>
      <c r="E244" s="143">
        <f t="shared" ref="E244:E246" ca="1" si="39">IFERROR(IF(D244="","",IF(D244=0,0,IF(ABS(D244-SUM($G244:$Z244))&lt;Check_Limit,0,1))),1)</f>
        <v>0</v>
      </c>
      <c r="F244" s="89"/>
      <c r="G244" s="143">
        <f ca="1">SUM(DemandTotal:CustomerTotal!G244)</f>
        <v>11108566.932307933</v>
      </c>
      <c r="H244" s="143">
        <f ca="1">SUM(DemandTotal:CustomerTotal!H244)</f>
        <v>6341615.0557753062</v>
      </c>
      <c r="I244" s="143">
        <f ca="1">SUM(DemandTotal:CustomerTotal!I244)</f>
        <v>543915.59102482372</v>
      </c>
      <c r="J244" s="143">
        <f ca="1">SUM(DemandTotal:CustomerTotal!J244)</f>
        <v>550306.78042014164</v>
      </c>
      <c r="K244" s="143">
        <f ca="1">SUM(DemandTotal:CustomerTotal!K244)</f>
        <v>30819.036054631346</v>
      </c>
      <c r="L244" s="143">
        <f ca="1">SUM(DemandTotal:CustomerTotal!L244)</f>
        <v>4613065.2783774827</v>
      </c>
      <c r="M244" s="143">
        <f ca="1">SUM(DemandTotal:CustomerTotal!M244)</f>
        <v>556744.93870187586</v>
      </c>
      <c r="N244" s="143">
        <f ca="1">SUM(DemandTotal:CustomerTotal!N244)</f>
        <v>0</v>
      </c>
      <c r="O244" s="143">
        <f ca="1">SUM(DemandTotal:CustomerTotal!O244)</f>
        <v>0</v>
      </c>
      <c r="P244" s="143">
        <f ca="1">SUM(DemandTotal:CustomerTotal!P244)</f>
        <v>0</v>
      </c>
      <c r="Q244" s="143">
        <f ca="1">SUM(DemandTotal:CustomerTotal!Q244)</f>
        <v>0</v>
      </c>
      <c r="R244" s="143">
        <f ca="1">SUM(DemandTotal:CustomerTotal!R244)</f>
        <v>0</v>
      </c>
      <c r="S244" s="143">
        <f ca="1">SUM(DemandTotal:CustomerTotal!S244)</f>
        <v>0</v>
      </c>
      <c r="T244" s="143">
        <f ca="1">SUM(DemandTotal:CustomerTotal!T244)</f>
        <v>0</v>
      </c>
      <c r="U244" s="143">
        <f ca="1">SUM(DemandTotal:CustomerTotal!U244)</f>
        <v>0</v>
      </c>
      <c r="V244" s="143">
        <f ca="1">SUM(DemandTotal:CustomerTotal!V244)</f>
        <v>0</v>
      </c>
      <c r="W244" s="143">
        <f ca="1">SUM(DemandTotal:CustomerTotal!W244)</f>
        <v>0</v>
      </c>
      <c r="X244" s="143">
        <f ca="1">SUM(DemandTotal:CustomerTotal!X244)</f>
        <v>0</v>
      </c>
      <c r="Y244" s="143">
        <f ca="1">SUM(DemandTotal:CustomerTotal!Y244)</f>
        <v>0</v>
      </c>
      <c r="Z244" s="143">
        <f ca="1">SUM(DemandTotal:CustomerTotal!Z244)</f>
        <v>0</v>
      </c>
    </row>
    <row r="245" spans="1:28" outlineLevel="1">
      <c r="A245" s="113">
        <f>IF(ISBLANK('Input-Accounts'!A245),"",'Input-Accounts'!A245)</f>
        <v>210</v>
      </c>
      <c r="B245" s="17" t="str">
        <f>IF(ISBLANK('Input-Accounts'!B245),"",'Input-Accounts'!B245)</f>
        <v>TOIT - Property, Payroll, &amp; Misc. Taxes</v>
      </c>
      <c r="C245" s="113">
        <f>IF(ISBLANK('Input-Accounts'!C245),"",'Input-Accounts'!C245)</f>
        <v>408.1</v>
      </c>
      <c r="D245" s="143">
        <f>IF(ISBLANK('Input-Accounts'!D245),"",'Input-Accounts'!D245)</f>
        <v>4589139.722218222</v>
      </c>
      <c r="E245" s="143">
        <f t="shared" ca="1" si="39"/>
        <v>0</v>
      </c>
      <c r="F245" s="89"/>
      <c r="G245" s="143">
        <f ca="1">SUM(DemandTotal:CustomerTotal!G245)</f>
        <v>2360559.9572283267</v>
      </c>
      <c r="H245" s="143">
        <f ca="1">SUM(DemandTotal:CustomerTotal!H245)</f>
        <v>893709.44264010992</v>
      </c>
      <c r="I245" s="143">
        <f ca="1">SUM(DemandTotal:CustomerTotal!I245)</f>
        <v>94211.182270831137</v>
      </c>
      <c r="J245" s="143">
        <f ca="1">SUM(DemandTotal:CustomerTotal!J245)</f>
        <v>93208.981830666686</v>
      </c>
      <c r="K245" s="143">
        <f ca="1">SUM(DemandTotal:CustomerTotal!K245)</f>
        <v>5941.3785291652466</v>
      </c>
      <c r="L245" s="143">
        <f ca="1">SUM(DemandTotal:CustomerTotal!L245)</f>
        <v>1021128.1039492993</v>
      </c>
      <c r="M245" s="143">
        <f ca="1">SUM(DemandTotal:CustomerTotal!M245)</f>
        <v>120380.67576982357</v>
      </c>
      <c r="N245" s="143">
        <f ca="1">SUM(DemandTotal:CustomerTotal!N245)</f>
        <v>0</v>
      </c>
      <c r="O245" s="143">
        <f ca="1">SUM(DemandTotal:CustomerTotal!O245)</f>
        <v>0</v>
      </c>
      <c r="P245" s="143">
        <f ca="1">SUM(DemandTotal:CustomerTotal!P245)</f>
        <v>0</v>
      </c>
      <c r="Q245" s="143">
        <f ca="1">SUM(DemandTotal:CustomerTotal!Q245)</f>
        <v>0</v>
      </c>
      <c r="R245" s="143">
        <f ca="1">SUM(DemandTotal:CustomerTotal!R245)</f>
        <v>0</v>
      </c>
      <c r="S245" s="143">
        <f ca="1">SUM(DemandTotal:CustomerTotal!S245)</f>
        <v>0</v>
      </c>
      <c r="T245" s="143">
        <f ca="1">SUM(DemandTotal:CustomerTotal!T245)</f>
        <v>0</v>
      </c>
      <c r="U245" s="143">
        <f ca="1">SUM(DemandTotal:CustomerTotal!U245)</f>
        <v>0</v>
      </c>
      <c r="V245" s="143">
        <f ca="1">SUM(DemandTotal:CustomerTotal!V245)</f>
        <v>0</v>
      </c>
      <c r="W245" s="143">
        <f ca="1">SUM(DemandTotal:CustomerTotal!W245)</f>
        <v>0</v>
      </c>
      <c r="X245" s="143">
        <f ca="1">SUM(DemandTotal:CustomerTotal!X245)</f>
        <v>0</v>
      </c>
      <c r="Y245" s="143">
        <f ca="1">SUM(DemandTotal:CustomerTotal!Y245)</f>
        <v>0</v>
      </c>
      <c r="Z245" s="143">
        <f ca="1">SUM(DemandTotal:CustomerTotal!Z245)</f>
        <v>0</v>
      </c>
    </row>
    <row r="246" spans="1:28" outlineLevel="1">
      <c r="A246" s="113">
        <f>IF(ISBLANK('Input-Accounts'!A246),"",'Input-Accounts'!A246)</f>
        <v>211</v>
      </c>
      <c r="B246" s="79" t="str">
        <f>IF(ISBLANK('Input-Accounts'!B246),"",'Input-Accounts'!B246)</f>
        <v>Subtotal - Taxes Other Than Income Taxes</v>
      </c>
      <c r="C246" s="113" t="str">
        <f>IF(ISBLANK('Input-Accounts'!C246),"",'Input-Accounts'!C246)</f>
        <v/>
      </c>
      <c r="D246" s="144">
        <f>IF(ISBLANK('Input-Accounts'!D246),"",'Input-Accounts'!D246)</f>
        <v>28334173.334880427</v>
      </c>
      <c r="E246" s="143">
        <f t="shared" ca="1" si="39"/>
        <v>0</v>
      </c>
      <c r="G246" s="144">
        <f ca="1">SUM(DemandTotal:CustomerTotal!G246)</f>
        <v>13469126.889536258</v>
      </c>
      <c r="H246" s="144">
        <f ca="1">SUM(DemandTotal:CustomerTotal!H246)</f>
        <v>7235324.498415417</v>
      </c>
      <c r="I246" s="144">
        <f ca="1">SUM(DemandTotal:CustomerTotal!I246)</f>
        <v>638126.7732956548</v>
      </c>
      <c r="J246" s="144">
        <f ca="1">SUM(DemandTotal:CustomerTotal!J246)</f>
        <v>643515.76225080842</v>
      </c>
      <c r="K246" s="144">
        <f ca="1">SUM(DemandTotal:CustomerTotal!K246)</f>
        <v>36760.414583796592</v>
      </c>
      <c r="L246" s="144">
        <f ca="1">SUM(DemandTotal:CustomerTotal!L246)</f>
        <v>5634193.3823267817</v>
      </c>
      <c r="M246" s="144">
        <f ca="1">SUM(DemandTotal:CustomerTotal!M246)</f>
        <v>677125.61447169934</v>
      </c>
      <c r="N246" s="144">
        <f ca="1">SUM(DemandTotal:CustomerTotal!N246)</f>
        <v>0</v>
      </c>
      <c r="O246" s="144">
        <f ca="1">SUM(DemandTotal:CustomerTotal!O246)</f>
        <v>0</v>
      </c>
      <c r="P246" s="144">
        <f ca="1">SUM(DemandTotal:CustomerTotal!P246)</f>
        <v>0</v>
      </c>
      <c r="Q246" s="144">
        <f ca="1">SUM(DemandTotal:CustomerTotal!Q246)</f>
        <v>0</v>
      </c>
      <c r="R246" s="144">
        <f ca="1">SUM(DemandTotal:CustomerTotal!R246)</f>
        <v>0</v>
      </c>
      <c r="S246" s="144">
        <f ca="1">SUM(DemandTotal:CustomerTotal!S246)</f>
        <v>0</v>
      </c>
      <c r="T246" s="144">
        <f ca="1">SUM(DemandTotal:CustomerTotal!T246)</f>
        <v>0</v>
      </c>
      <c r="U246" s="144">
        <f ca="1">SUM(DemandTotal:CustomerTotal!U246)</f>
        <v>0</v>
      </c>
      <c r="V246" s="144">
        <f ca="1">SUM(DemandTotal:CustomerTotal!V246)</f>
        <v>0</v>
      </c>
      <c r="W246" s="144">
        <f ca="1">SUM(DemandTotal:CustomerTotal!W246)</f>
        <v>0</v>
      </c>
      <c r="X246" s="144">
        <f ca="1">SUM(DemandTotal:CustomerTotal!X246)</f>
        <v>0</v>
      </c>
      <c r="Y246" s="144">
        <f ca="1">SUM(DemandTotal:CustomerTotal!Y246)</f>
        <v>0</v>
      </c>
      <c r="Z246" s="144">
        <f ca="1">SUM(DemandTotal:CustomerTotal!Z246)</f>
        <v>0</v>
      </c>
      <c r="AB246" s="137" t="str">
        <f>'B - COS Results'!O213</f>
        <v xml:space="preserve">408.1Taxes other than income </v>
      </c>
    </row>
    <row r="247" spans="1:28" outlineLevel="1">
      <c r="A247" s="113" t="str">
        <f>IF(ISBLANK('Input-Accounts'!A247),"",'Input-Accounts'!A247)</f>
        <v/>
      </c>
      <c r="B247" s="133" t="str">
        <f>IF(ISBLANK('Input-Accounts'!B247),"",'Input-Accounts'!B247)</f>
        <v/>
      </c>
      <c r="D247" s="143"/>
      <c r="E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</row>
    <row r="248" spans="1:28" outlineLevel="1">
      <c r="A248" s="113">
        <f>IF(ISBLANK('Input-Accounts'!A248),"",'Input-Accounts'!A248)</f>
        <v>212</v>
      </c>
      <c r="B248" s="81" t="str">
        <f>IF(ISBLANK('Input-Accounts'!B248),"",'Input-Accounts'!B248)</f>
        <v>Income Taxes</v>
      </c>
      <c r="D248" s="143"/>
      <c r="E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</row>
    <row r="249" spans="1:28" outlineLevel="1">
      <c r="A249" s="113">
        <f>IF(ISBLANK('Input-Accounts'!A249),"",'Input-Accounts'!A249)</f>
        <v>213</v>
      </c>
      <c r="B249" s="17" t="str">
        <f>IF(ISBLANK('Input-Accounts'!B249),"",'Input-Accounts'!B249)</f>
        <v>Income Taxes - Federal</v>
      </c>
      <c r="C249" s="113">
        <f>IF(ISBLANK('Input-Accounts'!C249),"",'Input-Accounts'!C249)</f>
        <v>409.1</v>
      </c>
      <c r="D249" s="143">
        <f>IF(ISBLANK('Input-Accounts'!D249),"",'Input-Accounts'!D249)</f>
        <v>-5096067.8929358944</v>
      </c>
      <c r="E249" s="143">
        <f t="shared" ref="E249:E253" ca="1" si="40">IFERROR(IF(D249="","",IF(D249=0,0,IF(ABS(D249-SUM($G249:$Z249))&lt;Check_Limit,0,1))),1)</f>
        <v>0</v>
      </c>
      <c r="F249" s="89"/>
      <c r="G249" s="143">
        <f ca="1">SUM(DemandTotal:CustomerTotal!G249)</f>
        <v>-2195820.3562378637</v>
      </c>
      <c r="H249" s="143">
        <f ca="1">SUM(DemandTotal:CustomerTotal!H249)</f>
        <v>-1072700.9874918906</v>
      </c>
      <c r="I249" s="143">
        <f ca="1">SUM(DemandTotal:CustomerTotal!I249)</f>
        <v>-113817.21070385586</v>
      </c>
      <c r="J249" s="143">
        <f ca="1">SUM(DemandTotal:CustomerTotal!J249)</f>
        <v>-128843.06807459323</v>
      </c>
      <c r="K249" s="143">
        <f ca="1">SUM(DemandTotal:CustomerTotal!K249)</f>
        <v>-7849.16097394803</v>
      </c>
      <c r="L249" s="143">
        <f ca="1">SUM(DemandTotal:CustomerTotal!L249)</f>
        <v>-1439324.8486650598</v>
      </c>
      <c r="M249" s="143">
        <f ca="1">SUM(DemandTotal:CustomerTotal!M249)</f>
        <v>-137712.26078868232</v>
      </c>
      <c r="N249" s="143">
        <f ca="1">SUM(DemandTotal:CustomerTotal!N249)</f>
        <v>0</v>
      </c>
      <c r="O249" s="143">
        <f ca="1">SUM(DemandTotal:CustomerTotal!O249)</f>
        <v>0</v>
      </c>
      <c r="P249" s="143">
        <f ca="1">SUM(DemandTotal:CustomerTotal!P249)</f>
        <v>0</v>
      </c>
      <c r="Q249" s="143">
        <f ca="1">SUM(DemandTotal:CustomerTotal!Q249)</f>
        <v>0</v>
      </c>
      <c r="R249" s="143">
        <f ca="1">SUM(DemandTotal:CustomerTotal!R249)</f>
        <v>0</v>
      </c>
      <c r="S249" s="143">
        <f ca="1">SUM(DemandTotal:CustomerTotal!S249)</f>
        <v>0</v>
      </c>
      <c r="T249" s="143">
        <f ca="1">SUM(DemandTotal:CustomerTotal!T249)</f>
        <v>0</v>
      </c>
      <c r="U249" s="143">
        <f ca="1">SUM(DemandTotal:CustomerTotal!U249)</f>
        <v>0</v>
      </c>
      <c r="V249" s="143">
        <f ca="1">SUM(DemandTotal:CustomerTotal!V249)</f>
        <v>0</v>
      </c>
      <c r="W249" s="143">
        <f ca="1">SUM(DemandTotal:CustomerTotal!W249)</f>
        <v>0</v>
      </c>
      <c r="X249" s="143">
        <f ca="1">SUM(DemandTotal:CustomerTotal!X249)</f>
        <v>0</v>
      </c>
      <c r="Y249" s="143">
        <f ca="1">SUM(DemandTotal:CustomerTotal!Y249)</f>
        <v>0</v>
      </c>
      <c r="Z249" s="143">
        <f ca="1">SUM(DemandTotal:CustomerTotal!Z249)</f>
        <v>0</v>
      </c>
      <c r="AB249" s="137" t="str">
        <f>'B - COS Results'!O214</f>
        <v>409.1Income Taxes - federal taxes utility operating income</v>
      </c>
    </row>
    <row r="250" spans="1:28" outlineLevel="1">
      <c r="A250" s="113">
        <f>IF(ISBLANK('Input-Accounts'!A250),"",'Input-Accounts'!A250)</f>
        <v>214</v>
      </c>
      <c r="B250" s="17" t="str">
        <f>IF(ISBLANK('Input-Accounts'!B250),"",'Input-Accounts'!B250)</f>
        <v>Income Taxes - Provisions for Deferred Federal Income Taxes</v>
      </c>
      <c r="C250" s="113">
        <f>IF(ISBLANK('Input-Accounts'!C250),"",'Input-Accounts'!C250)</f>
        <v>410.1</v>
      </c>
      <c r="D250" s="143">
        <f>IF(ISBLANK('Input-Accounts'!D250),"",'Input-Accounts'!D250)</f>
        <v>43294488.670000002</v>
      </c>
      <c r="E250" s="143">
        <f t="shared" ca="1" si="40"/>
        <v>0</v>
      </c>
      <c r="F250" s="89"/>
      <c r="G250" s="143">
        <f ca="1">SUM(DemandTotal:CustomerTotal!G250)</f>
        <v>18654955.454238772</v>
      </c>
      <c r="H250" s="143">
        <f ca="1">SUM(DemandTotal:CustomerTotal!H250)</f>
        <v>9113308.8736205511</v>
      </c>
      <c r="I250" s="143">
        <f ca="1">SUM(DemandTotal:CustomerTotal!I250)</f>
        <v>966952.96114475792</v>
      </c>
      <c r="J250" s="143">
        <f ca="1">SUM(DemandTotal:CustomerTotal!J250)</f>
        <v>1094607.6206511967</v>
      </c>
      <c r="K250" s="143">
        <f ca="1">SUM(DemandTotal:CustomerTotal!K250)</f>
        <v>66683.846839376085</v>
      </c>
      <c r="L250" s="143">
        <f ca="1">SUM(DemandTotal:CustomerTotal!L250)</f>
        <v>12228022.597453803</v>
      </c>
      <c r="M250" s="143">
        <f ca="1">SUM(DemandTotal:CustomerTotal!M250)</f>
        <v>1169957.3160515374</v>
      </c>
      <c r="N250" s="143">
        <f ca="1">SUM(DemandTotal:CustomerTotal!N250)</f>
        <v>0</v>
      </c>
      <c r="O250" s="143">
        <f ca="1">SUM(DemandTotal:CustomerTotal!O250)</f>
        <v>0</v>
      </c>
      <c r="P250" s="143">
        <f ca="1">SUM(DemandTotal:CustomerTotal!P250)</f>
        <v>0</v>
      </c>
      <c r="Q250" s="143">
        <f ca="1">SUM(DemandTotal:CustomerTotal!Q250)</f>
        <v>0</v>
      </c>
      <c r="R250" s="143">
        <f ca="1">SUM(DemandTotal:CustomerTotal!R250)</f>
        <v>0</v>
      </c>
      <c r="S250" s="143">
        <f ca="1">SUM(DemandTotal:CustomerTotal!S250)</f>
        <v>0</v>
      </c>
      <c r="T250" s="143">
        <f ca="1">SUM(DemandTotal:CustomerTotal!T250)</f>
        <v>0</v>
      </c>
      <c r="U250" s="143">
        <f ca="1">SUM(DemandTotal:CustomerTotal!U250)</f>
        <v>0</v>
      </c>
      <c r="V250" s="143">
        <f ca="1">SUM(DemandTotal:CustomerTotal!V250)</f>
        <v>0</v>
      </c>
      <c r="W250" s="143">
        <f ca="1">SUM(DemandTotal:CustomerTotal!W250)</f>
        <v>0</v>
      </c>
      <c r="X250" s="143">
        <f ca="1">SUM(DemandTotal:CustomerTotal!X250)</f>
        <v>0</v>
      </c>
      <c r="Y250" s="143">
        <f ca="1">SUM(DemandTotal:CustomerTotal!Y250)</f>
        <v>0</v>
      </c>
      <c r="Z250" s="143">
        <f ca="1">SUM(DemandTotal:CustomerTotal!Z250)</f>
        <v>0</v>
      </c>
      <c r="AB250" s="137">
        <f>'B - COS Results'!D216</f>
        <v>410.1</v>
      </c>
    </row>
    <row r="251" spans="1:28" outlineLevel="1">
      <c r="A251" s="113">
        <f>IF(ISBLANK('Input-Accounts'!A251),"",'Input-Accounts'!A251)</f>
        <v>215</v>
      </c>
      <c r="B251" s="17" t="str">
        <f>IF(ISBLANK('Input-Accounts'!B251),"",'Input-Accounts'!B251)</f>
        <v>Provision for Deferred Income Tax - Credit</v>
      </c>
      <c r="C251" s="113">
        <f>IF(ISBLANK('Input-Accounts'!C251),"",'Input-Accounts'!C251)</f>
        <v>411.1</v>
      </c>
      <c r="D251" s="143">
        <f>IF(ISBLANK('Input-Accounts'!D251),"",'Input-Accounts'!D251)</f>
        <v>-38804558.600000001</v>
      </c>
      <c r="E251" s="143">
        <f t="shared" ca="1" si="40"/>
        <v>0</v>
      </c>
      <c r="F251" s="89"/>
      <c r="G251" s="143">
        <f ca="1">SUM(DemandTotal:CustomerTotal!G251)</f>
        <v>-16720310.929691318</v>
      </c>
      <c r="H251" s="143">
        <f ca="1">SUM(DemandTotal:CustomerTotal!H251)</f>
        <v>-8168197.3639142336</v>
      </c>
      <c r="I251" s="143">
        <f ca="1">SUM(DemandTotal:CustomerTotal!I251)</f>
        <v>-866673.42649979098</v>
      </c>
      <c r="J251" s="143">
        <f ca="1">SUM(DemandTotal:CustomerTotal!J251)</f>
        <v>-981089.43804199749</v>
      </c>
      <c r="K251" s="143">
        <f ca="1">SUM(DemandTotal:CustomerTotal!K251)</f>
        <v>-59768.28279635145</v>
      </c>
      <c r="L251" s="143">
        <f ca="1">SUM(DemandTotal:CustomerTotal!L251)</f>
        <v>-10959894.296518557</v>
      </c>
      <c r="M251" s="143">
        <f ca="1">SUM(DemandTotal:CustomerTotal!M251)</f>
        <v>-1048624.8625377424</v>
      </c>
      <c r="N251" s="143">
        <f ca="1">SUM(DemandTotal:CustomerTotal!N251)</f>
        <v>0</v>
      </c>
      <c r="O251" s="143">
        <f ca="1">SUM(DemandTotal:CustomerTotal!O251)</f>
        <v>0</v>
      </c>
      <c r="P251" s="143">
        <f ca="1">SUM(DemandTotal:CustomerTotal!P251)</f>
        <v>0</v>
      </c>
      <c r="Q251" s="143">
        <f ca="1">SUM(DemandTotal:CustomerTotal!Q251)</f>
        <v>0</v>
      </c>
      <c r="R251" s="143">
        <f ca="1">SUM(DemandTotal:CustomerTotal!R251)</f>
        <v>0</v>
      </c>
      <c r="S251" s="143">
        <f ca="1">SUM(DemandTotal:CustomerTotal!S251)</f>
        <v>0</v>
      </c>
      <c r="T251" s="143">
        <f ca="1">SUM(DemandTotal:CustomerTotal!T251)</f>
        <v>0</v>
      </c>
      <c r="U251" s="143">
        <f ca="1">SUM(DemandTotal:CustomerTotal!U251)</f>
        <v>0</v>
      </c>
      <c r="V251" s="143">
        <f ca="1">SUM(DemandTotal:CustomerTotal!V251)</f>
        <v>0</v>
      </c>
      <c r="W251" s="143">
        <f ca="1">SUM(DemandTotal:CustomerTotal!W251)</f>
        <v>0</v>
      </c>
      <c r="X251" s="143">
        <f ca="1">SUM(DemandTotal:CustomerTotal!X251)</f>
        <v>0</v>
      </c>
      <c r="Y251" s="143">
        <f ca="1">SUM(DemandTotal:CustomerTotal!Y251)</f>
        <v>0</v>
      </c>
      <c r="Z251" s="143">
        <f ca="1">SUM(DemandTotal:CustomerTotal!Z251)</f>
        <v>0</v>
      </c>
      <c r="AB251" s="137">
        <f>'B - COS Results'!D217</f>
        <v>411.1</v>
      </c>
    </row>
    <row r="252" spans="1:28" outlineLevel="1">
      <c r="A252" s="113">
        <f>IF(ISBLANK('Input-Accounts'!A252),"",'Input-Accounts'!A252)</f>
        <v>216</v>
      </c>
      <c r="B252" s="17" t="str">
        <f>IF(ISBLANK('Input-Accounts'!B252),"",'Input-Accounts'!B252)</f>
        <v>Investment Tax Credit Adjustments</v>
      </c>
      <c r="C252" s="113">
        <f>IF(ISBLANK('Input-Accounts'!C252),"",'Input-Accounts'!C252)</f>
        <v>411.4</v>
      </c>
      <c r="D252" s="143">
        <f>IF(ISBLANK('Input-Accounts'!D252),"",'Input-Accounts'!D252)</f>
        <v>-33270.6</v>
      </c>
      <c r="E252" s="143">
        <f t="shared" ca="1" si="40"/>
        <v>0</v>
      </c>
      <c r="F252" s="89"/>
      <c r="G252" s="143">
        <f ca="1">SUM(DemandTotal:CustomerTotal!G252)</f>
        <v>-14335.809937994964</v>
      </c>
      <c r="H252" s="143">
        <f ca="1">SUM(DemandTotal:CustomerTotal!H252)</f>
        <v>-7003.3222131753582</v>
      </c>
      <c r="I252" s="143">
        <f ca="1">SUM(DemandTotal:CustomerTotal!I252)</f>
        <v>-743.07622465016129</v>
      </c>
      <c r="J252" s="143">
        <f ca="1">SUM(DemandTotal:CustomerTotal!J252)</f>
        <v>-841.17524937701728</v>
      </c>
      <c r="K252" s="143">
        <f ca="1">SUM(DemandTotal:CustomerTotal!K252)</f>
        <v>-51.244665610093818</v>
      </c>
      <c r="L252" s="143">
        <f ca="1">SUM(DemandTotal:CustomerTotal!L252)</f>
        <v>-9396.8923326897548</v>
      </c>
      <c r="M252" s="143">
        <f ca="1">SUM(DemandTotal:CustomerTotal!M252)</f>
        <v>-899.07937650264137</v>
      </c>
      <c r="N252" s="143">
        <f ca="1">SUM(DemandTotal:CustomerTotal!N252)</f>
        <v>0</v>
      </c>
      <c r="O252" s="143">
        <f ca="1">SUM(DemandTotal:CustomerTotal!O252)</f>
        <v>0</v>
      </c>
      <c r="P252" s="143">
        <f ca="1">SUM(DemandTotal:CustomerTotal!P252)</f>
        <v>0</v>
      </c>
      <c r="Q252" s="143">
        <f ca="1">SUM(DemandTotal:CustomerTotal!Q252)</f>
        <v>0</v>
      </c>
      <c r="R252" s="143">
        <f ca="1">SUM(DemandTotal:CustomerTotal!R252)</f>
        <v>0</v>
      </c>
      <c r="S252" s="143">
        <f ca="1">SUM(DemandTotal:CustomerTotal!S252)</f>
        <v>0</v>
      </c>
      <c r="T252" s="143">
        <f ca="1">SUM(DemandTotal:CustomerTotal!T252)</f>
        <v>0</v>
      </c>
      <c r="U252" s="143">
        <f ca="1">SUM(DemandTotal:CustomerTotal!U252)</f>
        <v>0</v>
      </c>
      <c r="V252" s="143">
        <f ca="1">SUM(DemandTotal:CustomerTotal!V252)</f>
        <v>0</v>
      </c>
      <c r="W252" s="143">
        <f ca="1">SUM(DemandTotal:CustomerTotal!W252)</f>
        <v>0</v>
      </c>
      <c r="X252" s="143">
        <f ca="1">SUM(DemandTotal:CustomerTotal!X252)</f>
        <v>0</v>
      </c>
      <c r="Y252" s="143">
        <f ca="1">SUM(DemandTotal:CustomerTotal!Y252)</f>
        <v>0</v>
      </c>
      <c r="Z252" s="143">
        <f ca="1">SUM(DemandTotal:CustomerTotal!Z252)</f>
        <v>0</v>
      </c>
      <c r="AB252" s="137">
        <f>'B - COS Results'!D218</f>
        <v>411.4</v>
      </c>
    </row>
    <row r="253" spans="1:28" outlineLevel="1">
      <c r="A253" s="113">
        <f>IF(ISBLANK('Input-Accounts'!A253),"",'Input-Accounts'!A253)</f>
        <v>217</v>
      </c>
      <c r="B253" s="79" t="str">
        <f>IF(ISBLANK('Input-Accounts'!B253),"",'Input-Accounts'!B253)</f>
        <v>Subtotal - Income Taxes</v>
      </c>
      <c r="C253" s="113" t="str">
        <f>IF(ISBLANK('Input-Accounts'!C253),"",'Input-Accounts'!C253)</f>
        <v/>
      </c>
      <c r="D253" s="144">
        <f>IF(ISBLANK('Input-Accounts'!D253),"",'Input-Accounts'!D253)</f>
        <v>-639408.42293589411</v>
      </c>
      <c r="E253" s="143">
        <f t="shared" ca="1" si="40"/>
        <v>0</v>
      </c>
      <c r="G253" s="144">
        <f ca="1">SUM(DemandTotal:CustomerTotal!G253)</f>
        <v>-275511.64162840392</v>
      </c>
      <c r="H253" s="144">
        <f ca="1">SUM(DemandTotal:CustomerTotal!H253)</f>
        <v>-134592.7999987471</v>
      </c>
      <c r="I253" s="144">
        <f ca="1">SUM(DemandTotal:CustomerTotal!I253)</f>
        <v>-14280.752283539106</v>
      </c>
      <c r="J253" s="144">
        <f ca="1">SUM(DemandTotal:CustomerTotal!J253)</f>
        <v>-16166.060714771058</v>
      </c>
      <c r="K253" s="144">
        <f ca="1">SUM(DemandTotal:CustomerTotal!K253)</f>
        <v>-984.84159653349241</v>
      </c>
      <c r="L253" s="144">
        <f ca="1">SUM(DemandTotal:CustomerTotal!L253)</f>
        <v>-180593.44006250339</v>
      </c>
      <c r="M253" s="144">
        <f ca="1">SUM(DemandTotal:CustomerTotal!M253)</f>
        <v>-17278.886651390112</v>
      </c>
      <c r="N253" s="144">
        <f ca="1">SUM(DemandTotal:CustomerTotal!N253)</f>
        <v>0</v>
      </c>
      <c r="O253" s="144">
        <f ca="1">SUM(DemandTotal:CustomerTotal!O253)</f>
        <v>0</v>
      </c>
      <c r="P253" s="144">
        <f ca="1">SUM(DemandTotal:CustomerTotal!P253)</f>
        <v>0</v>
      </c>
      <c r="Q253" s="144">
        <f ca="1">SUM(DemandTotal:CustomerTotal!Q253)</f>
        <v>0</v>
      </c>
      <c r="R253" s="144">
        <f ca="1">SUM(DemandTotal:CustomerTotal!R253)</f>
        <v>0</v>
      </c>
      <c r="S253" s="144">
        <f ca="1">SUM(DemandTotal:CustomerTotal!S253)</f>
        <v>0</v>
      </c>
      <c r="T253" s="144">
        <f ca="1">SUM(DemandTotal:CustomerTotal!T253)</f>
        <v>0</v>
      </c>
      <c r="U253" s="144">
        <f ca="1">SUM(DemandTotal:CustomerTotal!U253)</f>
        <v>0</v>
      </c>
      <c r="V253" s="144">
        <f ca="1">SUM(DemandTotal:CustomerTotal!V253)</f>
        <v>0</v>
      </c>
      <c r="W253" s="144">
        <f ca="1">SUM(DemandTotal:CustomerTotal!W253)</f>
        <v>0</v>
      </c>
      <c r="X253" s="144">
        <f ca="1">SUM(DemandTotal:CustomerTotal!X253)</f>
        <v>0</v>
      </c>
      <c r="Y253" s="144">
        <f ca="1">SUM(DemandTotal:CustomerTotal!Y253)</f>
        <v>0</v>
      </c>
      <c r="Z253" s="144">
        <f ca="1">SUM(DemandTotal:CustomerTotal!Z253)</f>
        <v>0</v>
      </c>
    </row>
    <row r="254" spans="1:28" outlineLevel="1">
      <c r="A254" s="113" t="str">
        <f>IF(ISBLANK('Input-Accounts'!A254),"",'Input-Accounts'!A254)</f>
        <v/>
      </c>
      <c r="B254" s="79" t="str">
        <f>IF(ISBLANK('Input-Accounts'!B254),"",'Input-Accounts'!B254)</f>
        <v/>
      </c>
      <c r="D254" s="143"/>
      <c r="E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</row>
    <row r="255" spans="1:28">
      <c r="A255" s="113">
        <f>IF(ISBLANK('Input-Accounts'!A255),"",'Input-Accounts'!A255)</f>
        <v>218</v>
      </c>
      <c r="B255" s="127" t="str">
        <f>IF(ISBLANK('Input-Accounts'!B255),"",'Input-Accounts'!B255)</f>
        <v>Total Taxes</v>
      </c>
      <c r="C255" s="113" t="str">
        <f>IF(ISBLANK('Input-Accounts'!C255),"",'Input-Accounts'!C255)</f>
        <v/>
      </c>
      <c r="D255" s="143">
        <f>IF(ISBLANK('Input-Accounts'!D255),"",'Input-Accounts'!D255)</f>
        <v>27694764.911944531</v>
      </c>
      <c r="E255" s="143">
        <f t="shared" ref="E255" ca="1" si="41">IFERROR(IF(D255="","",IF(D255=0,0,IF(ABS(D255-SUM($G255:$Z255))&lt;Check_Limit,0,1))),1)</f>
        <v>0</v>
      </c>
      <c r="F255" s="89"/>
      <c r="G255" s="143">
        <f ca="1">SUM(DemandTotal:CustomerTotal!G255)</f>
        <v>13193615.247907855</v>
      </c>
      <c r="H255" s="143">
        <f ca="1">SUM(DemandTotal:CustomerTotal!H255)</f>
        <v>7100731.6984166708</v>
      </c>
      <c r="I255" s="143">
        <f ca="1">SUM(DemandTotal:CustomerTotal!I255)</f>
        <v>623846.02101211564</v>
      </c>
      <c r="J255" s="143">
        <f ca="1">SUM(DemandTotal:CustomerTotal!J255)</f>
        <v>627349.70153603726</v>
      </c>
      <c r="K255" s="143">
        <f ca="1">SUM(DemandTotal:CustomerTotal!K255)</f>
        <v>35775.572987263105</v>
      </c>
      <c r="L255" s="143">
        <f ca="1">SUM(DemandTotal:CustomerTotal!L255)</f>
        <v>5453599.9422642794</v>
      </c>
      <c r="M255" s="143">
        <f ca="1">SUM(DemandTotal:CustomerTotal!M255)</f>
        <v>659846.72782030934</v>
      </c>
      <c r="N255" s="143">
        <f ca="1">SUM(DemandTotal:CustomerTotal!N255)</f>
        <v>0</v>
      </c>
      <c r="O255" s="143">
        <f ca="1">SUM(DemandTotal:CustomerTotal!O255)</f>
        <v>0</v>
      </c>
      <c r="P255" s="143">
        <f ca="1">SUM(DemandTotal:CustomerTotal!P255)</f>
        <v>0</v>
      </c>
      <c r="Q255" s="143">
        <f ca="1">SUM(DemandTotal:CustomerTotal!Q255)</f>
        <v>0</v>
      </c>
      <c r="R255" s="143">
        <f ca="1">SUM(DemandTotal:CustomerTotal!R255)</f>
        <v>0</v>
      </c>
      <c r="S255" s="143">
        <f ca="1">SUM(DemandTotal:CustomerTotal!S255)</f>
        <v>0</v>
      </c>
      <c r="T255" s="143">
        <f ca="1">SUM(DemandTotal:CustomerTotal!T255)</f>
        <v>0</v>
      </c>
      <c r="U255" s="143">
        <f ca="1">SUM(DemandTotal:CustomerTotal!U255)</f>
        <v>0</v>
      </c>
      <c r="V255" s="143">
        <f ca="1">SUM(DemandTotal:CustomerTotal!V255)</f>
        <v>0</v>
      </c>
      <c r="W255" s="143">
        <f ca="1">SUM(DemandTotal:CustomerTotal!W255)</f>
        <v>0</v>
      </c>
      <c r="X255" s="143">
        <f ca="1">SUM(DemandTotal:CustomerTotal!X255)</f>
        <v>0</v>
      </c>
      <c r="Y255" s="143">
        <f ca="1">SUM(DemandTotal:CustomerTotal!Y255)</f>
        <v>0</v>
      </c>
      <c r="Z255" s="143">
        <f ca="1">SUM(DemandTotal:CustomerTotal!Z255)</f>
        <v>0</v>
      </c>
    </row>
    <row r="256" spans="1:28">
      <c r="A256" s="113" t="str">
        <f>IF(ISBLANK('Input-Accounts'!A256),"",'Input-Accounts'!A256)</f>
        <v/>
      </c>
      <c r="B256" s="79" t="str">
        <f>IF(ISBLANK('Input-Accounts'!B256),"",'Input-Accounts'!B256)</f>
        <v/>
      </c>
      <c r="D256" s="144"/>
      <c r="E256" s="143" t="str">
        <f t="shared" ref="E256:E305" si="42">IFERROR(IF(D256="","",IF(D256=0,0,IF(ABS(D256-SUM($G256:$Z256))&lt;Check_Limit,0,1))),1)</f>
        <v/>
      </c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</row>
    <row r="257" spans="1:26">
      <c r="A257" s="113">
        <f>IF(ISBLANK('Input-Accounts'!A257),"",'Input-Accounts'!A257)</f>
        <v>219</v>
      </c>
      <c r="B257" s="81" t="str">
        <f>IF(ISBLANK('Input-Accounts'!B257),"",'Input-Accounts'!B257)</f>
        <v>REVENUE REQUIREMENT AT EQUAL RATES OF RETURN</v>
      </c>
      <c r="D257" s="143"/>
      <c r="E257" s="143" t="str">
        <f t="shared" si="42"/>
        <v/>
      </c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</row>
    <row r="258" spans="1:26">
      <c r="A258" s="113">
        <f>IF(ISBLANK('Input-Accounts'!A258),"",'Input-Accounts'!A258)</f>
        <v>220</v>
      </c>
      <c r="B258" s="81" t="str">
        <f>IF(ISBLANK('Input-Accounts'!B258),"",'Input-Accounts'!B258)</f>
        <v>Test Year Expenses at Current Rates</v>
      </c>
      <c r="C258" s="113" t="str">
        <f>IF(ISBLANK('Input-Accounts'!C258),"",'Input-Accounts'!C258)</f>
        <v/>
      </c>
      <c r="D258" s="143">
        <f>IF(ISBLANK('Input-Accounts'!D258),"",'Input-Accounts'!D258)</f>
        <v>119574472.29144746</v>
      </c>
      <c r="E258" s="143">
        <f t="shared" ca="1" si="42"/>
        <v>0</v>
      </c>
      <c r="F258" s="89"/>
      <c r="G258" s="143">
        <f ca="1">SUM(DemandTotal:CustomerTotal!G258)</f>
        <v>61747950.485354334</v>
      </c>
      <c r="H258" s="143">
        <f ca="1">SUM(DemandTotal:CustomerTotal!H258)</f>
        <v>24810242.802789316</v>
      </c>
      <c r="I258" s="143">
        <f ca="1">SUM(DemandTotal:CustomerTotal!I258)</f>
        <v>2519848.8918011938</v>
      </c>
      <c r="J258" s="143">
        <f ca="1">SUM(DemandTotal:CustomerTotal!J258)</f>
        <v>2406274.6751495348</v>
      </c>
      <c r="K258" s="143">
        <f ca="1">SUM(DemandTotal:CustomerTotal!K258)</f>
        <v>149417.76558934175</v>
      </c>
      <c r="L258" s="143">
        <f ca="1">SUM(DemandTotal:CustomerTotal!L258)</f>
        <v>24903158.471743554</v>
      </c>
      <c r="M258" s="143">
        <f ca="1">SUM(DemandTotal:CustomerTotal!M258)</f>
        <v>3037579.1990201483</v>
      </c>
      <c r="N258" s="143">
        <f ca="1">SUM(DemandTotal:CustomerTotal!N258)</f>
        <v>0</v>
      </c>
      <c r="O258" s="143">
        <f ca="1">SUM(DemandTotal:CustomerTotal!O258)</f>
        <v>0</v>
      </c>
      <c r="P258" s="143">
        <f ca="1">SUM(DemandTotal:CustomerTotal!P258)</f>
        <v>0</v>
      </c>
      <c r="Q258" s="143">
        <f ca="1">SUM(DemandTotal:CustomerTotal!Q258)</f>
        <v>0</v>
      </c>
      <c r="R258" s="143">
        <f ca="1">SUM(DemandTotal:CustomerTotal!R258)</f>
        <v>0</v>
      </c>
      <c r="S258" s="143">
        <f ca="1">SUM(DemandTotal:CustomerTotal!S258)</f>
        <v>0</v>
      </c>
      <c r="T258" s="143">
        <f ca="1">SUM(DemandTotal:CustomerTotal!T258)</f>
        <v>0</v>
      </c>
      <c r="U258" s="143">
        <f ca="1">SUM(DemandTotal:CustomerTotal!U258)</f>
        <v>0</v>
      </c>
      <c r="V258" s="143">
        <f ca="1">SUM(DemandTotal:CustomerTotal!V258)</f>
        <v>0</v>
      </c>
      <c r="W258" s="143">
        <f ca="1">SUM(DemandTotal:CustomerTotal!W258)</f>
        <v>0</v>
      </c>
      <c r="X258" s="143">
        <f ca="1">SUM(DemandTotal:CustomerTotal!X258)</f>
        <v>0</v>
      </c>
      <c r="Y258" s="143">
        <f ca="1">SUM(DemandTotal:CustomerTotal!Y258)</f>
        <v>0</v>
      </c>
      <c r="Z258" s="143">
        <f ca="1">SUM(DemandTotal:CustomerTotal!Z258)</f>
        <v>0</v>
      </c>
    </row>
    <row r="259" spans="1:26">
      <c r="A259" s="113">
        <f>IF(ISBLANK('Input-Accounts'!A259),"",'Input-Accounts'!A259)</f>
        <v>221</v>
      </c>
      <c r="B259" s="81" t="str">
        <f>IF(ISBLANK('Input-Accounts'!B259),"",'Input-Accounts'!B259)</f>
        <v>Return on Rate Base</v>
      </c>
      <c r="C259" s="113" t="str">
        <f>IF(ISBLANK('Input-Accounts'!C259),"",'Input-Accounts'!C259)</f>
        <v/>
      </c>
      <c r="D259" s="143">
        <f>IF(ISBLANK('Input-Accounts'!D259),"",'Input-Accounts'!D259)</f>
        <v>48932083.641557448</v>
      </c>
      <c r="E259" s="143">
        <f t="shared" ca="1" si="42"/>
        <v>0</v>
      </c>
      <c r="F259" s="89"/>
      <c r="G259" s="143">
        <f ca="1">SUM(DemandTotal:CustomerTotal!G259)</f>
        <v>21084111.827121846</v>
      </c>
      <c r="H259" s="143">
        <f ca="1">SUM(DemandTotal:CustomerTotal!H259)</f>
        <v>10299999.047323277</v>
      </c>
      <c r="I259" s="143">
        <f ca="1">SUM(DemandTotal:CustomerTotal!I259)</f>
        <v>1092864.8108730959</v>
      </c>
      <c r="J259" s="143">
        <f ca="1">SUM(DemandTotal:CustomerTotal!J259)</f>
        <v>1237142.0310942442</v>
      </c>
      <c r="K259" s="143">
        <f ca="1">SUM(DemandTotal:CustomerTotal!K259)</f>
        <v>75367.088775578246</v>
      </c>
      <c r="L259" s="143">
        <f ca="1">SUM(DemandTotal:CustomerTotal!L259)</f>
        <v>13820295.443841858</v>
      </c>
      <c r="M259" s="143">
        <f ca="1">SUM(DemandTotal:CustomerTotal!M259)</f>
        <v>1322303.3925275342</v>
      </c>
      <c r="N259" s="143">
        <f ca="1">SUM(DemandTotal:CustomerTotal!N259)</f>
        <v>0</v>
      </c>
      <c r="O259" s="143">
        <f ca="1">SUM(DemandTotal:CustomerTotal!O259)</f>
        <v>0</v>
      </c>
      <c r="P259" s="143">
        <f ca="1">SUM(DemandTotal:CustomerTotal!P259)</f>
        <v>0</v>
      </c>
      <c r="Q259" s="143">
        <f ca="1">SUM(DemandTotal:CustomerTotal!Q259)</f>
        <v>0</v>
      </c>
      <c r="R259" s="143">
        <f ca="1">SUM(DemandTotal:CustomerTotal!R259)</f>
        <v>0</v>
      </c>
      <c r="S259" s="143">
        <f ca="1">SUM(DemandTotal:CustomerTotal!S259)</f>
        <v>0</v>
      </c>
      <c r="T259" s="143">
        <f ca="1">SUM(DemandTotal:CustomerTotal!T259)</f>
        <v>0</v>
      </c>
      <c r="U259" s="143">
        <f ca="1">SUM(DemandTotal:CustomerTotal!U259)</f>
        <v>0</v>
      </c>
      <c r="V259" s="143">
        <f ca="1">SUM(DemandTotal:CustomerTotal!V259)</f>
        <v>0</v>
      </c>
      <c r="W259" s="143">
        <f ca="1">SUM(DemandTotal:CustomerTotal!W259)</f>
        <v>0</v>
      </c>
      <c r="X259" s="143">
        <f ca="1">SUM(DemandTotal:CustomerTotal!X259)</f>
        <v>0</v>
      </c>
      <c r="Y259" s="143">
        <f ca="1">SUM(DemandTotal:CustomerTotal!Y259)</f>
        <v>0</v>
      </c>
      <c r="Z259" s="143">
        <f ca="1">SUM(DemandTotal:CustomerTotal!Z259)</f>
        <v>0</v>
      </c>
    </row>
    <row r="260" spans="1:26">
      <c r="A260" s="113">
        <f>IF(ISBLANK('Input-Accounts'!A260),"",'Input-Accounts'!A260)</f>
        <v>222</v>
      </c>
      <c r="B260" s="81" t="str">
        <f>IF(ISBLANK('Input-Accounts'!B260),"",'Input-Accounts'!B260)</f>
        <v>Gross Up Items</v>
      </c>
      <c r="C260" s="113" t="str">
        <f>IF(ISBLANK('Input-Accounts'!C260),"",'Input-Accounts'!C260)</f>
        <v/>
      </c>
      <c r="D260" s="143" t="str">
        <f>IF(ISBLANK('Input-Accounts'!D260),"",'Input-Accounts'!D260)</f>
        <v/>
      </c>
      <c r="E260" s="143" t="str">
        <f t="shared" si="42"/>
        <v/>
      </c>
      <c r="F260" s="143"/>
      <c r="G260" s="143">
        <f ca="1">SUM(DemandTotal:CustomerTotal!G260)</f>
        <v>0</v>
      </c>
      <c r="H260" s="143">
        <f ca="1">SUM(DemandTotal:CustomerTotal!H260)</f>
        <v>0</v>
      </c>
      <c r="I260" s="143">
        <f ca="1">SUM(DemandTotal:CustomerTotal!I260)</f>
        <v>0</v>
      </c>
      <c r="J260" s="143">
        <f ca="1">SUM(DemandTotal:CustomerTotal!J260)</f>
        <v>0</v>
      </c>
      <c r="K260" s="143">
        <f ca="1">SUM(DemandTotal:CustomerTotal!K260)</f>
        <v>0</v>
      </c>
      <c r="L260" s="143">
        <f ca="1">SUM(DemandTotal:CustomerTotal!L260)</f>
        <v>0</v>
      </c>
      <c r="M260" s="143">
        <f ca="1">SUM(DemandTotal:CustomerTotal!M260)</f>
        <v>0</v>
      </c>
      <c r="N260" s="143">
        <f ca="1">SUM(DemandTotal:CustomerTotal!N260)</f>
        <v>0</v>
      </c>
      <c r="O260" s="143">
        <f ca="1">SUM(DemandTotal:CustomerTotal!O260)</f>
        <v>0</v>
      </c>
      <c r="P260" s="143">
        <f ca="1">SUM(DemandTotal:CustomerTotal!P260)</f>
        <v>0</v>
      </c>
      <c r="Q260" s="143">
        <f ca="1">SUM(DemandTotal:CustomerTotal!Q260)</f>
        <v>0</v>
      </c>
      <c r="R260" s="143">
        <f ca="1">SUM(DemandTotal:CustomerTotal!R260)</f>
        <v>0</v>
      </c>
      <c r="S260" s="143">
        <f ca="1">SUM(DemandTotal:CustomerTotal!S260)</f>
        <v>0</v>
      </c>
      <c r="T260" s="143">
        <f ca="1">SUM(DemandTotal:CustomerTotal!T260)</f>
        <v>0</v>
      </c>
      <c r="U260" s="143">
        <f ca="1">SUM(DemandTotal:CustomerTotal!U260)</f>
        <v>0</v>
      </c>
      <c r="V260" s="143">
        <f ca="1">SUM(DemandTotal:CustomerTotal!V260)</f>
        <v>0</v>
      </c>
      <c r="W260" s="143">
        <f ca="1">SUM(DemandTotal:CustomerTotal!W260)</f>
        <v>0</v>
      </c>
      <c r="X260" s="143">
        <f ca="1">SUM(DemandTotal:CustomerTotal!X260)</f>
        <v>0</v>
      </c>
      <c r="Y260" s="143">
        <f ca="1">SUM(DemandTotal:CustomerTotal!Y260)</f>
        <v>0</v>
      </c>
      <c r="Z260" s="143">
        <f ca="1">SUM(DemandTotal:CustomerTotal!Z260)</f>
        <v>0</v>
      </c>
    </row>
    <row r="261" spans="1:26">
      <c r="A261" s="113">
        <f>IF(ISBLANK('Input-Accounts'!A261),"",'Input-Accounts'!A261)</f>
        <v>223</v>
      </c>
      <c r="B261" s="133" t="str">
        <f>IF(ISBLANK('Input-Accounts'!B261),"",'Input-Accounts'!B261)</f>
        <v>Federal Income Tax</v>
      </c>
      <c r="C261" s="113" t="str">
        <f>IF(ISBLANK('Input-Accounts'!C261),"",'Input-Accounts'!C261)</f>
        <v/>
      </c>
      <c r="D261" s="143">
        <f>IF(ISBLANK('Input-Accounts'!D261),"",'Input-Accounts'!D261)</f>
        <v>6081309.2879862664</v>
      </c>
      <c r="E261" s="143">
        <f t="shared" ca="1" si="42"/>
        <v>0</v>
      </c>
      <c r="F261" s="89"/>
      <c r="G261" s="143">
        <f ca="1">SUM(DemandTotal:CustomerTotal!G261)</f>
        <v>2620346.3155679372</v>
      </c>
      <c r="H261" s="143">
        <f ca="1">SUM(DemandTotal:CustomerTotal!H261)</f>
        <v>1280090.1823755458</v>
      </c>
      <c r="I261" s="143">
        <f ca="1">SUM(DemandTotal:CustomerTotal!I261)</f>
        <v>135821.90722880847</v>
      </c>
      <c r="J261" s="143">
        <f ca="1">SUM(DemandTotal:CustomerTotal!J261)</f>
        <v>153752.76841597745</v>
      </c>
      <c r="K261" s="143">
        <f ca="1">SUM(DemandTotal:CustomerTotal!K261)</f>
        <v>9366.6678970146004</v>
      </c>
      <c r="L261" s="143">
        <f ca="1">SUM(DemandTotal:CustomerTotal!L261)</f>
        <v>1717594.7719906806</v>
      </c>
      <c r="M261" s="143">
        <f ca="1">SUM(DemandTotal:CustomerTotal!M261)</f>
        <v>164336.67451030083</v>
      </c>
      <c r="N261" s="143">
        <f ca="1">SUM(DemandTotal:CustomerTotal!N261)</f>
        <v>0</v>
      </c>
      <c r="O261" s="143">
        <f ca="1">SUM(DemandTotal:CustomerTotal!O261)</f>
        <v>0</v>
      </c>
      <c r="P261" s="143">
        <f ca="1">SUM(DemandTotal:CustomerTotal!P261)</f>
        <v>0</v>
      </c>
      <c r="Q261" s="143">
        <f ca="1">SUM(DemandTotal:CustomerTotal!Q261)</f>
        <v>0</v>
      </c>
      <c r="R261" s="143">
        <f ca="1">SUM(DemandTotal:CustomerTotal!R261)</f>
        <v>0</v>
      </c>
      <c r="S261" s="143">
        <f ca="1">SUM(DemandTotal:CustomerTotal!S261)</f>
        <v>0</v>
      </c>
      <c r="T261" s="143">
        <f ca="1">SUM(DemandTotal:CustomerTotal!T261)</f>
        <v>0</v>
      </c>
      <c r="U261" s="143">
        <f ca="1">SUM(DemandTotal:CustomerTotal!U261)</f>
        <v>0</v>
      </c>
      <c r="V261" s="143">
        <f ca="1">SUM(DemandTotal:CustomerTotal!V261)</f>
        <v>0</v>
      </c>
      <c r="W261" s="143">
        <f ca="1">SUM(DemandTotal:CustomerTotal!W261)</f>
        <v>0</v>
      </c>
      <c r="X261" s="143">
        <f ca="1">SUM(DemandTotal:CustomerTotal!X261)</f>
        <v>0</v>
      </c>
      <c r="Y261" s="143">
        <f ca="1">SUM(DemandTotal:CustomerTotal!Y261)</f>
        <v>0</v>
      </c>
      <c r="Z261" s="143">
        <f ca="1">SUM(DemandTotal:CustomerTotal!Z261)</f>
        <v>0</v>
      </c>
    </row>
    <row r="262" spans="1:26">
      <c r="A262" s="113">
        <f>IF(ISBLANK('Input-Accounts'!A262),"",'Input-Accounts'!A262)</f>
        <v>224</v>
      </c>
      <c r="B262" s="133" t="str">
        <f>IF(ISBLANK('Input-Accounts'!B262),"",'Input-Accounts'!B262)</f>
        <v>State Income Tax</v>
      </c>
      <c r="C262" s="113" t="str">
        <f>IF(ISBLANK('Input-Accounts'!C262),"",'Input-Accounts'!C262)</f>
        <v/>
      </c>
      <c r="D262" s="143">
        <f>IF(ISBLANK('Input-Accounts'!D262),"",'Input-Accounts'!D262)</f>
        <v>0</v>
      </c>
      <c r="E262" s="143">
        <f t="shared" si="42"/>
        <v>0</v>
      </c>
      <c r="F262" s="89"/>
      <c r="G262" s="143">
        <f ca="1">SUM(DemandTotal:CustomerTotal!G262)</f>
        <v>0</v>
      </c>
      <c r="H262" s="143">
        <f ca="1">SUM(DemandTotal:CustomerTotal!H262)</f>
        <v>0</v>
      </c>
      <c r="I262" s="143">
        <f ca="1">SUM(DemandTotal:CustomerTotal!I262)</f>
        <v>0</v>
      </c>
      <c r="J262" s="143">
        <f ca="1">SUM(DemandTotal:CustomerTotal!J262)</f>
        <v>0</v>
      </c>
      <c r="K262" s="143">
        <f ca="1">SUM(DemandTotal:CustomerTotal!K262)</f>
        <v>0</v>
      </c>
      <c r="L262" s="143">
        <f ca="1">SUM(DemandTotal:CustomerTotal!L262)</f>
        <v>0</v>
      </c>
      <c r="M262" s="143">
        <f ca="1">SUM(DemandTotal:CustomerTotal!M262)</f>
        <v>0</v>
      </c>
      <c r="N262" s="143">
        <f ca="1">SUM(DemandTotal:CustomerTotal!N262)</f>
        <v>0</v>
      </c>
      <c r="O262" s="143">
        <f ca="1">SUM(DemandTotal:CustomerTotal!O262)</f>
        <v>0</v>
      </c>
      <c r="P262" s="143">
        <f ca="1">SUM(DemandTotal:CustomerTotal!P262)</f>
        <v>0</v>
      </c>
      <c r="Q262" s="143">
        <f ca="1">SUM(DemandTotal:CustomerTotal!Q262)</f>
        <v>0</v>
      </c>
      <c r="R262" s="143">
        <f ca="1">SUM(DemandTotal:CustomerTotal!R262)</f>
        <v>0</v>
      </c>
      <c r="S262" s="143">
        <f ca="1">SUM(DemandTotal:CustomerTotal!S262)</f>
        <v>0</v>
      </c>
      <c r="T262" s="143">
        <f ca="1">SUM(DemandTotal:CustomerTotal!T262)</f>
        <v>0</v>
      </c>
      <c r="U262" s="143">
        <f ca="1">SUM(DemandTotal:CustomerTotal!U262)</f>
        <v>0</v>
      </c>
      <c r="V262" s="143">
        <f ca="1">SUM(DemandTotal:CustomerTotal!V262)</f>
        <v>0</v>
      </c>
      <c r="W262" s="143">
        <f ca="1">SUM(DemandTotal:CustomerTotal!W262)</f>
        <v>0</v>
      </c>
      <c r="X262" s="143">
        <f ca="1">SUM(DemandTotal:CustomerTotal!X262)</f>
        <v>0</v>
      </c>
      <c r="Y262" s="143">
        <f ca="1">SUM(DemandTotal:CustomerTotal!Y262)</f>
        <v>0</v>
      </c>
      <c r="Z262" s="143">
        <f ca="1">SUM(DemandTotal:CustomerTotal!Z262)</f>
        <v>0</v>
      </c>
    </row>
    <row r="263" spans="1:26">
      <c r="A263" s="113">
        <f>IF(ISBLANK('Input-Accounts'!A263),"",'Input-Accounts'!A263)</f>
        <v>225</v>
      </c>
      <c r="B263" s="133" t="str">
        <f>IF(ISBLANK('Input-Accounts'!B263),"",'Input-Accounts'!B263)</f>
        <v>Uncollectable Account - Increase</v>
      </c>
      <c r="C263" s="113">
        <f>IF(ISBLANK('Input-Accounts'!C263),"",'Input-Accounts'!C263)</f>
        <v>904</v>
      </c>
      <c r="D263" s="143">
        <f>IF(ISBLANK('Input-Accounts'!D263),"",'Input-Accounts'!D263)</f>
        <v>204645.3009225378</v>
      </c>
      <c r="E263" s="143">
        <f t="shared" ca="1" si="42"/>
        <v>0</v>
      </c>
      <c r="F263" s="89"/>
      <c r="G263" s="143">
        <f ca="1">SUM(DemandTotal:CustomerTotal!G263)</f>
        <v>156706.07324013868</v>
      </c>
      <c r="H263" s="143">
        <f ca="1">SUM(DemandTotal:CustomerTotal!H263)</f>
        <v>41845.773482891927</v>
      </c>
      <c r="I263" s="143">
        <f ca="1">SUM(DemandTotal:CustomerTotal!I263)</f>
        <v>6093.4541995071559</v>
      </c>
      <c r="J263" s="143">
        <f ca="1">SUM(DemandTotal:CustomerTotal!J263)</f>
        <v>0</v>
      </c>
      <c r="K263" s="143">
        <f ca="1">SUM(DemandTotal:CustomerTotal!K263)</f>
        <v>0</v>
      </c>
      <c r="L263" s="143">
        <f ca="1">SUM(DemandTotal:CustomerTotal!L263)</f>
        <v>0</v>
      </c>
      <c r="M263" s="143">
        <f ca="1">SUM(DemandTotal:CustomerTotal!M263)</f>
        <v>0</v>
      </c>
      <c r="N263" s="143">
        <f ca="1">SUM(DemandTotal:CustomerTotal!N263)</f>
        <v>0</v>
      </c>
      <c r="O263" s="143">
        <f ca="1">SUM(DemandTotal:CustomerTotal!O263)</f>
        <v>0</v>
      </c>
      <c r="P263" s="143">
        <f ca="1">SUM(DemandTotal:CustomerTotal!P263)</f>
        <v>0</v>
      </c>
      <c r="Q263" s="143">
        <f ca="1">SUM(DemandTotal:CustomerTotal!Q263)</f>
        <v>0</v>
      </c>
      <c r="R263" s="143">
        <f ca="1">SUM(DemandTotal:CustomerTotal!R263)</f>
        <v>0</v>
      </c>
      <c r="S263" s="143">
        <f ca="1">SUM(DemandTotal:CustomerTotal!S263)</f>
        <v>0</v>
      </c>
      <c r="T263" s="143">
        <f ca="1">SUM(DemandTotal:CustomerTotal!T263)</f>
        <v>0</v>
      </c>
      <c r="U263" s="143">
        <f ca="1">SUM(DemandTotal:CustomerTotal!U263)</f>
        <v>0</v>
      </c>
      <c r="V263" s="143">
        <f ca="1">SUM(DemandTotal:CustomerTotal!V263)</f>
        <v>0</v>
      </c>
      <c r="W263" s="143">
        <f ca="1">SUM(DemandTotal:CustomerTotal!W263)</f>
        <v>0</v>
      </c>
      <c r="X263" s="143">
        <f ca="1">SUM(DemandTotal:CustomerTotal!X263)</f>
        <v>0</v>
      </c>
      <c r="Y263" s="143">
        <f ca="1">SUM(DemandTotal:CustomerTotal!Y263)</f>
        <v>0</v>
      </c>
      <c r="Z263" s="143">
        <f ca="1">SUM(DemandTotal:CustomerTotal!Z263)</f>
        <v>0</v>
      </c>
    </row>
    <row r="264" spans="1:26">
      <c r="A264" s="113">
        <f>IF(ISBLANK('Input-Accounts'!A264),"",'Input-Accounts'!A264)</f>
        <v>226</v>
      </c>
      <c r="B264" s="133" t="str">
        <f>IF(ISBLANK('Input-Accounts'!B264),"",'Input-Accounts'!B264)</f>
        <v>Revenue Taxes</v>
      </c>
      <c r="C264" s="113">
        <f>IF(ISBLANK('Input-Accounts'!C264),"",'Input-Accounts'!C264)</f>
        <v>408.5</v>
      </c>
      <c r="D264" s="143">
        <f>IF(ISBLANK('Input-Accounts'!D264),"",'Input-Accounts'!D264)</f>
        <v>1295089.0420000001</v>
      </c>
      <c r="E264" s="143">
        <f t="shared" ca="1" si="42"/>
        <v>0</v>
      </c>
      <c r="F264" s="89"/>
      <c r="G264" s="143">
        <f ca="1">SUM(DemandTotal:CustomerTotal!G264)</f>
        <v>636621.49898666027</v>
      </c>
      <c r="H264" s="143">
        <f ca="1">SUM(DemandTotal:CustomerTotal!H264)</f>
        <v>269846.41179260123</v>
      </c>
      <c r="I264" s="143">
        <f ca="1">SUM(DemandTotal:CustomerTotal!I264)</f>
        <v>27766.195221964641</v>
      </c>
      <c r="J264" s="143">
        <f ca="1">SUM(DemandTotal:CustomerTotal!J264)</f>
        <v>28002.168969449827</v>
      </c>
      <c r="K264" s="143">
        <f ca="1">SUM(DemandTotal:CustomerTotal!K264)</f>
        <v>1727.6265607809128</v>
      </c>
      <c r="L264" s="143">
        <f ca="1">SUM(DemandTotal:CustomerTotal!L264)</f>
        <v>297616.43727621803</v>
      </c>
      <c r="M264" s="143">
        <f ca="1">SUM(DemandTotal:CustomerTotal!M264)</f>
        <v>33508.703192324952</v>
      </c>
      <c r="N264" s="143">
        <f ca="1">SUM(DemandTotal:CustomerTotal!N264)</f>
        <v>0</v>
      </c>
      <c r="O264" s="143">
        <f ca="1">SUM(DemandTotal:CustomerTotal!O264)</f>
        <v>0</v>
      </c>
      <c r="P264" s="143">
        <f ca="1">SUM(DemandTotal:CustomerTotal!P264)</f>
        <v>0</v>
      </c>
      <c r="Q264" s="143">
        <f ca="1">SUM(DemandTotal:CustomerTotal!Q264)</f>
        <v>0</v>
      </c>
      <c r="R264" s="143">
        <f ca="1">SUM(DemandTotal:CustomerTotal!R264)</f>
        <v>0</v>
      </c>
      <c r="S264" s="143">
        <f ca="1">SUM(DemandTotal:CustomerTotal!S264)</f>
        <v>0</v>
      </c>
      <c r="T264" s="143">
        <f ca="1">SUM(DemandTotal:CustomerTotal!T264)</f>
        <v>0</v>
      </c>
      <c r="U264" s="143">
        <f ca="1">SUM(DemandTotal:CustomerTotal!U264)</f>
        <v>0</v>
      </c>
      <c r="V264" s="143">
        <f ca="1">SUM(DemandTotal:CustomerTotal!V264)</f>
        <v>0</v>
      </c>
      <c r="W264" s="143">
        <f ca="1">SUM(DemandTotal:CustomerTotal!W264)</f>
        <v>0</v>
      </c>
      <c r="X264" s="143">
        <f ca="1">SUM(DemandTotal:CustomerTotal!X264)</f>
        <v>0</v>
      </c>
      <c r="Y264" s="143">
        <f ca="1">SUM(DemandTotal:CustomerTotal!Y264)</f>
        <v>0</v>
      </c>
      <c r="Z264" s="143">
        <f ca="1">SUM(DemandTotal:CustomerTotal!Z264)</f>
        <v>0</v>
      </c>
    </row>
    <row r="265" spans="1:26" ht="15" thickBot="1">
      <c r="A265" s="113">
        <f>IF(ISBLANK('Input-Accounts'!A265),"",'Input-Accounts'!A265)</f>
        <v>227</v>
      </c>
      <c r="B265" s="81" t="str">
        <f>IF(ISBLANK('Input-Accounts'!B265),"",'Input-Accounts'!B265)</f>
        <v>TOTAL REVENUE REQUIREMENT AT EQUAL RATES OF RETURN</v>
      </c>
      <c r="C265" s="113" t="str">
        <f>IF(ISBLANK('Input-Accounts'!C265),"",'Input-Accounts'!C265)</f>
        <v/>
      </c>
      <c r="D265" s="146">
        <f>IF(ISBLANK('Input-Accounts'!D265),"",'Input-Accounts'!D265)</f>
        <v>176087599.56391373</v>
      </c>
      <c r="E265" s="143">
        <f t="shared" ca="1" si="42"/>
        <v>0</v>
      </c>
      <c r="G265" s="146">
        <f ca="1">SUM(DemandTotal:CustomerTotal!G265)</f>
        <v>86245736.200270921</v>
      </c>
      <c r="H265" s="146">
        <f ca="1">SUM(DemandTotal:CustomerTotal!H265)</f>
        <v>36702024.217763633</v>
      </c>
      <c r="I265" s="146">
        <f ca="1">SUM(DemandTotal:CustomerTotal!I265)</f>
        <v>3782395.2593245693</v>
      </c>
      <c r="J265" s="146">
        <f ca="1">SUM(DemandTotal:CustomerTotal!J265)</f>
        <v>3825171.6436292068</v>
      </c>
      <c r="K265" s="146">
        <f ca="1">SUM(DemandTotal:CustomerTotal!K265)</f>
        <v>235879.14882271554</v>
      </c>
      <c r="L265" s="146">
        <f ca="1">SUM(DemandTotal:CustomerTotal!L265)</f>
        <v>40738665.124852307</v>
      </c>
      <c r="M265" s="146">
        <f ca="1">SUM(DemandTotal:CustomerTotal!M265)</f>
        <v>4557727.9692503083</v>
      </c>
      <c r="N265" s="146">
        <f ca="1">SUM(DemandTotal:CustomerTotal!N265)</f>
        <v>0</v>
      </c>
      <c r="O265" s="146">
        <f ca="1">SUM(DemandTotal:CustomerTotal!O265)</f>
        <v>0</v>
      </c>
      <c r="P265" s="146">
        <f ca="1">SUM(DemandTotal:CustomerTotal!P265)</f>
        <v>0</v>
      </c>
      <c r="Q265" s="146">
        <f ca="1">SUM(DemandTotal:CustomerTotal!Q265)</f>
        <v>0</v>
      </c>
      <c r="R265" s="146">
        <f ca="1">SUM(DemandTotal:CustomerTotal!R265)</f>
        <v>0</v>
      </c>
      <c r="S265" s="146">
        <f ca="1">SUM(DemandTotal:CustomerTotal!S265)</f>
        <v>0</v>
      </c>
      <c r="T265" s="146">
        <f ca="1">SUM(DemandTotal:CustomerTotal!T265)</f>
        <v>0</v>
      </c>
      <c r="U265" s="146">
        <f ca="1">SUM(DemandTotal:CustomerTotal!U265)</f>
        <v>0</v>
      </c>
      <c r="V265" s="146">
        <f ca="1">SUM(DemandTotal:CustomerTotal!V265)</f>
        <v>0</v>
      </c>
      <c r="W265" s="146">
        <f ca="1">SUM(DemandTotal:CustomerTotal!W265)</f>
        <v>0</v>
      </c>
      <c r="X265" s="146">
        <f ca="1">SUM(DemandTotal:CustomerTotal!X265)</f>
        <v>0</v>
      </c>
      <c r="Y265" s="146">
        <f ca="1">SUM(DemandTotal:CustomerTotal!Y265)</f>
        <v>0</v>
      </c>
      <c r="Z265" s="146">
        <f ca="1">SUM(DemandTotal:CustomerTotal!Z265)</f>
        <v>0</v>
      </c>
    </row>
    <row r="266" spans="1:26" ht="15" thickTop="1">
      <c r="A266" s="113" t="str">
        <f>IF(ISBLANK('Input-Accounts'!A266),"",'Input-Accounts'!A266)</f>
        <v/>
      </c>
      <c r="B266" s="79" t="str">
        <f>IF(ISBLANK('Input-Accounts'!B266),"",'Input-Accounts'!B266)</f>
        <v/>
      </c>
      <c r="C266" s="113" t="str">
        <f>IF(ISBLANK('Input-Accounts'!C266),"",'Input-Accounts'!C266)</f>
        <v/>
      </c>
      <c r="D266" s="143" t="str">
        <f>IF(ISBLANK('Input-Accounts'!D266),"",'Input-Accounts'!D266)</f>
        <v/>
      </c>
      <c r="E266" s="143" t="str">
        <f t="shared" si="42"/>
        <v/>
      </c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</row>
    <row r="267" spans="1:26">
      <c r="A267" s="113" t="str">
        <f>IF(ISBLANK('Input-Accounts'!A267),"",'Input-Accounts'!A267)</f>
        <v/>
      </c>
      <c r="B267" s="127" t="str">
        <f>IF(ISBLANK('Input-Accounts'!B267),"",'Input-Accounts'!B267)</f>
        <v/>
      </c>
      <c r="C267" s="113" t="str">
        <f>IF(ISBLANK('Input-Accounts'!C268),"",'Input-Accounts'!C268)</f>
        <v/>
      </c>
      <c r="D267" s="79" t="str">
        <f>IF(ISBLANK('Input-Accounts'!D267),"",'Input-Accounts'!D267)</f>
        <v/>
      </c>
      <c r="E267" s="79" t="str">
        <f t="shared" si="42"/>
        <v/>
      </c>
    </row>
    <row r="268" spans="1:26">
      <c r="A268" s="113">
        <f>IF(ISBLANK('Input-Accounts'!A268),"",'Input-Accounts'!A268)</f>
        <v>228</v>
      </c>
      <c r="B268" s="127" t="str">
        <f>IF(ISBLANK('Input-Accounts'!B268),"",'Input-Accounts'!B268)</f>
        <v>INTERNAL ALLOCATION FACTORS</v>
      </c>
      <c r="C268" s="113" t="str">
        <f>IF(ISBLANK('Input-Accounts'!C269),"",'Input-Accounts'!C269)</f>
        <v/>
      </c>
      <c r="D268" s="143" t="str">
        <f>IF(ISBLANK('Input-Accounts'!D268),"",'Input-Accounts'!D268)</f>
        <v/>
      </c>
      <c r="E268" s="143" t="str">
        <f t="shared" si="42"/>
        <v/>
      </c>
    </row>
    <row r="269" spans="1:26" outlineLevel="1">
      <c r="A269" s="113" t="str">
        <f>IF(ISBLANK('Input-Accounts'!A269),"",'Input-Accounts'!A269)</f>
        <v/>
      </c>
      <c r="B269" s="79" t="str">
        <f>IF(ISBLANK('Input-Accounts'!B269),"",'Input-Accounts'!B269)</f>
        <v/>
      </c>
      <c r="C269" s="113" t="str">
        <f>IF(ISBLANK('Input-Accounts'!C270),"",'Input-Accounts'!C270)</f>
        <v/>
      </c>
      <c r="D269" s="31"/>
      <c r="E269" s="143" t="str">
        <f t="shared" si="42"/>
        <v/>
      </c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26" outlineLevel="1">
      <c r="A270" s="113">
        <f>IF(ISBLANK('Input-Accounts'!A270),"",'Input-Accounts'!A270)</f>
        <v>229</v>
      </c>
      <c r="B270" s="79" t="str">
        <f>IF(ISBLANK('Input-Accounts'!B270),"",'Input-Accounts'!B270)</f>
        <v>INT_T&amp;D_PLANT</v>
      </c>
      <c r="C270" s="113" t="str">
        <f>IF(ISBLANK('Input-Accounts'!C272),"",'Input-Accounts'!C272)</f>
        <v/>
      </c>
      <c r="D270" s="31">
        <f>D$26+D$48</f>
        <v>1022109660.0185459</v>
      </c>
      <c r="E270" s="143">
        <f t="shared" ca="1" si="42"/>
        <v>0</v>
      </c>
      <c r="G270" s="31">
        <f t="shared" ref="G270:M270" ca="1" si="43">G$26+G$48</f>
        <v>489814290.04802638</v>
      </c>
      <c r="H270" s="31">
        <f t="shared" ca="1" si="43"/>
        <v>204089963.01772487</v>
      </c>
      <c r="I270" s="31">
        <f t="shared" ca="1" si="43"/>
        <v>20616303.261690598</v>
      </c>
      <c r="J270" s="31">
        <f t="shared" ca="1" si="43"/>
        <v>23069386.859400447</v>
      </c>
      <c r="K270" s="31">
        <f t="shared" ca="1" si="43"/>
        <v>1389697.7838631822</v>
      </c>
      <c r="L270" s="31">
        <f t="shared" ca="1" si="43"/>
        <v>258174359.6028758</v>
      </c>
      <c r="M270" s="31">
        <f t="shared" ca="1" si="43"/>
        <v>24955659.444964748</v>
      </c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outlineLevel="1">
      <c r="A271" s="113">
        <f>IF(ISBLANK('Input-Accounts'!A271),"",'Input-Accounts'!A271)</f>
        <v>230</v>
      </c>
      <c r="B271" s="79" t="str">
        <f>IF(ISBLANK('Input-Accounts'!B271),"",'Input-Accounts'!B271)</f>
        <v>INT_TOTAL_PLANT</v>
      </c>
      <c r="C271" s="113" t="str">
        <f>IF(ISBLANK('Input-Accounts'!C273),"",'Input-Accounts'!C273)</f>
        <v/>
      </c>
      <c r="D271" s="31">
        <f>D$63</f>
        <v>1141765084.1656132</v>
      </c>
      <c r="E271" s="143">
        <f t="shared" ca="1" si="42"/>
        <v>0</v>
      </c>
      <c r="G271" s="31">
        <f t="shared" ref="G271:M271" ca="1" si="44">G$63</f>
        <v>554197256.92175078</v>
      </c>
      <c r="H271" s="31">
        <f t="shared" ca="1" si="44"/>
        <v>226263031.46790686</v>
      </c>
      <c r="I271" s="31">
        <f t="shared" ca="1" si="44"/>
        <v>22671803.374001738</v>
      </c>
      <c r="J271" s="31">
        <f t="shared" ca="1" si="44"/>
        <v>25335708.314888105</v>
      </c>
      <c r="K271" s="31">
        <f t="shared" ca="1" si="44"/>
        <v>1527496.4371893229</v>
      </c>
      <c r="L271" s="31">
        <f t="shared" ca="1" si="44"/>
        <v>284191271.56489527</v>
      </c>
      <c r="M271" s="31">
        <f t="shared" ca="1" si="44"/>
        <v>27578516.084980942</v>
      </c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outlineLevel="1">
      <c r="A272" s="113">
        <f>IF(ISBLANK('Input-Accounts'!A272),"",'Input-Accounts'!A272)</f>
        <v>231</v>
      </c>
      <c r="B272" s="79" t="str">
        <f>IF(ISBLANK('Input-Accounts'!B272),"",'Input-Accounts'!B272)</f>
        <v>INT_INTANGIBLE</v>
      </c>
      <c r="C272" s="113" t="str">
        <f>IF(ISBLANK('Input-Accounts'!C274),"",'Input-Accounts'!C274)</f>
        <v/>
      </c>
      <c r="D272" s="31">
        <f>D$16</f>
        <v>57258914.677067004</v>
      </c>
      <c r="E272" s="143">
        <f t="shared" ca="1" si="42"/>
        <v>0</v>
      </c>
      <c r="G272" s="31">
        <f t="shared" ref="G272:M272" ca="1" si="45">G$16</f>
        <v>34481378.83182247</v>
      </c>
      <c r="H272" s="31">
        <f t="shared" ca="1" si="45"/>
        <v>9714032.1957585998</v>
      </c>
      <c r="I272" s="31">
        <f t="shared" ca="1" si="45"/>
        <v>796941.06329370732</v>
      </c>
      <c r="J272" s="31">
        <f t="shared" ca="1" si="45"/>
        <v>858009.53755357233</v>
      </c>
      <c r="K272" s="31">
        <f t="shared" ca="1" si="45"/>
        <v>52962.070400504417</v>
      </c>
      <c r="L272" s="31">
        <f t="shared" ca="1" si="45"/>
        <v>10256197.134630304</v>
      </c>
      <c r="M272" s="31">
        <f t="shared" ca="1" si="45"/>
        <v>1099393.8436078527</v>
      </c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outlineLevel="1">
      <c r="A273" s="113">
        <f>IF(ISBLANK('Input-Accounts'!A273),"",'Input-Accounts'!A273)</f>
        <v>232</v>
      </c>
      <c r="B273" s="79" t="str">
        <f>IF(ISBLANK('Input-Accounts'!B273),"",'Input-Accounts'!B273)</f>
        <v>INT_DISTPT</v>
      </c>
      <c r="C273" s="113" t="str">
        <f>IF(ISBLANK('Input-Accounts'!C275),"",'Input-Accounts'!C275)</f>
        <v/>
      </c>
      <c r="D273" s="31">
        <f>D$48</f>
        <v>1003185858.9585459</v>
      </c>
      <c r="E273" s="143">
        <f t="shared" ca="1" si="42"/>
        <v>0</v>
      </c>
      <c r="G273" s="31">
        <f t="shared" ref="G273:M273" ca="1" si="46">G$48</f>
        <v>486371877.59112215</v>
      </c>
      <c r="H273" s="31">
        <f t="shared" ca="1" si="46"/>
        <v>201728318.49339589</v>
      </c>
      <c r="I273" s="31">
        <f t="shared" ca="1" si="46"/>
        <v>20359677.113290273</v>
      </c>
      <c r="J273" s="31">
        <f t="shared" ca="1" si="46"/>
        <v>22746769.955758899</v>
      </c>
      <c r="K273" s="31">
        <f t="shared" ca="1" si="46"/>
        <v>1357819.9735212917</v>
      </c>
      <c r="L273" s="31">
        <f t="shared" ca="1" si="46"/>
        <v>248316818.77424315</v>
      </c>
      <c r="M273" s="31">
        <f t="shared" ca="1" si="46"/>
        <v>22304577.057214361</v>
      </c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outlineLevel="1">
      <c r="A274" s="113">
        <f>IF(ISBLANK('Input-Accounts'!A274),"",'Input-Accounts'!A274)</f>
        <v>233</v>
      </c>
      <c r="B274" s="79" t="str">
        <f>IF(ISBLANK('Input-Accounts'!B274),"",'Input-Accounts'!B274)</f>
        <v>INT_TRANS-MAIN</v>
      </c>
      <c r="C274" s="113" t="str">
        <f>IF(ISBLANK('Input-Accounts'!C276),"",'Input-Accounts'!C276)</f>
        <v/>
      </c>
      <c r="D274" s="31">
        <f>SUM(D$21:D$22)</f>
        <v>17254526.629999999</v>
      </c>
      <c r="E274" s="143">
        <f t="shared" ca="1" si="42"/>
        <v>0</v>
      </c>
      <c r="G274" s="31">
        <f t="shared" ref="G274:M274" ca="1" si="47">SUM(G$21:G$22)</f>
        <v>3133262.5859128986</v>
      </c>
      <c r="H274" s="31">
        <f t="shared" ca="1" si="47"/>
        <v>2149554.279721796</v>
      </c>
      <c r="I274" s="31">
        <f t="shared" ca="1" si="47"/>
        <v>233579.53743659853</v>
      </c>
      <c r="J274" s="31">
        <f t="shared" ca="1" si="47"/>
        <v>293643.91583459021</v>
      </c>
      <c r="K274" s="31">
        <f t="shared" ca="1" si="47"/>
        <v>29014.986354917226</v>
      </c>
      <c r="L274" s="31">
        <f t="shared" ca="1" si="47"/>
        <v>8972272.8621659242</v>
      </c>
      <c r="M274" s="31">
        <f t="shared" ca="1" si="47"/>
        <v>2443198.462573274</v>
      </c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outlineLevel="1">
      <c r="A275" s="113">
        <f>IF(ISBLANK('Input-Accounts'!A275),"",'Input-Accounts'!A275)</f>
        <v>234</v>
      </c>
      <c r="B275" s="79" t="str">
        <f>IF(ISBLANK('Input-Accounts'!B275),"",'Input-Accounts'!B275)</f>
        <v>INT_MAIN-SERVICE</v>
      </c>
      <c r="C275" s="113" t="str">
        <f>IF(ISBLANK('Input-Accounts'!C277),"",'Input-Accounts'!C277)</f>
        <v/>
      </c>
      <c r="D275" s="31">
        <f>SUM(D$31:D$39,D$43:D$44)</f>
        <v>849500477.76854599</v>
      </c>
      <c r="E275" s="143">
        <f t="shared" ca="1" si="42"/>
        <v>0</v>
      </c>
      <c r="G275" s="31">
        <f t="shared" ref="G275:M275" ca="1" si="48">SUM(G$31:G$39,G$43:G$44)</f>
        <v>415193730.65012538</v>
      </c>
      <c r="H275" s="31">
        <f t="shared" ca="1" si="48"/>
        <v>166931088.41705662</v>
      </c>
      <c r="I275" s="31">
        <f t="shared" ca="1" si="48"/>
        <v>16312738.603481423</v>
      </c>
      <c r="J275" s="31">
        <f t="shared" ca="1" si="48"/>
        <v>19992793.139910031</v>
      </c>
      <c r="K275" s="31">
        <f t="shared" ca="1" si="48"/>
        <v>1094142.8482839603</v>
      </c>
      <c r="L275" s="31">
        <f t="shared" ca="1" si="48"/>
        <v>215990581.06968856</v>
      </c>
      <c r="M275" s="31">
        <f t="shared" ca="1" si="48"/>
        <v>13985403.039999999</v>
      </c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outlineLevel="1">
      <c r="A276" s="113">
        <f>IF(ISBLANK('Input-Accounts'!A276),"",'Input-Accounts'!A276)</f>
        <v>235</v>
      </c>
      <c r="B276" s="79" t="str">
        <f>IF(ISBLANK('Input-Accounts'!B276),"",'Input-Accounts'!B276)</f>
        <v>INT_DIST-MAINS</v>
      </c>
      <c r="C276" s="113" t="str">
        <f>IF(ISBLANK('Input-Accounts'!C278),"",'Input-Accounts'!C278)</f>
        <v/>
      </c>
      <c r="D276" s="31">
        <f>SUM(D$31:D$39)</f>
        <v>603790907.40854597</v>
      </c>
      <c r="E276" s="143">
        <f t="shared" ca="1" si="42"/>
        <v>0</v>
      </c>
      <c r="G276" s="31">
        <f t="shared" ref="G276:M276" ca="1" si="49">SUM(G$31:G$39)</f>
        <v>199893301.02738094</v>
      </c>
      <c r="H276" s="31">
        <f t="shared" ca="1" si="49"/>
        <v>137816746.84159741</v>
      </c>
      <c r="I276" s="31">
        <f t="shared" ca="1" si="49"/>
        <v>15507335.727135647</v>
      </c>
      <c r="J276" s="31">
        <f t="shared" ca="1" si="49"/>
        <v>19831712.564640876</v>
      </c>
      <c r="K276" s="31">
        <f t="shared" ca="1" si="49"/>
        <v>1086273.2027631216</v>
      </c>
      <c r="L276" s="31">
        <f t="shared" ca="1" si="49"/>
        <v>215692376.79502797</v>
      </c>
      <c r="M276" s="31">
        <f t="shared" ca="1" si="49"/>
        <v>13963161.25</v>
      </c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outlineLevel="1">
      <c r="A277" s="113">
        <f>IF(ISBLANK('Input-Accounts'!A277),"",'Input-Accounts'!A277)</f>
        <v>236</v>
      </c>
      <c r="B277" s="79" t="str">
        <f>IF(ISBLANK('Input-Accounts'!B277),"",'Input-Accounts'!B277)</f>
        <v>INT_SERVICES</v>
      </c>
      <c r="C277" s="113" t="str">
        <f>IF(ISBLANK('Input-Accounts'!C279),"",'Input-Accounts'!C279)</f>
        <v/>
      </c>
      <c r="D277" s="31">
        <f>SUM(D$43:D$44)</f>
        <v>245709570.36000001</v>
      </c>
      <c r="E277" s="143">
        <f t="shared" ca="1" si="42"/>
        <v>0</v>
      </c>
      <c r="G277" s="31">
        <f t="shared" ref="G277:M277" ca="1" si="50">SUM(G$43:G$44)</f>
        <v>215300429.62274444</v>
      </c>
      <c r="H277" s="31">
        <f t="shared" ca="1" si="50"/>
        <v>29114341.575459227</v>
      </c>
      <c r="I277" s="31">
        <f t="shared" ca="1" si="50"/>
        <v>805402.87634577614</v>
      </c>
      <c r="J277" s="31">
        <f t="shared" ca="1" si="50"/>
        <v>161080.57526915523</v>
      </c>
      <c r="K277" s="31">
        <f t="shared" ca="1" si="50"/>
        <v>7869.6455208385751</v>
      </c>
      <c r="L277" s="31">
        <f t="shared" ca="1" si="50"/>
        <v>298204.27466059296</v>
      </c>
      <c r="M277" s="31">
        <f t="shared" ca="1" si="50"/>
        <v>22241.79</v>
      </c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outlineLevel="1">
      <c r="A278" s="113">
        <f>IF(ISBLANK('Input-Accounts'!A278),"",'Input-Accounts'!A278)</f>
        <v>237</v>
      </c>
      <c r="B278" s="79" t="str">
        <f>IF(ISBLANK('Input-Accounts'!B278),"",'Input-Accounts'!B278)</f>
        <v>INT_OM</v>
      </c>
      <c r="C278" s="113" t="str">
        <f>IF(ISBLANK('Input-Accounts'!C280),"",'Input-Accounts'!C280)</f>
        <v/>
      </c>
      <c r="D278" s="31">
        <f>SUM(D$177,D$152)</f>
        <v>32837871.513558179</v>
      </c>
      <c r="E278" s="143">
        <f t="shared" ca="1" si="42"/>
        <v>0</v>
      </c>
      <c r="G278" s="31">
        <f t="shared" ref="G278:M278" ca="1" si="51">SUM(G$177,G$152)</f>
        <v>17169983.871571377</v>
      </c>
      <c r="H278" s="31">
        <f t="shared" ca="1" si="51"/>
        <v>6378940.944960244</v>
      </c>
      <c r="I278" s="31">
        <f t="shared" ca="1" si="51"/>
        <v>724047.25604493718</v>
      </c>
      <c r="J278" s="31">
        <f t="shared" ca="1" si="51"/>
        <v>622996.00157520745</v>
      </c>
      <c r="K278" s="31">
        <f t="shared" ca="1" si="51"/>
        <v>40700.54500783507</v>
      </c>
      <c r="L278" s="31">
        <f t="shared" ca="1" si="51"/>
        <v>6940802.3810345344</v>
      </c>
      <c r="M278" s="31">
        <f t="shared" ca="1" si="51"/>
        <v>960400.51336405135</v>
      </c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outlineLevel="1">
      <c r="A279" s="113">
        <f>IF(ISBLANK('Input-Accounts'!A279),"",'Input-Accounts'!A279)</f>
        <v>238</v>
      </c>
      <c r="B279" s="79" t="str">
        <f>IF(ISBLANK('Input-Accounts'!B279),"",'Input-Accounts'!B279)</f>
        <v>INT_871-881</v>
      </c>
      <c r="C279" s="113" t="str">
        <f>IF(ISBLANK('Input-Accounts'!C281),"",'Input-Accounts'!C281)</f>
        <v/>
      </c>
      <c r="D279" s="31">
        <f>SUM(D$127:D$136)</f>
        <v>11115645.496861935</v>
      </c>
      <c r="E279" s="143">
        <f t="shared" ca="1" si="42"/>
        <v>0</v>
      </c>
      <c r="G279" s="31">
        <f t="shared" ref="G279:M279" ca="1" si="52">SUM(G$127:G$136)</f>
        <v>4893421.2498565186</v>
      </c>
      <c r="H279" s="31">
        <f t="shared" ca="1" si="52"/>
        <v>2299916.7196235382</v>
      </c>
      <c r="I279" s="31">
        <f t="shared" ca="1" si="52"/>
        <v>255047.11327247819</v>
      </c>
      <c r="J279" s="31">
        <f t="shared" ca="1" si="52"/>
        <v>255138.36817241352</v>
      </c>
      <c r="K279" s="31">
        <f t="shared" ca="1" si="52"/>
        <v>16161.182403078446</v>
      </c>
      <c r="L279" s="31">
        <f t="shared" ca="1" si="52"/>
        <v>2965836.663792036</v>
      </c>
      <c r="M279" s="31">
        <f t="shared" ca="1" si="52"/>
        <v>430124.19974187238</v>
      </c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outlineLevel="1">
      <c r="A280" s="113">
        <f>IF(ISBLANK('Input-Accounts'!A280),"",'Input-Accounts'!A280)</f>
        <v>239</v>
      </c>
      <c r="B280" s="79" t="str">
        <f>IF(ISBLANK('Input-Accounts'!B280),"",'Input-Accounts'!B280)</f>
        <v>INT_886-894</v>
      </c>
      <c r="C280" s="113" t="str">
        <f>IF(ISBLANK('Input-Accounts'!C282),"",'Input-Accounts'!C282)</f>
        <v/>
      </c>
      <c r="D280" s="31">
        <f>SUM(D$141:D$149)</f>
        <v>10118973.274828851</v>
      </c>
      <c r="E280" s="143">
        <f t="shared" ca="1" si="42"/>
        <v>0</v>
      </c>
      <c r="G280" s="31">
        <f t="shared" ref="G280:M280" ca="1" si="53">SUM(G$141:G$149)</f>
        <v>4394673.6909295209</v>
      </c>
      <c r="H280" s="31">
        <f t="shared" ca="1" si="53"/>
        <v>2155294.9013282633</v>
      </c>
      <c r="I280" s="31">
        <f t="shared" ca="1" si="53"/>
        <v>236417.56460036186</v>
      </c>
      <c r="J280" s="31">
        <f t="shared" ca="1" si="53"/>
        <v>240844.04451124085</v>
      </c>
      <c r="K280" s="31">
        <f t="shared" ca="1" si="53"/>
        <v>15319.914681401886</v>
      </c>
      <c r="L280" s="31">
        <f t="shared" ca="1" si="53"/>
        <v>2731763.6550052608</v>
      </c>
      <c r="M280" s="31">
        <f t="shared" ca="1" si="53"/>
        <v>344659.50377280288</v>
      </c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outlineLevel="1">
      <c r="A281" s="113">
        <f>IF(ISBLANK('Input-Accounts'!A281),"",'Input-Accounts'!A281)</f>
        <v>240</v>
      </c>
      <c r="B281" s="79" t="str">
        <f>IF(ISBLANK('Input-Accounts'!B281),"",'Input-Accounts'!B281)</f>
        <v>INT_MTR_REG</v>
      </c>
      <c r="C281" s="113" t="str">
        <f>IF(ISBLANK('Input-Accounts'!C283),"",'Input-Accounts'!C283)</f>
        <v/>
      </c>
      <c r="D281" s="31">
        <f>SUM(D$45:D$46)</f>
        <v>94922951.719999999</v>
      </c>
      <c r="E281" s="143">
        <f t="shared" ca="1" si="42"/>
        <v>0</v>
      </c>
      <c r="G281" s="31">
        <f t="shared" ref="G281:M281" ca="1" si="54">SUM(G$45:G$46)</f>
        <v>61715942.382582426</v>
      </c>
      <c r="H281" s="31">
        <f t="shared" ca="1" si="54"/>
        <v>24217643.635758858</v>
      </c>
      <c r="I281" s="31">
        <f t="shared" ca="1" si="54"/>
        <v>2544142.6442148071</v>
      </c>
      <c r="J281" s="31">
        <f t="shared" ca="1" si="54"/>
        <v>1620038.8184263185</v>
      </c>
      <c r="K281" s="31">
        <f t="shared" ca="1" si="54"/>
        <v>165053.56669112621</v>
      </c>
      <c r="L281" s="31">
        <f t="shared" ca="1" si="54"/>
        <v>4365894.8602395449</v>
      </c>
      <c r="M281" s="31">
        <f t="shared" ca="1" si="54"/>
        <v>294235.812086933</v>
      </c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outlineLevel="1">
      <c r="A282" s="113">
        <f>IF(ISBLANK('Input-Accounts'!A282),"",'Input-Accounts'!A282)</f>
        <v>241</v>
      </c>
      <c r="B282" s="79" t="str">
        <f>IF(ISBLANK('Input-Accounts'!B282),"",'Input-Accounts'!B282)</f>
        <v>INT_LABOR</v>
      </c>
      <c r="C282" s="113" t="str">
        <f>IF(ISBLANK('Input-Accounts'!C284),"",'Input-Accounts'!C284)</f>
        <v/>
      </c>
      <c r="D282" s="31">
        <f>SUMPRODUCT('Input-Accounts'!$L$120:$L$174,D$120:D$174)</f>
        <v>19093536.092138007</v>
      </c>
      <c r="E282" s="143">
        <f t="shared" ca="1" si="42"/>
        <v>0</v>
      </c>
      <c r="G282" s="31">
        <f ca="1">SUMPRODUCT('Input-Accounts'!$L$120:$L$174,G$120:G$174)</f>
        <v>10304206.628686344</v>
      </c>
      <c r="H282" s="31">
        <f ca="1">SUMPRODUCT('Input-Accounts'!$L$120:$L$174,H$120:H$174)</f>
        <v>3680870.7137935064</v>
      </c>
      <c r="I282" s="31">
        <f ca="1">SUMPRODUCT('Input-Accounts'!$L$120:$L$174,I$120:I$174)</f>
        <v>420132.5364801042</v>
      </c>
      <c r="J282" s="31">
        <f ca="1">SUMPRODUCT('Input-Accounts'!$L$120:$L$174,J$120:J$174)</f>
        <v>356588.75870292471</v>
      </c>
      <c r="K282" s="31">
        <f ca="1">SUMPRODUCT('Input-Accounts'!$L$120:$L$174,K$120:K$174)</f>
        <v>24087.278335001087</v>
      </c>
      <c r="L282" s="31">
        <f ca="1">SUMPRODUCT('Input-Accounts'!$L$120:$L$174,L$120:L$174)</f>
        <v>3755560.6090235193</v>
      </c>
      <c r="M282" s="31">
        <f ca="1">SUMPRODUCT('Input-Accounts'!$L$120:$L$174,M$120:M$174)</f>
        <v>552089.56711661222</v>
      </c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outlineLevel="1">
      <c r="A283" s="113">
        <f>IF(ISBLANK('Input-Accounts'!A283),"",'Input-Accounts'!A283)</f>
        <v>242</v>
      </c>
      <c r="B283" s="79" t="str">
        <f>IF(ISBLANK('Input-Accounts'!B283),"",'Input-Accounts'!B283)</f>
        <v>INT_PLANT_LABOR</v>
      </c>
      <c r="C283" s="113" t="str">
        <f>IF(ISBLANK('Input-Accounts'!C285),"",'Input-Accounts'!C285)</f>
        <v/>
      </c>
      <c r="D283" s="31">
        <f>IF($D$271=0,D$282/$D$282,IF($D$282=0,D$271/$D$271,0.5*(D$271/$D$271)+0.5*(D$282/$D$282)))</f>
        <v>1</v>
      </c>
      <c r="E283" s="143">
        <f t="shared" ca="1" si="42"/>
        <v>0</v>
      </c>
      <c r="G283" s="31">
        <f t="shared" ref="G283:M283" ca="1" si="55">IF($D$271=0,G$282/$D$282,IF($D$282=0,G$271/$D$271,0.5*(G$271/$D$271)+0.5*(G$282/$D$282)))</f>
        <v>0.51252815350411129</v>
      </c>
      <c r="H283" s="31">
        <f t="shared" ca="1" si="55"/>
        <v>0.1954752498336641</v>
      </c>
      <c r="I283" s="31">
        <f t="shared" ca="1" si="55"/>
        <v>2.093035834433269E-2</v>
      </c>
      <c r="J283" s="31">
        <f t="shared" ca="1" si="55"/>
        <v>2.0432918653776999E-2</v>
      </c>
      <c r="K283" s="31">
        <f t="shared" ca="1" si="55"/>
        <v>1.2996893702724292E-3</v>
      </c>
      <c r="L283" s="31">
        <f t="shared" ca="1" si="55"/>
        <v>0.22279898993719821</v>
      </c>
      <c r="M283" s="31">
        <f t="shared" ca="1" si="55"/>
        <v>2.65346403566444E-2</v>
      </c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outlineLevel="1">
      <c r="A284" s="113">
        <f>IF(ISBLANK('Input-Accounts'!A284),"",'Input-Accounts'!A284)</f>
        <v>243</v>
      </c>
      <c r="B284" s="79" t="str">
        <f>IF(ISBLANK('Input-Accounts'!B284),"",'Input-Accounts'!B284)</f>
        <v>INT_RATEBASE</v>
      </c>
      <c r="C284" s="113" t="str">
        <f>IF(ISBLANK('Input-Accounts'!C286),"",'Input-Accounts'!C286)</f>
        <v/>
      </c>
      <c r="D284" s="31">
        <f>D$116</f>
        <v>619864245.4942106</v>
      </c>
      <c r="E284" s="143">
        <f t="shared" ca="1" si="42"/>
        <v>0</v>
      </c>
      <c r="G284" s="31">
        <f t="shared" ref="G284:M284" ca="1" si="56">G$116</f>
        <v>267090344.35097826</v>
      </c>
      <c r="H284" s="31">
        <f t="shared" ca="1" si="56"/>
        <v>130478832.35116857</v>
      </c>
      <c r="I284" s="31">
        <f t="shared" ca="1" si="56"/>
        <v>13844246.371795483</v>
      </c>
      <c r="J284" s="31">
        <f t="shared" ca="1" si="56"/>
        <v>15671928.407768102</v>
      </c>
      <c r="K284" s="31">
        <f t="shared" ca="1" si="56"/>
        <v>954738.89812639193</v>
      </c>
      <c r="L284" s="31">
        <f t="shared" ca="1" si="56"/>
        <v>175073415.44165325</v>
      </c>
      <c r="M284" s="31">
        <f t="shared" ca="1" si="56"/>
        <v>16750739.672720514</v>
      </c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outlineLevel="1">
      <c r="A285" s="113">
        <f>IF(ISBLANK('Input-Accounts'!A285),"",'Input-Accounts'!A285)</f>
        <v>244</v>
      </c>
      <c r="B285" s="79" t="str">
        <f>IF(ISBLANK('Input-Accounts'!B285),"",'Input-Accounts'!B285)</f>
        <v>INT_Income_before_tax</v>
      </c>
      <c r="C285" s="113" t="str">
        <f>IF(ISBLANK('Input-Accounts'!C287),"",'Input-Accounts'!C287)</f>
        <v/>
      </c>
      <c r="D285" s="31">
        <f>D$313-D$240-D$193</f>
        <v>53749542.225365497</v>
      </c>
      <c r="E285" s="143">
        <f ca="1">IFERROR(IF(D285="","",IF(D285=0,0,IF(ABS(D285-SUM($G285:$Z285))&lt;Check_Limit,0,1))),1)</f>
        <v>0</v>
      </c>
      <c r="G285" s="31">
        <f t="shared" ref="G285:M285" ca="1" si="57">G$313-G$240-G$193</f>
        <v>19574954.203090418</v>
      </c>
      <c r="H285" s="31">
        <f t="shared" ca="1" si="57"/>
        <v>21183870.031407196</v>
      </c>
      <c r="I285" s="31">
        <f t="shared" ca="1" si="57"/>
        <v>1439853.4057950329</v>
      </c>
      <c r="J285" s="31">
        <f t="shared" ca="1" si="57"/>
        <v>1596128.7255605776</v>
      </c>
      <c r="K285" s="31">
        <f t="shared" ca="1" si="57"/>
        <v>75372.19967795015</v>
      </c>
      <c r="L285" s="31">
        <f t="shared" ca="1" si="57"/>
        <v>8842556.9576055091</v>
      </c>
      <c r="M285" s="31">
        <f t="shared" ca="1" si="57"/>
        <v>1036806.702228802</v>
      </c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outlineLevel="1">
      <c r="A286" s="113">
        <f>IF(ISBLANK('Input-Accounts'!A286),"",'Input-Accounts'!A286)</f>
        <v>245</v>
      </c>
      <c r="B286" s="79" t="str">
        <f>IF(ISBLANK('Input-Accounts'!B286),"",'Input-Accounts'!B286)</f>
        <v>INT_REV_REQ_b/f gross up</v>
      </c>
      <c r="C286" s="113" t="str">
        <f>IF(ISBLANK('Input-Accounts'!C288),"",'Input-Accounts'!C288)</f>
        <v/>
      </c>
      <c r="D286" s="31">
        <f>SUM(D$258:D$259)</f>
        <v>168506555.93300492</v>
      </c>
      <c r="E286" s="143">
        <f t="shared" ca="1" si="42"/>
        <v>0</v>
      </c>
      <c r="G286" s="31">
        <f t="shared" ref="G286:M286" ca="1" si="58">SUM(G$258:G$259)</f>
        <v>82832062.312476188</v>
      </c>
      <c r="H286" s="31">
        <f t="shared" ca="1" si="58"/>
        <v>35110241.850112595</v>
      </c>
      <c r="I286" s="31">
        <f t="shared" ca="1" si="58"/>
        <v>3612713.7026742897</v>
      </c>
      <c r="J286" s="31">
        <f t="shared" ca="1" si="58"/>
        <v>3643416.706243779</v>
      </c>
      <c r="K286" s="31">
        <f t="shared" ca="1" si="58"/>
        <v>224784.85436492</v>
      </c>
      <c r="L286" s="31">
        <f t="shared" ca="1" si="58"/>
        <v>38723453.915585414</v>
      </c>
      <c r="M286" s="31">
        <f t="shared" ca="1" si="58"/>
        <v>4359882.5915476829</v>
      </c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outlineLevel="1">
      <c r="A287" s="113">
        <f>IF(ISBLANK('Input-Accounts'!A287),"",'Input-Accounts'!A287)</f>
        <v>246</v>
      </c>
      <c r="B287" s="79" t="str">
        <f>IF(ISBLANK('Input-Accounts'!B287),"",'Input-Accounts'!B287)</f>
        <v>INT_REV_REQ_xGRT</v>
      </c>
      <c r="C287" s="113" t="str">
        <f>IF(ISBLANK('Input-Accounts'!C289),"",'Input-Accounts'!C289)</f>
        <v/>
      </c>
      <c r="D287" s="31">
        <f>SUBTOTAL(9,D$119:D$240)+D$245+D$253+D$259</f>
        <v>393644137.8920477</v>
      </c>
      <c r="E287" s="143">
        <f t="shared" ca="1" si="42"/>
        <v>0</v>
      </c>
      <c r="G287" s="31">
        <f t="shared" ref="G287:M287" ca="1" si="59">SUBTOTAL(9,G$119:G$240)+G$245+G$253+G$259</f>
        <v>203063328.26625857</v>
      </c>
      <c r="H287" s="31">
        <f t="shared" ca="1" si="59"/>
        <v>76725884.853644624</v>
      </c>
      <c r="I287" s="31">
        <f t="shared" ca="1" si="59"/>
        <v>8171394.2480426058</v>
      </c>
      <c r="J287" s="31">
        <f t="shared" ca="1" si="59"/>
        <v>7922958.6853921451</v>
      </c>
      <c r="K287" s="31">
        <f t="shared" ca="1" si="59"/>
        <v>500966.56383659859</v>
      </c>
      <c r="L287" s="31">
        <f t="shared" ca="1" si="59"/>
        <v>87088829.190643221</v>
      </c>
      <c r="M287" s="31">
        <f t="shared" ca="1" si="59"/>
        <v>10170776.084229888</v>
      </c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outlineLevel="2">
      <c r="A288" s="113" t="str">
        <f>IF(ISBLANK('Input-Accounts'!A288),"",'Input-Accounts'!A288)</f>
        <v/>
      </c>
      <c r="B288" s="79" t="str">
        <f>IF(ISBLANK('Input-Accounts'!B288),"",'Input-Accounts'!B288)</f>
        <v/>
      </c>
      <c r="C288" s="113" t="str">
        <f>IF(ISBLANK('Input-Accounts'!C290),"",'Input-Accounts'!C290)</f>
        <v/>
      </c>
      <c r="D288" s="31"/>
      <c r="E288" s="143" t="str">
        <f t="shared" si="42"/>
        <v/>
      </c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outlineLevel="2">
      <c r="A289" s="113" t="str">
        <f>IF(ISBLANK('Input-Accounts'!A289),"",'Input-Accounts'!A289)</f>
        <v/>
      </c>
      <c r="B289" s="79" t="str">
        <f>IF(ISBLANK('Input-Accounts'!B289),"",'Input-Accounts'!B289)</f>
        <v/>
      </c>
      <c r="C289" s="113" t="str">
        <f>IF(ISBLANK('Input-Accounts'!C291),"",'Input-Accounts'!C291)</f>
        <v/>
      </c>
      <c r="D289" s="31"/>
      <c r="E289" s="143" t="str">
        <f t="shared" si="42"/>
        <v/>
      </c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outlineLevel="2">
      <c r="A290" s="113" t="str">
        <f>IF(ISBLANK('Input-Accounts'!A290),"",'Input-Accounts'!A290)</f>
        <v/>
      </c>
      <c r="B290" s="79" t="str">
        <f>IF(ISBLANK('Input-Accounts'!B290),"",'Input-Accounts'!B290)</f>
        <v/>
      </c>
      <c r="C290" s="113" t="str">
        <f>IF(ISBLANK('Input-Accounts'!C292),"",'Input-Accounts'!C292)</f>
        <v/>
      </c>
      <c r="D290" s="31"/>
      <c r="E290" s="143" t="str">
        <f t="shared" si="42"/>
        <v/>
      </c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outlineLevel="2">
      <c r="A291" s="113" t="str">
        <f>IF(ISBLANK('Input-Accounts'!A291),"",'Input-Accounts'!A291)</f>
        <v/>
      </c>
      <c r="B291" s="79" t="str">
        <f>IF(ISBLANK('Input-Accounts'!B291),"",'Input-Accounts'!B291)</f>
        <v/>
      </c>
      <c r="C291" s="113" t="str">
        <f>IF(ISBLANK('Input-Accounts'!C293),"",'Input-Accounts'!C293)</f>
        <v/>
      </c>
      <c r="D291" s="31"/>
      <c r="E291" s="143" t="str">
        <f t="shared" si="42"/>
        <v/>
      </c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outlineLevel="2">
      <c r="A292" s="113" t="str">
        <f>IF(ISBLANK('Input-Accounts'!A292),"",'Input-Accounts'!A292)</f>
        <v/>
      </c>
      <c r="B292" s="79" t="str">
        <f>IF(ISBLANK('Input-Accounts'!B292),"",'Input-Accounts'!B292)</f>
        <v/>
      </c>
      <c r="C292" s="113" t="str">
        <f>IF(ISBLANK('Input-Accounts'!C294),"",'Input-Accounts'!C294)</f>
        <v/>
      </c>
      <c r="D292" s="31"/>
      <c r="E292" s="143" t="str">
        <f t="shared" si="42"/>
        <v/>
      </c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outlineLevel="2">
      <c r="A293" s="113" t="str">
        <f>IF(ISBLANK('Input-Accounts'!A293),"",'Input-Accounts'!A293)</f>
        <v/>
      </c>
      <c r="B293" s="79" t="str">
        <f>IF(ISBLANK('Input-Accounts'!B293),"",'Input-Accounts'!B293)</f>
        <v/>
      </c>
      <c r="C293" s="113" t="str">
        <f>IF(ISBLANK('Input-Accounts'!C295),"",'Input-Accounts'!C295)</f>
        <v/>
      </c>
      <c r="D293" s="31"/>
      <c r="E293" s="143" t="str">
        <f t="shared" si="42"/>
        <v/>
      </c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outlineLevel="2">
      <c r="A294" s="113" t="str">
        <f>IF(ISBLANK('Input-Accounts'!A294),"",'Input-Accounts'!A294)</f>
        <v/>
      </c>
      <c r="B294" s="79" t="str">
        <f>IF(ISBLANK('Input-Accounts'!B294),"",'Input-Accounts'!B294)</f>
        <v/>
      </c>
      <c r="C294" s="113" t="str">
        <f>IF(ISBLANK('Input-Accounts'!C296),"",'Input-Accounts'!C296)</f>
        <v/>
      </c>
      <c r="D294" s="31"/>
      <c r="E294" s="143" t="str">
        <f t="shared" si="42"/>
        <v/>
      </c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outlineLevel="2">
      <c r="A295" s="113" t="str">
        <f>IF(ISBLANK('Input-Accounts'!A295),"",'Input-Accounts'!A295)</f>
        <v/>
      </c>
      <c r="B295" s="79" t="str">
        <f>IF(ISBLANK('Input-Accounts'!B295),"",'Input-Accounts'!B295)</f>
        <v/>
      </c>
      <c r="C295" s="113" t="str">
        <f>IF(ISBLANK('Input-Accounts'!C297),"",'Input-Accounts'!C297)</f>
        <v/>
      </c>
      <c r="D295" s="31"/>
      <c r="E295" s="143" t="str">
        <f t="shared" si="42"/>
        <v/>
      </c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outlineLevel="2">
      <c r="A296" s="113" t="str">
        <f>IF(ISBLANK('Input-Accounts'!A296),"",'Input-Accounts'!A296)</f>
        <v/>
      </c>
      <c r="B296" s="79" t="str">
        <f>IF(ISBLANK('Input-Accounts'!B296),"",'Input-Accounts'!B296)</f>
        <v/>
      </c>
      <c r="C296" s="113" t="str">
        <f>IF(ISBLANK('Input-Accounts'!C298),"",'Input-Accounts'!C298)</f>
        <v/>
      </c>
      <c r="D296" s="31"/>
      <c r="E296" s="143" t="str">
        <f t="shared" si="42"/>
        <v/>
      </c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outlineLevel="2">
      <c r="A297" s="113" t="str">
        <f>IF(ISBLANK('Input-Accounts'!A297),"",'Input-Accounts'!A297)</f>
        <v/>
      </c>
      <c r="B297" s="79" t="str">
        <f>IF(ISBLANK('Input-Accounts'!B297),"",'Input-Accounts'!B297)</f>
        <v/>
      </c>
      <c r="C297" s="113" t="str">
        <f>IF(ISBLANK('Input-Accounts'!C299),"",'Input-Accounts'!C299)</f>
        <v/>
      </c>
      <c r="D297" s="31"/>
      <c r="E297" s="143" t="str">
        <f t="shared" si="42"/>
        <v/>
      </c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outlineLevel="2">
      <c r="A298" s="113" t="str">
        <f>IF(ISBLANK('Input-Accounts'!A298),"",'Input-Accounts'!A298)</f>
        <v/>
      </c>
      <c r="B298" s="79" t="str">
        <f>IF(ISBLANK('Input-Accounts'!B298),"",'Input-Accounts'!B298)</f>
        <v/>
      </c>
      <c r="C298" s="113" t="str">
        <f>IF(ISBLANK('Input-Accounts'!C300),"",'Input-Accounts'!C300)</f>
        <v/>
      </c>
      <c r="D298" s="31"/>
      <c r="E298" s="143" t="str">
        <f t="shared" si="42"/>
        <v/>
      </c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outlineLevel="2">
      <c r="A299" s="113" t="str">
        <f>IF(ISBLANK('Input-Accounts'!A299),"",'Input-Accounts'!A299)</f>
        <v/>
      </c>
      <c r="B299" s="79" t="str">
        <f>IF(ISBLANK('Input-Accounts'!B299),"",'Input-Accounts'!B299)</f>
        <v/>
      </c>
      <c r="C299" s="113" t="str">
        <f>IF(ISBLANK('Input-Accounts'!C301),"",'Input-Accounts'!C301)</f>
        <v/>
      </c>
      <c r="D299" s="31"/>
      <c r="E299" s="143" t="str">
        <f t="shared" si="42"/>
        <v/>
      </c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outlineLevel="2">
      <c r="A300" s="113" t="str">
        <f>IF(ISBLANK('Input-Accounts'!A300),"",'Input-Accounts'!A300)</f>
        <v/>
      </c>
      <c r="B300" s="79" t="str">
        <f>IF(ISBLANK('Input-Accounts'!B300),"",'Input-Accounts'!B300)</f>
        <v/>
      </c>
      <c r="C300" s="113" t="str">
        <f>IF(ISBLANK('Input-Accounts'!C302),"",'Input-Accounts'!C302)</f>
        <v/>
      </c>
      <c r="D300" s="31"/>
      <c r="E300" s="143" t="str">
        <f t="shared" si="42"/>
        <v/>
      </c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outlineLevel="2">
      <c r="A301" s="113" t="str">
        <f>IF(ISBLANK('Input-Accounts'!A301),"",'Input-Accounts'!A301)</f>
        <v/>
      </c>
      <c r="B301" s="79" t="str">
        <f>IF(ISBLANK('Input-Accounts'!B301),"",'Input-Accounts'!B301)</f>
        <v/>
      </c>
      <c r="C301" s="113" t="str">
        <f>IF(ISBLANK('Input-Accounts'!C303),"",'Input-Accounts'!C303)</f>
        <v/>
      </c>
      <c r="D301" s="31"/>
      <c r="E301" s="143" t="str">
        <f t="shared" si="42"/>
        <v/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outlineLevel="2">
      <c r="A302" s="113" t="str">
        <f>IF(ISBLANK('Input-Accounts'!A302),"",'Input-Accounts'!A302)</f>
        <v/>
      </c>
      <c r="B302" s="79" t="str">
        <f>IF(ISBLANK('Input-Accounts'!B302),"",'Input-Accounts'!B302)</f>
        <v/>
      </c>
      <c r="C302" s="113" t="str">
        <f>IF(ISBLANK('Input-Accounts'!C304),"",'Input-Accounts'!C304)</f>
        <v/>
      </c>
      <c r="D302" s="31"/>
      <c r="E302" s="143" t="str">
        <f t="shared" si="42"/>
        <v/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outlineLevel="2">
      <c r="A303" s="113" t="str">
        <f>IF(ISBLANK('Input-Accounts'!A303),"",'Input-Accounts'!A303)</f>
        <v/>
      </c>
      <c r="B303" s="79" t="str">
        <f>IF(ISBLANK('Input-Accounts'!B303),"",'Input-Accounts'!B303)</f>
        <v/>
      </c>
      <c r="D303" s="31"/>
      <c r="E303" s="143" t="str">
        <f t="shared" si="42"/>
        <v/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outlineLevel="1">
      <c r="A304" s="113">
        <f>IF(ISBLANK('Input-Accounts'!A304),"",'Input-Accounts'!A304)</f>
        <v>247</v>
      </c>
      <c r="B304" s="79" t="str">
        <f>IF(ISBLANK('Input-Accounts'!B304),"",'Input-Accounts'!B304)</f>
        <v>last line for internals</v>
      </c>
      <c r="D304" s="22"/>
      <c r="E304" s="143" t="str">
        <f t="shared" si="42"/>
        <v/>
      </c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</row>
    <row r="305" spans="1:27">
      <c r="A305" s="113" t="str">
        <f>IF(ISBLANK('Input-Accounts'!A306),"",'Input-Accounts'!A306)</f>
        <v/>
      </c>
      <c r="B305" s="79" t="str">
        <f>IF(ISBLANK('Input-Accounts'!B306),"",'Input-Accounts'!B306)</f>
        <v/>
      </c>
      <c r="D305" s="22"/>
      <c r="E305" s="143" t="str">
        <f t="shared" si="42"/>
        <v/>
      </c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</row>
    <row r="306" spans="1:27">
      <c r="D306" s="22"/>
      <c r="E306" s="143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</row>
    <row r="307" spans="1:27" outlineLevel="1">
      <c r="A307" s="113">
        <f>IF(ISBLANK('Input-Accounts'!A307),"",'Input-Accounts'!A307)</f>
        <v>248</v>
      </c>
      <c r="B307" s="79" t="str">
        <f>IF(ISBLANK('Input-Accounts'!B307),"",'Input-Accounts'!B307)</f>
        <v>Operating Revenue</v>
      </c>
      <c r="C307" s="113" t="str">
        <f>IF(ISBLANK('Input-Accounts'!C307),"",'Input-Accounts'!C307)</f>
        <v/>
      </c>
      <c r="D307" s="79" t="str">
        <f>IF(ISBLANK('Input-Accounts'!D307),"",'Input-Accounts'!D307)</f>
        <v/>
      </c>
      <c r="E307" s="79" t="str">
        <f t="shared" ref="E307:E315" si="60">IFERROR(IF(D307="","",IF(D307=0,0,IF(ABS(D307-SUM($G307:$Z307))&lt;Check_Limit,0,1))),1)</f>
        <v/>
      </c>
    </row>
    <row r="308" spans="1:27" outlineLevel="1">
      <c r="A308" s="113">
        <f>IF(ISBLANK('Input-Accounts'!A308),"",'Input-Accounts'!A308)</f>
        <v>249</v>
      </c>
      <c r="B308" s="79" t="str">
        <f>IF(ISBLANK('Input-Accounts'!B308),"",'Input-Accounts'!B308)</f>
        <v>Margin From Gas Sales</v>
      </c>
      <c r="C308" s="113" t="str">
        <f>IF(ISBLANK('Input-Accounts'!C308),"",'Input-Accounts'!C308)</f>
        <v>480 &amp; 481</v>
      </c>
      <c r="D308" s="78">
        <f>IF(ISBLANK('Input-Accounts'!D308),"",'Input-Accounts'!D308)</f>
        <v>95742538.527712196</v>
      </c>
      <c r="E308" s="143">
        <f t="shared" si="60"/>
        <v>0</v>
      </c>
      <c r="F308" s="79" t="str">
        <f>IF(D308=0,"-",IF('Input-Accounts'!$E308&lt;&gt;0,'Input-Accounts'!$E308,'Input-Accounts'!$J308))</f>
        <v>SALES_MARGIN</v>
      </c>
      <c r="G308" s="50">
        <f>IFERROR(INDEX(G$269:G$303,MATCH($F308,$B$269:$B$303,0))/INDEX($D$269:$D$303,MATCH($F308,$B$269:$B$303,0)),SUMIFS('Input-Ext Allocators'!D$8:D$63,'Input-Ext Allocators'!$B$8:$B$63,$F308))*$D308</f>
        <v>58676043.186452255</v>
      </c>
      <c r="H308" s="50">
        <f>IFERROR(INDEX(H$269:H$303,MATCH($F308,$B$269:$B$303,0))/INDEX($D$269:$D$303,MATCH($F308,$B$269:$B$303,0)),SUMIFS('Input-Ext Allocators'!E$8:E$63,'Input-Ext Allocators'!$B$8:$B$63,$F308))*$D308</f>
        <v>31458385.398287699</v>
      </c>
      <c r="I308" s="50">
        <f>IFERROR(INDEX(I$269:I$303,MATCH($F308,$B$269:$B$303,0))/INDEX($D$269:$D$303,MATCH($F308,$B$269:$B$303,0)),SUMIFS('Input-Ext Allocators'!F$8:F$63,'Input-Ext Allocators'!$B$8:$B$63,$F308))*$D308</f>
        <v>2700980.2155579687</v>
      </c>
      <c r="J308" s="50">
        <f>IFERROR(INDEX(J$269:J$303,MATCH($F308,$B$269:$B$303,0))/INDEX($D$269:$D$303,MATCH($F308,$B$269:$B$303,0)),SUMIFS('Input-Ext Allocators'!G$8:G$63,'Input-Ext Allocators'!$B$8:$B$63,$F308))*$D308</f>
        <v>2740306.8298094529</v>
      </c>
      <c r="K308" s="50">
        <f>IFERROR(INDEX(K$269:K$303,MATCH($F308,$B$269:$B$303,0))/INDEX($D$269:$D$303,MATCH($F308,$B$269:$B$303,0)),SUMIFS('Input-Ext Allocators'!H$8:H$63,'Input-Ext Allocators'!$B$8:$B$63,$F308))*$D308</f>
        <v>166822.8976048257</v>
      </c>
      <c r="L308" s="50">
        <f>IFERROR(INDEX(L$269:L$303,MATCH($F308,$B$269:$B$303,0))/INDEX($D$269:$D$303,MATCH($F308,$B$269:$B$303,0)),SUMIFS('Input-Ext Allocators'!I$8:I$63,'Input-Ext Allocators'!$B$8:$B$63,$F308))*$D308</f>
        <v>0</v>
      </c>
      <c r="M308" s="50">
        <f>IFERROR(INDEX(M$269:M$303,MATCH($F308,$B$269:$B$303,0))/INDEX($D$269:$D$303,MATCH($F308,$B$269:$B$303,0)),SUMIFS('Input-Ext Allocators'!J$8:J$63,'Input-Ext Allocators'!$B$8:$B$63,$F308))*$D308</f>
        <v>0</v>
      </c>
      <c r="N308" s="50">
        <f>IFERROR(INDEX(N$269:N$303,MATCH($F308,$B$269:$B$303,0))/INDEX($D$269:$D$303,MATCH($F308,$B$269:$B$303,0)),SUMIFS('Input-Ext Allocators'!K$8:K$63,'Input-Ext Allocators'!$B$8:$B$63,$F308))*$D308</f>
        <v>0</v>
      </c>
      <c r="O308" s="50">
        <f>IFERROR(INDEX(O$269:O$303,MATCH($F308,$B$269:$B$303,0))/INDEX($D$269:$D$303,MATCH($F308,$B$269:$B$303,0)),SUMIFS('Input-Ext Allocators'!L$8:L$63,'Input-Ext Allocators'!$B$8:$B$63,$F308))*$D308</f>
        <v>0</v>
      </c>
      <c r="P308" s="50">
        <f>IFERROR(INDEX(P$269:P$303,MATCH($F308,$B$269:$B$303,0))/INDEX($D$269:$D$303,MATCH($F308,$B$269:$B$303,0)),SUMIFS('Input-Ext Allocators'!M$8:M$63,'Input-Ext Allocators'!$B$8:$B$63,$F308))*$D308</f>
        <v>0</v>
      </c>
      <c r="Q308" s="50">
        <f>IFERROR(INDEX(Q$269:Q$303,MATCH($F308,$B$269:$B$303,0))/INDEX($D$269:$D$303,MATCH($F308,$B$269:$B$303,0)),SUMIFS('Input-Ext Allocators'!N$8:N$63,'Input-Ext Allocators'!$B$8:$B$63,$F308))*$D308</f>
        <v>0</v>
      </c>
      <c r="R308" s="50">
        <f>IFERROR(INDEX(R$269:R$303,MATCH($F308,$B$269:$B$303,0))/INDEX($D$269:$D$303,MATCH($F308,$B$269:$B$303,0)),SUMIFS('Input-Ext Allocators'!O$8:O$63,'Input-Ext Allocators'!$B$8:$B$63,$F308))*$D308</f>
        <v>0</v>
      </c>
      <c r="S308" s="50">
        <f>IFERROR(INDEX(S$269:S$303,MATCH($F308,$B$269:$B$303,0))/INDEX($D$269:$D$303,MATCH($F308,$B$269:$B$303,0)),SUMIFS('Input-Ext Allocators'!P$8:P$63,'Input-Ext Allocators'!$B$8:$B$63,$F308))*$D308</f>
        <v>0</v>
      </c>
      <c r="T308" s="50">
        <f>IFERROR(INDEX(T$269:T$303,MATCH($F308,$B$269:$B$303,0))/INDEX($D$269:$D$303,MATCH($F308,$B$269:$B$303,0)),SUMIFS('Input-Ext Allocators'!Q$8:Q$63,'Input-Ext Allocators'!$B$8:$B$63,$F308))*$D308</f>
        <v>0</v>
      </c>
      <c r="U308" s="50">
        <f>IFERROR(INDEX(U$269:U$303,MATCH($F308,$B$269:$B$303,0))/INDEX($D$269:$D$303,MATCH($F308,$B$269:$B$303,0)),SUMIFS('Input-Ext Allocators'!R$8:R$63,'Input-Ext Allocators'!$B$8:$B$63,$F308))*$D308</f>
        <v>0</v>
      </c>
      <c r="V308" s="50">
        <f>IFERROR(INDEX(V$269:V$303,MATCH($F308,$B$269:$B$303,0))/INDEX($D$269:$D$303,MATCH($F308,$B$269:$B$303,0)),SUMIFS('Input-Ext Allocators'!S$8:S$63,'Input-Ext Allocators'!$B$8:$B$63,$F308))*$D308</f>
        <v>0</v>
      </c>
      <c r="W308" s="50">
        <f>IFERROR(INDEX(W$269:W$303,MATCH($F308,$B$269:$B$303,0))/INDEX($D$269:$D$303,MATCH($F308,$B$269:$B$303,0)),SUMIFS('Input-Ext Allocators'!T$8:T$63,'Input-Ext Allocators'!$B$8:$B$63,$F308))*$D308</f>
        <v>0</v>
      </c>
      <c r="X308" s="50">
        <f>IFERROR(INDEX(X$269:X$303,MATCH($F308,$B$269:$B$303,0))/INDEX($D$269:$D$303,MATCH($F308,$B$269:$B$303,0)),SUMIFS('Input-Ext Allocators'!U$8:U$63,'Input-Ext Allocators'!$B$8:$B$63,$F308))*$D308</f>
        <v>0</v>
      </c>
      <c r="Y308" s="50">
        <f>IFERROR(INDEX(Y$269:Y$303,MATCH($F308,$B$269:$B$303,0))/INDEX($D$269:$D$303,MATCH($F308,$B$269:$B$303,0)),SUMIFS('Input-Ext Allocators'!V$8:V$63,'Input-Ext Allocators'!$B$8:$B$63,$F308))*$D308</f>
        <v>0</v>
      </c>
      <c r="Z308" s="50">
        <f>IFERROR(INDEX(Z$269:Z$303,MATCH($F308,$B$269:$B$303,0))/INDEX($D$269:$D$303,MATCH($F308,$B$269:$B$303,0)),SUMIFS('Input-Ext Allocators'!W$8:W$63,'Input-Ext Allocators'!$B$8:$B$63,$F308))*$D308</f>
        <v>0</v>
      </c>
      <c r="AA308" s="133" t="str">
        <f>'Input-Accounts'!F308</f>
        <v>Margin</v>
      </c>
    </row>
    <row r="309" spans="1:27" outlineLevel="1">
      <c r="A309" s="113">
        <f>IF(ISBLANK('Input-Accounts'!A309),"",'Input-Accounts'!A309)</f>
        <v>250</v>
      </c>
      <c r="B309" s="79" t="str">
        <f>IF(ISBLANK('Input-Accounts'!B309),"",'Input-Accounts'!B309)</f>
        <v>Gas Transportation Margin</v>
      </c>
      <c r="C309" s="113">
        <f>IF(ISBLANK('Input-Accounts'!C309),"",'Input-Accounts'!C309)</f>
        <v>489</v>
      </c>
      <c r="D309" s="78">
        <f>IF(ISBLANK('Input-Accounts'!D309),"",'Input-Accounts'!D309)</f>
        <v>29623877.257156186</v>
      </c>
      <c r="E309" s="143">
        <f t="shared" ref="E309:E311" si="61">IFERROR(IF(D309="","",IF(D309=0,0,IF(ABS(D309-SUM($G309:$Z309))&lt;Check_Limit,0,1))),1)</f>
        <v>0</v>
      </c>
      <c r="F309" s="79" t="str">
        <f>IF(D309=0,"-",IF('Input-Accounts'!$E309&lt;&gt;0,'Input-Accounts'!$E309,'Input-Accounts'!$J309))</f>
        <v>TRANSPORT_MARGIN</v>
      </c>
      <c r="G309" s="50">
        <f>IFERROR(INDEX(G$269:G$303,MATCH($F309,$B$269:$B$303,0))/INDEX($D$269:$D$303,MATCH($F309,$B$269:$B$303,0)),SUMIFS('Input-Ext Allocators'!D$8:D$63,'Input-Ext Allocators'!$B$8:$B$63,$F309))*$D309</f>
        <v>0</v>
      </c>
      <c r="H309" s="50">
        <f>IFERROR(INDEX(H$269:H$303,MATCH($F309,$B$269:$B$303,0))/INDEX($D$269:$D$303,MATCH($F309,$B$269:$B$303,0)),SUMIFS('Input-Ext Allocators'!E$8:E$63,'Input-Ext Allocators'!$B$8:$B$63,$F309))*$D309</f>
        <v>0</v>
      </c>
      <c r="I309" s="50">
        <f>IFERROR(INDEX(I$269:I$303,MATCH($F309,$B$269:$B$303,0))/INDEX($D$269:$D$303,MATCH($F309,$B$269:$B$303,0)),SUMIFS('Input-Ext Allocators'!F$8:F$63,'Input-Ext Allocators'!$B$8:$B$63,$F309))*$D309</f>
        <v>0</v>
      </c>
      <c r="J309" s="50">
        <f>IFERROR(INDEX(J$269:J$303,MATCH($F309,$B$269:$B$303,0))/INDEX($D$269:$D$303,MATCH($F309,$B$269:$B$303,0)),SUMIFS('Input-Ext Allocators'!G$8:G$63,'Input-Ext Allocators'!$B$8:$B$63,$F309))*$D309</f>
        <v>0</v>
      </c>
      <c r="K309" s="50">
        <f>IFERROR(INDEX(K$269:K$303,MATCH($F309,$B$269:$B$303,0))/INDEX($D$269:$D$303,MATCH($F309,$B$269:$B$303,0)),SUMIFS('Input-Ext Allocators'!H$8:H$63,'Input-Ext Allocators'!$B$8:$B$63,$F309))*$D309</f>
        <v>0</v>
      </c>
      <c r="L309" s="50">
        <f>IFERROR(INDEX(L$269:L$303,MATCH($F309,$B$269:$B$303,0))/INDEX($D$269:$D$303,MATCH($F309,$B$269:$B$303,0)),SUMIFS('Input-Ext Allocators'!I$8:I$63,'Input-Ext Allocators'!$B$8:$B$63,$F309))*$D309</f>
        <v>26475874.907156188</v>
      </c>
      <c r="M309" s="50">
        <f>IFERROR(INDEX(M$269:M$303,MATCH($F309,$B$269:$B$303,0))/INDEX($D$269:$D$303,MATCH($F309,$B$269:$B$303,0)),SUMIFS('Input-Ext Allocators'!J$8:J$63,'Input-Ext Allocators'!$B$8:$B$63,$F309))*$D309</f>
        <v>3148002.3499999992</v>
      </c>
      <c r="N309" s="50">
        <f>IFERROR(INDEX(N$269:N$303,MATCH($F309,$B$269:$B$303,0))/INDEX($D$269:$D$303,MATCH($F309,$B$269:$B$303,0)),SUMIFS('Input-Ext Allocators'!K$8:K$63,'Input-Ext Allocators'!$B$8:$B$63,$F309))*$D309</f>
        <v>0</v>
      </c>
      <c r="O309" s="50">
        <f>IFERROR(INDEX(O$269:O$303,MATCH($F309,$B$269:$B$303,0))/INDEX($D$269:$D$303,MATCH($F309,$B$269:$B$303,0)),SUMIFS('Input-Ext Allocators'!L$8:L$63,'Input-Ext Allocators'!$B$8:$B$63,$F309))*$D309</f>
        <v>0</v>
      </c>
      <c r="P309" s="50">
        <f>IFERROR(INDEX(P$269:P$303,MATCH($F309,$B$269:$B$303,0))/INDEX($D$269:$D$303,MATCH($F309,$B$269:$B$303,0)),SUMIFS('Input-Ext Allocators'!M$8:M$63,'Input-Ext Allocators'!$B$8:$B$63,$F309))*$D309</f>
        <v>0</v>
      </c>
      <c r="Q309" s="50">
        <f>IFERROR(INDEX(Q$269:Q$303,MATCH($F309,$B$269:$B$303,0))/INDEX($D$269:$D$303,MATCH($F309,$B$269:$B$303,0)),SUMIFS('Input-Ext Allocators'!N$8:N$63,'Input-Ext Allocators'!$B$8:$B$63,$F309))*$D309</f>
        <v>0</v>
      </c>
      <c r="R309" s="50">
        <f>IFERROR(INDEX(R$269:R$303,MATCH($F309,$B$269:$B$303,0))/INDEX($D$269:$D$303,MATCH($F309,$B$269:$B$303,0)),SUMIFS('Input-Ext Allocators'!O$8:O$63,'Input-Ext Allocators'!$B$8:$B$63,$F309))*$D309</f>
        <v>0</v>
      </c>
      <c r="S309" s="50">
        <f>IFERROR(INDEX(S$269:S$303,MATCH($F309,$B$269:$B$303,0))/INDEX($D$269:$D$303,MATCH($F309,$B$269:$B$303,0)),SUMIFS('Input-Ext Allocators'!P$8:P$63,'Input-Ext Allocators'!$B$8:$B$63,$F309))*$D309</f>
        <v>0</v>
      </c>
      <c r="T309" s="50">
        <f>IFERROR(INDEX(T$269:T$303,MATCH($F309,$B$269:$B$303,0))/INDEX($D$269:$D$303,MATCH($F309,$B$269:$B$303,0)),SUMIFS('Input-Ext Allocators'!Q$8:Q$63,'Input-Ext Allocators'!$B$8:$B$63,$F309))*$D309</f>
        <v>0</v>
      </c>
      <c r="U309" s="50">
        <f>IFERROR(INDEX(U$269:U$303,MATCH($F309,$B$269:$B$303,0))/INDEX($D$269:$D$303,MATCH($F309,$B$269:$B$303,0)),SUMIFS('Input-Ext Allocators'!R$8:R$63,'Input-Ext Allocators'!$B$8:$B$63,$F309))*$D309</f>
        <v>0</v>
      </c>
      <c r="V309" s="50">
        <f>IFERROR(INDEX(V$269:V$303,MATCH($F309,$B$269:$B$303,0))/INDEX($D$269:$D$303,MATCH($F309,$B$269:$B$303,0)),SUMIFS('Input-Ext Allocators'!S$8:S$63,'Input-Ext Allocators'!$B$8:$B$63,$F309))*$D309</f>
        <v>0</v>
      </c>
      <c r="W309" s="50">
        <f>IFERROR(INDEX(W$269:W$303,MATCH($F309,$B$269:$B$303,0))/INDEX($D$269:$D$303,MATCH($F309,$B$269:$B$303,0)),SUMIFS('Input-Ext Allocators'!T$8:T$63,'Input-Ext Allocators'!$B$8:$B$63,$F309))*$D309</f>
        <v>0</v>
      </c>
      <c r="X309" s="50">
        <f>IFERROR(INDEX(X$269:X$303,MATCH($F309,$B$269:$B$303,0))/INDEX($D$269:$D$303,MATCH($F309,$B$269:$B$303,0)),SUMIFS('Input-Ext Allocators'!U$8:U$63,'Input-Ext Allocators'!$B$8:$B$63,$F309))*$D309</f>
        <v>0</v>
      </c>
      <c r="Y309" s="50">
        <f>IFERROR(INDEX(Y$269:Y$303,MATCH($F309,$B$269:$B$303,0))/INDEX($D$269:$D$303,MATCH($F309,$B$269:$B$303,0)),SUMIFS('Input-Ext Allocators'!V$8:V$63,'Input-Ext Allocators'!$B$8:$B$63,$F309))*$D309</f>
        <v>0</v>
      </c>
      <c r="Z309" s="50">
        <f>IFERROR(INDEX(Z$269:Z$303,MATCH($F309,$B$269:$B$303,0))/INDEX($D$269:$D$303,MATCH($F309,$B$269:$B$303,0)),SUMIFS('Input-Ext Allocators'!W$8:W$63,'Input-Ext Allocators'!$B$8:$B$63,$F309))*$D309</f>
        <v>0</v>
      </c>
      <c r="AA309" s="133" t="str">
        <f>'Input-Accounts'!F309</f>
        <v>Margin</v>
      </c>
    </row>
    <row r="310" spans="1:27" outlineLevel="1">
      <c r="A310" s="113">
        <f>IF(ISBLANK('Input-Accounts'!A310),"",'Input-Accounts'!A310)</f>
        <v>251</v>
      </c>
      <c r="B310" s="79" t="str">
        <f>IF(ISBLANK('Input-Accounts'!B310),"",'Input-Accounts'!B310)</f>
        <v>Non-Margin Sales Revenue</v>
      </c>
      <c r="C310" s="113" t="str">
        <f>IF(ISBLANK('Input-Accounts'!C310),"",'Input-Accounts'!C310)</f>
        <v/>
      </c>
      <c r="D310" s="78">
        <f>IF(ISBLANK('Input-Accounts'!D310),"",'Input-Accounts'!D310)</f>
        <v>17584573.100000001</v>
      </c>
      <c r="E310" s="143">
        <f t="shared" si="61"/>
        <v>0</v>
      </c>
      <c r="F310" s="79" t="str">
        <f>IF(D310=0,"-",IF('Input-Accounts'!$E310&lt;&gt;0,'Input-Accounts'!$E310,'Input-Accounts'!$J310))</f>
        <v>SALES_Non-Margin</v>
      </c>
      <c r="G310" s="50">
        <f>IFERROR(INDEX(G$269:G$303,MATCH($F310,$B$269:$B$303,0))/INDEX($D$269:$D$303,MATCH($F310,$B$269:$B$303,0)),SUMIFS('Input-Ext Allocators'!D$8:D$63,'Input-Ext Allocators'!$B$8:$B$63,$F310))*$D310</f>
        <v>9097128.5300000012</v>
      </c>
      <c r="H310" s="50">
        <f>IFERROR(INDEX(H$269:H$303,MATCH($F310,$B$269:$B$303,0))/INDEX($D$269:$D$303,MATCH($F310,$B$269:$B$303,0)),SUMIFS('Input-Ext Allocators'!E$8:E$63,'Input-Ext Allocators'!$B$8:$B$63,$F310))*$D310</f>
        <v>7231696.6499999994</v>
      </c>
      <c r="I310" s="50">
        <f>IFERROR(INDEX(I$269:I$303,MATCH($F310,$B$269:$B$303,0))/INDEX($D$269:$D$303,MATCH($F310,$B$269:$B$303,0)),SUMIFS('Input-Ext Allocators'!F$8:F$63,'Input-Ext Allocators'!$B$8:$B$63,$F310))*$D310</f>
        <v>617439.25</v>
      </c>
      <c r="J310" s="50">
        <f>IFERROR(INDEX(J$269:J$303,MATCH($F310,$B$269:$B$303,0))/INDEX($D$269:$D$303,MATCH($F310,$B$269:$B$303,0)),SUMIFS('Input-Ext Allocators'!G$8:G$63,'Input-Ext Allocators'!$B$8:$B$63,$F310))*$D310</f>
        <v>617105.17000000004</v>
      </c>
      <c r="K310" s="50">
        <f>IFERROR(INDEX(K$269:K$303,MATCH($F310,$B$269:$B$303,0))/INDEX($D$269:$D$303,MATCH($F310,$B$269:$B$303,0)),SUMIFS('Input-Ext Allocators'!H$8:H$63,'Input-Ext Allocators'!$B$8:$B$63,$F310))*$D310</f>
        <v>21203.500000000004</v>
      </c>
      <c r="L310" s="50">
        <f>IFERROR(INDEX(L$269:L$303,MATCH($F310,$B$269:$B$303,0))/INDEX($D$269:$D$303,MATCH($F310,$B$269:$B$303,0)),SUMIFS('Input-Ext Allocators'!I$8:I$63,'Input-Ext Allocators'!$B$8:$B$63,$F310))*$D310</f>
        <v>0</v>
      </c>
      <c r="M310" s="50">
        <f>IFERROR(INDEX(M$269:M$303,MATCH($F310,$B$269:$B$303,0))/INDEX($D$269:$D$303,MATCH($F310,$B$269:$B$303,0)),SUMIFS('Input-Ext Allocators'!J$8:J$63,'Input-Ext Allocators'!$B$8:$B$63,$F310))*$D310</f>
        <v>0</v>
      </c>
      <c r="N310" s="50">
        <f>IFERROR(INDEX(N$269:N$303,MATCH($F310,$B$269:$B$303,0))/INDEX($D$269:$D$303,MATCH($F310,$B$269:$B$303,0)),SUMIFS('Input-Ext Allocators'!K$8:K$63,'Input-Ext Allocators'!$B$8:$B$63,$F310))*$D310</f>
        <v>0</v>
      </c>
      <c r="O310" s="50">
        <f>IFERROR(INDEX(O$269:O$303,MATCH($F310,$B$269:$B$303,0))/INDEX($D$269:$D$303,MATCH($F310,$B$269:$B$303,0)),SUMIFS('Input-Ext Allocators'!L$8:L$63,'Input-Ext Allocators'!$B$8:$B$63,$F310))*$D310</f>
        <v>0</v>
      </c>
      <c r="P310" s="50">
        <f>IFERROR(INDEX(P$269:P$303,MATCH($F310,$B$269:$B$303,0))/INDEX($D$269:$D$303,MATCH($F310,$B$269:$B$303,0)),SUMIFS('Input-Ext Allocators'!M$8:M$63,'Input-Ext Allocators'!$B$8:$B$63,$F310))*$D310</f>
        <v>0</v>
      </c>
      <c r="Q310" s="50">
        <f>IFERROR(INDEX(Q$269:Q$303,MATCH($F310,$B$269:$B$303,0))/INDEX($D$269:$D$303,MATCH($F310,$B$269:$B$303,0)),SUMIFS('Input-Ext Allocators'!N$8:N$63,'Input-Ext Allocators'!$B$8:$B$63,$F310))*$D310</f>
        <v>0</v>
      </c>
      <c r="R310" s="50">
        <f>IFERROR(INDEX(R$269:R$303,MATCH($F310,$B$269:$B$303,0))/INDEX($D$269:$D$303,MATCH($F310,$B$269:$B$303,0)),SUMIFS('Input-Ext Allocators'!O$8:O$63,'Input-Ext Allocators'!$B$8:$B$63,$F310))*$D310</f>
        <v>0</v>
      </c>
      <c r="S310" s="50">
        <f>IFERROR(INDEX(S$269:S$303,MATCH($F310,$B$269:$B$303,0))/INDEX($D$269:$D$303,MATCH($F310,$B$269:$B$303,0)),SUMIFS('Input-Ext Allocators'!P$8:P$63,'Input-Ext Allocators'!$B$8:$B$63,$F310))*$D310</f>
        <v>0</v>
      </c>
      <c r="T310" s="50">
        <f>IFERROR(INDEX(T$269:T$303,MATCH($F310,$B$269:$B$303,0))/INDEX($D$269:$D$303,MATCH($F310,$B$269:$B$303,0)),SUMIFS('Input-Ext Allocators'!Q$8:Q$63,'Input-Ext Allocators'!$B$8:$B$63,$F310))*$D310</f>
        <v>0</v>
      </c>
      <c r="U310" s="50">
        <f>IFERROR(INDEX(U$269:U$303,MATCH($F310,$B$269:$B$303,0))/INDEX($D$269:$D$303,MATCH($F310,$B$269:$B$303,0)),SUMIFS('Input-Ext Allocators'!R$8:R$63,'Input-Ext Allocators'!$B$8:$B$63,$F310))*$D310</f>
        <v>0</v>
      </c>
      <c r="V310" s="50">
        <f>IFERROR(INDEX(V$269:V$303,MATCH($F310,$B$269:$B$303,0))/INDEX($D$269:$D$303,MATCH($F310,$B$269:$B$303,0)),SUMIFS('Input-Ext Allocators'!S$8:S$63,'Input-Ext Allocators'!$B$8:$B$63,$F310))*$D310</f>
        <v>0</v>
      </c>
      <c r="W310" s="50">
        <f>IFERROR(INDEX(W$269:W$303,MATCH($F310,$B$269:$B$303,0))/INDEX($D$269:$D$303,MATCH($F310,$B$269:$B$303,0)),SUMIFS('Input-Ext Allocators'!T$8:T$63,'Input-Ext Allocators'!$B$8:$B$63,$F310))*$D310</f>
        <v>0</v>
      </c>
      <c r="X310" s="50">
        <f>IFERROR(INDEX(X$269:X$303,MATCH($F310,$B$269:$B$303,0))/INDEX($D$269:$D$303,MATCH($F310,$B$269:$B$303,0)),SUMIFS('Input-Ext Allocators'!U$8:U$63,'Input-Ext Allocators'!$B$8:$B$63,$F310))*$D310</f>
        <v>0</v>
      </c>
      <c r="Y310" s="50">
        <f>IFERROR(INDEX(Y$269:Y$303,MATCH($F310,$B$269:$B$303,0))/INDEX($D$269:$D$303,MATCH($F310,$B$269:$B$303,0)),SUMIFS('Input-Ext Allocators'!V$8:V$63,'Input-Ext Allocators'!$B$8:$B$63,$F310))*$D310</f>
        <v>0</v>
      </c>
      <c r="Z310" s="50">
        <f>IFERROR(INDEX(Z$269:Z$303,MATCH($F310,$B$269:$B$303,0))/INDEX($D$269:$D$303,MATCH($F310,$B$269:$B$303,0)),SUMIFS('Input-Ext Allocators'!W$8:W$63,'Input-Ext Allocators'!$B$8:$B$63,$F310))*$D310</f>
        <v>0</v>
      </c>
      <c r="AA310" s="133" t="str">
        <f>'Input-Accounts'!F310</f>
        <v>non-margin</v>
      </c>
    </row>
    <row r="311" spans="1:27" outlineLevel="1">
      <c r="A311" s="113">
        <f>IF(ISBLANK('Input-Accounts'!A311),"",'Input-Accounts'!A311)</f>
        <v>252</v>
      </c>
      <c r="B311" s="79" t="str">
        <f>IF(ISBLANK('Input-Accounts'!B311),"",'Input-Accounts'!B311)</f>
        <v>Non-Margin Transportation Revenue</v>
      </c>
      <c r="C311" s="113" t="str">
        <f>IF(ISBLANK('Input-Accounts'!C311),"",'Input-Accounts'!C311)</f>
        <v/>
      </c>
      <c r="D311" s="78">
        <f>IF(ISBLANK('Input-Accounts'!D311),"",'Input-Accounts'!D311)</f>
        <v>1917043.9600000002</v>
      </c>
      <c r="E311" s="143">
        <f t="shared" si="61"/>
        <v>0</v>
      </c>
      <c r="F311" s="79" t="str">
        <f>IF(D311=0,"-",IF('Input-Accounts'!$E311&lt;&gt;0,'Input-Accounts'!$E311,'Input-Accounts'!$J311))</f>
        <v>TRANSPORT_Non-Margin</v>
      </c>
      <c r="G311" s="50">
        <f>IFERROR(INDEX(G$269:G$303,MATCH($F311,$B$269:$B$303,0))/INDEX($D$269:$D$303,MATCH($F311,$B$269:$B$303,0)),SUMIFS('Input-Ext Allocators'!D$8:D$63,'Input-Ext Allocators'!$B$8:$B$63,$F311))*$D311</f>
        <v>0</v>
      </c>
      <c r="H311" s="50">
        <f>IFERROR(INDEX(H$269:H$303,MATCH($F311,$B$269:$B$303,0))/INDEX($D$269:$D$303,MATCH($F311,$B$269:$B$303,0)),SUMIFS('Input-Ext Allocators'!E$8:E$63,'Input-Ext Allocators'!$B$8:$B$63,$F311))*$D311</f>
        <v>0</v>
      </c>
      <c r="I311" s="50">
        <f>IFERROR(INDEX(I$269:I$303,MATCH($F311,$B$269:$B$303,0))/INDEX($D$269:$D$303,MATCH($F311,$B$269:$B$303,0)),SUMIFS('Input-Ext Allocators'!F$8:F$63,'Input-Ext Allocators'!$B$8:$B$63,$F311))*$D311</f>
        <v>0</v>
      </c>
      <c r="J311" s="50">
        <f>IFERROR(INDEX(J$269:J$303,MATCH($F311,$B$269:$B$303,0))/INDEX($D$269:$D$303,MATCH($F311,$B$269:$B$303,0)),SUMIFS('Input-Ext Allocators'!G$8:G$63,'Input-Ext Allocators'!$B$8:$B$63,$F311))*$D311</f>
        <v>0</v>
      </c>
      <c r="K311" s="50">
        <f>IFERROR(INDEX(K$269:K$303,MATCH($F311,$B$269:$B$303,0))/INDEX($D$269:$D$303,MATCH($F311,$B$269:$B$303,0)),SUMIFS('Input-Ext Allocators'!H$8:H$63,'Input-Ext Allocators'!$B$8:$B$63,$F311))*$D311</f>
        <v>0</v>
      </c>
      <c r="L311" s="50">
        <f>IFERROR(INDEX(L$269:L$303,MATCH($F311,$B$269:$B$303,0))/INDEX($D$269:$D$303,MATCH($F311,$B$269:$B$303,0)),SUMIFS('Input-Ext Allocators'!I$8:I$63,'Input-Ext Allocators'!$B$8:$B$63,$F311))*$D311</f>
        <v>1668355.2300000002</v>
      </c>
      <c r="M311" s="50">
        <f>IFERROR(INDEX(M$269:M$303,MATCH($F311,$B$269:$B$303,0))/INDEX($D$269:$D$303,MATCH($F311,$B$269:$B$303,0)),SUMIFS('Input-Ext Allocators'!J$8:J$63,'Input-Ext Allocators'!$B$8:$B$63,$F311))*$D311</f>
        <v>248688.73</v>
      </c>
      <c r="N311" s="50">
        <f>IFERROR(INDEX(N$269:N$303,MATCH($F311,$B$269:$B$303,0))/INDEX($D$269:$D$303,MATCH($F311,$B$269:$B$303,0)),SUMIFS('Input-Ext Allocators'!K$8:K$63,'Input-Ext Allocators'!$B$8:$B$63,$F311))*$D311</f>
        <v>0</v>
      </c>
      <c r="O311" s="50">
        <f>IFERROR(INDEX(O$269:O$303,MATCH($F311,$B$269:$B$303,0))/INDEX($D$269:$D$303,MATCH($F311,$B$269:$B$303,0)),SUMIFS('Input-Ext Allocators'!L$8:L$63,'Input-Ext Allocators'!$B$8:$B$63,$F311))*$D311</f>
        <v>0</v>
      </c>
      <c r="P311" s="50">
        <f>IFERROR(INDEX(P$269:P$303,MATCH($F311,$B$269:$B$303,0))/INDEX($D$269:$D$303,MATCH($F311,$B$269:$B$303,0)),SUMIFS('Input-Ext Allocators'!M$8:M$63,'Input-Ext Allocators'!$B$8:$B$63,$F311))*$D311</f>
        <v>0</v>
      </c>
      <c r="Q311" s="50">
        <f>IFERROR(INDEX(Q$269:Q$303,MATCH($F311,$B$269:$B$303,0))/INDEX($D$269:$D$303,MATCH($F311,$B$269:$B$303,0)),SUMIFS('Input-Ext Allocators'!N$8:N$63,'Input-Ext Allocators'!$B$8:$B$63,$F311))*$D311</f>
        <v>0</v>
      </c>
      <c r="R311" s="50">
        <f>IFERROR(INDEX(R$269:R$303,MATCH($F311,$B$269:$B$303,0))/INDEX($D$269:$D$303,MATCH($F311,$B$269:$B$303,0)),SUMIFS('Input-Ext Allocators'!O$8:O$63,'Input-Ext Allocators'!$B$8:$B$63,$F311))*$D311</f>
        <v>0</v>
      </c>
      <c r="S311" s="50">
        <f>IFERROR(INDEX(S$269:S$303,MATCH($F311,$B$269:$B$303,0))/INDEX($D$269:$D$303,MATCH($F311,$B$269:$B$303,0)),SUMIFS('Input-Ext Allocators'!P$8:P$63,'Input-Ext Allocators'!$B$8:$B$63,$F311))*$D311</f>
        <v>0</v>
      </c>
      <c r="T311" s="50">
        <f>IFERROR(INDEX(T$269:T$303,MATCH($F311,$B$269:$B$303,0))/INDEX($D$269:$D$303,MATCH($F311,$B$269:$B$303,0)),SUMIFS('Input-Ext Allocators'!Q$8:Q$63,'Input-Ext Allocators'!$B$8:$B$63,$F311))*$D311</f>
        <v>0</v>
      </c>
      <c r="U311" s="50">
        <f>IFERROR(INDEX(U$269:U$303,MATCH($F311,$B$269:$B$303,0))/INDEX($D$269:$D$303,MATCH($F311,$B$269:$B$303,0)),SUMIFS('Input-Ext Allocators'!R$8:R$63,'Input-Ext Allocators'!$B$8:$B$63,$F311))*$D311</f>
        <v>0</v>
      </c>
      <c r="V311" s="50">
        <f>IFERROR(INDEX(V$269:V$303,MATCH($F311,$B$269:$B$303,0))/INDEX($D$269:$D$303,MATCH($F311,$B$269:$B$303,0)),SUMIFS('Input-Ext Allocators'!S$8:S$63,'Input-Ext Allocators'!$B$8:$B$63,$F311))*$D311</f>
        <v>0</v>
      </c>
      <c r="W311" s="50">
        <f>IFERROR(INDEX(W$269:W$303,MATCH($F311,$B$269:$B$303,0))/INDEX($D$269:$D$303,MATCH($F311,$B$269:$B$303,0)),SUMIFS('Input-Ext Allocators'!T$8:T$63,'Input-Ext Allocators'!$B$8:$B$63,$F311))*$D311</f>
        <v>0</v>
      </c>
      <c r="X311" s="50">
        <f>IFERROR(INDEX(X$269:X$303,MATCH($F311,$B$269:$B$303,0))/INDEX($D$269:$D$303,MATCH($F311,$B$269:$B$303,0)),SUMIFS('Input-Ext Allocators'!U$8:U$63,'Input-Ext Allocators'!$B$8:$B$63,$F311))*$D311</f>
        <v>0</v>
      </c>
      <c r="Y311" s="50">
        <f>IFERROR(INDEX(Y$269:Y$303,MATCH($F311,$B$269:$B$303,0))/INDEX($D$269:$D$303,MATCH($F311,$B$269:$B$303,0)),SUMIFS('Input-Ext Allocators'!V$8:V$63,'Input-Ext Allocators'!$B$8:$B$63,$F311))*$D311</f>
        <v>0</v>
      </c>
      <c r="Z311" s="50">
        <f>IFERROR(INDEX(Z$269:Z$303,MATCH($F311,$B$269:$B$303,0))/INDEX($D$269:$D$303,MATCH($F311,$B$269:$B$303,0)),SUMIFS('Input-Ext Allocators'!W$8:W$63,'Input-Ext Allocators'!$B$8:$B$63,$F311))*$D311</f>
        <v>0</v>
      </c>
      <c r="AA311" s="133" t="str">
        <f>'Input-Accounts'!F311</f>
        <v>non-margin</v>
      </c>
    </row>
    <row r="312" spans="1:27" outlineLevel="1">
      <c r="A312" s="113">
        <f>IF(ISBLANK('Input-Accounts'!A312),"",'Input-Accounts'!A312)</f>
        <v>253</v>
      </c>
      <c r="B312" s="79" t="str">
        <f>IF(ISBLANK('Input-Accounts'!B312),"",'Input-Accounts'!B312)</f>
        <v>Other Operating Revenues</v>
      </c>
      <c r="C312" s="113">
        <f>IF(ISBLANK('Input-Accounts'!C312),"",'Input-Accounts'!C312)</f>
        <v>488</v>
      </c>
      <c r="D312" s="78">
        <f>IF(ISBLANK('Input-Accounts'!D312),"",'Input-Accounts'!D312)</f>
        <v>761216.75999999966</v>
      </c>
      <c r="E312" s="143">
        <f>IFERROR(IF(D312="","",IF(D312=0,0,IF(ABS(D312-SUM($G312:$Z312))&lt;Check_Limit,0,1))),1)</f>
        <v>0</v>
      </c>
      <c r="F312" s="79" t="str">
        <f>IF(D312=0,"-",IF('Input-Accounts'!$E312&lt;&gt;0,'Input-Accounts'!$E312,'Input-Accounts'!$J312))</f>
        <v>REVENUE</v>
      </c>
      <c r="G312" s="50">
        <f>IFERROR(INDEX(G$269:G$303,MATCH($F312,$B$269:$B$303,0))/INDEX($D$269:$D$303,MATCH($F312,$B$269:$B$303,0)),SUMIFS('Input-Ext Allocators'!D$8:D$63,'Input-Ext Allocators'!$B$8:$B$63,$F312))*$D312</f>
        <v>356117.72408464173</v>
      </c>
      <c r="H312" s="50">
        <f>IFERROR(INDEX(H$269:H$303,MATCH($F312,$B$269:$B$303,0))/INDEX($D$269:$D$303,MATCH($F312,$B$269:$B$303,0)),SUMIFS('Input-Ext Allocators'!E$8:E$63,'Input-Ext Allocators'!$B$8:$B$63,$F312))*$D312</f>
        <v>203299.0874921433</v>
      </c>
      <c r="I312" s="50">
        <f>IFERROR(INDEX(I$269:I$303,MATCH($F312,$B$269:$B$303,0))/INDEX($D$269:$D$303,MATCH($F312,$B$269:$B$303,0)),SUMIFS('Input-Ext Allocators'!F$8:F$63,'Input-Ext Allocators'!$B$8:$B$63,$F312))*$D312</f>
        <v>17436.811026142866</v>
      </c>
      <c r="J312" s="50">
        <f>IFERROR(INDEX(J$269:J$303,MATCH($F312,$B$269:$B$303,0))/INDEX($D$269:$D$303,MATCH($F312,$B$269:$B$303,0)),SUMIFS('Input-Ext Allocators'!G$8:G$63,'Input-Ext Allocators'!$B$8:$B$63,$F312))*$D312</f>
        <v>17641.699364622877</v>
      </c>
      <c r="K312" s="50">
        <f>IFERROR(INDEX(K$269:K$303,MATCH($F312,$B$269:$B$303,0))/INDEX($D$269:$D$303,MATCH($F312,$B$269:$B$303,0)),SUMIFS('Input-Ext Allocators'!H$8:H$63,'Input-Ext Allocators'!$B$8:$B$63,$F312))*$D312</f>
        <v>987.99467520313237</v>
      </c>
      <c r="L312" s="50">
        <f>IFERROR(INDEX(L$269:L$303,MATCH($F312,$B$269:$B$303,0))/INDEX($D$269:$D$303,MATCH($F312,$B$269:$B$303,0)),SUMIFS('Input-Ext Allocators'!I$8:I$63,'Input-Ext Allocators'!$B$8:$B$63,$F312))*$D312</f>
        <v>147885.34992860362</v>
      </c>
      <c r="M312" s="50">
        <f>IFERROR(INDEX(M$269:M$303,MATCH($F312,$B$269:$B$303,0))/INDEX($D$269:$D$303,MATCH($F312,$B$269:$B$303,0)),SUMIFS('Input-Ext Allocators'!J$8:J$63,'Input-Ext Allocators'!$B$8:$B$63,$F312))*$D312</f>
        <v>17848.093428642034</v>
      </c>
      <c r="N312" s="50">
        <f>IFERROR(INDEX(N$269:N$303,MATCH($F312,$B$269:$B$303,0))/INDEX($D$269:$D$303,MATCH($F312,$B$269:$B$303,0)),SUMIFS('Input-Ext Allocators'!K$8:K$63,'Input-Ext Allocators'!$B$8:$B$63,$F312))*$D312</f>
        <v>0</v>
      </c>
      <c r="O312" s="50">
        <f>IFERROR(INDEX(O$269:O$303,MATCH($F312,$B$269:$B$303,0))/INDEX($D$269:$D$303,MATCH($F312,$B$269:$B$303,0)),SUMIFS('Input-Ext Allocators'!L$8:L$63,'Input-Ext Allocators'!$B$8:$B$63,$F312))*$D312</f>
        <v>0</v>
      </c>
      <c r="P312" s="50">
        <f>IFERROR(INDEX(P$269:P$303,MATCH($F312,$B$269:$B$303,0))/INDEX($D$269:$D$303,MATCH($F312,$B$269:$B$303,0)),SUMIFS('Input-Ext Allocators'!M$8:M$63,'Input-Ext Allocators'!$B$8:$B$63,$F312))*$D312</f>
        <v>0</v>
      </c>
      <c r="Q312" s="50">
        <f>IFERROR(INDEX(Q$269:Q$303,MATCH($F312,$B$269:$B$303,0))/INDEX($D$269:$D$303,MATCH($F312,$B$269:$B$303,0)),SUMIFS('Input-Ext Allocators'!N$8:N$63,'Input-Ext Allocators'!$B$8:$B$63,$F312))*$D312</f>
        <v>0</v>
      </c>
      <c r="R312" s="50">
        <f>IFERROR(INDEX(R$269:R$303,MATCH($F312,$B$269:$B$303,0))/INDEX($D$269:$D$303,MATCH($F312,$B$269:$B$303,0)),SUMIFS('Input-Ext Allocators'!O$8:O$63,'Input-Ext Allocators'!$B$8:$B$63,$F312))*$D312</f>
        <v>0</v>
      </c>
      <c r="S312" s="50">
        <f>IFERROR(INDEX(S$269:S$303,MATCH($F312,$B$269:$B$303,0))/INDEX($D$269:$D$303,MATCH($F312,$B$269:$B$303,0)),SUMIFS('Input-Ext Allocators'!P$8:P$63,'Input-Ext Allocators'!$B$8:$B$63,$F312))*$D312</f>
        <v>0</v>
      </c>
      <c r="T312" s="50">
        <f>IFERROR(INDEX(T$269:T$303,MATCH($F312,$B$269:$B$303,0))/INDEX($D$269:$D$303,MATCH($F312,$B$269:$B$303,0)),SUMIFS('Input-Ext Allocators'!Q$8:Q$63,'Input-Ext Allocators'!$B$8:$B$63,$F312))*$D312</f>
        <v>0</v>
      </c>
      <c r="U312" s="50">
        <f>IFERROR(INDEX(U$269:U$303,MATCH($F312,$B$269:$B$303,0))/INDEX($D$269:$D$303,MATCH($F312,$B$269:$B$303,0)),SUMIFS('Input-Ext Allocators'!R$8:R$63,'Input-Ext Allocators'!$B$8:$B$63,$F312))*$D312</f>
        <v>0</v>
      </c>
      <c r="V312" s="50">
        <f>IFERROR(INDEX(V$269:V$303,MATCH($F312,$B$269:$B$303,0))/INDEX($D$269:$D$303,MATCH($F312,$B$269:$B$303,0)),SUMIFS('Input-Ext Allocators'!S$8:S$63,'Input-Ext Allocators'!$B$8:$B$63,$F312))*$D312</f>
        <v>0</v>
      </c>
      <c r="W312" s="50">
        <f>IFERROR(INDEX(W$269:W$303,MATCH($F312,$B$269:$B$303,0))/INDEX($D$269:$D$303,MATCH($F312,$B$269:$B$303,0)),SUMIFS('Input-Ext Allocators'!T$8:T$63,'Input-Ext Allocators'!$B$8:$B$63,$F312))*$D312</f>
        <v>0</v>
      </c>
      <c r="X312" s="50">
        <f>IFERROR(INDEX(X$269:X$303,MATCH($F312,$B$269:$B$303,0))/INDEX($D$269:$D$303,MATCH($F312,$B$269:$B$303,0)),SUMIFS('Input-Ext Allocators'!U$8:U$63,'Input-Ext Allocators'!$B$8:$B$63,$F312))*$D312</f>
        <v>0</v>
      </c>
      <c r="Y312" s="50">
        <f>IFERROR(INDEX(Y$269:Y$303,MATCH($F312,$B$269:$B$303,0))/INDEX($D$269:$D$303,MATCH($F312,$B$269:$B$303,0)),SUMIFS('Input-Ext Allocators'!V$8:V$63,'Input-Ext Allocators'!$B$8:$B$63,$F312))*$D312</f>
        <v>0</v>
      </c>
      <c r="Z312" s="50">
        <f>IFERROR(INDEX(Z$269:Z$303,MATCH($F312,$B$269:$B$303,0))/INDEX($D$269:$D$303,MATCH($F312,$B$269:$B$303,0)),SUMIFS('Input-Ext Allocators'!W$8:W$63,'Input-Ext Allocators'!$B$8:$B$63,$F312))*$D312</f>
        <v>0</v>
      </c>
      <c r="AA312" s="133" t="str">
        <f>'Input-Accounts'!F312</f>
        <v>Other Revenue</v>
      </c>
    </row>
    <row r="313" spans="1:27" outlineLevel="1">
      <c r="A313" s="113">
        <f>IF(ISBLANK('Input-Accounts'!A313),"",'Input-Accounts'!A313)</f>
        <v>254</v>
      </c>
      <c r="B313" s="79" t="str">
        <f>IF(ISBLANK('Input-Accounts'!B313),"",'Input-Accounts'!B313)</f>
        <v>Total Operating Revenue</v>
      </c>
      <c r="C313" s="113" t="str">
        <f>IF(ISBLANK('Input-Accounts'!C313),"",'Input-Accounts'!C313)</f>
        <v/>
      </c>
      <c r="D313" s="78">
        <f>IF(ISBLANK('Input-Accounts'!D313),"",'Input-Accounts'!D313)</f>
        <v>145629249.60486838</v>
      </c>
      <c r="E313" s="143">
        <f>IFERROR(IF(D313="","",IF(D313=0,0,IF(ABS(D313-SUM($G313:$Z313))&lt;Check_Limit,0,1))),1)</f>
        <v>0</v>
      </c>
      <c r="F313" s="79">
        <f>IF(D313=0,"-",IF('Input-Accounts'!$E313&lt;&gt;0,'Input-Accounts'!$E313,'Input-Accounts'!$J313))</f>
        <v>0</v>
      </c>
      <c r="G313" s="114">
        <f t="shared" ref="G313:AA313" si="62">SUBTOTAL(9,G305:G312)</f>
        <v>68129289.440536901</v>
      </c>
      <c r="H313" s="114">
        <f t="shared" si="62"/>
        <v>38893381.135779843</v>
      </c>
      <c r="I313" s="114">
        <f t="shared" si="62"/>
        <v>3335856.2765841116</v>
      </c>
      <c r="J313" s="114">
        <f t="shared" si="62"/>
        <v>3375053.6991740759</v>
      </c>
      <c r="K313" s="114">
        <f t="shared" si="62"/>
        <v>189014.39228002884</v>
      </c>
      <c r="L313" s="114">
        <f t="shared" si="62"/>
        <v>28292115.487084791</v>
      </c>
      <c r="M313" s="114">
        <f t="shared" si="62"/>
        <v>3414539.1734286412</v>
      </c>
      <c r="N313" s="114">
        <f t="shared" si="62"/>
        <v>0</v>
      </c>
      <c r="O313" s="114">
        <f t="shared" si="62"/>
        <v>0</v>
      </c>
      <c r="P313" s="114">
        <f t="shared" si="62"/>
        <v>0</v>
      </c>
      <c r="Q313" s="114">
        <f t="shared" si="62"/>
        <v>0</v>
      </c>
      <c r="R313" s="114">
        <f t="shared" si="62"/>
        <v>0</v>
      </c>
      <c r="S313" s="114">
        <f t="shared" si="62"/>
        <v>0</v>
      </c>
      <c r="T313" s="114">
        <f t="shared" si="62"/>
        <v>0</v>
      </c>
      <c r="U313" s="114">
        <f t="shared" si="62"/>
        <v>0</v>
      </c>
      <c r="V313" s="114">
        <f t="shared" si="62"/>
        <v>0</v>
      </c>
      <c r="W313" s="114">
        <f t="shared" si="62"/>
        <v>0</v>
      </c>
      <c r="X313" s="114">
        <f t="shared" si="62"/>
        <v>0</v>
      </c>
      <c r="Y313" s="114">
        <f t="shared" si="62"/>
        <v>0</v>
      </c>
      <c r="Z313" s="114">
        <f t="shared" si="62"/>
        <v>0</v>
      </c>
      <c r="AA313" s="114">
        <f t="shared" si="62"/>
        <v>0</v>
      </c>
    </row>
    <row r="314" spans="1:27" outlineLevel="1">
      <c r="A314" s="113" t="str">
        <f>IF(ISBLANK('Input-Accounts'!A314),"",'Input-Accounts'!A314)</f>
        <v/>
      </c>
      <c r="B314" s="79" t="str">
        <f>IF(ISBLANK('Input-Accounts'!B314),"",'Input-Accounts'!B314)</f>
        <v/>
      </c>
      <c r="C314" s="113" t="str">
        <f>IF(ISBLANK('Input-Accounts'!C314),"",'Input-Accounts'!C314)</f>
        <v/>
      </c>
      <c r="D314" s="78"/>
      <c r="E314" s="143" t="str">
        <f t="shared" si="60"/>
        <v/>
      </c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</row>
    <row r="315" spans="1:27">
      <c r="A315" s="113">
        <f>IF(ISBLANK('Input-Accounts'!A315),"",'Input-Accounts'!A315)</f>
        <v>255</v>
      </c>
      <c r="B315" s="79" t="str">
        <f>IF(ISBLANK('Input-Accounts'!B315),"",'Input-Accounts'!B315)</f>
        <v>NET INCOME AT CURRENT RATES</v>
      </c>
      <c r="C315" s="113" t="str">
        <f>IF(ISBLANK('Input-Accounts'!C315),"",'Input-Accounts'!C315)</f>
        <v/>
      </c>
      <c r="D315" s="78">
        <f>D313-D193-D240-D255</f>
        <v>26054777.313420951</v>
      </c>
      <c r="E315" s="143">
        <f t="shared" ca="1" si="60"/>
        <v>0</v>
      </c>
      <c r="G315" s="50">
        <f t="shared" ref="G315:Z315" ca="1" si="63">G313-G193-G240-G255</f>
        <v>6381338.9551825635</v>
      </c>
      <c r="H315" s="50">
        <f t="shared" ca="1" si="63"/>
        <v>14083138.332990525</v>
      </c>
      <c r="I315" s="50">
        <f t="shared" ca="1" si="63"/>
        <v>816007.38478291745</v>
      </c>
      <c r="J315" s="50">
        <f t="shared" ca="1" si="63"/>
        <v>968779.02402454033</v>
      </c>
      <c r="K315" s="50">
        <f t="shared" ca="1" si="63"/>
        <v>39596.626690687044</v>
      </c>
      <c r="L315" s="50">
        <f t="shared" ca="1" si="63"/>
        <v>3388957.0153412316</v>
      </c>
      <c r="M315" s="50">
        <f t="shared" ca="1" si="63"/>
        <v>376959.97440849256</v>
      </c>
      <c r="N315" s="50">
        <f t="shared" ca="1" si="63"/>
        <v>0</v>
      </c>
      <c r="O315" s="50">
        <f t="shared" ca="1" si="63"/>
        <v>0</v>
      </c>
      <c r="P315" s="50">
        <f t="shared" ca="1" si="63"/>
        <v>0</v>
      </c>
      <c r="Q315" s="50">
        <f t="shared" ca="1" si="63"/>
        <v>0</v>
      </c>
      <c r="R315" s="50">
        <f t="shared" ca="1" si="63"/>
        <v>0</v>
      </c>
      <c r="S315" s="50">
        <f t="shared" ca="1" si="63"/>
        <v>0</v>
      </c>
      <c r="T315" s="50">
        <f t="shared" ca="1" si="63"/>
        <v>0</v>
      </c>
      <c r="U315" s="50">
        <f t="shared" ca="1" si="63"/>
        <v>0</v>
      </c>
      <c r="V315" s="50">
        <f t="shared" ca="1" si="63"/>
        <v>0</v>
      </c>
      <c r="W315" s="50">
        <f t="shared" ca="1" si="63"/>
        <v>0</v>
      </c>
      <c r="X315" s="50">
        <f t="shared" ca="1" si="63"/>
        <v>0</v>
      </c>
      <c r="Y315" s="50">
        <f t="shared" ca="1" si="63"/>
        <v>0</v>
      </c>
      <c r="Z315" s="50">
        <f t="shared" ca="1" si="63"/>
        <v>0</v>
      </c>
    </row>
    <row r="316" spans="1:27">
      <c r="E316" s="79" t="s">
        <v>383</v>
      </c>
    </row>
  </sheetData>
  <pageMargins left="0.45" right="0.45" top="0.5" bottom="0.5" header="0.3" footer="0.3"/>
  <pageSetup scale="56" pageOrder="overThenDown" orientation="landscape" horizontalDpi="1200" verticalDpi="1200" r:id="rId1"/>
  <rowBreaks count="5" manualBreakCount="5">
    <brk id="63" max="12" man="1"/>
    <brk id="116" max="12" man="1"/>
    <brk id="168" max="12" man="1"/>
    <brk id="210" max="12" man="1"/>
    <brk id="265" max="1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1E7BD-C46C-42BB-9498-997C3C2D02AF}">
  <sheetPr codeName="Sheet57">
    <tabColor theme="4" tint="-0.249977111117893"/>
  </sheetPr>
  <dimension ref="A1:S95"/>
  <sheetViews>
    <sheetView workbookViewId="0"/>
  </sheetViews>
  <sheetFormatPr defaultColWidth="9.15234375" defaultRowHeight="14.6" outlineLevelRow="1" outlineLevelCol="1"/>
  <cols>
    <col min="1" max="1" width="6" style="113" bestFit="1" customWidth="1"/>
    <col min="2" max="2" width="58.3046875" style="79" customWidth="1"/>
    <col min="3" max="3" width="2.84375" style="79" customWidth="1"/>
    <col min="4" max="4" width="21" style="79" bestFit="1" customWidth="1"/>
    <col min="5" max="5" width="7.69140625" style="50" hidden="1" customWidth="1" outlineLevel="1"/>
    <col min="6" max="6" width="2.84375" style="79" customWidth="1" collapsed="1"/>
    <col min="7" max="13" width="15.69140625" style="79" customWidth="1"/>
    <col min="14" max="16384" width="9.15234375" style="79"/>
  </cols>
  <sheetData>
    <row r="1" spans="1:13" outlineLevel="1">
      <c r="A1" s="80" t="str">
        <f>'General Inputs'!$D9</f>
        <v>Cascade Natural Gas Corp.</v>
      </c>
    </row>
    <row r="2" spans="1:13" outlineLevel="1">
      <c r="A2" s="80" t="str">
        <f>'General Inputs'!$D10</f>
        <v>Washington Jurisdiction</v>
      </c>
    </row>
    <row r="3" spans="1:13" outlineLevel="1">
      <c r="A3" s="80" t="str">
        <f>'General Inputs'!$D11</f>
        <v>Twelve-Months ended December 31, 2023</v>
      </c>
    </row>
    <row r="4" spans="1:13" outlineLevel="1">
      <c r="A4" s="80" t="str" cm="1">
        <f t="array" aca="1" ref="A4" ca="1">VLOOKUP(_xlfn.TEXTAFTER(CELL("filename",A1),"]"),Contents!B:F,5,FALSE)</f>
        <v>Schedule 4 - Summary of Cost of Service and Rate of Return Under Present and Proposed Rates</v>
      </c>
    </row>
    <row r="5" spans="1:13" ht="16.5" customHeight="1" outlineLevel="1"/>
    <row r="6" spans="1:13" ht="52.5" customHeight="1">
      <c r="A6" s="117" t="s">
        <v>1</v>
      </c>
      <c r="B6" s="118" t="s">
        <v>395</v>
      </c>
      <c r="C6" s="149"/>
      <c r="D6" s="117" t="s">
        <v>396</v>
      </c>
      <c r="E6" s="150" t="s">
        <v>382</v>
      </c>
      <c r="F6" s="142"/>
      <c r="G6" s="142" t="str">
        <f>'General Inputs'!D$17</f>
        <v>Res
503</v>
      </c>
      <c r="H6" s="142" t="str">
        <f>'General Inputs'!E$17</f>
        <v>GSC
504</v>
      </c>
      <c r="I6" s="142" t="str">
        <f>'General Inputs'!F$17</f>
        <v>GSI
505</v>
      </c>
      <c r="J6" s="142" t="str">
        <f>'General Inputs'!G$17</f>
        <v>GSLV
511</v>
      </c>
      <c r="K6" s="142" t="str">
        <f>'General Inputs'!H$17</f>
        <v>Interruptible
570</v>
      </c>
      <c r="L6" s="142" t="str">
        <f>'General Inputs'!I$17</f>
        <v>Transport
663</v>
      </c>
      <c r="M6" s="142" t="str">
        <f>'General Inputs'!J$17</f>
        <v>Spl Contracts</v>
      </c>
    </row>
    <row r="7" spans="1:13">
      <c r="A7" s="113" t="str">
        <f>IF(B7="","",MAX(A$1:A6)+1)</f>
        <v/>
      </c>
      <c r="B7" s="133" t="s">
        <v>336</v>
      </c>
      <c r="D7" s="143"/>
      <c r="F7" s="143"/>
      <c r="G7" s="143"/>
      <c r="H7" s="143"/>
      <c r="I7" s="143"/>
      <c r="J7" s="143"/>
      <c r="K7" s="143"/>
    </row>
    <row r="8" spans="1:13">
      <c r="A8" s="113">
        <f>IF(B8="","",MAX(A$6:A7)+1)</f>
        <v>1</v>
      </c>
      <c r="B8" s="81" t="s">
        <v>397</v>
      </c>
      <c r="D8" s="143"/>
      <c r="F8" s="143"/>
      <c r="G8" s="143"/>
      <c r="H8" s="143"/>
      <c r="I8" s="143"/>
      <c r="J8" s="143"/>
      <c r="K8" s="143"/>
    </row>
    <row r="9" spans="1:13">
      <c r="A9" s="113">
        <f>IF(B9="","",MAX(A$6:A8)+1)</f>
        <v>2</v>
      </c>
      <c r="B9" s="133" t="s">
        <v>224</v>
      </c>
      <c r="D9" s="34">
        <f>GrandTotal!D63</f>
        <v>1141765084.1656132</v>
      </c>
      <c r="E9" s="50">
        <f ca="1">IFERROR(IF(D9="","",IF(D9=0,0,IF(ABS(D9-SUM($G9:$M9))&lt;Check_Limit,0,1))),1)</f>
        <v>0</v>
      </c>
      <c r="F9" s="143"/>
      <c r="G9" s="34">
        <f ca="1">GrandTotal!G63</f>
        <v>554197256.92175078</v>
      </c>
      <c r="H9" s="34">
        <f ca="1">GrandTotal!H63</f>
        <v>226263031.46790686</v>
      </c>
      <c r="I9" s="34">
        <f ca="1">GrandTotal!I63</f>
        <v>22671803.374001738</v>
      </c>
      <c r="J9" s="34">
        <f ca="1">GrandTotal!J63</f>
        <v>25335708.314888105</v>
      </c>
      <c r="K9" s="34">
        <f ca="1">GrandTotal!K63</f>
        <v>1527496.4371893229</v>
      </c>
      <c r="L9" s="34">
        <f ca="1">GrandTotal!L63</f>
        <v>284191271.56489527</v>
      </c>
      <c r="M9" s="34">
        <f ca="1">GrandTotal!M63</f>
        <v>27578516.084980942</v>
      </c>
    </row>
    <row r="10" spans="1:13">
      <c r="A10" s="113">
        <f>IF(B10="","",MAX(A$6:A9)+1)</f>
        <v>3</v>
      </c>
      <c r="B10" s="133" t="s">
        <v>398</v>
      </c>
      <c r="D10" s="143">
        <f>GrandTotal!D107</f>
        <v>-482855822.54000008</v>
      </c>
      <c r="E10" s="50">
        <f ca="1">IFERROR(IF(D10="","",IF(D10=0,0,IF(ABS(D10-SUM($G10:$M10))&lt;Check_Limit,0,1))),1)</f>
        <v>0</v>
      </c>
      <c r="F10" s="143"/>
      <c r="G10" s="143">
        <f ca="1">GrandTotal!G107</f>
        <v>-268395802.0075776</v>
      </c>
      <c r="H10" s="143">
        <f ca="1">GrandTotal!H107</f>
        <v>-87987877.244445443</v>
      </c>
      <c r="I10" s="143">
        <f ca="1">GrandTotal!I107</f>
        <v>-8040005.6024787584</v>
      </c>
      <c r="J10" s="143">
        <f ca="1">GrandTotal!J107</f>
        <v>-8782519.6888666023</v>
      </c>
      <c r="K10" s="143">
        <f ca="1">GrandTotal!K107</f>
        <v>-519670.50299311476</v>
      </c>
      <c r="L10" s="143">
        <f ca="1">GrandTotal!L107</f>
        <v>-99255487.700634763</v>
      </c>
      <c r="M10" s="143">
        <f ca="1">GrandTotal!M107</f>
        <v>-9874459.7930037882</v>
      </c>
    </row>
    <row r="11" spans="1:13" ht="17.149999999999999">
      <c r="A11" s="113">
        <f>IF(B11="","",MAX(A$6:A10)+1)</f>
        <v>4</v>
      </c>
      <c r="B11" s="133" t="s">
        <v>268</v>
      </c>
      <c r="D11" s="61">
        <f>GrandTotal!D114</f>
        <v>-39045016.131402507</v>
      </c>
      <c r="E11" s="50">
        <f ca="1">IFERROR(IF(D11="","",IF(D11=0,0,IF(ABS(D11-SUM($G11:$M11))&lt;Check_Limit,0,1))),1)</f>
        <v>0</v>
      </c>
      <c r="F11" s="143"/>
      <c r="G11" s="61">
        <f ca="1">GrandTotal!G114</f>
        <v>-18711110.563194994</v>
      </c>
      <c r="H11" s="61">
        <f ca="1">GrandTotal!H114</f>
        <v>-7796321.8722928613</v>
      </c>
      <c r="I11" s="61">
        <f ca="1">GrandTotal!I114</f>
        <v>-787551.39972749085</v>
      </c>
      <c r="J11" s="61">
        <f ca="1">GrandTotal!J114</f>
        <v>-881260.21825340332</v>
      </c>
      <c r="K11" s="61">
        <f ca="1">GrandTotal!K114</f>
        <v>-53087.036069816335</v>
      </c>
      <c r="L11" s="61">
        <f ca="1">GrandTotal!L114</f>
        <v>-9862368.422607312</v>
      </c>
      <c r="M11" s="61">
        <f ca="1">GrandTotal!M114</f>
        <v>-953316.61925664218</v>
      </c>
    </row>
    <row r="12" spans="1:13">
      <c r="A12" s="113">
        <f>IF(B12="","",MAX(A$6:A11)+1)</f>
        <v>5</v>
      </c>
      <c r="B12" s="127" t="str">
        <f>"Total "&amp;B8</f>
        <v>Total Rate Base</v>
      </c>
      <c r="D12" s="60">
        <f>SUM(D9:D11)</f>
        <v>619864245.4942106</v>
      </c>
      <c r="E12" s="50">
        <f ca="1">IFERROR(IF(D12="","",IF(D12=0,0,IF(ABS(D12-SUM($G12:$M12))&lt;Check_Limit,0,1))),1)</f>
        <v>0</v>
      </c>
      <c r="F12" s="151"/>
      <c r="G12" s="60">
        <f ca="1">SUM(G9:G11)</f>
        <v>267090344.3509782</v>
      </c>
      <c r="H12" s="60">
        <f ca="1">SUM(H9:H11)</f>
        <v>130478832.35116856</v>
      </c>
      <c r="I12" s="60">
        <f ca="1">SUM(I9:I11)</f>
        <v>13844246.371795489</v>
      </c>
      <c r="J12" s="60">
        <f ca="1">SUM(J9:J11)</f>
        <v>15671928.407768099</v>
      </c>
      <c r="K12" s="60">
        <f ca="1">SUM(K9:K11)</f>
        <v>954738.89812639181</v>
      </c>
      <c r="L12" s="60">
        <f t="shared" ref="L12:M12" ca="1" si="0">SUM(L9:L11)</f>
        <v>175073415.44165319</v>
      </c>
      <c r="M12" s="60">
        <f t="shared" ca="1" si="0"/>
        <v>16750739.672720511</v>
      </c>
    </row>
    <row r="13" spans="1:13">
      <c r="A13" s="113" t="str">
        <f>IF(B13="","",MAX(A$6:A12)+1)</f>
        <v/>
      </c>
      <c r="B13" s="127"/>
      <c r="D13" s="60"/>
      <c r="E13" s="135"/>
      <c r="F13" s="151"/>
      <c r="G13" s="60"/>
      <c r="H13" s="60"/>
      <c r="I13" s="60"/>
      <c r="J13" s="60"/>
      <c r="K13" s="60"/>
    </row>
    <row r="14" spans="1:13">
      <c r="A14" s="113">
        <f>IF(B14="","",MAX(A$6:A13)+1)</f>
        <v>6</v>
      </c>
      <c r="B14" s="152" t="s">
        <v>399</v>
      </c>
      <c r="D14" s="60"/>
      <c r="E14" s="135"/>
      <c r="F14" s="151"/>
      <c r="G14" s="60"/>
      <c r="H14" s="60"/>
      <c r="I14" s="60"/>
      <c r="J14" s="60"/>
      <c r="K14" s="60"/>
    </row>
    <row r="15" spans="1:13">
      <c r="A15" s="113">
        <f>IF(B15="","",MAX(A$6:A14)+1)</f>
        <v>7</v>
      </c>
      <c r="B15" s="127" t="s">
        <v>400</v>
      </c>
      <c r="D15" s="60"/>
      <c r="E15" s="135"/>
      <c r="F15" s="151"/>
      <c r="G15" s="60"/>
      <c r="H15" s="60"/>
      <c r="I15" s="60"/>
      <c r="J15" s="60"/>
      <c r="K15" s="60"/>
    </row>
    <row r="16" spans="1:13">
      <c r="A16" s="113">
        <f>IF(B16="","",MAX(A$6:A15)+1)</f>
        <v>8</v>
      </c>
      <c r="B16" s="133" t="s">
        <v>401</v>
      </c>
      <c r="D16" s="34">
        <f>SUM(GrandTotal!D308:D309)</f>
        <v>125366415.78486839</v>
      </c>
      <c r="E16" s="50">
        <f>IFERROR(IF(D16="","",IF(D16=0,0,IF(ABS(D16-SUM($G16:$M16))&lt;Check_Limit,0,1))),1)</f>
        <v>0</v>
      </c>
      <c r="F16" s="151"/>
      <c r="G16" s="34">
        <f>SUM(GrandTotal!G308:G309)</f>
        <v>58676043.186452255</v>
      </c>
      <c r="H16" s="34">
        <f>SUM(GrandTotal!H308:H309)</f>
        <v>31458385.398287699</v>
      </c>
      <c r="I16" s="34">
        <f>SUM(GrandTotal!I308:I309)</f>
        <v>2700980.2155579687</v>
      </c>
      <c r="J16" s="34">
        <f>SUM(GrandTotal!J308:J309)</f>
        <v>2740306.8298094529</v>
      </c>
      <c r="K16" s="34">
        <f>SUM(GrandTotal!K308:K309)</f>
        <v>166822.8976048257</v>
      </c>
      <c r="L16" s="34">
        <f>SUM(GrandTotal!L308:L309)</f>
        <v>26475874.907156188</v>
      </c>
      <c r="M16" s="34">
        <f>SUM(GrandTotal!M308:M309)</f>
        <v>3148002.3499999992</v>
      </c>
    </row>
    <row r="17" spans="1:13">
      <c r="A17" s="113">
        <f>IF(B17="","",MAX(A$6:A16)+1)</f>
        <v>9</v>
      </c>
      <c r="B17" s="133" t="s">
        <v>402</v>
      </c>
      <c r="D17" s="143">
        <f>SUM(GrandTotal!D310:D311)</f>
        <v>19501617.060000002</v>
      </c>
      <c r="E17" s="50">
        <f>IFERROR(IF(D17="","",IF(D17=0,0,IF(ABS(D17-SUM($G17:$M17))&lt;Check_Limit,0,1))),1)</f>
        <v>0</v>
      </c>
      <c r="F17" s="151"/>
      <c r="G17" s="143">
        <f>SUM(GrandTotal!G310:G311)</f>
        <v>9097128.5300000012</v>
      </c>
      <c r="H17" s="143">
        <f>SUM(GrandTotal!H310:H311)</f>
        <v>7231696.6499999994</v>
      </c>
      <c r="I17" s="143">
        <f>SUM(GrandTotal!I310:I311)</f>
        <v>617439.25</v>
      </c>
      <c r="J17" s="143">
        <f>SUM(GrandTotal!J310:J311)</f>
        <v>617105.17000000004</v>
      </c>
      <c r="K17" s="143">
        <f>SUM(GrandTotal!K310:K311)</f>
        <v>21203.500000000004</v>
      </c>
      <c r="L17" s="143">
        <f>SUM(GrandTotal!L310:L311)</f>
        <v>1668355.2300000002</v>
      </c>
      <c r="M17" s="143">
        <f>SUM(GrandTotal!M310:M311)</f>
        <v>248688.73</v>
      </c>
    </row>
    <row r="18" spans="1:13" ht="17.149999999999999">
      <c r="A18" s="113">
        <f>IF(B18="","",MAX(A$6:A17)+1)</f>
        <v>10</v>
      </c>
      <c r="B18" s="133" t="s">
        <v>403</v>
      </c>
      <c r="D18" s="61">
        <f>GrandTotal!D312</f>
        <v>761216.75999999966</v>
      </c>
      <c r="E18" s="50">
        <f>IFERROR(IF(D18="","",IF(D18=0,0,IF(ABS(D18-SUM($G18:$M18))&lt;Check_Limit,0,1))),1)</f>
        <v>0</v>
      </c>
      <c r="F18" s="151"/>
      <c r="G18" s="61">
        <f>GrandTotal!G312</f>
        <v>356117.72408464173</v>
      </c>
      <c r="H18" s="61">
        <f>GrandTotal!H312</f>
        <v>203299.0874921433</v>
      </c>
      <c r="I18" s="61">
        <f>GrandTotal!I312</f>
        <v>17436.811026142866</v>
      </c>
      <c r="J18" s="61">
        <f>GrandTotal!J312</f>
        <v>17641.699364622877</v>
      </c>
      <c r="K18" s="61">
        <f>GrandTotal!K312</f>
        <v>987.99467520313237</v>
      </c>
      <c r="L18" s="61">
        <f>GrandTotal!L312</f>
        <v>147885.34992860362</v>
      </c>
      <c r="M18" s="61">
        <f>GrandTotal!M312</f>
        <v>17848.093428642034</v>
      </c>
    </row>
    <row r="19" spans="1:13">
      <c r="A19" s="113">
        <f>IF(B19="","",MAX(A$6:A18)+1)</f>
        <v>11</v>
      </c>
      <c r="B19" s="127" t="s">
        <v>404</v>
      </c>
      <c r="D19" s="60">
        <f>SUM(D16:D18)</f>
        <v>145629249.60486838</v>
      </c>
      <c r="E19" s="50">
        <f>IFERROR(IF(D19="","",IF(D19=0,0,IF(ABS(D19-SUM($G19:$M19))&lt;Check_Limit,0,1))),1)</f>
        <v>0</v>
      </c>
      <c r="F19" s="151"/>
      <c r="G19" s="60">
        <f>SUM(G16:G18)</f>
        <v>68129289.440536901</v>
      </c>
      <c r="H19" s="60">
        <f>SUM(H16:H18)</f>
        <v>38893381.135779843</v>
      </c>
      <c r="I19" s="60">
        <f>SUM(I16:I18)</f>
        <v>3335856.2765841116</v>
      </c>
      <c r="J19" s="60">
        <f>SUM(J16:J18)</f>
        <v>3375053.6991740759</v>
      </c>
      <c r="K19" s="60">
        <f>SUM(K16:K18)</f>
        <v>189014.39228002884</v>
      </c>
      <c r="L19" s="60">
        <f t="shared" ref="L19:M19" si="1">SUM(L16:L18)</f>
        <v>28292115.487084791</v>
      </c>
      <c r="M19" s="60">
        <f t="shared" si="1"/>
        <v>3414539.1734286412</v>
      </c>
    </row>
    <row r="20" spans="1:13" ht="17.149999999999999">
      <c r="A20" s="113" t="str">
        <f>IF(B20="","",MAX(A$6:A19)+1)</f>
        <v/>
      </c>
      <c r="B20" s="133"/>
      <c r="D20" s="153"/>
      <c r="E20" s="135"/>
      <c r="F20" s="151"/>
      <c r="G20" s="154"/>
      <c r="H20" s="154"/>
      <c r="I20" s="154"/>
      <c r="J20" s="154"/>
      <c r="K20" s="154"/>
    </row>
    <row r="21" spans="1:13">
      <c r="A21" s="113">
        <f>IF(B21="","",MAX(A$6:A20)+1)</f>
        <v>12</v>
      </c>
      <c r="B21" s="81" t="s">
        <v>405</v>
      </c>
    </row>
    <row r="22" spans="1:13">
      <c r="A22" s="113">
        <f>IF(B22="","",MAX(A$6:A21)+1)</f>
        <v>13</v>
      </c>
      <c r="B22" s="133" t="s">
        <v>406</v>
      </c>
      <c r="D22" s="34">
        <f>GrandTotal!D193</f>
        <v>59594378.080361895</v>
      </c>
      <c r="E22" s="50">
        <f ca="1">IFERROR(IF(D22="","",IF(D22=0,0,IF(ABS(D22-SUM($G22:$M22))&lt;Check_Limit,0,1))),1)</f>
        <v>0</v>
      </c>
      <c r="F22" s="143"/>
      <c r="G22" s="34">
        <f ca="1">GrandTotal!G193</f>
        <v>31493156.697820466</v>
      </c>
      <c r="H22" s="34">
        <f ca="1">GrandTotal!H193</f>
        <v>11550216.198770866</v>
      </c>
      <c r="I22" s="34">
        <f ca="1">GrandTotal!I193</f>
        <v>1309459.7320190363</v>
      </c>
      <c r="J22" s="34">
        <f ca="1">GrandTotal!J193</f>
        <v>1129922.1628471944</v>
      </c>
      <c r="K22" s="34">
        <f ca="1">GrandTotal!K193</f>
        <v>74626.377287761308</v>
      </c>
      <c r="L22" s="34">
        <f ca="1">GrandTotal!L193</f>
        <v>12311037.416037092</v>
      </c>
      <c r="M22" s="34">
        <f ca="1">GrandTotal!M193</f>
        <v>1725959.4955794842</v>
      </c>
    </row>
    <row r="23" spans="1:13">
      <c r="A23" s="113">
        <f>IF(B23="","",MAX(A$6:A22)+1)</f>
        <v>14</v>
      </c>
      <c r="B23" s="133" t="s">
        <v>407</v>
      </c>
      <c r="D23" s="143">
        <f>GrandTotal!D240</f>
        <v>32285329.299140997</v>
      </c>
      <c r="E23" s="50">
        <f ca="1">IFERROR(IF(D23="","",IF(D23=0,0,IF(ABS(D23-SUM($G23:$M23))&lt;Check_Limit,0,1))),1)</f>
        <v>0</v>
      </c>
      <c r="F23" s="143"/>
      <c r="G23" s="143">
        <f ca="1">GrandTotal!G240</f>
        <v>17061178.539626013</v>
      </c>
      <c r="H23" s="143">
        <f ca="1">GrandTotal!H240</f>
        <v>6159294.9056017809</v>
      </c>
      <c r="I23" s="143">
        <f ca="1">GrandTotal!I240</f>
        <v>586543.13877004222</v>
      </c>
      <c r="J23" s="143">
        <f ca="1">GrandTotal!J240</f>
        <v>649002.81076630391</v>
      </c>
      <c r="K23" s="143">
        <f ca="1">GrandTotal!K240</f>
        <v>39015.815314317384</v>
      </c>
      <c r="L23" s="143">
        <f ca="1">GrandTotal!L240</f>
        <v>7138521.1134421891</v>
      </c>
      <c r="M23" s="143">
        <f ca="1">GrandTotal!M240</f>
        <v>651772.97562035511</v>
      </c>
    </row>
    <row r="24" spans="1:13">
      <c r="A24" s="113">
        <f>IF(B24="","",MAX(A$6:A23)+1)</f>
        <v>15</v>
      </c>
      <c r="B24" s="133" t="s">
        <v>408</v>
      </c>
      <c r="D24" s="143">
        <f>GrandTotal!D245</f>
        <v>4589139.722218222</v>
      </c>
      <c r="E24" s="50">
        <f ca="1">IFERROR(IF(D24="","",IF(D24=0,0,IF(ABS(D24-SUM($G24:$M24))&lt;Check_Limit,0,1))),1)</f>
        <v>0</v>
      </c>
      <c r="F24" s="143"/>
      <c r="G24" s="143">
        <f ca="1">GrandTotal!G245</f>
        <v>2360559.9572283267</v>
      </c>
      <c r="H24" s="143">
        <f ca="1">GrandTotal!H245</f>
        <v>893709.44264010992</v>
      </c>
      <c r="I24" s="143">
        <f ca="1">GrandTotal!I245</f>
        <v>94211.182270831137</v>
      </c>
      <c r="J24" s="143">
        <f ca="1">GrandTotal!J245</f>
        <v>93208.981830666686</v>
      </c>
      <c r="K24" s="143">
        <f ca="1">GrandTotal!K245</f>
        <v>5941.3785291652466</v>
      </c>
      <c r="L24" s="143">
        <f ca="1">GrandTotal!L245</f>
        <v>1021128.1039492993</v>
      </c>
      <c r="M24" s="143">
        <f ca="1">GrandTotal!M245</f>
        <v>120380.67576982357</v>
      </c>
    </row>
    <row r="25" spans="1:13" ht="17.149999999999999">
      <c r="A25" s="113">
        <f>IF(B25="","",MAX(A$6:A24)+1)</f>
        <v>16</v>
      </c>
      <c r="B25" s="133" t="s">
        <v>409</v>
      </c>
      <c r="D25" s="155">
        <f>GrandTotal!D244</f>
        <v>23745033.612662204</v>
      </c>
      <c r="E25" s="50">
        <f ca="1">IFERROR(IF(D25="","",IF(D25=0,0,IF(ABS(D25-SUM($G25:$M25))&lt;Check_Limit,0,1))),1)</f>
        <v>0</v>
      </c>
      <c r="F25" s="143"/>
      <c r="G25" s="155">
        <f ca="1">GrandTotal!G244</f>
        <v>11108566.932307933</v>
      </c>
      <c r="H25" s="155">
        <f ca="1">GrandTotal!H244</f>
        <v>6341615.0557753062</v>
      </c>
      <c r="I25" s="155">
        <f ca="1">GrandTotal!I244</f>
        <v>543915.59102482372</v>
      </c>
      <c r="J25" s="155">
        <f ca="1">GrandTotal!J244</f>
        <v>550306.78042014164</v>
      </c>
      <c r="K25" s="155">
        <f ca="1">GrandTotal!K244</f>
        <v>30819.036054631346</v>
      </c>
      <c r="L25" s="155">
        <f ca="1">GrandTotal!L244</f>
        <v>4613065.2783774827</v>
      </c>
      <c r="M25" s="155">
        <f ca="1">GrandTotal!M244</f>
        <v>556744.93870187586</v>
      </c>
    </row>
    <row r="26" spans="1:13">
      <c r="A26" s="113">
        <f>IF(B26="","",MAX(A$6:A25)+1)</f>
        <v>17</v>
      </c>
      <c r="B26" s="81" t="s">
        <v>410</v>
      </c>
      <c r="D26" s="156">
        <f>SUM(D22:D25)</f>
        <v>120213880.7143833</v>
      </c>
      <c r="E26" s="50">
        <f ca="1">IFERROR(IF(D26="","",IF(D26=0,0,IF(ABS(D26-SUM($G26:$M26))&lt;Check_Limit,0,1))),1)</f>
        <v>0</v>
      </c>
      <c r="F26" s="156"/>
      <c r="G26" s="156">
        <f ca="1">SUM(G22:G25)</f>
        <v>62023462.126982734</v>
      </c>
      <c r="H26" s="156">
        <f ca="1">SUM(H22:H25)</f>
        <v>24944835.602788065</v>
      </c>
      <c r="I26" s="156">
        <f ca="1">SUM(I22:I25)</f>
        <v>2534129.6440847334</v>
      </c>
      <c r="J26" s="156">
        <f ca="1">SUM(J22:J25)</f>
        <v>2422440.7358643068</v>
      </c>
      <c r="K26" s="156">
        <f ca="1">SUM(K22:K25)</f>
        <v>150402.6071858753</v>
      </c>
      <c r="L26" s="156">
        <f t="shared" ref="L26:M26" ca="1" si="2">SUM(L22:L25)</f>
        <v>25083751.911806062</v>
      </c>
      <c r="M26" s="156">
        <f t="shared" ca="1" si="2"/>
        <v>3054858.085671539</v>
      </c>
    </row>
    <row r="27" spans="1:13" ht="17.149999999999999">
      <c r="A27" s="113" t="str">
        <f>IF(B27="","",MAX(A$6:A26)+1)</f>
        <v/>
      </c>
      <c r="B27" s="81"/>
      <c r="D27" s="155"/>
      <c r="F27" s="143"/>
      <c r="G27" s="155"/>
      <c r="H27" s="155"/>
      <c r="I27" s="155"/>
      <c r="J27" s="155"/>
      <c r="K27" s="155"/>
    </row>
    <row r="28" spans="1:13">
      <c r="A28" s="113">
        <f>IF(B28="","",MAX(A$6:A27)+1)</f>
        <v>18</v>
      </c>
      <c r="B28" s="81" t="s">
        <v>411</v>
      </c>
      <c r="D28" s="156">
        <f>D19-D26</f>
        <v>25415368.890485078</v>
      </c>
      <c r="E28" s="50">
        <f ca="1">IFERROR(IF(D28="","",IF(D28=0,0,IF(ABS(D28-SUM($G28:$M28))&lt;Check_Limit,0,1))),1)</f>
        <v>0</v>
      </c>
      <c r="F28" s="12"/>
      <c r="G28" s="156">
        <f ca="1">G19-G26</f>
        <v>6105827.3135541677</v>
      </c>
      <c r="H28" s="156">
        <f ca="1">H19-H26</f>
        <v>13948545.532991778</v>
      </c>
      <c r="I28" s="156">
        <f ca="1">I19-I26</f>
        <v>801726.63249937817</v>
      </c>
      <c r="J28" s="156">
        <f ca="1">J19-J26</f>
        <v>952612.96330976905</v>
      </c>
      <c r="K28" s="156">
        <f ca="1">K19-K26</f>
        <v>38611.785094153543</v>
      </c>
      <c r="L28" s="156">
        <f t="shared" ref="L28:M28" ca="1" si="3">L19-L26</f>
        <v>3208363.5752787292</v>
      </c>
      <c r="M28" s="156">
        <f t="shared" ca="1" si="3"/>
        <v>359681.08775710221</v>
      </c>
    </row>
    <row r="29" spans="1:13">
      <c r="A29" s="113" t="str">
        <f>IF(B29="","",MAX(A$6:A28)+1)</f>
        <v/>
      </c>
      <c r="B29" s="133"/>
      <c r="D29" s="143"/>
      <c r="F29" s="143"/>
      <c r="G29" s="143"/>
      <c r="H29" s="143"/>
      <c r="I29" s="143"/>
      <c r="J29" s="143"/>
      <c r="K29" s="143"/>
    </row>
    <row r="30" spans="1:13">
      <c r="A30" s="113">
        <f>IF(B30="","",MAX(A$6:A29)+1)</f>
        <v>19</v>
      </c>
      <c r="B30" s="133" t="s">
        <v>412</v>
      </c>
      <c r="D30" s="34">
        <f>GrandTotal!D249</f>
        <v>-5096067.8929358944</v>
      </c>
      <c r="E30" s="50">
        <f ca="1">IFERROR(IF(D30="","",IF(D30=0,0,IF(ABS(D30-SUM($G30:$M30))&lt;Check_Limit,0,1))),1)</f>
        <v>0</v>
      </c>
      <c r="F30" s="12"/>
      <c r="G30" s="34">
        <f ca="1">G28/$D$28*$D$30</f>
        <v>-1224287.1888459355</v>
      </c>
      <c r="H30" s="34">
        <f ca="1">H28/$D$28*$D$30</f>
        <v>-2796840.5790263982</v>
      </c>
      <c r="I30" s="34">
        <f ca="1">I28/$D$28*$D$30</f>
        <v>-160755.22524960357</v>
      </c>
      <c r="J30" s="34">
        <f ca="1">J28/$D$28*$D$30</f>
        <v>-191009.63506120403</v>
      </c>
      <c r="K30" s="34">
        <f ca="1">K28/$D$28*$D$30</f>
        <v>-7742.0980649595094</v>
      </c>
      <c r="L30" s="34">
        <f t="shared" ref="L30:M30" ca="1" si="4">L28/$D$28*$D$30</f>
        <v>-643313.05499815184</v>
      </c>
      <c r="M30" s="34">
        <f t="shared" ca="1" si="4"/>
        <v>-72120.111689641606</v>
      </c>
    </row>
    <row r="31" spans="1:13" ht="17.149999999999999">
      <c r="A31" s="113">
        <f>IF(B31="","",MAX(A$6:A30)+1)</f>
        <v>20</v>
      </c>
      <c r="B31" s="133" t="s">
        <v>413</v>
      </c>
      <c r="D31" s="155">
        <f>SUM(GrandTotal!D250:D252)</f>
        <v>4456659.4700000007</v>
      </c>
      <c r="E31" s="50">
        <f ca="1">IFERROR(IF(D31="","",IF(D31=0,0,IF(ABS(D31-SUM($G31:$M31))&lt;Check_Limit,0,1))),1)</f>
        <v>0</v>
      </c>
      <c r="F31" s="157"/>
      <c r="G31" s="155">
        <f ca="1">SUM(GrandTotal!G250:G252)</f>
        <v>1920308.714609459</v>
      </c>
      <c r="H31" s="155">
        <f ca="1">SUM(GrandTotal!H250:H252)</f>
        <v>938108.18749314209</v>
      </c>
      <c r="I31" s="155">
        <f ca="1">SUM(GrandTotal!I250:I252)</f>
        <v>99536.458420316791</v>
      </c>
      <c r="J31" s="155">
        <f ca="1">SUM(GrandTotal!J250:J252)</f>
        <v>112677.00735982218</v>
      </c>
      <c r="K31" s="155">
        <f ca="1">SUM(GrandTotal!K250:K252)</f>
        <v>6864.3193774145411</v>
      </c>
      <c r="L31" s="155">
        <f ca="1">SUM(GrandTotal!L250:L252)</f>
        <v>1258731.4086025562</v>
      </c>
      <c r="M31" s="155">
        <f ca="1">SUM(GrandTotal!M250:M252)</f>
        <v>120433.3741372924</v>
      </c>
    </row>
    <row r="32" spans="1:13" s="81" customFormat="1">
      <c r="A32" s="113">
        <f>IF(B32="","",MAX(A$6:A31)+1)</f>
        <v>21</v>
      </c>
      <c r="B32" s="81" t="s">
        <v>414</v>
      </c>
      <c r="D32" s="60">
        <f>SUM(D30:D31)</f>
        <v>-639408.42293589376</v>
      </c>
      <c r="E32" s="50">
        <f ca="1">IFERROR(IF(D32="","",IF(D32=0,0,IF(ABS(D32-SUM($G32:$M32))&lt;Check_Limit,0,1))),1)</f>
        <v>0</v>
      </c>
      <c r="F32" s="156"/>
      <c r="G32" s="60">
        <f ca="1">SUM(G30:G31)</f>
        <v>696021.52576352353</v>
      </c>
      <c r="H32" s="60">
        <f ca="1">SUM(H30:H31)</f>
        <v>-1858732.391533256</v>
      </c>
      <c r="I32" s="60">
        <f ca="1">SUM(I30:I31)</f>
        <v>-61218.766829286775</v>
      </c>
      <c r="J32" s="60">
        <f ca="1">SUM(J30:J31)</f>
        <v>-78332.627701381847</v>
      </c>
      <c r="K32" s="60">
        <f ca="1">SUM(K30:K31)</f>
        <v>-877.77868754496831</v>
      </c>
      <c r="L32" s="60">
        <f t="shared" ref="L32:M32" ca="1" si="5">SUM(L30:L31)</f>
        <v>615418.35360440437</v>
      </c>
      <c r="M32" s="60">
        <f t="shared" ca="1" si="5"/>
        <v>48313.262447650792</v>
      </c>
    </row>
    <row r="33" spans="1:13" ht="17.149999999999999">
      <c r="A33" s="113" t="str">
        <f>IF(B33="","",MAX(A$6:A32)+1)</f>
        <v/>
      </c>
      <c r="B33" s="133"/>
      <c r="D33" s="61"/>
      <c r="F33" s="143"/>
      <c r="G33" s="61"/>
      <c r="H33" s="61"/>
      <c r="I33" s="61"/>
      <c r="J33" s="61"/>
      <c r="K33" s="61"/>
    </row>
    <row r="34" spans="1:13">
      <c r="A34" s="113">
        <f>IF(B34="","",MAX(A$6:A33)+1)</f>
        <v>22</v>
      </c>
      <c r="B34" s="127" t="str">
        <f>"Total "&amp;B21</f>
        <v>Total Expenses at Current Rates</v>
      </c>
      <c r="D34" s="60">
        <f>D26+D32</f>
        <v>119574472.29144742</v>
      </c>
      <c r="E34" s="50">
        <f ca="1">IFERROR(IF(D34="","",IF(D34=0,0,IF(ABS(D34-SUM($G34:$M34))&lt;Check_Limit,0,1))),1)</f>
        <v>0</v>
      </c>
      <c r="F34" s="151"/>
      <c r="G34" s="60">
        <f ca="1">G26+G32</f>
        <v>62719483.65274626</v>
      </c>
      <c r="H34" s="60">
        <f ca="1">H26+H32</f>
        <v>23086103.211254809</v>
      </c>
      <c r="I34" s="60">
        <f ca="1">I26+I32</f>
        <v>2472910.8772554467</v>
      </c>
      <c r="J34" s="60">
        <f ca="1">J26+J32</f>
        <v>2344108.1081629251</v>
      </c>
      <c r="K34" s="60">
        <f ca="1">K26+K32</f>
        <v>149524.82849833032</v>
      </c>
      <c r="L34" s="60">
        <f t="shared" ref="L34:M34" ca="1" si="6">L26+L32</f>
        <v>25699170.265410468</v>
      </c>
      <c r="M34" s="60">
        <f t="shared" ca="1" si="6"/>
        <v>3103171.34811919</v>
      </c>
    </row>
    <row r="35" spans="1:13">
      <c r="A35" s="113" t="str">
        <f>IF(B35="","",MAX(A$6:A34)+1)</f>
        <v/>
      </c>
      <c r="B35" s="133"/>
      <c r="D35" s="151"/>
      <c r="E35" s="135"/>
      <c r="F35" s="151"/>
      <c r="G35" s="151"/>
      <c r="H35" s="151"/>
      <c r="I35" s="151"/>
      <c r="J35" s="151"/>
      <c r="K35" s="151"/>
      <c r="L35" s="151"/>
      <c r="M35" s="151"/>
    </row>
    <row r="36" spans="1:13">
      <c r="A36" s="113">
        <f>IF(B36="","",MAX(A$6:A35)+1)</f>
        <v>23</v>
      </c>
      <c r="B36" s="81" t="s">
        <v>415</v>
      </c>
      <c r="D36" s="60">
        <f>D19-D34</f>
        <v>26054777.313420966</v>
      </c>
      <c r="E36" s="50">
        <f ca="1">IFERROR(IF(D36="","",IF(D36=0,0,IF(ABS(D36-SUM($G36:$M36))&lt;Check_Limit,0,1))),1)</f>
        <v>0</v>
      </c>
      <c r="F36" s="151"/>
      <c r="G36" s="274">
        <f ca="1">G19-G34</f>
        <v>5409805.7877906412</v>
      </c>
      <c r="H36" s="60">
        <f ca="1">H19-H34</f>
        <v>15807277.924525034</v>
      </c>
      <c r="I36" s="60">
        <f ca="1">I19-I34</f>
        <v>862945.39932866488</v>
      </c>
      <c r="J36" s="60">
        <f ca="1">J19-J34</f>
        <v>1030945.5910111507</v>
      </c>
      <c r="K36" s="60">
        <f ca="1">K19-K34</f>
        <v>39489.563781698525</v>
      </c>
      <c r="L36" s="60">
        <f t="shared" ref="L36" ca="1" si="7">L19-L34</f>
        <v>2592945.2216743231</v>
      </c>
      <c r="M36" s="60">
        <f ca="1">M19-M34</f>
        <v>311367.8253094512</v>
      </c>
    </row>
    <row r="37" spans="1:13">
      <c r="A37" s="113" t="str">
        <f>IF(B37="","",MAX(A$6:A36)+1)</f>
        <v/>
      </c>
      <c r="B37" s="133"/>
      <c r="D37" s="23"/>
      <c r="F37" s="143"/>
      <c r="G37" s="34"/>
      <c r="H37" s="34"/>
      <c r="I37" s="34"/>
      <c r="J37" s="34"/>
      <c r="K37" s="34"/>
      <c r="L37" s="34"/>
      <c r="M37" s="34"/>
    </row>
    <row r="38" spans="1:13">
      <c r="A38" s="113">
        <f>IF(B38="","",MAX(A$6:A37)+1)</f>
        <v>24</v>
      </c>
      <c r="B38" s="81" t="s">
        <v>416</v>
      </c>
      <c r="C38" s="81"/>
      <c r="D38" s="58">
        <f>IFERROR(D36/D12,0)</f>
        <v>4.2033037883396213E-2</v>
      </c>
      <c r="E38" s="158"/>
      <c r="F38" s="159"/>
      <c r="G38" s="58">
        <f ca="1">IFERROR(G36/G12,0)</f>
        <v>2.0254591385309387E-2</v>
      </c>
      <c r="H38" s="58">
        <f ca="1">IFERROR(H36/H12,0)</f>
        <v>0.12114821722179112</v>
      </c>
      <c r="I38" s="58">
        <f ca="1">IFERROR(I36/I12,0)</f>
        <v>6.2332421437307009E-2</v>
      </c>
      <c r="J38" s="58">
        <f ca="1">IFERROR(J36/J12,0)</f>
        <v>6.578294413979982E-2</v>
      </c>
      <c r="K38" s="58">
        <f ca="1">IFERROR(K36/K12,0)</f>
        <v>4.1361637049871988E-2</v>
      </c>
      <c r="L38" s="58">
        <f t="shared" ref="L38" ca="1" si="8">IFERROR(L36/L12,0)</f>
        <v>1.4810616535544057E-2</v>
      </c>
      <c r="M38" s="58">
        <f ca="1">IFERROR(M36/M12,0)</f>
        <v>1.8588303047687538E-2</v>
      </c>
    </row>
    <row r="39" spans="1:13">
      <c r="A39" s="113">
        <f>IF(B39="","",MAX(A$6:A38)+1)</f>
        <v>25</v>
      </c>
      <c r="B39" s="81" t="s">
        <v>417</v>
      </c>
      <c r="C39" s="81"/>
      <c r="D39" s="56">
        <f>D38/$D$38</f>
        <v>1</v>
      </c>
      <c r="E39" s="135"/>
      <c r="F39" s="151"/>
      <c r="G39" s="56">
        <f ca="1">G38/$D$38</f>
        <v>0.48187312659859655</v>
      </c>
      <c r="H39" s="56">
        <f ca="1">H38/$D$38</f>
        <v>2.8822141658632479</v>
      </c>
      <c r="I39" s="56">
        <f ca="1">I38/$D$38</f>
        <v>1.4829387685520921</v>
      </c>
      <c r="J39" s="56">
        <f ca="1">J38/$D$38</f>
        <v>1.5650294970896033</v>
      </c>
      <c r="K39" s="56">
        <f ca="1">K38/$D$38</f>
        <v>0.98402683062340734</v>
      </c>
      <c r="L39" s="56">
        <f t="shared" ref="L39:M39" ca="1" si="9">L38/$D$38</f>
        <v>0.35235655763521462</v>
      </c>
      <c r="M39" s="56">
        <f t="shared" ca="1" si="9"/>
        <v>0.44223077806684641</v>
      </c>
    </row>
    <row r="40" spans="1:13">
      <c r="A40" s="113" t="str">
        <f>IF(B40="","",MAX(A$6:A39)+1)</f>
        <v/>
      </c>
      <c r="B40" s="133"/>
      <c r="D40" s="23"/>
      <c r="F40" s="143"/>
      <c r="G40" s="34"/>
      <c r="H40" s="34"/>
      <c r="I40" s="34"/>
      <c r="J40" s="34"/>
      <c r="K40" s="34"/>
      <c r="L40" s="34"/>
      <c r="M40" s="34"/>
    </row>
    <row r="41" spans="1:13">
      <c r="A41" s="113">
        <f>IF(B41="","",MAX(A$6:A40)+1)</f>
        <v>26</v>
      </c>
      <c r="B41" s="81" t="s">
        <v>418</v>
      </c>
      <c r="D41" s="56">
        <f>D19/D67</f>
        <v>0.82702728622301447</v>
      </c>
      <c r="F41" s="143"/>
      <c r="G41" s="56">
        <f ca="1">G19/G67</f>
        <v>0.78114449047171031</v>
      </c>
      <c r="H41" s="56">
        <f t="shared" ref="H41:M41" ca="1" si="10">H19/H67</f>
        <v>1.1119420614308557</v>
      </c>
      <c r="I41" s="56">
        <f t="shared" ca="1" si="10"/>
        <v>0.89302488503830479</v>
      </c>
      <c r="J41" s="56">
        <f t="shared" ca="1" si="10"/>
        <v>0.89690383893538195</v>
      </c>
      <c r="K41" s="56">
        <f t="shared" ca="1" si="10"/>
        <v>0.80095523756668408</v>
      </c>
      <c r="L41" s="56">
        <f t="shared" ca="1" si="10"/>
        <v>0.68116854604616128</v>
      </c>
      <c r="M41" s="56">
        <f t="shared" ca="1" si="10"/>
        <v>0.73854699350728159</v>
      </c>
    </row>
    <row r="42" spans="1:13">
      <c r="A42" s="113">
        <f>IF(B42="","",MAX(A$6:A41)+1)</f>
        <v>27</v>
      </c>
      <c r="B42" s="81" t="s">
        <v>419</v>
      </c>
      <c r="D42" s="56">
        <f>D41/$D$41</f>
        <v>1</v>
      </c>
      <c r="F42" s="143"/>
      <c r="G42" s="56">
        <f ca="1">G41/$D$41</f>
        <v>0.94452081991049142</v>
      </c>
      <c r="H42" s="56">
        <f ca="1">H41/$D$41</f>
        <v>1.344504685581815</v>
      </c>
      <c r="I42" s="56">
        <f ca="1">I41/$D$41</f>
        <v>1.0798009931651682</v>
      </c>
      <c r="J42" s="56">
        <f ca="1">J41/$D$41</f>
        <v>1.0844912300674983</v>
      </c>
      <c r="K42" s="56">
        <f ca="1">K41/$D$41</f>
        <v>0.96847498372707874</v>
      </c>
      <c r="L42" s="56">
        <f t="shared" ref="L42:M42" ca="1" si="11">L41/$D$41</f>
        <v>0.8236349119229408</v>
      </c>
      <c r="M42" s="56">
        <f t="shared" ca="1" si="11"/>
        <v>0.89301405867777683</v>
      </c>
    </row>
    <row r="43" spans="1:13">
      <c r="A43" s="113" t="str">
        <f>IF(B43="","",MAX(A$6:A42)+1)</f>
        <v/>
      </c>
      <c r="B43" s="133"/>
      <c r="D43" s="23"/>
      <c r="F43" s="143"/>
      <c r="G43" s="34"/>
      <c r="H43" s="34"/>
      <c r="I43" s="34"/>
      <c r="J43" s="34"/>
      <c r="K43" s="34"/>
    </row>
    <row r="44" spans="1:13">
      <c r="A44" s="113">
        <f>IF(B44="","",MAX(A$6:A43)+1)</f>
        <v>28</v>
      </c>
      <c r="B44" s="152" t="s">
        <v>420</v>
      </c>
      <c r="D44" s="23"/>
      <c r="F44" s="143"/>
      <c r="G44" s="34"/>
      <c r="H44" s="34"/>
      <c r="I44" s="34"/>
      <c r="J44" s="34"/>
      <c r="K44" s="34"/>
    </row>
    <row r="45" spans="1:13">
      <c r="A45" s="113">
        <f>IF(B45="","",MAX(A$6:A44)+1)</f>
        <v>29</v>
      </c>
      <c r="B45" s="81" t="s">
        <v>421</v>
      </c>
      <c r="D45" s="143"/>
      <c r="E45" s="50" t="str">
        <f>IFERROR(IF(D45="","",IF(D45=0,0,IF(ABS(D45-SUM($G45:$K45))&lt;Check_Limit,0,1))),1)</f>
        <v/>
      </c>
      <c r="F45" s="143"/>
      <c r="G45" s="143"/>
      <c r="H45" s="143"/>
      <c r="I45" s="143"/>
      <c r="J45" s="143"/>
      <c r="K45" s="143"/>
    </row>
    <row r="46" spans="1:13">
      <c r="A46" s="113">
        <f>IF(B46="","",MAX(A$6:A45)+1)</f>
        <v>30</v>
      </c>
      <c r="B46" s="133" t="s">
        <v>422</v>
      </c>
      <c r="D46" s="23">
        <f>ROR_System</f>
        <v>7.8940000164946539E-2</v>
      </c>
      <c r="F46" s="143"/>
      <c r="G46" s="160">
        <f>$D$46</f>
        <v>7.8940000164946539E-2</v>
      </c>
      <c r="H46" s="160">
        <f>$D$46</f>
        <v>7.8940000164946539E-2</v>
      </c>
      <c r="I46" s="160">
        <f>$D$46</f>
        <v>7.8940000164946539E-2</v>
      </c>
      <c r="J46" s="160">
        <f>$D$46</f>
        <v>7.8940000164946539E-2</v>
      </c>
      <c r="K46" s="160">
        <f>$D$46</f>
        <v>7.8940000164946539E-2</v>
      </c>
      <c r="L46" s="160">
        <f t="shared" ref="L46:M46" si="12">$D$46</f>
        <v>7.8940000164946539E-2</v>
      </c>
      <c r="M46" s="160">
        <f t="shared" si="12"/>
        <v>7.8940000164946539E-2</v>
      </c>
    </row>
    <row r="47" spans="1:13">
      <c r="A47" s="113">
        <f>IF(B47="","",MAX(A$6:A46)+1)</f>
        <v>31</v>
      </c>
      <c r="B47" s="133" t="s">
        <v>423</v>
      </c>
      <c r="D47" s="34">
        <f>D46*D12</f>
        <v>48932083.641557448</v>
      </c>
      <c r="E47" s="50">
        <f ca="1">IFERROR(IF(D47="","",IF(D47=0,0,IF(ABS(D47-SUM($G47:$M47))&lt;Check_Limit,0,1))),1)</f>
        <v>0</v>
      </c>
      <c r="F47" s="143"/>
      <c r="G47" s="34">
        <f ca="1">G46*G12</f>
        <v>21084111.827121846</v>
      </c>
      <c r="H47" s="34">
        <f ca="1">H46*H12</f>
        <v>10299999.047323277</v>
      </c>
      <c r="I47" s="34">
        <f ca="1">I46*I12</f>
        <v>1092864.8108730963</v>
      </c>
      <c r="J47" s="34">
        <f ca="1">J46*J12</f>
        <v>1237142.031094244</v>
      </c>
      <c r="K47" s="34">
        <f ca="1">K46*K12</f>
        <v>75367.088775578246</v>
      </c>
      <c r="L47" s="34">
        <f t="shared" ref="L47:M47" ca="1" si="13">L46*L12</f>
        <v>13820295.443841856</v>
      </c>
      <c r="M47" s="34">
        <f t="shared" ca="1" si="13"/>
        <v>1322303.3925275337</v>
      </c>
    </row>
    <row r="48" spans="1:13">
      <c r="A48" s="113" t="str">
        <f>IF(B48="","",MAX(A$6:A47)+1)</f>
        <v/>
      </c>
      <c r="B48" s="133"/>
      <c r="D48" s="153"/>
      <c r="F48" s="143"/>
      <c r="G48" s="143"/>
      <c r="H48" s="143"/>
      <c r="I48" s="143"/>
      <c r="J48" s="143"/>
      <c r="K48" s="143"/>
      <c r="L48" s="143"/>
      <c r="M48" s="143"/>
    </row>
    <row r="49" spans="1:19">
      <c r="A49" s="113">
        <f>IF(B49="","",MAX(A$6:A48)+1)</f>
        <v>32</v>
      </c>
      <c r="B49" s="81" t="s">
        <v>424</v>
      </c>
      <c r="D49" s="143"/>
      <c r="F49" s="143"/>
      <c r="G49" s="143"/>
      <c r="H49" s="143"/>
      <c r="I49" s="143"/>
      <c r="J49" s="143"/>
      <c r="K49" s="143"/>
      <c r="L49" s="143"/>
      <c r="M49" s="143"/>
    </row>
    <row r="50" spans="1:19">
      <c r="A50" s="113">
        <f>IF(B50="","",MAX(A$6:A49)+1)</f>
        <v>33</v>
      </c>
      <c r="B50" s="133" t="str">
        <f>B22</f>
        <v>O&amp;M and A&amp;G Expenses</v>
      </c>
      <c r="D50" s="34">
        <f>D22</f>
        <v>59594378.080361895</v>
      </c>
      <c r="E50" s="50">
        <f ca="1">IFERROR(IF(D50="","",IF(D50=0,0,IF(ABS(D50-SUM($G50:$M50))&lt;Check_Limit,0,1))),1)</f>
        <v>0</v>
      </c>
      <c r="F50" s="12"/>
      <c r="G50" s="34">
        <f t="shared" ref="G50:K51" ca="1" si="14">G22</f>
        <v>31493156.697820466</v>
      </c>
      <c r="H50" s="34">
        <f t="shared" ca="1" si="14"/>
        <v>11550216.198770866</v>
      </c>
      <c r="I50" s="34">
        <f t="shared" ca="1" si="14"/>
        <v>1309459.7320190363</v>
      </c>
      <c r="J50" s="34">
        <f t="shared" ca="1" si="14"/>
        <v>1129922.1628471944</v>
      </c>
      <c r="K50" s="34">
        <f t="shared" ca="1" si="14"/>
        <v>74626.377287761308</v>
      </c>
      <c r="L50" s="34">
        <f t="shared" ref="L50:M50" ca="1" si="15">L22</f>
        <v>12311037.416037092</v>
      </c>
      <c r="M50" s="34">
        <f t="shared" ca="1" si="15"/>
        <v>1725959.4955794842</v>
      </c>
    </row>
    <row r="51" spans="1:19">
      <c r="A51" s="113">
        <f>IF(B51="","",MAX(A$6:A50)+1)</f>
        <v>34</v>
      </c>
      <c r="B51" s="133" t="str">
        <f>B23</f>
        <v>Depreciation and Amortization Expense</v>
      </c>
      <c r="D51" s="25">
        <f>D23</f>
        <v>32285329.299140997</v>
      </c>
      <c r="E51" s="50">
        <f ca="1">IFERROR(IF(D51="","",IF(D51=0,0,IF(ABS(D51-SUM($G51:$M51))&lt;Check_Limit,0,1))),1)</f>
        <v>0</v>
      </c>
      <c r="F51" s="143"/>
      <c r="G51" s="25">
        <f t="shared" ca="1" si="14"/>
        <v>17061178.539626013</v>
      </c>
      <c r="H51" s="25">
        <f t="shared" ca="1" si="14"/>
        <v>6159294.9056017809</v>
      </c>
      <c r="I51" s="25">
        <f t="shared" ca="1" si="14"/>
        <v>586543.13877004222</v>
      </c>
      <c r="J51" s="25">
        <f t="shared" ca="1" si="14"/>
        <v>649002.81076630391</v>
      </c>
      <c r="K51" s="25">
        <f t="shared" ca="1" si="14"/>
        <v>39015.815314317384</v>
      </c>
      <c r="L51" s="25">
        <f t="shared" ref="L51:M51" ca="1" si="16">L23</f>
        <v>7138521.1134421891</v>
      </c>
      <c r="M51" s="25">
        <f t="shared" ca="1" si="16"/>
        <v>651772.97562035511</v>
      </c>
    </row>
    <row r="52" spans="1:19">
      <c r="A52" s="113">
        <f>IF(B52="","",MAX(A$6:A51)+1)</f>
        <v>35</v>
      </c>
      <c r="B52" s="133" t="str">
        <f>B24</f>
        <v>Taxes Other Than Income</v>
      </c>
      <c r="D52" s="25">
        <f>D24</f>
        <v>4589139.722218222</v>
      </c>
      <c r="E52" s="50">
        <f ca="1">IFERROR(IF(D52="","",IF(D52=0,0,IF(ABS(D52-SUM($G52:$M52))&lt;Check_Limit,0,1))),1)</f>
        <v>0</v>
      </c>
      <c r="F52" s="143"/>
      <c r="G52" s="25">
        <f t="shared" ref="G52:M52" ca="1" si="17">G24</f>
        <v>2360559.9572283267</v>
      </c>
      <c r="H52" s="25">
        <f t="shared" ca="1" si="17"/>
        <v>893709.44264010992</v>
      </c>
      <c r="I52" s="25">
        <f t="shared" ca="1" si="17"/>
        <v>94211.182270831137</v>
      </c>
      <c r="J52" s="25">
        <f t="shared" ca="1" si="17"/>
        <v>93208.981830666686</v>
      </c>
      <c r="K52" s="25">
        <f t="shared" ca="1" si="17"/>
        <v>5941.3785291652466</v>
      </c>
      <c r="L52" s="25">
        <f t="shared" ca="1" si="17"/>
        <v>1021128.1039492993</v>
      </c>
      <c r="M52" s="25">
        <f t="shared" ca="1" si="17"/>
        <v>120380.67576982357</v>
      </c>
    </row>
    <row r="53" spans="1:19" ht="17.149999999999999">
      <c r="A53" s="113">
        <f>IF(B53="","",MAX(A$6:A52)+1)</f>
        <v>36</v>
      </c>
      <c r="B53" s="133" t="str">
        <f>B25</f>
        <v>Taxes Other Than Income - GRT</v>
      </c>
      <c r="D53" s="61">
        <f>D25</f>
        <v>23745033.612662204</v>
      </c>
      <c r="E53" s="50">
        <f ca="1">IFERROR(IF(D53="","",IF(D53=0,0,IF(ABS(D53-SUM($G53:$M53))&lt;Check_Limit,0,1))),1)</f>
        <v>0</v>
      </c>
      <c r="F53" s="143"/>
      <c r="G53" s="61">
        <f ca="1">G25</f>
        <v>11108566.932307933</v>
      </c>
      <c r="H53" s="61">
        <f ca="1">H25</f>
        <v>6341615.0557753062</v>
      </c>
      <c r="I53" s="61">
        <f ca="1">I25</f>
        <v>543915.59102482372</v>
      </c>
      <c r="J53" s="61">
        <f ca="1">J25</f>
        <v>550306.78042014164</v>
      </c>
      <c r="K53" s="61">
        <f ca="1">K25</f>
        <v>30819.036054631346</v>
      </c>
      <c r="L53" s="61">
        <f t="shared" ref="L53:M53" ca="1" si="18">L25</f>
        <v>4613065.2783774827</v>
      </c>
      <c r="M53" s="61">
        <f t="shared" ca="1" si="18"/>
        <v>556744.93870187586</v>
      </c>
    </row>
    <row r="54" spans="1:19">
      <c r="A54" s="113">
        <f>IF(B54="","",MAX(A$6:A53)+1)</f>
        <v>37</v>
      </c>
      <c r="B54" s="81" t="s">
        <v>410</v>
      </c>
      <c r="D54" s="156">
        <f>SUM(D50:D53)</f>
        <v>120213880.7143833</v>
      </c>
      <c r="F54" s="12"/>
      <c r="G54" s="156">
        <f ca="1">SUM(G50:G53)</f>
        <v>62023462.126982734</v>
      </c>
      <c r="H54" s="156">
        <f ca="1">SUM(H50:H53)</f>
        <v>24944835.602788065</v>
      </c>
      <c r="I54" s="156">
        <f ca="1">SUM(I50:I53)</f>
        <v>2534129.6440847334</v>
      </c>
      <c r="J54" s="156">
        <f ca="1">SUM(J50:J53)</f>
        <v>2422440.7358643068</v>
      </c>
      <c r="K54" s="156">
        <f ca="1">SUM(K50:K53)</f>
        <v>150402.6071858753</v>
      </c>
      <c r="L54" s="156">
        <f t="shared" ref="L54:M54" ca="1" si="19">SUM(L50:L53)</f>
        <v>25083751.911806062</v>
      </c>
      <c r="M54" s="156">
        <f t="shared" ca="1" si="19"/>
        <v>3054858.085671539</v>
      </c>
    </row>
    <row r="55" spans="1:19">
      <c r="A55" s="113" t="str">
        <f>IF(B55="","",MAX(A$6:A54)+1)</f>
        <v/>
      </c>
      <c r="B55" s="133"/>
      <c r="D55" s="25"/>
      <c r="F55" s="143"/>
      <c r="G55" s="25"/>
      <c r="H55" s="25"/>
      <c r="I55" s="25"/>
      <c r="J55" s="25"/>
      <c r="K55" s="25"/>
      <c r="L55" s="25"/>
      <c r="M55" s="25"/>
    </row>
    <row r="56" spans="1:19">
      <c r="A56" s="113">
        <f>IF(B56="","",MAX(A$6:A55)+1)</f>
        <v>38</v>
      </c>
      <c r="B56" s="133" t="str">
        <f>B30</f>
        <v>Current Federal Income Taxes</v>
      </c>
      <c r="D56" s="34">
        <f>D30</f>
        <v>-5096067.8929358944</v>
      </c>
      <c r="E56" s="50">
        <f ca="1">IFERROR(IF(D56="","",IF(D56=0,0,IF(ABS(D56-SUM($G56:$M56))&lt;Check_Limit,0,1))),1)</f>
        <v>0</v>
      </c>
      <c r="F56" s="12"/>
      <c r="G56" s="34">
        <f t="shared" ref="G56:M56" ca="1" si="20">G30</f>
        <v>-1224287.1888459355</v>
      </c>
      <c r="H56" s="34">
        <f t="shared" ca="1" si="20"/>
        <v>-2796840.5790263982</v>
      </c>
      <c r="I56" s="34">
        <f t="shared" ca="1" si="20"/>
        <v>-160755.22524960357</v>
      </c>
      <c r="J56" s="34">
        <f t="shared" ca="1" si="20"/>
        <v>-191009.63506120403</v>
      </c>
      <c r="K56" s="34">
        <f t="shared" ca="1" si="20"/>
        <v>-7742.0980649595094</v>
      </c>
      <c r="L56" s="34">
        <f t="shared" ca="1" si="20"/>
        <v>-643313.05499815184</v>
      </c>
      <c r="M56" s="34">
        <f t="shared" ca="1" si="20"/>
        <v>-72120.111689641606</v>
      </c>
    </row>
    <row r="57" spans="1:19" ht="17.149999999999999">
      <c r="A57" s="113">
        <f>IF(B57="","",MAX(A$6:A56)+1)</f>
        <v>39</v>
      </c>
      <c r="B57" s="133" t="str">
        <f>B31</f>
        <v>Deferred Income Tax</v>
      </c>
      <c r="D57" s="61">
        <f>D31</f>
        <v>4456659.4700000007</v>
      </c>
      <c r="E57" s="50">
        <f ca="1">IFERROR(IF(D57="","",IF(D57=0,0,IF(ABS(D57-SUM($G57:$M57))&lt;Check_Limit,0,1))),1)</f>
        <v>0</v>
      </c>
      <c r="F57" s="143"/>
      <c r="G57" s="61">
        <f t="shared" ref="G57:M57" ca="1" si="21">G31</f>
        <v>1920308.714609459</v>
      </c>
      <c r="H57" s="61">
        <f t="shared" ca="1" si="21"/>
        <v>938108.18749314209</v>
      </c>
      <c r="I57" s="61">
        <f t="shared" ca="1" si="21"/>
        <v>99536.458420316791</v>
      </c>
      <c r="J57" s="61">
        <f t="shared" ca="1" si="21"/>
        <v>112677.00735982218</v>
      </c>
      <c r="K57" s="61">
        <f t="shared" ca="1" si="21"/>
        <v>6864.3193774145411</v>
      </c>
      <c r="L57" s="61">
        <f t="shared" ca="1" si="21"/>
        <v>1258731.4086025562</v>
      </c>
      <c r="M57" s="61">
        <f t="shared" ca="1" si="21"/>
        <v>120433.3741372924</v>
      </c>
      <c r="N57" s="107"/>
      <c r="O57" s="107"/>
      <c r="P57" s="107"/>
      <c r="Q57" s="107"/>
      <c r="R57" s="107"/>
      <c r="S57" s="107"/>
    </row>
    <row r="58" spans="1:19" s="81" customFormat="1">
      <c r="A58" s="113">
        <f>IF(B58="","",MAX(A$6:A57)+1)</f>
        <v>40</v>
      </c>
      <c r="B58" s="81" t="s">
        <v>425</v>
      </c>
      <c r="D58" s="60">
        <f>SUM(D56:D57)</f>
        <v>-639408.42293589376</v>
      </c>
      <c r="E58" s="135"/>
      <c r="F58" s="156"/>
      <c r="G58" s="60">
        <f ca="1">SUM(G56:G57)</f>
        <v>696021.52576352353</v>
      </c>
      <c r="H58" s="60">
        <f ca="1">SUM(H56:H57)</f>
        <v>-1858732.391533256</v>
      </c>
      <c r="I58" s="60">
        <f ca="1">SUM(I56:I57)</f>
        <v>-61218.766829286775</v>
      </c>
      <c r="J58" s="60">
        <f ca="1">SUM(J56:J57)</f>
        <v>-78332.627701381847</v>
      </c>
      <c r="K58" s="60">
        <f ca="1">SUM(K56:K57)</f>
        <v>-877.77868754496831</v>
      </c>
      <c r="L58" s="60">
        <f t="shared" ref="L58:M58" ca="1" si="22">SUM(L56:L57)</f>
        <v>615418.35360440437</v>
      </c>
      <c r="M58" s="60">
        <f t="shared" ca="1" si="22"/>
        <v>48313.262447650792</v>
      </c>
      <c r="N58" s="161"/>
      <c r="O58" s="161"/>
      <c r="P58" s="161"/>
      <c r="Q58" s="161"/>
      <c r="R58" s="161"/>
      <c r="S58" s="161"/>
    </row>
    <row r="59" spans="1:19" s="81" customFormat="1">
      <c r="A59" s="113" t="str">
        <f>IF(B59="","",MAX(A$6:A58)+1)</f>
        <v/>
      </c>
      <c r="D59" s="63"/>
      <c r="E59" s="135"/>
      <c r="F59" s="151"/>
      <c r="G59" s="63"/>
      <c r="H59" s="63"/>
      <c r="I59" s="63"/>
      <c r="J59" s="63"/>
      <c r="K59" s="63"/>
      <c r="L59" s="63"/>
      <c r="M59" s="63"/>
    </row>
    <row r="60" spans="1:19">
      <c r="A60" s="113">
        <f>IF(B60="","",MAX(A$6:A59)+1)</f>
        <v>41</v>
      </c>
      <c r="B60" s="133" t="s">
        <v>426</v>
      </c>
      <c r="D60" s="34">
        <f>GrandTotal!D261</f>
        <v>6081309.2879862664</v>
      </c>
      <c r="E60" s="50">
        <f ca="1">IFERROR(IF(D60="","",IF(D60=0,0,IF(ABS(D60-SUM($G60:$M60))&lt;Check_Limit,0,1))),1)</f>
        <v>0</v>
      </c>
      <c r="F60" s="12"/>
      <c r="G60" s="34">
        <f ca="1">GrandTotal!G261</f>
        <v>2620346.3155679372</v>
      </c>
      <c r="H60" s="34">
        <f ca="1">GrandTotal!H261</f>
        <v>1280090.1823755458</v>
      </c>
      <c r="I60" s="34">
        <f ca="1">GrandTotal!I261</f>
        <v>135821.90722880847</v>
      </c>
      <c r="J60" s="34">
        <f ca="1">GrandTotal!J261</f>
        <v>153752.76841597745</v>
      </c>
      <c r="K60" s="34">
        <f ca="1">GrandTotal!K261</f>
        <v>9366.6678970146004</v>
      </c>
      <c r="L60" s="34">
        <f ca="1">GrandTotal!L261</f>
        <v>1717594.7719906806</v>
      </c>
      <c r="M60" s="34">
        <f ca="1">GrandTotal!M261</f>
        <v>164336.67451030083</v>
      </c>
    </row>
    <row r="61" spans="1:19">
      <c r="A61" s="113">
        <f>IF(B61="","",MAX(A$6:A60)+1)</f>
        <v>42</v>
      </c>
      <c r="B61" s="133" t="s">
        <v>427</v>
      </c>
      <c r="D61" s="25">
        <f>GrandTotal!D263</f>
        <v>204645.3009225378</v>
      </c>
      <c r="E61" s="50">
        <f ca="1">IFERROR(IF(D61="","",IF(D61=0,0,IF(ABS(D61-SUM($G61:$M61))&lt;Check_Limit,0,1))),1)</f>
        <v>0</v>
      </c>
      <c r="F61" s="143"/>
      <c r="G61" s="25">
        <f ca="1">GrandTotal!G263</f>
        <v>156706.07324013868</v>
      </c>
      <c r="H61" s="25">
        <f ca="1">GrandTotal!H263</f>
        <v>41845.773482891927</v>
      </c>
      <c r="I61" s="25">
        <f ca="1">GrandTotal!I263</f>
        <v>6093.4541995071559</v>
      </c>
      <c r="J61" s="25">
        <f ca="1">GrandTotal!J263</f>
        <v>0</v>
      </c>
      <c r="K61" s="25">
        <f ca="1">GrandTotal!K263</f>
        <v>0</v>
      </c>
      <c r="L61" s="25">
        <f ca="1">GrandTotal!L263</f>
        <v>0</v>
      </c>
      <c r="M61" s="25">
        <f ca="1">GrandTotal!M263</f>
        <v>0</v>
      </c>
    </row>
    <row r="62" spans="1:19" ht="17.149999999999999">
      <c r="A62" s="113">
        <f>IF(B62="","",MAX(A$6:A61)+1)</f>
        <v>43</v>
      </c>
      <c r="B62" s="133" t="s">
        <v>428</v>
      </c>
      <c r="D62" s="61">
        <f>GrandTotal!D264</f>
        <v>1295089.0420000001</v>
      </c>
      <c r="E62" s="50">
        <f ca="1">IFERROR(IF(D62="","",IF(D62=0,0,IF(ABS(D62-SUM($G62:$M62))&lt;Check_Limit,0,1))),1)</f>
        <v>0</v>
      </c>
      <c r="F62" s="143"/>
      <c r="G62" s="61">
        <f ca="1">GrandTotal!G264</f>
        <v>636621.49898666027</v>
      </c>
      <c r="H62" s="61">
        <f ca="1">GrandTotal!H264</f>
        <v>269846.41179260123</v>
      </c>
      <c r="I62" s="61">
        <f ca="1">GrandTotal!I264</f>
        <v>27766.195221964641</v>
      </c>
      <c r="J62" s="61">
        <f ca="1">GrandTotal!J264</f>
        <v>28002.168969449827</v>
      </c>
      <c r="K62" s="61">
        <f ca="1">GrandTotal!K264</f>
        <v>1727.6265607809128</v>
      </c>
      <c r="L62" s="61">
        <f ca="1">GrandTotal!L264</f>
        <v>297616.43727621803</v>
      </c>
      <c r="M62" s="61">
        <f ca="1">GrandTotal!M264</f>
        <v>33508.703192324952</v>
      </c>
    </row>
    <row r="63" spans="1:19" s="81" customFormat="1">
      <c r="A63" s="113">
        <f>IF(B63="","",MAX(A$6:A62)+1)</f>
        <v>44</v>
      </c>
      <c r="B63" s="81" t="s">
        <v>429</v>
      </c>
      <c r="D63" s="60">
        <f>SUM(D60:D62)</f>
        <v>7581043.6309088049</v>
      </c>
      <c r="E63" s="135"/>
      <c r="F63" s="156"/>
      <c r="G63" s="60">
        <f t="shared" ref="G63:M63" ca="1" si="23">SUM(G60:G62)</f>
        <v>3413673.8877947358</v>
      </c>
      <c r="H63" s="60">
        <f t="shared" ca="1" si="23"/>
        <v>1591782.367651039</v>
      </c>
      <c r="I63" s="60">
        <f t="shared" ca="1" si="23"/>
        <v>169681.55665028028</v>
      </c>
      <c r="J63" s="60">
        <f t="shared" ca="1" si="23"/>
        <v>181754.93738542727</v>
      </c>
      <c r="K63" s="60">
        <f t="shared" ca="1" si="23"/>
        <v>11094.294457795513</v>
      </c>
      <c r="L63" s="60">
        <f t="shared" ca="1" si="23"/>
        <v>2015211.2092668987</v>
      </c>
      <c r="M63" s="60">
        <f t="shared" ca="1" si="23"/>
        <v>197845.37770262579</v>
      </c>
    </row>
    <row r="64" spans="1:19" ht="17.149999999999999">
      <c r="A64" s="113" t="str">
        <f>IF(B64="","",MAX(A$6:A63)+1)</f>
        <v/>
      </c>
      <c r="B64" s="133"/>
      <c r="D64" s="61"/>
      <c r="F64" s="143"/>
      <c r="G64" s="61"/>
      <c r="H64" s="61"/>
      <c r="I64" s="61"/>
      <c r="J64" s="61"/>
      <c r="K64" s="61"/>
      <c r="L64" s="61"/>
      <c r="M64" s="61"/>
    </row>
    <row r="65" spans="1:13">
      <c r="A65" s="113">
        <f>IF(B65="","",MAX(A$6:A64)+1)</f>
        <v>45</v>
      </c>
      <c r="B65" s="127" t="str">
        <f>"Total "&amp;B49</f>
        <v>Total Expenses at Required Return</v>
      </c>
      <c r="C65" s="143"/>
      <c r="D65" s="60">
        <f>D54+D58+D63</f>
        <v>127155515.92235622</v>
      </c>
      <c r="E65" s="50">
        <f ca="1">IFERROR(IF(D65="","",IF(D65=0,0,IF(ABS(D65-SUM($G65:$M65))&lt;Check_Limit,0,1))),1)</f>
        <v>0</v>
      </c>
      <c r="F65" s="151"/>
      <c r="G65" s="60">
        <f t="shared" ref="G65:M65" ca="1" si="24">G54+G58+G63</f>
        <v>66133157.540540993</v>
      </c>
      <c r="H65" s="60">
        <f t="shared" ca="1" si="24"/>
        <v>24677885.578905847</v>
      </c>
      <c r="I65" s="60">
        <f t="shared" ca="1" si="24"/>
        <v>2642592.4339057272</v>
      </c>
      <c r="J65" s="60">
        <f t="shared" ca="1" si="24"/>
        <v>2525863.0455483524</v>
      </c>
      <c r="K65" s="60">
        <f t="shared" ca="1" si="24"/>
        <v>160619.12295612582</v>
      </c>
      <c r="L65" s="60">
        <f t="shared" ca="1" si="24"/>
        <v>27714381.474677365</v>
      </c>
      <c r="M65" s="60">
        <f t="shared" ca="1" si="24"/>
        <v>3301016.7258218159</v>
      </c>
    </row>
    <row r="66" spans="1:13">
      <c r="A66" s="113" t="str">
        <f>IF(B66="","",MAX(A$6:A65)+1)</f>
        <v/>
      </c>
      <c r="B66" s="162"/>
      <c r="D66" s="143"/>
      <c r="F66" s="143"/>
      <c r="G66" s="114"/>
      <c r="H66" s="143"/>
      <c r="I66" s="143"/>
      <c r="J66" s="143"/>
      <c r="K66" s="143"/>
      <c r="L66" s="143"/>
      <c r="M66" s="143"/>
    </row>
    <row r="67" spans="1:13">
      <c r="A67" s="113">
        <f>IF(B67="","",MAX(A$6:A66)+1)</f>
        <v>46</v>
      </c>
      <c r="B67" s="127" t="str">
        <f>"Total "&amp;B45</f>
        <v>Total Revenue Requirement at Equal Rates of Return</v>
      </c>
      <c r="D67" s="60">
        <f>D47+D65</f>
        <v>176087599.56391367</v>
      </c>
      <c r="E67" s="50">
        <f ca="1">IFERROR(IF(D67="","",IF(D67=0,0,IF(ABS(D67-SUM($G67:$M67))&lt;Check_Limit,0,1))),1)</f>
        <v>0</v>
      </c>
      <c r="F67" s="151"/>
      <c r="G67" s="60">
        <f t="shared" ref="G67:M67" ca="1" si="25">G47+G65</f>
        <v>87217269.367662847</v>
      </c>
      <c r="H67" s="60">
        <f t="shared" ca="1" si="25"/>
        <v>34977884.626229122</v>
      </c>
      <c r="I67" s="60">
        <f t="shared" ca="1" si="25"/>
        <v>3735457.2447788236</v>
      </c>
      <c r="J67" s="60">
        <f t="shared" ca="1" si="25"/>
        <v>3763005.0766425962</v>
      </c>
      <c r="K67" s="60">
        <f t="shared" ca="1" si="25"/>
        <v>235986.21173170407</v>
      </c>
      <c r="L67" s="60">
        <f t="shared" ca="1" si="25"/>
        <v>41534676.918519221</v>
      </c>
      <c r="M67" s="60">
        <f t="shared" ca="1" si="25"/>
        <v>4623320.1183493491</v>
      </c>
    </row>
    <row r="68" spans="1:13">
      <c r="A68" s="113">
        <f>IF(B68="","",MAX(A$6:A67)+1)</f>
        <v>47</v>
      </c>
      <c r="B68" s="105" t="s">
        <v>430</v>
      </c>
      <c r="D68" s="153"/>
      <c r="E68" s="135"/>
      <c r="F68" s="151"/>
      <c r="G68" s="60"/>
      <c r="H68" s="60"/>
      <c r="I68" s="60"/>
      <c r="J68" s="60"/>
      <c r="K68" s="60"/>
      <c r="L68" s="60"/>
      <c r="M68" s="60"/>
    </row>
    <row r="69" spans="1:13" ht="17.149999999999999">
      <c r="A69" s="113">
        <f>IF(B69="","",MAX(A$6:A68)+1)</f>
        <v>48</v>
      </c>
      <c r="B69" s="62" t="s">
        <v>431</v>
      </c>
      <c r="D69" s="61">
        <f>D18</f>
        <v>761216.75999999966</v>
      </c>
      <c r="E69" s="50">
        <f t="shared" ref="E69:E81" si="26">IFERROR(IF(D69="","",IF(D69=0,0,IF(ABS(D69-SUM($G69:$M69))&lt;Check_Limit,0,1))),1)</f>
        <v>0</v>
      </c>
      <c r="F69" s="143"/>
      <c r="G69" s="61">
        <f t="shared" ref="G69:M69" si="27">G18</f>
        <v>356117.72408464173</v>
      </c>
      <c r="H69" s="61">
        <f t="shared" si="27"/>
        <v>203299.0874921433</v>
      </c>
      <c r="I69" s="61">
        <f t="shared" si="27"/>
        <v>17436.811026142866</v>
      </c>
      <c r="J69" s="61">
        <f t="shared" si="27"/>
        <v>17641.699364622877</v>
      </c>
      <c r="K69" s="61">
        <f t="shared" si="27"/>
        <v>987.99467520313237</v>
      </c>
      <c r="L69" s="61">
        <f t="shared" si="27"/>
        <v>147885.34992860362</v>
      </c>
      <c r="M69" s="61">
        <f t="shared" si="27"/>
        <v>17848.093428642034</v>
      </c>
    </row>
    <row r="70" spans="1:13">
      <c r="A70" s="113">
        <f>IF(B70="","",MAX(A$6:A69)+1)</f>
        <v>49</v>
      </c>
      <c r="B70" s="127" t="s">
        <v>432</v>
      </c>
      <c r="D70" s="60">
        <f>D67-D69</f>
        <v>175326382.80391368</v>
      </c>
      <c r="E70" s="50">
        <f t="shared" ca="1" si="26"/>
        <v>0</v>
      </c>
      <c r="F70" s="151"/>
      <c r="G70" s="60">
        <f ca="1">G67-G69</f>
        <v>86861151.643578202</v>
      </c>
      <c r="H70" s="60">
        <f ca="1">H67-H69</f>
        <v>34774585.538736977</v>
      </c>
      <c r="I70" s="60">
        <f ca="1">I67-I69</f>
        <v>3718020.4337526807</v>
      </c>
      <c r="J70" s="60">
        <f ca="1">J67-J69</f>
        <v>3745363.3772779731</v>
      </c>
      <c r="K70" s="60">
        <f ca="1">K67-K69</f>
        <v>234998.21705650093</v>
      </c>
      <c r="L70" s="60">
        <f t="shared" ref="L70:M70" ca="1" si="28">L67-L69</f>
        <v>41386791.568590619</v>
      </c>
      <c r="M70" s="60">
        <f t="shared" ca="1" si="28"/>
        <v>4605472.0249207066</v>
      </c>
    </row>
    <row r="71" spans="1:13" s="137" customFormat="1">
      <c r="A71" s="113" t="str">
        <f>IF(B71="","",MAX(A$6:A70)+1)</f>
        <v/>
      </c>
      <c r="D71" s="153"/>
      <c r="E71" s="50" t="str">
        <f t="shared" si="26"/>
        <v/>
      </c>
      <c r="F71" s="153"/>
      <c r="G71" s="153"/>
      <c r="H71" s="153"/>
      <c r="I71" s="153"/>
      <c r="J71" s="153"/>
      <c r="K71" s="153"/>
      <c r="L71" s="153"/>
      <c r="M71" s="153"/>
    </row>
    <row r="72" spans="1:13" s="137" customFormat="1">
      <c r="A72" s="113">
        <f>IF(B72="","",MAX(A$6:A71)+1)</f>
        <v>50</v>
      </c>
      <c r="B72" s="105" t="s">
        <v>433</v>
      </c>
      <c r="D72" s="12">
        <f>D19-D18</f>
        <v>144868032.84486839</v>
      </c>
      <c r="E72" s="50">
        <f t="shared" si="26"/>
        <v>0</v>
      </c>
      <c r="F72" s="163"/>
      <c r="G72" s="12">
        <f t="shared" ref="G72:M72" si="29">G19-G18</f>
        <v>67773171.716452256</v>
      </c>
      <c r="H72" s="12">
        <f t="shared" si="29"/>
        <v>38690082.048287697</v>
      </c>
      <c r="I72" s="12">
        <f t="shared" si="29"/>
        <v>3318419.4655579687</v>
      </c>
      <c r="J72" s="12">
        <f t="shared" si="29"/>
        <v>3357411.9998094528</v>
      </c>
      <c r="K72" s="12">
        <f t="shared" si="29"/>
        <v>188026.3976048257</v>
      </c>
      <c r="L72" s="12">
        <f t="shared" si="29"/>
        <v>28144230.137156188</v>
      </c>
      <c r="M72" s="12">
        <f t="shared" si="29"/>
        <v>3396691.0799999991</v>
      </c>
    </row>
    <row r="73" spans="1:13">
      <c r="A73" s="113">
        <f>IF(B73="","",MAX(A$6:A72)+1)</f>
        <v>51</v>
      </c>
      <c r="B73" s="127" t="s">
        <v>434</v>
      </c>
      <c r="C73" s="81"/>
      <c r="D73" s="60">
        <f>D72-D70</f>
        <v>-30458349.959045291</v>
      </c>
      <c r="E73" s="135">
        <f t="shared" ca="1" si="26"/>
        <v>0</v>
      </c>
      <c r="F73" s="151"/>
      <c r="G73" s="60">
        <f ca="1">G72-G70</f>
        <v>-19087979.927125946</v>
      </c>
      <c r="H73" s="60">
        <f ca="1">H72-H70</f>
        <v>3915496.5095507205</v>
      </c>
      <c r="I73" s="60">
        <f ca="1">I72-I70</f>
        <v>-399600.96819471195</v>
      </c>
      <c r="J73" s="60">
        <f ca="1">J72-J70</f>
        <v>-387951.37746852031</v>
      </c>
      <c r="K73" s="60">
        <f ca="1">K72-K70</f>
        <v>-46971.819451675226</v>
      </c>
      <c r="L73" s="60">
        <f t="shared" ref="L73:M73" ca="1" si="30">L72-L70</f>
        <v>-13242561.43143443</v>
      </c>
      <c r="M73" s="60">
        <f t="shared" ca="1" si="30"/>
        <v>-1208780.9449207075</v>
      </c>
    </row>
    <row r="74" spans="1:13" ht="15.9">
      <c r="A74" s="113" t="str">
        <f>IF(B74="","",MAX(A$6:A73)+1)</f>
        <v/>
      </c>
      <c r="B74" s="105"/>
      <c r="D74" s="64"/>
      <c r="E74" s="50" t="str">
        <f t="shared" si="26"/>
        <v/>
      </c>
      <c r="F74" s="143"/>
      <c r="G74" s="64"/>
      <c r="H74" s="64"/>
      <c r="I74" s="64"/>
      <c r="J74" s="64"/>
      <c r="K74" s="64"/>
      <c r="L74" s="64"/>
      <c r="M74" s="64"/>
    </row>
    <row r="75" spans="1:13">
      <c r="A75" s="113">
        <f>IF(B75="","",MAX(A$6:A74)+1)</f>
        <v>52</v>
      </c>
      <c r="B75" s="105" t="s">
        <v>435</v>
      </c>
      <c r="D75" s="34">
        <f ca="1">SUM(G75:U75)</f>
        <v>30458349.959045291</v>
      </c>
      <c r="E75" s="50">
        <f t="shared" ca="1" si="26"/>
        <v>0</v>
      </c>
      <c r="F75" s="143"/>
      <c r="G75" s="34">
        <f ca="1">'Rate Spread'!G50</f>
        <v>17819519.749330748</v>
      </c>
      <c r="H75" s="34">
        <f ca="1">'Rate Spread'!H50</f>
        <v>2798895.4513108805</v>
      </c>
      <c r="I75" s="34">
        <f ca="1">'Rate Spread'!I50</f>
        <v>399600.96819471195</v>
      </c>
      <c r="J75" s="34">
        <f ca="1">'Rate Spread'!J50</f>
        <v>387951.37746852037</v>
      </c>
      <c r="K75" s="34">
        <f ca="1">'Rate Spread'!K50</f>
        <v>46971.819451675226</v>
      </c>
      <c r="L75" s="34">
        <f ca="1">'Rate Spread'!L50</f>
        <v>9005410.593288755</v>
      </c>
      <c r="M75" s="34">
        <f>'Rate Spread'!M50</f>
        <v>0</v>
      </c>
    </row>
    <row r="76" spans="1:13">
      <c r="A76" s="113">
        <f>IF(B76="","",MAX(A$6:A75)+1)</f>
        <v>53</v>
      </c>
      <c r="B76" s="105" t="s">
        <v>436</v>
      </c>
      <c r="D76" s="34">
        <f ca="1">SUM(G76:U76)</f>
        <v>176087599.5639137</v>
      </c>
      <c r="E76" s="50">
        <f t="shared" ca="1" si="26"/>
        <v>0</v>
      </c>
      <c r="F76" s="143"/>
      <c r="G76" s="34">
        <f ca="1">G19+G75</f>
        <v>85948809.189867646</v>
      </c>
      <c r="H76" s="34">
        <f t="shared" ref="H76:M76" ca="1" si="31">H19+H75</f>
        <v>41692276.587090723</v>
      </c>
      <c r="I76" s="34">
        <f t="shared" ca="1" si="31"/>
        <v>3735457.2447788236</v>
      </c>
      <c r="J76" s="34">
        <f t="shared" ca="1" si="31"/>
        <v>3763005.0766425962</v>
      </c>
      <c r="K76" s="34">
        <f t="shared" ca="1" si="31"/>
        <v>235986.21173170407</v>
      </c>
      <c r="L76" s="34">
        <f t="shared" ca="1" si="31"/>
        <v>37297526.080373548</v>
      </c>
      <c r="M76" s="34">
        <f t="shared" si="31"/>
        <v>3414539.1734286412</v>
      </c>
    </row>
    <row r="77" spans="1:13" ht="15.9">
      <c r="A77" s="113" t="str">
        <f>IF(B77="","",MAX(A$6:A76)+1)</f>
        <v/>
      </c>
      <c r="B77" s="105"/>
      <c r="D77" s="34"/>
      <c r="E77" s="50" t="str">
        <f t="shared" si="26"/>
        <v/>
      </c>
      <c r="F77" s="143"/>
      <c r="G77" s="64"/>
      <c r="H77" s="64"/>
      <c r="I77" s="64"/>
      <c r="J77" s="64"/>
      <c r="K77" s="64"/>
      <c r="L77" s="64"/>
      <c r="M77" s="64"/>
    </row>
    <row r="78" spans="1:13">
      <c r="A78" s="113">
        <f>IF(B78="","",MAX(A$6:A77)+1)</f>
        <v>54</v>
      </c>
      <c r="B78" s="105" t="s">
        <v>437</v>
      </c>
      <c r="D78" s="34">
        <f ca="1">D76-D54-D57-D61-D62</f>
        <v>49917325.036607862</v>
      </c>
      <c r="E78" s="50">
        <f t="shared" ca="1" si="26"/>
        <v>0</v>
      </c>
      <c r="F78" s="143"/>
      <c r="G78" s="34">
        <f ca="1">G76-G54-G57-G61-G62</f>
        <v>21211710.776048653</v>
      </c>
      <c r="H78" s="34">
        <f ca="1">H76-H54-H57-H61-H62</f>
        <v>15497640.611534024</v>
      </c>
      <c r="I78" s="34">
        <f t="shared" ref="I78:M78" ca="1" si="32">I76-I54-I57-I61-I62</f>
        <v>1067931.4928523016</v>
      </c>
      <c r="J78" s="34">
        <f t="shared" ca="1" si="32"/>
        <v>1199885.1644490173</v>
      </c>
      <c r="K78" s="34">
        <f t="shared" ca="1" si="32"/>
        <v>76991.658607633304</v>
      </c>
      <c r="L78" s="34">
        <f t="shared" ca="1" si="32"/>
        <v>10657426.322688712</v>
      </c>
      <c r="M78" s="34">
        <f t="shared" ca="1" si="32"/>
        <v>205739.01042748487</v>
      </c>
    </row>
    <row r="79" spans="1:13">
      <c r="A79" s="113">
        <f>IF(B79="","",MAX(A$6:A78)+1)</f>
        <v>55</v>
      </c>
      <c r="B79" s="105" t="s">
        <v>425</v>
      </c>
      <c r="D79" s="34">
        <f>D60+D56</f>
        <v>985241.395050372</v>
      </c>
      <c r="E79" s="50">
        <f t="shared" ca="1" si="26"/>
        <v>0</v>
      </c>
      <c r="F79" s="143"/>
      <c r="G79" s="34">
        <f ca="1">G60+G56</f>
        <v>1396059.1267220017</v>
      </c>
      <c r="H79" s="34">
        <f ca="1">H60+H56</f>
        <v>-1516750.3966508524</v>
      </c>
      <c r="I79" s="34">
        <f t="shared" ref="I79:M79" ca="1" si="33">I60+I56</f>
        <v>-24933.318020795094</v>
      </c>
      <c r="J79" s="34">
        <f t="shared" ca="1" si="33"/>
        <v>-37256.866645226575</v>
      </c>
      <c r="K79" s="34">
        <f t="shared" ca="1" si="33"/>
        <v>1624.569832055091</v>
      </c>
      <c r="L79" s="34">
        <f t="shared" ca="1" si="33"/>
        <v>1074281.7169925286</v>
      </c>
      <c r="M79" s="34">
        <f t="shared" ca="1" si="33"/>
        <v>92216.562820659223</v>
      </c>
    </row>
    <row r="80" spans="1:13">
      <c r="A80" s="113">
        <f>IF(B80="","",MAX(A$6:A79)+1)</f>
        <v>56</v>
      </c>
      <c r="B80" s="127" t="s">
        <v>438</v>
      </c>
      <c r="D80" s="60">
        <f ca="1">D78-D79</f>
        <v>48932083.641557492</v>
      </c>
      <c r="E80" s="50">
        <f t="shared" ca="1" si="26"/>
        <v>0</v>
      </c>
      <c r="F80" s="143"/>
      <c r="G80" s="60">
        <f ca="1">G78-G79</f>
        <v>19815651.649326652</v>
      </c>
      <c r="H80" s="60">
        <f ca="1">H78-H79</f>
        <v>17014391.008184876</v>
      </c>
      <c r="I80" s="60">
        <f ca="1">I78-I79</f>
        <v>1092864.8108730966</v>
      </c>
      <c r="J80" s="60">
        <f ca="1">J78-J79</f>
        <v>1237142.0310942437</v>
      </c>
      <c r="K80" s="60">
        <f ca="1">K78-K79</f>
        <v>75367.088775578217</v>
      </c>
      <c r="L80" s="60">
        <f t="shared" ref="L80:M80" ca="1" si="34">L78-L79</f>
        <v>9583144.6056961827</v>
      </c>
      <c r="M80" s="60">
        <f t="shared" ca="1" si="34"/>
        <v>113522.44760682565</v>
      </c>
    </row>
    <row r="81" spans="1:13" ht="15.9">
      <c r="A81" s="113" t="str">
        <f>IF(B81="","",MAX(A$6:A80)+1)</f>
        <v/>
      </c>
      <c r="B81" s="127"/>
      <c r="D81" s="34"/>
      <c r="E81" s="50" t="str">
        <f t="shared" si="26"/>
        <v/>
      </c>
      <c r="F81" s="143"/>
      <c r="G81" s="59"/>
      <c r="H81" s="59"/>
      <c r="I81" s="59"/>
      <c r="J81" s="59"/>
      <c r="K81" s="59"/>
      <c r="L81" s="59"/>
      <c r="M81" s="59"/>
    </row>
    <row r="82" spans="1:13">
      <c r="A82" s="113">
        <f>IF(B82="","",MAX(A$6:A81)+1)</f>
        <v>57</v>
      </c>
      <c r="B82" s="127" t="s">
        <v>439</v>
      </c>
      <c r="D82" s="58">
        <f ca="1">D80/D12</f>
        <v>7.8940000164946608E-2</v>
      </c>
      <c r="F82" s="143"/>
      <c r="G82" s="58">
        <f t="shared" ref="G82:M82" ca="1" si="35">G80/G12</f>
        <v>7.4190819954491852E-2</v>
      </c>
      <c r="H82" s="58">
        <f t="shared" ca="1" si="35"/>
        <v>0.13039962652633669</v>
      </c>
      <c r="I82" s="58">
        <f t="shared" ca="1" si="35"/>
        <v>7.8940000164946553E-2</v>
      </c>
      <c r="J82" s="58">
        <f t="shared" ca="1" si="35"/>
        <v>7.8940000164946525E-2</v>
      </c>
      <c r="K82" s="58">
        <f t="shared" ca="1" si="35"/>
        <v>7.8940000164946511E-2</v>
      </c>
      <c r="L82" s="58">
        <f t="shared" ca="1" si="35"/>
        <v>5.4737862864678972E-2</v>
      </c>
      <c r="M82" s="58">
        <f t="shared" ca="1" si="35"/>
        <v>6.7771602821637255E-3</v>
      </c>
    </row>
    <row r="83" spans="1:13">
      <c r="A83" s="113">
        <f>IF(B83="","",MAX(A$6:A82)+1)</f>
        <v>58</v>
      </c>
      <c r="B83" s="81" t="s">
        <v>417</v>
      </c>
      <c r="D83" s="56">
        <f ca="1">D82/$D$82</f>
        <v>1</v>
      </c>
      <c r="E83" s="135"/>
      <c r="F83" s="151"/>
      <c r="G83" s="56">
        <f ca="1">G82/$D$82</f>
        <v>0.93983810234949006</v>
      </c>
      <c r="H83" s="56">
        <f ca="1">H82/$D$82</f>
        <v>1.6518827749412748</v>
      </c>
      <c r="I83" s="56">
        <f ca="1">I82/$D$82</f>
        <v>0.99999999999999933</v>
      </c>
      <c r="J83" s="56">
        <f ca="1">J82/$D$82</f>
        <v>0.99999999999999889</v>
      </c>
      <c r="K83" s="56">
        <f ca="1">K82/$D$82</f>
        <v>0.99999999999999878</v>
      </c>
      <c r="L83" s="56">
        <f t="shared" ref="L83:M83" ca="1" si="36">L82/$D$82</f>
        <v>0.69341097986196076</v>
      </c>
      <c r="M83" s="56">
        <f t="shared" ca="1" si="36"/>
        <v>8.5852042918706892E-2</v>
      </c>
    </row>
    <row r="84" spans="1:13">
      <c r="A84" s="113" t="str">
        <f>IF(B84="","",MAX(A$6:A83)+1)</f>
        <v/>
      </c>
      <c r="B84" s="81"/>
      <c r="D84" s="57"/>
      <c r="E84" s="135"/>
      <c r="F84" s="151"/>
      <c r="G84" s="56"/>
      <c r="H84" s="56"/>
      <c r="I84" s="56"/>
      <c r="J84" s="56"/>
      <c r="K84" s="56"/>
      <c r="L84" s="56"/>
      <c r="M84" s="56"/>
    </row>
    <row r="85" spans="1:13">
      <c r="A85" s="113">
        <f>IF(B85="","",MAX(A$6:A84)+1)</f>
        <v>59</v>
      </c>
      <c r="B85" s="81" t="s">
        <v>440</v>
      </c>
      <c r="D85" s="56">
        <f ca="1">D76/D67</f>
        <v>1.0000000000000002</v>
      </c>
      <c r="E85" s="135"/>
      <c r="F85" s="151"/>
      <c r="G85" s="56">
        <f ca="1">G76/G67</f>
        <v>0.98545631860534377</v>
      </c>
      <c r="H85" s="56">
        <f ca="1">H76/H67</f>
        <v>1.1919610643299632</v>
      </c>
      <c r="I85" s="56">
        <f ca="1">I76/I67</f>
        <v>1</v>
      </c>
      <c r="J85" s="56">
        <f ca="1">J76/J67</f>
        <v>1</v>
      </c>
      <c r="K85" s="56">
        <f ca="1">K76/K67</f>
        <v>1</v>
      </c>
      <c r="L85" s="56">
        <f t="shared" ref="L85:M85" ca="1" si="37">L76/L67</f>
        <v>0.89798522216850474</v>
      </c>
      <c r="M85" s="56">
        <f t="shared" ca="1" si="37"/>
        <v>0.73854699350728159</v>
      </c>
    </row>
    <row r="86" spans="1:13">
      <c r="A86" s="113">
        <f>IF(B86="","",MAX(A$6:A85)+1)</f>
        <v>60</v>
      </c>
      <c r="B86" s="81" t="s">
        <v>441</v>
      </c>
      <c r="D86" s="56">
        <f ca="1">D85/$D$85</f>
        <v>1</v>
      </c>
      <c r="E86" s="135"/>
      <c r="F86" s="151"/>
      <c r="G86" s="56">
        <f ca="1">G85/$D$85</f>
        <v>0.98545631860534355</v>
      </c>
      <c r="H86" s="56">
        <f ca="1">H85/$D$85</f>
        <v>1.191961064329963</v>
      </c>
      <c r="I86" s="56">
        <f ca="1">I85/$D$85</f>
        <v>0.99999999999999978</v>
      </c>
      <c r="J86" s="56">
        <f ca="1">J85/$D$85</f>
        <v>0.99999999999999978</v>
      </c>
      <c r="K86" s="56">
        <f ca="1">K85/$D$85</f>
        <v>0.99999999999999978</v>
      </c>
      <c r="L86" s="56">
        <f t="shared" ref="L86:M86" ca="1" si="38">L85/$D$85</f>
        <v>0.89798522216850452</v>
      </c>
      <c r="M86" s="56">
        <f t="shared" ca="1" si="38"/>
        <v>0.73854699350728148</v>
      </c>
    </row>
    <row r="87" spans="1:13">
      <c r="A87" s="113" t="str">
        <f>IF(B87="","",MAX(A$6:A86)+1)</f>
        <v/>
      </c>
      <c r="B87" s="81"/>
      <c r="D87" s="57"/>
      <c r="E87" s="135"/>
      <c r="F87" s="151"/>
      <c r="G87" s="56"/>
      <c r="H87" s="56"/>
      <c r="I87" s="56"/>
      <c r="J87" s="56"/>
      <c r="K87" s="56"/>
      <c r="L87" s="56"/>
      <c r="M87" s="56"/>
    </row>
    <row r="88" spans="1:13">
      <c r="A88" s="113" t="str">
        <f>IF(B88="","",MAX(A$6:A87)+1)</f>
        <v/>
      </c>
      <c r="E88" s="50" t="s">
        <v>383</v>
      </c>
    </row>
    <row r="89" spans="1:13">
      <c r="D89" s="96"/>
    </row>
    <row r="90" spans="1:13">
      <c r="D90" s="164"/>
      <c r="G90" s="78"/>
      <c r="H90" s="78"/>
      <c r="I90" s="78"/>
      <c r="J90" s="78"/>
      <c r="K90" s="78"/>
      <c r="L90" s="78"/>
      <c r="M90" s="78"/>
    </row>
    <row r="91" spans="1:13">
      <c r="D91" s="96"/>
      <c r="G91" s="78"/>
      <c r="H91" s="78"/>
      <c r="I91" s="78"/>
      <c r="J91" s="78"/>
      <c r="K91" s="78"/>
      <c r="L91" s="78"/>
      <c r="M91" s="78"/>
    </row>
    <row r="93" spans="1:13">
      <c r="B93" s="79" t="s">
        <v>442</v>
      </c>
      <c r="D93" s="164">
        <f ca="1">D76-D69</f>
        <v>175326382.80391371</v>
      </c>
      <c r="G93" s="164">
        <f ca="1">G76-G69</f>
        <v>85592691.465783</v>
      </c>
      <c r="H93" s="164">
        <f ca="1">H76-H69</f>
        <v>41488977.499598578</v>
      </c>
      <c r="I93" s="164">
        <f ca="1">I76-I69</f>
        <v>3718020.4337526807</v>
      </c>
      <c r="J93" s="164">
        <f ca="1">J76-J69</f>
        <v>3745363.3772779731</v>
      </c>
      <c r="K93" s="164">
        <f ca="1">K76-K69</f>
        <v>234998.21705650093</v>
      </c>
      <c r="L93" s="164">
        <f t="shared" ref="L93:M93" ca="1" si="39">L76-L69</f>
        <v>37149640.730444945</v>
      </c>
      <c r="M93" s="164">
        <f t="shared" si="39"/>
        <v>3396691.0799999991</v>
      </c>
    </row>
    <row r="95" spans="1:13">
      <c r="A95" s="113" t="str">
        <f>IF(B95="","",MAX(A$6:A94)+1)</f>
        <v/>
      </c>
    </row>
  </sheetData>
  <pageMargins left="0.45" right="0.45" top="0.5" bottom="0.5" header="0" footer="0"/>
  <pageSetup scale="64" fitToHeight="2" orientation="landscape" r:id="rId1"/>
  <rowBreaks count="1" manualBreakCount="1">
    <brk id="48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9"/>
  </sheetPr>
  <dimension ref="A1:W782"/>
  <sheetViews>
    <sheetView workbookViewId="0"/>
  </sheetViews>
  <sheetFormatPr defaultColWidth="8.69140625" defaultRowHeight="14.6"/>
  <cols>
    <col min="1" max="2" width="3.53515625" style="79" customWidth="1"/>
    <col min="3" max="3" width="34.53515625" style="79" customWidth="1"/>
    <col min="4" max="4" width="15.3828125" style="79" customWidth="1"/>
    <col min="5" max="5" width="15.15234375" style="79" customWidth="1"/>
    <col min="6" max="6" width="16.53515625" style="79" customWidth="1"/>
    <col min="7" max="7" width="15.3828125" style="79" bestFit="1" customWidth="1"/>
    <col min="8" max="8" width="16.69140625" style="79" customWidth="1"/>
    <col min="9" max="9" width="14" style="79" customWidth="1"/>
    <col min="10" max="10" width="15.3046875" style="79" customWidth="1"/>
    <col min="11" max="11" width="14.3046875" style="79" customWidth="1"/>
    <col min="12" max="12" width="14.84375" style="79" customWidth="1"/>
    <col min="13" max="14" width="14.15234375" style="79" customWidth="1"/>
    <col min="15" max="18" width="11.15234375" style="79" customWidth="1"/>
    <col min="19" max="16384" width="8.69140625" style="79"/>
  </cols>
  <sheetData>
    <row r="1" spans="1:23">
      <c r="C1" s="80" t="str">
        <f>'General Inputs'!$D9</f>
        <v>Cascade Natural Gas Corp.</v>
      </c>
    </row>
    <row r="2" spans="1:23">
      <c r="C2" s="80" t="str">
        <f>'General Inputs'!$D10</f>
        <v>Washington Jurisdiction</v>
      </c>
    </row>
    <row r="3" spans="1:23">
      <c r="C3" s="80" t="str">
        <f>'General Inputs'!$D11</f>
        <v>Twelve-Months ended December 31, 2023</v>
      </c>
    </row>
    <row r="4" spans="1:23">
      <c r="C4" s="80" t="str" cm="1">
        <f t="array" aca="1" ref="C4" ca="1">VLOOKUP(_xlfn.TEXTAFTER(CELL("filename",A1),"]"),Contents!$B:$G,5,FALSE)</f>
        <v>General Inputs</v>
      </c>
    </row>
    <row r="8" spans="1:23">
      <c r="A8" s="79">
        <f>ROW()-7</f>
        <v>1</v>
      </c>
      <c r="C8" s="81" t="s">
        <v>55</v>
      </c>
    </row>
    <row r="9" spans="1:23">
      <c r="A9" s="79">
        <f t="shared" ref="A9:A45" si="0">ROW()-7</f>
        <v>2</v>
      </c>
      <c r="C9" s="79" t="s">
        <v>56</v>
      </c>
      <c r="D9" s="82" t="s">
        <v>57</v>
      </c>
      <c r="E9" s="82"/>
      <c r="F9" s="82"/>
    </row>
    <row r="10" spans="1:23">
      <c r="A10" s="79">
        <f t="shared" si="0"/>
        <v>3</v>
      </c>
      <c r="C10" s="79" t="s">
        <v>58</v>
      </c>
      <c r="D10" s="82" t="s">
        <v>59</v>
      </c>
      <c r="E10" s="82"/>
      <c r="F10" s="82"/>
    </row>
    <row r="11" spans="1:23">
      <c r="A11" s="79">
        <f t="shared" si="0"/>
        <v>4</v>
      </c>
      <c r="C11" s="79" t="s">
        <v>60</v>
      </c>
      <c r="D11" s="83" t="s">
        <v>61</v>
      </c>
      <c r="E11" s="82"/>
      <c r="F11" s="82"/>
    </row>
    <row r="12" spans="1:23">
      <c r="A12" s="79">
        <f t="shared" si="0"/>
        <v>5</v>
      </c>
    </row>
    <row r="13" spans="1:23">
      <c r="A13" s="79">
        <f t="shared" si="0"/>
        <v>6</v>
      </c>
      <c r="C13" s="79" t="s">
        <v>62</v>
      </c>
      <c r="D13" s="84" t="s">
        <v>63</v>
      </c>
      <c r="E13" s="84" t="s">
        <v>64</v>
      </c>
      <c r="F13" s="84" t="s">
        <v>65</v>
      </c>
      <c r="G13" s="84" t="s">
        <v>66</v>
      </c>
      <c r="H13" s="84" t="s">
        <v>67</v>
      </c>
      <c r="I13" s="84" t="s">
        <v>68</v>
      </c>
      <c r="J13" s="84" t="s">
        <v>69</v>
      </c>
      <c r="K13" s="84" t="s">
        <v>70</v>
      </c>
      <c r="L13" s="84" t="s">
        <v>71</v>
      </c>
      <c r="M13" s="84" t="s">
        <v>72</v>
      </c>
      <c r="N13" s="84" t="s">
        <v>73</v>
      </c>
      <c r="O13" s="84" t="s">
        <v>74</v>
      </c>
    </row>
    <row r="14" spans="1:23" s="85" customFormat="1">
      <c r="A14" s="79">
        <f t="shared" si="0"/>
        <v>7</v>
      </c>
      <c r="C14" s="85" t="s">
        <v>75</v>
      </c>
      <c r="D14" s="86" t="s">
        <v>76</v>
      </c>
      <c r="E14" s="86" t="s">
        <v>77</v>
      </c>
      <c r="F14" s="86" t="s">
        <v>78</v>
      </c>
      <c r="G14" s="86" t="s">
        <v>67</v>
      </c>
      <c r="H14" s="86" t="s">
        <v>67</v>
      </c>
      <c r="I14" s="86" t="str">
        <f t="shared" ref="I14:O14" si="1">I13</f>
        <v>Function 6</v>
      </c>
      <c r="J14" s="86" t="str">
        <f t="shared" si="1"/>
        <v>Function 7</v>
      </c>
      <c r="K14" s="86" t="str">
        <f t="shared" si="1"/>
        <v>Function 8</v>
      </c>
      <c r="L14" s="86" t="str">
        <f t="shared" si="1"/>
        <v>Function 9</v>
      </c>
      <c r="M14" s="86" t="str">
        <f t="shared" si="1"/>
        <v>Function 10</v>
      </c>
      <c r="N14" s="86" t="str">
        <f t="shared" si="1"/>
        <v>Function 11</v>
      </c>
      <c r="O14" s="86" t="str">
        <f t="shared" si="1"/>
        <v>Function 12</v>
      </c>
    </row>
    <row r="15" spans="1:23">
      <c r="A15" s="79">
        <f t="shared" si="0"/>
        <v>8</v>
      </c>
    </row>
    <row r="16" spans="1:23">
      <c r="A16" s="79">
        <f t="shared" si="0"/>
        <v>9</v>
      </c>
      <c r="C16" s="79" t="s">
        <v>79</v>
      </c>
      <c r="D16" s="84" t="s">
        <v>80</v>
      </c>
      <c r="E16" s="84" t="s">
        <v>81</v>
      </c>
      <c r="F16" s="84" t="s">
        <v>82</v>
      </c>
      <c r="G16" s="84" t="s">
        <v>83</v>
      </c>
      <c r="H16" s="84" t="s">
        <v>84</v>
      </c>
      <c r="I16" s="84" t="s">
        <v>85</v>
      </c>
      <c r="J16" s="84" t="s">
        <v>86</v>
      </c>
      <c r="K16" s="84" t="s">
        <v>87</v>
      </c>
      <c r="L16" s="84" t="s">
        <v>88</v>
      </c>
      <c r="M16" s="84" t="s">
        <v>89</v>
      </c>
      <c r="N16" s="84" t="s">
        <v>90</v>
      </c>
      <c r="O16" s="84" t="s">
        <v>91</v>
      </c>
      <c r="P16" s="84" t="s">
        <v>92</v>
      </c>
      <c r="Q16" s="84" t="s">
        <v>93</v>
      </c>
      <c r="R16" s="84" t="s">
        <v>94</v>
      </c>
      <c r="S16" s="84" t="s">
        <v>95</v>
      </c>
      <c r="T16" s="84" t="s">
        <v>96</v>
      </c>
      <c r="U16" s="84" t="s">
        <v>97</v>
      </c>
      <c r="V16" s="84" t="s">
        <v>98</v>
      </c>
      <c r="W16" s="84" t="s">
        <v>99</v>
      </c>
    </row>
    <row r="17" spans="1:23" ht="29.25" customHeight="1">
      <c r="A17" s="79">
        <f t="shared" si="0"/>
        <v>10</v>
      </c>
      <c r="C17" s="79" t="s">
        <v>100</v>
      </c>
      <c r="D17" s="87" t="s">
        <v>101</v>
      </c>
      <c r="E17" s="87" t="s">
        <v>102</v>
      </c>
      <c r="F17" s="87" t="s">
        <v>103</v>
      </c>
      <c r="G17" s="87" t="s">
        <v>104</v>
      </c>
      <c r="H17" s="87" t="s">
        <v>105</v>
      </c>
      <c r="I17" s="86" t="s">
        <v>106</v>
      </c>
      <c r="J17" s="86" t="s">
        <v>107</v>
      </c>
      <c r="K17" s="86" t="str">
        <f t="shared" ref="K17:W17" si="2">K16</f>
        <v>Class 8</v>
      </c>
      <c r="L17" s="86" t="str">
        <f t="shared" si="2"/>
        <v>Class 9</v>
      </c>
      <c r="M17" s="86" t="str">
        <f t="shared" si="2"/>
        <v>Class 10</v>
      </c>
      <c r="N17" s="86" t="str">
        <f t="shared" si="2"/>
        <v>Class 11</v>
      </c>
      <c r="O17" s="86" t="str">
        <f t="shared" si="2"/>
        <v>Class 12</v>
      </c>
      <c r="P17" s="86" t="str">
        <f t="shared" si="2"/>
        <v>Class 13</v>
      </c>
      <c r="Q17" s="86" t="str">
        <f t="shared" si="2"/>
        <v>Class 14</v>
      </c>
      <c r="R17" s="86" t="str">
        <f t="shared" si="2"/>
        <v>Class 15</v>
      </c>
      <c r="S17" s="86" t="str">
        <f t="shared" si="2"/>
        <v>Class 16</v>
      </c>
      <c r="T17" s="86" t="str">
        <f t="shared" si="2"/>
        <v>Class 17</v>
      </c>
      <c r="U17" s="86" t="str">
        <f t="shared" si="2"/>
        <v>Class 18</v>
      </c>
      <c r="V17" s="86" t="str">
        <f t="shared" si="2"/>
        <v>Class 19</v>
      </c>
      <c r="W17" s="86" t="str">
        <f t="shared" si="2"/>
        <v>Class 20</v>
      </c>
    </row>
    <row r="18" spans="1:23">
      <c r="A18" s="79">
        <f t="shared" si="0"/>
        <v>11</v>
      </c>
    </row>
    <row r="19" spans="1:23">
      <c r="A19" s="79">
        <f t="shared" si="0"/>
        <v>12</v>
      </c>
      <c r="C19" s="79" t="s">
        <v>108</v>
      </c>
      <c r="D19" s="322">
        <v>7.8940000164946539E-2</v>
      </c>
    </row>
    <row r="20" spans="1:23">
      <c r="A20" s="79">
        <f t="shared" si="0"/>
        <v>13</v>
      </c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</row>
    <row r="21" spans="1:23">
      <c r="A21" s="79">
        <f t="shared" si="0"/>
        <v>14</v>
      </c>
      <c r="D21" s="90" t="str">
        <f>D14</f>
        <v>Gas Supply</v>
      </c>
      <c r="E21" s="90" t="str">
        <f t="shared" ref="E21:O21" si="3">E14</f>
        <v>Transmission</v>
      </c>
      <c r="F21" s="90" t="str">
        <f t="shared" si="3"/>
        <v>Distribution</v>
      </c>
      <c r="G21" s="90" t="str">
        <f t="shared" si="3"/>
        <v>Function 5</v>
      </c>
      <c r="H21" s="90" t="str">
        <f t="shared" si="3"/>
        <v>Function 5</v>
      </c>
      <c r="I21" s="90" t="str">
        <f t="shared" si="3"/>
        <v>Function 6</v>
      </c>
      <c r="J21" s="90" t="str">
        <f t="shared" si="3"/>
        <v>Function 7</v>
      </c>
      <c r="K21" s="90" t="str">
        <f t="shared" si="3"/>
        <v>Function 8</v>
      </c>
      <c r="L21" s="90" t="str">
        <f t="shared" si="3"/>
        <v>Function 9</v>
      </c>
      <c r="M21" s="90" t="str">
        <f t="shared" si="3"/>
        <v>Function 10</v>
      </c>
      <c r="N21" s="90" t="str">
        <f t="shared" si="3"/>
        <v>Function 11</v>
      </c>
      <c r="O21" s="90" t="str">
        <f t="shared" si="3"/>
        <v>Function 12</v>
      </c>
      <c r="P21" s="89"/>
      <c r="Q21" s="89"/>
      <c r="R21" s="89"/>
    </row>
    <row r="22" spans="1:23">
      <c r="A22" s="79">
        <f t="shared" si="0"/>
        <v>15</v>
      </c>
      <c r="C22" s="79" t="s">
        <v>109</v>
      </c>
      <c r="D22" s="88">
        <f t="shared" ref="D22:O22" si="4">ROR_System</f>
        <v>7.8940000164946539E-2</v>
      </c>
      <c r="E22" s="88">
        <f t="shared" si="4"/>
        <v>7.8940000164946539E-2</v>
      </c>
      <c r="F22" s="88">
        <f t="shared" si="4"/>
        <v>7.8940000164946539E-2</v>
      </c>
      <c r="G22" s="88">
        <f t="shared" si="4"/>
        <v>7.8940000164946539E-2</v>
      </c>
      <c r="H22" s="88">
        <f t="shared" si="4"/>
        <v>7.8940000164946539E-2</v>
      </c>
      <c r="I22" s="88">
        <f t="shared" si="4"/>
        <v>7.8940000164946539E-2</v>
      </c>
      <c r="J22" s="88">
        <f t="shared" si="4"/>
        <v>7.8940000164946539E-2</v>
      </c>
      <c r="K22" s="88">
        <f t="shared" si="4"/>
        <v>7.8940000164946539E-2</v>
      </c>
      <c r="L22" s="88">
        <f t="shared" si="4"/>
        <v>7.8940000164946539E-2</v>
      </c>
      <c r="M22" s="88">
        <f t="shared" si="4"/>
        <v>7.8940000164946539E-2</v>
      </c>
      <c r="N22" s="88">
        <f t="shared" si="4"/>
        <v>7.8940000164946539E-2</v>
      </c>
      <c r="O22" s="88">
        <f t="shared" si="4"/>
        <v>7.8940000164946539E-2</v>
      </c>
      <c r="P22" s="89"/>
      <c r="Q22" s="89"/>
      <c r="R22" s="89"/>
    </row>
    <row r="23" spans="1:23">
      <c r="A23" s="79">
        <f t="shared" si="0"/>
        <v>16</v>
      </c>
    </row>
    <row r="24" spans="1:23">
      <c r="A24" s="79">
        <f t="shared" si="0"/>
        <v>17</v>
      </c>
      <c r="C24" s="81" t="s">
        <v>110</v>
      </c>
      <c r="D24" s="84" t="s">
        <v>111</v>
      </c>
      <c r="E24" s="81" t="s">
        <v>112</v>
      </c>
    </row>
    <row r="25" spans="1:23">
      <c r="A25" s="79">
        <f t="shared" si="0"/>
        <v>18</v>
      </c>
      <c r="C25" s="79" t="s">
        <v>113</v>
      </c>
      <c r="D25" s="91"/>
      <c r="E25" s="92">
        <f>'COS Transfer File'!D310</f>
        <v>6081309.2879862664</v>
      </c>
      <c r="F25" s="93"/>
    </row>
    <row r="26" spans="1:23">
      <c r="A26" s="79">
        <f t="shared" si="0"/>
        <v>19</v>
      </c>
      <c r="C26" s="79" t="s">
        <v>114</v>
      </c>
      <c r="D26" s="91"/>
      <c r="E26" s="92">
        <f>'COS Transfer File'!D311</f>
        <v>0</v>
      </c>
      <c r="F26" s="93"/>
    </row>
    <row r="27" spans="1:23">
      <c r="A27" s="79">
        <f t="shared" si="0"/>
        <v>20</v>
      </c>
      <c r="C27" s="79" t="s">
        <v>115</v>
      </c>
      <c r="D27" s="91"/>
      <c r="E27" s="92">
        <f>'COS Transfer File'!D312</f>
        <v>204645.3009225378</v>
      </c>
      <c r="F27" s="93"/>
    </row>
    <row r="28" spans="1:23">
      <c r="A28" s="79">
        <f t="shared" si="0"/>
        <v>21</v>
      </c>
      <c r="C28" s="79" t="s">
        <v>116</v>
      </c>
      <c r="D28" s="91"/>
      <c r="E28" s="92">
        <f>'COS Transfer File'!D313</f>
        <v>1295089.0420000001</v>
      </c>
      <c r="F28" s="93"/>
    </row>
    <row r="29" spans="1:23">
      <c r="A29" s="79">
        <f t="shared" si="0"/>
        <v>22</v>
      </c>
      <c r="D29" s="94"/>
      <c r="E29" s="12">
        <f>SUM(E25:E28)</f>
        <v>7581043.6309088049</v>
      </c>
    </row>
    <row r="30" spans="1:23">
      <c r="A30" s="79">
        <f t="shared" si="0"/>
        <v>23</v>
      </c>
      <c r="C30" s="81" t="s">
        <v>117</v>
      </c>
      <c r="D30" s="12">
        <v>100</v>
      </c>
      <c r="E30" s="95"/>
      <c r="F30" s="93"/>
      <c r="H30" s="93"/>
      <c r="I30" s="93"/>
      <c r="J30" s="93"/>
      <c r="K30" s="93"/>
      <c r="L30" s="93"/>
    </row>
    <row r="31" spans="1:23">
      <c r="A31" s="79">
        <f t="shared" si="0"/>
        <v>24</v>
      </c>
      <c r="D31" s="94"/>
      <c r="G31" s="96"/>
    </row>
    <row r="32" spans="1:23">
      <c r="A32" s="79">
        <f t="shared" si="0"/>
        <v>25</v>
      </c>
      <c r="C32" s="81" t="s">
        <v>118</v>
      </c>
      <c r="D32" s="97">
        <v>1</v>
      </c>
    </row>
    <row r="33" spans="1:4">
      <c r="A33" s="79">
        <f t="shared" si="0"/>
        <v>26</v>
      </c>
    </row>
    <row r="34" spans="1:4">
      <c r="A34" s="79">
        <f t="shared" si="0"/>
        <v>27</v>
      </c>
      <c r="C34" s="81" t="s">
        <v>119</v>
      </c>
    </row>
    <row r="35" spans="1:4">
      <c r="A35" s="79">
        <f t="shared" si="0"/>
        <v>28</v>
      </c>
      <c r="C35" s="79" t="s">
        <v>120</v>
      </c>
      <c r="D35" s="98">
        <f>[1]EXTERNAL!$D$10</f>
        <v>5532364.1770833349</v>
      </c>
    </row>
    <row r="36" spans="1:4">
      <c r="A36" s="79">
        <f t="shared" si="0"/>
        <v>29</v>
      </c>
      <c r="C36" s="79" t="s">
        <v>121</v>
      </c>
      <c r="D36" s="98">
        <f>[1]EXTERNAL!$D$134</f>
        <v>1290297698.7952998</v>
      </c>
    </row>
    <row r="37" spans="1:4">
      <c r="A37" s="79">
        <f t="shared" si="0"/>
        <v>30</v>
      </c>
      <c r="C37" s="79" t="s">
        <v>122</v>
      </c>
      <c r="D37" s="98">
        <f>[1]EXTERNAL!$D$86</f>
        <v>232973</v>
      </c>
    </row>
    <row r="38" spans="1:4">
      <c r="A38" s="79">
        <f t="shared" si="0"/>
        <v>31</v>
      </c>
    </row>
    <row r="39" spans="1:4">
      <c r="A39" s="79">
        <f t="shared" si="0"/>
        <v>32</v>
      </c>
    </row>
    <row r="40" spans="1:4">
      <c r="A40" s="79">
        <f t="shared" si="0"/>
        <v>33</v>
      </c>
    </row>
    <row r="41" spans="1:4">
      <c r="A41" s="79">
        <f t="shared" si="0"/>
        <v>34</v>
      </c>
    </row>
    <row r="42" spans="1:4">
      <c r="A42" s="79">
        <f t="shared" si="0"/>
        <v>35</v>
      </c>
    </row>
    <row r="43" spans="1:4">
      <c r="A43" s="79">
        <f t="shared" si="0"/>
        <v>36</v>
      </c>
    </row>
    <row r="44" spans="1:4">
      <c r="A44" s="79">
        <f t="shared" si="0"/>
        <v>37</v>
      </c>
    </row>
    <row r="45" spans="1:4">
      <c r="A45" s="79">
        <f t="shared" si="0"/>
        <v>38</v>
      </c>
    </row>
    <row r="778" spans="3:6">
      <c r="C778" s="79" t="s">
        <v>123</v>
      </c>
    </row>
    <row r="779" spans="3:6">
      <c r="C779" s="81" t="s">
        <v>124</v>
      </c>
    </row>
    <row r="780" spans="3:6">
      <c r="C780" s="90" t="s">
        <v>125</v>
      </c>
      <c r="D780" s="79" t="e">
        <f>MATCH(C779,#REF!,0)</f>
        <v>#REF!</v>
      </c>
      <c r="E780" s="79">
        <v>29676625.129190411</v>
      </c>
      <c r="F780" s="79" t="e">
        <v>#N/A</v>
      </c>
    </row>
    <row r="781" spans="3:6">
      <c r="C781" s="99"/>
      <c r="D781" s="100"/>
      <c r="E781" s="100"/>
    </row>
    <row r="782" spans="3:6">
      <c r="C782" s="99"/>
    </row>
  </sheetData>
  <phoneticPr fontId="11" type="noConversion"/>
  <pageMargins left="0.7" right="0.7" top="0.75" bottom="0.75" header="0.3" footer="0.3"/>
  <pageSetup scale="50" orientation="landscape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13462-F598-4908-8786-3F9C0A5FDFE1}">
  <sheetPr codeName="Sheet59">
    <tabColor theme="4" tint="-0.249977111117893"/>
  </sheetPr>
  <dimension ref="A1:S97"/>
  <sheetViews>
    <sheetView workbookViewId="0"/>
  </sheetViews>
  <sheetFormatPr defaultColWidth="9.15234375" defaultRowHeight="14.6" outlineLevelRow="1" outlineLevelCol="1"/>
  <cols>
    <col min="1" max="1" width="6" style="113" bestFit="1" customWidth="1"/>
    <col min="2" max="2" width="49.53515625" style="79" customWidth="1"/>
    <col min="3" max="3" width="2.84375" style="79" customWidth="1"/>
    <col min="4" max="4" width="13.3046875" style="79" bestFit="1" customWidth="1"/>
    <col min="5" max="5" width="7.3046875" style="79" hidden="1" customWidth="1" outlineLevel="1"/>
    <col min="6" max="6" width="2.84375" style="79" customWidth="1" collapsed="1"/>
    <col min="7" max="13" width="15.69140625" style="79" customWidth="1"/>
    <col min="14" max="14" width="21.84375" style="79" bestFit="1" customWidth="1"/>
    <col min="15" max="16384" width="9.15234375" style="79"/>
  </cols>
  <sheetData>
    <row r="1" spans="1:13">
      <c r="A1" s="80" t="str">
        <f>'General Inputs'!$D9</f>
        <v>Cascade Natural Gas Corp.</v>
      </c>
    </row>
    <row r="2" spans="1:13">
      <c r="A2" s="80" t="str">
        <f>'General Inputs'!$D10</f>
        <v>Washington Jurisdiction</v>
      </c>
    </row>
    <row r="3" spans="1:13">
      <c r="A3" s="80" t="str">
        <f>'General Inputs'!$D11</f>
        <v>Twelve-Months ended December 31, 2023</v>
      </c>
    </row>
    <row r="4" spans="1:13">
      <c r="A4" s="80" t="str" cm="1">
        <f t="array" aca="1" ref="A4" ca="1">VLOOKUP(_xlfn.TEXTAFTER(CELL("filename",A1),"]"),Contents!B:F,5,FALSE)</f>
        <v>Exhibit 4 - Class Revenue Apportionment</v>
      </c>
    </row>
    <row r="5" spans="1:13" ht="15" customHeight="1"/>
    <row r="6" spans="1:13" ht="52.5" customHeight="1">
      <c r="A6" s="165" t="s">
        <v>1</v>
      </c>
      <c r="B6" s="118" t="s">
        <v>443</v>
      </c>
      <c r="C6" s="149"/>
      <c r="D6" s="117" t="s">
        <v>396</v>
      </c>
      <c r="E6" s="142" t="s">
        <v>382</v>
      </c>
      <c r="F6" s="142"/>
      <c r="G6" s="142" t="str">
        <f>'General Inputs'!D$17</f>
        <v>Res
503</v>
      </c>
      <c r="H6" s="142" t="str">
        <f>'General Inputs'!E$17</f>
        <v>GSC
504</v>
      </c>
      <c r="I6" s="142" t="str">
        <f>'General Inputs'!F$17</f>
        <v>GSI
505</v>
      </c>
      <c r="J6" s="142" t="str">
        <f>'General Inputs'!G$17</f>
        <v>GSLV
511</v>
      </c>
      <c r="K6" s="142" t="str">
        <f>'General Inputs'!H$17</f>
        <v>Interruptible
570</v>
      </c>
      <c r="L6" s="142" t="str">
        <f>'General Inputs'!I$17</f>
        <v>Transport
663</v>
      </c>
      <c r="M6" s="142" t="str">
        <f>'General Inputs'!J$17</f>
        <v>Spl Contracts</v>
      </c>
    </row>
    <row r="7" spans="1:13">
      <c r="A7" s="79"/>
      <c r="D7" s="143"/>
      <c r="E7" s="143"/>
      <c r="F7" s="143"/>
      <c r="G7" s="143"/>
      <c r="H7" s="143"/>
      <c r="I7" s="143"/>
      <c r="J7" s="143"/>
      <c r="K7" s="143"/>
    </row>
    <row r="8" spans="1:13">
      <c r="A8" s="113">
        <f>IF(B8="","",MAX(A$6:A7)+1)</f>
        <v>1</v>
      </c>
      <c r="B8" s="127" t="s">
        <v>444</v>
      </c>
      <c r="D8" s="12">
        <f>Summary!D12</f>
        <v>619864245.4942106</v>
      </c>
      <c r="E8" s="78">
        <f t="shared" ref="E8:E14" ca="1" si="0">IFERROR(IF(D8="","",IF(D8=0,0,IF(ABS(D8-SUM($G8:$M8))&lt;Check_Limit,0,1))),1)</f>
        <v>0</v>
      </c>
      <c r="F8" s="12"/>
      <c r="G8" s="12">
        <f ca="1">Summary!G12</f>
        <v>267090344.3509782</v>
      </c>
      <c r="H8" s="12">
        <f ca="1">Summary!H12</f>
        <v>130478832.35116856</v>
      </c>
      <c r="I8" s="12">
        <f ca="1">Summary!I12</f>
        <v>13844246.371795489</v>
      </c>
      <c r="J8" s="12">
        <f ca="1">Summary!J12</f>
        <v>15671928.407768099</v>
      </c>
      <c r="K8" s="12">
        <f ca="1">Summary!K12</f>
        <v>954738.89812639181</v>
      </c>
      <c r="L8" s="12">
        <f ca="1">Summary!L12</f>
        <v>175073415.44165319</v>
      </c>
      <c r="M8" s="12">
        <f ca="1">Summary!M12</f>
        <v>16750739.672720511</v>
      </c>
    </row>
    <row r="9" spans="1:13">
      <c r="A9" s="113" t="str">
        <f>IF(B9="","",MAX(A$6:A8)+1)</f>
        <v/>
      </c>
      <c r="D9" s="34"/>
      <c r="E9" s="78" t="str">
        <f t="shared" si="0"/>
        <v/>
      </c>
      <c r="F9" s="143"/>
      <c r="G9" s="34"/>
      <c r="H9" s="34"/>
      <c r="I9" s="34"/>
      <c r="J9" s="34"/>
      <c r="K9" s="34"/>
      <c r="L9" s="34"/>
      <c r="M9" s="34"/>
    </row>
    <row r="10" spans="1:13">
      <c r="A10" s="113">
        <f>IF(B10="","",MAX(A$6:A9)+1)</f>
        <v>2</v>
      </c>
      <c r="B10" s="133" t="s">
        <v>401</v>
      </c>
      <c r="D10" s="12">
        <f>Summary!D16</f>
        <v>125366415.78486839</v>
      </c>
      <c r="E10" s="78">
        <f t="shared" si="0"/>
        <v>0</v>
      </c>
      <c r="F10" s="12"/>
      <c r="G10" s="12">
        <f>Summary!G16</f>
        <v>58676043.186452255</v>
      </c>
      <c r="H10" s="12">
        <f>Summary!H16</f>
        <v>31458385.398287699</v>
      </c>
      <c r="I10" s="12">
        <f>Summary!I16</f>
        <v>2700980.2155579687</v>
      </c>
      <c r="J10" s="12">
        <f>Summary!J16</f>
        <v>2740306.8298094529</v>
      </c>
      <c r="K10" s="12">
        <f>Summary!K16</f>
        <v>166822.8976048257</v>
      </c>
      <c r="L10" s="12">
        <f>Summary!L16</f>
        <v>26475874.907156188</v>
      </c>
      <c r="M10" s="12">
        <f>Summary!M16</f>
        <v>3148002.3499999992</v>
      </c>
    </row>
    <row r="11" spans="1:13">
      <c r="A11" s="113">
        <f>IF(B11="","",MAX(A$6:A10)+1)</f>
        <v>3</v>
      </c>
      <c r="B11" s="133" t="s">
        <v>445</v>
      </c>
      <c r="D11" s="143">
        <f>Summary!D17</f>
        <v>19501617.060000002</v>
      </c>
      <c r="E11" s="78">
        <f t="shared" si="0"/>
        <v>0</v>
      </c>
      <c r="F11" s="12"/>
      <c r="G11" s="143">
        <f>Summary!G17</f>
        <v>9097128.5300000012</v>
      </c>
      <c r="H11" s="143">
        <f>Summary!H17</f>
        <v>7231696.6499999994</v>
      </c>
      <c r="I11" s="143">
        <f>Summary!I17</f>
        <v>617439.25</v>
      </c>
      <c r="J11" s="143">
        <f>Summary!J17</f>
        <v>617105.17000000004</v>
      </c>
      <c r="K11" s="143">
        <f>Summary!K17</f>
        <v>21203.500000000004</v>
      </c>
      <c r="L11" s="143">
        <f>Summary!L17</f>
        <v>1668355.2300000002</v>
      </c>
      <c r="M11" s="143">
        <f>Summary!M17</f>
        <v>248688.73</v>
      </c>
    </row>
    <row r="12" spans="1:13" ht="17.149999999999999">
      <c r="A12" s="113">
        <f>IF(B12="","",MAX(A$6:A11)+1)</f>
        <v>4</v>
      </c>
      <c r="B12" s="133" t="s">
        <v>403</v>
      </c>
      <c r="D12" s="155">
        <f>Summary!D18</f>
        <v>761216.75999999966</v>
      </c>
      <c r="E12" s="78">
        <f t="shared" si="0"/>
        <v>0</v>
      </c>
      <c r="F12" s="151"/>
      <c r="G12" s="155">
        <f>Summary!G18</f>
        <v>356117.72408464173</v>
      </c>
      <c r="H12" s="155">
        <f>Summary!H18</f>
        <v>203299.0874921433</v>
      </c>
      <c r="I12" s="155">
        <f>Summary!I18</f>
        <v>17436.811026142866</v>
      </c>
      <c r="J12" s="155">
        <f>Summary!J18</f>
        <v>17641.699364622877</v>
      </c>
      <c r="K12" s="155">
        <f>Summary!K18</f>
        <v>987.99467520313237</v>
      </c>
      <c r="L12" s="155">
        <f>Summary!L18</f>
        <v>147885.34992860362</v>
      </c>
      <c r="M12" s="155">
        <f>Summary!M18</f>
        <v>17848.093428642034</v>
      </c>
    </row>
    <row r="13" spans="1:13">
      <c r="A13" s="113">
        <f>IF(B13="","",MAX(A$6:A12)+1)</f>
        <v>5</v>
      </c>
      <c r="B13" s="127" t="s">
        <v>404</v>
      </c>
      <c r="D13" s="60">
        <f>SUM(D10:D12)</f>
        <v>145629249.60486838</v>
      </c>
      <c r="E13" s="78">
        <f t="shared" si="0"/>
        <v>0</v>
      </c>
      <c r="F13" s="60"/>
      <c r="G13" s="60">
        <f>SUM(G10:G12)</f>
        <v>68129289.440536901</v>
      </c>
      <c r="H13" s="60">
        <f>SUM(H10:H12)</f>
        <v>38893381.135779843</v>
      </c>
      <c r="I13" s="60">
        <f>SUM(I10:I12)</f>
        <v>3335856.2765841116</v>
      </c>
      <c r="J13" s="60">
        <f>SUM(J10:J12)</f>
        <v>3375053.6991740759</v>
      </c>
      <c r="K13" s="60">
        <f>SUM(K10:K12)</f>
        <v>189014.39228002884</v>
      </c>
      <c r="L13" s="60">
        <f t="shared" ref="L13:M13" si="1">SUM(L10:L12)</f>
        <v>28292115.487084791</v>
      </c>
      <c r="M13" s="60">
        <f t="shared" si="1"/>
        <v>3414539.1734286412</v>
      </c>
    </row>
    <row r="14" spans="1:13">
      <c r="A14" s="113" t="str">
        <f>IF(B14="","",MAX(A$6:A13)+1)</f>
        <v/>
      </c>
      <c r="B14" s="127"/>
      <c r="D14" s="60"/>
      <c r="E14" s="78" t="str">
        <f t="shared" si="0"/>
        <v/>
      </c>
      <c r="F14" s="151"/>
      <c r="G14" s="60"/>
      <c r="H14" s="60"/>
      <c r="I14" s="60"/>
      <c r="J14" s="60"/>
      <c r="K14" s="60"/>
    </row>
    <row r="15" spans="1:13">
      <c r="A15" s="113">
        <f>IF(B15="","",MAX(A$6:A14)+1)</f>
        <v>6</v>
      </c>
      <c r="B15" s="81" t="s">
        <v>418</v>
      </c>
      <c r="D15" s="78">
        <f>D13/D22</f>
        <v>0.82702728622301447</v>
      </c>
      <c r="E15" s="78"/>
      <c r="F15" s="151"/>
      <c r="G15" s="78">
        <f ca="1">G13/G22</f>
        <v>0.78114449047171031</v>
      </c>
      <c r="H15" s="78">
        <f ca="1">H13/H22</f>
        <v>1.1119420614308557</v>
      </c>
      <c r="I15" s="78">
        <f ca="1">I13/I22</f>
        <v>0.89302488503830479</v>
      </c>
      <c r="J15" s="78">
        <f ca="1">J13/J22</f>
        <v>0.89690383893538195</v>
      </c>
      <c r="K15" s="78">
        <f ca="1">K13/K22</f>
        <v>0.80095523756668408</v>
      </c>
      <c r="L15" s="78">
        <f t="shared" ref="L15:M15" ca="1" si="2">L13/L22</f>
        <v>0.68116854604616128</v>
      </c>
      <c r="M15" s="78">
        <f t="shared" ca="1" si="2"/>
        <v>0.73854699350728159</v>
      </c>
    </row>
    <row r="16" spans="1:13">
      <c r="A16" s="113">
        <f>IF(B16="","",MAX(A$6:A15)+1)</f>
        <v>7</v>
      </c>
      <c r="B16" s="81" t="s">
        <v>419</v>
      </c>
      <c r="D16" s="166">
        <f>D15/$D$15</f>
        <v>1</v>
      </c>
      <c r="E16" s="78"/>
      <c r="F16" s="151"/>
      <c r="G16" s="166">
        <f ca="1">G15/$D$15</f>
        <v>0.94452081991049142</v>
      </c>
      <c r="H16" s="166">
        <f ca="1">H15/$D$15</f>
        <v>1.344504685581815</v>
      </c>
      <c r="I16" s="166">
        <f ca="1">I15/$D$15</f>
        <v>1.0798009931651682</v>
      </c>
      <c r="J16" s="166">
        <f ca="1">J15/$D$15</f>
        <v>1.0844912300674983</v>
      </c>
      <c r="K16" s="166">
        <f ca="1">K15/$D$15</f>
        <v>0.96847498372707874</v>
      </c>
      <c r="L16" s="166">
        <f t="shared" ref="L16:M16" ca="1" si="3">L15/$D$15</f>
        <v>0.8236349119229408</v>
      </c>
      <c r="M16" s="166">
        <f t="shared" ca="1" si="3"/>
        <v>0.89301405867777683</v>
      </c>
    </row>
    <row r="17" spans="1:13">
      <c r="A17" s="113" t="str">
        <f>IF(B17="","",MAX(A$6:A16)+1)</f>
        <v/>
      </c>
      <c r="D17" s="143"/>
      <c r="E17" s="78" t="str">
        <f t="shared" ref="E17:E22" si="4">IFERROR(IF(D17="","",IF(D17=0,0,IF(ABS(D17-SUM($G17:$M17))&lt;Check_Limit,0,1))),1)</f>
        <v/>
      </c>
      <c r="F17" s="151"/>
      <c r="G17" s="143"/>
      <c r="H17" s="143"/>
      <c r="I17" s="143"/>
      <c r="J17" s="143"/>
      <c r="K17" s="143"/>
    </row>
    <row r="18" spans="1:13">
      <c r="A18" s="113">
        <f>IF(B18="","",MAX(A$6:A17)+1)</f>
        <v>8</v>
      </c>
      <c r="B18" s="167" t="s">
        <v>446</v>
      </c>
      <c r="D18" s="25"/>
      <c r="E18" s="78" t="str">
        <f t="shared" si="4"/>
        <v/>
      </c>
      <c r="F18" s="151"/>
      <c r="G18" s="25"/>
      <c r="H18" s="25"/>
      <c r="I18" s="25"/>
      <c r="J18" s="25"/>
      <c r="K18" s="25"/>
    </row>
    <row r="19" spans="1:13">
      <c r="A19" s="113">
        <f>IF(B19="","",MAX(A$6:A18)+1)</f>
        <v>9</v>
      </c>
      <c r="B19" s="79" t="s">
        <v>447</v>
      </c>
      <c r="D19" s="34">
        <f>-Summary!D73</f>
        <v>30458349.959045291</v>
      </c>
      <c r="E19" s="78">
        <f t="shared" ca="1" si="4"/>
        <v>0</v>
      </c>
      <c r="F19" s="143"/>
      <c r="G19" s="34">
        <f ca="1">-Summary!G73</f>
        <v>19087979.927125946</v>
      </c>
      <c r="H19" s="34">
        <f ca="1">-Summary!H73</f>
        <v>-3915496.5095507205</v>
      </c>
      <c r="I19" s="34">
        <f ca="1">-Summary!I73</f>
        <v>399600.96819471195</v>
      </c>
      <c r="J19" s="34">
        <f ca="1">-Summary!J73</f>
        <v>387951.37746852031</v>
      </c>
      <c r="K19" s="34">
        <f ca="1">-Summary!K73</f>
        <v>46971.819451675226</v>
      </c>
      <c r="L19" s="34">
        <f ca="1">-Summary!L73</f>
        <v>13242561.43143443</v>
      </c>
      <c r="M19" s="34">
        <f ca="1">-Summary!M73</f>
        <v>1208780.9449207075</v>
      </c>
    </row>
    <row r="20" spans="1:13">
      <c r="A20" s="113">
        <f>IF(B20="","",MAX(A$6:A19)+1)</f>
        <v>10</v>
      </c>
      <c r="B20" s="79" t="s">
        <v>448</v>
      </c>
      <c r="D20" s="143">
        <f>Summary!D70</f>
        <v>175326382.80391368</v>
      </c>
      <c r="E20" s="78">
        <f t="shared" ca="1" si="4"/>
        <v>0</v>
      </c>
      <c r="F20" s="143"/>
      <c r="G20" s="143">
        <f ca="1">Summary!G70</f>
        <v>86861151.643578202</v>
      </c>
      <c r="H20" s="143">
        <f ca="1">Summary!H70</f>
        <v>34774585.538736977</v>
      </c>
      <c r="I20" s="143">
        <f ca="1">Summary!I70</f>
        <v>3718020.4337526807</v>
      </c>
      <c r="J20" s="143">
        <f ca="1">Summary!J70</f>
        <v>3745363.3772779731</v>
      </c>
      <c r="K20" s="143">
        <f ca="1">Summary!K70</f>
        <v>234998.21705650093</v>
      </c>
      <c r="L20" s="143">
        <f ca="1">Summary!L70</f>
        <v>41386791.568590619</v>
      </c>
      <c r="M20" s="143">
        <f ca="1">Summary!M70</f>
        <v>4605472.0249207066</v>
      </c>
    </row>
    <row r="21" spans="1:13" ht="17.149999999999999">
      <c r="A21" s="113">
        <f>IF(B21="","",MAX(A$6:A20)+1)</f>
        <v>11</v>
      </c>
      <c r="B21" s="105" t="s">
        <v>403</v>
      </c>
      <c r="D21" s="61">
        <f>Summary!D69</f>
        <v>761216.75999999966</v>
      </c>
      <c r="E21" s="78">
        <f t="shared" si="4"/>
        <v>0</v>
      </c>
      <c r="G21" s="61">
        <f>Summary!G69</f>
        <v>356117.72408464173</v>
      </c>
      <c r="H21" s="61">
        <f>Summary!H69</f>
        <v>203299.0874921433</v>
      </c>
      <c r="I21" s="61">
        <f>Summary!I69</f>
        <v>17436.811026142866</v>
      </c>
      <c r="J21" s="61">
        <f>Summary!J69</f>
        <v>17641.699364622877</v>
      </c>
      <c r="K21" s="61">
        <f>Summary!K69</f>
        <v>987.99467520313237</v>
      </c>
      <c r="L21" s="61">
        <f>Summary!L69</f>
        <v>147885.34992860362</v>
      </c>
      <c r="M21" s="61">
        <f>Summary!M69</f>
        <v>17848.093428642034</v>
      </c>
    </row>
    <row r="22" spans="1:13" s="81" customFormat="1">
      <c r="A22" s="113">
        <f>IF(B22="","",MAX(A$6:A21)+1)</f>
        <v>12</v>
      </c>
      <c r="B22" s="81" t="s">
        <v>449</v>
      </c>
      <c r="D22" s="60">
        <f>SUM(D20:D21)</f>
        <v>176087599.56391367</v>
      </c>
      <c r="E22" s="78">
        <f t="shared" ca="1" si="4"/>
        <v>0</v>
      </c>
      <c r="F22" s="151"/>
      <c r="G22" s="60">
        <f ca="1">SUM(G20:G21)</f>
        <v>87217269.367662847</v>
      </c>
      <c r="H22" s="60">
        <f t="shared" ref="H22:M22" ca="1" si="5">SUM(H20:H21)</f>
        <v>34977884.626229122</v>
      </c>
      <c r="I22" s="60">
        <f t="shared" ca="1" si="5"/>
        <v>3735457.2447788236</v>
      </c>
      <c r="J22" s="60">
        <f t="shared" ca="1" si="5"/>
        <v>3763005.0766425962</v>
      </c>
      <c r="K22" s="60">
        <f t="shared" ca="1" si="5"/>
        <v>235986.21173170407</v>
      </c>
      <c r="L22" s="60">
        <f t="shared" ca="1" si="5"/>
        <v>41534676.918519221</v>
      </c>
      <c r="M22" s="60">
        <f t="shared" ca="1" si="5"/>
        <v>4623320.1183493491</v>
      </c>
    </row>
    <row r="23" spans="1:13">
      <c r="A23" s="113" t="str">
        <f>IF(B23="","",MAX(A$6:A22)+1)</f>
        <v/>
      </c>
      <c r="B23" s="81"/>
      <c r="D23" s="143"/>
      <c r="E23" s="78"/>
      <c r="F23" s="143"/>
      <c r="G23" s="143"/>
      <c r="H23" s="143"/>
      <c r="I23" s="143"/>
      <c r="J23" s="143"/>
      <c r="K23" s="143"/>
      <c r="L23" s="143"/>
      <c r="M23" s="143"/>
    </row>
    <row r="24" spans="1:13">
      <c r="A24" s="113">
        <f>IF(B24="","",MAX(A$6:A23)+1)</f>
        <v>13</v>
      </c>
      <c r="B24" s="81" t="s">
        <v>450</v>
      </c>
      <c r="D24" s="23">
        <f>D19/D13</f>
        <v>0.20914994784143329</v>
      </c>
      <c r="E24" s="78"/>
      <c r="F24" s="160"/>
      <c r="G24" s="23">
        <f ca="1">G19/G13</f>
        <v>0.28017289016034569</v>
      </c>
      <c r="H24" s="23">
        <f t="shared" ref="H24:M24" ca="1" si="6">H19/H13</f>
        <v>-0.10067256677637296</v>
      </c>
      <c r="I24" s="23">
        <f ca="1">I19/I13</f>
        <v>0.11978962373160151</v>
      </c>
      <c r="J24" s="23">
        <f t="shared" ca="1" si="6"/>
        <v>0.11494672738494727</v>
      </c>
      <c r="K24" s="23">
        <f t="shared" ca="1" si="6"/>
        <v>0.24850922136175471</v>
      </c>
      <c r="L24" s="23">
        <f t="shared" ca="1" si="6"/>
        <v>0.46806543814228363</v>
      </c>
      <c r="M24" s="23">
        <f t="shared" ca="1" si="6"/>
        <v>0.35400998012476581</v>
      </c>
    </row>
    <row r="25" spans="1:13">
      <c r="A25" s="113">
        <f>IF(B25="","",MAX(A$6:A24)+1)</f>
        <v>14</v>
      </c>
      <c r="B25" s="81" t="s">
        <v>451</v>
      </c>
      <c r="D25" s="23">
        <f>D19/D10</f>
        <v>0.2429546204089659</v>
      </c>
      <c r="E25" s="78"/>
      <c r="F25" s="160"/>
      <c r="G25" s="23">
        <f ca="1">G19/G10</f>
        <v>0.32531130066952402</v>
      </c>
      <c r="H25" s="23">
        <f ca="1">H19/H10</f>
        <v>-0.12446590821421635</v>
      </c>
      <c r="I25" s="23">
        <f ca="1">I19/I10</f>
        <v>0.14794664762554077</v>
      </c>
      <c r="J25" s="23">
        <f t="shared" ref="J25:M25" ca="1" si="7">J19/J10</f>
        <v>0.14157224046896111</v>
      </c>
      <c r="K25" s="23">
        <f t="shared" ca="1" si="7"/>
        <v>0.28156697986953361</v>
      </c>
      <c r="L25" s="23">
        <f t="shared" ca="1" si="7"/>
        <v>0.50017464872728667</v>
      </c>
      <c r="M25" s="23">
        <f t="shared" ca="1" si="7"/>
        <v>0.38398349509513796</v>
      </c>
    </row>
    <row r="26" spans="1:13" ht="17.149999999999999">
      <c r="A26" s="113" t="str">
        <f>IF(B26="","",MAX(A$6:A25)+1)</f>
        <v/>
      </c>
      <c r="B26" s="81"/>
      <c r="D26" s="155"/>
      <c r="E26" s="78"/>
      <c r="F26" s="143"/>
      <c r="G26" s="155"/>
      <c r="H26" s="155"/>
      <c r="I26" s="155"/>
      <c r="J26" s="155"/>
      <c r="K26" s="155"/>
      <c r="L26" s="155"/>
      <c r="M26" s="155"/>
    </row>
    <row r="27" spans="1:13">
      <c r="A27" s="113">
        <f>IF(B27="","",MAX(A$6:A26)+1)</f>
        <v>15</v>
      </c>
      <c r="B27" s="81" t="s">
        <v>452</v>
      </c>
      <c r="D27" s="78">
        <f>D22/D22</f>
        <v>1</v>
      </c>
      <c r="E27" s="78"/>
      <c r="F27" s="143"/>
      <c r="G27" s="78">
        <f ca="1">G22/G22</f>
        <v>1</v>
      </c>
      <c r="H27" s="78">
        <f t="shared" ref="H27:M27" ca="1" si="8">H22/H22</f>
        <v>1</v>
      </c>
      <c r="I27" s="78">
        <f t="shared" ca="1" si="8"/>
        <v>1</v>
      </c>
      <c r="J27" s="78">
        <f t="shared" ca="1" si="8"/>
        <v>1</v>
      </c>
      <c r="K27" s="78">
        <f t="shared" ca="1" si="8"/>
        <v>1</v>
      </c>
      <c r="L27" s="78">
        <f t="shared" ca="1" si="8"/>
        <v>1</v>
      </c>
      <c r="M27" s="78">
        <f t="shared" ca="1" si="8"/>
        <v>1</v>
      </c>
    </row>
    <row r="28" spans="1:13">
      <c r="A28" s="113">
        <f>IF(B28="","",MAX(A$6:A27)+1)</f>
        <v>16</v>
      </c>
      <c r="B28" s="81" t="s">
        <v>453</v>
      </c>
      <c r="D28" s="166">
        <f>D27/$D$27</f>
        <v>1</v>
      </c>
      <c r="E28" s="78"/>
      <c r="F28" s="143"/>
      <c r="G28" s="166">
        <f ca="1">G27/$D$27</f>
        <v>1</v>
      </c>
      <c r="H28" s="166">
        <f t="shared" ref="H28:M28" ca="1" si="9">H27/$D$27</f>
        <v>1</v>
      </c>
      <c r="I28" s="166">
        <f t="shared" ca="1" si="9"/>
        <v>1</v>
      </c>
      <c r="J28" s="166">
        <f t="shared" ca="1" si="9"/>
        <v>1</v>
      </c>
      <c r="K28" s="166">
        <f t="shared" ca="1" si="9"/>
        <v>1</v>
      </c>
      <c r="L28" s="166">
        <f t="shared" ca="1" si="9"/>
        <v>1</v>
      </c>
      <c r="M28" s="166">
        <f t="shared" ca="1" si="9"/>
        <v>1</v>
      </c>
    </row>
    <row r="29" spans="1:13">
      <c r="A29" s="113" t="str">
        <f>IF(B29="","",MAX(A$6:A28)+1)</f>
        <v/>
      </c>
      <c r="D29" s="25"/>
      <c r="E29" s="78"/>
      <c r="F29" s="143"/>
      <c r="G29" s="25"/>
      <c r="H29" s="25"/>
      <c r="I29" s="25"/>
      <c r="J29" s="25"/>
      <c r="K29" s="25"/>
    </row>
    <row r="30" spans="1:13" ht="17.149999999999999">
      <c r="A30" s="113">
        <f>IF(B30="","",MAX(A$6:A29)+1)</f>
        <v>17</v>
      </c>
      <c r="B30" s="167" t="s">
        <v>454</v>
      </c>
      <c r="D30" s="61"/>
      <c r="E30" s="78"/>
      <c r="F30" s="143"/>
      <c r="G30" s="25"/>
      <c r="H30" s="25"/>
      <c r="I30" s="25"/>
      <c r="J30" s="25"/>
      <c r="K30" s="25"/>
    </row>
    <row r="31" spans="1:13" ht="17.149999999999999">
      <c r="A31" s="113">
        <f>IF(B31="","",MAX(A$6:A30)+1)</f>
        <v>18</v>
      </c>
      <c r="B31" s="79" t="s">
        <v>455</v>
      </c>
      <c r="D31" s="23">
        <f>D25</f>
        <v>0.2429546204089659</v>
      </c>
      <c r="E31" s="78"/>
      <c r="F31" s="155"/>
      <c r="G31" s="23">
        <f>$D$31</f>
        <v>0.2429546204089659</v>
      </c>
      <c r="H31" s="23">
        <f>$D$31</f>
        <v>0.2429546204089659</v>
      </c>
      <c r="I31" s="23">
        <f>$D$31</f>
        <v>0.2429546204089659</v>
      </c>
      <c r="J31" s="23">
        <f>$D$31</f>
        <v>0.2429546204089659</v>
      </c>
      <c r="K31" s="23">
        <f>$D$31</f>
        <v>0.2429546204089659</v>
      </c>
      <c r="L31" s="23">
        <f t="shared" ref="L31:M31" si="10">$D$31</f>
        <v>0.2429546204089659</v>
      </c>
      <c r="M31" s="23">
        <f t="shared" si="10"/>
        <v>0.2429546204089659</v>
      </c>
    </row>
    <row r="32" spans="1:13" s="81" customFormat="1">
      <c r="A32" s="113">
        <f>IF(B32="","",MAX(A$6:A31)+1)</f>
        <v>19</v>
      </c>
      <c r="B32" s="79" t="s">
        <v>447</v>
      </c>
      <c r="D32" s="34">
        <f>D10*D31</f>
        <v>30458349.959045291</v>
      </c>
      <c r="E32" s="78">
        <f>IFERROR(IF(D32="","",IF(D32=0,0,IF(ABS(D32-SUM($G32:$M32))&lt;Check_Limit,0,1))),1)</f>
        <v>0</v>
      </c>
      <c r="F32" s="151"/>
      <c r="G32" s="34">
        <f>G10*G31</f>
        <v>14255615.799464598</v>
      </c>
      <c r="H32" s="34">
        <f>H10*H31</f>
        <v>7642960.0831199437</v>
      </c>
      <c r="I32" s="34">
        <f>I10*I31</f>
        <v>656215.6230030132</v>
      </c>
      <c r="J32" s="34">
        <f>J10*J31</f>
        <v>665770.20564045233</v>
      </c>
      <c r="K32" s="34">
        <f>K10*K31</f>
        <v>40530.393763104214</v>
      </c>
      <c r="L32" s="34">
        <f t="shared" ref="L32:M32" si="11">L10*L31</f>
        <v>6432436.1380633973</v>
      </c>
      <c r="M32" s="34">
        <f t="shared" si="11"/>
        <v>764821.71599078237</v>
      </c>
    </row>
    <row r="33" spans="1:17">
      <c r="A33" s="113">
        <f>IF(B33="","",MAX(A$6:A32)+1)</f>
        <v>20</v>
      </c>
      <c r="B33" s="79" t="s">
        <v>456</v>
      </c>
      <c r="D33" s="25">
        <f>D32+D10</f>
        <v>155824765.74391368</v>
      </c>
      <c r="E33" s="78">
        <f>IFERROR(IF(D33="","",IF(D33=0,0,IF(ABS(D33-SUM($G33:$M33))&lt;Check_Limit,0,1))),1)</f>
        <v>0</v>
      </c>
      <c r="F33" s="143"/>
      <c r="G33" s="25">
        <f>G32+G10</f>
        <v>72931658.985916853</v>
      </c>
      <c r="H33" s="25">
        <f>H32+H10</f>
        <v>39101345.481407642</v>
      </c>
      <c r="I33" s="25">
        <f>I32+I10</f>
        <v>3357195.8385609817</v>
      </c>
      <c r="J33" s="25">
        <f>J32+J10</f>
        <v>3406077.0354499053</v>
      </c>
      <c r="K33" s="25">
        <f>K32+K10</f>
        <v>207353.29136792992</v>
      </c>
      <c r="L33" s="25">
        <f t="shared" ref="L33:M33" si="12">L32+L10</f>
        <v>32908311.045219585</v>
      </c>
      <c r="M33" s="25">
        <f t="shared" si="12"/>
        <v>3912824.0659907814</v>
      </c>
    </row>
    <row r="34" spans="1:17" ht="17.149999999999999">
      <c r="A34" s="113">
        <f>IF(B34="","",MAX(A$6:A33)+1)</f>
        <v>21</v>
      </c>
      <c r="B34" s="105" t="s">
        <v>403</v>
      </c>
      <c r="D34" s="61">
        <f>D11+D12</f>
        <v>20262833.82</v>
      </c>
      <c r="E34" s="78">
        <f>IFERROR(IF(D34="","",IF(D34=0,0,IF(ABS(D34-SUM($G34:$M34))&lt;Check_Limit,0,1))),1)</f>
        <v>0</v>
      </c>
      <c r="F34" s="151"/>
      <c r="G34" s="61">
        <f t="shared" ref="G34:M34" si="13">G11+G12</f>
        <v>9453246.254084643</v>
      </c>
      <c r="H34" s="61">
        <f t="shared" si="13"/>
        <v>7434995.7374921432</v>
      </c>
      <c r="I34" s="61">
        <f t="shared" si="13"/>
        <v>634876.06102614291</v>
      </c>
      <c r="J34" s="61">
        <f t="shared" si="13"/>
        <v>634746.86936462286</v>
      </c>
      <c r="K34" s="61">
        <f t="shared" si="13"/>
        <v>22191.494675203136</v>
      </c>
      <c r="L34" s="61">
        <f t="shared" si="13"/>
        <v>1816240.579928604</v>
      </c>
      <c r="M34" s="61">
        <f t="shared" si="13"/>
        <v>266536.82342864206</v>
      </c>
    </row>
    <row r="35" spans="1:17">
      <c r="A35" s="113">
        <f>IF(B35="","",MAX(A$6:A34)+1)</f>
        <v>22</v>
      </c>
      <c r="B35" s="81" t="s">
        <v>457</v>
      </c>
      <c r="D35" s="60">
        <f>SUM(D33:D34)</f>
        <v>176087599.56391367</v>
      </c>
      <c r="E35" s="78">
        <f>IFERROR(IF(D35="","",IF(D35=0,0,IF(ABS(D35-SUM($G35:$M35))&lt;Check_Limit,0,1))),1)</f>
        <v>0</v>
      </c>
      <c r="F35" s="151"/>
      <c r="G35" s="60">
        <f>SUM(G33:G34)</f>
        <v>82384905.2400015</v>
      </c>
      <c r="H35" s="60">
        <f>SUM(H33:H34)</f>
        <v>46536341.218899786</v>
      </c>
      <c r="I35" s="60">
        <f>SUM(I33:I34)</f>
        <v>3992071.8995871246</v>
      </c>
      <c r="J35" s="60">
        <f>SUM(J33:J34)</f>
        <v>4040823.9048145283</v>
      </c>
      <c r="K35" s="60">
        <f>SUM(K33:K34)</f>
        <v>229544.78604313306</v>
      </c>
      <c r="L35" s="60">
        <f t="shared" ref="L35:M35" si="14">SUM(L33:L34)</f>
        <v>34724551.625148192</v>
      </c>
      <c r="M35" s="60">
        <f t="shared" si="14"/>
        <v>4179360.8894194234</v>
      </c>
    </row>
    <row r="36" spans="1:17">
      <c r="A36" s="113" t="str">
        <f>IF(B36="","",MAX(A$6:A35)+1)</f>
        <v/>
      </c>
      <c r="D36" s="60"/>
      <c r="E36" s="78" t="str">
        <f>IFERROR(IF(D36="","",IF(D36=0,0,IF(ABS(D36-SUM($G36:$M36))&lt;Check_Limit,0,1))),1)</f>
        <v/>
      </c>
      <c r="F36" s="151"/>
      <c r="G36" s="60"/>
      <c r="H36" s="60"/>
      <c r="I36" s="60"/>
      <c r="J36" s="60"/>
      <c r="K36" s="60"/>
      <c r="L36" s="60"/>
      <c r="M36" s="60"/>
    </row>
    <row r="37" spans="1:17">
      <c r="A37" s="113">
        <f>IF(B37="","",MAX(A$6:A36)+1)</f>
        <v>23</v>
      </c>
      <c r="B37" s="81" t="s">
        <v>452</v>
      </c>
      <c r="D37" s="78">
        <f>D35/D22</f>
        <v>1</v>
      </c>
      <c r="E37" s="78"/>
      <c r="F37" s="143"/>
      <c r="G37" s="78">
        <f ca="1">G35/G22</f>
        <v>0.94459395297861704</v>
      </c>
      <c r="H37" s="78">
        <f ca="1">H35/H22</f>
        <v>1.3304504179193055</v>
      </c>
      <c r="I37" s="78">
        <f ca="1">I35/I22</f>
        <v>1.068696986203491</v>
      </c>
      <c r="J37" s="78">
        <f ca="1">J35/J22</f>
        <v>1.073828980432789</v>
      </c>
      <c r="K37" s="78">
        <f ca="1">K35/K22</f>
        <v>0.97270422860173567</v>
      </c>
      <c r="L37" s="78">
        <f t="shared" ref="L37:M37" ca="1" si="15">L35/L22</f>
        <v>0.83603760041926378</v>
      </c>
      <c r="M37" s="78">
        <f t="shared" ca="1" si="15"/>
        <v>0.90397393700516004</v>
      </c>
    </row>
    <row r="38" spans="1:17">
      <c r="A38" s="113">
        <f>IF(B38="","",MAX(A$6:A37)+1)</f>
        <v>24</v>
      </c>
      <c r="B38" s="81" t="s">
        <v>453</v>
      </c>
      <c r="C38" s="81"/>
      <c r="D38" s="166">
        <f>D37/$D$37</f>
        <v>1</v>
      </c>
      <c r="E38" s="78"/>
      <c r="F38" s="151"/>
      <c r="G38" s="166">
        <f ca="1">G37/$D$37</f>
        <v>0.94459395297861704</v>
      </c>
      <c r="H38" s="166">
        <f ca="1">H37/$D$37</f>
        <v>1.3304504179193055</v>
      </c>
      <c r="I38" s="166">
        <f ca="1">I37/$D$37</f>
        <v>1.068696986203491</v>
      </c>
      <c r="J38" s="166">
        <f ca="1">J37/$D$37</f>
        <v>1.073828980432789</v>
      </c>
      <c r="K38" s="166">
        <f ca="1">K37/$D$37</f>
        <v>0.97270422860173567</v>
      </c>
      <c r="L38" s="166">
        <f t="shared" ref="L38:M38" ca="1" si="16">L37/$D$37</f>
        <v>0.83603760041926378</v>
      </c>
      <c r="M38" s="166">
        <f t="shared" ca="1" si="16"/>
        <v>0.90397393700516004</v>
      </c>
    </row>
    <row r="39" spans="1:17">
      <c r="A39" s="113" t="str">
        <f>IF(B39="","",MAX(A$6:A38)+1)</f>
        <v/>
      </c>
      <c r="B39" s="167"/>
      <c r="C39" s="81"/>
      <c r="D39" s="56"/>
      <c r="E39" s="78"/>
      <c r="F39" s="151"/>
      <c r="G39" s="56"/>
      <c r="H39" s="56"/>
      <c r="I39" s="56"/>
      <c r="J39" s="56"/>
      <c r="K39" s="56"/>
    </row>
    <row r="40" spans="1:17">
      <c r="A40" s="113">
        <f>IF(B40="","",MAX(A$6:A39)+1)</f>
        <v>25</v>
      </c>
      <c r="B40" s="167" t="s">
        <v>458</v>
      </c>
      <c r="D40" s="23"/>
      <c r="E40" s="78"/>
      <c r="F40" s="143"/>
      <c r="G40" s="34"/>
      <c r="H40" s="34"/>
      <c r="I40" s="34"/>
      <c r="J40" s="34"/>
      <c r="K40" s="34"/>
      <c r="N40" s="168"/>
    </row>
    <row r="41" spans="1:17" outlineLevel="1">
      <c r="B41" s="79" t="s">
        <v>455</v>
      </c>
      <c r="D41" s="23">
        <f>D25</f>
        <v>0.2429546204089659</v>
      </c>
      <c r="E41" s="78"/>
      <c r="F41" s="143"/>
      <c r="G41" s="23">
        <f ca="1">G25</f>
        <v>0.32531130066952402</v>
      </c>
      <c r="H41" s="23">
        <f ca="1">H25</f>
        <v>-0.12446590821421635</v>
      </c>
      <c r="I41" s="23">
        <f ca="1">I25</f>
        <v>0.14794664762554077</v>
      </c>
      <c r="J41" s="23">
        <f t="shared" ref="J41:M41" ca="1" si="17">J25</f>
        <v>0.14157224046896111</v>
      </c>
      <c r="K41" s="23">
        <f t="shared" ca="1" si="17"/>
        <v>0.28156697986953361</v>
      </c>
      <c r="L41" s="23">
        <f t="shared" ca="1" si="17"/>
        <v>0.50017464872728667</v>
      </c>
      <c r="M41" s="23">
        <f t="shared" ca="1" si="17"/>
        <v>0.38398349509513796</v>
      </c>
    </row>
    <row r="42" spans="1:17" outlineLevel="1">
      <c r="B42" s="79" t="s">
        <v>459</v>
      </c>
      <c r="D42" s="143"/>
      <c r="E42" s="78" t="str">
        <f>IFERROR(IF(D42="","",IF(D42=0,0,IF(ABS(D42-SUM($G42:$M42))&lt;Check_Limit,0,1))),1)</f>
        <v/>
      </c>
      <c r="F42" s="143"/>
      <c r="G42" s="65">
        <v>1.25</v>
      </c>
      <c r="H42" s="65">
        <v>0</v>
      </c>
      <c r="I42" s="65">
        <f ca="1">MAX(MIN(I41/$D$41,$O$42),0)</f>
        <v>0.60894766017004309</v>
      </c>
      <c r="J42" s="65">
        <f ca="1">MAX(MIN(J41/$D$41,$O$42),0)</f>
        <v>0.58271063225985298</v>
      </c>
      <c r="K42" s="65">
        <f ca="1">MAX(MIN(K41/$D$41,$O$42),0)</f>
        <v>1.1589282780281003</v>
      </c>
      <c r="L42" s="65">
        <f ca="1">MAX(MIN(L41/$D$41,$O$42),0)</f>
        <v>1.4</v>
      </c>
      <c r="M42" s="65">
        <v>0</v>
      </c>
      <c r="O42" s="79">
        <v>1.4</v>
      </c>
      <c r="Q42" s="73"/>
    </row>
    <row r="43" spans="1:17" outlineLevel="1">
      <c r="B43" s="79" t="s">
        <v>460</v>
      </c>
      <c r="D43" s="23"/>
      <c r="E43" s="78" t="str">
        <f>IFERROR(IF(D43="","",IF(D43=0,0,IF(ABS(D43-SUM($G43:$M43))&lt;Check_Limit,0,1))),1)</f>
        <v/>
      </c>
      <c r="F43" s="143"/>
      <c r="G43" s="160">
        <f>$D$41*G42</f>
        <v>0.30369327551120739</v>
      </c>
      <c r="H43" s="160">
        <f>$D$41*H42</f>
        <v>0</v>
      </c>
      <c r="I43" s="160">
        <f ca="1">$D$41*I42</f>
        <v>0.14794664762554077</v>
      </c>
      <c r="J43" s="160">
        <f ca="1">$D$41*J42</f>
        <v>0.14157224046896111</v>
      </c>
      <c r="K43" s="160">
        <f ca="1">$D$41*K42</f>
        <v>0.28156697986953361</v>
      </c>
      <c r="L43" s="160">
        <f t="shared" ref="L43:M43" ca="1" si="18">$D$41*L42</f>
        <v>0.34013646857255225</v>
      </c>
      <c r="M43" s="160">
        <f t="shared" si="18"/>
        <v>0</v>
      </c>
    </row>
    <row r="44" spans="1:17" outlineLevel="1">
      <c r="B44" s="79" t="s">
        <v>461</v>
      </c>
      <c r="D44" s="34">
        <f ca="1">SUM(G44:M44)</f>
        <v>27659454.50773441</v>
      </c>
      <c r="E44" s="78">
        <f ca="1">IFERROR(IF(D44="","",IF(D44=0,0,IF(ABS(D44-SUM($G44:$M44))&lt;Check_Limit,0,1))),1)</f>
        <v>0</v>
      </c>
      <c r="F44" s="143"/>
      <c r="G44" s="34">
        <f>G43*G10</f>
        <v>17819519.749330748</v>
      </c>
      <c r="H44" s="34">
        <f>H43*H10</f>
        <v>0</v>
      </c>
      <c r="I44" s="34">
        <f ca="1">I43*I10</f>
        <v>399600.96819471195</v>
      </c>
      <c r="J44" s="34">
        <f ca="1">J43*J10</f>
        <v>387951.37746852037</v>
      </c>
      <c r="K44" s="34">
        <f ca="1">K43*K10</f>
        <v>46971.819451675226</v>
      </c>
      <c r="L44" s="34">
        <f t="shared" ref="L44:M44" ca="1" si="19">L43*L10</f>
        <v>9005410.593288755</v>
      </c>
      <c r="M44" s="34">
        <f t="shared" si="19"/>
        <v>0</v>
      </c>
    </row>
    <row r="45" spans="1:17" outlineLevel="1">
      <c r="B45" s="169" t="s">
        <v>462</v>
      </c>
      <c r="D45" s="96">
        <f ca="1">D32-D44</f>
        <v>2798895.4513108805</v>
      </c>
      <c r="E45" s="78"/>
      <c r="F45" s="143"/>
      <c r="G45" s="143"/>
      <c r="H45" s="143"/>
      <c r="I45" s="143"/>
      <c r="J45" s="143"/>
      <c r="K45" s="143"/>
      <c r="L45" s="143"/>
      <c r="M45" s="143"/>
    </row>
    <row r="46" spans="1:17" outlineLevel="1">
      <c r="B46" s="169" t="s">
        <v>463</v>
      </c>
      <c r="D46" s="143">
        <f ca="1">SUM(G46:M46)</f>
        <v>34977884.626229122</v>
      </c>
      <c r="E46" s="78"/>
      <c r="F46" s="143"/>
      <c r="G46" s="143"/>
      <c r="H46" s="143">
        <f ca="1">IF(H42&lt;$O$42,H22,0)</f>
        <v>34977884.626229122</v>
      </c>
      <c r="I46" s="143"/>
      <c r="J46" s="143"/>
      <c r="K46" s="143"/>
      <c r="L46" s="143">
        <f ca="1">IF(L42&lt;$O$42,L22,0)</f>
        <v>0</v>
      </c>
      <c r="M46" s="143"/>
    </row>
    <row r="47" spans="1:17" outlineLevel="1">
      <c r="B47" s="79" t="s">
        <v>464</v>
      </c>
      <c r="D47" s="143">
        <f ca="1">SUM(G47:M47)</f>
        <v>2798895.4513108805</v>
      </c>
      <c r="E47" s="78">
        <f t="shared" ref="E47:E58" ca="1" si="20">IFERROR(IF(D47="","",IF(D47=0,0,IF(ABS(D47-SUM($G47:$M47))&lt;Check_Limit,0,1))),1)</f>
        <v>0</v>
      </c>
      <c r="F47" s="143"/>
      <c r="G47" s="143">
        <f ca="1">G46/$D$46*$D$45</f>
        <v>0</v>
      </c>
      <c r="H47" s="143">
        <f ca="1">H46/$D$46*$D$45</f>
        <v>2798895.4513108805</v>
      </c>
      <c r="I47" s="143">
        <f ca="1">I46/$D$46*$D$45</f>
        <v>0</v>
      </c>
      <c r="J47" s="143">
        <f t="shared" ref="J47:L47" ca="1" si="21">J46/$D$46*$D$45</f>
        <v>0</v>
      </c>
      <c r="K47" s="143">
        <f t="shared" ca="1" si="21"/>
        <v>0</v>
      </c>
      <c r="L47" s="143">
        <f t="shared" ca="1" si="21"/>
        <v>0</v>
      </c>
      <c r="M47" s="143"/>
    </row>
    <row r="48" spans="1:17">
      <c r="A48" s="113">
        <f>IF(B48="","",MAX(A$6:A47)+1)</f>
        <v>26</v>
      </c>
      <c r="B48" s="79" t="s">
        <v>465</v>
      </c>
      <c r="D48" s="25"/>
      <c r="E48" s="78" t="str">
        <f t="shared" si="20"/>
        <v/>
      </c>
      <c r="F48" s="143"/>
      <c r="G48" s="168">
        <f ca="1">G58/$D$41</f>
        <v>1.25</v>
      </c>
      <c r="H48" s="168">
        <f ca="1">H58/$D$41</f>
        <v>0.3662056874394059</v>
      </c>
      <c r="I48" s="168">
        <f ca="1">I58/$D$41</f>
        <v>0.60894766017004265</v>
      </c>
      <c r="J48" s="168">
        <f ca="1">J58/$D$41</f>
        <v>0.58271063225985253</v>
      </c>
      <c r="K48" s="168">
        <f ca="1">K58/$D$41</f>
        <v>1.1589282780281007</v>
      </c>
      <c r="L48" s="168">
        <f t="shared" ref="L48:M48" ca="1" si="22">L58/$D$41</f>
        <v>1.3999999999999992</v>
      </c>
      <c r="M48" s="168">
        <f t="shared" si="22"/>
        <v>0</v>
      </c>
    </row>
    <row r="49" spans="1:19">
      <c r="A49" s="113">
        <f>IF(B49="","",MAX(A$6:A48)+1)</f>
        <v>27</v>
      </c>
      <c r="B49" s="79" t="s">
        <v>455</v>
      </c>
      <c r="D49" s="25"/>
      <c r="E49" s="78" t="str">
        <f t="shared" si="20"/>
        <v/>
      </c>
      <c r="F49" s="143"/>
      <c r="G49" s="93">
        <f ca="1">$D$41*G48</f>
        <v>0.30369327551120739</v>
      </c>
      <c r="H49" s="93">
        <f ca="1">$D$41*H48</f>
        <v>8.8971363783445279E-2</v>
      </c>
      <c r="I49" s="93">
        <f ca="1">$D$41*I48</f>
        <v>0.14794664762554066</v>
      </c>
      <c r="J49" s="93">
        <f ca="1">$D$41*J48</f>
        <v>0.141572240468961</v>
      </c>
      <c r="K49" s="93">
        <f ca="1">$D$41*K48</f>
        <v>0.28156697986953372</v>
      </c>
      <c r="L49" s="93">
        <f t="shared" ref="L49:M49" ca="1" si="23">$D$41*L48</f>
        <v>0.34013646857255209</v>
      </c>
      <c r="M49" s="93">
        <f t="shared" si="23"/>
        <v>0</v>
      </c>
    </row>
    <row r="50" spans="1:19" s="81" customFormat="1">
      <c r="A50" s="113">
        <f>IF(B50="","",MAX(A$6:A49)+1)</f>
        <v>28</v>
      </c>
      <c r="B50" s="79" t="s">
        <v>447</v>
      </c>
      <c r="D50" s="60">
        <f ca="1">D47+D44</f>
        <v>30458349.959045291</v>
      </c>
      <c r="E50" s="78">
        <f t="shared" ca="1" si="20"/>
        <v>0</v>
      </c>
      <c r="F50" s="156"/>
      <c r="G50" s="60">
        <f ca="1">G47+G44</f>
        <v>17819519.749330748</v>
      </c>
      <c r="H50" s="60">
        <f ca="1">H47+H44</f>
        <v>2798895.4513108805</v>
      </c>
      <c r="I50" s="60">
        <f ca="1">I47+I44</f>
        <v>399600.96819471195</v>
      </c>
      <c r="J50" s="60">
        <f ca="1">J47+J44</f>
        <v>387951.37746852037</v>
      </c>
      <c r="K50" s="60">
        <f ca="1">K47+K44</f>
        <v>46971.819451675226</v>
      </c>
      <c r="L50" s="60">
        <f t="shared" ref="L50:M50" ca="1" si="24">L47+L44</f>
        <v>9005410.593288755</v>
      </c>
      <c r="M50" s="60">
        <f t="shared" si="24"/>
        <v>0</v>
      </c>
      <c r="O50" s="79"/>
      <c r="P50" s="79"/>
      <c r="Q50" s="79"/>
    </row>
    <row r="51" spans="1:19">
      <c r="A51" s="113">
        <f>IF(B51="","",MAX(A$6:A50)+1)</f>
        <v>29</v>
      </c>
      <c r="B51" s="79" t="s">
        <v>456</v>
      </c>
      <c r="D51" s="143">
        <f ca="1">D50+D10</f>
        <v>155824765.74391368</v>
      </c>
      <c r="E51" s="78">
        <f t="shared" ca="1" si="20"/>
        <v>0</v>
      </c>
      <c r="F51" s="143"/>
      <c r="G51" s="143">
        <f ca="1">G50+G10</f>
        <v>76495562.935782999</v>
      </c>
      <c r="H51" s="143">
        <f ca="1">H50+H10</f>
        <v>34257280.849598579</v>
      </c>
      <c r="I51" s="143">
        <f ca="1">I50+I10</f>
        <v>3100581.1837526807</v>
      </c>
      <c r="J51" s="143">
        <f ca="1">J50+J10</f>
        <v>3128258.2072779732</v>
      </c>
      <c r="K51" s="143">
        <f ca="1">K50+K10</f>
        <v>213794.71705650093</v>
      </c>
      <c r="L51" s="143">
        <f t="shared" ref="L51:M51" ca="1" si="25">L50+L10</f>
        <v>35481285.500444941</v>
      </c>
      <c r="M51" s="143">
        <f t="shared" si="25"/>
        <v>3148002.3499999992</v>
      </c>
    </row>
    <row r="52" spans="1:19">
      <c r="A52" s="113">
        <f>IF(B52="","",MAX(A$6:A51)+1)</f>
        <v>30</v>
      </c>
      <c r="B52" s="79" t="str">
        <f>B11</f>
        <v>Non-Margin Revenue</v>
      </c>
      <c r="D52" s="143">
        <f>D11</f>
        <v>19501617.060000002</v>
      </c>
      <c r="E52" s="78">
        <f t="shared" si="20"/>
        <v>0</v>
      </c>
      <c r="F52" s="143"/>
      <c r="G52" s="143">
        <f t="shared" ref="G52:M52" si="26">G11</f>
        <v>9097128.5300000012</v>
      </c>
      <c r="H52" s="143">
        <f t="shared" si="26"/>
        <v>7231696.6499999994</v>
      </c>
      <c r="I52" s="143">
        <f t="shared" si="26"/>
        <v>617439.25</v>
      </c>
      <c r="J52" s="143">
        <f t="shared" si="26"/>
        <v>617105.17000000004</v>
      </c>
      <c r="K52" s="143">
        <f t="shared" si="26"/>
        <v>21203.500000000004</v>
      </c>
      <c r="L52" s="143">
        <f t="shared" si="26"/>
        <v>1668355.2300000002</v>
      </c>
      <c r="M52" s="143">
        <f t="shared" si="26"/>
        <v>248688.73</v>
      </c>
    </row>
    <row r="53" spans="1:19" ht="17.149999999999999">
      <c r="A53" s="113">
        <f>IF(B53="","",MAX(A$6:A52)+1)</f>
        <v>31</v>
      </c>
      <c r="B53" s="105" t="s">
        <v>403</v>
      </c>
      <c r="D53" s="61">
        <f>D12</f>
        <v>761216.75999999966</v>
      </c>
      <c r="E53" s="78">
        <f t="shared" si="20"/>
        <v>0</v>
      </c>
      <c r="F53" s="143"/>
      <c r="G53" s="61">
        <f>G12</f>
        <v>356117.72408464173</v>
      </c>
      <c r="H53" s="61">
        <f>H12</f>
        <v>203299.0874921433</v>
      </c>
      <c r="I53" s="61">
        <f>I12</f>
        <v>17436.811026142866</v>
      </c>
      <c r="J53" s="61">
        <f>J12</f>
        <v>17641.699364622877</v>
      </c>
      <c r="K53" s="61">
        <f>K12</f>
        <v>987.99467520313237</v>
      </c>
      <c r="L53" s="61">
        <f t="shared" ref="L53:M53" si="27">L12</f>
        <v>147885.34992860362</v>
      </c>
      <c r="M53" s="61">
        <f t="shared" si="27"/>
        <v>17848.093428642034</v>
      </c>
    </row>
    <row r="54" spans="1:19">
      <c r="A54" s="113">
        <f>IF(B54="","",MAX(A$6:A53)+1)</f>
        <v>32</v>
      </c>
      <c r="B54" s="81" t="s">
        <v>466</v>
      </c>
      <c r="D54" s="34">
        <f ca="1">SUM(D51:D53)</f>
        <v>176087599.56391367</v>
      </c>
      <c r="E54" s="78">
        <f t="shared" ca="1" si="20"/>
        <v>0</v>
      </c>
      <c r="F54" s="12"/>
      <c r="G54" s="34">
        <f ca="1">SUM(G51:G53)</f>
        <v>85948809.189867646</v>
      </c>
      <c r="H54" s="34">
        <f ca="1">SUM(H51:H53)</f>
        <v>41692276.587090723</v>
      </c>
      <c r="I54" s="34">
        <f ca="1">SUM(I51:I53)</f>
        <v>3735457.2447788236</v>
      </c>
      <c r="J54" s="34">
        <f ca="1">SUM(J51:J53)</f>
        <v>3763005.0766425962</v>
      </c>
      <c r="K54" s="34">
        <f ca="1">SUM(K51:K53)</f>
        <v>235986.21173170407</v>
      </c>
      <c r="L54" s="34">
        <f t="shared" ref="L54:M54" ca="1" si="28">SUM(L51:L53)</f>
        <v>37297526.080373541</v>
      </c>
      <c r="M54" s="34">
        <f t="shared" si="28"/>
        <v>3414539.1734286412</v>
      </c>
    </row>
    <row r="55" spans="1:19">
      <c r="A55" s="113" t="str">
        <f>IF(B55="","",MAX(A$6:A54)+1)</f>
        <v/>
      </c>
      <c r="B55" s="81"/>
      <c r="D55" s="34"/>
      <c r="E55" s="78" t="str">
        <f t="shared" si="20"/>
        <v/>
      </c>
      <c r="F55" s="12"/>
      <c r="G55" s="34"/>
      <c r="H55" s="34"/>
      <c r="I55" s="34"/>
      <c r="J55" s="34"/>
      <c r="K55" s="34"/>
      <c r="L55" s="34"/>
      <c r="M55" s="34"/>
    </row>
    <row r="56" spans="1:19">
      <c r="A56" s="113">
        <f>IF(B56="","",MAX(A$6:A55)+1)</f>
        <v>33</v>
      </c>
      <c r="B56" s="81" t="s">
        <v>442</v>
      </c>
      <c r="D56" s="96">
        <f ca="1">D50+D10</f>
        <v>155824765.74391368</v>
      </c>
      <c r="E56" s="78">
        <f t="shared" ca="1" si="20"/>
        <v>0</v>
      </c>
      <c r="F56" s="143"/>
      <c r="G56" s="96">
        <f ca="1">G50+G10</f>
        <v>76495562.935782999</v>
      </c>
      <c r="H56" s="96">
        <f ca="1">H50+H10</f>
        <v>34257280.849598579</v>
      </c>
      <c r="I56" s="96">
        <f ca="1">I50+I10</f>
        <v>3100581.1837526807</v>
      </c>
      <c r="J56" s="96">
        <f ca="1">J50+J10</f>
        <v>3128258.2072779732</v>
      </c>
      <c r="K56" s="96">
        <f ca="1">K50+K10</f>
        <v>213794.71705650093</v>
      </c>
      <c r="L56" s="96">
        <f t="shared" ref="L56:M56" ca="1" si="29">L50+L10</f>
        <v>35481285.500444941</v>
      </c>
      <c r="M56" s="96">
        <f t="shared" si="29"/>
        <v>3148002.3499999992</v>
      </c>
      <c r="N56" s="107"/>
      <c r="O56" s="107"/>
      <c r="P56" s="107"/>
      <c r="Q56" s="107"/>
      <c r="R56" s="107"/>
      <c r="S56" s="107"/>
    </row>
    <row r="57" spans="1:19" s="81" customFormat="1">
      <c r="A57" s="113" t="str">
        <f>IF(B57="","",MAX(A$6:A56)+1)</f>
        <v/>
      </c>
      <c r="D57" s="63"/>
      <c r="E57" s="78" t="str">
        <f t="shared" si="20"/>
        <v/>
      </c>
      <c r="F57" s="151"/>
      <c r="G57" s="63"/>
      <c r="H57" s="63"/>
      <c r="I57" s="63"/>
      <c r="J57" s="63"/>
      <c r="K57" s="63"/>
      <c r="L57" s="63"/>
      <c r="M57" s="63"/>
      <c r="N57" s="161"/>
      <c r="O57" s="161"/>
      <c r="P57" s="161"/>
      <c r="Q57" s="161"/>
      <c r="R57" s="161"/>
      <c r="S57" s="161"/>
    </row>
    <row r="58" spans="1:19" s="81" customFormat="1">
      <c r="A58" s="113">
        <f>IF(B58="","",MAX(A$6:A57)+1)</f>
        <v>34</v>
      </c>
      <c r="B58" s="79" t="s">
        <v>467</v>
      </c>
      <c r="D58" s="160">
        <f ca="1">D56/D10-1</f>
        <v>0.24295462040896587</v>
      </c>
      <c r="E58" s="78">
        <f t="shared" ca="1" si="20"/>
        <v>1</v>
      </c>
      <c r="F58" s="159"/>
      <c r="G58" s="160">
        <f ca="1">G56/G10-1</f>
        <v>0.30369327551120739</v>
      </c>
      <c r="H58" s="160">
        <f ca="1">H56/H10-1</f>
        <v>8.8971363783445279E-2</v>
      </c>
      <c r="I58" s="160">
        <f ca="1">I56/I10-1</f>
        <v>0.14794664762554066</v>
      </c>
      <c r="J58" s="160">
        <f ca="1">J56/J10-1</f>
        <v>0.141572240468961</v>
      </c>
      <c r="K58" s="160">
        <f ca="1">K56/K10-1</f>
        <v>0.28156697986953372</v>
      </c>
      <c r="L58" s="160">
        <f t="shared" ref="L58:M58" ca="1" si="30">L56/L10-1</f>
        <v>0.34013646857255209</v>
      </c>
      <c r="M58" s="160">
        <f t="shared" si="30"/>
        <v>0</v>
      </c>
    </row>
    <row r="59" spans="1:19">
      <c r="A59" s="113" t="str">
        <f>IF(B59="","",MAX(A$6:A58)+1)</f>
        <v/>
      </c>
      <c r="D59" s="25"/>
      <c r="E59" s="78"/>
      <c r="F59" s="143"/>
      <c r="G59" s="25"/>
      <c r="H59" s="25"/>
      <c r="I59" s="25"/>
      <c r="J59" s="25"/>
      <c r="K59" s="25"/>
      <c r="L59" s="25"/>
      <c r="M59" s="25"/>
    </row>
    <row r="60" spans="1:19" s="81" customFormat="1">
      <c r="A60" s="113">
        <f>IF(B60="","",MAX(A$6:A59)+1)</f>
        <v>35</v>
      </c>
      <c r="B60" s="81" t="s">
        <v>440</v>
      </c>
      <c r="D60" s="109">
        <f ca="1">D54/D22</f>
        <v>1</v>
      </c>
      <c r="E60" s="78"/>
      <c r="F60" s="151"/>
      <c r="G60" s="109">
        <f ca="1">G54/G22</f>
        <v>0.98545631860534377</v>
      </c>
      <c r="H60" s="109">
        <f ca="1">H54/H22</f>
        <v>1.1919610643299632</v>
      </c>
      <c r="I60" s="109">
        <f ca="1">I54/I22</f>
        <v>1</v>
      </c>
      <c r="J60" s="109">
        <f ca="1">J54/J22</f>
        <v>1</v>
      </c>
      <c r="K60" s="109">
        <f ca="1">K54/K22</f>
        <v>1</v>
      </c>
      <c r="L60" s="109">
        <f t="shared" ref="L60:M60" ca="1" si="31">L54/L22</f>
        <v>0.89798522216850452</v>
      </c>
      <c r="M60" s="109">
        <f t="shared" ca="1" si="31"/>
        <v>0.73854699350728159</v>
      </c>
    </row>
    <row r="61" spans="1:19">
      <c r="A61" s="113">
        <f>IF(B61="","",MAX(A$6:A60)+1)</f>
        <v>36</v>
      </c>
      <c r="B61" s="81" t="s">
        <v>441</v>
      </c>
      <c r="D61" s="78">
        <f ca="1">D60/$D$60</f>
        <v>1</v>
      </c>
      <c r="E61" s="78"/>
      <c r="F61" s="143"/>
      <c r="G61" s="78">
        <f ca="1">G60/$D$60</f>
        <v>0.98545631860534377</v>
      </c>
      <c r="H61" s="78">
        <f ca="1">H60/$D$60</f>
        <v>1.1919610643299632</v>
      </c>
      <c r="I61" s="78">
        <f ca="1">I60/$D$60</f>
        <v>1</v>
      </c>
      <c r="J61" s="78">
        <f ca="1">J60/$D$60</f>
        <v>1</v>
      </c>
      <c r="K61" s="78">
        <f ca="1">K60/$D$60</f>
        <v>1</v>
      </c>
      <c r="L61" s="78">
        <f t="shared" ref="L61:M61" ca="1" si="32">L60/$D$60</f>
        <v>0.89798522216850452</v>
      </c>
      <c r="M61" s="78">
        <f t="shared" ca="1" si="32"/>
        <v>0.73854699350728159</v>
      </c>
    </row>
    <row r="62" spans="1:19">
      <c r="A62" s="113" t="str">
        <f>IF(B62="","",MAX(A$6:A61)+1)</f>
        <v/>
      </c>
      <c r="B62" s="127"/>
      <c r="C62" s="143"/>
      <c r="D62" s="60"/>
      <c r="E62" s="78"/>
      <c r="F62" s="151"/>
      <c r="G62" s="60"/>
      <c r="H62" s="60"/>
      <c r="I62" s="60"/>
      <c r="J62" s="60"/>
      <c r="K62" s="60"/>
      <c r="L62" s="60"/>
      <c r="M62" s="60"/>
    </row>
    <row r="63" spans="1:19" s="137" customFormat="1">
      <c r="A63" s="113">
        <f>IF(B63="","",MAX(A$6:A62)+1)</f>
        <v>37</v>
      </c>
      <c r="B63" s="170" t="s">
        <v>419</v>
      </c>
      <c r="D63" s="72"/>
      <c r="E63" s="78"/>
      <c r="F63" s="153"/>
      <c r="G63" s="71">
        <f t="shared" ref="G63:M63" ca="1" si="33">G16</f>
        <v>0.94452081991049142</v>
      </c>
      <c r="H63" s="71">
        <f t="shared" ca="1" si="33"/>
        <v>1.344504685581815</v>
      </c>
      <c r="I63" s="71">
        <f t="shared" ca="1" si="33"/>
        <v>1.0798009931651682</v>
      </c>
      <c r="J63" s="71">
        <f t="shared" ca="1" si="33"/>
        <v>1.0844912300674983</v>
      </c>
      <c r="K63" s="71">
        <f t="shared" ca="1" si="33"/>
        <v>0.96847498372707874</v>
      </c>
      <c r="L63" s="71">
        <f t="shared" ca="1" si="33"/>
        <v>0.8236349119229408</v>
      </c>
      <c r="M63" s="71">
        <f t="shared" ca="1" si="33"/>
        <v>0.89301405867777683</v>
      </c>
    </row>
    <row r="64" spans="1:19" s="137" customFormat="1">
      <c r="A64" s="113">
        <f>IF(B64="","",MAX(A$6:A63)+1)</f>
        <v>38</v>
      </c>
      <c r="B64" s="70" t="s">
        <v>468</v>
      </c>
      <c r="D64" s="69"/>
      <c r="E64" s="78"/>
      <c r="F64" s="171"/>
      <c r="G64" s="68">
        <f t="shared" ref="G64:M64" ca="1" si="34">G61-G63</f>
        <v>4.0935498694852357E-2</v>
      </c>
      <c r="H64" s="68">
        <f t="shared" ca="1" si="34"/>
        <v>-0.15254362125185184</v>
      </c>
      <c r="I64" s="68">
        <f t="shared" ca="1" si="34"/>
        <v>-7.9800993165168199E-2</v>
      </c>
      <c r="J64" s="68">
        <f t="shared" ca="1" si="34"/>
        <v>-8.4491230067498257E-2</v>
      </c>
      <c r="K64" s="68">
        <f t="shared" ca="1" si="34"/>
        <v>3.1525016272921258E-2</v>
      </c>
      <c r="L64" s="68">
        <f t="shared" ca="1" si="34"/>
        <v>7.4350310245563711E-2</v>
      </c>
      <c r="M64" s="68">
        <f t="shared" ca="1" si="34"/>
        <v>-0.15446706517049524</v>
      </c>
    </row>
    <row r="65" spans="1:11">
      <c r="A65" s="113" t="str">
        <f>IF(B65="","",MAX(A$6:A64)+1)</f>
        <v/>
      </c>
      <c r="B65" s="81"/>
      <c r="D65" s="57"/>
      <c r="E65" s="151"/>
      <c r="F65" s="151"/>
      <c r="G65" s="67"/>
      <c r="H65" s="67"/>
      <c r="I65" s="67"/>
      <c r="J65" s="67"/>
      <c r="K65" s="67"/>
    </row>
    <row r="66" spans="1:11">
      <c r="B66" s="54"/>
      <c r="D66" s="58"/>
      <c r="E66" s="151"/>
      <c r="F66" s="151"/>
      <c r="G66" s="58"/>
      <c r="H66" s="58"/>
      <c r="I66" s="58"/>
      <c r="J66" s="58"/>
      <c r="K66" s="58"/>
    </row>
    <row r="67" spans="1:11">
      <c r="B67" s="54"/>
      <c r="D67" s="66"/>
      <c r="E67" s="66"/>
      <c r="F67" s="66"/>
      <c r="G67" s="66"/>
      <c r="H67" s="66"/>
      <c r="I67" s="66"/>
      <c r="J67" s="66"/>
      <c r="K67" s="66"/>
    </row>
    <row r="68" spans="1:11">
      <c r="B68" s="127"/>
      <c r="D68" s="60"/>
      <c r="E68" s="151"/>
      <c r="F68" s="143"/>
      <c r="G68" s="60"/>
      <c r="H68" s="60"/>
      <c r="I68" s="60"/>
      <c r="J68" s="60"/>
      <c r="K68" s="60"/>
    </row>
    <row r="69" spans="1:11">
      <c r="B69" s="127"/>
      <c r="D69" s="65"/>
      <c r="E69" s="151"/>
      <c r="F69" s="143"/>
      <c r="G69" s="65"/>
      <c r="H69" s="65"/>
      <c r="I69" s="65"/>
      <c r="J69" s="65"/>
      <c r="K69" s="65"/>
    </row>
    <row r="70" spans="1:11">
      <c r="B70" s="53"/>
      <c r="D70" s="50"/>
      <c r="E70" s="151"/>
      <c r="F70" s="143"/>
      <c r="G70" s="143"/>
      <c r="H70" s="143"/>
      <c r="I70" s="143"/>
      <c r="J70" s="143"/>
      <c r="K70" s="143"/>
    </row>
    <row r="71" spans="1:11">
      <c r="B71" s="53"/>
      <c r="D71" s="25"/>
      <c r="E71" s="151"/>
      <c r="F71" s="143"/>
      <c r="G71" s="34"/>
      <c r="H71" s="34"/>
      <c r="I71" s="34"/>
      <c r="J71" s="34"/>
      <c r="K71" s="34"/>
    </row>
    <row r="72" spans="1:11">
      <c r="B72" s="127"/>
      <c r="D72" s="50"/>
      <c r="E72" s="151"/>
      <c r="F72" s="143"/>
      <c r="G72" s="50"/>
      <c r="H72" s="50"/>
      <c r="I72" s="50"/>
      <c r="J72" s="50"/>
      <c r="K72" s="50"/>
    </row>
    <row r="73" spans="1:11">
      <c r="B73" s="53"/>
      <c r="D73" s="153"/>
      <c r="E73" s="151"/>
      <c r="F73" s="143"/>
      <c r="G73" s="25"/>
      <c r="H73" s="25"/>
      <c r="I73" s="25"/>
      <c r="J73" s="25"/>
      <c r="K73" s="25"/>
    </row>
    <row r="74" spans="1:11">
      <c r="B74" s="54"/>
      <c r="D74" s="58"/>
      <c r="E74" s="151"/>
      <c r="F74" s="151"/>
      <c r="G74" s="58"/>
      <c r="H74" s="58"/>
      <c r="I74" s="58"/>
      <c r="J74" s="58"/>
      <c r="K74" s="58"/>
    </row>
    <row r="75" spans="1:11">
      <c r="B75" s="54"/>
      <c r="D75" s="58"/>
      <c r="E75" s="151"/>
      <c r="F75" s="151"/>
      <c r="G75" s="58"/>
      <c r="H75" s="58"/>
      <c r="I75" s="58"/>
      <c r="J75" s="58"/>
      <c r="K75" s="58"/>
    </row>
    <row r="77" spans="1:11">
      <c r="D77" s="96"/>
    </row>
    <row r="78" spans="1:11">
      <c r="D78" s="164"/>
    </row>
    <row r="79" spans="1:11">
      <c r="D79" s="96"/>
    </row>
    <row r="81" spans="1:4">
      <c r="D81" s="164"/>
    </row>
    <row r="90" spans="1:4">
      <c r="A90" s="113" t="str">
        <f>IF(B90="","",MAX(A$1:A89)+1)</f>
        <v/>
      </c>
    </row>
    <row r="91" spans="1:4">
      <c r="A91" s="113" t="str">
        <f>IF(B91="","",MAX(A$1:A90)+1)</f>
        <v/>
      </c>
    </row>
    <row r="92" spans="1:4">
      <c r="A92" s="113" t="str">
        <f>IF(B92="","",MAX(A$1:A91)+1)</f>
        <v/>
      </c>
    </row>
    <row r="93" spans="1:4">
      <c r="A93" s="113" t="str">
        <f>IF(B93="","",MAX(A$1:A92)+1)</f>
        <v/>
      </c>
    </row>
    <row r="94" spans="1:4">
      <c r="A94" s="172" t="str">
        <f>IF(B94="","",MAX(A$1:A93)+1)</f>
        <v/>
      </c>
    </row>
    <row r="95" spans="1:4">
      <c r="A95" s="172" t="str">
        <f>IF(B95="","",MAX(A$1:A94)+1)</f>
        <v/>
      </c>
    </row>
    <row r="96" spans="1:4">
      <c r="A96" s="172" t="str">
        <f>IF(B96="","",MAX(A$1:A95)+1)</f>
        <v/>
      </c>
    </row>
    <row r="97" spans="1:1">
      <c r="A97" s="172" t="str">
        <f>IF(B97="","",MAX(A$1:A96)+1)</f>
        <v/>
      </c>
    </row>
  </sheetData>
  <pageMargins left="0.45" right="0.45" top="0.5" bottom="0.5" header="0" footer="0"/>
  <pageSetup scale="6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6F3ED-DD4C-4217-8235-F83A45676BDB}">
  <sheetPr codeName="Sheet14">
    <tabColor theme="4" tint="-0.249977111117893"/>
    <pageSetUpPr fitToPage="1"/>
  </sheetPr>
  <dimension ref="A1:M58"/>
  <sheetViews>
    <sheetView workbookViewId="0"/>
  </sheetViews>
  <sheetFormatPr defaultColWidth="8.69140625" defaultRowHeight="14.6" outlineLevelCol="1"/>
  <cols>
    <col min="1" max="1" width="4.69140625" style="79" bestFit="1" customWidth="1"/>
    <col min="2" max="2" width="31.84375" style="79" bestFit="1" customWidth="1"/>
    <col min="3" max="3" width="9.3046875" style="79" hidden="1" customWidth="1" outlineLevel="1"/>
    <col min="4" max="4" width="15.3828125" style="79" bestFit="1" customWidth="1" collapsed="1"/>
    <col min="5" max="5" width="6.3046875" style="79" hidden="1" customWidth="1" outlineLevel="1"/>
    <col min="6" max="6" width="2.3046875" style="79" customWidth="1" collapsed="1"/>
    <col min="7" max="8" width="14.69140625" style="79" bestFit="1" customWidth="1"/>
    <col min="9" max="10" width="13.3828125" style="79" bestFit="1" customWidth="1"/>
    <col min="11" max="11" width="12.3046875" style="79" customWidth="1"/>
    <col min="12" max="12" width="14.15234375" style="79" bestFit="1" customWidth="1"/>
    <col min="13" max="13" width="13.3828125" style="79" customWidth="1"/>
    <col min="14" max="14" width="10.69140625" style="79" customWidth="1"/>
    <col min="15" max="16384" width="8.69140625" style="79"/>
  </cols>
  <sheetData>
    <row r="1" spans="1:13">
      <c r="A1" s="102"/>
      <c r="B1" s="80" t="str">
        <f>'Input-Accounts'!B1</f>
        <v>Cascade Natural Gas Corp.</v>
      </c>
    </row>
    <row r="2" spans="1:13">
      <c r="B2" s="80" t="str">
        <f>'Input-Accounts'!B2</f>
        <v>Washington Jurisdiction</v>
      </c>
    </row>
    <row r="3" spans="1:13">
      <c r="B3" s="80" t="str">
        <f>'Input-Accounts'!B3</f>
        <v>Twelve-Months ended December 31, 2023</v>
      </c>
    </row>
    <row r="4" spans="1:13">
      <c r="B4" s="80" t="str" cm="1">
        <f t="array" aca="1" ref="B4" ca="1">VLOOKUP(_xlfn.TEXTAFTER(CELL("filename",A1),"]"),Contents!B:F,5,FALSE)</f>
        <v>Schedule 3 - Internal Allocation Factors</v>
      </c>
    </row>
    <row r="6" spans="1:13" ht="52.5" customHeight="1">
      <c r="A6" s="117" t="s">
        <v>1</v>
      </c>
      <c r="B6" s="118" t="s">
        <v>469</v>
      </c>
      <c r="D6" s="117" t="s">
        <v>396</v>
      </c>
      <c r="E6" s="142" t="s">
        <v>382</v>
      </c>
      <c r="F6" s="142"/>
      <c r="G6" s="142" t="str">
        <f>'General Inputs'!D$17</f>
        <v>Res
503</v>
      </c>
      <c r="H6" s="142" t="str">
        <f>'General Inputs'!E$17</f>
        <v>GSC
504</v>
      </c>
      <c r="I6" s="142" t="str">
        <f>'General Inputs'!F$17</f>
        <v>GSI
505</v>
      </c>
      <c r="J6" s="142" t="str">
        <f>'General Inputs'!G$17</f>
        <v>GSLV
511</v>
      </c>
      <c r="K6" s="142" t="str">
        <f>'General Inputs'!H$17</f>
        <v>Interruptible
570</v>
      </c>
      <c r="L6" s="142" t="str">
        <f>'General Inputs'!I$17</f>
        <v>Transport
663</v>
      </c>
      <c r="M6" s="142" t="str">
        <f>'General Inputs'!J$17</f>
        <v>Spl Contracts</v>
      </c>
    </row>
    <row r="8" spans="1:13">
      <c r="A8" s="113">
        <f>IF(B8="","",MAX($A$7:A7)+1)</f>
        <v>1</v>
      </c>
      <c r="B8" s="81" t="s">
        <v>470</v>
      </c>
    </row>
    <row r="9" spans="1:13">
      <c r="A9" s="113">
        <f>IF(B9="","",MAX($A$7:A8)+1)</f>
        <v>2</v>
      </c>
      <c r="B9" s="133" t="str">
        <f>GrandTotal!B270</f>
        <v>INT_T&amp;D_PLANT</v>
      </c>
      <c r="D9" s="50">
        <f>SUMIF(GrandTotal!$B:$B,$B9,GrandTotal!D:D)</f>
        <v>1022109660.0185459</v>
      </c>
      <c r="E9" s="50">
        <f t="shared" ref="E9:E32" ca="1" si="0">IFERROR(IF(D9="","",IF(D9=0,0,IF(ABS(D9-SUM($G9:$M9))&lt;Check_Limit,0,1))),1)</f>
        <v>0</v>
      </c>
      <c r="F9" s="50"/>
      <c r="G9" s="50">
        <f ca="1">SUMIF(GrandTotal!$B:$B,$B9,GrandTotal!G:G)</f>
        <v>489814290.04802638</v>
      </c>
      <c r="H9" s="50">
        <f ca="1">SUMIF(GrandTotal!$B:$B,$B9,GrandTotal!H:H)</f>
        <v>204089963.01772487</v>
      </c>
      <c r="I9" s="50">
        <f ca="1">SUMIF(GrandTotal!$B:$B,$B9,GrandTotal!I:I)</f>
        <v>20616303.261690598</v>
      </c>
      <c r="J9" s="50">
        <f ca="1">SUMIF(GrandTotal!$B:$B,$B9,GrandTotal!J:J)</f>
        <v>23069386.859400447</v>
      </c>
      <c r="K9" s="50">
        <f ca="1">SUMIF(GrandTotal!$B:$B,$B9,GrandTotal!K:K)</f>
        <v>1389697.7838631822</v>
      </c>
      <c r="L9" s="50">
        <f ca="1">SUMIF(GrandTotal!$B:$B,$B9,GrandTotal!L:L)</f>
        <v>258174359.6028758</v>
      </c>
      <c r="M9" s="50">
        <f ca="1">SUMIF(GrandTotal!$B:$B,$B9,GrandTotal!M:M)</f>
        <v>24955659.444964748</v>
      </c>
    </row>
    <row r="10" spans="1:13">
      <c r="A10" s="113">
        <f>IF(B10="","",MAX($A$7:A9)+1)</f>
        <v>3</v>
      </c>
      <c r="B10" s="133" t="str">
        <f>GrandTotal!B271</f>
        <v>INT_TOTAL_PLANT</v>
      </c>
      <c r="D10" s="50">
        <f>SUMIF(GrandTotal!$B:$B,$B10,GrandTotal!D:D)</f>
        <v>1141765084.1656132</v>
      </c>
      <c r="E10" s="50">
        <f t="shared" ca="1" si="0"/>
        <v>0</v>
      </c>
      <c r="F10" s="50"/>
      <c r="G10" s="50">
        <f ca="1">SUMIF(GrandTotal!$B:$B,$B10,GrandTotal!G:G)</f>
        <v>554197256.92175078</v>
      </c>
      <c r="H10" s="50">
        <f ca="1">SUMIF(GrandTotal!$B:$B,$B10,GrandTotal!H:H)</f>
        <v>226263031.46790686</v>
      </c>
      <c r="I10" s="50">
        <f ca="1">SUMIF(GrandTotal!$B:$B,$B10,GrandTotal!I:I)</f>
        <v>22671803.374001738</v>
      </c>
      <c r="J10" s="50">
        <f ca="1">SUMIF(GrandTotal!$B:$B,$B10,GrandTotal!J:J)</f>
        <v>25335708.314888105</v>
      </c>
      <c r="K10" s="50">
        <f ca="1">SUMIF(GrandTotal!$B:$B,$B10,GrandTotal!K:K)</f>
        <v>1527496.4371893229</v>
      </c>
      <c r="L10" s="50">
        <f ca="1">SUMIF(GrandTotal!$B:$B,$B10,GrandTotal!L:L)</f>
        <v>284191271.56489527</v>
      </c>
      <c r="M10" s="50">
        <f ca="1">SUMIF(GrandTotal!$B:$B,$B10,GrandTotal!M:M)</f>
        <v>27578516.084980942</v>
      </c>
    </row>
    <row r="11" spans="1:13">
      <c r="A11" s="113">
        <f>IF(B11="","",MAX($A$7:A10)+1)</f>
        <v>4</v>
      </c>
      <c r="B11" s="133" t="str">
        <f>GrandTotal!B272</f>
        <v>INT_INTANGIBLE</v>
      </c>
      <c r="D11" s="50">
        <f>SUMIF(GrandTotal!$B:$B,$B11,GrandTotal!D:D)</f>
        <v>57258914.677067004</v>
      </c>
      <c r="E11" s="50">
        <f t="shared" ca="1" si="0"/>
        <v>0</v>
      </c>
      <c r="F11" s="50"/>
      <c r="G11" s="50">
        <f ca="1">SUMIF(GrandTotal!$B:$B,$B11,GrandTotal!G:G)</f>
        <v>34481378.83182247</v>
      </c>
      <c r="H11" s="50">
        <f ca="1">SUMIF(GrandTotal!$B:$B,$B11,GrandTotal!H:H)</f>
        <v>9714032.1957585998</v>
      </c>
      <c r="I11" s="50">
        <f ca="1">SUMIF(GrandTotal!$B:$B,$B11,GrandTotal!I:I)</f>
        <v>796941.06329370732</v>
      </c>
      <c r="J11" s="50">
        <f ca="1">SUMIF(GrandTotal!$B:$B,$B11,GrandTotal!J:J)</f>
        <v>858009.53755357233</v>
      </c>
      <c r="K11" s="50">
        <f ca="1">SUMIF(GrandTotal!$B:$B,$B11,GrandTotal!K:K)</f>
        <v>52962.070400504417</v>
      </c>
      <c r="L11" s="50">
        <f ca="1">SUMIF(GrandTotal!$B:$B,$B11,GrandTotal!L:L)</f>
        <v>10256197.134630304</v>
      </c>
      <c r="M11" s="50">
        <f ca="1">SUMIF(GrandTotal!$B:$B,$B11,GrandTotal!M:M)</f>
        <v>1099393.8436078527</v>
      </c>
    </row>
    <row r="12" spans="1:13">
      <c r="A12" s="113">
        <f>IF(B12="","",MAX($A$7:A11)+1)</f>
        <v>5</v>
      </c>
      <c r="B12" s="133" t="str">
        <f>GrandTotal!B273</f>
        <v>INT_DISTPT</v>
      </c>
      <c r="D12" s="50">
        <f>SUMIF(GrandTotal!$B:$B,$B12,GrandTotal!D:D)</f>
        <v>1003185858.9585459</v>
      </c>
      <c r="E12" s="50">
        <f t="shared" ca="1" si="0"/>
        <v>0</v>
      </c>
      <c r="F12" s="50"/>
      <c r="G12" s="50">
        <f ca="1">SUMIF(GrandTotal!$B:$B,$B12,GrandTotal!G:G)</f>
        <v>486371877.59112215</v>
      </c>
      <c r="H12" s="50">
        <f ca="1">SUMIF(GrandTotal!$B:$B,$B12,GrandTotal!H:H)</f>
        <v>201728318.49339589</v>
      </c>
      <c r="I12" s="50">
        <f ca="1">SUMIF(GrandTotal!$B:$B,$B12,GrandTotal!I:I)</f>
        <v>20359677.113290273</v>
      </c>
      <c r="J12" s="50">
        <f ca="1">SUMIF(GrandTotal!$B:$B,$B12,GrandTotal!J:J)</f>
        <v>22746769.955758899</v>
      </c>
      <c r="K12" s="50">
        <f ca="1">SUMIF(GrandTotal!$B:$B,$B12,GrandTotal!K:K)</f>
        <v>1357819.9735212917</v>
      </c>
      <c r="L12" s="50">
        <f ca="1">SUMIF(GrandTotal!$B:$B,$B12,GrandTotal!L:L)</f>
        <v>248316818.77424315</v>
      </c>
      <c r="M12" s="50">
        <f ca="1">SUMIF(GrandTotal!$B:$B,$B12,GrandTotal!M:M)</f>
        <v>22304577.057214361</v>
      </c>
    </row>
    <row r="13" spans="1:13">
      <c r="A13" s="113">
        <f>IF(B13="","",MAX($A$7:A12)+1)</f>
        <v>6</v>
      </c>
      <c r="B13" s="133" t="str">
        <f>GrandTotal!B274</f>
        <v>INT_TRANS-MAIN</v>
      </c>
      <c r="D13" s="50">
        <f>SUMIF(GrandTotal!$B:$B,$B13,GrandTotal!D:D)</f>
        <v>17254526.629999999</v>
      </c>
      <c r="E13" s="50">
        <f t="shared" ca="1" si="0"/>
        <v>0</v>
      </c>
      <c r="F13" s="50"/>
      <c r="G13" s="50">
        <f ca="1">SUMIF(GrandTotal!$B:$B,$B13,GrandTotal!G:G)</f>
        <v>3133262.5859128986</v>
      </c>
      <c r="H13" s="50">
        <f ca="1">SUMIF(GrandTotal!$B:$B,$B13,GrandTotal!H:H)</f>
        <v>2149554.279721796</v>
      </c>
      <c r="I13" s="50">
        <f ca="1">SUMIF(GrandTotal!$B:$B,$B13,GrandTotal!I:I)</f>
        <v>233579.53743659853</v>
      </c>
      <c r="J13" s="50">
        <f ca="1">SUMIF(GrandTotal!$B:$B,$B13,GrandTotal!J:J)</f>
        <v>293643.91583459021</v>
      </c>
      <c r="K13" s="50">
        <f ca="1">SUMIF(GrandTotal!$B:$B,$B13,GrandTotal!K:K)</f>
        <v>29014.986354917226</v>
      </c>
      <c r="L13" s="50">
        <f ca="1">SUMIF(GrandTotal!$B:$B,$B13,GrandTotal!L:L)</f>
        <v>8972272.8621659242</v>
      </c>
      <c r="M13" s="50">
        <f ca="1">SUMIF(GrandTotal!$B:$B,$B13,GrandTotal!M:M)</f>
        <v>2443198.462573274</v>
      </c>
    </row>
    <row r="14" spans="1:13">
      <c r="A14" s="113">
        <f>IF(B14="","",MAX($A$7:A13)+1)</f>
        <v>7</v>
      </c>
      <c r="B14" s="133" t="str">
        <f>GrandTotal!B275</f>
        <v>INT_MAIN-SERVICE</v>
      </c>
      <c r="D14" s="50">
        <f>SUMIF(GrandTotal!$B:$B,$B14,GrandTotal!D:D)</f>
        <v>849500477.76854599</v>
      </c>
      <c r="E14" s="50">
        <f t="shared" ca="1" si="0"/>
        <v>0</v>
      </c>
      <c r="F14" s="50"/>
      <c r="G14" s="50">
        <f ca="1">SUMIF(GrandTotal!$B:$B,$B14,GrandTotal!G:G)</f>
        <v>415193730.65012538</v>
      </c>
      <c r="H14" s="50">
        <f ca="1">SUMIF(GrandTotal!$B:$B,$B14,GrandTotal!H:H)</f>
        <v>166931088.41705662</v>
      </c>
      <c r="I14" s="50">
        <f ca="1">SUMIF(GrandTotal!$B:$B,$B14,GrandTotal!I:I)</f>
        <v>16312738.603481423</v>
      </c>
      <c r="J14" s="50">
        <f ca="1">SUMIF(GrandTotal!$B:$B,$B14,GrandTotal!J:J)</f>
        <v>19992793.139910031</v>
      </c>
      <c r="K14" s="50">
        <f ca="1">SUMIF(GrandTotal!$B:$B,$B14,GrandTotal!K:K)</f>
        <v>1094142.8482839603</v>
      </c>
      <c r="L14" s="50">
        <f ca="1">SUMIF(GrandTotal!$B:$B,$B14,GrandTotal!L:L)</f>
        <v>215990581.06968856</v>
      </c>
      <c r="M14" s="50">
        <f ca="1">SUMIF(GrandTotal!$B:$B,$B14,GrandTotal!M:M)</f>
        <v>13985403.039999999</v>
      </c>
    </row>
    <row r="15" spans="1:13">
      <c r="A15" s="113">
        <f>IF(B15="","",MAX($A$7:A14)+1)</f>
        <v>8</v>
      </c>
      <c r="B15" s="133" t="str">
        <f>GrandTotal!B276</f>
        <v>INT_DIST-MAINS</v>
      </c>
      <c r="D15" s="50">
        <f>SUMIF(GrandTotal!$B:$B,$B15,GrandTotal!D:D)</f>
        <v>603790907.40854597</v>
      </c>
      <c r="E15" s="50">
        <f t="shared" ca="1" si="0"/>
        <v>0</v>
      </c>
      <c r="F15" s="50"/>
      <c r="G15" s="50">
        <f ca="1">SUMIF(GrandTotal!$B:$B,$B15,GrandTotal!G:G)</f>
        <v>199893301.02738094</v>
      </c>
      <c r="H15" s="50">
        <f ca="1">SUMIF(GrandTotal!$B:$B,$B15,GrandTotal!H:H)</f>
        <v>137816746.84159741</v>
      </c>
      <c r="I15" s="50">
        <f ca="1">SUMIF(GrandTotal!$B:$B,$B15,GrandTotal!I:I)</f>
        <v>15507335.727135647</v>
      </c>
      <c r="J15" s="50">
        <f ca="1">SUMIF(GrandTotal!$B:$B,$B15,GrandTotal!J:J)</f>
        <v>19831712.564640876</v>
      </c>
      <c r="K15" s="50">
        <f ca="1">SUMIF(GrandTotal!$B:$B,$B15,GrandTotal!K:K)</f>
        <v>1086273.2027631216</v>
      </c>
      <c r="L15" s="50">
        <f ca="1">SUMIF(GrandTotal!$B:$B,$B15,GrandTotal!L:L)</f>
        <v>215692376.79502797</v>
      </c>
      <c r="M15" s="50">
        <f ca="1">SUMIF(GrandTotal!$B:$B,$B15,GrandTotal!M:M)</f>
        <v>13963161.25</v>
      </c>
    </row>
    <row r="16" spans="1:13">
      <c r="A16" s="113">
        <f>IF(B16="","",MAX($A$7:A15)+1)</f>
        <v>9</v>
      </c>
      <c r="B16" s="133" t="str">
        <f>GrandTotal!B277</f>
        <v>INT_SERVICES</v>
      </c>
      <c r="D16" s="50">
        <f>SUMIF(GrandTotal!$B:$B,$B16,GrandTotal!D:D)</f>
        <v>245709570.36000001</v>
      </c>
      <c r="E16" s="50">
        <f t="shared" ca="1" si="0"/>
        <v>0</v>
      </c>
      <c r="F16" s="50"/>
      <c r="G16" s="50">
        <f ca="1">SUMIF(GrandTotal!$B:$B,$B16,GrandTotal!G:G)</f>
        <v>215300429.62274444</v>
      </c>
      <c r="H16" s="50">
        <f ca="1">SUMIF(GrandTotal!$B:$B,$B16,GrandTotal!H:H)</f>
        <v>29114341.575459227</v>
      </c>
      <c r="I16" s="50">
        <f ca="1">SUMIF(GrandTotal!$B:$B,$B16,GrandTotal!I:I)</f>
        <v>805402.87634577614</v>
      </c>
      <c r="J16" s="50">
        <f ca="1">SUMIF(GrandTotal!$B:$B,$B16,GrandTotal!J:J)</f>
        <v>161080.57526915523</v>
      </c>
      <c r="K16" s="50">
        <f ca="1">SUMIF(GrandTotal!$B:$B,$B16,GrandTotal!K:K)</f>
        <v>7869.6455208385751</v>
      </c>
      <c r="L16" s="50">
        <f ca="1">SUMIF(GrandTotal!$B:$B,$B16,GrandTotal!L:L)</f>
        <v>298204.27466059296</v>
      </c>
      <c r="M16" s="50">
        <f ca="1">SUMIF(GrandTotal!$B:$B,$B16,GrandTotal!M:M)</f>
        <v>22241.79</v>
      </c>
    </row>
    <row r="17" spans="1:13">
      <c r="A17" s="113">
        <f>IF(B17="","",MAX($A$7:A16)+1)</f>
        <v>10</v>
      </c>
      <c r="B17" s="133" t="str">
        <f>GrandTotal!B278</f>
        <v>INT_OM</v>
      </c>
      <c r="D17" s="50">
        <f>SUMIF(GrandTotal!$B:$B,$B17,GrandTotal!D:D)</f>
        <v>32837871.513558179</v>
      </c>
      <c r="E17" s="50">
        <f t="shared" ca="1" si="0"/>
        <v>0</v>
      </c>
      <c r="F17" s="50"/>
      <c r="G17" s="50">
        <f ca="1">SUMIF(GrandTotal!$B:$B,$B17,GrandTotal!G:G)</f>
        <v>17169983.871571377</v>
      </c>
      <c r="H17" s="50">
        <f ca="1">SUMIF(GrandTotal!$B:$B,$B17,GrandTotal!H:H)</f>
        <v>6378940.944960244</v>
      </c>
      <c r="I17" s="50">
        <f ca="1">SUMIF(GrandTotal!$B:$B,$B17,GrandTotal!I:I)</f>
        <v>724047.25604493718</v>
      </c>
      <c r="J17" s="50">
        <f ca="1">SUMIF(GrandTotal!$B:$B,$B17,GrandTotal!J:J)</f>
        <v>622996.00157520745</v>
      </c>
      <c r="K17" s="50">
        <f ca="1">SUMIF(GrandTotal!$B:$B,$B17,GrandTotal!K:K)</f>
        <v>40700.54500783507</v>
      </c>
      <c r="L17" s="50">
        <f ca="1">SUMIF(GrandTotal!$B:$B,$B17,GrandTotal!L:L)</f>
        <v>6940802.3810345344</v>
      </c>
      <c r="M17" s="50">
        <f ca="1">SUMIF(GrandTotal!$B:$B,$B17,GrandTotal!M:M)</f>
        <v>960400.51336405135</v>
      </c>
    </row>
    <row r="18" spans="1:13">
      <c r="A18" s="113">
        <f>IF(B18="","",MAX($A$7:A17)+1)</f>
        <v>11</v>
      </c>
      <c r="B18" s="133" t="str">
        <f>GrandTotal!B279</f>
        <v>INT_871-881</v>
      </c>
      <c r="D18" s="50">
        <f>SUMIF(GrandTotal!$B:$B,$B18,GrandTotal!D:D)</f>
        <v>11115645.496861935</v>
      </c>
      <c r="E18" s="50">
        <f t="shared" ca="1" si="0"/>
        <v>0</v>
      </c>
      <c r="F18" s="50"/>
      <c r="G18" s="50">
        <f ca="1">SUMIF(GrandTotal!$B:$B,$B18,GrandTotal!G:G)</f>
        <v>4893421.2498565186</v>
      </c>
      <c r="H18" s="50">
        <f ca="1">SUMIF(GrandTotal!$B:$B,$B18,GrandTotal!H:H)</f>
        <v>2299916.7196235382</v>
      </c>
      <c r="I18" s="50">
        <f ca="1">SUMIF(GrandTotal!$B:$B,$B18,GrandTotal!I:I)</f>
        <v>255047.11327247819</v>
      </c>
      <c r="J18" s="50">
        <f ca="1">SUMIF(GrandTotal!$B:$B,$B18,GrandTotal!J:J)</f>
        <v>255138.36817241352</v>
      </c>
      <c r="K18" s="50">
        <f ca="1">SUMIF(GrandTotal!$B:$B,$B18,GrandTotal!K:K)</f>
        <v>16161.182403078446</v>
      </c>
      <c r="L18" s="50">
        <f ca="1">SUMIF(GrandTotal!$B:$B,$B18,GrandTotal!L:L)</f>
        <v>2965836.663792036</v>
      </c>
      <c r="M18" s="50">
        <f ca="1">SUMIF(GrandTotal!$B:$B,$B18,GrandTotal!M:M)</f>
        <v>430124.19974187238</v>
      </c>
    </row>
    <row r="19" spans="1:13">
      <c r="A19" s="113">
        <f>IF(B19="","",MAX($A$7:A18)+1)</f>
        <v>12</v>
      </c>
      <c r="B19" s="133" t="str">
        <f>GrandTotal!B280</f>
        <v>INT_886-894</v>
      </c>
      <c r="D19" s="50">
        <f>SUMIF(GrandTotal!$B:$B,$B19,GrandTotal!D:D)</f>
        <v>10118973.274828851</v>
      </c>
      <c r="E19" s="50">
        <f t="shared" ca="1" si="0"/>
        <v>0</v>
      </c>
      <c r="F19" s="50"/>
      <c r="G19" s="50">
        <f ca="1">SUMIF(GrandTotal!$B:$B,$B19,GrandTotal!G:G)</f>
        <v>4394673.6909295209</v>
      </c>
      <c r="H19" s="50">
        <f ca="1">SUMIF(GrandTotal!$B:$B,$B19,GrandTotal!H:H)</f>
        <v>2155294.9013282633</v>
      </c>
      <c r="I19" s="50">
        <f ca="1">SUMIF(GrandTotal!$B:$B,$B19,GrandTotal!I:I)</f>
        <v>236417.56460036186</v>
      </c>
      <c r="J19" s="50">
        <f ca="1">SUMIF(GrandTotal!$B:$B,$B19,GrandTotal!J:J)</f>
        <v>240844.04451124085</v>
      </c>
      <c r="K19" s="50">
        <f ca="1">SUMIF(GrandTotal!$B:$B,$B19,GrandTotal!K:K)</f>
        <v>15319.914681401886</v>
      </c>
      <c r="L19" s="50">
        <f ca="1">SUMIF(GrandTotal!$B:$B,$B19,GrandTotal!L:L)</f>
        <v>2731763.6550052608</v>
      </c>
      <c r="M19" s="50">
        <f ca="1">SUMIF(GrandTotal!$B:$B,$B19,GrandTotal!M:M)</f>
        <v>344659.50377280288</v>
      </c>
    </row>
    <row r="20" spans="1:13">
      <c r="A20" s="113">
        <f>IF(B20="","",MAX($A$7:A19)+1)</f>
        <v>13</v>
      </c>
      <c r="B20" s="133" t="str">
        <f>GrandTotal!B281</f>
        <v>INT_MTR_REG</v>
      </c>
      <c r="D20" s="50">
        <f>SUMIF(GrandTotal!$B:$B,$B20,GrandTotal!D:D)</f>
        <v>94922951.719999999</v>
      </c>
      <c r="E20" s="50">
        <f t="shared" ca="1" si="0"/>
        <v>0</v>
      </c>
      <c r="F20" s="50"/>
      <c r="G20" s="50">
        <f ca="1">SUMIF(GrandTotal!$B:$B,$B20,GrandTotal!G:G)</f>
        <v>61715942.382582426</v>
      </c>
      <c r="H20" s="50">
        <f ca="1">SUMIF(GrandTotal!$B:$B,$B20,GrandTotal!H:H)</f>
        <v>24217643.635758858</v>
      </c>
      <c r="I20" s="50">
        <f ca="1">SUMIF(GrandTotal!$B:$B,$B20,GrandTotal!I:I)</f>
        <v>2544142.6442148071</v>
      </c>
      <c r="J20" s="50">
        <f ca="1">SUMIF(GrandTotal!$B:$B,$B20,GrandTotal!J:J)</f>
        <v>1620038.8184263185</v>
      </c>
      <c r="K20" s="50">
        <f ca="1">SUMIF(GrandTotal!$B:$B,$B20,GrandTotal!K:K)</f>
        <v>165053.56669112621</v>
      </c>
      <c r="L20" s="50">
        <f ca="1">SUMIF(GrandTotal!$B:$B,$B20,GrandTotal!L:L)</f>
        <v>4365894.8602395449</v>
      </c>
      <c r="M20" s="50">
        <f ca="1">SUMIF(GrandTotal!$B:$B,$B20,GrandTotal!M:M)</f>
        <v>294235.812086933</v>
      </c>
    </row>
    <row r="21" spans="1:13">
      <c r="A21" s="113">
        <f>IF(B21="","",MAX($A$7:A20)+1)</f>
        <v>14</v>
      </c>
      <c r="B21" s="133" t="str">
        <f>GrandTotal!B282</f>
        <v>INT_LABOR</v>
      </c>
      <c r="D21" s="50">
        <f>SUMIF(GrandTotal!$B:$B,$B21,GrandTotal!D:D)</f>
        <v>19093536.092138007</v>
      </c>
      <c r="E21" s="50">
        <f t="shared" ca="1" si="0"/>
        <v>0</v>
      </c>
      <c r="F21" s="50"/>
      <c r="G21" s="50">
        <f ca="1">SUMIF(GrandTotal!$B:$B,$B21,GrandTotal!G:G)</f>
        <v>10304206.628686344</v>
      </c>
      <c r="H21" s="50">
        <f ca="1">SUMIF(GrandTotal!$B:$B,$B21,GrandTotal!H:H)</f>
        <v>3680870.7137935064</v>
      </c>
      <c r="I21" s="50">
        <f ca="1">SUMIF(GrandTotal!$B:$B,$B21,GrandTotal!I:I)</f>
        <v>420132.5364801042</v>
      </c>
      <c r="J21" s="50">
        <f ca="1">SUMIF(GrandTotal!$B:$B,$B21,GrandTotal!J:J)</f>
        <v>356588.75870292471</v>
      </c>
      <c r="K21" s="50">
        <f ca="1">SUMIF(GrandTotal!$B:$B,$B21,GrandTotal!K:K)</f>
        <v>24087.278335001087</v>
      </c>
      <c r="L21" s="50">
        <f ca="1">SUMIF(GrandTotal!$B:$B,$B21,GrandTotal!L:L)</f>
        <v>3755560.6090235193</v>
      </c>
      <c r="M21" s="50">
        <f ca="1">SUMIF(GrandTotal!$B:$B,$B21,GrandTotal!M:M)</f>
        <v>552089.56711661222</v>
      </c>
    </row>
    <row r="22" spans="1:13">
      <c r="A22" s="113">
        <f>IF(B22="","",MAX($A$7:A21)+1)</f>
        <v>15</v>
      </c>
      <c r="B22" s="133" t="str">
        <f>GrandTotal!B283</f>
        <v>INT_PLANT_LABOR</v>
      </c>
      <c r="D22" s="50">
        <f>SUMIF(GrandTotal!$B:$B,$B22,GrandTotal!D:D)</f>
        <v>1</v>
      </c>
      <c r="E22" s="50">
        <f t="shared" ca="1" si="0"/>
        <v>0</v>
      </c>
      <c r="F22" s="50"/>
      <c r="G22" s="50">
        <f ca="1">SUMIF(GrandTotal!$B:$B,$B22,GrandTotal!G:G)</f>
        <v>0.51252815350411129</v>
      </c>
      <c r="H22" s="50">
        <f ca="1">SUMIF(GrandTotal!$B:$B,$B22,GrandTotal!H:H)</f>
        <v>0.1954752498336641</v>
      </c>
      <c r="I22" s="50">
        <f ca="1">SUMIF(GrandTotal!$B:$B,$B22,GrandTotal!I:I)</f>
        <v>2.093035834433269E-2</v>
      </c>
      <c r="J22" s="50">
        <f ca="1">SUMIF(GrandTotal!$B:$B,$B22,GrandTotal!J:J)</f>
        <v>2.0432918653776999E-2</v>
      </c>
      <c r="K22" s="50">
        <f ca="1">SUMIF(GrandTotal!$B:$B,$B22,GrandTotal!K:K)</f>
        <v>1.2996893702724292E-3</v>
      </c>
      <c r="L22" s="50">
        <f ca="1">SUMIF(GrandTotal!$B:$B,$B22,GrandTotal!L:L)</f>
        <v>0.22279898993719821</v>
      </c>
      <c r="M22" s="50">
        <f ca="1">SUMIF(GrandTotal!$B:$B,$B22,GrandTotal!M:M)</f>
        <v>2.65346403566444E-2</v>
      </c>
    </row>
    <row r="23" spans="1:13">
      <c r="A23" s="113">
        <f>IF(B23="","",MAX($A$7:A22)+1)</f>
        <v>16</v>
      </c>
      <c r="B23" s="133" t="str">
        <f>GrandTotal!B284</f>
        <v>INT_RATEBASE</v>
      </c>
      <c r="D23" s="50">
        <f>SUMIF(GrandTotal!$B:$B,$B23,GrandTotal!D:D)</f>
        <v>619864245.4942106</v>
      </c>
      <c r="E23" s="50">
        <f t="shared" ca="1" si="0"/>
        <v>0</v>
      </c>
      <c r="F23" s="50"/>
      <c r="G23" s="50">
        <f ca="1">SUMIF(GrandTotal!$B:$B,$B23,GrandTotal!G:G)</f>
        <v>267090344.35097826</v>
      </c>
      <c r="H23" s="50">
        <f ca="1">SUMIF(GrandTotal!$B:$B,$B23,GrandTotal!H:H)</f>
        <v>130478832.35116857</v>
      </c>
      <c r="I23" s="50">
        <f ca="1">SUMIF(GrandTotal!$B:$B,$B23,GrandTotal!I:I)</f>
        <v>13844246.371795483</v>
      </c>
      <c r="J23" s="50">
        <f ca="1">SUMIF(GrandTotal!$B:$B,$B23,GrandTotal!J:J)</f>
        <v>15671928.407768102</v>
      </c>
      <c r="K23" s="50">
        <f ca="1">SUMIF(GrandTotal!$B:$B,$B23,GrandTotal!K:K)</f>
        <v>954738.89812639193</v>
      </c>
      <c r="L23" s="50">
        <f ca="1">SUMIF(GrandTotal!$B:$B,$B23,GrandTotal!L:L)</f>
        <v>175073415.44165325</v>
      </c>
      <c r="M23" s="50">
        <f ca="1">SUMIF(GrandTotal!$B:$B,$B23,GrandTotal!M:M)</f>
        <v>16750739.672720514</v>
      </c>
    </row>
    <row r="24" spans="1:13">
      <c r="A24" s="113">
        <f>IF(B24="","",MAX($A$7:A23)+1)</f>
        <v>17</v>
      </c>
      <c r="B24" s="133" t="str">
        <f>GrandTotal!B285</f>
        <v>INT_Income_before_tax</v>
      </c>
      <c r="D24" s="50">
        <f>SUMIF(GrandTotal!$B:$B,$B24,GrandTotal!D:D)</f>
        <v>53749542.225365497</v>
      </c>
      <c r="E24" s="50">
        <f t="shared" ca="1" si="0"/>
        <v>0</v>
      </c>
      <c r="F24" s="50"/>
      <c r="G24" s="50">
        <f ca="1">SUMIF(GrandTotal!$B:$B,$B24,GrandTotal!G:G)</f>
        <v>19574954.203090418</v>
      </c>
      <c r="H24" s="50">
        <f ca="1">SUMIF(GrandTotal!$B:$B,$B24,GrandTotal!H:H)</f>
        <v>21183870.031407196</v>
      </c>
      <c r="I24" s="50">
        <f ca="1">SUMIF(GrandTotal!$B:$B,$B24,GrandTotal!I:I)</f>
        <v>1439853.4057950329</v>
      </c>
      <c r="J24" s="50">
        <f ca="1">SUMIF(GrandTotal!$B:$B,$B24,GrandTotal!J:J)</f>
        <v>1596128.7255605776</v>
      </c>
      <c r="K24" s="50">
        <f ca="1">SUMIF(GrandTotal!$B:$B,$B24,GrandTotal!K:K)</f>
        <v>75372.19967795015</v>
      </c>
      <c r="L24" s="50">
        <f ca="1">SUMIF(GrandTotal!$B:$B,$B24,GrandTotal!L:L)</f>
        <v>8842556.9576055091</v>
      </c>
      <c r="M24" s="50">
        <f ca="1">SUMIF(GrandTotal!$B:$B,$B24,GrandTotal!M:M)</f>
        <v>1036806.702228802</v>
      </c>
    </row>
    <row r="25" spans="1:13">
      <c r="A25" s="113">
        <f>IF(B25="","",MAX($A$7:A24)+1)</f>
        <v>18</v>
      </c>
      <c r="B25" s="133" t="str">
        <f>GrandTotal!B286</f>
        <v>INT_REV_REQ_b/f gross up</v>
      </c>
      <c r="D25" s="50">
        <f>SUMIF(GrandTotal!$B:$B,$B25,GrandTotal!D:D)</f>
        <v>168506555.93300492</v>
      </c>
      <c r="E25" s="50">
        <f t="shared" ca="1" si="0"/>
        <v>0</v>
      </c>
      <c r="F25" s="50"/>
      <c r="G25" s="50">
        <f ca="1">SUMIF(GrandTotal!$B:$B,$B25,GrandTotal!G:G)</f>
        <v>82832062.312476188</v>
      </c>
      <c r="H25" s="50">
        <f ca="1">SUMIF(GrandTotal!$B:$B,$B25,GrandTotal!H:H)</f>
        <v>35110241.850112595</v>
      </c>
      <c r="I25" s="50">
        <f ca="1">SUMIF(GrandTotal!$B:$B,$B25,GrandTotal!I:I)</f>
        <v>3612713.7026742897</v>
      </c>
      <c r="J25" s="50">
        <f ca="1">SUMIF(GrandTotal!$B:$B,$B25,GrandTotal!J:J)</f>
        <v>3643416.706243779</v>
      </c>
      <c r="K25" s="50">
        <f ca="1">SUMIF(GrandTotal!$B:$B,$B25,GrandTotal!K:K)</f>
        <v>224784.85436492</v>
      </c>
      <c r="L25" s="50">
        <f ca="1">SUMIF(GrandTotal!$B:$B,$B25,GrandTotal!L:L)</f>
        <v>38723453.915585414</v>
      </c>
      <c r="M25" s="50">
        <f ca="1">SUMIF(GrandTotal!$B:$B,$B25,GrandTotal!M:M)</f>
        <v>4359882.5915476829</v>
      </c>
    </row>
    <row r="26" spans="1:13">
      <c r="A26" s="113">
        <f>IF(B26="","",MAX($A$7:A25)+1)</f>
        <v>19</v>
      </c>
      <c r="B26" s="133" t="str">
        <f>GrandTotal!B287</f>
        <v>INT_REV_REQ_xGRT</v>
      </c>
      <c r="D26" s="50">
        <f>SUMIF(GrandTotal!$B:$B,$B26,GrandTotal!D:D)</f>
        <v>393644137.8920477</v>
      </c>
      <c r="E26" s="50">
        <f t="shared" ca="1" si="0"/>
        <v>0</v>
      </c>
      <c r="F26" s="50"/>
      <c r="G26" s="50">
        <f ca="1">SUMIF(GrandTotal!$B:$B,$B26,GrandTotal!G:G)</f>
        <v>203063328.26625857</v>
      </c>
      <c r="H26" s="50">
        <f ca="1">SUMIF(GrandTotal!$B:$B,$B26,GrandTotal!H:H)</f>
        <v>76725884.853644624</v>
      </c>
      <c r="I26" s="50">
        <f ca="1">SUMIF(GrandTotal!$B:$B,$B26,GrandTotal!I:I)</f>
        <v>8171394.2480426058</v>
      </c>
      <c r="J26" s="50">
        <f ca="1">SUMIF(GrandTotal!$B:$B,$B26,GrandTotal!J:J)</f>
        <v>7922958.6853921451</v>
      </c>
      <c r="K26" s="50">
        <f ca="1">SUMIF(GrandTotal!$B:$B,$B26,GrandTotal!K:K)</f>
        <v>500966.56383659859</v>
      </c>
      <c r="L26" s="50">
        <f ca="1">SUMIF(GrandTotal!$B:$B,$B26,GrandTotal!L:L)</f>
        <v>87088829.190643221</v>
      </c>
      <c r="M26" s="50">
        <f ca="1">SUMIF(GrandTotal!$B:$B,$B26,GrandTotal!M:M)</f>
        <v>10170776.084229888</v>
      </c>
    </row>
    <row r="27" spans="1:13">
      <c r="A27" s="113" t="str">
        <f>IF(B27="","",MAX($A$7:A26)+1)</f>
        <v/>
      </c>
      <c r="B27" s="133" t="str">
        <f>GrandTotal!B288</f>
        <v/>
      </c>
      <c r="D27" s="50">
        <f>SUMIF(GrandTotal!$B:$B,$B27,GrandTotal!D:D)</f>
        <v>0</v>
      </c>
      <c r="E27" s="50">
        <f t="shared" si="0"/>
        <v>0</v>
      </c>
      <c r="F27" s="50"/>
      <c r="G27" s="50">
        <f>SUMIF(GrandTotal!$B:$B,$B27,GrandTotal!G:G)</f>
        <v>0</v>
      </c>
      <c r="H27" s="50">
        <f>SUMIF(GrandTotal!$B:$B,$B27,GrandTotal!H:H)</f>
        <v>0</v>
      </c>
      <c r="I27" s="50">
        <f>SUMIF(GrandTotal!$B:$B,$B27,GrandTotal!I:I)</f>
        <v>0</v>
      </c>
      <c r="J27" s="50">
        <f>SUMIF(GrandTotal!$B:$B,$B27,GrandTotal!J:J)</f>
        <v>0</v>
      </c>
      <c r="K27" s="50">
        <f>SUMIF(GrandTotal!$B:$B,$B27,GrandTotal!K:K)</f>
        <v>0</v>
      </c>
      <c r="L27" s="50">
        <f>SUMIF(GrandTotal!$B:$B,$B27,GrandTotal!L:L)</f>
        <v>0</v>
      </c>
      <c r="M27" s="50">
        <f>SUMIF(GrandTotal!$B:$B,$B27,GrandTotal!M:M)</f>
        <v>0</v>
      </c>
    </row>
    <row r="28" spans="1:13">
      <c r="A28" s="113" t="str">
        <f>IF(B28="","",MAX($A$7:A27)+1)</f>
        <v/>
      </c>
      <c r="B28" s="133" t="str">
        <f>GrandTotal!B289</f>
        <v/>
      </c>
      <c r="D28" s="50">
        <f>SUMIF(GrandTotal!$B:$B,$B28,GrandTotal!D:D)</f>
        <v>0</v>
      </c>
      <c r="E28" s="50">
        <f t="shared" si="0"/>
        <v>0</v>
      </c>
      <c r="F28" s="50"/>
      <c r="G28" s="50">
        <f>SUMIF(GrandTotal!$B:$B,$B28,GrandTotal!G:G)</f>
        <v>0</v>
      </c>
      <c r="H28" s="50">
        <f>SUMIF(GrandTotal!$B:$B,$B28,GrandTotal!H:H)</f>
        <v>0</v>
      </c>
      <c r="I28" s="50">
        <f>SUMIF(GrandTotal!$B:$B,$B28,GrandTotal!I:I)</f>
        <v>0</v>
      </c>
      <c r="J28" s="50">
        <f>SUMIF(GrandTotal!$B:$B,$B28,GrandTotal!J:J)</f>
        <v>0</v>
      </c>
      <c r="K28" s="50">
        <f>SUMIF(GrandTotal!$B:$B,$B28,GrandTotal!K:K)</f>
        <v>0</v>
      </c>
      <c r="L28" s="50">
        <f>SUMIF(GrandTotal!$B:$B,$B28,GrandTotal!L:L)</f>
        <v>0</v>
      </c>
      <c r="M28" s="50">
        <f>SUMIF(GrandTotal!$B:$B,$B28,GrandTotal!M:M)</f>
        <v>0</v>
      </c>
    </row>
    <row r="29" spans="1:13">
      <c r="A29" s="113" t="str">
        <f>IF(B29="","",MAX($A$7:A28)+1)</f>
        <v/>
      </c>
      <c r="B29" s="133" t="str">
        <f>GrandTotal!B290</f>
        <v/>
      </c>
      <c r="D29" s="50">
        <f>SUMIF(GrandTotal!$B:$B,$B29,GrandTotal!D:D)</f>
        <v>0</v>
      </c>
      <c r="E29" s="50">
        <f t="shared" si="0"/>
        <v>0</v>
      </c>
      <c r="F29" s="50"/>
      <c r="G29" s="50">
        <f>SUMIF(GrandTotal!$B:$B,$B29,GrandTotal!G:G)</f>
        <v>0</v>
      </c>
      <c r="H29" s="50">
        <f>SUMIF(GrandTotal!$B:$B,$B29,GrandTotal!H:H)</f>
        <v>0</v>
      </c>
      <c r="I29" s="50">
        <f>SUMIF(GrandTotal!$B:$B,$B29,GrandTotal!I:I)</f>
        <v>0</v>
      </c>
      <c r="J29" s="50">
        <f>SUMIF(GrandTotal!$B:$B,$B29,GrandTotal!J:J)</f>
        <v>0</v>
      </c>
      <c r="K29" s="50">
        <f>SUMIF(GrandTotal!$B:$B,$B29,GrandTotal!K:K)</f>
        <v>0</v>
      </c>
      <c r="L29" s="50">
        <f>SUMIF(GrandTotal!$B:$B,$B29,GrandTotal!L:L)</f>
        <v>0</v>
      </c>
      <c r="M29" s="50">
        <f>SUMIF(GrandTotal!$B:$B,$B29,GrandTotal!M:M)</f>
        <v>0</v>
      </c>
    </row>
    <row r="30" spans="1:13">
      <c r="A30" s="113" t="str">
        <f>IF(B30="","",MAX($A$7:A29)+1)</f>
        <v/>
      </c>
      <c r="B30" s="133" t="str">
        <f>GrandTotal!B291</f>
        <v/>
      </c>
      <c r="D30" s="50">
        <f>SUMIF(GrandTotal!$B:$B,$B30,GrandTotal!D:D)</f>
        <v>0</v>
      </c>
      <c r="E30" s="50">
        <f t="shared" si="0"/>
        <v>0</v>
      </c>
      <c r="F30" s="50"/>
      <c r="G30" s="50">
        <f>SUMIF(GrandTotal!$B:$B,$B30,GrandTotal!G:G)</f>
        <v>0</v>
      </c>
      <c r="H30" s="50">
        <f>SUMIF(GrandTotal!$B:$B,$B30,GrandTotal!H:H)</f>
        <v>0</v>
      </c>
      <c r="I30" s="50">
        <f>SUMIF(GrandTotal!$B:$B,$B30,GrandTotal!I:I)</f>
        <v>0</v>
      </c>
      <c r="J30" s="50">
        <f>SUMIF(GrandTotal!$B:$B,$B30,GrandTotal!J:J)</f>
        <v>0</v>
      </c>
      <c r="K30" s="50">
        <f>SUMIF(GrandTotal!$B:$B,$B30,GrandTotal!K:K)</f>
        <v>0</v>
      </c>
      <c r="L30" s="50">
        <f>SUMIF(GrandTotal!$B:$B,$B30,GrandTotal!L:L)</f>
        <v>0</v>
      </c>
      <c r="M30" s="50">
        <f>SUMIF(GrandTotal!$B:$B,$B30,GrandTotal!M:M)</f>
        <v>0</v>
      </c>
    </row>
    <row r="31" spans="1:13">
      <c r="A31" s="113" t="str">
        <f>IF(B31="","",MAX($A$7:A30)+1)</f>
        <v/>
      </c>
      <c r="B31" s="133" t="str">
        <f>GrandTotal!B292</f>
        <v/>
      </c>
      <c r="D31" s="50">
        <f>SUMIF(GrandTotal!$B:$B,$B31,GrandTotal!D:D)</f>
        <v>0</v>
      </c>
      <c r="E31" s="50">
        <f t="shared" si="0"/>
        <v>0</v>
      </c>
      <c r="F31" s="50"/>
      <c r="G31" s="50">
        <f>SUMIF(GrandTotal!$B:$B,$B31,GrandTotal!G:G)</f>
        <v>0</v>
      </c>
      <c r="H31" s="50">
        <f>SUMIF(GrandTotal!$B:$B,$B31,GrandTotal!H:H)</f>
        <v>0</v>
      </c>
      <c r="I31" s="50">
        <f>SUMIF(GrandTotal!$B:$B,$B31,GrandTotal!I:I)</f>
        <v>0</v>
      </c>
      <c r="J31" s="50">
        <f>SUMIF(GrandTotal!$B:$B,$B31,GrandTotal!J:J)</f>
        <v>0</v>
      </c>
      <c r="K31" s="50">
        <f>SUMIF(GrandTotal!$B:$B,$B31,GrandTotal!K:K)</f>
        <v>0</v>
      </c>
      <c r="L31" s="50">
        <f>SUMIF(GrandTotal!$B:$B,$B31,GrandTotal!L:L)</f>
        <v>0</v>
      </c>
      <c r="M31" s="50">
        <f>SUMIF(GrandTotal!$B:$B,$B31,GrandTotal!M:M)</f>
        <v>0</v>
      </c>
    </row>
    <row r="32" spans="1:13">
      <c r="A32" s="113" t="str">
        <f>IF(B32="","",MAX($A$7:A31)+1)</f>
        <v/>
      </c>
      <c r="B32" s="133" t="str">
        <f>GrandTotal!B293</f>
        <v/>
      </c>
      <c r="D32" s="50">
        <f>SUMIF(GrandTotal!$B:$B,$B32,GrandTotal!D:D)</f>
        <v>0</v>
      </c>
      <c r="E32" s="50">
        <f t="shared" si="0"/>
        <v>0</v>
      </c>
      <c r="F32" s="50"/>
      <c r="G32" s="50">
        <f>SUMIF(GrandTotal!$B:$B,$B32,GrandTotal!G:G)</f>
        <v>0</v>
      </c>
      <c r="H32" s="50">
        <f>SUMIF(GrandTotal!$B:$B,$B32,GrandTotal!H:H)</f>
        <v>0</v>
      </c>
      <c r="I32" s="50">
        <f>SUMIF(GrandTotal!$B:$B,$B32,GrandTotal!I:I)</f>
        <v>0</v>
      </c>
      <c r="J32" s="50">
        <f>SUMIF(GrandTotal!$B:$B,$B32,GrandTotal!J:J)</f>
        <v>0</v>
      </c>
      <c r="K32" s="50">
        <f>SUMIF(GrandTotal!$B:$B,$B32,GrandTotal!K:K)</f>
        <v>0</v>
      </c>
      <c r="L32" s="50">
        <f>SUMIF(GrandTotal!$B:$B,$B32,GrandTotal!L:L)</f>
        <v>0</v>
      </c>
      <c r="M32" s="50">
        <f>SUMIF(GrandTotal!$B:$B,$B32,GrandTotal!M:M)</f>
        <v>0</v>
      </c>
    </row>
    <row r="33" spans="1:13">
      <c r="A33" s="113"/>
    </row>
    <row r="34" spans="1:13">
      <c r="A34" s="113"/>
    </row>
    <row r="35" spans="1:13">
      <c r="A35" s="113"/>
    </row>
    <row r="36" spans="1:13">
      <c r="A36" s="113">
        <f>IF(B36="","",MAX($A$7:A29)+1)</f>
        <v>20</v>
      </c>
      <c r="B36" s="81" t="s">
        <v>471</v>
      </c>
    </row>
    <row r="37" spans="1:13">
      <c r="A37" s="113">
        <f>IF(B37="","",MAX($A$7:A36)+1)</f>
        <v>21</v>
      </c>
      <c r="B37" s="79" t="str">
        <f>B9</f>
        <v>INT_T&amp;D_PLANT</v>
      </c>
      <c r="D37" s="108">
        <f>IFERROR(D9/$D9,0)</f>
        <v>1</v>
      </c>
      <c r="E37" s="50">
        <f t="shared" ref="E37:E54" ca="1" si="1">IFERROR(IF(D37="","",IF(D37=0,0,IF(ABS(D37-SUM($G37:$M37))&lt;Check_Limit,0,1))),1)</f>
        <v>0</v>
      </c>
      <c r="G37" s="108">
        <f t="shared" ref="G37:M37" ca="1" si="2">IFERROR(G9/$D9,0)</f>
        <v>0.47921892259499715</v>
      </c>
      <c r="H37" s="108">
        <f t="shared" ca="1" si="2"/>
        <v>0.19967521196700336</v>
      </c>
      <c r="I37" s="108">
        <f t="shared" ca="1" si="2"/>
        <v>2.0170343817430041E-2</v>
      </c>
      <c r="J37" s="108">
        <f t="shared" ca="1" si="2"/>
        <v>2.2570363789519279E-2</v>
      </c>
      <c r="K37" s="108">
        <f t="shared" ca="1" si="2"/>
        <v>1.3596366791386813E-3</v>
      </c>
      <c r="L37" s="108">
        <f t="shared" ca="1" si="2"/>
        <v>0.25258968748831834</v>
      </c>
      <c r="M37" s="108">
        <f t="shared" ca="1" si="2"/>
        <v>2.4415833663593331E-2</v>
      </c>
    </row>
    <row r="38" spans="1:13">
      <c r="A38" s="113">
        <f>IF(B38="","",MAX($A$7:A37)+1)</f>
        <v>22</v>
      </c>
      <c r="B38" s="79" t="str">
        <f t="shared" ref="B38:B57" si="3">B10</f>
        <v>INT_TOTAL_PLANT</v>
      </c>
      <c r="D38" s="108">
        <f t="shared" ref="D38:D54" si="4">IFERROR(D10/$D10,0)</f>
        <v>1</v>
      </c>
      <c r="E38" s="50">
        <f t="shared" ca="1" si="1"/>
        <v>0</v>
      </c>
      <c r="G38" s="108">
        <f t="shared" ref="G38:M38" ca="1" si="5">IFERROR(G10/$D10,0)</f>
        <v>0.48538641144973427</v>
      </c>
      <c r="H38" s="108">
        <f t="shared" ca="1" si="5"/>
        <v>0.19816951368175434</v>
      </c>
      <c r="I38" s="108">
        <f t="shared" ca="1" si="5"/>
        <v>1.9856802146450286E-2</v>
      </c>
      <c r="J38" s="108">
        <f t="shared" ca="1" si="5"/>
        <v>2.2189948410800374E-2</v>
      </c>
      <c r="K38" s="108">
        <f t="shared" ca="1" si="5"/>
        <v>1.337837755220547E-3</v>
      </c>
      <c r="L38" s="108">
        <f t="shared" ca="1" si="5"/>
        <v>0.24890520432456428</v>
      </c>
      <c r="M38" s="108">
        <f t="shared" ca="1" si="5"/>
        <v>2.4154282231475799E-2</v>
      </c>
    </row>
    <row r="39" spans="1:13">
      <c r="A39" s="113">
        <f>IF(B39="","",MAX($A$7:A38)+1)</f>
        <v>23</v>
      </c>
      <c r="B39" s="79" t="str">
        <f t="shared" si="3"/>
        <v>INT_INTANGIBLE</v>
      </c>
      <c r="D39" s="108">
        <f t="shared" si="4"/>
        <v>1</v>
      </c>
      <c r="E39" s="50">
        <f t="shared" ca="1" si="1"/>
        <v>0</v>
      </c>
      <c r="G39" s="108">
        <f t="shared" ref="G39:M39" ca="1" si="6">IFERROR(G11/$D11,0)</f>
        <v>0.6022010550897281</v>
      </c>
      <c r="H39" s="108">
        <f t="shared" ca="1" si="6"/>
        <v>0.16965100108069645</v>
      </c>
      <c r="I39" s="108">
        <f t="shared" ca="1" si="6"/>
        <v>1.3918200646805018E-2</v>
      </c>
      <c r="J39" s="108">
        <f t="shared" ca="1" si="6"/>
        <v>1.4984732812220368E-2</v>
      </c>
      <c r="K39" s="108">
        <f t="shared" ca="1" si="6"/>
        <v>9.2495763671392932E-4</v>
      </c>
      <c r="L39" s="108">
        <f t="shared" ca="1" si="6"/>
        <v>0.17911965660673018</v>
      </c>
      <c r="M39" s="108">
        <f t="shared" ca="1" si="6"/>
        <v>1.9200396127106042E-2</v>
      </c>
    </row>
    <row r="40" spans="1:13">
      <c r="A40" s="113">
        <f>IF(B40="","",MAX($A$7:A39)+1)</f>
        <v>24</v>
      </c>
      <c r="B40" s="79" t="str">
        <f t="shared" si="3"/>
        <v>INT_DISTPT</v>
      </c>
      <c r="D40" s="108">
        <f t="shared" si="4"/>
        <v>1</v>
      </c>
      <c r="E40" s="50">
        <f t="shared" ca="1" si="1"/>
        <v>0</v>
      </c>
      <c r="G40" s="108">
        <f t="shared" ref="G40:M40" ca="1" si="7">IFERROR(G12/$D12,0)</f>
        <v>0.4848272862379136</v>
      </c>
      <c r="H40" s="108">
        <f t="shared" ca="1" si="7"/>
        <v>0.20108768150183007</v>
      </c>
      <c r="I40" s="108">
        <f t="shared" ca="1" si="7"/>
        <v>2.0295020041875993E-2</v>
      </c>
      <c r="J40" s="108">
        <f t="shared" ca="1" si="7"/>
        <v>2.2674532094554625E-2</v>
      </c>
      <c r="K40" s="108">
        <f t="shared" ca="1" si="7"/>
        <v>1.3535078882899207E-3</v>
      </c>
      <c r="L40" s="108">
        <f t="shared" ca="1" si="7"/>
        <v>0.24752822874918953</v>
      </c>
      <c r="M40" s="108">
        <f t="shared" ca="1" si="7"/>
        <v>2.2233743486346373E-2</v>
      </c>
    </row>
    <row r="41" spans="1:13">
      <c r="A41" s="113">
        <f>IF(B41="","",MAX($A$7:A40)+1)</f>
        <v>25</v>
      </c>
      <c r="B41" s="79" t="str">
        <f t="shared" si="3"/>
        <v>INT_TRANS-MAIN</v>
      </c>
      <c r="D41" s="108">
        <f t="shared" si="4"/>
        <v>1</v>
      </c>
      <c r="E41" s="50">
        <f t="shared" ca="1" si="1"/>
        <v>0</v>
      </c>
      <c r="G41" s="108">
        <f t="shared" ref="G41:M41" ca="1" si="8">IFERROR(G13/$D13,0)</f>
        <v>0.18159075894120305</v>
      </c>
      <c r="H41" s="108">
        <f t="shared" ca="1" si="8"/>
        <v>0.12457915107241607</v>
      </c>
      <c r="I41" s="108">
        <f t="shared" ca="1" si="8"/>
        <v>1.3537290384453657E-2</v>
      </c>
      <c r="J41" s="108">
        <f t="shared" ca="1" si="8"/>
        <v>1.7018369853394825E-2</v>
      </c>
      <c r="K41" s="108">
        <f t="shared" ca="1" si="8"/>
        <v>1.6815869236580284E-3</v>
      </c>
      <c r="L41" s="108">
        <f t="shared" ca="1" si="8"/>
        <v>0.51999530642388447</v>
      </c>
      <c r="M41" s="108">
        <f t="shared" ca="1" si="8"/>
        <v>0.14159753640098988</v>
      </c>
    </row>
    <row r="42" spans="1:13">
      <c r="A42" s="113">
        <f>IF(B42="","",MAX($A$7:A41)+1)</f>
        <v>26</v>
      </c>
      <c r="B42" s="79" t="str">
        <f t="shared" si="3"/>
        <v>INT_MAIN-SERVICE</v>
      </c>
      <c r="D42" s="108">
        <f t="shared" si="4"/>
        <v>1</v>
      </c>
      <c r="E42" s="50">
        <f t="shared" ca="1" si="1"/>
        <v>0</v>
      </c>
      <c r="G42" s="108">
        <f t="shared" ref="G42:M42" ca="1" si="9">IFERROR(G14/$D14,0)</f>
        <v>0.48875043807008739</v>
      </c>
      <c r="H42" s="108">
        <f t="shared" ca="1" si="9"/>
        <v>0.19650499650753403</v>
      </c>
      <c r="I42" s="108">
        <f t="shared" ca="1" si="9"/>
        <v>1.9202742117734248E-2</v>
      </c>
      <c r="J42" s="108">
        <f t="shared" ca="1" si="9"/>
        <v>2.3534763856080193E-2</v>
      </c>
      <c r="K42" s="108">
        <f t="shared" ca="1" si="9"/>
        <v>1.2879837939091417E-3</v>
      </c>
      <c r="L42" s="108">
        <f t="shared" ca="1" si="9"/>
        <v>0.25425598539632266</v>
      </c>
      <c r="M42" s="108">
        <f t="shared" ca="1" si="9"/>
        <v>1.6463090258332317E-2</v>
      </c>
    </row>
    <row r="43" spans="1:13">
      <c r="A43" s="113">
        <f>IF(B43="","",MAX($A$7:A42)+1)</f>
        <v>27</v>
      </c>
      <c r="B43" s="79" t="str">
        <f t="shared" si="3"/>
        <v>INT_DIST-MAINS</v>
      </c>
      <c r="D43" s="108">
        <f t="shared" si="4"/>
        <v>1</v>
      </c>
      <c r="E43" s="50">
        <f t="shared" ca="1" si="1"/>
        <v>0</v>
      </c>
      <c r="G43" s="108">
        <f t="shared" ref="G43:M43" ca="1" si="10">IFERROR(G15/$D15,0)</f>
        <v>0.33106378147580512</v>
      </c>
      <c r="H43" s="108">
        <f t="shared" ca="1" si="10"/>
        <v>0.2282524383036888</v>
      </c>
      <c r="I43" s="108">
        <f t="shared" ca="1" si="10"/>
        <v>2.5683287934382296E-2</v>
      </c>
      <c r="J43" s="108">
        <f t="shared" ca="1" si="10"/>
        <v>3.2845331589635957E-2</v>
      </c>
      <c r="K43" s="108">
        <f t="shared" ca="1" si="10"/>
        <v>1.7990883755195591E-3</v>
      </c>
      <c r="L43" s="108">
        <f t="shared" ca="1" si="10"/>
        <v>0.35723024998964253</v>
      </c>
      <c r="M43" s="108">
        <f t="shared" ca="1" si="10"/>
        <v>2.3125822331325766E-2</v>
      </c>
    </row>
    <row r="44" spans="1:13">
      <c r="A44" s="113">
        <f>IF(B44="","",MAX($A$7:A43)+1)</f>
        <v>28</v>
      </c>
      <c r="B44" s="79" t="str">
        <f t="shared" si="3"/>
        <v>INT_SERVICES</v>
      </c>
      <c r="D44" s="108">
        <f t="shared" si="4"/>
        <v>1</v>
      </c>
      <c r="E44" s="50">
        <f t="shared" ca="1" si="1"/>
        <v>0</v>
      </c>
      <c r="G44" s="108">
        <f t="shared" ref="G44:M44" ca="1" si="11">IFERROR(G16/$D16,0)</f>
        <v>0.87623949407952739</v>
      </c>
      <c r="H44" s="108">
        <f t="shared" ca="1" si="11"/>
        <v>0.11849087332171275</v>
      </c>
      <c r="I44" s="108">
        <f t="shared" ca="1" si="11"/>
        <v>3.2778653072639565E-3</v>
      </c>
      <c r="J44" s="108">
        <f t="shared" ca="1" si="11"/>
        <v>6.5557306145279132E-4</v>
      </c>
      <c r="K44" s="108">
        <f t="shared" ca="1" si="11"/>
        <v>3.2028241754313466E-5</v>
      </c>
      <c r="L44" s="108">
        <f t="shared" ca="1" si="11"/>
        <v>1.2136453383711535E-3</v>
      </c>
      <c r="M44" s="108">
        <f t="shared" ca="1" si="11"/>
        <v>9.0520649917756826E-5</v>
      </c>
    </row>
    <row r="45" spans="1:13">
      <c r="A45" s="113">
        <f>IF(B45="","",MAX($A$7:A44)+1)</f>
        <v>29</v>
      </c>
      <c r="B45" s="79" t="str">
        <f t="shared" si="3"/>
        <v>INT_OM</v>
      </c>
      <c r="D45" s="108">
        <f t="shared" si="4"/>
        <v>1</v>
      </c>
      <c r="E45" s="50">
        <f t="shared" ca="1" si="1"/>
        <v>0</v>
      </c>
      <c r="G45" s="108">
        <f t="shared" ref="G45:M45" ca="1" si="12">IFERROR(G17/$D17,0)</f>
        <v>0.52287140061688198</v>
      </c>
      <c r="H45" s="108">
        <f t="shared" ca="1" si="12"/>
        <v>0.19425561557260165</v>
      </c>
      <c r="I45" s="108">
        <f t="shared" ca="1" si="12"/>
        <v>2.2049153086733737E-2</v>
      </c>
      <c r="J45" s="108">
        <f t="shared" ca="1" si="12"/>
        <v>1.8971875242217918E-2</v>
      </c>
      <c r="K45" s="108">
        <f t="shared" ca="1" si="12"/>
        <v>1.2394391941947434E-3</v>
      </c>
      <c r="L45" s="108">
        <f t="shared" ca="1" si="12"/>
        <v>0.21136578167585554</v>
      </c>
      <c r="M45" s="108">
        <f t="shared" ca="1" si="12"/>
        <v>2.9246734611514599E-2</v>
      </c>
    </row>
    <row r="46" spans="1:13">
      <c r="A46" s="113">
        <f>IF(B46="","",MAX($A$7:A45)+1)</f>
        <v>30</v>
      </c>
      <c r="B46" s="79" t="str">
        <f t="shared" si="3"/>
        <v>INT_871-881</v>
      </c>
      <c r="D46" s="108">
        <f t="shared" si="4"/>
        <v>1</v>
      </c>
      <c r="E46" s="50">
        <f t="shared" ca="1" si="1"/>
        <v>0</v>
      </c>
      <c r="G46" s="108">
        <f t="shared" ref="G46:M46" ca="1" si="13">IFERROR(G18/$D18,0)</f>
        <v>0.44022825766060852</v>
      </c>
      <c r="H46" s="108">
        <f t="shared" ca="1" si="13"/>
        <v>0.20690806667708406</v>
      </c>
      <c r="I46" s="108">
        <f t="shared" ca="1" si="13"/>
        <v>2.2944876511623254E-2</v>
      </c>
      <c r="J46" s="108">
        <f t="shared" ca="1" si="13"/>
        <v>2.2953086102326832E-2</v>
      </c>
      <c r="K46" s="108">
        <f t="shared" ca="1" si="13"/>
        <v>1.4539130820284724E-3</v>
      </c>
      <c r="L46" s="108">
        <f t="shared" ca="1" si="13"/>
        <v>0.2668164133724239</v>
      </c>
      <c r="M46" s="108">
        <f t="shared" ca="1" si="13"/>
        <v>3.8695386593905055E-2</v>
      </c>
    </row>
    <row r="47" spans="1:13">
      <c r="A47" s="113">
        <f>IF(B47="","",MAX($A$7:A46)+1)</f>
        <v>31</v>
      </c>
      <c r="B47" s="79" t="str">
        <f t="shared" si="3"/>
        <v>INT_886-894</v>
      </c>
      <c r="D47" s="108">
        <f t="shared" si="4"/>
        <v>1</v>
      </c>
      <c r="E47" s="50">
        <f t="shared" ca="1" si="1"/>
        <v>0</v>
      </c>
      <c r="G47" s="108">
        <f t="shared" ref="G47:M47" ca="1" si="14">IFERROR(G19/$D19,0)</f>
        <v>0.43430035553719265</v>
      </c>
      <c r="H47" s="108">
        <f t="shared" ca="1" si="14"/>
        <v>0.21299541394081972</v>
      </c>
      <c r="I47" s="108">
        <f t="shared" ca="1" si="14"/>
        <v>2.3363789801526137E-2</v>
      </c>
      <c r="J47" s="108">
        <f t="shared" ca="1" si="14"/>
        <v>2.3801233383069133E-2</v>
      </c>
      <c r="K47" s="108">
        <f t="shared" ca="1" si="14"/>
        <v>1.5139791622446994E-3</v>
      </c>
      <c r="L47" s="108">
        <f t="shared" ca="1" si="14"/>
        <v>0.26996450932433802</v>
      </c>
      <c r="M47" s="108">
        <f t="shared" ca="1" si="14"/>
        <v>3.4060718850809725E-2</v>
      </c>
    </row>
    <row r="48" spans="1:13">
      <c r="A48" s="113">
        <f>IF(B48="","",MAX($A$7:A47)+1)</f>
        <v>32</v>
      </c>
      <c r="B48" s="79" t="str">
        <f t="shared" si="3"/>
        <v>INT_MTR_REG</v>
      </c>
      <c r="D48" s="108">
        <f t="shared" si="4"/>
        <v>1</v>
      </c>
      <c r="E48" s="50">
        <f t="shared" ca="1" si="1"/>
        <v>0</v>
      </c>
      <c r="G48" s="108">
        <f t="shared" ref="G48:M48" ca="1" si="15">IFERROR(G20/$D20,0)</f>
        <v>0.65016880811534072</v>
      </c>
      <c r="H48" s="108">
        <f t="shared" ca="1" si="15"/>
        <v>0.25512948340665925</v>
      </c>
      <c r="I48" s="108">
        <f t="shared" ca="1" si="15"/>
        <v>2.6802186385010647E-2</v>
      </c>
      <c r="J48" s="108">
        <f t="shared" ca="1" si="15"/>
        <v>1.7066882024539706E-2</v>
      </c>
      <c r="K48" s="108">
        <f t="shared" ca="1" si="15"/>
        <v>1.7388162051470413E-3</v>
      </c>
      <c r="L48" s="108">
        <f t="shared" ca="1" si="15"/>
        <v>4.5994090798165341E-2</v>
      </c>
      <c r="M48" s="108">
        <f t="shared" ca="1" si="15"/>
        <v>3.0997330651374839E-3</v>
      </c>
    </row>
    <row r="49" spans="1:13">
      <c r="A49" s="113">
        <f>IF(B49="","",MAX($A$7:A48)+1)</f>
        <v>33</v>
      </c>
      <c r="B49" s="79" t="str">
        <f t="shared" si="3"/>
        <v>INT_LABOR</v>
      </c>
      <c r="D49" s="108">
        <f t="shared" si="4"/>
        <v>1</v>
      </c>
      <c r="E49" s="50">
        <f t="shared" ca="1" si="1"/>
        <v>0</v>
      </c>
      <c r="G49" s="108">
        <f t="shared" ref="G49:M49" ca="1" si="16">IFERROR(G21/$D21,0)</f>
        <v>0.53966989555848821</v>
      </c>
      <c r="H49" s="108">
        <f t="shared" ca="1" si="16"/>
        <v>0.19278098598557389</v>
      </c>
      <c r="I49" s="108">
        <f t="shared" ca="1" si="16"/>
        <v>2.2003914542215092E-2</v>
      </c>
      <c r="J49" s="108">
        <f t="shared" ca="1" si="16"/>
        <v>1.8675888896753621E-2</v>
      </c>
      <c r="K49" s="108">
        <f t="shared" ca="1" si="16"/>
        <v>1.2615409853243115E-3</v>
      </c>
      <c r="L49" s="108">
        <f t="shared" ca="1" si="16"/>
        <v>0.19669277554983211</v>
      </c>
      <c r="M49" s="108">
        <f t="shared" ca="1" si="16"/>
        <v>2.8914998481813E-2</v>
      </c>
    </row>
    <row r="50" spans="1:13">
      <c r="A50" s="113">
        <f>IF(B50="","",MAX($A$7:A49)+1)</f>
        <v>34</v>
      </c>
      <c r="B50" s="79" t="str">
        <f t="shared" si="3"/>
        <v>INT_PLANT_LABOR</v>
      </c>
      <c r="D50" s="108">
        <f t="shared" si="4"/>
        <v>1</v>
      </c>
      <c r="E50" s="50">
        <f t="shared" ca="1" si="1"/>
        <v>0</v>
      </c>
      <c r="G50" s="108">
        <f t="shared" ref="G50:M50" ca="1" si="17">IFERROR(G22/$D22,0)</f>
        <v>0.51252815350411129</v>
      </c>
      <c r="H50" s="108">
        <f t="shared" ca="1" si="17"/>
        <v>0.1954752498336641</v>
      </c>
      <c r="I50" s="108">
        <f t="shared" ca="1" si="17"/>
        <v>2.093035834433269E-2</v>
      </c>
      <c r="J50" s="108">
        <f t="shared" ca="1" si="17"/>
        <v>2.0432918653776999E-2</v>
      </c>
      <c r="K50" s="108">
        <f t="shared" ca="1" si="17"/>
        <v>1.2996893702724292E-3</v>
      </c>
      <c r="L50" s="108">
        <f t="shared" ca="1" si="17"/>
        <v>0.22279898993719821</v>
      </c>
      <c r="M50" s="108">
        <f t="shared" ca="1" si="17"/>
        <v>2.65346403566444E-2</v>
      </c>
    </row>
    <row r="51" spans="1:13">
      <c r="A51" s="113">
        <f>IF(B51="","",MAX($A$7:A50)+1)</f>
        <v>35</v>
      </c>
      <c r="B51" s="79" t="str">
        <f>B23</f>
        <v>INT_RATEBASE</v>
      </c>
      <c r="D51" s="108">
        <f t="shared" si="4"/>
        <v>1</v>
      </c>
      <c r="E51" s="50">
        <f t="shared" ca="1" si="1"/>
        <v>0</v>
      </c>
      <c r="G51" s="108">
        <f t="shared" ref="G51:M51" ca="1" si="18">IFERROR(G23/$D23,0)</f>
        <v>0.43088522413166486</v>
      </c>
      <c r="H51" s="108">
        <f t="shared" ca="1" si="18"/>
        <v>0.21049581952761173</v>
      </c>
      <c r="I51" s="108">
        <f t="shared" ca="1" si="18"/>
        <v>2.2334319929612372E-2</v>
      </c>
      <c r="J51" s="108">
        <f t="shared" ca="1" si="18"/>
        <v>2.5282839785787378E-2</v>
      </c>
      <c r="K51" s="108">
        <f t="shared" ca="1" si="18"/>
        <v>1.5402386975315694E-3</v>
      </c>
      <c r="L51" s="108">
        <f t="shared" ca="1" si="18"/>
        <v>0.28243831889685661</v>
      </c>
      <c r="M51" s="108">
        <f t="shared" ca="1" si="18"/>
        <v>2.7023239030935464E-2</v>
      </c>
    </row>
    <row r="52" spans="1:13">
      <c r="A52" s="113">
        <f>IF(B52="","",MAX($A$7:A51)+1)</f>
        <v>36</v>
      </c>
      <c r="B52" s="79" t="str">
        <f t="shared" si="3"/>
        <v>INT_Income_before_tax</v>
      </c>
      <c r="D52" s="108">
        <f t="shared" si="4"/>
        <v>1</v>
      </c>
      <c r="E52" s="50">
        <f t="shared" ca="1" si="1"/>
        <v>0</v>
      </c>
      <c r="G52" s="108">
        <f t="shared" ref="G52:M52" ca="1" si="19">IFERROR(G24/$D24,0)</f>
        <v>0.36418829617217841</v>
      </c>
      <c r="H52" s="108">
        <f t="shared" ca="1" si="19"/>
        <v>0.39412186884468198</v>
      </c>
      <c r="I52" s="108">
        <f t="shared" ca="1" si="19"/>
        <v>2.6788198488424276E-2</v>
      </c>
      <c r="J52" s="108">
        <f t="shared" ca="1" si="19"/>
        <v>2.9695671060196157E-2</v>
      </c>
      <c r="K52" s="108">
        <f t="shared" ca="1" si="19"/>
        <v>1.4022854252771753E-3</v>
      </c>
      <c r="L52" s="108">
        <f t="shared" ca="1" si="19"/>
        <v>0.16451408870664813</v>
      </c>
      <c r="M52" s="108">
        <f t="shared" ca="1" si="19"/>
        <v>1.9289591302593681E-2</v>
      </c>
    </row>
    <row r="53" spans="1:13">
      <c r="A53" s="113">
        <f>IF(B53="","",MAX($A$7:A52)+1)</f>
        <v>37</v>
      </c>
      <c r="B53" s="79" t="str">
        <f t="shared" si="3"/>
        <v>INT_REV_REQ_b/f gross up</v>
      </c>
      <c r="D53" s="108">
        <f t="shared" si="4"/>
        <v>1</v>
      </c>
      <c r="E53" s="50">
        <f t="shared" ca="1" si="1"/>
        <v>0</v>
      </c>
      <c r="G53" s="108">
        <f t="shared" ref="G53:M53" ca="1" si="20">IFERROR(G25/$D25,0)</f>
        <v>0.49156581388684178</v>
      </c>
      <c r="H53" s="108">
        <f t="shared" ca="1" si="20"/>
        <v>0.20836128099414586</v>
      </c>
      <c r="I53" s="108">
        <f t="shared" ca="1" si="20"/>
        <v>2.1439603240782142E-2</v>
      </c>
      <c r="J53" s="108">
        <f t="shared" ca="1" si="20"/>
        <v>2.1621809822594287E-2</v>
      </c>
      <c r="K53" s="108">
        <f t="shared" ca="1" si="20"/>
        <v>1.3339828419156007E-3</v>
      </c>
      <c r="L53" s="108">
        <f t="shared" ca="1" si="20"/>
        <v>0.2298038417625789</v>
      </c>
      <c r="M53" s="108">
        <f t="shared" ca="1" si="20"/>
        <v>2.5873667451141138E-2</v>
      </c>
    </row>
    <row r="54" spans="1:13">
      <c r="A54" s="113">
        <f>IF(B54="","",MAX($A$7:A53)+1)</f>
        <v>38</v>
      </c>
      <c r="B54" s="79" t="str">
        <f t="shared" si="3"/>
        <v>INT_REV_REQ_xGRT</v>
      </c>
      <c r="D54" s="108">
        <f t="shared" si="4"/>
        <v>1</v>
      </c>
      <c r="E54" s="50">
        <f t="shared" ca="1" si="1"/>
        <v>0</v>
      </c>
      <c r="G54" s="108">
        <f t="shared" ref="G54:M54" ca="1" si="21">IFERROR(G26/$D26,0)</f>
        <v>0.51585508005696834</v>
      </c>
      <c r="H54" s="108">
        <f t="shared" ca="1" si="21"/>
        <v>0.19491179333829126</v>
      </c>
      <c r="I54" s="108">
        <f t="shared" ca="1" si="21"/>
        <v>2.0758328300784997E-2</v>
      </c>
      <c r="J54" s="108">
        <f t="shared" ca="1" si="21"/>
        <v>2.0127211160362622E-2</v>
      </c>
      <c r="K54" s="108">
        <f t="shared" ca="1" si="21"/>
        <v>1.2726381917415543E-3</v>
      </c>
      <c r="L54" s="108">
        <f t="shared" ca="1" si="21"/>
        <v>0.22123745994796526</v>
      </c>
      <c r="M54" s="108">
        <f t="shared" ca="1" si="21"/>
        <v>2.58374890038858E-2</v>
      </c>
    </row>
    <row r="55" spans="1:13">
      <c r="A55" s="113" t="str">
        <f>IF(B55="","",MAX($A$7:A54)+1)</f>
        <v/>
      </c>
      <c r="B55" s="79" t="str">
        <f t="shared" si="3"/>
        <v/>
      </c>
      <c r="D55" s="108"/>
      <c r="E55" s="50"/>
      <c r="G55" s="108"/>
      <c r="H55" s="108"/>
      <c r="I55" s="108"/>
      <c r="J55" s="108"/>
      <c r="K55" s="108"/>
      <c r="L55" s="108"/>
      <c r="M55" s="108"/>
    </row>
    <row r="56" spans="1:13">
      <c r="A56" s="113" t="str">
        <f>IF(B56="","",MAX($A$7:A55)+1)</f>
        <v/>
      </c>
      <c r="B56" s="79" t="str">
        <f t="shared" si="3"/>
        <v/>
      </c>
      <c r="D56" s="108"/>
      <c r="E56" s="50"/>
      <c r="G56" s="108"/>
      <c r="H56" s="108"/>
      <c r="I56" s="108"/>
      <c r="J56" s="108"/>
      <c r="K56" s="108"/>
      <c r="L56" s="108"/>
      <c r="M56" s="108"/>
    </row>
    <row r="57" spans="1:13">
      <c r="A57" s="113" t="str">
        <f>IF(B57="","",MAX($A$7:A56)+1)</f>
        <v/>
      </c>
      <c r="B57" s="79" t="str">
        <f t="shared" si="3"/>
        <v/>
      </c>
      <c r="D57" s="108"/>
      <c r="E57" s="50"/>
      <c r="G57" s="108"/>
      <c r="H57" s="108"/>
      <c r="I57" s="108"/>
      <c r="J57" s="108"/>
      <c r="K57" s="108"/>
      <c r="L57" s="108"/>
      <c r="M57" s="108"/>
    </row>
    <row r="58" spans="1:13">
      <c r="A58" s="113" t="str">
        <f>IF(B58="","",MAX($A$7:A57)+1)</f>
        <v/>
      </c>
      <c r="D58" s="108"/>
      <c r="E58" s="50"/>
      <c r="G58" s="108"/>
      <c r="H58" s="108"/>
      <c r="I58" s="108"/>
      <c r="J58" s="108"/>
      <c r="K58" s="108"/>
      <c r="L58" s="108"/>
      <c r="M58" s="108"/>
    </row>
  </sheetData>
  <pageMargins left="0.45" right="0.45" top="0.5" bottom="0.5" header="0.3" footer="0.3"/>
  <pageSetup scale="64" orientation="landscape" r:id="rId1"/>
  <rowBreaks count="1" manualBreakCount="1">
    <brk id="32" max="12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42B15-FAE0-485D-9921-F7AA704A3F15}">
  <sheetPr codeName="Sheet58">
    <tabColor theme="4" tint="-0.249977111117893"/>
  </sheetPr>
  <dimension ref="A1:M252"/>
  <sheetViews>
    <sheetView workbookViewId="0"/>
  </sheetViews>
  <sheetFormatPr defaultColWidth="9.15234375" defaultRowHeight="14.6" outlineLevelRow="1" outlineLevelCol="1"/>
  <cols>
    <col min="1" max="1" width="6.3046875" style="79" customWidth="1"/>
    <col min="2" max="2" width="37.15234375" style="79" customWidth="1"/>
    <col min="3" max="3" width="15.84375" style="79" hidden="1" customWidth="1" outlineLevel="1"/>
    <col min="4" max="4" width="16.15234375" style="79" bestFit="1" customWidth="1" collapsed="1"/>
    <col min="5" max="5" width="7.15234375" style="79" hidden="1" customWidth="1" outlineLevel="1"/>
    <col min="6" max="6" width="3" style="79" hidden="1" customWidth="1" outlineLevel="1"/>
    <col min="7" max="7" width="16.15234375" style="79" bestFit="1" customWidth="1" collapsed="1"/>
    <col min="8" max="8" width="16.3046875" style="79" bestFit="1" customWidth="1"/>
    <col min="9" max="9" width="14.53515625" style="79" bestFit="1" customWidth="1"/>
    <col min="10" max="10" width="14.69140625" style="79" bestFit="1" customWidth="1"/>
    <col min="11" max="11" width="14.84375" style="79" customWidth="1"/>
    <col min="12" max="26" width="15.15234375" style="79" bestFit="1" customWidth="1"/>
    <col min="27" max="16384" width="9.15234375" style="79"/>
  </cols>
  <sheetData>
    <row r="1" spans="1:13" ht="14.5" customHeight="1">
      <c r="B1" s="81"/>
      <c r="C1" s="81"/>
    </row>
    <row r="2" spans="1:13" ht="14.5" customHeight="1">
      <c r="B2" s="80" t="str">
        <f>'General Inputs'!$D$9</f>
        <v>Cascade Natural Gas Corp.</v>
      </c>
      <c r="C2" s="81"/>
    </row>
    <row r="3" spans="1:13" ht="14.5" customHeight="1">
      <c r="B3" s="80" t="str">
        <f>'General Inputs'!$D$10</f>
        <v>Washington Jurisdiction</v>
      </c>
      <c r="C3" s="81"/>
    </row>
    <row r="4" spans="1:13" ht="14.5" customHeight="1">
      <c r="B4" s="80" t="str">
        <f>'General Inputs'!$D$11</f>
        <v>Twelve-Months ended December 31, 2023</v>
      </c>
      <c r="C4" s="81"/>
    </row>
    <row r="5" spans="1:13" ht="14.5" customHeight="1">
      <c r="B5" s="80" t="str" cm="1">
        <f t="array" aca="1" ref="B5" ca="1">VLOOKUP(_xlfn.TEXTAFTER(CELL("filename",A2),"]"),Contents!B:F,5,FALSE)</f>
        <v>Schedule 6 - Functionalized and Classified Rate Base and Revenue Requirement, and Unit Costs by Customer Class</v>
      </c>
      <c r="C5" s="81"/>
    </row>
    <row r="6" spans="1:13" ht="14.5" customHeight="1">
      <c r="A6" s="80"/>
      <c r="B6" s="81"/>
      <c r="C6" s="81"/>
    </row>
    <row r="7" spans="1:13" ht="49.5" customHeight="1">
      <c r="A7" s="173" t="s">
        <v>472</v>
      </c>
      <c r="B7" s="173" t="s">
        <v>443</v>
      </c>
      <c r="C7" s="173"/>
      <c r="D7" s="142" t="s">
        <v>473</v>
      </c>
      <c r="E7" s="142" t="s">
        <v>382</v>
      </c>
      <c r="F7" s="142"/>
      <c r="G7" s="142" t="str">
        <f>'General Inputs'!D$17</f>
        <v>Res
503</v>
      </c>
      <c r="H7" s="142" t="str">
        <f>'General Inputs'!E$17</f>
        <v>GSC
504</v>
      </c>
      <c r="I7" s="142" t="str">
        <f>'General Inputs'!F$17</f>
        <v>GSI
505</v>
      </c>
      <c r="J7" s="142" t="str">
        <f>'General Inputs'!G$17</f>
        <v>GSLV
511</v>
      </c>
      <c r="K7" s="142" t="str">
        <f>'General Inputs'!H$17</f>
        <v>Interruptible
570</v>
      </c>
      <c r="L7" s="142" t="str">
        <f>'General Inputs'!I$17</f>
        <v>Transport
663</v>
      </c>
      <c r="M7" s="142" t="str">
        <f>'General Inputs'!J$17</f>
        <v>Spl Contracts</v>
      </c>
    </row>
    <row r="8" spans="1:13" ht="17.149999999999999">
      <c r="A8" s="173"/>
      <c r="B8" s="173"/>
      <c r="C8" s="173"/>
      <c r="D8" s="142"/>
      <c r="E8" s="142"/>
      <c r="F8" s="142"/>
      <c r="G8" s="142"/>
      <c r="H8" s="142"/>
      <c r="I8" s="142"/>
      <c r="J8" s="142"/>
      <c r="K8" s="142"/>
    </row>
    <row r="9" spans="1:13">
      <c r="A9" s="113">
        <f>IF(B9="","",MAX($A$7:A8)+1)</f>
        <v>1</v>
      </c>
      <c r="B9" s="80" t="s">
        <v>474</v>
      </c>
    </row>
    <row r="10" spans="1:13">
      <c r="A10" s="113" t="str">
        <f>IF(B10="","",MAX($A$7:A9)+1)</f>
        <v/>
      </c>
    </row>
    <row r="11" spans="1:13">
      <c r="A11" s="113">
        <f>IF(B11="","",MAX($A$7:A10)+1)</f>
        <v>2</v>
      </c>
      <c r="B11" s="80" t="str">
        <f>'General Inputs'!$D$14</f>
        <v>Gas Supply</v>
      </c>
      <c r="C11" s="80"/>
    </row>
    <row r="12" spans="1:13">
      <c r="A12" s="113">
        <f>IF(B12="","",MAX($A$7:A11)+1)</f>
        <v>3</v>
      </c>
      <c r="B12" s="174" t="s">
        <v>129</v>
      </c>
      <c r="C12" s="174" t="str">
        <f>INDEX('Input-Func_Class'!$B$31:$O$34,MATCH($B12,'Input-Func_Class'!$B$31:$B$34,0),MATCH($B11,'Input-Func_Class'!$B$31:$O$31,0))</f>
        <v>GasSupply_Dem</v>
      </c>
      <c r="D12" s="12">
        <f ca="1">SUM(G12:M12)</f>
        <v>0</v>
      </c>
      <c r="E12" s="143">
        <f t="shared" ref="E12:E57" ca="1" si="0">IF(D12="","",IF(D12=0,0,IF(ABS(D12-SUM($G12:$M12))&lt;Check_Limit,0,1)))</f>
        <v>0</v>
      </c>
      <c r="F12" s="143"/>
      <c r="G12" s="12">
        <f ca="1">SUM(IFERROR(INDIRECT("'"&amp;$C12&amp;"'!"&amp;ADDRESS(MATCH($B$57,'Input-Accounts'!$B:$B,0),COLUMN())),0))</f>
        <v>0</v>
      </c>
      <c r="H12" s="12">
        <f ca="1">SUM(IFERROR(INDIRECT("'"&amp;$C12&amp;"'!"&amp;ADDRESS(MATCH($B$57,'Input-Accounts'!$B:$B,0),COLUMN())),0))</f>
        <v>0</v>
      </c>
      <c r="I12" s="12">
        <f ca="1">SUM(IFERROR(INDIRECT("'"&amp;$C12&amp;"'!"&amp;ADDRESS(MATCH($B$57,'Input-Accounts'!$B:$B,0),COLUMN())),0))</f>
        <v>0</v>
      </c>
      <c r="J12" s="12">
        <f ca="1">SUM(IFERROR(INDIRECT("'"&amp;$C12&amp;"'!"&amp;ADDRESS(MATCH($B$57,'Input-Accounts'!$B:$B,0),COLUMN())),0))</f>
        <v>0</v>
      </c>
      <c r="K12" s="12">
        <f ca="1">SUM(IFERROR(INDIRECT("'"&amp;$C12&amp;"'!"&amp;ADDRESS(MATCH($B$57,'Input-Accounts'!$B:$B,0),COLUMN())),0))</f>
        <v>0</v>
      </c>
      <c r="L12" s="12">
        <f ca="1">SUM(IFERROR(INDIRECT("'"&amp;$C12&amp;"'!"&amp;ADDRESS(MATCH($B$57,'Input-Accounts'!$B:$B,0),COLUMN())),0))</f>
        <v>0</v>
      </c>
      <c r="M12" s="12">
        <f ca="1">SUM(IFERROR(INDIRECT("'"&amp;$C12&amp;"'!"&amp;ADDRESS(MATCH($B$57,'Input-Accounts'!$B:$B,0),COLUMN())),0))</f>
        <v>0</v>
      </c>
    </row>
    <row r="13" spans="1:13">
      <c r="A13" s="113">
        <f>IF(B13="","",MAX($A$7:A12)+1)</f>
        <v>4</v>
      </c>
      <c r="B13" s="174" t="s">
        <v>130</v>
      </c>
      <c r="C13" s="174" t="str">
        <f>INDEX('Input-Func_Class'!$B$31:$O$34,MATCH($B13,'Input-Func_Class'!$B$31:$B$34,0),MATCH($B11,'Input-Func_Class'!$B$31:$O$31,0))</f>
        <v>GasSupply_Comm</v>
      </c>
      <c r="D13" s="12">
        <f ca="1">SUM(G13:M13)</f>
        <v>0</v>
      </c>
      <c r="E13" s="143">
        <f t="shared" ca="1" si="0"/>
        <v>0</v>
      </c>
      <c r="F13" s="143"/>
      <c r="G13" s="12">
        <f ca="1">SUM(IFERROR(INDIRECT("'"&amp;$C13&amp;"'!"&amp;ADDRESS(MATCH($B$57,'Input-Accounts'!$B:$B,0),COLUMN())),0))</f>
        <v>0</v>
      </c>
      <c r="H13" s="12">
        <f ca="1">SUM(IFERROR(INDIRECT("'"&amp;$C13&amp;"'!"&amp;ADDRESS(MATCH($B$57,'Input-Accounts'!$B:$B,0),COLUMN())),0))</f>
        <v>0</v>
      </c>
      <c r="I13" s="12">
        <f ca="1">SUM(IFERROR(INDIRECT("'"&amp;$C13&amp;"'!"&amp;ADDRESS(MATCH($B$57,'Input-Accounts'!$B:$B,0),COLUMN())),0))</f>
        <v>0</v>
      </c>
      <c r="J13" s="12">
        <f ca="1">SUM(IFERROR(INDIRECT("'"&amp;$C13&amp;"'!"&amp;ADDRESS(MATCH($B$57,'Input-Accounts'!$B:$B,0),COLUMN())),0))</f>
        <v>0</v>
      </c>
      <c r="K13" s="12">
        <f ca="1">SUM(IFERROR(INDIRECT("'"&amp;$C13&amp;"'!"&amp;ADDRESS(MATCH($B$57,'Input-Accounts'!$B:$B,0),COLUMN())),0))</f>
        <v>0</v>
      </c>
      <c r="L13" s="12">
        <f ca="1">SUM(IFERROR(INDIRECT("'"&amp;$C13&amp;"'!"&amp;ADDRESS(MATCH($B$57,'Input-Accounts'!$B:$B,0),COLUMN())),0))</f>
        <v>0</v>
      </c>
      <c r="M13" s="12">
        <f ca="1">SUM(IFERROR(INDIRECT("'"&amp;$C13&amp;"'!"&amp;ADDRESS(MATCH($B$57,'Input-Accounts'!$B:$B,0),COLUMN())),0))</f>
        <v>0</v>
      </c>
    </row>
    <row r="14" spans="1:13">
      <c r="A14" s="113">
        <f>IF(B14="","",MAX($A$7:A13)+1)</f>
        <v>5</v>
      </c>
      <c r="B14" s="174" t="s">
        <v>131</v>
      </c>
      <c r="C14" s="174" t="str">
        <f>INDEX('Input-Func_Class'!$B$31:$O$34,MATCH($B14,'Input-Func_Class'!$B$31:$B$34,0),MATCH($B11,'Input-Func_Class'!$B$31:$O$31,0))</f>
        <v>GasSupply_Cust</v>
      </c>
      <c r="D14" s="12">
        <f ca="1">SUM(G14:M14)</f>
        <v>0</v>
      </c>
      <c r="E14" s="143">
        <f t="shared" ca="1" si="0"/>
        <v>0</v>
      </c>
      <c r="F14" s="143"/>
      <c r="G14" s="12">
        <f ca="1">SUM(IFERROR(INDIRECT("'"&amp;$C14&amp;"'!"&amp;ADDRESS(MATCH($B$57,'Input-Accounts'!$B:$B,0),COLUMN())),0))</f>
        <v>0</v>
      </c>
      <c r="H14" s="12">
        <f ca="1">SUM(IFERROR(INDIRECT("'"&amp;$C14&amp;"'!"&amp;ADDRESS(MATCH($B$57,'Input-Accounts'!$B:$B,0),COLUMN())),0))</f>
        <v>0</v>
      </c>
      <c r="I14" s="12">
        <f ca="1">SUM(IFERROR(INDIRECT("'"&amp;$C14&amp;"'!"&amp;ADDRESS(MATCH($B$57,'Input-Accounts'!$B:$B,0),COLUMN())),0))</f>
        <v>0</v>
      </c>
      <c r="J14" s="12">
        <f ca="1">SUM(IFERROR(INDIRECT("'"&amp;$C14&amp;"'!"&amp;ADDRESS(MATCH($B$57,'Input-Accounts'!$B:$B,0),COLUMN())),0))</f>
        <v>0</v>
      </c>
      <c r="K14" s="12">
        <f ca="1">SUM(IFERROR(INDIRECT("'"&amp;$C14&amp;"'!"&amp;ADDRESS(MATCH($B$57,'Input-Accounts'!$B:$B,0),COLUMN())),0))</f>
        <v>0</v>
      </c>
      <c r="L14" s="12">
        <f ca="1">SUM(IFERROR(INDIRECT("'"&amp;$C14&amp;"'!"&amp;ADDRESS(MATCH($B$57,'Input-Accounts'!$B:$B,0),COLUMN())),0))</f>
        <v>0</v>
      </c>
      <c r="M14" s="12">
        <f ca="1">SUM(IFERROR(INDIRECT("'"&amp;$C14&amp;"'!"&amp;ADDRESS(MATCH($B$57,'Input-Accounts'!$B:$B,0),COLUMN())),0))</f>
        <v>0</v>
      </c>
    </row>
    <row r="15" spans="1:13">
      <c r="A15" s="113">
        <f>IF(B15="","",MAX($A$7:A14)+1)</f>
        <v>6</v>
      </c>
      <c r="B15" s="79" t="s">
        <v>475</v>
      </c>
      <c r="D15" s="175">
        <f ca="1">SUM(D12:D14)</f>
        <v>0</v>
      </c>
      <c r="E15" s="143">
        <f t="shared" ca="1" si="0"/>
        <v>0</v>
      </c>
      <c r="F15" s="143"/>
      <c r="G15" s="175">
        <f t="shared" ref="G15:M15" ca="1" si="1">SUM(G12:G14)</f>
        <v>0</v>
      </c>
      <c r="H15" s="175">
        <f t="shared" ca="1" si="1"/>
        <v>0</v>
      </c>
      <c r="I15" s="175">
        <f t="shared" ca="1" si="1"/>
        <v>0</v>
      </c>
      <c r="J15" s="175">
        <f t="shared" ca="1" si="1"/>
        <v>0</v>
      </c>
      <c r="K15" s="175">
        <f t="shared" ca="1" si="1"/>
        <v>0</v>
      </c>
      <c r="L15" s="175">
        <f t="shared" ca="1" si="1"/>
        <v>0</v>
      </c>
      <c r="M15" s="175">
        <f t="shared" ca="1" si="1"/>
        <v>0</v>
      </c>
    </row>
    <row r="16" spans="1:13">
      <c r="A16" s="113" t="str">
        <f>IF(B16="","",MAX($A$7:A15)+1)</f>
        <v/>
      </c>
      <c r="D16" s="34"/>
      <c r="E16" s="143" t="str">
        <f t="shared" si="0"/>
        <v/>
      </c>
      <c r="F16" s="143"/>
      <c r="G16" s="34"/>
      <c r="H16" s="34"/>
      <c r="I16" s="34"/>
      <c r="J16" s="34"/>
      <c r="K16" s="34"/>
      <c r="L16" s="34"/>
      <c r="M16" s="34"/>
    </row>
    <row r="17" spans="1:13">
      <c r="A17" s="113">
        <f>IF(B17="","",MAX($A$7:A16)+1)</f>
        <v>7</v>
      </c>
      <c r="B17" s="80" t="str">
        <f>'General Inputs'!$E$14</f>
        <v>Transmission</v>
      </c>
      <c r="C17" s="80"/>
      <c r="E17" s="143" t="str">
        <f t="shared" si="0"/>
        <v/>
      </c>
      <c r="F17" s="143"/>
    </row>
    <row r="18" spans="1:13">
      <c r="A18" s="113">
        <f>IF(B18="","",MAX($A$7:A17)+1)</f>
        <v>8</v>
      </c>
      <c r="B18" s="174" t="str">
        <f>$B$12</f>
        <v>Demand</v>
      </c>
      <c r="C18" s="174" t="str">
        <f>INDEX('Input-Func_Class'!$B$31:$O$34,MATCH($B18,'Input-Func_Class'!$B$31:$B$34,0),MATCH($B17,'Input-Func_Class'!$B$31:$O$31,0))</f>
        <v>Trans_Dem</v>
      </c>
      <c r="D18" s="12">
        <f ca="1">SUM(G18:M18)</f>
        <v>6058207.0903747426</v>
      </c>
      <c r="E18" s="143">
        <f t="shared" ca="1" si="0"/>
        <v>0</v>
      </c>
      <c r="F18" s="143"/>
      <c r="G18" s="12">
        <f ca="1">SUM(IFERROR(INDIRECT("'"&amp;$C18&amp;"'!"&amp;ADDRESS(MATCH($B$57,'Input-Accounts'!$B:$B,0),COLUMN())),0))</f>
        <v>1102631.8079276534</v>
      </c>
      <c r="H18" s="12">
        <f ca="1">SUM(IFERROR(INDIRECT("'"&amp;$C18&amp;"'!"&amp;ADDRESS(MATCH($B$57,'Input-Accounts'!$B:$B,0),COLUMN())),0))</f>
        <v>756453.33153515495</v>
      </c>
      <c r="I18" s="12">
        <f ca="1">SUM(IFERROR(INDIRECT("'"&amp;$C18&amp;"'!"&amp;ADDRESS(MATCH($B$57,'Input-Accounts'!$B:$B,0),COLUMN())),0))</f>
        <v>82199.375442253862</v>
      </c>
      <c r="J18" s="12">
        <f ca="1">SUM(IFERROR(INDIRECT("'"&amp;$C18&amp;"'!"&amp;ADDRESS(MATCH($B$57,'Input-Accounts'!$B:$B,0),COLUMN())),0))</f>
        <v>103336.73381202218</v>
      </c>
      <c r="K18" s="12">
        <f ca="1">SUM(IFERROR(INDIRECT("'"&amp;$C18&amp;"'!"&amp;ADDRESS(MATCH($B$57,'Input-Accounts'!$B:$B,0),COLUMN())),0))</f>
        <v>10210.713588244382</v>
      </c>
      <c r="L18" s="12">
        <f ca="1">SUM(IFERROR(INDIRECT("'"&amp;$C18&amp;"'!"&amp;ADDRESS(MATCH($B$57,'Input-Accounts'!$B:$B,0),COLUMN())),0))</f>
        <v>3157447.9239976662</v>
      </c>
      <c r="M18" s="12">
        <f ca="1">SUM(IFERROR(INDIRECT("'"&amp;$C18&amp;"'!"&amp;ADDRESS(MATCH($B$57,'Input-Accounts'!$B:$B,0),COLUMN())),0))</f>
        <v>845927.20407174784</v>
      </c>
    </row>
    <row r="19" spans="1:13">
      <c r="A19" s="113">
        <f>IF(B19="","",MAX($A$7:A18)+1)</f>
        <v>9</v>
      </c>
      <c r="B19" s="174" t="str">
        <f>$B$13</f>
        <v>Commodity</v>
      </c>
      <c r="C19" s="174" t="str">
        <f>INDEX('Input-Func_Class'!$B$31:$O$34,MATCH($B19,'Input-Func_Class'!$B$31:$B$34,0),MATCH($B17,'Input-Func_Class'!$B$31:$O$31,0))</f>
        <v>Trans_Comm</v>
      </c>
      <c r="D19" s="12">
        <f ca="1">SUM(G19:M19)</f>
        <v>675143.09933819389</v>
      </c>
      <c r="E19" s="143">
        <f t="shared" ca="1" si="0"/>
        <v>0</v>
      </c>
      <c r="F19" s="143"/>
      <c r="G19" s="12">
        <f ca="1">SUM(IFERROR(INDIRECT("'"&amp;$C19&amp;"'!"&amp;ADDRESS(MATCH($B$57,'Input-Accounts'!$B:$B,0),COLUMN())),0))</f>
        <v>67976.690003328491</v>
      </c>
      <c r="H19" s="12">
        <f ca="1">SUM(IFERROR(INDIRECT("'"&amp;$C19&amp;"'!"&amp;ADDRESS(MATCH($B$57,'Input-Accounts'!$B:$B,0),COLUMN())),0))</f>
        <v>48100.159142989723</v>
      </c>
      <c r="I19" s="12">
        <f ca="1">SUM(IFERROR(INDIRECT("'"&amp;$C19&amp;"'!"&amp;ADDRESS(MATCH($B$57,'Input-Accounts'!$B:$B,0),COLUMN())),0))</f>
        <v>6370.0745970270045</v>
      </c>
      <c r="J19" s="12">
        <f ca="1">SUM(IFERROR(INDIRECT("'"&amp;$C19&amp;"'!"&amp;ADDRESS(MATCH($B$57,'Input-Accounts'!$B:$B,0),COLUMN())),0))</f>
        <v>8732.2835818079529</v>
      </c>
      <c r="K19" s="12">
        <f ca="1">SUM(IFERROR(INDIRECT("'"&amp;$C19&amp;"'!"&amp;ADDRESS(MATCH($B$57,'Input-Accounts'!$B:$B,0),COLUMN())),0))</f>
        <v>1097.5597462568737</v>
      </c>
      <c r="L19" s="12">
        <f ca="1">SUM(IFERROR(INDIRECT("'"&amp;$C19&amp;"'!"&amp;ADDRESS(MATCH($B$57,'Input-Accounts'!$B:$B,0),COLUMN())),0))</f>
        <v>447344.48835549213</v>
      </c>
      <c r="M19" s="12">
        <f ca="1">SUM(IFERROR(INDIRECT("'"&amp;$C19&amp;"'!"&amp;ADDRESS(MATCH($B$57,'Input-Accounts'!$B:$B,0),COLUMN())),0))</f>
        <v>95521.84391129174</v>
      </c>
    </row>
    <row r="20" spans="1:13">
      <c r="A20" s="113">
        <f>IF(B20="","",MAX($A$7:A19)+1)</f>
        <v>10</v>
      </c>
      <c r="B20" s="174" t="str">
        <f>$B$14</f>
        <v>Customer</v>
      </c>
      <c r="C20" s="174" t="str">
        <f>INDEX('Input-Func_Class'!$B$31:$O$34,MATCH($B20,'Input-Func_Class'!$B$31:$B$34,0),MATCH($B17,'Input-Func_Class'!$B$31:$O$31,0))</f>
        <v>Trans_Cust</v>
      </c>
      <c r="D20" s="12">
        <f ca="1">SUM(G20:M20)</f>
        <v>0</v>
      </c>
      <c r="E20" s="143">
        <f t="shared" ca="1" si="0"/>
        <v>0</v>
      </c>
      <c r="F20" s="143"/>
      <c r="G20" s="12">
        <f ca="1">SUM(IFERROR(INDIRECT("'"&amp;$C20&amp;"'!"&amp;ADDRESS(MATCH($B$57,'Input-Accounts'!$B:$B,0),COLUMN())),0))</f>
        <v>0</v>
      </c>
      <c r="H20" s="12">
        <f ca="1">SUM(IFERROR(INDIRECT("'"&amp;$C20&amp;"'!"&amp;ADDRESS(MATCH($B$57,'Input-Accounts'!$B:$B,0),COLUMN())),0))</f>
        <v>0</v>
      </c>
      <c r="I20" s="12">
        <f ca="1">SUM(IFERROR(INDIRECT("'"&amp;$C20&amp;"'!"&amp;ADDRESS(MATCH($B$57,'Input-Accounts'!$B:$B,0),COLUMN())),0))</f>
        <v>0</v>
      </c>
      <c r="J20" s="12">
        <f ca="1">SUM(IFERROR(INDIRECT("'"&amp;$C20&amp;"'!"&amp;ADDRESS(MATCH($B$57,'Input-Accounts'!$B:$B,0),COLUMN())),0))</f>
        <v>0</v>
      </c>
      <c r="K20" s="12">
        <f ca="1">SUM(IFERROR(INDIRECT("'"&amp;$C20&amp;"'!"&amp;ADDRESS(MATCH($B$57,'Input-Accounts'!$B:$B,0),COLUMN())),0))</f>
        <v>0</v>
      </c>
      <c r="L20" s="12">
        <f ca="1">SUM(IFERROR(INDIRECT("'"&amp;$C20&amp;"'!"&amp;ADDRESS(MATCH($B$57,'Input-Accounts'!$B:$B,0),COLUMN())),0))</f>
        <v>0</v>
      </c>
      <c r="M20" s="12">
        <f ca="1">SUM(IFERROR(INDIRECT("'"&amp;$C20&amp;"'!"&amp;ADDRESS(MATCH($B$57,'Input-Accounts'!$B:$B,0),COLUMN())),0))</f>
        <v>0</v>
      </c>
    </row>
    <row r="21" spans="1:13">
      <c r="A21" s="113">
        <f>IF(B21="","",MAX($A$7:A20)+1)</f>
        <v>11</v>
      </c>
      <c r="B21" s="79" t="s">
        <v>475</v>
      </c>
      <c r="D21" s="175">
        <f ca="1">SUM(D18:D20)</f>
        <v>6733350.1897129361</v>
      </c>
      <c r="E21" s="143">
        <f t="shared" ca="1" si="0"/>
        <v>0</v>
      </c>
      <c r="F21" s="143"/>
      <c r="G21" s="175">
        <f t="shared" ref="G21:M21" ca="1" si="2">SUM(G18:G20)</f>
        <v>1170608.4979309819</v>
      </c>
      <c r="H21" s="175">
        <f t="shared" ca="1" si="2"/>
        <v>804553.49067814462</v>
      </c>
      <c r="I21" s="175">
        <f t="shared" ca="1" si="2"/>
        <v>88569.45003928087</v>
      </c>
      <c r="J21" s="175">
        <f t="shared" ca="1" si="2"/>
        <v>112069.01739383013</v>
      </c>
      <c r="K21" s="175">
        <f t="shared" ca="1" si="2"/>
        <v>11308.273334501255</v>
      </c>
      <c r="L21" s="175">
        <f t="shared" ca="1" si="2"/>
        <v>3604792.4123531585</v>
      </c>
      <c r="M21" s="175">
        <f t="shared" ca="1" si="2"/>
        <v>941449.04798303964</v>
      </c>
    </row>
    <row r="22" spans="1:13">
      <c r="A22" s="113" t="str">
        <f>IF(B22="","",MAX($A$7:A21)+1)</f>
        <v/>
      </c>
      <c r="B22" s="102"/>
      <c r="C22" s="102"/>
      <c r="E22" s="143" t="str">
        <f t="shared" si="0"/>
        <v/>
      </c>
      <c r="F22" s="143"/>
    </row>
    <row r="23" spans="1:13">
      <c r="A23" s="113">
        <f>IF(B23="","",MAX($A$7:A22)+1)</f>
        <v>12</v>
      </c>
      <c r="B23" s="80" t="str">
        <f>'General Inputs'!$F$14</f>
        <v>Distribution</v>
      </c>
      <c r="C23" s="80"/>
      <c r="E23" s="143" t="str">
        <f t="shared" si="0"/>
        <v/>
      </c>
      <c r="F23" s="143"/>
    </row>
    <row r="24" spans="1:13">
      <c r="A24" s="113">
        <f>IF(B24="","",MAX($A$7:A23)+1)</f>
        <v>13</v>
      </c>
      <c r="B24" s="174" t="str">
        <f>$B$12</f>
        <v>Demand</v>
      </c>
      <c r="C24" s="174" t="str">
        <f>INDEX('Input-Func_Class'!$B$31:$O$34,MATCH($B24,'Input-Func_Class'!$B$31:$B$34,0),MATCH($B23,'Input-Func_Class'!$B$31:$O$31,0))</f>
        <v>Dist_Dem</v>
      </c>
      <c r="D24" s="12">
        <f ca="1">SUM(G24:M24)</f>
        <v>446636406.98230958</v>
      </c>
      <c r="E24" s="143">
        <f t="shared" ca="1" si="0"/>
        <v>0</v>
      </c>
      <c r="F24" s="143"/>
      <c r="G24" s="12">
        <f ca="1">SUM(IFERROR(INDIRECT("'"&amp;$C24&amp;"'!"&amp;ADDRESS(MATCH($B$57,'Input-Accounts'!$B:$B,0),COLUMN())),0))</f>
        <v>142318630.84844688</v>
      </c>
      <c r="H24" s="12">
        <f ca="1">SUM(IFERROR(INDIRECT("'"&amp;$C24&amp;"'!"&amp;ADDRESS(MATCH($B$57,'Input-Accounts'!$B:$B,0),COLUMN())),0))</f>
        <v>98097800.233724505</v>
      </c>
      <c r="I24" s="12">
        <f ca="1">SUM(IFERROR(INDIRECT("'"&amp;$C24&amp;"'!"&amp;ADDRESS(MATCH($B$57,'Input-Accounts'!$B:$B,0),COLUMN())),0))</f>
        <v>11019467.977114392</v>
      </c>
      <c r="J24" s="12">
        <f ca="1">SUM(IFERROR(INDIRECT("'"&amp;$C24&amp;"'!"&amp;ADDRESS(MATCH($B$57,'Input-Accounts'!$B:$B,0),COLUMN())),0))</f>
        <v>14080958.724435374</v>
      </c>
      <c r="K24" s="12">
        <f ca="1">SUM(IFERROR(INDIRECT("'"&amp;$C24&amp;"'!"&amp;ADDRESS(MATCH($B$57,'Input-Accounts'!$B:$B,0),COLUMN())),0))</f>
        <v>800341.30077678489</v>
      </c>
      <c r="L24" s="12">
        <f ca="1">SUM(IFERROR(INDIRECT("'"&amp;$C24&amp;"'!"&amp;ADDRESS(MATCH($B$57,'Input-Accounts'!$B:$B,0),COLUMN())),0))</f>
        <v>166134241.3028037</v>
      </c>
      <c r="M24" s="12">
        <f ca="1">SUM(IFERROR(INDIRECT("'"&amp;$C24&amp;"'!"&amp;ADDRESS(MATCH($B$57,'Input-Accounts'!$B:$B,0),COLUMN())),0))</f>
        <v>14184966.595007965</v>
      </c>
    </row>
    <row r="25" spans="1:13">
      <c r="A25" s="113">
        <f>IF(B25="","",MAX($A$7:A24)+1)</f>
        <v>14</v>
      </c>
      <c r="B25" s="174" t="str">
        <f>$B$13</f>
        <v>Commodity</v>
      </c>
      <c r="C25" s="174" t="str">
        <f>INDEX('Input-Func_Class'!$B$31:$O$34,MATCH($B25,'Input-Func_Class'!$B$31:$B$34,0),MATCH($B23,'Input-Func_Class'!$B$31:$O$31,0))</f>
        <v>Dist_Comm</v>
      </c>
      <c r="D25" s="12">
        <f ca="1">SUM(G25:M25)</f>
        <v>0</v>
      </c>
      <c r="E25" s="143">
        <f t="shared" ca="1" si="0"/>
        <v>0</v>
      </c>
      <c r="F25" s="143"/>
      <c r="G25" s="12">
        <f ca="1">SUM(IFERROR(INDIRECT("'"&amp;$C25&amp;"'!"&amp;ADDRESS(MATCH($B$57,'Input-Accounts'!$B:$B,0),COLUMN())),0))</f>
        <v>0</v>
      </c>
      <c r="H25" s="12">
        <f ca="1">SUM(IFERROR(INDIRECT("'"&amp;$C25&amp;"'!"&amp;ADDRESS(MATCH($B$57,'Input-Accounts'!$B:$B,0),COLUMN())),0))</f>
        <v>0</v>
      </c>
      <c r="I25" s="12">
        <f ca="1">SUM(IFERROR(INDIRECT("'"&amp;$C25&amp;"'!"&amp;ADDRESS(MATCH($B$57,'Input-Accounts'!$B:$B,0),COLUMN())),0))</f>
        <v>0</v>
      </c>
      <c r="J25" s="12">
        <f ca="1">SUM(IFERROR(INDIRECT("'"&amp;$C25&amp;"'!"&amp;ADDRESS(MATCH($B$57,'Input-Accounts'!$B:$B,0),COLUMN())),0))</f>
        <v>0</v>
      </c>
      <c r="K25" s="12">
        <f ca="1">SUM(IFERROR(INDIRECT("'"&amp;$C25&amp;"'!"&amp;ADDRESS(MATCH($B$57,'Input-Accounts'!$B:$B,0),COLUMN())),0))</f>
        <v>0</v>
      </c>
      <c r="L25" s="12">
        <f ca="1">SUM(IFERROR(INDIRECT("'"&amp;$C25&amp;"'!"&amp;ADDRESS(MATCH($B$57,'Input-Accounts'!$B:$B,0),COLUMN())),0))</f>
        <v>0</v>
      </c>
      <c r="M25" s="12">
        <f ca="1">SUM(IFERROR(INDIRECT("'"&amp;$C25&amp;"'!"&amp;ADDRESS(MATCH($B$57,'Input-Accounts'!$B:$B,0),COLUMN())),0))</f>
        <v>0</v>
      </c>
    </row>
    <row r="26" spans="1:13">
      <c r="A26" s="113">
        <f>IF(B26="","",MAX($A$7:A25)+1)</f>
        <v>15</v>
      </c>
      <c r="B26" s="174" t="str">
        <f>$B$14</f>
        <v>Customer</v>
      </c>
      <c r="C26" s="174" t="str">
        <f>INDEX('Input-Func_Class'!$B$31:$O$34,MATCH($B26,'Input-Func_Class'!$B$31:$B$34,0),MATCH($B23,'Input-Func_Class'!$B$31:$O$31,0))</f>
        <v>Dist_Cust</v>
      </c>
      <c r="D26" s="12">
        <f ca="1">SUM(G26:M26)</f>
        <v>166494488.32218799</v>
      </c>
      <c r="E26" s="143">
        <f t="shared" ca="1" si="0"/>
        <v>0</v>
      </c>
      <c r="F26" s="143"/>
      <c r="G26" s="12">
        <f ca="1">SUM(IFERROR(INDIRECT("'"&amp;$C26&amp;"'!"&amp;ADDRESS(MATCH($B$57,'Input-Accounts'!$B:$B,0),COLUMN())),0))</f>
        <v>123601105.00460036</v>
      </c>
      <c r="H26" s="12">
        <f ca="1">SUM(IFERROR(INDIRECT("'"&amp;$C26&amp;"'!"&amp;ADDRESS(MATCH($B$57,'Input-Accounts'!$B:$B,0),COLUMN())),0))</f>
        <v>31576478.626765914</v>
      </c>
      <c r="I26" s="12">
        <f ca="1">SUM(IFERROR(INDIRECT("'"&amp;$C26&amp;"'!"&amp;ADDRESS(MATCH($B$57,'Input-Accounts'!$B:$B,0),COLUMN())),0))</f>
        <v>2736208.9446418094</v>
      </c>
      <c r="J26" s="12">
        <f ca="1">SUM(IFERROR(INDIRECT("'"&amp;$C26&amp;"'!"&amp;ADDRESS(MATCH($B$57,'Input-Accounts'!$B:$B,0),COLUMN())),0))</f>
        <v>1478900.6659388975</v>
      </c>
      <c r="K26" s="12">
        <f ca="1">SUM(IFERROR(INDIRECT("'"&amp;$C26&amp;"'!"&amp;ADDRESS(MATCH($B$57,'Input-Accounts'!$B:$B,0),COLUMN())),0))</f>
        <v>143089.32401510573</v>
      </c>
      <c r="L26" s="12">
        <f ca="1">SUM(IFERROR(INDIRECT("'"&amp;$C26&amp;"'!"&amp;ADDRESS(MATCH($B$57,'Input-Accounts'!$B:$B,0),COLUMN())),0))</f>
        <v>5334381.7264963873</v>
      </c>
      <c r="M26" s="12">
        <f ca="1">SUM(IFERROR(INDIRECT("'"&amp;$C26&amp;"'!"&amp;ADDRESS(MATCH($B$57,'Input-Accounts'!$B:$B,0),COLUMN())),0))</f>
        <v>1624324.0297295095</v>
      </c>
    </row>
    <row r="27" spans="1:13">
      <c r="A27" s="113">
        <f>IF(B27="","",MAX($A$7:A26)+1)</f>
        <v>16</v>
      </c>
      <c r="B27" s="79" t="s">
        <v>475</v>
      </c>
      <c r="D27" s="175">
        <f ca="1">SUM(D24:D26)</f>
        <v>613130895.3044976</v>
      </c>
      <c r="E27" s="143">
        <f ca="1">IF(D27="","",IF(D27=0,0,IF(ABS(D27-SUM($G27:$M27))&lt;Check_Limit,0,1)))</f>
        <v>0</v>
      </c>
      <c r="F27" s="143"/>
      <c r="G27" s="175">
        <f t="shared" ref="G27:M27" ca="1" si="3">SUM(G24:G26)</f>
        <v>265919735.85304725</v>
      </c>
      <c r="H27" s="175">
        <f t="shared" ca="1" si="3"/>
        <v>129674278.86049041</v>
      </c>
      <c r="I27" s="175">
        <f t="shared" ca="1" si="3"/>
        <v>13755676.921756202</v>
      </c>
      <c r="J27" s="175">
        <f t="shared" ca="1" si="3"/>
        <v>15559859.390374271</v>
      </c>
      <c r="K27" s="175">
        <f t="shared" ca="1" si="3"/>
        <v>943430.62479189062</v>
      </c>
      <c r="L27" s="175">
        <f t="shared" ca="1" si="3"/>
        <v>171468623.02930009</v>
      </c>
      <c r="M27" s="175">
        <f t="shared" ca="1" si="3"/>
        <v>15809290.624737475</v>
      </c>
    </row>
    <row r="28" spans="1:13">
      <c r="A28" s="113" t="str">
        <f>IF(B28="","",MAX($A$7:A27)+1)</f>
        <v/>
      </c>
      <c r="B28" s="102"/>
      <c r="C28" s="102"/>
      <c r="E28" s="143" t="str">
        <f t="shared" si="0"/>
        <v/>
      </c>
      <c r="F28" s="143"/>
    </row>
    <row r="29" spans="1:13">
      <c r="A29" s="113">
        <f>IF(B29="","",MAX($A$7:A28)+1)</f>
        <v>17</v>
      </c>
      <c r="B29" s="80" t="str">
        <f>'General Inputs'!$G$14</f>
        <v>Function 5</v>
      </c>
      <c r="C29" s="80"/>
      <c r="E29" s="143" t="str">
        <f t="shared" si="0"/>
        <v/>
      </c>
      <c r="F29" s="143"/>
    </row>
    <row r="30" spans="1:13">
      <c r="A30" s="113">
        <f>IF(B30="","",MAX($A$7:A29)+1)</f>
        <v>18</v>
      </c>
      <c r="B30" s="174" t="str">
        <f>$B$12</f>
        <v>Demand</v>
      </c>
      <c r="C30" s="174">
        <f>INDEX('Input-Func_Class'!$B$31:$O$34,MATCH($B30,'Input-Func_Class'!$B$31:$B$34,0),MATCH($B29,'Input-Func_Class'!$B$31:$O$31,0))</f>
        <v>0</v>
      </c>
      <c r="D30" s="12">
        <f ca="1">SUM(G30:M30)</f>
        <v>0</v>
      </c>
      <c r="E30" s="143">
        <f t="shared" ca="1" si="0"/>
        <v>0</v>
      </c>
      <c r="F30" s="143"/>
      <c r="G30" s="12">
        <f ca="1">SUM(IFERROR(INDIRECT("'"&amp;$C30&amp;"'!"&amp;ADDRESS(MATCH($B$57,'Input-Accounts'!$B:$B,0),COLUMN())),0))</f>
        <v>0</v>
      </c>
      <c r="H30" s="12">
        <f ca="1">SUM(IFERROR(INDIRECT("'"&amp;$C30&amp;"'!"&amp;ADDRESS(MATCH($B$57,'Input-Accounts'!$B:$B,0),COLUMN())),0))</f>
        <v>0</v>
      </c>
      <c r="I30" s="12">
        <f ca="1">SUM(IFERROR(INDIRECT("'"&amp;$C30&amp;"'!"&amp;ADDRESS(MATCH($B$57,'Input-Accounts'!$B:$B,0),COLUMN())),0))</f>
        <v>0</v>
      </c>
      <c r="J30" s="12">
        <f ca="1">SUM(IFERROR(INDIRECT("'"&amp;$C30&amp;"'!"&amp;ADDRESS(MATCH($B$57,'Input-Accounts'!$B:$B,0),COLUMN())),0))</f>
        <v>0</v>
      </c>
      <c r="K30" s="12">
        <f ca="1">SUM(IFERROR(INDIRECT("'"&amp;$C30&amp;"'!"&amp;ADDRESS(MATCH($B$57,'Input-Accounts'!$B:$B,0),COLUMN())),0))</f>
        <v>0</v>
      </c>
      <c r="L30" s="12">
        <f ca="1">SUM(IFERROR(INDIRECT("'"&amp;$C30&amp;"'!"&amp;ADDRESS(MATCH($B$57,'Input-Accounts'!$B:$B,0),COLUMN())),0))</f>
        <v>0</v>
      </c>
      <c r="M30" s="12">
        <f ca="1">SUM(IFERROR(INDIRECT("'"&amp;$C30&amp;"'!"&amp;ADDRESS(MATCH($B$57,'Input-Accounts'!$B:$B,0),COLUMN())),0))</f>
        <v>0</v>
      </c>
    </row>
    <row r="31" spans="1:13">
      <c r="A31" s="113">
        <f>IF(B31="","",MAX($A$7:A30)+1)</f>
        <v>19</v>
      </c>
      <c r="B31" s="174" t="str">
        <f>$B$13</f>
        <v>Commodity</v>
      </c>
      <c r="C31" s="174">
        <f>INDEX('Input-Func_Class'!$B$31:$O$34,MATCH($B31,'Input-Func_Class'!$B$31:$B$34,0),MATCH($B29,'Input-Func_Class'!$B$31:$O$31,0))</f>
        <v>0</v>
      </c>
      <c r="D31" s="12">
        <f ca="1">SUM(G31:M31)</f>
        <v>0</v>
      </c>
      <c r="E31" s="143">
        <f t="shared" ca="1" si="0"/>
        <v>0</v>
      </c>
      <c r="F31" s="143"/>
      <c r="G31" s="12">
        <f ca="1">SUM(IFERROR(INDIRECT("'"&amp;$C31&amp;"'!"&amp;ADDRESS(MATCH($B$57,'Input-Accounts'!$B:$B,0),COLUMN())),0))</f>
        <v>0</v>
      </c>
      <c r="H31" s="12">
        <f ca="1">SUM(IFERROR(INDIRECT("'"&amp;$C31&amp;"'!"&amp;ADDRESS(MATCH($B$57,'Input-Accounts'!$B:$B,0),COLUMN())),0))</f>
        <v>0</v>
      </c>
      <c r="I31" s="12">
        <f ca="1">SUM(IFERROR(INDIRECT("'"&amp;$C31&amp;"'!"&amp;ADDRESS(MATCH($B$57,'Input-Accounts'!$B:$B,0),COLUMN())),0))</f>
        <v>0</v>
      </c>
      <c r="J31" s="12">
        <f ca="1">SUM(IFERROR(INDIRECT("'"&amp;$C31&amp;"'!"&amp;ADDRESS(MATCH($B$57,'Input-Accounts'!$B:$B,0),COLUMN())),0))</f>
        <v>0</v>
      </c>
      <c r="K31" s="12">
        <f ca="1">SUM(IFERROR(INDIRECT("'"&amp;$C31&amp;"'!"&amp;ADDRESS(MATCH($B$57,'Input-Accounts'!$B:$B,0),COLUMN())),0))</f>
        <v>0</v>
      </c>
      <c r="L31" s="12">
        <f ca="1">SUM(IFERROR(INDIRECT("'"&amp;$C31&amp;"'!"&amp;ADDRESS(MATCH($B$57,'Input-Accounts'!$B:$B,0),COLUMN())),0))</f>
        <v>0</v>
      </c>
      <c r="M31" s="12">
        <f ca="1">SUM(IFERROR(INDIRECT("'"&amp;$C31&amp;"'!"&amp;ADDRESS(MATCH($B$57,'Input-Accounts'!$B:$B,0),COLUMN())),0))</f>
        <v>0</v>
      </c>
    </row>
    <row r="32" spans="1:13">
      <c r="A32" s="113">
        <f>IF(B32="","",MAX($A$7:A31)+1)</f>
        <v>20</v>
      </c>
      <c r="B32" s="174" t="str">
        <f>$B$14</f>
        <v>Customer</v>
      </c>
      <c r="C32" s="174">
        <f>INDEX('Input-Func_Class'!$B$31:$O$34,MATCH($B32,'Input-Func_Class'!$B$31:$B$34,0),MATCH($B29,'Input-Func_Class'!$B$31:$O$31,0))</f>
        <v>0</v>
      </c>
      <c r="D32" s="12">
        <f ca="1">SUM(G32:M32)</f>
        <v>0</v>
      </c>
      <c r="E32" s="143">
        <f t="shared" ca="1" si="0"/>
        <v>0</v>
      </c>
      <c r="F32" s="143"/>
      <c r="G32" s="12">
        <f ca="1">SUM(IFERROR(INDIRECT("'"&amp;$C32&amp;"'!"&amp;ADDRESS(MATCH($B$57,'Input-Accounts'!$B:$B,0),COLUMN())),0))</f>
        <v>0</v>
      </c>
      <c r="H32" s="12">
        <f ca="1">SUM(IFERROR(INDIRECT("'"&amp;$C32&amp;"'!"&amp;ADDRESS(MATCH($B$57,'Input-Accounts'!$B:$B,0),COLUMN())),0))</f>
        <v>0</v>
      </c>
      <c r="I32" s="12">
        <f ca="1">SUM(IFERROR(INDIRECT("'"&amp;$C32&amp;"'!"&amp;ADDRESS(MATCH($B$57,'Input-Accounts'!$B:$B,0),COLUMN())),0))</f>
        <v>0</v>
      </c>
      <c r="J32" s="12">
        <f ca="1">SUM(IFERROR(INDIRECT("'"&amp;$C32&amp;"'!"&amp;ADDRESS(MATCH($B$57,'Input-Accounts'!$B:$B,0),COLUMN())),0))</f>
        <v>0</v>
      </c>
      <c r="K32" s="12">
        <f ca="1">SUM(IFERROR(INDIRECT("'"&amp;$C32&amp;"'!"&amp;ADDRESS(MATCH($B$57,'Input-Accounts'!$B:$B,0),COLUMN())),0))</f>
        <v>0</v>
      </c>
      <c r="L32" s="12">
        <f ca="1">SUM(IFERROR(INDIRECT("'"&amp;$C32&amp;"'!"&amp;ADDRESS(MATCH($B$57,'Input-Accounts'!$B:$B,0),COLUMN())),0))</f>
        <v>0</v>
      </c>
      <c r="M32" s="12">
        <f ca="1">SUM(IFERROR(INDIRECT("'"&amp;$C32&amp;"'!"&amp;ADDRESS(MATCH($B$57,'Input-Accounts'!$B:$B,0),COLUMN())),0))</f>
        <v>0</v>
      </c>
    </row>
    <row r="33" spans="1:13">
      <c r="A33" s="113">
        <f>IF(B33="","",MAX($A$7:A32)+1)</f>
        <v>21</v>
      </c>
      <c r="B33" s="79" t="s">
        <v>475</v>
      </c>
      <c r="D33" s="175">
        <f ca="1">SUM(D30:D32)</f>
        <v>0</v>
      </c>
      <c r="E33" s="143">
        <f t="shared" ca="1" si="0"/>
        <v>0</v>
      </c>
      <c r="F33" s="143"/>
      <c r="G33" s="175">
        <f t="shared" ref="G33:M33" ca="1" si="4">SUM(G30:G32)</f>
        <v>0</v>
      </c>
      <c r="H33" s="175">
        <f t="shared" ca="1" si="4"/>
        <v>0</v>
      </c>
      <c r="I33" s="175">
        <f t="shared" ca="1" si="4"/>
        <v>0</v>
      </c>
      <c r="J33" s="175">
        <f t="shared" ca="1" si="4"/>
        <v>0</v>
      </c>
      <c r="K33" s="175">
        <f t="shared" ca="1" si="4"/>
        <v>0</v>
      </c>
      <c r="L33" s="175">
        <f t="shared" ca="1" si="4"/>
        <v>0</v>
      </c>
      <c r="M33" s="175">
        <f t="shared" ca="1" si="4"/>
        <v>0</v>
      </c>
    </row>
    <row r="34" spans="1:13" outlineLevel="1">
      <c r="A34" s="113" t="str">
        <f>IF(B34="","",MAX($A$7:A33)+1)</f>
        <v/>
      </c>
      <c r="D34" s="34"/>
      <c r="E34" s="143" t="str">
        <f t="shared" si="0"/>
        <v/>
      </c>
      <c r="F34" s="143"/>
      <c r="G34" s="34"/>
      <c r="H34" s="34"/>
      <c r="I34" s="34"/>
      <c r="J34" s="34"/>
      <c r="K34" s="34"/>
      <c r="L34" s="34"/>
      <c r="M34" s="34"/>
    </row>
    <row r="35" spans="1:13" outlineLevel="1">
      <c r="A35" s="113">
        <f>IF(B35="","",MAX($A$7:A34)+1)</f>
        <v>22</v>
      </c>
      <c r="B35" s="80" t="str">
        <f>'General Inputs'!$H$14</f>
        <v>Function 5</v>
      </c>
      <c r="C35" s="80"/>
      <c r="E35" s="143" t="str">
        <f t="shared" ref="E35:E40" si="5">IF(D35="","",IF(D35=0,0,IF(ABS(D35-SUM($G35:$M35))&lt;Check_Limit,0,1)))</f>
        <v/>
      </c>
      <c r="F35" s="143"/>
    </row>
    <row r="36" spans="1:13" outlineLevel="1">
      <c r="A36" s="113">
        <f>IF(B36="","",MAX($A$7:A35)+1)</f>
        <v>23</v>
      </c>
      <c r="B36" s="174" t="str">
        <f>$B$12</f>
        <v>Demand</v>
      </c>
      <c r="C36" s="174">
        <f>INDEX('Input-Func_Class'!$B$31:$O$34,MATCH($B36,'Input-Func_Class'!$B$31:$B$34,0),MATCH($B35,'Input-Func_Class'!$B$31:$O$31,0))</f>
        <v>0</v>
      </c>
      <c r="D36" s="12">
        <f ca="1">SUM(G36:M36)</f>
        <v>0</v>
      </c>
      <c r="E36" s="143">
        <f t="shared" ca="1" si="5"/>
        <v>0</v>
      </c>
      <c r="F36" s="143"/>
      <c r="G36" s="12">
        <f ca="1">SUM(IFERROR(INDIRECT("'"&amp;$C36&amp;"'!"&amp;ADDRESS(MATCH($B$57,'Input-Accounts'!$B:$B,0),COLUMN())),0))</f>
        <v>0</v>
      </c>
      <c r="H36" s="12">
        <f ca="1">SUM(IFERROR(INDIRECT("'"&amp;$C36&amp;"'!"&amp;ADDRESS(MATCH($B$57,'Input-Accounts'!$B:$B,0),COLUMN())),0))</f>
        <v>0</v>
      </c>
      <c r="I36" s="12">
        <f ca="1">SUM(IFERROR(INDIRECT("'"&amp;$C36&amp;"'!"&amp;ADDRESS(MATCH($B$57,'Input-Accounts'!$B:$B,0),COLUMN())),0))</f>
        <v>0</v>
      </c>
      <c r="J36" s="12">
        <f ca="1">SUM(IFERROR(INDIRECT("'"&amp;$C36&amp;"'!"&amp;ADDRESS(MATCH($B$57,'Input-Accounts'!$B:$B,0),COLUMN())),0))</f>
        <v>0</v>
      </c>
      <c r="K36" s="12">
        <f ca="1">SUM(IFERROR(INDIRECT("'"&amp;$C36&amp;"'!"&amp;ADDRESS(MATCH($B$57,'Input-Accounts'!$B:$B,0),COLUMN())),0))</f>
        <v>0</v>
      </c>
      <c r="L36" s="12">
        <f ca="1">SUM(IFERROR(INDIRECT("'"&amp;$C36&amp;"'!"&amp;ADDRESS(MATCH($B$57,'Input-Accounts'!$B:$B,0),COLUMN())),0))</f>
        <v>0</v>
      </c>
      <c r="M36" s="12">
        <f ca="1">SUM(IFERROR(INDIRECT("'"&amp;$C36&amp;"'!"&amp;ADDRESS(MATCH($B$57,'Input-Accounts'!$B:$B,0),COLUMN())),0))</f>
        <v>0</v>
      </c>
    </row>
    <row r="37" spans="1:13" outlineLevel="1">
      <c r="A37" s="113">
        <f>IF(B37="","",MAX($A$7:A36)+1)</f>
        <v>24</v>
      </c>
      <c r="B37" s="174" t="str">
        <f>$B$13</f>
        <v>Commodity</v>
      </c>
      <c r="C37" s="174">
        <f>INDEX('Input-Func_Class'!$B$31:$O$34,MATCH($B37,'Input-Func_Class'!$B$31:$B$34,0),MATCH($B35,'Input-Func_Class'!$B$31:$O$31,0))</f>
        <v>0</v>
      </c>
      <c r="D37" s="12">
        <f ca="1">SUM(G37:M37)</f>
        <v>0</v>
      </c>
      <c r="E37" s="143">
        <f t="shared" ca="1" si="5"/>
        <v>0</v>
      </c>
      <c r="F37" s="143"/>
      <c r="G37" s="12">
        <f ca="1">SUM(IFERROR(INDIRECT("'"&amp;$C37&amp;"'!"&amp;ADDRESS(MATCH($B$57,'Input-Accounts'!$B:$B,0),COLUMN())),0))</f>
        <v>0</v>
      </c>
      <c r="H37" s="12">
        <f ca="1">SUM(IFERROR(INDIRECT("'"&amp;$C37&amp;"'!"&amp;ADDRESS(MATCH($B$57,'Input-Accounts'!$B:$B,0),COLUMN())),0))</f>
        <v>0</v>
      </c>
      <c r="I37" s="12">
        <f ca="1">SUM(IFERROR(INDIRECT("'"&amp;$C37&amp;"'!"&amp;ADDRESS(MATCH($B$57,'Input-Accounts'!$B:$B,0),COLUMN())),0))</f>
        <v>0</v>
      </c>
      <c r="J37" s="12">
        <f ca="1">SUM(IFERROR(INDIRECT("'"&amp;$C37&amp;"'!"&amp;ADDRESS(MATCH($B$57,'Input-Accounts'!$B:$B,0),COLUMN())),0))</f>
        <v>0</v>
      </c>
      <c r="K37" s="12">
        <f ca="1">SUM(IFERROR(INDIRECT("'"&amp;$C37&amp;"'!"&amp;ADDRESS(MATCH($B$57,'Input-Accounts'!$B:$B,0),COLUMN())),0))</f>
        <v>0</v>
      </c>
      <c r="L37" s="12">
        <f ca="1">SUM(IFERROR(INDIRECT("'"&amp;$C37&amp;"'!"&amp;ADDRESS(MATCH($B$57,'Input-Accounts'!$B:$B,0),COLUMN())),0))</f>
        <v>0</v>
      </c>
      <c r="M37" s="12">
        <f ca="1">SUM(IFERROR(INDIRECT("'"&amp;$C37&amp;"'!"&amp;ADDRESS(MATCH($B$57,'Input-Accounts'!$B:$B,0),COLUMN())),0))</f>
        <v>0</v>
      </c>
    </row>
    <row r="38" spans="1:13" outlineLevel="1">
      <c r="A38" s="113">
        <f>IF(B38="","",MAX($A$7:A37)+1)</f>
        <v>25</v>
      </c>
      <c r="B38" s="174" t="str">
        <f>$B$14</f>
        <v>Customer</v>
      </c>
      <c r="C38" s="174">
        <f>INDEX('Input-Func_Class'!$B$31:$O$34,MATCH($B38,'Input-Func_Class'!$B$31:$B$34,0),MATCH($B35,'Input-Func_Class'!$B$31:$O$31,0))</f>
        <v>0</v>
      </c>
      <c r="D38" s="12">
        <f ca="1">SUM(G38:M38)</f>
        <v>0</v>
      </c>
      <c r="E38" s="143">
        <f t="shared" ca="1" si="5"/>
        <v>0</v>
      </c>
      <c r="F38" s="143"/>
      <c r="G38" s="12">
        <f ca="1">SUM(IFERROR(INDIRECT("'"&amp;$C38&amp;"'!"&amp;ADDRESS(MATCH($B$57,'Input-Accounts'!$B:$B,0),COLUMN())),0))</f>
        <v>0</v>
      </c>
      <c r="H38" s="12">
        <f ca="1">SUM(IFERROR(INDIRECT("'"&amp;$C38&amp;"'!"&amp;ADDRESS(MATCH($B$57,'Input-Accounts'!$B:$B,0),COLUMN())),0))</f>
        <v>0</v>
      </c>
      <c r="I38" s="12">
        <f ca="1">SUM(IFERROR(INDIRECT("'"&amp;$C38&amp;"'!"&amp;ADDRESS(MATCH($B$57,'Input-Accounts'!$B:$B,0),COLUMN())),0))</f>
        <v>0</v>
      </c>
      <c r="J38" s="12">
        <f ca="1">SUM(IFERROR(INDIRECT("'"&amp;$C38&amp;"'!"&amp;ADDRESS(MATCH($B$57,'Input-Accounts'!$B:$B,0),COLUMN())),0))</f>
        <v>0</v>
      </c>
      <c r="K38" s="12">
        <f ca="1">SUM(IFERROR(INDIRECT("'"&amp;$C38&amp;"'!"&amp;ADDRESS(MATCH($B$57,'Input-Accounts'!$B:$B,0),COLUMN())),0))</f>
        <v>0</v>
      </c>
      <c r="L38" s="12">
        <f ca="1">SUM(IFERROR(INDIRECT("'"&amp;$C38&amp;"'!"&amp;ADDRESS(MATCH($B$57,'Input-Accounts'!$B:$B,0),COLUMN())),0))</f>
        <v>0</v>
      </c>
      <c r="M38" s="12">
        <f ca="1">SUM(IFERROR(INDIRECT("'"&amp;$C38&amp;"'!"&amp;ADDRESS(MATCH($B$57,'Input-Accounts'!$B:$B,0),COLUMN())),0))</f>
        <v>0</v>
      </c>
    </row>
    <row r="39" spans="1:13" outlineLevel="1">
      <c r="A39" s="113">
        <f>IF(B39="","",MAX($A$7:A38)+1)</f>
        <v>26</v>
      </c>
      <c r="B39" s="79" t="s">
        <v>475</v>
      </c>
      <c r="D39" s="175">
        <f ca="1">SUM(D36:D38)</f>
        <v>0</v>
      </c>
      <c r="E39" s="143">
        <f t="shared" ca="1" si="5"/>
        <v>0</v>
      </c>
      <c r="F39" s="143"/>
      <c r="G39" s="175">
        <f t="shared" ref="G39:M39" ca="1" si="6">SUM(G36:G38)</f>
        <v>0</v>
      </c>
      <c r="H39" s="175">
        <f t="shared" ca="1" si="6"/>
        <v>0</v>
      </c>
      <c r="I39" s="175">
        <f t="shared" ca="1" si="6"/>
        <v>0</v>
      </c>
      <c r="J39" s="175">
        <f t="shared" ca="1" si="6"/>
        <v>0</v>
      </c>
      <c r="K39" s="175">
        <f t="shared" ca="1" si="6"/>
        <v>0</v>
      </c>
      <c r="L39" s="175">
        <f t="shared" ca="1" si="6"/>
        <v>0</v>
      </c>
      <c r="M39" s="175">
        <f t="shared" ca="1" si="6"/>
        <v>0</v>
      </c>
    </row>
    <row r="40" spans="1:13" outlineLevel="1">
      <c r="A40" s="113" t="str">
        <f>IF(B40="","",MAX($A$7:A39)+1)</f>
        <v/>
      </c>
      <c r="D40" s="34"/>
      <c r="E40" s="143" t="str">
        <f t="shared" si="5"/>
        <v/>
      </c>
      <c r="F40" s="143"/>
      <c r="G40" s="34"/>
      <c r="H40" s="34"/>
      <c r="I40" s="34"/>
      <c r="J40" s="34"/>
      <c r="K40" s="34"/>
      <c r="L40" s="34"/>
      <c r="M40" s="34"/>
    </row>
    <row r="41" spans="1:13" outlineLevel="1">
      <c r="A41" s="113">
        <f>IF(B41="","",MAX($A$7:A40)+1)</f>
        <v>27</v>
      </c>
      <c r="B41" s="80" t="str">
        <f>'General Inputs'!$I$14</f>
        <v>Function 6</v>
      </c>
      <c r="C41" s="80"/>
      <c r="E41" s="143" t="str">
        <f t="shared" ref="E41:E46" si="7">IF(D41="","",IF(D41=0,0,IF(ABS(D41-SUM($G41:$M41))&lt;Check_Limit,0,1)))</f>
        <v/>
      </c>
      <c r="F41" s="143"/>
    </row>
    <row r="42" spans="1:13" outlineLevel="1">
      <c r="A42" s="113">
        <f>IF(B42="","",MAX($A$7:A41)+1)</f>
        <v>28</v>
      </c>
      <c r="B42" s="174" t="str">
        <f>$B$12</f>
        <v>Demand</v>
      </c>
      <c r="C42" s="174">
        <f>INDEX('Input-Func_Class'!$B$31:$O$34,MATCH($B42,'Input-Func_Class'!$B$31:$B$34,0),MATCH($B41,'Input-Func_Class'!$B$31:$O$31,0))</f>
        <v>0</v>
      </c>
      <c r="D42" s="12">
        <f ca="1">SUM(G42:M42)</f>
        <v>0</v>
      </c>
      <c r="E42" s="143">
        <f t="shared" ca="1" si="7"/>
        <v>0</v>
      </c>
      <c r="F42" s="143"/>
      <c r="G42" s="12">
        <f ca="1">SUM(IFERROR(INDIRECT("'"&amp;$C42&amp;"'!"&amp;ADDRESS(MATCH($B$57,'Input-Accounts'!$B:$B,0),COLUMN())),0))</f>
        <v>0</v>
      </c>
      <c r="H42" s="12">
        <f ca="1">SUM(IFERROR(INDIRECT("'"&amp;$C42&amp;"'!"&amp;ADDRESS(MATCH($B$57,'Input-Accounts'!$B:$B,0),COLUMN())),0))</f>
        <v>0</v>
      </c>
      <c r="I42" s="12">
        <f ca="1">SUM(IFERROR(INDIRECT("'"&amp;$C42&amp;"'!"&amp;ADDRESS(MATCH($B$57,'Input-Accounts'!$B:$B,0),COLUMN())),0))</f>
        <v>0</v>
      </c>
      <c r="J42" s="12">
        <f ca="1">SUM(IFERROR(INDIRECT("'"&amp;$C42&amp;"'!"&amp;ADDRESS(MATCH($B$57,'Input-Accounts'!$B:$B,0),COLUMN())),0))</f>
        <v>0</v>
      </c>
      <c r="K42" s="12">
        <f ca="1">SUM(IFERROR(INDIRECT("'"&amp;$C42&amp;"'!"&amp;ADDRESS(MATCH($B$57,'Input-Accounts'!$B:$B,0),COLUMN())),0))</f>
        <v>0</v>
      </c>
      <c r="L42" s="12">
        <f ca="1">SUM(IFERROR(INDIRECT("'"&amp;$C42&amp;"'!"&amp;ADDRESS(MATCH($B$57,'Input-Accounts'!$B:$B,0),COLUMN())),0))</f>
        <v>0</v>
      </c>
      <c r="M42" s="12">
        <f ca="1">SUM(IFERROR(INDIRECT("'"&amp;$C42&amp;"'!"&amp;ADDRESS(MATCH($B$57,'Input-Accounts'!$B:$B,0),COLUMN())),0))</f>
        <v>0</v>
      </c>
    </row>
    <row r="43" spans="1:13" outlineLevel="1">
      <c r="A43" s="113">
        <f>IF(B43="","",MAX($A$7:A42)+1)</f>
        <v>29</v>
      </c>
      <c r="B43" s="174" t="str">
        <f>$B$13</f>
        <v>Commodity</v>
      </c>
      <c r="C43" s="174">
        <f>INDEX('Input-Func_Class'!$B$31:$O$34,MATCH($B43,'Input-Func_Class'!$B$31:$B$34,0),MATCH($B41,'Input-Func_Class'!$B$31:$O$31,0))</f>
        <v>0</v>
      </c>
      <c r="D43" s="12">
        <f ca="1">SUM(G43:M43)</f>
        <v>0</v>
      </c>
      <c r="E43" s="143">
        <f t="shared" ca="1" si="7"/>
        <v>0</v>
      </c>
      <c r="F43" s="143"/>
      <c r="G43" s="12">
        <f ca="1">SUM(IFERROR(INDIRECT("'"&amp;$C43&amp;"'!"&amp;ADDRESS(MATCH($B$57,'Input-Accounts'!$B:$B,0),COLUMN())),0))</f>
        <v>0</v>
      </c>
      <c r="H43" s="12">
        <f ca="1">SUM(IFERROR(INDIRECT("'"&amp;$C43&amp;"'!"&amp;ADDRESS(MATCH($B$57,'Input-Accounts'!$B:$B,0),COLUMN())),0))</f>
        <v>0</v>
      </c>
      <c r="I43" s="12">
        <f ca="1">SUM(IFERROR(INDIRECT("'"&amp;$C43&amp;"'!"&amp;ADDRESS(MATCH($B$57,'Input-Accounts'!$B:$B,0),COLUMN())),0))</f>
        <v>0</v>
      </c>
      <c r="J43" s="12">
        <f ca="1">SUM(IFERROR(INDIRECT("'"&amp;$C43&amp;"'!"&amp;ADDRESS(MATCH($B$57,'Input-Accounts'!$B:$B,0),COLUMN())),0))</f>
        <v>0</v>
      </c>
      <c r="K43" s="12">
        <f ca="1">SUM(IFERROR(INDIRECT("'"&amp;$C43&amp;"'!"&amp;ADDRESS(MATCH($B$57,'Input-Accounts'!$B:$B,0),COLUMN())),0))</f>
        <v>0</v>
      </c>
      <c r="L43" s="12">
        <f ca="1">SUM(IFERROR(INDIRECT("'"&amp;$C43&amp;"'!"&amp;ADDRESS(MATCH($B$57,'Input-Accounts'!$B:$B,0),COLUMN())),0))</f>
        <v>0</v>
      </c>
      <c r="M43" s="12">
        <f ca="1">SUM(IFERROR(INDIRECT("'"&amp;$C43&amp;"'!"&amp;ADDRESS(MATCH($B$57,'Input-Accounts'!$B:$B,0),COLUMN())),0))</f>
        <v>0</v>
      </c>
    </row>
    <row r="44" spans="1:13" outlineLevel="1">
      <c r="A44" s="113">
        <f>IF(B44="","",MAX($A$7:A43)+1)</f>
        <v>30</v>
      </c>
      <c r="B44" s="174" t="str">
        <f>$B$14</f>
        <v>Customer</v>
      </c>
      <c r="C44" s="174">
        <f>INDEX('Input-Func_Class'!$B$31:$O$34,MATCH($B44,'Input-Func_Class'!$B$31:$B$34,0),MATCH($B41,'Input-Func_Class'!$B$31:$O$31,0))</f>
        <v>0</v>
      </c>
      <c r="D44" s="12">
        <f ca="1">SUM(G44:M44)</f>
        <v>0</v>
      </c>
      <c r="E44" s="143">
        <f t="shared" ca="1" si="7"/>
        <v>0</v>
      </c>
      <c r="F44" s="143"/>
      <c r="G44" s="12">
        <f ca="1">SUM(IFERROR(INDIRECT("'"&amp;$C44&amp;"'!"&amp;ADDRESS(MATCH($B$57,'Input-Accounts'!$B:$B,0),COLUMN())),0))</f>
        <v>0</v>
      </c>
      <c r="H44" s="12">
        <f ca="1">SUM(IFERROR(INDIRECT("'"&amp;$C44&amp;"'!"&amp;ADDRESS(MATCH($B$57,'Input-Accounts'!$B:$B,0),COLUMN())),0))</f>
        <v>0</v>
      </c>
      <c r="I44" s="12">
        <f ca="1">SUM(IFERROR(INDIRECT("'"&amp;$C44&amp;"'!"&amp;ADDRESS(MATCH($B$57,'Input-Accounts'!$B:$B,0),COLUMN())),0))</f>
        <v>0</v>
      </c>
      <c r="J44" s="12">
        <f ca="1">SUM(IFERROR(INDIRECT("'"&amp;$C44&amp;"'!"&amp;ADDRESS(MATCH($B$57,'Input-Accounts'!$B:$B,0),COLUMN())),0))</f>
        <v>0</v>
      </c>
      <c r="K44" s="12">
        <f ca="1">SUM(IFERROR(INDIRECT("'"&amp;$C44&amp;"'!"&amp;ADDRESS(MATCH($B$57,'Input-Accounts'!$B:$B,0),COLUMN())),0))</f>
        <v>0</v>
      </c>
      <c r="L44" s="12">
        <f ca="1">SUM(IFERROR(INDIRECT("'"&amp;$C44&amp;"'!"&amp;ADDRESS(MATCH($B$57,'Input-Accounts'!$B:$B,0),COLUMN())),0))</f>
        <v>0</v>
      </c>
      <c r="M44" s="12">
        <f ca="1">SUM(IFERROR(INDIRECT("'"&amp;$C44&amp;"'!"&amp;ADDRESS(MATCH($B$57,'Input-Accounts'!$B:$B,0),COLUMN())),0))</f>
        <v>0</v>
      </c>
    </row>
    <row r="45" spans="1:13" outlineLevel="1">
      <c r="A45" s="113">
        <f>IF(B45="","",MAX($A$7:A44)+1)</f>
        <v>31</v>
      </c>
      <c r="B45" s="79" t="s">
        <v>475</v>
      </c>
      <c r="D45" s="175">
        <f ca="1">SUM(D42:D44)</f>
        <v>0</v>
      </c>
      <c r="E45" s="143">
        <f t="shared" ca="1" si="7"/>
        <v>0</v>
      </c>
      <c r="F45" s="143"/>
      <c r="G45" s="175">
        <f t="shared" ref="G45:M45" ca="1" si="8">SUM(G42:G44)</f>
        <v>0</v>
      </c>
      <c r="H45" s="175">
        <f t="shared" ca="1" si="8"/>
        <v>0</v>
      </c>
      <c r="I45" s="175">
        <f t="shared" ca="1" si="8"/>
        <v>0</v>
      </c>
      <c r="J45" s="175">
        <f t="shared" ca="1" si="8"/>
        <v>0</v>
      </c>
      <c r="K45" s="175">
        <f t="shared" ca="1" si="8"/>
        <v>0</v>
      </c>
      <c r="L45" s="175">
        <f t="shared" ca="1" si="8"/>
        <v>0</v>
      </c>
      <c r="M45" s="175">
        <f t="shared" ca="1" si="8"/>
        <v>0</v>
      </c>
    </row>
    <row r="46" spans="1:13" outlineLevel="1">
      <c r="A46" s="113" t="str">
        <f>IF(B46="","",MAX($A$7:A45)+1)</f>
        <v/>
      </c>
      <c r="D46" s="34"/>
      <c r="E46" s="143" t="str">
        <f t="shared" si="7"/>
        <v/>
      </c>
      <c r="F46" s="143"/>
      <c r="G46" s="34"/>
      <c r="H46" s="34"/>
      <c r="I46" s="34"/>
      <c r="J46" s="34"/>
      <c r="K46" s="34"/>
      <c r="L46" s="34"/>
      <c r="M46" s="34"/>
    </row>
    <row r="47" spans="1:13" outlineLevel="1">
      <c r="A47" s="113">
        <f>IF(B47="","",MAX($A$7:A46)+1)</f>
        <v>32</v>
      </c>
      <c r="B47" s="80" t="str">
        <f>'General Inputs'!$J$14</f>
        <v>Function 7</v>
      </c>
      <c r="C47" s="80"/>
      <c r="E47" s="143" t="str">
        <f t="shared" ref="E47:E52" si="9">IF(D47="","",IF(D47=0,0,IF(ABS(D47-SUM($G47:$M47))&lt;Check_Limit,0,1)))</f>
        <v/>
      </c>
      <c r="F47" s="143"/>
    </row>
    <row r="48" spans="1:13" outlineLevel="1">
      <c r="A48" s="113">
        <f>IF(B48="","",MAX($A$7:A47)+1)</f>
        <v>33</v>
      </c>
      <c r="B48" s="174" t="str">
        <f>$B$12</f>
        <v>Demand</v>
      </c>
      <c r="C48" s="174">
        <f>INDEX('Input-Func_Class'!$B$31:$O$34,MATCH($B48,'Input-Func_Class'!$B$31:$B$34,0),MATCH($B47,'Input-Func_Class'!$B$31:$O$31,0))</f>
        <v>0</v>
      </c>
      <c r="D48" s="12">
        <f ca="1">SUM(G48:M48)</f>
        <v>0</v>
      </c>
      <c r="E48" s="143">
        <f t="shared" ca="1" si="9"/>
        <v>0</v>
      </c>
      <c r="F48" s="143"/>
      <c r="G48" s="12">
        <f ca="1">SUM(IFERROR(INDIRECT("'"&amp;$C48&amp;"'!"&amp;ADDRESS(MATCH($B$57,'Input-Accounts'!$B:$B,0),COLUMN())),0))</f>
        <v>0</v>
      </c>
      <c r="H48" s="12">
        <f ca="1">SUM(IFERROR(INDIRECT("'"&amp;$C48&amp;"'!"&amp;ADDRESS(MATCH($B$57,'Input-Accounts'!$B:$B,0),COLUMN())),0))</f>
        <v>0</v>
      </c>
      <c r="I48" s="12">
        <f ca="1">SUM(IFERROR(INDIRECT("'"&amp;$C48&amp;"'!"&amp;ADDRESS(MATCH($B$57,'Input-Accounts'!$B:$B,0),COLUMN())),0))</f>
        <v>0</v>
      </c>
      <c r="J48" s="12">
        <f ca="1">SUM(IFERROR(INDIRECT("'"&amp;$C48&amp;"'!"&amp;ADDRESS(MATCH($B$57,'Input-Accounts'!$B:$B,0),COLUMN())),0))</f>
        <v>0</v>
      </c>
      <c r="K48" s="12">
        <f ca="1">SUM(IFERROR(INDIRECT("'"&amp;$C48&amp;"'!"&amp;ADDRESS(MATCH($B$57,'Input-Accounts'!$B:$B,0),COLUMN())),0))</f>
        <v>0</v>
      </c>
      <c r="L48" s="12">
        <f ca="1">SUM(IFERROR(INDIRECT("'"&amp;$C48&amp;"'!"&amp;ADDRESS(MATCH($B$57,'Input-Accounts'!$B:$B,0),COLUMN())),0))</f>
        <v>0</v>
      </c>
      <c r="M48" s="12">
        <f ca="1">SUM(IFERROR(INDIRECT("'"&amp;$C48&amp;"'!"&amp;ADDRESS(MATCH($B$57,'Input-Accounts'!$B:$B,0),COLUMN())),0))</f>
        <v>0</v>
      </c>
    </row>
    <row r="49" spans="1:13" outlineLevel="1">
      <c r="A49" s="113">
        <f>IF(B49="","",MAX($A$7:A48)+1)</f>
        <v>34</v>
      </c>
      <c r="B49" s="174" t="str">
        <f>$B$13</f>
        <v>Commodity</v>
      </c>
      <c r="C49" s="174">
        <f>INDEX('Input-Func_Class'!$B$31:$O$34,MATCH($B49,'Input-Func_Class'!$B$31:$B$34,0),MATCH($B47,'Input-Func_Class'!$B$31:$O$31,0))</f>
        <v>0</v>
      </c>
      <c r="D49" s="12">
        <f ca="1">SUM(G49:M49)</f>
        <v>0</v>
      </c>
      <c r="E49" s="143">
        <f t="shared" ca="1" si="9"/>
        <v>0</v>
      </c>
      <c r="F49" s="143"/>
      <c r="G49" s="12">
        <f ca="1">SUM(IFERROR(INDIRECT("'"&amp;$C49&amp;"'!"&amp;ADDRESS(MATCH($B$57,'Input-Accounts'!$B:$B,0),COLUMN())),0))</f>
        <v>0</v>
      </c>
      <c r="H49" s="12">
        <f ca="1">SUM(IFERROR(INDIRECT("'"&amp;$C49&amp;"'!"&amp;ADDRESS(MATCH($B$57,'Input-Accounts'!$B:$B,0),COLUMN())),0))</f>
        <v>0</v>
      </c>
      <c r="I49" s="12">
        <f ca="1">SUM(IFERROR(INDIRECT("'"&amp;$C49&amp;"'!"&amp;ADDRESS(MATCH($B$57,'Input-Accounts'!$B:$B,0),COLUMN())),0))</f>
        <v>0</v>
      </c>
      <c r="J49" s="12">
        <f ca="1">SUM(IFERROR(INDIRECT("'"&amp;$C49&amp;"'!"&amp;ADDRESS(MATCH($B$57,'Input-Accounts'!$B:$B,0),COLUMN())),0))</f>
        <v>0</v>
      </c>
      <c r="K49" s="12">
        <f ca="1">SUM(IFERROR(INDIRECT("'"&amp;$C49&amp;"'!"&amp;ADDRESS(MATCH($B$57,'Input-Accounts'!$B:$B,0),COLUMN())),0))</f>
        <v>0</v>
      </c>
      <c r="L49" s="12">
        <f ca="1">SUM(IFERROR(INDIRECT("'"&amp;$C49&amp;"'!"&amp;ADDRESS(MATCH($B$57,'Input-Accounts'!$B:$B,0),COLUMN())),0))</f>
        <v>0</v>
      </c>
      <c r="M49" s="12">
        <f ca="1">SUM(IFERROR(INDIRECT("'"&amp;$C49&amp;"'!"&amp;ADDRESS(MATCH($B$57,'Input-Accounts'!$B:$B,0),COLUMN())),0))</f>
        <v>0</v>
      </c>
    </row>
    <row r="50" spans="1:13" outlineLevel="1">
      <c r="A50" s="113">
        <f>IF(B50="","",MAX($A$7:A49)+1)</f>
        <v>35</v>
      </c>
      <c r="B50" s="174" t="str">
        <f>$B$14</f>
        <v>Customer</v>
      </c>
      <c r="C50" s="174">
        <f>INDEX('Input-Func_Class'!$B$31:$O$34,MATCH($B50,'Input-Func_Class'!$B$31:$B$34,0),MATCH($B47,'Input-Func_Class'!$B$31:$O$31,0))</f>
        <v>0</v>
      </c>
      <c r="D50" s="12">
        <f ca="1">SUM(G50:M50)</f>
        <v>0</v>
      </c>
      <c r="E50" s="143">
        <f t="shared" ca="1" si="9"/>
        <v>0</v>
      </c>
      <c r="F50" s="143"/>
      <c r="G50" s="12">
        <f ca="1">SUM(IFERROR(INDIRECT("'"&amp;$C50&amp;"'!"&amp;ADDRESS(MATCH($B$57,'Input-Accounts'!$B:$B,0),COLUMN())),0))</f>
        <v>0</v>
      </c>
      <c r="H50" s="12">
        <f ca="1">SUM(IFERROR(INDIRECT("'"&amp;$C50&amp;"'!"&amp;ADDRESS(MATCH($B$57,'Input-Accounts'!$B:$B,0),COLUMN())),0))</f>
        <v>0</v>
      </c>
      <c r="I50" s="12">
        <f ca="1">SUM(IFERROR(INDIRECT("'"&amp;$C50&amp;"'!"&amp;ADDRESS(MATCH($B$57,'Input-Accounts'!$B:$B,0),COLUMN())),0))</f>
        <v>0</v>
      </c>
      <c r="J50" s="12">
        <f ca="1">SUM(IFERROR(INDIRECT("'"&amp;$C50&amp;"'!"&amp;ADDRESS(MATCH($B$57,'Input-Accounts'!$B:$B,0),COLUMN())),0))</f>
        <v>0</v>
      </c>
      <c r="K50" s="12">
        <f ca="1">SUM(IFERROR(INDIRECT("'"&amp;$C50&amp;"'!"&amp;ADDRESS(MATCH($B$57,'Input-Accounts'!$B:$B,0),COLUMN())),0))</f>
        <v>0</v>
      </c>
      <c r="L50" s="12">
        <f ca="1">SUM(IFERROR(INDIRECT("'"&amp;$C50&amp;"'!"&amp;ADDRESS(MATCH($B$57,'Input-Accounts'!$B:$B,0),COLUMN())),0))</f>
        <v>0</v>
      </c>
      <c r="M50" s="12">
        <f ca="1">SUM(IFERROR(INDIRECT("'"&amp;$C50&amp;"'!"&amp;ADDRESS(MATCH($B$57,'Input-Accounts'!$B:$B,0),COLUMN())),0))</f>
        <v>0</v>
      </c>
    </row>
    <row r="51" spans="1:13" outlineLevel="1">
      <c r="A51" s="113">
        <f>IF(B51="","",MAX($A$7:A50)+1)</f>
        <v>36</v>
      </c>
      <c r="B51" s="79" t="s">
        <v>475</v>
      </c>
      <c r="D51" s="175">
        <f ca="1">SUM(D48:D50)</f>
        <v>0</v>
      </c>
      <c r="E51" s="143">
        <f t="shared" ca="1" si="9"/>
        <v>0</v>
      </c>
      <c r="F51" s="143"/>
      <c r="G51" s="175">
        <f t="shared" ref="G51:M51" ca="1" si="10">SUM(G48:G50)</f>
        <v>0</v>
      </c>
      <c r="H51" s="175">
        <f t="shared" ca="1" si="10"/>
        <v>0</v>
      </c>
      <c r="I51" s="175">
        <f t="shared" ca="1" si="10"/>
        <v>0</v>
      </c>
      <c r="J51" s="175">
        <f t="shared" ca="1" si="10"/>
        <v>0</v>
      </c>
      <c r="K51" s="175">
        <f t="shared" ca="1" si="10"/>
        <v>0</v>
      </c>
      <c r="L51" s="175">
        <f t="shared" ca="1" si="10"/>
        <v>0</v>
      </c>
      <c r="M51" s="175">
        <f t="shared" ca="1" si="10"/>
        <v>0</v>
      </c>
    </row>
    <row r="52" spans="1:13">
      <c r="A52" s="113" t="str">
        <f>IF(B52="","",MAX($A$7:A51)+1)</f>
        <v/>
      </c>
      <c r="D52" s="34"/>
      <c r="E52" s="143" t="str">
        <f t="shared" si="9"/>
        <v/>
      </c>
      <c r="F52" s="143"/>
      <c r="G52" s="34"/>
      <c r="H52" s="34"/>
      <c r="I52" s="34"/>
      <c r="J52" s="34"/>
      <c r="K52" s="34"/>
      <c r="L52" s="34"/>
      <c r="M52" s="34"/>
    </row>
    <row r="53" spans="1:13">
      <c r="A53" s="113">
        <f>IF(B53="","",MAX($A$7:A52)+1)</f>
        <v>37</v>
      </c>
      <c r="B53" s="80" t="s">
        <v>127</v>
      </c>
      <c r="C53" s="80"/>
      <c r="E53" s="143" t="str">
        <f t="shared" si="0"/>
        <v/>
      </c>
      <c r="F53" s="143"/>
    </row>
    <row r="54" spans="1:13">
      <c r="A54" s="113">
        <f>IF(B54="","",MAX($A$7:A53)+1)</f>
        <v>38</v>
      </c>
      <c r="B54" s="174" t="str">
        <f>$B$12</f>
        <v>Demand</v>
      </c>
      <c r="C54" s="80"/>
      <c r="D54" s="12">
        <f ca="1">SUM(G54:M54)</f>
        <v>452694614.07268435</v>
      </c>
      <c r="E54" s="143">
        <f t="shared" ca="1" si="0"/>
        <v>0</v>
      </c>
      <c r="F54" s="143"/>
      <c r="G54" s="12">
        <f t="shared" ref="G54:M56" ca="1" si="11">SUMIFS(G$12:G$51,$B$12:$B$51,$B54)</f>
        <v>143421262.65637454</v>
      </c>
      <c r="H54" s="12">
        <f t="shared" ca="1" si="11"/>
        <v>98854253.565259665</v>
      </c>
      <c r="I54" s="12">
        <f t="shared" ca="1" si="11"/>
        <v>11101667.352556646</v>
      </c>
      <c r="J54" s="12">
        <f t="shared" ca="1" si="11"/>
        <v>14184295.458247397</v>
      </c>
      <c r="K54" s="12">
        <f t="shared" ca="1" si="11"/>
        <v>810552.01436502929</v>
      </c>
      <c r="L54" s="12">
        <f t="shared" ca="1" si="11"/>
        <v>169291689.22680137</v>
      </c>
      <c r="M54" s="12">
        <f t="shared" ca="1" si="11"/>
        <v>15030893.799079712</v>
      </c>
    </row>
    <row r="55" spans="1:13">
      <c r="A55" s="113">
        <f>IF(B55="","",MAX($A$7:A54)+1)</f>
        <v>39</v>
      </c>
      <c r="B55" s="174" t="str">
        <f>$B$13</f>
        <v>Commodity</v>
      </c>
      <c r="C55" s="80"/>
      <c r="D55" s="12">
        <f ca="1">SUM(G55:M55)</f>
        <v>675143.09933819389</v>
      </c>
      <c r="E55" s="143">
        <f t="shared" ca="1" si="0"/>
        <v>0</v>
      </c>
      <c r="F55" s="143"/>
      <c r="G55" s="12">
        <f t="shared" ca="1" si="11"/>
        <v>67976.690003328491</v>
      </c>
      <c r="H55" s="12">
        <f t="shared" ca="1" si="11"/>
        <v>48100.159142989723</v>
      </c>
      <c r="I55" s="12">
        <f t="shared" ca="1" si="11"/>
        <v>6370.0745970270045</v>
      </c>
      <c r="J55" s="12">
        <f t="shared" ca="1" si="11"/>
        <v>8732.2835818079529</v>
      </c>
      <c r="K55" s="12">
        <f t="shared" ca="1" si="11"/>
        <v>1097.5597462568737</v>
      </c>
      <c r="L55" s="12">
        <f t="shared" ca="1" si="11"/>
        <v>447344.48835549213</v>
      </c>
      <c r="M55" s="12">
        <f t="shared" ca="1" si="11"/>
        <v>95521.84391129174</v>
      </c>
    </row>
    <row r="56" spans="1:13">
      <c r="A56" s="113">
        <f>IF(B56="","",MAX($A$7:A55)+1)</f>
        <v>40</v>
      </c>
      <c r="B56" s="174" t="str">
        <f>$B$14</f>
        <v>Customer</v>
      </c>
      <c r="C56" s="80"/>
      <c r="D56" s="12">
        <f ca="1">SUM(G56:M56)</f>
        <v>166494488.32218799</v>
      </c>
      <c r="E56" s="143">
        <f t="shared" ca="1" si="0"/>
        <v>0</v>
      </c>
      <c r="F56" s="143"/>
      <c r="G56" s="12">
        <f t="shared" ca="1" si="11"/>
        <v>123601105.00460036</v>
      </c>
      <c r="H56" s="12">
        <f t="shared" ca="1" si="11"/>
        <v>31576478.626765914</v>
      </c>
      <c r="I56" s="12">
        <f t="shared" ca="1" si="11"/>
        <v>2736208.9446418094</v>
      </c>
      <c r="J56" s="12">
        <f t="shared" ca="1" si="11"/>
        <v>1478900.6659388975</v>
      </c>
      <c r="K56" s="12">
        <f t="shared" ca="1" si="11"/>
        <v>143089.32401510573</v>
      </c>
      <c r="L56" s="12">
        <f t="shared" ca="1" si="11"/>
        <v>5334381.7264963873</v>
      </c>
      <c r="M56" s="12">
        <f t="shared" ca="1" si="11"/>
        <v>1624324.0297295095</v>
      </c>
    </row>
    <row r="57" spans="1:13">
      <c r="A57" s="113">
        <f>IF(B57="","",MAX($A$7:A56)+1)</f>
        <v>41</v>
      </c>
      <c r="B57" s="80" t="str">
        <f>'Input-Accounts'!B116</f>
        <v>TOTAL RATE BASE</v>
      </c>
      <c r="C57" s="80"/>
      <c r="D57" s="175">
        <f ca="1">SUM(D54:D56)</f>
        <v>619864245.49421048</v>
      </c>
      <c r="E57" s="143">
        <f t="shared" ca="1" si="0"/>
        <v>0</v>
      </c>
      <c r="F57" s="143"/>
      <c r="G57" s="175">
        <f ca="1">SUM(G54:G56)</f>
        <v>267090344.35097826</v>
      </c>
      <c r="H57" s="175">
        <f t="shared" ref="H57:M57" ca="1" si="12">SUM(H54:H56)</f>
        <v>130478832.35116857</v>
      </c>
      <c r="I57" s="175">
        <f t="shared" ca="1" si="12"/>
        <v>13844246.371795483</v>
      </c>
      <c r="J57" s="175">
        <f t="shared" ca="1" si="12"/>
        <v>15671928.407768102</v>
      </c>
      <c r="K57" s="175">
        <f t="shared" ca="1" si="12"/>
        <v>954738.89812639193</v>
      </c>
      <c r="L57" s="175">
        <f t="shared" ca="1" si="12"/>
        <v>175073415.44165325</v>
      </c>
      <c r="M57" s="175">
        <f t="shared" ca="1" si="12"/>
        <v>16750739.672720514</v>
      </c>
    </row>
    <row r="58" spans="1:13">
      <c r="A58" s="113" t="str">
        <f>IF(B58="","",MAX($A$7:A57)+1)</f>
        <v/>
      </c>
      <c r="B58" s="174"/>
      <c r="C58" s="80"/>
      <c r="D58" s="12"/>
      <c r="E58" s="143"/>
      <c r="F58" s="143"/>
      <c r="G58" s="12"/>
      <c r="H58" s="12"/>
      <c r="I58" s="12"/>
      <c r="J58" s="12"/>
      <c r="K58" s="12"/>
      <c r="L58" s="12"/>
      <c r="M58" s="12"/>
    </row>
    <row r="59" spans="1:13">
      <c r="A59" s="113">
        <f>IF(B59="","",MAX($A$7:A58)+1)</f>
        <v>42</v>
      </c>
      <c r="B59" s="80" t="s">
        <v>476</v>
      </c>
      <c r="C59" s="80"/>
      <c r="D59" s="12"/>
      <c r="E59" s="143"/>
      <c r="F59" s="143"/>
      <c r="G59" s="12"/>
      <c r="H59" s="12"/>
      <c r="I59" s="12"/>
      <c r="J59" s="12"/>
      <c r="K59" s="12"/>
      <c r="L59" s="12"/>
      <c r="M59" s="12"/>
    </row>
    <row r="60" spans="1:13">
      <c r="A60" s="113" t="str">
        <f>IF(B60="","",MAX($A$7:A59)+1)</f>
        <v/>
      </c>
      <c r="B60" s="80"/>
      <c r="C60" s="80"/>
      <c r="D60" s="12"/>
      <c r="E60" s="143"/>
      <c r="F60" s="143"/>
      <c r="G60" s="12"/>
      <c r="H60" s="12"/>
      <c r="I60" s="12"/>
      <c r="J60" s="12"/>
      <c r="K60" s="12"/>
      <c r="L60" s="12"/>
      <c r="M60" s="12"/>
    </row>
    <row r="61" spans="1:13">
      <c r="A61" s="113">
        <f>IF(B61="","",MAX($A$7:A60)+1)</f>
        <v>43</v>
      </c>
      <c r="B61" s="80" t="str">
        <f>B11</f>
        <v>Gas Supply</v>
      </c>
      <c r="C61" s="80"/>
      <c r="D61" s="12"/>
      <c r="E61" s="143"/>
      <c r="F61" s="143"/>
      <c r="G61" s="12"/>
      <c r="H61" s="12"/>
      <c r="I61" s="12"/>
      <c r="J61" s="12"/>
      <c r="K61" s="12"/>
      <c r="L61" s="12"/>
      <c r="M61" s="12"/>
    </row>
    <row r="62" spans="1:13">
      <c r="A62" s="113">
        <f>IF(B62="","",MAX($A$7:A61)+1)</f>
        <v>44</v>
      </c>
      <c r="B62" s="174" t="str">
        <f t="shared" ref="B62:B101" si="13">B12</f>
        <v>Demand</v>
      </c>
      <c r="C62" s="174" t="str">
        <f>C12</f>
        <v>GasSupply_Dem</v>
      </c>
      <c r="D62" s="12">
        <f ca="1">SUM(G62:M62)</f>
        <v>405915.96767182666</v>
      </c>
      <c r="E62" s="143">
        <f t="shared" ref="E62:E107" ca="1" si="14">IF(D62="","",IF(D62=0,0,IF(ABS(D62-SUM($G62:$M62))&lt;Check_Limit,0,1)))</f>
        <v>0</v>
      </c>
      <c r="F62" s="143"/>
      <c r="G62" s="12">
        <f ca="1">SUM(IFERROR(INDIRECT("'"&amp;$C62&amp;"'!"&amp;ADDRESS(MATCH($B$107,'Input-Accounts'!$B:$B,0),COLUMN())),0))</f>
        <v>157807.77467830849</v>
      </c>
      <c r="H62" s="12">
        <f ca="1">SUM(IFERROR(INDIRECT("'"&amp;$C62&amp;"'!"&amp;ADDRESS(MATCH($B$107,'Input-Accounts'!$B:$B,0),COLUMN())),0))</f>
        <v>104126.72444514849</v>
      </c>
      <c r="I62" s="12">
        <f ca="1">SUM(IFERROR(INDIRECT("'"&amp;$C62&amp;"'!"&amp;ADDRESS(MATCH($B$107,'Input-Accounts'!$B:$B,0),COLUMN())),0))</f>
        <v>10142.294357550416</v>
      </c>
      <c r="J62" s="12">
        <f ca="1">SUM(IFERROR(INDIRECT("'"&amp;$C62&amp;"'!"&amp;ADDRESS(MATCH($B$107,'Input-Accounts'!$B:$B,0),COLUMN())),0))</f>
        <v>11907.677841769744</v>
      </c>
      <c r="K62" s="12">
        <f ca="1">SUM(IFERROR(INDIRECT("'"&amp;$C62&amp;"'!"&amp;ADDRESS(MATCH($B$107,'Input-Accounts'!$B:$B,0),COLUMN())),0))</f>
        <v>950.93187324356359</v>
      </c>
      <c r="L62" s="12">
        <f ca="1">SUM(IFERROR(INDIRECT("'"&amp;$C62&amp;"'!"&amp;ADDRESS(MATCH($B$107,'Input-Accounts'!$B:$B,0),COLUMN())),0))</f>
        <v>96548.452646966034</v>
      </c>
      <c r="M62" s="12">
        <f ca="1">SUM(IFERROR(INDIRECT("'"&amp;$C62&amp;"'!"&amp;ADDRESS(MATCH($B$107,'Input-Accounts'!$B:$B,0),COLUMN())),0))</f>
        <v>24432.111828839927</v>
      </c>
    </row>
    <row r="63" spans="1:13">
      <c r="A63" s="113">
        <f>IF(B63="","",MAX($A$7:A62)+1)</f>
        <v>45</v>
      </c>
      <c r="B63" s="174" t="str">
        <f t="shared" si="13"/>
        <v>Commodity</v>
      </c>
      <c r="C63" s="174" t="str">
        <f>C13</f>
        <v>GasSupply_Comm</v>
      </c>
      <c r="D63" s="12">
        <f ca="1">SUM(G63:M63)</f>
        <v>771698.9821670833</v>
      </c>
      <c r="E63" s="143">
        <f t="shared" ca="1" si="14"/>
        <v>0</v>
      </c>
      <c r="F63" s="143"/>
      <c r="G63" s="12">
        <f ca="1">SUM(IFERROR(INDIRECT("'"&amp;$C63&amp;"'!"&amp;ADDRESS(MATCH($B$107,'Input-Accounts'!$B:$B,0),COLUMN())),0))</f>
        <v>258187.93934877869</v>
      </c>
      <c r="H63" s="12">
        <f ca="1">SUM(IFERROR(INDIRECT("'"&amp;$C63&amp;"'!"&amp;ADDRESS(MATCH($B$107,'Input-Accounts'!$B:$B,0),COLUMN())),0))</f>
        <v>175737.75305161055</v>
      </c>
      <c r="I63" s="12">
        <f ca="1">SUM(IFERROR(INDIRECT("'"&amp;$C63&amp;"'!"&amp;ADDRESS(MATCH($B$107,'Input-Accounts'!$B:$B,0),COLUMN())),0))</f>
        <v>21918.335320194918</v>
      </c>
      <c r="J63" s="12">
        <f ca="1">SUM(IFERROR(INDIRECT("'"&amp;$C63&amp;"'!"&amp;ADDRESS(MATCH($B$107,'Input-Accounts'!$B:$B,0),COLUMN())),0))</f>
        <v>29151.849384935267</v>
      </c>
      <c r="K63" s="12">
        <f ca="1">SUM(IFERROR(INDIRECT("'"&amp;$C63&amp;"'!"&amp;ADDRESS(MATCH($B$107,'Input-Accounts'!$B:$B,0),COLUMN())),0))</f>
        <v>3488.4683354737836</v>
      </c>
      <c r="L63" s="12">
        <f ca="1">SUM(IFERROR(INDIRECT("'"&amp;$C63&amp;"'!"&amp;ADDRESS(MATCH($B$107,'Input-Accounts'!$B:$B,0),COLUMN())),0))</f>
        <v>234996.94097234754</v>
      </c>
      <c r="M63" s="12">
        <f ca="1">SUM(IFERROR(INDIRECT("'"&amp;$C63&amp;"'!"&amp;ADDRESS(MATCH($B$107,'Input-Accounts'!$B:$B,0),COLUMN())),0))</f>
        <v>48217.695753742591</v>
      </c>
    </row>
    <row r="64" spans="1:13">
      <c r="A64" s="113">
        <f>IF(B64="","",MAX($A$7:A63)+1)</f>
        <v>46</v>
      </c>
      <c r="B64" s="174" t="str">
        <f t="shared" si="13"/>
        <v>Customer</v>
      </c>
      <c r="C64" s="174" t="str">
        <f>C14</f>
        <v>GasSupply_Cust</v>
      </c>
      <c r="D64" s="12">
        <f ca="1">SUM(G64:M64)</f>
        <v>0</v>
      </c>
      <c r="E64" s="143">
        <f t="shared" ca="1" si="14"/>
        <v>0</v>
      </c>
      <c r="F64" s="143"/>
      <c r="G64" s="12">
        <f ca="1">SUM(IFERROR(INDIRECT("'"&amp;$C64&amp;"'!"&amp;ADDRESS(MATCH($B$107,'Input-Accounts'!$B:$B,0),COLUMN())),0))</f>
        <v>0</v>
      </c>
      <c r="H64" s="12">
        <f ca="1">SUM(IFERROR(INDIRECT("'"&amp;$C64&amp;"'!"&amp;ADDRESS(MATCH($B$107,'Input-Accounts'!$B:$B,0),COLUMN())),0))</f>
        <v>0</v>
      </c>
      <c r="I64" s="12">
        <f ca="1">SUM(IFERROR(INDIRECT("'"&amp;$C64&amp;"'!"&amp;ADDRESS(MATCH($B$107,'Input-Accounts'!$B:$B,0),COLUMN())),0))</f>
        <v>0</v>
      </c>
      <c r="J64" s="12">
        <f ca="1">SUM(IFERROR(INDIRECT("'"&amp;$C64&amp;"'!"&amp;ADDRESS(MATCH($B$107,'Input-Accounts'!$B:$B,0),COLUMN())),0))</f>
        <v>0</v>
      </c>
      <c r="K64" s="12">
        <f ca="1">SUM(IFERROR(INDIRECT("'"&amp;$C64&amp;"'!"&amp;ADDRESS(MATCH($B$107,'Input-Accounts'!$B:$B,0),COLUMN())),0))</f>
        <v>0</v>
      </c>
      <c r="L64" s="12">
        <f ca="1">SUM(IFERROR(INDIRECT("'"&amp;$C64&amp;"'!"&amp;ADDRESS(MATCH($B$107,'Input-Accounts'!$B:$B,0),COLUMN())),0))</f>
        <v>0</v>
      </c>
      <c r="M64" s="12">
        <f ca="1">SUM(IFERROR(INDIRECT("'"&amp;$C64&amp;"'!"&amp;ADDRESS(MATCH($B$107,'Input-Accounts'!$B:$B,0),COLUMN())),0))</f>
        <v>0</v>
      </c>
    </row>
    <row r="65" spans="1:13">
      <c r="A65" s="113">
        <f>IF(B65="","",MAX($A$7:A64)+1)</f>
        <v>47</v>
      </c>
      <c r="B65" s="79" t="str">
        <f t="shared" si="13"/>
        <v>Subtotal</v>
      </c>
      <c r="D65" s="175">
        <f ca="1">SUM(D62:D64)</f>
        <v>1177614.94983891</v>
      </c>
      <c r="E65" s="143">
        <f t="shared" ca="1" si="14"/>
        <v>0</v>
      </c>
      <c r="F65" s="143"/>
      <c r="G65" s="175">
        <f t="shared" ref="G65:M65" ca="1" si="15">SUM(G62:G64)</f>
        <v>415995.7140270872</v>
      </c>
      <c r="H65" s="175">
        <f t="shared" ca="1" si="15"/>
        <v>279864.47749675903</v>
      </c>
      <c r="I65" s="175">
        <f t="shared" ca="1" si="15"/>
        <v>32060.629677745332</v>
      </c>
      <c r="J65" s="175">
        <f t="shared" ca="1" si="15"/>
        <v>41059.52722670501</v>
      </c>
      <c r="K65" s="175">
        <f t="shared" ca="1" si="15"/>
        <v>4439.4002087173467</v>
      </c>
      <c r="L65" s="175">
        <f t="shared" ca="1" si="15"/>
        <v>331545.3936193136</v>
      </c>
      <c r="M65" s="175">
        <f t="shared" ca="1" si="15"/>
        <v>72649.807582582522</v>
      </c>
    </row>
    <row r="66" spans="1:13">
      <c r="A66" s="113" t="str">
        <f>IF(B66="","",MAX($A$7:A65)+1)</f>
        <v/>
      </c>
      <c r="B66" s="102"/>
      <c r="C66" s="102"/>
      <c r="E66" s="143" t="str">
        <f t="shared" si="14"/>
        <v/>
      </c>
      <c r="F66" s="143"/>
    </row>
    <row r="67" spans="1:13">
      <c r="A67" s="113">
        <f>IF(B67="","",MAX($A$7:A66)+1)</f>
        <v>48</v>
      </c>
      <c r="B67" s="80" t="str">
        <f t="shared" si="13"/>
        <v>Transmission</v>
      </c>
      <c r="C67" s="80"/>
      <c r="E67" s="143" t="str">
        <f t="shared" si="14"/>
        <v/>
      </c>
      <c r="F67" s="143"/>
    </row>
    <row r="68" spans="1:13">
      <c r="A68" s="113">
        <f>IF(B68="","",MAX($A$7:A67)+1)</f>
        <v>49</v>
      </c>
      <c r="B68" s="174" t="str">
        <f t="shared" si="13"/>
        <v>Demand</v>
      </c>
      <c r="C68" s="174" t="str">
        <f>C18</f>
        <v>Trans_Dem</v>
      </c>
      <c r="D68" s="12">
        <f ca="1">SUM(G68:M68)</f>
        <v>1113835.4264287511</v>
      </c>
      <c r="E68" s="143">
        <f t="shared" ca="1" si="14"/>
        <v>0</v>
      </c>
      <c r="F68" s="143"/>
      <c r="G68" s="12">
        <f ca="1">SUM(IFERROR(INDIRECT("'"&amp;$C68&amp;"'!"&amp;ADDRESS(MATCH($B$107,'Input-Accounts'!$B:$B,0),COLUMN())),0))</f>
        <v>245096.84417963144</v>
      </c>
      <c r="H68" s="12">
        <f ca="1">SUM(IFERROR(INDIRECT("'"&amp;$C68&amp;"'!"&amp;ADDRESS(MATCH($B$107,'Input-Accounts'!$B:$B,0),COLUMN())),0))</f>
        <v>160141.81175422337</v>
      </c>
      <c r="I68" s="12">
        <f ca="1">SUM(IFERROR(INDIRECT("'"&amp;$C68&amp;"'!"&amp;ADDRESS(MATCH($B$107,'Input-Accounts'!$B:$B,0),COLUMN())),0))</f>
        <v>16493.17185369736</v>
      </c>
      <c r="J68" s="12">
        <f ca="1">SUM(IFERROR(INDIRECT("'"&amp;$C68&amp;"'!"&amp;ADDRESS(MATCH($B$107,'Input-Accounts'!$B:$B,0),COLUMN())),0))</f>
        <v>19899.150412532639</v>
      </c>
      <c r="K68" s="12">
        <f ca="1">SUM(IFERROR(INDIRECT("'"&amp;$C68&amp;"'!"&amp;ADDRESS(MATCH($B$107,'Input-Accounts'!$B:$B,0),COLUMN())),0))</f>
        <v>1818.8344073753281</v>
      </c>
      <c r="L68" s="12">
        <f ca="1">SUM(IFERROR(INDIRECT("'"&amp;$C68&amp;"'!"&amp;ADDRESS(MATCH($B$107,'Input-Accounts'!$B:$B,0),COLUMN())),0))</f>
        <v>531668.48564268718</v>
      </c>
      <c r="M68" s="12">
        <f ca="1">SUM(IFERROR(INDIRECT("'"&amp;$C68&amp;"'!"&amp;ADDRESS(MATCH($B$107,'Input-Accounts'!$B:$B,0),COLUMN())),0))</f>
        <v>138717.1281786038</v>
      </c>
    </row>
    <row r="69" spans="1:13">
      <c r="A69" s="113">
        <f>IF(B69="","",MAX($A$7:A68)+1)</f>
        <v>50</v>
      </c>
      <c r="B69" s="174" t="str">
        <f t="shared" si="13"/>
        <v>Commodity</v>
      </c>
      <c r="C69" s="174" t="str">
        <f>C19</f>
        <v>Trans_Comm</v>
      </c>
      <c r="D69" s="12">
        <f ca="1">SUM(G69:M69)</f>
        <v>171129.02903159885</v>
      </c>
      <c r="E69" s="143">
        <f t="shared" ca="1" si="14"/>
        <v>0</v>
      </c>
      <c r="F69" s="143"/>
      <c r="G69" s="12">
        <f ca="1">SUM(IFERROR(INDIRECT("'"&amp;$C69&amp;"'!"&amp;ADDRESS(MATCH($B$107,'Input-Accounts'!$B:$B,0),COLUMN())),0))</f>
        <v>25740.901424541975</v>
      </c>
      <c r="H69" s="12">
        <f ca="1">SUM(IFERROR(INDIRECT("'"&amp;$C69&amp;"'!"&amp;ADDRESS(MATCH($B$107,'Input-Accounts'!$B:$B,0),COLUMN())),0))</f>
        <v>16731.486620333668</v>
      </c>
      <c r="I69" s="12">
        <f ca="1">SUM(IFERROR(INDIRECT("'"&amp;$C69&amp;"'!"&amp;ADDRESS(MATCH($B$107,'Input-Accounts'!$B:$B,0),COLUMN())),0))</f>
        <v>1926.909854237939</v>
      </c>
      <c r="J69" s="12">
        <f ca="1">SUM(IFERROR(INDIRECT("'"&amp;$C69&amp;"'!"&amp;ADDRESS(MATCH($B$107,'Input-Accounts'!$B:$B,0),COLUMN())),0))</f>
        <v>2450.7931215840058</v>
      </c>
      <c r="K69" s="12">
        <f ca="1">SUM(IFERROR(INDIRECT("'"&amp;$C69&amp;"'!"&amp;ADDRESS(MATCH($B$107,'Input-Accounts'!$B:$B,0),COLUMN())),0))</f>
        <v>270.6015415386567</v>
      </c>
      <c r="L69" s="12">
        <f ca="1">SUM(IFERROR(INDIRECT("'"&amp;$C69&amp;"'!"&amp;ADDRESS(MATCH($B$107,'Input-Accounts'!$B:$B,0),COLUMN())),0))</f>
        <v>102532.58477898633</v>
      </c>
      <c r="M69" s="12">
        <f ca="1">SUM(IFERROR(INDIRECT("'"&amp;$C69&amp;"'!"&amp;ADDRESS(MATCH($B$107,'Input-Accounts'!$B:$B,0),COLUMN())),0))</f>
        <v>21475.751690376299</v>
      </c>
    </row>
    <row r="70" spans="1:13">
      <c r="A70" s="113">
        <f>IF(B70="","",MAX($A$7:A69)+1)</f>
        <v>51</v>
      </c>
      <c r="B70" s="174" t="str">
        <f t="shared" si="13"/>
        <v>Customer</v>
      </c>
      <c r="C70" s="174" t="str">
        <f>C20</f>
        <v>Trans_Cust</v>
      </c>
      <c r="D70" s="12">
        <f ca="1">SUM(G70:M70)</f>
        <v>0</v>
      </c>
      <c r="E70" s="143">
        <f t="shared" ca="1" si="14"/>
        <v>0</v>
      </c>
      <c r="F70" s="143"/>
      <c r="G70" s="12">
        <f ca="1">SUM(IFERROR(INDIRECT("'"&amp;$C70&amp;"'!"&amp;ADDRESS(MATCH($B$107,'Input-Accounts'!$B:$B,0),COLUMN())),0))</f>
        <v>0</v>
      </c>
      <c r="H70" s="12">
        <f ca="1">SUM(IFERROR(INDIRECT("'"&amp;$C70&amp;"'!"&amp;ADDRESS(MATCH($B$107,'Input-Accounts'!$B:$B,0),COLUMN())),0))</f>
        <v>0</v>
      </c>
      <c r="I70" s="12">
        <f ca="1">SUM(IFERROR(INDIRECT("'"&amp;$C70&amp;"'!"&amp;ADDRESS(MATCH($B$107,'Input-Accounts'!$B:$B,0),COLUMN())),0))</f>
        <v>0</v>
      </c>
      <c r="J70" s="12">
        <f ca="1">SUM(IFERROR(INDIRECT("'"&amp;$C70&amp;"'!"&amp;ADDRESS(MATCH($B$107,'Input-Accounts'!$B:$B,0),COLUMN())),0))</f>
        <v>0</v>
      </c>
      <c r="K70" s="12">
        <f ca="1">SUM(IFERROR(INDIRECT("'"&amp;$C70&amp;"'!"&amp;ADDRESS(MATCH($B$107,'Input-Accounts'!$B:$B,0),COLUMN())),0))</f>
        <v>0</v>
      </c>
      <c r="L70" s="12">
        <f ca="1">SUM(IFERROR(INDIRECT("'"&amp;$C70&amp;"'!"&amp;ADDRESS(MATCH($B$107,'Input-Accounts'!$B:$B,0),COLUMN())),0))</f>
        <v>0</v>
      </c>
      <c r="M70" s="12">
        <f ca="1">SUM(IFERROR(INDIRECT("'"&amp;$C70&amp;"'!"&amp;ADDRESS(MATCH($B$107,'Input-Accounts'!$B:$B,0),COLUMN())),0))</f>
        <v>0</v>
      </c>
    </row>
    <row r="71" spans="1:13">
      <c r="A71" s="113">
        <f>IF(B71="","",MAX($A$7:A70)+1)</f>
        <v>52</v>
      </c>
      <c r="B71" s="79" t="str">
        <f t="shared" si="13"/>
        <v>Subtotal</v>
      </c>
      <c r="D71" s="175">
        <f ca="1">SUM(D68:D70)</f>
        <v>1284964.45546035</v>
      </c>
      <c r="E71" s="143">
        <f t="shared" ca="1" si="14"/>
        <v>0</v>
      </c>
      <c r="F71" s="143"/>
      <c r="G71" s="175">
        <f t="shared" ref="G71:M71" ca="1" si="16">SUM(G68:G70)</f>
        <v>270837.7456041734</v>
      </c>
      <c r="H71" s="175">
        <f t="shared" ca="1" si="16"/>
        <v>176873.29837455702</v>
      </c>
      <c r="I71" s="175">
        <f t="shared" ca="1" si="16"/>
        <v>18420.0817079353</v>
      </c>
      <c r="J71" s="175">
        <f t="shared" ca="1" si="16"/>
        <v>22349.943534116646</v>
      </c>
      <c r="K71" s="175">
        <f t="shared" ca="1" si="16"/>
        <v>2089.4359489139847</v>
      </c>
      <c r="L71" s="175">
        <f t="shared" ca="1" si="16"/>
        <v>634201.07042167347</v>
      </c>
      <c r="M71" s="175">
        <f t="shared" ca="1" si="16"/>
        <v>160192.87986898009</v>
      </c>
    </row>
    <row r="72" spans="1:13">
      <c r="A72" s="113" t="str">
        <f>IF(B72="","",MAX($A$7:A71)+1)</f>
        <v/>
      </c>
      <c r="B72" s="102"/>
      <c r="C72" s="102"/>
      <c r="E72" s="143" t="str">
        <f t="shared" si="14"/>
        <v/>
      </c>
      <c r="F72" s="143"/>
    </row>
    <row r="73" spans="1:13">
      <c r="A73" s="113">
        <f>IF(B73="","",MAX($A$7:A72)+1)</f>
        <v>53</v>
      </c>
      <c r="B73" s="80" t="str">
        <f t="shared" si="13"/>
        <v>Distribution</v>
      </c>
      <c r="C73" s="80"/>
      <c r="E73" s="143" t="str">
        <f t="shared" si="14"/>
        <v/>
      </c>
      <c r="F73" s="143"/>
    </row>
    <row r="74" spans="1:13">
      <c r="A74" s="113">
        <f>IF(B74="","",MAX($A$7:A73)+1)</f>
        <v>54</v>
      </c>
      <c r="B74" s="174" t="str">
        <f t="shared" si="13"/>
        <v>Demand</v>
      </c>
      <c r="C74" s="174" t="str">
        <f>C24</f>
        <v>Dist_Dem</v>
      </c>
      <c r="D74" s="12">
        <f ca="1">SUM(G74:M74)</f>
        <v>102666606.64597887</v>
      </c>
      <c r="E74" s="143">
        <f t="shared" ca="1" si="14"/>
        <v>0</v>
      </c>
      <c r="F74" s="143"/>
      <c r="G74" s="12">
        <f ca="1">SUM(IFERROR(INDIRECT("'"&amp;$C74&amp;"'!"&amp;ADDRESS(MATCH($B$107,'Input-Accounts'!$B:$B,0),COLUMN())),0))</f>
        <v>34649059.029619575</v>
      </c>
      <c r="H74" s="12">
        <f ca="1">SUM(IFERROR(INDIRECT("'"&amp;$C74&amp;"'!"&amp;ADDRESS(MATCH($B$107,'Input-Accounts'!$B:$B,0),COLUMN())),0))</f>
        <v>23115221.490596659</v>
      </c>
      <c r="I74" s="12">
        <f ca="1">SUM(IFERROR(INDIRECT("'"&amp;$C74&amp;"'!"&amp;ADDRESS(MATCH($B$107,'Input-Accounts'!$B:$B,0),COLUMN())),0))</f>
        <v>2497857.6414528983</v>
      </c>
      <c r="J74" s="12">
        <f ca="1">SUM(IFERROR(INDIRECT("'"&amp;$C74&amp;"'!"&amp;ADDRESS(MATCH($B$107,'Input-Accounts'!$B:$B,0),COLUMN())),0))</f>
        <v>3107133.3471036251</v>
      </c>
      <c r="K74" s="12">
        <f ca="1">SUM(IFERROR(INDIRECT("'"&amp;$C74&amp;"'!"&amp;ADDRESS(MATCH($B$107,'Input-Accounts'!$B:$B,0),COLUMN())),0))</f>
        <v>177053.71887038733</v>
      </c>
      <c r="L74" s="12">
        <f ca="1">SUM(IFERROR(INDIRECT("'"&amp;$C74&amp;"'!"&amp;ADDRESS(MATCH($B$107,'Input-Accounts'!$B:$B,0),COLUMN())),0))</f>
        <v>35883474.799410671</v>
      </c>
      <c r="M74" s="12">
        <f ca="1">SUM(IFERROR(INDIRECT("'"&amp;$C74&amp;"'!"&amp;ADDRESS(MATCH($B$107,'Input-Accounts'!$B:$B,0),COLUMN())),0))</f>
        <v>3236806.6189250574</v>
      </c>
    </row>
    <row r="75" spans="1:13">
      <c r="A75" s="113">
        <f>IF(B75="","",MAX($A$7:A74)+1)</f>
        <v>55</v>
      </c>
      <c r="B75" s="174" t="str">
        <f t="shared" si="13"/>
        <v>Commodity</v>
      </c>
      <c r="C75" s="174" t="str">
        <f>C25</f>
        <v>Dist_Comm</v>
      </c>
      <c r="D75" s="12">
        <f ca="1">SUM(G75:M75)</f>
        <v>774237.50501149928</v>
      </c>
      <c r="E75" s="143">
        <f ca="1">IF(D75="","",IF(D75=0,0,IF(ABS(D75-SUM($G75:$M75))&lt;Check_Limit,0,1)))</f>
        <v>0</v>
      </c>
      <c r="F75" s="143"/>
      <c r="G75" s="12">
        <f ca="1">SUM(IFERROR(INDIRECT("'"&amp;$C75&amp;"'!"&amp;ADDRESS(MATCH($B$107,'Input-Accounts'!$B:$B,0),COLUMN())),0))</f>
        <v>274962.02525052143</v>
      </c>
      <c r="H75" s="12">
        <f ca="1">SUM(IFERROR(INDIRECT("'"&amp;$C75&amp;"'!"&amp;ADDRESS(MATCH($B$107,'Input-Accounts'!$B:$B,0),COLUMN())),0))</f>
        <v>187584.17982611666</v>
      </c>
      <c r="I75" s="12">
        <f ca="1">SUM(IFERROR(INDIRECT("'"&amp;$C75&amp;"'!"&amp;ADDRESS(MATCH($B$107,'Input-Accounts'!$B:$B,0),COLUMN())),0))</f>
        <v>23482.741525232934</v>
      </c>
      <c r="J75" s="12">
        <f ca="1">SUM(IFERROR(INDIRECT("'"&amp;$C75&amp;"'!"&amp;ADDRESS(MATCH($B$107,'Input-Accounts'!$B:$B,0),COLUMN())),0))</f>
        <v>31293.440633827002</v>
      </c>
      <c r="K75" s="12">
        <f ca="1">SUM(IFERROR(INDIRECT("'"&amp;$C75&amp;"'!"&amp;ADDRESS(MATCH($B$107,'Input-Accounts'!$B:$B,0),COLUMN())),0))</f>
        <v>3757.0669792649719</v>
      </c>
      <c r="L75" s="12">
        <f ca="1">SUM(IFERROR(INDIRECT("'"&amp;$C75&amp;"'!"&amp;ADDRESS(MATCH($B$107,'Input-Accounts'!$B:$B,0),COLUMN())),0))</f>
        <v>210234.37796486783</v>
      </c>
      <c r="M75" s="12">
        <f ca="1">SUM(IFERROR(INDIRECT("'"&amp;$C75&amp;"'!"&amp;ADDRESS(MATCH($B$107,'Input-Accounts'!$B:$B,0),COLUMN())),0))</f>
        <v>42923.672831668482</v>
      </c>
    </row>
    <row r="76" spans="1:13">
      <c r="A76" s="113">
        <f>IF(B76="","",MAX($A$7:A75)+1)</f>
        <v>56</v>
      </c>
      <c r="B76" s="174" t="str">
        <f t="shared" si="13"/>
        <v>Customer</v>
      </c>
      <c r="C76" s="174" t="str">
        <f>C26</f>
        <v>Dist_Cust</v>
      </c>
      <c r="D76" s="12">
        <f ca="1">SUM(G76:M76)</f>
        <v>70184176.007624045</v>
      </c>
      <c r="E76" s="143">
        <f t="shared" ca="1" si="14"/>
        <v>0</v>
      </c>
      <c r="F76" s="143"/>
      <c r="G76" s="12">
        <f ca="1">SUM(IFERROR(INDIRECT("'"&amp;$C76&amp;"'!"&amp;ADDRESS(MATCH($B$107,'Input-Accounts'!$B:$B,0),COLUMN())),0))</f>
        <v>50634881.685769573</v>
      </c>
      <c r="H76" s="12">
        <f ca="1">SUM(IFERROR(INDIRECT("'"&amp;$C76&amp;"'!"&amp;ADDRESS(MATCH($B$107,'Input-Accounts'!$B:$B,0),COLUMN())),0))</f>
        <v>12942480.771469543</v>
      </c>
      <c r="I76" s="12">
        <f ca="1">SUM(IFERROR(INDIRECT("'"&amp;$C76&amp;"'!"&amp;ADDRESS(MATCH($B$107,'Input-Accounts'!$B:$B,0),COLUMN())),0))</f>
        <v>1210574.1649607576</v>
      </c>
      <c r="J76" s="12">
        <f ca="1">SUM(IFERROR(INDIRECT("'"&amp;$C76&amp;"'!"&amp;ADDRESS(MATCH($B$107,'Input-Accounts'!$B:$B,0),COLUMN())),0))</f>
        <v>623335.3851309329</v>
      </c>
      <c r="K76" s="12">
        <f ca="1">SUM(IFERROR(INDIRECT("'"&amp;$C76&amp;"'!"&amp;ADDRESS(MATCH($B$107,'Input-Accounts'!$B:$B,0),COLUMN())),0))</f>
        <v>48539.526815431884</v>
      </c>
      <c r="L76" s="12">
        <f ca="1">SUM(IFERROR(INDIRECT("'"&amp;$C76&amp;"'!"&amp;ADDRESS(MATCH($B$107,'Input-Accounts'!$B:$B,0),COLUMN())),0))</f>
        <v>3679209.4834357905</v>
      </c>
      <c r="M76" s="12">
        <f ca="1">SUM(IFERROR(INDIRECT("'"&amp;$C76&amp;"'!"&amp;ADDRESS(MATCH($B$107,'Input-Accounts'!$B:$B,0),COLUMN())),0))</f>
        <v>1045154.9900420193</v>
      </c>
    </row>
    <row r="77" spans="1:13">
      <c r="A77" s="113">
        <f>IF(B77="","",MAX($A$7:A76)+1)</f>
        <v>57</v>
      </c>
      <c r="B77" s="79" t="str">
        <f t="shared" si="13"/>
        <v>Subtotal</v>
      </c>
      <c r="D77" s="175">
        <f ca="1">SUM(D74:D76)</f>
        <v>173625020.1586144</v>
      </c>
      <c r="E77" s="143">
        <f t="shared" ca="1" si="14"/>
        <v>0</v>
      </c>
      <c r="F77" s="143"/>
      <c r="G77" s="175">
        <f t="shared" ref="G77:M77" ca="1" si="17">SUM(G74:G76)</f>
        <v>85558902.740639672</v>
      </c>
      <c r="H77" s="175">
        <f t="shared" ca="1" si="17"/>
        <v>36245286.441892318</v>
      </c>
      <c r="I77" s="175">
        <f t="shared" ca="1" si="17"/>
        <v>3731914.5479388889</v>
      </c>
      <c r="J77" s="175">
        <f t="shared" ca="1" si="17"/>
        <v>3761762.172868385</v>
      </c>
      <c r="K77" s="175">
        <f t="shared" ca="1" si="17"/>
        <v>229350.3126650842</v>
      </c>
      <c r="L77" s="175">
        <f t="shared" ca="1" si="17"/>
        <v>39772918.660811327</v>
      </c>
      <c r="M77" s="175">
        <f t="shared" ca="1" si="17"/>
        <v>4324885.2817987455</v>
      </c>
    </row>
    <row r="78" spans="1:13">
      <c r="A78" s="113" t="str">
        <f>IF(B78="","",MAX($A$7:A77)+1)</f>
        <v/>
      </c>
      <c r="D78" s="20"/>
      <c r="E78" s="143" t="str">
        <f t="shared" si="14"/>
        <v/>
      </c>
      <c r="F78" s="143"/>
    </row>
    <row r="79" spans="1:13">
      <c r="A79" s="113">
        <f>IF(B79="","",MAX($A$7:A78)+1)</f>
        <v>58</v>
      </c>
      <c r="B79" s="80" t="str">
        <f t="shared" si="13"/>
        <v>Function 5</v>
      </c>
      <c r="C79" s="80"/>
      <c r="E79" s="143" t="str">
        <f t="shared" si="14"/>
        <v/>
      </c>
      <c r="F79" s="143"/>
    </row>
    <row r="80" spans="1:13">
      <c r="A80" s="113">
        <f>IF(B80="","",MAX($A$7:A79)+1)</f>
        <v>59</v>
      </c>
      <c r="B80" s="174" t="str">
        <f t="shared" si="13"/>
        <v>Demand</v>
      </c>
      <c r="C80" s="174">
        <f>C30</f>
        <v>0</v>
      </c>
      <c r="D80" s="12">
        <f ca="1">SUM(G80:M80)</f>
        <v>0</v>
      </c>
      <c r="E80" s="143">
        <f t="shared" ca="1" si="14"/>
        <v>0</v>
      </c>
      <c r="F80" s="143"/>
      <c r="G80" s="12">
        <f ca="1">SUM(IFERROR(INDIRECT("'"&amp;$C80&amp;"'!"&amp;ADDRESS(MATCH($B$107,'Input-Accounts'!$B:$B,0),COLUMN())),0))</f>
        <v>0</v>
      </c>
      <c r="H80" s="12">
        <f ca="1">SUM(IFERROR(INDIRECT("'"&amp;$C80&amp;"'!"&amp;ADDRESS(MATCH($B$107,'Input-Accounts'!$B:$B,0),COLUMN())),0))</f>
        <v>0</v>
      </c>
      <c r="I80" s="12">
        <f ca="1">SUM(IFERROR(INDIRECT("'"&amp;$C80&amp;"'!"&amp;ADDRESS(MATCH($B$107,'Input-Accounts'!$B:$B,0),COLUMN())),0))</f>
        <v>0</v>
      </c>
      <c r="J80" s="12">
        <f ca="1">SUM(IFERROR(INDIRECT("'"&amp;$C80&amp;"'!"&amp;ADDRESS(MATCH($B$107,'Input-Accounts'!$B:$B,0),COLUMN())),0))</f>
        <v>0</v>
      </c>
      <c r="K80" s="12">
        <f ca="1">SUM(IFERROR(INDIRECT("'"&amp;$C80&amp;"'!"&amp;ADDRESS(MATCH($B$107,'Input-Accounts'!$B:$B,0),COLUMN())),0))</f>
        <v>0</v>
      </c>
      <c r="L80" s="12">
        <f ca="1">SUM(IFERROR(INDIRECT("'"&amp;$C80&amp;"'!"&amp;ADDRESS(MATCH($B$107,'Input-Accounts'!$B:$B,0),COLUMN())),0))</f>
        <v>0</v>
      </c>
      <c r="M80" s="12">
        <f ca="1">SUM(IFERROR(INDIRECT("'"&amp;$C80&amp;"'!"&amp;ADDRESS(MATCH($B$107,'Input-Accounts'!$B:$B,0),COLUMN())),0))</f>
        <v>0</v>
      </c>
    </row>
    <row r="81" spans="1:13">
      <c r="A81" s="113">
        <f>IF(B81="","",MAX($A$7:A80)+1)</f>
        <v>60</v>
      </c>
      <c r="B81" s="174" t="str">
        <f t="shared" si="13"/>
        <v>Commodity</v>
      </c>
      <c r="C81" s="174">
        <f>C31</f>
        <v>0</v>
      </c>
      <c r="D81" s="12">
        <f ca="1">SUM(G81:M81)</f>
        <v>0</v>
      </c>
      <c r="E81" s="143">
        <f t="shared" ca="1" si="14"/>
        <v>0</v>
      </c>
      <c r="F81" s="143"/>
      <c r="G81" s="12">
        <f ca="1">SUM(IFERROR(INDIRECT("'"&amp;$C81&amp;"'!"&amp;ADDRESS(MATCH($B$107,'Input-Accounts'!$B:$B,0),COLUMN())),0))</f>
        <v>0</v>
      </c>
      <c r="H81" s="12">
        <f ca="1">SUM(IFERROR(INDIRECT("'"&amp;$C81&amp;"'!"&amp;ADDRESS(MATCH($B$107,'Input-Accounts'!$B:$B,0),COLUMN())),0))</f>
        <v>0</v>
      </c>
      <c r="I81" s="12">
        <f ca="1">SUM(IFERROR(INDIRECT("'"&amp;$C81&amp;"'!"&amp;ADDRESS(MATCH($B$107,'Input-Accounts'!$B:$B,0),COLUMN())),0))</f>
        <v>0</v>
      </c>
      <c r="J81" s="12">
        <f ca="1">SUM(IFERROR(INDIRECT("'"&amp;$C81&amp;"'!"&amp;ADDRESS(MATCH($B$107,'Input-Accounts'!$B:$B,0),COLUMN())),0))</f>
        <v>0</v>
      </c>
      <c r="K81" s="12">
        <f ca="1">SUM(IFERROR(INDIRECT("'"&amp;$C81&amp;"'!"&amp;ADDRESS(MATCH($B$107,'Input-Accounts'!$B:$B,0),COLUMN())),0))</f>
        <v>0</v>
      </c>
      <c r="L81" s="12">
        <f ca="1">SUM(IFERROR(INDIRECT("'"&amp;$C81&amp;"'!"&amp;ADDRESS(MATCH($B$107,'Input-Accounts'!$B:$B,0),COLUMN())),0))</f>
        <v>0</v>
      </c>
      <c r="M81" s="12">
        <f ca="1">SUM(IFERROR(INDIRECT("'"&amp;$C81&amp;"'!"&amp;ADDRESS(MATCH($B$107,'Input-Accounts'!$B:$B,0),COLUMN())),0))</f>
        <v>0</v>
      </c>
    </row>
    <row r="82" spans="1:13">
      <c r="A82" s="113">
        <f>IF(B82="","",MAX($A$7:A81)+1)</f>
        <v>61</v>
      </c>
      <c r="B82" s="174" t="str">
        <f t="shared" si="13"/>
        <v>Customer</v>
      </c>
      <c r="C82" s="174">
        <f>C32</f>
        <v>0</v>
      </c>
      <c r="D82" s="12">
        <f ca="1">SUM(G82:M82)</f>
        <v>0</v>
      </c>
      <c r="E82" s="143">
        <f t="shared" ca="1" si="14"/>
        <v>0</v>
      </c>
      <c r="F82" s="143"/>
      <c r="G82" s="12">
        <f ca="1">SUM(IFERROR(INDIRECT("'"&amp;$C82&amp;"'!"&amp;ADDRESS(MATCH($B$107,'Input-Accounts'!$B:$B,0),COLUMN())),0))</f>
        <v>0</v>
      </c>
      <c r="H82" s="12">
        <f ca="1">SUM(IFERROR(INDIRECT("'"&amp;$C82&amp;"'!"&amp;ADDRESS(MATCH($B$107,'Input-Accounts'!$B:$B,0),COLUMN())),0))</f>
        <v>0</v>
      </c>
      <c r="I82" s="12">
        <f ca="1">SUM(IFERROR(INDIRECT("'"&amp;$C82&amp;"'!"&amp;ADDRESS(MATCH($B$107,'Input-Accounts'!$B:$B,0),COLUMN())),0))</f>
        <v>0</v>
      </c>
      <c r="J82" s="12">
        <f ca="1">SUM(IFERROR(INDIRECT("'"&amp;$C82&amp;"'!"&amp;ADDRESS(MATCH($B$107,'Input-Accounts'!$B:$B,0),COLUMN())),0))</f>
        <v>0</v>
      </c>
      <c r="K82" s="12">
        <f ca="1">SUM(IFERROR(INDIRECT("'"&amp;$C82&amp;"'!"&amp;ADDRESS(MATCH($B$107,'Input-Accounts'!$B:$B,0),COLUMN())),0))</f>
        <v>0</v>
      </c>
      <c r="L82" s="12">
        <f ca="1">SUM(IFERROR(INDIRECT("'"&amp;$C82&amp;"'!"&amp;ADDRESS(MATCH($B$107,'Input-Accounts'!$B:$B,0),COLUMN())),0))</f>
        <v>0</v>
      </c>
      <c r="M82" s="12">
        <f ca="1">SUM(IFERROR(INDIRECT("'"&amp;$C82&amp;"'!"&amp;ADDRESS(MATCH($B$107,'Input-Accounts'!$B:$B,0),COLUMN())),0))</f>
        <v>0</v>
      </c>
    </row>
    <row r="83" spans="1:13">
      <c r="A83" s="113">
        <f>IF(B83="","",MAX($A$7:A82)+1)</f>
        <v>62</v>
      </c>
      <c r="B83" s="79" t="str">
        <f t="shared" si="13"/>
        <v>Subtotal</v>
      </c>
      <c r="D83" s="175">
        <f ca="1">SUM(D80:D82)</f>
        <v>0</v>
      </c>
      <c r="E83" s="143">
        <f t="shared" ca="1" si="14"/>
        <v>0</v>
      </c>
      <c r="F83" s="143"/>
      <c r="G83" s="175">
        <f t="shared" ref="G83:M83" ca="1" si="18">SUM(G80:G82)</f>
        <v>0</v>
      </c>
      <c r="H83" s="175">
        <f t="shared" ca="1" si="18"/>
        <v>0</v>
      </c>
      <c r="I83" s="175">
        <f t="shared" ca="1" si="18"/>
        <v>0</v>
      </c>
      <c r="J83" s="175">
        <f t="shared" ca="1" si="18"/>
        <v>0</v>
      </c>
      <c r="K83" s="175">
        <f t="shared" ca="1" si="18"/>
        <v>0</v>
      </c>
      <c r="L83" s="175">
        <f t="shared" ca="1" si="18"/>
        <v>0</v>
      </c>
      <c r="M83" s="175">
        <f t="shared" ca="1" si="18"/>
        <v>0</v>
      </c>
    </row>
    <row r="84" spans="1:13" outlineLevel="1">
      <c r="A84" s="113" t="str">
        <f>IF(B84="","",MAX($A$7:A83)+1)</f>
        <v/>
      </c>
      <c r="B84" s="102"/>
      <c r="C84" s="102"/>
      <c r="E84" s="143" t="str">
        <f t="shared" ref="E84:E101" si="19">IF(D84="","",IF(D84=0,0,IF(ABS(D84-SUM($G84:$M84))&lt;Check_Limit,0,1)))</f>
        <v/>
      </c>
      <c r="F84" s="143"/>
    </row>
    <row r="85" spans="1:13" outlineLevel="1">
      <c r="A85" s="113">
        <f>IF(B85="","",MAX($A$7:A84)+1)</f>
        <v>63</v>
      </c>
      <c r="B85" s="80" t="str">
        <f t="shared" si="13"/>
        <v>Function 5</v>
      </c>
      <c r="C85" s="80"/>
      <c r="E85" s="143" t="str">
        <f t="shared" si="19"/>
        <v/>
      </c>
      <c r="F85" s="143"/>
    </row>
    <row r="86" spans="1:13" outlineLevel="1">
      <c r="A86" s="113">
        <f>IF(B86="","",MAX($A$7:A85)+1)</f>
        <v>64</v>
      </c>
      <c r="B86" s="174" t="str">
        <f t="shared" si="13"/>
        <v>Demand</v>
      </c>
      <c r="C86" s="174">
        <f>C36</f>
        <v>0</v>
      </c>
      <c r="D86" s="12">
        <f ca="1">SUM(G86:M86)</f>
        <v>0</v>
      </c>
      <c r="E86" s="143">
        <f t="shared" ca="1" si="19"/>
        <v>0</v>
      </c>
      <c r="F86" s="143"/>
      <c r="G86" s="12">
        <f ca="1">SUM(IFERROR(INDIRECT("'"&amp;$C86&amp;"'!"&amp;ADDRESS(MATCH($B$107,'Input-Accounts'!$B:$B,0),COLUMN())),0))</f>
        <v>0</v>
      </c>
      <c r="H86" s="12">
        <f ca="1">SUM(IFERROR(INDIRECT("'"&amp;$C86&amp;"'!"&amp;ADDRESS(MATCH($B$107,'Input-Accounts'!$B:$B,0),COLUMN())),0))</f>
        <v>0</v>
      </c>
      <c r="I86" s="12">
        <f ca="1">SUM(IFERROR(INDIRECT("'"&amp;$C86&amp;"'!"&amp;ADDRESS(MATCH($B$107,'Input-Accounts'!$B:$B,0),COLUMN())),0))</f>
        <v>0</v>
      </c>
      <c r="J86" s="12">
        <f ca="1">SUM(IFERROR(INDIRECT("'"&amp;$C86&amp;"'!"&amp;ADDRESS(MATCH($B$107,'Input-Accounts'!$B:$B,0),COLUMN())),0))</f>
        <v>0</v>
      </c>
      <c r="K86" s="12">
        <f ca="1">SUM(IFERROR(INDIRECT("'"&amp;$C86&amp;"'!"&amp;ADDRESS(MATCH($B$107,'Input-Accounts'!$B:$B,0),COLUMN())),0))</f>
        <v>0</v>
      </c>
      <c r="L86" s="12">
        <f ca="1">SUM(IFERROR(INDIRECT("'"&amp;$C86&amp;"'!"&amp;ADDRESS(MATCH($B$107,'Input-Accounts'!$B:$B,0),COLUMN())),0))</f>
        <v>0</v>
      </c>
      <c r="M86" s="12">
        <f ca="1">SUM(IFERROR(INDIRECT("'"&amp;$C86&amp;"'!"&amp;ADDRESS(MATCH($B$107,'Input-Accounts'!$B:$B,0),COLUMN())),0))</f>
        <v>0</v>
      </c>
    </row>
    <row r="87" spans="1:13" outlineLevel="1">
      <c r="A87" s="113">
        <f>IF(B87="","",MAX($A$7:A86)+1)</f>
        <v>65</v>
      </c>
      <c r="B87" s="174" t="str">
        <f t="shared" si="13"/>
        <v>Commodity</v>
      </c>
      <c r="C87" s="174">
        <f>C37</f>
        <v>0</v>
      </c>
      <c r="D87" s="12">
        <f ca="1">SUM(G87:M87)</f>
        <v>0</v>
      </c>
      <c r="E87" s="143">
        <f t="shared" ca="1" si="19"/>
        <v>0</v>
      </c>
      <c r="F87" s="143"/>
      <c r="G87" s="12">
        <f ca="1">SUM(IFERROR(INDIRECT("'"&amp;$C87&amp;"'!"&amp;ADDRESS(MATCH($B$107,'Input-Accounts'!$B:$B,0),COLUMN())),0))</f>
        <v>0</v>
      </c>
      <c r="H87" s="12">
        <f ca="1">SUM(IFERROR(INDIRECT("'"&amp;$C87&amp;"'!"&amp;ADDRESS(MATCH($B$107,'Input-Accounts'!$B:$B,0),COLUMN())),0))</f>
        <v>0</v>
      </c>
      <c r="I87" s="12">
        <f ca="1">SUM(IFERROR(INDIRECT("'"&amp;$C87&amp;"'!"&amp;ADDRESS(MATCH($B$107,'Input-Accounts'!$B:$B,0),COLUMN())),0))</f>
        <v>0</v>
      </c>
      <c r="J87" s="12">
        <f ca="1">SUM(IFERROR(INDIRECT("'"&amp;$C87&amp;"'!"&amp;ADDRESS(MATCH($B$107,'Input-Accounts'!$B:$B,0),COLUMN())),0))</f>
        <v>0</v>
      </c>
      <c r="K87" s="12">
        <f ca="1">SUM(IFERROR(INDIRECT("'"&amp;$C87&amp;"'!"&amp;ADDRESS(MATCH($B$107,'Input-Accounts'!$B:$B,0),COLUMN())),0))</f>
        <v>0</v>
      </c>
      <c r="L87" s="12">
        <f ca="1">SUM(IFERROR(INDIRECT("'"&amp;$C87&amp;"'!"&amp;ADDRESS(MATCH($B$107,'Input-Accounts'!$B:$B,0),COLUMN())),0))</f>
        <v>0</v>
      </c>
      <c r="M87" s="12">
        <f ca="1">SUM(IFERROR(INDIRECT("'"&amp;$C87&amp;"'!"&amp;ADDRESS(MATCH($B$107,'Input-Accounts'!$B:$B,0),COLUMN())),0))</f>
        <v>0</v>
      </c>
    </row>
    <row r="88" spans="1:13" outlineLevel="1">
      <c r="A88" s="113">
        <f>IF(B88="","",MAX($A$7:A87)+1)</f>
        <v>66</v>
      </c>
      <c r="B88" s="174" t="str">
        <f t="shared" si="13"/>
        <v>Customer</v>
      </c>
      <c r="C88" s="174">
        <f>C38</f>
        <v>0</v>
      </c>
      <c r="D88" s="12">
        <f ca="1">SUM(G88:M88)</f>
        <v>0</v>
      </c>
      <c r="E88" s="143">
        <f t="shared" ca="1" si="19"/>
        <v>0</v>
      </c>
      <c r="F88" s="143"/>
      <c r="G88" s="12">
        <f ca="1">SUM(IFERROR(INDIRECT("'"&amp;$C88&amp;"'!"&amp;ADDRESS(MATCH($B$107,'Input-Accounts'!$B:$B,0),COLUMN())),0))</f>
        <v>0</v>
      </c>
      <c r="H88" s="12">
        <f ca="1">SUM(IFERROR(INDIRECT("'"&amp;$C88&amp;"'!"&amp;ADDRESS(MATCH($B$107,'Input-Accounts'!$B:$B,0),COLUMN())),0))</f>
        <v>0</v>
      </c>
      <c r="I88" s="12">
        <f ca="1">SUM(IFERROR(INDIRECT("'"&amp;$C88&amp;"'!"&amp;ADDRESS(MATCH($B$107,'Input-Accounts'!$B:$B,0),COLUMN())),0))</f>
        <v>0</v>
      </c>
      <c r="J88" s="12">
        <f ca="1">SUM(IFERROR(INDIRECT("'"&amp;$C88&amp;"'!"&amp;ADDRESS(MATCH($B$107,'Input-Accounts'!$B:$B,0),COLUMN())),0))</f>
        <v>0</v>
      </c>
      <c r="K88" s="12">
        <f ca="1">SUM(IFERROR(INDIRECT("'"&amp;$C88&amp;"'!"&amp;ADDRESS(MATCH($B$107,'Input-Accounts'!$B:$B,0),COLUMN())),0))</f>
        <v>0</v>
      </c>
      <c r="L88" s="12">
        <f ca="1">SUM(IFERROR(INDIRECT("'"&amp;$C88&amp;"'!"&amp;ADDRESS(MATCH($B$107,'Input-Accounts'!$B:$B,0),COLUMN())),0))</f>
        <v>0</v>
      </c>
      <c r="M88" s="12">
        <f ca="1">SUM(IFERROR(INDIRECT("'"&amp;$C88&amp;"'!"&amp;ADDRESS(MATCH($B$107,'Input-Accounts'!$B:$B,0),COLUMN())),0))</f>
        <v>0</v>
      </c>
    </row>
    <row r="89" spans="1:13" outlineLevel="1">
      <c r="A89" s="113">
        <f>IF(B89="","",MAX($A$7:A88)+1)</f>
        <v>67</v>
      </c>
      <c r="B89" s="79" t="str">
        <f t="shared" si="13"/>
        <v>Subtotal</v>
      </c>
      <c r="D89" s="175">
        <f ca="1">SUM(D86:D88)</f>
        <v>0</v>
      </c>
      <c r="E89" s="143">
        <f t="shared" ca="1" si="19"/>
        <v>0</v>
      </c>
      <c r="F89" s="143"/>
      <c r="G89" s="175">
        <f t="shared" ref="G89:M89" ca="1" si="20">SUM(G86:G88)</f>
        <v>0</v>
      </c>
      <c r="H89" s="175">
        <f t="shared" ca="1" si="20"/>
        <v>0</v>
      </c>
      <c r="I89" s="175">
        <f t="shared" ca="1" si="20"/>
        <v>0</v>
      </c>
      <c r="J89" s="175">
        <f t="shared" ca="1" si="20"/>
        <v>0</v>
      </c>
      <c r="K89" s="175">
        <f t="shared" ca="1" si="20"/>
        <v>0</v>
      </c>
      <c r="L89" s="175">
        <f t="shared" ca="1" si="20"/>
        <v>0</v>
      </c>
      <c r="M89" s="175">
        <f t="shared" ca="1" si="20"/>
        <v>0</v>
      </c>
    </row>
    <row r="90" spans="1:13" outlineLevel="1">
      <c r="A90" s="113" t="str">
        <f>IF(B90="","",MAX($A$7:A89)+1)</f>
        <v/>
      </c>
      <c r="B90" s="102"/>
      <c r="C90" s="102"/>
      <c r="E90" s="143" t="str">
        <f t="shared" si="19"/>
        <v/>
      </c>
      <c r="F90" s="143"/>
    </row>
    <row r="91" spans="1:13" outlineLevel="1">
      <c r="A91" s="113">
        <f>IF(B91="","",MAX($A$7:A90)+1)</f>
        <v>68</v>
      </c>
      <c r="B91" s="80" t="str">
        <f t="shared" si="13"/>
        <v>Function 6</v>
      </c>
      <c r="C91" s="80"/>
      <c r="E91" s="143" t="str">
        <f t="shared" si="19"/>
        <v/>
      </c>
      <c r="F91" s="143"/>
    </row>
    <row r="92" spans="1:13" outlineLevel="1">
      <c r="A92" s="113">
        <f>IF(B92="","",MAX($A$7:A91)+1)</f>
        <v>69</v>
      </c>
      <c r="B92" s="174" t="str">
        <f t="shared" si="13"/>
        <v>Demand</v>
      </c>
      <c r="C92" s="174">
        <f>C42</f>
        <v>0</v>
      </c>
      <c r="D92" s="12">
        <f ca="1">SUM(G92:M92)</f>
        <v>0</v>
      </c>
      <c r="E92" s="143">
        <f t="shared" ca="1" si="19"/>
        <v>0</v>
      </c>
      <c r="F92" s="143"/>
      <c r="G92" s="12">
        <f ca="1">SUM(IFERROR(INDIRECT("'"&amp;$C92&amp;"'!"&amp;ADDRESS(MATCH($B$107,'Input-Accounts'!$B:$B,0),COLUMN())),0))</f>
        <v>0</v>
      </c>
      <c r="H92" s="12">
        <f ca="1">SUM(IFERROR(INDIRECT("'"&amp;$C92&amp;"'!"&amp;ADDRESS(MATCH($B$107,'Input-Accounts'!$B:$B,0),COLUMN())),0))</f>
        <v>0</v>
      </c>
      <c r="I92" s="12">
        <f ca="1">SUM(IFERROR(INDIRECT("'"&amp;$C92&amp;"'!"&amp;ADDRESS(MATCH($B$107,'Input-Accounts'!$B:$B,0),COLUMN())),0))</f>
        <v>0</v>
      </c>
      <c r="J92" s="12">
        <f ca="1">SUM(IFERROR(INDIRECT("'"&amp;$C92&amp;"'!"&amp;ADDRESS(MATCH($B$107,'Input-Accounts'!$B:$B,0),COLUMN())),0))</f>
        <v>0</v>
      </c>
      <c r="K92" s="12">
        <f ca="1">SUM(IFERROR(INDIRECT("'"&amp;$C92&amp;"'!"&amp;ADDRESS(MATCH($B$107,'Input-Accounts'!$B:$B,0),COLUMN())),0))</f>
        <v>0</v>
      </c>
      <c r="L92" s="12">
        <f ca="1">SUM(IFERROR(INDIRECT("'"&amp;$C92&amp;"'!"&amp;ADDRESS(MATCH($B$107,'Input-Accounts'!$B:$B,0),COLUMN())),0))</f>
        <v>0</v>
      </c>
      <c r="M92" s="12">
        <f ca="1">SUM(IFERROR(INDIRECT("'"&amp;$C92&amp;"'!"&amp;ADDRESS(MATCH($B$107,'Input-Accounts'!$B:$B,0),COLUMN())),0))</f>
        <v>0</v>
      </c>
    </row>
    <row r="93" spans="1:13" outlineLevel="1">
      <c r="A93" s="113">
        <f>IF(B93="","",MAX($A$7:A92)+1)</f>
        <v>70</v>
      </c>
      <c r="B93" s="174" t="str">
        <f t="shared" si="13"/>
        <v>Commodity</v>
      </c>
      <c r="C93" s="174">
        <f>C43</f>
        <v>0</v>
      </c>
      <c r="D93" s="12">
        <f ca="1">SUM(G93:M93)</f>
        <v>0</v>
      </c>
      <c r="E93" s="143">
        <f t="shared" ca="1" si="19"/>
        <v>0</v>
      </c>
      <c r="F93" s="143"/>
      <c r="G93" s="12">
        <f ca="1">SUM(IFERROR(INDIRECT("'"&amp;$C93&amp;"'!"&amp;ADDRESS(MATCH($B$107,'Input-Accounts'!$B:$B,0),COLUMN())),0))</f>
        <v>0</v>
      </c>
      <c r="H93" s="12">
        <f ca="1">SUM(IFERROR(INDIRECT("'"&amp;$C93&amp;"'!"&amp;ADDRESS(MATCH($B$107,'Input-Accounts'!$B:$B,0),COLUMN())),0))</f>
        <v>0</v>
      </c>
      <c r="I93" s="12">
        <f ca="1">SUM(IFERROR(INDIRECT("'"&amp;$C93&amp;"'!"&amp;ADDRESS(MATCH($B$107,'Input-Accounts'!$B:$B,0),COLUMN())),0))</f>
        <v>0</v>
      </c>
      <c r="J93" s="12">
        <f ca="1">SUM(IFERROR(INDIRECT("'"&amp;$C93&amp;"'!"&amp;ADDRESS(MATCH($B$107,'Input-Accounts'!$B:$B,0),COLUMN())),0))</f>
        <v>0</v>
      </c>
      <c r="K93" s="12">
        <f ca="1">SUM(IFERROR(INDIRECT("'"&amp;$C93&amp;"'!"&amp;ADDRESS(MATCH($B$107,'Input-Accounts'!$B:$B,0),COLUMN())),0))</f>
        <v>0</v>
      </c>
      <c r="L93" s="12">
        <f ca="1">SUM(IFERROR(INDIRECT("'"&amp;$C93&amp;"'!"&amp;ADDRESS(MATCH($B$107,'Input-Accounts'!$B:$B,0),COLUMN())),0))</f>
        <v>0</v>
      </c>
      <c r="M93" s="12">
        <f ca="1">SUM(IFERROR(INDIRECT("'"&amp;$C93&amp;"'!"&amp;ADDRESS(MATCH($B$107,'Input-Accounts'!$B:$B,0),COLUMN())),0))</f>
        <v>0</v>
      </c>
    </row>
    <row r="94" spans="1:13" outlineLevel="1">
      <c r="A94" s="113">
        <f>IF(B94="","",MAX($A$7:A93)+1)</f>
        <v>71</v>
      </c>
      <c r="B94" s="174" t="str">
        <f t="shared" si="13"/>
        <v>Customer</v>
      </c>
      <c r="C94" s="174">
        <f>C44</f>
        <v>0</v>
      </c>
      <c r="D94" s="12">
        <f ca="1">SUM(G94:M94)</f>
        <v>0</v>
      </c>
      <c r="E94" s="143">
        <f t="shared" ca="1" si="19"/>
        <v>0</v>
      </c>
      <c r="F94" s="143"/>
      <c r="G94" s="12">
        <f ca="1">SUM(IFERROR(INDIRECT("'"&amp;$C94&amp;"'!"&amp;ADDRESS(MATCH($B$107,'Input-Accounts'!$B:$B,0),COLUMN())),0))</f>
        <v>0</v>
      </c>
      <c r="H94" s="12">
        <f ca="1">SUM(IFERROR(INDIRECT("'"&amp;$C94&amp;"'!"&amp;ADDRESS(MATCH($B$107,'Input-Accounts'!$B:$B,0),COLUMN())),0))</f>
        <v>0</v>
      </c>
      <c r="I94" s="12">
        <f ca="1">SUM(IFERROR(INDIRECT("'"&amp;$C94&amp;"'!"&amp;ADDRESS(MATCH($B$107,'Input-Accounts'!$B:$B,0),COLUMN())),0))</f>
        <v>0</v>
      </c>
      <c r="J94" s="12">
        <f ca="1">SUM(IFERROR(INDIRECT("'"&amp;$C94&amp;"'!"&amp;ADDRESS(MATCH($B$107,'Input-Accounts'!$B:$B,0),COLUMN())),0))</f>
        <v>0</v>
      </c>
      <c r="K94" s="12">
        <f ca="1">SUM(IFERROR(INDIRECT("'"&amp;$C94&amp;"'!"&amp;ADDRESS(MATCH($B$107,'Input-Accounts'!$B:$B,0),COLUMN())),0))</f>
        <v>0</v>
      </c>
      <c r="L94" s="12">
        <f ca="1">SUM(IFERROR(INDIRECT("'"&amp;$C94&amp;"'!"&amp;ADDRESS(MATCH($B$107,'Input-Accounts'!$B:$B,0),COLUMN())),0))</f>
        <v>0</v>
      </c>
      <c r="M94" s="12">
        <f ca="1">SUM(IFERROR(INDIRECT("'"&amp;$C94&amp;"'!"&amp;ADDRESS(MATCH($B$107,'Input-Accounts'!$B:$B,0),COLUMN())),0))</f>
        <v>0</v>
      </c>
    </row>
    <row r="95" spans="1:13" outlineLevel="1">
      <c r="A95" s="113">
        <f>IF(B95="","",MAX($A$7:A94)+1)</f>
        <v>72</v>
      </c>
      <c r="B95" s="79" t="str">
        <f t="shared" si="13"/>
        <v>Subtotal</v>
      </c>
      <c r="D95" s="175">
        <f ca="1">SUM(D92:D94)</f>
        <v>0</v>
      </c>
      <c r="E95" s="143">
        <f t="shared" ca="1" si="19"/>
        <v>0</v>
      </c>
      <c r="F95" s="143"/>
      <c r="G95" s="175">
        <f t="shared" ref="G95:M95" ca="1" si="21">SUM(G92:G94)</f>
        <v>0</v>
      </c>
      <c r="H95" s="175">
        <f t="shared" ca="1" si="21"/>
        <v>0</v>
      </c>
      <c r="I95" s="175">
        <f t="shared" ca="1" si="21"/>
        <v>0</v>
      </c>
      <c r="J95" s="175">
        <f t="shared" ca="1" si="21"/>
        <v>0</v>
      </c>
      <c r="K95" s="175">
        <f t="shared" ca="1" si="21"/>
        <v>0</v>
      </c>
      <c r="L95" s="175">
        <f t="shared" ca="1" si="21"/>
        <v>0</v>
      </c>
      <c r="M95" s="175">
        <f t="shared" ca="1" si="21"/>
        <v>0</v>
      </c>
    </row>
    <row r="96" spans="1:13" outlineLevel="1">
      <c r="A96" s="113" t="str">
        <f>IF(B96="","",MAX($A$7:A95)+1)</f>
        <v/>
      </c>
      <c r="D96" s="20"/>
      <c r="E96" s="143" t="str">
        <f t="shared" si="19"/>
        <v/>
      </c>
      <c r="F96" s="143"/>
    </row>
    <row r="97" spans="1:13" outlineLevel="1">
      <c r="A97" s="113">
        <f>IF(B97="","",MAX($A$7:A96)+1)</f>
        <v>73</v>
      </c>
      <c r="B97" s="80" t="str">
        <f t="shared" si="13"/>
        <v>Function 7</v>
      </c>
      <c r="C97" s="80"/>
      <c r="E97" s="143" t="str">
        <f t="shared" si="19"/>
        <v/>
      </c>
      <c r="F97" s="143"/>
    </row>
    <row r="98" spans="1:13" outlineLevel="1">
      <c r="A98" s="113">
        <f>IF(B98="","",MAX($A$7:A97)+1)</f>
        <v>74</v>
      </c>
      <c r="B98" s="174" t="str">
        <f t="shared" si="13"/>
        <v>Demand</v>
      </c>
      <c r="C98" s="174">
        <f>C48</f>
        <v>0</v>
      </c>
      <c r="D98" s="12">
        <f ca="1">SUM(G98:M98)</f>
        <v>0</v>
      </c>
      <c r="E98" s="143">
        <f t="shared" ca="1" si="19"/>
        <v>0</v>
      </c>
      <c r="F98" s="143"/>
      <c r="G98" s="12">
        <f ca="1">SUM(IFERROR(INDIRECT("'"&amp;$C98&amp;"'!"&amp;ADDRESS(MATCH($B$107,'Input-Accounts'!$B:$B,0),COLUMN())),0))</f>
        <v>0</v>
      </c>
      <c r="H98" s="12">
        <f ca="1">SUM(IFERROR(INDIRECT("'"&amp;$C98&amp;"'!"&amp;ADDRESS(MATCH($B$107,'Input-Accounts'!$B:$B,0),COLUMN())),0))</f>
        <v>0</v>
      </c>
      <c r="I98" s="12">
        <f ca="1">SUM(IFERROR(INDIRECT("'"&amp;$C98&amp;"'!"&amp;ADDRESS(MATCH($B$107,'Input-Accounts'!$B:$B,0),COLUMN())),0))</f>
        <v>0</v>
      </c>
      <c r="J98" s="12">
        <f ca="1">SUM(IFERROR(INDIRECT("'"&amp;$C98&amp;"'!"&amp;ADDRESS(MATCH($B$107,'Input-Accounts'!$B:$B,0),COLUMN())),0))</f>
        <v>0</v>
      </c>
      <c r="K98" s="12">
        <f ca="1">SUM(IFERROR(INDIRECT("'"&amp;$C98&amp;"'!"&amp;ADDRESS(MATCH($B$107,'Input-Accounts'!$B:$B,0),COLUMN())),0))</f>
        <v>0</v>
      </c>
      <c r="L98" s="12">
        <f ca="1">SUM(IFERROR(INDIRECT("'"&amp;$C98&amp;"'!"&amp;ADDRESS(MATCH($B$107,'Input-Accounts'!$B:$B,0),COLUMN())),0))</f>
        <v>0</v>
      </c>
      <c r="M98" s="12">
        <f ca="1">SUM(IFERROR(INDIRECT("'"&amp;$C98&amp;"'!"&amp;ADDRESS(MATCH($B$107,'Input-Accounts'!$B:$B,0),COLUMN())),0))</f>
        <v>0</v>
      </c>
    </row>
    <row r="99" spans="1:13" outlineLevel="1">
      <c r="A99" s="113">
        <f>IF(B99="","",MAX($A$7:A98)+1)</f>
        <v>75</v>
      </c>
      <c r="B99" s="174" t="str">
        <f t="shared" si="13"/>
        <v>Commodity</v>
      </c>
      <c r="C99" s="174">
        <f>C49</f>
        <v>0</v>
      </c>
      <c r="D99" s="12">
        <f ca="1">SUM(G99:M99)</f>
        <v>0</v>
      </c>
      <c r="E99" s="143">
        <f t="shared" ca="1" si="19"/>
        <v>0</v>
      </c>
      <c r="F99" s="143"/>
      <c r="G99" s="12">
        <f ca="1">SUM(IFERROR(INDIRECT("'"&amp;$C99&amp;"'!"&amp;ADDRESS(MATCH($B$107,'Input-Accounts'!$B:$B,0),COLUMN())),0))</f>
        <v>0</v>
      </c>
      <c r="H99" s="12">
        <f ca="1">SUM(IFERROR(INDIRECT("'"&amp;$C99&amp;"'!"&amp;ADDRESS(MATCH($B$107,'Input-Accounts'!$B:$B,0),COLUMN())),0))</f>
        <v>0</v>
      </c>
      <c r="I99" s="12">
        <f ca="1">SUM(IFERROR(INDIRECT("'"&amp;$C99&amp;"'!"&amp;ADDRESS(MATCH($B$107,'Input-Accounts'!$B:$B,0),COLUMN())),0))</f>
        <v>0</v>
      </c>
      <c r="J99" s="12">
        <f ca="1">SUM(IFERROR(INDIRECT("'"&amp;$C99&amp;"'!"&amp;ADDRESS(MATCH($B$107,'Input-Accounts'!$B:$B,0),COLUMN())),0))</f>
        <v>0</v>
      </c>
      <c r="K99" s="12">
        <f ca="1">SUM(IFERROR(INDIRECT("'"&amp;$C99&amp;"'!"&amp;ADDRESS(MATCH($B$107,'Input-Accounts'!$B:$B,0),COLUMN())),0))</f>
        <v>0</v>
      </c>
      <c r="L99" s="12">
        <f ca="1">SUM(IFERROR(INDIRECT("'"&amp;$C99&amp;"'!"&amp;ADDRESS(MATCH($B$107,'Input-Accounts'!$B:$B,0),COLUMN())),0))</f>
        <v>0</v>
      </c>
      <c r="M99" s="12">
        <f ca="1">SUM(IFERROR(INDIRECT("'"&amp;$C99&amp;"'!"&amp;ADDRESS(MATCH($B$107,'Input-Accounts'!$B:$B,0),COLUMN())),0))</f>
        <v>0</v>
      </c>
    </row>
    <row r="100" spans="1:13" outlineLevel="1">
      <c r="A100" s="113">
        <f>IF(B100="","",MAX($A$7:A99)+1)</f>
        <v>76</v>
      </c>
      <c r="B100" s="174" t="str">
        <f t="shared" si="13"/>
        <v>Customer</v>
      </c>
      <c r="C100" s="174">
        <f>C50</f>
        <v>0</v>
      </c>
      <c r="D100" s="12">
        <f ca="1">SUM(G100:M100)</f>
        <v>0</v>
      </c>
      <c r="E100" s="143">
        <f t="shared" ca="1" si="19"/>
        <v>0</v>
      </c>
      <c r="F100" s="143"/>
      <c r="G100" s="12">
        <f ca="1">SUM(IFERROR(INDIRECT("'"&amp;$C100&amp;"'!"&amp;ADDRESS(MATCH($B$107,'Input-Accounts'!$B:$B,0),COLUMN())),0))</f>
        <v>0</v>
      </c>
      <c r="H100" s="12">
        <f ca="1">SUM(IFERROR(INDIRECT("'"&amp;$C100&amp;"'!"&amp;ADDRESS(MATCH($B$107,'Input-Accounts'!$B:$B,0),COLUMN())),0))</f>
        <v>0</v>
      </c>
      <c r="I100" s="12">
        <f ca="1">SUM(IFERROR(INDIRECT("'"&amp;$C100&amp;"'!"&amp;ADDRESS(MATCH($B$107,'Input-Accounts'!$B:$B,0),COLUMN())),0))</f>
        <v>0</v>
      </c>
      <c r="J100" s="12">
        <f ca="1">SUM(IFERROR(INDIRECT("'"&amp;$C100&amp;"'!"&amp;ADDRESS(MATCH($B$107,'Input-Accounts'!$B:$B,0),COLUMN())),0))</f>
        <v>0</v>
      </c>
      <c r="K100" s="12">
        <f ca="1">SUM(IFERROR(INDIRECT("'"&amp;$C100&amp;"'!"&amp;ADDRESS(MATCH($B$107,'Input-Accounts'!$B:$B,0),COLUMN())),0))</f>
        <v>0</v>
      </c>
      <c r="L100" s="12">
        <f ca="1">SUM(IFERROR(INDIRECT("'"&amp;$C100&amp;"'!"&amp;ADDRESS(MATCH($B$107,'Input-Accounts'!$B:$B,0),COLUMN())),0))</f>
        <v>0</v>
      </c>
      <c r="M100" s="12">
        <f ca="1">SUM(IFERROR(INDIRECT("'"&amp;$C100&amp;"'!"&amp;ADDRESS(MATCH($B$107,'Input-Accounts'!$B:$B,0),COLUMN())),0))</f>
        <v>0</v>
      </c>
    </row>
    <row r="101" spans="1:13" outlineLevel="1">
      <c r="A101" s="113">
        <f>IF(B101="","",MAX($A$7:A100)+1)</f>
        <v>77</v>
      </c>
      <c r="B101" s="79" t="str">
        <f t="shared" si="13"/>
        <v>Subtotal</v>
      </c>
      <c r="D101" s="175">
        <f ca="1">SUM(D98:D100)</f>
        <v>0</v>
      </c>
      <c r="E101" s="143">
        <f t="shared" ca="1" si="19"/>
        <v>0</v>
      </c>
      <c r="F101" s="143"/>
      <c r="G101" s="175">
        <f t="shared" ref="G101:M101" ca="1" si="22">SUM(G98:G100)</f>
        <v>0</v>
      </c>
      <c r="H101" s="175">
        <f t="shared" ca="1" si="22"/>
        <v>0</v>
      </c>
      <c r="I101" s="175">
        <f t="shared" ca="1" si="22"/>
        <v>0</v>
      </c>
      <c r="J101" s="175">
        <f t="shared" ca="1" si="22"/>
        <v>0</v>
      </c>
      <c r="K101" s="175">
        <f t="shared" ca="1" si="22"/>
        <v>0</v>
      </c>
      <c r="L101" s="175">
        <f t="shared" ca="1" si="22"/>
        <v>0</v>
      </c>
      <c r="M101" s="175">
        <f t="shared" ca="1" si="22"/>
        <v>0</v>
      </c>
    </row>
    <row r="102" spans="1:13" collapsed="1">
      <c r="A102" s="113" t="str">
        <f>IF(B102="","",MAX($A$7:A101)+1)</f>
        <v/>
      </c>
      <c r="B102" s="102"/>
      <c r="C102" s="102"/>
      <c r="E102" s="143" t="str">
        <f t="shared" si="14"/>
        <v/>
      </c>
      <c r="F102" s="143"/>
    </row>
    <row r="103" spans="1:13">
      <c r="A103" s="113">
        <f>IF(B103="","",MAX($A$7:A102)+1)</f>
        <v>78</v>
      </c>
      <c r="B103" s="80" t="s">
        <v>127</v>
      </c>
      <c r="C103" s="80"/>
      <c r="E103" s="143" t="str">
        <f t="shared" si="14"/>
        <v/>
      </c>
      <c r="F103" s="143"/>
    </row>
    <row r="104" spans="1:13">
      <c r="A104" s="113">
        <f>IF(B104="","",MAX($A$7:A103)+1)</f>
        <v>79</v>
      </c>
      <c r="B104" s="174" t="str">
        <f>$B$12</f>
        <v>Demand</v>
      </c>
      <c r="C104" s="174"/>
      <c r="D104" s="12">
        <f ca="1">SUM(G104:M104)</f>
        <v>104186358.04007944</v>
      </c>
      <c r="E104" s="143">
        <f t="shared" ca="1" si="14"/>
        <v>0</v>
      </c>
      <c r="F104" s="143"/>
      <c r="G104" s="12">
        <f ca="1">SUMIFS(G$62:G$101,$B$62:$B$101,$B104)</f>
        <v>35051963.648477517</v>
      </c>
      <c r="H104" s="12">
        <f t="shared" ref="H104:M104" ca="1" si="23">SUMIFS(H$62:H$101,$B$62:$B$101,$B104)</f>
        <v>23379490.026796032</v>
      </c>
      <c r="I104" s="12">
        <f t="shared" ca="1" si="23"/>
        <v>2524493.107664146</v>
      </c>
      <c r="J104" s="12">
        <f t="shared" ca="1" si="23"/>
        <v>3138940.1753579276</v>
      </c>
      <c r="K104" s="12">
        <f t="shared" ca="1" si="23"/>
        <v>179823.48515100623</v>
      </c>
      <c r="L104" s="12">
        <f t="shared" ca="1" si="23"/>
        <v>36511691.737700321</v>
      </c>
      <c r="M104" s="12">
        <f t="shared" ca="1" si="23"/>
        <v>3399955.8589325012</v>
      </c>
    </row>
    <row r="105" spans="1:13">
      <c r="A105" s="113">
        <f>IF(B105="","",MAX($A$7:A104)+1)</f>
        <v>80</v>
      </c>
      <c r="B105" s="174" t="str">
        <f>$B$13</f>
        <v>Commodity</v>
      </c>
      <c r="C105" s="174"/>
      <c r="D105" s="12">
        <f ca="1">SUM(G105:M105)</f>
        <v>1717065.5162101814</v>
      </c>
      <c r="E105" s="143">
        <f t="shared" ca="1" si="14"/>
        <v>0</v>
      </c>
      <c r="F105" s="143"/>
      <c r="G105" s="12">
        <f t="shared" ref="G105:M106" ca="1" si="24">SUMIFS(G$62:G$101,$B$62:$B$101,$B105)</f>
        <v>558890.86602384201</v>
      </c>
      <c r="H105" s="12">
        <f t="shared" ca="1" si="24"/>
        <v>380053.41949806083</v>
      </c>
      <c r="I105" s="12">
        <f t="shared" ca="1" si="24"/>
        <v>47327.986699665795</v>
      </c>
      <c r="J105" s="12">
        <f t="shared" ca="1" si="24"/>
        <v>62896.08314034628</v>
      </c>
      <c r="K105" s="12">
        <f t="shared" ca="1" si="24"/>
        <v>7516.1368562774123</v>
      </c>
      <c r="L105" s="12">
        <f t="shared" ca="1" si="24"/>
        <v>547763.90371620166</v>
      </c>
      <c r="M105" s="12">
        <f t="shared" ca="1" si="24"/>
        <v>112617.12027578737</v>
      </c>
    </row>
    <row r="106" spans="1:13">
      <c r="A106" s="113">
        <f>IF(B106="","",MAX($A$7:A105)+1)</f>
        <v>81</v>
      </c>
      <c r="B106" s="174" t="str">
        <f>$B$14</f>
        <v>Customer</v>
      </c>
      <c r="C106" s="174"/>
      <c r="D106" s="12">
        <f ca="1">SUM(G106:M106)</f>
        <v>70184176.007624045</v>
      </c>
      <c r="E106" s="143">
        <f t="shared" ca="1" si="14"/>
        <v>0</v>
      </c>
      <c r="F106" s="143"/>
      <c r="G106" s="12">
        <f t="shared" ca="1" si="24"/>
        <v>50634881.685769573</v>
      </c>
      <c r="H106" s="12">
        <f t="shared" ca="1" si="24"/>
        <v>12942480.771469543</v>
      </c>
      <c r="I106" s="12">
        <f t="shared" ca="1" si="24"/>
        <v>1210574.1649607576</v>
      </c>
      <c r="J106" s="12">
        <f t="shared" ca="1" si="24"/>
        <v>623335.3851309329</v>
      </c>
      <c r="K106" s="12">
        <f t="shared" ca="1" si="24"/>
        <v>48539.526815431884</v>
      </c>
      <c r="L106" s="12">
        <f t="shared" ca="1" si="24"/>
        <v>3679209.4834357905</v>
      </c>
      <c r="M106" s="12">
        <f t="shared" ca="1" si="24"/>
        <v>1045154.9900420193</v>
      </c>
    </row>
    <row r="107" spans="1:13" ht="29.15">
      <c r="A107" s="113">
        <f>IF(B107="","",MAX($A$7:A106)+1)</f>
        <v>82</v>
      </c>
      <c r="B107" s="176" t="str">
        <f>'Input-Accounts'!B265</f>
        <v>TOTAL REVENUE REQUIREMENT AT EQUAL RATES OF RETURN</v>
      </c>
      <c r="C107" s="177"/>
      <c r="D107" s="178">
        <f ca="1">SUM(D104:D106)</f>
        <v>176087599.56391367</v>
      </c>
      <c r="E107" s="179">
        <f t="shared" ca="1" si="14"/>
        <v>0</v>
      </c>
      <c r="F107" s="179"/>
      <c r="G107" s="178">
        <f ca="1">SUM(G104:G106)</f>
        <v>86245736.200270921</v>
      </c>
      <c r="H107" s="178">
        <f t="shared" ref="H107:M107" ca="1" si="25">SUM(H104:H106)</f>
        <v>36702024.217763633</v>
      </c>
      <c r="I107" s="178">
        <f t="shared" ca="1" si="25"/>
        <v>3782395.2593245693</v>
      </c>
      <c r="J107" s="178">
        <f t="shared" ca="1" si="25"/>
        <v>3825171.6436292068</v>
      </c>
      <c r="K107" s="178">
        <f t="shared" ca="1" si="25"/>
        <v>235879.14882271554</v>
      </c>
      <c r="L107" s="178">
        <f t="shared" ca="1" si="25"/>
        <v>40738665.124852307</v>
      </c>
      <c r="M107" s="178">
        <f t="shared" ca="1" si="25"/>
        <v>4557727.9692503083</v>
      </c>
    </row>
    <row r="108" spans="1:13">
      <c r="A108" s="113" t="str">
        <f>IF(B108="","",MAX($A$7:A107)+1)</f>
        <v/>
      </c>
      <c r="E108" s="143"/>
      <c r="F108" s="143"/>
    </row>
    <row r="109" spans="1:13">
      <c r="A109" s="113">
        <f>IF(B109="","",MAX($A$7:A108)+1)</f>
        <v>83</v>
      </c>
      <c r="B109" s="174" t="s">
        <v>129</v>
      </c>
      <c r="D109" s="23">
        <f ca="1">D104/D$107</f>
        <v>0.59167345286153117</v>
      </c>
      <c r="E109" s="143"/>
      <c r="F109" s="143"/>
      <c r="G109" s="23">
        <f t="shared" ref="G109:M111" ca="1" si="26">G104/G$107</f>
        <v>0.40641967003543777</v>
      </c>
      <c r="H109" s="23">
        <f t="shared" ca="1" si="26"/>
        <v>0.63700819028614919</v>
      </c>
      <c r="I109" s="23">
        <f t="shared" ca="1" si="26"/>
        <v>0.66743238994936516</v>
      </c>
      <c r="J109" s="23">
        <f t="shared" ca="1" si="26"/>
        <v>0.82060113056254813</v>
      </c>
      <c r="K109" s="23">
        <f t="shared" ca="1" si="26"/>
        <v>0.76235430748548194</v>
      </c>
      <c r="L109" s="23">
        <f t="shared" ca="1" si="26"/>
        <v>0.89624173069496693</v>
      </c>
      <c r="M109" s="23">
        <f t="shared" ca="1" si="26"/>
        <v>0.74597603934921841</v>
      </c>
    </row>
    <row r="110" spans="1:13">
      <c r="A110" s="113">
        <f>IF(B110="","",MAX($A$7:A109)+1)</f>
        <v>84</v>
      </c>
      <c r="B110" s="174" t="s">
        <v>477</v>
      </c>
      <c r="D110" s="23">
        <f ca="1">D105/D$107</f>
        <v>9.7512006550293535E-3</v>
      </c>
      <c r="E110" s="143"/>
      <c r="F110" s="143"/>
      <c r="G110" s="23">
        <f t="shared" ca="1" si="26"/>
        <v>6.4802144505560653E-3</v>
      </c>
      <c r="H110" s="23">
        <f t="shared" ca="1" si="26"/>
        <v>1.0355107861165775E-2</v>
      </c>
      <c r="I110" s="23">
        <f t="shared" ca="1" si="26"/>
        <v>1.2512702521765865E-2</v>
      </c>
      <c r="J110" s="23">
        <f t="shared" ca="1" si="26"/>
        <v>1.6442682577420861E-2</v>
      </c>
      <c r="K110" s="23">
        <f t="shared" ca="1" si="26"/>
        <v>3.1864354665475186E-2</v>
      </c>
      <c r="L110" s="23">
        <f t="shared" ca="1" si="26"/>
        <v>1.3445799022561555E-2</v>
      </c>
      <c r="M110" s="23">
        <f t="shared" ca="1" si="26"/>
        <v>2.4709048244121408E-2</v>
      </c>
    </row>
    <row r="111" spans="1:13">
      <c r="A111" s="113">
        <f>IF(B111="","",MAX($A$7:A110)+1)</f>
        <v>85</v>
      </c>
      <c r="B111" s="174" t="s">
        <v>131</v>
      </c>
      <c r="C111" s="81"/>
      <c r="D111" s="23">
        <f ca="1">D106/D$107</f>
        <v>0.39857534648343951</v>
      </c>
      <c r="E111" s="143"/>
      <c r="F111" s="143"/>
      <c r="G111" s="23">
        <f ca="1">G106/G$107</f>
        <v>0.58710011551400632</v>
      </c>
      <c r="H111" s="23">
        <f t="shared" ca="1" si="26"/>
        <v>0.35263670185268514</v>
      </c>
      <c r="I111" s="23">
        <f t="shared" ca="1" si="26"/>
        <v>0.320054907528869</v>
      </c>
      <c r="J111" s="23">
        <f t="shared" ca="1" si="26"/>
        <v>0.16295618686003099</v>
      </c>
      <c r="K111" s="23">
        <f t="shared" ca="1" si="26"/>
        <v>0.20578133784904284</v>
      </c>
      <c r="L111" s="23">
        <f t="shared" ca="1" si="26"/>
        <v>9.0312470282471705E-2</v>
      </c>
      <c r="M111" s="23">
        <f t="shared" ca="1" si="26"/>
        <v>0.2293149124066601</v>
      </c>
    </row>
    <row r="112" spans="1:13">
      <c r="A112" s="113" t="str">
        <f>IF(B112="","",MAX($A$7:A111)+1)</f>
        <v/>
      </c>
      <c r="B112" s="174"/>
      <c r="C112" s="81"/>
      <c r="D112" s="23"/>
      <c r="E112" s="143"/>
      <c r="F112" s="143"/>
      <c r="G112" s="23"/>
      <c r="H112" s="23"/>
      <c r="I112" s="23"/>
      <c r="J112" s="23"/>
      <c r="K112" s="23"/>
      <c r="L112" s="23"/>
      <c r="M112" s="23"/>
    </row>
    <row r="113" spans="1:13">
      <c r="A113" s="113">
        <f>IF(B113="","",MAX($A$7:A112)+1)</f>
        <v>86</v>
      </c>
      <c r="B113" s="80" t="s">
        <v>478</v>
      </c>
      <c r="C113" s="81"/>
      <c r="D113" s="23"/>
      <c r="E113" s="143"/>
      <c r="F113" s="143"/>
      <c r="G113" s="23"/>
      <c r="H113" s="23"/>
      <c r="I113" s="23"/>
      <c r="J113" s="23"/>
      <c r="K113" s="23"/>
      <c r="L113" s="23"/>
      <c r="M113" s="23"/>
    </row>
    <row r="114" spans="1:13">
      <c r="A114" s="113" t="str">
        <f>IF(B114="","",MAX($A$7:A113)+1)</f>
        <v/>
      </c>
      <c r="B114" s="80"/>
      <c r="C114" s="81"/>
      <c r="D114" s="23"/>
      <c r="E114" s="143"/>
      <c r="F114" s="143"/>
      <c r="G114" s="23"/>
      <c r="H114" s="23"/>
      <c r="I114" s="23"/>
      <c r="J114" s="23"/>
      <c r="K114" s="23"/>
      <c r="L114" s="23"/>
      <c r="M114" s="23"/>
    </row>
    <row r="115" spans="1:13">
      <c r="A115" s="113">
        <f>IF(B115="","",MAX($A$7:A114)+1)</f>
        <v>87</v>
      </c>
      <c r="B115" s="80" t="str">
        <f>B61</f>
        <v>Gas Supply</v>
      </c>
      <c r="C115" s="102"/>
      <c r="D115" s="21"/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1:13">
      <c r="A116" s="113">
        <f>IF(B116="","",MAX($A$7:A115)+1)</f>
        <v>88</v>
      </c>
      <c r="B116" s="174" t="str">
        <f t="shared" ref="B116:C118" si="27">B62</f>
        <v>Demand</v>
      </c>
      <c r="C116" s="174" t="str">
        <f t="shared" si="27"/>
        <v>GasSupply_Dem</v>
      </c>
      <c r="D116" s="21">
        <f ca="1">D62/D$163</f>
        <v>6.1142631895849181E-3</v>
      </c>
      <c r="E116" s="21"/>
      <c r="F116" s="21"/>
      <c r="G116" s="21">
        <f t="shared" ref="G116:M116" ca="1" si="28">G62/G$163</f>
        <v>8.8131384283892666E-3</v>
      </c>
      <c r="H116" s="21">
        <f t="shared" ca="1" si="28"/>
        <v>8.5770216926603568E-3</v>
      </c>
      <c r="I116" s="21">
        <f t="shared" ca="1" si="28"/>
        <v>8.4044269523446003E-3</v>
      </c>
      <c r="J116" s="21">
        <f t="shared" ca="1" si="28"/>
        <v>8.2355237056223728E-3</v>
      </c>
      <c r="K116" s="21">
        <f t="shared" ca="1" si="28"/>
        <v>7.9384568841917684E-3</v>
      </c>
      <c r="L116" s="21">
        <f t="shared" ca="1" si="28"/>
        <v>3.6533728193824362E-3</v>
      </c>
      <c r="M116" s="21">
        <f t="shared" ca="1" si="28"/>
        <v>3.4206496429949871E-3</v>
      </c>
    </row>
    <row r="117" spans="1:13">
      <c r="A117" s="113">
        <f>IF(B117="","",MAX($A$7:A116)+1)</f>
        <v>89</v>
      </c>
      <c r="B117" s="174" t="str">
        <f t="shared" si="27"/>
        <v>Commodity</v>
      </c>
      <c r="C117" s="174" t="str">
        <f t="shared" si="27"/>
        <v>GasSupply_Comm</v>
      </c>
      <c r="D117" s="55">
        <f ca="1">D63/D$164</f>
        <v>5.980782441816244E-4</v>
      </c>
      <c r="E117" s="55"/>
      <c r="F117" s="55"/>
      <c r="G117" s="55">
        <f ca="1">G63/G$164</f>
        <v>1.987384269985995E-3</v>
      </c>
      <c r="H117" s="55">
        <f t="shared" ref="H117:M117" ca="1" si="29">H63/H$164</f>
        <v>1.9117208042512132E-3</v>
      </c>
      <c r="I117" s="55">
        <f t="shared" ca="1" si="29"/>
        <v>1.8003998119930312E-3</v>
      </c>
      <c r="J117" s="55">
        <f t="shared" ca="1" si="29"/>
        <v>1.7468040525911669E-3</v>
      </c>
      <c r="K117" s="55">
        <f t="shared" ca="1" si="29"/>
        <v>1.6630776418902877E-3</v>
      </c>
      <c r="L117" s="55">
        <f t="shared" ca="1" si="29"/>
        <v>2.7486916836772787E-4</v>
      </c>
      <c r="M117" s="55">
        <f t="shared" ca="1" si="29"/>
        <v>2.6412509444891303E-4</v>
      </c>
    </row>
    <row r="118" spans="1:13">
      <c r="A118" s="113">
        <f>IF(B118="","",MAX($A$7:A117)+1)</f>
        <v>90</v>
      </c>
      <c r="B118" s="174" t="str">
        <f t="shared" si="27"/>
        <v>Customer</v>
      </c>
      <c r="C118" s="174" t="str">
        <f t="shared" si="27"/>
        <v>GasSupply_Cust</v>
      </c>
      <c r="D118" s="21">
        <f ca="1">D64/D$165</f>
        <v>0</v>
      </c>
      <c r="E118" s="21"/>
      <c r="F118" s="21"/>
      <c r="G118" s="21">
        <f t="shared" ref="G118:M118" ca="1" si="30">G64/G$165</f>
        <v>0</v>
      </c>
      <c r="H118" s="21">
        <f t="shared" ca="1" si="30"/>
        <v>0</v>
      </c>
      <c r="I118" s="21">
        <f t="shared" ca="1" si="30"/>
        <v>0</v>
      </c>
      <c r="J118" s="21">
        <f t="shared" ca="1" si="30"/>
        <v>0</v>
      </c>
      <c r="K118" s="21">
        <f t="shared" ca="1" si="30"/>
        <v>0</v>
      </c>
      <c r="L118" s="21">
        <f t="shared" ca="1" si="30"/>
        <v>0</v>
      </c>
      <c r="M118" s="21">
        <f t="shared" ca="1" si="30"/>
        <v>0</v>
      </c>
    </row>
    <row r="119" spans="1:13">
      <c r="A119" s="113" t="str">
        <f>IF(B119="","",MAX($A$7:A118)+1)</f>
        <v/>
      </c>
      <c r="B119" s="174"/>
      <c r="C119" s="174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>
      <c r="A120" s="113" t="str">
        <f>IF(B120="","",MAX($A$7:A119)+1)</f>
        <v/>
      </c>
      <c r="B120" s="174"/>
      <c r="C120" s="174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>
      <c r="A121" s="113">
        <f>IF(B121="","",MAX($A$7:A120)+1)</f>
        <v>91</v>
      </c>
      <c r="B121" s="80" t="str">
        <f>B67</f>
        <v>Transmission</v>
      </c>
      <c r="C121" s="102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>
      <c r="A122" s="113">
        <f>IF(B122="","",MAX($A$7:A121)+1)</f>
        <v>92</v>
      </c>
      <c r="B122" s="174" t="str">
        <f>B68</f>
        <v>Demand</v>
      </c>
      <c r="C122" s="174" t="str">
        <f>C68</f>
        <v>Trans_Dem</v>
      </c>
      <c r="D122" s="21">
        <f ca="1">D68/D$163</f>
        <v>1.6777568485738612E-2</v>
      </c>
      <c r="E122" s="21"/>
      <c r="F122" s="21"/>
      <c r="G122" s="21">
        <f t="shared" ref="G122:M122" ca="1" si="31">G68/G$163</f>
        <v>1.3687997441949602E-2</v>
      </c>
      <c r="H122" s="21">
        <f t="shared" ca="1" si="31"/>
        <v>1.3191040058514984E-2</v>
      </c>
      <c r="I122" s="21">
        <f t="shared" ca="1" si="31"/>
        <v>1.3667090814976517E-2</v>
      </c>
      <c r="J122" s="21">
        <f t="shared" ca="1" si="31"/>
        <v>1.376254271586857E-2</v>
      </c>
      <c r="K122" s="21">
        <f t="shared" ca="1" si="31"/>
        <v>1.5183778069383645E-2</v>
      </c>
      <c r="L122" s="21">
        <f t="shared" ca="1" si="31"/>
        <v>2.011822189912903E-2</v>
      </c>
      <c r="M122" s="21">
        <f t="shared" ca="1" si="31"/>
        <v>1.9421272229988851E-2</v>
      </c>
    </row>
    <row r="123" spans="1:13">
      <c r="A123" s="113">
        <f>IF(B123="","",MAX($A$7:A122)+1)</f>
        <v>93</v>
      </c>
      <c r="B123" s="174" t="str">
        <f>B69</f>
        <v>Commodity</v>
      </c>
      <c r="C123" s="174" t="str">
        <f>C69</f>
        <v>Trans_Comm</v>
      </c>
      <c r="D123" s="21">
        <f ca="1">D69/D$164</f>
        <v>1.3262755501414542E-4</v>
      </c>
      <c r="E123" s="21"/>
      <c r="F123" s="21"/>
      <c r="G123" s="21">
        <f t="shared" ref="G123:M123" ca="1" si="32">G69/G$164</f>
        <v>1.9813885464761466E-4</v>
      </c>
      <c r="H123" s="21">
        <f t="shared" ca="1" si="32"/>
        <v>1.8200944590858109E-4</v>
      </c>
      <c r="I123" s="21">
        <f t="shared" ca="1" si="32"/>
        <v>1.5827881491077824E-4</v>
      </c>
      <c r="J123" s="21">
        <f t="shared" ca="1" si="32"/>
        <v>1.4685364555491319E-4</v>
      </c>
      <c r="K123" s="21">
        <f t="shared" ca="1" si="32"/>
        <v>1.2900543456785174E-4</v>
      </c>
      <c r="L123" s="21">
        <f t="shared" ca="1" si="32"/>
        <v>1.1992941777105886E-4</v>
      </c>
      <c r="M123" s="21">
        <f t="shared" ca="1" si="32"/>
        <v>1.1763907119393545E-4</v>
      </c>
    </row>
    <row r="124" spans="1:13">
      <c r="A124" s="113">
        <f>IF(B124="","",MAX($A$7:A123)+1)</f>
        <v>94</v>
      </c>
      <c r="B124" s="174" t="str">
        <f>B70</f>
        <v>Customer</v>
      </c>
      <c r="C124" s="174" t="str">
        <f>C70</f>
        <v>Trans_Cust</v>
      </c>
      <c r="D124" s="21">
        <f ca="1">D70/D$165</f>
        <v>0</v>
      </c>
      <c r="E124" s="21"/>
      <c r="F124" s="21"/>
      <c r="G124" s="21">
        <f t="shared" ref="G124:M124" ca="1" si="33">G70/G$165</f>
        <v>0</v>
      </c>
      <c r="H124" s="21">
        <f t="shared" ca="1" si="33"/>
        <v>0</v>
      </c>
      <c r="I124" s="21">
        <f t="shared" ca="1" si="33"/>
        <v>0</v>
      </c>
      <c r="J124" s="21">
        <f t="shared" ca="1" si="33"/>
        <v>0</v>
      </c>
      <c r="K124" s="21">
        <f t="shared" ca="1" si="33"/>
        <v>0</v>
      </c>
      <c r="L124" s="21">
        <f t="shared" ca="1" si="33"/>
        <v>0</v>
      </c>
      <c r="M124" s="21">
        <f t="shared" ca="1" si="33"/>
        <v>0</v>
      </c>
    </row>
    <row r="125" spans="1:13">
      <c r="A125" s="113" t="str">
        <f>IF(B125="","",MAX($A$7:A124)+1)</f>
        <v/>
      </c>
      <c r="B125" s="174"/>
      <c r="C125" s="174"/>
      <c r="D125" s="21"/>
      <c r="E125" s="21"/>
      <c r="F125" s="21"/>
      <c r="G125" s="21"/>
      <c r="H125" s="21"/>
      <c r="I125" s="21"/>
      <c r="J125" s="21"/>
      <c r="K125" s="21"/>
      <c r="L125" s="21"/>
      <c r="M125" s="21"/>
    </row>
    <row r="126" spans="1:13">
      <c r="A126" s="113" t="str">
        <f>IF(B126="","",MAX($A$7:A125)+1)</f>
        <v/>
      </c>
      <c r="B126" s="174"/>
      <c r="C126" s="174"/>
      <c r="D126" s="21"/>
      <c r="E126" s="21"/>
      <c r="F126" s="21"/>
      <c r="G126" s="21"/>
      <c r="H126" s="21"/>
      <c r="I126" s="21"/>
      <c r="J126" s="21"/>
      <c r="K126" s="21"/>
      <c r="L126" s="21"/>
      <c r="M126" s="21"/>
    </row>
    <row r="127" spans="1:13">
      <c r="A127" s="113">
        <f>IF(B127="","",MAX($A$7:A126)+1)</f>
        <v>95</v>
      </c>
      <c r="B127" s="80" t="str">
        <f>B73</f>
        <v>Distribution</v>
      </c>
      <c r="C127" s="102"/>
      <c r="D127" s="21"/>
      <c r="E127" s="21"/>
      <c r="F127" s="21"/>
      <c r="G127" s="21"/>
      <c r="H127" s="21"/>
      <c r="I127" s="21"/>
      <c r="J127" s="21"/>
      <c r="K127" s="21"/>
      <c r="L127" s="21"/>
      <c r="M127" s="21"/>
    </row>
    <row r="128" spans="1:13">
      <c r="A128" s="113">
        <f>IF(B128="","",MAX($A$7:A127)+1)</f>
        <v>96</v>
      </c>
      <c r="B128" s="174" t="str">
        <f>B74</f>
        <v>Demand</v>
      </c>
      <c r="C128" s="174" t="str">
        <f>C74</f>
        <v>Dist_Dem</v>
      </c>
      <c r="D128" s="55">
        <f ca="1">D74/D$163</f>
        <v>1.5464546945899109</v>
      </c>
      <c r="E128" s="55"/>
      <c r="F128" s="55"/>
      <c r="G128" s="55">
        <f t="shared" ref="G128:M128" ca="1" si="34">G74/G$163</f>
        <v>1.9350564588085701</v>
      </c>
      <c r="H128" s="55">
        <f t="shared" ca="1" si="34"/>
        <v>1.9040237481006617</v>
      </c>
      <c r="I128" s="55">
        <f t="shared" ca="1" si="34"/>
        <v>2.0698533630428897</v>
      </c>
      <c r="J128" s="55">
        <f t="shared" ca="1" si="34"/>
        <v>2.1489387499921331</v>
      </c>
      <c r="K128" s="55">
        <f t="shared" ca="1" si="34"/>
        <v>1.4780588946337474</v>
      </c>
      <c r="L128" s="55">
        <f t="shared" ca="1" si="34"/>
        <v>1.3578230194586256</v>
      </c>
      <c r="M128" s="55">
        <f t="shared" ca="1" si="34"/>
        <v>0.45317332709652725</v>
      </c>
    </row>
    <row r="129" spans="1:13">
      <c r="A129" s="113">
        <f>IF(B129="","",MAX($A$7:A128)+1)</f>
        <v>97</v>
      </c>
      <c r="B129" s="174" t="str">
        <f>B75</f>
        <v>Commodity</v>
      </c>
      <c r="C129" s="174" t="str">
        <f>C75</f>
        <v>Dist_Comm</v>
      </c>
      <c r="D129" s="55">
        <f ca="1">D75/D$164</f>
        <v>6.0004563732414182E-4</v>
      </c>
      <c r="E129" s="55"/>
      <c r="F129" s="55"/>
      <c r="G129" s="55">
        <f t="shared" ref="G129:M129" ca="1" si="35">G75/G$164</f>
        <v>2.1165016662075277E-3</v>
      </c>
      <c r="H129" s="55">
        <f t="shared" ca="1" si="35"/>
        <v>2.0405893036351272E-3</v>
      </c>
      <c r="I129" s="55">
        <f t="shared" ca="1" si="35"/>
        <v>1.9289021182259357E-3</v>
      </c>
      <c r="J129" s="55">
        <f t="shared" ca="1" si="35"/>
        <v>1.8751300542509811E-3</v>
      </c>
      <c r="K129" s="55">
        <f t="shared" ca="1" si="35"/>
        <v>1.7911282234560539E-3</v>
      </c>
      <c r="L129" s="55">
        <f t="shared" ca="1" si="35"/>
        <v>2.4590511005975041E-4</v>
      </c>
      <c r="M129" s="55">
        <f t="shared" ca="1" si="35"/>
        <v>2.3512569324465697E-4</v>
      </c>
    </row>
    <row r="130" spans="1:13">
      <c r="A130" s="113">
        <f>IF(B130="","",MAX($A$7:A129)+1)</f>
        <v>98</v>
      </c>
      <c r="B130" s="174" t="str">
        <f>B76</f>
        <v>Customer</v>
      </c>
      <c r="C130" s="174" t="str">
        <f>C76</f>
        <v>Dist_Cust</v>
      </c>
      <c r="D130" s="21">
        <f ca="1">D76/D$165</f>
        <v>25.104545736925182</v>
      </c>
      <c r="E130" s="21"/>
      <c r="F130" s="21"/>
      <c r="G130" s="21">
        <f t="shared" ref="G130:M130" ca="1" si="36">G76/G$165</f>
        <v>20.631996879530849</v>
      </c>
      <c r="H130" s="21">
        <f t="shared" ca="1" si="36"/>
        <v>38.998411349766002</v>
      </c>
      <c r="I130" s="21">
        <f t="shared" ca="1" si="36"/>
        <v>203.800364471508</v>
      </c>
      <c r="J130" s="21">
        <f t="shared" ca="1" si="36"/>
        <v>524.69308512704788</v>
      </c>
      <c r="K130" s="21">
        <f t="shared" ca="1" si="36"/>
        <v>577.85150970752238</v>
      </c>
      <c r="L130" s="21">
        <f t="shared" ca="1" si="36"/>
        <v>1588.6051310171806</v>
      </c>
      <c r="M130" s="21">
        <f t="shared" ca="1" si="36"/>
        <v>12442.321310024039</v>
      </c>
    </row>
    <row r="131" spans="1:13">
      <c r="A131" s="113" t="str">
        <f>IF(B131="","",MAX($A$7:A130)+1)</f>
        <v/>
      </c>
      <c r="B131" s="174"/>
      <c r="C131" s="174"/>
      <c r="D131" s="21"/>
      <c r="E131" s="21"/>
      <c r="F131" s="21"/>
      <c r="G131" s="21"/>
      <c r="H131" s="21"/>
      <c r="I131" s="21"/>
      <c r="J131" s="21"/>
      <c r="K131" s="21"/>
      <c r="L131" s="21"/>
      <c r="M131" s="21"/>
    </row>
    <row r="132" spans="1:13">
      <c r="A132" s="113" t="str">
        <f>IF(B132="","",MAX($A$7:A131)+1)</f>
        <v/>
      </c>
      <c r="B132" s="174"/>
      <c r="C132" s="174"/>
      <c r="D132" s="21"/>
      <c r="E132" s="21"/>
      <c r="F132" s="21"/>
      <c r="G132" s="21"/>
      <c r="H132" s="21"/>
      <c r="I132" s="21"/>
      <c r="J132" s="21"/>
      <c r="K132" s="21"/>
      <c r="L132" s="21"/>
      <c r="M132" s="21"/>
    </row>
    <row r="133" spans="1:13">
      <c r="A133" s="113">
        <f>IF(B133="","",MAX($A$7:A132)+1)</f>
        <v>99</v>
      </c>
      <c r="B133" s="80" t="str">
        <f>B79</f>
        <v>Function 5</v>
      </c>
      <c r="C133" s="102"/>
      <c r="D133" s="21"/>
      <c r="E133" s="21"/>
      <c r="F133" s="21"/>
      <c r="G133" s="21"/>
      <c r="H133" s="21"/>
      <c r="I133" s="21"/>
      <c r="J133" s="21"/>
      <c r="K133" s="21"/>
      <c r="L133" s="21"/>
      <c r="M133" s="21"/>
    </row>
    <row r="134" spans="1:13">
      <c r="A134" s="113">
        <f>IF(B134="","",MAX($A$7:A133)+1)</f>
        <v>100</v>
      </c>
      <c r="B134" s="174" t="str">
        <f>B80</f>
        <v>Demand</v>
      </c>
      <c r="C134" s="174">
        <f>C80</f>
        <v>0</v>
      </c>
      <c r="D134" s="21">
        <f ca="1">D80/D$163</f>
        <v>0</v>
      </c>
      <c r="E134" s="21"/>
      <c r="F134" s="21"/>
      <c r="G134" s="21">
        <f t="shared" ref="G134:M134" ca="1" si="37">G80/G$163</f>
        <v>0</v>
      </c>
      <c r="H134" s="21">
        <f t="shared" ca="1" si="37"/>
        <v>0</v>
      </c>
      <c r="I134" s="21">
        <f t="shared" ca="1" si="37"/>
        <v>0</v>
      </c>
      <c r="J134" s="21">
        <f t="shared" ca="1" si="37"/>
        <v>0</v>
      </c>
      <c r="K134" s="21">
        <f t="shared" ca="1" si="37"/>
        <v>0</v>
      </c>
      <c r="L134" s="21">
        <f t="shared" ca="1" si="37"/>
        <v>0</v>
      </c>
      <c r="M134" s="21">
        <f t="shared" ca="1" si="37"/>
        <v>0</v>
      </c>
    </row>
    <row r="135" spans="1:13">
      <c r="A135" s="113">
        <f>IF(B135="","",MAX($A$7:A134)+1)</f>
        <v>101</v>
      </c>
      <c r="B135" s="174" t="str">
        <f>B81</f>
        <v>Commodity</v>
      </c>
      <c r="C135" s="174">
        <f>C81</f>
        <v>0</v>
      </c>
      <c r="D135" s="21">
        <f ca="1">D81/D$164</f>
        <v>0</v>
      </c>
      <c r="E135" s="21"/>
      <c r="F135" s="21"/>
      <c r="G135" s="21">
        <f t="shared" ref="G135:M135" ca="1" si="38">G81/G$164</f>
        <v>0</v>
      </c>
      <c r="H135" s="21">
        <f t="shared" ca="1" si="38"/>
        <v>0</v>
      </c>
      <c r="I135" s="21">
        <f t="shared" ca="1" si="38"/>
        <v>0</v>
      </c>
      <c r="J135" s="21">
        <f t="shared" ca="1" si="38"/>
        <v>0</v>
      </c>
      <c r="K135" s="21">
        <f t="shared" ca="1" si="38"/>
        <v>0</v>
      </c>
      <c r="L135" s="21">
        <f t="shared" ca="1" si="38"/>
        <v>0</v>
      </c>
      <c r="M135" s="21">
        <f t="shared" ca="1" si="38"/>
        <v>0</v>
      </c>
    </row>
    <row r="136" spans="1:13">
      <c r="A136" s="113">
        <f>IF(B136="","",MAX($A$7:A135)+1)</f>
        <v>102</v>
      </c>
      <c r="B136" s="174" t="str">
        <f>B82</f>
        <v>Customer</v>
      </c>
      <c r="C136" s="174">
        <f>C82</f>
        <v>0</v>
      </c>
      <c r="D136" s="21">
        <f ca="1">D82/D$165</f>
        <v>0</v>
      </c>
      <c r="E136" s="21"/>
      <c r="F136" s="21"/>
      <c r="G136" s="21">
        <f t="shared" ref="G136:M136" ca="1" si="39">G82/G$165</f>
        <v>0</v>
      </c>
      <c r="H136" s="21">
        <f t="shared" ca="1" si="39"/>
        <v>0</v>
      </c>
      <c r="I136" s="21">
        <f t="shared" ca="1" si="39"/>
        <v>0</v>
      </c>
      <c r="J136" s="21">
        <f t="shared" ca="1" si="39"/>
        <v>0</v>
      </c>
      <c r="K136" s="21">
        <f t="shared" ca="1" si="39"/>
        <v>0</v>
      </c>
      <c r="L136" s="21">
        <f t="shared" ca="1" si="39"/>
        <v>0</v>
      </c>
      <c r="M136" s="21">
        <f t="shared" ca="1" si="39"/>
        <v>0</v>
      </c>
    </row>
    <row r="137" spans="1:13" outlineLevel="1">
      <c r="A137" s="113" t="str">
        <f>IF(B137="","",MAX($A$7:A136)+1)</f>
        <v/>
      </c>
      <c r="B137" s="174"/>
      <c r="C137" s="174"/>
      <c r="D137" s="21"/>
      <c r="E137" s="21"/>
      <c r="F137" s="21"/>
      <c r="G137" s="21"/>
      <c r="H137" s="21"/>
      <c r="I137" s="21"/>
      <c r="J137" s="21"/>
      <c r="K137" s="21"/>
      <c r="L137" s="21"/>
      <c r="M137" s="21"/>
    </row>
    <row r="138" spans="1:13" outlineLevel="1">
      <c r="A138" s="113" t="str">
        <f>IF(B138="","",MAX($A$7:A137)+1)</f>
        <v/>
      </c>
      <c r="B138" s="174"/>
      <c r="C138" s="174"/>
      <c r="D138" s="21"/>
      <c r="E138" s="21"/>
      <c r="F138" s="21"/>
      <c r="G138" s="21"/>
      <c r="H138" s="21"/>
      <c r="I138" s="21"/>
      <c r="J138" s="21"/>
      <c r="K138" s="21"/>
      <c r="L138" s="21"/>
      <c r="M138" s="21"/>
    </row>
    <row r="139" spans="1:13" outlineLevel="1">
      <c r="A139" s="113">
        <f>IF(B139="","",MAX($A$7:A138)+1)</f>
        <v>103</v>
      </c>
      <c r="B139" s="80" t="str">
        <f>B85</f>
        <v>Function 5</v>
      </c>
      <c r="C139" s="102"/>
      <c r="D139" s="21"/>
      <c r="E139" s="21"/>
      <c r="F139" s="21"/>
      <c r="G139" s="21"/>
      <c r="H139" s="21"/>
      <c r="I139" s="21"/>
      <c r="J139" s="21"/>
      <c r="K139" s="21"/>
      <c r="L139" s="21"/>
      <c r="M139" s="21"/>
    </row>
    <row r="140" spans="1:13" outlineLevel="1">
      <c r="A140" s="113">
        <f>IF(B140="","",MAX($A$7:A139)+1)</f>
        <v>104</v>
      </c>
      <c r="B140" s="174" t="str">
        <f>B86</f>
        <v>Demand</v>
      </c>
      <c r="C140" s="174">
        <f>C86</f>
        <v>0</v>
      </c>
      <c r="D140" s="21">
        <f ca="1">D86/D$163</f>
        <v>0</v>
      </c>
      <c r="E140" s="21"/>
      <c r="F140" s="21"/>
      <c r="G140" s="21">
        <f t="shared" ref="G140:M140" ca="1" si="40">G86/G$163</f>
        <v>0</v>
      </c>
      <c r="H140" s="21">
        <f t="shared" ca="1" si="40"/>
        <v>0</v>
      </c>
      <c r="I140" s="21">
        <f t="shared" ca="1" si="40"/>
        <v>0</v>
      </c>
      <c r="J140" s="21">
        <f t="shared" ca="1" si="40"/>
        <v>0</v>
      </c>
      <c r="K140" s="21">
        <f t="shared" ca="1" si="40"/>
        <v>0</v>
      </c>
      <c r="L140" s="21">
        <f t="shared" ca="1" si="40"/>
        <v>0</v>
      </c>
      <c r="M140" s="21">
        <f t="shared" ca="1" si="40"/>
        <v>0</v>
      </c>
    </row>
    <row r="141" spans="1:13" outlineLevel="1">
      <c r="A141" s="113">
        <f>IF(B141="","",MAX($A$7:A140)+1)</f>
        <v>105</v>
      </c>
      <c r="B141" s="174" t="str">
        <f>B87</f>
        <v>Commodity</v>
      </c>
      <c r="C141" s="174">
        <f>C87</f>
        <v>0</v>
      </c>
      <c r="D141" s="21">
        <f ca="1">D87/D$164</f>
        <v>0</v>
      </c>
      <c r="E141" s="21"/>
      <c r="F141" s="21"/>
      <c r="G141" s="21">
        <f t="shared" ref="G141:M141" ca="1" si="41">G87/G$164</f>
        <v>0</v>
      </c>
      <c r="H141" s="21">
        <f t="shared" ca="1" si="41"/>
        <v>0</v>
      </c>
      <c r="I141" s="21">
        <f t="shared" ca="1" si="41"/>
        <v>0</v>
      </c>
      <c r="J141" s="21">
        <f t="shared" ca="1" si="41"/>
        <v>0</v>
      </c>
      <c r="K141" s="21">
        <f t="shared" ca="1" si="41"/>
        <v>0</v>
      </c>
      <c r="L141" s="21">
        <f t="shared" ca="1" si="41"/>
        <v>0</v>
      </c>
      <c r="M141" s="21">
        <f t="shared" ca="1" si="41"/>
        <v>0</v>
      </c>
    </row>
    <row r="142" spans="1:13" outlineLevel="1">
      <c r="A142" s="113">
        <f>IF(B142="","",MAX($A$7:A141)+1)</f>
        <v>106</v>
      </c>
      <c r="B142" s="174" t="str">
        <f>B88</f>
        <v>Customer</v>
      </c>
      <c r="C142" s="174">
        <f>C88</f>
        <v>0</v>
      </c>
      <c r="D142" s="21">
        <f ca="1">D88/D$165</f>
        <v>0</v>
      </c>
      <c r="E142" s="21"/>
      <c r="F142" s="21"/>
      <c r="G142" s="21">
        <f t="shared" ref="G142:M142" ca="1" si="42">G88/G$165</f>
        <v>0</v>
      </c>
      <c r="H142" s="21">
        <f t="shared" ca="1" si="42"/>
        <v>0</v>
      </c>
      <c r="I142" s="21">
        <f t="shared" ca="1" si="42"/>
        <v>0</v>
      </c>
      <c r="J142" s="21">
        <f t="shared" ca="1" si="42"/>
        <v>0</v>
      </c>
      <c r="K142" s="21">
        <f t="shared" ca="1" si="42"/>
        <v>0</v>
      </c>
      <c r="L142" s="21">
        <f t="shared" ca="1" si="42"/>
        <v>0</v>
      </c>
      <c r="M142" s="21">
        <f t="shared" ca="1" si="42"/>
        <v>0</v>
      </c>
    </row>
    <row r="143" spans="1:13" outlineLevel="1">
      <c r="A143" s="113" t="str">
        <f>IF(B143="","",MAX($A$7:A142)+1)</f>
        <v/>
      </c>
      <c r="B143" s="174"/>
      <c r="C143" s="174"/>
      <c r="D143" s="21"/>
      <c r="E143" s="21"/>
      <c r="F143" s="21"/>
      <c r="G143" s="21"/>
      <c r="H143" s="21"/>
      <c r="I143" s="21"/>
      <c r="J143" s="21"/>
      <c r="K143" s="21"/>
      <c r="L143" s="21"/>
      <c r="M143" s="21"/>
    </row>
    <row r="144" spans="1:13" outlineLevel="1">
      <c r="A144" s="113" t="str">
        <f>IF(B144="","",MAX($A$7:A143)+1)</f>
        <v/>
      </c>
      <c r="B144" s="174"/>
      <c r="C144" s="174"/>
      <c r="D144" s="21"/>
      <c r="E144" s="21"/>
      <c r="F144" s="21"/>
      <c r="G144" s="21"/>
      <c r="H144" s="21"/>
      <c r="I144" s="21"/>
      <c r="J144" s="21"/>
      <c r="K144" s="21"/>
      <c r="L144" s="21"/>
      <c r="M144" s="21"/>
    </row>
    <row r="145" spans="1:13" outlineLevel="1">
      <c r="A145" s="113">
        <f>IF(B145="","",MAX($A$7:A144)+1)</f>
        <v>107</v>
      </c>
      <c r="B145" s="80" t="str">
        <f>B91</f>
        <v>Function 6</v>
      </c>
      <c r="C145" s="102"/>
      <c r="D145" s="21"/>
      <c r="E145" s="21"/>
      <c r="F145" s="21"/>
      <c r="G145" s="21"/>
      <c r="H145" s="21"/>
      <c r="I145" s="21"/>
      <c r="J145" s="21"/>
      <c r="K145" s="21"/>
      <c r="L145" s="21"/>
      <c r="M145" s="21"/>
    </row>
    <row r="146" spans="1:13" outlineLevel="1">
      <c r="A146" s="113">
        <f>IF(B146="","",MAX($A$7:A145)+1)</f>
        <v>108</v>
      </c>
      <c r="B146" s="174" t="str">
        <f>B92</f>
        <v>Demand</v>
      </c>
      <c r="C146" s="174">
        <f>C92</f>
        <v>0</v>
      </c>
      <c r="D146" s="21">
        <f ca="1">D92/D$163</f>
        <v>0</v>
      </c>
      <c r="E146" s="21"/>
      <c r="F146" s="21"/>
      <c r="G146" s="21">
        <f t="shared" ref="G146:M146" ca="1" si="43">G92/G$163</f>
        <v>0</v>
      </c>
      <c r="H146" s="21">
        <f t="shared" ca="1" si="43"/>
        <v>0</v>
      </c>
      <c r="I146" s="21">
        <f t="shared" ca="1" si="43"/>
        <v>0</v>
      </c>
      <c r="J146" s="21">
        <f t="shared" ca="1" si="43"/>
        <v>0</v>
      </c>
      <c r="K146" s="21">
        <f t="shared" ca="1" si="43"/>
        <v>0</v>
      </c>
      <c r="L146" s="21">
        <f t="shared" ca="1" si="43"/>
        <v>0</v>
      </c>
      <c r="M146" s="21">
        <f t="shared" ca="1" si="43"/>
        <v>0</v>
      </c>
    </row>
    <row r="147" spans="1:13" outlineLevel="1">
      <c r="A147" s="113">
        <f>IF(B147="","",MAX($A$7:A146)+1)</f>
        <v>109</v>
      </c>
      <c r="B147" s="174" t="str">
        <f>B93</f>
        <v>Commodity</v>
      </c>
      <c r="C147" s="174">
        <f>C93</f>
        <v>0</v>
      </c>
      <c r="D147" s="21">
        <f ca="1">D93/D$164</f>
        <v>0</v>
      </c>
      <c r="E147" s="21"/>
      <c r="F147" s="21"/>
      <c r="G147" s="21">
        <f t="shared" ref="G147:M147" ca="1" si="44">G93/G$164</f>
        <v>0</v>
      </c>
      <c r="H147" s="21">
        <f t="shared" ca="1" si="44"/>
        <v>0</v>
      </c>
      <c r="I147" s="21">
        <f t="shared" ca="1" si="44"/>
        <v>0</v>
      </c>
      <c r="J147" s="21">
        <f t="shared" ca="1" si="44"/>
        <v>0</v>
      </c>
      <c r="K147" s="21">
        <f t="shared" ca="1" si="44"/>
        <v>0</v>
      </c>
      <c r="L147" s="21">
        <f t="shared" ca="1" si="44"/>
        <v>0</v>
      </c>
      <c r="M147" s="21">
        <f t="shared" ca="1" si="44"/>
        <v>0</v>
      </c>
    </row>
    <row r="148" spans="1:13" outlineLevel="1">
      <c r="A148" s="113">
        <f>IF(B148="","",MAX($A$7:A147)+1)</f>
        <v>110</v>
      </c>
      <c r="B148" s="174" t="str">
        <f>B94</f>
        <v>Customer</v>
      </c>
      <c r="C148" s="174">
        <f>C94</f>
        <v>0</v>
      </c>
      <c r="D148" s="21">
        <f ca="1">D94/D$165</f>
        <v>0</v>
      </c>
      <c r="E148" s="21"/>
      <c r="F148" s="21"/>
      <c r="G148" s="21">
        <f t="shared" ref="G148:M148" ca="1" si="45">G94/G$165</f>
        <v>0</v>
      </c>
      <c r="H148" s="21">
        <f t="shared" ca="1" si="45"/>
        <v>0</v>
      </c>
      <c r="I148" s="21">
        <f t="shared" ca="1" si="45"/>
        <v>0</v>
      </c>
      <c r="J148" s="21">
        <f t="shared" ca="1" si="45"/>
        <v>0</v>
      </c>
      <c r="K148" s="21">
        <f t="shared" ca="1" si="45"/>
        <v>0</v>
      </c>
      <c r="L148" s="21">
        <f t="shared" ca="1" si="45"/>
        <v>0</v>
      </c>
      <c r="M148" s="21">
        <f t="shared" ca="1" si="45"/>
        <v>0</v>
      </c>
    </row>
    <row r="149" spans="1:13" outlineLevel="1">
      <c r="A149" s="113" t="str">
        <f>IF(B149="","",MAX($A$7:A148)+1)</f>
        <v/>
      </c>
      <c r="B149" s="174"/>
      <c r="C149" s="174"/>
      <c r="D149" s="21"/>
      <c r="E149" s="21"/>
      <c r="F149" s="21"/>
      <c r="G149" s="21"/>
      <c r="H149" s="21"/>
      <c r="I149" s="21"/>
      <c r="J149" s="21"/>
      <c r="K149" s="21"/>
      <c r="L149" s="21"/>
      <c r="M149" s="21"/>
    </row>
    <row r="150" spans="1:13" outlineLevel="1">
      <c r="A150" s="113" t="str">
        <f>IF(B150="","",MAX($A$7:A149)+1)</f>
        <v/>
      </c>
      <c r="B150" s="174"/>
      <c r="C150" s="174"/>
      <c r="D150" s="21"/>
      <c r="E150" s="21"/>
      <c r="F150" s="21"/>
      <c r="G150" s="21"/>
      <c r="H150" s="21"/>
      <c r="I150" s="21"/>
      <c r="J150" s="21"/>
      <c r="K150" s="21"/>
      <c r="L150" s="21"/>
      <c r="M150" s="21"/>
    </row>
    <row r="151" spans="1:13" outlineLevel="1">
      <c r="A151" s="113">
        <f>IF(B151="","",MAX($A$7:A150)+1)</f>
        <v>111</v>
      </c>
      <c r="B151" s="80" t="str">
        <f>B97</f>
        <v>Function 7</v>
      </c>
      <c r="C151" s="102"/>
      <c r="D151" s="21"/>
      <c r="E151" s="21"/>
      <c r="F151" s="21"/>
      <c r="G151" s="21"/>
      <c r="H151" s="21"/>
      <c r="I151" s="21"/>
      <c r="J151" s="21"/>
      <c r="K151" s="21"/>
      <c r="L151" s="21"/>
      <c r="M151" s="21"/>
    </row>
    <row r="152" spans="1:13" outlineLevel="1">
      <c r="A152" s="113">
        <f>IF(B152="","",MAX($A$7:A151)+1)</f>
        <v>112</v>
      </c>
      <c r="B152" s="174" t="str">
        <f>B98</f>
        <v>Demand</v>
      </c>
      <c r="C152" s="174">
        <f>C98</f>
        <v>0</v>
      </c>
      <c r="D152" s="21">
        <f ca="1">D98/D$163</f>
        <v>0</v>
      </c>
      <c r="E152" s="21"/>
      <c r="F152" s="21"/>
      <c r="G152" s="21">
        <f t="shared" ref="G152:M152" ca="1" si="46">G98/G$163</f>
        <v>0</v>
      </c>
      <c r="H152" s="21">
        <f t="shared" ca="1" si="46"/>
        <v>0</v>
      </c>
      <c r="I152" s="21">
        <f t="shared" ca="1" si="46"/>
        <v>0</v>
      </c>
      <c r="J152" s="21">
        <f t="shared" ca="1" si="46"/>
        <v>0</v>
      </c>
      <c r="K152" s="21">
        <f t="shared" ca="1" si="46"/>
        <v>0</v>
      </c>
      <c r="L152" s="21">
        <f t="shared" ca="1" si="46"/>
        <v>0</v>
      </c>
      <c r="M152" s="21">
        <f t="shared" ca="1" si="46"/>
        <v>0</v>
      </c>
    </row>
    <row r="153" spans="1:13" outlineLevel="1">
      <c r="A153" s="113">
        <f>IF(B153="","",MAX($A$7:A152)+1)</f>
        <v>113</v>
      </c>
      <c r="B153" s="174" t="str">
        <f>B99</f>
        <v>Commodity</v>
      </c>
      <c r="C153" s="174">
        <f>C99</f>
        <v>0</v>
      </c>
      <c r="D153" s="21">
        <f ca="1">D99/D$164</f>
        <v>0</v>
      </c>
      <c r="E153" s="21"/>
      <c r="F153" s="21"/>
      <c r="G153" s="21">
        <f t="shared" ref="G153:M153" ca="1" si="47">G99/G$164</f>
        <v>0</v>
      </c>
      <c r="H153" s="21">
        <f t="shared" ca="1" si="47"/>
        <v>0</v>
      </c>
      <c r="I153" s="21">
        <f t="shared" ca="1" si="47"/>
        <v>0</v>
      </c>
      <c r="J153" s="21">
        <f t="shared" ca="1" si="47"/>
        <v>0</v>
      </c>
      <c r="K153" s="21">
        <f t="shared" ca="1" si="47"/>
        <v>0</v>
      </c>
      <c r="L153" s="21">
        <f t="shared" ca="1" si="47"/>
        <v>0</v>
      </c>
      <c r="M153" s="21">
        <f t="shared" ca="1" si="47"/>
        <v>0</v>
      </c>
    </row>
    <row r="154" spans="1:13" outlineLevel="1">
      <c r="A154" s="113">
        <f>IF(B154="","",MAX($A$7:A153)+1)</f>
        <v>114</v>
      </c>
      <c r="B154" s="174" t="str">
        <f>B100</f>
        <v>Customer</v>
      </c>
      <c r="C154" s="174">
        <f>C100</f>
        <v>0</v>
      </c>
      <c r="D154" s="21">
        <f ca="1">D100/D$165</f>
        <v>0</v>
      </c>
      <c r="E154" s="21"/>
      <c r="F154" s="21"/>
      <c r="G154" s="21">
        <f t="shared" ref="G154:M154" ca="1" si="48">G100/G$165</f>
        <v>0</v>
      </c>
      <c r="H154" s="21">
        <f t="shared" ca="1" si="48"/>
        <v>0</v>
      </c>
      <c r="I154" s="21">
        <f t="shared" ca="1" si="48"/>
        <v>0</v>
      </c>
      <c r="J154" s="21">
        <f t="shared" ca="1" si="48"/>
        <v>0</v>
      </c>
      <c r="K154" s="21">
        <f t="shared" ca="1" si="48"/>
        <v>0</v>
      </c>
      <c r="L154" s="21">
        <f t="shared" ca="1" si="48"/>
        <v>0</v>
      </c>
      <c r="M154" s="21">
        <f t="shared" ca="1" si="48"/>
        <v>0</v>
      </c>
    </row>
    <row r="155" spans="1:13" collapsed="1">
      <c r="A155" s="113" t="str">
        <f>IF(B155="","",MAX($A$7:A154)+1)</f>
        <v/>
      </c>
      <c r="B155" s="174"/>
      <c r="C155" s="174"/>
      <c r="D155" s="21"/>
      <c r="E155" s="21"/>
      <c r="F155" s="21"/>
      <c r="G155" s="21"/>
      <c r="H155" s="21"/>
      <c r="I155" s="21"/>
      <c r="J155" s="21"/>
      <c r="K155" s="21"/>
      <c r="L155" s="21"/>
      <c r="M155" s="21"/>
    </row>
    <row r="156" spans="1:13">
      <c r="A156" s="113" t="str">
        <f>IF(B156="","",MAX($A$7:A155)+1)</f>
        <v/>
      </c>
      <c r="B156" s="174"/>
      <c r="C156" s="174"/>
      <c r="D156" s="21"/>
      <c r="E156" s="21"/>
      <c r="F156" s="21"/>
      <c r="G156" s="21"/>
      <c r="H156" s="21"/>
      <c r="I156" s="21"/>
      <c r="J156" s="21"/>
      <c r="K156" s="21"/>
      <c r="L156" s="21"/>
      <c r="M156" s="21"/>
    </row>
    <row r="157" spans="1:13">
      <c r="A157" s="113">
        <f>IF(B157="","",MAX($A$7:A156)+1)</f>
        <v>115</v>
      </c>
      <c r="B157" s="80" t="s">
        <v>127</v>
      </c>
      <c r="D157" s="21"/>
      <c r="E157" s="21"/>
      <c r="F157" s="21"/>
      <c r="G157" s="21"/>
      <c r="H157" s="21"/>
      <c r="I157" s="21"/>
      <c r="J157" s="21"/>
      <c r="K157" s="21"/>
      <c r="L157" s="21"/>
      <c r="M157" s="21"/>
    </row>
    <row r="158" spans="1:13">
      <c r="A158" s="113">
        <f>IF(B158="","",MAX($A$7:A157)+1)</f>
        <v>116</v>
      </c>
      <c r="B158" s="174" t="str">
        <f>$B$13</f>
        <v>Commodity</v>
      </c>
      <c r="D158" s="55">
        <f ca="1">(D105)/D$164</f>
        <v>1.3307514365199116E-3</v>
      </c>
      <c r="E158" s="55"/>
      <c r="F158" s="55"/>
      <c r="G158" s="55">
        <f t="shared" ref="G158:M158" ca="1" si="49">(G105)/G$164</f>
        <v>4.3020247908411371E-3</v>
      </c>
      <c r="H158" s="55">
        <f t="shared" ca="1" si="49"/>
        <v>4.1343195537949214E-3</v>
      </c>
      <c r="I158" s="55">
        <f t="shared" ca="1" si="49"/>
        <v>3.8875807451297455E-3</v>
      </c>
      <c r="J158" s="55">
        <f t="shared" ca="1" si="49"/>
        <v>3.7687877523970613E-3</v>
      </c>
      <c r="K158" s="55">
        <f t="shared" ca="1" si="49"/>
        <v>3.5832112999141935E-3</v>
      </c>
      <c r="L158" s="55">
        <f t="shared" ca="1" si="49"/>
        <v>6.4070369619853714E-4</v>
      </c>
      <c r="M158" s="55">
        <f t="shared" ca="1" si="49"/>
        <v>6.1688985888750541E-4</v>
      </c>
    </row>
    <row r="159" spans="1:13">
      <c r="A159" s="113">
        <f>IF(B159="","",MAX($A$7:A158)+1)</f>
        <v>117</v>
      </c>
      <c r="B159" s="174" t="s">
        <v>479</v>
      </c>
      <c r="D159" s="21">
        <f ca="1">D106/D$165</f>
        <v>25.104545736925182</v>
      </c>
      <c r="E159" s="21"/>
      <c r="F159" s="21"/>
      <c r="G159" s="21">
        <f t="shared" ref="G159:M159" ca="1" si="50">G106/G$165</f>
        <v>20.631996879530849</v>
      </c>
      <c r="H159" s="21">
        <f t="shared" ca="1" si="50"/>
        <v>38.998411349766002</v>
      </c>
      <c r="I159" s="21">
        <f t="shared" ca="1" si="50"/>
        <v>203.800364471508</v>
      </c>
      <c r="J159" s="21">
        <f t="shared" ca="1" si="50"/>
        <v>524.69308512704788</v>
      </c>
      <c r="K159" s="21">
        <f t="shared" ca="1" si="50"/>
        <v>577.85150970752238</v>
      </c>
      <c r="L159" s="21">
        <f t="shared" ca="1" si="50"/>
        <v>1588.6051310171806</v>
      </c>
      <c r="M159" s="21">
        <f t="shared" ca="1" si="50"/>
        <v>12442.321310024039</v>
      </c>
    </row>
    <row r="160" spans="1:13">
      <c r="A160" s="113">
        <f>IF(B160="","",MAX($A$7:A159)+1)</f>
        <v>118</v>
      </c>
      <c r="B160" s="174" t="s">
        <v>480</v>
      </c>
      <c r="D160" s="21">
        <f ca="1">SUM(D104,D106)/D165</f>
        <v>62.371510163446516</v>
      </c>
      <c r="E160" s="21"/>
      <c r="F160" s="21"/>
      <c r="G160" s="21">
        <f t="shared" ref="G160:M160" ca="1" si="51">SUM(G104,G106)/G165</f>
        <v>34.914483192124777</v>
      </c>
      <c r="H160" s="21">
        <f t="shared" ca="1" si="51"/>
        <v>109.44572244198238</v>
      </c>
      <c r="I160" s="21">
        <f t="shared" ca="1" si="51"/>
        <v>628.79920414560661</v>
      </c>
      <c r="J160" s="21">
        <f t="shared" ca="1" si="51"/>
        <v>3166.8986199401184</v>
      </c>
      <c r="K160" s="21">
        <f t="shared" ca="1" si="51"/>
        <v>2718.6072853147393</v>
      </c>
      <c r="L160" s="21">
        <f t="shared" ca="1" si="51"/>
        <v>17353.584292373103</v>
      </c>
      <c r="M160" s="21">
        <f t="shared" ca="1" si="51"/>
        <v>52917.986297315721</v>
      </c>
    </row>
    <row r="161" spans="1:13">
      <c r="A161" s="113" t="str">
        <f>IF(B161="","",MAX($A$7:A160)+1)</f>
        <v/>
      </c>
      <c r="C161" s="80"/>
    </row>
    <row r="162" spans="1:13">
      <c r="A162" s="113">
        <f>IF(B162="","",MAX($A$7:A161)+1)</f>
        <v>119</v>
      </c>
      <c r="B162" s="81" t="s">
        <v>481</v>
      </c>
      <c r="C162" s="180"/>
    </row>
    <row r="163" spans="1:13">
      <c r="A163" s="113">
        <f>IF(B163="","",MAX($A$7:A162)+1)</f>
        <v>120</v>
      </c>
      <c r="B163" s="181" t="s">
        <v>482</v>
      </c>
      <c r="C163" s="31" t="s">
        <v>160</v>
      </c>
      <c r="D163" s="24">
        <f>'General Inputs'!D35*12</f>
        <v>66388370.125000015</v>
      </c>
      <c r="E163" s="182"/>
      <c r="F163" s="182"/>
      <c r="G163" s="183">
        <f>SUMIF(Alloc_Factor_Name,$C163,'Input-Ext Allocators'!D$8:D$63)*$D163</f>
        <v>17905968</v>
      </c>
      <c r="H163" s="183">
        <f>SUMIF(Alloc_Factor_Name,$C163,'Input-Ext Allocators'!E$8:E$63)*$D163</f>
        <v>12140196</v>
      </c>
      <c r="I163" s="183">
        <f>SUMIF(Alloc_Factor_Name,$C163,'Input-Ext Allocators'!F$8:F$63)*$D163</f>
        <v>1206780</v>
      </c>
      <c r="J163" s="183">
        <f>SUMIF(Alloc_Factor_Name,$C163,'Input-Ext Allocators'!G$8:G$63)*$D163</f>
        <v>1445892</v>
      </c>
      <c r="K163" s="183">
        <f>SUMIF(Alloc_Factor_Name,$C163,'Input-Ext Allocators'!H$8:H$63)*$D163</f>
        <v>119788</v>
      </c>
      <c r="L163" s="183">
        <f>SUMIF(Alloc_Factor_Name,$C163,'Input-Ext Allocators'!I$8:I$63)*$D163</f>
        <v>26427210.531250004</v>
      </c>
      <c r="M163" s="184">
        <f>SUMIF(Alloc_Factor_Name,$C163,'Input-Ext Allocators'!J$8:J$63)*$D163</f>
        <v>7142535.59375</v>
      </c>
    </row>
    <row r="164" spans="1:13">
      <c r="A164" s="113">
        <f>IF(B164="","",MAX($A$7:A163)+1)</f>
        <v>121</v>
      </c>
      <c r="B164" s="185" t="s">
        <v>477</v>
      </c>
      <c r="C164" s="31" t="s">
        <v>191</v>
      </c>
      <c r="D164" s="25">
        <f>'General Inputs'!D36</f>
        <v>1290297698.7952998</v>
      </c>
      <c r="G164" s="102">
        <f>SUMIF(Alloc_Factor_Name,$C164,'Input-Ext Allocators'!D$8:D$63)*$D164</f>
        <v>129913446.15533167</v>
      </c>
      <c r="H164" s="102">
        <f>SUMIF(Alloc_Factor_Name,$C164,'Input-Ext Allocators'!E$8:E$63)*$D164</f>
        <v>91926474.127817988</v>
      </c>
      <c r="I164" s="102">
        <f>SUMIF(Alloc_Factor_Name,$C164,'Input-Ext Allocators'!F$8:F$63)*$D164</f>
        <v>12174148.860819675</v>
      </c>
      <c r="J164" s="102">
        <f>SUMIF(Alloc_Factor_Name,$C164,'Input-Ext Allocators'!G$8:G$63)*$D164</f>
        <v>16688677.44020408</v>
      </c>
      <c r="K164" s="102">
        <f>SUMIF(Alloc_Factor_Name,$C164,'Input-Ext Allocators'!H$8:H$63)*$D164</f>
        <v>2097598</v>
      </c>
      <c r="L164" s="102">
        <f>SUMIF(Alloc_Factor_Name,$C164,'Input-Ext Allocators'!I$8:I$63)*$D164</f>
        <v>854941070.21112633</v>
      </c>
      <c r="M164" s="186">
        <f>SUMIF(Alloc_Factor_Name,$C164,'Input-Ext Allocators'!J$8:J$63)*$D164</f>
        <v>182556284</v>
      </c>
    </row>
    <row r="165" spans="1:13">
      <c r="A165" s="113">
        <f>IF(B165="","",MAX($A$7:A164)+1)</f>
        <v>122</v>
      </c>
      <c r="B165" s="187" t="s">
        <v>483</v>
      </c>
      <c r="C165" s="188" t="s">
        <v>179</v>
      </c>
      <c r="D165" s="189">
        <f>'General Inputs'!D37*12</f>
        <v>2795676</v>
      </c>
      <c r="E165" s="180"/>
      <c r="F165" s="180"/>
      <c r="G165" s="190">
        <f>SUMIF(Alloc_Factor_Name,$C165,'Input-Ext Allocators'!D$8:D$63)*$D165</f>
        <v>2454192</v>
      </c>
      <c r="H165" s="190">
        <f>SUMIF(Alloc_Factor_Name,$C165,'Input-Ext Allocators'!E$8:E$63)*$D165</f>
        <v>331872</v>
      </c>
      <c r="I165" s="190">
        <f>SUMIF(Alloc_Factor_Name,$C165,'Input-Ext Allocators'!F$8:F$63)*$D165</f>
        <v>5940</v>
      </c>
      <c r="J165" s="190">
        <f>SUMIF(Alloc_Factor_Name,$C165,'Input-Ext Allocators'!G$8:G$63)*$D165</f>
        <v>1188</v>
      </c>
      <c r="K165" s="190">
        <f>SUMIF(Alloc_Factor_Name,$C165,'Input-Ext Allocators'!H$8:H$63)*$D165</f>
        <v>84</v>
      </c>
      <c r="L165" s="190">
        <f>SUMIF(Alloc_Factor_Name,$C165,'Input-Ext Allocators'!I$8:I$63)*$D165</f>
        <v>2316</v>
      </c>
      <c r="M165" s="191">
        <f>SUMIF(Alloc_Factor_Name,$C165,'Input-Ext Allocators'!J$8:J$63)*$D165</f>
        <v>84</v>
      </c>
    </row>
    <row r="166" spans="1:13">
      <c r="A166" s="113"/>
    </row>
    <row r="167" spans="1:13">
      <c r="A167" s="113"/>
    </row>
    <row r="168" spans="1:13">
      <c r="A168" s="113"/>
    </row>
    <row r="169" spans="1:13">
      <c r="A169" s="113"/>
    </row>
    <row r="170" spans="1:13">
      <c r="A170" s="113"/>
    </row>
    <row r="171" spans="1:13">
      <c r="A171" s="113"/>
    </row>
    <row r="172" spans="1:13">
      <c r="A172" s="113"/>
    </row>
    <row r="173" spans="1:13">
      <c r="A173" s="113"/>
    </row>
    <row r="174" spans="1:13">
      <c r="A174" s="113"/>
    </row>
    <row r="175" spans="1:13">
      <c r="A175" s="113"/>
    </row>
    <row r="176" spans="1:13">
      <c r="A176" s="113"/>
    </row>
    <row r="177" spans="1:1">
      <c r="A177" s="113"/>
    </row>
    <row r="178" spans="1:1">
      <c r="A178" s="113"/>
    </row>
    <row r="179" spans="1:1">
      <c r="A179" s="113"/>
    </row>
    <row r="180" spans="1:1">
      <c r="A180" s="113"/>
    </row>
    <row r="181" spans="1:1">
      <c r="A181" s="113"/>
    </row>
    <row r="182" spans="1:1">
      <c r="A182" s="113"/>
    </row>
    <row r="183" spans="1:1">
      <c r="A183" s="113"/>
    </row>
    <row r="184" spans="1:1">
      <c r="A184" s="113"/>
    </row>
    <row r="185" spans="1:1">
      <c r="A185" s="113"/>
    </row>
    <row r="186" spans="1:1">
      <c r="A186" s="113"/>
    </row>
    <row r="187" spans="1:1">
      <c r="A187" s="113"/>
    </row>
    <row r="188" spans="1:1">
      <c r="A188" s="113"/>
    </row>
    <row r="189" spans="1:1">
      <c r="A189" s="113"/>
    </row>
    <row r="190" spans="1:1">
      <c r="A190" s="113"/>
    </row>
    <row r="191" spans="1:1">
      <c r="A191" s="113"/>
    </row>
    <row r="192" spans="1:1">
      <c r="A192" s="113"/>
    </row>
    <row r="193" spans="1:1">
      <c r="A193" s="113"/>
    </row>
    <row r="194" spans="1:1">
      <c r="A194" s="113"/>
    </row>
    <row r="195" spans="1:1">
      <c r="A195" s="113"/>
    </row>
    <row r="196" spans="1:1">
      <c r="A196" s="113"/>
    </row>
    <row r="197" spans="1:1">
      <c r="A197" s="113"/>
    </row>
    <row r="198" spans="1:1">
      <c r="A198" s="113"/>
    </row>
    <row r="199" spans="1:1">
      <c r="A199" s="113"/>
    </row>
    <row r="200" spans="1:1">
      <c r="A200" s="113"/>
    </row>
    <row r="201" spans="1:1">
      <c r="A201" s="113"/>
    </row>
    <row r="202" spans="1:1">
      <c r="A202" s="113"/>
    </row>
    <row r="203" spans="1:1">
      <c r="A203" s="113"/>
    </row>
    <row r="204" spans="1:1">
      <c r="A204" s="113"/>
    </row>
    <row r="205" spans="1:1">
      <c r="A205" s="113"/>
    </row>
    <row r="206" spans="1:1">
      <c r="A206" s="113"/>
    </row>
    <row r="207" spans="1:1">
      <c r="A207" s="113"/>
    </row>
    <row r="208" spans="1:1">
      <c r="A208" s="113"/>
    </row>
    <row r="209" spans="1:1">
      <c r="A209" s="113"/>
    </row>
    <row r="210" spans="1:1">
      <c r="A210" s="113"/>
    </row>
    <row r="211" spans="1:1">
      <c r="A211" s="113"/>
    </row>
    <row r="212" spans="1:1">
      <c r="A212" s="113"/>
    </row>
    <row r="213" spans="1:1">
      <c r="A213" s="113"/>
    </row>
    <row r="214" spans="1:1">
      <c r="A214" s="113"/>
    </row>
    <row r="215" spans="1:1">
      <c r="A215" s="113"/>
    </row>
    <row r="216" spans="1:1">
      <c r="A216" s="113"/>
    </row>
    <row r="217" spans="1:1">
      <c r="A217" s="113"/>
    </row>
    <row r="218" spans="1:1">
      <c r="A218" s="113"/>
    </row>
    <row r="219" spans="1:1">
      <c r="A219" s="113"/>
    </row>
    <row r="220" spans="1:1">
      <c r="A220" s="113"/>
    </row>
    <row r="221" spans="1:1">
      <c r="A221" s="113"/>
    </row>
    <row r="222" spans="1:1">
      <c r="A222" s="113"/>
    </row>
    <row r="223" spans="1:1">
      <c r="A223" s="113"/>
    </row>
    <row r="224" spans="1:1">
      <c r="A224" s="113"/>
    </row>
    <row r="225" spans="1:1">
      <c r="A225" s="113"/>
    </row>
    <row r="226" spans="1:1">
      <c r="A226" s="113"/>
    </row>
    <row r="227" spans="1:1">
      <c r="A227" s="113"/>
    </row>
    <row r="228" spans="1:1">
      <c r="A228" s="113"/>
    </row>
    <row r="229" spans="1:1">
      <c r="A229" s="113"/>
    </row>
    <row r="230" spans="1:1">
      <c r="A230" s="113"/>
    </row>
    <row r="231" spans="1:1">
      <c r="A231" s="113"/>
    </row>
    <row r="232" spans="1:1">
      <c r="A232" s="113"/>
    </row>
    <row r="233" spans="1:1">
      <c r="A233" s="113"/>
    </row>
    <row r="234" spans="1:1">
      <c r="A234" s="113"/>
    </row>
    <row r="235" spans="1:1">
      <c r="A235" s="113"/>
    </row>
    <row r="236" spans="1:1">
      <c r="A236" s="113"/>
    </row>
    <row r="237" spans="1:1">
      <c r="A237" s="113"/>
    </row>
    <row r="238" spans="1:1">
      <c r="A238" s="113"/>
    </row>
    <row r="239" spans="1:1">
      <c r="A239" s="113"/>
    </row>
    <row r="240" spans="1:1">
      <c r="A240" s="113"/>
    </row>
    <row r="241" spans="1:1">
      <c r="A241" s="113"/>
    </row>
    <row r="242" spans="1:1">
      <c r="A242" s="113"/>
    </row>
    <row r="243" spans="1:1">
      <c r="A243" s="113"/>
    </row>
    <row r="244" spans="1:1">
      <c r="A244" s="113"/>
    </row>
    <row r="245" spans="1:1">
      <c r="A245" s="113"/>
    </row>
    <row r="246" spans="1:1">
      <c r="A246" s="113"/>
    </row>
    <row r="247" spans="1:1">
      <c r="A247" s="113"/>
    </row>
    <row r="248" spans="1:1">
      <c r="A248" s="113"/>
    </row>
    <row r="249" spans="1:1">
      <c r="A249" s="113"/>
    </row>
    <row r="250" spans="1:1">
      <c r="A250" s="113"/>
    </row>
    <row r="251" spans="1:1">
      <c r="A251" s="113"/>
    </row>
    <row r="252" spans="1:1">
      <c r="A252" s="113"/>
    </row>
  </sheetData>
  <dataValidations disablePrompts="1" count="1">
    <dataValidation type="list" allowBlank="1" showInputMessage="1" showErrorMessage="1" sqref="C163:C165" xr:uid="{A3BF3354-1B1C-4B55-A1A6-C7E32A18966A}">
      <formula1>Alloc_Factor_Name</formula1>
    </dataValidation>
  </dataValidations>
  <pageMargins left="0.7" right="0.7" top="0.75" bottom="0.75" header="0.5" footer="0.3"/>
  <pageSetup scale="70" orientation="landscape" horizontalDpi="1200" verticalDpi="1200" r:id="rId1"/>
  <headerFooter scaleWithDoc="0"/>
  <rowBreaks count="2" manualBreakCount="2">
    <brk id="57" max="12" man="1"/>
    <brk id="111" max="12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B6A70-7C04-4CBF-B079-24138B3A7787}">
  <sheetPr codeName="Sheet15"/>
  <dimension ref="A1:P363"/>
  <sheetViews>
    <sheetView workbookViewId="0"/>
  </sheetViews>
  <sheetFormatPr defaultColWidth="8.69140625" defaultRowHeight="15.9" outlineLevelRow="2"/>
  <cols>
    <col min="1" max="1" width="8.15234375" style="199" bestFit="1" customWidth="1"/>
    <col min="2" max="2" width="38.15234375" style="199" customWidth="1"/>
    <col min="3" max="3" width="68.69140625" style="199" customWidth="1"/>
    <col min="4" max="4" width="18" style="199" bestFit="1" customWidth="1"/>
    <col min="5" max="5" width="14" style="199" bestFit="1" customWidth="1"/>
    <col min="6" max="6" width="13.3828125" style="199" bestFit="1" customWidth="1"/>
    <col min="7" max="8" width="12.15234375" style="199" bestFit="1" customWidth="1"/>
    <col min="9" max="9" width="11.07421875" style="199" bestFit="1" customWidth="1"/>
    <col min="10" max="10" width="13.3828125" style="199" bestFit="1" customWidth="1"/>
    <col min="11" max="11" width="12.15234375" style="199" customWidth="1"/>
    <col min="12" max="12" width="15" style="199" bestFit="1" customWidth="1"/>
    <col min="13" max="14" width="8.69140625" style="199"/>
    <col min="15" max="15" width="14.23046875" style="278" bestFit="1" customWidth="1"/>
    <col min="16" max="16" width="12.53515625" style="199" bestFit="1" customWidth="1"/>
    <col min="17" max="16384" width="8.69140625" style="199"/>
  </cols>
  <sheetData>
    <row r="1" spans="1:16" s="259" customFormat="1" ht="16.3" thickBot="1">
      <c r="A1" s="259" t="s">
        <v>762</v>
      </c>
      <c r="B1" s="259" t="s">
        <v>761</v>
      </c>
      <c r="O1" s="285"/>
    </row>
    <row r="2" spans="1:16" s="203" customFormat="1" ht="31.75">
      <c r="A2" s="203" t="s">
        <v>1</v>
      </c>
      <c r="B2" s="258"/>
      <c r="C2" s="257"/>
      <c r="D2" s="256" t="s">
        <v>760</v>
      </c>
      <c r="E2" s="255" t="s">
        <v>784</v>
      </c>
      <c r="F2" s="255" t="s">
        <v>785</v>
      </c>
      <c r="G2" s="255" t="s">
        <v>786</v>
      </c>
      <c r="H2" s="255" t="s">
        <v>790</v>
      </c>
      <c r="I2" s="255" t="s">
        <v>787</v>
      </c>
      <c r="J2" s="255" t="s">
        <v>788</v>
      </c>
      <c r="K2" s="255" t="s">
        <v>789</v>
      </c>
      <c r="L2" s="255" t="s">
        <v>127</v>
      </c>
      <c r="O2" s="286" t="s">
        <v>795</v>
      </c>
    </row>
    <row r="3" spans="1:16" s="203" customFormat="1" ht="15.65" customHeight="1">
      <c r="A3" s="203">
        <v>1</v>
      </c>
      <c r="B3" s="328"/>
      <c r="C3" s="327"/>
      <c r="D3" s="327"/>
      <c r="E3" s="327"/>
      <c r="F3" s="327"/>
      <c r="G3" s="327"/>
      <c r="H3" s="235"/>
      <c r="I3" s="327"/>
      <c r="J3" s="327"/>
      <c r="K3" s="327"/>
      <c r="L3" s="327"/>
      <c r="O3" s="286"/>
    </row>
    <row r="4" spans="1:16" outlineLevel="1">
      <c r="A4" s="203">
        <v>2</v>
      </c>
      <c r="B4" s="325" t="s">
        <v>759</v>
      </c>
      <c r="C4" s="247" t="s">
        <v>758</v>
      </c>
      <c r="D4" s="253">
        <v>480</v>
      </c>
      <c r="E4" s="283">
        <f>SUM(GrandTotal!G308,GrandTotal!G310)</f>
        <v>67773171.716452256</v>
      </c>
      <c r="F4" s="283"/>
      <c r="G4" s="283">
        <f>SUMIFS(GrandTotal!I:I,GrandTotal!$AB:$AB,$O4)</f>
        <v>0</v>
      </c>
      <c r="H4" s="283">
        <f>SUMIFS(GrandTotal!J:J,GrandTotal!$AB:$AB,$O4)</f>
        <v>0</v>
      </c>
      <c r="I4" s="283">
        <f>SUMIFS(GrandTotal!K:K,GrandTotal!$AB:$AB,$O4)</f>
        <v>0</v>
      </c>
      <c r="J4" s="283">
        <f>SUMIFS(GrandTotal!L:L,GrandTotal!$AB:$AB,$O4)</f>
        <v>0</v>
      </c>
      <c r="K4" s="283">
        <f>SUMIFS(GrandTotal!M:M,GrandTotal!$AB:$AB,$O4)</f>
        <v>0</v>
      </c>
      <c r="L4" s="283">
        <f t="shared" ref="L4:L8" si="0">SUM(E4:K4)</f>
        <v>67773171.716452256</v>
      </c>
    </row>
    <row r="5" spans="1:16" outlineLevel="1">
      <c r="A5" s="203">
        <v>3</v>
      </c>
      <c r="B5" s="325"/>
      <c r="C5" s="247" t="s">
        <v>757</v>
      </c>
      <c r="D5" s="254">
        <v>481</v>
      </c>
      <c r="E5" s="283">
        <f>SUMIFS(GrandTotal!G:G,GrandTotal!$AB:$AB,$O5)</f>
        <v>0</v>
      </c>
      <c r="F5" s="283">
        <f>SUM(GrandTotal!H308,GrandTotal!H310)</f>
        <v>38690082.048287697</v>
      </c>
      <c r="G5" s="283">
        <f>SUM(GrandTotal!I308,GrandTotal!I310)</f>
        <v>3318419.4655579687</v>
      </c>
      <c r="H5" s="283">
        <f>SUM(GrandTotal!J308,GrandTotal!J310)</f>
        <v>3357411.9998094528</v>
      </c>
      <c r="I5" s="283">
        <f>SUM(GrandTotal!K308,GrandTotal!K310)</f>
        <v>188026.3976048257</v>
      </c>
      <c r="J5" s="283">
        <f>SUM(GrandTotal!L308,GrandTotal!L310)</f>
        <v>0</v>
      </c>
      <c r="K5" s="283">
        <f>SUM(GrandTotal!M308,GrandTotal!M310)</f>
        <v>0</v>
      </c>
      <c r="L5" s="283">
        <f t="shared" si="0"/>
        <v>45553939.911259942</v>
      </c>
    </row>
    <row r="6" spans="1:16" outlineLevel="1">
      <c r="A6" s="203">
        <v>4</v>
      </c>
      <c r="B6" s="325"/>
      <c r="C6" s="247" t="s">
        <v>756</v>
      </c>
      <c r="D6" s="254">
        <v>482</v>
      </c>
      <c r="E6" s="283">
        <f>SUMIFS(GrandTotal!G:G,GrandTotal!$AB:$AB,$O6)</f>
        <v>0</v>
      </c>
      <c r="F6" s="283">
        <f>SUMIFS(GrandTotal!H:H,GrandTotal!$AB:$AB,$O6)</f>
        <v>0</v>
      </c>
      <c r="G6" s="283">
        <f>SUMIFS(GrandTotal!I:I,GrandTotal!$AB:$AB,$O6)</f>
        <v>0</v>
      </c>
      <c r="H6" s="283">
        <f>SUMIFS(GrandTotal!J:J,GrandTotal!$AB:$AB,$O6)</f>
        <v>0</v>
      </c>
      <c r="I6" s="283">
        <f>SUMIFS(GrandTotal!K:K,GrandTotal!$AB:$AB,$O6)</f>
        <v>0</v>
      </c>
      <c r="J6" s="283">
        <f>SUMIFS(GrandTotal!L:L,GrandTotal!$AB:$AB,$O6)</f>
        <v>0</v>
      </c>
      <c r="K6" s="283">
        <f>SUMIFS(GrandTotal!M:M,GrandTotal!$AB:$AB,$O6)</f>
        <v>0</v>
      </c>
      <c r="L6" s="283">
        <f t="shared" si="0"/>
        <v>0</v>
      </c>
    </row>
    <row r="7" spans="1:16" outlineLevel="1">
      <c r="A7" s="203">
        <v>5</v>
      </c>
      <c r="B7" s="325"/>
      <c r="C7" s="247" t="s">
        <v>755</v>
      </c>
      <c r="D7" s="253">
        <v>484</v>
      </c>
      <c r="E7" s="283">
        <f>SUMIFS(GrandTotal!G:G,GrandTotal!$AB:$AB,$O7)</f>
        <v>0</v>
      </c>
      <c r="F7" s="283">
        <f>SUMIFS(GrandTotal!H:H,GrandTotal!$AB:$AB,$O7)</f>
        <v>0</v>
      </c>
      <c r="G7" s="283">
        <f>SUMIFS(GrandTotal!I:I,GrandTotal!$AB:$AB,$O7)</f>
        <v>0</v>
      </c>
      <c r="H7" s="283">
        <f>SUMIFS(GrandTotal!J:J,GrandTotal!$AB:$AB,$O7)</f>
        <v>0</v>
      </c>
      <c r="I7" s="283">
        <f>SUMIFS(GrandTotal!K:K,GrandTotal!$AB:$AB,$O7)</f>
        <v>0</v>
      </c>
      <c r="J7" s="283">
        <f>SUMIFS(GrandTotal!L:L,GrandTotal!$AB:$AB,$O7)</f>
        <v>0</v>
      </c>
      <c r="K7" s="283">
        <f>SUMIFS(GrandTotal!M:M,GrandTotal!$AB:$AB,$O7)</f>
        <v>0</v>
      </c>
      <c r="L7" s="283">
        <f t="shared" si="0"/>
        <v>0</v>
      </c>
    </row>
    <row r="8" spans="1:16" outlineLevel="1">
      <c r="A8" s="203">
        <v>6</v>
      </c>
      <c r="B8" s="325"/>
      <c r="C8" s="247" t="s">
        <v>754</v>
      </c>
      <c r="D8" s="253">
        <v>485</v>
      </c>
      <c r="E8" s="283">
        <f>SUMIFS(GrandTotal!G:G,GrandTotal!$AB:$AB,$O8)</f>
        <v>0</v>
      </c>
      <c r="F8" s="283">
        <f>SUMIFS(GrandTotal!H:H,GrandTotal!$AB:$AB,$O8)</f>
        <v>0</v>
      </c>
      <c r="G8" s="283">
        <f>SUMIFS(GrandTotal!I:I,GrandTotal!$AB:$AB,$O8)</f>
        <v>0</v>
      </c>
      <c r="H8" s="283">
        <f>SUMIFS(GrandTotal!J:J,GrandTotal!$AB:$AB,$O8)</f>
        <v>0</v>
      </c>
      <c r="I8" s="283">
        <f>SUMIFS(GrandTotal!K:K,GrandTotal!$AB:$AB,$O8)</f>
        <v>0</v>
      </c>
      <c r="J8" s="283">
        <f>SUMIFS(GrandTotal!L:L,GrandTotal!$AB:$AB,$O8)</f>
        <v>0</v>
      </c>
      <c r="K8" s="283">
        <f>SUMIFS(GrandTotal!M:M,GrandTotal!$AB:$AB,$O8)</f>
        <v>0</v>
      </c>
      <c r="L8" s="283">
        <f t="shared" si="0"/>
        <v>0</v>
      </c>
    </row>
    <row r="9" spans="1:16">
      <c r="A9" s="203">
        <v>7</v>
      </c>
      <c r="B9" s="325"/>
      <c r="C9" s="329" t="s">
        <v>753</v>
      </c>
      <c r="D9" s="330"/>
      <c r="E9" s="287">
        <f>SUM(E4:E8)</f>
        <v>67773171.716452256</v>
      </c>
      <c r="F9" s="288">
        <f t="shared" ref="F9:L9" si="1">SUM(F4:F8)</f>
        <v>38690082.048287697</v>
      </c>
      <c r="G9" s="288">
        <f t="shared" si="1"/>
        <v>3318419.4655579687</v>
      </c>
      <c r="H9" s="288">
        <f t="shared" si="1"/>
        <v>3357411.9998094528</v>
      </c>
      <c r="I9" s="288">
        <f t="shared" si="1"/>
        <v>188026.3976048257</v>
      </c>
      <c r="J9" s="288">
        <f t="shared" si="1"/>
        <v>0</v>
      </c>
      <c r="K9" s="288">
        <f t="shared" si="1"/>
        <v>0</v>
      </c>
      <c r="L9" s="288">
        <f t="shared" si="1"/>
        <v>113327111.62771219</v>
      </c>
    </row>
    <row r="10" spans="1:16" outlineLevel="1">
      <c r="A10" s="203">
        <v>8</v>
      </c>
      <c r="B10" s="325"/>
      <c r="C10" s="225" t="s">
        <v>752</v>
      </c>
      <c r="D10" s="253">
        <v>483</v>
      </c>
      <c r="E10" s="283">
        <f>SUMIFS(GrandTotal!G:G,GrandTotal!$AB:$AB,$O10)</f>
        <v>0</v>
      </c>
      <c r="F10" s="283">
        <f>SUMIFS(GrandTotal!H:H,GrandTotal!$AB:$AB,$O10)</f>
        <v>0</v>
      </c>
      <c r="G10" s="283">
        <f>SUMIFS(GrandTotal!I:I,GrandTotal!$AB:$AB,$O10)</f>
        <v>0</v>
      </c>
      <c r="H10" s="283">
        <f>SUMIFS(GrandTotal!J:J,GrandTotal!$AB:$AB,$O10)</f>
        <v>0</v>
      </c>
      <c r="I10" s="283">
        <f>SUMIFS(GrandTotal!K:K,GrandTotal!$AB:$AB,$O10)</f>
        <v>0</v>
      </c>
      <c r="J10" s="283">
        <f>SUMIFS(GrandTotal!L:L,GrandTotal!$AB:$AB,$O10)</f>
        <v>0</v>
      </c>
      <c r="K10" s="283">
        <f>SUMIFS(GrandTotal!M:M,GrandTotal!$AB:$AB,$O10)</f>
        <v>0</v>
      </c>
      <c r="L10" s="283">
        <f>SUM(E10:K10)</f>
        <v>0</v>
      </c>
    </row>
    <row r="11" spans="1:16">
      <c r="A11" s="203">
        <v>9</v>
      </c>
      <c r="B11" s="325"/>
      <c r="C11" s="331" t="s">
        <v>751</v>
      </c>
      <c r="D11" s="324"/>
      <c r="E11" s="287">
        <f>SUM(E9:E10)</f>
        <v>67773171.716452256</v>
      </c>
      <c r="F11" s="288">
        <f t="shared" ref="F11:L11" si="2">SUM(F9:F10)</f>
        <v>38690082.048287697</v>
      </c>
      <c r="G11" s="288">
        <f t="shared" si="2"/>
        <v>3318419.4655579687</v>
      </c>
      <c r="H11" s="288">
        <f t="shared" si="2"/>
        <v>3357411.9998094528</v>
      </c>
      <c r="I11" s="288">
        <f t="shared" si="2"/>
        <v>188026.3976048257</v>
      </c>
      <c r="J11" s="288">
        <f t="shared" si="2"/>
        <v>0</v>
      </c>
      <c r="K11" s="288">
        <f t="shared" si="2"/>
        <v>0</v>
      </c>
      <c r="L11" s="288">
        <f t="shared" si="2"/>
        <v>113327111.62771219</v>
      </c>
    </row>
    <row r="12" spans="1:16" outlineLevel="1">
      <c r="A12" s="203">
        <v>10</v>
      </c>
      <c r="B12" s="325"/>
      <c r="C12" s="293" t="s">
        <v>750</v>
      </c>
      <c r="D12" s="253">
        <v>496</v>
      </c>
      <c r="E12" s="283">
        <f>GrandTotal!G$312*$O12</f>
        <v>-79563.209754428884</v>
      </c>
      <c r="F12" s="283">
        <f>GrandTotal!H$312*$O12</f>
        <v>-45420.73265967772</v>
      </c>
      <c r="G12" s="283">
        <f>GrandTotal!I$312*$O12</f>
        <v>-3895.7023458669646</v>
      </c>
      <c r="H12" s="283">
        <f>GrandTotal!J$312*$O12</f>
        <v>-3941.4781462504548</v>
      </c>
      <c r="I12" s="283">
        <f>GrandTotal!K$312*$O12</f>
        <v>-220.73607198714484</v>
      </c>
      <c r="J12" s="283">
        <f>GrandTotal!L$312*$O12</f>
        <v>-33040.29066854313</v>
      </c>
      <c r="K12" s="283">
        <f>GrandTotal!M$312*$O12</f>
        <v>-3987.5903532455841</v>
      </c>
      <c r="L12" s="283">
        <f>SUM(E12:K12)</f>
        <v>-170069.73999999987</v>
      </c>
      <c r="O12" s="292">
        <f>P12/$P$27</f>
        <v>-0.2234182810163034</v>
      </c>
      <c r="P12" s="290">
        <v>-170069.74</v>
      </c>
    </row>
    <row r="13" spans="1:16">
      <c r="A13" s="203">
        <v>11</v>
      </c>
      <c r="B13" s="325"/>
      <c r="C13" s="331" t="s">
        <v>749</v>
      </c>
      <c r="D13" s="324"/>
      <c r="E13" s="287">
        <f>SUM(E11:E12)</f>
        <v>67693608.506697834</v>
      </c>
      <c r="F13" s="288">
        <f t="shared" ref="F13:K13" si="3">SUM(F11:F12)</f>
        <v>38644661.315628022</v>
      </c>
      <c r="G13" s="288">
        <f t="shared" si="3"/>
        <v>3314523.7632121015</v>
      </c>
      <c r="H13" s="288">
        <f t="shared" si="3"/>
        <v>3353470.5216632024</v>
      </c>
      <c r="I13" s="288">
        <f t="shared" si="3"/>
        <v>187805.66153283857</v>
      </c>
      <c r="J13" s="288">
        <f t="shared" si="3"/>
        <v>-33040.29066854313</v>
      </c>
      <c r="K13" s="288">
        <f t="shared" si="3"/>
        <v>-3987.5903532455841</v>
      </c>
      <c r="L13" s="288">
        <f>SUM(L11:L12)</f>
        <v>113157041.8877122</v>
      </c>
      <c r="P13" s="278"/>
    </row>
    <row r="14" spans="1:16" outlineLevel="1">
      <c r="A14" s="203">
        <v>12</v>
      </c>
      <c r="B14" s="325"/>
      <c r="C14" s="199" t="s">
        <v>748</v>
      </c>
      <c r="D14" s="242">
        <v>489.1</v>
      </c>
      <c r="E14" s="283">
        <f>SUMIFS(GrandTotal!G:G,GrandTotal!$AB:$AB,$P14)</f>
        <v>0</v>
      </c>
      <c r="F14" s="283">
        <f>SUMIFS(GrandTotal!H:H,GrandTotal!$AB:$AB,$P14)</f>
        <v>0</v>
      </c>
      <c r="G14" s="283">
        <f>SUMIFS(GrandTotal!I:I,GrandTotal!$AB:$AB,$P14)</f>
        <v>0</v>
      </c>
      <c r="H14" s="283">
        <f>SUMIFS(GrandTotal!J:J,GrandTotal!$AB:$AB,$P14)</f>
        <v>0</v>
      </c>
      <c r="I14" s="283">
        <f>SUMIFS(GrandTotal!K:K,GrandTotal!$AB:$AB,$P14)</f>
        <v>0</v>
      </c>
      <c r="J14" s="283">
        <f>SUMIFS(GrandTotal!L:L,GrandTotal!$AB:$AB,$P14)</f>
        <v>0</v>
      </c>
      <c r="K14" s="283">
        <f>SUMIFS(GrandTotal!M:M,GrandTotal!$AB:$AB,$P14)</f>
        <v>0</v>
      </c>
      <c r="L14" s="283">
        <f t="shared" ref="L14:L16" si="4">SUM(E14:K14)</f>
        <v>0</v>
      </c>
      <c r="P14" s="278"/>
    </row>
    <row r="15" spans="1:16" outlineLevel="1">
      <c r="A15" s="203">
        <v>13</v>
      </c>
      <c r="B15" s="325"/>
      <c r="C15" s="199" t="s">
        <v>747</v>
      </c>
      <c r="D15" s="242">
        <v>489.2</v>
      </c>
      <c r="E15" s="283">
        <f>SUMIFS(GrandTotal!G:G,GrandTotal!$AB:$AB,$P15)</f>
        <v>0</v>
      </c>
      <c r="F15" s="283">
        <f>SUMIFS(GrandTotal!H:H,GrandTotal!$AB:$AB,$P15)</f>
        <v>0</v>
      </c>
      <c r="G15" s="283">
        <f>SUMIFS(GrandTotal!I:I,GrandTotal!$AB:$AB,$P15)</f>
        <v>0</v>
      </c>
      <c r="H15" s="283">
        <f>SUMIFS(GrandTotal!J:J,GrandTotal!$AB:$AB,$P15)</f>
        <v>0</v>
      </c>
      <c r="I15" s="283">
        <f>SUMIFS(GrandTotal!K:K,GrandTotal!$AB:$AB,$P15)</f>
        <v>0</v>
      </c>
      <c r="J15" s="283">
        <f>SUMIFS(GrandTotal!L:L,GrandTotal!$AB:$AB,$P15)</f>
        <v>0</v>
      </c>
      <c r="K15" s="283">
        <f>SUMIFS(GrandTotal!M:M,GrandTotal!$AB:$AB,$P15)</f>
        <v>0</v>
      </c>
      <c r="L15" s="283">
        <f t="shared" si="4"/>
        <v>0</v>
      </c>
      <c r="P15" s="278"/>
    </row>
    <row r="16" spans="1:16" outlineLevel="1">
      <c r="A16" s="203">
        <v>14</v>
      </c>
      <c r="B16" s="325"/>
      <c r="C16" s="199" t="s">
        <v>746</v>
      </c>
      <c r="D16" s="242">
        <v>489.3</v>
      </c>
      <c r="E16" s="283">
        <f>SUM(GrandTotal!G309,GrandTotal!G311)</f>
        <v>0</v>
      </c>
      <c r="F16" s="283">
        <f>SUM(GrandTotal!H309,GrandTotal!H311)</f>
        <v>0</v>
      </c>
      <c r="G16" s="283">
        <f>SUM(GrandTotal!I309,GrandTotal!I311)</f>
        <v>0</v>
      </c>
      <c r="H16" s="283">
        <f>SUM(GrandTotal!J309,GrandTotal!J311)</f>
        <v>0</v>
      </c>
      <c r="I16" s="283">
        <f>SUM(GrandTotal!K309,GrandTotal!K311)</f>
        <v>0</v>
      </c>
      <c r="J16" s="283">
        <f>SUM(GrandTotal!L309,GrandTotal!L311)</f>
        <v>28144230.137156188</v>
      </c>
      <c r="K16" s="283">
        <f>SUM(GrandTotal!M309,GrandTotal!M311)</f>
        <v>3396691.0799999991</v>
      </c>
      <c r="L16" s="283">
        <f t="shared" si="4"/>
        <v>31540921.217156187</v>
      </c>
      <c r="P16" s="278"/>
    </row>
    <row r="17" spans="1:16" outlineLevel="1">
      <c r="A17" s="203">
        <v>15</v>
      </c>
      <c r="B17" s="325"/>
      <c r="C17" s="331" t="s">
        <v>745</v>
      </c>
      <c r="D17" s="324"/>
      <c r="E17" s="287">
        <f>SUM(E14:E16)</f>
        <v>0</v>
      </c>
      <c r="F17" s="288">
        <f t="shared" ref="F17:L17" si="5">SUM(F14:F16)</f>
        <v>0</v>
      </c>
      <c r="G17" s="288">
        <f t="shared" si="5"/>
        <v>0</v>
      </c>
      <c r="H17" s="288">
        <f t="shared" si="5"/>
        <v>0</v>
      </c>
      <c r="I17" s="288">
        <f t="shared" si="5"/>
        <v>0</v>
      </c>
      <c r="J17" s="288">
        <f t="shared" si="5"/>
        <v>28144230.137156188</v>
      </c>
      <c r="K17" s="288">
        <f t="shared" si="5"/>
        <v>3396691.0799999991</v>
      </c>
      <c r="L17" s="288">
        <f t="shared" si="5"/>
        <v>31540921.217156187</v>
      </c>
      <c r="P17" s="278"/>
    </row>
    <row r="18" spans="1:16" outlineLevel="1">
      <c r="A18" s="203">
        <v>16</v>
      </c>
      <c r="B18" s="325"/>
      <c r="C18" s="199" t="s">
        <v>744</v>
      </c>
      <c r="D18" s="242">
        <v>489.4</v>
      </c>
      <c r="E18" s="283">
        <f>SUMIFS(GrandTotal!G:G,GrandTotal!$AB:$AB,$P18)</f>
        <v>0</v>
      </c>
      <c r="F18" s="283">
        <f>SUMIFS(GrandTotal!H:H,GrandTotal!$AB:$AB,$P18)</f>
        <v>0</v>
      </c>
      <c r="G18" s="283">
        <f>SUMIFS(GrandTotal!I:I,GrandTotal!$AB:$AB,$P18)</f>
        <v>0</v>
      </c>
      <c r="H18" s="283">
        <f>SUMIFS(GrandTotal!J:J,GrandTotal!$AB:$AB,$P18)</f>
        <v>0</v>
      </c>
      <c r="I18" s="283">
        <f>SUMIFS(GrandTotal!K:K,GrandTotal!$AB:$AB,$P18)</f>
        <v>0</v>
      </c>
      <c r="J18" s="283">
        <f>SUMIFS(GrandTotal!L:L,GrandTotal!$AB:$AB,$P18)</f>
        <v>0</v>
      </c>
      <c r="K18" s="283">
        <f>SUMIFS(GrandTotal!M:M,GrandTotal!$AB:$AB,$P18)</f>
        <v>0</v>
      </c>
      <c r="L18" s="283">
        <f t="shared" ref="L18:L26" si="6">SUM(E18:K18)</f>
        <v>0</v>
      </c>
      <c r="P18" s="278"/>
    </row>
    <row r="19" spans="1:16" outlineLevel="1">
      <c r="A19" s="203">
        <v>17</v>
      </c>
      <c r="B19" s="325"/>
      <c r="C19" s="199" t="s">
        <v>743</v>
      </c>
      <c r="D19" s="242">
        <v>487</v>
      </c>
      <c r="E19" s="283">
        <f>SUMIFS(GrandTotal!G:G,GrandTotal!$AB:$AB,$P19)</f>
        <v>0</v>
      </c>
      <c r="F19" s="283">
        <f>SUMIFS(GrandTotal!H:H,GrandTotal!$AB:$AB,$P19)</f>
        <v>0</v>
      </c>
      <c r="G19" s="283">
        <f>SUMIFS(GrandTotal!I:I,GrandTotal!$AB:$AB,$P19)</f>
        <v>0</v>
      </c>
      <c r="H19" s="283">
        <f>SUMIFS(GrandTotal!J:J,GrandTotal!$AB:$AB,$P19)</f>
        <v>0</v>
      </c>
      <c r="I19" s="283">
        <f>SUMIFS(GrandTotal!K:K,GrandTotal!$AB:$AB,$P19)</f>
        <v>0</v>
      </c>
      <c r="J19" s="283">
        <f>SUMIFS(GrandTotal!L:L,GrandTotal!$AB:$AB,$P19)</f>
        <v>0</v>
      </c>
      <c r="K19" s="283">
        <f>SUMIFS(GrandTotal!M:M,GrandTotal!$AB:$AB,$P19)</f>
        <v>0</v>
      </c>
      <c r="L19" s="283">
        <f t="shared" si="6"/>
        <v>0</v>
      </c>
      <c r="P19" s="278"/>
    </row>
    <row r="20" spans="1:16" outlineLevel="1">
      <c r="A20" s="203">
        <v>18</v>
      </c>
      <c r="B20" s="325"/>
      <c r="C20" s="199" t="s">
        <v>742</v>
      </c>
      <c r="D20" s="242">
        <v>488</v>
      </c>
      <c r="E20" s="283">
        <f>GrandTotal!G$312*$O20</f>
        <v>169933.39542188565</v>
      </c>
      <c r="F20" s="283">
        <f>GrandTotal!H$312*$O20</f>
        <v>97010.909278696126</v>
      </c>
      <c r="G20" s="283">
        <f>GrandTotal!I$312*$O20</f>
        <v>8320.5532962969446</v>
      </c>
      <c r="H20" s="283">
        <f>GrandTotal!J$312*$O20</f>
        <v>8418.3225694488228</v>
      </c>
      <c r="I20" s="283">
        <f>GrandTotal!K$312*$O20</f>
        <v>471.4544614356422</v>
      </c>
      <c r="J20" s="283">
        <f>GrandTotal!L$312*$O20</f>
        <v>70568.404622703645</v>
      </c>
      <c r="K20" s="283">
        <f>GrandTotal!M$312*$O20</f>
        <v>8516.8103495329215</v>
      </c>
      <c r="L20" s="283">
        <f t="shared" si="6"/>
        <v>363239.8499999998</v>
      </c>
      <c r="O20" s="292">
        <f>P20/$P$27</f>
        <v>0.47718320074823362</v>
      </c>
      <c r="P20" s="290">
        <v>363239.85</v>
      </c>
    </row>
    <row r="21" spans="1:16" outlineLevel="1">
      <c r="A21" s="203">
        <v>19</v>
      </c>
      <c r="B21" s="325"/>
      <c r="C21" s="199" t="s">
        <v>741</v>
      </c>
      <c r="D21" s="242">
        <v>490</v>
      </c>
      <c r="E21" s="283">
        <f>SUMIFS(GrandTotal!G:G,GrandTotal!$AB:$AB,$P21)</f>
        <v>0</v>
      </c>
      <c r="F21" s="283">
        <f>SUMIFS(GrandTotal!H:H,GrandTotal!$AB:$AB,$P21)</f>
        <v>0</v>
      </c>
      <c r="G21" s="283">
        <f>SUMIFS(GrandTotal!I:I,GrandTotal!$AB:$AB,$P21)</f>
        <v>0</v>
      </c>
      <c r="H21" s="283">
        <f>SUMIFS(GrandTotal!J:J,GrandTotal!$AB:$AB,$P21)</f>
        <v>0</v>
      </c>
      <c r="I21" s="283">
        <f>SUMIFS(GrandTotal!K:K,GrandTotal!$AB:$AB,$P21)</f>
        <v>0</v>
      </c>
      <c r="J21" s="283">
        <f>SUMIFS(GrandTotal!L:L,GrandTotal!$AB:$AB,$P21)</f>
        <v>0</v>
      </c>
      <c r="K21" s="283">
        <f>SUMIFS(GrandTotal!M:M,GrandTotal!$AB:$AB,$P21)</f>
        <v>0</v>
      </c>
      <c r="L21" s="283">
        <f t="shared" si="6"/>
        <v>0</v>
      </c>
      <c r="P21" s="278"/>
    </row>
    <row r="22" spans="1:16" outlineLevel="1">
      <c r="A22" s="203">
        <v>20</v>
      </c>
      <c r="B22" s="325"/>
      <c r="C22" s="199" t="s">
        <v>740</v>
      </c>
      <c r="D22" s="242">
        <v>491</v>
      </c>
      <c r="E22" s="283">
        <f>SUMIFS(GrandTotal!G:G,GrandTotal!$AB:$AB,$P22)</f>
        <v>0</v>
      </c>
      <c r="F22" s="283">
        <f>SUMIFS(GrandTotal!H:H,GrandTotal!$AB:$AB,$P22)</f>
        <v>0</v>
      </c>
      <c r="G22" s="283">
        <f>SUMIFS(GrandTotal!I:I,GrandTotal!$AB:$AB,$P22)</f>
        <v>0</v>
      </c>
      <c r="H22" s="283">
        <f>SUMIFS(GrandTotal!J:J,GrandTotal!$AB:$AB,$P22)</f>
        <v>0</v>
      </c>
      <c r="I22" s="283">
        <f>SUMIFS(GrandTotal!K:K,GrandTotal!$AB:$AB,$P22)</f>
        <v>0</v>
      </c>
      <c r="J22" s="283">
        <f>SUMIFS(GrandTotal!L:L,GrandTotal!$AB:$AB,$P22)</f>
        <v>0</v>
      </c>
      <c r="K22" s="283">
        <f>SUMIFS(GrandTotal!M:M,GrandTotal!$AB:$AB,$P22)</f>
        <v>0</v>
      </c>
      <c r="L22" s="283">
        <f t="shared" si="6"/>
        <v>0</v>
      </c>
      <c r="P22" s="278"/>
    </row>
    <row r="23" spans="1:16" outlineLevel="1">
      <c r="A23" s="203">
        <v>21</v>
      </c>
      <c r="B23" s="325"/>
      <c r="C23" s="199" t="s">
        <v>739</v>
      </c>
      <c r="D23" s="242">
        <v>492</v>
      </c>
      <c r="E23" s="283">
        <f>SUMIFS(GrandTotal!G:G,GrandTotal!$AB:$AB,$P23)</f>
        <v>0</v>
      </c>
      <c r="F23" s="283">
        <f>SUMIFS(GrandTotal!H:H,GrandTotal!$AB:$AB,$P23)</f>
        <v>0</v>
      </c>
      <c r="G23" s="283">
        <f>SUMIFS(GrandTotal!I:I,GrandTotal!$AB:$AB,$P23)</f>
        <v>0</v>
      </c>
      <c r="H23" s="283">
        <f>SUMIFS(GrandTotal!J:J,GrandTotal!$AB:$AB,$P23)</f>
        <v>0</v>
      </c>
      <c r="I23" s="283">
        <f>SUMIFS(GrandTotal!K:K,GrandTotal!$AB:$AB,$P23)</f>
        <v>0</v>
      </c>
      <c r="J23" s="283">
        <f>SUMIFS(GrandTotal!L:L,GrandTotal!$AB:$AB,$P23)</f>
        <v>0</v>
      </c>
      <c r="K23" s="283">
        <f>SUMIFS(GrandTotal!M:M,GrandTotal!$AB:$AB,$P23)</f>
        <v>0</v>
      </c>
      <c r="L23" s="283">
        <f t="shared" si="6"/>
        <v>0</v>
      </c>
      <c r="P23" s="278"/>
    </row>
    <row r="24" spans="1:16" outlineLevel="1">
      <c r="A24" s="203">
        <v>22</v>
      </c>
      <c r="B24" s="325"/>
      <c r="C24" s="199" t="s">
        <v>738</v>
      </c>
      <c r="D24" s="242">
        <v>493</v>
      </c>
      <c r="E24" s="283">
        <f>GrandTotal!G$312*$O24</f>
        <v>154621.53591966018</v>
      </c>
      <c r="F24" s="283">
        <f>GrandTotal!H$312*$O24</f>
        <v>88269.735071173447</v>
      </c>
      <c r="G24" s="283">
        <f>GrandTotal!I$312*$O24</f>
        <v>7570.8293074519024</v>
      </c>
      <c r="H24" s="283">
        <f>GrandTotal!J$312*$O24</f>
        <v>7659.7890739707873</v>
      </c>
      <c r="I24" s="283">
        <f>GrandTotal!K$312*$O24</f>
        <v>428.97402692612127</v>
      </c>
      <c r="J24" s="283">
        <f>GrandTotal!L$312*$O24</f>
        <v>64209.833994508706</v>
      </c>
      <c r="K24" s="283">
        <f>GrandTotal!M$312*$O24</f>
        <v>7749.402606308643</v>
      </c>
      <c r="L24" s="283">
        <f t="shared" si="6"/>
        <v>330510.0999999998</v>
      </c>
      <c r="O24" s="292">
        <f>P24/$P$27</f>
        <v>0.43418657781523357</v>
      </c>
      <c r="P24" s="290">
        <v>330510.09999999998</v>
      </c>
    </row>
    <row r="25" spans="1:16" outlineLevel="1">
      <c r="A25" s="203">
        <v>23</v>
      </c>
      <c r="B25" s="325"/>
      <c r="C25" s="199" t="s">
        <v>737</v>
      </c>
      <c r="D25" s="242">
        <v>494</v>
      </c>
      <c r="E25" s="283">
        <f>GrandTotal!G$312*$O25</f>
        <v>45215.990465418967</v>
      </c>
      <c r="F25" s="283">
        <f>GrandTotal!H$312*$O25</f>
        <v>25812.727028122572</v>
      </c>
      <c r="G25" s="283">
        <f>GrandTotal!I$312*$O25</f>
        <v>2213.9383349479021</v>
      </c>
      <c r="H25" s="283">
        <f>GrandTotal!J$312*$O25</f>
        <v>2239.9528479379542</v>
      </c>
      <c r="I25" s="283">
        <f>GrandTotal!K$312*$O25</f>
        <v>125.44491552251881</v>
      </c>
      <c r="J25" s="283">
        <f>GrandTotal!L$312*$O25</f>
        <v>18776.887866321365</v>
      </c>
      <c r="K25" s="283">
        <f>GrandTotal!M$312*$O25</f>
        <v>2266.1585417286719</v>
      </c>
      <c r="L25" s="283">
        <f t="shared" si="6"/>
        <v>96651.099999999948</v>
      </c>
      <c r="O25" s="292">
        <f>P25/$P$27</f>
        <v>0.12696922227513752</v>
      </c>
      <c r="P25" s="290">
        <v>96651.1</v>
      </c>
    </row>
    <row r="26" spans="1:16" outlineLevel="1">
      <c r="A26" s="203">
        <v>24</v>
      </c>
      <c r="B26" s="325"/>
      <c r="C26" s="199" t="s">
        <v>736</v>
      </c>
      <c r="D26" s="242">
        <v>495</v>
      </c>
      <c r="E26" s="283">
        <f>GrandTotal!G$312*$O26</f>
        <v>65910.012032105791</v>
      </c>
      <c r="F26" s="283">
        <f>GrandTotal!H$312*$O26</f>
        <v>37626.448773828866</v>
      </c>
      <c r="G26" s="283">
        <f>GrandTotal!I$312*$O26</f>
        <v>3227.192433313081</v>
      </c>
      <c r="H26" s="283">
        <f>GrandTotal!J$312*$O26</f>
        <v>3265.1130195157662</v>
      </c>
      <c r="I26" s="283">
        <f>GrandTotal!K$312*$O26</f>
        <v>182.85734330599493</v>
      </c>
      <c r="J26" s="283">
        <f>GrandTotal!L$312*$O26</f>
        <v>27370.514113613041</v>
      </c>
      <c r="K26" s="283">
        <f>GrandTotal!M$312*$O26</f>
        <v>3303.3122843173815</v>
      </c>
      <c r="L26" s="283">
        <f t="shared" si="6"/>
        <v>140885.44999999992</v>
      </c>
      <c r="O26" s="292">
        <f>P26/$P$27</f>
        <v>0.18507928017769867</v>
      </c>
      <c r="P26" s="290">
        <v>140885.45000000001</v>
      </c>
    </row>
    <row r="27" spans="1:16">
      <c r="A27" s="203">
        <v>25</v>
      </c>
      <c r="B27" s="326"/>
      <c r="C27" s="323" t="s">
        <v>735</v>
      </c>
      <c r="D27" s="324"/>
      <c r="E27" s="287">
        <f>SUM(E18:E26)</f>
        <v>435680.93383907061</v>
      </c>
      <c r="F27" s="288">
        <f t="shared" ref="F27:K27" si="7">SUM(F18:F26)</f>
        <v>248719.82015182101</v>
      </c>
      <c r="G27" s="288">
        <f t="shared" si="7"/>
        <v>21332.513372009831</v>
      </c>
      <c r="H27" s="288">
        <f t="shared" si="7"/>
        <v>21583.177510873331</v>
      </c>
      <c r="I27" s="288">
        <f t="shared" si="7"/>
        <v>1208.730747190277</v>
      </c>
      <c r="J27" s="288">
        <f t="shared" si="7"/>
        <v>180925.64059714676</v>
      </c>
      <c r="K27" s="288">
        <f t="shared" si="7"/>
        <v>21835.683781887619</v>
      </c>
      <c r="L27" s="288">
        <f>SUM(L18:L26)</f>
        <v>931286.49999999953</v>
      </c>
      <c r="P27" s="291">
        <f>SUM(P12:P26)</f>
        <v>761216.76</v>
      </c>
    </row>
    <row r="28" spans="1:16">
      <c r="A28" s="203">
        <v>26</v>
      </c>
      <c r="B28" s="332" t="s">
        <v>734</v>
      </c>
      <c r="C28" s="332"/>
      <c r="D28" s="333"/>
      <c r="E28" s="287">
        <f>SUM(E27,E17,E13)</f>
        <v>68129289.440536901</v>
      </c>
      <c r="F28" s="288">
        <f t="shared" ref="F28:K28" si="8">SUM(F27,F17,F13)</f>
        <v>38893381.135779843</v>
      </c>
      <c r="G28" s="288">
        <f t="shared" si="8"/>
        <v>3335856.2765841112</v>
      </c>
      <c r="H28" s="288">
        <f t="shared" si="8"/>
        <v>3375053.6991740759</v>
      </c>
      <c r="I28" s="288">
        <f t="shared" si="8"/>
        <v>189014.39228002884</v>
      </c>
      <c r="J28" s="288">
        <f t="shared" si="8"/>
        <v>28292115.487084791</v>
      </c>
      <c r="K28" s="288">
        <f t="shared" si="8"/>
        <v>3414539.1734286412</v>
      </c>
      <c r="L28" s="288">
        <f>SUM(L27,L17,L13)</f>
        <v>145629249.60486838</v>
      </c>
    </row>
    <row r="29" spans="1:16" ht="15" customHeight="1" outlineLevel="1">
      <c r="A29" s="203">
        <v>27</v>
      </c>
      <c r="B29" s="334" t="s">
        <v>687</v>
      </c>
      <c r="C29" s="212" t="s">
        <v>733</v>
      </c>
      <c r="D29" s="242">
        <v>710</v>
      </c>
      <c r="E29" s="283">
        <f>SUMIFS(GrandTotal!G:G,GrandTotal!$AB:$AB,$O29)</f>
        <v>0</v>
      </c>
      <c r="F29" s="283">
        <f>SUMIFS(GrandTotal!H:H,GrandTotal!$AB:$AB,$O29)</f>
        <v>0</v>
      </c>
      <c r="G29" s="283">
        <f>SUMIFS(GrandTotal!I:I,GrandTotal!$AB:$AB,$O29)</f>
        <v>0</v>
      </c>
      <c r="H29" s="283">
        <f>SUMIFS(GrandTotal!J:J,GrandTotal!$AB:$AB,$O29)</f>
        <v>0</v>
      </c>
      <c r="I29" s="283">
        <f>SUMIFS(GrandTotal!K:K,GrandTotal!$AB:$AB,$O29)</f>
        <v>0</v>
      </c>
      <c r="J29" s="283">
        <f>SUMIFS(GrandTotal!L:L,GrandTotal!$AB:$AB,$O29)</f>
        <v>0</v>
      </c>
      <c r="K29" s="283">
        <f>SUMIFS(GrandTotal!M:M,GrandTotal!$AB:$AB,$O29)</f>
        <v>0</v>
      </c>
      <c r="L29" s="283">
        <f t="shared" ref="L29:L58" si="9">SUM(E29:K29)</f>
        <v>0</v>
      </c>
      <c r="O29" s="278">
        <f t="shared" ref="O29:O68" si="10">D29</f>
        <v>710</v>
      </c>
    </row>
    <row r="30" spans="1:16" ht="15" customHeight="1" outlineLevel="1">
      <c r="A30" s="203">
        <v>28</v>
      </c>
      <c r="B30" s="335"/>
      <c r="C30" s="250" t="s">
        <v>732</v>
      </c>
      <c r="D30" s="242">
        <v>711</v>
      </c>
      <c r="E30" s="283">
        <f>SUMIFS(GrandTotal!G:G,GrandTotal!$AB:$AB,$O30)</f>
        <v>0</v>
      </c>
      <c r="F30" s="283">
        <f>SUMIFS(GrandTotal!H:H,GrandTotal!$AB:$AB,$O30)</f>
        <v>0</v>
      </c>
      <c r="G30" s="283">
        <f>SUMIFS(GrandTotal!I:I,GrandTotal!$AB:$AB,$O30)</f>
        <v>0</v>
      </c>
      <c r="H30" s="283">
        <f>SUMIFS(GrandTotal!J:J,GrandTotal!$AB:$AB,$O30)</f>
        <v>0</v>
      </c>
      <c r="I30" s="283">
        <f>SUMIFS(GrandTotal!K:K,GrandTotal!$AB:$AB,$O30)</f>
        <v>0</v>
      </c>
      <c r="J30" s="283">
        <f>SUMIFS(GrandTotal!L:L,GrandTotal!$AB:$AB,$O30)</f>
        <v>0</v>
      </c>
      <c r="K30" s="283">
        <f>SUMIFS(GrandTotal!M:M,GrandTotal!$AB:$AB,$O30)</f>
        <v>0</v>
      </c>
      <c r="L30" s="283">
        <f t="shared" si="9"/>
        <v>0</v>
      </c>
      <c r="O30" s="278">
        <f t="shared" si="10"/>
        <v>711</v>
      </c>
    </row>
    <row r="31" spans="1:16" ht="15" customHeight="1" outlineLevel="1">
      <c r="A31" s="203">
        <v>29</v>
      </c>
      <c r="B31" s="335"/>
      <c r="C31" s="250" t="s">
        <v>731</v>
      </c>
      <c r="D31" s="242">
        <v>712</v>
      </c>
      <c r="E31" s="283">
        <f>SUMIFS(GrandTotal!G:G,GrandTotal!$AB:$AB,$O31)</f>
        <v>0</v>
      </c>
      <c r="F31" s="283">
        <f>SUMIFS(GrandTotal!H:H,GrandTotal!$AB:$AB,$O31)</f>
        <v>0</v>
      </c>
      <c r="G31" s="283">
        <f>SUMIFS(GrandTotal!I:I,GrandTotal!$AB:$AB,$O31)</f>
        <v>0</v>
      </c>
      <c r="H31" s="283">
        <f>SUMIFS(GrandTotal!J:J,GrandTotal!$AB:$AB,$O31)</f>
        <v>0</v>
      </c>
      <c r="I31" s="283">
        <f>SUMIFS(GrandTotal!K:K,GrandTotal!$AB:$AB,$O31)</f>
        <v>0</v>
      </c>
      <c r="J31" s="283">
        <f>SUMIFS(GrandTotal!L:L,GrandTotal!$AB:$AB,$O31)</f>
        <v>0</v>
      </c>
      <c r="K31" s="283">
        <f>SUMIFS(GrandTotal!M:M,GrandTotal!$AB:$AB,$O31)</f>
        <v>0</v>
      </c>
      <c r="L31" s="283">
        <f t="shared" si="9"/>
        <v>0</v>
      </c>
      <c r="O31" s="278">
        <f t="shared" si="10"/>
        <v>712</v>
      </c>
    </row>
    <row r="32" spans="1:16" ht="15" customHeight="1" outlineLevel="1">
      <c r="A32" s="203">
        <v>30</v>
      </c>
      <c r="B32" s="335"/>
      <c r="C32" s="250" t="s">
        <v>730</v>
      </c>
      <c r="D32" s="242">
        <v>713</v>
      </c>
      <c r="E32" s="283">
        <f>SUMIFS(GrandTotal!G:G,GrandTotal!$AB:$AB,$O32)</f>
        <v>0</v>
      </c>
      <c r="F32" s="283">
        <f>SUMIFS(GrandTotal!H:H,GrandTotal!$AB:$AB,$O32)</f>
        <v>0</v>
      </c>
      <c r="G32" s="283">
        <f>SUMIFS(GrandTotal!I:I,GrandTotal!$AB:$AB,$O32)</f>
        <v>0</v>
      </c>
      <c r="H32" s="283">
        <f>SUMIFS(GrandTotal!J:J,GrandTotal!$AB:$AB,$O32)</f>
        <v>0</v>
      </c>
      <c r="I32" s="283">
        <f>SUMIFS(GrandTotal!K:K,GrandTotal!$AB:$AB,$O32)</f>
        <v>0</v>
      </c>
      <c r="J32" s="283">
        <f>SUMIFS(GrandTotal!L:L,GrandTotal!$AB:$AB,$O32)</f>
        <v>0</v>
      </c>
      <c r="K32" s="283">
        <f>SUMIFS(GrandTotal!M:M,GrandTotal!$AB:$AB,$O32)</f>
        <v>0</v>
      </c>
      <c r="L32" s="283">
        <f t="shared" si="9"/>
        <v>0</v>
      </c>
      <c r="O32" s="278">
        <f t="shared" si="10"/>
        <v>713</v>
      </c>
    </row>
    <row r="33" spans="1:15" ht="15" customHeight="1" outlineLevel="1">
      <c r="A33" s="203">
        <v>31</v>
      </c>
      <c r="B33" s="335"/>
      <c r="C33" s="250" t="s">
        <v>729</v>
      </c>
      <c r="D33" s="242">
        <v>714</v>
      </c>
      <c r="E33" s="283">
        <f>SUMIFS(GrandTotal!G:G,GrandTotal!$AB:$AB,$O33)</f>
        <v>0</v>
      </c>
      <c r="F33" s="283">
        <f>SUMIFS(GrandTotal!H:H,GrandTotal!$AB:$AB,$O33)</f>
        <v>0</v>
      </c>
      <c r="G33" s="283">
        <f>SUMIFS(GrandTotal!I:I,GrandTotal!$AB:$AB,$O33)</f>
        <v>0</v>
      </c>
      <c r="H33" s="283">
        <f>SUMIFS(GrandTotal!J:J,GrandTotal!$AB:$AB,$O33)</f>
        <v>0</v>
      </c>
      <c r="I33" s="283">
        <f>SUMIFS(GrandTotal!K:K,GrandTotal!$AB:$AB,$O33)</f>
        <v>0</v>
      </c>
      <c r="J33" s="283">
        <f>SUMIFS(GrandTotal!L:L,GrandTotal!$AB:$AB,$O33)</f>
        <v>0</v>
      </c>
      <c r="K33" s="283">
        <f>SUMIFS(GrandTotal!M:M,GrandTotal!$AB:$AB,$O33)</f>
        <v>0</v>
      </c>
      <c r="L33" s="283">
        <f t="shared" si="9"/>
        <v>0</v>
      </c>
      <c r="O33" s="278">
        <f t="shared" si="10"/>
        <v>714</v>
      </c>
    </row>
    <row r="34" spans="1:15" ht="15" customHeight="1" outlineLevel="1">
      <c r="A34" s="203">
        <v>32</v>
      </c>
      <c r="B34" s="335"/>
      <c r="C34" s="250" t="s">
        <v>728</v>
      </c>
      <c r="D34" s="242">
        <v>715</v>
      </c>
      <c r="E34" s="283">
        <f>SUMIFS(GrandTotal!G:G,GrandTotal!$AB:$AB,$O34)</f>
        <v>0</v>
      </c>
      <c r="F34" s="283">
        <f>SUMIFS(GrandTotal!H:H,GrandTotal!$AB:$AB,$O34)</f>
        <v>0</v>
      </c>
      <c r="G34" s="283">
        <f>SUMIFS(GrandTotal!I:I,GrandTotal!$AB:$AB,$O34)</f>
        <v>0</v>
      </c>
      <c r="H34" s="283">
        <f>SUMIFS(GrandTotal!J:J,GrandTotal!$AB:$AB,$O34)</f>
        <v>0</v>
      </c>
      <c r="I34" s="283">
        <f>SUMIFS(GrandTotal!K:K,GrandTotal!$AB:$AB,$O34)</f>
        <v>0</v>
      </c>
      <c r="J34" s="283">
        <f>SUMIFS(GrandTotal!L:L,GrandTotal!$AB:$AB,$O34)</f>
        <v>0</v>
      </c>
      <c r="K34" s="283">
        <f>SUMIFS(GrandTotal!M:M,GrandTotal!$AB:$AB,$O34)</f>
        <v>0</v>
      </c>
      <c r="L34" s="283">
        <f t="shared" si="9"/>
        <v>0</v>
      </c>
      <c r="O34" s="278">
        <f t="shared" si="10"/>
        <v>715</v>
      </c>
    </row>
    <row r="35" spans="1:15" ht="15" customHeight="1" outlineLevel="1">
      <c r="A35" s="203">
        <v>33</v>
      </c>
      <c r="B35" s="335"/>
      <c r="C35" s="250" t="s">
        <v>727</v>
      </c>
      <c r="D35" s="242">
        <v>716</v>
      </c>
      <c r="E35" s="283">
        <f>SUMIFS(GrandTotal!G:G,GrandTotal!$AB:$AB,$O35)</f>
        <v>0</v>
      </c>
      <c r="F35" s="283">
        <f>SUMIFS(GrandTotal!H:H,GrandTotal!$AB:$AB,$O35)</f>
        <v>0</v>
      </c>
      <c r="G35" s="283">
        <f>SUMIFS(GrandTotal!I:I,GrandTotal!$AB:$AB,$O35)</f>
        <v>0</v>
      </c>
      <c r="H35" s="283">
        <f>SUMIFS(GrandTotal!J:J,GrandTotal!$AB:$AB,$O35)</f>
        <v>0</v>
      </c>
      <c r="I35" s="283">
        <f>SUMIFS(GrandTotal!K:K,GrandTotal!$AB:$AB,$O35)</f>
        <v>0</v>
      </c>
      <c r="J35" s="283">
        <f>SUMIFS(GrandTotal!L:L,GrandTotal!$AB:$AB,$O35)</f>
        <v>0</v>
      </c>
      <c r="K35" s="283">
        <f>SUMIFS(GrandTotal!M:M,GrandTotal!$AB:$AB,$O35)</f>
        <v>0</v>
      </c>
      <c r="L35" s="283">
        <f t="shared" si="9"/>
        <v>0</v>
      </c>
      <c r="O35" s="278">
        <f t="shared" si="10"/>
        <v>716</v>
      </c>
    </row>
    <row r="36" spans="1:15" ht="15" customHeight="1" outlineLevel="1">
      <c r="A36" s="203">
        <v>34</v>
      </c>
      <c r="B36" s="335"/>
      <c r="C36" s="250" t="s">
        <v>726</v>
      </c>
      <c r="D36" s="242">
        <v>717</v>
      </c>
      <c r="E36" s="283">
        <f>SUMIFS(GrandTotal!G:G,GrandTotal!$AB:$AB,$O36)</f>
        <v>0</v>
      </c>
      <c r="F36" s="283">
        <f>SUMIFS(GrandTotal!H:H,GrandTotal!$AB:$AB,$O36)</f>
        <v>0</v>
      </c>
      <c r="G36" s="283">
        <f>SUMIFS(GrandTotal!I:I,GrandTotal!$AB:$AB,$O36)</f>
        <v>0</v>
      </c>
      <c r="H36" s="283">
        <f>SUMIFS(GrandTotal!J:J,GrandTotal!$AB:$AB,$O36)</f>
        <v>0</v>
      </c>
      <c r="I36" s="283">
        <f>SUMIFS(GrandTotal!K:K,GrandTotal!$AB:$AB,$O36)</f>
        <v>0</v>
      </c>
      <c r="J36" s="283">
        <f>SUMIFS(GrandTotal!L:L,GrandTotal!$AB:$AB,$O36)</f>
        <v>0</v>
      </c>
      <c r="K36" s="283">
        <f>SUMIFS(GrandTotal!M:M,GrandTotal!$AB:$AB,$O36)</f>
        <v>0</v>
      </c>
      <c r="L36" s="283">
        <f t="shared" si="9"/>
        <v>0</v>
      </c>
      <c r="O36" s="278">
        <f t="shared" si="10"/>
        <v>717</v>
      </c>
    </row>
    <row r="37" spans="1:15" ht="15" customHeight="1" outlineLevel="1">
      <c r="A37" s="203">
        <v>35</v>
      </c>
      <c r="B37" s="335"/>
      <c r="C37" s="250" t="s">
        <v>725</v>
      </c>
      <c r="D37" s="242">
        <v>718</v>
      </c>
      <c r="E37" s="283">
        <f>SUMIFS(GrandTotal!G:G,GrandTotal!$AB:$AB,$O37)</f>
        <v>0</v>
      </c>
      <c r="F37" s="283">
        <f>SUMIFS(GrandTotal!H:H,GrandTotal!$AB:$AB,$O37)</f>
        <v>0</v>
      </c>
      <c r="G37" s="283">
        <f>SUMIFS(GrandTotal!I:I,GrandTotal!$AB:$AB,$O37)</f>
        <v>0</v>
      </c>
      <c r="H37" s="283">
        <f>SUMIFS(GrandTotal!J:J,GrandTotal!$AB:$AB,$O37)</f>
        <v>0</v>
      </c>
      <c r="I37" s="283">
        <f>SUMIFS(GrandTotal!K:K,GrandTotal!$AB:$AB,$O37)</f>
        <v>0</v>
      </c>
      <c r="J37" s="283">
        <f>SUMIFS(GrandTotal!L:L,GrandTotal!$AB:$AB,$O37)</f>
        <v>0</v>
      </c>
      <c r="K37" s="283">
        <f>SUMIFS(GrandTotal!M:M,GrandTotal!$AB:$AB,$O37)</f>
        <v>0</v>
      </c>
      <c r="L37" s="283">
        <f t="shared" si="9"/>
        <v>0</v>
      </c>
      <c r="O37" s="278">
        <f t="shared" si="10"/>
        <v>718</v>
      </c>
    </row>
    <row r="38" spans="1:15" ht="15" customHeight="1" outlineLevel="1">
      <c r="A38" s="203">
        <v>36</v>
      </c>
      <c r="B38" s="335"/>
      <c r="C38" s="250" t="s">
        <v>724</v>
      </c>
      <c r="D38" s="242">
        <v>719</v>
      </c>
      <c r="E38" s="283">
        <f>SUMIFS(GrandTotal!G:G,GrandTotal!$AB:$AB,$O38)</f>
        <v>0</v>
      </c>
      <c r="F38" s="283">
        <f>SUMIFS(GrandTotal!H:H,GrandTotal!$AB:$AB,$O38)</f>
        <v>0</v>
      </c>
      <c r="G38" s="283">
        <f>SUMIFS(GrandTotal!I:I,GrandTotal!$AB:$AB,$O38)</f>
        <v>0</v>
      </c>
      <c r="H38" s="283">
        <f>SUMIFS(GrandTotal!J:J,GrandTotal!$AB:$AB,$O38)</f>
        <v>0</v>
      </c>
      <c r="I38" s="283">
        <f>SUMIFS(GrandTotal!K:K,GrandTotal!$AB:$AB,$O38)</f>
        <v>0</v>
      </c>
      <c r="J38" s="283">
        <f>SUMIFS(GrandTotal!L:L,GrandTotal!$AB:$AB,$O38)</f>
        <v>0</v>
      </c>
      <c r="K38" s="283">
        <f>SUMIFS(GrandTotal!M:M,GrandTotal!$AB:$AB,$O38)</f>
        <v>0</v>
      </c>
      <c r="L38" s="283">
        <f t="shared" si="9"/>
        <v>0</v>
      </c>
      <c r="O38" s="278">
        <f t="shared" si="10"/>
        <v>719</v>
      </c>
    </row>
    <row r="39" spans="1:15" ht="15" customHeight="1" outlineLevel="1">
      <c r="A39" s="203">
        <v>37</v>
      </c>
      <c r="B39" s="335"/>
      <c r="C39" s="250" t="s">
        <v>723</v>
      </c>
      <c r="D39" s="242">
        <v>720</v>
      </c>
      <c r="E39" s="283">
        <f>SUMIFS(GrandTotal!G:G,GrandTotal!$AB:$AB,$O39)</f>
        <v>0</v>
      </c>
      <c r="F39" s="283">
        <f>SUMIFS(GrandTotal!H:H,GrandTotal!$AB:$AB,$O39)</f>
        <v>0</v>
      </c>
      <c r="G39" s="283">
        <f>SUMIFS(GrandTotal!I:I,GrandTotal!$AB:$AB,$O39)</f>
        <v>0</v>
      </c>
      <c r="H39" s="283">
        <f>SUMIFS(GrandTotal!J:J,GrandTotal!$AB:$AB,$O39)</f>
        <v>0</v>
      </c>
      <c r="I39" s="283">
        <f>SUMIFS(GrandTotal!K:K,GrandTotal!$AB:$AB,$O39)</f>
        <v>0</v>
      </c>
      <c r="J39" s="283">
        <f>SUMIFS(GrandTotal!L:L,GrandTotal!$AB:$AB,$O39)</f>
        <v>0</v>
      </c>
      <c r="K39" s="283">
        <f>SUMIFS(GrandTotal!M:M,GrandTotal!$AB:$AB,$O39)</f>
        <v>0</v>
      </c>
      <c r="L39" s="283">
        <f t="shared" si="9"/>
        <v>0</v>
      </c>
      <c r="O39" s="278">
        <f t="shared" si="10"/>
        <v>720</v>
      </c>
    </row>
    <row r="40" spans="1:15" ht="15" customHeight="1" outlineLevel="1">
      <c r="A40" s="203">
        <v>38</v>
      </c>
      <c r="B40" s="335"/>
      <c r="C40" s="250" t="s">
        <v>722</v>
      </c>
      <c r="D40" s="242">
        <v>721</v>
      </c>
      <c r="E40" s="283">
        <f>SUMIFS(GrandTotal!G:G,GrandTotal!$AB:$AB,$O40)</f>
        <v>0</v>
      </c>
      <c r="F40" s="283">
        <f>SUMIFS(GrandTotal!H:H,GrandTotal!$AB:$AB,$O40)</f>
        <v>0</v>
      </c>
      <c r="G40" s="283">
        <f>SUMIFS(GrandTotal!I:I,GrandTotal!$AB:$AB,$O40)</f>
        <v>0</v>
      </c>
      <c r="H40" s="283">
        <f>SUMIFS(GrandTotal!J:J,GrandTotal!$AB:$AB,$O40)</f>
        <v>0</v>
      </c>
      <c r="I40" s="283">
        <f>SUMIFS(GrandTotal!K:K,GrandTotal!$AB:$AB,$O40)</f>
        <v>0</v>
      </c>
      <c r="J40" s="283">
        <f>SUMIFS(GrandTotal!L:L,GrandTotal!$AB:$AB,$O40)</f>
        <v>0</v>
      </c>
      <c r="K40" s="283">
        <f>SUMIFS(GrandTotal!M:M,GrandTotal!$AB:$AB,$O40)</f>
        <v>0</v>
      </c>
      <c r="L40" s="283">
        <f t="shared" si="9"/>
        <v>0</v>
      </c>
      <c r="O40" s="278">
        <f t="shared" si="10"/>
        <v>721</v>
      </c>
    </row>
    <row r="41" spans="1:15" ht="15" customHeight="1" outlineLevel="1">
      <c r="A41" s="203">
        <v>39</v>
      </c>
      <c r="B41" s="335"/>
      <c r="C41" s="250" t="s">
        <v>721</v>
      </c>
      <c r="D41" s="242">
        <v>722</v>
      </c>
      <c r="E41" s="283">
        <f>SUMIFS(GrandTotal!G:G,GrandTotal!$AB:$AB,$O41)</f>
        <v>0</v>
      </c>
      <c r="F41" s="283">
        <f>SUMIFS(GrandTotal!H:H,GrandTotal!$AB:$AB,$O41)</f>
        <v>0</v>
      </c>
      <c r="G41" s="283">
        <f>SUMIFS(GrandTotal!I:I,GrandTotal!$AB:$AB,$O41)</f>
        <v>0</v>
      </c>
      <c r="H41" s="283">
        <f>SUMIFS(GrandTotal!J:J,GrandTotal!$AB:$AB,$O41)</f>
        <v>0</v>
      </c>
      <c r="I41" s="283">
        <f>SUMIFS(GrandTotal!K:K,GrandTotal!$AB:$AB,$O41)</f>
        <v>0</v>
      </c>
      <c r="J41" s="283">
        <f>SUMIFS(GrandTotal!L:L,GrandTotal!$AB:$AB,$O41)</f>
        <v>0</v>
      </c>
      <c r="K41" s="283">
        <f>SUMIFS(GrandTotal!M:M,GrandTotal!$AB:$AB,$O41)</f>
        <v>0</v>
      </c>
      <c r="L41" s="283">
        <f t="shared" si="9"/>
        <v>0</v>
      </c>
      <c r="O41" s="278">
        <f t="shared" si="10"/>
        <v>722</v>
      </c>
    </row>
    <row r="42" spans="1:15" ht="15" customHeight="1" outlineLevel="1">
      <c r="A42" s="203">
        <v>40</v>
      </c>
      <c r="B42" s="335"/>
      <c r="C42" s="250" t="s">
        <v>720</v>
      </c>
      <c r="D42" s="242">
        <v>723</v>
      </c>
      <c r="E42" s="283">
        <f>SUMIFS(GrandTotal!G:G,GrandTotal!$AB:$AB,$O42)</f>
        <v>0</v>
      </c>
      <c r="F42" s="283">
        <f>SUMIFS(GrandTotal!H:H,GrandTotal!$AB:$AB,$O42)</f>
        <v>0</v>
      </c>
      <c r="G42" s="283">
        <f>SUMIFS(GrandTotal!I:I,GrandTotal!$AB:$AB,$O42)</f>
        <v>0</v>
      </c>
      <c r="H42" s="283">
        <f>SUMIFS(GrandTotal!J:J,GrandTotal!$AB:$AB,$O42)</f>
        <v>0</v>
      </c>
      <c r="I42" s="283">
        <f>SUMIFS(GrandTotal!K:K,GrandTotal!$AB:$AB,$O42)</f>
        <v>0</v>
      </c>
      <c r="J42" s="283">
        <f>SUMIFS(GrandTotal!L:L,GrandTotal!$AB:$AB,$O42)</f>
        <v>0</v>
      </c>
      <c r="K42" s="283">
        <f>SUMIFS(GrandTotal!M:M,GrandTotal!$AB:$AB,$O42)</f>
        <v>0</v>
      </c>
      <c r="L42" s="283">
        <f t="shared" si="9"/>
        <v>0</v>
      </c>
      <c r="O42" s="278">
        <f t="shared" si="10"/>
        <v>723</v>
      </c>
    </row>
    <row r="43" spans="1:15" ht="15" customHeight="1" outlineLevel="1">
      <c r="A43" s="203">
        <v>41</v>
      </c>
      <c r="B43" s="335"/>
      <c r="C43" s="250" t="s">
        <v>719</v>
      </c>
      <c r="D43" s="242">
        <v>724</v>
      </c>
      <c r="E43" s="283">
        <f>SUMIFS(GrandTotal!G:G,GrandTotal!$AB:$AB,$O43)</f>
        <v>0</v>
      </c>
      <c r="F43" s="283">
        <f>SUMIFS(GrandTotal!H:H,GrandTotal!$AB:$AB,$O43)</f>
        <v>0</v>
      </c>
      <c r="G43" s="283">
        <f>SUMIFS(GrandTotal!I:I,GrandTotal!$AB:$AB,$O43)</f>
        <v>0</v>
      </c>
      <c r="H43" s="283">
        <f>SUMIFS(GrandTotal!J:J,GrandTotal!$AB:$AB,$O43)</f>
        <v>0</v>
      </c>
      <c r="I43" s="283">
        <f>SUMIFS(GrandTotal!K:K,GrandTotal!$AB:$AB,$O43)</f>
        <v>0</v>
      </c>
      <c r="J43" s="283">
        <f>SUMIFS(GrandTotal!L:L,GrandTotal!$AB:$AB,$O43)</f>
        <v>0</v>
      </c>
      <c r="K43" s="283">
        <f>SUMIFS(GrandTotal!M:M,GrandTotal!$AB:$AB,$O43)</f>
        <v>0</v>
      </c>
      <c r="L43" s="283">
        <f t="shared" si="9"/>
        <v>0</v>
      </c>
      <c r="O43" s="278">
        <f t="shared" si="10"/>
        <v>724</v>
      </c>
    </row>
    <row r="44" spans="1:15" ht="15" customHeight="1" outlineLevel="1">
      <c r="A44" s="203">
        <v>42</v>
      </c>
      <c r="B44" s="335"/>
      <c r="C44" s="250" t="s">
        <v>718</v>
      </c>
      <c r="D44" s="242">
        <v>725</v>
      </c>
      <c r="E44" s="283">
        <f>SUMIFS(GrandTotal!G:G,GrandTotal!$AB:$AB,$O44)</f>
        <v>0</v>
      </c>
      <c r="F44" s="283">
        <f>SUMIFS(GrandTotal!H:H,GrandTotal!$AB:$AB,$O44)</f>
        <v>0</v>
      </c>
      <c r="G44" s="283">
        <f>SUMIFS(GrandTotal!I:I,GrandTotal!$AB:$AB,$O44)</f>
        <v>0</v>
      </c>
      <c r="H44" s="283">
        <f>SUMIFS(GrandTotal!J:J,GrandTotal!$AB:$AB,$O44)</f>
        <v>0</v>
      </c>
      <c r="I44" s="283">
        <f>SUMIFS(GrandTotal!K:K,GrandTotal!$AB:$AB,$O44)</f>
        <v>0</v>
      </c>
      <c r="J44" s="283">
        <f>SUMIFS(GrandTotal!L:L,GrandTotal!$AB:$AB,$O44)</f>
        <v>0</v>
      </c>
      <c r="K44" s="283">
        <f>SUMIFS(GrandTotal!M:M,GrandTotal!$AB:$AB,$O44)</f>
        <v>0</v>
      </c>
      <c r="L44" s="283">
        <f t="shared" si="9"/>
        <v>0</v>
      </c>
      <c r="O44" s="278">
        <f t="shared" si="10"/>
        <v>725</v>
      </c>
    </row>
    <row r="45" spans="1:15" ht="15" customHeight="1" outlineLevel="1">
      <c r="A45" s="203">
        <v>43</v>
      </c>
      <c r="B45" s="335"/>
      <c r="C45" s="250" t="s">
        <v>717</v>
      </c>
      <c r="D45" s="242">
        <v>726</v>
      </c>
      <c r="E45" s="283">
        <f>SUMIFS(GrandTotal!G:G,GrandTotal!$AB:$AB,$O45)</f>
        <v>0</v>
      </c>
      <c r="F45" s="283">
        <f>SUMIFS(GrandTotal!H:H,GrandTotal!$AB:$AB,$O45)</f>
        <v>0</v>
      </c>
      <c r="G45" s="283">
        <f>SUMIFS(GrandTotal!I:I,GrandTotal!$AB:$AB,$O45)</f>
        <v>0</v>
      </c>
      <c r="H45" s="283">
        <f>SUMIFS(GrandTotal!J:J,GrandTotal!$AB:$AB,$O45)</f>
        <v>0</v>
      </c>
      <c r="I45" s="283">
        <f>SUMIFS(GrandTotal!K:K,GrandTotal!$AB:$AB,$O45)</f>
        <v>0</v>
      </c>
      <c r="J45" s="283">
        <f>SUMIFS(GrandTotal!L:L,GrandTotal!$AB:$AB,$O45)</f>
        <v>0</v>
      </c>
      <c r="K45" s="283">
        <f>SUMIFS(GrandTotal!M:M,GrandTotal!$AB:$AB,$O45)</f>
        <v>0</v>
      </c>
      <c r="L45" s="283">
        <f t="shared" si="9"/>
        <v>0</v>
      </c>
      <c r="O45" s="278">
        <f t="shared" si="10"/>
        <v>726</v>
      </c>
    </row>
    <row r="46" spans="1:15" ht="15" customHeight="1" outlineLevel="1">
      <c r="A46" s="203">
        <v>44</v>
      </c>
      <c r="B46" s="335"/>
      <c r="C46" s="250" t="s">
        <v>716</v>
      </c>
      <c r="D46" s="242">
        <v>727</v>
      </c>
      <c r="E46" s="283">
        <f>SUMIFS(GrandTotal!G:G,GrandTotal!$AB:$AB,$O46)</f>
        <v>0</v>
      </c>
      <c r="F46" s="283">
        <f>SUMIFS(GrandTotal!H:H,GrandTotal!$AB:$AB,$O46)</f>
        <v>0</v>
      </c>
      <c r="G46" s="283">
        <f>SUMIFS(GrandTotal!I:I,GrandTotal!$AB:$AB,$O46)</f>
        <v>0</v>
      </c>
      <c r="H46" s="283">
        <f>SUMIFS(GrandTotal!J:J,GrandTotal!$AB:$AB,$O46)</f>
        <v>0</v>
      </c>
      <c r="I46" s="283">
        <f>SUMIFS(GrandTotal!K:K,GrandTotal!$AB:$AB,$O46)</f>
        <v>0</v>
      </c>
      <c r="J46" s="283">
        <f>SUMIFS(GrandTotal!L:L,GrandTotal!$AB:$AB,$O46)</f>
        <v>0</v>
      </c>
      <c r="K46" s="283">
        <f>SUMIFS(GrandTotal!M:M,GrandTotal!$AB:$AB,$O46)</f>
        <v>0</v>
      </c>
      <c r="L46" s="283">
        <f t="shared" si="9"/>
        <v>0</v>
      </c>
      <c r="O46" s="278">
        <f t="shared" si="10"/>
        <v>727</v>
      </c>
    </row>
    <row r="47" spans="1:15" ht="15" customHeight="1" outlineLevel="1">
      <c r="A47" s="203">
        <v>45</v>
      </c>
      <c r="B47" s="335"/>
      <c r="C47" s="250" t="s">
        <v>715</v>
      </c>
      <c r="D47" s="242">
        <v>728</v>
      </c>
      <c r="E47" s="283">
        <f>SUMIFS(GrandTotal!G:G,GrandTotal!$AB:$AB,$O47)</f>
        <v>0</v>
      </c>
      <c r="F47" s="283">
        <f>SUMIFS(GrandTotal!H:H,GrandTotal!$AB:$AB,$O47)</f>
        <v>0</v>
      </c>
      <c r="G47" s="283">
        <f>SUMIFS(GrandTotal!I:I,GrandTotal!$AB:$AB,$O47)</f>
        <v>0</v>
      </c>
      <c r="H47" s="283">
        <f>SUMIFS(GrandTotal!J:J,GrandTotal!$AB:$AB,$O47)</f>
        <v>0</v>
      </c>
      <c r="I47" s="283">
        <f>SUMIFS(GrandTotal!K:K,GrandTotal!$AB:$AB,$O47)</f>
        <v>0</v>
      </c>
      <c r="J47" s="283">
        <f>SUMIFS(GrandTotal!L:L,GrandTotal!$AB:$AB,$O47)</f>
        <v>0</v>
      </c>
      <c r="K47" s="283">
        <f>SUMIFS(GrandTotal!M:M,GrandTotal!$AB:$AB,$O47)</f>
        <v>0</v>
      </c>
      <c r="L47" s="283">
        <f t="shared" si="9"/>
        <v>0</v>
      </c>
      <c r="O47" s="278">
        <f t="shared" si="10"/>
        <v>728</v>
      </c>
    </row>
    <row r="48" spans="1:15" ht="15" customHeight="1" outlineLevel="1">
      <c r="A48" s="203">
        <v>46</v>
      </c>
      <c r="B48" s="335"/>
      <c r="C48" s="250" t="s">
        <v>714</v>
      </c>
      <c r="D48" s="242">
        <v>729</v>
      </c>
      <c r="E48" s="283">
        <f>SUMIFS(GrandTotal!G:G,GrandTotal!$AB:$AB,$O48)</f>
        <v>0</v>
      </c>
      <c r="F48" s="283">
        <f>SUMIFS(GrandTotal!H:H,GrandTotal!$AB:$AB,$O48)</f>
        <v>0</v>
      </c>
      <c r="G48" s="283">
        <f>SUMIFS(GrandTotal!I:I,GrandTotal!$AB:$AB,$O48)</f>
        <v>0</v>
      </c>
      <c r="H48" s="283">
        <f>SUMIFS(GrandTotal!J:J,GrandTotal!$AB:$AB,$O48)</f>
        <v>0</v>
      </c>
      <c r="I48" s="283">
        <f>SUMIFS(GrandTotal!K:K,GrandTotal!$AB:$AB,$O48)</f>
        <v>0</v>
      </c>
      <c r="J48" s="283">
        <f>SUMIFS(GrandTotal!L:L,GrandTotal!$AB:$AB,$O48)</f>
        <v>0</v>
      </c>
      <c r="K48" s="283">
        <f>SUMIFS(GrandTotal!M:M,GrandTotal!$AB:$AB,$O48)</f>
        <v>0</v>
      </c>
      <c r="L48" s="283">
        <f t="shared" si="9"/>
        <v>0</v>
      </c>
      <c r="O48" s="278">
        <f t="shared" si="10"/>
        <v>729</v>
      </c>
    </row>
    <row r="49" spans="1:15" ht="15" customHeight="1" outlineLevel="1">
      <c r="A49" s="203">
        <v>47</v>
      </c>
      <c r="B49" s="335"/>
      <c r="C49" s="250" t="s">
        <v>713</v>
      </c>
      <c r="D49" s="242">
        <v>730</v>
      </c>
      <c r="E49" s="283">
        <f>SUMIFS(GrandTotal!G:G,GrandTotal!$AB:$AB,$O49)</f>
        <v>0</v>
      </c>
      <c r="F49" s="283">
        <f>SUMIFS(GrandTotal!H:H,GrandTotal!$AB:$AB,$O49)</f>
        <v>0</v>
      </c>
      <c r="G49" s="283">
        <f>SUMIFS(GrandTotal!I:I,GrandTotal!$AB:$AB,$O49)</f>
        <v>0</v>
      </c>
      <c r="H49" s="283">
        <f>SUMIFS(GrandTotal!J:J,GrandTotal!$AB:$AB,$O49)</f>
        <v>0</v>
      </c>
      <c r="I49" s="283">
        <f>SUMIFS(GrandTotal!K:K,GrandTotal!$AB:$AB,$O49)</f>
        <v>0</v>
      </c>
      <c r="J49" s="283">
        <f>SUMIFS(GrandTotal!L:L,GrandTotal!$AB:$AB,$O49)</f>
        <v>0</v>
      </c>
      <c r="K49" s="283">
        <f>SUMIFS(GrandTotal!M:M,GrandTotal!$AB:$AB,$O49)</f>
        <v>0</v>
      </c>
      <c r="L49" s="283">
        <f t="shared" si="9"/>
        <v>0</v>
      </c>
      <c r="O49" s="278">
        <f t="shared" si="10"/>
        <v>730</v>
      </c>
    </row>
    <row r="50" spans="1:15" ht="15" customHeight="1" outlineLevel="1">
      <c r="A50" s="203">
        <v>48</v>
      </c>
      <c r="B50" s="335"/>
      <c r="C50" s="250" t="s">
        <v>712</v>
      </c>
      <c r="D50" s="242">
        <v>731</v>
      </c>
      <c r="E50" s="283">
        <f>SUMIFS(GrandTotal!G:G,GrandTotal!$AB:$AB,$O50)</f>
        <v>0</v>
      </c>
      <c r="F50" s="283">
        <f>SUMIFS(GrandTotal!H:H,GrandTotal!$AB:$AB,$O50)</f>
        <v>0</v>
      </c>
      <c r="G50" s="283">
        <f>SUMIFS(GrandTotal!I:I,GrandTotal!$AB:$AB,$O50)</f>
        <v>0</v>
      </c>
      <c r="H50" s="283">
        <f>SUMIFS(GrandTotal!J:J,GrandTotal!$AB:$AB,$O50)</f>
        <v>0</v>
      </c>
      <c r="I50" s="283">
        <f>SUMIFS(GrandTotal!K:K,GrandTotal!$AB:$AB,$O50)</f>
        <v>0</v>
      </c>
      <c r="J50" s="283">
        <f>SUMIFS(GrandTotal!L:L,GrandTotal!$AB:$AB,$O50)</f>
        <v>0</v>
      </c>
      <c r="K50" s="283">
        <f>SUMIFS(GrandTotal!M:M,GrandTotal!$AB:$AB,$O50)</f>
        <v>0</v>
      </c>
      <c r="L50" s="283">
        <f t="shared" si="9"/>
        <v>0</v>
      </c>
      <c r="O50" s="278">
        <f t="shared" si="10"/>
        <v>731</v>
      </c>
    </row>
    <row r="51" spans="1:15" ht="15" customHeight="1" outlineLevel="1">
      <c r="A51" s="203">
        <v>49</v>
      </c>
      <c r="B51" s="335"/>
      <c r="C51" s="250" t="s">
        <v>680</v>
      </c>
      <c r="D51" s="242">
        <v>732</v>
      </c>
      <c r="E51" s="283">
        <f>SUMIFS(GrandTotal!G:G,GrandTotal!$AB:$AB,$O51)</f>
        <v>0</v>
      </c>
      <c r="F51" s="283">
        <f>SUMIFS(GrandTotal!H:H,GrandTotal!$AB:$AB,$O51)</f>
        <v>0</v>
      </c>
      <c r="G51" s="283">
        <f>SUMIFS(GrandTotal!I:I,GrandTotal!$AB:$AB,$O51)</f>
        <v>0</v>
      </c>
      <c r="H51" s="283">
        <f>SUMIFS(GrandTotal!J:J,GrandTotal!$AB:$AB,$O51)</f>
        <v>0</v>
      </c>
      <c r="I51" s="283">
        <f>SUMIFS(GrandTotal!K:K,GrandTotal!$AB:$AB,$O51)</f>
        <v>0</v>
      </c>
      <c r="J51" s="283">
        <f>SUMIFS(GrandTotal!L:L,GrandTotal!$AB:$AB,$O51)</f>
        <v>0</v>
      </c>
      <c r="K51" s="283">
        <f>SUMIFS(GrandTotal!M:M,GrandTotal!$AB:$AB,$O51)</f>
        <v>0</v>
      </c>
      <c r="L51" s="283">
        <f t="shared" si="9"/>
        <v>0</v>
      </c>
      <c r="O51" s="278">
        <f t="shared" si="10"/>
        <v>732</v>
      </c>
    </row>
    <row r="52" spans="1:15" ht="15" customHeight="1" outlineLevel="1">
      <c r="A52" s="203">
        <v>50</v>
      </c>
      <c r="B52" s="335"/>
      <c r="C52" s="250" t="s">
        <v>711</v>
      </c>
      <c r="D52" s="242">
        <v>733</v>
      </c>
      <c r="E52" s="283">
        <f>SUMIFS(GrandTotal!G:G,GrandTotal!$AB:$AB,$O52)</f>
        <v>0</v>
      </c>
      <c r="F52" s="283">
        <f>SUMIFS(GrandTotal!H:H,GrandTotal!$AB:$AB,$O52)</f>
        <v>0</v>
      </c>
      <c r="G52" s="283">
        <f>SUMIFS(GrandTotal!I:I,GrandTotal!$AB:$AB,$O52)</f>
        <v>0</v>
      </c>
      <c r="H52" s="283">
        <f>SUMIFS(GrandTotal!J:J,GrandTotal!$AB:$AB,$O52)</f>
        <v>0</v>
      </c>
      <c r="I52" s="283">
        <f>SUMIFS(GrandTotal!K:K,GrandTotal!$AB:$AB,$O52)</f>
        <v>0</v>
      </c>
      <c r="J52" s="283">
        <f>SUMIFS(GrandTotal!L:L,GrandTotal!$AB:$AB,$O52)</f>
        <v>0</v>
      </c>
      <c r="K52" s="283">
        <f>SUMIFS(GrandTotal!M:M,GrandTotal!$AB:$AB,$O52)</f>
        <v>0</v>
      </c>
      <c r="L52" s="283">
        <f t="shared" si="9"/>
        <v>0</v>
      </c>
      <c r="O52" s="278">
        <f t="shared" si="10"/>
        <v>733</v>
      </c>
    </row>
    <row r="53" spans="1:15" ht="15" customHeight="1" outlineLevel="1">
      <c r="A53" s="203">
        <v>51</v>
      </c>
      <c r="B53" s="335"/>
      <c r="C53" s="250" t="s">
        <v>626</v>
      </c>
      <c r="D53" s="242">
        <v>734</v>
      </c>
      <c r="E53" s="283">
        <f>SUMIFS(GrandTotal!G:G,GrandTotal!$AB:$AB,$O53)</f>
        <v>0</v>
      </c>
      <c r="F53" s="283">
        <f>SUMIFS(GrandTotal!H:H,GrandTotal!$AB:$AB,$O53)</f>
        <v>0</v>
      </c>
      <c r="G53" s="283">
        <f>SUMIFS(GrandTotal!I:I,GrandTotal!$AB:$AB,$O53)</f>
        <v>0</v>
      </c>
      <c r="H53" s="283">
        <f>SUMIFS(GrandTotal!J:J,GrandTotal!$AB:$AB,$O53)</f>
        <v>0</v>
      </c>
      <c r="I53" s="283">
        <f>SUMIFS(GrandTotal!K:K,GrandTotal!$AB:$AB,$O53)</f>
        <v>0</v>
      </c>
      <c r="J53" s="283">
        <f>SUMIFS(GrandTotal!L:L,GrandTotal!$AB:$AB,$O53)</f>
        <v>0</v>
      </c>
      <c r="K53" s="283">
        <f>SUMIFS(GrandTotal!M:M,GrandTotal!$AB:$AB,$O53)</f>
        <v>0</v>
      </c>
      <c r="L53" s="283">
        <f t="shared" si="9"/>
        <v>0</v>
      </c>
      <c r="O53" s="278">
        <f t="shared" si="10"/>
        <v>734</v>
      </c>
    </row>
    <row r="54" spans="1:15" ht="15" customHeight="1" outlineLevel="1">
      <c r="A54" s="203">
        <v>52</v>
      </c>
      <c r="B54" s="335"/>
      <c r="C54" s="250" t="s">
        <v>710</v>
      </c>
      <c r="D54" s="242">
        <v>735</v>
      </c>
      <c r="E54" s="283">
        <f>SUMIFS(GrandTotal!G:G,GrandTotal!$AB:$AB,$O54)</f>
        <v>0</v>
      </c>
      <c r="F54" s="283">
        <f>SUMIFS(GrandTotal!H:H,GrandTotal!$AB:$AB,$O54)</f>
        <v>0</v>
      </c>
      <c r="G54" s="283">
        <f>SUMIFS(GrandTotal!I:I,GrandTotal!$AB:$AB,$O54)</f>
        <v>0</v>
      </c>
      <c r="H54" s="283">
        <f>SUMIFS(GrandTotal!J:J,GrandTotal!$AB:$AB,$O54)</f>
        <v>0</v>
      </c>
      <c r="I54" s="283">
        <f>SUMIFS(GrandTotal!K:K,GrandTotal!$AB:$AB,$O54)</f>
        <v>0</v>
      </c>
      <c r="J54" s="283">
        <f>SUMIFS(GrandTotal!L:L,GrandTotal!$AB:$AB,$O54)</f>
        <v>0</v>
      </c>
      <c r="K54" s="283">
        <f>SUMIFS(GrandTotal!M:M,GrandTotal!$AB:$AB,$O54)</f>
        <v>0</v>
      </c>
      <c r="L54" s="283">
        <f t="shared" si="9"/>
        <v>0</v>
      </c>
      <c r="O54" s="278">
        <f t="shared" si="10"/>
        <v>735</v>
      </c>
    </row>
    <row r="55" spans="1:15" ht="15" customHeight="1" outlineLevel="1">
      <c r="A55" s="203">
        <v>53</v>
      </c>
      <c r="B55" s="335"/>
      <c r="C55" s="250" t="s">
        <v>293</v>
      </c>
      <c r="D55" s="242">
        <v>736</v>
      </c>
      <c r="E55" s="283">
        <f>SUMIFS(GrandTotal!G:G,GrandTotal!$AB:$AB,$O55)</f>
        <v>0</v>
      </c>
      <c r="F55" s="283">
        <f>SUMIFS(GrandTotal!H:H,GrandTotal!$AB:$AB,$O55)</f>
        <v>0</v>
      </c>
      <c r="G55" s="283">
        <f>SUMIFS(GrandTotal!I:I,GrandTotal!$AB:$AB,$O55)</f>
        <v>0</v>
      </c>
      <c r="H55" s="283">
        <f>SUMIFS(GrandTotal!J:J,GrandTotal!$AB:$AB,$O55)</f>
        <v>0</v>
      </c>
      <c r="I55" s="283">
        <f>SUMIFS(GrandTotal!K:K,GrandTotal!$AB:$AB,$O55)</f>
        <v>0</v>
      </c>
      <c r="J55" s="283">
        <f>SUMIFS(GrandTotal!L:L,GrandTotal!$AB:$AB,$O55)</f>
        <v>0</v>
      </c>
      <c r="K55" s="283">
        <f>SUMIFS(GrandTotal!M:M,GrandTotal!$AB:$AB,$O55)</f>
        <v>0</v>
      </c>
      <c r="L55" s="283">
        <f t="shared" si="9"/>
        <v>0</v>
      </c>
      <c r="O55" s="278">
        <f t="shared" si="10"/>
        <v>736</v>
      </c>
    </row>
    <row r="56" spans="1:15" ht="15" customHeight="1" outlineLevel="1">
      <c r="A56" s="203">
        <v>54</v>
      </c>
      <c r="B56" s="335"/>
      <c r="C56" s="250" t="s">
        <v>295</v>
      </c>
      <c r="D56" s="242">
        <v>740</v>
      </c>
      <c r="E56" s="283">
        <f>SUMIFS(GrandTotal!G:G,GrandTotal!$AB:$AB,$O56)</f>
        <v>0</v>
      </c>
      <c r="F56" s="283">
        <f>SUMIFS(GrandTotal!H:H,GrandTotal!$AB:$AB,$O56)</f>
        <v>0</v>
      </c>
      <c r="G56" s="283">
        <f>SUMIFS(GrandTotal!I:I,GrandTotal!$AB:$AB,$O56)</f>
        <v>0</v>
      </c>
      <c r="H56" s="283">
        <f>SUMIFS(GrandTotal!J:J,GrandTotal!$AB:$AB,$O56)</f>
        <v>0</v>
      </c>
      <c r="I56" s="283">
        <f>SUMIFS(GrandTotal!K:K,GrandTotal!$AB:$AB,$O56)</f>
        <v>0</v>
      </c>
      <c r="J56" s="283">
        <f>SUMIFS(GrandTotal!L:L,GrandTotal!$AB:$AB,$O56)</f>
        <v>0</v>
      </c>
      <c r="K56" s="283">
        <f>SUMIFS(GrandTotal!M:M,GrandTotal!$AB:$AB,$O56)</f>
        <v>0</v>
      </c>
      <c r="L56" s="283">
        <f t="shared" si="9"/>
        <v>0</v>
      </c>
      <c r="O56" s="278">
        <f t="shared" si="10"/>
        <v>740</v>
      </c>
    </row>
    <row r="57" spans="1:15" ht="15" customHeight="1" outlineLevel="1">
      <c r="A57" s="203">
        <v>55</v>
      </c>
      <c r="B57" s="335"/>
      <c r="C57" s="250" t="s">
        <v>642</v>
      </c>
      <c r="D57" s="242">
        <v>741</v>
      </c>
      <c r="E57" s="283">
        <f>SUMIFS(GrandTotal!G:G,GrandTotal!$AB:$AB,$O57)</f>
        <v>0</v>
      </c>
      <c r="F57" s="283">
        <f>SUMIFS(GrandTotal!H:H,GrandTotal!$AB:$AB,$O57)</f>
        <v>0</v>
      </c>
      <c r="G57" s="283">
        <f>SUMIFS(GrandTotal!I:I,GrandTotal!$AB:$AB,$O57)</f>
        <v>0</v>
      </c>
      <c r="H57" s="283">
        <f>SUMIFS(GrandTotal!J:J,GrandTotal!$AB:$AB,$O57)</f>
        <v>0</v>
      </c>
      <c r="I57" s="283">
        <f>SUMIFS(GrandTotal!K:K,GrandTotal!$AB:$AB,$O57)</f>
        <v>0</v>
      </c>
      <c r="J57" s="283">
        <f>SUMIFS(GrandTotal!L:L,GrandTotal!$AB:$AB,$O57)</f>
        <v>0</v>
      </c>
      <c r="K57" s="283">
        <f>SUMIFS(GrandTotal!M:M,GrandTotal!$AB:$AB,$O57)</f>
        <v>0</v>
      </c>
      <c r="L57" s="283">
        <f t="shared" si="9"/>
        <v>0</v>
      </c>
      <c r="O57" s="278">
        <f t="shared" si="10"/>
        <v>741</v>
      </c>
    </row>
    <row r="58" spans="1:15" ht="15" customHeight="1" outlineLevel="1">
      <c r="A58" s="203">
        <v>56</v>
      </c>
      <c r="B58" s="335"/>
      <c r="C58" s="251" t="s">
        <v>709</v>
      </c>
      <c r="D58" s="242">
        <v>742</v>
      </c>
      <c r="E58" s="283">
        <f>SUMIFS(GrandTotal!G:G,GrandTotal!$AB:$AB,$O58)</f>
        <v>0</v>
      </c>
      <c r="F58" s="283">
        <f>SUMIFS(GrandTotal!H:H,GrandTotal!$AB:$AB,$O58)</f>
        <v>0</v>
      </c>
      <c r="G58" s="283">
        <f>SUMIFS(GrandTotal!I:I,GrandTotal!$AB:$AB,$O58)</f>
        <v>0</v>
      </c>
      <c r="H58" s="283">
        <f>SUMIFS(GrandTotal!J:J,GrandTotal!$AB:$AB,$O58)</f>
        <v>0</v>
      </c>
      <c r="I58" s="283">
        <f>SUMIFS(GrandTotal!K:K,GrandTotal!$AB:$AB,$O58)</f>
        <v>0</v>
      </c>
      <c r="J58" s="283">
        <f>SUMIFS(GrandTotal!L:L,GrandTotal!$AB:$AB,$O58)</f>
        <v>0</v>
      </c>
      <c r="K58" s="283">
        <f>SUMIFS(GrandTotal!M:M,GrandTotal!$AB:$AB,$O58)</f>
        <v>0</v>
      </c>
      <c r="L58" s="283">
        <f t="shared" si="9"/>
        <v>0</v>
      </c>
      <c r="O58" s="278">
        <f t="shared" si="10"/>
        <v>742</v>
      </c>
    </row>
    <row r="59" spans="1:15" ht="15" customHeight="1">
      <c r="A59" s="203">
        <v>57</v>
      </c>
      <c r="B59" s="335"/>
      <c r="C59" s="337" t="s">
        <v>708</v>
      </c>
      <c r="D59" s="337"/>
      <c r="E59" s="287">
        <f>SUM(E29:E58)</f>
        <v>0</v>
      </c>
      <c r="F59" s="288">
        <f t="shared" ref="F59:L59" si="11">SUM(F29:F58)</f>
        <v>0</v>
      </c>
      <c r="G59" s="288">
        <f t="shared" si="11"/>
        <v>0</v>
      </c>
      <c r="H59" s="288">
        <f t="shared" si="11"/>
        <v>0</v>
      </c>
      <c r="I59" s="288">
        <f t="shared" si="11"/>
        <v>0</v>
      </c>
      <c r="J59" s="288">
        <f t="shared" si="11"/>
        <v>0</v>
      </c>
      <c r="K59" s="288">
        <f t="shared" si="11"/>
        <v>0</v>
      </c>
      <c r="L59" s="288">
        <f t="shared" si="11"/>
        <v>0</v>
      </c>
      <c r="O59" s="278">
        <f t="shared" si="10"/>
        <v>0</v>
      </c>
    </row>
    <row r="60" spans="1:15" ht="15" customHeight="1" outlineLevel="1">
      <c r="A60" s="203">
        <v>58</v>
      </c>
      <c r="B60" s="335"/>
      <c r="C60" s="252" t="s">
        <v>707</v>
      </c>
      <c r="D60" s="209">
        <v>800</v>
      </c>
      <c r="E60" s="283">
        <f>SUMIFS(GrandTotal!G:G,GrandTotal!$AB:$AB,$O60)</f>
        <v>0</v>
      </c>
      <c r="F60" s="283">
        <f>SUMIFS(GrandTotal!H:H,GrandTotal!$AB:$AB,$O60)</f>
        <v>0</v>
      </c>
      <c r="G60" s="283">
        <f>SUMIFS(GrandTotal!I:I,GrandTotal!$AB:$AB,$O60)</f>
        <v>0</v>
      </c>
      <c r="H60" s="283">
        <f>SUMIFS(GrandTotal!J:J,GrandTotal!$AB:$AB,$O60)</f>
        <v>0</v>
      </c>
      <c r="I60" s="283">
        <f>SUMIFS(GrandTotal!K:K,GrandTotal!$AB:$AB,$O60)</f>
        <v>0</v>
      </c>
      <c r="J60" s="283">
        <f>SUMIFS(GrandTotal!L:L,GrandTotal!$AB:$AB,$O60)</f>
        <v>0</v>
      </c>
      <c r="K60" s="283">
        <f>SUMIFS(GrandTotal!M:M,GrandTotal!$AB:$AB,$O60)</f>
        <v>0</v>
      </c>
      <c r="L60" s="283">
        <f t="shared" ref="L60:L78" si="12">SUM(E60:K60)</f>
        <v>0</v>
      </c>
      <c r="O60" s="278">
        <f t="shared" si="10"/>
        <v>800</v>
      </c>
    </row>
    <row r="61" spans="1:15" ht="15" customHeight="1" outlineLevel="1">
      <c r="A61" s="203">
        <v>59</v>
      </c>
      <c r="B61" s="335"/>
      <c r="C61" s="250" t="s">
        <v>706</v>
      </c>
      <c r="D61" s="214">
        <v>800.1</v>
      </c>
      <c r="E61" s="283">
        <f>SUMIFS(GrandTotal!G:G,GrandTotal!$AB:$AB,$O61)</f>
        <v>0</v>
      </c>
      <c r="F61" s="283">
        <f>SUMIFS(GrandTotal!H:H,GrandTotal!$AB:$AB,$O61)</f>
        <v>0</v>
      </c>
      <c r="G61" s="283">
        <f>SUMIFS(GrandTotal!I:I,GrandTotal!$AB:$AB,$O61)</f>
        <v>0</v>
      </c>
      <c r="H61" s="283">
        <f>SUMIFS(GrandTotal!J:J,GrandTotal!$AB:$AB,$O61)</f>
        <v>0</v>
      </c>
      <c r="I61" s="283">
        <f>SUMIFS(GrandTotal!K:K,GrandTotal!$AB:$AB,$O61)</f>
        <v>0</v>
      </c>
      <c r="J61" s="283">
        <f>SUMIFS(GrandTotal!L:L,GrandTotal!$AB:$AB,$O61)</f>
        <v>0</v>
      </c>
      <c r="K61" s="283">
        <f>SUMIFS(GrandTotal!M:M,GrandTotal!$AB:$AB,$O61)</f>
        <v>0</v>
      </c>
      <c r="L61" s="283">
        <f t="shared" si="12"/>
        <v>0</v>
      </c>
      <c r="O61" s="278">
        <f t="shared" si="10"/>
        <v>800.1</v>
      </c>
    </row>
    <row r="62" spans="1:15" ht="15" customHeight="1" outlineLevel="1">
      <c r="A62" s="203">
        <v>60</v>
      </c>
      <c r="B62" s="335"/>
      <c r="C62" s="250" t="s">
        <v>705</v>
      </c>
      <c r="D62" s="209">
        <v>801</v>
      </c>
      <c r="E62" s="283">
        <f>SUMIFS(GrandTotal!G:G,GrandTotal!$AB:$AB,$O62)</f>
        <v>0</v>
      </c>
      <c r="F62" s="283">
        <f>SUMIFS(GrandTotal!H:H,GrandTotal!$AB:$AB,$O62)</f>
        <v>0</v>
      </c>
      <c r="G62" s="283">
        <f>SUMIFS(GrandTotal!I:I,GrandTotal!$AB:$AB,$O62)</f>
        <v>0</v>
      </c>
      <c r="H62" s="283">
        <f>SUMIFS(GrandTotal!J:J,GrandTotal!$AB:$AB,$O62)</f>
        <v>0</v>
      </c>
      <c r="I62" s="283">
        <f>SUMIFS(GrandTotal!K:K,GrandTotal!$AB:$AB,$O62)</f>
        <v>0</v>
      </c>
      <c r="J62" s="283">
        <f>SUMIFS(GrandTotal!L:L,GrandTotal!$AB:$AB,$O62)</f>
        <v>0</v>
      </c>
      <c r="K62" s="283">
        <f>SUMIFS(GrandTotal!M:M,GrandTotal!$AB:$AB,$O62)</f>
        <v>0</v>
      </c>
      <c r="L62" s="283">
        <f t="shared" si="12"/>
        <v>0</v>
      </c>
      <c r="O62" s="278">
        <f t="shared" si="10"/>
        <v>801</v>
      </c>
    </row>
    <row r="63" spans="1:15" ht="15" customHeight="1" outlineLevel="1">
      <c r="A63" s="203">
        <v>61</v>
      </c>
      <c r="B63" s="335"/>
      <c r="C63" s="250" t="s">
        <v>704</v>
      </c>
      <c r="D63" s="209">
        <v>802</v>
      </c>
      <c r="E63" s="283">
        <f>SUMIFS(GrandTotal!G:G,GrandTotal!$AB:$AB,$O63)</f>
        <v>0</v>
      </c>
      <c r="F63" s="283">
        <f>SUMIFS(GrandTotal!H:H,GrandTotal!$AB:$AB,$O63)</f>
        <v>0</v>
      </c>
      <c r="G63" s="283">
        <f>SUMIFS(GrandTotal!I:I,GrandTotal!$AB:$AB,$O63)</f>
        <v>0</v>
      </c>
      <c r="H63" s="283">
        <f>SUMIFS(GrandTotal!J:J,GrandTotal!$AB:$AB,$O63)</f>
        <v>0</v>
      </c>
      <c r="I63" s="283">
        <f>SUMIFS(GrandTotal!K:K,GrandTotal!$AB:$AB,$O63)</f>
        <v>0</v>
      </c>
      <c r="J63" s="283">
        <f>SUMIFS(GrandTotal!L:L,GrandTotal!$AB:$AB,$O63)</f>
        <v>0</v>
      </c>
      <c r="K63" s="283">
        <f>SUMIFS(GrandTotal!M:M,GrandTotal!$AB:$AB,$O63)</f>
        <v>0</v>
      </c>
      <c r="L63" s="283">
        <f t="shared" si="12"/>
        <v>0</v>
      </c>
      <c r="O63" s="278">
        <f t="shared" si="10"/>
        <v>802</v>
      </c>
    </row>
    <row r="64" spans="1:15" ht="15" customHeight="1" outlineLevel="1">
      <c r="A64" s="203">
        <v>62</v>
      </c>
      <c r="B64" s="335"/>
      <c r="C64" s="250" t="s">
        <v>703</v>
      </c>
      <c r="D64" s="209">
        <v>803</v>
      </c>
      <c r="E64" s="283">
        <f>SUMIFS(GrandTotal!G:G,GrandTotal!$AB:$AB,$O64)</f>
        <v>0</v>
      </c>
      <c r="F64" s="283">
        <f>SUMIFS(GrandTotal!H:H,GrandTotal!$AB:$AB,$O64)</f>
        <v>0</v>
      </c>
      <c r="G64" s="283">
        <f>SUMIFS(GrandTotal!I:I,GrandTotal!$AB:$AB,$O64)</f>
        <v>0</v>
      </c>
      <c r="H64" s="283">
        <f>SUMIFS(GrandTotal!J:J,GrandTotal!$AB:$AB,$O64)</f>
        <v>0</v>
      </c>
      <c r="I64" s="283">
        <f>SUMIFS(GrandTotal!K:K,GrandTotal!$AB:$AB,$O64)</f>
        <v>0</v>
      </c>
      <c r="J64" s="283">
        <f>SUMIFS(GrandTotal!L:L,GrandTotal!$AB:$AB,$O64)</f>
        <v>0</v>
      </c>
      <c r="K64" s="283">
        <f>SUMIFS(GrandTotal!M:M,GrandTotal!$AB:$AB,$O64)</f>
        <v>0</v>
      </c>
      <c r="L64" s="283">
        <f t="shared" si="12"/>
        <v>0</v>
      </c>
      <c r="O64" s="278">
        <f t="shared" si="10"/>
        <v>803</v>
      </c>
    </row>
    <row r="65" spans="1:15" ht="15" customHeight="1" outlineLevel="1">
      <c r="A65" s="203">
        <v>63</v>
      </c>
      <c r="B65" s="335"/>
      <c r="C65" s="250" t="s">
        <v>702</v>
      </c>
      <c r="D65" s="209">
        <v>804</v>
      </c>
      <c r="E65" s="283">
        <f>SUMIFS(GrandTotal!G:G,GrandTotal!$AB:$AB,$O65)</f>
        <v>0</v>
      </c>
      <c r="F65" s="283">
        <f>SUMIFS(GrandTotal!H:H,GrandTotal!$AB:$AB,$O65)</f>
        <v>0</v>
      </c>
      <c r="G65" s="283">
        <f>SUMIFS(GrandTotal!I:I,GrandTotal!$AB:$AB,$O65)</f>
        <v>0</v>
      </c>
      <c r="H65" s="283">
        <f>SUMIFS(GrandTotal!J:J,GrandTotal!$AB:$AB,$O65)</f>
        <v>0</v>
      </c>
      <c r="I65" s="283">
        <f>SUMIFS(GrandTotal!K:K,GrandTotal!$AB:$AB,$O65)</f>
        <v>0</v>
      </c>
      <c r="J65" s="283">
        <f>SUMIFS(GrandTotal!L:L,GrandTotal!$AB:$AB,$O65)</f>
        <v>0</v>
      </c>
      <c r="K65" s="283">
        <f>SUMIFS(GrandTotal!M:M,GrandTotal!$AB:$AB,$O65)</f>
        <v>0</v>
      </c>
      <c r="L65" s="283">
        <f t="shared" si="12"/>
        <v>0</v>
      </c>
      <c r="O65" s="278">
        <f t="shared" si="10"/>
        <v>804</v>
      </c>
    </row>
    <row r="66" spans="1:15" ht="15" customHeight="1" outlineLevel="1">
      <c r="A66" s="203">
        <v>64</v>
      </c>
      <c r="B66" s="335"/>
      <c r="C66" s="250" t="s">
        <v>701</v>
      </c>
      <c r="D66" s="214">
        <v>804.1</v>
      </c>
      <c r="E66" s="283">
        <f>SUMIFS(GrandTotal!G:G,GrandTotal!$AB:$AB,$O66)</f>
        <v>0</v>
      </c>
      <c r="F66" s="283">
        <f>SUMIFS(GrandTotal!H:H,GrandTotal!$AB:$AB,$O66)</f>
        <v>0</v>
      </c>
      <c r="G66" s="283">
        <f>SUMIFS(GrandTotal!I:I,GrandTotal!$AB:$AB,$O66)</f>
        <v>0</v>
      </c>
      <c r="H66" s="283">
        <f>SUMIFS(GrandTotal!J:J,GrandTotal!$AB:$AB,$O66)</f>
        <v>0</v>
      </c>
      <c r="I66" s="283">
        <f>SUMIFS(GrandTotal!K:K,GrandTotal!$AB:$AB,$O66)</f>
        <v>0</v>
      </c>
      <c r="J66" s="283">
        <f>SUMIFS(GrandTotal!L:L,GrandTotal!$AB:$AB,$O66)</f>
        <v>0</v>
      </c>
      <c r="K66" s="283">
        <f>SUMIFS(GrandTotal!M:M,GrandTotal!$AB:$AB,$O66)</f>
        <v>0</v>
      </c>
      <c r="L66" s="283">
        <f t="shared" si="12"/>
        <v>0</v>
      </c>
      <c r="O66" s="278">
        <f t="shared" si="10"/>
        <v>804.1</v>
      </c>
    </row>
    <row r="67" spans="1:15" ht="15" customHeight="1" outlineLevel="1">
      <c r="A67" s="203">
        <v>65</v>
      </c>
      <c r="B67" s="335"/>
      <c r="C67" s="250" t="s">
        <v>700</v>
      </c>
      <c r="D67" s="209">
        <v>805</v>
      </c>
      <c r="E67" s="283">
        <f>SUMIFS(GrandTotal!G:G,GrandTotal!$AB:$AB,$O67)</f>
        <v>0</v>
      </c>
      <c r="F67" s="283">
        <f>SUMIFS(GrandTotal!H:H,GrandTotal!$AB:$AB,$O67)</f>
        <v>0</v>
      </c>
      <c r="G67" s="283">
        <f>SUMIFS(GrandTotal!I:I,GrandTotal!$AB:$AB,$O67)</f>
        <v>0</v>
      </c>
      <c r="H67" s="283">
        <f>SUMIFS(GrandTotal!J:J,GrandTotal!$AB:$AB,$O67)</f>
        <v>0</v>
      </c>
      <c r="I67" s="283">
        <f>SUMIFS(GrandTotal!K:K,GrandTotal!$AB:$AB,$O67)</f>
        <v>0</v>
      </c>
      <c r="J67" s="283">
        <f>SUMIFS(GrandTotal!L:L,GrandTotal!$AB:$AB,$O67)</f>
        <v>0</v>
      </c>
      <c r="K67" s="283">
        <f>SUMIFS(GrandTotal!M:M,GrandTotal!$AB:$AB,$O67)</f>
        <v>0</v>
      </c>
      <c r="L67" s="283">
        <f t="shared" si="12"/>
        <v>0</v>
      </c>
      <c r="O67" s="278">
        <f t="shared" si="10"/>
        <v>805</v>
      </c>
    </row>
    <row r="68" spans="1:15" ht="15" customHeight="1" outlineLevel="1">
      <c r="A68" s="203">
        <v>66</v>
      </c>
      <c r="B68" s="335"/>
      <c r="C68" s="250" t="s">
        <v>699</v>
      </c>
      <c r="D68" s="214">
        <v>805.1</v>
      </c>
      <c r="E68" s="283">
        <f>SUMIFS(GrandTotal!G:G,GrandTotal!$AB:$AB,$O68)</f>
        <v>0</v>
      </c>
      <c r="F68" s="283">
        <f>SUMIFS(GrandTotal!H:H,GrandTotal!$AB:$AB,$O68)</f>
        <v>0</v>
      </c>
      <c r="G68" s="283">
        <f>SUMIFS(GrandTotal!I:I,GrandTotal!$AB:$AB,$O68)</f>
        <v>0</v>
      </c>
      <c r="H68" s="283">
        <f>SUMIFS(GrandTotal!J:J,GrandTotal!$AB:$AB,$O68)</f>
        <v>0</v>
      </c>
      <c r="I68" s="283">
        <f>SUMIFS(GrandTotal!K:K,GrandTotal!$AB:$AB,$O68)</f>
        <v>0</v>
      </c>
      <c r="J68" s="283">
        <f>SUMIFS(GrandTotal!L:L,GrandTotal!$AB:$AB,$O68)</f>
        <v>0</v>
      </c>
      <c r="K68" s="283">
        <f>SUMIFS(GrandTotal!M:M,GrandTotal!$AB:$AB,$O68)</f>
        <v>0</v>
      </c>
      <c r="L68" s="283">
        <f t="shared" si="12"/>
        <v>0</v>
      </c>
      <c r="O68" s="278">
        <f t="shared" si="10"/>
        <v>805.1</v>
      </c>
    </row>
    <row r="69" spans="1:15" ht="15" customHeight="1" outlineLevel="1">
      <c r="A69" s="203">
        <v>67</v>
      </c>
      <c r="B69" s="335"/>
      <c r="C69" s="250" t="s">
        <v>698</v>
      </c>
      <c r="D69" s="209">
        <v>806</v>
      </c>
      <c r="E69" s="283">
        <f>SUMIFS(GrandTotal!G:G,GrandTotal!$AB:$AB,$O69)</f>
        <v>0</v>
      </c>
      <c r="F69" s="283">
        <f>SUMIFS(GrandTotal!H:H,GrandTotal!$AB:$AB,$O69)</f>
        <v>0</v>
      </c>
      <c r="G69" s="283">
        <f>SUMIFS(GrandTotal!I:I,GrandTotal!$AB:$AB,$O69)</f>
        <v>0</v>
      </c>
      <c r="H69" s="283">
        <f>SUMIFS(GrandTotal!J:J,GrandTotal!$AB:$AB,$O69)</f>
        <v>0</v>
      </c>
      <c r="I69" s="283">
        <f>SUMIFS(GrandTotal!K:K,GrandTotal!$AB:$AB,$O69)</f>
        <v>0</v>
      </c>
      <c r="J69" s="283">
        <f>SUMIFS(GrandTotal!L:L,GrandTotal!$AB:$AB,$O69)</f>
        <v>0</v>
      </c>
      <c r="K69" s="283">
        <f>SUMIFS(GrandTotal!M:M,GrandTotal!$AB:$AB,$O69)</f>
        <v>0</v>
      </c>
      <c r="L69" s="283">
        <f t="shared" si="12"/>
        <v>0</v>
      </c>
      <c r="O69" s="278">
        <f t="shared" ref="O69:O132" si="13">D69</f>
        <v>806</v>
      </c>
    </row>
    <row r="70" spans="1:15" ht="15" customHeight="1" outlineLevel="1">
      <c r="A70" s="203">
        <v>68</v>
      </c>
      <c r="B70" s="335"/>
      <c r="C70" s="250" t="s">
        <v>697</v>
      </c>
      <c r="D70" s="209">
        <v>807</v>
      </c>
      <c r="E70" s="283">
        <f>SUMIFS(GrandTotal!G:G,GrandTotal!$AB:$AB,$O70)</f>
        <v>0</v>
      </c>
      <c r="F70" s="283">
        <f>SUMIFS(GrandTotal!H:H,GrandTotal!$AB:$AB,$O70)</f>
        <v>0</v>
      </c>
      <c r="G70" s="283">
        <f>SUMIFS(GrandTotal!I:I,GrandTotal!$AB:$AB,$O70)</f>
        <v>0</v>
      </c>
      <c r="H70" s="283">
        <f>SUMIFS(GrandTotal!J:J,GrandTotal!$AB:$AB,$O70)</f>
        <v>0</v>
      </c>
      <c r="I70" s="283">
        <f>SUMIFS(GrandTotal!K:K,GrandTotal!$AB:$AB,$O70)</f>
        <v>0</v>
      </c>
      <c r="J70" s="283">
        <f>SUMIFS(GrandTotal!L:L,GrandTotal!$AB:$AB,$O70)</f>
        <v>0</v>
      </c>
      <c r="K70" s="283">
        <f>SUMIFS(GrandTotal!M:M,GrandTotal!$AB:$AB,$O70)</f>
        <v>0</v>
      </c>
      <c r="L70" s="283">
        <f t="shared" si="12"/>
        <v>0</v>
      </c>
      <c r="O70" s="278">
        <f t="shared" si="13"/>
        <v>807</v>
      </c>
    </row>
    <row r="71" spans="1:15" ht="15" customHeight="1" outlineLevel="1">
      <c r="A71" s="203">
        <v>69</v>
      </c>
      <c r="B71" s="335"/>
      <c r="C71" s="250" t="s">
        <v>696</v>
      </c>
      <c r="D71" s="214">
        <v>808.1</v>
      </c>
      <c r="E71" s="283">
        <f>SUMIFS(GrandTotal!G:G,GrandTotal!$AB:$AB,$O71)</f>
        <v>0</v>
      </c>
      <c r="F71" s="283">
        <f>SUMIFS(GrandTotal!H:H,GrandTotal!$AB:$AB,$O71)</f>
        <v>0</v>
      </c>
      <c r="G71" s="283">
        <f>SUMIFS(GrandTotal!I:I,GrandTotal!$AB:$AB,$O71)</f>
        <v>0</v>
      </c>
      <c r="H71" s="283">
        <f>SUMIFS(GrandTotal!J:J,GrandTotal!$AB:$AB,$O71)</f>
        <v>0</v>
      </c>
      <c r="I71" s="283">
        <f>SUMIFS(GrandTotal!K:K,GrandTotal!$AB:$AB,$O71)</f>
        <v>0</v>
      </c>
      <c r="J71" s="283">
        <f>SUMIFS(GrandTotal!L:L,GrandTotal!$AB:$AB,$O71)</f>
        <v>0</v>
      </c>
      <c r="K71" s="283">
        <f>SUMIFS(GrandTotal!M:M,GrandTotal!$AB:$AB,$O71)</f>
        <v>0</v>
      </c>
      <c r="L71" s="283">
        <f t="shared" si="12"/>
        <v>0</v>
      </c>
      <c r="O71" s="278">
        <f t="shared" si="13"/>
        <v>808.1</v>
      </c>
    </row>
    <row r="72" spans="1:15" ht="15" customHeight="1" outlineLevel="1">
      <c r="A72" s="203">
        <v>70</v>
      </c>
      <c r="B72" s="335"/>
      <c r="C72" s="250" t="s">
        <v>695</v>
      </c>
      <c r="D72" s="214">
        <v>808.2</v>
      </c>
      <c r="E72" s="283">
        <f>SUMIFS(GrandTotal!G:G,GrandTotal!$AB:$AB,$O72)</f>
        <v>0</v>
      </c>
      <c r="F72" s="283">
        <f>SUMIFS(GrandTotal!H:H,GrandTotal!$AB:$AB,$O72)</f>
        <v>0</v>
      </c>
      <c r="G72" s="283">
        <f>SUMIFS(GrandTotal!I:I,GrandTotal!$AB:$AB,$O72)</f>
        <v>0</v>
      </c>
      <c r="H72" s="283">
        <f>SUMIFS(GrandTotal!J:J,GrandTotal!$AB:$AB,$O72)</f>
        <v>0</v>
      </c>
      <c r="I72" s="283">
        <f>SUMIFS(GrandTotal!K:K,GrandTotal!$AB:$AB,$O72)</f>
        <v>0</v>
      </c>
      <c r="J72" s="283">
        <f>SUMIFS(GrandTotal!L:L,GrandTotal!$AB:$AB,$O72)</f>
        <v>0</v>
      </c>
      <c r="K72" s="283">
        <f>SUMIFS(GrandTotal!M:M,GrandTotal!$AB:$AB,$O72)</f>
        <v>0</v>
      </c>
      <c r="L72" s="283">
        <f t="shared" si="12"/>
        <v>0</v>
      </c>
      <c r="O72" s="278">
        <f t="shared" si="13"/>
        <v>808.2</v>
      </c>
    </row>
    <row r="73" spans="1:15" ht="15" customHeight="1" outlineLevel="1">
      <c r="A73" s="203">
        <v>71</v>
      </c>
      <c r="B73" s="335"/>
      <c r="C73" s="250" t="s">
        <v>694</v>
      </c>
      <c r="D73" s="214">
        <v>809.1</v>
      </c>
      <c r="E73" s="283">
        <f>SUMIFS(GrandTotal!G:G,GrandTotal!$AB:$AB,$O73)</f>
        <v>0</v>
      </c>
      <c r="F73" s="283">
        <f>SUMIFS(GrandTotal!H:H,GrandTotal!$AB:$AB,$O73)</f>
        <v>0</v>
      </c>
      <c r="G73" s="283">
        <f>SUMIFS(GrandTotal!I:I,GrandTotal!$AB:$AB,$O73)</f>
        <v>0</v>
      </c>
      <c r="H73" s="283">
        <f>SUMIFS(GrandTotal!J:J,GrandTotal!$AB:$AB,$O73)</f>
        <v>0</v>
      </c>
      <c r="I73" s="283">
        <f>SUMIFS(GrandTotal!K:K,GrandTotal!$AB:$AB,$O73)</f>
        <v>0</v>
      </c>
      <c r="J73" s="283">
        <f>SUMIFS(GrandTotal!L:L,GrandTotal!$AB:$AB,$O73)</f>
        <v>0</v>
      </c>
      <c r="K73" s="283">
        <f>SUMIFS(GrandTotal!M:M,GrandTotal!$AB:$AB,$O73)</f>
        <v>0</v>
      </c>
      <c r="L73" s="283">
        <f t="shared" si="12"/>
        <v>0</v>
      </c>
      <c r="O73" s="278">
        <f t="shared" si="13"/>
        <v>809.1</v>
      </c>
    </row>
    <row r="74" spans="1:15" ht="15" customHeight="1" outlineLevel="1">
      <c r="A74" s="203">
        <v>72</v>
      </c>
      <c r="B74" s="335"/>
      <c r="C74" s="250" t="s">
        <v>693</v>
      </c>
      <c r="D74" s="214">
        <v>809.2</v>
      </c>
      <c r="E74" s="283">
        <f>SUMIFS(GrandTotal!G:G,GrandTotal!$AB:$AB,$O74)</f>
        <v>0</v>
      </c>
      <c r="F74" s="283">
        <f>SUMIFS(GrandTotal!H:H,GrandTotal!$AB:$AB,$O74)</f>
        <v>0</v>
      </c>
      <c r="G74" s="283">
        <f>SUMIFS(GrandTotal!I:I,GrandTotal!$AB:$AB,$O74)</f>
        <v>0</v>
      </c>
      <c r="H74" s="283">
        <f>SUMIFS(GrandTotal!J:J,GrandTotal!$AB:$AB,$O74)</f>
        <v>0</v>
      </c>
      <c r="I74" s="283">
        <f>SUMIFS(GrandTotal!K:K,GrandTotal!$AB:$AB,$O74)</f>
        <v>0</v>
      </c>
      <c r="J74" s="283">
        <f>SUMIFS(GrandTotal!L:L,GrandTotal!$AB:$AB,$O74)</f>
        <v>0</v>
      </c>
      <c r="K74" s="283">
        <f>SUMIFS(GrandTotal!M:M,GrandTotal!$AB:$AB,$O74)</f>
        <v>0</v>
      </c>
      <c r="L74" s="283">
        <f t="shared" si="12"/>
        <v>0</v>
      </c>
      <c r="O74" s="278">
        <f t="shared" si="13"/>
        <v>809.2</v>
      </c>
    </row>
    <row r="75" spans="1:15" ht="15" customHeight="1" outlineLevel="1">
      <c r="A75" s="203">
        <v>73</v>
      </c>
      <c r="B75" s="335"/>
      <c r="C75" s="250" t="s">
        <v>692</v>
      </c>
      <c r="D75" s="209">
        <v>810</v>
      </c>
      <c r="E75" s="283">
        <f>SUMIFS(GrandTotal!G:G,GrandTotal!$AB:$AB,$O75)</f>
        <v>0</v>
      </c>
      <c r="F75" s="283">
        <f>SUMIFS(GrandTotal!H:H,GrandTotal!$AB:$AB,$O75)</f>
        <v>0</v>
      </c>
      <c r="G75" s="283">
        <f>SUMIFS(GrandTotal!I:I,GrandTotal!$AB:$AB,$O75)</f>
        <v>0</v>
      </c>
      <c r="H75" s="283">
        <f>SUMIFS(GrandTotal!J:J,GrandTotal!$AB:$AB,$O75)</f>
        <v>0</v>
      </c>
      <c r="I75" s="283">
        <f>SUMIFS(GrandTotal!K:K,GrandTotal!$AB:$AB,$O75)</f>
        <v>0</v>
      </c>
      <c r="J75" s="283">
        <f>SUMIFS(GrandTotal!L:L,GrandTotal!$AB:$AB,$O75)</f>
        <v>0</v>
      </c>
      <c r="K75" s="283">
        <f>SUMIFS(GrandTotal!M:M,GrandTotal!$AB:$AB,$O75)</f>
        <v>0</v>
      </c>
      <c r="L75" s="283">
        <f t="shared" si="12"/>
        <v>0</v>
      </c>
      <c r="O75" s="278">
        <f t="shared" si="13"/>
        <v>810</v>
      </c>
    </row>
    <row r="76" spans="1:15" ht="15" customHeight="1" outlineLevel="1">
      <c r="A76" s="203">
        <v>74</v>
      </c>
      <c r="B76" s="335"/>
      <c r="C76" s="250" t="s">
        <v>691</v>
      </c>
      <c r="D76" s="209">
        <v>811</v>
      </c>
      <c r="E76" s="283">
        <f>SUMIFS(GrandTotal!G:G,GrandTotal!$AB:$AB,$O76)</f>
        <v>0</v>
      </c>
      <c r="F76" s="283">
        <f>SUMIFS(GrandTotal!H:H,GrandTotal!$AB:$AB,$O76)</f>
        <v>0</v>
      </c>
      <c r="G76" s="283">
        <f>SUMIFS(GrandTotal!I:I,GrandTotal!$AB:$AB,$O76)</f>
        <v>0</v>
      </c>
      <c r="H76" s="283">
        <f>SUMIFS(GrandTotal!J:J,GrandTotal!$AB:$AB,$O76)</f>
        <v>0</v>
      </c>
      <c r="I76" s="283">
        <f>SUMIFS(GrandTotal!K:K,GrandTotal!$AB:$AB,$O76)</f>
        <v>0</v>
      </c>
      <c r="J76" s="283">
        <f>SUMIFS(GrandTotal!L:L,GrandTotal!$AB:$AB,$O76)</f>
        <v>0</v>
      </c>
      <c r="K76" s="283">
        <f>SUMIFS(GrandTotal!M:M,GrandTotal!$AB:$AB,$O76)</f>
        <v>0</v>
      </c>
      <c r="L76" s="283">
        <f t="shared" si="12"/>
        <v>0</v>
      </c>
      <c r="O76" s="278">
        <f t="shared" si="13"/>
        <v>811</v>
      </c>
    </row>
    <row r="77" spans="1:15" ht="15" customHeight="1" outlineLevel="1">
      <c r="A77" s="203">
        <v>75</v>
      </c>
      <c r="B77" s="335"/>
      <c r="C77" s="250" t="s">
        <v>690</v>
      </c>
      <c r="D77" s="209">
        <v>812</v>
      </c>
      <c r="E77" s="283">
        <f>SUMIFS(GrandTotal!G:G,GrandTotal!$AB:$AB,$O77)</f>
        <v>0</v>
      </c>
      <c r="F77" s="283">
        <f>SUMIFS(GrandTotal!H:H,GrandTotal!$AB:$AB,$O77)</f>
        <v>0</v>
      </c>
      <c r="G77" s="283">
        <f>SUMIFS(GrandTotal!I:I,GrandTotal!$AB:$AB,$O77)</f>
        <v>0</v>
      </c>
      <c r="H77" s="283">
        <f>SUMIFS(GrandTotal!J:J,GrandTotal!$AB:$AB,$O77)</f>
        <v>0</v>
      </c>
      <c r="I77" s="283">
        <f>SUMIFS(GrandTotal!K:K,GrandTotal!$AB:$AB,$O77)</f>
        <v>0</v>
      </c>
      <c r="J77" s="283">
        <f>SUMIFS(GrandTotal!L:L,GrandTotal!$AB:$AB,$O77)</f>
        <v>0</v>
      </c>
      <c r="K77" s="283">
        <f>SUMIFS(GrandTotal!M:M,GrandTotal!$AB:$AB,$O77)</f>
        <v>0</v>
      </c>
      <c r="L77" s="283">
        <f t="shared" si="12"/>
        <v>0</v>
      </c>
      <c r="O77" s="278">
        <f t="shared" si="13"/>
        <v>812</v>
      </c>
    </row>
    <row r="78" spans="1:15" ht="15" customHeight="1" outlineLevel="1">
      <c r="A78" s="203">
        <v>76</v>
      </c>
      <c r="B78" s="335"/>
      <c r="C78" s="251" t="s">
        <v>689</v>
      </c>
      <c r="D78" s="209">
        <v>813</v>
      </c>
      <c r="E78" s="283">
        <f ca="1">SUMIFS(GrandTotal!G:G,GrandTotal!$AB:$AB,$O78)</f>
        <v>191342.42409078442</v>
      </c>
      <c r="F78" s="283">
        <f ca="1">SUMIFS(GrandTotal!H:H,GrandTotal!$AB:$AB,$O78)</f>
        <v>133199.86807622426</v>
      </c>
      <c r="G78" s="283">
        <f ca="1">SUMIFS(GrandTotal!I:I,GrandTotal!$AB:$AB,$O78)</f>
        <v>15980.56426011855</v>
      </c>
      <c r="H78" s="283">
        <f ca="1">SUMIFS(GrandTotal!J:J,GrandTotal!$AB:$AB,$O78)</f>
        <v>21044.133093743501</v>
      </c>
      <c r="I78" s="283">
        <f ca="1">SUMIFS(GrandTotal!K:K,GrandTotal!$AB:$AB,$O78)</f>
        <v>2388.6599668866124</v>
      </c>
      <c r="J78" s="283">
        <f ca="1">SUMIFS(GrandTotal!L:L,GrandTotal!$AB:$AB,$O78)</f>
        <v>169256.33582470161</v>
      </c>
      <c r="K78" s="283">
        <f ca="1">SUMIFS(GrandTotal!M:M,GrandTotal!$AB:$AB,$O78)</f>
        <v>38882.818086638763</v>
      </c>
      <c r="L78" s="283">
        <f t="shared" ca="1" si="12"/>
        <v>572094.80339909776</v>
      </c>
      <c r="O78" s="278">
        <f t="shared" si="13"/>
        <v>813</v>
      </c>
    </row>
    <row r="79" spans="1:15" ht="15" customHeight="1">
      <c r="A79" s="203">
        <v>77</v>
      </c>
      <c r="B79" s="336"/>
      <c r="C79" s="337" t="s">
        <v>688</v>
      </c>
      <c r="D79" s="337"/>
      <c r="E79" s="287">
        <f ca="1">SUM(E60:E78)</f>
        <v>191342.42409078442</v>
      </c>
      <c r="F79" s="288">
        <f t="shared" ref="F79:L79" ca="1" si="14">SUM(F60:F78)</f>
        <v>133199.86807622426</v>
      </c>
      <c r="G79" s="288">
        <f t="shared" ca="1" si="14"/>
        <v>15980.56426011855</v>
      </c>
      <c r="H79" s="288">
        <f t="shared" ca="1" si="14"/>
        <v>21044.133093743501</v>
      </c>
      <c r="I79" s="288">
        <f t="shared" ca="1" si="14"/>
        <v>2388.6599668866124</v>
      </c>
      <c r="J79" s="288">
        <f t="shared" ca="1" si="14"/>
        <v>169256.33582470161</v>
      </c>
      <c r="K79" s="288">
        <f t="shared" ca="1" si="14"/>
        <v>38882.818086638763</v>
      </c>
      <c r="L79" s="288">
        <f t="shared" ca="1" si="14"/>
        <v>572094.80339909776</v>
      </c>
      <c r="O79" s="278">
        <f t="shared" si="13"/>
        <v>0</v>
      </c>
    </row>
    <row r="80" spans="1:15" ht="15" customHeight="1">
      <c r="A80" s="203">
        <v>78</v>
      </c>
      <c r="B80" s="338" t="s">
        <v>687</v>
      </c>
      <c r="C80" s="338"/>
      <c r="D80" s="338"/>
      <c r="E80" s="287">
        <f ca="1">SUM(E79,E59)</f>
        <v>191342.42409078442</v>
      </c>
      <c r="F80" s="288">
        <f t="shared" ref="F80:L80" ca="1" si="15">SUM(F79,F59)</f>
        <v>133199.86807622426</v>
      </c>
      <c r="G80" s="288">
        <f t="shared" ca="1" si="15"/>
        <v>15980.56426011855</v>
      </c>
      <c r="H80" s="288">
        <f t="shared" ca="1" si="15"/>
        <v>21044.133093743501</v>
      </c>
      <c r="I80" s="288">
        <f t="shared" ca="1" si="15"/>
        <v>2388.6599668866124</v>
      </c>
      <c r="J80" s="288">
        <f t="shared" ca="1" si="15"/>
        <v>169256.33582470161</v>
      </c>
      <c r="K80" s="288">
        <f t="shared" ca="1" si="15"/>
        <v>38882.818086638763</v>
      </c>
      <c r="L80" s="288">
        <f t="shared" ca="1" si="15"/>
        <v>572094.80339909776</v>
      </c>
      <c r="O80" s="278">
        <f t="shared" si="13"/>
        <v>0</v>
      </c>
    </row>
    <row r="81" spans="1:15" ht="15" customHeight="1" outlineLevel="1">
      <c r="A81" s="203">
        <v>79</v>
      </c>
      <c r="B81" s="340" t="s">
        <v>686</v>
      </c>
      <c r="C81" s="199" t="s">
        <v>280</v>
      </c>
      <c r="D81" s="242">
        <v>814</v>
      </c>
      <c r="E81" s="283">
        <f>SUMIFS(GrandTotal!G:G,GrandTotal!$AB:$AB,$O81)</f>
        <v>0</v>
      </c>
      <c r="F81" s="283">
        <f>SUMIFS(GrandTotal!H:H,GrandTotal!$AB:$AB,$O81)</f>
        <v>0</v>
      </c>
      <c r="G81" s="283">
        <f>SUMIFS(GrandTotal!I:I,GrandTotal!$AB:$AB,$O81)</f>
        <v>0</v>
      </c>
      <c r="H81" s="283">
        <f>SUMIFS(GrandTotal!J:J,GrandTotal!$AB:$AB,$O81)</f>
        <v>0</v>
      </c>
      <c r="I81" s="283">
        <f>SUMIFS(GrandTotal!K:K,GrandTotal!$AB:$AB,$O81)</f>
        <v>0</v>
      </c>
      <c r="J81" s="283">
        <f>SUMIFS(GrandTotal!L:L,GrandTotal!$AB:$AB,$O81)</f>
        <v>0</v>
      </c>
      <c r="K81" s="283">
        <f>SUMIFS(GrandTotal!M:M,GrandTotal!$AB:$AB,$O81)</f>
        <v>0</v>
      </c>
      <c r="L81" s="283">
        <f t="shared" ref="L81:L93" si="16">SUM(E81:K81)</f>
        <v>0</v>
      </c>
      <c r="O81" s="278">
        <f t="shared" si="13"/>
        <v>814</v>
      </c>
    </row>
    <row r="82" spans="1:15" ht="15" customHeight="1" outlineLevel="1">
      <c r="A82" s="203">
        <v>80</v>
      </c>
      <c r="B82" s="340"/>
      <c r="C82" s="199" t="s">
        <v>685</v>
      </c>
      <c r="D82" s="242">
        <v>815</v>
      </c>
      <c r="E82" s="283">
        <f>SUMIFS(GrandTotal!G:G,GrandTotal!$AB:$AB,$O82)</f>
        <v>0</v>
      </c>
      <c r="F82" s="283">
        <f>SUMIFS(GrandTotal!H:H,GrandTotal!$AB:$AB,$O82)</f>
        <v>0</v>
      </c>
      <c r="G82" s="283">
        <f>SUMIFS(GrandTotal!I:I,GrandTotal!$AB:$AB,$O82)</f>
        <v>0</v>
      </c>
      <c r="H82" s="283">
        <f>SUMIFS(GrandTotal!J:J,GrandTotal!$AB:$AB,$O82)</f>
        <v>0</v>
      </c>
      <c r="I82" s="283">
        <f>SUMIFS(GrandTotal!K:K,GrandTotal!$AB:$AB,$O82)</f>
        <v>0</v>
      </c>
      <c r="J82" s="283">
        <f>SUMIFS(GrandTotal!L:L,GrandTotal!$AB:$AB,$O82)</f>
        <v>0</v>
      </c>
      <c r="K82" s="283">
        <f>SUMIFS(GrandTotal!M:M,GrandTotal!$AB:$AB,$O82)</f>
        <v>0</v>
      </c>
      <c r="L82" s="283">
        <f t="shared" si="16"/>
        <v>0</v>
      </c>
      <c r="O82" s="278">
        <f t="shared" si="13"/>
        <v>815</v>
      </c>
    </row>
    <row r="83" spans="1:15" ht="15" customHeight="1" outlineLevel="1">
      <c r="A83" s="203">
        <v>81</v>
      </c>
      <c r="B83" s="340"/>
      <c r="C83" s="199" t="s">
        <v>684</v>
      </c>
      <c r="D83" s="242">
        <v>816</v>
      </c>
      <c r="E83" s="283">
        <f>SUMIFS(GrandTotal!G:G,GrandTotal!$AB:$AB,$O83)</f>
        <v>0</v>
      </c>
      <c r="F83" s="283">
        <f>SUMIFS(GrandTotal!H:H,GrandTotal!$AB:$AB,$O83)</f>
        <v>0</v>
      </c>
      <c r="G83" s="283">
        <f>SUMIFS(GrandTotal!I:I,GrandTotal!$AB:$AB,$O83)</f>
        <v>0</v>
      </c>
      <c r="H83" s="283">
        <f>SUMIFS(GrandTotal!J:J,GrandTotal!$AB:$AB,$O83)</f>
        <v>0</v>
      </c>
      <c r="I83" s="283">
        <f>SUMIFS(GrandTotal!K:K,GrandTotal!$AB:$AB,$O83)</f>
        <v>0</v>
      </c>
      <c r="J83" s="283">
        <f>SUMIFS(GrandTotal!L:L,GrandTotal!$AB:$AB,$O83)</f>
        <v>0</v>
      </c>
      <c r="K83" s="283">
        <f>SUMIFS(GrandTotal!M:M,GrandTotal!$AB:$AB,$O83)</f>
        <v>0</v>
      </c>
      <c r="L83" s="283">
        <f t="shared" si="16"/>
        <v>0</v>
      </c>
      <c r="O83" s="278">
        <f t="shared" si="13"/>
        <v>816</v>
      </c>
    </row>
    <row r="84" spans="1:15" ht="15" customHeight="1" outlineLevel="1">
      <c r="A84" s="203">
        <v>82</v>
      </c>
      <c r="B84" s="340"/>
      <c r="C84" s="199" t="s">
        <v>683</v>
      </c>
      <c r="D84" s="242">
        <v>817</v>
      </c>
      <c r="E84" s="283">
        <f>SUMIFS(GrandTotal!G:G,GrandTotal!$AB:$AB,$O84)</f>
        <v>0</v>
      </c>
      <c r="F84" s="283">
        <f>SUMIFS(GrandTotal!H:H,GrandTotal!$AB:$AB,$O84)</f>
        <v>0</v>
      </c>
      <c r="G84" s="283">
        <f>SUMIFS(GrandTotal!I:I,GrandTotal!$AB:$AB,$O84)</f>
        <v>0</v>
      </c>
      <c r="H84" s="283">
        <f>SUMIFS(GrandTotal!J:J,GrandTotal!$AB:$AB,$O84)</f>
        <v>0</v>
      </c>
      <c r="I84" s="283">
        <f>SUMIFS(GrandTotal!K:K,GrandTotal!$AB:$AB,$O84)</f>
        <v>0</v>
      </c>
      <c r="J84" s="283">
        <f>SUMIFS(GrandTotal!L:L,GrandTotal!$AB:$AB,$O84)</f>
        <v>0</v>
      </c>
      <c r="K84" s="283">
        <f>SUMIFS(GrandTotal!M:M,GrandTotal!$AB:$AB,$O84)</f>
        <v>0</v>
      </c>
      <c r="L84" s="283">
        <f t="shared" si="16"/>
        <v>0</v>
      </c>
      <c r="O84" s="278">
        <f t="shared" si="13"/>
        <v>817</v>
      </c>
    </row>
    <row r="85" spans="1:15" ht="15" customHeight="1" outlineLevel="1">
      <c r="A85" s="203">
        <v>83</v>
      </c>
      <c r="B85" s="340"/>
      <c r="C85" s="199" t="s">
        <v>682</v>
      </c>
      <c r="D85" s="242">
        <v>818</v>
      </c>
      <c r="E85" s="283">
        <f>SUMIFS(GrandTotal!G:G,GrandTotal!$AB:$AB,$O85)</f>
        <v>0</v>
      </c>
      <c r="F85" s="283">
        <f>SUMIFS(GrandTotal!H:H,GrandTotal!$AB:$AB,$O85)</f>
        <v>0</v>
      </c>
      <c r="G85" s="283">
        <f>SUMIFS(GrandTotal!I:I,GrandTotal!$AB:$AB,$O85)</f>
        <v>0</v>
      </c>
      <c r="H85" s="283">
        <f>SUMIFS(GrandTotal!J:J,GrandTotal!$AB:$AB,$O85)</f>
        <v>0</v>
      </c>
      <c r="I85" s="283">
        <f>SUMIFS(GrandTotal!K:K,GrandTotal!$AB:$AB,$O85)</f>
        <v>0</v>
      </c>
      <c r="J85" s="283">
        <f>SUMIFS(GrandTotal!L:L,GrandTotal!$AB:$AB,$O85)</f>
        <v>0</v>
      </c>
      <c r="K85" s="283">
        <f>SUMIFS(GrandTotal!M:M,GrandTotal!$AB:$AB,$O85)</f>
        <v>0</v>
      </c>
      <c r="L85" s="283">
        <f t="shared" si="16"/>
        <v>0</v>
      </c>
      <c r="O85" s="278">
        <f t="shared" si="13"/>
        <v>818</v>
      </c>
    </row>
    <row r="86" spans="1:15" ht="15" customHeight="1" outlineLevel="1">
      <c r="A86" s="203">
        <v>84</v>
      </c>
      <c r="B86" s="340"/>
      <c r="C86" s="199" t="s">
        <v>681</v>
      </c>
      <c r="D86" s="242">
        <v>819</v>
      </c>
      <c r="E86" s="283">
        <f>SUMIFS(GrandTotal!G:G,GrandTotal!$AB:$AB,$O86)</f>
        <v>0</v>
      </c>
      <c r="F86" s="283">
        <f>SUMIFS(GrandTotal!H:H,GrandTotal!$AB:$AB,$O86)</f>
        <v>0</v>
      </c>
      <c r="G86" s="283">
        <f>SUMIFS(GrandTotal!I:I,GrandTotal!$AB:$AB,$O86)</f>
        <v>0</v>
      </c>
      <c r="H86" s="283">
        <f>SUMIFS(GrandTotal!J:J,GrandTotal!$AB:$AB,$O86)</f>
        <v>0</v>
      </c>
      <c r="I86" s="283">
        <f>SUMIFS(GrandTotal!K:K,GrandTotal!$AB:$AB,$O86)</f>
        <v>0</v>
      </c>
      <c r="J86" s="283">
        <f>SUMIFS(GrandTotal!L:L,GrandTotal!$AB:$AB,$O86)</f>
        <v>0</v>
      </c>
      <c r="K86" s="283">
        <f>SUMIFS(GrandTotal!M:M,GrandTotal!$AB:$AB,$O86)</f>
        <v>0</v>
      </c>
      <c r="L86" s="283">
        <f t="shared" si="16"/>
        <v>0</v>
      </c>
      <c r="O86" s="278">
        <f t="shared" si="13"/>
        <v>819</v>
      </c>
    </row>
    <row r="87" spans="1:15" ht="15" customHeight="1" outlineLevel="1">
      <c r="A87" s="203">
        <v>85</v>
      </c>
      <c r="B87" s="340"/>
      <c r="C87" s="199" t="s">
        <v>654</v>
      </c>
      <c r="D87" s="242">
        <v>820</v>
      </c>
      <c r="E87" s="283">
        <f>SUMIFS(GrandTotal!G:G,GrandTotal!$AB:$AB,$O87)</f>
        <v>0</v>
      </c>
      <c r="F87" s="283">
        <f>SUMIFS(GrandTotal!H:H,GrandTotal!$AB:$AB,$O87)</f>
        <v>0</v>
      </c>
      <c r="G87" s="283">
        <f>SUMIFS(GrandTotal!I:I,GrandTotal!$AB:$AB,$O87)</f>
        <v>0</v>
      </c>
      <c r="H87" s="283">
        <f>SUMIFS(GrandTotal!J:J,GrandTotal!$AB:$AB,$O87)</f>
        <v>0</v>
      </c>
      <c r="I87" s="283">
        <f>SUMIFS(GrandTotal!K:K,GrandTotal!$AB:$AB,$O87)</f>
        <v>0</v>
      </c>
      <c r="J87" s="283">
        <f>SUMIFS(GrandTotal!L:L,GrandTotal!$AB:$AB,$O87)</f>
        <v>0</v>
      </c>
      <c r="K87" s="283">
        <f>SUMIFS(GrandTotal!M:M,GrandTotal!$AB:$AB,$O87)</f>
        <v>0</v>
      </c>
      <c r="L87" s="283">
        <f t="shared" si="16"/>
        <v>0</v>
      </c>
      <c r="O87" s="278">
        <f t="shared" si="13"/>
        <v>820</v>
      </c>
    </row>
    <row r="88" spans="1:15" ht="15" customHeight="1" outlineLevel="1">
      <c r="A88" s="203">
        <v>86</v>
      </c>
      <c r="B88" s="340"/>
      <c r="C88" s="199" t="s">
        <v>680</v>
      </c>
      <c r="D88" s="242">
        <v>821</v>
      </c>
      <c r="E88" s="283">
        <f>SUMIFS(GrandTotal!G:G,GrandTotal!$AB:$AB,$O88)</f>
        <v>0</v>
      </c>
      <c r="F88" s="283">
        <f>SUMIFS(GrandTotal!H:H,GrandTotal!$AB:$AB,$O88)</f>
        <v>0</v>
      </c>
      <c r="G88" s="283">
        <f>SUMIFS(GrandTotal!I:I,GrandTotal!$AB:$AB,$O88)</f>
        <v>0</v>
      </c>
      <c r="H88" s="283">
        <f>SUMIFS(GrandTotal!J:J,GrandTotal!$AB:$AB,$O88)</f>
        <v>0</v>
      </c>
      <c r="I88" s="283">
        <f>SUMIFS(GrandTotal!K:K,GrandTotal!$AB:$AB,$O88)</f>
        <v>0</v>
      </c>
      <c r="J88" s="283">
        <f>SUMIFS(GrandTotal!L:L,GrandTotal!$AB:$AB,$O88)</f>
        <v>0</v>
      </c>
      <c r="K88" s="283">
        <f>SUMIFS(GrandTotal!M:M,GrandTotal!$AB:$AB,$O88)</f>
        <v>0</v>
      </c>
      <c r="L88" s="283">
        <f t="shared" si="16"/>
        <v>0</v>
      </c>
      <c r="O88" s="278">
        <f t="shared" si="13"/>
        <v>821</v>
      </c>
    </row>
    <row r="89" spans="1:15" ht="15" customHeight="1" outlineLevel="1">
      <c r="A89" s="203">
        <v>87</v>
      </c>
      <c r="B89" s="340"/>
      <c r="C89" s="199" t="s">
        <v>679</v>
      </c>
      <c r="D89" s="242">
        <v>822</v>
      </c>
      <c r="E89" s="283">
        <f>SUMIFS(GrandTotal!G:G,GrandTotal!$AB:$AB,$O89)</f>
        <v>0</v>
      </c>
      <c r="F89" s="283">
        <f>SUMIFS(GrandTotal!H:H,GrandTotal!$AB:$AB,$O89)</f>
        <v>0</v>
      </c>
      <c r="G89" s="283">
        <f>SUMIFS(GrandTotal!I:I,GrandTotal!$AB:$AB,$O89)</f>
        <v>0</v>
      </c>
      <c r="H89" s="283">
        <f>SUMIFS(GrandTotal!J:J,GrandTotal!$AB:$AB,$O89)</f>
        <v>0</v>
      </c>
      <c r="I89" s="283">
        <f>SUMIFS(GrandTotal!K:K,GrandTotal!$AB:$AB,$O89)</f>
        <v>0</v>
      </c>
      <c r="J89" s="283">
        <f>SUMIFS(GrandTotal!L:L,GrandTotal!$AB:$AB,$O89)</f>
        <v>0</v>
      </c>
      <c r="K89" s="283">
        <f>SUMIFS(GrandTotal!M:M,GrandTotal!$AB:$AB,$O89)</f>
        <v>0</v>
      </c>
      <c r="L89" s="283">
        <f t="shared" si="16"/>
        <v>0</v>
      </c>
      <c r="O89" s="278">
        <f t="shared" si="13"/>
        <v>822</v>
      </c>
    </row>
    <row r="90" spans="1:15" ht="15" customHeight="1" outlineLevel="1">
      <c r="A90" s="203">
        <v>88</v>
      </c>
      <c r="B90" s="340"/>
      <c r="C90" s="199" t="s">
        <v>670</v>
      </c>
      <c r="D90" s="242">
        <v>823</v>
      </c>
      <c r="E90" s="283">
        <f>SUMIFS(GrandTotal!G:G,GrandTotal!$AB:$AB,$O90)</f>
        <v>0</v>
      </c>
      <c r="F90" s="283">
        <f>SUMIFS(GrandTotal!H:H,GrandTotal!$AB:$AB,$O90)</f>
        <v>0</v>
      </c>
      <c r="G90" s="283">
        <f>SUMIFS(GrandTotal!I:I,GrandTotal!$AB:$AB,$O90)</f>
        <v>0</v>
      </c>
      <c r="H90" s="283">
        <f>SUMIFS(GrandTotal!J:J,GrandTotal!$AB:$AB,$O90)</f>
        <v>0</v>
      </c>
      <c r="I90" s="283">
        <f>SUMIFS(GrandTotal!K:K,GrandTotal!$AB:$AB,$O90)</f>
        <v>0</v>
      </c>
      <c r="J90" s="283">
        <f>SUMIFS(GrandTotal!L:L,GrandTotal!$AB:$AB,$O90)</f>
        <v>0</v>
      </c>
      <c r="K90" s="283">
        <f>SUMIFS(GrandTotal!M:M,GrandTotal!$AB:$AB,$O90)</f>
        <v>0</v>
      </c>
      <c r="L90" s="283">
        <f t="shared" si="16"/>
        <v>0</v>
      </c>
      <c r="O90" s="278">
        <f t="shared" si="13"/>
        <v>823</v>
      </c>
    </row>
    <row r="91" spans="1:15" ht="15" customHeight="1" outlineLevel="1">
      <c r="A91" s="203">
        <v>89</v>
      </c>
      <c r="B91" s="340"/>
      <c r="C91" s="199" t="s">
        <v>291</v>
      </c>
      <c r="D91" s="242">
        <v>824</v>
      </c>
      <c r="E91" s="283">
        <f>SUMIFS(GrandTotal!G:G,GrandTotal!$AB:$AB,$O91)</f>
        <v>0</v>
      </c>
      <c r="F91" s="283">
        <f>SUMIFS(GrandTotal!H:H,GrandTotal!$AB:$AB,$O91)</f>
        <v>0</v>
      </c>
      <c r="G91" s="283">
        <f>SUMIFS(GrandTotal!I:I,GrandTotal!$AB:$AB,$O91)</f>
        <v>0</v>
      </c>
      <c r="H91" s="283">
        <f>SUMIFS(GrandTotal!J:J,GrandTotal!$AB:$AB,$O91)</f>
        <v>0</v>
      </c>
      <c r="I91" s="283">
        <f>SUMIFS(GrandTotal!K:K,GrandTotal!$AB:$AB,$O91)</f>
        <v>0</v>
      </c>
      <c r="J91" s="283">
        <f>SUMIFS(GrandTotal!L:L,GrandTotal!$AB:$AB,$O91)</f>
        <v>0</v>
      </c>
      <c r="K91" s="283">
        <f>SUMIFS(GrandTotal!M:M,GrandTotal!$AB:$AB,$O91)</f>
        <v>0</v>
      </c>
      <c r="L91" s="283">
        <f t="shared" si="16"/>
        <v>0</v>
      </c>
      <c r="O91" s="278">
        <f t="shared" si="13"/>
        <v>824</v>
      </c>
    </row>
    <row r="92" spans="1:15" ht="15" customHeight="1" outlineLevel="1">
      <c r="A92" s="203">
        <v>90</v>
      </c>
      <c r="B92" s="340"/>
      <c r="C92" s="199" t="s">
        <v>678</v>
      </c>
      <c r="D92" s="242">
        <v>825</v>
      </c>
      <c r="E92" s="283">
        <f>SUMIFS(GrandTotal!G:G,GrandTotal!$AB:$AB,$O92)</f>
        <v>0</v>
      </c>
      <c r="F92" s="283">
        <f>SUMIFS(GrandTotal!H:H,GrandTotal!$AB:$AB,$O92)</f>
        <v>0</v>
      </c>
      <c r="G92" s="283">
        <f>SUMIFS(GrandTotal!I:I,GrandTotal!$AB:$AB,$O92)</f>
        <v>0</v>
      </c>
      <c r="H92" s="283">
        <f>SUMIFS(GrandTotal!J:J,GrandTotal!$AB:$AB,$O92)</f>
        <v>0</v>
      </c>
      <c r="I92" s="283">
        <f>SUMIFS(GrandTotal!K:K,GrandTotal!$AB:$AB,$O92)</f>
        <v>0</v>
      </c>
      <c r="J92" s="283">
        <f>SUMIFS(GrandTotal!L:L,GrandTotal!$AB:$AB,$O92)</f>
        <v>0</v>
      </c>
      <c r="K92" s="283">
        <f>SUMIFS(GrandTotal!M:M,GrandTotal!$AB:$AB,$O92)</f>
        <v>0</v>
      </c>
      <c r="L92" s="283">
        <f t="shared" si="16"/>
        <v>0</v>
      </c>
      <c r="O92" s="278">
        <f t="shared" si="13"/>
        <v>825</v>
      </c>
    </row>
    <row r="93" spans="1:15" ht="15" customHeight="1" outlineLevel="1">
      <c r="A93" s="203">
        <v>91</v>
      </c>
      <c r="B93" s="340"/>
      <c r="C93" s="199" t="s">
        <v>293</v>
      </c>
      <c r="D93" s="242">
        <v>826</v>
      </c>
      <c r="E93" s="283">
        <f>SUMIFS(GrandTotal!G:G,GrandTotal!$AB:$AB,$O93)</f>
        <v>0</v>
      </c>
      <c r="F93" s="283">
        <f>SUMIFS(GrandTotal!H:H,GrandTotal!$AB:$AB,$O93)</f>
        <v>0</v>
      </c>
      <c r="G93" s="283">
        <f>SUMIFS(GrandTotal!I:I,GrandTotal!$AB:$AB,$O93)</f>
        <v>0</v>
      </c>
      <c r="H93" s="283">
        <f>SUMIFS(GrandTotal!J:J,GrandTotal!$AB:$AB,$O93)</f>
        <v>0</v>
      </c>
      <c r="I93" s="283">
        <f>SUMIFS(GrandTotal!K:K,GrandTotal!$AB:$AB,$O93)</f>
        <v>0</v>
      </c>
      <c r="J93" s="283">
        <f>SUMIFS(GrandTotal!L:L,GrandTotal!$AB:$AB,$O93)</f>
        <v>0</v>
      </c>
      <c r="K93" s="283">
        <f>SUMIFS(GrandTotal!M:M,GrandTotal!$AB:$AB,$O93)</f>
        <v>0</v>
      </c>
      <c r="L93" s="283">
        <f t="shared" si="16"/>
        <v>0</v>
      </c>
      <c r="O93" s="278">
        <f t="shared" si="13"/>
        <v>826</v>
      </c>
    </row>
    <row r="94" spans="1:15" ht="15" customHeight="1">
      <c r="A94" s="203">
        <v>92</v>
      </c>
      <c r="B94" s="340"/>
      <c r="C94" s="329" t="s">
        <v>677</v>
      </c>
      <c r="D94" s="330"/>
      <c r="E94" s="287">
        <f>SUM(E81:E93)</f>
        <v>0</v>
      </c>
      <c r="F94" s="288">
        <f t="shared" ref="F94:L94" si="17">SUM(F81:F93)</f>
        <v>0</v>
      </c>
      <c r="G94" s="288">
        <f t="shared" si="17"/>
        <v>0</v>
      </c>
      <c r="H94" s="288">
        <f t="shared" si="17"/>
        <v>0</v>
      </c>
      <c r="I94" s="288">
        <f t="shared" si="17"/>
        <v>0</v>
      </c>
      <c r="J94" s="288">
        <f t="shared" si="17"/>
        <v>0</v>
      </c>
      <c r="K94" s="288">
        <f t="shared" si="17"/>
        <v>0</v>
      </c>
      <c r="L94" s="288">
        <f t="shared" si="17"/>
        <v>0</v>
      </c>
      <c r="O94" s="278">
        <f t="shared" si="13"/>
        <v>0</v>
      </c>
    </row>
    <row r="95" spans="1:15" ht="15" customHeight="1" outlineLevel="1">
      <c r="A95" s="203">
        <v>93</v>
      </c>
      <c r="B95" s="340"/>
      <c r="C95" s="199" t="s">
        <v>295</v>
      </c>
      <c r="D95" s="242">
        <v>830</v>
      </c>
      <c r="E95" s="283">
        <f>SUMIFS(GrandTotal!G:G,GrandTotal!$AB:$AB,$O95)</f>
        <v>0</v>
      </c>
      <c r="F95" s="283">
        <f>SUMIFS(GrandTotal!H:H,GrandTotal!$AB:$AB,$O95)</f>
        <v>0</v>
      </c>
      <c r="G95" s="283">
        <f>SUMIFS(GrandTotal!I:I,GrandTotal!$AB:$AB,$O95)</f>
        <v>0</v>
      </c>
      <c r="H95" s="283">
        <f>SUMIFS(GrandTotal!J:J,GrandTotal!$AB:$AB,$O95)</f>
        <v>0</v>
      </c>
      <c r="I95" s="283">
        <f>SUMIFS(GrandTotal!K:K,GrandTotal!$AB:$AB,$O95)</f>
        <v>0</v>
      </c>
      <c r="J95" s="283">
        <f>SUMIFS(GrandTotal!L:L,GrandTotal!$AB:$AB,$O95)</f>
        <v>0</v>
      </c>
      <c r="K95" s="283">
        <f>SUMIFS(GrandTotal!M:M,GrandTotal!$AB:$AB,$O95)</f>
        <v>0</v>
      </c>
      <c r="L95" s="283">
        <f t="shared" ref="L95:L102" si="18">SUM(E95:K95)</f>
        <v>0</v>
      </c>
      <c r="O95" s="278">
        <f t="shared" si="13"/>
        <v>830</v>
      </c>
    </row>
    <row r="96" spans="1:15" ht="15" customHeight="1" outlineLevel="1">
      <c r="A96" s="203">
        <v>94</v>
      </c>
      <c r="B96" s="340"/>
      <c r="C96" s="199" t="s">
        <v>642</v>
      </c>
      <c r="D96" s="242">
        <v>831</v>
      </c>
      <c r="E96" s="283">
        <f>SUMIFS(GrandTotal!G:G,GrandTotal!$AB:$AB,$O96)</f>
        <v>0</v>
      </c>
      <c r="F96" s="283">
        <f>SUMIFS(GrandTotal!H:H,GrandTotal!$AB:$AB,$O96)</f>
        <v>0</v>
      </c>
      <c r="G96" s="283">
        <f>SUMIFS(GrandTotal!I:I,GrandTotal!$AB:$AB,$O96)</f>
        <v>0</v>
      </c>
      <c r="H96" s="283">
        <f>SUMIFS(GrandTotal!J:J,GrandTotal!$AB:$AB,$O96)</f>
        <v>0</v>
      </c>
      <c r="I96" s="283">
        <f>SUMIFS(GrandTotal!K:K,GrandTotal!$AB:$AB,$O96)</f>
        <v>0</v>
      </c>
      <c r="J96" s="283">
        <f>SUMIFS(GrandTotal!L:L,GrandTotal!$AB:$AB,$O96)</f>
        <v>0</v>
      </c>
      <c r="K96" s="283">
        <f>SUMIFS(GrandTotal!M:M,GrandTotal!$AB:$AB,$O96)</f>
        <v>0</v>
      </c>
      <c r="L96" s="283">
        <f t="shared" si="18"/>
        <v>0</v>
      </c>
      <c r="O96" s="278">
        <f t="shared" si="13"/>
        <v>831</v>
      </c>
    </row>
    <row r="97" spans="1:15" ht="15" customHeight="1" outlineLevel="1">
      <c r="A97" s="203">
        <v>95</v>
      </c>
      <c r="B97" s="340"/>
      <c r="C97" s="199" t="s">
        <v>676</v>
      </c>
      <c r="D97" s="242">
        <v>832</v>
      </c>
      <c r="E97" s="283">
        <f>SUMIFS(GrandTotal!G:G,GrandTotal!$AB:$AB,$O97)</f>
        <v>0</v>
      </c>
      <c r="F97" s="283">
        <f>SUMIFS(GrandTotal!H:H,GrandTotal!$AB:$AB,$O97)</f>
        <v>0</v>
      </c>
      <c r="G97" s="283">
        <f>SUMIFS(GrandTotal!I:I,GrandTotal!$AB:$AB,$O97)</f>
        <v>0</v>
      </c>
      <c r="H97" s="283">
        <f>SUMIFS(GrandTotal!J:J,GrandTotal!$AB:$AB,$O97)</f>
        <v>0</v>
      </c>
      <c r="I97" s="283">
        <f>SUMIFS(GrandTotal!K:K,GrandTotal!$AB:$AB,$O97)</f>
        <v>0</v>
      </c>
      <c r="J97" s="283">
        <f>SUMIFS(GrandTotal!L:L,GrandTotal!$AB:$AB,$O97)</f>
        <v>0</v>
      </c>
      <c r="K97" s="283">
        <f>SUMIFS(GrandTotal!M:M,GrandTotal!$AB:$AB,$O97)</f>
        <v>0</v>
      </c>
      <c r="L97" s="283">
        <f t="shared" si="18"/>
        <v>0</v>
      </c>
      <c r="O97" s="278">
        <f t="shared" si="13"/>
        <v>832</v>
      </c>
    </row>
    <row r="98" spans="1:15" ht="15" customHeight="1" outlineLevel="1">
      <c r="A98" s="203">
        <v>96</v>
      </c>
      <c r="B98" s="340"/>
      <c r="C98" s="199" t="s">
        <v>675</v>
      </c>
      <c r="D98" s="242">
        <v>833</v>
      </c>
      <c r="E98" s="283">
        <f>SUMIFS(GrandTotal!G:G,GrandTotal!$AB:$AB,$O98)</f>
        <v>0</v>
      </c>
      <c r="F98" s="283">
        <f>SUMIFS(GrandTotal!H:H,GrandTotal!$AB:$AB,$O98)</f>
        <v>0</v>
      </c>
      <c r="G98" s="283">
        <f>SUMIFS(GrandTotal!I:I,GrandTotal!$AB:$AB,$O98)</f>
        <v>0</v>
      </c>
      <c r="H98" s="283">
        <f>SUMIFS(GrandTotal!J:J,GrandTotal!$AB:$AB,$O98)</f>
        <v>0</v>
      </c>
      <c r="I98" s="283">
        <f>SUMIFS(GrandTotal!K:K,GrandTotal!$AB:$AB,$O98)</f>
        <v>0</v>
      </c>
      <c r="J98" s="283">
        <f>SUMIFS(GrandTotal!L:L,GrandTotal!$AB:$AB,$O98)</f>
        <v>0</v>
      </c>
      <c r="K98" s="283">
        <f>SUMIFS(GrandTotal!M:M,GrandTotal!$AB:$AB,$O98)</f>
        <v>0</v>
      </c>
      <c r="L98" s="283">
        <f t="shared" si="18"/>
        <v>0</v>
      </c>
      <c r="O98" s="278">
        <f t="shared" si="13"/>
        <v>833</v>
      </c>
    </row>
    <row r="99" spans="1:15" ht="15" customHeight="1" outlineLevel="1">
      <c r="A99" s="203">
        <v>97</v>
      </c>
      <c r="B99" s="340"/>
      <c r="C99" s="199" t="s">
        <v>641</v>
      </c>
      <c r="D99" s="242">
        <v>834</v>
      </c>
      <c r="E99" s="283">
        <f>SUMIFS(GrandTotal!G:G,GrandTotal!$AB:$AB,$O99)</f>
        <v>0</v>
      </c>
      <c r="F99" s="283">
        <f>SUMIFS(GrandTotal!H:H,GrandTotal!$AB:$AB,$O99)</f>
        <v>0</v>
      </c>
      <c r="G99" s="283">
        <f>SUMIFS(GrandTotal!I:I,GrandTotal!$AB:$AB,$O99)</f>
        <v>0</v>
      </c>
      <c r="H99" s="283">
        <f>SUMIFS(GrandTotal!J:J,GrandTotal!$AB:$AB,$O99)</f>
        <v>0</v>
      </c>
      <c r="I99" s="283">
        <f>SUMIFS(GrandTotal!K:K,GrandTotal!$AB:$AB,$O99)</f>
        <v>0</v>
      </c>
      <c r="J99" s="283">
        <f>SUMIFS(GrandTotal!L:L,GrandTotal!$AB:$AB,$O99)</f>
        <v>0</v>
      </c>
      <c r="K99" s="283">
        <f>SUMIFS(GrandTotal!M:M,GrandTotal!$AB:$AB,$O99)</f>
        <v>0</v>
      </c>
      <c r="L99" s="283">
        <f t="shared" si="18"/>
        <v>0</v>
      </c>
      <c r="O99" s="278">
        <f t="shared" si="13"/>
        <v>834</v>
      </c>
    </row>
    <row r="100" spans="1:15" ht="15" customHeight="1" outlineLevel="1">
      <c r="A100" s="203">
        <v>98</v>
      </c>
      <c r="B100" s="340"/>
      <c r="C100" s="199" t="s">
        <v>651</v>
      </c>
      <c r="D100" s="242">
        <v>835</v>
      </c>
      <c r="E100" s="283">
        <f>SUMIFS(GrandTotal!G:G,GrandTotal!$AB:$AB,$O100)</f>
        <v>0</v>
      </c>
      <c r="F100" s="283">
        <f>SUMIFS(GrandTotal!H:H,GrandTotal!$AB:$AB,$O100)</f>
        <v>0</v>
      </c>
      <c r="G100" s="283">
        <f>SUMIFS(GrandTotal!I:I,GrandTotal!$AB:$AB,$O100)</f>
        <v>0</v>
      </c>
      <c r="H100" s="283">
        <f>SUMIFS(GrandTotal!J:J,GrandTotal!$AB:$AB,$O100)</f>
        <v>0</v>
      </c>
      <c r="I100" s="283">
        <f>SUMIFS(GrandTotal!K:K,GrandTotal!$AB:$AB,$O100)</f>
        <v>0</v>
      </c>
      <c r="J100" s="283">
        <f>SUMIFS(GrandTotal!L:L,GrandTotal!$AB:$AB,$O100)</f>
        <v>0</v>
      </c>
      <c r="K100" s="283">
        <f>SUMIFS(GrandTotal!M:M,GrandTotal!$AB:$AB,$O100)</f>
        <v>0</v>
      </c>
      <c r="L100" s="283">
        <f t="shared" si="18"/>
        <v>0</v>
      </c>
      <c r="O100" s="278">
        <f t="shared" si="13"/>
        <v>835</v>
      </c>
    </row>
    <row r="101" spans="1:15" ht="15" customHeight="1" outlineLevel="1">
      <c r="A101" s="203">
        <v>99</v>
      </c>
      <c r="B101" s="340"/>
      <c r="C101" s="199" t="s">
        <v>667</v>
      </c>
      <c r="D101" s="242">
        <v>836</v>
      </c>
      <c r="E101" s="283">
        <f>SUMIFS(GrandTotal!G:G,GrandTotal!$AB:$AB,$O101)</f>
        <v>0</v>
      </c>
      <c r="F101" s="283">
        <f>SUMIFS(GrandTotal!H:H,GrandTotal!$AB:$AB,$O101)</f>
        <v>0</v>
      </c>
      <c r="G101" s="283">
        <f>SUMIFS(GrandTotal!I:I,GrandTotal!$AB:$AB,$O101)</f>
        <v>0</v>
      </c>
      <c r="H101" s="283">
        <f>SUMIFS(GrandTotal!J:J,GrandTotal!$AB:$AB,$O101)</f>
        <v>0</v>
      </c>
      <c r="I101" s="283">
        <f>SUMIFS(GrandTotal!K:K,GrandTotal!$AB:$AB,$O101)</f>
        <v>0</v>
      </c>
      <c r="J101" s="283">
        <f>SUMIFS(GrandTotal!L:L,GrandTotal!$AB:$AB,$O101)</f>
        <v>0</v>
      </c>
      <c r="K101" s="283">
        <f>SUMIFS(GrandTotal!M:M,GrandTotal!$AB:$AB,$O101)</f>
        <v>0</v>
      </c>
      <c r="L101" s="283">
        <f t="shared" si="18"/>
        <v>0</v>
      </c>
      <c r="O101" s="278">
        <f t="shared" si="13"/>
        <v>836</v>
      </c>
    </row>
    <row r="102" spans="1:15" ht="15" customHeight="1" outlineLevel="1">
      <c r="A102" s="203">
        <v>100</v>
      </c>
      <c r="B102" s="340"/>
      <c r="C102" s="199" t="s">
        <v>637</v>
      </c>
      <c r="D102" s="242">
        <v>837</v>
      </c>
      <c r="E102" s="283">
        <f>SUMIFS(GrandTotal!G:G,GrandTotal!$AB:$AB,$O102)</f>
        <v>0</v>
      </c>
      <c r="F102" s="283">
        <f>SUMIFS(GrandTotal!H:H,GrandTotal!$AB:$AB,$O102)</f>
        <v>0</v>
      </c>
      <c r="G102" s="283">
        <f>SUMIFS(GrandTotal!I:I,GrandTotal!$AB:$AB,$O102)</f>
        <v>0</v>
      </c>
      <c r="H102" s="283">
        <f>SUMIFS(GrandTotal!J:J,GrandTotal!$AB:$AB,$O102)</f>
        <v>0</v>
      </c>
      <c r="I102" s="283">
        <f>SUMIFS(GrandTotal!K:K,GrandTotal!$AB:$AB,$O102)</f>
        <v>0</v>
      </c>
      <c r="J102" s="283">
        <f>SUMIFS(GrandTotal!L:L,GrandTotal!$AB:$AB,$O102)</f>
        <v>0</v>
      </c>
      <c r="K102" s="283">
        <f>SUMIFS(GrandTotal!M:M,GrandTotal!$AB:$AB,$O102)</f>
        <v>0</v>
      </c>
      <c r="L102" s="283">
        <f t="shared" si="18"/>
        <v>0</v>
      </c>
      <c r="O102" s="278">
        <f t="shared" si="13"/>
        <v>837</v>
      </c>
    </row>
    <row r="103" spans="1:15" ht="15" customHeight="1">
      <c r="A103" s="203">
        <v>101</v>
      </c>
      <c r="B103" s="340"/>
      <c r="C103" s="341" t="s">
        <v>674</v>
      </c>
      <c r="D103" s="330"/>
      <c r="E103" s="287">
        <f>SUM(E95:E102)</f>
        <v>0</v>
      </c>
      <c r="F103" s="288">
        <f t="shared" ref="F103:L103" si="19">SUM(F95:F102)</f>
        <v>0</v>
      </c>
      <c r="G103" s="288">
        <f t="shared" si="19"/>
        <v>0</v>
      </c>
      <c r="H103" s="288">
        <f t="shared" si="19"/>
        <v>0</v>
      </c>
      <c r="I103" s="288">
        <f t="shared" si="19"/>
        <v>0</v>
      </c>
      <c r="J103" s="288">
        <f t="shared" si="19"/>
        <v>0</v>
      </c>
      <c r="K103" s="288">
        <f t="shared" si="19"/>
        <v>0</v>
      </c>
      <c r="L103" s="288">
        <f t="shared" si="19"/>
        <v>0</v>
      </c>
      <c r="O103" s="278">
        <f t="shared" si="13"/>
        <v>0</v>
      </c>
    </row>
    <row r="104" spans="1:15" ht="15" customHeight="1" outlineLevel="1">
      <c r="A104" s="203">
        <v>102</v>
      </c>
      <c r="B104" s="340"/>
      <c r="C104" s="212" t="s">
        <v>280</v>
      </c>
      <c r="D104" s="236">
        <v>840</v>
      </c>
      <c r="E104" s="283">
        <f>SUMIFS(GrandTotal!G:G,GrandTotal!$AB:$AB,$O104)</f>
        <v>0</v>
      </c>
      <c r="F104" s="283">
        <f>SUMIFS(GrandTotal!H:H,GrandTotal!$AB:$AB,$O104)</f>
        <v>0</v>
      </c>
      <c r="G104" s="283">
        <f>SUMIFS(GrandTotal!I:I,GrandTotal!$AB:$AB,$O104)</f>
        <v>0</v>
      </c>
      <c r="H104" s="283">
        <f>SUMIFS(GrandTotal!J:J,GrandTotal!$AB:$AB,$O104)</f>
        <v>0</v>
      </c>
      <c r="I104" s="283">
        <f>SUMIFS(GrandTotal!K:K,GrandTotal!$AB:$AB,$O104)</f>
        <v>0</v>
      </c>
      <c r="J104" s="283">
        <f>SUMIFS(GrandTotal!L:L,GrandTotal!$AB:$AB,$O104)</f>
        <v>0</v>
      </c>
      <c r="K104" s="283">
        <f>SUMIFS(GrandTotal!M:M,GrandTotal!$AB:$AB,$O104)</f>
        <v>0</v>
      </c>
      <c r="L104" s="283">
        <f t="shared" ref="L104:L109" si="20">SUM(E104:K104)</f>
        <v>0</v>
      </c>
      <c r="O104" s="278">
        <f t="shared" si="13"/>
        <v>840</v>
      </c>
    </row>
    <row r="105" spans="1:15" ht="15" customHeight="1" outlineLevel="1">
      <c r="A105" s="203">
        <v>103</v>
      </c>
      <c r="B105" s="340"/>
      <c r="C105" s="250" t="s">
        <v>673</v>
      </c>
      <c r="D105" s="236">
        <v>841</v>
      </c>
      <c r="E105" s="283">
        <f>SUMIFS(GrandTotal!G:G,GrandTotal!$AB:$AB,$O105)</f>
        <v>0</v>
      </c>
      <c r="F105" s="283">
        <f>SUMIFS(GrandTotal!H:H,GrandTotal!$AB:$AB,$O105)</f>
        <v>0</v>
      </c>
      <c r="G105" s="283">
        <f>SUMIFS(GrandTotal!I:I,GrandTotal!$AB:$AB,$O105)</f>
        <v>0</v>
      </c>
      <c r="H105" s="283">
        <f>SUMIFS(GrandTotal!J:J,GrandTotal!$AB:$AB,$O105)</f>
        <v>0</v>
      </c>
      <c r="I105" s="283">
        <f>SUMIFS(GrandTotal!K:K,GrandTotal!$AB:$AB,$O105)</f>
        <v>0</v>
      </c>
      <c r="J105" s="283">
        <f>SUMIFS(GrandTotal!L:L,GrandTotal!$AB:$AB,$O105)</f>
        <v>0</v>
      </c>
      <c r="K105" s="283">
        <f>SUMIFS(GrandTotal!M:M,GrandTotal!$AB:$AB,$O105)</f>
        <v>0</v>
      </c>
      <c r="L105" s="283">
        <f t="shared" si="20"/>
        <v>0</v>
      </c>
      <c r="O105" s="278">
        <f t="shared" si="13"/>
        <v>841</v>
      </c>
    </row>
    <row r="106" spans="1:15" ht="15" customHeight="1" outlineLevel="1">
      <c r="A106" s="203">
        <v>104</v>
      </c>
      <c r="B106" s="340"/>
      <c r="C106" s="250" t="s">
        <v>293</v>
      </c>
      <c r="D106" s="236">
        <v>842</v>
      </c>
      <c r="E106" s="283">
        <f>SUMIFS(GrandTotal!G:G,GrandTotal!$AB:$AB,$O106)</f>
        <v>0</v>
      </c>
      <c r="F106" s="283">
        <f>SUMIFS(GrandTotal!H:H,GrandTotal!$AB:$AB,$O106)</f>
        <v>0</v>
      </c>
      <c r="G106" s="283">
        <f>SUMIFS(GrandTotal!I:I,GrandTotal!$AB:$AB,$O106)</f>
        <v>0</v>
      </c>
      <c r="H106" s="283">
        <f>SUMIFS(GrandTotal!J:J,GrandTotal!$AB:$AB,$O106)</f>
        <v>0</v>
      </c>
      <c r="I106" s="283">
        <f>SUMIFS(GrandTotal!K:K,GrandTotal!$AB:$AB,$O106)</f>
        <v>0</v>
      </c>
      <c r="J106" s="283">
        <f>SUMIFS(GrandTotal!L:L,GrandTotal!$AB:$AB,$O106)</f>
        <v>0</v>
      </c>
      <c r="K106" s="283">
        <f>SUMIFS(GrandTotal!M:M,GrandTotal!$AB:$AB,$O106)</f>
        <v>0</v>
      </c>
      <c r="L106" s="283">
        <f t="shared" si="20"/>
        <v>0</v>
      </c>
      <c r="O106" s="278">
        <f t="shared" si="13"/>
        <v>842</v>
      </c>
    </row>
    <row r="107" spans="1:15" ht="15" customHeight="1" outlineLevel="1">
      <c r="A107" s="203">
        <v>105</v>
      </c>
      <c r="B107" s="340"/>
      <c r="C107" s="250" t="s">
        <v>672</v>
      </c>
      <c r="D107" s="236">
        <v>842.1</v>
      </c>
      <c r="E107" s="283">
        <f>SUMIFS(GrandTotal!G:G,GrandTotal!$AB:$AB,$O107)</f>
        <v>0</v>
      </c>
      <c r="F107" s="283">
        <f>SUMIFS(GrandTotal!H:H,GrandTotal!$AB:$AB,$O107)</f>
        <v>0</v>
      </c>
      <c r="G107" s="283">
        <f>SUMIFS(GrandTotal!I:I,GrandTotal!$AB:$AB,$O107)</f>
        <v>0</v>
      </c>
      <c r="H107" s="283">
        <f>SUMIFS(GrandTotal!J:J,GrandTotal!$AB:$AB,$O107)</f>
        <v>0</v>
      </c>
      <c r="I107" s="283">
        <f>SUMIFS(GrandTotal!K:K,GrandTotal!$AB:$AB,$O107)</f>
        <v>0</v>
      </c>
      <c r="J107" s="283">
        <f>SUMIFS(GrandTotal!L:L,GrandTotal!$AB:$AB,$O107)</f>
        <v>0</v>
      </c>
      <c r="K107" s="283">
        <f>SUMIFS(GrandTotal!M:M,GrandTotal!$AB:$AB,$O107)</f>
        <v>0</v>
      </c>
      <c r="L107" s="283">
        <f t="shared" si="20"/>
        <v>0</v>
      </c>
      <c r="O107" s="278">
        <f t="shared" si="13"/>
        <v>842.1</v>
      </c>
    </row>
    <row r="108" spans="1:15" ht="15" customHeight="1" outlineLevel="1">
      <c r="A108" s="203">
        <v>106</v>
      </c>
      <c r="B108" s="340"/>
      <c r="C108" s="210" t="s">
        <v>671</v>
      </c>
      <c r="D108" s="236">
        <v>842.2</v>
      </c>
      <c r="E108" s="283">
        <f>SUMIFS(GrandTotal!G:G,GrandTotal!$AB:$AB,$O108)</f>
        <v>0</v>
      </c>
      <c r="F108" s="283">
        <f>SUMIFS(GrandTotal!H:H,GrandTotal!$AB:$AB,$O108)</f>
        <v>0</v>
      </c>
      <c r="G108" s="283">
        <f>SUMIFS(GrandTotal!I:I,GrandTotal!$AB:$AB,$O108)</f>
        <v>0</v>
      </c>
      <c r="H108" s="283">
        <f>SUMIFS(GrandTotal!J:J,GrandTotal!$AB:$AB,$O108)</f>
        <v>0</v>
      </c>
      <c r="I108" s="283">
        <f>SUMIFS(GrandTotal!K:K,GrandTotal!$AB:$AB,$O108)</f>
        <v>0</v>
      </c>
      <c r="J108" s="283">
        <f>SUMIFS(GrandTotal!L:L,GrandTotal!$AB:$AB,$O108)</f>
        <v>0</v>
      </c>
      <c r="K108" s="283">
        <f>SUMIFS(GrandTotal!M:M,GrandTotal!$AB:$AB,$O108)</f>
        <v>0</v>
      </c>
      <c r="L108" s="283">
        <f t="shared" si="20"/>
        <v>0</v>
      </c>
      <c r="O108" s="278">
        <f t="shared" si="13"/>
        <v>842.2</v>
      </c>
    </row>
    <row r="109" spans="1:15" ht="15" customHeight="1" outlineLevel="1">
      <c r="A109" s="203">
        <v>107</v>
      </c>
      <c r="B109" s="340"/>
      <c r="C109" s="210" t="s">
        <v>670</v>
      </c>
      <c r="D109" s="236">
        <v>842.3</v>
      </c>
      <c r="E109" s="283">
        <f>SUMIFS(GrandTotal!G:G,GrandTotal!$AB:$AB,$O109)</f>
        <v>0</v>
      </c>
      <c r="F109" s="283">
        <f>SUMIFS(GrandTotal!H:H,GrandTotal!$AB:$AB,$O109)</f>
        <v>0</v>
      </c>
      <c r="G109" s="283">
        <f>SUMIFS(GrandTotal!I:I,GrandTotal!$AB:$AB,$O109)</f>
        <v>0</v>
      </c>
      <c r="H109" s="283">
        <f>SUMIFS(GrandTotal!J:J,GrandTotal!$AB:$AB,$O109)</f>
        <v>0</v>
      </c>
      <c r="I109" s="283">
        <f>SUMIFS(GrandTotal!K:K,GrandTotal!$AB:$AB,$O109)</f>
        <v>0</v>
      </c>
      <c r="J109" s="283">
        <f>SUMIFS(GrandTotal!L:L,GrandTotal!$AB:$AB,$O109)</f>
        <v>0</v>
      </c>
      <c r="K109" s="283">
        <f>SUMIFS(GrandTotal!M:M,GrandTotal!$AB:$AB,$O109)</f>
        <v>0</v>
      </c>
      <c r="L109" s="283">
        <f t="shared" si="20"/>
        <v>0</v>
      </c>
      <c r="O109" s="278">
        <f t="shared" si="13"/>
        <v>842.3</v>
      </c>
    </row>
    <row r="110" spans="1:15" ht="15" customHeight="1">
      <c r="A110" s="203">
        <v>108</v>
      </c>
      <c r="B110" s="340"/>
      <c r="C110" s="341" t="s">
        <v>669</v>
      </c>
      <c r="D110" s="330"/>
      <c r="E110" s="287">
        <f>SUM(E104:E109)</f>
        <v>0</v>
      </c>
      <c r="F110" s="288">
        <f t="shared" ref="F110:L110" si="21">SUM(F104:F109)</f>
        <v>0</v>
      </c>
      <c r="G110" s="288">
        <f t="shared" si="21"/>
        <v>0</v>
      </c>
      <c r="H110" s="288">
        <f t="shared" si="21"/>
        <v>0</v>
      </c>
      <c r="I110" s="288">
        <f t="shared" si="21"/>
        <v>0</v>
      </c>
      <c r="J110" s="288">
        <f t="shared" si="21"/>
        <v>0</v>
      </c>
      <c r="K110" s="288">
        <f t="shared" si="21"/>
        <v>0</v>
      </c>
      <c r="L110" s="288">
        <f t="shared" si="21"/>
        <v>0</v>
      </c>
      <c r="O110" s="278">
        <f t="shared" si="13"/>
        <v>0</v>
      </c>
    </row>
    <row r="111" spans="1:15" ht="15" customHeight="1" outlineLevel="1">
      <c r="A111" s="203">
        <v>109</v>
      </c>
      <c r="B111" s="340"/>
      <c r="C111" s="250" t="s">
        <v>295</v>
      </c>
      <c r="D111" s="236">
        <v>843.1</v>
      </c>
      <c r="E111" s="283">
        <f>SUMIFS(GrandTotal!G:G,GrandTotal!$AB:$AB,$O111)</f>
        <v>0</v>
      </c>
      <c r="F111" s="283">
        <f>SUMIFS(GrandTotal!H:H,GrandTotal!$AB:$AB,$O111)</f>
        <v>0</v>
      </c>
      <c r="G111" s="283">
        <f>SUMIFS(GrandTotal!I:I,GrandTotal!$AB:$AB,$O111)</f>
        <v>0</v>
      </c>
      <c r="H111" s="283">
        <f>SUMIFS(GrandTotal!J:J,GrandTotal!$AB:$AB,$O111)</f>
        <v>0</v>
      </c>
      <c r="I111" s="283">
        <f>SUMIFS(GrandTotal!K:K,GrandTotal!$AB:$AB,$O111)</f>
        <v>0</v>
      </c>
      <c r="J111" s="283">
        <f>SUMIFS(GrandTotal!L:L,GrandTotal!$AB:$AB,$O111)</f>
        <v>0</v>
      </c>
      <c r="K111" s="283">
        <f>SUMIFS(GrandTotal!M:M,GrandTotal!$AB:$AB,$O111)</f>
        <v>0</v>
      </c>
      <c r="L111" s="283">
        <f t="shared" ref="L111:L119" si="22">SUM(E111:K111)</f>
        <v>0</v>
      </c>
      <c r="O111" s="278">
        <f t="shared" si="13"/>
        <v>843.1</v>
      </c>
    </row>
    <row r="112" spans="1:15" ht="15" customHeight="1" outlineLevel="1">
      <c r="A112" s="203">
        <v>110</v>
      </c>
      <c r="B112" s="340"/>
      <c r="C112" s="250" t="s">
        <v>642</v>
      </c>
      <c r="D112" s="236">
        <v>843.2</v>
      </c>
      <c r="E112" s="283">
        <f>SUMIFS(GrandTotal!G:G,GrandTotal!$AB:$AB,$O112)</f>
        <v>0</v>
      </c>
      <c r="F112" s="283">
        <f>SUMIFS(GrandTotal!H:H,GrandTotal!$AB:$AB,$O112)</f>
        <v>0</v>
      </c>
      <c r="G112" s="283">
        <f>SUMIFS(GrandTotal!I:I,GrandTotal!$AB:$AB,$O112)</f>
        <v>0</v>
      </c>
      <c r="H112" s="283">
        <f>SUMIFS(GrandTotal!J:J,GrandTotal!$AB:$AB,$O112)</f>
        <v>0</v>
      </c>
      <c r="I112" s="283">
        <f>SUMIFS(GrandTotal!K:K,GrandTotal!$AB:$AB,$O112)</f>
        <v>0</v>
      </c>
      <c r="J112" s="283">
        <f>SUMIFS(GrandTotal!L:L,GrandTotal!$AB:$AB,$O112)</f>
        <v>0</v>
      </c>
      <c r="K112" s="283">
        <f>SUMIFS(GrandTotal!M:M,GrandTotal!$AB:$AB,$O112)</f>
        <v>0</v>
      </c>
      <c r="L112" s="283">
        <f t="shared" si="22"/>
        <v>0</v>
      </c>
      <c r="O112" s="278">
        <f t="shared" si="13"/>
        <v>843.2</v>
      </c>
    </row>
    <row r="113" spans="1:15" ht="15" customHeight="1" outlineLevel="1">
      <c r="A113" s="203">
        <v>111</v>
      </c>
      <c r="B113" s="340"/>
      <c r="C113" s="250" t="s">
        <v>668</v>
      </c>
      <c r="D113" s="236">
        <v>843.3</v>
      </c>
      <c r="E113" s="283">
        <f>SUMIFS(GrandTotal!G:G,GrandTotal!$AB:$AB,$O113)</f>
        <v>0</v>
      </c>
      <c r="F113" s="283">
        <f>SUMIFS(GrandTotal!H:H,GrandTotal!$AB:$AB,$O113)</f>
        <v>0</v>
      </c>
      <c r="G113" s="283">
        <f>SUMIFS(GrandTotal!I:I,GrandTotal!$AB:$AB,$O113)</f>
        <v>0</v>
      </c>
      <c r="H113" s="283">
        <f>SUMIFS(GrandTotal!J:J,GrandTotal!$AB:$AB,$O113)</f>
        <v>0</v>
      </c>
      <c r="I113" s="283">
        <f>SUMIFS(GrandTotal!K:K,GrandTotal!$AB:$AB,$O113)</f>
        <v>0</v>
      </c>
      <c r="J113" s="283">
        <f>SUMIFS(GrandTotal!L:L,GrandTotal!$AB:$AB,$O113)</f>
        <v>0</v>
      </c>
      <c r="K113" s="283">
        <f>SUMIFS(GrandTotal!M:M,GrandTotal!$AB:$AB,$O113)</f>
        <v>0</v>
      </c>
      <c r="L113" s="283">
        <f t="shared" si="22"/>
        <v>0</v>
      </c>
      <c r="O113" s="278">
        <f t="shared" si="13"/>
        <v>843.3</v>
      </c>
    </row>
    <row r="114" spans="1:15" ht="15" customHeight="1" outlineLevel="1">
      <c r="A114" s="203">
        <v>112</v>
      </c>
      <c r="B114" s="340"/>
      <c r="C114" s="250" t="s">
        <v>667</v>
      </c>
      <c r="D114" s="236">
        <v>843.4</v>
      </c>
      <c r="E114" s="283">
        <f>SUMIFS(GrandTotal!G:G,GrandTotal!$AB:$AB,$O114)</f>
        <v>0</v>
      </c>
      <c r="F114" s="283">
        <f>SUMIFS(GrandTotal!H:H,GrandTotal!$AB:$AB,$O114)</f>
        <v>0</v>
      </c>
      <c r="G114" s="283">
        <f>SUMIFS(GrandTotal!I:I,GrandTotal!$AB:$AB,$O114)</f>
        <v>0</v>
      </c>
      <c r="H114" s="283">
        <f>SUMIFS(GrandTotal!J:J,GrandTotal!$AB:$AB,$O114)</f>
        <v>0</v>
      </c>
      <c r="I114" s="283">
        <f>SUMIFS(GrandTotal!K:K,GrandTotal!$AB:$AB,$O114)</f>
        <v>0</v>
      </c>
      <c r="J114" s="283">
        <f>SUMIFS(GrandTotal!L:L,GrandTotal!$AB:$AB,$O114)</f>
        <v>0</v>
      </c>
      <c r="K114" s="283">
        <f>SUMIFS(GrandTotal!M:M,GrandTotal!$AB:$AB,$O114)</f>
        <v>0</v>
      </c>
      <c r="L114" s="283">
        <f t="shared" si="22"/>
        <v>0</v>
      </c>
      <c r="O114" s="278">
        <f t="shared" si="13"/>
        <v>843.4</v>
      </c>
    </row>
    <row r="115" spans="1:15" ht="15" customHeight="1" outlineLevel="1">
      <c r="A115" s="203">
        <v>113</v>
      </c>
      <c r="B115" s="340"/>
      <c r="C115" s="250" t="s">
        <v>666</v>
      </c>
      <c r="D115" s="236">
        <v>843.5</v>
      </c>
      <c r="E115" s="283">
        <f>SUMIFS(GrandTotal!G:G,GrandTotal!$AB:$AB,$O115)</f>
        <v>0</v>
      </c>
      <c r="F115" s="283">
        <f>SUMIFS(GrandTotal!H:H,GrandTotal!$AB:$AB,$O115)</f>
        <v>0</v>
      </c>
      <c r="G115" s="283">
        <f>SUMIFS(GrandTotal!I:I,GrandTotal!$AB:$AB,$O115)</f>
        <v>0</v>
      </c>
      <c r="H115" s="283">
        <f>SUMIFS(GrandTotal!J:J,GrandTotal!$AB:$AB,$O115)</f>
        <v>0</v>
      </c>
      <c r="I115" s="283">
        <f>SUMIFS(GrandTotal!K:K,GrandTotal!$AB:$AB,$O115)</f>
        <v>0</v>
      </c>
      <c r="J115" s="283">
        <f>SUMIFS(GrandTotal!L:L,GrandTotal!$AB:$AB,$O115)</f>
        <v>0</v>
      </c>
      <c r="K115" s="283">
        <f>SUMIFS(GrandTotal!M:M,GrandTotal!$AB:$AB,$O115)</f>
        <v>0</v>
      </c>
      <c r="L115" s="283">
        <f t="shared" si="22"/>
        <v>0</v>
      </c>
      <c r="O115" s="278">
        <f t="shared" si="13"/>
        <v>843.5</v>
      </c>
    </row>
    <row r="116" spans="1:15" ht="15" customHeight="1" outlineLevel="1">
      <c r="A116" s="203">
        <v>114</v>
      </c>
      <c r="B116" s="340"/>
      <c r="C116" s="250" t="s">
        <v>665</v>
      </c>
      <c r="D116" s="236">
        <v>843.6</v>
      </c>
      <c r="E116" s="283">
        <f>SUMIFS(GrandTotal!G:G,GrandTotal!$AB:$AB,$O116)</f>
        <v>0</v>
      </c>
      <c r="F116" s="283">
        <f>SUMIFS(GrandTotal!H:H,GrandTotal!$AB:$AB,$O116)</f>
        <v>0</v>
      </c>
      <c r="G116" s="283">
        <f>SUMIFS(GrandTotal!I:I,GrandTotal!$AB:$AB,$O116)</f>
        <v>0</v>
      </c>
      <c r="H116" s="283">
        <f>SUMIFS(GrandTotal!J:J,GrandTotal!$AB:$AB,$O116)</f>
        <v>0</v>
      </c>
      <c r="I116" s="283">
        <f>SUMIFS(GrandTotal!K:K,GrandTotal!$AB:$AB,$O116)</f>
        <v>0</v>
      </c>
      <c r="J116" s="283">
        <f>SUMIFS(GrandTotal!L:L,GrandTotal!$AB:$AB,$O116)</f>
        <v>0</v>
      </c>
      <c r="K116" s="283">
        <f>SUMIFS(GrandTotal!M:M,GrandTotal!$AB:$AB,$O116)</f>
        <v>0</v>
      </c>
      <c r="L116" s="283">
        <f t="shared" si="22"/>
        <v>0</v>
      </c>
      <c r="O116" s="278">
        <f t="shared" si="13"/>
        <v>843.6</v>
      </c>
    </row>
    <row r="117" spans="1:15" ht="15" customHeight="1" outlineLevel="1">
      <c r="A117" s="203">
        <v>115</v>
      </c>
      <c r="B117" s="340"/>
      <c r="C117" s="250" t="s">
        <v>664</v>
      </c>
      <c r="D117" s="236">
        <v>843.7</v>
      </c>
      <c r="E117" s="283">
        <f>SUMIFS(GrandTotal!G:G,GrandTotal!$AB:$AB,$O117)</f>
        <v>0</v>
      </c>
      <c r="F117" s="283">
        <f>SUMIFS(GrandTotal!H:H,GrandTotal!$AB:$AB,$O117)</f>
        <v>0</v>
      </c>
      <c r="G117" s="283">
        <f>SUMIFS(GrandTotal!I:I,GrandTotal!$AB:$AB,$O117)</f>
        <v>0</v>
      </c>
      <c r="H117" s="283">
        <f>SUMIFS(GrandTotal!J:J,GrandTotal!$AB:$AB,$O117)</f>
        <v>0</v>
      </c>
      <c r="I117" s="283">
        <f>SUMIFS(GrandTotal!K:K,GrandTotal!$AB:$AB,$O117)</f>
        <v>0</v>
      </c>
      <c r="J117" s="283">
        <f>SUMIFS(GrandTotal!L:L,GrandTotal!$AB:$AB,$O117)</f>
        <v>0</v>
      </c>
      <c r="K117" s="283">
        <f>SUMIFS(GrandTotal!M:M,GrandTotal!$AB:$AB,$O117)</f>
        <v>0</v>
      </c>
      <c r="L117" s="283">
        <f t="shared" si="22"/>
        <v>0</v>
      </c>
      <c r="O117" s="278">
        <f t="shared" si="13"/>
        <v>843.7</v>
      </c>
    </row>
    <row r="118" spans="1:15" ht="15" customHeight="1" outlineLevel="1">
      <c r="A118" s="203">
        <v>116</v>
      </c>
      <c r="B118" s="340"/>
      <c r="C118" s="250" t="s">
        <v>663</v>
      </c>
      <c r="D118" s="236">
        <v>843.8</v>
      </c>
      <c r="E118" s="283">
        <f>SUMIFS(GrandTotal!G:G,GrandTotal!$AB:$AB,$O118)</f>
        <v>0</v>
      </c>
      <c r="F118" s="283">
        <f>SUMIFS(GrandTotal!H:H,GrandTotal!$AB:$AB,$O118)</f>
        <v>0</v>
      </c>
      <c r="G118" s="283">
        <f>SUMIFS(GrandTotal!I:I,GrandTotal!$AB:$AB,$O118)</f>
        <v>0</v>
      </c>
      <c r="H118" s="283">
        <f>SUMIFS(GrandTotal!J:J,GrandTotal!$AB:$AB,$O118)</f>
        <v>0</v>
      </c>
      <c r="I118" s="283">
        <f>SUMIFS(GrandTotal!K:K,GrandTotal!$AB:$AB,$O118)</f>
        <v>0</v>
      </c>
      <c r="J118" s="283">
        <f>SUMIFS(GrandTotal!L:L,GrandTotal!$AB:$AB,$O118)</f>
        <v>0</v>
      </c>
      <c r="K118" s="283">
        <f>SUMIFS(GrandTotal!M:M,GrandTotal!$AB:$AB,$O118)</f>
        <v>0</v>
      </c>
      <c r="L118" s="283">
        <f t="shared" si="22"/>
        <v>0</v>
      </c>
      <c r="O118" s="278">
        <f t="shared" si="13"/>
        <v>843.8</v>
      </c>
    </row>
    <row r="119" spans="1:15" ht="15" customHeight="1" outlineLevel="1">
      <c r="A119" s="203">
        <v>117</v>
      </c>
      <c r="B119" s="340"/>
      <c r="C119" s="250" t="s">
        <v>637</v>
      </c>
      <c r="D119" s="236">
        <v>843.9</v>
      </c>
      <c r="E119" s="283">
        <f>SUMIFS(GrandTotal!G:G,GrandTotal!$AB:$AB,$O119)</f>
        <v>0</v>
      </c>
      <c r="F119" s="283">
        <f>SUMIFS(GrandTotal!H:H,GrandTotal!$AB:$AB,$O119)</f>
        <v>0</v>
      </c>
      <c r="G119" s="283">
        <f>SUMIFS(GrandTotal!I:I,GrandTotal!$AB:$AB,$O119)</f>
        <v>0</v>
      </c>
      <c r="H119" s="283">
        <f>SUMIFS(GrandTotal!J:J,GrandTotal!$AB:$AB,$O119)</f>
        <v>0</v>
      </c>
      <c r="I119" s="283">
        <f>SUMIFS(GrandTotal!K:K,GrandTotal!$AB:$AB,$O119)</f>
        <v>0</v>
      </c>
      <c r="J119" s="283">
        <f>SUMIFS(GrandTotal!L:L,GrandTotal!$AB:$AB,$O119)</f>
        <v>0</v>
      </c>
      <c r="K119" s="283">
        <f>SUMIFS(GrandTotal!M:M,GrandTotal!$AB:$AB,$O119)</f>
        <v>0</v>
      </c>
      <c r="L119" s="283">
        <f t="shared" si="22"/>
        <v>0</v>
      </c>
      <c r="O119" s="278">
        <f t="shared" si="13"/>
        <v>843.9</v>
      </c>
    </row>
    <row r="120" spans="1:15" ht="15" customHeight="1">
      <c r="A120" s="203">
        <v>118</v>
      </c>
      <c r="B120" s="340"/>
      <c r="C120" s="341" t="s">
        <v>662</v>
      </c>
      <c r="D120" s="330"/>
      <c r="E120" s="287">
        <f>SUM(E111:E119)</f>
        <v>0</v>
      </c>
      <c r="F120" s="288">
        <f t="shared" ref="F120:L120" si="23">SUM(F111:F119)</f>
        <v>0</v>
      </c>
      <c r="G120" s="288">
        <f t="shared" si="23"/>
        <v>0</v>
      </c>
      <c r="H120" s="288">
        <f t="shared" si="23"/>
        <v>0</v>
      </c>
      <c r="I120" s="288">
        <f t="shared" si="23"/>
        <v>0</v>
      </c>
      <c r="J120" s="288">
        <f t="shared" si="23"/>
        <v>0</v>
      </c>
      <c r="K120" s="288">
        <f t="shared" si="23"/>
        <v>0</v>
      </c>
      <c r="L120" s="288">
        <f t="shared" si="23"/>
        <v>0</v>
      </c>
      <c r="O120" s="278">
        <f t="shared" si="13"/>
        <v>0</v>
      </c>
    </row>
    <row r="121" spans="1:15" ht="15" customHeight="1">
      <c r="A121" s="203">
        <v>119</v>
      </c>
      <c r="B121" s="338" t="s">
        <v>661</v>
      </c>
      <c r="C121" s="338"/>
      <c r="D121" s="338"/>
      <c r="E121" s="287">
        <f>SUM(E120,E110,E103,E94)</f>
        <v>0</v>
      </c>
      <c r="F121" s="288">
        <f t="shared" ref="F121:L121" si="24">SUM(F120,F110,F103,F94)</f>
        <v>0</v>
      </c>
      <c r="G121" s="288">
        <f t="shared" si="24"/>
        <v>0</v>
      </c>
      <c r="H121" s="288">
        <f t="shared" si="24"/>
        <v>0</v>
      </c>
      <c r="I121" s="288">
        <f t="shared" si="24"/>
        <v>0</v>
      </c>
      <c r="J121" s="288">
        <f t="shared" si="24"/>
        <v>0</v>
      </c>
      <c r="K121" s="288">
        <f t="shared" si="24"/>
        <v>0</v>
      </c>
      <c r="L121" s="288">
        <f t="shared" si="24"/>
        <v>0</v>
      </c>
      <c r="O121" s="278">
        <f t="shared" si="13"/>
        <v>0</v>
      </c>
    </row>
    <row r="122" spans="1:15" ht="15" customHeight="1" outlineLevel="1">
      <c r="A122" s="203">
        <v>120</v>
      </c>
      <c r="B122" s="339" t="s">
        <v>660</v>
      </c>
      <c r="C122" s="212" t="s">
        <v>280</v>
      </c>
      <c r="D122" s="211">
        <v>850</v>
      </c>
      <c r="E122" s="283">
        <f>SUMIFS(GrandTotal!G:G,GrandTotal!$AB:$AB,$O122)</f>
        <v>0</v>
      </c>
      <c r="F122" s="283">
        <f>SUMIFS(GrandTotal!H:H,GrandTotal!$AB:$AB,$O122)</f>
        <v>0</v>
      </c>
      <c r="G122" s="283">
        <f>SUMIFS(GrandTotal!I:I,GrandTotal!$AB:$AB,$O122)</f>
        <v>0</v>
      </c>
      <c r="H122" s="283">
        <f>SUMIFS(GrandTotal!J:J,GrandTotal!$AB:$AB,$O122)</f>
        <v>0</v>
      </c>
      <c r="I122" s="283">
        <f>SUMIFS(GrandTotal!K:K,GrandTotal!$AB:$AB,$O122)</f>
        <v>0</v>
      </c>
      <c r="J122" s="283">
        <f>SUMIFS(GrandTotal!L:L,GrandTotal!$AB:$AB,$O122)</f>
        <v>0</v>
      </c>
      <c r="K122" s="283">
        <f>SUMIFS(GrandTotal!M:M,GrandTotal!$AB:$AB,$O122)</f>
        <v>0</v>
      </c>
      <c r="L122" s="283">
        <f t="shared" ref="L122:L132" si="25">SUM(E122:K122)</f>
        <v>0</v>
      </c>
      <c r="O122" s="278">
        <f t="shared" si="13"/>
        <v>850</v>
      </c>
    </row>
    <row r="123" spans="1:15" ht="15" customHeight="1" outlineLevel="1">
      <c r="A123" s="203">
        <v>121</v>
      </c>
      <c r="B123" s="325"/>
      <c r="C123" s="210" t="s">
        <v>659</v>
      </c>
      <c r="D123" s="209">
        <v>851</v>
      </c>
      <c r="E123" s="283">
        <f>SUMIFS(GrandTotal!G:G,GrandTotal!$AB:$AB,$O123)</f>
        <v>0</v>
      </c>
      <c r="F123" s="283">
        <f>SUMIFS(GrandTotal!H:H,GrandTotal!$AB:$AB,$O123)</f>
        <v>0</v>
      </c>
      <c r="G123" s="283">
        <f>SUMIFS(GrandTotal!I:I,GrandTotal!$AB:$AB,$O123)</f>
        <v>0</v>
      </c>
      <c r="H123" s="283">
        <f>SUMIFS(GrandTotal!J:J,GrandTotal!$AB:$AB,$O123)</f>
        <v>0</v>
      </c>
      <c r="I123" s="283">
        <f>SUMIFS(GrandTotal!K:K,GrandTotal!$AB:$AB,$O123)</f>
        <v>0</v>
      </c>
      <c r="J123" s="283">
        <f>SUMIFS(GrandTotal!L:L,GrandTotal!$AB:$AB,$O123)</f>
        <v>0</v>
      </c>
      <c r="K123" s="283">
        <f>SUMIFS(GrandTotal!M:M,GrandTotal!$AB:$AB,$O123)</f>
        <v>0</v>
      </c>
      <c r="L123" s="283">
        <f t="shared" si="25"/>
        <v>0</v>
      </c>
      <c r="O123" s="278">
        <f t="shared" si="13"/>
        <v>851</v>
      </c>
    </row>
    <row r="124" spans="1:15" ht="15" customHeight="1" outlineLevel="1">
      <c r="A124" s="203">
        <v>122</v>
      </c>
      <c r="B124" s="325"/>
      <c r="C124" s="210" t="s">
        <v>658</v>
      </c>
      <c r="D124" s="209">
        <v>852</v>
      </c>
      <c r="E124" s="283">
        <f>SUMIFS(GrandTotal!G:G,GrandTotal!$AB:$AB,$O124)</f>
        <v>0</v>
      </c>
      <c r="F124" s="283">
        <f>SUMIFS(GrandTotal!H:H,GrandTotal!$AB:$AB,$O124)</f>
        <v>0</v>
      </c>
      <c r="G124" s="283">
        <f>SUMIFS(GrandTotal!I:I,GrandTotal!$AB:$AB,$O124)</f>
        <v>0</v>
      </c>
      <c r="H124" s="283">
        <f>SUMIFS(GrandTotal!J:J,GrandTotal!$AB:$AB,$O124)</f>
        <v>0</v>
      </c>
      <c r="I124" s="283">
        <f>SUMIFS(GrandTotal!K:K,GrandTotal!$AB:$AB,$O124)</f>
        <v>0</v>
      </c>
      <c r="J124" s="283">
        <f>SUMIFS(GrandTotal!L:L,GrandTotal!$AB:$AB,$O124)</f>
        <v>0</v>
      </c>
      <c r="K124" s="283">
        <f>SUMIFS(GrandTotal!M:M,GrandTotal!$AB:$AB,$O124)</f>
        <v>0</v>
      </c>
      <c r="L124" s="283">
        <f t="shared" si="25"/>
        <v>0</v>
      </c>
      <c r="O124" s="278">
        <f t="shared" si="13"/>
        <v>852</v>
      </c>
    </row>
    <row r="125" spans="1:15" ht="15" customHeight="1" outlineLevel="1">
      <c r="A125" s="203">
        <v>123</v>
      </c>
      <c r="B125" s="325"/>
      <c r="C125" s="210" t="s">
        <v>646</v>
      </c>
      <c r="D125" s="209">
        <v>853</v>
      </c>
      <c r="E125" s="283">
        <f>SUMIFS(GrandTotal!G:G,GrandTotal!$AB:$AB,$O125)</f>
        <v>0</v>
      </c>
      <c r="F125" s="283">
        <f>SUMIFS(GrandTotal!H:H,GrandTotal!$AB:$AB,$O125)</f>
        <v>0</v>
      </c>
      <c r="G125" s="283">
        <f>SUMIFS(GrandTotal!I:I,GrandTotal!$AB:$AB,$O125)</f>
        <v>0</v>
      </c>
      <c r="H125" s="283">
        <f>SUMIFS(GrandTotal!J:J,GrandTotal!$AB:$AB,$O125)</f>
        <v>0</v>
      </c>
      <c r="I125" s="283">
        <f>SUMIFS(GrandTotal!K:K,GrandTotal!$AB:$AB,$O125)</f>
        <v>0</v>
      </c>
      <c r="J125" s="283">
        <f>SUMIFS(GrandTotal!L:L,GrandTotal!$AB:$AB,$O125)</f>
        <v>0</v>
      </c>
      <c r="K125" s="283">
        <f>SUMIFS(GrandTotal!M:M,GrandTotal!$AB:$AB,$O125)</f>
        <v>0</v>
      </c>
      <c r="L125" s="283">
        <f t="shared" si="25"/>
        <v>0</v>
      </c>
      <c r="O125" s="278">
        <f t="shared" si="13"/>
        <v>853</v>
      </c>
    </row>
    <row r="126" spans="1:15" ht="15" customHeight="1" outlineLevel="1">
      <c r="A126" s="203">
        <v>124</v>
      </c>
      <c r="B126" s="325"/>
      <c r="C126" s="210" t="s">
        <v>657</v>
      </c>
      <c r="D126" s="209">
        <v>854</v>
      </c>
      <c r="E126" s="283">
        <f>SUMIFS(GrandTotal!G:G,GrandTotal!$AB:$AB,$O126)</f>
        <v>0</v>
      </c>
      <c r="F126" s="283">
        <f>SUMIFS(GrandTotal!H:H,GrandTotal!$AB:$AB,$O126)</f>
        <v>0</v>
      </c>
      <c r="G126" s="283">
        <f>SUMIFS(GrandTotal!I:I,GrandTotal!$AB:$AB,$O126)</f>
        <v>0</v>
      </c>
      <c r="H126" s="283">
        <f>SUMIFS(GrandTotal!J:J,GrandTotal!$AB:$AB,$O126)</f>
        <v>0</v>
      </c>
      <c r="I126" s="283">
        <f>SUMIFS(GrandTotal!K:K,GrandTotal!$AB:$AB,$O126)</f>
        <v>0</v>
      </c>
      <c r="J126" s="283">
        <f>SUMIFS(GrandTotal!L:L,GrandTotal!$AB:$AB,$O126)</f>
        <v>0</v>
      </c>
      <c r="K126" s="283">
        <f>SUMIFS(GrandTotal!M:M,GrandTotal!$AB:$AB,$O126)</f>
        <v>0</v>
      </c>
      <c r="L126" s="283">
        <f t="shared" si="25"/>
        <v>0</v>
      </c>
      <c r="O126" s="278">
        <f t="shared" si="13"/>
        <v>854</v>
      </c>
    </row>
    <row r="127" spans="1:15" ht="15" customHeight="1" outlineLevel="1">
      <c r="A127" s="203">
        <v>125</v>
      </c>
      <c r="B127" s="325"/>
      <c r="C127" s="210" t="s">
        <v>656</v>
      </c>
      <c r="D127" s="209">
        <v>855</v>
      </c>
      <c r="E127" s="283">
        <f>SUMIFS(GrandTotal!G:G,GrandTotal!$AB:$AB,$O127)</f>
        <v>0</v>
      </c>
      <c r="F127" s="283">
        <f>SUMIFS(GrandTotal!H:H,GrandTotal!$AB:$AB,$O127)</f>
        <v>0</v>
      </c>
      <c r="G127" s="283">
        <f>SUMIFS(GrandTotal!I:I,GrandTotal!$AB:$AB,$O127)</f>
        <v>0</v>
      </c>
      <c r="H127" s="283">
        <f>SUMIFS(GrandTotal!J:J,GrandTotal!$AB:$AB,$O127)</f>
        <v>0</v>
      </c>
      <c r="I127" s="283">
        <f>SUMIFS(GrandTotal!K:K,GrandTotal!$AB:$AB,$O127)</f>
        <v>0</v>
      </c>
      <c r="J127" s="283">
        <f>SUMIFS(GrandTotal!L:L,GrandTotal!$AB:$AB,$O127)</f>
        <v>0</v>
      </c>
      <c r="K127" s="283">
        <f>SUMIFS(GrandTotal!M:M,GrandTotal!$AB:$AB,$O127)</f>
        <v>0</v>
      </c>
      <c r="L127" s="283">
        <f t="shared" si="25"/>
        <v>0</v>
      </c>
      <c r="O127" s="278">
        <f t="shared" si="13"/>
        <v>855</v>
      </c>
    </row>
    <row r="128" spans="1:15" ht="15" customHeight="1" outlineLevel="1">
      <c r="A128" s="203">
        <v>126</v>
      </c>
      <c r="B128" s="325"/>
      <c r="C128" s="210" t="s">
        <v>655</v>
      </c>
      <c r="D128" s="209">
        <v>856</v>
      </c>
      <c r="E128" s="283">
        <f>SUMIFS(GrandTotal!G:G,GrandTotal!$AB:$AB,$O128)</f>
        <v>0</v>
      </c>
      <c r="F128" s="283">
        <f>SUMIFS(GrandTotal!H:H,GrandTotal!$AB:$AB,$O128)</f>
        <v>0</v>
      </c>
      <c r="G128" s="283">
        <f>SUMIFS(GrandTotal!I:I,GrandTotal!$AB:$AB,$O128)</f>
        <v>0</v>
      </c>
      <c r="H128" s="283">
        <f>SUMIFS(GrandTotal!J:J,GrandTotal!$AB:$AB,$O128)</f>
        <v>0</v>
      </c>
      <c r="I128" s="283">
        <f>SUMIFS(GrandTotal!K:K,GrandTotal!$AB:$AB,$O128)</f>
        <v>0</v>
      </c>
      <c r="J128" s="283">
        <f>SUMIFS(GrandTotal!L:L,GrandTotal!$AB:$AB,$O128)</f>
        <v>0</v>
      </c>
      <c r="K128" s="283">
        <f>SUMIFS(GrandTotal!M:M,GrandTotal!$AB:$AB,$O128)</f>
        <v>0</v>
      </c>
      <c r="L128" s="283">
        <f t="shared" si="25"/>
        <v>0</v>
      </c>
      <c r="O128" s="278">
        <f t="shared" si="13"/>
        <v>856</v>
      </c>
    </row>
    <row r="129" spans="1:15" ht="15" customHeight="1" outlineLevel="1">
      <c r="A129" s="203">
        <v>127</v>
      </c>
      <c r="B129" s="325"/>
      <c r="C129" s="210" t="s">
        <v>654</v>
      </c>
      <c r="D129" s="209">
        <v>857</v>
      </c>
      <c r="E129" s="283">
        <f>SUMIFS(GrandTotal!G:G,GrandTotal!$AB:$AB,$O129)</f>
        <v>0</v>
      </c>
      <c r="F129" s="283">
        <f>SUMIFS(GrandTotal!H:H,GrandTotal!$AB:$AB,$O129)</f>
        <v>0</v>
      </c>
      <c r="G129" s="283">
        <f>SUMIFS(GrandTotal!I:I,GrandTotal!$AB:$AB,$O129)</f>
        <v>0</v>
      </c>
      <c r="H129" s="283">
        <f>SUMIFS(GrandTotal!J:J,GrandTotal!$AB:$AB,$O129)</f>
        <v>0</v>
      </c>
      <c r="I129" s="283">
        <f>SUMIFS(GrandTotal!K:K,GrandTotal!$AB:$AB,$O129)</f>
        <v>0</v>
      </c>
      <c r="J129" s="283">
        <f>SUMIFS(GrandTotal!L:L,GrandTotal!$AB:$AB,$O129)</f>
        <v>0</v>
      </c>
      <c r="K129" s="283">
        <f>SUMIFS(GrandTotal!M:M,GrandTotal!$AB:$AB,$O129)</f>
        <v>0</v>
      </c>
      <c r="L129" s="283">
        <f t="shared" si="25"/>
        <v>0</v>
      </c>
      <c r="O129" s="278">
        <f t="shared" si="13"/>
        <v>857</v>
      </c>
    </row>
    <row r="130" spans="1:15" ht="15" customHeight="1" outlineLevel="1">
      <c r="A130" s="203">
        <v>128</v>
      </c>
      <c r="B130" s="325"/>
      <c r="C130" s="210" t="s">
        <v>653</v>
      </c>
      <c r="D130" s="209">
        <v>858</v>
      </c>
      <c r="E130" s="283">
        <f>SUMIFS(GrandTotal!G:G,GrandTotal!$AB:$AB,$O130)</f>
        <v>0</v>
      </c>
      <c r="F130" s="283">
        <f>SUMIFS(GrandTotal!H:H,GrandTotal!$AB:$AB,$O130)</f>
        <v>0</v>
      </c>
      <c r="G130" s="283">
        <f>SUMIFS(GrandTotal!I:I,GrandTotal!$AB:$AB,$O130)</f>
        <v>0</v>
      </c>
      <c r="H130" s="283">
        <f>SUMIFS(GrandTotal!J:J,GrandTotal!$AB:$AB,$O130)</f>
        <v>0</v>
      </c>
      <c r="I130" s="283">
        <f>SUMIFS(GrandTotal!K:K,GrandTotal!$AB:$AB,$O130)</f>
        <v>0</v>
      </c>
      <c r="J130" s="283">
        <f>SUMIFS(GrandTotal!L:L,GrandTotal!$AB:$AB,$O130)</f>
        <v>0</v>
      </c>
      <c r="K130" s="283">
        <f>SUMIFS(GrandTotal!M:M,GrandTotal!$AB:$AB,$O130)</f>
        <v>0</v>
      </c>
      <c r="L130" s="283">
        <f t="shared" si="25"/>
        <v>0</v>
      </c>
      <c r="O130" s="278">
        <f t="shared" si="13"/>
        <v>858</v>
      </c>
    </row>
    <row r="131" spans="1:15" ht="15" customHeight="1" outlineLevel="1">
      <c r="A131" s="203">
        <v>129</v>
      </c>
      <c r="B131" s="325"/>
      <c r="C131" s="210" t="s">
        <v>291</v>
      </c>
      <c r="D131" s="209">
        <v>859</v>
      </c>
      <c r="E131" s="283">
        <f>SUMIFS(GrandTotal!G:G,GrandTotal!$AB:$AB,$O131)</f>
        <v>0</v>
      </c>
      <c r="F131" s="283">
        <f>SUMIFS(GrandTotal!H:H,GrandTotal!$AB:$AB,$O131)</f>
        <v>0</v>
      </c>
      <c r="G131" s="283">
        <f>SUMIFS(GrandTotal!I:I,GrandTotal!$AB:$AB,$O131)</f>
        <v>0</v>
      </c>
      <c r="H131" s="283">
        <f>SUMIFS(GrandTotal!J:J,GrandTotal!$AB:$AB,$O131)</f>
        <v>0</v>
      </c>
      <c r="I131" s="283">
        <f>SUMIFS(GrandTotal!K:K,GrandTotal!$AB:$AB,$O131)</f>
        <v>0</v>
      </c>
      <c r="J131" s="283">
        <f>SUMIFS(GrandTotal!L:L,GrandTotal!$AB:$AB,$O131)</f>
        <v>0</v>
      </c>
      <c r="K131" s="283">
        <f>SUMIFS(GrandTotal!M:M,GrandTotal!$AB:$AB,$O131)</f>
        <v>0</v>
      </c>
      <c r="L131" s="283">
        <f t="shared" si="25"/>
        <v>0</v>
      </c>
      <c r="O131" s="278">
        <f t="shared" si="13"/>
        <v>859</v>
      </c>
    </row>
    <row r="132" spans="1:15" ht="15" customHeight="1" outlineLevel="1">
      <c r="A132" s="203">
        <v>130</v>
      </c>
      <c r="B132" s="325"/>
      <c r="C132" s="210" t="s">
        <v>293</v>
      </c>
      <c r="D132" s="209">
        <v>860</v>
      </c>
      <c r="E132" s="283">
        <f>SUMIFS(GrandTotal!G:G,GrandTotal!$AB:$AB,$O132)</f>
        <v>0</v>
      </c>
      <c r="F132" s="283">
        <f>SUMIFS(GrandTotal!H:H,GrandTotal!$AB:$AB,$O132)</f>
        <v>0</v>
      </c>
      <c r="G132" s="283">
        <f>SUMIFS(GrandTotal!I:I,GrandTotal!$AB:$AB,$O132)</f>
        <v>0</v>
      </c>
      <c r="H132" s="283">
        <f>SUMIFS(GrandTotal!J:J,GrandTotal!$AB:$AB,$O132)</f>
        <v>0</v>
      </c>
      <c r="I132" s="283">
        <f>SUMIFS(GrandTotal!K:K,GrandTotal!$AB:$AB,$O132)</f>
        <v>0</v>
      </c>
      <c r="J132" s="283">
        <f>SUMIFS(GrandTotal!L:L,GrandTotal!$AB:$AB,$O132)</f>
        <v>0</v>
      </c>
      <c r="K132" s="283">
        <f>SUMIFS(GrandTotal!M:M,GrandTotal!$AB:$AB,$O132)</f>
        <v>0</v>
      </c>
      <c r="L132" s="283">
        <f t="shared" si="25"/>
        <v>0</v>
      </c>
      <c r="O132" s="278">
        <f t="shared" si="13"/>
        <v>860</v>
      </c>
    </row>
    <row r="133" spans="1:15" ht="15" customHeight="1">
      <c r="A133" s="203">
        <v>131</v>
      </c>
      <c r="B133" s="325"/>
      <c r="C133" s="341" t="s">
        <v>652</v>
      </c>
      <c r="D133" s="330"/>
      <c r="E133" s="287">
        <f>SUM(E122:E132)</f>
        <v>0</v>
      </c>
      <c r="F133" s="288">
        <f t="shared" ref="F133:L133" si="26">SUM(F122:F132)</f>
        <v>0</v>
      </c>
      <c r="G133" s="288">
        <f t="shared" si="26"/>
        <v>0</v>
      </c>
      <c r="H133" s="288">
        <f t="shared" si="26"/>
        <v>0</v>
      </c>
      <c r="I133" s="288">
        <f t="shared" si="26"/>
        <v>0</v>
      </c>
      <c r="J133" s="288">
        <f t="shared" si="26"/>
        <v>0</v>
      </c>
      <c r="K133" s="288">
        <f t="shared" si="26"/>
        <v>0</v>
      </c>
      <c r="L133" s="288">
        <f t="shared" si="26"/>
        <v>0</v>
      </c>
      <c r="O133" s="278">
        <f t="shared" ref="O133:O194" si="27">D133</f>
        <v>0</v>
      </c>
    </row>
    <row r="134" spans="1:15" ht="15" customHeight="1" outlineLevel="1">
      <c r="A134" s="203">
        <v>132</v>
      </c>
      <c r="B134" s="325"/>
      <c r="C134" s="212" t="s">
        <v>295</v>
      </c>
      <c r="D134" s="211">
        <v>861</v>
      </c>
      <c r="E134" s="283">
        <f>SUMIFS(GrandTotal!G:G,GrandTotal!$AB:$AB,$O134)</f>
        <v>0</v>
      </c>
      <c r="F134" s="283">
        <f>SUMIFS(GrandTotal!H:H,GrandTotal!$AB:$AB,$O134)</f>
        <v>0</v>
      </c>
      <c r="G134" s="283">
        <f>SUMIFS(GrandTotal!I:I,GrandTotal!$AB:$AB,$O134)</f>
        <v>0</v>
      </c>
      <c r="H134" s="283">
        <f>SUMIFS(GrandTotal!J:J,GrandTotal!$AB:$AB,$O134)</f>
        <v>0</v>
      </c>
      <c r="I134" s="283">
        <f>SUMIFS(GrandTotal!K:K,GrandTotal!$AB:$AB,$O134)</f>
        <v>0</v>
      </c>
      <c r="J134" s="283">
        <f>SUMIFS(GrandTotal!L:L,GrandTotal!$AB:$AB,$O134)</f>
        <v>0</v>
      </c>
      <c r="K134" s="283">
        <f>SUMIFS(GrandTotal!M:M,GrandTotal!$AB:$AB,$O134)</f>
        <v>0</v>
      </c>
      <c r="L134" s="283">
        <f t="shared" ref="L134:L141" si="28">SUM(E134:K134)</f>
        <v>0</v>
      </c>
      <c r="O134" s="278">
        <f t="shared" si="27"/>
        <v>861</v>
      </c>
    </row>
    <row r="135" spans="1:15" ht="15" customHeight="1" outlineLevel="1">
      <c r="A135" s="203">
        <v>133</v>
      </c>
      <c r="B135" s="325"/>
      <c r="C135" s="210" t="s">
        <v>642</v>
      </c>
      <c r="D135" s="209">
        <v>862</v>
      </c>
      <c r="E135" s="283">
        <f>SUMIFS(GrandTotal!G:G,GrandTotal!$AB:$AB,$O135)</f>
        <v>0</v>
      </c>
      <c r="F135" s="283">
        <f>SUMIFS(GrandTotal!H:H,GrandTotal!$AB:$AB,$O135)</f>
        <v>0</v>
      </c>
      <c r="G135" s="283">
        <f>SUMIFS(GrandTotal!I:I,GrandTotal!$AB:$AB,$O135)</f>
        <v>0</v>
      </c>
      <c r="H135" s="283">
        <f>SUMIFS(GrandTotal!J:J,GrandTotal!$AB:$AB,$O135)</f>
        <v>0</v>
      </c>
      <c r="I135" s="283">
        <f>SUMIFS(GrandTotal!K:K,GrandTotal!$AB:$AB,$O135)</f>
        <v>0</v>
      </c>
      <c r="J135" s="283">
        <f>SUMIFS(GrandTotal!L:L,GrandTotal!$AB:$AB,$O135)</f>
        <v>0</v>
      </c>
      <c r="K135" s="283">
        <f>SUMIFS(GrandTotal!M:M,GrandTotal!$AB:$AB,$O135)</f>
        <v>0</v>
      </c>
      <c r="L135" s="283">
        <f t="shared" si="28"/>
        <v>0</v>
      </c>
      <c r="O135" s="278">
        <f t="shared" si="27"/>
        <v>862</v>
      </c>
    </row>
    <row r="136" spans="1:15" ht="15" customHeight="1" outlineLevel="1">
      <c r="A136" s="203">
        <v>134</v>
      </c>
      <c r="B136" s="325"/>
      <c r="C136" s="210" t="s">
        <v>298</v>
      </c>
      <c r="D136" s="209">
        <v>863</v>
      </c>
      <c r="E136" s="283">
        <f>SUMIFS(GrandTotal!G:G,GrandTotal!$AB:$AB,$O136)</f>
        <v>0</v>
      </c>
      <c r="F136" s="283">
        <f>SUMIFS(GrandTotal!H:H,GrandTotal!$AB:$AB,$O136)</f>
        <v>0</v>
      </c>
      <c r="G136" s="283">
        <f>SUMIFS(GrandTotal!I:I,GrandTotal!$AB:$AB,$O136)</f>
        <v>0</v>
      </c>
      <c r="H136" s="283">
        <f>SUMIFS(GrandTotal!J:J,GrandTotal!$AB:$AB,$O136)</f>
        <v>0</v>
      </c>
      <c r="I136" s="283">
        <f>SUMIFS(GrandTotal!K:K,GrandTotal!$AB:$AB,$O136)</f>
        <v>0</v>
      </c>
      <c r="J136" s="283">
        <f>SUMIFS(GrandTotal!L:L,GrandTotal!$AB:$AB,$O136)</f>
        <v>0</v>
      </c>
      <c r="K136" s="283">
        <f>SUMIFS(GrandTotal!M:M,GrandTotal!$AB:$AB,$O136)</f>
        <v>0</v>
      </c>
      <c r="L136" s="283">
        <f t="shared" si="28"/>
        <v>0</v>
      </c>
      <c r="O136" s="278">
        <f t="shared" si="27"/>
        <v>863</v>
      </c>
    </row>
    <row r="137" spans="1:15" ht="15" customHeight="1" outlineLevel="1">
      <c r="A137" s="203">
        <v>135</v>
      </c>
      <c r="B137" s="325"/>
      <c r="C137" s="210" t="s">
        <v>641</v>
      </c>
      <c r="D137" s="209">
        <v>864</v>
      </c>
      <c r="E137" s="283">
        <f>SUMIFS(GrandTotal!G:G,GrandTotal!$AB:$AB,$O137)</f>
        <v>0</v>
      </c>
      <c r="F137" s="283">
        <f>SUMIFS(GrandTotal!H:H,GrandTotal!$AB:$AB,$O137)</f>
        <v>0</v>
      </c>
      <c r="G137" s="283">
        <f>SUMIFS(GrandTotal!I:I,GrandTotal!$AB:$AB,$O137)</f>
        <v>0</v>
      </c>
      <c r="H137" s="283">
        <f>SUMIFS(GrandTotal!J:J,GrandTotal!$AB:$AB,$O137)</f>
        <v>0</v>
      </c>
      <c r="I137" s="283">
        <f>SUMIFS(GrandTotal!K:K,GrandTotal!$AB:$AB,$O137)</f>
        <v>0</v>
      </c>
      <c r="J137" s="283">
        <f>SUMIFS(GrandTotal!L:L,GrandTotal!$AB:$AB,$O137)</f>
        <v>0</v>
      </c>
      <c r="K137" s="283">
        <f>SUMIFS(GrandTotal!M:M,GrandTotal!$AB:$AB,$O137)</f>
        <v>0</v>
      </c>
      <c r="L137" s="283">
        <f t="shared" si="28"/>
        <v>0</v>
      </c>
      <c r="O137" s="278">
        <f t="shared" si="27"/>
        <v>864</v>
      </c>
    </row>
    <row r="138" spans="1:15" ht="15" customHeight="1" outlineLevel="1">
      <c r="A138" s="203">
        <v>136</v>
      </c>
      <c r="B138" s="325"/>
      <c r="C138" s="210" t="s">
        <v>651</v>
      </c>
      <c r="D138" s="209">
        <v>865</v>
      </c>
      <c r="E138" s="283">
        <f>SUMIFS(GrandTotal!G:G,GrandTotal!$AB:$AB,$O138)</f>
        <v>0</v>
      </c>
      <c r="F138" s="283">
        <f>SUMIFS(GrandTotal!H:H,GrandTotal!$AB:$AB,$O138)</f>
        <v>0</v>
      </c>
      <c r="G138" s="283">
        <f>SUMIFS(GrandTotal!I:I,GrandTotal!$AB:$AB,$O138)</f>
        <v>0</v>
      </c>
      <c r="H138" s="283">
        <f>SUMIFS(GrandTotal!J:J,GrandTotal!$AB:$AB,$O138)</f>
        <v>0</v>
      </c>
      <c r="I138" s="283">
        <f>SUMIFS(GrandTotal!K:K,GrandTotal!$AB:$AB,$O138)</f>
        <v>0</v>
      </c>
      <c r="J138" s="283">
        <f>SUMIFS(GrandTotal!L:L,GrandTotal!$AB:$AB,$O138)</f>
        <v>0</v>
      </c>
      <c r="K138" s="283">
        <f>SUMIFS(GrandTotal!M:M,GrandTotal!$AB:$AB,$O138)</f>
        <v>0</v>
      </c>
      <c r="L138" s="283">
        <f t="shared" si="28"/>
        <v>0</v>
      </c>
      <c r="O138" s="278">
        <f t="shared" si="27"/>
        <v>865</v>
      </c>
    </row>
    <row r="139" spans="1:15" ht="15" customHeight="1" outlineLevel="1">
      <c r="A139" s="203">
        <v>137</v>
      </c>
      <c r="B139" s="325"/>
      <c r="C139" s="210" t="s">
        <v>650</v>
      </c>
      <c r="D139" s="209">
        <v>866</v>
      </c>
      <c r="E139" s="283">
        <f>SUMIFS(GrandTotal!G:G,GrandTotal!$AB:$AB,$O139)</f>
        <v>0</v>
      </c>
      <c r="F139" s="283">
        <f>SUMIFS(GrandTotal!H:H,GrandTotal!$AB:$AB,$O139)</f>
        <v>0</v>
      </c>
      <c r="G139" s="283">
        <f>SUMIFS(GrandTotal!I:I,GrandTotal!$AB:$AB,$O139)</f>
        <v>0</v>
      </c>
      <c r="H139" s="283">
        <f>SUMIFS(GrandTotal!J:J,GrandTotal!$AB:$AB,$O139)</f>
        <v>0</v>
      </c>
      <c r="I139" s="283">
        <f>SUMIFS(GrandTotal!K:K,GrandTotal!$AB:$AB,$O139)</f>
        <v>0</v>
      </c>
      <c r="J139" s="283">
        <f>SUMIFS(GrandTotal!L:L,GrandTotal!$AB:$AB,$O139)</f>
        <v>0</v>
      </c>
      <c r="K139" s="283">
        <f>SUMIFS(GrandTotal!M:M,GrandTotal!$AB:$AB,$O139)</f>
        <v>0</v>
      </c>
      <c r="L139" s="283">
        <f t="shared" si="28"/>
        <v>0</v>
      </c>
      <c r="O139" s="278">
        <f t="shared" si="27"/>
        <v>866</v>
      </c>
    </row>
    <row r="140" spans="1:15" ht="15" customHeight="1" outlineLevel="1">
      <c r="A140" s="203">
        <v>138</v>
      </c>
      <c r="B140" s="325"/>
      <c r="C140" s="210" t="s">
        <v>637</v>
      </c>
      <c r="D140" s="209">
        <v>867</v>
      </c>
      <c r="E140" s="283">
        <f>SUMIFS(GrandTotal!G:G,GrandTotal!$AB:$AB,$O140)</f>
        <v>0</v>
      </c>
      <c r="F140" s="283">
        <f>SUMIFS(GrandTotal!H:H,GrandTotal!$AB:$AB,$O140)</f>
        <v>0</v>
      </c>
      <c r="G140" s="283">
        <f>SUMIFS(GrandTotal!I:I,GrandTotal!$AB:$AB,$O140)</f>
        <v>0</v>
      </c>
      <c r="H140" s="283">
        <f>SUMIFS(GrandTotal!J:J,GrandTotal!$AB:$AB,$O140)</f>
        <v>0</v>
      </c>
      <c r="I140" s="283">
        <f>SUMIFS(GrandTotal!K:K,GrandTotal!$AB:$AB,$O140)</f>
        <v>0</v>
      </c>
      <c r="J140" s="283">
        <f>SUMIFS(GrandTotal!L:L,GrandTotal!$AB:$AB,$O140)</f>
        <v>0</v>
      </c>
      <c r="K140" s="283">
        <f>SUMIFS(GrandTotal!M:M,GrandTotal!$AB:$AB,$O140)</f>
        <v>0</v>
      </c>
      <c r="L140" s="283">
        <f t="shared" si="28"/>
        <v>0</v>
      </c>
      <c r="O140" s="278">
        <f t="shared" si="27"/>
        <v>867</v>
      </c>
    </row>
    <row r="141" spans="1:15" ht="15" customHeight="1" outlineLevel="1">
      <c r="A141" s="203">
        <v>139</v>
      </c>
      <c r="B141" s="325"/>
      <c r="C141" s="210" t="s">
        <v>280</v>
      </c>
      <c r="D141" s="209">
        <v>870</v>
      </c>
      <c r="E141" s="283">
        <f ca="1">SUMIFS(GrandTotal!G:G,GrandTotal!$AB:$AB,$O141)</f>
        <v>1221841.0255465242</v>
      </c>
      <c r="F141" s="283">
        <f ca="1">SUMIFS(GrandTotal!H:H,GrandTotal!$AB:$AB,$O141)</f>
        <v>574267.46235240193</v>
      </c>
      <c r="G141" s="283">
        <f ca="1">SUMIFS(GrandTotal!I:I,GrandTotal!$AB:$AB,$O141)</f>
        <v>63682.853065769181</v>
      </c>
      <c r="H141" s="283">
        <f ca="1">SUMIFS(GrandTotal!J:J,GrandTotal!$AB:$AB,$O141)</f>
        <v>63705.638551593933</v>
      </c>
      <c r="I141" s="283">
        <f ca="1">SUMIFS(GrandTotal!K:K,GrandTotal!$AB:$AB,$O141)</f>
        <v>4035.2944643792516</v>
      </c>
      <c r="J141" s="283">
        <f ca="1">SUMIFS(GrandTotal!L:L,GrandTotal!$AB:$AB,$O141)</f>
        <v>740541.37705749273</v>
      </c>
      <c r="K141" s="283">
        <f ca="1">SUMIFS(GrandTotal!M:M,GrandTotal!$AB:$AB,$O141)</f>
        <v>107397.94644501472</v>
      </c>
      <c r="L141" s="283">
        <f t="shared" ca="1" si="28"/>
        <v>2775471.5974831763</v>
      </c>
      <c r="O141" s="278">
        <f t="shared" si="27"/>
        <v>870</v>
      </c>
    </row>
    <row r="142" spans="1:15" ht="15" customHeight="1">
      <c r="A142" s="203">
        <v>140</v>
      </c>
      <c r="B142" s="326"/>
      <c r="C142" s="341" t="s">
        <v>649</v>
      </c>
      <c r="D142" s="330"/>
      <c r="E142" s="287">
        <f ca="1">SUM(E134:E141)</f>
        <v>1221841.0255465242</v>
      </c>
      <c r="F142" s="288">
        <f t="shared" ref="F142:L142" ca="1" si="29">SUM(F134:F141)</f>
        <v>574267.46235240193</v>
      </c>
      <c r="G142" s="288">
        <f t="shared" ca="1" si="29"/>
        <v>63682.853065769181</v>
      </c>
      <c r="H142" s="288">
        <f t="shared" ca="1" si="29"/>
        <v>63705.638551593933</v>
      </c>
      <c r="I142" s="288">
        <f t="shared" ca="1" si="29"/>
        <v>4035.2944643792516</v>
      </c>
      <c r="J142" s="288">
        <f t="shared" ca="1" si="29"/>
        <v>740541.37705749273</v>
      </c>
      <c r="K142" s="288">
        <f t="shared" ca="1" si="29"/>
        <v>107397.94644501472</v>
      </c>
      <c r="L142" s="288">
        <f t="shared" ca="1" si="29"/>
        <v>2775471.5974831763</v>
      </c>
      <c r="O142" s="278">
        <f t="shared" si="27"/>
        <v>0</v>
      </c>
    </row>
    <row r="143" spans="1:15" ht="15" customHeight="1">
      <c r="A143" s="203">
        <v>141</v>
      </c>
      <c r="B143" s="338" t="s">
        <v>648</v>
      </c>
      <c r="C143" s="338"/>
      <c r="D143" s="338"/>
      <c r="E143" s="287">
        <f ca="1">SUM(E142,E133)</f>
        <v>1221841.0255465242</v>
      </c>
      <c r="F143" s="288">
        <f t="shared" ref="F143:L143" ca="1" si="30">SUM(F142,F133)</f>
        <v>574267.46235240193</v>
      </c>
      <c r="G143" s="288">
        <f t="shared" ca="1" si="30"/>
        <v>63682.853065769181</v>
      </c>
      <c r="H143" s="288">
        <f t="shared" ca="1" si="30"/>
        <v>63705.638551593933</v>
      </c>
      <c r="I143" s="288">
        <f t="shared" ca="1" si="30"/>
        <v>4035.2944643792516</v>
      </c>
      <c r="J143" s="288">
        <f t="shared" ca="1" si="30"/>
        <v>740541.37705749273</v>
      </c>
      <c r="K143" s="288">
        <f t="shared" ca="1" si="30"/>
        <v>107397.94644501472</v>
      </c>
      <c r="L143" s="288">
        <f t="shared" ca="1" si="30"/>
        <v>2775471.5974831763</v>
      </c>
      <c r="O143" s="278">
        <f t="shared" si="27"/>
        <v>0</v>
      </c>
    </row>
    <row r="144" spans="1:15" ht="15" customHeight="1" outlineLevel="1">
      <c r="A144" s="203">
        <v>142</v>
      </c>
      <c r="B144" s="339" t="s">
        <v>647</v>
      </c>
      <c r="C144" s="199" t="s">
        <v>282</v>
      </c>
      <c r="D144" s="242">
        <v>871</v>
      </c>
      <c r="E144" s="283">
        <f ca="1">SUMIFS(GrandTotal!G:G,GrandTotal!$AB:$AB,$O144)</f>
        <v>74987.49390832994</v>
      </c>
      <c r="F144" s="283">
        <f ca="1">SUMIFS(GrandTotal!H:H,GrandTotal!$AB:$AB,$O144)</f>
        <v>53060.988855856755</v>
      </c>
      <c r="G144" s="283">
        <f ca="1">SUMIFS(GrandTotal!I:I,GrandTotal!$AB:$AB,$O144)</f>
        <v>7027.0548627298604</v>
      </c>
      <c r="H144" s="283">
        <f ca="1">SUMIFS(GrandTotal!J:J,GrandTotal!$AB:$AB,$O144)</f>
        <v>9632.8912435214279</v>
      </c>
      <c r="I144" s="283">
        <f ca="1">SUMIFS(GrandTotal!K:K,GrandTotal!$AB:$AB,$O144)</f>
        <v>1210.7570224798453</v>
      </c>
      <c r="J144" s="283">
        <f ca="1">SUMIFS(GrandTotal!L:L,GrandTotal!$AB:$AB,$O144)</f>
        <v>63305.85387769853</v>
      </c>
      <c r="K144" s="283">
        <f ca="1">SUMIFS(GrandTotal!M:M,GrandTotal!$AB:$AB,$O144)</f>
        <v>13517.752090802795</v>
      </c>
      <c r="L144" s="283">
        <f t="shared" ref="L144:L154" ca="1" si="31">SUM(E144:K144)</f>
        <v>222742.79186141913</v>
      </c>
      <c r="O144" s="278">
        <f t="shared" si="27"/>
        <v>871</v>
      </c>
    </row>
    <row r="145" spans="1:15" ht="15" customHeight="1" outlineLevel="1">
      <c r="A145" s="203">
        <v>143</v>
      </c>
      <c r="B145" s="325"/>
      <c r="C145" s="199" t="s">
        <v>646</v>
      </c>
      <c r="D145" s="242">
        <v>872</v>
      </c>
      <c r="E145" s="283">
        <f ca="1">SUMIFS(GrandTotal!G:G,GrandTotal!$AB:$AB,$O145)</f>
        <v>13915.4322207322</v>
      </c>
      <c r="F145" s="283">
        <f ca="1">SUMIFS(GrandTotal!H:H,GrandTotal!$AB:$AB,$O145)</f>
        <v>9546.5911534951683</v>
      </c>
      <c r="G145" s="283">
        <f ca="1">SUMIFS(GrandTotal!I:I,GrandTotal!$AB:$AB,$O145)</f>
        <v>1037.37242960821</v>
      </c>
      <c r="H145" s="283">
        <f ca="1">SUMIFS(GrandTotal!J:J,GrandTotal!$AB:$AB,$O145)</f>
        <v>1304.1300867019713</v>
      </c>
      <c r="I145" s="283">
        <f ca="1">SUMIFS(GrandTotal!K:K,GrandTotal!$AB:$AB,$O145)</f>
        <v>128.86123168310294</v>
      </c>
      <c r="J145" s="283">
        <f ca="1">SUMIFS(GrandTotal!L:L,GrandTotal!$AB:$AB,$O145)</f>
        <v>39847.619360318626</v>
      </c>
      <c r="K145" s="283">
        <f ca="1">SUMIFS(GrandTotal!M:M,GrandTotal!$AB:$AB,$O145)</f>
        <v>9357.2565995449713</v>
      </c>
      <c r="L145" s="283">
        <f t="shared" ca="1" si="31"/>
        <v>75137.263082084246</v>
      </c>
      <c r="O145" s="278">
        <f t="shared" si="27"/>
        <v>872</v>
      </c>
    </row>
    <row r="146" spans="1:15" ht="15" customHeight="1" outlineLevel="1">
      <c r="A146" s="203">
        <v>144</v>
      </c>
      <c r="B146" s="325"/>
      <c r="C146" s="199" t="s">
        <v>645</v>
      </c>
      <c r="D146" s="242">
        <v>873</v>
      </c>
      <c r="E146" s="283">
        <f>SUMIFS(GrandTotal!G:G,GrandTotal!$AB:$AB,$O146)</f>
        <v>0</v>
      </c>
      <c r="F146" s="283">
        <f>SUMIFS(GrandTotal!H:H,GrandTotal!$AB:$AB,$O146)</f>
        <v>0</v>
      </c>
      <c r="G146" s="283">
        <f>SUMIFS(GrandTotal!I:I,GrandTotal!$AB:$AB,$O146)</f>
        <v>0</v>
      </c>
      <c r="H146" s="283">
        <f>SUMIFS(GrandTotal!J:J,GrandTotal!$AB:$AB,$O146)</f>
        <v>0</v>
      </c>
      <c r="I146" s="283">
        <f>SUMIFS(GrandTotal!K:K,GrandTotal!$AB:$AB,$O146)</f>
        <v>0</v>
      </c>
      <c r="J146" s="283">
        <f>SUMIFS(GrandTotal!L:L,GrandTotal!$AB:$AB,$O146)</f>
        <v>0</v>
      </c>
      <c r="K146" s="283">
        <f>SUMIFS(GrandTotal!M:M,GrandTotal!$AB:$AB,$O146)</f>
        <v>0</v>
      </c>
      <c r="L146" s="283">
        <f t="shared" si="31"/>
        <v>0</v>
      </c>
      <c r="O146" s="278">
        <f t="shared" si="27"/>
        <v>873</v>
      </c>
    </row>
    <row r="147" spans="1:15" ht="15" customHeight="1" outlineLevel="1">
      <c r="A147" s="203">
        <v>145</v>
      </c>
      <c r="B147" s="325"/>
      <c r="C147" s="199" t="s">
        <v>283</v>
      </c>
      <c r="D147" s="242">
        <v>874</v>
      </c>
      <c r="E147" s="283">
        <f ca="1">SUMIFS(GrandTotal!G:G,GrandTotal!$AB:$AB,$O147)</f>
        <v>1654674.0001995945</v>
      </c>
      <c r="F147" s="283">
        <f ca="1">SUMIFS(GrandTotal!H:H,GrandTotal!$AB:$AB,$O147)</f>
        <v>665271.4418308133</v>
      </c>
      <c r="G147" s="283">
        <f ca="1">SUMIFS(GrandTotal!I:I,GrandTotal!$AB:$AB,$O147)</f>
        <v>65011.252450675223</v>
      </c>
      <c r="H147" s="283">
        <f ca="1">SUMIFS(GrandTotal!J:J,GrandTotal!$AB:$AB,$O147)</f>
        <v>79677.395292500296</v>
      </c>
      <c r="I147" s="283">
        <f ca="1">SUMIFS(GrandTotal!K:K,GrandTotal!$AB:$AB,$O147)</f>
        <v>4360.4938849267555</v>
      </c>
      <c r="J147" s="283">
        <f ca="1">SUMIFS(GrandTotal!L:L,GrandTotal!$AB:$AB,$O147)</f>
        <v>860788.52449047321</v>
      </c>
      <c r="K147" s="283">
        <f ca="1">SUMIFS(GrandTotal!M:M,GrandTotal!$AB:$AB,$O147)</f>
        <v>55736.108433922906</v>
      </c>
      <c r="L147" s="283">
        <f t="shared" ca="1" si="31"/>
        <v>3385519.2165829064</v>
      </c>
      <c r="O147" s="278">
        <f t="shared" si="27"/>
        <v>874</v>
      </c>
    </row>
    <row r="148" spans="1:15" ht="15" customHeight="1" outlineLevel="1">
      <c r="A148" s="203">
        <v>146</v>
      </c>
      <c r="B148" s="325"/>
      <c r="C148" s="199" t="s">
        <v>285</v>
      </c>
      <c r="D148" s="242">
        <v>875</v>
      </c>
      <c r="E148" s="283">
        <f ca="1">SUMIFS(GrandTotal!G:G,GrandTotal!$AB:$AB,$O148)</f>
        <v>113397.14466844779</v>
      </c>
      <c r="F148" s="283">
        <f ca="1">SUMIFS(GrandTotal!H:H,GrandTotal!$AB:$AB,$O148)</f>
        <v>77795.368548491533</v>
      </c>
      <c r="G148" s="283">
        <f ca="1">SUMIFS(GrandTotal!I:I,GrandTotal!$AB:$AB,$O148)</f>
        <v>8453.5693616530461</v>
      </c>
      <c r="H148" s="283">
        <f ca="1">SUMIFS(GrandTotal!J:J,GrandTotal!$AB:$AB,$O148)</f>
        <v>10627.383020693367</v>
      </c>
      <c r="I148" s="283">
        <f ca="1">SUMIFS(GrandTotal!K:K,GrandTotal!$AB:$AB,$O148)</f>
        <v>1050.0928393408044</v>
      </c>
      <c r="J148" s="283">
        <f ca="1">SUMIFS(GrandTotal!L:L,GrandTotal!$AB:$AB,$O148)</f>
        <v>324719.07344445621</v>
      </c>
      <c r="K148" s="283">
        <f ca="1">SUMIFS(GrandTotal!M:M,GrandTotal!$AB:$AB,$O148)</f>
        <v>76252.477356578776</v>
      </c>
      <c r="L148" s="283">
        <f t="shared" ca="1" si="31"/>
        <v>612295.10923966148</v>
      </c>
      <c r="O148" s="278">
        <f t="shared" si="27"/>
        <v>875</v>
      </c>
    </row>
    <row r="149" spans="1:15" ht="15" customHeight="1" outlineLevel="1">
      <c r="A149" s="203">
        <v>147</v>
      </c>
      <c r="B149" s="325"/>
      <c r="C149" s="199" t="s">
        <v>286</v>
      </c>
      <c r="D149" s="242">
        <v>876</v>
      </c>
      <c r="E149" s="283">
        <f ca="1">SUMIFS(GrandTotal!G:G,GrandTotal!$AB:$AB,$O149)</f>
        <v>0</v>
      </c>
      <c r="F149" s="283">
        <f ca="1">SUMIFS(GrandTotal!H:H,GrandTotal!$AB:$AB,$O149)</f>
        <v>241013.44261004741</v>
      </c>
      <c r="G149" s="283">
        <f ca="1">SUMIFS(GrandTotal!I:I,GrandTotal!$AB:$AB,$O149)</f>
        <v>46838.691083340222</v>
      </c>
      <c r="H149" s="283">
        <f ca="1">SUMIFS(GrandTotal!J:J,GrandTotal!$AB:$AB,$O149)</f>
        <v>14186.232086599106</v>
      </c>
      <c r="I149" s="283">
        <f ca="1">SUMIFS(GrandTotal!K:K,GrandTotal!$AB:$AB,$O149)</f>
        <v>927.69959070619768</v>
      </c>
      <c r="J149" s="283">
        <f ca="1">SUMIFS(GrandTotal!L:L,GrandTotal!$AB:$AB,$O149)</f>
        <v>180929.07621123508</v>
      </c>
      <c r="K149" s="283">
        <f ca="1">SUMIFS(GrandTotal!M:M,GrandTotal!$AB:$AB,$O149)</f>
        <v>141956.9060522271</v>
      </c>
      <c r="L149" s="283">
        <f t="shared" ca="1" si="31"/>
        <v>625852.04763415514</v>
      </c>
      <c r="O149" s="278">
        <f t="shared" si="27"/>
        <v>876</v>
      </c>
    </row>
    <row r="150" spans="1:15" ht="15" customHeight="1" outlineLevel="1">
      <c r="A150" s="203">
        <v>148</v>
      </c>
      <c r="B150" s="325"/>
      <c r="C150" s="199" t="s">
        <v>644</v>
      </c>
      <c r="D150" s="242">
        <v>877</v>
      </c>
      <c r="E150" s="283">
        <f ca="1">SUMIFS(GrandTotal!G:G,GrandTotal!$AB:$AB,$O150)</f>
        <v>29050.649608328255</v>
      </c>
      <c r="F150" s="283">
        <f ca="1">SUMIFS(GrandTotal!H:H,GrandTotal!$AB:$AB,$O150)</f>
        <v>20029.015490151483</v>
      </c>
      <c r="G150" s="283">
        <f ca="1">SUMIFS(GrandTotal!I:I,GrandTotal!$AB:$AB,$O150)</f>
        <v>2253.6932165926846</v>
      </c>
      <c r="H150" s="283">
        <f ca="1">SUMIFS(GrandTotal!J:J,GrandTotal!$AB:$AB,$O150)</f>
        <v>2882.1582808797916</v>
      </c>
      <c r="I150" s="283">
        <f ca="1">SUMIFS(GrandTotal!K:K,GrandTotal!$AB:$AB,$O150)</f>
        <v>157.86893322685864</v>
      </c>
      <c r="J150" s="283">
        <f ca="1">SUMIFS(GrandTotal!L:L,GrandTotal!$AB:$AB,$O150)</f>
        <v>31346.741632935296</v>
      </c>
      <c r="K150" s="283">
        <f ca="1">SUMIFS(GrandTotal!M:M,GrandTotal!$AB:$AB,$O150)</f>
        <v>2029.2771334181593</v>
      </c>
      <c r="L150" s="283">
        <f t="shared" ca="1" si="31"/>
        <v>87749.404295532528</v>
      </c>
      <c r="O150" s="278">
        <f t="shared" si="27"/>
        <v>877</v>
      </c>
    </row>
    <row r="151" spans="1:15" ht="15" customHeight="1" outlineLevel="1">
      <c r="A151" s="203">
        <v>149</v>
      </c>
      <c r="B151" s="325"/>
      <c r="C151" s="199" t="s">
        <v>288</v>
      </c>
      <c r="D151" s="242">
        <v>878</v>
      </c>
      <c r="E151" s="283">
        <f ca="1">SUMIFS(GrandTotal!G:G,GrandTotal!$AB:$AB,$O151)</f>
        <v>-122438.75213016965</v>
      </c>
      <c r="F151" s="283">
        <f ca="1">SUMIFS(GrandTotal!H:H,GrandTotal!$AB:$AB,$O151)</f>
        <v>-48045.577071708081</v>
      </c>
      <c r="G151" s="283">
        <f ca="1">SUMIFS(GrandTotal!I:I,GrandTotal!$AB:$AB,$O151)</f>
        <v>-5047.3449577709707</v>
      </c>
      <c r="H151" s="283">
        <f ca="1">SUMIFS(GrandTotal!J:J,GrandTotal!$AB:$AB,$O151)</f>
        <v>-3214.0079803194112</v>
      </c>
      <c r="I151" s="283">
        <f ca="1">SUMIFS(GrandTotal!K:K,GrandTotal!$AB:$AB,$O151)</f>
        <v>-327.45109221565792</v>
      </c>
      <c r="J151" s="283">
        <f ca="1">SUMIFS(GrandTotal!L:L,GrandTotal!$AB:$AB,$O151)</f>
        <v>-8661.5337623057057</v>
      </c>
      <c r="K151" s="283">
        <f ca="1">SUMIFS(GrandTotal!M:M,GrandTotal!$AB:$AB,$O151)</f>
        <v>-583.73678296288062</v>
      </c>
      <c r="L151" s="283">
        <f t="shared" ca="1" si="31"/>
        <v>-188318.40377745239</v>
      </c>
      <c r="O151" s="278">
        <f t="shared" si="27"/>
        <v>878</v>
      </c>
    </row>
    <row r="152" spans="1:15" ht="15" customHeight="1" outlineLevel="1">
      <c r="A152" s="203">
        <v>150</v>
      </c>
      <c r="B152" s="325"/>
      <c r="C152" s="199" t="s">
        <v>290</v>
      </c>
      <c r="D152" s="242">
        <v>879</v>
      </c>
      <c r="E152" s="283">
        <f ca="1">SUMIFS(GrandTotal!G:G,GrandTotal!$AB:$AB,$O152)</f>
        <v>279156.14086074353</v>
      </c>
      <c r="F152" s="283">
        <f ca="1">SUMIFS(GrandTotal!H:H,GrandTotal!$AB:$AB,$O152)</f>
        <v>98893.556420329944</v>
      </c>
      <c r="G152" s="283">
        <f ca="1">SUMIFS(GrandTotal!I:I,GrandTotal!$AB:$AB,$O152)</f>
        <v>10142.514977059192</v>
      </c>
      <c r="H152" s="283">
        <f ca="1">SUMIFS(GrandTotal!J:J,GrandTotal!$AB:$AB,$O152)</f>
        <v>6720.8622440504605</v>
      </c>
      <c r="I152" s="283">
        <f ca="1">SUMIFS(GrandTotal!K:K,GrandTotal!$AB:$AB,$O152)</f>
        <v>694.52758631626421</v>
      </c>
      <c r="J152" s="283">
        <f ca="1">SUMIFS(GrandTotal!L:L,GrandTotal!$AB:$AB,$O152)</f>
        <v>18149.085638858869</v>
      </c>
      <c r="K152" s="283">
        <f ca="1">SUMIFS(GrandTotal!M:M,GrandTotal!$AB:$AB,$O152)</f>
        <v>1128.5762392858837</v>
      </c>
      <c r="L152" s="283">
        <f t="shared" ca="1" si="31"/>
        <v>414885.26396664418</v>
      </c>
      <c r="O152" s="278">
        <f t="shared" si="27"/>
        <v>879</v>
      </c>
    </row>
    <row r="153" spans="1:15" ht="15" customHeight="1" outlineLevel="1">
      <c r="A153" s="203">
        <v>151</v>
      </c>
      <c r="B153" s="325"/>
      <c r="C153" s="199" t="s">
        <v>291</v>
      </c>
      <c r="D153" s="242">
        <v>880</v>
      </c>
      <c r="E153" s="283">
        <f ca="1">SUMIFS(GrandTotal!G:G,GrandTotal!$AB:$AB,$O153)</f>
        <v>2743911.6613321849</v>
      </c>
      <c r="F153" s="283">
        <f ca="1">SUMIFS(GrandTotal!H:H,GrandTotal!$AB:$AB,$O153)</f>
        <v>1138068.8543844903</v>
      </c>
      <c r="G153" s="283">
        <f ca="1">SUMIFS(GrandTotal!I:I,GrandTotal!$AB:$AB,$O153)</f>
        <v>114860.99017237853</v>
      </c>
      <c r="H153" s="283">
        <f ca="1">SUMIFS(GrandTotal!J:J,GrandTotal!$AB:$AB,$O153)</f>
        <v>128327.99389712639</v>
      </c>
      <c r="I153" s="283">
        <f ca="1">SUMIFS(GrandTotal!K:K,GrandTotal!$AB:$AB,$O153)</f>
        <v>7660.2662098546407</v>
      </c>
      <c r="J153" s="283">
        <f ca="1">SUMIFS(GrandTotal!L:L,GrandTotal!$AB:$AB,$O153)</f>
        <v>1400902.1617659284</v>
      </c>
      <c r="K153" s="283">
        <f ca="1">SUMIFS(GrandTotal!M:M,GrandTotal!$AB:$AB,$O153)</f>
        <v>125833.32200761665</v>
      </c>
      <c r="L153" s="283">
        <f t="shared" ca="1" si="31"/>
        <v>5659565.2497695806</v>
      </c>
      <c r="O153" s="278">
        <f t="shared" si="27"/>
        <v>880</v>
      </c>
    </row>
    <row r="154" spans="1:15" ht="15" customHeight="1" outlineLevel="1">
      <c r="A154" s="203">
        <v>152</v>
      </c>
      <c r="B154" s="325"/>
      <c r="C154" s="199" t="s">
        <v>293</v>
      </c>
      <c r="D154" s="242">
        <v>881</v>
      </c>
      <c r="E154" s="283">
        <f ca="1">SUMIFS(GrandTotal!G:G,GrandTotal!$AB:$AB,$O154)</f>
        <v>106767.4791883264</v>
      </c>
      <c r="F154" s="283">
        <f ca="1">SUMIFS(GrandTotal!H:H,GrandTotal!$AB:$AB,$O154)</f>
        <v>44283.037401570487</v>
      </c>
      <c r="G154" s="283">
        <f ca="1">SUMIFS(GrandTotal!I:I,GrandTotal!$AB:$AB,$O154)</f>
        <v>4469.3196762121815</v>
      </c>
      <c r="H154" s="283">
        <f ca="1">SUMIFS(GrandTotal!J:J,GrandTotal!$AB:$AB,$O154)</f>
        <v>4993.3300006601085</v>
      </c>
      <c r="I154" s="283">
        <f ca="1">SUMIFS(GrandTotal!K:K,GrandTotal!$AB:$AB,$O154)</f>
        <v>298.06619675963481</v>
      </c>
      <c r="J154" s="283">
        <f ca="1">SUMIFS(GrandTotal!L:L,GrandTotal!$AB:$AB,$O154)</f>
        <v>54510.061132437389</v>
      </c>
      <c r="K154" s="283">
        <f ca="1">SUMIFS(GrandTotal!M:M,GrandTotal!$AB:$AB,$O154)</f>
        <v>4896.2606114380014</v>
      </c>
      <c r="L154" s="283">
        <f t="shared" ca="1" si="31"/>
        <v>220217.55420740417</v>
      </c>
      <c r="O154" s="278">
        <f t="shared" si="27"/>
        <v>881</v>
      </c>
    </row>
    <row r="155" spans="1:15" ht="15" customHeight="1">
      <c r="A155" s="203">
        <v>153</v>
      </c>
      <c r="B155" s="325"/>
      <c r="C155" s="329" t="s">
        <v>643</v>
      </c>
      <c r="D155" s="330"/>
      <c r="E155" s="287">
        <f ca="1">SUM(E144:E154)</f>
        <v>4893421.2498565186</v>
      </c>
      <c r="F155" s="288">
        <f t="shared" ref="F155:L155" ca="1" si="32">SUM(F144:F154)</f>
        <v>2299916.7196235382</v>
      </c>
      <c r="G155" s="288">
        <f t="shared" ca="1" si="32"/>
        <v>255047.11327247819</v>
      </c>
      <c r="H155" s="288">
        <f t="shared" ca="1" si="32"/>
        <v>255138.36817241352</v>
      </c>
      <c r="I155" s="288">
        <f t="shared" ca="1" si="32"/>
        <v>16161.182403078446</v>
      </c>
      <c r="J155" s="288">
        <f t="shared" ca="1" si="32"/>
        <v>2965836.663792036</v>
      </c>
      <c r="K155" s="288">
        <f t="shared" ca="1" si="32"/>
        <v>430124.19974187238</v>
      </c>
      <c r="L155" s="288">
        <f t="shared" ca="1" si="32"/>
        <v>11115645.496861937</v>
      </c>
      <c r="O155" s="278">
        <f t="shared" si="27"/>
        <v>0</v>
      </c>
    </row>
    <row r="156" spans="1:15" ht="15" customHeight="1" outlineLevel="1">
      <c r="A156" s="203">
        <v>154</v>
      </c>
      <c r="B156" s="325"/>
      <c r="C156" s="199" t="s">
        <v>295</v>
      </c>
      <c r="D156" s="242">
        <v>885</v>
      </c>
      <c r="E156" s="283">
        <f ca="1">SUMIFS(GrandTotal!G:G,GrandTotal!$AB:$AB,$O156)</f>
        <v>487593.3749816913</v>
      </c>
      <c r="F156" s="283">
        <f ca="1">SUMIFS(GrandTotal!H:H,GrandTotal!$AB:$AB,$O156)</f>
        <v>239132.09237548668</v>
      </c>
      <c r="G156" s="283">
        <f ca="1">SUMIFS(GrandTotal!I:I,GrandTotal!$AB:$AB,$O156)</f>
        <v>26230.761675518268</v>
      </c>
      <c r="H156" s="283">
        <f ca="1">SUMIFS(GrandTotal!J:J,GrandTotal!$AB:$AB,$O156)</f>
        <v>26721.883981934065</v>
      </c>
      <c r="I156" s="283">
        <f ca="1">SUMIFS(GrandTotal!K:K,GrandTotal!$AB:$AB,$O156)</f>
        <v>1699.7596247825959</v>
      </c>
      <c r="J156" s="283">
        <f ca="1">SUMIFS(GrandTotal!L:L,GrandTotal!$AB:$AB,$O156)</f>
        <v>303091.86844646151</v>
      </c>
      <c r="K156" s="283">
        <f ca="1">SUMIFS(GrandTotal!M:M,GrandTotal!$AB:$AB,$O156)</f>
        <v>38240.311450416419</v>
      </c>
      <c r="L156" s="283">
        <f t="shared" ref="L156:L165" ca="1" si="33">SUM(E156:K156)</f>
        <v>1122710.0525362908</v>
      </c>
      <c r="O156" s="278">
        <f t="shared" si="27"/>
        <v>885</v>
      </c>
    </row>
    <row r="157" spans="1:15" ht="15" customHeight="1" outlineLevel="1">
      <c r="A157" s="203">
        <v>155</v>
      </c>
      <c r="B157" s="325"/>
      <c r="C157" s="199" t="s">
        <v>642</v>
      </c>
      <c r="D157" s="242">
        <v>886</v>
      </c>
      <c r="E157" s="283">
        <f ca="1">SUMIFS(GrandTotal!G:G,GrandTotal!$AB:$AB,$O157)</f>
        <v>2550.5704914100997</v>
      </c>
      <c r="F157" s="283">
        <f ca="1">SUMIFS(GrandTotal!H:H,GrandTotal!$AB:$AB,$O157)</f>
        <v>1057.8783851141511</v>
      </c>
      <c r="G157" s="283">
        <f ca="1">SUMIFS(GrandTotal!I:I,GrandTotal!$AB:$AB,$O157)</f>
        <v>106.76766904572281</v>
      </c>
      <c r="H157" s="283">
        <f ca="1">SUMIFS(GrandTotal!J:J,GrandTotal!$AB:$AB,$O157)</f>
        <v>119.28576239110967</v>
      </c>
      <c r="I157" s="283">
        <f ca="1">SUMIFS(GrandTotal!K:K,GrandTotal!$AB:$AB,$O157)</f>
        <v>7.1205094633823958</v>
      </c>
      <c r="J157" s="283">
        <f ca="1">SUMIFS(GrandTotal!L:L,GrandTotal!$AB:$AB,$O157)</f>
        <v>1302.1919639417383</v>
      </c>
      <c r="K157" s="283">
        <f ca="1">SUMIFS(GrandTotal!M:M,GrandTotal!$AB:$AB,$O157)</f>
        <v>116.96686976901825</v>
      </c>
      <c r="L157" s="283">
        <f t="shared" ca="1" si="33"/>
        <v>5260.7816511352221</v>
      </c>
      <c r="O157" s="278">
        <f t="shared" si="27"/>
        <v>886</v>
      </c>
    </row>
    <row r="158" spans="1:15" ht="15" customHeight="1" outlineLevel="1">
      <c r="A158" s="203">
        <v>156</v>
      </c>
      <c r="B158" s="325"/>
      <c r="C158" s="199" t="s">
        <v>298</v>
      </c>
      <c r="D158" s="242">
        <v>887</v>
      </c>
      <c r="E158" s="283">
        <f ca="1">SUMIFS(GrandTotal!G:G,GrandTotal!$AB:$AB,$O158)</f>
        <v>1592370.625551129</v>
      </c>
      <c r="F158" s="283">
        <f ca="1">SUMIFS(GrandTotal!H:H,GrandTotal!$AB:$AB,$O158)</f>
        <v>1097862.4008491186</v>
      </c>
      <c r="G158" s="283">
        <f ca="1">SUMIFS(GrandTotal!I:I,GrandTotal!$AB:$AB,$O158)</f>
        <v>123533.03370115394</v>
      </c>
      <c r="H158" s="283">
        <f ca="1">SUMIFS(GrandTotal!J:J,GrandTotal!$AB:$AB,$O158)</f>
        <v>157981.46501158481</v>
      </c>
      <c r="I158" s="283">
        <f ca="1">SUMIFS(GrandTotal!K:K,GrandTotal!$AB:$AB,$O158)</f>
        <v>8653.3642223778315</v>
      </c>
      <c r="J158" s="283">
        <f ca="1">SUMIFS(GrandTotal!L:L,GrandTotal!$AB:$AB,$O158)</f>
        <v>1718227.6904650338</v>
      </c>
      <c r="K158" s="283">
        <f ca="1">SUMIFS(GrandTotal!M:M,GrandTotal!$AB:$AB,$O158)</f>
        <v>111231.98076201737</v>
      </c>
      <c r="L158" s="283">
        <f t="shared" ca="1" si="33"/>
        <v>4809860.560562415</v>
      </c>
      <c r="O158" s="278">
        <f t="shared" si="27"/>
        <v>887</v>
      </c>
    </row>
    <row r="159" spans="1:15" ht="15" customHeight="1" outlineLevel="1">
      <c r="A159" s="203">
        <v>157</v>
      </c>
      <c r="B159" s="325"/>
      <c r="C159" s="199" t="s">
        <v>641</v>
      </c>
      <c r="D159" s="242">
        <v>888</v>
      </c>
      <c r="E159" s="283">
        <f ca="1">SUMIFS(GrandTotal!G:G,GrandTotal!$AB:$AB,$O159)</f>
        <v>89701.893888700695</v>
      </c>
      <c r="F159" s="283">
        <f ca="1">SUMIFS(GrandTotal!H:H,GrandTotal!$AB:$AB,$O159)</f>
        <v>61539.39691314692</v>
      </c>
      <c r="G159" s="283">
        <f ca="1">SUMIFS(GrandTotal!I:I,GrandTotal!$AB:$AB,$O159)</f>
        <v>6687.1276527897144</v>
      </c>
      <c r="H159" s="283">
        <f ca="1">SUMIFS(GrandTotal!J:J,GrandTotal!$AB:$AB,$O159)</f>
        <v>8406.7053612688196</v>
      </c>
      <c r="I159" s="283">
        <f ca="1">SUMIFS(GrandTotal!K:K,GrandTotal!$AB:$AB,$O159)</f>
        <v>830.66744513931894</v>
      </c>
      <c r="J159" s="283">
        <f ca="1">SUMIFS(GrandTotal!L:L,GrandTotal!$AB:$AB,$O159)</f>
        <v>256866.39601831636</v>
      </c>
      <c r="K159" s="283">
        <f ca="1">SUMIFS(GrandTotal!M:M,GrandTotal!$AB:$AB,$O159)</f>
        <v>60318.905318024088</v>
      </c>
      <c r="L159" s="283">
        <f t="shared" ca="1" si="33"/>
        <v>484351.09259738598</v>
      </c>
      <c r="O159" s="278">
        <f t="shared" si="27"/>
        <v>888</v>
      </c>
    </row>
    <row r="160" spans="1:15" ht="15" customHeight="1" outlineLevel="1">
      <c r="A160" s="203">
        <v>158</v>
      </c>
      <c r="B160" s="325"/>
      <c r="C160" s="199" t="s">
        <v>640</v>
      </c>
      <c r="D160" s="242">
        <v>889</v>
      </c>
      <c r="E160" s="283">
        <f ca="1">SUMIFS(GrandTotal!G:G,GrandTotal!$AB:$AB,$O160)</f>
        <v>55544.081220042681</v>
      </c>
      <c r="F160" s="283">
        <f ca="1">SUMIFS(GrandTotal!H:H,GrandTotal!$AB:$AB,$O160)</f>
        <v>38105.65320524235</v>
      </c>
      <c r="G160" s="283">
        <f ca="1">SUMIFS(GrandTotal!I:I,GrandTotal!$AB:$AB,$O160)</f>
        <v>4140.7192799764571</v>
      </c>
      <c r="H160" s="283">
        <f ca="1">SUMIFS(GrandTotal!J:J,GrandTotal!$AB:$AB,$O160)</f>
        <v>5205.4946126182294</v>
      </c>
      <c r="I160" s="283">
        <f ca="1">SUMIFS(GrandTotal!K:K,GrandTotal!$AB:$AB,$O160)</f>
        <v>514.3554727719694</v>
      </c>
      <c r="J160" s="283">
        <f ca="1">SUMIFS(GrandTotal!L:L,GrandTotal!$AB:$AB,$O160)</f>
        <v>159053.58677090547</v>
      </c>
      <c r="K160" s="283">
        <f ca="1">SUMIFS(GrandTotal!M:M,GrandTotal!$AB:$AB,$O160)</f>
        <v>37349.915713545743</v>
      </c>
      <c r="L160" s="283">
        <f t="shared" ca="1" si="33"/>
        <v>299913.80627510289</v>
      </c>
      <c r="O160" s="278">
        <f t="shared" si="27"/>
        <v>889</v>
      </c>
    </row>
    <row r="161" spans="1:15" ht="15" customHeight="1" outlineLevel="1">
      <c r="A161" s="203">
        <v>159</v>
      </c>
      <c r="B161" s="325"/>
      <c r="C161" s="199" t="s">
        <v>639</v>
      </c>
      <c r="D161" s="242">
        <v>890</v>
      </c>
      <c r="E161" s="283">
        <f ca="1">SUMIFS(GrandTotal!G:G,GrandTotal!$AB:$AB,$O161)</f>
        <v>0</v>
      </c>
      <c r="F161" s="283">
        <f ca="1">SUMIFS(GrandTotal!H:H,GrandTotal!$AB:$AB,$O161)</f>
        <v>142747.80603610887</v>
      </c>
      <c r="G161" s="283">
        <f ca="1">SUMIFS(GrandTotal!I:I,GrandTotal!$AB:$AB,$O161)</f>
        <v>27741.690742818093</v>
      </c>
      <c r="H161" s="283">
        <f ca="1">SUMIFS(GrandTotal!J:J,GrandTotal!$AB:$AB,$O161)</f>
        <v>8402.2429801044327</v>
      </c>
      <c r="I161" s="283">
        <f ca="1">SUMIFS(GrandTotal!K:K,GrandTotal!$AB:$AB,$O161)</f>
        <v>549.45931562899989</v>
      </c>
      <c r="J161" s="283">
        <f ca="1">SUMIFS(GrandTotal!L:L,GrandTotal!$AB:$AB,$O161)</f>
        <v>107160.94669906622</v>
      </c>
      <c r="K161" s="283">
        <f ca="1">SUMIFS(GrandTotal!M:M,GrandTotal!$AB:$AB,$O161)</f>
        <v>84078.450858096126</v>
      </c>
      <c r="L161" s="283">
        <f t="shared" ca="1" si="33"/>
        <v>370680.59663182276</v>
      </c>
      <c r="O161" s="278">
        <f t="shared" si="27"/>
        <v>890</v>
      </c>
    </row>
    <row r="162" spans="1:15" ht="15" customHeight="1" outlineLevel="1">
      <c r="A162" s="203">
        <v>160</v>
      </c>
      <c r="B162" s="325"/>
      <c r="C162" s="199" t="s">
        <v>638</v>
      </c>
      <c r="D162" s="242">
        <v>891</v>
      </c>
      <c r="E162" s="283">
        <f ca="1">SUMIFS(GrandTotal!G:G,GrandTotal!$AB:$AB,$O162)</f>
        <v>22096.198078244495</v>
      </c>
      <c r="F162" s="283">
        <f ca="1">SUMIFS(GrandTotal!H:H,GrandTotal!$AB:$AB,$O162)</f>
        <v>15158.95200045367</v>
      </c>
      <c r="G162" s="283">
        <f ca="1">SUMIFS(GrandTotal!I:I,GrandTotal!$AB:$AB,$O162)</f>
        <v>1647.2349778242565</v>
      </c>
      <c r="H162" s="283">
        <f ca="1">SUMIFS(GrandTotal!J:J,GrandTotal!$AB:$AB,$O162)</f>
        <v>2070.817223530601</v>
      </c>
      <c r="I162" s="283">
        <f ca="1">SUMIFS(GrandTotal!K:K,GrandTotal!$AB:$AB,$O162)</f>
        <v>204.61766869405778</v>
      </c>
      <c r="J162" s="283">
        <f ca="1">SUMIFS(GrandTotal!L:L,GrandTotal!$AB:$AB,$O162)</f>
        <v>63273.700476244463</v>
      </c>
      <c r="K162" s="283">
        <f ca="1">SUMIFS(GrandTotal!M:M,GrandTotal!$AB:$AB,$O162)</f>
        <v>14858.309250679313</v>
      </c>
      <c r="L162" s="283">
        <f t="shared" ca="1" si="33"/>
        <v>119309.82967567087</v>
      </c>
      <c r="O162" s="278">
        <f t="shared" si="27"/>
        <v>891</v>
      </c>
    </row>
    <row r="163" spans="1:15" ht="15" customHeight="1" outlineLevel="1">
      <c r="A163" s="203">
        <v>161</v>
      </c>
      <c r="B163" s="325"/>
      <c r="C163" s="199" t="s">
        <v>302</v>
      </c>
      <c r="D163" s="242">
        <v>892</v>
      </c>
      <c r="E163" s="283">
        <f ca="1">SUMIFS(GrandTotal!G:G,GrandTotal!$AB:$AB,$O163)</f>
        <v>971132.52375431673</v>
      </c>
      <c r="F163" s="283">
        <f ca="1">SUMIFS(GrandTotal!H:H,GrandTotal!$AB:$AB,$O163)</f>
        <v>131322.93354529416</v>
      </c>
      <c r="G163" s="283">
        <f ca="1">SUMIFS(GrandTotal!I:I,GrandTotal!$AB:$AB,$O163)</f>
        <v>3632.844250776323</v>
      </c>
      <c r="H163" s="283">
        <f ca="1">SUMIFS(GrandTotal!J:J,GrandTotal!$AB:$AB,$O163)</f>
        <v>726.56885015526461</v>
      </c>
      <c r="I163" s="283">
        <f ca="1">SUMIFS(GrandTotal!K:K,GrandTotal!$AB:$AB,$O163)</f>
        <v>35.496764818793771</v>
      </c>
      <c r="J163" s="283">
        <f ca="1">SUMIFS(GrandTotal!L:L,GrandTotal!$AB:$AB,$O163)</f>
        <v>1345.0779933551701</v>
      </c>
      <c r="K163" s="283">
        <f ca="1">SUMIFS(GrandTotal!M:M,GrandTotal!$AB:$AB,$O163)</f>
        <v>100.32365329396313</v>
      </c>
      <c r="L163" s="283">
        <f t="shared" ca="1" si="33"/>
        <v>1108295.7688120105</v>
      </c>
      <c r="O163" s="278">
        <f t="shared" si="27"/>
        <v>892</v>
      </c>
    </row>
    <row r="164" spans="1:15" ht="15" customHeight="1" outlineLevel="1">
      <c r="A164" s="203">
        <v>162</v>
      </c>
      <c r="B164" s="325"/>
      <c r="C164" s="199" t="s">
        <v>303</v>
      </c>
      <c r="D164" s="242">
        <v>893</v>
      </c>
      <c r="E164" s="283">
        <f ca="1">SUMIFS(GrandTotal!G:G,GrandTotal!$AB:$AB,$O164)</f>
        <v>963217.12797237257</v>
      </c>
      <c r="F164" s="283">
        <f ca="1">SUMIFS(GrandTotal!H:H,GrandTotal!$AB:$AB,$O164)</f>
        <v>377971.20563255617</v>
      </c>
      <c r="G164" s="283">
        <f ca="1">SUMIFS(GrandTotal!I:I,GrandTotal!$AB:$AB,$O164)</f>
        <v>39707.110939364436</v>
      </c>
      <c r="H164" s="283">
        <f ca="1">SUMIFS(GrandTotal!J:J,GrandTotal!$AB:$AB,$O164)</f>
        <v>25284.376737132134</v>
      </c>
      <c r="I164" s="283">
        <f ca="1">SUMIFS(GrandTotal!K:K,GrandTotal!$AB:$AB,$O164)</f>
        <v>2576.0349162988932</v>
      </c>
      <c r="J164" s="283">
        <f ca="1">SUMIFS(GrandTotal!L:L,GrandTotal!$AB:$AB,$O164)</f>
        <v>68139.682324548034</v>
      </c>
      <c r="K164" s="283">
        <f ca="1">SUMIFS(GrandTotal!M:M,GrandTotal!$AB:$AB,$O164)</f>
        <v>4592.2165800870853</v>
      </c>
      <c r="L164" s="283">
        <f t="shared" ca="1" si="33"/>
        <v>1481487.7551023595</v>
      </c>
      <c r="O164" s="278">
        <f t="shared" si="27"/>
        <v>893</v>
      </c>
    </row>
    <row r="165" spans="1:15" ht="15" customHeight="1" outlineLevel="1">
      <c r="A165" s="203">
        <v>163</v>
      </c>
      <c r="B165" s="325"/>
      <c r="C165" s="199" t="s">
        <v>637</v>
      </c>
      <c r="D165" s="242">
        <v>894</v>
      </c>
      <c r="E165" s="283">
        <f ca="1">SUMIFS(GrandTotal!G:G,GrandTotal!$AB:$AB,$O165)</f>
        <v>698060.66997330415</v>
      </c>
      <c r="F165" s="283">
        <f ca="1">SUMIFS(GrandTotal!H:H,GrandTotal!$AB:$AB,$O165)</f>
        <v>289528.67476122838</v>
      </c>
      <c r="G165" s="283">
        <f ca="1">SUMIFS(GrandTotal!I:I,GrandTotal!$AB:$AB,$O165)</f>
        <v>29221.035386612937</v>
      </c>
      <c r="H165" s="283">
        <f ca="1">SUMIFS(GrandTotal!J:J,GrandTotal!$AB:$AB,$O165)</f>
        <v>32647.087972455418</v>
      </c>
      <c r="I165" s="283">
        <f ca="1">SUMIFS(GrandTotal!K:K,GrandTotal!$AB:$AB,$O165)</f>
        <v>1948.798366208639</v>
      </c>
      <c r="J165" s="283">
        <f ca="1">SUMIFS(GrandTotal!L:L,GrandTotal!$AB:$AB,$O165)</f>
        <v>356394.38229384943</v>
      </c>
      <c r="K165" s="283">
        <f ca="1">SUMIFS(GrandTotal!M:M,GrandTotal!$AB:$AB,$O165)</f>
        <v>32012.434767290182</v>
      </c>
      <c r="L165" s="283">
        <f t="shared" ca="1" si="33"/>
        <v>1439813.0835209491</v>
      </c>
      <c r="O165" s="278">
        <f t="shared" si="27"/>
        <v>894</v>
      </c>
    </row>
    <row r="166" spans="1:15" ht="15" customHeight="1">
      <c r="A166" s="203">
        <v>164</v>
      </c>
      <c r="B166" s="326"/>
      <c r="C166" s="329" t="s">
        <v>636</v>
      </c>
      <c r="D166" s="330"/>
      <c r="E166" s="287">
        <f ca="1">SUM(E156:E165)</f>
        <v>4882267.065911212</v>
      </c>
      <c r="F166" s="288">
        <f t="shared" ref="F166:L166" ca="1" si="34">SUM(F156:F165)</f>
        <v>2394426.9937037495</v>
      </c>
      <c r="G166" s="288">
        <f t="shared" ca="1" si="34"/>
        <v>262648.32627588016</v>
      </c>
      <c r="H166" s="288">
        <f t="shared" ca="1" si="34"/>
        <v>267565.9284931749</v>
      </c>
      <c r="I166" s="288">
        <f t="shared" ca="1" si="34"/>
        <v>17019.674306184483</v>
      </c>
      <c r="J166" s="288">
        <f t="shared" ca="1" si="34"/>
        <v>3034855.5234517222</v>
      </c>
      <c r="K166" s="288">
        <f t="shared" ca="1" si="34"/>
        <v>382899.81522321934</v>
      </c>
      <c r="L166" s="288">
        <f t="shared" ca="1" si="34"/>
        <v>11241683.327365141</v>
      </c>
      <c r="O166" s="278">
        <f t="shared" si="27"/>
        <v>0</v>
      </c>
    </row>
    <row r="167" spans="1:15" ht="15" customHeight="1">
      <c r="A167" s="203">
        <v>165</v>
      </c>
      <c r="B167" s="338" t="s">
        <v>635</v>
      </c>
      <c r="C167" s="338"/>
      <c r="D167" s="338"/>
      <c r="E167" s="287">
        <f ca="1">SUM(E166,E155)</f>
        <v>9775688.3157677315</v>
      </c>
      <c r="F167" s="288">
        <f t="shared" ref="F167:L167" ca="1" si="35">SUM(F166,F155)</f>
        <v>4694343.7133272877</v>
      </c>
      <c r="G167" s="288">
        <f t="shared" ca="1" si="35"/>
        <v>517695.43954835832</v>
      </c>
      <c r="H167" s="288">
        <f t="shared" ca="1" si="35"/>
        <v>522704.29666558839</v>
      </c>
      <c r="I167" s="288">
        <f t="shared" ca="1" si="35"/>
        <v>33180.856709262931</v>
      </c>
      <c r="J167" s="288">
        <f t="shared" ca="1" si="35"/>
        <v>6000692.1872437578</v>
      </c>
      <c r="K167" s="288">
        <f t="shared" ca="1" si="35"/>
        <v>813024.01496509172</v>
      </c>
      <c r="L167" s="288">
        <f t="shared" ca="1" si="35"/>
        <v>22357328.82422708</v>
      </c>
      <c r="O167" s="278">
        <f t="shared" si="27"/>
        <v>0</v>
      </c>
    </row>
    <row r="168" spans="1:15">
      <c r="A168" s="203">
        <v>166</v>
      </c>
      <c r="B168" s="347" t="s">
        <v>634</v>
      </c>
      <c r="C168" s="348"/>
      <c r="D168" s="349"/>
      <c r="E168" s="287">
        <f ca="1">SUM(E80,E121,E143,E167)</f>
        <v>11188871.76540504</v>
      </c>
      <c r="F168" s="288">
        <f t="shared" ref="F168:L168" ca="1" si="36">SUM(F80,F121,F143,F167)</f>
        <v>5401811.0437559141</v>
      </c>
      <c r="G168" s="288">
        <f t="shared" ca="1" si="36"/>
        <v>597358.85687424603</v>
      </c>
      <c r="H168" s="288">
        <f t="shared" ca="1" si="36"/>
        <v>607454.06831092585</v>
      </c>
      <c r="I168" s="288">
        <f t="shared" ca="1" si="36"/>
        <v>39604.811140528793</v>
      </c>
      <c r="J168" s="288">
        <f t="shared" ca="1" si="36"/>
        <v>6910489.9001259524</v>
      </c>
      <c r="K168" s="288">
        <f t="shared" ca="1" si="36"/>
        <v>959304.77949674521</v>
      </c>
      <c r="L168" s="288">
        <f t="shared" ca="1" si="36"/>
        <v>25704895.225109354</v>
      </c>
      <c r="O168" s="278">
        <f t="shared" si="27"/>
        <v>0</v>
      </c>
    </row>
    <row r="169" spans="1:15" outlineLevel="1">
      <c r="A169" s="203">
        <v>167</v>
      </c>
      <c r="B169" s="339" t="s">
        <v>633</v>
      </c>
      <c r="C169" s="249" t="s">
        <v>307</v>
      </c>
      <c r="D169" s="242">
        <v>901</v>
      </c>
      <c r="E169" s="283">
        <f ca="1">SUMIFS(GrandTotal!G:G,GrandTotal!$AB:$AB,$O169)</f>
        <v>103888.37021590956</v>
      </c>
      <c r="F169" s="283">
        <f ca="1">SUMIFS(GrandTotal!H:H,GrandTotal!$AB:$AB,$O169)</f>
        <v>14048.469394527541</v>
      </c>
      <c r="G169" s="283">
        <f ca="1">SUMIFS(GrandTotal!I:I,GrandTotal!$AB:$AB,$O169)</f>
        <v>251.44606415573955</v>
      </c>
      <c r="H169" s="283">
        <f ca="1">SUMIFS(GrandTotal!J:J,GrandTotal!$AB:$AB,$O169)</f>
        <v>50.289212831147914</v>
      </c>
      <c r="I169" s="283">
        <f ca="1">SUMIFS(GrandTotal!K:K,GrandTotal!$AB:$AB,$O169)</f>
        <v>3.555802927454903</v>
      </c>
      <c r="J169" s="283">
        <f ca="1">SUMIFS(GrandTotal!L:L,GrandTotal!$AB:$AB,$O169)</f>
        <v>98.038566428399477</v>
      </c>
      <c r="K169" s="283">
        <f ca="1">SUMIFS(GrandTotal!M:M,GrandTotal!$AB:$AB,$O169)</f>
        <v>3.555802927454903</v>
      </c>
      <c r="L169" s="283">
        <f ca="1">SUM(E169:K169)</f>
        <v>118343.72505970729</v>
      </c>
      <c r="O169" s="278">
        <f t="shared" si="27"/>
        <v>901</v>
      </c>
    </row>
    <row r="170" spans="1:15" outlineLevel="1">
      <c r="A170" s="203">
        <v>168</v>
      </c>
      <c r="B170" s="325"/>
      <c r="C170" s="249" t="s">
        <v>308</v>
      </c>
      <c r="D170" s="242">
        <v>902</v>
      </c>
      <c r="E170" s="283">
        <f ca="1">SUMIFS(GrandTotal!G:G,GrandTotal!$AB:$AB,$O170)</f>
        <v>377606.66893298557</v>
      </c>
      <c r="F170" s="283">
        <f ca="1">SUMIFS(GrandTotal!H:H,GrandTotal!$AB:$AB,$O170)</f>
        <v>51107.880866234518</v>
      </c>
      <c r="G170" s="283">
        <f ca="1">SUMIFS(GrandTotal!I:I,GrandTotal!$AB:$AB,$O170)</f>
        <v>66571.707186494838</v>
      </c>
      <c r="H170" s="283">
        <f ca="1">SUMIFS(GrandTotal!J:J,GrandTotal!$AB:$AB,$O170)</f>
        <v>13447.46228881577</v>
      </c>
      <c r="I170" s="283">
        <f ca="1">SUMIFS(GrandTotal!K:K,GrandTotal!$AB:$AB,$O170)</f>
        <v>947.63995995010453</v>
      </c>
      <c r="J170" s="283">
        <f ca="1">SUMIFS(GrandTotal!L:L,GrandTotal!$AB:$AB,$O170)</f>
        <v>26229.32032004754</v>
      </c>
      <c r="K170" s="283">
        <f ca="1">SUMIFS(GrandTotal!M:M,GrandTotal!$AB:$AB,$O170)</f>
        <v>947.63995995010453</v>
      </c>
      <c r="L170" s="283">
        <f t="shared" ref="L170:L172" ca="1" si="37">SUM(E170:K170)</f>
        <v>536858.31951447844</v>
      </c>
      <c r="O170" s="278">
        <f t="shared" si="27"/>
        <v>902</v>
      </c>
    </row>
    <row r="171" spans="1:15" outlineLevel="1">
      <c r="A171" s="203">
        <v>169</v>
      </c>
      <c r="B171" s="325"/>
      <c r="C171" s="249" t="s">
        <v>309</v>
      </c>
      <c r="D171" s="242">
        <v>903</v>
      </c>
      <c r="E171" s="283">
        <f ca="1">SUMIFS(GrandTotal!G:G,GrandTotal!$AB:$AB,$O171)</f>
        <v>4128293.6702787159</v>
      </c>
      <c r="F171" s="283">
        <f ca="1">SUMIFS(GrandTotal!H:H,GrandTotal!$AB:$AB,$O171)</f>
        <v>558255.04970382829</v>
      </c>
      <c r="G171" s="283">
        <f ca="1">SUMIFS(GrandTotal!I:I,GrandTotal!$AB:$AB,$O171)</f>
        <v>9991.9095170449455</v>
      </c>
      <c r="H171" s="283">
        <f ca="1">SUMIFS(GrandTotal!J:J,GrandTotal!$AB:$AB,$O171)</f>
        <v>1998.3819034089893</v>
      </c>
      <c r="I171" s="283">
        <f ca="1">SUMIFS(GrandTotal!K:K,GrandTotal!$AB:$AB,$O171)</f>
        <v>141.29973054406994</v>
      </c>
      <c r="J171" s="283">
        <f ca="1">SUMIFS(GrandTotal!L:L,GrandTotal!$AB:$AB,$O171)</f>
        <v>3895.8354278579286</v>
      </c>
      <c r="K171" s="283">
        <f ca="1">SUMIFS(GrandTotal!M:M,GrandTotal!$AB:$AB,$O171)</f>
        <v>141.29973054406994</v>
      </c>
      <c r="L171" s="283">
        <f t="shared" ca="1" si="37"/>
        <v>4702717.446291944</v>
      </c>
      <c r="O171" s="278">
        <f t="shared" si="27"/>
        <v>903</v>
      </c>
    </row>
    <row r="172" spans="1:15" outlineLevel="1">
      <c r="A172" s="203">
        <v>170</v>
      </c>
      <c r="B172" s="325"/>
      <c r="C172" s="249" t="s">
        <v>310</v>
      </c>
      <c r="D172" s="242">
        <v>904</v>
      </c>
      <c r="E172" s="283">
        <f ca="1">SUMIFS(GrandTotal!G:G,GrandTotal!$AB:$AB,$O172)</f>
        <v>1276709.2148253089</v>
      </c>
      <c r="F172" s="283">
        <f ca="1">SUMIFS(GrandTotal!H:H,GrandTotal!$AB:$AB,$O172)</f>
        <v>340924.14864631067</v>
      </c>
      <c r="G172" s="283">
        <f ca="1">SUMIFS(GrandTotal!I:I,GrandTotal!$AB:$AB,$O172)</f>
        <v>49644.337106866536</v>
      </c>
      <c r="H172" s="283">
        <f ca="1">SUMIFS(GrandTotal!J:J,GrandTotal!$AB:$AB,$O172)</f>
        <v>0</v>
      </c>
      <c r="I172" s="283">
        <f ca="1">SUMIFS(GrandTotal!K:K,GrandTotal!$AB:$AB,$O172)</f>
        <v>0</v>
      </c>
      <c r="J172" s="283">
        <f ca="1">SUMIFS(GrandTotal!L:L,GrandTotal!$AB:$AB,$O172)</f>
        <v>0</v>
      </c>
      <c r="K172" s="283">
        <f ca="1">SUMIFS(GrandTotal!M:M,GrandTotal!$AB:$AB,$O172)</f>
        <v>0</v>
      </c>
      <c r="L172" s="283">
        <f t="shared" ca="1" si="37"/>
        <v>1667277.7005784861</v>
      </c>
      <c r="O172" s="278">
        <f t="shared" si="27"/>
        <v>904</v>
      </c>
    </row>
    <row r="173" spans="1:15">
      <c r="A173" s="203">
        <v>171</v>
      </c>
      <c r="B173" s="326"/>
      <c r="C173" s="249" t="s">
        <v>311</v>
      </c>
      <c r="D173" s="242">
        <v>905</v>
      </c>
      <c r="E173" s="283">
        <f ca="1">SUMIFS(GrandTotal!G:G,GrandTotal!$AB:$AB,$O173)</f>
        <v>376.13260766466635</v>
      </c>
      <c r="F173" s="283">
        <f ca="1">SUMIFS(GrandTotal!H:H,GrandTotal!$AB:$AB,$O173)</f>
        <v>50.863127567398209</v>
      </c>
      <c r="G173" s="283">
        <f ca="1">SUMIFS(GrandTotal!I:I,GrandTotal!$AB:$AB,$O173)</f>
        <v>0.91037200411708541</v>
      </c>
      <c r="H173" s="283">
        <f ca="1">SUMIFS(GrandTotal!J:J,GrandTotal!$AB:$AB,$O173)</f>
        <v>0.18207440082341708</v>
      </c>
      <c r="I173" s="283">
        <f ca="1">SUMIFS(GrandTotal!K:K,GrandTotal!$AB:$AB,$O173)</f>
        <v>1.2873947532968884E-2</v>
      </c>
      <c r="J173" s="283">
        <f ca="1">SUMIFS(GrandTotal!L:L,GrandTotal!$AB:$AB,$O173)</f>
        <v>0.35495312483757074</v>
      </c>
      <c r="K173" s="283">
        <f ca="1">SUMIFS(GrandTotal!M:M,GrandTotal!$AB:$AB,$O173)</f>
        <v>1.2873947532968884E-2</v>
      </c>
      <c r="L173" s="283">
        <f ca="1">SUM(E173:K173)</f>
        <v>428.46888265690859</v>
      </c>
      <c r="O173" s="278">
        <f t="shared" si="27"/>
        <v>905</v>
      </c>
    </row>
    <row r="174" spans="1:15">
      <c r="A174" s="203">
        <v>172</v>
      </c>
      <c r="B174" s="344" t="s">
        <v>632</v>
      </c>
      <c r="C174" s="350"/>
      <c r="D174" s="351"/>
      <c r="E174" s="287">
        <f ca="1">SUM(E169:E173)</f>
        <v>5886874.0568605848</v>
      </c>
      <c r="F174" s="288">
        <f t="shared" ref="F174:L174" ca="1" si="38">SUM(F169:F173)</f>
        <v>964386.41173846845</v>
      </c>
      <c r="G174" s="288">
        <f t="shared" ca="1" si="38"/>
        <v>126460.31024656617</v>
      </c>
      <c r="H174" s="288">
        <f t="shared" ca="1" si="38"/>
        <v>15496.315479456733</v>
      </c>
      <c r="I174" s="288">
        <f t="shared" ca="1" si="38"/>
        <v>1092.5083673691624</v>
      </c>
      <c r="J174" s="288">
        <f t="shared" ca="1" si="38"/>
        <v>30223.549267458708</v>
      </c>
      <c r="K174" s="288">
        <f t="shared" ca="1" si="38"/>
        <v>1092.5083673691624</v>
      </c>
      <c r="L174" s="288">
        <f t="shared" ca="1" si="38"/>
        <v>7025625.6603272734</v>
      </c>
      <c r="O174" s="278">
        <f t="shared" si="27"/>
        <v>0</v>
      </c>
    </row>
    <row r="175" spans="1:15" ht="15.65" customHeight="1" outlineLevel="1">
      <c r="A175" s="203">
        <v>173</v>
      </c>
      <c r="B175" s="334" t="s">
        <v>631</v>
      </c>
      <c r="C175" s="212" t="s">
        <v>307</v>
      </c>
      <c r="D175" s="211">
        <v>907</v>
      </c>
      <c r="E175" s="283">
        <f ca="1">SUMIFS(GrandTotal!G:G,GrandTotal!$AB:$AB,$O175)</f>
        <v>0</v>
      </c>
      <c r="F175" s="283">
        <f ca="1">SUMIFS(GrandTotal!H:H,GrandTotal!$AB:$AB,$O175)</f>
        <v>0</v>
      </c>
      <c r="G175" s="283">
        <f ca="1">SUMIFS(GrandTotal!I:I,GrandTotal!$AB:$AB,$O175)</f>
        <v>0</v>
      </c>
      <c r="H175" s="283">
        <f ca="1">SUMIFS(GrandTotal!J:J,GrandTotal!$AB:$AB,$O175)</f>
        <v>0</v>
      </c>
      <c r="I175" s="283">
        <f ca="1">SUMIFS(GrandTotal!K:K,GrandTotal!$AB:$AB,$O175)</f>
        <v>0</v>
      </c>
      <c r="J175" s="283">
        <f ca="1">SUMIFS(GrandTotal!L:L,GrandTotal!$AB:$AB,$O175)</f>
        <v>0</v>
      </c>
      <c r="K175" s="283">
        <f ca="1">SUMIFS(GrandTotal!M:M,GrandTotal!$AB:$AB,$O175)</f>
        <v>0</v>
      </c>
      <c r="L175" s="283">
        <f t="shared" ref="L175:L178" ca="1" si="39">SUM(E175:K175)</f>
        <v>0</v>
      </c>
      <c r="O175" s="278">
        <f t="shared" si="27"/>
        <v>907</v>
      </c>
    </row>
    <row r="176" spans="1:15" outlineLevel="1">
      <c r="A176" s="203">
        <v>174</v>
      </c>
      <c r="B176" s="335"/>
      <c r="C176" s="210" t="s">
        <v>313</v>
      </c>
      <c r="D176" s="209">
        <v>908</v>
      </c>
      <c r="E176" s="283">
        <f ca="1">SUMIFS(GrandTotal!G:G,GrandTotal!$AB:$AB,$O176)</f>
        <v>-119253.53253418861</v>
      </c>
      <c r="F176" s="283">
        <f ca="1">SUMIFS(GrandTotal!H:H,GrandTotal!$AB:$AB,$O176)</f>
        <v>-16126.247803426235</v>
      </c>
      <c r="G176" s="283">
        <f ca="1">SUMIFS(GrandTotal!I:I,GrandTotal!$AB:$AB,$O176)</f>
        <v>-288.63511218889158</v>
      </c>
      <c r="H176" s="283">
        <f ca="1">SUMIFS(GrandTotal!J:J,GrandTotal!$AB:$AB,$O176)</f>
        <v>-57.727022437778324</v>
      </c>
      <c r="I176" s="283">
        <f ca="1">SUMIFS(GrandTotal!K:K,GrandTotal!$AB:$AB,$O176)</f>
        <v>-4.081708657216649</v>
      </c>
      <c r="J176" s="283">
        <f ca="1">SUMIFS(GrandTotal!L:L,GrandTotal!$AB:$AB,$O176)</f>
        <v>-112.53853869183048</v>
      </c>
      <c r="K176" s="283">
        <f ca="1">SUMIFS(GrandTotal!M:M,GrandTotal!$AB:$AB,$O176)</f>
        <v>-4.081708657216649</v>
      </c>
      <c r="L176" s="283">
        <f t="shared" ca="1" si="39"/>
        <v>-135846.84442824777</v>
      </c>
      <c r="O176" s="278">
        <f t="shared" si="27"/>
        <v>908</v>
      </c>
    </row>
    <row r="177" spans="1:15" outlineLevel="1">
      <c r="A177" s="203">
        <v>175</v>
      </c>
      <c r="B177" s="335"/>
      <c r="C177" s="210" t="s">
        <v>314</v>
      </c>
      <c r="D177" s="209">
        <v>909</v>
      </c>
      <c r="E177" s="283">
        <f ca="1">SUMIFS(GrandTotal!G:G,GrandTotal!$AB:$AB,$O177)</f>
        <v>59390.345057897881</v>
      </c>
      <c r="F177" s="283">
        <f ca="1">SUMIFS(GrandTotal!H:H,GrandTotal!$AB:$AB,$O177)</f>
        <v>8031.1534692700025</v>
      </c>
      <c r="G177" s="283">
        <f ca="1">SUMIFS(GrandTotal!I:I,GrandTotal!$AB:$AB,$O177)</f>
        <v>143.74533436826189</v>
      </c>
      <c r="H177" s="283">
        <f ca="1">SUMIFS(GrandTotal!J:J,GrandTotal!$AB:$AB,$O177)</f>
        <v>28.749066873652382</v>
      </c>
      <c r="I177" s="283">
        <f ca="1">SUMIFS(GrandTotal!K:K,GrandTotal!$AB:$AB,$O177)</f>
        <v>2.032762304197643</v>
      </c>
      <c r="J177" s="283">
        <f ca="1">SUMIFS(GrandTotal!L:L,GrandTotal!$AB:$AB,$O177)</f>
        <v>56.046160672877882</v>
      </c>
      <c r="K177" s="283">
        <f ca="1">SUMIFS(GrandTotal!M:M,GrandTotal!$AB:$AB,$O177)</f>
        <v>2.032762304197643</v>
      </c>
      <c r="L177" s="283">
        <f t="shared" ca="1" si="39"/>
        <v>67654.104613691074</v>
      </c>
      <c r="O177" s="278">
        <f t="shared" si="27"/>
        <v>909</v>
      </c>
    </row>
    <row r="178" spans="1:15">
      <c r="A178" s="203">
        <v>176</v>
      </c>
      <c r="B178" s="336"/>
      <c r="C178" s="208" t="s">
        <v>315</v>
      </c>
      <c r="D178" s="207">
        <v>910</v>
      </c>
      <c r="E178" s="283">
        <f ca="1">SUMIFS(GrandTotal!G:G,GrandTotal!$AB:$AB,$O178)</f>
        <v>154101.23678204376</v>
      </c>
      <c r="F178" s="283">
        <f ca="1">SUMIFS(GrandTotal!H:H,GrandTotal!$AB:$AB,$O178)</f>
        <v>20838.583800016637</v>
      </c>
      <c r="G178" s="283">
        <f ca="1">SUMIFS(GrandTotal!I:I,GrandTotal!$AB:$AB,$O178)</f>
        <v>372.97870194562603</v>
      </c>
      <c r="H178" s="283">
        <f ca="1">SUMIFS(GrandTotal!J:J,GrandTotal!$AB:$AB,$O178)</f>
        <v>74.595740389125211</v>
      </c>
      <c r="I178" s="283">
        <f ca="1">SUMIFS(GrandTotal!K:K,GrandTotal!$AB:$AB,$O178)</f>
        <v>5.2744462901401663</v>
      </c>
      <c r="J178" s="283">
        <f ca="1">SUMIFS(GrandTotal!L:L,GrandTotal!$AB:$AB,$O178)</f>
        <v>145.42401914243604</v>
      </c>
      <c r="K178" s="283">
        <f ca="1">SUMIFS(GrandTotal!M:M,GrandTotal!$AB:$AB,$O178)</f>
        <v>5.2744462901401663</v>
      </c>
      <c r="L178" s="283">
        <f t="shared" ca="1" si="39"/>
        <v>175543.36793611787</v>
      </c>
      <c r="O178" s="278">
        <f t="shared" si="27"/>
        <v>910</v>
      </c>
    </row>
    <row r="179" spans="1:15">
      <c r="A179" s="203">
        <v>177</v>
      </c>
      <c r="B179" s="344" t="s">
        <v>630</v>
      </c>
      <c r="C179" s="352"/>
      <c r="D179" s="353"/>
      <c r="E179" s="287">
        <f ca="1">SUM(E175:E178)</f>
        <v>94238.04930575304</v>
      </c>
      <c r="F179" s="288">
        <f t="shared" ref="F179:L179" ca="1" si="40">SUM(F175:F178)</f>
        <v>12743.489465860404</v>
      </c>
      <c r="G179" s="288">
        <f t="shared" ca="1" si="40"/>
        <v>228.08892412499634</v>
      </c>
      <c r="H179" s="288">
        <f t="shared" ca="1" si="40"/>
        <v>45.617784824999269</v>
      </c>
      <c r="I179" s="288">
        <f t="shared" ca="1" si="40"/>
        <v>3.2254999371211603</v>
      </c>
      <c r="J179" s="288">
        <f t="shared" ca="1" si="40"/>
        <v>88.931641123483445</v>
      </c>
      <c r="K179" s="288">
        <f t="shared" ca="1" si="40"/>
        <v>3.2254999371211603</v>
      </c>
      <c r="L179" s="288">
        <f t="shared" ca="1" si="40"/>
        <v>107350.62812156117</v>
      </c>
      <c r="O179" s="278">
        <f t="shared" si="27"/>
        <v>0</v>
      </c>
    </row>
    <row r="180" spans="1:15" ht="15.65" customHeight="1" outlineLevel="1">
      <c r="A180" s="203">
        <v>178</v>
      </c>
      <c r="B180" s="339" t="s">
        <v>629</v>
      </c>
      <c r="C180" s="199" t="s">
        <v>322</v>
      </c>
      <c r="D180" s="242">
        <v>920</v>
      </c>
      <c r="E180" s="283">
        <f ca="1">SUMIFS(GrandTotal!G:G,GrandTotal!$AB:$AB,$O180)</f>
        <v>4349538.1559334248</v>
      </c>
      <c r="F180" s="283">
        <f ca="1">SUMIFS(GrandTotal!H:H,GrandTotal!$AB:$AB,$O180)</f>
        <v>1553742.8735300743</v>
      </c>
      <c r="G180" s="283">
        <f ca="1">SUMIFS(GrandTotal!I:I,GrandTotal!$AB:$AB,$O180)</f>
        <v>177343.34760737157</v>
      </c>
      <c r="H180" s="283">
        <f ca="1">SUMIFS(GrandTotal!J:J,GrandTotal!$AB:$AB,$O180)</f>
        <v>150520.70167512164</v>
      </c>
      <c r="I180" s="283">
        <f ca="1">SUMIFS(GrandTotal!K:K,GrandTotal!$AB:$AB,$O180)</f>
        <v>10167.550008072038</v>
      </c>
      <c r="J180" s="283">
        <f ca="1">SUMIFS(GrandTotal!L:L,GrandTotal!$AB:$AB,$O180)</f>
        <v>1585270.4390062166</v>
      </c>
      <c r="K180" s="283">
        <f ca="1">SUMIFS(GrandTotal!M:M,GrandTotal!$AB:$AB,$O180)</f>
        <v>233044.10753772064</v>
      </c>
      <c r="L180" s="283">
        <f t="shared" ref="L180:L193" ca="1" si="41">SUM(E180:K180)</f>
        <v>8059627.1752980007</v>
      </c>
      <c r="O180" s="278">
        <f t="shared" si="27"/>
        <v>920</v>
      </c>
    </row>
    <row r="181" spans="1:15" outlineLevel="1">
      <c r="A181" s="203">
        <v>179</v>
      </c>
      <c r="B181" s="325"/>
      <c r="C181" s="199" t="s">
        <v>324</v>
      </c>
      <c r="D181" s="242">
        <v>921</v>
      </c>
      <c r="E181" s="283">
        <f ca="1">SUMIFS(GrandTotal!G:G,GrandTotal!$AB:$AB,$O181)</f>
        <v>2519590.1382840271</v>
      </c>
      <c r="F181" s="283">
        <f ca="1">SUMIFS(GrandTotal!H:H,GrandTotal!$AB:$AB,$O181)</f>
        <v>900048.48359246855</v>
      </c>
      <c r="G181" s="283">
        <f ca="1">SUMIFS(GrandTotal!I:I,GrandTotal!$AB:$AB,$O181)</f>
        <v>102731.03343449527</v>
      </c>
      <c r="H181" s="283">
        <f ca="1">SUMIFS(GrandTotal!J:J,GrandTotal!$AB:$AB,$O181)</f>
        <v>87193.274768925461</v>
      </c>
      <c r="I181" s="283">
        <f ca="1">SUMIFS(GrandTotal!K:K,GrandTotal!$AB:$AB,$O181)</f>
        <v>5889.8342335268626</v>
      </c>
      <c r="J181" s="283">
        <f ca="1">SUMIFS(GrandTotal!L:L,GrandTotal!$AB:$AB,$O181)</f>
        <v>918311.69688315515</v>
      </c>
      <c r="K181" s="283">
        <f ca="1">SUMIFS(GrandTotal!M:M,GrandTotal!$AB:$AB,$O181)</f>
        <v>134997.23742766737</v>
      </c>
      <c r="L181" s="283">
        <f t="shared" ca="1" si="41"/>
        <v>4668761.6986242663</v>
      </c>
      <c r="O181" s="278">
        <f t="shared" si="27"/>
        <v>921</v>
      </c>
    </row>
    <row r="182" spans="1:15" outlineLevel="1">
      <c r="A182" s="203">
        <v>180</v>
      </c>
      <c r="B182" s="325"/>
      <c r="C182" s="199" t="s">
        <v>628</v>
      </c>
      <c r="D182" s="242">
        <v>922</v>
      </c>
      <c r="E182" s="283">
        <f>SUMIFS(GrandTotal!G:G,GrandTotal!$AB:$AB,$O182)</f>
        <v>0</v>
      </c>
      <c r="F182" s="283">
        <f>SUMIFS(GrandTotal!H:H,GrandTotal!$AB:$AB,$O182)</f>
        <v>0</v>
      </c>
      <c r="G182" s="283">
        <f>SUMIFS(GrandTotal!I:I,GrandTotal!$AB:$AB,$O182)</f>
        <v>0</v>
      </c>
      <c r="H182" s="283">
        <f>SUMIFS(GrandTotal!J:J,GrandTotal!$AB:$AB,$O182)</f>
        <v>0</v>
      </c>
      <c r="I182" s="283">
        <f>SUMIFS(GrandTotal!K:K,GrandTotal!$AB:$AB,$O182)</f>
        <v>0</v>
      </c>
      <c r="J182" s="283">
        <f>SUMIFS(GrandTotal!L:L,GrandTotal!$AB:$AB,$O182)</f>
        <v>0</v>
      </c>
      <c r="K182" s="283">
        <f>SUMIFS(GrandTotal!M:M,GrandTotal!$AB:$AB,$O182)</f>
        <v>0</v>
      </c>
      <c r="L182" s="283">
        <f t="shared" si="41"/>
        <v>0</v>
      </c>
      <c r="O182" s="278">
        <f t="shared" si="27"/>
        <v>922</v>
      </c>
    </row>
    <row r="183" spans="1:15" outlineLevel="1">
      <c r="A183" s="203">
        <v>181</v>
      </c>
      <c r="B183" s="325"/>
      <c r="C183" s="199" t="s">
        <v>325</v>
      </c>
      <c r="D183" s="242">
        <v>923</v>
      </c>
      <c r="E183" s="283">
        <f ca="1">SUMIFS(GrandTotal!G:G,GrandTotal!$AB:$AB,$O183)</f>
        <v>1388132.1217049563</v>
      </c>
      <c r="F183" s="283">
        <f ca="1">SUMIFS(GrandTotal!H:H,GrandTotal!$AB:$AB,$O183)</f>
        <v>495868.82889509934</v>
      </c>
      <c r="G183" s="283">
        <f ca="1">SUMIFS(GrandTotal!I:I,GrandTotal!$AB:$AB,$O183)</f>
        <v>56598.192396279854</v>
      </c>
      <c r="H183" s="283">
        <f ca="1">SUMIFS(GrandTotal!J:J,GrandTotal!$AB:$AB,$O183)</f>
        <v>48037.886664306221</v>
      </c>
      <c r="I183" s="283">
        <f ca="1">SUMIFS(GrandTotal!K:K,GrandTotal!$AB:$AB,$O183)</f>
        <v>3244.9198648810088</v>
      </c>
      <c r="J183" s="283">
        <f ca="1">SUMIFS(GrandTotal!L:L,GrandTotal!$AB:$AB,$O183)</f>
        <v>505930.68484108942</v>
      </c>
      <c r="K183" s="283">
        <f ca="1">SUMIFS(GrandTotal!M:M,GrandTotal!$AB:$AB,$O183)</f>
        <v>74374.795633388538</v>
      </c>
      <c r="L183" s="283">
        <f t="shared" ca="1" si="41"/>
        <v>2572187.4300000006</v>
      </c>
      <c r="O183" s="278">
        <f t="shared" si="27"/>
        <v>923</v>
      </c>
    </row>
    <row r="184" spans="1:15" outlineLevel="1">
      <c r="A184" s="203">
        <v>182</v>
      </c>
      <c r="B184" s="325"/>
      <c r="C184" s="199" t="s">
        <v>326</v>
      </c>
      <c r="D184" s="242">
        <v>924</v>
      </c>
      <c r="E184" s="283">
        <f ca="1">SUMIFS(GrandTotal!G:G,GrandTotal!$AB:$AB,$O184)</f>
        <v>47352.283575904898</v>
      </c>
      <c r="F184" s="283">
        <f ca="1">SUMIFS(GrandTotal!H:H,GrandTotal!$AB:$AB,$O184)</f>
        <v>19730.183459661173</v>
      </c>
      <c r="G184" s="283">
        <f ca="1">SUMIFS(GrandTotal!I:I,GrandTotal!$AB:$AB,$O184)</f>
        <v>1993.0595292324097</v>
      </c>
      <c r="H184" s="283">
        <f ca="1">SUMIFS(GrandTotal!J:J,GrandTotal!$AB:$AB,$O184)</f>
        <v>2230.2088172672034</v>
      </c>
      <c r="I184" s="283">
        <f ca="1">SUMIFS(GrandTotal!K:K,GrandTotal!$AB:$AB,$O184)</f>
        <v>134.34757801746406</v>
      </c>
      <c r="J184" s="283">
        <f ca="1">SUMIFS(GrandTotal!L:L,GrandTotal!$AB:$AB,$O184)</f>
        <v>24958.735864452512</v>
      </c>
      <c r="K184" s="283">
        <f ca="1">SUMIFS(GrandTotal!M:M,GrandTotal!$AB:$AB,$O184)</f>
        <v>2412.5622442452905</v>
      </c>
      <c r="L184" s="283">
        <f t="shared" ca="1" si="41"/>
        <v>98811.38106878096</v>
      </c>
      <c r="O184" s="278">
        <f t="shared" si="27"/>
        <v>924</v>
      </c>
    </row>
    <row r="185" spans="1:15" outlineLevel="1">
      <c r="A185" s="203">
        <v>183</v>
      </c>
      <c r="B185" s="325"/>
      <c r="C185" s="199" t="s">
        <v>327</v>
      </c>
      <c r="D185" s="242">
        <v>925</v>
      </c>
      <c r="E185" s="283">
        <f ca="1">SUMIFS(GrandTotal!G:G,GrandTotal!$AB:$AB,$O185)</f>
        <v>1093249.4516837648</v>
      </c>
      <c r="F185" s="283">
        <f ca="1">SUMIFS(GrandTotal!H:H,GrandTotal!$AB:$AB,$O185)</f>
        <v>390530.78364817315</v>
      </c>
      <c r="G185" s="283">
        <f ca="1">SUMIFS(GrandTotal!I:I,GrandTotal!$AB:$AB,$O185)</f>
        <v>44574.966486278558</v>
      </c>
      <c r="H185" s="283">
        <f ca="1">SUMIFS(GrandTotal!J:J,GrandTotal!$AB:$AB,$O185)</f>
        <v>37833.137375494029</v>
      </c>
      <c r="I185" s="283">
        <f ca="1">SUMIFS(GrandTotal!K:K,GrandTotal!$AB:$AB,$O185)</f>
        <v>2555.5974158149565</v>
      </c>
      <c r="J185" s="283">
        <f ca="1">SUMIFS(GrandTotal!L:L,GrandTotal!$AB:$AB,$O185)</f>
        <v>398455.18675352295</v>
      </c>
      <c r="K185" s="283">
        <f ca="1">SUMIFS(GrandTotal!M:M,GrandTotal!$AB:$AB,$O185)</f>
        <v>58575.263315300137</v>
      </c>
      <c r="L185" s="283">
        <f t="shared" ca="1" si="41"/>
        <v>2025774.3866783485</v>
      </c>
      <c r="O185" s="278">
        <f t="shared" si="27"/>
        <v>925</v>
      </c>
    </row>
    <row r="186" spans="1:15" outlineLevel="1">
      <c r="A186" s="203">
        <v>184</v>
      </c>
      <c r="B186" s="325"/>
      <c r="C186" s="199" t="s">
        <v>328</v>
      </c>
      <c r="D186" s="242">
        <v>926</v>
      </c>
      <c r="E186" s="283">
        <f ca="1">SUMIFS(GrandTotal!G:G,GrandTotal!$AB:$AB,$O186)</f>
        <v>3909638.8817049405</v>
      </c>
      <c r="F186" s="283">
        <f ca="1">SUMIFS(GrandTotal!H:H,GrandTotal!$AB:$AB,$O186)</f>
        <v>1396601.9684730221</v>
      </c>
      <c r="G186" s="283">
        <f ca="1">SUMIFS(GrandTotal!I:I,GrandTotal!$AB:$AB,$O186)</f>
        <v>159407.37208424372</v>
      </c>
      <c r="H186" s="283">
        <f ca="1">SUMIFS(GrandTotal!J:J,GrandTotal!$AB:$AB,$O186)</f>
        <v>135297.48830178397</v>
      </c>
      <c r="I186" s="283">
        <f ca="1">SUMIFS(GrandTotal!K:K,GrandTotal!$AB:$AB,$O186)</f>
        <v>9139.2344240068014</v>
      </c>
      <c r="J186" s="283">
        <f ca="1">SUMIFS(GrandTotal!L:L,GrandTotal!$AB:$AB,$O186)</f>
        <v>1424940.9303149539</v>
      </c>
      <c r="K186" s="283">
        <f ca="1">SUMIFS(GrandTotal!M:M,GrandTotal!$AB:$AB,$O186)</f>
        <v>209474.72382528646</v>
      </c>
      <c r="L186" s="283">
        <f t="shared" ca="1" si="41"/>
        <v>7244500.5991282379</v>
      </c>
      <c r="O186" s="278">
        <f t="shared" si="27"/>
        <v>926</v>
      </c>
    </row>
    <row r="187" spans="1:15" outlineLevel="1">
      <c r="A187" s="203">
        <v>185</v>
      </c>
      <c r="B187" s="325"/>
      <c r="C187" s="199" t="s">
        <v>627</v>
      </c>
      <c r="D187" s="242">
        <v>927</v>
      </c>
      <c r="E187" s="283">
        <f>SUMIFS(GrandTotal!G:G,GrandTotal!$AB:$AB,$O187)</f>
        <v>0</v>
      </c>
      <c r="F187" s="283">
        <f>SUMIFS(GrandTotal!H:H,GrandTotal!$AB:$AB,$O187)</f>
        <v>0</v>
      </c>
      <c r="G187" s="283">
        <f>SUMIFS(GrandTotal!I:I,GrandTotal!$AB:$AB,$O187)</f>
        <v>0</v>
      </c>
      <c r="H187" s="283">
        <f>SUMIFS(GrandTotal!J:J,GrandTotal!$AB:$AB,$O187)</f>
        <v>0</v>
      </c>
      <c r="I187" s="283">
        <f>SUMIFS(GrandTotal!K:K,GrandTotal!$AB:$AB,$O187)</f>
        <v>0</v>
      </c>
      <c r="J187" s="283">
        <f>SUMIFS(GrandTotal!L:L,GrandTotal!$AB:$AB,$O187)</f>
        <v>0</v>
      </c>
      <c r="K187" s="283">
        <f>SUMIFS(GrandTotal!M:M,GrandTotal!$AB:$AB,$O187)</f>
        <v>0</v>
      </c>
      <c r="L187" s="283">
        <f t="shared" si="41"/>
        <v>0</v>
      </c>
      <c r="O187" s="278">
        <f t="shared" si="27"/>
        <v>927</v>
      </c>
    </row>
    <row r="188" spans="1:15" outlineLevel="1">
      <c r="A188" s="203">
        <v>186</v>
      </c>
      <c r="B188" s="325"/>
      <c r="C188" s="199" t="s">
        <v>329</v>
      </c>
      <c r="D188" s="242">
        <v>928</v>
      </c>
      <c r="E188" s="283">
        <f ca="1">SUMIFS(GrandTotal!G:G,GrandTotal!$AB:$AB,$O188)</f>
        <v>0</v>
      </c>
      <c r="F188" s="283">
        <f ca="1">SUMIFS(GrandTotal!H:H,GrandTotal!$AB:$AB,$O188)</f>
        <v>0</v>
      </c>
      <c r="G188" s="283">
        <f ca="1">SUMIFS(GrandTotal!I:I,GrandTotal!$AB:$AB,$O188)</f>
        <v>0</v>
      </c>
      <c r="H188" s="283">
        <f ca="1">SUMIFS(GrandTotal!J:J,GrandTotal!$AB:$AB,$O188)</f>
        <v>0</v>
      </c>
      <c r="I188" s="283">
        <f ca="1">SUMIFS(GrandTotal!K:K,GrandTotal!$AB:$AB,$O188)</f>
        <v>0</v>
      </c>
      <c r="J188" s="283">
        <f ca="1">SUMIFS(GrandTotal!L:L,GrandTotal!$AB:$AB,$O188)</f>
        <v>0</v>
      </c>
      <c r="K188" s="283">
        <f ca="1">SUMIFS(GrandTotal!M:M,GrandTotal!$AB:$AB,$O188)</f>
        <v>0</v>
      </c>
      <c r="L188" s="283">
        <f t="shared" ca="1" si="41"/>
        <v>0</v>
      </c>
      <c r="O188" s="278">
        <f t="shared" si="27"/>
        <v>928</v>
      </c>
    </row>
    <row r="189" spans="1:15" outlineLevel="1">
      <c r="A189" s="203">
        <v>187</v>
      </c>
      <c r="B189" s="325"/>
      <c r="C189" s="199" t="s">
        <v>626</v>
      </c>
      <c r="D189" s="242">
        <v>929</v>
      </c>
      <c r="E189" s="283">
        <f>SUMIFS(GrandTotal!G:G,GrandTotal!$AB:$AB,$O189)</f>
        <v>0</v>
      </c>
      <c r="F189" s="283">
        <f>SUMIFS(GrandTotal!H:H,GrandTotal!$AB:$AB,$O189)</f>
        <v>0</v>
      </c>
      <c r="G189" s="283">
        <f>SUMIFS(GrandTotal!I:I,GrandTotal!$AB:$AB,$O189)</f>
        <v>0</v>
      </c>
      <c r="H189" s="283">
        <f>SUMIFS(GrandTotal!J:J,GrandTotal!$AB:$AB,$O189)</f>
        <v>0</v>
      </c>
      <c r="I189" s="283">
        <f>SUMIFS(GrandTotal!K:K,GrandTotal!$AB:$AB,$O189)</f>
        <v>0</v>
      </c>
      <c r="J189" s="283">
        <f>SUMIFS(GrandTotal!L:L,GrandTotal!$AB:$AB,$O189)</f>
        <v>0</v>
      </c>
      <c r="K189" s="283">
        <f>SUMIFS(GrandTotal!M:M,GrandTotal!$AB:$AB,$O189)</f>
        <v>0</v>
      </c>
      <c r="L189" s="283">
        <f t="shared" si="41"/>
        <v>0</v>
      </c>
      <c r="O189" s="278">
        <f t="shared" si="27"/>
        <v>929</v>
      </c>
    </row>
    <row r="190" spans="1:15" outlineLevel="1">
      <c r="A190" s="203">
        <v>188</v>
      </c>
      <c r="B190" s="325"/>
      <c r="C190" s="199" t="s">
        <v>625</v>
      </c>
      <c r="D190" s="242">
        <v>930.1</v>
      </c>
      <c r="E190" s="283">
        <f ca="1">SUMIFS(GrandTotal!G:G,GrandTotal!$AB:$AB,$O190)</f>
        <v>0</v>
      </c>
      <c r="F190" s="283">
        <f ca="1">SUMIFS(GrandTotal!H:H,GrandTotal!$AB:$AB,$O190)</f>
        <v>0</v>
      </c>
      <c r="G190" s="283">
        <f ca="1">SUMIFS(GrandTotal!I:I,GrandTotal!$AB:$AB,$O190)</f>
        <v>0</v>
      </c>
      <c r="H190" s="283">
        <f ca="1">SUMIFS(GrandTotal!J:J,GrandTotal!$AB:$AB,$O190)</f>
        <v>0</v>
      </c>
      <c r="I190" s="283">
        <f ca="1">SUMIFS(GrandTotal!K:K,GrandTotal!$AB:$AB,$O190)</f>
        <v>0</v>
      </c>
      <c r="J190" s="283">
        <f ca="1">SUMIFS(GrandTotal!L:L,GrandTotal!$AB:$AB,$O190)</f>
        <v>0</v>
      </c>
      <c r="K190" s="283">
        <f ca="1">SUMIFS(GrandTotal!M:M,GrandTotal!$AB:$AB,$O190)</f>
        <v>0</v>
      </c>
      <c r="L190" s="283">
        <f t="shared" ca="1" si="41"/>
        <v>0</v>
      </c>
      <c r="O190" s="278">
        <f t="shared" si="27"/>
        <v>930.1</v>
      </c>
    </row>
    <row r="191" spans="1:15" outlineLevel="1">
      <c r="A191" s="203">
        <v>189</v>
      </c>
      <c r="B191" s="325"/>
      <c r="C191" s="199" t="s">
        <v>331</v>
      </c>
      <c r="D191" s="242">
        <v>930.2</v>
      </c>
      <c r="E191" s="283">
        <f ca="1">SUMIFS(GrandTotal!G:G,GrandTotal!$AB:$AB,$O191)</f>
        <v>187057.67336403416</v>
      </c>
      <c r="F191" s="283">
        <f ca="1">SUMIFS(GrandTotal!H:H,GrandTotal!$AB:$AB,$O191)</f>
        <v>69495.106146633407</v>
      </c>
      <c r="G191" s="283">
        <f ca="1">SUMIFS(GrandTotal!I:I,GrandTotal!$AB:$AB,$O191)</f>
        <v>7888.1026408898933</v>
      </c>
      <c r="H191" s="283">
        <f ca="1">SUMIFS(GrandTotal!J:J,GrandTotal!$AB:$AB,$O191)</f>
        <v>6787.2039625328543</v>
      </c>
      <c r="I191" s="283">
        <f ca="1">SUMIFS(GrandTotal!K:K,GrandTotal!$AB:$AB,$O191)</f>
        <v>443.41039052572029</v>
      </c>
      <c r="J191" s="283">
        <f ca="1">SUMIFS(GrandTotal!L:L,GrandTotal!$AB:$AB,$O191)</f>
        <v>75616.282134401699</v>
      </c>
      <c r="K191" s="283">
        <f ca="1">SUMIFS(GrandTotal!M:M,GrandTotal!$AB:$AB,$O191)</f>
        <v>10463.043347696635</v>
      </c>
      <c r="L191" s="283">
        <f t="shared" ca="1" si="41"/>
        <v>357750.82198671438</v>
      </c>
      <c r="O191" s="278">
        <f t="shared" si="27"/>
        <v>930.2</v>
      </c>
    </row>
    <row r="192" spans="1:15" outlineLevel="1">
      <c r="A192" s="203">
        <v>190</v>
      </c>
      <c r="B192" s="325"/>
      <c r="C192" s="199" t="s">
        <v>293</v>
      </c>
      <c r="D192" s="242">
        <v>931</v>
      </c>
      <c r="E192" s="283">
        <f ca="1">SUMIFS(GrandTotal!G:G,GrandTotal!$AB:$AB,$O192)</f>
        <v>783969.83336539031</v>
      </c>
      <c r="F192" s="283">
        <f ca="1">SUMIFS(GrandTotal!H:H,GrandTotal!$AB:$AB,$O192)</f>
        <v>326655.17840009596</v>
      </c>
      <c r="G192" s="283">
        <f ca="1">SUMIFS(GrandTotal!I:I,GrandTotal!$AB:$AB,$O192)</f>
        <v>32997.321966848271</v>
      </c>
      <c r="H192" s="283">
        <f ca="1">SUMIFS(GrandTotal!J:J,GrandTotal!$AB:$AB,$O192)</f>
        <v>36923.592756415055</v>
      </c>
      <c r="I192" s="283">
        <f ca="1">SUMIFS(GrandTotal!K:K,GrandTotal!$AB:$AB,$O192)</f>
        <v>2224.2738976370965</v>
      </c>
      <c r="J192" s="283">
        <f ca="1">SUMIFS(GrandTotal!L:L,GrandTotal!$AB:$AB,$O192)</f>
        <v>413219.69119610096</v>
      </c>
      <c r="K192" s="283">
        <f ca="1">SUMIFS(GrandTotal!M:M,GrandTotal!$AB:$AB,$O192)</f>
        <v>39942.656990824296</v>
      </c>
      <c r="L192" s="283">
        <f t="shared" ca="1" si="41"/>
        <v>1635932.5485733121</v>
      </c>
      <c r="O192" s="278">
        <f t="shared" si="27"/>
        <v>931</v>
      </c>
    </row>
    <row r="193" spans="1:15">
      <c r="A193" s="203">
        <v>191</v>
      </c>
      <c r="B193" s="336"/>
      <c r="C193" s="208" t="s">
        <v>333</v>
      </c>
      <c r="D193" s="207">
        <v>932</v>
      </c>
      <c r="E193" s="283">
        <f ca="1">SUMIFS(GrandTotal!G:G,GrandTotal!$AB:$AB,$O193)</f>
        <v>44644.286632639996</v>
      </c>
      <c r="F193" s="283">
        <f ca="1">SUMIFS(GrandTotal!H:H,GrandTotal!$AB:$AB,$O193)</f>
        <v>18601.847665397479</v>
      </c>
      <c r="G193" s="283">
        <f ca="1">SUMIFS(GrandTotal!I:I,GrandTotal!$AB:$AB,$O193)</f>
        <v>1879.0798284592727</v>
      </c>
      <c r="H193" s="283">
        <f ca="1">SUMIFS(GrandTotal!J:J,GrandTotal!$AB:$AB,$O193)</f>
        <v>2102.6669501401207</v>
      </c>
      <c r="I193" s="283">
        <f ca="1">SUMIFS(GrandTotal!K:K,GrandTotal!$AB:$AB,$O193)</f>
        <v>126.66446744428228</v>
      </c>
      <c r="J193" s="283">
        <f ca="1">SUMIFS(GrandTotal!L:L,GrandTotal!$AB:$AB,$O193)</f>
        <v>23531.388008665348</v>
      </c>
      <c r="K193" s="283">
        <f ca="1">SUMIFS(GrandTotal!M:M,GrandTotal!$AB:$AB,$O193)</f>
        <v>2274.5918933037151</v>
      </c>
      <c r="L193" s="283">
        <f t="shared" ca="1" si="41"/>
        <v>93160.525446050218</v>
      </c>
      <c r="O193" s="278">
        <f t="shared" si="27"/>
        <v>932</v>
      </c>
    </row>
    <row r="194" spans="1:15">
      <c r="A194" s="203">
        <v>192</v>
      </c>
      <c r="B194" s="342" t="s">
        <v>624</v>
      </c>
      <c r="C194" s="343"/>
      <c r="D194" s="343"/>
      <c r="E194" s="287">
        <f ca="1">SUM(E180:E193)</f>
        <v>14323172.826249084</v>
      </c>
      <c r="F194" s="288">
        <f t="shared" ref="F194:L194" ca="1" si="42">SUM(F180:F193)</f>
        <v>5171275.2538106255</v>
      </c>
      <c r="G194" s="288">
        <f t="shared" ca="1" si="42"/>
        <v>585412.47597409878</v>
      </c>
      <c r="H194" s="288">
        <f t="shared" ca="1" si="42"/>
        <v>506926.16127198661</v>
      </c>
      <c r="I194" s="288">
        <f t="shared" ca="1" si="42"/>
        <v>33925.832279926224</v>
      </c>
      <c r="J194" s="288">
        <f t="shared" ca="1" si="42"/>
        <v>5370235.0350025585</v>
      </c>
      <c r="K194" s="288">
        <f t="shared" ca="1" si="42"/>
        <v>765558.98221543303</v>
      </c>
      <c r="L194" s="288">
        <f t="shared" ca="1" si="42"/>
        <v>26756506.566803712</v>
      </c>
      <c r="O194" s="278">
        <f t="shared" si="27"/>
        <v>0</v>
      </c>
    </row>
    <row r="195" spans="1:15">
      <c r="A195" s="203">
        <v>193</v>
      </c>
      <c r="B195" s="340" t="s">
        <v>623</v>
      </c>
      <c r="C195" s="201" t="s">
        <v>622</v>
      </c>
      <c r="D195" s="248" t="s">
        <v>616</v>
      </c>
      <c r="E195" s="283">
        <f>SUMIFS(GrandTotal!G:G,GrandTotal!$AB:$AB,$O195)</f>
        <v>0</v>
      </c>
      <c r="F195" s="283">
        <f>SUMIFS(GrandTotal!H:H,GrandTotal!$AB:$AB,$O195)</f>
        <v>0</v>
      </c>
      <c r="G195" s="283">
        <f>SUMIFS(GrandTotal!I:I,GrandTotal!$AB:$AB,$O195)</f>
        <v>0</v>
      </c>
      <c r="H195" s="283">
        <f>SUMIFS(GrandTotal!J:J,GrandTotal!$AB:$AB,$O195)</f>
        <v>0</v>
      </c>
      <c r="I195" s="283">
        <f>SUMIFS(GrandTotal!K:K,GrandTotal!$AB:$AB,$O195)</f>
        <v>0</v>
      </c>
      <c r="J195" s="283">
        <f>SUMIFS(GrandTotal!L:L,GrandTotal!$AB:$AB,$O195)</f>
        <v>0</v>
      </c>
      <c r="K195" s="283">
        <f>SUMIFS(GrandTotal!M:M,GrandTotal!$AB:$AB,$O195)</f>
        <v>0</v>
      </c>
      <c r="L195" s="283">
        <f t="shared" ref="L195:L200" si="43">SUM(E195:K195)</f>
        <v>0</v>
      </c>
      <c r="O195" s="281" t="str">
        <f t="shared" ref="O195:O202" si="44">_xlfn.CONCAT(D195,C195)</f>
        <v>403, 403.1Depreciation expense production</v>
      </c>
    </row>
    <row r="196" spans="1:15" outlineLevel="1">
      <c r="A196" s="203">
        <v>194</v>
      </c>
      <c r="B196" s="340"/>
      <c r="C196" s="201" t="s">
        <v>621</v>
      </c>
      <c r="D196" s="248" t="s">
        <v>616</v>
      </c>
      <c r="E196" s="283">
        <f>SUMIFS(GrandTotal!G:G,GrandTotal!$AB:$AB,$O196)</f>
        <v>0</v>
      </c>
      <c r="F196" s="283">
        <f>SUMIFS(GrandTotal!H:H,GrandTotal!$AB:$AB,$O196)</f>
        <v>0</v>
      </c>
      <c r="G196" s="283">
        <f>SUMIFS(GrandTotal!I:I,GrandTotal!$AB:$AB,$O196)</f>
        <v>0</v>
      </c>
      <c r="H196" s="283">
        <f>SUMIFS(GrandTotal!J:J,GrandTotal!$AB:$AB,$O196)</f>
        <v>0</v>
      </c>
      <c r="I196" s="283">
        <f>SUMIFS(GrandTotal!K:K,GrandTotal!$AB:$AB,$O196)</f>
        <v>0</v>
      </c>
      <c r="J196" s="283">
        <f>SUMIFS(GrandTotal!L:L,GrandTotal!$AB:$AB,$O196)</f>
        <v>0</v>
      </c>
      <c r="K196" s="283">
        <f>SUMIFS(GrandTotal!M:M,GrandTotal!$AB:$AB,$O196)</f>
        <v>0</v>
      </c>
      <c r="L196" s="283">
        <f t="shared" si="43"/>
        <v>0</v>
      </c>
      <c r="O196" s="281" t="str">
        <f t="shared" si="44"/>
        <v xml:space="preserve">403, 403.1Depreciation expense storage and terminaling </v>
      </c>
    </row>
    <row r="197" spans="1:15" outlineLevel="1">
      <c r="A197" s="203">
        <v>195</v>
      </c>
      <c r="B197" s="340"/>
      <c r="C197" s="201" t="s">
        <v>620</v>
      </c>
      <c r="D197" s="248" t="s">
        <v>616</v>
      </c>
      <c r="E197" s="283">
        <f ca="1">SUMIFS(GrandTotal!G:G,GrandTotal!$AB:$AB,$O197)</f>
        <v>48634.04488509841</v>
      </c>
      <c r="F197" s="283">
        <f ca="1">SUMIFS(GrandTotal!H:H,GrandTotal!$AB:$AB,$O197)</f>
        <v>33365.068026204477</v>
      </c>
      <c r="G197" s="283">
        <f ca="1">SUMIFS(GrandTotal!I:I,GrandTotal!$AB:$AB,$O197)</f>
        <v>3625.5875134775101</v>
      </c>
      <c r="H197" s="283">
        <f ca="1">SUMIFS(GrandTotal!J:J,GrandTotal!$AB:$AB,$O197)</f>
        <v>4557.8980348289651</v>
      </c>
      <c r="I197" s="283">
        <f ca="1">SUMIFS(GrandTotal!K:K,GrandTotal!$AB:$AB,$O197)</f>
        <v>450.36638648478407</v>
      </c>
      <c r="J197" s="283">
        <f ca="1">SUMIFS(GrandTotal!L:L,GrandTotal!$AB:$AB,$O197)</f>
        <v>139266.31079750118</v>
      </c>
      <c r="K197" s="283">
        <f ca="1">SUMIFS(GrandTotal!M:M,GrandTotal!$AB:$AB,$O197)</f>
        <v>37747.483376404627</v>
      </c>
      <c r="L197" s="283">
        <f t="shared" ca="1" si="43"/>
        <v>267646.75901999994</v>
      </c>
      <c r="O197" s="281" t="str">
        <f t="shared" si="44"/>
        <v>403, 403.1Depreciation expense transmission</v>
      </c>
    </row>
    <row r="198" spans="1:15" outlineLevel="1">
      <c r="A198" s="203">
        <v>196</v>
      </c>
      <c r="B198" s="340"/>
      <c r="C198" s="201" t="s">
        <v>619</v>
      </c>
      <c r="D198" s="248" t="s">
        <v>616</v>
      </c>
      <c r="E198" s="283">
        <f ca="1">SUMIFS(GrandTotal!G:G,GrandTotal!$AB:$AB,$O198)</f>
        <v>13831752.797806781</v>
      </c>
      <c r="F198" s="283">
        <f ca="1">SUMIFS(GrandTotal!H:H,GrandTotal!$AB:$AB,$O198)</f>
        <v>5081093.974221291</v>
      </c>
      <c r="G198" s="283">
        <f ca="1">SUMIFS(GrandTotal!I:I,GrandTotal!$AB:$AB,$O198)</f>
        <v>488484.03400825453</v>
      </c>
      <c r="H198" s="283">
        <f ca="1">SUMIFS(GrandTotal!J:J,GrandTotal!$AB:$AB,$O198)</f>
        <v>540809.89043779229</v>
      </c>
      <c r="I198" s="283">
        <f ca="1">SUMIFS(GrandTotal!K:K,GrandTotal!$AB:$AB,$O198)</f>
        <v>32245.588128614043</v>
      </c>
      <c r="J198" s="283">
        <f ca="1">SUMIFS(GrandTotal!L:L,GrandTotal!$AB:$AB,$O198)</f>
        <v>5800028.4145991411</v>
      </c>
      <c r="K198" s="283">
        <f ca="1">SUMIFS(GrandTotal!M:M,GrandTotal!$AB:$AB,$O198)</f>
        <v>491595.04601512523</v>
      </c>
      <c r="L198" s="283">
        <f t="shared" ca="1" si="43"/>
        <v>26266009.745216999</v>
      </c>
      <c r="O198" s="281" t="str">
        <f t="shared" si="44"/>
        <v>403, 403.1Depreciation expense distribution</v>
      </c>
    </row>
    <row r="199" spans="1:15" outlineLevel="1">
      <c r="A199" s="203">
        <v>197</v>
      </c>
      <c r="B199" s="340"/>
      <c r="C199" s="201" t="s">
        <v>618</v>
      </c>
      <c r="D199" s="248" t="s">
        <v>616</v>
      </c>
      <c r="E199" s="283">
        <f ca="1">SUMIFS(GrandTotal!G:G,GrandTotal!$AB:$AB,$O199)</f>
        <v>1102253.4924756421</v>
      </c>
      <c r="F199" s="283">
        <f ca="1">SUMIFS(GrandTotal!H:H,GrandTotal!$AB:$AB,$O199)</f>
        <v>459273.80863766669</v>
      </c>
      <c r="G199" s="283">
        <f ca="1">SUMIFS(GrandTotal!I:I,GrandTotal!$AB:$AB,$O199)</f>
        <v>46393.894040754298</v>
      </c>
      <c r="H199" s="283">
        <f ca="1">SUMIFS(GrandTotal!J:J,GrandTotal!$AB:$AB,$O199)</f>
        <v>51914.190238411727</v>
      </c>
      <c r="I199" s="283">
        <f ca="1">SUMIFS(GrandTotal!K:K,GrandTotal!$AB:$AB,$O199)</f>
        <v>3127.3061380031581</v>
      </c>
      <c r="J199" s="283">
        <f ca="1">SUMIFS(GrandTotal!L:L,GrandTotal!$AB:$AB,$O199)</f>
        <v>580982.61998854647</v>
      </c>
      <c r="K199" s="283">
        <f ca="1">SUMIFS(GrandTotal!M:M,GrandTotal!$AB:$AB,$O199)</f>
        <v>56158.963384976014</v>
      </c>
      <c r="L199" s="283">
        <f t="shared" ca="1" si="43"/>
        <v>2300104.274904001</v>
      </c>
      <c r="O199" s="281" t="str">
        <f t="shared" si="44"/>
        <v>403, 403.1Depreciation expense general plant</v>
      </c>
    </row>
    <row r="200" spans="1:15" outlineLevel="1">
      <c r="A200" s="203">
        <v>198</v>
      </c>
      <c r="B200" s="340"/>
      <c r="C200" s="201" t="s">
        <v>617</v>
      </c>
      <c r="D200" s="248" t="s">
        <v>616</v>
      </c>
      <c r="E200" s="283">
        <f>SUMIFS(GrandTotal!G:G,GrandTotal!$AB:$AB,$O200)</f>
        <v>0</v>
      </c>
      <c r="F200" s="283">
        <f>SUMIFS(GrandTotal!H:H,GrandTotal!$AB:$AB,$O200)</f>
        <v>0</v>
      </c>
      <c r="G200" s="283">
        <f>SUMIFS(GrandTotal!I:I,GrandTotal!$AB:$AB,$O200)</f>
        <v>0</v>
      </c>
      <c r="H200" s="283">
        <f>SUMIFS(GrandTotal!J:J,GrandTotal!$AB:$AB,$O200)</f>
        <v>0</v>
      </c>
      <c r="I200" s="283">
        <f>SUMIFS(GrandTotal!K:K,GrandTotal!$AB:$AB,$O200)</f>
        <v>0</v>
      </c>
      <c r="J200" s="283">
        <f>SUMIFS(GrandTotal!L:L,GrandTotal!$AB:$AB,$O200)</f>
        <v>0</v>
      </c>
      <c r="K200" s="283">
        <f>SUMIFS(GrandTotal!M:M,GrandTotal!$AB:$AB,$O200)</f>
        <v>0</v>
      </c>
      <c r="L200" s="283">
        <f t="shared" si="43"/>
        <v>0</v>
      </c>
      <c r="O200" s="281" t="str">
        <f t="shared" si="44"/>
        <v>403, 403.1Depreciation expense common</v>
      </c>
    </row>
    <row r="201" spans="1:15">
      <c r="A201" s="203">
        <v>199</v>
      </c>
      <c r="B201" s="342" t="s">
        <v>615</v>
      </c>
      <c r="C201" s="342"/>
      <c r="D201" s="342"/>
      <c r="E201" s="287">
        <f ca="1">SUM(E195:E200)</f>
        <v>14982640.335167522</v>
      </c>
      <c r="F201" s="288">
        <f t="shared" ref="F201:L201" ca="1" si="45">SUM(F195:F200)</f>
        <v>5573732.8508851621</v>
      </c>
      <c r="G201" s="288">
        <f t="shared" ca="1" si="45"/>
        <v>538503.51556248637</v>
      </c>
      <c r="H201" s="288">
        <f t="shared" ca="1" si="45"/>
        <v>597281.97871103301</v>
      </c>
      <c r="I201" s="288">
        <f t="shared" ca="1" si="45"/>
        <v>35823.260653101985</v>
      </c>
      <c r="J201" s="288">
        <f t="shared" ca="1" si="45"/>
        <v>6520277.3453851892</v>
      </c>
      <c r="K201" s="288">
        <f t="shared" ca="1" si="45"/>
        <v>585501.49277650588</v>
      </c>
      <c r="L201" s="288">
        <f t="shared" ca="1" si="45"/>
        <v>28833760.779141001</v>
      </c>
      <c r="O201" s="278">
        <f t="shared" ref="O201:O260" si="46">D201</f>
        <v>0</v>
      </c>
    </row>
    <row r="202" spans="1:15">
      <c r="A202" s="203">
        <v>200</v>
      </c>
      <c r="B202" s="340" t="s">
        <v>614</v>
      </c>
      <c r="C202" s="247" t="s">
        <v>613</v>
      </c>
      <c r="D202" s="236" t="s">
        <v>612</v>
      </c>
      <c r="E202" s="283">
        <f ca="1">SUMIFS(GrandTotal!G:G,GrandTotal!$AB:$AB,$O202)</f>
        <v>2078538.2044584914</v>
      </c>
      <c r="F202" s="283">
        <f ca="1">SUMIFS(GrandTotal!H:H,GrandTotal!$AB:$AB,$O202)</f>
        <v>585562.0547166178</v>
      </c>
      <c r="G202" s="283">
        <f ca="1">SUMIFS(GrandTotal!I:I,GrandTotal!$AB:$AB,$O202)</f>
        <v>48039.623207555851</v>
      </c>
      <c r="H202" s="283">
        <f ca="1">SUMIFS(GrandTotal!J:J,GrandTotal!$AB:$AB,$O202)</f>
        <v>51720.832055270905</v>
      </c>
      <c r="I202" s="283">
        <f ca="1">SUMIFS(GrandTotal!K:K,GrandTotal!$AB:$AB,$O202)</f>
        <v>3192.5546612153953</v>
      </c>
      <c r="J202" s="283">
        <f ca="1">SUMIFS(GrandTotal!L:L,GrandTotal!$AB:$AB,$O202)</f>
        <v>618243.76805700012</v>
      </c>
      <c r="K202" s="283">
        <f ca="1">SUMIFS(GrandTotal!M:M,GrandTotal!$AB:$AB,$O202)</f>
        <v>66271.482843849153</v>
      </c>
      <c r="L202" s="283">
        <f t="shared" ref="L202:L209" ca="1" si="47">SUM(E202:K202)</f>
        <v>3451568.52</v>
      </c>
      <c r="O202" s="281" t="str">
        <f t="shared" si="44"/>
        <v>404, 405Intangible plant</v>
      </c>
    </row>
    <row r="203" spans="1:15" outlineLevel="1">
      <c r="A203" s="203">
        <v>201</v>
      </c>
      <c r="B203" s="340"/>
      <c r="C203" s="247" t="s">
        <v>611</v>
      </c>
      <c r="D203" s="236">
        <v>404.1</v>
      </c>
      <c r="E203" s="283">
        <f>SUMIFS(GrandTotal!G:G,GrandTotal!$AB:$AB,$O203)</f>
        <v>0</v>
      </c>
      <c r="F203" s="283">
        <f>SUMIFS(GrandTotal!H:H,GrandTotal!$AB:$AB,$O203)</f>
        <v>0</v>
      </c>
      <c r="G203" s="283">
        <f>SUMIFS(GrandTotal!I:I,GrandTotal!$AB:$AB,$O203)</f>
        <v>0</v>
      </c>
      <c r="H203" s="283">
        <f>SUMIFS(GrandTotal!J:J,GrandTotal!$AB:$AB,$O203)</f>
        <v>0</v>
      </c>
      <c r="I203" s="283">
        <f>SUMIFS(GrandTotal!K:K,GrandTotal!$AB:$AB,$O203)</f>
        <v>0</v>
      </c>
      <c r="J203" s="283">
        <f>SUMIFS(GrandTotal!L:L,GrandTotal!$AB:$AB,$O203)</f>
        <v>0</v>
      </c>
      <c r="K203" s="283">
        <f>SUMIFS(GrandTotal!M:M,GrandTotal!$AB:$AB,$O203)</f>
        <v>0</v>
      </c>
      <c r="L203" s="283">
        <f t="shared" si="47"/>
        <v>0</v>
      </c>
      <c r="O203" s="278">
        <f t="shared" si="46"/>
        <v>404.1</v>
      </c>
    </row>
    <row r="204" spans="1:15" outlineLevel="1">
      <c r="A204" s="203">
        <v>202</v>
      </c>
      <c r="B204" s="340"/>
      <c r="C204" s="247" t="s">
        <v>610</v>
      </c>
      <c r="D204" s="236">
        <v>404.2</v>
      </c>
      <c r="E204" s="283">
        <f>SUMIFS(GrandTotal!G:G,GrandTotal!$AB:$AB,$O204)</f>
        <v>0</v>
      </c>
      <c r="F204" s="283">
        <f>SUMIFS(GrandTotal!H:H,GrandTotal!$AB:$AB,$O204)</f>
        <v>0</v>
      </c>
      <c r="G204" s="283">
        <f>SUMIFS(GrandTotal!I:I,GrandTotal!$AB:$AB,$O204)</f>
        <v>0</v>
      </c>
      <c r="H204" s="283">
        <f>SUMIFS(GrandTotal!J:J,GrandTotal!$AB:$AB,$O204)</f>
        <v>0</v>
      </c>
      <c r="I204" s="283">
        <f>SUMIFS(GrandTotal!K:K,GrandTotal!$AB:$AB,$O204)</f>
        <v>0</v>
      </c>
      <c r="J204" s="283">
        <f>SUMIFS(GrandTotal!L:L,GrandTotal!$AB:$AB,$O204)</f>
        <v>0</v>
      </c>
      <c r="K204" s="283">
        <f>SUMIFS(GrandTotal!M:M,GrandTotal!$AB:$AB,$O204)</f>
        <v>0</v>
      </c>
      <c r="L204" s="283">
        <f t="shared" si="47"/>
        <v>0</v>
      </c>
      <c r="O204" s="278">
        <f t="shared" si="46"/>
        <v>404.2</v>
      </c>
    </row>
    <row r="205" spans="1:15" outlineLevel="1">
      <c r="A205" s="203">
        <v>203</v>
      </c>
      <c r="B205" s="340"/>
      <c r="C205" s="247" t="s">
        <v>609</v>
      </c>
      <c r="D205" s="236">
        <v>404.3</v>
      </c>
      <c r="E205" s="283">
        <f>SUMIFS(GrandTotal!G:G,GrandTotal!$AB:$AB,$O205)</f>
        <v>0</v>
      </c>
      <c r="F205" s="283">
        <f>SUMIFS(GrandTotal!H:H,GrandTotal!$AB:$AB,$O205)</f>
        <v>0</v>
      </c>
      <c r="G205" s="283">
        <f>SUMIFS(GrandTotal!I:I,GrandTotal!$AB:$AB,$O205)</f>
        <v>0</v>
      </c>
      <c r="H205" s="283">
        <f>SUMIFS(GrandTotal!J:J,GrandTotal!$AB:$AB,$O205)</f>
        <v>0</v>
      </c>
      <c r="I205" s="283">
        <f>SUMIFS(GrandTotal!K:K,GrandTotal!$AB:$AB,$O205)</f>
        <v>0</v>
      </c>
      <c r="J205" s="283">
        <f>SUMIFS(GrandTotal!L:L,GrandTotal!$AB:$AB,$O205)</f>
        <v>0</v>
      </c>
      <c r="K205" s="283">
        <f>SUMIFS(GrandTotal!M:M,GrandTotal!$AB:$AB,$O205)</f>
        <v>0</v>
      </c>
      <c r="L205" s="283">
        <f t="shared" si="47"/>
        <v>0</v>
      </c>
      <c r="O205" s="278">
        <f t="shared" si="46"/>
        <v>404.3</v>
      </c>
    </row>
    <row r="206" spans="1:15" outlineLevel="1">
      <c r="A206" s="203">
        <v>204</v>
      </c>
      <c r="B206" s="340"/>
      <c r="C206" s="247" t="s">
        <v>608</v>
      </c>
      <c r="D206" s="236">
        <v>405</v>
      </c>
      <c r="E206" s="283">
        <f>SUMIFS(GrandTotal!G:G,GrandTotal!$AB:$AB,$O206)</f>
        <v>0</v>
      </c>
      <c r="F206" s="283">
        <f>SUMIFS(GrandTotal!H:H,GrandTotal!$AB:$AB,$O206)</f>
        <v>0</v>
      </c>
      <c r="G206" s="283">
        <f>SUMIFS(GrandTotal!I:I,GrandTotal!$AB:$AB,$O206)</f>
        <v>0</v>
      </c>
      <c r="H206" s="283">
        <f>SUMIFS(GrandTotal!J:J,GrandTotal!$AB:$AB,$O206)</f>
        <v>0</v>
      </c>
      <c r="I206" s="283">
        <f>SUMIFS(GrandTotal!K:K,GrandTotal!$AB:$AB,$O206)</f>
        <v>0</v>
      </c>
      <c r="J206" s="283">
        <f>SUMIFS(GrandTotal!L:L,GrandTotal!$AB:$AB,$O206)</f>
        <v>0</v>
      </c>
      <c r="K206" s="283">
        <f>SUMIFS(GrandTotal!M:M,GrandTotal!$AB:$AB,$O206)</f>
        <v>0</v>
      </c>
      <c r="L206" s="283">
        <f t="shared" si="47"/>
        <v>0</v>
      </c>
      <c r="O206" s="278">
        <f t="shared" si="46"/>
        <v>405</v>
      </c>
    </row>
    <row r="207" spans="1:15" outlineLevel="1">
      <c r="A207" s="203">
        <v>205</v>
      </c>
      <c r="B207" s="340"/>
      <c r="C207" s="247" t="s">
        <v>607</v>
      </c>
      <c r="D207" s="236">
        <v>406</v>
      </c>
      <c r="E207" s="283">
        <f>SUMIFS(GrandTotal!G:G,GrandTotal!$AB:$AB,$O207)</f>
        <v>0</v>
      </c>
      <c r="F207" s="283">
        <f>SUMIFS(GrandTotal!H:H,GrandTotal!$AB:$AB,$O207)</f>
        <v>0</v>
      </c>
      <c r="G207" s="283">
        <f>SUMIFS(GrandTotal!I:I,GrandTotal!$AB:$AB,$O207)</f>
        <v>0</v>
      </c>
      <c r="H207" s="283">
        <f>SUMIFS(GrandTotal!J:J,GrandTotal!$AB:$AB,$O207)</f>
        <v>0</v>
      </c>
      <c r="I207" s="283">
        <f>SUMIFS(GrandTotal!K:K,GrandTotal!$AB:$AB,$O207)</f>
        <v>0</v>
      </c>
      <c r="J207" s="283">
        <f>SUMIFS(GrandTotal!L:L,GrandTotal!$AB:$AB,$O207)</f>
        <v>0</v>
      </c>
      <c r="K207" s="283">
        <f>SUMIFS(GrandTotal!M:M,GrandTotal!$AB:$AB,$O207)</f>
        <v>0</v>
      </c>
      <c r="L207" s="283">
        <f t="shared" si="47"/>
        <v>0</v>
      </c>
      <c r="O207" s="278">
        <f t="shared" si="46"/>
        <v>406</v>
      </c>
    </row>
    <row r="208" spans="1:15" outlineLevel="1">
      <c r="A208" s="203">
        <v>206</v>
      </c>
      <c r="B208" s="340"/>
      <c r="C208" s="247" t="s">
        <v>606</v>
      </c>
      <c r="D208" s="236">
        <v>407.1</v>
      </c>
      <c r="E208" s="283">
        <f>SUMIFS(GrandTotal!G:G,GrandTotal!$AB:$AB,$O208)</f>
        <v>0</v>
      </c>
      <c r="F208" s="283">
        <f>SUMIFS(GrandTotal!H:H,GrandTotal!$AB:$AB,$O208)</f>
        <v>0</v>
      </c>
      <c r="G208" s="283">
        <f>SUMIFS(GrandTotal!I:I,GrandTotal!$AB:$AB,$O208)</f>
        <v>0</v>
      </c>
      <c r="H208" s="283">
        <f>SUMIFS(GrandTotal!J:J,GrandTotal!$AB:$AB,$O208)</f>
        <v>0</v>
      </c>
      <c r="I208" s="283">
        <f>SUMIFS(GrandTotal!K:K,GrandTotal!$AB:$AB,$O208)</f>
        <v>0</v>
      </c>
      <c r="J208" s="283">
        <f>SUMIFS(GrandTotal!L:L,GrandTotal!$AB:$AB,$O208)</f>
        <v>0</v>
      </c>
      <c r="K208" s="283">
        <f>SUMIFS(GrandTotal!M:M,GrandTotal!$AB:$AB,$O208)</f>
        <v>0</v>
      </c>
      <c r="L208" s="283">
        <f t="shared" si="47"/>
        <v>0</v>
      </c>
      <c r="O208" s="278">
        <f t="shared" si="46"/>
        <v>407.1</v>
      </c>
    </row>
    <row r="209" spans="1:15" outlineLevel="1">
      <c r="A209" s="203">
        <v>207</v>
      </c>
      <c r="B209" s="340"/>
      <c r="C209" s="247" t="s">
        <v>605</v>
      </c>
      <c r="D209" s="236">
        <v>407.2</v>
      </c>
      <c r="E209" s="283">
        <f>SUMIFS(GrandTotal!G:G,GrandTotal!$AB:$AB,$O209)</f>
        <v>0</v>
      </c>
      <c r="F209" s="283">
        <f>SUMIFS(GrandTotal!H:H,GrandTotal!$AB:$AB,$O209)</f>
        <v>0</v>
      </c>
      <c r="G209" s="283">
        <f>SUMIFS(GrandTotal!I:I,GrandTotal!$AB:$AB,$O209)</f>
        <v>0</v>
      </c>
      <c r="H209" s="283">
        <f>SUMIFS(GrandTotal!J:J,GrandTotal!$AB:$AB,$O209)</f>
        <v>0</v>
      </c>
      <c r="I209" s="283">
        <f>SUMIFS(GrandTotal!K:K,GrandTotal!$AB:$AB,$O209)</f>
        <v>0</v>
      </c>
      <c r="J209" s="283">
        <f>SUMIFS(GrandTotal!L:L,GrandTotal!$AB:$AB,$O209)</f>
        <v>0</v>
      </c>
      <c r="K209" s="283">
        <f>SUMIFS(GrandTotal!M:M,GrandTotal!$AB:$AB,$O209)</f>
        <v>0</v>
      </c>
      <c r="L209" s="283">
        <f t="shared" si="47"/>
        <v>0</v>
      </c>
      <c r="O209" s="278">
        <f t="shared" si="46"/>
        <v>407.2</v>
      </c>
    </row>
    <row r="210" spans="1:15">
      <c r="A210" s="203">
        <v>208</v>
      </c>
      <c r="B210" s="342" t="s">
        <v>604</v>
      </c>
      <c r="C210" s="342"/>
      <c r="D210" s="342"/>
      <c r="E210" s="287">
        <f ca="1">SUM(E202:E209)</f>
        <v>2078538.2044584914</v>
      </c>
      <c r="F210" s="288">
        <f t="shared" ref="F210:L210" ca="1" si="48">SUM(F202:F209)</f>
        <v>585562.0547166178</v>
      </c>
      <c r="G210" s="288">
        <f t="shared" ca="1" si="48"/>
        <v>48039.623207555851</v>
      </c>
      <c r="H210" s="288">
        <f t="shared" ca="1" si="48"/>
        <v>51720.832055270905</v>
      </c>
      <c r="I210" s="288">
        <f t="shared" ca="1" si="48"/>
        <v>3192.5546612153953</v>
      </c>
      <c r="J210" s="288">
        <f t="shared" ca="1" si="48"/>
        <v>618243.76805700012</v>
      </c>
      <c r="K210" s="288">
        <f t="shared" ca="1" si="48"/>
        <v>66271.482843849153</v>
      </c>
      <c r="L210" s="288">
        <f t="shared" ca="1" si="48"/>
        <v>3451568.52</v>
      </c>
      <c r="O210" s="278">
        <f t="shared" si="46"/>
        <v>0</v>
      </c>
    </row>
    <row r="211" spans="1:15">
      <c r="A211" s="203">
        <v>209</v>
      </c>
      <c r="B211" s="216" t="s">
        <v>603</v>
      </c>
      <c r="C211" s="246" t="s">
        <v>602</v>
      </c>
      <c r="D211" s="245" t="s">
        <v>601</v>
      </c>
      <c r="E211" s="283">
        <f>SUMIFS(GrandTotal!G:G,GrandTotal!$AB:$AB,$O211)</f>
        <v>0</v>
      </c>
      <c r="F211" s="283">
        <f>SUMIFS(GrandTotal!H:H,GrandTotal!$AB:$AB,$O211)</f>
        <v>0</v>
      </c>
      <c r="G211" s="283">
        <f>SUMIFS(GrandTotal!I:I,GrandTotal!$AB:$AB,$O211)</f>
        <v>0</v>
      </c>
      <c r="H211" s="283">
        <f>SUMIFS(GrandTotal!J:J,GrandTotal!$AB:$AB,$O211)</f>
        <v>0</v>
      </c>
      <c r="I211" s="283">
        <f>SUMIFS(GrandTotal!K:K,GrandTotal!$AB:$AB,$O211)</f>
        <v>0</v>
      </c>
      <c r="J211" s="283">
        <f>SUMIFS(GrandTotal!L:L,GrandTotal!$AB:$AB,$O211)</f>
        <v>0</v>
      </c>
      <c r="K211" s="283">
        <f>SUMIFS(GrandTotal!M:M,GrandTotal!$AB:$AB,$O211)</f>
        <v>0</v>
      </c>
      <c r="L211" s="283">
        <f>SUM(E211:K211)</f>
        <v>0</v>
      </c>
      <c r="O211" s="278" t="str">
        <f t="shared" si="46"/>
        <v>407.3, 407.4</v>
      </c>
    </row>
    <row r="212" spans="1:15" s="244" customFormat="1">
      <c r="A212" s="203">
        <v>210</v>
      </c>
      <c r="B212" s="344" t="s">
        <v>600</v>
      </c>
      <c r="C212" s="345"/>
      <c r="D212" s="346"/>
      <c r="E212" s="287">
        <f>SUM(E211)</f>
        <v>0</v>
      </c>
      <c r="F212" s="288">
        <f t="shared" ref="F212:L212" si="49">SUM(F211)</f>
        <v>0</v>
      </c>
      <c r="G212" s="288">
        <f t="shared" si="49"/>
        <v>0</v>
      </c>
      <c r="H212" s="288">
        <f t="shared" si="49"/>
        <v>0</v>
      </c>
      <c r="I212" s="288">
        <f t="shared" si="49"/>
        <v>0</v>
      </c>
      <c r="J212" s="288">
        <f t="shared" si="49"/>
        <v>0</v>
      </c>
      <c r="K212" s="288">
        <f t="shared" si="49"/>
        <v>0</v>
      </c>
      <c r="L212" s="288">
        <f t="shared" si="49"/>
        <v>0</v>
      </c>
      <c r="O212" s="278">
        <f t="shared" si="46"/>
        <v>0</v>
      </c>
    </row>
    <row r="213" spans="1:15" outlineLevel="1">
      <c r="A213" s="203">
        <v>211</v>
      </c>
      <c r="B213" s="339" t="s">
        <v>342</v>
      </c>
      <c r="C213" s="212" t="s">
        <v>599</v>
      </c>
      <c r="D213" s="215">
        <v>408.1</v>
      </c>
      <c r="E213" s="283">
        <f ca="1">SUMIFS(GrandTotal!G:G,GrandTotal!$AB:$AB,$O213)</f>
        <v>13469126.889536258</v>
      </c>
      <c r="F213" s="283">
        <f ca="1">SUMIFS(GrandTotal!H:H,GrandTotal!$AB:$AB,$O213)</f>
        <v>7235324.498415417</v>
      </c>
      <c r="G213" s="283">
        <f ca="1">SUMIFS(GrandTotal!I:I,GrandTotal!$AB:$AB,$O213)</f>
        <v>638126.7732956548</v>
      </c>
      <c r="H213" s="283">
        <f ca="1">SUMIFS(GrandTotal!J:J,GrandTotal!$AB:$AB,$O213)</f>
        <v>643515.76225080842</v>
      </c>
      <c r="I213" s="283">
        <f ca="1">SUMIFS(GrandTotal!K:K,GrandTotal!$AB:$AB,$O213)</f>
        <v>36760.414583796592</v>
      </c>
      <c r="J213" s="283">
        <f ca="1">SUMIFS(GrandTotal!L:L,GrandTotal!$AB:$AB,$O213)</f>
        <v>5634193.3823267817</v>
      </c>
      <c r="K213" s="283">
        <f ca="1">SUMIFS(GrandTotal!M:M,GrandTotal!$AB:$AB,$O213)</f>
        <v>677125.61447169934</v>
      </c>
      <c r="L213" s="283">
        <f t="shared" ref="L213:L218" ca="1" si="50">SUM(E213:K213)</f>
        <v>28334173.334880415</v>
      </c>
      <c r="O213" s="281" t="str">
        <f t="shared" ref="O213:O215" si="51">_xlfn.CONCAT(D213,C213)</f>
        <v xml:space="preserve">408.1Taxes other than income </v>
      </c>
    </row>
    <row r="214" spans="1:15" outlineLevel="1">
      <c r="A214" s="203">
        <v>212</v>
      </c>
      <c r="B214" s="325"/>
      <c r="C214" s="210" t="s">
        <v>598</v>
      </c>
      <c r="D214" s="214">
        <v>409.1</v>
      </c>
      <c r="E214" s="283">
        <f ca="1">Summary!G30</f>
        <v>-1224287.1888459355</v>
      </c>
      <c r="F214" s="283">
        <f ca="1">Summary!H30</f>
        <v>-2796840.5790263982</v>
      </c>
      <c r="G214" s="283">
        <f ca="1">Summary!I30</f>
        <v>-160755.22524960357</v>
      </c>
      <c r="H214" s="283">
        <f ca="1">Summary!J30</f>
        <v>-191009.63506120403</v>
      </c>
      <c r="I214" s="283">
        <f ca="1">Summary!K30</f>
        <v>-7742.0980649595094</v>
      </c>
      <c r="J214" s="283">
        <f ca="1">Summary!L30</f>
        <v>-643313.05499815184</v>
      </c>
      <c r="K214" s="283">
        <f ca="1">Summary!M30</f>
        <v>-72120.111689641606</v>
      </c>
      <c r="L214" s="283">
        <f t="shared" ca="1" si="50"/>
        <v>-5096067.8929358944</v>
      </c>
      <c r="O214" s="281" t="str">
        <f t="shared" si="51"/>
        <v>409.1Income Taxes - federal taxes utility operating income</v>
      </c>
    </row>
    <row r="215" spans="1:15" outlineLevel="1">
      <c r="A215" s="203">
        <v>213</v>
      </c>
      <c r="B215" s="325"/>
      <c r="C215" s="210" t="s">
        <v>597</v>
      </c>
      <c r="D215" s="214">
        <v>409.1</v>
      </c>
      <c r="E215" s="283">
        <f>SUMIFS(GrandTotal!G:G,GrandTotal!$AB:$AB,$O215)</f>
        <v>0</v>
      </c>
      <c r="F215" s="283">
        <f>SUMIFS(GrandTotal!H:H,GrandTotal!$AB:$AB,$O215)</f>
        <v>0</v>
      </c>
      <c r="G215" s="283">
        <f>SUMIFS(GrandTotal!I:I,GrandTotal!$AB:$AB,$O215)</f>
        <v>0</v>
      </c>
      <c r="H215" s="283">
        <f>SUMIFS(GrandTotal!J:J,GrandTotal!$AB:$AB,$O215)</f>
        <v>0</v>
      </c>
      <c r="I215" s="283">
        <f>SUMIFS(GrandTotal!K:K,GrandTotal!$AB:$AB,$O215)</f>
        <v>0</v>
      </c>
      <c r="J215" s="283">
        <f>SUMIFS(GrandTotal!L:L,GrandTotal!$AB:$AB,$O215)</f>
        <v>0</v>
      </c>
      <c r="K215" s="283">
        <f>SUMIFS(GrandTotal!M:M,GrandTotal!$AB:$AB,$O215)</f>
        <v>0</v>
      </c>
      <c r="L215" s="283">
        <f t="shared" si="50"/>
        <v>0</v>
      </c>
      <c r="O215" s="281" t="str">
        <f t="shared" si="51"/>
        <v>409.1Income Taxes - other taxes utility operating income</v>
      </c>
    </row>
    <row r="216" spans="1:15" outlineLevel="1">
      <c r="A216" s="203">
        <v>214</v>
      </c>
      <c r="B216" s="325"/>
      <c r="C216" s="210" t="s">
        <v>596</v>
      </c>
      <c r="D216" s="214">
        <v>410.1</v>
      </c>
      <c r="E216" s="283">
        <f ca="1">SUMIFS(GrandTotal!G:G,GrandTotal!$AB:$AB,$O216)</f>
        <v>18654955.454238772</v>
      </c>
      <c r="F216" s="283">
        <f ca="1">SUMIFS(GrandTotal!H:H,GrandTotal!$AB:$AB,$O216)</f>
        <v>9113308.8736205511</v>
      </c>
      <c r="G216" s="283">
        <f ca="1">SUMIFS(GrandTotal!I:I,GrandTotal!$AB:$AB,$O216)</f>
        <v>966952.96114475792</v>
      </c>
      <c r="H216" s="283">
        <f ca="1">SUMIFS(GrandTotal!J:J,GrandTotal!$AB:$AB,$O216)</f>
        <v>1094607.6206511967</v>
      </c>
      <c r="I216" s="283">
        <f ca="1">SUMIFS(GrandTotal!K:K,GrandTotal!$AB:$AB,$O216)</f>
        <v>66683.846839376085</v>
      </c>
      <c r="J216" s="283">
        <f ca="1">SUMIFS(GrandTotal!L:L,GrandTotal!$AB:$AB,$O216)</f>
        <v>12228022.597453803</v>
      </c>
      <c r="K216" s="283">
        <f ca="1">SUMIFS(GrandTotal!M:M,GrandTotal!$AB:$AB,$O216)</f>
        <v>1169957.3160515374</v>
      </c>
      <c r="L216" s="283">
        <f t="shared" ca="1" si="50"/>
        <v>43294488.669999994</v>
      </c>
      <c r="O216" s="278">
        <f t="shared" si="46"/>
        <v>410.1</v>
      </c>
    </row>
    <row r="217" spans="1:15" outlineLevel="1">
      <c r="A217" s="203">
        <v>215</v>
      </c>
      <c r="B217" s="325"/>
      <c r="C217" s="210" t="s">
        <v>595</v>
      </c>
      <c r="D217" s="214">
        <v>411.1</v>
      </c>
      <c r="E217" s="283">
        <f ca="1">SUMIFS(GrandTotal!G:G,GrandTotal!$AB:$AB,$O217)</f>
        <v>-16720310.929691318</v>
      </c>
      <c r="F217" s="283">
        <f ca="1">SUMIFS(GrandTotal!H:H,GrandTotal!$AB:$AB,$O217)</f>
        <v>-8168197.3639142336</v>
      </c>
      <c r="G217" s="283">
        <f ca="1">SUMIFS(GrandTotal!I:I,GrandTotal!$AB:$AB,$O217)</f>
        <v>-866673.42649979098</v>
      </c>
      <c r="H217" s="283">
        <f ca="1">SUMIFS(GrandTotal!J:J,GrandTotal!$AB:$AB,$O217)</f>
        <v>-981089.43804199749</v>
      </c>
      <c r="I217" s="283">
        <f ca="1">SUMIFS(GrandTotal!K:K,GrandTotal!$AB:$AB,$O217)</f>
        <v>-59768.28279635145</v>
      </c>
      <c r="J217" s="283">
        <f ca="1">SUMIFS(GrandTotal!L:L,GrandTotal!$AB:$AB,$O217)</f>
        <v>-10959894.296518557</v>
      </c>
      <c r="K217" s="283">
        <f ca="1">SUMIFS(GrandTotal!M:M,GrandTotal!$AB:$AB,$O217)</f>
        <v>-1048624.8625377424</v>
      </c>
      <c r="L217" s="283">
        <f t="shared" ca="1" si="50"/>
        <v>-38804558.599999994</v>
      </c>
      <c r="O217" s="278">
        <f t="shared" si="46"/>
        <v>411.1</v>
      </c>
    </row>
    <row r="218" spans="1:15">
      <c r="A218" s="203">
        <v>216</v>
      </c>
      <c r="B218" s="326"/>
      <c r="C218" s="208" t="s">
        <v>594</v>
      </c>
      <c r="D218" s="243">
        <v>411.4</v>
      </c>
      <c r="E218" s="283">
        <f ca="1">SUMIFS(GrandTotal!G:G,GrandTotal!$AB:$AB,$O218)</f>
        <v>-14335.809937994964</v>
      </c>
      <c r="F218" s="283">
        <f ca="1">SUMIFS(GrandTotal!H:H,GrandTotal!$AB:$AB,$O218)</f>
        <v>-7003.3222131753582</v>
      </c>
      <c r="G218" s="283">
        <f ca="1">SUMIFS(GrandTotal!I:I,GrandTotal!$AB:$AB,$O218)</f>
        <v>-743.07622465016129</v>
      </c>
      <c r="H218" s="283">
        <f ca="1">SUMIFS(GrandTotal!J:J,GrandTotal!$AB:$AB,$O218)</f>
        <v>-841.17524937701728</v>
      </c>
      <c r="I218" s="283">
        <f ca="1">SUMIFS(GrandTotal!K:K,GrandTotal!$AB:$AB,$O218)</f>
        <v>-51.244665610093818</v>
      </c>
      <c r="J218" s="283">
        <f ca="1">SUMIFS(GrandTotal!L:L,GrandTotal!$AB:$AB,$O218)</f>
        <v>-9396.8923326897548</v>
      </c>
      <c r="K218" s="283">
        <f ca="1">SUMIFS(GrandTotal!M:M,GrandTotal!$AB:$AB,$O218)</f>
        <v>-899.07937650264137</v>
      </c>
      <c r="L218" s="283">
        <f t="shared" ca="1" si="50"/>
        <v>-33270.599999999991</v>
      </c>
      <c r="O218" s="278">
        <f t="shared" si="46"/>
        <v>411.4</v>
      </c>
    </row>
    <row r="219" spans="1:15">
      <c r="A219" s="203">
        <v>217</v>
      </c>
      <c r="B219" s="342" t="s">
        <v>593</v>
      </c>
      <c r="C219" s="342"/>
      <c r="D219" s="342"/>
      <c r="E219" s="287">
        <f ca="1">SUM(E213:E218)</f>
        <v>14165148.415299781</v>
      </c>
      <c r="F219" s="288">
        <f t="shared" ref="F219:K219" ca="1" si="52">SUM(F213:F218)</f>
        <v>5376592.1068821605</v>
      </c>
      <c r="G219" s="288">
        <f t="shared" ca="1" si="52"/>
        <v>576908.0064663681</v>
      </c>
      <c r="H219" s="288">
        <f t="shared" ca="1" si="52"/>
        <v>565183.1345494265</v>
      </c>
      <c r="I219" s="288">
        <f t="shared" ca="1" si="52"/>
        <v>35882.635896251631</v>
      </c>
      <c r="J219" s="288">
        <f t="shared" ca="1" si="52"/>
        <v>6249611.735931186</v>
      </c>
      <c r="K219" s="288">
        <f t="shared" ca="1" si="52"/>
        <v>725438.87691935012</v>
      </c>
      <c r="L219" s="288">
        <f ca="1">SUM(L213:L218)</f>
        <v>27694764.911944516</v>
      </c>
      <c r="O219" s="278">
        <f t="shared" si="46"/>
        <v>0</v>
      </c>
    </row>
    <row r="220" spans="1:15" ht="15.65" customHeight="1" outlineLevel="1">
      <c r="A220" s="203">
        <v>218</v>
      </c>
      <c r="B220" s="339" t="s">
        <v>592</v>
      </c>
      <c r="C220" s="199" t="s">
        <v>591</v>
      </c>
      <c r="D220" s="242">
        <v>411.6</v>
      </c>
      <c r="E220" s="283">
        <f>SUMIFS(GrandTotal!G:G,GrandTotal!$AB:$AB,$O220)</f>
        <v>0</v>
      </c>
      <c r="F220" s="283">
        <f>SUMIFS(GrandTotal!H:H,GrandTotal!$AB:$AB,$O220)</f>
        <v>0</v>
      </c>
      <c r="G220" s="283">
        <f>SUMIFS(GrandTotal!I:I,GrandTotal!$AB:$AB,$O220)</f>
        <v>0</v>
      </c>
      <c r="H220" s="283">
        <f>SUMIFS(GrandTotal!J:J,GrandTotal!$AB:$AB,$O220)</f>
        <v>0</v>
      </c>
      <c r="I220" s="283">
        <f>SUMIFS(GrandTotal!K:K,GrandTotal!$AB:$AB,$O220)</f>
        <v>0</v>
      </c>
      <c r="J220" s="283">
        <f>SUMIFS(GrandTotal!L:L,GrandTotal!$AB:$AB,$O220)</f>
        <v>0</v>
      </c>
      <c r="K220" s="283">
        <f>SUMIFS(GrandTotal!M:M,GrandTotal!$AB:$AB,$O220)</f>
        <v>0</v>
      </c>
      <c r="L220" s="283">
        <f t="shared" ref="L220:L224" si="53">SUM(E220:K220)</f>
        <v>0</v>
      </c>
      <c r="O220" s="278">
        <f t="shared" si="46"/>
        <v>411.6</v>
      </c>
    </row>
    <row r="221" spans="1:15" outlineLevel="1">
      <c r="A221" s="203">
        <v>219</v>
      </c>
      <c r="B221" s="325"/>
      <c r="C221" s="199" t="s">
        <v>590</v>
      </c>
      <c r="D221" s="242">
        <v>411.7</v>
      </c>
      <c r="E221" s="283">
        <f>SUMIFS(GrandTotal!G:G,GrandTotal!$AB:$AB,$O221)</f>
        <v>0</v>
      </c>
      <c r="F221" s="283">
        <f>SUMIFS(GrandTotal!H:H,GrandTotal!$AB:$AB,$O221)</f>
        <v>0</v>
      </c>
      <c r="G221" s="283">
        <f>SUMIFS(GrandTotal!I:I,GrandTotal!$AB:$AB,$O221)</f>
        <v>0</v>
      </c>
      <c r="H221" s="283">
        <f>SUMIFS(GrandTotal!J:J,GrandTotal!$AB:$AB,$O221)</f>
        <v>0</v>
      </c>
      <c r="I221" s="283">
        <f>SUMIFS(GrandTotal!K:K,GrandTotal!$AB:$AB,$O221)</f>
        <v>0</v>
      </c>
      <c r="J221" s="283">
        <f>SUMIFS(GrandTotal!L:L,GrandTotal!$AB:$AB,$O221)</f>
        <v>0</v>
      </c>
      <c r="K221" s="283">
        <f>SUMIFS(GrandTotal!M:M,GrandTotal!$AB:$AB,$O221)</f>
        <v>0</v>
      </c>
      <c r="L221" s="283">
        <f t="shared" si="53"/>
        <v>0</v>
      </c>
      <c r="O221" s="278">
        <f t="shared" si="46"/>
        <v>411.7</v>
      </c>
    </row>
    <row r="222" spans="1:15" outlineLevel="1">
      <c r="A222" s="203">
        <v>220</v>
      </c>
      <c r="B222" s="325"/>
      <c r="C222" s="199" t="s">
        <v>589</v>
      </c>
      <c r="D222" s="242">
        <v>412</v>
      </c>
      <c r="E222" s="283">
        <f>SUMIFS(GrandTotal!G:G,GrandTotal!$AB:$AB,$O222)</f>
        <v>0</v>
      </c>
      <c r="F222" s="283">
        <f>SUMIFS(GrandTotal!H:H,GrandTotal!$AB:$AB,$O222)</f>
        <v>0</v>
      </c>
      <c r="G222" s="283">
        <f>SUMIFS(GrandTotal!I:I,GrandTotal!$AB:$AB,$O222)</f>
        <v>0</v>
      </c>
      <c r="H222" s="283">
        <f>SUMIFS(GrandTotal!J:J,GrandTotal!$AB:$AB,$O222)</f>
        <v>0</v>
      </c>
      <c r="I222" s="283">
        <f>SUMIFS(GrandTotal!K:K,GrandTotal!$AB:$AB,$O222)</f>
        <v>0</v>
      </c>
      <c r="J222" s="283">
        <f>SUMIFS(GrandTotal!L:L,GrandTotal!$AB:$AB,$O222)</f>
        <v>0</v>
      </c>
      <c r="K222" s="283">
        <f>SUMIFS(GrandTotal!M:M,GrandTotal!$AB:$AB,$O222)</f>
        <v>0</v>
      </c>
      <c r="L222" s="283">
        <f t="shared" si="53"/>
        <v>0</v>
      </c>
      <c r="O222" s="278">
        <f t="shared" si="46"/>
        <v>412</v>
      </c>
    </row>
    <row r="223" spans="1:15" outlineLevel="1">
      <c r="A223" s="203">
        <v>221</v>
      </c>
      <c r="B223" s="325"/>
      <c r="C223" s="199" t="s">
        <v>588</v>
      </c>
      <c r="D223" s="242">
        <v>413</v>
      </c>
      <c r="E223" s="283">
        <f>SUMIFS(GrandTotal!G:G,GrandTotal!$AB:$AB,$O223)</f>
        <v>0</v>
      </c>
      <c r="F223" s="283">
        <f>SUMIFS(GrandTotal!H:H,GrandTotal!$AB:$AB,$O223)</f>
        <v>0</v>
      </c>
      <c r="G223" s="283">
        <f>SUMIFS(GrandTotal!I:I,GrandTotal!$AB:$AB,$O223)</f>
        <v>0</v>
      </c>
      <c r="H223" s="283">
        <f>SUMIFS(GrandTotal!J:J,GrandTotal!$AB:$AB,$O223)</f>
        <v>0</v>
      </c>
      <c r="I223" s="283">
        <f>SUMIFS(GrandTotal!K:K,GrandTotal!$AB:$AB,$O223)</f>
        <v>0</v>
      </c>
      <c r="J223" s="283">
        <f>SUMIFS(GrandTotal!L:L,GrandTotal!$AB:$AB,$O223)</f>
        <v>0</v>
      </c>
      <c r="K223" s="283">
        <f>SUMIFS(GrandTotal!M:M,GrandTotal!$AB:$AB,$O223)</f>
        <v>0</v>
      </c>
      <c r="L223" s="283">
        <f t="shared" si="53"/>
        <v>0</v>
      </c>
      <c r="O223" s="278">
        <f t="shared" si="46"/>
        <v>413</v>
      </c>
    </row>
    <row r="224" spans="1:15">
      <c r="A224" s="203">
        <v>222</v>
      </c>
      <c r="B224" s="326"/>
      <c r="C224" s="199" t="s">
        <v>587</v>
      </c>
      <c r="D224" s="242">
        <v>414</v>
      </c>
      <c r="E224" s="283">
        <f>SUMIFS(GrandTotal!G:G,GrandTotal!$AB:$AB,$O224)</f>
        <v>0</v>
      </c>
      <c r="F224" s="283">
        <f>SUMIFS(GrandTotal!H:H,GrandTotal!$AB:$AB,$O224)</f>
        <v>0</v>
      </c>
      <c r="G224" s="283">
        <f>SUMIFS(GrandTotal!I:I,GrandTotal!$AB:$AB,$O224)</f>
        <v>0</v>
      </c>
      <c r="H224" s="283">
        <f>SUMIFS(GrandTotal!J:J,GrandTotal!$AB:$AB,$O224)</f>
        <v>0</v>
      </c>
      <c r="I224" s="283">
        <f>SUMIFS(GrandTotal!K:K,GrandTotal!$AB:$AB,$O224)</f>
        <v>0</v>
      </c>
      <c r="J224" s="283">
        <f>SUMIFS(GrandTotal!L:L,GrandTotal!$AB:$AB,$O224)</f>
        <v>0</v>
      </c>
      <c r="K224" s="283">
        <f>SUMIFS(GrandTotal!M:M,GrandTotal!$AB:$AB,$O224)</f>
        <v>0</v>
      </c>
      <c r="L224" s="283">
        <f t="shared" si="53"/>
        <v>0</v>
      </c>
      <c r="O224" s="278">
        <f t="shared" si="46"/>
        <v>414</v>
      </c>
    </row>
    <row r="225" spans="1:15">
      <c r="A225" s="203">
        <v>223</v>
      </c>
      <c r="B225" s="344" t="s">
        <v>586</v>
      </c>
      <c r="C225" s="345"/>
      <c r="D225" s="346"/>
      <c r="E225" s="287">
        <f>SUM(E220:E224)</f>
        <v>0</v>
      </c>
      <c r="F225" s="288">
        <f t="shared" ref="F225:L225" si="54">SUM(F220:F224)</f>
        <v>0</v>
      </c>
      <c r="G225" s="288">
        <f t="shared" si="54"/>
        <v>0</v>
      </c>
      <c r="H225" s="288">
        <f t="shared" si="54"/>
        <v>0</v>
      </c>
      <c r="I225" s="288">
        <f t="shared" si="54"/>
        <v>0</v>
      </c>
      <c r="J225" s="288">
        <f t="shared" si="54"/>
        <v>0</v>
      </c>
      <c r="K225" s="288">
        <f t="shared" si="54"/>
        <v>0</v>
      </c>
      <c r="L225" s="288">
        <f t="shared" si="54"/>
        <v>0</v>
      </c>
      <c r="O225" s="278">
        <f t="shared" si="46"/>
        <v>0</v>
      </c>
    </row>
    <row r="226" spans="1:15">
      <c r="A226" s="203">
        <v>224</v>
      </c>
      <c r="B226" s="332" t="s">
        <v>585</v>
      </c>
      <c r="C226" s="332"/>
      <c r="D226" s="333"/>
      <c r="E226" s="287">
        <f ca="1">SUM(E225,E219,E212,E210,E201,E194,E179,E174,E168)</f>
        <v>62719483.65274626</v>
      </c>
      <c r="F226" s="288">
        <f t="shared" ref="F226:K226" ca="1" si="55">SUM(F225,F219,F212,F210,F201,F194,F179,F174,F168)</f>
        <v>23086103.211254809</v>
      </c>
      <c r="G226" s="288">
        <f t="shared" ca="1" si="55"/>
        <v>2472910.8772554463</v>
      </c>
      <c r="H226" s="288">
        <f t="shared" ca="1" si="55"/>
        <v>2344108.1081629242</v>
      </c>
      <c r="I226" s="288">
        <f t="shared" ca="1" si="55"/>
        <v>149524.82849833032</v>
      </c>
      <c r="J226" s="288">
        <f t="shared" ca="1" si="55"/>
        <v>25699170.265410468</v>
      </c>
      <c r="K226" s="288">
        <f t="shared" ca="1" si="55"/>
        <v>3103171.3481191895</v>
      </c>
      <c r="L226" s="288">
        <f ca="1">SUM(L225,L219,L212,L210,L201,L194,L179,L174,L168)</f>
        <v>119574472.2914474</v>
      </c>
      <c r="O226" s="278">
        <f t="shared" si="46"/>
        <v>0</v>
      </c>
    </row>
    <row r="227" spans="1:15">
      <c r="A227" s="203">
        <v>225</v>
      </c>
      <c r="B227" s="332" t="s">
        <v>584</v>
      </c>
      <c r="C227" s="332"/>
      <c r="D227" s="333"/>
      <c r="E227" s="287">
        <f ca="1">E28-E226</f>
        <v>5409805.7877906412</v>
      </c>
      <c r="F227" s="288">
        <f t="shared" ref="F227:K227" ca="1" si="56">F28-F226</f>
        <v>15807277.924525034</v>
      </c>
      <c r="G227" s="288">
        <f t="shared" ca="1" si="56"/>
        <v>862945.39932866488</v>
      </c>
      <c r="H227" s="288">
        <f t="shared" ca="1" si="56"/>
        <v>1030945.5910111517</v>
      </c>
      <c r="I227" s="288">
        <f t="shared" ca="1" si="56"/>
        <v>39489.563781698525</v>
      </c>
      <c r="J227" s="288">
        <f t="shared" ca="1" si="56"/>
        <v>2592945.2216743231</v>
      </c>
      <c r="K227" s="288">
        <f t="shared" ca="1" si="56"/>
        <v>311367.82530945167</v>
      </c>
      <c r="L227" s="288">
        <f ca="1">L28-L226</f>
        <v>26054777.313420981</v>
      </c>
      <c r="O227" s="278">
        <f t="shared" si="46"/>
        <v>0</v>
      </c>
    </row>
    <row r="228" spans="1:15">
      <c r="A228" s="203">
        <v>226</v>
      </c>
      <c r="B228" s="241"/>
      <c r="C228" s="240"/>
      <c r="D228" s="220"/>
      <c r="E228" s="283"/>
      <c r="F228" s="283"/>
      <c r="G228" s="283"/>
      <c r="H228" s="283"/>
      <c r="I228" s="283"/>
      <c r="J228" s="283"/>
      <c r="K228" s="283"/>
      <c r="L228" s="283"/>
      <c r="O228" s="278">
        <f t="shared" si="46"/>
        <v>0</v>
      </c>
    </row>
    <row r="229" spans="1:15">
      <c r="A229" s="203">
        <v>227</v>
      </c>
      <c r="B229" s="241"/>
      <c r="C229" s="240"/>
      <c r="D229" s="220"/>
      <c r="E229" s="283"/>
      <c r="F229" s="283"/>
      <c r="G229" s="283"/>
      <c r="H229" s="283"/>
      <c r="I229" s="283"/>
      <c r="J229" s="283"/>
      <c r="K229" s="283"/>
      <c r="L229" s="283"/>
      <c r="O229" s="278">
        <f t="shared" si="46"/>
        <v>0</v>
      </c>
    </row>
    <row r="230" spans="1:15" outlineLevel="1">
      <c r="A230" s="203">
        <v>228</v>
      </c>
      <c r="B230" s="339" t="s">
        <v>555</v>
      </c>
      <c r="C230" s="238" t="s">
        <v>226</v>
      </c>
      <c r="D230" s="211">
        <v>301</v>
      </c>
      <c r="E230" s="283">
        <f ca="1">SUMIFS(GrandTotal!G:G,GrandTotal!$AB:$AB,$O230)</f>
        <v>54705.720119943726</v>
      </c>
      <c r="F230" s="283">
        <f ca="1">SUMIFS(GrandTotal!H:H,GrandTotal!$AB:$AB,$O230)</f>
        <v>22794.125494057356</v>
      </c>
      <c r="G230" s="283">
        <f ca="1">SUMIFS(GrandTotal!I:I,GrandTotal!$AB:$AB,$O230)</f>
        <v>2302.5659705259823</v>
      </c>
      <c r="H230" s="283">
        <f ca="1">SUMIFS(GrandTotal!J:J,GrandTotal!$AB:$AB,$O230)</f>
        <v>2576.5426744600004</v>
      </c>
      <c r="I230" s="283">
        <f ca="1">SUMIFS(GrandTotal!K:K,GrandTotal!$AB:$AB,$O230)</f>
        <v>155.21069834012209</v>
      </c>
      <c r="J230" s="283">
        <f ca="1">SUMIFS(GrandTotal!L:L,GrandTotal!$AB:$AB,$O230)</f>
        <v>28834.630890813347</v>
      </c>
      <c r="K230" s="283">
        <f ca="1">SUMIFS(GrandTotal!M:M,GrandTotal!$AB:$AB,$O230)</f>
        <v>2787.2141518594972</v>
      </c>
      <c r="L230" s="283">
        <f t="shared" ref="L230:L232" ca="1" si="57">SUM(E230:K230)</f>
        <v>114156.01000000002</v>
      </c>
      <c r="O230" s="278">
        <f t="shared" si="46"/>
        <v>301</v>
      </c>
    </row>
    <row r="231" spans="1:15" outlineLevel="1">
      <c r="A231" s="203">
        <v>229</v>
      </c>
      <c r="B231" s="325"/>
      <c r="C231" s="201" t="s">
        <v>583</v>
      </c>
      <c r="D231" s="209">
        <v>302</v>
      </c>
      <c r="E231" s="283">
        <f ca="1">SUMIFS(GrandTotal!G:G,GrandTotal!$AB:$AB,$O231)</f>
        <v>66207.903946933497</v>
      </c>
      <c r="F231" s="283">
        <f ca="1">SUMIFS(GrandTotal!H:H,GrandTotal!$AB:$AB,$O231)</f>
        <v>27586.717951176652</v>
      </c>
      <c r="G231" s="283">
        <f ca="1">SUMIFS(GrandTotal!I:I,GrandTotal!$AB:$AB,$O231)</f>
        <v>2786.6933526113094</v>
      </c>
      <c r="H231" s="283">
        <f ca="1">SUMIFS(GrandTotal!J:J,GrandTotal!$AB:$AB,$O231)</f>
        <v>3118.2751919142152</v>
      </c>
      <c r="I231" s="283">
        <f ca="1">SUMIFS(GrandTotal!K:K,GrandTotal!$AB:$AB,$O231)</f>
        <v>187.84461633460796</v>
      </c>
      <c r="J231" s="283">
        <f ca="1">SUMIFS(GrandTotal!L:L,GrandTotal!$AB:$AB,$O231)</f>
        <v>34897.273414526717</v>
      </c>
      <c r="K231" s="283">
        <f ca="1">SUMIFS(GrandTotal!M:M,GrandTotal!$AB:$AB,$O231)</f>
        <v>3373.241526503045</v>
      </c>
      <c r="L231" s="283">
        <f t="shared" ca="1" si="57"/>
        <v>138157.95000000007</v>
      </c>
      <c r="O231" s="278">
        <f t="shared" si="46"/>
        <v>302</v>
      </c>
    </row>
    <row r="232" spans="1:15" outlineLevel="1">
      <c r="A232" s="203">
        <v>230</v>
      </c>
      <c r="B232" s="325"/>
      <c r="C232" s="239" t="s">
        <v>582</v>
      </c>
      <c r="D232" s="207">
        <v>303</v>
      </c>
      <c r="E232" s="283">
        <f ca="1">SUMIFS(GrandTotal!G:G,GrandTotal!$AB:$AB,$O232)</f>
        <v>34360465.207755595</v>
      </c>
      <c r="F232" s="283">
        <f ca="1">SUMIFS(GrandTotal!H:H,GrandTotal!$AB:$AB,$O232)</f>
        <v>9663651.3523133658</v>
      </c>
      <c r="G232" s="283">
        <f ca="1">SUMIFS(GrandTotal!I:I,GrandTotal!$AB:$AB,$O232)</f>
        <v>791851.80397056998</v>
      </c>
      <c r="H232" s="283">
        <f ca="1">SUMIFS(GrandTotal!J:J,GrandTotal!$AB:$AB,$O232)</f>
        <v>852314.71968719806</v>
      </c>
      <c r="I232" s="283">
        <f ca="1">SUMIFS(GrandTotal!K:K,GrandTotal!$AB:$AB,$O232)</f>
        <v>52619.015085829691</v>
      </c>
      <c r="J232" s="283">
        <f ca="1">SUMIFS(GrandTotal!L:L,GrandTotal!$AB:$AB,$O232)</f>
        <v>10192465.230324965</v>
      </c>
      <c r="K232" s="283">
        <f ca="1">SUMIFS(GrandTotal!M:M,GrandTotal!$AB:$AB,$O232)</f>
        <v>1093233.3879294901</v>
      </c>
      <c r="L232" s="283">
        <f t="shared" ca="1" si="57"/>
        <v>57006600.717067026</v>
      </c>
      <c r="O232" s="278">
        <f t="shared" si="46"/>
        <v>303</v>
      </c>
    </row>
    <row r="233" spans="1:15">
      <c r="A233" s="203">
        <v>231</v>
      </c>
      <c r="B233" s="325"/>
      <c r="C233" s="328" t="s">
        <v>540</v>
      </c>
      <c r="D233" s="354"/>
      <c r="E233" s="287">
        <f ca="1">SUM(E230:E232)</f>
        <v>34481378.83182247</v>
      </c>
      <c r="F233" s="288">
        <f t="shared" ref="F233:L233" ca="1" si="58">SUM(F230:F232)</f>
        <v>9714032.1957585998</v>
      </c>
      <c r="G233" s="288">
        <f t="shared" ca="1" si="58"/>
        <v>796941.06329370732</v>
      </c>
      <c r="H233" s="288">
        <f t="shared" ca="1" si="58"/>
        <v>858009.53755357233</v>
      </c>
      <c r="I233" s="288">
        <f t="shared" ca="1" si="58"/>
        <v>52962.070400504424</v>
      </c>
      <c r="J233" s="288">
        <f t="shared" ca="1" si="58"/>
        <v>10256197.134630306</v>
      </c>
      <c r="K233" s="288">
        <f t="shared" ca="1" si="58"/>
        <v>1099393.8436078527</v>
      </c>
      <c r="L233" s="288">
        <f t="shared" ca="1" si="58"/>
        <v>57258914.677067026</v>
      </c>
      <c r="O233" s="278">
        <f t="shared" si="46"/>
        <v>0</v>
      </c>
    </row>
    <row r="234" spans="1:15" outlineLevel="1">
      <c r="A234" s="203">
        <v>232</v>
      </c>
      <c r="B234" s="325"/>
      <c r="C234" s="238" t="s">
        <v>581</v>
      </c>
      <c r="D234" s="237">
        <v>350.1</v>
      </c>
      <c r="E234" s="283">
        <f>SUMIFS(GrandTotal!G:G,GrandTotal!$AB:$AB,$O234)</f>
        <v>0</v>
      </c>
      <c r="F234" s="283">
        <f>SUMIFS(GrandTotal!H:H,GrandTotal!$AB:$AB,$O234)</f>
        <v>0</v>
      </c>
      <c r="G234" s="283">
        <f>SUMIFS(GrandTotal!I:I,GrandTotal!$AB:$AB,$O234)</f>
        <v>0</v>
      </c>
      <c r="H234" s="283">
        <f>SUMIFS(GrandTotal!J:J,GrandTotal!$AB:$AB,$O234)</f>
        <v>0</v>
      </c>
      <c r="I234" s="283">
        <f>SUMIFS(GrandTotal!K:K,GrandTotal!$AB:$AB,$O234)</f>
        <v>0</v>
      </c>
      <c r="J234" s="283">
        <f>SUMIFS(GrandTotal!L:L,GrandTotal!$AB:$AB,$O234)</f>
        <v>0</v>
      </c>
      <c r="K234" s="283">
        <f>SUMIFS(GrandTotal!M:M,GrandTotal!$AB:$AB,$O234)</f>
        <v>0</v>
      </c>
      <c r="L234" s="283">
        <f t="shared" ref="L234:L245" si="59">SUM(E234:K234)</f>
        <v>0</v>
      </c>
      <c r="O234" s="278">
        <f t="shared" si="46"/>
        <v>350.1</v>
      </c>
    </row>
    <row r="235" spans="1:15" outlineLevel="1">
      <c r="A235" s="203">
        <v>233</v>
      </c>
      <c r="B235" s="325"/>
      <c r="C235" s="201" t="s">
        <v>573</v>
      </c>
      <c r="D235" s="236">
        <v>350.2</v>
      </c>
      <c r="E235" s="283">
        <f>SUMIFS(GrandTotal!G:G,GrandTotal!$AB:$AB,$O235)</f>
        <v>0</v>
      </c>
      <c r="F235" s="283">
        <f>SUMIFS(GrandTotal!H:H,GrandTotal!$AB:$AB,$O235)</f>
        <v>0</v>
      </c>
      <c r="G235" s="283">
        <f>SUMIFS(GrandTotal!I:I,GrandTotal!$AB:$AB,$O235)</f>
        <v>0</v>
      </c>
      <c r="H235" s="283">
        <f>SUMIFS(GrandTotal!J:J,GrandTotal!$AB:$AB,$O235)</f>
        <v>0</v>
      </c>
      <c r="I235" s="283">
        <f>SUMIFS(GrandTotal!K:K,GrandTotal!$AB:$AB,$O235)</f>
        <v>0</v>
      </c>
      <c r="J235" s="283">
        <f>SUMIFS(GrandTotal!L:L,GrandTotal!$AB:$AB,$O235)</f>
        <v>0</v>
      </c>
      <c r="K235" s="283">
        <f>SUMIFS(GrandTotal!M:M,GrandTotal!$AB:$AB,$O235)</f>
        <v>0</v>
      </c>
      <c r="L235" s="283">
        <f t="shared" si="59"/>
        <v>0</v>
      </c>
      <c r="O235" s="278">
        <f t="shared" si="46"/>
        <v>350.2</v>
      </c>
    </row>
    <row r="236" spans="1:15" outlineLevel="1">
      <c r="A236" s="203">
        <v>234</v>
      </c>
      <c r="B236" s="325"/>
      <c r="C236" s="201" t="s">
        <v>237</v>
      </c>
      <c r="D236" s="236">
        <v>351</v>
      </c>
      <c r="E236" s="283">
        <f>SUMIFS(GrandTotal!G:G,GrandTotal!$AB:$AB,$O236)</f>
        <v>0</v>
      </c>
      <c r="F236" s="283">
        <f>SUMIFS(GrandTotal!H:H,GrandTotal!$AB:$AB,$O236)</f>
        <v>0</v>
      </c>
      <c r="G236" s="283">
        <f>SUMIFS(GrandTotal!I:I,GrandTotal!$AB:$AB,$O236)</f>
        <v>0</v>
      </c>
      <c r="H236" s="283">
        <f>SUMIFS(GrandTotal!J:J,GrandTotal!$AB:$AB,$O236)</f>
        <v>0</v>
      </c>
      <c r="I236" s="283">
        <f>SUMIFS(GrandTotal!K:K,GrandTotal!$AB:$AB,$O236)</f>
        <v>0</v>
      </c>
      <c r="J236" s="283">
        <f>SUMIFS(GrandTotal!L:L,GrandTotal!$AB:$AB,$O236)</f>
        <v>0</v>
      </c>
      <c r="K236" s="283">
        <f>SUMIFS(GrandTotal!M:M,GrandTotal!$AB:$AB,$O236)</f>
        <v>0</v>
      </c>
      <c r="L236" s="283">
        <f t="shared" si="59"/>
        <v>0</v>
      </c>
      <c r="O236" s="278">
        <f t="shared" si="46"/>
        <v>351</v>
      </c>
    </row>
    <row r="237" spans="1:15" outlineLevel="1">
      <c r="A237" s="203">
        <v>235</v>
      </c>
      <c r="B237" s="325"/>
      <c r="C237" s="201" t="s">
        <v>580</v>
      </c>
      <c r="D237" s="236">
        <v>352</v>
      </c>
      <c r="E237" s="283">
        <f>SUMIFS(GrandTotal!G:G,GrandTotal!$AB:$AB,$O237)</f>
        <v>0</v>
      </c>
      <c r="F237" s="283">
        <f>SUMIFS(GrandTotal!H:H,GrandTotal!$AB:$AB,$O237)</f>
        <v>0</v>
      </c>
      <c r="G237" s="283">
        <f>SUMIFS(GrandTotal!I:I,GrandTotal!$AB:$AB,$O237)</f>
        <v>0</v>
      </c>
      <c r="H237" s="283">
        <f>SUMIFS(GrandTotal!J:J,GrandTotal!$AB:$AB,$O237)</f>
        <v>0</v>
      </c>
      <c r="I237" s="283">
        <f>SUMIFS(GrandTotal!K:K,GrandTotal!$AB:$AB,$O237)</f>
        <v>0</v>
      </c>
      <c r="J237" s="283">
        <f>SUMIFS(GrandTotal!L:L,GrandTotal!$AB:$AB,$O237)</f>
        <v>0</v>
      </c>
      <c r="K237" s="283">
        <f>SUMIFS(GrandTotal!M:M,GrandTotal!$AB:$AB,$O237)</f>
        <v>0</v>
      </c>
      <c r="L237" s="283">
        <f t="shared" si="59"/>
        <v>0</v>
      </c>
      <c r="O237" s="278">
        <f t="shared" si="46"/>
        <v>352</v>
      </c>
    </row>
    <row r="238" spans="1:15" outlineLevel="1">
      <c r="A238" s="203">
        <v>236</v>
      </c>
      <c r="B238" s="325"/>
      <c r="C238" s="201" t="s">
        <v>579</v>
      </c>
      <c r="D238" s="236">
        <v>352.1</v>
      </c>
      <c r="E238" s="283">
        <f>SUMIFS(GrandTotal!G:G,GrandTotal!$AB:$AB,$O238)</f>
        <v>0</v>
      </c>
      <c r="F238" s="283">
        <f>SUMIFS(GrandTotal!H:H,GrandTotal!$AB:$AB,$O238)</f>
        <v>0</v>
      </c>
      <c r="G238" s="283">
        <f>SUMIFS(GrandTotal!I:I,GrandTotal!$AB:$AB,$O238)</f>
        <v>0</v>
      </c>
      <c r="H238" s="283">
        <f>SUMIFS(GrandTotal!J:J,GrandTotal!$AB:$AB,$O238)</f>
        <v>0</v>
      </c>
      <c r="I238" s="283">
        <f>SUMIFS(GrandTotal!K:K,GrandTotal!$AB:$AB,$O238)</f>
        <v>0</v>
      </c>
      <c r="J238" s="283">
        <f>SUMIFS(GrandTotal!L:L,GrandTotal!$AB:$AB,$O238)</f>
        <v>0</v>
      </c>
      <c r="K238" s="283">
        <f>SUMIFS(GrandTotal!M:M,GrandTotal!$AB:$AB,$O238)</f>
        <v>0</v>
      </c>
      <c r="L238" s="283">
        <f t="shared" si="59"/>
        <v>0</v>
      </c>
      <c r="O238" s="278">
        <f t="shared" si="46"/>
        <v>352.1</v>
      </c>
    </row>
    <row r="239" spans="1:15" outlineLevel="1">
      <c r="A239" s="203">
        <v>237</v>
      </c>
      <c r="B239" s="325"/>
      <c r="C239" s="201" t="s">
        <v>578</v>
      </c>
      <c r="D239" s="236">
        <v>352.2</v>
      </c>
      <c r="E239" s="283">
        <f>SUMIFS(GrandTotal!G:G,GrandTotal!$AB:$AB,$O239)</f>
        <v>0</v>
      </c>
      <c r="F239" s="283">
        <f>SUMIFS(GrandTotal!H:H,GrandTotal!$AB:$AB,$O239)</f>
        <v>0</v>
      </c>
      <c r="G239" s="283">
        <f>SUMIFS(GrandTotal!I:I,GrandTotal!$AB:$AB,$O239)</f>
        <v>0</v>
      </c>
      <c r="H239" s="283">
        <f>SUMIFS(GrandTotal!J:J,GrandTotal!$AB:$AB,$O239)</f>
        <v>0</v>
      </c>
      <c r="I239" s="283">
        <f>SUMIFS(GrandTotal!K:K,GrandTotal!$AB:$AB,$O239)</f>
        <v>0</v>
      </c>
      <c r="J239" s="283">
        <f>SUMIFS(GrandTotal!L:L,GrandTotal!$AB:$AB,$O239)</f>
        <v>0</v>
      </c>
      <c r="K239" s="283">
        <f>SUMIFS(GrandTotal!M:M,GrandTotal!$AB:$AB,$O239)</f>
        <v>0</v>
      </c>
      <c r="L239" s="283">
        <f t="shared" si="59"/>
        <v>0</v>
      </c>
      <c r="O239" s="278">
        <f t="shared" si="46"/>
        <v>352.2</v>
      </c>
    </row>
    <row r="240" spans="1:15" outlineLevel="1">
      <c r="A240" s="203">
        <v>238</v>
      </c>
      <c r="B240" s="325"/>
      <c r="C240" s="201" t="s">
        <v>577</v>
      </c>
      <c r="D240" s="236">
        <v>352.3</v>
      </c>
      <c r="E240" s="283">
        <f>SUMIFS(GrandTotal!G:G,GrandTotal!$AB:$AB,$O240)</f>
        <v>0</v>
      </c>
      <c r="F240" s="283">
        <f>SUMIFS(GrandTotal!H:H,GrandTotal!$AB:$AB,$O240)</f>
        <v>0</v>
      </c>
      <c r="G240" s="283">
        <f>SUMIFS(GrandTotal!I:I,GrandTotal!$AB:$AB,$O240)</f>
        <v>0</v>
      </c>
      <c r="H240" s="283">
        <f>SUMIFS(GrandTotal!J:J,GrandTotal!$AB:$AB,$O240)</f>
        <v>0</v>
      </c>
      <c r="I240" s="283">
        <f>SUMIFS(GrandTotal!K:K,GrandTotal!$AB:$AB,$O240)</f>
        <v>0</v>
      </c>
      <c r="J240" s="283">
        <f>SUMIFS(GrandTotal!L:L,GrandTotal!$AB:$AB,$O240)</f>
        <v>0</v>
      </c>
      <c r="K240" s="283">
        <f>SUMIFS(GrandTotal!M:M,GrandTotal!$AB:$AB,$O240)</f>
        <v>0</v>
      </c>
      <c r="L240" s="283">
        <f t="shared" si="59"/>
        <v>0</v>
      </c>
      <c r="O240" s="278">
        <f t="shared" si="46"/>
        <v>352.3</v>
      </c>
    </row>
    <row r="241" spans="1:15" outlineLevel="1">
      <c r="A241" s="203">
        <v>239</v>
      </c>
      <c r="B241" s="325"/>
      <c r="C241" s="201" t="s">
        <v>576</v>
      </c>
      <c r="D241" s="236">
        <v>353</v>
      </c>
      <c r="E241" s="283">
        <f>SUMIFS(GrandTotal!G:G,GrandTotal!$AB:$AB,$O241)</f>
        <v>0</v>
      </c>
      <c r="F241" s="283">
        <f>SUMIFS(GrandTotal!H:H,GrandTotal!$AB:$AB,$O241)</f>
        <v>0</v>
      </c>
      <c r="G241" s="283">
        <f>SUMIFS(GrandTotal!I:I,GrandTotal!$AB:$AB,$O241)</f>
        <v>0</v>
      </c>
      <c r="H241" s="283">
        <f>SUMIFS(GrandTotal!J:J,GrandTotal!$AB:$AB,$O241)</f>
        <v>0</v>
      </c>
      <c r="I241" s="283">
        <f>SUMIFS(GrandTotal!K:K,GrandTotal!$AB:$AB,$O241)</f>
        <v>0</v>
      </c>
      <c r="J241" s="283">
        <f>SUMIFS(GrandTotal!L:L,GrandTotal!$AB:$AB,$O241)</f>
        <v>0</v>
      </c>
      <c r="K241" s="283">
        <f>SUMIFS(GrandTotal!M:M,GrandTotal!$AB:$AB,$O241)</f>
        <v>0</v>
      </c>
      <c r="L241" s="283">
        <f t="shared" si="59"/>
        <v>0</v>
      </c>
      <c r="O241" s="278">
        <f t="shared" si="46"/>
        <v>353</v>
      </c>
    </row>
    <row r="242" spans="1:15" outlineLevel="1">
      <c r="A242" s="203">
        <v>240</v>
      </c>
      <c r="B242" s="325"/>
      <c r="C242" s="201" t="s">
        <v>240</v>
      </c>
      <c r="D242" s="236">
        <v>354</v>
      </c>
      <c r="E242" s="283">
        <f>SUMIFS(GrandTotal!G:G,GrandTotal!$AB:$AB,$O242)</f>
        <v>0</v>
      </c>
      <c r="F242" s="283">
        <f>SUMIFS(GrandTotal!H:H,GrandTotal!$AB:$AB,$O242)</f>
        <v>0</v>
      </c>
      <c r="G242" s="283">
        <f>SUMIFS(GrandTotal!I:I,GrandTotal!$AB:$AB,$O242)</f>
        <v>0</v>
      </c>
      <c r="H242" s="283">
        <f>SUMIFS(GrandTotal!J:J,GrandTotal!$AB:$AB,$O242)</f>
        <v>0</v>
      </c>
      <c r="I242" s="283">
        <f>SUMIFS(GrandTotal!K:K,GrandTotal!$AB:$AB,$O242)</f>
        <v>0</v>
      </c>
      <c r="J242" s="283">
        <f>SUMIFS(GrandTotal!L:L,GrandTotal!$AB:$AB,$O242)</f>
        <v>0</v>
      </c>
      <c r="K242" s="283">
        <f>SUMIFS(GrandTotal!M:M,GrandTotal!$AB:$AB,$O242)</f>
        <v>0</v>
      </c>
      <c r="L242" s="283">
        <f t="shared" si="59"/>
        <v>0</v>
      </c>
      <c r="O242" s="278">
        <f t="shared" si="46"/>
        <v>354</v>
      </c>
    </row>
    <row r="243" spans="1:15" outlineLevel="1">
      <c r="A243" s="203">
        <v>241</v>
      </c>
      <c r="B243" s="325"/>
      <c r="C243" s="201" t="s">
        <v>575</v>
      </c>
      <c r="D243" s="236">
        <v>355</v>
      </c>
      <c r="E243" s="283">
        <f>SUMIFS(GrandTotal!G:G,GrandTotal!$AB:$AB,$O243)</f>
        <v>0</v>
      </c>
      <c r="F243" s="283">
        <f>SUMIFS(GrandTotal!H:H,GrandTotal!$AB:$AB,$O243)</f>
        <v>0</v>
      </c>
      <c r="G243" s="283">
        <f>SUMIFS(GrandTotal!I:I,GrandTotal!$AB:$AB,$O243)</f>
        <v>0</v>
      </c>
      <c r="H243" s="283">
        <f>SUMIFS(GrandTotal!J:J,GrandTotal!$AB:$AB,$O243)</f>
        <v>0</v>
      </c>
      <c r="I243" s="283">
        <f>SUMIFS(GrandTotal!K:K,GrandTotal!$AB:$AB,$O243)</f>
        <v>0</v>
      </c>
      <c r="J243" s="283">
        <f>SUMIFS(GrandTotal!L:L,GrandTotal!$AB:$AB,$O243)</f>
        <v>0</v>
      </c>
      <c r="K243" s="283">
        <f>SUMIFS(GrandTotal!M:M,GrandTotal!$AB:$AB,$O243)</f>
        <v>0</v>
      </c>
      <c r="L243" s="283">
        <f t="shared" si="59"/>
        <v>0</v>
      </c>
      <c r="O243" s="278">
        <f t="shared" si="46"/>
        <v>355</v>
      </c>
    </row>
    <row r="244" spans="1:15" outlineLevel="1">
      <c r="A244" s="203">
        <v>242</v>
      </c>
      <c r="B244" s="325"/>
      <c r="C244" s="201" t="s">
        <v>574</v>
      </c>
      <c r="D244" s="236">
        <v>356</v>
      </c>
      <c r="E244" s="283">
        <f>SUMIFS(GrandTotal!G:G,GrandTotal!$AB:$AB,$O244)</f>
        <v>0</v>
      </c>
      <c r="F244" s="283">
        <f>SUMIFS(GrandTotal!H:H,GrandTotal!$AB:$AB,$O244)</f>
        <v>0</v>
      </c>
      <c r="G244" s="283">
        <f>SUMIFS(GrandTotal!I:I,GrandTotal!$AB:$AB,$O244)</f>
        <v>0</v>
      </c>
      <c r="H244" s="283">
        <f>SUMIFS(GrandTotal!J:J,GrandTotal!$AB:$AB,$O244)</f>
        <v>0</v>
      </c>
      <c r="I244" s="283">
        <f>SUMIFS(GrandTotal!K:K,GrandTotal!$AB:$AB,$O244)</f>
        <v>0</v>
      </c>
      <c r="J244" s="283">
        <f>SUMIFS(GrandTotal!L:L,GrandTotal!$AB:$AB,$O244)</f>
        <v>0</v>
      </c>
      <c r="K244" s="283">
        <f>SUMIFS(GrandTotal!M:M,GrandTotal!$AB:$AB,$O244)</f>
        <v>0</v>
      </c>
      <c r="L244" s="283">
        <f t="shared" si="59"/>
        <v>0</v>
      </c>
      <c r="O244" s="278">
        <f t="shared" si="46"/>
        <v>356</v>
      </c>
    </row>
    <row r="245" spans="1:15" outlineLevel="1">
      <c r="A245" s="203">
        <v>243</v>
      </c>
      <c r="B245" s="325"/>
      <c r="C245" s="201" t="s">
        <v>565</v>
      </c>
      <c r="D245" s="200">
        <v>357</v>
      </c>
      <c r="E245" s="283">
        <f>SUMIFS(GrandTotal!G:G,GrandTotal!$AB:$AB,$O245)</f>
        <v>0</v>
      </c>
      <c r="F245" s="283">
        <f>SUMIFS(GrandTotal!H:H,GrandTotal!$AB:$AB,$O245)</f>
        <v>0</v>
      </c>
      <c r="G245" s="283">
        <f>SUMIFS(GrandTotal!I:I,GrandTotal!$AB:$AB,$O245)</f>
        <v>0</v>
      </c>
      <c r="H245" s="283">
        <f>SUMIFS(GrandTotal!J:J,GrandTotal!$AB:$AB,$O245)</f>
        <v>0</v>
      </c>
      <c r="I245" s="283">
        <f>SUMIFS(GrandTotal!K:K,GrandTotal!$AB:$AB,$O245)</f>
        <v>0</v>
      </c>
      <c r="J245" s="283">
        <f>SUMIFS(GrandTotal!L:L,GrandTotal!$AB:$AB,$O245)</f>
        <v>0</v>
      </c>
      <c r="K245" s="283">
        <f>SUMIFS(GrandTotal!M:M,GrandTotal!$AB:$AB,$O245)</f>
        <v>0</v>
      </c>
      <c r="L245" s="283">
        <f t="shared" si="59"/>
        <v>0</v>
      </c>
      <c r="O245" s="278">
        <f t="shared" si="46"/>
        <v>357</v>
      </c>
    </row>
    <row r="246" spans="1:15">
      <c r="A246" s="203">
        <v>244</v>
      </c>
      <c r="B246" s="325"/>
      <c r="C246" s="327" t="s">
        <v>539</v>
      </c>
      <c r="D246" s="354"/>
      <c r="E246" s="287">
        <f>SUM(E234:E245)</f>
        <v>0</v>
      </c>
      <c r="F246" s="288">
        <f t="shared" ref="F246:L246" si="60">SUM(F234:F245)</f>
        <v>0</v>
      </c>
      <c r="G246" s="288">
        <f t="shared" si="60"/>
        <v>0</v>
      </c>
      <c r="H246" s="288">
        <f t="shared" si="60"/>
        <v>0</v>
      </c>
      <c r="I246" s="288">
        <f t="shared" si="60"/>
        <v>0</v>
      </c>
      <c r="J246" s="288">
        <f t="shared" si="60"/>
        <v>0</v>
      </c>
      <c r="K246" s="288">
        <f t="shared" si="60"/>
        <v>0</v>
      </c>
      <c r="L246" s="288">
        <f t="shared" si="60"/>
        <v>0</v>
      </c>
      <c r="O246" s="278">
        <f t="shared" si="46"/>
        <v>0</v>
      </c>
    </row>
    <row r="247" spans="1:15" ht="14.5" customHeight="1" outlineLevel="1">
      <c r="A247" s="203">
        <v>245</v>
      </c>
      <c r="B247" s="325"/>
      <c r="C247" s="201" t="s">
        <v>564</v>
      </c>
      <c r="D247" s="209">
        <v>365.1</v>
      </c>
      <c r="E247" s="283">
        <f ca="1">SUMIFS(GrandTotal!G:G,GrandTotal!$AB:$AB,$O247)</f>
        <v>261062.01184795218</v>
      </c>
      <c r="F247" s="283">
        <f ca="1">SUMIFS(GrandTotal!H:H,GrandTotal!$AB:$AB,$O247)</f>
        <v>179099.88373254958</v>
      </c>
      <c r="G247" s="283">
        <f ca="1">SUMIFS(GrandTotal!I:I,GrandTotal!$AB:$AB,$O247)</f>
        <v>19461.740692871383</v>
      </c>
      <c r="H247" s="283">
        <f ca="1">SUMIFS(GrandTotal!J:J,GrandTotal!$AB:$AB,$O247)</f>
        <v>24466.277349159245</v>
      </c>
      <c r="I247" s="283">
        <f ca="1">SUMIFS(GrandTotal!K:K,GrandTotal!$AB:$AB,$O247)</f>
        <v>2417.5154503843237</v>
      </c>
      <c r="J247" s="283">
        <f ca="1">SUMIFS(GrandTotal!L:L,GrandTotal!$AB:$AB,$O247)</f>
        <v>747565.68912444625</v>
      </c>
      <c r="K247" s="283">
        <f ca="1">SUMIFS(GrandTotal!M:M,GrandTotal!$AB:$AB,$O247)</f>
        <v>175547.85180263713</v>
      </c>
      <c r="L247" s="283">
        <f t="shared" ref="L247:L253" ca="1" si="61">SUM(E247:K247)</f>
        <v>1409620.97</v>
      </c>
      <c r="O247" s="278">
        <f t="shared" si="46"/>
        <v>365.1</v>
      </c>
    </row>
    <row r="248" spans="1:15" ht="14.5" customHeight="1" outlineLevel="1">
      <c r="A248" s="203">
        <v>246</v>
      </c>
      <c r="B248" s="325"/>
      <c r="C248" s="201" t="s">
        <v>573</v>
      </c>
      <c r="D248" s="209">
        <v>365.2</v>
      </c>
      <c r="E248" s="283">
        <f>SUMIFS(GrandTotal!G:G,GrandTotal!$AB:$AB,$O248)</f>
        <v>0</v>
      </c>
      <c r="F248" s="283">
        <f>SUMIFS(GrandTotal!H:H,GrandTotal!$AB:$AB,$O248)</f>
        <v>0</v>
      </c>
      <c r="G248" s="283">
        <f>SUMIFS(GrandTotal!I:I,GrandTotal!$AB:$AB,$O248)</f>
        <v>0</v>
      </c>
      <c r="H248" s="283">
        <f>SUMIFS(GrandTotal!J:J,GrandTotal!$AB:$AB,$O248)</f>
        <v>0</v>
      </c>
      <c r="I248" s="283">
        <f>SUMIFS(GrandTotal!K:K,GrandTotal!$AB:$AB,$O248)</f>
        <v>0</v>
      </c>
      <c r="J248" s="283">
        <f>SUMIFS(GrandTotal!L:L,GrandTotal!$AB:$AB,$O248)</f>
        <v>0</v>
      </c>
      <c r="K248" s="283">
        <f>SUMIFS(GrandTotal!M:M,GrandTotal!$AB:$AB,$O248)</f>
        <v>0</v>
      </c>
      <c r="L248" s="283">
        <f t="shared" si="61"/>
        <v>0</v>
      </c>
      <c r="O248" s="278">
        <f t="shared" si="46"/>
        <v>365.2</v>
      </c>
    </row>
    <row r="249" spans="1:15" ht="14.5" customHeight="1" outlineLevel="1">
      <c r="A249" s="203">
        <v>247</v>
      </c>
      <c r="B249" s="325"/>
      <c r="C249" s="201" t="s">
        <v>237</v>
      </c>
      <c r="D249" s="209">
        <v>366</v>
      </c>
      <c r="E249" s="283">
        <f ca="1">SUMIFS(GrandTotal!G:G,GrandTotal!$AB:$AB,$O249)</f>
        <v>23023.167473593196</v>
      </c>
      <c r="F249" s="283">
        <f ca="1">SUMIFS(GrandTotal!H:H,GrandTotal!$AB:$AB,$O249)</f>
        <v>15794.893284118018</v>
      </c>
      <c r="G249" s="283">
        <f ca="1">SUMIFS(GrandTotal!I:I,GrandTotal!$AB:$AB,$O249)</f>
        <v>1716.3390112866634</v>
      </c>
      <c r="H249" s="283">
        <f ca="1">SUMIFS(GrandTotal!J:J,GrandTotal!$AB:$AB,$O249)</f>
        <v>2157.6911817914943</v>
      </c>
      <c r="I249" s="283">
        <f ca="1">SUMIFS(GrandTotal!K:K,GrandTotal!$AB:$AB,$O249)</f>
        <v>213.20169369036432</v>
      </c>
      <c r="J249" s="283">
        <f ca="1">SUMIFS(GrandTotal!L:L,GrandTotal!$AB:$AB,$O249)</f>
        <v>65928.129245584991</v>
      </c>
      <c r="K249" s="283">
        <f ca="1">SUMIFS(GrandTotal!M:M,GrandTotal!$AB:$AB,$O249)</f>
        <v>15481.638109935286</v>
      </c>
      <c r="L249" s="283">
        <f t="shared" ca="1" si="61"/>
        <v>124315.06000000001</v>
      </c>
      <c r="O249" s="278">
        <f t="shared" si="46"/>
        <v>366</v>
      </c>
    </row>
    <row r="250" spans="1:15" ht="14.5" customHeight="1" outlineLevel="1">
      <c r="A250" s="203">
        <v>248</v>
      </c>
      <c r="B250" s="325"/>
      <c r="C250" s="201" t="s">
        <v>238</v>
      </c>
      <c r="D250" s="209">
        <v>367</v>
      </c>
      <c r="E250" s="283">
        <f ca="1">SUMIFS(GrandTotal!G:G,GrandTotal!$AB:$AB,$O250)</f>
        <v>3133262.5859128986</v>
      </c>
      <c r="F250" s="283">
        <f ca="1">SUMIFS(GrandTotal!H:H,GrandTotal!$AB:$AB,$O250)</f>
        <v>2149554.279721796</v>
      </c>
      <c r="G250" s="283">
        <f ca="1">SUMIFS(GrandTotal!I:I,GrandTotal!$AB:$AB,$O250)</f>
        <v>233579.53743659853</v>
      </c>
      <c r="H250" s="283">
        <f ca="1">SUMIFS(GrandTotal!J:J,GrandTotal!$AB:$AB,$O250)</f>
        <v>293643.91583459021</v>
      </c>
      <c r="I250" s="283">
        <f ca="1">SUMIFS(GrandTotal!K:K,GrandTotal!$AB:$AB,$O250)</f>
        <v>29014.986354917226</v>
      </c>
      <c r="J250" s="283">
        <f ca="1">SUMIFS(GrandTotal!L:L,GrandTotal!$AB:$AB,$O250)</f>
        <v>8972272.8621659242</v>
      </c>
      <c r="K250" s="283">
        <f ca="1">SUMIFS(GrandTotal!M:M,GrandTotal!$AB:$AB,$O250)</f>
        <v>2443198.462573274</v>
      </c>
      <c r="L250" s="283">
        <f t="shared" ca="1" si="61"/>
        <v>17254526.629999999</v>
      </c>
      <c r="O250" s="278">
        <f t="shared" si="46"/>
        <v>367</v>
      </c>
    </row>
    <row r="251" spans="1:15" ht="14.5" customHeight="1" outlineLevel="1">
      <c r="A251" s="203">
        <v>249</v>
      </c>
      <c r="B251" s="325"/>
      <c r="C251" s="201" t="s">
        <v>240</v>
      </c>
      <c r="D251" s="209">
        <v>368</v>
      </c>
      <c r="E251" s="283">
        <f ca="1">SUMIFS(GrandTotal!G:G,GrandTotal!$AB:$AB,$O251)</f>
        <v>0</v>
      </c>
      <c r="F251" s="283">
        <f ca="1">SUMIFS(GrandTotal!H:H,GrandTotal!$AB:$AB,$O251)</f>
        <v>0</v>
      </c>
      <c r="G251" s="283">
        <f ca="1">SUMIFS(GrandTotal!I:I,GrandTotal!$AB:$AB,$O251)</f>
        <v>0</v>
      </c>
      <c r="H251" s="283">
        <f ca="1">SUMIFS(GrandTotal!J:J,GrandTotal!$AB:$AB,$O251)</f>
        <v>0</v>
      </c>
      <c r="I251" s="283">
        <f ca="1">SUMIFS(GrandTotal!K:K,GrandTotal!$AB:$AB,$O251)</f>
        <v>0</v>
      </c>
      <c r="J251" s="283">
        <f ca="1">SUMIFS(GrandTotal!L:L,GrandTotal!$AB:$AB,$O251)</f>
        <v>0</v>
      </c>
      <c r="K251" s="283">
        <f ca="1">SUMIFS(GrandTotal!M:M,GrandTotal!$AB:$AB,$O251)</f>
        <v>0</v>
      </c>
      <c r="L251" s="283">
        <f t="shared" ca="1" si="61"/>
        <v>0</v>
      </c>
      <c r="O251" s="278">
        <f t="shared" si="46"/>
        <v>368</v>
      </c>
    </row>
    <row r="252" spans="1:15" ht="14.5" customHeight="1" outlineLevel="1">
      <c r="A252" s="203">
        <v>250</v>
      </c>
      <c r="B252" s="325"/>
      <c r="C252" s="201" t="s">
        <v>241</v>
      </c>
      <c r="D252" s="209">
        <v>369</v>
      </c>
      <c r="E252" s="283">
        <f ca="1">SUMIFS(GrandTotal!G:G,GrandTotal!$AB:$AB,$O252)</f>
        <v>25064.691669763462</v>
      </c>
      <c r="F252" s="283">
        <f ca="1">SUMIFS(GrandTotal!H:H,GrandTotal!$AB:$AB,$O252)</f>
        <v>17195.467590517816</v>
      </c>
      <c r="G252" s="283">
        <f ca="1">SUMIFS(GrandTotal!I:I,GrandTotal!$AB:$AB,$O252)</f>
        <v>1868.531259568382</v>
      </c>
      <c r="H252" s="283">
        <f ca="1">SUMIFS(GrandTotal!J:J,GrandTotal!$AB:$AB,$O252)</f>
        <v>2349.0192760054169</v>
      </c>
      <c r="I252" s="283">
        <f ca="1">SUMIFS(GrandTotal!K:K,GrandTotal!$AB:$AB,$O252)</f>
        <v>232.10684289855146</v>
      </c>
      <c r="J252" s="283">
        <f ca="1">SUMIFS(GrandTotal!L:L,GrandTotal!$AB:$AB,$O252)</f>
        <v>71774.148096704288</v>
      </c>
      <c r="K252" s="283">
        <f ca="1">SUMIFS(GrandTotal!M:M,GrandTotal!$AB:$AB,$O252)</f>
        <v>16854.435264542088</v>
      </c>
      <c r="L252" s="283">
        <f t="shared" ca="1" si="61"/>
        <v>135338.4</v>
      </c>
      <c r="O252" s="278">
        <f t="shared" si="46"/>
        <v>369</v>
      </c>
    </row>
    <row r="253" spans="1:15" ht="14.5" customHeight="1" outlineLevel="1">
      <c r="A253" s="203">
        <v>251</v>
      </c>
      <c r="B253" s="325"/>
      <c r="C253" s="201" t="s">
        <v>242</v>
      </c>
      <c r="D253" s="209">
        <v>370</v>
      </c>
      <c r="E253" s="283">
        <f ca="1">SUMIFS(GrandTotal!G:G,GrandTotal!$AB:$AB,$O253)</f>
        <v>0</v>
      </c>
      <c r="F253" s="283">
        <f ca="1">SUMIFS(GrandTotal!H:H,GrandTotal!$AB:$AB,$O253)</f>
        <v>0</v>
      </c>
      <c r="G253" s="283">
        <f ca="1">SUMIFS(GrandTotal!I:I,GrandTotal!$AB:$AB,$O253)</f>
        <v>0</v>
      </c>
      <c r="H253" s="283">
        <f ca="1">SUMIFS(GrandTotal!J:J,GrandTotal!$AB:$AB,$O253)</f>
        <v>0</v>
      </c>
      <c r="I253" s="283">
        <f ca="1">SUMIFS(GrandTotal!K:K,GrandTotal!$AB:$AB,$O253)</f>
        <v>0</v>
      </c>
      <c r="J253" s="283">
        <f ca="1">SUMIFS(GrandTotal!L:L,GrandTotal!$AB:$AB,$O253)</f>
        <v>0</v>
      </c>
      <c r="K253" s="283">
        <f ca="1">SUMIFS(GrandTotal!M:M,GrandTotal!$AB:$AB,$O253)</f>
        <v>0</v>
      </c>
      <c r="L253" s="283">
        <f t="shared" ca="1" si="61"/>
        <v>0</v>
      </c>
      <c r="O253" s="278">
        <f t="shared" si="46"/>
        <v>370</v>
      </c>
    </row>
    <row r="254" spans="1:15" ht="14.5" customHeight="1" outlineLevel="1">
      <c r="A254" s="203">
        <v>252</v>
      </c>
      <c r="B254" s="325"/>
      <c r="C254" s="201" t="s">
        <v>565</v>
      </c>
      <c r="D254" s="209">
        <v>371</v>
      </c>
      <c r="E254" s="283">
        <f>SUMIFS(GrandTotal!G:G,GrandTotal!$AB:$AB,$O254)</f>
        <v>0</v>
      </c>
      <c r="F254" s="283">
        <f>SUMIFS(GrandTotal!H:H,GrandTotal!$AB:$AB,$O254)</f>
        <v>0</v>
      </c>
      <c r="G254" s="283">
        <f>SUMIFS(GrandTotal!I:I,GrandTotal!$AB:$AB,$O254)</f>
        <v>0</v>
      </c>
      <c r="H254" s="283">
        <f>SUMIFS(GrandTotal!J:J,GrandTotal!$AB:$AB,$O254)</f>
        <v>0</v>
      </c>
      <c r="I254" s="283">
        <f>SUMIFS(GrandTotal!K:K,GrandTotal!$AB:$AB,$O254)</f>
        <v>0</v>
      </c>
      <c r="J254" s="283">
        <f>SUMIFS(GrandTotal!L:L,GrandTotal!$AB:$AB,$O254)</f>
        <v>0</v>
      </c>
      <c r="K254" s="283">
        <f>SUMIFS(GrandTotal!M:M,GrandTotal!$AB:$AB,$O254)</f>
        <v>0</v>
      </c>
      <c r="L254" s="283">
        <f>SUM(E254:K254)</f>
        <v>0</v>
      </c>
      <c r="O254" s="278">
        <f t="shared" si="46"/>
        <v>371</v>
      </c>
    </row>
    <row r="255" spans="1:15" ht="14.5" customHeight="1">
      <c r="A255" s="203">
        <v>253</v>
      </c>
      <c r="B255" s="325"/>
      <c r="C255" s="327" t="s">
        <v>235</v>
      </c>
      <c r="D255" s="354"/>
      <c r="E255" s="287">
        <f ca="1">SUM(E247:E254)</f>
        <v>3442412.4569042074</v>
      </c>
      <c r="F255" s="288">
        <f t="shared" ref="F255:L255" ca="1" si="62">SUM(F247:F254)</f>
        <v>2361644.5243289815</v>
      </c>
      <c r="G255" s="288">
        <f t="shared" ca="1" si="62"/>
        <v>256626.14840032495</v>
      </c>
      <c r="H255" s="288">
        <f t="shared" ca="1" si="62"/>
        <v>322616.90364154632</v>
      </c>
      <c r="I255" s="288">
        <f t="shared" ca="1" si="62"/>
        <v>31877.810341890465</v>
      </c>
      <c r="J255" s="288">
        <f t="shared" ca="1" si="62"/>
        <v>9857540.8286326602</v>
      </c>
      <c r="K255" s="288">
        <f t="shared" ca="1" si="62"/>
        <v>2651082.3877503886</v>
      </c>
      <c r="L255" s="288">
        <f t="shared" ca="1" si="62"/>
        <v>18923801.059999999</v>
      </c>
      <c r="O255" s="278">
        <f t="shared" si="46"/>
        <v>0</v>
      </c>
    </row>
    <row r="256" spans="1:15" outlineLevel="1">
      <c r="A256" s="203">
        <v>254</v>
      </c>
      <c r="B256" s="325"/>
      <c r="C256" s="201" t="s">
        <v>564</v>
      </c>
      <c r="D256" s="209">
        <v>374</v>
      </c>
      <c r="E256" s="283">
        <f ca="1">SUMIFS(GrandTotal!G:G,GrandTotal!$AB:$AB,$O256)</f>
        <v>871439.84792201011</v>
      </c>
      <c r="F256" s="283">
        <f ca="1">SUMIFS(GrandTotal!H:H,GrandTotal!$AB:$AB,$O256)</f>
        <v>600815.55655682995</v>
      </c>
      <c r="G256" s="283">
        <f ca="1">SUMIFS(GrandTotal!I:I,GrandTotal!$AB:$AB,$O256)</f>
        <v>67604.618155160511</v>
      </c>
      <c r="H256" s="283">
        <f ca="1">SUMIFS(GrandTotal!J:J,GrandTotal!$AB:$AB,$O256)</f>
        <v>86456.847190673943</v>
      </c>
      <c r="I256" s="283">
        <f ca="1">SUMIFS(GrandTotal!K:K,GrandTotal!$AB:$AB,$O256)</f>
        <v>4735.6352101463535</v>
      </c>
      <c r="J256" s="283">
        <f ca="1">SUMIFS(GrandTotal!L:L,GrandTotal!$AB:$AB,$O256)</f>
        <v>940316.31408422906</v>
      </c>
      <c r="K256" s="283">
        <f ca="1">SUMIFS(GrandTotal!M:M,GrandTotal!$AB:$AB,$O256)</f>
        <v>60872.750880949992</v>
      </c>
      <c r="L256" s="283">
        <f t="shared" ref="L256:L269" ca="1" si="63">SUM(E256:K256)</f>
        <v>2632241.5700000003</v>
      </c>
      <c r="O256" s="278">
        <f t="shared" si="46"/>
        <v>374</v>
      </c>
    </row>
    <row r="257" spans="1:15" outlineLevel="1">
      <c r="A257" s="203">
        <v>255</v>
      </c>
      <c r="B257" s="325"/>
      <c r="C257" s="201" t="s">
        <v>237</v>
      </c>
      <c r="D257" s="209">
        <v>375</v>
      </c>
      <c r="E257" s="283">
        <f ca="1">SUMIFS(GrandTotal!G:G,GrandTotal!$AB:$AB,$O257)</f>
        <v>361944.93428002292</v>
      </c>
      <c r="F257" s="283">
        <f ca="1">SUMIFS(GrandTotal!H:H,GrandTotal!$AB:$AB,$O257)</f>
        <v>249543.49706514576</v>
      </c>
      <c r="G257" s="283">
        <f ca="1">SUMIFS(GrandTotal!I:I,GrandTotal!$AB:$AB,$O257)</f>
        <v>28078.988048966854</v>
      </c>
      <c r="H257" s="283">
        <f ca="1">SUMIFS(GrandTotal!J:J,GrandTotal!$AB:$AB,$O257)</f>
        <v>35909.096823039712</v>
      </c>
      <c r="I257" s="283">
        <f ca="1">SUMIFS(GrandTotal!K:K,GrandTotal!$AB:$AB,$O257)</f>
        <v>1966.9047485007629</v>
      </c>
      <c r="J257" s="283">
        <f ca="1">SUMIFS(GrandTotal!L:L,GrandTotal!$AB:$AB,$O257)</f>
        <v>390552.17329711642</v>
      </c>
      <c r="K257" s="283">
        <f ca="1">SUMIFS(GrandTotal!M:M,GrandTotal!$AB:$AB,$O257)</f>
        <v>25282.965737207676</v>
      </c>
      <c r="L257" s="283">
        <f t="shared" ca="1" si="63"/>
        <v>1093278.56</v>
      </c>
      <c r="O257" s="278">
        <f t="shared" si="46"/>
        <v>375</v>
      </c>
    </row>
    <row r="258" spans="1:15" outlineLevel="1">
      <c r="A258" s="203">
        <v>256</v>
      </c>
      <c r="B258" s="325"/>
      <c r="C258" s="201" t="s">
        <v>238</v>
      </c>
      <c r="D258" s="209">
        <v>376</v>
      </c>
      <c r="E258" s="283">
        <f ca="1">SUMIFS(GrandTotal!G:G,GrandTotal!$AB:$AB,$O258)</f>
        <v>199893301.02738094</v>
      </c>
      <c r="F258" s="283">
        <f ca="1">SUMIFS(GrandTotal!H:H,GrandTotal!$AB:$AB,$O258)</f>
        <v>137816746.84159741</v>
      </c>
      <c r="G258" s="283">
        <f ca="1">SUMIFS(GrandTotal!I:I,GrandTotal!$AB:$AB,$O258)</f>
        <v>15507335.727135647</v>
      </c>
      <c r="H258" s="283">
        <f ca="1">SUMIFS(GrandTotal!J:J,GrandTotal!$AB:$AB,$O258)</f>
        <v>19831712.564640876</v>
      </c>
      <c r="I258" s="283">
        <f ca="1">SUMIFS(GrandTotal!K:K,GrandTotal!$AB:$AB,$O258)</f>
        <v>1086273.2027631216</v>
      </c>
      <c r="J258" s="283">
        <f ca="1">SUMIFS(GrandTotal!L:L,GrandTotal!$AB:$AB,$O258)</f>
        <v>215692376.79502797</v>
      </c>
      <c r="K258" s="283">
        <f ca="1">SUMIFS(GrandTotal!M:M,GrandTotal!$AB:$AB,$O258)</f>
        <v>13963161.25</v>
      </c>
      <c r="L258" s="283">
        <f t="shared" ca="1" si="63"/>
        <v>603790907.40854597</v>
      </c>
      <c r="O258" s="278">
        <f t="shared" si="46"/>
        <v>376</v>
      </c>
    </row>
    <row r="259" spans="1:15" outlineLevel="1">
      <c r="A259" s="203">
        <v>257</v>
      </c>
      <c r="B259" s="325"/>
      <c r="C259" s="201" t="s">
        <v>240</v>
      </c>
      <c r="D259" s="209">
        <v>377</v>
      </c>
      <c r="E259" s="283">
        <f ca="1">SUMIFS(GrandTotal!G:G,GrandTotal!$AB:$AB,$O259)</f>
        <v>542250.33305517561</v>
      </c>
      <c r="F259" s="283">
        <f ca="1">SUMIFS(GrandTotal!H:H,GrandTotal!$AB:$AB,$O259)</f>
        <v>372007.29020919796</v>
      </c>
      <c r="G259" s="283">
        <f ca="1">SUMIFS(GrandTotal!I:I,GrandTotal!$AB:$AB,$O259)</f>
        <v>40423.86442148975</v>
      </c>
      <c r="H259" s="283">
        <f ca="1">SUMIFS(GrandTotal!J:J,GrandTotal!$AB:$AB,$O259)</f>
        <v>50818.757379870265</v>
      </c>
      <c r="I259" s="283">
        <f ca="1">SUMIFS(GrandTotal!K:K,GrandTotal!$AB:$AB,$O259)</f>
        <v>5021.406787060333</v>
      </c>
      <c r="J259" s="283">
        <f ca="1">SUMIFS(GrandTotal!L:L,GrandTotal!$AB:$AB,$O259)</f>
        <v>1552764.1920742081</v>
      </c>
      <c r="K259" s="283">
        <f ca="1">SUMIFS(GrandTotal!M:M,GrandTotal!$AB:$AB,$O259)</f>
        <v>364629.38607299823</v>
      </c>
      <c r="L259" s="283">
        <f t="shared" ca="1" si="63"/>
        <v>2927915.2300000004</v>
      </c>
      <c r="O259" s="278">
        <f t="shared" si="46"/>
        <v>377</v>
      </c>
    </row>
    <row r="260" spans="1:15" outlineLevel="1">
      <c r="A260" s="203">
        <v>258</v>
      </c>
      <c r="B260" s="325"/>
      <c r="C260" s="201" t="s">
        <v>572</v>
      </c>
      <c r="D260" s="209">
        <v>378</v>
      </c>
      <c r="E260" s="283">
        <f ca="1">SUMIFS(GrandTotal!G:G,GrandTotal!$AB:$AB,$O260)</f>
        <v>6880661.3274278436</v>
      </c>
      <c r="F260" s="283">
        <f ca="1">SUMIFS(GrandTotal!H:H,GrandTotal!$AB:$AB,$O260)</f>
        <v>4720432.6474857191</v>
      </c>
      <c r="G260" s="283">
        <f ca="1">SUMIFS(GrandTotal!I:I,GrandTotal!$AB:$AB,$O260)</f>
        <v>512941.90833042603</v>
      </c>
      <c r="H260" s="283">
        <f ca="1">SUMIFS(GrandTotal!J:J,GrandTotal!$AB:$AB,$O260)</f>
        <v>644843.60321459139</v>
      </c>
      <c r="I260" s="283">
        <f ca="1">SUMIFS(GrandTotal!K:K,GrandTotal!$AB:$AB,$O260)</f>
        <v>63717.064578536854</v>
      </c>
      <c r="J260" s="283">
        <f ca="1">SUMIFS(GrandTotal!L:L,GrandTotal!$AB:$AB,$O260)</f>
        <v>19703158.994524051</v>
      </c>
      <c r="K260" s="283">
        <f ca="1">SUMIFS(GrandTotal!M:M,GrandTotal!$AB:$AB,$O260)</f>
        <v>4626813.7844388355</v>
      </c>
      <c r="L260" s="283">
        <f t="shared" ca="1" si="63"/>
        <v>37152569.330000006</v>
      </c>
      <c r="O260" s="278">
        <f t="shared" si="46"/>
        <v>378</v>
      </c>
    </row>
    <row r="261" spans="1:15" outlineLevel="1">
      <c r="A261" s="203">
        <v>259</v>
      </c>
      <c r="B261" s="325"/>
      <c r="C261" s="201" t="s">
        <v>571</v>
      </c>
      <c r="D261" s="209">
        <v>379</v>
      </c>
      <c r="E261" s="283">
        <f ca="1">SUMIFS(GrandTotal!G:G,GrandTotal!$AB:$AB,$O261)</f>
        <v>805908.11572932464</v>
      </c>
      <c r="F261" s="283">
        <f ca="1">SUMIFS(GrandTotal!H:H,GrandTotal!$AB:$AB,$O261)</f>
        <v>552887.98551933921</v>
      </c>
      <c r="G261" s="283">
        <f ca="1">SUMIFS(GrandTotal!I:I,GrandTotal!$AB:$AB,$O261)</f>
        <v>60079.115531138996</v>
      </c>
      <c r="H261" s="283">
        <f ca="1">SUMIFS(GrandTotal!J:J,GrandTotal!$AB:$AB,$O261)</f>
        <v>75528.305852694859</v>
      </c>
      <c r="I261" s="283">
        <f ca="1">SUMIFS(GrandTotal!K:K,GrandTotal!$AB:$AB,$O261)</f>
        <v>7462.9598828821054</v>
      </c>
      <c r="J261" s="283">
        <f ca="1">SUMIFS(GrandTotal!L:L,GrandTotal!$AB:$AB,$O261)</f>
        <v>2307763.0163099598</v>
      </c>
      <c r="K261" s="283">
        <f ca="1">SUMIFS(GrandTotal!M:M,GrandTotal!$AB:$AB,$O261)</f>
        <v>541922.73117466131</v>
      </c>
      <c r="L261" s="283">
        <f t="shared" ca="1" si="63"/>
        <v>4351552.2300000004</v>
      </c>
      <c r="O261" s="278">
        <f t="shared" ref="O261:O324" si="64">D261</f>
        <v>379</v>
      </c>
    </row>
    <row r="262" spans="1:15" outlineLevel="1">
      <c r="A262" s="203">
        <v>260</v>
      </c>
      <c r="B262" s="325"/>
      <c r="C262" s="201" t="s">
        <v>151</v>
      </c>
      <c r="D262" s="209">
        <v>380</v>
      </c>
      <c r="E262" s="283">
        <f ca="1">SUMIFS(GrandTotal!G:G,GrandTotal!$AB:$AB,$O262)</f>
        <v>215300429.62274444</v>
      </c>
      <c r="F262" s="283">
        <f ca="1">SUMIFS(GrandTotal!H:H,GrandTotal!$AB:$AB,$O262)</f>
        <v>29114341.575459227</v>
      </c>
      <c r="G262" s="283">
        <f ca="1">SUMIFS(GrandTotal!I:I,GrandTotal!$AB:$AB,$O262)</f>
        <v>805402.87634577614</v>
      </c>
      <c r="H262" s="283">
        <f ca="1">SUMIFS(GrandTotal!J:J,GrandTotal!$AB:$AB,$O262)</f>
        <v>161080.57526915523</v>
      </c>
      <c r="I262" s="283">
        <f ca="1">SUMIFS(GrandTotal!K:K,GrandTotal!$AB:$AB,$O262)</f>
        <v>7869.6455208385751</v>
      </c>
      <c r="J262" s="283">
        <f ca="1">SUMIFS(GrandTotal!L:L,GrandTotal!$AB:$AB,$O262)</f>
        <v>298204.27466059296</v>
      </c>
      <c r="K262" s="283">
        <f ca="1">SUMIFS(GrandTotal!M:M,GrandTotal!$AB:$AB,$O262)</f>
        <v>22241.79</v>
      </c>
      <c r="L262" s="283">
        <f t="shared" ca="1" si="63"/>
        <v>245709570.36000004</v>
      </c>
      <c r="O262" s="278">
        <f t="shared" si="64"/>
        <v>380</v>
      </c>
    </row>
    <row r="263" spans="1:15" outlineLevel="1">
      <c r="A263" s="203">
        <v>261</v>
      </c>
      <c r="B263" s="325"/>
      <c r="C263" s="201" t="s">
        <v>251</v>
      </c>
      <c r="D263" s="209">
        <v>381</v>
      </c>
      <c r="E263" s="283">
        <f ca="1">SUMIFS(GrandTotal!G:G,GrandTotal!$AB:$AB,$O263)</f>
        <v>57020906.95379547</v>
      </c>
      <c r="F263" s="283">
        <f ca="1">SUMIFS(GrandTotal!H:H,GrandTotal!$AB:$AB,$O263)</f>
        <v>20200165.619091861</v>
      </c>
      <c r="G263" s="283">
        <f ca="1">SUMIFS(GrandTotal!I:I,GrandTotal!$AB:$AB,$O263)</f>
        <v>2071727.3171965454</v>
      </c>
      <c r="H263" s="283">
        <f ca="1">SUMIFS(GrandTotal!J:J,GrandTotal!$AB:$AB,$O263)</f>
        <v>1372814.7247115427</v>
      </c>
      <c r="I263" s="283">
        <f ca="1">SUMIFS(GrandTotal!K:K,GrandTotal!$AB:$AB,$O263)</f>
        <v>141865.38312957808</v>
      </c>
      <c r="J263" s="283">
        <f ca="1">SUMIFS(GrandTotal!L:L,GrandTotal!$AB:$AB,$O263)</f>
        <v>3707163.0246747229</v>
      </c>
      <c r="K263" s="283">
        <f ca="1">SUMIFS(GrandTotal!M:M,GrandTotal!$AB:$AB,$O263)</f>
        <v>230524.89740029347</v>
      </c>
      <c r="L263" s="283">
        <f t="shared" ca="1" si="63"/>
        <v>84745167.920000017</v>
      </c>
      <c r="O263" s="278">
        <f t="shared" si="64"/>
        <v>381</v>
      </c>
    </row>
    <row r="264" spans="1:15" outlineLevel="1">
      <c r="A264" s="203">
        <v>262</v>
      </c>
      <c r="B264" s="325"/>
      <c r="C264" s="201" t="s">
        <v>570</v>
      </c>
      <c r="D264" s="209">
        <v>382</v>
      </c>
      <c r="E264" s="283">
        <f>SUMIFS(GrandTotal!G:G,GrandTotal!$AB:$AB,$O264)</f>
        <v>0</v>
      </c>
      <c r="F264" s="283">
        <f>SUMIFS(GrandTotal!H:H,GrandTotal!$AB:$AB,$O264)</f>
        <v>0</v>
      </c>
      <c r="G264" s="283">
        <f>SUMIFS(GrandTotal!I:I,GrandTotal!$AB:$AB,$O264)</f>
        <v>0</v>
      </c>
      <c r="H264" s="283">
        <f>SUMIFS(GrandTotal!J:J,GrandTotal!$AB:$AB,$O264)</f>
        <v>0</v>
      </c>
      <c r="I264" s="283">
        <f>SUMIFS(GrandTotal!K:K,GrandTotal!$AB:$AB,$O264)</f>
        <v>0</v>
      </c>
      <c r="J264" s="283">
        <f>SUMIFS(GrandTotal!L:L,GrandTotal!$AB:$AB,$O264)</f>
        <v>0</v>
      </c>
      <c r="K264" s="283">
        <f>SUMIFS(GrandTotal!M:M,GrandTotal!$AB:$AB,$O264)</f>
        <v>0</v>
      </c>
      <c r="L264" s="283">
        <f t="shared" si="63"/>
        <v>0</v>
      </c>
      <c r="O264" s="278">
        <f t="shared" si="64"/>
        <v>382</v>
      </c>
    </row>
    <row r="265" spans="1:15" outlineLevel="1">
      <c r="A265" s="203">
        <v>263</v>
      </c>
      <c r="B265" s="325"/>
      <c r="C265" s="201" t="s">
        <v>569</v>
      </c>
      <c r="D265" s="209">
        <v>383</v>
      </c>
      <c r="E265" s="283">
        <f ca="1">SUMIFS(GrandTotal!G:G,GrandTotal!$AB:$AB,$O265)</f>
        <v>4695035.4287869567</v>
      </c>
      <c r="F265" s="283">
        <f ca="1">SUMIFS(GrandTotal!H:H,GrandTotal!$AB:$AB,$O265)</f>
        <v>4017478.0166669977</v>
      </c>
      <c r="G265" s="283">
        <f ca="1">SUMIFS(GrandTotal!I:I,GrandTotal!$AB:$AB,$O265)</f>
        <v>472415.32701826171</v>
      </c>
      <c r="H265" s="283">
        <f ca="1">SUMIFS(GrandTotal!J:J,GrandTotal!$AB:$AB,$O265)</f>
        <v>247224.09371477581</v>
      </c>
      <c r="I265" s="283">
        <f ca="1">SUMIFS(GrandTotal!K:K,GrandTotal!$AB:$AB,$O265)</f>
        <v>23188.183561548129</v>
      </c>
      <c r="J265" s="283">
        <f ca="1">SUMIFS(GrandTotal!L:L,GrandTotal!$AB:$AB,$O265)</f>
        <v>658731.83556482184</v>
      </c>
      <c r="K265" s="283">
        <f ca="1">SUMIFS(GrandTotal!M:M,GrandTotal!$AB:$AB,$O265)</f>
        <v>63710.914686639539</v>
      </c>
      <c r="L265" s="283">
        <f t="shared" ca="1" si="63"/>
        <v>10177783.800000001</v>
      </c>
      <c r="O265" s="278">
        <f t="shared" si="64"/>
        <v>383</v>
      </c>
    </row>
    <row r="266" spans="1:15" outlineLevel="1">
      <c r="A266" s="203">
        <v>264</v>
      </c>
      <c r="B266" s="325"/>
      <c r="C266" s="201" t="s">
        <v>568</v>
      </c>
      <c r="D266" s="209">
        <v>384</v>
      </c>
      <c r="E266" s="283">
        <f>SUMIFS(GrandTotal!G:G,GrandTotal!$AB:$AB,$O266)</f>
        <v>0</v>
      </c>
      <c r="F266" s="283">
        <f>SUMIFS(GrandTotal!H:H,GrandTotal!$AB:$AB,$O266)</f>
        <v>0</v>
      </c>
      <c r="G266" s="283">
        <f>SUMIFS(GrandTotal!I:I,GrandTotal!$AB:$AB,$O266)</f>
        <v>0</v>
      </c>
      <c r="H266" s="283">
        <f>SUMIFS(GrandTotal!J:J,GrandTotal!$AB:$AB,$O266)</f>
        <v>0</v>
      </c>
      <c r="I266" s="283">
        <f>SUMIFS(GrandTotal!K:K,GrandTotal!$AB:$AB,$O266)</f>
        <v>0</v>
      </c>
      <c r="J266" s="283">
        <f>SUMIFS(GrandTotal!L:L,GrandTotal!$AB:$AB,$O266)</f>
        <v>0</v>
      </c>
      <c r="K266" s="283">
        <f>SUMIFS(GrandTotal!M:M,GrandTotal!$AB:$AB,$O266)</f>
        <v>0</v>
      </c>
      <c r="L266" s="283">
        <f t="shared" si="63"/>
        <v>0</v>
      </c>
      <c r="O266" s="278">
        <f t="shared" si="64"/>
        <v>384</v>
      </c>
    </row>
    <row r="267" spans="1:15" outlineLevel="1">
      <c r="A267" s="203">
        <v>265</v>
      </c>
      <c r="B267" s="325"/>
      <c r="C267" s="201" t="s">
        <v>567</v>
      </c>
      <c r="D267" s="209">
        <v>385</v>
      </c>
      <c r="E267" s="283">
        <f ca="1">SUMIFS(GrandTotal!G:G,GrandTotal!$AB:$AB,$O267)</f>
        <v>0</v>
      </c>
      <c r="F267" s="283">
        <f ca="1">SUMIFS(GrandTotal!H:H,GrandTotal!$AB:$AB,$O267)</f>
        <v>4083899.4637441305</v>
      </c>
      <c r="G267" s="283">
        <f ca="1">SUMIFS(GrandTotal!I:I,GrandTotal!$AB:$AB,$O267)</f>
        <v>793667.37110685883</v>
      </c>
      <c r="H267" s="283">
        <f ca="1">SUMIFS(GrandTotal!J:J,GrandTotal!$AB:$AB,$O267)</f>
        <v>240381.38696167755</v>
      </c>
      <c r="I267" s="283">
        <f ca="1">SUMIFS(GrandTotal!K:K,GrandTotal!$AB:$AB,$O267)</f>
        <v>15719.587339078775</v>
      </c>
      <c r="J267" s="283">
        <f ca="1">SUMIFS(GrandTotal!L:L,GrandTotal!$AB:$AB,$O267)</f>
        <v>3065788.1540254829</v>
      </c>
      <c r="K267" s="283">
        <f ca="1">SUMIFS(GrandTotal!M:M,GrandTotal!$AB:$AB,$O267)</f>
        <v>2405416.5868227715</v>
      </c>
      <c r="L267" s="283">
        <f t="shared" ca="1" si="63"/>
        <v>10604872.550000001</v>
      </c>
      <c r="O267" s="278">
        <f t="shared" si="64"/>
        <v>385</v>
      </c>
    </row>
    <row r="268" spans="1:15" outlineLevel="1">
      <c r="A268" s="203">
        <v>266</v>
      </c>
      <c r="B268" s="325"/>
      <c r="C268" s="201" t="s">
        <v>566</v>
      </c>
      <c r="D268" s="209">
        <v>386</v>
      </c>
      <c r="E268" s="283">
        <f>SUMIFS(GrandTotal!G:G,GrandTotal!$AB:$AB,$O268)</f>
        <v>0</v>
      </c>
      <c r="F268" s="283">
        <f>SUMIFS(GrandTotal!H:H,GrandTotal!$AB:$AB,$O268)</f>
        <v>0</v>
      </c>
      <c r="G268" s="283">
        <f>SUMIFS(GrandTotal!I:I,GrandTotal!$AB:$AB,$O268)</f>
        <v>0</v>
      </c>
      <c r="H268" s="283">
        <f>SUMIFS(GrandTotal!J:J,GrandTotal!$AB:$AB,$O268)</f>
        <v>0</v>
      </c>
      <c r="I268" s="283">
        <f>SUMIFS(GrandTotal!K:K,GrandTotal!$AB:$AB,$O268)</f>
        <v>0</v>
      </c>
      <c r="J268" s="283">
        <f>SUMIFS(GrandTotal!L:L,GrandTotal!$AB:$AB,$O268)</f>
        <v>0</v>
      </c>
      <c r="K268" s="283">
        <f>SUMIFS(GrandTotal!M:M,GrandTotal!$AB:$AB,$O268)</f>
        <v>0</v>
      </c>
      <c r="L268" s="283">
        <f t="shared" si="63"/>
        <v>0</v>
      </c>
      <c r="O268" s="278">
        <f t="shared" si="64"/>
        <v>386</v>
      </c>
    </row>
    <row r="269" spans="1:15" outlineLevel="1">
      <c r="A269" s="203">
        <v>267</v>
      </c>
      <c r="B269" s="325"/>
      <c r="C269" s="201" t="s">
        <v>565</v>
      </c>
      <c r="D269" s="209">
        <v>387</v>
      </c>
      <c r="E269" s="283">
        <f>SUMIFS(GrandTotal!G:G,GrandTotal!$AB:$AB,$O269)</f>
        <v>0</v>
      </c>
      <c r="F269" s="283">
        <f>SUMIFS(GrandTotal!H:H,GrandTotal!$AB:$AB,$O269)</f>
        <v>0</v>
      </c>
      <c r="G269" s="283">
        <f>SUMIFS(GrandTotal!I:I,GrandTotal!$AB:$AB,$O269)</f>
        <v>0</v>
      </c>
      <c r="H269" s="283">
        <f>SUMIFS(GrandTotal!J:J,GrandTotal!$AB:$AB,$O269)</f>
        <v>0</v>
      </c>
      <c r="I269" s="283">
        <f>SUMIFS(GrandTotal!K:K,GrandTotal!$AB:$AB,$O269)</f>
        <v>0</v>
      </c>
      <c r="J269" s="283">
        <f>SUMIFS(GrandTotal!L:L,GrandTotal!$AB:$AB,$O269)</f>
        <v>0</v>
      </c>
      <c r="K269" s="283">
        <f>SUMIFS(GrandTotal!M:M,GrandTotal!$AB:$AB,$O269)</f>
        <v>0</v>
      </c>
      <c r="L269" s="283">
        <f t="shared" si="63"/>
        <v>0</v>
      </c>
      <c r="O269" s="278">
        <f t="shared" si="64"/>
        <v>387</v>
      </c>
    </row>
    <row r="270" spans="1:15">
      <c r="A270" s="203">
        <v>268</v>
      </c>
      <c r="B270" s="325"/>
      <c r="C270" s="327" t="s">
        <v>538</v>
      </c>
      <c r="D270" s="354"/>
      <c r="E270" s="287">
        <f ca="1">SUM(E256:E269)</f>
        <v>486371877.59112215</v>
      </c>
      <c r="F270" s="288">
        <f t="shared" ref="F270:L270" ca="1" si="65">SUM(F256:F269)</f>
        <v>201728318.49339589</v>
      </c>
      <c r="G270" s="288">
        <f t="shared" ca="1" si="65"/>
        <v>20359677.113290273</v>
      </c>
      <c r="H270" s="288">
        <f t="shared" ca="1" si="65"/>
        <v>22746769.955758899</v>
      </c>
      <c r="I270" s="288">
        <f t="shared" ca="1" si="65"/>
        <v>1357819.973521292</v>
      </c>
      <c r="J270" s="288">
        <f t="shared" ca="1" si="65"/>
        <v>248316818.77424315</v>
      </c>
      <c r="K270" s="288">
        <f t="shared" ca="1" si="65"/>
        <v>22304577.057214357</v>
      </c>
      <c r="L270" s="288">
        <f t="shared" ca="1" si="65"/>
        <v>1003185858.9585459</v>
      </c>
      <c r="O270" s="278">
        <f t="shared" si="64"/>
        <v>0</v>
      </c>
    </row>
    <row r="271" spans="1:15" outlineLevel="1">
      <c r="A271" s="203">
        <v>269</v>
      </c>
      <c r="B271" s="325"/>
      <c r="C271" s="201" t="s">
        <v>564</v>
      </c>
      <c r="D271" s="209">
        <v>389</v>
      </c>
      <c r="E271" s="283">
        <f ca="1">SUMIFS(GrandTotal!G:G,GrandTotal!$AB:$AB,$O271)</f>
        <v>1545365.6821663866</v>
      </c>
      <c r="F271" s="283">
        <f ca="1">SUMIFS(GrandTotal!H:H,GrandTotal!$AB:$AB,$O271)</f>
        <v>643904.49876681739</v>
      </c>
      <c r="G271" s="283">
        <f ca="1">SUMIFS(GrandTotal!I:I,GrandTotal!$AB:$AB,$O271)</f>
        <v>65044.504011158475</v>
      </c>
      <c r="H271" s="283">
        <f ca="1">SUMIFS(GrandTotal!J:J,GrandTotal!$AB:$AB,$O271)</f>
        <v>72783.990760339162</v>
      </c>
      <c r="I271" s="283">
        <f ca="1">SUMIFS(GrandTotal!K:K,GrandTotal!$AB:$AB,$O271)</f>
        <v>4384.5010392699451</v>
      </c>
      <c r="J271" s="283">
        <f ca="1">SUMIFS(GrandTotal!L:L,GrandTotal!$AB:$AB,$O271)</f>
        <v>814540.94633794518</v>
      </c>
      <c r="K271" s="283">
        <f ca="1">SUMIFS(GrandTotal!M:M,GrandTotal!$AB:$AB,$O271)</f>
        <v>78735.186918084015</v>
      </c>
      <c r="L271" s="283">
        <f t="shared" ref="L271:L281" ca="1" si="66">SUM(E271:K271)</f>
        <v>3224759.3100000005</v>
      </c>
      <c r="O271" s="278">
        <f t="shared" si="64"/>
        <v>389</v>
      </c>
    </row>
    <row r="272" spans="1:15" outlineLevel="1">
      <c r="A272" s="203">
        <v>270</v>
      </c>
      <c r="B272" s="325"/>
      <c r="C272" s="201" t="s">
        <v>237</v>
      </c>
      <c r="D272" s="209">
        <v>390</v>
      </c>
      <c r="E272" s="283">
        <f ca="1">SUMIFS(GrandTotal!G:G,GrandTotal!$AB:$AB,$O272)</f>
        <v>10717956.024602458</v>
      </c>
      <c r="F272" s="283">
        <f ca="1">SUMIFS(GrandTotal!H:H,GrandTotal!$AB:$AB,$O272)</f>
        <v>4465829.7912709722</v>
      </c>
      <c r="G272" s="283">
        <f ca="1">SUMIFS(GrandTotal!I:I,GrandTotal!$AB:$AB,$O272)</f>
        <v>451119.20219192147</v>
      </c>
      <c r="H272" s="283">
        <f ca="1">SUMIFS(GrandTotal!J:J,GrandTotal!$AB:$AB,$O272)</f>
        <v>504796.77481306682</v>
      </c>
      <c r="I272" s="283">
        <f ca="1">SUMIFS(GrandTotal!K:K,GrandTotal!$AB:$AB,$O272)</f>
        <v>30408.912188888255</v>
      </c>
      <c r="J272" s="283">
        <f ca="1">SUMIFS(GrandTotal!L:L,GrandTotal!$AB:$AB,$O272)</f>
        <v>5649286.860602228</v>
      </c>
      <c r="K272" s="283">
        <f ca="1">SUMIFS(GrandTotal!M:M,GrandTotal!$AB:$AB,$O272)</f>
        <v>546071.57433046983</v>
      </c>
      <c r="L272" s="283">
        <f t="shared" ca="1" si="66"/>
        <v>22365469.140000004</v>
      </c>
      <c r="O272" s="278">
        <f t="shared" si="64"/>
        <v>390</v>
      </c>
    </row>
    <row r="273" spans="1:15" outlineLevel="1">
      <c r="A273" s="203">
        <v>271</v>
      </c>
      <c r="B273" s="325"/>
      <c r="C273" s="201" t="s">
        <v>563</v>
      </c>
      <c r="D273" s="209">
        <v>391</v>
      </c>
      <c r="E273" s="283">
        <f ca="1">SUMIFS(GrandTotal!G:G,GrandTotal!$AB:$AB,$O273)</f>
        <v>1343550.8563122153</v>
      </c>
      <c r="F273" s="283">
        <f ca="1">SUMIFS(GrandTotal!H:H,GrandTotal!$AB:$AB,$O273)</f>
        <v>559814.70967355149</v>
      </c>
      <c r="G273" s="283">
        <f ca="1">SUMIFS(GrandTotal!I:I,GrandTotal!$AB:$AB,$O273)</f>
        <v>56550.109835547722</v>
      </c>
      <c r="H273" s="283">
        <f ca="1">SUMIFS(GrandTotal!J:J,GrandTotal!$AB:$AB,$O273)</f>
        <v>63278.869357825759</v>
      </c>
      <c r="I273" s="283">
        <f ca="1">SUMIFS(GrandTotal!K:K,GrandTotal!$AB:$AB,$O273)</f>
        <v>3811.9133832161042</v>
      </c>
      <c r="J273" s="283">
        <f ca="1">SUMIFS(GrandTotal!L:L,GrandTotal!$AB:$AB,$O273)</f>
        <v>708167.13389127725</v>
      </c>
      <c r="K273" s="283">
        <f ca="1">SUMIFS(GrandTotal!M:M,GrandTotal!$AB:$AB,$O273)</f>
        <v>68452.877546367352</v>
      </c>
      <c r="L273" s="283">
        <f t="shared" ca="1" si="66"/>
        <v>2803626.4700000007</v>
      </c>
      <c r="O273" s="278">
        <f t="shared" si="64"/>
        <v>391</v>
      </c>
    </row>
    <row r="274" spans="1:15" outlineLevel="1">
      <c r="A274" s="203">
        <v>272</v>
      </c>
      <c r="B274" s="325"/>
      <c r="C274" s="201" t="s">
        <v>562</v>
      </c>
      <c r="D274" s="209">
        <v>392</v>
      </c>
      <c r="E274" s="283">
        <f ca="1">SUMIFS(GrandTotal!G:G,GrandTotal!$AB:$AB,$O274)</f>
        <v>7432875.7345684888</v>
      </c>
      <c r="F274" s="283">
        <f ca="1">SUMIFS(GrandTotal!H:H,GrandTotal!$AB:$AB,$O274)</f>
        <v>3097041.806670621</v>
      </c>
      <c r="G274" s="283">
        <f ca="1">SUMIFS(GrandTotal!I:I,GrandTotal!$AB:$AB,$O274)</f>
        <v>312850.04003313213</v>
      </c>
      <c r="H274" s="283">
        <f ca="1">SUMIFS(GrandTotal!J:J,GrandTotal!$AB:$AB,$O274)</f>
        <v>350075.30258416478</v>
      </c>
      <c r="I274" s="283">
        <f ca="1">SUMIFS(GrandTotal!K:K,GrandTotal!$AB:$AB,$O274)</f>
        <v>21088.504655606201</v>
      </c>
      <c r="J274" s="283">
        <f ca="1">SUMIFS(GrandTotal!L:L,GrandTotal!$AB:$AB,$O274)</f>
        <v>3917766.3285238543</v>
      </c>
      <c r="K274" s="283">
        <f ca="1">SUMIFS(GrandTotal!M:M,GrandTotal!$AB:$AB,$O274)</f>
        <v>378699.27296413877</v>
      </c>
      <c r="L274" s="283">
        <f t="shared" ca="1" si="66"/>
        <v>15510396.990000004</v>
      </c>
      <c r="O274" s="278">
        <f t="shared" si="64"/>
        <v>392</v>
      </c>
    </row>
    <row r="275" spans="1:15" outlineLevel="1">
      <c r="A275" s="203">
        <v>273</v>
      </c>
      <c r="B275" s="325"/>
      <c r="C275" s="201" t="s">
        <v>561</v>
      </c>
      <c r="D275" s="209">
        <v>393</v>
      </c>
      <c r="E275" s="283">
        <f ca="1">SUMIFS(GrandTotal!G:G,GrandTotal!$AB:$AB,$O275)</f>
        <v>47891.658337673201</v>
      </c>
      <c r="F275" s="283">
        <f ca="1">SUMIFS(GrandTotal!H:H,GrandTotal!$AB:$AB,$O275)</f>
        <v>19954.923687577339</v>
      </c>
      <c r="G275" s="283">
        <f ca="1">SUMIFS(GrandTotal!I:I,GrandTotal!$AB:$AB,$O275)</f>
        <v>2015.7618347515627</v>
      </c>
      <c r="H275" s="283">
        <f ca="1">SUMIFS(GrandTotal!J:J,GrandTotal!$AB:$AB,$O275)</f>
        <v>2255.6124147004471</v>
      </c>
      <c r="I275" s="283">
        <f ca="1">SUMIFS(GrandTotal!K:K,GrandTotal!$AB:$AB,$O275)</f>
        <v>135.87788843578127</v>
      </c>
      <c r="J275" s="283">
        <f ca="1">SUMIFS(GrandTotal!L:L,GrandTotal!$AB:$AB,$O275)</f>
        <v>25243.0328654482</v>
      </c>
      <c r="K275" s="283">
        <f ca="1">SUMIFS(GrandTotal!M:M,GrandTotal!$AB:$AB,$O275)</f>
        <v>2440.0429714134971</v>
      </c>
      <c r="L275" s="283">
        <f t="shared" ca="1" si="66"/>
        <v>99936.910000000018</v>
      </c>
      <c r="O275" s="278">
        <f t="shared" si="64"/>
        <v>393</v>
      </c>
    </row>
    <row r="276" spans="1:15" outlineLevel="1">
      <c r="A276" s="203">
        <v>274</v>
      </c>
      <c r="B276" s="325"/>
      <c r="C276" s="201" t="s">
        <v>560</v>
      </c>
      <c r="D276" s="209">
        <v>394</v>
      </c>
      <c r="E276" s="283">
        <f ca="1">SUMIFS(GrandTotal!G:G,GrandTotal!$AB:$AB,$O276)</f>
        <v>4003557.4304171507</v>
      </c>
      <c r="F276" s="283">
        <f ca="1">SUMIFS(GrandTotal!H:H,GrandTotal!$AB:$AB,$O276)</f>
        <v>1668154.4506042451</v>
      </c>
      <c r="G276" s="283">
        <f ca="1">SUMIFS(GrandTotal!I:I,GrandTotal!$AB:$AB,$O276)</f>
        <v>168509.89403143345</v>
      </c>
      <c r="H276" s="283">
        <f ca="1">SUMIFS(GrandTotal!J:J,GrandTotal!$AB:$AB,$O276)</f>
        <v>188560.47496504142</v>
      </c>
      <c r="I276" s="283">
        <f ca="1">SUMIFS(GrandTotal!K:K,GrandTotal!$AB:$AB,$O276)</f>
        <v>11358.866006286105</v>
      </c>
      <c r="J276" s="283">
        <f ca="1">SUMIFS(GrandTotal!L:L,GrandTotal!$AB:$AB,$O276)</f>
        <v>2110219.9276994076</v>
      </c>
      <c r="K276" s="283">
        <f ca="1">SUMIFS(GrandTotal!M:M,GrandTotal!$AB:$AB,$O276)</f>
        <v>203978.15627643737</v>
      </c>
      <c r="L276" s="283">
        <f t="shared" ca="1" si="66"/>
        <v>8354339.2000000011</v>
      </c>
      <c r="O276" s="278">
        <f t="shared" si="64"/>
        <v>394</v>
      </c>
    </row>
    <row r="277" spans="1:15" outlineLevel="1">
      <c r="A277" s="203">
        <v>275</v>
      </c>
      <c r="B277" s="325"/>
      <c r="C277" s="201" t="s">
        <v>559</v>
      </c>
      <c r="D277" s="209">
        <v>395</v>
      </c>
      <c r="E277" s="283">
        <f ca="1">SUMIFS(GrandTotal!G:G,GrandTotal!$AB:$AB,$O277)</f>
        <v>28419.805049710427</v>
      </c>
      <c r="F277" s="283">
        <f ca="1">SUMIFS(GrandTotal!H:H,GrandTotal!$AB:$AB,$O277)</f>
        <v>11841.624630832312</v>
      </c>
      <c r="G277" s="283">
        <f ca="1">SUMIFS(GrandTotal!I:I,GrandTotal!$AB:$AB,$O277)</f>
        <v>1196.1907429967127</v>
      </c>
      <c r="H277" s="283">
        <f ca="1">SUMIFS(GrandTotal!J:J,GrandTotal!$AB:$AB,$O277)</f>
        <v>1338.5225594300807</v>
      </c>
      <c r="I277" s="283">
        <f ca="1">SUMIFS(GrandTotal!K:K,GrandTotal!$AB:$AB,$O277)</f>
        <v>80.632478263412395</v>
      </c>
      <c r="J277" s="283">
        <f ca="1">SUMIFS(GrandTotal!L:L,GrandTotal!$AB:$AB,$O277)</f>
        <v>14979.687440372851</v>
      </c>
      <c r="K277" s="283">
        <f ca="1">SUMIFS(GrandTotal!M:M,GrandTotal!$AB:$AB,$O277)</f>
        <v>1447.9670983942144</v>
      </c>
      <c r="L277" s="283">
        <f t="shared" ca="1" si="66"/>
        <v>59304.43</v>
      </c>
      <c r="O277" s="278">
        <f t="shared" si="64"/>
        <v>395</v>
      </c>
    </row>
    <row r="278" spans="1:15" outlineLevel="1">
      <c r="A278" s="203">
        <v>276</v>
      </c>
      <c r="B278" s="325"/>
      <c r="C278" s="201" t="s">
        <v>558</v>
      </c>
      <c r="D278" s="209">
        <v>396</v>
      </c>
      <c r="E278" s="283">
        <f ca="1">SUMIFS(GrandTotal!G:G,GrandTotal!$AB:$AB,$O278)</f>
        <v>2192724.2520824498</v>
      </c>
      <c r="F278" s="283">
        <f ca="1">SUMIFS(GrandTotal!H:H,GrandTotal!$AB:$AB,$O278)</f>
        <v>913638.12899721018</v>
      </c>
      <c r="G278" s="283">
        <f ca="1">SUMIFS(GrandTotal!I:I,GrandTotal!$AB:$AB,$O278)</f>
        <v>92291.852378914977</v>
      </c>
      <c r="H278" s="283">
        <f ca="1">SUMIFS(GrandTotal!J:J,GrandTotal!$AB:$AB,$O278)</f>
        <v>103273.43459562947</v>
      </c>
      <c r="I278" s="283">
        <f ca="1">SUMIFS(GrandTotal!K:K,GrandTotal!$AB:$AB,$O278)</f>
        <v>6221.1823861718149</v>
      </c>
      <c r="J278" s="283">
        <f ca="1">SUMIFS(GrandTotal!L:L,GrandTotal!$AB:$AB,$O278)</f>
        <v>1155754.7239211306</v>
      </c>
      <c r="K278" s="283">
        <f ca="1">SUMIFS(GrandTotal!M:M,GrandTotal!$AB:$AB,$O278)</f>
        <v>111717.60563849466</v>
      </c>
      <c r="L278" s="283">
        <f t="shared" ca="1" si="66"/>
        <v>4575621.1800000016</v>
      </c>
      <c r="O278" s="278">
        <f t="shared" si="64"/>
        <v>396</v>
      </c>
    </row>
    <row r="279" spans="1:15" outlineLevel="1">
      <c r="A279" s="203">
        <v>277</v>
      </c>
      <c r="B279" s="325"/>
      <c r="C279" s="201" t="s">
        <v>242</v>
      </c>
      <c r="D279" s="209">
        <v>397</v>
      </c>
      <c r="E279" s="283">
        <f ca="1">SUMIFS(GrandTotal!G:G,GrandTotal!$AB:$AB,$O279)</f>
        <v>2549480.662338661</v>
      </c>
      <c r="F279" s="283">
        <f ca="1">SUMIFS(GrandTotal!H:H,GrandTotal!$AB:$AB,$O279)</f>
        <v>1062287.1252696286</v>
      </c>
      <c r="G279" s="283">
        <f ca="1">SUMIFS(GrandTotal!I:I,GrandTotal!$AB:$AB,$O279)</f>
        <v>107307.74410325196</v>
      </c>
      <c r="H279" s="283">
        <f ca="1">SUMIFS(GrandTotal!J:J,GrandTotal!$AB:$AB,$O279)</f>
        <v>120076.03062026679</v>
      </c>
      <c r="I279" s="283">
        <f ca="1">SUMIFS(GrandTotal!K:K,GrandTotal!$AB:$AB,$O279)</f>
        <v>7233.3692553287538</v>
      </c>
      <c r="J279" s="283">
        <f ca="1">SUMIFS(GrandTotal!L:L,GrandTotal!$AB:$AB,$O279)</f>
        <v>1343796.1094492809</v>
      </c>
      <c r="K279" s="283">
        <f ca="1">SUMIFS(GrandTotal!M:M,GrandTotal!$AB:$AB,$O279)</f>
        <v>129894.06896358301</v>
      </c>
      <c r="L279" s="283">
        <f t="shared" ca="1" si="66"/>
        <v>5320075.1100000003</v>
      </c>
      <c r="O279" s="278">
        <f t="shared" si="64"/>
        <v>397</v>
      </c>
    </row>
    <row r="280" spans="1:15" outlineLevel="1">
      <c r="A280" s="203">
        <v>278</v>
      </c>
      <c r="B280" s="325"/>
      <c r="C280" s="201" t="s">
        <v>557</v>
      </c>
      <c r="D280" s="209">
        <v>398</v>
      </c>
      <c r="E280" s="283">
        <f ca="1">SUMIFS(GrandTotal!G:G,GrandTotal!$AB:$AB,$O280)</f>
        <v>39765.936026746363</v>
      </c>
      <c r="F280" s="283">
        <f ca="1">SUMIFS(GrandTotal!H:H,GrandTotal!$AB:$AB,$O280)</f>
        <v>16569.194851926673</v>
      </c>
      <c r="G280" s="283">
        <f ca="1">SUMIFS(GrandTotal!I:I,GrandTotal!$AB:$AB,$O280)</f>
        <v>1673.7498543213321</v>
      </c>
      <c r="H280" s="283">
        <f ca="1">SUMIFS(GrandTotal!J:J,GrandTotal!$AB:$AB,$O280)</f>
        <v>1872.9052636198762</v>
      </c>
      <c r="I280" s="283">
        <f ca="1">SUMIFS(GrandTotal!K:K,GrandTotal!$AB:$AB,$O280)</f>
        <v>112.82364416970354</v>
      </c>
      <c r="J280" s="283">
        <f ca="1">SUMIFS(GrandTotal!L:L,GrandTotal!$AB:$AB,$O280)</f>
        <v>20960.076658252525</v>
      </c>
      <c r="K280" s="283">
        <f ca="1">SUMIFS(GrandTotal!M:M,GrandTotal!$AB:$AB,$O280)</f>
        <v>2026.0437009635493</v>
      </c>
      <c r="L280" s="283">
        <f t="shared" ca="1" si="66"/>
        <v>82980.73000000001</v>
      </c>
      <c r="O280" s="278">
        <f t="shared" si="64"/>
        <v>398</v>
      </c>
    </row>
    <row r="281" spans="1:15" outlineLevel="1">
      <c r="A281" s="203">
        <v>279</v>
      </c>
      <c r="B281" s="325"/>
      <c r="C281" s="201" t="s">
        <v>556</v>
      </c>
      <c r="D281" s="209">
        <v>399</v>
      </c>
      <c r="E281" s="283">
        <f>SUMIFS(GrandTotal!G:G,GrandTotal!$AB:$AB,$O281)</f>
        <v>0</v>
      </c>
      <c r="F281" s="283">
        <f>SUMIFS(GrandTotal!H:H,GrandTotal!$AB:$AB,$O281)</f>
        <v>0</v>
      </c>
      <c r="G281" s="283">
        <f>SUMIFS(GrandTotal!I:I,GrandTotal!$AB:$AB,$O281)</f>
        <v>0</v>
      </c>
      <c r="H281" s="283">
        <f>SUMIFS(GrandTotal!J:J,GrandTotal!$AB:$AB,$O281)</f>
        <v>0</v>
      </c>
      <c r="I281" s="283">
        <f>SUMIFS(GrandTotal!K:K,GrandTotal!$AB:$AB,$O281)</f>
        <v>0</v>
      </c>
      <c r="J281" s="283">
        <f>SUMIFS(GrandTotal!L:L,GrandTotal!$AB:$AB,$O281)</f>
        <v>0</v>
      </c>
      <c r="K281" s="283">
        <f>SUMIFS(GrandTotal!M:M,GrandTotal!$AB:$AB,$O281)</f>
        <v>0</v>
      </c>
      <c r="L281" s="283">
        <f t="shared" si="66"/>
        <v>0</v>
      </c>
      <c r="O281" s="278">
        <f t="shared" si="64"/>
        <v>399</v>
      </c>
    </row>
    <row r="282" spans="1:15">
      <c r="A282" s="203">
        <v>280</v>
      </c>
      <c r="B282" s="326"/>
      <c r="C282" s="327" t="s">
        <v>537</v>
      </c>
      <c r="D282" s="354"/>
      <c r="E282" s="287">
        <f ca="1">SUM(E271:E281)</f>
        <v>29901588.041901939</v>
      </c>
      <c r="F282" s="288">
        <f t="shared" ref="F282:L282" ca="1" si="67">SUM(F271:F281)</f>
        <v>12459036.254423385</v>
      </c>
      <c r="G282" s="288">
        <f t="shared" ca="1" si="67"/>
        <v>1258559.0490174298</v>
      </c>
      <c r="H282" s="288">
        <f t="shared" ca="1" si="67"/>
        <v>1408311.9179340845</v>
      </c>
      <c r="I282" s="288">
        <f t="shared" ca="1" si="67"/>
        <v>84836.582925636088</v>
      </c>
      <c r="J282" s="288">
        <f t="shared" ca="1" si="67"/>
        <v>15760714.827389197</v>
      </c>
      <c r="K282" s="288">
        <f t="shared" ca="1" si="67"/>
        <v>1523462.7964083464</v>
      </c>
      <c r="L282" s="288">
        <f t="shared" ca="1" si="67"/>
        <v>62396509.469999999</v>
      </c>
      <c r="O282" s="278">
        <f t="shared" si="64"/>
        <v>0</v>
      </c>
    </row>
    <row r="283" spans="1:15">
      <c r="A283" s="203">
        <v>281</v>
      </c>
      <c r="B283" s="332" t="s">
        <v>555</v>
      </c>
      <c r="C283" s="332"/>
      <c r="D283" s="333"/>
      <c r="E283" s="287">
        <f ca="1">SUM(E282,E270,E255,E246,E233)</f>
        <v>554197256.92175078</v>
      </c>
      <c r="F283" s="288">
        <f t="shared" ref="F283:L283" ca="1" si="68">SUM(F282,F270,F255,F246,F233)</f>
        <v>226263031.46790686</v>
      </c>
      <c r="G283" s="288">
        <f t="shared" ca="1" si="68"/>
        <v>22671803.374001734</v>
      </c>
      <c r="H283" s="288">
        <f t="shared" ca="1" si="68"/>
        <v>25335708.314888105</v>
      </c>
      <c r="I283" s="288">
        <f t="shared" ca="1" si="68"/>
        <v>1527496.4371893229</v>
      </c>
      <c r="J283" s="288">
        <f t="shared" ca="1" si="68"/>
        <v>284191271.56489533</v>
      </c>
      <c r="K283" s="288">
        <f t="shared" ca="1" si="68"/>
        <v>27578516.084980946</v>
      </c>
      <c r="L283" s="288">
        <f t="shared" ca="1" si="68"/>
        <v>1141765084.1656129</v>
      </c>
      <c r="O283" s="278">
        <f t="shared" si="64"/>
        <v>0</v>
      </c>
    </row>
    <row r="284" spans="1:15" outlineLevel="1">
      <c r="A284" s="203">
        <v>282</v>
      </c>
      <c r="B284" s="339" t="s">
        <v>554</v>
      </c>
      <c r="C284" s="228" t="s">
        <v>540</v>
      </c>
      <c r="D284" s="227">
        <v>101.1</v>
      </c>
      <c r="E284" s="283">
        <f>SUMIFS(GrandTotal!G:G,GrandTotal!$AB:$AB,$O284)</f>
        <v>0</v>
      </c>
      <c r="F284" s="283">
        <f>SUMIFS(GrandTotal!H:H,GrandTotal!$AB:$AB,$O284)</f>
        <v>0</v>
      </c>
      <c r="G284" s="283">
        <f>SUMIFS(GrandTotal!I:I,GrandTotal!$AB:$AB,$O284)</f>
        <v>0</v>
      </c>
      <c r="H284" s="283">
        <f>SUMIFS(GrandTotal!J:J,GrandTotal!$AB:$AB,$O284)</f>
        <v>0</v>
      </c>
      <c r="I284" s="283">
        <f>SUMIFS(GrandTotal!K:K,GrandTotal!$AB:$AB,$O284)</f>
        <v>0</v>
      </c>
      <c r="J284" s="283">
        <f>SUMIFS(GrandTotal!L:L,GrandTotal!$AB:$AB,$O284)</f>
        <v>0</v>
      </c>
      <c r="K284" s="283">
        <f>SUMIFS(GrandTotal!M:M,GrandTotal!$AB:$AB,$O284)</f>
        <v>0</v>
      </c>
      <c r="L284" s="283">
        <f t="shared" ref="L284:L288" si="69">SUM(E284:K284)</f>
        <v>0</v>
      </c>
      <c r="O284" s="278">
        <f t="shared" si="64"/>
        <v>101.1</v>
      </c>
    </row>
    <row r="285" spans="1:15" outlineLevel="1">
      <c r="A285" s="203">
        <v>283</v>
      </c>
      <c r="B285" s="325"/>
      <c r="C285" s="226" t="s">
        <v>539</v>
      </c>
      <c r="D285" s="220">
        <v>101.1</v>
      </c>
      <c r="E285" s="283">
        <f>SUMIFS(GrandTotal!G:G,GrandTotal!$AB:$AB,$O285)</f>
        <v>0</v>
      </c>
      <c r="F285" s="283">
        <f>SUMIFS(GrandTotal!H:H,GrandTotal!$AB:$AB,$O285)</f>
        <v>0</v>
      </c>
      <c r="G285" s="283">
        <f>SUMIFS(GrandTotal!I:I,GrandTotal!$AB:$AB,$O285)</f>
        <v>0</v>
      </c>
      <c r="H285" s="283">
        <f>SUMIFS(GrandTotal!J:J,GrandTotal!$AB:$AB,$O285)</f>
        <v>0</v>
      </c>
      <c r="I285" s="283">
        <f>SUMIFS(GrandTotal!K:K,GrandTotal!$AB:$AB,$O285)</f>
        <v>0</v>
      </c>
      <c r="J285" s="283">
        <f>SUMIFS(GrandTotal!L:L,GrandTotal!$AB:$AB,$O285)</f>
        <v>0</v>
      </c>
      <c r="K285" s="283">
        <f>SUMIFS(GrandTotal!M:M,GrandTotal!$AB:$AB,$O285)</f>
        <v>0</v>
      </c>
      <c r="L285" s="283">
        <f t="shared" si="69"/>
        <v>0</v>
      </c>
      <c r="O285" s="278">
        <f t="shared" si="64"/>
        <v>101.1</v>
      </c>
    </row>
    <row r="286" spans="1:15" outlineLevel="1">
      <c r="A286" s="203">
        <v>284</v>
      </c>
      <c r="B286" s="325"/>
      <c r="C286" s="226" t="s">
        <v>235</v>
      </c>
      <c r="D286" s="220">
        <v>101.1</v>
      </c>
      <c r="E286" s="283">
        <f>SUMIFS(GrandTotal!G:G,GrandTotal!$AB:$AB,$O286)</f>
        <v>0</v>
      </c>
      <c r="F286" s="283">
        <f>SUMIFS(GrandTotal!H:H,GrandTotal!$AB:$AB,$O286)</f>
        <v>0</v>
      </c>
      <c r="G286" s="283">
        <f>SUMIFS(GrandTotal!I:I,GrandTotal!$AB:$AB,$O286)</f>
        <v>0</v>
      </c>
      <c r="H286" s="283">
        <f>SUMIFS(GrandTotal!J:J,GrandTotal!$AB:$AB,$O286)</f>
        <v>0</v>
      </c>
      <c r="I286" s="283">
        <f>SUMIFS(GrandTotal!K:K,GrandTotal!$AB:$AB,$O286)</f>
        <v>0</v>
      </c>
      <c r="J286" s="283">
        <f>SUMIFS(GrandTotal!L:L,GrandTotal!$AB:$AB,$O286)</f>
        <v>0</v>
      </c>
      <c r="K286" s="283">
        <f>SUMIFS(GrandTotal!M:M,GrandTotal!$AB:$AB,$O286)</f>
        <v>0</v>
      </c>
      <c r="L286" s="283">
        <f t="shared" si="69"/>
        <v>0</v>
      </c>
      <c r="O286" s="278">
        <f t="shared" si="64"/>
        <v>101.1</v>
      </c>
    </row>
    <row r="287" spans="1:15" outlineLevel="1">
      <c r="A287" s="203">
        <v>285</v>
      </c>
      <c r="B287" s="325"/>
      <c r="C287" s="226" t="s">
        <v>538</v>
      </c>
      <c r="D287" s="220">
        <v>101.1</v>
      </c>
      <c r="E287" s="283">
        <f>SUMIFS(GrandTotal!G:G,GrandTotal!$AB:$AB,$O287)</f>
        <v>0</v>
      </c>
      <c r="F287" s="283">
        <f>SUMIFS(GrandTotal!H:H,GrandTotal!$AB:$AB,$O287)</f>
        <v>0</v>
      </c>
      <c r="G287" s="283">
        <f>SUMIFS(GrandTotal!I:I,GrandTotal!$AB:$AB,$O287)</f>
        <v>0</v>
      </c>
      <c r="H287" s="283">
        <f>SUMIFS(GrandTotal!J:J,GrandTotal!$AB:$AB,$O287)</f>
        <v>0</v>
      </c>
      <c r="I287" s="283">
        <f>SUMIFS(GrandTotal!K:K,GrandTotal!$AB:$AB,$O287)</f>
        <v>0</v>
      </c>
      <c r="J287" s="283">
        <f>SUMIFS(GrandTotal!L:L,GrandTotal!$AB:$AB,$O287)</f>
        <v>0</v>
      </c>
      <c r="K287" s="283">
        <f>SUMIFS(GrandTotal!M:M,GrandTotal!$AB:$AB,$O287)</f>
        <v>0</v>
      </c>
      <c r="L287" s="283">
        <f t="shared" si="69"/>
        <v>0</v>
      </c>
      <c r="O287" s="278">
        <f t="shared" si="64"/>
        <v>101.1</v>
      </c>
    </row>
    <row r="288" spans="1:15">
      <c r="A288" s="203">
        <v>286</v>
      </c>
      <c r="B288" s="326"/>
      <c r="C288" s="221" t="s">
        <v>537</v>
      </c>
      <c r="D288" s="231">
        <v>101.1</v>
      </c>
      <c r="E288" s="283">
        <f>SUMIFS(GrandTotal!G:G,GrandTotal!$AB:$AB,$O288)</f>
        <v>0</v>
      </c>
      <c r="F288" s="283">
        <f>SUMIFS(GrandTotal!H:H,GrandTotal!$AB:$AB,$O288)</f>
        <v>0</v>
      </c>
      <c r="G288" s="283">
        <f>SUMIFS(GrandTotal!I:I,GrandTotal!$AB:$AB,$O288)</f>
        <v>0</v>
      </c>
      <c r="H288" s="283">
        <f>SUMIFS(GrandTotal!J:J,GrandTotal!$AB:$AB,$O288)</f>
        <v>0</v>
      </c>
      <c r="I288" s="283">
        <f>SUMIFS(GrandTotal!K:K,GrandTotal!$AB:$AB,$O288)</f>
        <v>0</v>
      </c>
      <c r="J288" s="283">
        <f>SUMIFS(GrandTotal!L:L,GrandTotal!$AB:$AB,$O288)</f>
        <v>0</v>
      </c>
      <c r="K288" s="283">
        <f>SUMIFS(GrandTotal!M:M,GrandTotal!$AB:$AB,$O288)</f>
        <v>0</v>
      </c>
      <c r="L288" s="283">
        <f t="shared" si="69"/>
        <v>0</v>
      </c>
      <c r="O288" s="278">
        <f t="shared" si="64"/>
        <v>101.1</v>
      </c>
    </row>
    <row r="289" spans="1:15">
      <c r="A289" s="203">
        <v>287</v>
      </c>
      <c r="B289" s="344" t="s">
        <v>553</v>
      </c>
      <c r="C289" s="352"/>
      <c r="D289" s="353"/>
      <c r="E289" s="287">
        <f>SUM(E284:E288)</f>
        <v>0</v>
      </c>
      <c r="F289" s="288">
        <f t="shared" ref="F289:L289" si="70">SUM(F284:F288)</f>
        <v>0</v>
      </c>
      <c r="G289" s="288">
        <f t="shared" si="70"/>
        <v>0</v>
      </c>
      <c r="H289" s="288">
        <f t="shared" si="70"/>
        <v>0</v>
      </c>
      <c r="I289" s="288">
        <f t="shared" si="70"/>
        <v>0</v>
      </c>
      <c r="J289" s="288">
        <f t="shared" si="70"/>
        <v>0</v>
      </c>
      <c r="K289" s="288">
        <f t="shared" si="70"/>
        <v>0</v>
      </c>
      <c r="L289" s="288">
        <f t="shared" si="70"/>
        <v>0</v>
      </c>
      <c r="O289" s="278">
        <f t="shared" si="64"/>
        <v>0</v>
      </c>
    </row>
    <row r="290" spans="1:15">
      <c r="A290" s="203">
        <v>288</v>
      </c>
      <c r="B290" s="223" t="s">
        <v>552</v>
      </c>
      <c r="C290" s="230" t="s">
        <v>552</v>
      </c>
      <c r="D290" s="229">
        <v>102</v>
      </c>
      <c r="E290" s="283">
        <f>SUMIFS(GrandTotal!G:G,GrandTotal!$AB:$AB,$O290)</f>
        <v>0</v>
      </c>
      <c r="F290" s="283">
        <f>SUMIFS(GrandTotal!H:H,GrandTotal!$AB:$AB,$O290)</f>
        <v>0</v>
      </c>
      <c r="G290" s="283">
        <f>SUMIFS(GrandTotal!I:I,GrandTotal!$AB:$AB,$O290)</f>
        <v>0</v>
      </c>
      <c r="H290" s="283">
        <f>SUMIFS(GrandTotal!J:J,GrandTotal!$AB:$AB,$O290)</f>
        <v>0</v>
      </c>
      <c r="I290" s="283">
        <f>SUMIFS(GrandTotal!K:K,GrandTotal!$AB:$AB,$O290)</f>
        <v>0</v>
      </c>
      <c r="J290" s="283">
        <f>SUMIFS(GrandTotal!L:L,GrandTotal!$AB:$AB,$O290)</f>
        <v>0</v>
      </c>
      <c r="K290" s="283">
        <f>SUMIFS(GrandTotal!M:M,GrandTotal!$AB:$AB,$O290)</f>
        <v>0</v>
      </c>
      <c r="L290" s="283">
        <f>SUM(E290:K290)</f>
        <v>0</v>
      </c>
      <c r="O290" s="278">
        <f t="shared" si="64"/>
        <v>102</v>
      </c>
    </row>
    <row r="291" spans="1:15">
      <c r="A291" s="203">
        <v>289</v>
      </c>
      <c r="B291" s="344" t="s">
        <v>551</v>
      </c>
      <c r="C291" s="350"/>
      <c r="D291" s="351"/>
      <c r="E291" s="287">
        <f>SUM(E290)</f>
        <v>0</v>
      </c>
      <c r="F291" s="288">
        <f t="shared" ref="F291:L291" si="71">SUM(F290)</f>
        <v>0</v>
      </c>
      <c r="G291" s="288">
        <f t="shared" si="71"/>
        <v>0</v>
      </c>
      <c r="H291" s="288">
        <f t="shared" si="71"/>
        <v>0</v>
      </c>
      <c r="I291" s="288">
        <f t="shared" si="71"/>
        <v>0</v>
      </c>
      <c r="J291" s="288">
        <f t="shared" si="71"/>
        <v>0</v>
      </c>
      <c r="K291" s="288">
        <f t="shared" si="71"/>
        <v>0</v>
      </c>
      <c r="L291" s="288">
        <f t="shared" si="71"/>
        <v>0</v>
      </c>
      <c r="O291" s="278">
        <f t="shared" si="64"/>
        <v>0</v>
      </c>
    </row>
    <row r="292" spans="1:15" outlineLevel="1">
      <c r="A292" s="203">
        <v>290</v>
      </c>
      <c r="B292" s="339" t="s">
        <v>550</v>
      </c>
      <c r="C292" s="234" t="s">
        <v>540</v>
      </c>
      <c r="D292" s="227">
        <v>104</v>
      </c>
      <c r="E292" s="283">
        <f>SUMIFS(GrandTotal!G:G,GrandTotal!$AB:$AB,$O292)</f>
        <v>0</v>
      </c>
      <c r="F292" s="283">
        <f>SUMIFS(GrandTotal!H:H,GrandTotal!$AB:$AB,$O292)</f>
        <v>0</v>
      </c>
      <c r="G292" s="283">
        <f>SUMIFS(GrandTotal!I:I,GrandTotal!$AB:$AB,$O292)</f>
        <v>0</v>
      </c>
      <c r="H292" s="283">
        <f>SUMIFS(GrandTotal!J:J,GrandTotal!$AB:$AB,$O292)</f>
        <v>0</v>
      </c>
      <c r="I292" s="283">
        <f>SUMIFS(GrandTotal!K:K,GrandTotal!$AB:$AB,$O292)</f>
        <v>0</v>
      </c>
      <c r="J292" s="283">
        <f>SUMIFS(GrandTotal!L:L,GrandTotal!$AB:$AB,$O292)</f>
        <v>0</v>
      </c>
      <c r="K292" s="283">
        <f>SUMIFS(GrandTotal!M:M,GrandTotal!$AB:$AB,$O292)</f>
        <v>0</v>
      </c>
      <c r="L292" s="283">
        <f t="shared" ref="L292:L296" si="72">SUM(E292:K292)</f>
        <v>0</v>
      </c>
      <c r="O292" s="278">
        <f t="shared" si="64"/>
        <v>104</v>
      </c>
    </row>
    <row r="293" spans="1:15" outlineLevel="1">
      <c r="A293" s="203">
        <v>291</v>
      </c>
      <c r="B293" s="325"/>
      <c r="C293" s="233" t="s">
        <v>539</v>
      </c>
      <c r="D293" s="220">
        <v>104</v>
      </c>
      <c r="E293" s="283">
        <f>SUMIFS(GrandTotal!G:G,GrandTotal!$AB:$AB,$O293)</f>
        <v>0</v>
      </c>
      <c r="F293" s="283">
        <f>SUMIFS(GrandTotal!H:H,GrandTotal!$AB:$AB,$O293)</f>
        <v>0</v>
      </c>
      <c r="G293" s="283">
        <f>SUMIFS(GrandTotal!I:I,GrandTotal!$AB:$AB,$O293)</f>
        <v>0</v>
      </c>
      <c r="H293" s="283">
        <f>SUMIFS(GrandTotal!J:J,GrandTotal!$AB:$AB,$O293)</f>
        <v>0</v>
      </c>
      <c r="I293" s="283">
        <f>SUMIFS(GrandTotal!K:K,GrandTotal!$AB:$AB,$O293)</f>
        <v>0</v>
      </c>
      <c r="J293" s="283">
        <f>SUMIFS(GrandTotal!L:L,GrandTotal!$AB:$AB,$O293)</f>
        <v>0</v>
      </c>
      <c r="K293" s="283">
        <f>SUMIFS(GrandTotal!M:M,GrandTotal!$AB:$AB,$O293)</f>
        <v>0</v>
      </c>
      <c r="L293" s="283">
        <f t="shared" si="72"/>
        <v>0</v>
      </c>
      <c r="O293" s="278">
        <f t="shared" si="64"/>
        <v>104</v>
      </c>
    </row>
    <row r="294" spans="1:15" outlineLevel="1">
      <c r="A294" s="203">
        <v>292</v>
      </c>
      <c r="B294" s="325"/>
      <c r="C294" s="233" t="s">
        <v>235</v>
      </c>
      <c r="D294" s="220">
        <v>104</v>
      </c>
      <c r="E294" s="283">
        <f>SUMIFS(GrandTotal!G:G,GrandTotal!$AB:$AB,$O294)</f>
        <v>0</v>
      </c>
      <c r="F294" s="283">
        <f>SUMIFS(GrandTotal!H:H,GrandTotal!$AB:$AB,$O294)</f>
        <v>0</v>
      </c>
      <c r="G294" s="283">
        <f>SUMIFS(GrandTotal!I:I,GrandTotal!$AB:$AB,$O294)</f>
        <v>0</v>
      </c>
      <c r="H294" s="283">
        <f>SUMIFS(GrandTotal!J:J,GrandTotal!$AB:$AB,$O294)</f>
        <v>0</v>
      </c>
      <c r="I294" s="283">
        <f>SUMIFS(GrandTotal!K:K,GrandTotal!$AB:$AB,$O294)</f>
        <v>0</v>
      </c>
      <c r="J294" s="283">
        <f>SUMIFS(GrandTotal!L:L,GrandTotal!$AB:$AB,$O294)</f>
        <v>0</v>
      </c>
      <c r="K294" s="283">
        <f>SUMIFS(GrandTotal!M:M,GrandTotal!$AB:$AB,$O294)</f>
        <v>0</v>
      </c>
      <c r="L294" s="283">
        <f t="shared" si="72"/>
        <v>0</v>
      </c>
      <c r="O294" s="278">
        <f t="shared" si="64"/>
        <v>104</v>
      </c>
    </row>
    <row r="295" spans="1:15" outlineLevel="1">
      <c r="A295" s="203">
        <v>293</v>
      </c>
      <c r="B295" s="325"/>
      <c r="C295" s="233" t="s">
        <v>538</v>
      </c>
      <c r="D295" s="220">
        <v>104</v>
      </c>
      <c r="E295" s="283">
        <f>SUMIFS(GrandTotal!G:G,GrandTotal!$AB:$AB,$O295)</f>
        <v>0</v>
      </c>
      <c r="F295" s="283">
        <f>SUMIFS(GrandTotal!H:H,GrandTotal!$AB:$AB,$O295)</f>
        <v>0</v>
      </c>
      <c r="G295" s="283">
        <f>SUMIFS(GrandTotal!I:I,GrandTotal!$AB:$AB,$O295)</f>
        <v>0</v>
      </c>
      <c r="H295" s="283">
        <f>SUMIFS(GrandTotal!J:J,GrandTotal!$AB:$AB,$O295)</f>
        <v>0</v>
      </c>
      <c r="I295" s="283">
        <f>SUMIFS(GrandTotal!K:K,GrandTotal!$AB:$AB,$O295)</f>
        <v>0</v>
      </c>
      <c r="J295" s="283">
        <f>SUMIFS(GrandTotal!L:L,GrandTotal!$AB:$AB,$O295)</f>
        <v>0</v>
      </c>
      <c r="K295" s="283">
        <f>SUMIFS(GrandTotal!M:M,GrandTotal!$AB:$AB,$O295)</f>
        <v>0</v>
      </c>
      <c r="L295" s="283">
        <f t="shared" si="72"/>
        <v>0</v>
      </c>
      <c r="O295" s="278">
        <f t="shared" si="64"/>
        <v>104</v>
      </c>
    </row>
    <row r="296" spans="1:15">
      <c r="A296" s="203">
        <v>294</v>
      </c>
      <c r="B296" s="326"/>
      <c r="C296" s="232" t="s">
        <v>537</v>
      </c>
      <c r="D296" s="231">
        <v>104</v>
      </c>
      <c r="E296" s="283">
        <f>SUMIFS(GrandTotal!G:G,GrandTotal!$AB:$AB,$O296)</f>
        <v>0</v>
      </c>
      <c r="F296" s="283">
        <f>SUMIFS(GrandTotal!H:H,GrandTotal!$AB:$AB,$O296)</f>
        <v>0</v>
      </c>
      <c r="G296" s="283">
        <f>SUMIFS(GrandTotal!I:I,GrandTotal!$AB:$AB,$O296)</f>
        <v>0</v>
      </c>
      <c r="H296" s="283">
        <f>SUMIFS(GrandTotal!J:J,GrandTotal!$AB:$AB,$O296)</f>
        <v>0</v>
      </c>
      <c r="I296" s="283">
        <f>SUMIFS(GrandTotal!K:K,GrandTotal!$AB:$AB,$O296)</f>
        <v>0</v>
      </c>
      <c r="J296" s="283">
        <f>SUMIFS(GrandTotal!L:L,GrandTotal!$AB:$AB,$O296)</f>
        <v>0</v>
      </c>
      <c r="K296" s="283">
        <f>SUMIFS(GrandTotal!M:M,GrandTotal!$AB:$AB,$O296)</f>
        <v>0</v>
      </c>
      <c r="L296" s="283">
        <f t="shared" si="72"/>
        <v>0</v>
      </c>
      <c r="O296" s="278">
        <f t="shared" si="64"/>
        <v>104</v>
      </c>
    </row>
    <row r="297" spans="1:15">
      <c r="A297" s="203">
        <v>295</v>
      </c>
      <c r="B297" s="344" t="s">
        <v>549</v>
      </c>
      <c r="C297" s="345"/>
      <c r="D297" s="346"/>
      <c r="E297" s="287">
        <f>SUM(E292:E296)</f>
        <v>0</v>
      </c>
      <c r="F297" s="288">
        <f t="shared" ref="F297:L297" si="73">SUM(F292:F296)</f>
        <v>0</v>
      </c>
      <c r="G297" s="288">
        <f t="shared" si="73"/>
        <v>0</v>
      </c>
      <c r="H297" s="288">
        <f t="shared" si="73"/>
        <v>0</v>
      </c>
      <c r="I297" s="288">
        <f t="shared" si="73"/>
        <v>0</v>
      </c>
      <c r="J297" s="288">
        <f t="shared" si="73"/>
        <v>0</v>
      </c>
      <c r="K297" s="288">
        <f t="shared" si="73"/>
        <v>0</v>
      </c>
      <c r="L297" s="288">
        <f t="shared" si="73"/>
        <v>0</v>
      </c>
      <c r="O297" s="278">
        <f t="shared" si="64"/>
        <v>0</v>
      </c>
    </row>
    <row r="298" spans="1:15" outlineLevel="1">
      <c r="A298" s="203">
        <v>296</v>
      </c>
      <c r="B298" s="339" t="s">
        <v>548</v>
      </c>
      <c r="C298" s="228" t="s">
        <v>540</v>
      </c>
      <c r="D298" s="227">
        <v>105</v>
      </c>
      <c r="E298" s="283">
        <f>SUMIFS(GrandTotal!G:G,GrandTotal!$AB:$AB,$O298)</f>
        <v>0</v>
      </c>
      <c r="F298" s="283">
        <f>SUMIFS(GrandTotal!H:H,GrandTotal!$AB:$AB,$O298)</f>
        <v>0</v>
      </c>
      <c r="G298" s="283">
        <f>SUMIFS(GrandTotal!I:I,GrandTotal!$AB:$AB,$O298)</f>
        <v>0</v>
      </c>
      <c r="H298" s="283">
        <f>SUMIFS(GrandTotal!J:J,GrandTotal!$AB:$AB,$O298)</f>
        <v>0</v>
      </c>
      <c r="I298" s="283">
        <f>SUMIFS(GrandTotal!K:K,GrandTotal!$AB:$AB,$O298)</f>
        <v>0</v>
      </c>
      <c r="J298" s="283">
        <f>SUMIFS(GrandTotal!L:L,GrandTotal!$AB:$AB,$O298)</f>
        <v>0</v>
      </c>
      <c r="K298" s="283">
        <f>SUMIFS(GrandTotal!M:M,GrandTotal!$AB:$AB,$O298)</f>
        <v>0</v>
      </c>
      <c r="L298" s="283">
        <f t="shared" ref="L298:L302" si="74">SUM(E298:K298)</f>
        <v>0</v>
      </c>
      <c r="O298" s="278">
        <f t="shared" si="64"/>
        <v>105</v>
      </c>
    </row>
    <row r="299" spans="1:15" outlineLevel="1">
      <c r="A299" s="203">
        <v>297</v>
      </c>
      <c r="B299" s="325"/>
      <c r="C299" s="226" t="s">
        <v>539</v>
      </c>
      <c r="D299" s="220">
        <v>105</v>
      </c>
      <c r="E299" s="283">
        <f>SUMIFS(GrandTotal!G:G,GrandTotal!$AB:$AB,$O299)</f>
        <v>0</v>
      </c>
      <c r="F299" s="283">
        <f>SUMIFS(GrandTotal!H:H,GrandTotal!$AB:$AB,$O299)</f>
        <v>0</v>
      </c>
      <c r="G299" s="283">
        <f>SUMIFS(GrandTotal!I:I,GrandTotal!$AB:$AB,$O299)</f>
        <v>0</v>
      </c>
      <c r="H299" s="283">
        <f>SUMIFS(GrandTotal!J:J,GrandTotal!$AB:$AB,$O299)</f>
        <v>0</v>
      </c>
      <c r="I299" s="283">
        <f>SUMIFS(GrandTotal!K:K,GrandTotal!$AB:$AB,$O299)</f>
        <v>0</v>
      </c>
      <c r="J299" s="283">
        <f>SUMIFS(GrandTotal!L:L,GrandTotal!$AB:$AB,$O299)</f>
        <v>0</v>
      </c>
      <c r="K299" s="283">
        <f>SUMIFS(GrandTotal!M:M,GrandTotal!$AB:$AB,$O299)</f>
        <v>0</v>
      </c>
      <c r="L299" s="283">
        <f t="shared" si="74"/>
        <v>0</v>
      </c>
      <c r="O299" s="278">
        <f t="shared" si="64"/>
        <v>105</v>
      </c>
    </row>
    <row r="300" spans="1:15" outlineLevel="1">
      <c r="A300" s="203">
        <v>298</v>
      </c>
      <c r="B300" s="325"/>
      <c r="C300" s="226" t="s">
        <v>235</v>
      </c>
      <c r="D300" s="220">
        <v>105</v>
      </c>
      <c r="E300" s="283">
        <f>SUMIFS(GrandTotal!G:G,GrandTotal!$AB:$AB,$O300)</f>
        <v>0</v>
      </c>
      <c r="F300" s="283">
        <f>SUMIFS(GrandTotal!H:H,GrandTotal!$AB:$AB,$O300)</f>
        <v>0</v>
      </c>
      <c r="G300" s="283">
        <f>SUMIFS(GrandTotal!I:I,GrandTotal!$AB:$AB,$O300)</f>
        <v>0</v>
      </c>
      <c r="H300" s="283">
        <f>SUMIFS(GrandTotal!J:J,GrandTotal!$AB:$AB,$O300)</f>
        <v>0</v>
      </c>
      <c r="I300" s="283">
        <f>SUMIFS(GrandTotal!K:K,GrandTotal!$AB:$AB,$O300)</f>
        <v>0</v>
      </c>
      <c r="J300" s="283">
        <f>SUMIFS(GrandTotal!L:L,GrandTotal!$AB:$AB,$O300)</f>
        <v>0</v>
      </c>
      <c r="K300" s="283">
        <f>SUMIFS(GrandTotal!M:M,GrandTotal!$AB:$AB,$O300)</f>
        <v>0</v>
      </c>
      <c r="L300" s="283">
        <f t="shared" si="74"/>
        <v>0</v>
      </c>
      <c r="O300" s="278">
        <f t="shared" si="64"/>
        <v>105</v>
      </c>
    </row>
    <row r="301" spans="1:15" outlineLevel="1">
      <c r="A301" s="203">
        <v>299</v>
      </c>
      <c r="B301" s="325"/>
      <c r="C301" s="226" t="s">
        <v>538</v>
      </c>
      <c r="D301" s="220">
        <v>105</v>
      </c>
      <c r="E301" s="283">
        <f>SUMIFS(GrandTotal!G:G,GrandTotal!$AB:$AB,$O301)</f>
        <v>0</v>
      </c>
      <c r="F301" s="283">
        <f>SUMIFS(GrandTotal!H:H,GrandTotal!$AB:$AB,$O301)</f>
        <v>0</v>
      </c>
      <c r="G301" s="283">
        <f>SUMIFS(GrandTotal!I:I,GrandTotal!$AB:$AB,$O301)</f>
        <v>0</v>
      </c>
      <c r="H301" s="283">
        <f>SUMIFS(GrandTotal!J:J,GrandTotal!$AB:$AB,$O301)</f>
        <v>0</v>
      </c>
      <c r="I301" s="283">
        <f>SUMIFS(GrandTotal!K:K,GrandTotal!$AB:$AB,$O301)</f>
        <v>0</v>
      </c>
      <c r="J301" s="283">
        <f>SUMIFS(GrandTotal!L:L,GrandTotal!$AB:$AB,$O301)</f>
        <v>0</v>
      </c>
      <c r="K301" s="283">
        <f>SUMIFS(GrandTotal!M:M,GrandTotal!$AB:$AB,$O301)</f>
        <v>0</v>
      </c>
      <c r="L301" s="283">
        <f t="shared" si="74"/>
        <v>0</v>
      </c>
      <c r="O301" s="278">
        <f t="shared" si="64"/>
        <v>105</v>
      </c>
    </row>
    <row r="302" spans="1:15">
      <c r="A302" s="203">
        <v>300</v>
      </c>
      <c r="B302" s="326"/>
      <c r="C302" s="221" t="s">
        <v>537</v>
      </c>
      <c r="D302" s="231">
        <v>105</v>
      </c>
      <c r="E302" s="283">
        <f>SUMIFS(GrandTotal!G:G,GrandTotal!$AB:$AB,$O302)</f>
        <v>0</v>
      </c>
      <c r="F302" s="283">
        <f>SUMIFS(GrandTotal!H:H,GrandTotal!$AB:$AB,$O302)</f>
        <v>0</v>
      </c>
      <c r="G302" s="283">
        <f>SUMIFS(GrandTotal!I:I,GrandTotal!$AB:$AB,$O302)</f>
        <v>0</v>
      </c>
      <c r="H302" s="283">
        <f>SUMIFS(GrandTotal!J:J,GrandTotal!$AB:$AB,$O302)</f>
        <v>0</v>
      </c>
      <c r="I302" s="283">
        <f>SUMIFS(GrandTotal!K:K,GrandTotal!$AB:$AB,$O302)</f>
        <v>0</v>
      </c>
      <c r="J302" s="283">
        <f>SUMIFS(GrandTotal!L:L,GrandTotal!$AB:$AB,$O302)</f>
        <v>0</v>
      </c>
      <c r="K302" s="283">
        <f>SUMIFS(GrandTotal!M:M,GrandTotal!$AB:$AB,$O302)</f>
        <v>0</v>
      </c>
      <c r="L302" s="283">
        <f t="shared" si="74"/>
        <v>0</v>
      </c>
      <c r="O302" s="278">
        <f t="shared" si="64"/>
        <v>105</v>
      </c>
    </row>
    <row r="303" spans="1:15">
      <c r="A303" s="203">
        <v>301</v>
      </c>
      <c r="B303" s="344" t="s">
        <v>547</v>
      </c>
      <c r="C303" s="345"/>
      <c r="D303" s="346"/>
      <c r="E303" s="287">
        <f>SUM(E298:E302)</f>
        <v>0</v>
      </c>
      <c r="F303" s="288">
        <f t="shared" ref="F303:L303" si="75">SUM(F298:F302)</f>
        <v>0</v>
      </c>
      <c r="G303" s="288">
        <f t="shared" si="75"/>
        <v>0</v>
      </c>
      <c r="H303" s="288">
        <f t="shared" si="75"/>
        <v>0</v>
      </c>
      <c r="I303" s="288">
        <f t="shared" si="75"/>
        <v>0</v>
      </c>
      <c r="J303" s="288">
        <f t="shared" si="75"/>
        <v>0</v>
      </c>
      <c r="K303" s="288">
        <f t="shared" si="75"/>
        <v>0</v>
      </c>
      <c r="L303" s="288">
        <f t="shared" si="75"/>
        <v>0</v>
      </c>
      <c r="O303" s="278">
        <f t="shared" si="64"/>
        <v>0</v>
      </c>
    </row>
    <row r="304" spans="1:15">
      <c r="A304" s="203">
        <v>302</v>
      </c>
      <c r="B304" s="223" t="s">
        <v>546</v>
      </c>
      <c r="C304" s="230" t="s">
        <v>546</v>
      </c>
      <c r="D304" s="229">
        <v>106</v>
      </c>
      <c r="E304" s="283">
        <f>SUMIFS(GrandTotal!G:G,GrandTotal!$AB:$AB,$O304)</f>
        <v>0</v>
      </c>
      <c r="F304" s="283">
        <f>SUMIFS(GrandTotal!H:H,GrandTotal!$AB:$AB,$O304)</f>
        <v>0</v>
      </c>
      <c r="G304" s="283">
        <f>SUMIFS(GrandTotal!I:I,GrandTotal!$AB:$AB,$O304)</f>
        <v>0</v>
      </c>
      <c r="H304" s="283">
        <f>SUMIFS(GrandTotal!J:J,GrandTotal!$AB:$AB,$O304)</f>
        <v>0</v>
      </c>
      <c r="I304" s="283">
        <f>SUMIFS(GrandTotal!K:K,GrandTotal!$AB:$AB,$O304)</f>
        <v>0</v>
      </c>
      <c r="J304" s="283">
        <f>SUMIFS(GrandTotal!L:L,GrandTotal!$AB:$AB,$O304)</f>
        <v>0</v>
      </c>
      <c r="K304" s="283">
        <f>SUMIFS(GrandTotal!M:M,GrandTotal!$AB:$AB,$O304)</f>
        <v>0</v>
      </c>
      <c r="L304" s="283">
        <f>SUM(E304:K304)</f>
        <v>0</v>
      </c>
      <c r="O304" s="278">
        <f t="shared" si="64"/>
        <v>106</v>
      </c>
    </row>
    <row r="305" spans="1:15">
      <c r="A305" s="203">
        <v>303</v>
      </c>
      <c r="B305" s="344" t="s">
        <v>545</v>
      </c>
      <c r="C305" s="345"/>
      <c r="D305" s="346"/>
      <c r="E305" s="287">
        <f>SUM(E304)</f>
        <v>0</v>
      </c>
      <c r="F305" s="288">
        <f t="shared" ref="F305:L305" si="76">SUM(F304)</f>
        <v>0</v>
      </c>
      <c r="G305" s="288">
        <f t="shared" si="76"/>
        <v>0</v>
      </c>
      <c r="H305" s="288">
        <f t="shared" si="76"/>
        <v>0</v>
      </c>
      <c r="I305" s="288">
        <f t="shared" si="76"/>
        <v>0</v>
      </c>
      <c r="J305" s="288">
        <f t="shared" si="76"/>
        <v>0</v>
      </c>
      <c r="K305" s="288">
        <f t="shared" si="76"/>
        <v>0</v>
      </c>
      <c r="L305" s="288">
        <f t="shared" si="76"/>
        <v>0</v>
      </c>
      <c r="O305" s="278">
        <f t="shared" si="64"/>
        <v>0</v>
      </c>
    </row>
    <row r="306" spans="1:15" outlineLevel="2">
      <c r="A306" s="203">
        <v>304</v>
      </c>
      <c r="B306" s="339" t="s">
        <v>544</v>
      </c>
      <c r="C306" s="228" t="s">
        <v>540</v>
      </c>
      <c r="D306" s="227">
        <v>107</v>
      </c>
      <c r="E306" s="283">
        <f>SUMIFS(GrandTotal!G:G,GrandTotal!$AB:$AB,$O306)</f>
        <v>0</v>
      </c>
      <c r="F306" s="283">
        <f>SUMIFS(GrandTotal!H:H,GrandTotal!$AB:$AB,$O306)</f>
        <v>0</v>
      </c>
      <c r="G306" s="283">
        <f>SUMIFS(GrandTotal!I:I,GrandTotal!$AB:$AB,$O306)</f>
        <v>0</v>
      </c>
      <c r="H306" s="283">
        <f>SUMIFS(GrandTotal!J:J,GrandTotal!$AB:$AB,$O306)</f>
        <v>0</v>
      </c>
      <c r="I306" s="283">
        <f>SUMIFS(GrandTotal!K:K,GrandTotal!$AB:$AB,$O306)</f>
        <v>0</v>
      </c>
      <c r="J306" s="283">
        <f>SUMIFS(GrandTotal!L:L,GrandTotal!$AB:$AB,$O306)</f>
        <v>0</v>
      </c>
      <c r="K306" s="283">
        <f>SUMIFS(GrandTotal!M:M,GrandTotal!$AB:$AB,$O306)</f>
        <v>0</v>
      </c>
      <c r="L306" s="283">
        <f t="shared" ref="L306:L310" si="77">SUM(E306:K306)</f>
        <v>0</v>
      </c>
      <c r="O306" s="278">
        <f t="shared" si="64"/>
        <v>107</v>
      </c>
    </row>
    <row r="307" spans="1:15" outlineLevel="2">
      <c r="A307" s="203">
        <v>305</v>
      </c>
      <c r="B307" s="325"/>
      <c r="C307" s="226" t="s">
        <v>539</v>
      </c>
      <c r="D307" s="220">
        <v>107</v>
      </c>
      <c r="E307" s="283">
        <f>SUMIFS(GrandTotal!G:G,GrandTotal!$AB:$AB,$O307)</f>
        <v>0</v>
      </c>
      <c r="F307" s="283">
        <f>SUMIFS(GrandTotal!H:H,GrandTotal!$AB:$AB,$O307)</f>
        <v>0</v>
      </c>
      <c r="G307" s="283">
        <f>SUMIFS(GrandTotal!I:I,GrandTotal!$AB:$AB,$O307)</f>
        <v>0</v>
      </c>
      <c r="H307" s="283">
        <f>SUMIFS(GrandTotal!J:J,GrandTotal!$AB:$AB,$O307)</f>
        <v>0</v>
      </c>
      <c r="I307" s="283">
        <f>SUMIFS(GrandTotal!K:K,GrandTotal!$AB:$AB,$O307)</f>
        <v>0</v>
      </c>
      <c r="J307" s="283">
        <f>SUMIFS(GrandTotal!L:L,GrandTotal!$AB:$AB,$O307)</f>
        <v>0</v>
      </c>
      <c r="K307" s="283">
        <f>SUMIFS(GrandTotal!M:M,GrandTotal!$AB:$AB,$O307)</f>
        <v>0</v>
      </c>
      <c r="L307" s="283">
        <f t="shared" si="77"/>
        <v>0</v>
      </c>
      <c r="O307" s="278">
        <f t="shared" si="64"/>
        <v>107</v>
      </c>
    </row>
    <row r="308" spans="1:15" outlineLevel="2">
      <c r="A308" s="203">
        <v>306</v>
      </c>
      <c r="B308" s="325"/>
      <c r="C308" s="226" t="s">
        <v>235</v>
      </c>
      <c r="D308" s="220">
        <v>107</v>
      </c>
      <c r="E308" s="283">
        <f>SUMIFS(GrandTotal!G:G,GrandTotal!$AB:$AB,$O308)</f>
        <v>0</v>
      </c>
      <c r="F308" s="283">
        <f>SUMIFS(GrandTotal!H:H,GrandTotal!$AB:$AB,$O308)</f>
        <v>0</v>
      </c>
      <c r="G308" s="283">
        <f>SUMIFS(GrandTotal!I:I,GrandTotal!$AB:$AB,$O308)</f>
        <v>0</v>
      </c>
      <c r="H308" s="283">
        <f>SUMIFS(GrandTotal!J:J,GrandTotal!$AB:$AB,$O308)</f>
        <v>0</v>
      </c>
      <c r="I308" s="283">
        <f>SUMIFS(GrandTotal!K:K,GrandTotal!$AB:$AB,$O308)</f>
        <v>0</v>
      </c>
      <c r="J308" s="283">
        <f>SUMIFS(GrandTotal!L:L,GrandTotal!$AB:$AB,$O308)</f>
        <v>0</v>
      </c>
      <c r="K308" s="283">
        <f>SUMIFS(GrandTotal!M:M,GrandTotal!$AB:$AB,$O308)</f>
        <v>0</v>
      </c>
      <c r="L308" s="283">
        <f t="shared" si="77"/>
        <v>0</v>
      </c>
      <c r="O308" s="278">
        <f t="shared" si="64"/>
        <v>107</v>
      </c>
    </row>
    <row r="309" spans="1:15" outlineLevel="2">
      <c r="A309" s="203">
        <v>307</v>
      </c>
      <c r="B309" s="325"/>
      <c r="C309" s="226" t="s">
        <v>538</v>
      </c>
      <c r="D309" s="220">
        <v>107</v>
      </c>
      <c r="E309" s="283">
        <f>SUMIFS(GrandTotal!G:G,GrandTotal!$AB:$AB,$O309)</f>
        <v>0</v>
      </c>
      <c r="F309" s="283">
        <f>SUMIFS(GrandTotal!H:H,GrandTotal!$AB:$AB,$O309)</f>
        <v>0</v>
      </c>
      <c r="G309" s="283">
        <f>SUMIFS(GrandTotal!I:I,GrandTotal!$AB:$AB,$O309)</f>
        <v>0</v>
      </c>
      <c r="H309" s="283">
        <f>SUMIFS(GrandTotal!J:J,GrandTotal!$AB:$AB,$O309)</f>
        <v>0</v>
      </c>
      <c r="I309" s="283">
        <f>SUMIFS(GrandTotal!K:K,GrandTotal!$AB:$AB,$O309)</f>
        <v>0</v>
      </c>
      <c r="J309" s="283">
        <f>SUMIFS(GrandTotal!L:L,GrandTotal!$AB:$AB,$O309)</f>
        <v>0</v>
      </c>
      <c r="K309" s="283">
        <f>SUMIFS(GrandTotal!M:M,GrandTotal!$AB:$AB,$O309)</f>
        <v>0</v>
      </c>
      <c r="L309" s="283">
        <f t="shared" si="77"/>
        <v>0</v>
      </c>
      <c r="O309" s="278">
        <f t="shared" si="64"/>
        <v>107</v>
      </c>
    </row>
    <row r="310" spans="1:15">
      <c r="A310" s="203">
        <v>308</v>
      </c>
      <c r="B310" s="326"/>
      <c r="C310" s="226" t="s">
        <v>537</v>
      </c>
      <c r="D310" s="220">
        <v>107</v>
      </c>
      <c r="E310" s="283">
        <f>SUMIFS(GrandTotal!G:G,GrandTotal!$AB:$AB,$O310)</f>
        <v>0</v>
      </c>
      <c r="F310" s="283">
        <f>SUMIFS(GrandTotal!H:H,GrandTotal!$AB:$AB,$O310)</f>
        <v>0</v>
      </c>
      <c r="G310" s="283">
        <f>SUMIFS(GrandTotal!I:I,GrandTotal!$AB:$AB,$O310)</f>
        <v>0</v>
      </c>
      <c r="H310" s="283">
        <f>SUMIFS(GrandTotal!J:J,GrandTotal!$AB:$AB,$O310)</f>
        <v>0</v>
      </c>
      <c r="I310" s="283">
        <f>SUMIFS(GrandTotal!K:K,GrandTotal!$AB:$AB,$O310)</f>
        <v>0</v>
      </c>
      <c r="J310" s="283">
        <f>SUMIFS(GrandTotal!L:L,GrandTotal!$AB:$AB,$O310)</f>
        <v>0</v>
      </c>
      <c r="K310" s="283">
        <f>SUMIFS(GrandTotal!M:M,GrandTotal!$AB:$AB,$O310)</f>
        <v>0</v>
      </c>
      <c r="L310" s="283">
        <f t="shared" si="77"/>
        <v>0</v>
      </c>
      <c r="O310" s="278">
        <f t="shared" si="64"/>
        <v>107</v>
      </c>
    </row>
    <row r="311" spans="1:15">
      <c r="A311" s="203">
        <v>309</v>
      </c>
      <c r="B311" s="344" t="s">
        <v>543</v>
      </c>
      <c r="C311" s="345"/>
      <c r="D311" s="346"/>
      <c r="E311" s="287">
        <f>SUM(E306:E310)</f>
        <v>0</v>
      </c>
      <c r="F311" s="288">
        <f t="shared" ref="F311:L311" si="78">SUM(F306:F310)</f>
        <v>0</v>
      </c>
      <c r="G311" s="288">
        <f t="shared" si="78"/>
        <v>0</v>
      </c>
      <c r="H311" s="288">
        <f t="shared" si="78"/>
        <v>0</v>
      </c>
      <c r="I311" s="288">
        <f t="shared" si="78"/>
        <v>0</v>
      </c>
      <c r="J311" s="288">
        <f t="shared" si="78"/>
        <v>0</v>
      </c>
      <c r="K311" s="288">
        <f t="shared" si="78"/>
        <v>0</v>
      </c>
      <c r="L311" s="288">
        <f t="shared" si="78"/>
        <v>0</v>
      </c>
      <c r="O311" s="278">
        <f t="shared" si="64"/>
        <v>0</v>
      </c>
    </row>
    <row r="312" spans="1:15" ht="15.65" customHeight="1" outlineLevel="1">
      <c r="A312" s="203">
        <v>310</v>
      </c>
      <c r="B312" s="339" t="s">
        <v>542</v>
      </c>
      <c r="C312" s="222" t="s">
        <v>540</v>
      </c>
      <c r="D312" s="220">
        <v>108</v>
      </c>
      <c r="E312" s="283">
        <f ca="1">SUMIFS(GrandTotal!G:G,GrandTotal!$AB:$AB,$O312)</f>
        <v>-66207.903946933497</v>
      </c>
      <c r="F312" s="283">
        <f ca="1">SUMIFS(GrandTotal!H:H,GrandTotal!$AB:$AB,$O312)</f>
        <v>-27586.717951176652</v>
      </c>
      <c r="G312" s="283">
        <f ca="1">SUMIFS(GrandTotal!I:I,GrandTotal!$AB:$AB,$O312)</f>
        <v>-2786.6933526113094</v>
      </c>
      <c r="H312" s="283">
        <f ca="1">SUMIFS(GrandTotal!J:J,GrandTotal!$AB:$AB,$O312)</f>
        <v>-3118.2751919142152</v>
      </c>
      <c r="I312" s="283">
        <f ca="1">SUMIFS(GrandTotal!K:K,GrandTotal!$AB:$AB,$O312)</f>
        <v>-187.84461633460796</v>
      </c>
      <c r="J312" s="283">
        <f ca="1">SUMIFS(GrandTotal!L:L,GrandTotal!$AB:$AB,$O312)</f>
        <v>-34897.273414526717</v>
      </c>
      <c r="K312" s="283">
        <f ca="1">SUMIFS(GrandTotal!M:M,GrandTotal!$AB:$AB,$O312)</f>
        <v>-3373.241526503045</v>
      </c>
      <c r="L312" s="283">
        <f t="shared" ref="L312:L316" ca="1" si="79">SUM(E312:K312)</f>
        <v>-138157.95000000007</v>
      </c>
      <c r="O312" s="281" t="str">
        <f>_xlfn.CONCAT(D312,C312)</f>
        <v xml:space="preserve">108Intangible plant </v>
      </c>
    </row>
    <row r="313" spans="1:15" outlineLevel="1">
      <c r="A313" s="203">
        <v>311</v>
      </c>
      <c r="B313" s="325"/>
      <c r="C313" s="222" t="s">
        <v>539</v>
      </c>
      <c r="D313" s="220">
        <v>108</v>
      </c>
      <c r="E313" s="283">
        <f>SUMIFS(GrandTotal!G:G,GrandTotal!$AB:$AB,$O313)</f>
        <v>0</v>
      </c>
      <c r="F313" s="283">
        <f>SUMIFS(GrandTotal!H:H,GrandTotal!$AB:$AB,$O313)</f>
        <v>0</v>
      </c>
      <c r="G313" s="283">
        <f>SUMIFS(GrandTotal!I:I,GrandTotal!$AB:$AB,$O313)</f>
        <v>0</v>
      </c>
      <c r="H313" s="283">
        <f>SUMIFS(GrandTotal!J:J,GrandTotal!$AB:$AB,$O313)</f>
        <v>0</v>
      </c>
      <c r="I313" s="283">
        <f>SUMIFS(GrandTotal!K:K,GrandTotal!$AB:$AB,$O313)</f>
        <v>0</v>
      </c>
      <c r="J313" s="283">
        <f>SUMIFS(GrandTotal!L:L,GrandTotal!$AB:$AB,$O313)</f>
        <v>0</v>
      </c>
      <c r="K313" s="283">
        <f>SUMIFS(GrandTotal!M:M,GrandTotal!$AB:$AB,$O313)</f>
        <v>0</v>
      </c>
      <c r="L313" s="283">
        <f t="shared" si="79"/>
        <v>0</v>
      </c>
      <c r="O313" s="281" t="str">
        <f t="shared" ref="O313:O318" si="80">_xlfn.CONCAT(D313,C313)</f>
        <v xml:space="preserve">108Underground storage plant </v>
      </c>
    </row>
    <row r="314" spans="1:15" outlineLevel="1">
      <c r="A314" s="203">
        <v>312</v>
      </c>
      <c r="B314" s="325"/>
      <c r="C314" s="222" t="s">
        <v>235</v>
      </c>
      <c r="D314" s="220">
        <v>108</v>
      </c>
      <c r="E314" s="283">
        <f ca="1">SUMIFS(GrandTotal!G:G,GrandTotal!$AB:$AB,$O314)</f>
        <v>-2398167.3703847099</v>
      </c>
      <c r="F314" s="283">
        <f ca="1">SUMIFS(GrandTotal!H:H,GrandTotal!$AB:$AB,$O314)</f>
        <v>-1645247.0206858441</v>
      </c>
      <c r="G314" s="283">
        <f ca="1">SUMIFS(GrandTotal!I:I,GrandTotal!$AB:$AB,$O314)</f>
        <v>-178779.40635696737</v>
      </c>
      <c r="H314" s="283">
        <f ca="1">SUMIFS(GrandTotal!J:J,GrandTotal!$AB:$AB,$O314)</f>
        <v>-224752.07173270878</v>
      </c>
      <c r="I314" s="283">
        <f ca="1">SUMIFS(GrandTotal!K:K,GrandTotal!$AB:$AB,$O314)</f>
        <v>-22207.775958951956</v>
      </c>
      <c r="J314" s="283">
        <f ca="1">SUMIFS(GrandTotal!L:L,GrandTotal!$AB:$AB,$O314)</f>
        <v>-6867286.5507585332</v>
      </c>
      <c r="K314" s="283">
        <f ca="1">SUMIFS(GrandTotal!M:M,GrandTotal!$AB:$AB,$O314)</f>
        <v>-1850120.1641222839</v>
      </c>
      <c r="L314" s="283">
        <f t="shared" ca="1" si="79"/>
        <v>-13186560.359999999</v>
      </c>
      <c r="O314" s="281" t="str">
        <f t="shared" si="80"/>
        <v xml:space="preserve">108Transmission plant </v>
      </c>
    </row>
    <row r="315" spans="1:15" outlineLevel="1">
      <c r="A315" s="203">
        <v>313</v>
      </c>
      <c r="B315" s="325"/>
      <c r="C315" s="222" t="s">
        <v>538</v>
      </c>
      <c r="D315" s="220">
        <v>108</v>
      </c>
      <c r="E315" s="283">
        <f ca="1">SUMIFS(GrandTotal!G:G,GrandTotal!$AB:$AB,$O315)</f>
        <v>-236704881.95654279</v>
      </c>
      <c r="F315" s="283">
        <f ca="1">SUMIFS(GrandTotal!H:H,GrandTotal!$AB:$AB,$O315)</f>
        <v>-76557822.865920782</v>
      </c>
      <c r="G315" s="283">
        <f ca="1">SUMIFS(GrandTotal!I:I,GrandTotal!$AB:$AB,$O315)</f>
        <v>-6968691.4584071431</v>
      </c>
      <c r="H315" s="283">
        <f ca="1">SUMIFS(GrandTotal!J:J,GrandTotal!$AB:$AB,$O315)</f>
        <v>-7576592.490494661</v>
      </c>
      <c r="I315" s="283">
        <f ca="1">SUMIFS(GrandTotal!K:K,GrandTotal!$AB:$AB,$O315)</f>
        <v>-437693.25229614746</v>
      </c>
      <c r="J315" s="283">
        <f ca="1">SUMIFS(GrandTotal!L:L,GrandTotal!$AB:$AB,$O315)</f>
        <v>-81067447.424118564</v>
      </c>
      <c r="K315" s="283">
        <f ca="1">SUMIFS(GrandTotal!M:M,GrandTotal!$AB:$AB,$O315)</f>
        <v>-6873868.0622199308</v>
      </c>
      <c r="L315" s="283">
        <f t="shared" ca="1" si="79"/>
        <v>-416186997.51000005</v>
      </c>
      <c r="O315" s="281" t="str">
        <f t="shared" si="80"/>
        <v xml:space="preserve">108Distribution plant </v>
      </c>
    </row>
    <row r="316" spans="1:15">
      <c r="A316" s="203">
        <v>314</v>
      </c>
      <c r="B316" s="325"/>
      <c r="C316" s="225" t="s">
        <v>537</v>
      </c>
      <c r="D316" s="224">
        <v>108</v>
      </c>
      <c r="E316" s="283">
        <f ca="1">SUMIFS(GrandTotal!G:G,GrandTotal!$AB:$AB,$O316)</f>
        <v>-11289905.011559084</v>
      </c>
      <c r="F316" s="283">
        <f ca="1">SUMIFS(GrandTotal!H:H,GrandTotal!$AB:$AB,$O316)</f>
        <v>-4704142.6579383723</v>
      </c>
      <c r="G316" s="283">
        <f ca="1">SUMIFS(GrandTotal!I:I,GrandTotal!$AB:$AB,$O316)</f>
        <v>-475192.55816558719</v>
      </c>
      <c r="H316" s="283">
        <f ca="1">SUMIFS(GrandTotal!J:J,GrandTotal!$AB:$AB,$O316)</f>
        <v>-531734.56064747123</v>
      </c>
      <c r="I316" s="283">
        <f ca="1">SUMIFS(GrandTotal!K:K,GrandTotal!$AB:$AB,$O316)</f>
        <v>-32031.64197812834</v>
      </c>
      <c r="J316" s="283">
        <f ca="1">SUMIFS(GrandTotal!L:L,GrandTotal!$AB:$AB,$O316)</f>
        <v>-5950753.2866196521</v>
      </c>
      <c r="K316" s="283">
        <f ca="1">SUMIFS(GrandTotal!M:M,GrandTotal!$AB:$AB,$O316)</f>
        <v>-575211.9330917109</v>
      </c>
      <c r="L316" s="283">
        <f t="shared" ca="1" si="79"/>
        <v>-23558971.65000001</v>
      </c>
      <c r="O316" s="281" t="str">
        <f t="shared" si="80"/>
        <v xml:space="preserve">108General plant </v>
      </c>
    </row>
    <row r="317" spans="1:15">
      <c r="A317" s="203">
        <v>315</v>
      </c>
      <c r="B317" s="344" t="s">
        <v>536</v>
      </c>
      <c r="C317" s="345"/>
      <c r="D317" s="346"/>
      <c r="E317" s="287">
        <f ca="1">SUM(E312:E316)</f>
        <v>-250459162.24243349</v>
      </c>
      <c r="F317" s="288">
        <f t="shared" ref="F317:L317" ca="1" si="81">SUM(F312:F316)</f>
        <v>-82934799.262496173</v>
      </c>
      <c r="G317" s="288">
        <f t="shared" ca="1" si="81"/>
        <v>-7625450.1162823094</v>
      </c>
      <c r="H317" s="288">
        <f t="shared" ca="1" si="81"/>
        <v>-8336197.3980667545</v>
      </c>
      <c r="I317" s="288">
        <f t="shared" ca="1" si="81"/>
        <v>-492120.51484956237</v>
      </c>
      <c r="J317" s="288">
        <f t="shared" ca="1" si="81"/>
        <v>-93920384.534911275</v>
      </c>
      <c r="K317" s="288">
        <f t="shared" ca="1" si="81"/>
        <v>-9302573.4009604286</v>
      </c>
      <c r="L317" s="288">
        <f t="shared" ca="1" si="81"/>
        <v>-453070687.47000009</v>
      </c>
      <c r="O317" s="278">
        <f t="shared" si="64"/>
        <v>0</v>
      </c>
    </row>
    <row r="318" spans="1:15" ht="15.65" customHeight="1" outlineLevel="1">
      <c r="A318" s="203">
        <v>316</v>
      </c>
      <c r="B318" s="339" t="s">
        <v>541</v>
      </c>
      <c r="C318" s="222" t="s">
        <v>540</v>
      </c>
      <c r="D318" s="220">
        <v>111</v>
      </c>
      <c r="E318" s="283">
        <f ca="1">SUMIFS(GrandTotal!G:G,GrandTotal!$AB:$AB,$O318)</f>
        <v>-17936639.765144069</v>
      </c>
      <c r="F318" s="283">
        <f ca="1">SUMIFS(GrandTotal!H:H,GrandTotal!$AB:$AB,$O318)</f>
        <v>-5053077.9819492605</v>
      </c>
      <c r="G318" s="283">
        <f ca="1">SUMIFS(GrandTotal!I:I,GrandTotal!$AB:$AB,$O318)</f>
        <v>-414555.48619644897</v>
      </c>
      <c r="H318" s="283">
        <f ca="1">SUMIFS(GrandTotal!J:J,GrandTotal!$AB:$AB,$O318)</f>
        <v>-446322.29079984478</v>
      </c>
      <c r="I318" s="283">
        <f ca="1">SUMIFS(GrandTotal!K:K,GrandTotal!$AB:$AB,$O318)</f>
        <v>-27549.988143552386</v>
      </c>
      <c r="J318" s="283">
        <f ca="1">SUMIFS(GrandTotal!L:L,GrandTotal!$AB:$AB,$O318)</f>
        <v>-5335103.1657234794</v>
      </c>
      <c r="K318" s="283">
        <f ca="1">SUMIFS(GrandTotal!M:M,GrandTotal!$AB:$AB,$O318)</f>
        <v>-571886.39204335865</v>
      </c>
      <c r="L318" s="283">
        <f t="shared" ref="L318:L322" ca="1" si="82">SUM(E318:K318)</f>
        <v>-29785135.070000011</v>
      </c>
      <c r="O318" s="281" t="str">
        <f t="shared" si="80"/>
        <v xml:space="preserve">111Intangible plant </v>
      </c>
    </row>
    <row r="319" spans="1:15" outlineLevel="1">
      <c r="A319" s="203">
        <v>317</v>
      </c>
      <c r="B319" s="325"/>
      <c r="C319" s="222" t="s">
        <v>539</v>
      </c>
      <c r="D319" s="220">
        <v>111</v>
      </c>
      <c r="E319" s="283">
        <f>SUMIFS(GrandTotal!G:G,GrandTotal!$AB:$AB,$O319)</f>
        <v>0</v>
      </c>
      <c r="F319" s="283">
        <f>SUMIFS(GrandTotal!H:H,GrandTotal!$AB:$AB,$O319)</f>
        <v>0</v>
      </c>
      <c r="G319" s="283">
        <f>SUMIFS(GrandTotal!I:I,GrandTotal!$AB:$AB,$O319)</f>
        <v>0</v>
      </c>
      <c r="H319" s="283">
        <f>SUMIFS(GrandTotal!J:J,GrandTotal!$AB:$AB,$O319)</f>
        <v>0</v>
      </c>
      <c r="I319" s="283">
        <f>SUMIFS(GrandTotal!K:K,GrandTotal!$AB:$AB,$O319)</f>
        <v>0</v>
      </c>
      <c r="J319" s="283">
        <f>SUMIFS(GrandTotal!L:L,GrandTotal!$AB:$AB,$O319)</f>
        <v>0</v>
      </c>
      <c r="K319" s="283">
        <f>SUMIFS(GrandTotal!M:M,GrandTotal!$AB:$AB,$O319)</f>
        <v>0</v>
      </c>
      <c r="L319" s="283">
        <f t="shared" si="82"/>
        <v>0</v>
      </c>
      <c r="O319" s="278">
        <f t="shared" si="64"/>
        <v>111</v>
      </c>
    </row>
    <row r="320" spans="1:15" outlineLevel="1">
      <c r="A320" s="203">
        <v>318</v>
      </c>
      <c r="B320" s="325"/>
      <c r="C320" s="222" t="s">
        <v>235</v>
      </c>
      <c r="D320" s="220">
        <v>111</v>
      </c>
      <c r="E320" s="283">
        <f>SUMIFS(GrandTotal!G:G,GrandTotal!$AB:$AB,$O320)</f>
        <v>0</v>
      </c>
      <c r="F320" s="283">
        <f>SUMIFS(GrandTotal!H:H,GrandTotal!$AB:$AB,$O320)</f>
        <v>0</v>
      </c>
      <c r="G320" s="283">
        <f>SUMIFS(GrandTotal!I:I,GrandTotal!$AB:$AB,$O320)</f>
        <v>0</v>
      </c>
      <c r="H320" s="283">
        <f>SUMIFS(GrandTotal!J:J,GrandTotal!$AB:$AB,$O320)</f>
        <v>0</v>
      </c>
      <c r="I320" s="283">
        <f>SUMIFS(GrandTotal!K:K,GrandTotal!$AB:$AB,$O320)</f>
        <v>0</v>
      </c>
      <c r="J320" s="283">
        <f>SUMIFS(GrandTotal!L:L,GrandTotal!$AB:$AB,$O320)</f>
        <v>0</v>
      </c>
      <c r="K320" s="283">
        <f>SUMIFS(GrandTotal!M:M,GrandTotal!$AB:$AB,$O320)</f>
        <v>0</v>
      </c>
      <c r="L320" s="283">
        <f t="shared" si="82"/>
        <v>0</v>
      </c>
      <c r="O320" s="278">
        <f t="shared" si="64"/>
        <v>111</v>
      </c>
    </row>
    <row r="321" spans="1:15" outlineLevel="1">
      <c r="A321" s="203">
        <v>319</v>
      </c>
      <c r="B321" s="325"/>
      <c r="C321" s="222" t="s">
        <v>538</v>
      </c>
      <c r="D321" s="220">
        <v>111</v>
      </c>
      <c r="E321" s="283">
        <f>SUMIFS(GrandTotal!G:G,GrandTotal!$AB:$AB,$O321)</f>
        <v>0</v>
      </c>
      <c r="F321" s="283">
        <f>SUMIFS(GrandTotal!H:H,GrandTotal!$AB:$AB,$O321)</f>
        <v>0</v>
      </c>
      <c r="G321" s="283">
        <f>SUMIFS(GrandTotal!I:I,GrandTotal!$AB:$AB,$O321)</f>
        <v>0</v>
      </c>
      <c r="H321" s="283">
        <f>SUMIFS(GrandTotal!J:J,GrandTotal!$AB:$AB,$O321)</f>
        <v>0</v>
      </c>
      <c r="I321" s="283">
        <f>SUMIFS(GrandTotal!K:K,GrandTotal!$AB:$AB,$O321)</f>
        <v>0</v>
      </c>
      <c r="J321" s="283">
        <f>SUMIFS(GrandTotal!L:L,GrandTotal!$AB:$AB,$O321)</f>
        <v>0</v>
      </c>
      <c r="K321" s="283">
        <f>SUMIFS(GrandTotal!M:M,GrandTotal!$AB:$AB,$O321)</f>
        <v>0</v>
      </c>
      <c r="L321" s="283">
        <f t="shared" si="82"/>
        <v>0</v>
      </c>
      <c r="O321" s="278">
        <f t="shared" si="64"/>
        <v>111</v>
      </c>
    </row>
    <row r="322" spans="1:15">
      <c r="A322" s="203">
        <v>320</v>
      </c>
      <c r="B322" s="325"/>
      <c r="C322" s="222" t="s">
        <v>537</v>
      </c>
      <c r="D322" s="220">
        <v>111</v>
      </c>
      <c r="E322" s="283">
        <f>SUMIFS(GrandTotal!G:G,GrandTotal!$AB:$AB,$O322)</f>
        <v>0</v>
      </c>
      <c r="F322" s="283">
        <f>SUMIFS(GrandTotal!H:H,GrandTotal!$AB:$AB,$O322)</f>
        <v>0</v>
      </c>
      <c r="G322" s="283">
        <f>SUMIFS(GrandTotal!I:I,GrandTotal!$AB:$AB,$O322)</f>
        <v>0</v>
      </c>
      <c r="H322" s="283">
        <f>SUMIFS(GrandTotal!J:J,GrandTotal!$AB:$AB,$O322)</f>
        <v>0</v>
      </c>
      <c r="I322" s="283">
        <f>SUMIFS(GrandTotal!K:K,GrandTotal!$AB:$AB,$O322)</f>
        <v>0</v>
      </c>
      <c r="J322" s="283">
        <f>SUMIFS(GrandTotal!L:L,GrandTotal!$AB:$AB,$O322)</f>
        <v>0</v>
      </c>
      <c r="K322" s="283">
        <f>SUMIFS(GrandTotal!M:M,GrandTotal!$AB:$AB,$O322)</f>
        <v>0</v>
      </c>
      <c r="L322" s="283">
        <f t="shared" si="82"/>
        <v>0</v>
      </c>
      <c r="O322" s="278">
        <f t="shared" si="64"/>
        <v>111</v>
      </c>
    </row>
    <row r="323" spans="1:15">
      <c r="A323" s="203">
        <v>321</v>
      </c>
      <c r="B323" s="344" t="s">
        <v>536</v>
      </c>
      <c r="C323" s="345"/>
      <c r="D323" s="346"/>
      <c r="E323" s="287">
        <f ca="1">SUM(E318:E322)</f>
        <v>-17936639.765144069</v>
      </c>
      <c r="F323" s="288">
        <f t="shared" ref="F323:L323" ca="1" si="83">SUM(F318:F322)</f>
        <v>-5053077.9819492605</v>
      </c>
      <c r="G323" s="288">
        <f t="shared" ca="1" si="83"/>
        <v>-414555.48619644897</v>
      </c>
      <c r="H323" s="288">
        <f t="shared" ca="1" si="83"/>
        <v>-446322.29079984478</v>
      </c>
      <c r="I323" s="288">
        <f t="shared" ca="1" si="83"/>
        <v>-27549.988143552386</v>
      </c>
      <c r="J323" s="288">
        <f t="shared" ca="1" si="83"/>
        <v>-5335103.1657234794</v>
      </c>
      <c r="K323" s="288">
        <f t="shared" ca="1" si="83"/>
        <v>-571886.39204335865</v>
      </c>
      <c r="L323" s="288">
        <f t="shared" ca="1" si="83"/>
        <v>-29785135.070000011</v>
      </c>
      <c r="O323" s="278">
        <f t="shared" si="64"/>
        <v>0</v>
      </c>
    </row>
    <row r="324" spans="1:15" ht="31.75">
      <c r="A324" s="203">
        <v>322</v>
      </c>
      <c r="B324" s="223" t="s">
        <v>535</v>
      </c>
      <c r="C324" s="205" t="s">
        <v>535</v>
      </c>
      <c r="D324" s="204">
        <v>114</v>
      </c>
      <c r="E324" s="283">
        <f>SUMIFS(GrandTotal!G:G,GrandTotal!$AB:$AB,$O324)</f>
        <v>0</v>
      </c>
      <c r="F324" s="283">
        <f>SUMIFS(GrandTotal!H:H,GrandTotal!$AB:$AB,$O324)</f>
        <v>0</v>
      </c>
      <c r="G324" s="283">
        <f>SUMIFS(GrandTotal!I:I,GrandTotal!$AB:$AB,$O324)</f>
        <v>0</v>
      </c>
      <c r="H324" s="283">
        <f>SUMIFS(GrandTotal!J:J,GrandTotal!$AB:$AB,$O324)</f>
        <v>0</v>
      </c>
      <c r="I324" s="283">
        <f>SUMIFS(GrandTotal!K:K,GrandTotal!$AB:$AB,$O324)</f>
        <v>0</v>
      </c>
      <c r="J324" s="283">
        <f>SUMIFS(GrandTotal!L:L,GrandTotal!$AB:$AB,$O324)</f>
        <v>0</v>
      </c>
      <c r="K324" s="283">
        <f>SUMIFS(GrandTotal!M:M,GrandTotal!$AB:$AB,$O324)</f>
        <v>0</v>
      </c>
      <c r="L324" s="283">
        <f>SUM(E324:K324)</f>
        <v>0</v>
      </c>
      <c r="O324" s="278">
        <f t="shared" si="64"/>
        <v>114</v>
      </c>
    </row>
    <row r="325" spans="1:15">
      <c r="A325" s="203">
        <v>323</v>
      </c>
      <c r="B325" s="344" t="s">
        <v>534</v>
      </c>
      <c r="C325" s="345"/>
      <c r="D325" s="346"/>
      <c r="E325" s="287">
        <f>SUM(E324)</f>
        <v>0</v>
      </c>
      <c r="F325" s="288">
        <f t="shared" ref="F325:L325" si="84">SUM(F324)</f>
        <v>0</v>
      </c>
      <c r="G325" s="288">
        <f t="shared" si="84"/>
        <v>0</v>
      </c>
      <c r="H325" s="288">
        <f t="shared" si="84"/>
        <v>0</v>
      </c>
      <c r="I325" s="288">
        <f t="shared" si="84"/>
        <v>0</v>
      </c>
      <c r="J325" s="288">
        <f t="shared" si="84"/>
        <v>0</v>
      </c>
      <c r="K325" s="288">
        <f t="shared" si="84"/>
        <v>0</v>
      </c>
      <c r="L325" s="288">
        <f t="shared" si="84"/>
        <v>0</v>
      </c>
      <c r="O325" s="278">
        <f t="shared" ref="O325:O359" si="85">D325</f>
        <v>0</v>
      </c>
    </row>
    <row r="326" spans="1:15" ht="31.75">
      <c r="A326" s="203">
        <v>324</v>
      </c>
      <c r="B326" s="223" t="s">
        <v>533</v>
      </c>
      <c r="C326" s="205" t="s">
        <v>533</v>
      </c>
      <c r="D326" s="204">
        <v>115</v>
      </c>
      <c r="E326" s="283">
        <f>SUMIFS(GrandTotal!G:G,GrandTotal!$AB:$AB,$O326)</f>
        <v>0</v>
      </c>
      <c r="F326" s="283">
        <f>SUMIFS(GrandTotal!H:H,GrandTotal!$AB:$AB,$O326)</f>
        <v>0</v>
      </c>
      <c r="G326" s="283">
        <f>SUMIFS(GrandTotal!I:I,GrandTotal!$AB:$AB,$O326)</f>
        <v>0</v>
      </c>
      <c r="H326" s="283">
        <f>SUMIFS(GrandTotal!J:J,GrandTotal!$AB:$AB,$O326)</f>
        <v>0</v>
      </c>
      <c r="I326" s="283">
        <f>SUMIFS(GrandTotal!K:K,GrandTotal!$AB:$AB,$O326)</f>
        <v>0</v>
      </c>
      <c r="J326" s="283">
        <f>SUMIFS(GrandTotal!L:L,GrandTotal!$AB:$AB,$O326)</f>
        <v>0</v>
      </c>
      <c r="K326" s="283">
        <f>SUMIFS(GrandTotal!M:M,GrandTotal!$AB:$AB,$O326)</f>
        <v>0</v>
      </c>
      <c r="L326" s="283">
        <f>SUM(E326:K326)</f>
        <v>0</v>
      </c>
      <c r="O326" s="278">
        <f t="shared" si="85"/>
        <v>115</v>
      </c>
    </row>
    <row r="327" spans="1:15">
      <c r="A327" s="203">
        <v>325</v>
      </c>
      <c r="B327" s="344" t="s">
        <v>532</v>
      </c>
      <c r="C327" s="345"/>
      <c r="D327" s="346"/>
      <c r="E327" s="287">
        <f>SUM(E326)</f>
        <v>0</v>
      </c>
      <c r="F327" s="288">
        <f t="shared" ref="F327:L327" si="86">SUM(F326)</f>
        <v>0</v>
      </c>
      <c r="G327" s="288">
        <f t="shared" si="86"/>
        <v>0</v>
      </c>
      <c r="H327" s="288">
        <f t="shared" si="86"/>
        <v>0</v>
      </c>
      <c r="I327" s="288">
        <f t="shared" si="86"/>
        <v>0</v>
      </c>
      <c r="J327" s="288">
        <f t="shared" si="86"/>
        <v>0</v>
      </c>
      <c r="K327" s="288">
        <f t="shared" si="86"/>
        <v>0</v>
      </c>
      <c r="L327" s="288">
        <f t="shared" si="86"/>
        <v>0</v>
      </c>
      <c r="O327" s="278">
        <f t="shared" si="85"/>
        <v>0</v>
      </c>
    </row>
    <row r="328" spans="1:15" ht="15.65" customHeight="1" outlineLevel="1">
      <c r="A328" s="203">
        <v>326</v>
      </c>
      <c r="B328" s="325" t="s">
        <v>531</v>
      </c>
      <c r="C328" s="222" t="s">
        <v>530</v>
      </c>
      <c r="D328" s="220">
        <v>117.1</v>
      </c>
      <c r="E328" s="283">
        <f>SUMIFS(GrandTotal!G:G,GrandTotal!$AB:$AB,$O328)</f>
        <v>0</v>
      </c>
      <c r="F328" s="283">
        <f>SUMIFS(GrandTotal!H:H,GrandTotal!$AB:$AB,$O328)</f>
        <v>0</v>
      </c>
      <c r="G328" s="283">
        <f>SUMIFS(GrandTotal!I:I,GrandTotal!$AB:$AB,$O328)</f>
        <v>0</v>
      </c>
      <c r="H328" s="283">
        <f>SUMIFS(GrandTotal!J:J,GrandTotal!$AB:$AB,$O328)</f>
        <v>0</v>
      </c>
      <c r="I328" s="283">
        <f>SUMIFS(GrandTotal!K:K,GrandTotal!$AB:$AB,$O328)</f>
        <v>0</v>
      </c>
      <c r="J328" s="283">
        <f>SUMIFS(GrandTotal!L:L,GrandTotal!$AB:$AB,$O328)</f>
        <v>0</v>
      </c>
      <c r="K328" s="283">
        <f>SUMIFS(GrandTotal!M:M,GrandTotal!$AB:$AB,$O328)</f>
        <v>0</v>
      </c>
      <c r="L328" s="283">
        <f t="shared" ref="L328:L331" si="87">SUM(E328:K328)</f>
        <v>0</v>
      </c>
      <c r="O328" s="278">
        <f t="shared" si="85"/>
        <v>117.1</v>
      </c>
    </row>
    <row r="329" spans="1:15" outlineLevel="1">
      <c r="A329" s="203">
        <v>327</v>
      </c>
      <c r="B329" s="325"/>
      <c r="C329" s="222" t="s">
        <v>529</v>
      </c>
      <c r="D329" s="220">
        <v>117.2</v>
      </c>
      <c r="E329" s="283">
        <f>SUMIFS(GrandTotal!G:G,GrandTotal!$AB:$AB,$O329)</f>
        <v>0</v>
      </c>
      <c r="F329" s="283">
        <f>SUMIFS(GrandTotal!H:H,GrandTotal!$AB:$AB,$O329)</f>
        <v>0</v>
      </c>
      <c r="G329" s="283">
        <f>SUMIFS(GrandTotal!I:I,GrandTotal!$AB:$AB,$O329)</f>
        <v>0</v>
      </c>
      <c r="H329" s="283">
        <f>SUMIFS(GrandTotal!J:J,GrandTotal!$AB:$AB,$O329)</f>
        <v>0</v>
      </c>
      <c r="I329" s="283">
        <f>SUMIFS(GrandTotal!K:K,GrandTotal!$AB:$AB,$O329)</f>
        <v>0</v>
      </c>
      <c r="J329" s="283">
        <f>SUMIFS(GrandTotal!L:L,GrandTotal!$AB:$AB,$O329)</f>
        <v>0</v>
      </c>
      <c r="K329" s="283">
        <f>SUMIFS(GrandTotal!M:M,GrandTotal!$AB:$AB,$O329)</f>
        <v>0</v>
      </c>
      <c r="L329" s="283">
        <f t="shared" si="87"/>
        <v>0</v>
      </c>
      <c r="O329" s="278">
        <f t="shared" si="85"/>
        <v>117.2</v>
      </c>
    </row>
    <row r="330" spans="1:15" outlineLevel="1">
      <c r="A330" s="203">
        <v>328</v>
      </c>
      <c r="B330" s="325"/>
      <c r="C330" s="222" t="s">
        <v>528</v>
      </c>
      <c r="D330" s="220">
        <v>117.3</v>
      </c>
      <c r="E330" s="283">
        <f>SUMIFS(GrandTotal!G:G,GrandTotal!$AB:$AB,$O330)</f>
        <v>0</v>
      </c>
      <c r="F330" s="283">
        <f>SUMIFS(GrandTotal!H:H,GrandTotal!$AB:$AB,$O330)</f>
        <v>0</v>
      </c>
      <c r="G330" s="283">
        <f>SUMIFS(GrandTotal!I:I,GrandTotal!$AB:$AB,$O330)</f>
        <v>0</v>
      </c>
      <c r="H330" s="283">
        <f>SUMIFS(GrandTotal!J:J,GrandTotal!$AB:$AB,$O330)</f>
        <v>0</v>
      </c>
      <c r="I330" s="283">
        <f>SUMIFS(GrandTotal!K:K,GrandTotal!$AB:$AB,$O330)</f>
        <v>0</v>
      </c>
      <c r="J330" s="283">
        <f>SUMIFS(GrandTotal!L:L,GrandTotal!$AB:$AB,$O330)</f>
        <v>0</v>
      </c>
      <c r="K330" s="283">
        <f>SUMIFS(GrandTotal!M:M,GrandTotal!$AB:$AB,$O330)</f>
        <v>0</v>
      </c>
      <c r="L330" s="283">
        <f t="shared" si="87"/>
        <v>0</v>
      </c>
      <c r="O330" s="278">
        <f t="shared" si="85"/>
        <v>117.3</v>
      </c>
    </row>
    <row r="331" spans="1:15">
      <c r="A331" s="203">
        <v>329</v>
      </c>
      <c r="B331" s="336"/>
      <c r="C331" s="221" t="s">
        <v>527</v>
      </c>
      <c r="D331" s="220">
        <v>117.4</v>
      </c>
      <c r="E331" s="283">
        <f>SUMIFS(GrandTotal!G:G,GrandTotal!$AB:$AB,$O331)</f>
        <v>0</v>
      </c>
      <c r="F331" s="283">
        <f>SUMIFS(GrandTotal!H:H,GrandTotal!$AB:$AB,$O331)</f>
        <v>0</v>
      </c>
      <c r="G331" s="283">
        <f>SUMIFS(GrandTotal!I:I,GrandTotal!$AB:$AB,$O331)</f>
        <v>0</v>
      </c>
      <c r="H331" s="283">
        <f>SUMIFS(GrandTotal!J:J,GrandTotal!$AB:$AB,$O331)</f>
        <v>0</v>
      </c>
      <c r="I331" s="283">
        <f>SUMIFS(GrandTotal!K:K,GrandTotal!$AB:$AB,$O331)</f>
        <v>0</v>
      </c>
      <c r="J331" s="283">
        <f>SUMIFS(GrandTotal!L:L,GrandTotal!$AB:$AB,$O331)</f>
        <v>0</v>
      </c>
      <c r="K331" s="283">
        <f>SUMIFS(GrandTotal!M:M,GrandTotal!$AB:$AB,$O331)</f>
        <v>0</v>
      </c>
      <c r="L331" s="283">
        <f t="shared" si="87"/>
        <v>0</v>
      </c>
      <c r="O331" s="278">
        <f t="shared" si="85"/>
        <v>117.4</v>
      </c>
    </row>
    <row r="332" spans="1:15">
      <c r="A332" s="203">
        <v>330</v>
      </c>
      <c r="B332" s="358" t="s">
        <v>526</v>
      </c>
      <c r="C332" s="359"/>
      <c r="D332" s="351"/>
      <c r="E332" s="287">
        <f>SUM(E328:E331)</f>
        <v>0</v>
      </c>
      <c r="F332" s="288">
        <f t="shared" ref="F332:L332" si="88">SUM(F328:F331)</f>
        <v>0</v>
      </c>
      <c r="G332" s="288">
        <f t="shared" si="88"/>
        <v>0</v>
      </c>
      <c r="H332" s="288">
        <f t="shared" si="88"/>
        <v>0</v>
      </c>
      <c r="I332" s="288">
        <f t="shared" si="88"/>
        <v>0</v>
      </c>
      <c r="J332" s="288">
        <f t="shared" si="88"/>
        <v>0</v>
      </c>
      <c r="K332" s="288">
        <f t="shared" si="88"/>
        <v>0</v>
      </c>
      <c r="L332" s="288">
        <f t="shared" si="88"/>
        <v>0</v>
      </c>
      <c r="O332" s="278">
        <f t="shared" si="85"/>
        <v>0</v>
      </c>
    </row>
    <row r="333" spans="1:15">
      <c r="A333" s="203">
        <v>331</v>
      </c>
      <c r="B333" s="360" t="s">
        <v>525</v>
      </c>
      <c r="C333" s="360"/>
      <c r="D333" s="361"/>
      <c r="E333" s="287">
        <f ca="1">SUM(E332,E327,E325,E323,E317,E311,E305,E303,E297,E291,E289,E283)</f>
        <v>285801454.91417325</v>
      </c>
      <c r="F333" s="288">
        <f t="shared" ref="F333:L333" ca="1" si="89">SUM(F332,F327,F325,F323,F317,F311,F305,F303,F297,F291,F289,F283)</f>
        <v>138275154.22346145</v>
      </c>
      <c r="G333" s="288">
        <f t="shared" ca="1" si="89"/>
        <v>14631797.771522976</v>
      </c>
      <c r="H333" s="288">
        <f t="shared" ca="1" si="89"/>
        <v>16553188.626021506</v>
      </c>
      <c r="I333" s="288">
        <f t="shared" ca="1" si="89"/>
        <v>1007825.9341962081</v>
      </c>
      <c r="J333" s="288">
        <f t="shared" ca="1" si="89"/>
        <v>184935783.86426058</v>
      </c>
      <c r="K333" s="288">
        <f t="shared" ca="1" si="89"/>
        <v>17704056.29197716</v>
      </c>
      <c r="L333" s="288">
        <f t="shared" ca="1" si="89"/>
        <v>658909261.62561285</v>
      </c>
      <c r="O333" s="278">
        <f t="shared" si="85"/>
        <v>0</v>
      </c>
    </row>
    <row r="334" spans="1:15">
      <c r="A334" s="203">
        <v>332</v>
      </c>
      <c r="B334" s="219" t="s">
        <v>524</v>
      </c>
      <c r="C334" s="218" t="s">
        <v>524</v>
      </c>
      <c r="D334" s="217">
        <v>165</v>
      </c>
      <c r="E334" s="283">
        <f>SUMIFS(GrandTotal!G:G,GrandTotal!$AB:$AB,$O334)</f>
        <v>0</v>
      </c>
      <c r="F334" s="283">
        <f>SUMIFS(GrandTotal!H:H,GrandTotal!$AB:$AB,$O334)</f>
        <v>0</v>
      </c>
      <c r="G334" s="283">
        <f>SUMIFS(GrandTotal!I:I,GrandTotal!$AB:$AB,$O334)</f>
        <v>0</v>
      </c>
      <c r="H334" s="283">
        <f>SUMIFS(GrandTotal!J:J,GrandTotal!$AB:$AB,$O334)</f>
        <v>0</v>
      </c>
      <c r="I334" s="283">
        <f>SUMIFS(GrandTotal!K:K,GrandTotal!$AB:$AB,$O334)</f>
        <v>0</v>
      </c>
      <c r="J334" s="283">
        <f>SUMIFS(GrandTotal!L:L,GrandTotal!$AB:$AB,$O334)</f>
        <v>0</v>
      </c>
      <c r="K334" s="283">
        <f>SUMIFS(GrandTotal!M:M,GrandTotal!$AB:$AB,$O334)</f>
        <v>0</v>
      </c>
      <c r="L334" s="283">
        <f>SUM(E334:K334)</f>
        <v>0</v>
      </c>
      <c r="O334" s="278">
        <f t="shared" si="85"/>
        <v>165</v>
      </c>
    </row>
    <row r="335" spans="1:15">
      <c r="A335" s="203">
        <v>333</v>
      </c>
      <c r="B335" s="344" t="s">
        <v>523</v>
      </c>
      <c r="C335" s="352"/>
      <c r="D335" s="353"/>
      <c r="E335" s="287">
        <f>SUM(E334)</f>
        <v>0</v>
      </c>
      <c r="F335" s="288">
        <f t="shared" ref="F335:L335" si="90">SUM(F334)</f>
        <v>0</v>
      </c>
      <c r="G335" s="288">
        <f t="shared" si="90"/>
        <v>0</v>
      </c>
      <c r="H335" s="288">
        <f t="shared" si="90"/>
        <v>0</v>
      </c>
      <c r="I335" s="288">
        <f t="shared" si="90"/>
        <v>0</v>
      </c>
      <c r="J335" s="288">
        <f t="shared" si="90"/>
        <v>0</v>
      </c>
      <c r="K335" s="288">
        <f t="shared" si="90"/>
        <v>0</v>
      </c>
      <c r="L335" s="288">
        <f t="shared" si="90"/>
        <v>0</v>
      </c>
      <c r="O335" s="278">
        <f t="shared" si="85"/>
        <v>0</v>
      </c>
    </row>
    <row r="336" spans="1:15">
      <c r="A336" s="203">
        <v>334</v>
      </c>
      <c r="B336" s="332" t="s">
        <v>522</v>
      </c>
      <c r="C336" s="332"/>
      <c r="D336" s="333"/>
      <c r="E336" s="287">
        <f ca="1">SUM(E335,E333)</f>
        <v>285801454.91417325</v>
      </c>
      <c r="F336" s="288">
        <f t="shared" ref="F336:K336" ca="1" si="91">SUM(F335,F333)</f>
        <v>138275154.22346145</v>
      </c>
      <c r="G336" s="288">
        <f t="shared" ca="1" si="91"/>
        <v>14631797.771522976</v>
      </c>
      <c r="H336" s="288">
        <f t="shared" ca="1" si="91"/>
        <v>16553188.626021506</v>
      </c>
      <c r="I336" s="288">
        <f t="shared" ca="1" si="91"/>
        <v>1007825.9341962081</v>
      </c>
      <c r="J336" s="288">
        <f t="shared" ca="1" si="91"/>
        <v>184935783.86426058</v>
      </c>
      <c r="K336" s="288">
        <f t="shared" ca="1" si="91"/>
        <v>17704056.29197716</v>
      </c>
      <c r="L336" s="288">
        <f>L335</f>
        <v>0</v>
      </c>
      <c r="O336" s="278">
        <f t="shared" si="85"/>
        <v>0</v>
      </c>
    </row>
    <row r="337" spans="1:15" outlineLevel="2">
      <c r="A337" s="203">
        <v>335</v>
      </c>
      <c r="B337" s="334" t="s">
        <v>521</v>
      </c>
      <c r="C337" s="212" t="s">
        <v>520</v>
      </c>
      <c r="D337" s="215">
        <v>182.3</v>
      </c>
      <c r="E337" s="283">
        <f>SUMIFS(GrandTotal!G:G,GrandTotal!$AB:$AB,$O337)</f>
        <v>0</v>
      </c>
      <c r="F337" s="283">
        <f>SUMIFS(GrandTotal!H:H,GrandTotal!$AB:$AB,$O337)</f>
        <v>0</v>
      </c>
      <c r="G337" s="283">
        <f>SUMIFS(GrandTotal!I:I,GrandTotal!$AB:$AB,$O337)</f>
        <v>0</v>
      </c>
      <c r="H337" s="283">
        <f>SUMIFS(GrandTotal!J:J,GrandTotal!$AB:$AB,$O337)</f>
        <v>0</v>
      </c>
      <c r="I337" s="283">
        <f>SUMIFS(GrandTotal!K:K,GrandTotal!$AB:$AB,$O337)</f>
        <v>0</v>
      </c>
      <c r="J337" s="283">
        <f>SUMIFS(GrandTotal!L:L,GrandTotal!$AB:$AB,$O337)</f>
        <v>0</v>
      </c>
      <c r="K337" s="283">
        <f>SUMIFS(GrandTotal!M:M,GrandTotal!$AB:$AB,$O337)</f>
        <v>0</v>
      </c>
      <c r="L337" s="283">
        <f t="shared" ref="L337:L339" si="92">SUM(E337:K337)</f>
        <v>0</v>
      </c>
      <c r="O337" s="278">
        <f t="shared" si="85"/>
        <v>182.3</v>
      </c>
    </row>
    <row r="338" spans="1:15" outlineLevel="2">
      <c r="A338" s="203">
        <v>336</v>
      </c>
      <c r="B338" s="335"/>
      <c r="C338" s="210" t="s">
        <v>519</v>
      </c>
      <c r="D338" s="209">
        <v>186</v>
      </c>
      <c r="E338" s="283">
        <f>SUMIFS(GrandTotal!G:G,GrandTotal!$AB:$AB,$O338)</f>
        <v>0</v>
      </c>
      <c r="F338" s="283">
        <f>SUMIFS(GrandTotal!H:H,GrandTotal!$AB:$AB,$O338)</f>
        <v>0</v>
      </c>
      <c r="G338" s="283">
        <f>SUMIFS(GrandTotal!I:I,GrandTotal!$AB:$AB,$O338)</f>
        <v>0</v>
      </c>
      <c r="H338" s="283">
        <f>SUMIFS(GrandTotal!J:J,GrandTotal!$AB:$AB,$O338)</f>
        <v>0</v>
      </c>
      <c r="I338" s="283">
        <f>SUMIFS(GrandTotal!K:K,GrandTotal!$AB:$AB,$O338)</f>
        <v>0</v>
      </c>
      <c r="J338" s="283">
        <f>SUMIFS(GrandTotal!L:L,GrandTotal!$AB:$AB,$O338)</f>
        <v>0</v>
      </c>
      <c r="K338" s="283">
        <f>SUMIFS(GrandTotal!M:M,GrandTotal!$AB:$AB,$O338)</f>
        <v>0</v>
      </c>
      <c r="L338" s="283">
        <f t="shared" si="92"/>
        <v>0</v>
      </c>
      <c r="O338" s="278">
        <f t="shared" si="85"/>
        <v>186</v>
      </c>
    </row>
    <row r="339" spans="1:15">
      <c r="A339" s="203">
        <v>337</v>
      </c>
      <c r="B339" s="336"/>
      <c r="C339" s="208" t="s">
        <v>269</v>
      </c>
      <c r="D339" s="207">
        <v>190</v>
      </c>
      <c r="E339" s="283">
        <f>SUMIFS(GrandTotal!G:G,GrandTotal!$AB:$AB,$O339)</f>
        <v>0</v>
      </c>
      <c r="F339" s="283">
        <f>SUMIFS(GrandTotal!H:H,GrandTotal!$AB:$AB,$O339)</f>
        <v>0</v>
      </c>
      <c r="G339" s="283">
        <f>SUMIFS(GrandTotal!I:I,GrandTotal!$AB:$AB,$O339)</f>
        <v>0</v>
      </c>
      <c r="H339" s="283">
        <f>SUMIFS(GrandTotal!J:J,GrandTotal!$AB:$AB,$O339)</f>
        <v>0</v>
      </c>
      <c r="I339" s="283">
        <f>SUMIFS(GrandTotal!K:K,GrandTotal!$AB:$AB,$O339)</f>
        <v>0</v>
      </c>
      <c r="J339" s="283">
        <f>SUMIFS(GrandTotal!L:L,GrandTotal!$AB:$AB,$O339)</f>
        <v>0</v>
      </c>
      <c r="K339" s="283">
        <f>SUMIFS(GrandTotal!M:M,GrandTotal!$AB:$AB,$O339)</f>
        <v>0</v>
      </c>
      <c r="L339" s="283">
        <f t="shared" si="92"/>
        <v>0</v>
      </c>
      <c r="O339" s="278">
        <f t="shared" si="85"/>
        <v>190</v>
      </c>
    </row>
    <row r="340" spans="1:15">
      <c r="A340" s="203">
        <v>338</v>
      </c>
      <c r="B340" s="355" t="s">
        <v>518</v>
      </c>
      <c r="C340" s="356"/>
      <c r="D340" s="357"/>
      <c r="E340" s="287">
        <f>SUM(E337:E339)</f>
        <v>0</v>
      </c>
      <c r="F340" s="288">
        <f t="shared" ref="F340:L340" si="93">SUM(F337:F339)</f>
        <v>0</v>
      </c>
      <c r="G340" s="288">
        <f t="shared" si="93"/>
        <v>0</v>
      </c>
      <c r="H340" s="288">
        <f t="shared" si="93"/>
        <v>0</v>
      </c>
      <c r="I340" s="288">
        <f t="shared" si="93"/>
        <v>0</v>
      </c>
      <c r="J340" s="288">
        <f t="shared" si="93"/>
        <v>0</v>
      </c>
      <c r="K340" s="288">
        <f t="shared" si="93"/>
        <v>0</v>
      </c>
      <c r="L340" s="288">
        <f t="shared" si="93"/>
        <v>0</v>
      </c>
      <c r="O340" s="278">
        <f t="shared" si="85"/>
        <v>0</v>
      </c>
    </row>
    <row r="341" spans="1:15" outlineLevel="1">
      <c r="A341" s="203">
        <v>339</v>
      </c>
      <c r="B341" s="368" t="s">
        <v>512</v>
      </c>
      <c r="C341" s="212" t="s">
        <v>517</v>
      </c>
      <c r="D341" s="215">
        <v>228.1</v>
      </c>
      <c r="E341" s="283">
        <f>SUMIFS(GrandTotal!G:G,GrandTotal!$AB:$AB,$O341)</f>
        <v>0</v>
      </c>
      <c r="F341" s="283">
        <f>SUMIFS(GrandTotal!H:H,GrandTotal!$AB:$AB,$O341)</f>
        <v>0</v>
      </c>
      <c r="G341" s="283">
        <f>SUMIFS(GrandTotal!I:I,GrandTotal!$AB:$AB,$O341)</f>
        <v>0</v>
      </c>
      <c r="H341" s="283">
        <f>SUMIFS(GrandTotal!J:J,GrandTotal!$AB:$AB,$O341)</f>
        <v>0</v>
      </c>
      <c r="I341" s="283">
        <f>SUMIFS(GrandTotal!K:K,GrandTotal!$AB:$AB,$O341)</f>
        <v>0</v>
      </c>
      <c r="J341" s="283">
        <f>SUMIFS(GrandTotal!L:L,GrandTotal!$AB:$AB,$O341)</f>
        <v>0</v>
      </c>
      <c r="K341" s="283">
        <f>SUMIFS(GrandTotal!M:M,GrandTotal!$AB:$AB,$O341)</f>
        <v>0</v>
      </c>
      <c r="L341" s="283">
        <f t="shared" ref="L341:L345" si="94">SUM(E341:K341)</f>
        <v>0</v>
      </c>
      <c r="O341" s="278">
        <f t="shared" si="85"/>
        <v>228.1</v>
      </c>
    </row>
    <row r="342" spans="1:15" outlineLevel="1">
      <c r="A342" s="203">
        <v>340</v>
      </c>
      <c r="B342" s="369"/>
      <c r="C342" s="210" t="s">
        <v>516</v>
      </c>
      <c r="D342" s="214">
        <v>228.2</v>
      </c>
      <c r="E342" s="283">
        <f>SUMIFS(GrandTotal!G:G,GrandTotal!$AB:$AB,$O342)</f>
        <v>0</v>
      </c>
      <c r="F342" s="283">
        <f>SUMIFS(GrandTotal!H:H,GrandTotal!$AB:$AB,$O342)</f>
        <v>0</v>
      </c>
      <c r="G342" s="283">
        <f>SUMIFS(GrandTotal!I:I,GrandTotal!$AB:$AB,$O342)</f>
        <v>0</v>
      </c>
      <c r="H342" s="283">
        <f>SUMIFS(GrandTotal!J:J,GrandTotal!$AB:$AB,$O342)</f>
        <v>0</v>
      </c>
      <c r="I342" s="283">
        <f>SUMIFS(GrandTotal!K:K,GrandTotal!$AB:$AB,$O342)</f>
        <v>0</v>
      </c>
      <c r="J342" s="283">
        <f>SUMIFS(GrandTotal!L:L,GrandTotal!$AB:$AB,$O342)</f>
        <v>0</v>
      </c>
      <c r="K342" s="283">
        <f>SUMIFS(GrandTotal!M:M,GrandTotal!$AB:$AB,$O342)</f>
        <v>0</v>
      </c>
      <c r="L342" s="283">
        <f t="shared" si="94"/>
        <v>0</v>
      </c>
      <c r="O342" s="278">
        <f t="shared" si="85"/>
        <v>228.2</v>
      </c>
    </row>
    <row r="343" spans="1:15" outlineLevel="1">
      <c r="A343" s="203">
        <v>341</v>
      </c>
      <c r="B343" s="369"/>
      <c r="C343" s="210" t="s">
        <v>515</v>
      </c>
      <c r="D343" s="214">
        <v>228.3</v>
      </c>
      <c r="E343" s="283">
        <f>SUMIFS(GrandTotal!G:G,GrandTotal!$AB:$AB,$O343)</f>
        <v>0</v>
      </c>
      <c r="F343" s="283">
        <f>SUMIFS(GrandTotal!H:H,GrandTotal!$AB:$AB,$O343)</f>
        <v>0</v>
      </c>
      <c r="G343" s="283">
        <f>SUMIFS(GrandTotal!I:I,GrandTotal!$AB:$AB,$O343)</f>
        <v>0</v>
      </c>
      <c r="H343" s="283">
        <f>SUMIFS(GrandTotal!J:J,GrandTotal!$AB:$AB,$O343)</f>
        <v>0</v>
      </c>
      <c r="I343" s="283">
        <f>SUMIFS(GrandTotal!K:K,GrandTotal!$AB:$AB,$O343)</f>
        <v>0</v>
      </c>
      <c r="J343" s="283">
        <f>SUMIFS(GrandTotal!L:L,GrandTotal!$AB:$AB,$O343)</f>
        <v>0</v>
      </c>
      <c r="K343" s="283">
        <f>SUMIFS(GrandTotal!M:M,GrandTotal!$AB:$AB,$O343)</f>
        <v>0</v>
      </c>
      <c r="L343" s="283">
        <f t="shared" si="94"/>
        <v>0</v>
      </c>
      <c r="O343" s="278">
        <f t="shared" si="85"/>
        <v>228.3</v>
      </c>
    </row>
    <row r="344" spans="1:15" outlineLevel="1">
      <c r="A344" s="203">
        <v>342</v>
      </c>
      <c r="B344" s="369"/>
      <c r="C344" s="210" t="s">
        <v>514</v>
      </c>
      <c r="D344" s="214">
        <v>228.4</v>
      </c>
      <c r="E344" s="283">
        <f>SUMIFS(GrandTotal!G:G,GrandTotal!$AB:$AB,$O344)</f>
        <v>0</v>
      </c>
      <c r="F344" s="283">
        <f>SUMIFS(GrandTotal!H:H,GrandTotal!$AB:$AB,$O344)</f>
        <v>0</v>
      </c>
      <c r="G344" s="283">
        <f>SUMIFS(GrandTotal!I:I,GrandTotal!$AB:$AB,$O344)</f>
        <v>0</v>
      </c>
      <c r="H344" s="283">
        <f>SUMIFS(GrandTotal!J:J,GrandTotal!$AB:$AB,$O344)</f>
        <v>0</v>
      </c>
      <c r="I344" s="283">
        <f>SUMIFS(GrandTotal!K:K,GrandTotal!$AB:$AB,$O344)</f>
        <v>0</v>
      </c>
      <c r="J344" s="283">
        <f>SUMIFS(GrandTotal!L:L,GrandTotal!$AB:$AB,$O344)</f>
        <v>0</v>
      </c>
      <c r="K344" s="283">
        <f>SUMIFS(GrandTotal!M:M,GrandTotal!$AB:$AB,$O344)</f>
        <v>0</v>
      </c>
      <c r="L344" s="283">
        <f t="shared" si="94"/>
        <v>0</v>
      </c>
      <c r="O344" s="278">
        <f t="shared" si="85"/>
        <v>228.4</v>
      </c>
    </row>
    <row r="345" spans="1:15">
      <c r="A345" s="203">
        <v>343</v>
      </c>
      <c r="B345" s="370"/>
      <c r="C345" s="208" t="s">
        <v>513</v>
      </c>
      <c r="D345" s="207">
        <v>229</v>
      </c>
      <c r="E345" s="283">
        <f>SUMIFS(GrandTotal!G:G,GrandTotal!$AB:$AB,$O345)</f>
        <v>0</v>
      </c>
      <c r="F345" s="283">
        <f>SUMIFS(GrandTotal!H:H,GrandTotal!$AB:$AB,$O345)</f>
        <v>0</v>
      </c>
      <c r="G345" s="283">
        <f>SUMIFS(GrandTotal!I:I,GrandTotal!$AB:$AB,$O345)</f>
        <v>0</v>
      </c>
      <c r="H345" s="283">
        <f>SUMIFS(GrandTotal!J:J,GrandTotal!$AB:$AB,$O345)</f>
        <v>0</v>
      </c>
      <c r="I345" s="283">
        <f>SUMIFS(GrandTotal!K:K,GrandTotal!$AB:$AB,$O345)</f>
        <v>0</v>
      </c>
      <c r="J345" s="283">
        <f>SUMIFS(GrandTotal!L:L,GrandTotal!$AB:$AB,$O345)</f>
        <v>0</v>
      </c>
      <c r="K345" s="283">
        <f>SUMIFS(GrandTotal!M:M,GrandTotal!$AB:$AB,$O345)</f>
        <v>0</v>
      </c>
      <c r="L345" s="283">
        <f t="shared" si="94"/>
        <v>0</v>
      </c>
      <c r="O345" s="278">
        <f t="shared" si="85"/>
        <v>229</v>
      </c>
    </row>
    <row r="346" spans="1:15">
      <c r="A346" s="203">
        <v>344</v>
      </c>
      <c r="B346" s="355" t="s">
        <v>512</v>
      </c>
      <c r="C346" s="371"/>
      <c r="D346" s="372"/>
      <c r="E346" s="287">
        <f>SUM(E341:E345)</f>
        <v>0</v>
      </c>
      <c r="F346" s="288">
        <f t="shared" ref="F346:L346" si="95">SUM(F341:F345)</f>
        <v>0</v>
      </c>
      <c r="G346" s="288">
        <f t="shared" si="95"/>
        <v>0</v>
      </c>
      <c r="H346" s="288">
        <f t="shared" si="95"/>
        <v>0</v>
      </c>
      <c r="I346" s="288">
        <f t="shared" si="95"/>
        <v>0</v>
      </c>
      <c r="J346" s="288">
        <f t="shared" si="95"/>
        <v>0</v>
      </c>
      <c r="K346" s="288">
        <f t="shared" si="95"/>
        <v>0</v>
      </c>
      <c r="L346" s="288">
        <f t="shared" si="95"/>
        <v>0</v>
      </c>
      <c r="O346" s="278">
        <f t="shared" si="85"/>
        <v>0</v>
      </c>
    </row>
    <row r="347" spans="1:15">
      <c r="A347" s="203">
        <v>345</v>
      </c>
      <c r="B347" s="213" t="s">
        <v>511</v>
      </c>
      <c r="C347" s="201" t="s">
        <v>511</v>
      </c>
      <c r="D347" s="209">
        <v>235</v>
      </c>
      <c r="E347" s="283">
        <f>SUMIFS(GrandTotal!G:G,GrandTotal!$AB:$AB,$O347)</f>
        <v>0</v>
      </c>
      <c r="F347" s="283">
        <f>SUMIFS(GrandTotal!H:H,GrandTotal!$AB:$AB,$O347)</f>
        <v>0</v>
      </c>
      <c r="G347" s="283">
        <f>SUMIFS(GrandTotal!I:I,GrandTotal!$AB:$AB,$O347)</f>
        <v>0</v>
      </c>
      <c r="H347" s="283">
        <f>SUMIFS(GrandTotal!J:J,GrandTotal!$AB:$AB,$O347)</f>
        <v>0</v>
      </c>
      <c r="I347" s="283">
        <f>SUMIFS(GrandTotal!K:K,GrandTotal!$AB:$AB,$O347)</f>
        <v>0</v>
      </c>
      <c r="J347" s="283">
        <f>SUMIFS(GrandTotal!L:L,GrandTotal!$AB:$AB,$O347)</f>
        <v>0</v>
      </c>
      <c r="K347" s="283">
        <f>SUMIFS(GrandTotal!M:M,GrandTotal!$AB:$AB,$O347)</f>
        <v>0</v>
      </c>
      <c r="L347" s="283">
        <f>SUM(E347:K347)</f>
        <v>0</v>
      </c>
      <c r="O347" s="278">
        <f t="shared" si="85"/>
        <v>235</v>
      </c>
    </row>
    <row r="348" spans="1:15">
      <c r="A348" s="203">
        <v>346</v>
      </c>
      <c r="B348" s="332" t="s">
        <v>510</v>
      </c>
      <c r="C348" s="332"/>
      <c r="D348" s="333"/>
      <c r="E348" s="287">
        <f>SUM(E347)</f>
        <v>0</v>
      </c>
      <c r="F348" s="288">
        <f t="shared" ref="F348:L348" si="96">SUM(F347)</f>
        <v>0</v>
      </c>
      <c r="G348" s="288">
        <f t="shared" si="96"/>
        <v>0</v>
      </c>
      <c r="H348" s="288">
        <f t="shared" si="96"/>
        <v>0</v>
      </c>
      <c r="I348" s="288">
        <f t="shared" si="96"/>
        <v>0</v>
      </c>
      <c r="J348" s="288">
        <f t="shared" si="96"/>
        <v>0</v>
      </c>
      <c r="K348" s="288">
        <f t="shared" si="96"/>
        <v>0</v>
      </c>
      <c r="L348" s="288">
        <f t="shared" si="96"/>
        <v>0</v>
      </c>
      <c r="O348" s="278">
        <f t="shared" si="85"/>
        <v>0</v>
      </c>
    </row>
    <row r="349" spans="1:15" outlineLevel="1">
      <c r="A349" s="203">
        <v>347</v>
      </c>
      <c r="B349" s="373" t="s">
        <v>509</v>
      </c>
      <c r="C349" s="212" t="s">
        <v>508</v>
      </c>
      <c r="D349" s="211">
        <v>253</v>
      </c>
      <c r="E349" s="283">
        <f>SUMIFS(GrandTotal!G:G,GrandTotal!$AB:$AB,$O349)</f>
        <v>0</v>
      </c>
      <c r="F349" s="283">
        <f>SUMIFS(GrandTotal!H:H,GrandTotal!$AB:$AB,$O349)</f>
        <v>0</v>
      </c>
      <c r="G349" s="283">
        <f>SUMIFS(GrandTotal!I:I,GrandTotal!$AB:$AB,$O349)</f>
        <v>0</v>
      </c>
      <c r="H349" s="283">
        <f>SUMIFS(GrandTotal!J:J,GrandTotal!$AB:$AB,$O349)</f>
        <v>0</v>
      </c>
      <c r="I349" s="283">
        <f>SUMIFS(GrandTotal!K:K,GrandTotal!$AB:$AB,$O349)</f>
        <v>0</v>
      </c>
      <c r="J349" s="283">
        <f>SUMIFS(GrandTotal!L:L,GrandTotal!$AB:$AB,$O349)</f>
        <v>0</v>
      </c>
      <c r="K349" s="283">
        <f>SUMIFS(GrandTotal!M:M,GrandTotal!$AB:$AB,$O349)</f>
        <v>0</v>
      </c>
      <c r="L349" s="283">
        <f t="shared" ref="L349:L354" si="97">SUM(E349:K349)</f>
        <v>0</v>
      </c>
      <c r="O349" s="278">
        <f t="shared" si="85"/>
        <v>253</v>
      </c>
    </row>
    <row r="350" spans="1:15" outlineLevel="1">
      <c r="A350" s="203">
        <v>348</v>
      </c>
      <c r="B350" s="374"/>
      <c r="C350" s="210" t="s">
        <v>507</v>
      </c>
      <c r="D350" s="209">
        <v>281</v>
      </c>
      <c r="E350" s="283">
        <f>SUMIFS(GrandTotal!G:G,GrandTotal!$AB:$AB,$O350)</f>
        <v>0</v>
      </c>
      <c r="F350" s="283">
        <f>SUMIFS(GrandTotal!H:H,GrandTotal!$AB:$AB,$O350)</f>
        <v>0</v>
      </c>
      <c r="G350" s="283">
        <f>SUMIFS(GrandTotal!I:I,GrandTotal!$AB:$AB,$O350)</f>
        <v>0</v>
      </c>
      <c r="H350" s="283">
        <f>SUMIFS(GrandTotal!J:J,GrandTotal!$AB:$AB,$O350)</f>
        <v>0</v>
      </c>
      <c r="I350" s="283">
        <f>SUMIFS(GrandTotal!K:K,GrandTotal!$AB:$AB,$O350)</f>
        <v>0</v>
      </c>
      <c r="J350" s="283">
        <f>SUMIFS(GrandTotal!L:L,GrandTotal!$AB:$AB,$O350)</f>
        <v>0</v>
      </c>
      <c r="K350" s="283">
        <f>SUMIFS(GrandTotal!M:M,GrandTotal!$AB:$AB,$O350)</f>
        <v>0</v>
      </c>
      <c r="L350" s="283">
        <f t="shared" si="97"/>
        <v>0</v>
      </c>
      <c r="O350" s="278">
        <f t="shared" si="85"/>
        <v>281</v>
      </c>
    </row>
    <row r="351" spans="1:15" outlineLevel="1">
      <c r="A351" s="203">
        <v>349</v>
      </c>
      <c r="B351" s="374"/>
      <c r="C351" s="210" t="s">
        <v>506</v>
      </c>
      <c r="D351" s="209">
        <v>282</v>
      </c>
      <c r="E351" s="283">
        <f ca="1">SUMIFS(GrandTotal!G:G,GrandTotal!$AB:$AB,$O351)</f>
        <v>-37184401.311606899</v>
      </c>
      <c r="F351" s="283">
        <f ca="1">SUMIFS(GrandTotal!H:H,GrandTotal!$AB:$AB,$O351)</f>
        <v>-15493551.827117972</v>
      </c>
      <c r="G351" s="283">
        <f ca="1">SUMIFS(GrandTotal!I:I,GrandTotal!$AB:$AB,$O351)</f>
        <v>-1565092.9538403784</v>
      </c>
      <c r="H351" s="283">
        <f ca="1">SUMIFS(GrandTotal!J:J,GrandTotal!$AB:$AB,$O351)</f>
        <v>-1751319.5437980124</v>
      </c>
      <c r="I351" s="283">
        <f ca="1">SUMIFS(GrandTotal!K:K,GrandTotal!$AB:$AB,$O351)</f>
        <v>-105499.33137302415</v>
      </c>
      <c r="J351" s="283">
        <f ca="1">SUMIFS(GrandTotal!L:L,GrandTotal!$AB:$AB,$O351)</f>
        <v>-19599385.299475763</v>
      </c>
      <c r="K351" s="283">
        <f ca="1">SUMIFS(GrandTotal!M:M,GrandTotal!$AB:$AB,$O351)</f>
        <v>-1894516.5027879758</v>
      </c>
      <c r="L351" s="283">
        <f t="shared" ca="1" si="97"/>
        <v>-77593766.770000026</v>
      </c>
      <c r="O351" s="278">
        <f t="shared" si="85"/>
        <v>282</v>
      </c>
    </row>
    <row r="352" spans="1:15" ht="15.75" customHeight="1" outlineLevel="1">
      <c r="A352" s="203">
        <v>350</v>
      </c>
      <c r="B352" s="374"/>
      <c r="C352" s="210" t="s">
        <v>505</v>
      </c>
      <c r="D352" s="209">
        <v>283</v>
      </c>
      <c r="E352" s="283">
        <f>SUMIFS(GrandTotal!G:G,GrandTotal!$AB:$AB,$O352)</f>
        <v>0</v>
      </c>
      <c r="F352" s="283">
        <f>SUMIFS(GrandTotal!H:H,GrandTotal!$AB:$AB,$O352)</f>
        <v>0</v>
      </c>
      <c r="G352" s="283">
        <f>SUMIFS(GrandTotal!I:I,GrandTotal!$AB:$AB,$O352)</f>
        <v>0</v>
      </c>
      <c r="H352" s="283">
        <f>SUMIFS(GrandTotal!J:J,GrandTotal!$AB:$AB,$O352)</f>
        <v>0</v>
      </c>
      <c r="I352" s="283">
        <f>SUMIFS(GrandTotal!K:K,GrandTotal!$AB:$AB,$O352)</f>
        <v>0</v>
      </c>
      <c r="J352" s="283">
        <f>SUMIFS(GrandTotal!L:L,GrandTotal!$AB:$AB,$O352)</f>
        <v>0</v>
      </c>
      <c r="K352" s="283">
        <f>SUMIFS(GrandTotal!M:M,GrandTotal!$AB:$AB,$O352)</f>
        <v>0</v>
      </c>
      <c r="L352" s="283">
        <f t="shared" si="97"/>
        <v>0</v>
      </c>
      <c r="O352" s="278">
        <f t="shared" si="85"/>
        <v>283</v>
      </c>
    </row>
    <row r="353" spans="1:15" ht="15.75" customHeight="1" outlineLevel="1">
      <c r="A353" s="203">
        <v>351</v>
      </c>
      <c r="B353" s="374"/>
      <c r="C353" s="210" t="s">
        <v>504</v>
      </c>
      <c r="D353" s="209">
        <v>255</v>
      </c>
      <c r="E353" s="283">
        <f>SUMIFS(GrandTotal!G:G,GrandTotal!$AB:$AB,$O353)</f>
        <v>0</v>
      </c>
      <c r="F353" s="283">
        <f>SUMIFS(GrandTotal!H:H,GrandTotal!$AB:$AB,$O353)</f>
        <v>0</v>
      </c>
      <c r="G353" s="283">
        <f>SUMIFS(GrandTotal!I:I,GrandTotal!$AB:$AB,$O353)</f>
        <v>0</v>
      </c>
      <c r="H353" s="283">
        <f>SUMIFS(GrandTotal!J:J,GrandTotal!$AB:$AB,$O353)</f>
        <v>0</v>
      </c>
      <c r="I353" s="283">
        <f>SUMIFS(GrandTotal!K:K,GrandTotal!$AB:$AB,$O353)</f>
        <v>0</v>
      </c>
      <c r="J353" s="283">
        <f>SUMIFS(GrandTotal!L:L,GrandTotal!$AB:$AB,$O353)</f>
        <v>0</v>
      </c>
      <c r="K353" s="283">
        <f>SUMIFS(GrandTotal!M:M,GrandTotal!$AB:$AB,$O353)</f>
        <v>0</v>
      </c>
      <c r="L353" s="283">
        <f t="shared" si="97"/>
        <v>0</v>
      </c>
      <c r="O353" s="278">
        <f t="shared" si="85"/>
        <v>255</v>
      </c>
    </row>
    <row r="354" spans="1:15" outlineLevel="1">
      <c r="A354" s="203">
        <v>352</v>
      </c>
      <c r="B354" s="374"/>
      <c r="C354" s="210" t="s">
        <v>270</v>
      </c>
      <c r="D354" s="209">
        <v>252</v>
      </c>
      <c r="E354" s="283">
        <f ca="1">SUMIFS(GrandTotal!G:G,GrandTotal!$AB:$AB,$O354)</f>
        <v>-16328.047766630487</v>
      </c>
      <c r="F354" s="283">
        <f ca="1">SUMIFS(GrandTotal!H:H,GrandTotal!$AB:$AB,$O354)</f>
        <v>-6803.3757539342514</v>
      </c>
      <c r="G354" s="283">
        <f ca="1">SUMIFS(GrandTotal!I:I,GrandTotal!$AB:$AB,$O354)</f>
        <v>-687.24819031967809</v>
      </c>
      <c r="H354" s="283">
        <f ca="1">SUMIFS(GrandTotal!J:J,GrandTotal!$AB:$AB,$O354)</f>
        <v>-769.02217481289654</v>
      </c>
      <c r="I354" s="283">
        <f ca="1">SUMIFS(GrandTotal!K:K,GrandTotal!$AB:$AB,$O354)</f>
        <v>-46.325826455315763</v>
      </c>
      <c r="J354" s="283">
        <f ca="1">SUMIFS(GrandTotal!L:L,GrandTotal!$AB:$AB,$O354)</f>
        <v>-8606.2888759363559</v>
      </c>
      <c r="K354" s="283">
        <f ca="1">SUMIFS(GrandTotal!M:M,GrandTotal!$AB:$AB,$O354)</f>
        <v>-831.90141191102123</v>
      </c>
      <c r="L354" s="283">
        <f t="shared" ca="1" si="97"/>
        <v>-34072.210000000006</v>
      </c>
      <c r="O354" s="278">
        <f t="shared" si="85"/>
        <v>252</v>
      </c>
    </row>
    <row r="355" spans="1:15">
      <c r="A355" s="203">
        <v>353</v>
      </c>
      <c r="B355" s="375"/>
      <c r="C355" s="208" t="s">
        <v>271</v>
      </c>
      <c r="D355" s="207">
        <v>254</v>
      </c>
      <c r="E355" s="283">
        <f ca="1">SUMIFS(GrandTotal!G:G,GrandTotal!$AB:$AB,$O355)</f>
        <v>0</v>
      </c>
      <c r="F355" s="283">
        <f ca="1">SUMIFS(GrandTotal!H:H,GrandTotal!$AB:$AB,$O355)</f>
        <v>0</v>
      </c>
      <c r="G355" s="283">
        <f ca="1">SUMIFS(GrandTotal!I:I,GrandTotal!$AB:$AB,$O355)</f>
        <v>0</v>
      </c>
      <c r="H355" s="283">
        <f ca="1">SUMIFS(GrandTotal!J:J,GrandTotal!$AB:$AB,$O355)</f>
        <v>0</v>
      </c>
      <c r="I355" s="283">
        <f ca="1">SUMIFS(GrandTotal!K:K,GrandTotal!$AB:$AB,$O355)</f>
        <v>0</v>
      </c>
      <c r="J355" s="283">
        <f ca="1">SUMIFS(GrandTotal!L:L,GrandTotal!$AB:$AB,$O355)</f>
        <v>0</v>
      </c>
      <c r="K355" s="283">
        <f ca="1">SUMIFS(GrandTotal!M:M,GrandTotal!$AB:$AB,$O355)</f>
        <v>0</v>
      </c>
      <c r="L355" s="283">
        <f ca="1">SUM(E355:K355)</f>
        <v>0</v>
      </c>
      <c r="O355" s="278">
        <f t="shared" si="85"/>
        <v>254</v>
      </c>
    </row>
    <row r="356" spans="1:15">
      <c r="A356" s="203">
        <v>354</v>
      </c>
      <c r="B356" s="355" t="s">
        <v>503</v>
      </c>
      <c r="C356" s="356"/>
      <c r="D356" s="357"/>
      <c r="E356" s="287">
        <f ca="1">SUM(E349:E355)</f>
        <v>-37200729.359373532</v>
      </c>
      <c r="F356" s="288">
        <f t="shared" ref="F356:L356" ca="1" si="98">SUM(F349:F355)</f>
        <v>-15500355.202871906</v>
      </c>
      <c r="G356" s="288">
        <f t="shared" ca="1" si="98"/>
        <v>-1565780.2020306981</v>
      </c>
      <c r="H356" s="288">
        <f t="shared" ca="1" si="98"/>
        <v>-1752088.5659728253</v>
      </c>
      <c r="I356" s="288">
        <f t="shared" ca="1" si="98"/>
        <v>-105545.65719947946</v>
      </c>
      <c r="J356" s="288">
        <f t="shared" ca="1" si="98"/>
        <v>-19607991.5883517</v>
      </c>
      <c r="K356" s="288">
        <f t="shared" ca="1" si="98"/>
        <v>-1895348.4041998868</v>
      </c>
      <c r="L356" s="288">
        <f t="shared" ca="1" si="98"/>
        <v>-77627838.980000019</v>
      </c>
      <c r="O356" s="278">
        <f t="shared" si="85"/>
        <v>0</v>
      </c>
    </row>
    <row r="357" spans="1:15">
      <c r="A357" s="203">
        <v>355</v>
      </c>
      <c r="B357" s="206" t="s">
        <v>272</v>
      </c>
      <c r="C357" s="205" t="s">
        <v>272</v>
      </c>
      <c r="D357" s="204" t="s">
        <v>273</v>
      </c>
      <c r="E357" s="283">
        <f ca="1">SUMIFS(GrandTotal!G:G,GrandTotal!$AB:$AB,$O357)</f>
        <v>18489618.796178531</v>
      </c>
      <c r="F357" s="283">
        <f ca="1">SUMIFS(GrandTotal!H:H,GrandTotal!$AB:$AB,$O357)</f>
        <v>7704033.3305790443</v>
      </c>
      <c r="G357" s="283">
        <f ca="1">SUMIFS(GrandTotal!I:I,GrandTotal!$AB:$AB,$O357)</f>
        <v>778228.80230320722</v>
      </c>
      <c r="H357" s="283">
        <f ca="1">SUMIFS(GrandTotal!J:J,GrandTotal!$AB:$AB,$O357)</f>
        <v>870828.34771942196</v>
      </c>
      <c r="I357" s="283">
        <f ca="1">SUMIFS(GrandTotal!K:K,GrandTotal!$AB:$AB,$O357)</f>
        <v>52458.62112966313</v>
      </c>
      <c r="J357" s="283">
        <f ca="1">SUMIFS(GrandTotal!L:L,GrandTotal!$AB:$AB,$O357)</f>
        <v>9745623.1657443903</v>
      </c>
      <c r="K357" s="283">
        <f ca="1">SUMIFS(GrandTotal!M:M,GrandTotal!$AB:$AB,$O357)</f>
        <v>942031.78494324489</v>
      </c>
      <c r="L357" s="283">
        <f ca="1">SUM(E357:K357)</f>
        <v>38582822.848597504</v>
      </c>
      <c r="O357" s="278" t="str">
        <f t="shared" si="85"/>
        <v>N/A</v>
      </c>
    </row>
    <row r="358" spans="1:15">
      <c r="A358" s="203">
        <v>356</v>
      </c>
      <c r="B358" s="355" t="s">
        <v>502</v>
      </c>
      <c r="C358" s="371"/>
      <c r="D358" s="372"/>
      <c r="E358" s="287">
        <f ca="1">SUM(E357)</f>
        <v>18489618.796178531</v>
      </c>
      <c r="F358" s="288">
        <f t="shared" ref="F358:L358" ca="1" si="99">SUM(F357)</f>
        <v>7704033.3305790443</v>
      </c>
      <c r="G358" s="288">
        <f t="shared" ca="1" si="99"/>
        <v>778228.80230320722</v>
      </c>
      <c r="H358" s="288">
        <f t="shared" ca="1" si="99"/>
        <v>870828.34771942196</v>
      </c>
      <c r="I358" s="288">
        <f t="shared" ca="1" si="99"/>
        <v>52458.62112966313</v>
      </c>
      <c r="J358" s="288">
        <f t="shared" ca="1" si="99"/>
        <v>9745623.1657443903</v>
      </c>
      <c r="K358" s="288">
        <f t="shared" ca="1" si="99"/>
        <v>942031.78494324489</v>
      </c>
      <c r="L358" s="288">
        <f t="shared" ca="1" si="99"/>
        <v>38582822.848597504</v>
      </c>
      <c r="O358" s="278">
        <f t="shared" si="85"/>
        <v>0</v>
      </c>
    </row>
    <row r="359" spans="1:15">
      <c r="A359" s="203">
        <v>357</v>
      </c>
      <c r="B359" s="332" t="s">
        <v>501</v>
      </c>
      <c r="C359" s="332"/>
      <c r="D359" s="333"/>
      <c r="E359" s="287">
        <f ca="1">SUM(E358,E356,E348,E346,E340,E336)</f>
        <v>267090344.35097826</v>
      </c>
      <c r="F359" s="288">
        <f t="shared" ref="F359:K359" ca="1" si="100">SUM(F358,F356,F348,F346,F340,F336)</f>
        <v>130478832.35116859</v>
      </c>
      <c r="G359" s="288">
        <f t="shared" ca="1" si="100"/>
        <v>13844246.371795485</v>
      </c>
      <c r="H359" s="288">
        <f t="shared" ca="1" si="100"/>
        <v>15671928.407768102</v>
      </c>
      <c r="I359" s="288">
        <f t="shared" ca="1" si="100"/>
        <v>954738.89812639181</v>
      </c>
      <c r="J359" s="288">
        <f t="shared" ca="1" si="100"/>
        <v>175073415.44165328</v>
      </c>
      <c r="K359" s="288">
        <f t="shared" ca="1" si="100"/>
        <v>16750739.672720518</v>
      </c>
      <c r="L359" s="288">
        <f ca="1">SUM(L358,L356,L348,L346,L340,L333)</f>
        <v>619864245.49421036</v>
      </c>
      <c r="O359" s="278">
        <f t="shared" si="85"/>
        <v>0</v>
      </c>
    </row>
    <row r="360" spans="1:15">
      <c r="B360" s="202"/>
      <c r="C360" s="201"/>
      <c r="D360" s="200"/>
    </row>
    <row r="361" spans="1:15">
      <c r="B361" s="362" t="s">
        <v>500</v>
      </c>
      <c r="C361" s="363"/>
      <c r="D361" s="364"/>
      <c r="E361" s="289" t="s">
        <v>850</v>
      </c>
      <c r="F361" s="289" t="s">
        <v>850</v>
      </c>
      <c r="G361" s="289" t="s">
        <v>850</v>
      </c>
      <c r="H361" s="289" t="s">
        <v>850</v>
      </c>
      <c r="I361" s="289" t="s">
        <v>850</v>
      </c>
      <c r="J361" s="289" t="s">
        <v>850</v>
      </c>
      <c r="K361" s="289" t="s">
        <v>850</v>
      </c>
      <c r="L361" s="289" t="s">
        <v>850</v>
      </c>
    </row>
    <row r="362" spans="1:15">
      <c r="B362" s="362" t="s">
        <v>499</v>
      </c>
      <c r="C362" s="363"/>
      <c r="D362" s="364"/>
      <c r="E362" s="289" t="s">
        <v>850</v>
      </c>
      <c r="F362" s="289" t="s">
        <v>850</v>
      </c>
      <c r="G362" s="289" t="s">
        <v>850</v>
      </c>
      <c r="H362" s="289" t="s">
        <v>850</v>
      </c>
      <c r="I362" s="289" t="s">
        <v>850</v>
      </c>
      <c r="J362" s="289" t="s">
        <v>850</v>
      </c>
      <c r="K362" s="289" t="s">
        <v>850</v>
      </c>
      <c r="L362" s="289" t="s">
        <v>850</v>
      </c>
    </row>
    <row r="363" spans="1:15">
      <c r="B363" s="365" t="s">
        <v>498</v>
      </c>
      <c r="C363" s="366"/>
      <c r="D363" s="367"/>
      <c r="E363" s="295">
        <f ca="1">E227/E359</f>
        <v>2.0254591385309384E-2</v>
      </c>
      <c r="F363" s="295">
        <f t="shared" ref="F363:K363" ca="1" si="101">F227/F359</f>
        <v>0.12114821722179109</v>
      </c>
      <c r="G363" s="295">
        <f t="shared" ca="1" si="101"/>
        <v>6.2332421437307023E-2</v>
      </c>
      <c r="H363" s="295">
        <f t="shared" ca="1" si="101"/>
        <v>6.5782944139799862E-2</v>
      </c>
      <c r="I363" s="295">
        <f t="shared" ca="1" si="101"/>
        <v>4.1361637049871988E-2</v>
      </c>
      <c r="J363" s="295">
        <f t="shared" ca="1" si="101"/>
        <v>1.481061653554405E-2</v>
      </c>
      <c r="K363" s="295">
        <f t="shared" ca="1" si="101"/>
        <v>1.8588303047687556E-2</v>
      </c>
      <c r="L363" s="295">
        <f ca="1">L227/L359</f>
        <v>4.2033037883396254E-2</v>
      </c>
    </row>
  </sheetData>
  <mergeCells count="86">
    <mergeCell ref="B359:D359"/>
    <mergeCell ref="B362:D362"/>
    <mergeCell ref="B363:D363"/>
    <mergeCell ref="B341:B345"/>
    <mergeCell ref="B346:D346"/>
    <mergeCell ref="B348:D348"/>
    <mergeCell ref="B349:B355"/>
    <mergeCell ref="B356:D356"/>
    <mergeCell ref="B358:D358"/>
    <mergeCell ref="B361:D361"/>
    <mergeCell ref="B306:B310"/>
    <mergeCell ref="B311:D311"/>
    <mergeCell ref="B340:D340"/>
    <mergeCell ref="B317:D317"/>
    <mergeCell ref="B318:B322"/>
    <mergeCell ref="B323:D323"/>
    <mergeCell ref="B325:D325"/>
    <mergeCell ref="B327:D327"/>
    <mergeCell ref="B328:B331"/>
    <mergeCell ref="B332:D332"/>
    <mergeCell ref="B312:B316"/>
    <mergeCell ref="B333:D333"/>
    <mergeCell ref="B335:D335"/>
    <mergeCell ref="B336:D336"/>
    <mergeCell ref="B337:B339"/>
    <mergeCell ref="B297:D297"/>
    <mergeCell ref="B298:B302"/>
    <mergeCell ref="B303:D303"/>
    <mergeCell ref="B305:D305"/>
    <mergeCell ref="B227:D227"/>
    <mergeCell ref="B230:B282"/>
    <mergeCell ref="C233:D233"/>
    <mergeCell ref="C246:D246"/>
    <mergeCell ref="C255:D255"/>
    <mergeCell ref="C270:D270"/>
    <mergeCell ref="C282:D282"/>
    <mergeCell ref="B283:D283"/>
    <mergeCell ref="B284:B288"/>
    <mergeCell ref="B289:D289"/>
    <mergeCell ref="B291:D291"/>
    <mergeCell ref="B292:B296"/>
    <mergeCell ref="B168:D168"/>
    <mergeCell ref="B169:B173"/>
    <mergeCell ref="B174:D174"/>
    <mergeCell ref="B175:B178"/>
    <mergeCell ref="B179:D179"/>
    <mergeCell ref="B226:D226"/>
    <mergeCell ref="B180:B193"/>
    <mergeCell ref="B194:D194"/>
    <mergeCell ref="B195:B200"/>
    <mergeCell ref="B201:D201"/>
    <mergeCell ref="B202:B209"/>
    <mergeCell ref="B225:D225"/>
    <mergeCell ref="B210:D210"/>
    <mergeCell ref="B212:D212"/>
    <mergeCell ref="B213:B218"/>
    <mergeCell ref="B219:D219"/>
    <mergeCell ref="B220:B224"/>
    <mergeCell ref="B144:B166"/>
    <mergeCell ref="C155:D155"/>
    <mergeCell ref="C166:D166"/>
    <mergeCell ref="B167:D167"/>
    <mergeCell ref="B81:B120"/>
    <mergeCell ref="C94:D94"/>
    <mergeCell ref="C103:D103"/>
    <mergeCell ref="C110:D110"/>
    <mergeCell ref="C120:D120"/>
    <mergeCell ref="B121:D121"/>
    <mergeCell ref="B122:B142"/>
    <mergeCell ref="C133:D133"/>
    <mergeCell ref="C142:D142"/>
    <mergeCell ref="B143:D143"/>
    <mergeCell ref="B28:D28"/>
    <mergeCell ref="B29:B79"/>
    <mergeCell ref="C59:D59"/>
    <mergeCell ref="C79:D79"/>
    <mergeCell ref="B80:D80"/>
    <mergeCell ref="C27:D27"/>
    <mergeCell ref="B4:B27"/>
    <mergeCell ref="E3:G3"/>
    <mergeCell ref="I3:L3"/>
    <mergeCell ref="B3:D3"/>
    <mergeCell ref="C9:D9"/>
    <mergeCell ref="C11:D11"/>
    <mergeCell ref="C13:D13"/>
    <mergeCell ref="C17:D17"/>
  </mergeCells>
  <pageMargins left="0.7" right="0.7" top="0.75" bottom="0.75" header="0.3" footer="0.3"/>
  <pageSetup scale="72" orientation="portrait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F90E0-FA26-41C7-A3C7-90BA2B92CA3B}">
  <sheetPr codeName="Sheet16"/>
  <dimension ref="B1:O45"/>
  <sheetViews>
    <sheetView workbookViewId="0"/>
  </sheetViews>
  <sheetFormatPr defaultRowHeight="14.6"/>
  <cols>
    <col min="2" max="2" width="36.921875" customWidth="1"/>
    <col min="3" max="3" width="75.53515625" bestFit="1" customWidth="1"/>
    <col min="4" max="4" width="38.921875" bestFit="1" customWidth="1"/>
    <col min="5" max="5" width="25.3046875" customWidth="1"/>
    <col min="6" max="6" width="16.3828125" bestFit="1" customWidth="1"/>
    <col min="7" max="7" width="34.23046875" bestFit="1" customWidth="1"/>
    <col min="8" max="14" width="20.3828125" customWidth="1"/>
    <col min="15" max="15" width="13.84375" style="284" customWidth="1"/>
  </cols>
  <sheetData>
    <row r="1" spans="2:15" ht="16.3" thickBot="1">
      <c r="B1" s="297" t="s">
        <v>765</v>
      </c>
      <c r="C1" s="297" t="s">
        <v>443</v>
      </c>
      <c r="D1" s="297" t="s">
        <v>764</v>
      </c>
      <c r="E1" s="297" t="s">
        <v>30</v>
      </c>
      <c r="F1" s="297" t="s">
        <v>34</v>
      </c>
      <c r="G1" s="297" t="s">
        <v>763</v>
      </c>
      <c r="H1" s="255" t="s">
        <v>784</v>
      </c>
      <c r="I1" s="255" t="s">
        <v>785</v>
      </c>
      <c r="J1" s="255" t="s">
        <v>786</v>
      </c>
      <c r="K1" s="255" t="s">
        <v>790</v>
      </c>
      <c r="L1" s="298" t="s">
        <v>787</v>
      </c>
      <c r="M1" s="298" t="s">
        <v>788</v>
      </c>
      <c r="N1" s="298" t="s">
        <v>789</v>
      </c>
      <c r="O1" s="299" t="s">
        <v>473</v>
      </c>
    </row>
    <row r="2" spans="2:15" ht="31.75">
      <c r="B2" s="300" t="s">
        <v>803</v>
      </c>
      <c r="C2" s="301" t="s">
        <v>802</v>
      </c>
      <c r="D2" s="302" t="str">
        <f>'Input-Ext Allocators'!B19</f>
        <v>Peak&amp;Average</v>
      </c>
      <c r="E2" s="300" t="s">
        <v>792</v>
      </c>
      <c r="F2" s="301" t="s">
        <v>129</v>
      </c>
      <c r="G2" s="301" t="s">
        <v>838</v>
      </c>
      <c r="H2" s="303">
        <f>'Input-Ext Allocators'!D19</f>
        <v>0.18520014770208207</v>
      </c>
      <c r="I2" s="303">
        <f>'Input-Ext Allocators'!E19</f>
        <v>0.12705534859668666</v>
      </c>
      <c r="J2" s="303">
        <f>'Input-Ext Allocators'!F19</f>
        <v>1.3806364339820642E-2</v>
      </c>
      <c r="K2" s="303">
        <f>'Input-Ext Allocators'!G19</f>
        <v>1.7356635485608052E-2</v>
      </c>
      <c r="L2" s="303">
        <f>'Input-Ext Allocators'!H19</f>
        <v>1.7150109865237914E-3</v>
      </c>
      <c r="M2" s="303">
        <f>'Input-Ext Allocators'!I19</f>
        <v>0.53033099324880661</v>
      </c>
      <c r="N2" s="303">
        <f>'Input-Ext Allocators'!J19</f>
        <v>0.12453549964047225</v>
      </c>
      <c r="O2" s="304">
        <f>SUM('C-COS Allocation Factors'!$H2:$N2)</f>
        <v>1</v>
      </c>
    </row>
    <row r="3" spans="2:15" ht="15.9">
      <c r="B3" s="199" t="s">
        <v>801</v>
      </c>
      <c r="C3" s="199" t="s">
        <v>840</v>
      </c>
      <c r="D3" s="269" t="str">
        <f>'Input-Ext Allocators'!B20</f>
        <v>Peak&amp;Avg_ST&gt;6"</v>
      </c>
      <c r="E3" s="199" t="s">
        <v>78</v>
      </c>
      <c r="F3" s="199" t="s">
        <v>129</v>
      </c>
      <c r="G3" s="199" t="s">
        <v>838</v>
      </c>
      <c r="H3" s="270">
        <f>'Input-Ext Allocators'!D20</f>
        <v>0.20975472561319716</v>
      </c>
      <c r="I3" s="270">
        <f>'Input-Ext Allocators'!E20</f>
        <v>0.14394886391849096</v>
      </c>
      <c r="J3" s="270">
        <f>'Input-Ext Allocators'!F20</f>
        <v>1.5679545390250498E-2</v>
      </c>
      <c r="K3" s="270">
        <f>'Input-Ext Allocators'!G20</f>
        <v>1.9735227746146118E-2</v>
      </c>
      <c r="L3" s="270">
        <f>'Input-Ext Allocators'!H20</f>
        <v>1.9577307274014403E-3</v>
      </c>
      <c r="M3" s="270">
        <f>'Input-Ext Allocators'!I20</f>
        <v>0.60892390660451379</v>
      </c>
      <c r="N3" s="270">
        <f>'Input-Ext Allocators'!J20</f>
        <v>0</v>
      </c>
      <c r="O3" s="305">
        <f>SUM('C-COS Allocation Factors'!$H3:$N3)</f>
        <v>1</v>
      </c>
    </row>
    <row r="4" spans="2:15" ht="15.9">
      <c r="B4" s="306" t="s">
        <v>801</v>
      </c>
      <c r="C4" s="306" t="s">
        <v>847</v>
      </c>
      <c r="D4" s="307" t="str">
        <f>'Input-Ext Allocators'!B21</f>
        <v>Peak&amp;Avg_ST&gt;4-6"</v>
      </c>
      <c r="E4" s="306" t="s">
        <v>78</v>
      </c>
      <c r="F4" s="306" t="s">
        <v>129</v>
      </c>
      <c r="G4" s="306" t="s">
        <v>838</v>
      </c>
      <c r="H4" s="308">
        <f>'Input-Ext Allocators'!D21</f>
        <v>0.32385400697694167</v>
      </c>
      <c r="I4" s="308">
        <f>'Input-Ext Allocators'!E21</f>
        <v>0.22274298864311662</v>
      </c>
      <c r="J4" s="308">
        <f>'Input-Ext Allocators'!F21</f>
        <v>2.4645111983339553E-2</v>
      </c>
      <c r="K4" s="308">
        <f>'Input-Ext Allocators'!G21</f>
        <v>3.1261819208575917E-2</v>
      </c>
      <c r="L4" s="308">
        <f>'Input-Ext Allocators'!H21</f>
        <v>3.1795065495888279E-3</v>
      </c>
      <c r="M4" s="308">
        <f>'Input-Ext Allocators'!I21</f>
        <v>0.39431656663843734</v>
      </c>
      <c r="N4" s="308">
        <f>'Input-Ext Allocators'!J21</f>
        <v>0</v>
      </c>
      <c r="O4" s="309">
        <f>SUM('C-COS Allocation Factors'!$H4:$N4)</f>
        <v>1</v>
      </c>
    </row>
    <row r="5" spans="2:15" ht="15.9">
      <c r="B5" s="199" t="s">
        <v>801</v>
      </c>
      <c r="C5" s="199" t="s">
        <v>846</v>
      </c>
      <c r="D5" s="269" t="str">
        <f>'Input-Ext Allocators'!B22</f>
        <v>Peak&amp;Avg_ST2-4"</v>
      </c>
      <c r="E5" s="199" t="s">
        <v>78</v>
      </c>
      <c r="F5" s="199" t="s">
        <v>129</v>
      </c>
      <c r="G5" s="199" t="s">
        <v>838</v>
      </c>
      <c r="H5" s="270">
        <f>'Input-Ext Allocators'!D22</f>
        <v>0.34342208446055128</v>
      </c>
      <c r="I5" s="270">
        <f>'Input-Ext Allocators'!E22</f>
        <v>0.23625574198550098</v>
      </c>
      <c r="J5" s="270">
        <f>'Input-Ext Allocators'!F22</f>
        <v>2.6182289193739113E-2</v>
      </c>
      <c r="K5" s="270">
        <f>'Input-Ext Allocators'!G22</f>
        <v>3.3237870638564357E-2</v>
      </c>
      <c r="L5" s="270">
        <f>'Input-Ext Allocators'!H22</f>
        <v>3.3888901955876028E-3</v>
      </c>
      <c r="M5" s="270">
        <f>'Input-Ext Allocators'!I22</f>
        <v>0.35751312352605663</v>
      </c>
      <c r="N5" s="270">
        <f>'Input-Ext Allocators'!J22</f>
        <v>0</v>
      </c>
      <c r="O5" s="305">
        <f>SUM('C-COS Allocation Factors'!$H5:$N5)</f>
        <v>1</v>
      </c>
    </row>
    <row r="6" spans="2:15" ht="15.9">
      <c r="B6" s="306" t="s">
        <v>801</v>
      </c>
      <c r="C6" s="306" t="s">
        <v>841</v>
      </c>
      <c r="D6" s="307" t="str">
        <f>'Input-Ext Allocators'!B23</f>
        <v>Peak&amp;Avg_ST&lt;=2"</v>
      </c>
      <c r="E6" s="306" t="s">
        <v>78</v>
      </c>
      <c r="F6" s="306" t="s">
        <v>129</v>
      </c>
      <c r="G6" s="306" t="s">
        <v>838</v>
      </c>
      <c r="H6" s="308">
        <f>'Input-Ext Allocators'!D23</f>
        <v>0.38684057261505478</v>
      </c>
      <c r="I6" s="308">
        <f>'Input-Ext Allocators'!E23</f>
        <v>0.26629734031005525</v>
      </c>
      <c r="J6" s="308">
        <f>'Input-Ext Allocators'!F23</f>
        <v>2.9645424649132633E-2</v>
      </c>
      <c r="K6" s="308">
        <f>'Input-Ext Allocators'!G23</f>
        <v>3.7717390615449986E-2</v>
      </c>
      <c r="L6" s="308">
        <f>'Input-Ext Allocators'!H23</f>
        <v>6.5433911068269921E-4</v>
      </c>
      <c r="M6" s="308">
        <f>'Input-Ext Allocators'!I23</f>
        <v>0.27884493269962474</v>
      </c>
      <c r="N6" s="308">
        <f>'Input-Ext Allocators'!J23</f>
        <v>0</v>
      </c>
      <c r="O6" s="309">
        <f>SUM('C-COS Allocation Factors'!$H6:$N6)</f>
        <v>1</v>
      </c>
    </row>
    <row r="7" spans="2:15" ht="15.9">
      <c r="B7" s="199" t="s">
        <v>801</v>
      </c>
      <c r="C7" s="199" t="s">
        <v>842</v>
      </c>
      <c r="D7" s="269" t="str">
        <f>'Input-Ext Allocators'!B24</f>
        <v>Peak&amp;Avg_PL6"</v>
      </c>
      <c r="E7" s="199" t="s">
        <v>78</v>
      </c>
      <c r="F7" s="199" t="s">
        <v>129</v>
      </c>
      <c r="G7" s="199" t="s">
        <v>838</v>
      </c>
      <c r="H7" s="270">
        <f>'Input-Ext Allocators'!D24</f>
        <v>0.40731263759564712</v>
      </c>
      <c r="I7" s="270">
        <f>'Input-Ext Allocators'!E24</f>
        <v>0.28115106960474417</v>
      </c>
      <c r="J7" s="270">
        <f>'Input-Ext Allocators'!F24</f>
        <v>3.1890768014417419E-2</v>
      </c>
      <c r="K7" s="270">
        <f>'Input-Ext Allocators'!G24</f>
        <v>4.0939961170532398E-2</v>
      </c>
      <c r="L7" s="270">
        <f>'Input-Ext Allocators'!H24</f>
        <v>3.7493979478758718E-3</v>
      </c>
      <c r="M7" s="270">
        <f>'Input-Ext Allocators'!I24</f>
        <v>0.23495616566678315</v>
      </c>
      <c r="N7" s="270">
        <f>'Input-Ext Allocators'!J24</f>
        <v>0</v>
      </c>
      <c r="O7" s="305">
        <f>SUM('C-COS Allocation Factors'!$H7:$N7)</f>
        <v>1.0000000000000002</v>
      </c>
    </row>
    <row r="8" spans="2:15" ht="15.9">
      <c r="B8" s="306" t="s">
        <v>801</v>
      </c>
      <c r="C8" s="306" t="s">
        <v>843</v>
      </c>
      <c r="D8" s="307" t="str">
        <f>'Input-Ext Allocators'!B25</f>
        <v>Peak&amp;Avg_PL4"</v>
      </c>
      <c r="E8" s="306" t="s">
        <v>78</v>
      </c>
      <c r="F8" s="306" t="s">
        <v>129</v>
      </c>
      <c r="G8" s="306" t="s">
        <v>838</v>
      </c>
      <c r="H8" s="308">
        <f>'Input-Ext Allocators'!D25</f>
        <v>0.48065245270868995</v>
      </c>
      <c r="I8" s="308">
        <f>'Input-Ext Allocators'!E25</f>
        <v>0.33241867325139252</v>
      </c>
      <c r="J8" s="308">
        <f>'Input-Ext Allocators'!F25</f>
        <v>3.8205594421625605E-2</v>
      </c>
      <c r="K8" s="308">
        <f>'Input-Ext Allocators'!G25</f>
        <v>4.9349791205845109E-2</v>
      </c>
      <c r="L8" s="308">
        <f>'Input-Ext Allocators'!H25</f>
        <v>4.6069409410041317E-3</v>
      </c>
      <c r="M8" s="308">
        <f>'Input-Ext Allocators'!I25</f>
        <v>9.4766547471442697E-2</v>
      </c>
      <c r="N8" s="308">
        <f>'Input-Ext Allocators'!J25</f>
        <v>0</v>
      </c>
      <c r="O8" s="309">
        <f>SUM('C-COS Allocation Factors'!$H8:$N8)</f>
        <v>1</v>
      </c>
    </row>
    <row r="9" spans="2:15" ht="15.9">
      <c r="B9" s="199" t="s">
        <v>801</v>
      </c>
      <c r="C9" s="199" t="s">
        <v>844</v>
      </c>
      <c r="D9" s="269" t="str">
        <f>'Input-Ext Allocators'!B26</f>
        <v>Peak&amp;Avg_PL&lt;=2"</v>
      </c>
      <c r="E9" s="199" t="s">
        <v>78</v>
      </c>
      <c r="F9" s="199" t="s">
        <v>129</v>
      </c>
      <c r="G9" s="199" t="s">
        <v>838</v>
      </c>
      <c r="H9" s="270">
        <f>'Input-Ext Allocators'!D26</f>
        <v>0.51040489694777935</v>
      </c>
      <c r="I9" s="270">
        <f>'Input-Ext Allocators'!E26</f>
        <v>0.35323171594094166</v>
      </c>
      <c r="J9" s="270">
        <f>'Input-Ext Allocators'!F26</f>
        <v>4.0780578968706495E-2</v>
      </c>
      <c r="K9" s="270">
        <f>'Input-Ext Allocators'!G26</f>
        <v>5.2785400516035856E-2</v>
      </c>
      <c r="L9" s="270">
        <f>'Input-Ext Allocators'!H26</f>
        <v>3.4335088162345471E-4</v>
      </c>
      <c r="M9" s="270">
        <f>'Input-Ext Allocators'!I26</f>
        <v>4.2454056744913322E-2</v>
      </c>
      <c r="N9" s="270">
        <f>'Input-Ext Allocators'!J26</f>
        <v>0</v>
      </c>
      <c r="O9" s="305">
        <f>SUM('C-COS Allocation Factors'!$H9:$N9)</f>
        <v>1</v>
      </c>
    </row>
    <row r="10" spans="2:15" ht="15.9">
      <c r="B10" s="306" t="s">
        <v>801</v>
      </c>
      <c r="C10" s="306" t="s">
        <v>845</v>
      </c>
      <c r="D10" s="307" t="str">
        <f>'Input-Ext Allocators'!B27</f>
        <v>Peak&amp;Avg_xSPL</v>
      </c>
      <c r="E10" s="306" t="s">
        <v>78</v>
      </c>
      <c r="F10" s="306" t="s">
        <v>129</v>
      </c>
      <c r="G10" s="306" t="s">
        <v>838</v>
      </c>
      <c r="H10" s="308">
        <f>'Input-Ext Allocators'!D27</f>
        <v>0.20975472561319713</v>
      </c>
      <c r="I10" s="308">
        <f>'Input-Ext Allocators'!E27</f>
        <v>0.14394886391849093</v>
      </c>
      <c r="J10" s="308">
        <f>'Input-Ext Allocators'!F27</f>
        <v>1.5679545390250495E-2</v>
      </c>
      <c r="K10" s="308">
        <f>'Input-Ext Allocators'!G27</f>
        <v>1.9735227746146118E-2</v>
      </c>
      <c r="L10" s="308">
        <f>'Input-Ext Allocators'!H27</f>
        <v>1.9577307274014403E-3</v>
      </c>
      <c r="M10" s="308">
        <f>'Input-Ext Allocators'!I27</f>
        <v>0.60892390660451379</v>
      </c>
      <c r="N10" s="308">
        <f>'Input-Ext Allocators'!J27</f>
        <v>0</v>
      </c>
      <c r="O10" s="309">
        <f>SUM('C-COS Allocation Factors'!$H10:$N10)</f>
        <v>1</v>
      </c>
    </row>
    <row r="11" spans="2:15" ht="15.9">
      <c r="B11" s="199" t="s">
        <v>796</v>
      </c>
      <c r="C11" s="199" t="s">
        <v>797</v>
      </c>
      <c r="D11" s="269" t="str">
        <f>'Input-Ext Allocators'!B29</f>
        <v>CUSTOMERS</v>
      </c>
      <c r="E11" s="199" t="s">
        <v>78</v>
      </c>
      <c r="F11" s="199" t="s">
        <v>131</v>
      </c>
      <c r="G11" s="199" t="s">
        <v>838</v>
      </c>
      <c r="H11" s="270">
        <f>'Input-Ext Allocators'!D29</f>
        <v>0.87785279839294683</v>
      </c>
      <c r="I11" s="270">
        <f>'Input-Ext Allocators'!E29</f>
        <v>0.11870903495254814</v>
      </c>
      <c r="J11" s="270">
        <f>'Input-Ext Allocators'!F29</f>
        <v>2.1247097303120962E-3</v>
      </c>
      <c r="K11" s="270">
        <f>'Input-Ext Allocators'!G29</f>
        <v>4.2494194606241924E-4</v>
      </c>
      <c r="L11" s="270">
        <f>'Input-Ext Allocators'!H29</f>
        <v>3.0046400226635704E-5</v>
      </c>
      <c r="M11" s="270">
        <f>'Input-Ext Allocators'!I29</f>
        <v>8.2842217767724162E-4</v>
      </c>
      <c r="N11" s="270">
        <f>'Input-Ext Allocators'!J29</f>
        <v>3.0046400226635704E-5</v>
      </c>
      <c r="O11" s="305">
        <f>SUM('C-COS Allocation Factors'!$H11:$N11)</f>
        <v>1</v>
      </c>
    </row>
    <row r="12" spans="2:15" ht="15.9">
      <c r="B12" s="306" t="s">
        <v>801</v>
      </c>
      <c r="C12" s="306" t="s">
        <v>804</v>
      </c>
      <c r="D12" s="307" t="str">
        <f>'Input-Ext Allocators'!B31</f>
        <v>METERS</v>
      </c>
      <c r="E12" s="306" t="s">
        <v>78</v>
      </c>
      <c r="F12" s="306" t="s">
        <v>131</v>
      </c>
      <c r="G12" s="306" t="s">
        <v>838</v>
      </c>
      <c r="H12" s="308">
        <f>'Input-Ext Allocators'!D31</f>
        <v>0.67285142449211477</v>
      </c>
      <c r="I12" s="308">
        <f>'Input-Ext Allocators'!E31</f>
        <v>0.23836362727088994</v>
      </c>
      <c r="J12" s="308">
        <f>'Input-Ext Allocators'!F31</f>
        <v>2.4446553922133588E-2</v>
      </c>
      <c r="K12" s="308">
        <f>'Input-Ext Allocators'!G31</f>
        <v>1.6199327447288664E-2</v>
      </c>
      <c r="L12" s="308">
        <f>'Input-Ext Allocators'!H31</f>
        <v>1.6740232701349998E-3</v>
      </c>
      <c r="M12" s="308">
        <f>'Input-Ext Allocators'!I31</f>
        <v>4.3744830716180884E-2</v>
      </c>
      <c r="N12" s="308">
        <f>'Input-Ext Allocators'!J31</f>
        <v>2.7202128812572595E-3</v>
      </c>
      <c r="O12" s="309">
        <f>SUM('C-COS Allocation Factors'!$H12:$N12)</f>
        <v>1</v>
      </c>
    </row>
    <row r="13" spans="2:15" ht="15.9">
      <c r="B13" s="199" t="s">
        <v>801</v>
      </c>
      <c r="C13" s="199" t="s">
        <v>805</v>
      </c>
      <c r="D13" s="269" t="str">
        <f>'Input-Ext Allocators'!B32</f>
        <v>REGULATORS</v>
      </c>
      <c r="E13" s="199" t="s">
        <v>78</v>
      </c>
      <c r="F13" s="199" t="s">
        <v>131</v>
      </c>
      <c r="G13" s="199" t="s">
        <v>838</v>
      </c>
      <c r="H13" s="270">
        <f>'Input-Ext Allocators'!D32</f>
        <v>0.46130233467790466</v>
      </c>
      <c r="I13" s="270">
        <f>'Input-Ext Allocators'!E32</f>
        <v>0.3947301392535964</v>
      </c>
      <c r="J13" s="270">
        <f>'Input-Ext Allocators'!F32</f>
        <v>4.6416325626632164E-2</v>
      </c>
      <c r="K13" s="270">
        <f>'Input-Ext Allocators'!G32</f>
        <v>2.4290562520573072E-2</v>
      </c>
      <c r="L13" s="270">
        <f>'Input-Ext Allocators'!H32</f>
        <v>2.2783136306695892E-3</v>
      </c>
      <c r="M13" s="270">
        <f>'Input-Ext Allocators'!I32</f>
        <v>6.4722521966405086E-2</v>
      </c>
      <c r="N13" s="270">
        <f>'Input-Ext Allocators'!J32</f>
        <v>6.259802324219103E-3</v>
      </c>
      <c r="O13" s="305">
        <f>SUM('C-COS Allocation Factors'!$H13:$N13)</f>
        <v>0.99999999999999989</v>
      </c>
    </row>
    <row r="14" spans="2:15" ht="15.9">
      <c r="B14" s="306" t="s">
        <v>243</v>
      </c>
      <c r="C14" s="306" t="s">
        <v>798</v>
      </c>
      <c r="D14" s="307" t="str">
        <f>'Input-Ext Allocators'!B33</f>
        <v>SERVICES</v>
      </c>
      <c r="E14" s="306" t="s">
        <v>78</v>
      </c>
      <c r="F14" s="306" t="s">
        <v>131</v>
      </c>
      <c r="G14" s="306" t="s">
        <v>838</v>
      </c>
      <c r="H14" s="308">
        <f>'Input-Ext Allocators'!D33</f>
        <v>0.87741188678001414</v>
      </c>
      <c r="I14" s="308">
        <f>'Input-Ext Allocators'!E33</f>
        <v>0.11864941198140032</v>
      </c>
      <c r="J14" s="308">
        <f>'Input-Ext Allocators'!F33</f>
        <v>3.2822510321546751E-3</v>
      </c>
      <c r="K14" s="308">
        <f>'Input-Ext Allocators'!G33</f>
        <v>6.56450206430935E-4</v>
      </c>
      <c r="L14" s="308">
        <f>'Input-Ext Allocators'!H33</f>
        <v>0</v>
      </c>
      <c r="M14" s="308">
        <f>'Input-Ext Allocators'!I33</f>
        <v>0</v>
      </c>
      <c r="N14" s="308">
        <f>'Input-Ext Allocators'!J33</f>
        <v>0</v>
      </c>
      <c r="O14" s="309">
        <f>SUM('C-COS Allocation Factors'!$H14:$N14)</f>
        <v>1</v>
      </c>
    </row>
    <row r="15" spans="2:15" ht="15.9">
      <c r="B15" s="199" t="s">
        <v>801</v>
      </c>
      <c r="C15" s="199" t="s">
        <v>806</v>
      </c>
      <c r="D15" s="269" t="str">
        <f>'Input-Ext Allocators'!B34</f>
        <v>ACCT_385</v>
      </c>
      <c r="E15" s="199" t="s">
        <v>78</v>
      </c>
      <c r="F15" s="199" t="s">
        <v>131</v>
      </c>
      <c r="G15" s="199" t="s">
        <v>838</v>
      </c>
      <c r="H15" s="270">
        <f>'Input-Ext Allocators'!D34</f>
        <v>0</v>
      </c>
      <c r="I15" s="270">
        <f>'Input-Ext Allocators'!E34</f>
        <v>0.38509651525648275</v>
      </c>
      <c r="J15" s="270">
        <f>'Input-Ext Allocators'!F34</f>
        <v>7.483987830734079E-2</v>
      </c>
      <c r="K15" s="270">
        <f>'Input-Ext Allocators'!G34</f>
        <v>2.2667069861360807E-2</v>
      </c>
      <c r="L15" s="270">
        <f>'Input-Ext Allocators'!H34</f>
        <v>1.4822985627563033E-3</v>
      </c>
      <c r="M15" s="270">
        <f>'Input-Ext Allocators'!I34</f>
        <v>0.28909240913277007</v>
      </c>
      <c r="N15" s="270">
        <f>'Input-Ext Allocators'!J34</f>
        <v>0.2268218288792892</v>
      </c>
      <c r="O15" s="305">
        <f>SUM('C-COS Allocation Factors'!$H15:$N15)</f>
        <v>0.99999999999999978</v>
      </c>
    </row>
    <row r="16" spans="2:15" ht="15.9">
      <c r="B16" s="306" t="s">
        <v>799</v>
      </c>
      <c r="C16" s="306" t="s">
        <v>800</v>
      </c>
      <c r="D16" s="307" t="str">
        <f>'Input-Ext Allocators'!B35</f>
        <v>Write-offs</v>
      </c>
      <c r="E16" s="306" t="s">
        <v>78</v>
      </c>
      <c r="F16" s="306" t="s">
        <v>131</v>
      </c>
      <c r="G16" s="306" t="s">
        <v>838</v>
      </c>
      <c r="H16" s="308">
        <f>'Input-Ext Allocators'!D35</f>
        <v>0.76574479127402473</v>
      </c>
      <c r="I16" s="308">
        <f>'Input-Ext Allocators'!E35</f>
        <v>0.20447952283415177</v>
      </c>
      <c r="J16" s="308">
        <f>'Input-Ext Allocators'!F35</f>
        <v>2.9775685891823365E-2</v>
      </c>
      <c r="K16" s="308">
        <f>'Input-Ext Allocators'!G35</f>
        <v>0</v>
      </c>
      <c r="L16" s="308">
        <f>'Input-Ext Allocators'!H35</f>
        <v>0</v>
      </c>
      <c r="M16" s="308">
        <f>'Input-Ext Allocators'!I35</f>
        <v>0</v>
      </c>
      <c r="N16" s="308">
        <f>'Input-Ext Allocators'!J35</f>
        <v>0</v>
      </c>
      <c r="O16" s="309">
        <f>SUM('C-COS Allocation Factors'!$H16:$N16)</f>
        <v>0.99999999999999989</v>
      </c>
    </row>
    <row r="17" spans="2:15" ht="15.9">
      <c r="B17" s="199" t="s">
        <v>799</v>
      </c>
      <c r="C17" s="199" t="s">
        <v>807</v>
      </c>
      <c r="D17" s="269" t="str">
        <f>'Input-Ext Allocators'!B36</f>
        <v>METER_READ</v>
      </c>
      <c r="E17" s="199" t="s">
        <v>78</v>
      </c>
      <c r="F17" s="199" t="s">
        <v>131</v>
      </c>
      <c r="G17" s="199" t="s">
        <v>838</v>
      </c>
      <c r="H17" s="270">
        <f>'Input-Ext Allocators'!D36</f>
        <v>0.70336372783509049</v>
      </c>
      <c r="I17" s="270">
        <f>'Input-Ext Allocators'!E36</f>
        <v>9.5198079285527787E-2</v>
      </c>
      <c r="J17" s="270">
        <f>'Input-Ext Allocators'!F36</f>
        <v>0.12400237598385488</v>
      </c>
      <c r="K17" s="270">
        <f>'Input-Ext Allocators'!G36</f>
        <v>2.5048437921158285E-2</v>
      </c>
      <c r="L17" s="270">
        <f>'Input-Ext Allocators'!H36</f>
        <v>1.7651583769943758E-3</v>
      </c>
      <c r="M17" s="270">
        <f>'Input-Ext Allocators'!I36</f>
        <v>4.8857062220380047E-2</v>
      </c>
      <c r="N17" s="270">
        <f>'Input-Ext Allocators'!J36</f>
        <v>1.7651583769943758E-3</v>
      </c>
      <c r="O17" s="305">
        <f>SUM('C-COS Allocation Factors'!$H17:$N17)</f>
        <v>1.0000000000000002</v>
      </c>
    </row>
    <row r="18" spans="2:15" ht="15.9">
      <c r="B18" s="306" t="s">
        <v>808</v>
      </c>
      <c r="C18" s="306" t="s">
        <v>809</v>
      </c>
      <c r="D18" s="307" t="str">
        <f>'Input-Ext Allocators'!B37</f>
        <v>ACCT_813_DEM</v>
      </c>
      <c r="E18" s="306" t="s">
        <v>76</v>
      </c>
      <c r="F18" s="306" t="s">
        <v>129</v>
      </c>
      <c r="G18" s="306" t="s">
        <v>838</v>
      </c>
      <c r="H18" s="308">
        <f>'Input-Ext Allocators'!D37</f>
        <v>0.37580189026047639</v>
      </c>
      <c r="I18" s="308">
        <f>'Input-Ext Allocators'!E37</f>
        <v>0.2547926258403162</v>
      </c>
      <c r="J18" s="308">
        <f>'Input-Ext Allocators'!F37</f>
        <v>2.5327321322619237E-2</v>
      </c>
      <c r="K18" s="308">
        <f>'Input-Ext Allocators'!G37</f>
        <v>3.0345689588661205E-2</v>
      </c>
      <c r="L18" s="308">
        <f>'Input-Ext Allocators'!H37</f>
        <v>2.5140532380333726E-3</v>
      </c>
      <c r="M18" s="308">
        <f>'Input-Ext Allocators'!I37</f>
        <v>0.24500139707068974</v>
      </c>
      <c r="N18" s="308">
        <f>'Input-Ext Allocators'!J37</f>
        <v>6.621702267920393E-2</v>
      </c>
      <c r="O18" s="309">
        <f>SUM('C-COS Allocation Factors'!$H18:$N18)</f>
        <v>1</v>
      </c>
    </row>
    <row r="19" spans="2:15" ht="15.9">
      <c r="B19" s="199" t="s">
        <v>808</v>
      </c>
      <c r="C19" s="199" t="s">
        <v>811</v>
      </c>
      <c r="D19" s="269" t="str">
        <f>'Input-Ext Allocators'!B38</f>
        <v>ACCT_813_COMM</v>
      </c>
      <c r="E19" s="199" t="s">
        <v>76</v>
      </c>
      <c r="F19" s="199" t="s">
        <v>130</v>
      </c>
      <c r="G19" s="199" t="s">
        <v>838</v>
      </c>
      <c r="H19" s="270">
        <f>'Input-Ext Allocators'!D38</f>
        <v>0.31271296510413521</v>
      </c>
      <c r="I19" s="270">
        <f>'Input-Ext Allocators'!E38</f>
        <v>0.22127501922862947</v>
      </c>
      <c r="J19" s="270">
        <f>'Input-Ext Allocators'!F38</f>
        <v>2.9304235247013422E-2</v>
      </c>
      <c r="K19" s="270">
        <f>'Input-Ext Allocators'!G38</f>
        <v>4.0171098222988116E-2</v>
      </c>
      <c r="L19" s="270">
        <f>'Input-Ext Allocators'!H38</f>
        <v>5.049100840510524E-3</v>
      </c>
      <c r="M19" s="270">
        <f>'Input-Ext Allocators'!I38</f>
        <v>0.32260208705204324</v>
      </c>
      <c r="N19" s="270">
        <f>'Input-Ext Allocators'!J38</f>
        <v>6.8885494304679953E-2</v>
      </c>
      <c r="O19" s="305">
        <f>SUM('C-COS Allocation Factors'!$H19:$N19)</f>
        <v>1</v>
      </c>
    </row>
    <row r="20" spans="2:15" ht="15.9">
      <c r="B20" s="306" t="s">
        <v>635</v>
      </c>
      <c r="C20" s="306" t="s">
        <v>811</v>
      </c>
      <c r="D20" s="307" t="str">
        <f>'Input-Ext Allocators'!B39</f>
        <v>ACCT_871</v>
      </c>
      <c r="E20" s="306" t="s">
        <v>78</v>
      </c>
      <c r="F20" s="306" t="s">
        <v>130</v>
      </c>
      <c r="G20" s="306" t="s">
        <v>838</v>
      </c>
      <c r="H20" s="308">
        <f>'Input-Ext Allocators'!D39</f>
        <v>0.33665508671088168</v>
      </c>
      <c r="I20" s="308">
        <f>'Input-Ext Allocators'!E39</f>
        <v>0.23821641280705946</v>
      </c>
      <c r="J20" s="308">
        <f>'Input-Ext Allocators'!F39</f>
        <v>3.1547844058189708E-2</v>
      </c>
      <c r="K20" s="308">
        <f>'Input-Ext Allocators'!G39</f>
        <v>4.324670245452697E-2</v>
      </c>
      <c r="L20" s="308">
        <f>'Input-Ext Allocators'!H39</f>
        <v>5.4356731922132204E-3</v>
      </c>
      <c r="M20" s="308">
        <f>'Input-Ext Allocators'!I39</f>
        <v>0.28421056119779919</v>
      </c>
      <c r="N20" s="308">
        <f>'Input-Ext Allocators'!J39</f>
        <v>6.0687719579329634E-2</v>
      </c>
      <c r="O20" s="309">
        <f>SUM('C-COS Allocation Factors'!$H20:$N20)</f>
        <v>0.99999999999999989</v>
      </c>
    </row>
    <row r="21" spans="2:15" ht="15.9">
      <c r="B21" s="199" t="s">
        <v>225</v>
      </c>
      <c r="C21" s="199" t="s">
        <v>810</v>
      </c>
      <c r="D21" s="269" t="str">
        <f>'Input-Ext Allocators'!B41</f>
        <v>Thruput</v>
      </c>
      <c r="E21" s="199" t="s">
        <v>77</v>
      </c>
      <c r="F21" s="199" t="s">
        <v>130</v>
      </c>
      <c r="G21" s="199" t="s">
        <v>838</v>
      </c>
      <c r="H21" s="270">
        <f>'Input-Ext Allocators'!D41</f>
        <v>0.10068486232024342</v>
      </c>
      <c r="I21" s="270">
        <f>'Input-Ext Allocators'!E41</f>
        <v>7.1244391285550712E-2</v>
      </c>
      <c r="J21" s="270">
        <f>'Input-Ext Allocators'!F41</f>
        <v>9.4351473091722933E-3</v>
      </c>
      <c r="K21" s="270">
        <f>'Input-Ext Allocators'!G41</f>
        <v>1.2933974427595772E-2</v>
      </c>
      <c r="L21" s="270">
        <f>'Input-Ext Allocators'!H41</f>
        <v>1.6256697984956842E-3</v>
      </c>
      <c r="M21" s="270">
        <f>'Input-Ext Allocators'!I41</f>
        <v>0.66259210646454003</v>
      </c>
      <c r="N21" s="270">
        <f>'Input-Ext Allocators'!J41</f>
        <v>0.14148384839440203</v>
      </c>
      <c r="O21" s="305">
        <f>SUM('C-COS Allocation Factors'!$H21:$N21)</f>
        <v>1</v>
      </c>
    </row>
    <row r="22" spans="2:15" ht="15.9">
      <c r="B22" s="306" t="s">
        <v>793</v>
      </c>
      <c r="C22" s="306" t="s">
        <v>376</v>
      </c>
      <c r="D22" s="307" t="str">
        <f>'Input-Ext Allocators'!B50</f>
        <v>REVENUE</v>
      </c>
      <c r="E22" s="306" t="s">
        <v>793</v>
      </c>
      <c r="F22" s="306" t="s">
        <v>793</v>
      </c>
      <c r="G22" s="306" t="s">
        <v>838</v>
      </c>
      <c r="H22" s="308">
        <f>'Input-Ext Allocators'!D50</f>
        <v>0.46782696177714467</v>
      </c>
      <c r="I22" s="308">
        <f>'Input-Ext Allocators'!E50</f>
        <v>0.2670712183112513</v>
      </c>
      <c r="J22" s="308">
        <f>'Input-Ext Allocators'!F50</f>
        <v>2.2906499097764051E-2</v>
      </c>
      <c r="K22" s="308">
        <f>'Input-Ext Allocators'!G50</f>
        <v>2.3175658093264898E-2</v>
      </c>
      <c r="L22" s="308">
        <f>'Input-Ext Allocators'!H50</f>
        <v>1.2979150317225449E-3</v>
      </c>
      <c r="M22" s="308">
        <f>'Input-Ext Allocators'!I50</f>
        <v>0.19427495254913157</v>
      </c>
      <c r="N22" s="308">
        <f>'Input-Ext Allocators'!J50</f>
        <v>2.3446795139720835E-2</v>
      </c>
      <c r="O22" s="309">
        <f>SUM('C-COS Allocation Factors'!$H22:$N22)</f>
        <v>1</v>
      </c>
    </row>
    <row r="23" spans="2:15" ht="15.9">
      <c r="B23" s="199" t="s">
        <v>793</v>
      </c>
      <c r="C23" s="199" t="s">
        <v>813</v>
      </c>
      <c r="D23" s="269" t="str">
        <f>'Input-Ext Allocators'!B51</f>
        <v>SALES_MARGIN</v>
      </c>
      <c r="E23" s="199" t="s">
        <v>793</v>
      </c>
      <c r="F23" s="199" t="s">
        <v>793</v>
      </c>
      <c r="G23" s="199" t="s">
        <v>838</v>
      </c>
      <c r="H23" s="270">
        <f>'Input-Ext Allocators'!D51</f>
        <v>0.61285238608404735</v>
      </c>
      <c r="I23" s="270">
        <f>'Input-Ext Allocators'!E51</f>
        <v>0.32857271054268344</v>
      </c>
      <c r="J23" s="270">
        <f>'Input-Ext Allocators'!F51</f>
        <v>2.8210869035775396E-2</v>
      </c>
      <c r="K23" s="270">
        <f>'Input-Ext Allocators'!G51</f>
        <v>2.862162286428498E-2</v>
      </c>
      <c r="L23" s="270">
        <f>'Input-Ext Allocators'!H51</f>
        <v>1.7424114732088459E-3</v>
      </c>
      <c r="M23" s="270">
        <f>'Input-Ext Allocators'!I51</f>
        <v>0</v>
      </c>
      <c r="N23" s="270">
        <f>'Input-Ext Allocators'!J51</f>
        <v>0</v>
      </c>
      <c r="O23" s="305">
        <f>SUM('C-COS Allocation Factors'!$H23:$N23)</f>
        <v>1</v>
      </c>
    </row>
    <row r="24" spans="2:15" ht="15.9">
      <c r="B24" s="306" t="s">
        <v>793</v>
      </c>
      <c r="C24" s="306" t="s">
        <v>816</v>
      </c>
      <c r="D24" s="307" t="str">
        <f>'Input-Ext Allocators'!B52</f>
        <v>TRANSPORT_MARGIN</v>
      </c>
      <c r="E24" s="306" t="s">
        <v>793</v>
      </c>
      <c r="F24" s="306" t="s">
        <v>793</v>
      </c>
      <c r="G24" s="306" t="s">
        <v>838</v>
      </c>
      <c r="H24" s="308">
        <f>'Input-Ext Allocators'!D52</f>
        <v>0</v>
      </c>
      <c r="I24" s="308">
        <f>'Input-Ext Allocators'!E52</f>
        <v>0</v>
      </c>
      <c r="J24" s="308">
        <f>'Input-Ext Allocators'!F52</f>
        <v>0</v>
      </c>
      <c r="K24" s="308">
        <f>'Input-Ext Allocators'!G52</f>
        <v>0</v>
      </c>
      <c r="L24" s="308">
        <f>'Input-Ext Allocators'!H52</f>
        <v>0</v>
      </c>
      <c r="M24" s="308">
        <f>'Input-Ext Allocators'!I52</f>
        <v>0.89373428998935178</v>
      </c>
      <c r="N24" s="308">
        <f>'Input-Ext Allocators'!J52</f>
        <v>0.10626571001064831</v>
      </c>
      <c r="O24" s="309">
        <f>SUM('C-COS Allocation Factors'!$H24:$N24)</f>
        <v>1</v>
      </c>
    </row>
    <row r="25" spans="2:15" ht="15.9">
      <c r="B25" s="199" t="s">
        <v>445</v>
      </c>
      <c r="C25" s="199" t="s">
        <v>814</v>
      </c>
      <c r="D25" s="269" t="str">
        <f>'Input-Ext Allocators'!B53</f>
        <v>SALES_Non-Margin</v>
      </c>
      <c r="E25" s="199" t="s">
        <v>793</v>
      </c>
      <c r="F25" s="199" t="s">
        <v>793</v>
      </c>
      <c r="G25" s="199" t="s">
        <v>838</v>
      </c>
      <c r="H25" s="270">
        <f>'Input-Ext Allocators'!D53</f>
        <v>0.51733576233363321</v>
      </c>
      <c r="I25" s="270">
        <f>'Input-Ext Allocators'!E53</f>
        <v>0.41125232946371604</v>
      </c>
      <c r="J25" s="270">
        <f>'Input-Ext Allocators'!F53</f>
        <v>3.5112552718154978E-2</v>
      </c>
      <c r="K25" s="270">
        <f>'Input-Ext Allocators'!G53</f>
        <v>3.5093554247273707E-2</v>
      </c>
      <c r="L25" s="270">
        <f>'Input-Ext Allocators'!H53</f>
        <v>1.2058012372219602E-3</v>
      </c>
      <c r="M25" s="270">
        <f>'Input-Ext Allocators'!I53</f>
        <v>0</v>
      </c>
      <c r="N25" s="270">
        <f>'Input-Ext Allocators'!J53</f>
        <v>0</v>
      </c>
      <c r="O25" s="305">
        <f>SUM('C-COS Allocation Factors'!$H25:$N25)</f>
        <v>0.99999999999999978</v>
      </c>
    </row>
    <row r="26" spans="2:15" ht="15.9">
      <c r="B26" s="306" t="s">
        <v>445</v>
      </c>
      <c r="C26" s="306" t="s">
        <v>815</v>
      </c>
      <c r="D26" s="307" t="str">
        <f>'Input-Ext Allocators'!B54</f>
        <v>TRANSPORT_Non-Margin</v>
      </c>
      <c r="E26" s="306" t="s">
        <v>793</v>
      </c>
      <c r="F26" s="306" t="s">
        <v>793</v>
      </c>
      <c r="G26" s="306" t="s">
        <v>838</v>
      </c>
      <c r="H26" s="308">
        <f>'Input-Ext Allocators'!D54</f>
        <v>0</v>
      </c>
      <c r="I26" s="308">
        <f>'Input-Ext Allocators'!E54</f>
        <v>0</v>
      </c>
      <c r="J26" s="308">
        <f>'Input-Ext Allocators'!F54</f>
        <v>0</v>
      </c>
      <c r="K26" s="308">
        <f>'Input-Ext Allocators'!G54</f>
        <v>0</v>
      </c>
      <c r="L26" s="308">
        <f>'Input-Ext Allocators'!H54</f>
        <v>0</v>
      </c>
      <c r="M26" s="308">
        <f>'Input-Ext Allocators'!I54</f>
        <v>0.87027489447868478</v>
      </c>
      <c r="N26" s="308">
        <f>'Input-Ext Allocators'!J54</f>
        <v>0.12972510552131522</v>
      </c>
      <c r="O26" s="309">
        <f>SUM('C-COS Allocation Factors'!$H26:$N26)</f>
        <v>1</v>
      </c>
    </row>
    <row r="27" spans="2:15" ht="15.9">
      <c r="B27" s="199" t="s">
        <v>817</v>
      </c>
      <c r="C27" s="199" t="s">
        <v>818</v>
      </c>
      <c r="D27" s="269" t="str">
        <f>'Input-Ext Allocators'!B56</f>
        <v>MAINS-DIRECT</v>
      </c>
      <c r="E27" s="199" t="s">
        <v>792</v>
      </c>
      <c r="F27" s="199" t="s">
        <v>129</v>
      </c>
      <c r="G27" s="199" t="s">
        <v>839</v>
      </c>
      <c r="H27" s="270">
        <f>'Input-Ext Allocators'!D56</f>
        <v>0</v>
      </c>
      <c r="I27" s="270">
        <f>'Input-Ext Allocators'!E56</f>
        <v>0</v>
      </c>
      <c r="J27" s="270">
        <f>'Input-Ext Allocators'!F56</f>
        <v>0</v>
      </c>
      <c r="K27" s="270">
        <f>'Input-Ext Allocators'!G56</f>
        <v>0</v>
      </c>
      <c r="L27" s="270">
        <f>'Input-Ext Allocators'!H56</f>
        <v>0</v>
      </c>
      <c r="M27" s="270">
        <f>'Input-Ext Allocators'!I56</f>
        <v>0</v>
      </c>
      <c r="N27" s="270">
        <f>'Input-Ext Allocators'!J56</f>
        <v>1</v>
      </c>
      <c r="O27" s="305">
        <f>SUM('C-COS Allocation Factors'!$H27:$N27)</f>
        <v>1</v>
      </c>
    </row>
    <row r="28" spans="2:15" ht="15.9">
      <c r="B28" s="306" t="s">
        <v>243</v>
      </c>
      <c r="C28" s="306" t="s">
        <v>798</v>
      </c>
      <c r="D28" s="307" t="str">
        <f>'Input-Ext Allocators'!B57</f>
        <v>SERVICE-DIRECT</v>
      </c>
      <c r="E28" s="306" t="s">
        <v>78</v>
      </c>
      <c r="F28" s="306" t="s">
        <v>131</v>
      </c>
      <c r="G28" s="306" t="s">
        <v>839</v>
      </c>
      <c r="H28" s="308">
        <f>'Input-Ext Allocators'!D57</f>
        <v>0</v>
      </c>
      <c r="I28" s="308">
        <f>'Input-Ext Allocators'!E57</f>
        <v>0</v>
      </c>
      <c r="J28" s="308">
        <f>'Input-Ext Allocators'!F57</f>
        <v>0</v>
      </c>
      <c r="K28" s="308">
        <f>'Input-Ext Allocators'!G57</f>
        <v>0</v>
      </c>
      <c r="L28" s="308">
        <f>'Input-Ext Allocators'!H57</f>
        <v>2.3969750081376574E-2</v>
      </c>
      <c r="M28" s="308">
        <f>'Input-Ext Allocators'!I57</f>
        <v>0.90828512134189809</v>
      </c>
      <c r="N28" s="308">
        <f>'Input-Ext Allocators'!J57</f>
        <v>6.7745128576725433E-2</v>
      </c>
      <c r="O28" s="309">
        <f>SUM('C-COS Allocation Factors'!$H28:$N28)</f>
        <v>1</v>
      </c>
    </row>
    <row r="29" spans="2:15" ht="15.9">
      <c r="B29" s="199" t="s">
        <v>817</v>
      </c>
      <c r="C29" s="199" t="s">
        <v>817</v>
      </c>
      <c r="D29" s="269" t="str">
        <f>'Input-Accounts'!B270</f>
        <v>INT_T&amp;D_PLANT</v>
      </c>
      <c r="E29" s="199" t="s">
        <v>794</v>
      </c>
      <c r="F29" s="199" t="s">
        <v>794</v>
      </c>
      <c r="G29" s="199" t="s">
        <v>791</v>
      </c>
      <c r="H29" s="270">
        <f ca="1">GrandTotal!G270/GrandTotal!$D270</f>
        <v>0.47921892259499715</v>
      </c>
      <c r="I29" s="270">
        <f ca="1">GrandTotal!H270/GrandTotal!$D270</f>
        <v>0.19967521196700336</v>
      </c>
      <c r="J29" s="270">
        <f ca="1">GrandTotal!I270/GrandTotal!$D270</f>
        <v>2.0170343817430041E-2</v>
      </c>
      <c r="K29" s="270">
        <f ca="1">GrandTotal!J270/GrandTotal!$D270</f>
        <v>2.2570363789519279E-2</v>
      </c>
      <c r="L29" s="270">
        <f ca="1">GrandTotal!K270/GrandTotal!$D270</f>
        <v>1.3596366791386813E-3</v>
      </c>
      <c r="M29" s="270">
        <f ca="1">GrandTotal!L270/GrandTotal!$D270</f>
        <v>0.25258968748831834</v>
      </c>
      <c r="N29" s="270">
        <f ca="1">GrandTotal!M270/GrandTotal!$D270</f>
        <v>2.4415833663593331E-2</v>
      </c>
      <c r="O29" s="305">
        <f ca="1">SUM('C-COS Allocation Factors'!$H29:$N29)</f>
        <v>1</v>
      </c>
    </row>
    <row r="30" spans="2:15" ht="31.75">
      <c r="B30" s="310" t="s">
        <v>820</v>
      </c>
      <c r="C30" s="306" t="s">
        <v>819</v>
      </c>
      <c r="D30" s="307" t="str">
        <f>'Input-Accounts'!B271</f>
        <v>INT_TOTAL_PLANT</v>
      </c>
      <c r="E30" s="306" t="s">
        <v>794</v>
      </c>
      <c r="F30" s="306" t="s">
        <v>794</v>
      </c>
      <c r="G30" s="306" t="s">
        <v>791</v>
      </c>
      <c r="H30" s="308">
        <f ca="1">GrandTotal!G271/GrandTotal!$D271</f>
        <v>0.48538641144973427</v>
      </c>
      <c r="I30" s="308">
        <f ca="1">GrandTotal!H271/GrandTotal!$D271</f>
        <v>0.19816951368175434</v>
      </c>
      <c r="J30" s="308">
        <f ca="1">GrandTotal!I271/GrandTotal!$D271</f>
        <v>1.9856802146450286E-2</v>
      </c>
      <c r="K30" s="308">
        <f ca="1">GrandTotal!J271/GrandTotal!$D271</f>
        <v>2.2189948410800374E-2</v>
      </c>
      <c r="L30" s="308">
        <f ca="1">GrandTotal!K271/GrandTotal!$D271</f>
        <v>1.337837755220547E-3</v>
      </c>
      <c r="M30" s="308">
        <f ca="1">GrandTotal!L271/GrandTotal!$D271</f>
        <v>0.24890520432456428</v>
      </c>
      <c r="N30" s="308">
        <f ca="1">GrandTotal!M271/GrandTotal!$D271</f>
        <v>2.4154282231475799E-2</v>
      </c>
      <c r="O30" s="309">
        <f ca="1">SUM('C-COS Allocation Factors'!$H30:$N30)</f>
        <v>0.99999999999999989</v>
      </c>
    </row>
    <row r="31" spans="2:15" ht="15.9">
      <c r="B31" s="199" t="s">
        <v>225</v>
      </c>
      <c r="C31" s="199" t="s">
        <v>225</v>
      </c>
      <c r="D31" s="269" t="str">
        <f>'Input-Accounts'!B272</f>
        <v>INT_INTANGIBLE</v>
      </c>
      <c r="E31" s="199" t="s">
        <v>794</v>
      </c>
      <c r="F31" s="199" t="s">
        <v>794</v>
      </c>
      <c r="G31" s="199" t="s">
        <v>791</v>
      </c>
      <c r="H31" s="270">
        <f ca="1">GrandTotal!G272/GrandTotal!$D272</f>
        <v>0.6022010550897281</v>
      </c>
      <c r="I31" s="270">
        <f ca="1">GrandTotal!H272/GrandTotal!$D272</f>
        <v>0.16965100108069645</v>
      </c>
      <c r="J31" s="270">
        <f ca="1">GrandTotal!I272/GrandTotal!$D272</f>
        <v>1.3918200646805018E-2</v>
      </c>
      <c r="K31" s="270">
        <f ca="1">GrandTotal!J272/GrandTotal!$D272</f>
        <v>1.4984732812220368E-2</v>
      </c>
      <c r="L31" s="270">
        <f ca="1">GrandTotal!K272/GrandTotal!$D272</f>
        <v>9.2495763671392932E-4</v>
      </c>
      <c r="M31" s="270">
        <f ca="1">GrandTotal!L272/GrandTotal!$D272</f>
        <v>0.17911965660673018</v>
      </c>
      <c r="N31" s="270">
        <f ca="1">GrandTotal!M272/GrandTotal!$D272</f>
        <v>1.9200396127106042E-2</v>
      </c>
      <c r="O31" s="305">
        <f ca="1">SUM('C-COS Allocation Factors'!$H31:$N31)</f>
        <v>1.0000000000000002</v>
      </c>
    </row>
    <row r="32" spans="2:15" ht="15.9">
      <c r="B32" s="306" t="s">
        <v>243</v>
      </c>
      <c r="C32" s="306" t="s">
        <v>243</v>
      </c>
      <c r="D32" s="307" t="str">
        <f>'Input-Accounts'!B273</f>
        <v>INT_DISTPT</v>
      </c>
      <c r="E32" s="306" t="s">
        <v>794</v>
      </c>
      <c r="F32" s="306" t="s">
        <v>794</v>
      </c>
      <c r="G32" s="306" t="s">
        <v>791</v>
      </c>
      <c r="H32" s="308">
        <f ca="1">GrandTotal!G273/GrandTotal!$D273</f>
        <v>0.4848272862379136</v>
      </c>
      <c r="I32" s="308">
        <f ca="1">GrandTotal!H273/GrandTotal!$D273</f>
        <v>0.20108768150183007</v>
      </c>
      <c r="J32" s="308">
        <f ca="1">GrandTotal!I273/GrandTotal!$D273</f>
        <v>2.0295020041875993E-2</v>
      </c>
      <c r="K32" s="308">
        <f ca="1">GrandTotal!J273/GrandTotal!$D273</f>
        <v>2.2674532094554625E-2</v>
      </c>
      <c r="L32" s="308">
        <f ca="1">GrandTotal!K273/GrandTotal!$D273</f>
        <v>1.3535078882899207E-3</v>
      </c>
      <c r="M32" s="308">
        <f ca="1">GrandTotal!L273/GrandTotal!$D273</f>
        <v>0.24752822874918953</v>
      </c>
      <c r="N32" s="308">
        <f ca="1">GrandTotal!M273/GrandTotal!$D273</f>
        <v>2.2233743486346373E-2</v>
      </c>
      <c r="O32" s="309">
        <f ca="1">SUM('C-COS Allocation Factors'!$H32:$N32)</f>
        <v>1.0000000000000002</v>
      </c>
    </row>
    <row r="33" spans="2:15" ht="15.9">
      <c r="B33" s="199" t="s">
        <v>831</v>
      </c>
      <c r="C33" s="199" t="s">
        <v>821</v>
      </c>
      <c r="D33" s="269" t="str">
        <f>'Input-Accounts'!B274</f>
        <v>INT_TRANS-MAIN</v>
      </c>
      <c r="E33" s="199" t="s">
        <v>794</v>
      </c>
      <c r="F33" s="199" t="s">
        <v>794</v>
      </c>
      <c r="G33" s="199" t="s">
        <v>791</v>
      </c>
      <c r="H33" s="270">
        <f ca="1">GrandTotal!G274/GrandTotal!$D274</f>
        <v>0.18159075894120305</v>
      </c>
      <c r="I33" s="270">
        <f ca="1">GrandTotal!H274/GrandTotal!$D274</f>
        <v>0.12457915107241607</v>
      </c>
      <c r="J33" s="270">
        <f ca="1">GrandTotal!I274/GrandTotal!$D274</f>
        <v>1.3537290384453657E-2</v>
      </c>
      <c r="K33" s="270">
        <f ca="1">GrandTotal!J274/GrandTotal!$D274</f>
        <v>1.7018369853394825E-2</v>
      </c>
      <c r="L33" s="270">
        <f ca="1">GrandTotal!K274/GrandTotal!$D274</f>
        <v>1.6815869236580284E-3</v>
      </c>
      <c r="M33" s="270">
        <f ca="1">GrandTotal!L274/GrandTotal!$D274</f>
        <v>0.51999530642388447</v>
      </c>
      <c r="N33" s="270">
        <f ca="1">GrandTotal!M274/GrandTotal!$D274</f>
        <v>0.14159753640098988</v>
      </c>
      <c r="O33" s="305">
        <f ca="1">SUM('C-COS Allocation Factors'!$H33:$N33)</f>
        <v>1</v>
      </c>
    </row>
    <row r="34" spans="2:15" ht="15.9">
      <c r="B34" s="306" t="s">
        <v>243</v>
      </c>
      <c r="C34" s="306" t="s">
        <v>822</v>
      </c>
      <c r="D34" s="307" t="str">
        <f>'Input-Accounts'!B275</f>
        <v>INT_MAIN-SERVICE</v>
      </c>
      <c r="E34" s="306" t="s">
        <v>794</v>
      </c>
      <c r="F34" s="306" t="s">
        <v>794</v>
      </c>
      <c r="G34" s="306" t="s">
        <v>791</v>
      </c>
      <c r="H34" s="308">
        <f ca="1">GrandTotal!G275/GrandTotal!$D275</f>
        <v>0.48875043807008739</v>
      </c>
      <c r="I34" s="308">
        <f ca="1">GrandTotal!H275/GrandTotal!$D275</f>
        <v>0.19650499650753403</v>
      </c>
      <c r="J34" s="308">
        <f ca="1">GrandTotal!I275/GrandTotal!$D275</f>
        <v>1.9202742117734248E-2</v>
      </c>
      <c r="K34" s="308">
        <f ca="1">GrandTotal!J275/GrandTotal!$D275</f>
        <v>2.3534763856080193E-2</v>
      </c>
      <c r="L34" s="308">
        <f ca="1">GrandTotal!K275/GrandTotal!$D275</f>
        <v>1.2879837939091417E-3</v>
      </c>
      <c r="M34" s="308">
        <f ca="1">GrandTotal!L275/GrandTotal!$D275</f>
        <v>0.25425598539632266</v>
      </c>
      <c r="N34" s="308">
        <f ca="1">GrandTotal!M275/GrandTotal!$D275</f>
        <v>1.6463090258332317E-2</v>
      </c>
      <c r="O34" s="309">
        <f ca="1">SUM('C-COS Allocation Factors'!$H34:$N34)</f>
        <v>1</v>
      </c>
    </row>
    <row r="35" spans="2:15" ht="15.9">
      <c r="B35" s="199" t="s">
        <v>823</v>
      </c>
      <c r="C35" s="199" t="s">
        <v>824</v>
      </c>
      <c r="D35" s="269" t="str">
        <f>'Input-Accounts'!B276</f>
        <v>INT_DIST-MAINS</v>
      </c>
      <c r="E35" s="199" t="s">
        <v>794</v>
      </c>
      <c r="F35" s="199" t="s">
        <v>794</v>
      </c>
      <c r="G35" s="199" t="s">
        <v>791</v>
      </c>
      <c r="H35" s="270">
        <f ca="1">GrandTotal!G276/GrandTotal!$D276</f>
        <v>0.33106378147580512</v>
      </c>
      <c r="I35" s="270">
        <f ca="1">GrandTotal!H276/GrandTotal!$D276</f>
        <v>0.2282524383036888</v>
      </c>
      <c r="J35" s="270">
        <f ca="1">GrandTotal!I276/GrandTotal!$D276</f>
        <v>2.5683287934382296E-2</v>
      </c>
      <c r="K35" s="270">
        <f ca="1">GrandTotal!J276/GrandTotal!$D276</f>
        <v>3.2845331589635957E-2</v>
      </c>
      <c r="L35" s="270">
        <f ca="1">GrandTotal!K276/GrandTotal!$D276</f>
        <v>1.7990883755195591E-3</v>
      </c>
      <c r="M35" s="270">
        <f ca="1">GrandTotal!L276/GrandTotal!$D276</f>
        <v>0.35723024998964253</v>
      </c>
      <c r="N35" s="270">
        <f ca="1">GrandTotal!M276/GrandTotal!$D276</f>
        <v>2.3125822331325766E-2</v>
      </c>
      <c r="O35" s="305">
        <f ca="1">SUM('C-COS Allocation Factors'!$H35:$N35)</f>
        <v>1</v>
      </c>
    </row>
    <row r="36" spans="2:15" ht="15.9">
      <c r="B36" s="306" t="s">
        <v>825</v>
      </c>
      <c r="C36" s="306" t="s">
        <v>826</v>
      </c>
      <c r="D36" s="307" t="str">
        <f>'Input-Accounts'!B277</f>
        <v>INT_SERVICES</v>
      </c>
      <c r="E36" s="306" t="s">
        <v>794</v>
      </c>
      <c r="F36" s="306" t="s">
        <v>794</v>
      </c>
      <c r="G36" s="306" t="s">
        <v>791</v>
      </c>
      <c r="H36" s="308">
        <f ca="1">GrandTotal!G277/GrandTotal!$D277</f>
        <v>0.87623949407952739</v>
      </c>
      <c r="I36" s="308">
        <f ca="1">GrandTotal!H277/GrandTotal!$D277</f>
        <v>0.11849087332171275</v>
      </c>
      <c r="J36" s="308">
        <f ca="1">GrandTotal!I277/GrandTotal!$D277</f>
        <v>3.2778653072639565E-3</v>
      </c>
      <c r="K36" s="308">
        <f ca="1">GrandTotal!J277/GrandTotal!$D277</f>
        <v>6.5557306145279132E-4</v>
      </c>
      <c r="L36" s="308">
        <f ca="1">GrandTotal!K277/GrandTotal!$D277</f>
        <v>3.2028241754313466E-5</v>
      </c>
      <c r="M36" s="308">
        <f ca="1">GrandTotal!L277/GrandTotal!$D277</f>
        <v>1.2136453383711535E-3</v>
      </c>
      <c r="N36" s="308">
        <f ca="1">GrandTotal!M277/GrandTotal!$D277</f>
        <v>9.0520649917756826E-5</v>
      </c>
      <c r="O36" s="309">
        <f ca="1">SUM('C-COS Allocation Factors'!$H36:$N36)</f>
        <v>1</v>
      </c>
    </row>
    <row r="37" spans="2:15" ht="31.75">
      <c r="B37" s="271" t="s">
        <v>832</v>
      </c>
      <c r="C37" s="199" t="s">
        <v>827</v>
      </c>
      <c r="D37" s="269" t="str">
        <f>'Input-Accounts'!B278</f>
        <v>INT_OM</v>
      </c>
      <c r="E37" s="199" t="s">
        <v>794</v>
      </c>
      <c r="F37" s="199" t="s">
        <v>794</v>
      </c>
      <c r="G37" s="199" t="s">
        <v>791</v>
      </c>
      <c r="H37" s="270">
        <f ca="1">GrandTotal!G278/GrandTotal!$D278</f>
        <v>0.52287140061688198</v>
      </c>
      <c r="I37" s="270">
        <f ca="1">GrandTotal!H278/GrandTotal!$D278</f>
        <v>0.19425561557260165</v>
      </c>
      <c r="J37" s="270">
        <f ca="1">GrandTotal!I278/GrandTotal!$D278</f>
        <v>2.2049153086733737E-2</v>
      </c>
      <c r="K37" s="270">
        <f ca="1">GrandTotal!J278/GrandTotal!$D278</f>
        <v>1.8971875242217918E-2</v>
      </c>
      <c r="L37" s="270">
        <f ca="1">GrandTotal!K278/GrandTotal!$D278</f>
        <v>1.2394391941947434E-3</v>
      </c>
      <c r="M37" s="270">
        <f ca="1">GrandTotal!L278/GrandTotal!$D278</f>
        <v>0.21136578167585554</v>
      </c>
      <c r="N37" s="270">
        <f ca="1">GrandTotal!M278/GrandTotal!$D278</f>
        <v>2.9246734611514599E-2</v>
      </c>
      <c r="O37" s="305">
        <f ca="1">SUM('C-COS Allocation Factors'!$H37:$N37)</f>
        <v>1</v>
      </c>
    </row>
    <row r="38" spans="2:15" ht="15.9">
      <c r="B38" s="306" t="s">
        <v>635</v>
      </c>
      <c r="C38" s="306" t="s">
        <v>828</v>
      </c>
      <c r="D38" s="307" t="str">
        <f>'Input-Accounts'!B279</f>
        <v>INT_871-881</v>
      </c>
      <c r="E38" s="306" t="s">
        <v>794</v>
      </c>
      <c r="F38" s="306" t="s">
        <v>794</v>
      </c>
      <c r="G38" s="306" t="s">
        <v>791</v>
      </c>
      <c r="H38" s="308">
        <f ca="1">GrandTotal!G279/GrandTotal!$D279</f>
        <v>0.44022825766060852</v>
      </c>
      <c r="I38" s="308">
        <f ca="1">GrandTotal!H279/GrandTotal!$D279</f>
        <v>0.20690806667708406</v>
      </c>
      <c r="J38" s="308">
        <f ca="1">GrandTotal!I279/GrandTotal!$D279</f>
        <v>2.2944876511623254E-2</v>
      </c>
      <c r="K38" s="308">
        <f ca="1">GrandTotal!J279/GrandTotal!$D279</f>
        <v>2.2953086102326832E-2</v>
      </c>
      <c r="L38" s="308">
        <f ca="1">GrandTotal!K279/GrandTotal!$D279</f>
        <v>1.4539130820284724E-3</v>
      </c>
      <c r="M38" s="308">
        <f ca="1">GrandTotal!L279/GrandTotal!$D279</f>
        <v>0.2668164133724239</v>
      </c>
      <c r="N38" s="308">
        <f ca="1">GrandTotal!M279/GrandTotal!$D279</f>
        <v>3.8695386593905055E-2</v>
      </c>
      <c r="O38" s="309">
        <f ca="1">SUM('C-COS Allocation Factors'!$H38:$N38)</f>
        <v>1.0000000000000002</v>
      </c>
    </row>
    <row r="39" spans="2:15" ht="15.9">
      <c r="B39" s="199" t="s">
        <v>635</v>
      </c>
      <c r="C39" s="199" t="s">
        <v>829</v>
      </c>
      <c r="D39" s="269" t="str">
        <f>'Input-Accounts'!B280</f>
        <v>INT_886-894</v>
      </c>
      <c r="E39" s="199" t="s">
        <v>794</v>
      </c>
      <c r="F39" s="199" t="s">
        <v>794</v>
      </c>
      <c r="G39" s="199" t="s">
        <v>791</v>
      </c>
      <c r="H39" s="270">
        <f ca="1">GrandTotal!G280/GrandTotal!$D280</f>
        <v>0.43430035553719265</v>
      </c>
      <c r="I39" s="270">
        <f ca="1">GrandTotal!H280/GrandTotal!$D280</f>
        <v>0.21299541394081972</v>
      </c>
      <c r="J39" s="270">
        <f ca="1">GrandTotal!I280/GrandTotal!$D280</f>
        <v>2.3363789801526137E-2</v>
      </c>
      <c r="K39" s="270">
        <f ca="1">GrandTotal!J280/GrandTotal!$D280</f>
        <v>2.3801233383069133E-2</v>
      </c>
      <c r="L39" s="270">
        <f ca="1">GrandTotal!K280/GrandTotal!$D280</f>
        <v>1.5139791622446994E-3</v>
      </c>
      <c r="M39" s="270">
        <f ca="1">GrandTotal!L280/GrandTotal!$D280</f>
        <v>0.26996450932433802</v>
      </c>
      <c r="N39" s="270">
        <f ca="1">GrandTotal!M280/GrandTotal!$D280</f>
        <v>3.4060718850809725E-2</v>
      </c>
      <c r="O39" s="305">
        <f ca="1">SUM('C-COS Allocation Factors'!$H39:$N39)</f>
        <v>1</v>
      </c>
    </row>
    <row r="40" spans="2:15" ht="15.9">
      <c r="B40" s="306" t="s">
        <v>243</v>
      </c>
      <c r="C40" s="310" t="s">
        <v>830</v>
      </c>
      <c r="D40" s="307" t="str">
        <f>'Input-Accounts'!B281</f>
        <v>INT_MTR_REG</v>
      </c>
      <c r="E40" s="306" t="s">
        <v>794</v>
      </c>
      <c r="F40" s="306" t="s">
        <v>794</v>
      </c>
      <c r="G40" s="306" t="s">
        <v>791</v>
      </c>
      <c r="H40" s="308">
        <f ca="1">GrandTotal!G281/GrandTotal!$D281</f>
        <v>0.65016880811534072</v>
      </c>
      <c r="I40" s="308">
        <f ca="1">GrandTotal!H281/GrandTotal!$D281</f>
        <v>0.25512948340665925</v>
      </c>
      <c r="J40" s="308">
        <f ca="1">GrandTotal!I281/GrandTotal!$D281</f>
        <v>2.6802186385010647E-2</v>
      </c>
      <c r="K40" s="308">
        <f ca="1">GrandTotal!J281/GrandTotal!$D281</f>
        <v>1.7066882024539706E-2</v>
      </c>
      <c r="L40" s="308">
        <f ca="1">GrandTotal!K281/GrandTotal!$D281</f>
        <v>1.7388162051470413E-3</v>
      </c>
      <c r="M40" s="308">
        <f ca="1">GrandTotal!L281/GrandTotal!$D281</f>
        <v>4.5994090798165341E-2</v>
      </c>
      <c r="N40" s="308">
        <f ca="1">GrandTotal!M281/GrandTotal!$D281</f>
        <v>3.0997330651374839E-3</v>
      </c>
      <c r="O40" s="309">
        <f ca="1">SUM('C-COS Allocation Factors'!$H40:$N40)</f>
        <v>1.0000000000000002</v>
      </c>
    </row>
    <row r="41" spans="2:15" ht="31.75">
      <c r="B41" s="271" t="s">
        <v>832</v>
      </c>
      <c r="C41" s="199" t="s">
        <v>833</v>
      </c>
      <c r="D41" s="269" t="str">
        <f>'Input-Accounts'!B282</f>
        <v>INT_LABOR</v>
      </c>
      <c r="E41" s="199" t="s">
        <v>794</v>
      </c>
      <c r="F41" s="199" t="s">
        <v>794</v>
      </c>
      <c r="G41" s="199" t="s">
        <v>791</v>
      </c>
      <c r="H41" s="270">
        <f ca="1">GrandTotal!G282/GrandTotal!$D282</f>
        <v>0.53966989555848821</v>
      </c>
      <c r="I41" s="270">
        <f ca="1">GrandTotal!H282/GrandTotal!$D282</f>
        <v>0.19278098598557389</v>
      </c>
      <c r="J41" s="270">
        <f ca="1">GrandTotal!I282/GrandTotal!$D282</f>
        <v>2.2003914542215092E-2</v>
      </c>
      <c r="K41" s="270">
        <f ca="1">GrandTotal!J282/GrandTotal!$D282</f>
        <v>1.8675888896753621E-2</v>
      </c>
      <c r="L41" s="270">
        <f ca="1">GrandTotal!K282/GrandTotal!$D282</f>
        <v>1.2615409853243115E-3</v>
      </c>
      <c r="M41" s="270">
        <f ca="1">GrandTotal!L282/GrandTotal!$D282</f>
        <v>0.19669277554983211</v>
      </c>
      <c r="N41" s="270">
        <f ca="1">GrandTotal!M282/GrandTotal!$D282</f>
        <v>2.8914998481813E-2</v>
      </c>
      <c r="O41" s="305">
        <f ca="1">SUM('C-COS Allocation Factors'!$H41:$N41)</f>
        <v>1.0000000000000002</v>
      </c>
    </row>
    <row r="42" spans="2:15" ht="63.45">
      <c r="B42" s="310" t="s">
        <v>835</v>
      </c>
      <c r="C42" s="306" t="s">
        <v>834</v>
      </c>
      <c r="D42" s="307" t="str">
        <f>'Input-Accounts'!B283</f>
        <v>INT_PLANT_LABOR</v>
      </c>
      <c r="E42" s="306" t="s">
        <v>794</v>
      </c>
      <c r="F42" s="306" t="s">
        <v>794</v>
      </c>
      <c r="G42" s="306" t="s">
        <v>791</v>
      </c>
      <c r="H42" s="308">
        <f ca="1">GrandTotal!G283/GrandTotal!$D283</f>
        <v>0.51252815350411129</v>
      </c>
      <c r="I42" s="308">
        <f ca="1">GrandTotal!H283/GrandTotal!$D283</f>
        <v>0.1954752498336641</v>
      </c>
      <c r="J42" s="308">
        <f ca="1">GrandTotal!I283/GrandTotal!$D283</f>
        <v>2.093035834433269E-2</v>
      </c>
      <c r="K42" s="308">
        <f ca="1">GrandTotal!J283/GrandTotal!$D283</f>
        <v>2.0432918653776999E-2</v>
      </c>
      <c r="L42" s="308">
        <f ca="1">GrandTotal!K283/GrandTotal!$D283</f>
        <v>1.2996893702724292E-3</v>
      </c>
      <c r="M42" s="308">
        <f ca="1">GrandTotal!L283/GrandTotal!$D283</f>
        <v>0.22279898993719821</v>
      </c>
      <c r="N42" s="308">
        <f ca="1">GrandTotal!M283/GrandTotal!$D283</f>
        <v>2.65346403566444E-2</v>
      </c>
      <c r="O42" s="309">
        <f ca="1">SUM('C-COS Allocation Factors'!$H42:$N42)</f>
        <v>1</v>
      </c>
    </row>
    <row r="43" spans="2:15" ht="15.9">
      <c r="B43" s="199" t="s">
        <v>444</v>
      </c>
      <c r="C43" s="199" t="s">
        <v>444</v>
      </c>
      <c r="D43" s="269" t="str">
        <f>'Input-Accounts'!B284</f>
        <v>INT_RATEBASE</v>
      </c>
      <c r="E43" s="199" t="s">
        <v>794</v>
      </c>
      <c r="F43" s="199" t="s">
        <v>794</v>
      </c>
      <c r="G43" s="199" t="s">
        <v>791</v>
      </c>
      <c r="H43" s="270">
        <f ca="1">GrandTotal!G284/GrandTotal!$D284</f>
        <v>0.43088522413166486</v>
      </c>
      <c r="I43" s="270">
        <f ca="1">GrandTotal!H284/GrandTotal!$D284</f>
        <v>0.21049581952761173</v>
      </c>
      <c r="J43" s="270">
        <f ca="1">GrandTotal!I284/GrandTotal!$D284</f>
        <v>2.2334319929612372E-2</v>
      </c>
      <c r="K43" s="270">
        <f ca="1">GrandTotal!J284/GrandTotal!$D284</f>
        <v>2.5282839785787378E-2</v>
      </c>
      <c r="L43" s="270">
        <f ca="1">GrandTotal!K284/GrandTotal!$D284</f>
        <v>1.5402386975315694E-3</v>
      </c>
      <c r="M43" s="270">
        <f ca="1">GrandTotal!L284/GrandTotal!$D284</f>
        <v>0.28243831889685661</v>
      </c>
      <c r="N43" s="270">
        <f ca="1">GrandTotal!M284/GrandTotal!$D284</f>
        <v>2.7023239030935464E-2</v>
      </c>
      <c r="O43" s="305">
        <f ca="1">SUM('C-COS Allocation Factors'!$H43:$N43)</f>
        <v>1</v>
      </c>
    </row>
    <row r="44" spans="2:15" ht="15.9">
      <c r="B44" s="306" t="s">
        <v>812</v>
      </c>
      <c r="C44" s="306" t="s">
        <v>836</v>
      </c>
      <c r="D44" s="307" t="str">
        <f>'Input-Accounts'!B286</f>
        <v>INT_REV_REQ_b/f gross up</v>
      </c>
      <c r="E44" s="306" t="s">
        <v>794</v>
      </c>
      <c r="F44" s="306" t="s">
        <v>794</v>
      </c>
      <c r="G44" s="306" t="s">
        <v>791</v>
      </c>
      <c r="H44" s="308">
        <f ca="1">GrandTotal!G286/GrandTotal!$D286</f>
        <v>0.49156581388684178</v>
      </c>
      <c r="I44" s="308">
        <f ca="1">GrandTotal!H286/GrandTotal!$D286</f>
        <v>0.20836128099414586</v>
      </c>
      <c r="J44" s="308">
        <f ca="1">GrandTotal!I286/GrandTotal!$D286</f>
        <v>2.1439603240782142E-2</v>
      </c>
      <c r="K44" s="308">
        <f ca="1">GrandTotal!J286/GrandTotal!$D286</f>
        <v>2.1621809822594287E-2</v>
      </c>
      <c r="L44" s="308">
        <f ca="1">GrandTotal!K286/GrandTotal!$D286</f>
        <v>1.3339828419156007E-3</v>
      </c>
      <c r="M44" s="308">
        <f ca="1">GrandTotal!L286/GrandTotal!$D286</f>
        <v>0.2298038417625789</v>
      </c>
      <c r="N44" s="308">
        <f ca="1">GrandTotal!M286/GrandTotal!$D286</f>
        <v>2.5873667451141138E-2</v>
      </c>
      <c r="O44" s="309">
        <f ca="1">SUM('C-COS Allocation Factors'!$H44:$N44)</f>
        <v>0.99999999999999967</v>
      </c>
    </row>
    <row r="45" spans="2:15" ht="15.9">
      <c r="B45" s="199" t="s">
        <v>812</v>
      </c>
      <c r="C45" s="199" t="s">
        <v>837</v>
      </c>
      <c r="D45" s="269" t="str">
        <f>'Input-Accounts'!B287</f>
        <v>INT_REV_REQ_xGRT</v>
      </c>
      <c r="E45" s="199" t="s">
        <v>794</v>
      </c>
      <c r="F45" s="199" t="s">
        <v>794</v>
      </c>
      <c r="G45" s="199" t="s">
        <v>791</v>
      </c>
      <c r="H45" s="270">
        <f ca="1">GrandTotal!G287/GrandTotal!$D287</f>
        <v>0.51585508005696834</v>
      </c>
      <c r="I45" s="270">
        <f ca="1">GrandTotal!H287/GrandTotal!$D287</f>
        <v>0.19491179333829126</v>
      </c>
      <c r="J45" s="270">
        <f ca="1">GrandTotal!I287/GrandTotal!$D287</f>
        <v>2.0758328300784997E-2</v>
      </c>
      <c r="K45" s="270">
        <f ca="1">GrandTotal!J287/GrandTotal!$D287</f>
        <v>2.0127211160362622E-2</v>
      </c>
      <c r="L45" s="270">
        <f ca="1">GrandTotal!K287/GrandTotal!$D287</f>
        <v>1.2726381917415543E-3</v>
      </c>
      <c r="M45" s="270">
        <f ca="1">GrandTotal!L287/GrandTotal!$D287</f>
        <v>0.22123745994796526</v>
      </c>
      <c r="N45" s="270">
        <f ca="1">GrandTotal!M287/GrandTotal!$D287</f>
        <v>2.58374890038858E-2</v>
      </c>
      <c r="O45" s="311">
        <f ca="1">SUM('C-COS Allocation Factors'!$H45:$N45)</f>
        <v>0.99999999999999978</v>
      </c>
    </row>
  </sheetData>
  <pageMargins left="0.7" right="0.7" top="0.75" bottom="0.75" header="0.3" footer="0.3"/>
  <pageSetup scale="72" orientation="portrait" horizontalDpi="1200" verticalDpi="1200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66B28-7F40-40E7-992B-8E9047265D81}">
  <sheetPr codeName="Sheet21"/>
  <dimension ref="C1:K34"/>
  <sheetViews>
    <sheetView workbookViewId="0"/>
  </sheetViews>
  <sheetFormatPr defaultColWidth="8.69140625" defaultRowHeight="15.9"/>
  <cols>
    <col min="1" max="2" width="8.69140625" style="199"/>
    <col min="3" max="3" width="51.15234375" style="199" bestFit="1" customWidth="1"/>
    <col min="4" max="4" width="18" style="199" customWidth="1"/>
    <col min="5" max="8" width="18.3046875" style="199" bestFit="1" customWidth="1"/>
    <col min="9" max="9" width="18.3046875" style="199" customWidth="1"/>
    <col min="10" max="10" width="18.3046875" style="199" bestFit="1" customWidth="1"/>
    <col min="11" max="11" width="14.53515625" style="199" bestFit="1" customWidth="1"/>
    <col min="12" max="16384" width="8.69140625" style="199"/>
  </cols>
  <sheetData>
    <row r="1" spans="3:11">
      <c r="C1" s="376" t="s">
        <v>849</v>
      </c>
      <c r="D1" s="376"/>
      <c r="E1" s="376"/>
      <c r="F1" s="376"/>
      <c r="G1" s="376"/>
      <c r="H1" s="376"/>
      <c r="I1" s="267"/>
    </row>
    <row r="2" spans="3:11">
      <c r="C2" s="377" t="s">
        <v>783</v>
      </c>
      <c r="D2" s="377"/>
      <c r="E2" s="377"/>
      <c r="F2" s="377"/>
      <c r="G2" s="377"/>
      <c r="H2" s="377"/>
      <c r="I2" s="266"/>
    </row>
    <row r="3" spans="3:11">
      <c r="C3" s="377" t="s">
        <v>782</v>
      </c>
      <c r="D3" s="377"/>
      <c r="E3" s="377"/>
      <c r="F3" s="377"/>
      <c r="G3" s="377"/>
      <c r="H3" s="377"/>
      <c r="I3" s="266"/>
    </row>
    <row r="4" spans="3:11">
      <c r="C4" s="377" t="s">
        <v>781</v>
      </c>
      <c r="D4" s="377"/>
      <c r="E4" s="377" t="s">
        <v>780</v>
      </c>
      <c r="F4" s="377"/>
      <c r="G4" s="377"/>
      <c r="H4" s="377"/>
      <c r="I4" s="266"/>
    </row>
    <row r="5" spans="3:11">
      <c r="C5" s="378" t="s">
        <v>848</v>
      </c>
      <c r="D5" s="378"/>
      <c r="E5" s="378"/>
      <c r="F5" s="378"/>
      <c r="G5" s="378"/>
      <c r="H5" s="378"/>
      <c r="I5" s="265"/>
    </row>
    <row r="6" spans="3:11" ht="16.3" thickBot="1">
      <c r="C6" s="264"/>
    </row>
    <row r="7" spans="3:11" ht="16.3" thickBot="1">
      <c r="C7" s="263"/>
      <c r="D7" s="268" t="str">
        <f>'B - COS Results'!E2</f>
        <v>Customer Class 503</v>
      </c>
      <c r="E7" s="268" t="str">
        <f>'B - COS Results'!F2</f>
        <v>Customer Class 504</v>
      </c>
      <c r="F7" s="268" t="str">
        <f>'B - COS Results'!G2</f>
        <v>Customer Class 505</v>
      </c>
      <c r="G7" s="268" t="str">
        <f>'B - COS Results'!H2</f>
        <v>Customer Class 511</v>
      </c>
      <c r="H7" s="268" t="str">
        <f>'B - COS Results'!I2</f>
        <v>Customer Class 570</v>
      </c>
      <c r="I7" s="268" t="str">
        <f>'B - COS Results'!J2</f>
        <v>Customer Class 663</v>
      </c>
      <c r="J7" s="268" t="str">
        <f>'B - COS Results'!K2</f>
        <v>Customer Class 900</v>
      </c>
      <c r="K7" s="268" t="str">
        <f>'B - COS Results'!L2</f>
        <v>Total</v>
      </c>
    </row>
    <row r="8" spans="3:11">
      <c r="C8" s="199" t="s">
        <v>397</v>
      </c>
      <c r="D8" s="272">
        <f ca="1">Summary!G12</f>
        <v>267090344.3509782</v>
      </c>
      <c r="E8" s="272">
        <f ca="1">Summary!H12</f>
        <v>130478832.35116856</v>
      </c>
      <c r="F8" s="272">
        <f ca="1">Summary!I12</f>
        <v>13844246.371795489</v>
      </c>
      <c r="G8" s="272">
        <f ca="1">Summary!J12</f>
        <v>15671928.407768099</v>
      </c>
      <c r="H8" s="272">
        <f ca="1">Summary!K12</f>
        <v>954738.89812639181</v>
      </c>
      <c r="I8" s="272">
        <f ca="1">Summary!L12</f>
        <v>175073415.44165319</v>
      </c>
      <c r="J8" s="272">
        <f ca="1">Summary!M12</f>
        <v>16750739.672720511</v>
      </c>
      <c r="K8" s="262">
        <f ca="1">SUM(D8:J8)</f>
        <v>619864245.49421036</v>
      </c>
    </row>
    <row r="9" spans="3:11">
      <c r="C9" s="199" t="s">
        <v>439</v>
      </c>
      <c r="D9" s="276">
        <f>Summary!G46</f>
        <v>7.8940000164946539E-2</v>
      </c>
      <c r="E9" s="276">
        <f>Summary!H46</f>
        <v>7.8940000164946539E-2</v>
      </c>
      <c r="F9" s="276">
        <f>Summary!I46</f>
        <v>7.8940000164946539E-2</v>
      </c>
      <c r="G9" s="276">
        <f>Summary!J46</f>
        <v>7.8940000164946539E-2</v>
      </c>
      <c r="H9" s="276">
        <f>Summary!K46</f>
        <v>7.8940000164946539E-2</v>
      </c>
      <c r="I9" s="276">
        <f>Summary!L46</f>
        <v>7.8940000164946539E-2</v>
      </c>
      <c r="J9" s="276">
        <f>Summary!M46</f>
        <v>7.8940000164946539E-2</v>
      </c>
      <c r="K9" s="276">
        <f>Summary!D46</f>
        <v>7.8940000164946539E-2</v>
      </c>
    </row>
    <row r="10" spans="3:11">
      <c r="C10" s="199" t="s">
        <v>779</v>
      </c>
      <c r="D10" s="261">
        <f ca="1">D9*D8</f>
        <v>21084111.827121846</v>
      </c>
      <c r="E10" s="261">
        <f t="shared" ref="E10:J10" ca="1" si="0">E9*E8</f>
        <v>10299999.047323277</v>
      </c>
      <c r="F10" s="261">
        <f t="shared" ca="1" si="0"/>
        <v>1092864.8108730963</v>
      </c>
      <c r="G10" s="261">
        <f t="shared" ca="1" si="0"/>
        <v>1237142.031094244</v>
      </c>
      <c r="H10" s="261">
        <f t="shared" ca="1" si="0"/>
        <v>75367.088775578246</v>
      </c>
      <c r="I10" s="261">
        <f t="shared" ca="1" si="0"/>
        <v>13820295.443841856</v>
      </c>
      <c r="J10" s="261">
        <f t="shared" ca="1" si="0"/>
        <v>1322303.3925275337</v>
      </c>
      <c r="K10" s="261">
        <f t="shared" ref="K10" ca="1" si="1">K9*K8</f>
        <v>48932083.641557425</v>
      </c>
    </row>
    <row r="11" spans="3:11">
      <c r="C11" s="199" t="s">
        <v>778</v>
      </c>
      <c r="D11" s="272">
        <f ca="1">Summary!G34-Summary!G17-Summary!G18</f>
        <v>53266237.398661621</v>
      </c>
      <c r="E11" s="272">
        <f ca="1">Summary!H34-Summary!H17-Summary!H18</f>
        <v>15651107.473762667</v>
      </c>
      <c r="F11" s="272">
        <f ca="1">Summary!I34-Summary!I17-Summary!I18</f>
        <v>1838034.8162293038</v>
      </c>
      <c r="G11" s="272">
        <f ca="1">Summary!J34-Summary!J17-Summary!J18</f>
        <v>1709361.2387983024</v>
      </c>
      <c r="H11" s="272">
        <f ca="1">Summary!K34-Summary!K17-Summary!K18</f>
        <v>127333.33382312718</v>
      </c>
      <c r="I11" s="272">
        <f ca="1">Summary!L34-Summary!L17-Summary!L18</f>
        <v>23882929.685481865</v>
      </c>
      <c r="J11" s="272">
        <f ca="1">Summary!M34-Summary!M17-Summary!M18</f>
        <v>2836634.524690548</v>
      </c>
      <c r="K11" s="262">
        <f t="shared" ref="K11:K12" ca="1" si="2">SUM(D11:J11)</f>
        <v>99311638.471447438</v>
      </c>
    </row>
    <row r="12" spans="3:11">
      <c r="C12" s="199" t="s">
        <v>777</v>
      </c>
      <c r="D12" s="272">
        <f>Summary!G16</f>
        <v>58676043.186452255</v>
      </c>
      <c r="E12" s="272">
        <f>Summary!H16</f>
        <v>31458385.398287699</v>
      </c>
      <c r="F12" s="272">
        <f>Summary!I16</f>
        <v>2700980.2155579687</v>
      </c>
      <c r="G12" s="272">
        <f>Summary!J16</f>
        <v>2740306.8298094529</v>
      </c>
      <c r="H12" s="272">
        <f>Summary!K16</f>
        <v>166822.8976048257</v>
      </c>
      <c r="I12" s="272">
        <f>Summary!L16</f>
        <v>26475874.907156188</v>
      </c>
      <c r="J12" s="272">
        <f>Summary!M16</f>
        <v>3148002.3499999992</v>
      </c>
      <c r="K12" s="262">
        <f t="shared" si="2"/>
        <v>125366415.78486837</v>
      </c>
    </row>
    <row r="13" spans="3:11">
      <c r="C13" s="199" t="s">
        <v>776</v>
      </c>
      <c r="D13" s="275">
        <f ca="1">D12-D11</f>
        <v>5409805.7877906337</v>
      </c>
      <c r="E13" s="262">
        <f t="shared" ref="E13:I13" ca="1" si="3">E12-E11</f>
        <v>15807277.924525032</v>
      </c>
      <c r="F13" s="262">
        <f t="shared" ca="1" si="3"/>
        <v>862945.39932866488</v>
      </c>
      <c r="G13" s="262">
        <f t="shared" ca="1" si="3"/>
        <v>1030945.5910111505</v>
      </c>
      <c r="H13" s="262">
        <f t="shared" ca="1" si="3"/>
        <v>39489.563781698525</v>
      </c>
      <c r="I13" s="262">
        <f t="shared" ca="1" si="3"/>
        <v>2592945.2216743231</v>
      </c>
      <c r="J13" s="262">
        <f ca="1">J12-J11</f>
        <v>311367.8253094512</v>
      </c>
      <c r="K13" s="262">
        <f ca="1">K12-K11</f>
        <v>26054777.313420936</v>
      </c>
    </row>
    <row r="14" spans="3:11">
      <c r="C14" s="199" t="s">
        <v>775</v>
      </c>
      <c r="D14" s="262">
        <f ca="1">D10-D13</f>
        <v>15674306.039331213</v>
      </c>
      <c r="E14" s="262">
        <f t="shared" ref="E14:I14" ca="1" si="4">E10-E13</f>
        <v>-5507278.8772017546</v>
      </c>
      <c r="F14" s="262">
        <f t="shared" ca="1" si="4"/>
        <v>229919.41154443147</v>
      </c>
      <c r="G14" s="262">
        <f t="shared" ca="1" si="4"/>
        <v>206196.44008309348</v>
      </c>
      <c r="H14" s="262">
        <f t="shared" ca="1" si="4"/>
        <v>35877.524993879721</v>
      </c>
      <c r="I14" s="262">
        <f t="shared" ca="1" si="4"/>
        <v>11227350.222167533</v>
      </c>
      <c r="J14" s="262">
        <f t="shared" ref="J14" ca="1" si="5">J10-J13</f>
        <v>1010935.5672180825</v>
      </c>
      <c r="K14" s="262">
        <f t="shared" ref="K14" ca="1" si="6">K10-K13</f>
        <v>22877306.328136489</v>
      </c>
    </row>
    <row r="15" spans="3:11">
      <c r="C15" s="199" t="s">
        <v>774</v>
      </c>
      <c r="D15" s="273">
        <f ca="1">SUM(Summary!G61:G62)</f>
        <v>793327.57222679898</v>
      </c>
      <c r="E15" s="273">
        <f ca="1">SUM(Summary!H61:H62)</f>
        <v>311692.18527549313</v>
      </c>
      <c r="F15" s="273">
        <f ca="1">SUM(Summary!I61:I62)</f>
        <v>33859.649421471797</v>
      </c>
      <c r="G15" s="273">
        <f ca="1">SUM(Summary!J61:J62)</f>
        <v>28002.168969449827</v>
      </c>
      <c r="H15" s="273">
        <f ca="1">SUM(Summary!K61:K62)</f>
        <v>1727.6265607809128</v>
      </c>
      <c r="I15" s="273">
        <f ca="1">SUM(Summary!L61:L62)</f>
        <v>297616.43727621803</v>
      </c>
      <c r="J15" s="273">
        <f ca="1">SUM(Summary!M61:M62)</f>
        <v>33508.703192324952</v>
      </c>
      <c r="K15" s="262">
        <f t="shared" ref="K15" ca="1" si="7">SUM(D15:J15)</f>
        <v>1499734.3429225376</v>
      </c>
    </row>
    <row r="16" spans="3:11">
      <c r="C16" s="199" t="s">
        <v>773</v>
      </c>
      <c r="D16" s="273">
        <f ca="1">Summary!G60</f>
        <v>2620346.3155679372</v>
      </c>
      <c r="E16" s="273">
        <f ca="1">Summary!H60</f>
        <v>1280090.1823755458</v>
      </c>
      <c r="F16" s="273">
        <f ca="1">Summary!I60</f>
        <v>135821.90722880847</v>
      </c>
      <c r="G16" s="273">
        <f ca="1">Summary!J60</f>
        <v>153752.76841597745</v>
      </c>
      <c r="H16" s="273">
        <f ca="1">Summary!K60</f>
        <v>9366.6678970146004</v>
      </c>
      <c r="I16" s="273">
        <f ca="1">Summary!L60</f>
        <v>1717594.7719906806</v>
      </c>
      <c r="J16" s="273">
        <f ca="1">Summary!M60</f>
        <v>164336.67451030083</v>
      </c>
      <c r="K16" s="262">
        <f ca="1">SUM(D16:J16)</f>
        <v>6081309.2879862646</v>
      </c>
    </row>
    <row r="17" spans="3:11">
      <c r="C17" s="199" t="s">
        <v>772</v>
      </c>
      <c r="D17" s="261">
        <f ca="1">ROUND(D11+D15+D16+D10,0)</f>
        <v>77764023</v>
      </c>
      <c r="E17" s="261">
        <f t="shared" ref="E17:J17" ca="1" si="8">ROUND(E11+E15+E16+E10,0)</f>
        <v>27542889</v>
      </c>
      <c r="F17" s="261">
        <f t="shared" ca="1" si="8"/>
        <v>3100581</v>
      </c>
      <c r="G17" s="261">
        <f t="shared" ca="1" si="8"/>
        <v>3128258</v>
      </c>
      <c r="H17" s="261">
        <f t="shared" ca="1" si="8"/>
        <v>213795</v>
      </c>
      <c r="I17" s="261">
        <f t="shared" ca="1" si="8"/>
        <v>39718436</v>
      </c>
      <c r="J17" s="261">
        <f t="shared" ca="1" si="8"/>
        <v>4356783</v>
      </c>
      <c r="K17" s="261">
        <f ca="1">ROUND(K11+K15+K16+K10,0)</f>
        <v>155824766</v>
      </c>
    </row>
    <row r="19" spans="3:11">
      <c r="C19" s="199" t="s">
        <v>851</v>
      </c>
      <c r="D19" s="260">
        <f ca="1">D12/D17</f>
        <v>0.75453970773158496</v>
      </c>
      <c r="E19" s="260">
        <f t="shared" ref="E19:I19" ca="1" si="9">E12/E17</f>
        <v>1.1421599745142095</v>
      </c>
      <c r="F19" s="260">
        <f t="shared" ca="1" si="9"/>
        <v>0.87112067562755779</v>
      </c>
      <c r="G19" s="260">
        <f t="shared" ca="1" si="9"/>
        <v>0.87598491870218276</v>
      </c>
      <c r="H19" s="260">
        <f t="shared" ca="1" si="9"/>
        <v>0.78029372812659648</v>
      </c>
      <c r="I19" s="260">
        <f t="shared" ca="1" si="9"/>
        <v>0.66658905972924487</v>
      </c>
      <c r="J19" s="260">
        <f ca="1">J12/J17</f>
        <v>0.72255201831259419</v>
      </c>
      <c r="K19" s="260">
        <f ca="1">K12/K17</f>
        <v>0.80453460000619137</v>
      </c>
    </row>
    <row r="20" spans="3:11">
      <c r="C20" s="199" t="s">
        <v>771</v>
      </c>
      <c r="D20" s="260">
        <f ca="1">D19/$K19</f>
        <v>0.93785861754830468</v>
      </c>
      <c r="E20" s="260">
        <f t="shared" ref="E20:J20" ca="1" si="10">E19/$K19</f>
        <v>1.419653019901717</v>
      </c>
      <c r="F20" s="260">
        <f t="shared" ca="1" si="10"/>
        <v>1.0827634704844937</v>
      </c>
      <c r="G20" s="260">
        <f t="shared" ca="1" si="10"/>
        <v>1.0888095038988275</v>
      </c>
      <c r="H20" s="260">
        <f t="shared" ca="1" si="10"/>
        <v>0.96986969624499886</v>
      </c>
      <c r="I20" s="260">
        <f t="shared" ca="1" si="10"/>
        <v>0.82853995306617645</v>
      </c>
      <c r="J20" s="260">
        <f t="shared" ca="1" si="10"/>
        <v>0.89809937112342186</v>
      </c>
      <c r="K20" s="260">
        <f ca="1">K19/$K19</f>
        <v>1</v>
      </c>
    </row>
    <row r="22" spans="3:11">
      <c r="C22" s="199" t="s">
        <v>770</v>
      </c>
      <c r="D22" s="272">
        <f ca="1">Summary!G75</f>
        <v>17819519.749330748</v>
      </c>
      <c r="E22" s="272">
        <f ca="1">Summary!H75</f>
        <v>2798895.4513108805</v>
      </c>
      <c r="F22" s="272">
        <f ca="1">Summary!I75</f>
        <v>399600.96819471195</v>
      </c>
      <c r="G22" s="272">
        <f ca="1">Summary!J75</f>
        <v>387951.37746852037</v>
      </c>
      <c r="H22" s="272">
        <f ca="1">Summary!K75</f>
        <v>46971.819451675226</v>
      </c>
      <c r="I22" s="272">
        <f ca="1">Summary!L75</f>
        <v>9005410.593288755</v>
      </c>
      <c r="J22" s="272">
        <f>Summary!M75</f>
        <v>0</v>
      </c>
      <c r="K22" s="262">
        <f ca="1">SUM(D22:J22)</f>
        <v>30458349.959045291</v>
      </c>
    </row>
    <row r="24" spans="3:11">
      <c r="C24" s="199" t="s">
        <v>769</v>
      </c>
      <c r="D24" s="261">
        <f ca="1">D22+D12</f>
        <v>76495562.935782999</v>
      </c>
      <c r="E24" s="261">
        <f t="shared" ref="E24:H24" ca="1" si="11">E22+E12</f>
        <v>34257280.849598579</v>
      </c>
      <c r="F24" s="261">
        <f t="shared" ca="1" si="11"/>
        <v>3100581.1837526807</v>
      </c>
      <c r="G24" s="261">
        <f t="shared" ca="1" si="11"/>
        <v>3128258.2072779732</v>
      </c>
      <c r="H24" s="261">
        <f t="shared" ca="1" si="11"/>
        <v>213794.71705650093</v>
      </c>
      <c r="I24" s="261">
        <f ca="1">I22+I12</f>
        <v>35481285.500444941</v>
      </c>
      <c r="J24" s="261">
        <f>J22+J12</f>
        <v>3148002.3499999992</v>
      </c>
      <c r="K24" s="262">
        <f ca="1">SUM(D24:J24)</f>
        <v>155824765.74391368</v>
      </c>
    </row>
    <row r="25" spans="3:11">
      <c r="C25" s="199" t="s">
        <v>768</v>
      </c>
      <c r="D25" s="261">
        <f ca="1">D24-D17</f>
        <v>-1268460.0642170012</v>
      </c>
      <c r="E25" s="261">
        <f t="shared" ref="E25:J25" ca="1" si="12">E24-E17</f>
        <v>6714391.8495985791</v>
      </c>
      <c r="F25" s="261">
        <f t="shared" ca="1" si="12"/>
        <v>0.18375268066301942</v>
      </c>
      <c r="G25" s="261">
        <f t="shared" ca="1" si="12"/>
        <v>0.20727797318249941</v>
      </c>
      <c r="H25" s="261">
        <f t="shared" ca="1" si="12"/>
        <v>-0.28294349907082506</v>
      </c>
      <c r="I25" s="261">
        <f t="shared" ca="1" si="12"/>
        <v>-4237150.4995550588</v>
      </c>
      <c r="J25" s="261">
        <f t="shared" ca="1" si="12"/>
        <v>-1208780.6500000008</v>
      </c>
      <c r="K25" s="261">
        <f ca="1">K24-K17</f>
        <v>-0.2560863196849823</v>
      </c>
    </row>
    <row r="27" spans="3:11">
      <c r="C27" s="199" t="s">
        <v>767</v>
      </c>
      <c r="D27" s="260">
        <f ca="1">D24/D17</f>
        <v>0.98368834307585906</v>
      </c>
      <c r="E27" s="260">
        <f t="shared" ref="E27:J27" ca="1" si="13">E24/E17</f>
        <v>1.2437795051056038</v>
      </c>
      <c r="F27" s="260">
        <f t="shared" ca="1" si="13"/>
        <v>1.0000000592639511</v>
      </c>
      <c r="G27" s="260">
        <f t="shared" ca="1" si="13"/>
        <v>1.0000000662598716</v>
      </c>
      <c r="H27" s="260">
        <f t="shared" ca="1" si="13"/>
        <v>0.99999867656634123</v>
      </c>
      <c r="I27" s="260">
        <f t="shared" ca="1" si="13"/>
        <v>0.89332030849464816</v>
      </c>
      <c r="J27" s="260">
        <f t="shared" ca="1" si="13"/>
        <v>0.72255201831259419</v>
      </c>
      <c r="K27" s="260">
        <f ca="1">K24/K17</f>
        <v>0.99999999835657494</v>
      </c>
    </row>
    <row r="28" spans="3:11">
      <c r="C28" s="199" t="s">
        <v>766</v>
      </c>
      <c r="D28" s="260">
        <f ca="1">D27/$K27</f>
        <v>0.98368834469247712</v>
      </c>
      <c r="E28" s="260">
        <f t="shared" ref="E28:J28" ca="1" si="14">E27/$K27</f>
        <v>1.2437795071496622</v>
      </c>
      <c r="F28" s="260">
        <f t="shared" ca="1" si="14"/>
        <v>1.0000000609073763</v>
      </c>
      <c r="G28" s="260">
        <f t="shared" ca="1" si="14"/>
        <v>1.0000000679032968</v>
      </c>
      <c r="H28" s="260">
        <f t="shared" ca="1" si="14"/>
        <v>0.99999867820976407</v>
      </c>
      <c r="I28" s="260">
        <f t="shared" ca="1" si="14"/>
        <v>0.89332030996275313</v>
      </c>
      <c r="J28" s="260">
        <f t="shared" ca="1" si="14"/>
        <v>0.72255201950005432</v>
      </c>
      <c r="K28" s="260">
        <f t="shared" ref="K28" ca="1" si="15">K27/$K27</f>
        <v>1</v>
      </c>
    </row>
    <row r="30" spans="3:11">
      <c r="C30" s="199" t="s">
        <v>852</v>
      </c>
    </row>
    <row r="31" spans="3:11">
      <c r="C31" s="296" t="s">
        <v>853</v>
      </c>
      <c r="D31" s="277"/>
      <c r="E31" s="277"/>
      <c r="F31" s="277"/>
      <c r="G31" s="277"/>
      <c r="H31" s="277"/>
      <c r="I31" s="277"/>
      <c r="J31" s="277"/>
    </row>
    <row r="32" spans="3:11">
      <c r="D32" s="278"/>
      <c r="E32" s="278"/>
      <c r="F32" s="278"/>
      <c r="G32" s="278"/>
      <c r="H32" s="278"/>
      <c r="I32" s="278"/>
      <c r="J32" s="278"/>
    </row>
    <row r="33" spans="4:10">
      <c r="D33" s="277"/>
      <c r="E33" s="277"/>
      <c r="F33" s="277"/>
      <c r="G33" s="277"/>
      <c r="H33" s="277"/>
      <c r="I33" s="277"/>
      <c r="J33" s="277"/>
    </row>
    <row r="34" spans="4:10">
      <c r="D34" s="277"/>
      <c r="E34" s="277"/>
      <c r="F34" s="277"/>
      <c r="G34" s="277"/>
      <c r="H34" s="277"/>
      <c r="I34" s="277"/>
      <c r="J34" s="277"/>
    </row>
  </sheetData>
  <mergeCells count="5">
    <mergeCell ref="C1:H1"/>
    <mergeCell ref="C2:H2"/>
    <mergeCell ref="C3:H3"/>
    <mergeCell ref="C4:H4"/>
    <mergeCell ref="C5:H5"/>
  </mergeCells>
  <pageMargins left="0.7" right="0.7" top="0.75" bottom="0.75" header="0.3" footer="0.3"/>
  <pageSetup scale="58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59E74-C24F-4798-B2CA-1464B48C1B78}">
  <sheetPr codeName="Sheet22"/>
  <dimension ref="A1:Q316"/>
  <sheetViews>
    <sheetView workbookViewId="0"/>
  </sheetViews>
  <sheetFormatPr defaultColWidth="10.23046875" defaultRowHeight="14.6"/>
  <cols>
    <col min="1" max="1" width="5.23046875" style="79" customWidth="1"/>
    <col min="2" max="2" width="67.84375" style="79" bestFit="1" customWidth="1"/>
    <col min="3" max="3" width="11.23046875" style="79" bestFit="1" customWidth="1"/>
    <col min="4" max="4" width="18.53515625" style="79" bestFit="1" customWidth="1"/>
    <col min="5" max="5" width="18.53515625" style="79" customWidth="1"/>
    <col min="6" max="6" width="31.69140625" style="79" customWidth="1"/>
    <col min="7" max="7" width="15.15234375" style="79" customWidth="1"/>
    <col min="8" max="8" width="13.84375" style="79" customWidth="1"/>
    <col min="9" max="9" width="14" style="79" customWidth="1"/>
    <col min="10" max="10" width="21.84375" style="79" customWidth="1"/>
    <col min="11" max="11" width="19.84375" style="79" customWidth="1"/>
    <col min="12" max="12" width="14.23046875" style="79" bestFit="1" customWidth="1"/>
    <col min="13" max="13" width="11.15234375" style="79" customWidth="1"/>
    <col min="14" max="14" width="13.53515625" style="79" bestFit="1" customWidth="1"/>
    <col min="15" max="15" width="13.23046875" style="79" bestFit="1" customWidth="1"/>
    <col min="16" max="16" width="14.84375" style="79" customWidth="1"/>
    <col min="17" max="17" width="14.15234375" style="79" bestFit="1" customWidth="1"/>
    <col min="18" max="16384" width="10.23046875" style="79"/>
  </cols>
  <sheetData>
    <row r="1" spans="1:14">
      <c r="A1" s="113"/>
      <c r="B1" s="81" t="s">
        <v>990</v>
      </c>
      <c r="C1" s="113"/>
    </row>
    <row r="2" spans="1:14">
      <c r="A2" s="113"/>
      <c r="B2" s="80" t="s">
        <v>989</v>
      </c>
      <c r="C2" s="113"/>
      <c r="D2" s="114"/>
    </row>
    <row r="3" spans="1:14">
      <c r="A3" s="113"/>
      <c r="B3" s="80" t="s">
        <v>988</v>
      </c>
      <c r="C3" s="113"/>
      <c r="D3" s="114"/>
    </row>
    <row r="4" spans="1:14">
      <c r="A4" s="113"/>
      <c r="B4" s="81" t="s">
        <v>987</v>
      </c>
      <c r="C4" s="113"/>
      <c r="D4" s="114"/>
    </row>
    <row r="5" spans="1:14">
      <c r="A5" s="113"/>
      <c r="C5" s="113"/>
    </row>
    <row r="6" spans="1:14" ht="29.15">
      <c r="A6" s="138" t="s">
        <v>1</v>
      </c>
      <c r="B6" s="81" t="s">
        <v>211</v>
      </c>
      <c r="C6" s="138" t="s">
        <v>212</v>
      </c>
      <c r="D6" s="138" t="s">
        <v>213</v>
      </c>
      <c r="E6" s="138" t="s">
        <v>222</v>
      </c>
      <c r="F6" s="138" t="s">
        <v>986</v>
      </c>
    </row>
    <row r="7" spans="1:14">
      <c r="A7" s="113" t="str">
        <f>IF(B7="","",MAX(A$1:A6)+1)</f>
        <v/>
      </c>
      <c r="C7" s="113"/>
      <c r="I7" s="79" t="s">
        <v>985</v>
      </c>
      <c r="M7" s="79" t="s">
        <v>984</v>
      </c>
    </row>
    <row r="8" spans="1:14">
      <c r="A8" s="113">
        <f>IF(B8="","",COUNTA(B$8:B8))</f>
        <v>1</v>
      </c>
      <c r="B8" s="81" t="s">
        <v>223</v>
      </c>
      <c r="C8" s="113"/>
      <c r="J8" s="79" t="s">
        <v>983</v>
      </c>
      <c r="K8" s="79" t="s">
        <v>982</v>
      </c>
      <c r="N8" s="79" t="s">
        <v>981</v>
      </c>
    </row>
    <row r="9" spans="1:14">
      <c r="A9" s="113">
        <f>IF(B9="","",COUNTA(B$8:B9))</f>
        <v>2</v>
      </c>
      <c r="B9" s="81" t="s">
        <v>224</v>
      </c>
      <c r="C9" s="113"/>
      <c r="I9" s="79" t="s">
        <v>980</v>
      </c>
      <c r="J9" s="79">
        <v>114156.01000000001</v>
      </c>
      <c r="K9" s="79">
        <v>0</v>
      </c>
      <c r="N9" s="78"/>
    </row>
    <row r="10" spans="1:14">
      <c r="A10" s="113">
        <f>IF(B10="","",COUNTA(B$8:B10))</f>
        <v>3</v>
      </c>
      <c r="B10" s="81" t="s">
        <v>225</v>
      </c>
      <c r="C10" s="113"/>
      <c r="I10" s="79" t="s">
        <v>978</v>
      </c>
      <c r="J10" s="79">
        <v>0</v>
      </c>
      <c r="K10" s="79">
        <v>0</v>
      </c>
      <c r="M10" s="79" t="s">
        <v>979</v>
      </c>
      <c r="N10" s="78">
        <v>-39961.48000000001</v>
      </c>
    </row>
    <row r="11" spans="1:14">
      <c r="A11" s="113">
        <f>IF(B11="","",COUNTA(B$8:B11))</f>
        <v>4</v>
      </c>
      <c r="B11" s="121" t="s">
        <v>226</v>
      </c>
      <c r="C11" s="122">
        <v>301</v>
      </c>
      <c r="D11" s="31">
        <f>SUM(J9)</f>
        <v>114156.01000000001</v>
      </c>
      <c r="E11" s="102"/>
      <c r="I11" s="79" t="s">
        <v>978</v>
      </c>
      <c r="J11" s="79">
        <v>138157.95000000001</v>
      </c>
      <c r="K11" s="79">
        <v>138157.95000000001</v>
      </c>
      <c r="M11" s="79" t="s">
        <v>977</v>
      </c>
      <c r="N11" s="78">
        <v>2282.2000000000003</v>
      </c>
    </row>
    <row r="12" spans="1:14">
      <c r="A12" s="113">
        <f>IF(B12="","",COUNTA(B$8:B12))</f>
        <v>5</v>
      </c>
      <c r="B12" s="121" t="s">
        <v>228</v>
      </c>
      <c r="C12" s="122">
        <v>302</v>
      </c>
      <c r="D12" s="31">
        <f>SUM(J10:J11)</f>
        <v>138157.95000000001</v>
      </c>
      <c r="E12" s="102"/>
      <c r="I12" s="79" t="s">
        <v>955</v>
      </c>
      <c r="J12" s="79">
        <v>0</v>
      </c>
      <c r="K12" s="79">
        <v>0</v>
      </c>
      <c r="M12" s="79" t="s">
        <v>976</v>
      </c>
      <c r="N12" s="78">
        <v>331.98</v>
      </c>
    </row>
    <row r="13" spans="1:14">
      <c r="A13" s="113">
        <f>IF(B13="","",COUNTA(B$8:B13))</f>
        <v>6</v>
      </c>
      <c r="B13" s="121" t="s">
        <v>264</v>
      </c>
      <c r="C13" s="122">
        <v>303</v>
      </c>
      <c r="D13" s="31">
        <f>SUM(J12:J73)</f>
        <v>57006600.719999999</v>
      </c>
      <c r="E13" s="102"/>
      <c r="I13" s="79" t="s">
        <v>955</v>
      </c>
      <c r="J13" s="79">
        <v>0</v>
      </c>
      <c r="K13" s="79">
        <v>0</v>
      </c>
      <c r="M13" s="79" t="s">
        <v>975</v>
      </c>
      <c r="N13" s="78">
        <v>794064.83999999845</v>
      </c>
    </row>
    <row r="14" spans="1:14">
      <c r="A14" s="113">
        <f>IF(B14="","",COUNTA(B$8:B14))</f>
        <v>7</v>
      </c>
      <c r="B14" s="79" t="str">
        <f>"Subtotal - "&amp;B10</f>
        <v>Subtotal - Intangible Plant</v>
      </c>
      <c r="C14" s="125"/>
      <c r="D14" s="313">
        <f>SUBTOTAL(9,D11:D13)</f>
        <v>57258914.68</v>
      </c>
      <c r="E14" s="102"/>
      <c r="I14" s="79" t="s">
        <v>955</v>
      </c>
      <c r="J14" s="79">
        <v>0</v>
      </c>
      <c r="K14" s="79">
        <v>0</v>
      </c>
      <c r="M14" s="79" t="s">
        <v>974</v>
      </c>
      <c r="N14" s="78">
        <v>1448.67</v>
      </c>
    </row>
    <row r="15" spans="1:14">
      <c r="A15" s="113" t="str">
        <f>IF(B15="","",COUNTA(B$8:B15))</f>
        <v/>
      </c>
      <c r="C15" s="125"/>
      <c r="D15" s="102"/>
      <c r="E15" s="102"/>
      <c r="I15" s="79" t="s">
        <v>955</v>
      </c>
      <c r="J15" s="79">
        <v>0</v>
      </c>
      <c r="K15" s="79">
        <v>0</v>
      </c>
      <c r="M15" s="79" t="s">
        <v>973</v>
      </c>
      <c r="N15" s="78">
        <v>113803.78999999995</v>
      </c>
    </row>
    <row r="16" spans="1:14">
      <c r="A16" s="113">
        <f>IF(B16="","",COUNTA(B$8:B16))</f>
        <v>8</v>
      </c>
      <c r="B16" s="81" t="s">
        <v>972</v>
      </c>
      <c r="C16" s="125"/>
      <c r="D16" s="102"/>
      <c r="E16" s="102"/>
      <c r="I16" s="79" t="s">
        <v>955</v>
      </c>
      <c r="J16" s="79">
        <v>12647.45</v>
      </c>
      <c r="K16" s="79">
        <v>4159.3100000000004</v>
      </c>
      <c r="M16" s="79" t="s">
        <v>971</v>
      </c>
      <c r="N16" s="78">
        <v>-27170.389999999992</v>
      </c>
    </row>
    <row r="17" spans="1:14">
      <c r="A17" s="113">
        <f>IF(B17="","",COUNTA(B$8:B17))</f>
        <v>9</v>
      </c>
      <c r="B17" s="121" t="s">
        <v>970</v>
      </c>
      <c r="C17" s="122">
        <v>360</v>
      </c>
      <c r="D17" s="31">
        <v>0</v>
      </c>
      <c r="E17" s="102"/>
      <c r="I17" s="79" t="s">
        <v>955</v>
      </c>
      <c r="J17" s="79">
        <v>45037.37</v>
      </c>
      <c r="K17" s="79">
        <v>10227.469999999999</v>
      </c>
      <c r="M17" s="79" t="s">
        <v>969</v>
      </c>
      <c r="N17" s="78">
        <v>272367.63999999978</v>
      </c>
    </row>
    <row r="18" spans="1:14">
      <c r="A18" s="113">
        <f>IF(B18="","",COUNTA(B$8:B18))</f>
        <v>10</v>
      </c>
      <c r="B18" s="121" t="s">
        <v>968</v>
      </c>
      <c r="C18" s="122">
        <v>361</v>
      </c>
      <c r="D18" s="31">
        <v>0</v>
      </c>
      <c r="E18" s="102"/>
      <c r="I18" s="79" t="s">
        <v>955</v>
      </c>
      <c r="J18" s="79">
        <v>1218966.19</v>
      </c>
      <c r="K18" s="79">
        <v>248332.98</v>
      </c>
      <c r="M18" s="79" t="s">
        <v>967</v>
      </c>
      <c r="N18" s="78">
        <v>5707.0900000002439</v>
      </c>
    </row>
    <row r="19" spans="1:14">
      <c r="A19" s="113">
        <f>IF(B19="","",COUNTA(B$8:B19))</f>
        <v>11</v>
      </c>
      <c r="B19" s="121" t="s">
        <v>966</v>
      </c>
      <c r="C19" s="122">
        <v>362</v>
      </c>
      <c r="D19" s="31">
        <v>0</v>
      </c>
      <c r="E19" s="102"/>
      <c r="I19" s="79" t="s">
        <v>955</v>
      </c>
      <c r="J19" s="79">
        <v>2333239.5300000003</v>
      </c>
      <c r="K19" s="79">
        <v>348678.84</v>
      </c>
      <c r="M19" s="79" t="s">
        <v>965</v>
      </c>
      <c r="N19" s="78">
        <v>11973.750000000004</v>
      </c>
    </row>
    <row r="20" spans="1:14">
      <c r="A20" s="113">
        <f>IF(B20="","",COUNTA(B$8:B20))</f>
        <v>12</v>
      </c>
      <c r="B20" s="121" t="s">
        <v>964</v>
      </c>
      <c r="C20" s="122">
        <v>363</v>
      </c>
      <c r="D20" s="31">
        <v>0</v>
      </c>
      <c r="E20" s="102"/>
      <c r="I20" s="79" t="s">
        <v>955</v>
      </c>
      <c r="J20" s="79">
        <v>8000.9000000000005</v>
      </c>
      <c r="K20" s="79">
        <v>1066.8800000000001</v>
      </c>
      <c r="M20" s="79" t="s">
        <v>963</v>
      </c>
      <c r="N20" s="78">
        <v>2428.0499999999956</v>
      </c>
    </row>
    <row r="21" spans="1:14">
      <c r="A21" s="113">
        <f>IF(B21="","",COUNTA(B$8:B21))</f>
        <v>13</v>
      </c>
      <c r="B21" s="79" t="str">
        <f>"Subtotal - "&amp;B16</f>
        <v>Subtotal - Natural Gas Other Storage Plant</v>
      </c>
      <c r="C21" s="113"/>
      <c r="D21" s="313">
        <f>SUBTOTAL(9,D17:D20)</f>
        <v>0</v>
      </c>
      <c r="E21" s="102"/>
      <c r="I21" s="79" t="s">
        <v>955</v>
      </c>
      <c r="J21" s="79">
        <v>12319467.029999999</v>
      </c>
      <c r="K21" s="79">
        <v>939695.93</v>
      </c>
      <c r="M21" s="79" t="s">
        <v>962</v>
      </c>
      <c r="N21" s="78">
        <v>24865.080000000042</v>
      </c>
    </row>
    <row r="22" spans="1:14">
      <c r="A22" s="113" t="str">
        <f>IF(B22="","",COUNTA(B$8:B22))</f>
        <v/>
      </c>
      <c r="C22" s="113"/>
      <c r="D22" s="313"/>
      <c r="E22" s="102"/>
      <c r="I22" s="79" t="s">
        <v>955</v>
      </c>
      <c r="J22" s="79">
        <v>2839132.67</v>
      </c>
      <c r="K22" s="79">
        <v>141692.81</v>
      </c>
      <c r="M22" s="79" t="s">
        <v>961</v>
      </c>
      <c r="N22" s="78">
        <v>-24819.230000000025</v>
      </c>
    </row>
    <row r="23" spans="1:14">
      <c r="A23" s="113">
        <f>IF(B23="","",COUNTA(B$8:B23))</f>
        <v>14</v>
      </c>
      <c r="B23" s="81" t="s">
        <v>235</v>
      </c>
      <c r="C23" s="113"/>
      <c r="D23" s="102"/>
      <c r="E23" s="102"/>
      <c r="I23" s="79" t="s">
        <v>955</v>
      </c>
      <c r="J23" s="79">
        <v>1584485.78</v>
      </c>
      <c r="K23" s="79">
        <v>26437.62</v>
      </c>
      <c r="M23" s="79" t="s">
        <v>960</v>
      </c>
      <c r="N23" s="78">
        <v>-1544855.1100000003</v>
      </c>
    </row>
    <row r="24" spans="1:14">
      <c r="A24" s="113">
        <f>IF(B24="","",COUNTA(B$8:B24))</f>
        <v>15</v>
      </c>
      <c r="B24" s="121" t="s">
        <v>236</v>
      </c>
      <c r="C24" s="122">
        <v>365.1</v>
      </c>
      <c r="D24" s="31">
        <f>SUM(J74:J77)</f>
        <v>1409620.97</v>
      </c>
      <c r="E24" s="102"/>
      <c r="I24" s="79" t="s">
        <v>955</v>
      </c>
      <c r="J24" s="79">
        <v>21280.38</v>
      </c>
      <c r="K24" s="79">
        <v>21280.36</v>
      </c>
      <c r="M24" s="79" t="s">
        <v>959</v>
      </c>
      <c r="N24" s="78">
        <v>12.980000000003201</v>
      </c>
    </row>
    <row r="25" spans="1:14">
      <c r="A25" s="113">
        <f>IF(B25="","",COUNTA(B$8:B25))</f>
        <v>16</v>
      </c>
      <c r="B25" s="121" t="s">
        <v>237</v>
      </c>
      <c r="C25" s="122">
        <v>366</v>
      </c>
      <c r="D25" s="31">
        <f>SUM(J78)</f>
        <v>124315.06</v>
      </c>
      <c r="E25" s="102"/>
      <c r="I25" s="79" t="s">
        <v>955</v>
      </c>
      <c r="J25" s="79">
        <v>0</v>
      </c>
      <c r="K25" s="79">
        <v>-0.11</v>
      </c>
    </row>
    <row r="26" spans="1:14">
      <c r="A26" s="113">
        <f>IF(B26="","",COUNTA(B$8:B26))</f>
        <v>17</v>
      </c>
      <c r="B26" s="121" t="s">
        <v>238</v>
      </c>
      <c r="C26" s="122">
        <v>367</v>
      </c>
      <c r="D26" s="31">
        <f>SUM(J79:J80)</f>
        <v>17254526.629999999</v>
      </c>
      <c r="E26" s="102"/>
      <c r="I26" s="79" t="s">
        <v>955</v>
      </c>
      <c r="J26" s="79">
        <v>1556675.26</v>
      </c>
      <c r="K26" s="79">
        <v>1278727.3</v>
      </c>
    </row>
    <row r="27" spans="1:14">
      <c r="A27" s="113">
        <f>IF(B27="","",COUNTA(B$8:B27))</f>
        <v>18</v>
      </c>
      <c r="B27" s="121" t="s">
        <v>240</v>
      </c>
      <c r="C27" s="122">
        <v>368</v>
      </c>
      <c r="D27" s="31">
        <v>0</v>
      </c>
      <c r="E27" s="102"/>
      <c r="I27" s="79" t="s">
        <v>955</v>
      </c>
      <c r="J27" s="79">
        <v>11008.300000000001</v>
      </c>
      <c r="K27" s="79">
        <v>7605.9800000000005</v>
      </c>
    </row>
    <row r="28" spans="1:14">
      <c r="A28" s="113">
        <f>IF(B28="","",COUNTA(B$8:B28))</f>
        <v>19</v>
      </c>
      <c r="B28" s="121" t="s">
        <v>859</v>
      </c>
      <c r="C28" s="122">
        <v>369</v>
      </c>
      <c r="D28" s="31">
        <f>SUM(J81:J82)</f>
        <v>135338.4</v>
      </c>
      <c r="E28" s="102"/>
      <c r="I28" s="79" t="s">
        <v>955</v>
      </c>
      <c r="J28" s="79">
        <v>423384.24</v>
      </c>
      <c r="K28" s="79">
        <v>240082.62</v>
      </c>
    </row>
    <row r="29" spans="1:14">
      <c r="A29" s="113">
        <f>IF(B29="","",COUNTA(B$8:B29))</f>
        <v>20</v>
      </c>
      <c r="B29" s="121" t="s">
        <v>242</v>
      </c>
      <c r="C29" s="122">
        <v>370</v>
      </c>
      <c r="D29" s="31">
        <v>0</v>
      </c>
      <c r="E29" s="102"/>
      <c r="I29" s="79" t="s">
        <v>955</v>
      </c>
      <c r="J29" s="79">
        <v>38105.94</v>
      </c>
      <c r="K29" s="79">
        <v>16084.81</v>
      </c>
    </row>
    <row r="30" spans="1:14">
      <c r="A30" s="113">
        <f>IF(B30="","",COUNTA(B$8:B30))</f>
        <v>21</v>
      </c>
      <c r="B30" s="79" t="str">
        <f>"Subtotal - "&amp;B23</f>
        <v xml:space="preserve">Subtotal - Transmission plant </v>
      </c>
      <c r="C30" s="113"/>
      <c r="D30" s="313">
        <f>SUBTOTAL(9,D24:D29)</f>
        <v>18923801.059999999</v>
      </c>
      <c r="E30" s="102"/>
      <c r="I30" s="79" t="s">
        <v>955</v>
      </c>
      <c r="J30" s="79">
        <v>255036.32</v>
      </c>
      <c r="K30" s="79">
        <v>56946.53</v>
      </c>
    </row>
    <row r="31" spans="1:14">
      <c r="A31" s="113" t="str">
        <f>IF(B31="","",COUNTA(B$8:B31))</f>
        <v/>
      </c>
      <c r="C31" s="113"/>
      <c r="D31" s="102"/>
      <c r="I31" s="79" t="s">
        <v>955</v>
      </c>
      <c r="J31" s="79">
        <v>88166.14</v>
      </c>
      <c r="K31" s="79">
        <v>8843.5</v>
      </c>
    </row>
    <row r="32" spans="1:14">
      <c r="A32" s="113">
        <f>IF(B32="","",COUNTA(B$8:B32))</f>
        <v>22</v>
      </c>
      <c r="B32" s="81" t="s">
        <v>243</v>
      </c>
      <c r="C32" s="113"/>
      <c r="D32" s="102"/>
      <c r="E32" s="102"/>
      <c r="I32" s="79" t="s">
        <v>955</v>
      </c>
      <c r="J32" s="79">
        <v>614550.92000000004</v>
      </c>
      <c r="K32" s="79">
        <v>4286.87</v>
      </c>
    </row>
    <row r="33" spans="1:11">
      <c r="A33" s="113">
        <f>IF(B33="","",COUNTA(B$8:B33))</f>
        <v>23</v>
      </c>
      <c r="B33" s="121" t="s">
        <v>564</v>
      </c>
      <c r="C33" s="122">
        <v>374</v>
      </c>
      <c r="D33" s="31">
        <f>SUM(J83:J87)</f>
        <v>2632241.5699999998</v>
      </c>
      <c r="E33" s="102"/>
      <c r="I33" s="79" t="s">
        <v>955</v>
      </c>
      <c r="J33" s="79">
        <v>0</v>
      </c>
      <c r="K33" s="79">
        <v>0</v>
      </c>
    </row>
    <row r="34" spans="1:11">
      <c r="A34" s="113">
        <f>IF(B34="","",COUNTA(B$8:B34))</f>
        <v>24</v>
      </c>
      <c r="B34" s="121" t="s">
        <v>237</v>
      </c>
      <c r="C34" s="122">
        <v>375</v>
      </c>
      <c r="D34" s="31">
        <f>SUM(J88:J90)</f>
        <v>1093278.56</v>
      </c>
      <c r="E34" s="102"/>
      <c r="I34" s="79" t="s">
        <v>955</v>
      </c>
      <c r="J34" s="79">
        <v>894273.69000000006</v>
      </c>
      <c r="K34" s="79">
        <v>307404.66000000003</v>
      </c>
    </row>
    <row r="35" spans="1:11">
      <c r="A35" s="113">
        <f>IF(B35="","",COUNTA(B$8:B35))</f>
        <v>25</v>
      </c>
      <c r="B35" s="121" t="s">
        <v>238</v>
      </c>
      <c r="C35" s="122">
        <v>376</v>
      </c>
      <c r="D35" s="31">
        <f>SUM(J91:J101)</f>
        <v>603790907.40999997</v>
      </c>
      <c r="E35" s="102"/>
      <c r="I35" s="79" t="s">
        <v>955</v>
      </c>
      <c r="J35" s="79">
        <v>654180.17000000004</v>
      </c>
      <c r="K35" s="79">
        <v>200899.45</v>
      </c>
    </row>
    <row r="36" spans="1:11">
      <c r="A36" s="113">
        <f>IF(B36="","",COUNTA(B$8:B36))</f>
        <v>26</v>
      </c>
      <c r="B36" s="121" t="s">
        <v>240</v>
      </c>
      <c r="C36" s="122">
        <v>377</v>
      </c>
      <c r="D36" s="31">
        <f>SUM(J102)</f>
        <v>2927915.23</v>
      </c>
      <c r="E36" s="102"/>
      <c r="I36" s="79" t="s">
        <v>955</v>
      </c>
      <c r="J36" s="79">
        <v>998133.99</v>
      </c>
      <c r="K36" s="79">
        <v>207861.41</v>
      </c>
    </row>
    <row r="37" spans="1:11">
      <c r="A37" s="113">
        <f>IF(B37="","",COUNTA(B$8:B37))</f>
        <v>27</v>
      </c>
      <c r="B37" s="121" t="s">
        <v>572</v>
      </c>
      <c r="C37" s="122">
        <v>378</v>
      </c>
      <c r="D37" s="31">
        <f>SUM(J103:J104)</f>
        <v>37152569.329999998</v>
      </c>
      <c r="E37" s="102"/>
      <c r="I37" s="79" t="s">
        <v>955</v>
      </c>
      <c r="J37" s="79">
        <v>3144041.9</v>
      </c>
      <c r="K37" s="79">
        <v>2729532.36</v>
      </c>
    </row>
    <row r="38" spans="1:11">
      <c r="A38" s="113">
        <f>IF(B38="","",COUNTA(B$8:B38))</f>
        <v>28</v>
      </c>
      <c r="B38" s="121" t="s">
        <v>958</v>
      </c>
      <c r="C38" s="122">
        <v>379</v>
      </c>
      <c r="D38" s="31">
        <f>SUM(J105:J106)</f>
        <v>4351552.2300000004</v>
      </c>
      <c r="E38" s="102"/>
      <c r="I38" s="79" t="s">
        <v>955</v>
      </c>
      <c r="J38" s="79">
        <v>521866.5</v>
      </c>
      <c r="K38" s="79">
        <v>476277.93</v>
      </c>
    </row>
    <row r="39" spans="1:11">
      <c r="A39" s="113">
        <f>IF(B39="","",COUNTA(B$8:B39))</f>
        <v>29</v>
      </c>
      <c r="B39" s="121" t="s">
        <v>151</v>
      </c>
      <c r="C39" s="122">
        <v>380</v>
      </c>
      <c r="D39" s="31">
        <f>SUM(J107:J111)</f>
        <v>245709570.36000001</v>
      </c>
      <c r="E39" s="102"/>
      <c r="I39" s="79" t="s">
        <v>955</v>
      </c>
      <c r="J39" s="79">
        <v>1529904.72</v>
      </c>
      <c r="K39" s="79">
        <v>1339619.24</v>
      </c>
    </row>
    <row r="40" spans="1:11">
      <c r="A40" s="113">
        <f>IF(B40="","",COUNTA(B$8:B40))</f>
        <v>30</v>
      </c>
      <c r="B40" s="121" t="s">
        <v>251</v>
      </c>
      <c r="C40" s="122">
        <v>381</v>
      </c>
      <c r="D40" s="31">
        <f>SUM(J112:J113)</f>
        <v>84745167.920000002</v>
      </c>
      <c r="E40" s="102"/>
      <c r="I40" s="79" t="s">
        <v>955</v>
      </c>
      <c r="J40" s="79">
        <v>12809634.93</v>
      </c>
      <c r="K40" s="79">
        <v>10174642.99</v>
      </c>
    </row>
    <row r="41" spans="1:11">
      <c r="A41" s="113">
        <f>IF(B41="","",COUNTA(B$8:B41))</f>
        <v>31</v>
      </c>
      <c r="B41" s="121" t="s">
        <v>570</v>
      </c>
      <c r="C41" s="122">
        <v>382</v>
      </c>
      <c r="D41" s="31">
        <v>0</v>
      </c>
      <c r="E41" s="102"/>
      <c r="I41" s="79" t="s">
        <v>955</v>
      </c>
      <c r="J41" s="79">
        <v>406309.31</v>
      </c>
      <c r="K41" s="79">
        <v>304566.23</v>
      </c>
    </row>
    <row r="42" spans="1:11">
      <c r="A42" s="113">
        <f>IF(B42="","",COUNTA(B$8:B42))</f>
        <v>32</v>
      </c>
      <c r="B42" s="121" t="s">
        <v>569</v>
      </c>
      <c r="C42" s="122">
        <v>383</v>
      </c>
      <c r="D42" s="31">
        <f>SUM(J114)</f>
        <v>10177783.800000001</v>
      </c>
      <c r="E42" s="102"/>
      <c r="I42" s="79" t="s">
        <v>955</v>
      </c>
      <c r="J42" s="79">
        <v>0</v>
      </c>
      <c r="K42" s="79">
        <v>-0.08</v>
      </c>
    </row>
    <row r="43" spans="1:11">
      <c r="A43" s="113">
        <f>IF(B43="","",COUNTA(B$8:B43))</f>
        <v>33</v>
      </c>
      <c r="B43" s="121" t="s">
        <v>567</v>
      </c>
      <c r="C43" s="122">
        <v>385</v>
      </c>
      <c r="D43" s="31">
        <f>SUM(J115:J116)</f>
        <v>10604872.550000001</v>
      </c>
      <c r="E43" s="102"/>
      <c r="I43" s="79" t="s">
        <v>955</v>
      </c>
      <c r="J43" s="79">
        <v>41712.31</v>
      </c>
      <c r="K43" s="79">
        <v>14141.24</v>
      </c>
    </row>
    <row r="44" spans="1:11">
      <c r="A44" s="113">
        <f>IF(B44="","",COUNTA(B$8:B44))</f>
        <v>34</v>
      </c>
      <c r="B44" s="79" t="str">
        <f>"Subtotal - "&amp;B32</f>
        <v>Subtotal - Distribution Plant</v>
      </c>
      <c r="C44" s="113"/>
      <c r="D44" s="313">
        <f>SUBTOTAL(9,D33:D43)</f>
        <v>1003185858.9599999</v>
      </c>
      <c r="E44" s="102"/>
      <c r="I44" s="79" t="s">
        <v>955</v>
      </c>
      <c r="J44" s="79">
        <v>5795.57</v>
      </c>
      <c r="K44" s="79">
        <v>5795.57</v>
      </c>
    </row>
    <row r="45" spans="1:11">
      <c r="A45" s="113" t="str">
        <f>IF(B45="","",COUNTA(B$8:B45))</f>
        <v/>
      </c>
      <c r="C45" s="113"/>
      <c r="D45" s="102"/>
      <c r="E45" s="102"/>
      <c r="I45" s="79" t="s">
        <v>955</v>
      </c>
      <c r="J45" s="79">
        <v>22992.27</v>
      </c>
      <c r="K45" s="79">
        <v>22992.2</v>
      </c>
    </row>
    <row r="46" spans="1:11">
      <c r="A46" s="113">
        <f>IF(B46="","",COUNTA(B$8:B46))</f>
        <v>35</v>
      </c>
      <c r="B46" s="81" t="s">
        <v>254</v>
      </c>
      <c r="C46" s="113"/>
      <c r="D46" s="102"/>
      <c r="E46" s="102"/>
      <c r="I46" s="79" t="s">
        <v>955</v>
      </c>
      <c r="J46" s="79">
        <v>0</v>
      </c>
      <c r="K46" s="79">
        <v>0</v>
      </c>
    </row>
    <row r="47" spans="1:11">
      <c r="A47" s="113">
        <f>IF(B47="","",COUNTA(B$8:B47))</f>
        <v>36</v>
      </c>
      <c r="B47" s="121" t="s">
        <v>236</v>
      </c>
      <c r="C47" s="122">
        <v>389</v>
      </c>
      <c r="D47" s="31">
        <f>SUM(J117:J119)</f>
        <v>3224759.31</v>
      </c>
      <c r="E47" s="102"/>
      <c r="I47" s="79" t="s">
        <v>955</v>
      </c>
      <c r="J47" s="79">
        <v>9249.76</v>
      </c>
      <c r="K47" s="79">
        <v>6165.88</v>
      </c>
    </row>
    <row r="48" spans="1:11">
      <c r="A48" s="113">
        <f>IF(B48="","",COUNTA(B$8:B48))</f>
        <v>37</v>
      </c>
      <c r="B48" s="121" t="s">
        <v>245</v>
      </c>
      <c r="C48" s="122">
        <v>390</v>
      </c>
      <c r="D48" s="31">
        <f>SUM(J120:J123)</f>
        <v>22365469.140000001</v>
      </c>
      <c r="E48" s="102"/>
      <c r="I48" s="79" t="s">
        <v>955</v>
      </c>
      <c r="J48" s="79">
        <v>98074.32</v>
      </c>
      <c r="K48" s="79">
        <v>24488.760000000002</v>
      </c>
    </row>
    <row r="49" spans="1:11">
      <c r="A49" s="113">
        <f>IF(B49="","",COUNTA(B$8:B49))</f>
        <v>38</v>
      </c>
      <c r="B49" s="121" t="s">
        <v>255</v>
      </c>
      <c r="C49" s="122">
        <v>391</v>
      </c>
      <c r="D49" s="31">
        <f>SUM(J124:J132)</f>
        <v>2803626.47</v>
      </c>
      <c r="E49" s="102"/>
      <c r="I49" s="79" t="s">
        <v>955</v>
      </c>
      <c r="J49" s="79">
        <v>42212.25</v>
      </c>
      <c r="K49" s="79">
        <v>21991.850000000002</v>
      </c>
    </row>
    <row r="50" spans="1:11">
      <c r="A50" s="113">
        <f>IF(B50="","",COUNTA(B$8:B50))</f>
        <v>39</v>
      </c>
      <c r="B50" s="121" t="s">
        <v>256</v>
      </c>
      <c r="C50" s="122">
        <v>392</v>
      </c>
      <c r="D50" s="31">
        <f>SUM(J133:J138)</f>
        <v>15510396.990000002</v>
      </c>
      <c r="E50" s="102"/>
      <c r="I50" s="79" t="s">
        <v>955</v>
      </c>
      <c r="J50" s="79">
        <v>10713.62</v>
      </c>
      <c r="K50" s="79">
        <v>10713.62</v>
      </c>
    </row>
    <row r="51" spans="1:11">
      <c r="A51" s="113">
        <f>IF(B51="","",COUNTA(B$8:B51))</f>
        <v>40</v>
      </c>
      <c r="B51" s="121" t="s">
        <v>257</v>
      </c>
      <c r="C51" s="122">
        <v>393</v>
      </c>
      <c r="D51" s="31">
        <f>SUM(J139:J141)</f>
        <v>99936.91</v>
      </c>
      <c r="E51" s="102"/>
      <c r="I51" s="79" t="s">
        <v>955</v>
      </c>
      <c r="J51" s="79">
        <v>87730.51</v>
      </c>
      <c r="K51" s="79">
        <v>87730.53</v>
      </c>
    </row>
    <row r="52" spans="1:11">
      <c r="A52" s="113">
        <f>IF(B52="","",COUNTA(B$8:B52))</f>
        <v>41</v>
      </c>
      <c r="B52" s="121" t="s">
        <v>258</v>
      </c>
      <c r="C52" s="122">
        <v>394</v>
      </c>
      <c r="D52" s="31">
        <f>SUM(J142:J145)</f>
        <v>8354339.1999999993</v>
      </c>
      <c r="E52" s="102"/>
      <c r="I52" s="79" t="s">
        <v>955</v>
      </c>
      <c r="J52" s="79">
        <v>76870.42</v>
      </c>
      <c r="K52" s="79">
        <v>76870.3</v>
      </c>
    </row>
    <row r="53" spans="1:11">
      <c r="A53" s="113">
        <f>IF(B53="","",COUNTA(B$8:B53))</f>
        <v>42</v>
      </c>
      <c r="B53" s="121" t="s">
        <v>259</v>
      </c>
      <c r="C53" s="122">
        <v>395</v>
      </c>
      <c r="D53" s="31">
        <f>SUM(J146:J147)</f>
        <v>59304.43</v>
      </c>
      <c r="E53" s="102"/>
      <c r="I53" s="79" t="s">
        <v>955</v>
      </c>
      <c r="J53" s="79">
        <v>672679.95000000007</v>
      </c>
      <c r="K53" s="79">
        <v>595033.56000000006</v>
      </c>
    </row>
    <row r="54" spans="1:11">
      <c r="A54" s="113">
        <f>IF(B54="","",COUNTA(B$8:B54))</f>
        <v>43</v>
      </c>
      <c r="B54" s="121" t="s">
        <v>260</v>
      </c>
      <c r="C54" s="122">
        <v>396</v>
      </c>
      <c r="D54" s="31">
        <f>SUM(J148:J152)</f>
        <v>4575621.1800000006</v>
      </c>
      <c r="E54" s="102"/>
      <c r="I54" s="79" t="s">
        <v>955</v>
      </c>
      <c r="J54" s="79">
        <v>12040.59</v>
      </c>
      <c r="K54" s="79">
        <v>9597.3000000000011</v>
      </c>
    </row>
    <row r="55" spans="1:11">
      <c r="A55" s="113">
        <f>IF(B55="","",COUNTA(B$8:B55))</f>
        <v>44</v>
      </c>
      <c r="B55" s="121" t="s">
        <v>261</v>
      </c>
      <c r="C55" s="122">
        <v>397</v>
      </c>
      <c r="D55" s="31">
        <f>SUM(J153:J164)</f>
        <v>5320075.1100000003</v>
      </c>
      <c r="E55" s="102"/>
      <c r="I55" s="79" t="s">
        <v>955</v>
      </c>
      <c r="J55" s="79">
        <v>911691.43</v>
      </c>
      <c r="K55" s="79">
        <v>546023.92000000004</v>
      </c>
    </row>
    <row r="56" spans="1:11">
      <c r="A56" s="113">
        <f>IF(B56="","",COUNTA(B$8:B56))</f>
        <v>45</v>
      </c>
      <c r="B56" s="121" t="s">
        <v>957</v>
      </c>
      <c r="C56" s="122">
        <v>398</v>
      </c>
      <c r="D56" s="31">
        <f>SUM(J165:J167)</f>
        <v>82980.73000000001</v>
      </c>
      <c r="E56" s="102"/>
      <c r="I56" s="79" t="s">
        <v>955</v>
      </c>
      <c r="J56" s="79">
        <v>171070.94</v>
      </c>
      <c r="K56" s="79">
        <v>73606.36</v>
      </c>
    </row>
    <row r="57" spans="1:11">
      <c r="A57" s="113">
        <f>IF(B57="","",COUNTA(B$8:B57))</f>
        <v>46</v>
      </c>
      <c r="B57" s="79" t="str">
        <f>"Subtotal - "&amp;B46</f>
        <v>Subtotal - General Plant</v>
      </c>
      <c r="C57" s="113"/>
      <c r="D57" s="313">
        <f>SUBTOTAL(9,D47:D56)</f>
        <v>62396509.469999991</v>
      </c>
      <c r="E57" s="102"/>
      <c r="I57" s="79" t="s">
        <v>955</v>
      </c>
      <c r="J57" s="79">
        <v>408193.66000000003</v>
      </c>
      <c r="K57" s="79">
        <v>90293.47</v>
      </c>
    </row>
    <row r="58" spans="1:11">
      <c r="A58" s="113" t="str">
        <f>IF(B58="","",COUNTA(B$8:B58))</f>
        <v/>
      </c>
      <c r="C58" s="113"/>
      <c r="D58" s="102"/>
      <c r="E58" s="102"/>
      <c r="G58" s="379" t="s">
        <v>855</v>
      </c>
      <c r="H58" s="379"/>
      <c r="I58" s="79" t="s">
        <v>955</v>
      </c>
      <c r="J58" s="79">
        <v>137657.44</v>
      </c>
      <c r="K58" s="79">
        <v>0</v>
      </c>
    </row>
    <row r="59" spans="1:11">
      <c r="A59" s="113">
        <f>IF(B59="","",COUNTA(B$8:B59))</f>
        <v>47</v>
      </c>
      <c r="B59" s="127" t="str">
        <f>"Total "&amp;B9</f>
        <v>Total Plant in Service</v>
      </c>
      <c r="C59" s="113"/>
      <c r="D59" s="313">
        <f>SUBTOTAL(9,D11:D58)</f>
        <v>1141765084.1700003</v>
      </c>
      <c r="E59" s="102"/>
      <c r="G59" s="314">
        <v>1141765084.1700001</v>
      </c>
      <c r="H59" s="114">
        <f>D59-G59</f>
        <v>0</v>
      </c>
      <c r="I59" s="79" t="s">
        <v>955</v>
      </c>
      <c r="J59" s="79">
        <v>98468.19</v>
      </c>
      <c r="K59" s="79">
        <v>98468.21</v>
      </c>
    </row>
    <row r="60" spans="1:11">
      <c r="A60" s="113" t="str">
        <f>IF(B60="","",COUNTA(B$8:B60))</f>
        <v/>
      </c>
      <c r="C60" s="113"/>
      <c r="D60" s="102"/>
      <c r="E60" s="102"/>
      <c r="I60" s="79" t="s">
        <v>955</v>
      </c>
      <c r="J60" s="79">
        <v>1891688.8399999999</v>
      </c>
      <c r="K60" s="79">
        <v>1891688.9500000002</v>
      </c>
    </row>
    <row r="61" spans="1:11">
      <c r="A61" s="113">
        <f>IF(B61="","",COUNTA(B$8:B61))</f>
        <v>48</v>
      </c>
      <c r="B61" s="81" t="s">
        <v>956</v>
      </c>
      <c r="C61" s="113"/>
      <c r="D61" s="102"/>
      <c r="E61" s="102"/>
      <c r="I61" s="79" t="s">
        <v>955</v>
      </c>
      <c r="J61" s="79">
        <v>439268.27</v>
      </c>
      <c r="K61" s="79">
        <v>439268.22000000003</v>
      </c>
    </row>
    <row r="62" spans="1:11">
      <c r="A62" s="113">
        <f>IF(B62="","",COUNTA(B$8:B62))</f>
        <v>49</v>
      </c>
      <c r="B62" s="81" t="str">
        <f>B10</f>
        <v>Intangible Plant</v>
      </c>
      <c r="C62" s="113"/>
      <c r="D62" s="102"/>
      <c r="E62" s="102"/>
      <c r="I62" s="79" t="s">
        <v>955</v>
      </c>
      <c r="J62" s="79">
        <v>15434.880000000001</v>
      </c>
      <c r="K62" s="79">
        <v>15434.89</v>
      </c>
    </row>
    <row r="63" spans="1:11">
      <c r="A63" s="113">
        <f>IF(B63="","",COUNTA(B$8:B63))</f>
        <v>50</v>
      </c>
      <c r="B63" s="121" t="str">
        <f>B11</f>
        <v>Organization</v>
      </c>
      <c r="C63" s="129">
        <f>C11</f>
        <v>301</v>
      </c>
      <c r="D63" s="31">
        <f>-SUM(K9)</f>
        <v>0</v>
      </c>
      <c r="E63" s="102"/>
      <c r="I63" s="79" t="s">
        <v>955</v>
      </c>
      <c r="J63" s="79">
        <v>1739177</v>
      </c>
      <c r="K63" s="79">
        <v>1686929.98</v>
      </c>
    </row>
    <row r="64" spans="1:11">
      <c r="A64" s="113">
        <f>IF(B64="","",COUNTA(B$8:B64))</f>
        <v>51</v>
      </c>
      <c r="B64" s="121" t="str">
        <f>B12</f>
        <v>Franchises &amp; Consents</v>
      </c>
      <c r="C64" s="129">
        <f>C12</f>
        <v>302</v>
      </c>
      <c r="D64" s="31">
        <f>-SUM(K10:K11)</f>
        <v>-138157.95000000001</v>
      </c>
      <c r="E64" s="102"/>
      <c r="I64" s="79" t="s">
        <v>955</v>
      </c>
      <c r="J64" s="79">
        <v>491070.96</v>
      </c>
      <c r="K64" s="79">
        <v>421396.42</v>
      </c>
    </row>
    <row r="65" spans="1:11">
      <c r="A65" s="113">
        <f>IF(B65="","",COUNTA(B$8:B65))</f>
        <v>52</v>
      </c>
      <c r="B65" s="121" t="str">
        <f>B13</f>
        <v>Misc. Intangible Plant</v>
      </c>
      <c r="C65" s="129">
        <f>C13</f>
        <v>303</v>
      </c>
      <c r="D65" s="31">
        <f>-SUM(K12:K73)</f>
        <v>-29785135.070000011</v>
      </c>
      <c r="E65" s="102"/>
      <c r="I65" s="79" t="s">
        <v>955</v>
      </c>
      <c r="J65" s="79">
        <v>92764.790000000008</v>
      </c>
      <c r="K65" s="79">
        <v>66280.710000000006</v>
      </c>
    </row>
    <row r="66" spans="1:11">
      <c r="A66" s="113">
        <f>IF(B66="","",COUNTA(B$8:B66))</f>
        <v>53</v>
      </c>
      <c r="B66" s="79" t="str">
        <f>B14</f>
        <v>Subtotal - Intangible Plant</v>
      </c>
      <c r="C66" s="125"/>
      <c r="D66" s="313">
        <f>SUBTOTAL(9,D63:D65)</f>
        <v>-29923293.020000011</v>
      </c>
      <c r="E66" s="102"/>
      <c r="I66" s="79" t="s">
        <v>955</v>
      </c>
      <c r="J66" s="79">
        <v>293596.57</v>
      </c>
      <c r="K66" s="79">
        <v>165601.46</v>
      </c>
    </row>
    <row r="67" spans="1:11">
      <c r="A67" s="113" t="str">
        <f>IF(B67="","",COUNTA(B$8:B67))</f>
        <v/>
      </c>
      <c r="C67" s="125"/>
      <c r="D67" s="102"/>
      <c r="E67" s="102"/>
      <c r="I67" s="79" t="s">
        <v>955</v>
      </c>
      <c r="J67" s="79">
        <v>241563.41</v>
      </c>
      <c r="K67" s="79">
        <v>104393.96</v>
      </c>
    </row>
    <row r="68" spans="1:11">
      <c r="A68" s="113">
        <f>IF(B68="","",COUNTA(B$8:B68))</f>
        <v>54</v>
      </c>
      <c r="B68" s="81" t="str">
        <f t="shared" ref="B68:B73" si="0">B16</f>
        <v>Natural Gas Other Storage Plant</v>
      </c>
      <c r="C68" s="125"/>
      <c r="D68" s="102"/>
      <c r="E68" s="102"/>
      <c r="I68" s="79" t="s">
        <v>955</v>
      </c>
      <c r="J68" s="79">
        <v>241821.23</v>
      </c>
      <c r="K68" s="79">
        <v>69029.570000000007</v>
      </c>
    </row>
    <row r="69" spans="1:11">
      <c r="A69" s="113">
        <f>IF(B69="","",COUNTA(B$8:B69))</f>
        <v>55</v>
      </c>
      <c r="B69" s="121" t="str">
        <f t="shared" si="0"/>
        <v>Land &amp; Land Rights - LNG</v>
      </c>
      <c r="C69" s="129">
        <f>C17</f>
        <v>360</v>
      </c>
      <c r="D69" s="31">
        <v>0</v>
      </c>
      <c r="E69" s="102"/>
      <c r="I69" s="79" t="s">
        <v>955</v>
      </c>
      <c r="J69" s="79">
        <v>19935.490000000002</v>
      </c>
      <c r="K69" s="79">
        <v>3323.05</v>
      </c>
    </row>
    <row r="70" spans="1:11">
      <c r="A70" s="113">
        <f>IF(B70="","",COUNTA(B$8:B70))</f>
        <v>56</v>
      </c>
      <c r="B70" s="121" t="str">
        <f t="shared" si="0"/>
        <v>Structures &amp; improvement - LNG</v>
      </c>
      <c r="C70" s="129">
        <f>C18</f>
        <v>361</v>
      </c>
      <c r="D70" s="31">
        <v>0</v>
      </c>
      <c r="E70" s="102"/>
      <c r="I70" s="79" t="s">
        <v>955</v>
      </c>
      <c r="J70" s="79">
        <v>66102.87</v>
      </c>
      <c r="K70" s="79">
        <v>0</v>
      </c>
    </row>
    <row r="71" spans="1:11">
      <c r="A71" s="113">
        <f>IF(B71="","",COUNTA(B$8:B71))</f>
        <v>57</v>
      </c>
      <c r="B71" s="121" t="str">
        <f t="shared" si="0"/>
        <v>Gas Holders - LNG</v>
      </c>
      <c r="C71" s="129">
        <f>C19</f>
        <v>362</v>
      </c>
      <c r="D71" s="31">
        <v>0</v>
      </c>
      <c r="E71" s="102"/>
      <c r="I71" s="79" t="s">
        <v>955</v>
      </c>
      <c r="J71" s="79">
        <v>0</v>
      </c>
      <c r="K71" s="79">
        <v>-0.02</v>
      </c>
    </row>
    <row r="72" spans="1:11">
      <c r="A72" s="113">
        <f>IF(B72="","",COUNTA(B$8:B72))</f>
        <v>58</v>
      </c>
      <c r="B72" s="121" t="str">
        <f t="shared" si="0"/>
        <v>LNG Equipment</v>
      </c>
      <c r="C72" s="129">
        <f>C20</f>
        <v>363</v>
      </c>
      <c r="D72" s="31">
        <v>0</v>
      </c>
      <c r="E72" s="102"/>
      <c r="I72" s="79" t="s">
        <v>955</v>
      </c>
      <c r="J72" s="79">
        <v>2247903.29</v>
      </c>
      <c r="K72" s="79">
        <v>2248970.7000000002</v>
      </c>
    </row>
    <row r="73" spans="1:11">
      <c r="A73" s="113">
        <f>IF(B73="","",COUNTA(B$8:B73))</f>
        <v>59</v>
      </c>
      <c r="B73" s="79" t="str">
        <f t="shared" si="0"/>
        <v>Subtotal - Natural Gas Other Storage Plant</v>
      </c>
      <c r="C73" s="125"/>
      <c r="D73" s="313">
        <f>SUBTOTAL(9,D69:D72)</f>
        <v>0</v>
      </c>
      <c r="E73" s="102"/>
      <c r="I73" s="79" t="s">
        <v>955</v>
      </c>
      <c r="J73" s="79">
        <v>2091590.26</v>
      </c>
      <c r="K73" s="79">
        <v>1893950.52</v>
      </c>
    </row>
    <row r="74" spans="1:11">
      <c r="A74" s="113" t="str">
        <f>IF(B74="","",COUNTA(B$8:B74))</f>
        <v/>
      </c>
      <c r="C74" s="125"/>
      <c r="D74" s="313"/>
      <c r="E74" s="102"/>
      <c r="I74" s="79" t="s">
        <v>954</v>
      </c>
      <c r="J74" s="79">
        <v>0</v>
      </c>
      <c r="K74" s="79">
        <v>0</v>
      </c>
    </row>
    <row r="75" spans="1:11">
      <c r="A75" s="113">
        <f>IF(B75="","",COUNTA(B$8:B75))</f>
        <v>60</v>
      </c>
      <c r="B75" s="81" t="str">
        <f>B23</f>
        <v xml:space="preserve">Transmission plant </v>
      </c>
      <c r="C75" s="113"/>
      <c r="D75" s="102"/>
      <c r="E75" s="102"/>
      <c r="I75" s="79" t="s">
        <v>954</v>
      </c>
      <c r="J75" s="79">
        <v>338215.79</v>
      </c>
      <c r="K75" s="79">
        <v>0</v>
      </c>
    </row>
    <row r="76" spans="1:11">
      <c r="A76" s="113">
        <f>IF(B76="","",COUNTA(B$8:B76))</f>
        <v>61</v>
      </c>
      <c r="B76" s="121" t="str">
        <f>B24</f>
        <v>Land and Land Rights</v>
      </c>
      <c r="C76" s="129">
        <f>C24</f>
        <v>365.1</v>
      </c>
      <c r="D76" s="31">
        <f>-SUM(K74:K77)</f>
        <v>-853231.62</v>
      </c>
      <c r="E76" s="102"/>
      <c r="I76" s="79" t="s">
        <v>953</v>
      </c>
      <c r="J76" s="79">
        <v>0</v>
      </c>
      <c r="K76" s="79">
        <v>0</v>
      </c>
    </row>
    <row r="77" spans="1:11">
      <c r="A77" s="113">
        <f>IF(B77="","",COUNTA(B$8:B77))</f>
        <v>62</v>
      </c>
      <c r="B77" s="121" t="str">
        <f>B25</f>
        <v>Structures and improvements</v>
      </c>
      <c r="C77" s="129">
        <f>C25</f>
        <v>366</v>
      </c>
      <c r="D77" s="31">
        <f>-SUM(K78)</f>
        <v>-310.78000000000003</v>
      </c>
      <c r="E77" s="102"/>
      <c r="I77" s="79" t="s">
        <v>953</v>
      </c>
      <c r="J77" s="79">
        <v>1071405.18</v>
      </c>
      <c r="K77" s="79">
        <v>853231.62</v>
      </c>
    </row>
    <row r="78" spans="1:11">
      <c r="A78" s="113">
        <f>IF(B78="","",COUNTA(B$8:B78))</f>
        <v>63</v>
      </c>
      <c r="B78" s="121" t="str">
        <f>B26</f>
        <v>Mains</v>
      </c>
      <c r="C78" s="129">
        <f>C26</f>
        <v>367</v>
      </c>
      <c r="D78" s="31">
        <f>-SUM(K79:K80)+N10</f>
        <v>-12186427.92</v>
      </c>
      <c r="E78" s="102"/>
      <c r="I78" s="79" t="s">
        <v>952</v>
      </c>
      <c r="J78" s="79">
        <v>124315.06</v>
      </c>
      <c r="K78" s="79">
        <v>310.78000000000003</v>
      </c>
    </row>
    <row r="79" spans="1:11">
      <c r="A79" s="113">
        <f>IF(B79="","",COUNTA(B$8:B79))</f>
        <v>64</v>
      </c>
      <c r="B79" s="121" t="str">
        <f>B27</f>
        <v>Compressor station equipment</v>
      </c>
      <c r="C79" s="129">
        <f>C27</f>
        <v>368</v>
      </c>
      <c r="D79" s="31">
        <v>0</v>
      </c>
      <c r="E79" s="102"/>
      <c r="I79" s="79" t="s">
        <v>951</v>
      </c>
      <c r="J79" s="79">
        <v>0</v>
      </c>
      <c r="K79" s="79">
        <v>0</v>
      </c>
    </row>
    <row r="80" spans="1:11">
      <c r="A80" s="113">
        <f>IF(B80="","",COUNTA(B$8:B80))</f>
        <v>65</v>
      </c>
      <c r="B80" s="121" t="s">
        <v>859</v>
      </c>
      <c r="C80" s="129">
        <v>369</v>
      </c>
      <c r="D80" s="31">
        <f>-SUM(K81:K82)+N11</f>
        <v>-146590.03999999998</v>
      </c>
      <c r="E80" s="102"/>
      <c r="I80" s="79" t="s">
        <v>951</v>
      </c>
      <c r="J80" s="79">
        <v>17254526.629999999</v>
      </c>
      <c r="K80" s="79">
        <v>12146466.439999999</v>
      </c>
    </row>
    <row r="81" spans="1:11">
      <c r="A81" s="113">
        <f>IF(B81="","",COUNTA(B$8:B81))</f>
        <v>66</v>
      </c>
      <c r="B81" s="121" t="str">
        <f>B29</f>
        <v>Communication equipment</v>
      </c>
      <c r="C81" s="129">
        <f>C29</f>
        <v>370</v>
      </c>
      <c r="D81" s="31">
        <v>0</v>
      </c>
      <c r="E81" s="102"/>
      <c r="I81" s="79" t="s">
        <v>950</v>
      </c>
      <c r="J81" s="79">
        <v>0</v>
      </c>
      <c r="K81" s="79">
        <v>0</v>
      </c>
    </row>
    <row r="82" spans="1:11">
      <c r="A82" s="113">
        <f>IF(B82="","",COUNTA(B$8:B82))</f>
        <v>67</v>
      </c>
      <c r="B82" s="79" t="str">
        <f>"Subtotal - "&amp;B75</f>
        <v xml:space="preserve">Subtotal - Transmission plant </v>
      </c>
      <c r="C82" s="113"/>
      <c r="D82" s="313">
        <f>SUBTOTAL(9,D76:D81)</f>
        <v>-13186560.359999999</v>
      </c>
      <c r="E82" s="102"/>
      <c r="I82" s="79" t="s">
        <v>950</v>
      </c>
      <c r="J82" s="79">
        <v>135338.4</v>
      </c>
      <c r="K82" s="79">
        <v>148872.24</v>
      </c>
    </row>
    <row r="83" spans="1:11">
      <c r="A83" s="113" t="str">
        <f>IF(B83="","",COUNTA(B$8:B83))</f>
        <v/>
      </c>
      <c r="C83" s="113"/>
      <c r="D83" s="102"/>
      <c r="E83" s="102"/>
      <c r="I83" s="79" t="s">
        <v>949</v>
      </c>
      <c r="J83" s="79">
        <v>0</v>
      </c>
      <c r="K83" s="79">
        <v>0</v>
      </c>
    </row>
    <row r="84" spans="1:11">
      <c r="A84" s="113">
        <f>IF(B84="","",COUNTA(B$8:B84))</f>
        <v>68</v>
      </c>
      <c r="B84" s="81" t="s">
        <v>243</v>
      </c>
      <c r="C84" s="113"/>
      <c r="D84" s="102"/>
      <c r="E84" s="102"/>
      <c r="I84" s="79" t="s">
        <v>949</v>
      </c>
      <c r="J84" s="79">
        <v>420627.25</v>
      </c>
      <c r="K84" s="79">
        <v>0</v>
      </c>
    </row>
    <row r="85" spans="1:11">
      <c r="A85" s="113">
        <f>IF(B85="","",COUNTA(B$8:B85))</f>
        <v>69</v>
      </c>
      <c r="B85" s="121" t="str">
        <f t="shared" ref="B85:C87" si="1">B33</f>
        <v>Land and land rights</v>
      </c>
      <c r="C85" s="129">
        <f t="shared" si="1"/>
        <v>374</v>
      </c>
      <c r="D85" s="31">
        <f>-SUM(K83:K87)</f>
        <v>-903300.28</v>
      </c>
      <c r="E85" s="102"/>
      <c r="I85" s="79" t="s">
        <v>949</v>
      </c>
      <c r="J85" s="79">
        <v>71241.25</v>
      </c>
      <c r="K85" s="79">
        <v>0</v>
      </c>
    </row>
    <row r="86" spans="1:11">
      <c r="A86" s="113">
        <f>IF(B86="","",COUNTA(B$8:B86))</f>
        <v>70</v>
      </c>
      <c r="B86" s="121" t="str">
        <f t="shared" si="1"/>
        <v>Structures and improvements</v>
      </c>
      <c r="C86" s="129">
        <f t="shared" si="1"/>
        <v>375</v>
      </c>
      <c r="D86" s="31">
        <f>-SUM(K88:K90)+N12</f>
        <v>-1008132.75</v>
      </c>
      <c r="E86" s="102"/>
      <c r="I86" s="79" t="s">
        <v>948</v>
      </c>
      <c r="J86" s="79">
        <v>0</v>
      </c>
      <c r="K86" s="79">
        <v>0</v>
      </c>
    </row>
    <row r="87" spans="1:11">
      <c r="A87" s="113">
        <f>IF(B87="","",COUNTA(B$8:B87))</f>
        <v>71</v>
      </c>
      <c r="B87" s="121" t="str">
        <f t="shared" si="1"/>
        <v>Mains</v>
      </c>
      <c r="C87" s="129">
        <f t="shared" si="1"/>
        <v>376</v>
      </c>
      <c r="D87" s="31">
        <f>-SUM(K91:K101)+N13</f>
        <v>-207297957.37</v>
      </c>
      <c r="E87" s="102"/>
      <c r="I87" s="79" t="s">
        <v>948</v>
      </c>
      <c r="J87" s="79">
        <v>2140373.0699999998</v>
      </c>
      <c r="K87" s="79">
        <v>903300.28</v>
      </c>
    </row>
    <row r="88" spans="1:11">
      <c r="A88" s="113">
        <f>IF(B88="","",COUNTA(B$8:B88))</f>
        <v>72</v>
      </c>
      <c r="B88" s="121" t="s">
        <v>240</v>
      </c>
      <c r="C88" s="129">
        <v>377</v>
      </c>
      <c r="D88" s="31">
        <f>-K102+N14</f>
        <v>-1190619.0900000001</v>
      </c>
      <c r="E88" s="102"/>
      <c r="I88" s="79" t="s">
        <v>947</v>
      </c>
      <c r="J88" s="79">
        <v>0</v>
      </c>
      <c r="K88" s="79">
        <v>0</v>
      </c>
    </row>
    <row r="89" spans="1:11">
      <c r="A89" s="113">
        <f>IF(B89="","",COUNTA(B$8:B89))</f>
        <v>73</v>
      </c>
      <c r="B89" s="121" t="str">
        <f t="shared" ref="B89:C95" si="2">B37</f>
        <v>Measuring and regulating station equipment—general</v>
      </c>
      <c r="C89" s="129">
        <f t="shared" si="2"/>
        <v>378</v>
      </c>
      <c r="D89" s="31">
        <f>-SUM(K103:K104)+N15</f>
        <v>-5868337.2199999997</v>
      </c>
      <c r="E89" s="102"/>
      <c r="I89" s="79" t="s">
        <v>947</v>
      </c>
      <c r="J89" s="79">
        <v>787736.36</v>
      </c>
      <c r="K89" s="79">
        <v>697539.56</v>
      </c>
    </row>
    <row r="90" spans="1:11">
      <c r="A90" s="113">
        <f>IF(B90="","",COUNTA(B$8:B90))</f>
        <v>74</v>
      </c>
      <c r="B90" s="121" t="str">
        <f t="shared" si="2"/>
        <v>Measuring and regulating station equipment—City Gate</v>
      </c>
      <c r="C90" s="129">
        <f t="shared" si="2"/>
        <v>379</v>
      </c>
      <c r="D90" s="31">
        <f>-SUM(K105:K106)+N16</f>
        <v>-101401.66999999998</v>
      </c>
      <c r="E90" s="102"/>
      <c r="I90" s="79" t="s">
        <v>947</v>
      </c>
      <c r="J90" s="79">
        <v>305542.2</v>
      </c>
      <c r="K90" s="79">
        <v>310925.17</v>
      </c>
    </row>
    <row r="91" spans="1:11">
      <c r="A91" s="113">
        <f>IF(B91="","",COUNTA(B$8:B91))</f>
        <v>75</v>
      </c>
      <c r="B91" s="121" t="str">
        <f t="shared" si="2"/>
        <v>Services</v>
      </c>
      <c r="C91" s="129">
        <f t="shared" si="2"/>
        <v>380</v>
      </c>
      <c r="D91" s="31">
        <f>-SUM(K107:K111)+N17</f>
        <v>-174475505.68000001</v>
      </c>
      <c r="E91" s="102"/>
      <c r="I91" s="79" t="s">
        <v>946</v>
      </c>
      <c r="J91" s="79">
        <v>0</v>
      </c>
      <c r="K91" s="79">
        <v>0</v>
      </c>
    </row>
    <row r="92" spans="1:11">
      <c r="A92" s="113">
        <f>IF(B92="","",COUNTA(B$8:B92))</f>
        <v>76</v>
      </c>
      <c r="B92" s="121" t="str">
        <f t="shared" si="2"/>
        <v>Meters</v>
      </c>
      <c r="C92" s="129">
        <f t="shared" si="2"/>
        <v>381</v>
      </c>
      <c r="D92" s="31">
        <f>-SUM(K112:K113)+N18</f>
        <v>-17499545.34</v>
      </c>
      <c r="E92" s="102"/>
      <c r="I92" s="79" t="s">
        <v>946</v>
      </c>
      <c r="J92" s="79">
        <v>270619947.44999999</v>
      </c>
      <c r="K92" s="79">
        <v>45979926.75</v>
      </c>
    </row>
    <row r="93" spans="1:11">
      <c r="A93" s="113">
        <f>IF(B93="","",COUNTA(B$8:B93))</f>
        <v>77</v>
      </c>
      <c r="B93" s="121" t="str">
        <f t="shared" si="2"/>
        <v>Meter installations</v>
      </c>
      <c r="C93" s="129">
        <f t="shared" si="2"/>
        <v>382</v>
      </c>
      <c r="D93" s="31">
        <v>0</v>
      </c>
      <c r="E93" s="102"/>
      <c r="I93" s="79" t="s">
        <v>946</v>
      </c>
      <c r="J93" s="79">
        <v>0</v>
      </c>
      <c r="K93" s="79">
        <v>0</v>
      </c>
    </row>
    <row r="94" spans="1:11">
      <c r="A94" s="113">
        <f>IF(B94="","",COUNTA(B$8:B94))</f>
        <v>78</v>
      </c>
      <c r="B94" s="121" t="str">
        <f t="shared" si="2"/>
        <v>House regulators</v>
      </c>
      <c r="C94" s="129">
        <f t="shared" si="2"/>
        <v>383</v>
      </c>
      <c r="D94" s="31">
        <f>-SUM(K114)+N19</f>
        <v>-3165403.14</v>
      </c>
      <c r="E94" s="102"/>
      <c r="I94" s="79" t="s">
        <v>946</v>
      </c>
      <c r="J94" s="79">
        <v>593322.68000000005</v>
      </c>
      <c r="K94" s="79">
        <v>0</v>
      </c>
    </row>
    <row r="95" spans="1:11">
      <c r="A95" s="113">
        <f>IF(B95="","",COUNTA(B$8:B95))</f>
        <v>79</v>
      </c>
      <c r="B95" s="121" t="str">
        <f t="shared" si="2"/>
        <v>Industrial measuring and regulating station equipment</v>
      </c>
      <c r="C95" s="129">
        <f t="shared" si="2"/>
        <v>385</v>
      </c>
      <c r="D95" s="31">
        <f>-SUM(K115:K116)+N20</f>
        <v>-4676794.97</v>
      </c>
      <c r="E95" s="102"/>
      <c r="I95" s="79" t="s">
        <v>945</v>
      </c>
      <c r="J95" s="79">
        <v>0</v>
      </c>
      <c r="K95" s="79">
        <v>0</v>
      </c>
    </row>
    <row r="96" spans="1:11">
      <c r="A96" s="113">
        <f>IF(B96="","",COUNTA(B$8:B96))</f>
        <v>80</v>
      </c>
      <c r="B96" s="79" t="str">
        <f>"Subtotal - "&amp;B84</f>
        <v>Subtotal - Distribution Plant</v>
      </c>
      <c r="C96" s="113"/>
      <c r="D96" s="313">
        <f>SUBTOTAL(9,D85:D95)</f>
        <v>-416186997.50999999</v>
      </c>
      <c r="E96" s="102"/>
      <c r="I96" s="79" t="s">
        <v>945</v>
      </c>
      <c r="J96" s="79">
        <v>205518392.66</v>
      </c>
      <c r="K96" s="79">
        <v>65426364.649999999</v>
      </c>
    </row>
    <row r="97" spans="1:11">
      <c r="A97" s="113" t="str">
        <f>IF(B97="","",COUNTA(B$8:B97))</f>
        <v/>
      </c>
      <c r="C97" s="113"/>
      <c r="D97" s="102"/>
      <c r="E97" s="102"/>
      <c r="I97" s="79" t="s">
        <v>945</v>
      </c>
      <c r="J97" s="79">
        <v>325602.27</v>
      </c>
      <c r="K97" s="79">
        <v>3934.37</v>
      </c>
    </row>
    <row r="98" spans="1:11">
      <c r="A98" s="113">
        <f>IF(B98="","",COUNTA(B$8:B98))</f>
        <v>81</v>
      </c>
      <c r="B98" s="81" t="str">
        <f t="shared" ref="B98:B104" si="3">B46</f>
        <v>General Plant</v>
      </c>
      <c r="C98" s="113"/>
      <c r="D98" s="102"/>
      <c r="E98" s="102"/>
      <c r="I98" s="79" t="s">
        <v>945</v>
      </c>
      <c r="J98" s="79">
        <v>0</v>
      </c>
      <c r="K98" s="79">
        <v>0</v>
      </c>
    </row>
    <row r="99" spans="1:11">
      <c r="A99" s="113">
        <f>IF(B99="","",COUNTA(B$8:B99))</f>
        <v>82</v>
      </c>
      <c r="B99" s="121" t="str">
        <f t="shared" si="3"/>
        <v>Land and Land Rights</v>
      </c>
      <c r="C99" s="129">
        <f t="shared" ref="C99:C104" si="4">C47</f>
        <v>389</v>
      </c>
      <c r="D99" s="31">
        <f>-SUM(K117:K119)</f>
        <v>-132.19</v>
      </c>
      <c r="E99" s="102"/>
      <c r="I99" s="79" t="s">
        <v>944</v>
      </c>
      <c r="J99" s="79">
        <v>0</v>
      </c>
      <c r="K99" s="79">
        <v>0</v>
      </c>
    </row>
    <row r="100" spans="1:11">
      <c r="A100" s="113">
        <f>IF(B100="","",COUNTA(B$8:B100))</f>
        <v>83</v>
      </c>
      <c r="B100" s="121" t="str">
        <f t="shared" si="3"/>
        <v>Structures and Improvements</v>
      </c>
      <c r="C100" s="129">
        <f t="shared" si="4"/>
        <v>390</v>
      </c>
      <c r="D100" s="31">
        <f>-SUM(K120:K123)+N21</f>
        <v>-10275688.92</v>
      </c>
      <c r="E100" s="102"/>
      <c r="I100" s="79" t="s">
        <v>944</v>
      </c>
      <c r="J100" s="79">
        <v>126733642.34999999</v>
      </c>
      <c r="K100" s="79">
        <v>96681796.439999998</v>
      </c>
    </row>
    <row r="101" spans="1:11">
      <c r="A101" s="113">
        <f>IF(B101="","",COUNTA(B$8:B101))</f>
        <v>84</v>
      </c>
      <c r="B101" s="121" t="str">
        <f t="shared" si="3"/>
        <v>Office Furniture and Equipment</v>
      </c>
      <c r="C101" s="129">
        <f t="shared" si="4"/>
        <v>391</v>
      </c>
      <c r="D101" s="31">
        <f>-SUM(K124:K132)</f>
        <v>-1858760.32</v>
      </c>
      <c r="E101" s="102"/>
      <c r="I101" s="79" t="s">
        <v>944</v>
      </c>
      <c r="J101" s="79">
        <v>0</v>
      </c>
      <c r="K101" s="79">
        <v>0</v>
      </c>
    </row>
    <row r="102" spans="1:11">
      <c r="A102" s="113">
        <f>IF(B102="","",COUNTA(B$8:B102))</f>
        <v>85</v>
      </c>
      <c r="B102" s="121" t="str">
        <f t="shared" si="3"/>
        <v>Transportation Equipment</v>
      </c>
      <c r="C102" s="129">
        <f t="shared" si="4"/>
        <v>392</v>
      </c>
      <c r="D102" s="31">
        <f>-SUM(K133:K138)+N22</f>
        <v>-5366840.1100000013</v>
      </c>
      <c r="E102" s="102"/>
      <c r="I102" s="79" t="s">
        <v>943</v>
      </c>
      <c r="J102" s="79">
        <v>2927915.23</v>
      </c>
      <c r="K102" s="79">
        <v>1192067.76</v>
      </c>
    </row>
    <row r="103" spans="1:11">
      <c r="A103" s="113">
        <f>IF(B103="","",COUNTA(B$8:B103))</f>
        <v>86</v>
      </c>
      <c r="B103" s="121" t="str">
        <f t="shared" si="3"/>
        <v>Stores Equipment</v>
      </c>
      <c r="C103" s="129">
        <f t="shared" si="4"/>
        <v>393</v>
      </c>
      <c r="D103" s="31">
        <f>-SUM(K139:K141)</f>
        <v>-50733.22</v>
      </c>
      <c r="E103" s="102"/>
      <c r="I103" s="79" t="s">
        <v>942</v>
      </c>
      <c r="J103" s="79">
        <v>0</v>
      </c>
      <c r="K103" s="79">
        <v>0</v>
      </c>
    </row>
    <row r="104" spans="1:11">
      <c r="A104" s="113">
        <f>IF(B104="","",COUNTA(B$8:B104))</f>
        <v>87</v>
      </c>
      <c r="B104" s="121" t="str">
        <f t="shared" si="3"/>
        <v xml:space="preserve">Tools, Shop, and Garage Equipment </v>
      </c>
      <c r="C104" s="129">
        <f t="shared" si="4"/>
        <v>394</v>
      </c>
      <c r="D104" s="31">
        <f>-SUM(K142:K145)</f>
        <v>-3438076.48</v>
      </c>
      <c r="E104" s="102"/>
      <c r="I104" s="79" t="s">
        <v>942</v>
      </c>
      <c r="J104" s="79">
        <v>37152569.329999998</v>
      </c>
      <c r="K104" s="79">
        <v>5982141.0099999998</v>
      </c>
    </row>
    <row r="105" spans="1:11">
      <c r="A105" s="113">
        <f>IF(B105="","",COUNTA(B$8:B105))</f>
        <v>88</v>
      </c>
      <c r="B105" s="121" t="s">
        <v>259</v>
      </c>
      <c r="C105" s="129">
        <v>395</v>
      </c>
      <c r="D105" s="31">
        <f>-SUM(K146:K147)</f>
        <v>-50175.49</v>
      </c>
      <c r="E105" s="102"/>
      <c r="I105" s="79" t="s">
        <v>941</v>
      </c>
      <c r="J105" s="79">
        <v>0</v>
      </c>
      <c r="K105" s="79">
        <v>0</v>
      </c>
    </row>
    <row r="106" spans="1:11">
      <c r="A106" s="113">
        <f>IF(B106="","",COUNTA(B$8:B106))</f>
        <v>89</v>
      </c>
      <c r="B106" s="121" t="str">
        <f t="shared" ref="B106:C108" si="5">B54</f>
        <v>Power Operated Equipment</v>
      </c>
      <c r="C106" s="129">
        <f t="shared" si="5"/>
        <v>396</v>
      </c>
      <c r="D106" s="31">
        <f>-SUM(K148:K152)+N23</f>
        <v>-1228215.7800000003</v>
      </c>
      <c r="E106" s="102"/>
      <c r="I106" s="79" t="s">
        <v>941</v>
      </c>
      <c r="J106" s="79">
        <v>4351552.2300000004</v>
      </c>
      <c r="K106" s="79">
        <v>74231.28</v>
      </c>
    </row>
    <row r="107" spans="1:11">
      <c r="A107" s="113">
        <f>IF(B107="","",COUNTA(B$8:B107))</f>
        <v>90</v>
      </c>
      <c r="B107" s="121" t="str">
        <f t="shared" si="5"/>
        <v>Communication Equipment</v>
      </c>
      <c r="C107" s="129">
        <f t="shared" si="5"/>
        <v>397</v>
      </c>
      <c r="D107" s="31">
        <f>-SUM(K153:K164)</f>
        <v>-1255763.6900000002</v>
      </c>
      <c r="E107" s="102"/>
      <c r="I107" s="79" t="s">
        <v>940</v>
      </c>
      <c r="J107" s="79">
        <v>0</v>
      </c>
      <c r="K107" s="79">
        <v>0</v>
      </c>
    </row>
    <row r="108" spans="1:11">
      <c r="A108" s="113">
        <f>IF(B108="","",COUNTA(B$8:B108))</f>
        <v>91</v>
      </c>
      <c r="B108" s="121" t="str">
        <f t="shared" si="5"/>
        <v>Misc. Equipment</v>
      </c>
      <c r="C108" s="129">
        <f t="shared" si="5"/>
        <v>398</v>
      </c>
      <c r="D108" s="31">
        <f>-SUM(K165:K167)+N24</f>
        <v>-34585.449999999997</v>
      </c>
      <c r="E108" s="102"/>
      <c r="I108" s="79" t="s">
        <v>940</v>
      </c>
      <c r="J108" s="79">
        <v>184306198.66</v>
      </c>
      <c r="K108" s="79">
        <v>76820702.530000001</v>
      </c>
    </row>
    <row r="109" spans="1:11">
      <c r="A109" s="113">
        <f>IF(B109="","",COUNTA(B$8:B109))</f>
        <v>92</v>
      </c>
      <c r="B109" s="79" t="str">
        <f>B57</f>
        <v>Subtotal - General Plant</v>
      </c>
      <c r="C109" s="113"/>
      <c r="D109" s="313">
        <f>SUBTOTAL(9,D99:D108)</f>
        <v>-23558971.649999999</v>
      </c>
      <c r="E109" s="102"/>
      <c r="I109" s="79" t="s">
        <v>940</v>
      </c>
      <c r="J109" s="79">
        <v>0</v>
      </c>
      <c r="K109" s="79">
        <v>0</v>
      </c>
    </row>
    <row r="110" spans="1:11">
      <c r="A110" s="113" t="str">
        <f>IF(B110="","",COUNTA(B$8:B110))</f>
        <v/>
      </c>
      <c r="C110" s="113"/>
      <c r="D110" s="102"/>
      <c r="E110" s="102"/>
      <c r="G110" s="379" t="s">
        <v>855</v>
      </c>
      <c r="H110" s="379"/>
      <c r="I110" s="79" t="s">
        <v>939</v>
      </c>
      <c r="J110" s="79">
        <v>0</v>
      </c>
      <c r="K110" s="79">
        <v>0</v>
      </c>
    </row>
    <row r="111" spans="1:11">
      <c r="A111" s="113">
        <f>IF(B111="","",COUNTA(B$8:B111))</f>
        <v>93</v>
      </c>
      <c r="B111" s="127" t="str">
        <f>"Total "&amp;B61</f>
        <v>Total Accumulated Depreciation &amp; Amortization Expense</v>
      </c>
      <c r="C111" s="113"/>
      <c r="D111" s="313">
        <f>SUBTOTAL(9,D63:D110)</f>
        <v>-482855822.54000008</v>
      </c>
      <c r="E111" s="102"/>
      <c r="G111" s="143">
        <v>-482855822.53999978</v>
      </c>
      <c r="H111" s="114">
        <f>D111-G111</f>
        <v>0</v>
      </c>
      <c r="I111" s="79" t="s">
        <v>939</v>
      </c>
      <c r="J111" s="79">
        <v>61403371.700000003</v>
      </c>
      <c r="K111" s="79">
        <v>97927170.790000007</v>
      </c>
    </row>
    <row r="112" spans="1:11">
      <c r="A112" s="113" t="str">
        <f>IF(B112="","",COUNTA(B$8:B112))</f>
        <v/>
      </c>
      <c r="C112" s="113"/>
      <c r="D112" s="102"/>
      <c r="E112" s="102"/>
      <c r="I112" s="79" t="s">
        <v>938</v>
      </c>
      <c r="J112" s="79">
        <v>50176.62</v>
      </c>
      <c r="K112" s="79">
        <v>21929.49</v>
      </c>
    </row>
    <row r="113" spans="1:11">
      <c r="A113" s="113">
        <f>IF(B113="","",COUNTA(B$8:B113))</f>
        <v>94</v>
      </c>
      <c r="B113" s="81" t="s">
        <v>268</v>
      </c>
      <c r="C113" s="113"/>
      <c r="D113" s="102"/>
      <c r="E113" s="102"/>
      <c r="I113" s="79" t="s">
        <v>937</v>
      </c>
      <c r="J113" s="79">
        <v>84694991.299999997</v>
      </c>
      <c r="K113" s="79">
        <v>17483322.940000001</v>
      </c>
    </row>
    <row r="114" spans="1:11">
      <c r="A114" s="113">
        <f>IF(B114="","",COUNTA(B$8:B114))</f>
        <v>95</v>
      </c>
      <c r="B114" s="121" t="s">
        <v>936</v>
      </c>
      <c r="C114" s="321" t="s">
        <v>935</v>
      </c>
      <c r="D114" s="31">
        <v>-77593766.770000011</v>
      </c>
      <c r="E114" s="102"/>
      <c r="I114" s="79" t="s">
        <v>934</v>
      </c>
      <c r="J114" s="79">
        <v>10177783.800000001</v>
      </c>
      <c r="K114" s="79">
        <v>3177376.89</v>
      </c>
    </row>
    <row r="115" spans="1:11">
      <c r="A115" s="113">
        <f>IF(B115="","",COUNTA(B$8:B115))</f>
        <v>96</v>
      </c>
      <c r="B115" s="121" t="s">
        <v>933</v>
      </c>
      <c r="C115" s="321"/>
      <c r="D115" s="31">
        <v>38582822.848597497</v>
      </c>
      <c r="E115" s="102"/>
      <c r="I115" s="79" t="s">
        <v>932</v>
      </c>
      <c r="J115" s="79">
        <v>0</v>
      </c>
      <c r="K115" s="79">
        <v>0</v>
      </c>
    </row>
    <row r="116" spans="1:11">
      <c r="A116" s="113" t="str">
        <f>IF(B116="","",COUNTA(B$8:B116))</f>
        <v/>
      </c>
      <c r="B116" s="121"/>
      <c r="C116" s="321"/>
      <c r="D116" s="31"/>
      <c r="E116" s="102"/>
      <c r="I116" s="79" t="s">
        <v>932</v>
      </c>
      <c r="J116" s="79">
        <v>10604872.550000001</v>
      </c>
      <c r="K116" s="79">
        <v>4679223.0199999996</v>
      </c>
    </row>
    <row r="117" spans="1:11">
      <c r="A117" s="113">
        <f>IF(B117="","",COUNTA(B$8:B117))</f>
        <v>97</v>
      </c>
      <c r="B117" s="121" t="s">
        <v>270</v>
      </c>
      <c r="C117" s="321">
        <v>2520</v>
      </c>
      <c r="D117" s="31">
        <v>-34072.21</v>
      </c>
      <c r="E117" s="102"/>
      <c r="G117" s="379" t="s">
        <v>855</v>
      </c>
      <c r="H117" s="379"/>
      <c r="I117" s="79" t="s">
        <v>931</v>
      </c>
      <c r="J117" s="79">
        <v>0</v>
      </c>
      <c r="K117" s="79">
        <v>0</v>
      </c>
    </row>
    <row r="118" spans="1:11">
      <c r="A118" s="113">
        <f>IF(B118="","",COUNTA(B$8:B118))</f>
        <v>98</v>
      </c>
      <c r="B118" s="105" t="str">
        <f>"Subtotal - "&amp;B113</f>
        <v>Subtotal - Other Rate Base Items</v>
      </c>
      <c r="C118" s="113"/>
      <c r="D118" s="313">
        <f>SUBTOTAL(9,D114:D117)</f>
        <v>-39045016.131402515</v>
      </c>
      <c r="E118" s="102"/>
      <c r="G118" s="320">
        <v>-39045016.131402507</v>
      </c>
      <c r="H118" s="114">
        <f>D118-G118</f>
        <v>0</v>
      </c>
      <c r="I118" s="79" t="s">
        <v>931</v>
      </c>
      <c r="J118" s="79">
        <v>2508056.1800000002</v>
      </c>
      <c r="K118" s="79">
        <v>0</v>
      </c>
    </row>
    <row r="119" spans="1:11">
      <c r="A119" s="113" t="str">
        <f>IF(B119="","",COUNTA(B$8:B119))</f>
        <v/>
      </c>
      <c r="C119" s="113"/>
      <c r="D119" s="102"/>
      <c r="E119" s="102"/>
      <c r="I119" s="79" t="s">
        <v>931</v>
      </c>
      <c r="J119" s="79">
        <v>716703.13</v>
      </c>
      <c r="K119" s="79">
        <v>132.19</v>
      </c>
    </row>
    <row r="120" spans="1:11">
      <c r="A120" s="113">
        <f>IF(B120="","",COUNTA(B$8:B120))</f>
        <v>99</v>
      </c>
      <c r="B120" s="127" t="str">
        <f>"TOTAL "&amp;B8</f>
        <v>TOTAL RATE BASE</v>
      </c>
      <c r="C120" s="113"/>
      <c r="D120" s="313">
        <f>SUBTOTAL(9,D11:D119)</f>
        <v>619864245.49859774</v>
      </c>
      <c r="E120" s="102"/>
      <c r="G120" s="320">
        <v>619864245.49859786</v>
      </c>
      <c r="H120" s="114">
        <f>D120-G120</f>
        <v>0</v>
      </c>
      <c r="I120" s="79" t="s">
        <v>930</v>
      </c>
      <c r="J120" s="79">
        <v>7933.28</v>
      </c>
      <c r="K120" s="79">
        <v>5489.28</v>
      </c>
    </row>
    <row r="121" spans="1:11">
      <c r="A121" s="113" t="str">
        <f>IF(B121="","",COUNTA(B$8:B121))</f>
        <v/>
      </c>
      <c r="C121" s="113"/>
      <c r="D121" s="102"/>
      <c r="I121" s="79" t="s">
        <v>929</v>
      </c>
      <c r="J121" s="79">
        <v>0</v>
      </c>
      <c r="K121" s="79">
        <v>0</v>
      </c>
    </row>
    <row r="122" spans="1:11">
      <c r="A122" s="113">
        <f>IF(B122="","",COUNTA(B$8:B122))</f>
        <v>100</v>
      </c>
      <c r="B122" s="81" t="s">
        <v>274</v>
      </c>
      <c r="C122" s="113"/>
      <c r="D122" s="102"/>
      <c r="I122" s="79" t="s">
        <v>929</v>
      </c>
      <c r="J122" s="79">
        <v>17527237.98</v>
      </c>
      <c r="K122" s="79">
        <v>5447656.1399999997</v>
      </c>
    </row>
    <row r="123" spans="1:11">
      <c r="A123" s="113">
        <f>IF(B123="","",COUNTA(B$8:B123))</f>
        <v>101</v>
      </c>
      <c r="B123" s="81" t="s">
        <v>275</v>
      </c>
      <c r="C123" s="113"/>
      <c r="D123" s="102"/>
      <c r="I123" s="79" t="s">
        <v>929</v>
      </c>
      <c r="J123" s="79">
        <v>4830297.88</v>
      </c>
      <c r="K123" s="79">
        <v>4847408.58</v>
      </c>
    </row>
    <row r="124" spans="1:11">
      <c r="A124" s="113">
        <f>IF(B124="","",COUNTA(B$8:B124))</f>
        <v>102</v>
      </c>
      <c r="B124" s="81" t="s">
        <v>276</v>
      </c>
      <c r="C124" s="132"/>
      <c r="D124" s="102"/>
      <c r="I124" s="79" t="s">
        <v>927</v>
      </c>
      <c r="J124" s="79">
        <v>0</v>
      </c>
      <c r="K124" s="79">
        <v>0</v>
      </c>
    </row>
    <row r="125" spans="1:11">
      <c r="A125" s="113">
        <f>IF(B125="","",COUNTA(B$8:B125))</f>
        <v>103</v>
      </c>
      <c r="B125" s="121" t="s">
        <v>689</v>
      </c>
      <c r="C125" s="129">
        <v>813</v>
      </c>
      <c r="D125" s="31">
        <v>572094.80339909776</v>
      </c>
      <c r="E125" s="31">
        <f>SUMIF($I$172:$I$201,C125,$Q$172:$Q$201)</f>
        <v>302498.45661500003</v>
      </c>
      <c r="F125" s="316" t="s">
        <v>928</v>
      </c>
      <c r="I125" s="79" t="s">
        <v>927</v>
      </c>
      <c r="J125" s="79">
        <v>1253926.46</v>
      </c>
      <c r="K125" s="79">
        <v>933132.57000000007</v>
      </c>
    </row>
    <row r="126" spans="1:11">
      <c r="A126" s="113">
        <f>IF(B126="","",COUNTA(B$8:B126))</f>
        <v>104</v>
      </c>
      <c r="B126" s="81" t="str">
        <f>"Subtotal - "&amp;B124</f>
        <v>Subtotal - Other Gas Supply Expenses</v>
      </c>
      <c r="C126" s="113"/>
      <c r="D126" s="313">
        <f>SUBTOTAL(9,D125:D125)</f>
        <v>572094.80339909776</v>
      </c>
      <c r="E126" s="313">
        <f>SUBTOTAL(9,E125:E125)</f>
        <v>302498.45661500003</v>
      </c>
      <c r="I126" s="79" t="s">
        <v>925</v>
      </c>
      <c r="J126" s="79">
        <v>0</v>
      </c>
      <c r="K126" s="79">
        <v>0</v>
      </c>
    </row>
    <row r="127" spans="1:11">
      <c r="A127" s="113" t="str">
        <f>IF(B127="","",COUNTA(B$8:B127))</f>
        <v/>
      </c>
      <c r="C127" s="113"/>
      <c r="D127" s="313"/>
      <c r="E127" s="313"/>
      <c r="I127" s="79" t="s">
        <v>925</v>
      </c>
      <c r="J127" s="79">
        <v>73458.59</v>
      </c>
      <c r="K127" s="79">
        <v>73458.59</v>
      </c>
    </row>
    <row r="128" spans="1:11">
      <c r="A128" s="113">
        <f>IF(B128="","",COUNTA(B$8:B128))</f>
        <v>105</v>
      </c>
      <c r="B128" s="81" t="s">
        <v>926</v>
      </c>
      <c r="C128" s="113"/>
      <c r="D128" s="313"/>
      <c r="E128" s="313"/>
      <c r="I128" s="79" t="s">
        <v>925</v>
      </c>
      <c r="J128" s="79">
        <v>117566.86</v>
      </c>
      <c r="K128" s="79">
        <v>-12001.24</v>
      </c>
    </row>
    <row r="129" spans="1:11">
      <c r="A129" s="113">
        <f>IF(B129="","",COUNTA(B$8:B129))</f>
        <v>106</v>
      </c>
      <c r="B129" s="121" t="s">
        <v>280</v>
      </c>
      <c r="C129" s="129">
        <v>840</v>
      </c>
      <c r="D129" s="31">
        <v>0</v>
      </c>
      <c r="E129" s="31">
        <f>SUMIF($I$172:$I$201,C129,$Q$172:$Q$201)</f>
        <v>0</v>
      </c>
      <c r="I129" s="79" t="s">
        <v>924</v>
      </c>
      <c r="J129" s="79">
        <v>0</v>
      </c>
      <c r="K129" s="79">
        <v>0</v>
      </c>
    </row>
    <row r="130" spans="1:11">
      <c r="A130" s="113">
        <f>IF(B130="","",COUNTA(B$8:B130))</f>
        <v>107</v>
      </c>
      <c r="B130" s="121" t="s">
        <v>673</v>
      </c>
      <c r="C130" s="129">
        <v>841</v>
      </c>
      <c r="D130" s="31">
        <v>0</v>
      </c>
      <c r="E130" s="31">
        <f>SUMIF($I$172:$I$201,C130,$Q$172:$Q$201)</f>
        <v>0</v>
      </c>
      <c r="I130" s="79" t="s">
        <v>924</v>
      </c>
      <c r="J130" s="79">
        <v>349558.43</v>
      </c>
      <c r="K130" s="79">
        <v>153421.84</v>
      </c>
    </row>
    <row r="131" spans="1:11">
      <c r="A131" s="113">
        <f>IF(B131="","",COUNTA(B$8:B131))</f>
        <v>108</v>
      </c>
      <c r="B131" s="121" t="s">
        <v>672</v>
      </c>
      <c r="C131" s="129">
        <v>842.1</v>
      </c>
      <c r="D131" s="31">
        <v>0</v>
      </c>
      <c r="E131" s="31">
        <f>SUMIF($I$172:$I$201,C131,$Q$172:$Q$201)</f>
        <v>0</v>
      </c>
      <c r="I131" s="79" t="s">
        <v>924</v>
      </c>
      <c r="J131" s="79">
        <v>1009116.13</v>
      </c>
      <c r="K131" s="79">
        <v>710748.55</v>
      </c>
    </row>
    <row r="132" spans="1:11">
      <c r="A132" s="113">
        <f>IF(B132="","",COUNTA(B$8:B132))</f>
        <v>109</v>
      </c>
      <c r="B132" s="121" t="s">
        <v>671</v>
      </c>
      <c r="C132" s="129">
        <v>842.2</v>
      </c>
      <c r="D132" s="31">
        <v>0</v>
      </c>
      <c r="E132" s="31">
        <f>SUMIF($I$172:$I$201,C132,$Q$172:$Q$201)</f>
        <v>0</v>
      </c>
      <c r="I132" s="79" t="s">
        <v>923</v>
      </c>
      <c r="J132" s="79">
        <v>0</v>
      </c>
      <c r="K132" s="79">
        <v>0.01</v>
      </c>
    </row>
    <row r="133" spans="1:11">
      <c r="A133" s="113">
        <f>IF(B133="","",COUNTA(B$8:B133))</f>
        <v>110</v>
      </c>
      <c r="B133" s="79" t="str">
        <f>"Subtotal - "&amp;B128</f>
        <v>Subtotal - Other Storage Expenses - Operation</v>
      </c>
      <c r="C133" s="113"/>
      <c r="D133" s="313">
        <f>SUBTOTAL(9,D129:D132)</f>
        <v>0</v>
      </c>
      <c r="E133" s="313">
        <f>SUBTOTAL(9,E129:E132)</f>
        <v>0</v>
      </c>
      <c r="I133" s="79" t="s">
        <v>921</v>
      </c>
      <c r="J133" s="79">
        <v>0</v>
      </c>
      <c r="K133" s="79">
        <v>0</v>
      </c>
    </row>
    <row r="134" spans="1:11">
      <c r="A134" s="113" t="str">
        <f>IF(B134="","",COUNTA(B$8:B134))</f>
        <v/>
      </c>
      <c r="C134" s="113"/>
      <c r="D134" s="313"/>
      <c r="E134" s="313"/>
      <c r="I134" s="79" t="s">
        <v>921</v>
      </c>
      <c r="J134" s="79">
        <v>242695.96</v>
      </c>
      <c r="K134" s="79">
        <v>102732.37</v>
      </c>
    </row>
    <row r="135" spans="1:11">
      <c r="A135" s="113">
        <f>IF(B135="","",COUNTA(B$8:B135))</f>
        <v>111</v>
      </c>
      <c r="B135" s="81" t="s">
        <v>922</v>
      </c>
      <c r="C135" s="113"/>
      <c r="D135" s="313"/>
      <c r="E135" s="313"/>
      <c r="I135" s="79" t="s">
        <v>921</v>
      </c>
      <c r="J135" s="79">
        <v>5798.35</v>
      </c>
      <c r="K135" s="79">
        <v>5218.6099999999997</v>
      </c>
    </row>
    <row r="136" spans="1:11">
      <c r="A136" s="113">
        <f>IF(B136="","",COUNTA(B$8:B136))</f>
        <v>112</v>
      </c>
      <c r="B136" s="121" t="s">
        <v>642</v>
      </c>
      <c r="C136" s="129">
        <v>843.2</v>
      </c>
      <c r="D136" s="31">
        <v>0</v>
      </c>
      <c r="E136" s="31">
        <f t="shared" ref="E136:E142" si="6">SUMIF($I$172:$I$201,C136,$Q$172:$Q$201)</f>
        <v>0</v>
      </c>
      <c r="I136" s="79" t="s">
        <v>920</v>
      </c>
      <c r="J136" s="79">
        <v>0</v>
      </c>
      <c r="K136" s="79">
        <v>0</v>
      </c>
    </row>
    <row r="137" spans="1:11">
      <c r="A137" s="113">
        <f>IF(B137="","",COUNTA(B$8:B137))</f>
        <v>113</v>
      </c>
      <c r="B137" s="121" t="s">
        <v>668</v>
      </c>
      <c r="C137" s="129">
        <v>843.3</v>
      </c>
      <c r="D137" s="31">
        <v>0</v>
      </c>
      <c r="E137" s="31">
        <f t="shared" si="6"/>
        <v>0</v>
      </c>
      <c r="I137" s="79" t="s">
        <v>920</v>
      </c>
      <c r="J137" s="79">
        <v>13776071.640000001</v>
      </c>
      <c r="K137" s="79">
        <v>4703912.49</v>
      </c>
    </row>
    <row r="138" spans="1:11">
      <c r="A138" s="113">
        <f>IF(B138="","",COUNTA(B$8:B138))</f>
        <v>114</v>
      </c>
      <c r="B138" s="121" t="s">
        <v>667</v>
      </c>
      <c r="C138" s="129">
        <v>843.4</v>
      </c>
      <c r="D138" s="31">
        <v>0</v>
      </c>
      <c r="E138" s="31">
        <f t="shared" si="6"/>
        <v>0</v>
      </c>
      <c r="I138" s="79" t="s">
        <v>920</v>
      </c>
      <c r="J138" s="79">
        <v>1485831.04</v>
      </c>
      <c r="K138" s="79">
        <v>530157.41</v>
      </c>
    </row>
    <row r="139" spans="1:11">
      <c r="A139" s="113">
        <f>IF(B139="","",COUNTA(B$8:B139))</f>
        <v>115</v>
      </c>
      <c r="B139" s="121" t="s">
        <v>666</v>
      </c>
      <c r="C139" s="129">
        <v>843.5</v>
      </c>
      <c r="D139" s="31">
        <v>0</v>
      </c>
      <c r="E139" s="31">
        <f t="shared" si="6"/>
        <v>0</v>
      </c>
      <c r="I139" s="79" t="s">
        <v>919</v>
      </c>
      <c r="J139" s="79">
        <v>0</v>
      </c>
      <c r="K139" s="79">
        <v>0</v>
      </c>
    </row>
    <row r="140" spans="1:11">
      <c r="A140" s="113">
        <f>IF(B140="","",COUNTA(B$8:B140))</f>
        <v>116</v>
      </c>
      <c r="B140" s="121" t="s">
        <v>665</v>
      </c>
      <c r="C140" s="129">
        <v>843.6</v>
      </c>
      <c r="D140" s="31">
        <v>0</v>
      </c>
      <c r="E140" s="31">
        <f t="shared" si="6"/>
        <v>0</v>
      </c>
      <c r="I140" s="79" t="s">
        <v>919</v>
      </c>
      <c r="J140" s="79">
        <v>62042.47</v>
      </c>
      <c r="K140" s="79">
        <v>12838.82</v>
      </c>
    </row>
    <row r="141" spans="1:11">
      <c r="A141" s="113">
        <f>IF(B141="","",COUNTA(B$8:B141))</f>
        <v>117</v>
      </c>
      <c r="B141" s="121" t="s">
        <v>664</v>
      </c>
      <c r="C141" s="129">
        <v>843.7</v>
      </c>
      <c r="D141" s="31">
        <v>0</v>
      </c>
      <c r="E141" s="31">
        <f t="shared" si="6"/>
        <v>0</v>
      </c>
      <c r="I141" s="79" t="s">
        <v>919</v>
      </c>
      <c r="J141" s="79">
        <v>37894.44</v>
      </c>
      <c r="K141" s="79">
        <v>37894.400000000001</v>
      </c>
    </row>
    <row r="142" spans="1:11">
      <c r="A142" s="113">
        <f>IF(B142="","",COUNTA(B$8:B142))</f>
        <v>118</v>
      </c>
      <c r="B142" s="121" t="s">
        <v>637</v>
      </c>
      <c r="C142" s="129">
        <v>843.9</v>
      </c>
      <c r="D142" s="31">
        <v>0</v>
      </c>
      <c r="E142" s="31">
        <f t="shared" si="6"/>
        <v>0</v>
      </c>
      <c r="I142" s="79" t="s">
        <v>918</v>
      </c>
      <c r="J142" s="79">
        <v>0</v>
      </c>
      <c r="K142" s="79">
        <v>0</v>
      </c>
    </row>
    <row r="143" spans="1:11">
      <c r="A143" s="113">
        <f>IF(B143="","",COUNTA(B$8:B143))</f>
        <v>119</v>
      </c>
      <c r="B143" s="79" t="str">
        <f>"Subtotal - "&amp;B135</f>
        <v>Subtotal - Other Storage Expenses - Maintenance</v>
      </c>
      <c r="C143" s="113"/>
      <c r="D143" s="313">
        <f>SUBTOTAL(9,D136:D142)</f>
        <v>0</v>
      </c>
      <c r="E143" s="313">
        <f>SUBTOTAL(9,E136:E142)</f>
        <v>0</v>
      </c>
      <c r="I143" s="79" t="s">
        <v>918</v>
      </c>
      <c r="J143" s="79">
        <v>5470907.3899999997</v>
      </c>
      <c r="K143" s="79">
        <v>2137640.84</v>
      </c>
    </row>
    <row r="144" spans="1:11">
      <c r="A144" s="113" t="str">
        <f>IF(B144="","",COUNTA(B$8:B144))</f>
        <v/>
      </c>
      <c r="C144" s="113"/>
      <c r="D144" s="313"/>
      <c r="E144" s="313"/>
      <c r="I144" s="79" t="s">
        <v>918</v>
      </c>
      <c r="J144" s="79">
        <v>2752200.79</v>
      </c>
      <c r="K144" s="79">
        <v>1169204.6200000001</v>
      </c>
    </row>
    <row r="145" spans="1:11">
      <c r="A145" s="113">
        <f>IF(B145="","",COUNTA(B$8:B145))</f>
        <v>120</v>
      </c>
      <c r="B145" s="81" t="s">
        <v>917</v>
      </c>
      <c r="C145" s="113"/>
      <c r="D145" s="102"/>
      <c r="E145" s="102"/>
      <c r="I145" s="79" t="s">
        <v>916</v>
      </c>
      <c r="J145" s="79">
        <v>131231.01999999999</v>
      </c>
      <c r="K145" s="79">
        <v>131231.01999999999</v>
      </c>
    </row>
    <row r="146" spans="1:11">
      <c r="A146" s="113">
        <f>IF(B146="","",COUNTA(B$8:B146))</f>
        <v>121</v>
      </c>
      <c r="B146" s="121" t="s">
        <v>658</v>
      </c>
      <c r="C146" s="129">
        <v>852</v>
      </c>
      <c r="D146" s="31">
        <v>0</v>
      </c>
      <c r="E146" s="31">
        <f>SUMIF($I$172:$I$201,C146,$Q$172:$Q$201)</f>
        <v>0</v>
      </c>
      <c r="I146" s="79" t="s">
        <v>915</v>
      </c>
      <c r="J146" s="79">
        <v>0</v>
      </c>
      <c r="K146" s="79">
        <v>0</v>
      </c>
    </row>
    <row r="147" spans="1:11">
      <c r="A147" s="113">
        <f>IF(B147="","",COUNTA(B$8:B147))</f>
        <v>122</v>
      </c>
      <c r="B147" s="121" t="s">
        <v>646</v>
      </c>
      <c r="C147" s="129">
        <v>853</v>
      </c>
      <c r="D147" s="31">
        <v>0</v>
      </c>
      <c r="E147" s="31">
        <f>SUMIF($I$172:$I$201,C147,$Q$172:$Q$201)</f>
        <v>0</v>
      </c>
      <c r="I147" s="79" t="s">
        <v>915</v>
      </c>
      <c r="J147" s="79">
        <v>59304.43</v>
      </c>
      <c r="K147" s="79">
        <v>50175.49</v>
      </c>
    </row>
    <row r="148" spans="1:11">
      <c r="A148" s="113">
        <f>IF(B148="","",COUNTA(B$8:B148))</f>
        <v>123</v>
      </c>
      <c r="B148" s="121" t="s">
        <v>655</v>
      </c>
      <c r="C148" s="129">
        <v>856</v>
      </c>
      <c r="D148" s="31">
        <v>0</v>
      </c>
      <c r="E148" s="31">
        <f>SUMIF($I$172:$I$201,C148,$Q$172:$Q$201)</f>
        <v>0</v>
      </c>
      <c r="I148" s="79" t="s">
        <v>914</v>
      </c>
      <c r="J148" s="79">
        <v>0</v>
      </c>
      <c r="K148" s="79">
        <v>0</v>
      </c>
    </row>
    <row r="149" spans="1:11">
      <c r="A149" s="113">
        <f>IF(B149="","",COUNTA(B$8:B149))</f>
        <v>124</v>
      </c>
      <c r="B149" s="79" t="str">
        <f>"Subtotal - "&amp;B145</f>
        <v>Subtotal - Transmission Operation Expenses</v>
      </c>
      <c r="C149" s="113"/>
      <c r="D149" s="313">
        <f>SUBTOTAL(9,D146:D148)</f>
        <v>0</v>
      </c>
      <c r="E149" s="313">
        <f>SUBTOTAL(9,E146:E148)</f>
        <v>0</v>
      </c>
      <c r="I149" s="79" t="s">
        <v>914</v>
      </c>
      <c r="J149" s="79">
        <v>3989436.0300000003</v>
      </c>
      <c r="K149" s="79">
        <v>-579934.42000000004</v>
      </c>
    </row>
    <row r="150" spans="1:11">
      <c r="A150" s="113" t="str">
        <f>IF(B150="","",COUNTA(B$8:B150))</f>
        <v/>
      </c>
      <c r="C150" s="132"/>
      <c r="D150" s="313"/>
      <c r="E150" s="313"/>
      <c r="I150" s="79" t="s">
        <v>914</v>
      </c>
      <c r="J150" s="79">
        <v>46594.720000000001</v>
      </c>
      <c r="K150" s="79">
        <v>49740.82</v>
      </c>
    </row>
    <row r="151" spans="1:11">
      <c r="A151" s="113">
        <f>IF(B151="","",COUNTA(B$8:B151))</f>
        <v>125</v>
      </c>
      <c r="B151" s="81" t="s">
        <v>913</v>
      </c>
      <c r="C151" s="113"/>
      <c r="D151" s="313"/>
      <c r="E151" s="313"/>
      <c r="I151" s="79" t="s">
        <v>912</v>
      </c>
      <c r="J151" s="79">
        <v>0</v>
      </c>
      <c r="K151" s="79">
        <v>0</v>
      </c>
    </row>
    <row r="152" spans="1:11">
      <c r="A152" s="113">
        <f>IF(B152="","",COUNTA(B$8:B152))</f>
        <v>126</v>
      </c>
      <c r="B152" s="121" t="s">
        <v>298</v>
      </c>
      <c r="C152" s="129">
        <v>863</v>
      </c>
      <c r="D152" s="31">
        <v>0</v>
      </c>
      <c r="E152" s="31">
        <f>SUMIF($I$172:$I$201,C152,$Q$172:$Q$201)</f>
        <v>0</v>
      </c>
      <c r="I152" s="79" t="s">
        <v>912</v>
      </c>
      <c r="J152" s="79">
        <v>539590.43000000005</v>
      </c>
      <c r="K152" s="79">
        <v>213554.27000000002</v>
      </c>
    </row>
    <row r="153" spans="1:11">
      <c r="A153" s="113">
        <f>IF(B153="","",COUNTA(B$8:B153))</f>
        <v>127</v>
      </c>
      <c r="B153" s="121" t="s">
        <v>911</v>
      </c>
      <c r="C153" s="129">
        <v>863.1</v>
      </c>
      <c r="D153" s="31">
        <v>0</v>
      </c>
      <c r="E153" s="31">
        <f>SUMIF($I$172:$I$201,C153,$Q$172:$Q$201)</f>
        <v>0</v>
      </c>
      <c r="I153" s="79" t="s">
        <v>910</v>
      </c>
      <c r="J153" s="79">
        <v>0</v>
      </c>
      <c r="K153" s="79">
        <v>0</v>
      </c>
    </row>
    <row r="154" spans="1:11">
      <c r="A154" s="113">
        <f>IF(B154="","",COUNTA(B$8:B154))</f>
        <v>128</v>
      </c>
      <c r="B154" s="121" t="s">
        <v>650</v>
      </c>
      <c r="C154" s="129">
        <v>866</v>
      </c>
      <c r="D154" s="31">
        <v>0</v>
      </c>
      <c r="E154" s="31">
        <f>SUMIF($I$172:$I$201,C154,$Q$172:$Q$201)</f>
        <v>0</v>
      </c>
      <c r="I154" s="79" t="s">
        <v>910</v>
      </c>
      <c r="J154" s="79">
        <v>122087.47</v>
      </c>
      <c r="K154" s="79">
        <v>73825.52</v>
      </c>
    </row>
    <row r="155" spans="1:11">
      <c r="A155" s="113">
        <f>IF(B155="","",COUNTA(B$8:B155))</f>
        <v>129</v>
      </c>
      <c r="B155" s="79" t="str">
        <f>"Subtotal - "&amp;B151</f>
        <v>Subtotal - Transmission Maintenance Expenses</v>
      </c>
      <c r="C155" s="132"/>
      <c r="D155" s="313">
        <f>SUBTOTAL(9,D152:D154)</f>
        <v>0</v>
      </c>
      <c r="E155" s="313">
        <f>SUBTOTAL(9,E152:E154)</f>
        <v>0</v>
      </c>
      <c r="I155" s="79" t="s">
        <v>910</v>
      </c>
      <c r="J155" s="79">
        <v>2536510.17</v>
      </c>
      <c r="K155" s="79">
        <v>54246.17</v>
      </c>
    </row>
    <row r="156" spans="1:11">
      <c r="A156" s="113" t="str">
        <f>IF(B156="","",COUNTA(B$8:B156))</f>
        <v/>
      </c>
      <c r="D156" s="313"/>
      <c r="E156" s="313"/>
      <c r="I156" s="79" t="s">
        <v>909</v>
      </c>
      <c r="J156" s="79">
        <v>0</v>
      </c>
      <c r="K156" s="79">
        <v>0</v>
      </c>
    </row>
    <row r="157" spans="1:11">
      <c r="A157" s="113">
        <f>IF(B157="","",COUNTA(B$8:B157))</f>
        <v>130</v>
      </c>
      <c r="B157" s="81" t="s">
        <v>279</v>
      </c>
      <c r="C157" s="113"/>
      <c r="D157" s="102"/>
      <c r="E157" s="102"/>
      <c r="I157" s="79" t="s">
        <v>909</v>
      </c>
      <c r="J157" s="79">
        <v>946430.42</v>
      </c>
      <c r="K157" s="79">
        <v>646534.37</v>
      </c>
    </row>
    <row r="158" spans="1:11">
      <c r="A158" s="113">
        <f>IF(B158="","",COUNTA(B$8:B158))</f>
        <v>131</v>
      </c>
      <c r="B158" s="121" t="s">
        <v>280</v>
      </c>
      <c r="C158" s="129">
        <v>870</v>
      </c>
      <c r="D158" s="31">
        <v>2775471.5974831758</v>
      </c>
      <c r="E158" s="31">
        <f t="shared" ref="E158:E169" si="7">SUMIF($I$172:$I$201,C158,$Q$172:$Q$201)</f>
        <v>2549107.1670620008</v>
      </c>
      <c r="I158" s="79" t="s">
        <v>909</v>
      </c>
      <c r="J158" s="79">
        <v>15029.43</v>
      </c>
      <c r="K158" s="79">
        <v>6979.34</v>
      </c>
    </row>
    <row r="159" spans="1:11">
      <c r="A159" s="113">
        <f>IF(B159="","",COUNTA(B$8:B159))</f>
        <v>132</v>
      </c>
      <c r="B159" s="121" t="s">
        <v>282</v>
      </c>
      <c r="C159" s="129">
        <v>871</v>
      </c>
      <c r="D159" s="31">
        <v>222742.79186141919</v>
      </c>
      <c r="E159" s="31">
        <f t="shared" si="7"/>
        <v>218044.68969899998</v>
      </c>
      <c r="I159" s="79" t="s">
        <v>908</v>
      </c>
      <c r="J159" s="79">
        <v>0</v>
      </c>
      <c r="K159" s="79">
        <v>0</v>
      </c>
    </row>
    <row r="160" spans="1:11">
      <c r="A160" s="113">
        <f>IF(B160="","",COUNTA(B$8:B160))</f>
        <v>133</v>
      </c>
      <c r="B160" s="121" t="s">
        <v>247</v>
      </c>
      <c r="C160" s="129">
        <v>872</v>
      </c>
      <c r="D160" s="31">
        <v>75137.263082084246</v>
      </c>
      <c r="E160" s="31">
        <f t="shared" si="7"/>
        <v>45915.928934999996</v>
      </c>
      <c r="I160" s="79" t="s">
        <v>908</v>
      </c>
      <c r="J160" s="79">
        <v>986694.38</v>
      </c>
      <c r="K160" s="79">
        <v>424208.97000000003</v>
      </c>
    </row>
    <row r="161" spans="1:17">
      <c r="A161" s="113">
        <f>IF(B161="","",COUNTA(B$8:B161))</f>
        <v>134</v>
      </c>
      <c r="B161" s="121" t="s">
        <v>283</v>
      </c>
      <c r="C161" s="129">
        <v>874</v>
      </c>
      <c r="D161" s="31">
        <v>3385519.216582906</v>
      </c>
      <c r="E161" s="31">
        <f t="shared" si="7"/>
        <v>2415711.4381510033</v>
      </c>
      <c r="I161" s="79" t="s">
        <v>908</v>
      </c>
      <c r="J161" s="79">
        <v>657490.51</v>
      </c>
      <c r="K161" s="79">
        <v>91503.21</v>
      </c>
    </row>
    <row r="162" spans="1:17">
      <c r="A162" s="113">
        <f>IF(B162="","",COUNTA(B$8:B162))</f>
        <v>135</v>
      </c>
      <c r="B162" s="121" t="s">
        <v>285</v>
      </c>
      <c r="C162" s="129">
        <v>875</v>
      </c>
      <c r="D162" s="31">
        <v>612295.10923966148</v>
      </c>
      <c r="E162" s="31">
        <f t="shared" si="7"/>
        <v>193501.70470199993</v>
      </c>
      <c r="I162" s="79" t="s">
        <v>907</v>
      </c>
      <c r="J162" s="79">
        <v>0</v>
      </c>
      <c r="K162" s="79">
        <v>0</v>
      </c>
    </row>
    <row r="163" spans="1:17">
      <c r="A163" s="113">
        <f>IF(B163="","",COUNTA(B$8:B163))</f>
        <v>136</v>
      </c>
      <c r="B163" s="121" t="s">
        <v>286</v>
      </c>
      <c r="C163" s="129">
        <v>876</v>
      </c>
      <c r="D163" s="31">
        <v>625852.04763415514</v>
      </c>
      <c r="E163" s="31">
        <f t="shared" si="7"/>
        <v>400747.24770900013</v>
      </c>
      <c r="I163" s="79" t="s">
        <v>907</v>
      </c>
      <c r="J163" s="79">
        <v>0</v>
      </c>
      <c r="K163" s="79">
        <v>0</v>
      </c>
    </row>
    <row r="164" spans="1:17">
      <c r="A164" s="113">
        <f>IF(B164="","",COUNTA(B$8:B164))</f>
        <v>137</v>
      </c>
      <c r="B164" s="121" t="s">
        <v>287</v>
      </c>
      <c r="C164" s="129">
        <v>877</v>
      </c>
      <c r="D164" s="31">
        <v>87749.404295532528</v>
      </c>
      <c r="E164" s="31">
        <f t="shared" si="7"/>
        <v>43152.935604999999</v>
      </c>
      <c r="I164" s="79" t="s">
        <v>907</v>
      </c>
      <c r="J164" s="79">
        <v>55832.73</v>
      </c>
      <c r="K164" s="79">
        <v>-41533.89</v>
      </c>
    </row>
    <row r="165" spans="1:17">
      <c r="A165" s="113">
        <f>IF(B165="","",COUNTA(B$8:B165))</f>
        <v>138</v>
      </c>
      <c r="B165" s="121" t="s">
        <v>288</v>
      </c>
      <c r="C165" s="129">
        <v>878</v>
      </c>
      <c r="D165" s="31">
        <v>-188318.40377745233</v>
      </c>
      <c r="E165" s="31">
        <f t="shared" si="7"/>
        <v>849631.93683999975</v>
      </c>
      <c r="I165" s="79" t="s">
        <v>906</v>
      </c>
      <c r="J165" s="79">
        <v>0</v>
      </c>
      <c r="K165" s="79">
        <v>0</v>
      </c>
    </row>
    <row r="166" spans="1:17">
      <c r="A166" s="113">
        <f>IF(B166="","",COUNTA(B$8:B166))</f>
        <v>139</v>
      </c>
      <c r="B166" s="121" t="s">
        <v>290</v>
      </c>
      <c r="C166" s="129">
        <v>879</v>
      </c>
      <c r="D166" s="31">
        <v>414885.26396664412</v>
      </c>
      <c r="E166" s="31">
        <f t="shared" si="7"/>
        <v>380186.71579999989</v>
      </c>
      <c r="I166" s="79" t="s">
        <v>906</v>
      </c>
      <c r="J166" s="79">
        <v>19582.57</v>
      </c>
      <c r="K166" s="79">
        <v>4926.8900000000003</v>
      </c>
    </row>
    <row r="167" spans="1:17">
      <c r="A167" s="113">
        <f>IF(B167="","",COUNTA(B$8:B167))</f>
        <v>140</v>
      </c>
      <c r="B167" s="121" t="s">
        <v>291</v>
      </c>
      <c r="C167" s="129">
        <v>880</v>
      </c>
      <c r="D167" s="31">
        <v>5659565.2497695787</v>
      </c>
      <c r="E167" s="31">
        <f t="shared" si="7"/>
        <v>3837597.6543599996</v>
      </c>
      <c r="I167" s="79" t="s">
        <v>906</v>
      </c>
      <c r="J167" s="79">
        <v>63398.16</v>
      </c>
      <c r="K167" s="79">
        <v>29671.54</v>
      </c>
    </row>
    <row r="168" spans="1:17">
      <c r="A168" s="113">
        <f>IF(B168="","",COUNTA(B$8:B168))</f>
        <v>141</v>
      </c>
      <c r="B168" s="121" t="s">
        <v>293</v>
      </c>
      <c r="C168" s="129">
        <v>881</v>
      </c>
      <c r="D168" s="31">
        <v>220217.55420740417</v>
      </c>
      <c r="E168" s="31">
        <f t="shared" si="7"/>
        <v>0</v>
      </c>
    </row>
    <row r="169" spans="1:17">
      <c r="A169" s="113">
        <f>IF(B169="","",COUNTA(B$8:B169))</f>
        <v>142</v>
      </c>
      <c r="B169" s="121" t="s">
        <v>905</v>
      </c>
      <c r="C169" s="129">
        <v>882</v>
      </c>
      <c r="D169" s="31">
        <v>0</v>
      </c>
      <c r="E169" s="31">
        <f t="shared" si="7"/>
        <v>0</v>
      </c>
    </row>
    <row r="170" spans="1:17">
      <c r="A170" s="113">
        <f>IF(B170="","",COUNTA(B$8:B170))</f>
        <v>143</v>
      </c>
      <c r="B170" s="79" t="str">
        <f>"Subtotal - "&amp;B157</f>
        <v>Subtotal - Distribution Operation Expenses</v>
      </c>
      <c r="C170" s="113"/>
      <c r="D170" s="313">
        <f>SUBTOTAL(9,D158:D169)</f>
        <v>13891117.09434511</v>
      </c>
      <c r="E170" s="313">
        <f>SUBTOTAL(9,E158:E169)</f>
        <v>10933597.418863004</v>
      </c>
      <c r="I170" s="79" t="s">
        <v>904</v>
      </c>
    </row>
    <row r="171" spans="1:17" ht="58.3">
      <c r="A171" s="113" t="str">
        <f>IF(B171="","",COUNTA(B$8:B171))</f>
        <v/>
      </c>
      <c r="C171" s="132"/>
      <c r="D171" s="313"/>
      <c r="E171" s="313"/>
      <c r="I171" s="79" t="s">
        <v>212</v>
      </c>
      <c r="J171" s="318" t="s">
        <v>903</v>
      </c>
      <c r="K171" s="319" t="s">
        <v>902</v>
      </c>
      <c r="L171" s="319" t="s">
        <v>901</v>
      </c>
      <c r="M171" s="319" t="s">
        <v>900</v>
      </c>
      <c r="N171" s="319" t="s">
        <v>899</v>
      </c>
      <c r="O171" s="319" t="s">
        <v>898</v>
      </c>
      <c r="P171" s="318" t="s">
        <v>897</v>
      </c>
      <c r="Q171" s="85" t="s">
        <v>896</v>
      </c>
    </row>
    <row r="172" spans="1:17">
      <c r="A172" s="113">
        <f>IF(B172="","",COUNTA(B$8:B172))</f>
        <v>144</v>
      </c>
      <c r="B172" s="81" t="s">
        <v>294</v>
      </c>
      <c r="C172" s="113"/>
      <c r="D172" s="313"/>
      <c r="E172" s="313"/>
      <c r="I172" s="79" t="s">
        <v>895</v>
      </c>
      <c r="J172" s="315">
        <v>319852.78000000009</v>
      </c>
      <c r="K172" s="315">
        <v>0</v>
      </c>
      <c r="L172" s="315">
        <v>-33688.839999999997</v>
      </c>
      <c r="N172" s="315">
        <v>16334.516615</v>
      </c>
      <c r="Q172" s="315">
        <f t="shared" ref="Q172:Q201" si="8">SUM(J172:P172)</f>
        <v>302498.45661500003</v>
      </c>
    </row>
    <row r="173" spans="1:17">
      <c r="A173" s="113">
        <f>IF(B173="","",COUNTA(B$8:B173))</f>
        <v>145</v>
      </c>
      <c r="B173" s="121" t="s">
        <v>295</v>
      </c>
      <c r="C173" s="129">
        <v>885</v>
      </c>
      <c r="D173" s="31">
        <v>1122710.0525362908</v>
      </c>
      <c r="E173" s="31">
        <f t="shared" ref="E173:E182" si="9">SUMIF($I$172:$I$201,C173,$Q$172:$Q$201)</f>
        <v>1065842.1355560005</v>
      </c>
      <c r="I173" s="79" t="s">
        <v>894</v>
      </c>
      <c r="J173" s="315">
        <v>2657303.9600000009</v>
      </c>
      <c r="K173" s="315">
        <v>0</v>
      </c>
      <c r="L173" s="315">
        <v>-245992.69</v>
      </c>
      <c r="N173" s="315">
        <v>137795.897062</v>
      </c>
      <c r="Q173" s="315">
        <f t="shared" si="8"/>
        <v>2549107.1670620008</v>
      </c>
    </row>
    <row r="174" spans="1:17">
      <c r="A174" s="113">
        <f>IF(B174="","",COUNTA(B$8:B174))</f>
        <v>146</v>
      </c>
      <c r="B174" s="121" t="s">
        <v>297</v>
      </c>
      <c r="C174" s="129">
        <v>886</v>
      </c>
      <c r="D174" s="31">
        <v>5260.7816511352212</v>
      </c>
      <c r="E174" s="31">
        <f t="shared" si="9"/>
        <v>0</v>
      </c>
      <c r="I174" s="79" t="s">
        <v>893</v>
      </c>
      <c r="J174" s="315">
        <v>224695.97999999998</v>
      </c>
      <c r="K174" s="315">
        <v>11.099399999999999</v>
      </c>
      <c r="L174" s="315">
        <v>-18626.41</v>
      </c>
      <c r="N174" s="315">
        <v>11964.020299</v>
      </c>
      <c r="Q174" s="315">
        <f t="shared" si="8"/>
        <v>218044.68969899998</v>
      </c>
    </row>
    <row r="175" spans="1:17">
      <c r="A175" s="113">
        <f>IF(B175="","",COUNTA(B$8:B175))</f>
        <v>147</v>
      </c>
      <c r="B175" s="121" t="s">
        <v>298</v>
      </c>
      <c r="C175" s="129">
        <v>887</v>
      </c>
      <c r="D175" s="31">
        <v>4809860.560562415</v>
      </c>
      <c r="E175" s="31">
        <f t="shared" si="9"/>
        <v>542701.59063099942</v>
      </c>
      <c r="I175" s="79" t="s">
        <v>892</v>
      </c>
      <c r="J175" s="315">
        <v>45660.57</v>
      </c>
      <c r="K175" s="315">
        <v>262.92</v>
      </c>
      <c r="L175" s="315">
        <v>-2458.2199999999998</v>
      </c>
      <c r="N175" s="315">
        <v>2450.6589350000004</v>
      </c>
      <c r="Q175" s="315">
        <f t="shared" si="8"/>
        <v>45915.928934999996</v>
      </c>
    </row>
    <row r="176" spans="1:17">
      <c r="A176" s="113">
        <f>IF(B176="","",COUNTA(B$8:B176))</f>
        <v>148</v>
      </c>
      <c r="B176" s="121" t="s">
        <v>247</v>
      </c>
      <c r="C176" s="129">
        <v>888</v>
      </c>
      <c r="D176" s="31">
        <v>484351.09259738587</v>
      </c>
      <c r="E176" s="31">
        <f t="shared" si="9"/>
        <v>63846.563744999992</v>
      </c>
      <c r="I176" s="79" t="s">
        <v>891</v>
      </c>
      <c r="J176" s="315">
        <v>2296147.9600000037</v>
      </c>
      <c r="K176" s="315">
        <v>13931.5461</v>
      </c>
      <c r="L176" s="315">
        <v>-9449.89</v>
      </c>
      <c r="N176" s="315">
        <v>115081.82205100001</v>
      </c>
      <c r="Q176" s="315">
        <f t="shared" si="8"/>
        <v>2415711.4381510033</v>
      </c>
    </row>
    <row r="177" spans="1:17">
      <c r="A177" s="113">
        <f>IF(B177="","",COUNTA(B$8:B177))</f>
        <v>149</v>
      </c>
      <c r="B177" s="121" t="s">
        <v>640</v>
      </c>
      <c r="C177" s="129">
        <v>889</v>
      </c>
      <c r="D177" s="31">
        <v>299913.80627510289</v>
      </c>
      <c r="E177" s="31">
        <f t="shared" si="9"/>
        <v>172908.30979999999</v>
      </c>
      <c r="I177" s="79" t="s">
        <v>890</v>
      </c>
      <c r="J177" s="315">
        <v>181330.73999999993</v>
      </c>
      <c r="K177" s="315">
        <v>2629.4915999999998</v>
      </c>
      <c r="L177" s="315">
        <v>-11.42</v>
      </c>
      <c r="N177" s="315">
        <v>9552.8931020000018</v>
      </c>
      <c r="Q177" s="315">
        <f t="shared" si="8"/>
        <v>193501.70470199993</v>
      </c>
    </row>
    <row r="178" spans="1:17">
      <c r="A178" s="113">
        <f>IF(B178="","",COUNTA(B$8:B178))</f>
        <v>150</v>
      </c>
      <c r="B178" s="121" t="s">
        <v>639</v>
      </c>
      <c r="C178" s="129">
        <v>890</v>
      </c>
      <c r="D178" s="31">
        <v>370680.59663182276</v>
      </c>
      <c r="E178" s="31">
        <f t="shared" si="9"/>
        <v>238816.05694000004</v>
      </c>
      <c r="I178" s="79" t="s">
        <v>889</v>
      </c>
      <c r="J178" s="315">
        <v>379622.23000000016</v>
      </c>
      <c r="K178" s="315">
        <v>2262.2226000000001</v>
      </c>
      <c r="L178" s="315">
        <v>-39.53</v>
      </c>
      <c r="N178" s="315">
        <v>18902.325108999998</v>
      </c>
      <c r="Q178" s="315">
        <f t="shared" si="8"/>
        <v>400747.24770900013</v>
      </c>
    </row>
    <row r="179" spans="1:17">
      <c r="A179" s="113">
        <f>IF(B179="","",COUNTA(B$8:B179))</f>
        <v>151</v>
      </c>
      <c r="B179" s="121" t="s">
        <v>888</v>
      </c>
      <c r="C179" s="129">
        <v>891</v>
      </c>
      <c r="D179" s="31">
        <v>119309.82967567084</v>
      </c>
      <c r="E179" s="31">
        <f t="shared" si="9"/>
        <v>65549.274004999999</v>
      </c>
      <c r="H179" s="114"/>
      <c r="I179" s="79" t="s">
        <v>887</v>
      </c>
      <c r="J179" s="315">
        <v>41071.64</v>
      </c>
      <c r="K179" s="315">
        <v>130.63650000000001</v>
      </c>
      <c r="L179" s="315">
        <v>-9.91</v>
      </c>
      <c r="N179" s="315">
        <v>1960.5691049999998</v>
      </c>
      <c r="Q179" s="315">
        <f t="shared" si="8"/>
        <v>43152.935604999999</v>
      </c>
    </row>
    <row r="180" spans="1:17">
      <c r="A180" s="113">
        <f>IF(B180="","",COUNTA(B$8:B180))</f>
        <v>152</v>
      </c>
      <c r="B180" s="121" t="s">
        <v>302</v>
      </c>
      <c r="C180" s="129">
        <v>892</v>
      </c>
      <c r="D180" s="31">
        <v>1108295.7688120103</v>
      </c>
      <c r="E180" s="31">
        <f t="shared" si="9"/>
        <v>694575.5962479997</v>
      </c>
      <c r="I180" s="79" t="s">
        <v>886</v>
      </c>
      <c r="J180" s="315">
        <v>804084.69999999972</v>
      </c>
      <c r="K180" s="315">
        <v>5380.4507999999996</v>
      </c>
      <c r="L180" s="315">
        <v>0</v>
      </c>
      <c r="N180" s="315">
        <v>40166.786040000006</v>
      </c>
      <c r="Q180" s="315">
        <f t="shared" si="8"/>
        <v>849631.93683999975</v>
      </c>
    </row>
    <row r="181" spans="1:17">
      <c r="A181" s="113">
        <f>IF(B181="","",COUNTA(B$8:B181))</f>
        <v>153</v>
      </c>
      <c r="B181" s="121" t="s">
        <v>303</v>
      </c>
      <c r="C181" s="129">
        <v>893</v>
      </c>
      <c r="D181" s="31">
        <v>1481487.755102359</v>
      </c>
      <c r="E181" s="31">
        <f t="shared" si="9"/>
        <v>1106838.2290110008</v>
      </c>
      <c r="G181" s="143"/>
      <c r="H181" s="114"/>
      <c r="I181" s="79" t="s">
        <v>885</v>
      </c>
      <c r="J181" s="315">
        <v>358404.42999999993</v>
      </c>
      <c r="K181" s="315">
        <v>2903.7359999999999</v>
      </c>
      <c r="L181" s="315">
        <v>0</v>
      </c>
      <c r="N181" s="315">
        <v>18878.549800000001</v>
      </c>
      <c r="Q181" s="315">
        <f t="shared" si="8"/>
        <v>380186.71579999989</v>
      </c>
    </row>
    <row r="182" spans="1:17">
      <c r="A182" s="113">
        <f>IF(B182="","",COUNTA(B$8:B182))</f>
        <v>154</v>
      </c>
      <c r="B182" s="17" t="s">
        <v>304</v>
      </c>
      <c r="C182" s="317">
        <v>894</v>
      </c>
      <c r="D182" s="31">
        <v>1439813.0835209489</v>
      </c>
      <c r="E182" s="31">
        <f t="shared" si="9"/>
        <v>1204731.5321070002</v>
      </c>
      <c r="I182" s="79" t="s">
        <v>884</v>
      </c>
      <c r="J182" s="315">
        <v>3664448.6899999995</v>
      </c>
      <c r="K182" s="315">
        <v>29086.159199999998</v>
      </c>
      <c r="L182" s="315">
        <v>-44121.27</v>
      </c>
      <c r="N182" s="315">
        <v>188184.07516000001</v>
      </c>
      <c r="Q182" s="315">
        <f t="shared" si="8"/>
        <v>3837597.6543599996</v>
      </c>
    </row>
    <row r="183" spans="1:17">
      <c r="A183" s="113">
        <f>IF(B183="","",COUNTA(B$8:B183))</f>
        <v>155</v>
      </c>
      <c r="B183" s="79" t="str">
        <f>"Subtotal - "&amp;B172</f>
        <v>Subtotal - Distribution Maintenance Expenses</v>
      </c>
      <c r="C183" s="132"/>
      <c r="D183" s="313">
        <f>SUBTOTAL(9,D173:D182)</f>
        <v>11241683.327365141</v>
      </c>
      <c r="E183" s="313">
        <f>SUBTOTAL(9,E173:E182)</f>
        <v>5155809.2880430007</v>
      </c>
      <c r="I183" s="79" t="s">
        <v>883</v>
      </c>
      <c r="J183" s="315">
        <v>1098248.0000000005</v>
      </c>
      <c r="K183" s="315">
        <v>0</v>
      </c>
      <c r="L183" s="315">
        <v>-91083.1</v>
      </c>
      <c r="N183" s="315">
        <v>58677.235556</v>
      </c>
      <c r="Q183" s="315">
        <f t="shared" si="8"/>
        <v>1065842.1355560005</v>
      </c>
    </row>
    <row r="184" spans="1:17">
      <c r="A184" s="113" t="str">
        <f>IF(B184="","",COUNTA(B$8:B184))</f>
        <v/>
      </c>
      <c r="C184" s="132"/>
      <c r="D184" s="102"/>
      <c r="E184" s="102"/>
      <c r="I184" s="79" t="s">
        <v>882</v>
      </c>
      <c r="J184" s="315">
        <v>510618.2299999994</v>
      </c>
      <c r="K184" s="315">
        <v>3180.4049999999997</v>
      </c>
      <c r="L184" s="315">
        <v>-3142.84</v>
      </c>
      <c r="N184" s="315">
        <v>32045.795631000001</v>
      </c>
      <c r="Q184" s="315">
        <f t="shared" si="8"/>
        <v>542701.59063099942</v>
      </c>
    </row>
    <row r="185" spans="1:17">
      <c r="A185" s="113">
        <f>IF(B185="","",COUNTA(B$8:B185))</f>
        <v>156</v>
      </c>
      <c r="B185" s="127" t="str">
        <f>"Total "&amp;B123</f>
        <v>Total Production, Storage, LNG, Transmission, and Distribution Expense</v>
      </c>
      <c r="C185" s="132"/>
      <c r="D185" s="313">
        <f>SUBTOTAL(9,D124:D183)</f>
        <v>25704895.225109346</v>
      </c>
      <c r="E185" s="313">
        <f>SUBTOTAL(9,E125:E183)</f>
        <v>16391905.163521007</v>
      </c>
      <c r="I185" s="79" t="s">
        <v>881</v>
      </c>
      <c r="J185" s="315">
        <v>60563.239999999991</v>
      </c>
      <c r="K185" s="315">
        <v>526.32690000000002</v>
      </c>
      <c r="L185" s="315">
        <v>0</v>
      </c>
      <c r="N185" s="315">
        <v>2756.9968450000001</v>
      </c>
      <c r="Q185" s="315">
        <f t="shared" si="8"/>
        <v>63846.563744999992</v>
      </c>
    </row>
    <row r="186" spans="1:17">
      <c r="A186" s="113" t="str">
        <f>IF(B186="","",COUNTA(B$8:B186))</f>
        <v/>
      </c>
      <c r="C186" s="132"/>
      <c r="D186" s="102"/>
      <c r="E186" s="102"/>
      <c r="I186" s="79" t="s">
        <v>880</v>
      </c>
      <c r="J186" s="315">
        <v>163546.12</v>
      </c>
      <c r="K186" s="315">
        <v>1130.5292999999999</v>
      </c>
      <c r="L186" s="315">
        <v>-32.200000000000003</v>
      </c>
      <c r="N186" s="315">
        <v>8263.8605000000007</v>
      </c>
      <c r="Q186" s="315">
        <f t="shared" si="8"/>
        <v>172908.30979999999</v>
      </c>
    </row>
    <row r="187" spans="1:17">
      <c r="A187" s="113">
        <f>IF(B187="","",COUNTA(B$8:B187))</f>
        <v>157</v>
      </c>
      <c r="B187" s="127" t="s">
        <v>305</v>
      </c>
      <c r="C187" s="132"/>
      <c r="D187" s="102"/>
      <c r="E187" s="102"/>
      <c r="I187" s="79" t="s">
        <v>879</v>
      </c>
      <c r="J187" s="315">
        <v>226949.74000000005</v>
      </c>
      <c r="K187" s="315">
        <v>727.04279999999994</v>
      </c>
      <c r="L187" s="315">
        <v>0</v>
      </c>
      <c r="N187" s="315">
        <v>11139.274140000001</v>
      </c>
      <c r="Q187" s="315">
        <f t="shared" si="8"/>
        <v>238816.05694000004</v>
      </c>
    </row>
    <row r="188" spans="1:17">
      <c r="A188" s="113">
        <f>IF(B188="","",COUNTA(B$8:B188))</f>
        <v>158</v>
      </c>
      <c r="B188" s="81" t="s">
        <v>306</v>
      </c>
      <c r="C188" s="132"/>
      <c r="D188" s="102"/>
      <c r="E188" s="102"/>
      <c r="I188" s="79" t="s">
        <v>878</v>
      </c>
      <c r="J188" s="315">
        <v>62263.82</v>
      </c>
      <c r="K188" s="315">
        <v>305.31810000000002</v>
      </c>
      <c r="L188" s="315">
        <v>0</v>
      </c>
      <c r="N188" s="315">
        <v>2980.1359050000001</v>
      </c>
      <c r="Q188" s="315">
        <f t="shared" si="8"/>
        <v>65549.274004999999</v>
      </c>
    </row>
    <row r="189" spans="1:17">
      <c r="A189" s="113">
        <f>IF(B189="","",COUNTA(B$8:B189))</f>
        <v>159</v>
      </c>
      <c r="B189" s="121" t="s">
        <v>307</v>
      </c>
      <c r="C189" s="129">
        <v>901</v>
      </c>
      <c r="D189" s="31">
        <v>118343.7250597073</v>
      </c>
      <c r="E189" s="31">
        <f>SUMIF($I$172:$I$201,C189,$Q$172:$Q$201)</f>
        <v>118296.22343900001</v>
      </c>
      <c r="I189" s="79" t="s">
        <v>877</v>
      </c>
      <c r="J189" s="315">
        <v>656675.96999999974</v>
      </c>
      <c r="K189" s="315">
        <v>4003.7423999999996</v>
      </c>
      <c r="L189" s="315">
        <v>-1633.86</v>
      </c>
      <c r="N189" s="315">
        <v>35529.743848000006</v>
      </c>
      <c r="Q189" s="315">
        <f t="shared" si="8"/>
        <v>694575.5962479997</v>
      </c>
    </row>
    <row r="190" spans="1:17">
      <c r="A190" s="113">
        <f>IF(B190="","",COUNTA(B$8:B190))</f>
        <v>160</v>
      </c>
      <c r="B190" s="121" t="s">
        <v>308</v>
      </c>
      <c r="C190" s="129">
        <v>902</v>
      </c>
      <c r="D190" s="31">
        <v>536858.31951447832</v>
      </c>
      <c r="E190" s="31">
        <f>SUMIF($I$172:$I$201,C190,$Q$172:$Q$201)</f>
        <v>439108.97884899983</v>
      </c>
      <c r="I190" s="79" t="s">
        <v>876</v>
      </c>
      <c r="J190" s="315">
        <v>1048688.8900000008</v>
      </c>
      <c r="K190" s="315">
        <v>7359.3653999999997</v>
      </c>
      <c r="L190" s="315">
        <v>-989.91</v>
      </c>
      <c r="N190" s="315">
        <v>51779.883611000005</v>
      </c>
      <c r="Q190" s="315">
        <f t="shared" si="8"/>
        <v>1106838.2290110008</v>
      </c>
    </row>
    <row r="191" spans="1:17">
      <c r="A191" s="113">
        <f>IF(B191="","",COUNTA(B$8:B191))</f>
        <v>161</v>
      </c>
      <c r="B191" s="121" t="s">
        <v>309</v>
      </c>
      <c r="C191" s="129">
        <v>903</v>
      </c>
      <c r="D191" s="31">
        <v>4702717.446291944</v>
      </c>
      <c r="E191" s="31">
        <f>SUMIF($I$172:$I$201,C191,$Q$172:$Q$201)</f>
        <v>2822631.0443540057</v>
      </c>
      <c r="I191" s="79" t="s">
        <v>875</v>
      </c>
      <c r="J191" s="315">
        <v>1136204.5600000003</v>
      </c>
      <c r="K191" s="315">
        <v>12482.611799999999</v>
      </c>
      <c r="L191" s="315">
        <v>-2050.83</v>
      </c>
      <c r="N191" s="315">
        <v>58095.190307000012</v>
      </c>
      <c r="Q191" s="315">
        <f t="shared" si="8"/>
        <v>1204731.5321070002</v>
      </c>
    </row>
    <row r="192" spans="1:17">
      <c r="A192" s="113">
        <f>IF(B192="","",COUNTA(B$8:B192))</f>
        <v>162</v>
      </c>
      <c r="B192" s="121" t="s">
        <v>310</v>
      </c>
      <c r="C192" s="129">
        <v>904</v>
      </c>
      <c r="D192" s="31">
        <v>1667277.7005784863</v>
      </c>
      <c r="E192" s="31">
        <f>SUMIF($I$172:$I$201,C192,$Q$172:$Q$201)</f>
        <v>0</v>
      </c>
      <c r="F192" s="79" t="s">
        <v>874</v>
      </c>
      <c r="I192" s="79" t="s">
        <v>873</v>
      </c>
      <c r="J192" s="315">
        <v>121945.29000000001</v>
      </c>
      <c r="K192" s="315">
        <v>0</v>
      </c>
      <c r="L192" s="315">
        <v>-10134.58</v>
      </c>
      <c r="N192" s="315">
        <v>6485.5134389999994</v>
      </c>
      <c r="Q192" s="315">
        <f t="shared" si="8"/>
        <v>118296.22343900001</v>
      </c>
    </row>
    <row r="193" spans="1:17">
      <c r="A193" s="113">
        <f>IF(B193="","",COUNTA(B$8:B193))</f>
        <v>163</v>
      </c>
      <c r="B193" s="121" t="s">
        <v>872</v>
      </c>
      <c r="C193" s="129">
        <v>905</v>
      </c>
      <c r="D193" s="31">
        <v>428.46888265690859</v>
      </c>
      <c r="E193" s="31">
        <f>SUMIF($I$172:$I$201,C193,$Q$172:$Q$201)</f>
        <v>0</v>
      </c>
      <c r="I193" s="79" t="s">
        <v>871</v>
      </c>
      <c r="J193" s="315">
        <v>424460.70999999985</v>
      </c>
      <c r="K193" s="315">
        <v>2678.3991000000001</v>
      </c>
      <c r="L193" s="315">
        <v>-9436.02</v>
      </c>
      <c r="N193" s="315">
        <v>21405.889748999998</v>
      </c>
      <c r="Q193" s="315">
        <f t="shared" si="8"/>
        <v>439108.97884899983</v>
      </c>
    </row>
    <row r="194" spans="1:17">
      <c r="A194" s="113">
        <f>IF(B194="","",COUNTA(B$8:B194))</f>
        <v>164</v>
      </c>
      <c r="B194" s="79" t="str">
        <f>"Subtotal - "&amp;B188</f>
        <v>Subtotal - Customer Account</v>
      </c>
      <c r="C194" s="132"/>
      <c r="D194" s="313">
        <f>SUBTOTAL(9,D189:D193)</f>
        <v>7025625.6603272725</v>
      </c>
      <c r="E194" s="313">
        <f>SUBTOTAL(9,E189:E193)</f>
        <v>3380036.2466420056</v>
      </c>
      <c r="I194" s="79" t="s">
        <v>870</v>
      </c>
      <c r="J194" s="315">
        <v>2895363.2000000053</v>
      </c>
      <c r="K194" s="315">
        <v>385.24110000000002</v>
      </c>
      <c r="L194" s="315">
        <v>-226261.88</v>
      </c>
      <c r="N194" s="315">
        <v>153144.48325399999</v>
      </c>
      <c r="Q194" s="315">
        <f t="shared" si="8"/>
        <v>2822631.0443540057</v>
      </c>
    </row>
    <row r="195" spans="1:17">
      <c r="A195" s="113" t="str">
        <f>IF(B195="","",COUNTA(B$8:B195))</f>
        <v/>
      </c>
      <c r="C195" s="132"/>
      <c r="D195" s="102"/>
      <c r="E195" s="102"/>
      <c r="I195" s="79" t="s">
        <v>869</v>
      </c>
      <c r="J195" s="315">
        <v>642651.57999999984</v>
      </c>
      <c r="K195" s="315">
        <v>0</v>
      </c>
      <c r="L195" s="315">
        <v>-49771.5</v>
      </c>
      <c r="M195" s="109">
        <v>18393.799999999992</v>
      </c>
      <c r="N195" s="315">
        <v>2226.4994129999995</v>
      </c>
      <c r="Q195" s="315">
        <f t="shared" si="8"/>
        <v>613500.37941299984</v>
      </c>
    </row>
    <row r="196" spans="1:17">
      <c r="A196" s="113">
        <f>IF(B196="","",COUNTA(B$8:B196))</f>
        <v>165</v>
      </c>
      <c r="B196" s="81" t="s">
        <v>312</v>
      </c>
      <c r="C196" s="132"/>
      <c r="D196" s="102"/>
      <c r="E196" s="102"/>
      <c r="I196" s="79" t="s">
        <v>868</v>
      </c>
      <c r="J196" s="315">
        <v>158149.54</v>
      </c>
      <c r="K196" s="315">
        <v>0</v>
      </c>
      <c r="L196" s="315">
        <v>-13964.39</v>
      </c>
      <c r="N196" s="315">
        <v>8481.3634440000005</v>
      </c>
      <c r="Q196" s="315">
        <f t="shared" si="8"/>
        <v>152666.51344400001</v>
      </c>
    </row>
    <row r="197" spans="1:17">
      <c r="A197" s="113">
        <f>IF(B197="","",COUNTA(B$8:B197))</f>
        <v>166</v>
      </c>
      <c r="B197" s="121" t="s">
        <v>307</v>
      </c>
      <c r="C197" s="129">
        <v>907</v>
      </c>
      <c r="D197" s="31">
        <v>0</v>
      </c>
      <c r="E197" s="31">
        <f>SUMIF($I$172:$I$201,C197,$Q$172:$Q$201)</f>
        <v>0</v>
      </c>
      <c r="I197" s="79" t="s">
        <v>867</v>
      </c>
      <c r="J197" s="315">
        <v>18876.72</v>
      </c>
      <c r="K197" s="315">
        <v>0</v>
      </c>
      <c r="L197" s="315">
        <v>-1362.16</v>
      </c>
      <c r="N197" s="315">
        <v>1045.5453709999999</v>
      </c>
      <c r="Q197" s="315">
        <f t="shared" si="8"/>
        <v>18560.105371000001</v>
      </c>
    </row>
    <row r="198" spans="1:17">
      <c r="A198" s="113">
        <f>IF(B198="","",COUNTA(B$8:B198))</f>
        <v>167</v>
      </c>
      <c r="B198" s="121" t="s">
        <v>313</v>
      </c>
      <c r="C198" s="129">
        <v>908</v>
      </c>
      <c r="D198" s="31">
        <v>-135846.84442824777</v>
      </c>
      <c r="E198" s="31">
        <f>SUMIF($I$172:$I$201,C198,$Q$172:$Q$201)</f>
        <v>613500.37941299984</v>
      </c>
      <c r="I198" s="79" t="s">
        <v>866</v>
      </c>
      <c r="J198" s="315">
        <v>9401904.8599999957</v>
      </c>
      <c r="K198" s="315">
        <v>0</v>
      </c>
      <c r="L198" s="315">
        <v>-1795330.17</v>
      </c>
      <c r="M198" s="168">
        <v>49659.740000000005</v>
      </c>
      <c r="N198" s="315">
        <v>403392.74529799994</v>
      </c>
      <c r="Q198" s="315">
        <f t="shared" si="8"/>
        <v>8059627.175297996</v>
      </c>
    </row>
    <row r="199" spans="1:17">
      <c r="A199" s="113">
        <f>IF(B199="","",COUNTA(B$8:B199))</f>
        <v>168</v>
      </c>
      <c r="B199" s="121" t="s">
        <v>314</v>
      </c>
      <c r="C199" s="129">
        <v>909</v>
      </c>
      <c r="D199" s="31">
        <v>67654.104613691074</v>
      </c>
      <c r="E199" s="31">
        <f>SUMIF($I$172:$I$201,C199,$Q$172:$Q$201)</f>
        <v>0</v>
      </c>
      <c r="I199" s="79" t="s">
        <v>865</v>
      </c>
      <c r="J199" s="315">
        <v>237259.13000000035</v>
      </c>
      <c r="K199" s="315">
        <v>0</v>
      </c>
      <c r="L199" s="315">
        <v>0</v>
      </c>
      <c r="N199" s="315">
        <v>0</v>
      </c>
      <c r="Q199" s="315">
        <f t="shared" si="8"/>
        <v>237259.13000000035</v>
      </c>
    </row>
    <row r="200" spans="1:17">
      <c r="A200" s="113">
        <f>IF(B200="","",COUNTA(B$8:B200))</f>
        <v>169</v>
      </c>
      <c r="B200" s="121" t="s">
        <v>864</v>
      </c>
      <c r="C200" s="129">
        <v>910</v>
      </c>
      <c r="D200" s="31">
        <v>156889.91411408054</v>
      </c>
      <c r="E200" s="31">
        <f>SUMIF($I$172:$I$201,C200,$Q$172:$Q$201)</f>
        <v>152666.51344400001</v>
      </c>
      <c r="I200" s="79" t="s">
        <v>863</v>
      </c>
      <c r="J200" s="315">
        <v>5227469.0800000289</v>
      </c>
      <c r="K200" s="315">
        <v>0</v>
      </c>
      <c r="L200" s="315">
        <v>0</v>
      </c>
      <c r="N200" s="315">
        <v>0</v>
      </c>
      <c r="O200" s="168">
        <v>1063224.6200000001</v>
      </c>
      <c r="P200" s="168">
        <v>826039.32599999988</v>
      </c>
      <c r="Q200" s="315">
        <f t="shared" si="8"/>
        <v>7116733.0260000285</v>
      </c>
    </row>
    <row r="201" spans="1:17">
      <c r="A201" s="113">
        <f>IF(B201="","",COUNTA(B$8:B201))</f>
        <v>170</v>
      </c>
      <c r="B201" s="79" t="str">
        <f>"Subtotal - "&amp;B196</f>
        <v>Subtotal - Customer Service &amp; Information Expenses</v>
      </c>
      <c r="C201" s="132"/>
      <c r="D201" s="313">
        <f>SUBTOTAL(9,D197:D200)</f>
        <v>88697.174299523846</v>
      </c>
      <c r="E201" s="313">
        <f>SUBTOTAL(9,E197:E200)</f>
        <v>766166.89285699988</v>
      </c>
      <c r="I201" s="79" t="s">
        <v>862</v>
      </c>
      <c r="J201" s="315">
        <v>497.51000000000005</v>
      </c>
      <c r="K201" s="315">
        <v>16.9527</v>
      </c>
      <c r="L201" s="315">
        <v>0</v>
      </c>
      <c r="N201" s="315">
        <v>42.785135000000004</v>
      </c>
      <c r="Q201" s="315">
        <f t="shared" si="8"/>
        <v>557.24783500000001</v>
      </c>
    </row>
    <row r="202" spans="1:17">
      <c r="A202" s="113" t="str">
        <f>IF(B202="","",COUNTA(B$8:B202))</f>
        <v/>
      </c>
      <c r="C202" s="132"/>
      <c r="D202" s="102"/>
      <c r="E202" s="102"/>
      <c r="J202" s="315">
        <f t="shared" ref="J202:Q202" si="10">SUM(J172:J201)</f>
        <v>35064959.870000027</v>
      </c>
      <c r="K202" s="315">
        <f t="shared" si="10"/>
        <v>89394.196799999976</v>
      </c>
      <c r="L202" s="315">
        <f t="shared" si="10"/>
        <v>-2559591.62</v>
      </c>
      <c r="M202" s="315">
        <f t="shared" si="10"/>
        <v>68053.539999999994</v>
      </c>
      <c r="N202" s="315">
        <f t="shared" si="10"/>
        <v>1418765.0547239999</v>
      </c>
      <c r="O202" s="315">
        <f t="shared" si="10"/>
        <v>1063224.6200000001</v>
      </c>
      <c r="P202" s="315">
        <f t="shared" si="10"/>
        <v>826039.32599999988</v>
      </c>
      <c r="Q202" s="315">
        <f t="shared" si="10"/>
        <v>35970844.98752404</v>
      </c>
    </row>
    <row r="203" spans="1:17">
      <c r="A203" s="113">
        <f>IF(B203="","",COUNTA(B$8:B203))</f>
        <v>171</v>
      </c>
      <c r="B203" s="81" t="s">
        <v>316</v>
      </c>
      <c r="C203" s="132"/>
      <c r="D203" s="102"/>
      <c r="E203" s="102"/>
      <c r="K203" s="315">
        <v>0</v>
      </c>
      <c r="L203" s="315">
        <v>0</v>
      </c>
      <c r="M203" s="315">
        <v>0</v>
      </c>
      <c r="N203" s="315">
        <v>0</v>
      </c>
      <c r="O203" s="315">
        <v>0</v>
      </c>
      <c r="P203" s="315">
        <v>0</v>
      </c>
    </row>
    <row r="204" spans="1:17">
      <c r="A204" s="113">
        <f>IF(B204="","",COUNTA(B$8:B204))</f>
        <v>172</v>
      </c>
      <c r="B204" s="121" t="s">
        <v>317</v>
      </c>
      <c r="C204" s="129">
        <v>911</v>
      </c>
      <c r="D204" s="31">
        <v>0</v>
      </c>
      <c r="E204" s="31">
        <f>SUMIF($I$172:$I$201,C204,$Q$172:$Q$201)</f>
        <v>0</v>
      </c>
    </row>
    <row r="205" spans="1:17">
      <c r="A205" s="113">
        <f>IF(B205="","",COUNTA(B$8:B205))</f>
        <v>173</v>
      </c>
      <c r="B205" s="121" t="s">
        <v>318</v>
      </c>
      <c r="C205" s="129">
        <v>912</v>
      </c>
      <c r="D205" s="31">
        <v>18653.453822037322</v>
      </c>
      <c r="E205" s="31">
        <f>SUMIF($I$172:$I$201,C205,$Q$172:$Q$201)</f>
        <v>18560.105371000001</v>
      </c>
    </row>
    <row r="206" spans="1:17">
      <c r="A206" s="113">
        <f>IF(B206="","",COUNTA(B$8:B206))</f>
        <v>174</v>
      </c>
      <c r="B206" s="121" t="s">
        <v>319</v>
      </c>
      <c r="C206" s="129">
        <v>913</v>
      </c>
      <c r="D206" s="31">
        <v>0</v>
      </c>
      <c r="E206" s="31">
        <f>SUMIF($I$172:$I$201,C206,$Q$172:$Q$201)</f>
        <v>0</v>
      </c>
      <c r="G206" s="143"/>
      <c r="H206" s="114"/>
    </row>
    <row r="207" spans="1:17">
      <c r="A207" s="113">
        <f>IF(B207="","",COUNTA(B$8:B207))</f>
        <v>175</v>
      </c>
      <c r="B207" s="121" t="s">
        <v>320</v>
      </c>
      <c r="C207" s="129">
        <v>916</v>
      </c>
      <c r="D207" s="31">
        <v>0</v>
      </c>
      <c r="E207" s="31">
        <f>SUMIF($I$172:$I$201,C207,$Q$172:$Q$201)</f>
        <v>0</v>
      </c>
    </row>
    <row r="208" spans="1:17">
      <c r="A208" s="113">
        <f>IF(B208="","",COUNTA(B$8:B208))</f>
        <v>176</v>
      </c>
      <c r="B208" s="79" t="str">
        <f>"Subtotal - "&amp;B203</f>
        <v>Subtotal - Sales Expenses</v>
      </c>
      <c r="C208" s="132"/>
      <c r="D208" s="313">
        <f>SUBTOTAL(9,D204:D207)</f>
        <v>18653.453822037322</v>
      </c>
      <c r="E208" s="313">
        <f>SUBTOTAL(9,E204:E207)</f>
        <v>18560.105371000001</v>
      </c>
      <c r="F208" s="316" t="s">
        <v>861</v>
      </c>
    </row>
    <row r="209" spans="1:8">
      <c r="A209" s="113" t="str">
        <f>IF(B209="","",COUNTA(B$8:B209))</f>
        <v/>
      </c>
      <c r="C209" s="132"/>
      <c r="D209" s="102"/>
      <c r="E209" s="102"/>
      <c r="G209" s="379" t="s">
        <v>855</v>
      </c>
      <c r="H209" s="379"/>
    </row>
    <row r="210" spans="1:8">
      <c r="A210" s="113">
        <f>IF(B210="","",COUNTA(B$8:B210))</f>
        <v>177</v>
      </c>
      <c r="B210" s="127" t="str">
        <f>"Total "&amp;B187</f>
        <v>Total Customer Accounts, Service, and Sales Expense</v>
      </c>
      <c r="C210" s="132"/>
      <c r="D210" s="313">
        <f>SUBTOTAL(9,D189:D208)</f>
        <v>7132976.2884488329</v>
      </c>
      <c r="E210" s="313">
        <f>SUBTOTAL(9,E189:E208)</f>
        <v>4164763.2448700052</v>
      </c>
      <c r="G210" s="315">
        <f>SUM(Q172:Q197)</f>
        <v>20556668.408391014</v>
      </c>
      <c r="H210" s="114">
        <f>(E210+E185)-G210</f>
        <v>0</v>
      </c>
    </row>
    <row r="211" spans="1:8">
      <c r="A211" s="113" t="str">
        <f>IF(B211="","",COUNTA(B$8:B211))</f>
        <v/>
      </c>
      <c r="B211" s="127"/>
      <c r="C211" s="132"/>
      <c r="D211" s="102"/>
      <c r="E211" s="102"/>
    </row>
    <row r="212" spans="1:8">
      <c r="A212" s="113">
        <f>IF(B212="","",COUNTA(B$8:B212))</f>
        <v>178</v>
      </c>
      <c r="B212" s="81" t="s">
        <v>321</v>
      </c>
      <c r="C212" s="132"/>
      <c r="D212" s="102"/>
      <c r="E212" s="102"/>
    </row>
    <row r="213" spans="1:8">
      <c r="A213" s="113">
        <f>IF(B213="","",COUNTA(B$8:B213))</f>
        <v>179</v>
      </c>
      <c r="B213" s="121" t="s">
        <v>322</v>
      </c>
      <c r="C213" s="129">
        <v>920</v>
      </c>
      <c r="D213" s="31">
        <v>8059627.1752979998</v>
      </c>
      <c r="E213" s="102"/>
    </row>
    <row r="214" spans="1:8">
      <c r="A214" s="113">
        <f>IF(B214="","",COUNTA(B$8:B214))</f>
        <v>180</v>
      </c>
      <c r="B214" s="121" t="s">
        <v>324</v>
      </c>
      <c r="C214" s="129">
        <v>921</v>
      </c>
      <c r="D214" s="31">
        <v>4668761.6986242644</v>
      </c>
      <c r="E214" s="102"/>
    </row>
    <row r="215" spans="1:8">
      <c r="A215" s="113">
        <f>IF(B215="","",COUNTA(B$8:B215))</f>
        <v>181</v>
      </c>
      <c r="B215" s="121" t="s">
        <v>325</v>
      </c>
      <c r="C215" s="129">
        <v>923</v>
      </c>
      <c r="D215" s="31">
        <v>2572187.4299999997</v>
      </c>
      <c r="E215" s="102"/>
    </row>
    <row r="216" spans="1:8">
      <c r="A216" s="113">
        <f>IF(B216="","",COUNTA(B$8:B216))</f>
        <v>182</v>
      </c>
      <c r="B216" s="121" t="s">
        <v>326</v>
      </c>
      <c r="C216" s="129">
        <v>924</v>
      </c>
      <c r="D216" s="31">
        <v>98811.381068780931</v>
      </c>
      <c r="E216" s="102"/>
    </row>
    <row r="217" spans="1:8">
      <c r="A217" s="113">
        <f>IF(B217="","",COUNTA(B$8:B217))</f>
        <v>183</v>
      </c>
      <c r="B217" s="121" t="s">
        <v>327</v>
      </c>
      <c r="C217" s="129">
        <v>925</v>
      </c>
      <c r="D217" s="31">
        <v>2025774.3866783481</v>
      </c>
      <c r="E217" s="102"/>
    </row>
    <row r="218" spans="1:8">
      <c r="A218" s="113">
        <f>IF(B218="","",COUNTA(B$8:B218))</f>
        <v>184</v>
      </c>
      <c r="B218" s="121" t="s">
        <v>328</v>
      </c>
      <c r="C218" s="129">
        <v>926</v>
      </c>
      <c r="D218" s="31">
        <v>7244500.599128237</v>
      </c>
      <c r="E218" s="102"/>
    </row>
    <row r="219" spans="1:8">
      <c r="A219" s="113">
        <f>IF(B219="","",COUNTA(B$8:B219))</f>
        <v>185</v>
      </c>
      <c r="B219" s="121" t="s">
        <v>329</v>
      </c>
      <c r="C219" s="129">
        <v>928</v>
      </c>
      <c r="D219" s="31">
        <v>0</v>
      </c>
      <c r="E219" s="102"/>
    </row>
    <row r="220" spans="1:8">
      <c r="A220" s="113">
        <f>IF(B220="","",COUNTA(B$8:B220))</f>
        <v>186</v>
      </c>
      <c r="B220" s="121" t="s">
        <v>625</v>
      </c>
      <c r="C220" s="129">
        <v>930.1</v>
      </c>
      <c r="D220" s="31">
        <v>4.0608352814160753E-2</v>
      </c>
      <c r="E220" s="102"/>
    </row>
    <row r="221" spans="1:8">
      <c r="A221" s="113">
        <f>IF(B221="","",COUNTA(B$8:B221))</f>
        <v>187</v>
      </c>
      <c r="B221" s="121" t="s">
        <v>331</v>
      </c>
      <c r="C221" s="129">
        <v>930.2</v>
      </c>
      <c r="D221" s="31">
        <v>357750.82198671432</v>
      </c>
      <c r="E221" s="102"/>
    </row>
    <row r="222" spans="1:8">
      <c r="A222" s="113">
        <f>IF(B222="","",COUNTA(B$8:B222))</f>
        <v>188</v>
      </c>
      <c r="B222" s="121" t="s">
        <v>293</v>
      </c>
      <c r="C222" s="129">
        <v>931</v>
      </c>
      <c r="D222" s="31">
        <v>1635932.5485733117</v>
      </c>
      <c r="E222" s="102"/>
    </row>
    <row r="223" spans="1:8">
      <c r="A223" s="113">
        <f>IF(B223="","",COUNTA(B$8:B223))</f>
        <v>189</v>
      </c>
      <c r="B223" s="121" t="s">
        <v>333</v>
      </c>
      <c r="C223" s="129">
        <v>935</v>
      </c>
      <c r="D223" s="31">
        <v>93160.525446050189</v>
      </c>
      <c r="E223" s="102"/>
    </row>
    <row r="224" spans="1:8">
      <c r="A224" s="113">
        <f>IF(B224="","",COUNTA(B$8:B224))</f>
        <v>190</v>
      </c>
      <c r="B224" s="79" t="str">
        <f>"Subtotal - "&amp;B212</f>
        <v>Subtotal - Administrative and General Expenses</v>
      </c>
      <c r="C224" s="132"/>
      <c r="D224" s="313">
        <f>SUBTOTAL(9,D213:D223)</f>
        <v>26756506.607412059</v>
      </c>
      <c r="E224" s="102"/>
    </row>
    <row r="225" spans="1:8">
      <c r="A225" s="113" t="str">
        <f>IF(B225="","",COUNTA(B$8:B225))</f>
        <v/>
      </c>
      <c r="B225" s="133"/>
      <c r="C225" s="132"/>
      <c r="D225" s="313"/>
      <c r="E225" s="102"/>
      <c r="G225" s="379" t="s">
        <v>855</v>
      </c>
      <c r="H225" s="379"/>
    </row>
    <row r="226" spans="1:8">
      <c r="A226" s="113">
        <f>IF(B226="","",COUNTA(B$8:B226))</f>
        <v>191</v>
      </c>
      <c r="B226" s="127" t="str">
        <f>"TOTAL "&amp;B122</f>
        <v>TOTAL OPERATION AND MAINTENANCE EXPENSE</v>
      </c>
      <c r="C226" s="132"/>
      <c r="D226" s="313">
        <f>SUBTOTAL(9,D123:D225)</f>
        <v>59594378.120970249</v>
      </c>
      <c r="E226" s="102"/>
      <c r="G226" s="143">
        <v>59594378.120970234</v>
      </c>
      <c r="H226" s="114">
        <f>D226-G226</f>
        <v>0</v>
      </c>
    </row>
    <row r="227" spans="1:8">
      <c r="A227" s="113" t="str">
        <f>IF(B227="","",COUNTA(B$8:B227))</f>
        <v/>
      </c>
      <c r="C227" s="132"/>
      <c r="D227" s="313"/>
      <c r="E227" s="102"/>
    </row>
    <row r="228" spans="1:8">
      <c r="A228" s="113">
        <f>IF(B228="","",COUNTA(B$8:B228))</f>
        <v>192</v>
      </c>
      <c r="B228" s="127" t="s">
        <v>334</v>
      </c>
      <c r="C228" s="132"/>
      <c r="D228" s="313"/>
      <c r="E228" s="102"/>
    </row>
    <row r="229" spans="1:8">
      <c r="A229" s="113">
        <f>IF(B229="","",COUNTA(B$8:B229))</f>
        <v>193</v>
      </c>
      <c r="B229" s="81" t="s">
        <v>335</v>
      </c>
      <c r="C229" s="132" t="s">
        <v>336</v>
      </c>
      <c r="D229" s="102"/>
      <c r="E229" s="102"/>
    </row>
    <row r="230" spans="1:8">
      <c r="A230" s="113">
        <f>IF(B230="","",COUNTA(B$8:B230))</f>
        <v>194</v>
      </c>
      <c r="B230" s="81" t="str">
        <f>B10&amp;" Depreciation Expense"</f>
        <v>Intangible Plant Depreciation Expense</v>
      </c>
      <c r="C230" s="132"/>
      <c r="D230" s="102"/>
      <c r="E230" s="102"/>
    </row>
    <row r="231" spans="1:8">
      <c r="A231" s="113">
        <f>IF(B231="","",COUNTA(B$8:B231))</f>
        <v>195</v>
      </c>
      <c r="B231" s="121" t="str">
        <f t="shared" ref="B231:C233" si="11">B11</f>
        <v>Organization</v>
      </c>
      <c r="C231" s="129">
        <f t="shared" si="11"/>
        <v>301</v>
      </c>
      <c r="D231" s="31">
        <v>0</v>
      </c>
      <c r="E231" s="102"/>
    </row>
    <row r="232" spans="1:8">
      <c r="A232" s="113">
        <f>IF(B232="","",COUNTA(B$8:B232))</f>
        <v>196</v>
      </c>
      <c r="B232" s="121" t="str">
        <f t="shared" si="11"/>
        <v>Franchises &amp; Consents</v>
      </c>
      <c r="C232" s="129">
        <f t="shared" si="11"/>
        <v>302</v>
      </c>
      <c r="D232" s="31">
        <v>0</v>
      </c>
      <c r="E232" s="102"/>
    </row>
    <row r="233" spans="1:8">
      <c r="A233" s="113">
        <f>IF(B233="","",COUNTA(B$8:B233))</f>
        <v>197</v>
      </c>
      <c r="B233" s="121" t="str">
        <f t="shared" si="11"/>
        <v>Misc. Intangible Plant</v>
      </c>
      <c r="C233" s="129">
        <f t="shared" si="11"/>
        <v>303</v>
      </c>
      <c r="D233" s="31">
        <v>3451568.5200000005</v>
      </c>
      <c r="E233" s="102"/>
    </row>
    <row r="234" spans="1:8">
      <c r="A234" s="113">
        <f>IF(B234="","",COUNTA(B$8:B234))</f>
        <v>198</v>
      </c>
      <c r="B234" s="79" t="str">
        <f>B14&amp;" Depreciation Expense"</f>
        <v>Subtotal - Intangible Plant Depreciation Expense</v>
      </c>
      <c r="C234" s="132"/>
      <c r="D234" s="313">
        <f>SUBTOTAL(9,D231:D233)</f>
        <v>3451568.5200000005</v>
      </c>
      <c r="E234" s="102"/>
    </row>
    <row r="235" spans="1:8">
      <c r="A235" s="113" t="str">
        <f>IF(B235="","",COUNTA(B$8:B235))</f>
        <v/>
      </c>
      <c r="C235" s="132"/>
      <c r="D235" s="313"/>
      <c r="E235" s="102"/>
    </row>
    <row r="236" spans="1:8">
      <c r="A236" s="113">
        <f>IF(B236="","",COUNTA(B$8:B236))</f>
        <v>199</v>
      </c>
      <c r="B236" s="81" t="str">
        <f>B16&amp;" Depreciation Expense"</f>
        <v>Natural Gas Other Storage Plant Depreciation Expense</v>
      </c>
      <c r="D236" s="102"/>
      <c r="E236" s="102"/>
    </row>
    <row r="237" spans="1:8">
      <c r="A237" s="113">
        <f>IF(B237="","",COUNTA(B$8:B237))</f>
        <v>200</v>
      </c>
      <c r="B237" s="121" t="str">
        <f t="shared" ref="B237:C240" si="12">B17</f>
        <v>Land &amp; Land Rights - LNG</v>
      </c>
      <c r="C237" s="129">
        <f t="shared" si="12"/>
        <v>360</v>
      </c>
      <c r="D237" s="31">
        <v>0</v>
      </c>
      <c r="E237" s="102"/>
    </row>
    <row r="238" spans="1:8">
      <c r="A238" s="113">
        <f>IF(B238="","",COUNTA(B$8:B238))</f>
        <v>201</v>
      </c>
      <c r="B238" s="121" t="str">
        <f t="shared" si="12"/>
        <v>Structures &amp; improvement - LNG</v>
      </c>
      <c r="C238" s="129">
        <f t="shared" si="12"/>
        <v>361</v>
      </c>
      <c r="D238" s="31">
        <v>0</v>
      </c>
      <c r="E238" s="102"/>
    </row>
    <row r="239" spans="1:8">
      <c r="A239" s="113">
        <f>IF(B239="","",COUNTA(B$8:B239))</f>
        <v>202</v>
      </c>
      <c r="B239" s="121" t="str">
        <f t="shared" si="12"/>
        <v>Gas Holders - LNG</v>
      </c>
      <c r="C239" s="129">
        <f t="shared" si="12"/>
        <v>362</v>
      </c>
      <c r="D239" s="31">
        <v>0</v>
      </c>
      <c r="E239" s="102"/>
    </row>
    <row r="240" spans="1:8">
      <c r="A240" s="113">
        <f>IF(B240="","",COUNTA(B$8:B240))</f>
        <v>203</v>
      </c>
      <c r="B240" s="121" t="str">
        <f t="shared" si="12"/>
        <v>LNG Equipment</v>
      </c>
      <c r="C240" s="129">
        <f t="shared" si="12"/>
        <v>363</v>
      </c>
      <c r="D240" s="31">
        <v>0</v>
      </c>
      <c r="E240" s="102"/>
    </row>
    <row r="241" spans="1:5">
      <c r="A241" s="113">
        <f>IF(B241="","",COUNTA(B$8:B241))</f>
        <v>204</v>
      </c>
      <c r="B241" s="79" t="str">
        <f>B21&amp;" Depreciation Expense"</f>
        <v>Subtotal - Natural Gas Other Storage Plant Depreciation Expense</v>
      </c>
      <c r="C241" s="132"/>
      <c r="D241" s="313">
        <f>SUBTOTAL(9,D237:D240)</f>
        <v>0</v>
      </c>
      <c r="E241" s="102"/>
    </row>
    <row r="242" spans="1:5">
      <c r="A242" s="113" t="str">
        <f>IF(B242="","",COUNTA(B$8:B242))</f>
        <v/>
      </c>
      <c r="C242" s="132"/>
      <c r="D242" s="313"/>
      <c r="E242" s="102"/>
    </row>
    <row r="243" spans="1:5">
      <c r="A243" s="113">
        <f>IF(B243="","",COUNTA(B$8:B243))</f>
        <v>205</v>
      </c>
      <c r="B243" s="81" t="str">
        <f>B23&amp;" Depreciation Expense"</f>
        <v>Transmission plant  Depreciation Expense</v>
      </c>
      <c r="D243" s="313"/>
      <c r="E243" s="102"/>
    </row>
    <row r="244" spans="1:5">
      <c r="A244" s="113">
        <f>IF(B244="","",COUNTA(B$8:B244))</f>
        <v>206</v>
      </c>
      <c r="B244" s="121" t="str">
        <f>B24</f>
        <v>Land and Land Rights</v>
      </c>
      <c r="C244" s="129">
        <f>C24</f>
        <v>365.1</v>
      </c>
      <c r="D244" s="31">
        <v>6964.1336700000011</v>
      </c>
      <c r="E244" s="102"/>
    </row>
    <row r="245" spans="1:5">
      <c r="A245" s="113">
        <f>IF(B245="","",COUNTA(B$8:B245))</f>
        <v>207</v>
      </c>
      <c r="B245" s="121" t="s">
        <v>860</v>
      </c>
      <c r="C245" s="129">
        <f>C25</f>
        <v>366</v>
      </c>
      <c r="D245" s="31">
        <v>1864.7258999999999</v>
      </c>
      <c r="E245" s="102"/>
    </row>
    <row r="246" spans="1:5">
      <c r="A246" s="113">
        <f>IF(B246="","",COUNTA(B$8:B246))</f>
        <v>208</v>
      </c>
      <c r="B246" s="121" t="str">
        <f>B26</f>
        <v>Mains</v>
      </c>
      <c r="C246" s="129">
        <f>C26</f>
        <v>367</v>
      </c>
      <c r="D246" s="31">
        <v>258817.89944999997</v>
      </c>
      <c r="E246" s="102"/>
    </row>
    <row r="247" spans="1:5">
      <c r="A247" s="113">
        <f>IF(B247="","",COUNTA(B$8:B247))</f>
        <v>209</v>
      </c>
      <c r="B247" s="121" t="str">
        <f>B27</f>
        <v>Compressor station equipment</v>
      </c>
      <c r="C247" s="129">
        <f>C27</f>
        <v>368</v>
      </c>
      <c r="D247" s="31">
        <v>0</v>
      </c>
      <c r="E247" s="102"/>
    </row>
    <row r="248" spans="1:5">
      <c r="A248" s="113">
        <f>IF(B248="","",COUNTA(B$8:B248))</f>
        <v>210</v>
      </c>
      <c r="B248" s="121" t="s">
        <v>859</v>
      </c>
      <c r="C248" s="129">
        <f>C28</f>
        <v>369</v>
      </c>
      <c r="D248" s="31">
        <v>0</v>
      </c>
      <c r="E248" s="102"/>
    </row>
    <row r="249" spans="1:5">
      <c r="A249" s="113">
        <f>IF(B249="","",COUNTA(B$8:B249))</f>
        <v>211</v>
      </c>
      <c r="B249" s="121" t="str">
        <f>B29</f>
        <v>Communication equipment</v>
      </c>
      <c r="C249" s="129">
        <f>C29</f>
        <v>370</v>
      </c>
      <c r="D249" s="31">
        <v>0</v>
      </c>
      <c r="E249" s="102"/>
    </row>
    <row r="250" spans="1:5">
      <c r="A250" s="113">
        <f>IF(B250="","",COUNTA(B$8:B250))</f>
        <v>212</v>
      </c>
      <c r="B250" s="79" t="str">
        <f>B30&amp;" Depreciation Expense"</f>
        <v>Subtotal - Transmission plant  Depreciation Expense</v>
      </c>
      <c r="C250" s="132"/>
      <c r="D250" s="313">
        <f>SUBTOTAL(9,D244:D249)</f>
        <v>267646.75902</v>
      </c>
      <c r="E250" s="102"/>
    </row>
    <row r="251" spans="1:5">
      <c r="A251" s="113" t="str">
        <f>IF(B251="","",COUNTA(B$8:B251))</f>
        <v/>
      </c>
      <c r="C251" s="132"/>
      <c r="D251" s="313"/>
      <c r="E251" s="102"/>
    </row>
    <row r="252" spans="1:5">
      <c r="A252" s="113">
        <f>IF(B252="","",COUNTA(B$8:B252))</f>
        <v>213</v>
      </c>
      <c r="B252" s="81" t="str">
        <f>B32&amp;" Depreciation Expense"</f>
        <v>Distribution Plant Depreciation Expense</v>
      </c>
      <c r="D252" s="313"/>
      <c r="E252" s="102"/>
    </row>
    <row r="253" spans="1:5">
      <c r="A253" s="113">
        <f>IF(B253="","",COUNTA(B$8:B253))</f>
        <v>214</v>
      </c>
      <c r="B253" s="121" t="str">
        <f t="shared" ref="B253:C255" si="13">B33</f>
        <v>Land and land rights</v>
      </c>
      <c r="C253" s="129">
        <f t="shared" si="13"/>
        <v>374</v>
      </c>
      <c r="D253" s="31">
        <v>35102.118348000004</v>
      </c>
      <c r="E253" s="102"/>
    </row>
    <row r="254" spans="1:5">
      <c r="A254" s="113">
        <f>IF(B254="","",COUNTA(B$8:B254))</f>
        <v>215</v>
      </c>
      <c r="B254" s="121" t="str">
        <f t="shared" si="13"/>
        <v>Structures and improvements</v>
      </c>
      <c r="C254" s="129">
        <f t="shared" si="13"/>
        <v>375</v>
      </c>
      <c r="D254" s="31">
        <v>9183.5399039999993</v>
      </c>
      <c r="E254" s="102"/>
    </row>
    <row r="255" spans="1:5">
      <c r="A255" s="113">
        <f>IF(B255="","",COUNTA(B$8:B255))</f>
        <v>216</v>
      </c>
      <c r="B255" s="121" t="str">
        <f t="shared" si="13"/>
        <v>Mains</v>
      </c>
      <c r="C255" s="129">
        <f t="shared" si="13"/>
        <v>376</v>
      </c>
      <c r="D255" s="31">
        <v>14418375.631168999</v>
      </c>
      <c r="E255" s="102"/>
    </row>
    <row r="256" spans="1:5">
      <c r="A256" s="113">
        <f>IF(B256="","",COUNTA(B$8:B256))</f>
        <v>217</v>
      </c>
      <c r="B256" s="121" t="s">
        <v>247</v>
      </c>
      <c r="C256" s="129">
        <f>C36</f>
        <v>377</v>
      </c>
      <c r="D256" s="31">
        <v>50360.141955999992</v>
      </c>
      <c r="E256" s="102"/>
    </row>
    <row r="257" spans="1:10">
      <c r="A257" s="113">
        <f>IF(B257="","",COUNTA(B$8:B257))</f>
        <v>218</v>
      </c>
      <c r="B257" s="121" t="str">
        <f>B37</f>
        <v>Measuring and regulating station equipment—general</v>
      </c>
      <c r="C257" s="129">
        <f>C37</f>
        <v>378</v>
      </c>
      <c r="D257" s="31">
        <v>731905.61580099992</v>
      </c>
      <c r="E257" s="102"/>
    </row>
    <row r="258" spans="1:10">
      <c r="A258" s="113">
        <f>IF(B258="","",COUNTA(B$8:B258))</f>
        <v>219</v>
      </c>
      <c r="B258" s="121" t="str">
        <f>B38</f>
        <v>Measuring and regulating station equipment—City Gate</v>
      </c>
      <c r="C258" s="129">
        <f>C38</f>
        <v>379</v>
      </c>
      <c r="D258" s="31">
        <v>85725.578930999996</v>
      </c>
      <c r="E258" s="102"/>
    </row>
    <row r="259" spans="1:10">
      <c r="A259" s="113">
        <f>IF(B259="","",COUNTA(B$8:B259))</f>
        <v>220</v>
      </c>
      <c r="B259" s="121" t="str">
        <f>B39</f>
        <v>Services</v>
      </c>
      <c r="C259" s="129">
        <f>C39</f>
        <v>380</v>
      </c>
      <c r="D259" s="31">
        <v>8323385.2729659993</v>
      </c>
      <c r="E259" s="102"/>
    </row>
    <row r="260" spans="1:10">
      <c r="A260" s="113">
        <f>IF(B260="","",COUNTA(B$8:B260))</f>
        <v>221</v>
      </c>
      <c r="B260" s="121" t="str">
        <f>B40</f>
        <v>Meters</v>
      </c>
      <c r="C260" s="129">
        <f>C40</f>
        <v>381</v>
      </c>
      <c r="D260" s="31">
        <v>2211848.882712</v>
      </c>
      <c r="E260" s="102"/>
    </row>
    <row r="261" spans="1:10">
      <c r="A261" s="113">
        <f>IF(B261="","",COUNTA(B$8:B261))</f>
        <v>222</v>
      </c>
      <c r="B261" s="121" t="str">
        <f>B42</f>
        <v>House regulators</v>
      </c>
      <c r="C261" s="129">
        <f>C42</f>
        <v>383</v>
      </c>
      <c r="D261" s="31">
        <v>219840.13008000003</v>
      </c>
      <c r="E261" s="102"/>
    </row>
    <row r="262" spans="1:10">
      <c r="A262" s="113">
        <f>IF(B262="","",COUNTA(B$8:B262))</f>
        <v>223</v>
      </c>
      <c r="B262" s="121" t="str">
        <f>B43</f>
        <v>Industrial measuring and regulating station equipment</v>
      </c>
      <c r="C262" s="129">
        <f>C43</f>
        <v>385</v>
      </c>
      <c r="D262" s="31">
        <v>180282.83335000003</v>
      </c>
      <c r="E262" s="102"/>
    </row>
    <row r="263" spans="1:10">
      <c r="A263" s="113">
        <f>IF(B263="","",COUNTA(B$8:B263))</f>
        <v>224</v>
      </c>
      <c r="B263" s="79" t="str">
        <f>B44&amp;" Depreciation Expense"</f>
        <v>Subtotal - Distribution Plant Depreciation Expense</v>
      </c>
      <c r="C263" s="132"/>
      <c r="D263" s="313">
        <f>SUBTOTAL(9,D253:D262)</f>
        <v>26266009.745216995</v>
      </c>
      <c r="E263" s="102"/>
    </row>
    <row r="264" spans="1:10">
      <c r="A264" s="113" t="str">
        <f>IF(B264="","",COUNTA(B$8:B264))</f>
        <v/>
      </c>
      <c r="C264" s="132"/>
      <c r="D264" s="313"/>
      <c r="E264" s="102"/>
    </row>
    <row r="265" spans="1:10">
      <c r="A265" s="113">
        <f>IF(B265="","",COUNTA(B$8:B265))</f>
        <v>225</v>
      </c>
      <c r="B265" s="81" t="str">
        <f>B46&amp;" Depreciation Expense"</f>
        <v>General Plant Depreciation Expense</v>
      </c>
      <c r="D265" s="102"/>
      <c r="E265" s="102"/>
    </row>
    <row r="266" spans="1:10">
      <c r="A266" s="113">
        <f>IF(B266="","",COUNTA(B$8:B266))</f>
        <v>226</v>
      </c>
      <c r="B266" s="121" t="str">
        <f t="shared" ref="B266:C271" si="14">B47</f>
        <v>Land and Land Rights</v>
      </c>
      <c r="C266" s="129">
        <f t="shared" si="14"/>
        <v>389</v>
      </c>
      <c r="D266" s="31">
        <v>0</v>
      </c>
      <c r="E266" s="102"/>
    </row>
    <row r="267" spans="1:10">
      <c r="A267" s="113">
        <f>IF(B267="","",COUNTA(B$8:B267))</f>
        <v>227</v>
      </c>
      <c r="B267" s="121" t="str">
        <f t="shared" si="14"/>
        <v>Structures and Improvements</v>
      </c>
      <c r="C267" s="129">
        <f t="shared" si="14"/>
        <v>390</v>
      </c>
      <c r="D267" s="31">
        <v>252506.46614400001</v>
      </c>
      <c r="E267" s="102"/>
      <c r="J267" s="168"/>
    </row>
    <row r="268" spans="1:10">
      <c r="A268" s="113">
        <f>IF(B268="","",COUNTA(B$8:B268))</f>
        <v>228</v>
      </c>
      <c r="B268" s="121" t="str">
        <f t="shared" si="14"/>
        <v>Office Furniture and Equipment</v>
      </c>
      <c r="C268" s="129">
        <f t="shared" si="14"/>
        <v>391</v>
      </c>
      <c r="D268" s="31">
        <v>841128.97507399996</v>
      </c>
      <c r="E268" s="102"/>
    </row>
    <row r="269" spans="1:10">
      <c r="A269" s="113">
        <f>IF(B269="","",COUNTA(B$8:B269))</f>
        <v>229</v>
      </c>
      <c r="B269" s="121" t="str">
        <f t="shared" si="14"/>
        <v>Transportation Equipment</v>
      </c>
      <c r="C269" s="129">
        <f t="shared" si="14"/>
        <v>392</v>
      </c>
      <c r="D269" s="31">
        <v>0</v>
      </c>
      <c r="E269" s="102"/>
    </row>
    <row r="270" spans="1:10">
      <c r="A270" s="113">
        <f>IF(B270="","",COUNTA(B$8:B270))</f>
        <v>230</v>
      </c>
      <c r="B270" s="121" t="str">
        <f t="shared" si="14"/>
        <v>Stores Equipment</v>
      </c>
      <c r="C270" s="129">
        <f t="shared" si="14"/>
        <v>393</v>
      </c>
      <c r="D270" s="31">
        <v>5211.5674800000006</v>
      </c>
      <c r="E270" s="102"/>
    </row>
    <row r="271" spans="1:10">
      <c r="A271" s="113">
        <f>IF(B271="","",COUNTA(B$8:B271))</f>
        <v>231</v>
      </c>
      <c r="B271" s="121" t="str">
        <f t="shared" si="14"/>
        <v xml:space="preserve">Tools, Shop, and Garage Equipment </v>
      </c>
      <c r="C271" s="129">
        <f t="shared" si="14"/>
        <v>394</v>
      </c>
      <c r="D271" s="31">
        <v>876583.33198799996</v>
      </c>
      <c r="E271" s="102"/>
    </row>
    <row r="272" spans="1:10">
      <c r="A272" s="113">
        <f>IF(B272="","",COUNTA(B$8:B272))</f>
        <v>232</v>
      </c>
      <c r="B272" s="121" t="s">
        <v>259</v>
      </c>
      <c r="C272" s="129">
        <f>C53</f>
        <v>395</v>
      </c>
      <c r="D272" s="31">
        <v>8628.7945650000001</v>
      </c>
      <c r="E272" s="102"/>
    </row>
    <row r="273" spans="1:8">
      <c r="A273" s="113">
        <f>IF(B273="","",COUNTA(B$8:B273))</f>
        <v>233</v>
      </c>
      <c r="B273" s="121" t="str">
        <f>B54</f>
        <v>Power Operated Equipment</v>
      </c>
      <c r="C273" s="129">
        <f>C54</f>
        <v>396</v>
      </c>
      <c r="D273" s="31">
        <v>0</v>
      </c>
      <c r="E273" s="102"/>
    </row>
    <row r="274" spans="1:8">
      <c r="A274" s="113">
        <f>IF(B274="","",COUNTA(B$8:B274))</f>
        <v>234</v>
      </c>
      <c r="B274" s="121" t="str">
        <f>B55</f>
        <v>Communication Equipment</v>
      </c>
      <c r="C274" s="129">
        <f>C55</f>
        <v>397</v>
      </c>
      <c r="D274" s="31">
        <v>312435.47789800004</v>
      </c>
      <c r="E274" s="102"/>
      <c r="F274" s="143"/>
    </row>
    <row r="275" spans="1:8">
      <c r="A275" s="113">
        <f>IF(B275="","",COUNTA(B$8:B275))</f>
        <v>235</v>
      </c>
      <c r="B275" s="121" t="str">
        <f>B56</f>
        <v>Misc. Equipment</v>
      </c>
      <c r="C275" s="129">
        <f>C56</f>
        <v>398</v>
      </c>
      <c r="D275" s="31">
        <v>3609.6617550000001</v>
      </c>
      <c r="E275" s="102"/>
    </row>
    <row r="276" spans="1:8">
      <c r="A276" s="113">
        <f>IF(B276="","",COUNTA(B$8:B276))</f>
        <v>236</v>
      </c>
      <c r="B276" s="79" t="str">
        <f>B57&amp;" Depreciation Expense"</f>
        <v>Subtotal - General Plant Depreciation Expense</v>
      </c>
      <c r="C276" s="132"/>
      <c r="D276" s="313">
        <f>SUBTOTAL(9,D266:D275)</f>
        <v>2300104.2749040001</v>
      </c>
      <c r="E276" s="102"/>
    </row>
    <row r="277" spans="1:8">
      <c r="A277" s="113" t="str">
        <f>IF(B277="","",COUNTA(B$8:B277))</f>
        <v/>
      </c>
      <c r="C277" s="132"/>
      <c r="D277" s="102"/>
      <c r="E277" s="102"/>
      <c r="G277" s="379" t="s">
        <v>855</v>
      </c>
      <c r="H277" s="379"/>
    </row>
    <row r="278" spans="1:8">
      <c r="A278" s="113">
        <f>IF(B278="","",COUNTA(B$8:B278))</f>
        <v>237</v>
      </c>
      <c r="B278" s="127" t="str">
        <f>"Total "&amp;B228</f>
        <v>Total Adjustments, Depreciation and Amortization Expense</v>
      </c>
      <c r="C278" s="132"/>
      <c r="D278" s="313">
        <f>SUBTOTAL(9,D229:D277)</f>
        <v>32285329.299140997</v>
      </c>
      <c r="E278" s="102"/>
      <c r="G278" s="143">
        <v>32285329.299141005</v>
      </c>
      <c r="H278" s="143">
        <f>D278-G278</f>
        <v>0</v>
      </c>
    </row>
    <row r="279" spans="1:8">
      <c r="A279" s="113" t="str">
        <f>IF(B279="","",COUNTA(B$8:B279))</f>
        <v/>
      </c>
      <c r="C279" s="132"/>
      <c r="D279" s="102"/>
      <c r="E279" s="102"/>
    </row>
    <row r="280" spans="1:8">
      <c r="A280" s="113">
        <f>IF(B280="","",COUNTA(B$8:B280))</f>
        <v>238</v>
      </c>
      <c r="B280" s="127" t="s">
        <v>342</v>
      </c>
      <c r="C280" s="132"/>
      <c r="D280" s="102"/>
      <c r="E280" s="102"/>
    </row>
    <row r="281" spans="1:8">
      <c r="A281" s="113">
        <f>IF(B281="","",COUNTA(B$8:B281))</f>
        <v>239</v>
      </c>
      <c r="B281" s="81" t="s">
        <v>116</v>
      </c>
      <c r="C281" s="132"/>
      <c r="D281" s="102"/>
      <c r="E281" s="102"/>
    </row>
    <row r="282" spans="1:8">
      <c r="A282" s="113">
        <f>IF(B282="","",COUNTA(B$8:B282))</f>
        <v>240</v>
      </c>
      <c r="B282" s="121" t="s">
        <v>116</v>
      </c>
      <c r="C282" s="129">
        <v>408.5</v>
      </c>
      <c r="D282" s="22">
        <v>23745033.612662204</v>
      </c>
      <c r="E282" s="102"/>
      <c r="G282" s="379" t="s">
        <v>855</v>
      </c>
      <c r="H282" s="379"/>
    </row>
    <row r="283" spans="1:8">
      <c r="A283" s="113"/>
      <c r="B283" s="79" t="str">
        <f>"Subtotal - "&amp;B281</f>
        <v>Subtotal - Revenue Taxes</v>
      </c>
      <c r="C283" s="132"/>
      <c r="D283" s="313">
        <f>SUBTOTAL(9,D282:D282)</f>
        <v>23745033.612662204</v>
      </c>
      <c r="E283" s="102"/>
      <c r="G283" s="143">
        <v>23745033.612662204</v>
      </c>
      <c r="H283" s="143">
        <f>D283-G283</f>
        <v>0</v>
      </c>
    </row>
    <row r="284" spans="1:8">
      <c r="A284" s="113" t="str">
        <f>IF(B284="","",COUNTA(B$8:B284))</f>
        <v/>
      </c>
      <c r="B284" s="127"/>
      <c r="C284" s="132"/>
      <c r="D284" s="102"/>
      <c r="E284" s="102"/>
    </row>
    <row r="285" spans="1:8">
      <c r="A285" s="113">
        <f>IF(B285="","",COUNTA(B$8:B285))</f>
        <v>242</v>
      </c>
      <c r="B285" s="81" t="s">
        <v>343</v>
      </c>
      <c r="C285" s="132"/>
      <c r="D285" s="102"/>
      <c r="E285" s="102"/>
    </row>
    <row r="286" spans="1:8">
      <c r="A286" s="113">
        <f>IF(B286="","",COUNTA(B$8:B286))</f>
        <v>243</v>
      </c>
      <c r="B286" s="121" t="s">
        <v>858</v>
      </c>
      <c r="C286" s="129">
        <v>408.1</v>
      </c>
      <c r="D286" s="22">
        <v>4589139.722218222</v>
      </c>
      <c r="E286" s="102"/>
      <c r="G286" s="379" t="s">
        <v>855</v>
      </c>
      <c r="H286" s="379"/>
    </row>
    <row r="287" spans="1:8">
      <c r="A287" s="113">
        <f>IF(B287="","",COUNTA(B$8:B287))</f>
        <v>244</v>
      </c>
      <c r="B287" s="79" t="str">
        <f>"Subtotal - "&amp;B285</f>
        <v>Subtotal - Taxes Other Than Income Taxes</v>
      </c>
      <c r="C287" s="132"/>
      <c r="D287" s="313">
        <f>SUBTOTAL(9,D286:D286)</f>
        <v>4589139.722218222</v>
      </c>
      <c r="E287" s="102"/>
      <c r="G287" s="143">
        <v>4589139.722218222</v>
      </c>
      <c r="H287" s="114">
        <f>D287-G287</f>
        <v>0</v>
      </c>
    </row>
    <row r="288" spans="1:8">
      <c r="A288" s="113" t="str">
        <f>IF(B288="","",COUNTA(B$8:B288))</f>
        <v/>
      </c>
      <c r="B288" s="133"/>
      <c r="C288" s="132"/>
      <c r="D288" s="102"/>
      <c r="E288" s="102"/>
    </row>
    <row r="289" spans="1:8">
      <c r="A289" s="113">
        <f>IF(B289="","",COUNTA(B$8:B289))</f>
        <v>245</v>
      </c>
      <c r="B289" s="81" t="s">
        <v>348</v>
      </c>
      <c r="C289" s="132"/>
      <c r="D289" s="102"/>
      <c r="E289" s="102"/>
    </row>
    <row r="290" spans="1:8">
      <c r="A290" s="113">
        <f>IF(B290="","",COUNTA(B$8:B290))</f>
        <v>246</v>
      </c>
      <c r="B290" s="121" t="s">
        <v>349</v>
      </c>
      <c r="C290" s="129">
        <v>409.1</v>
      </c>
      <c r="D290" s="31">
        <v>-5096067.8929358944</v>
      </c>
      <c r="E290" s="102"/>
    </row>
    <row r="291" spans="1:8">
      <c r="A291" s="113">
        <f>IF(B291="","",COUNTA(B$8:B291))</f>
        <v>247</v>
      </c>
      <c r="B291" s="121" t="s">
        <v>351</v>
      </c>
      <c r="C291" s="129">
        <v>410.1</v>
      </c>
      <c r="D291" s="31">
        <v>43294488.670000002</v>
      </c>
      <c r="E291" s="102"/>
    </row>
    <row r="292" spans="1:8">
      <c r="A292" s="113">
        <f>IF(B292="","",COUNTA(B$8:B292))</f>
        <v>248</v>
      </c>
      <c r="B292" s="121" t="s">
        <v>352</v>
      </c>
      <c r="C292" s="129">
        <v>411.1</v>
      </c>
      <c r="D292" s="31">
        <v>-38804558.600000001</v>
      </c>
      <c r="E292" s="102"/>
    </row>
    <row r="293" spans="1:8">
      <c r="A293" s="113">
        <f>IF(B293="","",COUNTA(B$8:B293))</f>
        <v>249</v>
      </c>
      <c r="B293" s="121" t="s">
        <v>353</v>
      </c>
      <c r="C293" s="129">
        <v>411.4</v>
      </c>
      <c r="D293" s="31">
        <v>-33270.6</v>
      </c>
      <c r="E293" s="102"/>
      <c r="G293" s="379" t="s">
        <v>855</v>
      </c>
      <c r="H293" s="379"/>
    </row>
    <row r="294" spans="1:8">
      <c r="A294" s="113">
        <f>IF(B294="","",COUNTA(B$8:B294))</f>
        <v>250</v>
      </c>
      <c r="B294" s="79" t="str">
        <f>"Subtotal - "&amp;B289</f>
        <v>Subtotal - Income Taxes</v>
      </c>
      <c r="C294" s="132"/>
      <c r="D294" s="313">
        <f>SUBTOTAL(9,D290:D293)</f>
        <v>-639408.42293589411</v>
      </c>
      <c r="E294" s="102"/>
      <c r="G294" s="143">
        <v>-639408.4229358919</v>
      </c>
      <c r="H294" s="114">
        <f>D294-G294</f>
        <v>-2.2118911147117615E-9</v>
      </c>
    </row>
    <row r="295" spans="1:8">
      <c r="A295" s="113" t="str">
        <f>IF(B295="","",COUNTA(B$8:B295))</f>
        <v/>
      </c>
      <c r="C295" s="132"/>
      <c r="D295" s="102"/>
      <c r="E295" s="102"/>
    </row>
    <row r="296" spans="1:8">
      <c r="A296" s="113">
        <f>IF(B296="","",COUNTA(B$8:B296))</f>
        <v>251</v>
      </c>
      <c r="B296" s="127" t="str">
        <f>"Total "&amp;B280</f>
        <v>Total Taxes</v>
      </c>
      <c r="C296" s="132"/>
      <c r="D296" s="313">
        <f>SUBTOTAL(9,D282:D294)</f>
        <v>27694764.911944531</v>
      </c>
      <c r="E296" s="102"/>
      <c r="G296" s="143">
        <f>G287+G294+G283</f>
        <v>27694764.911944535</v>
      </c>
      <c r="H296" s="114">
        <f>D296-G296</f>
        <v>0</v>
      </c>
    </row>
    <row r="297" spans="1:8">
      <c r="A297" s="113" t="str">
        <f>IF(B297="","",COUNTA(B$8:B297))</f>
        <v/>
      </c>
      <c r="C297" s="132"/>
      <c r="D297" s="102"/>
      <c r="E297" s="102"/>
    </row>
    <row r="298" spans="1:8">
      <c r="A298" s="113">
        <f>IF(B298="","",COUNTA(B$8:B298))</f>
        <v>252</v>
      </c>
      <c r="B298" s="127" t="s">
        <v>365</v>
      </c>
      <c r="C298" s="132"/>
      <c r="D298" s="102"/>
      <c r="E298" s="102"/>
    </row>
    <row r="299" spans="1:8">
      <c r="A299" s="113">
        <f>IF(B299="","",COUNTA(B$8:B299))</f>
        <v>253</v>
      </c>
      <c r="B299" s="121" t="s">
        <v>857</v>
      </c>
      <c r="C299" s="122" t="s">
        <v>369</v>
      </c>
      <c r="D299" s="31">
        <v>113327111.62771219</v>
      </c>
      <c r="E299" s="102"/>
    </row>
    <row r="300" spans="1:8">
      <c r="A300" s="113">
        <f>IF(B300="","",COUNTA(B$8:B300))</f>
        <v>254</v>
      </c>
      <c r="B300" s="121" t="s">
        <v>856</v>
      </c>
      <c r="C300" s="122">
        <v>489</v>
      </c>
      <c r="D300" s="31">
        <v>31540921.217156187</v>
      </c>
      <c r="E300" s="102"/>
    </row>
    <row r="301" spans="1:8">
      <c r="A301" s="113">
        <f>IF(B301="","",COUNTA(B$8:B301))</f>
        <v>255</v>
      </c>
      <c r="B301" s="121" t="s">
        <v>375</v>
      </c>
      <c r="C301" s="122">
        <v>488</v>
      </c>
      <c r="D301" s="31">
        <v>761216.75999999966</v>
      </c>
      <c r="E301" s="102"/>
      <c r="G301" s="379" t="s">
        <v>855</v>
      </c>
      <c r="H301" s="379"/>
    </row>
    <row r="302" spans="1:8">
      <c r="A302" s="113">
        <f>IF(B302="","",COUNTA(B$8:B302))</f>
        <v>256</v>
      </c>
      <c r="B302" s="127" t="str">
        <f>"Total "&amp;B298</f>
        <v>Total Operating Revenue</v>
      </c>
      <c r="C302" s="132"/>
      <c r="D302" s="313">
        <f>SUM(D299:D301)</f>
        <v>145629249.60486835</v>
      </c>
      <c r="E302" s="102"/>
      <c r="G302" s="143">
        <v>145629249.60486835</v>
      </c>
      <c r="H302" s="114">
        <f>D302-G302</f>
        <v>0</v>
      </c>
    </row>
    <row r="303" spans="1:8">
      <c r="A303" s="113" t="str">
        <f>IF(B303="","",COUNTA(B$8:B303))</f>
        <v/>
      </c>
      <c r="B303" s="127"/>
      <c r="C303" s="132"/>
      <c r="D303" s="102"/>
      <c r="E303" s="102"/>
    </row>
    <row r="304" spans="1:8">
      <c r="A304" s="113">
        <f>IF(B304="","",COUNTA(B$8:B304))</f>
        <v>257</v>
      </c>
      <c r="B304" s="127" t="s">
        <v>854</v>
      </c>
      <c r="C304" s="132"/>
      <c r="D304" s="102">
        <f>D302-D226-D278-D296</f>
        <v>26054777.272812575</v>
      </c>
      <c r="E304" s="102"/>
      <c r="G304" s="314">
        <v>26054777.272812575</v>
      </c>
      <c r="H304" s="114">
        <f>D304-G304</f>
        <v>0</v>
      </c>
    </row>
    <row r="305" spans="1:8">
      <c r="A305" s="113" t="str">
        <f>IF(B305="","",COUNTA(B$8:B305))</f>
        <v/>
      </c>
      <c r="D305" s="102"/>
      <c r="E305" s="102"/>
    </row>
    <row r="306" spans="1:8">
      <c r="A306" s="113">
        <f>IF(B306="","",COUNTA(B$8:B306))</f>
        <v>258</v>
      </c>
      <c r="B306" s="81" t="s">
        <v>354</v>
      </c>
      <c r="C306" s="132"/>
      <c r="D306" s="102"/>
      <c r="E306" s="102"/>
    </row>
    <row r="307" spans="1:8">
      <c r="A307" s="113">
        <f>IF(B307="","",COUNTA(B$8:B307))</f>
        <v>259</v>
      </c>
      <c r="B307" s="81" t="s">
        <v>355</v>
      </c>
      <c r="C307" s="132"/>
      <c r="D307" s="102">
        <f>SUBTOTAL(9,D123:D296)</f>
        <v>119574472.33205581</v>
      </c>
      <c r="E307" s="102"/>
      <c r="G307" s="143">
        <v>119574472.33205578</v>
      </c>
      <c r="H307" s="114">
        <f>D307-G307</f>
        <v>0</v>
      </c>
    </row>
    <row r="308" spans="1:8">
      <c r="A308" s="113">
        <f>IF(B308="","",COUNTA(B$8:B308))</f>
        <v>260</v>
      </c>
      <c r="B308" s="81" t="s">
        <v>356</v>
      </c>
      <c r="C308" s="132"/>
      <c r="D308" s="102"/>
      <c r="E308" s="102"/>
      <c r="G308" s="143"/>
      <c r="H308" s="114"/>
    </row>
    <row r="309" spans="1:8">
      <c r="A309" s="113">
        <f>IF(B309="","",COUNTA(B$8:B309))</f>
        <v>261</v>
      </c>
      <c r="B309" s="81" t="s">
        <v>357</v>
      </c>
      <c r="C309" s="132"/>
      <c r="D309" s="313"/>
      <c r="E309" s="102"/>
    </row>
    <row r="310" spans="1:8">
      <c r="A310" s="113">
        <f>IF(B310="","",COUNTA(B$8:B310))</f>
        <v>262</v>
      </c>
      <c r="B310" s="121" t="s">
        <v>113</v>
      </c>
      <c r="C310" s="132"/>
      <c r="D310" s="31">
        <v>6081309.2879862664</v>
      </c>
      <c r="E310" s="102"/>
    </row>
    <row r="311" spans="1:8">
      <c r="A311" s="113">
        <f>IF(B311="","",COUNTA(B$8:B311))</f>
        <v>263</v>
      </c>
      <c r="B311" s="121" t="s">
        <v>114</v>
      </c>
      <c r="C311" s="132"/>
      <c r="D311" s="31">
        <v>0</v>
      </c>
    </row>
    <row r="312" spans="1:8">
      <c r="A312" s="113">
        <f>IF(B312="","",COUNTA(B$8:B312))</f>
        <v>264</v>
      </c>
      <c r="B312" s="121" t="s">
        <v>115</v>
      </c>
      <c r="C312" s="132">
        <v>904</v>
      </c>
      <c r="D312" s="31">
        <v>204645.3009225378</v>
      </c>
    </row>
    <row r="313" spans="1:8">
      <c r="A313" s="113">
        <f>IF(B313="","",COUNTA(B$8:B313))</f>
        <v>265</v>
      </c>
      <c r="B313" s="121" t="s">
        <v>116</v>
      </c>
      <c r="C313" s="132">
        <v>408.5</v>
      </c>
      <c r="D313" s="31">
        <v>1295089.0420000001</v>
      </c>
    </row>
    <row r="314" spans="1:8">
      <c r="A314" s="113">
        <f>IF(B314="","",COUNTA(B$8:B314))</f>
        <v>266</v>
      </c>
      <c r="B314" s="127" t="str">
        <f>"TOTAL "&amp;B306</f>
        <v>TOTAL REVENUE REQUIREMENT AT EQUAL RATES OF RETURN</v>
      </c>
      <c r="C314" s="132"/>
      <c r="D314" s="312">
        <v>30458350</v>
      </c>
      <c r="G314" s="143">
        <v>30458350</v>
      </c>
      <c r="H314" s="114">
        <f>D314-G314</f>
        <v>0</v>
      </c>
    </row>
    <row r="315" spans="1:8">
      <c r="C315" s="132"/>
    </row>
    <row r="316" spans="1:8">
      <c r="C316" s="113"/>
      <c r="D316" s="22"/>
    </row>
  </sheetData>
  <mergeCells count="10">
    <mergeCell ref="G282:H282"/>
    <mergeCell ref="G286:H286"/>
    <mergeCell ref="G293:H293"/>
    <mergeCell ref="G301:H301"/>
    <mergeCell ref="G58:H58"/>
    <mergeCell ref="G110:H110"/>
    <mergeCell ref="G117:H117"/>
    <mergeCell ref="G209:H209"/>
    <mergeCell ref="G225:H225"/>
    <mergeCell ref="G277:H27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B59AF-B4EF-49D6-8090-61CF7B34EAEE}">
  <sheetPr codeName="Sheet18">
    <tabColor theme="2"/>
  </sheetPr>
  <dimension ref="A1:AK15"/>
  <sheetViews>
    <sheetView workbookViewId="0"/>
  </sheetViews>
  <sheetFormatPr defaultColWidth="9.15234375" defaultRowHeight="14.6"/>
  <cols>
    <col min="1" max="1" width="16.84375" style="79" customWidth="1"/>
    <col min="2" max="4" width="15.84375" style="79" customWidth="1"/>
    <col min="5" max="5" width="16.84375" style="79" customWidth="1"/>
    <col min="6" max="9" width="15.84375" style="79" customWidth="1"/>
    <col min="10" max="10" width="11.69140625" style="79" customWidth="1"/>
    <col min="11" max="11" width="15.53515625" style="79" customWidth="1"/>
    <col min="12" max="12" width="14" style="79" customWidth="1"/>
    <col min="13" max="37" width="15.3828125" style="79" customWidth="1"/>
    <col min="38" max="16384" width="9.15234375" style="79"/>
  </cols>
  <sheetData>
    <row r="1" spans="1:37" ht="20.6">
      <c r="A1" s="192" t="s">
        <v>484</v>
      </c>
      <c r="B1" s="77" t="s">
        <v>485</v>
      </c>
    </row>
    <row r="2" spans="1:37">
      <c r="A2" s="81" t="s">
        <v>486</v>
      </c>
      <c r="B2" s="79" t="s">
        <v>30</v>
      </c>
      <c r="C2" s="79" t="s">
        <v>34</v>
      </c>
      <c r="D2" s="79" t="s">
        <v>49</v>
      </c>
      <c r="E2" s="79" t="s">
        <v>51</v>
      </c>
      <c r="F2" s="79" t="s">
        <v>53</v>
      </c>
      <c r="G2" s="79" t="s">
        <v>14</v>
      </c>
      <c r="H2" s="79" t="s">
        <v>19</v>
      </c>
      <c r="I2" s="79" t="s">
        <v>31</v>
      </c>
      <c r="M2" s="113" t="s">
        <v>487</v>
      </c>
    </row>
    <row r="3" spans="1:37">
      <c r="A3" s="79" t="s">
        <v>488</v>
      </c>
      <c r="B3" s="79">
        <f ca="1">SUM(INDIRECT(B2&amp;"!E:E"))</f>
        <v>0</v>
      </c>
      <c r="C3" s="79">
        <f t="shared" ref="C3:H3" ca="1" si="0">SUM(INDIRECT(C2&amp;"!E:E"))</f>
        <v>0</v>
      </c>
      <c r="D3" s="79">
        <f t="shared" ca="1" si="0"/>
        <v>0</v>
      </c>
      <c r="E3" s="79">
        <f t="shared" ca="1" si="0"/>
        <v>0</v>
      </c>
      <c r="F3" s="79">
        <f t="shared" ca="1" si="0"/>
        <v>0</v>
      </c>
      <c r="G3" s="79">
        <f t="shared" ca="1" si="0"/>
        <v>0</v>
      </c>
      <c r="H3" s="79">
        <f t="shared" ca="1" si="0"/>
        <v>0</v>
      </c>
      <c r="I3" s="79">
        <f ca="1">SUM(INDIRECT(I2&amp;"!E:E"))</f>
        <v>0</v>
      </c>
      <c r="M3" s="79">
        <f ca="1">IF(AND(B3=0,C3=0),0,1)</f>
        <v>0</v>
      </c>
    </row>
    <row r="4" spans="1:37">
      <c r="A4" s="79" t="s">
        <v>489</v>
      </c>
      <c r="B4" s="193" t="str">
        <f ca="1">IF(B3=0,"",HYPERLINK("#'"&amp;B2&amp;"'!E"&amp;MATCH(1,INDIRECT(B2&amp;"!E:E"),0)*1,"Row "&amp;MATCH(1,INDIRECT(B2&amp;"!E:E"),0)))</f>
        <v/>
      </c>
      <c r="C4" s="193" t="str">
        <f t="shared" ref="C4:I4" ca="1" si="1">IF(C3=0,"",HYPERLINK("#'"&amp;C2&amp;"'!E"&amp;MATCH(1,INDIRECT(C2&amp;"!E:E"),0)*1,"Row "&amp;MATCH(1,INDIRECT(C2&amp;"!E:E"),0)))</f>
        <v/>
      </c>
      <c r="D4" s="193" t="str">
        <f ca="1">IF(D3=0,"",HYPERLINK("#'"&amp;D2&amp;"'!E"&amp;MATCH(1,INDIRECT(D2&amp;"!E:E"),0)*1,"Row "&amp;MATCH(1,INDIRECT(D2&amp;"!E:E"),0)))</f>
        <v/>
      </c>
      <c r="E4" s="193" t="str">
        <f t="shared" ca="1" si="1"/>
        <v/>
      </c>
      <c r="F4" s="193" t="str">
        <f t="shared" ca="1" si="1"/>
        <v/>
      </c>
      <c r="G4" s="193" t="str">
        <f t="shared" ca="1" si="1"/>
        <v/>
      </c>
      <c r="H4" s="193" t="str">
        <f t="shared" ca="1" si="1"/>
        <v/>
      </c>
      <c r="I4" s="193" t="str">
        <f t="shared" ca="1" si="1"/>
        <v/>
      </c>
    </row>
    <row r="6" spans="1:37" ht="17.149999999999999">
      <c r="A6" s="81" t="s">
        <v>34</v>
      </c>
      <c r="B6" s="194" t="str">
        <f>'Input-Func_Class'!$D$8</f>
        <v>Gas Supply</v>
      </c>
      <c r="C6" s="194" t="str">
        <f>'Input-Func_Class'!$E$8</f>
        <v>Transmission</v>
      </c>
      <c r="D6" s="194" t="str">
        <f>'Input-Func_Class'!$F$8</f>
        <v>Distribution</v>
      </c>
      <c r="E6" s="194" t="str">
        <f>'Input-Func_Class'!$G$8</f>
        <v>Function 5</v>
      </c>
      <c r="F6" s="194" t="str">
        <f>'Input-Func_Class'!$H$8</f>
        <v>Function 5</v>
      </c>
      <c r="G6" s="194" t="str">
        <f>'Input-Func_Class'!$I$8</f>
        <v>Function 6</v>
      </c>
      <c r="H6" s="194" t="str">
        <f>'Input-Func_Class'!$J$8</f>
        <v>Function 7</v>
      </c>
      <c r="I6" s="194" t="str">
        <f>'Input-Func_Class'!$K$8</f>
        <v>Function 8</v>
      </c>
      <c r="J6" s="194" t="str">
        <f>'Input-Func_Class'!$L$8</f>
        <v>Function 9</v>
      </c>
      <c r="K6" s="194" t="str">
        <f>'Input-Func_Class'!$M$8</f>
        <v>Function 10</v>
      </c>
      <c r="L6" s="194" t="str">
        <f>'Input-Func_Class'!$N$8</f>
        <v>Function 11</v>
      </c>
      <c r="M6" s="194" t="str">
        <f>'Input-Func_Class'!$O$8</f>
        <v>Function 12</v>
      </c>
    </row>
    <row r="7" spans="1:37">
      <c r="A7" s="79" t="s">
        <v>488</v>
      </c>
      <c r="B7" s="79">
        <f ca="1">SUM(Classification!BD:BD)</f>
        <v>0</v>
      </c>
      <c r="C7" s="79">
        <f ca="1">SUM(Classification!BE:BE)</f>
        <v>0</v>
      </c>
      <c r="D7" s="79">
        <f ca="1">SUM(Classification!BF:BF)</f>
        <v>0</v>
      </c>
      <c r="E7" s="79">
        <f ca="1">SUM(Classification!BG:BG)</f>
        <v>0</v>
      </c>
      <c r="F7" s="79">
        <f ca="1">SUM(Classification!BH:BH)</f>
        <v>0</v>
      </c>
      <c r="G7" s="79">
        <f ca="1">SUM(Classification!BI:BI)</f>
        <v>0</v>
      </c>
      <c r="H7" s="79">
        <f ca="1">SUM(Classification!BJ:BJ)</f>
        <v>0</v>
      </c>
      <c r="I7" s="79">
        <f ca="1">SUM(Classification!BK:BK)</f>
        <v>0</v>
      </c>
      <c r="J7" s="79">
        <f ca="1">SUM(Classification!BL:BL)</f>
        <v>0</v>
      </c>
      <c r="K7" s="79">
        <f ca="1">SUM(Classification!BM:BM)</f>
        <v>0</v>
      </c>
      <c r="L7" s="79">
        <f ca="1">SUM(Classification!BN:BN)</f>
        <v>0</v>
      </c>
      <c r="M7" s="79">
        <f ca="1">SUM(Classification!BO:BO)</f>
        <v>0</v>
      </c>
    </row>
    <row r="8" spans="1:37">
      <c r="A8" s="79" t="s">
        <v>489</v>
      </c>
      <c r="B8" s="193" t="str">
        <f ca="1">IF(B7=0,"",HYPERLINK("#'"&amp;$A$6&amp;"'!BD"&amp;MATCH(1,Classification!BD:BD,0)*1,"Row "&amp;MATCH(1,Classification!BD:BD,0)))</f>
        <v/>
      </c>
      <c r="C8" s="193" t="str">
        <f ca="1">IF(C7=0,"",HYPERLINK("#'"&amp;$A$6&amp;"'!BE"&amp;MATCH(1,Classification!BE:BE,0)*1,"Row "&amp;MATCH(1,Classification!BE:BE,0)))</f>
        <v/>
      </c>
      <c r="D8" s="193" t="str">
        <f ca="1">IF(D7=0,"",HYPERLINK("#'"&amp;$A$6&amp;"'!BF"&amp;MATCH(1,Classification!BF:BF,0)*1,"Row "&amp;MATCH(1,Classification!BF:BF,0)))</f>
        <v/>
      </c>
      <c r="E8" s="193" t="str">
        <f ca="1">IF(E7=0,"",HYPERLINK("#'"&amp;$A$6&amp;"'!BG"&amp;MATCH(1,Classification!BG:BG,0)*1,"Row "&amp;MATCH(1,Classification!BG:BG,0)))</f>
        <v/>
      </c>
      <c r="F8" s="193" t="str">
        <f ca="1">IF(F7=0,"",HYPERLINK("#'"&amp;$A$6&amp;"'!BH"&amp;MATCH(1,Classification!BH:BH,0)*1,"Row "&amp;MATCH(1,Classification!BH:BH,0)))</f>
        <v/>
      </c>
      <c r="G8" s="193" t="str">
        <f ca="1">IF(G7=0,"",HYPERLINK("#'"&amp;$A$6&amp;"'!BI"&amp;MATCH(1,Classification!BI:BI,0)*1,"Row "&amp;MATCH(1,Classification!BI:BI,0)))</f>
        <v/>
      </c>
      <c r="H8" s="193" t="str">
        <f ca="1">IF(H7=0,"",HYPERLINK("#'"&amp;$A$6&amp;"'!BJ"&amp;MATCH(1,Classification!BJ:BJ,0)*1,"Row "&amp;MATCH(1,Classification!BJ:BJ,0)))</f>
        <v/>
      </c>
      <c r="I8" s="193" t="str">
        <f ca="1">IF(I7=0,"",HYPERLINK("#'"&amp;$A$6&amp;"'!BK"&amp;MATCH(1,Classification!BK:BK,0)*1,"Row "&amp;MATCH(1,Classification!BK:BK,0)))</f>
        <v/>
      </c>
      <c r="J8" s="193" t="str">
        <f ca="1">IF(J7=0,"",HYPERLINK("#'"&amp;$A$6&amp;"'!BL"&amp;MATCH(1,Classification!BL:BL,0)*1,"Row "&amp;MATCH(1,Classification!BL:BL,0)))</f>
        <v/>
      </c>
      <c r="K8" s="193" t="str">
        <f ca="1">IF(K7=0,"",HYPERLINK("#'"&amp;$A$6&amp;"'!BM"&amp;MATCH(1,Classification!BM:BM,0)*1,"Row "&amp;MATCH(1,Classification!BM:BM,0)))</f>
        <v/>
      </c>
      <c r="L8" s="193" t="str">
        <f ca="1">IF(L7=0,"",HYPERLINK("#'"&amp;$A$6&amp;"'!BN"&amp;MATCH(1,Classification!BN:BN,0)*1,"Row "&amp;MATCH(1,Classification!BN:BN,0)))</f>
        <v/>
      </c>
      <c r="M8" s="193" t="str">
        <f ca="1">IF(M7=0,"",HYPERLINK("#'"&amp;$A$6&amp;"'!BO"&amp;MATCH(1,Classification!BO:BO,0)*1,"Row "&amp;MATCH(1,Classification!BO:BO,0)))</f>
        <v/>
      </c>
    </row>
    <row r="12" spans="1:37">
      <c r="A12" s="81" t="s">
        <v>490</v>
      </c>
    </row>
    <row r="13" spans="1:37" ht="17.149999999999999">
      <c r="A13" s="81"/>
      <c r="B13" s="194" t="str">
        <f ca="1">IF('Required Sheets'!$N24="","",'Required Sheets'!$N24)</f>
        <v>GasSupply_Dem</v>
      </c>
      <c r="C13" s="194" t="str">
        <f ca="1">IF('Required Sheets'!$N25="","",'Required Sheets'!$N25)</f>
        <v>Trans_Dem</v>
      </c>
      <c r="D13" s="194" t="str">
        <f ca="1">IF('Required Sheets'!$N26="","",'Required Sheets'!$N26)</f>
        <v>Dist_Dem</v>
      </c>
      <c r="E13" s="194" t="str">
        <f ca="1">IF('Required Sheets'!$N27="","",'Required Sheets'!$N27)</f>
        <v>GasSupply_Comm</v>
      </c>
      <c r="F13" s="194" t="str">
        <f ca="1">IF('Required Sheets'!$N28="","",'Required Sheets'!$N28)</f>
        <v>Trans_Comm</v>
      </c>
      <c r="G13" s="194" t="str">
        <f ca="1">IF('Required Sheets'!$N29="","",'Required Sheets'!$N29)</f>
        <v>Dist_Comm</v>
      </c>
      <c r="H13" s="194" t="str">
        <f ca="1">IF('Required Sheets'!$N30="","",'Required Sheets'!$N30)</f>
        <v>Dist_Cust</v>
      </c>
      <c r="I13" s="194" t="str">
        <f ca="1">IF('Required Sheets'!$N31="","",'Required Sheets'!$N31)</f>
        <v/>
      </c>
      <c r="J13" s="194" t="str">
        <f ca="1">IF('Required Sheets'!$N32="","",'Required Sheets'!$N32)</f>
        <v/>
      </c>
      <c r="K13" s="194" t="str">
        <f ca="1">IF('Required Sheets'!$N33="","",'Required Sheets'!$N33)</f>
        <v/>
      </c>
      <c r="L13" s="194" t="str">
        <f ca="1">IF('Required Sheets'!$N34="","",'Required Sheets'!$N34)</f>
        <v/>
      </c>
      <c r="M13" s="194" t="str">
        <f ca="1">IF('Required Sheets'!$N35="","",'Required Sheets'!$N35)</f>
        <v/>
      </c>
      <c r="N13" s="79" t="str">
        <f ca="1">IF('Required Sheets'!$N36="","",'Required Sheets'!$N36)</f>
        <v/>
      </c>
      <c r="O13" s="79" t="str">
        <f ca="1">IF('Required Sheets'!$N37="","",'Required Sheets'!$N37)</f>
        <v/>
      </c>
      <c r="P13" s="79" t="str">
        <f ca="1">IF('Required Sheets'!$N38="","",'Required Sheets'!$N38)</f>
        <v/>
      </c>
      <c r="Q13" s="79" t="str">
        <f ca="1">IF('Required Sheets'!$N39="","",'Required Sheets'!$N39)</f>
        <v/>
      </c>
      <c r="R13" s="79" t="str">
        <f ca="1">IF('Required Sheets'!$N40="","",'Required Sheets'!$N40)</f>
        <v/>
      </c>
      <c r="S13" s="79" t="str">
        <f ca="1">IF('Required Sheets'!$N41="","",'Required Sheets'!$N41)</f>
        <v/>
      </c>
      <c r="T13" s="79" t="str">
        <f ca="1">IF('Required Sheets'!$N42="","",'Required Sheets'!$N42)</f>
        <v/>
      </c>
      <c r="U13" s="79" t="str">
        <f ca="1">IF('Required Sheets'!$N43="","",'Required Sheets'!$N43)</f>
        <v/>
      </c>
      <c r="V13" s="79" t="str">
        <f ca="1">IF('Required Sheets'!$N44="","",'Required Sheets'!$N44)</f>
        <v/>
      </c>
      <c r="W13" s="79" t="str">
        <f ca="1">IF('Required Sheets'!$N45="","",'Required Sheets'!$N45)</f>
        <v/>
      </c>
      <c r="X13" s="79" t="str">
        <f ca="1">IF('Required Sheets'!$N46="","",'Required Sheets'!$N46)</f>
        <v/>
      </c>
      <c r="Y13" s="79" t="str">
        <f ca="1">IF('Required Sheets'!$N47="","",'Required Sheets'!$N47)</f>
        <v/>
      </c>
      <c r="Z13" s="79" t="str">
        <f ca="1">IF('Required Sheets'!$N48="","",'Required Sheets'!$N48)</f>
        <v/>
      </c>
      <c r="AA13" s="79" t="str">
        <f ca="1">IF('Required Sheets'!$N49="","",'Required Sheets'!$N49)</f>
        <v/>
      </c>
      <c r="AB13" s="79" t="str">
        <f ca="1">IF('Required Sheets'!$N50="","",'Required Sheets'!$N50)</f>
        <v/>
      </c>
      <c r="AC13" s="79" t="str">
        <f ca="1">IF('Required Sheets'!$N51="","",'Required Sheets'!$N51)</f>
        <v/>
      </c>
      <c r="AD13" s="79" t="str">
        <f ca="1">IF('Required Sheets'!$N52="","",'Required Sheets'!$N52)</f>
        <v/>
      </c>
      <c r="AE13" s="79" t="str">
        <f ca="1">IF('Required Sheets'!$N53="","",'Required Sheets'!$N53)</f>
        <v/>
      </c>
      <c r="AF13" s="79" t="str">
        <f ca="1">IF('Required Sheets'!$N54="","",'Required Sheets'!$N54)</f>
        <v/>
      </c>
      <c r="AG13" s="79" t="str">
        <f ca="1">IF('Required Sheets'!$N55="","",'Required Sheets'!$N55)</f>
        <v/>
      </c>
      <c r="AH13" s="79" t="str">
        <f ca="1">IF('Required Sheets'!$N56="","",'Required Sheets'!$N56)</f>
        <v/>
      </c>
      <c r="AI13" s="79" t="str">
        <f ca="1">IF('Required Sheets'!$N57="","",'Required Sheets'!$N57)</f>
        <v/>
      </c>
      <c r="AJ13" s="79" t="str">
        <f ca="1">IF('Required Sheets'!$N58="","",'Required Sheets'!$N58)</f>
        <v/>
      </c>
      <c r="AK13" s="79" t="str">
        <f ca="1">IF('Required Sheets'!$N59="","",'Required Sheets'!$N59)</f>
        <v/>
      </c>
    </row>
    <row r="14" spans="1:37">
      <c r="A14" s="79" t="s">
        <v>488</v>
      </c>
      <c r="B14" s="79">
        <f ca="1">IF(B13="",0,SUM(INDIRECT(B13&amp;"!E:E")))</f>
        <v>0</v>
      </c>
      <c r="C14" s="79">
        <f t="shared" ref="C14:I14" ca="1" si="2">IF(C13="",0,SUM(INDIRECT(C13&amp;"!E:E")))</f>
        <v>0</v>
      </c>
      <c r="D14" s="79">
        <f t="shared" ca="1" si="2"/>
        <v>0</v>
      </c>
      <c r="E14" s="79">
        <f t="shared" ca="1" si="2"/>
        <v>0</v>
      </c>
      <c r="F14" s="79">
        <f t="shared" ca="1" si="2"/>
        <v>0</v>
      </c>
      <c r="G14" s="79">
        <f t="shared" ca="1" si="2"/>
        <v>0</v>
      </c>
      <c r="H14" s="79">
        <f t="shared" ca="1" si="2"/>
        <v>0</v>
      </c>
      <c r="I14" s="79">
        <f t="shared" ca="1" si="2"/>
        <v>0</v>
      </c>
      <c r="J14" s="79">
        <f ca="1">IF(J13="",0,SUM(INDIRECT(J13&amp;"!E:E")))</f>
        <v>0</v>
      </c>
      <c r="K14" s="79">
        <f t="shared" ref="K14:AK14" ca="1" si="3">IF(K13="",0,SUM(INDIRECT(K13&amp;"!E:E")))</f>
        <v>0</v>
      </c>
      <c r="L14" s="79">
        <f t="shared" ca="1" si="3"/>
        <v>0</v>
      </c>
      <c r="M14" s="79">
        <f t="shared" ca="1" si="3"/>
        <v>0</v>
      </c>
      <c r="N14" s="79">
        <f t="shared" ca="1" si="3"/>
        <v>0</v>
      </c>
      <c r="O14" s="79">
        <f t="shared" ca="1" si="3"/>
        <v>0</v>
      </c>
      <c r="P14" s="79">
        <f t="shared" ca="1" si="3"/>
        <v>0</v>
      </c>
      <c r="Q14" s="79">
        <f t="shared" ca="1" si="3"/>
        <v>0</v>
      </c>
      <c r="R14" s="79">
        <f t="shared" ca="1" si="3"/>
        <v>0</v>
      </c>
      <c r="S14" s="79">
        <f t="shared" ca="1" si="3"/>
        <v>0</v>
      </c>
      <c r="T14" s="79">
        <f t="shared" ca="1" si="3"/>
        <v>0</v>
      </c>
      <c r="U14" s="79">
        <f t="shared" ca="1" si="3"/>
        <v>0</v>
      </c>
      <c r="V14" s="79">
        <f t="shared" ca="1" si="3"/>
        <v>0</v>
      </c>
      <c r="W14" s="79">
        <f t="shared" ca="1" si="3"/>
        <v>0</v>
      </c>
      <c r="X14" s="79">
        <f t="shared" ca="1" si="3"/>
        <v>0</v>
      </c>
      <c r="Y14" s="79">
        <f t="shared" ca="1" si="3"/>
        <v>0</v>
      </c>
      <c r="Z14" s="79">
        <f t="shared" ca="1" si="3"/>
        <v>0</v>
      </c>
      <c r="AA14" s="79">
        <f t="shared" ca="1" si="3"/>
        <v>0</v>
      </c>
      <c r="AB14" s="79">
        <f t="shared" ca="1" si="3"/>
        <v>0</v>
      </c>
      <c r="AC14" s="79">
        <f t="shared" ca="1" si="3"/>
        <v>0</v>
      </c>
      <c r="AD14" s="79">
        <f t="shared" ca="1" si="3"/>
        <v>0</v>
      </c>
      <c r="AE14" s="79">
        <f t="shared" ca="1" si="3"/>
        <v>0</v>
      </c>
      <c r="AF14" s="79">
        <f t="shared" ca="1" si="3"/>
        <v>0</v>
      </c>
      <c r="AG14" s="79">
        <f t="shared" ca="1" si="3"/>
        <v>0</v>
      </c>
      <c r="AH14" s="79">
        <f t="shared" ca="1" si="3"/>
        <v>0</v>
      </c>
      <c r="AI14" s="79">
        <f t="shared" ca="1" si="3"/>
        <v>0</v>
      </c>
      <c r="AJ14" s="79">
        <f t="shared" ca="1" si="3"/>
        <v>0</v>
      </c>
      <c r="AK14" s="79">
        <f t="shared" ca="1" si="3"/>
        <v>0</v>
      </c>
    </row>
    <row r="15" spans="1:37">
      <c r="A15" s="79" t="s">
        <v>489</v>
      </c>
      <c r="B15" s="193" t="str">
        <f ca="1">IF(B14=0,"",HYPERLINK("#'"&amp;B13&amp;"'!E"&amp;MATCH(1,INDIRECT(B13&amp;"!E:E"),0)*1,"Row "&amp;MATCH(1,INDIRECT(B13&amp;"!E:E"),0)))</f>
        <v/>
      </c>
      <c r="C15" s="193" t="str">
        <f ca="1">IF(C14=0,"",HYPERLINK("#'"&amp;C13&amp;"'!E"&amp;MATCH(1,INDIRECT(C13&amp;"!E:E"),0)*1,"Row "&amp;MATCH(1,INDIRECT(C13&amp;"!E:E"),0)))</f>
        <v/>
      </c>
      <c r="D15" s="193" t="str">
        <f ca="1">IF(D14=0,"",HYPERLINK("#'"&amp;D13&amp;"'!E"&amp;MATCH(1,INDIRECT(D13&amp;"!E:E"),0)*1,"Row "&amp;MATCH(1,INDIRECT(D13&amp;"!E:E"),0)))</f>
        <v/>
      </c>
      <c r="E15" s="193" t="str">
        <f t="shared" ref="E15:AK15" ca="1" si="4">IF(E14=0,"",HYPERLINK("#'"&amp;E13&amp;"'!E"&amp;MATCH(1,INDIRECT(E13&amp;"!E:E"),0)*1,"Row "&amp;MATCH(1,INDIRECT(E13&amp;"!E:E"),0)))</f>
        <v/>
      </c>
      <c r="F15" s="193" t="str">
        <f t="shared" ca="1" si="4"/>
        <v/>
      </c>
      <c r="G15" s="193" t="str">
        <f t="shared" ca="1" si="4"/>
        <v/>
      </c>
      <c r="H15" s="193" t="str">
        <f t="shared" ca="1" si="4"/>
        <v/>
      </c>
      <c r="I15" s="193" t="str">
        <f t="shared" ca="1" si="4"/>
        <v/>
      </c>
      <c r="J15" s="193" t="str">
        <f t="shared" ca="1" si="4"/>
        <v/>
      </c>
      <c r="K15" s="193" t="str">
        <f t="shared" ca="1" si="4"/>
        <v/>
      </c>
      <c r="L15" s="193" t="str">
        <f t="shared" ca="1" si="4"/>
        <v/>
      </c>
      <c r="M15" s="193" t="str">
        <f t="shared" ca="1" si="4"/>
        <v/>
      </c>
      <c r="N15" s="193" t="str">
        <f t="shared" ca="1" si="4"/>
        <v/>
      </c>
      <c r="O15" s="193" t="str">
        <f t="shared" ca="1" si="4"/>
        <v/>
      </c>
      <c r="P15" s="193" t="str">
        <f t="shared" ca="1" si="4"/>
        <v/>
      </c>
      <c r="Q15" s="193" t="str">
        <f t="shared" ca="1" si="4"/>
        <v/>
      </c>
      <c r="R15" s="193" t="str">
        <f t="shared" ca="1" si="4"/>
        <v/>
      </c>
      <c r="S15" s="193" t="str">
        <f t="shared" ca="1" si="4"/>
        <v/>
      </c>
      <c r="T15" s="193" t="str">
        <f t="shared" ca="1" si="4"/>
        <v/>
      </c>
      <c r="U15" s="193" t="str">
        <f t="shared" ca="1" si="4"/>
        <v/>
      </c>
      <c r="V15" s="193" t="str">
        <f t="shared" ca="1" si="4"/>
        <v/>
      </c>
      <c r="W15" s="193" t="str">
        <f t="shared" ca="1" si="4"/>
        <v/>
      </c>
      <c r="X15" s="193" t="str">
        <f t="shared" ca="1" si="4"/>
        <v/>
      </c>
      <c r="Y15" s="193" t="str">
        <f t="shared" ca="1" si="4"/>
        <v/>
      </c>
      <c r="Z15" s="193" t="str">
        <f t="shared" ca="1" si="4"/>
        <v/>
      </c>
      <c r="AA15" s="193" t="str">
        <f t="shared" ca="1" si="4"/>
        <v/>
      </c>
      <c r="AB15" s="193" t="str">
        <f t="shared" ca="1" si="4"/>
        <v/>
      </c>
      <c r="AC15" s="193" t="str">
        <f t="shared" ca="1" si="4"/>
        <v/>
      </c>
      <c r="AD15" s="193" t="str">
        <f t="shared" ca="1" si="4"/>
        <v/>
      </c>
      <c r="AE15" s="193" t="str">
        <f t="shared" ca="1" si="4"/>
        <v/>
      </c>
      <c r="AF15" s="193" t="str">
        <f t="shared" ca="1" si="4"/>
        <v/>
      </c>
      <c r="AG15" s="193" t="str">
        <f t="shared" ca="1" si="4"/>
        <v/>
      </c>
      <c r="AH15" s="193" t="str">
        <f t="shared" ca="1" si="4"/>
        <v/>
      </c>
      <c r="AI15" s="193" t="str">
        <f t="shared" ca="1" si="4"/>
        <v/>
      </c>
      <c r="AJ15" s="193" t="str">
        <f t="shared" ca="1" si="4"/>
        <v/>
      </c>
      <c r="AK15" s="193" t="str">
        <f t="shared" ca="1" si="4"/>
        <v/>
      </c>
    </row>
  </sheetData>
  <hyperlinks>
    <hyperlink ref="B1" location="'General Inputs'!A1" display="BACK TO INUPTS" xr:uid="{916B1A0E-8BE4-4DC9-9240-E73C6CC684BF}"/>
  </hyperlinks>
  <pageMargins left="0.7" right="0.7" top="0.75" bottom="0.75" header="0.3" footer="0.3"/>
  <pageSetup scale="50" orientation="landscape" horizontalDpi="1200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>
    <tabColor theme="2"/>
  </sheetPr>
  <dimension ref="A1:N59"/>
  <sheetViews>
    <sheetView workbookViewId="0"/>
  </sheetViews>
  <sheetFormatPr defaultColWidth="8.69140625" defaultRowHeight="14.6"/>
  <cols>
    <col min="1" max="1" width="15.84375" style="79" bestFit="1" customWidth="1"/>
    <col min="2" max="3" width="14" style="79" bestFit="1" customWidth="1"/>
    <col min="4" max="4" width="27.84375" style="79" customWidth="1"/>
    <col min="5" max="5" width="14" style="79" bestFit="1" customWidth="1"/>
    <col min="6" max="6" width="22" style="79" customWidth="1"/>
    <col min="7" max="8" width="14" style="79" bestFit="1" customWidth="1"/>
    <col min="9" max="9" width="17" style="79" customWidth="1"/>
    <col min="10" max="13" width="14" style="79" bestFit="1" customWidth="1"/>
    <col min="14" max="14" width="13.84375" style="79" bestFit="1" customWidth="1"/>
    <col min="15" max="16384" width="8.69140625" style="79"/>
  </cols>
  <sheetData>
    <row r="1" spans="1:13">
      <c r="A1" s="81" t="s">
        <v>491</v>
      </c>
    </row>
    <row r="2" spans="1:13">
      <c r="B2" s="103" t="str">
        <f>'General Inputs'!D$14</f>
        <v>Gas Supply</v>
      </c>
      <c r="C2" s="103" t="str">
        <f>'General Inputs'!E$14</f>
        <v>Transmission</v>
      </c>
      <c r="D2" s="103" t="str">
        <f>'General Inputs'!F$14</f>
        <v>Distribution</v>
      </c>
      <c r="E2" s="103" t="str">
        <f>'General Inputs'!G$14</f>
        <v>Function 5</v>
      </c>
      <c r="F2" s="103" t="str">
        <f>'General Inputs'!H$14</f>
        <v>Function 5</v>
      </c>
      <c r="G2" s="103" t="str">
        <f>'General Inputs'!I$14</f>
        <v>Function 6</v>
      </c>
      <c r="H2" s="103" t="str">
        <f>'General Inputs'!J$14</f>
        <v>Function 7</v>
      </c>
      <c r="I2" s="103" t="str">
        <f>'General Inputs'!K$14</f>
        <v>Function 8</v>
      </c>
      <c r="J2" s="103" t="str">
        <f>'General Inputs'!L$14</f>
        <v>Function 9</v>
      </c>
      <c r="K2" s="103" t="str">
        <f>'General Inputs'!M$14</f>
        <v>Function 10</v>
      </c>
      <c r="L2" s="103" t="str">
        <f>'General Inputs'!N$14</f>
        <v>Function 11</v>
      </c>
      <c r="M2" s="103" t="str">
        <f>'General Inputs'!O$14</f>
        <v>Function 12</v>
      </c>
    </row>
    <row r="3" spans="1:13">
      <c r="A3" s="103" t="str">
        <f>A9</f>
        <v>Demand</v>
      </c>
      <c r="B3" s="79" t="str">
        <f>'Input-Func_Class'!D32</f>
        <v>GasSupply_Dem</v>
      </c>
      <c r="C3" s="79" t="str">
        <f>'Input-Func_Class'!E32</f>
        <v>Trans_Dem</v>
      </c>
      <c r="D3" s="79" t="str">
        <f>'Input-Func_Class'!F32</f>
        <v>Dist_Dem</v>
      </c>
      <c r="E3" s="79">
        <f>'Input-Func_Class'!G32</f>
        <v>0</v>
      </c>
      <c r="F3" s="79">
        <f>'Input-Func_Class'!H32</f>
        <v>0</v>
      </c>
      <c r="G3" s="79">
        <f>'Input-Func_Class'!I32</f>
        <v>0</v>
      </c>
      <c r="H3" s="79">
        <f>'Input-Func_Class'!J32</f>
        <v>0</v>
      </c>
      <c r="I3" s="79">
        <f>'Input-Func_Class'!K32</f>
        <v>0</v>
      </c>
      <c r="J3" s="79">
        <f>'Input-Func_Class'!L32</f>
        <v>0</v>
      </c>
      <c r="K3" s="79">
        <f>'Input-Func_Class'!M32</f>
        <v>0</v>
      </c>
      <c r="L3" s="79">
        <f>'Input-Func_Class'!N32</f>
        <v>0</v>
      </c>
      <c r="M3" s="79">
        <f>'Input-Func_Class'!O32</f>
        <v>0</v>
      </c>
    </row>
    <row r="4" spans="1:13">
      <c r="A4" s="103" t="str">
        <f>A10</f>
        <v>Commodity</v>
      </c>
      <c r="B4" s="79" t="str">
        <f>'Input-Func_Class'!D33</f>
        <v>GasSupply_Comm</v>
      </c>
      <c r="C4" s="79" t="str">
        <f>'Input-Func_Class'!E33</f>
        <v>Trans_Comm</v>
      </c>
      <c r="D4" s="79" t="str">
        <f>'Input-Func_Class'!F33</f>
        <v>Dist_Comm</v>
      </c>
      <c r="E4" s="79">
        <f>'Input-Func_Class'!G33</f>
        <v>0</v>
      </c>
      <c r="F4" s="79">
        <f>'Input-Func_Class'!H33</f>
        <v>0</v>
      </c>
      <c r="G4" s="79">
        <f>'Input-Func_Class'!I33</f>
        <v>0</v>
      </c>
      <c r="H4" s="79">
        <f>'Input-Func_Class'!J33</f>
        <v>0</v>
      </c>
      <c r="I4" s="79">
        <f>'Input-Func_Class'!K33</f>
        <v>0</v>
      </c>
      <c r="J4" s="79">
        <f>'Input-Func_Class'!L33</f>
        <v>0</v>
      </c>
      <c r="K4" s="79">
        <f>'Input-Func_Class'!M33</f>
        <v>0</v>
      </c>
      <c r="L4" s="79">
        <f>'Input-Func_Class'!N33</f>
        <v>0</v>
      </c>
      <c r="M4" s="79">
        <f>'Input-Func_Class'!O33</f>
        <v>0</v>
      </c>
    </row>
    <row r="5" spans="1:13">
      <c r="A5" s="103" t="str">
        <f>A11</f>
        <v>Customer</v>
      </c>
      <c r="B5" s="79" t="str">
        <f>'Input-Func_Class'!D34</f>
        <v>GasSupply_Cust</v>
      </c>
      <c r="C5" s="79" t="str">
        <f>'Input-Func_Class'!E34</f>
        <v>Trans_Cust</v>
      </c>
      <c r="D5" s="79" t="str">
        <f>'Input-Func_Class'!F34</f>
        <v>Dist_Cust</v>
      </c>
      <c r="E5" s="79">
        <f>'Input-Func_Class'!G34</f>
        <v>0</v>
      </c>
      <c r="F5" s="79">
        <f>'Input-Func_Class'!H34</f>
        <v>0</v>
      </c>
      <c r="G5" s="79">
        <f>'Input-Func_Class'!I34</f>
        <v>0</v>
      </c>
      <c r="H5" s="79">
        <f>'Input-Func_Class'!J34</f>
        <v>0</v>
      </c>
      <c r="I5" s="79">
        <f>'Input-Func_Class'!K34</f>
        <v>0</v>
      </c>
      <c r="J5" s="79">
        <f>'Input-Func_Class'!L34</f>
        <v>0</v>
      </c>
      <c r="K5" s="79">
        <f>'Input-Func_Class'!M34</f>
        <v>0</v>
      </c>
      <c r="L5" s="79">
        <f>'Input-Func_Class'!N34</f>
        <v>0</v>
      </c>
      <c r="M5" s="79">
        <f>'Input-Func_Class'!O34</f>
        <v>0</v>
      </c>
    </row>
    <row r="7" spans="1:13">
      <c r="A7" s="195" t="s">
        <v>492</v>
      </c>
    </row>
    <row r="8" spans="1:13">
      <c r="B8" s="103" t="str">
        <f>'General Inputs'!D$14</f>
        <v>Gas Supply</v>
      </c>
      <c r="C8" s="103" t="str">
        <f>'General Inputs'!E$14</f>
        <v>Transmission</v>
      </c>
      <c r="D8" s="103" t="str">
        <f>'General Inputs'!F$14</f>
        <v>Distribution</v>
      </c>
      <c r="E8" s="103" t="str">
        <f>'General Inputs'!G$14</f>
        <v>Function 5</v>
      </c>
      <c r="F8" s="103" t="str">
        <f>'General Inputs'!H$14</f>
        <v>Function 5</v>
      </c>
      <c r="G8" s="103" t="str">
        <f>'General Inputs'!I$14</f>
        <v>Function 6</v>
      </c>
      <c r="H8" s="103" t="str">
        <f>'General Inputs'!J$14</f>
        <v>Function 7</v>
      </c>
      <c r="I8" s="103" t="str">
        <f>'General Inputs'!K$14</f>
        <v>Function 8</v>
      </c>
      <c r="J8" s="103" t="str">
        <f>'General Inputs'!L$14</f>
        <v>Function 9</v>
      </c>
      <c r="K8" s="103" t="str">
        <f>'General Inputs'!M$14</f>
        <v>Function 10</v>
      </c>
      <c r="L8" s="103" t="str">
        <f>'General Inputs'!N$14</f>
        <v>Function 11</v>
      </c>
      <c r="M8" s="103" t="str">
        <f>'General Inputs'!O$14</f>
        <v>Function 12</v>
      </c>
    </row>
    <row r="9" spans="1:13">
      <c r="A9" s="103" t="str">
        <f>'Input-Func_Class'!$D$22</f>
        <v>Demand</v>
      </c>
      <c r="B9" s="79" t="str">
        <f ca="1">IF(AND(OR(B18&gt;2, B18&lt;2), B18&lt;&gt;0), 'Required Sheets'!B3, "")</f>
        <v>GasSupply_Dem</v>
      </c>
      <c r="C9" s="79" t="str">
        <f ca="1">IF(AND(OR(C18&gt;2, C18&lt;2), C18&lt;&gt;0), 'Required Sheets'!C3, "")</f>
        <v>Trans_Dem</v>
      </c>
      <c r="D9" s="79" t="str">
        <f ca="1">IF(AND(OR(D18&gt;2, D18&lt;2), D18&lt;&gt;0), 'Required Sheets'!D3, "")</f>
        <v>Dist_Dem</v>
      </c>
      <c r="E9" s="79" t="str">
        <f ca="1">IF(AND(OR(E18&gt;2, E18&lt;2), E18&lt;&gt;0), 'Required Sheets'!E3, "")</f>
        <v/>
      </c>
      <c r="F9" s="79" t="str">
        <f ca="1">IF(AND(OR(F18&gt;2, F18&lt;2), F18&lt;&gt;0), 'Required Sheets'!F3, "")</f>
        <v/>
      </c>
      <c r="G9" s="79" t="str">
        <f ca="1">IF(AND(OR(G18&gt;2, G18&lt;2), G18&lt;&gt;0), 'Required Sheets'!G3, "")</f>
        <v/>
      </c>
      <c r="H9" s="79" t="str">
        <f ca="1">IF(AND(OR(H18&gt;2, H18&lt;2), H18&lt;&gt;0), 'Required Sheets'!H3, "")</f>
        <v/>
      </c>
      <c r="I9" s="79" t="str">
        <f ca="1">IF(AND(OR(I18&gt;2, I18&lt;2), I18&lt;&gt;0), 'Required Sheets'!I3, "")</f>
        <v/>
      </c>
      <c r="J9" s="79" t="str">
        <f ca="1">IF(AND(OR(J18&gt;2, J18&lt;2), J18&lt;&gt;0), 'Required Sheets'!J3, "")</f>
        <v/>
      </c>
      <c r="K9" s="79" t="str">
        <f ca="1">IF(AND(OR(K18&gt;2, K18&lt;2), K18&lt;&gt;0), 'Required Sheets'!K3, "")</f>
        <v/>
      </c>
      <c r="L9" s="79" t="str">
        <f ca="1">IF(AND(OR(L18&gt;2, L18&lt;2), L18&lt;&gt;0), 'Required Sheets'!L3, "")</f>
        <v/>
      </c>
      <c r="M9" s="79" t="str">
        <f ca="1">IF(AND(OR(M18&gt;2, M18&lt;2), M18&lt;&gt;0), 'Required Sheets'!M3, "")</f>
        <v/>
      </c>
    </row>
    <row r="10" spans="1:13">
      <c r="A10" s="103" t="str">
        <f>'Input-Func_Class'!$E$22</f>
        <v>Commodity</v>
      </c>
      <c r="B10" s="79" t="str">
        <f ca="1">IF(AND(OR(B19&gt;2, B19&lt;2), B19&lt;&gt;0), 'Required Sheets'!B4, "")</f>
        <v>GasSupply_Comm</v>
      </c>
      <c r="C10" s="79" t="str">
        <f ca="1">IF(AND(OR(C19&gt;2, C19&lt;2), C19&lt;&gt;0), 'Required Sheets'!C4, "")</f>
        <v>Trans_Comm</v>
      </c>
      <c r="D10" s="79" t="str">
        <f ca="1">IF(AND(OR(D19&gt;2, D19&lt;2), D19&lt;&gt;0), 'Required Sheets'!D4, "")</f>
        <v>Dist_Comm</v>
      </c>
      <c r="E10" s="79" t="str">
        <f ca="1">IF(AND(OR(E19&gt;2, E19&lt;2), E19&lt;&gt;0), 'Required Sheets'!E4, "")</f>
        <v/>
      </c>
      <c r="F10" s="79" t="str">
        <f ca="1">IF(AND(OR(F19&gt;2, F19&lt;2), F19&lt;&gt;0), 'Required Sheets'!F4, "")</f>
        <v/>
      </c>
      <c r="G10" s="79" t="str">
        <f ca="1">IF(AND(OR(G19&gt;2, G19&lt;2), G19&lt;&gt;0), 'Required Sheets'!G4, "")</f>
        <v/>
      </c>
      <c r="H10" s="79" t="str">
        <f ca="1">IF(AND(OR(H19&gt;2, H19&lt;2), H19&lt;&gt;0), 'Required Sheets'!H4, "")</f>
        <v/>
      </c>
      <c r="I10" s="79" t="str">
        <f ca="1">IF(AND(OR(I19&gt;2, I19&lt;2), I19&lt;&gt;0), 'Required Sheets'!I4, "")</f>
        <v/>
      </c>
      <c r="J10" s="79" t="str">
        <f ca="1">IF(AND(OR(J19&gt;2, J19&lt;2), J19&lt;&gt;0), 'Required Sheets'!J4, "")</f>
        <v/>
      </c>
      <c r="K10" s="79" t="str">
        <f ca="1">IF(AND(OR(K19&gt;2, K19&lt;2), K19&lt;&gt;0), 'Required Sheets'!K4, "")</f>
        <v/>
      </c>
      <c r="L10" s="79" t="str">
        <f ca="1">IF(AND(OR(L19&gt;2, L19&lt;2), L19&lt;&gt;0), 'Required Sheets'!L4, "")</f>
        <v/>
      </c>
      <c r="M10" s="79" t="str">
        <f ca="1">IF(AND(OR(M19&gt;2, M19&lt;2), M19&lt;&gt;0), 'Required Sheets'!M4, "")</f>
        <v/>
      </c>
    </row>
    <row r="11" spans="1:13">
      <c r="A11" s="103" t="str">
        <f>'Input-Func_Class'!$F$22</f>
        <v>Customer</v>
      </c>
      <c r="B11" s="79" t="str">
        <f ca="1">IF(AND(OR(B20&gt;2, B20&lt;2), B20&lt;&gt;0), 'Required Sheets'!B5, "")</f>
        <v/>
      </c>
      <c r="C11" s="79" t="str">
        <f ca="1">IF(AND(OR(C20&gt;2, C20&lt;2), C20&lt;&gt;0), 'Required Sheets'!C5, "")</f>
        <v/>
      </c>
      <c r="D11" s="79" t="str">
        <f ca="1">IF(AND(OR(D20&gt;2, D20&lt;2), D20&lt;&gt;0), 'Required Sheets'!D5, "")</f>
        <v>Dist_Cust</v>
      </c>
      <c r="E11" s="79" t="str">
        <f ca="1">IF(AND(OR(E20&gt;2, E20&lt;2), E20&lt;&gt;0), 'Required Sheets'!E5, "")</f>
        <v/>
      </c>
      <c r="F11" s="79" t="str">
        <f ca="1">IF(AND(OR(F20&gt;2, F20&lt;2), F20&lt;&gt;0), 'Required Sheets'!F5, "")</f>
        <v/>
      </c>
      <c r="G11" s="79" t="str">
        <f ca="1">IF(AND(OR(G20&gt;2, G20&lt;2), G20&lt;&gt;0), 'Required Sheets'!G5, "")</f>
        <v/>
      </c>
      <c r="H11" s="79" t="str">
        <f ca="1">IF(AND(OR(H20&gt;2, H20&lt;2), H20&lt;&gt;0), 'Required Sheets'!H5, "")</f>
        <v/>
      </c>
      <c r="I11" s="79" t="str">
        <f ca="1">IF(AND(OR(I20&gt;2, I20&lt;2), I20&lt;&gt;0), 'Required Sheets'!I5, "")</f>
        <v/>
      </c>
      <c r="J11" s="79" t="str">
        <f ca="1">IF(AND(OR(J20&gt;2, J20&lt;2), J20&lt;&gt;0), 'Required Sheets'!J5, "")</f>
        <v/>
      </c>
      <c r="K11" s="79" t="str">
        <f ca="1">IF(AND(OR(K20&gt;2, K20&lt;2), K20&lt;&gt;0), 'Required Sheets'!K5, "")</f>
        <v/>
      </c>
      <c r="L11" s="79" t="str">
        <f ca="1">IF(AND(OR(L20&gt;2, L20&lt;2), L20&lt;&gt;0), 'Required Sheets'!L5, "")</f>
        <v/>
      </c>
      <c r="M11" s="79" t="str">
        <f ca="1">IF(AND(OR(M20&gt;2, M20&lt;2), M20&lt;&gt;0), 'Required Sheets'!M5, "")</f>
        <v/>
      </c>
    </row>
    <row r="13" spans="1:13">
      <c r="A13" s="103" t="str">
        <f>'Input-Func_Class'!$D$22</f>
        <v>Demand</v>
      </c>
      <c r="B13" s="196" t="str">
        <f>B$8&amp;" "&amp; $A9</f>
        <v>Gas Supply Demand</v>
      </c>
      <c r="C13" s="196" t="str">
        <f t="shared" ref="C13:M13" si="0">C$8&amp;" "&amp; $A9</f>
        <v>Transmission Demand</v>
      </c>
      <c r="D13" s="196" t="str">
        <f t="shared" si="0"/>
        <v>Distribution Demand</v>
      </c>
      <c r="E13" s="196" t="str">
        <f t="shared" si="0"/>
        <v>Function 5 Demand</v>
      </c>
      <c r="F13" s="196" t="str">
        <f t="shared" si="0"/>
        <v>Function 5 Demand</v>
      </c>
      <c r="G13" s="196" t="str">
        <f t="shared" si="0"/>
        <v>Function 6 Demand</v>
      </c>
      <c r="H13" s="196" t="str">
        <f t="shared" si="0"/>
        <v>Function 7 Demand</v>
      </c>
      <c r="I13" s="196" t="str">
        <f t="shared" si="0"/>
        <v>Function 8 Demand</v>
      </c>
      <c r="J13" s="196" t="str">
        <f t="shared" si="0"/>
        <v>Function 9 Demand</v>
      </c>
      <c r="K13" s="196" t="str">
        <f t="shared" si="0"/>
        <v>Function 10 Demand</v>
      </c>
      <c r="L13" s="196" t="str">
        <f t="shared" si="0"/>
        <v>Function 11 Demand</v>
      </c>
      <c r="M13" s="196" t="str">
        <f t="shared" si="0"/>
        <v>Function 12 Demand</v>
      </c>
    </row>
    <row r="14" spans="1:13">
      <c r="A14" s="103" t="str">
        <f>'Input-Func_Class'!$E$22</f>
        <v>Commodity</v>
      </c>
      <c r="B14" s="196" t="str">
        <f>B$8&amp;" "&amp; $A10</f>
        <v>Gas Supply Commodity</v>
      </c>
      <c r="C14" s="196" t="str">
        <f>C$8&amp;" "&amp; $A10</f>
        <v>Transmission Commodity</v>
      </c>
      <c r="D14" s="196" t="str">
        <f>D$8&amp;" "&amp; $A10</f>
        <v>Distribution Commodity</v>
      </c>
      <c r="E14" s="196" t="str">
        <f>E$8&amp;" "&amp; $A10</f>
        <v>Function 5 Commodity</v>
      </c>
      <c r="F14" s="196" t="str">
        <f>F$8&amp;" "&amp; $A10</f>
        <v>Function 5 Commodity</v>
      </c>
      <c r="G14" s="196" t="str">
        <f>G$8&amp;" "&amp; $A10</f>
        <v>Function 6 Commodity</v>
      </c>
      <c r="H14" s="196" t="str">
        <f t="shared" ref="B14:M15" si="1">H$8&amp;" "&amp; $A10</f>
        <v>Function 7 Commodity</v>
      </c>
      <c r="I14" s="196" t="str">
        <f t="shared" si="1"/>
        <v>Function 8 Commodity</v>
      </c>
      <c r="J14" s="196" t="str">
        <f t="shared" si="1"/>
        <v>Function 9 Commodity</v>
      </c>
      <c r="K14" s="196" t="str">
        <f t="shared" si="1"/>
        <v>Function 10 Commodity</v>
      </c>
      <c r="L14" s="196" t="str">
        <f t="shared" si="1"/>
        <v>Function 11 Commodity</v>
      </c>
      <c r="M14" s="196" t="str">
        <f t="shared" si="1"/>
        <v>Function 12 Commodity</v>
      </c>
    </row>
    <row r="15" spans="1:13">
      <c r="A15" s="103" t="str">
        <f>'Input-Func_Class'!$F$22</f>
        <v>Customer</v>
      </c>
      <c r="B15" s="196" t="str">
        <f t="shared" si="1"/>
        <v>Gas Supply Customer</v>
      </c>
      <c r="C15" s="196" t="str">
        <f t="shared" si="1"/>
        <v>Transmission Customer</v>
      </c>
      <c r="D15" s="196" t="str">
        <f t="shared" si="1"/>
        <v>Distribution Customer</v>
      </c>
      <c r="E15" s="196" t="str">
        <f t="shared" si="1"/>
        <v>Function 5 Customer</v>
      </c>
      <c r="F15" s="196" t="str">
        <f t="shared" si="1"/>
        <v>Function 5 Customer</v>
      </c>
      <c r="G15" s="196" t="str">
        <f t="shared" si="1"/>
        <v>Function 6 Customer</v>
      </c>
      <c r="H15" s="196" t="str">
        <f t="shared" si="1"/>
        <v>Function 7 Customer</v>
      </c>
      <c r="I15" s="196" t="str">
        <f t="shared" si="1"/>
        <v>Function 8 Customer</v>
      </c>
      <c r="J15" s="196" t="str">
        <f t="shared" si="1"/>
        <v>Function 9 Customer</v>
      </c>
      <c r="K15" s="196" t="str">
        <f t="shared" si="1"/>
        <v>Function 10 Customer</v>
      </c>
      <c r="L15" s="196" t="str">
        <f t="shared" si="1"/>
        <v>Function 11 Customer</v>
      </c>
      <c r="M15" s="196" t="str">
        <f t="shared" si="1"/>
        <v>Function 12 Customer</v>
      </c>
    </row>
    <row r="17" spans="1:14">
      <c r="B17" s="103" t="str">
        <f>'General Inputs'!D$14</f>
        <v>Gas Supply</v>
      </c>
      <c r="C17" s="103" t="str">
        <f>'General Inputs'!E$14</f>
        <v>Transmission</v>
      </c>
      <c r="D17" s="103" t="str">
        <f>'General Inputs'!F$14</f>
        <v>Distribution</v>
      </c>
      <c r="E17" s="103" t="str">
        <f>'General Inputs'!G$14</f>
        <v>Function 5</v>
      </c>
      <c r="F17" s="103" t="str">
        <f>'General Inputs'!H$14</f>
        <v>Function 5</v>
      </c>
      <c r="G17" s="103" t="str">
        <f>'General Inputs'!I$14</f>
        <v>Function 6</v>
      </c>
      <c r="H17" s="103" t="str">
        <f>'General Inputs'!J$14</f>
        <v>Function 7</v>
      </c>
      <c r="I17" s="103" t="str">
        <f>'General Inputs'!K$14</f>
        <v>Function 8</v>
      </c>
      <c r="J17" s="103" t="str">
        <f>'General Inputs'!L$14</f>
        <v>Function 9</v>
      </c>
      <c r="K17" s="103" t="str">
        <f>'General Inputs'!M$14</f>
        <v>Function 10</v>
      </c>
      <c r="L17" s="103" t="str">
        <f>'General Inputs'!N$14</f>
        <v>Function 11</v>
      </c>
      <c r="M17" s="103" t="str">
        <f>'General Inputs'!O$14</f>
        <v>Function 12</v>
      </c>
    </row>
    <row r="18" spans="1:14">
      <c r="A18" s="103" t="str">
        <f>'Input-Func_Class'!$D$22</f>
        <v>Demand</v>
      </c>
      <c r="B18" s="197">
        <f ca="1">IFERROR(SUM(INDEX(Classification!$A$6:$BB$315,,MATCH(B13,Classification!$A$6:$BB$6,0))),0)</f>
        <v>2934306.2465607906</v>
      </c>
      <c r="C18" s="197">
        <f ca="1">IFERROR(SUM(INDEX(Classification!$A$6:$BB$315,,MATCH(C13,Classification!$A$6:$BB$6,0))),0)</f>
        <v>81292750.102891445</v>
      </c>
      <c r="D18" s="197">
        <f ca="1">IFERROR(SUM(INDEX(Classification!$A$6:$BB$315,,MATCH(D13,Classification!$A$6:$BB$6,0))),0)</f>
        <v>6107853448.2035646</v>
      </c>
      <c r="E18" s="197">
        <f ca="1">IFERROR(SUM(INDEX(Classification!$A$6:$BB$315,,MATCH(E13,Classification!$A$6:$BB$6,0))),0)</f>
        <v>0</v>
      </c>
      <c r="F18" s="197">
        <f ca="1">IFERROR(SUM(INDEX(Classification!$A$6:$BB$315,,MATCH(F13,Classification!$A$6:$BB$6,0))),0)</f>
        <v>0</v>
      </c>
      <c r="G18" s="197">
        <f ca="1">IFERROR(SUM(INDEX(Classification!$A$6:$BB$315,,MATCH(G13,Classification!$A$6:$BB$6,0))),0)</f>
        <v>0</v>
      </c>
      <c r="H18" s="197">
        <f ca="1">IFERROR(SUM(INDEX(Classification!$A$6:$BB$315,,MATCH(H13,Classification!$A$6:$BB$6,0))),0)</f>
        <v>0</v>
      </c>
      <c r="I18" s="197">
        <f ca="1">IFERROR(SUM(INDEX(Classification!$A$6:$BB$315,,MATCH(I13,Classification!$A$6:$BB$6,0))),0)</f>
        <v>0</v>
      </c>
      <c r="J18" s="197">
        <f ca="1">IFERROR(SUM(INDEX(Classification!$A$6:$BB$315,,MATCH(J13,Classification!$A$6:$BB$6,0))),0)</f>
        <v>0</v>
      </c>
      <c r="K18" s="197">
        <f ca="1">IFERROR(SUM(INDEX(Classification!$A$6:$BB$315,,MATCH(K13,Classification!$A$6:$BB$6,0))),0)</f>
        <v>0</v>
      </c>
      <c r="L18" s="197">
        <f ca="1">IFERROR(SUM(INDEX(Classification!$A$6:$BB$315,,MATCH(L13,Classification!$A$6:$BB$6,0))),0)</f>
        <v>0</v>
      </c>
      <c r="M18" s="197">
        <f ca="1">IFERROR(SUM(INDEX(Classification!$A$6:$BB$315,,MATCH(M13,Classification!$A$6:$BB$6,0))),0)</f>
        <v>0</v>
      </c>
    </row>
    <row r="19" spans="1:14">
      <c r="A19" s="103" t="str">
        <f>'Input-Func_Class'!$E$22</f>
        <v>Commodity</v>
      </c>
      <c r="B19" s="197">
        <f ca="1">IFERROR(SUM(INDEX(Classification!$A$6:$BB$315,,MATCH(B14,Classification!$A$6:$BB$6,0))),0)</f>
        <v>5578497.3348675724</v>
      </c>
      <c r="C19" s="197">
        <f ca="1">IFERROR(SUM(INDEX(Classification!$A$6:$BB$315,,MATCH(C14,Classification!$A$6:$BB$6,0))),0)</f>
        <v>7165506.5688665574</v>
      </c>
      <c r="D19" s="197">
        <f ca="1">IFERROR(SUM(INDEX(Classification!$A$6:$BB$315,,MATCH(D14,Classification!$A$6:$BB$6,0))),0)</f>
        <v>5702733.9184480337</v>
      </c>
      <c r="E19" s="197">
        <f ca="1">IFERROR(SUM(INDEX(Classification!$A$6:$BB$315,,MATCH(E14,Classification!$A$6:$BB$6,0))),0)</f>
        <v>0</v>
      </c>
      <c r="F19" s="197">
        <f ca="1">IFERROR(SUM(INDEX(Classification!$A$6:$BB$315,,MATCH(F14,Classification!$A$6:$BB$6,0))),0)</f>
        <v>0</v>
      </c>
      <c r="G19" s="197">
        <f ca="1">IFERROR(SUM(INDEX(Classification!$A$6:$BB$315,,MATCH(G14,Classification!$A$6:$BB$6,0))),0)</f>
        <v>0</v>
      </c>
      <c r="H19" s="197">
        <f ca="1">IFERROR(SUM(INDEX(Classification!$A$6:$BB$315,,MATCH(H14,Classification!$A$6:$BB$6,0))),0)</f>
        <v>0</v>
      </c>
      <c r="I19" s="197">
        <f ca="1">IFERROR(SUM(INDEX(Classification!$A$6:$BB$315,,MATCH(I14,Classification!$A$6:$BB$6,0))),0)</f>
        <v>0</v>
      </c>
      <c r="J19" s="197">
        <f ca="1">IFERROR(SUM(INDEX(Classification!$A$6:$BB$315,,MATCH(J14,Classification!$A$6:$BB$6,0))),0)</f>
        <v>0</v>
      </c>
      <c r="K19" s="197">
        <f ca="1">IFERROR(SUM(INDEX(Classification!$A$6:$BB$315,,MATCH(K14,Classification!$A$6:$BB$6,0))),0)</f>
        <v>0</v>
      </c>
      <c r="L19" s="197">
        <f ca="1">IFERROR(SUM(INDEX(Classification!$A$6:$BB$315,,MATCH(L14,Classification!$A$6:$BB$6,0))),0)</f>
        <v>0</v>
      </c>
      <c r="M19" s="197">
        <f ca="1">IFERROR(SUM(INDEX(Classification!$A$6:$BB$315,,MATCH(M14,Classification!$A$6:$BB$6,0))),0)</f>
        <v>0</v>
      </c>
    </row>
    <row r="20" spans="1:14">
      <c r="A20" s="103" t="str">
        <f>'Input-Func_Class'!$F$22</f>
        <v>Customer</v>
      </c>
      <c r="B20" s="197">
        <f ca="1">IFERROR(SUM(INDEX(Classification!$A$6:$BB$315,,MATCH(B15,Classification!$A$6:$BB$6,0))),0)</f>
        <v>0</v>
      </c>
      <c r="C20" s="197">
        <f ca="1">IFERROR(SUM(INDEX(Classification!$A$6:$BB$315,,MATCH(C15,Classification!$A$6:$BB$6,0))),0)</f>
        <v>0</v>
      </c>
      <c r="D20" s="197">
        <f ca="1">IFERROR(SUM(INDEX(Classification!$A$6:$BB$315,,MATCH(D15,Classification!$A$6:$BB$6,0))),0)</f>
        <v>3020726607.6402192</v>
      </c>
      <c r="E20" s="197">
        <f ca="1">IFERROR(SUM(INDEX(Classification!$A$6:$BB$315,,MATCH(E15,Classification!$A$6:$BB$6,0))),0)</f>
        <v>0</v>
      </c>
      <c r="F20" s="197">
        <f ca="1">IFERROR(SUM(INDEX(Classification!$A$6:$BB$315,,MATCH(F15,Classification!$A$6:$BB$6,0))),0)</f>
        <v>0</v>
      </c>
      <c r="G20" s="197">
        <f ca="1">IFERROR(SUM(INDEX(Classification!$A$6:$BB$315,,MATCH(G15,Classification!$A$6:$BB$6,0))),0)</f>
        <v>0</v>
      </c>
      <c r="H20" s="197">
        <f ca="1">IFERROR(SUM(INDEX(Classification!$A$6:$BB$315,,MATCH(H15,Classification!$A$6:$BB$6,0))),0)</f>
        <v>0</v>
      </c>
      <c r="I20" s="197">
        <f ca="1">IFERROR(SUM(INDEX(Classification!$A$6:$BB$315,,MATCH(I15,Classification!$A$6:$BB$6,0))),0)</f>
        <v>0</v>
      </c>
      <c r="J20" s="197">
        <f ca="1">IFERROR(SUM(INDEX(Classification!$A$6:$BB$315,,MATCH(J15,Classification!$A$6:$BB$6,0))),0)</f>
        <v>0</v>
      </c>
      <c r="K20" s="197">
        <f ca="1">IFERROR(SUM(INDEX(Classification!$A$6:$BB$315,,MATCH(K15,Classification!$A$6:$BB$6,0))),0)</f>
        <v>0</v>
      </c>
      <c r="L20" s="197">
        <f ca="1">IFERROR(SUM(INDEX(Classification!$A$6:$BB$315,,MATCH(L15,Classification!$A$6:$BB$6,0))),0)</f>
        <v>0</v>
      </c>
      <c r="M20" s="197">
        <f ca="1">IFERROR(SUM(INDEX(Classification!$A$6:$BB$315,,MATCH(M15,Classification!$A$6:$BB$6,0))),0)</f>
        <v>0</v>
      </c>
    </row>
    <row r="21" spans="1:14">
      <c r="A21" s="81" t="s">
        <v>124</v>
      </c>
      <c r="B21" s="79" t="str">
        <f ca="1">IFERROR(VLOOKUP($A$21,INDIRECT(B9&amp;"!C:E"),3,FALSE),"")</f>
        <v/>
      </c>
      <c r="E21" s="79" t="str">
        <f t="shared" ref="E21:M21" ca="1" si="2">IFERROR(VLOOKUP($A$21,INDIRECT(E9&amp;"!C:E"),3,FALSE),"")</f>
        <v/>
      </c>
      <c r="F21" s="79" t="str">
        <f t="shared" ca="1" si="2"/>
        <v/>
      </c>
      <c r="G21" s="79" t="str">
        <f t="shared" ca="1" si="2"/>
        <v/>
      </c>
      <c r="H21" s="79" t="str">
        <f t="shared" ca="1" si="2"/>
        <v/>
      </c>
      <c r="I21" s="79" t="str">
        <f t="shared" ca="1" si="2"/>
        <v/>
      </c>
      <c r="J21" s="79" t="str">
        <f t="shared" ca="1" si="2"/>
        <v/>
      </c>
      <c r="K21" s="79" t="str">
        <f t="shared" ca="1" si="2"/>
        <v/>
      </c>
      <c r="L21" s="79" t="str">
        <f t="shared" ca="1" si="2"/>
        <v/>
      </c>
      <c r="M21" s="79" t="str">
        <f t="shared" ca="1" si="2"/>
        <v/>
      </c>
    </row>
    <row r="22" spans="1:14">
      <c r="E22" s="79" t="str">
        <f ca="1">IFERROR(VLOOKUP($A$21,INDIRECT(E10&amp;"!C:E"),3,FALSE),"")</f>
        <v/>
      </c>
      <c r="F22" s="79" t="str">
        <f ca="1">IFERROR(VLOOKUP($A$21,INDIRECT(F10&amp;"!C:E"),3,FALSE),"")</f>
        <v/>
      </c>
      <c r="H22" s="79" t="str">
        <f ca="1">IFERROR(VLOOKUP($A$21,INDIRECT(H10&amp;"!C:E"),3,FALSE),"")</f>
        <v/>
      </c>
      <c r="I22" s="79" t="str">
        <f ca="1">IFERROR(VLOOKUP($A$21,INDIRECT(I10&amp;"!C:E"),3,FALSE),"")</f>
        <v/>
      </c>
    </row>
    <row r="23" spans="1:14">
      <c r="B23" s="103" t="str">
        <f>'Input-Func_Class'!$D$22</f>
        <v>Demand</v>
      </c>
      <c r="C23" s="103" t="str">
        <f>'Input-Func_Class'!$E$22</f>
        <v>Commodity</v>
      </c>
      <c r="D23" s="103" t="str">
        <f>'Input-Func_Class'!$F$22</f>
        <v>Customer</v>
      </c>
      <c r="E23" s="79" t="str">
        <f ca="1">IFERROR(VLOOKUP($A$21,INDIRECT(E11&amp;"!C:E"),3,FALSE),"")</f>
        <v/>
      </c>
      <c r="F23" s="198" t="s">
        <v>493</v>
      </c>
      <c r="G23" s="103" t="str">
        <f>'Input-Func_Class'!$D$22</f>
        <v>Demand</v>
      </c>
      <c r="H23" s="103" t="str">
        <f>'Input-Func_Class'!$E$22</f>
        <v>Commodity</v>
      </c>
      <c r="I23" s="103" t="str">
        <f>'Input-Func_Class'!$F$22</f>
        <v>Customer</v>
      </c>
      <c r="J23" s="79">
        <f ca="1">COUNTIF(J24:J35,"X")</f>
        <v>3</v>
      </c>
      <c r="K23" s="79">
        <f ca="1">COUNTIF(K24:K35,"X")</f>
        <v>3</v>
      </c>
      <c r="L23" s="79">
        <f ca="1">COUNTIF(L24:L35,"X")</f>
        <v>1</v>
      </c>
      <c r="M23" s="81" t="s">
        <v>492</v>
      </c>
      <c r="N23" s="81" t="s">
        <v>494</v>
      </c>
    </row>
    <row r="24" spans="1:14">
      <c r="A24" s="103" t="str">
        <f>'General Inputs'!D$14</f>
        <v>Gas Supply</v>
      </c>
      <c r="B24" s="79" t="str">
        <f ca="1">IF(B$9="","",B$9)</f>
        <v>GasSupply_Dem</v>
      </c>
      <c r="C24" s="79" t="str">
        <f ca="1">IF(B$10="","",B$10)</f>
        <v>GasSupply_Comm</v>
      </c>
      <c r="D24" s="79" t="str">
        <f ca="1">IF(B$11="","",B$11)</f>
        <v/>
      </c>
      <c r="F24" s="103" t="str">
        <f>'General Inputs'!I$14</f>
        <v>Function 6</v>
      </c>
      <c r="G24" s="79" t="str">
        <f ca="1">IFERROR(INDEX($B$24:$B$35,_xlfn.AGGREGATE(15,6,(ROW($B$24:$B$35)-ROW($B$24)+1)/($B$24:$B$35&lt;&gt;""),ROWS($B$24:B24))),"")</f>
        <v>GasSupply_Dem</v>
      </c>
      <c r="H24" s="79" t="str">
        <f ca="1">IFERROR(INDEX($C$24:$C$35,_xlfn.AGGREGATE(15,6,(ROW($C$24:$C$35)-ROW($C$24)+1)/($C$24:$C$35&lt;&gt;""),ROWS($C$24:C24))),"")</f>
        <v>GasSupply_Comm</v>
      </c>
      <c r="I24" s="79" t="str">
        <f t="array" aca="1" ref="I24" ca="1">IFERROR(INDEX($D$24:$D$35,_xlfn.AGGREGATE(15,6,(ROW($D$24:$D$35)-ROW($D$24)+1)/($D$24:$D$35&lt;&gt;""),ROWS($D$24:D24))),"")</f>
        <v>Dist_Cust</v>
      </c>
      <c r="J24" s="79" t="str">
        <f ca="1">IF(LEN(G24)&gt;0,"X","")</f>
        <v>X</v>
      </c>
      <c r="K24" s="79" t="str">
        <f ca="1">IF(LEN(H24)&gt;0,"X","")</f>
        <v>X</v>
      </c>
      <c r="L24" s="79" t="str">
        <f ca="1">IF(LEN(I24)&gt;0,"X","")</f>
        <v>X</v>
      </c>
      <c r="M24" s="79" t="str">
        <f t="shared" ref="M24:M35" ca="1" si="3">B24</f>
        <v>GasSupply_Dem</v>
      </c>
      <c r="N24" s="79" t="str">
        <f t="array" aca="1" ref="N24" ca="1">IFERROR(_xlfn.SINGLE(INDEX($M$24:$M$59,_xlfn.AGGREGATE(15,6,(ROW($M$24:$M$59)-ROW($M$24)+1)/($M$24:$M$59&lt;&gt;""),ROWS(M$24:$M24)))),"")</f>
        <v>GasSupply_Dem</v>
      </c>
    </row>
    <row r="25" spans="1:14">
      <c r="A25" s="103" t="str">
        <f>'General Inputs'!E$14</f>
        <v>Transmission</v>
      </c>
      <c r="B25" s="79" t="str">
        <f ca="1">IF(C$9="","",C$9)</f>
        <v>Trans_Dem</v>
      </c>
      <c r="C25" s="79" t="str">
        <f ca="1">IF(C$10="","",C$10)</f>
        <v>Trans_Comm</v>
      </c>
      <c r="D25" s="79" t="str">
        <f ca="1">IF(C$11="","",C$11)</f>
        <v/>
      </c>
      <c r="F25" s="103" t="str">
        <f>'General Inputs'!J$14</f>
        <v>Function 7</v>
      </c>
      <c r="G25" s="79" t="str">
        <f ca="1">IFERROR(INDEX($B$24:$B$35,_xlfn.AGGREGATE(15,6,(ROW($B$24:$B$35)-ROW($B$24)+1)/($B$24:$B$35&lt;&gt;""),ROWS($B$24:B25))),"")</f>
        <v>Trans_Dem</v>
      </c>
      <c r="H25" s="79" t="str">
        <f ca="1">IFERROR(INDEX($C$24:$C$35,_xlfn.AGGREGATE(15,6,(ROW($C$24:$C$35)-ROW($C$24)+1)/($C$24:$C$35&lt;&gt;""),ROWS($C$24:C25))),"")</f>
        <v>Trans_Comm</v>
      </c>
      <c r="I25" s="79" t="str">
        <f ca="1">IFERROR(INDEX($D$24:$D$35,_xlfn.AGGREGATE(15,6,(ROW($D$24:$D$35)-ROW($D$24)+1)/($D$24:$D$35&lt;&gt;""),ROWS($D$24:D25))),"")</f>
        <v/>
      </c>
      <c r="J25" s="79" t="str">
        <f t="shared" ref="J25:L35" ca="1" si="4">IF(LEN(G25)&gt;0,"X","")</f>
        <v>X</v>
      </c>
      <c r="K25" s="79" t="str">
        <f t="shared" ca="1" si="4"/>
        <v>X</v>
      </c>
      <c r="L25" s="79" t="str">
        <f t="shared" ca="1" si="4"/>
        <v/>
      </c>
      <c r="M25" s="79" t="str">
        <f t="shared" ca="1" si="3"/>
        <v>Trans_Dem</v>
      </c>
      <c r="N25" s="79" t="str">
        <f t="array" aca="1" ref="N25" ca="1">IFERROR(_xlfn.SINGLE(INDEX($M$24:$M$59,_xlfn.AGGREGATE(15,6,(ROW($M$24:$M$59)-ROW($M$24)+1)/($M$24:$M$59&lt;&gt;""),ROWS(M$24:$M25)))),"")</f>
        <v>Trans_Dem</v>
      </c>
    </row>
    <row r="26" spans="1:14">
      <c r="A26" s="103" t="str">
        <f>'General Inputs'!F$14</f>
        <v>Distribution</v>
      </c>
      <c r="B26" s="79" t="str">
        <f ca="1">IF(D$9="","",D$9)</f>
        <v>Dist_Dem</v>
      </c>
      <c r="C26" s="79" t="str">
        <f ca="1">IF(D$10="","",D$10)</f>
        <v>Dist_Comm</v>
      </c>
      <c r="D26" s="79" t="str">
        <f ca="1">IF(D$11="","",D$11)</f>
        <v>Dist_Cust</v>
      </c>
      <c r="F26" s="103" t="str">
        <f>'General Inputs'!K$14</f>
        <v>Function 8</v>
      </c>
      <c r="G26" s="79" t="str">
        <f ca="1">IFERROR(INDEX($B$24:$B$35,_xlfn.AGGREGATE(15,6,(ROW($B$24:$B$35)-ROW($B$24)+1)/($B$24:$B$35&lt;&gt;""),ROWS($B$24:B26))),"")</f>
        <v>Dist_Dem</v>
      </c>
      <c r="H26" s="79" t="str">
        <f ca="1">IFERROR(INDEX($C$24:$C$35,_xlfn.AGGREGATE(15,6,(ROW($C$24:$C$35)-ROW($C$24)+1)/($C$24:$C$35&lt;&gt;""),ROWS($C$24:C26))),"")</f>
        <v>Dist_Comm</v>
      </c>
      <c r="I26" s="79" t="str">
        <f ca="1">IFERROR(INDEX($D$24:$D$35,_xlfn.AGGREGATE(15,6,(ROW($D$24:$D$35)-ROW($D$24)+1)/($D$24:$D$35&lt;&gt;""),ROWS($D$24:D26))),"")</f>
        <v/>
      </c>
      <c r="J26" s="79" t="str">
        <f t="shared" ca="1" si="4"/>
        <v>X</v>
      </c>
      <c r="K26" s="79" t="str">
        <f t="shared" ca="1" si="4"/>
        <v>X</v>
      </c>
      <c r="L26" s="79" t="str">
        <f t="shared" ca="1" si="4"/>
        <v/>
      </c>
      <c r="M26" s="79" t="str">
        <f t="shared" ca="1" si="3"/>
        <v>Dist_Dem</v>
      </c>
      <c r="N26" s="79" t="str">
        <f t="array" aca="1" ref="N26" ca="1">IFERROR(_xlfn.SINGLE(INDEX($M$24:$M$59,_xlfn.AGGREGATE(15,6,(ROW($M$24:$M$59)-ROW($M$24)+1)/($M$24:$M$59&lt;&gt;""),ROWS(M$24:$M26)))),"")</f>
        <v>Dist_Dem</v>
      </c>
    </row>
    <row r="27" spans="1:14">
      <c r="A27" s="103" t="str">
        <f>'General Inputs'!G$14</f>
        <v>Function 5</v>
      </c>
      <c r="B27" s="79" t="str">
        <f ca="1">IF(E$9="","",E$9)</f>
        <v/>
      </c>
      <c r="C27" s="79" t="str">
        <f ca="1">IF(E$10="","",E$10)</f>
        <v/>
      </c>
      <c r="D27" s="79" t="str">
        <f ca="1">IF(E$11="","",E$11)</f>
        <v/>
      </c>
      <c r="F27" s="103" t="str">
        <f>'General Inputs'!L$14</f>
        <v>Function 9</v>
      </c>
      <c r="G27" s="79" t="str">
        <f ca="1">IFERROR(INDEX($B$24:$B$35,_xlfn.AGGREGATE(15,6,(ROW($B$24:$B$35)-ROW($B$24)+1)/($B$24:$B$35&lt;&gt;""),ROWS($B$24:B27))),"")</f>
        <v/>
      </c>
      <c r="H27" s="79" t="str">
        <f ca="1">IFERROR(INDEX($C$24:$C$35,_xlfn.AGGREGATE(15,6,(ROW($C$24:$C$35)-ROW($C$24)+1)/($C$24:$C$35&lt;&gt;""),ROWS($C$24:C27))),"")</f>
        <v/>
      </c>
      <c r="I27" s="79" t="str">
        <f ca="1">IFERROR(INDEX($D$24:$D$35,_xlfn.AGGREGATE(15,6,(ROW($D$24:$D$35)-ROW($D$24)+1)/($D$24:$D$35&lt;&gt;""),ROWS($D$24:D27))),"")</f>
        <v/>
      </c>
      <c r="J27" s="79" t="str">
        <f t="shared" ca="1" si="4"/>
        <v/>
      </c>
      <c r="K27" s="79" t="str">
        <f t="shared" ca="1" si="4"/>
        <v/>
      </c>
      <c r="L27" s="79" t="str">
        <f t="shared" ca="1" si="4"/>
        <v/>
      </c>
      <c r="M27" s="79" t="str">
        <f t="shared" ca="1" si="3"/>
        <v/>
      </c>
      <c r="N27" s="79" t="str">
        <f t="array" aca="1" ref="N27" ca="1">IFERROR(_xlfn.SINGLE(INDEX($M$24:$M$59,_xlfn.AGGREGATE(15,6,(ROW($M$24:$M$59)-ROW($M$24)+1)/($M$24:$M$59&lt;&gt;""),ROWS(M$24:$M27)))),"")</f>
        <v>GasSupply_Comm</v>
      </c>
    </row>
    <row r="28" spans="1:14">
      <c r="A28" s="103" t="str">
        <f>'General Inputs'!H$14</f>
        <v>Function 5</v>
      </c>
      <c r="B28" s="79" t="str">
        <f ca="1">IF(F$9="","",F$9)</f>
        <v/>
      </c>
      <c r="C28" s="79" t="str">
        <f ca="1">IF(F$10="","",F$10)</f>
        <v/>
      </c>
      <c r="D28" s="79" t="str">
        <f ca="1">IF(F$11="","",F$11)</f>
        <v/>
      </c>
      <c r="F28" s="103" t="str">
        <f>'General Inputs'!M$14</f>
        <v>Function 10</v>
      </c>
      <c r="G28" s="79" t="str">
        <f ca="1">IFERROR(INDEX($B$24:$B$35,_xlfn.AGGREGATE(15,6,(ROW($B$24:$B$35)-ROW($B$24)+1)/($B$24:$B$35&lt;&gt;""),ROWS($B$24:B28))),"")</f>
        <v/>
      </c>
      <c r="H28" s="79" t="str">
        <f ca="1">IFERROR(INDEX($C$24:$C$35,_xlfn.AGGREGATE(15,6,(ROW($C$24:$C$35)-ROW($C$24)+1)/($C$24:$C$35&lt;&gt;""),ROWS($C$24:C28))),"")</f>
        <v/>
      </c>
      <c r="I28" s="79" t="str">
        <f ca="1">IFERROR(INDEX($D$24:$D$35,_xlfn.AGGREGATE(15,6,(ROW($D$24:$D$35)-ROW($D$24)+1)/($D$24:$D$35&lt;&gt;""),ROWS($D$24:D28))),"")</f>
        <v/>
      </c>
      <c r="J28" s="79" t="str">
        <f t="shared" ca="1" si="4"/>
        <v/>
      </c>
      <c r="K28" s="79" t="str">
        <f t="shared" ca="1" si="4"/>
        <v/>
      </c>
      <c r="L28" s="79" t="str">
        <f t="shared" ca="1" si="4"/>
        <v/>
      </c>
      <c r="M28" s="79" t="str">
        <f t="shared" ca="1" si="3"/>
        <v/>
      </c>
      <c r="N28" s="79" t="str">
        <f t="array" aca="1" ref="N28" ca="1">IFERROR(_xlfn.SINGLE(INDEX($M$24:$M$59,_xlfn.AGGREGATE(15,6,(ROW($M$24:$M$59)-ROW($M$24)+1)/($M$24:$M$59&lt;&gt;""),ROWS(M$24:$M28)))),"")</f>
        <v>Trans_Comm</v>
      </c>
    </row>
    <row r="29" spans="1:14">
      <c r="A29" s="103" t="str">
        <f>'General Inputs'!I$14</f>
        <v>Function 6</v>
      </c>
      <c r="B29" s="79" t="str">
        <f ca="1">IF(G$9="","",G$9)</f>
        <v/>
      </c>
      <c r="C29" s="79" t="str">
        <f ca="1">IF(G$10="","",G$10)</f>
        <v/>
      </c>
      <c r="D29" s="79" t="str">
        <f ca="1">IF(G$11="","",G$11)</f>
        <v/>
      </c>
      <c r="F29" s="103" t="str">
        <f>'General Inputs'!N$14</f>
        <v>Function 11</v>
      </c>
      <c r="G29" s="79" t="str">
        <f ca="1">IFERROR(INDEX($B$24:$B$35,_xlfn.AGGREGATE(15,6,(ROW($B$24:$B$35)-ROW($B$24)+1)/($B$24:$B$35&lt;&gt;""),ROWS($B$24:B29))),"")</f>
        <v/>
      </c>
      <c r="H29" s="79" t="str">
        <f ca="1">IFERROR(INDEX($C$24:$C$35,_xlfn.AGGREGATE(15,6,(ROW($C$24:$C$35)-ROW($C$24)+1)/($C$24:$C$35&lt;&gt;""),ROWS($C$24:C29))),"")</f>
        <v/>
      </c>
      <c r="I29" s="79" t="str">
        <f ca="1">IFERROR(INDEX($D$24:$D$35,_xlfn.AGGREGATE(15,6,(ROW($D$24:$D$35)-ROW($D$24)+1)/($D$24:$D$35&lt;&gt;""),ROWS($D$24:D29))),"")</f>
        <v/>
      </c>
      <c r="J29" s="79" t="str">
        <f t="shared" ca="1" si="4"/>
        <v/>
      </c>
      <c r="K29" s="79" t="str">
        <f t="shared" ca="1" si="4"/>
        <v/>
      </c>
      <c r="L29" s="79" t="str">
        <f t="shared" ca="1" si="4"/>
        <v/>
      </c>
      <c r="M29" s="79" t="str">
        <f t="shared" ca="1" si="3"/>
        <v/>
      </c>
      <c r="N29" s="79" t="str">
        <f t="array" aca="1" ref="N29" ca="1">IFERROR(_xlfn.SINGLE(INDEX($M$24:$M$59,_xlfn.AGGREGATE(15,6,(ROW($M$24:$M$59)-ROW($M$24)+1)/($M$24:$M$59&lt;&gt;""),ROWS(M$24:$M29)))),"")</f>
        <v>Dist_Comm</v>
      </c>
    </row>
    <row r="30" spans="1:14">
      <c r="A30" s="103" t="str">
        <f>'General Inputs'!J$14</f>
        <v>Function 7</v>
      </c>
      <c r="B30" s="79" t="str">
        <f ca="1">IF(H$9="","",H$9)</f>
        <v/>
      </c>
      <c r="C30" s="79" t="str">
        <f ca="1">IF(H$10="","",H$10)</f>
        <v/>
      </c>
      <c r="D30" s="79" t="str">
        <f ca="1">IF(H$11="","",H$11)</f>
        <v/>
      </c>
      <c r="F30" s="103" t="str">
        <f>'General Inputs'!O$14</f>
        <v>Function 12</v>
      </c>
      <c r="G30" s="79" t="str">
        <f ca="1">IFERROR(INDEX($B$24:$B$35,_xlfn.AGGREGATE(15,6,(ROW($B$24:$B$35)-ROW($B$24)+1)/($B$24:$B$35&lt;&gt;""),ROWS($B$24:B30))),"")</f>
        <v/>
      </c>
      <c r="H30" s="79" t="str">
        <f ca="1">IFERROR(INDEX($C$24:$C$35,_xlfn.AGGREGATE(15,6,(ROW($C$24:$C$35)-ROW($C$24)+1)/($C$24:$C$35&lt;&gt;""),ROWS($C$24:C30))),"")</f>
        <v/>
      </c>
      <c r="I30" s="79" t="str">
        <f ca="1">IFERROR(INDEX($D$24:$D$35,_xlfn.AGGREGATE(15,6,(ROW($D$24:$D$35)-ROW($D$24)+1)/($D$24:$D$35&lt;&gt;""),ROWS($D$24:D30))),"")</f>
        <v/>
      </c>
      <c r="J30" s="79" t="str">
        <f t="shared" ca="1" si="4"/>
        <v/>
      </c>
      <c r="K30" s="79" t="str">
        <f t="shared" ca="1" si="4"/>
        <v/>
      </c>
      <c r="L30" s="79" t="str">
        <f t="shared" ca="1" si="4"/>
        <v/>
      </c>
      <c r="M30" s="79" t="str">
        <f t="shared" ca="1" si="3"/>
        <v/>
      </c>
      <c r="N30" s="79" t="str">
        <f t="array" aca="1" ref="N30" ca="1">IFERROR(_xlfn.SINGLE(INDEX($M$24:$M$59,_xlfn.AGGREGATE(15,6,(ROW($M$24:$M$59)-ROW($M$24)+1)/($M$24:$M$59&lt;&gt;""),ROWS(M$24:$M30)))),"")</f>
        <v>Dist_Cust</v>
      </c>
    </row>
    <row r="31" spans="1:14">
      <c r="A31" s="103" t="str">
        <f>'General Inputs'!K$14</f>
        <v>Function 8</v>
      </c>
      <c r="B31" s="79" t="str">
        <f ca="1">IF(I$9="","",I$9)</f>
        <v/>
      </c>
      <c r="C31" s="79" t="str">
        <f ca="1">IF(I$10="","",I$10)</f>
        <v/>
      </c>
      <c r="D31" s="79" t="str">
        <f ca="1">IF(I$11="","",I$11)</f>
        <v/>
      </c>
      <c r="F31" s="103">
        <f>'General Inputs'!P$14</f>
        <v>0</v>
      </c>
      <c r="G31" s="79" t="str">
        <f ca="1">IFERROR(INDEX($B$24:$B$35,_xlfn.AGGREGATE(15,6,(ROW($B$24:$B$35)-ROW($B$24)+1)/($B$24:$B$35&lt;&gt;""),ROWS($B$24:B31))),"")</f>
        <v/>
      </c>
      <c r="H31" s="79" t="str">
        <f ca="1">IFERROR(INDEX($C$24:$C$35,_xlfn.AGGREGATE(15,6,(ROW($C$24:$C$35)-ROW($C$24)+1)/($C$24:$C$35&lt;&gt;""),ROWS($C$24:C31))),"")</f>
        <v/>
      </c>
      <c r="I31" s="79" t="str">
        <f ca="1">IFERROR(INDEX($D$24:$D$35,_xlfn.AGGREGATE(15,6,(ROW($D$24:$D$35)-ROW($D$24)+1)/($D$24:$D$35&lt;&gt;""),ROWS($D$24:D31))),"")</f>
        <v/>
      </c>
      <c r="J31" s="79" t="str">
        <f t="shared" ca="1" si="4"/>
        <v/>
      </c>
      <c r="K31" s="79" t="str">
        <f t="shared" ca="1" si="4"/>
        <v/>
      </c>
      <c r="L31" s="79" t="str">
        <f t="shared" ca="1" si="4"/>
        <v/>
      </c>
      <c r="M31" s="79" t="str">
        <f t="shared" ca="1" si="3"/>
        <v/>
      </c>
      <c r="N31" s="79" t="str">
        <f t="array" aca="1" ref="N31" ca="1">IFERROR(_xlfn.SINGLE(INDEX($M$24:$M$59,_xlfn.AGGREGATE(15,6,(ROW($M$24:$M$59)-ROW($M$24)+1)/($M$24:$M$59&lt;&gt;""),ROWS(M$24:$M31)))),"")</f>
        <v/>
      </c>
    </row>
    <row r="32" spans="1:14">
      <c r="A32" s="103" t="str">
        <f>'General Inputs'!L$14</f>
        <v>Function 9</v>
      </c>
      <c r="B32" s="79" t="str">
        <f ca="1">IF(J$9="","",J$9)</f>
        <v/>
      </c>
      <c r="C32" s="79" t="str">
        <f ca="1">IF(J$10="","",J$10)</f>
        <v/>
      </c>
      <c r="D32" s="79" t="str">
        <f ca="1">IF(J$11="","",J$11)</f>
        <v/>
      </c>
      <c r="F32" s="103">
        <f>'General Inputs'!Q$14</f>
        <v>0</v>
      </c>
      <c r="G32" s="79" t="str">
        <f ca="1">IFERROR(INDEX($B$24:$B$35,_xlfn.AGGREGATE(15,6,(ROW($B$24:$B$35)-ROW($B$24)+1)/($B$24:$B$35&lt;&gt;""),ROWS($B$24:B32))),"")</f>
        <v/>
      </c>
      <c r="H32" s="79" t="str">
        <f ca="1">IFERROR(INDEX($C$24:$C$35,_xlfn.AGGREGATE(15,6,(ROW($C$24:$C$35)-ROW($C$24)+1)/($C$24:$C$35&lt;&gt;""),ROWS($C$24:C32))),"")</f>
        <v/>
      </c>
      <c r="I32" s="79" t="str">
        <f ca="1">IFERROR(INDEX($D$24:$D$35,_xlfn.AGGREGATE(15,6,(ROW($D$24:$D$35)-ROW($D$24)+1)/($D$24:$D$35&lt;&gt;""),ROWS($D$24:D32))),"")</f>
        <v/>
      </c>
      <c r="J32" s="79" t="str">
        <f t="shared" ca="1" si="4"/>
        <v/>
      </c>
      <c r="K32" s="79" t="str">
        <f t="shared" ca="1" si="4"/>
        <v/>
      </c>
      <c r="L32" s="79" t="str">
        <f t="shared" ca="1" si="4"/>
        <v/>
      </c>
      <c r="M32" s="79" t="str">
        <f t="shared" ca="1" si="3"/>
        <v/>
      </c>
      <c r="N32" s="79" t="str">
        <f t="array" aca="1" ref="N32" ca="1">IFERROR(_xlfn.SINGLE(INDEX($M$24:$M$59,_xlfn.AGGREGATE(15,6,(ROW($M$24:$M$59)-ROW($M$24)+1)/($M$24:$M$59&lt;&gt;""),ROWS(M$24:$M32)))),"")</f>
        <v/>
      </c>
    </row>
    <row r="33" spans="1:14">
      <c r="A33" s="103" t="str">
        <f>'General Inputs'!M$14</f>
        <v>Function 10</v>
      </c>
      <c r="B33" s="79" t="str">
        <f ca="1">IF(K$9="","",K$9)</f>
        <v/>
      </c>
      <c r="C33" s="79" t="str">
        <f ca="1">IF(K$10="","",K$10)</f>
        <v/>
      </c>
      <c r="D33" s="79" t="str">
        <f ca="1">IF(K$11="","",K$11)</f>
        <v/>
      </c>
      <c r="F33" s="103">
        <f>'General Inputs'!R$14</f>
        <v>0</v>
      </c>
      <c r="G33" s="79" t="str">
        <f ca="1">IFERROR(INDEX($B$24:$B$35,_xlfn.AGGREGATE(15,6,(ROW($B$24:$B$35)-ROW($B$24)+1)/($B$24:$B$35&lt;&gt;""),ROWS($B$24:B33))),"")</f>
        <v/>
      </c>
      <c r="H33" s="79" t="str">
        <f ca="1">IFERROR(INDEX($C$24:$C$35,_xlfn.AGGREGATE(15,6,(ROW($C$24:$C$35)-ROW($C$24)+1)/($C$24:$C$35&lt;&gt;""),ROWS($C$24:C33))),"")</f>
        <v/>
      </c>
      <c r="I33" s="79" t="str">
        <f ca="1">IFERROR(INDEX($D$24:$D$35,_xlfn.AGGREGATE(15,6,(ROW($D$24:$D$35)-ROW($D$24)+1)/($D$24:$D$35&lt;&gt;""),ROWS($D$24:D33))),"")</f>
        <v/>
      </c>
      <c r="J33" s="79" t="str">
        <f t="shared" ca="1" si="4"/>
        <v/>
      </c>
      <c r="K33" s="79" t="str">
        <f t="shared" ca="1" si="4"/>
        <v/>
      </c>
      <c r="L33" s="79" t="str">
        <f t="shared" ca="1" si="4"/>
        <v/>
      </c>
      <c r="M33" s="79" t="str">
        <f t="shared" ca="1" si="3"/>
        <v/>
      </c>
      <c r="N33" s="79" t="str">
        <f t="array" aca="1" ref="N33" ca="1">IFERROR(_xlfn.SINGLE(INDEX($M$24:$M$59,_xlfn.AGGREGATE(15,6,(ROW($M$24:$M$59)-ROW($M$24)+1)/($M$24:$M$59&lt;&gt;""),ROWS(M$24:$M33)))),"")</f>
        <v/>
      </c>
    </row>
    <row r="34" spans="1:14">
      <c r="A34" s="103" t="str">
        <f>'General Inputs'!N$14</f>
        <v>Function 11</v>
      </c>
      <c r="B34" s="79" t="str">
        <f ca="1">IF(L$9="","",L$9)</f>
        <v/>
      </c>
      <c r="C34" s="79" t="str">
        <f ca="1">IF(L$10="","",L$10)</f>
        <v/>
      </c>
      <c r="D34" s="79" t="str">
        <f ca="1">IF(L$11="","",L$11)</f>
        <v/>
      </c>
      <c r="F34" s="103">
        <f>'General Inputs'!S$14</f>
        <v>0</v>
      </c>
      <c r="G34" s="79" t="str">
        <f ca="1">IFERROR(INDEX($B$24:$B$35,_xlfn.AGGREGATE(15,6,(ROW($B$24:$B$35)-ROW($B$24)+1)/($B$24:$B$35&lt;&gt;""),ROWS($B$24:B34))),"")</f>
        <v/>
      </c>
      <c r="H34" s="79" t="str">
        <f ca="1">IFERROR(INDEX($C$24:$C$35,_xlfn.AGGREGATE(15,6,(ROW($C$24:$C$35)-ROW($C$24)+1)/($C$24:$C$35&lt;&gt;""),ROWS($C$24:C34))),"")</f>
        <v/>
      </c>
      <c r="I34" s="79" t="str">
        <f ca="1">IFERROR(INDEX($D$24:$D$35,_xlfn.AGGREGATE(15,6,(ROW($D$24:$D$35)-ROW($D$24)+1)/($D$24:$D$35&lt;&gt;""),ROWS($D$24:D34))),"")</f>
        <v/>
      </c>
      <c r="J34" s="79" t="str">
        <f t="shared" ca="1" si="4"/>
        <v/>
      </c>
      <c r="K34" s="79" t="str">
        <f t="shared" ca="1" si="4"/>
        <v/>
      </c>
      <c r="L34" s="79" t="str">
        <f t="shared" ca="1" si="4"/>
        <v/>
      </c>
      <c r="M34" s="79" t="str">
        <f t="shared" ca="1" si="3"/>
        <v/>
      </c>
      <c r="N34" s="79" t="str">
        <f t="array" aca="1" ref="N34" ca="1">IFERROR(_xlfn.SINGLE(INDEX($M$24:$M$59,_xlfn.AGGREGATE(15,6,(ROW($M$24:$M$59)-ROW($M$24)+1)/($M$24:$M$59&lt;&gt;""),ROWS(M$24:$M34)))),"")</f>
        <v/>
      </c>
    </row>
    <row r="35" spans="1:14">
      <c r="A35" s="103" t="str">
        <f>'General Inputs'!O$14</f>
        <v>Function 12</v>
      </c>
      <c r="B35" s="79" t="str">
        <f ca="1">IF(M$9="","",M$9)</f>
        <v/>
      </c>
      <c r="C35" s="79" t="str">
        <f ca="1">IF(M$10="","",M$10)</f>
        <v/>
      </c>
      <c r="D35" s="79" t="str">
        <f ca="1">IF(M$11="","",M$11)</f>
        <v/>
      </c>
      <c r="F35" s="103">
        <f>'General Inputs'!T$14</f>
        <v>0</v>
      </c>
      <c r="G35" s="79" t="str">
        <f ca="1">IFERROR(INDEX($B$24:$B$35,_xlfn.AGGREGATE(15,6,(ROW($B$24:$B$35)-ROW($B$24)+1)/($B$24:$B$35&lt;&gt;""),ROWS($B$24:B35))),"")</f>
        <v/>
      </c>
      <c r="H35" s="79" t="str">
        <f ca="1">IFERROR(INDEX($C$24:$C$35,_xlfn.AGGREGATE(15,6,(ROW($C$24:$C$35)-ROW($C$24)+1)/($C$24:$C$35&lt;&gt;""),ROWS($C$24:C35))),"")</f>
        <v/>
      </c>
      <c r="I35" s="79" t="str">
        <f ca="1">IFERROR(INDEX($D$24:$D$35,_xlfn.AGGREGATE(15,6,(ROW($D$24:$D$35)-ROW($D$24)+1)/($D$24:$D$35&lt;&gt;""),ROWS($D$24:D35))),"")</f>
        <v/>
      </c>
      <c r="J35" s="79" t="str">
        <f t="shared" ca="1" si="4"/>
        <v/>
      </c>
      <c r="K35" s="79" t="str">
        <f t="shared" ca="1" si="4"/>
        <v/>
      </c>
      <c r="L35" s="79" t="str">
        <f t="shared" ca="1" si="4"/>
        <v/>
      </c>
      <c r="M35" s="79" t="str">
        <f t="shared" ca="1" si="3"/>
        <v/>
      </c>
      <c r="N35" s="79" t="str">
        <f t="array" aca="1" ref="N35" ca="1">IFERROR(_xlfn.SINGLE(INDEX($M$24:$M$59,_xlfn.AGGREGATE(15,6,(ROW($M$24:$M$59)-ROW($M$24)+1)/($M$24:$M$59&lt;&gt;""),ROWS(M$24:$M35)))),"")</f>
        <v/>
      </c>
    </row>
    <row r="36" spans="1:14">
      <c r="M36" s="79" t="str">
        <f t="shared" ref="M36:M47" ca="1" si="5">C24</f>
        <v>GasSupply_Comm</v>
      </c>
      <c r="N36" s="79" t="str">
        <f t="array" aca="1" ref="N36" ca="1">IFERROR(_xlfn.SINGLE(INDEX($M$24:$M$59,_xlfn.AGGREGATE(15,6,(ROW($M$24:$M$59)-ROW($M$24)+1)/($M$24:$M$59&lt;&gt;""),ROWS(M$24:$M36)))),"")</f>
        <v/>
      </c>
    </row>
    <row r="37" spans="1:14">
      <c r="M37" s="79" t="str">
        <f t="shared" ca="1" si="5"/>
        <v>Trans_Comm</v>
      </c>
      <c r="N37" s="79" t="str">
        <f t="array" aca="1" ref="N37" ca="1">IFERROR(_xlfn.SINGLE(INDEX($M$24:$M$59,_xlfn.AGGREGATE(15,6,(ROW($M$24:$M$59)-ROW($M$24)+1)/($M$24:$M$59&lt;&gt;""),ROWS(M$24:$M37)))),"")</f>
        <v/>
      </c>
    </row>
    <row r="38" spans="1:14">
      <c r="M38" s="79" t="str">
        <f t="shared" ca="1" si="5"/>
        <v>Dist_Comm</v>
      </c>
      <c r="N38" s="79" t="str">
        <f t="array" aca="1" ref="N38" ca="1">IFERROR(_xlfn.SINGLE(INDEX($M$24:$M$59,_xlfn.AGGREGATE(15,6,(ROW($M$24:$M$59)-ROW($M$24)+1)/($M$24:$M$59&lt;&gt;""),ROWS(M$24:$M38)))),"")</f>
        <v/>
      </c>
    </row>
    <row r="39" spans="1:14">
      <c r="M39" s="79" t="str">
        <f t="shared" ca="1" si="5"/>
        <v/>
      </c>
      <c r="N39" s="79" t="str">
        <f t="array" aca="1" ref="N39" ca="1">IFERROR(_xlfn.SINGLE(INDEX($M$24:$M$59,_xlfn.AGGREGATE(15,6,(ROW($M$24:$M$59)-ROW($M$24)+1)/($M$24:$M$59&lt;&gt;""),ROWS(M$24:$M39)))),"")</f>
        <v/>
      </c>
    </row>
    <row r="40" spans="1:14">
      <c r="M40" s="79" t="str">
        <f t="shared" ca="1" si="5"/>
        <v/>
      </c>
      <c r="N40" s="79" t="str">
        <f t="array" aca="1" ref="N40" ca="1">IFERROR(_xlfn.SINGLE(INDEX($M$24:$M$59,_xlfn.AGGREGATE(15,6,(ROW($M$24:$M$59)-ROW($M$24)+1)/($M$24:$M$59&lt;&gt;""),ROWS(M$24:$M40)))),"")</f>
        <v/>
      </c>
    </row>
    <row r="41" spans="1:14">
      <c r="M41" s="79" t="str">
        <f t="shared" ca="1" si="5"/>
        <v/>
      </c>
      <c r="N41" s="79" t="str">
        <f t="array" aca="1" ref="N41" ca="1">IFERROR(_xlfn.SINGLE(INDEX($M$24:$M$59,_xlfn.AGGREGATE(15,6,(ROW($M$24:$M$59)-ROW($M$24)+1)/($M$24:$M$59&lt;&gt;""),ROWS(M$24:$M41)))),"")</f>
        <v/>
      </c>
    </row>
    <row r="42" spans="1:14">
      <c r="M42" s="79" t="str">
        <f t="shared" ca="1" si="5"/>
        <v/>
      </c>
      <c r="N42" s="79" t="str">
        <f t="array" aca="1" ref="N42" ca="1">IFERROR(_xlfn.SINGLE(INDEX($M$24:$M$59,_xlfn.AGGREGATE(15,6,(ROW($M$24:$M$59)-ROW($M$24)+1)/($M$24:$M$59&lt;&gt;""),ROWS(M$24:$M42)))),"")</f>
        <v/>
      </c>
    </row>
    <row r="43" spans="1:14">
      <c r="M43" s="79" t="str">
        <f t="shared" ca="1" si="5"/>
        <v/>
      </c>
      <c r="N43" s="79" t="str">
        <f t="array" aca="1" ref="N43" ca="1">IFERROR(_xlfn.SINGLE(INDEX($M$24:$M$59,_xlfn.AGGREGATE(15,6,(ROW($M$24:$M$59)-ROW($M$24)+1)/($M$24:$M$59&lt;&gt;""),ROWS(M$24:$M43)))),"")</f>
        <v/>
      </c>
    </row>
    <row r="44" spans="1:14">
      <c r="M44" s="79" t="str">
        <f t="shared" ca="1" si="5"/>
        <v/>
      </c>
      <c r="N44" s="79" t="str">
        <f t="array" aca="1" ref="N44" ca="1">IFERROR(_xlfn.SINGLE(INDEX($M$24:$M$59,_xlfn.AGGREGATE(15,6,(ROW($M$24:$M$59)-ROW($M$24)+1)/($M$24:$M$59&lt;&gt;""),ROWS(M$24:$M44)))),"")</f>
        <v/>
      </c>
    </row>
    <row r="45" spans="1:14">
      <c r="M45" s="79" t="str">
        <f t="shared" ca="1" si="5"/>
        <v/>
      </c>
      <c r="N45" s="79" t="str">
        <f t="array" aca="1" ref="N45" ca="1">IFERROR(_xlfn.SINGLE(INDEX($M$24:$M$59,_xlfn.AGGREGATE(15,6,(ROW($M$24:$M$59)-ROW($M$24)+1)/($M$24:$M$59&lt;&gt;""),ROWS(M$24:$M45)))),"")</f>
        <v/>
      </c>
    </row>
    <row r="46" spans="1:14">
      <c r="M46" s="79" t="str">
        <f t="shared" ca="1" si="5"/>
        <v/>
      </c>
      <c r="N46" s="79" t="str">
        <f t="array" aca="1" ref="N46" ca="1">IFERROR(_xlfn.SINGLE(INDEX($M$24:$M$59,_xlfn.AGGREGATE(15,6,(ROW($M$24:$M$59)-ROW($M$24)+1)/($M$24:$M$59&lt;&gt;""),ROWS(M$24:$M46)))),"")</f>
        <v/>
      </c>
    </row>
    <row r="47" spans="1:14">
      <c r="M47" s="79" t="str">
        <f t="shared" ca="1" si="5"/>
        <v/>
      </c>
      <c r="N47" s="79" t="str">
        <f t="array" aca="1" ref="N47" ca="1">IFERROR(_xlfn.SINGLE(INDEX($M$24:$M$59,_xlfn.AGGREGATE(15,6,(ROW($M$24:$M$59)-ROW($M$24)+1)/($M$24:$M$59&lt;&gt;""),ROWS(M$24:$M47)))),"")</f>
        <v/>
      </c>
    </row>
    <row r="48" spans="1:14">
      <c r="M48" s="79" t="str">
        <f t="shared" ref="M48:M59" ca="1" si="6">D24</f>
        <v/>
      </c>
      <c r="N48" s="79" t="str">
        <f t="array" aca="1" ref="N48" ca="1">IFERROR(_xlfn.SINGLE(INDEX($M$24:$M$59,_xlfn.AGGREGATE(15,6,(ROW($M$24:$M$59)-ROW($M$24)+1)/($M$24:$M$59&lt;&gt;""),ROWS(M$24:$M48)))),"")</f>
        <v/>
      </c>
    </row>
    <row r="49" spans="13:14">
      <c r="M49" s="79" t="str">
        <f t="shared" ca="1" si="6"/>
        <v/>
      </c>
      <c r="N49" s="79" t="str">
        <f t="array" aca="1" ref="N49" ca="1">IFERROR(_xlfn.SINGLE(INDEX($M$24:$M$59,_xlfn.AGGREGATE(15,6,(ROW($M$24:$M$59)-ROW($M$24)+1)/($M$24:$M$59&lt;&gt;""),ROWS(M$24:$M49)))),"")</f>
        <v/>
      </c>
    </row>
    <row r="50" spans="13:14">
      <c r="M50" s="79" t="str">
        <f t="shared" ca="1" si="6"/>
        <v>Dist_Cust</v>
      </c>
      <c r="N50" s="79" t="str">
        <f t="array" aca="1" ref="N50" ca="1">IFERROR(_xlfn.SINGLE(INDEX($M$24:$M$59,_xlfn.AGGREGATE(15,6,(ROW($M$24:$M$59)-ROW($M$24)+1)/($M$24:$M$59&lt;&gt;""),ROWS(M$24:$M50)))),"")</f>
        <v/>
      </c>
    </row>
    <row r="51" spans="13:14">
      <c r="M51" s="79" t="str">
        <f t="shared" ca="1" si="6"/>
        <v/>
      </c>
      <c r="N51" s="79" t="str">
        <f t="array" aca="1" ref="N51" ca="1">IFERROR(_xlfn.SINGLE(INDEX($M$24:$M$59,_xlfn.AGGREGATE(15,6,(ROW($M$24:$M$59)-ROW($M$24)+1)/($M$24:$M$59&lt;&gt;""),ROWS(M$24:$M51)))),"")</f>
        <v/>
      </c>
    </row>
    <row r="52" spans="13:14">
      <c r="M52" s="79" t="str">
        <f t="shared" ca="1" si="6"/>
        <v/>
      </c>
      <c r="N52" s="79" t="str">
        <f t="array" aca="1" ref="N52" ca="1">IFERROR(_xlfn.SINGLE(INDEX($M$24:$M$59,_xlfn.AGGREGATE(15,6,(ROW($M$24:$M$59)-ROW($M$24)+1)/($M$24:$M$59&lt;&gt;""),ROWS(M$24:$M52)))),"")</f>
        <v/>
      </c>
    </row>
    <row r="53" spans="13:14">
      <c r="M53" s="79" t="str">
        <f t="shared" ca="1" si="6"/>
        <v/>
      </c>
      <c r="N53" s="79" t="str">
        <f t="array" aca="1" ref="N53" ca="1">IFERROR(_xlfn.SINGLE(INDEX($M$24:$M$59,_xlfn.AGGREGATE(15,6,(ROW($M$24:$M$59)-ROW($M$24)+1)/($M$24:$M$59&lt;&gt;""),ROWS(M$24:$M53)))),"")</f>
        <v/>
      </c>
    </row>
    <row r="54" spans="13:14">
      <c r="M54" s="79" t="str">
        <f t="shared" ca="1" si="6"/>
        <v/>
      </c>
      <c r="N54" s="79" t="str">
        <f t="array" aca="1" ref="N54" ca="1">IFERROR(_xlfn.SINGLE(INDEX($M$24:$M$59,_xlfn.AGGREGATE(15,6,(ROW($M$24:$M$59)-ROW($M$24)+1)/($M$24:$M$59&lt;&gt;""),ROWS(M$24:$M54)))),"")</f>
        <v/>
      </c>
    </row>
    <row r="55" spans="13:14">
      <c r="M55" s="79" t="str">
        <f t="shared" ca="1" si="6"/>
        <v/>
      </c>
      <c r="N55" s="79" t="str">
        <f t="array" aca="1" ref="N55" ca="1">IFERROR(_xlfn.SINGLE(INDEX($M$24:$M$59,_xlfn.AGGREGATE(15,6,(ROW($M$24:$M$59)-ROW($M$24)+1)/($M$24:$M$59&lt;&gt;""),ROWS(M$24:$M55)))),"")</f>
        <v/>
      </c>
    </row>
    <row r="56" spans="13:14">
      <c r="M56" s="79" t="str">
        <f t="shared" ca="1" si="6"/>
        <v/>
      </c>
      <c r="N56" s="79" t="str">
        <f t="array" aca="1" ref="N56" ca="1">IFERROR(_xlfn.SINGLE(INDEX($M$24:$M$59,_xlfn.AGGREGATE(15,6,(ROW($M$24:$M$59)-ROW($M$24)+1)/($M$24:$M$59&lt;&gt;""),ROWS(M$24:$M56)))),"")</f>
        <v/>
      </c>
    </row>
    <row r="57" spans="13:14">
      <c r="M57" s="79" t="str">
        <f t="shared" ca="1" si="6"/>
        <v/>
      </c>
      <c r="N57" s="79" t="str">
        <f t="array" aca="1" ref="N57" ca="1">IFERROR(_xlfn.SINGLE(INDEX($M$24:$M$59,_xlfn.AGGREGATE(15,6,(ROW($M$24:$M$59)-ROW($M$24)+1)/($M$24:$M$59&lt;&gt;""),ROWS(M$24:$M57)))),"")</f>
        <v/>
      </c>
    </row>
    <row r="58" spans="13:14">
      <c r="M58" s="79" t="str">
        <f t="shared" ca="1" si="6"/>
        <v/>
      </c>
      <c r="N58" s="79" t="str">
        <f t="array" aca="1" ref="N58" ca="1">IFERROR(_xlfn.SINGLE(INDEX($M$24:$M$59,_xlfn.AGGREGATE(15,6,(ROW($M$24:$M$59)-ROW($M$24)+1)/($M$24:$M$59&lt;&gt;""),ROWS(M$24:$M58)))),"")</f>
        <v/>
      </c>
    </row>
    <row r="59" spans="13:14">
      <c r="M59" s="79" t="str">
        <f t="shared" ca="1" si="6"/>
        <v/>
      </c>
      <c r="N59" s="79" t="str">
        <f t="array" aca="1" ref="N59" ca="1">IFERROR(_xlfn.SINGLE(INDEX($M$24:$M$59,_xlfn.AGGREGATE(15,6,(ROW($M$24:$M$59)-ROW($M$24)+1)/($M$24:$M$59&lt;&gt;""),ROWS(M$24:$M59)))),"")</f>
        <v/>
      </c>
    </row>
  </sheetData>
  <pageMargins left="0.7" right="0.7" top="0.75" bottom="0.75" header="0.3" footer="0.3"/>
  <pageSetup scale="55" orientation="landscape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A53BF-E6AC-4972-A89A-DAC1244B5ACB}">
  <sheetPr codeName="Sheet7">
    <tabColor theme="4"/>
  </sheetPr>
  <dimension ref="A1:A4"/>
  <sheetViews>
    <sheetView workbookViewId="0"/>
  </sheetViews>
  <sheetFormatPr defaultRowHeight="14.6"/>
  <cols>
    <col min="1" max="1" width="48.84375" customWidth="1"/>
    <col min="2" max="2" width="26.3828125" customWidth="1"/>
  </cols>
  <sheetData>
    <row r="1" spans="1:1">
      <c r="A1" s="4" t="s">
        <v>495</v>
      </c>
    </row>
    <row r="3" spans="1:1">
      <c r="A3" t="s">
        <v>496</v>
      </c>
    </row>
    <row r="4" spans="1:1">
      <c r="A4" t="s">
        <v>497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/>
  </sheetPr>
  <dimension ref="A1:O111"/>
  <sheetViews>
    <sheetView workbookViewId="0"/>
  </sheetViews>
  <sheetFormatPr defaultColWidth="8.69140625" defaultRowHeight="14.6"/>
  <cols>
    <col min="1" max="1" width="3.84375" style="79" bestFit="1" customWidth="1"/>
    <col min="2" max="2" width="40.15234375" style="79" bestFit="1" customWidth="1"/>
    <col min="3" max="3" width="7.69140625" style="79" bestFit="1" customWidth="1"/>
    <col min="4" max="23" width="14.84375" style="79" customWidth="1"/>
    <col min="24" max="16384" width="8.69140625" style="79"/>
  </cols>
  <sheetData>
    <row r="1" spans="1:15">
      <c r="B1" s="80" t="str">
        <f>'General Inputs'!$D9</f>
        <v>Cascade Natural Gas Corp.</v>
      </c>
    </row>
    <row r="2" spans="1:15">
      <c r="B2" s="80" t="str">
        <f>'General Inputs'!$D10</f>
        <v>Washington Jurisdiction</v>
      </c>
    </row>
    <row r="3" spans="1:15">
      <c r="B3" s="80" t="str">
        <f>'General Inputs'!$D11</f>
        <v>Twelve-Months ended December 31, 2023</v>
      </c>
    </row>
    <row r="4" spans="1:15">
      <c r="B4" s="80" t="str" cm="1">
        <f t="array" aca="1" ref="B4" ca="1">VLOOKUP(_xlfn.TEXTAFTER(CELL("filename",A1),"]"),Contents!B:F,5,FALSE)</f>
        <v>Inputs - Functional and Classification Allocation Factors</v>
      </c>
    </row>
    <row r="8" spans="1:15">
      <c r="A8" s="79">
        <f t="shared" ref="A8:A21" si="0">ROW()-7</f>
        <v>1</v>
      </c>
      <c r="B8" s="81" t="s">
        <v>126</v>
      </c>
      <c r="C8" s="84" t="s">
        <v>127</v>
      </c>
      <c r="D8" s="90" t="str">
        <f>'General Inputs'!D$14</f>
        <v>Gas Supply</v>
      </c>
      <c r="E8" s="90" t="str">
        <f>'General Inputs'!E$14</f>
        <v>Transmission</v>
      </c>
      <c r="F8" s="90" t="str">
        <f>'General Inputs'!F$14</f>
        <v>Distribution</v>
      </c>
      <c r="G8" s="90" t="str">
        <f>'General Inputs'!G$14</f>
        <v>Function 5</v>
      </c>
      <c r="H8" s="90" t="s">
        <v>67</v>
      </c>
      <c r="I8" s="90" t="str">
        <f>'General Inputs'!I$14</f>
        <v>Function 6</v>
      </c>
      <c r="J8" s="90" t="str">
        <f>'General Inputs'!J$14</f>
        <v>Function 7</v>
      </c>
      <c r="K8" s="90" t="str">
        <f>'General Inputs'!K$14</f>
        <v>Function 8</v>
      </c>
      <c r="L8" s="90" t="str">
        <f>'General Inputs'!L$14</f>
        <v>Function 9</v>
      </c>
      <c r="M8" s="90" t="str">
        <f>'General Inputs'!M$14</f>
        <v>Function 10</v>
      </c>
      <c r="N8" s="90" t="str">
        <f>'General Inputs'!N$14</f>
        <v>Function 11</v>
      </c>
      <c r="O8" s="90" t="str">
        <f>'General Inputs'!O$14</f>
        <v>Function 12</v>
      </c>
    </row>
    <row r="9" spans="1:15">
      <c r="A9" s="79">
        <f t="shared" si="0"/>
        <v>2</v>
      </c>
      <c r="B9" s="101" t="str">
        <f>UPPER(D8)</f>
        <v>GAS SUPPLY</v>
      </c>
      <c r="C9" s="102">
        <f t="shared" ref="C9:C20" si="1">SUM(D9:R9)</f>
        <v>1</v>
      </c>
      <c r="D9" s="97">
        <v>1</v>
      </c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</row>
    <row r="10" spans="1:15">
      <c r="A10" s="79">
        <f t="shared" si="0"/>
        <v>3</v>
      </c>
      <c r="B10" s="101" t="str">
        <f>UPPER(E8)</f>
        <v>TRANSMISSION</v>
      </c>
      <c r="C10" s="102">
        <f t="shared" si="1"/>
        <v>1</v>
      </c>
      <c r="D10" s="97"/>
      <c r="E10" s="97">
        <v>1</v>
      </c>
      <c r="F10" s="97"/>
      <c r="G10" s="97"/>
      <c r="H10" s="97"/>
      <c r="I10" s="97"/>
      <c r="J10" s="97"/>
      <c r="K10" s="97"/>
      <c r="L10" s="97"/>
      <c r="M10" s="97"/>
      <c r="N10" s="97"/>
      <c r="O10" s="97"/>
    </row>
    <row r="11" spans="1:15">
      <c r="A11" s="79">
        <f t="shared" si="0"/>
        <v>4</v>
      </c>
      <c r="B11" s="31" t="str">
        <f>UPPER(F8)</f>
        <v>DISTRIBUTION</v>
      </c>
      <c r="C11" s="102">
        <f t="shared" si="1"/>
        <v>1</v>
      </c>
      <c r="D11" s="97"/>
      <c r="E11" s="97"/>
      <c r="F11" s="97">
        <v>1</v>
      </c>
      <c r="G11" s="97"/>
      <c r="H11" s="97"/>
      <c r="I11" s="97"/>
      <c r="J11" s="97"/>
      <c r="K11" s="97"/>
      <c r="L11" s="97"/>
      <c r="M11" s="97"/>
      <c r="N11" s="97"/>
      <c r="O11" s="97"/>
    </row>
    <row r="12" spans="1:15">
      <c r="A12" s="79">
        <f t="shared" si="0"/>
        <v>5</v>
      </c>
      <c r="B12" s="31" t="str">
        <f>UPPER(G8)</f>
        <v>FUNCTION 5</v>
      </c>
      <c r="C12" s="102">
        <f t="shared" si="1"/>
        <v>1</v>
      </c>
      <c r="D12" s="97"/>
      <c r="E12" s="97"/>
      <c r="F12" s="97"/>
      <c r="G12" s="97">
        <v>1</v>
      </c>
      <c r="H12" s="97"/>
      <c r="I12" s="97"/>
      <c r="J12" s="97"/>
      <c r="K12" s="97"/>
      <c r="L12" s="97"/>
      <c r="M12" s="97"/>
      <c r="N12" s="97"/>
      <c r="O12" s="97"/>
    </row>
    <row r="13" spans="1:15">
      <c r="A13" s="79">
        <f t="shared" si="0"/>
        <v>6</v>
      </c>
      <c r="B13" s="31" t="str">
        <f>UPPER(H8)</f>
        <v>FUNCTION 5</v>
      </c>
      <c r="C13" s="102">
        <f t="shared" si="1"/>
        <v>0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</row>
    <row r="14" spans="1:15">
      <c r="A14" s="79">
        <f t="shared" si="0"/>
        <v>7</v>
      </c>
      <c r="B14" s="31" t="str">
        <f>UPPER(I8)</f>
        <v>FUNCTION 6</v>
      </c>
      <c r="C14" s="102">
        <f t="shared" si="1"/>
        <v>0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</row>
    <row r="15" spans="1:15">
      <c r="A15" s="79">
        <f t="shared" si="0"/>
        <v>8</v>
      </c>
      <c r="B15" s="31" t="str">
        <f>UPPER(J8)</f>
        <v>FUNCTION 7</v>
      </c>
      <c r="C15" s="102">
        <f t="shared" si="1"/>
        <v>0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</row>
    <row r="16" spans="1:15">
      <c r="A16" s="79">
        <f t="shared" si="0"/>
        <v>9</v>
      </c>
      <c r="B16" s="31" t="str">
        <f>UPPER(K8)</f>
        <v>FUNCTION 8</v>
      </c>
      <c r="C16" s="102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</row>
    <row r="17" spans="1:15">
      <c r="A17" s="79">
        <f t="shared" si="0"/>
        <v>10</v>
      </c>
      <c r="B17" s="31" t="str">
        <f>UPPER(L8)</f>
        <v>FUNCTION 9</v>
      </c>
      <c r="C17" s="102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</row>
    <row r="18" spans="1:15">
      <c r="A18" s="79">
        <f t="shared" si="0"/>
        <v>11</v>
      </c>
      <c r="B18" s="31" t="str">
        <f>UPPER(M8)</f>
        <v>FUNCTION 10</v>
      </c>
      <c r="C18" s="102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</row>
    <row r="19" spans="1:15">
      <c r="A19" s="79">
        <f t="shared" si="0"/>
        <v>12</v>
      </c>
      <c r="B19" s="31" t="str">
        <f>UPPER(N8)</f>
        <v>FUNCTION 11</v>
      </c>
      <c r="C19" s="102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</row>
    <row r="20" spans="1:15">
      <c r="A20" s="79">
        <f t="shared" si="0"/>
        <v>13</v>
      </c>
      <c r="B20" s="31" t="str">
        <f>UPPER(O8)</f>
        <v>FUNCTION 12</v>
      </c>
      <c r="C20" s="102">
        <f t="shared" si="1"/>
        <v>0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</row>
    <row r="21" spans="1:15">
      <c r="A21" s="79">
        <f t="shared" si="0"/>
        <v>14</v>
      </c>
    </row>
    <row r="22" spans="1:15">
      <c r="A22" s="79">
        <f t="shared" ref="A22:A32" si="2">ROW()-7</f>
        <v>15</v>
      </c>
      <c r="B22" s="81" t="s">
        <v>128</v>
      </c>
      <c r="C22" s="84" t="s">
        <v>127</v>
      </c>
      <c r="D22" s="103" t="s">
        <v>129</v>
      </c>
      <c r="E22" s="103" t="s">
        <v>130</v>
      </c>
      <c r="F22" s="103" t="s">
        <v>131</v>
      </c>
    </row>
    <row r="23" spans="1:15">
      <c r="A23" s="79">
        <f t="shared" si="2"/>
        <v>16</v>
      </c>
      <c r="B23" s="31" t="s">
        <v>132</v>
      </c>
      <c r="C23" s="102">
        <f t="shared" ref="C23:C28" si="3">SUM(D23:F23)</f>
        <v>1</v>
      </c>
      <c r="D23" s="97">
        <v>1</v>
      </c>
      <c r="E23" s="97"/>
      <c r="F23" s="97"/>
    </row>
    <row r="24" spans="1:15">
      <c r="A24" s="79">
        <f t="shared" si="2"/>
        <v>17</v>
      </c>
      <c r="B24" s="31" t="str">
        <f>UPPER(E22)</f>
        <v>COMMODITY</v>
      </c>
      <c r="C24" s="102">
        <f t="shared" si="3"/>
        <v>1</v>
      </c>
      <c r="D24" s="97"/>
      <c r="E24" s="97">
        <v>1</v>
      </c>
      <c r="F24" s="97"/>
    </row>
    <row r="25" spans="1:15">
      <c r="A25" s="79">
        <f t="shared" si="2"/>
        <v>18</v>
      </c>
      <c r="B25" s="31" t="s">
        <v>133</v>
      </c>
      <c r="C25" s="102">
        <f t="shared" si="3"/>
        <v>1</v>
      </c>
      <c r="D25" s="97"/>
      <c r="E25" s="97"/>
      <c r="F25" s="97">
        <v>1</v>
      </c>
    </row>
    <row r="26" spans="1:15">
      <c r="A26" s="79">
        <f t="shared" si="2"/>
        <v>19</v>
      </c>
      <c r="B26" s="31" t="s">
        <v>134</v>
      </c>
      <c r="C26" s="102">
        <f t="shared" si="3"/>
        <v>1</v>
      </c>
      <c r="D26" s="97">
        <f>1-E26</f>
        <v>0.5</v>
      </c>
      <c r="E26" s="97">
        <f>[1]EXTERNAL!$D$211</f>
        <v>0.5</v>
      </c>
      <c r="F26" s="97"/>
    </row>
    <row r="27" spans="1:15">
      <c r="A27" s="79">
        <f t="shared" si="2"/>
        <v>20</v>
      </c>
      <c r="B27" s="31" t="s">
        <v>135</v>
      </c>
      <c r="C27" s="102">
        <f t="shared" si="3"/>
        <v>1</v>
      </c>
      <c r="D27" s="97">
        <f>1-E27</f>
        <v>0.34469328682295797</v>
      </c>
      <c r="E27" s="97">
        <f>[1]EXTERNAL!$D$215</f>
        <v>0.65530671317704203</v>
      </c>
      <c r="F27" s="97"/>
    </row>
    <row r="28" spans="1:15">
      <c r="A28" s="79">
        <f t="shared" si="2"/>
        <v>21</v>
      </c>
      <c r="B28" s="31"/>
      <c r="C28" s="102">
        <f t="shared" si="3"/>
        <v>0</v>
      </c>
      <c r="D28" s="97"/>
      <c r="E28" s="97"/>
      <c r="F28" s="97"/>
    </row>
    <row r="29" spans="1:15">
      <c r="A29" s="79">
        <f t="shared" si="2"/>
        <v>22</v>
      </c>
      <c r="B29" s="31"/>
      <c r="C29" s="102">
        <f t="shared" ref="C29" si="4">SUM(D29:F29)</f>
        <v>0</v>
      </c>
      <c r="D29" s="97"/>
      <c r="E29" s="97"/>
      <c r="F29" s="97"/>
      <c r="H29" s="104"/>
    </row>
    <row r="30" spans="1:15">
      <c r="A30" s="79">
        <f t="shared" si="2"/>
        <v>23</v>
      </c>
      <c r="H30" s="104"/>
    </row>
    <row r="31" spans="1:15">
      <c r="A31" s="79">
        <f t="shared" si="2"/>
        <v>24</v>
      </c>
      <c r="B31" s="81" t="s">
        <v>136</v>
      </c>
      <c r="D31" s="103" t="str">
        <f>'General Inputs'!D$14</f>
        <v>Gas Supply</v>
      </c>
      <c r="E31" s="103" t="str">
        <f>'General Inputs'!E$14</f>
        <v>Transmission</v>
      </c>
      <c r="F31" s="103" t="str">
        <f>'General Inputs'!F$14</f>
        <v>Distribution</v>
      </c>
      <c r="G31" s="103" t="str">
        <f>'General Inputs'!G$14</f>
        <v>Function 5</v>
      </c>
      <c r="H31" s="103" t="str">
        <f>'General Inputs'!H$14</f>
        <v>Function 5</v>
      </c>
      <c r="I31" s="103" t="str">
        <f>'General Inputs'!I$14</f>
        <v>Function 6</v>
      </c>
      <c r="J31" s="103" t="str">
        <f>'General Inputs'!J$14</f>
        <v>Function 7</v>
      </c>
      <c r="K31" s="103" t="str">
        <f>'General Inputs'!K$14</f>
        <v>Function 8</v>
      </c>
      <c r="L31" s="103" t="str">
        <f>'General Inputs'!L$14</f>
        <v>Function 9</v>
      </c>
      <c r="M31" s="103" t="str">
        <f>'General Inputs'!M$14</f>
        <v>Function 10</v>
      </c>
      <c r="N31" s="103" t="str">
        <f>'General Inputs'!N$14</f>
        <v>Function 11</v>
      </c>
      <c r="O31" s="103" t="str">
        <f>'General Inputs'!O$14</f>
        <v>Function 12</v>
      </c>
    </row>
    <row r="32" spans="1:15">
      <c r="A32" s="79">
        <f t="shared" si="2"/>
        <v>25</v>
      </c>
      <c r="B32" s="31" t="s">
        <v>129</v>
      </c>
      <c r="D32" s="97" t="s">
        <v>35</v>
      </c>
      <c r="E32" s="97" t="s">
        <v>39</v>
      </c>
      <c r="F32" s="97" t="s">
        <v>43</v>
      </c>
      <c r="G32" s="97"/>
      <c r="H32" s="97"/>
      <c r="I32" s="97"/>
      <c r="J32" s="97"/>
      <c r="K32" s="97"/>
      <c r="L32" s="97"/>
      <c r="M32" s="97"/>
      <c r="N32" s="97"/>
      <c r="O32" s="97"/>
    </row>
    <row r="33" spans="1:15">
      <c r="A33" s="79">
        <f t="shared" ref="A33:A36" si="5">ROW()-7</f>
        <v>26</v>
      </c>
      <c r="B33" s="31" t="s">
        <v>130</v>
      </c>
      <c r="D33" s="97" t="str">
        <f>_xlfn.TEXTBEFORE(D32,"_")&amp;"_Comm"</f>
        <v>GasSupply_Comm</v>
      </c>
      <c r="E33" s="97" t="str">
        <f t="shared" ref="E33:F33" si="6">_xlfn.TEXTBEFORE(E32,"_")&amp;"_Comm"</f>
        <v>Trans_Comm</v>
      </c>
      <c r="F33" s="97" t="str">
        <f t="shared" si="6"/>
        <v>Dist_Comm</v>
      </c>
      <c r="G33" s="97"/>
      <c r="H33" s="97"/>
      <c r="I33" s="97"/>
      <c r="J33" s="97"/>
      <c r="K33" s="97"/>
      <c r="L33" s="97"/>
      <c r="M33" s="97"/>
      <c r="N33" s="97"/>
      <c r="O33" s="97"/>
    </row>
    <row r="34" spans="1:15">
      <c r="A34" s="79">
        <f t="shared" si="5"/>
        <v>27</v>
      </c>
      <c r="B34" s="31" t="s">
        <v>131</v>
      </c>
      <c r="D34" s="97" t="str">
        <f>_xlfn.TEXTBEFORE(D32,"_")&amp;"_Cust"</f>
        <v>GasSupply_Cust</v>
      </c>
      <c r="E34" s="97" t="str">
        <f t="shared" ref="E34:F34" si="7">_xlfn.TEXTBEFORE(E32,"_")&amp;"_Cust"</f>
        <v>Trans_Cust</v>
      </c>
      <c r="F34" s="97" t="str">
        <f t="shared" si="7"/>
        <v>Dist_Cust</v>
      </c>
      <c r="G34" s="97"/>
      <c r="H34" s="97"/>
      <c r="I34" s="97"/>
      <c r="J34" s="97"/>
      <c r="K34" s="97"/>
      <c r="L34" s="97"/>
      <c r="M34" s="97"/>
      <c r="N34" s="97"/>
      <c r="O34" s="97"/>
    </row>
    <row r="35" spans="1:15">
      <c r="A35" s="79">
        <f t="shared" si="5"/>
        <v>28</v>
      </c>
    </row>
    <row r="36" spans="1:15">
      <c r="A36" s="79">
        <f t="shared" si="5"/>
        <v>29</v>
      </c>
      <c r="B36" s="81" t="s">
        <v>137</v>
      </c>
    </row>
    <row r="37" spans="1:15">
      <c r="A37" s="79">
        <f t="shared" ref="A37:A72" si="8">ROW()-7</f>
        <v>30</v>
      </c>
      <c r="B37" s="81" t="s">
        <v>138</v>
      </c>
      <c r="C37" s="84"/>
      <c r="D37" s="103"/>
    </row>
    <row r="38" spans="1:15">
      <c r="A38" s="79">
        <f t="shared" si="8"/>
        <v>31</v>
      </c>
      <c r="B38" s="79" t="s">
        <v>139</v>
      </c>
      <c r="C38" s="84"/>
      <c r="D38" s="92">
        <f>'[1]Spl Contract Direct'!$Q$40</f>
        <v>13950382.6</v>
      </c>
    </row>
    <row r="39" spans="1:15">
      <c r="A39" s="79">
        <f t="shared" si="8"/>
        <v>32</v>
      </c>
      <c r="B39" s="79" t="s">
        <v>140</v>
      </c>
      <c r="C39" s="84"/>
      <c r="D39" s="92">
        <f>'[1]Spl Contract Direct'!$Q$39</f>
        <v>12778.650000000001</v>
      </c>
    </row>
    <row r="40" spans="1:15">
      <c r="A40" s="79">
        <f t="shared" si="8"/>
        <v>33</v>
      </c>
      <c r="B40" s="79" t="s">
        <v>141</v>
      </c>
      <c r="C40" s="102"/>
      <c r="D40" s="92">
        <f>'[1]Mains Workpaper'!C8</f>
        <v>257262887.53146806</v>
      </c>
    </row>
    <row r="41" spans="1:15">
      <c r="A41" s="79">
        <f t="shared" si="8"/>
        <v>34</v>
      </c>
      <c r="B41" s="79" t="s">
        <v>142</v>
      </c>
      <c r="C41" s="102"/>
      <c r="D41" s="92">
        <f>'[1]Mains Workpaper'!C9</f>
        <v>9729541.4525282029</v>
      </c>
    </row>
    <row r="42" spans="1:15">
      <c r="A42" s="79">
        <f t="shared" si="8"/>
        <v>35</v>
      </c>
      <c r="B42" s="79" t="s">
        <v>143</v>
      </c>
      <c r="C42" s="102"/>
      <c r="D42" s="92">
        <f>'[1]Mains Workpaper'!C10</f>
        <v>12254704.967787653</v>
      </c>
    </row>
    <row r="43" spans="1:15">
      <c r="A43" s="79">
        <f t="shared" si="8"/>
        <v>36</v>
      </c>
      <c r="B43" s="79" t="s">
        <v>144</v>
      </c>
      <c r="C43" s="102"/>
      <c r="D43" s="92">
        <f>'[1]Mains Workpaper'!C11</f>
        <v>28489095.404975161</v>
      </c>
    </row>
    <row r="44" spans="1:15">
      <c r="A44" s="79">
        <f t="shared" si="8"/>
        <v>37</v>
      </c>
      <c r="B44" s="79" t="s">
        <v>145</v>
      </c>
      <c r="C44" s="102"/>
      <c r="D44" s="92">
        <f>'[1]Mains Workpaper'!C12</f>
        <v>76247521.87470898</v>
      </c>
    </row>
    <row r="45" spans="1:15">
      <c r="A45" s="79">
        <f t="shared" si="8"/>
        <v>38</v>
      </c>
      <c r="B45" s="79" t="s">
        <v>146</v>
      </c>
      <c r="C45" s="102"/>
      <c r="D45" s="92">
        <f>'[1]Mains Workpaper'!C13</f>
        <v>28689677.237810187</v>
      </c>
    </row>
    <row r="46" spans="1:15">
      <c r="A46" s="79">
        <f t="shared" si="8"/>
        <v>39</v>
      </c>
      <c r="B46" s="79" t="s">
        <v>147</v>
      </c>
      <c r="C46" s="102"/>
      <c r="D46" s="92">
        <f>'[1]Mains Workpaper'!C14</f>
        <v>49201903.337466307</v>
      </c>
    </row>
    <row r="47" spans="1:15">
      <c r="A47" s="79">
        <f t="shared" si="8"/>
        <v>40</v>
      </c>
      <c r="B47" s="79" t="s">
        <v>148</v>
      </c>
      <c r="C47" s="102"/>
      <c r="D47" s="92">
        <f>'[1]Mains Workpaper'!C15</f>
        <v>127952414.35180141</v>
      </c>
    </row>
    <row r="48" spans="1:15">
      <c r="A48" s="79">
        <f t="shared" si="8"/>
        <v>41</v>
      </c>
      <c r="B48" s="105">
        <v>376</v>
      </c>
      <c r="C48" s="102"/>
      <c r="D48" s="96">
        <f>SUM(D38:D47)</f>
        <v>603790907.40854597</v>
      </c>
      <c r="E48" s="50">
        <f>INDEX('COS Transfer File'!$D$11:$D$56,MATCH(B48,'COS Transfer File'!$C$11:$C$56,0))</f>
        <v>603790907.40999997</v>
      </c>
    </row>
    <row r="49" spans="1:5">
      <c r="A49" s="79">
        <f t="shared" si="8"/>
        <v>42</v>
      </c>
      <c r="C49" s="102"/>
    </row>
    <row r="50" spans="1:5">
      <c r="A50" s="79">
        <f t="shared" si="8"/>
        <v>43</v>
      </c>
      <c r="B50" s="81" t="s">
        <v>149</v>
      </c>
      <c r="C50" s="102"/>
    </row>
    <row r="51" spans="1:5">
      <c r="A51" s="79">
        <f t="shared" si="8"/>
        <v>44</v>
      </c>
      <c r="B51" s="79" t="s">
        <v>150</v>
      </c>
      <c r="C51" s="102"/>
      <c r="D51" s="92">
        <f>'[1]Spl Contract Direct'!$Q$38</f>
        <v>336275.62000000005</v>
      </c>
    </row>
    <row r="52" spans="1:5">
      <c r="A52" s="79">
        <f t="shared" si="8"/>
        <v>45</v>
      </c>
      <c r="C52" s="102"/>
    </row>
    <row r="53" spans="1:5">
      <c r="A53" s="79">
        <f t="shared" si="8"/>
        <v>46</v>
      </c>
      <c r="B53" s="81" t="s">
        <v>151</v>
      </c>
      <c r="C53" s="102"/>
    </row>
    <row r="54" spans="1:5">
      <c r="A54" s="79">
        <f t="shared" si="8"/>
        <v>47</v>
      </c>
      <c r="B54" s="79" t="s">
        <v>152</v>
      </c>
      <c r="C54" s="102"/>
      <c r="D54" s="92">
        <f>[1]EXTERNAL!$D$204</f>
        <v>328315.7101814315</v>
      </c>
    </row>
    <row r="55" spans="1:5">
      <c r="A55" s="79">
        <f t="shared" si="8"/>
        <v>48</v>
      </c>
      <c r="C55" s="102"/>
    </row>
    <row r="56" spans="1:5">
      <c r="A56" s="79">
        <f t="shared" si="8"/>
        <v>49</v>
      </c>
      <c r="B56" s="81" t="s">
        <v>153</v>
      </c>
      <c r="D56" s="84"/>
    </row>
    <row r="57" spans="1:5">
      <c r="A57" s="79">
        <f t="shared" si="8"/>
        <v>50</v>
      </c>
      <c r="B57" s="79" t="s">
        <v>154</v>
      </c>
      <c r="D57" s="92">
        <f>[1]Acct303!E8</f>
        <v>36598487.463060394</v>
      </c>
    </row>
    <row r="58" spans="1:5">
      <c r="A58" s="79">
        <f t="shared" si="8"/>
        <v>51</v>
      </c>
      <c r="B58" s="79" t="s">
        <v>155</v>
      </c>
      <c r="D58" s="92">
        <f>[1]Acct303!E9</f>
        <v>1407085.6530374277</v>
      </c>
    </row>
    <row r="59" spans="1:5">
      <c r="A59" s="79">
        <f t="shared" si="8"/>
        <v>52</v>
      </c>
      <c r="B59" s="79" t="s">
        <v>156</v>
      </c>
      <c r="D59" s="92">
        <f>[1]Acct303!E10</f>
        <v>19001027.60096918</v>
      </c>
    </row>
    <row r="60" spans="1:5">
      <c r="A60" s="79">
        <f t="shared" si="8"/>
        <v>53</v>
      </c>
      <c r="B60" s="105">
        <v>303</v>
      </c>
      <c r="D60" s="106">
        <f>SUM(D57:D59)</f>
        <v>57006600.717067003</v>
      </c>
      <c r="E60" s="50">
        <f>INDEX('COS Transfer File'!$D$11:$D$56,MATCH(B60,'COS Transfer File'!$C$11:$C$56,0))</f>
        <v>57006600.719999999</v>
      </c>
    </row>
    <row r="61" spans="1:5">
      <c r="A61" s="79">
        <f t="shared" si="8"/>
        <v>54</v>
      </c>
      <c r="B61" s="81"/>
      <c r="D61" s="84"/>
    </row>
    <row r="62" spans="1:5">
      <c r="A62" s="79">
        <f t="shared" si="8"/>
        <v>55</v>
      </c>
      <c r="B62" s="81"/>
    </row>
    <row r="63" spans="1:5">
      <c r="A63" s="79">
        <f t="shared" si="8"/>
        <v>56</v>
      </c>
    </row>
    <row r="64" spans="1:5">
      <c r="A64" s="79">
        <f t="shared" si="8"/>
        <v>57</v>
      </c>
    </row>
    <row r="65" spans="1:3">
      <c r="A65" s="79">
        <f t="shared" si="8"/>
        <v>58</v>
      </c>
    </row>
    <row r="66" spans="1:3">
      <c r="A66" s="79">
        <f t="shared" si="8"/>
        <v>59</v>
      </c>
      <c r="C66" s="102"/>
    </row>
    <row r="67" spans="1:3">
      <c r="A67" s="79">
        <f t="shared" si="8"/>
        <v>60</v>
      </c>
      <c r="C67" s="102"/>
    </row>
    <row r="68" spans="1:3">
      <c r="A68" s="79">
        <f t="shared" si="8"/>
        <v>61</v>
      </c>
      <c r="C68" s="102"/>
    </row>
    <row r="69" spans="1:3">
      <c r="A69" s="79">
        <f t="shared" si="8"/>
        <v>62</v>
      </c>
      <c r="C69" s="102"/>
    </row>
    <row r="70" spans="1:3">
      <c r="A70" s="79">
        <f t="shared" si="8"/>
        <v>63</v>
      </c>
      <c r="C70" s="102"/>
    </row>
    <row r="71" spans="1:3">
      <c r="A71" s="79">
        <f t="shared" si="8"/>
        <v>64</v>
      </c>
      <c r="C71" s="102"/>
    </row>
    <row r="72" spans="1:3">
      <c r="A72" s="79">
        <f t="shared" si="8"/>
        <v>65</v>
      </c>
    </row>
    <row r="73" spans="1:3">
      <c r="A73" s="79">
        <f t="shared" ref="A73:A105" si="9">ROW()-7</f>
        <v>66</v>
      </c>
    </row>
    <row r="74" spans="1:3">
      <c r="A74" s="79">
        <f t="shared" si="9"/>
        <v>67</v>
      </c>
    </row>
    <row r="75" spans="1:3">
      <c r="A75" s="79">
        <f t="shared" si="9"/>
        <v>68</v>
      </c>
    </row>
    <row r="76" spans="1:3">
      <c r="A76" s="79">
        <f t="shared" si="9"/>
        <v>69</v>
      </c>
    </row>
    <row r="77" spans="1:3">
      <c r="A77" s="79">
        <f t="shared" si="9"/>
        <v>70</v>
      </c>
    </row>
    <row r="78" spans="1:3">
      <c r="A78" s="79">
        <f t="shared" si="9"/>
        <v>71</v>
      </c>
    </row>
    <row r="79" spans="1:3">
      <c r="A79" s="79">
        <f t="shared" si="9"/>
        <v>72</v>
      </c>
    </row>
    <row r="80" spans="1:3">
      <c r="A80" s="79">
        <f t="shared" si="9"/>
        <v>73</v>
      </c>
    </row>
    <row r="81" spans="1:1">
      <c r="A81" s="79">
        <f t="shared" si="9"/>
        <v>74</v>
      </c>
    </row>
    <row r="82" spans="1:1">
      <c r="A82" s="79">
        <f t="shared" si="9"/>
        <v>75</v>
      </c>
    </row>
    <row r="83" spans="1:1">
      <c r="A83" s="79">
        <f t="shared" si="9"/>
        <v>76</v>
      </c>
    </row>
    <row r="84" spans="1:1">
      <c r="A84" s="79">
        <f t="shared" si="9"/>
        <v>77</v>
      </c>
    </row>
    <row r="85" spans="1:1">
      <c r="A85" s="79">
        <f t="shared" si="9"/>
        <v>78</v>
      </c>
    </row>
    <row r="86" spans="1:1">
      <c r="A86" s="79">
        <f t="shared" si="9"/>
        <v>79</v>
      </c>
    </row>
    <row r="87" spans="1:1">
      <c r="A87" s="79">
        <f t="shared" si="9"/>
        <v>80</v>
      </c>
    </row>
    <row r="88" spans="1:1">
      <c r="A88" s="79">
        <f t="shared" si="9"/>
        <v>81</v>
      </c>
    </row>
    <row r="89" spans="1:1">
      <c r="A89" s="79">
        <f t="shared" si="9"/>
        <v>82</v>
      </c>
    </row>
    <row r="90" spans="1:1">
      <c r="A90" s="79">
        <f t="shared" si="9"/>
        <v>83</v>
      </c>
    </row>
    <row r="91" spans="1:1">
      <c r="A91" s="79">
        <f t="shared" si="9"/>
        <v>84</v>
      </c>
    </row>
    <row r="92" spans="1:1">
      <c r="A92" s="79">
        <f t="shared" si="9"/>
        <v>85</v>
      </c>
    </row>
    <row r="93" spans="1:1">
      <c r="A93" s="79">
        <f t="shared" si="9"/>
        <v>86</v>
      </c>
    </row>
    <row r="94" spans="1:1">
      <c r="A94" s="79">
        <f t="shared" si="9"/>
        <v>87</v>
      </c>
    </row>
    <row r="95" spans="1:1">
      <c r="A95" s="79">
        <f t="shared" si="9"/>
        <v>88</v>
      </c>
    </row>
    <row r="96" spans="1:1">
      <c r="A96" s="79">
        <f t="shared" si="9"/>
        <v>89</v>
      </c>
    </row>
    <row r="97" spans="1:12">
      <c r="A97" s="79">
        <f t="shared" si="9"/>
        <v>90</v>
      </c>
    </row>
    <row r="98" spans="1:12">
      <c r="A98" s="79">
        <f t="shared" si="9"/>
        <v>91</v>
      </c>
    </row>
    <row r="99" spans="1:12">
      <c r="A99" s="79">
        <f t="shared" si="9"/>
        <v>92</v>
      </c>
    </row>
    <row r="100" spans="1:12">
      <c r="A100" s="79">
        <f t="shared" si="9"/>
        <v>93</v>
      </c>
    </row>
    <row r="101" spans="1:12">
      <c r="A101" s="79">
        <f t="shared" si="9"/>
        <v>94</v>
      </c>
    </row>
    <row r="102" spans="1:12">
      <c r="A102" s="79">
        <f t="shared" si="9"/>
        <v>95</v>
      </c>
    </row>
    <row r="103" spans="1:12">
      <c r="A103" s="79">
        <f t="shared" si="9"/>
        <v>96</v>
      </c>
    </row>
    <row r="104" spans="1:12">
      <c r="A104" s="79">
        <f t="shared" si="9"/>
        <v>97</v>
      </c>
    </row>
    <row r="105" spans="1:12">
      <c r="A105" s="79">
        <f t="shared" si="9"/>
        <v>98</v>
      </c>
    </row>
    <row r="110" spans="1:12">
      <c r="D110" s="107"/>
      <c r="E110" s="107"/>
      <c r="F110" s="107"/>
      <c r="G110" s="107"/>
      <c r="H110" s="107"/>
      <c r="I110" s="107"/>
      <c r="J110" s="107"/>
      <c r="K110" s="107"/>
      <c r="L110" s="107"/>
    </row>
    <row r="111" spans="1:12">
      <c r="D111" s="108"/>
      <c r="E111" s="108"/>
      <c r="F111" s="108"/>
      <c r="G111" s="108"/>
      <c r="H111" s="108"/>
      <c r="I111" s="108"/>
      <c r="J111" s="108"/>
      <c r="K111" s="108"/>
      <c r="L111" s="108"/>
    </row>
  </sheetData>
  <phoneticPr fontId="11" type="noConversion"/>
  <pageMargins left="0.7" right="0.7" top="0.75" bottom="0.75" header="0.3" footer="0.3"/>
  <pageSetup scale="43" orientation="landscape" horizontalDpi="1200" verticalDpi="1200" r:id="rId1"/>
  <ignoredErrors>
    <ignoredError sqref="B24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10A8A-51E4-4881-BA42-C1071CBDA396}">
  <sheetPr codeName="Sheet12">
    <tabColor theme="9"/>
  </sheetPr>
  <dimension ref="B1:AD63"/>
  <sheetViews>
    <sheetView workbookViewId="0"/>
  </sheetViews>
  <sheetFormatPr defaultColWidth="8.69140625" defaultRowHeight="14.6" outlineLevelCol="1"/>
  <cols>
    <col min="1" max="1" width="3.53515625" style="79" customWidth="1"/>
    <col min="2" max="2" width="36.3828125" style="79" bestFit="1" customWidth="1"/>
    <col min="3" max="7" width="8.69140625" style="79"/>
    <col min="8" max="8" width="12.3828125" style="79" bestFit="1" customWidth="1"/>
    <col min="9" max="9" width="9.3828125" style="79" bestFit="1" customWidth="1"/>
    <col min="10" max="10" width="11.53515625" style="79" customWidth="1"/>
    <col min="11" max="12" width="6.53515625" style="79" bestFit="1" customWidth="1" outlineLevel="1"/>
    <col min="13" max="23" width="7.3828125" style="79" bestFit="1" customWidth="1" outlineLevel="1"/>
    <col min="24" max="24" width="9.3046875" style="79"/>
    <col min="25" max="16384" width="8.69140625" style="79"/>
  </cols>
  <sheetData>
    <row r="1" spans="2:30">
      <c r="B1" s="80" t="str">
        <f>'Input-Func_Class'!B1</f>
        <v>Cascade Natural Gas Corp.</v>
      </c>
    </row>
    <row r="2" spans="2:30">
      <c r="B2" s="80" t="str">
        <f>'Input-Func_Class'!B2</f>
        <v>Washington Jurisdiction</v>
      </c>
    </row>
    <row r="3" spans="2:30">
      <c r="B3" s="80" t="str">
        <f>'Input-Func_Class'!B3</f>
        <v>Twelve-Months ended December 31, 2023</v>
      </c>
    </row>
    <row r="4" spans="2:30">
      <c r="B4" s="80" t="str" cm="1">
        <f t="array" aca="1" ref="B4" ca="1">VLOOKUP(_xlfn.TEXTAFTER(CELL("filename",A1),"]"),Contents!B:F,5,FALSE)</f>
        <v>Inputs - External Allocation Factors</v>
      </c>
    </row>
    <row r="5" spans="2:30">
      <c r="B5" s="102"/>
    </row>
    <row r="7" spans="2:30" ht="29.15">
      <c r="B7" s="81" t="s">
        <v>157</v>
      </c>
      <c r="C7" s="84" t="s">
        <v>127</v>
      </c>
      <c r="D7" s="90" t="str">
        <f>'General Inputs'!D$17</f>
        <v>Res
503</v>
      </c>
      <c r="E7" s="90" t="str">
        <f>'General Inputs'!E$17</f>
        <v>GSC
504</v>
      </c>
      <c r="F7" s="90" t="str">
        <f>'General Inputs'!F$17</f>
        <v>GSI
505</v>
      </c>
      <c r="G7" s="90" t="str">
        <f>'General Inputs'!G$17</f>
        <v>GSLV
511</v>
      </c>
      <c r="H7" s="90" t="str">
        <f>'General Inputs'!H$17</f>
        <v>Interruptible
570</v>
      </c>
      <c r="I7" s="90" t="str">
        <f>'General Inputs'!I$17</f>
        <v>Transport
663</v>
      </c>
      <c r="J7" s="90" t="str">
        <f>'General Inputs'!J$17</f>
        <v>Spl Contracts</v>
      </c>
      <c r="K7" s="90" t="str">
        <f>'General Inputs'!K$17</f>
        <v>Class 8</v>
      </c>
      <c r="L7" s="90" t="str">
        <f>'General Inputs'!L$17</f>
        <v>Class 9</v>
      </c>
      <c r="M7" s="90" t="str">
        <f>'General Inputs'!M$17</f>
        <v>Class 10</v>
      </c>
      <c r="N7" s="90" t="str">
        <f>'General Inputs'!N$17</f>
        <v>Class 11</v>
      </c>
      <c r="O7" s="90" t="str">
        <f>'General Inputs'!O$17</f>
        <v>Class 12</v>
      </c>
      <c r="P7" s="90" t="str">
        <f>'General Inputs'!P$17</f>
        <v>Class 13</v>
      </c>
      <c r="Q7" s="90" t="str">
        <f>'General Inputs'!Q$17</f>
        <v>Class 14</v>
      </c>
      <c r="R7" s="90" t="str">
        <f>'General Inputs'!R$17</f>
        <v>Class 15</v>
      </c>
      <c r="S7" s="90" t="str">
        <f>'General Inputs'!S$17</f>
        <v>Class 16</v>
      </c>
      <c r="T7" s="90" t="str">
        <f>'General Inputs'!T$17</f>
        <v>Class 17</v>
      </c>
      <c r="U7" s="90" t="str">
        <f>'General Inputs'!U$17</f>
        <v>Class 18</v>
      </c>
      <c r="V7" s="90" t="str">
        <f>'General Inputs'!V$17</f>
        <v>Class 19</v>
      </c>
      <c r="W7" s="90" t="str">
        <f>'General Inputs'!W$17</f>
        <v>Class 20</v>
      </c>
      <c r="Y7" s="79" t="s">
        <v>158</v>
      </c>
    </row>
    <row r="8" spans="2:30">
      <c r="B8" s="31"/>
      <c r="C8" s="109"/>
      <c r="D8" s="31"/>
      <c r="E8" s="31"/>
      <c r="F8" s="31"/>
      <c r="G8" s="31"/>
      <c r="H8" s="31"/>
      <c r="I8" s="31"/>
      <c r="J8" s="31"/>
      <c r="K8" s="88"/>
      <c r="L8" s="88"/>
      <c r="M8" s="31"/>
      <c r="N8" s="110"/>
      <c r="O8" s="110"/>
      <c r="P8" s="110"/>
      <c r="Q8" s="110"/>
      <c r="R8" s="110"/>
      <c r="S8" s="110"/>
      <c r="T8" s="110"/>
      <c r="U8" s="110"/>
      <c r="V8" s="110"/>
      <c r="W8" s="110"/>
    </row>
    <row r="9" spans="2:30">
      <c r="B9" s="31" t="s">
        <v>159</v>
      </c>
      <c r="C9" s="102">
        <f t="shared" ref="C9:C61" si="0">SUM(D9:R9)</f>
        <v>0</v>
      </c>
      <c r="D9" s="111"/>
      <c r="E9" s="111"/>
      <c r="F9" s="111"/>
      <c r="G9" s="111"/>
      <c r="H9" s="111"/>
      <c r="I9" s="111"/>
      <c r="J9" s="111"/>
      <c r="K9" s="88"/>
      <c r="L9" s="88"/>
      <c r="M9" s="31"/>
      <c r="N9" s="110"/>
      <c r="O9" s="110"/>
      <c r="P9" s="110"/>
      <c r="Q9" s="110"/>
      <c r="R9" s="110"/>
      <c r="S9" s="110"/>
      <c r="T9" s="110"/>
      <c r="U9" s="110"/>
      <c r="V9" s="110"/>
      <c r="W9" s="110"/>
      <c r="Y9" s="79">
        <f>SUM(Z9:AD9)</f>
        <v>0</v>
      </c>
      <c r="Z9" s="79">
        <f>COUNTIFS('Input-Accounts'!F:F,'Input-Ext Allocators'!$B9)</f>
        <v>0</v>
      </c>
      <c r="AA9" s="79">
        <f>COUNTIFS('Input-Accounts'!G:G,'Input-Ext Allocators'!$B9)</f>
        <v>0</v>
      </c>
      <c r="AB9" s="79">
        <f>COUNTIFS('Input-Accounts'!H:H,'Input-Ext Allocators'!$B9)</f>
        <v>0</v>
      </c>
      <c r="AC9" s="79">
        <f>COUNTIFS('Input-Accounts'!I:I,'Input-Ext Allocators'!$B9)</f>
        <v>0</v>
      </c>
      <c r="AD9" s="79">
        <f>COUNTIFS('Input-Accounts'!J:J,'Input-Ext Allocators'!$B9)</f>
        <v>0</v>
      </c>
    </row>
    <row r="10" spans="2:30">
      <c r="B10" s="31" t="s">
        <v>160</v>
      </c>
      <c r="C10" s="102">
        <f t="shared" si="0"/>
        <v>0.99999999999999978</v>
      </c>
      <c r="D10" s="88">
        <f>INDEX([1]EXTERNAL!$B$5:$K$208,MATCH($B10,[1]EXTERNAL!$B$5:$B$208,0),MATCH(D$7,[1]EXTERNAL!$B$5:$K$5,0))</f>
        <v>0.26971543308392065</v>
      </c>
      <c r="E10" s="88">
        <f>INDEX([1]EXTERNAL!$B$5:$K$208,MATCH($B10,[1]EXTERNAL!$B$5:$B$208,0),MATCH(E$7,[1]EXTERNAL!$B$5:$K$5,0))</f>
        <v>0.18286630590782255</v>
      </c>
      <c r="F10" s="88">
        <f>INDEX([1]EXTERNAL!$B$5:$K$208,MATCH($B10,[1]EXTERNAL!$B$5:$B$208,0),MATCH(F$7,[1]EXTERNAL!$B$5:$K$5,0))</f>
        <v>1.8177581370468984E-2</v>
      </c>
      <c r="G10" s="88">
        <f>INDEX([1]EXTERNAL!$B$5:$K$208,MATCH($B10,[1]EXTERNAL!$B$5:$B$208,0),MATCH(G$7,[1]EXTERNAL!$B$5:$K$5,0))</f>
        <v>2.1779296543620329E-2</v>
      </c>
      <c r="H10" s="88">
        <f>INDEX([1]EXTERNAL!$B$5:$K$208,MATCH($B10,[1]EXTERNAL!$B$5:$B$208,0),MATCH(H$7,[1]EXTERNAL!$B$5:$K$5,0))</f>
        <v>1.8043521745518974E-3</v>
      </c>
      <c r="I10" s="88">
        <f>INDEX([1]EXTERNAL!$B$5:$K$208,MATCH($B10,[1]EXTERNAL!$B$5:$B$208,0),MATCH(I$7,[1]EXTERNAL!$B$5:$K$5,0))</f>
        <v>0.39806988003307303</v>
      </c>
      <c r="J10" s="88">
        <f>INDEX([1]EXTERNAL!$B$5:$K$208,MATCH($B10,[1]EXTERNAL!$B$5:$B$208,0),MATCH(J$7,[1]EXTERNAL!$B$5:$K$5,0))</f>
        <v>0.1075871508865424</v>
      </c>
      <c r="K10" s="88"/>
      <c r="L10" s="88"/>
      <c r="M10" s="31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Y10" s="79">
        <f t="shared" ref="Y10:Y58" si="1">SUM(Z10:AD10)</f>
        <v>0</v>
      </c>
      <c r="Z10" s="79">
        <f>COUNTIFS('Input-Accounts'!F:F,'Input-Ext Allocators'!$B10)</f>
        <v>0</v>
      </c>
      <c r="AA10" s="79">
        <f>COUNTIFS('Input-Accounts'!G:G,'Input-Ext Allocators'!$B10)</f>
        <v>0</v>
      </c>
      <c r="AB10" s="79">
        <f>COUNTIFS('Input-Accounts'!H:H,'Input-Ext Allocators'!$B10)</f>
        <v>0</v>
      </c>
      <c r="AC10" s="79">
        <f>COUNTIFS('Input-Accounts'!I:I,'Input-Ext Allocators'!$B10)</f>
        <v>0</v>
      </c>
      <c r="AD10" s="79">
        <f>COUNTIFS('Input-Accounts'!J:J,'Input-Ext Allocators'!$B10)</f>
        <v>0</v>
      </c>
    </row>
    <row r="11" spans="2:30">
      <c r="B11" s="31" t="s">
        <v>161</v>
      </c>
      <c r="C11" s="102">
        <f t="shared" si="0"/>
        <v>1</v>
      </c>
      <c r="D11" s="88">
        <f>INDEX([1]EXTERNAL!$B$5:$K$208,MATCH($B11,[1]EXTERNAL!$B$5:$B$208,0),MATCH(D$7,[1]EXTERNAL!$B$5:$K$5,0))</f>
        <v>0.30223167825503849</v>
      </c>
      <c r="E11" s="88">
        <f>INDEX([1]EXTERNAL!$B$5:$K$208,MATCH($B11,[1]EXTERNAL!$B$5:$B$208,0),MATCH(E$7,[1]EXTERNAL!$B$5:$K$5,0))</f>
        <v>0.2049122287845653</v>
      </c>
      <c r="F11" s="88">
        <f>INDEX([1]EXTERNAL!$B$5:$K$208,MATCH($B11,[1]EXTERNAL!$B$5:$B$208,0),MATCH(F$7,[1]EXTERNAL!$B$5:$K$5,0))</f>
        <v>2.0369026945910734E-2</v>
      </c>
      <c r="G11" s="88">
        <f>INDEX([1]EXTERNAL!$B$5:$K$208,MATCH($B11,[1]EXTERNAL!$B$5:$B$208,0),MATCH(G$7,[1]EXTERNAL!$B$5:$K$5,0))</f>
        <v>2.4404956254559046E-2</v>
      </c>
      <c r="H11" s="88">
        <f>INDEX([1]EXTERNAL!$B$5:$K$208,MATCH($B11,[1]EXTERNAL!$B$5:$B$208,0),MATCH(H$7,[1]EXTERNAL!$B$5:$K$5,0))</f>
        <v>2.0218805414381705E-3</v>
      </c>
      <c r="I11" s="88">
        <f>INDEX([1]EXTERNAL!$B$5:$K$208,MATCH($B11,[1]EXTERNAL!$B$5:$B$208,0),MATCH(I$7,[1]EXTERNAL!$B$5:$K$5,0))</f>
        <v>0.44606022921848826</v>
      </c>
      <c r="J11" s="88">
        <f>INDEX([1]EXTERNAL!$B$5:$K$208,MATCH($B11,[1]EXTERNAL!$B$5:$B$208,0),MATCH(J$7,[1]EXTERNAL!$B$5:$K$5,0))</f>
        <v>0</v>
      </c>
      <c r="K11" s="88"/>
      <c r="L11" s="88"/>
      <c r="M11" s="31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Y11" s="79">
        <f t="shared" si="1"/>
        <v>0</v>
      </c>
      <c r="Z11" s="79">
        <f>COUNTIFS('Input-Accounts'!F:F,'Input-Ext Allocators'!$B11)</f>
        <v>0</v>
      </c>
      <c r="AA11" s="79">
        <f>COUNTIFS('Input-Accounts'!G:G,'Input-Ext Allocators'!$B11)</f>
        <v>0</v>
      </c>
      <c r="AB11" s="79">
        <f>COUNTIFS('Input-Accounts'!H:H,'Input-Ext Allocators'!$B11)</f>
        <v>0</v>
      </c>
      <c r="AC11" s="79">
        <f>COUNTIFS('Input-Accounts'!I:I,'Input-Ext Allocators'!$B11)</f>
        <v>0</v>
      </c>
      <c r="AD11" s="79">
        <f>COUNTIFS('Input-Accounts'!J:J,'Input-Ext Allocators'!$B11)</f>
        <v>0</v>
      </c>
    </row>
    <row r="12" spans="2:30">
      <c r="B12" s="31" t="s">
        <v>162</v>
      </c>
      <c r="C12" s="102">
        <f t="shared" si="0"/>
        <v>0.99999999999999989</v>
      </c>
      <c r="D12" s="88">
        <f>INDEX([1]EXTERNAL!$B$5:$K$208,MATCH($B12,[1]EXTERNAL!$B$5:$B$208,0),MATCH(D$7,[1]EXTERNAL!$B$5:$K$5,0))</f>
        <v>0.43346396181056079</v>
      </c>
      <c r="E12" s="88">
        <f>INDEX([1]EXTERNAL!$B$5:$K$208,MATCH($B12,[1]EXTERNAL!$B$5:$B$208,0),MATCH(E$7,[1]EXTERNAL!$B$5:$K$5,0))</f>
        <v>0.29388734835875518</v>
      </c>
      <c r="F12" s="88">
        <f>INDEX([1]EXTERNAL!$B$5:$K$208,MATCH($B12,[1]EXTERNAL!$B$5:$B$208,0),MATCH(F$7,[1]EXTERNAL!$B$5:$K$5,0))</f>
        <v>2.9213480099693497E-2</v>
      </c>
      <c r="G12" s="88">
        <f>INDEX([1]EXTERNAL!$B$5:$K$208,MATCH($B12,[1]EXTERNAL!$B$5:$B$208,0),MATCH(G$7,[1]EXTERNAL!$B$5:$K$5,0))</f>
        <v>3.5001853832766563E-2</v>
      </c>
      <c r="H12" s="88">
        <f>INDEX([1]EXTERNAL!$B$5:$K$208,MATCH($B12,[1]EXTERNAL!$B$5:$B$208,0),MATCH(H$7,[1]EXTERNAL!$B$5:$K$5,0))</f>
        <v>2.8998030744477742E-3</v>
      </c>
      <c r="I12" s="88">
        <f>INDEX([1]EXTERNAL!$B$5:$K$208,MATCH($B12,[1]EXTERNAL!$B$5:$B$208,0),MATCH(I$7,[1]EXTERNAL!$B$5:$K$5,0))</f>
        <v>0.20553355282377603</v>
      </c>
      <c r="J12" s="88">
        <f>INDEX([1]EXTERNAL!$B$5:$K$208,MATCH($B12,[1]EXTERNAL!$B$5:$B$208,0),MATCH(J$7,[1]EXTERNAL!$B$5:$K$5,0))</f>
        <v>0</v>
      </c>
      <c r="K12" s="88"/>
      <c r="L12" s="88"/>
      <c r="M12" s="31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Y12" s="79">
        <f t="shared" si="1"/>
        <v>0</v>
      </c>
      <c r="Z12" s="79">
        <f>COUNTIFS('Input-Accounts'!F:F,'Input-Ext Allocators'!$B12)</f>
        <v>0</v>
      </c>
      <c r="AA12" s="79">
        <f>COUNTIFS('Input-Accounts'!G:G,'Input-Ext Allocators'!$B12)</f>
        <v>0</v>
      </c>
      <c r="AB12" s="79">
        <f>COUNTIFS('Input-Accounts'!H:H,'Input-Ext Allocators'!$B12)</f>
        <v>0</v>
      </c>
      <c r="AC12" s="79">
        <f>COUNTIFS('Input-Accounts'!I:I,'Input-Ext Allocators'!$B12)</f>
        <v>0</v>
      </c>
      <c r="AD12" s="79">
        <f>COUNTIFS('Input-Accounts'!J:J,'Input-Ext Allocators'!$B12)</f>
        <v>0</v>
      </c>
    </row>
    <row r="13" spans="2:30">
      <c r="B13" s="31" t="s">
        <v>163</v>
      </c>
      <c r="C13" s="102">
        <f t="shared" si="0"/>
        <v>1</v>
      </c>
      <c r="D13" s="88">
        <f>INDEX([1]EXTERNAL!$B$5:$K$208,MATCH($B13,[1]EXTERNAL!$B$5:$B$208,0),MATCH(D$7,[1]EXTERNAL!$B$5:$K$5,0))</f>
        <v>0.45600238855425335</v>
      </c>
      <c r="E13" s="88">
        <f>INDEX([1]EXTERNAL!$B$5:$K$208,MATCH($B13,[1]EXTERNAL!$B$5:$B$208,0),MATCH(E$7,[1]EXTERNAL!$B$5:$K$5,0))</f>
        <v>0.30916833837281471</v>
      </c>
      <c r="F13" s="88">
        <f>INDEX([1]EXTERNAL!$B$5:$K$208,MATCH($B13,[1]EXTERNAL!$B$5:$B$208,0),MATCH(F$7,[1]EXTERNAL!$B$5:$K$5,0))</f>
        <v>3.0732466541853635E-2</v>
      </c>
      <c r="G13" s="88">
        <f>INDEX([1]EXTERNAL!$B$5:$K$208,MATCH($B13,[1]EXTERNAL!$B$5:$B$208,0),MATCH(G$7,[1]EXTERNAL!$B$5:$K$5,0))</f>
        <v>3.6821813017396572E-2</v>
      </c>
      <c r="H13" s="88">
        <f>INDEX([1]EXTERNAL!$B$5:$K$208,MATCH($B13,[1]EXTERNAL!$B$5:$B$208,0),MATCH(H$7,[1]EXTERNAL!$B$5:$K$5,0))</f>
        <v>3.0505814664773725E-3</v>
      </c>
      <c r="I13" s="88">
        <f>INDEX([1]EXTERNAL!$B$5:$K$208,MATCH($B13,[1]EXTERNAL!$B$5:$B$208,0),MATCH(I$7,[1]EXTERNAL!$B$5:$K$5,0))</f>
        <v>0.16422441204720425</v>
      </c>
      <c r="J13" s="88">
        <f>INDEX([1]EXTERNAL!$B$5:$K$208,MATCH($B13,[1]EXTERNAL!$B$5:$B$208,0),MATCH(J$7,[1]EXTERNAL!$B$5:$K$5,0))</f>
        <v>0</v>
      </c>
      <c r="K13" s="88"/>
      <c r="L13" s="88"/>
      <c r="M13" s="31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Y13" s="79">
        <f t="shared" si="1"/>
        <v>0</v>
      </c>
      <c r="Z13" s="79">
        <f>COUNTIFS('Input-Accounts'!F:F,'Input-Ext Allocators'!$B13)</f>
        <v>0</v>
      </c>
      <c r="AA13" s="79">
        <f>COUNTIFS('Input-Accounts'!G:G,'Input-Ext Allocators'!$B13)</f>
        <v>0</v>
      </c>
      <c r="AB13" s="79">
        <f>COUNTIFS('Input-Accounts'!H:H,'Input-Ext Allocators'!$B13)</f>
        <v>0</v>
      </c>
      <c r="AC13" s="79">
        <f>COUNTIFS('Input-Accounts'!I:I,'Input-Ext Allocators'!$B13)</f>
        <v>0</v>
      </c>
      <c r="AD13" s="79">
        <f>COUNTIFS('Input-Accounts'!J:J,'Input-Ext Allocators'!$B13)</f>
        <v>0</v>
      </c>
    </row>
    <row r="14" spans="2:30">
      <c r="B14" s="31" t="s">
        <v>164</v>
      </c>
      <c r="C14" s="102">
        <f t="shared" si="0"/>
        <v>0.99999999999999989</v>
      </c>
      <c r="D14" s="88">
        <f>INDEX([1]EXTERNAL!$B$5:$K$208,MATCH($B14,[1]EXTERNAL!$B$5:$B$208,0),MATCH(D$7,[1]EXTERNAL!$B$5:$K$5,0))</f>
        <v>0.50203044284850107</v>
      </c>
      <c r="E14" s="88">
        <f>INDEX([1]EXTERNAL!$B$5:$K$208,MATCH($B14,[1]EXTERNAL!$B$5:$B$208,0),MATCH(E$7,[1]EXTERNAL!$B$5:$K$5,0))</f>
        <v>0.34037522987573759</v>
      </c>
      <c r="F14" s="88">
        <f>INDEX([1]EXTERNAL!$B$5:$K$208,MATCH($B14,[1]EXTERNAL!$B$5:$B$208,0),MATCH(F$7,[1]EXTERNAL!$B$5:$K$5,0))</f>
        <v>3.3834545991633297E-2</v>
      </c>
      <c r="G14" s="88">
        <f>INDEX([1]EXTERNAL!$B$5:$K$208,MATCH($B14,[1]EXTERNAL!$B$5:$B$208,0),MATCH(G$7,[1]EXTERNAL!$B$5:$K$5,0))</f>
        <v>4.0538540059443025E-2</v>
      </c>
      <c r="H14" s="88">
        <f>INDEX([1]EXTERNAL!$B$5:$K$208,MATCH($B14,[1]EXTERNAL!$B$5:$B$208,0),MATCH(H$7,[1]EXTERNAL!$B$5:$K$5,0))</f>
        <v>5.7072210196198764E-4</v>
      </c>
      <c r="I14" s="88">
        <f>INDEX([1]EXTERNAL!$B$5:$K$208,MATCH($B14,[1]EXTERNAL!$B$5:$B$208,0),MATCH(I$7,[1]EXTERNAL!$B$5:$K$5,0))</f>
        <v>8.2650519122723073E-2</v>
      </c>
      <c r="J14" s="88">
        <f>INDEX([1]EXTERNAL!$B$5:$K$208,MATCH($B14,[1]EXTERNAL!$B$5:$B$208,0),MATCH(J$7,[1]EXTERNAL!$B$5:$K$5,0))</f>
        <v>0</v>
      </c>
      <c r="K14" s="88"/>
      <c r="L14" s="88"/>
      <c r="M14" s="31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Y14" s="79">
        <f t="shared" si="1"/>
        <v>0</v>
      </c>
      <c r="Z14" s="79">
        <f>COUNTIFS('Input-Accounts'!F:F,'Input-Ext Allocators'!$B14)</f>
        <v>0</v>
      </c>
      <c r="AA14" s="79">
        <f>COUNTIFS('Input-Accounts'!G:G,'Input-Ext Allocators'!$B14)</f>
        <v>0</v>
      </c>
      <c r="AB14" s="79">
        <f>COUNTIFS('Input-Accounts'!H:H,'Input-Ext Allocators'!$B14)</f>
        <v>0</v>
      </c>
      <c r="AC14" s="79">
        <f>COUNTIFS('Input-Accounts'!I:I,'Input-Ext Allocators'!$B14)</f>
        <v>0</v>
      </c>
      <c r="AD14" s="79">
        <f>COUNTIFS('Input-Accounts'!J:J,'Input-Ext Allocators'!$B14)</f>
        <v>0</v>
      </c>
    </row>
    <row r="15" spans="2:30">
      <c r="B15" s="31" t="s">
        <v>165</v>
      </c>
      <c r="C15" s="102">
        <f t="shared" si="0"/>
        <v>0.99999999999999989</v>
      </c>
      <c r="D15" s="88">
        <f>INDEX([1]EXTERNAL!$B$5:$K$208,MATCH($B15,[1]EXTERNAL!$B$5:$B$208,0),MATCH(D$7,[1]EXTERNAL!$B$5:$K$5,0))</f>
        <v>0.47718367217716279</v>
      </c>
      <c r="E15" s="88">
        <f>INDEX([1]EXTERNAL!$B$5:$K$208,MATCH($B15,[1]EXTERNAL!$B$5:$B$208,0),MATCH(E$7,[1]EXTERNAL!$B$5:$K$5,0))</f>
        <v>0.32352918916366336</v>
      </c>
      <c r="F15" s="88">
        <f>INDEX([1]EXTERNAL!$B$5:$K$208,MATCH($B15,[1]EXTERNAL!$B$5:$B$208,0),MATCH(F$7,[1]EXTERNAL!$B$5:$K$5,0))</f>
        <v>3.2159987771113882E-2</v>
      </c>
      <c r="G15" s="88">
        <f>INDEX([1]EXTERNAL!$B$5:$K$208,MATCH($B15,[1]EXTERNAL!$B$5:$B$208,0),MATCH(G$7,[1]EXTERNAL!$B$5:$K$5,0))</f>
        <v>3.8532184025548477E-2</v>
      </c>
      <c r="H15" s="88">
        <f>INDEX([1]EXTERNAL!$B$5:$K$208,MATCH($B15,[1]EXTERNAL!$B$5:$B$208,0),MATCH(H$7,[1]EXTERNAL!$B$5:$K$5,0))</f>
        <v>2.7355097240004786E-3</v>
      </c>
      <c r="I15" s="88">
        <f>INDEX([1]EXTERNAL!$B$5:$K$208,MATCH($B15,[1]EXTERNAL!$B$5:$B$208,0),MATCH(I$7,[1]EXTERNAL!$B$5:$K$5,0))</f>
        <v>0.12585945713851102</v>
      </c>
      <c r="J15" s="88">
        <f>INDEX([1]EXTERNAL!$B$5:$K$208,MATCH($B15,[1]EXTERNAL!$B$5:$B$208,0),MATCH(J$7,[1]EXTERNAL!$B$5:$K$5,0))</f>
        <v>0</v>
      </c>
      <c r="K15" s="88"/>
      <c r="L15" s="88"/>
      <c r="M15" s="31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Y15" s="79">
        <f t="shared" si="1"/>
        <v>0</v>
      </c>
      <c r="Z15" s="79">
        <f>COUNTIFS('Input-Accounts'!F:F,'Input-Ext Allocators'!$B15)</f>
        <v>0</v>
      </c>
      <c r="AA15" s="79">
        <f>COUNTIFS('Input-Accounts'!G:G,'Input-Ext Allocators'!$B15)</f>
        <v>0</v>
      </c>
      <c r="AB15" s="79">
        <f>COUNTIFS('Input-Accounts'!H:H,'Input-Ext Allocators'!$B15)</f>
        <v>0</v>
      </c>
      <c r="AC15" s="79">
        <f>COUNTIFS('Input-Accounts'!I:I,'Input-Ext Allocators'!$B15)</f>
        <v>0</v>
      </c>
      <c r="AD15" s="79">
        <f>COUNTIFS('Input-Accounts'!J:J,'Input-Ext Allocators'!$B15)</f>
        <v>0</v>
      </c>
    </row>
    <row r="16" spans="2:30">
      <c r="B16" s="31" t="s">
        <v>166</v>
      </c>
      <c r="C16" s="102">
        <f t="shared" si="0"/>
        <v>0.99999999999999989</v>
      </c>
      <c r="D16" s="88">
        <f>INDEX([1]EXTERNAL!$B$5:$K$208,MATCH($B16,[1]EXTERNAL!$B$5:$B$208,0),MATCH(D$7,[1]EXTERNAL!$B$5:$K$5,0))</f>
        <v>0.51958079684441583</v>
      </c>
      <c r="E16" s="88">
        <f>INDEX([1]EXTERNAL!$B$5:$K$208,MATCH($B16,[1]EXTERNAL!$B$5:$B$208,0),MATCH(E$7,[1]EXTERNAL!$B$5:$K$5,0))</f>
        <v>0.3522743205800094</v>
      </c>
      <c r="F16" s="88">
        <f>INDEX([1]EXTERNAL!$B$5:$K$208,MATCH($B16,[1]EXTERNAL!$B$5:$B$208,0),MATCH(F$7,[1]EXTERNAL!$B$5:$K$5,0))</f>
        <v>3.5017359241114702E-2</v>
      </c>
      <c r="G16" s="88">
        <f>INDEX([1]EXTERNAL!$B$5:$K$208,MATCH($B16,[1]EXTERNAL!$B$5:$B$208,0),MATCH(G$7,[1]EXTERNAL!$B$5:$K$5,0))</f>
        <v>4.1955716524846136E-2</v>
      </c>
      <c r="H16" s="88">
        <f>INDEX([1]EXTERNAL!$B$5:$K$208,MATCH($B16,[1]EXTERNAL!$B$5:$B$208,0),MATCH(H$7,[1]EXTERNAL!$B$5:$K$5,0))</f>
        <v>2.9785560677024329E-3</v>
      </c>
      <c r="I16" s="88">
        <f>INDEX([1]EXTERNAL!$B$5:$K$208,MATCH($B16,[1]EXTERNAL!$B$5:$B$208,0),MATCH(I$7,[1]EXTERNAL!$B$5:$K$5,0))</f>
        <v>4.81932507419114E-2</v>
      </c>
      <c r="J16" s="88">
        <f>INDEX([1]EXTERNAL!$B$5:$K$208,MATCH($B16,[1]EXTERNAL!$B$5:$B$208,0),MATCH(J$7,[1]EXTERNAL!$B$5:$K$5,0))</f>
        <v>0</v>
      </c>
      <c r="K16" s="88"/>
      <c r="L16" s="88"/>
      <c r="M16" s="31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Y16" s="79">
        <f t="shared" si="1"/>
        <v>0</v>
      </c>
      <c r="Z16" s="79">
        <f>COUNTIFS('Input-Accounts'!F:F,'Input-Ext Allocators'!$B16)</f>
        <v>0</v>
      </c>
      <c r="AA16" s="79">
        <f>COUNTIFS('Input-Accounts'!G:G,'Input-Ext Allocators'!$B16)</f>
        <v>0</v>
      </c>
      <c r="AB16" s="79">
        <f>COUNTIFS('Input-Accounts'!H:H,'Input-Ext Allocators'!$B16)</f>
        <v>0</v>
      </c>
      <c r="AC16" s="79">
        <f>COUNTIFS('Input-Accounts'!I:I,'Input-Ext Allocators'!$B16)</f>
        <v>0</v>
      </c>
      <c r="AD16" s="79">
        <f>COUNTIFS('Input-Accounts'!J:J,'Input-Ext Allocators'!$B16)</f>
        <v>0</v>
      </c>
    </row>
    <row r="17" spans="2:30">
      <c r="B17" s="31" t="s">
        <v>167</v>
      </c>
      <c r="C17" s="102">
        <f t="shared" si="0"/>
        <v>0.99999999999999989</v>
      </c>
      <c r="D17" s="88">
        <f>INDEX([1]EXTERNAL!$B$5:$K$208,MATCH($B17,[1]EXTERNAL!$B$5:$B$208,0),MATCH(D$7,[1]EXTERNAL!$B$5:$K$5,0))</f>
        <v>0.53577791645511985</v>
      </c>
      <c r="E17" s="88">
        <f>INDEX([1]EXTERNAL!$B$5:$K$208,MATCH($B17,[1]EXTERNAL!$B$5:$B$208,0),MATCH(E$7,[1]EXTERNAL!$B$5:$K$5,0))</f>
        <v>0.36325592217280744</v>
      </c>
      <c r="F17" s="88">
        <f>INDEX([1]EXTERNAL!$B$5:$K$208,MATCH($B17,[1]EXTERNAL!$B$5:$B$208,0),MATCH(F$7,[1]EXTERNAL!$B$5:$K$5,0))</f>
        <v>3.6108970708520732E-2</v>
      </c>
      <c r="G17" s="88">
        <f>INDEX([1]EXTERNAL!$B$5:$K$208,MATCH($B17,[1]EXTERNAL!$B$5:$B$208,0),MATCH(G$7,[1]EXTERNAL!$B$5:$K$5,0))</f>
        <v>4.3263620440912559E-2</v>
      </c>
      <c r="H17" s="88">
        <f>INDEX([1]EXTERNAL!$B$5:$K$208,MATCH($B17,[1]EXTERNAL!$B$5:$B$208,0),MATCH(H$7,[1]EXTERNAL!$B$5:$K$5,0))</f>
        <v>1.7199022492299937E-4</v>
      </c>
      <c r="I17" s="88">
        <f>INDEX([1]EXTERNAL!$B$5:$K$208,MATCH($B17,[1]EXTERNAL!$B$5:$B$208,0),MATCH(I$7,[1]EXTERNAL!$B$5:$K$5,0))</f>
        <v>2.1421579997716371E-2</v>
      </c>
      <c r="J17" s="88">
        <f>INDEX([1]EXTERNAL!$B$5:$K$208,MATCH($B17,[1]EXTERNAL!$B$5:$B$208,0),MATCH(J$7,[1]EXTERNAL!$B$5:$K$5,0))</f>
        <v>0</v>
      </c>
      <c r="K17" s="88"/>
      <c r="L17" s="88"/>
      <c r="M17" s="31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Y17" s="79">
        <f t="shared" si="1"/>
        <v>0</v>
      </c>
      <c r="Z17" s="79">
        <f>COUNTIFS('Input-Accounts'!F:F,'Input-Ext Allocators'!$B17)</f>
        <v>0</v>
      </c>
      <c r="AA17" s="79">
        <f>COUNTIFS('Input-Accounts'!G:G,'Input-Ext Allocators'!$B17)</f>
        <v>0</v>
      </c>
      <c r="AB17" s="79">
        <f>COUNTIFS('Input-Accounts'!H:H,'Input-Ext Allocators'!$B17)</f>
        <v>0</v>
      </c>
      <c r="AC17" s="79">
        <f>COUNTIFS('Input-Accounts'!I:I,'Input-Ext Allocators'!$B17)</f>
        <v>0</v>
      </c>
      <c r="AD17" s="79">
        <f>COUNTIFS('Input-Accounts'!J:J,'Input-Ext Allocators'!$B17)</f>
        <v>0</v>
      </c>
    </row>
    <row r="18" spans="2:30">
      <c r="B18" s="31" t="s">
        <v>168</v>
      </c>
      <c r="C18" s="102">
        <f t="shared" si="0"/>
        <v>1</v>
      </c>
      <c r="D18" s="88">
        <f>INDEX([1]EXTERNAL!$B$5:$K$208,MATCH($B18,[1]EXTERNAL!$B$5:$B$208,0),MATCH(D$7,[1]EXTERNAL!$B$5:$K$5,0))</f>
        <v>0.30223167825503844</v>
      </c>
      <c r="E18" s="88">
        <f>INDEX([1]EXTERNAL!$B$5:$K$208,MATCH($B18,[1]EXTERNAL!$B$5:$B$208,0),MATCH(E$7,[1]EXTERNAL!$B$5:$K$5,0))</f>
        <v>0.20491222878456528</v>
      </c>
      <c r="F18" s="88">
        <f>INDEX([1]EXTERNAL!$B$5:$K$208,MATCH($B18,[1]EXTERNAL!$B$5:$B$208,0),MATCH(F$7,[1]EXTERNAL!$B$5:$K$5,0))</f>
        <v>2.036902694591073E-2</v>
      </c>
      <c r="G18" s="88">
        <f>INDEX([1]EXTERNAL!$B$5:$K$208,MATCH($B18,[1]EXTERNAL!$B$5:$B$208,0),MATCH(G$7,[1]EXTERNAL!$B$5:$K$5,0))</f>
        <v>2.4404956254559039E-2</v>
      </c>
      <c r="H18" s="88">
        <f>INDEX([1]EXTERNAL!$B$5:$K$208,MATCH($B18,[1]EXTERNAL!$B$5:$B$208,0),MATCH(H$7,[1]EXTERNAL!$B$5:$K$5,0))</f>
        <v>2.0218805414381701E-3</v>
      </c>
      <c r="I18" s="88">
        <f>INDEX([1]EXTERNAL!$B$5:$K$208,MATCH($B18,[1]EXTERNAL!$B$5:$B$208,0),MATCH(I$7,[1]EXTERNAL!$B$5:$K$5,0))</f>
        <v>0.44606022921848826</v>
      </c>
      <c r="J18" s="88">
        <f>INDEX([1]EXTERNAL!$B$5:$K$208,MATCH($B18,[1]EXTERNAL!$B$5:$B$208,0),MATCH(J$7,[1]EXTERNAL!$B$5:$K$5,0))</f>
        <v>0</v>
      </c>
      <c r="K18" s="88"/>
      <c r="L18" s="88"/>
      <c r="M18" s="31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Y18" s="79">
        <f t="shared" si="1"/>
        <v>0</v>
      </c>
      <c r="Z18" s="79">
        <f>COUNTIFS('Input-Accounts'!F:F,'Input-Ext Allocators'!$B18)</f>
        <v>0</v>
      </c>
      <c r="AA18" s="79">
        <f>COUNTIFS('Input-Accounts'!G:G,'Input-Ext Allocators'!$B18)</f>
        <v>0</v>
      </c>
      <c r="AB18" s="79">
        <f>COUNTIFS('Input-Accounts'!H:H,'Input-Ext Allocators'!$B18)</f>
        <v>0</v>
      </c>
      <c r="AC18" s="79">
        <f>COUNTIFS('Input-Accounts'!I:I,'Input-Ext Allocators'!$B18)</f>
        <v>0</v>
      </c>
      <c r="AD18" s="79">
        <f>COUNTIFS('Input-Accounts'!J:J,'Input-Ext Allocators'!$B18)</f>
        <v>0</v>
      </c>
    </row>
    <row r="19" spans="2:30">
      <c r="B19" s="31" t="s">
        <v>169</v>
      </c>
      <c r="C19" s="102">
        <f t="shared" si="0"/>
        <v>1</v>
      </c>
      <c r="D19" s="88">
        <f>INDEX([1]EXTERNAL!$B$5:$K$208,MATCH($B19,[1]EXTERNAL!$B$5:$B$208,0),MATCH(D$7,[1]EXTERNAL!$B$5:$K$5,0))</f>
        <v>0.18520014770208207</v>
      </c>
      <c r="E19" s="88">
        <f>INDEX([1]EXTERNAL!$B$5:$K$208,MATCH($B19,[1]EXTERNAL!$B$5:$B$208,0),MATCH(E$7,[1]EXTERNAL!$B$5:$K$5,0))</f>
        <v>0.12705534859668666</v>
      </c>
      <c r="F19" s="88">
        <f>INDEX([1]EXTERNAL!$B$5:$K$208,MATCH($B19,[1]EXTERNAL!$B$5:$B$208,0),MATCH(F$7,[1]EXTERNAL!$B$5:$K$5,0))</f>
        <v>1.3806364339820642E-2</v>
      </c>
      <c r="G19" s="88">
        <f>INDEX([1]EXTERNAL!$B$5:$K$208,MATCH($B19,[1]EXTERNAL!$B$5:$B$208,0),MATCH(G$7,[1]EXTERNAL!$B$5:$K$5,0))</f>
        <v>1.7356635485608052E-2</v>
      </c>
      <c r="H19" s="88">
        <f>INDEX([1]EXTERNAL!$B$5:$K$208,MATCH($B19,[1]EXTERNAL!$B$5:$B$208,0),MATCH(H$7,[1]EXTERNAL!$B$5:$K$5,0))</f>
        <v>1.7150109865237914E-3</v>
      </c>
      <c r="I19" s="88">
        <f>INDEX([1]EXTERNAL!$B$5:$K$208,MATCH($B19,[1]EXTERNAL!$B$5:$B$208,0),MATCH(I$7,[1]EXTERNAL!$B$5:$K$5,0))</f>
        <v>0.53033099324880661</v>
      </c>
      <c r="J19" s="88">
        <f>INDEX([1]EXTERNAL!$B$5:$K$208,MATCH($B19,[1]EXTERNAL!$B$5:$B$208,0),MATCH(J$7,[1]EXTERNAL!$B$5:$K$5,0))</f>
        <v>0.12453549964047225</v>
      </c>
      <c r="K19" s="88"/>
      <c r="L19" s="88"/>
      <c r="M19" s="31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Y19" s="79">
        <f t="shared" si="1"/>
        <v>24</v>
      </c>
      <c r="Z19" s="79">
        <f>COUNTIFS('Input-Accounts'!F:F,'Input-Ext Allocators'!$B19)</f>
        <v>0</v>
      </c>
      <c r="AA19" s="79">
        <f>COUNTIFS('Input-Accounts'!G:G,'Input-Ext Allocators'!$B19)</f>
        <v>0</v>
      </c>
      <c r="AB19" s="79">
        <f>COUNTIFS('Input-Accounts'!H:H,'Input-Ext Allocators'!$B19)</f>
        <v>24</v>
      </c>
      <c r="AC19" s="79">
        <f>COUNTIFS('Input-Accounts'!I:I,'Input-Ext Allocators'!$B19)</f>
        <v>0</v>
      </c>
      <c r="AD19" s="79">
        <f>COUNTIFS('Input-Accounts'!J:J,'Input-Ext Allocators'!$B19)</f>
        <v>0</v>
      </c>
    </row>
    <row r="20" spans="2:30">
      <c r="B20" s="31" t="s">
        <v>170</v>
      </c>
      <c r="C20" s="102">
        <f t="shared" si="0"/>
        <v>1</v>
      </c>
      <c r="D20" s="88">
        <f>INDEX([1]EXTERNAL!$B$5:$K$208,MATCH($B20,[1]EXTERNAL!$B$5:$B$208,0),MATCH(D$7,[1]EXTERNAL!$B$5:$K$5,0))</f>
        <v>0.20975472561319716</v>
      </c>
      <c r="E20" s="88">
        <f>INDEX([1]EXTERNAL!$B$5:$K$208,MATCH($B20,[1]EXTERNAL!$B$5:$B$208,0),MATCH(E$7,[1]EXTERNAL!$B$5:$K$5,0))</f>
        <v>0.14394886391849096</v>
      </c>
      <c r="F20" s="88">
        <f>INDEX([1]EXTERNAL!$B$5:$K$208,MATCH($B20,[1]EXTERNAL!$B$5:$B$208,0),MATCH(F$7,[1]EXTERNAL!$B$5:$K$5,0))</f>
        <v>1.5679545390250498E-2</v>
      </c>
      <c r="G20" s="88">
        <f>INDEX([1]EXTERNAL!$B$5:$K$208,MATCH($B20,[1]EXTERNAL!$B$5:$B$208,0),MATCH(G$7,[1]EXTERNAL!$B$5:$K$5,0))</f>
        <v>1.9735227746146118E-2</v>
      </c>
      <c r="H20" s="88">
        <f>INDEX([1]EXTERNAL!$B$5:$K$208,MATCH($B20,[1]EXTERNAL!$B$5:$B$208,0),MATCH(H$7,[1]EXTERNAL!$B$5:$K$5,0))</f>
        <v>1.9577307274014403E-3</v>
      </c>
      <c r="I20" s="88">
        <f>INDEX([1]EXTERNAL!$B$5:$K$208,MATCH($B20,[1]EXTERNAL!$B$5:$B$208,0),MATCH(I$7,[1]EXTERNAL!$B$5:$K$5,0))</f>
        <v>0.60892390660451379</v>
      </c>
      <c r="J20" s="88">
        <f>INDEX([1]EXTERNAL!$B$5:$K$208,MATCH($B20,[1]EXTERNAL!$B$5:$B$208,0),MATCH(J$7,[1]EXTERNAL!$B$5:$K$5,0))</f>
        <v>0</v>
      </c>
      <c r="K20" s="88"/>
      <c r="L20" s="88"/>
      <c r="M20" s="31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Y20" s="79">
        <f t="shared" si="1"/>
        <v>1</v>
      </c>
      <c r="Z20" s="79">
        <f>COUNTIFS('Input-Accounts'!F:F,'Input-Ext Allocators'!$B20)</f>
        <v>0</v>
      </c>
      <c r="AA20" s="79">
        <f>COUNTIFS('Input-Accounts'!G:G,'Input-Ext Allocators'!$B20)</f>
        <v>0</v>
      </c>
      <c r="AB20" s="79">
        <f>COUNTIFS('Input-Accounts'!H:H,'Input-Ext Allocators'!$B20)</f>
        <v>1</v>
      </c>
      <c r="AC20" s="79">
        <f>COUNTIFS('Input-Accounts'!I:I,'Input-Ext Allocators'!$B20)</f>
        <v>0</v>
      </c>
      <c r="AD20" s="79">
        <f>COUNTIFS('Input-Accounts'!J:J,'Input-Ext Allocators'!$B20)</f>
        <v>0</v>
      </c>
    </row>
    <row r="21" spans="2:30">
      <c r="B21" s="31" t="s">
        <v>171</v>
      </c>
      <c r="C21" s="102">
        <f t="shared" si="0"/>
        <v>1</v>
      </c>
      <c r="D21" s="88">
        <f>INDEX([1]EXTERNAL!$B$5:$K$208,MATCH($B21,[1]EXTERNAL!$B$5:$B$208,0),MATCH(D$7,[1]EXTERNAL!$B$5:$K$5,0))</f>
        <v>0.32385400697694167</v>
      </c>
      <c r="E21" s="88">
        <f>INDEX([1]EXTERNAL!$B$5:$K$208,MATCH($B21,[1]EXTERNAL!$B$5:$B$208,0),MATCH(E$7,[1]EXTERNAL!$B$5:$K$5,0))</f>
        <v>0.22274298864311662</v>
      </c>
      <c r="F21" s="88">
        <f>INDEX([1]EXTERNAL!$B$5:$K$208,MATCH($B21,[1]EXTERNAL!$B$5:$B$208,0),MATCH(F$7,[1]EXTERNAL!$B$5:$K$5,0))</f>
        <v>2.4645111983339553E-2</v>
      </c>
      <c r="G21" s="88">
        <f>INDEX([1]EXTERNAL!$B$5:$K$208,MATCH($B21,[1]EXTERNAL!$B$5:$B$208,0),MATCH(G$7,[1]EXTERNAL!$B$5:$K$5,0))</f>
        <v>3.1261819208575917E-2</v>
      </c>
      <c r="H21" s="88">
        <f>INDEX([1]EXTERNAL!$B$5:$K$208,MATCH($B21,[1]EXTERNAL!$B$5:$B$208,0),MATCH(H$7,[1]EXTERNAL!$B$5:$K$5,0))</f>
        <v>3.1795065495888279E-3</v>
      </c>
      <c r="I21" s="88">
        <f>INDEX([1]EXTERNAL!$B$5:$K$208,MATCH($B21,[1]EXTERNAL!$B$5:$B$208,0),MATCH(I$7,[1]EXTERNAL!$B$5:$K$5,0))</f>
        <v>0.39431656663843734</v>
      </c>
      <c r="J21" s="88">
        <f>INDEX([1]EXTERNAL!$B$5:$K$208,MATCH($B21,[1]EXTERNAL!$B$5:$B$208,0),MATCH(J$7,[1]EXTERNAL!$B$5:$K$5,0))</f>
        <v>0</v>
      </c>
      <c r="K21" s="88"/>
      <c r="L21" s="88"/>
      <c r="M21" s="31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Y21" s="79">
        <f t="shared" si="1"/>
        <v>1</v>
      </c>
      <c r="Z21" s="79">
        <f>COUNTIFS('Input-Accounts'!F:F,'Input-Ext Allocators'!$B21)</f>
        <v>0</v>
      </c>
      <c r="AA21" s="79">
        <f>COUNTIFS('Input-Accounts'!G:G,'Input-Ext Allocators'!$B21)</f>
        <v>0</v>
      </c>
      <c r="AB21" s="79">
        <f>COUNTIFS('Input-Accounts'!H:H,'Input-Ext Allocators'!$B21)</f>
        <v>1</v>
      </c>
      <c r="AC21" s="79">
        <f>COUNTIFS('Input-Accounts'!I:I,'Input-Ext Allocators'!$B21)</f>
        <v>0</v>
      </c>
      <c r="AD21" s="79">
        <f>COUNTIFS('Input-Accounts'!J:J,'Input-Ext Allocators'!$B21)</f>
        <v>0</v>
      </c>
    </row>
    <row r="22" spans="2:30">
      <c r="B22" s="31" t="s">
        <v>172</v>
      </c>
      <c r="C22" s="102">
        <f t="shared" si="0"/>
        <v>1</v>
      </c>
      <c r="D22" s="88">
        <f>INDEX([1]EXTERNAL!$B$5:$K$208,MATCH($B22,[1]EXTERNAL!$B$5:$B$208,0),MATCH(D$7,[1]EXTERNAL!$B$5:$K$5,0))</f>
        <v>0.34342208446055128</v>
      </c>
      <c r="E22" s="88">
        <f>INDEX([1]EXTERNAL!$B$5:$K$208,MATCH($B22,[1]EXTERNAL!$B$5:$B$208,0),MATCH(E$7,[1]EXTERNAL!$B$5:$K$5,0))</f>
        <v>0.23625574198550098</v>
      </c>
      <c r="F22" s="88">
        <f>INDEX([1]EXTERNAL!$B$5:$K$208,MATCH($B22,[1]EXTERNAL!$B$5:$B$208,0),MATCH(F$7,[1]EXTERNAL!$B$5:$K$5,0))</f>
        <v>2.6182289193739113E-2</v>
      </c>
      <c r="G22" s="88">
        <f>INDEX([1]EXTERNAL!$B$5:$K$208,MATCH($B22,[1]EXTERNAL!$B$5:$B$208,0),MATCH(G$7,[1]EXTERNAL!$B$5:$K$5,0))</f>
        <v>3.3237870638564357E-2</v>
      </c>
      <c r="H22" s="88">
        <f>INDEX([1]EXTERNAL!$B$5:$K$208,MATCH($B22,[1]EXTERNAL!$B$5:$B$208,0),MATCH(H$7,[1]EXTERNAL!$B$5:$K$5,0))</f>
        <v>3.3888901955876028E-3</v>
      </c>
      <c r="I22" s="88">
        <f>INDEX([1]EXTERNAL!$B$5:$K$208,MATCH($B22,[1]EXTERNAL!$B$5:$B$208,0),MATCH(I$7,[1]EXTERNAL!$B$5:$K$5,0))</f>
        <v>0.35751312352605663</v>
      </c>
      <c r="J22" s="88">
        <f>INDEX([1]EXTERNAL!$B$5:$K$208,MATCH($B22,[1]EXTERNAL!$B$5:$B$208,0),MATCH(J$7,[1]EXTERNAL!$B$5:$K$5,0))</f>
        <v>0</v>
      </c>
      <c r="K22" s="88"/>
      <c r="L22" s="88"/>
      <c r="M22" s="31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Y22" s="79">
        <f t="shared" si="1"/>
        <v>1</v>
      </c>
      <c r="Z22" s="79">
        <f>COUNTIFS('Input-Accounts'!F:F,'Input-Ext Allocators'!$B22)</f>
        <v>0</v>
      </c>
      <c r="AA22" s="79">
        <f>COUNTIFS('Input-Accounts'!G:G,'Input-Ext Allocators'!$B22)</f>
        <v>0</v>
      </c>
      <c r="AB22" s="79">
        <f>COUNTIFS('Input-Accounts'!H:H,'Input-Ext Allocators'!$B22)</f>
        <v>1</v>
      </c>
      <c r="AC22" s="79">
        <f>COUNTIFS('Input-Accounts'!I:I,'Input-Ext Allocators'!$B22)</f>
        <v>0</v>
      </c>
      <c r="AD22" s="79">
        <f>COUNTIFS('Input-Accounts'!J:J,'Input-Ext Allocators'!$B22)</f>
        <v>0</v>
      </c>
    </row>
    <row r="23" spans="2:30">
      <c r="B23" s="31" t="s">
        <v>173</v>
      </c>
      <c r="C23" s="102">
        <f t="shared" si="0"/>
        <v>1</v>
      </c>
      <c r="D23" s="88">
        <f>INDEX([1]EXTERNAL!$B$5:$K$208,MATCH($B23,[1]EXTERNAL!$B$5:$B$208,0),MATCH(D$7,[1]EXTERNAL!$B$5:$K$5,0))</f>
        <v>0.38684057261505478</v>
      </c>
      <c r="E23" s="88">
        <f>INDEX([1]EXTERNAL!$B$5:$K$208,MATCH($B23,[1]EXTERNAL!$B$5:$B$208,0),MATCH(E$7,[1]EXTERNAL!$B$5:$K$5,0))</f>
        <v>0.26629734031005525</v>
      </c>
      <c r="F23" s="88">
        <f>INDEX([1]EXTERNAL!$B$5:$K$208,MATCH($B23,[1]EXTERNAL!$B$5:$B$208,0),MATCH(F$7,[1]EXTERNAL!$B$5:$K$5,0))</f>
        <v>2.9645424649132633E-2</v>
      </c>
      <c r="G23" s="88">
        <f>INDEX([1]EXTERNAL!$B$5:$K$208,MATCH($B23,[1]EXTERNAL!$B$5:$B$208,0),MATCH(G$7,[1]EXTERNAL!$B$5:$K$5,0))</f>
        <v>3.7717390615449986E-2</v>
      </c>
      <c r="H23" s="88">
        <f>INDEX([1]EXTERNAL!$B$5:$K$208,MATCH($B23,[1]EXTERNAL!$B$5:$B$208,0),MATCH(H$7,[1]EXTERNAL!$B$5:$K$5,0))</f>
        <v>6.5433911068269921E-4</v>
      </c>
      <c r="I23" s="88">
        <f>INDEX([1]EXTERNAL!$B$5:$K$208,MATCH($B23,[1]EXTERNAL!$B$5:$B$208,0),MATCH(I$7,[1]EXTERNAL!$B$5:$K$5,0))</f>
        <v>0.27884493269962474</v>
      </c>
      <c r="J23" s="88">
        <f>INDEX([1]EXTERNAL!$B$5:$K$208,MATCH($B23,[1]EXTERNAL!$B$5:$B$208,0),MATCH(J$7,[1]EXTERNAL!$B$5:$K$5,0))</f>
        <v>0</v>
      </c>
      <c r="K23" s="88"/>
      <c r="L23" s="88"/>
      <c r="M23" s="31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Y23" s="79">
        <f t="shared" si="1"/>
        <v>1</v>
      </c>
      <c r="Z23" s="79">
        <f>COUNTIFS('Input-Accounts'!F:F,'Input-Ext Allocators'!$B23)</f>
        <v>0</v>
      </c>
      <c r="AA23" s="79">
        <f>COUNTIFS('Input-Accounts'!G:G,'Input-Ext Allocators'!$B23)</f>
        <v>0</v>
      </c>
      <c r="AB23" s="79">
        <f>COUNTIFS('Input-Accounts'!H:H,'Input-Ext Allocators'!$B23)</f>
        <v>1</v>
      </c>
      <c r="AC23" s="79">
        <f>COUNTIFS('Input-Accounts'!I:I,'Input-Ext Allocators'!$B23)</f>
        <v>0</v>
      </c>
      <c r="AD23" s="79">
        <f>COUNTIFS('Input-Accounts'!J:J,'Input-Ext Allocators'!$B23)</f>
        <v>0</v>
      </c>
    </row>
    <row r="24" spans="2:30">
      <c r="B24" s="31" t="s">
        <v>174</v>
      </c>
      <c r="C24" s="102">
        <f t="shared" si="0"/>
        <v>1.0000000000000002</v>
      </c>
      <c r="D24" s="88">
        <f>INDEX([1]EXTERNAL!$B$5:$K$208,MATCH($B24,[1]EXTERNAL!$B$5:$B$208,0),MATCH(D$7,[1]EXTERNAL!$B$5:$K$5,0))</f>
        <v>0.40731263759564712</v>
      </c>
      <c r="E24" s="88">
        <f>INDEX([1]EXTERNAL!$B$5:$K$208,MATCH($B24,[1]EXTERNAL!$B$5:$B$208,0),MATCH(E$7,[1]EXTERNAL!$B$5:$K$5,0))</f>
        <v>0.28115106960474417</v>
      </c>
      <c r="F24" s="88">
        <f>INDEX([1]EXTERNAL!$B$5:$K$208,MATCH($B24,[1]EXTERNAL!$B$5:$B$208,0),MATCH(F$7,[1]EXTERNAL!$B$5:$K$5,0))</f>
        <v>3.1890768014417419E-2</v>
      </c>
      <c r="G24" s="88">
        <f>INDEX([1]EXTERNAL!$B$5:$K$208,MATCH($B24,[1]EXTERNAL!$B$5:$B$208,0),MATCH(G$7,[1]EXTERNAL!$B$5:$K$5,0))</f>
        <v>4.0939961170532398E-2</v>
      </c>
      <c r="H24" s="88">
        <f>INDEX([1]EXTERNAL!$B$5:$K$208,MATCH($B24,[1]EXTERNAL!$B$5:$B$208,0),MATCH(H$7,[1]EXTERNAL!$B$5:$K$5,0))</f>
        <v>3.7493979478758718E-3</v>
      </c>
      <c r="I24" s="88">
        <f>INDEX([1]EXTERNAL!$B$5:$K$208,MATCH($B24,[1]EXTERNAL!$B$5:$B$208,0),MATCH(I$7,[1]EXTERNAL!$B$5:$K$5,0))</f>
        <v>0.23495616566678315</v>
      </c>
      <c r="J24" s="88">
        <f>INDEX([1]EXTERNAL!$B$5:$K$208,MATCH($B24,[1]EXTERNAL!$B$5:$B$208,0),MATCH(J$7,[1]EXTERNAL!$B$5:$K$5,0))</f>
        <v>0</v>
      </c>
      <c r="K24" s="88"/>
      <c r="L24" s="88"/>
      <c r="M24" s="31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Y24" s="79">
        <f t="shared" si="1"/>
        <v>1</v>
      </c>
      <c r="Z24" s="79">
        <f>COUNTIFS('Input-Accounts'!F:F,'Input-Ext Allocators'!$B24)</f>
        <v>0</v>
      </c>
      <c r="AA24" s="79">
        <f>COUNTIFS('Input-Accounts'!G:G,'Input-Ext Allocators'!$B24)</f>
        <v>0</v>
      </c>
      <c r="AB24" s="79">
        <f>COUNTIFS('Input-Accounts'!H:H,'Input-Ext Allocators'!$B24)</f>
        <v>1</v>
      </c>
      <c r="AC24" s="79">
        <f>COUNTIFS('Input-Accounts'!I:I,'Input-Ext Allocators'!$B24)</f>
        <v>0</v>
      </c>
      <c r="AD24" s="79">
        <f>COUNTIFS('Input-Accounts'!J:J,'Input-Ext Allocators'!$B24)</f>
        <v>0</v>
      </c>
    </row>
    <row r="25" spans="2:30">
      <c r="B25" s="31" t="s">
        <v>175</v>
      </c>
      <c r="C25" s="102">
        <f t="shared" si="0"/>
        <v>1</v>
      </c>
      <c r="D25" s="88">
        <f>INDEX([1]EXTERNAL!$B$5:$K$208,MATCH($B25,[1]EXTERNAL!$B$5:$B$208,0),MATCH(D$7,[1]EXTERNAL!$B$5:$K$5,0))</f>
        <v>0.48065245270868995</v>
      </c>
      <c r="E25" s="88">
        <f>INDEX([1]EXTERNAL!$B$5:$K$208,MATCH($B25,[1]EXTERNAL!$B$5:$B$208,0),MATCH(E$7,[1]EXTERNAL!$B$5:$K$5,0))</f>
        <v>0.33241867325139252</v>
      </c>
      <c r="F25" s="88">
        <f>INDEX([1]EXTERNAL!$B$5:$K$208,MATCH($B25,[1]EXTERNAL!$B$5:$B$208,0),MATCH(F$7,[1]EXTERNAL!$B$5:$K$5,0))</f>
        <v>3.8205594421625605E-2</v>
      </c>
      <c r="G25" s="88">
        <f>INDEX([1]EXTERNAL!$B$5:$K$208,MATCH($B25,[1]EXTERNAL!$B$5:$B$208,0),MATCH(G$7,[1]EXTERNAL!$B$5:$K$5,0))</f>
        <v>4.9349791205845109E-2</v>
      </c>
      <c r="H25" s="88">
        <f>INDEX([1]EXTERNAL!$B$5:$K$208,MATCH($B25,[1]EXTERNAL!$B$5:$B$208,0),MATCH(H$7,[1]EXTERNAL!$B$5:$K$5,0))</f>
        <v>4.6069409410041317E-3</v>
      </c>
      <c r="I25" s="88">
        <f>INDEX([1]EXTERNAL!$B$5:$K$208,MATCH($B25,[1]EXTERNAL!$B$5:$B$208,0),MATCH(I$7,[1]EXTERNAL!$B$5:$K$5,0))</f>
        <v>9.4766547471442697E-2</v>
      </c>
      <c r="J25" s="88">
        <f>INDEX([1]EXTERNAL!$B$5:$K$208,MATCH($B25,[1]EXTERNAL!$B$5:$B$208,0),MATCH(J$7,[1]EXTERNAL!$B$5:$K$5,0))</f>
        <v>0</v>
      </c>
      <c r="K25" s="88"/>
      <c r="L25" s="88"/>
      <c r="M25" s="31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Y25" s="79">
        <f t="shared" si="1"/>
        <v>1</v>
      </c>
      <c r="Z25" s="79">
        <f>COUNTIFS('Input-Accounts'!F:F,'Input-Ext Allocators'!$B25)</f>
        <v>0</v>
      </c>
      <c r="AA25" s="79">
        <f>COUNTIFS('Input-Accounts'!G:G,'Input-Ext Allocators'!$B25)</f>
        <v>0</v>
      </c>
      <c r="AB25" s="79">
        <f>COUNTIFS('Input-Accounts'!H:H,'Input-Ext Allocators'!$B25)</f>
        <v>1</v>
      </c>
      <c r="AC25" s="79">
        <f>COUNTIFS('Input-Accounts'!I:I,'Input-Ext Allocators'!$B25)</f>
        <v>0</v>
      </c>
      <c r="AD25" s="79">
        <f>COUNTIFS('Input-Accounts'!J:J,'Input-Ext Allocators'!$B25)</f>
        <v>0</v>
      </c>
    </row>
    <row r="26" spans="2:30">
      <c r="B26" s="31" t="s">
        <v>176</v>
      </c>
      <c r="C26" s="102">
        <f t="shared" si="0"/>
        <v>1</v>
      </c>
      <c r="D26" s="88">
        <f>INDEX([1]EXTERNAL!$B$5:$K$208,MATCH($B26,[1]EXTERNAL!$B$5:$B$208,0),MATCH(D$7,[1]EXTERNAL!$B$5:$K$5,0))</f>
        <v>0.51040489694777935</v>
      </c>
      <c r="E26" s="88">
        <f>INDEX([1]EXTERNAL!$B$5:$K$208,MATCH($B26,[1]EXTERNAL!$B$5:$B$208,0),MATCH(E$7,[1]EXTERNAL!$B$5:$K$5,0))</f>
        <v>0.35323171594094166</v>
      </c>
      <c r="F26" s="88">
        <f>INDEX([1]EXTERNAL!$B$5:$K$208,MATCH($B26,[1]EXTERNAL!$B$5:$B$208,0),MATCH(F$7,[1]EXTERNAL!$B$5:$K$5,0))</f>
        <v>4.0780578968706495E-2</v>
      </c>
      <c r="G26" s="88">
        <f>INDEX([1]EXTERNAL!$B$5:$K$208,MATCH($B26,[1]EXTERNAL!$B$5:$B$208,0),MATCH(G$7,[1]EXTERNAL!$B$5:$K$5,0))</f>
        <v>5.2785400516035856E-2</v>
      </c>
      <c r="H26" s="88">
        <f>INDEX([1]EXTERNAL!$B$5:$K$208,MATCH($B26,[1]EXTERNAL!$B$5:$B$208,0),MATCH(H$7,[1]EXTERNAL!$B$5:$K$5,0))</f>
        <v>3.4335088162345471E-4</v>
      </c>
      <c r="I26" s="88">
        <f>INDEX([1]EXTERNAL!$B$5:$K$208,MATCH($B26,[1]EXTERNAL!$B$5:$B$208,0),MATCH(I$7,[1]EXTERNAL!$B$5:$K$5,0))</f>
        <v>4.2454056744913322E-2</v>
      </c>
      <c r="J26" s="88">
        <f>INDEX([1]EXTERNAL!$B$5:$K$208,MATCH($B26,[1]EXTERNAL!$B$5:$B$208,0),MATCH(J$7,[1]EXTERNAL!$B$5:$K$5,0))</f>
        <v>0</v>
      </c>
      <c r="K26" s="88"/>
      <c r="L26" s="88"/>
      <c r="M26" s="31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Y26" s="79">
        <f t="shared" si="1"/>
        <v>1</v>
      </c>
      <c r="Z26" s="79">
        <f>COUNTIFS('Input-Accounts'!F:F,'Input-Ext Allocators'!$B26)</f>
        <v>0</v>
      </c>
      <c r="AA26" s="79">
        <f>COUNTIFS('Input-Accounts'!G:G,'Input-Ext Allocators'!$B26)</f>
        <v>0</v>
      </c>
      <c r="AB26" s="79">
        <f>COUNTIFS('Input-Accounts'!H:H,'Input-Ext Allocators'!$B26)</f>
        <v>1</v>
      </c>
      <c r="AC26" s="79">
        <f>COUNTIFS('Input-Accounts'!I:I,'Input-Ext Allocators'!$B26)</f>
        <v>0</v>
      </c>
      <c r="AD26" s="79">
        <f>COUNTIFS('Input-Accounts'!J:J,'Input-Ext Allocators'!$B26)</f>
        <v>0</v>
      </c>
    </row>
    <row r="27" spans="2:30">
      <c r="B27" s="31" t="s">
        <v>177</v>
      </c>
      <c r="C27" s="102">
        <f t="shared" si="0"/>
        <v>1</v>
      </c>
      <c r="D27" s="88">
        <f>INDEX([1]EXTERNAL!$B$5:$K$208,MATCH($B27,[1]EXTERNAL!$B$5:$B$208,0),MATCH(D$7,[1]EXTERNAL!$B$5:$K$5,0))</f>
        <v>0.20975472561319713</v>
      </c>
      <c r="E27" s="88">
        <f>INDEX([1]EXTERNAL!$B$5:$K$208,MATCH($B27,[1]EXTERNAL!$B$5:$B$208,0),MATCH(E$7,[1]EXTERNAL!$B$5:$K$5,0))</f>
        <v>0.14394886391849093</v>
      </c>
      <c r="F27" s="88">
        <f>INDEX([1]EXTERNAL!$B$5:$K$208,MATCH($B27,[1]EXTERNAL!$B$5:$B$208,0),MATCH(F$7,[1]EXTERNAL!$B$5:$K$5,0))</f>
        <v>1.5679545390250495E-2</v>
      </c>
      <c r="G27" s="88">
        <f>INDEX([1]EXTERNAL!$B$5:$K$208,MATCH($B27,[1]EXTERNAL!$B$5:$B$208,0),MATCH(G$7,[1]EXTERNAL!$B$5:$K$5,0))</f>
        <v>1.9735227746146118E-2</v>
      </c>
      <c r="H27" s="88">
        <f>INDEX([1]EXTERNAL!$B$5:$K$208,MATCH($B27,[1]EXTERNAL!$B$5:$B$208,0),MATCH(H$7,[1]EXTERNAL!$B$5:$K$5,0))</f>
        <v>1.9577307274014403E-3</v>
      </c>
      <c r="I27" s="88">
        <f>INDEX([1]EXTERNAL!$B$5:$K$208,MATCH($B27,[1]EXTERNAL!$B$5:$B$208,0),MATCH(I$7,[1]EXTERNAL!$B$5:$K$5,0))</f>
        <v>0.60892390660451379</v>
      </c>
      <c r="J27" s="88">
        <f>INDEX([1]EXTERNAL!$B$5:$K$208,MATCH($B27,[1]EXTERNAL!$B$5:$B$208,0),MATCH(J$7,[1]EXTERNAL!$B$5:$K$5,0))</f>
        <v>0</v>
      </c>
      <c r="K27" s="88"/>
      <c r="L27" s="88"/>
      <c r="M27" s="31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Y27" s="79">
        <f t="shared" si="1"/>
        <v>1</v>
      </c>
      <c r="Z27" s="79">
        <f>COUNTIFS('Input-Accounts'!F:F,'Input-Ext Allocators'!$B27)</f>
        <v>0</v>
      </c>
      <c r="AA27" s="79">
        <f>COUNTIFS('Input-Accounts'!G:G,'Input-Ext Allocators'!$B27)</f>
        <v>0</v>
      </c>
      <c r="AB27" s="79">
        <f>COUNTIFS('Input-Accounts'!H:H,'Input-Ext Allocators'!$B27)</f>
        <v>1</v>
      </c>
      <c r="AC27" s="79">
        <f>COUNTIFS('Input-Accounts'!I:I,'Input-Ext Allocators'!$B27)</f>
        <v>0</v>
      </c>
      <c r="AD27" s="79">
        <f>COUNTIFS('Input-Accounts'!J:J,'Input-Ext Allocators'!$B27)</f>
        <v>0</v>
      </c>
    </row>
    <row r="28" spans="2:30">
      <c r="B28" s="31" t="s">
        <v>178</v>
      </c>
      <c r="C28" s="102">
        <f t="shared" si="0"/>
        <v>0</v>
      </c>
      <c r="D28" s="88"/>
      <c r="E28" s="88"/>
      <c r="F28" s="88"/>
      <c r="G28" s="88"/>
      <c r="H28" s="88"/>
      <c r="I28" s="88"/>
      <c r="J28" s="88"/>
      <c r="K28" s="88"/>
      <c r="L28" s="88"/>
      <c r="M28" s="31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Y28" s="79">
        <f t="shared" si="1"/>
        <v>0</v>
      </c>
      <c r="Z28" s="79">
        <f>COUNTIFS('Input-Accounts'!F:F,'Input-Ext Allocators'!$B28)</f>
        <v>0</v>
      </c>
      <c r="AA28" s="79">
        <f>COUNTIFS('Input-Accounts'!G:G,'Input-Ext Allocators'!$B28)</f>
        <v>0</v>
      </c>
      <c r="AB28" s="79">
        <f>COUNTIFS('Input-Accounts'!H:H,'Input-Ext Allocators'!$B28)</f>
        <v>0</v>
      </c>
      <c r="AC28" s="79">
        <f>COUNTIFS('Input-Accounts'!I:I,'Input-Ext Allocators'!$B28)</f>
        <v>0</v>
      </c>
      <c r="AD28" s="79">
        <f>COUNTIFS('Input-Accounts'!J:J,'Input-Ext Allocators'!$B28)</f>
        <v>0</v>
      </c>
    </row>
    <row r="29" spans="2:30">
      <c r="B29" s="31" t="s">
        <v>179</v>
      </c>
      <c r="C29" s="102">
        <f t="shared" si="0"/>
        <v>1</v>
      </c>
      <c r="D29" s="88">
        <f>INDEX([1]EXTERNAL!$B$5:$K$208,MATCH($B29,[1]EXTERNAL!$B$5:$B$208,0),MATCH(D$7,[1]EXTERNAL!$B$5:$K$5,0))</f>
        <v>0.87785279839294683</v>
      </c>
      <c r="E29" s="88">
        <f>INDEX([1]EXTERNAL!$B$5:$K$208,MATCH($B29,[1]EXTERNAL!$B$5:$B$208,0),MATCH(E$7,[1]EXTERNAL!$B$5:$K$5,0))</f>
        <v>0.11870903495254814</v>
      </c>
      <c r="F29" s="88">
        <f>INDEX([1]EXTERNAL!$B$5:$K$208,MATCH($B29,[1]EXTERNAL!$B$5:$B$208,0),MATCH(F$7,[1]EXTERNAL!$B$5:$K$5,0))</f>
        <v>2.1247097303120962E-3</v>
      </c>
      <c r="G29" s="88">
        <f>INDEX([1]EXTERNAL!$B$5:$K$208,MATCH($B29,[1]EXTERNAL!$B$5:$B$208,0),MATCH(G$7,[1]EXTERNAL!$B$5:$K$5,0))</f>
        <v>4.2494194606241924E-4</v>
      </c>
      <c r="H29" s="88">
        <f>INDEX([1]EXTERNAL!$B$5:$K$208,MATCH($B29,[1]EXTERNAL!$B$5:$B$208,0),MATCH(H$7,[1]EXTERNAL!$B$5:$K$5,0))</f>
        <v>3.0046400226635704E-5</v>
      </c>
      <c r="I29" s="88">
        <f>INDEX([1]EXTERNAL!$B$5:$K$208,MATCH($B29,[1]EXTERNAL!$B$5:$B$208,0),MATCH(I$7,[1]EXTERNAL!$B$5:$K$5,0))</f>
        <v>8.2842217767724162E-4</v>
      </c>
      <c r="J29" s="88">
        <f>INDEX([1]EXTERNAL!$B$5:$K$208,MATCH($B29,[1]EXTERNAL!$B$5:$B$208,0),MATCH(J$7,[1]EXTERNAL!$B$5:$K$5,0))</f>
        <v>3.0046400226635704E-5</v>
      </c>
      <c r="K29" s="88"/>
      <c r="L29" s="88"/>
      <c r="M29" s="31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Y29" s="79">
        <f t="shared" si="1"/>
        <v>10</v>
      </c>
      <c r="Z29" s="79">
        <f>COUNTIFS('Input-Accounts'!F:F,'Input-Ext Allocators'!$B29)</f>
        <v>0</v>
      </c>
      <c r="AA29" s="79">
        <f>COUNTIFS('Input-Accounts'!G:G,'Input-Ext Allocators'!$B29)</f>
        <v>0</v>
      </c>
      <c r="AB29" s="79">
        <f>COUNTIFS('Input-Accounts'!H:H,'Input-Ext Allocators'!$B29)</f>
        <v>0</v>
      </c>
      <c r="AC29" s="79">
        <f>COUNTIFS('Input-Accounts'!I:I,'Input-Ext Allocators'!$B29)</f>
        <v>0</v>
      </c>
      <c r="AD29" s="79">
        <f>COUNTIFS('Input-Accounts'!J:J,'Input-Ext Allocators'!$B29)</f>
        <v>10</v>
      </c>
    </row>
    <row r="30" spans="2:30">
      <c r="B30" s="31" t="s">
        <v>180</v>
      </c>
      <c r="C30" s="102">
        <f t="shared" si="0"/>
        <v>1</v>
      </c>
      <c r="D30" s="88">
        <f>INDEX([1]EXTERNAL!$B$5:$K$208,MATCH($B30,[1]EXTERNAL!$B$5:$B$208,0),MATCH(D$7,[1]EXTERNAL!$B$5:$K$5,0))</f>
        <v>0</v>
      </c>
      <c r="E30" s="88">
        <f>INDEX([1]EXTERNAL!$B$5:$K$208,MATCH($B30,[1]EXTERNAL!$B$5:$B$208,0),MATCH(E$7,[1]EXTERNAL!$B$5:$K$5,0))</f>
        <v>0</v>
      </c>
      <c r="F30" s="88">
        <f>INDEX([1]EXTERNAL!$B$5:$K$208,MATCH($B30,[1]EXTERNAL!$B$5:$B$208,0),MATCH(F$7,[1]EXTERNAL!$B$5:$K$5,0))</f>
        <v>0</v>
      </c>
      <c r="G30" s="88">
        <f>INDEX([1]EXTERNAL!$B$5:$K$208,MATCH($B30,[1]EXTERNAL!$B$5:$B$208,0),MATCH(G$7,[1]EXTERNAL!$B$5:$K$5,0))</f>
        <v>0</v>
      </c>
      <c r="H30" s="88">
        <f>INDEX([1]EXTERNAL!$B$5:$K$208,MATCH($B30,[1]EXTERNAL!$B$5:$B$208,0),MATCH(H$7,[1]EXTERNAL!$B$5:$K$5,0))</f>
        <v>3.3816425120772944E-2</v>
      </c>
      <c r="I30" s="88">
        <f>INDEX([1]EXTERNAL!$B$5:$K$208,MATCH($B30,[1]EXTERNAL!$B$5:$B$208,0),MATCH(I$7,[1]EXTERNAL!$B$5:$K$5,0))</f>
        <v>0.93236714975845414</v>
      </c>
      <c r="J30" s="88">
        <f>INDEX([1]EXTERNAL!$B$5:$K$208,MATCH($B30,[1]EXTERNAL!$B$5:$B$208,0),MATCH(J$7,[1]EXTERNAL!$B$5:$K$5,0))</f>
        <v>3.3816425120772944E-2</v>
      </c>
      <c r="K30" s="88"/>
      <c r="L30" s="88"/>
      <c r="M30" s="31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Y30" s="79">
        <f t="shared" si="1"/>
        <v>0</v>
      </c>
      <c r="Z30" s="79">
        <f>COUNTIFS('Input-Accounts'!F:F,'Input-Ext Allocators'!$B30)</f>
        <v>0</v>
      </c>
      <c r="AA30" s="79">
        <f>COUNTIFS('Input-Accounts'!G:G,'Input-Ext Allocators'!$B30)</f>
        <v>0</v>
      </c>
      <c r="AB30" s="79">
        <f>COUNTIFS('Input-Accounts'!H:H,'Input-Ext Allocators'!$B30)</f>
        <v>0</v>
      </c>
      <c r="AC30" s="79">
        <f>COUNTIFS('Input-Accounts'!I:I,'Input-Ext Allocators'!$B30)</f>
        <v>0</v>
      </c>
      <c r="AD30" s="79">
        <f>COUNTIFS('Input-Accounts'!J:J,'Input-Ext Allocators'!$B30)</f>
        <v>0</v>
      </c>
    </row>
    <row r="31" spans="2:30">
      <c r="B31" s="31" t="s">
        <v>181</v>
      </c>
      <c r="C31" s="102">
        <f t="shared" si="0"/>
        <v>1</v>
      </c>
      <c r="D31" s="88">
        <f>INDEX([1]EXTERNAL!$B$5:$K$208,MATCH($B31,[1]EXTERNAL!$B$5:$B$208,0),MATCH(D$7,[1]EXTERNAL!$B$5:$K$5,0))</f>
        <v>0.67285142449211477</v>
      </c>
      <c r="E31" s="88">
        <f>INDEX([1]EXTERNAL!$B$5:$K$208,MATCH($B31,[1]EXTERNAL!$B$5:$B$208,0),MATCH(E$7,[1]EXTERNAL!$B$5:$K$5,0))</f>
        <v>0.23836362727088994</v>
      </c>
      <c r="F31" s="88">
        <f>INDEX([1]EXTERNAL!$B$5:$K$208,MATCH($B31,[1]EXTERNAL!$B$5:$B$208,0),MATCH(F$7,[1]EXTERNAL!$B$5:$K$5,0))</f>
        <v>2.4446553922133588E-2</v>
      </c>
      <c r="G31" s="88">
        <f>INDEX([1]EXTERNAL!$B$5:$K$208,MATCH($B31,[1]EXTERNAL!$B$5:$B$208,0),MATCH(G$7,[1]EXTERNAL!$B$5:$K$5,0))</f>
        <v>1.6199327447288664E-2</v>
      </c>
      <c r="H31" s="88">
        <f>INDEX([1]EXTERNAL!$B$5:$K$208,MATCH($B31,[1]EXTERNAL!$B$5:$B$208,0),MATCH(H$7,[1]EXTERNAL!$B$5:$K$5,0))</f>
        <v>1.6740232701349998E-3</v>
      </c>
      <c r="I31" s="88">
        <f>INDEX([1]EXTERNAL!$B$5:$K$208,MATCH($B31,[1]EXTERNAL!$B$5:$B$208,0),MATCH(I$7,[1]EXTERNAL!$B$5:$K$5,0))</f>
        <v>4.3744830716180884E-2</v>
      </c>
      <c r="J31" s="88">
        <f>INDEX([1]EXTERNAL!$B$5:$K$208,MATCH($B31,[1]EXTERNAL!$B$5:$B$208,0),MATCH(J$7,[1]EXTERNAL!$B$5:$K$5,0))</f>
        <v>2.7202128812572595E-3</v>
      </c>
      <c r="K31" s="88"/>
      <c r="L31" s="88"/>
      <c r="M31" s="31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Y31" s="79">
        <f t="shared" si="1"/>
        <v>4</v>
      </c>
      <c r="Z31" s="79">
        <f>COUNTIFS('Input-Accounts'!F:F,'Input-Ext Allocators'!$B31)</f>
        <v>0</v>
      </c>
      <c r="AA31" s="79">
        <f>COUNTIFS('Input-Accounts'!G:G,'Input-Ext Allocators'!$B31)</f>
        <v>0</v>
      </c>
      <c r="AB31" s="79">
        <f>COUNTIFS('Input-Accounts'!H:H,'Input-Ext Allocators'!$B31)</f>
        <v>0</v>
      </c>
      <c r="AC31" s="79">
        <f>COUNTIFS('Input-Accounts'!I:I,'Input-Ext Allocators'!$B31)</f>
        <v>0</v>
      </c>
      <c r="AD31" s="79">
        <f>COUNTIFS('Input-Accounts'!J:J,'Input-Ext Allocators'!$B31)</f>
        <v>4</v>
      </c>
    </row>
    <row r="32" spans="2:30">
      <c r="B32" s="31" t="s">
        <v>182</v>
      </c>
      <c r="C32" s="102">
        <f t="shared" si="0"/>
        <v>0.99999999999999989</v>
      </c>
      <c r="D32" s="88">
        <f>INDEX([1]EXTERNAL!$B$5:$K$208,MATCH($B32,[1]EXTERNAL!$B$5:$B$208,0),MATCH(D$7,[1]EXTERNAL!$B$5:$K$5,0))</f>
        <v>0.46130233467790466</v>
      </c>
      <c r="E32" s="88">
        <f>INDEX([1]EXTERNAL!$B$5:$K$208,MATCH($B32,[1]EXTERNAL!$B$5:$B$208,0),MATCH(E$7,[1]EXTERNAL!$B$5:$K$5,0))</f>
        <v>0.3947301392535964</v>
      </c>
      <c r="F32" s="88">
        <f>INDEX([1]EXTERNAL!$B$5:$K$208,MATCH($B32,[1]EXTERNAL!$B$5:$B$208,0),MATCH(F$7,[1]EXTERNAL!$B$5:$K$5,0))</f>
        <v>4.6416325626632164E-2</v>
      </c>
      <c r="G32" s="88">
        <f>INDEX([1]EXTERNAL!$B$5:$K$208,MATCH($B32,[1]EXTERNAL!$B$5:$B$208,0),MATCH(G$7,[1]EXTERNAL!$B$5:$K$5,0))</f>
        <v>2.4290562520573072E-2</v>
      </c>
      <c r="H32" s="88">
        <f>INDEX([1]EXTERNAL!$B$5:$K$208,MATCH($B32,[1]EXTERNAL!$B$5:$B$208,0),MATCH(H$7,[1]EXTERNAL!$B$5:$K$5,0))</f>
        <v>2.2783136306695892E-3</v>
      </c>
      <c r="I32" s="88">
        <f>INDEX([1]EXTERNAL!$B$5:$K$208,MATCH($B32,[1]EXTERNAL!$B$5:$B$208,0),MATCH(I$7,[1]EXTERNAL!$B$5:$K$5,0))</f>
        <v>6.4722521966405086E-2</v>
      </c>
      <c r="J32" s="88">
        <f>INDEX([1]EXTERNAL!$B$5:$K$208,MATCH($B32,[1]EXTERNAL!$B$5:$B$208,0),MATCH(J$7,[1]EXTERNAL!$B$5:$K$5,0))</f>
        <v>6.259802324219103E-3</v>
      </c>
      <c r="K32" s="88"/>
      <c r="L32" s="88"/>
      <c r="M32" s="31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Y32" s="79">
        <f t="shared" si="1"/>
        <v>3</v>
      </c>
      <c r="Z32" s="79">
        <f>COUNTIFS('Input-Accounts'!F:F,'Input-Ext Allocators'!$B32)</f>
        <v>0</v>
      </c>
      <c r="AA32" s="79">
        <f>COUNTIFS('Input-Accounts'!G:G,'Input-Ext Allocators'!$B32)</f>
        <v>0</v>
      </c>
      <c r="AB32" s="79">
        <f>COUNTIFS('Input-Accounts'!H:H,'Input-Ext Allocators'!$B32)</f>
        <v>0</v>
      </c>
      <c r="AC32" s="79">
        <f>COUNTIFS('Input-Accounts'!I:I,'Input-Ext Allocators'!$B32)</f>
        <v>0</v>
      </c>
      <c r="AD32" s="79">
        <f>COUNTIFS('Input-Accounts'!J:J,'Input-Ext Allocators'!$B32)</f>
        <v>3</v>
      </c>
    </row>
    <row r="33" spans="2:30">
      <c r="B33" s="31" t="s">
        <v>183</v>
      </c>
      <c r="C33" s="102">
        <f t="shared" si="0"/>
        <v>1</v>
      </c>
      <c r="D33" s="88">
        <f>INDEX([1]EXTERNAL!$B$5:$K$208,MATCH($B33,[1]EXTERNAL!$B$5:$B$208,0),MATCH(D$7,[1]EXTERNAL!$B$5:$K$5,0))</f>
        <v>0.87741188678001414</v>
      </c>
      <c r="E33" s="88">
        <f>INDEX([1]EXTERNAL!$B$5:$K$208,MATCH($B33,[1]EXTERNAL!$B$5:$B$208,0),MATCH(E$7,[1]EXTERNAL!$B$5:$K$5,0))</f>
        <v>0.11864941198140032</v>
      </c>
      <c r="F33" s="88">
        <f>INDEX([1]EXTERNAL!$B$5:$K$208,MATCH($B33,[1]EXTERNAL!$B$5:$B$208,0),MATCH(F$7,[1]EXTERNAL!$B$5:$K$5,0))</f>
        <v>3.2822510321546751E-3</v>
      </c>
      <c r="G33" s="88">
        <f>INDEX([1]EXTERNAL!$B$5:$K$208,MATCH($B33,[1]EXTERNAL!$B$5:$B$208,0),MATCH(G$7,[1]EXTERNAL!$B$5:$K$5,0))</f>
        <v>6.56450206430935E-4</v>
      </c>
      <c r="H33" s="88">
        <f>INDEX([1]EXTERNAL!$B$5:$K$208,MATCH($B33,[1]EXTERNAL!$B$5:$B$208,0),MATCH(H$7,[1]EXTERNAL!$B$5:$K$5,0))</f>
        <v>0</v>
      </c>
      <c r="I33" s="88">
        <f>INDEX([1]EXTERNAL!$B$5:$K$208,MATCH($B33,[1]EXTERNAL!$B$5:$B$208,0),MATCH(I$7,[1]EXTERNAL!$B$5:$K$5,0))</f>
        <v>0</v>
      </c>
      <c r="J33" s="88">
        <f>INDEX([1]EXTERNAL!$B$5:$K$208,MATCH($B33,[1]EXTERNAL!$B$5:$B$208,0),MATCH(J$7,[1]EXTERNAL!$B$5:$K$5,0))</f>
        <v>0</v>
      </c>
      <c r="K33" s="88"/>
      <c r="L33" s="88"/>
      <c r="M33" s="31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Y33" s="79">
        <f t="shared" si="1"/>
        <v>1</v>
      </c>
      <c r="Z33" s="79">
        <f>COUNTIFS('Input-Accounts'!F:F,'Input-Ext Allocators'!$B33)</f>
        <v>0</v>
      </c>
      <c r="AA33" s="79">
        <f>COUNTIFS('Input-Accounts'!G:G,'Input-Ext Allocators'!$B33)</f>
        <v>0</v>
      </c>
      <c r="AB33" s="79">
        <f>COUNTIFS('Input-Accounts'!H:H,'Input-Ext Allocators'!$B33)</f>
        <v>0</v>
      </c>
      <c r="AC33" s="79">
        <f>COUNTIFS('Input-Accounts'!I:I,'Input-Ext Allocators'!$B33)</f>
        <v>0</v>
      </c>
      <c r="AD33" s="79">
        <f>COUNTIFS('Input-Accounts'!J:J,'Input-Ext Allocators'!$B33)</f>
        <v>1</v>
      </c>
    </row>
    <row r="34" spans="2:30">
      <c r="B34" s="31" t="s">
        <v>184</v>
      </c>
      <c r="C34" s="102">
        <f t="shared" si="0"/>
        <v>0.99999999999999978</v>
      </c>
      <c r="D34" s="88">
        <f>INDEX([1]EXTERNAL!$B$5:$K$208,MATCH($B34,[1]EXTERNAL!$B$5:$B$208,0),MATCH(D$7,[1]EXTERNAL!$B$5:$K$5,0))</f>
        <v>0</v>
      </c>
      <c r="E34" s="88">
        <f>INDEX([1]EXTERNAL!$B$5:$K$208,MATCH($B34,[1]EXTERNAL!$B$5:$B$208,0),MATCH(E$7,[1]EXTERNAL!$B$5:$K$5,0))</f>
        <v>0.38509651525648275</v>
      </c>
      <c r="F34" s="88">
        <f>INDEX([1]EXTERNAL!$B$5:$K$208,MATCH($B34,[1]EXTERNAL!$B$5:$B$208,0),MATCH(F$7,[1]EXTERNAL!$B$5:$K$5,0))</f>
        <v>7.483987830734079E-2</v>
      </c>
      <c r="G34" s="88">
        <f>INDEX([1]EXTERNAL!$B$5:$K$208,MATCH($B34,[1]EXTERNAL!$B$5:$B$208,0),MATCH(G$7,[1]EXTERNAL!$B$5:$K$5,0))</f>
        <v>2.2667069861360807E-2</v>
      </c>
      <c r="H34" s="88">
        <f>INDEX([1]EXTERNAL!$B$5:$K$208,MATCH($B34,[1]EXTERNAL!$B$5:$B$208,0),MATCH(H$7,[1]EXTERNAL!$B$5:$K$5,0))</f>
        <v>1.4822985627563033E-3</v>
      </c>
      <c r="I34" s="88">
        <f>INDEX([1]EXTERNAL!$B$5:$K$208,MATCH($B34,[1]EXTERNAL!$B$5:$B$208,0),MATCH(I$7,[1]EXTERNAL!$B$5:$K$5,0))</f>
        <v>0.28909240913277007</v>
      </c>
      <c r="J34" s="88">
        <f>INDEX([1]EXTERNAL!$B$5:$K$208,MATCH($B34,[1]EXTERNAL!$B$5:$B$208,0),MATCH(J$7,[1]EXTERNAL!$B$5:$K$5,0))</f>
        <v>0.2268218288792892</v>
      </c>
      <c r="K34" s="88"/>
      <c r="L34" s="88"/>
      <c r="M34" s="31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Y34" s="79">
        <f t="shared" si="1"/>
        <v>5</v>
      </c>
      <c r="Z34" s="79">
        <f>COUNTIFS('Input-Accounts'!F:F,'Input-Ext Allocators'!$B34)</f>
        <v>0</v>
      </c>
      <c r="AA34" s="79">
        <f>COUNTIFS('Input-Accounts'!G:G,'Input-Ext Allocators'!$B34)</f>
        <v>0</v>
      </c>
      <c r="AB34" s="79">
        <f>COUNTIFS('Input-Accounts'!H:H,'Input-Ext Allocators'!$B34)</f>
        <v>0</v>
      </c>
      <c r="AC34" s="79">
        <f>COUNTIFS('Input-Accounts'!I:I,'Input-Ext Allocators'!$B34)</f>
        <v>0</v>
      </c>
      <c r="AD34" s="79">
        <f>COUNTIFS('Input-Accounts'!J:J,'Input-Ext Allocators'!$B34)</f>
        <v>5</v>
      </c>
    </row>
    <row r="35" spans="2:30">
      <c r="B35" s="31" t="s">
        <v>185</v>
      </c>
      <c r="C35" s="102">
        <f t="shared" si="0"/>
        <v>0.99999999999999989</v>
      </c>
      <c r="D35" s="88">
        <f>INDEX([1]EXTERNAL!$B$5:$K$208,MATCH($B35,[1]EXTERNAL!$B$5:$B$208,0),MATCH(D$7,[1]EXTERNAL!$B$5:$K$5,0))</f>
        <v>0.76574479127402473</v>
      </c>
      <c r="E35" s="88">
        <f>INDEX([1]EXTERNAL!$B$5:$K$208,MATCH($B35,[1]EXTERNAL!$B$5:$B$208,0),MATCH(E$7,[1]EXTERNAL!$B$5:$K$5,0))</f>
        <v>0.20447952283415177</v>
      </c>
      <c r="F35" s="88">
        <f>INDEX([1]EXTERNAL!$B$5:$K$208,MATCH($B35,[1]EXTERNAL!$B$5:$B$208,0),MATCH(F$7,[1]EXTERNAL!$B$5:$K$5,0))</f>
        <v>2.9775685891823365E-2</v>
      </c>
      <c r="G35" s="88">
        <f>INDEX([1]EXTERNAL!$B$5:$K$208,MATCH($B35,[1]EXTERNAL!$B$5:$B$208,0),MATCH(G$7,[1]EXTERNAL!$B$5:$K$5,0))</f>
        <v>0</v>
      </c>
      <c r="H35" s="88">
        <f>INDEX([1]EXTERNAL!$B$5:$K$208,MATCH($B35,[1]EXTERNAL!$B$5:$B$208,0),MATCH(H$7,[1]EXTERNAL!$B$5:$K$5,0))</f>
        <v>0</v>
      </c>
      <c r="I35" s="88">
        <f>INDEX([1]EXTERNAL!$B$5:$K$208,MATCH($B35,[1]EXTERNAL!$B$5:$B$208,0),MATCH(I$7,[1]EXTERNAL!$B$5:$K$5,0))</f>
        <v>0</v>
      </c>
      <c r="J35" s="88">
        <f>INDEX([1]EXTERNAL!$B$5:$K$208,MATCH($B35,[1]EXTERNAL!$B$5:$B$208,0),MATCH(J$7,[1]EXTERNAL!$B$5:$K$5,0))</f>
        <v>0</v>
      </c>
      <c r="K35" s="88"/>
      <c r="L35" s="88"/>
      <c r="M35" s="31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Y35" s="79">
        <f t="shared" si="1"/>
        <v>2</v>
      </c>
      <c r="Z35" s="79">
        <f>COUNTIFS('Input-Accounts'!F:F,'Input-Ext Allocators'!$B35)</f>
        <v>0</v>
      </c>
      <c r="AA35" s="79">
        <f>COUNTIFS('Input-Accounts'!G:G,'Input-Ext Allocators'!$B35)</f>
        <v>0</v>
      </c>
      <c r="AB35" s="79">
        <f>COUNTIFS('Input-Accounts'!H:H,'Input-Ext Allocators'!$B35)</f>
        <v>0</v>
      </c>
      <c r="AC35" s="79">
        <f>COUNTIFS('Input-Accounts'!I:I,'Input-Ext Allocators'!$B35)</f>
        <v>0</v>
      </c>
      <c r="AD35" s="79">
        <f>COUNTIFS('Input-Accounts'!J:J,'Input-Ext Allocators'!$B35)</f>
        <v>2</v>
      </c>
    </row>
    <row r="36" spans="2:30">
      <c r="B36" s="31" t="s">
        <v>186</v>
      </c>
      <c r="C36" s="102">
        <f t="shared" si="0"/>
        <v>1.0000000000000002</v>
      </c>
      <c r="D36" s="88">
        <f>INDEX([1]EXTERNAL!$B$5:$K$208,MATCH($B36,[1]EXTERNAL!$B$5:$B$208,0),MATCH(D$7,[1]EXTERNAL!$B$5:$K$5,0))</f>
        <v>0.70336372783509049</v>
      </c>
      <c r="E36" s="88">
        <f>INDEX([1]EXTERNAL!$B$5:$K$208,MATCH($B36,[1]EXTERNAL!$B$5:$B$208,0),MATCH(E$7,[1]EXTERNAL!$B$5:$K$5,0))</f>
        <v>9.5198079285527787E-2</v>
      </c>
      <c r="F36" s="88">
        <f>INDEX([1]EXTERNAL!$B$5:$K$208,MATCH($B36,[1]EXTERNAL!$B$5:$B$208,0),MATCH(F$7,[1]EXTERNAL!$B$5:$K$5,0))</f>
        <v>0.12400237598385488</v>
      </c>
      <c r="G36" s="88">
        <f>INDEX([1]EXTERNAL!$B$5:$K$208,MATCH($B36,[1]EXTERNAL!$B$5:$B$208,0),MATCH(G$7,[1]EXTERNAL!$B$5:$K$5,0))</f>
        <v>2.5048437921158285E-2</v>
      </c>
      <c r="H36" s="88">
        <f>INDEX([1]EXTERNAL!$B$5:$K$208,MATCH($B36,[1]EXTERNAL!$B$5:$B$208,0),MATCH(H$7,[1]EXTERNAL!$B$5:$K$5,0))</f>
        <v>1.7651583769943758E-3</v>
      </c>
      <c r="I36" s="88">
        <f>INDEX([1]EXTERNAL!$B$5:$K$208,MATCH($B36,[1]EXTERNAL!$B$5:$B$208,0),MATCH(I$7,[1]EXTERNAL!$B$5:$K$5,0))</f>
        <v>4.8857062220380047E-2</v>
      </c>
      <c r="J36" s="88">
        <f>INDEX([1]EXTERNAL!$B$5:$K$208,MATCH($B36,[1]EXTERNAL!$B$5:$B$208,0),MATCH(J$7,[1]EXTERNAL!$B$5:$K$5,0))</f>
        <v>1.7651583769943758E-3</v>
      </c>
      <c r="K36" s="88"/>
      <c r="L36" s="88"/>
      <c r="M36" s="31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Y36" s="79">
        <f t="shared" si="1"/>
        <v>1</v>
      </c>
      <c r="Z36" s="79">
        <f>COUNTIFS('Input-Accounts'!F:F,'Input-Ext Allocators'!$B36)</f>
        <v>0</v>
      </c>
      <c r="AA36" s="79">
        <f>COUNTIFS('Input-Accounts'!G:G,'Input-Ext Allocators'!$B36)</f>
        <v>0</v>
      </c>
      <c r="AB36" s="79">
        <f>COUNTIFS('Input-Accounts'!H:H,'Input-Ext Allocators'!$B36)</f>
        <v>0</v>
      </c>
      <c r="AC36" s="79">
        <f>COUNTIFS('Input-Accounts'!I:I,'Input-Ext Allocators'!$B36)</f>
        <v>0</v>
      </c>
      <c r="AD36" s="79">
        <f>COUNTIFS('Input-Accounts'!J:J,'Input-Ext Allocators'!$B36)</f>
        <v>1</v>
      </c>
    </row>
    <row r="37" spans="2:30">
      <c r="B37" s="31" t="s">
        <v>187</v>
      </c>
      <c r="C37" s="102">
        <f t="shared" si="0"/>
        <v>1</v>
      </c>
      <c r="D37" s="88">
        <f>INDEX([1]EXTERNAL!$B$5:$K$208,MATCH($B37,[1]EXTERNAL!$B$5:$B$208,0),MATCH(D$7,[1]EXTERNAL!$B$5:$K$5,0))</f>
        <v>0.37580189026047639</v>
      </c>
      <c r="E37" s="88">
        <f>INDEX([1]EXTERNAL!$B$5:$K$208,MATCH($B37,[1]EXTERNAL!$B$5:$B$208,0),MATCH(E$7,[1]EXTERNAL!$B$5:$K$5,0))</f>
        <v>0.2547926258403162</v>
      </c>
      <c r="F37" s="88">
        <f>INDEX([1]EXTERNAL!$B$5:$K$208,MATCH($B37,[1]EXTERNAL!$B$5:$B$208,0),MATCH(F$7,[1]EXTERNAL!$B$5:$K$5,0))</f>
        <v>2.5327321322619237E-2</v>
      </c>
      <c r="G37" s="88">
        <f>INDEX([1]EXTERNAL!$B$5:$K$208,MATCH($B37,[1]EXTERNAL!$B$5:$B$208,0),MATCH(G$7,[1]EXTERNAL!$B$5:$K$5,0))</f>
        <v>3.0345689588661205E-2</v>
      </c>
      <c r="H37" s="88">
        <f>INDEX([1]EXTERNAL!$B$5:$K$208,MATCH($B37,[1]EXTERNAL!$B$5:$B$208,0),MATCH(H$7,[1]EXTERNAL!$B$5:$K$5,0))</f>
        <v>2.5140532380333726E-3</v>
      </c>
      <c r="I37" s="88">
        <f>INDEX([1]EXTERNAL!$B$5:$K$208,MATCH($B37,[1]EXTERNAL!$B$5:$B$208,0),MATCH(I$7,[1]EXTERNAL!$B$5:$K$5,0))</f>
        <v>0.24500139707068974</v>
      </c>
      <c r="J37" s="88">
        <f>INDEX([1]EXTERNAL!$B$5:$K$208,MATCH($B37,[1]EXTERNAL!$B$5:$B$208,0),MATCH(J$7,[1]EXTERNAL!$B$5:$K$5,0))</f>
        <v>6.621702267920393E-2</v>
      </c>
      <c r="K37" s="88"/>
      <c r="L37" s="88"/>
      <c r="M37" s="31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Y37" s="79">
        <f t="shared" si="1"/>
        <v>1</v>
      </c>
      <c r="Z37" s="79">
        <f>COUNTIFS('Input-Accounts'!F:F,'Input-Ext Allocators'!$B37)</f>
        <v>0</v>
      </c>
      <c r="AA37" s="79">
        <f>COUNTIFS('Input-Accounts'!G:G,'Input-Ext Allocators'!$B37)</f>
        <v>0</v>
      </c>
      <c r="AB37" s="79">
        <f>COUNTIFS('Input-Accounts'!H:H,'Input-Ext Allocators'!$B37)</f>
        <v>1</v>
      </c>
      <c r="AC37" s="79">
        <f>COUNTIFS('Input-Accounts'!I:I,'Input-Ext Allocators'!$B37)</f>
        <v>0</v>
      </c>
      <c r="AD37" s="79">
        <f>COUNTIFS('Input-Accounts'!J:J,'Input-Ext Allocators'!$B37)</f>
        <v>0</v>
      </c>
    </row>
    <row r="38" spans="2:30">
      <c r="B38" s="31" t="s">
        <v>188</v>
      </c>
      <c r="C38" s="102">
        <f t="shared" si="0"/>
        <v>1</v>
      </c>
      <c r="D38" s="88">
        <f>INDEX([1]EXTERNAL!$B$5:$K$208,MATCH($B38,[1]EXTERNAL!$B$5:$B$208,0),MATCH(D$7,[1]EXTERNAL!$B$5:$K$5,0))</f>
        <v>0.31271296510413521</v>
      </c>
      <c r="E38" s="88">
        <f>INDEX([1]EXTERNAL!$B$5:$K$208,MATCH($B38,[1]EXTERNAL!$B$5:$B$208,0),MATCH(E$7,[1]EXTERNAL!$B$5:$K$5,0))</f>
        <v>0.22127501922862947</v>
      </c>
      <c r="F38" s="88">
        <f>INDEX([1]EXTERNAL!$B$5:$K$208,MATCH($B38,[1]EXTERNAL!$B$5:$B$208,0),MATCH(F$7,[1]EXTERNAL!$B$5:$K$5,0))</f>
        <v>2.9304235247013422E-2</v>
      </c>
      <c r="G38" s="88">
        <f>INDEX([1]EXTERNAL!$B$5:$K$208,MATCH($B38,[1]EXTERNAL!$B$5:$B$208,0),MATCH(G$7,[1]EXTERNAL!$B$5:$K$5,0))</f>
        <v>4.0171098222988116E-2</v>
      </c>
      <c r="H38" s="88">
        <f>INDEX([1]EXTERNAL!$B$5:$K$208,MATCH($B38,[1]EXTERNAL!$B$5:$B$208,0),MATCH(H$7,[1]EXTERNAL!$B$5:$K$5,0))</f>
        <v>5.049100840510524E-3</v>
      </c>
      <c r="I38" s="88">
        <f>INDEX([1]EXTERNAL!$B$5:$K$208,MATCH($B38,[1]EXTERNAL!$B$5:$B$208,0),MATCH(I$7,[1]EXTERNAL!$B$5:$K$5,0))</f>
        <v>0.32260208705204324</v>
      </c>
      <c r="J38" s="88">
        <f>INDEX([1]EXTERNAL!$B$5:$K$208,MATCH($B38,[1]EXTERNAL!$B$5:$B$208,0),MATCH(J$7,[1]EXTERNAL!$B$5:$K$5,0))</f>
        <v>6.8885494304679953E-2</v>
      </c>
      <c r="K38" s="88"/>
      <c r="L38" s="31"/>
      <c r="M38" s="31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Y38" s="79">
        <f t="shared" si="1"/>
        <v>1</v>
      </c>
      <c r="Z38" s="79">
        <f>COUNTIFS('Input-Accounts'!F:F,'Input-Ext Allocators'!$B38)</f>
        <v>0</v>
      </c>
      <c r="AA38" s="79">
        <f>COUNTIFS('Input-Accounts'!G:G,'Input-Ext Allocators'!$B38)</f>
        <v>0</v>
      </c>
      <c r="AB38" s="79">
        <f>COUNTIFS('Input-Accounts'!H:H,'Input-Ext Allocators'!$B38)</f>
        <v>0</v>
      </c>
      <c r="AC38" s="79">
        <f>COUNTIFS('Input-Accounts'!I:I,'Input-Ext Allocators'!$B38)</f>
        <v>1</v>
      </c>
      <c r="AD38" s="79">
        <f>COUNTIFS('Input-Accounts'!J:J,'Input-Ext Allocators'!$B38)</f>
        <v>0</v>
      </c>
    </row>
    <row r="39" spans="2:30">
      <c r="B39" s="31" t="s">
        <v>189</v>
      </c>
      <c r="C39" s="102">
        <f t="shared" si="0"/>
        <v>0.99999999999999989</v>
      </c>
      <c r="D39" s="88">
        <f>INDEX([1]EXTERNAL!$B$5:$K$208,MATCH($B39,[1]EXTERNAL!$B$5:$B$208,0),MATCH(D$7,[1]EXTERNAL!$B$5:$K$5,0))</f>
        <v>0.33665508671088168</v>
      </c>
      <c r="E39" s="88">
        <f>INDEX([1]EXTERNAL!$B$5:$K$208,MATCH($B39,[1]EXTERNAL!$B$5:$B$208,0),MATCH(E$7,[1]EXTERNAL!$B$5:$K$5,0))</f>
        <v>0.23821641280705946</v>
      </c>
      <c r="F39" s="88">
        <f>INDEX([1]EXTERNAL!$B$5:$K$208,MATCH($B39,[1]EXTERNAL!$B$5:$B$208,0),MATCH(F$7,[1]EXTERNAL!$B$5:$K$5,0))</f>
        <v>3.1547844058189708E-2</v>
      </c>
      <c r="G39" s="88">
        <f>INDEX([1]EXTERNAL!$B$5:$K$208,MATCH($B39,[1]EXTERNAL!$B$5:$B$208,0),MATCH(G$7,[1]EXTERNAL!$B$5:$K$5,0))</f>
        <v>4.324670245452697E-2</v>
      </c>
      <c r="H39" s="88">
        <f>INDEX([1]EXTERNAL!$B$5:$K$208,MATCH($B39,[1]EXTERNAL!$B$5:$B$208,0),MATCH(H$7,[1]EXTERNAL!$B$5:$K$5,0))</f>
        <v>5.4356731922132204E-3</v>
      </c>
      <c r="I39" s="88">
        <f>INDEX([1]EXTERNAL!$B$5:$K$208,MATCH($B39,[1]EXTERNAL!$B$5:$B$208,0),MATCH(I$7,[1]EXTERNAL!$B$5:$K$5,0))</f>
        <v>0.28421056119779919</v>
      </c>
      <c r="J39" s="88">
        <f>INDEX([1]EXTERNAL!$B$5:$K$208,MATCH($B39,[1]EXTERNAL!$B$5:$B$208,0),MATCH(J$7,[1]EXTERNAL!$B$5:$K$5,0))</f>
        <v>6.0687719579329634E-2</v>
      </c>
      <c r="K39" s="88"/>
      <c r="L39" s="31"/>
      <c r="M39" s="31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Y39" s="79">
        <f t="shared" si="1"/>
        <v>1</v>
      </c>
      <c r="Z39" s="79">
        <f>COUNTIFS('Input-Accounts'!F:F,'Input-Ext Allocators'!$B39)</f>
        <v>0</v>
      </c>
      <c r="AA39" s="79">
        <f>COUNTIFS('Input-Accounts'!G:G,'Input-Ext Allocators'!$B39)</f>
        <v>0</v>
      </c>
      <c r="AB39" s="79">
        <f>COUNTIFS('Input-Accounts'!H:H,'Input-Ext Allocators'!$B39)</f>
        <v>0</v>
      </c>
      <c r="AC39" s="79">
        <f>COUNTIFS('Input-Accounts'!I:I,'Input-Ext Allocators'!$B39)</f>
        <v>1</v>
      </c>
      <c r="AD39" s="79">
        <f>COUNTIFS('Input-Accounts'!J:J,'Input-Ext Allocators'!$B39)</f>
        <v>0</v>
      </c>
    </row>
    <row r="40" spans="2:30">
      <c r="B40" s="31" t="s">
        <v>190</v>
      </c>
      <c r="C40" s="102">
        <f t="shared" si="0"/>
        <v>0</v>
      </c>
      <c r="D40" s="88"/>
      <c r="E40" s="88"/>
      <c r="F40" s="88"/>
      <c r="G40" s="88"/>
      <c r="H40" s="88"/>
      <c r="I40" s="88"/>
      <c r="J40" s="88"/>
      <c r="K40" s="88"/>
      <c r="L40" s="31"/>
      <c r="M40" s="31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Y40" s="79">
        <f t="shared" si="1"/>
        <v>0</v>
      </c>
      <c r="Z40" s="79">
        <f>COUNTIFS('Input-Accounts'!F:F,'Input-Ext Allocators'!$B40)</f>
        <v>0</v>
      </c>
      <c r="AA40" s="79">
        <f>COUNTIFS('Input-Accounts'!G:G,'Input-Ext Allocators'!$B40)</f>
        <v>0</v>
      </c>
      <c r="AB40" s="79">
        <f>COUNTIFS('Input-Accounts'!H:H,'Input-Ext Allocators'!$B40)</f>
        <v>0</v>
      </c>
      <c r="AC40" s="79">
        <f>COUNTIFS('Input-Accounts'!I:I,'Input-Ext Allocators'!$B40)</f>
        <v>0</v>
      </c>
      <c r="AD40" s="79">
        <f>COUNTIFS('Input-Accounts'!J:J,'Input-Ext Allocators'!$B40)</f>
        <v>0</v>
      </c>
    </row>
    <row r="41" spans="2:30">
      <c r="B41" s="31" t="s">
        <v>191</v>
      </c>
      <c r="C41" s="102">
        <f t="shared" si="0"/>
        <v>1</v>
      </c>
      <c r="D41" s="88">
        <f>INDEX([1]EXTERNAL!$B$5:$K$208,MATCH($B41,[1]EXTERNAL!$B$5:$B$208,0),MATCH(D$7,[1]EXTERNAL!$B$5:$K$5,0))</f>
        <v>0.10068486232024342</v>
      </c>
      <c r="E41" s="88">
        <f>INDEX([1]EXTERNAL!$B$5:$K$208,MATCH($B41,[1]EXTERNAL!$B$5:$B$208,0),MATCH(E$7,[1]EXTERNAL!$B$5:$K$5,0))</f>
        <v>7.1244391285550712E-2</v>
      </c>
      <c r="F41" s="88">
        <f>INDEX([1]EXTERNAL!$B$5:$K$208,MATCH($B41,[1]EXTERNAL!$B$5:$B$208,0),MATCH(F$7,[1]EXTERNAL!$B$5:$K$5,0))</f>
        <v>9.4351473091722933E-3</v>
      </c>
      <c r="G41" s="88">
        <f>INDEX([1]EXTERNAL!$B$5:$K$208,MATCH($B41,[1]EXTERNAL!$B$5:$B$208,0),MATCH(G$7,[1]EXTERNAL!$B$5:$K$5,0))</f>
        <v>1.2933974427595772E-2</v>
      </c>
      <c r="H41" s="88">
        <f>INDEX([1]EXTERNAL!$B$5:$K$208,MATCH($B41,[1]EXTERNAL!$B$5:$B$208,0),MATCH(H$7,[1]EXTERNAL!$B$5:$K$5,0))</f>
        <v>1.6256697984956842E-3</v>
      </c>
      <c r="I41" s="88">
        <f>INDEX([1]EXTERNAL!$B$5:$K$208,MATCH($B41,[1]EXTERNAL!$B$5:$B$208,0),MATCH(I$7,[1]EXTERNAL!$B$5:$K$5,0))</f>
        <v>0.66259210646454003</v>
      </c>
      <c r="J41" s="88">
        <f>INDEX([1]EXTERNAL!$B$5:$K$208,MATCH($B41,[1]EXTERNAL!$B$5:$B$208,0),MATCH(J$7,[1]EXTERNAL!$B$5:$K$5,0))</f>
        <v>0.14148384839440203</v>
      </c>
      <c r="K41" s="88"/>
      <c r="L41" s="31"/>
      <c r="M41" s="31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Y41" s="79">
        <f t="shared" si="1"/>
        <v>1</v>
      </c>
      <c r="Z41" s="79">
        <f>COUNTIFS('Input-Accounts'!F:F,'Input-Ext Allocators'!$B41)</f>
        <v>0</v>
      </c>
      <c r="AA41" s="79">
        <f>COUNTIFS('Input-Accounts'!G:G,'Input-Ext Allocators'!$B41)</f>
        <v>0</v>
      </c>
      <c r="AB41" s="79">
        <f>COUNTIFS('Input-Accounts'!H:H,'Input-Ext Allocators'!$B41)</f>
        <v>0</v>
      </c>
      <c r="AC41" s="79">
        <f>COUNTIFS('Input-Accounts'!I:I,'Input-Ext Allocators'!$B41)</f>
        <v>1</v>
      </c>
      <c r="AD41" s="79">
        <f>COUNTIFS('Input-Accounts'!J:J,'Input-Ext Allocators'!$B41)</f>
        <v>0</v>
      </c>
    </row>
    <row r="42" spans="2:30">
      <c r="B42" s="31" t="s">
        <v>192</v>
      </c>
      <c r="C42" s="102">
        <f t="shared" si="0"/>
        <v>1</v>
      </c>
      <c r="D42" s="88">
        <f>INDEX([1]EXTERNAL!$B$5:$K$208,MATCH($B42,[1]EXTERNAL!$B$5:$B$208,0),MATCH(D$7,[1]EXTERNAL!$B$5:$K$5,0))</f>
        <v>0.11727777297135583</v>
      </c>
      <c r="E42" s="88">
        <f>INDEX([1]EXTERNAL!$B$5:$K$208,MATCH($B42,[1]EXTERNAL!$B$5:$B$208,0),MATCH(E$7,[1]EXTERNAL!$B$5:$K$5,0))</f>
        <v>8.2985499052416617E-2</v>
      </c>
      <c r="F42" s="88">
        <f>INDEX([1]EXTERNAL!$B$5:$K$208,MATCH($B42,[1]EXTERNAL!$B$5:$B$208,0),MATCH(F$7,[1]EXTERNAL!$B$5:$K$5,0))</f>
        <v>1.0990063834590263E-2</v>
      </c>
      <c r="G42" s="88">
        <f>INDEX([1]EXTERNAL!$B$5:$K$208,MATCH($B42,[1]EXTERNAL!$B$5:$B$208,0),MATCH(G$7,[1]EXTERNAL!$B$5:$K$5,0))</f>
        <v>1.5065499237733194E-2</v>
      </c>
      <c r="H42" s="88">
        <f>INDEX([1]EXTERNAL!$B$5:$K$208,MATCH($B42,[1]EXTERNAL!$B$5:$B$208,0),MATCH(H$7,[1]EXTERNAL!$B$5:$K$5,0))</f>
        <v>1.8935809133647102E-3</v>
      </c>
      <c r="I42" s="88">
        <f>INDEX([1]EXTERNAL!$B$5:$K$208,MATCH($B42,[1]EXTERNAL!$B$5:$B$208,0),MATCH(I$7,[1]EXTERNAL!$B$5:$K$5,0))</f>
        <v>0.77178758399053937</v>
      </c>
      <c r="J42" s="88">
        <f>INDEX([1]EXTERNAL!$B$5:$K$208,MATCH($B42,[1]EXTERNAL!$B$5:$B$208,0),MATCH(J$7,[1]EXTERNAL!$B$5:$K$5,0))</f>
        <v>0</v>
      </c>
      <c r="K42" s="88"/>
      <c r="L42" s="31"/>
      <c r="M42" s="31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Y42" s="79">
        <f t="shared" si="1"/>
        <v>0</v>
      </c>
      <c r="Z42" s="79">
        <f>COUNTIFS('Input-Accounts'!F:F,'Input-Ext Allocators'!$B42)</f>
        <v>0</v>
      </c>
      <c r="AA42" s="79">
        <f>COUNTIFS('Input-Accounts'!G:G,'Input-Ext Allocators'!$B42)</f>
        <v>0</v>
      </c>
      <c r="AB42" s="79">
        <f>COUNTIFS('Input-Accounts'!H:H,'Input-Ext Allocators'!$B42)</f>
        <v>0</v>
      </c>
      <c r="AC42" s="79">
        <f>COUNTIFS('Input-Accounts'!I:I,'Input-Ext Allocators'!$B42)</f>
        <v>0</v>
      </c>
      <c r="AD42" s="79">
        <f>COUNTIFS('Input-Accounts'!J:J,'Input-Ext Allocators'!$B42)</f>
        <v>0</v>
      </c>
    </row>
    <row r="43" spans="2:30">
      <c r="B43" s="31" t="s">
        <v>193</v>
      </c>
      <c r="C43" s="102">
        <f t="shared" si="0"/>
        <v>0.99999999999999989</v>
      </c>
      <c r="D43" s="88">
        <f>INDEX([1]EXTERNAL!$B$5:$K$208,MATCH($B43,[1]EXTERNAL!$B$5:$B$208,0),MATCH(D$7,[1]EXTERNAL!$B$5:$K$5,0))</f>
        <v>0.21424405214332251</v>
      </c>
      <c r="E43" s="88">
        <f>INDEX([1]EXTERNAL!$B$5:$K$208,MATCH($B43,[1]EXTERNAL!$B$5:$B$208,0),MATCH(E$7,[1]EXTERNAL!$B$5:$K$5,0))</f>
        <v>0.15159862892747805</v>
      </c>
      <c r="F43" s="88">
        <f>INDEX([1]EXTERNAL!$B$5:$K$208,MATCH($B43,[1]EXTERNAL!$B$5:$B$208,0),MATCH(F$7,[1]EXTERNAL!$B$5:$K$5,0))</f>
        <v>2.0076743866985613E-2</v>
      </c>
      <c r="G43" s="88">
        <f>INDEX([1]EXTERNAL!$B$5:$K$208,MATCH($B43,[1]EXTERNAL!$B$5:$B$208,0),MATCH(G$7,[1]EXTERNAL!$B$5:$K$5,0))</f>
        <v>2.7521784584385266E-2</v>
      </c>
      <c r="H43" s="88">
        <f>INDEX([1]EXTERNAL!$B$5:$K$208,MATCH($B43,[1]EXTERNAL!$B$5:$B$208,0),MATCH(H$7,[1]EXTERNAL!$B$5:$K$5,0))</f>
        <v>3.4592100247298817E-3</v>
      </c>
      <c r="I43" s="88">
        <f>INDEX([1]EXTERNAL!$B$5:$K$208,MATCH($B43,[1]EXTERNAL!$B$5:$B$208,0),MATCH(I$7,[1]EXTERNAL!$B$5:$K$5,0))</f>
        <v>0.58309958045309862</v>
      </c>
      <c r="J43" s="88">
        <f>INDEX([1]EXTERNAL!$B$5:$K$208,MATCH($B43,[1]EXTERNAL!$B$5:$B$208,0),MATCH(J$7,[1]EXTERNAL!$B$5:$K$5,0))</f>
        <v>0</v>
      </c>
      <c r="K43" s="88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Y43" s="79">
        <f t="shared" si="1"/>
        <v>0</v>
      </c>
      <c r="Z43" s="79">
        <f>COUNTIFS('Input-Accounts'!F:F,'Input-Ext Allocators'!$B43)</f>
        <v>0</v>
      </c>
      <c r="AA43" s="79">
        <f>COUNTIFS('Input-Accounts'!G:G,'Input-Ext Allocators'!$B43)</f>
        <v>0</v>
      </c>
      <c r="AB43" s="79">
        <f>COUNTIFS('Input-Accounts'!H:H,'Input-Ext Allocators'!$B43)</f>
        <v>0</v>
      </c>
      <c r="AC43" s="79">
        <f>COUNTIFS('Input-Accounts'!I:I,'Input-Ext Allocators'!$B43)</f>
        <v>0</v>
      </c>
      <c r="AD43" s="79">
        <f>COUNTIFS('Input-Accounts'!J:J,'Input-Ext Allocators'!$B43)</f>
        <v>0</v>
      </c>
    </row>
    <row r="44" spans="2:30">
      <c r="B44" s="31" t="s">
        <v>194</v>
      </c>
      <c r="C44" s="102">
        <f t="shared" si="0"/>
        <v>1</v>
      </c>
      <c r="D44" s="88">
        <f>INDEX([1]EXTERNAL!$B$5:$K$208,MATCH($B44,[1]EXTERNAL!$B$5:$B$208,0),MATCH(D$7,[1]EXTERNAL!$B$5:$K$5,0))</f>
        <v>0.23084178036684919</v>
      </c>
      <c r="E44" s="88">
        <f>INDEX([1]EXTERNAL!$B$5:$K$208,MATCH($B44,[1]EXTERNAL!$B$5:$B$208,0),MATCH(E$7,[1]EXTERNAL!$B$5:$K$5,0))</f>
        <v>0.16334314559818727</v>
      </c>
      <c r="F44" s="88">
        <f>INDEX([1]EXTERNAL!$B$5:$K$208,MATCH($B44,[1]EXTERNAL!$B$5:$B$208,0),MATCH(F$7,[1]EXTERNAL!$B$5:$K$5,0))</f>
        <v>2.163211184562459E-2</v>
      </c>
      <c r="G44" s="88">
        <f>INDEX([1]EXTERNAL!$B$5:$K$208,MATCH($B44,[1]EXTERNAL!$B$5:$B$208,0),MATCH(G$7,[1]EXTERNAL!$B$5:$K$5,0))</f>
        <v>2.9653928259732149E-2</v>
      </c>
      <c r="H44" s="88">
        <f>INDEX([1]EXTERNAL!$B$5:$K$208,MATCH($B44,[1]EXTERNAL!$B$5:$B$208,0),MATCH(H$7,[1]EXTERNAL!$B$5:$K$5,0))</f>
        <v>3.7271989246978336E-3</v>
      </c>
      <c r="I44" s="88">
        <f>INDEX([1]EXTERNAL!$B$5:$K$208,MATCH($B44,[1]EXTERNAL!$B$5:$B$208,0),MATCH(I$7,[1]EXTERNAL!$B$5:$K$5,0))</f>
        <v>0.55080183500490898</v>
      </c>
      <c r="J44" s="88">
        <f>INDEX([1]EXTERNAL!$B$5:$K$208,MATCH($B44,[1]EXTERNAL!$B$5:$B$208,0),MATCH(J$7,[1]EXTERNAL!$B$5:$K$5,0))</f>
        <v>0</v>
      </c>
      <c r="K44" s="88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Y44" s="79">
        <f t="shared" si="1"/>
        <v>0</v>
      </c>
      <c r="Z44" s="79">
        <f>COUNTIFS('Input-Accounts'!F:F,'Input-Ext Allocators'!$B44)</f>
        <v>0</v>
      </c>
      <c r="AA44" s="79">
        <f>COUNTIFS('Input-Accounts'!G:G,'Input-Ext Allocators'!$B44)</f>
        <v>0</v>
      </c>
      <c r="AB44" s="79">
        <f>COUNTIFS('Input-Accounts'!H:H,'Input-Ext Allocators'!$B44)</f>
        <v>0</v>
      </c>
      <c r="AC44" s="79">
        <f>COUNTIFS('Input-Accounts'!I:I,'Input-Ext Allocators'!$B44)</f>
        <v>0</v>
      </c>
      <c r="AD44" s="79">
        <f>COUNTIFS('Input-Accounts'!J:J,'Input-Ext Allocators'!$B44)</f>
        <v>0</v>
      </c>
    </row>
    <row r="45" spans="2:30">
      <c r="B45" s="31" t="s">
        <v>195</v>
      </c>
      <c r="C45" s="102">
        <f t="shared" si="0"/>
        <v>1</v>
      </c>
      <c r="D45" s="88">
        <f>INDEX([1]EXTERNAL!$B$5:$K$208,MATCH($B45,[1]EXTERNAL!$B$5:$B$208,0),MATCH(D$7,[1]EXTERNAL!$B$5:$K$5,0))</f>
        <v>0.27165070238160849</v>
      </c>
      <c r="E45" s="88">
        <f>INDEX([1]EXTERNAL!$B$5:$K$208,MATCH($B45,[1]EXTERNAL!$B$5:$B$208,0),MATCH(E$7,[1]EXTERNAL!$B$5:$K$5,0))</f>
        <v>0.19221945074437288</v>
      </c>
      <c r="F45" s="88">
        <f>INDEX([1]EXTERNAL!$B$5:$K$208,MATCH($B45,[1]EXTERNAL!$B$5:$B$208,0),MATCH(F$7,[1]EXTERNAL!$B$5:$K$5,0))</f>
        <v>2.5456303306631966E-2</v>
      </c>
      <c r="G45" s="88">
        <f>INDEX([1]EXTERNAL!$B$5:$K$208,MATCH($B45,[1]EXTERNAL!$B$5:$B$208,0),MATCH(G$7,[1]EXTERNAL!$B$5:$K$5,0))</f>
        <v>3.4896241171456954E-2</v>
      </c>
      <c r="H45" s="88">
        <f>INDEX([1]EXTERNAL!$B$5:$K$208,MATCH($B45,[1]EXTERNAL!$B$5:$B$208,0),MATCH(H$7,[1]EXTERNAL!$B$5:$K$5,0))</f>
        <v>7.3795611940341067E-4</v>
      </c>
      <c r="I45" s="88">
        <f>INDEX([1]EXTERNAL!$B$5:$K$208,MATCH($B45,[1]EXTERNAL!$B$5:$B$208,0),MATCH(I$7,[1]EXTERNAL!$B$5:$K$5,0))</f>
        <v>0.47503934627652639</v>
      </c>
      <c r="J45" s="88">
        <f>INDEX([1]EXTERNAL!$B$5:$K$208,MATCH($B45,[1]EXTERNAL!$B$5:$B$208,0),MATCH(J$7,[1]EXTERNAL!$B$5:$K$5,0))</f>
        <v>0</v>
      </c>
      <c r="K45" s="88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Y45" s="79">
        <f t="shared" si="1"/>
        <v>0</v>
      </c>
      <c r="Z45" s="79">
        <f>COUNTIFS('Input-Accounts'!F:F,'Input-Ext Allocators'!$B45)</f>
        <v>0</v>
      </c>
      <c r="AA45" s="79">
        <f>COUNTIFS('Input-Accounts'!G:G,'Input-Ext Allocators'!$B45)</f>
        <v>0</v>
      </c>
      <c r="AB45" s="79">
        <f>COUNTIFS('Input-Accounts'!H:H,'Input-Ext Allocators'!$B45)</f>
        <v>0</v>
      </c>
      <c r="AC45" s="79">
        <f>COUNTIFS('Input-Accounts'!I:I,'Input-Ext Allocators'!$B45)</f>
        <v>0</v>
      </c>
      <c r="AD45" s="79">
        <f>COUNTIFS('Input-Accounts'!J:J,'Input-Ext Allocators'!$B45)</f>
        <v>0</v>
      </c>
    </row>
    <row r="46" spans="2:30">
      <c r="B46" s="31" t="s">
        <v>196</v>
      </c>
      <c r="C46" s="102">
        <f t="shared" si="0"/>
        <v>1</v>
      </c>
      <c r="D46" s="88">
        <f>INDEX([1]EXTERNAL!$B$5:$K$208,MATCH($B46,[1]EXTERNAL!$B$5:$B$208,0),MATCH(D$7,[1]EXTERNAL!$B$5:$K$5,0))</f>
        <v>0.3374416030141314</v>
      </c>
      <c r="E46" s="88">
        <f>INDEX([1]EXTERNAL!$B$5:$K$208,MATCH($B46,[1]EXTERNAL!$B$5:$B$208,0),MATCH(E$7,[1]EXTERNAL!$B$5:$K$5,0))</f>
        <v>0.23877295004582494</v>
      </c>
      <c r="F46" s="88">
        <f>INDEX([1]EXTERNAL!$B$5:$K$208,MATCH($B46,[1]EXTERNAL!$B$5:$B$208,0),MATCH(F$7,[1]EXTERNAL!$B$5:$K$5,0))</f>
        <v>3.1621548257720948E-2</v>
      </c>
      <c r="G46" s="88">
        <f>INDEX([1]EXTERNAL!$B$5:$K$208,MATCH($B46,[1]EXTERNAL!$B$5:$B$208,0),MATCH(G$7,[1]EXTERNAL!$B$5:$K$5,0))</f>
        <v>4.3347738315516304E-2</v>
      </c>
      <c r="H46" s="88">
        <f>INDEX([1]EXTERNAL!$B$5:$K$208,MATCH($B46,[1]EXTERNAL!$B$5:$B$208,0),MATCH(H$7,[1]EXTERNAL!$B$5:$K$5,0))</f>
        <v>4.7632861717512636E-3</v>
      </c>
      <c r="I46" s="88">
        <f>INDEX([1]EXTERNAL!$B$5:$K$208,MATCH($B46,[1]EXTERNAL!$B$5:$B$208,0),MATCH(I$7,[1]EXTERNAL!$B$5:$K$5,0))</f>
        <v>0.3440528741950552</v>
      </c>
      <c r="J46" s="88">
        <f>INDEX([1]EXTERNAL!$B$5:$K$208,MATCH($B46,[1]EXTERNAL!$B$5:$B$208,0),MATCH(J$7,[1]EXTERNAL!$B$5:$K$5,0))</f>
        <v>0</v>
      </c>
      <c r="K46" s="88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Y46" s="79">
        <f t="shared" si="1"/>
        <v>0</v>
      </c>
      <c r="Z46" s="79">
        <f>COUNTIFS('Input-Accounts'!F:F,'Input-Ext Allocators'!$B46)</f>
        <v>0</v>
      </c>
      <c r="AA46" s="79">
        <f>COUNTIFS('Input-Accounts'!G:G,'Input-Ext Allocators'!$B46)</f>
        <v>0</v>
      </c>
      <c r="AB46" s="79">
        <f>COUNTIFS('Input-Accounts'!H:H,'Input-Ext Allocators'!$B46)</f>
        <v>0</v>
      </c>
      <c r="AC46" s="79">
        <f>COUNTIFS('Input-Accounts'!I:I,'Input-Ext Allocators'!$B46)</f>
        <v>0</v>
      </c>
      <c r="AD46" s="79">
        <f>COUNTIFS('Input-Accounts'!J:J,'Input-Ext Allocators'!$B46)</f>
        <v>0</v>
      </c>
    </row>
    <row r="47" spans="2:30">
      <c r="B47" s="31" t="s">
        <v>197</v>
      </c>
      <c r="C47" s="102">
        <f t="shared" si="0"/>
        <v>1</v>
      </c>
      <c r="D47" s="88">
        <f>INDEX([1]EXTERNAL!$B$5:$K$208,MATCH($B47,[1]EXTERNAL!$B$5:$B$208,0),MATCH(D$7,[1]EXTERNAL!$B$5:$K$5,0))</f>
        <v>0.44172410857296401</v>
      </c>
      <c r="E47" s="88">
        <f>INDEX([1]EXTERNAL!$B$5:$K$208,MATCH($B47,[1]EXTERNAL!$B$5:$B$208,0),MATCH(E$7,[1]EXTERNAL!$B$5:$K$5,0))</f>
        <v>0.31256302592277557</v>
      </c>
      <c r="F47" s="88">
        <f>INDEX([1]EXTERNAL!$B$5:$K$208,MATCH($B47,[1]EXTERNAL!$B$5:$B$208,0),MATCH(F$7,[1]EXTERNAL!$B$5:$K$5,0))</f>
        <v>4.1393829602136514E-2</v>
      </c>
      <c r="G47" s="88">
        <f>INDEX([1]EXTERNAL!$B$5:$K$208,MATCH($B47,[1]EXTERNAL!$B$5:$B$208,0),MATCH(G$7,[1]EXTERNAL!$B$5:$K$5,0))</f>
        <v>5.6743865886844089E-2</v>
      </c>
      <c r="H47" s="88">
        <f>INDEX([1]EXTERNAL!$B$5:$K$208,MATCH($B47,[1]EXTERNAL!$B$5:$B$208,0),MATCH(H$7,[1]EXTERNAL!$B$5:$K$5,0))</f>
        <v>6.2353258143058301E-3</v>
      </c>
      <c r="I47" s="88">
        <f>INDEX([1]EXTERNAL!$B$5:$K$208,MATCH($B47,[1]EXTERNAL!$B$5:$B$208,0),MATCH(I$7,[1]EXTERNAL!$B$5:$K$5,0))</f>
        <v>0.14133984420097401</v>
      </c>
      <c r="J47" s="88">
        <f>INDEX([1]EXTERNAL!$B$5:$K$208,MATCH($B47,[1]EXTERNAL!$B$5:$B$208,0),MATCH(J$7,[1]EXTERNAL!$B$5:$K$5,0))</f>
        <v>0</v>
      </c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Y47" s="79">
        <f t="shared" si="1"/>
        <v>0</v>
      </c>
      <c r="Z47" s="79">
        <f>COUNTIFS('Input-Accounts'!F:F,'Input-Ext Allocators'!$B47)</f>
        <v>0</v>
      </c>
      <c r="AA47" s="79">
        <f>COUNTIFS('Input-Accounts'!G:G,'Input-Ext Allocators'!$B47)</f>
        <v>0</v>
      </c>
      <c r="AB47" s="79">
        <f>COUNTIFS('Input-Accounts'!H:H,'Input-Ext Allocators'!$B47)</f>
        <v>0</v>
      </c>
      <c r="AC47" s="79">
        <f>COUNTIFS('Input-Accounts'!I:I,'Input-Ext Allocators'!$B47)</f>
        <v>0</v>
      </c>
      <c r="AD47" s="79">
        <f>COUNTIFS('Input-Accounts'!J:J,'Input-Ext Allocators'!$B47)</f>
        <v>0</v>
      </c>
    </row>
    <row r="48" spans="2:30">
      <c r="B48" s="31" t="s">
        <v>198</v>
      </c>
      <c r="C48" s="102">
        <f t="shared" si="0"/>
        <v>1</v>
      </c>
      <c r="D48" s="88">
        <f>INDEX([1]EXTERNAL!$B$5:$K$208,MATCH($B48,[1]EXTERNAL!$B$5:$B$208,0),MATCH(D$7,[1]EXTERNAL!$B$5:$K$5,0))</f>
        <v>0.48503187744043874</v>
      </c>
      <c r="E48" s="88">
        <f>INDEX([1]EXTERNAL!$B$5:$K$208,MATCH($B48,[1]EXTERNAL!$B$5:$B$208,0),MATCH(E$7,[1]EXTERNAL!$B$5:$K$5,0))</f>
        <v>0.34320750970907571</v>
      </c>
      <c r="F48" s="88">
        <f>INDEX([1]EXTERNAL!$B$5:$K$208,MATCH($B48,[1]EXTERNAL!$B$5:$B$208,0),MATCH(F$7,[1]EXTERNAL!$B$5:$K$5,0))</f>
        <v>4.5452187228892237E-2</v>
      </c>
      <c r="G48" s="88">
        <f>INDEX([1]EXTERNAL!$B$5:$K$208,MATCH($B48,[1]EXTERNAL!$B$5:$B$208,0),MATCH(G$7,[1]EXTERNAL!$B$5:$K$5,0))</f>
        <v>6.2307180591159139E-2</v>
      </c>
      <c r="H48" s="88">
        <f>INDEX([1]EXTERNAL!$B$5:$K$208,MATCH($B48,[1]EXTERNAL!$B$5:$B$208,0),MATCH(H$7,[1]EXTERNAL!$B$5:$K$5,0))</f>
        <v>5.1471153832390992E-4</v>
      </c>
      <c r="I48" s="88">
        <f>INDEX([1]EXTERNAL!$B$5:$K$208,MATCH($B48,[1]EXTERNAL!$B$5:$B$208,0),MATCH(I$7,[1]EXTERNAL!$B$5:$K$5,0))</f>
        <v>6.3486533492110253E-2</v>
      </c>
      <c r="J48" s="88">
        <f>INDEX([1]EXTERNAL!$B$5:$K$208,MATCH($B48,[1]EXTERNAL!$B$5:$B$208,0),MATCH(J$7,[1]EXTERNAL!$B$5:$K$5,0))</f>
        <v>0</v>
      </c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Y48" s="79">
        <f t="shared" si="1"/>
        <v>0</v>
      </c>
      <c r="Z48" s="79">
        <f>COUNTIFS('Input-Accounts'!F:F,'Input-Ext Allocators'!$B48)</f>
        <v>0</v>
      </c>
      <c r="AA48" s="79">
        <f>COUNTIFS('Input-Accounts'!G:G,'Input-Ext Allocators'!$B48)</f>
        <v>0</v>
      </c>
      <c r="AB48" s="79">
        <f>COUNTIFS('Input-Accounts'!H:H,'Input-Ext Allocators'!$B48)</f>
        <v>0</v>
      </c>
      <c r="AC48" s="79">
        <f>COUNTIFS('Input-Accounts'!I:I,'Input-Ext Allocators'!$B48)</f>
        <v>0</v>
      </c>
      <c r="AD48" s="79">
        <f>COUNTIFS('Input-Accounts'!J:J,'Input-Ext Allocators'!$B48)</f>
        <v>0</v>
      </c>
    </row>
    <row r="49" spans="2:30">
      <c r="B49" s="31" t="s">
        <v>199</v>
      </c>
      <c r="C49" s="102">
        <f t="shared" si="0"/>
        <v>1</v>
      </c>
      <c r="D49" s="88">
        <f>INDEX([1]EXTERNAL!$B$5:$K$208,MATCH($B49,[1]EXTERNAL!$B$5:$B$208,0),MATCH(D$7,[1]EXTERNAL!$B$5:$K$5,0))</f>
        <v>0.11727777297135583</v>
      </c>
      <c r="E49" s="88">
        <f>INDEX([1]EXTERNAL!$B$5:$K$208,MATCH($B49,[1]EXTERNAL!$B$5:$B$208,0),MATCH(E$7,[1]EXTERNAL!$B$5:$K$5,0))</f>
        <v>8.2985499052416617E-2</v>
      </c>
      <c r="F49" s="88">
        <f>INDEX([1]EXTERNAL!$B$5:$K$208,MATCH($B49,[1]EXTERNAL!$B$5:$B$208,0),MATCH(F$7,[1]EXTERNAL!$B$5:$K$5,0))</f>
        <v>1.0990063834590263E-2</v>
      </c>
      <c r="G49" s="88">
        <f>INDEX([1]EXTERNAL!$B$5:$K$208,MATCH($B49,[1]EXTERNAL!$B$5:$B$208,0),MATCH(G$7,[1]EXTERNAL!$B$5:$K$5,0))</f>
        <v>1.5065499237733194E-2</v>
      </c>
      <c r="H49" s="88">
        <f>INDEX([1]EXTERNAL!$B$5:$K$208,MATCH($B49,[1]EXTERNAL!$B$5:$B$208,0),MATCH(H$7,[1]EXTERNAL!$B$5:$K$5,0))</f>
        <v>1.8935809133647102E-3</v>
      </c>
      <c r="I49" s="88">
        <f>INDEX([1]EXTERNAL!$B$5:$K$208,MATCH($B49,[1]EXTERNAL!$B$5:$B$208,0),MATCH(I$7,[1]EXTERNAL!$B$5:$K$5,0))</f>
        <v>0.77178758399053937</v>
      </c>
      <c r="J49" s="88">
        <f>INDEX([1]EXTERNAL!$B$5:$K$208,MATCH($B49,[1]EXTERNAL!$B$5:$B$208,0),MATCH(J$7,[1]EXTERNAL!$B$5:$K$5,0))</f>
        <v>0</v>
      </c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Y49" s="79">
        <f t="shared" si="1"/>
        <v>0</v>
      </c>
      <c r="Z49" s="79">
        <f>COUNTIFS('Input-Accounts'!F:F,'Input-Ext Allocators'!$B49)</f>
        <v>0</v>
      </c>
      <c r="AA49" s="79">
        <f>COUNTIFS('Input-Accounts'!G:G,'Input-Ext Allocators'!$B49)</f>
        <v>0</v>
      </c>
      <c r="AB49" s="79">
        <f>COUNTIFS('Input-Accounts'!H:H,'Input-Ext Allocators'!$B49)</f>
        <v>0</v>
      </c>
      <c r="AC49" s="79">
        <f>COUNTIFS('Input-Accounts'!I:I,'Input-Ext Allocators'!$B49)</f>
        <v>0</v>
      </c>
      <c r="AD49" s="79">
        <f>COUNTIFS('Input-Accounts'!J:J,'Input-Ext Allocators'!$B49)</f>
        <v>0</v>
      </c>
    </row>
    <row r="50" spans="2:30">
      <c r="B50" s="31" t="s">
        <v>200</v>
      </c>
      <c r="C50" s="102">
        <f t="shared" si="0"/>
        <v>1</v>
      </c>
      <c r="D50" s="88">
        <f>INDEX([1]EXTERNAL!$B$5:$K$208,MATCH($B50,[1]EXTERNAL!$B$5:$B$208,0),MATCH(D$7,[1]EXTERNAL!$B$5:$K$5,0))</f>
        <v>0.46782696177714467</v>
      </c>
      <c r="E50" s="88">
        <f>INDEX([1]EXTERNAL!$B$5:$K$208,MATCH($B50,[1]EXTERNAL!$B$5:$B$208,0),MATCH(E$7,[1]EXTERNAL!$B$5:$K$5,0))</f>
        <v>0.2670712183112513</v>
      </c>
      <c r="F50" s="88">
        <f>INDEX([1]EXTERNAL!$B$5:$K$208,MATCH($B50,[1]EXTERNAL!$B$5:$B$208,0),MATCH(F$7,[1]EXTERNAL!$B$5:$K$5,0))</f>
        <v>2.2906499097764051E-2</v>
      </c>
      <c r="G50" s="88">
        <f>INDEX([1]EXTERNAL!$B$5:$K$208,MATCH($B50,[1]EXTERNAL!$B$5:$B$208,0),MATCH(G$7,[1]EXTERNAL!$B$5:$K$5,0))</f>
        <v>2.3175658093264898E-2</v>
      </c>
      <c r="H50" s="88">
        <f>INDEX([1]EXTERNAL!$B$5:$K$208,MATCH($B50,[1]EXTERNAL!$B$5:$B$208,0),MATCH(H$7,[1]EXTERNAL!$B$5:$K$5,0))</f>
        <v>1.2979150317225449E-3</v>
      </c>
      <c r="I50" s="88">
        <f>INDEX([1]EXTERNAL!$B$5:$K$208,MATCH($B50,[1]EXTERNAL!$B$5:$B$208,0),MATCH(I$7,[1]EXTERNAL!$B$5:$K$5,0))</f>
        <v>0.19427495254913157</v>
      </c>
      <c r="J50" s="88">
        <f>INDEX([1]EXTERNAL!$B$5:$K$208,MATCH($B50,[1]EXTERNAL!$B$5:$B$208,0),MATCH(J$7,[1]EXTERNAL!$B$5:$K$5,0))</f>
        <v>2.3446795139720835E-2</v>
      </c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Y50" s="79">
        <f t="shared" si="1"/>
        <v>3</v>
      </c>
      <c r="Z50" s="79">
        <f>COUNTIFS('Input-Accounts'!F:F,'Input-Ext Allocators'!$B50)</f>
        <v>0</v>
      </c>
      <c r="AA50" s="79">
        <f>COUNTIFS('Input-Accounts'!G:G,'Input-Ext Allocators'!$B50)</f>
        <v>0</v>
      </c>
      <c r="AB50" s="79">
        <f>COUNTIFS('Input-Accounts'!H:H,'Input-Ext Allocators'!$B50)</f>
        <v>1</v>
      </c>
      <c r="AC50" s="79">
        <f>COUNTIFS('Input-Accounts'!I:I,'Input-Ext Allocators'!$B50)</f>
        <v>1</v>
      </c>
      <c r="AD50" s="79">
        <f>COUNTIFS('Input-Accounts'!J:J,'Input-Ext Allocators'!$B50)</f>
        <v>1</v>
      </c>
    </row>
    <row r="51" spans="2:30">
      <c r="B51" s="31" t="s">
        <v>201</v>
      </c>
      <c r="C51" s="102">
        <f t="shared" si="0"/>
        <v>1</v>
      </c>
      <c r="D51" s="88">
        <f>INDEX([1]EXTERNAL!$B$5:$K$208,MATCH($B51,[1]EXTERNAL!$B$5:$B$208,0),MATCH(D$7,[1]EXTERNAL!$B$5:$K$5,0))</f>
        <v>0.61285238608404735</v>
      </c>
      <c r="E51" s="88">
        <f>INDEX([1]EXTERNAL!$B$5:$K$208,MATCH($B51,[1]EXTERNAL!$B$5:$B$208,0),MATCH(E$7,[1]EXTERNAL!$B$5:$K$5,0))</f>
        <v>0.32857271054268344</v>
      </c>
      <c r="F51" s="88">
        <f>INDEX([1]EXTERNAL!$B$5:$K$208,MATCH($B51,[1]EXTERNAL!$B$5:$B$208,0),MATCH(F$7,[1]EXTERNAL!$B$5:$K$5,0))</f>
        <v>2.8210869035775396E-2</v>
      </c>
      <c r="G51" s="88">
        <f>INDEX([1]EXTERNAL!$B$5:$K$208,MATCH($B51,[1]EXTERNAL!$B$5:$B$208,0),MATCH(G$7,[1]EXTERNAL!$B$5:$K$5,0))</f>
        <v>2.862162286428498E-2</v>
      </c>
      <c r="H51" s="88">
        <f>INDEX([1]EXTERNAL!$B$5:$K$208,MATCH($B51,[1]EXTERNAL!$B$5:$B$208,0),MATCH(H$7,[1]EXTERNAL!$B$5:$K$5,0))</f>
        <v>1.7424114732088459E-3</v>
      </c>
      <c r="I51" s="88">
        <f>INDEX([1]EXTERNAL!$B$5:$K$208,MATCH($B51,[1]EXTERNAL!$B$5:$B$208,0),MATCH(I$7,[1]EXTERNAL!$B$5:$K$5,0))</f>
        <v>0</v>
      </c>
      <c r="J51" s="88">
        <f>INDEX([1]EXTERNAL!$B$5:$K$208,MATCH($B51,[1]EXTERNAL!$B$5:$B$208,0),MATCH(J$7,[1]EXTERNAL!$B$5:$K$5,0))</f>
        <v>0</v>
      </c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Y51" s="79">
        <f t="shared" si="1"/>
        <v>0</v>
      </c>
      <c r="Z51" s="79">
        <f>COUNTIFS('Input-Accounts'!F:F,'Input-Ext Allocators'!$B51)</f>
        <v>0</v>
      </c>
      <c r="AA51" s="79">
        <f>COUNTIFS('Input-Accounts'!G:G,'Input-Ext Allocators'!$B51)</f>
        <v>0</v>
      </c>
      <c r="AB51" s="79">
        <f>COUNTIFS('Input-Accounts'!H:H,'Input-Ext Allocators'!$B51)</f>
        <v>0</v>
      </c>
      <c r="AC51" s="79">
        <f>COUNTIFS('Input-Accounts'!I:I,'Input-Ext Allocators'!$B51)</f>
        <v>0</v>
      </c>
      <c r="AD51" s="79">
        <f>COUNTIFS('Input-Accounts'!J:J,'Input-Ext Allocators'!$B51)</f>
        <v>0</v>
      </c>
    </row>
    <row r="52" spans="2:30">
      <c r="B52" s="31" t="s">
        <v>202</v>
      </c>
      <c r="C52" s="102">
        <f t="shared" si="0"/>
        <v>1</v>
      </c>
      <c r="D52" s="88">
        <f>INDEX([1]EXTERNAL!$B$5:$K$208,MATCH($B52,[1]EXTERNAL!$B$5:$B$208,0),MATCH(D$7,[1]EXTERNAL!$B$5:$K$5,0))</f>
        <v>0</v>
      </c>
      <c r="E52" s="88">
        <f>INDEX([1]EXTERNAL!$B$5:$K$208,MATCH($B52,[1]EXTERNAL!$B$5:$B$208,0),MATCH(E$7,[1]EXTERNAL!$B$5:$K$5,0))</f>
        <v>0</v>
      </c>
      <c r="F52" s="88">
        <f>INDEX([1]EXTERNAL!$B$5:$K$208,MATCH($B52,[1]EXTERNAL!$B$5:$B$208,0),MATCH(F$7,[1]EXTERNAL!$B$5:$K$5,0))</f>
        <v>0</v>
      </c>
      <c r="G52" s="88">
        <f>INDEX([1]EXTERNAL!$B$5:$K$208,MATCH($B52,[1]EXTERNAL!$B$5:$B$208,0),MATCH(G$7,[1]EXTERNAL!$B$5:$K$5,0))</f>
        <v>0</v>
      </c>
      <c r="H52" s="88">
        <f>INDEX([1]EXTERNAL!$B$5:$K$208,MATCH($B52,[1]EXTERNAL!$B$5:$B$208,0),MATCH(H$7,[1]EXTERNAL!$B$5:$K$5,0))</f>
        <v>0</v>
      </c>
      <c r="I52" s="88">
        <f>INDEX([1]EXTERNAL!$B$5:$K$208,MATCH($B52,[1]EXTERNAL!$B$5:$B$208,0),MATCH(I$7,[1]EXTERNAL!$B$5:$K$5,0))</f>
        <v>0.89373428998935178</v>
      </c>
      <c r="J52" s="88">
        <f>INDEX([1]EXTERNAL!$B$5:$K$208,MATCH($B52,[1]EXTERNAL!$B$5:$B$208,0),MATCH(J$7,[1]EXTERNAL!$B$5:$K$5,0))</f>
        <v>0.10626571001064831</v>
      </c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Y52" s="79">
        <f t="shared" si="1"/>
        <v>0</v>
      </c>
      <c r="Z52" s="79">
        <f>COUNTIFS('Input-Accounts'!F:F,'Input-Ext Allocators'!$B52)</f>
        <v>0</v>
      </c>
      <c r="AA52" s="79">
        <f>COUNTIFS('Input-Accounts'!G:G,'Input-Ext Allocators'!$B52)</f>
        <v>0</v>
      </c>
      <c r="AB52" s="79">
        <f>COUNTIFS('Input-Accounts'!H:H,'Input-Ext Allocators'!$B52)</f>
        <v>0</v>
      </c>
      <c r="AC52" s="79">
        <f>COUNTIFS('Input-Accounts'!I:I,'Input-Ext Allocators'!$B52)</f>
        <v>0</v>
      </c>
      <c r="AD52" s="79">
        <f>COUNTIFS('Input-Accounts'!J:J,'Input-Ext Allocators'!$B52)</f>
        <v>0</v>
      </c>
    </row>
    <row r="53" spans="2:30">
      <c r="B53" s="31" t="s">
        <v>203</v>
      </c>
      <c r="C53" s="102">
        <f t="shared" si="0"/>
        <v>0.99999999999999978</v>
      </c>
      <c r="D53" s="88">
        <f>INDEX([1]EXTERNAL!$B$5:$K$208,MATCH($B53,[1]EXTERNAL!$B$5:$B$208,0),MATCH(D$7,[1]EXTERNAL!$B$5:$K$5,0))</f>
        <v>0.51733576233363321</v>
      </c>
      <c r="E53" s="88">
        <f>INDEX([1]EXTERNAL!$B$5:$K$208,MATCH($B53,[1]EXTERNAL!$B$5:$B$208,0),MATCH(E$7,[1]EXTERNAL!$B$5:$K$5,0))</f>
        <v>0.41125232946371604</v>
      </c>
      <c r="F53" s="88">
        <f>INDEX([1]EXTERNAL!$B$5:$K$208,MATCH($B53,[1]EXTERNAL!$B$5:$B$208,0),MATCH(F$7,[1]EXTERNAL!$B$5:$K$5,0))</f>
        <v>3.5112552718154978E-2</v>
      </c>
      <c r="G53" s="88">
        <f>INDEX([1]EXTERNAL!$B$5:$K$208,MATCH($B53,[1]EXTERNAL!$B$5:$B$208,0),MATCH(G$7,[1]EXTERNAL!$B$5:$K$5,0))</f>
        <v>3.5093554247273707E-2</v>
      </c>
      <c r="H53" s="88">
        <f>INDEX([1]EXTERNAL!$B$5:$K$208,MATCH($B53,[1]EXTERNAL!$B$5:$B$208,0),MATCH(H$7,[1]EXTERNAL!$B$5:$K$5,0))</f>
        <v>1.2058012372219602E-3</v>
      </c>
      <c r="I53" s="88">
        <f>INDEX([1]EXTERNAL!$B$5:$K$208,MATCH($B53,[1]EXTERNAL!$B$5:$B$208,0),MATCH(I$7,[1]EXTERNAL!$B$5:$K$5,0))</f>
        <v>0</v>
      </c>
      <c r="J53" s="88">
        <f>INDEX([1]EXTERNAL!$B$5:$K$208,MATCH($B53,[1]EXTERNAL!$B$5:$B$208,0),MATCH(J$7,[1]EXTERNAL!$B$5:$K$5,0))</f>
        <v>0</v>
      </c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Y53" s="79">
        <f t="shared" si="1"/>
        <v>0</v>
      </c>
      <c r="Z53" s="79">
        <f>COUNTIFS('Input-Accounts'!F:F,'Input-Ext Allocators'!$B53)</f>
        <v>0</v>
      </c>
      <c r="AA53" s="79">
        <f>COUNTIFS('Input-Accounts'!G:G,'Input-Ext Allocators'!$B53)</f>
        <v>0</v>
      </c>
      <c r="AB53" s="79">
        <f>COUNTIFS('Input-Accounts'!H:H,'Input-Ext Allocators'!$B53)</f>
        <v>0</v>
      </c>
      <c r="AC53" s="79">
        <f>COUNTIFS('Input-Accounts'!I:I,'Input-Ext Allocators'!$B53)</f>
        <v>0</v>
      </c>
      <c r="AD53" s="79">
        <f>COUNTIFS('Input-Accounts'!J:J,'Input-Ext Allocators'!$B53)</f>
        <v>0</v>
      </c>
    </row>
    <row r="54" spans="2:30">
      <c r="B54" s="31" t="s">
        <v>204</v>
      </c>
      <c r="C54" s="102">
        <f t="shared" si="0"/>
        <v>1</v>
      </c>
      <c r="D54" s="88">
        <f>INDEX([1]EXTERNAL!$B$5:$K$208,MATCH($B54,[1]EXTERNAL!$B$5:$B$208,0),MATCH(D$7,[1]EXTERNAL!$B$5:$K$5,0))</f>
        <v>0</v>
      </c>
      <c r="E54" s="88">
        <f>INDEX([1]EXTERNAL!$B$5:$K$208,MATCH($B54,[1]EXTERNAL!$B$5:$B$208,0),MATCH(E$7,[1]EXTERNAL!$B$5:$K$5,0))</f>
        <v>0</v>
      </c>
      <c r="F54" s="88">
        <f>INDEX([1]EXTERNAL!$B$5:$K$208,MATCH($B54,[1]EXTERNAL!$B$5:$B$208,0),MATCH(F$7,[1]EXTERNAL!$B$5:$K$5,0))</f>
        <v>0</v>
      </c>
      <c r="G54" s="88">
        <f>INDEX([1]EXTERNAL!$B$5:$K$208,MATCH($B54,[1]EXTERNAL!$B$5:$B$208,0),MATCH(G$7,[1]EXTERNAL!$B$5:$K$5,0))</f>
        <v>0</v>
      </c>
      <c r="H54" s="88">
        <f>INDEX([1]EXTERNAL!$B$5:$K$208,MATCH($B54,[1]EXTERNAL!$B$5:$B$208,0),MATCH(H$7,[1]EXTERNAL!$B$5:$K$5,0))</f>
        <v>0</v>
      </c>
      <c r="I54" s="88">
        <f>INDEX([1]EXTERNAL!$B$5:$K$208,MATCH($B54,[1]EXTERNAL!$B$5:$B$208,0),MATCH(I$7,[1]EXTERNAL!$B$5:$K$5,0))</f>
        <v>0.87027489447868478</v>
      </c>
      <c r="J54" s="88">
        <f>INDEX([1]EXTERNAL!$B$5:$K$208,MATCH($B54,[1]EXTERNAL!$B$5:$B$208,0),MATCH(J$7,[1]EXTERNAL!$B$5:$K$5,0))</f>
        <v>0.12972510552131522</v>
      </c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Y54" s="79">
        <f t="shared" si="1"/>
        <v>0</v>
      </c>
      <c r="Z54" s="79">
        <f>COUNTIFS('Input-Accounts'!F:F,'Input-Ext Allocators'!$B54)</f>
        <v>0</v>
      </c>
      <c r="AA54" s="79">
        <f>COUNTIFS('Input-Accounts'!G:G,'Input-Ext Allocators'!$B54)</f>
        <v>0</v>
      </c>
      <c r="AB54" s="79">
        <f>COUNTIFS('Input-Accounts'!H:H,'Input-Ext Allocators'!$B54)</f>
        <v>0</v>
      </c>
      <c r="AC54" s="79">
        <f>COUNTIFS('Input-Accounts'!I:I,'Input-Ext Allocators'!$B54)</f>
        <v>0</v>
      </c>
      <c r="AD54" s="79">
        <f>COUNTIFS('Input-Accounts'!J:J,'Input-Ext Allocators'!$B54)</f>
        <v>0</v>
      </c>
    </row>
    <row r="55" spans="2:30">
      <c r="B55" s="31" t="s">
        <v>205</v>
      </c>
      <c r="C55" s="102">
        <f t="shared" si="0"/>
        <v>0</v>
      </c>
      <c r="D55" s="88">
        <f>INDEX([1]EXTERNAL!$B$5:$K$208,MATCH($B55,[1]EXTERNAL!$B$5:$B$208,0),MATCH(D$7,[1]EXTERNAL!$B$5:$K$5,0))</f>
        <v>0</v>
      </c>
      <c r="E55" s="88">
        <f>INDEX([1]EXTERNAL!$B$5:$K$208,MATCH($B55,[1]EXTERNAL!$B$5:$B$208,0),MATCH(E$7,[1]EXTERNAL!$B$5:$K$5,0))</f>
        <v>0</v>
      </c>
      <c r="F55" s="88">
        <f>INDEX([1]EXTERNAL!$B$5:$K$208,MATCH($B55,[1]EXTERNAL!$B$5:$B$208,0),MATCH(F$7,[1]EXTERNAL!$B$5:$K$5,0))</f>
        <v>0</v>
      </c>
      <c r="G55" s="88">
        <f>INDEX([1]EXTERNAL!$B$5:$K$208,MATCH($B55,[1]EXTERNAL!$B$5:$B$208,0),MATCH(G$7,[1]EXTERNAL!$B$5:$K$5,0))</f>
        <v>0</v>
      </c>
      <c r="H55" s="88">
        <f>INDEX([1]EXTERNAL!$B$5:$K$208,MATCH($B55,[1]EXTERNAL!$B$5:$B$208,0),MATCH(H$7,[1]EXTERNAL!$B$5:$K$5,0))</f>
        <v>0</v>
      </c>
      <c r="I55" s="88">
        <f>INDEX([1]EXTERNAL!$B$5:$K$208,MATCH($B55,[1]EXTERNAL!$B$5:$B$208,0),MATCH(I$7,[1]EXTERNAL!$B$5:$K$5,0))</f>
        <v>0</v>
      </c>
      <c r="J55" s="88">
        <f>INDEX([1]EXTERNAL!$B$5:$K$208,MATCH($B55,[1]EXTERNAL!$B$5:$B$208,0),MATCH(J$7,[1]EXTERNAL!$B$5:$K$5,0))</f>
        <v>0</v>
      </c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Y55" s="79">
        <f t="shared" si="1"/>
        <v>0</v>
      </c>
      <c r="Z55" s="79">
        <f>COUNTIFS('Input-Accounts'!F:F,'Input-Ext Allocators'!$B55)</f>
        <v>0</v>
      </c>
      <c r="AA55" s="79">
        <f>COUNTIFS('Input-Accounts'!G:G,'Input-Ext Allocators'!$B55)</f>
        <v>0</v>
      </c>
      <c r="AB55" s="79">
        <f>COUNTIFS('Input-Accounts'!H:H,'Input-Ext Allocators'!$B55)</f>
        <v>0</v>
      </c>
      <c r="AC55" s="79">
        <f>COUNTIFS('Input-Accounts'!I:I,'Input-Ext Allocators'!$B55)</f>
        <v>0</v>
      </c>
      <c r="AD55" s="79">
        <f>COUNTIFS('Input-Accounts'!J:J,'Input-Ext Allocators'!$B55)</f>
        <v>0</v>
      </c>
    </row>
    <row r="56" spans="2:30">
      <c r="B56" s="31" t="s">
        <v>206</v>
      </c>
      <c r="C56" s="102">
        <f t="shared" si="0"/>
        <v>1</v>
      </c>
      <c r="D56" s="88">
        <f>INDEX([1]EXTERNAL!$B$5:$K$208,MATCH($B56,[1]EXTERNAL!$B$5:$B$208,0),MATCH(D$7,[1]EXTERNAL!$B$5:$K$5,0))</f>
        <v>0</v>
      </c>
      <c r="E56" s="88">
        <f>INDEX([1]EXTERNAL!$B$5:$K$208,MATCH($B56,[1]EXTERNAL!$B$5:$B$208,0),MATCH(E$7,[1]EXTERNAL!$B$5:$K$5,0))</f>
        <v>0</v>
      </c>
      <c r="F56" s="88">
        <f>INDEX([1]EXTERNAL!$B$5:$K$208,MATCH($B56,[1]EXTERNAL!$B$5:$B$208,0),MATCH(F$7,[1]EXTERNAL!$B$5:$K$5,0))</f>
        <v>0</v>
      </c>
      <c r="G56" s="88">
        <f>INDEX([1]EXTERNAL!$B$5:$K$208,MATCH($B56,[1]EXTERNAL!$B$5:$B$208,0),MATCH(G$7,[1]EXTERNAL!$B$5:$K$5,0))</f>
        <v>0</v>
      </c>
      <c r="H56" s="88">
        <f>INDEX([1]EXTERNAL!$B$5:$K$208,MATCH($B56,[1]EXTERNAL!$B$5:$B$208,0),MATCH(H$7,[1]EXTERNAL!$B$5:$K$5,0))</f>
        <v>0</v>
      </c>
      <c r="I56" s="88">
        <f>INDEX([1]EXTERNAL!$B$5:$K$208,MATCH($B56,[1]EXTERNAL!$B$5:$B$208,0),MATCH(I$7,[1]EXTERNAL!$B$5:$K$5,0))</f>
        <v>0</v>
      </c>
      <c r="J56" s="88">
        <f>INDEX([1]EXTERNAL!$B$5:$K$208,MATCH($B56,[1]EXTERNAL!$B$5:$B$208,0),MATCH(J$7,[1]EXTERNAL!$B$5:$K$5,0))</f>
        <v>1</v>
      </c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Y56" s="79">
        <f t="shared" si="1"/>
        <v>2</v>
      </c>
      <c r="Z56" s="79">
        <f>COUNTIFS('Input-Accounts'!F:F,'Input-Ext Allocators'!$B56)</f>
        <v>0</v>
      </c>
      <c r="AA56" s="79">
        <f>COUNTIFS('Input-Accounts'!G:G,'Input-Ext Allocators'!$B56)</f>
        <v>0</v>
      </c>
      <c r="AB56" s="79">
        <f>COUNTIFS('Input-Accounts'!H:H,'Input-Ext Allocators'!$B56)</f>
        <v>2</v>
      </c>
      <c r="AC56" s="79">
        <f>COUNTIFS('Input-Accounts'!I:I,'Input-Ext Allocators'!$B56)</f>
        <v>0</v>
      </c>
      <c r="AD56" s="79">
        <f>COUNTIFS('Input-Accounts'!J:J,'Input-Ext Allocators'!$B56)</f>
        <v>0</v>
      </c>
    </row>
    <row r="57" spans="2:30">
      <c r="B57" s="31" t="s">
        <v>207</v>
      </c>
      <c r="C57" s="102">
        <f t="shared" si="0"/>
        <v>1</v>
      </c>
      <c r="D57" s="88">
        <f>INDEX([1]EXTERNAL!$B$5:$K$208,MATCH($B57,[1]EXTERNAL!$B$5:$B$208,0),MATCH(D$7,[1]EXTERNAL!$B$5:$K$5,0))</f>
        <v>0</v>
      </c>
      <c r="E57" s="88">
        <f>INDEX([1]EXTERNAL!$B$5:$K$208,MATCH($B57,[1]EXTERNAL!$B$5:$B$208,0),MATCH(E$7,[1]EXTERNAL!$B$5:$K$5,0))</f>
        <v>0</v>
      </c>
      <c r="F57" s="88">
        <f>INDEX([1]EXTERNAL!$B$5:$K$208,MATCH($B57,[1]EXTERNAL!$B$5:$B$208,0),MATCH(F$7,[1]EXTERNAL!$B$5:$K$5,0))</f>
        <v>0</v>
      </c>
      <c r="G57" s="88">
        <f>INDEX([1]EXTERNAL!$B$5:$K$208,MATCH($B57,[1]EXTERNAL!$B$5:$B$208,0),MATCH(G$7,[1]EXTERNAL!$B$5:$K$5,0))</f>
        <v>0</v>
      </c>
      <c r="H57" s="88">
        <f>INDEX([1]EXTERNAL!$B$5:$K$208,MATCH($B57,[1]EXTERNAL!$B$5:$B$208,0),MATCH(H$7,[1]EXTERNAL!$B$5:$K$5,0))</f>
        <v>2.3969750081376574E-2</v>
      </c>
      <c r="I57" s="88">
        <f>INDEX([1]EXTERNAL!$B$5:$K$208,MATCH($B57,[1]EXTERNAL!$B$5:$B$208,0),MATCH(I$7,[1]EXTERNAL!$B$5:$K$5,0))</f>
        <v>0.90828512134189809</v>
      </c>
      <c r="J57" s="88">
        <f>INDEX([1]EXTERNAL!$B$5:$K$208,MATCH($B57,[1]EXTERNAL!$B$5:$B$208,0),MATCH(J$7,[1]EXTERNAL!$B$5:$K$5,0))</f>
        <v>6.7745128576725433E-2</v>
      </c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Y57" s="79">
        <f t="shared" si="1"/>
        <v>1</v>
      </c>
      <c r="Z57" s="79">
        <f>COUNTIFS('Input-Accounts'!F:F,'Input-Ext Allocators'!$B57)</f>
        <v>0</v>
      </c>
      <c r="AA57" s="79">
        <f>COUNTIFS('Input-Accounts'!G:G,'Input-Ext Allocators'!$B57)</f>
        <v>0</v>
      </c>
      <c r="AB57" s="79">
        <f>COUNTIFS('Input-Accounts'!H:H,'Input-Ext Allocators'!$B57)</f>
        <v>0</v>
      </c>
      <c r="AC57" s="79">
        <f>COUNTIFS('Input-Accounts'!I:I,'Input-Ext Allocators'!$B57)</f>
        <v>0</v>
      </c>
      <c r="AD57" s="79">
        <f>COUNTIFS('Input-Accounts'!J:J,'Input-Ext Allocators'!$B57)</f>
        <v>1</v>
      </c>
    </row>
    <row r="58" spans="2:30">
      <c r="B58" s="31"/>
      <c r="C58" s="102">
        <f t="shared" si="0"/>
        <v>0</v>
      </c>
      <c r="D58" s="111"/>
      <c r="E58" s="111"/>
      <c r="F58" s="111"/>
      <c r="G58" s="111"/>
      <c r="H58" s="111"/>
      <c r="I58" s="111"/>
      <c r="J58" s="111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Y58" s="79">
        <f t="shared" si="1"/>
        <v>216</v>
      </c>
      <c r="Z58" s="79">
        <f>COUNTIFS('Input-Accounts'!F:F,'Input-Ext Allocators'!$B58)</f>
        <v>36</v>
      </c>
      <c r="AA58" s="79">
        <f>COUNTIFS('Input-Accounts'!G:G,'Input-Ext Allocators'!$B58)</f>
        <v>36</v>
      </c>
      <c r="AB58" s="79">
        <f>COUNTIFS('Input-Accounts'!H:H,'Input-Ext Allocators'!$B58)</f>
        <v>42</v>
      </c>
      <c r="AC58" s="79">
        <f>COUNTIFS('Input-Accounts'!I:I,'Input-Ext Allocators'!$B58)</f>
        <v>54</v>
      </c>
      <c r="AD58" s="79">
        <f>COUNTIFS('Input-Accounts'!J:J,'Input-Ext Allocators'!$B58)</f>
        <v>48</v>
      </c>
    </row>
    <row r="59" spans="2:30">
      <c r="B59" s="31"/>
      <c r="C59" s="102">
        <f t="shared" si="0"/>
        <v>0</v>
      </c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</row>
    <row r="60" spans="2:30">
      <c r="B60" s="31"/>
      <c r="C60" s="102">
        <f t="shared" si="0"/>
        <v>0</v>
      </c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</row>
    <row r="61" spans="2:30">
      <c r="B61" s="31"/>
      <c r="C61" s="102">
        <f t="shared" si="0"/>
        <v>0</v>
      </c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</row>
    <row r="62" spans="2:30">
      <c r="B62" s="31"/>
      <c r="C62" s="102">
        <f t="shared" ref="C62:C63" si="2">SUM(D62:R62)</f>
        <v>0</v>
      </c>
      <c r="D62" s="31"/>
      <c r="E62" s="31"/>
      <c r="F62" s="31"/>
      <c r="G62" s="31"/>
      <c r="H62" s="31"/>
      <c r="I62" s="31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</row>
    <row r="63" spans="2:30">
      <c r="B63" s="31"/>
      <c r="C63" s="102">
        <f t="shared" si="2"/>
        <v>0</v>
      </c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theme="9"/>
  </sheetPr>
  <dimension ref="A1:W320"/>
  <sheetViews>
    <sheetView workbookViewId="0"/>
  </sheetViews>
  <sheetFormatPr defaultColWidth="9.15234375" defaultRowHeight="14.6" outlineLevelRow="1"/>
  <cols>
    <col min="1" max="1" width="5.3046875" style="113" customWidth="1"/>
    <col min="2" max="2" width="93.3828125" style="79" bestFit="1" customWidth="1"/>
    <col min="3" max="3" width="11.3046875" style="113" bestFit="1" customWidth="1"/>
    <col min="4" max="4" width="18.53515625" style="79" bestFit="1" customWidth="1"/>
    <col min="5" max="5" width="23" style="79" customWidth="1"/>
    <col min="6" max="6" width="16.84375" style="79" customWidth="1"/>
    <col min="7" max="7" width="16" style="79" customWidth="1"/>
    <col min="8" max="8" width="17" style="79" customWidth="1"/>
    <col min="9" max="9" width="16" style="79" customWidth="1"/>
    <col min="10" max="10" width="24" style="79" bestFit="1" customWidth="1"/>
    <col min="11" max="11" width="6.15234375" style="79" customWidth="1"/>
    <col min="12" max="12" width="9.15234375" style="79" customWidth="1"/>
    <col min="13" max="13" width="6.15234375" style="79" customWidth="1"/>
    <col min="14" max="14" width="9.15234375" style="79"/>
    <col min="15" max="15" width="19.3828125" style="50" customWidth="1"/>
    <col min="16" max="16" width="17.3828125" style="50" customWidth="1"/>
    <col min="17" max="17" width="16.84375" style="79" bestFit="1" customWidth="1"/>
    <col min="18" max="18" width="14.3046875" style="50" bestFit="1" customWidth="1"/>
    <col min="19" max="19" width="3.53515625" style="79" customWidth="1"/>
    <col min="20" max="22" width="9.15234375" style="79"/>
    <col min="23" max="23" width="10.84375" style="79" bestFit="1" customWidth="1"/>
    <col min="24" max="16384" width="9.15234375" style="79"/>
  </cols>
  <sheetData>
    <row r="1" spans="1:23">
      <c r="B1" s="80" t="str">
        <f>'General Inputs'!$D9</f>
        <v>Cascade Natural Gas Corp.</v>
      </c>
    </row>
    <row r="2" spans="1:23">
      <c r="B2" s="80" t="str">
        <f>'General Inputs'!$D10</f>
        <v>Washington Jurisdiction</v>
      </c>
      <c r="D2" s="114"/>
      <c r="E2" s="12"/>
      <c r="O2" s="115" t="s">
        <v>208</v>
      </c>
      <c r="P2" s="85" t="s">
        <v>209</v>
      </c>
      <c r="R2" s="50">
        <f>MATCH(P2,O6:Q6,0)</f>
        <v>1</v>
      </c>
    </row>
    <row r="3" spans="1:23">
      <c r="B3" s="80" t="str">
        <f>'General Inputs'!$D11</f>
        <v>Twelve-Months ended December 31, 2023</v>
      </c>
      <c r="D3" s="114"/>
      <c r="E3" s="12"/>
      <c r="O3" s="115"/>
    </row>
    <row r="4" spans="1:23">
      <c r="B4" s="80" t="str" cm="1">
        <f t="array" aca="1" ref="B4" ca="1">VLOOKUP(_xlfn.TEXTAFTER(CELL("filename",A1),"]"),Contents!B:F,5,FALSE)</f>
        <v>Schedule 1 - Account Balances and Allocation Methods</v>
      </c>
      <c r="D4" s="114"/>
      <c r="E4" s="12"/>
      <c r="Q4" s="50"/>
      <c r="S4" s="50"/>
      <c r="T4" s="50"/>
    </row>
    <row r="5" spans="1:23">
      <c r="L5" s="116"/>
      <c r="N5" s="79" t="s">
        <v>210</v>
      </c>
    </row>
    <row r="6" spans="1:23" ht="34.299999999999997">
      <c r="A6" s="117" t="s">
        <v>1</v>
      </c>
      <c r="B6" s="118" t="s">
        <v>211</v>
      </c>
      <c r="C6" s="117" t="s">
        <v>212</v>
      </c>
      <c r="D6" s="117" t="s">
        <v>213</v>
      </c>
      <c r="E6" s="117" t="s">
        <v>214</v>
      </c>
      <c r="F6" s="117" t="s">
        <v>215</v>
      </c>
      <c r="G6" s="117" t="s">
        <v>216</v>
      </c>
      <c r="H6" s="117" t="s">
        <v>217</v>
      </c>
      <c r="I6" s="117" t="str">
        <f>CONCATENATE('Input-Func_Class'!E22,"
Allocation Factor")</f>
        <v>Commodity
Allocation Factor</v>
      </c>
      <c r="J6" s="117" t="s">
        <v>218</v>
      </c>
      <c r="K6" s="119"/>
      <c r="L6" s="120" t="s">
        <v>219</v>
      </c>
      <c r="M6" s="119"/>
      <c r="O6" s="19" t="s">
        <v>209</v>
      </c>
      <c r="P6" s="19" t="s">
        <v>220</v>
      </c>
      <c r="Q6" s="85" t="s">
        <v>221</v>
      </c>
      <c r="R6" s="112" t="s">
        <v>222</v>
      </c>
    </row>
    <row r="7" spans="1:23">
      <c r="A7" s="113" t="str">
        <f>IF(B7="","",MAX(A$1:A6)+1)</f>
        <v/>
      </c>
      <c r="L7" s="120"/>
      <c r="R7" s="112"/>
    </row>
    <row r="8" spans="1:23">
      <c r="A8" s="113">
        <f>IF(B8="","",COUNTA(B$8:B8))</f>
        <v>1</v>
      </c>
      <c r="B8" s="81" t="s">
        <v>223</v>
      </c>
      <c r="L8" s="120"/>
      <c r="R8" s="112"/>
    </row>
    <row r="9" spans="1:23">
      <c r="A9" s="113">
        <f>IF(B9="","",COUNTA(B$8:B9))</f>
        <v>2</v>
      </c>
      <c r="B9" s="81" t="s">
        <v>224</v>
      </c>
      <c r="L9" s="120"/>
      <c r="R9" s="112"/>
    </row>
    <row r="10" spans="1:23" outlineLevel="1">
      <c r="A10" s="113">
        <f>IF(B10="","",COUNTA(B$8:B10))</f>
        <v>3</v>
      </c>
      <c r="B10" s="81" t="s">
        <v>225</v>
      </c>
      <c r="L10" s="120"/>
      <c r="R10" s="112"/>
    </row>
    <row r="11" spans="1:23" outlineLevel="1">
      <c r="A11" s="113">
        <f>IF(B11="","",COUNTA(B$8:B11))</f>
        <v>4</v>
      </c>
      <c r="B11" s="121" t="s">
        <v>226</v>
      </c>
      <c r="C11" s="122">
        <v>301</v>
      </c>
      <c r="D11" s="31">
        <f>CHOOSE($R$2,O11,P11,Q11)</f>
        <v>114156.01000000001</v>
      </c>
      <c r="E11" s="31" t="s">
        <v>227</v>
      </c>
      <c r="F11" s="31"/>
      <c r="G11" s="31"/>
      <c r="H11" s="31"/>
      <c r="I11" s="31"/>
      <c r="J11" s="31"/>
      <c r="L11" s="123"/>
      <c r="O11" s="50">
        <f>INDEX('COS Transfer File'!$D$11:$D$56,MATCH(C11,'COS Transfer File'!$C$11:$C$56,0))</f>
        <v>114156.01000000001</v>
      </c>
      <c r="R11" s="112"/>
      <c r="U11" s="113"/>
      <c r="V11" s="49"/>
      <c r="W11" s="22"/>
    </row>
    <row r="12" spans="1:23" outlineLevel="1">
      <c r="A12" s="113">
        <f>IF(B12="","",COUNTA(B$8:B12))</f>
        <v>5</v>
      </c>
      <c r="B12" s="121" t="s">
        <v>228</v>
      </c>
      <c r="C12" s="122">
        <v>302</v>
      </c>
      <c r="D12" s="31">
        <f>CHOOSE($R$2,O12,P12,Q12)</f>
        <v>138157.95000000001</v>
      </c>
      <c r="E12" s="31" t="s">
        <v>227</v>
      </c>
      <c r="F12" s="31"/>
      <c r="G12" s="31"/>
      <c r="H12" s="31"/>
      <c r="I12" s="31"/>
      <c r="J12" s="31"/>
      <c r="L12" s="124"/>
      <c r="O12" s="50">
        <f>INDEX('COS Transfer File'!$D$11:$D$56,MATCH(C12,'COS Transfer File'!$C$11:$C$56,0))</f>
        <v>138157.95000000001</v>
      </c>
      <c r="R12" s="112"/>
      <c r="U12" s="113"/>
      <c r="V12" s="49"/>
      <c r="W12" s="22"/>
    </row>
    <row r="13" spans="1:23" outlineLevel="1">
      <c r="A13" s="113">
        <f>IF(B13="","",COUNTA(B$8:B13))</f>
        <v>6</v>
      </c>
      <c r="B13" s="121" t="s">
        <v>229</v>
      </c>
      <c r="C13" s="122">
        <v>303</v>
      </c>
      <c r="D13" s="31">
        <f>CHOOSE($R$2,O13,P13,Q13)</f>
        <v>36598487.463060394</v>
      </c>
      <c r="E13" s="31" t="s">
        <v>227</v>
      </c>
      <c r="F13" s="31"/>
      <c r="G13" s="31"/>
      <c r="H13" s="31"/>
      <c r="I13" s="31"/>
      <c r="J13" s="31"/>
      <c r="L13" s="124"/>
      <c r="O13" s="50">
        <f>'Input-Func_Class'!D57</f>
        <v>36598487.463060394</v>
      </c>
      <c r="R13" s="112"/>
      <c r="U13" s="113"/>
      <c r="V13" s="49"/>
      <c r="W13" s="22"/>
    </row>
    <row r="14" spans="1:23" outlineLevel="1">
      <c r="A14" s="113">
        <f>IF(B14="","",COUNTA(B$8:B14))</f>
        <v>7</v>
      </c>
      <c r="B14" s="121" t="s">
        <v>230</v>
      </c>
      <c r="C14" s="122">
        <v>303</v>
      </c>
      <c r="D14" s="31">
        <f>CHOOSE($R$2,O14,P14,Q14)</f>
        <v>1407085.6530374277</v>
      </c>
      <c r="E14" s="31"/>
      <c r="F14" s="31" t="s">
        <v>231</v>
      </c>
      <c r="G14" s="31" t="s">
        <v>232</v>
      </c>
      <c r="H14" s="31"/>
      <c r="I14" s="31" t="s">
        <v>191</v>
      </c>
      <c r="J14" s="31"/>
      <c r="L14" s="124"/>
      <c r="O14" s="50">
        <f>'Input-Func_Class'!D58</f>
        <v>1407085.6530374277</v>
      </c>
      <c r="R14" s="112"/>
      <c r="U14" s="113"/>
      <c r="V14" s="49"/>
      <c r="W14" s="22"/>
    </row>
    <row r="15" spans="1:23" outlineLevel="1">
      <c r="A15" s="113">
        <f>IF(B15="","",COUNTA(B$8:B15))</f>
        <v>8</v>
      </c>
      <c r="B15" s="121" t="s">
        <v>233</v>
      </c>
      <c r="C15" s="122">
        <v>303</v>
      </c>
      <c r="D15" s="31">
        <f>CHOOSE($R$2,O15,P15,Q15)</f>
        <v>19001027.60096918</v>
      </c>
      <c r="E15" s="31"/>
      <c r="F15" s="31" t="s">
        <v>234</v>
      </c>
      <c r="G15" s="31" t="s">
        <v>133</v>
      </c>
      <c r="H15" s="31"/>
      <c r="I15" s="31"/>
      <c r="J15" s="31" t="s">
        <v>179</v>
      </c>
      <c r="L15" s="124"/>
      <c r="O15" s="50">
        <f>'Input-Func_Class'!D59</f>
        <v>19001027.60096918</v>
      </c>
      <c r="R15" s="112"/>
      <c r="U15" s="113"/>
      <c r="V15" s="49"/>
      <c r="W15" s="22"/>
    </row>
    <row r="16" spans="1:23" outlineLevel="1">
      <c r="A16" s="113">
        <f>IF(B16="","",COUNTA(B$8:B16))</f>
        <v>9</v>
      </c>
      <c r="B16" s="79" t="str">
        <f>"Subtotal - "&amp;B10</f>
        <v>Subtotal - Intangible Plant</v>
      </c>
      <c r="C16" s="125"/>
      <c r="D16" s="50">
        <f>SUBTOTAL(9,D11:D15)</f>
        <v>57258914.677067004</v>
      </c>
      <c r="L16" s="120"/>
      <c r="R16" s="112"/>
    </row>
    <row r="17" spans="1:18" outlineLevel="1">
      <c r="A17" s="113" t="str">
        <f>IF(B17="","",COUNTA(B$8:B17))</f>
        <v/>
      </c>
      <c r="C17" s="125"/>
      <c r="L17" s="120"/>
      <c r="R17" s="112"/>
    </row>
    <row r="18" spans="1:18" outlineLevel="1">
      <c r="A18" s="113">
        <f>IF(B18="","",COUNTA(B$8:B18))</f>
        <v>10</v>
      </c>
      <c r="B18" s="81" t="s">
        <v>235</v>
      </c>
      <c r="L18" s="120"/>
      <c r="R18" s="112"/>
    </row>
    <row r="19" spans="1:18" outlineLevel="1">
      <c r="A19" s="113">
        <f>IF(B19="","",COUNTA(B$8:B19))</f>
        <v>11</v>
      </c>
      <c r="B19" s="121" t="s">
        <v>236</v>
      </c>
      <c r="C19" s="122">
        <v>365.1</v>
      </c>
      <c r="D19" s="31">
        <f t="shared" ref="D19:D29" si="0">CHOOSE($R$2,O19,P19,Q19)</f>
        <v>1409620.97</v>
      </c>
      <c r="E19" s="31"/>
      <c r="F19" s="31" t="s">
        <v>231</v>
      </c>
      <c r="G19" s="31" t="s">
        <v>132</v>
      </c>
      <c r="H19" s="31" t="s">
        <v>169</v>
      </c>
      <c r="I19" s="31"/>
      <c r="J19" s="31"/>
      <c r="L19" s="124"/>
      <c r="O19" s="50">
        <f>INDEX('COS Transfer File'!$D$11:$D$56,MATCH(C19,'COS Transfer File'!$C$11:$C$56,0))</f>
        <v>1409620.97</v>
      </c>
      <c r="R19" s="112"/>
    </row>
    <row r="20" spans="1:18" outlineLevel="1">
      <c r="A20" s="113">
        <f>IF(B20="","",COUNTA(B$8:B20))</f>
        <v>12</v>
      </c>
      <c r="B20" s="121" t="s">
        <v>237</v>
      </c>
      <c r="C20" s="122">
        <v>366</v>
      </c>
      <c r="D20" s="31">
        <f t="shared" ref="D20:D25" si="1">CHOOSE($R$2,O20,P20,Q20)</f>
        <v>124315.06</v>
      </c>
      <c r="E20" s="31"/>
      <c r="F20" s="31" t="s">
        <v>231</v>
      </c>
      <c r="G20" s="31" t="s">
        <v>132</v>
      </c>
      <c r="H20" s="31" t="s">
        <v>169</v>
      </c>
      <c r="I20" s="31"/>
      <c r="J20" s="31"/>
      <c r="L20" s="124"/>
      <c r="O20" s="50">
        <f>INDEX('COS Transfer File'!$D$11:$D$56,MATCH(C20,'COS Transfer File'!$C$11:$C$56,0))</f>
        <v>124315.06</v>
      </c>
      <c r="R20" s="112"/>
    </row>
    <row r="21" spans="1:18" outlineLevel="1">
      <c r="A21" s="113">
        <f>IF(B21="","",COUNTA(B$8:B21))</f>
        <v>13</v>
      </c>
      <c r="B21" s="121" t="s">
        <v>238</v>
      </c>
      <c r="C21" s="122">
        <v>367</v>
      </c>
      <c r="D21" s="31">
        <f>CHOOSE($R$2,O21,P21,Q21)-D22</f>
        <v>16918251.009999998</v>
      </c>
      <c r="E21" s="31"/>
      <c r="F21" s="31" t="s">
        <v>231</v>
      </c>
      <c r="G21" s="31" t="s">
        <v>132</v>
      </c>
      <c r="H21" s="31" t="s">
        <v>169</v>
      </c>
      <c r="I21" s="31"/>
      <c r="J21" s="31"/>
      <c r="L21" s="124"/>
      <c r="O21" s="50">
        <f>INDEX('COS Transfer File'!$D$11:$D$56,MATCH(C21,'COS Transfer File'!$C$11:$C$56,0))</f>
        <v>17254526.629999999</v>
      </c>
      <c r="R21" s="112"/>
    </row>
    <row r="22" spans="1:18" outlineLevel="1">
      <c r="A22" s="113">
        <f>IF(B22="","",COUNTA(B$8:B22))</f>
        <v>14</v>
      </c>
      <c r="B22" s="121" t="s">
        <v>239</v>
      </c>
      <c r="C22" s="122">
        <v>367.1</v>
      </c>
      <c r="D22" s="31">
        <f>'Input-Func_Class'!D51</f>
        <v>336275.62000000005</v>
      </c>
      <c r="E22" s="31"/>
      <c r="F22" s="31" t="s">
        <v>231</v>
      </c>
      <c r="G22" s="31" t="s">
        <v>132</v>
      </c>
      <c r="H22" s="31" t="s">
        <v>206</v>
      </c>
      <c r="I22" s="31"/>
      <c r="J22" s="31"/>
      <c r="L22" s="124"/>
      <c r="R22" s="112"/>
    </row>
    <row r="23" spans="1:18" outlineLevel="1">
      <c r="A23" s="113">
        <f>IF(B23="","",COUNTA(B$8:B23))</f>
        <v>15</v>
      </c>
      <c r="B23" s="121" t="s">
        <v>240</v>
      </c>
      <c r="C23" s="122">
        <v>368</v>
      </c>
      <c r="D23" s="31">
        <f t="shared" si="1"/>
        <v>0</v>
      </c>
      <c r="E23" s="31"/>
      <c r="F23" s="31"/>
      <c r="G23" s="31"/>
      <c r="H23" s="31"/>
      <c r="I23" s="31"/>
      <c r="J23" s="31"/>
      <c r="L23" s="124"/>
      <c r="O23" s="50">
        <f>INDEX('COS Transfer File'!$D$11:$D$56,MATCH(C23,'COS Transfer File'!$C$11:$C$56,0))</f>
        <v>0</v>
      </c>
      <c r="R23" s="112"/>
    </row>
    <row r="24" spans="1:18" outlineLevel="1">
      <c r="A24" s="113">
        <f>IF(B24="","",COUNTA(B$8:B24))</f>
        <v>16</v>
      </c>
      <c r="B24" s="121" t="s">
        <v>241</v>
      </c>
      <c r="C24" s="122">
        <v>369</v>
      </c>
      <c r="D24" s="31">
        <f t="shared" si="1"/>
        <v>135338.4</v>
      </c>
      <c r="E24" s="31"/>
      <c r="F24" s="31" t="s">
        <v>231</v>
      </c>
      <c r="G24" s="31" t="s">
        <v>132</v>
      </c>
      <c r="H24" s="31" t="s">
        <v>169</v>
      </c>
      <c r="I24" s="31"/>
      <c r="J24" s="31"/>
      <c r="L24" s="124"/>
      <c r="O24" s="50">
        <f>INDEX('COS Transfer File'!$D$11:$D$56,MATCH(C24,'COS Transfer File'!$C$11:$C$56,0))</f>
        <v>135338.4</v>
      </c>
      <c r="R24" s="112"/>
    </row>
    <row r="25" spans="1:18" outlineLevel="1">
      <c r="A25" s="113">
        <f>IF(B25="","",COUNTA(B$8:B25))</f>
        <v>17</v>
      </c>
      <c r="B25" s="121" t="s">
        <v>242</v>
      </c>
      <c r="C25" s="122">
        <v>370</v>
      </c>
      <c r="D25" s="31">
        <f t="shared" si="1"/>
        <v>0</v>
      </c>
      <c r="E25" s="31"/>
      <c r="F25" s="31"/>
      <c r="G25" s="31"/>
      <c r="H25" s="31"/>
      <c r="I25" s="31"/>
      <c r="J25" s="31"/>
      <c r="L25" s="124"/>
      <c r="O25" s="50">
        <f>INDEX('COS Transfer File'!$D$11:$D$56,MATCH(C25,'COS Transfer File'!$C$11:$C$56,0))</f>
        <v>0</v>
      </c>
      <c r="R25" s="112"/>
    </row>
    <row r="26" spans="1:18" outlineLevel="1">
      <c r="A26" s="113">
        <f>IF(B26="","",COUNTA(B$8:B26))</f>
        <v>18</v>
      </c>
      <c r="B26" s="79" t="str">
        <f>"Subtotal - "&amp;B18</f>
        <v xml:space="preserve">Subtotal - Transmission plant </v>
      </c>
      <c r="D26" s="50">
        <f>SUBTOTAL(9,D19:D25)</f>
        <v>18923801.059999999</v>
      </c>
      <c r="L26" s="120"/>
      <c r="R26" s="112"/>
    </row>
    <row r="27" spans="1:18" outlineLevel="1">
      <c r="A27" s="113" t="str">
        <f>IF(B27="","",COUNTA(B$8:B27))</f>
        <v/>
      </c>
      <c r="L27" s="120"/>
      <c r="R27" s="112"/>
    </row>
    <row r="28" spans="1:18" outlineLevel="1">
      <c r="A28" s="113">
        <f>IF(B28="","",COUNTA(B$8:B28))</f>
        <v>19</v>
      </c>
      <c r="B28" s="81" t="s">
        <v>243</v>
      </c>
      <c r="L28" s="120"/>
      <c r="R28" s="112"/>
    </row>
    <row r="29" spans="1:18" outlineLevel="1">
      <c r="A29" s="113">
        <f>IF(B29="","",COUNTA(B$8:B29))</f>
        <v>20</v>
      </c>
      <c r="B29" s="121" t="s">
        <v>236</v>
      </c>
      <c r="C29" s="126">
        <v>374</v>
      </c>
      <c r="D29" s="31">
        <f t="shared" si="0"/>
        <v>2632241.5699999998</v>
      </c>
      <c r="E29" s="31" t="s">
        <v>244</v>
      </c>
      <c r="F29" s="31"/>
      <c r="G29" s="31"/>
      <c r="H29" s="31"/>
      <c r="I29" s="31"/>
      <c r="J29" s="31"/>
      <c r="L29" s="124"/>
      <c r="O29" s="50">
        <f>INDEX('COS Transfer File'!$D$11:$D$56,MATCH(C29,'COS Transfer File'!$C$11:$C$56,0))</f>
        <v>2632241.5699999998</v>
      </c>
      <c r="R29" s="112"/>
    </row>
    <row r="30" spans="1:18" outlineLevel="1">
      <c r="A30" s="113">
        <f>IF(B30="","",COUNTA(B$8:B30))</f>
        <v>21</v>
      </c>
      <c r="B30" s="121" t="s">
        <v>245</v>
      </c>
      <c r="C30" s="126">
        <v>375</v>
      </c>
      <c r="D30" s="31">
        <f t="shared" ref="D30:D47" si="2">CHOOSE($R$2,O30,P30,Q30)</f>
        <v>1093278.56</v>
      </c>
      <c r="E30" s="31" t="s">
        <v>244</v>
      </c>
      <c r="F30" s="31"/>
      <c r="G30" s="31"/>
      <c r="H30" s="31"/>
      <c r="I30" s="31"/>
      <c r="J30" s="31"/>
      <c r="L30" s="124"/>
      <c r="O30" s="50">
        <f>INDEX('COS Transfer File'!$D$11:$D$56,MATCH(C30,'COS Transfer File'!$C$11:$C$56,0))</f>
        <v>1093278.56</v>
      </c>
      <c r="R30" s="112"/>
    </row>
    <row r="31" spans="1:18" outlineLevel="1">
      <c r="A31" s="113">
        <f>IF(B31="","",COUNTA(B$8:B31))</f>
        <v>22</v>
      </c>
      <c r="B31" s="121" t="s">
        <v>141</v>
      </c>
      <c r="C31" s="126">
        <v>376</v>
      </c>
      <c r="D31" s="31">
        <f t="shared" si="2"/>
        <v>257262887.53146806</v>
      </c>
      <c r="E31" s="31"/>
      <c r="F31" s="31" t="s">
        <v>234</v>
      </c>
      <c r="G31" s="31" t="s">
        <v>132</v>
      </c>
      <c r="H31" s="31" t="s">
        <v>177</v>
      </c>
      <c r="I31" s="31"/>
      <c r="J31" s="31"/>
      <c r="L31" s="124"/>
      <c r="O31" s="50">
        <f>'Input-Func_Class'!D40</f>
        <v>257262887.53146806</v>
      </c>
      <c r="R31" s="112"/>
    </row>
    <row r="32" spans="1:18" outlineLevel="1">
      <c r="A32" s="113">
        <f>IF(B32="","",COUNTA(B$8:B32))</f>
        <v>23</v>
      </c>
      <c r="B32" s="121" t="s">
        <v>142</v>
      </c>
      <c r="C32" s="126">
        <v>376.1</v>
      </c>
      <c r="D32" s="31">
        <f t="shared" si="2"/>
        <v>9729541.4525282029</v>
      </c>
      <c r="E32" s="31"/>
      <c r="F32" s="31" t="s">
        <v>234</v>
      </c>
      <c r="G32" s="31" t="s">
        <v>132</v>
      </c>
      <c r="H32" s="31" t="s">
        <v>170</v>
      </c>
      <c r="I32" s="31"/>
      <c r="J32" s="31"/>
      <c r="L32" s="124"/>
      <c r="O32" s="50">
        <f>'Input-Func_Class'!D41</f>
        <v>9729541.4525282029</v>
      </c>
      <c r="R32" s="112"/>
    </row>
    <row r="33" spans="1:18" outlineLevel="1">
      <c r="A33" s="113">
        <f>IF(B33="","",COUNTA(B$8:B33))</f>
        <v>24</v>
      </c>
      <c r="B33" s="121" t="s">
        <v>143</v>
      </c>
      <c r="C33" s="126">
        <v>376.1</v>
      </c>
      <c r="D33" s="31">
        <f t="shared" si="2"/>
        <v>12254704.967787653</v>
      </c>
      <c r="E33" s="31"/>
      <c r="F33" s="31" t="s">
        <v>234</v>
      </c>
      <c r="G33" s="31" t="s">
        <v>132</v>
      </c>
      <c r="H33" s="31" t="s">
        <v>171</v>
      </c>
      <c r="I33" s="31"/>
      <c r="J33" s="31"/>
      <c r="L33" s="124"/>
      <c r="O33" s="50">
        <f>'Input-Func_Class'!D42</f>
        <v>12254704.967787653</v>
      </c>
      <c r="R33" s="112"/>
    </row>
    <row r="34" spans="1:18" outlineLevel="1">
      <c r="A34" s="113">
        <f>IF(B34="","",COUNTA(B$8:B34))</f>
        <v>25</v>
      </c>
      <c r="B34" s="121" t="s">
        <v>144</v>
      </c>
      <c r="C34" s="126">
        <v>376.1</v>
      </c>
      <c r="D34" s="31">
        <f t="shared" si="2"/>
        <v>28489095.404975161</v>
      </c>
      <c r="E34" s="31"/>
      <c r="F34" s="31" t="s">
        <v>234</v>
      </c>
      <c r="G34" s="31" t="s">
        <v>132</v>
      </c>
      <c r="H34" s="31" t="s">
        <v>172</v>
      </c>
      <c r="I34" s="31"/>
      <c r="J34" s="31"/>
      <c r="L34" s="124"/>
      <c r="O34" s="50">
        <f>'Input-Func_Class'!D43</f>
        <v>28489095.404975161</v>
      </c>
      <c r="R34" s="112"/>
    </row>
    <row r="35" spans="1:18" outlineLevel="1">
      <c r="A35" s="113">
        <f>IF(B35="","",COUNTA(B$8:B35))</f>
        <v>26</v>
      </c>
      <c r="B35" s="121" t="s">
        <v>145</v>
      </c>
      <c r="C35" s="126">
        <v>376.1</v>
      </c>
      <c r="D35" s="31">
        <f t="shared" si="2"/>
        <v>76247521.87470898</v>
      </c>
      <c r="E35" s="31"/>
      <c r="F35" s="31" t="s">
        <v>234</v>
      </c>
      <c r="G35" s="31" t="s">
        <v>132</v>
      </c>
      <c r="H35" s="31" t="s">
        <v>173</v>
      </c>
      <c r="I35" s="31"/>
      <c r="J35" s="31"/>
      <c r="L35" s="124"/>
      <c r="O35" s="50">
        <f>'Input-Func_Class'!D44</f>
        <v>76247521.87470898</v>
      </c>
      <c r="R35" s="112"/>
    </row>
    <row r="36" spans="1:18" outlineLevel="1">
      <c r="A36" s="113">
        <f>IF(B36="","",COUNTA(B$8:B36))</f>
        <v>27</v>
      </c>
      <c r="B36" s="121" t="s">
        <v>246</v>
      </c>
      <c r="C36" s="126">
        <v>376.1</v>
      </c>
      <c r="D36" s="31">
        <f t="shared" si="2"/>
        <v>28689677.237810187</v>
      </c>
      <c r="E36" s="31"/>
      <c r="F36" s="31" t="s">
        <v>234</v>
      </c>
      <c r="G36" s="31" t="s">
        <v>132</v>
      </c>
      <c r="H36" s="31" t="s">
        <v>174</v>
      </c>
      <c r="I36" s="31"/>
      <c r="J36" s="31"/>
      <c r="L36" s="124"/>
      <c r="O36" s="50">
        <f>'Input-Func_Class'!D45</f>
        <v>28689677.237810187</v>
      </c>
      <c r="R36" s="112"/>
    </row>
    <row r="37" spans="1:18" outlineLevel="1">
      <c r="A37" s="113">
        <f>IF(B37="","",COUNTA(B$8:B37))</f>
        <v>28</v>
      </c>
      <c r="B37" s="121" t="s">
        <v>147</v>
      </c>
      <c r="C37" s="126">
        <v>376.1</v>
      </c>
      <c r="D37" s="31">
        <f t="shared" si="2"/>
        <v>49201903.337466307</v>
      </c>
      <c r="E37" s="31"/>
      <c r="F37" s="31" t="s">
        <v>234</v>
      </c>
      <c r="G37" s="31" t="s">
        <v>132</v>
      </c>
      <c r="H37" s="31" t="s">
        <v>175</v>
      </c>
      <c r="I37" s="31"/>
      <c r="J37" s="31"/>
      <c r="L37" s="124"/>
      <c r="O37" s="50">
        <f>'Input-Func_Class'!D46</f>
        <v>49201903.337466307</v>
      </c>
      <c r="R37" s="112"/>
    </row>
    <row r="38" spans="1:18" outlineLevel="1">
      <c r="A38" s="113">
        <f>IF(B38="","",COUNTA(B$8:B38))</f>
        <v>29</v>
      </c>
      <c r="B38" s="121" t="s">
        <v>148</v>
      </c>
      <c r="C38" s="126">
        <v>376.1</v>
      </c>
      <c r="D38" s="31">
        <f t="shared" si="2"/>
        <v>127952414.35180141</v>
      </c>
      <c r="E38" s="31"/>
      <c r="F38" s="31" t="s">
        <v>234</v>
      </c>
      <c r="G38" s="31" t="s">
        <v>132</v>
      </c>
      <c r="H38" s="31" t="s">
        <v>176</v>
      </c>
      <c r="I38" s="31"/>
      <c r="J38" s="31"/>
      <c r="L38" s="124"/>
      <c r="O38" s="50">
        <f>'Input-Func_Class'!D47</f>
        <v>127952414.35180141</v>
      </c>
      <c r="R38" s="112"/>
    </row>
    <row r="39" spans="1:18" outlineLevel="1">
      <c r="A39" s="113">
        <f>IF(B39="","",COUNTA(B$8:B39))</f>
        <v>30</v>
      </c>
      <c r="B39" s="121" t="s">
        <v>239</v>
      </c>
      <c r="C39" s="126">
        <v>376.1</v>
      </c>
      <c r="D39" s="31">
        <f t="shared" si="2"/>
        <v>13963161.25</v>
      </c>
      <c r="E39" s="31"/>
      <c r="F39" s="31" t="s">
        <v>234</v>
      </c>
      <c r="G39" s="31" t="s">
        <v>132</v>
      </c>
      <c r="H39" s="31" t="s">
        <v>206</v>
      </c>
      <c r="I39" s="31"/>
      <c r="J39" s="31"/>
      <c r="L39" s="124"/>
      <c r="O39" s="50">
        <f>SUM('Input-Func_Class'!D38:D39)</f>
        <v>13963161.25</v>
      </c>
      <c r="R39" s="112"/>
    </row>
    <row r="40" spans="1:18" outlineLevel="1">
      <c r="A40" s="113">
        <f>IF(B40="","",COUNTA(B$8:B40))</f>
        <v>31</v>
      </c>
      <c r="B40" s="121" t="s">
        <v>247</v>
      </c>
      <c r="C40" s="122">
        <v>377</v>
      </c>
      <c r="D40" s="31">
        <f t="shared" si="2"/>
        <v>2927915.23</v>
      </c>
      <c r="E40" s="31"/>
      <c r="F40" s="31" t="s">
        <v>234</v>
      </c>
      <c r="G40" s="31" t="s">
        <v>132</v>
      </c>
      <c r="H40" s="31" t="s">
        <v>169</v>
      </c>
      <c r="I40" s="31"/>
      <c r="J40" s="31"/>
      <c r="L40" s="124"/>
      <c r="O40" s="50">
        <f>INDEX('COS Transfer File'!$D$11:$D$56,MATCH(C40,'COS Transfer File'!$C$11:$C$56,0))</f>
        <v>2927915.23</v>
      </c>
      <c r="R40" s="112"/>
    </row>
    <row r="41" spans="1:18" outlineLevel="1">
      <c r="A41" s="113">
        <f>IF(B41="","",COUNTA(B$8:B41))</f>
        <v>32</v>
      </c>
      <c r="B41" s="121" t="s">
        <v>248</v>
      </c>
      <c r="C41" s="126">
        <v>378</v>
      </c>
      <c r="D41" s="31">
        <f t="shared" si="2"/>
        <v>37152569.329999998</v>
      </c>
      <c r="E41" s="31"/>
      <c r="F41" s="31" t="s">
        <v>234</v>
      </c>
      <c r="G41" s="31" t="s">
        <v>132</v>
      </c>
      <c r="H41" s="31" t="s">
        <v>169</v>
      </c>
      <c r="I41" s="31"/>
      <c r="J41" s="31"/>
      <c r="L41" s="124"/>
      <c r="O41" s="50">
        <f>INDEX('COS Transfer File'!$D$11:$D$56,MATCH(C41,'COS Transfer File'!$C$11:$C$56,0))</f>
        <v>37152569.329999998</v>
      </c>
      <c r="R41" s="112"/>
    </row>
    <row r="42" spans="1:18" outlineLevel="1">
      <c r="A42" s="113">
        <f>IF(B42="","",COUNTA(B$8:B42))</f>
        <v>33</v>
      </c>
      <c r="B42" s="121" t="s">
        <v>249</v>
      </c>
      <c r="C42" s="126">
        <v>379</v>
      </c>
      <c r="D42" s="31">
        <f t="shared" si="2"/>
        <v>4351552.2300000004</v>
      </c>
      <c r="E42" s="31"/>
      <c r="F42" s="31" t="s">
        <v>234</v>
      </c>
      <c r="G42" s="31" t="s">
        <v>132</v>
      </c>
      <c r="H42" s="31" t="s">
        <v>169</v>
      </c>
      <c r="I42" s="31"/>
      <c r="J42" s="31"/>
      <c r="L42" s="124"/>
      <c r="O42" s="50">
        <f>INDEX('COS Transfer File'!$D$11:$D$56,MATCH(C42,'COS Transfer File'!$C$11:$C$56,0))</f>
        <v>4351552.2300000004</v>
      </c>
      <c r="R42" s="112"/>
    </row>
    <row r="43" spans="1:18" outlineLevel="1">
      <c r="A43" s="113">
        <f>IF(B43="","",COUNTA(B$8:B43))</f>
        <v>34</v>
      </c>
      <c r="B43" s="121" t="s">
        <v>151</v>
      </c>
      <c r="C43" s="126">
        <v>380</v>
      </c>
      <c r="D43" s="31">
        <f>CHOOSE($R$2,O43,P43,Q43)-D44</f>
        <v>245381254.64981857</v>
      </c>
      <c r="E43" s="31"/>
      <c r="F43" s="31" t="s">
        <v>234</v>
      </c>
      <c r="G43" s="31" t="s">
        <v>133</v>
      </c>
      <c r="H43" s="31"/>
      <c r="I43" s="31"/>
      <c r="J43" s="31" t="s">
        <v>183</v>
      </c>
      <c r="L43" s="124"/>
      <c r="O43" s="50">
        <f>INDEX('COS Transfer File'!$D$11:$D$56,MATCH(C43,'COS Transfer File'!$C$11:$C$56,0))</f>
        <v>245709570.36000001</v>
      </c>
      <c r="R43" s="112"/>
    </row>
    <row r="44" spans="1:18" outlineLevel="1">
      <c r="A44" s="113">
        <f>IF(B44="","",COUNTA(B$8:B44))</f>
        <v>35</v>
      </c>
      <c r="B44" s="121" t="s">
        <v>250</v>
      </c>
      <c r="C44" s="126">
        <v>380.1</v>
      </c>
      <c r="D44" s="31">
        <f>'Input-Func_Class'!D54</f>
        <v>328315.7101814315</v>
      </c>
      <c r="E44" s="31"/>
      <c r="F44" s="31" t="s">
        <v>234</v>
      </c>
      <c r="G44" s="31" t="s">
        <v>133</v>
      </c>
      <c r="H44" s="31"/>
      <c r="I44" s="31"/>
      <c r="J44" s="31" t="s">
        <v>207</v>
      </c>
      <c r="L44" s="124"/>
      <c r="R44" s="112"/>
    </row>
    <row r="45" spans="1:18" outlineLevel="1">
      <c r="A45" s="113">
        <f>IF(B45="","",COUNTA(B$8:B45))</f>
        <v>36</v>
      </c>
      <c r="B45" s="121" t="s">
        <v>251</v>
      </c>
      <c r="C45" s="126">
        <v>381</v>
      </c>
      <c r="D45" s="31">
        <f t="shared" si="2"/>
        <v>84745167.920000002</v>
      </c>
      <c r="E45" s="31"/>
      <c r="F45" s="31" t="s">
        <v>234</v>
      </c>
      <c r="G45" s="31" t="s">
        <v>133</v>
      </c>
      <c r="H45" s="31"/>
      <c r="I45" s="31"/>
      <c r="J45" s="31" t="s">
        <v>181</v>
      </c>
      <c r="L45" s="124"/>
      <c r="O45" s="50">
        <f>INDEX('COS Transfer File'!$D$11:$D$56,MATCH(C45,'COS Transfer File'!$C$11:$C$56,0))</f>
        <v>84745167.920000002</v>
      </c>
      <c r="R45" s="112"/>
    </row>
    <row r="46" spans="1:18" outlineLevel="1">
      <c r="A46" s="113">
        <f>IF(B46="","",COUNTA(B$8:B46))</f>
        <v>37</v>
      </c>
      <c r="B46" s="121" t="s">
        <v>252</v>
      </c>
      <c r="C46" s="122">
        <v>383</v>
      </c>
      <c r="D46" s="31">
        <f t="shared" si="2"/>
        <v>10177783.800000001</v>
      </c>
      <c r="E46" s="31"/>
      <c r="F46" s="31" t="s">
        <v>234</v>
      </c>
      <c r="G46" s="31" t="s">
        <v>133</v>
      </c>
      <c r="H46" s="31"/>
      <c r="I46" s="31"/>
      <c r="J46" s="31" t="s">
        <v>182</v>
      </c>
      <c r="L46" s="124"/>
      <c r="O46" s="50">
        <f>INDEX('COS Transfer File'!$D$11:$D$56,MATCH(C46,'COS Transfer File'!$C$11:$C$56,0))</f>
        <v>10177783.800000001</v>
      </c>
      <c r="R46" s="112"/>
    </row>
    <row r="47" spans="1:18" outlineLevel="1">
      <c r="A47" s="113">
        <f>IF(B47="","",COUNTA(B$8:B47))</f>
        <v>38</v>
      </c>
      <c r="B47" s="121" t="s">
        <v>253</v>
      </c>
      <c r="C47" s="126">
        <v>385</v>
      </c>
      <c r="D47" s="31">
        <f t="shared" si="2"/>
        <v>10604872.550000001</v>
      </c>
      <c r="E47" s="31"/>
      <c r="F47" s="31" t="s">
        <v>234</v>
      </c>
      <c r="G47" s="31" t="s">
        <v>133</v>
      </c>
      <c r="H47" s="31"/>
      <c r="I47" s="31"/>
      <c r="J47" s="31" t="s">
        <v>184</v>
      </c>
      <c r="L47" s="124"/>
      <c r="O47" s="50">
        <f>INDEX('COS Transfer File'!$D$11:$D$56,MATCH(C47,'COS Transfer File'!$C$11:$C$56,0))</f>
        <v>10604872.550000001</v>
      </c>
      <c r="R47" s="112"/>
    </row>
    <row r="48" spans="1:18" outlineLevel="1">
      <c r="A48" s="113">
        <f>IF(B48="","",COUNTA(B$8:B48))</f>
        <v>39</v>
      </c>
      <c r="B48" s="79" t="str">
        <f>"Subtotal - "&amp;B28</f>
        <v>Subtotal - Distribution Plant</v>
      </c>
      <c r="D48" s="50">
        <f>SUBTOTAL(9,D29:D47)</f>
        <v>1003185858.9585459</v>
      </c>
      <c r="L48" s="120"/>
      <c r="R48" s="112"/>
    </row>
    <row r="49" spans="1:18" outlineLevel="1">
      <c r="A49" s="113" t="str">
        <f>IF(B49="","",COUNTA(B$8:B49))</f>
        <v/>
      </c>
      <c r="L49" s="120"/>
      <c r="R49" s="112"/>
    </row>
    <row r="50" spans="1:18" outlineLevel="1">
      <c r="A50" s="113">
        <f>IF(B50="","",COUNTA(B$8:B50))</f>
        <v>40</v>
      </c>
      <c r="B50" s="81" t="s">
        <v>254</v>
      </c>
      <c r="L50" s="120"/>
      <c r="R50" s="112"/>
    </row>
    <row r="51" spans="1:18" outlineLevel="1">
      <c r="A51" s="113">
        <f>IF(B51="","",COUNTA(B$8:B51))</f>
        <v>41</v>
      </c>
      <c r="B51" s="121" t="s">
        <v>236</v>
      </c>
      <c r="C51" s="122">
        <v>389</v>
      </c>
      <c r="D51" s="31">
        <f>CHOOSE($R$2,O51,P51,Q51)</f>
        <v>3224759.31</v>
      </c>
      <c r="E51" s="31" t="s">
        <v>227</v>
      </c>
      <c r="F51" s="31"/>
      <c r="G51" s="31"/>
      <c r="H51" s="31"/>
      <c r="I51" s="31"/>
      <c r="J51" s="31"/>
      <c r="L51" s="124"/>
      <c r="O51" s="50">
        <f>INDEX('COS Transfer File'!$D$11:$D$56,MATCH(C51,'COS Transfer File'!$C$11:$C$56,0))</f>
        <v>3224759.31</v>
      </c>
      <c r="R51" s="112"/>
    </row>
    <row r="52" spans="1:18" outlineLevel="1">
      <c r="A52" s="113">
        <f>IF(B52="","",COUNTA(B$8:B52))</f>
        <v>42</v>
      </c>
      <c r="B52" s="121" t="s">
        <v>245</v>
      </c>
      <c r="C52" s="122">
        <v>390</v>
      </c>
      <c r="D52" s="31">
        <f>CHOOSE($R$2,O52,P52,Q52)</f>
        <v>22365469.140000001</v>
      </c>
      <c r="E52" s="31" t="s">
        <v>227</v>
      </c>
      <c r="F52" s="31"/>
      <c r="G52" s="31"/>
      <c r="H52" s="31"/>
      <c r="I52" s="31"/>
      <c r="J52" s="31"/>
      <c r="L52" s="124"/>
      <c r="O52" s="50">
        <f>INDEX('COS Transfer File'!$D$11:$D$56,MATCH(C52,'COS Transfer File'!$C$11:$C$56,0))</f>
        <v>22365469.140000001</v>
      </c>
      <c r="R52" s="112"/>
    </row>
    <row r="53" spans="1:18" outlineLevel="1">
      <c r="A53" s="113">
        <f>IF(B53="","",COUNTA(B$8:B53))</f>
        <v>43</v>
      </c>
      <c r="B53" s="121" t="s">
        <v>255</v>
      </c>
      <c r="C53" s="122">
        <v>391</v>
      </c>
      <c r="D53" s="31">
        <f>CHOOSE($R$2,O53,P53,Q53)</f>
        <v>2803626.47</v>
      </c>
      <c r="E53" s="31" t="s">
        <v>227</v>
      </c>
      <c r="F53" s="31"/>
      <c r="G53" s="31"/>
      <c r="H53" s="31"/>
      <c r="I53" s="31"/>
      <c r="J53" s="31"/>
      <c r="L53" s="124"/>
      <c r="O53" s="50">
        <f>INDEX('COS Transfer File'!$D$11:$D$56,MATCH(C53,'COS Transfer File'!$C$11:$C$56,0))</f>
        <v>2803626.47</v>
      </c>
      <c r="R53" s="112"/>
    </row>
    <row r="54" spans="1:18" outlineLevel="1">
      <c r="A54" s="113">
        <f>IF(B54="","",COUNTA(B$8:B54))</f>
        <v>44</v>
      </c>
      <c r="B54" s="121" t="s">
        <v>256</v>
      </c>
      <c r="C54" s="122">
        <v>392</v>
      </c>
      <c r="D54" s="31">
        <f>CHOOSE($R$2,O54,P54,Q54)</f>
        <v>15510396.990000002</v>
      </c>
      <c r="E54" s="31" t="s">
        <v>227</v>
      </c>
      <c r="F54" s="31"/>
      <c r="G54" s="31"/>
      <c r="H54" s="31"/>
      <c r="I54" s="31"/>
      <c r="J54" s="31"/>
      <c r="L54" s="124"/>
      <c r="O54" s="50">
        <f>INDEX('COS Transfer File'!$D$11:$D$56,MATCH(C54,'COS Transfer File'!$C$11:$C$56,0))</f>
        <v>15510396.990000002</v>
      </c>
      <c r="R54" s="112"/>
    </row>
    <row r="55" spans="1:18" outlineLevel="1">
      <c r="A55" s="113">
        <f>IF(B55="","",COUNTA(B$8:B55))</f>
        <v>45</v>
      </c>
      <c r="B55" s="121" t="s">
        <v>257</v>
      </c>
      <c r="C55" s="122">
        <v>393</v>
      </c>
      <c r="D55" s="31">
        <f t="shared" ref="D55:D60" si="3">CHOOSE($R$2,O55,P55,Q55)</f>
        <v>99936.91</v>
      </c>
      <c r="E55" s="31" t="s">
        <v>227</v>
      </c>
      <c r="F55" s="31"/>
      <c r="G55" s="31"/>
      <c r="H55" s="31"/>
      <c r="I55" s="31"/>
      <c r="J55" s="31"/>
      <c r="L55" s="124"/>
      <c r="O55" s="50">
        <f>INDEX('COS Transfer File'!$D$11:$D$56,MATCH(C55,'COS Transfer File'!$C$11:$C$56,0))</f>
        <v>99936.91</v>
      </c>
      <c r="R55" s="112"/>
    </row>
    <row r="56" spans="1:18" outlineLevel="1">
      <c r="A56" s="113">
        <f>IF(B56="","",COUNTA(B$8:B56))</f>
        <v>46</v>
      </c>
      <c r="B56" s="121" t="s">
        <v>258</v>
      </c>
      <c r="C56" s="122">
        <v>394</v>
      </c>
      <c r="D56" s="31">
        <f t="shared" si="3"/>
        <v>8354339.1999999993</v>
      </c>
      <c r="E56" s="31" t="s">
        <v>227</v>
      </c>
      <c r="F56" s="31"/>
      <c r="G56" s="31"/>
      <c r="H56" s="31"/>
      <c r="I56" s="31"/>
      <c r="J56" s="31"/>
      <c r="L56" s="124"/>
      <c r="O56" s="50">
        <f>INDEX('COS Transfer File'!$D$11:$D$56,MATCH(C56,'COS Transfer File'!$C$11:$C$56,0))</f>
        <v>8354339.1999999993</v>
      </c>
      <c r="R56" s="112"/>
    </row>
    <row r="57" spans="1:18" outlineLevel="1">
      <c r="A57" s="113">
        <f>IF(B57="","",COUNTA(B$8:B57))</f>
        <v>47</v>
      </c>
      <c r="B57" s="121" t="s">
        <v>259</v>
      </c>
      <c r="C57" s="122">
        <v>395</v>
      </c>
      <c r="D57" s="31">
        <f t="shared" si="3"/>
        <v>59304.43</v>
      </c>
      <c r="E57" s="31" t="s">
        <v>227</v>
      </c>
      <c r="F57" s="31"/>
      <c r="G57" s="31"/>
      <c r="H57" s="31"/>
      <c r="I57" s="31"/>
      <c r="J57" s="31"/>
      <c r="L57" s="124"/>
      <c r="O57" s="50">
        <f>INDEX('COS Transfer File'!$D$11:$D$56,MATCH(C57,'COS Transfer File'!$C$11:$C$56,0))</f>
        <v>59304.43</v>
      </c>
      <c r="R57" s="112"/>
    </row>
    <row r="58" spans="1:18" outlineLevel="1">
      <c r="A58" s="113">
        <f>IF(B58="","",COUNTA(B$8:B58))</f>
        <v>48</v>
      </c>
      <c r="B58" s="121" t="s">
        <v>260</v>
      </c>
      <c r="C58" s="122">
        <v>396</v>
      </c>
      <c r="D58" s="31">
        <f t="shared" si="3"/>
        <v>4575621.1800000006</v>
      </c>
      <c r="E58" s="31" t="s">
        <v>227</v>
      </c>
      <c r="F58" s="31"/>
      <c r="G58" s="31"/>
      <c r="H58" s="31"/>
      <c r="I58" s="31"/>
      <c r="J58" s="31"/>
      <c r="L58" s="124"/>
      <c r="O58" s="50">
        <f>INDEX('COS Transfer File'!$D$11:$D$56,MATCH(C58,'COS Transfer File'!$C$11:$C$56,0))</f>
        <v>4575621.1800000006</v>
      </c>
      <c r="R58" s="112"/>
    </row>
    <row r="59" spans="1:18" outlineLevel="1">
      <c r="A59" s="113">
        <f>IF(B59="","",COUNTA(B$8:B59))</f>
        <v>49</v>
      </c>
      <c r="B59" s="121" t="s">
        <v>261</v>
      </c>
      <c r="C59" s="122">
        <v>397</v>
      </c>
      <c r="D59" s="31">
        <f t="shared" si="3"/>
        <v>5320075.1100000003</v>
      </c>
      <c r="E59" s="31" t="s">
        <v>227</v>
      </c>
      <c r="F59" s="31"/>
      <c r="G59" s="31"/>
      <c r="H59" s="31"/>
      <c r="I59" s="31"/>
      <c r="J59" s="31"/>
      <c r="L59" s="124"/>
      <c r="O59" s="50">
        <f>INDEX('COS Transfer File'!$D$11:$D$56,MATCH(C59,'COS Transfer File'!$C$11:$C$56,0))</f>
        <v>5320075.1100000003</v>
      </c>
      <c r="R59" s="112"/>
    </row>
    <row r="60" spans="1:18" outlineLevel="1">
      <c r="A60" s="113">
        <f>IF(B60="","",COUNTA(B$8:B60))</f>
        <v>50</v>
      </c>
      <c r="B60" s="121" t="s">
        <v>262</v>
      </c>
      <c r="C60" s="122">
        <v>398</v>
      </c>
      <c r="D60" s="31">
        <f t="shared" si="3"/>
        <v>82980.73000000001</v>
      </c>
      <c r="E60" s="31" t="s">
        <v>227</v>
      </c>
      <c r="F60" s="31"/>
      <c r="G60" s="31"/>
      <c r="H60" s="31"/>
      <c r="I60" s="31"/>
      <c r="J60" s="31"/>
      <c r="L60" s="124"/>
      <c r="O60" s="50">
        <f>INDEX('COS Transfer File'!$D$11:$D$56,MATCH(C60,'COS Transfer File'!$C$11:$C$56,0))</f>
        <v>82980.73000000001</v>
      </c>
      <c r="R60" s="112"/>
    </row>
    <row r="61" spans="1:18" outlineLevel="1">
      <c r="A61" s="113">
        <f>IF(B61="","",COUNTA(B$8:B61))</f>
        <v>51</v>
      </c>
      <c r="B61" s="79" t="str">
        <f>"Subtotal - "&amp;B50</f>
        <v>Subtotal - General Plant</v>
      </c>
      <c r="D61" s="50">
        <f>SUBTOTAL(9,D51:D60)</f>
        <v>62396509.469999991</v>
      </c>
      <c r="L61" s="120"/>
      <c r="R61" s="112"/>
    </row>
    <row r="62" spans="1:18" outlineLevel="1">
      <c r="A62" s="113" t="str">
        <f>IF(B62="","",COUNTA(B$8:B62))</f>
        <v/>
      </c>
      <c r="L62" s="120"/>
      <c r="R62" s="112"/>
    </row>
    <row r="63" spans="1:18">
      <c r="A63" s="113">
        <f>IF(B63="","",COUNTA(B$8:B63))</f>
        <v>52</v>
      </c>
      <c r="B63" s="127" t="str">
        <f>"Total "&amp;B9</f>
        <v>Total Plant in Service</v>
      </c>
      <c r="D63" s="50">
        <f>SUBTOTAL(9,D11:D62)</f>
        <v>1141765084.1656132</v>
      </c>
      <c r="E63" s="108"/>
      <c r="L63" s="120"/>
      <c r="R63" s="112"/>
    </row>
    <row r="64" spans="1:18">
      <c r="A64" s="113" t="str">
        <f>IF(B64="","",COUNTA(B$8:B64))</f>
        <v/>
      </c>
      <c r="L64" s="120"/>
      <c r="R64" s="112"/>
    </row>
    <row r="65" spans="1:18">
      <c r="A65" s="113">
        <f>IF(B65="","",COUNTA(B$8:B65))</f>
        <v>53</v>
      </c>
      <c r="B65" s="81" t="s">
        <v>263</v>
      </c>
      <c r="L65" s="120"/>
      <c r="R65" s="112"/>
    </row>
    <row r="66" spans="1:18" outlineLevel="1">
      <c r="A66" s="113">
        <f>IF(B66="","",COUNTA(B$8:B66))</f>
        <v>54</v>
      </c>
      <c r="B66" s="81" t="str">
        <f>B10</f>
        <v>Intangible Plant</v>
      </c>
      <c r="L66" s="120"/>
      <c r="R66" s="112"/>
    </row>
    <row r="67" spans="1:18" outlineLevel="1">
      <c r="A67" s="113">
        <f>IF(B67="","",COUNTA(B$8:B67))</f>
        <v>55</v>
      </c>
      <c r="B67" s="121" t="str">
        <f>B11</f>
        <v>Organization</v>
      </c>
      <c r="C67" s="122">
        <f>C11</f>
        <v>301</v>
      </c>
      <c r="D67" s="31">
        <f>CHOOSE($R$2,O67,P67,Q67)</f>
        <v>0</v>
      </c>
      <c r="E67" s="98" t="str">
        <f t="shared" ref="E67:J68" si="4">E11</f>
        <v>INT_T&amp;D_PLANT</v>
      </c>
      <c r="F67" s="98">
        <f t="shared" si="4"/>
        <v>0</v>
      </c>
      <c r="G67" s="98">
        <f t="shared" si="4"/>
        <v>0</v>
      </c>
      <c r="H67" s="98">
        <f t="shared" si="4"/>
        <v>0</v>
      </c>
      <c r="I67" s="98">
        <f t="shared" si="4"/>
        <v>0</v>
      </c>
      <c r="J67" s="98">
        <f t="shared" si="4"/>
        <v>0</v>
      </c>
      <c r="L67" s="123"/>
      <c r="O67" s="50">
        <f>INDEX('COS Transfer File'!$D$63:$D$111,MATCH(C67,'COS Transfer File'!$C$63:$C$111,0))</f>
        <v>0</v>
      </c>
      <c r="R67" s="112"/>
    </row>
    <row r="68" spans="1:18" outlineLevel="1">
      <c r="A68" s="113">
        <f>IF(B68="","",COUNTA(B$8:B68))</f>
        <v>56</v>
      </c>
      <c r="B68" s="121" t="str">
        <f>B12</f>
        <v>Franchises &amp; Consents</v>
      </c>
      <c r="C68" s="122">
        <f>C12</f>
        <v>302</v>
      </c>
      <c r="D68" s="31">
        <f>CHOOSE($R$2,O68,P68,Q68)</f>
        <v>-138157.95000000001</v>
      </c>
      <c r="E68" s="98" t="str">
        <f t="shared" si="4"/>
        <v>INT_T&amp;D_PLANT</v>
      </c>
      <c r="F68" s="98">
        <f t="shared" si="4"/>
        <v>0</v>
      </c>
      <c r="G68" s="98">
        <f t="shared" si="4"/>
        <v>0</v>
      </c>
      <c r="H68" s="98">
        <f t="shared" si="4"/>
        <v>0</v>
      </c>
      <c r="I68" s="98">
        <f t="shared" si="4"/>
        <v>0</v>
      </c>
      <c r="J68" s="98">
        <f t="shared" si="4"/>
        <v>0</v>
      </c>
      <c r="L68" s="123"/>
      <c r="O68" s="50">
        <f>INDEX('COS Transfer File'!$D$63:$D$111,MATCH(C68,'COS Transfer File'!$C$63:$C$111,0))</f>
        <v>-138157.95000000001</v>
      </c>
      <c r="R68" s="112"/>
    </row>
    <row r="69" spans="1:18" outlineLevel="1">
      <c r="A69" s="113">
        <f>IF(B69="","",COUNTA(B$8:B69))</f>
        <v>57</v>
      </c>
      <c r="B69" s="121" t="s">
        <v>264</v>
      </c>
      <c r="C69" s="122">
        <f>C13</f>
        <v>303</v>
      </c>
      <c r="D69" s="31">
        <f t="shared" ref="D69" si="5">CHOOSE($R$2,O69,P69,Q69)</f>
        <v>-29785135.070000011</v>
      </c>
      <c r="E69" s="31" t="s">
        <v>265</v>
      </c>
      <c r="F69" s="31"/>
      <c r="G69" s="31"/>
      <c r="H69" s="31"/>
      <c r="I69" s="31"/>
      <c r="J69" s="31"/>
      <c r="L69" s="123"/>
      <c r="O69" s="50">
        <f>INDEX('COS Transfer File'!$D$63:$D$111,MATCH(C69,'COS Transfer File'!$C$63:$C$111,0))</f>
        <v>-29785135.070000011</v>
      </c>
      <c r="R69" s="112"/>
    </row>
    <row r="70" spans="1:18" outlineLevel="1">
      <c r="A70" s="113">
        <f>IF(B70="","",COUNTA(B$8:B70))</f>
        <v>58</v>
      </c>
      <c r="B70" s="79" t="str">
        <f>B16</f>
        <v>Subtotal - Intangible Plant</v>
      </c>
      <c r="C70" s="125"/>
      <c r="D70" s="50">
        <f>SUBTOTAL(9,D67:D69)</f>
        <v>-29923293.020000011</v>
      </c>
      <c r="L70" s="120"/>
      <c r="R70" s="112"/>
    </row>
    <row r="71" spans="1:18" outlineLevel="1">
      <c r="A71" s="113" t="str">
        <f>IF(B71="","",COUNTA(B$8:B71))</f>
        <v/>
      </c>
      <c r="C71" s="125"/>
      <c r="L71" s="120"/>
      <c r="R71" s="112"/>
    </row>
    <row r="72" spans="1:18" outlineLevel="1">
      <c r="A72" s="113">
        <f>IF(B72="","",COUNTA(B$8:B72))</f>
        <v>59</v>
      </c>
      <c r="B72" s="81" t="str">
        <f>B18</f>
        <v xml:space="preserve">Transmission plant </v>
      </c>
      <c r="L72" s="120"/>
      <c r="R72" s="112"/>
    </row>
    <row r="73" spans="1:18" outlineLevel="1">
      <c r="A73" s="113">
        <f>IF(B73="","",COUNTA(B$8:B73))</f>
        <v>60</v>
      </c>
      <c r="B73" s="121" t="str">
        <f>B19</f>
        <v>Land and Land Rights</v>
      </c>
      <c r="C73" s="122">
        <f>C19</f>
        <v>365.1</v>
      </c>
      <c r="D73" s="31">
        <f>CHOOSE($R$2,O73,P73,Q73)</f>
        <v>-853231.62</v>
      </c>
      <c r="E73" s="121">
        <f t="shared" ref="E73:J74" si="6">E19</f>
        <v>0</v>
      </c>
      <c r="F73" s="121" t="str">
        <f t="shared" si="6"/>
        <v>TRANSMISSION</v>
      </c>
      <c r="G73" s="121" t="str">
        <f t="shared" si="6"/>
        <v>DEMAND</v>
      </c>
      <c r="H73" s="121" t="str">
        <f t="shared" si="6"/>
        <v>Peak&amp;Average</v>
      </c>
      <c r="I73" s="98">
        <f t="shared" si="6"/>
        <v>0</v>
      </c>
      <c r="J73" s="98">
        <f t="shared" si="6"/>
        <v>0</v>
      </c>
      <c r="L73" s="123"/>
      <c r="O73" s="50">
        <f>INDEX('COS Transfer File'!$D$63:$D$111,MATCH(C73,'COS Transfer File'!$C$63:$C$111,0))</f>
        <v>-853231.62</v>
      </c>
      <c r="R73" s="112"/>
    </row>
    <row r="74" spans="1:18" outlineLevel="1">
      <c r="A74" s="113">
        <f>IF(B74="","",COUNTA(B$8:B74))</f>
        <v>61</v>
      </c>
      <c r="B74" s="121" t="str">
        <f>B20</f>
        <v>Structures and improvements</v>
      </c>
      <c r="C74" s="122">
        <f>C20</f>
        <v>366</v>
      </c>
      <c r="D74" s="31">
        <f t="shared" ref="D74:D78" si="7">CHOOSE($R$2,O74,P74,Q74)</f>
        <v>-310.78000000000003</v>
      </c>
      <c r="E74" s="121">
        <f t="shared" si="6"/>
        <v>0</v>
      </c>
      <c r="F74" s="121" t="str">
        <f t="shared" si="6"/>
        <v>TRANSMISSION</v>
      </c>
      <c r="G74" s="121" t="str">
        <f t="shared" si="6"/>
        <v>DEMAND</v>
      </c>
      <c r="H74" s="121" t="str">
        <f t="shared" si="6"/>
        <v>Peak&amp;Average</v>
      </c>
      <c r="I74" s="98">
        <f t="shared" si="6"/>
        <v>0</v>
      </c>
      <c r="J74" s="98">
        <f t="shared" si="6"/>
        <v>0</v>
      </c>
      <c r="L74" s="123"/>
      <c r="O74" s="50">
        <f>INDEX('COS Transfer File'!$D$63:$D$111,MATCH(C74,'COS Transfer File'!$C$63:$C$111,0))</f>
        <v>-310.78000000000003</v>
      </c>
      <c r="R74" s="112"/>
    </row>
    <row r="75" spans="1:18" outlineLevel="1">
      <c r="A75" s="113">
        <f>IF(B75="","",COUNTA(B$8:B75))</f>
        <v>62</v>
      </c>
      <c r="B75" s="121" t="s">
        <v>238</v>
      </c>
      <c r="C75" s="126">
        <v>367</v>
      </c>
      <c r="D75" s="31">
        <f t="shared" si="7"/>
        <v>-12186427.92</v>
      </c>
      <c r="E75" s="128" t="s">
        <v>266</v>
      </c>
      <c r="F75" s="31"/>
      <c r="G75" s="31"/>
      <c r="H75" s="31"/>
      <c r="I75" s="31"/>
      <c r="J75" s="31"/>
      <c r="L75" s="123"/>
      <c r="O75" s="50">
        <f>INDEX('COS Transfer File'!$D$63:$D$111,MATCH(C75,'COS Transfer File'!$C$63:$C$111,0))</f>
        <v>-12186427.92</v>
      </c>
      <c r="R75" s="112"/>
    </row>
    <row r="76" spans="1:18" outlineLevel="1">
      <c r="A76" s="113">
        <f>IF(B76="","",COUNTA(B$8:B76))</f>
        <v>63</v>
      </c>
      <c r="B76" s="121" t="str">
        <f t="shared" ref="B76:C78" si="8">B23</f>
        <v>Compressor station equipment</v>
      </c>
      <c r="C76" s="122">
        <f t="shared" si="8"/>
        <v>368</v>
      </c>
      <c r="D76" s="31">
        <f t="shared" ref="D76" si="9">CHOOSE($R$2,O76,P76,Q76)</f>
        <v>0</v>
      </c>
      <c r="E76" s="121">
        <f t="shared" ref="E76:J78" si="10">E23</f>
        <v>0</v>
      </c>
      <c r="F76" s="121">
        <f t="shared" si="10"/>
        <v>0</v>
      </c>
      <c r="G76" s="121">
        <f t="shared" si="10"/>
        <v>0</v>
      </c>
      <c r="H76" s="121">
        <f t="shared" si="10"/>
        <v>0</v>
      </c>
      <c r="I76" s="98">
        <f t="shared" si="10"/>
        <v>0</v>
      </c>
      <c r="J76" s="98">
        <f t="shared" si="10"/>
        <v>0</v>
      </c>
      <c r="L76" s="123"/>
      <c r="O76" s="50">
        <f>INDEX('COS Transfer File'!$D$63:$D$111,MATCH(C76,'COS Transfer File'!$C$63:$C$111,0))</f>
        <v>0</v>
      </c>
      <c r="R76" s="112"/>
    </row>
    <row r="77" spans="1:18" outlineLevel="1">
      <c r="A77" s="113">
        <f>IF(B77="","",COUNTA(B$8:B77))</f>
        <v>64</v>
      </c>
      <c r="B77" s="121" t="str">
        <f t="shared" si="8"/>
        <v>Measuring and regulating station equipment</v>
      </c>
      <c r="C77" s="122">
        <f t="shared" si="8"/>
        <v>369</v>
      </c>
      <c r="D77" s="31">
        <f t="shared" si="7"/>
        <v>-146590.03999999998</v>
      </c>
      <c r="E77" s="121">
        <f t="shared" si="10"/>
        <v>0</v>
      </c>
      <c r="F77" s="121" t="str">
        <f t="shared" si="10"/>
        <v>TRANSMISSION</v>
      </c>
      <c r="G77" s="121" t="str">
        <f t="shared" si="10"/>
        <v>DEMAND</v>
      </c>
      <c r="H77" s="121" t="str">
        <f t="shared" si="10"/>
        <v>Peak&amp;Average</v>
      </c>
      <c r="I77" s="98">
        <f t="shared" si="10"/>
        <v>0</v>
      </c>
      <c r="J77" s="98">
        <f t="shared" si="10"/>
        <v>0</v>
      </c>
      <c r="L77" s="123"/>
      <c r="O77" s="50">
        <f>INDEX('COS Transfer File'!$D$63:$D$111,MATCH(C77,'COS Transfer File'!$C$63:$C$111,0))</f>
        <v>-146590.03999999998</v>
      </c>
      <c r="R77" s="112"/>
    </row>
    <row r="78" spans="1:18" outlineLevel="1">
      <c r="A78" s="113">
        <f>IF(B78="","",COUNTA(B$8:B78))</f>
        <v>65</v>
      </c>
      <c r="B78" s="121" t="str">
        <f t="shared" si="8"/>
        <v>Communication equipment</v>
      </c>
      <c r="C78" s="122">
        <f t="shared" si="8"/>
        <v>370</v>
      </c>
      <c r="D78" s="31">
        <f t="shared" si="7"/>
        <v>0</v>
      </c>
      <c r="E78" s="121">
        <f t="shared" si="10"/>
        <v>0</v>
      </c>
      <c r="F78" s="121">
        <f t="shared" si="10"/>
        <v>0</v>
      </c>
      <c r="G78" s="121">
        <f t="shared" si="10"/>
        <v>0</v>
      </c>
      <c r="H78" s="121">
        <f t="shared" si="10"/>
        <v>0</v>
      </c>
      <c r="I78" s="98">
        <f t="shared" si="10"/>
        <v>0</v>
      </c>
      <c r="J78" s="98">
        <f t="shared" si="10"/>
        <v>0</v>
      </c>
      <c r="L78" s="123"/>
      <c r="O78" s="50">
        <f>INDEX('COS Transfer File'!$D$63:$D$111,MATCH(C78,'COS Transfer File'!$C$63:$C$111,0))</f>
        <v>0</v>
      </c>
      <c r="R78" s="112"/>
    </row>
    <row r="79" spans="1:18" outlineLevel="1">
      <c r="A79" s="113">
        <f>IF(B79="","",COUNTA(B$8:B79))</f>
        <v>66</v>
      </c>
      <c r="B79" s="79" t="str">
        <f>"Subtotal - "&amp;B72</f>
        <v xml:space="preserve">Subtotal - Transmission plant </v>
      </c>
      <c r="D79" s="50">
        <f>SUBTOTAL(9,D73:D78)</f>
        <v>-13186560.359999999</v>
      </c>
      <c r="L79" s="120"/>
      <c r="R79" s="112"/>
    </row>
    <row r="80" spans="1:18" outlineLevel="1">
      <c r="A80" s="113" t="str">
        <f>IF(B80="","",COUNTA(B$8:B80))</f>
        <v/>
      </c>
      <c r="L80" s="120"/>
      <c r="R80" s="112"/>
    </row>
    <row r="81" spans="1:18" outlineLevel="1">
      <c r="A81" s="113">
        <f>IF(B81="","",COUNTA(B$8:B81))</f>
        <v>67</v>
      </c>
      <c r="B81" s="81" t="s">
        <v>243</v>
      </c>
      <c r="L81" s="120"/>
      <c r="R81" s="112"/>
    </row>
    <row r="82" spans="1:18" outlineLevel="1">
      <c r="A82" s="113">
        <f>IF(B82="","",COUNTA(B$8:B82))</f>
        <v>68</v>
      </c>
      <c r="B82" s="121" t="str">
        <f>B29</f>
        <v>Land and Land Rights</v>
      </c>
      <c r="C82" s="121">
        <f>C29</f>
        <v>374</v>
      </c>
      <c r="D82" s="31">
        <f>CHOOSE($R$2,O82,P82,Q82)</f>
        <v>-903300.28</v>
      </c>
      <c r="E82" s="121" t="str">
        <f t="shared" ref="E82:J83" si="11">E29</f>
        <v>INT_DIST-MAINS</v>
      </c>
      <c r="F82" s="121">
        <f t="shared" si="11"/>
        <v>0</v>
      </c>
      <c r="G82" s="121">
        <f t="shared" si="11"/>
        <v>0</v>
      </c>
      <c r="H82" s="121">
        <f t="shared" si="11"/>
        <v>0</v>
      </c>
      <c r="I82" s="98">
        <f t="shared" si="11"/>
        <v>0</v>
      </c>
      <c r="J82" s="98">
        <f t="shared" si="11"/>
        <v>0</v>
      </c>
      <c r="L82" s="123"/>
      <c r="O82" s="50">
        <f>INDEX('COS Transfer File'!$D$63:$D$111,MATCH(C82,'COS Transfer File'!$C$63:$C$111,0))</f>
        <v>-903300.28</v>
      </c>
      <c r="R82" s="112"/>
    </row>
    <row r="83" spans="1:18" outlineLevel="1">
      <c r="A83" s="113">
        <f>IF(B83="","",COUNTA(B$8:B83))</f>
        <v>69</v>
      </c>
      <c r="B83" s="121" t="str">
        <f>B30</f>
        <v>Structures and Improvements</v>
      </c>
      <c r="C83" s="121">
        <f>C30</f>
        <v>375</v>
      </c>
      <c r="D83" s="31">
        <f t="shared" ref="D83:D88" si="12">CHOOSE($R$2,O83,P83,Q83)</f>
        <v>-1008132.75</v>
      </c>
      <c r="E83" s="121" t="str">
        <f t="shared" si="11"/>
        <v>INT_DIST-MAINS</v>
      </c>
      <c r="F83" s="121">
        <f t="shared" si="11"/>
        <v>0</v>
      </c>
      <c r="G83" s="121">
        <f t="shared" si="11"/>
        <v>0</v>
      </c>
      <c r="H83" s="121">
        <f t="shared" si="11"/>
        <v>0</v>
      </c>
      <c r="I83" s="98">
        <f t="shared" si="11"/>
        <v>0</v>
      </c>
      <c r="J83" s="98">
        <f t="shared" si="11"/>
        <v>0</v>
      </c>
      <c r="L83" s="123"/>
      <c r="O83" s="50">
        <f>INDEX('COS Transfer File'!$D$63:$D$111,MATCH(C83,'COS Transfer File'!$C$63:$C$111,0))</f>
        <v>-1008132.75</v>
      </c>
      <c r="R83" s="112"/>
    </row>
    <row r="84" spans="1:18" outlineLevel="1">
      <c r="A84" s="113">
        <f>IF(B84="","",COUNTA(B$8:B84))</f>
        <v>70</v>
      </c>
      <c r="B84" s="121" t="s">
        <v>238</v>
      </c>
      <c r="C84" s="126">
        <v>376</v>
      </c>
      <c r="D84" s="31">
        <f t="shared" si="12"/>
        <v>-207297957.37</v>
      </c>
      <c r="E84" s="128" t="s">
        <v>244</v>
      </c>
      <c r="F84" s="31"/>
      <c r="G84" s="31"/>
      <c r="H84" s="31"/>
      <c r="I84" s="31"/>
      <c r="J84" s="31"/>
      <c r="L84" s="123"/>
      <c r="O84" s="50">
        <f>INDEX('COS Transfer File'!$D$63:$D$111,MATCH(C84,'COS Transfer File'!$C$63:$C$111,0))</f>
        <v>-207297957.37</v>
      </c>
      <c r="R84" s="112"/>
    </row>
    <row r="85" spans="1:18" outlineLevel="1">
      <c r="A85" s="113">
        <f>IF(B85="","",COUNTA(B$8:B85))</f>
        <v>71</v>
      </c>
      <c r="B85" s="121" t="str">
        <f t="shared" ref="B85:C87" si="13">B40</f>
        <v>Compressor Station</v>
      </c>
      <c r="C85" s="121">
        <f t="shared" si="13"/>
        <v>377</v>
      </c>
      <c r="D85" s="31">
        <f t="shared" si="12"/>
        <v>-1190619.0900000001</v>
      </c>
      <c r="E85" s="121">
        <f t="shared" ref="E85:J87" si="14">E40</f>
        <v>0</v>
      </c>
      <c r="F85" s="121" t="str">
        <f t="shared" si="14"/>
        <v>DISTRIBUTION</v>
      </c>
      <c r="G85" s="121" t="str">
        <f t="shared" si="14"/>
        <v>DEMAND</v>
      </c>
      <c r="H85" s="121" t="str">
        <f t="shared" si="14"/>
        <v>Peak&amp;Average</v>
      </c>
      <c r="I85" s="121">
        <f t="shared" si="14"/>
        <v>0</v>
      </c>
      <c r="J85" s="121">
        <f t="shared" si="14"/>
        <v>0</v>
      </c>
      <c r="L85" s="123"/>
      <c r="O85" s="50">
        <f>INDEX('COS Transfer File'!$D$63:$D$111,MATCH(C85,'COS Transfer File'!$C$63:$C$111,0))</f>
        <v>-1190619.0900000001</v>
      </c>
      <c r="R85" s="112"/>
    </row>
    <row r="86" spans="1:18" outlineLevel="1">
      <c r="A86" s="113">
        <f>IF(B86="","",COUNTA(B$8:B86))</f>
        <v>72</v>
      </c>
      <c r="B86" s="121" t="str">
        <f t="shared" si="13"/>
        <v>M &amp; R Station Equipment - general</v>
      </c>
      <c r="C86" s="121">
        <f t="shared" si="13"/>
        <v>378</v>
      </c>
      <c r="D86" s="31">
        <f t="shared" si="12"/>
        <v>-5868337.2199999997</v>
      </c>
      <c r="E86" s="121">
        <f t="shared" si="14"/>
        <v>0</v>
      </c>
      <c r="F86" s="121" t="str">
        <f t="shared" si="14"/>
        <v>DISTRIBUTION</v>
      </c>
      <c r="G86" s="121" t="str">
        <f t="shared" si="14"/>
        <v>DEMAND</v>
      </c>
      <c r="H86" s="121" t="str">
        <f t="shared" si="14"/>
        <v>Peak&amp;Average</v>
      </c>
      <c r="I86" s="121">
        <f t="shared" si="14"/>
        <v>0</v>
      </c>
      <c r="J86" s="121">
        <f t="shared" si="14"/>
        <v>0</v>
      </c>
      <c r="L86" s="123"/>
      <c r="O86" s="50">
        <f>INDEX('COS Transfer File'!$D$63:$D$111,MATCH(C86,'COS Transfer File'!$C$63:$C$111,0))</f>
        <v>-5868337.2199999997</v>
      </c>
      <c r="R86" s="112"/>
    </row>
    <row r="87" spans="1:18" outlineLevel="1">
      <c r="A87" s="113">
        <f>IF(B87="","",COUNTA(B$8:B87))</f>
        <v>73</v>
      </c>
      <c r="B87" s="121" t="str">
        <f t="shared" si="13"/>
        <v>M &amp; R Station Equipment - city gate</v>
      </c>
      <c r="C87" s="121">
        <f t="shared" si="13"/>
        <v>379</v>
      </c>
      <c r="D87" s="31">
        <f t="shared" si="12"/>
        <v>-101401.66999999998</v>
      </c>
      <c r="E87" s="121">
        <f t="shared" si="14"/>
        <v>0</v>
      </c>
      <c r="F87" s="121" t="str">
        <f t="shared" si="14"/>
        <v>DISTRIBUTION</v>
      </c>
      <c r="G87" s="121" t="str">
        <f t="shared" si="14"/>
        <v>DEMAND</v>
      </c>
      <c r="H87" s="121" t="str">
        <f t="shared" si="14"/>
        <v>Peak&amp;Average</v>
      </c>
      <c r="I87" s="121">
        <f t="shared" si="14"/>
        <v>0</v>
      </c>
      <c r="J87" s="121">
        <f t="shared" si="14"/>
        <v>0</v>
      </c>
      <c r="L87" s="123"/>
      <c r="O87" s="50">
        <f>INDEX('COS Transfer File'!$D$63:$D$111,MATCH(C87,'COS Transfer File'!$C$63:$C$111,0))</f>
        <v>-101401.66999999998</v>
      </c>
      <c r="R87" s="112"/>
    </row>
    <row r="88" spans="1:18" outlineLevel="1">
      <c r="A88" s="113">
        <f>IF(B88="","",COUNTA(B$8:B88))</f>
        <v>74</v>
      </c>
      <c r="B88" s="121" t="s">
        <v>151</v>
      </c>
      <c r="C88" s="126">
        <v>380</v>
      </c>
      <c r="D88" s="31">
        <f t="shared" si="12"/>
        <v>-174475505.68000001</v>
      </c>
      <c r="E88" s="128" t="s">
        <v>267</v>
      </c>
      <c r="F88" s="31"/>
      <c r="G88" s="31"/>
      <c r="H88" s="31"/>
      <c r="I88" s="31"/>
      <c r="J88" s="31"/>
      <c r="L88" s="123"/>
      <c r="O88" s="50">
        <f>INDEX('COS Transfer File'!$D$63:$D$111,MATCH(C88,'COS Transfer File'!$C$63:$C$111,0))</f>
        <v>-174475505.68000001</v>
      </c>
      <c r="R88" s="112"/>
    </row>
    <row r="89" spans="1:18" outlineLevel="1">
      <c r="A89" s="113">
        <f>IF(B89="","",COUNTA(B$8:B89))</f>
        <v>75</v>
      </c>
      <c r="B89" s="121" t="str">
        <f t="shared" ref="B89:C91" si="15">B45</f>
        <v>Meters</v>
      </c>
      <c r="C89" s="121">
        <f t="shared" si="15"/>
        <v>381</v>
      </c>
      <c r="D89" s="31">
        <f t="shared" ref="D89:D91" si="16">CHOOSE($R$2,O89,P89,Q89)</f>
        <v>-17499545.34</v>
      </c>
      <c r="E89" s="121">
        <f t="shared" ref="E89:J91" si="17">E45</f>
        <v>0</v>
      </c>
      <c r="F89" s="121" t="str">
        <f t="shared" si="17"/>
        <v>DISTRIBUTION</v>
      </c>
      <c r="G89" s="121" t="str">
        <f t="shared" si="17"/>
        <v>CUSTOMER</v>
      </c>
      <c r="H89" s="121">
        <f t="shared" si="17"/>
        <v>0</v>
      </c>
      <c r="I89" s="121">
        <f t="shared" si="17"/>
        <v>0</v>
      </c>
      <c r="J89" s="121" t="str">
        <f t="shared" si="17"/>
        <v>METERS</v>
      </c>
      <c r="L89" s="123"/>
      <c r="O89" s="50">
        <f>INDEX('COS Transfer File'!$D$63:$D$111,MATCH(C89,'COS Transfer File'!$C$63:$C$111,0))</f>
        <v>-17499545.34</v>
      </c>
      <c r="R89" s="112"/>
    </row>
    <row r="90" spans="1:18" outlineLevel="1">
      <c r="A90" s="113">
        <f>IF(B90="","",COUNTA(B$8:B90))</f>
        <v>76</v>
      </c>
      <c r="B90" s="121" t="str">
        <f t="shared" si="15"/>
        <v>House Regulator &amp; Install.</v>
      </c>
      <c r="C90" s="121">
        <f t="shared" si="15"/>
        <v>383</v>
      </c>
      <c r="D90" s="31">
        <f t="shared" si="16"/>
        <v>-3165403.14</v>
      </c>
      <c r="E90" s="121">
        <f t="shared" si="17"/>
        <v>0</v>
      </c>
      <c r="F90" s="121" t="str">
        <f t="shared" si="17"/>
        <v>DISTRIBUTION</v>
      </c>
      <c r="G90" s="121" t="str">
        <f t="shared" si="17"/>
        <v>CUSTOMER</v>
      </c>
      <c r="H90" s="121">
        <f t="shared" si="17"/>
        <v>0</v>
      </c>
      <c r="I90" s="121">
        <f t="shared" si="17"/>
        <v>0</v>
      </c>
      <c r="J90" s="121" t="str">
        <f t="shared" si="17"/>
        <v>REGULATORS</v>
      </c>
      <c r="L90" s="123"/>
      <c r="O90" s="50">
        <f>INDEX('COS Transfer File'!$D$63:$D$111,MATCH(C90,'COS Transfer File'!$C$63:$C$111,0))</f>
        <v>-3165403.14</v>
      </c>
      <c r="R90" s="112"/>
    </row>
    <row r="91" spans="1:18" outlineLevel="1">
      <c r="A91" s="113">
        <f>IF(B91="","",COUNTA(B$8:B91))</f>
        <v>77</v>
      </c>
      <c r="B91" s="121" t="str">
        <f t="shared" si="15"/>
        <v>Industrial M &amp; R Station Equipment</v>
      </c>
      <c r="C91" s="121">
        <f t="shared" si="15"/>
        <v>385</v>
      </c>
      <c r="D91" s="31">
        <f t="shared" si="16"/>
        <v>-4676794.97</v>
      </c>
      <c r="E91" s="121">
        <f t="shared" si="17"/>
        <v>0</v>
      </c>
      <c r="F91" s="121" t="str">
        <f t="shared" si="17"/>
        <v>DISTRIBUTION</v>
      </c>
      <c r="G91" s="121" t="str">
        <f t="shared" si="17"/>
        <v>CUSTOMER</v>
      </c>
      <c r="H91" s="121">
        <f t="shared" si="17"/>
        <v>0</v>
      </c>
      <c r="I91" s="121">
        <f t="shared" si="17"/>
        <v>0</v>
      </c>
      <c r="J91" s="121" t="str">
        <f t="shared" si="17"/>
        <v>ACCT_385</v>
      </c>
      <c r="L91" s="123"/>
      <c r="O91" s="50">
        <f>INDEX('COS Transfer File'!$D$63:$D$111,MATCH(C91,'COS Transfer File'!$C$63:$C$111,0))</f>
        <v>-4676794.97</v>
      </c>
      <c r="R91" s="112"/>
    </row>
    <row r="92" spans="1:18" outlineLevel="1">
      <c r="A92" s="113">
        <f>IF(B92="","",COUNTA(B$8:B92))</f>
        <v>78</v>
      </c>
      <c r="B92" s="79" t="str">
        <f>"Subtotal - "&amp;B81</f>
        <v>Subtotal - Distribution Plant</v>
      </c>
      <c r="D92" s="50">
        <f>SUBTOTAL(9,D82:D91)</f>
        <v>-416186997.50999999</v>
      </c>
      <c r="L92" s="120"/>
      <c r="R92" s="112"/>
    </row>
    <row r="93" spans="1:18" outlineLevel="1">
      <c r="A93" s="113" t="str">
        <f>IF(B93="","",COUNTA(B$8:B93))</f>
        <v/>
      </c>
      <c r="L93" s="120"/>
      <c r="R93" s="112"/>
    </row>
    <row r="94" spans="1:18" outlineLevel="1">
      <c r="A94" s="113">
        <f>IF(B94="","",COUNTA(B$8:B94))</f>
        <v>79</v>
      </c>
      <c r="B94" s="81" t="str">
        <f t="shared" ref="B94:B105" si="18">B50</f>
        <v>General Plant</v>
      </c>
      <c r="L94" s="120"/>
      <c r="R94" s="112"/>
    </row>
    <row r="95" spans="1:18" outlineLevel="1">
      <c r="A95" s="113">
        <f>IF(B95="","",COUNTA(B$8:B95))</f>
        <v>80</v>
      </c>
      <c r="B95" s="121" t="str">
        <f t="shared" si="18"/>
        <v>Land and Land Rights</v>
      </c>
      <c r="C95" s="121">
        <f t="shared" ref="C95:C104" si="19">C51</f>
        <v>389</v>
      </c>
      <c r="D95" s="31">
        <f>CHOOSE($R$2,O95,P95,Q95)</f>
        <v>-132.19</v>
      </c>
      <c r="E95" s="98" t="str">
        <f t="shared" ref="E95:J104" si="20">E51</f>
        <v>INT_T&amp;D_PLANT</v>
      </c>
      <c r="F95" s="98">
        <f t="shared" si="20"/>
        <v>0</v>
      </c>
      <c r="G95" s="98">
        <f t="shared" si="20"/>
        <v>0</v>
      </c>
      <c r="H95" s="98">
        <f t="shared" si="20"/>
        <v>0</v>
      </c>
      <c r="I95" s="98">
        <f t="shared" si="20"/>
        <v>0</v>
      </c>
      <c r="J95" s="98">
        <f t="shared" si="20"/>
        <v>0</v>
      </c>
      <c r="L95" s="123"/>
      <c r="O95" s="50">
        <f>INDEX('COS Transfer File'!$D$63:$D$111,MATCH(C95,'COS Transfer File'!$C$63:$C$111,0))</f>
        <v>-132.19</v>
      </c>
      <c r="R95" s="112"/>
    </row>
    <row r="96" spans="1:18" outlineLevel="1">
      <c r="A96" s="113">
        <f>IF(B96="","",COUNTA(B$8:B96))</f>
        <v>81</v>
      </c>
      <c r="B96" s="121" t="str">
        <f t="shared" si="18"/>
        <v>Structures and Improvements</v>
      </c>
      <c r="C96" s="121">
        <f t="shared" si="19"/>
        <v>390</v>
      </c>
      <c r="D96" s="31">
        <f t="shared" ref="D96:D104" si="21">CHOOSE($R$2,O96,P96,Q96)</f>
        <v>-10275688.92</v>
      </c>
      <c r="E96" s="98" t="str">
        <f t="shared" si="20"/>
        <v>INT_T&amp;D_PLANT</v>
      </c>
      <c r="F96" s="98">
        <f t="shared" si="20"/>
        <v>0</v>
      </c>
      <c r="G96" s="98">
        <f t="shared" si="20"/>
        <v>0</v>
      </c>
      <c r="H96" s="98">
        <f t="shared" si="20"/>
        <v>0</v>
      </c>
      <c r="I96" s="98">
        <f t="shared" si="20"/>
        <v>0</v>
      </c>
      <c r="J96" s="98">
        <f t="shared" si="20"/>
        <v>0</v>
      </c>
      <c r="L96" s="123"/>
      <c r="O96" s="50">
        <f>INDEX('COS Transfer File'!$D$63:$D$111,MATCH(C96,'COS Transfer File'!$C$63:$C$111,0))</f>
        <v>-10275688.92</v>
      </c>
      <c r="R96" s="112"/>
    </row>
    <row r="97" spans="1:18" outlineLevel="1">
      <c r="A97" s="113">
        <f>IF(B97="","",COUNTA(B$8:B97))</f>
        <v>82</v>
      </c>
      <c r="B97" s="121" t="str">
        <f t="shared" si="18"/>
        <v>Office Furniture and Equipment</v>
      </c>
      <c r="C97" s="121">
        <f t="shared" si="19"/>
        <v>391</v>
      </c>
      <c r="D97" s="31">
        <f t="shared" si="21"/>
        <v>-1858760.32</v>
      </c>
      <c r="E97" s="98" t="str">
        <f t="shared" si="20"/>
        <v>INT_T&amp;D_PLANT</v>
      </c>
      <c r="F97" s="98">
        <f t="shared" si="20"/>
        <v>0</v>
      </c>
      <c r="G97" s="98">
        <f t="shared" si="20"/>
        <v>0</v>
      </c>
      <c r="H97" s="98">
        <f t="shared" si="20"/>
        <v>0</v>
      </c>
      <c r="I97" s="98">
        <f t="shared" si="20"/>
        <v>0</v>
      </c>
      <c r="J97" s="98">
        <f t="shared" si="20"/>
        <v>0</v>
      </c>
      <c r="L97" s="123"/>
      <c r="O97" s="50">
        <f>INDEX('COS Transfer File'!$D$63:$D$111,MATCH(C97,'COS Transfer File'!$C$63:$C$111,0))</f>
        <v>-1858760.32</v>
      </c>
      <c r="R97" s="112"/>
    </row>
    <row r="98" spans="1:18" outlineLevel="1">
      <c r="A98" s="113">
        <f>IF(B98="","",COUNTA(B$8:B98))</f>
        <v>83</v>
      </c>
      <c r="B98" s="121" t="str">
        <f t="shared" si="18"/>
        <v>Transportation Equipment</v>
      </c>
      <c r="C98" s="121">
        <f t="shared" si="19"/>
        <v>392</v>
      </c>
      <c r="D98" s="31">
        <f t="shared" si="21"/>
        <v>-5366840.1100000013</v>
      </c>
      <c r="E98" s="98" t="str">
        <f t="shared" si="20"/>
        <v>INT_T&amp;D_PLANT</v>
      </c>
      <c r="F98" s="98">
        <f t="shared" si="20"/>
        <v>0</v>
      </c>
      <c r="G98" s="98">
        <f t="shared" si="20"/>
        <v>0</v>
      </c>
      <c r="H98" s="98">
        <f t="shared" si="20"/>
        <v>0</v>
      </c>
      <c r="I98" s="98">
        <f t="shared" si="20"/>
        <v>0</v>
      </c>
      <c r="J98" s="98">
        <f t="shared" si="20"/>
        <v>0</v>
      </c>
      <c r="L98" s="123"/>
      <c r="O98" s="50">
        <f>INDEX('COS Transfer File'!$D$63:$D$111,MATCH(C98,'COS Transfer File'!$C$63:$C$111,0))</f>
        <v>-5366840.1100000013</v>
      </c>
      <c r="R98" s="112"/>
    </row>
    <row r="99" spans="1:18" outlineLevel="1">
      <c r="A99" s="113">
        <f>IF(B99="","",COUNTA(B$8:B99))</f>
        <v>84</v>
      </c>
      <c r="B99" s="121" t="str">
        <f t="shared" si="18"/>
        <v>Stores Equipment</v>
      </c>
      <c r="C99" s="121">
        <f t="shared" si="19"/>
        <v>393</v>
      </c>
      <c r="D99" s="31">
        <f t="shared" si="21"/>
        <v>-50733.22</v>
      </c>
      <c r="E99" s="98" t="str">
        <f t="shared" si="20"/>
        <v>INT_T&amp;D_PLANT</v>
      </c>
      <c r="F99" s="98">
        <f t="shared" si="20"/>
        <v>0</v>
      </c>
      <c r="G99" s="98">
        <f t="shared" si="20"/>
        <v>0</v>
      </c>
      <c r="H99" s="98">
        <f t="shared" si="20"/>
        <v>0</v>
      </c>
      <c r="I99" s="98">
        <f t="shared" si="20"/>
        <v>0</v>
      </c>
      <c r="J99" s="98">
        <f t="shared" si="20"/>
        <v>0</v>
      </c>
      <c r="L99" s="123"/>
      <c r="O99" s="50">
        <f>INDEX('COS Transfer File'!$D$63:$D$111,MATCH(C99,'COS Transfer File'!$C$63:$C$111,0))</f>
        <v>-50733.22</v>
      </c>
      <c r="R99" s="112"/>
    </row>
    <row r="100" spans="1:18" outlineLevel="1">
      <c r="A100" s="113">
        <f>IF(B100="","",COUNTA(B$8:B100))</f>
        <v>85</v>
      </c>
      <c r="B100" s="121" t="str">
        <f t="shared" si="18"/>
        <v xml:space="preserve">Tools, Shop, and Garage Equipment </v>
      </c>
      <c r="C100" s="121">
        <f t="shared" si="19"/>
        <v>394</v>
      </c>
      <c r="D100" s="31">
        <f t="shared" si="21"/>
        <v>-3438076.48</v>
      </c>
      <c r="E100" s="98" t="str">
        <f t="shared" si="20"/>
        <v>INT_T&amp;D_PLANT</v>
      </c>
      <c r="F100" s="98">
        <f t="shared" si="20"/>
        <v>0</v>
      </c>
      <c r="G100" s="98">
        <f t="shared" si="20"/>
        <v>0</v>
      </c>
      <c r="H100" s="98">
        <f t="shared" si="20"/>
        <v>0</v>
      </c>
      <c r="I100" s="98">
        <f t="shared" si="20"/>
        <v>0</v>
      </c>
      <c r="J100" s="98">
        <f t="shared" si="20"/>
        <v>0</v>
      </c>
      <c r="L100" s="123"/>
      <c r="O100" s="50">
        <f>INDEX('COS Transfer File'!$D$63:$D$111,MATCH(C100,'COS Transfer File'!$C$63:$C$111,0))</f>
        <v>-3438076.48</v>
      </c>
      <c r="R100" s="112"/>
    </row>
    <row r="101" spans="1:18" outlineLevel="1">
      <c r="A101" s="113">
        <f>IF(B101="","",COUNTA(B$8:B101))</f>
        <v>86</v>
      </c>
      <c r="B101" s="121" t="str">
        <f t="shared" si="18"/>
        <v>Laboratory Equipment</v>
      </c>
      <c r="C101" s="121">
        <f t="shared" si="19"/>
        <v>395</v>
      </c>
      <c r="D101" s="31">
        <f t="shared" si="21"/>
        <v>-50175.49</v>
      </c>
      <c r="E101" s="98" t="str">
        <f t="shared" si="20"/>
        <v>INT_T&amp;D_PLANT</v>
      </c>
      <c r="F101" s="98">
        <f t="shared" si="20"/>
        <v>0</v>
      </c>
      <c r="G101" s="98">
        <f t="shared" si="20"/>
        <v>0</v>
      </c>
      <c r="H101" s="98">
        <f t="shared" si="20"/>
        <v>0</v>
      </c>
      <c r="I101" s="98">
        <f t="shared" si="20"/>
        <v>0</v>
      </c>
      <c r="J101" s="98">
        <f t="shared" si="20"/>
        <v>0</v>
      </c>
      <c r="L101" s="123"/>
      <c r="O101" s="50">
        <f>INDEX('COS Transfer File'!$D$63:$D$111,MATCH(C101,'COS Transfer File'!$C$63:$C$111,0))</f>
        <v>-50175.49</v>
      </c>
      <c r="R101" s="112"/>
    </row>
    <row r="102" spans="1:18" outlineLevel="1">
      <c r="A102" s="113">
        <f>IF(B102="","",COUNTA(B$8:B102))</f>
        <v>87</v>
      </c>
      <c r="B102" s="121" t="str">
        <f t="shared" si="18"/>
        <v>Power Operated Equipment</v>
      </c>
      <c r="C102" s="121">
        <f t="shared" si="19"/>
        <v>396</v>
      </c>
      <c r="D102" s="31">
        <f t="shared" si="21"/>
        <v>-1228215.7800000003</v>
      </c>
      <c r="E102" s="98" t="str">
        <f t="shared" si="20"/>
        <v>INT_T&amp;D_PLANT</v>
      </c>
      <c r="F102" s="98">
        <f t="shared" si="20"/>
        <v>0</v>
      </c>
      <c r="G102" s="98">
        <f t="shared" si="20"/>
        <v>0</v>
      </c>
      <c r="H102" s="98">
        <f t="shared" si="20"/>
        <v>0</v>
      </c>
      <c r="I102" s="98">
        <f t="shared" si="20"/>
        <v>0</v>
      </c>
      <c r="J102" s="98">
        <f t="shared" si="20"/>
        <v>0</v>
      </c>
      <c r="L102" s="123"/>
      <c r="O102" s="50">
        <f>INDEX('COS Transfer File'!$D$63:$D$111,MATCH(C102,'COS Transfer File'!$C$63:$C$111,0))</f>
        <v>-1228215.7800000003</v>
      </c>
      <c r="R102" s="112"/>
    </row>
    <row r="103" spans="1:18" outlineLevel="1">
      <c r="A103" s="113">
        <f>IF(B103="","",COUNTA(B$8:B103))</f>
        <v>88</v>
      </c>
      <c r="B103" s="121" t="str">
        <f t="shared" si="18"/>
        <v>Communication Equipment</v>
      </c>
      <c r="C103" s="121">
        <f t="shared" si="19"/>
        <v>397</v>
      </c>
      <c r="D103" s="31">
        <f t="shared" si="21"/>
        <v>-1255763.6900000002</v>
      </c>
      <c r="E103" s="98" t="str">
        <f t="shared" si="20"/>
        <v>INT_T&amp;D_PLANT</v>
      </c>
      <c r="F103" s="98">
        <f t="shared" si="20"/>
        <v>0</v>
      </c>
      <c r="G103" s="98">
        <f t="shared" si="20"/>
        <v>0</v>
      </c>
      <c r="H103" s="98">
        <f t="shared" si="20"/>
        <v>0</v>
      </c>
      <c r="I103" s="98">
        <f t="shared" si="20"/>
        <v>0</v>
      </c>
      <c r="J103" s="98">
        <f t="shared" si="20"/>
        <v>0</v>
      </c>
      <c r="L103" s="123"/>
      <c r="O103" s="50">
        <f>INDEX('COS Transfer File'!$D$63:$D$111,MATCH(C103,'COS Transfer File'!$C$63:$C$111,0))</f>
        <v>-1255763.6900000002</v>
      </c>
      <c r="R103" s="112"/>
    </row>
    <row r="104" spans="1:18" outlineLevel="1">
      <c r="A104" s="113">
        <f>IF(B104="","",COUNTA(B$8:B104))</f>
        <v>89</v>
      </c>
      <c r="B104" s="121" t="str">
        <f t="shared" si="18"/>
        <v>Miscellaneous Equipment</v>
      </c>
      <c r="C104" s="121">
        <f t="shared" si="19"/>
        <v>398</v>
      </c>
      <c r="D104" s="31">
        <f t="shared" si="21"/>
        <v>-34585.449999999997</v>
      </c>
      <c r="E104" s="98" t="str">
        <f t="shared" si="20"/>
        <v>INT_T&amp;D_PLANT</v>
      </c>
      <c r="F104" s="98">
        <f t="shared" si="20"/>
        <v>0</v>
      </c>
      <c r="G104" s="98">
        <f t="shared" si="20"/>
        <v>0</v>
      </c>
      <c r="H104" s="98">
        <f t="shared" si="20"/>
        <v>0</v>
      </c>
      <c r="I104" s="98">
        <f t="shared" si="20"/>
        <v>0</v>
      </c>
      <c r="J104" s="98">
        <f t="shared" si="20"/>
        <v>0</v>
      </c>
      <c r="L104" s="123"/>
      <c r="O104" s="50">
        <f>INDEX('COS Transfer File'!$D$63:$D$111,MATCH(C104,'COS Transfer File'!$C$63:$C$111,0))</f>
        <v>-34585.449999999997</v>
      </c>
      <c r="R104" s="112"/>
    </row>
    <row r="105" spans="1:18" outlineLevel="1">
      <c r="A105" s="113">
        <f>IF(B105="","",COUNTA(B$8:B105))</f>
        <v>90</v>
      </c>
      <c r="B105" s="79" t="str">
        <f t="shared" si="18"/>
        <v>Subtotal - General Plant</v>
      </c>
      <c r="D105" s="50">
        <f>SUBTOTAL(9,D95:D104)</f>
        <v>-23558971.649999999</v>
      </c>
      <c r="L105" s="120"/>
      <c r="R105" s="112"/>
    </row>
    <row r="106" spans="1:18" outlineLevel="1">
      <c r="A106" s="113" t="str">
        <f>IF(B106="","",COUNTA(B$8:B106))</f>
        <v/>
      </c>
      <c r="L106" s="120"/>
      <c r="R106" s="112"/>
    </row>
    <row r="107" spans="1:18">
      <c r="A107" s="113">
        <f>IF(B107="","",COUNTA(B$8:B107))</f>
        <v>91</v>
      </c>
      <c r="B107" s="127" t="str">
        <f>"Total "&amp;B65</f>
        <v>Total Accumulated Depreciation &amp; Amortization</v>
      </c>
      <c r="D107" s="50">
        <f>SUBTOTAL(9,D67:D106)</f>
        <v>-482855822.54000008</v>
      </c>
      <c r="L107" s="120"/>
      <c r="R107" s="112"/>
    </row>
    <row r="108" spans="1:18">
      <c r="A108" s="113" t="str">
        <f>IF(B108="","",COUNTA(B$8:B108))</f>
        <v/>
      </c>
      <c r="L108" s="120"/>
      <c r="R108" s="112"/>
    </row>
    <row r="109" spans="1:18">
      <c r="A109" s="113">
        <f>IF(B109="","",COUNTA(B$8:B109))</f>
        <v>92</v>
      </c>
      <c r="B109" s="81" t="s">
        <v>268</v>
      </c>
      <c r="L109" s="120"/>
      <c r="R109" s="112"/>
    </row>
    <row r="110" spans="1:18" outlineLevel="1">
      <c r="A110" s="113">
        <f>IF(B110="","",COUNTA(B$8:B110))</f>
        <v>93</v>
      </c>
      <c r="B110" s="121" t="s">
        <v>269</v>
      </c>
      <c r="C110" s="129">
        <v>282</v>
      </c>
      <c r="D110" s="31">
        <f t="shared" ref="D110:D113" si="22">CHOOSE($R$2,O110,P110,Q110)</f>
        <v>-77593766.770000011</v>
      </c>
      <c r="E110" s="31" t="s">
        <v>227</v>
      </c>
      <c r="F110" s="31"/>
      <c r="G110" s="31"/>
      <c r="H110" s="31"/>
      <c r="I110" s="31"/>
      <c r="J110" s="31"/>
      <c r="L110" s="124"/>
      <c r="O110" s="50">
        <f>'COS Transfer File'!$D$114</f>
        <v>-77593766.770000011</v>
      </c>
      <c r="R110" s="112"/>
    </row>
    <row r="111" spans="1:18" outlineLevel="1">
      <c r="A111" s="113">
        <f>IF(B111="","",COUNTA(B$8:B111))</f>
        <v>94</v>
      </c>
      <c r="B111" s="121" t="s">
        <v>270</v>
      </c>
      <c r="C111" s="129">
        <v>252</v>
      </c>
      <c r="D111" s="31">
        <f t="shared" si="22"/>
        <v>-34072.21</v>
      </c>
      <c r="E111" s="31" t="s">
        <v>227</v>
      </c>
      <c r="F111" s="31"/>
      <c r="G111" s="31"/>
      <c r="H111" s="31"/>
      <c r="I111" s="31"/>
      <c r="J111" s="31"/>
      <c r="L111" s="124"/>
      <c r="O111" s="50">
        <f>'COS Transfer File'!$D$117</f>
        <v>-34072.21</v>
      </c>
      <c r="R111" s="112"/>
    </row>
    <row r="112" spans="1:18" outlineLevel="1">
      <c r="A112" s="113">
        <f>IF(B112="","",COUNTA(B$8:B112))</f>
        <v>95</v>
      </c>
      <c r="B112" s="121" t="s">
        <v>271</v>
      </c>
      <c r="C112" s="129">
        <v>254</v>
      </c>
      <c r="D112" s="31">
        <f t="shared" si="22"/>
        <v>0</v>
      </c>
      <c r="E112" s="31"/>
      <c r="F112" s="31"/>
      <c r="G112" s="31"/>
      <c r="H112" s="31"/>
      <c r="I112" s="31"/>
      <c r="J112" s="31"/>
      <c r="L112" s="124"/>
      <c r="R112" s="112"/>
    </row>
    <row r="113" spans="1:18" outlineLevel="1">
      <c r="A113" s="113">
        <f>IF(B113="","",COUNTA(B$8:B113))</f>
        <v>96</v>
      </c>
      <c r="B113" s="121" t="s">
        <v>272</v>
      </c>
      <c r="C113" s="129" t="s">
        <v>273</v>
      </c>
      <c r="D113" s="31">
        <f t="shared" si="22"/>
        <v>38582822.848597497</v>
      </c>
      <c r="E113" s="31" t="s">
        <v>227</v>
      </c>
      <c r="F113" s="31"/>
      <c r="G113" s="31"/>
      <c r="H113" s="31"/>
      <c r="I113" s="31"/>
      <c r="J113" s="31"/>
      <c r="L113" s="124"/>
      <c r="O113" s="50">
        <f>'COS Transfer File'!$D$115</f>
        <v>38582822.848597497</v>
      </c>
      <c r="R113" s="112"/>
    </row>
    <row r="114" spans="1:18">
      <c r="A114" s="113">
        <f>IF(B114="","",COUNTA(B$8:B114))</f>
        <v>97</v>
      </c>
      <c r="B114" s="127" t="str">
        <f>"Total "&amp;B109</f>
        <v>Total Other Rate Base Items</v>
      </c>
      <c r="D114" s="50">
        <f>SUBTOTAL(9,D110:D113)</f>
        <v>-39045016.131402507</v>
      </c>
      <c r="L114" s="120"/>
      <c r="R114" s="112"/>
    </row>
    <row r="115" spans="1:18">
      <c r="A115" s="113" t="str">
        <f>IF(B115="","",COUNTA(B$8:B115))</f>
        <v/>
      </c>
      <c r="D115" s="102"/>
      <c r="L115" s="120"/>
      <c r="R115" s="112"/>
    </row>
    <row r="116" spans="1:18">
      <c r="A116" s="113">
        <f>IF(B116="","",COUNTA(B$8:B116))</f>
        <v>98</v>
      </c>
      <c r="B116" s="127" t="str">
        <f>"TOTAL "&amp;B8</f>
        <v>TOTAL RATE BASE</v>
      </c>
      <c r="D116" s="50">
        <f>SUBTOTAL(9,D11:D115)</f>
        <v>619864245.4942106</v>
      </c>
      <c r="E116" s="114"/>
      <c r="L116" s="120"/>
      <c r="R116" s="112"/>
    </row>
    <row r="117" spans="1:18">
      <c r="A117" s="113" t="str">
        <f>IF(B117="","",COUNTA(B$8:B117))</f>
        <v/>
      </c>
      <c r="L117" s="120"/>
      <c r="R117" s="112"/>
    </row>
    <row r="118" spans="1:18">
      <c r="A118" s="113">
        <f>IF(B118="","",COUNTA(B$8:B118))</f>
        <v>99</v>
      </c>
      <c r="B118" s="81" t="s">
        <v>274</v>
      </c>
      <c r="L118" s="120"/>
      <c r="R118" s="112"/>
    </row>
    <row r="119" spans="1:18">
      <c r="A119" s="113">
        <f>IF(B119="","",COUNTA(B$8:B119))</f>
        <v>100</v>
      </c>
      <c r="B119" s="81" t="s">
        <v>275</v>
      </c>
      <c r="L119" s="120"/>
      <c r="R119" s="112"/>
    </row>
    <row r="120" spans="1:18" outlineLevel="1">
      <c r="A120" s="113">
        <f>IF(B120="","",COUNTA(B$8:B120))</f>
        <v>101</v>
      </c>
      <c r="B120" s="81" t="s">
        <v>276</v>
      </c>
      <c r="C120" s="79"/>
      <c r="L120" s="120"/>
      <c r="R120" s="112"/>
    </row>
    <row r="121" spans="1:18" outlineLevel="1">
      <c r="A121" s="113">
        <f>IF(B121="","",COUNTA(B$8:B121))</f>
        <v>102</v>
      </c>
      <c r="B121" s="121" t="s">
        <v>276</v>
      </c>
      <c r="C121" s="129">
        <v>813</v>
      </c>
      <c r="D121" s="31">
        <f>CHOOSE($R$2,O121,P121,Q121)</f>
        <v>572094.80339909776</v>
      </c>
      <c r="E121" s="31"/>
      <c r="F121" s="31" t="s">
        <v>277</v>
      </c>
      <c r="G121" s="31" t="s">
        <v>135</v>
      </c>
      <c r="H121" s="31" t="s">
        <v>187</v>
      </c>
      <c r="I121" s="31" t="s">
        <v>188</v>
      </c>
      <c r="J121" s="31"/>
      <c r="L121" s="123">
        <f>IFERROR(R121/D121,0)</f>
        <v>0.52875581952100825</v>
      </c>
      <c r="O121" s="50">
        <f>INDEX('COS Transfer File'!$D$125:$D$226,MATCH(C121,'COS Transfer File'!$C$125:$C$226,0))</f>
        <v>572094.80339909776</v>
      </c>
      <c r="R121" s="112">
        <f>INDEX('COS Transfer File'!$E$125:$E$226,MATCH(C121,'COS Transfer File'!$C$125:$C$226,0))</f>
        <v>302498.45661500003</v>
      </c>
    </row>
    <row r="122" spans="1:18" outlineLevel="1">
      <c r="A122" s="113">
        <f>IF(B122="","",COUNTA(B$8:B122))</f>
        <v>103</v>
      </c>
      <c r="B122" s="130" t="s">
        <v>278</v>
      </c>
      <c r="C122" s="129"/>
      <c r="D122" s="31">
        <f t="shared" ref="D122" si="23">CHOOSE($R$2,O122,P122,Q122)</f>
        <v>0</v>
      </c>
      <c r="E122" s="31"/>
      <c r="F122" s="31"/>
      <c r="G122" s="31"/>
      <c r="H122" s="31"/>
      <c r="I122" s="31"/>
      <c r="J122" s="31"/>
      <c r="L122" s="123">
        <f>IFERROR(R122/D122,0)</f>
        <v>0</v>
      </c>
      <c r="R122" s="112"/>
    </row>
    <row r="123" spans="1:18" outlineLevel="1">
      <c r="A123" s="113">
        <f>IF(B123="","",COUNTA(B$8:B123))</f>
        <v>104</v>
      </c>
      <c r="B123" s="81" t="str">
        <f>"Subtotal - "&amp;B120</f>
        <v>Subtotal - Other Gas Supply Expenses</v>
      </c>
      <c r="D123" s="50">
        <f>SUBTOTAL(9,D121:D122)</f>
        <v>572094.80339909776</v>
      </c>
      <c r="L123" s="120"/>
      <c r="R123" s="112"/>
    </row>
    <row r="124" spans="1:18" outlineLevel="1">
      <c r="A124" s="113" t="str">
        <f>IF(B124="","",COUNTA(B$8:B124))</f>
        <v/>
      </c>
      <c r="D124" s="50"/>
      <c r="L124" s="120"/>
      <c r="R124" s="112"/>
    </row>
    <row r="125" spans="1:18" outlineLevel="1">
      <c r="A125" s="113">
        <f>IF(B125="","",COUNTA(B$8:B125))</f>
        <v>105</v>
      </c>
      <c r="B125" s="81" t="s">
        <v>279</v>
      </c>
      <c r="L125" s="120"/>
      <c r="R125" s="112"/>
    </row>
    <row r="126" spans="1:18" outlineLevel="1">
      <c r="A126" s="113">
        <f>IF(B126="","",COUNTA(B$8:B126))</f>
        <v>106</v>
      </c>
      <c r="B126" s="121" t="s">
        <v>280</v>
      </c>
      <c r="C126" s="129">
        <v>870</v>
      </c>
      <c r="D126" s="31">
        <f t="shared" ref="D126" si="24">CHOOSE($R$2,O126,P126,Q126)</f>
        <v>2775471.5974831758</v>
      </c>
      <c r="E126" s="31" t="s">
        <v>281</v>
      </c>
      <c r="F126" s="31"/>
      <c r="G126" s="31"/>
      <c r="H126" s="31"/>
      <c r="I126" s="31"/>
      <c r="J126" s="31"/>
      <c r="L126" s="123">
        <f t="shared" ref="L126" si="25">IFERROR(R126/D126,0)</f>
        <v>0.918441092812319</v>
      </c>
      <c r="O126" s="50">
        <f>INDEX('COS Transfer File'!$D$125:$D$226,MATCH(C126,'COS Transfer File'!$C$125:$C$226,0))</f>
        <v>2775471.5974831758</v>
      </c>
      <c r="Q126" s="131"/>
      <c r="R126" s="112">
        <f>INDEX('COS Transfer File'!$E$125:$E$226,MATCH(C126,'COS Transfer File'!$C$125:$C$226,0))</f>
        <v>2549107.1670620008</v>
      </c>
    </row>
    <row r="127" spans="1:18" outlineLevel="1">
      <c r="A127" s="113">
        <f>IF(B127="","",COUNTA(B$8:B127))</f>
        <v>107</v>
      </c>
      <c r="B127" s="121" t="s">
        <v>282</v>
      </c>
      <c r="C127" s="129">
        <v>871</v>
      </c>
      <c r="D127" s="31">
        <f t="shared" ref="D127:D136" si="26">CHOOSE($R$2,O127,P127,Q127)</f>
        <v>222742.79186141919</v>
      </c>
      <c r="E127" s="31"/>
      <c r="F127" s="31" t="s">
        <v>234</v>
      </c>
      <c r="G127" s="31" t="s">
        <v>232</v>
      </c>
      <c r="H127" s="31"/>
      <c r="I127" s="31" t="s">
        <v>189</v>
      </c>
      <c r="J127" s="31"/>
      <c r="L127" s="123">
        <f t="shared" ref="L127:L136" si="27">IFERROR(R127/D127,0)</f>
        <v>0.97890794973360051</v>
      </c>
      <c r="O127" s="50">
        <f>INDEX('COS Transfer File'!$D$125:$D$226,MATCH(C127,'COS Transfer File'!$C$125:$C$226,0))</f>
        <v>222742.79186141919</v>
      </c>
      <c r="Q127" s="131"/>
      <c r="R127" s="112">
        <f>INDEX('COS Transfer File'!$E$125:$E$226,MATCH(C127,'COS Transfer File'!$C$125:$C$226,0))</f>
        <v>218044.68969899998</v>
      </c>
    </row>
    <row r="128" spans="1:18" outlineLevel="1">
      <c r="A128" s="113">
        <f>IF(B128="","",COUNTA(B$8:B128))</f>
        <v>108</v>
      </c>
      <c r="B128" s="121" t="s">
        <v>247</v>
      </c>
      <c r="C128" s="129">
        <v>872</v>
      </c>
      <c r="D128" s="31">
        <f t="shared" si="26"/>
        <v>75137.263082084246</v>
      </c>
      <c r="E128" s="31"/>
      <c r="F128" s="31" t="s">
        <v>234</v>
      </c>
      <c r="G128" s="31" t="s">
        <v>132</v>
      </c>
      <c r="H128" s="31" t="s">
        <v>169</v>
      </c>
      <c r="I128" s="31"/>
      <c r="J128" s="31"/>
      <c r="L128" s="123">
        <f t="shared" si="27"/>
        <v>0.61109397722989733</v>
      </c>
      <c r="O128" s="50">
        <f>INDEX('COS Transfer File'!$D$125:$D$226,MATCH(C128,'COS Transfer File'!$C$125:$C$226,0))</f>
        <v>75137.263082084246</v>
      </c>
      <c r="Q128" s="131"/>
      <c r="R128" s="112">
        <f>INDEX('COS Transfer File'!$E$125:$E$226,MATCH(C128,'COS Transfer File'!$C$125:$C$226,0))</f>
        <v>45915.928934999996</v>
      </c>
    </row>
    <row r="129" spans="1:18" outlineLevel="1">
      <c r="A129" s="113">
        <f>IF(B129="","",COUNTA(B$8:B129))</f>
        <v>109</v>
      </c>
      <c r="B129" s="121" t="s">
        <v>283</v>
      </c>
      <c r="C129" s="129">
        <v>874</v>
      </c>
      <c r="D129" s="31">
        <f t="shared" si="26"/>
        <v>3385519.216582906</v>
      </c>
      <c r="E129" s="31" t="s">
        <v>284</v>
      </c>
      <c r="F129" s="31"/>
      <c r="G129" s="31"/>
      <c r="H129" s="31"/>
      <c r="I129" s="31"/>
      <c r="J129" s="31"/>
      <c r="L129" s="123">
        <f t="shared" si="27"/>
        <v>0.71354237964989153</v>
      </c>
      <c r="O129" s="50">
        <f>INDEX('COS Transfer File'!$D$125:$D$226,MATCH(C129,'COS Transfer File'!$C$125:$C$226,0))</f>
        <v>3385519.216582906</v>
      </c>
      <c r="Q129" s="131"/>
      <c r="R129" s="112">
        <f>INDEX('COS Transfer File'!$E$125:$E$226,MATCH(C129,'COS Transfer File'!$C$125:$C$226,0))</f>
        <v>2415711.4381510033</v>
      </c>
    </row>
    <row r="130" spans="1:18" outlineLevel="1">
      <c r="A130" s="113">
        <f>IF(B130="","",COUNTA(B$8:B130))</f>
        <v>110</v>
      </c>
      <c r="B130" s="121" t="s">
        <v>285</v>
      </c>
      <c r="C130" s="129">
        <v>875</v>
      </c>
      <c r="D130" s="31">
        <f t="shared" si="26"/>
        <v>612295.10923966148</v>
      </c>
      <c r="E130" s="31"/>
      <c r="F130" s="31" t="s">
        <v>234</v>
      </c>
      <c r="G130" s="31" t="s">
        <v>132</v>
      </c>
      <c r="H130" s="31" t="s">
        <v>169</v>
      </c>
      <c r="I130" s="31"/>
      <c r="J130" s="31"/>
      <c r="L130" s="123">
        <f t="shared" si="27"/>
        <v>0.31602686642767297</v>
      </c>
      <c r="O130" s="50">
        <f>INDEX('COS Transfer File'!$D$125:$D$226,MATCH(C130,'COS Transfer File'!$C$125:$C$226,0))</f>
        <v>612295.10923966148</v>
      </c>
      <c r="Q130" s="131"/>
      <c r="R130" s="112">
        <f>INDEX('COS Transfer File'!$E$125:$E$226,MATCH(C130,'COS Transfer File'!$C$125:$C$226,0))</f>
        <v>193501.70470199993</v>
      </c>
    </row>
    <row r="131" spans="1:18" outlineLevel="1">
      <c r="A131" s="113">
        <f>IF(B131="","",COUNTA(B$8:B131))</f>
        <v>111</v>
      </c>
      <c r="B131" s="121" t="s">
        <v>286</v>
      </c>
      <c r="C131" s="129">
        <v>876</v>
      </c>
      <c r="D131" s="31">
        <f t="shared" si="26"/>
        <v>625852.04763415514</v>
      </c>
      <c r="E131" s="31"/>
      <c r="F131" s="31" t="s">
        <v>234</v>
      </c>
      <c r="G131" s="31" t="s">
        <v>133</v>
      </c>
      <c r="H131" s="31"/>
      <c r="I131" s="31"/>
      <c r="J131" s="31" t="s">
        <v>184</v>
      </c>
      <c r="L131" s="123">
        <f t="shared" si="27"/>
        <v>0.64032265968275448</v>
      </c>
      <c r="O131" s="50">
        <f>INDEX('COS Transfer File'!$D$125:$D$226,MATCH(C131,'COS Transfer File'!$C$125:$C$226,0))</f>
        <v>625852.04763415514</v>
      </c>
      <c r="Q131" s="131"/>
      <c r="R131" s="112">
        <f>INDEX('COS Transfer File'!$E$125:$E$226,MATCH(C131,'COS Transfer File'!$C$125:$C$226,0))</f>
        <v>400747.24770900013</v>
      </c>
    </row>
    <row r="132" spans="1:18" outlineLevel="1">
      <c r="A132" s="113">
        <f>IF(B132="","",COUNTA(B$8:B132))</f>
        <v>112</v>
      </c>
      <c r="B132" s="121" t="s">
        <v>287</v>
      </c>
      <c r="C132" s="129">
        <v>877</v>
      </c>
      <c r="D132" s="31">
        <f t="shared" si="26"/>
        <v>87749.404295532528</v>
      </c>
      <c r="E132" s="31" t="s">
        <v>244</v>
      </c>
      <c r="F132" s="31"/>
      <c r="G132" s="31"/>
      <c r="H132" s="31"/>
      <c r="I132" s="31"/>
      <c r="J132" s="31"/>
      <c r="L132" s="123">
        <f t="shared" si="27"/>
        <v>0.49177468441454697</v>
      </c>
      <c r="O132" s="50">
        <f>INDEX('COS Transfer File'!$D$125:$D$226,MATCH(C132,'COS Transfer File'!$C$125:$C$226,0))</f>
        <v>87749.404295532528</v>
      </c>
      <c r="Q132" s="131"/>
      <c r="R132" s="112">
        <f>INDEX('COS Transfer File'!$E$125:$E$226,MATCH(C132,'COS Transfer File'!$C$125:$C$226,0))</f>
        <v>43152.935604999999</v>
      </c>
    </row>
    <row r="133" spans="1:18" outlineLevel="1">
      <c r="A133" s="113">
        <f>IF(B133="","",COUNTA(B$8:B133))</f>
        <v>113</v>
      </c>
      <c r="B133" s="121" t="s">
        <v>288</v>
      </c>
      <c r="C133" s="129">
        <v>878</v>
      </c>
      <c r="D133" s="31">
        <f t="shared" si="26"/>
        <v>-188318.40377745233</v>
      </c>
      <c r="E133" s="31" t="s">
        <v>289</v>
      </c>
      <c r="F133" s="31"/>
      <c r="G133" s="31"/>
      <c r="H133" s="31"/>
      <c r="I133" s="31"/>
      <c r="J133" s="31"/>
      <c r="L133" s="123">
        <v>0</v>
      </c>
      <c r="O133" s="50">
        <f>INDEX('COS Transfer File'!$D$125:$D$226,MATCH(C133,'COS Transfer File'!$C$125:$C$226,0))</f>
        <v>-188318.40377745233</v>
      </c>
      <c r="Q133" s="131"/>
      <c r="R133" s="112">
        <f>INDEX('COS Transfer File'!$E$125:$E$226,MATCH(C133,'COS Transfer File'!$C$125:$C$226,0))</f>
        <v>849631.93683999975</v>
      </c>
    </row>
    <row r="134" spans="1:18" outlineLevel="1">
      <c r="A134" s="113">
        <f>IF(B134="","",COUNTA(B$8:B134))</f>
        <v>114</v>
      </c>
      <c r="B134" s="121" t="s">
        <v>290</v>
      </c>
      <c r="C134" s="129">
        <v>879</v>
      </c>
      <c r="D134" s="31">
        <f t="shared" si="26"/>
        <v>414885.26396664412</v>
      </c>
      <c r="E134" s="31"/>
      <c r="F134" s="31" t="s">
        <v>234</v>
      </c>
      <c r="G134" s="31" t="s">
        <v>133</v>
      </c>
      <c r="H134" s="31"/>
      <c r="I134" s="31"/>
      <c r="J134" s="31" t="s">
        <v>181</v>
      </c>
      <c r="L134" s="123">
        <f t="shared" si="27"/>
        <v>0.91636591804949252</v>
      </c>
      <c r="O134" s="50">
        <f>INDEX('COS Transfer File'!$D$125:$D$226,MATCH(C134,'COS Transfer File'!$C$125:$C$226,0))</f>
        <v>414885.26396664412</v>
      </c>
      <c r="Q134" s="131"/>
      <c r="R134" s="112">
        <f>INDEX('COS Transfer File'!$E$125:$E$226,MATCH(C134,'COS Transfer File'!$C$125:$C$226,0))</f>
        <v>380186.71579999989</v>
      </c>
    </row>
    <row r="135" spans="1:18" outlineLevel="1">
      <c r="A135" s="113">
        <f>IF(B135="","",COUNTA(B$8:B135))</f>
        <v>115</v>
      </c>
      <c r="B135" s="121" t="s">
        <v>291</v>
      </c>
      <c r="C135" s="129">
        <v>880</v>
      </c>
      <c r="D135" s="31">
        <f t="shared" si="26"/>
        <v>5659565.2497695787</v>
      </c>
      <c r="E135" s="31" t="s">
        <v>292</v>
      </c>
      <c r="F135" s="31"/>
      <c r="G135" s="31"/>
      <c r="H135" s="31"/>
      <c r="I135" s="31"/>
      <c r="J135" s="31"/>
      <c r="L135" s="123">
        <f t="shared" si="27"/>
        <v>0.67807287044110709</v>
      </c>
      <c r="O135" s="50">
        <f>INDEX('COS Transfer File'!$D$125:$D$226,MATCH(C135,'COS Transfer File'!$C$125:$C$226,0))</f>
        <v>5659565.2497695787</v>
      </c>
      <c r="Q135" s="131"/>
      <c r="R135" s="112">
        <f>INDEX('COS Transfer File'!$E$125:$E$226,MATCH(C135,'COS Transfer File'!$C$125:$C$226,0))</f>
        <v>3837597.6543599996</v>
      </c>
    </row>
    <row r="136" spans="1:18" outlineLevel="1">
      <c r="A136" s="113">
        <f>IF(B136="","",COUNTA(B$8:B136))</f>
        <v>116</v>
      </c>
      <c r="B136" s="121" t="s">
        <v>293</v>
      </c>
      <c r="C136" s="129">
        <v>881</v>
      </c>
      <c r="D136" s="31">
        <f t="shared" si="26"/>
        <v>220217.55420740417</v>
      </c>
      <c r="E136" s="31" t="s">
        <v>292</v>
      </c>
      <c r="F136" s="31"/>
      <c r="G136" s="31"/>
      <c r="H136" s="31"/>
      <c r="I136" s="31"/>
      <c r="J136" s="31"/>
      <c r="L136" s="123">
        <f t="shared" si="27"/>
        <v>0</v>
      </c>
      <c r="O136" s="50">
        <f>INDEX('COS Transfer File'!$D$125:$D$226,MATCH(C136,'COS Transfer File'!$C$125:$C$226,0))</f>
        <v>220217.55420740417</v>
      </c>
      <c r="Q136" s="131"/>
      <c r="R136" s="112">
        <f>INDEX('COS Transfer File'!$E$125:$E$226,MATCH(C136,'COS Transfer File'!$C$125:$C$226,0))</f>
        <v>0</v>
      </c>
    </row>
    <row r="137" spans="1:18" outlineLevel="1">
      <c r="A137" s="113">
        <f>IF(B137="","",COUNTA(B$8:B137))</f>
        <v>117</v>
      </c>
      <c r="B137" s="79" t="str">
        <f>"Subtotal - "&amp;B125</f>
        <v>Subtotal - Distribution Operation Expenses</v>
      </c>
      <c r="D137" s="50">
        <f>SUBTOTAL(9,D126:D136)</f>
        <v>13891117.09434511</v>
      </c>
      <c r="L137" s="120"/>
      <c r="R137" s="112"/>
    </row>
    <row r="138" spans="1:18" outlineLevel="1" collapsed="1">
      <c r="A138" s="113" t="str">
        <f>IF(B138="","",COUNTA(B$8:B138))</f>
        <v/>
      </c>
      <c r="C138" s="132"/>
      <c r="D138" s="50"/>
      <c r="L138" s="120"/>
      <c r="R138" s="112"/>
    </row>
    <row r="139" spans="1:18" outlineLevel="1">
      <c r="A139" s="113">
        <f>IF(B139="","",COUNTA(B$8:B139))</f>
        <v>118</v>
      </c>
      <c r="B139" s="81" t="s">
        <v>294</v>
      </c>
      <c r="D139" s="50"/>
      <c r="L139" s="120"/>
      <c r="R139" s="112"/>
    </row>
    <row r="140" spans="1:18" outlineLevel="1">
      <c r="A140" s="113">
        <f>IF(B140="","",COUNTA(B$8:B140))</f>
        <v>119</v>
      </c>
      <c r="B140" s="121" t="s">
        <v>295</v>
      </c>
      <c r="C140" s="129">
        <v>885</v>
      </c>
      <c r="D140" s="31">
        <f t="shared" ref="D140" si="28">CHOOSE($R$2,O140,P140,Q140)</f>
        <v>1122710.0525362908</v>
      </c>
      <c r="E140" s="31" t="s">
        <v>296</v>
      </c>
      <c r="F140" s="31"/>
      <c r="G140" s="31"/>
      <c r="H140" s="31"/>
      <c r="I140" s="31"/>
      <c r="J140" s="31"/>
      <c r="L140" s="123">
        <f t="shared" ref="L140" si="29">IFERROR(R140/D140,0)</f>
        <v>0.94934763712873038</v>
      </c>
      <c r="O140" s="50">
        <f>INDEX('COS Transfer File'!$D$125:$D$226,MATCH(C140,'COS Transfer File'!$C$125:$C$226,0))</f>
        <v>1122710.0525362908</v>
      </c>
      <c r="R140" s="112">
        <f>INDEX('COS Transfer File'!$E$125:$E$226,MATCH(C140,'COS Transfer File'!$C$125:$C$226,0))</f>
        <v>1065842.1355560005</v>
      </c>
    </row>
    <row r="141" spans="1:18" outlineLevel="1">
      <c r="A141" s="113">
        <f>IF(B141="","",COUNTA(B$8:B141))</f>
        <v>120</v>
      </c>
      <c r="B141" s="121" t="s">
        <v>297</v>
      </c>
      <c r="C141" s="129">
        <v>886</v>
      </c>
      <c r="D141" s="31">
        <f t="shared" ref="D141:D149" si="30">CHOOSE($R$2,O141,P141,Q141)</f>
        <v>5260.7816511352212</v>
      </c>
      <c r="E141" s="31" t="s">
        <v>292</v>
      </c>
      <c r="F141" s="31"/>
      <c r="G141" s="31"/>
      <c r="H141" s="31"/>
      <c r="I141" s="31"/>
      <c r="J141" s="31"/>
      <c r="L141" s="123">
        <f t="shared" ref="L141:L149" si="31">IFERROR(R141/D141,0)</f>
        <v>0</v>
      </c>
      <c r="O141" s="50">
        <f>INDEX('COS Transfer File'!$D$125:$D$226,MATCH(C141,'COS Transfer File'!$C$125:$C$226,0))</f>
        <v>5260.7816511352212</v>
      </c>
      <c r="R141" s="112">
        <f>INDEX('COS Transfer File'!$E$125:$E$226,MATCH(C141,'COS Transfer File'!$C$125:$C$226,0))</f>
        <v>0</v>
      </c>
    </row>
    <row r="142" spans="1:18" outlineLevel="1">
      <c r="A142" s="113">
        <f>IF(B142="","",COUNTA(B$8:B142))</f>
        <v>121</v>
      </c>
      <c r="B142" s="121" t="s">
        <v>298</v>
      </c>
      <c r="C142" s="129">
        <v>887</v>
      </c>
      <c r="D142" s="31">
        <f t="shared" si="30"/>
        <v>4809860.560562415</v>
      </c>
      <c r="E142" s="31" t="s">
        <v>244</v>
      </c>
      <c r="F142" s="31"/>
      <c r="G142" s="31"/>
      <c r="H142" s="31"/>
      <c r="I142" s="31"/>
      <c r="J142" s="31"/>
      <c r="L142" s="123">
        <f t="shared" si="31"/>
        <v>0.1128310444341741</v>
      </c>
      <c r="O142" s="50">
        <f>INDEX('COS Transfer File'!$D$125:$D$226,MATCH(C142,'COS Transfer File'!$C$125:$C$226,0))</f>
        <v>4809860.560562415</v>
      </c>
      <c r="R142" s="112">
        <f>INDEX('COS Transfer File'!$E$125:$E$226,MATCH(C142,'COS Transfer File'!$C$125:$C$226,0))</f>
        <v>542701.59063099942</v>
      </c>
    </row>
    <row r="143" spans="1:18" outlineLevel="1">
      <c r="A143" s="113">
        <f>IF(B143="","",COUNTA(B$8:B143))</f>
        <v>122</v>
      </c>
      <c r="B143" s="121" t="s">
        <v>247</v>
      </c>
      <c r="C143" s="129">
        <v>888</v>
      </c>
      <c r="D143" s="31">
        <f t="shared" si="30"/>
        <v>484351.09259738587</v>
      </c>
      <c r="E143" s="31"/>
      <c r="F143" s="31" t="s">
        <v>234</v>
      </c>
      <c r="G143" s="31" t="s">
        <v>132</v>
      </c>
      <c r="H143" s="31" t="s">
        <v>169</v>
      </c>
      <c r="I143" s="31"/>
      <c r="J143" s="31"/>
      <c r="L143" s="123">
        <f t="shared" si="31"/>
        <v>0.1318187668424898</v>
      </c>
      <c r="O143" s="50">
        <f>INDEX('COS Transfer File'!$D$125:$D$226,MATCH(C143,'COS Transfer File'!$C$125:$C$226,0))</f>
        <v>484351.09259738587</v>
      </c>
      <c r="R143" s="112">
        <f>INDEX('COS Transfer File'!$E$125:$E$226,MATCH(C143,'COS Transfer File'!$C$125:$C$226,0))</f>
        <v>63846.563744999992</v>
      </c>
    </row>
    <row r="144" spans="1:18" outlineLevel="1">
      <c r="A144" s="113">
        <f>IF(B144="","",COUNTA(B$8:B144))</f>
        <v>123</v>
      </c>
      <c r="B144" s="121" t="s">
        <v>299</v>
      </c>
      <c r="C144" s="129">
        <v>889</v>
      </c>
      <c r="D144" s="31">
        <f t="shared" si="30"/>
        <v>299913.80627510289</v>
      </c>
      <c r="E144" s="31"/>
      <c r="F144" s="31" t="s">
        <v>234</v>
      </c>
      <c r="G144" s="31" t="s">
        <v>132</v>
      </c>
      <c r="H144" s="31" t="s">
        <v>169</v>
      </c>
      <c r="I144" s="31"/>
      <c r="J144" s="31"/>
      <c r="L144" s="123">
        <f t="shared" si="31"/>
        <v>0.57652667593900575</v>
      </c>
      <c r="O144" s="50">
        <f>INDEX('COS Transfer File'!$D$125:$D$226,MATCH(C144,'COS Transfer File'!$C$125:$C$226,0))</f>
        <v>299913.80627510289</v>
      </c>
      <c r="R144" s="112">
        <f>INDEX('COS Transfer File'!$E$125:$E$226,MATCH(C144,'COS Transfer File'!$C$125:$C$226,0))</f>
        <v>172908.30979999999</v>
      </c>
    </row>
    <row r="145" spans="1:18" outlineLevel="1">
      <c r="A145" s="113">
        <f>IF(B145="","",COUNTA(B$8:B145))</f>
        <v>124</v>
      </c>
      <c r="B145" s="121" t="s">
        <v>300</v>
      </c>
      <c r="C145" s="129">
        <v>890</v>
      </c>
      <c r="D145" s="31">
        <f t="shared" si="30"/>
        <v>370680.59663182276</v>
      </c>
      <c r="E145" s="31"/>
      <c r="F145" s="31" t="s">
        <v>234</v>
      </c>
      <c r="G145" s="31" t="s">
        <v>133</v>
      </c>
      <c r="H145" s="31"/>
      <c r="I145" s="31"/>
      <c r="J145" s="31" t="s">
        <v>184</v>
      </c>
      <c r="L145" s="123">
        <f t="shared" si="31"/>
        <v>0.64426371142701944</v>
      </c>
      <c r="O145" s="50">
        <f>INDEX('COS Transfer File'!$D$125:$D$226,MATCH(C145,'COS Transfer File'!$C$125:$C$226,0))</f>
        <v>370680.59663182276</v>
      </c>
      <c r="R145" s="112">
        <f>INDEX('COS Transfer File'!$E$125:$E$226,MATCH(C145,'COS Transfer File'!$C$125:$C$226,0))</f>
        <v>238816.05694000004</v>
      </c>
    </row>
    <row r="146" spans="1:18" outlineLevel="1">
      <c r="A146" s="113">
        <f>IF(B146="","",COUNTA(B$8:B146))</f>
        <v>125</v>
      </c>
      <c r="B146" s="121" t="s">
        <v>301</v>
      </c>
      <c r="C146" s="129">
        <v>891</v>
      </c>
      <c r="D146" s="31">
        <f t="shared" si="30"/>
        <v>119309.82967567084</v>
      </c>
      <c r="E146" s="31"/>
      <c r="F146" s="31" t="s">
        <v>234</v>
      </c>
      <c r="G146" s="31" t="s">
        <v>132</v>
      </c>
      <c r="H146" s="31" t="s">
        <v>169</v>
      </c>
      <c r="I146" s="31"/>
      <c r="J146" s="31"/>
      <c r="L146" s="123">
        <f t="shared" si="31"/>
        <v>0.54940380170843983</v>
      </c>
      <c r="O146" s="50">
        <f>INDEX('COS Transfer File'!$D$125:$D$226,MATCH(C146,'COS Transfer File'!$C$125:$C$226,0))</f>
        <v>119309.82967567084</v>
      </c>
      <c r="R146" s="112">
        <f>INDEX('COS Transfer File'!$E$125:$E$226,MATCH(C146,'COS Transfer File'!$C$125:$C$226,0))</f>
        <v>65549.274004999999</v>
      </c>
    </row>
    <row r="147" spans="1:18" outlineLevel="1">
      <c r="A147" s="113">
        <f>IF(B147="","",COUNTA(B$8:B147))</f>
        <v>126</v>
      </c>
      <c r="B147" s="121" t="s">
        <v>302</v>
      </c>
      <c r="C147" s="129">
        <v>892</v>
      </c>
      <c r="D147" s="31">
        <f t="shared" si="30"/>
        <v>1108295.7688120103</v>
      </c>
      <c r="E147" s="31" t="s">
        <v>267</v>
      </c>
      <c r="F147" s="31"/>
      <c r="G147" s="31"/>
      <c r="H147" s="31"/>
      <c r="I147" s="31"/>
      <c r="J147" s="31"/>
      <c r="L147" s="123">
        <f t="shared" si="31"/>
        <v>0.62670598931593857</v>
      </c>
      <c r="O147" s="50">
        <f>INDEX('COS Transfer File'!$D$125:$D$226,MATCH(C147,'COS Transfer File'!$C$125:$C$226,0))</f>
        <v>1108295.7688120103</v>
      </c>
      <c r="R147" s="112">
        <f>INDEX('COS Transfer File'!$E$125:$E$226,MATCH(C147,'COS Transfer File'!$C$125:$C$226,0))</f>
        <v>694575.5962479997</v>
      </c>
    </row>
    <row r="148" spans="1:18" outlineLevel="1">
      <c r="A148" s="113">
        <f>IF(B148="","",COUNTA(B$8:B148))</f>
        <v>127</v>
      </c>
      <c r="B148" s="121" t="s">
        <v>303</v>
      </c>
      <c r="C148" s="129">
        <v>893</v>
      </c>
      <c r="D148" s="31">
        <f t="shared" si="30"/>
        <v>1481487.755102359</v>
      </c>
      <c r="E148" s="31" t="s">
        <v>289</v>
      </c>
      <c r="F148" s="31"/>
      <c r="G148" s="31"/>
      <c r="H148" s="31"/>
      <c r="I148" s="31"/>
      <c r="J148" s="31"/>
      <c r="L148" s="123">
        <f t="shared" si="31"/>
        <v>0.74711264078893935</v>
      </c>
      <c r="O148" s="50">
        <f>INDEX('COS Transfer File'!$D$125:$D$226,MATCH(C148,'COS Transfer File'!$C$125:$C$226,0))</f>
        <v>1481487.755102359</v>
      </c>
      <c r="R148" s="112">
        <f>INDEX('COS Transfer File'!$E$125:$E$226,MATCH(C148,'COS Transfer File'!$C$125:$C$226,0))</f>
        <v>1106838.2290110008</v>
      </c>
    </row>
    <row r="149" spans="1:18" outlineLevel="1">
      <c r="A149" s="113">
        <f>IF(B149="","",COUNTA(B$8:B149))</f>
        <v>128</v>
      </c>
      <c r="B149" s="121" t="s">
        <v>304</v>
      </c>
      <c r="C149" s="129">
        <v>894</v>
      </c>
      <c r="D149" s="31">
        <f t="shared" si="30"/>
        <v>1439813.0835209489</v>
      </c>
      <c r="E149" s="31" t="s">
        <v>292</v>
      </c>
      <c r="F149" s="31"/>
      <c r="G149" s="31"/>
      <c r="H149" s="31"/>
      <c r="I149" s="31"/>
      <c r="J149" s="31"/>
      <c r="L149" s="123">
        <f t="shared" si="31"/>
        <v>0.83672772938062534</v>
      </c>
      <c r="O149" s="50">
        <f>INDEX('COS Transfer File'!$D$125:$D$226,MATCH(C149,'COS Transfer File'!$C$125:$C$226,0))</f>
        <v>1439813.0835209489</v>
      </c>
      <c r="R149" s="112">
        <f>INDEX('COS Transfer File'!$E$125:$E$226,MATCH(C149,'COS Transfer File'!$C$125:$C$226,0))</f>
        <v>1204731.5321070002</v>
      </c>
    </row>
    <row r="150" spans="1:18" outlineLevel="1">
      <c r="A150" s="113">
        <f>IF(B150="","",COUNTA(B$8:B150))</f>
        <v>129</v>
      </c>
      <c r="B150" s="79" t="str">
        <f>"Subtotal - "&amp;B139</f>
        <v>Subtotal - Distribution Maintenance Expenses</v>
      </c>
      <c r="C150" s="132"/>
      <c r="D150" s="50">
        <f>SUBTOTAL(9,D140:D149)</f>
        <v>11241683.327365141</v>
      </c>
      <c r="L150" s="120"/>
      <c r="R150" s="112"/>
    </row>
    <row r="151" spans="1:18" outlineLevel="1">
      <c r="A151" s="113" t="str">
        <f>IF(B151="","",COUNTA(B$8:B151))</f>
        <v/>
      </c>
      <c r="C151" s="132"/>
      <c r="L151" s="120"/>
      <c r="R151" s="112"/>
    </row>
    <row r="152" spans="1:18">
      <c r="A152" s="113">
        <f>IF(B152="","",COUNTA(B$8:B152))</f>
        <v>130</v>
      </c>
      <c r="B152" s="127" t="str">
        <f>"Total "&amp;B119</f>
        <v>Total Production, Storage, LNG, Transmission, and Distribution Expense</v>
      </c>
      <c r="C152" s="132"/>
      <c r="D152" s="50">
        <f>SUBTOTAL(9,D120:D150)</f>
        <v>25704895.225109346</v>
      </c>
      <c r="L152" s="120"/>
      <c r="R152" s="112"/>
    </row>
    <row r="153" spans="1:18">
      <c r="A153" s="113" t="str">
        <f>IF(B153="","",COUNTA(B$8:B153))</f>
        <v/>
      </c>
      <c r="C153" s="132"/>
      <c r="L153" s="120"/>
      <c r="R153" s="112"/>
    </row>
    <row r="154" spans="1:18">
      <c r="A154" s="113">
        <f>IF(B154="","",COUNTA(B$8:B154))</f>
        <v>131</v>
      </c>
      <c r="B154" s="127" t="s">
        <v>305</v>
      </c>
      <c r="C154" s="132"/>
      <c r="L154" s="120"/>
      <c r="R154" s="112"/>
    </row>
    <row r="155" spans="1:18" outlineLevel="1">
      <c r="A155" s="113">
        <f>IF(B155="","",COUNTA(B$8:B155))</f>
        <v>132</v>
      </c>
      <c r="B155" s="81" t="s">
        <v>306</v>
      </c>
      <c r="C155" s="132"/>
      <c r="L155" s="120"/>
      <c r="R155" s="112"/>
    </row>
    <row r="156" spans="1:18" outlineLevel="1">
      <c r="A156" s="113">
        <f>IF(B156="","",COUNTA(B$8:B156))</f>
        <v>133</v>
      </c>
      <c r="B156" s="121" t="s">
        <v>307</v>
      </c>
      <c r="C156" s="129">
        <v>901</v>
      </c>
      <c r="D156" s="31">
        <f>CHOOSE($R$2,O156,P156,Q156)</f>
        <v>118343.7250597073</v>
      </c>
      <c r="E156" s="31"/>
      <c r="F156" s="31" t="s">
        <v>234</v>
      </c>
      <c r="G156" s="31" t="s">
        <v>133</v>
      </c>
      <c r="H156" s="31"/>
      <c r="I156" s="31"/>
      <c r="J156" s="31" t="s">
        <v>179</v>
      </c>
      <c r="L156" s="123">
        <f>IFERROR(R156/D156,0)</f>
        <v>0.99959861310193399</v>
      </c>
      <c r="O156" s="50">
        <f>INDEX('COS Transfer File'!$D$125:$D$226,MATCH(C156,'COS Transfer File'!$C$125:$C$226,0))</f>
        <v>118343.7250597073</v>
      </c>
      <c r="R156" s="112">
        <f>INDEX('COS Transfer File'!$E$125:$E$226,MATCH(C156,'COS Transfer File'!$C$125:$C$226,0))</f>
        <v>118296.22343900001</v>
      </c>
    </row>
    <row r="157" spans="1:18" outlineLevel="1">
      <c r="A157" s="113">
        <f>IF(B157="","",COUNTA(B$8:B157))</f>
        <v>134</v>
      </c>
      <c r="B157" s="121" t="s">
        <v>308</v>
      </c>
      <c r="C157" s="129">
        <v>902</v>
      </c>
      <c r="D157" s="31">
        <f>CHOOSE($R$2,O157,P157,Q157)</f>
        <v>536858.31951447832</v>
      </c>
      <c r="E157" s="31"/>
      <c r="F157" s="31" t="s">
        <v>234</v>
      </c>
      <c r="G157" s="31" t="s">
        <v>133</v>
      </c>
      <c r="H157" s="31"/>
      <c r="I157" s="31"/>
      <c r="J157" s="31" t="s">
        <v>186</v>
      </c>
      <c r="L157" s="123">
        <f>IFERROR(R157/D157,0)</f>
        <v>0.81792339410166792</v>
      </c>
      <c r="O157" s="50">
        <f>INDEX('COS Transfer File'!$D$125:$D$226,MATCH(C157,'COS Transfer File'!$C$125:$C$226,0))</f>
        <v>536858.31951447832</v>
      </c>
      <c r="R157" s="112">
        <f>INDEX('COS Transfer File'!$E$125:$E$226,MATCH(C157,'COS Transfer File'!$C$125:$C$226,0))</f>
        <v>439108.97884899983</v>
      </c>
    </row>
    <row r="158" spans="1:18" outlineLevel="1">
      <c r="A158" s="113">
        <f>IF(B158="","",COUNTA(B$8:B158))</f>
        <v>135</v>
      </c>
      <c r="B158" s="121" t="s">
        <v>309</v>
      </c>
      <c r="C158" s="129">
        <v>903</v>
      </c>
      <c r="D158" s="31">
        <f>CHOOSE($R$2,O158,P158,Q158)</f>
        <v>4702717.446291944</v>
      </c>
      <c r="E158" s="31"/>
      <c r="F158" s="31" t="s">
        <v>234</v>
      </c>
      <c r="G158" s="31" t="s">
        <v>133</v>
      </c>
      <c r="H158" s="31"/>
      <c r="I158" s="31"/>
      <c r="J158" s="31" t="s">
        <v>179</v>
      </c>
      <c r="L158" s="123">
        <f>IFERROR(R158/D158,0)</f>
        <v>0.60021276561695802</v>
      </c>
      <c r="O158" s="50">
        <f>INDEX('COS Transfer File'!$D$125:$D$226,MATCH(C158,'COS Transfer File'!$C$125:$C$226,0))</f>
        <v>4702717.446291944</v>
      </c>
      <c r="R158" s="112">
        <f>INDEX('COS Transfer File'!$E$125:$E$226,MATCH(C158,'COS Transfer File'!$C$125:$C$226,0))</f>
        <v>2822631.0443540057</v>
      </c>
    </row>
    <row r="159" spans="1:18" outlineLevel="1">
      <c r="A159" s="113">
        <f>IF(B159="","",COUNTA(B$8:B159))</f>
        <v>136</v>
      </c>
      <c r="B159" s="121" t="s">
        <v>310</v>
      </c>
      <c r="C159" s="129">
        <v>904</v>
      </c>
      <c r="D159" s="31">
        <f>CHOOSE($R$2,O159,P159,Q159)</f>
        <v>1667277.7005784863</v>
      </c>
      <c r="E159" s="31"/>
      <c r="F159" s="31" t="s">
        <v>234</v>
      </c>
      <c r="G159" s="31" t="s">
        <v>133</v>
      </c>
      <c r="H159" s="31"/>
      <c r="I159" s="31"/>
      <c r="J159" s="31" t="s">
        <v>185</v>
      </c>
      <c r="L159" s="123">
        <f>IFERROR(R159/D159,0)</f>
        <v>0</v>
      </c>
      <c r="O159" s="50">
        <f>INDEX('COS Transfer File'!$D$125:$D$226,MATCH(C159,'COS Transfer File'!$C$125:$C$226,0))</f>
        <v>1667277.7005784863</v>
      </c>
      <c r="R159" s="112">
        <f>INDEX('COS Transfer File'!$E$125:$E$226,MATCH(C159,'COS Transfer File'!$C$125:$C$226,0))</f>
        <v>0</v>
      </c>
    </row>
    <row r="160" spans="1:18" outlineLevel="1">
      <c r="A160" s="113">
        <f>IF(B160="","",COUNTA(B$8:B160))</f>
        <v>137</v>
      </c>
      <c r="B160" s="121" t="s">
        <v>311</v>
      </c>
      <c r="C160" s="129">
        <v>905</v>
      </c>
      <c r="D160" s="31">
        <f>CHOOSE($R$2,O160,P160,Q160)</f>
        <v>428.46888265690859</v>
      </c>
      <c r="E160" s="31"/>
      <c r="F160" s="31" t="s">
        <v>234</v>
      </c>
      <c r="G160" s="31" t="s">
        <v>133</v>
      </c>
      <c r="H160" s="31"/>
      <c r="I160" s="31"/>
      <c r="J160" s="31" t="s">
        <v>179</v>
      </c>
      <c r="L160" s="123">
        <f>IFERROR(R160/D160,0)</f>
        <v>0</v>
      </c>
      <c r="O160" s="50">
        <f>INDEX('COS Transfer File'!$D$125:$D$226,MATCH(C160,'COS Transfer File'!$C$125:$C$226,0))</f>
        <v>428.46888265690859</v>
      </c>
      <c r="R160" s="112">
        <f>INDEX('COS Transfer File'!$E$125:$E$226,MATCH(C160,'COS Transfer File'!$C$125:$C$226,0))</f>
        <v>0</v>
      </c>
    </row>
    <row r="161" spans="1:18" outlineLevel="1" collapsed="1">
      <c r="A161" s="113">
        <f>IF(B161="","",COUNTA(B$8:B161))</f>
        <v>138</v>
      </c>
      <c r="B161" s="79" t="str">
        <f>"Subtotal - "&amp;B155</f>
        <v>Subtotal - Customer Account</v>
      </c>
      <c r="C161" s="132"/>
      <c r="D161" s="50">
        <f>SUBTOTAL(9,D156:D160)</f>
        <v>7025625.6603272725</v>
      </c>
      <c r="L161" s="120"/>
      <c r="R161" s="112"/>
    </row>
    <row r="162" spans="1:18" outlineLevel="1">
      <c r="A162" s="113" t="str">
        <f>IF(B162="","",COUNTA(B$8:B162))</f>
        <v/>
      </c>
      <c r="C162" s="132"/>
      <c r="L162" s="120"/>
      <c r="R162" s="112"/>
    </row>
    <row r="163" spans="1:18" outlineLevel="1">
      <c r="A163" s="113">
        <f>IF(B163="","",COUNTA(B$8:B163))</f>
        <v>139</v>
      </c>
      <c r="B163" s="81" t="s">
        <v>312</v>
      </c>
      <c r="C163" s="132"/>
      <c r="L163" s="120"/>
      <c r="R163" s="112"/>
    </row>
    <row r="164" spans="1:18" outlineLevel="1">
      <c r="A164" s="113">
        <f>IF(B164="","",COUNTA(B$8:B164))</f>
        <v>140</v>
      </c>
      <c r="B164" s="121" t="s">
        <v>307</v>
      </c>
      <c r="C164" s="129">
        <v>907</v>
      </c>
      <c r="D164" s="31">
        <f>CHOOSE($R$2,O164,P164,Q164)</f>
        <v>0</v>
      </c>
      <c r="E164" s="31"/>
      <c r="F164" s="31"/>
      <c r="G164" s="31"/>
      <c r="H164" s="31"/>
      <c r="I164" s="31"/>
      <c r="J164" s="31"/>
      <c r="L164" s="123">
        <f>IFERROR(R164/D164,0)</f>
        <v>0</v>
      </c>
      <c r="O164" s="50">
        <f>INDEX('COS Transfer File'!$D$125:$D$226,MATCH(C164,'COS Transfer File'!$C$125:$C$226,0))</f>
        <v>0</v>
      </c>
      <c r="R164" s="112">
        <f>INDEX('COS Transfer File'!$E$125:$E$226,MATCH(C164,'COS Transfer File'!$C$125:$C$226,0))</f>
        <v>0</v>
      </c>
    </row>
    <row r="165" spans="1:18" outlineLevel="1">
      <c r="A165" s="113">
        <f>IF(B165="","",COUNTA(B$8:B165))</f>
        <v>141</v>
      </c>
      <c r="B165" s="121" t="s">
        <v>313</v>
      </c>
      <c r="C165" s="129">
        <v>908</v>
      </c>
      <c r="D165" s="31">
        <f>CHOOSE($R$2,O165,P165,Q165)</f>
        <v>-135846.84442824777</v>
      </c>
      <c r="E165" s="31"/>
      <c r="F165" s="31" t="s">
        <v>234</v>
      </c>
      <c r="G165" s="31" t="s">
        <v>133</v>
      </c>
      <c r="H165" s="31"/>
      <c r="I165" s="31"/>
      <c r="J165" s="31" t="s">
        <v>179</v>
      </c>
      <c r="L165" s="123">
        <v>0</v>
      </c>
      <c r="O165" s="50">
        <f>INDEX('COS Transfer File'!$D$125:$D$226,MATCH(C165,'COS Transfer File'!$C$125:$C$226,0))</f>
        <v>-135846.84442824777</v>
      </c>
      <c r="R165" s="112">
        <f>INDEX('COS Transfer File'!$E$125:$E$226,MATCH(C165,'COS Transfer File'!$C$125:$C$226,0))</f>
        <v>613500.37941299984</v>
      </c>
    </row>
    <row r="166" spans="1:18" outlineLevel="1">
      <c r="A166" s="113">
        <f>IF(B166="","",COUNTA(B$8:B166))</f>
        <v>142</v>
      </c>
      <c r="B166" s="121" t="s">
        <v>314</v>
      </c>
      <c r="C166" s="129">
        <v>909</v>
      </c>
      <c r="D166" s="31">
        <f>CHOOSE($R$2,O166,P166,Q166)</f>
        <v>67654.104613691074</v>
      </c>
      <c r="E166" s="31"/>
      <c r="F166" s="31" t="s">
        <v>234</v>
      </c>
      <c r="G166" s="31" t="s">
        <v>133</v>
      </c>
      <c r="H166" s="31"/>
      <c r="I166" s="31"/>
      <c r="J166" s="31" t="s">
        <v>179</v>
      </c>
      <c r="L166" s="123">
        <f>IFERROR(R166/D166,0)</f>
        <v>0</v>
      </c>
      <c r="O166" s="50">
        <f>INDEX('COS Transfer File'!$D$125:$D$226,MATCH(C166,'COS Transfer File'!$C$125:$C$226,0))</f>
        <v>67654.104613691074</v>
      </c>
      <c r="R166" s="112">
        <f>INDEX('COS Transfer File'!$E$125:$E$226,MATCH(C166,'COS Transfer File'!$C$125:$C$226,0))</f>
        <v>0</v>
      </c>
    </row>
    <row r="167" spans="1:18" outlineLevel="1">
      <c r="A167" s="113">
        <f>IF(B167="","",COUNTA(B$8:B167))</f>
        <v>143</v>
      </c>
      <c r="B167" s="121" t="s">
        <v>315</v>
      </c>
      <c r="C167" s="129">
        <v>910</v>
      </c>
      <c r="D167" s="31">
        <f>CHOOSE($R$2,O167,P167,Q167)</f>
        <v>156889.91411408054</v>
      </c>
      <c r="E167" s="31"/>
      <c r="F167" s="31" t="s">
        <v>234</v>
      </c>
      <c r="G167" s="31" t="s">
        <v>133</v>
      </c>
      <c r="H167" s="31"/>
      <c r="I167" s="31"/>
      <c r="J167" s="31" t="s">
        <v>179</v>
      </c>
      <c r="L167" s="123">
        <f>IFERROR(R167/D167,0)</f>
        <v>0.97308048325522356</v>
      </c>
      <c r="O167" s="50">
        <f>INDEX('COS Transfer File'!$D$125:$D$226,MATCH(C167,'COS Transfer File'!$C$125:$C$226,0))</f>
        <v>156889.91411408054</v>
      </c>
      <c r="R167" s="112">
        <f>INDEX('COS Transfer File'!$E$125:$E$226,MATCH(C167,'COS Transfer File'!$C$125:$C$226,0))</f>
        <v>152666.51344400001</v>
      </c>
    </row>
    <row r="168" spans="1:18" outlineLevel="1">
      <c r="A168" s="113">
        <f>IF(B168="","",COUNTA(B$8:B168))</f>
        <v>144</v>
      </c>
      <c r="B168" s="79" t="str">
        <f>"Subtotal - "&amp;B163</f>
        <v>Subtotal - Customer Service &amp; Information Expenses</v>
      </c>
      <c r="C168" s="132"/>
      <c r="D168" s="50">
        <f>SUBTOTAL(9,D164:D167)</f>
        <v>88697.174299523846</v>
      </c>
      <c r="L168" s="120"/>
      <c r="R168" s="112"/>
    </row>
    <row r="169" spans="1:18" outlineLevel="1">
      <c r="A169" s="113" t="str">
        <f>IF(B169="","",COUNTA(B$8:B169))</f>
        <v/>
      </c>
      <c r="C169" s="132"/>
      <c r="L169" s="120"/>
      <c r="R169" s="112"/>
    </row>
    <row r="170" spans="1:18" outlineLevel="1">
      <c r="A170" s="113">
        <f>IF(B170="","",COUNTA(B$8:B170))</f>
        <v>145</v>
      </c>
      <c r="B170" s="81" t="s">
        <v>316</v>
      </c>
      <c r="C170" s="132"/>
      <c r="L170" s="120"/>
      <c r="R170" s="112"/>
    </row>
    <row r="171" spans="1:18" outlineLevel="1">
      <c r="A171" s="113">
        <f>IF(B171="","",COUNTA(B$8:B171))</f>
        <v>146</v>
      </c>
      <c r="B171" s="121" t="s">
        <v>317</v>
      </c>
      <c r="C171" s="129">
        <v>911</v>
      </c>
      <c r="D171" s="31">
        <f>CHOOSE($R$2,O171,P171,Q171)</f>
        <v>0</v>
      </c>
      <c r="E171" s="31"/>
      <c r="F171" s="31"/>
      <c r="G171" s="31"/>
      <c r="H171" s="31"/>
      <c r="I171" s="31"/>
      <c r="J171" s="31"/>
      <c r="L171" s="123">
        <f>IFERROR(R171/D171,0)</f>
        <v>0</v>
      </c>
      <c r="O171" s="50">
        <f>INDEX('COS Transfer File'!$D$125:$D$226,MATCH(C171,'COS Transfer File'!$C$125:$C$226,0))</f>
        <v>0</v>
      </c>
      <c r="R171" s="112">
        <f>INDEX('COS Transfer File'!$E$125:$E$226,MATCH(C171,'COS Transfer File'!$C$125:$C$226,0))</f>
        <v>0</v>
      </c>
    </row>
    <row r="172" spans="1:18" outlineLevel="1">
      <c r="A172" s="113">
        <f>IF(B172="","",COUNTA(B$8:B172))</f>
        <v>147</v>
      </c>
      <c r="B172" s="121" t="s">
        <v>318</v>
      </c>
      <c r="C172" s="129">
        <v>912</v>
      </c>
      <c r="D172" s="31">
        <f>CHOOSE($R$2,O172,P172,Q172)</f>
        <v>18653.453822037322</v>
      </c>
      <c r="E172" s="31"/>
      <c r="F172" s="31" t="s">
        <v>234</v>
      </c>
      <c r="G172" s="31" t="s">
        <v>133</v>
      </c>
      <c r="H172" s="31"/>
      <c r="I172" s="31"/>
      <c r="J172" s="31" t="s">
        <v>179</v>
      </c>
      <c r="L172" s="123">
        <f>IFERROR(R172/D172,0)</f>
        <v>0.9949956478876294</v>
      </c>
      <c r="O172" s="50">
        <f>INDEX('COS Transfer File'!$D$125:$D$226,MATCH(C172,'COS Transfer File'!$C$125:$C$226,0))</f>
        <v>18653.453822037322</v>
      </c>
      <c r="R172" s="112">
        <f>INDEX('COS Transfer File'!$E$125:$E$226,MATCH(C172,'COS Transfer File'!$C$125:$C$226,0))</f>
        <v>18560.105371000001</v>
      </c>
    </row>
    <row r="173" spans="1:18" outlineLevel="1">
      <c r="A173" s="113">
        <f>IF(B173="","",COUNTA(B$8:B173))</f>
        <v>148</v>
      </c>
      <c r="B173" s="121" t="s">
        <v>319</v>
      </c>
      <c r="C173" s="129">
        <v>913</v>
      </c>
      <c r="D173" s="31">
        <f>CHOOSE($R$2,O173,P173,Q173)</f>
        <v>0</v>
      </c>
      <c r="E173" s="31"/>
      <c r="F173" s="31" t="s">
        <v>234</v>
      </c>
      <c r="G173" s="31" t="s">
        <v>133</v>
      </c>
      <c r="H173" s="31"/>
      <c r="I173" s="31"/>
      <c r="J173" s="31" t="s">
        <v>179</v>
      </c>
      <c r="L173" s="123">
        <f>IFERROR(R173/D173,0)</f>
        <v>0</v>
      </c>
      <c r="O173" s="50">
        <f>INDEX('COS Transfer File'!$D$125:$D$226,MATCH(C173,'COS Transfer File'!$C$125:$C$226,0))</f>
        <v>0</v>
      </c>
      <c r="R173" s="112">
        <f>INDEX('COS Transfer File'!$E$125:$E$226,MATCH(C173,'COS Transfer File'!$C$125:$C$226,0))</f>
        <v>0</v>
      </c>
    </row>
    <row r="174" spans="1:18" outlineLevel="1">
      <c r="A174" s="113">
        <f>IF(B174="","",COUNTA(B$8:B174))</f>
        <v>149</v>
      </c>
      <c r="B174" s="121" t="s">
        <v>320</v>
      </c>
      <c r="C174" s="129">
        <v>916</v>
      </c>
      <c r="D174" s="31">
        <f>CHOOSE($R$2,O174,P174,Q174)</f>
        <v>0</v>
      </c>
      <c r="E174" s="31"/>
      <c r="F174" s="31" t="s">
        <v>234</v>
      </c>
      <c r="G174" s="31" t="s">
        <v>133</v>
      </c>
      <c r="H174" s="31"/>
      <c r="I174" s="31"/>
      <c r="J174" s="31" t="s">
        <v>179</v>
      </c>
      <c r="L174" s="123">
        <f>IFERROR(R174/D174,0)</f>
        <v>0</v>
      </c>
      <c r="O174" s="50">
        <f>INDEX('COS Transfer File'!$D$125:$D$226,MATCH(C174,'COS Transfer File'!$C$125:$C$226,0))</f>
        <v>0</v>
      </c>
      <c r="R174" s="112">
        <f>INDEX('COS Transfer File'!$E$125:$E$226,MATCH(C174,'COS Transfer File'!$C$125:$C$226,0))</f>
        <v>0</v>
      </c>
    </row>
    <row r="175" spans="1:18" outlineLevel="1">
      <c r="A175" s="113">
        <f>IF(B175="","",COUNTA(B$8:B175))</f>
        <v>150</v>
      </c>
      <c r="B175" s="79" t="str">
        <f>"Subtotal - "&amp;B170</f>
        <v>Subtotal - Sales Expenses</v>
      </c>
      <c r="C175" s="132"/>
      <c r="D175" s="50">
        <f>SUBTOTAL(9,D171:D174)</f>
        <v>18653.453822037322</v>
      </c>
      <c r="L175" s="120"/>
      <c r="R175" s="112"/>
    </row>
    <row r="176" spans="1:18" outlineLevel="1">
      <c r="A176" s="113" t="str">
        <f>IF(B176="","",COUNTA(B$8:B176))</f>
        <v/>
      </c>
      <c r="C176" s="132"/>
      <c r="L176" s="120"/>
      <c r="R176" s="112"/>
    </row>
    <row r="177" spans="1:18">
      <c r="A177" s="113">
        <f>IF(B177="","",COUNTA(B$8:B177))</f>
        <v>151</v>
      </c>
      <c r="B177" s="127" t="str">
        <f>"Total "&amp;B154</f>
        <v>Total Customer Accounts, Service, and Sales Expense</v>
      </c>
      <c r="C177" s="132"/>
      <c r="D177" s="50">
        <f>SUBTOTAL(9,D156:D175)</f>
        <v>7132976.2884488329</v>
      </c>
      <c r="L177" s="120"/>
      <c r="R177" s="112">
        <f>SUBTOTAL(9,R156:R175)</f>
        <v>4164763.2448700052</v>
      </c>
    </row>
    <row r="178" spans="1:18">
      <c r="A178" s="113" t="str">
        <f>IF(B178="","",COUNTA(B$8:B178))</f>
        <v/>
      </c>
      <c r="B178" s="127"/>
      <c r="C178" s="132"/>
      <c r="L178" s="120"/>
      <c r="R178" s="112"/>
    </row>
    <row r="179" spans="1:18">
      <c r="A179" s="113">
        <f>IF(B179="","",COUNTA(B$8:B179))</f>
        <v>152</v>
      </c>
      <c r="B179" s="81" t="s">
        <v>321</v>
      </c>
      <c r="C179" s="132"/>
      <c r="L179" s="120"/>
      <c r="R179" s="112"/>
    </row>
    <row r="180" spans="1:18" outlineLevel="1" collapsed="1">
      <c r="A180" s="113">
        <f>IF(B180="","",COUNTA(B$8:B180))</f>
        <v>153</v>
      </c>
      <c r="B180" s="121" t="s">
        <v>322</v>
      </c>
      <c r="C180" s="129">
        <v>920</v>
      </c>
      <c r="D180" s="31">
        <f>CHOOSE($R$2,O180,P180,Q180)</f>
        <v>8059627.1752979998</v>
      </c>
      <c r="E180" s="31" t="s">
        <v>323</v>
      </c>
      <c r="F180" s="31"/>
      <c r="G180" s="31"/>
      <c r="H180" s="31"/>
      <c r="I180" s="31"/>
      <c r="J180" s="31"/>
      <c r="L180" s="124"/>
      <c r="O180" s="50">
        <f>INDEX('COS Transfer File'!$D$125:$D$226,MATCH(C180,'COS Transfer File'!$C$125:$C$226,0))</f>
        <v>8059627.1752979998</v>
      </c>
      <c r="R180" s="112"/>
    </row>
    <row r="181" spans="1:18" outlineLevel="1">
      <c r="A181" s="113">
        <f>IF(B181="","",COUNTA(B$8:B181))</f>
        <v>154</v>
      </c>
      <c r="B181" s="121" t="s">
        <v>324</v>
      </c>
      <c r="C181" s="129">
        <v>921</v>
      </c>
      <c r="D181" s="31">
        <f t="shared" ref="D181:D190" si="32">CHOOSE($R$2,O181,P181,Q181)</f>
        <v>4668761.6986242644</v>
      </c>
      <c r="E181" s="31" t="s">
        <v>323</v>
      </c>
      <c r="F181" s="31"/>
      <c r="G181" s="31"/>
      <c r="H181" s="31"/>
      <c r="I181" s="31"/>
      <c r="J181" s="31"/>
      <c r="L181" s="124"/>
      <c r="O181" s="50">
        <f>INDEX('COS Transfer File'!$D$125:$D$226,MATCH(C181,'COS Transfer File'!$C$125:$C$226,0))</f>
        <v>4668761.6986242644</v>
      </c>
      <c r="R181" s="112"/>
    </row>
    <row r="182" spans="1:18" outlineLevel="1">
      <c r="A182" s="113">
        <f>IF(B182="","",COUNTA(B$8:B182))</f>
        <v>155</v>
      </c>
      <c r="B182" s="121" t="s">
        <v>325</v>
      </c>
      <c r="C182" s="129">
        <v>923</v>
      </c>
      <c r="D182" s="31">
        <f t="shared" si="32"/>
        <v>2572187.4299999997</v>
      </c>
      <c r="E182" s="31" t="s">
        <v>323</v>
      </c>
      <c r="F182" s="31"/>
      <c r="G182" s="31"/>
      <c r="H182" s="31"/>
      <c r="I182" s="31"/>
      <c r="J182" s="31"/>
      <c r="L182" s="124"/>
      <c r="O182" s="50">
        <f>INDEX('COS Transfer File'!$D$125:$D$226,MATCH(C182,'COS Transfer File'!$C$125:$C$226,0))</f>
        <v>2572187.4299999997</v>
      </c>
      <c r="R182" s="112"/>
    </row>
    <row r="183" spans="1:18" outlineLevel="1">
      <c r="A183" s="113">
        <f>IF(B183="","",COUNTA(B$8:B183))</f>
        <v>156</v>
      </c>
      <c r="B183" s="121" t="s">
        <v>326</v>
      </c>
      <c r="C183" s="129">
        <v>924</v>
      </c>
      <c r="D183" s="31">
        <f t="shared" si="32"/>
        <v>98811.381068780931</v>
      </c>
      <c r="E183" s="31" t="s">
        <v>227</v>
      </c>
      <c r="F183" s="31"/>
      <c r="G183" s="31"/>
      <c r="H183" s="31"/>
      <c r="I183" s="31"/>
      <c r="J183" s="31"/>
      <c r="L183" s="124"/>
      <c r="O183" s="50">
        <f>INDEX('COS Transfer File'!$D$125:$D$226,MATCH(C183,'COS Transfer File'!$C$125:$C$226,0))</f>
        <v>98811.381068780931</v>
      </c>
      <c r="R183" s="112"/>
    </row>
    <row r="184" spans="1:18" outlineLevel="1">
      <c r="A184" s="113">
        <f>IF(B184="","",COUNTA(B$8:B184))</f>
        <v>157</v>
      </c>
      <c r="B184" s="121" t="s">
        <v>327</v>
      </c>
      <c r="C184" s="129">
        <v>925</v>
      </c>
      <c r="D184" s="31">
        <f t="shared" si="32"/>
        <v>2025774.3866783481</v>
      </c>
      <c r="E184" s="31" t="s">
        <v>323</v>
      </c>
      <c r="F184" s="31"/>
      <c r="G184" s="31"/>
      <c r="H184" s="31"/>
      <c r="I184" s="31"/>
      <c r="J184" s="31"/>
      <c r="L184" s="124"/>
      <c r="O184" s="50">
        <f>INDEX('COS Transfer File'!$D$125:$D$226,MATCH(C184,'COS Transfer File'!$C$125:$C$226,0))</f>
        <v>2025774.3866783481</v>
      </c>
      <c r="R184" s="112"/>
    </row>
    <row r="185" spans="1:18" outlineLevel="1">
      <c r="A185" s="113">
        <f>IF(B185="","",COUNTA(B$8:B185))</f>
        <v>158</v>
      </c>
      <c r="B185" s="121" t="s">
        <v>328</v>
      </c>
      <c r="C185" s="129">
        <v>926</v>
      </c>
      <c r="D185" s="31">
        <f t="shared" si="32"/>
        <v>7244500.599128237</v>
      </c>
      <c r="E185" s="31" t="s">
        <v>323</v>
      </c>
      <c r="F185" s="31"/>
      <c r="G185" s="31"/>
      <c r="H185" s="31"/>
      <c r="I185" s="31"/>
      <c r="J185" s="31"/>
      <c r="L185" s="124"/>
      <c r="O185" s="50">
        <f>INDEX('COS Transfer File'!$D$125:$D$226,MATCH(C185,'COS Transfer File'!$C$125:$C$226,0))</f>
        <v>7244500.599128237</v>
      </c>
      <c r="R185" s="112"/>
    </row>
    <row r="186" spans="1:18" outlineLevel="1">
      <c r="A186" s="113">
        <f>IF(B186="","",COUNTA(B$8:B186))</f>
        <v>159</v>
      </c>
      <c r="B186" s="121" t="s">
        <v>329</v>
      </c>
      <c r="C186" s="129">
        <v>928</v>
      </c>
      <c r="D186" s="31">
        <f t="shared" si="32"/>
        <v>0</v>
      </c>
      <c r="E186" s="31"/>
      <c r="F186" s="31"/>
      <c r="G186" s="31"/>
      <c r="H186" s="31"/>
      <c r="I186" s="31"/>
      <c r="J186" s="31"/>
      <c r="L186" s="124"/>
      <c r="O186" s="50">
        <f>INDEX('COS Transfer File'!$D$125:$D$226,MATCH(C186,'COS Transfer File'!$C$125:$C$226,0))</f>
        <v>0</v>
      </c>
      <c r="R186" s="112"/>
    </row>
    <row r="187" spans="1:18" outlineLevel="1">
      <c r="A187" s="113">
        <f>IF(B187="","",COUNTA(B$8:B187))</f>
        <v>160</v>
      </c>
      <c r="B187" s="121" t="s">
        <v>330</v>
      </c>
      <c r="C187" s="129">
        <v>930.1</v>
      </c>
      <c r="D187" s="31">
        <f t="shared" si="32"/>
        <v>0</v>
      </c>
      <c r="E187" s="31"/>
      <c r="F187" s="31"/>
      <c r="G187" s="31"/>
      <c r="H187" s="31"/>
      <c r="I187" s="31"/>
      <c r="J187" s="31"/>
      <c r="L187" s="124"/>
      <c r="O187" s="50">
        <v>0</v>
      </c>
      <c r="R187" s="112"/>
    </row>
    <row r="188" spans="1:18" outlineLevel="1">
      <c r="A188" s="113">
        <f>IF(B188="","",COUNTA(B$8:B188))</f>
        <v>161</v>
      </c>
      <c r="B188" s="121" t="s">
        <v>331</v>
      </c>
      <c r="C188" s="129">
        <v>930.2</v>
      </c>
      <c r="D188" s="31">
        <f t="shared" si="32"/>
        <v>357750.82198671432</v>
      </c>
      <c r="E188" s="31" t="s">
        <v>332</v>
      </c>
      <c r="F188" s="31"/>
      <c r="G188" s="31"/>
      <c r="H188" s="31"/>
      <c r="I188" s="31"/>
      <c r="J188" s="31"/>
      <c r="L188" s="124"/>
      <c r="O188" s="50">
        <f>INDEX('COS Transfer File'!$D$125:$D$226,MATCH(C188,'COS Transfer File'!$C$125:$C$226,0))</f>
        <v>357750.82198671432</v>
      </c>
      <c r="R188" s="112"/>
    </row>
    <row r="189" spans="1:18" outlineLevel="1">
      <c r="A189" s="113">
        <f>IF(B189="","",COUNTA(B$8:B189))</f>
        <v>162</v>
      </c>
      <c r="B189" s="121" t="s">
        <v>293</v>
      </c>
      <c r="C189" s="129">
        <v>931</v>
      </c>
      <c r="D189" s="31">
        <f t="shared" si="32"/>
        <v>1635932.5485733117</v>
      </c>
      <c r="E189" s="31" t="s">
        <v>227</v>
      </c>
      <c r="F189" s="31"/>
      <c r="G189" s="31"/>
      <c r="H189" s="31"/>
      <c r="I189" s="31"/>
      <c r="J189" s="31"/>
      <c r="L189" s="124"/>
      <c r="O189" s="50">
        <f>INDEX('COS Transfer File'!$D$125:$D$226,MATCH(C189,'COS Transfer File'!$C$125:$C$226,0))</f>
        <v>1635932.5485733117</v>
      </c>
      <c r="R189" s="112"/>
    </row>
    <row r="190" spans="1:18" outlineLevel="1">
      <c r="A190" s="113">
        <f>IF(B190="","",COUNTA(B$8:B190))</f>
        <v>163</v>
      </c>
      <c r="B190" s="121" t="s">
        <v>333</v>
      </c>
      <c r="C190" s="129">
        <v>935</v>
      </c>
      <c r="D190" s="31">
        <f t="shared" si="32"/>
        <v>93160.525446050189</v>
      </c>
      <c r="E190" s="31" t="s">
        <v>227</v>
      </c>
      <c r="F190" s="31"/>
      <c r="G190" s="31"/>
      <c r="H190" s="31"/>
      <c r="I190" s="31"/>
      <c r="J190" s="31"/>
      <c r="L190" s="124"/>
      <c r="O190" s="50">
        <f>INDEX('COS Transfer File'!$D$125:$D$226,MATCH(C190,'COS Transfer File'!$C$125:$C$226,0))</f>
        <v>93160.525446050189</v>
      </c>
      <c r="R190" s="112"/>
    </row>
    <row r="191" spans="1:18">
      <c r="A191" s="113">
        <f>IF(B191="","",COUNTA(B$8:B191))</f>
        <v>164</v>
      </c>
      <c r="B191" s="127" t="str">
        <f>"Total "&amp;B179</f>
        <v>Total Administrative and General Expenses</v>
      </c>
      <c r="C191" s="132"/>
      <c r="D191" s="50">
        <f>SUBTOTAL(9,D180:D190)</f>
        <v>26756506.566803705</v>
      </c>
      <c r="L191" s="120"/>
      <c r="R191" s="112"/>
    </row>
    <row r="192" spans="1:18">
      <c r="A192" s="113" t="str">
        <f>IF(B192="","",COUNTA(B$8:B192))</f>
        <v/>
      </c>
      <c r="B192" s="133"/>
      <c r="C192" s="132"/>
      <c r="D192" s="50"/>
      <c r="L192" s="120"/>
      <c r="R192" s="112"/>
    </row>
    <row r="193" spans="1:20">
      <c r="A193" s="113">
        <f>IF(B193="","",COUNTA(B$8:B193))</f>
        <v>165</v>
      </c>
      <c r="B193" s="127" t="str">
        <f>"TOTAL "&amp;B118</f>
        <v>TOTAL OPERATION AND MAINTENANCE EXPENSE</v>
      </c>
      <c r="C193" s="132"/>
      <c r="D193" s="50">
        <f>SUBTOTAL(9,D119:D192)</f>
        <v>59594378.080361895</v>
      </c>
      <c r="L193" s="120"/>
      <c r="R193" s="112"/>
    </row>
    <row r="194" spans="1:20">
      <c r="A194" s="113" t="str">
        <f>IF(B194="","",COUNTA(B$8:B194))</f>
        <v/>
      </c>
      <c r="C194" s="132"/>
      <c r="D194" s="50"/>
      <c r="L194" s="120"/>
      <c r="R194" s="112"/>
    </row>
    <row r="195" spans="1:20">
      <c r="A195" s="113">
        <f>IF(B195="","",COUNTA(B$8:B195))</f>
        <v>166</v>
      </c>
      <c r="B195" s="127" t="s">
        <v>334</v>
      </c>
      <c r="C195" s="132"/>
      <c r="D195" s="50"/>
      <c r="L195" s="120"/>
      <c r="R195" s="112"/>
    </row>
    <row r="196" spans="1:20">
      <c r="A196" s="113">
        <f>IF(B196="","",COUNTA(B$8:B196))</f>
        <v>167</v>
      </c>
      <c r="B196" s="81" t="s">
        <v>335</v>
      </c>
      <c r="C196" s="132"/>
      <c r="D196" s="50"/>
      <c r="L196" s="120"/>
      <c r="R196" s="112"/>
    </row>
    <row r="197" spans="1:20" outlineLevel="1">
      <c r="A197" s="113">
        <f>IF(B197="","",COUNTA(B$8:B197))</f>
        <v>168</v>
      </c>
      <c r="B197" s="81" t="str">
        <f>B10</f>
        <v>Intangible Plant</v>
      </c>
      <c r="C197" s="113" t="s">
        <v>336</v>
      </c>
      <c r="L197" s="120"/>
      <c r="R197" s="112"/>
    </row>
    <row r="198" spans="1:20" outlineLevel="1">
      <c r="A198" s="113">
        <f>IF(B198="","",COUNTA(B$8:B198))</f>
        <v>169</v>
      </c>
      <c r="B198" s="121" t="str">
        <f t="shared" ref="B198:C200" si="33">B67</f>
        <v>Organization</v>
      </c>
      <c r="C198" s="129">
        <f t="shared" si="33"/>
        <v>301</v>
      </c>
      <c r="D198" s="31">
        <f>CHOOSE($R$2,O198,P198,Q198)</f>
        <v>0</v>
      </c>
      <c r="E198" s="98" t="str">
        <f t="shared" ref="E198:J200" si="34">E67</f>
        <v>INT_T&amp;D_PLANT</v>
      </c>
      <c r="F198" s="98">
        <f t="shared" si="34"/>
        <v>0</v>
      </c>
      <c r="G198" s="98">
        <f t="shared" si="34"/>
        <v>0</v>
      </c>
      <c r="H198" s="98">
        <f t="shared" si="34"/>
        <v>0</v>
      </c>
      <c r="I198" s="98">
        <f t="shared" si="34"/>
        <v>0</v>
      </c>
      <c r="J198" s="98">
        <f t="shared" si="34"/>
        <v>0</v>
      </c>
      <c r="L198" s="123"/>
      <c r="O198" s="50">
        <f>INDEX('COS Transfer File'!$D$231:$D$276,MATCH(C198,'COS Transfer File'!$C$231:$C$276,0))</f>
        <v>0</v>
      </c>
      <c r="R198" s="112"/>
      <c r="T198" s="79" t="s">
        <v>337</v>
      </c>
    </row>
    <row r="199" spans="1:20" outlineLevel="1">
      <c r="A199" s="113">
        <f>IF(B199="","",COUNTA(B$8:B199))</f>
        <v>170</v>
      </c>
      <c r="B199" s="121" t="str">
        <f t="shared" si="33"/>
        <v>Franchises &amp; Consents</v>
      </c>
      <c r="C199" s="129">
        <f t="shared" si="33"/>
        <v>302</v>
      </c>
      <c r="D199" s="31">
        <f t="shared" ref="D199:D200" si="35">CHOOSE($R$2,O199,P199,Q199)</f>
        <v>0</v>
      </c>
      <c r="E199" s="98" t="str">
        <f t="shared" si="34"/>
        <v>INT_T&amp;D_PLANT</v>
      </c>
      <c r="F199" s="98">
        <f t="shared" si="34"/>
        <v>0</v>
      </c>
      <c r="G199" s="98">
        <f t="shared" si="34"/>
        <v>0</v>
      </c>
      <c r="H199" s="98">
        <f t="shared" si="34"/>
        <v>0</v>
      </c>
      <c r="I199" s="98">
        <f t="shared" si="34"/>
        <v>0</v>
      </c>
      <c r="J199" s="98">
        <f t="shared" si="34"/>
        <v>0</v>
      </c>
      <c r="L199" s="123"/>
      <c r="O199" s="50">
        <f>INDEX('COS Transfer File'!$D$231:$D$276,MATCH(C199,'COS Transfer File'!$C$231:$C$276,0))</f>
        <v>0</v>
      </c>
      <c r="R199" s="112"/>
    </row>
    <row r="200" spans="1:20" outlineLevel="1">
      <c r="A200" s="113">
        <f>IF(B200="","",COUNTA(B$8:B200))</f>
        <v>171</v>
      </c>
      <c r="B200" s="121" t="str">
        <f t="shared" si="33"/>
        <v>Misc. Intangible Plant</v>
      </c>
      <c r="C200" s="129">
        <f t="shared" si="33"/>
        <v>303</v>
      </c>
      <c r="D200" s="31">
        <f t="shared" si="35"/>
        <v>3451568.5200000005</v>
      </c>
      <c r="E200" s="98" t="str">
        <f t="shared" si="34"/>
        <v>INT_INTANGIBLE</v>
      </c>
      <c r="F200" s="98">
        <f t="shared" si="34"/>
        <v>0</v>
      </c>
      <c r="G200" s="98">
        <f t="shared" si="34"/>
        <v>0</v>
      </c>
      <c r="H200" s="98">
        <f t="shared" si="34"/>
        <v>0</v>
      </c>
      <c r="I200" s="98">
        <f t="shared" si="34"/>
        <v>0</v>
      </c>
      <c r="J200" s="98">
        <f t="shared" si="34"/>
        <v>0</v>
      </c>
      <c r="L200" s="123"/>
      <c r="O200" s="50">
        <f>INDEX('COS Transfer File'!$D$231:$D$276,MATCH(C200,'COS Transfer File'!$C$231:$C$276,0))</f>
        <v>3451568.5200000005</v>
      </c>
      <c r="R200" s="112"/>
    </row>
    <row r="201" spans="1:20" outlineLevel="1">
      <c r="A201" s="113">
        <f>IF(B201="","",COUNTA(B$8:B201))</f>
        <v>172</v>
      </c>
      <c r="B201" s="79" t="str">
        <f>B16</f>
        <v>Subtotal - Intangible Plant</v>
      </c>
      <c r="C201" s="125"/>
      <c r="D201" s="50">
        <f>SUBTOTAL(9,D198:D200)</f>
        <v>3451568.5200000005</v>
      </c>
      <c r="L201" s="120"/>
      <c r="R201" s="112"/>
    </row>
    <row r="202" spans="1:20" outlineLevel="1">
      <c r="A202" s="113" t="str">
        <f>IF(B202="","",COUNTA(B$8:B202))</f>
        <v/>
      </c>
      <c r="C202" s="125"/>
      <c r="L202" s="120"/>
      <c r="R202" s="112"/>
    </row>
    <row r="203" spans="1:20" outlineLevel="1">
      <c r="A203" s="113">
        <f>IF(B203="","",COUNTA(B$8:B203))</f>
        <v>173</v>
      </c>
      <c r="B203" s="81" t="str">
        <f>B18</f>
        <v xml:space="preserve">Transmission plant </v>
      </c>
      <c r="L203" s="120"/>
      <c r="R203" s="112"/>
    </row>
    <row r="204" spans="1:20" outlineLevel="1">
      <c r="A204" s="113">
        <f>IF(B204="","",COUNTA(B$8:B204))</f>
        <v>174</v>
      </c>
      <c r="B204" s="121" t="str">
        <f t="shared" ref="B204:C209" si="36">B73</f>
        <v>Land and Land Rights</v>
      </c>
      <c r="C204" s="129">
        <f t="shared" si="36"/>
        <v>365.1</v>
      </c>
      <c r="D204" s="31">
        <f t="shared" ref="D204:D209" si="37">CHOOSE($R$2,O204,P204,Q204)</f>
        <v>6964.1336700000011</v>
      </c>
      <c r="E204" s="98">
        <f t="shared" ref="E204:J209" si="38">E73</f>
        <v>0</v>
      </c>
      <c r="F204" s="98" t="str">
        <f t="shared" si="38"/>
        <v>TRANSMISSION</v>
      </c>
      <c r="G204" s="98" t="str">
        <f t="shared" si="38"/>
        <v>DEMAND</v>
      </c>
      <c r="H204" s="98" t="str">
        <f t="shared" si="38"/>
        <v>Peak&amp;Average</v>
      </c>
      <c r="I204" s="98">
        <f t="shared" si="38"/>
        <v>0</v>
      </c>
      <c r="J204" s="98">
        <f t="shared" si="38"/>
        <v>0</v>
      </c>
      <c r="L204" s="123"/>
      <c r="O204" s="50">
        <f>INDEX('COS Transfer File'!$D$231:$D$276,MATCH(C204,'COS Transfer File'!$C$231:$C$276,0))</f>
        <v>6964.1336700000011</v>
      </c>
      <c r="R204" s="112"/>
      <c r="T204" s="79" t="s">
        <v>338</v>
      </c>
    </row>
    <row r="205" spans="1:20" outlineLevel="1">
      <c r="A205" s="113">
        <f>IF(B205="","",COUNTA(B$8:B205))</f>
        <v>175</v>
      </c>
      <c r="B205" s="121" t="str">
        <f t="shared" si="36"/>
        <v>Structures and improvements</v>
      </c>
      <c r="C205" s="129">
        <f t="shared" si="36"/>
        <v>366</v>
      </c>
      <c r="D205" s="31">
        <f t="shared" si="37"/>
        <v>1864.7258999999999</v>
      </c>
      <c r="E205" s="98">
        <f t="shared" si="38"/>
        <v>0</v>
      </c>
      <c r="F205" s="98" t="str">
        <f t="shared" si="38"/>
        <v>TRANSMISSION</v>
      </c>
      <c r="G205" s="98" t="str">
        <f t="shared" si="38"/>
        <v>DEMAND</v>
      </c>
      <c r="H205" s="98" t="str">
        <f t="shared" si="38"/>
        <v>Peak&amp;Average</v>
      </c>
      <c r="I205" s="98">
        <f t="shared" si="38"/>
        <v>0</v>
      </c>
      <c r="J205" s="98">
        <f t="shared" si="38"/>
        <v>0</v>
      </c>
      <c r="L205" s="123"/>
      <c r="O205" s="50">
        <f>INDEX('COS Transfer File'!$D$231:$D$276,MATCH(C205,'COS Transfer File'!$C$231:$C$276,0))</f>
        <v>1864.7258999999999</v>
      </c>
      <c r="R205" s="112"/>
    </row>
    <row r="206" spans="1:20" outlineLevel="1">
      <c r="A206" s="113">
        <f>IF(B206="","",COUNTA(B$8:B206))</f>
        <v>176</v>
      </c>
      <c r="B206" s="121" t="str">
        <f t="shared" si="36"/>
        <v>Mains</v>
      </c>
      <c r="C206" s="129">
        <f t="shared" si="36"/>
        <v>367</v>
      </c>
      <c r="D206" s="31">
        <f t="shared" si="37"/>
        <v>258817.89944999997</v>
      </c>
      <c r="E206" s="98" t="str">
        <f t="shared" si="38"/>
        <v>INT_TRANS-MAIN</v>
      </c>
      <c r="F206" s="98">
        <f t="shared" si="38"/>
        <v>0</v>
      </c>
      <c r="G206" s="98">
        <f t="shared" si="38"/>
        <v>0</v>
      </c>
      <c r="H206" s="98">
        <f t="shared" si="38"/>
        <v>0</v>
      </c>
      <c r="I206" s="98">
        <f t="shared" si="38"/>
        <v>0</v>
      </c>
      <c r="J206" s="98">
        <f t="shared" si="38"/>
        <v>0</v>
      </c>
      <c r="L206" s="123"/>
      <c r="O206" s="50">
        <f>INDEX('COS Transfer File'!$D$231:$D$276,MATCH(C206,'COS Transfer File'!$C$231:$C$276,0))</f>
        <v>258817.89944999997</v>
      </c>
      <c r="R206" s="112"/>
    </row>
    <row r="207" spans="1:20" outlineLevel="1">
      <c r="A207" s="113">
        <f>IF(B207="","",COUNTA(B$8:B207))</f>
        <v>177</v>
      </c>
      <c r="B207" s="121" t="str">
        <f t="shared" si="36"/>
        <v>Compressor station equipment</v>
      </c>
      <c r="C207" s="129">
        <f t="shared" si="36"/>
        <v>368</v>
      </c>
      <c r="D207" s="31">
        <f t="shared" si="37"/>
        <v>0</v>
      </c>
      <c r="E207" s="98">
        <f t="shared" si="38"/>
        <v>0</v>
      </c>
      <c r="F207" s="98">
        <f t="shared" si="38"/>
        <v>0</v>
      </c>
      <c r="G207" s="98">
        <f t="shared" si="38"/>
        <v>0</v>
      </c>
      <c r="H207" s="98">
        <f t="shared" si="38"/>
        <v>0</v>
      </c>
      <c r="I207" s="98">
        <f t="shared" si="38"/>
        <v>0</v>
      </c>
      <c r="J207" s="98">
        <f t="shared" si="38"/>
        <v>0</v>
      </c>
      <c r="L207" s="123"/>
      <c r="O207" s="50">
        <f>INDEX('COS Transfer File'!$D$231:$D$276,MATCH(C207,'COS Transfer File'!$C$231:$C$276,0))</f>
        <v>0</v>
      </c>
      <c r="R207" s="112"/>
    </row>
    <row r="208" spans="1:20" outlineLevel="1">
      <c r="A208" s="113">
        <f>IF(B208="","",COUNTA(B$8:B208))</f>
        <v>178</v>
      </c>
      <c r="B208" s="121" t="str">
        <f t="shared" si="36"/>
        <v>Measuring and regulating station equipment</v>
      </c>
      <c r="C208" s="129">
        <f t="shared" si="36"/>
        <v>369</v>
      </c>
      <c r="D208" s="31">
        <f t="shared" si="37"/>
        <v>0</v>
      </c>
      <c r="E208" s="98">
        <f t="shared" si="38"/>
        <v>0</v>
      </c>
      <c r="F208" s="98" t="str">
        <f t="shared" si="38"/>
        <v>TRANSMISSION</v>
      </c>
      <c r="G208" s="98" t="str">
        <f t="shared" si="38"/>
        <v>DEMAND</v>
      </c>
      <c r="H208" s="98" t="str">
        <f t="shared" si="38"/>
        <v>Peak&amp;Average</v>
      </c>
      <c r="I208" s="98">
        <f t="shared" si="38"/>
        <v>0</v>
      </c>
      <c r="J208" s="98">
        <f t="shared" si="38"/>
        <v>0</v>
      </c>
      <c r="L208" s="123"/>
      <c r="O208" s="50">
        <f>INDEX('COS Transfer File'!$D$231:$D$276,MATCH(C208,'COS Transfer File'!$C$231:$C$276,0))</f>
        <v>0</v>
      </c>
      <c r="R208" s="112"/>
    </row>
    <row r="209" spans="1:20" outlineLevel="1">
      <c r="A209" s="113">
        <f>IF(B209="","",COUNTA(B$8:B209))</f>
        <v>179</v>
      </c>
      <c r="B209" s="121" t="str">
        <f t="shared" si="36"/>
        <v>Communication equipment</v>
      </c>
      <c r="C209" s="129">
        <f t="shared" si="36"/>
        <v>370</v>
      </c>
      <c r="D209" s="31">
        <f t="shared" si="37"/>
        <v>0</v>
      </c>
      <c r="E209" s="98">
        <f t="shared" si="38"/>
        <v>0</v>
      </c>
      <c r="F209" s="98">
        <f t="shared" si="38"/>
        <v>0</v>
      </c>
      <c r="G209" s="98">
        <f t="shared" si="38"/>
        <v>0</v>
      </c>
      <c r="H209" s="98">
        <f t="shared" si="38"/>
        <v>0</v>
      </c>
      <c r="I209" s="98">
        <f t="shared" si="38"/>
        <v>0</v>
      </c>
      <c r="J209" s="98">
        <f t="shared" si="38"/>
        <v>0</v>
      </c>
      <c r="L209" s="123"/>
      <c r="O209" s="50">
        <f>INDEX('COS Transfer File'!$D$231:$D$276,MATCH(C209,'COS Transfer File'!$C$231:$C$276,0))</f>
        <v>0</v>
      </c>
      <c r="R209" s="112"/>
    </row>
    <row r="210" spans="1:20" outlineLevel="1">
      <c r="A210" s="113">
        <f>IF(B210="","",COUNTA(B$8:B210))</f>
        <v>180</v>
      </c>
      <c r="B210" s="79" t="str">
        <f>B26</f>
        <v xml:space="preserve">Subtotal - Transmission plant </v>
      </c>
      <c r="D210" s="50">
        <f>SUBTOTAL(9,D204:D209)</f>
        <v>267646.75902</v>
      </c>
      <c r="L210" s="120"/>
      <c r="R210" s="112"/>
    </row>
    <row r="211" spans="1:20" outlineLevel="1">
      <c r="A211" s="113" t="str">
        <f>IF(B211="","",COUNTA(B$8:B211))</f>
        <v/>
      </c>
      <c r="L211" s="120"/>
      <c r="R211" s="112"/>
    </row>
    <row r="212" spans="1:20" outlineLevel="1">
      <c r="A212" s="113">
        <f>IF(B212="","",COUNTA(B$8:B212))</f>
        <v>181</v>
      </c>
      <c r="B212" s="81" t="str">
        <f>B28</f>
        <v>Distribution Plant</v>
      </c>
      <c r="L212" s="120"/>
      <c r="R212" s="112"/>
    </row>
    <row r="213" spans="1:20" outlineLevel="1">
      <c r="A213" s="113">
        <f>IF(B213="","",COUNTA(B$8:B213))</f>
        <v>182</v>
      </c>
      <c r="B213" s="121" t="str">
        <f t="shared" ref="B213:C220" si="39">B82</f>
        <v>Land and Land Rights</v>
      </c>
      <c r="C213" s="129">
        <f t="shared" si="39"/>
        <v>374</v>
      </c>
      <c r="D213" s="31">
        <f t="shared" ref="D213:D222" si="40">CHOOSE($R$2,O213,P213,Q213)</f>
        <v>35102.118348000004</v>
      </c>
      <c r="E213" s="98" t="str">
        <f t="shared" ref="E213:J220" si="41">E82</f>
        <v>INT_DIST-MAINS</v>
      </c>
      <c r="F213" s="98">
        <f t="shared" si="41"/>
        <v>0</v>
      </c>
      <c r="G213" s="98">
        <f t="shared" si="41"/>
        <v>0</v>
      </c>
      <c r="H213" s="98">
        <f t="shared" si="41"/>
        <v>0</v>
      </c>
      <c r="I213" s="98">
        <f t="shared" si="41"/>
        <v>0</v>
      </c>
      <c r="J213" s="98">
        <f t="shared" si="41"/>
        <v>0</v>
      </c>
      <c r="L213" s="123"/>
      <c r="O213" s="50">
        <f>INDEX('COS Transfer File'!$D$231:$D$276,MATCH(C213,'COS Transfer File'!$C$231:$C$276,0))</f>
        <v>35102.118348000004</v>
      </c>
      <c r="R213" s="112"/>
      <c r="T213" s="79" t="s">
        <v>339</v>
      </c>
    </row>
    <row r="214" spans="1:20" outlineLevel="1">
      <c r="A214" s="113">
        <f>IF(B214="","",COUNTA(B$8:B214))</f>
        <v>183</v>
      </c>
      <c r="B214" s="121" t="str">
        <f t="shared" si="39"/>
        <v>Structures and Improvements</v>
      </c>
      <c r="C214" s="129">
        <f t="shared" si="39"/>
        <v>375</v>
      </c>
      <c r="D214" s="31">
        <f t="shared" si="40"/>
        <v>9183.5399039999993</v>
      </c>
      <c r="E214" s="98" t="str">
        <f t="shared" si="41"/>
        <v>INT_DIST-MAINS</v>
      </c>
      <c r="F214" s="98">
        <f t="shared" si="41"/>
        <v>0</v>
      </c>
      <c r="G214" s="98">
        <f t="shared" si="41"/>
        <v>0</v>
      </c>
      <c r="H214" s="98">
        <f t="shared" si="41"/>
        <v>0</v>
      </c>
      <c r="I214" s="98">
        <f t="shared" si="41"/>
        <v>0</v>
      </c>
      <c r="J214" s="98">
        <f t="shared" si="41"/>
        <v>0</v>
      </c>
      <c r="L214" s="123"/>
      <c r="O214" s="50">
        <f>INDEX('COS Transfer File'!$D$231:$D$276,MATCH(C214,'COS Transfer File'!$C$231:$C$276,0))</f>
        <v>9183.5399039999993</v>
      </c>
      <c r="R214" s="112"/>
      <c r="T214" s="79">
        <v>376</v>
      </c>
    </row>
    <row r="215" spans="1:20" outlineLevel="1">
      <c r="A215" s="113">
        <f>IF(B215="","",COUNTA(B$8:B215))</f>
        <v>184</v>
      </c>
      <c r="B215" s="121" t="str">
        <f t="shared" si="39"/>
        <v>Mains</v>
      </c>
      <c r="C215" s="129">
        <f t="shared" si="39"/>
        <v>376</v>
      </c>
      <c r="D215" s="31">
        <f t="shared" si="40"/>
        <v>14418375.631168999</v>
      </c>
      <c r="E215" s="98" t="str">
        <f t="shared" si="41"/>
        <v>INT_DIST-MAINS</v>
      </c>
      <c r="F215" s="98">
        <f t="shared" si="41"/>
        <v>0</v>
      </c>
      <c r="G215" s="98">
        <f t="shared" si="41"/>
        <v>0</v>
      </c>
      <c r="H215" s="98">
        <f t="shared" si="41"/>
        <v>0</v>
      </c>
      <c r="I215" s="98">
        <f t="shared" si="41"/>
        <v>0</v>
      </c>
      <c r="J215" s="98">
        <f t="shared" si="41"/>
        <v>0</v>
      </c>
      <c r="L215" s="123"/>
      <c r="O215" s="50">
        <f>INDEX('COS Transfer File'!$D$231:$D$276,MATCH(C215,'COS Transfer File'!$C$231:$C$276,0))</f>
        <v>14418375.631168999</v>
      </c>
      <c r="R215" s="112"/>
      <c r="T215" s="79">
        <v>377</v>
      </c>
    </row>
    <row r="216" spans="1:20" outlineLevel="1">
      <c r="A216" s="113">
        <f>IF(B216="","",COUNTA(B$8:B216))</f>
        <v>185</v>
      </c>
      <c r="B216" s="121" t="str">
        <f t="shared" si="39"/>
        <v>Compressor Station</v>
      </c>
      <c r="C216" s="129">
        <f t="shared" si="39"/>
        <v>377</v>
      </c>
      <c r="D216" s="31">
        <f t="shared" si="40"/>
        <v>50360.141955999992</v>
      </c>
      <c r="E216" s="98">
        <f t="shared" si="41"/>
        <v>0</v>
      </c>
      <c r="F216" s="98" t="str">
        <f t="shared" si="41"/>
        <v>DISTRIBUTION</v>
      </c>
      <c r="G216" s="98" t="str">
        <f t="shared" si="41"/>
        <v>DEMAND</v>
      </c>
      <c r="H216" s="98" t="str">
        <f t="shared" si="41"/>
        <v>Peak&amp;Average</v>
      </c>
      <c r="I216" s="98">
        <f t="shared" si="41"/>
        <v>0</v>
      </c>
      <c r="J216" s="98">
        <f t="shared" si="41"/>
        <v>0</v>
      </c>
      <c r="L216" s="123"/>
      <c r="O216" s="50">
        <f>INDEX('COS Transfer File'!$D$231:$D$276,MATCH(C216,'COS Transfer File'!$C$231:$C$276,0))</f>
        <v>50360.141955999992</v>
      </c>
      <c r="R216" s="112"/>
      <c r="T216" s="79">
        <v>380</v>
      </c>
    </row>
    <row r="217" spans="1:20" outlineLevel="1">
      <c r="A217" s="113">
        <f>IF(B217="","",COUNTA(B$8:B217))</f>
        <v>186</v>
      </c>
      <c r="B217" s="121" t="str">
        <f t="shared" si="39"/>
        <v>M &amp; R Station Equipment - general</v>
      </c>
      <c r="C217" s="129">
        <f t="shared" si="39"/>
        <v>378</v>
      </c>
      <c r="D217" s="31">
        <f t="shared" si="40"/>
        <v>731905.61580099992</v>
      </c>
      <c r="E217" s="98">
        <f t="shared" si="41"/>
        <v>0</v>
      </c>
      <c r="F217" s="98" t="str">
        <f t="shared" si="41"/>
        <v>DISTRIBUTION</v>
      </c>
      <c r="G217" s="98" t="str">
        <f t="shared" si="41"/>
        <v>DEMAND</v>
      </c>
      <c r="H217" s="98" t="str">
        <f t="shared" si="41"/>
        <v>Peak&amp;Average</v>
      </c>
      <c r="I217" s="98">
        <f t="shared" si="41"/>
        <v>0</v>
      </c>
      <c r="J217" s="98">
        <f t="shared" si="41"/>
        <v>0</v>
      </c>
      <c r="L217" s="123"/>
      <c r="O217" s="50">
        <f>INDEX('COS Transfer File'!$D$231:$D$276,MATCH(C217,'COS Transfer File'!$C$231:$C$276,0))</f>
        <v>731905.61580099992</v>
      </c>
      <c r="R217" s="112"/>
      <c r="T217" s="79" t="s">
        <v>340</v>
      </c>
    </row>
    <row r="218" spans="1:20" outlineLevel="1">
      <c r="A218" s="113">
        <f>IF(B218="","",COUNTA(B$8:B218))</f>
        <v>187</v>
      </c>
      <c r="B218" s="121" t="str">
        <f t="shared" si="39"/>
        <v>M &amp; R Station Equipment - city gate</v>
      </c>
      <c r="C218" s="129">
        <f t="shared" si="39"/>
        <v>379</v>
      </c>
      <c r="D218" s="31">
        <f t="shared" si="40"/>
        <v>85725.578930999996</v>
      </c>
      <c r="E218" s="98">
        <f t="shared" si="41"/>
        <v>0</v>
      </c>
      <c r="F218" s="98" t="str">
        <f t="shared" si="41"/>
        <v>DISTRIBUTION</v>
      </c>
      <c r="G218" s="98" t="str">
        <f t="shared" si="41"/>
        <v>DEMAND</v>
      </c>
      <c r="H218" s="98" t="str">
        <f t="shared" si="41"/>
        <v>Peak&amp;Average</v>
      </c>
      <c r="I218" s="98">
        <f t="shared" si="41"/>
        <v>0</v>
      </c>
      <c r="J218" s="98">
        <f t="shared" si="41"/>
        <v>0</v>
      </c>
      <c r="L218" s="123"/>
      <c r="O218" s="50">
        <f>INDEX('COS Transfer File'!$D$231:$D$276,MATCH(C218,'COS Transfer File'!$C$231:$C$276,0))</f>
        <v>85725.578930999996</v>
      </c>
      <c r="R218" s="112"/>
      <c r="T218" s="79">
        <v>385</v>
      </c>
    </row>
    <row r="219" spans="1:20" outlineLevel="1">
      <c r="A219" s="113">
        <f>IF(B219="","",COUNTA(B$8:B219))</f>
        <v>188</v>
      </c>
      <c r="B219" s="121" t="str">
        <f t="shared" si="39"/>
        <v>Services</v>
      </c>
      <c r="C219" s="129">
        <f t="shared" si="39"/>
        <v>380</v>
      </c>
      <c r="D219" s="31">
        <f t="shared" si="40"/>
        <v>8323385.2729659993</v>
      </c>
      <c r="E219" s="98" t="str">
        <f t="shared" si="41"/>
        <v>INT_SERVICES</v>
      </c>
      <c r="F219" s="98">
        <f t="shared" si="41"/>
        <v>0</v>
      </c>
      <c r="G219" s="98">
        <f t="shared" si="41"/>
        <v>0</v>
      </c>
      <c r="H219" s="98">
        <f t="shared" si="41"/>
        <v>0</v>
      </c>
      <c r="I219" s="98">
        <f t="shared" si="41"/>
        <v>0</v>
      </c>
      <c r="J219" s="98">
        <f t="shared" si="41"/>
        <v>0</v>
      </c>
      <c r="L219" s="123"/>
      <c r="O219" s="50">
        <f>INDEX('COS Transfer File'!$D$231:$D$276,MATCH(C219,'COS Transfer File'!$C$231:$C$276,0))</f>
        <v>8323385.2729659993</v>
      </c>
      <c r="R219" s="112"/>
    </row>
    <row r="220" spans="1:20" outlineLevel="1">
      <c r="A220" s="113">
        <f>IF(B220="","",COUNTA(B$8:B220))</f>
        <v>189</v>
      </c>
      <c r="B220" s="121" t="str">
        <f t="shared" si="39"/>
        <v>Meters</v>
      </c>
      <c r="C220" s="129">
        <f t="shared" si="39"/>
        <v>381</v>
      </c>
      <c r="D220" s="31">
        <f t="shared" si="40"/>
        <v>2211848.882712</v>
      </c>
      <c r="E220" s="98">
        <f t="shared" si="41"/>
        <v>0</v>
      </c>
      <c r="F220" s="98" t="str">
        <f t="shared" si="41"/>
        <v>DISTRIBUTION</v>
      </c>
      <c r="G220" s="98" t="str">
        <f t="shared" si="41"/>
        <v>CUSTOMER</v>
      </c>
      <c r="H220" s="98">
        <f t="shared" si="41"/>
        <v>0</v>
      </c>
      <c r="I220" s="98">
        <f t="shared" si="41"/>
        <v>0</v>
      </c>
      <c r="J220" s="98" t="str">
        <f t="shared" si="41"/>
        <v>METERS</v>
      </c>
      <c r="L220" s="123"/>
      <c r="O220" s="50">
        <f>INDEX('COS Transfer File'!$D$231:$D$276,MATCH(C220,'COS Transfer File'!$C$231:$C$276,0))</f>
        <v>2211848.882712</v>
      </c>
      <c r="R220" s="112"/>
    </row>
    <row r="221" spans="1:20" outlineLevel="1">
      <c r="A221" s="113">
        <f>IF(B221="","",COUNTA(B$8:B221))</f>
        <v>190</v>
      </c>
      <c r="B221" s="121" t="str">
        <f>B90</f>
        <v>House Regulator &amp; Install.</v>
      </c>
      <c r="C221" s="129">
        <f>C90</f>
        <v>383</v>
      </c>
      <c r="D221" s="31">
        <f t="shared" si="40"/>
        <v>219840.13008000003</v>
      </c>
      <c r="E221" s="98">
        <f t="shared" ref="E221:J222" si="42">E90</f>
        <v>0</v>
      </c>
      <c r="F221" s="98" t="str">
        <f t="shared" si="42"/>
        <v>DISTRIBUTION</v>
      </c>
      <c r="G221" s="98" t="str">
        <f t="shared" si="42"/>
        <v>CUSTOMER</v>
      </c>
      <c r="H221" s="98">
        <f t="shared" si="42"/>
        <v>0</v>
      </c>
      <c r="I221" s="98">
        <f t="shared" si="42"/>
        <v>0</v>
      </c>
      <c r="J221" s="98" t="str">
        <f t="shared" si="42"/>
        <v>REGULATORS</v>
      </c>
      <c r="L221" s="123"/>
      <c r="O221" s="50">
        <f>INDEX('COS Transfer File'!$D$231:$D$276,MATCH(C221,'COS Transfer File'!$C$231:$C$276,0))</f>
        <v>219840.13008000003</v>
      </c>
      <c r="R221" s="112"/>
    </row>
    <row r="222" spans="1:20" outlineLevel="1">
      <c r="A222" s="113">
        <f>IF(B222="","",COUNTA(B$8:B222))</f>
        <v>191</v>
      </c>
      <c r="B222" s="121" t="str">
        <f>B91</f>
        <v>Industrial M &amp; R Station Equipment</v>
      </c>
      <c r="C222" s="129">
        <f>C91</f>
        <v>385</v>
      </c>
      <c r="D222" s="31">
        <f t="shared" si="40"/>
        <v>180282.83335000003</v>
      </c>
      <c r="E222" s="98">
        <f t="shared" si="42"/>
        <v>0</v>
      </c>
      <c r="F222" s="98" t="str">
        <f t="shared" si="42"/>
        <v>DISTRIBUTION</v>
      </c>
      <c r="G222" s="98" t="str">
        <f t="shared" si="42"/>
        <v>CUSTOMER</v>
      </c>
      <c r="H222" s="98">
        <f t="shared" si="42"/>
        <v>0</v>
      </c>
      <c r="I222" s="98">
        <f t="shared" si="42"/>
        <v>0</v>
      </c>
      <c r="J222" s="98" t="str">
        <f t="shared" si="42"/>
        <v>ACCT_385</v>
      </c>
      <c r="L222" s="123"/>
      <c r="O222" s="50">
        <f>INDEX('COS Transfer File'!$D$231:$D$276,MATCH(C222,'COS Transfer File'!$C$231:$C$276,0))</f>
        <v>180282.83335000003</v>
      </c>
      <c r="R222" s="112"/>
    </row>
    <row r="223" spans="1:20" outlineLevel="1">
      <c r="A223" s="113">
        <f>IF(B223="","",COUNTA(B$8:B223))</f>
        <v>192</v>
      </c>
      <c r="B223" s="79" t="str">
        <f>B48</f>
        <v>Subtotal - Distribution Plant</v>
      </c>
      <c r="D223" s="50">
        <f>SUBTOTAL(9,D213:D222)</f>
        <v>26266009.745216995</v>
      </c>
      <c r="L223" s="120"/>
      <c r="R223" s="112"/>
    </row>
    <row r="224" spans="1:20" outlineLevel="1">
      <c r="A224" s="113" t="str">
        <f>IF(B224="","",COUNTA(B$8:B224))</f>
        <v/>
      </c>
      <c r="L224" s="120"/>
      <c r="R224" s="112"/>
    </row>
    <row r="225" spans="1:20" outlineLevel="1">
      <c r="A225" s="113">
        <f>IF(B225="","",COUNTA(B$8:B225))</f>
        <v>193</v>
      </c>
      <c r="B225" s="81" t="str">
        <f>B50</f>
        <v>General Plant</v>
      </c>
      <c r="L225" s="120"/>
      <c r="R225" s="112"/>
    </row>
    <row r="226" spans="1:20" outlineLevel="1">
      <c r="A226" s="113">
        <f>IF(B226="","",COUNTA(B$8:B226))</f>
        <v>194</v>
      </c>
      <c r="B226" s="121" t="str">
        <f t="shared" ref="B226:C235" si="43">B95</f>
        <v>Land and Land Rights</v>
      </c>
      <c r="C226" s="129">
        <f t="shared" si="43"/>
        <v>389</v>
      </c>
      <c r="D226" s="31">
        <f t="shared" ref="D226:D235" si="44">CHOOSE($R$2,O226,P226,Q226)</f>
        <v>0</v>
      </c>
      <c r="E226" s="98" t="str">
        <f t="shared" ref="E226:J235" si="45">E95</f>
        <v>INT_T&amp;D_PLANT</v>
      </c>
      <c r="F226" s="98">
        <f t="shared" si="45"/>
        <v>0</v>
      </c>
      <c r="G226" s="98">
        <f t="shared" si="45"/>
        <v>0</v>
      </c>
      <c r="H226" s="98">
        <f t="shared" si="45"/>
        <v>0</v>
      </c>
      <c r="I226" s="98">
        <f t="shared" si="45"/>
        <v>0</v>
      </c>
      <c r="J226" s="98">
        <f t="shared" si="45"/>
        <v>0</v>
      </c>
      <c r="L226" s="123"/>
      <c r="O226" s="50">
        <f>INDEX('COS Transfer File'!$D$231:$D$276,MATCH(C226,'COS Transfer File'!$C$231:$C$276,0))</f>
        <v>0</v>
      </c>
      <c r="R226" s="112"/>
      <c r="T226" s="79" t="s">
        <v>341</v>
      </c>
    </row>
    <row r="227" spans="1:20" outlineLevel="1">
      <c r="A227" s="113">
        <f>IF(B227="","",COUNTA(B$8:B227))</f>
        <v>195</v>
      </c>
      <c r="B227" s="121" t="str">
        <f t="shared" si="43"/>
        <v>Structures and Improvements</v>
      </c>
      <c r="C227" s="129">
        <f t="shared" si="43"/>
        <v>390</v>
      </c>
      <c r="D227" s="31">
        <f t="shared" si="44"/>
        <v>252506.46614400001</v>
      </c>
      <c r="E227" s="98" t="str">
        <f t="shared" si="45"/>
        <v>INT_T&amp;D_PLANT</v>
      </c>
      <c r="F227" s="98">
        <f t="shared" si="45"/>
        <v>0</v>
      </c>
      <c r="G227" s="98">
        <f t="shared" si="45"/>
        <v>0</v>
      </c>
      <c r="H227" s="98">
        <f t="shared" si="45"/>
        <v>0</v>
      </c>
      <c r="I227" s="98">
        <f t="shared" si="45"/>
        <v>0</v>
      </c>
      <c r="J227" s="98">
        <f t="shared" si="45"/>
        <v>0</v>
      </c>
      <c r="L227" s="123"/>
      <c r="O227" s="50">
        <f>INDEX('COS Transfer File'!$D$231:$D$276,MATCH(C227,'COS Transfer File'!$C$231:$C$276,0))</f>
        <v>252506.46614400001</v>
      </c>
      <c r="R227" s="112"/>
    </row>
    <row r="228" spans="1:20" outlineLevel="1">
      <c r="A228" s="113">
        <f>IF(B228="","",COUNTA(B$8:B228))</f>
        <v>196</v>
      </c>
      <c r="B228" s="121" t="str">
        <f t="shared" si="43"/>
        <v>Office Furniture and Equipment</v>
      </c>
      <c r="C228" s="129">
        <f t="shared" si="43"/>
        <v>391</v>
      </c>
      <c r="D228" s="31">
        <f t="shared" si="44"/>
        <v>841128.97507399996</v>
      </c>
      <c r="E228" s="98" t="str">
        <f t="shared" si="45"/>
        <v>INT_T&amp;D_PLANT</v>
      </c>
      <c r="F228" s="98">
        <f t="shared" si="45"/>
        <v>0</v>
      </c>
      <c r="G228" s="98">
        <f t="shared" si="45"/>
        <v>0</v>
      </c>
      <c r="H228" s="98">
        <f t="shared" si="45"/>
        <v>0</v>
      </c>
      <c r="I228" s="98">
        <f t="shared" si="45"/>
        <v>0</v>
      </c>
      <c r="J228" s="98">
        <f t="shared" si="45"/>
        <v>0</v>
      </c>
      <c r="L228" s="123"/>
      <c r="O228" s="50">
        <f>INDEX('COS Transfer File'!$D$231:$D$276,MATCH(C228,'COS Transfer File'!$C$231:$C$276,0))</f>
        <v>841128.97507399996</v>
      </c>
      <c r="R228" s="112"/>
    </row>
    <row r="229" spans="1:20" outlineLevel="1">
      <c r="A229" s="113">
        <f>IF(B229="","",COUNTA(B$8:B229))</f>
        <v>197</v>
      </c>
      <c r="B229" s="121" t="str">
        <f t="shared" si="43"/>
        <v>Transportation Equipment</v>
      </c>
      <c r="C229" s="129">
        <f t="shared" si="43"/>
        <v>392</v>
      </c>
      <c r="D229" s="31">
        <f t="shared" si="44"/>
        <v>0</v>
      </c>
      <c r="E229" s="98" t="str">
        <f t="shared" si="45"/>
        <v>INT_T&amp;D_PLANT</v>
      </c>
      <c r="F229" s="98">
        <f t="shared" si="45"/>
        <v>0</v>
      </c>
      <c r="G229" s="98">
        <f t="shared" si="45"/>
        <v>0</v>
      </c>
      <c r="H229" s="98">
        <f t="shared" si="45"/>
        <v>0</v>
      </c>
      <c r="I229" s="98">
        <f t="shared" si="45"/>
        <v>0</v>
      </c>
      <c r="J229" s="98">
        <f t="shared" si="45"/>
        <v>0</v>
      </c>
      <c r="L229" s="123"/>
      <c r="O229" s="50">
        <f>INDEX('COS Transfer File'!$D$231:$D$276,MATCH(C229,'COS Transfer File'!$C$231:$C$276,0))</f>
        <v>0</v>
      </c>
      <c r="R229" s="112"/>
    </row>
    <row r="230" spans="1:20" outlineLevel="1">
      <c r="A230" s="113">
        <f>IF(B230="","",COUNTA(B$8:B230))</f>
        <v>198</v>
      </c>
      <c r="B230" s="121" t="str">
        <f t="shared" si="43"/>
        <v>Stores Equipment</v>
      </c>
      <c r="C230" s="129">
        <f t="shared" si="43"/>
        <v>393</v>
      </c>
      <c r="D230" s="31">
        <f t="shared" si="44"/>
        <v>5211.5674800000006</v>
      </c>
      <c r="E230" s="98" t="str">
        <f t="shared" si="45"/>
        <v>INT_T&amp;D_PLANT</v>
      </c>
      <c r="F230" s="98">
        <f t="shared" si="45"/>
        <v>0</v>
      </c>
      <c r="G230" s="98">
        <f t="shared" si="45"/>
        <v>0</v>
      </c>
      <c r="H230" s="98">
        <f t="shared" si="45"/>
        <v>0</v>
      </c>
      <c r="I230" s="98">
        <f t="shared" si="45"/>
        <v>0</v>
      </c>
      <c r="J230" s="98">
        <f t="shared" si="45"/>
        <v>0</v>
      </c>
      <c r="L230" s="123"/>
      <c r="O230" s="50">
        <f>INDEX('COS Transfer File'!$D$231:$D$276,MATCH(C230,'COS Transfer File'!$C$231:$C$276,0))</f>
        <v>5211.5674800000006</v>
      </c>
      <c r="R230" s="112"/>
    </row>
    <row r="231" spans="1:20" outlineLevel="1">
      <c r="A231" s="113">
        <f>IF(B231="","",COUNTA(B$8:B231))</f>
        <v>199</v>
      </c>
      <c r="B231" s="121" t="str">
        <f t="shared" si="43"/>
        <v xml:space="preserve">Tools, Shop, and Garage Equipment </v>
      </c>
      <c r="C231" s="129">
        <f t="shared" si="43"/>
        <v>394</v>
      </c>
      <c r="D231" s="31">
        <f t="shared" si="44"/>
        <v>876583.33198799996</v>
      </c>
      <c r="E231" s="98" t="str">
        <f t="shared" si="45"/>
        <v>INT_T&amp;D_PLANT</v>
      </c>
      <c r="F231" s="98">
        <f t="shared" si="45"/>
        <v>0</v>
      </c>
      <c r="G231" s="98">
        <f t="shared" si="45"/>
        <v>0</v>
      </c>
      <c r="H231" s="98">
        <f t="shared" si="45"/>
        <v>0</v>
      </c>
      <c r="I231" s="98">
        <f t="shared" si="45"/>
        <v>0</v>
      </c>
      <c r="J231" s="98">
        <f t="shared" si="45"/>
        <v>0</v>
      </c>
      <c r="L231" s="123"/>
      <c r="O231" s="50">
        <f>INDEX('COS Transfer File'!$D$231:$D$276,MATCH(C231,'COS Transfer File'!$C$231:$C$276,0))</f>
        <v>876583.33198799996</v>
      </c>
      <c r="R231" s="112"/>
    </row>
    <row r="232" spans="1:20" outlineLevel="1">
      <c r="A232" s="113">
        <f>IF(B232="","",COUNTA(B$8:B232))</f>
        <v>200</v>
      </c>
      <c r="B232" s="121" t="str">
        <f t="shared" si="43"/>
        <v>Laboratory Equipment</v>
      </c>
      <c r="C232" s="129">
        <f t="shared" si="43"/>
        <v>395</v>
      </c>
      <c r="D232" s="31">
        <f t="shared" si="44"/>
        <v>8628.7945650000001</v>
      </c>
      <c r="E232" s="98" t="str">
        <f t="shared" si="45"/>
        <v>INT_T&amp;D_PLANT</v>
      </c>
      <c r="F232" s="98">
        <f t="shared" si="45"/>
        <v>0</v>
      </c>
      <c r="G232" s="98">
        <f t="shared" si="45"/>
        <v>0</v>
      </c>
      <c r="H232" s="98">
        <f t="shared" si="45"/>
        <v>0</v>
      </c>
      <c r="I232" s="98">
        <f t="shared" si="45"/>
        <v>0</v>
      </c>
      <c r="J232" s="98">
        <f t="shared" si="45"/>
        <v>0</v>
      </c>
      <c r="L232" s="123"/>
      <c r="O232" s="50">
        <f>INDEX('COS Transfer File'!$D$231:$D$276,MATCH(C232,'COS Transfer File'!$C$231:$C$276,0))</f>
        <v>8628.7945650000001</v>
      </c>
      <c r="R232" s="112"/>
    </row>
    <row r="233" spans="1:20" outlineLevel="1">
      <c r="A233" s="113">
        <f>IF(B233="","",COUNTA(B$8:B233))</f>
        <v>201</v>
      </c>
      <c r="B233" s="121" t="str">
        <f t="shared" si="43"/>
        <v>Power Operated Equipment</v>
      </c>
      <c r="C233" s="129">
        <f t="shared" si="43"/>
        <v>396</v>
      </c>
      <c r="D233" s="31">
        <f t="shared" si="44"/>
        <v>0</v>
      </c>
      <c r="E233" s="98" t="str">
        <f t="shared" si="45"/>
        <v>INT_T&amp;D_PLANT</v>
      </c>
      <c r="F233" s="98">
        <f t="shared" si="45"/>
        <v>0</v>
      </c>
      <c r="G233" s="98">
        <f t="shared" si="45"/>
        <v>0</v>
      </c>
      <c r="H233" s="98">
        <f t="shared" si="45"/>
        <v>0</v>
      </c>
      <c r="I233" s="98">
        <f t="shared" si="45"/>
        <v>0</v>
      </c>
      <c r="J233" s="98">
        <f t="shared" si="45"/>
        <v>0</v>
      </c>
      <c r="L233" s="123"/>
      <c r="O233" s="50">
        <f>INDEX('COS Transfer File'!$D$231:$D$276,MATCH(C233,'COS Transfer File'!$C$231:$C$276,0))</f>
        <v>0</v>
      </c>
      <c r="R233" s="112"/>
    </row>
    <row r="234" spans="1:20" outlineLevel="1">
      <c r="A234" s="113">
        <f>IF(B234="","",COUNTA(B$8:B234))</f>
        <v>202</v>
      </c>
      <c r="B234" s="121" t="str">
        <f t="shared" si="43"/>
        <v>Communication Equipment</v>
      </c>
      <c r="C234" s="129">
        <f t="shared" si="43"/>
        <v>397</v>
      </c>
      <c r="D234" s="31">
        <f t="shared" si="44"/>
        <v>312435.47789800004</v>
      </c>
      <c r="E234" s="98" t="str">
        <f t="shared" si="45"/>
        <v>INT_T&amp;D_PLANT</v>
      </c>
      <c r="F234" s="98">
        <f t="shared" si="45"/>
        <v>0</v>
      </c>
      <c r="G234" s="98">
        <f t="shared" si="45"/>
        <v>0</v>
      </c>
      <c r="H234" s="98">
        <f t="shared" si="45"/>
        <v>0</v>
      </c>
      <c r="I234" s="98">
        <f t="shared" si="45"/>
        <v>0</v>
      </c>
      <c r="J234" s="98">
        <f t="shared" si="45"/>
        <v>0</v>
      </c>
      <c r="L234" s="123"/>
      <c r="O234" s="50">
        <f>INDEX('COS Transfer File'!$D$231:$D$276,MATCH(C234,'COS Transfer File'!$C$231:$C$276,0))</f>
        <v>312435.47789800004</v>
      </c>
      <c r="R234" s="112"/>
    </row>
    <row r="235" spans="1:20" outlineLevel="1">
      <c r="A235" s="113">
        <f>IF(B235="","",COUNTA(B$8:B235))</f>
        <v>203</v>
      </c>
      <c r="B235" s="121" t="str">
        <f t="shared" si="43"/>
        <v>Miscellaneous Equipment</v>
      </c>
      <c r="C235" s="129">
        <f t="shared" si="43"/>
        <v>398</v>
      </c>
      <c r="D235" s="31">
        <f t="shared" si="44"/>
        <v>3609.6617550000001</v>
      </c>
      <c r="E235" s="98" t="str">
        <f t="shared" si="45"/>
        <v>INT_T&amp;D_PLANT</v>
      </c>
      <c r="F235" s="98">
        <f t="shared" si="45"/>
        <v>0</v>
      </c>
      <c r="G235" s="98">
        <f t="shared" si="45"/>
        <v>0</v>
      </c>
      <c r="H235" s="98">
        <f t="shared" si="45"/>
        <v>0</v>
      </c>
      <c r="I235" s="98">
        <f t="shared" si="45"/>
        <v>0</v>
      </c>
      <c r="J235" s="98">
        <f t="shared" si="45"/>
        <v>0</v>
      </c>
      <c r="L235" s="123"/>
      <c r="O235" s="50">
        <f>INDEX('COS Transfer File'!$D$231:$D$276,MATCH(C235,'COS Transfer File'!$C$231:$C$276,0))</f>
        <v>3609.6617550000001</v>
      </c>
      <c r="R235" s="112"/>
    </row>
    <row r="236" spans="1:20" outlineLevel="1">
      <c r="A236" s="113">
        <f>IF(B236="","",COUNTA(B$8:B236))</f>
        <v>204</v>
      </c>
      <c r="B236" s="79" t="str">
        <f>B61</f>
        <v>Subtotal - General Plant</v>
      </c>
      <c r="D236" s="50">
        <f>SUBTOTAL(9,D226:D235)</f>
        <v>2300104.2749040001</v>
      </c>
      <c r="L236" s="120"/>
      <c r="R236" s="112"/>
    </row>
    <row r="237" spans="1:20" outlineLevel="1">
      <c r="A237" s="113" t="str">
        <f>IF(B237="","",COUNTA(B$8:B237))</f>
        <v/>
      </c>
      <c r="L237" s="120"/>
      <c r="R237" s="112"/>
    </row>
    <row r="238" spans="1:20" outlineLevel="1">
      <c r="A238" s="113">
        <f>IF(B238="","",COUNTA(B$8:B238))</f>
        <v>205</v>
      </c>
      <c r="B238" s="81" t="str">
        <f>"Total - "&amp;B196</f>
        <v>Total - Depreciation Expense</v>
      </c>
      <c r="C238" s="132"/>
      <c r="D238" s="50">
        <f>SUBTOTAL(9,D198:D237)</f>
        <v>32285329.299140997</v>
      </c>
      <c r="L238" s="120"/>
      <c r="R238" s="112"/>
    </row>
    <row r="239" spans="1:20" outlineLevel="1">
      <c r="A239" s="113" t="str">
        <f>IF(B239="","",COUNTA(B$8:B239))</f>
        <v/>
      </c>
      <c r="C239" s="132"/>
      <c r="D239" s="114"/>
      <c r="L239" s="120"/>
      <c r="R239" s="112"/>
    </row>
    <row r="240" spans="1:20">
      <c r="A240" s="113">
        <f>IF(B240="","",COUNTA(B$8:B240))</f>
        <v>206</v>
      </c>
      <c r="B240" s="127" t="str">
        <f>"Total "&amp;B195</f>
        <v>Total Adjustments, Depreciation and Amortization Expense</v>
      </c>
      <c r="C240" s="132"/>
      <c r="D240" s="50">
        <f>SUBTOTAL(9,D197:D239)</f>
        <v>32285329.299140997</v>
      </c>
      <c r="L240" s="120"/>
      <c r="R240" s="112"/>
    </row>
    <row r="241" spans="1:18" collapsed="1">
      <c r="A241" s="113" t="str">
        <f>IF(B241="","",COUNTA(B$8:B241))</f>
        <v/>
      </c>
      <c r="C241" s="132"/>
      <c r="L241" s="120"/>
      <c r="R241" s="112"/>
    </row>
    <row r="242" spans="1:18">
      <c r="A242" s="113">
        <f>IF(B242="","",COUNTA(B$8:B242))</f>
        <v>207</v>
      </c>
      <c r="B242" s="127" t="s">
        <v>342</v>
      </c>
      <c r="C242" s="132"/>
      <c r="L242" s="120"/>
      <c r="R242" s="112"/>
    </row>
    <row r="243" spans="1:18" outlineLevel="1">
      <c r="A243" s="113">
        <f>IF(B243="","",COUNTA(B$8:B243))</f>
        <v>208</v>
      </c>
      <c r="B243" s="81" t="s">
        <v>343</v>
      </c>
      <c r="C243" s="132"/>
      <c r="L243" s="120"/>
      <c r="R243" s="112"/>
    </row>
    <row r="244" spans="1:18" outlineLevel="1">
      <c r="A244" s="113">
        <f>IF(B244="","",COUNTA(B$8:B244))</f>
        <v>209</v>
      </c>
      <c r="B244" s="121" t="s">
        <v>344</v>
      </c>
      <c r="C244" s="134">
        <v>408.5</v>
      </c>
      <c r="D244" s="31">
        <f t="shared" ref="D244:D245" si="46">CHOOSE($R$2,O244,P244,Q244)</f>
        <v>23745033.612662204</v>
      </c>
      <c r="E244" s="31" t="s">
        <v>345</v>
      </c>
      <c r="F244" s="31"/>
      <c r="G244" s="31"/>
      <c r="H244" s="31" t="s">
        <v>200</v>
      </c>
      <c r="I244" s="31" t="s">
        <v>200</v>
      </c>
      <c r="J244" s="31" t="s">
        <v>200</v>
      </c>
      <c r="L244" s="124"/>
      <c r="O244" s="50">
        <f>INDEX('COS Transfer File'!$D$282:$D$301,MATCH(C244,'COS Transfer File'!$C$282:$C$301,0))</f>
        <v>23745033.612662204</v>
      </c>
      <c r="R244" s="112"/>
    </row>
    <row r="245" spans="1:18" outlineLevel="1">
      <c r="A245" s="113">
        <f>IF(B245="","",COUNTA(B$8:B245))</f>
        <v>210</v>
      </c>
      <c r="B245" s="121" t="s">
        <v>346</v>
      </c>
      <c r="C245" s="129">
        <v>408.1</v>
      </c>
      <c r="D245" s="31">
        <f t="shared" si="46"/>
        <v>4589139.722218222</v>
      </c>
      <c r="E245" s="31" t="s">
        <v>347</v>
      </c>
      <c r="F245" s="31"/>
      <c r="G245" s="31"/>
      <c r="H245" s="31"/>
      <c r="I245" s="31"/>
      <c r="J245" s="31"/>
      <c r="L245" s="124"/>
      <c r="O245" s="50">
        <f>INDEX('COS Transfer File'!$D$282:$D$301,MATCH(C245,'COS Transfer File'!$C$282:$C$301,0))</f>
        <v>4589139.722218222</v>
      </c>
      <c r="R245" s="112"/>
    </row>
    <row r="246" spans="1:18" outlineLevel="1">
      <c r="A246" s="113">
        <f>IF(B246="","",COUNTA(B$8:B246))</f>
        <v>211</v>
      </c>
      <c r="B246" s="79" t="str">
        <f>"Subtotal - "&amp;B243</f>
        <v>Subtotal - Taxes Other Than Income Taxes</v>
      </c>
      <c r="C246" s="132"/>
      <c r="D246" s="50">
        <f>SUBTOTAL(9,D244:D245)</f>
        <v>28334173.334880427</v>
      </c>
      <c r="L246" s="120"/>
      <c r="R246" s="112"/>
    </row>
    <row r="247" spans="1:18" outlineLevel="1">
      <c r="A247" s="113" t="str">
        <f>IF(B247="","",COUNTA(B$8:B247))</f>
        <v/>
      </c>
      <c r="B247" s="133"/>
      <c r="C247" s="132"/>
      <c r="L247" s="120"/>
      <c r="R247" s="112"/>
    </row>
    <row r="248" spans="1:18" outlineLevel="1">
      <c r="A248" s="113">
        <f>IF(B248="","",COUNTA(B$8:B248))</f>
        <v>212</v>
      </c>
      <c r="B248" s="81" t="s">
        <v>348</v>
      </c>
      <c r="C248" s="132"/>
      <c r="L248" s="120"/>
      <c r="R248" s="112"/>
    </row>
    <row r="249" spans="1:18" outlineLevel="1">
      <c r="A249" s="113">
        <f>IF(B249="","",COUNTA(B$8:B249))</f>
        <v>213</v>
      </c>
      <c r="B249" s="121" t="s">
        <v>349</v>
      </c>
      <c r="C249" s="129">
        <v>409.1</v>
      </c>
      <c r="D249" s="31">
        <f>CHOOSE($R$2,O249,P249,Q249)</f>
        <v>-5096067.8929358944</v>
      </c>
      <c r="E249" s="31" t="s">
        <v>350</v>
      </c>
      <c r="F249" s="31"/>
      <c r="G249" s="31"/>
      <c r="H249" s="31"/>
      <c r="I249" s="31"/>
      <c r="J249" s="31"/>
      <c r="L249" s="124"/>
      <c r="O249" s="50">
        <f>INDEX('COS Transfer File'!$D$282:$D$301,MATCH(C249,'COS Transfer File'!$C$282:$C$301,0))</f>
        <v>-5096067.8929358944</v>
      </c>
      <c r="R249" s="112"/>
    </row>
    <row r="250" spans="1:18" outlineLevel="1">
      <c r="A250" s="113">
        <f>IF(B250="","",COUNTA(B$8:B250))</f>
        <v>214</v>
      </c>
      <c r="B250" s="121" t="s">
        <v>351</v>
      </c>
      <c r="C250" s="129">
        <v>410.1</v>
      </c>
      <c r="D250" s="31">
        <f>CHOOSE($R$2,O250,P250,Q250)</f>
        <v>43294488.670000002</v>
      </c>
      <c r="E250" s="31" t="s">
        <v>350</v>
      </c>
      <c r="F250" s="31"/>
      <c r="G250" s="31"/>
      <c r="H250" s="31"/>
      <c r="I250" s="31"/>
      <c r="J250" s="31"/>
      <c r="L250" s="124"/>
      <c r="O250" s="50">
        <f>INDEX('COS Transfer File'!$D$282:$D$301,MATCH(C250,'COS Transfer File'!$C$282:$C$301,0))</f>
        <v>43294488.670000002</v>
      </c>
      <c r="R250" s="112"/>
    </row>
    <row r="251" spans="1:18" outlineLevel="1">
      <c r="A251" s="113">
        <f>IF(B251="","",COUNTA(B$8:B251))</f>
        <v>215</v>
      </c>
      <c r="B251" s="121" t="s">
        <v>352</v>
      </c>
      <c r="C251" s="134">
        <v>411.1</v>
      </c>
      <c r="D251" s="31">
        <f>CHOOSE($R$2,O251,P251,Q251)</f>
        <v>-38804558.600000001</v>
      </c>
      <c r="E251" s="31" t="s">
        <v>350</v>
      </c>
      <c r="F251" s="31"/>
      <c r="G251" s="31"/>
      <c r="H251" s="31"/>
      <c r="I251" s="31"/>
      <c r="J251" s="31"/>
      <c r="L251" s="124"/>
      <c r="O251" s="50">
        <f>INDEX('COS Transfer File'!$D$282:$D$301,MATCH(C251,'COS Transfer File'!$C$282:$C$301,0))</f>
        <v>-38804558.600000001</v>
      </c>
      <c r="R251" s="112"/>
    </row>
    <row r="252" spans="1:18" outlineLevel="1">
      <c r="A252" s="113">
        <f>IF(B252="","",COUNTA(B$8:B252))</f>
        <v>216</v>
      </c>
      <c r="B252" s="121" t="s">
        <v>353</v>
      </c>
      <c r="C252" s="134">
        <v>411.4</v>
      </c>
      <c r="D252" s="31">
        <f>CHOOSE($R$2,O252,P252,Q252)</f>
        <v>-33270.6</v>
      </c>
      <c r="E252" s="31" t="s">
        <v>350</v>
      </c>
      <c r="F252" s="31"/>
      <c r="G252" s="31"/>
      <c r="H252" s="31"/>
      <c r="I252" s="31"/>
      <c r="J252" s="31"/>
      <c r="L252" s="124"/>
      <c r="O252" s="50">
        <f>INDEX('COS Transfer File'!$D$282:$D$301,MATCH(C252,'COS Transfer File'!$C$282:$C$301,0))</f>
        <v>-33270.6</v>
      </c>
      <c r="R252" s="112"/>
    </row>
    <row r="253" spans="1:18" outlineLevel="1">
      <c r="A253" s="113">
        <f>IF(B253="","",COUNTA(B$8:B253))</f>
        <v>217</v>
      </c>
      <c r="B253" s="79" t="str">
        <f>"Subtotal - "&amp;B248</f>
        <v>Subtotal - Income Taxes</v>
      </c>
      <c r="C253" s="132"/>
      <c r="D253" s="50">
        <f>SUBTOTAL(9,D249:D252)</f>
        <v>-639408.42293589411</v>
      </c>
      <c r="L253" s="120"/>
      <c r="R253" s="112"/>
    </row>
    <row r="254" spans="1:18" outlineLevel="1">
      <c r="A254" s="113" t="str">
        <f>IF(B254="","",COUNTA(B$8:B254))</f>
        <v/>
      </c>
      <c r="C254" s="132"/>
      <c r="L254" s="120"/>
      <c r="R254" s="112"/>
    </row>
    <row r="255" spans="1:18">
      <c r="A255" s="113">
        <f>IF(B255="","",COUNTA(B$8:B255))</f>
        <v>218</v>
      </c>
      <c r="B255" s="127" t="str">
        <f>"Total "&amp;B242</f>
        <v>Total Taxes</v>
      </c>
      <c r="C255" s="132"/>
      <c r="D255" s="50">
        <f>SUBTOTAL(9,D244:D253)</f>
        <v>27694764.911944531</v>
      </c>
      <c r="L255" s="120"/>
      <c r="R255" s="112"/>
    </row>
    <row r="256" spans="1:18">
      <c r="A256" s="113" t="str">
        <f>IF(B256="","",COUNTA(B$8:B256))</f>
        <v/>
      </c>
      <c r="C256" s="132"/>
      <c r="L256" s="120"/>
      <c r="R256" s="112"/>
    </row>
    <row r="257" spans="1:18">
      <c r="A257" s="113">
        <f>IF(B257="","",COUNTA(B$8:B257))</f>
        <v>219</v>
      </c>
      <c r="B257" s="81" t="s">
        <v>354</v>
      </c>
      <c r="C257" s="132"/>
      <c r="L257" s="120"/>
      <c r="R257" s="112"/>
    </row>
    <row r="258" spans="1:18">
      <c r="A258" s="113">
        <f>IF(B258="","",COUNTA(B$8:B258))</f>
        <v>220</v>
      </c>
      <c r="B258" s="81" t="s">
        <v>355</v>
      </c>
      <c r="C258" s="132"/>
      <c r="D258" s="114">
        <f>SUBTOTAL(9,D119:D255)</f>
        <v>119574472.29144746</v>
      </c>
      <c r="L258" s="120"/>
      <c r="R258" s="112"/>
    </row>
    <row r="259" spans="1:18">
      <c r="A259" s="113">
        <f>IF(B259="","",COUNTA(B$8:B259))</f>
        <v>221</v>
      </c>
      <c r="B259" s="81" t="s">
        <v>356</v>
      </c>
      <c r="C259" s="132"/>
      <c r="D259" s="114">
        <f>D116*ROR_System</f>
        <v>48932083.641557448</v>
      </c>
      <c r="E259" s="31" t="s">
        <v>350</v>
      </c>
      <c r="F259" s="31"/>
      <c r="G259" s="31"/>
      <c r="H259" s="31"/>
      <c r="I259" s="31"/>
      <c r="J259" s="31"/>
      <c r="L259" s="120"/>
      <c r="R259" s="112"/>
    </row>
    <row r="260" spans="1:18">
      <c r="A260" s="113">
        <f>IF(B260="","",COUNTA(B$8:B260))</f>
        <v>222</v>
      </c>
      <c r="B260" s="81" t="s">
        <v>357</v>
      </c>
      <c r="C260" s="132"/>
      <c r="D260" s="50"/>
      <c r="E260" s="50"/>
      <c r="F260" s="50"/>
      <c r="G260" s="50"/>
      <c r="H260" s="50"/>
      <c r="I260" s="50"/>
      <c r="J260" s="50"/>
      <c r="K260" s="50"/>
      <c r="L260" s="120"/>
      <c r="M260" s="50"/>
      <c r="R260" s="112"/>
    </row>
    <row r="261" spans="1:18">
      <c r="A261" s="113">
        <f>IF(B261="","",COUNTA(B$8:B261))</f>
        <v>223</v>
      </c>
      <c r="B261" s="121" t="str">
        <f>'General Inputs'!C25</f>
        <v>Federal Income Tax</v>
      </c>
      <c r="C261" s="132"/>
      <c r="D261" s="31">
        <f>'General Inputs'!E25</f>
        <v>6081309.2879862664</v>
      </c>
      <c r="E261" s="31" t="s">
        <v>350</v>
      </c>
      <c r="F261" s="31"/>
      <c r="G261" s="31"/>
      <c r="H261" s="31"/>
      <c r="I261" s="31"/>
      <c r="J261" s="31"/>
      <c r="L261" s="120"/>
      <c r="R261" s="112"/>
    </row>
    <row r="262" spans="1:18">
      <c r="A262" s="113">
        <f>IF(B262="","",COUNTA(B$8:B262))</f>
        <v>224</v>
      </c>
      <c r="B262" s="121" t="str">
        <f>'General Inputs'!C26</f>
        <v>State Income Tax</v>
      </c>
      <c r="C262" s="132"/>
      <c r="D262" s="31">
        <f>'General Inputs'!E26</f>
        <v>0</v>
      </c>
      <c r="E262" s="31" t="s">
        <v>350</v>
      </c>
      <c r="F262" s="31"/>
      <c r="G262" s="31"/>
      <c r="H262" s="31"/>
      <c r="I262" s="31"/>
      <c r="J262" s="31"/>
      <c r="L262" s="120"/>
      <c r="R262" s="112"/>
    </row>
    <row r="263" spans="1:18">
      <c r="A263" s="113">
        <f>IF(B263="","",COUNTA(B$8:B263))</f>
        <v>225</v>
      </c>
      <c r="B263" s="121" t="str">
        <f>'General Inputs'!C27</f>
        <v>Uncollectable Account - Increase</v>
      </c>
      <c r="C263" s="132">
        <v>904</v>
      </c>
      <c r="D263" s="31">
        <f>'General Inputs'!E27</f>
        <v>204645.3009225378</v>
      </c>
      <c r="E263" s="31"/>
      <c r="F263" s="31" t="s">
        <v>234</v>
      </c>
      <c r="G263" s="31" t="s">
        <v>133</v>
      </c>
      <c r="H263" s="31"/>
      <c r="I263" s="31"/>
      <c r="J263" s="31" t="s">
        <v>185</v>
      </c>
      <c r="L263" s="120"/>
      <c r="R263" s="112"/>
    </row>
    <row r="264" spans="1:18">
      <c r="A264" s="113">
        <f>IF(B264="","",COUNTA(B$8:B264))</f>
        <v>226</v>
      </c>
      <c r="B264" s="121" t="str">
        <f>'General Inputs'!C28</f>
        <v>Revenue Taxes</v>
      </c>
      <c r="C264" s="132">
        <v>408.5</v>
      </c>
      <c r="D264" s="31">
        <f>'General Inputs'!E28</f>
        <v>1295089.0420000001</v>
      </c>
      <c r="E264" s="31" t="s">
        <v>358</v>
      </c>
      <c r="F264" s="31"/>
      <c r="G264" s="31"/>
      <c r="H264" s="31"/>
      <c r="I264" s="31"/>
      <c r="J264" s="31"/>
      <c r="L264" s="120"/>
      <c r="R264" s="112"/>
    </row>
    <row r="265" spans="1:18">
      <c r="A265" s="113">
        <f>IF(B265="","",COUNTA(B$8:B265))</f>
        <v>227</v>
      </c>
      <c r="B265" s="127" t="str">
        <f>"TOTAL "&amp;B257</f>
        <v>TOTAL REVENUE REQUIREMENT AT EQUAL RATES OF RETURN</v>
      </c>
      <c r="C265" s="132"/>
      <c r="D265" s="135">
        <f>SUM(D258:D264)</f>
        <v>176087599.56391373</v>
      </c>
      <c r="E265" s="81"/>
      <c r="F265" s="81"/>
      <c r="G265" s="81"/>
      <c r="H265" s="81"/>
      <c r="I265" s="81"/>
      <c r="J265" s="81"/>
      <c r="K265" s="81"/>
      <c r="L265" s="136"/>
      <c r="M265" s="81"/>
      <c r="N265" s="81"/>
      <c r="R265" s="112"/>
    </row>
    <row r="266" spans="1:18">
      <c r="A266" s="113" t="str">
        <f>IF(B266="","",COUNTA(B$8:B266))</f>
        <v/>
      </c>
      <c r="C266" s="132"/>
      <c r="L266" s="120"/>
      <c r="R266" s="112"/>
    </row>
    <row r="267" spans="1:18">
      <c r="A267" s="113" t="str">
        <f>IF(B267="","",COUNTA(B$8:B267))</f>
        <v/>
      </c>
      <c r="B267" s="127"/>
      <c r="C267" s="132"/>
      <c r="L267" s="120"/>
      <c r="R267" s="112"/>
    </row>
    <row r="268" spans="1:18">
      <c r="A268" s="113">
        <f>IF(B268="","",COUNTA(B$8:B268))</f>
        <v>228</v>
      </c>
      <c r="B268" s="127" t="s">
        <v>359</v>
      </c>
      <c r="L268" s="120"/>
      <c r="R268" s="112"/>
    </row>
    <row r="269" spans="1:18" outlineLevel="1">
      <c r="A269" s="113" t="str">
        <f>IF(B269="","",COUNTA(B$8:B269))</f>
        <v/>
      </c>
      <c r="B269" s="137"/>
      <c r="E269" s="113" t="s">
        <v>360</v>
      </c>
      <c r="L269" s="120"/>
      <c r="R269" s="112"/>
    </row>
    <row r="270" spans="1:18" outlineLevel="1">
      <c r="A270" s="113">
        <f>IF(B270="","",COUNTA(B$8:B270))</f>
        <v>229</v>
      </c>
      <c r="B270" s="79" t="s">
        <v>227</v>
      </c>
      <c r="D270" s="31">
        <f>D$26+D$48</f>
        <v>1022109660.0185459</v>
      </c>
      <c r="E270" s="79">
        <f t="shared" ref="E270:E287" si="47">COUNTIF($E$11:$E$265,B270)</f>
        <v>43</v>
      </c>
      <c r="L270" s="120"/>
      <c r="R270" s="112"/>
    </row>
    <row r="271" spans="1:18" outlineLevel="1">
      <c r="A271" s="113">
        <f>IF(B271="","",COUNTA(B$8:B271))</f>
        <v>230</v>
      </c>
      <c r="B271" s="79" t="s">
        <v>361</v>
      </c>
      <c r="D271" s="31">
        <f>D$63</f>
        <v>1141765084.1656132</v>
      </c>
      <c r="E271" s="79">
        <f t="shared" si="47"/>
        <v>0</v>
      </c>
      <c r="L271" s="120"/>
      <c r="R271" s="112"/>
    </row>
    <row r="272" spans="1:18" outlineLevel="1">
      <c r="A272" s="113">
        <f>IF(B272="","",COUNTA(B$8:B272))</f>
        <v>231</v>
      </c>
      <c r="B272" s="79" t="s">
        <v>265</v>
      </c>
      <c r="D272" s="31">
        <f>D$16</f>
        <v>57258914.677067004</v>
      </c>
      <c r="E272" s="79">
        <f t="shared" si="47"/>
        <v>2</v>
      </c>
      <c r="L272" s="120"/>
      <c r="R272" s="112"/>
    </row>
    <row r="273" spans="1:18" outlineLevel="1">
      <c r="A273" s="113">
        <f>IF(B273="","",COUNTA(B$8:B273))</f>
        <v>232</v>
      </c>
      <c r="B273" s="79" t="s">
        <v>292</v>
      </c>
      <c r="D273" s="31">
        <f>D$48</f>
        <v>1003185858.9585459</v>
      </c>
      <c r="E273" s="79">
        <f t="shared" si="47"/>
        <v>4</v>
      </c>
      <c r="G273" s="102"/>
      <c r="L273" s="120"/>
      <c r="R273" s="112"/>
    </row>
    <row r="274" spans="1:18" outlineLevel="1">
      <c r="A274" s="113">
        <f>IF(B274="","",COUNTA(B$8:B274))</f>
        <v>233</v>
      </c>
      <c r="B274" s="79" t="s">
        <v>266</v>
      </c>
      <c r="D274" s="31">
        <f>SUM(D$21:D$22)</f>
        <v>17254526.629999999</v>
      </c>
      <c r="E274" s="79">
        <f t="shared" si="47"/>
        <v>2</v>
      </c>
      <c r="L274" s="120"/>
      <c r="R274" s="112"/>
    </row>
    <row r="275" spans="1:18" outlineLevel="1">
      <c r="A275" s="113">
        <f>IF(B275="","",COUNTA(B$8:B275))</f>
        <v>234</v>
      </c>
      <c r="B275" s="79" t="s">
        <v>284</v>
      </c>
      <c r="D275" s="31">
        <f>SUM(D$31:D$39,D$43:D$44)</f>
        <v>849500477.76854599</v>
      </c>
      <c r="E275" s="79">
        <f t="shared" si="47"/>
        <v>1</v>
      </c>
      <c r="L275" s="120"/>
      <c r="R275" s="112"/>
    </row>
    <row r="276" spans="1:18" outlineLevel="1">
      <c r="A276" s="113">
        <f>IF(B276="","",COUNTA(B$8:B276))</f>
        <v>235</v>
      </c>
      <c r="B276" s="79" t="s">
        <v>244</v>
      </c>
      <c r="D276" s="31">
        <f>SUM(D$31:D$39)</f>
        <v>603790907.40854597</v>
      </c>
      <c r="E276" s="79">
        <f t="shared" si="47"/>
        <v>10</v>
      </c>
      <c r="L276" s="120"/>
      <c r="R276" s="112"/>
    </row>
    <row r="277" spans="1:18" outlineLevel="1">
      <c r="A277" s="113">
        <f>IF(B277="","",COUNTA(B$8:B277))</f>
        <v>236</v>
      </c>
      <c r="B277" s="79" t="s">
        <v>267</v>
      </c>
      <c r="D277" s="31">
        <f>SUM(D$43:D$44)</f>
        <v>245709570.36000001</v>
      </c>
      <c r="E277" s="79">
        <f t="shared" si="47"/>
        <v>3</v>
      </c>
      <c r="F277" s="102"/>
      <c r="L277" s="120"/>
      <c r="R277" s="112"/>
    </row>
    <row r="278" spans="1:18" outlineLevel="1">
      <c r="A278" s="113">
        <f>IF(B278="","",COUNTA(B$8:B278))</f>
        <v>237</v>
      </c>
      <c r="B278" s="79" t="s">
        <v>332</v>
      </c>
      <c r="D278" s="31">
        <f>SUM(D$177,D$152)</f>
        <v>32837871.513558179</v>
      </c>
      <c r="E278" s="79">
        <f t="shared" si="47"/>
        <v>1</v>
      </c>
      <c r="L278" s="120"/>
      <c r="R278" s="112"/>
    </row>
    <row r="279" spans="1:18" outlineLevel="1">
      <c r="A279" s="113">
        <f>IF(B279="","",COUNTA(B$8:B279))</f>
        <v>238</v>
      </c>
      <c r="B279" s="79" t="s">
        <v>281</v>
      </c>
      <c r="D279" s="31">
        <f>SUM(D$127:D$136)</f>
        <v>11115645.496861935</v>
      </c>
      <c r="E279" s="79">
        <f t="shared" si="47"/>
        <v>1</v>
      </c>
      <c r="L279" s="120"/>
      <c r="R279" s="112"/>
    </row>
    <row r="280" spans="1:18" outlineLevel="1">
      <c r="A280" s="113">
        <f>IF(B280="","",COUNTA(B$8:B280))</f>
        <v>239</v>
      </c>
      <c r="B280" s="79" t="s">
        <v>296</v>
      </c>
      <c r="D280" s="31">
        <f>SUM(D$141:D$149)</f>
        <v>10118973.274828851</v>
      </c>
      <c r="E280" s="79">
        <f t="shared" si="47"/>
        <v>1</v>
      </c>
      <c r="L280" s="120"/>
      <c r="R280" s="112"/>
    </row>
    <row r="281" spans="1:18" outlineLevel="1">
      <c r="A281" s="113">
        <f>IF(B281="","",COUNTA(B$8:B281))</f>
        <v>240</v>
      </c>
      <c r="B281" s="79" t="s">
        <v>289</v>
      </c>
      <c r="D281" s="31">
        <f>SUM(D$45:D$46)</f>
        <v>94922951.719999999</v>
      </c>
      <c r="E281" s="79">
        <f t="shared" si="47"/>
        <v>2</v>
      </c>
      <c r="L281" s="120"/>
      <c r="R281" s="112"/>
    </row>
    <row r="282" spans="1:18" outlineLevel="1">
      <c r="A282" s="113">
        <f>IF(B282="","",COUNTA(B$8:B282))</f>
        <v>241</v>
      </c>
      <c r="B282" s="79" t="s">
        <v>323</v>
      </c>
      <c r="D282" s="31">
        <f>SUMPRODUCT('Input-Accounts'!$L$120:$L$174,D$120:D$174)</f>
        <v>19093536.092138007</v>
      </c>
      <c r="E282" s="79">
        <f t="shared" si="47"/>
        <v>5</v>
      </c>
      <c r="F282" s="102"/>
      <c r="L282" s="120"/>
      <c r="R282" s="112"/>
    </row>
    <row r="283" spans="1:18" outlineLevel="1">
      <c r="A283" s="113">
        <f>IF(B283="","",COUNTA(B$8:B283))</f>
        <v>242</v>
      </c>
      <c r="B283" s="79" t="s">
        <v>347</v>
      </c>
      <c r="D283" s="31">
        <f>IF($D$271=0,D$282/$D$282,IF($D$282=0,D$271/$D$271,0.5*(D$271/$D$271)+0.5*(D$282/$D$282)))</f>
        <v>1</v>
      </c>
      <c r="E283" s="79">
        <f t="shared" si="47"/>
        <v>1</v>
      </c>
      <c r="L283" s="120"/>
      <c r="R283" s="112"/>
    </row>
    <row r="284" spans="1:18" outlineLevel="1">
      <c r="A284" s="113">
        <f>IF(B284="","",COUNTA(B$8:B284))</f>
        <v>243</v>
      </c>
      <c r="B284" s="79" t="s">
        <v>350</v>
      </c>
      <c r="D284" s="31">
        <f>D$116</f>
        <v>619864245.4942106</v>
      </c>
      <c r="E284" s="79">
        <f t="shared" si="47"/>
        <v>7</v>
      </c>
      <c r="L284" s="120"/>
      <c r="R284" s="112"/>
    </row>
    <row r="285" spans="1:18" outlineLevel="1">
      <c r="A285" s="113">
        <f>IF(B285="","",COUNTA(B$8:B285))</f>
        <v>244</v>
      </c>
      <c r="B285" s="79" t="s">
        <v>362</v>
      </c>
      <c r="D285" s="31">
        <f>D$313-D$240-D$193</f>
        <v>53749542.225365497</v>
      </c>
      <c r="E285" s="79">
        <f t="shared" si="47"/>
        <v>0</v>
      </c>
      <c r="L285" s="120"/>
      <c r="R285" s="112"/>
    </row>
    <row r="286" spans="1:18" outlineLevel="1">
      <c r="A286" s="113">
        <f>IF(B286="","",COUNTA(B$8:B286))</f>
        <v>245</v>
      </c>
      <c r="B286" s="79" t="s">
        <v>358</v>
      </c>
      <c r="D286" s="31">
        <f>SUM(D$258:D$259)</f>
        <v>168506555.93300492</v>
      </c>
      <c r="E286" s="79">
        <f t="shared" si="47"/>
        <v>1</v>
      </c>
      <c r="L286" s="120"/>
      <c r="R286" s="112"/>
    </row>
    <row r="287" spans="1:18" outlineLevel="1">
      <c r="A287" s="113">
        <f>IF(B287="","",COUNTA(B$8:B287))</f>
        <v>246</v>
      </c>
      <c r="B287" s="79" t="s">
        <v>345</v>
      </c>
      <c r="D287" s="31">
        <f>SUBTOTAL(9,D$119:D$240)+D$245+D$253+D$259</f>
        <v>144761522.32034269</v>
      </c>
      <c r="E287" s="79">
        <f t="shared" si="47"/>
        <v>1</v>
      </c>
      <c r="L287" s="120"/>
      <c r="R287" s="112"/>
    </row>
    <row r="288" spans="1:18" outlineLevel="1">
      <c r="A288" s="113" t="str">
        <f>IF(B288="","",COUNTA(B$8:B288))</f>
        <v/>
      </c>
      <c r="D288" s="31"/>
      <c r="L288" s="120"/>
      <c r="R288" s="112"/>
    </row>
    <row r="289" spans="1:18" outlineLevel="1">
      <c r="A289" s="113" t="str">
        <f>IF(B289="","",COUNTA(B$8:B289))</f>
        <v/>
      </c>
      <c r="D289" s="31"/>
      <c r="L289" s="120"/>
      <c r="R289" s="112"/>
    </row>
    <row r="290" spans="1:18" outlineLevel="1">
      <c r="A290" s="113" t="str">
        <f>IF(B290="","",COUNTA(B$8:B290))</f>
        <v/>
      </c>
      <c r="D290" s="31"/>
      <c r="L290" s="120"/>
      <c r="R290" s="112"/>
    </row>
    <row r="291" spans="1:18" outlineLevel="1">
      <c r="A291" s="113" t="str">
        <f>IF(B291="","",COUNTA(B$8:B291))</f>
        <v/>
      </c>
      <c r="D291" s="31"/>
      <c r="L291" s="120"/>
      <c r="R291" s="112"/>
    </row>
    <row r="292" spans="1:18" outlineLevel="1">
      <c r="A292" s="113" t="str">
        <f>IF(B292="","",COUNTA(B$8:B292))</f>
        <v/>
      </c>
      <c r="D292" s="31"/>
      <c r="L292" s="120"/>
      <c r="R292" s="112"/>
    </row>
    <row r="293" spans="1:18" outlineLevel="1">
      <c r="A293" s="113" t="str">
        <f>IF(B293="","",COUNTA(B$8:B293))</f>
        <v/>
      </c>
      <c r="D293" s="31"/>
      <c r="L293" s="120"/>
      <c r="R293" s="112"/>
    </row>
    <row r="294" spans="1:18" outlineLevel="1">
      <c r="A294" s="113" t="str">
        <f>IF(B294="","",COUNTA(B$8:B294))</f>
        <v/>
      </c>
      <c r="D294" s="31"/>
      <c r="L294" s="120"/>
      <c r="R294" s="112"/>
    </row>
    <row r="295" spans="1:18" outlineLevel="1">
      <c r="A295" s="113" t="str">
        <f>IF(B295="","",COUNTA(B$8:B295))</f>
        <v/>
      </c>
      <c r="D295" s="31"/>
      <c r="L295" s="120"/>
      <c r="R295" s="112"/>
    </row>
    <row r="296" spans="1:18" outlineLevel="1">
      <c r="A296" s="113" t="str">
        <f>IF(B296="","",COUNTA(B$8:B296))</f>
        <v/>
      </c>
      <c r="D296" s="31"/>
      <c r="L296" s="120"/>
      <c r="R296" s="112"/>
    </row>
    <row r="297" spans="1:18" outlineLevel="1">
      <c r="A297" s="113" t="str">
        <f>IF(B297="","",COUNTA(B$8:B297))</f>
        <v/>
      </c>
      <c r="D297" s="31"/>
      <c r="L297" s="120"/>
      <c r="R297" s="112"/>
    </row>
    <row r="298" spans="1:18" outlineLevel="1">
      <c r="A298" s="113" t="str">
        <f>IF(B298="","",COUNTA(B$8:B298))</f>
        <v/>
      </c>
      <c r="D298" s="31"/>
      <c r="L298" s="120"/>
      <c r="R298" s="112"/>
    </row>
    <row r="299" spans="1:18" outlineLevel="1">
      <c r="A299" s="113" t="str">
        <f>IF(B299="","",COUNTA(B$8:B299))</f>
        <v/>
      </c>
      <c r="D299" s="31"/>
      <c r="L299" s="120"/>
      <c r="R299" s="112"/>
    </row>
    <row r="300" spans="1:18" outlineLevel="1">
      <c r="A300" s="113" t="str">
        <f>IF(B300="","",COUNTA(B$8:B300))</f>
        <v/>
      </c>
      <c r="D300" s="31"/>
      <c r="L300" s="120"/>
      <c r="R300" s="112"/>
    </row>
    <row r="301" spans="1:18" outlineLevel="1">
      <c r="A301" s="113" t="str">
        <f>IF(B301="","",COUNTA(B$8:B301))</f>
        <v/>
      </c>
      <c r="D301" s="31"/>
      <c r="L301" s="120"/>
      <c r="R301" s="112"/>
    </row>
    <row r="302" spans="1:18" outlineLevel="1">
      <c r="A302" s="113" t="str">
        <f>IF(B302="","",COUNTA(B$8:B302))</f>
        <v/>
      </c>
      <c r="D302" s="31"/>
      <c r="L302" s="120"/>
      <c r="R302" s="112"/>
    </row>
    <row r="303" spans="1:18" outlineLevel="1">
      <c r="A303" s="113" t="str">
        <f>IF(B303="","",COUNTA(B$8:B303))</f>
        <v/>
      </c>
      <c r="D303" s="31"/>
      <c r="L303" s="120"/>
      <c r="R303" s="112"/>
    </row>
    <row r="304" spans="1:18" outlineLevel="1">
      <c r="A304" s="113">
        <f>IF(B304="","",COUNTA(B$8:B304))</f>
        <v>247</v>
      </c>
      <c r="B304" s="137" t="s">
        <v>363</v>
      </c>
      <c r="D304" s="22"/>
      <c r="L304" s="120"/>
      <c r="R304" s="112"/>
    </row>
    <row r="305" spans="1:18" outlineLevel="1">
      <c r="A305" s="113" t="str">
        <f>IF(B305="","",COUNTA(B$8:B305))</f>
        <v/>
      </c>
      <c r="D305" s="22"/>
      <c r="L305" s="120"/>
      <c r="R305" s="112"/>
    </row>
    <row r="306" spans="1:18">
      <c r="A306" s="113" t="str">
        <f>IF(B306="","",COUNTA(B$8:B306))</f>
        <v/>
      </c>
      <c r="D306" s="22"/>
      <c r="E306" s="138" t="s">
        <v>364</v>
      </c>
      <c r="L306" s="120"/>
      <c r="R306" s="112"/>
    </row>
    <row r="307" spans="1:18">
      <c r="A307" s="113">
        <f>IF(B307="","",COUNTA(B$8:B307))</f>
        <v>248</v>
      </c>
      <c r="B307" s="127" t="s">
        <v>365</v>
      </c>
      <c r="C307" s="132"/>
      <c r="D307" s="114"/>
      <c r="E307" s="138" t="s">
        <v>366</v>
      </c>
      <c r="F307" s="138" t="s">
        <v>367</v>
      </c>
      <c r="L307" s="120"/>
      <c r="R307" s="112"/>
    </row>
    <row r="308" spans="1:18" outlineLevel="1">
      <c r="A308" s="113">
        <f>IF(B308="","",COUNTA(B$8:B308))</f>
        <v>249</v>
      </c>
      <c r="B308" s="121" t="s">
        <v>368</v>
      </c>
      <c r="C308" s="122" t="s">
        <v>369</v>
      </c>
      <c r="D308" s="31">
        <f>CHOOSE($R$2,O308,P308,Q308)-D310</f>
        <v>95742538.527712196</v>
      </c>
      <c r="E308" s="31" t="s">
        <v>201</v>
      </c>
      <c r="F308" s="31" t="s">
        <v>370</v>
      </c>
      <c r="L308" s="120"/>
      <c r="O308" s="50">
        <f>INDEX('COS Transfer File'!$D$125:$D$304,MATCH(C308,'COS Transfer File'!$C$125:$C$304,0))</f>
        <v>113327111.62771219</v>
      </c>
      <c r="R308" s="112"/>
    </row>
    <row r="309" spans="1:18" outlineLevel="1">
      <c r="A309" s="113">
        <f>IF(B309="","",COUNTA(B$8:B309))</f>
        <v>250</v>
      </c>
      <c r="B309" s="121" t="s">
        <v>371</v>
      </c>
      <c r="C309" s="122">
        <v>489</v>
      </c>
      <c r="D309" s="31">
        <f>CHOOSE($R$2,O309,P309,Q309)-D311</f>
        <v>29623877.257156186</v>
      </c>
      <c r="E309" s="31" t="s">
        <v>202</v>
      </c>
      <c r="F309" s="31" t="s">
        <v>370</v>
      </c>
      <c r="L309" s="120"/>
      <c r="O309" s="50">
        <f>INDEX('COS Transfer File'!$D$125:$D$304,MATCH(C309,'COS Transfer File'!$C$125:$C$304,0))</f>
        <v>31540921.217156187</v>
      </c>
      <c r="R309" s="112"/>
    </row>
    <row r="310" spans="1:18" outlineLevel="1">
      <c r="A310" s="113">
        <f>IF(B310="","",COUNTA(B$8:B310))</f>
        <v>251</v>
      </c>
      <c r="B310" s="121" t="s">
        <v>372</v>
      </c>
      <c r="C310" s="122"/>
      <c r="D310" s="31">
        <f>[1]EXTERNAL!$D$190</f>
        <v>17584573.100000001</v>
      </c>
      <c r="E310" s="31" t="s">
        <v>203</v>
      </c>
      <c r="F310" s="31" t="s">
        <v>373</v>
      </c>
      <c r="L310" s="120"/>
      <c r="R310" s="112"/>
    </row>
    <row r="311" spans="1:18" outlineLevel="1">
      <c r="A311" s="113">
        <f>IF(B311="","",COUNTA(B$8:B311))</f>
        <v>252</v>
      </c>
      <c r="B311" s="121" t="s">
        <v>374</v>
      </c>
      <c r="C311" s="122"/>
      <c r="D311" s="31">
        <f>[1]EXTERNAL!$D$194</f>
        <v>1917043.9600000002</v>
      </c>
      <c r="E311" s="31" t="s">
        <v>204</v>
      </c>
      <c r="F311" s="31" t="s">
        <v>373</v>
      </c>
      <c r="L311" s="120"/>
      <c r="R311" s="112"/>
    </row>
    <row r="312" spans="1:18" outlineLevel="1">
      <c r="A312" s="113">
        <f>IF(B312="","",COUNTA(B$8:B312))</f>
        <v>253</v>
      </c>
      <c r="B312" s="121" t="s">
        <v>375</v>
      </c>
      <c r="C312" s="122">
        <v>488</v>
      </c>
      <c r="D312" s="31">
        <f t="shared" ref="D312" si="48">CHOOSE($R$2,O312,P312,Q312)</f>
        <v>761216.75999999966</v>
      </c>
      <c r="E312" s="31" t="s">
        <v>200</v>
      </c>
      <c r="F312" s="31" t="s">
        <v>376</v>
      </c>
      <c r="L312" s="120"/>
      <c r="O312" s="50">
        <f>INDEX('COS Transfer File'!$D$125:$D$304,MATCH(C312,'COS Transfer File'!$C$125:$C$304,0))</f>
        <v>761216.75999999966</v>
      </c>
      <c r="R312" s="112"/>
    </row>
    <row r="313" spans="1:18">
      <c r="A313" s="113">
        <f>IF(B313="","",COUNTA(B$8:B313))</f>
        <v>254</v>
      </c>
      <c r="B313" s="127" t="str">
        <f>"Total "&amp;B307</f>
        <v>Total Operating Revenue</v>
      </c>
      <c r="C313" s="132"/>
      <c r="D313" s="50">
        <f>SUM(D308:D312)</f>
        <v>145629249.60486838</v>
      </c>
      <c r="E313" s="139"/>
      <c r="L313" s="120"/>
      <c r="Q313" s="102"/>
      <c r="R313" s="112"/>
    </row>
    <row r="314" spans="1:18">
      <c r="A314" s="113" t="str">
        <f>IF(B314="","",COUNTA(B$8:B314))</f>
        <v/>
      </c>
      <c r="B314" s="127"/>
      <c r="C314" s="132"/>
      <c r="L314" s="120"/>
      <c r="Q314" s="102"/>
      <c r="R314" s="112"/>
    </row>
    <row r="315" spans="1:18">
      <c r="A315" s="113">
        <f>IF(B315="","",COUNTA(B$8:B315))</f>
        <v>255</v>
      </c>
      <c r="B315" s="127" t="s">
        <v>377</v>
      </c>
      <c r="C315" s="132"/>
      <c r="D315" s="114">
        <f>D313-D193-D240-D255</f>
        <v>26054777.313420951</v>
      </c>
      <c r="L315" s="140"/>
      <c r="Q315" s="102"/>
    </row>
    <row r="316" spans="1:18">
      <c r="A316" s="113" t="str">
        <f>IF(B316="","",COUNTA(B$8:B316))</f>
        <v/>
      </c>
    </row>
    <row r="317" spans="1:18">
      <c r="A317" s="113">
        <f>IF(B317="","",COUNTA(B$8:B317))</f>
        <v>256</v>
      </c>
      <c r="B317" s="81" t="s">
        <v>378</v>
      </c>
      <c r="D317" s="114">
        <f>D315-D259</f>
        <v>-22877306.328136496</v>
      </c>
    </row>
    <row r="318" spans="1:18">
      <c r="A318" s="113">
        <f>IF(B318="","",COUNTA(B$8:B318))</f>
        <v>257</v>
      </c>
      <c r="B318" s="81" t="s">
        <v>379</v>
      </c>
      <c r="D318" s="114">
        <f>-D317</f>
        <v>22877306.328136496</v>
      </c>
    </row>
    <row r="319" spans="1:18">
      <c r="A319" s="113">
        <f>IF(B319="","",COUNTA(B$8:B319))</f>
        <v>258</v>
      </c>
      <c r="B319" s="81" t="s">
        <v>380</v>
      </c>
      <c r="D319" s="114">
        <f>SUM(D261:D264)</f>
        <v>7581043.6309088049</v>
      </c>
    </row>
    <row r="320" spans="1:18">
      <c r="A320" s="113">
        <f>IF(B320="","",COUNTA(B$8:B320))</f>
        <v>259</v>
      </c>
      <c r="B320" s="81" t="s">
        <v>381</v>
      </c>
      <c r="D320" s="114">
        <f>D318+D319</f>
        <v>30458349.959045302</v>
      </c>
    </row>
  </sheetData>
  <phoneticPr fontId="11" type="noConversion"/>
  <dataValidations count="6">
    <dataValidation type="list" allowBlank="1" showInputMessage="1" showErrorMessage="1" sqref="P3" xr:uid="{00000000-0002-0000-0300-000001000000}">
      <formula1>$S$6:$T$6</formula1>
    </dataValidation>
    <dataValidation type="list" allowBlank="1" showInputMessage="1" showErrorMessage="1" sqref="P2" xr:uid="{489FBCE1-2521-408E-BDDB-C6C0240B56F5}">
      <formula1>$O$6:$Q$6</formula1>
    </dataValidation>
    <dataValidation type="list" allowBlank="1" showInputMessage="1" showErrorMessage="1" sqref="F164:F167 F259 F244:F245 F140:F149 F156:F160 F261:F264 F110:F113 F11:F15 F210:F212 F223:F225 F236:F237 F171:F174 F249:F252 F121:F122 F180:F190 F75 F19:F25 F69 F84 F88 F126:F136 F51:F60 F29:F47 F201:F203" xr:uid="{31FC423F-7027-4EEA-86D2-B1152453580D}">
      <formula1>Func_Factor_Name</formula1>
    </dataValidation>
    <dataValidation type="list" allowBlank="1" showInputMessage="1" showErrorMessage="1" sqref="G156:G160 G259 G244:G245 G29:G47 G164:G167 G261:G264 G110:G113 G11:G15 G210:G212 G223:G225 G236:G237 G201:G203 G171:G174 G249:G252 G121:G122 G180:G190 G75 G69 G84 G88 G126:G136 G51:G60 G140:G149 G19:G25" xr:uid="{1459454F-7535-4BCF-A1DA-4BB74D58DE4E}">
      <formula1>Class_Factor_Names</formula1>
    </dataValidation>
    <dataValidation type="list" allowBlank="1" showInputMessage="1" showErrorMessage="1" sqref="H261:J264 H140:J149 H156:J160 H244:J245 H164:J167 H259:J259 H110:J113 H201:J203 H11:J15 H210:J212 H223:J225 H236:J237 H171:J174 H126:J136 H121:J122 H180:J190 H75:J75 H249:J252 H69:J69 H84:J84 H88:J88 E308:E312 H51:J60 H29:J47 H19:J25" xr:uid="{C67F9AC6-CD80-4E4B-8301-A36FDAE16DD7}">
      <formula1>Alloc_Factor_Name</formula1>
    </dataValidation>
    <dataValidation type="list" allowBlank="1" showInputMessage="1" showErrorMessage="1" sqref="E261:E264 E236:E237 E223:E225 E210:E212 E140:E149 E164:E167 E75 E19:E25 E171:E174 E51:E60 E156:E160 E121:E122 E126:E136 E259 E29:E47 E11:E15 E249:E252 E180:E190 E244:E245 E201:E203 E69 E84 E88 E110:E113" xr:uid="{02D9A765-E027-479E-90C1-E903E1B00482}">
      <formula1>$B$269:$B$304</formula1>
    </dataValidation>
  </dataValidations>
  <pageMargins left="0.45" right="0.45" top="0.75" bottom="0.75" header="0.3" footer="0.3"/>
  <pageSetup scale="53" orientation="landscape" blackAndWhite="1" r:id="rId1"/>
  <rowBreaks count="5" manualBreakCount="5">
    <brk id="63" max="9" man="1"/>
    <brk id="116" max="9" man="1"/>
    <brk id="168" max="9" man="1"/>
    <brk id="210" max="9" man="1"/>
    <brk id="265" max="9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7"/>
  </sheetPr>
  <dimension ref="A1:S312"/>
  <sheetViews>
    <sheetView workbookViewId="0"/>
  </sheetViews>
  <sheetFormatPr defaultColWidth="9.15234375" defaultRowHeight="14.6" outlineLevelRow="1" outlineLevelCol="1"/>
  <cols>
    <col min="1" max="1" width="4.84375" style="113" customWidth="1"/>
    <col min="2" max="2" width="60.69140625" style="79" bestFit="1" customWidth="1"/>
    <col min="3" max="3" width="10.84375" style="113" customWidth="1"/>
    <col min="4" max="4" width="17.3828125" style="79" bestFit="1" customWidth="1"/>
    <col min="5" max="5" width="6.3046875" style="79" bestFit="1" customWidth="1"/>
    <col min="6" max="6" width="17.15234375" style="79" bestFit="1" customWidth="1"/>
    <col min="7" max="7" width="14.84375" style="79" customWidth="1"/>
    <col min="8" max="8" width="17.53515625" style="79" customWidth="1"/>
    <col min="9" max="9" width="22.15234375" style="79" customWidth="1"/>
    <col min="10" max="10" width="19.69140625" style="79" bestFit="1" customWidth="1"/>
    <col min="11" max="11" width="18.15234375" style="79" customWidth="1"/>
    <col min="12" max="18" width="14.15234375" style="79" customWidth="1" outlineLevel="1"/>
    <col min="19" max="19" width="3.3046875" style="79" customWidth="1"/>
    <col min="20" max="16384" width="9.15234375" style="79"/>
  </cols>
  <sheetData>
    <row r="1" spans="1:19">
      <c r="B1" s="80" t="str">
        <f>'General Inputs'!$D9</f>
        <v>Cascade Natural Gas Corp.</v>
      </c>
    </row>
    <row r="2" spans="1:19">
      <c r="B2" s="80" t="str">
        <f>'General Inputs'!$D10</f>
        <v>Washington Jurisdiction</v>
      </c>
      <c r="I2" s="76"/>
    </row>
    <row r="3" spans="1:19">
      <c r="B3" s="80" t="str">
        <f>'General Inputs'!$D11</f>
        <v>Twelve-Months ended December 31, 2023</v>
      </c>
    </row>
    <row r="4" spans="1:19">
      <c r="B4" s="80" t="str" cm="1">
        <f t="array" aca="1" ref="B4" ca="1">VLOOKUP(_xlfn.TEXTAFTER(CELL("filename",A1),"]"),Contents!B:F,5,FALSE)</f>
        <v>Functionalization</v>
      </c>
      <c r="I4" s="77"/>
    </row>
    <row r="5" spans="1:19">
      <c r="B5" s="113"/>
    </row>
    <row r="6" spans="1:19" ht="40.5" customHeight="1">
      <c r="A6" s="117" t="s">
        <v>1</v>
      </c>
      <c r="B6" s="118" t="s">
        <v>211</v>
      </c>
      <c r="C6" s="117" t="s">
        <v>212</v>
      </c>
      <c r="D6" s="117" t="s">
        <v>213</v>
      </c>
      <c r="E6" s="141" t="s">
        <v>382</v>
      </c>
      <c r="F6" s="117" t="s">
        <v>366</v>
      </c>
      <c r="G6" s="142" t="str">
        <f>'General Inputs'!D$14</f>
        <v>Gas Supply</v>
      </c>
      <c r="H6" s="142" t="str">
        <f>'General Inputs'!E$14</f>
        <v>Transmission</v>
      </c>
      <c r="I6" s="142" t="str">
        <f>'General Inputs'!F$14</f>
        <v>Distribution</v>
      </c>
      <c r="J6" s="142" t="str">
        <f>'General Inputs'!G$14</f>
        <v>Function 5</v>
      </c>
      <c r="K6" s="142" t="str">
        <f>'General Inputs'!H$14</f>
        <v>Function 5</v>
      </c>
      <c r="L6" s="142" t="str">
        <f>'General Inputs'!I$14</f>
        <v>Function 6</v>
      </c>
      <c r="M6" s="142" t="str">
        <f>'General Inputs'!J$14</f>
        <v>Function 7</v>
      </c>
      <c r="N6" s="142" t="str">
        <f>'General Inputs'!K$14</f>
        <v>Function 8</v>
      </c>
      <c r="O6" s="142" t="str">
        <f>'General Inputs'!L$14</f>
        <v>Function 9</v>
      </c>
      <c r="P6" s="142" t="str">
        <f>'General Inputs'!M$14</f>
        <v>Function 10</v>
      </c>
      <c r="Q6" s="142" t="str">
        <f>'General Inputs'!N$14</f>
        <v>Function 11</v>
      </c>
      <c r="R6" s="142" t="str">
        <f>'General Inputs'!O$14</f>
        <v>Function 12</v>
      </c>
      <c r="S6" s="90"/>
    </row>
    <row r="7" spans="1:19">
      <c r="A7" s="113" t="str">
        <f>IF(B7="","",MAX(A$1:A6)+1)</f>
        <v/>
      </c>
      <c r="E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</row>
    <row r="8" spans="1:19">
      <c r="A8" s="113">
        <f>IF(ISBLANK('Input-Accounts'!A8),"",'Input-Accounts'!A8)</f>
        <v>1</v>
      </c>
      <c r="B8" s="81" t="str">
        <f>IF(ISBLANK('Input-Accounts'!B8),"",'Input-Accounts'!B8)</f>
        <v>RATE BASE</v>
      </c>
      <c r="C8" s="113" t="str">
        <f>IF(ISBLANK('Input-Accounts'!C8),"",'Input-Accounts'!C8)</f>
        <v/>
      </c>
      <c r="E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</row>
    <row r="9" spans="1:19">
      <c r="A9" s="113">
        <f>IF(ISBLANK('Input-Accounts'!A9),"",'Input-Accounts'!A9)</f>
        <v>2</v>
      </c>
      <c r="B9" s="81" t="str">
        <f>IF(ISBLANK('Input-Accounts'!B9),"",'Input-Accounts'!B9)</f>
        <v>Plant in Service</v>
      </c>
      <c r="C9" s="113" t="str">
        <f>IF(ISBLANK('Input-Accounts'!C9),"",'Input-Accounts'!C9)</f>
        <v/>
      </c>
      <c r="E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</row>
    <row r="10" spans="1:19" outlineLevel="1">
      <c r="A10" s="113">
        <f>IF(ISBLANK('Input-Accounts'!A10),"",'Input-Accounts'!A10)</f>
        <v>3</v>
      </c>
      <c r="B10" s="81" t="str">
        <f>IF(ISBLANK('Input-Accounts'!B10),"",'Input-Accounts'!B10)</f>
        <v>Intangible Plant</v>
      </c>
      <c r="C10" s="113" t="str">
        <f>IF(ISBLANK('Input-Accounts'!C10),"",'Input-Accounts'!C10)</f>
        <v/>
      </c>
      <c r="E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</row>
    <row r="11" spans="1:19" outlineLevel="1">
      <c r="A11" s="113">
        <f>IF(ISBLANK('Input-Accounts'!A11),"",'Input-Accounts'!A11)</f>
        <v>4</v>
      </c>
      <c r="B11" s="17" t="str">
        <f>IF(ISBLANK('Input-Accounts'!B11),"",'Input-Accounts'!B11)</f>
        <v>Organization</v>
      </c>
      <c r="C11" s="113">
        <f>IF(ISBLANK('Input-Accounts'!C11),"",'Input-Accounts'!C11)</f>
        <v>301</v>
      </c>
      <c r="D11" s="143">
        <f>'Input-Accounts'!$D11</f>
        <v>114156.01000000001</v>
      </c>
      <c r="E11" s="143">
        <f t="shared" ref="E11:E17" si="0">IFERROR(IF(D11="",0,IF(D11=0,0,IF(ABS(D11-SUM($G11:$R11))&lt;Check_Limit,0,1))),1)</f>
        <v>0</v>
      </c>
      <c r="F11" s="89" t="str">
        <f>IF(D11=0,"-",IF('Input-Accounts'!$E11&lt;&gt;0,'Input-Accounts'!$E11,'Input-Accounts'!$F11))</f>
        <v>INT_T&amp;D_PLANT</v>
      </c>
      <c r="G11" s="143">
        <f>IF($D11=0,0,$D11*
IFERROR(INDEX(G$269:G$305,MATCH($F11,$B$269:$B$305,0))/INDEX($D$269:$D$305,MATCH($F11,$B$269:$B$305,0)),
INDEX('Input-Func_Class'!D$9:D$21,MATCH($F11,'Input-Func_Class'!$B$9:$B$21,0)))
)</f>
        <v>0</v>
      </c>
      <c r="H11" s="143">
        <f>IF($D11=0,0,$D11*
IFERROR(INDEX(H$269:H$305,MATCH($F11,$B$269:$B$305,0))/INDEX($D$269:$D$305,MATCH($F11,$B$269:$B$305,0)),
INDEX('Input-Func_Class'!E$9:E$21,MATCH($F11,'Input-Func_Class'!$B$9:$B$21,0)))
)</f>
        <v>2113.5360593345463</v>
      </c>
      <c r="I11" s="143">
        <f>IF($D11=0,0,$D11*
IFERROR(INDEX(I$269:I$305,MATCH($F11,$B$269:$B$305,0))/INDEX($D$269:$D$305,MATCH($F11,$B$269:$B$305,0)),
INDEX('Input-Func_Class'!F$9:F$21,MATCH($F11,'Input-Func_Class'!$B$9:$B$21,0)))
)</f>
        <v>112042.47394066547</v>
      </c>
      <c r="J11" s="143">
        <f>IF($D11=0,0,$D11*
IFERROR(INDEX(J$269:J$305,MATCH($F11,$B$269:$B$305,0))/INDEX($D$269:$D$305,MATCH($F11,$B$269:$B$305,0)),
INDEX('Input-Func_Class'!G$9:G$21,MATCH($F11,'Input-Func_Class'!$B$9:$B$21,0)))
)</f>
        <v>0</v>
      </c>
      <c r="K11" s="143">
        <f>IF($D11=0,0,$D11*
IFERROR(INDEX(K$269:K$305,MATCH($F11,$B$269:$B$305,0))/INDEX($D$269:$D$305,MATCH($F11,$B$269:$B$305,0)),
INDEX('Input-Func_Class'!H$9:H$21,MATCH($F11,'Input-Func_Class'!$B$9:$B$21,0)))
)</f>
        <v>0</v>
      </c>
      <c r="L11" s="143">
        <f>IF($D11=0,0,$D11*
IFERROR(INDEX(L$269:L$305,MATCH($F11,$B$269:$B$305,0))/INDEX($D$269:$D$305,MATCH($F11,$B$269:$B$305,0)),
INDEX('Input-Func_Class'!I$9:I$21,MATCH($F11,'Input-Func_Class'!$B$9:$B$21,0)))
)</f>
        <v>0</v>
      </c>
      <c r="M11" s="143">
        <f>IF($D11=0,0,$D11*
IFERROR(INDEX(M$269:M$305,MATCH($F11,$B$269:$B$305,0))/INDEX($D$269:$D$305,MATCH($F11,$B$269:$B$305,0)),
INDEX('Input-Func_Class'!J$9:J$21,MATCH($F11,'Input-Func_Class'!$B$9:$B$21,0)))
)</f>
        <v>0</v>
      </c>
      <c r="N11" s="143">
        <f>IF($D11=0,0,$D11*
IFERROR(INDEX(N$269:N$305,MATCH($F11,$B$269:$B$305,0))/INDEX($D$269:$D$305,MATCH($F11,$B$269:$B$305,0)),
INDEX('Input-Func_Class'!K$9:K$21,MATCH($F11,'Input-Func_Class'!$B$9:$B$21,0)))
)</f>
        <v>0</v>
      </c>
      <c r="O11" s="143">
        <f>IF($D11=0,0,$D11*
IFERROR(INDEX(O$269:O$305,MATCH($F11,$B$269:$B$305,0))/INDEX($D$269:$D$305,MATCH($F11,$B$269:$B$305,0)),
INDEX('Input-Func_Class'!L$9:L$21,MATCH($F11,'Input-Func_Class'!$B$9:$B$21,0)))
)</f>
        <v>0</v>
      </c>
      <c r="P11" s="143">
        <f>IF($D11=0,0,$D11*
IFERROR(INDEX(P$269:P$305,MATCH($F11,$B$269:$B$305,0))/INDEX($D$269:$D$305,MATCH($F11,$B$269:$B$305,0)),
INDEX('Input-Func_Class'!M$9:M$21,MATCH($F11,'Input-Func_Class'!$B$9:$B$21,0)))
)</f>
        <v>0</v>
      </c>
      <c r="Q11" s="143">
        <f>IF($D11=0,0,$D11*
IFERROR(INDEX(Q$269:Q$305,MATCH($F11,$B$269:$B$305,0))/INDEX($D$269:$D$305,MATCH($F11,$B$269:$B$305,0)),
INDEX('Input-Func_Class'!N$9:N$21,MATCH($F11,'Input-Func_Class'!$B$9:$B$21,0)))
)</f>
        <v>0</v>
      </c>
      <c r="R11" s="143">
        <f>IF($D11=0,0,$D11*
IFERROR(INDEX(R$269:R$305,MATCH($F11,$B$269:$B$305,0))/INDEX($D$269:$D$305,MATCH($F11,$B$269:$B$305,0)),
INDEX('Input-Func_Class'!O$9:O$21,MATCH($F11,'Input-Func_Class'!$B$9:$B$21,0)))
)</f>
        <v>0</v>
      </c>
    </row>
    <row r="12" spans="1:19" outlineLevel="1">
      <c r="A12" s="113">
        <f>IF(ISBLANK('Input-Accounts'!A12),"",'Input-Accounts'!A12)</f>
        <v>5</v>
      </c>
      <c r="B12" s="17" t="str">
        <f>IF(ISBLANK('Input-Accounts'!B12),"",'Input-Accounts'!B12)</f>
        <v>Franchises &amp; Consents</v>
      </c>
      <c r="C12" s="113">
        <f>IF(ISBLANK('Input-Accounts'!C12),"",'Input-Accounts'!C12)</f>
        <v>302</v>
      </c>
      <c r="D12" s="143">
        <f>'Input-Accounts'!$D12</f>
        <v>138157.95000000001</v>
      </c>
      <c r="E12" s="143">
        <f t="shared" si="0"/>
        <v>0</v>
      </c>
      <c r="F12" s="89" t="str">
        <f>IF(D12=0,"-",IF('Input-Accounts'!$E12&lt;&gt;0,'Input-Accounts'!$E12,'Input-Accounts'!$F12))</f>
        <v>INT_T&amp;D_PLANT</v>
      </c>
      <c r="G12" s="143">
        <f>IF($D12=0,0,$D12*
IFERROR(INDEX(G$269:G$305,MATCH($F12,$B$269:$B$305,0))/INDEX($D$269:$D$305,MATCH($F12,$B$269:$B$305,0)),
INDEX('Input-Func_Class'!D$9:D$21,MATCH($F12,'Input-Func_Class'!$B$9:$B$21,0)))
)</f>
        <v>0</v>
      </c>
      <c r="H12" s="143">
        <f>IF($D12=0,0,$D12*
IFERROR(INDEX(H$269:H$305,MATCH($F12,$B$269:$B$305,0))/INDEX($D$269:$D$305,MATCH($F12,$B$269:$B$305,0)),
INDEX('Input-Func_Class'!E$9:E$21,MATCH($F12,'Input-Func_Class'!$B$9:$B$21,0)))
)</f>
        <v>2557.9188446472444</v>
      </c>
      <c r="I12" s="143">
        <f>IF($D12=0,0,$D12*
IFERROR(INDEX(I$269:I$305,MATCH($F12,$B$269:$B$305,0))/INDEX($D$269:$D$305,MATCH($F12,$B$269:$B$305,0)),
INDEX('Input-Func_Class'!F$9:F$21,MATCH($F12,'Input-Func_Class'!$B$9:$B$21,0)))
)</f>
        <v>135600.03115535277</v>
      </c>
      <c r="J12" s="143">
        <f>IF($D12=0,0,$D12*
IFERROR(INDEX(J$269:J$305,MATCH($F12,$B$269:$B$305,0))/INDEX($D$269:$D$305,MATCH($F12,$B$269:$B$305,0)),
INDEX('Input-Func_Class'!G$9:G$21,MATCH($F12,'Input-Func_Class'!$B$9:$B$21,0)))
)</f>
        <v>0</v>
      </c>
      <c r="K12" s="143">
        <f>IF($D12=0,0,$D12*
IFERROR(INDEX(K$269:K$305,MATCH($F12,$B$269:$B$305,0))/INDEX($D$269:$D$305,MATCH($F12,$B$269:$B$305,0)),
INDEX('Input-Func_Class'!H$9:H$21,MATCH($F12,'Input-Func_Class'!$B$9:$B$21,0)))
)</f>
        <v>0</v>
      </c>
      <c r="L12" s="143">
        <f>IF($D12=0,0,$D12*
IFERROR(INDEX(L$269:L$305,MATCH($F12,$B$269:$B$305,0))/INDEX($D$269:$D$305,MATCH($F12,$B$269:$B$305,0)),
INDEX('Input-Func_Class'!I$9:I$21,MATCH($F12,'Input-Func_Class'!$B$9:$B$21,0)))
)</f>
        <v>0</v>
      </c>
      <c r="M12" s="143">
        <f>IF($D12=0,0,$D12*
IFERROR(INDEX(M$269:M$305,MATCH($F12,$B$269:$B$305,0))/INDEX($D$269:$D$305,MATCH($F12,$B$269:$B$305,0)),
INDEX('Input-Func_Class'!J$9:J$21,MATCH($F12,'Input-Func_Class'!$B$9:$B$21,0)))
)</f>
        <v>0</v>
      </c>
      <c r="N12" s="143">
        <f>IF($D12=0,0,$D12*
IFERROR(INDEX(N$269:N$305,MATCH($F12,$B$269:$B$305,0))/INDEX($D$269:$D$305,MATCH($F12,$B$269:$B$305,0)),
INDEX('Input-Func_Class'!K$9:K$21,MATCH($F12,'Input-Func_Class'!$B$9:$B$21,0)))
)</f>
        <v>0</v>
      </c>
      <c r="O12" s="143">
        <f>IF($D12=0,0,$D12*
IFERROR(INDEX(O$269:O$305,MATCH($F12,$B$269:$B$305,0))/INDEX($D$269:$D$305,MATCH($F12,$B$269:$B$305,0)),
INDEX('Input-Func_Class'!L$9:L$21,MATCH($F12,'Input-Func_Class'!$B$9:$B$21,0)))
)</f>
        <v>0</v>
      </c>
      <c r="P12" s="143">
        <f>IF($D12=0,0,$D12*
IFERROR(INDEX(P$269:P$305,MATCH($F12,$B$269:$B$305,0))/INDEX($D$269:$D$305,MATCH($F12,$B$269:$B$305,0)),
INDEX('Input-Func_Class'!M$9:M$21,MATCH($F12,'Input-Func_Class'!$B$9:$B$21,0)))
)</f>
        <v>0</v>
      </c>
      <c r="Q12" s="143">
        <f>IF($D12=0,0,$D12*
IFERROR(INDEX(Q$269:Q$305,MATCH($F12,$B$269:$B$305,0))/INDEX($D$269:$D$305,MATCH($F12,$B$269:$B$305,0)),
INDEX('Input-Func_Class'!N$9:N$21,MATCH($F12,'Input-Func_Class'!$B$9:$B$21,0)))
)</f>
        <v>0</v>
      </c>
      <c r="R12" s="143">
        <f>IF($D12=0,0,$D12*
IFERROR(INDEX(R$269:R$305,MATCH($F12,$B$269:$B$305,0))/INDEX($D$269:$D$305,MATCH($F12,$B$269:$B$305,0)),
INDEX('Input-Func_Class'!O$9:O$21,MATCH($F12,'Input-Func_Class'!$B$9:$B$21,0)))
)</f>
        <v>0</v>
      </c>
    </row>
    <row r="13" spans="1:19" outlineLevel="1">
      <c r="A13" s="113">
        <f>IF(ISBLANK('Input-Accounts'!A13),"",'Input-Accounts'!A13)</f>
        <v>6</v>
      </c>
      <c r="B13" s="17" t="str">
        <f>IF(ISBLANK('Input-Accounts'!B13),"",'Input-Accounts'!B13)</f>
        <v>Misc. Intangible Plant - Plant Related</v>
      </c>
      <c r="C13" s="113">
        <f>IF(ISBLANK('Input-Accounts'!C13),"",'Input-Accounts'!C13)</f>
        <v>303</v>
      </c>
      <c r="D13" s="143">
        <f>'Input-Accounts'!$D13</f>
        <v>36598487.463060394</v>
      </c>
      <c r="E13" s="143">
        <f t="shared" si="0"/>
        <v>0</v>
      </c>
      <c r="F13" s="89" t="str">
        <f>IF(D13=0,"-",IF('Input-Accounts'!$E13&lt;&gt;0,'Input-Accounts'!$E13,'Input-Accounts'!$F13))</f>
        <v>INT_T&amp;D_PLANT</v>
      </c>
      <c r="G13" s="143">
        <f>IF($D13=0,0,$D13*
IFERROR(INDEX(G$269:G$305,MATCH($F13,$B$269:$B$305,0))/INDEX($D$269:$D$305,MATCH($F13,$B$269:$B$305,0)),
INDEX('Input-Func_Class'!D$9:D$21,MATCH($F13,'Input-Func_Class'!$B$9:$B$21,0)))
)</f>
        <v>0</v>
      </c>
      <c r="H13" s="143">
        <f>IF($D13=0,0,$D13*
IFERROR(INDEX(H$269:H$305,MATCH($F13,$B$269:$B$305,0))/INDEX($D$269:$D$305,MATCH($F13,$B$269:$B$305,0)),
INDEX('Input-Func_Class'!E$9:E$21,MATCH($F13,'Input-Func_Class'!$B$9:$B$21,0)))
)</f>
        <v>677600.96879946545</v>
      </c>
      <c r="I13" s="143">
        <f>IF($D13=0,0,$D13*
IFERROR(INDEX(I$269:I$305,MATCH($F13,$B$269:$B$305,0))/INDEX($D$269:$D$305,MATCH($F13,$B$269:$B$305,0)),
INDEX('Input-Func_Class'!F$9:F$21,MATCH($F13,'Input-Func_Class'!$B$9:$B$21,0)))
)</f>
        <v>35920886.49426093</v>
      </c>
      <c r="J13" s="143">
        <f>IF($D13=0,0,$D13*
IFERROR(INDEX(J$269:J$305,MATCH($F13,$B$269:$B$305,0))/INDEX($D$269:$D$305,MATCH($F13,$B$269:$B$305,0)),
INDEX('Input-Func_Class'!G$9:G$21,MATCH($F13,'Input-Func_Class'!$B$9:$B$21,0)))
)</f>
        <v>0</v>
      </c>
      <c r="K13" s="143">
        <f>IF($D13=0,0,$D13*
IFERROR(INDEX(K$269:K$305,MATCH($F13,$B$269:$B$305,0))/INDEX($D$269:$D$305,MATCH($F13,$B$269:$B$305,0)),
INDEX('Input-Func_Class'!H$9:H$21,MATCH($F13,'Input-Func_Class'!$B$9:$B$21,0)))
)</f>
        <v>0</v>
      </c>
      <c r="L13" s="143">
        <f>IF($D13=0,0,$D13*
IFERROR(INDEX(L$269:L$305,MATCH($F13,$B$269:$B$305,0))/INDEX($D$269:$D$305,MATCH($F13,$B$269:$B$305,0)),
INDEX('Input-Func_Class'!I$9:I$21,MATCH($F13,'Input-Func_Class'!$B$9:$B$21,0)))
)</f>
        <v>0</v>
      </c>
      <c r="M13" s="143">
        <f>IF($D13=0,0,$D13*
IFERROR(INDEX(M$269:M$305,MATCH($F13,$B$269:$B$305,0))/INDEX($D$269:$D$305,MATCH($F13,$B$269:$B$305,0)),
INDEX('Input-Func_Class'!J$9:J$21,MATCH($F13,'Input-Func_Class'!$B$9:$B$21,0)))
)</f>
        <v>0</v>
      </c>
      <c r="N13" s="143">
        <f>IF($D13=0,0,$D13*
IFERROR(INDEX(N$269:N$305,MATCH($F13,$B$269:$B$305,0))/INDEX($D$269:$D$305,MATCH($F13,$B$269:$B$305,0)),
INDEX('Input-Func_Class'!K$9:K$21,MATCH($F13,'Input-Func_Class'!$B$9:$B$21,0)))
)</f>
        <v>0</v>
      </c>
      <c r="O13" s="143">
        <f>IF($D13=0,0,$D13*
IFERROR(INDEX(O$269:O$305,MATCH($F13,$B$269:$B$305,0))/INDEX($D$269:$D$305,MATCH($F13,$B$269:$B$305,0)),
INDEX('Input-Func_Class'!L$9:L$21,MATCH($F13,'Input-Func_Class'!$B$9:$B$21,0)))
)</f>
        <v>0</v>
      </c>
      <c r="P13" s="143">
        <f>IF($D13=0,0,$D13*
IFERROR(INDEX(P$269:P$305,MATCH($F13,$B$269:$B$305,0))/INDEX($D$269:$D$305,MATCH($F13,$B$269:$B$305,0)),
INDEX('Input-Func_Class'!M$9:M$21,MATCH($F13,'Input-Func_Class'!$B$9:$B$21,0)))
)</f>
        <v>0</v>
      </c>
      <c r="Q13" s="143">
        <f>IF($D13=0,0,$D13*
IFERROR(INDEX(Q$269:Q$305,MATCH($F13,$B$269:$B$305,0))/INDEX($D$269:$D$305,MATCH($F13,$B$269:$B$305,0)),
INDEX('Input-Func_Class'!N$9:N$21,MATCH($F13,'Input-Func_Class'!$B$9:$B$21,0)))
)</f>
        <v>0</v>
      </c>
      <c r="R13" s="143">
        <f>IF($D13=0,0,$D13*
IFERROR(INDEX(R$269:R$305,MATCH($F13,$B$269:$B$305,0))/INDEX($D$269:$D$305,MATCH($F13,$B$269:$B$305,0)),
INDEX('Input-Func_Class'!O$9:O$21,MATCH($F13,'Input-Func_Class'!$B$9:$B$21,0)))
)</f>
        <v>0</v>
      </c>
    </row>
    <row r="14" spans="1:19" outlineLevel="1">
      <c r="A14" s="113">
        <f>IF(ISBLANK('Input-Accounts'!A14),"",'Input-Accounts'!A14)</f>
        <v>7</v>
      </c>
      <c r="B14" s="17" t="str">
        <f>IF(ISBLANK('Input-Accounts'!B14),"",'Input-Accounts'!B14)</f>
        <v>Misc. Intangible Plant - Throughtput Related</v>
      </c>
      <c r="C14" s="113">
        <f>IF(ISBLANK('Input-Accounts'!C14),"",'Input-Accounts'!C14)</f>
        <v>303</v>
      </c>
      <c r="D14" s="143">
        <f>'Input-Accounts'!$D14</f>
        <v>1407085.6530374277</v>
      </c>
      <c r="E14" s="143">
        <f t="shared" si="0"/>
        <v>0</v>
      </c>
      <c r="F14" s="89" t="str">
        <f>IF(D14=0,"-",IF('Input-Accounts'!$E14&lt;&gt;0,'Input-Accounts'!$E14,'Input-Accounts'!$F14))</f>
        <v>TRANSMISSION</v>
      </c>
      <c r="G14" s="143">
        <f>IF($D14=0,0,$D14*
IFERROR(INDEX(G$269:G$305,MATCH($F14,$B$269:$B$305,0))/INDEX($D$269:$D$305,MATCH($F14,$B$269:$B$305,0)),
INDEX('Input-Func_Class'!D$9:D$21,MATCH($F14,'Input-Func_Class'!$B$9:$B$21,0)))
)</f>
        <v>0</v>
      </c>
      <c r="H14" s="143">
        <f>IF($D14=0,0,$D14*
IFERROR(INDEX(H$269:H$305,MATCH($F14,$B$269:$B$305,0))/INDEX($D$269:$D$305,MATCH($F14,$B$269:$B$305,0)),
INDEX('Input-Func_Class'!E$9:E$21,MATCH($F14,'Input-Func_Class'!$B$9:$B$21,0)))
)</f>
        <v>1407085.6530374277</v>
      </c>
      <c r="I14" s="143">
        <f>IF($D14=0,0,$D14*
IFERROR(INDEX(I$269:I$305,MATCH($F14,$B$269:$B$305,0))/INDEX($D$269:$D$305,MATCH($F14,$B$269:$B$305,0)),
INDEX('Input-Func_Class'!F$9:F$21,MATCH($F14,'Input-Func_Class'!$B$9:$B$21,0)))
)</f>
        <v>0</v>
      </c>
      <c r="J14" s="143">
        <f>IF($D14=0,0,$D14*
IFERROR(INDEX(J$269:J$305,MATCH($F14,$B$269:$B$305,0))/INDEX($D$269:$D$305,MATCH($F14,$B$269:$B$305,0)),
INDEX('Input-Func_Class'!G$9:G$21,MATCH($F14,'Input-Func_Class'!$B$9:$B$21,0)))
)</f>
        <v>0</v>
      </c>
      <c r="K14" s="143">
        <f>IF($D14=0,0,$D14*
IFERROR(INDEX(K$269:K$305,MATCH($F14,$B$269:$B$305,0))/INDEX($D$269:$D$305,MATCH($F14,$B$269:$B$305,0)),
INDEX('Input-Func_Class'!H$9:H$21,MATCH($F14,'Input-Func_Class'!$B$9:$B$21,0)))
)</f>
        <v>0</v>
      </c>
      <c r="L14" s="143">
        <f>IF($D14=0,0,$D14*
IFERROR(INDEX(L$269:L$305,MATCH($F14,$B$269:$B$305,0))/INDEX($D$269:$D$305,MATCH($F14,$B$269:$B$305,0)),
INDEX('Input-Func_Class'!I$9:I$21,MATCH($F14,'Input-Func_Class'!$B$9:$B$21,0)))
)</f>
        <v>0</v>
      </c>
      <c r="M14" s="143">
        <f>IF($D14=0,0,$D14*
IFERROR(INDEX(M$269:M$305,MATCH($F14,$B$269:$B$305,0))/INDEX($D$269:$D$305,MATCH($F14,$B$269:$B$305,0)),
INDEX('Input-Func_Class'!J$9:J$21,MATCH($F14,'Input-Func_Class'!$B$9:$B$21,0)))
)</f>
        <v>0</v>
      </c>
      <c r="N14" s="143">
        <f>IF($D14=0,0,$D14*
IFERROR(INDEX(N$269:N$305,MATCH($F14,$B$269:$B$305,0))/INDEX($D$269:$D$305,MATCH($F14,$B$269:$B$305,0)),
INDEX('Input-Func_Class'!K$9:K$21,MATCH($F14,'Input-Func_Class'!$B$9:$B$21,0)))
)</f>
        <v>0</v>
      </c>
      <c r="O14" s="143">
        <f>IF($D14=0,0,$D14*
IFERROR(INDEX(O$269:O$305,MATCH($F14,$B$269:$B$305,0))/INDEX($D$269:$D$305,MATCH($F14,$B$269:$B$305,0)),
INDEX('Input-Func_Class'!L$9:L$21,MATCH($F14,'Input-Func_Class'!$B$9:$B$21,0)))
)</f>
        <v>0</v>
      </c>
      <c r="P14" s="143">
        <f>IF($D14=0,0,$D14*
IFERROR(INDEX(P$269:P$305,MATCH($F14,$B$269:$B$305,0))/INDEX($D$269:$D$305,MATCH($F14,$B$269:$B$305,0)),
INDEX('Input-Func_Class'!M$9:M$21,MATCH($F14,'Input-Func_Class'!$B$9:$B$21,0)))
)</f>
        <v>0</v>
      </c>
      <c r="Q14" s="143">
        <f>IF($D14=0,0,$D14*
IFERROR(INDEX(Q$269:Q$305,MATCH($F14,$B$269:$B$305,0))/INDEX($D$269:$D$305,MATCH($F14,$B$269:$B$305,0)),
INDEX('Input-Func_Class'!N$9:N$21,MATCH($F14,'Input-Func_Class'!$B$9:$B$21,0)))
)</f>
        <v>0</v>
      </c>
      <c r="R14" s="143">
        <f>IF($D14=0,0,$D14*
IFERROR(INDEX(R$269:R$305,MATCH($F14,$B$269:$B$305,0))/INDEX($D$269:$D$305,MATCH($F14,$B$269:$B$305,0)),
INDEX('Input-Func_Class'!O$9:O$21,MATCH($F14,'Input-Func_Class'!$B$9:$B$21,0)))
)</f>
        <v>0</v>
      </c>
    </row>
    <row r="15" spans="1:19" outlineLevel="1">
      <c r="A15" s="113">
        <f>IF(ISBLANK('Input-Accounts'!A15),"",'Input-Accounts'!A15)</f>
        <v>8</v>
      </c>
      <c r="B15" s="17" t="str">
        <f>IF(ISBLANK('Input-Accounts'!B15),"",'Input-Accounts'!B15)</f>
        <v>Misc. Intangible Plant - Customer Related</v>
      </c>
      <c r="C15" s="113">
        <f>IF(ISBLANK('Input-Accounts'!C15),"",'Input-Accounts'!C15)</f>
        <v>303</v>
      </c>
      <c r="D15" s="143">
        <f>'Input-Accounts'!$D15</f>
        <v>19001027.60096918</v>
      </c>
      <c r="E15" s="143">
        <f t="shared" si="0"/>
        <v>0</v>
      </c>
      <c r="F15" s="89" t="str">
        <f>IF(D15=0,"-",IF('Input-Accounts'!$E15&lt;&gt;0,'Input-Accounts'!$E15,'Input-Accounts'!$F15))</f>
        <v>DISTRIBUTION</v>
      </c>
      <c r="G15" s="143">
        <f>IF($D15=0,0,$D15*
IFERROR(INDEX(G$269:G$305,MATCH($F15,$B$269:$B$305,0))/INDEX($D$269:$D$305,MATCH($F15,$B$269:$B$305,0)),
INDEX('Input-Func_Class'!D$9:D$21,MATCH($F15,'Input-Func_Class'!$B$9:$B$21,0)))
)</f>
        <v>0</v>
      </c>
      <c r="H15" s="143">
        <f>IF($D15=0,0,$D15*
IFERROR(INDEX(H$269:H$305,MATCH($F15,$B$269:$B$305,0))/INDEX($D$269:$D$305,MATCH($F15,$B$269:$B$305,0)),
INDEX('Input-Func_Class'!E$9:E$21,MATCH($F15,'Input-Func_Class'!$B$9:$B$21,0)))
)</f>
        <v>0</v>
      </c>
      <c r="I15" s="143">
        <f>IF($D15=0,0,$D15*
IFERROR(INDEX(I$269:I$305,MATCH($F15,$B$269:$B$305,0))/INDEX($D$269:$D$305,MATCH($F15,$B$269:$B$305,0)),
INDEX('Input-Func_Class'!F$9:F$21,MATCH($F15,'Input-Func_Class'!$B$9:$B$21,0)))
)</f>
        <v>19001027.60096918</v>
      </c>
      <c r="J15" s="143">
        <f>IF($D15=0,0,$D15*
IFERROR(INDEX(J$269:J$305,MATCH($F15,$B$269:$B$305,0))/INDEX($D$269:$D$305,MATCH($F15,$B$269:$B$305,0)),
INDEX('Input-Func_Class'!G$9:G$21,MATCH($F15,'Input-Func_Class'!$B$9:$B$21,0)))
)</f>
        <v>0</v>
      </c>
      <c r="K15" s="143">
        <f>IF($D15=0,0,$D15*
IFERROR(INDEX(K$269:K$305,MATCH($F15,$B$269:$B$305,0))/INDEX($D$269:$D$305,MATCH($F15,$B$269:$B$305,0)),
INDEX('Input-Func_Class'!H$9:H$21,MATCH($F15,'Input-Func_Class'!$B$9:$B$21,0)))
)</f>
        <v>0</v>
      </c>
      <c r="L15" s="143">
        <f>IF($D15=0,0,$D15*
IFERROR(INDEX(L$269:L$305,MATCH($F15,$B$269:$B$305,0))/INDEX($D$269:$D$305,MATCH($F15,$B$269:$B$305,0)),
INDEX('Input-Func_Class'!I$9:I$21,MATCH($F15,'Input-Func_Class'!$B$9:$B$21,0)))
)</f>
        <v>0</v>
      </c>
      <c r="M15" s="143">
        <f>IF($D15=0,0,$D15*
IFERROR(INDEX(M$269:M$305,MATCH($F15,$B$269:$B$305,0))/INDEX($D$269:$D$305,MATCH($F15,$B$269:$B$305,0)),
INDEX('Input-Func_Class'!J$9:J$21,MATCH($F15,'Input-Func_Class'!$B$9:$B$21,0)))
)</f>
        <v>0</v>
      </c>
      <c r="N15" s="143">
        <f>IF($D15=0,0,$D15*
IFERROR(INDEX(N$269:N$305,MATCH($F15,$B$269:$B$305,0))/INDEX($D$269:$D$305,MATCH($F15,$B$269:$B$305,0)),
INDEX('Input-Func_Class'!K$9:K$21,MATCH($F15,'Input-Func_Class'!$B$9:$B$21,0)))
)</f>
        <v>0</v>
      </c>
      <c r="O15" s="143">
        <f>IF($D15=0,0,$D15*
IFERROR(INDEX(O$269:O$305,MATCH($F15,$B$269:$B$305,0))/INDEX($D$269:$D$305,MATCH($F15,$B$269:$B$305,0)),
INDEX('Input-Func_Class'!L$9:L$21,MATCH($F15,'Input-Func_Class'!$B$9:$B$21,0)))
)</f>
        <v>0</v>
      </c>
      <c r="P15" s="143">
        <f>IF($D15=0,0,$D15*
IFERROR(INDEX(P$269:P$305,MATCH($F15,$B$269:$B$305,0))/INDEX($D$269:$D$305,MATCH($F15,$B$269:$B$305,0)),
INDEX('Input-Func_Class'!M$9:M$21,MATCH($F15,'Input-Func_Class'!$B$9:$B$21,0)))
)</f>
        <v>0</v>
      </c>
      <c r="Q15" s="143">
        <f>IF($D15=0,0,$D15*
IFERROR(INDEX(Q$269:Q$305,MATCH($F15,$B$269:$B$305,0))/INDEX($D$269:$D$305,MATCH($F15,$B$269:$B$305,0)),
INDEX('Input-Func_Class'!N$9:N$21,MATCH($F15,'Input-Func_Class'!$B$9:$B$21,0)))
)</f>
        <v>0</v>
      </c>
      <c r="R15" s="143">
        <f>IF($D15=0,0,$D15*
IFERROR(INDEX(R$269:R$305,MATCH($F15,$B$269:$B$305,0))/INDEX($D$269:$D$305,MATCH($F15,$B$269:$B$305,0)),
INDEX('Input-Func_Class'!O$9:O$21,MATCH($F15,'Input-Func_Class'!$B$9:$B$21,0)))
)</f>
        <v>0</v>
      </c>
    </row>
    <row r="16" spans="1:19" outlineLevel="1">
      <c r="A16" s="113">
        <f>IF(ISBLANK('Input-Accounts'!A16),"",'Input-Accounts'!A16)</f>
        <v>9</v>
      </c>
      <c r="B16" s="79" t="str">
        <f>IF(ISBLANK('Input-Accounts'!B16),"",'Input-Accounts'!B16)</f>
        <v>Subtotal - Intangible Plant</v>
      </c>
      <c r="C16" s="113" t="str">
        <f>IF(ISBLANK('Input-Accounts'!C16),"",'Input-Accounts'!C16)</f>
        <v/>
      </c>
      <c r="D16" s="144">
        <f>SUBTOTAL(9,D11:D15)</f>
        <v>57258914.677067004</v>
      </c>
      <c r="E16" s="143">
        <f t="shared" si="0"/>
        <v>0</v>
      </c>
      <c r="G16" s="144">
        <f t="shared" ref="G16:R16" si="1">SUBTOTAL(9,G11:G15)</f>
        <v>0</v>
      </c>
      <c r="H16" s="144">
        <f t="shared" si="1"/>
        <v>2089358.0767408749</v>
      </c>
      <c r="I16" s="144">
        <f t="shared" si="1"/>
        <v>55169556.600326128</v>
      </c>
      <c r="J16" s="144">
        <f t="shared" si="1"/>
        <v>0</v>
      </c>
      <c r="K16" s="144">
        <f t="shared" si="1"/>
        <v>0</v>
      </c>
      <c r="L16" s="144">
        <f t="shared" si="1"/>
        <v>0</v>
      </c>
      <c r="M16" s="144">
        <f t="shared" si="1"/>
        <v>0</v>
      </c>
      <c r="N16" s="144">
        <f t="shared" si="1"/>
        <v>0</v>
      </c>
      <c r="O16" s="144">
        <f t="shared" si="1"/>
        <v>0</v>
      </c>
      <c r="P16" s="144">
        <f t="shared" si="1"/>
        <v>0</v>
      </c>
      <c r="Q16" s="144">
        <f t="shared" si="1"/>
        <v>0</v>
      </c>
      <c r="R16" s="144">
        <f t="shared" si="1"/>
        <v>0</v>
      </c>
    </row>
    <row r="17" spans="1:18" outlineLevel="1">
      <c r="A17" s="113" t="str">
        <f>IF(ISBLANK('Input-Accounts'!A17),"",'Input-Accounts'!A17)</f>
        <v/>
      </c>
      <c r="B17" s="79" t="str">
        <f>IF(ISBLANK('Input-Accounts'!B17),"",'Input-Accounts'!B17)</f>
        <v/>
      </c>
      <c r="C17" s="113" t="str">
        <f>IF(ISBLANK('Input-Accounts'!C17),"",'Input-Accounts'!C17)</f>
        <v/>
      </c>
      <c r="D17" s="143"/>
      <c r="E17" s="143">
        <f t="shared" si="0"/>
        <v>0</v>
      </c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</row>
    <row r="18" spans="1:18" outlineLevel="1">
      <c r="A18" s="113">
        <f>IF(ISBLANK('Input-Accounts'!A18),"",'Input-Accounts'!A18)</f>
        <v>10</v>
      </c>
      <c r="B18" s="81" t="str">
        <f>IF(ISBLANK('Input-Accounts'!B18),"",'Input-Accounts'!B18)</f>
        <v xml:space="preserve">Transmission plant </v>
      </c>
      <c r="C18" s="113" t="str">
        <f>IF(ISBLANK('Input-Accounts'!C18),"",'Input-Accounts'!C18)</f>
        <v/>
      </c>
      <c r="D18" s="143"/>
      <c r="E18" s="143">
        <f t="shared" ref="E18:E25" si="2">IFERROR(IF(D18="",0,IF(D18=0,0,IF(ABS(D18-SUM($G18:$R18))&lt;Check_Limit,0,1))),1)</f>
        <v>0</v>
      </c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</row>
    <row r="19" spans="1:18" outlineLevel="1">
      <c r="A19" s="113">
        <f>IF(ISBLANK('Input-Accounts'!A19),"",'Input-Accounts'!A19)</f>
        <v>11</v>
      </c>
      <c r="B19" s="17" t="str">
        <f>IF(ISBLANK('Input-Accounts'!B19),"",'Input-Accounts'!B19)</f>
        <v>Land and Land Rights</v>
      </c>
      <c r="C19" s="113">
        <f>IF(ISBLANK('Input-Accounts'!C19),"",'Input-Accounts'!C19)</f>
        <v>365.1</v>
      </c>
      <c r="D19" s="143">
        <f>'Input-Accounts'!$D19</f>
        <v>1409620.97</v>
      </c>
      <c r="E19" s="143">
        <f t="shared" si="2"/>
        <v>0</v>
      </c>
      <c r="F19" s="89" t="str">
        <f>IF(D19=0,"-",IF('Input-Accounts'!$E19&lt;&gt;0,'Input-Accounts'!$E19,'Input-Accounts'!$F19))</f>
        <v>TRANSMISSION</v>
      </c>
      <c r="G19" s="143">
        <f>IF($D19=0,0,$D19*
IFERROR(INDEX(G$269:G$305,MATCH($F19,$B$269:$B$305,0))/INDEX($D$269:$D$305,MATCH($F19,$B$269:$B$305,0)),
INDEX('Input-Func_Class'!D$9:D$21,MATCH($F19,'Input-Func_Class'!$B$9:$B$21,0)))
)</f>
        <v>0</v>
      </c>
      <c r="H19" s="143">
        <f>IF($D19=0,0,$D19*
IFERROR(INDEX(H$269:H$305,MATCH($F19,$B$269:$B$305,0))/INDEX($D$269:$D$305,MATCH($F19,$B$269:$B$305,0)),
INDEX('Input-Func_Class'!E$9:E$21,MATCH($F19,'Input-Func_Class'!$B$9:$B$21,0)))
)</f>
        <v>1409620.97</v>
      </c>
      <c r="I19" s="143">
        <f>IF($D19=0,0,$D19*
IFERROR(INDEX(I$269:I$305,MATCH($F19,$B$269:$B$305,0))/INDEX($D$269:$D$305,MATCH($F19,$B$269:$B$305,0)),
INDEX('Input-Func_Class'!F$9:F$21,MATCH($F19,'Input-Func_Class'!$B$9:$B$21,0)))
)</f>
        <v>0</v>
      </c>
      <c r="J19" s="143">
        <f>IF($D19=0,0,$D19*
IFERROR(INDEX(J$269:J$305,MATCH($F19,$B$269:$B$305,0))/INDEX($D$269:$D$305,MATCH($F19,$B$269:$B$305,0)),
INDEX('Input-Func_Class'!G$9:G$21,MATCH($F19,'Input-Func_Class'!$B$9:$B$21,0)))
)</f>
        <v>0</v>
      </c>
      <c r="K19" s="143">
        <f>IF($D19=0,0,$D19*
IFERROR(INDEX(K$269:K$305,MATCH($F19,$B$269:$B$305,0))/INDEX($D$269:$D$305,MATCH($F19,$B$269:$B$305,0)),
INDEX('Input-Func_Class'!H$9:H$21,MATCH($F19,'Input-Func_Class'!$B$9:$B$21,0)))
)</f>
        <v>0</v>
      </c>
      <c r="L19" s="143">
        <f>IF($D19=0,0,$D19*
IFERROR(INDEX(L$269:L$305,MATCH($F19,$B$269:$B$305,0))/INDEX($D$269:$D$305,MATCH($F19,$B$269:$B$305,0)),
INDEX('Input-Func_Class'!I$9:I$21,MATCH($F19,'Input-Func_Class'!$B$9:$B$21,0)))
)</f>
        <v>0</v>
      </c>
      <c r="M19" s="143">
        <f>IF($D19=0,0,$D19*
IFERROR(INDEX(M$269:M$305,MATCH($F19,$B$269:$B$305,0))/INDEX($D$269:$D$305,MATCH($F19,$B$269:$B$305,0)),
INDEX('Input-Func_Class'!J$9:J$21,MATCH($F19,'Input-Func_Class'!$B$9:$B$21,0)))
)</f>
        <v>0</v>
      </c>
      <c r="N19" s="143">
        <f>IF($D19=0,0,$D19*
IFERROR(INDEX(N$269:N$305,MATCH($F19,$B$269:$B$305,0))/INDEX($D$269:$D$305,MATCH($F19,$B$269:$B$305,0)),
INDEX('Input-Func_Class'!K$9:K$21,MATCH($F19,'Input-Func_Class'!$B$9:$B$21,0)))
)</f>
        <v>0</v>
      </c>
      <c r="O19" s="143">
        <f>IF($D19=0,0,$D19*
IFERROR(INDEX(O$269:O$305,MATCH($F19,$B$269:$B$305,0))/INDEX($D$269:$D$305,MATCH($F19,$B$269:$B$305,0)),
INDEX('Input-Func_Class'!L$9:L$21,MATCH($F19,'Input-Func_Class'!$B$9:$B$21,0)))
)</f>
        <v>0</v>
      </c>
      <c r="P19" s="143">
        <f>IF($D19=0,0,$D19*
IFERROR(INDEX(P$269:P$305,MATCH($F19,$B$269:$B$305,0))/INDEX($D$269:$D$305,MATCH($F19,$B$269:$B$305,0)),
INDEX('Input-Func_Class'!M$9:M$21,MATCH($F19,'Input-Func_Class'!$B$9:$B$21,0)))
)</f>
        <v>0</v>
      </c>
      <c r="Q19" s="143">
        <f>IF($D19=0,0,$D19*
IFERROR(INDEX(Q$269:Q$305,MATCH($F19,$B$269:$B$305,0))/INDEX($D$269:$D$305,MATCH($F19,$B$269:$B$305,0)),
INDEX('Input-Func_Class'!N$9:N$21,MATCH($F19,'Input-Func_Class'!$B$9:$B$21,0)))
)</f>
        <v>0</v>
      </c>
      <c r="R19" s="143">
        <f>IF($D19=0,0,$D19*
IFERROR(INDEX(R$269:R$305,MATCH($F19,$B$269:$B$305,0))/INDEX($D$269:$D$305,MATCH($F19,$B$269:$B$305,0)),
INDEX('Input-Func_Class'!O$9:O$21,MATCH($F19,'Input-Func_Class'!$B$9:$B$21,0)))
)</f>
        <v>0</v>
      </c>
    </row>
    <row r="20" spans="1:18" outlineLevel="1">
      <c r="A20" s="113">
        <f>IF(ISBLANK('Input-Accounts'!A20),"",'Input-Accounts'!A20)</f>
        <v>12</v>
      </c>
      <c r="B20" s="17" t="str">
        <f>IF(ISBLANK('Input-Accounts'!B20),"",'Input-Accounts'!B20)</f>
        <v>Structures and improvements</v>
      </c>
      <c r="C20" s="113">
        <f>IF(ISBLANK('Input-Accounts'!C20),"",'Input-Accounts'!C20)</f>
        <v>366</v>
      </c>
      <c r="D20" s="143">
        <f>'Input-Accounts'!$D20</f>
        <v>124315.06</v>
      </c>
      <c r="E20" s="143">
        <f t="shared" si="2"/>
        <v>0</v>
      </c>
      <c r="F20" s="89" t="str">
        <f>IF(D20=0,"-",IF('Input-Accounts'!$E20&lt;&gt;0,'Input-Accounts'!$E20,'Input-Accounts'!$F20))</f>
        <v>TRANSMISSION</v>
      </c>
      <c r="G20" s="143">
        <f>IF($D20=0,0,$D20*
IFERROR(INDEX(G$269:G$305,MATCH($F20,$B$269:$B$305,0))/INDEX($D$269:$D$305,MATCH($F20,$B$269:$B$305,0)),
INDEX('Input-Func_Class'!D$9:D$21,MATCH($F20,'Input-Func_Class'!$B$9:$B$21,0)))
)</f>
        <v>0</v>
      </c>
      <c r="H20" s="143">
        <f>IF($D20=0,0,$D20*
IFERROR(INDEX(H$269:H$305,MATCH($F20,$B$269:$B$305,0))/INDEX($D$269:$D$305,MATCH($F20,$B$269:$B$305,0)),
INDEX('Input-Func_Class'!E$9:E$21,MATCH($F20,'Input-Func_Class'!$B$9:$B$21,0)))
)</f>
        <v>124315.06</v>
      </c>
      <c r="I20" s="143">
        <f>IF($D20=0,0,$D20*
IFERROR(INDEX(I$269:I$305,MATCH($F20,$B$269:$B$305,0))/INDEX($D$269:$D$305,MATCH($F20,$B$269:$B$305,0)),
INDEX('Input-Func_Class'!F$9:F$21,MATCH($F20,'Input-Func_Class'!$B$9:$B$21,0)))
)</f>
        <v>0</v>
      </c>
      <c r="J20" s="143">
        <f>IF($D20=0,0,$D20*
IFERROR(INDEX(J$269:J$305,MATCH($F20,$B$269:$B$305,0))/INDEX($D$269:$D$305,MATCH($F20,$B$269:$B$305,0)),
INDEX('Input-Func_Class'!G$9:G$21,MATCH($F20,'Input-Func_Class'!$B$9:$B$21,0)))
)</f>
        <v>0</v>
      </c>
      <c r="K20" s="143">
        <f>IF($D20=0,0,$D20*
IFERROR(INDEX(K$269:K$305,MATCH($F20,$B$269:$B$305,0))/INDEX($D$269:$D$305,MATCH($F20,$B$269:$B$305,0)),
INDEX('Input-Func_Class'!H$9:H$21,MATCH($F20,'Input-Func_Class'!$B$9:$B$21,0)))
)</f>
        <v>0</v>
      </c>
      <c r="L20" s="143">
        <f>IF($D20=0,0,$D20*
IFERROR(INDEX(L$269:L$305,MATCH($F20,$B$269:$B$305,0))/INDEX($D$269:$D$305,MATCH($F20,$B$269:$B$305,0)),
INDEX('Input-Func_Class'!I$9:I$21,MATCH($F20,'Input-Func_Class'!$B$9:$B$21,0)))
)</f>
        <v>0</v>
      </c>
      <c r="M20" s="143">
        <f>IF($D20=0,0,$D20*
IFERROR(INDEX(M$269:M$305,MATCH($F20,$B$269:$B$305,0))/INDEX($D$269:$D$305,MATCH($F20,$B$269:$B$305,0)),
INDEX('Input-Func_Class'!J$9:J$21,MATCH($F20,'Input-Func_Class'!$B$9:$B$21,0)))
)</f>
        <v>0</v>
      </c>
      <c r="N20" s="143">
        <f>IF($D20=0,0,$D20*
IFERROR(INDEX(N$269:N$305,MATCH($F20,$B$269:$B$305,0))/INDEX($D$269:$D$305,MATCH($F20,$B$269:$B$305,0)),
INDEX('Input-Func_Class'!K$9:K$21,MATCH($F20,'Input-Func_Class'!$B$9:$B$21,0)))
)</f>
        <v>0</v>
      </c>
      <c r="O20" s="143">
        <f>IF($D20=0,0,$D20*
IFERROR(INDEX(O$269:O$305,MATCH($F20,$B$269:$B$305,0))/INDEX($D$269:$D$305,MATCH($F20,$B$269:$B$305,0)),
INDEX('Input-Func_Class'!L$9:L$21,MATCH($F20,'Input-Func_Class'!$B$9:$B$21,0)))
)</f>
        <v>0</v>
      </c>
      <c r="P20" s="143">
        <f>IF($D20=0,0,$D20*
IFERROR(INDEX(P$269:P$305,MATCH($F20,$B$269:$B$305,0))/INDEX($D$269:$D$305,MATCH($F20,$B$269:$B$305,0)),
INDEX('Input-Func_Class'!M$9:M$21,MATCH($F20,'Input-Func_Class'!$B$9:$B$21,0)))
)</f>
        <v>0</v>
      </c>
      <c r="Q20" s="143">
        <f>IF($D20=0,0,$D20*
IFERROR(INDEX(Q$269:Q$305,MATCH($F20,$B$269:$B$305,0))/INDEX($D$269:$D$305,MATCH($F20,$B$269:$B$305,0)),
INDEX('Input-Func_Class'!N$9:N$21,MATCH($F20,'Input-Func_Class'!$B$9:$B$21,0)))
)</f>
        <v>0</v>
      </c>
      <c r="R20" s="143">
        <f>IF($D20=0,0,$D20*
IFERROR(INDEX(R$269:R$305,MATCH($F20,$B$269:$B$305,0))/INDEX($D$269:$D$305,MATCH($F20,$B$269:$B$305,0)),
INDEX('Input-Func_Class'!O$9:O$21,MATCH($F20,'Input-Func_Class'!$B$9:$B$21,0)))
)</f>
        <v>0</v>
      </c>
    </row>
    <row r="21" spans="1:18" outlineLevel="1">
      <c r="A21" s="113">
        <f>IF(ISBLANK('Input-Accounts'!A21),"",'Input-Accounts'!A21)</f>
        <v>13</v>
      </c>
      <c r="B21" s="17" t="str">
        <f>IF(ISBLANK('Input-Accounts'!B21),"",'Input-Accounts'!B21)</f>
        <v>Mains</v>
      </c>
      <c r="C21" s="113">
        <f>IF(ISBLANK('Input-Accounts'!C21),"",'Input-Accounts'!C21)</f>
        <v>367</v>
      </c>
      <c r="D21" s="143">
        <f>'Input-Accounts'!$D21</f>
        <v>16918251.009999998</v>
      </c>
      <c r="E21" s="143">
        <f t="shared" si="2"/>
        <v>0</v>
      </c>
      <c r="F21" s="89" t="str">
        <f>IF(D21=0,"-",IF('Input-Accounts'!$E21&lt;&gt;0,'Input-Accounts'!$E21,'Input-Accounts'!$F21))</f>
        <v>TRANSMISSION</v>
      </c>
      <c r="G21" s="143">
        <f>IF($D21=0,0,$D21*
IFERROR(INDEX(G$269:G$305,MATCH($F21,$B$269:$B$305,0))/INDEX($D$269:$D$305,MATCH($F21,$B$269:$B$305,0)),
INDEX('Input-Func_Class'!D$9:D$21,MATCH($F21,'Input-Func_Class'!$B$9:$B$21,0)))
)</f>
        <v>0</v>
      </c>
      <c r="H21" s="143">
        <f>IF($D21=0,0,$D21*
IFERROR(INDEX(H$269:H$305,MATCH($F21,$B$269:$B$305,0))/INDEX($D$269:$D$305,MATCH($F21,$B$269:$B$305,0)),
INDEX('Input-Func_Class'!E$9:E$21,MATCH($F21,'Input-Func_Class'!$B$9:$B$21,0)))
)</f>
        <v>16918251.009999998</v>
      </c>
      <c r="I21" s="143">
        <f>IF($D21=0,0,$D21*
IFERROR(INDEX(I$269:I$305,MATCH($F21,$B$269:$B$305,0))/INDEX($D$269:$D$305,MATCH($F21,$B$269:$B$305,0)),
INDEX('Input-Func_Class'!F$9:F$21,MATCH($F21,'Input-Func_Class'!$B$9:$B$21,0)))
)</f>
        <v>0</v>
      </c>
      <c r="J21" s="143">
        <f>IF($D21=0,0,$D21*
IFERROR(INDEX(J$269:J$305,MATCH($F21,$B$269:$B$305,0))/INDEX($D$269:$D$305,MATCH($F21,$B$269:$B$305,0)),
INDEX('Input-Func_Class'!G$9:G$21,MATCH($F21,'Input-Func_Class'!$B$9:$B$21,0)))
)</f>
        <v>0</v>
      </c>
      <c r="K21" s="143">
        <f>IF($D21=0,0,$D21*
IFERROR(INDEX(K$269:K$305,MATCH($F21,$B$269:$B$305,0))/INDEX($D$269:$D$305,MATCH($F21,$B$269:$B$305,0)),
INDEX('Input-Func_Class'!H$9:H$21,MATCH($F21,'Input-Func_Class'!$B$9:$B$21,0)))
)</f>
        <v>0</v>
      </c>
      <c r="L21" s="143">
        <f>IF($D21=0,0,$D21*
IFERROR(INDEX(L$269:L$305,MATCH($F21,$B$269:$B$305,0))/INDEX($D$269:$D$305,MATCH($F21,$B$269:$B$305,0)),
INDEX('Input-Func_Class'!I$9:I$21,MATCH($F21,'Input-Func_Class'!$B$9:$B$21,0)))
)</f>
        <v>0</v>
      </c>
      <c r="M21" s="143">
        <f>IF($D21=0,0,$D21*
IFERROR(INDEX(M$269:M$305,MATCH($F21,$B$269:$B$305,0))/INDEX($D$269:$D$305,MATCH($F21,$B$269:$B$305,0)),
INDEX('Input-Func_Class'!J$9:J$21,MATCH($F21,'Input-Func_Class'!$B$9:$B$21,0)))
)</f>
        <v>0</v>
      </c>
      <c r="N21" s="143">
        <f>IF($D21=0,0,$D21*
IFERROR(INDEX(N$269:N$305,MATCH($F21,$B$269:$B$305,0))/INDEX($D$269:$D$305,MATCH($F21,$B$269:$B$305,0)),
INDEX('Input-Func_Class'!K$9:K$21,MATCH($F21,'Input-Func_Class'!$B$9:$B$21,0)))
)</f>
        <v>0</v>
      </c>
      <c r="O21" s="143">
        <f>IF($D21=0,0,$D21*
IFERROR(INDEX(O$269:O$305,MATCH($F21,$B$269:$B$305,0))/INDEX($D$269:$D$305,MATCH($F21,$B$269:$B$305,0)),
INDEX('Input-Func_Class'!L$9:L$21,MATCH($F21,'Input-Func_Class'!$B$9:$B$21,0)))
)</f>
        <v>0</v>
      </c>
      <c r="P21" s="143">
        <f>IF($D21=0,0,$D21*
IFERROR(INDEX(P$269:P$305,MATCH($F21,$B$269:$B$305,0))/INDEX($D$269:$D$305,MATCH($F21,$B$269:$B$305,0)),
INDEX('Input-Func_Class'!M$9:M$21,MATCH($F21,'Input-Func_Class'!$B$9:$B$21,0)))
)</f>
        <v>0</v>
      </c>
      <c r="Q21" s="143">
        <f>IF($D21=0,0,$D21*
IFERROR(INDEX(Q$269:Q$305,MATCH($F21,$B$269:$B$305,0))/INDEX($D$269:$D$305,MATCH($F21,$B$269:$B$305,0)),
INDEX('Input-Func_Class'!N$9:N$21,MATCH($F21,'Input-Func_Class'!$B$9:$B$21,0)))
)</f>
        <v>0</v>
      </c>
      <c r="R21" s="143">
        <f>IF($D21=0,0,$D21*
IFERROR(INDEX(R$269:R$305,MATCH($F21,$B$269:$B$305,0))/INDEX($D$269:$D$305,MATCH($F21,$B$269:$B$305,0)),
INDEX('Input-Func_Class'!O$9:O$21,MATCH($F21,'Input-Func_Class'!$B$9:$B$21,0)))
)</f>
        <v>0</v>
      </c>
    </row>
    <row r="22" spans="1:18" outlineLevel="1">
      <c r="A22" s="113">
        <f>IF(ISBLANK('Input-Accounts'!A22),"",'Input-Accounts'!A22)</f>
        <v>14</v>
      </c>
      <c r="B22" s="17" t="str">
        <f>IF(ISBLANK('Input-Accounts'!B22),"",'Input-Accounts'!B22)</f>
        <v>Mains - Direct</v>
      </c>
      <c r="C22" s="113">
        <f>IF(ISBLANK('Input-Accounts'!C22),"",'Input-Accounts'!C22)</f>
        <v>367.1</v>
      </c>
      <c r="D22" s="143">
        <f>'Input-Accounts'!$D22</f>
        <v>336275.62000000005</v>
      </c>
      <c r="E22" s="143">
        <f t="shared" ref="E22" si="3">IFERROR(IF(D22="",0,IF(D22=0,0,IF(ABS(D22-SUM($G22:$R22))&lt;Check_Limit,0,1))),1)</f>
        <v>0</v>
      </c>
      <c r="F22" s="89" t="str">
        <f>IF(D22=0,"-",IF('Input-Accounts'!$E22&lt;&gt;0,'Input-Accounts'!$E22,'Input-Accounts'!$F22))</f>
        <v>TRANSMISSION</v>
      </c>
      <c r="G22" s="143">
        <f>IF($D22=0,0,$D22*
IFERROR(INDEX(G$269:G$305,MATCH($F22,$B$269:$B$305,0))/INDEX($D$269:$D$305,MATCH($F22,$B$269:$B$305,0)),
INDEX('Input-Func_Class'!D$9:D$21,MATCH($F22,'Input-Func_Class'!$B$9:$B$21,0)))
)</f>
        <v>0</v>
      </c>
      <c r="H22" s="143">
        <f>IF($D22=0,0,$D22*
IFERROR(INDEX(H$269:H$305,MATCH($F22,$B$269:$B$305,0))/INDEX($D$269:$D$305,MATCH($F22,$B$269:$B$305,0)),
INDEX('Input-Func_Class'!E$9:E$21,MATCH($F22,'Input-Func_Class'!$B$9:$B$21,0)))
)</f>
        <v>336275.62000000005</v>
      </c>
      <c r="I22" s="143">
        <f>IF($D22=0,0,$D22*
IFERROR(INDEX(I$269:I$305,MATCH($F22,$B$269:$B$305,0))/INDEX($D$269:$D$305,MATCH($F22,$B$269:$B$305,0)),
INDEX('Input-Func_Class'!F$9:F$21,MATCH($F22,'Input-Func_Class'!$B$9:$B$21,0)))
)</f>
        <v>0</v>
      </c>
      <c r="J22" s="143">
        <f>IF($D22=0,0,$D22*
IFERROR(INDEX(J$269:J$305,MATCH($F22,$B$269:$B$305,0))/INDEX($D$269:$D$305,MATCH($F22,$B$269:$B$305,0)),
INDEX('Input-Func_Class'!G$9:G$21,MATCH($F22,'Input-Func_Class'!$B$9:$B$21,0)))
)</f>
        <v>0</v>
      </c>
      <c r="K22" s="143">
        <f>IF($D22=0,0,$D22*
IFERROR(INDEX(K$269:K$305,MATCH($F22,$B$269:$B$305,0))/INDEX($D$269:$D$305,MATCH($F22,$B$269:$B$305,0)),
INDEX('Input-Func_Class'!H$9:H$21,MATCH($F22,'Input-Func_Class'!$B$9:$B$21,0)))
)</f>
        <v>0</v>
      </c>
      <c r="L22" s="143">
        <f>IF($D22=0,0,$D22*
IFERROR(INDEX(L$269:L$305,MATCH($F22,$B$269:$B$305,0))/INDEX($D$269:$D$305,MATCH($F22,$B$269:$B$305,0)),
INDEX('Input-Func_Class'!I$9:I$21,MATCH($F22,'Input-Func_Class'!$B$9:$B$21,0)))
)</f>
        <v>0</v>
      </c>
      <c r="M22" s="143">
        <f>IF($D22=0,0,$D22*
IFERROR(INDEX(M$269:M$305,MATCH($F22,$B$269:$B$305,0))/INDEX($D$269:$D$305,MATCH($F22,$B$269:$B$305,0)),
INDEX('Input-Func_Class'!J$9:J$21,MATCH($F22,'Input-Func_Class'!$B$9:$B$21,0)))
)</f>
        <v>0</v>
      </c>
      <c r="N22" s="143">
        <f>IF($D22=0,0,$D22*
IFERROR(INDEX(N$269:N$305,MATCH($F22,$B$269:$B$305,0))/INDEX($D$269:$D$305,MATCH($F22,$B$269:$B$305,0)),
INDEX('Input-Func_Class'!K$9:K$21,MATCH($F22,'Input-Func_Class'!$B$9:$B$21,0)))
)</f>
        <v>0</v>
      </c>
      <c r="O22" s="143">
        <f>IF($D22=0,0,$D22*
IFERROR(INDEX(O$269:O$305,MATCH($F22,$B$269:$B$305,0))/INDEX($D$269:$D$305,MATCH($F22,$B$269:$B$305,0)),
INDEX('Input-Func_Class'!L$9:L$21,MATCH($F22,'Input-Func_Class'!$B$9:$B$21,0)))
)</f>
        <v>0</v>
      </c>
      <c r="P22" s="143">
        <f>IF($D22=0,0,$D22*
IFERROR(INDEX(P$269:P$305,MATCH($F22,$B$269:$B$305,0))/INDEX($D$269:$D$305,MATCH($F22,$B$269:$B$305,0)),
INDEX('Input-Func_Class'!M$9:M$21,MATCH($F22,'Input-Func_Class'!$B$9:$B$21,0)))
)</f>
        <v>0</v>
      </c>
      <c r="Q22" s="143">
        <f>IF($D22=0,0,$D22*
IFERROR(INDEX(Q$269:Q$305,MATCH($F22,$B$269:$B$305,0))/INDEX($D$269:$D$305,MATCH($F22,$B$269:$B$305,0)),
INDEX('Input-Func_Class'!N$9:N$21,MATCH($F22,'Input-Func_Class'!$B$9:$B$21,0)))
)</f>
        <v>0</v>
      </c>
      <c r="R22" s="143">
        <f>IF($D22=0,0,$D22*
IFERROR(INDEX(R$269:R$305,MATCH($F22,$B$269:$B$305,0))/INDEX($D$269:$D$305,MATCH($F22,$B$269:$B$305,0)),
INDEX('Input-Func_Class'!O$9:O$21,MATCH($F22,'Input-Func_Class'!$B$9:$B$21,0)))
)</f>
        <v>0</v>
      </c>
    </row>
    <row r="23" spans="1:18" outlineLevel="1">
      <c r="A23" s="113">
        <f>IF(ISBLANK('Input-Accounts'!A23),"",'Input-Accounts'!A23)</f>
        <v>15</v>
      </c>
      <c r="B23" s="17" t="str">
        <f>IF(ISBLANK('Input-Accounts'!B23),"",'Input-Accounts'!B23)</f>
        <v>Compressor station equipment</v>
      </c>
      <c r="C23" s="113">
        <f>IF(ISBLANK('Input-Accounts'!C23),"",'Input-Accounts'!C23)</f>
        <v>368</v>
      </c>
      <c r="D23" s="143">
        <f>'Input-Accounts'!$D23</f>
        <v>0</v>
      </c>
      <c r="E23" s="143">
        <f t="shared" si="2"/>
        <v>0</v>
      </c>
      <c r="F23" s="89" t="str">
        <f>IF(D23=0,"-",IF('Input-Accounts'!$E23&lt;&gt;0,'Input-Accounts'!$E23,'Input-Accounts'!$F23))</f>
        <v>-</v>
      </c>
      <c r="G23" s="143">
        <f>IF($D23=0,0,$D23*
IFERROR(INDEX(G$269:G$305,MATCH($F23,$B$269:$B$305,0))/INDEX($D$269:$D$305,MATCH($F23,$B$269:$B$305,0)),
INDEX('Input-Func_Class'!D$9:D$21,MATCH($F23,'Input-Func_Class'!$B$9:$B$21,0)))
)</f>
        <v>0</v>
      </c>
      <c r="H23" s="143">
        <f>IF($D23=0,0,$D23*
IFERROR(INDEX(H$269:H$305,MATCH($F23,$B$269:$B$305,0))/INDEX($D$269:$D$305,MATCH($F23,$B$269:$B$305,0)),
INDEX('Input-Func_Class'!E$9:E$21,MATCH($F23,'Input-Func_Class'!$B$9:$B$21,0)))
)</f>
        <v>0</v>
      </c>
      <c r="I23" s="143">
        <f>IF($D23=0,0,$D23*
IFERROR(INDEX(I$269:I$305,MATCH($F23,$B$269:$B$305,0))/INDEX($D$269:$D$305,MATCH($F23,$B$269:$B$305,0)),
INDEX('Input-Func_Class'!F$9:F$21,MATCH($F23,'Input-Func_Class'!$B$9:$B$21,0)))
)</f>
        <v>0</v>
      </c>
      <c r="J23" s="143">
        <f>IF($D23=0,0,$D23*
IFERROR(INDEX(J$269:J$305,MATCH($F23,$B$269:$B$305,0))/INDEX($D$269:$D$305,MATCH($F23,$B$269:$B$305,0)),
INDEX('Input-Func_Class'!G$9:G$21,MATCH($F23,'Input-Func_Class'!$B$9:$B$21,0)))
)</f>
        <v>0</v>
      </c>
      <c r="K23" s="143">
        <f>IF($D23=0,0,$D23*
IFERROR(INDEX(K$269:K$305,MATCH($F23,$B$269:$B$305,0))/INDEX($D$269:$D$305,MATCH($F23,$B$269:$B$305,0)),
INDEX('Input-Func_Class'!H$9:H$21,MATCH($F23,'Input-Func_Class'!$B$9:$B$21,0)))
)</f>
        <v>0</v>
      </c>
      <c r="L23" s="143">
        <f>IF($D23=0,0,$D23*
IFERROR(INDEX(L$269:L$305,MATCH($F23,$B$269:$B$305,0))/INDEX($D$269:$D$305,MATCH($F23,$B$269:$B$305,0)),
INDEX('Input-Func_Class'!I$9:I$21,MATCH($F23,'Input-Func_Class'!$B$9:$B$21,0)))
)</f>
        <v>0</v>
      </c>
      <c r="M23" s="143">
        <f>IF($D23=0,0,$D23*
IFERROR(INDEX(M$269:M$305,MATCH($F23,$B$269:$B$305,0))/INDEX($D$269:$D$305,MATCH($F23,$B$269:$B$305,0)),
INDEX('Input-Func_Class'!J$9:J$21,MATCH($F23,'Input-Func_Class'!$B$9:$B$21,0)))
)</f>
        <v>0</v>
      </c>
      <c r="N23" s="143">
        <f>IF($D23=0,0,$D23*
IFERROR(INDEX(N$269:N$305,MATCH($F23,$B$269:$B$305,0))/INDEX($D$269:$D$305,MATCH($F23,$B$269:$B$305,0)),
INDEX('Input-Func_Class'!K$9:K$21,MATCH($F23,'Input-Func_Class'!$B$9:$B$21,0)))
)</f>
        <v>0</v>
      </c>
      <c r="O23" s="143">
        <f>IF($D23=0,0,$D23*
IFERROR(INDEX(O$269:O$305,MATCH($F23,$B$269:$B$305,0))/INDEX($D$269:$D$305,MATCH($F23,$B$269:$B$305,0)),
INDEX('Input-Func_Class'!L$9:L$21,MATCH($F23,'Input-Func_Class'!$B$9:$B$21,0)))
)</f>
        <v>0</v>
      </c>
      <c r="P23" s="143">
        <f>IF($D23=0,0,$D23*
IFERROR(INDEX(P$269:P$305,MATCH($F23,$B$269:$B$305,0))/INDEX($D$269:$D$305,MATCH($F23,$B$269:$B$305,0)),
INDEX('Input-Func_Class'!M$9:M$21,MATCH($F23,'Input-Func_Class'!$B$9:$B$21,0)))
)</f>
        <v>0</v>
      </c>
      <c r="Q23" s="143">
        <f>IF($D23=0,0,$D23*
IFERROR(INDEX(Q$269:Q$305,MATCH($F23,$B$269:$B$305,0))/INDEX($D$269:$D$305,MATCH($F23,$B$269:$B$305,0)),
INDEX('Input-Func_Class'!N$9:N$21,MATCH($F23,'Input-Func_Class'!$B$9:$B$21,0)))
)</f>
        <v>0</v>
      </c>
      <c r="R23" s="143">
        <f>IF($D23=0,0,$D23*
IFERROR(INDEX(R$269:R$305,MATCH($F23,$B$269:$B$305,0))/INDEX($D$269:$D$305,MATCH($F23,$B$269:$B$305,0)),
INDEX('Input-Func_Class'!O$9:O$21,MATCH($F23,'Input-Func_Class'!$B$9:$B$21,0)))
)</f>
        <v>0</v>
      </c>
    </row>
    <row r="24" spans="1:18" outlineLevel="1">
      <c r="A24" s="113">
        <f>IF(ISBLANK('Input-Accounts'!A24),"",'Input-Accounts'!A24)</f>
        <v>16</v>
      </c>
      <c r="B24" s="17" t="str">
        <f>IF(ISBLANK('Input-Accounts'!B24),"",'Input-Accounts'!B24)</f>
        <v>Measuring and regulating station equipment</v>
      </c>
      <c r="C24" s="113">
        <f>IF(ISBLANK('Input-Accounts'!C24),"",'Input-Accounts'!C24)</f>
        <v>369</v>
      </c>
      <c r="D24" s="143">
        <f>'Input-Accounts'!$D24</f>
        <v>135338.4</v>
      </c>
      <c r="E24" s="143">
        <f t="shared" si="2"/>
        <v>0</v>
      </c>
      <c r="F24" s="89" t="str">
        <f>IF(D24=0,"-",IF('Input-Accounts'!$E24&lt;&gt;0,'Input-Accounts'!$E24,'Input-Accounts'!$F24))</f>
        <v>TRANSMISSION</v>
      </c>
      <c r="G24" s="143">
        <f>IF($D24=0,0,$D24*
IFERROR(INDEX(G$269:G$305,MATCH($F24,$B$269:$B$305,0))/INDEX($D$269:$D$305,MATCH($F24,$B$269:$B$305,0)),
INDEX('Input-Func_Class'!D$9:D$21,MATCH($F24,'Input-Func_Class'!$B$9:$B$21,0)))
)</f>
        <v>0</v>
      </c>
      <c r="H24" s="143">
        <f>IF($D24=0,0,$D24*
IFERROR(INDEX(H$269:H$305,MATCH($F24,$B$269:$B$305,0))/INDEX($D$269:$D$305,MATCH($F24,$B$269:$B$305,0)),
INDEX('Input-Func_Class'!E$9:E$21,MATCH($F24,'Input-Func_Class'!$B$9:$B$21,0)))
)</f>
        <v>135338.4</v>
      </c>
      <c r="I24" s="143">
        <f>IF($D24=0,0,$D24*
IFERROR(INDEX(I$269:I$305,MATCH($F24,$B$269:$B$305,0))/INDEX($D$269:$D$305,MATCH($F24,$B$269:$B$305,0)),
INDEX('Input-Func_Class'!F$9:F$21,MATCH($F24,'Input-Func_Class'!$B$9:$B$21,0)))
)</f>
        <v>0</v>
      </c>
      <c r="J24" s="143">
        <f>IF($D24=0,0,$D24*
IFERROR(INDEX(J$269:J$305,MATCH($F24,$B$269:$B$305,0))/INDEX($D$269:$D$305,MATCH($F24,$B$269:$B$305,0)),
INDEX('Input-Func_Class'!G$9:G$21,MATCH($F24,'Input-Func_Class'!$B$9:$B$21,0)))
)</f>
        <v>0</v>
      </c>
      <c r="K24" s="143">
        <f>IF($D24=0,0,$D24*
IFERROR(INDEX(K$269:K$305,MATCH($F24,$B$269:$B$305,0))/INDEX($D$269:$D$305,MATCH($F24,$B$269:$B$305,0)),
INDEX('Input-Func_Class'!H$9:H$21,MATCH($F24,'Input-Func_Class'!$B$9:$B$21,0)))
)</f>
        <v>0</v>
      </c>
      <c r="L24" s="143">
        <f>IF($D24=0,0,$D24*
IFERROR(INDEX(L$269:L$305,MATCH($F24,$B$269:$B$305,0))/INDEX($D$269:$D$305,MATCH($F24,$B$269:$B$305,0)),
INDEX('Input-Func_Class'!I$9:I$21,MATCH($F24,'Input-Func_Class'!$B$9:$B$21,0)))
)</f>
        <v>0</v>
      </c>
      <c r="M24" s="143">
        <f>IF($D24=0,0,$D24*
IFERROR(INDEX(M$269:M$305,MATCH($F24,$B$269:$B$305,0))/INDEX($D$269:$D$305,MATCH($F24,$B$269:$B$305,0)),
INDEX('Input-Func_Class'!J$9:J$21,MATCH($F24,'Input-Func_Class'!$B$9:$B$21,0)))
)</f>
        <v>0</v>
      </c>
      <c r="N24" s="143">
        <f>IF($D24=0,0,$D24*
IFERROR(INDEX(N$269:N$305,MATCH($F24,$B$269:$B$305,0))/INDEX($D$269:$D$305,MATCH($F24,$B$269:$B$305,0)),
INDEX('Input-Func_Class'!K$9:K$21,MATCH($F24,'Input-Func_Class'!$B$9:$B$21,0)))
)</f>
        <v>0</v>
      </c>
      <c r="O24" s="143">
        <f>IF($D24=0,0,$D24*
IFERROR(INDEX(O$269:O$305,MATCH($F24,$B$269:$B$305,0))/INDEX($D$269:$D$305,MATCH($F24,$B$269:$B$305,0)),
INDEX('Input-Func_Class'!L$9:L$21,MATCH($F24,'Input-Func_Class'!$B$9:$B$21,0)))
)</f>
        <v>0</v>
      </c>
      <c r="P24" s="143">
        <f>IF($D24=0,0,$D24*
IFERROR(INDEX(P$269:P$305,MATCH($F24,$B$269:$B$305,0))/INDEX($D$269:$D$305,MATCH($F24,$B$269:$B$305,0)),
INDEX('Input-Func_Class'!M$9:M$21,MATCH($F24,'Input-Func_Class'!$B$9:$B$21,0)))
)</f>
        <v>0</v>
      </c>
      <c r="Q24" s="143">
        <f>IF($D24=0,0,$D24*
IFERROR(INDEX(Q$269:Q$305,MATCH($F24,$B$269:$B$305,0))/INDEX($D$269:$D$305,MATCH($F24,$B$269:$B$305,0)),
INDEX('Input-Func_Class'!N$9:N$21,MATCH($F24,'Input-Func_Class'!$B$9:$B$21,0)))
)</f>
        <v>0</v>
      </c>
      <c r="R24" s="143">
        <f>IF($D24=0,0,$D24*
IFERROR(INDEX(R$269:R$305,MATCH($F24,$B$269:$B$305,0))/INDEX($D$269:$D$305,MATCH($F24,$B$269:$B$305,0)),
INDEX('Input-Func_Class'!O$9:O$21,MATCH($F24,'Input-Func_Class'!$B$9:$B$21,0)))
)</f>
        <v>0</v>
      </c>
    </row>
    <row r="25" spans="1:18" outlineLevel="1">
      <c r="A25" s="113">
        <f>IF(ISBLANK('Input-Accounts'!A25),"",'Input-Accounts'!A25)</f>
        <v>17</v>
      </c>
      <c r="B25" s="17" t="str">
        <f>IF(ISBLANK('Input-Accounts'!B25),"",'Input-Accounts'!B25)</f>
        <v>Communication equipment</v>
      </c>
      <c r="C25" s="113">
        <f>IF(ISBLANK('Input-Accounts'!C25),"",'Input-Accounts'!C25)</f>
        <v>370</v>
      </c>
      <c r="D25" s="143">
        <f>'Input-Accounts'!$D25</f>
        <v>0</v>
      </c>
      <c r="E25" s="143">
        <f t="shared" si="2"/>
        <v>0</v>
      </c>
      <c r="F25" s="89" t="str">
        <f>IF(D25=0,"-",IF('Input-Accounts'!$E25&lt;&gt;0,'Input-Accounts'!$E25,'Input-Accounts'!$F25))</f>
        <v>-</v>
      </c>
      <c r="G25" s="143">
        <f>IF($D25=0,0,$D25*
IFERROR(INDEX(G$269:G$305,MATCH($F25,$B$269:$B$305,0))/INDEX($D$269:$D$305,MATCH($F25,$B$269:$B$305,0)),
INDEX('Input-Func_Class'!D$9:D$21,MATCH($F25,'Input-Func_Class'!$B$9:$B$21,0)))
)</f>
        <v>0</v>
      </c>
      <c r="H25" s="143">
        <f>IF($D25=0,0,$D25*
IFERROR(INDEX(H$269:H$305,MATCH($F25,$B$269:$B$305,0))/INDEX($D$269:$D$305,MATCH($F25,$B$269:$B$305,0)),
INDEX('Input-Func_Class'!E$9:E$21,MATCH($F25,'Input-Func_Class'!$B$9:$B$21,0)))
)</f>
        <v>0</v>
      </c>
      <c r="I25" s="143">
        <f>IF($D25=0,0,$D25*
IFERROR(INDEX(I$269:I$305,MATCH($F25,$B$269:$B$305,0))/INDEX($D$269:$D$305,MATCH($F25,$B$269:$B$305,0)),
INDEX('Input-Func_Class'!F$9:F$21,MATCH($F25,'Input-Func_Class'!$B$9:$B$21,0)))
)</f>
        <v>0</v>
      </c>
      <c r="J25" s="143">
        <f>IF($D25=0,0,$D25*
IFERROR(INDEX(J$269:J$305,MATCH($F25,$B$269:$B$305,0))/INDEX($D$269:$D$305,MATCH($F25,$B$269:$B$305,0)),
INDEX('Input-Func_Class'!G$9:G$21,MATCH($F25,'Input-Func_Class'!$B$9:$B$21,0)))
)</f>
        <v>0</v>
      </c>
      <c r="K25" s="143">
        <f>IF($D25=0,0,$D25*
IFERROR(INDEX(K$269:K$305,MATCH($F25,$B$269:$B$305,0))/INDEX($D$269:$D$305,MATCH($F25,$B$269:$B$305,0)),
INDEX('Input-Func_Class'!H$9:H$21,MATCH($F25,'Input-Func_Class'!$B$9:$B$21,0)))
)</f>
        <v>0</v>
      </c>
      <c r="L25" s="143">
        <f>IF($D25=0,0,$D25*
IFERROR(INDEX(L$269:L$305,MATCH($F25,$B$269:$B$305,0))/INDEX($D$269:$D$305,MATCH($F25,$B$269:$B$305,0)),
INDEX('Input-Func_Class'!I$9:I$21,MATCH($F25,'Input-Func_Class'!$B$9:$B$21,0)))
)</f>
        <v>0</v>
      </c>
      <c r="M25" s="143">
        <f>IF($D25=0,0,$D25*
IFERROR(INDEX(M$269:M$305,MATCH($F25,$B$269:$B$305,0))/INDEX($D$269:$D$305,MATCH($F25,$B$269:$B$305,0)),
INDEX('Input-Func_Class'!J$9:J$21,MATCH($F25,'Input-Func_Class'!$B$9:$B$21,0)))
)</f>
        <v>0</v>
      </c>
      <c r="N25" s="143">
        <f>IF($D25=0,0,$D25*
IFERROR(INDEX(N$269:N$305,MATCH($F25,$B$269:$B$305,0))/INDEX($D$269:$D$305,MATCH($F25,$B$269:$B$305,0)),
INDEX('Input-Func_Class'!K$9:K$21,MATCH($F25,'Input-Func_Class'!$B$9:$B$21,0)))
)</f>
        <v>0</v>
      </c>
      <c r="O25" s="143">
        <f>IF($D25=0,0,$D25*
IFERROR(INDEX(O$269:O$305,MATCH($F25,$B$269:$B$305,0))/INDEX($D$269:$D$305,MATCH($F25,$B$269:$B$305,0)),
INDEX('Input-Func_Class'!L$9:L$21,MATCH($F25,'Input-Func_Class'!$B$9:$B$21,0)))
)</f>
        <v>0</v>
      </c>
      <c r="P25" s="143">
        <f>IF($D25=0,0,$D25*
IFERROR(INDEX(P$269:P$305,MATCH($F25,$B$269:$B$305,0))/INDEX($D$269:$D$305,MATCH($F25,$B$269:$B$305,0)),
INDEX('Input-Func_Class'!M$9:M$21,MATCH($F25,'Input-Func_Class'!$B$9:$B$21,0)))
)</f>
        <v>0</v>
      </c>
      <c r="Q25" s="143">
        <f>IF($D25=0,0,$D25*
IFERROR(INDEX(Q$269:Q$305,MATCH($F25,$B$269:$B$305,0))/INDEX($D$269:$D$305,MATCH($F25,$B$269:$B$305,0)),
INDEX('Input-Func_Class'!N$9:N$21,MATCH($F25,'Input-Func_Class'!$B$9:$B$21,0)))
)</f>
        <v>0</v>
      </c>
      <c r="R25" s="143">
        <f>IF($D25=0,0,$D25*
IFERROR(INDEX(R$269:R$305,MATCH($F25,$B$269:$B$305,0))/INDEX($D$269:$D$305,MATCH($F25,$B$269:$B$305,0)),
INDEX('Input-Func_Class'!O$9:O$21,MATCH($F25,'Input-Func_Class'!$B$9:$B$21,0)))
)</f>
        <v>0</v>
      </c>
    </row>
    <row r="26" spans="1:18" outlineLevel="1">
      <c r="A26" s="113">
        <f>IF(ISBLANK('Input-Accounts'!A26),"",'Input-Accounts'!A26)</f>
        <v>18</v>
      </c>
      <c r="B26" s="79" t="str">
        <f>IF(ISBLANK('Input-Accounts'!B26),"",'Input-Accounts'!B26)</f>
        <v xml:space="preserve">Subtotal - Transmission plant </v>
      </c>
      <c r="C26" s="113" t="str">
        <f>IF(ISBLANK('Input-Accounts'!C26),"",'Input-Accounts'!C26)</f>
        <v/>
      </c>
      <c r="D26" s="144">
        <f>SUBTOTAL(9,D19:D25)</f>
        <v>18923801.059999999</v>
      </c>
      <c r="E26" s="143">
        <f>IFERROR(IF(D26="",0,IF(D26=0,0,IF(ABS(D26-SUM($G26:$R26))&lt;Check_Limit,0,1))),1)</f>
        <v>0</v>
      </c>
      <c r="G26" s="144">
        <f t="shared" ref="G26:R26" si="4">SUBTOTAL(9,G19:G25)</f>
        <v>0</v>
      </c>
      <c r="H26" s="144">
        <f t="shared" si="4"/>
        <v>18923801.059999999</v>
      </c>
      <c r="I26" s="144">
        <f t="shared" si="4"/>
        <v>0</v>
      </c>
      <c r="J26" s="144">
        <f t="shared" si="4"/>
        <v>0</v>
      </c>
      <c r="K26" s="144">
        <f t="shared" si="4"/>
        <v>0</v>
      </c>
      <c r="L26" s="144">
        <f t="shared" si="4"/>
        <v>0</v>
      </c>
      <c r="M26" s="144">
        <f t="shared" si="4"/>
        <v>0</v>
      </c>
      <c r="N26" s="144">
        <f t="shared" si="4"/>
        <v>0</v>
      </c>
      <c r="O26" s="144">
        <f t="shared" si="4"/>
        <v>0</v>
      </c>
      <c r="P26" s="144">
        <f t="shared" si="4"/>
        <v>0</v>
      </c>
      <c r="Q26" s="144">
        <f t="shared" si="4"/>
        <v>0</v>
      </c>
      <c r="R26" s="144">
        <f t="shared" si="4"/>
        <v>0</v>
      </c>
    </row>
    <row r="27" spans="1:18" outlineLevel="1">
      <c r="A27" s="113" t="str">
        <f>IF(ISBLANK('Input-Accounts'!A27),"",'Input-Accounts'!A27)</f>
        <v/>
      </c>
      <c r="B27" s="17" t="str">
        <f>IF(ISBLANK('Input-Accounts'!B27),"",'Input-Accounts'!B27)</f>
        <v/>
      </c>
      <c r="C27" s="113" t="str">
        <f>IF(ISBLANK('Input-Accounts'!C27),"",'Input-Accounts'!C27)</f>
        <v/>
      </c>
      <c r="D27" s="143"/>
      <c r="E27" s="143">
        <f t="shared" ref="E27:E47" si="5">IFERROR(IF(D27="",0,IF(D27=0,0,IF(ABS(D27-SUM($G27:$R27))&lt;Check_Limit,0,1))),1)</f>
        <v>0</v>
      </c>
      <c r="F27" s="89"/>
      <c r="G27" s="143"/>
      <c r="H27" s="143"/>
      <c r="I27" s="143"/>
      <c r="J27" s="143"/>
      <c r="K27" s="143"/>
      <c r="L27" s="143">
        <f>IF($D27=0,0,$D27*
IFERROR(INDEX(L$269:L$305,MATCH($F27,$B$269:$B$305,0))/INDEX($D$269:$D$305,MATCH($F27,$B$269:$B$305,0)),
INDEX('Input-Func_Class'!I$9:I$21,MATCH($F27,'Input-Func_Class'!$B$9:$B$21,0)))
)</f>
        <v>0</v>
      </c>
      <c r="M27" s="143">
        <f>IF($D27=0,0,$D27*
IFERROR(INDEX(M$269:M$305,MATCH($F27,$B$269:$B$305,0))/INDEX($D$269:$D$305,MATCH($F27,$B$269:$B$305,0)),
INDEX('Input-Func_Class'!J$9:J$21,MATCH($F27,'Input-Func_Class'!$B$9:$B$21,0)))
)</f>
        <v>0</v>
      </c>
      <c r="N27" s="143">
        <f>IF($D27=0,0,$D27*
IFERROR(INDEX(N$269:N$305,MATCH($F27,$B$269:$B$305,0))/INDEX($D$269:$D$305,MATCH($F27,$B$269:$B$305,0)),
INDEX('Input-Func_Class'!K$9:K$21,MATCH($F27,'Input-Func_Class'!$B$9:$B$21,0)))
)</f>
        <v>0</v>
      </c>
      <c r="O27" s="143">
        <f>IF($D27=0,0,$D27*
IFERROR(INDEX(O$269:O$305,MATCH($F27,$B$269:$B$305,0))/INDEX($D$269:$D$305,MATCH($F27,$B$269:$B$305,0)),
INDEX('Input-Func_Class'!L$9:L$21,MATCH($F27,'Input-Func_Class'!$B$9:$B$21,0)))
)</f>
        <v>0</v>
      </c>
      <c r="P27" s="143">
        <f>IF($D27=0,0,$D27*
IFERROR(INDEX(P$269:P$305,MATCH($F27,$B$269:$B$305,0))/INDEX($D$269:$D$305,MATCH($F27,$B$269:$B$305,0)),
INDEX('Input-Func_Class'!M$9:M$21,MATCH($F27,'Input-Func_Class'!$B$9:$B$21,0)))
)</f>
        <v>0</v>
      </c>
      <c r="Q27" s="143">
        <f>IF($D27=0,0,$D27*
IFERROR(INDEX(Q$269:Q$305,MATCH($F27,$B$269:$B$305,0))/INDEX($D$269:$D$305,MATCH($F27,$B$269:$B$305,0)),
INDEX('Input-Func_Class'!N$9:N$21,MATCH($F27,'Input-Func_Class'!$B$9:$B$21,0)))
)</f>
        <v>0</v>
      </c>
      <c r="R27" s="143">
        <f>IF($D27=0,0,$D27*
IFERROR(INDEX(R$269:R$305,MATCH($F27,$B$269:$B$305,0))/INDEX($D$269:$D$305,MATCH($F27,$B$269:$B$305,0)),
INDEX('Input-Func_Class'!O$9:O$21,MATCH($F27,'Input-Func_Class'!$B$9:$B$21,0)))
)</f>
        <v>0</v>
      </c>
    </row>
    <row r="28" spans="1:18" outlineLevel="1">
      <c r="A28" s="113">
        <f>IF(ISBLANK('Input-Accounts'!A28),"",'Input-Accounts'!A28)</f>
        <v>19</v>
      </c>
      <c r="B28" s="81" t="str">
        <f>IF(ISBLANK('Input-Accounts'!B28),"",'Input-Accounts'!B28)</f>
        <v>Distribution Plant</v>
      </c>
      <c r="C28" s="113" t="str">
        <f>IF(ISBLANK('Input-Accounts'!C28),"",'Input-Accounts'!C28)</f>
        <v/>
      </c>
      <c r="D28" s="143"/>
      <c r="E28" s="143">
        <f t="shared" si="5"/>
        <v>0</v>
      </c>
      <c r="F28" s="89"/>
      <c r="G28" s="143"/>
      <c r="H28" s="143"/>
      <c r="I28" s="143"/>
      <c r="J28" s="143"/>
      <c r="K28" s="143"/>
      <c r="L28" s="143">
        <f>IF($D28=0,0,$D28*
IFERROR(INDEX(L$269:L$305,MATCH($F28,$B$269:$B$305,0))/INDEX($D$269:$D$305,MATCH($F28,$B$269:$B$305,0)),
INDEX('Input-Func_Class'!I$9:I$21,MATCH($F28,'Input-Func_Class'!$B$9:$B$21,0)))
)</f>
        <v>0</v>
      </c>
      <c r="M28" s="143">
        <f>IF($D28=0,0,$D28*
IFERROR(INDEX(M$269:M$305,MATCH($F28,$B$269:$B$305,0))/INDEX($D$269:$D$305,MATCH($F28,$B$269:$B$305,0)),
INDEX('Input-Func_Class'!J$9:J$21,MATCH($F28,'Input-Func_Class'!$B$9:$B$21,0)))
)</f>
        <v>0</v>
      </c>
      <c r="N28" s="143">
        <f>IF($D28=0,0,$D28*
IFERROR(INDEX(N$269:N$305,MATCH($F28,$B$269:$B$305,0))/INDEX($D$269:$D$305,MATCH($F28,$B$269:$B$305,0)),
INDEX('Input-Func_Class'!K$9:K$21,MATCH($F28,'Input-Func_Class'!$B$9:$B$21,0)))
)</f>
        <v>0</v>
      </c>
      <c r="O28" s="143">
        <f>IF($D28=0,0,$D28*
IFERROR(INDEX(O$269:O$305,MATCH($F28,$B$269:$B$305,0))/INDEX($D$269:$D$305,MATCH($F28,$B$269:$B$305,0)),
INDEX('Input-Func_Class'!L$9:L$21,MATCH($F28,'Input-Func_Class'!$B$9:$B$21,0)))
)</f>
        <v>0</v>
      </c>
      <c r="P28" s="143">
        <f>IF($D28=0,0,$D28*
IFERROR(INDEX(P$269:P$305,MATCH($F28,$B$269:$B$305,0))/INDEX($D$269:$D$305,MATCH($F28,$B$269:$B$305,0)),
INDEX('Input-Func_Class'!M$9:M$21,MATCH($F28,'Input-Func_Class'!$B$9:$B$21,0)))
)</f>
        <v>0</v>
      </c>
      <c r="Q28" s="143">
        <f>IF($D28=0,0,$D28*
IFERROR(INDEX(Q$269:Q$305,MATCH($F28,$B$269:$B$305,0))/INDEX($D$269:$D$305,MATCH($F28,$B$269:$B$305,0)),
INDEX('Input-Func_Class'!N$9:N$21,MATCH($F28,'Input-Func_Class'!$B$9:$B$21,0)))
)</f>
        <v>0</v>
      </c>
      <c r="R28" s="143">
        <f>IF($D28=0,0,$D28*
IFERROR(INDEX(R$269:R$305,MATCH($F28,$B$269:$B$305,0))/INDEX($D$269:$D$305,MATCH($F28,$B$269:$B$305,0)),
INDEX('Input-Func_Class'!O$9:O$21,MATCH($F28,'Input-Func_Class'!$B$9:$B$21,0)))
)</f>
        <v>0</v>
      </c>
    </row>
    <row r="29" spans="1:18" outlineLevel="1">
      <c r="A29" s="113">
        <f>IF(ISBLANK('Input-Accounts'!A29),"",'Input-Accounts'!A29)</f>
        <v>20</v>
      </c>
      <c r="B29" s="17" t="str">
        <f>IF(ISBLANK('Input-Accounts'!B29),"",'Input-Accounts'!B29)</f>
        <v>Land and Land Rights</v>
      </c>
      <c r="C29" s="113">
        <f>IF(ISBLANK('Input-Accounts'!C29),"",'Input-Accounts'!C29)</f>
        <v>374</v>
      </c>
      <c r="D29" s="143">
        <f>'Input-Accounts'!$D29</f>
        <v>2632241.5699999998</v>
      </c>
      <c r="E29" s="143">
        <f t="shared" si="5"/>
        <v>0</v>
      </c>
      <c r="F29" s="89" t="str">
        <f>IF(D29=0,"-",IF('Input-Accounts'!$E29&lt;&gt;0,'Input-Accounts'!$E29,'Input-Accounts'!$F29))</f>
        <v>INT_DIST-MAINS</v>
      </c>
      <c r="G29" s="143">
        <f>IF($D29=0,0,$D29*
IFERROR(INDEX(G$269:G$305,MATCH($F29,$B$269:$B$305,0))/INDEX($D$269:$D$305,MATCH($F29,$B$269:$B$305,0)),
INDEX('Input-Func_Class'!D$9:D$21,MATCH($F29,'Input-Func_Class'!$B$9:$B$21,0)))
)</f>
        <v>0</v>
      </c>
      <c r="H29" s="143">
        <f>IF($D29=0,0,$D29*
IFERROR(INDEX(H$269:H$305,MATCH($F29,$B$269:$B$305,0))/INDEX($D$269:$D$305,MATCH($F29,$B$269:$B$305,0)),
INDEX('Input-Func_Class'!E$9:E$21,MATCH($F29,'Input-Func_Class'!$B$9:$B$21,0)))
)</f>
        <v>0</v>
      </c>
      <c r="I29" s="143">
        <f>IF($D29=0,0,$D29*
IFERROR(INDEX(I$269:I$305,MATCH($F29,$B$269:$B$305,0))/INDEX($D$269:$D$305,MATCH($F29,$B$269:$B$305,0)),
INDEX('Input-Func_Class'!F$9:F$21,MATCH($F29,'Input-Func_Class'!$B$9:$B$21,0)))
)</f>
        <v>2632241.5699999998</v>
      </c>
      <c r="J29" s="143">
        <f>IF($D29=0,0,$D29*
IFERROR(INDEX(J$269:J$305,MATCH($F29,$B$269:$B$305,0))/INDEX($D$269:$D$305,MATCH($F29,$B$269:$B$305,0)),
INDEX('Input-Func_Class'!G$9:G$21,MATCH($F29,'Input-Func_Class'!$B$9:$B$21,0)))
)</f>
        <v>0</v>
      </c>
      <c r="K29" s="143">
        <f>IF($D29=0,0,$D29*
IFERROR(INDEX(K$269:K$305,MATCH($F29,$B$269:$B$305,0))/INDEX($D$269:$D$305,MATCH($F29,$B$269:$B$305,0)),
INDEX('Input-Func_Class'!H$9:H$21,MATCH($F29,'Input-Func_Class'!$B$9:$B$21,0)))
)</f>
        <v>0</v>
      </c>
      <c r="L29" s="143">
        <f>IF($D29=0,0,$D29*
IFERROR(INDEX(L$269:L$305,MATCH($F29,$B$269:$B$305,0))/INDEX($D$269:$D$305,MATCH($F29,$B$269:$B$305,0)),
INDEX('Input-Func_Class'!I$9:I$21,MATCH($F29,'Input-Func_Class'!$B$9:$B$21,0)))
)</f>
        <v>0</v>
      </c>
      <c r="M29" s="143">
        <f>IF($D29=0,0,$D29*
IFERROR(INDEX(M$269:M$305,MATCH($F29,$B$269:$B$305,0))/INDEX($D$269:$D$305,MATCH($F29,$B$269:$B$305,0)),
INDEX('Input-Func_Class'!J$9:J$21,MATCH($F29,'Input-Func_Class'!$B$9:$B$21,0)))
)</f>
        <v>0</v>
      </c>
      <c r="N29" s="143">
        <f>IF($D29=0,0,$D29*
IFERROR(INDEX(N$269:N$305,MATCH($F29,$B$269:$B$305,0))/INDEX($D$269:$D$305,MATCH($F29,$B$269:$B$305,0)),
INDEX('Input-Func_Class'!K$9:K$21,MATCH($F29,'Input-Func_Class'!$B$9:$B$21,0)))
)</f>
        <v>0</v>
      </c>
      <c r="O29" s="143">
        <f>IF($D29=0,0,$D29*
IFERROR(INDEX(O$269:O$305,MATCH($F29,$B$269:$B$305,0))/INDEX($D$269:$D$305,MATCH($F29,$B$269:$B$305,0)),
INDEX('Input-Func_Class'!L$9:L$21,MATCH($F29,'Input-Func_Class'!$B$9:$B$21,0)))
)</f>
        <v>0</v>
      </c>
      <c r="P29" s="143">
        <f>IF($D29=0,0,$D29*
IFERROR(INDEX(P$269:P$305,MATCH($F29,$B$269:$B$305,0))/INDEX($D$269:$D$305,MATCH($F29,$B$269:$B$305,0)),
INDEX('Input-Func_Class'!M$9:M$21,MATCH($F29,'Input-Func_Class'!$B$9:$B$21,0)))
)</f>
        <v>0</v>
      </c>
      <c r="Q29" s="143">
        <f>IF($D29=0,0,$D29*
IFERROR(INDEX(Q$269:Q$305,MATCH($F29,$B$269:$B$305,0))/INDEX($D$269:$D$305,MATCH($F29,$B$269:$B$305,0)),
INDEX('Input-Func_Class'!N$9:N$21,MATCH($F29,'Input-Func_Class'!$B$9:$B$21,0)))
)</f>
        <v>0</v>
      </c>
      <c r="R29" s="143">
        <f>IF($D29=0,0,$D29*
IFERROR(INDEX(R$269:R$305,MATCH($F29,$B$269:$B$305,0))/INDEX($D$269:$D$305,MATCH($F29,$B$269:$B$305,0)),
INDEX('Input-Func_Class'!O$9:O$21,MATCH($F29,'Input-Func_Class'!$B$9:$B$21,0)))
)</f>
        <v>0</v>
      </c>
    </row>
    <row r="30" spans="1:18" outlineLevel="1">
      <c r="A30" s="113">
        <f>IF(ISBLANK('Input-Accounts'!A30),"",'Input-Accounts'!A30)</f>
        <v>21</v>
      </c>
      <c r="B30" s="17" t="str">
        <f>IF(ISBLANK('Input-Accounts'!B30),"",'Input-Accounts'!B30)</f>
        <v>Structures and Improvements</v>
      </c>
      <c r="C30" s="113">
        <f>IF(ISBLANK('Input-Accounts'!C30),"",'Input-Accounts'!C30)</f>
        <v>375</v>
      </c>
      <c r="D30" s="143">
        <f>'Input-Accounts'!$D30</f>
        <v>1093278.56</v>
      </c>
      <c r="E30" s="143">
        <f t="shared" ref="E30" si="6">IFERROR(IF(D30="",0,IF(D30=0,0,IF(ABS(D30-SUM($G30:$R30))&lt;Check_Limit,0,1))),1)</f>
        <v>0</v>
      </c>
      <c r="F30" s="89" t="str">
        <f>IF(D30=0,"-",IF('Input-Accounts'!$E30&lt;&gt;0,'Input-Accounts'!$E30,'Input-Accounts'!$F30))</f>
        <v>INT_DIST-MAINS</v>
      </c>
      <c r="G30" s="143">
        <f>IF($D30=0,0,$D30*
IFERROR(INDEX(G$269:G$305,MATCH($F30,$B$269:$B$305,0))/INDEX($D$269:$D$305,MATCH($F30,$B$269:$B$305,0)),
INDEX('Input-Func_Class'!D$9:D$21,MATCH($F30,'Input-Func_Class'!$B$9:$B$21,0)))
)</f>
        <v>0</v>
      </c>
      <c r="H30" s="143">
        <f>IF($D30=0,0,$D30*
IFERROR(INDEX(H$269:H$305,MATCH($F30,$B$269:$B$305,0))/INDEX($D$269:$D$305,MATCH($F30,$B$269:$B$305,0)),
INDEX('Input-Func_Class'!E$9:E$21,MATCH($F30,'Input-Func_Class'!$B$9:$B$21,0)))
)</f>
        <v>0</v>
      </c>
      <c r="I30" s="143">
        <f>IF($D30=0,0,$D30*
IFERROR(INDEX(I$269:I$305,MATCH($F30,$B$269:$B$305,0))/INDEX($D$269:$D$305,MATCH($F30,$B$269:$B$305,0)),
INDEX('Input-Func_Class'!F$9:F$21,MATCH($F30,'Input-Func_Class'!$B$9:$B$21,0)))
)</f>
        <v>1093278.56</v>
      </c>
      <c r="J30" s="143">
        <f>IF($D30=0,0,$D30*
IFERROR(INDEX(J$269:J$305,MATCH($F30,$B$269:$B$305,0))/INDEX($D$269:$D$305,MATCH($F30,$B$269:$B$305,0)),
INDEX('Input-Func_Class'!G$9:G$21,MATCH($F30,'Input-Func_Class'!$B$9:$B$21,0)))
)</f>
        <v>0</v>
      </c>
      <c r="K30" s="143">
        <f>IF($D30=0,0,$D30*
IFERROR(INDEX(K$269:K$305,MATCH($F30,$B$269:$B$305,0))/INDEX($D$269:$D$305,MATCH($F30,$B$269:$B$305,0)),
INDEX('Input-Func_Class'!H$9:H$21,MATCH($F30,'Input-Func_Class'!$B$9:$B$21,0)))
)</f>
        <v>0</v>
      </c>
      <c r="L30" s="143">
        <f>IF($D30=0,0,$D30*
IFERROR(INDEX(L$269:L$305,MATCH($F30,$B$269:$B$305,0))/INDEX($D$269:$D$305,MATCH($F30,$B$269:$B$305,0)),
INDEX('Input-Func_Class'!I$9:I$21,MATCH($F30,'Input-Func_Class'!$B$9:$B$21,0)))
)</f>
        <v>0</v>
      </c>
      <c r="M30" s="143">
        <f>IF($D30=0,0,$D30*
IFERROR(INDEX(M$269:M$305,MATCH($F30,$B$269:$B$305,0))/INDEX($D$269:$D$305,MATCH($F30,$B$269:$B$305,0)),
INDEX('Input-Func_Class'!J$9:J$21,MATCH($F30,'Input-Func_Class'!$B$9:$B$21,0)))
)</f>
        <v>0</v>
      </c>
      <c r="N30" s="143">
        <f>IF($D30=0,0,$D30*
IFERROR(INDEX(N$269:N$305,MATCH($F30,$B$269:$B$305,0))/INDEX($D$269:$D$305,MATCH($F30,$B$269:$B$305,0)),
INDEX('Input-Func_Class'!K$9:K$21,MATCH($F30,'Input-Func_Class'!$B$9:$B$21,0)))
)</f>
        <v>0</v>
      </c>
      <c r="O30" s="143">
        <f>IF($D30=0,0,$D30*
IFERROR(INDEX(O$269:O$305,MATCH($F30,$B$269:$B$305,0))/INDEX($D$269:$D$305,MATCH($F30,$B$269:$B$305,0)),
INDEX('Input-Func_Class'!L$9:L$21,MATCH($F30,'Input-Func_Class'!$B$9:$B$21,0)))
)</f>
        <v>0</v>
      </c>
      <c r="P30" s="143">
        <f>IF($D30=0,0,$D30*
IFERROR(INDEX(P$269:P$305,MATCH($F30,$B$269:$B$305,0))/INDEX($D$269:$D$305,MATCH($F30,$B$269:$B$305,0)),
INDEX('Input-Func_Class'!M$9:M$21,MATCH($F30,'Input-Func_Class'!$B$9:$B$21,0)))
)</f>
        <v>0</v>
      </c>
      <c r="Q30" s="143">
        <f>IF($D30=0,0,$D30*
IFERROR(INDEX(Q$269:Q$305,MATCH($F30,$B$269:$B$305,0))/INDEX($D$269:$D$305,MATCH($F30,$B$269:$B$305,0)),
INDEX('Input-Func_Class'!N$9:N$21,MATCH($F30,'Input-Func_Class'!$B$9:$B$21,0)))
)</f>
        <v>0</v>
      </c>
      <c r="R30" s="143">
        <f>IF($D30=0,0,$D30*
IFERROR(INDEX(R$269:R$305,MATCH($F30,$B$269:$B$305,0))/INDEX($D$269:$D$305,MATCH($F30,$B$269:$B$305,0)),
INDEX('Input-Func_Class'!O$9:O$21,MATCH($F30,'Input-Func_Class'!$B$9:$B$21,0)))
)</f>
        <v>0</v>
      </c>
    </row>
    <row r="31" spans="1:18" outlineLevel="1">
      <c r="A31" s="113">
        <f>IF(ISBLANK('Input-Accounts'!A31),"",'Input-Accounts'!A31)</f>
        <v>22</v>
      </c>
      <c r="B31" s="17" t="str">
        <f>IF(ISBLANK('Input-Accounts'!B31),"",'Input-Accounts'!B31)</f>
        <v>Mains - High Pressure</v>
      </c>
      <c r="C31" s="113">
        <f>IF(ISBLANK('Input-Accounts'!C31),"",'Input-Accounts'!C31)</f>
        <v>376</v>
      </c>
      <c r="D31" s="143">
        <f>'Input-Accounts'!$D31</f>
        <v>257262887.53146806</v>
      </c>
      <c r="E31" s="143">
        <f t="shared" ref="E31" si="7">IFERROR(IF(D31="",0,IF(D31=0,0,IF(ABS(D31-SUM($G31:$R31))&lt;Check_Limit,0,1))),1)</f>
        <v>0</v>
      </c>
      <c r="F31" s="89" t="str">
        <f>IF(D31=0,"-",IF('Input-Accounts'!$E31&lt;&gt;0,'Input-Accounts'!$E31,'Input-Accounts'!$F31))</f>
        <v>DISTRIBUTION</v>
      </c>
      <c r="G31" s="143">
        <f>IF($D31=0,0,$D31*
IFERROR(INDEX(G$269:G$305,MATCH($F31,$B$269:$B$305,0))/INDEX($D$269:$D$305,MATCH($F31,$B$269:$B$305,0)),
INDEX('Input-Func_Class'!D$9:D$21,MATCH($F31,'Input-Func_Class'!$B$9:$B$21,0)))
)</f>
        <v>0</v>
      </c>
      <c r="H31" s="143">
        <f>IF($D31=0,0,$D31*
IFERROR(INDEX(H$269:H$305,MATCH($F31,$B$269:$B$305,0))/INDEX($D$269:$D$305,MATCH($F31,$B$269:$B$305,0)),
INDEX('Input-Func_Class'!E$9:E$21,MATCH($F31,'Input-Func_Class'!$B$9:$B$21,0)))
)</f>
        <v>0</v>
      </c>
      <c r="I31" s="143">
        <f>IF($D31=0,0,$D31*
IFERROR(INDEX(I$269:I$305,MATCH($F31,$B$269:$B$305,0))/INDEX($D$269:$D$305,MATCH($F31,$B$269:$B$305,0)),
INDEX('Input-Func_Class'!F$9:F$21,MATCH($F31,'Input-Func_Class'!$B$9:$B$21,0)))
)</f>
        <v>257262887.53146806</v>
      </c>
      <c r="J31" s="143">
        <f>IF($D31=0,0,$D31*
IFERROR(INDEX(J$269:J$305,MATCH($F31,$B$269:$B$305,0))/INDEX($D$269:$D$305,MATCH($F31,$B$269:$B$305,0)),
INDEX('Input-Func_Class'!G$9:G$21,MATCH($F31,'Input-Func_Class'!$B$9:$B$21,0)))
)</f>
        <v>0</v>
      </c>
      <c r="K31" s="143">
        <f>IF($D31=0,0,$D31*
IFERROR(INDEX(K$269:K$305,MATCH($F31,$B$269:$B$305,0))/INDEX($D$269:$D$305,MATCH($F31,$B$269:$B$305,0)),
INDEX('Input-Func_Class'!H$9:H$21,MATCH($F31,'Input-Func_Class'!$B$9:$B$21,0)))
)</f>
        <v>0</v>
      </c>
      <c r="L31" s="143">
        <f>IF($D31=0,0,$D31*
IFERROR(INDEX(L$269:L$305,MATCH($F31,$B$269:$B$305,0))/INDEX($D$269:$D$305,MATCH($F31,$B$269:$B$305,0)),
INDEX('Input-Func_Class'!I$9:I$21,MATCH($F31,'Input-Func_Class'!$B$9:$B$21,0)))
)</f>
        <v>0</v>
      </c>
      <c r="M31" s="143">
        <f>IF($D31=0,0,$D31*
IFERROR(INDEX(M$269:M$305,MATCH($F31,$B$269:$B$305,0))/INDEX($D$269:$D$305,MATCH($F31,$B$269:$B$305,0)),
INDEX('Input-Func_Class'!J$9:J$21,MATCH($F31,'Input-Func_Class'!$B$9:$B$21,0)))
)</f>
        <v>0</v>
      </c>
      <c r="N31" s="143">
        <f>IF($D31=0,0,$D31*
IFERROR(INDEX(N$269:N$305,MATCH($F31,$B$269:$B$305,0))/INDEX($D$269:$D$305,MATCH($F31,$B$269:$B$305,0)),
INDEX('Input-Func_Class'!K$9:K$21,MATCH($F31,'Input-Func_Class'!$B$9:$B$21,0)))
)</f>
        <v>0</v>
      </c>
      <c r="O31" s="143">
        <f>IF($D31=0,0,$D31*
IFERROR(INDEX(O$269:O$305,MATCH($F31,$B$269:$B$305,0))/INDEX($D$269:$D$305,MATCH($F31,$B$269:$B$305,0)),
INDEX('Input-Func_Class'!L$9:L$21,MATCH($F31,'Input-Func_Class'!$B$9:$B$21,0)))
)</f>
        <v>0</v>
      </c>
      <c r="P31" s="143">
        <f>IF($D31=0,0,$D31*
IFERROR(INDEX(P$269:P$305,MATCH($F31,$B$269:$B$305,0))/INDEX($D$269:$D$305,MATCH($F31,$B$269:$B$305,0)),
INDEX('Input-Func_Class'!M$9:M$21,MATCH($F31,'Input-Func_Class'!$B$9:$B$21,0)))
)</f>
        <v>0</v>
      </c>
      <c r="Q31" s="143">
        <f>IF($D31=0,0,$D31*
IFERROR(INDEX(Q$269:Q$305,MATCH($F31,$B$269:$B$305,0))/INDEX($D$269:$D$305,MATCH($F31,$B$269:$B$305,0)),
INDEX('Input-Func_Class'!N$9:N$21,MATCH($F31,'Input-Func_Class'!$B$9:$B$21,0)))
)</f>
        <v>0</v>
      </c>
      <c r="R31" s="143">
        <f>IF($D31=0,0,$D31*
IFERROR(INDEX(R$269:R$305,MATCH($F31,$B$269:$B$305,0))/INDEX($D$269:$D$305,MATCH($F31,$B$269:$B$305,0)),
INDEX('Input-Func_Class'!O$9:O$21,MATCH($F31,'Input-Func_Class'!$B$9:$B$21,0)))
)</f>
        <v>0</v>
      </c>
    </row>
    <row r="32" spans="1:18" outlineLevel="1">
      <c r="A32" s="113">
        <f>IF(ISBLANK('Input-Accounts'!A32),"",'Input-Accounts'!A32)</f>
        <v>23</v>
      </c>
      <c r="B32" s="17" t="str">
        <f>IF(ISBLANK('Input-Accounts'!B32),"",'Input-Accounts'!B32)</f>
        <v>Mains Steel IP &gt;6"</v>
      </c>
      <c r="C32" s="113">
        <f>IF(ISBLANK('Input-Accounts'!C32),"",'Input-Accounts'!C32)</f>
        <v>376.1</v>
      </c>
      <c r="D32" s="143">
        <f>'Input-Accounts'!$D32</f>
        <v>9729541.4525282029</v>
      </c>
      <c r="E32" s="143">
        <f t="shared" ref="E32" si="8">IFERROR(IF(D32="",0,IF(D32=0,0,IF(ABS(D32-SUM($G32:$R32))&lt;Check_Limit,0,1))),1)</f>
        <v>0</v>
      </c>
      <c r="F32" s="89" t="str">
        <f>IF(D32=0,"-",IF('Input-Accounts'!$E32&lt;&gt;0,'Input-Accounts'!$E32,'Input-Accounts'!$F32))</f>
        <v>DISTRIBUTION</v>
      </c>
      <c r="G32" s="143">
        <f>IF($D32=0,0,$D32*
IFERROR(INDEX(G$269:G$305,MATCH($F32,$B$269:$B$305,0))/INDEX($D$269:$D$305,MATCH($F32,$B$269:$B$305,0)),
INDEX('Input-Func_Class'!D$9:D$21,MATCH($F32,'Input-Func_Class'!$B$9:$B$21,0)))
)</f>
        <v>0</v>
      </c>
      <c r="H32" s="143">
        <f>IF($D32=0,0,$D32*
IFERROR(INDEX(H$269:H$305,MATCH($F32,$B$269:$B$305,0))/INDEX($D$269:$D$305,MATCH($F32,$B$269:$B$305,0)),
INDEX('Input-Func_Class'!E$9:E$21,MATCH($F32,'Input-Func_Class'!$B$9:$B$21,0)))
)</f>
        <v>0</v>
      </c>
      <c r="I32" s="143">
        <f>IF($D32=0,0,$D32*
IFERROR(INDEX(I$269:I$305,MATCH($F32,$B$269:$B$305,0))/INDEX($D$269:$D$305,MATCH($F32,$B$269:$B$305,0)),
INDEX('Input-Func_Class'!F$9:F$21,MATCH($F32,'Input-Func_Class'!$B$9:$B$21,0)))
)</f>
        <v>9729541.4525282029</v>
      </c>
      <c r="J32" s="143">
        <f>IF($D32=0,0,$D32*
IFERROR(INDEX(J$269:J$305,MATCH($F32,$B$269:$B$305,0))/INDEX($D$269:$D$305,MATCH($F32,$B$269:$B$305,0)),
INDEX('Input-Func_Class'!G$9:G$21,MATCH($F32,'Input-Func_Class'!$B$9:$B$21,0)))
)</f>
        <v>0</v>
      </c>
      <c r="K32" s="143">
        <f>IF($D32=0,0,$D32*
IFERROR(INDEX(K$269:K$305,MATCH($F32,$B$269:$B$305,0))/INDEX($D$269:$D$305,MATCH($F32,$B$269:$B$305,0)),
INDEX('Input-Func_Class'!H$9:H$21,MATCH($F32,'Input-Func_Class'!$B$9:$B$21,0)))
)</f>
        <v>0</v>
      </c>
      <c r="L32" s="143">
        <f>IF($D32=0,0,$D32*
IFERROR(INDEX(L$269:L$305,MATCH($F32,$B$269:$B$305,0))/INDEX($D$269:$D$305,MATCH($F32,$B$269:$B$305,0)),
INDEX('Input-Func_Class'!I$9:I$21,MATCH($F32,'Input-Func_Class'!$B$9:$B$21,0)))
)</f>
        <v>0</v>
      </c>
      <c r="M32" s="143">
        <f>IF($D32=0,0,$D32*
IFERROR(INDEX(M$269:M$305,MATCH($F32,$B$269:$B$305,0))/INDEX($D$269:$D$305,MATCH($F32,$B$269:$B$305,0)),
INDEX('Input-Func_Class'!J$9:J$21,MATCH($F32,'Input-Func_Class'!$B$9:$B$21,0)))
)</f>
        <v>0</v>
      </c>
      <c r="N32" s="143">
        <f>IF($D32=0,0,$D32*
IFERROR(INDEX(N$269:N$305,MATCH($F32,$B$269:$B$305,0))/INDEX($D$269:$D$305,MATCH($F32,$B$269:$B$305,0)),
INDEX('Input-Func_Class'!K$9:K$21,MATCH($F32,'Input-Func_Class'!$B$9:$B$21,0)))
)</f>
        <v>0</v>
      </c>
      <c r="O32" s="143">
        <f>IF($D32=0,0,$D32*
IFERROR(INDEX(O$269:O$305,MATCH($F32,$B$269:$B$305,0))/INDEX($D$269:$D$305,MATCH($F32,$B$269:$B$305,0)),
INDEX('Input-Func_Class'!L$9:L$21,MATCH($F32,'Input-Func_Class'!$B$9:$B$21,0)))
)</f>
        <v>0</v>
      </c>
      <c r="P32" s="143">
        <f>IF($D32=0,0,$D32*
IFERROR(INDEX(P$269:P$305,MATCH($F32,$B$269:$B$305,0))/INDEX($D$269:$D$305,MATCH($F32,$B$269:$B$305,0)),
INDEX('Input-Func_Class'!M$9:M$21,MATCH($F32,'Input-Func_Class'!$B$9:$B$21,0)))
)</f>
        <v>0</v>
      </c>
      <c r="Q32" s="143">
        <f>IF($D32=0,0,$D32*
IFERROR(INDEX(Q$269:Q$305,MATCH($F32,$B$269:$B$305,0))/INDEX($D$269:$D$305,MATCH($F32,$B$269:$B$305,0)),
INDEX('Input-Func_Class'!N$9:N$21,MATCH($F32,'Input-Func_Class'!$B$9:$B$21,0)))
)</f>
        <v>0</v>
      </c>
      <c r="R32" s="143">
        <f>IF($D32=0,0,$D32*
IFERROR(INDEX(R$269:R$305,MATCH($F32,$B$269:$B$305,0))/INDEX($D$269:$D$305,MATCH($F32,$B$269:$B$305,0)),
INDEX('Input-Func_Class'!O$9:O$21,MATCH($F32,'Input-Func_Class'!$B$9:$B$21,0)))
)</f>
        <v>0</v>
      </c>
    </row>
    <row r="33" spans="1:18" outlineLevel="1">
      <c r="A33" s="113">
        <f>IF(ISBLANK('Input-Accounts'!A33),"",'Input-Accounts'!A33)</f>
        <v>24</v>
      </c>
      <c r="B33" s="17" t="str">
        <f>IF(ISBLANK('Input-Accounts'!B33),"",'Input-Accounts'!B33)</f>
        <v>Mains Steel IP &gt;4-6"</v>
      </c>
      <c r="C33" s="113">
        <f>IF(ISBLANK('Input-Accounts'!C33),"",'Input-Accounts'!C33)</f>
        <v>376.1</v>
      </c>
      <c r="D33" s="143">
        <f>'Input-Accounts'!$D33</f>
        <v>12254704.967787653</v>
      </c>
      <c r="E33" s="143">
        <f t="shared" ref="E33" si="9">IFERROR(IF(D33="",0,IF(D33=0,0,IF(ABS(D33-SUM($G33:$R33))&lt;Check_Limit,0,1))),1)</f>
        <v>0</v>
      </c>
      <c r="F33" s="89" t="str">
        <f>IF(D33=0,"-",IF('Input-Accounts'!$E33&lt;&gt;0,'Input-Accounts'!$E33,'Input-Accounts'!$F33))</f>
        <v>DISTRIBUTION</v>
      </c>
      <c r="G33" s="143">
        <f>IF($D33=0,0,$D33*
IFERROR(INDEX(G$269:G$305,MATCH($F33,$B$269:$B$305,0))/INDEX($D$269:$D$305,MATCH($F33,$B$269:$B$305,0)),
INDEX('Input-Func_Class'!D$9:D$21,MATCH($F33,'Input-Func_Class'!$B$9:$B$21,0)))
)</f>
        <v>0</v>
      </c>
      <c r="H33" s="143">
        <f>IF($D33=0,0,$D33*
IFERROR(INDEX(H$269:H$305,MATCH($F33,$B$269:$B$305,0))/INDEX($D$269:$D$305,MATCH($F33,$B$269:$B$305,0)),
INDEX('Input-Func_Class'!E$9:E$21,MATCH($F33,'Input-Func_Class'!$B$9:$B$21,0)))
)</f>
        <v>0</v>
      </c>
      <c r="I33" s="143">
        <f>IF($D33=0,0,$D33*
IFERROR(INDEX(I$269:I$305,MATCH($F33,$B$269:$B$305,0))/INDEX($D$269:$D$305,MATCH($F33,$B$269:$B$305,0)),
INDEX('Input-Func_Class'!F$9:F$21,MATCH($F33,'Input-Func_Class'!$B$9:$B$21,0)))
)</f>
        <v>12254704.967787653</v>
      </c>
      <c r="J33" s="143">
        <f>IF($D33=0,0,$D33*
IFERROR(INDEX(J$269:J$305,MATCH($F33,$B$269:$B$305,0))/INDEX($D$269:$D$305,MATCH($F33,$B$269:$B$305,0)),
INDEX('Input-Func_Class'!G$9:G$21,MATCH($F33,'Input-Func_Class'!$B$9:$B$21,0)))
)</f>
        <v>0</v>
      </c>
      <c r="K33" s="143">
        <f>IF($D33=0,0,$D33*
IFERROR(INDEX(K$269:K$305,MATCH($F33,$B$269:$B$305,0))/INDEX($D$269:$D$305,MATCH($F33,$B$269:$B$305,0)),
INDEX('Input-Func_Class'!H$9:H$21,MATCH($F33,'Input-Func_Class'!$B$9:$B$21,0)))
)</f>
        <v>0</v>
      </c>
      <c r="L33" s="143">
        <f>IF($D33=0,0,$D33*
IFERROR(INDEX(L$269:L$305,MATCH($F33,$B$269:$B$305,0))/INDEX($D$269:$D$305,MATCH($F33,$B$269:$B$305,0)),
INDEX('Input-Func_Class'!I$9:I$21,MATCH($F33,'Input-Func_Class'!$B$9:$B$21,0)))
)</f>
        <v>0</v>
      </c>
      <c r="M33" s="143">
        <f>IF($D33=0,0,$D33*
IFERROR(INDEX(M$269:M$305,MATCH($F33,$B$269:$B$305,0))/INDEX($D$269:$D$305,MATCH($F33,$B$269:$B$305,0)),
INDEX('Input-Func_Class'!J$9:J$21,MATCH($F33,'Input-Func_Class'!$B$9:$B$21,0)))
)</f>
        <v>0</v>
      </c>
      <c r="N33" s="143">
        <f>IF($D33=0,0,$D33*
IFERROR(INDEX(N$269:N$305,MATCH($F33,$B$269:$B$305,0))/INDEX($D$269:$D$305,MATCH($F33,$B$269:$B$305,0)),
INDEX('Input-Func_Class'!K$9:K$21,MATCH($F33,'Input-Func_Class'!$B$9:$B$21,0)))
)</f>
        <v>0</v>
      </c>
      <c r="O33" s="143">
        <f>IF($D33=0,0,$D33*
IFERROR(INDEX(O$269:O$305,MATCH($F33,$B$269:$B$305,0))/INDEX($D$269:$D$305,MATCH($F33,$B$269:$B$305,0)),
INDEX('Input-Func_Class'!L$9:L$21,MATCH($F33,'Input-Func_Class'!$B$9:$B$21,0)))
)</f>
        <v>0</v>
      </c>
      <c r="P33" s="143">
        <f>IF($D33=0,0,$D33*
IFERROR(INDEX(P$269:P$305,MATCH($F33,$B$269:$B$305,0))/INDEX($D$269:$D$305,MATCH($F33,$B$269:$B$305,0)),
INDEX('Input-Func_Class'!M$9:M$21,MATCH($F33,'Input-Func_Class'!$B$9:$B$21,0)))
)</f>
        <v>0</v>
      </c>
      <c r="Q33" s="143">
        <f>IF($D33=0,0,$D33*
IFERROR(INDEX(Q$269:Q$305,MATCH($F33,$B$269:$B$305,0))/INDEX($D$269:$D$305,MATCH($F33,$B$269:$B$305,0)),
INDEX('Input-Func_Class'!N$9:N$21,MATCH($F33,'Input-Func_Class'!$B$9:$B$21,0)))
)</f>
        <v>0</v>
      </c>
      <c r="R33" s="143">
        <f>IF($D33=0,0,$D33*
IFERROR(INDEX(R$269:R$305,MATCH($F33,$B$269:$B$305,0))/INDEX($D$269:$D$305,MATCH($F33,$B$269:$B$305,0)),
INDEX('Input-Func_Class'!O$9:O$21,MATCH($F33,'Input-Func_Class'!$B$9:$B$21,0)))
)</f>
        <v>0</v>
      </c>
    </row>
    <row r="34" spans="1:18" outlineLevel="1">
      <c r="A34" s="113">
        <f>IF(ISBLANK('Input-Accounts'!A34),"",'Input-Accounts'!A34)</f>
        <v>25</v>
      </c>
      <c r="B34" s="17" t="str">
        <f>IF(ISBLANK('Input-Accounts'!B34),"",'Input-Accounts'!B34)</f>
        <v>Mains Steel IP &gt;2-4"</v>
      </c>
      <c r="C34" s="113">
        <f>IF(ISBLANK('Input-Accounts'!C34),"",'Input-Accounts'!C34)</f>
        <v>376.1</v>
      </c>
      <c r="D34" s="143">
        <f>'Input-Accounts'!$D34</f>
        <v>28489095.404975161</v>
      </c>
      <c r="E34" s="143">
        <f t="shared" ref="E34" si="10">IFERROR(IF(D34="",0,IF(D34=0,0,IF(ABS(D34-SUM($G34:$R34))&lt;Check_Limit,0,1))),1)</f>
        <v>0</v>
      </c>
      <c r="F34" s="89" t="str">
        <f>IF(D34=0,"-",IF('Input-Accounts'!$E34&lt;&gt;0,'Input-Accounts'!$E34,'Input-Accounts'!$F34))</f>
        <v>DISTRIBUTION</v>
      </c>
      <c r="G34" s="143">
        <f>IF($D34=0,0,$D34*
IFERROR(INDEX(G$269:G$305,MATCH($F34,$B$269:$B$305,0))/INDEX($D$269:$D$305,MATCH($F34,$B$269:$B$305,0)),
INDEX('Input-Func_Class'!D$9:D$21,MATCH($F34,'Input-Func_Class'!$B$9:$B$21,0)))
)</f>
        <v>0</v>
      </c>
      <c r="H34" s="143">
        <f>IF($D34=0,0,$D34*
IFERROR(INDEX(H$269:H$305,MATCH($F34,$B$269:$B$305,0))/INDEX($D$269:$D$305,MATCH($F34,$B$269:$B$305,0)),
INDEX('Input-Func_Class'!E$9:E$21,MATCH($F34,'Input-Func_Class'!$B$9:$B$21,0)))
)</f>
        <v>0</v>
      </c>
      <c r="I34" s="143">
        <f>IF($D34=0,0,$D34*
IFERROR(INDEX(I$269:I$305,MATCH($F34,$B$269:$B$305,0))/INDEX($D$269:$D$305,MATCH($F34,$B$269:$B$305,0)),
INDEX('Input-Func_Class'!F$9:F$21,MATCH($F34,'Input-Func_Class'!$B$9:$B$21,0)))
)</f>
        <v>28489095.404975161</v>
      </c>
      <c r="J34" s="143">
        <f>IF($D34=0,0,$D34*
IFERROR(INDEX(J$269:J$305,MATCH($F34,$B$269:$B$305,0))/INDEX($D$269:$D$305,MATCH($F34,$B$269:$B$305,0)),
INDEX('Input-Func_Class'!G$9:G$21,MATCH($F34,'Input-Func_Class'!$B$9:$B$21,0)))
)</f>
        <v>0</v>
      </c>
      <c r="K34" s="143">
        <f>IF($D34=0,0,$D34*
IFERROR(INDEX(K$269:K$305,MATCH($F34,$B$269:$B$305,0))/INDEX($D$269:$D$305,MATCH($F34,$B$269:$B$305,0)),
INDEX('Input-Func_Class'!H$9:H$21,MATCH($F34,'Input-Func_Class'!$B$9:$B$21,0)))
)</f>
        <v>0</v>
      </c>
      <c r="L34" s="143">
        <f>IF($D34=0,0,$D34*
IFERROR(INDEX(L$269:L$305,MATCH($F34,$B$269:$B$305,0))/INDEX($D$269:$D$305,MATCH($F34,$B$269:$B$305,0)),
INDEX('Input-Func_Class'!I$9:I$21,MATCH($F34,'Input-Func_Class'!$B$9:$B$21,0)))
)</f>
        <v>0</v>
      </c>
      <c r="M34" s="143">
        <f>IF($D34=0,0,$D34*
IFERROR(INDEX(M$269:M$305,MATCH($F34,$B$269:$B$305,0))/INDEX($D$269:$D$305,MATCH($F34,$B$269:$B$305,0)),
INDEX('Input-Func_Class'!J$9:J$21,MATCH($F34,'Input-Func_Class'!$B$9:$B$21,0)))
)</f>
        <v>0</v>
      </c>
      <c r="N34" s="143">
        <f>IF($D34=0,0,$D34*
IFERROR(INDEX(N$269:N$305,MATCH($F34,$B$269:$B$305,0))/INDEX($D$269:$D$305,MATCH($F34,$B$269:$B$305,0)),
INDEX('Input-Func_Class'!K$9:K$21,MATCH($F34,'Input-Func_Class'!$B$9:$B$21,0)))
)</f>
        <v>0</v>
      </c>
      <c r="O34" s="143">
        <f>IF($D34=0,0,$D34*
IFERROR(INDEX(O$269:O$305,MATCH($F34,$B$269:$B$305,0))/INDEX($D$269:$D$305,MATCH($F34,$B$269:$B$305,0)),
INDEX('Input-Func_Class'!L$9:L$21,MATCH($F34,'Input-Func_Class'!$B$9:$B$21,0)))
)</f>
        <v>0</v>
      </c>
      <c r="P34" s="143">
        <f>IF($D34=0,0,$D34*
IFERROR(INDEX(P$269:P$305,MATCH($F34,$B$269:$B$305,0))/INDEX($D$269:$D$305,MATCH($F34,$B$269:$B$305,0)),
INDEX('Input-Func_Class'!M$9:M$21,MATCH($F34,'Input-Func_Class'!$B$9:$B$21,0)))
)</f>
        <v>0</v>
      </c>
      <c r="Q34" s="143">
        <f>IF($D34=0,0,$D34*
IFERROR(INDEX(Q$269:Q$305,MATCH($F34,$B$269:$B$305,0))/INDEX($D$269:$D$305,MATCH($F34,$B$269:$B$305,0)),
INDEX('Input-Func_Class'!N$9:N$21,MATCH($F34,'Input-Func_Class'!$B$9:$B$21,0)))
)</f>
        <v>0</v>
      </c>
      <c r="R34" s="143">
        <f>IF($D34=0,0,$D34*
IFERROR(INDEX(R$269:R$305,MATCH($F34,$B$269:$B$305,0))/INDEX($D$269:$D$305,MATCH($F34,$B$269:$B$305,0)),
INDEX('Input-Func_Class'!O$9:O$21,MATCH($F34,'Input-Func_Class'!$B$9:$B$21,0)))
)</f>
        <v>0</v>
      </c>
    </row>
    <row r="35" spans="1:18" outlineLevel="1">
      <c r="A35" s="113">
        <f>IF(ISBLANK('Input-Accounts'!A35),"",'Input-Accounts'!A35)</f>
        <v>26</v>
      </c>
      <c r="B35" s="17" t="str">
        <f>IF(ISBLANK('Input-Accounts'!B35),"",'Input-Accounts'!B35)</f>
        <v>Mains Steel IP &lt;=2"</v>
      </c>
      <c r="C35" s="113">
        <f>IF(ISBLANK('Input-Accounts'!C35),"",'Input-Accounts'!C35)</f>
        <v>376.1</v>
      </c>
      <c r="D35" s="143">
        <f>'Input-Accounts'!$D35</f>
        <v>76247521.87470898</v>
      </c>
      <c r="E35" s="143">
        <f t="shared" ref="E35" si="11">IFERROR(IF(D35="",0,IF(D35=0,0,IF(ABS(D35-SUM($G35:$R35))&lt;Check_Limit,0,1))),1)</f>
        <v>0</v>
      </c>
      <c r="F35" s="89" t="str">
        <f>IF(D35=0,"-",IF('Input-Accounts'!$E35&lt;&gt;0,'Input-Accounts'!$E35,'Input-Accounts'!$F35))</f>
        <v>DISTRIBUTION</v>
      </c>
      <c r="G35" s="143">
        <f>IF($D35=0,0,$D35*
IFERROR(INDEX(G$269:G$305,MATCH($F35,$B$269:$B$305,0))/INDEX($D$269:$D$305,MATCH($F35,$B$269:$B$305,0)),
INDEX('Input-Func_Class'!D$9:D$21,MATCH($F35,'Input-Func_Class'!$B$9:$B$21,0)))
)</f>
        <v>0</v>
      </c>
      <c r="H35" s="143">
        <f>IF($D35=0,0,$D35*
IFERROR(INDEX(H$269:H$305,MATCH($F35,$B$269:$B$305,0))/INDEX($D$269:$D$305,MATCH($F35,$B$269:$B$305,0)),
INDEX('Input-Func_Class'!E$9:E$21,MATCH($F35,'Input-Func_Class'!$B$9:$B$21,0)))
)</f>
        <v>0</v>
      </c>
      <c r="I35" s="143">
        <f>IF($D35=0,0,$D35*
IFERROR(INDEX(I$269:I$305,MATCH($F35,$B$269:$B$305,0))/INDEX($D$269:$D$305,MATCH($F35,$B$269:$B$305,0)),
INDEX('Input-Func_Class'!F$9:F$21,MATCH($F35,'Input-Func_Class'!$B$9:$B$21,0)))
)</f>
        <v>76247521.87470898</v>
      </c>
      <c r="J35" s="143">
        <f>IF($D35=0,0,$D35*
IFERROR(INDEX(J$269:J$305,MATCH($F35,$B$269:$B$305,0))/INDEX($D$269:$D$305,MATCH($F35,$B$269:$B$305,0)),
INDEX('Input-Func_Class'!G$9:G$21,MATCH($F35,'Input-Func_Class'!$B$9:$B$21,0)))
)</f>
        <v>0</v>
      </c>
      <c r="K35" s="143">
        <f>IF($D35=0,0,$D35*
IFERROR(INDEX(K$269:K$305,MATCH($F35,$B$269:$B$305,0))/INDEX($D$269:$D$305,MATCH($F35,$B$269:$B$305,0)),
INDEX('Input-Func_Class'!H$9:H$21,MATCH($F35,'Input-Func_Class'!$B$9:$B$21,0)))
)</f>
        <v>0</v>
      </c>
      <c r="L35" s="143">
        <f>IF($D35=0,0,$D35*
IFERROR(INDEX(L$269:L$305,MATCH($F35,$B$269:$B$305,0))/INDEX($D$269:$D$305,MATCH($F35,$B$269:$B$305,0)),
INDEX('Input-Func_Class'!I$9:I$21,MATCH($F35,'Input-Func_Class'!$B$9:$B$21,0)))
)</f>
        <v>0</v>
      </c>
      <c r="M35" s="143">
        <f>IF($D35=0,0,$D35*
IFERROR(INDEX(M$269:M$305,MATCH($F35,$B$269:$B$305,0))/INDEX($D$269:$D$305,MATCH($F35,$B$269:$B$305,0)),
INDEX('Input-Func_Class'!J$9:J$21,MATCH($F35,'Input-Func_Class'!$B$9:$B$21,0)))
)</f>
        <v>0</v>
      </c>
      <c r="N35" s="143">
        <f>IF($D35=0,0,$D35*
IFERROR(INDEX(N$269:N$305,MATCH($F35,$B$269:$B$305,0))/INDEX($D$269:$D$305,MATCH($F35,$B$269:$B$305,0)),
INDEX('Input-Func_Class'!K$9:K$21,MATCH($F35,'Input-Func_Class'!$B$9:$B$21,0)))
)</f>
        <v>0</v>
      </c>
      <c r="O35" s="143">
        <f>IF($D35=0,0,$D35*
IFERROR(INDEX(O$269:O$305,MATCH($F35,$B$269:$B$305,0))/INDEX($D$269:$D$305,MATCH($F35,$B$269:$B$305,0)),
INDEX('Input-Func_Class'!L$9:L$21,MATCH($F35,'Input-Func_Class'!$B$9:$B$21,0)))
)</f>
        <v>0</v>
      </c>
      <c r="P35" s="143">
        <f>IF($D35=0,0,$D35*
IFERROR(INDEX(P$269:P$305,MATCH($F35,$B$269:$B$305,0))/INDEX($D$269:$D$305,MATCH($F35,$B$269:$B$305,0)),
INDEX('Input-Func_Class'!M$9:M$21,MATCH($F35,'Input-Func_Class'!$B$9:$B$21,0)))
)</f>
        <v>0</v>
      </c>
      <c r="Q35" s="143">
        <f>IF($D35=0,0,$D35*
IFERROR(INDEX(Q$269:Q$305,MATCH($F35,$B$269:$B$305,0))/INDEX($D$269:$D$305,MATCH($F35,$B$269:$B$305,0)),
INDEX('Input-Func_Class'!N$9:N$21,MATCH($F35,'Input-Func_Class'!$B$9:$B$21,0)))
)</f>
        <v>0</v>
      </c>
      <c r="R35" s="143">
        <f>IF($D35=0,0,$D35*
IFERROR(INDEX(R$269:R$305,MATCH($F35,$B$269:$B$305,0))/INDEX($D$269:$D$305,MATCH($F35,$B$269:$B$305,0)),
INDEX('Input-Func_Class'!O$9:O$21,MATCH($F35,'Input-Func_Class'!$B$9:$B$21,0)))
)</f>
        <v>0</v>
      </c>
    </row>
    <row r="36" spans="1:18" outlineLevel="1">
      <c r="A36" s="113">
        <f>IF(ISBLANK('Input-Accounts'!A36),"",'Input-Accounts'!A36)</f>
        <v>27</v>
      </c>
      <c r="B36" s="17" t="str">
        <f>IF(ISBLANK('Input-Accounts'!B36),"",'Input-Accounts'!B36)</f>
        <v>Mains Plastic IP 6"</v>
      </c>
      <c r="C36" s="113">
        <f>IF(ISBLANK('Input-Accounts'!C36),"",'Input-Accounts'!C36)</f>
        <v>376.1</v>
      </c>
      <c r="D36" s="143">
        <f>'Input-Accounts'!$D36</f>
        <v>28689677.237810187</v>
      </c>
      <c r="E36" s="143">
        <f t="shared" ref="E36" si="12">IFERROR(IF(D36="",0,IF(D36=0,0,IF(ABS(D36-SUM($G36:$R36))&lt;Check_Limit,0,1))),1)</f>
        <v>0</v>
      </c>
      <c r="F36" s="89" t="str">
        <f>IF(D36=0,"-",IF('Input-Accounts'!$E36&lt;&gt;0,'Input-Accounts'!$E36,'Input-Accounts'!$F36))</f>
        <v>DISTRIBUTION</v>
      </c>
      <c r="G36" s="143">
        <f>IF($D36=0,0,$D36*
IFERROR(INDEX(G$269:G$305,MATCH($F36,$B$269:$B$305,0))/INDEX($D$269:$D$305,MATCH($F36,$B$269:$B$305,0)),
INDEX('Input-Func_Class'!D$9:D$21,MATCH($F36,'Input-Func_Class'!$B$9:$B$21,0)))
)</f>
        <v>0</v>
      </c>
      <c r="H36" s="143">
        <f>IF($D36=0,0,$D36*
IFERROR(INDEX(H$269:H$305,MATCH($F36,$B$269:$B$305,0))/INDEX($D$269:$D$305,MATCH($F36,$B$269:$B$305,0)),
INDEX('Input-Func_Class'!E$9:E$21,MATCH($F36,'Input-Func_Class'!$B$9:$B$21,0)))
)</f>
        <v>0</v>
      </c>
      <c r="I36" s="143">
        <f>IF($D36=0,0,$D36*
IFERROR(INDEX(I$269:I$305,MATCH($F36,$B$269:$B$305,0))/INDEX($D$269:$D$305,MATCH($F36,$B$269:$B$305,0)),
INDEX('Input-Func_Class'!F$9:F$21,MATCH($F36,'Input-Func_Class'!$B$9:$B$21,0)))
)</f>
        <v>28689677.237810187</v>
      </c>
      <c r="J36" s="143">
        <f>IF($D36=0,0,$D36*
IFERROR(INDEX(J$269:J$305,MATCH($F36,$B$269:$B$305,0))/INDEX($D$269:$D$305,MATCH($F36,$B$269:$B$305,0)),
INDEX('Input-Func_Class'!G$9:G$21,MATCH($F36,'Input-Func_Class'!$B$9:$B$21,0)))
)</f>
        <v>0</v>
      </c>
      <c r="K36" s="143">
        <f>IF($D36=0,0,$D36*
IFERROR(INDEX(K$269:K$305,MATCH($F36,$B$269:$B$305,0))/INDEX($D$269:$D$305,MATCH($F36,$B$269:$B$305,0)),
INDEX('Input-Func_Class'!H$9:H$21,MATCH($F36,'Input-Func_Class'!$B$9:$B$21,0)))
)</f>
        <v>0</v>
      </c>
      <c r="L36" s="143">
        <f>IF($D36=0,0,$D36*
IFERROR(INDEX(L$269:L$305,MATCH($F36,$B$269:$B$305,0))/INDEX($D$269:$D$305,MATCH($F36,$B$269:$B$305,0)),
INDEX('Input-Func_Class'!I$9:I$21,MATCH($F36,'Input-Func_Class'!$B$9:$B$21,0)))
)</f>
        <v>0</v>
      </c>
      <c r="M36" s="143">
        <f>IF($D36=0,0,$D36*
IFERROR(INDEX(M$269:M$305,MATCH($F36,$B$269:$B$305,0))/INDEX($D$269:$D$305,MATCH($F36,$B$269:$B$305,0)),
INDEX('Input-Func_Class'!J$9:J$21,MATCH($F36,'Input-Func_Class'!$B$9:$B$21,0)))
)</f>
        <v>0</v>
      </c>
      <c r="N36" s="143">
        <f>IF($D36=0,0,$D36*
IFERROR(INDEX(N$269:N$305,MATCH($F36,$B$269:$B$305,0))/INDEX($D$269:$D$305,MATCH($F36,$B$269:$B$305,0)),
INDEX('Input-Func_Class'!K$9:K$21,MATCH($F36,'Input-Func_Class'!$B$9:$B$21,0)))
)</f>
        <v>0</v>
      </c>
      <c r="O36" s="143">
        <f>IF($D36=0,0,$D36*
IFERROR(INDEX(O$269:O$305,MATCH($F36,$B$269:$B$305,0))/INDEX($D$269:$D$305,MATCH($F36,$B$269:$B$305,0)),
INDEX('Input-Func_Class'!L$9:L$21,MATCH($F36,'Input-Func_Class'!$B$9:$B$21,0)))
)</f>
        <v>0</v>
      </c>
      <c r="P36" s="143">
        <f>IF($D36=0,0,$D36*
IFERROR(INDEX(P$269:P$305,MATCH($F36,$B$269:$B$305,0))/INDEX($D$269:$D$305,MATCH($F36,$B$269:$B$305,0)),
INDEX('Input-Func_Class'!M$9:M$21,MATCH($F36,'Input-Func_Class'!$B$9:$B$21,0)))
)</f>
        <v>0</v>
      </c>
      <c r="Q36" s="143">
        <f>IF($D36=0,0,$D36*
IFERROR(INDEX(Q$269:Q$305,MATCH($F36,$B$269:$B$305,0))/INDEX($D$269:$D$305,MATCH($F36,$B$269:$B$305,0)),
INDEX('Input-Func_Class'!N$9:N$21,MATCH($F36,'Input-Func_Class'!$B$9:$B$21,0)))
)</f>
        <v>0</v>
      </c>
      <c r="R36" s="143">
        <f>IF($D36=0,0,$D36*
IFERROR(INDEX(R$269:R$305,MATCH($F36,$B$269:$B$305,0))/INDEX($D$269:$D$305,MATCH($F36,$B$269:$B$305,0)),
INDEX('Input-Func_Class'!O$9:O$21,MATCH($F36,'Input-Func_Class'!$B$9:$B$21,0)))
)</f>
        <v>0</v>
      </c>
    </row>
    <row r="37" spans="1:18" outlineLevel="1">
      <c r="A37" s="113">
        <f>IF(ISBLANK('Input-Accounts'!A37),"",'Input-Accounts'!A37)</f>
        <v>28</v>
      </c>
      <c r="B37" s="17" t="str">
        <f>IF(ISBLANK('Input-Accounts'!B37),"",'Input-Accounts'!B37)</f>
        <v>Mains Plastic IP 4"</v>
      </c>
      <c r="C37" s="113">
        <f>IF(ISBLANK('Input-Accounts'!C37),"",'Input-Accounts'!C37)</f>
        <v>376.1</v>
      </c>
      <c r="D37" s="143">
        <f>'Input-Accounts'!$D37</f>
        <v>49201903.337466307</v>
      </c>
      <c r="E37" s="143">
        <f t="shared" ref="E37:E42" si="13">IFERROR(IF(D37="",0,IF(D37=0,0,IF(ABS(D37-SUM($G37:$R37))&lt;Check_Limit,0,1))),1)</f>
        <v>0</v>
      </c>
      <c r="F37" s="89" t="str">
        <f>IF(D37=0,"-",IF('Input-Accounts'!$E37&lt;&gt;0,'Input-Accounts'!$E37,'Input-Accounts'!$F37))</f>
        <v>DISTRIBUTION</v>
      </c>
      <c r="G37" s="143">
        <f>IF($D37=0,0,$D37*
IFERROR(INDEX(G$269:G$305,MATCH($F37,$B$269:$B$305,0))/INDEX($D$269:$D$305,MATCH($F37,$B$269:$B$305,0)),
INDEX('Input-Func_Class'!D$9:D$21,MATCH($F37,'Input-Func_Class'!$B$9:$B$21,0)))
)</f>
        <v>0</v>
      </c>
      <c r="H37" s="143">
        <f>IF($D37=0,0,$D37*
IFERROR(INDEX(H$269:H$305,MATCH($F37,$B$269:$B$305,0))/INDEX($D$269:$D$305,MATCH($F37,$B$269:$B$305,0)),
INDEX('Input-Func_Class'!E$9:E$21,MATCH($F37,'Input-Func_Class'!$B$9:$B$21,0)))
)</f>
        <v>0</v>
      </c>
      <c r="I37" s="143">
        <f>IF($D37=0,0,$D37*
IFERROR(INDEX(I$269:I$305,MATCH($F37,$B$269:$B$305,0))/INDEX($D$269:$D$305,MATCH($F37,$B$269:$B$305,0)),
INDEX('Input-Func_Class'!F$9:F$21,MATCH($F37,'Input-Func_Class'!$B$9:$B$21,0)))
)</f>
        <v>49201903.337466307</v>
      </c>
      <c r="J37" s="143">
        <f>IF($D37=0,0,$D37*
IFERROR(INDEX(J$269:J$305,MATCH($F37,$B$269:$B$305,0))/INDEX($D$269:$D$305,MATCH($F37,$B$269:$B$305,0)),
INDEX('Input-Func_Class'!G$9:G$21,MATCH($F37,'Input-Func_Class'!$B$9:$B$21,0)))
)</f>
        <v>0</v>
      </c>
      <c r="K37" s="143">
        <f>IF($D37=0,0,$D37*
IFERROR(INDEX(K$269:K$305,MATCH($F37,$B$269:$B$305,0))/INDEX($D$269:$D$305,MATCH($F37,$B$269:$B$305,0)),
INDEX('Input-Func_Class'!H$9:H$21,MATCH($F37,'Input-Func_Class'!$B$9:$B$21,0)))
)</f>
        <v>0</v>
      </c>
      <c r="L37" s="143">
        <f>IF($D37=0,0,$D37*
IFERROR(INDEX(L$269:L$305,MATCH($F37,$B$269:$B$305,0))/INDEX($D$269:$D$305,MATCH($F37,$B$269:$B$305,0)),
INDEX('Input-Func_Class'!I$9:I$21,MATCH($F37,'Input-Func_Class'!$B$9:$B$21,0)))
)</f>
        <v>0</v>
      </c>
      <c r="M37" s="143">
        <f>IF($D37=0,0,$D37*
IFERROR(INDEX(M$269:M$305,MATCH($F37,$B$269:$B$305,0))/INDEX($D$269:$D$305,MATCH($F37,$B$269:$B$305,0)),
INDEX('Input-Func_Class'!J$9:J$21,MATCH($F37,'Input-Func_Class'!$B$9:$B$21,0)))
)</f>
        <v>0</v>
      </c>
      <c r="N37" s="143">
        <f>IF($D37=0,0,$D37*
IFERROR(INDEX(N$269:N$305,MATCH($F37,$B$269:$B$305,0))/INDEX($D$269:$D$305,MATCH($F37,$B$269:$B$305,0)),
INDEX('Input-Func_Class'!K$9:K$21,MATCH($F37,'Input-Func_Class'!$B$9:$B$21,0)))
)</f>
        <v>0</v>
      </c>
      <c r="O37" s="143">
        <f>IF($D37=0,0,$D37*
IFERROR(INDEX(O$269:O$305,MATCH($F37,$B$269:$B$305,0))/INDEX($D$269:$D$305,MATCH($F37,$B$269:$B$305,0)),
INDEX('Input-Func_Class'!L$9:L$21,MATCH($F37,'Input-Func_Class'!$B$9:$B$21,0)))
)</f>
        <v>0</v>
      </c>
      <c r="P37" s="143">
        <f>IF($D37=0,0,$D37*
IFERROR(INDEX(P$269:P$305,MATCH($F37,$B$269:$B$305,0))/INDEX($D$269:$D$305,MATCH($F37,$B$269:$B$305,0)),
INDEX('Input-Func_Class'!M$9:M$21,MATCH($F37,'Input-Func_Class'!$B$9:$B$21,0)))
)</f>
        <v>0</v>
      </c>
      <c r="Q37" s="143">
        <f>IF($D37=0,0,$D37*
IFERROR(INDEX(Q$269:Q$305,MATCH($F37,$B$269:$B$305,0))/INDEX($D$269:$D$305,MATCH($F37,$B$269:$B$305,0)),
INDEX('Input-Func_Class'!N$9:N$21,MATCH($F37,'Input-Func_Class'!$B$9:$B$21,0)))
)</f>
        <v>0</v>
      </c>
      <c r="R37" s="143">
        <f>IF($D37=0,0,$D37*
IFERROR(INDEX(R$269:R$305,MATCH($F37,$B$269:$B$305,0))/INDEX($D$269:$D$305,MATCH($F37,$B$269:$B$305,0)),
INDEX('Input-Func_Class'!O$9:O$21,MATCH($F37,'Input-Func_Class'!$B$9:$B$21,0)))
)</f>
        <v>0</v>
      </c>
    </row>
    <row r="38" spans="1:18" outlineLevel="1">
      <c r="A38" s="113">
        <f>IF(ISBLANK('Input-Accounts'!A38),"",'Input-Accounts'!A38)</f>
        <v>29</v>
      </c>
      <c r="B38" s="17" t="str">
        <f>IF(ISBLANK('Input-Accounts'!B38),"",'Input-Accounts'!B38)</f>
        <v>Mains Plastic IP 2"</v>
      </c>
      <c r="C38" s="113">
        <f>IF(ISBLANK('Input-Accounts'!C38),"",'Input-Accounts'!C38)</f>
        <v>376.1</v>
      </c>
      <c r="D38" s="143">
        <f>'Input-Accounts'!$D38</f>
        <v>127952414.35180141</v>
      </c>
      <c r="E38" s="143">
        <f t="shared" si="13"/>
        <v>0</v>
      </c>
      <c r="F38" s="89" t="str">
        <f>IF(D38=0,"-",IF('Input-Accounts'!$E38&lt;&gt;0,'Input-Accounts'!$E38,'Input-Accounts'!$F38))</f>
        <v>DISTRIBUTION</v>
      </c>
      <c r="G38" s="143">
        <f>IF($D38=0,0,$D38*
IFERROR(INDEX(G$269:G$305,MATCH($F38,$B$269:$B$305,0))/INDEX($D$269:$D$305,MATCH($F38,$B$269:$B$305,0)),
INDEX('Input-Func_Class'!D$9:D$21,MATCH($F38,'Input-Func_Class'!$B$9:$B$21,0)))
)</f>
        <v>0</v>
      </c>
      <c r="H38" s="143">
        <f>IF($D38=0,0,$D38*
IFERROR(INDEX(H$269:H$305,MATCH($F38,$B$269:$B$305,0))/INDEX($D$269:$D$305,MATCH($F38,$B$269:$B$305,0)),
INDEX('Input-Func_Class'!E$9:E$21,MATCH($F38,'Input-Func_Class'!$B$9:$B$21,0)))
)</f>
        <v>0</v>
      </c>
      <c r="I38" s="143">
        <f>IF($D38=0,0,$D38*
IFERROR(INDEX(I$269:I$305,MATCH($F38,$B$269:$B$305,0))/INDEX($D$269:$D$305,MATCH($F38,$B$269:$B$305,0)),
INDEX('Input-Func_Class'!F$9:F$21,MATCH($F38,'Input-Func_Class'!$B$9:$B$21,0)))
)</f>
        <v>127952414.35180141</v>
      </c>
      <c r="J38" s="143">
        <f>IF($D38=0,0,$D38*
IFERROR(INDEX(J$269:J$305,MATCH($F38,$B$269:$B$305,0))/INDEX($D$269:$D$305,MATCH($F38,$B$269:$B$305,0)),
INDEX('Input-Func_Class'!G$9:G$21,MATCH($F38,'Input-Func_Class'!$B$9:$B$21,0)))
)</f>
        <v>0</v>
      </c>
      <c r="K38" s="143">
        <f>IF($D38=0,0,$D38*
IFERROR(INDEX(K$269:K$305,MATCH($F38,$B$269:$B$305,0))/INDEX($D$269:$D$305,MATCH($F38,$B$269:$B$305,0)),
INDEX('Input-Func_Class'!H$9:H$21,MATCH($F38,'Input-Func_Class'!$B$9:$B$21,0)))
)</f>
        <v>0</v>
      </c>
      <c r="L38" s="143">
        <f>IF($D38=0,0,$D38*
IFERROR(INDEX(L$269:L$305,MATCH($F38,$B$269:$B$305,0))/INDEX($D$269:$D$305,MATCH($F38,$B$269:$B$305,0)),
INDEX('Input-Func_Class'!I$9:I$21,MATCH($F38,'Input-Func_Class'!$B$9:$B$21,0)))
)</f>
        <v>0</v>
      </c>
      <c r="M38" s="143">
        <f>IF($D38=0,0,$D38*
IFERROR(INDEX(M$269:M$305,MATCH($F38,$B$269:$B$305,0))/INDEX($D$269:$D$305,MATCH($F38,$B$269:$B$305,0)),
INDEX('Input-Func_Class'!J$9:J$21,MATCH($F38,'Input-Func_Class'!$B$9:$B$21,0)))
)</f>
        <v>0</v>
      </c>
      <c r="N38" s="143">
        <f>IF($D38=0,0,$D38*
IFERROR(INDEX(N$269:N$305,MATCH($F38,$B$269:$B$305,0))/INDEX($D$269:$D$305,MATCH($F38,$B$269:$B$305,0)),
INDEX('Input-Func_Class'!K$9:K$21,MATCH($F38,'Input-Func_Class'!$B$9:$B$21,0)))
)</f>
        <v>0</v>
      </c>
      <c r="O38" s="143">
        <f>IF($D38=0,0,$D38*
IFERROR(INDEX(O$269:O$305,MATCH($F38,$B$269:$B$305,0))/INDEX($D$269:$D$305,MATCH($F38,$B$269:$B$305,0)),
INDEX('Input-Func_Class'!L$9:L$21,MATCH($F38,'Input-Func_Class'!$B$9:$B$21,0)))
)</f>
        <v>0</v>
      </c>
      <c r="P38" s="143">
        <f>IF($D38=0,0,$D38*
IFERROR(INDEX(P$269:P$305,MATCH($F38,$B$269:$B$305,0))/INDEX($D$269:$D$305,MATCH($F38,$B$269:$B$305,0)),
INDEX('Input-Func_Class'!M$9:M$21,MATCH($F38,'Input-Func_Class'!$B$9:$B$21,0)))
)</f>
        <v>0</v>
      </c>
      <c r="Q38" s="143">
        <f>IF($D38=0,0,$D38*
IFERROR(INDEX(Q$269:Q$305,MATCH($F38,$B$269:$B$305,0))/INDEX($D$269:$D$305,MATCH($F38,$B$269:$B$305,0)),
INDEX('Input-Func_Class'!N$9:N$21,MATCH($F38,'Input-Func_Class'!$B$9:$B$21,0)))
)</f>
        <v>0</v>
      </c>
      <c r="R38" s="143">
        <f>IF($D38=0,0,$D38*
IFERROR(INDEX(R$269:R$305,MATCH($F38,$B$269:$B$305,0))/INDEX($D$269:$D$305,MATCH($F38,$B$269:$B$305,0)),
INDEX('Input-Func_Class'!O$9:O$21,MATCH($F38,'Input-Func_Class'!$B$9:$B$21,0)))
)</f>
        <v>0</v>
      </c>
    </row>
    <row r="39" spans="1:18" outlineLevel="1">
      <c r="A39" s="113">
        <f>IF(ISBLANK('Input-Accounts'!A39),"",'Input-Accounts'!A39)</f>
        <v>30</v>
      </c>
      <c r="B39" s="17" t="str">
        <f>IF(ISBLANK('Input-Accounts'!B39),"",'Input-Accounts'!B39)</f>
        <v>Mains - Direct</v>
      </c>
      <c r="C39" s="113">
        <f>IF(ISBLANK('Input-Accounts'!C39),"",'Input-Accounts'!C39)</f>
        <v>376.1</v>
      </c>
      <c r="D39" s="143">
        <f>'Input-Accounts'!$D39</f>
        <v>13963161.25</v>
      </c>
      <c r="E39" s="143">
        <f t="shared" si="13"/>
        <v>0</v>
      </c>
      <c r="F39" s="89" t="str">
        <f>IF(D39=0,"-",IF('Input-Accounts'!$E39&lt;&gt;0,'Input-Accounts'!$E39,'Input-Accounts'!$F39))</f>
        <v>DISTRIBUTION</v>
      </c>
      <c r="G39" s="143">
        <f>IF($D39=0,0,$D39*
IFERROR(INDEX(G$269:G$305,MATCH($F39,$B$269:$B$305,0))/INDEX($D$269:$D$305,MATCH($F39,$B$269:$B$305,0)),
INDEX('Input-Func_Class'!D$9:D$21,MATCH($F39,'Input-Func_Class'!$B$9:$B$21,0)))
)</f>
        <v>0</v>
      </c>
      <c r="H39" s="143">
        <f>IF($D39=0,0,$D39*
IFERROR(INDEX(H$269:H$305,MATCH($F39,$B$269:$B$305,0))/INDEX($D$269:$D$305,MATCH($F39,$B$269:$B$305,0)),
INDEX('Input-Func_Class'!E$9:E$21,MATCH($F39,'Input-Func_Class'!$B$9:$B$21,0)))
)</f>
        <v>0</v>
      </c>
      <c r="I39" s="143">
        <f>IF($D39=0,0,$D39*
IFERROR(INDEX(I$269:I$305,MATCH($F39,$B$269:$B$305,0))/INDEX($D$269:$D$305,MATCH($F39,$B$269:$B$305,0)),
INDEX('Input-Func_Class'!F$9:F$21,MATCH($F39,'Input-Func_Class'!$B$9:$B$21,0)))
)</f>
        <v>13963161.25</v>
      </c>
      <c r="J39" s="143">
        <f>IF($D39=0,0,$D39*
IFERROR(INDEX(J$269:J$305,MATCH($F39,$B$269:$B$305,0))/INDEX($D$269:$D$305,MATCH($F39,$B$269:$B$305,0)),
INDEX('Input-Func_Class'!G$9:G$21,MATCH($F39,'Input-Func_Class'!$B$9:$B$21,0)))
)</f>
        <v>0</v>
      </c>
      <c r="K39" s="143">
        <f>IF($D39=0,0,$D39*
IFERROR(INDEX(K$269:K$305,MATCH($F39,$B$269:$B$305,0))/INDEX($D$269:$D$305,MATCH($F39,$B$269:$B$305,0)),
INDEX('Input-Func_Class'!H$9:H$21,MATCH($F39,'Input-Func_Class'!$B$9:$B$21,0)))
)</f>
        <v>0</v>
      </c>
      <c r="L39" s="143">
        <f>IF($D39=0,0,$D39*
IFERROR(INDEX(L$269:L$305,MATCH($F39,$B$269:$B$305,0))/INDEX($D$269:$D$305,MATCH($F39,$B$269:$B$305,0)),
INDEX('Input-Func_Class'!I$9:I$21,MATCH($F39,'Input-Func_Class'!$B$9:$B$21,0)))
)</f>
        <v>0</v>
      </c>
      <c r="M39" s="143">
        <f>IF($D39=0,0,$D39*
IFERROR(INDEX(M$269:M$305,MATCH($F39,$B$269:$B$305,0))/INDEX($D$269:$D$305,MATCH($F39,$B$269:$B$305,0)),
INDEX('Input-Func_Class'!J$9:J$21,MATCH($F39,'Input-Func_Class'!$B$9:$B$21,0)))
)</f>
        <v>0</v>
      </c>
      <c r="N39" s="143">
        <f>IF($D39=0,0,$D39*
IFERROR(INDEX(N$269:N$305,MATCH($F39,$B$269:$B$305,0))/INDEX($D$269:$D$305,MATCH($F39,$B$269:$B$305,0)),
INDEX('Input-Func_Class'!K$9:K$21,MATCH($F39,'Input-Func_Class'!$B$9:$B$21,0)))
)</f>
        <v>0</v>
      </c>
      <c r="O39" s="143">
        <f>IF($D39=0,0,$D39*
IFERROR(INDEX(O$269:O$305,MATCH($F39,$B$269:$B$305,0))/INDEX($D$269:$D$305,MATCH($F39,$B$269:$B$305,0)),
INDEX('Input-Func_Class'!L$9:L$21,MATCH($F39,'Input-Func_Class'!$B$9:$B$21,0)))
)</f>
        <v>0</v>
      </c>
      <c r="P39" s="143">
        <f>IF($D39=0,0,$D39*
IFERROR(INDEX(P$269:P$305,MATCH($F39,$B$269:$B$305,0))/INDEX($D$269:$D$305,MATCH($F39,$B$269:$B$305,0)),
INDEX('Input-Func_Class'!M$9:M$21,MATCH($F39,'Input-Func_Class'!$B$9:$B$21,0)))
)</f>
        <v>0</v>
      </c>
      <c r="Q39" s="143">
        <f>IF($D39=0,0,$D39*
IFERROR(INDEX(Q$269:Q$305,MATCH($F39,$B$269:$B$305,0))/INDEX($D$269:$D$305,MATCH($F39,$B$269:$B$305,0)),
INDEX('Input-Func_Class'!N$9:N$21,MATCH($F39,'Input-Func_Class'!$B$9:$B$21,0)))
)</f>
        <v>0</v>
      </c>
      <c r="R39" s="143">
        <f>IF($D39=0,0,$D39*
IFERROR(INDEX(R$269:R$305,MATCH($F39,$B$269:$B$305,0))/INDEX($D$269:$D$305,MATCH($F39,$B$269:$B$305,0)),
INDEX('Input-Func_Class'!O$9:O$21,MATCH($F39,'Input-Func_Class'!$B$9:$B$21,0)))
)</f>
        <v>0</v>
      </c>
    </row>
    <row r="40" spans="1:18" outlineLevel="1">
      <c r="A40" s="113">
        <f>IF(ISBLANK('Input-Accounts'!A40),"",'Input-Accounts'!A40)</f>
        <v>31</v>
      </c>
      <c r="B40" s="17" t="str">
        <f>IF(ISBLANK('Input-Accounts'!B40),"",'Input-Accounts'!B40)</f>
        <v>Compressor Station</v>
      </c>
      <c r="C40" s="113">
        <f>IF(ISBLANK('Input-Accounts'!C40),"",'Input-Accounts'!C40)</f>
        <v>377</v>
      </c>
      <c r="D40" s="143">
        <f>'Input-Accounts'!$D40</f>
        <v>2927915.23</v>
      </c>
      <c r="E40" s="143">
        <f t="shared" si="13"/>
        <v>0</v>
      </c>
      <c r="F40" s="89" t="str">
        <f>IF(D40=0,"-",IF('Input-Accounts'!$E40&lt;&gt;0,'Input-Accounts'!$E40,'Input-Accounts'!$F40))</f>
        <v>DISTRIBUTION</v>
      </c>
      <c r="G40" s="143">
        <f>IF($D40=0,0,$D40*
IFERROR(INDEX(G$269:G$305,MATCH($F40,$B$269:$B$305,0))/INDEX($D$269:$D$305,MATCH($F40,$B$269:$B$305,0)),
INDEX('Input-Func_Class'!D$9:D$21,MATCH($F40,'Input-Func_Class'!$B$9:$B$21,0)))
)</f>
        <v>0</v>
      </c>
      <c r="H40" s="143">
        <f>IF($D40=0,0,$D40*
IFERROR(INDEX(H$269:H$305,MATCH($F40,$B$269:$B$305,0))/INDEX($D$269:$D$305,MATCH($F40,$B$269:$B$305,0)),
INDEX('Input-Func_Class'!E$9:E$21,MATCH($F40,'Input-Func_Class'!$B$9:$B$21,0)))
)</f>
        <v>0</v>
      </c>
      <c r="I40" s="143">
        <f>IF($D40=0,0,$D40*
IFERROR(INDEX(I$269:I$305,MATCH($F40,$B$269:$B$305,0))/INDEX($D$269:$D$305,MATCH($F40,$B$269:$B$305,0)),
INDEX('Input-Func_Class'!F$9:F$21,MATCH($F40,'Input-Func_Class'!$B$9:$B$21,0)))
)</f>
        <v>2927915.23</v>
      </c>
      <c r="J40" s="143">
        <f>IF($D40=0,0,$D40*
IFERROR(INDEX(J$269:J$305,MATCH($F40,$B$269:$B$305,0))/INDEX($D$269:$D$305,MATCH($F40,$B$269:$B$305,0)),
INDEX('Input-Func_Class'!G$9:G$21,MATCH($F40,'Input-Func_Class'!$B$9:$B$21,0)))
)</f>
        <v>0</v>
      </c>
      <c r="K40" s="143">
        <f>IF($D40=0,0,$D40*
IFERROR(INDEX(K$269:K$305,MATCH($F40,$B$269:$B$305,0))/INDEX($D$269:$D$305,MATCH($F40,$B$269:$B$305,0)),
INDEX('Input-Func_Class'!H$9:H$21,MATCH($F40,'Input-Func_Class'!$B$9:$B$21,0)))
)</f>
        <v>0</v>
      </c>
      <c r="L40" s="143">
        <f>IF($D40=0,0,$D40*
IFERROR(INDEX(L$269:L$305,MATCH($F40,$B$269:$B$305,0))/INDEX($D$269:$D$305,MATCH($F40,$B$269:$B$305,0)),
INDEX('Input-Func_Class'!I$9:I$21,MATCH($F40,'Input-Func_Class'!$B$9:$B$21,0)))
)</f>
        <v>0</v>
      </c>
      <c r="M40" s="143">
        <f>IF($D40=0,0,$D40*
IFERROR(INDEX(M$269:M$305,MATCH($F40,$B$269:$B$305,0))/INDEX($D$269:$D$305,MATCH($F40,$B$269:$B$305,0)),
INDEX('Input-Func_Class'!J$9:J$21,MATCH($F40,'Input-Func_Class'!$B$9:$B$21,0)))
)</f>
        <v>0</v>
      </c>
      <c r="N40" s="143">
        <f>IF($D40=0,0,$D40*
IFERROR(INDEX(N$269:N$305,MATCH($F40,$B$269:$B$305,0))/INDEX($D$269:$D$305,MATCH($F40,$B$269:$B$305,0)),
INDEX('Input-Func_Class'!K$9:K$21,MATCH($F40,'Input-Func_Class'!$B$9:$B$21,0)))
)</f>
        <v>0</v>
      </c>
      <c r="O40" s="143">
        <f>IF($D40=0,0,$D40*
IFERROR(INDEX(O$269:O$305,MATCH($F40,$B$269:$B$305,0))/INDEX($D$269:$D$305,MATCH($F40,$B$269:$B$305,0)),
INDEX('Input-Func_Class'!L$9:L$21,MATCH($F40,'Input-Func_Class'!$B$9:$B$21,0)))
)</f>
        <v>0</v>
      </c>
      <c r="P40" s="143">
        <f>IF($D40=0,0,$D40*
IFERROR(INDEX(P$269:P$305,MATCH($F40,$B$269:$B$305,0))/INDEX($D$269:$D$305,MATCH($F40,$B$269:$B$305,0)),
INDEX('Input-Func_Class'!M$9:M$21,MATCH($F40,'Input-Func_Class'!$B$9:$B$21,0)))
)</f>
        <v>0</v>
      </c>
      <c r="Q40" s="143">
        <f>IF($D40=0,0,$D40*
IFERROR(INDEX(Q$269:Q$305,MATCH($F40,$B$269:$B$305,0))/INDEX($D$269:$D$305,MATCH($F40,$B$269:$B$305,0)),
INDEX('Input-Func_Class'!N$9:N$21,MATCH($F40,'Input-Func_Class'!$B$9:$B$21,0)))
)</f>
        <v>0</v>
      </c>
      <c r="R40" s="143">
        <f>IF($D40=0,0,$D40*
IFERROR(INDEX(R$269:R$305,MATCH($F40,$B$269:$B$305,0))/INDEX($D$269:$D$305,MATCH($F40,$B$269:$B$305,0)),
INDEX('Input-Func_Class'!O$9:O$21,MATCH($F40,'Input-Func_Class'!$B$9:$B$21,0)))
)</f>
        <v>0</v>
      </c>
    </row>
    <row r="41" spans="1:18" outlineLevel="1">
      <c r="A41" s="113">
        <f>IF(ISBLANK('Input-Accounts'!A41),"",'Input-Accounts'!A41)</f>
        <v>32</v>
      </c>
      <c r="B41" s="17" t="str">
        <f>IF(ISBLANK('Input-Accounts'!B41),"",'Input-Accounts'!B41)</f>
        <v>M &amp; R Station Equipment - general</v>
      </c>
      <c r="C41" s="113">
        <f>IF(ISBLANK('Input-Accounts'!C41),"",'Input-Accounts'!C41)</f>
        <v>378</v>
      </c>
      <c r="D41" s="143">
        <f>'Input-Accounts'!$D41</f>
        <v>37152569.329999998</v>
      </c>
      <c r="E41" s="143">
        <f t="shared" si="13"/>
        <v>0</v>
      </c>
      <c r="F41" s="89" t="str">
        <f>IF(D41=0,"-",IF('Input-Accounts'!$E41&lt;&gt;0,'Input-Accounts'!$E41,'Input-Accounts'!$F41))</f>
        <v>DISTRIBUTION</v>
      </c>
      <c r="G41" s="143">
        <f>IF($D41=0,0,$D41*
IFERROR(INDEX(G$269:G$305,MATCH($F41,$B$269:$B$305,0))/INDEX($D$269:$D$305,MATCH($F41,$B$269:$B$305,0)),
INDEX('Input-Func_Class'!D$9:D$21,MATCH($F41,'Input-Func_Class'!$B$9:$B$21,0)))
)</f>
        <v>0</v>
      </c>
      <c r="H41" s="143">
        <f>IF($D41=0,0,$D41*
IFERROR(INDEX(H$269:H$305,MATCH($F41,$B$269:$B$305,0))/INDEX($D$269:$D$305,MATCH($F41,$B$269:$B$305,0)),
INDEX('Input-Func_Class'!E$9:E$21,MATCH($F41,'Input-Func_Class'!$B$9:$B$21,0)))
)</f>
        <v>0</v>
      </c>
      <c r="I41" s="143">
        <f>IF($D41=0,0,$D41*
IFERROR(INDEX(I$269:I$305,MATCH($F41,$B$269:$B$305,0))/INDEX($D$269:$D$305,MATCH($F41,$B$269:$B$305,0)),
INDEX('Input-Func_Class'!F$9:F$21,MATCH($F41,'Input-Func_Class'!$B$9:$B$21,0)))
)</f>
        <v>37152569.329999998</v>
      </c>
      <c r="J41" s="143">
        <f>IF($D41=0,0,$D41*
IFERROR(INDEX(J$269:J$305,MATCH($F41,$B$269:$B$305,0))/INDEX($D$269:$D$305,MATCH($F41,$B$269:$B$305,0)),
INDEX('Input-Func_Class'!G$9:G$21,MATCH($F41,'Input-Func_Class'!$B$9:$B$21,0)))
)</f>
        <v>0</v>
      </c>
      <c r="K41" s="143">
        <f>IF($D41=0,0,$D41*
IFERROR(INDEX(K$269:K$305,MATCH($F41,$B$269:$B$305,0))/INDEX($D$269:$D$305,MATCH($F41,$B$269:$B$305,0)),
INDEX('Input-Func_Class'!H$9:H$21,MATCH($F41,'Input-Func_Class'!$B$9:$B$21,0)))
)</f>
        <v>0</v>
      </c>
      <c r="L41" s="143">
        <f>IF($D41=0,0,$D41*
IFERROR(INDEX(L$269:L$305,MATCH($F41,$B$269:$B$305,0))/INDEX($D$269:$D$305,MATCH($F41,$B$269:$B$305,0)),
INDEX('Input-Func_Class'!I$9:I$21,MATCH($F41,'Input-Func_Class'!$B$9:$B$21,0)))
)</f>
        <v>0</v>
      </c>
      <c r="M41" s="143">
        <f>IF($D41=0,0,$D41*
IFERROR(INDEX(M$269:M$305,MATCH($F41,$B$269:$B$305,0))/INDEX($D$269:$D$305,MATCH($F41,$B$269:$B$305,0)),
INDEX('Input-Func_Class'!J$9:J$21,MATCH($F41,'Input-Func_Class'!$B$9:$B$21,0)))
)</f>
        <v>0</v>
      </c>
      <c r="N41" s="143">
        <f>IF($D41=0,0,$D41*
IFERROR(INDEX(N$269:N$305,MATCH($F41,$B$269:$B$305,0))/INDEX($D$269:$D$305,MATCH($F41,$B$269:$B$305,0)),
INDEX('Input-Func_Class'!K$9:K$21,MATCH($F41,'Input-Func_Class'!$B$9:$B$21,0)))
)</f>
        <v>0</v>
      </c>
      <c r="O41" s="143">
        <f>IF($D41=0,0,$D41*
IFERROR(INDEX(O$269:O$305,MATCH($F41,$B$269:$B$305,0))/INDEX($D$269:$D$305,MATCH($F41,$B$269:$B$305,0)),
INDEX('Input-Func_Class'!L$9:L$21,MATCH($F41,'Input-Func_Class'!$B$9:$B$21,0)))
)</f>
        <v>0</v>
      </c>
      <c r="P41" s="143">
        <f>IF($D41=0,0,$D41*
IFERROR(INDEX(P$269:P$305,MATCH($F41,$B$269:$B$305,0))/INDEX($D$269:$D$305,MATCH($F41,$B$269:$B$305,0)),
INDEX('Input-Func_Class'!M$9:M$21,MATCH($F41,'Input-Func_Class'!$B$9:$B$21,0)))
)</f>
        <v>0</v>
      </c>
      <c r="Q41" s="143">
        <f>IF($D41=0,0,$D41*
IFERROR(INDEX(Q$269:Q$305,MATCH($F41,$B$269:$B$305,0))/INDEX($D$269:$D$305,MATCH($F41,$B$269:$B$305,0)),
INDEX('Input-Func_Class'!N$9:N$21,MATCH($F41,'Input-Func_Class'!$B$9:$B$21,0)))
)</f>
        <v>0</v>
      </c>
      <c r="R41" s="143">
        <f>IF($D41=0,0,$D41*
IFERROR(INDEX(R$269:R$305,MATCH($F41,$B$269:$B$305,0))/INDEX($D$269:$D$305,MATCH($F41,$B$269:$B$305,0)),
INDEX('Input-Func_Class'!O$9:O$21,MATCH($F41,'Input-Func_Class'!$B$9:$B$21,0)))
)</f>
        <v>0</v>
      </c>
    </row>
    <row r="42" spans="1:18" outlineLevel="1">
      <c r="A42" s="113">
        <f>IF(ISBLANK('Input-Accounts'!A42),"",'Input-Accounts'!A42)</f>
        <v>33</v>
      </c>
      <c r="B42" s="17" t="str">
        <f>IF(ISBLANK('Input-Accounts'!B42),"",'Input-Accounts'!B42)</f>
        <v>M &amp; R Station Equipment - city gate</v>
      </c>
      <c r="C42" s="113">
        <f>IF(ISBLANK('Input-Accounts'!C42),"",'Input-Accounts'!C42)</f>
        <v>379</v>
      </c>
      <c r="D42" s="143">
        <f>'Input-Accounts'!$D42</f>
        <v>4351552.2300000004</v>
      </c>
      <c r="E42" s="143">
        <f t="shared" si="13"/>
        <v>0</v>
      </c>
      <c r="F42" s="89" t="str">
        <f>IF(D42=0,"-",IF('Input-Accounts'!$E42&lt;&gt;0,'Input-Accounts'!$E42,'Input-Accounts'!$F42))</f>
        <v>DISTRIBUTION</v>
      </c>
      <c r="G42" s="143">
        <f>IF($D42=0,0,$D42*
IFERROR(INDEX(G$269:G$305,MATCH($F42,$B$269:$B$305,0))/INDEX($D$269:$D$305,MATCH($F42,$B$269:$B$305,0)),
INDEX('Input-Func_Class'!D$9:D$21,MATCH($F42,'Input-Func_Class'!$B$9:$B$21,0)))
)</f>
        <v>0</v>
      </c>
      <c r="H42" s="143">
        <f>IF($D42=0,0,$D42*
IFERROR(INDEX(H$269:H$305,MATCH($F42,$B$269:$B$305,0))/INDEX($D$269:$D$305,MATCH($F42,$B$269:$B$305,0)),
INDEX('Input-Func_Class'!E$9:E$21,MATCH($F42,'Input-Func_Class'!$B$9:$B$21,0)))
)</f>
        <v>0</v>
      </c>
      <c r="I42" s="143">
        <f>IF($D42=0,0,$D42*
IFERROR(INDEX(I$269:I$305,MATCH($F42,$B$269:$B$305,0))/INDEX($D$269:$D$305,MATCH($F42,$B$269:$B$305,0)),
INDEX('Input-Func_Class'!F$9:F$21,MATCH($F42,'Input-Func_Class'!$B$9:$B$21,0)))
)</f>
        <v>4351552.2300000004</v>
      </c>
      <c r="J42" s="143">
        <f>IF($D42=0,0,$D42*
IFERROR(INDEX(J$269:J$305,MATCH($F42,$B$269:$B$305,0))/INDEX($D$269:$D$305,MATCH($F42,$B$269:$B$305,0)),
INDEX('Input-Func_Class'!G$9:G$21,MATCH($F42,'Input-Func_Class'!$B$9:$B$21,0)))
)</f>
        <v>0</v>
      </c>
      <c r="K42" s="143">
        <f>IF($D42=0,0,$D42*
IFERROR(INDEX(K$269:K$305,MATCH($F42,$B$269:$B$305,0))/INDEX($D$269:$D$305,MATCH($F42,$B$269:$B$305,0)),
INDEX('Input-Func_Class'!H$9:H$21,MATCH($F42,'Input-Func_Class'!$B$9:$B$21,0)))
)</f>
        <v>0</v>
      </c>
      <c r="L42" s="143">
        <f>IF($D42=0,0,$D42*
IFERROR(INDEX(L$269:L$305,MATCH($F42,$B$269:$B$305,0))/INDEX($D$269:$D$305,MATCH($F42,$B$269:$B$305,0)),
INDEX('Input-Func_Class'!I$9:I$21,MATCH($F42,'Input-Func_Class'!$B$9:$B$21,0)))
)</f>
        <v>0</v>
      </c>
      <c r="M42" s="143">
        <f>IF($D42=0,0,$D42*
IFERROR(INDEX(M$269:M$305,MATCH($F42,$B$269:$B$305,0))/INDEX($D$269:$D$305,MATCH($F42,$B$269:$B$305,0)),
INDEX('Input-Func_Class'!J$9:J$21,MATCH($F42,'Input-Func_Class'!$B$9:$B$21,0)))
)</f>
        <v>0</v>
      </c>
      <c r="N42" s="143">
        <f>IF($D42=0,0,$D42*
IFERROR(INDEX(N$269:N$305,MATCH($F42,$B$269:$B$305,0))/INDEX($D$269:$D$305,MATCH($F42,$B$269:$B$305,0)),
INDEX('Input-Func_Class'!K$9:K$21,MATCH($F42,'Input-Func_Class'!$B$9:$B$21,0)))
)</f>
        <v>0</v>
      </c>
      <c r="O42" s="143">
        <f>IF($D42=0,0,$D42*
IFERROR(INDEX(O$269:O$305,MATCH($F42,$B$269:$B$305,0))/INDEX($D$269:$D$305,MATCH($F42,$B$269:$B$305,0)),
INDEX('Input-Func_Class'!L$9:L$21,MATCH($F42,'Input-Func_Class'!$B$9:$B$21,0)))
)</f>
        <v>0</v>
      </c>
      <c r="P42" s="143">
        <f>IF($D42=0,0,$D42*
IFERROR(INDEX(P$269:P$305,MATCH($F42,$B$269:$B$305,0))/INDEX($D$269:$D$305,MATCH($F42,$B$269:$B$305,0)),
INDEX('Input-Func_Class'!M$9:M$21,MATCH($F42,'Input-Func_Class'!$B$9:$B$21,0)))
)</f>
        <v>0</v>
      </c>
      <c r="Q42" s="143">
        <f>IF($D42=0,0,$D42*
IFERROR(INDEX(Q$269:Q$305,MATCH($F42,$B$269:$B$305,0))/INDEX($D$269:$D$305,MATCH($F42,$B$269:$B$305,0)),
INDEX('Input-Func_Class'!N$9:N$21,MATCH($F42,'Input-Func_Class'!$B$9:$B$21,0)))
)</f>
        <v>0</v>
      </c>
      <c r="R42" s="143">
        <f>IF($D42=0,0,$D42*
IFERROR(INDEX(R$269:R$305,MATCH($F42,$B$269:$B$305,0))/INDEX($D$269:$D$305,MATCH($F42,$B$269:$B$305,0)),
INDEX('Input-Func_Class'!O$9:O$21,MATCH($F42,'Input-Func_Class'!$B$9:$B$21,0)))
)</f>
        <v>0</v>
      </c>
    </row>
    <row r="43" spans="1:18" outlineLevel="1">
      <c r="A43" s="113">
        <f>IF(ISBLANK('Input-Accounts'!A43),"",'Input-Accounts'!A43)</f>
        <v>34</v>
      </c>
      <c r="B43" s="17" t="str">
        <f>IF(ISBLANK('Input-Accounts'!B43),"",'Input-Accounts'!B43)</f>
        <v>Services</v>
      </c>
      <c r="C43" s="113">
        <f>IF(ISBLANK('Input-Accounts'!C43),"",'Input-Accounts'!C43)</f>
        <v>380</v>
      </c>
      <c r="D43" s="143">
        <f>'Input-Accounts'!$D43</f>
        <v>245381254.64981857</v>
      </c>
      <c r="E43" s="143">
        <f t="shared" si="5"/>
        <v>0</v>
      </c>
      <c r="F43" s="89" t="str">
        <f>IF(D43=0,"-",IF('Input-Accounts'!$E43&lt;&gt;0,'Input-Accounts'!$E43,'Input-Accounts'!$F43))</f>
        <v>DISTRIBUTION</v>
      </c>
      <c r="G43" s="143">
        <f>IF($D43=0,0,$D43*
IFERROR(INDEX(G$269:G$305,MATCH($F43,$B$269:$B$305,0))/INDEX($D$269:$D$305,MATCH($F43,$B$269:$B$305,0)),
INDEX('Input-Func_Class'!D$9:D$21,MATCH($F43,'Input-Func_Class'!$B$9:$B$21,0)))
)</f>
        <v>0</v>
      </c>
      <c r="H43" s="143">
        <f>IF($D43=0,0,$D43*
IFERROR(INDEX(H$269:H$305,MATCH($F43,$B$269:$B$305,0))/INDEX($D$269:$D$305,MATCH($F43,$B$269:$B$305,0)),
INDEX('Input-Func_Class'!E$9:E$21,MATCH($F43,'Input-Func_Class'!$B$9:$B$21,0)))
)</f>
        <v>0</v>
      </c>
      <c r="I43" s="143">
        <f>IF($D43=0,0,$D43*
IFERROR(INDEX(I$269:I$305,MATCH($F43,$B$269:$B$305,0))/INDEX($D$269:$D$305,MATCH($F43,$B$269:$B$305,0)),
INDEX('Input-Func_Class'!F$9:F$21,MATCH($F43,'Input-Func_Class'!$B$9:$B$21,0)))
)</f>
        <v>245381254.64981857</v>
      </c>
      <c r="J43" s="143">
        <f>IF($D43=0,0,$D43*
IFERROR(INDEX(J$269:J$305,MATCH($F43,$B$269:$B$305,0))/INDEX($D$269:$D$305,MATCH($F43,$B$269:$B$305,0)),
INDEX('Input-Func_Class'!G$9:G$21,MATCH($F43,'Input-Func_Class'!$B$9:$B$21,0)))
)</f>
        <v>0</v>
      </c>
      <c r="K43" s="143">
        <f>IF($D43=0,0,$D43*
IFERROR(INDEX(K$269:K$305,MATCH($F43,$B$269:$B$305,0))/INDEX($D$269:$D$305,MATCH($F43,$B$269:$B$305,0)),
INDEX('Input-Func_Class'!H$9:H$21,MATCH($F43,'Input-Func_Class'!$B$9:$B$21,0)))
)</f>
        <v>0</v>
      </c>
      <c r="L43" s="143">
        <f>IF($D43=0,0,$D43*
IFERROR(INDEX(L$269:L$305,MATCH($F43,$B$269:$B$305,0))/INDEX($D$269:$D$305,MATCH($F43,$B$269:$B$305,0)),
INDEX('Input-Func_Class'!I$9:I$21,MATCH($F43,'Input-Func_Class'!$B$9:$B$21,0)))
)</f>
        <v>0</v>
      </c>
      <c r="M43" s="143">
        <f>IF($D43=0,0,$D43*
IFERROR(INDEX(M$269:M$305,MATCH($F43,$B$269:$B$305,0))/INDEX($D$269:$D$305,MATCH($F43,$B$269:$B$305,0)),
INDEX('Input-Func_Class'!J$9:J$21,MATCH($F43,'Input-Func_Class'!$B$9:$B$21,0)))
)</f>
        <v>0</v>
      </c>
      <c r="N43" s="143">
        <f>IF($D43=0,0,$D43*
IFERROR(INDEX(N$269:N$305,MATCH($F43,$B$269:$B$305,0))/INDEX($D$269:$D$305,MATCH($F43,$B$269:$B$305,0)),
INDEX('Input-Func_Class'!K$9:K$21,MATCH($F43,'Input-Func_Class'!$B$9:$B$21,0)))
)</f>
        <v>0</v>
      </c>
      <c r="O43" s="143">
        <f>IF($D43=0,0,$D43*
IFERROR(INDEX(O$269:O$305,MATCH($F43,$B$269:$B$305,0))/INDEX($D$269:$D$305,MATCH($F43,$B$269:$B$305,0)),
INDEX('Input-Func_Class'!L$9:L$21,MATCH($F43,'Input-Func_Class'!$B$9:$B$21,0)))
)</f>
        <v>0</v>
      </c>
      <c r="P43" s="143">
        <f>IF($D43=0,0,$D43*
IFERROR(INDEX(P$269:P$305,MATCH($F43,$B$269:$B$305,0))/INDEX($D$269:$D$305,MATCH($F43,$B$269:$B$305,0)),
INDEX('Input-Func_Class'!M$9:M$21,MATCH($F43,'Input-Func_Class'!$B$9:$B$21,0)))
)</f>
        <v>0</v>
      </c>
      <c r="Q43" s="143">
        <f>IF($D43=0,0,$D43*
IFERROR(INDEX(Q$269:Q$305,MATCH($F43,$B$269:$B$305,0))/INDEX($D$269:$D$305,MATCH($F43,$B$269:$B$305,0)),
INDEX('Input-Func_Class'!N$9:N$21,MATCH($F43,'Input-Func_Class'!$B$9:$B$21,0)))
)</f>
        <v>0</v>
      </c>
      <c r="R43" s="143">
        <f>IF($D43=0,0,$D43*
IFERROR(INDEX(R$269:R$305,MATCH($F43,$B$269:$B$305,0))/INDEX($D$269:$D$305,MATCH($F43,$B$269:$B$305,0)),
INDEX('Input-Func_Class'!O$9:O$21,MATCH($F43,'Input-Func_Class'!$B$9:$B$21,0)))
)</f>
        <v>0</v>
      </c>
    </row>
    <row r="44" spans="1:18" outlineLevel="1">
      <c r="A44" s="113">
        <f>IF(ISBLANK('Input-Accounts'!A44),"",'Input-Accounts'!A44)</f>
        <v>35</v>
      </c>
      <c r="B44" s="17" t="str">
        <f>IF(ISBLANK('Input-Accounts'!B44),"",'Input-Accounts'!B44)</f>
        <v>Services - Direct</v>
      </c>
      <c r="C44" s="113">
        <f>IF(ISBLANK('Input-Accounts'!C44),"",'Input-Accounts'!C44)</f>
        <v>380.1</v>
      </c>
      <c r="D44" s="143">
        <f>'Input-Accounts'!$D44</f>
        <v>328315.7101814315</v>
      </c>
      <c r="E44" s="143">
        <f t="shared" ref="E44" si="14">IFERROR(IF(D44="",0,IF(D44=0,0,IF(ABS(D44-SUM($G44:$R44))&lt;Check_Limit,0,1))),1)</f>
        <v>0</v>
      </c>
      <c r="F44" s="89" t="str">
        <f>IF(D44=0,"-",IF('Input-Accounts'!$E44&lt;&gt;0,'Input-Accounts'!$E44,'Input-Accounts'!$F44))</f>
        <v>DISTRIBUTION</v>
      </c>
      <c r="G44" s="143">
        <f>IF($D44=0,0,$D44*
IFERROR(INDEX(G$269:G$305,MATCH($F44,$B$269:$B$305,0))/INDEX($D$269:$D$305,MATCH($F44,$B$269:$B$305,0)),
INDEX('Input-Func_Class'!D$9:D$21,MATCH($F44,'Input-Func_Class'!$B$9:$B$21,0)))
)</f>
        <v>0</v>
      </c>
      <c r="H44" s="143">
        <f>IF($D44=0,0,$D44*
IFERROR(INDEX(H$269:H$305,MATCH($F44,$B$269:$B$305,0))/INDEX($D$269:$D$305,MATCH($F44,$B$269:$B$305,0)),
INDEX('Input-Func_Class'!E$9:E$21,MATCH($F44,'Input-Func_Class'!$B$9:$B$21,0)))
)</f>
        <v>0</v>
      </c>
      <c r="I44" s="143">
        <f>IF($D44=0,0,$D44*
IFERROR(INDEX(I$269:I$305,MATCH($F44,$B$269:$B$305,0))/INDEX($D$269:$D$305,MATCH($F44,$B$269:$B$305,0)),
INDEX('Input-Func_Class'!F$9:F$21,MATCH($F44,'Input-Func_Class'!$B$9:$B$21,0)))
)</f>
        <v>328315.7101814315</v>
      </c>
      <c r="J44" s="143">
        <f>IF($D44=0,0,$D44*
IFERROR(INDEX(J$269:J$305,MATCH($F44,$B$269:$B$305,0))/INDEX($D$269:$D$305,MATCH($F44,$B$269:$B$305,0)),
INDEX('Input-Func_Class'!G$9:G$21,MATCH($F44,'Input-Func_Class'!$B$9:$B$21,0)))
)</f>
        <v>0</v>
      </c>
      <c r="K44" s="143">
        <f>IF($D44=0,0,$D44*
IFERROR(INDEX(K$269:K$305,MATCH($F44,$B$269:$B$305,0))/INDEX($D$269:$D$305,MATCH($F44,$B$269:$B$305,0)),
INDEX('Input-Func_Class'!H$9:H$21,MATCH($F44,'Input-Func_Class'!$B$9:$B$21,0)))
)</f>
        <v>0</v>
      </c>
      <c r="L44" s="143">
        <f>IF($D44=0,0,$D44*
IFERROR(INDEX(L$269:L$305,MATCH($F44,$B$269:$B$305,0))/INDEX($D$269:$D$305,MATCH($F44,$B$269:$B$305,0)),
INDEX('Input-Func_Class'!I$9:I$21,MATCH($F44,'Input-Func_Class'!$B$9:$B$21,0)))
)</f>
        <v>0</v>
      </c>
      <c r="M44" s="143">
        <f>IF($D44=0,0,$D44*
IFERROR(INDEX(M$269:M$305,MATCH($F44,$B$269:$B$305,0))/INDEX($D$269:$D$305,MATCH($F44,$B$269:$B$305,0)),
INDEX('Input-Func_Class'!J$9:J$21,MATCH($F44,'Input-Func_Class'!$B$9:$B$21,0)))
)</f>
        <v>0</v>
      </c>
      <c r="N44" s="143">
        <f>IF($D44=0,0,$D44*
IFERROR(INDEX(N$269:N$305,MATCH($F44,$B$269:$B$305,0))/INDEX($D$269:$D$305,MATCH($F44,$B$269:$B$305,0)),
INDEX('Input-Func_Class'!K$9:K$21,MATCH($F44,'Input-Func_Class'!$B$9:$B$21,0)))
)</f>
        <v>0</v>
      </c>
      <c r="O44" s="143">
        <f>IF($D44=0,0,$D44*
IFERROR(INDEX(O$269:O$305,MATCH($F44,$B$269:$B$305,0))/INDEX($D$269:$D$305,MATCH($F44,$B$269:$B$305,0)),
INDEX('Input-Func_Class'!L$9:L$21,MATCH($F44,'Input-Func_Class'!$B$9:$B$21,0)))
)</f>
        <v>0</v>
      </c>
      <c r="P44" s="143">
        <f>IF($D44=0,0,$D44*
IFERROR(INDEX(P$269:P$305,MATCH($F44,$B$269:$B$305,0))/INDEX($D$269:$D$305,MATCH($F44,$B$269:$B$305,0)),
INDEX('Input-Func_Class'!M$9:M$21,MATCH($F44,'Input-Func_Class'!$B$9:$B$21,0)))
)</f>
        <v>0</v>
      </c>
      <c r="Q44" s="143">
        <f>IF($D44=0,0,$D44*
IFERROR(INDEX(Q$269:Q$305,MATCH($F44,$B$269:$B$305,0))/INDEX($D$269:$D$305,MATCH($F44,$B$269:$B$305,0)),
INDEX('Input-Func_Class'!N$9:N$21,MATCH($F44,'Input-Func_Class'!$B$9:$B$21,0)))
)</f>
        <v>0</v>
      </c>
      <c r="R44" s="143">
        <f>IF($D44=0,0,$D44*
IFERROR(INDEX(R$269:R$305,MATCH($F44,$B$269:$B$305,0))/INDEX($D$269:$D$305,MATCH($F44,$B$269:$B$305,0)),
INDEX('Input-Func_Class'!O$9:O$21,MATCH($F44,'Input-Func_Class'!$B$9:$B$21,0)))
)</f>
        <v>0</v>
      </c>
    </row>
    <row r="45" spans="1:18" outlineLevel="1">
      <c r="A45" s="113">
        <f>IF(ISBLANK('Input-Accounts'!A45),"",'Input-Accounts'!A45)</f>
        <v>36</v>
      </c>
      <c r="B45" s="17" t="str">
        <f>IF(ISBLANK('Input-Accounts'!B45),"",'Input-Accounts'!B45)</f>
        <v>Meters</v>
      </c>
      <c r="C45" s="113">
        <f>IF(ISBLANK('Input-Accounts'!C45),"",'Input-Accounts'!C45)</f>
        <v>381</v>
      </c>
      <c r="D45" s="143">
        <f>'Input-Accounts'!$D45</f>
        <v>84745167.920000002</v>
      </c>
      <c r="E45" s="143">
        <f t="shared" si="5"/>
        <v>0</v>
      </c>
      <c r="F45" s="89" t="str">
        <f>IF(D45=0,"-",IF('Input-Accounts'!$E45&lt;&gt;0,'Input-Accounts'!$E45,'Input-Accounts'!$F45))</f>
        <v>DISTRIBUTION</v>
      </c>
      <c r="G45" s="143">
        <f>IF($D45=0,0,$D45*
IFERROR(INDEX(G$269:G$305,MATCH($F45,$B$269:$B$305,0))/INDEX($D$269:$D$305,MATCH($F45,$B$269:$B$305,0)),
INDEX('Input-Func_Class'!D$9:D$21,MATCH($F45,'Input-Func_Class'!$B$9:$B$21,0)))
)</f>
        <v>0</v>
      </c>
      <c r="H45" s="143">
        <f>IF($D45=0,0,$D45*
IFERROR(INDEX(H$269:H$305,MATCH($F45,$B$269:$B$305,0))/INDEX($D$269:$D$305,MATCH($F45,$B$269:$B$305,0)),
INDEX('Input-Func_Class'!E$9:E$21,MATCH($F45,'Input-Func_Class'!$B$9:$B$21,0)))
)</f>
        <v>0</v>
      </c>
      <c r="I45" s="143">
        <f>IF($D45=0,0,$D45*
IFERROR(INDEX(I$269:I$305,MATCH($F45,$B$269:$B$305,0))/INDEX($D$269:$D$305,MATCH($F45,$B$269:$B$305,0)),
INDEX('Input-Func_Class'!F$9:F$21,MATCH($F45,'Input-Func_Class'!$B$9:$B$21,0)))
)</f>
        <v>84745167.920000002</v>
      </c>
      <c r="J45" s="143">
        <f>IF($D45=0,0,$D45*
IFERROR(INDEX(J$269:J$305,MATCH($F45,$B$269:$B$305,0))/INDEX($D$269:$D$305,MATCH($F45,$B$269:$B$305,0)),
INDEX('Input-Func_Class'!G$9:G$21,MATCH($F45,'Input-Func_Class'!$B$9:$B$21,0)))
)</f>
        <v>0</v>
      </c>
      <c r="K45" s="143">
        <f>IF($D45=0,0,$D45*
IFERROR(INDEX(K$269:K$305,MATCH($F45,$B$269:$B$305,0))/INDEX($D$269:$D$305,MATCH($F45,$B$269:$B$305,0)),
INDEX('Input-Func_Class'!H$9:H$21,MATCH($F45,'Input-Func_Class'!$B$9:$B$21,0)))
)</f>
        <v>0</v>
      </c>
      <c r="L45" s="143">
        <f>IF($D45=0,0,$D45*
IFERROR(INDEX(L$269:L$305,MATCH($F45,$B$269:$B$305,0))/INDEX($D$269:$D$305,MATCH($F45,$B$269:$B$305,0)),
INDEX('Input-Func_Class'!I$9:I$21,MATCH($F45,'Input-Func_Class'!$B$9:$B$21,0)))
)</f>
        <v>0</v>
      </c>
      <c r="M45" s="143">
        <f>IF($D45=0,0,$D45*
IFERROR(INDEX(M$269:M$305,MATCH($F45,$B$269:$B$305,0))/INDEX($D$269:$D$305,MATCH($F45,$B$269:$B$305,0)),
INDEX('Input-Func_Class'!J$9:J$21,MATCH($F45,'Input-Func_Class'!$B$9:$B$21,0)))
)</f>
        <v>0</v>
      </c>
      <c r="N45" s="143">
        <f>IF($D45=0,0,$D45*
IFERROR(INDEX(N$269:N$305,MATCH($F45,$B$269:$B$305,0))/INDEX($D$269:$D$305,MATCH($F45,$B$269:$B$305,0)),
INDEX('Input-Func_Class'!K$9:K$21,MATCH($F45,'Input-Func_Class'!$B$9:$B$21,0)))
)</f>
        <v>0</v>
      </c>
      <c r="O45" s="143">
        <f>IF($D45=0,0,$D45*
IFERROR(INDEX(O$269:O$305,MATCH($F45,$B$269:$B$305,0))/INDEX($D$269:$D$305,MATCH($F45,$B$269:$B$305,0)),
INDEX('Input-Func_Class'!L$9:L$21,MATCH($F45,'Input-Func_Class'!$B$9:$B$21,0)))
)</f>
        <v>0</v>
      </c>
      <c r="P45" s="143">
        <f>IF($D45=0,0,$D45*
IFERROR(INDEX(P$269:P$305,MATCH($F45,$B$269:$B$305,0))/INDEX($D$269:$D$305,MATCH($F45,$B$269:$B$305,0)),
INDEX('Input-Func_Class'!M$9:M$21,MATCH($F45,'Input-Func_Class'!$B$9:$B$21,0)))
)</f>
        <v>0</v>
      </c>
      <c r="Q45" s="143">
        <f>IF($D45=0,0,$D45*
IFERROR(INDEX(Q$269:Q$305,MATCH($F45,$B$269:$B$305,0))/INDEX($D$269:$D$305,MATCH($F45,$B$269:$B$305,0)),
INDEX('Input-Func_Class'!N$9:N$21,MATCH($F45,'Input-Func_Class'!$B$9:$B$21,0)))
)</f>
        <v>0</v>
      </c>
      <c r="R45" s="143">
        <f>IF($D45=0,0,$D45*
IFERROR(INDEX(R$269:R$305,MATCH($F45,$B$269:$B$305,0))/INDEX($D$269:$D$305,MATCH($F45,$B$269:$B$305,0)),
INDEX('Input-Func_Class'!O$9:O$21,MATCH($F45,'Input-Func_Class'!$B$9:$B$21,0)))
)</f>
        <v>0</v>
      </c>
    </row>
    <row r="46" spans="1:18" outlineLevel="1">
      <c r="A46" s="113">
        <f>IF(ISBLANK('Input-Accounts'!A46),"",'Input-Accounts'!A46)</f>
        <v>37</v>
      </c>
      <c r="B46" s="17" t="str">
        <f>IF(ISBLANK('Input-Accounts'!B46),"",'Input-Accounts'!B46)</f>
        <v>House Regulator &amp; Install.</v>
      </c>
      <c r="C46" s="113">
        <f>IF(ISBLANK('Input-Accounts'!C46),"",'Input-Accounts'!C46)</f>
        <v>383</v>
      </c>
      <c r="D46" s="143">
        <f>'Input-Accounts'!$D46</f>
        <v>10177783.800000001</v>
      </c>
      <c r="E46" s="143">
        <f t="shared" si="5"/>
        <v>0</v>
      </c>
      <c r="F46" s="89" t="str">
        <f>IF(D46=0,"-",IF('Input-Accounts'!$E46&lt;&gt;0,'Input-Accounts'!$E46,'Input-Accounts'!$F46))</f>
        <v>DISTRIBUTION</v>
      </c>
      <c r="G46" s="143">
        <f>IF($D46=0,0,$D46*
IFERROR(INDEX(G$269:G$305,MATCH($F46,$B$269:$B$305,0))/INDEX($D$269:$D$305,MATCH($F46,$B$269:$B$305,0)),
INDEX('Input-Func_Class'!D$9:D$21,MATCH($F46,'Input-Func_Class'!$B$9:$B$21,0)))
)</f>
        <v>0</v>
      </c>
      <c r="H46" s="143">
        <f>IF($D46=0,0,$D46*
IFERROR(INDEX(H$269:H$305,MATCH($F46,$B$269:$B$305,0))/INDEX($D$269:$D$305,MATCH($F46,$B$269:$B$305,0)),
INDEX('Input-Func_Class'!E$9:E$21,MATCH($F46,'Input-Func_Class'!$B$9:$B$21,0)))
)</f>
        <v>0</v>
      </c>
      <c r="I46" s="143">
        <f>IF($D46=0,0,$D46*
IFERROR(INDEX(I$269:I$305,MATCH($F46,$B$269:$B$305,0))/INDEX($D$269:$D$305,MATCH($F46,$B$269:$B$305,0)),
INDEX('Input-Func_Class'!F$9:F$21,MATCH($F46,'Input-Func_Class'!$B$9:$B$21,0)))
)</f>
        <v>10177783.800000001</v>
      </c>
      <c r="J46" s="143">
        <f>IF($D46=0,0,$D46*
IFERROR(INDEX(J$269:J$305,MATCH($F46,$B$269:$B$305,0))/INDEX($D$269:$D$305,MATCH($F46,$B$269:$B$305,0)),
INDEX('Input-Func_Class'!G$9:G$21,MATCH($F46,'Input-Func_Class'!$B$9:$B$21,0)))
)</f>
        <v>0</v>
      </c>
      <c r="K46" s="143">
        <f>IF($D46=0,0,$D46*
IFERROR(INDEX(K$269:K$305,MATCH($F46,$B$269:$B$305,0))/INDEX($D$269:$D$305,MATCH($F46,$B$269:$B$305,0)),
INDEX('Input-Func_Class'!H$9:H$21,MATCH($F46,'Input-Func_Class'!$B$9:$B$21,0)))
)</f>
        <v>0</v>
      </c>
      <c r="L46" s="143">
        <f>IF($D46=0,0,$D46*
IFERROR(INDEX(L$269:L$305,MATCH($F46,$B$269:$B$305,0))/INDEX($D$269:$D$305,MATCH($F46,$B$269:$B$305,0)),
INDEX('Input-Func_Class'!I$9:I$21,MATCH($F46,'Input-Func_Class'!$B$9:$B$21,0)))
)</f>
        <v>0</v>
      </c>
      <c r="M46" s="143">
        <f>IF($D46=0,0,$D46*
IFERROR(INDEX(M$269:M$305,MATCH($F46,$B$269:$B$305,0))/INDEX($D$269:$D$305,MATCH($F46,$B$269:$B$305,0)),
INDEX('Input-Func_Class'!J$9:J$21,MATCH($F46,'Input-Func_Class'!$B$9:$B$21,0)))
)</f>
        <v>0</v>
      </c>
      <c r="N46" s="143">
        <f>IF($D46=0,0,$D46*
IFERROR(INDEX(N$269:N$305,MATCH($F46,$B$269:$B$305,0))/INDEX($D$269:$D$305,MATCH($F46,$B$269:$B$305,0)),
INDEX('Input-Func_Class'!K$9:K$21,MATCH($F46,'Input-Func_Class'!$B$9:$B$21,0)))
)</f>
        <v>0</v>
      </c>
      <c r="O46" s="143">
        <f>IF($D46=0,0,$D46*
IFERROR(INDEX(O$269:O$305,MATCH($F46,$B$269:$B$305,0))/INDEX($D$269:$D$305,MATCH($F46,$B$269:$B$305,0)),
INDEX('Input-Func_Class'!L$9:L$21,MATCH($F46,'Input-Func_Class'!$B$9:$B$21,0)))
)</f>
        <v>0</v>
      </c>
      <c r="P46" s="143">
        <f>IF($D46=0,0,$D46*
IFERROR(INDEX(P$269:P$305,MATCH($F46,$B$269:$B$305,0))/INDEX($D$269:$D$305,MATCH($F46,$B$269:$B$305,0)),
INDEX('Input-Func_Class'!M$9:M$21,MATCH($F46,'Input-Func_Class'!$B$9:$B$21,0)))
)</f>
        <v>0</v>
      </c>
      <c r="Q46" s="143">
        <f>IF($D46=0,0,$D46*
IFERROR(INDEX(Q$269:Q$305,MATCH($F46,$B$269:$B$305,0))/INDEX($D$269:$D$305,MATCH($F46,$B$269:$B$305,0)),
INDEX('Input-Func_Class'!N$9:N$21,MATCH($F46,'Input-Func_Class'!$B$9:$B$21,0)))
)</f>
        <v>0</v>
      </c>
      <c r="R46" s="143">
        <f>IF($D46=0,0,$D46*
IFERROR(INDEX(R$269:R$305,MATCH($F46,$B$269:$B$305,0))/INDEX($D$269:$D$305,MATCH($F46,$B$269:$B$305,0)),
INDEX('Input-Func_Class'!O$9:O$21,MATCH($F46,'Input-Func_Class'!$B$9:$B$21,0)))
)</f>
        <v>0</v>
      </c>
    </row>
    <row r="47" spans="1:18" outlineLevel="1">
      <c r="A47" s="113">
        <f>IF(ISBLANK('Input-Accounts'!A47),"",'Input-Accounts'!A47)</f>
        <v>38</v>
      </c>
      <c r="B47" s="17" t="str">
        <f>IF(ISBLANK('Input-Accounts'!B47),"",'Input-Accounts'!B47)</f>
        <v>Industrial M &amp; R Station Equipment</v>
      </c>
      <c r="C47" s="113">
        <f>IF(ISBLANK('Input-Accounts'!C47),"",'Input-Accounts'!C47)</f>
        <v>385</v>
      </c>
      <c r="D47" s="143">
        <f>'Input-Accounts'!$D47</f>
        <v>10604872.550000001</v>
      </c>
      <c r="E47" s="143">
        <f t="shared" si="5"/>
        <v>0</v>
      </c>
      <c r="F47" s="89" t="str">
        <f>IF(D47=0,"-",IF('Input-Accounts'!$E47&lt;&gt;0,'Input-Accounts'!$E47,'Input-Accounts'!$F47))</f>
        <v>DISTRIBUTION</v>
      </c>
      <c r="G47" s="143">
        <f>IF($D47=0,0,$D47*
IFERROR(INDEX(G$269:G$305,MATCH($F47,$B$269:$B$305,0))/INDEX($D$269:$D$305,MATCH($F47,$B$269:$B$305,0)),
INDEX('Input-Func_Class'!D$9:D$21,MATCH($F47,'Input-Func_Class'!$B$9:$B$21,0)))
)</f>
        <v>0</v>
      </c>
      <c r="H47" s="143">
        <f>IF($D47=0,0,$D47*
IFERROR(INDEX(H$269:H$305,MATCH($F47,$B$269:$B$305,0))/INDEX($D$269:$D$305,MATCH($F47,$B$269:$B$305,0)),
INDEX('Input-Func_Class'!E$9:E$21,MATCH($F47,'Input-Func_Class'!$B$9:$B$21,0)))
)</f>
        <v>0</v>
      </c>
      <c r="I47" s="143">
        <f>IF($D47=0,0,$D47*
IFERROR(INDEX(I$269:I$305,MATCH($F47,$B$269:$B$305,0))/INDEX($D$269:$D$305,MATCH($F47,$B$269:$B$305,0)),
INDEX('Input-Func_Class'!F$9:F$21,MATCH($F47,'Input-Func_Class'!$B$9:$B$21,0)))
)</f>
        <v>10604872.550000001</v>
      </c>
      <c r="J47" s="143">
        <f>IF($D47=0,0,$D47*
IFERROR(INDEX(J$269:J$305,MATCH($F47,$B$269:$B$305,0))/INDEX($D$269:$D$305,MATCH($F47,$B$269:$B$305,0)),
INDEX('Input-Func_Class'!G$9:G$21,MATCH($F47,'Input-Func_Class'!$B$9:$B$21,0)))
)</f>
        <v>0</v>
      </c>
      <c r="K47" s="143">
        <f>IF($D47=0,0,$D47*
IFERROR(INDEX(K$269:K$305,MATCH($F47,$B$269:$B$305,0))/INDEX($D$269:$D$305,MATCH($F47,$B$269:$B$305,0)),
INDEX('Input-Func_Class'!H$9:H$21,MATCH($F47,'Input-Func_Class'!$B$9:$B$21,0)))
)</f>
        <v>0</v>
      </c>
      <c r="L47" s="143">
        <f>IF($D47=0,0,$D47*
IFERROR(INDEX(L$269:L$305,MATCH($F47,$B$269:$B$305,0))/INDEX($D$269:$D$305,MATCH($F47,$B$269:$B$305,0)),
INDEX('Input-Func_Class'!I$9:I$21,MATCH($F47,'Input-Func_Class'!$B$9:$B$21,0)))
)</f>
        <v>0</v>
      </c>
      <c r="M47" s="143">
        <f>IF($D47=0,0,$D47*
IFERROR(INDEX(M$269:M$305,MATCH($F47,$B$269:$B$305,0))/INDEX($D$269:$D$305,MATCH($F47,$B$269:$B$305,0)),
INDEX('Input-Func_Class'!J$9:J$21,MATCH($F47,'Input-Func_Class'!$B$9:$B$21,0)))
)</f>
        <v>0</v>
      </c>
      <c r="N47" s="143">
        <f>IF($D47=0,0,$D47*
IFERROR(INDEX(N$269:N$305,MATCH($F47,$B$269:$B$305,0))/INDEX($D$269:$D$305,MATCH($F47,$B$269:$B$305,0)),
INDEX('Input-Func_Class'!K$9:K$21,MATCH($F47,'Input-Func_Class'!$B$9:$B$21,0)))
)</f>
        <v>0</v>
      </c>
      <c r="O47" s="143">
        <f>IF($D47=0,0,$D47*
IFERROR(INDEX(O$269:O$305,MATCH($F47,$B$269:$B$305,0))/INDEX($D$269:$D$305,MATCH($F47,$B$269:$B$305,0)),
INDEX('Input-Func_Class'!L$9:L$21,MATCH($F47,'Input-Func_Class'!$B$9:$B$21,0)))
)</f>
        <v>0</v>
      </c>
      <c r="P47" s="143">
        <f>IF($D47=0,0,$D47*
IFERROR(INDEX(P$269:P$305,MATCH($F47,$B$269:$B$305,0))/INDEX($D$269:$D$305,MATCH($F47,$B$269:$B$305,0)),
INDEX('Input-Func_Class'!M$9:M$21,MATCH($F47,'Input-Func_Class'!$B$9:$B$21,0)))
)</f>
        <v>0</v>
      </c>
      <c r="Q47" s="143">
        <f>IF($D47=0,0,$D47*
IFERROR(INDEX(Q$269:Q$305,MATCH($F47,$B$269:$B$305,0))/INDEX($D$269:$D$305,MATCH($F47,$B$269:$B$305,0)),
INDEX('Input-Func_Class'!N$9:N$21,MATCH($F47,'Input-Func_Class'!$B$9:$B$21,0)))
)</f>
        <v>0</v>
      </c>
      <c r="R47" s="143">
        <f>IF($D47=0,0,$D47*
IFERROR(INDEX(R$269:R$305,MATCH($F47,$B$269:$B$305,0))/INDEX($D$269:$D$305,MATCH($F47,$B$269:$B$305,0)),
INDEX('Input-Func_Class'!O$9:O$21,MATCH($F47,'Input-Func_Class'!$B$9:$B$21,0)))
)</f>
        <v>0</v>
      </c>
    </row>
    <row r="48" spans="1:18" outlineLevel="1">
      <c r="A48" s="113">
        <f>IF(ISBLANK('Input-Accounts'!A48),"",'Input-Accounts'!A48)</f>
        <v>39</v>
      </c>
      <c r="B48" s="79" t="str">
        <f>IF(ISBLANK('Input-Accounts'!B48),"",'Input-Accounts'!B48)</f>
        <v>Subtotal - Distribution Plant</v>
      </c>
      <c r="C48" s="113" t="str">
        <f>IF(ISBLANK('Input-Accounts'!C48),"",'Input-Accounts'!C48)</f>
        <v/>
      </c>
      <c r="D48" s="144">
        <f>SUBTOTAL(9,D29:D47)</f>
        <v>1003185858.9585459</v>
      </c>
      <c r="E48" s="143">
        <f t="shared" ref="E48:E71" si="15">IFERROR(IF(D48="",0,IF(D48=0,0,IF(ABS(D48-SUM($G48:$R48))&lt;Check_Limit,0,1))),1)</f>
        <v>0</v>
      </c>
      <c r="G48" s="144">
        <f t="shared" ref="G48:R48" si="16">SUBTOTAL(9,G29:G47)</f>
        <v>0</v>
      </c>
      <c r="H48" s="144">
        <f t="shared" si="16"/>
        <v>0</v>
      </c>
      <c r="I48" s="144">
        <f t="shared" si="16"/>
        <v>1003185858.9585459</v>
      </c>
      <c r="J48" s="144">
        <f t="shared" si="16"/>
        <v>0</v>
      </c>
      <c r="K48" s="144">
        <f t="shared" si="16"/>
        <v>0</v>
      </c>
      <c r="L48" s="144">
        <f t="shared" si="16"/>
        <v>0</v>
      </c>
      <c r="M48" s="144">
        <f t="shared" si="16"/>
        <v>0</v>
      </c>
      <c r="N48" s="144">
        <f t="shared" si="16"/>
        <v>0</v>
      </c>
      <c r="O48" s="144">
        <f t="shared" si="16"/>
        <v>0</v>
      </c>
      <c r="P48" s="144">
        <f t="shared" si="16"/>
        <v>0</v>
      </c>
      <c r="Q48" s="144">
        <f t="shared" si="16"/>
        <v>0</v>
      </c>
      <c r="R48" s="144">
        <f t="shared" si="16"/>
        <v>0</v>
      </c>
    </row>
    <row r="49" spans="1:18" outlineLevel="1">
      <c r="A49" s="113" t="str">
        <f>IF(ISBLANK('Input-Accounts'!A49),"",'Input-Accounts'!A49)</f>
        <v/>
      </c>
      <c r="B49" s="17" t="str">
        <f>IF(ISBLANK('Input-Accounts'!B49),"",'Input-Accounts'!B49)</f>
        <v/>
      </c>
      <c r="C49" s="113" t="str">
        <f>IF(ISBLANK('Input-Accounts'!C49),"",'Input-Accounts'!C49)</f>
        <v/>
      </c>
      <c r="D49" s="143"/>
      <c r="E49" s="143">
        <f t="shared" si="15"/>
        <v>0</v>
      </c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</row>
    <row r="50" spans="1:18" outlineLevel="1">
      <c r="A50" s="113">
        <f>IF(ISBLANK('Input-Accounts'!A50),"",'Input-Accounts'!A50)</f>
        <v>40</v>
      </c>
      <c r="B50" s="81" t="str">
        <f>IF(ISBLANK('Input-Accounts'!B50),"",'Input-Accounts'!B50)</f>
        <v>General Plant</v>
      </c>
      <c r="C50" s="113" t="str">
        <f>IF(ISBLANK('Input-Accounts'!C50),"",'Input-Accounts'!C50)</f>
        <v/>
      </c>
      <c r="D50" s="143"/>
      <c r="E50" s="143">
        <f t="shared" si="15"/>
        <v>0</v>
      </c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</row>
    <row r="51" spans="1:18" outlineLevel="1">
      <c r="A51" s="113">
        <f>IF(ISBLANK('Input-Accounts'!A51),"",'Input-Accounts'!A51)</f>
        <v>41</v>
      </c>
      <c r="B51" s="17" t="str">
        <f>IF(ISBLANK('Input-Accounts'!B51),"",'Input-Accounts'!B51)</f>
        <v>Land and Land Rights</v>
      </c>
      <c r="C51" s="113">
        <f>IF(ISBLANK('Input-Accounts'!C51),"",'Input-Accounts'!C51)</f>
        <v>389</v>
      </c>
      <c r="D51" s="143">
        <f>'Input-Accounts'!$D51</f>
        <v>3224759.31</v>
      </c>
      <c r="E51" s="143">
        <f t="shared" si="15"/>
        <v>0</v>
      </c>
      <c r="F51" s="89" t="str">
        <f>IF(D51=0,"-",IF('Input-Accounts'!$E51&lt;&gt;0,'Input-Accounts'!$E51,'Input-Accounts'!$F51))</f>
        <v>INT_T&amp;D_PLANT</v>
      </c>
      <c r="G51" s="143">
        <f>IF($D51=0,0,$D51*
IFERROR(INDEX(G$269:G$305,MATCH($F51,$B$269:$B$305,0))/INDEX($D$269:$D$305,MATCH($F51,$B$269:$B$305,0)),
INDEX('Input-Func_Class'!D$9:D$21,MATCH($F51,'Input-Func_Class'!$B$9:$B$21,0)))
)</f>
        <v>0</v>
      </c>
      <c r="H51" s="143">
        <f>IF($D51=0,0,$D51*
IFERROR(INDEX(H$269:H$305,MATCH($F51,$B$269:$B$305,0))/INDEX($D$269:$D$305,MATCH($F51,$B$269:$B$305,0)),
INDEX('Input-Func_Class'!E$9:E$21,MATCH($F51,'Input-Func_Class'!$B$9:$B$21,0)))
)</f>
        <v>59704.654046333526</v>
      </c>
      <c r="I51" s="143">
        <f>IF($D51=0,0,$D51*
IFERROR(INDEX(I$269:I$305,MATCH($F51,$B$269:$B$305,0))/INDEX($D$269:$D$305,MATCH($F51,$B$269:$B$305,0)),
INDEX('Input-Func_Class'!F$9:F$21,MATCH($F51,'Input-Func_Class'!$B$9:$B$21,0)))
)</f>
        <v>3165054.6559536667</v>
      </c>
      <c r="J51" s="143">
        <f>IF($D51=0,0,$D51*
IFERROR(INDEX(J$269:J$305,MATCH($F51,$B$269:$B$305,0))/INDEX($D$269:$D$305,MATCH($F51,$B$269:$B$305,0)),
INDEX('Input-Func_Class'!G$9:G$21,MATCH($F51,'Input-Func_Class'!$B$9:$B$21,0)))
)</f>
        <v>0</v>
      </c>
      <c r="K51" s="143">
        <f>IF($D51=0,0,$D51*
IFERROR(INDEX(K$269:K$305,MATCH($F51,$B$269:$B$305,0))/INDEX($D$269:$D$305,MATCH($F51,$B$269:$B$305,0)),
INDEX('Input-Func_Class'!H$9:H$21,MATCH($F51,'Input-Func_Class'!$B$9:$B$21,0)))
)</f>
        <v>0</v>
      </c>
      <c r="L51" s="143">
        <f>IF($D51=0,0,$D51*
IFERROR(INDEX(L$269:L$305,MATCH($F51,$B$269:$B$305,0))/INDEX($D$269:$D$305,MATCH($F51,$B$269:$B$305,0)),
INDEX('Input-Func_Class'!I$9:I$21,MATCH($F51,'Input-Func_Class'!$B$9:$B$21,0)))
)</f>
        <v>0</v>
      </c>
      <c r="M51" s="143">
        <f>IF($D51=0,0,$D51*
IFERROR(INDEX(M$269:M$305,MATCH($F51,$B$269:$B$305,0))/INDEX($D$269:$D$305,MATCH($F51,$B$269:$B$305,0)),
INDEX('Input-Func_Class'!J$9:J$21,MATCH($F51,'Input-Func_Class'!$B$9:$B$21,0)))
)</f>
        <v>0</v>
      </c>
      <c r="N51" s="143">
        <f>IF($D51=0,0,$D51*
IFERROR(INDEX(N$269:N$305,MATCH($F51,$B$269:$B$305,0))/INDEX($D$269:$D$305,MATCH($F51,$B$269:$B$305,0)),
INDEX('Input-Func_Class'!K$9:K$21,MATCH($F51,'Input-Func_Class'!$B$9:$B$21,0)))
)</f>
        <v>0</v>
      </c>
      <c r="O51" s="143">
        <f>IF($D51=0,0,$D51*
IFERROR(INDEX(O$269:O$305,MATCH($F51,$B$269:$B$305,0))/INDEX($D$269:$D$305,MATCH($F51,$B$269:$B$305,0)),
INDEX('Input-Func_Class'!L$9:L$21,MATCH($F51,'Input-Func_Class'!$B$9:$B$21,0)))
)</f>
        <v>0</v>
      </c>
      <c r="P51" s="143">
        <f>IF($D51=0,0,$D51*
IFERROR(INDEX(P$269:P$305,MATCH($F51,$B$269:$B$305,0))/INDEX($D$269:$D$305,MATCH($F51,$B$269:$B$305,0)),
INDEX('Input-Func_Class'!M$9:M$21,MATCH($F51,'Input-Func_Class'!$B$9:$B$21,0)))
)</f>
        <v>0</v>
      </c>
      <c r="Q51" s="143">
        <f>IF($D51=0,0,$D51*
IFERROR(INDEX(Q$269:Q$305,MATCH($F51,$B$269:$B$305,0))/INDEX($D$269:$D$305,MATCH($F51,$B$269:$B$305,0)),
INDEX('Input-Func_Class'!N$9:N$21,MATCH($F51,'Input-Func_Class'!$B$9:$B$21,0)))
)</f>
        <v>0</v>
      </c>
      <c r="R51" s="143">
        <f>IF($D51=0,0,$D51*
IFERROR(INDEX(R$269:R$305,MATCH($F51,$B$269:$B$305,0))/INDEX($D$269:$D$305,MATCH($F51,$B$269:$B$305,0)),
INDEX('Input-Func_Class'!O$9:O$21,MATCH($F51,'Input-Func_Class'!$B$9:$B$21,0)))
)</f>
        <v>0</v>
      </c>
    </row>
    <row r="52" spans="1:18" outlineLevel="1">
      <c r="A52" s="113">
        <f>IF(ISBLANK('Input-Accounts'!A52),"",'Input-Accounts'!A52)</f>
        <v>42</v>
      </c>
      <c r="B52" s="17" t="str">
        <f>IF(ISBLANK('Input-Accounts'!B52),"",'Input-Accounts'!B52)</f>
        <v>Structures and Improvements</v>
      </c>
      <c r="C52" s="113">
        <f>IF(ISBLANK('Input-Accounts'!C52),"",'Input-Accounts'!C52)</f>
        <v>390</v>
      </c>
      <c r="D52" s="143">
        <f>'Input-Accounts'!$D52</f>
        <v>22365469.140000001</v>
      </c>
      <c r="E52" s="143">
        <f t="shared" si="15"/>
        <v>0</v>
      </c>
      <c r="F52" s="89" t="str">
        <f>IF(D52=0,"-",IF('Input-Accounts'!$E52&lt;&gt;0,'Input-Accounts'!$E52,'Input-Accounts'!$F52))</f>
        <v>INT_T&amp;D_PLANT</v>
      </c>
      <c r="G52" s="143">
        <f>IF($D52=0,0,$D52*
IFERROR(INDEX(G$269:G$305,MATCH($F52,$B$269:$B$305,0))/INDEX($D$269:$D$305,MATCH($F52,$B$269:$B$305,0)),
INDEX('Input-Func_Class'!D$9:D$21,MATCH($F52,'Input-Func_Class'!$B$9:$B$21,0)))
)</f>
        <v>0</v>
      </c>
      <c r="H52" s="143">
        <f>IF($D52=0,0,$D52*
IFERROR(INDEX(H$269:H$305,MATCH($F52,$B$269:$B$305,0))/INDEX($D$269:$D$305,MATCH($F52,$B$269:$B$305,0)),
INDEX('Input-Func_Class'!E$9:E$21,MATCH($F52,'Input-Func_Class'!$B$9:$B$21,0)))
)</f>
        <v>414084.4228115892</v>
      </c>
      <c r="I52" s="143">
        <f>IF($D52=0,0,$D52*
IFERROR(INDEX(I$269:I$305,MATCH($F52,$B$269:$B$305,0))/INDEX($D$269:$D$305,MATCH($F52,$B$269:$B$305,0)),
INDEX('Input-Func_Class'!F$9:F$21,MATCH($F52,'Input-Func_Class'!$B$9:$B$21,0)))
)</f>
        <v>21951384.71718841</v>
      </c>
      <c r="J52" s="143">
        <f>IF($D52=0,0,$D52*
IFERROR(INDEX(J$269:J$305,MATCH($F52,$B$269:$B$305,0))/INDEX($D$269:$D$305,MATCH($F52,$B$269:$B$305,0)),
INDEX('Input-Func_Class'!G$9:G$21,MATCH($F52,'Input-Func_Class'!$B$9:$B$21,0)))
)</f>
        <v>0</v>
      </c>
      <c r="K52" s="143">
        <f>IF($D52=0,0,$D52*
IFERROR(INDEX(K$269:K$305,MATCH($F52,$B$269:$B$305,0))/INDEX($D$269:$D$305,MATCH($F52,$B$269:$B$305,0)),
INDEX('Input-Func_Class'!H$9:H$21,MATCH($F52,'Input-Func_Class'!$B$9:$B$21,0)))
)</f>
        <v>0</v>
      </c>
      <c r="L52" s="143">
        <f>IF($D52=0,0,$D52*
IFERROR(INDEX(L$269:L$305,MATCH($F52,$B$269:$B$305,0))/INDEX($D$269:$D$305,MATCH($F52,$B$269:$B$305,0)),
INDEX('Input-Func_Class'!I$9:I$21,MATCH($F52,'Input-Func_Class'!$B$9:$B$21,0)))
)</f>
        <v>0</v>
      </c>
      <c r="M52" s="143">
        <f>IF($D52=0,0,$D52*
IFERROR(INDEX(M$269:M$305,MATCH($F52,$B$269:$B$305,0))/INDEX($D$269:$D$305,MATCH($F52,$B$269:$B$305,0)),
INDEX('Input-Func_Class'!J$9:J$21,MATCH($F52,'Input-Func_Class'!$B$9:$B$21,0)))
)</f>
        <v>0</v>
      </c>
      <c r="N52" s="143">
        <f>IF($D52=0,0,$D52*
IFERROR(INDEX(N$269:N$305,MATCH($F52,$B$269:$B$305,0))/INDEX($D$269:$D$305,MATCH($F52,$B$269:$B$305,0)),
INDEX('Input-Func_Class'!K$9:K$21,MATCH($F52,'Input-Func_Class'!$B$9:$B$21,0)))
)</f>
        <v>0</v>
      </c>
      <c r="O52" s="143">
        <f>IF($D52=0,0,$D52*
IFERROR(INDEX(O$269:O$305,MATCH($F52,$B$269:$B$305,0))/INDEX($D$269:$D$305,MATCH($F52,$B$269:$B$305,0)),
INDEX('Input-Func_Class'!L$9:L$21,MATCH($F52,'Input-Func_Class'!$B$9:$B$21,0)))
)</f>
        <v>0</v>
      </c>
      <c r="P52" s="143">
        <f>IF($D52=0,0,$D52*
IFERROR(INDEX(P$269:P$305,MATCH($F52,$B$269:$B$305,0))/INDEX($D$269:$D$305,MATCH($F52,$B$269:$B$305,0)),
INDEX('Input-Func_Class'!M$9:M$21,MATCH($F52,'Input-Func_Class'!$B$9:$B$21,0)))
)</f>
        <v>0</v>
      </c>
      <c r="Q52" s="143">
        <f>IF($D52=0,0,$D52*
IFERROR(INDEX(Q$269:Q$305,MATCH($F52,$B$269:$B$305,0))/INDEX($D$269:$D$305,MATCH($F52,$B$269:$B$305,0)),
INDEX('Input-Func_Class'!N$9:N$21,MATCH($F52,'Input-Func_Class'!$B$9:$B$21,0)))
)</f>
        <v>0</v>
      </c>
      <c r="R52" s="143">
        <f>IF($D52=0,0,$D52*
IFERROR(INDEX(R$269:R$305,MATCH($F52,$B$269:$B$305,0))/INDEX($D$269:$D$305,MATCH($F52,$B$269:$B$305,0)),
INDEX('Input-Func_Class'!O$9:O$21,MATCH($F52,'Input-Func_Class'!$B$9:$B$21,0)))
)</f>
        <v>0</v>
      </c>
    </row>
    <row r="53" spans="1:18" outlineLevel="1">
      <c r="A53" s="113">
        <f>IF(ISBLANK('Input-Accounts'!A53),"",'Input-Accounts'!A53)</f>
        <v>43</v>
      </c>
      <c r="B53" s="17" t="str">
        <f>IF(ISBLANK('Input-Accounts'!B53),"",'Input-Accounts'!B53)</f>
        <v>Office Furniture and Equipment</v>
      </c>
      <c r="C53" s="113">
        <f>IF(ISBLANK('Input-Accounts'!C53),"",'Input-Accounts'!C53)</f>
        <v>391</v>
      </c>
      <c r="D53" s="143">
        <f>'Input-Accounts'!$D53</f>
        <v>2803626.47</v>
      </c>
      <c r="E53" s="143">
        <f t="shared" si="15"/>
        <v>0</v>
      </c>
      <c r="F53" s="89" t="str">
        <f>IF(D53=0,"-",IF('Input-Accounts'!$E53&lt;&gt;0,'Input-Accounts'!$E53,'Input-Accounts'!$F53))</f>
        <v>INT_T&amp;D_PLANT</v>
      </c>
      <c r="G53" s="143">
        <f>IF($D53=0,0,$D53*
IFERROR(INDEX(G$269:G$305,MATCH($F53,$B$269:$B$305,0))/INDEX($D$269:$D$305,MATCH($F53,$B$269:$B$305,0)),
INDEX('Input-Func_Class'!D$9:D$21,MATCH($F53,'Input-Func_Class'!$B$9:$B$21,0)))
)</f>
        <v>0</v>
      </c>
      <c r="H53" s="143">
        <f>IF($D53=0,0,$D53*
IFERROR(INDEX(H$269:H$305,MATCH($F53,$B$269:$B$305,0))/INDEX($D$269:$D$305,MATCH($F53,$B$269:$B$305,0)),
INDEX('Input-Func_Class'!E$9:E$21,MATCH($F53,'Input-Func_Class'!$B$9:$B$21,0)))
)</f>
        <v>51907.609956320521</v>
      </c>
      <c r="I53" s="143">
        <f>IF($D53=0,0,$D53*
IFERROR(INDEX(I$269:I$305,MATCH($F53,$B$269:$B$305,0))/INDEX($D$269:$D$305,MATCH($F53,$B$269:$B$305,0)),
INDEX('Input-Func_Class'!F$9:F$21,MATCH($F53,'Input-Func_Class'!$B$9:$B$21,0)))
)</f>
        <v>2751718.8600436798</v>
      </c>
      <c r="J53" s="143">
        <f>IF($D53=0,0,$D53*
IFERROR(INDEX(J$269:J$305,MATCH($F53,$B$269:$B$305,0))/INDEX($D$269:$D$305,MATCH($F53,$B$269:$B$305,0)),
INDEX('Input-Func_Class'!G$9:G$21,MATCH($F53,'Input-Func_Class'!$B$9:$B$21,0)))
)</f>
        <v>0</v>
      </c>
      <c r="K53" s="143">
        <f>IF($D53=0,0,$D53*
IFERROR(INDEX(K$269:K$305,MATCH($F53,$B$269:$B$305,0))/INDEX($D$269:$D$305,MATCH($F53,$B$269:$B$305,0)),
INDEX('Input-Func_Class'!H$9:H$21,MATCH($F53,'Input-Func_Class'!$B$9:$B$21,0)))
)</f>
        <v>0</v>
      </c>
      <c r="L53" s="143">
        <f>IF($D53=0,0,$D53*
IFERROR(INDEX(L$269:L$305,MATCH($F53,$B$269:$B$305,0))/INDEX($D$269:$D$305,MATCH($F53,$B$269:$B$305,0)),
INDEX('Input-Func_Class'!I$9:I$21,MATCH($F53,'Input-Func_Class'!$B$9:$B$21,0)))
)</f>
        <v>0</v>
      </c>
      <c r="M53" s="143">
        <f>IF($D53=0,0,$D53*
IFERROR(INDEX(M$269:M$305,MATCH($F53,$B$269:$B$305,0))/INDEX($D$269:$D$305,MATCH($F53,$B$269:$B$305,0)),
INDEX('Input-Func_Class'!J$9:J$21,MATCH($F53,'Input-Func_Class'!$B$9:$B$21,0)))
)</f>
        <v>0</v>
      </c>
      <c r="N53" s="143">
        <f>IF($D53=0,0,$D53*
IFERROR(INDEX(N$269:N$305,MATCH($F53,$B$269:$B$305,0))/INDEX($D$269:$D$305,MATCH($F53,$B$269:$B$305,0)),
INDEX('Input-Func_Class'!K$9:K$21,MATCH($F53,'Input-Func_Class'!$B$9:$B$21,0)))
)</f>
        <v>0</v>
      </c>
      <c r="O53" s="143">
        <f>IF($D53=0,0,$D53*
IFERROR(INDEX(O$269:O$305,MATCH($F53,$B$269:$B$305,0))/INDEX($D$269:$D$305,MATCH($F53,$B$269:$B$305,0)),
INDEX('Input-Func_Class'!L$9:L$21,MATCH($F53,'Input-Func_Class'!$B$9:$B$21,0)))
)</f>
        <v>0</v>
      </c>
      <c r="P53" s="143">
        <f>IF($D53=0,0,$D53*
IFERROR(INDEX(P$269:P$305,MATCH($F53,$B$269:$B$305,0))/INDEX($D$269:$D$305,MATCH($F53,$B$269:$B$305,0)),
INDEX('Input-Func_Class'!M$9:M$21,MATCH($F53,'Input-Func_Class'!$B$9:$B$21,0)))
)</f>
        <v>0</v>
      </c>
      <c r="Q53" s="143">
        <f>IF($D53=0,0,$D53*
IFERROR(INDEX(Q$269:Q$305,MATCH($F53,$B$269:$B$305,0))/INDEX($D$269:$D$305,MATCH($F53,$B$269:$B$305,0)),
INDEX('Input-Func_Class'!N$9:N$21,MATCH($F53,'Input-Func_Class'!$B$9:$B$21,0)))
)</f>
        <v>0</v>
      </c>
      <c r="R53" s="143">
        <f>IF($D53=0,0,$D53*
IFERROR(INDEX(R$269:R$305,MATCH($F53,$B$269:$B$305,0))/INDEX($D$269:$D$305,MATCH($F53,$B$269:$B$305,0)),
INDEX('Input-Func_Class'!O$9:O$21,MATCH($F53,'Input-Func_Class'!$B$9:$B$21,0)))
)</f>
        <v>0</v>
      </c>
    </row>
    <row r="54" spans="1:18" outlineLevel="1">
      <c r="A54" s="113">
        <f>IF(ISBLANK('Input-Accounts'!A54),"",'Input-Accounts'!A54)</f>
        <v>44</v>
      </c>
      <c r="B54" s="17" t="str">
        <f>IF(ISBLANK('Input-Accounts'!B54),"",'Input-Accounts'!B54)</f>
        <v>Transportation Equipment</v>
      </c>
      <c r="C54" s="113">
        <f>IF(ISBLANK('Input-Accounts'!C54),"",'Input-Accounts'!C54)</f>
        <v>392</v>
      </c>
      <c r="D54" s="143">
        <f>'Input-Accounts'!$D54</f>
        <v>15510396.990000002</v>
      </c>
      <c r="E54" s="143">
        <f t="shared" si="15"/>
        <v>0</v>
      </c>
      <c r="F54" s="89" t="str">
        <f>IF(D54=0,"-",IF('Input-Accounts'!$E54&lt;&gt;0,'Input-Accounts'!$E54,'Input-Accounts'!$F54))</f>
        <v>INT_T&amp;D_PLANT</v>
      </c>
      <c r="G54" s="143">
        <f>IF($D54=0,0,$D54*
IFERROR(INDEX(G$269:G$305,MATCH($F54,$B$269:$B$305,0))/INDEX($D$269:$D$305,MATCH($F54,$B$269:$B$305,0)),
INDEX('Input-Func_Class'!D$9:D$21,MATCH($F54,'Input-Func_Class'!$B$9:$B$21,0)))
)</f>
        <v>0</v>
      </c>
      <c r="H54" s="143">
        <f>IF($D54=0,0,$D54*
IFERROR(INDEX(H$269:H$305,MATCH($F54,$B$269:$B$305,0))/INDEX($D$269:$D$305,MATCH($F54,$B$269:$B$305,0)),
INDEX('Input-Func_Class'!E$9:E$21,MATCH($F54,'Input-Func_Class'!$B$9:$B$21,0)))
)</f>
        <v>287166.51302860893</v>
      </c>
      <c r="I54" s="143">
        <f>IF($D54=0,0,$D54*
IFERROR(INDEX(I$269:I$305,MATCH($F54,$B$269:$B$305,0))/INDEX($D$269:$D$305,MATCH($F54,$B$269:$B$305,0)),
INDEX('Input-Func_Class'!F$9:F$21,MATCH($F54,'Input-Func_Class'!$B$9:$B$21,0)))
)</f>
        <v>15223230.476971393</v>
      </c>
      <c r="J54" s="143">
        <f>IF($D54=0,0,$D54*
IFERROR(INDEX(J$269:J$305,MATCH($F54,$B$269:$B$305,0))/INDEX($D$269:$D$305,MATCH($F54,$B$269:$B$305,0)),
INDEX('Input-Func_Class'!G$9:G$21,MATCH($F54,'Input-Func_Class'!$B$9:$B$21,0)))
)</f>
        <v>0</v>
      </c>
      <c r="K54" s="143">
        <f>IF($D54=0,0,$D54*
IFERROR(INDEX(K$269:K$305,MATCH($F54,$B$269:$B$305,0))/INDEX($D$269:$D$305,MATCH($F54,$B$269:$B$305,0)),
INDEX('Input-Func_Class'!H$9:H$21,MATCH($F54,'Input-Func_Class'!$B$9:$B$21,0)))
)</f>
        <v>0</v>
      </c>
      <c r="L54" s="143">
        <f>IF($D54=0,0,$D54*
IFERROR(INDEX(L$269:L$305,MATCH($F54,$B$269:$B$305,0))/INDEX($D$269:$D$305,MATCH($F54,$B$269:$B$305,0)),
INDEX('Input-Func_Class'!I$9:I$21,MATCH($F54,'Input-Func_Class'!$B$9:$B$21,0)))
)</f>
        <v>0</v>
      </c>
      <c r="M54" s="143">
        <f>IF($D54=0,0,$D54*
IFERROR(INDEX(M$269:M$305,MATCH($F54,$B$269:$B$305,0))/INDEX($D$269:$D$305,MATCH($F54,$B$269:$B$305,0)),
INDEX('Input-Func_Class'!J$9:J$21,MATCH($F54,'Input-Func_Class'!$B$9:$B$21,0)))
)</f>
        <v>0</v>
      </c>
      <c r="N54" s="143">
        <f>IF($D54=0,0,$D54*
IFERROR(INDEX(N$269:N$305,MATCH($F54,$B$269:$B$305,0))/INDEX($D$269:$D$305,MATCH($F54,$B$269:$B$305,0)),
INDEX('Input-Func_Class'!K$9:K$21,MATCH($F54,'Input-Func_Class'!$B$9:$B$21,0)))
)</f>
        <v>0</v>
      </c>
      <c r="O54" s="143">
        <f>IF($D54=0,0,$D54*
IFERROR(INDEX(O$269:O$305,MATCH($F54,$B$269:$B$305,0))/INDEX($D$269:$D$305,MATCH($F54,$B$269:$B$305,0)),
INDEX('Input-Func_Class'!L$9:L$21,MATCH($F54,'Input-Func_Class'!$B$9:$B$21,0)))
)</f>
        <v>0</v>
      </c>
      <c r="P54" s="143">
        <f>IF($D54=0,0,$D54*
IFERROR(INDEX(P$269:P$305,MATCH($F54,$B$269:$B$305,0))/INDEX($D$269:$D$305,MATCH($F54,$B$269:$B$305,0)),
INDEX('Input-Func_Class'!M$9:M$21,MATCH($F54,'Input-Func_Class'!$B$9:$B$21,0)))
)</f>
        <v>0</v>
      </c>
      <c r="Q54" s="143">
        <f>IF($D54=0,0,$D54*
IFERROR(INDEX(Q$269:Q$305,MATCH($F54,$B$269:$B$305,0))/INDEX($D$269:$D$305,MATCH($F54,$B$269:$B$305,0)),
INDEX('Input-Func_Class'!N$9:N$21,MATCH($F54,'Input-Func_Class'!$B$9:$B$21,0)))
)</f>
        <v>0</v>
      </c>
      <c r="R54" s="143">
        <f>IF($D54=0,0,$D54*
IFERROR(INDEX(R$269:R$305,MATCH($F54,$B$269:$B$305,0))/INDEX($D$269:$D$305,MATCH($F54,$B$269:$B$305,0)),
INDEX('Input-Func_Class'!O$9:O$21,MATCH($F54,'Input-Func_Class'!$B$9:$B$21,0)))
)</f>
        <v>0</v>
      </c>
    </row>
    <row r="55" spans="1:18" outlineLevel="1">
      <c r="A55" s="113">
        <f>IF(ISBLANK('Input-Accounts'!A55),"",'Input-Accounts'!A55)</f>
        <v>45</v>
      </c>
      <c r="B55" s="17" t="str">
        <f>IF(ISBLANK('Input-Accounts'!B55),"",'Input-Accounts'!B55)</f>
        <v>Stores Equipment</v>
      </c>
      <c r="C55" s="113">
        <f>IF(ISBLANK('Input-Accounts'!C55),"",'Input-Accounts'!C55)</f>
        <v>393</v>
      </c>
      <c r="D55" s="143">
        <f>'Input-Accounts'!$D55</f>
        <v>99936.91</v>
      </c>
      <c r="E55" s="143">
        <f t="shared" si="15"/>
        <v>0</v>
      </c>
      <c r="F55" s="89" t="str">
        <f>IF(D55=0,"-",IF('Input-Accounts'!$E55&lt;&gt;0,'Input-Accounts'!$E55,'Input-Accounts'!$F55))</f>
        <v>INT_T&amp;D_PLANT</v>
      </c>
      <c r="G55" s="143">
        <f>IF($D55=0,0,$D55*
IFERROR(INDEX(G$269:G$305,MATCH($F55,$B$269:$B$305,0))/INDEX($D$269:$D$305,MATCH($F55,$B$269:$B$305,0)),
INDEX('Input-Func_Class'!D$9:D$21,MATCH($F55,'Input-Func_Class'!$B$9:$B$21,0)))
)</f>
        <v>0</v>
      </c>
      <c r="H55" s="143">
        <f>IF($D55=0,0,$D55*
IFERROR(INDEX(H$269:H$305,MATCH($F55,$B$269:$B$305,0))/INDEX($D$269:$D$305,MATCH($F55,$B$269:$B$305,0)),
INDEX('Input-Func_Class'!E$9:E$21,MATCH($F55,'Input-Func_Class'!$B$9:$B$21,0)))
)</f>
        <v>1850.27720348207</v>
      </c>
      <c r="I55" s="143">
        <f>IF($D55=0,0,$D55*
IFERROR(INDEX(I$269:I$305,MATCH($F55,$B$269:$B$305,0))/INDEX($D$269:$D$305,MATCH($F55,$B$269:$B$305,0)),
INDEX('Input-Func_Class'!F$9:F$21,MATCH($F55,'Input-Func_Class'!$B$9:$B$21,0)))
)</f>
        <v>98086.632796517937</v>
      </c>
      <c r="J55" s="143">
        <f>IF($D55=0,0,$D55*
IFERROR(INDEX(J$269:J$305,MATCH($F55,$B$269:$B$305,0))/INDEX($D$269:$D$305,MATCH($F55,$B$269:$B$305,0)),
INDEX('Input-Func_Class'!G$9:G$21,MATCH($F55,'Input-Func_Class'!$B$9:$B$21,0)))
)</f>
        <v>0</v>
      </c>
      <c r="K55" s="143">
        <f>IF($D55=0,0,$D55*
IFERROR(INDEX(K$269:K$305,MATCH($F55,$B$269:$B$305,0))/INDEX($D$269:$D$305,MATCH($F55,$B$269:$B$305,0)),
INDEX('Input-Func_Class'!H$9:H$21,MATCH($F55,'Input-Func_Class'!$B$9:$B$21,0)))
)</f>
        <v>0</v>
      </c>
      <c r="L55" s="143">
        <f>IF($D55=0,0,$D55*
IFERROR(INDEX(L$269:L$305,MATCH($F55,$B$269:$B$305,0))/INDEX($D$269:$D$305,MATCH($F55,$B$269:$B$305,0)),
INDEX('Input-Func_Class'!I$9:I$21,MATCH($F55,'Input-Func_Class'!$B$9:$B$21,0)))
)</f>
        <v>0</v>
      </c>
      <c r="M55" s="143">
        <f>IF($D55=0,0,$D55*
IFERROR(INDEX(M$269:M$305,MATCH($F55,$B$269:$B$305,0))/INDEX($D$269:$D$305,MATCH($F55,$B$269:$B$305,0)),
INDEX('Input-Func_Class'!J$9:J$21,MATCH($F55,'Input-Func_Class'!$B$9:$B$21,0)))
)</f>
        <v>0</v>
      </c>
      <c r="N55" s="143">
        <f>IF($D55=0,0,$D55*
IFERROR(INDEX(N$269:N$305,MATCH($F55,$B$269:$B$305,0))/INDEX($D$269:$D$305,MATCH($F55,$B$269:$B$305,0)),
INDEX('Input-Func_Class'!K$9:K$21,MATCH($F55,'Input-Func_Class'!$B$9:$B$21,0)))
)</f>
        <v>0</v>
      </c>
      <c r="O55" s="143">
        <f>IF($D55=0,0,$D55*
IFERROR(INDEX(O$269:O$305,MATCH($F55,$B$269:$B$305,0))/INDEX($D$269:$D$305,MATCH($F55,$B$269:$B$305,0)),
INDEX('Input-Func_Class'!L$9:L$21,MATCH($F55,'Input-Func_Class'!$B$9:$B$21,0)))
)</f>
        <v>0</v>
      </c>
      <c r="P55" s="143">
        <f>IF($D55=0,0,$D55*
IFERROR(INDEX(P$269:P$305,MATCH($F55,$B$269:$B$305,0))/INDEX($D$269:$D$305,MATCH($F55,$B$269:$B$305,0)),
INDEX('Input-Func_Class'!M$9:M$21,MATCH($F55,'Input-Func_Class'!$B$9:$B$21,0)))
)</f>
        <v>0</v>
      </c>
      <c r="Q55" s="143">
        <f>IF($D55=0,0,$D55*
IFERROR(INDEX(Q$269:Q$305,MATCH($F55,$B$269:$B$305,0))/INDEX($D$269:$D$305,MATCH($F55,$B$269:$B$305,0)),
INDEX('Input-Func_Class'!N$9:N$21,MATCH($F55,'Input-Func_Class'!$B$9:$B$21,0)))
)</f>
        <v>0</v>
      </c>
      <c r="R55" s="143">
        <f>IF($D55=0,0,$D55*
IFERROR(INDEX(R$269:R$305,MATCH($F55,$B$269:$B$305,0))/INDEX($D$269:$D$305,MATCH($F55,$B$269:$B$305,0)),
INDEX('Input-Func_Class'!O$9:O$21,MATCH($F55,'Input-Func_Class'!$B$9:$B$21,0)))
)</f>
        <v>0</v>
      </c>
    </row>
    <row r="56" spans="1:18" outlineLevel="1">
      <c r="A56" s="113">
        <f>IF(ISBLANK('Input-Accounts'!A56),"",'Input-Accounts'!A56)</f>
        <v>46</v>
      </c>
      <c r="B56" s="17" t="str">
        <f>IF(ISBLANK('Input-Accounts'!B56),"",'Input-Accounts'!B56)</f>
        <v xml:space="preserve">Tools, Shop, and Garage Equipment </v>
      </c>
      <c r="C56" s="113">
        <f>IF(ISBLANK('Input-Accounts'!C56),"",'Input-Accounts'!C56)</f>
        <v>394</v>
      </c>
      <c r="D56" s="143">
        <f>'Input-Accounts'!$D56</f>
        <v>8354339.1999999993</v>
      </c>
      <c r="E56" s="143">
        <f t="shared" si="15"/>
        <v>0</v>
      </c>
      <c r="F56" s="89" t="str">
        <f>IF(D56=0,"-",IF('Input-Accounts'!$E56&lt;&gt;0,'Input-Accounts'!$E56,'Input-Accounts'!$F56))</f>
        <v>INT_T&amp;D_PLANT</v>
      </c>
      <c r="G56" s="143">
        <f>IF($D56=0,0,$D56*
IFERROR(INDEX(G$269:G$305,MATCH($F56,$B$269:$B$305,0))/INDEX($D$269:$D$305,MATCH($F56,$B$269:$B$305,0)),
INDEX('Input-Func_Class'!D$9:D$21,MATCH($F56,'Input-Func_Class'!$B$9:$B$21,0)))
)</f>
        <v>0</v>
      </c>
      <c r="H56" s="143">
        <f>IF($D56=0,0,$D56*
IFERROR(INDEX(H$269:H$305,MATCH($F56,$B$269:$B$305,0))/INDEX($D$269:$D$305,MATCH($F56,$B$269:$B$305,0)),
INDEX('Input-Func_Class'!E$9:E$21,MATCH($F56,'Input-Func_Class'!$B$9:$B$21,0)))
)</f>
        <v>154676.01881943952</v>
      </c>
      <c r="I56" s="143">
        <f>IF($D56=0,0,$D56*
IFERROR(INDEX(I$269:I$305,MATCH($F56,$B$269:$B$305,0))/INDEX($D$269:$D$305,MATCH($F56,$B$269:$B$305,0)),
INDEX('Input-Func_Class'!F$9:F$21,MATCH($F56,'Input-Func_Class'!$B$9:$B$21,0)))
)</f>
        <v>8199663.18118056</v>
      </c>
      <c r="J56" s="143">
        <f>IF($D56=0,0,$D56*
IFERROR(INDEX(J$269:J$305,MATCH($F56,$B$269:$B$305,0))/INDEX($D$269:$D$305,MATCH($F56,$B$269:$B$305,0)),
INDEX('Input-Func_Class'!G$9:G$21,MATCH($F56,'Input-Func_Class'!$B$9:$B$21,0)))
)</f>
        <v>0</v>
      </c>
      <c r="K56" s="143">
        <f>IF($D56=0,0,$D56*
IFERROR(INDEX(K$269:K$305,MATCH($F56,$B$269:$B$305,0))/INDEX($D$269:$D$305,MATCH($F56,$B$269:$B$305,0)),
INDEX('Input-Func_Class'!H$9:H$21,MATCH($F56,'Input-Func_Class'!$B$9:$B$21,0)))
)</f>
        <v>0</v>
      </c>
      <c r="L56" s="143">
        <f>IF($D56=0,0,$D56*
IFERROR(INDEX(L$269:L$305,MATCH($F56,$B$269:$B$305,0))/INDEX($D$269:$D$305,MATCH($F56,$B$269:$B$305,0)),
INDEX('Input-Func_Class'!I$9:I$21,MATCH($F56,'Input-Func_Class'!$B$9:$B$21,0)))
)</f>
        <v>0</v>
      </c>
      <c r="M56" s="143">
        <f>IF($D56=0,0,$D56*
IFERROR(INDEX(M$269:M$305,MATCH($F56,$B$269:$B$305,0))/INDEX($D$269:$D$305,MATCH($F56,$B$269:$B$305,0)),
INDEX('Input-Func_Class'!J$9:J$21,MATCH($F56,'Input-Func_Class'!$B$9:$B$21,0)))
)</f>
        <v>0</v>
      </c>
      <c r="N56" s="143">
        <f>IF($D56=0,0,$D56*
IFERROR(INDEX(N$269:N$305,MATCH($F56,$B$269:$B$305,0))/INDEX($D$269:$D$305,MATCH($F56,$B$269:$B$305,0)),
INDEX('Input-Func_Class'!K$9:K$21,MATCH($F56,'Input-Func_Class'!$B$9:$B$21,0)))
)</f>
        <v>0</v>
      </c>
      <c r="O56" s="143">
        <f>IF($D56=0,0,$D56*
IFERROR(INDEX(O$269:O$305,MATCH($F56,$B$269:$B$305,0))/INDEX($D$269:$D$305,MATCH($F56,$B$269:$B$305,0)),
INDEX('Input-Func_Class'!L$9:L$21,MATCH($F56,'Input-Func_Class'!$B$9:$B$21,0)))
)</f>
        <v>0</v>
      </c>
      <c r="P56" s="143">
        <f>IF($D56=0,0,$D56*
IFERROR(INDEX(P$269:P$305,MATCH($F56,$B$269:$B$305,0))/INDEX($D$269:$D$305,MATCH($F56,$B$269:$B$305,0)),
INDEX('Input-Func_Class'!M$9:M$21,MATCH($F56,'Input-Func_Class'!$B$9:$B$21,0)))
)</f>
        <v>0</v>
      </c>
      <c r="Q56" s="143">
        <f>IF($D56=0,0,$D56*
IFERROR(INDEX(Q$269:Q$305,MATCH($F56,$B$269:$B$305,0))/INDEX($D$269:$D$305,MATCH($F56,$B$269:$B$305,0)),
INDEX('Input-Func_Class'!N$9:N$21,MATCH($F56,'Input-Func_Class'!$B$9:$B$21,0)))
)</f>
        <v>0</v>
      </c>
      <c r="R56" s="143">
        <f>IF($D56=0,0,$D56*
IFERROR(INDEX(R$269:R$305,MATCH($F56,$B$269:$B$305,0))/INDEX($D$269:$D$305,MATCH($F56,$B$269:$B$305,0)),
INDEX('Input-Func_Class'!O$9:O$21,MATCH($F56,'Input-Func_Class'!$B$9:$B$21,0)))
)</f>
        <v>0</v>
      </c>
    </row>
    <row r="57" spans="1:18" outlineLevel="1">
      <c r="A57" s="113">
        <f>IF(ISBLANK('Input-Accounts'!A57),"",'Input-Accounts'!A57)</f>
        <v>47</v>
      </c>
      <c r="B57" s="17" t="str">
        <f>IF(ISBLANK('Input-Accounts'!B57),"",'Input-Accounts'!B57)</f>
        <v>Laboratory Equipment</v>
      </c>
      <c r="C57" s="113">
        <f>IF(ISBLANK('Input-Accounts'!C57),"",'Input-Accounts'!C57)</f>
        <v>395</v>
      </c>
      <c r="D57" s="143">
        <f>'Input-Accounts'!$D57</f>
        <v>59304.43</v>
      </c>
      <c r="E57" s="143">
        <f t="shared" si="15"/>
        <v>0</v>
      </c>
      <c r="F57" s="89" t="str">
        <f>IF(D57=0,"-",IF('Input-Accounts'!$E57&lt;&gt;0,'Input-Accounts'!$E57,'Input-Accounts'!$F57))</f>
        <v>INT_T&amp;D_PLANT</v>
      </c>
      <c r="G57" s="143">
        <f>IF($D57=0,0,$D57*
IFERROR(INDEX(G$269:G$305,MATCH($F57,$B$269:$B$305,0))/INDEX($D$269:$D$305,MATCH($F57,$B$269:$B$305,0)),
INDEX('Input-Func_Class'!D$9:D$21,MATCH($F57,'Input-Func_Class'!$B$9:$B$21,0)))
)</f>
        <v>0</v>
      </c>
      <c r="H57" s="143">
        <f>IF($D57=0,0,$D57*
IFERROR(INDEX(H$269:H$305,MATCH($F57,$B$269:$B$305,0))/INDEX($D$269:$D$305,MATCH($F57,$B$269:$B$305,0)),
INDEX('Input-Func_Class'!E$9:E$21,MATCH($F57,'Input-Func_Class'!$B$9:$B$21,0)))
)</f>
        <v>1097.9890702494022</v>
      </c>
      <c r="I57" s="143">
        <f>IF($D57=0,0,$D57*
IFERROR(INDEX(I$269:I$305,MATCH($F57,$B$269:$B$305,0))/INDEX($D$269:$D$305,MATCH($F57,$B$269:$B$305,0)),
INDEX('Input-Func_Class'!F$9:F$21,MATCH($F57,'Input-Func_Class'!$B$9:$B$21,0)))
)</f>
        <v>58206.440929750599</v>
      </c>
      <c r="J57" s="143">
        <f>IF($D57=0,0,$D57*
IFERROR(INDEX(J$269:J$305,MATCH($F57,$B$269:$B$305,0))/INDEX($D$269:$D$305,MATCH($F57,$B$269:$B$305,0)),
INDEX('Input-Func_Class'!G$9:G$21,MATCH($F57,'Input-Func_Class'!$B$9:$B$21,0)))
)</f>
        <v>0</v>
      </c>
      <c r="K57" s="143">
        <f>IF($D57=0,0,$D57*
IFERROR(INDEX(K$269:K$305,MATCH($F57,$B$269:$B$305,0))/INDEX($D$269:$D$305,MATCH($F57,$B$269:$B$305,0)),
INDEX('Input-Func_Class'!H$9:H$21,MATCH($F57,'Input-Func_Class'!$B$9:$B$21,0)))
)</f>
        <v>0</v>
      </c>
      <c r="L57" s="143">
        <f>IF($D57=0,0,$D57*
IFERROR(INDEX(L$269:L$305,MATCH($F57,$B$269:$B$305,0))/INDEX($D$269:$D$305,MATCH($F57,$B$269:$B$305,0)),
INDEX('Input-Func_Class'!I$9:I$21,MATCH($F57,'Input-Func_Class'!$B$9:$B$21,0)))
)</f>
        <v>0</v>
      </c>
      <c r="M57" s="143">
        <f>IF($D57=0,0,$D57*
IFERROR(INDEX(M$269:M$305,MATCH($F57,$B$269:$B$305,0))/INDEX($D$269:$D$305,MATCH($F57,$B$269:$B$305,0)),
INDEX('Input-Func_Class'!J$9:J$21,MATCH($F57,'Input-Func_Class'!$B$9:$B$21,0)))
)</f>
        <v>0</v>
      </c>
      <c r="N57" s="143">
        <f>IF($D57=0,0,$D57*
IFERROR(INDEX(N$269:N$305,MATCH($F57,$B$269:$B$305,0))/INDEX($D$269:$D$305,MATCH($F57,$B$269:$B$305,0)),
INDEX('Input-Func_Class'!K$9:K$21,MATCH($F57,'Input-Func_Class'!$B$9:$B$21,0)))
)</f>
        <v>0</v>
      </c>
      <c r="O57" s="143">
        <f>IF($D57=0,0,$D57*
IFERROR(INDEX(O$269:O$305,MATCH($F57,$B$269:$B$305,0))/INDEX($D$269:$D$305,MATCH($F57,$B$269:$B$305,0)),
INDEX('Input-Func_Class'!L$9:L$21,MATCH($F57,'Input-Func_Class'!$B$9:$B$21,0)))
)</f>
        <v>0</v>
      </c>
      <c r="P57" s="143">
        <f>IF($D57=0,0,$D57*
IFERROR(INDEX(P$269:P$305,MATCH($F57,$B$269:$B$305,0))/INDEX($D$269:$D$305,MATCH($F57,$B$269:$B$305,0)),
INDEX('Input-Func_Class'!M$9:M$21,MATCH($F57,'Input-Func_Class'!$B$9:$B$21,0)))
)</f>
        <v>0</v>
      </c>
      <c r="Q57" s="143">
        <f>IF($D57=0,0,$D57*
IFERROR(INDEX(Q$269:Q$305,MATCH($F57,$B$269:$B$305,0))/INDEX($D$269:$D$305,MATCH($F57,$B$269:$B$305,0)),
INDEX('Input-Func_Class'!N$9:N$21,MATCH($F57,'Input-Func_Class'!$B$9:$B$21,0)))
)</f>
        <v>0</v>
      </c>
      <c r="R57" s="143">
        <f>IF($D57=0,0,$D57*
IFERROR(INDEX(R$269:R$305,MATCH($F57,$B$269:$B$305,0))/INDEX($D$269:$D$305,MATCH($F57,$B$269:$B$305,0)),
INDEX('Input-Func_Class'!O$9:O$21,MATCH($F57,'Input-Func_Class'!$B$9:$B$21,0)))
)</f>
        <v>0</v>
      </c>
    </row>
    <row r="58" spans="1:18" outlineLevel="1">
      <c r="A58" s="113">
        <f>IF(ISBLANK('Input-Accounts'!A58),"",'Input-Accounts'!A58)</f>
        <v>48</v>
      </c>
      <c r="B58" s="17" t="str">
        <f>IF(ISBLANK('Input-Accounts'!B58),"",'Input-Accounts'!B58)</f>
        <v>Power Operated Equipment</v>
      </c>
      <c r="C58" s="113">
        <f>IF(ISBLANK('Input-Accounts'!C58),"",'Input-Accounts'!C58)</f>
        <v>396</v>
      </c>
      <c r="D58" s="143">
        <f>'Input-Accounts'!$D58</f>
        <v>4575621.1800000006</v>
      </c>
      <c r="E58" s="143">
        <f t="shared" si="15"/>
        <v>0</v>
      </c>
      <c r="F58" s="89" t="str">
        <f>IF(D58=0,"-",IF('Input-Accounts'!$E58&lt;&gt;0,'Input-Accounts'!$E58,'Input-Accounts'!$F58))</f>
        <v>INT_T&amp;D_PLANT</v>
      </c>
      <c r="G58" s="143">
        <f>IF($D58=0,0,$D58*
IFERROR(INDEX(G$269:G$305,MATCH($F58,$B$269:$B$305,0))/INDEX($D$269:$D$305,MATCH($F58,$B$269:$B$305,0)),
INDEX('Input-Func_Class'!D$9:D$21,MATCH($F58,'Input-Func_Class'!$B$9:$B$21,0)))
)</f>
        <v>0</v>
      </c>
      <c r="H58" s="143">
        <f>IF($D58=0,0,$D58*
IFERROR(INDEX(H$269:H$305,MATCH($F58,$B$269:$B$305,0))/INDEX($D$269:$D$305,MATCH($F58,$B$269:$B$305,0)),
INDEX('Input-Func_Class'!E$9:E$21,MATCH($F58,'Input-Func_Class'!$B$9:$B$21,0)))
)</f>
        <v>84715.12238194808</v>
      </c>
      <c r="I58" s="143">
        <f>IF($D58=0,0,$D58*
IFERROR(INDEX(I$269:I$305,MATCH($F58,$B$269:$B$305,0))/INDEX($D$269:$D$305,MATCH($F58,$B$269:$B$305,0)),
INDEX('Input-Func_Class'!F$9:F$21,MATCH($F58,'Input-Func_Class'!$B$9:$B$21,0)))
)</f>
        <v>4490906.0576180527</v>
      </c>
      <c r="J58" s="143">
        <f>IF($D58=0,0,$D58*
IFERROR(INDEX(J$269:J$305,MATCH($F58,$B$269:$B$305,0))/INDEX($D$269:$D$305,MATCH($F58,$B$269:$B$305,0)),
INDEX('Input-Func_Class'!G$9:G$21,MATCH($F58,'Input-Func_Class'!$B$9:$B$21,0)))
)</f>
        <v>0</v>
      </c>
      <c r="K58" s="143">
        <f>IF($D58=0,0,$D58*
IFERROR(INDEX(K$269:K$305,MATCH($F58,$B$269:$B$305,0))/INDEX($D$269:$D$305,MATCH($F58,$B$269:$B$305,0)),
INDEX('Input-Func_Class'!H$9:H$21,MATCH($F58,'Input-Func_Class'!$B$9:$B$21,0)))
)</f>
        <v>0</v>
      </c>
      <c r="L58" s="143">
        <f>IF($D58=0,0,$D58*
IFERROR(INDEX(L$269:L$305,MATCH($F58,$B$269:$B$305,0))/INDEX($D$269:$D$305,MATCH($F58,$B$269:$B$305,0)),
INDEX('Input-Func_Class'!I$9:I$21,MATCH($F58,'Input-Func_Class'!$B$9:$B$21,0)))
)</f>
        <v>0</v>
      </c>
      <c r="M58" s="143">
        <f>IF($D58=0,0,$D58*
IFERROR(INDEX(M$269:M$305,MATCH($F58,$B$269:$B$305,0))/INDEX($D$269:$D$305,MATCH($F58,$B$269:$B$305,0)),
INDEX('Input-Func_Class'!J$9:J$21,MATCH($F58,'Input-Func_Class'!$B$9:$B$21,0)))
)</f>
        <v>0</v>
      </c>
      <c r="N58" s="143">
        <f>IF($D58=0,0,$D58*
IFERROR(INDEX(N$269:N$305,MATCH($F58,$B$269:$B$305,0))/INDEX($D$269:$D$305,MATCH($F58,$B$269:$B$305,0)),
INDEX('Input-Func_Class'!K$9:K$21,MATCH($F58,'Input-Func_Class'!$B$9:$B$21,0)))
)</f>
        <v>0</v>
      </c>
      <c r="O58" s="143">
        <f>IF($D58=0,0,$D58*
IFERROR(INDEX(O$269:O$305,MATCH($F58,$B$269:$B$305,0))/INDEX($D$269:$D$305,MATCH($F58,$B$269:$B$305,0)),
INDEX('Input-Func_Class'!L$9:L$21,MATCH($F58,'Input-Func_Class'!$B$9:$B$21,0)))
)</f>
        <v>0</v>
      </c>
      <c r="P58" s="143">
        <f>IF($D58=0,0,$D58*
IFERROR(INDEX(P$269:P$305,MATCH($F58,$B$269:$B$305,0))/INDEX($D$269:$D$305,MATCH($F58,$B$269:$B$305,0)),
INDEX('Input-Func_Class'!M$9:M$21,MATCH($F58,'Input-Func_Class'!$B$9:$B$21,0)))
)</f>
        <v>0</v>
      </c>
      <c r="Q58" s="143">
        <f>IF($D58=0,0,$D58*
IFERROR(INDEX(Q$269:Q$305,MATCH($F58,$B$269:$B$305,0))/INDEX($D$269:$D$305,MATCH($F58,$B$269:$B$305,0)),
INDEX('Input-Func_Class'!N$9:N$21,MATCH($F58,'Input-Func_Class'!$B$9:$B$21,0)))
)</f>
        <v>0</v>
      </c>
      <c r="R58" s="143">
        <f>IF($D58=0,0,$D58*
IFERROR(INDEX(R$269:R$305,MATCH($F58,$B$269:$B$305,0))/INDEX($D$269:$D$305,MATCH($F58,$B$269:$B$305,0)),
INDEX('Input-Func_Class'!O$9:O$21,MATCH($F58,'Input-Func_Class'!$B$9:$B$21,0)))
)</f>
        <v>0</v>
      </c>
    </row>
    <row r="59" spans="1:18" outlineLevel="1">
      <c r="A59" s="113">
        <f>IF(ISBLANK('Input-Accounts'!A59),"",'Input-Accounts'!A59)</f>
        <v>49</v>
      </c>
      <c r="B59" s="17" t="str">
        <f>IF(ISBLANK('Input-Accounts'!B59),"",'Input-Accounts'!B59)</f>
        <v>Communication Equipment</v>
      </c>
      <c r="C59" s="113">
        <f>IF(ISBLANK('Input-Accounts'!C59),"",'Input-Accounts'!C59)</f>
        <v>397</v>
      </c>
      <c r="D59" s="143">
        <f>'Input-Accounts'!$D59</f>
        <v>5320075.1100000003</v>
      </c>
      <c r="E59" s="143">
        <f t="shared" si="15"/>
        <v>0</v>
      </c>
      <c r="F59" s="89" t="str">
        <f>IF(D59=0,"-",IF('Input-Accounts'!$E59&lt;&gt;0,'Input-Accounts'!$E59,'Input-Accounts'!$F59))</f>
        <v>INT_T&amp;D_PLANT</v>
      </c>
      <c r="G59" s="143">
        <f>IF($D59=0,0,$D59*
IFERROR(INDEX(G$269:G$305,MATCH($F59,$B$269:$B$305,0))/INDEX($D$269:$D$305,MATCH($F59,$B$269:$B$305,0)),
INDEX('Input-Func_Class'!D$9:D$21,MATCH($F59,'Input-Func_Class'!$B$9:$B$21,0)))
)</f>
        <v>0</v>
      </c>
      <c r="H59" s="143">
        <f>IF($D59=0,0,$D59*
IFERROR(INDEX(H$269:H$305,MATCH($F59,$B$269:$B$305,0))/INDEX($D$269:$D$305,MATCH($F59,$B$269:$B$305,0)),
INDEX('Input-Func_Class'!E$9:E$21,MATCH($F59,'Input-Func_Class'!$B$9:$B$21,0)))
)</f>
        <v>98498.279533011038</v>
      </c>
      <c r="I59" s="143">
        <f>IF($D59=0,0,$D59*
IFERROR(INDEX(I$269:I$305,MATCH($F59,$B$269:$B$305,0))/INDEX($D$269:$D$305,MATCH($F59,$B$269:$B$305,0)),
INDEX('Input-Func_Class'!F$9:F$21,MATCH($F59,'Input-Func_Class'!$B$9:$B$21,0)))
)</f>
        <v>5221576.8304669894</v>
      </c>
      <c r="J59" s="143">
        <f>IF($D59=0,0,$D59*
IFERROR(INDEX(J$269:J$305,MATCH($F59,$B$269:$B$305,0))/INDEX($D$269:$D$305,MATCH($F59,$B$269:$B$305,0)),
INDEX('Input-Func_Class'!G$9:G$21,MATCH($F59,'Input-Func_Class'!$B$9:$B$21,0)))
)</f>
        <v>0</v>
      </c>
      <c r="K59" s="143">
        <f>IF($D59=0,0,$D59*
IFERROR(INDEX(K$269:K$305,MATCH($F59,$B$269:$B$305,0))/INDEX($D$269:$D$305,MATCH($F59,$B$269:$B$305,0)),
INDEX('Input-Func_Class'!H$9:H$21,MATCH($F59,'Input-Func_Class'!$B$9:$B$21,0)))
)</f>
        <v>0</v>
      </c>
      <c r="L59" s="143">
        <f>IF($D59=0,0,$D59*
IFERROR(INDEX(L$269:L$305,MATCH($F59,$B$269:$B$305,0))/INDEX($D$269:$D$305,MATCH($F59,$B$269:$B$305,0)),
INDEX('Input-Func_Class'!I$9:I$21,MATCH($F59,'Input-Func_Class'!$B$9:$B$21,0)))
)</f>
        <v>0</v>
      </c>
      <c r="M59" s="143">
        <f>IF($D59=0,0,$D59*
IFERROR(INDEX(M$269:M$305,MATCH($F59,$B$269:$B$305,0))/INDEX($D$269:$D$305,MATCH($F59,$B$269:$B$305,0)),
INDEX('Input-Func_Class'!J$9:J$21,MATCH($F59,'Input-Func_Class'!$B$9:$B$21,0)))
)</f>
        <v>0</v>
      </c>
      <c r="N59" s="143">
        <f>IF($D59=0,0,$D59*
IFERROR(INDEX(N$269:N$305,MATCH($F59,$B$269:$B$305,0))/INDEX($D$269:$D$305,MATCH($F59,$B$269:$B$305,0)),
INDEX('Input-Func_Class'!K$9:K$21,MATCH($F59,'Input-Func_Class'!$B$9:$B$21,0)))
)</f>
        <v>0</v>
      </c>
      <c r="O59" s="143">
        <f>IF($D59=0,0,$D59*
IFERROR(INDEX(O$269:O$305,MATCH($F59,$B$269:$B$305,0))/INDEX($D$269:$D$305,MATCH($F59,$B$269:$B$305,0)),
INDEX('Input-Func_Class'!L$9:L$21,MATCH($F59,'Input-Func_Class'!$B$9:$B$21,0)))
)</f>
        <v>0</v>
      </c>
      <c r="P59" s="143">
        <f>IF($D59=0,0,$D59*
IFERROR(INDEX(P$269:P$305,MATCH($F59,$B$269:$B$305,0))/INDEX($D$269:$D$305,MATCH($F59,$B$269:$B$305,0)),
INDEX('Input-Func_Class'!M$9:M$21,MATCH($F59,'Input-Func_Class'!$B$9:$B$21,0)))
)</f>
        <v>0</v>
      </c>
      <c r="Q59" s="143">
        <f>IF($D59=0,0,$D59*
IFERROR(INDEX(Q$269:Q$305,MATCH($F59,$B$269:$B$305,0))/INDEX($D$269:$D$305,MATCH($F59,$B$269:$B$305,0)),
INDEX('Input-Func_Class'!N$9:N$21,MATCH($F59,'Input-Func_Class'!$B$9:$B$21,0)))
)</f>
        <v>0</v>
      </c>
      <c r="R59" s="143">
        <f>IF($D59=0,0,$D59*
IFERROR(INDEX(R$269:R$305,MATCH($F59,$B$269:$B$305,0))/INDEX($D$269:$D$305,MATCH($F59,$B$269:$B$305,0)),
INDEX('Input-Func_Class'!O$9:O$21,MATCH($F59,'Input-Func_Class'!$B$9:$B$21,0)))
)</f>
        <v>0</v>
      </c>
    </row>
    <row r="60" spans="1:18" outlineLevel="1">
      <c r="A60" s="113">
        <f>IF(ISBLANK('Input-Accounts'!A60),"",'Input-Accounts'!A60)</f>
        <v>50</v>
      </c>
      <c r="B60" s="17" t="str">
        <f>IF(ISBLANK('Input-Accounts'!B60),"",'Input-Accounts'!B60)</f>
        <v>Miscellaneous Equipment</v>
      </c>
      <c r="C60" s="113">
        <f>IF(ISBLANK('Input-Accounts'!C60),"",'Input-Accounts'!C60)</f>
        <v>398</v>
      </c>
      <c r="D60" s="143">
        <f>'Input-Accounts'!$D60</f>
        <v>82980.73000000001</v>
      </c>
      <c r="E60" s="143">
        <f t="shared" si="15"/>
        <v>0</v>
      </c>
      <c r="F60" s="89" t="str">
        <f>IF(D60=0,"-",IF('Input-Accounts'!$E60&lt;&gt;0,'Input-Accounts'!$E60,'Input-Accounts'!$F60))</f>
        <v>INT_T&amp;D_PLANT</v>
      </c>
      <c r="G60" s="143">
        <f>IF($D60=0,0,$D60*
IFERROR(INDEX(G$269:G$305,MATCH($F60,$B$269:$B$305,0))/INDEX($D$269:$D$305,MATCH($F60,$B$269:$B$305,0)),
INDEX('Input-Func_Class'!D$9:D$21,MATCH($F60,'Input-Func_Class'!$B$9:$B$21,0)))
)</f>
        <v>0</v>
      </c>
      <c r="H60" s="143">
        <f>IF($D60=0,0,$D60*
IFERROR(INDEX(H$269:H$305,MATCH($F60,$B$269:$B$305,0))/INDEX($D$269:$D$305,MATCH($F60,$B$269:$B$305,0)),
INDEX('Input-Func_Class'!E$9:E$21,MATCH($F60,'Input-Func_Class'!$B$9:$B$21,0)))
)</f>
        <v>1536.3428091513008</v>
      </c>
      <c r="I60" s="143">
        <f>IF($D60=0,0,$D60*
IFERROR(INDEX(I$269:I$305,MATCH($F60,$B$269:$B$305,0))/INDEX($D$269:$D$305,MATCH($F60,$B$269:$B$305,0)),
INDEX('Input-Func_Class'!F$9:F$21,MATCH($F60,'Input-Func_Class'!$B$9:$B$21,0)))
)</f>
        <v>81444.387190848705</v>
      </c>
      <c r="J60" s="143">
        <f>IF($D60=0,0,$D60*
IFERROR(INDEX(J$269:J$305,MATCH($F60,$B$269:$B$305,0))/INDEX($D$269:$D$305,MATCH($F60,$B$269:$B$305,0)),
INDEX('Input-Func_Class'!G$9:G$21,MATCH($F60,'Input-Func_Class'!$B$9:$B$21,0)))
)</f>
        <v>0</v>
      </c>
      <c r="K60" s="143">
        <f>IF($D60=0,0,$D60*
IFERROR(INDEX(K$269:K$305,MATCH($F60,$B$269:$B$305,0))/INDEX($D$269:$D$305,MATCH($F60,$B$269:$B$305,0)),
INDEX('Input-Func_Class'!H$9:H$21,MATCH($F60,'Input-Func_Class'!$B$9:$B$21,0)))
)</f>
        <v>0</v>
      </c>
      <c r="L60" s="143">
        <f>IF($D60=0,0,$D60*
IFERROR(INDEX(L$269:L$305,MATCH($F60,$B$269:$B$305,0))/INDEX($D$269:$D$305,MATCH($F60,$B$269:$B$305,0)),
INDEX('Input-Func_Class'!I$9:I$21,MATCH($F60,'Input-Func_Class'!$B$9:$B$21,0)))
)</f>
        <v>0</v>
      </c>
      <c r="M60" s="143">
        <f>IF($D60=0,0,$D60*
IFERROR(INDEX(M$269:M$305,MATCH($F60,$B$269:$B$305,0))/INDEX($D$269:$D$305,MATCH($F60,$B$269:$B$305,0)),
INDEX('Input-Func_Class'!J$9:J$21,MATCH($F60,'Input-Func_Class'!$B$9:$B$21,0)))
)</f>
        <v>0</v>
      </c>
      <c r="N60" s="143">
        <f>IF($D60=0,0,$D60*
IFERROR(INDEX(N$269:N$305,MATCH($F60,$B$269:$B$305,0))/INDEX($D$269:$D$305,MATCH($F60,$B$269:$B$305,0)),
INDEX('Input-Func_Class'!K$9:K$21,MATCH($F60,'Input-Func_Class'!$B$9:$B$21,0)))
)</f>
        <v>0</v>
      </c>
      <c r="O60" s="143">
        <f>IF($D60=0,0,$D60*
IFERROR(INDEX(O$269:O$305,MATCH($F60,$B$269:$B$305,0))/INDEX($D$269:$D$305,MATCH($F60,$B$269:$B$305,0)),
INDEX('Input-Func_Class'!L$9:L$21,MATCH($F60,'Input-Func_Class'!$B$9:$B$21,0)))
)</f>
        <v>0</v>
      </c>
      <c r="P60" s="143">
        <f>IF($D60=0,0,$D60*
IFERROR(INDEX(P$269:P$305,MATCH($F60,$B$269:$B$305,0))/INDEX($D$269:$D$305,MATCH($F60,$B$269:$B$305,0)),
INDEX('Input-Func_Class'!M$9:M$21,MATCH($F60,'Input-Func_Class'!$B$9:$B$21,0)))
)</f>
        <v>0</v>
      </c>
      <c r="Q60" s="143">
        <f>IF($D60=0,0,$D60*
IFERROR(INDEX(Q$269:Q$305,MATCH($F60,$B$269:$B$305,0))/INDEX($D$269:$D$305,MATCH($F60,$B$269:$B$305,0)),
INDEX('Input-Func_Class'!N$9:N$21,MATCH($F60,'Input-Func_Class'!$B$9:$B$21,0)))
)</f>
        <v>0</v>
      </c>
      <c r="R60" s="143">
        <f>IF($D60=0,0,$D60*
IFERROR(INDEX(R$269:R$305,MATCH($F60,$B$269:$B$305,0))/INDEX($D$269:$D$305,MATCH($F60,$B$269:$B$305,0)),
INDEX('Input-Func_Class'!O$9:O$21,MATCH($F60,'Input-Func_Class'!$B$9:$B$21,0)))
)</f>
        <v>0</v>
      </c>
    </row>
    <row r="61" spans="1:18" outlineLevel="1">
      <c r="A61" s="113">
        <f>IF(ISBLANK('Input-Accounts'!A61),"",'Input-Accounts'!A61)</f>
        <v>51</v>
      </c>
      <c r="B61" s="79" t="str">
        <f>IF(ISBLANK('Input-Accounts'!B61),"",'Input-Accounts'!B61)</f>
        <v>Subtotal - General Plant</v>
      </c>
      <c r="C61" s="113" t="str">
        <f>IF(ISBLANK('Input-Accounts'!C61),"",'Input-Accounts'!C61)</f>
        <v/>
      </c>
      <c r="D61" s="144">
        <f>SUBTOTAL(9,D51:D60)</f>
        <v>62396509.469999991</v>
      </c>
      <c r="E61" s="143">
        <f t="shared" si="15"/>
        <v>0</v>
      </c>
      <c r="G61" s="144">
        <f t="shared" ref="G61:R61" si="17">SUBTOTAL(9,G51:G60)</f>
        <v>0</v>
      </c>
      <c r="H61" s="144">
        <f t="shared" si="17"/>
        <v>1155237.2296601336</v>
      </c>
      <c r="I61" s="144">
        <f t="shared" si="17"/>
        <v>61241272.24033986</v>
      </c>
      <c r="J61" s="144">
        <f t="shared" si="17"/>
        <v>0</v>
      </c>
      <c r="K61" s="144">
        <f t="shared" si="17"/>
        <v>0</v>
      </c>
      <c r="L61" s="144">
        <f t="shared" si="17"/>
        <v>0</v>
      </c>
      <c r="M61" s="144">
        <f t="shared" si="17"/>
        <v>0</v>
      </c>
      <c r="N61" s="144">
        <f t="shared" si="17"/>
        <v>0</v>
      </c>
      <c r="O61" s="144">
        <f t="shared" si="17"/>
        <v>0</v>
      </c>
      <c r="P61" s="144">
        <f t="shared" si="17"/>
        <v>0</v>
      </c>
      <c r="Q61" s="144">
        <f t="shared" si="17"/>
        <v>0</v>
      </c>
      <c r="R61" s="144">
        <f t="shared" si="17"/>
        <v>0</v>
      </c>
    </row>
    <row r="62" spans="1:18" outlineLevel="1">
      <c r="A62" s="113" t="str">
        <f>IF(ISBLANK('Input-Accounts'!A62),"",'Input-Accounts'!A62)</f>
        <v/>
      </c>
      <c r="B62" s="79" t="str">
        <f>IF(ISBLANK('Input-Accounts'!B62),"",'Input-Accounts'!B62)</f>
        <v/>
      </c>
      <c r="C62" s="113" t="str">
        <f>IF(ISBLANK('Input-Accounts'!C62),"",'Input-Accounts'!C62)</f>
        <v/>
      </c>
      <c r="D62" s="143"/>
      <c r="E62" s="143">
        <f t="shared" si="15"/>
        <v>0</v>
      </c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</row>
    <row r="63" spans="1:18">
      <c r="A63" s="113">
        <f>IF(ISBLANK('Input-Accounts'!A63),"",'Input-Accounts'!A63)</f>
        <v>52</v>
      </c>
      <c r="B63" s="127" t="str">
        <f>IF(ISBLANK('Input-Accounts'!B63),"",'Input-Accounts'!B63)</f>
        <v>Total Plant in Service</v>
      </c>
      <c r="C63" s="113" t="str">
        <f>IF(ISBLANK('Input-Accounts'!C63),"",'Input-Accounts'!C63)</f>
        <v/>
      </c>
      <c r="D63" s="143">
        <f>SUBTOTAL(9,D11:D62)</f>
        <v>1141765084.1656132</v>
      </c>
      <c r="E63" s="143">
        <f t="shared" si="15"/>
        <v>0</v>
      </c>
      <c r="F63" s="89"/>
      <c r="G63" s="143">
        <f t="shared" ref="G63:R63" si="18">SUBTOTAL(9,G11:G62)</f>
        <v>0</v>
      </c>
      <c r="H63" s="143">
        <f t="shared" si="18"/>
        <v>22168396.366401006</v>
      </c>
      <c r="I63" s="143">
        <f t="shared" si="18"/>
        <v>1119596687.799212</v>
      </c>
      <c r="J63" s="143">
        <f t="shared" si="18"/>
        <v>0</v>
      </c>
      <c r="K63" s="143">
        <f t="shared" si="18"/>
        <v>0</v>
      </c>
      <c r="L63" s="143">
        <f t="shared" si="18"/>
        <v>0</v>
      </c>
      <c r="M63" s="143">
        <f t="shared" si="18"/>
        <v>0</v>
      </c>
      <c r="N63" s="143">
        <f t="shared" si="18"/>
        <v>0</v>
      </c>
      <c r="O63" s="143">
        <f t="shared" si="18"/>
        <v>0</v>
      </c>
      <c r="P63" s="143">
        <f t="shared" si="18"/>
        <v>0</v>
      </c>
      <c r="Q63" s="143">
        <f t="shared" si="18"/>
        <v>0</v>
      </c>
      <c r="R63" s="143">
        <f t="shared" si="18"/>
        <v>0</v>
      </c>
    </row>
    <row r="64" spans="1:18">
      <c r="A64" s="113" t="str">
        <f>IF(ISBLANK('Input-Accounts'!A64),"",'Input-Accounts'!A64)</f>
        <v/>
      </c>
      <c r="B64" s="79" t="str">
        <f>IF(ISBLANK('Input-Accounts'!B64),"",'Input-Accounts'!B64)</f>
        <v/>
      </c>
      <c r="C64" s="113" t="str">
        <f>IF(ISBLANK('Input-Accounts'!C64),"",'Input-Accounts'!C64)</f>
        <v/>
      </c>
      <c r="D64" s="144"/>
      <c r="E64" s="143">
        <f t="shared" si="15"/>
        <v>0</v>
      </c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</row>
    <row r="65" spans="1:18">
      <c r="A65" s="113">
        <f>IF(ISBLANK('Input-Accounts'!A65),"",'Input-Accounts'!A65)</f>
        <v>53</v>
      </c>
      <c r="B65" s="81" t="str">
        <f>IF(ISBLANK('Input-Accounts'!B65),"",'Input-Accounts'!B65)</f>
        <v>Accumulated Depreciation &amp; Amortization</v>
      </c>
      <c r="C65" s="113" t="str">
        <f>IF(ISBLANK('Input-Accounts'!C65),"",'Input-Accounts'!C65)</f>
        <v/>
      </c>
      <c r="D65" s="143"/>
      <c r="E65" s="143">
        <f t="shared" si="15"/>
        <v>0</v>
      </c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</row>
    <row r="66" spans="1:18" outlineLevel="1">
      <c r="A66" s="113">
        <f>IF(ISBLANK('Input-Accounts'!A66),"",'Input-Accounts'!A66)</f>
        <v>54</v>
      </c>
      <c r="B66" s="81" t="str">
        <f>IF(ISBLANK('Input-Accounts'!B66),"",'Input-Accounts'!B66)</f>
        <v>Intangible Plant</v>
      </c>
      <c r="C66" s="113" t="str">
        <f>IF(ISBLANK('Input-Accounts'!C66),"",'Input-Accounts'!C66)</f>
        <v/>
      </c>
      <c r="D66" s="143"/>
      <c r="E66" s="143">
        <f t="shared" si="15"/>
        <v>0</v>
      </c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</row>
    <row r="67" spans="1:18" outlineLevel="1">
      <c r="A67" s="113">
        <f>IF(ISBLANK('Input-Accounts'!A67),"",'Input-Accounts'!A67)</f>
        <v>55</v>
      </c>
      <c r="B67" s="17" t="str">
        <f>IF(ISBLANK('Input-Accounts'!B67),"",'Input-Accounts'!B67)</f>
        <v>Organization</v>
      </c>
      <c r="C67" s="113">
        <f>IF(ISBLANK('Input-Accounts'!C67),"",'Input-Accounts'!C67)</f>
        <v>301</v>
      </c>
      <c r="D67" s="143">
        <f>'Input-Accounts'!$D67</f>
        <v>0</v>
      </c>
      <c r="E67" s="143">
        <f t="shared" si="15"/>
        <v>0</v>
      </c>
      <c r="F67" s="89" t="str">
        <f>IF(D67=0,"-",IF('Input-Accounts'!$E67&lt;&gt;0,'Input-Accounts'!$E67,'Input-Accounts'!$F67))</f>
        <v>-</v>
      </c>
      <c r="G67" s="143">
        <f>IF($D67=0,0,$D67*
IFERROR(INDEX(G$269:G$305,MATCH($F67,$B$269:$B$305,0))/INDEX($D$269:$D$305,MATCH($F67,$B$269:$B$305,0)),
INDEX('Input-Func_Class'!D$9:D$21,MATCH($F67,'Input-Func_Class'!$B$9:$B$21,0)))
)</f>
        <v>0</v>
      </c>
      <c r="H67" s="143">
        <f>IF($D67=0,0,$D67*
IFERROR(INDEX(H$269:H$305,MATCH($F67,$B$269:$B$305,0))/INDEX($D$269:$D$305,MATCH($F67,$B$269:$B$305,0)),
INDEX('Input-Func_Class'!E$9:E$21,MATCH($F67,'Input-Func_Class'!$B$9:$B$21,0)))
)</f>
        <v>0</v>
      </c>
      <c r="I67" s="143">
        <f>IF($D67=0,0,$D67*
IFERROR(INDEX(I$269:I$305,MATCH($F67,$B$269:$B$305,0))/INDEX($D$269:$D$305,MATCH($F67,$B$269:$B$305,0)),
INDEX('Input-Func_Class'!F$9:F$21,MATCH($F67,'Input-Func_Class'!$B$9:$B$21,0)))
)</f>
        <v>0</v>
      </c>
      <c r="J67" s="143">
        <f>IF($D67=0,0,$D67*
IFERROR(INDEX(J$269:J$305,MATCH($F67,$B$269:$B$305,0))/INDEX($D$269:$D$305,MATCH($F67,$B$269:$B$305,0)),
INDEX('Input-Func_Class'!G$9:G$21,MATCH($F67,'Input-Func_Class'!$B$9:$B$21,0)))
)</f>
        <v>0</v>
      </c>
      <c r="K67" s="143">
        <f>IF($D67=0,0,$D67*
IFERROR(INDEX(K$269:K$305,MATCH($F67,$B$269:$B$305,0))/INDEX($D$269:$D$305,MATCH($F67,$B$269:$B$305,0)),
INDEX('Input-Func_Class'!H$9:H$21,MATCH($F67,'Input-Func_Class'!$B$9:$B$21,0)))
)</f>
        <v>0</v>
      </c>
      <c r="L67" s="143">
        <f>IF($D67=0,0,$D67*
IFERROR(INDEX(L$269:L$305,MATCH($F67,$B$269:$B$305,0))/INDEX($D$269:$D$305,MATCH($F67,$B$269:$B$305,0)),
INDEX('Input-Func_Class'!I$9:I$21,MATCH($F67,'Input-Func_Class'!$B$9:$B$21,0)))
)</f>
        <v>0</v>
      </c>
      <c r="M67" s="143">
        <f>IF($D67=0,0,$D67*
IFERROR(INDEX(M$269:M$305,MATCH($F67,$B$269:$B$305,0))/INDEX($D$269:$D$305,MATCH($F67,$B$269:$B$305,0)),
INDEX('Input-Func_Class'!J$9:J$21,MATCH($F67,'Input-Func_Class'!$B$9:$B$21,0)))
)</f>
        <v>0</v>
      </c>
      <c r="N67" s="143">
        <f>IF($D67=0,0,$D67*
IFERROR(INDEX(N$269:N$305,MATCH($F67,$B$269:$B$305,0))/INDEX($D$269:$D$305,MATCH($F67,$B$269:$B$305,0)),
INDEX('Input-Func_Class'!K$9:K$21,MATCH($F67,'Input-Func_Class'!$B$9:$B$21,0)))
)</f>
        <v>0</v>
      </c>
      <c r="O67" s="143">
        <f>IF($D67=0,0,$D67*
IFERROR(INDEX(O$269:O$305,MATCH($F67,$B$269:$B$305,0))/INDEX($D$269:$D$305,MATCH($F67,$B$269:$B$305,0)),
INDEX('Input-Func_Class'!L$9:L$21,MATCH($F67,'Input-Func_Class'!$B$9:$B$21,0)))
)</f>
        <v>0</v>
      </c>
      <c r="P67" s="143">
        <f>IF($D67=0,0,$D67*
IFERROR(INDEX(P$269:P$305,MATCH($F67,$B$269:$B$305,0))/INDEX($D$269:$D$305,MATCH($F67,$B$269:$B$305,0)),
INDEX('Input-Func_Class'!M$9:M$21,MATCH($F67,'Input-Func_Class'!$B$9:$B$21,0)))
)</f>
        <v>0</v>
      </c>
      <c r="Q67" s="143">
        <f>IF($D67=0,0,$D67*
IFERROR(INDEX(Q$269:Q$305,MATCH($F67,$B$269:$B$305,0))/INDEX($D$269:$D$305,MATCH($F67,$B$269:$B$305,0)),
INDEX('Input-Func_Class'!N$9:N$21,MATCH($F67,'Input-Func_Class'!$B$9:$B$21,0)))
)</f>
        <v>0</v>
      </c>
      <c r="R67" s="143">
        <f>IF($D67=0,0,$D67*
IFERROR(INDEX(R$269:R$305,MATCH($F67,$B$269:$B$305,0))/INDEX($D$269:$D$305,MATCH($F67,$B$269:$B$305,0)),
INDEX('Input-Func_Class'!O$9:O$21,MATCH($F67,'Input-Func_Class'!$B$9:$B$21,0)))
)</f>
        <v>0</v>
      </c>
    </row>
    <row r="68" spans="1:18" outlineLevel="1">
      <c r="A68" s="113">
        <f>IF(ISBLANK('Input-Accounts'!A68),"",'Input-Accounts'!A68)</f>
        <v>56</v>
      </c>
      <c r="B68" s="17" t="str">
        <f>IF(ISBLANK('Input-Accounts'!B68),"",'Input-Accounts'!B68)</f>
        <v>Franchises &amp; Consents</v>
      </c>
      <c r="C68" s="113">
        <f>IF(ISBLANK('Input-Accounts'!C68),"",'Input-Accounts'!C68)</f>
        <v>302</v>
      </c>
      <c r="D68" s="143">
        <f>'Input-Accounts'!$D68</f>
        <v>-138157.95000000001</v>
      </c>
      <c r="E68" s="143">
        <f t="shared" si="15"/>
        <v>0</v>
      </c>
      <c r="F68" s="89" t="str">
        <f>IF(D68=0,"-",IF('Input-Accounts'!$E68&lt;&gt;0,'Input-Accounts'!$E68,'Input-Accounts'!$F68))</f>
        <v>INT_T&amp;D_PLANT</v>
      </c>
      <c r="G68" s="143">
        <f>IF($D68=0,0,$D68*
IFERROR(INDEX(G$269:G$305,MATCH($F68,$B$269:$B$305,0))/INDEX($D$269:$D$305,MATCH($F68,$B$269:$B$305,0)),
INDEX('Input-Func_Class'!D$9:D$21,MATCH($F68,'Input-Func_Class'!$B$9:$B$21,0)))
)</f>
        <v>0</v>
      </c>
      <c r="H68" s="143">
        <f>IF($D68=0,0,$D68*
IFERROR(INDEX(H$269:H$305,MATCH($F68,$B$269:$B$305,0))/INDEX($D$269:$D$305,MATCH($F68,$B$269:$B$305,0)),
INDEX('Input-Func_Class'!E$9:E$21,MATCH($F68,'Input-Func_Class'!$B$9:$B$21,0)))
)</f>
        <v>-2557.9188446472444</v>
      </c>
      <c r="I68" s="143">
        <f>IF($D68=0,0,$D68*
IFERROR(INDEX(I$269:I$305,MATCH($F68,$B$269:$B$305,0))/INDEX($D$269:$D$305,MATCH($F68,$B$269:$B$305,0)),
INDEX('Input-Func_Class'!F$9:F$21,MATCH($F68,'Input-Func_Class'!$B$9:$B$21,0)))
)</f>
        <v>-135600.03115535277</v>
      </c>
      <c r="J68" s="143">
        <f>IF($D68=0,0,$D68*
IFERROR(INDEX(J$269:J$305,MATCH($F68,$B$269:$B$305,0))/INDEX($D$269:$D$305,MATCH($F68,$B$269:$B$305,0)),
INDEX('Input-Func_Class'!G$9:G$21,MATCH($F68,'Input-Func_Class'!$B$9:$B$21,0)))
)</f>
        <v>0</v>
      </c>
      <c r="K68" s="143">
        <f>IF($D68=0,0,$D68*
IFERROR(INDEX(K$269:K$305,MATCH($F68,$B$269:$B$305,0))/INDEX($D$269:$D$305,MATCH($F68,$B$269:$B$305,0)),
INDEX('Input-Func_Class'!H$9:H$21,MATCH($F68,'Input-Func_Class'!$B$9:$B$21,0)))
)</f>
        <v>0</v>
      </c>
      <c r="L68" s="143">
        <f>IF($D68=0,0,$D68*
IFERROR(INDEX(L$269:L$305,MATCH($F68,$B$269:$B$305,0))/INDEX($D$269:$D$305,MATCH($F68,$B$269:$B$305,0)),
INDEX('Input-Func_Class'!I$9:I$21,MATCH($F68,'Input-Func_Class'!$B$9:$B$21,0)))
)</f>
        <v>0</v>
      </c>
      <c r="M68" s="143">
        <f>IF($D68=0,0,$D68*
IFERROR(INDEX(M$269:M$305,MATCH($F68,$B$269:$B$305,0))/INDEX($D$269:$D$305,MATCH($F68,$B$269:$B$305,0)),
INDEX('Input-Func_Class'!J$9:J$21,MATCH($F68,'Input-Func_Class'!$B$9:$B$21,0)))
)</f>
        <v>0</v>
      </c>
      <c r="N68" s="143">
        <f>IF($D68=0,0,$D68*
IFERROR(INDEX(N$269:N$305,MATCH($F68,$B$269:$B$305,0))/INDEX($D$269:$D$305,MATCH($F68,$B$269:$B$305,0)),
INDEX('Input-Func_Class'!K$9:K$21,MATCH($F68,'Input-Func_Class'!$B$9:$B$21,0)))
)</f>
        <v>0</v>
      </c>
      <c r="O68" s="143">
        <f>IF($D68=0,0,$D68*
IFERROR(INDEX(O$269:O$305,MATCH($F68,$B$269:$B$305,0))/INDEX($D$269:$D$305,MATCH($F68,$B$269:$B$305,0)),
INDEX('Input-Func_Class'!L$9:L$21,MATCH($F68,'Input-Func_Class'!$B$9:$B$21,0)))
)</f>
        <v>0</v>
      </c>
      <c r="P68" s="143">
        <f>IF($D68=0,0,$D68*
IFERROR(INDEX(P$269:P$305,MATCH($F68,$B$269:$B$305,0))/INDEX($D$269:$D$305,MATCH($F68,$B$269:$B$305,0)),
INDEX('Input-Func_Class'!M$9:M$21,MATCH($F68,'Input-Func_Class'!$B$9:$B$21,0)))
)</f>
        <v>0</v>
      </c>
      <c r="Q68" s="143">
        <f>IF($D68=0,0,$D68*
IFERROR(INDEX(Q$269:Q$305,MATCH($F68,$B$269:$B$305,0))/INDEX($D$269:$D$305,MATCH($F68,$B$269:$B$305,0)),
INDEX('Input-Func_Class'!N$9:N$21,MATCH($F68,'Input-Func_Class'!$B$9:$B$21,0)))
)</f>
        <v>0</v>
      </c>
      <c r="R68" s="143">
        <f>IF($D68=0,0,$D68*
IFERROR(INDEX(R$269:R$305,MATCH($F68,$B$269:$B$305,0))/INDEX($D$269:$D$305,MATCH($F68,$B$269:$B$305,0)),
INDEX('Input-Func_Class'!O$9:O$21,MATCH($F68,'Input-Func_Class'!$B$9:$B$21,0)))
)</f>
        <v>0</v>
      </c>
    </row>
    <row r="69" spans="1:18" outlineLevel="1">
      <c r="A69" s="113">
        <f>IF(ISBLANK('Input-Accounts'!A69),"",'Input-Accounts'!A69)</f>
        <v>57</v>
      </c>
      <c r="B69" s="17" t="str">
        <f>IF(ISBLANK('Input-Accounts'!B69),"",'Input-Accounts'!B69)</f>
        <v>Misc. Intangible Plant</v>
      </c>
      <c r="C69" s="113">
        <f>IF(ISBLANK('Input-Accounts'!C69),"",'Input-Accounts'!C69)</f>
        <v>303</v>
      </c>
      <c r="D69" s="143">
        <f>'Input-Accounts'!$D69</f>
        <v>-29785135.070000011</v>
      </c>
      <c r="E69" s="143">
        <f t="shared" si="15"/>
        <v>0</v>
      </c>
      <c r="F69" s="89" t="str">
        <f>IF(D69=0,"-",IF('Input-Accounts'!$E69&lt;&gt;0,'Input-Accounts'!$E69,'Input-Accounts'!$F69))</f>
        <v>INT_INTANGIBLE</v>
      </c>
      <c r="G69" s="143">
        <f>IF($D69=0,0,$D69*
IFERROR(INDEX(G$269:G$305,MATCH($F69,$B$269:$B$305,0))/INDEX($D$269:$D$305,MATCH($F69,$B$269:$B$305,0)),
INDEX('Input-Func_Class'!D$9:D$21,MATCH($F69,'Input-Func_Class'!$B$9:$B$21,0)))
)</f>
        <v>0</v>
      </c>
      <c r="H69" s="143">
        <f>IF($D69=0,0,$D69*
IFERROR(INDEX(H$269:H$305,MATCH($F69,$B$269:$B$305,0))/INDEX($D$269:$D$305,MATCH($F69,$B$269:$B$305,0)),
INDEX('Input-Func_Class'!E$9:E$21,MATCH($F69,'Input-Func_Class'!$B$9:$B$21,0)))
)</f>
        <v>-1086849.3207791646</v>
      </c>
      <c r="I69" s="143">
        <f>IF($D69=0,0,$D69*
IFERROR(INDEX(I$269:I$305,MATCH($F69,$B$269:$B$305,0))/INDEX($D$269:$D$305,MATCH($F69,$B$269:$B$305,0)),
INDEX('Input-Func_Class'!F$9:F$21,MATCH($F69,'Input-Func_Class'!$B$9:$B$21,0)))
)</f>
        <v>-28698285.749220844</v>
      </c>
      <c r="J69" s="143">
        <f>IF($D69=0,0,$D69*
IFERROR(INDEX(J$269:J$305,MATCH($F69,$B$269:$B$305,0))/INDEX($D$269:$D$305,MATCH($F69,$B$269:$B$305,0)),
INDEX('Input-Func_Class'!G$9:G$21,MATCH($F69,'Input-Func_Class'!$B$9:$B$21,0)))
)</f>
        <v>0</v>
      </c>
      <c r="K69" s="143">
        <f>IF($D69=0,0,$D69*
IFERROR(INDEX(K$269:K$305,MATCH($F69,$B$269:$B$305,0))/INDEX($D$269:$D$305,MATCH($F69,$B$269:$B$305,0)),
INDEX('Input-Func_Class'!H$9:H$21,MATCH($F69,'Input-Func_Class'!$B$9:$B$21,0)))
)</f>
        <v>0</v>
      </c>
      <c r="L69" s="143">
        <f>IF($D69=0,0,$D69*
IFERROR(INDEX(L$269:L$305,MATCH($F69,$B$269:$B$305,0))/INDEX($D$269:$D$305,MATCH($F69,$B$269:$B$305,0)),
INDEX('Input-Func_Class'!I$9:I$21,MATCH($F69,'Input-Func_Class'!$B$9:$B$21,0)))
)</f>
        <v>0</v>
      </c>
      <c r="M69" s="143">
        <f>IF($D69=0,0,$D69*
IFERROR(INDEX(M$269:M$305,MATCH($F69,$B$269:$B$305,0))/INDEX($D$269:$D$305,MATCH($F69,$B$269:$B$305,0)),
INDEX('Input-Func_Class'!J$9:J$21,MATCH($F69,'Input-Func_Class'!$B$9:$B$21,0)))
)</f>
        <v>0</v>
      </c>
      <c r="N69" s="143">
        <f>IF($D69=0,0,$D69*
IFERROR(INDEX(N$269:N$305,MATCH($F69,$B$269:$B$305,0))/INDEX($D$269:$D$305,MATCH($F69,$B$269:$B$305,0)),
INDEX('Input-Func_Class'!K$9:K$21,MATCH($F69,'Input-Func_Class'!$B$9:$B$21,0)))
)</f>
        <v>0</v>
      </c>
      <c r="O69" s="143">
        <f>IF($D69=0,0,$D69*
IFERROR(INDEX(O$269:O$305,MATCH($F69,$B$269:$B$305,0))/INDEX($D$269:$D$305,MATCH($F69,$B$269:$B$305,0)),
INDEX('Input-Func_Class'!L$9:L$21,MATCH($F69,'Input-Func_Class'!$B$9:$B$21,0)))
)</f>
        <v>0</v>
      </c>
      <c r="P69" s="143">
        <f>IF($D69=0,0,$D69*
IFERROR(INDEX(P$269:P$305,MATCH($F69,$B$269:$B$305,0))/INDEX($D$269:$D$305,MATCH($F69,$B$269:$B$305,0)),
INDEX('Input-Func_Class'!M$9:M$21,MATCH($F69,'Input-Func_Class'!$B$9:$B$21,0)))
)</f>
        <v>0</v>
      </c>
      <c r="Q69" s="143">
        <f>IF($D69=0,0,$D69*
IFERROR(INDEX(Q$269:Q$305,MATCH($F69,$B$269:$B$305,0))/INDEX($D$269:$D$305,MATCH($F69,$B$269:$B$305,0)),
INDEX('Input-Func_Class'!N$9:N$21,MATCH($F69,'Input-Func_Class'!$B$9:$B$21,0)))
)</f>
        <v>0</v>
      </c>
      <c r="R69" s="143">
        <f>IF($D69=0,0,$D69*
IFERROR(INDEX(R$269:R$305,MATCH($F69,$B$269:$B$305,0))/INDEX($D$269:$D$305,MATCH($F69,$B$269:$B$305,0)),
INDEX('Input-Func_Class'!O$9:O$21,MATCH($F69,'Input-Func_Class'!$B$9:$B$21,0)))
)</f>
        <v>0</v>
      </c>
    </row>
    <row r="70" spans="1:18" outlineLevel="1">
      <c r="A70" s="113">
        <f>IF(ISBLANK('Input-Accounts'!A70),"",'Input-Accounts'!A70)</f>
        <v>58</v>
      </c>
      <c r="B70" s="79" t="str">
        <f>IF(ISBLANK('Input-Accounts'!B70),"",'Input-Accounts'!B70)</f>
        <v>Subtotal - Intangible Plant</v>
      </c>
      <c r="C70" s="113" t="str">
        <f>IF(ISBLANK('Input-Accounts'!C70),"",'Input-Accounts'!C70)</f>
        <v/>
      </c>
      <c r="D70" s="144">
        <f>SUBTOTAL(9,D67:D69)</f>
        <v>-29923293.020000011</v>
      </c>
      <c r="E70" s="143">
        <f t="shared" si="15"/>
        <v>0</v>
      </c>
      <c r="G70" s="144">
        <f t="shared" ref="G70:R70" si="19">SUBTOTAL(9,G67:G69)</f>
        <v>0</v>
      </c>
      <c r="H70" s="144">
        <f t="shared" si="19"/>
        <v>-1089407.2396238118</v>
      </c>
      <c r="I70" s="144">
        <f t="shared" si="19"/>
        <v>-28833885.780376196</v>
      </c>
      <c r="J70" s="144">
        <f t="shared" si="19"/>
        <v>0</v>
      </c>
      <c r="K70" s="144">
        <f t="shared" si="19"/>
        <v>0</v>
      </c>
      <c r="L70" s="144">
        <f t="shared" si="19"/>
        <v>0</v>
      </c>
      <c r="M70" s="144">
        <f t="shared" si="19"/>
        <v>0</v>
      </c>
      <c r="N70" s="144">
        <f t="shared" si="19"/>
        <v>0</v>
      </c>
      <c r="O70" s="144">
        <f t="shared" si="19"/>
        <v>0</v>
      </c>
      <c r="P70" s="144">
        <f t="shared" si="19"/>
        <v>0</v>
      </c>
      <c r="Q70" s="144">
        <f t="shared" si="19"/>
        <v>0</v>
      </c>
      <c r="R70" s="144">
        <f t="shared" si="19"/>
        <v>0</v>
      </c>
    </row>
    <row r="71" spans="1:18" outlineLevel="1">
      <c r="A71" s="113" t="str">
        <f>IF(ISBLANK('Input-Accounts'!A71),"",'Input-Accounts'!A71)</f>
        <v/>
      </c>
      <c r="B71" s="79" t="str">
        <f>IF(ISBLANK('Input-Accounts'!B71),"",'Input-Accounts'!B71)</f>
        <v/>
      </c>
      <c r="C71" s="113" t="str">
        <f>IF(ISBLANK('Input-Accounts'!C71),"",'Input-Accounts'!C71)</f>
        <v/>
      </c>
      <c r="D71" s="143"/>
      <c r="E71" s="143">
        <f t="shared" si="15"/>
        <v>0</v>
      </c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</row>
    <row r="72" spans="1:18" outlineLevel="1">
      <c r="A72" s="113">
        <f>IF(ISBLANK('Input-Accounts'!A72),"",'Input-Accounts'!A72)</f>
        <v>59</v>
      </c>
      <c r="B72" s="81" t="str">
        <f>IF(ISBLANK('Input-Accounts'!B72),"",'Input-Accounts'!B72)</f>
        <v xml:space="preserve">Transmission plant </v>
      </c>
      <c r="C72" s="113" t="str">
        <f>IF(ISBLANK('Input-Accounts'!C72),"",'Input-Accounts'!C72)</f>
        <v/>
      </c>
      <c r="D72" s="143"/>
      <c r="E72" s="143">
        <f t="shared" ref="E72:E84" si="20">IFERROR(IF(D72="",0,IF(D72=0,0,IF(ABS(D72-SUM($G72:$R72))&lt;Check_Limit,0,1))),1)</f>
        <v>0</v>
      </c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</row>
    <row r="73" spans="1:18" outlineLevel="1">
      <c r="A73" s="113">
        <f>IF(ISBLANK('Input-Accounts'!A73),"",'Input-Accounts'!A73)</f>
        <v>60</v>
      </c>
      <c r="B73" s="17" t="str">
        <f>IF(ISBLANK('Input-Accounts'!B73),"",'Input-Accounts'!B73)</f>
        <v>Land and Land Rights</v>
      </c>
      <c r="C73" s="113">
        <f>IF(ISBLANK('Input-Accounts'!C73),"",'Input-Accounts'!C73)</f>
        <v>365.1</v>
      </c>
      <c r="D73" s="143">
        <f>'Input-Accounts'!$D73</f>
        <v>-853231.62</v>
      </c>
      <c r="E73" s="143">
        <f t="shared" si="20"/>
        <v>0</v>
      </c>
      <c r="F73" s="89" t="str">
        <f>IF(D73=0,"-",IF('Input-Accounts'!$E73&lt;&gt;0,'Input-Accounts'!$E73,'Input-Accounts'!$F73))</f>
        <v>TRANSMISSION</v>
      </c>
      <c r="G73" s="143">
        <f>IF($D73=0,0,$D73*
IFERROR(INDEX(G$269:G$305,MATCH($F73,$B$269:$B$305,0))/INDEX($D$269:$D$305,MATCH($F73,$B$269:$B$305,0)),
INDEX('Input-Func_Class'!D$9:D$21,MATCH($F73,'Input-Func_Class'!$B$9:$B$21,0)))
)</f>
        <v>0</v>
      </c>
      <c r="H73" s="143">
        <f>IF($D73=0,0,$D73*
IFERROR(INDEX(H$269:H$305,MATCH($F73,$B$269:$B$305,0))/INDEX($D$269:$D$305,MATCH($F73,$B$269:$B$305,0)),
INDEX('Input-Func_Class'!E$9:E$21,MATCH($F73,'Input-Func_Class'!$B$9:$B$21,0)))
)</f>
        <v>-853231.62</v>
      </c>
      <c r="I73" s="143">
        <f>IF($D73=0,0,$D73*
IFERROR(INDEX(I$269:I$305,MATCH($F73,$B$269:$B$305,0))/INDEX($D$269:$D$305,MATCH($F73,$B$269:$B$305,0)),
INDEX('Input-Func_Class'!F$9:F$21,MATCH($F73,'Input-Func_Class'!$B$9:$B$21,0)))
)</f>
        <v>0</v>
      </c>
      <c r="J73" s="143">
        <f>IF($D73=0,0,$D73*
IFERROR(INDEX(J$269:J$305,MATCH($F73,$B$269:$B$305,0))/INDEX($D$269:$D$305,MATCH($F73,$B$269:$B$305,0)),
INDEX('Input-Func_Class'!G$9:G$21,MATCH($F73,'Input-Func_Class'!$B$9:$B$21,0)))
)</f>
        <v>0</v>
      </c>
      <c r="K73" s="143">
        <f>IF($D73=0,0,$D73*
IFERROR(INDEX(K$269:K$305,MATCH($F73,$B$269:$B$305,0))/INDEX($D$269:$D$305,MATCH($F73,$B$269:$B$305,0)),
INDEX('Input-Func_Class'!H$9:H$21,MATCH($F73,'Input-Func_Class'!$B$9:$B$21,0)))
)</f>
        <v>0</v>
      </c>
      <c r="L73" s="143">
        <f>IF($D73=0,0,$D73*
IFERROR(INDEX(L$269:L$305,MATCH($F73,$B$269:$B$305,0))/INDEX($D$269:$D$305,MATCH($F73,$B$269:$B$305,0)),
INDEX('Input-Func_Class'!I$9:I$21,MATCH($F73,'Input-Func_Class'!$B$9:$B$21,0)))
)</f>
        <v>0</v>
      </c>
      <c r="M73" s="143">
        <f>IF($D73=0,0,$D73*
IFERROR(INDEX(M$269:M$305,MATCH($F73,$B$269:$B$305,0))/INDEX($D$269:$D$305,MATCH($F73,$B$269:$B$305,0)),
INDEX('Input-Func_Class'!J$9:J$21,MATCH($F73,'Input-Func_Class'!$B$9:$B$21,0)))
)</f>
        <v>0</v>
      </c>
      <c r="N73" s="143">
        <f>IF($D73=0,0,$D73*
IFERROR(INDEX(N$269:N$305,MATCH($F73,$B$269:$B$305,0))/INDEX($D$269:$D$305,MATCH($F73,$B$269:$B$305,0)),
INDEX('Input-Func_Class'!K$9:K$21,MATCH($F73,'Input-Func_Class'!$B$9:$B$21,0)))
)</f>
        <v>0</v>
      </c>
      <c r="O73" s="143">
        <f>IF($D73=0,0,$D73*
IFERROR(INDEX(O$269:O$305,MATCH($F73,$B$269:$B$305,0))/INDEX($D$269:$D$305,MATCH($F73,$B$269:$B$305,0)),
INDEX('Input-Func_Class'!L$9:L$21,MATCH($F73,'Input-Func_Class'!$B$9:$B$21,0)))
)</f>
        <v>0</v>
      </c>
      <c r="P73" s="143">
        <f>IF($D73=0,0,$D73*
IFERROR(INDEX(P$269:P$305,MATCH($F73,$B$269:$B$305,0))/INDEX($D$269:$D$305,MATCH($F73,$B$269:$B$305,0)),
INDEX('Input-Func_Class'!M$9:M$21,MATCH($F73,'Input-Func_Class'!$B$9:$B$21,0)))
)</f>
        <v>0</v>
      </c>
      <c r="Q73" s="143">
        <f>IF($D73=0,0,$D73*
IFERROR(INDEX(Q$269:Q$305,MATCH($F73,$B$269:$B$305,0))/INDEX($D$269:$D$305,MATCH($F73,$B$269:$B$305,0)),
INDEX('Input-Func_Class'!N$9:N$21,MATCH($F73,'Input-Func_Class'!$B$9:$B$21,0)))
)</f>
        <v>0</v>
      </c>
      <c r="R73" s="143">
        <f>IF($D73=0,0,$D73*
IFERROR(INDEX(R$269:R$305,MATCH($F73,$B$269:$B$305,0))/INDEX($D$269:$D$305,MATCH($F73,$B$269:$B$305,0)),
INDEX('Input-Func_Class'!O$9:O$21,MATCH($F73,'Input-Func_Class'!$B$9:$B$21,0)))
)</f>
        <v>0</v>
      </c>
    </row>
    <row r="74" spans="1:18" outlineLevel="1">
      <c r="A74" s="113">
        <f>IF(ISBLANK('Input-Accounts'!A74),"",'Input-Accounts'!A74)</f>
        <v>61</v>
      </c>
      <c r="B74" s="17" t="str">
        <f>IF(ISBLANK('Input-Accounts'!B74),"",'Input-Accounts'!B74)</f>
        <v>Structures and improvements</v>
      </c>
      <c r="C74" s="113">
        <f>IF(ISBLANK('Input-Accounts'!C74),"",'Input-Accounts'!C74)</f>
        <v>366</v>
      </c>
      <c r="D74" s="143">
        <f>'Input-Accounts'!$D74</f>
        <v>-310.78000000000003</v>
      </c>
      <c r="E74" s="143">
        <f t="shared" si="20"/>
        <v>0</v>
      </c>
      <c r="F74" s="89" t="str">
        <f>IF(D74=0,"-",IF('Input-Accounts'!$E74&lt;&gt;0,'Input-Accounts'!$E74,'Input-Accounts'!$F74))</f>
        <v>TRANSMISSION</v>
      </c>
      <c r="G74" s="143">
        <f>IF($D74=0,0,$D74*
IFERROR(INDEX(G$269:G$305,MATCH($F74,$B$269:$B$305,0))/INDEX($D$269:$D$305,MATCH($F74,$B$269:$B$305,0)),
INDEX('Input-Func_Class'!D$9:D$21,MATCH($F74,'Input-Func_Class'!$B$9:$B$21,0)))
)</f>
        <v>0</v>
      </c>
      <c r="H74" s="143">
        <f>IF($D74=0,0,$D74*
IFERROR(INDEX(H$269:H$305,MATCH($F74,$B$269:$B$305,0))/INDEX($D$269:$D$305,MATCH($F74,$B$269:$B$305,0)),
INDEX('Input-Func_Class'!E$9:E$21,MATCH($F74,'Input-Func_Class'!$B$9:$B$21,0)))
)</f>
        <v>-310.78000000000003</v>
      </c>
      <c r="I74" s="143">
        <f>IF($D74=0,0,$D74*
IFERROR(INDEX(I$269:I$305,MATCH($F74,$B$269:$B$305,0))/INDEX($D$269:$D$305,MATCH($F74,$B$269:$B$305,0)),
INDEX('Input-Func_Class'!F$9:F$21,MATCH($F74,'Input-Func_Class'!$B$9:$B$21,0)))
)</f>
        <v>0</v>
      </c>
      <c r="J74" s="143">
        <f>IF($D74=0,0,$D74*
IFERROR(INDEX(J$269:J$305,MATCH($F74,$B$269:$B$305,0))/INDEX($D$269:$D$305,MATCH($F74,$B$269:$B$305,0)),
INDEX('Input-Func_Class'!G$9:G$21,MATCH($F74,'Input-Func_Class'!$B$9:$B$21,0)))
)</f>
        <v>0</v>
      </c>
      <c r="K74" s="143">
        <f>IF($D74=0,0,$D74*
IFERROR(INDEX(K$269:K$305,MATCH($F74,$B$269:$B$305,0))/INDEX($D$269:$D$305,MATCH($F74,$B$269:$B$305,0)),
INDEX('Input-Func_Class'!H$9:H$21,MATCH($F74,'Input-Func_Class'!$B$9:$B$21,0)))
)</f>
        <v>0</v>
      </c>
      <c r="L74" s="143">
        <f>IF($D74=0,0,$D74*
IFERROR(INDEX(L$269:L$305,MATCH($F74,$B$269:$B$305,0))/INDEX($D$269:$D$305,MATCH($F74,$B$269:$B$305,0)),
INDEX('Input-Func_Class'!I$9:I$21,MATCH($F74,'Input-Func_Class'!$B$9:$B$21,0)))
)</f>
        <v>0</v>
      </c>
      <c r="M74" s="143">
        <f>IF($D74=0,0,$D74*
IFERROR(INDEX(M$269:M$305,MATCH($F74,$B$269:$B$305,0))/INDEX($D$269:$D$305,MATCH($F74,$B$269:$B$305,0)),
INDEX('Input-Func_Class'!J$9:J$21,MATCH($F74,'Input-Func_Class'!$B$9:$B$21,0)))
)</f>
        <v>0</v>
      </c>
      <c r="N74" s="143">
        <f>IF($D74=0,0,$D74*
IFERROR(INDEX(N$269:N$305,MATCH($F74,$B$269:$B$305,0))/INDEX($D$269:$D$305,MATCH($F74,$B$269:$B$305,0)),
INDEX('Input-Func_Class'!K$9:K$21,MATCH($F74,'Input-Func_Class'!$B$9:$B$21,0)))
)</f>
        <v>0</v>
      </c>
      <c r="O74" s="143">
        <f>IF($D74=0,0,$D74*
IFERROR(INDEX(O$269:O$305,MATCH($F74,$B$269:$B$305,0))/INDEX($D$269:$D$305,MATCH($F74,$B$269:$B$305,0)),
INDEX('Input-Func_Class'!L$9:L$21,MATCH($F74,'Input-Func_Class'!$B$9:$B$21,0)))
)</f>
        <v>0</v>
      </c>
      <c r="P74" s="143">
        <f>IF($D74=0,0,$D74*
IFERROR(INDEX(P$269:P$305,MATCH($F74,$B$269:$B$305,0))/INDEX($D$269:$D$305,MATCH($F74,$B$269:$B$305,0)),
INDEX('Input-Func_Class'!M$9:M$21,MATCH($F74,'Input-Func_Class'!$B$9:$B$21,0)))
)</f>
        <v>0</v>
      </c>
      <c r="Q74" s="143">
        <f>IF($D74=0,0,$D74*
IFERROR(INDEX(Q$269:Q$305,MATCH($F74,$B$269:$B$305,0))/INDEX($D$269:$D$305,MATCH($F74,$B$269:$B$305,0)),
INDEX('Input-Func_Class'!N$9:N$21,MATCH($F74,'Input-Func_Class'!$B$9:$B$21,0)))
)</f>
        <v>0</v>
      </c>
      <c r="R74" s="143">
        <f>IF($D74=0,0,$D74*
IFERROR(INDEX(R$269:R$305,MATCH($F74,$B$269:$B$305,0))/INDEX($D$269:$D$305,MATCH($F74,$B$269:$B$305,0)),
INDEX('Input-Func_Class'!O$9:O$21,MATCH($F74,'Input-Func_Class'!$B$9:$B$21,0)))
)</f>
        <v>0</v>
      </c>
    </row>
    <row r="75" spans="1:18" outlineLevel="1">
      <c r="A75" s="113">
        <f>IF(ISBLANK('Input-Accounts'!A75),"",'Input-Accounts'!A75)</f>
        <v>62</v>
      </c>
      <c r="B75" s="17" t="str">
        <f>IF(ISBLANK('Input-Accounts'!B75),"",'Input-Accounts'!B75)</f>
        <v>Mains</v>
      </c>
      <c r="C75" s="113">
        <f>IF(ISBLANK('Input-Accounts'!C75),"",'Input-Accounts'!C75)</f>
        <v>367</v>
      </c>
      <c r="D75" s="143">
        <f>'Input-Accounts'!$D75</f>
        <v>-12186427.92</v>
      </c>
      <c r="E75" s="143">
        <f t="shared" si="20"/>
        <v>0</v>
      </c>
      <c r="F75" s="89" t="str">
        <f>IF(D75=0,"-",IF('Input-Accounts'!$E75&lt;&gt;0,'Input-Accounts'!$E75,'Input-Accounts'!$F75))</f>
        <v>INT_TRANS-MAIN</v>
      </c>
      <c r="G75" s="143">
        <f>IF($D75=0,0,$D75*
IFERROR(INDEX(G$269:G$305,MATCH($F75,$B$269:$B$305,0))/INDEX($D$269:$D$305,MATCH($F75,$B$269:$B$305,0)),
INDEX('Input-Func_Class'!D$9:D$21,MATCH($F75,'Input-Func_Class'!$B$9:$B$21,0)))
)</f>
        <v>0</v>
      </c>
      <c r="H75" s="143">
        <f>IF($D75=0,0,$D75*
IFERROR(INDEX(H$269:H$305,MATCH($F75,$B$269:$B$305,0))/INDEX($D$269:$D$305,MATCH($F75,$B$269:$B$305,0)),
INDEX('Input-Func_Class'!E$9:E$21,MATCH($F75,'Input-Func_Class'!$B$9:$B$21,0)))
)</f>
        <v>-12186427.92</v>
      </c>
      <c r="I75" s="143">
        <f>IF($D75=0,0,$D75*
IFERROR(INDEX(I$269:I$305,MATCH($F75,$B$269:$B$305,0))/INDEX($D$269:$D$305,MATCH($F75,$B$269:$B$305,0)),
INDEX('Input-Func_Class'!F$9:F$21,MATCH($F75,'Input-Func_Class'!$B$9:$B$21,0)))
)</f>
        <v>0</v>
      </c>
      <c r="J75" s="143">
        <f>IF($D75=0,0,$D75*
IFERROR(INDEX(J$269:J$305,MATCH($F75,$B$269:$B$305,0))/INDEX($D$269:$D$305,MATCH($F75,$B$269:$B$305,0)),
INDEX('Input-Func_Class'!G$9:G$21,MATCH($F75,'Input-Func_Class'!$B$9:$B$21,0)))
)</f>
        <v>0</v>
      </c>
      <c r="K75" s="143">
        <f>IF($D75=0,0,$D75*
IFERROR(INDEX(K$269:K$305,MATCH($F75,$B$269:$B$305,0))/INDEX($D$269:$D$305,MATCH($F75,$B$269:$B$305,0)),
INDEX('Input-Func_Class'!H$9:H$21,MATCH($F75,'Input-Func_Class'!$B$9:$B$21,0)))
)</f>
        <v>0</v>
      </c>
      <c r="L75" s="143">
        <f>IF($D75=0,0,$D75*
IFERROR(INDEX(L$269:L$305,MATCH($F75,$B$269:$B$305,0))/INDEX($D$269:$D$305,MATCH($F75,$B$269:$B$305,0)),
INDEX('Input-Func_Class'!I$9:I$21,MATCH($F75,'Input-Func_Class'!$B$9:$B$21,0)))
)</f>
        <v>0</v>
      </c>
      <c r="M75" s="143">
        <f>IF($D75=0,0,$D75*
IFERROR(INDEX(M$269:M$305,MATCH($F75,$B$269:$B$305,0))/INDEX($D$269:$D$305,MATCH($F75,$B$269:$B$305,0)),
INDEX('Input-Func_Class'!J$9:J$21,MATCH($F75,'Input-Func_Class'!$B$9:$B$21,0)))
)</f>
        <v>0</v>
      </c>
      <c r="N75" s="143">
        <f>IF($D75=0,0,$D75*
IFERROR(INDEX(N$269:N$305,MATCH($F75,$B$269:$B$305,0))/INDEX($D$269:$D$305,MATCH($F75,$B$269:$B$305,0)),
INDEX('Input-Func_Class'!K$9:K$21,MATCH($F75,'Input-Func_Class'!$B$9:$B$21,0)))
)</f>
        <v>0</v>
      </c>
      <c r="O75" s="143">
        <f>IF($D75=0,0,$D75*
IFERROR(INDEX(O$269:O$305,MATCH($F75,$B$269:$B$305,0))/INDEX($D$269:$D$305,MATCH($F75,$B$269:$B$305,0)),
INDEX('Input-Func_Class'!L$9:L$21,MATCH($F75,'Input-Func_Class'!$B$9:$B$21,0)))
)</f>
        <v>0</v>
      </c>
      <c r="P75" s="143">
        <f>IF($D75=0,0,$D75*
IFERROR(INDEX(P$269:P$305,MATCH($F75,$B$269:$B$305,0))/INDEX($D$269:$D$305,MATCH($F75,$B$269:$B$305,0)),
INDEX('Input-Func_Class'!M$9:M$21,MATCH($F75,'Input-Func_Class'!$B$9:$B$21,0)))
)</f>
        <v>0</v>
      </c>
      <c r="Q75" s="143">
        <f>IF($D75=0,0,$D75*
IFERROR(INDEX(Q$269:Q$305,MATCH($F75,$B$269:$B$305,0))/INDEX($D$269:$D$305,MATCH($F75,$B$269:$B$305,0)),
INDEX('Input-Func_Class'!N$9:N$21,MATCH($F75,'Input-Func_Class'!$B$9:$B$21,0)))
)</f>
        <v>0</v>
      </c>
      <c r="R75" s="143">
        <f>IF($D75=0,0,$D75*
IFERROR(INDEX(R$269:R$305,MATCH($F75,$B$269:$B$305,0))/INDEX($D$269:$D$305,MATCH($F75,$B$269:$B$305,0)),
INDEX('Input-Func_Class'!O$9:O$21,MATCH($F75,'Input-Func_Class'!$B$9:$B$21,0)))
)</f>
        <v>0</v>
      </c>
    </row>
    <row r="76" spans="1:18" outlineLevel="1">
      <c r="A76" s="113">
        <f>IF(ISBLANK('Input-Accounts'!A76),"",'Input-Accounts'!A76)</f>
        <v>63</v>
      </c>
      <c r="B76" s="17" t="str">
        <f>IF(ISBLANK('Input-Accounts'!B76),"",'Input-Accounts'!B76)</f>
        <v>Compressor station equipment</v>
      </c>
      <c r="C76" s="113">
        <f>IF(ISBLANK('Input-Accounts'!C76),"",'Input-Accounts'!C76)</f>
        <v>368</v>
      </c>
      <c r="D76" s="143">
        <f>'Input-Accounts'!$D76</f>
        <v>0</v>
      </c>
      <c r="E76" s="143">
        <f t="shared" ref="E76" si="21">IFERROR(IF(D76="",0,IF(D76=0,0,IF(ABS(D76-SUM($G76:$R76))&lt;Check_Limit,0,1))),1)</f>
        <v>0</v>
      </c>
      <c r="F76" s="89" t="str">
        <f>IF(D76=0,"-",IF('Input-Accounts'!$E76&lt;&gt;0,'Input-Accounts'!$E76,'Input-Accounts'!$F76))</f>
        <v>-</v>
      </c>
      <c r="G76" s="143">
        <f>IF($D76=0,0,$D76*
IFERROR(INDEX(G$269:G$305,MATCH($F76,$B$269:$B$305,0))/INDEX($D$269:$D$305,MATCH($F76,$B$269:$B$305,0)),
INDEX('Input-Func_Class'!D$9:D$21,MATCH($F76,'Input-Func_Class'!$B$9:$B$21,0)))
)</f>
        <v>0</v>
      </c>
      <c r="H76" s="143">
        <f>IF($D76=0,0,$D76*
IFERROR(INDEX(H$269:H$305,MATCH($F76,$B$269:$B$305,0))/INDEX($D$269:$D$305,MATCH($F76,$B$269:$B$305,0)),
INDEX('Input-Func_Class'!E$9:E$21,MATCH($F76,'Input-Func_Class'!$B$9:$B$21,0)))
)</f>
        <v>0</v>
      </c>
      <c r="I76" s="143">
        <f>IF($D76=0,0,$D76*
IFERROR(INDEX(I$269:I$305,MATCH($F76,$B$269:$B$305,0))/INDEX($D$269:$D$305,MATCH($F76,$B$269:$B$305,0)),
INDEX('Input-Func_Class'!F$9:F$21,MATCH($F76,'Input-Func_Class'!$B$9:$B$21,0)))
)</f>
        <v>0</v>
      </c>
      <c r="J76" s="143">
        <f>IF($D76=0,0,$D76*
IFERROR(INDEX(J$269:J$305,MATCH($F76,$B$269:$B$305,0))/INDEX($D$269:$D$305,MATCH($F76,$B$269:$B$305,0)),
INDEX('Input-Func_Class'!G$9:G$21,MATCH($F76,'Input-Func_Class'!$B$9:$B$21,0)))
)</f>
        <v>0</v>
      </c>
      <c r="K76" s="143">
        <f>IF($D76=0,0,$D76*
IFERROR(INDEX(K$269:K$305,MATCH($F76,$B$269:$B$305,0))/INDEX($D$269:$D$305,MATCH($F76,$B$269:$B$305,0)),
INDEX('Input-Func_Class'!H$9:H$21,MATCH($F76,'Input-Func_Class'!$B$9:$B$21,0)))
)</f>
        <v>0</v>
      </c>
      <c r="L76" s="143">
        <f>IF($D76=0,0,$D76*
IFERROR(INDEX(L$269:L$305,MATCH($F76,$B$269:$B$305,0))/INDEX($D$269:$D$305,MATCH($F76,$B$269:$B$305,0)),
INDEX('Input-Func_Class'!I$9:I$21,MATCH($F76,'Input-Func_Class'!$B$9:$B$21,0)))
)</f>
        <v>0</v>
      </c>
      <c r="M76" s="143">
        <f>IF($D76=0,0,$D76*
IFERROR(INDEX(M$269:M$305,MATCH($F76,$B$269:$B$305,0))/INDEX($D$269:$D$305,MATCH($F76,$B$269:$B$305,0)),
INDEX('Input-Func_Class'!J$9:J$21,MATCH($F76,'Input-Func_Class'!$B$9:$B$21,0)))
)</f>
        <v>0</v>
      </c>
      <c r="N76" s="143">
        <f>IF($D76=0,0,$D76*
IFERROR(INDEX(N$269:N$305,MATCH($F76,$B$269:$B$305,0))/INDEX($D$269:$D$305,MATCH($F76,$B$269:$B$305,0)),
INDEX('Input-Func_Class'!K$9:K$21,MATCH($F76,'Input-Func_Class'!$B$9:$B$21,0)))
)</f>
        <v>0</v>
      </c>
      <c r="O76" s="143">
        <f>IF($D76=0,0,$D76*
IFERROR(INDEX(O$269:O$305,MATCH($F76,$B$269:$B$305,0))/INDEX($D$269:$D$305,MATCH($F76,$B$269:$B$305,0)),
INDEX('Input-Func_Class'!L$9:L$21,MATCH($F76,'Input-Func_Class'!$B$9:$B$21,0)))
)</f>
        <v>0</v>
      </c>
      <c r="P76" s="143">
        <f>IF($D76=0,0,$D76*
IFERROR(INDEX(P$269:P$305,MATCH($F76,$B$269:$B$305,0))/INDEX($D$269:$D$305,MATCH($F76,$B$269:$B$305,0)),
INDEX('Input-Func_Class'!M$9:M$21,MATCH($F76,'Input-Func_Class'!$B$9:$B$21,0)))
)</f>
        <v>0</v>
      </c>
      <c r="Q76" s="143">
        <f>IF($D76=0,0,$D76*
IFERROR(INDEX(Q$269:Q$305,MATCH($F76,$B$269:$B$305,0))/INDEX($D$269:$D$305,MATCH($F76,$B$269:$B$305,0)),
INDEX('Input-Func_Class'!N$9:N$21,MATCH($F76,'Input-Func_Class'!$B$9:$B$21,0)))
)</f>
        <v>0</v>
      </c>
      <c r="R76" s="143">
        <f>IF($D76=0,0,$D76*
IFERROR(INDEX(R$269:R$305,MATCH($F76,$B$269:$B$305,0))/INDEX($D$269:$D$305,MATCH($F76,$B$269:$B$305,0)),
INDEX('Input-Func_Class'!O$9:O$21,MATCH($F76,'Input-Func_Class'!$B$9:$B$21,0)))
)</f>
        <v>0</v>
      </c>
    </row>
    <row r="77" spans="1:18" outlineLevel="1">
      <c r="A77" s="113">
        <f>IF(ISBLANK('Input-Accounts'!A77),"",'Input-Accounts'!A77)</f>
        <v>64</v>
      </c>
      <c r="B77" s="17" t="str">
        <f>IF(ISBLANK('Input-Accounts'!B77),"",'Input-Accounts'!B77)</f>
        <v>Measuring and regulating station equipment</v>
      </c>
      <c r="C77" s="113">
        <f>IF(ISBLANK('Input-Accounts'!C77),"",'Input-Accounts'!C77)</f>
        <v>369</v>
      </c>
      <c r="D77" s="143">
        <f>'Input-Accounts'!$D77</f>
        <v>-146590.03999999998</v>
      </c>
      <c r="E77" s="143">
        <f t="shared" si="20"/>
        <v>0</v>
      </c>
      <c r="F77" s="89" t="str">
        <f>IF(D77=0,"-",IF('Input-Accounts'!$E77&lt;&gt;0,'Input-Accounts'!$E77,'Input-Accounts'!$F77))</f>
        <v>TRANSMISSION</v>
      </c>
      <c r="G77" s="143">
        <f>IF($D77=0,0,$D77*
IFERROR(INDEX(G$269:G$305,MATCH($F77,$B$269:$B$305,0))/INDEX($D$269:$D$305,MATCH($F77,$B$269:$B$305,0)),
INDEX('Input-Func_Class'!D$9:D$21,MATCH($F77,'Input-Func_Class'!$B$9:$B$21,0)))
)</f>
        <v>0</v>
      </c>
      <c r="H77" s="143">
        <f>IF($D77=0,0,$D77*
IFERROR(INDEX(H$269:H$305,MATCH($F77,$B$269:$B$305,0))/INDEX($D$269:$D$305,MATCH($F77,$B$269:$B$305,0)),
INDEX('Input-Func_Class'!E$9:E$21,MATCH($F77,'Input-Func_Class'!$B$9:$B$21,0)))
)</f>
        <v>-146590.03999999998</v>
      </c>
      <c r="I77" s="143">
        <f>IF($D77=0,0,$D77*
IFERROR(INDEX(I$269:I$305,MATCH($F77,$B$269:$B$305,0))/INDEX($D$269:$D$305,MATCH($F77,$B$269:$B$305,0)),
INDEX('Input-Func_Class'!F$9:F$21,MATCH($F77,'Input-Func_Class'!$B$9:$B$21,0)))
)</f>
        <v>0</v>
      </c>
      <c r="J77" s="143">
        <f>IF($D77=0,0,$D77*
IFERROR(INDEX(J$269:J$305,MATCH($F77,$B$269:$B$305,0))/INDEX($D$269:$D$305,MATCH($F77,$B$269:$B$305,0)),
INDEX('Input-Func_Class'!G$9:G$21,MATCH($F77,'Input-Func_Class'!$B$9:$B$21,0)))
)</f>
        <v>0</v>
      </c>
      <c r="K77" s="143">
        <f>IF($D77=0,0,$D77*
IFERROR(INDEX(K$269:K$305,MATCH($F77,$B$269:$B$305,0))/INDEX($D$269:$D$305,MATCH($F77,$B$269:$B$305,0)),
INDEX('Input-Func_Class'!H$9:H$21,MATCH($F77,'Input-Func_Class'!$B$9:$B$21,0)))
)</f>
        <v>0</v>
      </c>
      <c r="L77" s="143">
        <f>IF($D77=0,0,$D77*
IFERROR(INDEX(L$269:L$305,MATCH($F77,$B$269:$B$305,0))/INDEX($D$269:$D$305,MATCH($F77,$B$269:$B$305,0)),
INDEX('Input-Func_Class'!I$9:I$21,MATCH($F77,'Input-Func_Class'!$B$9:$B$21,0)))
)</f>
        <v>0</v>
      </c>
      <c r="M77" s="143">
        <f>IF($D77=0,0,$D77*
IFERROR(INDEX(M$269:M$305,MATCH($F77,$B$269:$B$305,0))/INDEX($D$269:$D$305,MATCH($F77,$B$269:$B$305,0)),
INDEX('Input-Func_Class'!J$9:J$21,MATCH($F77,'Input-Func_Class'!$B$9:$B$21,0)))
)</f>
        <v>0</v>
      </c>
      <c r="N77" s="143">
        <f>IF($D77=0,0,$D77*
IFERROR(INDEX(N$269:N$305,MATCH($F77,$B$269:$B$305,0))/INDEX($D$269:$D$305,MATCH($F77,$B$269:$B$305,0)),
INDEX('Input-Func_Class'!K$9:K$21,MATCH($F77,'Input-Func_Class'!$B$9:$B$21,0)))
)</f>
        <v>0</v>
      </c>
      <c r="O77" s="143">
        <f>IF($D77=0,0,$D77*
IFERROR(INDEX(O$269:O$305,MATCH($F77,$B$269:$B$305,0))/INDEX($D$269:$D$305,MATCH($F77,$B$269:$B$305,0)),
INDEX('Input-Func_Class'!L$9:L$21,MATCH($F77,'Input-Func_Class'!$B$9:$B$21,0)))
)</f>
        <v>0</v>
      </c>
      <c r="P77" s="143">
        <f>IF($D77=0,0,$D77*
IFERROR(INDEX(P$269:P$305,MATCH($F77,$B$269:$B$305,0))/INDEX($D$269:$D$305,MATCH($F77,$B$269:$B$305,0)),
INDEX('Input-Func_Class'!M$9:M$21,MATCH($F77,'Input-Func_Class'!$B$9:$B$21,0)))
)</f>
        <v>0</v>
      </c>
      <c r="Q77" s="143">
        <f>IF($D77=0,0,$D77*
IFERROR(INDEX(Q$269:Q$305,MATCH($F77,$B$269:$B$305,0))/INDEX($D$269:$D$305,MATCH($F77,$B$269:$B$305,0)),
INDEX('Input-Func_Class'!N$9:N$21,MATCH($F77,'Input-Func_Class'!$B$9:$B$21,0)))
)</f>
        <v>0</v>
      </c>
      <c r="R77" s="143">
        <f>IF($D77=0,0,$D77*
IFERROR(INDEX(R$269:R$305,MATCH($F77,$B$269:$B$305,0))/INDEX($D$269:$D$305,MATCH($F77,$B$269:$B$305,0)),
INDEX('Input-Func_Class'!O$9:O$21,MATCH($F77,'Input-Func_Class'!$B$9:$B$21,0)))
)</f>
        <v>0</v>
      </c>
    </row>
    <row r="78" spans="1:18" outlineLevel="1">
      <c r="A78" s="113">
        <f>IF(ISBLANK('Input-Accounts'!A78),"",'Input-Accounts'!A78)</f>
        <v>65</v>
      </c>
      <c r="B78" s="17" t="str">
        <f>IF(ISBLANK('Input-Accounts'!B78),"",'Input-Accounts'!B78)</f>
        <v>Communication equipment</v>
      </c>
      <c r="C78" s="113">
        <f>IF(ISBLANK('Input-Accounts'!C78),"",'Input-Accounts'!C78)</f>
        <v>370</v>
      </c>
      <c r="D78" s="143">
        <f>'Input-Accounts'!$D78</f>
        <v>0</v>
      </c>
      <c r="E78" s="143">
        <f t="shared" si="20"/>
        <v>0</v>
      </c>
      <c r="F78" s="89" t="str">
        <f>IF(D78=0,"-",IF('Input-Accounts'!$E78&lt;&gt;0,'Input-Accounts'!$E78,'Input-Accounts'!$F78))</f>
        <v>-</v>
      </c>
      <c r="G78" s="143">
        <f>IF($D78=0,0,$D78*
IFERROR(INDEX(G$269:G$305,MATCH($F78,$B$269:$B$305,0))/INDEX($D$269:$D$305,MATCH($F78,$B$269:$B$305,0)),
INDEX('Input-Func_Class'!D$9:D$21,MATCH($F78,'Input-Func_Class'!$B$9:$B$21,0)))
)</f>
        <v>0</v>
      </c>
      <c r="H78" s="143">
        <f>IF($D78=0,0,$D78*
IFERROR(INDEX(H$269:H$305,MATCH($F78,$B$269:$B$305,0))/INDEX($D$269:$D$305,MATCH($F78,$B$269:$B$305,0)),
INDEX('Input-Func_Class'!E$9:E$21,MATCH($F78,'Input-Func_Class'!$B$9:$B$21,0)))
)</f>
        <v>0</v>
      </c>
      <c r="I78" s="143">
        <f>IF($D78=0,0,$D78*
IFERROR(INDEX(I$269:I$305,MATCH($F78,$B$269:$B$305,0))/INDEX($D$269:$D$305,MATCH($F78,$B$269:$B$305,0)),
INDEX('Input-Func_Class'!F$9:F$21,MATCH($F78,'Input-Func_Class'!$B$9:$B$21,0)))
)</f>
        <v>0</v>
      </c>
      <c r="J78" s="143">
        <f>IF($D78=0,0,$D78*
IFERROR(INDEX(J$269:J$305,MATCH($F78,$B$269:$B$305,0))/INDEX($D$269:$D$305,MATCH($F78,$B$269:$B$305,0)),
INDEX('Input-Func_Class'!G$9:G$21,MATCH($F78,'Input-Func_Class'!$B$9:$B$21,0)))
)</f>
        <v>0</v>
      </c>
      <c r="K78" s="143">
        <f>IF($D78=0,0,$D78*
IFERROR(INDEX(K$269:K$305,MATCH($F78,$B$269:$B$305,0))/INDEX($D$269:$D$305,MATCH($F78,$B$269:$B$305,0)),
INDEX('Input-Func_Class'!H$9:H$21,MATCH($F78,'Input-Func_Class'!$B$9:$B$21,0)))
)</f>
        <v>0</v>
      </c>
      <c r="L78" s="143">
        <f>IF($D78=0,0,$D78*
IFERROR(INDEX(L$269:L$305,MATCH($F78,$B$269:$B$305,0))/INDEX($D$269:$D$305,MATCH($F78,$B$269:$B$305,0)),
INDEX('Input-Func_Class'!I$9:I$21,MATCH($F78,'Input-Func_Class'!$B$9:$B$21,0)))
)</f>
        <v>0</v>
      </c>
      <c r="M78" s="143">
        <f>IF($D78=0,0,$D78*
IFERROR(INDEX(M$269:M$305,MATCH($F78,$B$269:$B$305,0))/INDEX($D$269:$D$305,MATCH($F78,$B$269:$B$305,0)),
INDEX('Input-Func_Class'!J$9:J$21,MATCH($F78,'Input-Func_Class'!$B$9:$B$21,0)))
)</f>
        <v>0</v>
      </c>
      <c r="N78" s="143">
        <f>IF($D78=0,0,$D78*
IFERROR(INDEX(N$269:N$305,MATCH($F78,$B$269:$B$305,0))/INDEX($D$269:$D$305,MATCH($F78,$B$269:$B$305,0)),
INDEX('Input-Func_Class'!K$9:K$21,MATCH($F78,'Input-Func_Class'!$B$9:$B$21,0)))
)</f>
        <v>0</v>
      </c>
      <c r="O78" s="143">
        <f>IF($D78=0,0,$D78*
IFERROR(INDEX(O$269:O$305,MATCH($F78,$B$269:$B$305,0))/INDEX($D$269:$D$305,MATCH($F78,$B$269:$B$305,0)),
INDEX('Input-Func_Class'!L$9:L$21,MATCH($F78,'Input-Func_Class'!$B$9:$B$21,0)))
)</f>
        <v>0</v>
      </c>
      <c r="P78" s="143">
        <f>IF($D78=0,0,$D78*
IFERROR(INDEX(P$269:P$305,MATCH($F78,$B$269:$B$305,0))/INDEX($D$269:$D$305,MATCH($F78,$B$269:$B$305,0)),
INDEX('Input-Func_Class'!M$9:M$21,MATCH($F78,'Input-Func_Class'!$B$9:$B$21,0)))
)</f>
        <v>0</v>
      </c>
      <c r="Q78" s="143">
        <f>IF($D78=0,0,$D78*
IFERROR(INDEX(Q$269:Q$305,MATCH($F78,$B$269:$B$305,0))/INDEX($D$269:$D$305,MATCH($F78,$B$269:$B$305,0)),
INDEX('Input-Func_Class'!N$9:N$21,MATCH($F78,'Input-Func_Class'!$B$9:$B$21,0)))
)</f>
        <v>0</v>
      </c>
      <c r="R78" s="143">
        <f>IF($D78=0,0,$D78*
IFERROR(INDEX(R$269:R$305,MATCH($F78,$B$269:$B$305,0))/INDEX($D$269:$D$305,MATCH($F78,$B$269:$B$305,0)),
INDEX('Input-Func_Class'!O$9:O$21,MATCH($F78,'Input-Func_Class'!$B$9:$B$21,0)))
)</f>
        <v>0</v>
      </c>
    </row>
    <row r="79" spans="1:18" outlineLevel="1">
      <c r="A79" s="113">
        <f>IF(ISBLANK('Input-Accounts'!A79),"",'Input-Accounts'!A79)</f>
        <v>66</v>
      </c>
      <c r="B79" s="79" t="str">
        <f>IF(ISBLANK('Input-Accounts'!B79),"",'Input-Accounts'!B79)</f>
        <v xml:space="preserve">Subtotal - Transmission plant </v>
      </c>
      <c r="C79" s="113" t="str">
        <f>IF(ISBLANK('Input-Accounts'!C79),"",'Input-Accounts'!C79)</f>
        <v/>
      </c>
      <c r="D79" s="144">
        <f>SUBTOTAL(9,D73:D78)</f>
        <v>-13186560.359999999</v>
      </c>
      <c r="E79" s="143">
        <f t="shared" si="20"/>
        <v>0</v>
      </c>
      <c r="G79" s="144">
        <f t="shared" ref="G79:R79" si="22">SUBTOTAL(9,G73:G78)</f>
        <v>0</v>
      </c>
      <c r="H79" s="144">
        <f t="shared" si="22"/>
        <v>-13186560.359999999</v>
      </c>
      <c r="I79" s="144">
        <f t="shared" si="22"/>
        <v>0</v>
      </c>
      <c r="J79" s="144">
        <f t="shared" si="22"/>
        <v>0</v>
      </c>
      <c r="K79" s="144">
        <f t="shared" si="22"/>
        <v>0</v>
      </c>
      <c r="L79" s="144">
        <f t="shared" si="22"/>
        <v>0</v>
      </c>
      <c r="M79" s="144">
        <f t="shared" si="22"/>
        <v>0</v>
      </c>
      <c r="N79" s="144">
        <f t="shared" si="22"/>
        <v>0</v>
      </c>
      <c r="O79" s="144">
        <f t="shared" si="22"/>
        <v>0</v>
      </c>
      <c r="P79" s="144">
        <f t="shared" si="22"/>
        <v>0</v>
      </c>
      <c r="Q79" s="144">
        <f t="shared" si="22"/>
        <v>0</v>
      </c>
      <c r="R79" s="144">
        <f t="shared" si="22"/>
        <v>0</v>
      </c>
    </row>
    <row r="80" spans="1:18" outlineLevel="1">
      <c r="A80" s="113" t="str">
        <f>IF(ISBLANK('Input-Accounts'!A80),"",'Input-Accounts'!A80)</f>
        <v/>
      </c>
      <c r="B80" s="17" t="str">
        <f>IF(ISBLANK('Input-Accounts'!B80),"",'Input-Accounts'!B80)</f>
        <v/>
      </c>
      <c r="C80" s="113" t="str">
        <f>IF(ISBLANK('Input-Accounts'!C80),"",'Input-Accounts'!C80)</f>
        <v/>
      </c>
      <c r="D80" s="143"/>
      <c r="E80" s="143">
        <f t="shared" si="20"/>
        <v>0</v>
      </c>
      <c r="F80" s="89"/>
      <c r="G80" s="143"/>
      <c r="H80" s="143"/>
      <c r="I80" s="143"/>
      <c r="J80" s="143"/>
      <c r="K80" s="143"/>
      <c r="L80" s="143">
        <f>IF($D80=0,0,$D80*
IFERROR(INDEX(L$269:L$305,MATCH($F80,$B$269:$B$305,0))/INDEX($D$269:$D$305,MATCH($F80,$B$269:$B$305,0)),
INDEX('Input-Func_Class'!I$9:I$21,MATCH($F80,'Input-Func_Class'!$B$9:$B$21,0)))
)</f>
        <v>0</v>
      </c>
      <c r="M80" s="143">
        <f>IF($D80=0,0,$D80*
IFERROR(INDEX(M$269:M$305,MATCH($F80,$B$269:$B$305,0))/INDEX($D$269:$D$305,MATCH($F80,$B$269:$B$305,0)),
INDEX('Input-Func_Class'!J$9:J$21,MATCH($F80,'Input-Func_Class'!$B$9:$B$21,0)))
)</f>
        <v>0</v>
      </c>
      <c r="N80" s="143">
        <f>IF($D80=0,0,$D80*
IFERROR(INDEX(N$269:N$305,MATCH($F80,$B$269:$B$305,0))/INDEX($D$269:$D$305,MATCH($F80,$B$269:$B$305,0)),
INDEX('Input-Func_Class'!K$9:K$21,MATCH($F80,'Input-Func_Class'!$B$9:$B$21,0)))
)</f>
        <v>0</v>
      </c>
      <c r="O80" s="143">
        <f>IF($D80=0,0,$D80*
IFERROR(INDEX(O$269:O$305,MATCH($F80,$B$269:$B$305,0))/INDEX($D$269:$D$305,MATCH($F80,$B$269:$B$305,0)),
INDEX('Input-Func_Class'!L$9:L$21,MATCH($F80,'Input-Func_Class'!$B$9:$B$21,0)))
)</f>
        <v>0</v>
      </c>
      <c r="P80" s="143">
        <f>IF($D80=0,0,$D80*
IFERROR(INDEX(P$269:P$305,MATCH($F80,$B$269:$B$305,0))/INDEX($D$269:$D$305,MATCH($F80,$B$269:$B$305,0)),
INDEX('Input-Func_Class'!M$9:M$21,MATCH($F80,'Input-Func_Class'!$B$9:$B$21,0)))
)</f>
        <v>0</v>
      </c>
      <c r="Q80" s="143">
        <f>IF($D80=0,0,$D80*
IFERROR(INDEX(Q$269:Q$305,MATCH($F80,$B$269:$B$305,0))/INDEX($D$269:$D$305,MATCH($F80,$B$269:$B$305,0)),
INDEX('Input-Func_Class'!N$9:N$21,MATCH($F80,'Input-Func_Class'!$B$9:$B$21,0)))
)</f>
        <v>0</v>
      </c>
      <c r="R80" s="143">
        <f>IF($D80=0,0,$D80*
IFERROR(INDEX(R$269:R$305,MATCH($F80,$B$269:$B$305,0))/INDEX($D$269:$D$305,MATCH($F80,$B$269:$B$305,0)),
INDEX('Input-Func_Class'!O$9:O$21,MATCH($F80,'Input-Func_Class'!$B$9:$B$21,0)))
)</f>
        <v>0</v>
      </c>
    </row>
    <row r="81" spans="1:18" outlineLevel="1">
      <c r="A81" s="113">
        <f>IF(ISBLANK('Input-Accounts'!A81),"",'Input-Accounts'!A81)</f>
        <v>67</v>
      </c>
      <c r="B81" s="81" t="str">
        <f>IF(ISBLANK('Input-Accounts'!B81),"",'Input-Accounts'!B81)</f>
        <v>Distribution Plant</v>
      </c>
      <c r="C81" s="113" t="str">
        <f>IF(ISBLANK('Input-Accounts'!C81),"",'Input-Accounts'!C81)</f>
        <v/>
      </c>
      <c r="D81" s="143"/>
      <c r="E81" s="143">
        <f t="shared" si="20"/>
        <v>0</v>
      </c>
      <c r="F81" s="89"/>
      <c r="G81" s="143"/>
      <c r="H81" s="143"/>
      <c r="I81" s="143"/>
      <c r="J81" s="143"/>
      <c r="K81" s="143"/>
      <c r="L81" s="143">
        <f>IF($D81=0,0,$D81*
IFERROR(INDEX(L$269:L$305,MATCH($F81,$B$269:$B$305,0))/INDEX($D$269:$D$305,MATCH($F81,$B$269:$B$305,0)),
INDEX('Input-Func_Class'!I$9:I$21,MATCH($F81,'Input-Func_Class'!$B$9:$B$21,0)))
)</f>
        <v>0</v>
      </c>
      <c r="M81" s="143">
        <f>IF($D81=0,0,$D81*
IFERROR(INDEX(M$269:M$305,MATCH($F81,$B$269:$B$305,0))/INDEX($D$269:$D$305,MATCH($F81,$B$269:$B$305,0)),
INDEX('Input-Func_Class'!J$9:J$21,MATCH($F81,'Input-Func_Class'!$B$9:$B$21,0)))
)</f>
        <v>0</v>
      </c>
      <c r="N81" s="143">
        <f>IF($D81=0,0,$D81*
IFERROR(INDEX(N$269:N$305,MATCH($F81,$B$269:$B$305,0))/INDEX($D$269:$D$305,MATCH($F81,$B$269:$B$305,0)),
INDEX('Input-Func_Class'!K$9:K$21,MATCH($F81,'Input-Func_Class'!$B$9:$B$21,0)))
)</f>
        <v>0</v>
      </c>
      <c r="O81" s="143">
        <f>IF($D81=0,0,$D81*
IFERROR(INDEX(O$269:O$305,MATCH($F81,$B$269:$B$305,0))/INDEX($D$269:$D$305,MATCH($F81,$B$269:$B$305,0)),
INDEX('Input-Func_Class'!L$9:L$21,MATCH($F81,'Input-Func_Class'!$B$9:$B$21,0)))
)</f>
        <v>0</v>
      </c>
      <c r="P81" s="143">
        <f>IF($D81=0,0,$D81*
IFERROR(INDEX(P$269:P$305,MATCH($F81,$B$269:$B$305,0))/INDEX($D$269:$D$305,MATCH($F81,$B$269:$B$305,0)),
INDEX('Input-Func_Class'!M$9:M$21,MATCH($F81,'Input-Func_Class'!$B$9:$B$21,0)))
)</f>
        <v>0</v>
      </c>
      <c r="Q81" s="143">
        <f>IF($D81=0,0,$D81*
IFERROR(INDEX(Q$269:Q$305,MATCH($F81,$B$269:$B$305,0))/INDEX($D$269:$D$305,MATCH($F81,$B$269:$B$305,0)),
INDEX('Input-Func_Class'!N$9:N$21,MATCH($F81,'Input-Func_Class'!$B$9:$B$21,0)))
)</f>
        <v>0</v>
      </c>
      <c r="R81" s="143">
        <f>IF($D81=0,0,$D81*
IFERROR(INDEX(R$269:R$305,MATCH($F81,$B$269:$B$305,0))/INDEX($D$269:$D$305,MATCH($F81,$B$269:$B$305,0)),
INDEX('Input-Func_Class'!O$9:O$21,MATCH($F81,'Input-Func_Class'!$B$9:$B$21,0)))
)</f>
        <v>0</v>
      </c>
    </row>
    <row r="82" spans="1:18" outlineLevel="1">
      <c r="A82" s="113">
        <f>IF(ISBLANK('Input-Accounts'!A82),"",'Input-Accounts'!A82)</f>
        <v>68</v>
      </c>
      <c r="B82" s="17" t="str">
        <f>IF(ISBLANK('Input-Accounts'!B82),"",'Input-Accounts'!B82)</f>
        <v>Land and Land Rights</v>
      </c>
      <c r="C82" s="113">
        <f>IF(ISBLANK('Input-Accounts'!C82),"",'Input-Accounts'!C82)</f>
        <v>374</v>
      </c>
      <c r="D82" s="143">
        <f>'Input-Accounts'!$D82</f>
        <v>-903300.28</v>
      </c>
      <c r="E82" s="143">
        <f t="shared" si="20"/>
        <v>0</v>
      </c>
      <c r="F82" s="89" t="str">
        <f>IF(D82=0,"-",IF('Input-Accounts'!$E82&lt;&gt;0,'Input-Accounts'!$E82,'Input-Accounts'!$F82))</f>
        <v>INT_DIST-MAINS</v>
      </c>
      <c r="G82" s="143">
        <f>IF($D82=0,0,$D82*
IFERROR(INDEX(G$269:G$305,MATCH($F82,$B$269:$B$305,0))/INDEX($D$269:$D$305,MATCH($F82,$B$269:$B$305,0)),
INDEX('Input-Func_Class'!D$9:D$21,MATCH($F82,'Input-Func_Class'!$B$9:$B$21,0)))
)</f>
        <v>0</v>
      </c>
      <c r="H82" s="143">
        <f>IF($D82=0,0,$D82*
IFERROR(INDEX(H$269:H$305,MATCH($F82,$B$269:$B$305,0))/INDEX($D$269:$D$305,MATCH($F82,$B$269:$B$305,0)),
INDEX('Input-Func_Class'!E$9:E$21,MATCH($F82,'Input-Func_Class'!$B$9:$B$21,0)))
)</f>
        <v>0</v>
      </c>
      <c r="I82" s="143">
        <f>IF($D82=0,0,$D82*
IFERROR(INDEX(I$269:I$305,MATCH($F82,$B$269:$B$305,0))/INDEX($D$269:$D$305,MATCH($F82,$B$269:$B$305,0)),
INDEX('Input-Func_Class'!F$9:F$21,MATCH($F82,'Input-Func_Class'!$B$9:$B$21,0)))
)</f>
        <v>-903300.28</v>
      </c>
      <c r="J82" s="143">
        <f>IF($D82=0,0,$D82*
IFERROR(INDEX(J$269:J$305,MATCH($F82,$B$269:$B$305,0))/INDEX($D$269:$D$305,MATCH($F82,$B$269:$B$305,0)),
INDEX('Input-Func_Class'!G$9:G$21,MATCH($F82,'Input-Func_Class'!$B$9:$B$21,0)))
)</f>
        <v>0</v>
      </c>
      <c r="K82" s="143">
        <f>IF($D82=0,0,$D82*
IFERROR(INDEX(K$269:K$305,MATCH($F82,$B$269:$B$305,0))/INDEX($D$269:$D$305,MATCH($F82,$B$269:$B$305,0)),
INDEX('Input-Func_Class'!H$9:H$21,MATCH($F82,'Input-Func_Class'!$B$9:$B$21,0)))
)</f>
        <v>0</v>
      </c>
      <c r="L82" s="143">
        <f>IF($D82=0,0,$D82*
IFERROR(INDEX(L$269:L$305,MATCH($F82,$B$269:$B$305,0))/INDEX($D$269:$D$305,MATCH($F82,$B$269:$B$305,0)),
INDEX('Input-Func_Class'!I$9:I$21,MATCH($F82,'Input-Func_Class'!$B$9:$B$21,0)))
)</f>
        <v>0</v>
      </c>
      <c r="M82" s="143">
        <f>IF($D82=0,0,$D82*
IFERROR(INDEX(M$269:M$305,MATCH($F82,$B$269:$B$305,0))/INDEX($D$269:$D$305,MATCH($F82,$B$269:$B$305,0)),
INDEX('Input-Func_Class'!J$9:J$21,MATCH($F82,'Input-Func_Class'!$B$9:$B$21,0)))
)</f>
        <v>0</v>
      </c>
      <c r="N82" s="143">
        <f>IF($D82=0,0,$D82*
IFERROR(INDEX(N$269:N$305,MATCH($F82,$B$269:$B$305,0))/INDEX($D$269:$D$305,MATCH($F82,$B$269:$B$305,0)),
INDEX('Input-Func_Class'!K$9:K$21,MATCH($F82,'Input-Func_Class'!$B$9:$B$21,0)))
)</f>
        <v>0</v>
      </c>
      <c r="O82" s="143">
        <f>IF($D82=0,0,$D82*
IFERROR(INDEX(O$269:O$305,MATCH($F82,$B$269:$B$305,0))/INDEX($D$269:$D$305,MATCH($F82,$B$269:$B$305,0)),
INDEX('Input-Func_Class'!L$9:L$21,MATCH($F82,'Input-Func_Class'!$B$9:$B$21,0)))
)</f>
        <v>0</v>
      </c>
      <c r="P82" s="143">
        <f>IF($D82=0,0,$D82*
IFERROR(INDEX(P$269:P$305,MATCH($F82,$B$269:$B$305,0))/INDEX($D$269:$D$305,MATCH($F82,$B$269:$B$305,0)),
INDEX('Input-Func_Class'!M$9:M$21,MATCH($F82,'Input-Func_Class'!$B$9:$B$21,0)))
)</f>
        <v>0</v>
      </c>
      <c r="Q82" s="143">
        <f>IF($D82=0,0,$D82*
IFERROR(INDEX(Q$269:Q$305,MATCH($F82,$B$269:$B$305,0))/INDEX($D$269:$D$305,MATCH($F82,$B$269:$B$305,0)),
INDEX('Input-Func_Class'!N$9:N$21,MATCH($F82,'Input-Func_Class'!$B$9:$B$21,0)))
)</f>
        <v>0</v>
      </c>
      <c r="R82" s="143">
        <f>IF($D82=0,0,$D82*
IFERROR(INDEX(R$269:R$305,MATCH($F82,$B$269:$B$305,0))/INDEX($D$269:$D$305,MATCH($F82,$B$269:$B$305,0)),
INDEX('Input-Func_Class'!O$9:O$21,MATCH($F82,'Input-Func_Class'!$B$9:$B$21,0)))
)</f>
        <v>0</v>
      </c>
    </row>
    <row r="83" spans="1:18" outlineLevel="1">
      <c r="A83" s="113">
        <f>IF(ISBLANK('Input-Accounts'!A83),"",'Input-Accounts'!A83)</f>
        <v>69</v>
      </c>
      <c r="B83" s="17" t="str">
        <f>IF(ISBLANK('Input-Accounts'!B83),"",'Input-Accounts'!B83)</f>
        <v>Structures and Improvements</v>
      </c>
      <c r="C83" s="113">
        <f>IF(ISBLANK('Input-Accounts'!C83),"",'Input-Accounts'!C83)</f>
        <v>375</v>
      </c>
      <c r="D83" s="143">
        <f>'Input-Accounts'!$D83</f>
        <v>-1008132.75</v>
      </c>
      <c r="E83" s="143">
        <f t="shared" si="20"/>
        <v>0</v>
      </c>
      <c r="F83" s="89" t="str">
        <f>IF(D83=0,"-",IF('Input-Accounts'!$E83&lt;&gt;0,'Input-Accounts'!$E83,'Input-Accounts'!$F83))</f>
        <v>INT_DIST-MAINS</v>
      </c>
      <c r="G83" s="143">
        <f>IF($D83=0,0,$D83*
IFERROR(INDEX(G$269:G$305,MATCH($F83,$B$269:$B$305,0))/INDEX($D$269:$D$305,MATCH($F83,$B$269:$B$305,0)),
INDEX('Input-Func_Class'!D$9:D$21,MATCH($F83,'Input-Func_Class'!$B$9:$B$21,0)))
)</f>
        <v>0</v>
      </c>
      <c r="H83" s="143">
        <f>IF($D83=0,0,$D83*
IFERROR(INDEX(H$269:H$305,MATCH($F83,$B$269:$B$305,0))/INDEX($D$269:$D$305,MATCH($F83,$B$269:$B$305,0)),
INDEX('Input-Func_Class'!E$9:E$21,MATCH($F83,'Input-Func_Class'!$B$9:$B$21,0)))
)</f>
        <v>0</v>
      </c>
      <c r="I83" s="143">
        <f>IF($D83=0,0,$D83*
IFERROR(INDEX(I$269:I$305,MATCH($F83,$B$269:$B$305,0))/INDEX($D$269:$D$305,MATCH($F83,$B$269:$B$305,0)),
INDEX('Input-Func_Class'!F$9:F$21,MATCH($F83,'Input-Func_Class'!$B$9:$B$21,0)))
)</f>
        <v>-1008132.75</v>
      </c>
      <c r="J83" s="143">
        <f>IF($D83=0,0,$D83*
IFERROR(INDEX(J$269:J$305,MATCH($F83,$B$269:$B$305,0))/INDEX($D$269:$D$305,MATCH($F83,$B$269:$B$305,0)),
INDEX('Input-Func_Class'!G$9:G$21,MATCH($F83,'Input-Func_Class'!$B$9:$B$21,0)))
)</f>
        <v>0</v>
      </c>
      <c r="K83" s="143">
        <f>IF($D83=0,0,$D83*
IFERROR(INDEX(K$269:K$305,MATCH($F83,$B$269:$B$305,0))/INDEX($D$269:$D$305,MATCH($F83,$B$269:$B$305,0)),
INDEX('Input-Func_Class'!H$9:H$21,MATCH($F83,'Input-Func_Class'!$B$9:$B$21,0)))
)</f>
        <v>0</v>
      </c>
      <c r="L83" s="143">
        <f>IF($D83=0,0,$D83*
IFERROR(INDEX(L$269:L$305,MATCH($F83,$B$269:$B$305,0))/INDEX($D$269:$D$305,MATCH($F83,$B$269:$B$305,0)),
INDEX('Input-Func_Class'!I$9:I$21,MATCH($F83,'Input-Func_Class'!$B$9:$B$21,0)))
)</f>
        <v>0</v>
      </c>
      <c r="M83" s="143">
        <f>IF($D83=0,0,$D83*
IFERROR(INDEX(M$269:M$305,MATCH($F83,$B$269:$B$305,0))/INDEX($D$269:$D$305,MATCH($F83,$B$269:$B$305,0)),
INDEX('Input-Func_Class'!J$9:J$21,MATCH($F83,'Input-Func_Class'!$B$9:$B$21,0)))
)</f>
        <v>0</v>
      </c>
      <c r="N83" s="143">
        <f>IF($D83=0,0,$D83*
IFERROR(INDEX(N$269:N$305,MATCH($F83,$B$269:$B$305,0))/INDEX($D$269:$D$305,MATCH($F83,$B$269:$B$305,0)),
INDEX('Input-Func_Class'!K$9:K$21,MATCH($F83,'Input-Func_Class'!$B$9:$B$21,0)))
)</f>
        <v>0</v>
      </c>
      <c r="O83" s="143">
        <f>IF($D83=0,0,$D83*
IFERROR(INDEX(O$269:O$305,MATCH($F83,$B$269:$B$305,0))/INDEX($D$269:$D$305,MATCH($F83,$B$269:$B$305,0)),
INDEX('Input-Func_Class'!L$9:L$21,MATCH($F83,'Input-Func_Class'!$B$9:$B$21,0)))
)</f>
        <v>0</v>
      </c>
      <c r="P83" s="143">
        <f>IF($D83=0,0,$D83*
IFERROR(INDEX(P$269:P$305,MATCH($F83,$B$269:$B$305,0))/INDEX($D$269:$D$305,MATCH($F83,$B$269:$B$305,0)),
INDEX('Input-Func_Class'!M$9:M$21,MATCH($F83,'Input-Func_Class'!$B$9:$B$21,0)))
)</f>
        <v>0</v>
      </c>
      <c r="Q83" s="143">
        <f>IF($D83=0,0,$D83*
IFERROR(INDEX(Q$269:Q$305,MATCH($F83,$B$269:$B$305,0))/INDEX($D$269:$D$305,MATCH($F83,$B$269:$B$305,0)),
INDEX('Input-Func_Class'!N$9:N$21,MATCH($F83,'Input-Func_Class'!$B$9:$B$21,0)))
)</f>
        <v>0</v>
      </c>
      <c r="R83" s="143">
        <f>IF($D83=0,0,$D83*
IFERROR(INDEX(R$269:R$305,MATCH($F83,$B$269:$B$305,0))/INDEX($D$269:$D$305,MATCH($F83,$B$269:$B$305,0)),
INDEX('Input-Func_Class'!O$9:O$21,MATCH($F83,'Input-Func_Class'!$B$9:$B$21,0)))
)</f>
        <v>0</v>
      </c>
    </row>
    <row r="84" spans="1:18" outlineLevel="1">
      <c r="A84" s="113">
        <f>IF(ISBLANK('Input-Accounts'!A84),"",'Input-Accounts'!A84)</f>
        <v>70</v>
      </c>
      <c r="B84" s="17" t="str">
        <f>IF(ISBLANK('Input-Accounts'!B84),"",'Input-Accounts'!B84)</f>
        <v>Mains</v>
      </c>
      <c r="C84" s="113">
        <f>IF(ISBLANK('Input-Accounts'!C84),"",'Input-Accounts'!C84)</f>
        <v>376</v>
      </c>
      <c r="D84" s="143">
        <f>'Input-Accounts'!$D84</f>
        <v>-207297957.37</v>
      </c>
      <c r="E84" s="143">
        <f t="shared" si="20"/>
        <v>0</v>
      </c>
      <c r="F84" s="89" t="str">
        <f>IF(D84=0,"-",IF('Input-Accounts'!$E84&lt;&gt;0,'Input-Accounts'!$E84,'Input-Accounts'!$F84))</f>
        <v>INT_DIST-MAINS</v>
      </c>
      <c r="G84" s="143">
        <f>IF($D84=0,0,$D84*
IFERROR(INDEX(G$269:G$305,MATCH($F84,$B$269:$B$305,0))/INDEX($D$269:$D$305,MATCH($F84,$B$269:$B$305,0)),
INDEX('Input-Func_Class'!D$9:D$21,MATCH($F84,'Input-Func_Class'!$B$9:$B$21,0)))
)</f>
        <v>0</v>
      </c>
      <c r="H84" s="143">
        <f>IF($D84=0,0,$D84*
IFERROR(INDEX(H$269:H$305,MATCH($F84,$B$269:$B$305,0))/INDEX($D$269:$D$305,MATCH($F84,$B$269:$B$305,0)),
INDEX('Input-Func_Class'!E$9:E$21,MATCH($F84,'Input-Func_Class'!$B$9:$B$21,0)))
)</f>
        <v>0</v>
      </c>
      <c r="I84" s="143">
        <f>IF($D84=0,0,$D84*
IFERROR(INDEX(I$269:I$305,MATCH($F84,$B$269:$B$305,0))/INDEX($D$269:$D$305,MATCH($F84,$B$269:$B$305,0)),
INDEX('Input-Func_Class'!F$9:F$21,MATCH($F84,'Input-Func_Class'!$B$9:$B$21,0)))
)</f>
        <v>-207297957.37</v>
      </c>
      <c r="J84" s="143">
        <f>IF($D84=0,0,$D84*
IFERROR(INDEX(J$269:J$305,MATCH($F84,$B$269:$B$305,0))/INDEX($D$269:$D$305,MATCH($F84,$B$269:$B$305,0)),
INDEX('Input-Func_Class'!G$9:G$21,MATCH($F84,'Input-Func_Class'!$B$9:$B$21,0)))
)</f>
        <v>0</v>
      </c>
      <c r="K84" s="143">
        <f>IF($D84=0,0,$D84*
IFERROR(INDEX(K$269:K$305,MATCH($F84,$B$269:$B$305,0))/INDEX($D$269:$D$305,MATCH($F84,$B$269:$B$305,0)),
INDEX('Input-Func_Class'!H$9:H$21,MATCH($F84,'Input-Func_Class'!$B$9:$B$21,0)))
)</f>
        <v>0</v>
      </c>
      <c r="L84" s="143">
        <f>IF($D84=0,0,$D84*
IFERROR(INDEX(L$269:L$305,MATCH($F84,$B$269:$B$305,0))/INDEX($D$269:$D$305,MATCH($F84,$B$269:$B$305,0)),
INDEX('Input-Func_Class'!I$9:I$21,MATCH($F84,'Input-Func_Class'!$B$9:$B$21,0)))
)</f>
        <v>0</v>
      </c>
      <c r="M84" s="143">
        <f>IF($D84=0,0,$D84*
IFERROR(INDEX(M$269:M$305,MATCH($F84,$B$269:$B$305,0))/INDEX($D$269:$D$305,MATCH($F84,$B$269:$B$305,0)),
INDEX('Input-Func_Class'!J$9:J$21,MATCH($F84,'Input-Func_Class'!$B$9:$B$21,0)))
)</f>
        <v>0</v>
      </c>
      <c r="N84" s="143">
        <f>IF($D84=0,0,$D84*
IFERROR(INDEX(N$269:N$305,MATCH($F84,$B$269:$B$305,0))/INDEX($D$269:$D$305,MATCH($F84,$B$269:$B$305,0)),
INDEX('Input-Func_Class'!K$9:K$21,MATCH($F84,'Input-Func_Class'!$B$9:$B$21,0)))
)</f>
        <v>0</v>
      </c>
      <c r="O84" s="143">
        <f>IF($D84=0,0,$D84*
IFERROR(INDEX(O$269:O$305,MATCH($F84,$B$269:$B$305,0))/INDEX($D$269:$D$305,MATCH($F84,$B$269:$B$305,0)),
INDEX('Input-Func_Class'!L$9:L$21,MATCH($F84,'Input-Func_Class'!$B$9:$B$21,0)))
)</f>
        <v>0</v>
      </c>
      <c r="P84" s="143">
        <f>IF($D84=0,0,$D84*
IFERROR(INDEX(P$269:P$305,MATCH($F84,$B$269:$B$305,0))/INDEX($D$269:$D$305,MATCH($F84,$B$269:$B$305,0)),
INDEX('Input-Func_Class'!M$9:M$21,MATCH($F84,'Input-Func_Class'!$B$9:$B$21,0)))
)</f>
        <v>0</v>
      </c>
      <c r="Q84" s="143">
        <f>IF($D84=0,0,$D84*
IFERROR(INDEX(Q$269:Q$305,MATCH($F84,$B$269:$B$305,0))/INDEX($D$269:$D$305,MATCH($F84,$B$269:$B$305,0)),
INDEX('Input-Func_Class'!N$9:N$21,MATCH($F84,'Input-Func_Class'!$B$9:$B$21,0)))
)</f>
        <v>0</v>
      </c>
      <c r="R84" s="143">
        <f>IF($D84=0,0,$D84*
IFERROR(INDEX(R$269:R$305,MATCH($F84,$B$269:$B$305,0))/INDEX($D$269:$D$305,MATCH($F84,$B$269:$B$305,0)),
INDEX('Input-Func_Class'!O$9:O$21,MATCH($F84,'Input-Func_Class'!$B$9:$B$21,0)))
)</f>
        <v>0</v>
      </c>
    </row>
    <row r="85" spans="1:18" outlineLevel="1">
      <c r="A85" s="113">
        <f>IF(ISBLANK('Input-Accounts'!A85),"",'Input-Accounts'!A85)</f>
        <v>71</v>
      </c>
      <c r="B85" s="17" t="str">
        <f>IF(ISBLANK('Input-Accounts'!B85),"",'Input-Accounts'!B85)</f>
        <v>Compressor Station</v>
      </c>
      <c r="C85" s="113">
        <f>IF(ISBLANK('Input-Accounts'!C85),"",'Input-Accounts'!C85)</f>
        <v>377</v>
      </c>
      <c r="D85" s="143">
        <f>'Input-Accounts'!$D85</f>
        <v>-1190619.0900000001</v>
      </c>
      <c r="E85" s="143">
        <f t="shared" ref="E85:E91" si="23">IFERROR(IF(D85="",0,IF(D85=0,0,IF(ABS(D85-SUM($G85:$R85))&lt;Check_Limit,0,1))),1)</f>
        <v>0</v>
      </c>
      <c r="F85" s="89" t="str">
        <f>IF(D85=0,"-",IF('Input-Accounts'!$E85&lt;&gt;0,'Input-Accounts'!$E85,'Input-Accounts'!$F85))</f>
        <v>DISTRIBUTION</v>
      </c>
      <c r="G85" s="143">
        <f>IF($D85=0,0,$D85*
IFERROR(INDEX(G$269:G$305,MATCH($F85,$B$269:$B$305,0))/INDEX($D$269:$D$305,MATCH($F85,$B$269:$B$305,0)),
INDEX('Input-Func_Class'!D$9:D$21,MATCH($F85,'Input-Func_Class'!$B$9:$B$21,0)))
)</f>
        <v>0</v>
      </c>
      <c r="H85" s="143">
        <f>IF($D85=0,0,$D85*
IFERROR(INDEX(H$269:H$305,MATCH($F85,$B$269:$B$305,0))/INDEX($D$269:$D$305,MATCH($F85,$B$269:$B$305,0)),
INDEX('Input-Func_Class'!E$9:E$21,MATCH($F85,'Input-Func_Class'!$B$9:$B$21,0)))
)</f>
        <v>0</v>
      </c>
      <c r="I85" s="143">
        <f>IF($D85=0,0,$D85*
IFERROR(INDEX(I$269:I$305,MATCH($F85,$B$269:$B$305,0))/INDEX($D$269:$D$305,MATCH($F85,$B$269:$B$305,0)),
INDEX('Input-Func_Class'!F$9:F$21,MATCH($F85,'Input-Func_Class'!$B$9:$B$21,0)))
)</f>
        <v>-1190619.0900000001</v>
      </c>
      <c r="J85" s="143">
        <f>IF($D85=0,0,$D85*
IFERROR(INDEX(J$269:J$305,MATCH($F85,$B$269:$B$305,0))/INDEX($D$269:$D$305,MATCH($F85,$B$269:$B$305,0)),
INDEX('Input-Func_Class'!G$9:G$21,MATCH($F85,'Input-Func_Class'!$B$9:$B$21,0)))
)</f>
        <v>0</v>
      </c>
      <c r="K85" s="143">
        <f>IF($D85=0,0,$D85*
IFERROR(INDEX(K$269:K$305,MATCH($F85,$B$269:$B$305,0))/INDEX($D$269:$D$305,MATCH($F85,$B$269:$B$305,0)),
INDEX('Input-Func_Class'!H$9:H$21,MATCH($F85,'Input-Func_Class'!$B$9:$B$21,0)))
)</f>
        <v>0</v>
      </c>
      <c r="L85" s="143">
        <f>IF($D85=0,0,$D85*
IFERROR(INDEX(L$269:L$305,MATCH($F85,$B$269:$B$305,0))/INDEX($D$269:$D$305,MATCH($F85,$B$269:$B$305,0)),
INDEX('Input-Func_Class'!I$9:I$21,MATCH($F85,'Input-Func_Class'!$B$9:$B$21,0)))
)</f>
        <v>0</v>
      </c>
      <c r="M85" s="143">
        <f>IF($D85=0,0,$D85*
IFERROR(INDEX(M$269:M$305,MATCH($F85,$B$269:$B$305,0))/INDEX($D$269:$D$305,MATCH($F85,$B$269:$B$305,0)),
INDEX('Input-Func_Class'!J$9:J$21,MATCH($F85,'Input-Func_Class'!$B$9:$B$21,0)))
)</f>
        <v>0</v>
      </c>
      <c r="N85" s="143">
        <f>IF($D85=0,0,$D85*
IFERROR(INDEX(N$269:N$305,MATCH($F85,$B$269:$B$305,0))/INDEX($D$269:$D$305,MATCH($F85,$B$269:$B$305,0)),
INDEX('Input-Func_Class'!K$9:K$21,MATCH($F85,'Input-Func_Class'!$B$9:$B$21,0)))
)</f>
        <v>0</v>
      </c>
      <c r="O85" s="143">
        <f>IF($D85=0,0,$D85*
IFERROR(INDEX(O$269:O$305,MATCH($F85,$B$269:$B$305,0))/INDEX($D$269:$D$305,MATCH($F85,$B$269:$B$305,0)),
INDEX('Input-Func_Class'!L$9:L$21,MATCH($F85,'Input-Func_Class'!$B$9:$B$21,0)))
)</f>
        <v>0</v>
      </c>
      <c r="P85" s="143">
        <f>IF($D85=0,0,$D85*
IFERROR(INDEX(P$269:P$305,MATCH($F85,$B$269:$B$305,0))/INDEX($D$269:$D$305,MATCH($F85,$B$269:$B$305,0)),
INDEX('Input-Func_Class'!M$9:M$21,MATCH($F85,'Input-Func_Class'!$B$9:$B$21,0)))
)</f>
        <v>0</v>
      </c>
      <c r="Q85" s="143">
        <f>IF($D85=0,0,$D85*
IFERROR(INDEX(Q$269:Q$305,MATCH($F85,$B$269:$B$305,0))/INDEX($D$269:$D$305,MATCH($F85,$B$269:$B$305,0)),
INDEX('Input-Func_Class'!N$9:N$21,MATCH($F85,'Input-Func_Class'!$B$9:$B$21,0)))
)</f>
        <v>0</v>
      </c>
      <c r="R85" s="143">
        <f>IF($D85=0,0,$D85*
IFERROR(INDEX(R$269:R$305,MATCH($F85,$B$269:$B$305,0))/INDEX($D$269:$D$305,MATCH($F85,$B$269:$B$305,0)),
INDEX('Input-Func_Class'!O$9:O$21,MATCH($F85,'Input-Func_Class'!$B$9:$B$21,0)))
)</f>
        <v>0</v>
      </c>
    </row>
    <row r="86" spans="1:18" outlineLevel="1">
      <c r="A86" s="113">
        <f>IF(ISBLANK('Input-Accounts'!A86),"",'Input-Accounts'!A86)</f>
        <v>72</v>
      </c>
      <c r="B86" s="17" t="str">
        <f>IF(ISBLANK('Input-Accounts'!B86),"",'Input-Accounts'!B86)</f>
        <v>M &amp; R Station Equipment - general</v>
      </c>
      <c r="C86" s="113">
        <f>IF(ISBLANK('Input-Accounts'!C86),"",'Input-Accounts'!C86)</f>
        <v>378</v>
      </c>
      <c r="D86" s="143">
        <f>'Input-Accounts'!$D86</f>
        <v>-5868337.2199999997</v>
      </c>
      <c r="E86" s="143">
        <f t="shared" si="23"/>
        <v>0</v>
      </c>
      <c r="F86" s="89" t="str">
        <f>IF(D86=0,"-",IF('Input-Accounts'!$E86&lt;&gt;0,'Input-Accounts'!$E86,'Input-Accounts'!$F86))</f>
        <v>DISTRIBUTION</v>
      </c>
      <c r="G86" s="143">
        <f>IF($D86=0,0,$D86*
IFERROR(INDEX(G$269:G$305,MATCH($F86,$B$269:$B$305,0))/INDEX($D$269:$D$305,MATCH($F86,$B$269:$B$305,0)),
INDEX('Input-Func_Class'!D$9:D$21,MATCH($F86,'Input-Func_Class'!$B$9:$B$21,0)))
)</f>
        <v>0</v>
      </c>
      <c r="H86" s="143">
        <f>IF($D86=0,0,$D86*
IFERROR(INDEX(H$269:H$305,MATCH($F86,$B$269:$B$305,0))/INDEX($D$269:$D$305,MATCH($F86,$B$269:$B$305,0)),
INDEX('Input-Func_Class'!E$9:E$21,MATCH($F86,'Input-Func_Class'!$B$9:$B$21,0)))
)</f>
        <v>0</v>
      </c>
      <c r="I86" s="143">
        <f>IF($D86=0,0,$D86*
IFERROR(INDEX(I$269:I$305,MATCH($F86,$B$269:$B$305,0))/INDEX($D$269:$D$305,MATCH($F86,$B$269:$B$305,0)),
INDEX('Input-Func_Class'!F$9:F$21,MATCH($F86,'Input-Func_Class'!$B$9:$B$21,0)))
)</f>
        <v>-5868337.2199999997</v>
      </c>
      <c r="J86" s="143">
        <f>IF($D86=0,0,$D86*
IFERROR(INDEX(J$269:J$305,MATCH($F86,$B$269:$B$305,0))/INDEX($D$269:$D$305,MATCH($F86,$B$269:$B$305,0)),
INDEX('Input-Func_Class'!G$9:G$21,MATCH($F86,'Input-Func_Class'!$B$9:$B$21,0)))
)</f>
        <v>0</v>
      </c>
      <c r="K86" s="143">
        <f>IF($D86=0,0,$D86*
IFERROR(INDEX(K$269:K$305,MATCH($F86,$B$269:$B$305,0))/INDEX($D$269:$D$305,MATCH($F86,$B$269:$B$305,0)),
INDEX('Input-Func_Class'!H$9:H$21,MATCH($F86,'Input-Func_Class'!$B$9:$B$21,0)))
)</f>
        <v>0</v>
      </c>
      <c r="L86" s="143">
        <f>IF($D86=0,0,$D86*
IFERROR(INDEX(L$269:L$305,MATCH($F86,$B$269:$B$305,0))/INDEX($D$269:$D$305,MATCH($F86,$B$269:$B$305,0)),
INDEX('Input-Func_Class'!I$9:I$21,MATCH($F86,'Input-Func_Class'!$B$9:$B$21,0)))
)</f>
        <v>0</v>
      </c>
      <c r="M86" s="143">
        <f>IF($D86=0,0,$D86*
IFERROR(INDEX(M$269:M$305,MATCH($F86,$B$269:$B$305,0))/INDEX($D$269:$D$305,MATCH($F86,$B$269:$B$305,0)),
INDEX('Input-Func_Class'!J$9:J$21,MATCH($F86,'Input-Func_Class'!$B$9:$B$21,0)))
)</f>
        <v>0</v>
      </c>
      <c r="N86" s="143">
        <f>IF($D86=0,0,$D86*
IFERROR(INDEX(N$269:N$305,MATCH($F86,$B$269:$B$305,0))/INDEX($D$269:$D$305,MATCH($F86,$B$269:$B$305,0)),
INDEX('Input-Func_Class'!K$9:K$21,MATCH($F86,'Input-Func_Class'!$B$9:$B$21,0)))
)</f>
        <v>0</v>
      </c>
      <c r="O86" s="143">
        <f>IF($D86=0,0,$D86*
IFERROR(INDEX(O$269:O$305,MATCH($F86,$B$269:$B$305,0))/INDEX($D$269:$D$305,MATCH($F86,$B$269:$B$305,0)),
INDEX('Input-Func_Class'!L$9:L$21,MATCH($F86,'Input-Func_Class'!$B$9:$B$21,0)))
)</f>
        <v>0</v>
      </c>
      <c r="P86" s="143">
        <f>IF($D86=0,0,$D86*
IFERROR(INDEX(P$269:P$305,MATCH($F86,$B$269:$B$305,0))/INDEX($D$269:$D$305,MATCH($F86,$B$269:$B$305,0)),
INDEX('Input-Func_Class'!M$9:M$21,MATCH($F86,'Input-Func_Class'!$B$9:$B$21,0)))
)</f>
        <v>0</v>
      </c>
      <c r="Q86" s="143">
        <f>IF($D86=0,0,$D86*
IFERROR(INDEX(Q$269:Q$305,MATCH($F86,$B$269:$B$305,0))/INDEX($D$269:$D$305,MATCH($F86,$B$269:$B$305,0)),
INDEX('Input-Func_Class'!N$9:N$21,MATCH($F86,'Input-Func_Class'!$B$9:$B$21,0)))
)</f>
        <v>0</v>
      </c>
      <c r="R86" s="143">
        <f>IF($D86=0,0,$D86*
IFERROR(INDEX(R$269:R$305,MATCH($F86,$B$269:$B$305,0))/INDEX($D$269:$D$305,MATCH($F86,$B$269:$B$305,0)),
INDEX('Input-Func_Class'!O$9:O$21,MATCH($F86,'Input-Func_Class'!$B$9:$B$21,0)))
)</f>
        <v>0</v>
      </c>
    </row>
    <row r="87" spans="1:18" outlineLevel="1">
      <c r="A87" s="113">
        <f>IF(ISBLANK('Input-Accounts'!A87),"",'Input-Accounts'!A87)</f>
        <v>73</v>
      </c>
      <c r="B87" s="17" t="str">
        <f>IF(ISBLANK('Input-Accounts'!B87),"",'Input-Accounts'!B87)</f>
        <v>M &amp; R Station Equipment - city gate</v>
      </c>
      <c r="C87" s="113">
        <f>IF(ISBLANK('Input-Accounts'!C87),"",'Input-Accounts'!C87)</f>
        <v>379</v>
      </c>
      <c r="D87" s="143">
        <f>'Input-Accounts'!$D87</f>
        <v>-101401.66999999998</v>
      </c>
      <c r="E87" s="143">
        <f t="shared" si="23"/>
        <v>0</v>
      </c>
      <c r="F87" s="89" t="str">
        <f>IF(D87=0,"-",IF('Input-Accounts'!$E87&lt;&gt;0,'Input-Accounts'!$E87,'Input-Accounts'!$F87))</f>
        <v>DISTRIBUTION</v>
      </c>
      <c r="G87" s="143">
        <f>IF($D87=0,0,$D87*
IFERROR(INDEX(G$269:G$305,MATCH($F87,$B$269:$B$305,0))/INDEX($D$269:$D$305,MATCH($F87,$B$269:$B$305,0)),
INDEX('Input-Func_Class'!D$9:D$21,MATCH($F87,'Input-Func_Class'!$B$9:$B$21,0)))
)</f>
        <v>0</v>
      </c>
      <c r="H87" s="143">
        <f>IF($D87=0,0,$D87*
IFERROR(INDEX(H$269:H$305,MATCH($F87,$B$269:$B$305,0))/INDEX($D$269:$D$305,MATCH($F87,$B$269:$B$305,0)),
INDEX('Input-Func_Class'!E$9:E$21,MATCH($F87,'Input-Func_Class'!$B$9:$B$21,0)))
)</f>
        <v>0</v>
      </c>
      <c r="I87" s="143">
        <f>IF($D87=0,0,$D87*
IFERROR(INDEX(I$269:I$305,MATCH($F87,$B$269:$B$305,0))/INDEX($D$269:$D$305,MATCH($F87,$B$269:$B$305,0)),
INDEX('Input-Func_Class'!F$9:F$21,MATCH($F87,'Input-Func_Class'!$B$9:$B$21,0)))
)</f>
        <v>-101401.66999999998</v>
      </c>
      <c r="J87" s="143">
        <f>IF($D87=0,0,$D87*
IFERROR(INDEX(J$269:J$305,MATCH($F87,$B$269:$B$305,0))/INDEX($D$269:$D$305,MATCH($F87,$B$269:$B$305,0)),
INDEX('Input-Func_Class'!G$9:G$21,MATCH($F87,'Input-Func_Class'!$B$9:$B$21,0)))
)</f>
        <v>0</v>
      </c>
      <c r="K87" s="143">
        <f>IF($D87=0,0,$D87*
IFERROR(INDEX(K$269:K$305,MATCH($F87,$B$269:$B$305,0))/INDEX($D$269:$D$305,MATCH($F87,$B$269:$B$305,0)),
INDEX('Input-Func_Class'!H$9:H$21,MATCH($F87,'Input-Func_Class'!$B$9:$B$21,0)))
)</f>
        <v>0</v>
      </c>
      <c r="L87" s="143">
        <f>IF($D87=0,0,$D87*
IFERROR(INDEX(L$269:L$305,MATCH($F87,$B$269:$B$305,0))/INDEX($D$269:$D$305,MATCH($F87,$B$269:$B$305,0)),
INDEX('Input-Func_Class'!I$9:I$21,MATCH($F87,'Input-Func_Class'!$B$9:$B$21,0)))
)</f>
        <v>0</v>
      </c>
      <c r="M87" s="143">
        <f>IF($D87=0,0,$D87*
IFERROR(INDEX(M$269:M$305,MATCH($F87,$B$269:$B$305,0))/INDEX($D$269:$D$305,MATCH($F87,$B$269:$B$305,0)),
INDEX('Input-Func_Class'!J$9:J$21,MATCH($F87,'Input-Func_Class'!$B$9:$B$21,0)))
)</f>
        <v>0</v>
      </c>
      <c r="N87" s="143">
        <f>IF($D87=0,0,$D87*
IFERROR(INDEX(N$269:N$305,MATCH($F87,$B$269:$B$305,0))/INDEX($D$269:$D$305,MATCH($F87,$B$269:$B$305,0)),
INDEX('Input-Func_Class'!K$9:K$21,MATCH($F87,'Input-Func_Class'!$B$9:$B$21,0)))
)</f>
        <v>0</v>
      </c>
      <c r="O87" s="143">
        <f>IF($D87=0,0,$D87*
IFERROR(INDEX(O$269:O$305,MATCH($F87,$B$269:$B$305,0))/INDEX($D$269:$D$305,MATCH($F87,$B$269:$B$305,0)),
INDEX('Input-Func_Class'!L$9:L$21,MATCH($F87,'Input-Func_Class'!$B$9:$B$21,0)))
)</f>
        <v>0</v>
      </c>
      <c r="P87" s="143">
        <f>IF($D87=0,0,$D87*
IFERROR(INDEX(P$269:P$305,MATCH($F87,$B$269:$B$305,0))/INDEX($D$269:$D$305,MATCH($F87,$B$269:$B$305,0)),
INDEX('Input-Func_Class'!M$9:M$21,MATCH($F87,'Input-Func_Class'!$B$9:$B$21,0)))
)</f>
        <v>0</v>
      </c>
      <c r="Q87" s="143">
        <f>IF($D87=0,0,$D87*
IFERROR(INDEX(Q$269:Q$305,MATCH($F87,$B$269:$B$305,0))/INDEX($D$269:$D$305,MATCH($F87,$B$269:$B$305,0)),
INDEX('Input-Func_Class'!N$9:N$21,MATCH($F87,'Input-Func_Class'!$B$9:$B$21,0)))
)</f>
        <v>0</v>
      </c>
      <c r="R87" s="143">
        <f>IF($D87=0,0,$D87*
IFERROR(INDEX(R$269:R$305,MATCH($F87,$B$269:$B$305,0))/INDEX($D$269:$D$305,MATCH($F87,$B$269:$B$305,0)),
INDEX('Input-Func_Class'!O$9:O$21,MATCH($F87,'Input-Func_Class'!$B$9:$B$21,0)))
)</f>
        <v>0</v>
      </c>
    </row>
    <row r="88" spans="1:18" outlineLevel="1">
      <c r="A88" s="113">
        <f>IF(ISBLANK('Input-Accounts'!A88),"",'Input-Accounts'!A88)</f>
        <v>74</v>
      </c>
      <c r="B88" s="17" t="str">
        <f>IF(ISBLANK('Input-Accounts'!B88),"",'Input-Accounts'!B88)</f>
        <v>Services</v>
      </c>
      <c r="C88" s="113">
        <f>IF(ISBLANK('Input-Accounts'!C88),"",'Input-Accounts'!C88)</f>
        <v>380</v>
      </c>
      <c r="D88" s="143">
        <f>'Input-Accounts'!$D88</f>
        <v>-174475505.68000001</v>
      </c>
      <c r="E88" s="143">
        <f t="shared" si="23"/>
        <v>0</v>
      </c>
      <c r="F88" s="89" t="str">
        <f>IF(D88=0,"-",IF('Input-Accounts'!$E88&lt;&gt;0,'Input-Accounts'!$E88,'Input-Accounts'!$F88))</f>
        <v>INT_SERVICES</v>
      </c>
      <c r="G88" s="143">
        <f>IF($D88=0,0,$D88*
IFERROR(INDEX(G$269:G$305,MATCH($F88,$B$269:$B$305,0))/INDEX($D$269:$D$305,MATCH($F88,$B$269:$B$305,0)),
INDEX('Input-Func_Class'!D$9:D$21,MATCH($F88,'Input-Func_Class'!$B$9:$B$21,0)))
)</f>
        <v>0</v>
      </c>
      <c r="H88" s="143">
        <f>IF($D88=0,0,$D88*
IFERROR(INDEX(H$269:H$305,MATCH($F88,$B$269:$B$305,0))/INDEX($D$269:$D$305,MATCH($F88,$B$269:$B$305,0)),
INDEX('Input-Func_Class'!E$9:E$21,MATCH($F88,'Input-Func_Class'!$B$9:$B$21,0)))
)</f>
        <v>0</v>
      </c>
      <c r="I88" s="143">
        <f>IF($D88=0,0,$D88*
IFERROR(INDEX(I$269:I$305,MATCH($F88,$B$269:$B$305,0))/INDEX($D$269:$D$305,MATCH($F88,$B$269:$B$305,0)),
INDEX('Input-Func_Class'!F$9:F$21,MATCH($F88,'Input-Func_Class'!$B$9:$B$21,0)))
)</f>
        <v>-174475505.68000001</v>
      </c>
      <c r="J88" s="143">
        <f>IF($D88=0,0,$D88*
IFERROR(INDEX(J$269:J$305,MATCH($F88,$B$269:$B$305,0))/INDEX($D$269:$D$305,MATCH($F88,$B$269:$B$305,0)),
INDEX('Input-Func_Class'!G$9:G$21,MATCH($F88,'Input-Func_Class'!$B$9:$B$21,0)))
)</f>
        <v>0</v>
      </c>
      <c r="K88" s="143">
        <f>IF($D88=0,0,$D88*
IFERROR(INDEX(K$269:K$305,MATCH($F88,$B$269:$B$305,0))/INDEX($D$269:$D$305,MATCH($F88,$B$269:$B$305,0)),
INDEX('Input-Func_Class'!H$9:H$21,MATCH($F88,'Input-Func_Class'!$B$9:$B$21,0)))
)</f>
        <v>0</v>
      </c>
      <c r="L88" s="143">
        <f>IF($D88=0,0,$D88*
IFERROR(INDEX(L$269:L$305,MATCH($F88,$B$269:$B$305,0))/INDEX($D$269:$D$305,MATCH($F88,$B$269:$B$305,0)),
INDEX('Input-Func_Class'!I$9:I$21,MATCH($F88,'Input-Func_Class'!$B$9:$B$21,0)))
)</f>
        <v>0</v>
      </c>
      <c r="M88" s="143">
        <f>IF($D88=0,0,$D88*
IFERROR(INDEX(M$269:M$305,MATCH($F88,$B$269:$B$305,0))/INDEX($D$269:$D$305,MATCH($F88,$B$269:$B$305,0)),
INDEX('Input-Func_Class'!J$9:J$21,MATCH($F88,'Input-Func_Class'!$B$9:$B$21,0)))
)</f>
        <v>0</v>
      </c>
      <c r="N88" s="143">
        <f>IF($D88=0,0,$D88*
IFERROR(INDEX(N$269:N$305,MATCH($F88,$B$269:$B$305,0))/INDEX($D$269:$D$305,MATCH($F88,$B$269:$B$305,0)),
INDEX('Input-Func_Class'!K$9:K$21,MATCH($F88,'Input-Func_Class'!$B$9:$B$21,0)))
)</f>
        <v>0</v>
      </c>
      <c r="O88" s="143">
        <f>IF($D88=0,0,$D88*
IFERROR(INDEX(O$269:O$305,MATCH($F88,$B$269:$B$305,0))/INDEX($D$269:$D$305,MATCH($F88,$B$269:$B$305,0)),
INDEX('Input-Func_Class'!L$9:L$21,MATCH($F88,'Input-Func_Class'!$B$9:$B$21,0)))
)</f>
        <v>0</v>
      </c>
      <c r="P88" s="143">
        <f>IF($D88=0,0,$D88*
IFERROR(INDEX(P$269:P$305,MATCH($F88,$B$269:$B$305,0))/INDEX($D$269:$D$305,MATCH($F88,$B$269:$B$305,0)),
INDEX('Input-Func_Class'!M$9:M$21,MATCH($F88,'Input-Func_Class'!$B$9:$B$21,0)))
)</f>
        <v>0</v>
      </c>
      <c r="Q88" s="143">
        <f>IF($D88=0,0,$D88*
IFERROR(INDEX(Q$269:Q$305,MATCH($F88,$B$269:$B$305,0))/INDEX($D$269:$D$305,MATCH($F88,$B$269:$B$305,0)),
INDEX('Input-Func_Class'!N$9:N$21,MATCH($F88,'Input-Func_Class'!$B$9:$B$21,0)))
)</f>
        <v>0</v>
      </c>
      <c r="R88" s="143">
        <f>IF($D88=0,0,$D88*
IFERROR(INDEX(R$269:R$305,MATCH($F88,$B$269:$B$305,0))/INDEX($D$269:$D$305,MATCH($F88,$B$269:$B$305,0)),
INDEX('Input-Func_Class'!O$9:O$21,MATCH($F88,'Input-Func_Class'!$B$9:$B$21,0)))
)</f>
        <v>0</v>
      </c>
    </row>
    <row r="89" spans="1:18" outlineLevel="1">
      <c r="A89" s="113">
        <f>IF(ISBLANK('Input-Accounts'!A89),"",'Input-Accounts'!A89)</f>
        <v>75</v>
      </c>
      <c r="B89" s="17" t="str">
        <f>IF(ISBLANK('Input-Accounts'!B89),"",'Input-Accounts'!B89)</f>
        <v>Meters</v>
      </c>
      <c r="C89" s="113">
        <f>IF(ISBLANK('Input-Accounts'!C89),"",'Input-Accounts'!C89)</f>
        <v>381</v>
      </c>
      <c r="D89" s="143">
        <f>'Input-Accounts'!$D89</f>
        <v>-17499545.34</v>
      </c>
      <c r="E89" s="143">
        <f t="shared" si="23"/>
        <v>0</v>
      </c>
      <c r="F89" s="89" t="str">
        <f>IF(D89=0,"-",IF('Input-Accounts'!$E89&lt;&gt;0,'Input-Accounts'!$E89,'Input-Accounts'!$F89))</f>
        <v>DISTRIBUTION</v>
      </c>
      <c r="G89" s="143">
        <f>IF($D89=0,0,$D89*
IFERROR(INDEX(G$269:G$305,MATCH($F89,$B$269:$B$305,0))/INDEX($D$269:$D$305,MATCH($F89,$B$269:$B$305,0)),
INDEX('Input-Func_Class'!D$9:D$21,MATCH($F89,'Input-Func_Class'!$B$9:$B$21,0)))
)</f>
        <v>0</v>
      </c>
      <c r="H89" s="143">
        <f>IF($D89=0,0,$D89*
IFERROR(INDEX(H$269:H$305,MATCH($F89,$B$269:$B$305,0))/INDEX($D$269:$D$305,MATCH($F89,$B$269:$B$305,0)),
INDEX('Input-Func_Class'!E$9:E$21,MATCH($F89,'Input-Func_Class'!$B$9:$B$21,0)))
)</f>
        <v>0</v>
      </c>
      <c r="I89" s="143">
        <f>IF($D89=0,0,$D89*
IFERROR(INDEX(I$269:I$305,MATCH($F89,$B$269:$B$305,0))/INDEX($D$269:$D$305,MATCH($F89,$B$269:$B$305,0)),
INDEX('Input-Func_Class'!F$9:F$21,MATCH($F89,'Input-Func_Class'!$B$9:$B$21,0)))
)</f>
        <v>-17499545.34</v>
      </c>
      <c r="J89" s="143">
        <f>IF($D89=0,0,$D89*
IFERROR(INDEX(J$269:J$305,MATCH($F89,$B$269:$B$305,0))/INDEX($D$269:$D$305,MATCH($F89,$B$269:$B$305,0)),
INDEX('Input-Func_Class'!G$9:G$21,MATCH($F89,'Input-Func_Class'!$B$9:$B$21,0)))
)</f>
        <v>0</v>
      </c>
      <c r="K89" s="143">
        <f>IF($D89=0,0,$D89*
IFERROR(INDEX(K$269:K$305,MATCH($F89,$B$269:$B$305,0))/INDEX($D$269:$D$305,MATCH($F89,$B$269:$B$305,0)),
INDEX('Input-Func_Class'!H$9:H$21,MATCH($F89,'Input-Func_Class'!$B$9:$B$21,0)))
)</f>
        <v>0</v>
      </c>
      <c r="L89" s="143">
        <f>IF($D89=0,0,$D89*
IFERROR(INDEX(L$269:L$305,MATCH($F89,$B$269:$B$305,0))/INDEX($D$269:$D$305,MATCH($F89,$B$269:$B$305,0)),
INDEX('Input-Func_Class'!I$9:I$21,MATCH($F89,'Input-Func_Class'!$B$9:$B$21,0)))
)</f>
        <v>0</v>
      </c>
      <c r="M89" s="143">
        <f>IF($D89=0,0,$D89*
IFERROR(INDEX(M$269:M$305,MATCH($F89,$B$269:$B$305,0))/INDEX($D$269:$D$305,MATCH($F89,$B$269:$B$305,0)),
INDEX('Input-Func_Class'!J$9:J$21,MATCH($F89,'Input-Func_Class'!$B$9:$B$21,0)))
)</f>
        <v>0</v>
      </c>
      <c r="N89" s="143">
        <f>IF($D89=0,0,$D89*
IFERROR(INDEX(N$269:N$305,MATCH($F89,$B$269:$B$305,0))/INDEX($D$269:$D$305,MATCH($F89,$B$269:$B$305,0)),
INDEX('Input-Func_Class'!K$9:K$21,MATCH($F89,'Input-Func_Class'!$B$9:$B$21,0)))
)</f>
        <v>0</v>
      </c>
      <c r="O89" s="143">
        <f>IF($D89=0,0,$D89*
IFERROR(INDEX(O$269:O$305,MATCH($F89,$B$269:$B$305,0))/INDEX($D$269:$D$305,MATCH($F89,$B$269:$B$305,0)),
INDEX('Input-Func_Class'!L$9:L$21,MATCH($F89,'Input-Func_Class'!$B$9:$B$21,0)))
)</f>
        <v>0</v>
      </c>
      <c r="P89" s="143">
        <f>IF($D89=0,0,$D89*
IFERROR(INDEX(P$269:P$305,MATCH($F89,$B$269:$B$305,0))/INDEX($D$269:$D$305,MATCH($F89,$B$269:$B$305,0)),
INDEX('Input-Func_Class'!M$9:M$21,MATCH($F89,'Input-Func_Class'!$B$9:$B$21,0)))
)</f>
        <v>0</v>
      </c>
      <c r="Q89" s="143">
        <f>IF($D89=0,0,$D89*
IFERROR(INDEX(Q$269:Q$305,MATCH($F89,$B$269:$B$305,0))/INDEX($D$269:$D$305,MATCH($F89,$B$269:$B$305,0)),
INDEX('Input-Func_Class'!N$9:N$21,MATCH($F89,'Input-Func_Class'!$B$9:$B$21,0)))
)</f>
        <v>0</v>
      </c>
      <c r="R89" s="143">
        <f>IF($D89=0,0,$D89*
IFERROR(INDEX(R$269:R$305,MATCH($F89,$B$269:$B$305,0))/INDEX($D$269:$D$305,MATCH($F89,$B$269:$B$305,0)),
INDEX('Input-Func_Class'!O$9:O$21,MATCH($F89,'Input-Func_Class'!$B$9:$B$21,0)))
)</f>
        <v>0</v>
      </c>
    </row>
    <row r="90" spans="1:18" outlineLevel="1">
      <c r="A90" s="113">
        <f>IF(ISBLANK('Input-Accounts'!A90),"",'Input-Accounts'!A90)</f>
        <v>76</v>
      </c>
      <c r="B90" s="17" t="str">
        <f>IF(ISBLANK('Input-Accounts'!B90),"",'Input-Accounts'!B90)</f>
        <v>House Regulator &amp; Install.</v>
      </c>
      <c r="C90" s="113">
        <f>IF(ISBLANK('Input-Accounts'!C90),"",'Input-Accounts'!C90)</f>
        <v>383</v>
      </c>
      <c r="D90" s="143">
        <f>'Input-Accounts'!$D90</f>
        <v>-3165403.14</v>
      </c>
      <c r="E90" s="143">
        <f t="shared" si="23"/>
        <v>0</v>
      </c>
      <c r="F90" s="89" t="str">
        <f>IF(D90=0,"-",IF('Input-Accounts'!$E90&lt;&gt;0,'Input-Accounts'!$E90,'Input-Accounts'!$F90))</f>
        <v>DISTRIBUTION</v>
      </c>
      <c r="G90" s="143">
        <f>IF($D90=0,0,$D90*
IFERROR(INDEX(G$269:G$305,MATCH($F90,$B$269:$B$305,0))/INDEX($D$269:$D$305,MATCH($F90,$B$269:$B$305,0)),
INDEX('Input-Func_Class'!D$9:D$21,MATCH($F90,'Input-Func_Class'!$B$9:$B$21,0)))
)</f>
        <v>0</v>
      </c>
      <c r="H90" s="143">
        <f>IF($D90=0,0,$D90*
IFERROR(INDEX(H$269:H$305,MATCH($F90,$B$269:$B$305,0))/INDEX($D$269:$D$305,MATCH($F90,$B$269:$B$305,0)),
INDEX('Input-Func_Class'!E$9:E$21,MATCH($F90,'Input-Func_Class'!$B$9:$B$21,0)))
)</f>
        <v>0</v>
      </c>
      <c r="I90" s="143">
        <f>IF($D90=0,0,$D90*
IFERROR(INDEX(I$269:I$305,MATCH($F90,$B$269:$B$305,0))/INDEX($D$269:$D$305,MATCH($F90,$B$269:$B$305,0)),
INDEX('Input-Func_Class'!F$9:F$21,MATCH($F90,'Input-Func_Class'!$B$9:$B$21,0)))
)</f>
        <v>-3165403.14</v>
      </c>
      <c r="J90" s="143">
        <f>IF($D90=0,0,$D90*
IFERROR(INDEX(J$269:J$305,MATCH($F90,$B$269:$B$305,0))/INDEX($D$269:$D$305,MATCH($F90,$B$269:$B$305,0)),
INDEX('Input-Func_Class'!G$9:G$21,MATCH($F90,'Input-Func_Class'!$B$9:$B$21,0)))
)</f>
        <v>0</v>
      </c>
      <c r="K90" s="143">
        <f>IF($D90=0,0,$D90*
IFERROR(INDEX(K$269:K$305,MATCH($F90,$B$269:$B$305,0))/INDEX($D$269:$D$305,MATCH($F90,$B$269:$B$305,0)),
INDEX('Input-Func_Class'!H$9:H$21,MATCH($F90,'Input-Func_Class'!$B$9:$B$21,0)))
)</f>
        <v>0</v>
      </c>
      <c r="L90" s="143">
        <f>IF($D90=0,0,$D90*
IFERROR(INDEX(L$269:L$305,MATCH($F90,$B$269:$B$305,0))/INDEX($D$269:$D$305,MATCH($F90,$B$269:$B$305,0)),
INDEX('Input-Func_Class'!I$9:I$21,MATCH($F90,'Input-Func_Class'!$B$9:$B$21,0)))
)</f>
        <v>0</v>
      </c>
      <c r="M90" s="143">
        <f>IF($D90=0,0,$D90*
IFERROR(INDEX(M$269:M$305,MATCH($F90,$B$269:$B$305,0))/INDEX($D$269:$D$305,MATCH($F90,$B$269:$B$305,0)),
INDEX('Input-Func_Class'!J$9:J$21,MATCH($F90,'Input-Func_Class'!$B$9:$B$21,0)))
)</f>
        <v>0</v>
      </c>
      <c r="N90" s="143">
        <f>IF($D90=0,0,$D90*
IFERROR(INDEX(N$269:N$305,MATCH($F90,$B$269:$B$305,0))/INDEX($D$269:$D$305,MATCH($F90,$B$269:$B$305,0)),
INDEX('Input-Func_Class'!K$9:K$21,MATCH($F90,'Input-Func_Class'!$B$9:$B$21,0)))
)</f>
        <v>0</v>
      </c>
      <c r="O90" s="143">
        <f>IF($D90=0,0,$D90*
IFERROR(INDEX(O$269:O$305,MATCH($F90,$B$269:$B$305,0))/INDEX($D$269:$D$305,MATCH($F90,$B$269:$B$305,0)),
INDEX('Input-Func_Class'!L$9:L$21,MATCH($F90,'Input-Func_Class'!$B$9:$B$21,0)))
)</f>
        <v>0</v>
      </c>
      <c r="P90" s="143">
        <f>IF($D90=0,0,$D90*
IFERROR(INDEX(P$269:P$305,MATCH($F90,$B$269:$B$305,0))/INDEX($D$269:$D$305,MATCH($F90,$B$269:$B$305,0)),
INDEX('Input-Func_Class'!M$9:M$21,MATCH($F90,'Input-Func_Class'!$B$9:$B$21,0)))
)</f>
        <v>0</v>
      </c>
      <c r="Q90" s="143">
        <f>IF($D90=0,0,$D90*
IFERROR(INDEX(Q$269:Q$305,MATCH($F90,$B$269:$B$305,0))/INDEX($D$269:$D$305,MATCH($F90,$B$269:$B$305,0)),
INDEX('Input-Func_Class'!N$9:N$21,MATCH($F90,'Input-Func_Class'!$B$9:$B$21,0)))
)</f>
        <v>0</v>
      </c>
      <c r="R90" s="143">
        <f>IF($D90=0,0,$D90*
IFERROR(INDEX(R$269:R$305,MATCH($F90,$B$269:$B$305,0))/INDEX($D$269:$D$305,MATCH($F90,$B$269:$B$305,0)),
INDEX('Input-Func_Class'!O$9:O$21,MATCH($F90,'Input-Func_Class'!$B$9:$B$21,0)))
)</f>
        <v>0</v>
      </c>
    </row>
    <row r="91" spans="1:18" outlineLevel="1">
      <c r="A91" s="113">
        <f>IF(ISBLANK('Input-Accounts'!A91),"",'Input-Accounts'!A91)</f>
        <v>77</v>
      </c>
      <c r="B91" s="17" t="str">
        <f>IF(ISBLANK('Input-Accounts'!B91),"",'Input-Accounts'!B91)</f>
        <v>Industrial M &amp; R Station Equipment</v>
      </c>
      <c r="C91" s="113">
        <f>IF(ISBLANK('Input-Accounts'!C91),"",'Input-Accounts'!C91)</f>
        <v>385</v>
      </c>
      <c r="D91" s="143">
        <f>'Input-Accounts'!$D91</f>
        <v>-4676794.97</v>
      </c>
      <c r="E91" s="143">
        <f t="shared" si="23"/>
        <v>0</v>
      </c>
      <c r="F91" s="89" t="str">
        <f>IF(D91=0,"-",IF('Input-Accounts'!$E91&lt;&gt;0,'Input-Accounts'!$E91,'Input-Accounts'!$F91))</f>
        <v>DISTRIBUTION</v>
      </c>
      <c r="G91" s="143">
        <f>IF($D91=0,0,$D91*
IFERROR(INDEX(G$269:G$305,MATCH($F91,$B$269:$B$305,0))/INDEX($D$269:$D$305,MATCH($F91,$B$269:$B$305,0)),
INDEX('Input-Func_Class'!D$9:D$21,MATCH($F91,'Input-Func_Class'!$B$9:$B$21,0)))
)</f>
        <v>0</v>
      </c>
      <c r="H91" s="143">
        <f>IF($D91=0,0,$D91*
IFERROR(INDEX(H$269:H$305,MATCH($F91,$B$269:$B$305,0))/INDEX($D$269:$D$305,MATCH($F91,$B$269:$B$305,0)),
INDEX('Input-Func_Class'!E$9:E$21,MATCH($F91,'Input-Func_Class'!$B$9:$B$21,0)))
)</f>
        <v>0</v>
      </c>
      <c r="I91" s="143">
        <f>IF($D91=0,0,$D91*
IFERROR(INDEX(I$269:I$305,MATCH($F91,$B$269:$B$305,0))/INDEX($D$269:$D$305,MATCH($F91,$B$269:$B$305,0)),
INDEX('Input-Func_Class'!F$9:F$21,MATCH($F91,'Input-Func_Class'!$B$9:$B$21,0)))
)</f>
        <v>-4676794.97</v>
      </c>
      <c r="J91" s="143">
        <f>IF($D91=0,0,$D91*
IFERROR(INDEX(J$269:J$305,MATCH($F91,$B$269:$B$305,0))/INDEX($D$269:$D$305,MATCH($F91,$B$269:$B$305,0)),
INDEX('Input-Func_Class'!G$9:G$21,MATCH($F91,'Input-Func_Class'!$B$9:$B$21,0)))
)</f>
        <v>0</v>
      </c>
      <c r="K91" s="143">
        <f>IF($D91=0,0,$D91*
IFERROR(INDEX(K$269:K$305,MATCH($F91,$B$269:$B$305,0))/INDEX($D$269:$D$305,MATCH($F91,$B$269:$B$305,0)),
INDEX('Input-Func_Class'!H$9:H$21,MATCH($F91,'Input-Func_Class'!$B$9:$B$21,0)))
)</f>
        <v>0</v>
      </c>
      <c r="L91" s="143">
        <f>IF($D91=0,0,$D91*
IFERROR(INDEX(L$269:L$305,MATCH($F91,$B$269:$B$305,0))/INDEX($D$269:$D$305,MATCH($F91,$B$269:$B$305,0)),
INDEX('Input-Func_Class'!I$9:I$21,MATCH($F91,'Input-Func_Class'!$B$9:$B$21,0)))
)</f>
        <v>0</v>
      </c>
      <c r="M91" s="143">
        <f>IF($D91=0,0,$D91*
IFERROR(INDEX(M$269:M$305,MATCH($F91,$B$269:$B$305,0))/INDEX($D$269:$D$305,MATCH($F91,$B$269:$B$305,0)),
INDEX('Input-Func_Class'!J$9:J$21,MATCH($F91,'Input-Func_Class'!$B$9:$B$21,0)))
)</f>
        <v>0</v>
      </c>
      <c r="N91" s="143">
        <f>IF($D91=0,0,$D91*
IFERROR(INDEX(N$269:N$305,MATCH($F91,$B$269:$B$305,0))/INDEX($D$269:$D$305,MATCH($F91,$B$269:$B$305,0)),
INDEX('Input-Func_Class'!K$9:K$21,MATCH($F91,'Input-Func_Class'!$B$9:$B$21,0)))
)</f>
        <v>0</v>
      </c>
      <c r="O91" s="143">
        <f>IF($D91=0,0,$D91*
IFERROR(INDEX(O$269:O$305,MATCH($F91,$B$269:$B$305,0))/INDEX($D$269:$D$305,MATCH($F91,$B$269:$B$305,0)),
INDEX('Input-Func_Class'!L$9:L$21,MATCH($F91,'Input-Func_Class'!$B$9:$B$21,0)))
)</f>
        <v>0</v>
      </c>
      <c r="P91" s="143">
        <f>IF($D91=0,0,$D91*
IFERROR(INDEX(P$269:P$305,MATCH($F91,$B$269:$B$305,0))/INDEX($D$269:$D$305,MATCH($F91,$B$269:$B$305,0)),
INDEX('Input-Func_Class'!M$9:M$21,MATCH($F91,'Input-Func_Class'!$B$9:$B$21,0)))
)</f>
        <v>0</v>
      </c>
      <c r="Q91" s="143">
        <f>IF($D91=0,0,$D91*
IFERROR(INDEX(Q$269:Q$305,MATCH($F91,$B$269:$B$305,0))/INDEX($D$269:$D$305,MATCH($F91,$B$269:$B$305,0)),
INDEX('Input-Func_Class'!N$9:N$21,MATCH($F91,'Input-Func_Class'!$B$9:$B$21,0)))
)</f>
        <v>0</v>
      </c>
      <c r="R91" s="143">
        <f>IF($D91=0,0,$D91*
IFERROR(INDEX(R$269:R$305,MATCH($F91,$B$269:$B$305,0))/INDEX($D$269:$D$305,MATCH($F91,$B$269:$B$305,0)),
INDEX('Input-Func_Class'!O$9:O$21,MATCH($F91,'Input-Func_Class'!$B$9:$B$21,0)))
)</f>
        <v>0</v>
      </c>
    </row>
    <row r="92" spans="1:18" outlineLevel="1">
      <c r="A92" s="113">
        <f>IF(ISBLANK('Input-Accounts'!A92),"",'Input-Accounts'!A92)</f>
        <v>78</v>
      </c>
      <c r="B92" s="79" t="str">
        <f>IF(ISBLANK('Input-Accounts'!B92),"",'Input-Accounts'!B92)</f>
        <v>Subtotal - Distribution Plant</v>
      </c>
      <c r="C92" s="113" t="str">
        <f>IF(ISBLANK('Input-Accounts'!C92),"",'Input-Accounts'!C92)</f>
        <v/>
      </c>
      <c r="D92" s="144">
        <f>SUBTOTAL(9,D82:D91)</f>
        <v>-416186997.50999999</v>
      </c>
      <c r="E92" s="143">
        <f t="shared" ref="E92:E95" si="24">IFERROR(IF(D92="",0,IF(D92=0,0,IF(ABS(D92-SUM($G92:$R92))&lt;Check_Limit,0,1))),1)</f>
        <v>0</v>
      </c>
      <c r="G92" s="144">
        <f t="shared" ref="G92:R92" si="25">SUBTOTAL(9,G82:G91)</f>
        <v>0</v>
      </c>
      <c r="H92" s="144">
        <f t="shared" si="25"/>
        <v>0</v>
      </c>
      <c r="I92" s="144">
        <f t="shared" si="25"/>
        <v>-416186997.50999999</v>
      </c>
      <c r="J92" s="144">
        <f t="shared" si="25"/>
        <v>0</v>
      </c>
      <c r="K92" s="144">
        <f t="shared" si="25"/>
        <v>0</v>
      </c>
      <c r="L92" s="144">
        <f t="shared" si="25"/>
        <v>0</v>
      </c>
      <c r="M92" s="144">
        <f t="shared" si="25"/>
        <v>0</v>
      </c>
      <c r="N92" s="144">
        <f t="shared" si="25"/>
        <v>0</v>
      </c>
      <c r="O92" s="144">
        <f t="shared" si="25"/>
        <v>0</v>
      </c>
      <c r="P92" s="144">
        <f t="shared" si="25"/>
        <v>0</v>
      </c>
      <c r="Q92" s="144">
        <f t="shared" si="25"/>
        <v>0</v>
      </c>
      <c r="R92" s="144">
        <f t="shared" si="25"/>
        <v>0</v>
      </c>
    </row>
    <row r="93" spans="1:18" outlineLevel="1">
      <c r="A93" s="113" t="str">
        <f>IF(ISBLANK('Input-Accounts'!A93),"",'Input-Accounts'!A93)</f>
        <v/>
      </c>
      <c r="B93" s="79" t="str">
        <f>IF(ISBLANK('Input-Accounts'!B93),"",'Input-Accounts'!B93)</f>
        <v/>
      </c>
      <c r="C93" s="113" t="str">
        <f>IF(ISBLANK('Input-Accounts'!C93),"",'Input-Accounts'!C93)</f>
        <v/>
      </c>
      <c r="D93" s="143"/>
      <c r="E93" s="143">
        <f t="shared" si="24"/>
        <v>0</v>
      </c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</row>
    <row r="94" spans="1:18" outlineLevel="1">
      <c r="A94" s="113">
        <f>IF(ISBLANK('Input-Accounts'!A94),"",'Input-Accounts'!A94)</f>
        <v>79</v>
      </c>
      <c r="B94" s="81" t="str">
        <f>IF(ISBLANK('Input-Accounts'!B94),"",'Input-Accounts'!B94)</f>
        <v>General Plant</v>
      </c>
      <c r="C94" s="113" t="str">
        <f>IF(ISBLANK('Input-Accounts'!C94),"",'Input-Accounts'!C94)</f>
        <v/>
      </c>
      <c r="D94" s="143"/>
      <c r="E94" s="143">
        <f t="shared" si="24"/>
        <v>0</v>
      </c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</row>
    <row r="95" spans="1:18" outlineLevel="1">
      <c r="A95" s="113">
        <f>IF(ISBLANK('Input-Accounts'!A95),"",'Input-Accounts'!A95)</f>
        <v>80</v>
      </c>
      <c r="B95" s="17" t="str">
        <f>IF(ISBLANK('Input-Accounts'!B95),"",'Input-Accounts'!B95)</f>
        <v>Land and Land Rights</v>
      </c>
      <c r="C95" s="113">
        <f>IF(ISBLANK('Input-Accounts'!C95),"",'Input-Accounts'!C95)</f>
        <v>389</v>
      </c>
      <c r="D95" s="143">
        <f>'Input-Accounts'!$D95</f>
        <v>-132.19</v>
      </c>
      <c r="E95" s="143">
        <f t="shared" si="24"/>
        <v>0</v>
      </c>
      <c r="F95" s="89" t="str">
        <f>IF(D95=0,"-",IF('Input-Accounts'!$E95&lt;&gt;0,'Input-Accounts'!$E95,'Input-Accounts'!$F95))</f>
        <v>INT_T&amp;D_PLANT</v>
      </c>
      <c r="G95" s="143">
        <f>IF($D95=0,0,$D95*
IFERROR(INDEX(G$269:G$305,MATCH($F95,$B$269:$B$305,0))/INDEX($D$269:$D$305,MATCH($F95,$B$269:$B$305,0)),
INDEX('Input-Func_Class'!D$9:D$21,MATCH($F95,'Input-Func_Class'!$B$9:$B$21,0)))
)</f>
        <v>0</v>
      </c>
      <c r="H95" s="143">
        <f>IF($D95=0,0,$D95*
IFERROR(INDEX(H$269:H$305,MATCH($F95,$B$269:$B$305,0))/INDEX($D$269:$D$305,MATCH($F95,$B$269:$B$305,0)),
INDEX('Input-Func_Class'!E$9:E$21,MATCH($F95,'Input-Func_Class'!$B$9:$B$21,0)))
)</f>
        <v>-2.4474255160410183</v>
      </c>
      <c r="I95" s="143">
        <f>IF($D95=0,0,$D95*
IFERROR(INDEX(I$269:I$305,MATCH($F95,$B$269:$B$305,0))/INDEX($D$269:$D$305,MATCH($F95,$B$269:$B$305,0)),
INDEX('Input-Func_Class'!F$9:F$21,MATCH($F95,'Input-Func_Class'!$B$9:$B$21,0)))
)</f>
        <v>-129.74257448395898</v>
      </c>
      <c r="J95" s="143">
        <f>IF($D95=0,0,$D95*
IFERROR(INDEX(J$269:J$305,MATCH($F95,$B$269:$B$305,0))/INDEX($D$269:$D$305,MATCH($F95,$B$269:$B$305,0)),
INDEX('Input-Func_Class'!G$9:G$21,MATCH($F95,'Input-Func_Class'!$B$9:$B$21,0)))
)</f>
        <v>0</v>
      </c>
      <c r="K95" s="143">
        <f>IF($D95=0,0,$D95*
IFERROR(INDEX(K$269:K$305,MATCH($F95,$B$269:$B$305,0))/INDEX($D$269:$D$305,MATCH($F95,$B$269:$B$305,0)),
INDEX('Input-Func_Class'!H$9:H$21,MATCH($F95,'Input-Func_Class'!$B$9:$B$21,0)))
)</f>
        <v>0</v>
      </c>
      <c r="L95" s="143">
        <f>IF($D95=0,0,$D95*
IFERROR(INDEX(L$269:L$305,MATCH($F95,$B$269:$B$305,0))/INDEX($D$269:$D$305,MATCH($F95,$B$269:$B$305,0)),
INDEX('Input-Func_Class'!I$9:I$21,MATCH($F95,'Input-Func_Class'!$B$9:$B$21,0)))
)</f>
        <v>0</v>
      </c>
      <c r="M95" s="143">
        <f>IF($D95=0,0,$D95*
IFERROR(INDEX(M$269:M$305,MATCH($F95,$B$269:$B$305,0))/INDEX($D$269:$D$305,MATCH($F95,$B$269:$B$305,0)),
INDEX('Input-Func_Class'!J$9:J$21,MATCH($F95,'Input-Func_Class'!$B$9:$B$21,0)))
)</f>
        <v>0</v>
      </c>
      <c r="N95" s="143">
        <f>IF($D95=0,0,$D95*
IFERROR(INDEX(N$269:N$305,MATCH($F95,$B$269:$B$305,0))/INDEX($D$269:$D$305,MATCH($F95,$B$269:$B$305,0)),
INDEX('Input-Func_Class'!K$9:K$21,MATCH($F95,'Input-Func_Class'!$B$9:$B$21,0)))
)</f>
        <v>0</v>
      </c>
      <c r="O95" s="143">
        <f>IF($D95=0,0,$D95*
IFERROR(INDEX(O$269:O$305,MATCH($F95,$B$269:$B$305,0))/INDEX($D$269:$D$305,MATCH($F95,$B$269:$B$305,0)),
INDEX('Input-Func_Class'!L$9:L$21,MATCH($F95,'Input-Func_Class'!$B$9:$B$21,0)))
)</f>
        <v>0</v>
      </c>
      <c r="P95" s="143">
        <f>IF($D95=0,0,$D95*
IFERROR(INDEX(P$269:P$305,MATCH($F95,$B$269:$B$305,0))/INDEX($D$269:$D$305,MATCH($F95,$B$269:$B$305,0)),
INDEX('Input-Func_Class'!M$9:M$21,MATCH($F95,'Input-Func_Class'!$B$9:$B$21,0)))
)</f>
        <v>0</v>
      </c>
      <c r="Q95" s="143">
        <f>IF($D95=0,0,$D95*
IFERROR(INDEX(Q$269:Q$305,MATCH($F95,$B$269:$B$305,0))/INDEX($D$269:$D$305,MATCH($F95,$B$269:$B$305,0)),
INDEX('Input-Func_Class'!N$9:N$21,MATCH($F95,'Input-Func_Class'!$B$9:$B$21,0)))
)</f>
        <v>0</v>
      </c>
      <c r="R95" s="143">
        <f>IF($D95=0,0,$D95*
IFERROR(INDEX(R$269:R$305,MATCH($F95,$B$269:$B$305,0))/INDEX($D$269:$D$305,MATCH($F95,$B$269:$B$305,0)),
INDEX('Input-Func_Class'!O$9:O$21,MATCH($F95,'Input-Func_Class'!$B$9:$B$21,0)))
)</f>
        <v>0</v>
      </c>
    </row>
    <row r="96" spans="1:18" outlineLevel="1">
      <c r="A96" s="113">
        <f>IF(ISBLANK('Input-Accounts'!A96),"",'Input-Accounts'!A96)</f>
        <v>81</v>
      </c>
      <c r="B96" s="17" t="str">
        <f>IF(ISBLANK('Input-Accounts'!B96),"",'Input-Accounts'!B96)</f>
        <v>Structures and Improvements</v>
      </c>
      <c r="C96" s="113">
        <f>IF(ISBLANK('Input-Accounts'!C96),"",'Input-Accounts'!C96)</f>
        <v>390</v>
      </c>
      <c r="D96" s="143">
        <f>'Input-Accounts'!$D96</f>
        <v>-10275688.92</v>
      </c>
      <c r="E96" s="143">
        <f t="shared" ref="E96:E104" si="26">IFERROR(IF(D96="",0,IF(D96=0,0,IF(ABS(D96-SUM($G96:$R96))&lt;Check_Limit,0,1))),1)</f>
        <v>0</v>
      </c>
      <c r="F96" s="89" t="str">
        <f>IF(D96=0,"-",IF('Input-Accounts'!$E96&lt;&gt;0,'Input-Accounts'!$E96,'Input-Accounts'!$F96))</f>
        <v>INT_T&amp;D_PLANT</v>
      </c>
      <c r="G96" s="143">
        <f>IF($D96=0,0,$D96*
IFERROR(INDEX(G$269:G$305,MATCH($F96,$B$269:$B$305,0))/INDEX($D$269:$D$305,MATCH($F96,$B$269:$B$305,0)),
INDEX('Input-Func_Class'!D$9:D$21,MATCH($F96,'Input-Func_Class'!$B$9:$B$21,0)))
)</f>
        <v>0</v>
      </c>
      <c r="H96" s="143">
        <f>IF($D96=0,0,$D96*
IFERROR(INDEX(H$269:H$305,MATCH($F96,$B$269:$B$305,0))/INDEX($D$269:$D$305,MATCH($F96,$B$269:$B$305,0)),
INDEX('Input-Func_Class'!E$9:E$21,MATCH($F96,'Input-Func_Class'!$B$9:$B$21,0)))
)</f>
        <v>-190248.75752861772</v>
      </c>
      <c r="I96" s="143">
        <f>IF($D96=0,0,$D96*
IFERROR(INDEX(I$269:I$305,MATCH($F96,$B$269:$B$305,0))/INDEX($D$269:$D$305,MATCH($F96,$B$269:$B$305,0)),
INDEX('Input-Func_Class'!F$9:F$21,MATCH($F96,'Input-Func_Class'!$B$9:$B$21,0)))
)</f>
        <v>-10085440.162471382</v>
      </c>
      <c r="J96" s="143">
        <f>IF($D96=0,0,$D96*
IFERROR(INDEX(J$269:J$305,MATCH($F96,$B$269:$B$305,0))/INDEX($D$269:$D$305,MATCH($F96,$B$269:$B$305,0)),
INDEX('Input-Func_Class'!G$9:G$21,MATCH($F96,'Input-Func_Class'!$B$9:$B$21,0)))
)</f>
        <v>0</v>
      </c>
      <c r="K96" s="143">
        <f>IF($D96=0,0,$D96*
IFERROR(INDEX(K$269:K$305,MATCH($F96,$B$269:$B$305,0))/INDEX($D$269:$D$305,MATCH($F96,$B$269:$B$305,0)),
INDEX('Input-Func_Class'!H$9:H$21,MATCH($F96,'Input-Func_Class'!$B$9:$B$21,0)))
)</f>
        <v>0</v>
      </c>
      <c r="L96" s="143">
        <f>IF($D96=0,0,$D96*
IFERROR(INDEX(L$269:L$305,MATCH($F96,$B$269:$B$305,0))/INDEX($D$269:$D$305,MATCH($F96,$B$269:$B$305,0)),
INDEX('Input-Func_Class'!I$9:I$21,MATCH($F96,'Input-Func_Class'!$B$9:$B$21,0)))
)</f>
        <v>0</v>
      </c>
      <c r="M96" s="143">
        <f>IF($D96=0,0,$D96*
IFERROR(INDEX(M$269:M$305,MATCH($F96,$B$269:$B$305,0))/INDEX($D$269:$D$305,MATCH($F96,$B$269:$B$305,0)),
INDEX('Input-Func_Class'!J$9:J$21,MATCH($F96,'Input-Func_Class'!$B$9:$B$21,0)))
)</f>
        <v>0</v>
      </c>
      <c r="N96" s="143">
        <f>IF($D96=0,0,$D96*
IFERROR(INDEX(N$269:N$305,MATCH($F96,$B$269:$B$305,0))/INDEX($D$269:$D$305,MATCH($F96,$B$269:$B$305,0)),
INDEX('Input-Func_Class'!K$9:K$21,MATCH($F96,'Input-Func_Class'!$B$9:$B$21,0)))
)</f>
        <v>0</v>
      </c>
      <c r="O96" s="143">
        <f>IF($D96=0,0,$D96*
IFERROR(INDEX(O$269:O$305,MATCH($F96,$B$269:$B$305,0))/INDEX($D$269:$D$305,MATCH($F96,$B$269:$B$305,0)),
INDEX('Input-Func_Class'!L$9:L$21,MATCH($F96,'Input-Func_Class'!$B$9:$B$21,0)))
)</f>
        <v>0</v>
      </c>
      <c r="P96" s="143">
        <f>IF($D96=0,0,$D96*
IFERROR(INDEX(P$269:P$305,MATCH($F96,$B$269:$B$305,0))/INDEX($D$269:$D$305,MATCH($F96,$B$269:$B$305,0)),
INDEX('Input-Func_Class'!M$9:M$21,MATCH($F96,'Input-Func_Class'!$B$9:$B$21,0)))
)</f>
        <v>0</v>
      </c>
      <c r="Q96" s="143">
        <f>IF($D96=0,0,$D96*
IFERROR(INDEX(Q$269:Q$305,MATCH($F96,$B$269:$B$305,0))/INDEX($D$269:$D$305,MATCH($F96,$B$269:$B$305,0)),
INDEX('Input-Func_Class'!N$9:N$21,MATCH($F96,'Input-Func_Class'!$B$9:$B$21,0)))
)</f>
        <v>0</v>
      </c>
      <c r="R96" s="143">
        <f>IF($D96=0,0,$D96*
IFERROR(INDEX(R$269:R$305,MATCH($F96,$B$269:$B$305,0))/INDEX($D$269:$D$305,MATCH($F96,$B$269:$B$305,0)),
INDEX('Input-Func_Class'!O$9:O$21,MATCH($F96,'Input-Func_Class'!$B$9:$B$21,0)))
)</f>
        <v>0</v>
      </c>
    </row>
    <row r="97" spans="1:18" outlineLevel="1">
      <c r="A97" s="113">
        <f>IF(ISBLANK('Input-Accounts'!A97),"",'Input-Accounts'!A97)</f>
        <v>82</v>
      </c>
      <c r="B97" s="17" t="str">
        <f>IF(ISBLANK('Input-Accounts'!B97),"",'Input-Accounts'!B97)</f>
        <v>Office Furniture and Equipment</v>
      </c>
      <c r="C97" s="113">
        <f>IF(ISBLANK('Input-Accounts'!C97),"",'Input-Accounts'!C97)</f>
        <v>391</v>
      </c>
      <c r="D97" s="143">
        <f>'Input-Accounts'!$D97</f>
        <v>-1858760.32</v>
      </c>
      <c r="E97" s="143">
        <f t="shared" si="26"/>
        <v>0</v>
      </c>
      <c r="F97" s="89" t="str">
        <f>IF(D97=0,"-",IF('Input-Accounts'!$E97&lt;&gt;0,'Input-Accounts'!$E97,'Input-Accounts'!$F97))</f>
        <v>INT_T&amp;D_PLANT</v>
      </c>
      <c r="G97" s="143">
        <f>IF($D97=0,0,$D97*
IFERROR(INDEX(G$269:G$305,MATCH($F97,$B$269:$B$305,0))/INDEX($D$269:$D$305,MATCH($F97,$B$269:$B$305,0)),
INDEX('Input-Func_Class'!D$9:D$21,MATCH($F97,'Input-Func_Class'!$B$9:$B$21,0)))
)</f>
        <v>0</v>
      </c>
      <c r="H97" s="143">
        <f>IF($D97=0,0,$D97*
IFERROR(INDEX(H$269:H$305,MATCH($F97,$B$269:$B$305,0))/INDEX($D$269:$D$305,MATCH($F97,$B$269:$B$305,0)),
INDEX('Input-Func_Class'!E$9:E$21,MATCH($F97,'Input-Func_Class'!$B$9:$B$21,0)))
)</f>
        <v>-34413.93021690422</v>
      </c>
      <c r="I97" s="143">
        <f>IF($D97=0,0,$D97*
IFERROR(INDEX(I$269:I$305,MATCH($F97,$B$269:$B$305,0))/INDEX($D$269:$D$305,MATCH($F97,$B$269:$B$305,0)),
INDEX('Input-Func_Class'!F$9:F$21,MATCH($F97,'Input-Func_Class'!$B$9:$B$21,0)))
)</f>
        <v>-1824346.3897830958</v>
      </c>
      <c r="J97" s="143">
        <f>IF($D97=0,0,$D97*
IFERROR(INDEX(J$269:J$305,MATCH($F97,$B$269:$B$305,0))/INDEX($D$269:$D$305,MATCH($F97,$B$269:$B$305,0)),
INDEX('Input-Func_Class'!G$9:G$21,MATCH($F97,'Input-Func_Class'!$B$9:$B$21,0)))
)</f>
        <v>0</v>
      </c>
      <c r="K97" s="143">
        <f>IF($D97=0,0,$D97*
IFERROR(INDEX(K$269:K$305,MATCH($F97,$B$269:$B$305,0))/INDEX($D$269:$D$305,MATCH($F97,$B$269:$B$305,0)),
INDEX('Input-Func_Class'!H$9:H$21,MATCH($F97,'Input-Func_Class'!$B$9:$B$21,0)))
)</f>
        <v>0</v>
      </c>
      <c r="L97" s="143">
        <f>IF($D97=0,0,$D97*
IFERROR(INDEX(L$269:L$305,MATCH($F97,$B$269:$B$305,0))/INDEX($D$269:$D$305,MATCH($F97,$B$269:$B$305,0)),
INDEX('Input-Func_Class'!I$9:I$21,MATCH($F97,'Input-Func_Class'!$B$9:$B$21,0)))
)</f>
        <v>0</v>
      </c>
      <c r="M97" s="143">
        <f>IF($D97=0,0,$D97*
IFERROR(INDEX(M$269:M$305,MATCH($F97,$B$269:$B$305,0))/INDEX($D$269:$D$305,MATCH($F97,$B$269:$B$305,0)),
INDEX('Input-Func_Class'!J$9:J$21,MATCH($F97,'Input-Func_Class'!$B$9:$B$21,0)))
)</f>
        <v>0</v>
      </c>
      <c r="N97" s="143">
        <f>IF($D97=0,0,$D97*
IFERROR(INDEX(N$269:N$305,MATCH($F97,$B$269:$B$305,0))/INDEX($D$269:$D$305,MATCH($F97,$B$269:$B$305,0)),
INDEX('Input-Func_Class'!K$9:K$21,MATCH($F97,'Input-Func_Class'!$B$9:$B$21,0)))
)</f>
        <v>0</v>
      </c>
      <c r="O97" s="143">
        <f>IF($D97=0,0,$D97*
IFERROR(INDEX(O$269:O$305,MATCH($F97,$B$269:$B$305,0))/INDEX($D$269:$D$305,MATCH($F97,$B$269:$B$305,0)),
INDEX('Input-Func_Class'!L$9:L$21,MATCH($F97,'Input-Func_Class'!$B$9:$B$21,0)))
)</f>
        <v>0</v>
      </c>
      <c r="P97" s="143">
        <f>IF($D97=0,0,$D97*
IFERROR(INDEX(P$269:P$305,MATCH($F97,$B$269:$B$305,0))/INDEX($D$269:$D$305,MATCH($F97,$B$269:$B$305,0)),
INDEX('Input-Func_Class'!M$9:M$21,MATCH($F97,'Input-Func_Class'!$B$9:$B$21,0)))
)</f>
        <v>0</v>
      </c>
      <c r="Q97" s="143">
        <f>IF($D97=0,0,$D97*
IFERROR(INDEX(Q$269:Q$305,MATCH($F97,$B$269:$B$305,0))/INDEX($D$269:$D$305,MATCH($F97,$B$269:$B$305,0)),
INDEX('Input-Func_Class'!N$9:N$21,MATCH($F97,'Input-Func_Class'!$B$9:$B$21,0)))
)</f>
        <v>0</v>
      </c>
      <c r="R97" s="143">
        <f>IF($D97=0,0,$D97*
IFERROR(INDEX(R$269:R$305,MATCH($F97,$B$269:$B$305,0))/INDEX($D$269:$D$305,MATCH($F97,$B$269:$B$305,0)),
INDEX('Input-Func_Class'!O$9:O$21,MATCH($F97,'Input-Func_Class'!$B$9:$B$21,0)))
)</f>
        <v>0</v>
      </c>
    </row>
    <row r="98" spans="1:18" outlineLevel="1">
      <c r="A98" s="113">
        <f>IF(ISBLANK('Input-Accounts'!A98),"",'Input-Accounts'!A98)</f>
        <v>83</v>
      </c>
      <c r="B98" s="17" t="str">
        <f>IF(ISBLANK('Input-Accounts'!B98),"",'Input-Accounts'!B98)</f>
        <v>Transportation Equipment</v>
      </c>
      <c r="C98" s="113">
        <f>IF(ISBLANK('Input-Accounts'!C98),"",'Input-Accounts'!C98)</f>
        <v>392</v>
      </c>
      <c r="D98" s="143">
        <f>'Input-Accounts'!$D98</f>
        <v>-5366840.1100000013</v>
      </c>
      <c r="E98" s="143">
        <f t="shared" si="26"/>
        <v>0</v>
      </c>
      <c r="F98" s="89" t="str">
        <f>IF(D98=0,"-",IF('Input-Accounts'!$E98&lt;&gt;0,'Input-Accounts'!$E98,'Input-Accounts'!$F98))</f>
        <v>INT_T&amp;D_PLANT</v>
      </c>
      <c r="G98" s="143">
        <f>IF($D98=0,0,$D98*
IFERROR(INDEX(G$269:G$305,MATCH($F98,$B$269:$B$305,0))/INDEX($D$269:$D$305,MATCH($F98,$B$269:$B$305,0)),
INDEX('Input-Func_Class'!D$9:D$21,MATCH($F98,'Input-Func_Class'!$B$9:$B$21,0)))
)</f>
        <v>0</v>
      </c>
      <c r="H98" s="143">
        <f>IF($D98=0,0,$D98*
IFERROR(INDEX(H$269:H$305,MATCH($F98,$B$269:$B$305,0))/INDEX($D$269:$D$305,MATCH($F98,$B$269:$B$305,0)),
INDEX('Input-Func_Class'!E$9:E$21,MATCH($F98,'Input-Func_Class'!$B$9:$B$21,0)))
)</f>
        <v>-99364.107918347756</v>
      </c>
      <c r="I98" s="143">
        <f>IF($D98=0,0,$D98*
IFERROR(INDEX(I$269:I$305,MATCH($F98,$B$269:$B$305,0))/INDEX($D$269:$D$305,MATCH($F98,$B$269:$B$305,0)),
INDEX('Input-Func_Class'!F$9:F$21,MATCH($F98,'Input-Func_Class'!$B$9:$B$21,0)))
)</f>
        <v>-5267476.0020816531</v>
      </c>
      <c r="J98" s="143">
        <f>IF($D98=0,0,$D98*
IFERROR(INDEX(J$269:J$305,MATCH($F98,$B$269:$B$305,0))/INDEX($D$269:$D$305,MATCH($F98,$B$269:$B$305,0)),
INDEX('Input-Func_Class'!G$9:G$21,MATCH($F98,'Input-Func_Class'!$B$9:$B$21,0)))
)</f>
        <v>0</v>
      </c>
      <c r="K98" s="143">
        <f>IF($D98=0,0,$D98*
IFERROR(INDEX(K$269:K$305,MATCH($F98,$B$269:$B$305,0))/INDEX($D$269:$D$305,MATCH($F98,$B$269:$B$305,0)),
INDEX('Input-Func_Class'!H$9:H$21,MATCH($F98,'Input-Func_Class'!$B$9:$B$21,0)))
)</f>
        <v>0</v>
      </c>
      <c r="L98" s="143">
        <f>IF($D98=0,0,$D98*
IFERROR(INDEX(L$269:L$305,MATCH($F98,$B$269:$B$305,0))/INDEX($D$269:$D$305,MATCH($F98,$B$269:$B$305,0)),
INDEX('Input-Func_Class'!I$9:I$21,MATCH($F98,'Input-Func_Class'!$B$9:$B$21,0)))
)</f>
        <v>0</v>
      </c>
      <c r="M98" s="143">
        <f>IF($D98=0,0,$D98*
IFERROR(INDEX(M$269:M$305,MATCH($F98,$B$269:$B$305,0))/INDEX($D$269:$D$305,MATCH($F98,$B$269:$B$305,0)),
INDEX('Input-Func_Class'!J$9:J$21,MATCH($F98,'Input-Func_Class'!$B$9:$B$21,0)))
)</f>
        <v>0</v>
      </c>
      <c r="N98" s="143">
        <f>IF($D98=0,0,$D98*
IFERROR(INDEX(N$269:N$305,MATCH($F98,$B$269:$B$305,0))/INDEX($D$269:$D$305,MATCH($F98,$B$269:$B$305,0)),
INDEX('Input-Func_Class'!K$9:K$21,MATCH($F98,'Input-Func_Class'!$B$9:$B$21,0)))
)</f>
        <v>0</v>
      </c>
      <c r="O98" s="143">
        <f>IF($D98=0,0,$D98*
IFERROR(INDEX(O$269:O$305,MATCH($F98,$B$269:$B$305,0))/INDEX($D$269:$D$305,MATCH($F98,$B$269:$B$305,0)),
INDEX('Input-Func_Class'!L$9:L$21,MATCH($F98,'Input-Func_Class'!$B$9:$B$21,0)))
)</f>
        <v>0</v>
      </c>
      <c r="P98" s="143">
        <f>IF($D98=0,0,$D98*
IFERROR(INDEX(P$269:P$305,MATCH($F98,$B$269:$B$305,0))/INDEX($D$269:$D$305,MATCH($F98,$B$269:$B$305,0)),
INDEX('Input-Func_Class'!M$9:M$21,MATCH($F98,'Input-Func_Class'!$B$9:$B$21,0)))
)</f>
        <v>0</v>
      </c>
      <c r="Q98" s="143">
        <f>IF($D98=0,0,$D98*
IFERROR(INDEX(Q$269:Q$305,MATCH($F98,$B$269:$B$305,0))/INDEX($D$269:$D$305,MATCH($F98,$B$269:$B$305,0)),
INDEX('Input-Func_Class'!N$9:N$21,MATCH($F98,'Input-Func_Class'!$B$9:$B$21,0)))
)</f>
        <v>0</v>
      </c>
      <c r="R98" s="143">
        <f>IF($D98=0,0,$D98*
IFERROR(INDEX(R$269:R$305,MATCH($F98,$B$269:$B$305,0))/INDEX($D$269:$D$305,MATCH($F98,$B$269:$B$305,0)),
INDEX('Input-Func_Class'!O$9:O$21,MATCH($F98,'Input-Func_Class'!$B$9:$B$21,0)))
)</f>
        <v>0</v>
      </c>
    </row>
    <row r="99" spans="1:18" outlineLevel="1">
      <c r="A99" s="113">
        <f>IF(ISBLANK('Input-Accounts'!A99),"",'Input-Accounts'!A99)</f>
        <v>84</v>
      </c>
      <c r="B99" s="17" t="str">
        <f>IF(ISBLANK('Input-Accounts'!B99),"",'Input-Accounts'!B99)</f>
        <v>Stores Equipment</v>
      </c>
      <c r="C99" s="113">
        <f>IF(ISBLANK('Input-Accounts'!C99),"",'Input-Accounts'!C99)</f>
        <v>393</v>
      </c>
      <c r="D99" s="143">
        <f>'Input-Accounts'!$D99</f>
        <v>-50733.22</v>
      </c>
      <c r="E99" s="143">
        <f t="shared" si="26"/>
        <v>0</v>
      </c>
      <c r="F99" s="89" t="str">
        <f>IF(D99=0,"-",IF('Input-Accounts'!$E99&lt;&gt;0,'Input-Accounts'!$E99,'Input-Accounts'!$F99))</f>
        <v>INT_T&amp;D_PLANT</v>
      </c>
      <c r="G99" s="143">
        <f>IF($D99=0,0,$D99*
IFERROR(INDEX(G$269:G$305,MATCH($F99,$B$269:$B$305,0))/INDEX($D$269:$D$305,MATCH($F99,$B$269:$B$305,0)),
INDEX('Input-Func_Class'!D$9:D$21,MATCH($F99,'Input-Func_Class'!$B$9:$B$21,0)))
)</f>
        <v>0</v>
      </c>
      <c r="H99" s="143">
        <f>IF($D99=0,0,$D99*
IFERROR(INDEX(H$269:H$305,MATCH($F99,$B$269:$B$305,0))/INDEX($D$269:$D$305,MATCH($F99,$B$269:$B$305,0)),
INDEX('Input-Func_Class'!E$9:E$21,MATCH($F99,'Input-Func_Class'!$B$9:$B$21,0)))
)</f>
        <v>-939.2978072389933</v>
      </c>
      <c r="I99" s="143">
        <f>IF($D99=0,0,$D99*
IFERROR(INDEX(I$269:I$305,MATCH($F99,$B$269:$B$305,0))/INDEX($D$269:$D$305,MATCH($F99,$B$269:$B$305,0)),
INDEX('Input-Func_Class'!F$9:F$21,MATCH($F99,'Input-Func_Class'!$B$9:$B$21,0)))
)</f>
        <v>-49793.922192761005</v>
      </c>
      <c r="J99" s="143">
        <f>IF($D99=0,0,$D99*
IFERROR(INDEX(J$269:J$305,MATCH($F99,$B$269:$B$305,0))/INDEX($D$269:$D$305,MATCH($F99,$B$269:$B$305,0)),
INDEX('Input-Func_Class'!G$9:G$21,MATCH($F99,'Input-Func_Class'!$B$9:$B$21,0)))
)</f>
        <v>0</v>
      </c>
      <c r="K99" s="143">
        <f>IF($D99=0,0,$D99*
IFERROR(INDEX(K$269:K$305,MATCH($F99,$B$269:$B$305,0))/INDEX($D$269:$D$305,MATCH($F99,$B$269:$B$305,0)),
INDEX('Input-Func_Class'!H$9:H$21,MATCH($F99,'Input-Func_Class'!$B$9:$B$21,0)))
)</f>
        <v>0</v>
      </c>
      <c r="L99" s="143">
        <f>IF($D99=0,0,$D99*
IFERROR(INDEX(L$269:L$305,MATCH($F99,$B$269:$B$305,0))/INDEX($D$269:$D$305,MATCH($F99,$B$269:$B$305,0)),
INDEX('Input-Func_Class'!I$9:I$21,MATCH($F99,'Input-Func_Class'!$B$9:$B$21,0)))
)</f>
        <v>0</v>
      </c>
      <c r="M99" s="143">
        <f>IF($D99=0,0,$D99*
IFERROR(INDEX(M$269:M$305,MATCH($F99,$B$269:$B$305,0))/INDEX($D$269:$D$305,MATCH($F99,$B$269:$B$305,0)),
INDEX('Input-Func_Class'!J$9:J$21,MATCH($F99,'Input-Func_Class'!$B$9:$B$21,0)))
)</f>
        <v>0</v>
      </c>
      <c r="N99" s="143">
        <f>IF($D99=0,0,$D99*
IFERROR(INDEX(N$269:N$305,MATCH($F99,$B$269:$B$305,0))/INDEX($D$269:$D$305,MATCH($F99,$B$269:$B$305,0)),
INDEX('Input-Func_Class'!K$9:K$21,MATCH($F99,'Input-Func_Class'!$B$9:$B$21,0)))
)</f>
        <v>0</v>
      </c>
      <c r="O99" s="143">
        <f>IF($D99=0,0,$D99*
IFERROR(INDEX(O$269:O$305,MATCH($F99,$B$269:$B$305,0))/INDEX($D$269:$D$305,MATCH($F99,$B$269:$B$305,0)),
INDEX('Input-Func_Class'!L$9:L$21,MATCH($F99,'Input-Func_Class'!$B$9:$B$21,0)))
)</f>
        <v>0</v>
      </c>
      <c r="P99" s="143">
        <f>IF($D99=0,0,$D99*
IFERROR(INDEX(P$269:P$305,MATCH($F99,$B$269:$B$305,0))/INDEX($D$269:$D$305,MATCH($F99,$B$269:$B$305,0)),
INDEX('Input-Func_Class'!M$9:M$21,MATCH($F99,'Input-Func_Class'!$B$9:$B$21,0)))
)</f>
        <v>0</v>
      </c>
      <c r="Q99" s="143">
        <f>IF($D99=0,0,$D99*
IFERROR(INDEX(Q$269:Q$305,MATCH($F99,$B$269:$B$305,0))/INDEX($D$269:$D$305,MATCH($F99,$B$269:$B$305,0)),
INDEX('Input-Func_Class'!N$9:N$21,MATCH($F99,'Input-Func_Class'!$B$9:$B$21,0)))
)</f>
        <v>0</v>
      </c>
      <c r="R99" s="143">
        <f>IF($D99=0,0,$D99*
IFERROR(INDEX(R$269:R$305,MATCH($F99,$B$269:$B$305,0))/INDEX($D$269:$D$305,MATCH($F99,$B$269:$B$305,0)),
INDEX('Input-Func_Class'!O$9:O$21,MATCH($F99,'Input-Func_Class'!$B$9:$B$21,0)))
)</f>
        <v>0</v>
      </c>
    </row>
    <row r="100" spans="1:18" outlineLevel="1">
      <c r="A100" s="113">
        <f>IF(ISBLANK('Input-Accounts'!A100),"",'Input-Accounts'!A100)</f>
        <v>85</v>
      </c>
      <c r="B100" s="17" t="str">
        <f>IF(ISBLANK('Input-Accounts'!B100),"",'Input-Accounts'!B100)</f>
        <v xml:space="preserve">Tools, Shop, and Garage Equipment </v>
      </c>
      <c r="C100" s="113">
        <f>IF(ISBLANK('Input-Accounts'!C100),"",'Input-Accounts'!C100)</f>
        <v>394</v>
      </c>
      <c r="D100" s="143">
        <f>'Input-Accounts'!$D100</f>
        <v>-3438076.48</v>
      </c>
      <c r="E100" s="143">
        <f t="shared" si="26"/>
        <v>0</v>
      </c>
      <c r="F100" s="89" t="str">
        <f>IF(D100=0,"-",IF('Input-Accounts'!$E100&lt;&gt;0,'Input-Accounts'!$E100,'Input-Accounts'!$F100))</f>
        <v>INT_T&amp;D_PLANT</v>
      </c>
      <c r="G100" s="143">
        <f>IF($D100=0,0,$D100*
IFERROR(INDEX(G$269:G$305,MATCH($F100,$B$269:$B$305,0))/INDEX($D$269:$D$305,MATCH($F100,$B$269:$B$305,0)),
INDEX('Input-Func_Class'!D$9:D$21,MATCH($F100,'Input-Func_Class'!$B$9:$B$21,0)))
)</f>
        <v>0</v>
      </c>
      <c r="H100" s="143">
        <f>IF($D100=0,0,$D100*
IFERROR(INDEX(H$269:H$305,MATCH($F100,$B$269:$B$305,0))/INDEX($D$269:$D$305,MATCH($F100,$B$269:$B$305,0)),
INDEX('Input-Func_Class'!E$9:E$21,MATCH($F100,'Input-Func_Class'!$B$9:$B$21,0)))
)</f>
        <v>-63654.10472238814</v>
      </c>
      <c r="I100" s="143">
        <f>IF($D100=0,0,$D100*
IFERROR(INDEX(I$269:I$305,MATCH($F100,$B$269:$B$305,0))/INDEX($D$269:$D$305,MATCH($F100,$B$269:$B$305,0)),
INDEX('Input-Func_Class'!F$9:F$21,MATCH($F100,'Input-Func_Class'!$B$9:$B$21,0)))
)</f>
        <v>-3374422.3752776119</v>
      </c>
      <c r="J100" s="143">
        <f>IF($D100=0,0,$D100*
IFERROR(INDEX(J$269:J$305,MATCH($F100,$B$269:$B$305,0))/INDEX($D$269:$D$305,MATCH($F100,$B$269:$B$305,0)),
INDEX('Input-Func_Class'!G$9:G$21,MATCH($F100,'Input-Func_Class'!$B$9:$B$21,0)))
)</f>
        <v>0</v>
      </c>
      <c r="K100" s="143">
        <f>IF($D100=0,0,$D100*
IFERROR(INDEX(K$269:K$305,MATCH($F100,$B$269:$B$305,0))/INDEX($D$269:$D$305,MATCH($F100,$B$269:$B$305,0)),
INDEX('Input-Func_Class'!H$9:H$21,MATCH($F100,'Input-Func_Class'!$B$9:$B$21,0)))
)</f>
        <v>0</v>
      </c>
      <c r="L100" s="143">
        <f>IF($D100=0,0,$D100*
IFERROR(INDEX(L$269:L$305,MATCH($F100,$B$269:$B$305,0))/INDEX($D$269:$D$305,MATCH($F100,$B$269:$B$305,0)),
INDEX('Input-Func_Class'!I$9:I$21,MATCH($F100,'Input-Func_Class'!$B$9:$B$21,0)))
)</f>
        <v>0</v>
      </c>
      <c r="M100" s="143">
        <f>IF($D100=0,0,$D100*
IFERROR(INDEX(M$269:M$305,MATCH($F100,$B$269:$B$305,0))/INDEX($D$269:$D$305,MATCH($F100,$B$269:$B$305,0)),
INDEX('Input-Func_Class'!J$9:J$21,MATCH($F100,'Input-Func_Class'!$B$9:$B$21,0)))
)</f>
        <v>0</v>
      </c>
      <c r="N100" s="143">
        <f>IF($D100=0,0,$D100*
IFERROR(INDEX(N$269:N$305,MATCH($F100,$B$269:$B$305,0))/INDEX($D$269:$D$305,MATCH($F100,$B$269:$B$305,0)),
INDEX('Input-Func_Class'!K$9:K$21,MATCH($F100,'Input-Func_Class'!$B$9:$B$21,0)))
)</f>
        <v>0</v>
      </c>
      <c r="O100" s="143">
        <f>IF($D100=0,0,$D100*
IFERROR(INDEX(O$269:O$305,MATCH($F100,$B$269:$B$305,0))/INDEX($D$269:$D$305,MATCH($F100,$B$269:$B$305,0)),
INDEX('Input-Func_Class'!L$9:L$21,MATCH($F100,'Input-Func_Class'!$B$9:$B$21,0)))
)</f>
        <v>0</v>
      </c>
      <c r="P100" s="143">
        <f>IF($D100=0,0,$D100*
IFERROR(INDEX(P$269:P$305,MATCH($F100,$B$269:$B$305,0))/INDEX($D$269:$D$305,MATCH($F100,$B$269:$B$305,0)),
INDEX('Input-Func_Class'!M$9:M$21,MATCH($F100,'Input-Func_Class'!$B$9:$B$21,0)))
)</f>
        <v>0</v>
      </c>
      <c r="Q100" s="143">
        <f>IF($D100=0,0,$D100*
IFERROR(INDEX(Q$269:Q$305,MATCH($F100,$B$269:$B$305,0))/INDEX($D$269:$D$305,MATCH($F100,$B$269:$B$305,0)),
INDEX('Input-Func_Class'!N$9:N$21,MATCH($F100,'Input-Func_Class'!$B$9:$B$21,0)))
)</f>
        <v>0</v>
      </c>
      <c r="R100" s="143">
        <f>IF($D100=0,0,$D100*
IFERROR(INDEX(R$269:R$305,MATCH($F100,$B$269:$B$305,0))/INDEX($D$269:$D$305,MATCH($F100,$B$269:$B$305,0)),
INDEX('Input-Func_Class'!O$9:O$21,MATCH($F100,'Input-Func_Class'!$B$9:$B$21,0)))
)</f>
        <v>0</v>
      </c>
    </row>
    <row r="101" spans="1:18" outlineLevel="1">
      <c r="A101" s="113">
        <f>IF(ISBLANK('Input-Accounts'!A101),"",'Input-Accounts'!A101)</f>
        <v>86</v>
      </c>
      <c r="B101" s="17" t="str">
        <f>IF(ISBLANK('Input-Accounts'!B101),"",'Input-Accounts'!B101)</f>
        <v>Laboratory Equipment</v>
      </c>
      <c r="C101" s="113">
        <f>IF(ISBLANK('Input-Accounts'!C101),"",'Input-Accounts'!C101)</f>
        <v>395</v>
      </c>
      <c r="D101" s="143">
        <f>'Input-Accounts'!$D101</f>
        <v>-50175.49</v>
      </c>
      <c r="E101" s="143">
        <f t="shared" si="26"/>
        <v>0</v>
      </c>
      <c r="F101" s="89" t="str">
        <f>IF(D101=0,"-",IF('Input-Accounts'!$E101&lt;&gt;0,'Input-Accounts'!$E101,'Input-Accounts'!$F101))</f>
        <v>INT_T&amp;D_PLANT</v>
      </c>
      <c r="G101" s="143">
        <f>IF($D101=0,0,$D101*
IFERROR(INDEX(G$269:G$305,MATCH($F101,$B$269:$B$305,0))/INDEX($D$269:$D$305,MATCH($F101,$B$269:$B$305,0)),
INDEX('Input-Func_Class'!D$9:D$21,MATCH($F101,'Input-Func_Class'!$B$9:$B$21,0)))
)</f>
        <v>0</v>
      </c>
      <c r="H101" s="143">
        <f>IF($D101=0,0,$D101*
IFERROR(INDEX(H$269:H$305,MATCH($F101,$B$269:$B$305,0))/INDEX($D$269:$D$305,MATCH($F101,$B$269:$B$305,0)),
INDEX('Input-Func_Class'!E$9:E$21,MATCH($F101,'Input-Func_Class'!$B$9:$B$21,0)))
)</f>
        <v>-928.9717414771236</v>
      </c>
      <c r="I101" s="143">
        <f>IF($D101=0,0,$D101*
IFERROR(INDEX(I$269:I$305,MATCH($F101,$B$269:$B$305,0))/INDEX($D$269:$D$305,MATCH($F101,$B$269:$B$305,0)),
INDEX('Input-Func_Class'!F$9:F$21,MATCH($F101,'Input-Func_Class'!$B$9:$B$21,0)))
)</f>
        <v>-49246.518258522876</v>
      </c>
      <c r="J101" s="143">
        <f>IF($D101=0,0,$D101*
IFERROR(INDEX(J$269:J$305,MATCH($F101,$B$269:$B$305,0))/INDEX($D$269:$D$305,MATCH($F101,$B$269:$B$305,0)),
INDEX('Input-Func_Class'!G$9:G$21,MATCH($F101,'Input-Func_Class'!$B$9:$B$21,0)))
)</f>
        <v>0</v>
      </c>
      <c r="K101" s="143">
        <f>IF($D101=0,0,$D101*
IFERROR(INDEX(K$269:K$305,MATCH($F101,$B$269:$B$305,0))/INDEX($D$269:$D$305,MATCH($F101,$B$269:$B$305,0)),
INDEX('Input-Func_Class'!H$9:H$21,MATCH($F101,'Input-Func_Class'!$B$9:$B$21,0)))
)</f>
        <v>0</v>
      </c>
      <c r="L101" s="143">
        <f>IF($D101=0,0,$D101*
IFERROR(INDEX(L$269:L$305,MATCH($F101,$B$269:$B$305,0))/INDEX($D$269:$D$305,MATCH($F101,$B$269:$B$305,0)),
INDEX('Input-Func_Class'!I$9:I$21,MATCH($F101,'Input-Func_Class'!$B$9:$B$21,0)))
)</f>
        <v>0</v>
      </c>
      <c r="M101" s="143">
        <f>IF($D101=0,0,$D101*
IFERROR(INDEX(M$269:M$305,MATCH($F101,$B$269:$B$305,0))/INDEX($D$269:$D$305,MATCH($F101,$B$269:$B$305,0)),
INDEX('Input-Func_Class'!J$9:J$21,MATCH($F101,'Input-Func_Class'!$B$9:$B$21,0)))
)</f>
        <v>0</v>
      </c>
      <c r="N101" s="143">
        <f>IF($D101=0,0,$D101*
IFERROR(INDEX(N$269:N$305,MATCH($F101,$B$269:$B$305,0))/INDEX($D$269:$D$305,MATCH($F101,$B$269:$B$305,0)),
INDEX('Input-Func_Class'!K$9:K$21,MATCH($F101,'Input-Func_Class'!$B$9:$B$21,0)))
)</f>
        <v>0</v>
      </c>
      <c r="O101" s="143">
        <f>IF($D101=0,0,$D101*
IFERROR(INDEX(O$269:O$305,MATCH($F101,$B$269:$B$305,0))/INDEX($D$269:$D$305,MATCH($F101,$B$269:$B$305,0)),
INDEX('Input-Func_Class'!L$9:L$21,MATCH($F101,'Input-Func_Class'!$B$9:$B$21,0)))
)</f>
        <v>0</v>
      </c>
      <c r="P101" s="143">
        <f>IF($D101=0,0,$D101*
IFERROR(INDEX(P$269:P$305,MATCH($F101,$B$269:$B$305,0))/INDEX($D$269:$D$305,MATCH($F101,$B$269:$B$305,0)),
INDEX('Input-Func_Class'!M$9:M$21,MATCH($F101,'Input-Func_Class'!$B$9:$B$21,0)))
)</f>
        <v>0</v>
      </c>
      <c r="Q101" s="143">
        <f>IF($D101=0,0,$D101*
IFERROR(INDEX(Q$269:Q$305,MATCH($F101,$B$269:$B$305,0))/INDEX($D$269:$D$305,MATCH($F101,$B$269:$B$305,0)),
INDEX('Input-Func_Class'!N$9:N$21,MATCH($F101,'Input-Func_Class'!$B$9:$B$21,0)))
)</f>
        <v>0</v>
      </c>
      <c r="R101" s="143">
        <f>IF($D101=0,0,$D101*
IFERROR(INDEX(R$269:R$305,MATCH($F101,$B$269:$B$305,0))/INDEX($D$269:$D$305,MATCH($F101,$B$269:$B$305,0)),
INDEX('Input-Func_Class'!O$9:O$21,MATCH($F101,'Input-Func_Class'!$B$9:$B$21,0)))
)</f>
        <v>0</v>
      </c>
    </row>
    <row r="102" spans="1:18" outlineLevel="1">
      <c r="A102" s="113">
        <f>IF(ISBLANK('Input-Accounts'!A102),"",'Input-Accounts'!A102)</f>
        <v>87</v>
      </c>
      <c r="B102" s="17" t="str">
        <f>IF(ISBLANK('Input-Accounts'!B102),"",'Input-Accounts'!B102)</f>
        <v>Power Operated Equipment</v>
      </c>
      <c r="C102" s="113">
        <f>IF(ISBLANK('Input-Accounts'!C102),"",'Input-Accounts'!C102)</f>
        <v>396</v>
      </c>
      <c r="D102" s="143">
        <f>'Input-Accounts'!$D102</f>
        <v>-1228215.7800000003</v>
      </c>
      <c r="E102" s="143">
        <f t="shared" si="26"/>
        <v>0</v>
      </c>
      <c r="F102" s="89" t="str">
        <f>IF(D102=0,"-",IF('Input-Accounts'!$E102&lt;&gt;0,'Input-Accounts'!$E102,'Input-Accounts'!$F102))</f>
        <v>INT_T&amp;D_PLANT</v>
      </c>
      <c r="G102" s="143">
        <f>IF($D102=0,0,$D102*
IFERROR(INDEX(G$269:G$305,MATCH($F102,$B$269:$B$305,0))/INDEX($D$269:$D$305,MATCH($F102,$B$269:$B$305,0)),
INDEX('Input-Func_Class'!D$9:D$21,MATCH($F102,'Input-Func_Class'!$B$9:$B$21,0)))
)</f>
        <v>0</v>
      </c>
      <c r="H102" s="143">
        <f>IF($D102=0,0,$D102*
IFERROR(INDEX(H$269:H$305,MATCH($F102,$B$269:$B$305,0))/INDEX($D$269:$D$305,MATCH($F102,$B$269:$B$305,0)),
INDEX('Input-Func_Class'!E$9:E$21,MATCH($F102,'Input-Func_Class'!$B$9:$B$21,0)))
)</f>
        <v>-22739.743090825501</v>
      </c>
      <c r="I102" s="143">
        <f>IF($D102=0,0,$D102*
IFERROR(INDEX(I$269:I$305,MATCH($F102,$B$269:$B$305,0))/INDEX($D$269:$D$305,MATCH($F102,$B$269:$B$305,0)),
INDEX('Input-Func_Class'!F$9:F$21,MATCH($F102,'Input-Func_Class'!$B$9:$B$21,0)))
)</f>
        <v>-1205476.0369091749</v>
      </c>
      <c r="J102" s="143">
        <f>IF($D102=0,0,$D102*
IFERROR(INDEX(J$269:J$305,MATCH($F102,$B$269:$B$305,0))/INDEX($D$269:$D$305,MATCH($F102,$B$269:$B$305,0)),
INDEX('Input-Func_Class'!G$9:G$21,MATCH($F102,'Input-Func_Class'!$B$9:$B$21,0)))
)</f>
        <v>0</v>
      </c>
      <c r="K102" s="143">
        <f>IF($D102=0,0,$D102*
IFERROR(INDEX(K$269:K$305,MATCH($F102,$B$269:$B$305,0))/INDEX($D$269:$D$305,MATCH($F102,$B$269:$B$305,0)),
INDEX('Input-Func_Class'!H$9:H$21,MATCH($F102,'Input-Func_Class'!$B$9:$B$21,0)))
)</f>
        <v>0</v>
      </c>
      <c r="L102" s="143">
        <f>IF($D102=0,0,$D102*
IFERROR(INDEX(L$269:L$305,MATCH($F102,$B$269:$B$305,0))/INDEX($D$269:$D$305,MATCH($F102,$B$269:$B$305,0)),
INDEX('Input-Func_Class'!I$9:I$21,MATCH($F102,'Input-Func_Class'!$B$9:$B$21,0)))
)</f>
        <v>0</v>
      </c>
      <c r="M102" s="143">
        <f>IF($D102=0,0,$D102*
IFERROR(INDEX(M$269:M$305,MATCH($F102,$B$269:$B$305,0))/INDEX($D$269:$D$305,MATCH($F102,$B$269:$B$305,0)),
INDEX('Input-Func_Class'!J$9:J$21,MATCH($F102,'Input-Func_Class'!$B$9:$B$21,0)))
)</f>
        <v>0</v>
      </c>
      <c r="N102" s="143">
        <f>IF($D102=0,0,$D102*
IFERROR(INDEX(N$269:N$305,MATCH($F102,$B$269:$B$305,0))/INDEX($D$269:$D$305,MATCH($F102,$B$269:$B$305,0)),
INDEX('Input-Func_Class'!K$9:K$21,MATCH($F102,'Input-Func_Class'!$B$9:$B$21,0)))
)</f>
        <v>0</v>
      </c>
      <c r="O102" s="143">
        <f>IF($D102=0,0,$D102*
IFERROR(INDEX(O$269:O$305,MATCH($F102,$B$269:$B$305,0))/INDEX($D$269:$D$305,MATCH($F102,$B$269:$B$305,0)),
INDEX('Input-Func_Class'!L$9:L$21,MATCH($F102,'Input-Func_Class'!$B$9:$B$21,0)))
)</f>
        <v>0</v>
      </c>
      <c r="P102" s="143">
        <f>IF($D102=0,0,$D102*
IFERROR(INDEX(P$269:P$305,MATCH($F102,$B$269:$B$305,0))/INDEX($D$269:$D$305,MATCH($F102,$B$269:$B$305,0)),
INDEX('Input-Func_Class'!M$9:M$21,MATCH($F102,'Input-Func_Class'!$B$9:$B$21,0)))
)</f>
        <v>0</v>
      </c>
      <c r="Q102" s="143">
        <f>IF($D102=0,0,$D102*
IFERROR(INDEX(Q$269:Q$305,MATCH($F102,$B$269:$B$305,0))/INDEX($D$269:$D$305,MATCH($F102,$B$269:$B$305,0)),
INDEX('Input-Func_Class'!N$9:N$21,MATCH($F102,'Input-Func_Class'!$B$9:$B$21,0)))
)</f>
        <v>0</v>
      </c>
      <c r="R102" s="143">
        <f>IF($D102=0,0,$D102*
IFERROR(INDEX(R$269:R$305,MATCH($F102,$B$269:$B$305,0))/INDEX($D$269:$D$305,MATCH($F102,$B$269:$B$305,0)),
INDEX('Input-Func_Class'!O$9:O$21,MATCH($F102,'Input-Func_Class'!$B$9:$B$21,0)))
)</f>
        <v>0</v>
      </c>
    </row>
    <row r="103" spans="1:18" outlineLevel="1">
      <c r="A103" s="113">
        <f>IF(ISBLANK('Input-Accounts'!A103),"",'Input-Accounts'!A103)</f>
        <v>88</v>
      </c>
      <c r="B103" s="17" t="str">
        <f>IF(ISBLANK('Input-Accounts'!B103),"",'Input-Accounts'!B103)</f>
        <v>Communication Equipment</v>
      </c>
      <c r="C103" s="113">
        <f>IF(ISBLANK('Input-Accounts'!C103),"",'Input-Accounts'!C103)</f>
        <v>397</v>
      </c>
      <c r="D103" s="143">
        <f>'Input-Accounts'!$D103</f>
        <v>-1255763.6900000002</v>
      </c>
      <c r="E103" s="143">
        <f t="shared" si="26"/>
        <v>0</v>
      </c>
      <c r="F103" s="89" t="str">
        <f>IF(D103=0,"-",IF('Input-Accounts'!$E103&lt;&gt;0,'Input-Accounts'!$E103,'Input-Accounts'!$F103))</f>
        <v>INT_T&amp;D_PLANT</v>
      </c>
      <c r="G103" s="143">
        <f>IF($D103=0,0,$D103*
IFERROR(INDEX(G$269:G$305,MATCH($F103,$B$269:$B$305,0))/INDEX($D$269:$D$305,MATCH($F103,$B$269:$B$305,0)),
INDEX('Input-Func_Class'!D$9:D$21,MATCH($F103,'Input-Func_Class'!$B$9:$B$21,0)))
)</f>
        <v>0</v>
      </c>
      <c r="H103" s="143">
        <f>IF($D103=0,0,$D103*
IFERROR(INDEX(H$269:H$305,MATCH($F103,$B$269:$B$305,0))/INDEX($D$269:$D$305,MATCH($F103,$B$269:$B$305,0)),
INDEX('Input-Func_Class'!E$9:E$21,MATCH($F103,'Input-Func_Class'!$B$9:$B$21,0)))
)</f>
        <v>-23249.777570344384</v>
      </c>
      <c r="I103" s="143">
        <f>IF($D103=0,0,$D103*
IFERROR(INDEX(I$269:I$305,MATCH($F103,$B$269:$B$305,0))/INDEX($D$269:$D$305,MATCH($F103,$B$269:$B$305,0)),
INDEX('Input-Func_Class'!F$9:F$21,MATCH($F103,'Input-Func_Class'!$B$9:$B$21,0)))
)</f>
        <v>-1232513.9124296559</v>
      </c>
      <c r="J103" s="143">
        <f>IF($D103=0,0,$D103*
IFERROR(INDEX(J$269:J$305,MATCH($F103,$B$269:$B$305,0))/INDEX($D$269:$D$305,MATCH($F103,$B$269:$B$305,0)),
INDEX('Input-Func_Class'!G$9:G$21,MATCH($F103,'Input-Func_Class'!$B$9:$B$21,0)))
)</f>
        <v>0</v>
      </c>
      <c r="K103" s="143">
        <f>IF($D103=0,0,$D103*
IFERROR(INDEX(K$269:K$305,MATCH($F103,$B$269:$B$305,0))/INDEX($D$269:$D$305,MATCH($F103,$B$269:$B$305,0)),
INDEX('Input-Func_Class'!H$9:H$21,MATCH($F103,'Input-Func_Class'!$B$9:$B$21,0)))
)</f>
        <v>0</v>
      </c>
      <c r="L103" s="143">
        <f>IF($D103=0,0,$D103*
IFERROR(INDEX(L$269:L$305,MATCH($F103,$B$269:$B$305,0))/INDEX($D$269:$D$305,MATCH($F103,$B$269:$B$305,0)),
INDEX('Input-Func_Class'!I$9:I$21,MATCH($F103,'Input-Func_Class'!$B$9:$B$21,0)))
)</f>
        <v>0</v>
      </c>
      <c r="M103" s="143">
        <f>IF($D103=0,0,$D103*
IFERROR(INDEX(M$269:M$305,MATCH($F103,$B$269:$B$305,0))/INDEX($D$269:$D$305,MATCH($F103,$B$269:$B$305,0)),
INDEX('Input-Func_Class'!J$9:J$21,MATCH($F103,'Input-Func_Class'!$B$9:$B$21,0)))
)</f>
        <v>0</v>
      </c>
      <c r="N103" s="143">
        <f>IF($D103=0,0,$D103*
IFERROR(INDEX(N$269:N$305,MATCH($F103,$B$269:$B$305,0))/INDEX($D$269:$D$305,MATCH($F103,$B$269:$B$305,0)),
INDEX('Input-Func_Class'!K$9:K$21,MATCH($F103,'Input-Func_Class'!$B$9:$B$21,0)))
)</f>
        <v>0</v>
      </c>
      <c r="O103" s="143">
        <f>IF($D103=0,0,$D103*
IFERROR(INDEX(O$269:O$305,MATCH($F103,$B$269:$B$305,0))/INDEX($D$269:$D$305,MATCH($F103,$B$269:$B$305,0)),
INDEX('Input-Func_Class'!L$9:L$21,MATCH($F103,'Input-Func_Class'!$B$9:$B$21,0)))
)</f>
        <v>0</v>
      </c>
      <c r="P103" s="143">
        <f>IF($D103=0,0,$D103*
IFERROR(INDEX(P$269:P$305,MATCH($F103,$B$269:$B$305,0))/INDEX($D$269:$D$305,MATCH($F103,$B$269:$B$305,0)),
INDEX('Input-Func_Class'!M$9:M$21,MATCH($F103,'Input-Func_Class'!$B$9:$B$21,0)))
)</f>
        <v>0</v>
      </c>
      <c r="Q103" s="143">
        <f>IF($D103=0,0,$D103*
IFERROR(INDEX(Q$269:Q$305,MATCH($F103,$B$269:$B$305,0))/INDEX($D$269:$D$305,MATCH($F103,$B$269:$B$305,0)),
INDEX('Input-Func_Class'!N$9:N$21,MATCH($F103,'Input-Func_Class'!$B$9:$B$21,0)))
)</f>
        <v>0</v>
      </c>
      <c r="R103" s="143">
        <f>IF($D103=0,0,$D103*
IFERROR(INDEX(R$269:R$305,MATCH($F103,$B$269:$B$305,0))/INDEX($D$269:$D$305,MATCH($F103,$B$269:$B$305,0)),
INDEX('Input-Func_Class'!O$9:O$21,MATCH($F103,'Input-Func_Class'!$B$9:$B$21,0)))
)</f>
        <v>0</v>
      </c>
    </row>
    <row r="104" spans="1:18" outlineLevel="1">
      <c r="A104" s="113">
        <f>IF(ISBLANK('Input-Accounts'!A104),"",'Input-Accounts'!A104)</f>
        <v>89</v>
      </c>
      <c r="B104" s="17" t="str">
        <f>IF(ISBLANK('Input-Accounts'!B104),"",'Input-Accounts'!B104)</f>
        <v>Miscellaneous Equipment</v>
      </c>
      <c r="C104" s="113">
        <f>IF(ISBLANK('Input-Accounts'!C104),"",'Input-Accounts'!C104)</f>
        <v>398</v>
      </c>
      <c r="D104" s="143">
        <f>'Input-Accounts'!$D104</f>
        <v>-34585.449999999997</v>
      </c>
      <c r="E104" s="143">
        <f t="shared" si="26"/>
        <v>0</v>
      </c>
      <c r="F104" s="89" t="str">
        <f>IF(D104=0,"-",IF('Input-Accounts'!$E104&lt;&gt;0,'Input-Accounts'!$E104,'Input-Accounts'!$F104))</f>
        <v>INT_T&amp;D_PLANT</v>
      </c>
      <c r="G104" s="143">
        <f>IF($D104=0,0,$D104*
IFERROR(INDEX(G$269:G$305,MATCH($F104,$B$269:$B$305,0))/INDEX($D$269:$D$305,MATCH($F104,$B$269:$B$305,0)),
INDEX('Input-Func_Class'!D$9:D$21,MATCH($F104,'Input-Func_Class'!$B$9:$B$21,0)))
)</f>
        <v>0</v>
      </c>
      <c r="H104" s="143">
        <f>IF($D104=0,0,$D104*
IFERROR(INDEX(H$269:H$305,MATCH($F104,$B$269:$B$305,0))/INDEX($D$269:$D$305,MATCH($F104,$B$269:$B$305,0)),
INDEX('Input-Func_Class'!E$9:E$21,MATCH($F104,'Input-Func_Class'!$B$9:$B$21,0)))
)</f>
        <v>-640.33068169877322</v>
      </c>
      <c r="I104" s="143">
        <f>IF($D104=0,0,$D104*
IFERROR(INDEX(I$269:I$305,MATCH($F104,$B$269:$B$305,0))/INDEX($D$269:$D$305,MATCH($F104,$B$269:$B$305,0)),
INDEX('Input-Func_Class'!F$9:F$21,MATCH($F104,'Input-Func_Class'!$B$9:$B$21,0)))
)</f>
        <v>-33945.119318301222</v>
      </c>
      <c r="J104" s="143">
        <f>IF($D104=0,0,$D104*
IFERROR(INDEX(J$269:J$305,MATCH($F104,$B$269:$B$305,0))/INDEX($D$269:$D$305,MATCH($F104,$B$269:$B$305,0)),
INDEX('Input-Func_Class'!G$9:G$21,MATCH($F104,'Input-Func_Class'!$B$9:$B$21,0)))
)</f>
        <v>0</v>
      </c>
      <c r="K104" s="143">
        <f>IF($D104=0,0,$D104*
IFERROR(INDEX(K$269:K$305,MATCH($F104,$B$269:$B$305,0))/INDEX($D$269:$D$305,MATCH($F104,$B$269:$B$305,0)),
INDEX('Input-Func_Class'!H$9:H$21,MATCH($F104,'Input-Func_Class'!$B$9:$B$21,0)))
)</f>
        <v>0</v>
      </c>
      <c r="L104" s="143">
        <f>IF($D104=0,0,$D104*
IFERROR(INDEX(L$269:L$305,MATCH($F104,$B$269:$B$305,0))/INDEX($D$269:$D$305,MATCH($F104,$B$269:$B$305,0)),
INDEX('Input-Func_Class'!I$9:I$21,MATCH($F104,'Input-Func_Class'!$B$9:$B$21,0)))
)</f>
        <v>0</v>
      </c>
      <c r="M104" s="143">
        <f>IF($D104=0,0,$D104*
IFERROR(INDEX(M$269:M$305,MATCH($F104,$B$269:$B$305,0))/INDEX($D$269:$D$305,MATCH($F104,$B$269:$B$305,0)),
INDEX('Input-Func_Class'!J$9:J$21,MATCH($F104,'Input-Func_Class'!$B$9:$B$21,0)))
)</f>
        <v>0</v>
      </c>
      <c r="N104" s="143">
        <f>IF($D104=0,0,$D104*
IFERROR(INDEX(N$269:N$305,MATCH($F104,$B$269:$B$305,0))/INDEX($D$269:$D$305,MATCH($F104,$B$269:$B$305,0)),
INDEX('Input-Func_Class'!K$9:K$21,MATCH($F104,'Input-Func_Class'!$B$9:$B$21,0)))
)</f>
        <v>0</v>
      </c>
      <c r="O104" s="143">
        <f>IF($D104=0,0,$D104*
IFERROR(INDEX(O$269:O$305,MATCH($F104,$B$269:$B$305,0))/INDEX($D$269:$D$305,MATCH($F104,$B$269:$B$305,0)),
INDEX('Input-Func_Class'!L$9:L$21,MATCH($F104,'Input-Func_Class'!$B$9:$B$21,0)))
)</f>
        <v>0</v>
      </c>
      <c r="P104" s="143">
        <f>IF($D104=0,0,$D104*
IFERROR(INDEX(P$269:P$305,MATCH($F104,$B$269:$B$305,0))/INDEX($D$269:$D$305,MATCH($F104,$B$269:$B$305,0)),
INDEX('Input-Func_Class'!M$9:M$21,MATCH($F104,'Input-Func_Class'!$B$9:$B$21,0)))
)</f>
        <v>0</v>
      </c>
      <c r="Q104" s="143">
        <f>IF($D104=0,0,$D104*
IFERROR(INDEX(Q$269:Q$305,MATCH($F104,$B$269:$B$305,0))/INDEX($D$269:$D$305,MATCH($F104,$B$269:$B$305,0)),
INDEX('Input-Func_Class'!N$9:N$21,MATCH($F104,'Input-Func_Class'!$B$9:$B$21,0)))
)</f>
        <v>0</v>
      </c>
      <c r="R104" s="143">
        <f>IF($D104=0,0,$D104*
IFERROR(INDEX(R$269:R$305,MATCH($F104,$B$269:$B$305,0))/INDEX($D$269:$D$305,MATCH($F104,$B$269:$B$305,0)),
INDEX('Input-Func_Class'!O$9:O$21,MATCH($F104,'Input-Func_Class'!$B$9:$B$21,0)))
)</f>
        <v>0</v>
      </c>
    </row>
    <row r="105" spans="1:18" outlineLevel="1">
      <c r="A105" s="113">
        <f>IF(ISBLANK('Input-Accounts'!A105),"",'Input-Accounts'!A105)</f>
        <v>90</v>
      </c>
      <c r="B105" s="79" t="str">
        <f>IF(ISBLANK('Input-Accounts'!B105),"",'Input-Accounts'!B105)</f>
        <v>Subtotal - General Plant</v>
      </c>
      <c r="C105" s="113" t="str">
        <f>IF(ISBLANK('Input-Accounts'!C105),"",'Input-Accounts'!C105)</f>
        <v/>
      </c>
      <c r="D105" s="144">
        <f>SUBTOTAL(9,D95:D104)</f>
        <v>-23558971.649999999</v>
      </c>
      <c r="E105" s="143">
        <f t="shared" ref="E105:E106" si="27">IFERROR(IF(D105="",0,IF(D105=0,0,IF(ABS(D105-SUM($G105:$R105))&lt;Check_Limit,0,1))),1)</f>
        <v>0</v>
      </c>
      <c r="G105" s="144">
        <f t="shared" ref="G105:R105" si="28">SUBTOTAL(9,G95:G104)</f>
        <v>0</v>
      </c>
      <c r="H105" s="144">
        <f t="shared" si="28"/>
        <v>-436181.46870335867</v>
      </c>
      <c r="I105" s="144">
        <f t="shared" si="28"/>
        <v>-23122790.181296643</v>
      </c>
      <c r="J105" s="144">
        <f t="shared" si="28"/>
        <v>0</v>
      </c>
      <c r="K105" s="144">
        <f t="shared" si="28"/>
        <v>0</v>
      </c>
      <c r="L105" s="144">
        <f t="shared" si="28"/>
        <v>0</v>
      </c>
      <c r="M105" s="144">
        <f t="shared" si="28"/>
        <v>0</v>
      </c>
      <c r="N105" s="144">
        <f t="shared" si="28"/>
        <v>0</v>
      </c>
      <c r="O105" s="144">
        <f t="shared" si="28"/>
        <v>0</v>
      </c>
      <c r="P105" s="144">
        <f t="shared" si="28"/>
        <v>0</v>
      </c>
      <c r="Q105" s="144">
        <f t="shared" si="28"/>
        <v>0</v>
      </c>
      <c r="R105" s="144">
        <f t="shared" si="28"/>
        <v>0</v>
      </c>
    </row>
    <row r="106" spans="1:18" outlineLevel="1">
      <c r="A106" s="113" t="str">
        <f>IF(ISBLANK('Input-Accounts'!A106),"",'Input-Accounts'!A106)</f>
        <v/>
      </c>
      <c r="B106" s="79" t="str">
        <f>IF(ISBLANK('Input-Accounts'!B106),"",'Input-Accounts'!B106)</f>
        <v/>
      </c>
      <c r="C106" s="113" t="str">
        <f>IF(ISBLANK('Input-Accounts'!C106),"",'Input-Accounts'!C106)</f>
        <v/>
      </c>
      <c r="D106" s="143"/>
      <c r="E106" s="143">
        <f t="shared" si="27"/>
        <v>0</v>
      </c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1:18">
      <c r="A107" s="113">
        <f>IF(ISBLANK('Input-Accounts'!A107),"",'Input-Accounts'!A107)</f>
        <v>91</v>
      </c>
      <c r="B107" s="127" t="str">
        <f>IF(ISBLANK('Input-Accounts'!B107),"",'Input-Accounts'!B107)</f>
        <v>Total Accumulated Depreciation &amp; Amortization</v>
      </c>
      <c r="C107" s="113" t="str">
        <f>IF(ISBLANK('Input-Accounts'!C107),"",'Input-Accounts'!C107)</f>
        <v/>
      </c>
      <c r="D107" s="143">
        <f>SUBTOTAL(9,D67:D106)</f>
        <v>-482855822.54000008</v>
      </c>
      <c r="E107" s="143">
        <f t="shared" ref="E107:E119" si="29">IFERROR(IF(D107="",0,IF(D107=0,0,IF(ABS(D107-SUM($G107:$R107))&lt;Check_Limit,0,1))),1)</f>
        <v>0</v>
      </c>
      <c r="F107" s="89"/>
      <c r="G107" s="143">
        <f t="shared" ref="G107:R107" si="30">SUBTOTAL(9,G67:G106)</f>
        <v>0</v>
      </c>
      <c r="H107" s="143">
        <f t="shared" si="30"/>
        <v>-14712149.06832717</v>
      </c>
      <c r="I107" s="143">
        <f t="shared" si="30"/>
        <v>-468143673.47167277</v>
      </c>
      <c r="J107" s="143">
        <f t="shared" si="30"/>
        <v>0</v>
      </c>
      <c r="K107" s="143">
        <f t="shared" si="30"/>
        <v>0</v>
      </c>
      <c r="L107" s="143">
        <f t="shared" si="30"/>
        <v>0</v>
      </c>
      <c r="M107" s="143">
        <f t="shared" si="30"/>
        <v>0</v>
      </c>
      <c r="N107" s="143">
        <f t="shared" si="30"/>
        <v>0</v>
      </c>
      <c r="O107" s="143">
        <f t="shared" si="30"/>
        <v>0</v>
      </c>
      <c r="P107" s="143">
        <f t="shared" si="30"/>
        <v>0</v>
      </c>
      <c r="Q107" s="143">
        <f t="shared" si="30"/>
        <v>0</v>
      </c>
      <c r="R107" s="143">
        <f t="shared" si="30"/>
        <v>0</v>
      </c>
    </row>
    <row r="108" spans="1:18">
      <c r="A108" s="113" t="str">
        <f>IF(ISBLANK('Input-Accounts'!A108),"",'Input-Accounts'!A108)</f>
        <v/>
      </c>
      <c r="B108" s="79" t="str">
        <f>IF(ISBLANK('Input-Accounts'!B108),"",'Input-Accounts'!B108)</f>
        <v/>
      </c>
      <c r="C108" s="113" t="str">
        <f>IF(ISBLANK('Input-Accounts'!C108),"",'Input-Accounts'!C108)</f>
        <v/>
      </c>
      <c r="D108" s="144"/>
      <c r="E108" s="143">
        <f t="shared" si="29"/>
        <v>0</v>
      </c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1:18">
      <c r="A109" s="113">
        <f>IF(ISBLANK('Input-Accounts'!A109),"",'Input-Accounts'!A109)</f>
        <v>92</v>
      </c>
      <c r="B109" s="81" t="str">
        <f>IF(ISBLANK('Input-Accounts'!B109),"",'Input-Accounts'!B109)</f>
        <v>Other Rate Base Items</v>
      </c>
      <c r="C109" s="113" t="str">
        <f>IF(ISBLANK('Input-Accounts'!C109),"",'Input-Accounts'!C109)</f>
        <v/>
      </c>
      <c r="D109" s="143"/>
      <c r="E109" s="143">
        <f t="shared" si="29"/>
        <v>0</v>
      </c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1:18" outlineLevel="1">
      <c r="A110" s="113">
        <f>IF(ISBLANK('Input-Accounts'!A110),"",'Input-Accounts'!A110)</f>
        <v>93</v>
      </c>
      <c r="B110" s="17" t="str">
        <f>IF(ISBLANK('Input-Accounts'!B110),"",'Input-Accounts'!B110)</f>
        <v>Accumulated deferred income taxes</v>
      </c>
      <c r="C110" s="113">
        <f>IF(ISBLANK('Input-Accounts'!C110),"",'Input-Accounts'!C110)</f>
        <v>282</v>
      </c>
      <c r="D110" s="143">
        <f>'Input-Accounts'!$D110</f>
        <v>-77593766.770000011</v>
      </c>
      <c r="E110" s="143">
        <f t="shared" si="29"/>
        <v>0</v>
      </c>
      <c r="F110" s="89" t="str">
        <f>IF(D110=0,"-",IF('Input-Accounts'!$E110&lt;&gt;0,'Input-Accounts'!$E110,'Input-Accounts'!$F110))</f>
        <v>INT_T&amp;D_PLANT</v>
      </c>
      <c r="G110" s="143">
        <f>IF($D110=0,0,$D110*
IFERROR(INDEX(G$269:G$305,MATCH($F110,$B$269:$B$305,0))/INDEX($D$269:$D$305,MATCH($F110,$B$269:$B$305,0)),
INDEX('Input-Func_Class'!D$9:D$21,MATCH($F110,'Input-Func_Class'!$B$9:$B$21,0)))
)</f>
        <v>0</v>
      </c>
      <c r="H110" s="143">
        <f>IF($D110=0,0,$D110*
IFERROR(INDEX(H$269:H$305,MATCH($F110,$B$269:$B$305,0))/INDEX($D$269:$D$305,MATCH($F110,$B$269:$B$305,0)),
INDEX('Input-Func_Class'!E$9:E$21,MATCH($F110,'Input-Func_Class'!$B$9:$B$21,0)))
)</f>
        <v>-1436606.1326774622</v>
      </c>
      <c r="I110" s="143">
        <f>IF($D110=0,0,$D110*
IFERROR(INDEX(I$269:I$305,MATCH($F110,$B$269:$B$305,0))/INDEX($D$269:$D$305,MATCH($F110,$B$269:$B$305,0)),
INDEX('Input-Func_Class'!F$9:F$21,MATCH($F110,'Input-Func_Class'!$B$9:$B$21,0)))
)</f>
        <v>-76157160.637322545</v>
      </c>
      <c r="J110" s="143">
        <f>IF($D110=0,0,$D110*
IFERROR(INDEX(J$269:J$305,MATCH($F110,$B$269:$B$305,0))/INDEX($D$269:$D$305,MATCH($F110,$B$269:$B$305,0)),
INDEX('Input-Func_Class'!G$9:G$21,MATCH($F110,'Input-Func_Class'!$B$9:$B$21,0)))
)</f>
        <v>0</v>
      </c>
      <c r="K110" s="143">
        <f>IF($D110=0,0,$D110*
IFERROR(INDEX(K$269:K$305,MATCH($F110,$B$269:$B$305,0))/INDEX($D$269:$D$305,MATCH($F110,$B$269:$B$305,0)),
INDEX('Input-Func_Class'!H$9:H$21,MATCH($F110,'Input-Func_Class'!$B$9:$B$21,0)))
)</f>
        <v>0</v>
      </c>
      <c r="L110" s="143">
        <f>IF($D110=0,0,$D110*
IFERROR(INDEX(L$269:L$305,MATCH($F110,$B$269:$B$305,0))/INDEX($D$269:$D$305,MATCH($F110,$B$269:$B$305,0)),
INDEX('Input-Func_Class'!I$9:I$21,MATCH($F110,'Input-Func_Class'!$B$9:$B$21,0)))
)</f>
        <v>0</v>
      </c>
      <c r="M110" s="143">
        <f>IF($D110=0,0,$D110*
IFERROR(INDEX(M$269:M$305,MATCH($F110,$B$269:$B$305,0))/INDEX($D$269:$D$305,MATCH($F110,$B$269:$B$305,0)),
INDEX('Input-Func_Class'!J$9:J$21,MATCH($F110,'Input-Func_Class'!$B$9:$B$21,0)))
)</f>
        <v>0</v>
      </c>
      <c r="N110" s="143">
        <f>IF($D110=0,0,$D110*
IFERROR(INDEX(N$269:N$305,MATCH($F110,$B$269:$B$305,0))/INDEX($D$269:$D$305,MATCH($F110,$B$269:$B$305,0)),
INDEX('Input-Func_Class'!K$9:K$21,MATCH($F110,'Input-Func_Class'!$B$9:$B$21,0)))
)</f>
        <v>0</v>
      </c>
      <c r="O110" s="143">
        <f>IF($D110=0,0,$D110*
IFERROR(INDEX(O$269:O$305,MATCH($F110,$B$269:$B$305,0))/INDEX($D$269:$D$305,MATCH($F110,$B$269:$B$305,0)),
INDEX('Input-Func_Class'!L$9:L$21,MATCH($F110,'Input-Func_Class'!$B$9:$B$21,0)))
)</f>
        <v>0</v>
      </c>
      <c r="P110" s="143">
        <f>IF($D110=0,0,$D110*
IFERROR(INDEX(P$269:P$305,MATCH($F110,$B$269:$B$305,0))/INDEX($D$269:$D$305,MATCH($F110,$B$269:$B$305,0)),
INDEX('Input-Func_Class'!M$9:M$21,MATCH($F110,'Input-Func_Class'!$B$9:$B$21,0)))
)</f>
        <v>0</v>
      </c>
      <c r="Q110" s="143">
        <f>IF($D110=0,0,$D110*
IFERROR(INDEX(Q$269:Q$305,MATCH($F110,$B$269:$B$305,0))/INDEX($D$269:$D$305,MATCH($F110,$B$269:$B$305,0)),
INDEX('Input-Func_Class'!N$9:N$21,MATCH($F110,'Input-Func_Class'!$B$9:$B$21,0)))
)</f>
        <v>0</v>
      </c>
      <c r="R110" s="143">
        <f>IF($D110=0,0,$D110*
IFERROR(INDEX(R$269:R$305,MATCH($F110,$B$269:$B$305,0))/INDEX($D$269:$D$305,MATCH($F110,$B$269:$B$305,0)),
INDEX('Input-Func_Class'!O$9:O$21,MATCH($F110,'Input-Func_Class'!$B$9:$B$21,0)))
)</f>
        <v>0</v>
      </c>
    </row>
    <row r="111" spans="1:18" outlineLevel="1">
      <c r="A111" s="113">
        <f>IF(ISBLANK('Input-Accounts'!A111),"",'Input-Accounts'!A111)</f>
        <v>94</v>
      </c>
      <c r="B111" s="17" t="str">
        <f>IF(ISBLANK('Input-Accounts'!B111),"",'Input-Accounts'!B111)</f>
        <v>Customer advances for construction</v>
      </c>
      <c r="C111" s="113">
        <f>IF(ISBLANK('Input-Accounts'!C111),"",'Input-Accounts'!C111)</f>
        <v>252</v>
      </c>
      <c r="D111" s="143">
        <f>'Input-Accounts'!$D111</f>
        <v>-34072.21</v>
      </c>
      <c r="E111" s="143">
        <f t="shared" ref="E111:E113" si="31">IFERROR(IF(D111="",0,IF(D111=0,0,IF(ABS(D111-SUM($G111:$R111))&lt;Check_Limit,0,1))),1)</f>
        <v>0</v>
      </c>
      <c r="F111" s="89" t="str">
        <f>IF(D111=0,"-",IF('Input-Accounts'!$E111&lt;&gt;0,'Input-Accounts'!$E111,'Input-Accounts'!$F111))</f>
        <v>INT_T&amp;D_PLANT</v>
      </c>
      <c r="G111" s="143">
        <f>IF($D111=0,0,$D111*
IFERROR(INDEX(G$269:G$305,MATCH($F111,$B$269:$B$305,0))/INDEX($D$269:$D$305,MATCH($F111,$B$269:$B$305,0)),
INDEX('Input-Func_Class'!D$9:D$21,MATCH($F111,'Input-Func_Class'!$B$9:$B$21,0)))
)</f>
        <v>0</v>
      </c>
      <c r="H111" s="143">
        <f>IF($D111=0,0,$D111*
IFERROR(INDEX(H$269:H$305,MATCH($F111,$B$269:$B$305,0))/INDEX($D$269:$D$305,MATCH($F111,$B$269:$B$305,0)),
INDEX('Input-Func_Class'!E$9:E$21,MATCH($F111,'Input-Func_Class'!$B$9:$B$21,0)))
)</f>
        <v>-630.82832394211323</v>
      </c>
      <c r="I111" s="143">
        <f>IF($D111=0,0,$D111*
IFERROR(INDEX(I$269:I$305,MATCH($F111,$B$269:$B$305,0))/INDEX($D$269:$D$305,MATCH($F111,$B$269:$B$305,0)),
INDEX('Input-Func_Class'!F$9:F$21,MATCH($F111,'Input-Func_Class'!$B$9:$B$21,0)))
)</f>
        <v>-33441.381676057885</v>
      </c>
      <c r="J111" s="143">
        <f>IF($D111=0,0,$D111*
IFERROR(INDEX(J$269:J$305,MATCH($F111,$B$269:$B$305,0))/INDEX($D$269:$D$305,MATCH($F111,$B$269:$B$305,0)),
INDEX('Input-Func_Class'!G$9:G$21,MATCH($F111,'Input-Func_Class'!$B$9:$B$21,0)))
)</f>
        <v>0</v>
      </c>
      <c r="K111" s="143">
        <f>IF($D111=0,0,$D111*
IFERROR(INDEX(K$269:K$305,MATCH($F111,$B$269:$B$305,0))/INDEX($D$269:$D$305,MATCH($F111,$B$269:$B$305,0)),
INDEX('Input-Func_Class'!H$9:H$21,MATCH($F111,'Input-Func_Class'!$B$9:$B$21,0)))
)</f>
        <v>0</v>
      </c>
      <c r="L111" s="143">
        <f>IF($D111=0,0,$D111*
IFERROR(INDEX(L$269:L$305,MATCH($F111,$B$269:$B$305,0))/INDEX($D$269:$D$305,MATCH($F111,$B$269:$B$305,0)),
INDEX('Input-Func_Class'!I$9:I$21,MATCH($F111,'Input-Func_Class'!$B$9:$B$21,0)))
)</f>
        <v>0</v>
      </c>
      <c r="M111" s="143">
        <f>IF($D111=0,0,$D111*
IFERROR(INDEX(M$269:M$305,MATCH($F111,$B$269:$B$305,0))/INDEX($D$269:$D$305,MATCH($F111,$B$269:$B$305,0)),
INDEX('Input-Func_Class'!J$9:J$21,MATCH($F111,'Input-Func_Class'!$B$9:$B$21,0)))
)</f>
        <v>0</v>
      </c>
      <c r="N111" s="143">
        <f>IF($D111=0,0,$D111*
IFERROR(INDEX(N$269:N$305,MATCH($F111,$B$269:$B$305,0))/INDEX($D$269:$D$305,MATCH($F111,$B$269:$B$305,0)),
INDEX('Input-Func_Class'!K$9:K$21,MATCH($F111,'Input-Func_Class'!$B$9:$B$21,0)))
)</f>
        <v>0</v>
      </c>
      <c r="O111" s="143">
        <f>IF($D111=0,0,$D111*
IFERROR(INDEX(O$269:O$305,MATCH($F111,$B$269:$B$305,0))/INDEX($D$269:$D$305,MATCH($F111,$B$269:$B$305,0)),
INDEX('Input-Func_Class'!L$9:L$21,MATCH($F111,'Input-Func_Class'!$B$9:$B$21,0)))
)</f>
        <v>0</v>
      </c>
      <c r="P111" s="143">
        <f>IF($D111=0,0,$D111*
IFERROR(INDEX(P$269:P$305,MATCH($F111,$B$269:$B$305,0))/INDEX($D$269:$D$305,MATCH($F111,$B$269:$B$305,0)),
INDEX('Input-Func_Class'!M$9:M$21,MATCH($F111,'Input-Func_Class'!$B$9:$B$21,0)))
)</f>
        <v>0</v>
      </c>
      <c r="Q111" s="143">
        <f>IF($D111=0,0,$D111*
IFERROR(INDEX(Q$269:Q$305,MATCH($F111,$B$269:$B$305,0))/INDEX($D$269:$D$305,MATCH($F111,$B$269:$B$305,0)),
INDEX('Input-Func_Class'!N$9:N$21,MATCH($F111,'Input-Func_Class'!$B$9:$B$21,0)))
)</f>
        <v>0</v>
      </c>
      <c r="R111" s="143">
        <f>IF($D111=0,0,$D111*
IFERROR(INDEX(R$269:R$305,MATCH($F111,$B$269:$B$305,0))/INDEX($D$269:$D$305,MATCH($F111,$B$269:$B$305,0)),
INDEX('Input-Func_Class'!O$9:O$21,MATCH($F111,'Input-Func_Class'!$B$9:$B$21,0)))
)</f>
        <v>0</v>
      </c>
    </row>
    <row r="112" spans="1:18" outlineLevel="1">
      <c r="A112" s="113">
        <f>IF(ISBLANK('Input-Accounts'!A112),"",'Input-Accounts'!A112)</f>
        <v>95</v>
      </c>
      <c r="B112" s="17" t="str">
        <f>IF(ISBLANK('Input-Accounts'!B112),"",'Input-Accounts'!B112)</f>
        <v>Other regulatory liabilities</v>
      </c>
      <c r="C112" s="113">
        <f>IF(ISBLANK('Input-Accounts'!C112),"",'Input-Accounts'!C112)</f>
        <v>254</v>
      </c>
      <c r="D112" s="143">
        <f>'Input-Accounts'!$D112</f>
        <v>0</v>
      </c>
      <c r="E112" s="143">
        <f t="shared" si="31"/>
        <v>0</v>
      </c>
      <c r="F112" s="89" t="str">
        <f>IF(D112=0,"-",IF('Input-Accounts'!$E112&lt;&gt;0,'Input-Accounts'!$E112,'Input-Accounts'!$F112))</f>
        <v>-</v>
      </c>
      <c r="G112" s="143">
        <f>IF($D112=0,0,$D112*
IFERROR(INDEX(G$269:G$305,MATCH($F112,$B$269:$B$305,0))/INDEX($D$269:$D$305,MATCH($F112,$B$269:$B$305,0)),
INDEX('Input-Func_Class'!D$9:D$21,MATCH($F112,'Input-Func_Class'!$B$9:$B$21,0)))
)</f>
        <v>0</v>
      </c>
      <c r="H112" s="143">
        <f>IF($D112=0,0,$D112*
IFERROR(INDEX(H$269:H$305,MATCH($F112,$B$269:$B$305,0))/INDEX($D$269:$D$305,MATCH($F112,$B$269:$B$305,0)),
INDEX('Input-Func_Class'!E$9:E$21,MATCH($F112,'Input-Func_Class'!$B$9:$B$21,0)))
)</f>
        <v>0</v>
      </c>
      <c r="I112" s="143">
        <f>IF($D112=0,0,$D112*
IFERROR(INDEX(I$269:I$305,MATCH($F112,$B$269:$B$305,0))/INDEX($D$269:$D$305,MATCH($F112,$B$269:$B$305,0)),
INDEX('Input-Func_Class'!F$9:F$21,MATCH($F112,'Input-Func_Class'!$B$9:$B$21,0)))
)</f>
        <v>0</v>
      </c>
      <c r="J112" s="143">
        <f>IF($D112=0,0,$D112*
IFERROR(INDEX(J$269:J$305,MATCH($F112,$B$269:$B$305,0))/INDEX($D$269:$D$305,MATCH($F112,$B$269:$B$305,0)),
INDEX('Input-Func_Class'!G$9:G$21,MATCH($F112,'Input-Func_Class'!$B$9:$B$21,0)))
)</f>
        <v>0</v>
      </c>
      <c r="K112" s="143">
        <f>IF($D112=0,0,$D112*
IFERROR(INDEX(K$269:K$305,MATCH($F112,$B$269:$B$305,0))/INDEX($D$269:$D$305,MATCH($F112,$B$269:$B$305,0)),
INDEX('Input-Func_Class'!H$9:H$21,MATCH($F112,'Input-Func_Class'!$B$9:$B$21,0)))
)</f>
        <v>0</v>
      </c>
      <c r="L112" s="143">
        <f>IF($D112=0,0,$D112*
IFERROR(INDEX(L$269:L$305,MATCH($F112,$B$269:$B$305,0))/INDEX($D$269:$D$305,MATCH($F112,$B$269:$B$305,0)),
INDEX('Input-Func_Class'!I$9:I$21,MATCH($F112,'Input-Func_Class'!$B$9:$B$21,0)))
)</f>
        <v>0</v>
      </c>
      <c r="M112" s="143">
        <f>IF($D112=0,0,$D112*
IFERROR(INDEX(M$269:M$305,MATCH($F112,$B$269:$B$305,0))/INDEX($D$269:$D$305,MATCH($F112,$B$269:$B$305,0)),
INDEX('Input-Func_Class'!J$9:J$21,MATCH($F112,'Input-Func_Class'!$B$9:$B$21,0)))
)</f>
        <v>0</v>
      </c>
      <c r="N112" s="143">
        <f>IF($D112=0,0,$D112*
IFERROR(INDEX(N$269:N$305,MATCH($F112,$B$269:$B$305,0))/INDEX($D$269:$D$305,MATCH($F112,$B$269:$B$305,0)),
INDEX('Input-Func_Class'!K$9:K$21,MATCH($F112,'Input-Func_Class'!$B$9:$B$21,0)))
)</f>
        <v>0</v>
      </c>
      <c r="O112" s="143">
        <f>IF($D112=0,0,$D112*
IFERROR(INDEX(O$269:O$305,MATCH($F112,$B$269:$B$305,0))/INDEX($D$269:$D$305,MATCH($F112,$B$269:$B$305,0)),
INDEX('Input-Func_Class'!L$9:L$21,MATCH($F112,'Input-Func_Class'!$B$9:$B$21,0)))
)</f>
        <v>0</v>
      </c>
      <c r="P112" s="143">
        <f>IF($D112=0,0,$D112*
IFERROR(INDEX(P$269:P$305,MATCH($F112,$B$269:$B$305,0))/INDEX($D$269:$D$305,MATCH($F112,$B$269:$B$305,0)),
INDEX('Input-Func_Class'!M$9:M$21,MATCH($F112,'Input-Func_Class'!$B$9:$B$21,0)))
)</f>
        <v>0</v>
      </c>
      <c r="Q112" s="143">
        <f>IF($D112=0,0,$D112*
IFERROR(INDEX(Q$269:Q$305,MATCH($F112,$B$269:$B$305,0))/INDEX($D$269:$D$305,MATCH($F112,$B$269:$B$305,0)),
INDEX('Input-Func_Class'!N$9:N$21,MATCH($F112,'Input-Func_Class'!$B$9:$B$21,0)))
)</f>
        <v>0</v>
      </c>
      <c r="R112" s="143">
        <f>IF($D112=0,0,$D112*
IFERROR(INDEX(R$269:R$305,MATCH($F112,$B$269:$B$305,0))/INDEX($D$269:$D$305,MATCH($F112,$B$269:$B$305,0)),
INDEX('Input-Func_Class'!O$9:O$21,MATCH($F112,'Input-Func_Class'!$B$9:$B$21,0)))
)</f>
        <v>0</v>
      </c>
    </row>
    <row r="113" spans="1:19" outlineLevel="1">
      <c r="A113" s="113">
        <f>IF(ISBLANK('Input-Accounts'!A113),"",'Input-Accounts'!A113)</f>
        <v>96</v>
      </c>
      <c r="B113" s="17" t="str">
        <f>IF(ISBLANK('Input-Accounts'!B113),"",'Input-Accounts'!B113)</f>
        <v>Working capital allowance</v>
      </c>
      <c r="C113" s="113" t="str">
        <f>IF(ISBLANK('Input-Accounts'!C113),"",'Input-Accounts'!C113)</f>
        <v>N/A</v>
      </c>
      <c r="D113" s="143">
        <f>'Input-Accounts'!$D113</f>
        <v>38582822.848597497</v>
      </c>
      <c r="E113" s="143">
        <f t="shared" si="31"/>
        <v>0</v>
      </c>
      <c r="F113" s="89" t="str">
        <f>IF(D113=0,"-",IF('Input-Accounts'!$E113&lt;&gt;0,'Input-Accounts'!$E113,'Input-Accounts'!$F113))</f>
        <v>INT_T&amp;D_PLANT</v>
      </c>
      <c r="G113" s="143">
        <f>IF($D113=0,0,$D113*
IFERROR(INDEX(G$269:G$305,MATCH($F113,$B$269:$B$305,0))/INDEX($D$269:$D$305,MATCH($F113,$B$269:$B$305,0)),
INDEX('Input-Func_Class'!D$9:D$21,MATCH($F113,'Input-Func_Class'!$B$9:$B$21,0)))
)</f>
        <v>0</v>
      </c>
      <c r="H113" s="143">
        <f>IF($D113=0,0,$D113*
IFERROR(INDEX(H$269:H$305,MATCH($F113,$B$269:$B$305,0))/INDEX($D$269:$D$305,MATCH($F113,$B$269:$B$305,0)),
INDEX('Input-Func_Class'!E$9:E$21,MATCH($F113,'Input-Func_Class'!$B$9:$B$21,0)))
)</f>
        <v>714339.85264050181</v>
      </c>
      <c r="I113" s="143">
        <f>IF($D113=0,0,$D113*
IFERROR(INDEX(I$269:I$305,MATCH($F113,$B$269:$B$305,0))/INDEX($D$269:$D$305,MATCH($F113,$B$269:$B$305,0)),
INDEX('Input-Func_Class'!F$9:F$21,MATCH($F113,'Input-Func_Class'!$B$9:$B$21,0)))
)</f>
        <v>37868482.995956995</v>
      </c>
      <c r="J113" s="143">
        <f>IF($D113=0,0,$D113*
IFERROR(INDEX(J$269:J$305,MATCH($F113,$B$269:$B$305,0))/INDEX($D$269:$D$305,MATCH($F113,$B$269:$B$305,0)),
INDEX('Input-Func_Class'!G$9:G$21,MATCH($F113,'Input-Func_Class'!$B$9:$B$21,0)))
)</f>
        <v>0</v>
      </c>
      <c r="K113" s="143">
        <f>IF($D113=0,0,$D113*
IFERROR(INDEX(K$269:K$305,MATCH($F113,$B$269:$B$305,0))/INDEX($D$269:$D$305,MATCH($F113,$B$269:$B$305,0)),
INDEX('Input-Func_Class'!H$9:H$21,MATCH($F113,'Input-Func_Class'!$B$9:$B$21,0)))
)</f>
        <v>0</v>
      </c>
      <c r="L113" s="143">
        <f>IF($D113=0,0,$D113*
IFERROR(INDEX(L$269:L$305,MATCH($F113,$B$269:$B$305,0))/INDEX($D$269:$D$305,MATCH($F113,$B$269:$B$305,0)),
INDEX('Input-Func_Class'!I$9:I$21,MATCH($F113,'Input-Func_Class'!$B$9:$B$21,0)))
)</f>
        <v>0</v>
      </c>
      <c r="M113" s="143">
        <f>IF($D113=0,0,$D113*
IFERROR(INDEX(M$269:M$305,MATCH($F113,$B$269:$B$305,0))/INDEX($D$269:$D$305,MATCH($F113,$B$269:$B$305,0)),
INDEX('Input-Func_Class'!J$9:J$21,MATCH($F113,'Input-Func_Class'!$B$9:$B$21,0)))
)</f>
        <v>0</v>
      </c>
      <c r="N113" s="143">
        <f>IF($D113=0,0,$D113*
IFERROR(INDEX(N$269:N$305,MATCH($F113,$B$269:$B$305,0))/INDEX($D$269:$D$305,MATCH($F113,$B$269:$B$305,0)),
INDEX('Input-Func_Class'!K$9:K$21,MATCH($F113,'Input-Func_Class'!$B$9:$B$21,0)))
)</f>
        <v>0</v>
      </c>
      <c r="O113" s="143">
        <f>IF($D113=0,0,$D113*
IFERROR(INDEX(O$269:O$305,MATCH($F113,$B$269:$B$305,0))/INDEX($D$269:$D$305,MATCH($F113,$B$269:$B$305,0)),
INDEX('Input-Func_Class'!L$9:L$21,MATCH($F113,'Input-Func_Class'!$B$9:$B$21,0)))
)</f>
        <v>0</v>
      </c>
      <c r="P113" s="143">
        <f>IF($D113=0,0,$D113*
IFERROR(INDEX(P$269:P$305,MATCH($F113,$B$269:$B$305,0))/INDEX($D$269:$D$305,MATCH($F113,$B$269:$B$305,0)),
INDEX('Input-Func_Class'!M$9:M$21,MATCH($F113,'Input-Func_Class'!$B$9:$B$21,0)))
)</f>
        <v>0</v>
      </c>
      <c r="Q113" s="143">
        <f>IF($D113=0,0,$D113*
IFERROR(INDEX(Q$269:Q$305,MATCH($F113,$B$269:$B$305,0))/INDEX($D$269:$D$305,MATCH($F113,$B$269:$B$305,0)),
INDEX('Input-Func_Class'!N$9:N$21,MATCH($F113,'Input-Func_Class'!$B$9:$B$21,0)))
)</f>
        <v>0</v>
      </c>
      <c r="R113" s="143">
        <f>IF($D113=0,0,$D113*
IFERROR(INDEX(R$269:R$305,MATCH($F113,$B$269:$B$305,0))/INDEX($D$269:$D$305,MATCH($F113,$B$269:$B$305,0)),
INDEX('Input-Func_Class'!O$9:O$21,MATCH($F113,'Input-Func_Class'!$B$9:$B$21,0)))
)</f>
        <v>0</v>
      </c>
    </row>
    <row r="114" spans="1:19">
      <c r="A114" s="113">
        <f>IF(ISBLANK('Input-Accounts'!A114),"",'Input-Accounts'!A114)</f>
        <v>97</v>
      </c>
      <c r="B114" s="79" t="str">
        <f>IF(ISBLANK('Input-Accounts'!B114),"",'Input-Accounts'!B114)</f>
        <v>Total Other Rate Base Items</v>
      </c>
      <c r="C114" s="113" t="str">
        <f>IF(ISBLANK('Input-Accounts'!C114),"",'Input-Accounts'!C114)</f>
        <v/>
      </c>
      <c r="D114" s="144">
        <f>SUBTOTAL(9,D110:D113)</f>
        <v>-39045016.131402507</v>
      </c>
      <c r="E114" s="143">
        <f t="shared" si="29"/>
        <v>0</v>
      </c>
      <c r="G114" s="144">
        <f t="shared" ref="G114:R114" si="32">SUBTOTAL(9,G110:G113)</f>
        <v>0</v>
      </c>
      <c r="H114" s="144">
        <f t="shared" si="32"/>
        <v>-722897.10836090252</v>
      </c>
      <c r="I114" s="144">
        <f t="shared" si="32"/>
        <v>-38322119.023041613</v>
      </c>
      <c r="J114" s="144">
        <f t="shared" si="32"/>
        <v>0</v>
      </c>
      <c r="K114" s="144">
        <f t="shared" si="32"/>
        <v>0</v>
      </c>
      <c r="L114" s="144">
        <f t="shared" si="32"/>
        <v>0</v>
      </c>
      <c r="M114" s="144">
        <f t="shared" si="32"/>
        <v>0</v>
      </c>
      <c r="N114" s="144">
        <f t="shared" si="32"/>
        <v>0</v>
      </c>
      <c r="O114" s="144">
        <f t="shared" si="32"/>
        <v>0</v>
      </c>
      <c r="P114" s="144">
        <f t="shared" si="32"/>
        <v>0</v>
      </c>
      <c r="Q114" s="144">
        <f t="shared" si="32"/>
        <v>0</v>
      </c>
      <c r="R114" s="144">
        <f t="shared" si="32"/>
        <v>0</v>
      </c>
    </row>
    <row r="115" spans="1:19">
      <c r="A115" s="113" t="str">
        <f>IF(ISBLANK('Input-Accounts'!A115),"",'Input-Accounts'!A115)</f>
        <v/>
      </c>
      <c r="B115" s="79" t="str">
        <f>IF(ISBLANK('Input-Accounts'!B115),"",'Input-Accounts'!B115)</f>
        <v/>
      </c>
      <c r="C115" s="113" t="str">
        <f>IF(ISBLANK('Input-Accounts'!C115),"",'Input-Accounts'!C115)</f>
        <v/>
      </c>
      <c r="D115" s="113"/>
      <c r="E115" s="143">
        <f t="shared" si="29"/>
        <v>0</v>
      </c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</row>
    <row r="116" spans="1:19" ht="15" thickBot="1">
      <c r="A116" s="113">
        <f>IF(ISBLANK('Input-Accounts'!A116),"",'Input-Accounts'!A116)</f>
        <v>98</v>
      </c>
      <c r="B116" s="127" t="str">
        <f>IF(ISBLANK('Input-Accounts'!B116),"",'Input-Accounts'!B116)</f>
        <v>TOTAL RATE BASE</v>
      </c>
      <c r="C116" s="113" t="str">
        <f>IF(ISBLANK('Input-Accounts'!C116),"",'Input-Accounts'!C116)</f>
        <v/>
      </c>
      <c r="D116" s="75">
        <f>SUBTOTAL(9,D11:D115)</f>
        <v>619864245.4942106</v>
      </c>
      <c r="E116" s="143">
        <f t="shared" si="29"/>
        <v>0</v>
      </c>
      <c r="G116" s="75">
        <f t="shared" ref="G116:R116" si="33">SUBTOTAL(9,G11:G115)</f>
        <v>0</v>
      </c>
      <c r="H116" s="75">
        <f t="shared" si="33"/>
        <v>6733350.1897129323</v>
      </c>
      <c r="I116" s="75">
        <f t="shared" si="33"/>
        <v>613130895.30449736</v>
      </c>
      <c r="J116" s="75">
        <f t="shared" si="33"/>
        <v>0</v>
      </c>
      <c r="K116" s="75">
        <f t="shared" si="33"/>
        <v>0</v>
      </c>
      <c r="L116" s="75">
        <f t="shared" si="33"/>
        <v>0</v>
      </c>
      <c r="M116" s="75">
        <f t="shared" si="33"/>
        <v>0</v>
      </c>
      <c r="N116" s="75">
        <f t="shared" si="33"/>
        <v>0</v>
      </c>
      <c r="O116" s="75">
        <f t="shared" si="33"/>
        <v>0</v>
      </c>
      <c r="P116" s="75">
        <f t="shared" si="33"/>
        <v>0</v>
      </c>
      <c r="Q116" s="75">
        <f t="shared" si="33"/>
        <v>0</v>
      </c>
      <c r="R116" s="75">
        <f t="shared" si="33"/>
        <v>0</v>
      </c>
    </row>
    <row r="117" spans="1:19" ht="15" thickTop="1">
      <c r="A117" s="113" t="str">
        <f>IF(ISBLANK('Input-Accounts'!A117),"",'Input-Accounts'!A117)</f>
        <v/>
      </c>
      <c r="B117" s="79" t="str">
        <f>IF(ISBLANK('Input-Accounts'!B117),"",'Input-Accounts'!B117)</f>
        <v/>
      </c>
      <c r="C117" s="113" t="str">
        <f>IF(ISBLANK('Input-Accounts'!C117),"",'Input-Accounts'!C117)</f>
        <v/>
      </c>
      <c r="D117" s="143"/>
      <c r="E117" s="143">
        <f t="shared" si="29"/>
        <v>0</v>
      </c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1:19">
      <c r="A118" s="113">
        <f>IF(ISBLANK('Input-Accounts'!A118),"",'Input-Accounts'!A118)</f>
        <v>99</v>
      </c>
      <c r="B118" s="81" t="str">
        <f>IF(ISBLANK('Input-Accounts'!B118),"",'Input-Accounts'!B118)</f>
        <v>OPERATION AND MAINTENANCE EXPENSE</v>
      </c>
      <c r="C118" s="113" t="str">
        <f>IF(ISBLANK('Input-Accounts'!C118),"",'Input-Accounts'!C118)</f>
        <v/>
      </c>
      <c r="D118" s="143"/>
      <c r="E118" s="143">
        <f t="shared" si="29"/>
        <v>0</v>
      </c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1:19">
      <c r="A119" s="113">
        <f>IF(ISBLANK('Input-Accounts'!A119),"",'Input-Accounts'!A119)</f>
        <v>100</v>
      </c>
      <c r="B119" s="81" t="str">
        <f>IF(ISBLANK('Input-Accounts'!B119),"",'Input-Accounts'!B119)</f>
        <v>Production, Storage, LNG, Transmission, and Distribution Expense</v>
      </c>
      <c r="C119" s="113" t="str">
        <f>IF(ISBLANK('Input-Accounts'!C119),"",'Input-Accounts'!C119)</f>
        <v/>
      </c>
      <c r="D119" s="143"/>
      <c r="E119" s="143">
        <f t="shared" si="29"/>
        <v>0</v>
      </c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1:19" outlineLevel="1">
      <c r="A120" s="113">
        <f>IF(ISBLANK('Input-Accounts'!A120),"",'Input-Accounts'!A120)</f>
        <v>101</v>
      </c>
      <c r="B120" s="81" t="str">
        <f>IF(ISBLANK('Input-Accounts'!B120),"",'Input-Accounts'!B120)</f>
        <v>Other Gas Supply Expenses</v>
      </c>
      <c r="C120" s="113" t="str">
        <f>IF(ISBLANK('Input-Accounts'!C120),"",'Input-Accounts'!C120)</f>
        <v/>
      </c>
      <c r="D120" s="143"/>
      <c r="E120" s="143">
        <f t="shared" ref="E120:E124" si="34">IFERROR(IF(D120="",0,IF(D120=0,0,IF(ABS(D120-SUM($G120:$R120))&lt;Check_Limit,0,1))),1)</f>
        <v>0</v>
      </c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1:19" outlineLevel="1">
      <c r="A121" s="113">
        <f>IF(ISBLANK('Input-Accounts'!A121),"",'Input-Accounts'!A121)</f>
        <v>102</v>
      </c>
      <c r="B121" s="17" t="str">
        <f>IF(ISBLANK('Input-Accounts'!B121),"",'Input-Accounts'!B121)</f>
        <v>Other Gas Supply Expenses</v>
      </c>
      <c r="C121" s="113">
        <f>IF(ISBLANK('Input-Accounts'!C121),"",'Input-Accounts'!C121)</f>
        <v>813</v>
      </c>
      <c r="D121" s="143">
        <f>'Input-Accounts'!$D121</f>
        <v>572094.80339909776</v>
      </c>
      <c r="E121" s="143">
        <f t="shared" si="34"/>
        <v>0</v>
      </c>
      <c r="F121" s="89" t="str">
        <f>IF(D121=0,"-",IF('Input-Accounts'!$E121&lt;&gt;0,'Input-Accounts'!$E121,'Input-Accounts'!$F121))</f>
        <v>GAS SUPPLY</v>
      </c>
      <c r="G121" s="143">
        <f>IF($D121=0,0,$D121*
IFERROR(INDEX(G$269:G$305,MATCH($F121,$B$269:$B$305,0))/INDEX($D$269:$D$305,MATCH($F121,$B$269:$B$305,0)),
INDEX('Input-Func_Class'!D$9:D$21,MATCH($F121,'Input-Func_Class'!$B$9:$B$21,0)))
)</f>
        <v>572094.80339909776</v>
      </c>
      <c r="H121" s="143">
        <f>IF($D121=0,0,$D121*
IFERROR(INDEX(H$269:H$305,MATCH($F121,$B$269:$B$305,0))/INDEX($D$269:$D$305,MATCH($F121,$B$269:$B$305,0)),
INDEX('Input-Func_Class'!E$9:E$21,MATCH($F121,'Input-Func_Class'!$B$9:$B$21,0)))
)</f>
        <v>0</v>
      </c>
      <c r="I121" s="143">
        <f>IF($D121=0,0,$D121*
IFERROR(INDEX(I$269:I$305,MATCH($F121,$B$269:$B$305,0))/INDEX($D$269:$D$305,MATCH($F121,$B$269:$B$305,0)),
INDEX('Input-Func_Class'!F$9:F$21,MATCH($F121,'Input-Func_Class'!$B$9:$B$21,0)))
)</f>
        <v>0</v>
      </c>
      <c r="J121" s="143">
        <f>IF($D121=0,0,$D121*
IFERROR(INDEX(J$269:J$305,MATCH($F121,$B$269:$B$305,0))/INDEX($D$269:$D$305,MATCH($F121,$B$269:$B$305,0)),
INDEX('Input-Func_Class'!G$9:G$21,MATCH($F121,'Input-Func_Class'!$B$9:$B$21,0)))
)</f>
        <v>0</v>
      </c>
      <c r="K121" s="143">
        <f>IF($D121=0,0,$D121*
IFERROR(INDEX(K$269:K$305,MATCH($F121,$B$269:$B$305,0))/INDEX($D$269:$D$305,MATCH($F121,$B$269:$B$305,0)),
INDEX('Input-Func_Class'!H$9:H$21,MATCH($F121,'Input-Func_Class'!$B$9:$B$21,0)))
)</f>
        <v>0</v>
      </c>
      <c r="L121" s="143">
        <f>IF($D121=0,0,$D121*
IFERROR(INDEX(L$269:L$305,MATCH($F121,$B$269:$B$305,0))/INDEX($D$269:$D$305,MATCH($F121,$B$269:$B$305,0)),
INDEX('Input-Func_Class'!I$9:I$21,MATCH($F121,'Input-Func_Class'!$B$9:$B$21,0)))
)</f>
        <v>0</v>
      </c>
      <c r="M121" s="143">
        <f>IF($D121=0,0,$D121*
IFERROR(INDEX(M$269:M$305,MATCH($F121,$B$269:$B$305,0))/INDEX($D$269:$D$305,MATCH($F121,$B$269:$B$305,0)),
INDEX('Input-Func_Class'!J$9:J$21,MATCH($F121,'Input-Func_Class'!$B$9:$B$21,0)))
)</f>
        <v>0</v>
      </c>
      <c r="N121" s="143">
        <f>IF($D121=0,0,$D121*
IFERROR(INDEX(N$269:N$305,MATCH($F121,$B$269:$B$305,0))/INDEX($D$269:$D$305,MATCH($F121,$B$269:$B$305,0)),
INDEX('Input-Func_Class'!K$9:K$21,MATCH($F121,'Input-Func_Class'!$B$9:$B$21,0)))
)</f>
        <v>0</v>
      </c>
      <c r="O121" s="143">
        <f>IF($D121=0,0,$D121*
IFERROR(INDEX(O$269:O$305,MATCH($F121,$B$269:$B$305,0))/INDEX($D$269:$D$305,MATCH($F121,$B$269:$B$305,0)),
INDEX('Input-Func_Class'!L$9:L$21,MATCH($F121,'Input-Func_Class'!$B$9:$B$21,0)))
)</f>
        <v>0</v>
      </c>
      <c r="P121" s="143">
        <f>IF($D121=0,0,$D121*
IFERROR(INDEX(P$269:P$305,MATCH($F121,$B$269:$B$305,0))/INDEX($D$269:$D$305,MATCH($F121,$B$269:$B$305,0)),
INDEX('Input-Func_Class'!M$9:M$21,MATCH($F121,'Input-Func_Class'!$B$9:$B$21,0)))
)</f>
        <v>0</v>
      </c>
      <c r="Q121" s="143">
        <f>IF($D121=0,0,$D121*
IFERROR(INDEX(Q$269:Q$305,MATCH($F121,$B$269:$B$305,0))/INDEX($D$269:$D$305,MATCH($F121,$B$269:$B$305,0)),
INDEX('Input-Func_Class'!N$9:N$21,MATCH($F121,'Input-Func_Class'!$B$9:$B$21,0)))
)</f>
        <v>0</v>
      </c>
      <c r="R121" s="143">
        <f>IF($D121=0,0,$D121*
IFERROR(INDEX(R$269:R$305,MATCH($F121,$B$269:$B$305,0))/INDEX($D$269:$D$305,MATCH($F121,$B$269:$B$305,0)),
INDEX('Input-Func_Class'!O$9:O$21,MATCH($F121,'Input-Func_Class'!$B$9:$B$21,0)))
)</f>
        <v>0</v>
      </c>
      <c r="S121" s="143"/>
    </row>
    <row r="122" spans="1:19" outlineLevel="1">
      <c r="A122" s="113">
        <f>IF(ISBLANK('Input-Accounts'!A122),"",'Input-Accounts'!A122)</f>
        <v>103</v>
      </c>
      <c r="B122" s="145" t="s">
        <v>278</v>
      </c>
      <c r="D122" s="143">
        <f>'Input-Accounts'!$D122</f>
        <v>0</v>
      </c>
      <c r="E122" s="143">
        <f t="shared" si="34"/>
        <v>0</v>
      </c>
      <c r="F122" s="89" t="str">
        <f>IF(D122=0,"-",IF('Input-Accounts'!$E122&lt;&gt;0,'Input-Accounts'!$E122,'Input-Accounts'!$F122))</f>
        <v>-</v>
      </c>
      <c r="G122" s="143">
        <f>IF($D122=0,0,$D122*
IFERROR(INDEX(G$269:G$305,MATCH($F122,$B$269:$B$305,0))/INDEX($D$269:$D$305,MATCH($F122,$B$269:$B$305,0)),
INDEX('Input-Func_Class'!D$9:D$21,MATCH($F122,'Input-Func_Class'!$B$9:$B$21,0)))
)</f>
        <v>0</v>
      </c>
      <c r="H122" s="143">
        <f>IF($D122=0,0,$D122*
IFERROR(INDEX(H$269:H$305,MATCH($F122,$B$269:$B$305,0))/INDEX($D$269:$D$305,MATCH($F122,$B$269:$B$305,0)),
INDEX('Input-Func_Class'!E$9:E$21,MATCH($F122,'Input-Func_Class'!$B$9:$B$21,0)))
)</f>
        <v>0</v>
      </c>
      <c r="I122" s="143">
        <f>IF($D122=0,0,$D122*
IFERROR(INDEX(I$269:I$305,MATCH($F122,$B$269:$B$305,0))/INDEX($D$269:$D$305,MATCH($F122,$B$269:$B$305,0)),
INDEX('Input-Func_Class'!F$9:F$21,MATCH($F122,'Input-Func_Class'!$B$9:$B$21,0)))
)</f>
        <v>0</v>
      </c>
      <c r="J122" s="143">
        <f>IF($D122=0,0,$D122*
IFERROR(INDEX(J$269:J$305,MATCH($F122,$B$269:$B$305,0))/INDEX($D$269:$D$305,MATCH($F122,$B$269:$B$305,0)),
INDEX('Input-Func_Class'!G$9:G$21,MATCH($F122,'Input-Func_Class'!$B$9:$B$21,0)))
)</f>
        <v>0</v>
      </c>
      <c r="K122" s="143">
        <f>IF($D122=0,0,$D122*
IFERROR(INDEX(K$269:K$305,MATCH($F122,$B$269:$B$305,0))/INDEX($D$269:$D$305,MATCH($F122,$B$269:$B$305,0)),
INDEX('Input-Func_Class'!H$9:H$21,MATCH($F122,'Input-Func_Class'!$B$9:$B$21,0)))
)</f>
        <v>0</v>
      </c>
      <c r="L122" s="143">
        <f>IF($D122=0,0,$D122*
IFERROR(INDEX(L$269:L$305,MATCH($F122,$B$269:$B$305,0))/INDEX($D$269:$D$305,MATCH($F122,$B$269:$B$305,0)),
INDEX('Input-Func_Class'!I$9:I$21,MATCH($F122,'Input-Func_Class'!$B$9:$B$21,0)))
)</f>
        <v>0</v>
      </c>
      <c r="M122" s="143">
        <f>IF($D122=0,0,$D122*
IFERROR(INDEX(M$269:M$305,MATCH($F122,$B$269:$B$305,0))/INDEX($D$269:$D$305,MATCH($F122,$B$269:$B$305,0)),
INDEX('Input-Func_Class'!J$9:J$21,MATCH($F122,'Input-Func_Class'!$B$9:$B$21,0)))
)</f>
        <v>0</v>
      </c>
      <c r="N122" s="143">
        <f>IF($D122=0,0,$D122*
IFERROR(INDEX(N$269:N$305,MATCH($F122,$B$269:$B$305,0))/INDEX($D$269:$D$305,MATCH($F122,$B$269:$B$305,0)),
INDEX('Input-Func_Class'!K$9:K$21,MATCH($F122,'Input-Func_Class'!$B$9:$B$21,0)))
)</f>
        <v>0</v>
      </c>
      <c r="O122" s="143"/>
      <c r="P122" s="143">
        <f>IF($D122=0,0,$D122*
IFERROR(INDEX(P$269:P$305,MATCH($F122,$B$269:$B$305,0))/INDEX($D$269:$D$305,MATCH($F122,$B$269:$B$305,0)),
INDEX('Input-Func_Class'!M$9:M$21,MATCH($F122,'Input-Func_Class'!$B$9:$B$21,0)))
)</f>
        <v>0</v>
      </c>
      <c r="Q122" s="143">
        <f>IF($D122=0,0,$D122*
IFERROR(INDEX(Q$269:Q$305,MATCH($F122,$B$269:$B$305,0))/INDEX($D$269:$D$305,MATCH($F122,$B$269:$B$305,0)),
INDEX('Input-Func_Class'!N$9:N$21,MATCH($F122,'Input-Func_Class'!$B$9:$B$21,0)))
)</f>
        <v>0</v>
      </c>
      <c r="R122" s="143">
        <f>IF($D122=0,0,$D122*
IFERROR(INDEX(R$269:R$305,MATCH($F122,$B$269:$B$305,0))/INDEX($D$269:$D$305,MATCH($F122,$B$269:$B$305,0)),
INDEX('Input-Func_Class'!O$9:O$21,MATCH($F122,'Input-Func_Class'!$B$9:$B$21,0)))
)</f>
        <v>0</v>
      </c>
    </row>
    <row r="123" spans="1:19" outlineLevel="1">
      <c r="A123" s="113">
        <f>IF(ISBLANK('Input-Accounts'!A123),"",'Input-Accounts'!A123)</f>
        <v>104</v>
      </c>
      <c r="B123" s="79" t="str">
        <f>IF(ISBLANK('Input-Accounts'!B123),"",'Input-Accounts'!B123)</f>
        <v>Subtotal - Other Gas Supply Expenses</v>
      </c>
      <c r="C123" s="113" t="str">
        <f>IF(ISBLANK('Input-Accounts'!C123),"",'Input-Accounts'!C123)</f>
        <v/>
      </c>
      <c r="D123" s="144">
        <f>SUBTOTAL(9,D121:D122)</f>
        <v>572094.80339909776</v>
      </c>
      <c r="E123" s="143">
        <f t="shared" si="34"/>
        <v>0</v>
      </c>
      <c r="G123" s="144">
        <f t="shared" ref="G123:R123" si="35">SUBTOTAL(9,G121:G122)</f>
        <v>572094.80339909776</v>
      </c>
      <c r="H123" s="144">
        <f t="shared" si="35"/>
        <v>0</v>
      </c>
      <c r="I123" s="144">
        <f t="shared" si="35"/>
        <v>0</v>
      </c>
      <c r="J123" s="144">
        <f t="shared" si="35"/>
        <v>0</v>
      </c>
      <c r="K123" s="144">
        <f t="shared" si="35"/>
        <v>0</v>
      </c>
      <c r="L123" s="144">
        <f t="shared" si="35"/>
        <v>0</v>
      </c>
      <c r="M123" s="144">
        <f t="shared" si="35"/>
        <v>0</v>
      </c>
      <c r="N123" s="144">
        <f t="shared" si="35"/>
        <v>0</v>
      </c>
      <c r="O123" s="144">
        <f t="shared" si="35"/>
        <v>0</v>
      </c>
      <c r="P123" s="144">
        <f t="shared" si="35"/>
        <v>0</v>
      </c>
      <c r="Q123" s="144">
        <f t="shared" si="35"/>
        <v>0</v>
      </c>
      <c r="R123" s="144">
        <f t="shared" si="35"/>
        <v>0</v>
      </c>
    </row>
    <row r="124" spans="1:19" outlineLevel="1">
      <c r="A124" s="113" t="str">
        <f>IF(ISBLANK('Input-Accounts'!A124),"",'Input-Accounts'!A124)</f>
        <v/>
      </c>
      <c r="B124" s="79" t="str">
        <f>IF(ISBLANK('Input-Accounts'!B124),"",'Input-Accounts'!B124)</f>
        <v/>
      </c>
      <c r="C124" s="113" t="str">
        <f>IF(ISBLANK('Input-Accounts'!C124),"",'Input-Accounts'!C124)</f>
        <v/>
      </c>
      <c r="D124" s="143"/>
      <c r="E124" s="143">
        <f t="shared" si="34"/>
        <v>0</v>
      </c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1:19" outlineLevel="1">
      <c r="A125" s="113">
        <f>IF(ISBLANK('Input-Accounts'!A125),"",'Input-Accounts'!A125)</f>
        <v>105</v>
      </c>
      <c r="B125" s="81" t="str">
        <f>IF(ISBLANK('Input-Accounts'!B125),"",'Input-Accounts'!B125)</f>
        <v>Distribution Operation Expenses</v>
      </c>
      <c r="C125" s="113" t="str">
        <f>IF(ISBLANK('Input-Accounts'!C125),"",'Input-Accounts'!C125)</f>
        <v/>
      </c>
      <c r="D125" s="143"/>
      <c r="E125" s="143">
        <f t="shared" ref="E125:E179" si="36">IFERROR(IF(D125="",0,IF(D125=0,0,IF(ABS(D125-SUM($G125:$R125))&lt;Check_Limit,0,1))),1)</f>
        <v>0</v>
      </c>
      <c r="F125" s="89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1:19" outlineLevel="1">
      <c r="A126" s="113">
        <f>IF(ISBLANK('Input-Accounts'!A126),"",'Input-Accounts'!A126)</f>
        <v>106</v>
      </c>
      <c r="B126" s="17" t="str">
        <f>IF(ISBLANK('Input-Accounts'!B126),"",'Input-Accounts'!B126)</f>
        <v>Operation supervision and engineering</v>
      </c>
      <c r="C126" s="113">
        <f>IF(ISBLANK('Input-Accounts'!C126),"",'Input-Accounts'!C126)</f>
        <v>870</v>
      </c>
      <c r="D126" s="143">
        <f>'Input-Accounts'!$D126</f>
        <v>2775471.5974831758</v>
      </c>
      <c r="E126" s="143">
        <f t="shared" si="36"/>
        <v>0</v>
      </c>
      <c r="F126" s="89" t="str">
        <f>IF(D126=0,"-",IF('Input-Accounts'!$E126&lt;&gt;0,'Input-Accounts'!$E126,'Input-Accounts'!$F126))</f>
        <v>INT_871-881</v>
      </c>
      <c r="G126" s="143">
        <f>IF($D126=0,0,$D126*
IFERROR(INDEX(G$269:G$305,MATCH($F126,$B$269:$B$305,0))/INDEX($D$269:$D$305,MATCH($F126,$B$269:$B$305,0)),
INDEX('Input-Func_Class'!D$9:D$21,MATCH($F126,'Input-Func_Class'!$B$9:$B$21,0)))
)</f>
        <v>0</v>
      </c>
      <c r="H126" s="143">
        <f>IF($D126=0,0,$D126*
IFERROR(INDEX(H$269:H$305,MATCH($F126,$B$269:$B$305,0))/INDEX($D$269:$D$305,MATCH($F126,$B$269:$B$305,0)),
INDEX('Input-Func_Class'!E$9:E$21,MATCH($F126,'Input-Func_Class'!$B$9:$B$21,0)))
)</f>
        <v>0</v>
      </c>
      <c r="I126" s="143">
        <f>IF($D126=0,0,$D126*
IFERROR(INDEX(I$269:I$305,MATCH($F126,$B$269:$B$305,0))/INDEX($D$269:$D$305,MATCH($F126,$B$269:$B$305,0)),
INDEX('Input-Func_Class'!F$9:F$21,MATCH($F126,'Input-Func_Class'!$B$9:$B$21,0)))
)</f>
        <v>2775471.5974831758</v>
      </c>
      <c r="J126" s="143">
        <f>IF($D126=0,0,$D126*
IFERROR(INDEX(J$269:J$305,MATCH($F126,$B$269:$B$305,0))/INDEX($D$269:$D$305,MATCH($F126,$B$269:$B$305,0)),
INDEX('Input-Func_Class'!G$9:G$21,MATCH($F126,'Input-Func_Class'!$B$9:$B$21,0)))
)</f>
        <v>0</v>
      </c>
      <c r="K126" s="143">
        <f>IF($D126=0,0,$D126*
IFERROR(INDEX(K$269:K$305,MATCH($F126,$B$269:$B$305,0))/INDEX($D$269:$D$305,MATCH($F126,$B$269:$B$305,0)),
INDEX('Input-Func_Class'!H$9:H$21,MATCH($F126,'Input-Func_Class'!$B$9:$B$21,0)))
)</f>
        <v>0</v>
      </c>
      <c r="L126" s="143">
        <f>IF($D126=0,0,$D126*
IFERROR(INDEX(L$269:L$305,MATCH($F126,$B$269:$B$305,0))/INDEX($D$269:$D$305,MATCH($F126,$B$269:$B$305,0)),
INDEX('Input-Func_Class'!I$9:I$21,MATCH($F126,'Input-Func_Class'!$B$9:$B$21,0)))
)</f>
        <v>0</v>
      </c>
      <c r="M126" s="143">
        <f>IF($D126=0,0,$D126*
IFERROR(INDEX(M$269:M$305,MATCH($F126,$B$269:$B$305,0))/INDEX($D$269:$D$305,MATCH($F126,$B$269:$B$305,0)),
INDEX('Input-Func_Class'!J$9:J$21,MATCH($F126,'Input-Func_Class'!$B$9:$B$21,0)))
)</f>
        <v>0</v>
      </c>
      <c r="N126" s="143">
        <f>IF($D126=0,0,$D126*
IFERROR(INDEX(N$269:N$305,MATCH($F126,$B$269:$B$305,0))/INDEX($D$269:$D$305,MATCH($F126,$B$269:$B$305,0)),
INDEX('Input-Func_Class'!K$9:K$21,MATCH($F126,'Input-Func_Class'!$B$9:$B$21,0)))
)</f>
        <v>0</v>
      </c>
      <c r="O126" s="143">
        <f>IF($D126=0,0,$D126*
IFERROR(INDEX(O$269:O$305,MATCH($F126,$B$269:$B$305,0))/INDEX($D$269:$D$305,MATCH($F126,$B$269:$B$305,0)),
INDEX('Input-Func_Class'!L$9:L$21,MATCH($F126,'Input-Func_Class'!$B$9:$B$21,0)))
)</f>
        <v>0</v>
      </c>
      <c r="P126" s="143">
        <f>IF($D126=0,0,$D126*
IFERROR(INDEX(P$269:P$305,MATCH($F126,$B$269:$B$305,0))/INDEX($D$269:$D$305,MATCH($F126,$B$269:$B$305,0)),
INDEX('Input-Func_Class'!M$9:M$21,MATCH($F126,'Input-Func_Class'!$B$9:$B$21,0)))
)</f>
        <v>0</v>
      </c>
      <c r="Q126" s="143">
        <f>IF($D126=0,0,$D126*
IFERROR(INDEX(Q$269:Q$305,MATCH($F126,$B$269:$B$305,0))/INDEX($D$269:$D$305,MATCH($F126,$B$269:$B$305,0)),
INDEX('Input-Func_Class'!N$9:N$21,MATCH($F126,'Input-Func_Class'!$B$9:$B$21,0)))
)</f>
        <v>0</v>
      </c>
      <c r="R126" s="143">
        <f>IF($D126=0,0,$D126*
IFERROR(INDEX(R$269:R$305,MATCH($F126,$B$269:$B$305,0))/INDEX($D$269:$D$305,MATCH($F126,$B$269:$B$305,0)),
INDEX('Input-Func_Class'!O$9:O$21,MATCH($F126,'Input-Func_Class'!$B$9:$B$21,0)))
)</f>
        <v>0</v>
      </c>
    </row>
    <row r="127" spans="1:19" outlineLevel="1">
      <c r="A127" s="113">
        <f>IF(ISBLANK('Input-Accounts'!A127),"",'Input-Accounts'!A127)</f>
        <v>107</v>
      </c>
      <c r="B127" s="17" t="str">
        <f>IF(ISBLANK('Input-Accounts'!B127),"",'Input-Accounts'!B127)</f>
        <v>Distribution load dispatching</v>
      </c>
      <c r="C127" s="113">
        <f>IF(ISBLANK('Input-Accounts'!C127),"",'Input-Accounts'!C127)</f>
        <v>871</v>
      </c>
      <c r="D127" s="143">
        <f>'Input-Accounts'!$D127</f>
        <v>222742.79186141919</v>
      </c>
      <c r="E127" s="143">
        <f t="shared" ref="E127:E136" si="37">IFERROR(IF(D127="",0,IF(D127=0,0,IF(ABS(D127-SUM($G127:$R127))&lt;Check_Limit,0,1))),1)</f>
        <v>0</v>
      </c>
      <c r="F127" s="89" t="str">
        <f>IF(D127=0,"-",IF('Input-Accounts'!$E127&lt;&gt;0,'Input-Accounts'!$E127,'Input-Accounts'!$F127))</f>
        <v>DISTRIBUTION</v>
      </c>
      <c r="G127" s="143">
        <f>IF($D127=0,0,$D127*
IFERROR(INDEX(G$269:G$305,MATCH($F127,$B$269:$B$305,0))/INDEX($D$269:$D$305,MATCH($F127,$B$269:$B$305,0)),
INDEX('Input-Func_Class'!D$9:D$21,MATCH($F127,'Input-Func_Class'!$B$9:$B$21,0)))
)</f>
        <v>0</v>
      </c>
      <c r="H127" s="143">
        <f>IF($D127=0,0,$D127*
IFERROR(INDEX(H$269:H$305,MATCH($F127,$B$269:$B$305,0))/INDEX($D$269:$D$305,MATCH($F127,$B$269:$B$305,0)),
INDEX('Input-Func_Class'!E$9:E$21,MATCH($F127,'Input-Func_Class'!$B$9:$B$21,0)))
)</f>
        <v>0</v>
      </c>
      <c r="I127" s="143">
        <f>IF($D127=0,0,$D127*
IFERROR(INDEX(I$269:I$305,MATCH($F127,$B$269:$B$305,0))/INDEX($D$269:$D$305,MATCH($F127,$B$269:$B$305,0)),
INDEX('Input-Func_Class'!F$9:F$21,MATCH($F127,'Input-Func_Class'!$B$9:$B$21,0)))
)</f>
        <v>222742.79186141919</v>
      </c>
      <c r="J127" s="143">
        <f>IF($D127=0,0,$D127*
IFERROR(INDEX(J$269:J$305,MATCH($F127,$B$269:$B$305,0))/INDEX($D$269:$D$305,MATCH($F127,$B$269:$B$305,0)),
INDEX('Input-Func_Class'!G$9:G$21,MATCH($F127,'Input-Func_Class'!$B$9:$B$21,0)))
)</f>
        <v>0</v>
      </c>
      <c r="K127" s="143">
        <f>IF($D127=0,0,$D127*
IFERROR(INDEX(K$269:K$305,MATCH($F127,$B$269:$B$305,0))/INDEX($D$269:$D$305,MATCH($F127,$B$269:$B$305,0)),
INDEX('Input-Func_Class'!H$9:H$21,MATCH($F127,'Input-Func_Class'!$B$9:$B$21,0)))
)</f>
        <v>0</v>
      </c>
      <c r="L127" s="143">
        <f>IF($D127=0,0,$D127*
IFERROR(INDEX(L$269:L$305,MATCH($F127,$B$269:$B$305,0))/INDEX($D$269:$D$305,MATCH($F127,$B$269:$B$305,0)),
INDEX('Input-Func_Class'!I$9:I$21,MATCH($F127,'Input-Func_Class'!$B$9:$B$21,0)))
)</f>
        <v>0</v>
      </c>
      <c r="M127" s="143">
        <f>IF($D127=0,0,$D127*
IFERROR(INDEX(M$269:M$305,MATCH($F127,$B$269:$B$305,0))/INDEX($D$269:$D$305,MATCH($F127,$B$269:$B$305,0)),
INDEX('Input-Func_Class'!J$9:J$21,MATCH($F127,'Input-Func_Class'!$B$9:$B$21,0)))
)</f>
        <v>0</v>
      </c>
      <c r="N127" s="143">
        <f>IF($D127=0,0,$D127*
IFERROR(INDEX(N$269:N$305,MATCH($F127,$B$269:$B$305,0))/INDEX($D$269:$D$305,MATCH($F127,$B$269:$B$305,0)),
INDEX('Input-Func_Class'!K$9:K$21,MATCH($F127,'Input-Func_Class'!$B$9:$B$21,0)))
)</f>
        <v>0</v>
      </c>
      <c r="O127" s="143">
        <f>IF($D127=0,0,$D127*
IFERROR(INDEX(O$269:O$305,MATCH($F127,$B$269:$B$305,0))/INDEX($D$269:$D$305,MATCH($F127,$B$269:$B$305,0)),
INDEX('Input-Func_Class'!L$9:L$21,MATCH($F127,'Input-Func_Class'!$B$9:$B$21,0)))
)</f>
        <v>0</v>
      </c>
      <c r="P127" s="143">
        <f>IF($D127=0,0,$D127*
IFERROR(INDEX(P$269:P$305,MATCH($F127,$B$269:$B$305,0))/INDEX($D$269:$D$305,MATCH($F127,$B$269:$B$305,0)),
INDEX('Input-Func_Class'!M$9:M$21,MATCH($F127,'Input-Func_Class'!$B$9:$B$21,0)))
)</f>
        <v>0</v>
      </c>
      <c r="Q127" s="143">
        <f>IF($D127=0,0,$D127*
IFERROR(INDEX(Q$269:Q$305,MATCH($F127,$B$269:$B$305,0))/INDEX($D$269:$D$305,MATCH($F127,$B$269:$B$305,0)),
INDEX('Input-Func_Class'!N$9:N$21,MATCH($F127,'Input-Func_Class'!$B$9:$B$21,0)))
)</f>
        <v>0</v>
      </c>
      <c r="R127" s="143">
        <f>IF($D127=0,0,$D127*
IFERROR(INDEX(R$269:R$305,MATCH($F127,$B$269:$B$305,0))/INDEX($D$269:$D$305,MATCH($F127,$B$269:$B$305,0)),
INDEX('Input-Func_Class'!O$9:O$21,MATCH($F127,'Input-Func_Class'!$B$9:$B$21,0)))
)</f>
        <v>0</v>
      </c>
    </row>
    <row r="128" spans="1:19" outlineLevel="1">
      <c r="A128" s="113">
        <f>IF(ISBLANK('Input-Accounts'!A128),"",'Input-Accounts'!A128)</f>
        <v>108</v>
      </c>
      <c r="B128" s="17" t="str">
        <f>IF(ISBLANK('Input-Accounts'!B128),"",'Input-Accounts'!B128)</f>
        <v>Compressor Station</v>
      </c>
      <c r="C128" s="113">
        <f>IF(ISBLANK('Input-Accounts'!C128),"",'Input-Accounts'!C128)</f>
        <v>872</v>
      </c>
      <c r="D128" s="143">
        <f>'Input-Accounts'!$D128</f>
        <v>75137.263082084246</v>
      </c>
      <c r="E128" s="143">
        <f t="shared" si="37"/>
        <v>0</v>
      </c>
      <c r="F128" s="89" t="str">
        <f>IF(D128=0,"-",IF('Input-Accounts'!$E128&lt;&gt;0,'Input-Accounts'!$E128,'Input-Accounts'!$F128))</f>
        <v>DISTRIBUTION</v>
      </c>
      <c r="G128" s="143">
        <f>IF($D128=0,0,$D128*
IFERROR(INDEX(G$269:G$305,MATCH($F128,$B$269:$B$305,0))/INDEX($D$269:$D$305,MATCH($F128,$B$269:$B$305,0)),
INDEX('Input-Func_Class'!D$9:D$21,MATCH($F128,'Input-Func_Class'!$B$9:$B$21,0)))
)</f>
        <v>0</v>
      </c>
      <c r="H128" s="143">
        <f>IF($D128=0,0,$D128*
IFERROR(INDEX(H$269:H$305,MATCH($F128,$B$269:$B$305,0))/INDEX($D$269:$D$305,MATCH($F128,$B$269:$B$305,0)),
INDEX('Input-Func_Class'!E$9:E$21,MATCH($F128,'Input-Func_Class'!$B$9:$B$21,0)))
)</f>
        <v>0</v>
      </c>
      <c r="I128" s="143">
        <f>IF($D128=0,0,$D128*
IFERROR(INDEX(I$269:I$305,MATCH($F128,$B$269:$B$305,0))/INDEX($D$269:$D$305,MATCH($F128,$B$269:$B$305,0)),
INDEX('Input-Func_Class'!F$9:F$21,MATCH($F128,'Input-Func_Class'!$B$9:$B$21,0)))
)</f>
        <v>75137.263082084246</v>
      </c>
      <c r="J128" s="143">
        <f>IF($D128=0,0,$D128*
IFERROR(INDEX(J$269:J$305,MATCH($F128,$B$269:$B$305,0))/INDEX($D$269:$D$305,MATCH($F128,$B$269:$B$305,0)),
INDEX('Input-Func_Class'!G$9:G$21,MATCH($F128,'Input-Func_Class'!$B$9:$B$21,0)))
)</f>
        <v>0</v>
      </c>
      <c r="K128" s="143">
        <f>IF($D128=0,0,$D128*
IFERROR(INDEX(K$269:K$305,MATCH($F128,$B$269:$B$305,0))/INDEX($D$269:$D$305,MATCH($F128,$B$269:$B$305,0)),
INDEX('Input-Func_Class'!H$9:H$21,MATCH($F128,'Input-Func_Class'!$B$9:$B$21,0)))
)</f>
        <v>0</v>
      </c>
      <c r="L128" s="143">
        <f>IF($D128=0,0,$D128*
IFERROR(INDEX(L$269:L$305,MATCH($F128,$B$269:$B$305,0))/INDEX($D$269:$D$305,MATCH($F128,$B$269:$B$305,0)),
INDEX('Input-Func_Class'!I$9:I$21,MATCH($F128,'Input-Func_Class'!$B$9:$B$21,0)))
)</f>
        <v>0</v>
      </c>
      <c r="M128" s="143">
        <f>IF($D128=0,0,$D128*
IFERROR(INDEX(M$269:M$305,MATCH($F128,$B$269:$B$305,0))/INDEX($D$269:$D$305,MATCH($F128,$B$269:$B$305,0)),
INDEX('Input-Func_Class'!J$9:J$21,MATCH($F128,'Input-Func_Class'!$B$9:$B$21,0)))
)</f>
        <v>0</v>
      </c>
      <c r="N128" s="143">
        <f>IF($D128=0,0,$D128*
IFERROR(INDEX(N$269:N$305,MATCH($F128,$B$269:$B$305,0))/INDEX($D$269:$D$305,MATCH($F128,$B$269:$B$305,0)),
INDEX('Input-Func_Class'!K$9:K$21,MATCH($F128,'Input-Func_Class'!$B$9:$B$21,0)))
)</f>
        <v>0</v>
      </c>
      <c r="O128" s="143">
        <f>IF($D128=0,0,$D128*
IFERROR(INDEX(O$269:O$305,MATCH($F128,$B$269:$B$305,0))/INDEX($D$269:$D$305,MATCH($F128,$B$269:$B$305,0)),
INDEX('Input-Func_Class'!L$9:L$21,MATCH($F128,'Input-Func_Class'!$B$9:$B$21,0)))
)</f>
        <v>0</v>
      </c>
      <c r="P128" s="143">
        <f>IF($D128=0,0,$D128*
IFERROR(INDEX(P$269:P$305,MATCH($F128,$B$269:$B$305,0))/INDEX($D$269:$D$305,MATCH($F128,$B$269:$B$305,0)),
INDEX('Input-Func_Class'!M$9:M$21,MATCH($F128,'Input-Func_Class'!$B$9:$B$21,0)))
)</f>
        <v>0</v>
      </c>
      <c r="Q128" s="143">
        <f>IF($D128=0,0,$D128*
IFERROR(INDEX(Q$269:Q$305,MATCH($F128,$B$269:$B$305,0))/INDEX($D$269:$D$305,MATCH($F128,$B$269:$B$305,0)),
INDEX('Input-Func_Class'!N$9:N$21,MATCH($F128,'Input-Func_Class'!$B$9:$B$21,0)))
)</f>
        <v>0</v>
      </c>
      <c r="R128" s="143">
        <f>IF($D128=0,0,$D128*
IFERROR(INDEX(R$269:R$305,MATCH($F128,$B$269:$B$305,0))/INDEX($D$269:$D$305,MATCH($F128,$B$269:$B$305,0)),
INDEX('Input-Func_Class'!O$9:O$21,MATCH($F128,'Input-Func_Class'!$B$9:$B$21,0)))
)</f>
        <v>0</v>
      </c>
    </row>
    <row r="129" spans="1:18" outlineLevel="1">
      <c r="A129" s="113">
        <f>IF(ISBLANK('Input-Accounts'!A129),"",'Input-Accounts'!A129)</f>
        <v>109</v>
      </c>
      <c r="B129" s="17" t="str">
        <f>IF(ISBLANK('Input-Accounts'!B129),"",'Input-Accounts'!B129)</f>
        <v>Mains and services expenses</v>
      </c>
      <c r="C129" s="113">
        <f>IF(ISBLANK('Input-Accounts'!C129),"",'Input-Accounts'!C129)</f>
        <v>874</v>
      </c>
      <c r="D129" s="143">
        <f>'Input-Accounts'!$D129</f>
        <v>3385519.216582906</v>
      </c>
      <c r="E129" s="143">
        <f t="shared" si="37"/>
        <v>0</v>
      </c>
      <c r="F129" s="89" t="str">
        <f>IF(D129=0,"-",IF('Input-Accounts'!$E129&lt;&gt;0,'Input-Accounts'!$E129,'Input-Accounts'!$F129))</f>
        <v>INT_MAIN-SERVICE</v>
      </c>
      <c r="G129" s="143">
        <f>IF($D129=0,0,$D129*
IFERROR(INDEX(G$269:G$305,MATCH($F129,$B$269:$B$305,0))/INDEX($D$269:$D$305,MATCH($F129,$B$269:$B$305,0)),
INDEX('Input-Func_Class'!D$9:D$21,MATCH($F129,'Input-Func_Class'!$B$9:$B$21,0)))
)</f>
        <v>0</v>
      </c>
      <c r="H129" s="143">
        <f>IF($D129=0,0,$D129*
IFERROR(INDEX(H$269:H$305,MATCH($F129,$B$269:$B$305,0))/INDEX($D$269:$D$305,MATCH($F129,$B$269:$B$305,0)),
INDEX('Input-Func_Class'!E$9:E$21,MATCH($F129,'Input-Func_Class'!$B$9:$B$21,0)))
)</f>
        <v>0</v>
      </c>
      <c r="I129" s="143">
        <f>IF($D129=0,0,$D129*
IFERROR(INDEX(I$269:I$305,MATCH($F129,$B$269:$B$305,0))/INDEX($D$269:$D$305,MATCH($F129,$B$269:$B$305,0)),
INDEX('Input-Func_Class'!F$9:F$21,MATCH($F129,'Input-Func_Class'!$B$9:$B$21,0)))
)</f>
        <v>3385519.216582906</v>
      </c>
      <c r="J129" s="143">
        <f>IF($D129=0,0,$D129*
IFERROR(INDEX(J$269:J$305,MATCH($F129,$B$269:$B$305,0))/INDEX($D$269:$D$305,MATCH($F129,$B$269:$B$305,0)),
INDEX('Input-Func_Class'!G$9:G$21,MATCH($F129,'Input-Func_Class'!$B$9:$B$21,0)))
)</f>
        <v>0</v>
      </c>
      <c r="K129" s="143">
        <f>IF($D129=0,0,$D129*
IFERROR(INDEX(K$269:K$305,MATCH($F129,$B$269:$B$305,0))/INDEX($D$269:$D$305,MATCH($F129,$B$269:$B$305,0)),
INDEX('Input-Func_Class'!H$9:H$21,MATCH($F129,'Input-Func_Class'!$B$9:$B$21,0)))
)</f>
        <v>0</v>
      </c>
      <c r="L129" s="143">
        <f>IF($D129=0,0,$D129*
IFERROR(INDEX(L$269:L$305,MATCH($F129,$B$269:$B$305,0))/INDEX($D$269:$D$305,MATCH($F129,$B$269:$B$305,0)),
INDEX('Input-Func_Class'!I$9:I$21,MATCH($F129,'Input-Func_Class'!$B$9:$B$21,0)))
)</f>
        <v>0</v>
      </c>
      <c r="M129" s="143">
        <f>IF($D129=0,0,$D129*
IFERROR(INDEX(M$269:M$305,MATCH($F129,$B$269:$B$305,0))/INDEX($D$269:$D$305,MATCH($F129,$B$269:$B$305,0)),
INDEX('Input-Func_Class'!J$9:J$21,MATCH($F129,'Input-Func_Class'!$B$9:$B$21,0)))
)</f>
        <v>0</v>
      </c>
      <c r="N129" s="143">
        <f>IF($D129=0,0,$D129*
IFERROR(INDEX(N$269:N$305,MATCH($F129,$B$269:$B$305,0))/INDEX($D$269:$D$305,MATCH($F129,$B$269:$B$305,0)),
INDEX('Input-Func_Class'!K$9:K$21,MATCH($F129,'Input-Func_Class'!$B$9:$B$21,0)))
)</f>
        <v>0</v>
      </c>
      <c r="O129" s="143">
        <f>IF($D129=0,0,$D129*
IFERROR(INDEX(O$269:O$305,MATCH($F129,$B$269:$B$305,0))/INDEX($D$269:$D$305,MATCH($F129,$B$269:$B$305,0)),
INDEX('Input-Func_Class'!L$9:L$21,MATCH($F129,'Input-Func_Class'!$B$9:$B$21,0)))
)</f>
        <v>0</v>
      </c>
      <c r="P129" s="143">
        <f>IF($D129=0,0,$D129*
IFERROR(INDEX(P$269:P$305,MATCH($F129,$B$269:$B$305,0))/INDEX($D$269:$D$305,MATCH($F129,$B$269:$B$305,0)),
INDEX('Input-Func_Class'!M$9:M$21,MATCH($F129,'Input-Func_Class'!$B$9:$B$21,0)))
)</f>
        <v>0</v>
      </c>
      <c r="Q129" s="143">
        <f>IF($D129=0,0,$D129*
IFERROR(INDEX(Q$269:Q$305,MATCH($F129,$B$269:$B$305,0))/INDEX($D$269:$D$305,MATCH($F129,$B$269:$B$305,0)),
INDEX('Input-Func_Class'!N$9:N$21,MATCH($F129,'Input-Func_Class'!$B$9:$B$21,0)))
)</f>
        <v>0</v>
      </c>
      <c r="R129" s="143">
        <f>IF($D129=0,0,$D129*
IFERROR(INDEX(R$269:R$305,MATCH($F129,$B$269:$B$305,0))/INDEX($D$269:$D$305,MATCH($F129,$B$269:$B$305,0)),
INDEX('Input-Func_Class'!O$9:O$21,MATCH($F129,'Input-Func_Class'!$B$9:$B$21,0)))
)</f>
        <v>0</v>
      </c>
    </row>
    <row r="130" spans="1:18" outlineLevel="1">
      <c r="A130" s="113">
        <f>IF(ISBLANK('Input-Accounts'!A130),"",'Input-Accounts'!A130)</f>
        <v>110</v>
      </c>
      <c r="B130" s="17" t="str">
        <f>IF(ISBLANK('Input-Accounts'!B130),"",'Input-Accounts'!B130)</f>
        <v>Measuring and regulating station expenses—general</v>
      </c>
      <c r="C130" s="113">
        <f>IF(ISBLANK('Input-Accounts'!C130),"",'Input-Accounts'!C130)</f>
        <v>875</v>
      </c>
      <c r="D130" s="143">
        <f>'Input-Accounts'!$D130</f>
        <v>612295.10923966148</v>
      </c>
      <c r="E130" s="143">
        <f t="shared" si="37"/>
        <v>0</v>
      </c>
      <c r="F130" s="89" t="str">
        <f>IF(D130=0,"-",IF('Input-Accounts'!$E130&lt;&gt;0,'Input-Accounts'!$E130,'Input-Accounts'!$F130))</f>
        <v>DISTRIBUTION</v>
      </c>
      <c r="G130" s="143">
        <f>IF($D130=0,0,$D130*
IFERROR(INDEX(G$269:G$305,MATCH($F130,$B$269:$B$305,0))/INDEX($D$269:$D$305,MATCH($F130,$B$269:$B$305,0)),
INDEX('Input-Func_Class'!D$9:D$21,MATCH($F130,'Input-Func_Class'!$B$9:$B$21,0)))
)</f>
        <v>0</v>
      </c>
      <c r="H130" s="143">
        <f>IF($D130=0,0,$D130*
IFERROR(INDEX(H$269:H$305,MATCH($F130,$B$269:$B$305,0))/INDEX($D$269:$D$305,MATCH($F130,$B$269:$B$305,0)),
INDEX('Input-Func_Class'!E$9:E$21,MATCH($F130,'Input-Func_Class'!$B$9:$B$21,0)))
)</f>
        <v>0</v>
      </c>
      <c r="I130" s="143">
        <f>IF($D130=0,0,$D130*
IFERROR(INDEX(I$269:I$305,MATCH($F130,$B$269:$B$305,0))/INDEX($D$269:$D$305,MATCH($F130,$B$269:$B$305,0)),
INDEX('Input-Func_Class'!F$9:F$21,MATCH($F130,'Input-Func_Class'!$B$9:$B$21,0)))
)</f>
        <v>612295.10923966148</v>
      </c>
      <c r="J130" s="143">
        <f>IF($D130=0,0,$D130*
IFERROR(INDEX(J$269:J$305,MATCH($F130,$B$269:$B$305,0))/INDEX($D$269:$D$305,MATCH($F130,$B$269:$B$305,0)),
INDEX('Input-Func_Class'!G$9:G$21,MATCH($F130,'Input-Func_Class'!$B$9:$B$21,0)))
)</f>
        <v>0</v>
      </c>
      <c r="K130" s="143">
        <f>IF($D130=0,0,$D130*
IFERROR(INDEX(K$269:K$305,MATCH($F130,$B$269:$B$305,0))/INDEX($D$269:$D$305,MATCH($F130,$B$269:$B$305,0)),
INDEX('Input-Func_Class'!H$9:H$21,MATCH($F130,'Input-Func_Class'!$B$9:$B$21,0)))
)</f>
        <v>0</v>
      </c>
      <c r="L130" s="143">
        <f>IF($D130=0,0,$D130*
IFERROR(INDEX(L$269:L$305,MATCH($F130,$B$269:$B$305,0))/INDEX($D$269:$D$305,MATCH($F130,$B$269:$B$305,0)),
INDEX('Input-Func_Class'!I$9:I$21,MATCH($F130,'Input-Func_Class'!$B$9:$B$21,0)))
)</f>
        <v>0</v>
      </c>
      <c r="M130" s="143">
        <f>IF($D130=0,0,$D130*
IFERROR(INDEX(M$269:M$305,MATCH($F130,$B$269:$B$305,0))/INDEX($D$269:$D$305,MATCH($F130,$B$269:$B$305,0)),
INDEX('Input-Func_Class'!J$9:J$21,MATCH($F130,'Input-Func_Class'!$B$9:$B$21,0)))
)</f>
        <v>0</v>
      </c>
      <c r="N130" s="143">
        <f>IF($D130=0,0,$D130*
IFERROR(INDEX(N$269:N$305,MATCH($F130,$B$269:$B$305,0))/INDEX($D$269:$D$305,MATCH($F130,$B$269:$B$305,0)),
INDEX('Input-Func_Class'!K$9:K$21,MATCH($F130,'Input-Func_Class'!$B$9:$B$21,0)))
)</f>
        <v>0</v>
      </c>
      <c r="O130" s="143">
        <f>IF($D130=0,0,$D130*
IFERROR(INDEX(O$269:O$305,MATCH($F130,$B$269:$B$305,0))/INDEX($D$269:$D$305,MATCH($F130,$B$269:$B$305,0)),
INDEX('Input-Func_Class'!L$9:L$21,MATCH($F130,'Input-Func_Class'!$B$9:$B$21,0)))
)</f>
        <v>0</v>
      </c>
      <c r="P130" s="143">
        <f>IF($D130=0,0,$D130*
IFERROR(INDEX(P$269:P$305,MATCH($F130,$B$269:$B$305,0))/INDEX($D$269:$D$305,MATCH($F130,$B$269:$B$305,0)),
INDEX('Input-Func_Class'!M$9:M$21,MATCH($F130,'Input-Func_Class'!$B$9:$B$21,0)))
)</f>
        <v>0</v>
      </c>
      <c r="Q130" s="143">
        <f>IF($D130=0,0,$D130*
IFERROR(INDEX(Q$269:Q$305,MATCH($F130,$B$269:$B$305,0))/INDEX($D$269:$D$305,MATCH($F130,$B$269:$B$305,0)),
INDEX('Input-Func_Class'!N$9:N$21,MATCH($F130,'Input-Func_Class'!$B$9:$B$21,0)))
)</f>
        <v>0</v>
      </c>
      <c r="R130" s="143">
        <f>IF($D130=0,0,$D130*
IFERROR(INDEX(R$269:R$305,MATCH($F130,$B$269:$B$305,0))/INDEX($D$269:$D$305,MATCH($F130,$B$269:$B$305,0)),
INDEX('Input-Func_Class'!O$9:O$21,MATCH($F130,'Input-Func_Class'!$B$9:$B$21,0)))
)</f>
        <v>0</v>
      </c>
    </row>
    <row r="131" spans="1:18" outlineLevel="1">
      <c r="A131" s="113">
        <f>IF(ISBLANK('Input-Accounts'!A131),"",'Input-Accounts'!A131)</f>
        <v>111</v>
      </c>
      <c r="B131" s="17" t="str">
        <f>IF(ISBLANK('Input-Accounts'!B131),"",'Input-Accounts'!B131)</f>
        <v>Measuring and regulating station expenses—industrial</v>
      </c>
      <c r="C131" s="113">
        <f>IF(ISBLANK('Input-Accounts'!C131),"",'Input-Accounts'!C131)</f>
        <v>876</v>
      </c>
      <c r="D131" s="143">
        <f>'Input-Accounts'!$D131</f>
        <v>625852.04763415514</v>
      </c>
      <c r="E131" s="143">
        <f t="shared" si="37"/>
        <v>0</v>
      </c>
      <c r="F131" s="89" t="str">
        <f>IF(D131=0,"-",IF('Input-Accounts'!$E131&lt;&gt;0,'Input-Accounts'!$E131,'Input-Accounts'!$F131))</f>
        <v>DISTRIBUTION</v>
      </c>
      <c r="G131" s="143">
        <f>IF($D131=0,0,$D131*
IFERROR(INDEX(G$269:G$305,MATCH($F131,$B$269:$B$305,0))/INDEX($D$269:$D$305,MATCH($F131,$B$269:$B$305,0)),
INDEX('Input-Func_Class'!D$9:D$21,MATCH($F131,'Input-Func_Class'!$B$9:$B$21,0)))
)</f>
        <v>0</v>
      </c>
      <c r="H131" s="143">
        <f>IF($D131=0,0,$D131*
IFERROR(INDEX(H$269:H$305,MATCH($F131,$B$269:$B$305,0))/INDEX($D$269:$D$305,MATCH($F131,$B$269:$B$305,0)),
INDEX('Input-Func_Class'!E$9:E$21,MATCH($F131,'Input-Func_Class'!$B$9:$B$21,0)))
)</f>
        <v>0</v>
      </c>
      <c r="I131" s="143">
        <f>IF($D131=0,0,$D131*
IFERROR(INDEX(I$269:I$305,MATCH($F131,$B$269:$B$305,0))/INDEX($D$269:$D$305,MATCH($F131,$B$269:$B$305,0)),
INDEX('Input-Func_Class'!F$9:F$21,MATCH($F131,'Input-Func_Class'!$B$9:$B$21,0)))
)</f>
        <v>625852.04763415514</v>
      </c>
      <c r="J131" s="143">
        <f>IF($D131=0,0,$D131*
IFERROR(INDEX(J$269:J$305,MATCH($F131,$B$269:$B$305,0))/INDEX($D$269:$D$305,MATCH($F131,$B$269:$B$305,0)),
INDEX('Input-Func_Class'!G$9:G$21,MATCH($F131,'Input-Func_Class'!$B$9:$B$21,0)))
)</f>
        <v>0</v>
      </c>
      <c r="K131" s="143">
        <f>IF($D131=0,0,$D131*
IFERROR(INDEX(K$269:K$305,MATCH($F131,$B$269:$B$305,0))/INDEX($D$269:$D$305,MATCH($F131,$B$269:$B$305,0)),
INDEX('Input-Func_Class'!H$9:H$21,MATCH($F131,'Input-Func_Class'!$B$9:$B$21,0)))
)</f>
        <v>0</v>
      </c>
      <c r="L131" s="143">
        <f>IF($D131=0,0,$D131*
IFERROR(INDEX(L$269:L$305,MATCH($F131,$B$269:$B$305,0))/INDEX($D$269:$D$305,MATCH($F131,$B$269:$B$305,0)),
INDEX('Input-Func_Class'!I$9:I$21,MATCH($F131,'Input-Func_Class'!$B$9:$B$21,0)))
)</f>
        <v>0</v>
      </c>
      <c r="M131" s="143">
        <f>IF($D131=0,0,$D131*
IFERROR(INDEX(M$269:M$305,MATCH($F131,$B$269:$B$305,0))/INDEX($D$269:$D$305,MATCH($F131,$B$269:$B$305,0)),
INDEX('Input-Func_Class'!J$9:J$21,MATCH($F131,'Input-Func_Class'!$B$9:$B$21,0)))
)</f>
        <v>0</v>
      </c>
      <c r="N131" s="143">
        <f>IF($D131=0,0,$D131*
IFERROR(INDEX(N$269:N$305,MATCH($F131,$B$269:$B$305,0))/INDEX($D$269:$D$305,MATCH($F131,$B$269:$B$305,0)),
INDEX('Input-Func_Class'!K$9:K$21,MATCH($F131,'Input-Func_Class'!$B$9:$B$21,0)))
)</f>
        <v>0</v>
      </c>
      <c r="O131" s="143">
        <f>IF($D131=0,0,$D131*
IFERROR(INDEX(O$269:O$305,MATCH($F131,$B$269:$B$305,0))/INDEX($D$269:$D$305,MATCH($F131,$B$269:$B$305,0)),
INDEX('Input-Func_Class'!L$9:L$21,MATCH($F131,'Input-Func_Class'!$B$9:$B$21,0)))
)</f>
        <v>0</v>
      </c>
      <c r="P131" s="143">
        <f>IF($D131=0,0,$D131*
IFERROR(INDEX(P$269:P$305,MATCH($F131,$B$269:$B$305,0))/INDEX($D$269:$D$305,MATCH($F131,$B$269:$B$305,0)),
INDEX('Input-Func_Class'!M$9:M$21,MATCH($F131,'Input-Func_Class'!$B$9:$B$21,0)))
)</f>
        <v>0</v>
      </c>
      <c r="Q131" s="143">
        <f>IF($D131=0,0,$D131*
IFERROR(INDEX(Q$269:Q$305,MATCH($F131,$B$269:$B$305,0))/INDEX($D$269:$D$305,MATCH($F131,$B$269:$B$305,0)),
INDEX('Input-Func_Class'!N$9:N$21,MATCH($F131,'Input-Func_Class'!$B$9:$B$21,0)))
)</f>
        <v>0</v>
      </c>
      <c r="R131" s="143">
        <f>IF($D131=0,0,$D131*
IFERROR(INDEX(R$269:R$305,MATCH($F131,$B$269:$B$305,0))/INDEX($D$269:$D$305,MATCH($F131,$B$269:$B$305,0)),
INDEX('Input-Func_Class'!O$9:O$21,MATCH($F131,'Input-Func_Class'!$B$9:$B$21,0)))
)</f>
        <v>0</v>
      </c>
    </row>
    <row r="132" spans="1:18" outlineLevel="1">
      <c r="A132" s="113">
        <f>IF(ISBLANK('Input-Accounts'!A132),"",'Input-Accounts'!A132)</f>
        <v>112</v>
      </c>
      <c r="B132" s="17" t="str">
        <f>IF(ISBLANK('Input-Accounts'!B132),"",'Input-Accounts'!B132)</f>
        <v>Maintenance of Mains</v>
      </c>
      <c r="C132" s="113">
        <f>IF(ISBLANK('Input-Accounts'!C132),"",'Input-Accounts'!C132)</f>
        <v>877</v>
      </c>
      <c r="D132" s="143">
        <f>'Input-Accounts'!$D132</f>
        <v>87749.404295532528</v>
      </c>
      <c r="E132" s="143">
        <f t="shared" si="37"/>
        <v>0</v>
      </c>
      <c r="F132" s="89" t="str">
        <f>IF(D132=0,"-",IF('Input-Accounts'!$E132&lt;&gt;0,'Input-Accounts'!$E132,'Input-Accounts'!$F132))</f>
        <v>INT_DIST-MAINS</v>
      </c>
      <c r="G132" s="143">
        <f>IF($D132=0,0,$D132*
IFERROR(INDEX(G$269:G$305,MATCH($F132,$B$269:$B$305,0))/INDEX($D$269:$D$305,MATCH($F132,$B$269:$B$305,0)),
INDEX('Input-Func_Class'!D$9:D$21,MATCH($F132,'Input-Func_Class'!$B$9:$B$21,0)))
)</f>
        <v>0</v>
      </c>
      <c r="H132" s="143">
        <f>IF($D132=0,0,$D132*
IFERROR(INDEX(H$269:H$305,MATCH($F132,$B$269:$B$305,0))/INDEX($D$269:$D$305,MATCH($F132,$B$269:$B$305,0)),
INDEX('Input-Func_Class'!E$9:E$21,MATCH($F132,'Input-Func_Class'!$B$9:$B$21,0)))
)</f>
        <v>0</v>
      </c>
      <c r="I132" s="143">
        <f>IF($D132=0,0,$D132*
IFERROR(INDEX(I$269:I$305,MATCH($F132,$B$269:$B$305,0))/INDEX($D$269:$D$305,MATCH($F132,$B$269:$B$305,0)),
INDEX('Input-Func_Class'!F$9:F$21,MATCH($F132,'Input-Func_Class'!$B$9:$B$21,0)))
)</f>
        <v>87749.404295532528</v>
      </c>
      <c r="J132" s="143">
        <f>IF($D132=0,0,$D132*
IFERROR(INDEX(J$269:J$305,MATCH($F132,$B$269:$B$305,0))/INDEX($D$269:$D$305,MATCH($F132,$B$269:$B$305,0)),
INDEX('Input-Func_Class'!G$9:G$21,MATCH($F132,'Input-Func_Class'!$B$9:$B$21,0)))
)</f>
        <v>0</v>
      </c>
      <c r="K132" s="143">
        <f>IF($D132=0,0,$D132*
IFERROR(INDEX(K$269:K$305,MATCH($F132,$B$269:$B$305,0))/INDEX($D$269:$D$305,MATCH($F132,$B$269:$B$305,0)),
INDEX('Input-Func_Class'!H$9:H$21,MATCH($F132,'Input-Func_Class'!$B$9:$B$21,0)))
)</f>
        <v>0</v>
      </c>
      <c r="L132" s="143">
        <f>IF($D132=0,0,$D132*
IFERROR(INDEX(L$269:L$305,MATCH($F132,$B$269:$B$305,0))/INDEX($D$269:$D$305,MATCH($F132,$B$269:$B$305,0)),
INDEX('Input-Func_Class'!I$9:I$21,MATCH($F132,'Input-Func_Class'!$B$9:$B$21,0)))
)</f>
        <v>0</v>
      </c>
      <c r="M132" s="143">
        <f>IF($D132=0,0,$D132*
IFERROR(INDEX(M$269:M$305,MATCH($F132,$B$269:$B$305,0))/INDEX($D$269:$D$305,MATCH($F132,$B$269:$B$305,0)),
INDEX('Input-Func_Class'!J$9:J$21,MATCH($F132,'Input-Func_Class'!$B$9:$B$21,0)))
)</f>
        <v>0</v>
      </c>
      <c r="N132" s="143">
        <f>IF($D132=0,0,$D132*
IFERROR(INDEX(N$269:N$305,MATCH($F132,$B$269:$B$305,0))/INDEX($D$269:$D$305,MATCH($F132,$B$269:$B$305,0)),
INDEX('Input-Func_Class'!K$9:K$21,MATCH($F132,'Input-Func_Class'!$B$9:$B$21,0)))
)</f>
        <v>0</v>
      </c>
      <c r="O132" s="143">
        <f>IF($D132=0,0,$D132*
IFERROR(INDEX(O$269:O$305,MATCH($F132,$B$269:$B$305,0))/INDEX($D$269:$D$305,MATCH($F132,$B$269:$B$305,0)),
INDEX('Input-Func_Class'!L$9:L$21,MATCH($F132,'Input-Func_Class'!$B$9:$B$21,0)))
)</f>
        <v>0</v>
      </c>
      <c r="P132" s="143">
        <f>IF($D132=0,0,$D132*
IFERROR(INDEX(P$269:P$305,MATCH($F132,$B$269:$B$305,0))/INDEX($D$269:$D$305,MATCH($F132,$B$269:$B$305,0)),
INDEX('Input-Func_Class'!M$9:M$21,MATCH($F132,'Input-Func_Class'!$B$9:$B$21,0)))
)</f>
        <v>0</v>
      </c>
      <c r="Q132" s="143">
        <f>IF($D132=0,0,$D132*
IFERROR(INDEX(Q$269:Q$305,MATCH($F132,$B$269:$B$305,0))/INDEX($D$269:$D$305,MATCH($F132,$B$269:$B$305,0)),
INDEX('Input-Func_Class'!N$9:N$21,MATCH($F132,'Input-Func_Class'!$B$9:$B$21,0)))
)</f>
        <v>0</v>
      </c>
      <c r="R132" s="143">
        <f>IF($D132=0,0,$D132*
IFERROR(INDEX(R$269:R$305,MATCH($F132,$B$269:$B$305,0))/INDEX($D$269:$D$305,MATCH($F132,$B$269:$B$305,0)),
INDEX('Input-Func_Class'!O$9:O$21,MATCH($F132,'Input-Func_Class'!$B$9:$B$21,0)))
)</f>
        <v>0</v>
      </c>
    </row>
    <row r="133" spans="1:18" outlineLevel="1">
      <c r="A133" s="113">
        <f>IF(ISBLANK('Input-Accounts'!A133),"",'Input-Accounts'!A133)</f>
        <v>113</v>
      </c>
      <c r="B133" s="17" t="str">
        <f>IF(ISBLANK('Input-Accounts'!B133),"",'Input-Accounts'!B133)</f>
        <v>Meter and house regulator expenses</v>
      </c>
      <c r="C133" s="113">
        <f>IF(ISBLANK('Input-Accounts'!C133),"",'Input-Accounts'!C133)</f>
        <v>878</v>
      </c>
      <c r="D133" s="143">
        <f>'Input-Accounts'!$D133</f>
        <v>-188318.40377745233</v>
      </c>
      <c r="E133" s="143">
        <f t="shared" ref="E133" si="38">IFERROR(IF(D133="",0,IF(D133=0,0,IF(ABS(D133-SUM($G133:$R133))&lt;Check_Limit,0,1))),1)</f>
        <v>0</v>
      </c>
      <c r="F133" s="89" t="str">
        <f>IF(D133=0,"-",IF('Input-Accounts'!$E133&lt;&gt;0,'Input-Accounts'!$E133,'Input-Accounts'!$F133))</f>
        <v>INT_MTR_REG</v>
      </c>
      <c r="G133" s="143">
        <f>IF($D133=0,0,$D133*
IFERROR(INDEX(G$269:G$305,MATCH($F133,$B$269:$B$305,0))/INDEX($D$269:$D$305,MATCH($F133,$B$269:$B$305,0)),
INDEX('Input-Func_Class'!D$9:D$21,MATCH($F133,'Input-Func_Class'!$B$9:$B$21,0)))
)</f>
        <v>0</v>
      </c>
      <c r="H133" s="143">
        <f>IF($D133=0,0,$D133*
IFERROR(INDEX(H$269:H$305,MATCH($F133,$B$269:$B$305,0))/INDEX($D$269:$D$305,MATCH($F133,$B$269:$B$305,0)),
INDEX('Input-Func_Class'!E$9:E$21,MATCH($F133,'Input-Func_Class'!$B$9:$B$21,0)))
)</f>
        <v>0</v>
      </c>
      <c r="I133" s="143">
        <f>IF($D133=0,0,$D133*
IFERROR(INDEX(I$269:I$305,MATCH($F133,$B$269:$B$305,0))/INDEX($D$269:$D$305,MATCH($F133,$B$269:$B$305,0)),
INDEX('Input-Func_Class'!F$9:F$21,MATCH($F133,'Input-Func_Class'!$B$9:$B$21,0)))
)</f>
        <v>-188318.40377745233</v>
      </c>
      <c r="J133" s="143">
        <f>IF($D133=0,0,$D133*
IFERROR(INDEX(J$269:J$305,MATCH($F133,$B$269:$B$305,0))/INDEX($D$269:$D$305,MATCH($F133,$B$269:$B$305,0)),
INDEX('Input-Func_Class'!G$9:G$21,MATCH($F133,'Input-Func_Class'!$B$9:$B$21,0)))
)</f>
        <v>0</v>
      </c>
      <c r="K133" s="143">
        <f>IF($D133=0,0,$D133*
IFERROR(INDEX(K$269:K$305,MATCH($F133,$B$269:$B$305,0))/INDEX($D$269:$D$305,MATCH($F133,$B$269:$B$305,0)),
INDEX('Input-Func_Class'!H$9:H$21,MATCH($F133,'Input-Func_Class'!$B$9:$B$21,0)))
)</f>
        <v>0</v>
      </c>
      <c r="L133" s="143">
        <f>IF($D133=0,0,$D133*
IFERROR(INDEX(L$269:L$305,MATCH($F133,$B$269:$B$305,0))/INDEX($D$269:$D$305,MATCH($F133,$B$269:$B$305,0)),
INDEX('Input-Func_Class'!I$9:I$21,MATCH($F133,'Input-Func_Class'!$B$9:$B$21,0)))
)</f>
        <v>0</v>
      </c>
      <c r="M133" s="143">
        <f>IF($D133=0,0,$D133*
IFERROR(INDEX(M$269:M$305,MATCH($F133,$B$269:$B$305,0))/INDEX($D$269:$D$305,MATCH($F133,$B$269:$B$305,0)),
INDEX('Input-Func_Class'!J$9:J$21,MATCH($F133,'Input-Func_Class'!$B$9:$B$21,0)))
)</f>
        <v>0</v>
      </c>
      <c r="N133" s="143">
        <f>IF($D133=0,0,$D133*
IFERROR(INDEX(N$269:N$305,MATCH($F133,$B$269:$B$305,0))/INDEX($D$269:$D$305,MATCH($F133,$B$269:$B$305,0)),
INDEX('Input-Func_Class'!K$9:K$21,MATCH($F133,'Input-Func_Class'!$B$9:$B$21,0)))
)</f>
        <v>0</v>
      </c>
      <c r="O133" s="143">
        <f>IF($D133=0,0,$D133*
IFERROR(INDEX(O$269:O$305,MATCH($F133,$B$269:$B$305,0))/INDEX($D$269:$D$305,MATCH($F133,$B$269:$B$305,0)),
INDEX('Input-Func_Class'!L$9:L$21,MATCH($F133,'Input-Func_Class'!$B$9:$B$21,0)))
)</f>
        <v>0</v>
      </c>
      <c r="P133" s="143">
        <f>IF($D133=0,0,$D133*
IFERROR(INDEX(P$269:P$305,MATCH($F133,$B$269:$B$305,0))/INDEX($D$269:$D$305,MATCH($F133,$B$269:$B$305,0)),
INDEX('Input-Func_Class'!M$9:M$21,MATCH($F133,'Input-Func_Class'!$B$9:$B$21,0)))
)</f>
        <v>0</v>
      </c>
      <c r="Q133" s="143">
        <f>IF($D133=0,0,$D133*
IFERROR(INDEX(Q$269:Q$305,MATCH($F133,$B$269:$B$305,0))/INDEX($D$269:$D$305,MATCH($F133,$B$269:$B$305,0)),
INDEX('Input-Func_Class'!N$9:N$21,MATCH($F133,'Input-Func_Class'!$B$9:$B$21,0)))
)</f>
        <v>0</v>
      </c>
      <c r="R133" s="143">
        <f>IF($D133=0,0,$D133*
IFERROR(INDEX(R$269:R$305,MATCH($F133,$B$269:$B$305,0))/INDEX($D$269:$D$305,MATCH($F133,$B$269:$B$305,0)),
INDEX('Input-Func_Class'!O$9:O$21,MATCH($F133,'Input-Func_Class'!$B$9:$B$21,0)))
)</f>
        <v>0</v>
      </c>
    </row>
    <row r="134" spans="1:18" outlineLevel="1">
      <c r="A134" s="113">
        <f>IF(ISBLANK('Input-Accounts'!A134),"",'Input-Accounts'!A134)</f>
        <v>114</v>
      </c>
      <c r="B134" s="17" t="str">
        <f>IF(ISBLANK('Input-Accounts'!B134),"",'Input-Accounts'!B134)</f>
        <v>Customer installations expenses</v>
      </c>
      <c r="C134" s="113">
        <f>IF(ISBLANK('Input-Accounts'!C134),"",'Input-Accounts'!C134)</f>
        <v>879</v>
      </c>
      <c r="D134" s="143">
        <f>'Input-Accounts'!$D134</f>
        <v>414885.26396664412</v>
      </c>
      <c r="E134" s="143">
        <f t="shared" si="37"/>
        <v>0</v>
      </c>
      <c r="F134" s="89" t="str">
        <f>IF(D134=0,"-",IF('Input-Accounts'!$E134&lt;&gt;0,'Input-Accounts'!$E134,'Input-Accounts'!$F134))</f>
        <v>DISTRIBUTION</v>
      </c>
      <c r="G134" s="143">
        <f>IF($D134=0,0,$D134*
IFERROR(INDEX(G$269:G$305,MATCH($F134,$B$269:$B$305,0))/INDEX($D$269:$D$305,MATCH($F134,$B$269:$B$305,0)),
INDEX('Input-Func_Class'!D$9:D$21,MATCH($F134,'Input-Func_Class'!$B$9:$B$21,0)))
)</f>
        <v>0</v>
      </c>
      <c r="H134" s="143">
        <f>IF($D134=0,0,$D134*
IFERROR(INDEX(H$269:H$305,MATCH($F134,$B$269:$B$305,0))/INDEX($D$269:$D$305,MATCH($F134,$B$269:$B$305,0)),
INDEX('Input-Func_Class'!E$9:E$21,MATCH($F134,'Input-Func_Class'!$B$9:$B$21,0)))
)</f>
        <v>0</v>
      </c>
      <c r="I134" s="143">
        <f>IF($D134=0,0,$D134*
IFERROR(INDEX(I$269:I$305,MATCH($F134,$B$269:$B$305,0))/INDEX($D$269:$D$305,MATCH($F134,$B$269:$B$305,0)),
INDEX('Input-Func_Class'!F$9:F$21,MATCH($F134,'Input-Func_Class'!$B$9:$B$21,0)))
)</f>
        <v>414885.26396664412</v>
      </c>
      <c r="J134" s="143">
        <f>IF($D134=0,0,$D134*
IFERROR(INDEX(J$269:J$305,MATCH($F134,$B$269:$B$305,0))/INDEX($D$269:$D$305,MATCH($F134,$B$269:$B$305,0)),
INDEX('Input-Func_Class'!G$9:G$21,MATCH($F134,'Input-Func_Class'!$B$9:$B$21,0)))
)</f>
        <v>0</v>
      </c>
      <c r="K134" s="143">
        <f>IF($D134=0,0,$D134*
IFERROR(INDEX(K$269:K$305,MATCH($F134,$B$269:$B$305,0))/INDEX($D$269:$D$305,MATCH($F134,$B$269:$B$305,0)),
INDEX('Input-Func_Class'!H$9:H$21,MATCH($F134,'Input-Func_Class'!$B$9:$B$21,0)))
)</f>
        <v>0</v>
      </c>
      <c r="L134" s="143">
        <f>IF($D134=0,0,$D134*
IFERROR(INDEX(L$269:L$305,MATCH($F134,$B$269:$B$305,0))/INDEX($D$269:$D$305,MATCH($F134,$B$269:$B$305,0)),
INDEX('Input-Func_Class'!I$9:I$21,MATCH($F134,'Input-Func_Class'!$B$9:$B$21,0)))
)</f>
        <v>0</v>
      </c>
      <c r="M134" s="143">
        <f>IF($D134=0,0,$D134*
IFERROR(INDEX(M$269:M$305,MATCH($F134,$B$269:$B$305,0))/INDEX($D$269:$D$305,MATCH($F134,$B$269:$B$305,0)),
INDEX('Input-Func_Class'!J$9:J$21,MATCH($F134,'Input-Func_Class'!$B$9:$B$21,0)))
)</f>
        <v>0</v>
      </c>
      <c r="N134" s="143">
        <f>IF($D134=0,0,$D134*
IFERROR(INDEX(N$269:N$305,MATCH($F134,$B$269:$B$305,0))/INDEX($D$269:$D$305,MATCH($F134,$B$269:$B$305,0)),
INDEX('Input-Func_Class'!K$9:K$21,MATCH($F134,'Input-Func_Class'!$B$9:$B$21,0)))
)</f>
        <v>0</v>
      </c>
      <c r="O134" s="143">
        <f>IF($D134=0,0,$D134*
IFERROR(INDEX(O$269:O$305,MATCH($F134,$B$269:$B$305,0))/INDEX($D$269:$D$305,MATCH($F134,$B$269:$B$305,0)),
INDEX('Input-Func_Class'!L$9:L$21,MATCH($F134,'Input-Func_Class'!$B$9:$B$21,0)))
)</f>
        <v>0</v>
      </c>
      <c r="P134" s="143">
        <f>IF($D134=0,0,$D134*
IFERROR(INDEX(P$269:P$305,MATCH($F134,$B$269:$B$305,0))/INDEX($D$269:$D$305,MATCH($F134,$B$269:$B$305,0)),
INDEX('Input-Func_Class'!M$9:M$21,MATCH($F134,'Input-Func_Class'!$B$9:$B$21,0)))
)</f>
        <v>0</v>
      </c>
      <c r="Q134" s="143">
        <f>IF($D134=0,0,$D134*
IFERROR(INDEX(Q$269:Q$305,MATCH($F134,$B$269:$B$305,0))/INDEX($D$269:$D$305,MATCH($F134,$B$269:$B$305,0)),
INDEX('Input-Func_Class'!N$9:N$21,MATCH($F134,'Input-Func_Class'!$B$9:$B$21,0)))
)</f>
        <v>0</v>
      </c>
      <c r="R134" s="143">
        <f>IF($D134=0,0,$D134*
IFERROR(INDEX(R$269:R$305,MATCH($F134,$B$269:$B$305,0))/INDEX($D$269:$D$305,MATCH($F134,$B$269:$B$305,0)),
INDEX('Input-Func_Class'!O$9:O$21,MATCH($F134,'Input-Func_Class'!$B$9:$B$21,0)))
)</f>
        <v>0</v>
      </c>
    </row>
    <row r="135" spans="1:18" outlineLevel="1">
      <c r="A135" s="113">
        <f>IF(ISBLANK('Input-Accounts'!A135),"",'Input-Accounts'!A135)</f>
        <v>115</v>
      </c>
      <c r="B135" s="17" t="str">
        <f>IF(ISBLANK('Input-Accounts'!B135),"",'Input-Accounts'!B135)</f>
        <v>Other expenses</v>
      </c>
      <c r="C135" s="113">
        <f>IF(ISBLANK('Input-Accounts'!C135),"",'Input-Accounts'!C135)</f>
        <v>880</v>
      </c>
      <c r="D135" s="143">
        <f>'Input-Accounts'!$D135</f>
        <v>5659565.2497695787</v>
      </c>
      <c r="E135" s="143">
        <f t="shared" si="37"/>
        <v>0</v>
      </c>
      <c r="F135" s="89" t="str">
        <f>IF(D135=0,"-",IF('Input-Accounts'!$E135&lt;&gt;0,'Input-Accounts'!$E135,'Input-Accounts'!$F135))</f>
        <v>INT_DISTPT</v>
      </c>
      <c r="G135" s="143">
        <f>IF($D135=0,0,$D135*
IFERROR(INDEX(G$269:G$305,MATCH($F135,$B$269:$B$305,0))/INDEX($D$269:$D$305,MATCH($F135,$B$269:$B$305,0)),
INDEX('Input-Func_Class'!D$9:D$21,MATCH($F135,'Input-Func_Class'!$B$9:$B$21,0)))
)</f>
        <v>0</v>
      </c>
      <c r="H135" s="143">
        <f>IF($D135=0,0,$D135*
IFERROR(INDEX(H$269:H$305,MATCH($F135,$B$269:$B$305,0))/INDEX($D$269:$D$305,MATCH($F135,$B$269:$B$305,0)),
INDEX('Input-Func_Class'!E$9:E$21,MATCH($F135,'Input-Func_Class'!$B$9:$B$21,0)))
)</f>
        <v>0</v>
      </c>
      <c r="I135" s="143">
        <f>IF($D135=0,0,$D135*
IFERROR(INDEX(I$269:I$305,MATCH($F135,$B$269:$B$305,0))/INDEX($D$269:$D$305,MATCH($F135,$B$269:$B$305,0)),
INDEX('Input-Func_Class'!F$9:F$21,MATCH($F135,'Input-Func_Class'!$B$9:$B$21,0)))
)</f>
        <v>5659565.2497695787</v>
      </c>
      <c r="J135" s="143">
        <f>IF($D135=0,0,$D135*
IFERROR(INDEX(J$269:J$305,MATCH($F135,$B$269:$B$305,0))/INDEX($D$269:$D$305,MATCH($F135,$B$269:$B$305,0)),
INDEX('Input-Func_Class'!G$9:G$21,MATCH($F135,'Input-Func_Class'!$B$9:$B$21,0)))
)</f>
        <v>0</v>
      </c>
      <c r="K135" s="143">
        <f>IF($D135=0,0,$D135*
IFERROR(INDEX(K$269:K$305,MATCH($F135,$B$269:$B$305,0))/INDEX($D$269:$D$305,MATCH($F135,$B$269:$B$305,0)),
INDEX('Input-Func_Class'!H$9:H$21,MATCH($F135,'Input-Func_Class'!$B$9:$B$21,0)))
)</f>
        <v>0</v>
      </c>
      <c r="L135" s="143">
        <f>IF($D135=0,0,$D135*
IFERROR(INDEX(L$269:L$305,MATCH($F135,$B$269:$B$305,0))/INDEX($D$269:$D$305,MATCH($F135,$B$269:$B$305,0)),
INDEX('Input-Func_Class'!I$9:I$21,MATCH($F135,'Input-Func_Class'!$B$9:$B$21,0)))
)</f>
        <v>0</v>
      </c>
      <c r="M135" s="143">
        <f>IF($D135=0,0,$D135*
IFERROR(INDEX(M$269:M$305,MATCH($F135,$B$269:$B$305,0))/INDEX($D$269:$D$305,MATCH($F135,$B$269:$B$305,0)),
INDEX('Input-Func_Class'!J$9:J$21,MATCH($F135,'Input-Func_Class'!$B$9:$B$21,0)))
)</f>
        <v>0</v>
      </c>
      <c r="N135" s="143">
        <f>IF($D135=0,0,$D135*
IFERROR(INDEX(N$269:N$305,MATCH($F135,$B$269:$B$305,0))/INDEX($D$269:$D$305,MATCH($F135,$B$269:$B$305,0)),
INDEX('Input-Func_Class'!K$9:K$21,MATCH($F135,'Input-Func_Class'!$B$9:$B$21,0)))
)</f>
        <v>0</v>
      </c>
      <c r="O135" s="143">
        <f>IF($D135=0,0,$D135*
IFERROR(INDEX(O$269:O$305,MATCH($F135,$B$269:$B$305,0))/INDEX($D$269:$D$305,MATCH($F135,$B$269:$B$305,0)),
INDEX('Input-Func_Class'!L$9:L$21,MATCH($F135,'Input-Func_Class'!$B$9:$B$21,0)))
)</f>
        <v>0</v>
      </c>
      <c r="P135" s="143">
        <f>IF($D135=0,0,$D135*
IFERROR(INDEX(P$269:P$305,MATCH($F135,$B$269:$B$305,0))/INDEX($D$269:$D$305,MATCH($F135,$B$269:$B$305,0)),
INDEX('Input-Func_Class'!M$9:M$21,MATCH($F135,'Input-Func_Class'!$B$9:$B$21,0)))
)</f>
        <v>0</v>
      </c>
      <c r="Q135" s="143">
        <f>IF($D135=0,0,$D135*
IFERROR(INDEX(Q$269:Q$305,MATCH($F135,$B$269:$B$305,0))/INDEX($D$269:$D$305,MATCH($F135,$B$269:$B$305,0)),
INDEX('Input-Func_Class'!N$9:N$21,MATCH($F135,'Input-Func_Class'!$B$9:$B$21,0)))
)</f>
        <v>0</v>
      </c>
      <c r="R135" s="143">
        <f>IF($D135=0,0,$D135*
IFERROR(INDEX(R$269:R$305,MATCH($F135,$B$269:$B$305,0))/INDEX($D$269:$D$305,MATCH($F135,$B$269:$B$305,0)),
INDEX('Input-Func_Class'!O$9:O$21,MATCH($F135,'Input-Func_Class'!$B$9:$B$21,0)))
)</f>
        <v>0</v>
      </c>
    </row>
    <row r="136" spans="1:18" outlineLevel="1">
      <c r="A136" s="113">
        <f>IF(ISBLANK('Input-Accounts'!A136),"",'Input-Accounts'!A136)</f>
        <v>116</v>
      </c>
      <c r="B136" s="17" t="str">
        <f>IF(ISBLANK('Input-Accounts'!B136),"",'Input-Accounts'!B136)</f>
        <v>Rents</v>
      </c>
      <c r="C136" s="113">
        <f>IF(ISBLANK('Input-Accounts'!C136),"",'Input-Accounts'!C136)</f>
        <v>881</v>
      </c>
      <c r="D136" s="143">
        <f>'Input-Accounts'!$D136</f>
        <v>220217.55420740417</v>
      </c>
      <c r="E136" s="143">
        <f t="shared" si="37"/>
        <v>0</v>
      </c>
      <c r="F136" s="89" t="str">
        <f>IF(D136=0,"-",IF('Input-Accounts'!$E136&lt;&gt;0,'Input-Accounts'!$E136,'Input-Accounts'!$F136))</f>
        <v>INT_DISTPT</v>
      </c>
      <c r="G136" s="143">
        <f>IF($D136=0,0,$D136*
IFERROR(INDEX(G$269:G$305,MATCH($F136,$B$269:$B$305,0))/INDEX($D$269:$D$305,MATCH($F136,$B$269:$B$305,0)),
INDEX('Input-Func_Class'!D$9:D$21,MATCH($F136,'Input-Func_Class'!$B$9:$B$21,0)))
)</f>
        <v>0</v>
      </c>
      <c r="H136" s="143">
        <f>IF($D136=0,0,$D136*
IFERROR(INDEX(H$269:H$305,MATCH($F136,$B$269:$B$305,0))/INDEX($D$269:$D$305,MATCH($F136,$B$269:$B$305,0)),
INDEX('Input-Func_Class'!E$9:E$21,MATCH($F136,'Input-Func_Class'!$B$9:$B$21,0)))
)</f>
        <v>0</v>
      </c>
      <c r="I136" s="143">
        <f>IF($D136=0,0,$D136*
IFERROR(INDEX(I$269:I$305,MATCH($F136,$B$269:$B$305,0))/INDEX($D$269:$D$305,MATCH($F136,$B$269:$B$305,0)),
INDEX('Input-Func_Class'!F$9:F$21,MATCH($F136,'Input-Func_Class'!$B$9:$B$21,0)))
)</f>
        <v>220217.55420740417</v>
      </c>
      <c r="J136" s="143">
        <f>IF($D136=0,0,$D136*
IFERROR(INDEX(J$269:J$305,MATCH($F136,$B$269:$B$305,0))/INDEX($D$269:$D$305,MATCH($F136,$B$269:$B$305,0)),
INDEX('Input-Func_Class'!G$9:G$21,MATCH($F136,'Input-Func_Class'!$B$9:$B$21,0)))
)</f>
        <v>0</v>
      </c>
      <c r="K136" s="143">
        <f>IF($D136=0,0,$D136*
IFERROR(INDEX(K$269:K$305,MATCH($F136,$B$269:$B$305,0))/INDEX($D$269:$D$305,MATCH($F136,$B$269:$B$305,0)),
INDEX('Input-Func_Class'!H$9:H$21,MATCH($F136,'Input-Func_Class'!$B$9:$B$21,0)))
)</f>
        <v>0</v>
      </c>
      <c r="L136" s="143">
        <f>IF($D136=0,0,$D136*
IFERROR(INDEX(L$269:L$305,MATCH($F136,$B$269:$B$305,0))/INDEX($D$269:$D$305,MATCH($F136,$B$269:$B$305,0)),
INDEX('Input-Func_Class'!I$9:I$21,MATCH($F136,'Input-Func_Class'!$B$9:$B$21,0)))
)</f>
        <v>0</v>
      </c>
      <c r="M136" s="143">
        <f>IF($D136=0,0,$D136*
IFERROR(INDEX(M$269:M$305,MATCH($F136,$B$269:$B$305,0))/INDEX($D$269:$D$305,MATCH($F136,$B$269:$B$305,0)),
INDEX('Input-Func_Class'!J$9:J$21,MATCH($F136,'Input-Func_Class'!$B$9:$B$21,0)))
)</f>
        <v>0</v>
      </c>
      <c r="N136" s="143">
        <f>IF($D136=0,0,$D136*
IFERROR(INDEX(N$269:N$305,MATCH($F136,$B$269:$B$305,0))/INDEX($D$269:$D$305,MATCH($F136,$B$269:$B$305,0)),
INDEX('Input-Func_Class'!K$9:K$21,MATCH($F136,'Input-Func_Class'!$B$9:$B$21,0)))
)</f>
        <v>0</v>
      </c>
      <c r="O136" s="143">
        <f>IF($D136=0,0,$D136*
IFERROR(INDEX(O$269:O$305,MATCH($F136,$B$269:$B$305,0))/INDEX($D$269:$D$305,MATCH($F136,$B$269:$B$305,0)),
INDEX('Input-Func_Class'!L$9:L$21,MATCH($F136,'Input-Func_Class'!$B$9:$B$21,0)))
)</f>
        <v>0</v>
      </c>
      <c r="P136" s="143">
        <f>IF($D136=0,0,$D136*
IFERROR(INDEX(P$269:P$305,MATCH($F136,$B$269:$B$305,0))/INDEX($D$269:$D$305,MATCH($F136,$B$269:$B$305,0)),
INDEX('Input-Func_Class'!M$9:M$21,MATCH($F136,'Input-Func_Class'!$B$9:$B$21,0)))
)</f>
        <v>0</v>
      </c>
      <c r="Q136" s="143">
        <f>IF($D136=0,0,$D136*
IFERROR(INDEX(Q$269:Q$305,MATCH($F136,$B$269:$B$305,0))/INDEX($D$269:$D$305,MATCH($F136,$B$269:$B$305,0)),
INDEX('Input-Func_Class'!N$9:N$21,MATCH($F136,'Input-Func_Class'!$B$9:$B$21,0)))
)</f>
        <v>0</v>
      </c>
      <c r="R136" s="143">
        <f>IF($D136=0,0,$D136*
IFERROR(INDEX(R$269:R$305,MATCH($F136,$B$269:$B$305,0))/INDEX($D$269:$D$305,MATCH($F136,$B$269:$B$305,0)),
INDEX('Input-Func_Class'!O$9:O$21,MATCH($F136,'Input-Func_Class'!$B$9:$B$21,0)))
)</f>
        <v>0</v>
      </c>
    </row>
    <row r="137" spans="1:18" outlineLevel="1">
      <c r="A137" s="113">
        <f>IF(ISBLANK('Input-Accounts'!A137),"",'Input-Accounts'!A137)</f>
        <v>117</v>
      </c>
      <c r="B137" s="79" t="str">
        <f>IF(ISBLANK('Input-Accounts'!B137),"",'Input-Accounts'!B137)</f>
        <v>Subtotal - Distribution Operation Expenses</v>
      </c>
      <c r="C137" s="113" t="str">
        <f>IF(ISBLANK('Input-Accounts'!C137),"",'Input-Accounts'!C137)</f>
        <v/>
      </c>
      <c r="D137" s="144">
        <f>SUBTOTAL(9,D126:D136)</f>
        <v>13891117.09434511</v>
      </c>
      <c r="E137" s="143">
        <f t="shared" si="36"/>
        <v>0</v>
      </c>
      <c r="G137" s="144">
        <f t="shared" ref="G137:R137" si="39">SUBTOTAL(9,G126:G136)</f>
        <v>0</v>
      </c>
      <c r="H137" s="144">
        <f t="shared" si="39"/>
        <v>0</v>
      </c>
      <c r="I137" s="144">
        <f t="shared" si="39"/>
        <v>13891117.09434511</v>
      </c>
      <c r="J137" s="144">
        <f t="shared" si="39"/>
        <v>0</v>
      </c>
      <c r="K137" s="144">
        <f t="shared" si="39"/>
        <v>0</v>
      </c>
      <c r="L137" s="144">
        <f t="shared" si="39"/>
        <v>0</v>
      </c>
      <c r="M137" s="144">
        <f t="shared" si="39"/>
        <v>0</v>
      </c>
      <c r="N137" s="144">
        <f t="shared" si="39"/>
        <v>0</v>
      </c>
      <c r="O137" s="144">
        <f t="shared" si="39"/>
        <v>0</v>
      </c>
      <c r="P137" s="144">
        <f t="shared" si="39"/>
        <v>0</v>
      </c>
      <c r="Q137" s="144">
        <f t="shared" si="39"/>
        <v>0</v>
      </c>
      <c r="R137" s="144">
        <f t="shared" si="39"/>
        <v>0</v>
      </c>
    </row>
    <row r="138" spans="1:18" outlineLevel="1">
      <c r="A138" s="113" t="str">
        <f>IF(ISBLANK('Input-Accounts'!A138),"",'Input-Accounts'!A138)</f>
        <v/>
      </c>
      <c r="B138" s="79" t="str">
        <f>IF(ISBLANK('Input-Accounts'!B138),"",'Input-Accounts'!B138)</f>
        <v/>
      </c>
      <c r="C138" s="113" t="str">
        <f>IF(ISBLANK('Input-Accounts'!C138),"",'Input-Accounts'!C138)</f>
        <v/>
      </c>
      <c r="D138" s="143"/>
      <c r="E138" s="143">
        <f t="shared" si="36"/>
        <v>0</v>
      </c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1:18" outlineLevel="1">
      <c r="A139" s="113">
        <f>IF(ISBLANK('Input-Accounts'!A139),"",'Input-Accounts'!A139)</f>
        <v>118</v>
      </c>
      <c r="B139" s="81" t="str">
        <f>IF(ISBLANK('Input-Accounts'!B139),"",'Input-Accounts'!B139)</f>
        <v>Distribution Maintenance Expenses</v>
      </c>
      <c r="C139" s="113" t="str">
        <f>IF(ISBLANK('Input-Accounts'!C139),"",'Input-Accounts'!C139)</f>
        <v/>
      </c>
      <c r="D139" s="143"/>
      <c r="E139" s="143">
        <f t="shared" si="36"/>
        <v>0</v>
      </c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1:18" outlineLevel="1">
      <c r="A140" s="113">
        <f>IF(ISBLANK('Input-Accounts'!A140),"",'Input-Accounts'!A140)</f>
        <v>119</v>
      </c>
      <c r="B140" s="17" t="str">
        <f>IF(ISBLANK('Input-Accounts'!B140),"",'Input-Accounts'!B140)</f>
        <v>Maintenance supervision and engineering</v>
      </c>
      <c r="C140" s="113">
        <f>IF(ISBLANK('Input-Accounts'!C140),"",'Input-Accounts'!C140)</f>
        <v>885</v>
      </c>
      <c r="D140" s="143">
        <f>'Input-Accounts'!$D140</f>
        <v>1122710.0525362908</v>
      </c>
      <c r="E140" s="143">
        <f t="shared" si="36"/>
        <v>0</v>
      </c>
      <c r="F140" s="89" t="str">
        <f>IF(D140=0,"-",IF('Input-Accounts'!$E140&lt;&gt;0,'Input-Accounts'!$E140,'Input-Accounts'!$F140))</f>
        <v>INT_886-894</v>
      </c>
      <c r="G140" s="143">
        <f>IF($D140=0,0,$D140*
IFERROR(INDEX(G$269:G$305,MATCH($F140,$B$269:$B$305,0))/INDEX($D$269:$D$305,MATCH($F140,$B$269:$B$305,0)),
INDEX('Input-Func_Class'!D$9:D$21,MATCH($F140,'Input-Func_Class'!$B$9:$B$21,0)))
)</f>
        <v>0</v>
      </c>
      <c r="H140" s="143">
        <f>IF($D140=0,0,$D140*
IFERROR(INDEX(H$269:H$305,MATCH($F140,$B$269:$B$305,0))/INDEX($D$269:$D$305,MATCH($F140,$B$269:$B$305,0)),
INDEX('Input-Func_Class'!E$9:E$21,MATCH($F140,'Input-Func_Class'!$B$9:$B$21,0)))
)</f>
        <v>0</v>
      </c>
      <c r="I140" s="143">
        <f>IF($D140=0,0,$D140*
IFERROR(INDEX(I$269:I$305,MATCH($F140,$B$269:$B$305,0))/INDEX($D$269:$D$305,MATCH($F140,$B$269:$B$305,0)),
INDEX('Input-Func_Class'!F$9:F$21,MATCH($F140,'Input-Func_Class'!$B$9:$B$21,0)))
)</f>
        <v>1122710.0525362908</v>
      </c>
      <c r="J140" s="143">
        <f>IF($D140=0,0,$D140*
IFERROR(INDEX(J$269:J$305,MATCH($F140,$B$269:$B$305,0))/INDEX($D$269:$D$305,MATCH($F140,$B$269:$B$305,0)),
INDEX('Input-Func_Class'!G$9:G$21,MATCH($F140,'Input-Func_Class'!$B$9:$B$21,0)))
)</f>
        <v>0</v>
      </c>
      <c r="K140" s="143">
        <f>IF($D140=0,0,$D140*
IFERROR(INDEX(K$269:K$305,MATCH($F140,$B$269:$B$305,0))/INDEX($D$269:$D$305,MATCH($F140,$B$269:$B$305,0)),
INDEX('Input-Func_Class'!H$9:H$21,MATCH($F140,'Input-Func_Class'!$B$9:$B$21,0)))
)</f>
        <v>0</v>
      </c>
      <c r="L140" s="143">
        <f>IF($D140=0,0,$D140*
IFERROR(INDEX(L$269:L$305,MATCH($F140,$B$269:$B$305,0))/INDEX($D$269:$D$305,MATCH($F140,$B$269:$B$305,0)),
INDEX('Input-Func_Class'!I$9:I$21,MATCH($F140,'Input-Func_Class'!$B$9:$B$21,0)))
)</f>
        <v>0</v>
      </c>
      <c r="M140" s="143">
        <f>IF($D140=0,0,$D140*
IFERROR(INDEX(M$269:M$305,MATCH($F140,$B$269:$B$305,0))/INDEX($D$269:$D$305,MATCH($F140,$B$269:$B$305,0)),
INDEX('Input-Func_Class'!J$9:J$21,MATCH($F140,'Input-Func_Class'!$B$9:$B$21,0)))
)</f>
        <v>0</v>
      </c>
      <c r="N140" s="143">
        <f>IF($D140=0,0,$D140*
IFERROR(INDEX(N$269:N$305,MATCH($F140,$B$269:$B$305,0))/INDEX($D$269:$D$305,MATCH($F140,$B$269:$B$305,0)),
INDEX('Input-Func_Class'!K$9:K$21,MATCH($F140,'Input-Func_Class'!$B$9:$B$21,0)))
)</f>
        <v>0</v>
      </c>
      <c r="O140" s="143">
        <f>IF($D140=0,0,$D140*
IFERROR(INDEX(O$269:O$305,MATCH($F140,$B$269:$B$305,0))/INDEX($D$269:$D$305,MATCH($F140,$B$269:$B$305,0)),
INDEX('Input-Func_Class'!L$9:L$21,MATCH($F140,'Input-Func_Class'!$B$9:$B$21,0)))
)</f>
        <v>0</v>
      </c>
      <c r="P140" s="143">
        <f>IF($D140=0,0,$D140*
IFERROR(INDEX(P$269:P$305,MATCH($F140,$B$269:$B$305,0))/INDEX($D$269:$D$305,MATCH($F140,$B$269:$B$305,0)),
INDEX('Input-Func_Class'!M$9:M$21,MATCH($F140,'Input-Func_Class'!$B$9:$B$21,0)))
)</f>
        <v>0</v>
      </c>
      <c r="Q140" s="143">
        <f>IF($D140=0,0,$D140*
IFERROR(INDEX(Q$269:Q$305,MATCH($F140,$B$269:$B$305,0))/INDEX($D$269:$D$305,MATCH($F140,$B$269:$B$305,0)),
INDEX('Input-Func_Class'!N$9:N$21,MATCH($F140,'Input-Func_Class'!$B$9:$B$21,0)))
)</f>
        <v>0</v>
      </c>
      <c r="R140" s="143">
        <f>IF($D140=0,0,$D140*
IFERROR(INDEX(R$269:R$305,MATCH($F140,$B$269:$B$305,0))/INDEX($D$269:$D$305,MATCH($F140,$B$269:$B$305,0)),
INDEX('Input-Func_Class'!O$9:O$21,MATCH($F140,'Input-Func_Class'!$B$9:$B$21,0)))
)</f>
        <v>0</v>
      </c>
    </row>
    <row r="141" spans="1:18" outlineLevel="1">
      <c r="A141" s="113">
        <f>IF(ISBLANK('Input-Accounts'!A141),"",'Input-Accounts'!A141)</f>
        <v>120</v>
      </c>
      <c r="B141" s="17" t="str">
        <f>IF(ISBLANK('Input-Accounts'!B141),"",'Input-Accounts'!B141)</f>
        <v>Structures &amp; Improvements</v>
      </c>
      <c r="C141" s="113">
        <f>IF(ISBLANK('Input-Accounts'!C141),"",'Input-Accounts'!C141)</f>
        <v>886</v>
      </c>
      <c r="D141" s="143">
        <f>'Input-Accounts'!$D141</f>
        <v>5260.7816511352212</v>
      </c>
      <c r="E141" s="143">
        <f t="shared" ref="E141:E149" si="40">IFERROR(IF(D141="",0,IF(D141=0,0,IF(ABS(D141-SUM($G141:$R141))&lt;Check_Limit,0,1))),1)</f>
        <v>0</v>
      </c>
      <c r="F141" s="89" t="str">
        <f>IF(D141=0,"-",IF('Input-Accounts'!$E141&lt;&gt;0,'Input-Accounts'!$E141,'Input-Accounts'!$F141))</f>
        <v>INT_DISTPT</v>
      </c>
      <c r="G141" s="143">
        <f>IF($D141=0,0,$D141*
IFERROR(INDEX(G$269:G$305,MATCH($F141,$B$269:$B$305,0))/INDEX($D$269:$D$305,MATCH($F141,$B$269:$B$305,0)),
INDEX('Input-Func_Class'!D$9:D$21,MATCH($F141,'Input-Func_Class'!$B$9:$B$21,0)))
)</f>
        <v>0</v>
      </c>
      <c r="H141" s="143">
        <f>IF($D141=0,0,$D141*
IFERROR(INDEX(H$269:H$305,MATCH($F141,$B$269:$B$305,0))/INDEX($D$269:$D$305,MATCH($F141,$B$269:$B$305,0)),
INDEX('Input-Func_Class'!E$9:E$21,MATCH($F141,'Input-Func_Class'!$B$9:$B$21,0)))
)</f>
        <v>0</v>
      </c>
      <c r="I141" s="143">
        <f>IF($D141=0,0,$D141*
IFERROR(INDEX(I$269:I$305,MATCH($F141,$B$269:$B$305,0))/INDEX($D$269:$D$305,MATCH($F141,$B$269:$B$305,0)),
INDEX('Input-Func_Class'!F$9:F$21,MATCH($F141,'Input-Func_Class'!$B$9:$B$21,0)))
)</f>
        <v>5260.7816511352212</v>
      </c>
      <c r="J141" s="143">
        <f>IF($D141=0,0,$D141*
IFERROR(INDEX(J$269:J$305,MATCH($F141,$B$269:$B$305,0))/INDEX($D$269:$D$305,MATCH($F141,$B$269:$B$305,0)),
INDEX('Input-Func_Class'!G$9:G$21,MATCH($F141,'Input-Func_Class'!$B$9:$B$21,0)))
)</f>
        <v>0</v>
      </c>
      <c r="K141" s="143">
        <f>IF($D141=0,0,$D141*
IFERROR(INDEX(K$269:K$305,MATCH($F141,$B$269:$B$305,0))/INDEX($D$269:$D$305,MATCH($F141,$B$269:$B$305,0)),
INDEX('Input-Func_Class'!H$9:H$21,MATCH($F141,'Input-Func_Class'!$B$9:$B$21,0)))
)</f>
        <v>0</v>
      </c>
      <c r="L141" s="143">
        <f>IF($D141=0,0,$D141*
IFERROR(INDEX(L$269:L$305,MATCH($F141,$B$269:$B$305,0))/INDEX($D$269:$D$305,MATCH($F141,$B$269:$B$305,0)),
INDEX('Input-Func_Class'!I$9:I$21,MATCH($F141,'Input-Func_Class'!$B$9:$B$21,0)))
)</f>
        <v>0</v>
      </c>
      <c r="M141" s="143">
        <f>IF($D141=0,0,$D141*
IFERROR(INDEX(M$269:M$305,MATCH($F141,$B$269:$B$305,0))/INDEX($D$269:$D$305,MATCH($F141,$B$269:$B$305,0)),
INDEX('Input-Func_Class'!J$9:J$21,MATCH($F141,'Input-Func_Class'!$B$9:$B$21,0)))
)</f>
        <v>0</v>
      </c>
      <c r="N141" s="143">
        <f>IF($D141=0,0,$D141*
IFERROR(INDEX(N$269:N$305,MATCH($F141,$B$269:$B$305,0))/INDEX($D$269:$D$305,MATCH($F141,$B$269:$B$305,0)),
INDEX('Input-Func_Class'!K$9:K$21,MATCH($F141,'Input-Func_Class'!$B$9:$B$21,0)))
)</f>
        <v>0</v>
      </c>
      <c r="O141" s="143">
        <f>IF($D141=0,0,$D141*
IFERROR(INDEX(O$269:O$305,MATCH($F141,$B$269:$B$305,0))/INDEX($D$269:$D$305,MATCH($F141,$B$269:$B$305,0)),
INDEX('Input-Func_Class'!L$9:L$21,MATCH($F141,'Input-Func_Class'!$B$9:$B$21,0)))
)</f>
        <v>0</v>
      </c>
      <c r="P141" s="143">
        <f>IF($D141=0,0,$D141*
IFERROR(INDEX(P$269:P$305,MATCH($F141,$B$269:$B$305,0))/INDEX($D$269:$D$305,MATCH($F141,$B$269:$B$305,0)),
INDEX('Input-Func_Class'!M$9:M$21,MATCH($F141,'Input-Func_Class'!$B$9:$B$21,0)))
)</f>
        <v>0</v>
      </c>
      <c r="Q141" s="143">
        <f>IF($D141=0,0,$D141*
IFERROR(INDEX(Q$269:Q$305,MATCH($F141,$B$269:$B$305,0))/INDEX($D$269:$D$305,MATCH($F141,$B$269:$B$305,0)),
INDEX('Input-Func_Class'!N$9:N$21,MATCH($F141,'Input-Func_Class'!$B$9:$B$21,0)))
)</f>
        <v>0</v>
      </c>
      <c r="R141" s="143">
        <f>IF($D141=0,0,$D141*
IFERROR(INDEX(R$269:R$305,MATCH($F141,$B$269:$B$305,0))/INDEX($D$269:$D$305,MATCH($F141,$B$269:$B$305,0)),
INDEX('Input-Func_Class'!O$9:O$21,MATCH($F141,'Input-Func_Class'!$B$9:$B$21,0)))
)</f>
        <v>0</v>
      </c>
    </row>
    <row r="142" spans="1:18" outlineLevel="1">
      <c r="A142" s="113">
        <f>IF(ISBLANK('Input-Accounts'!A142),"",'Input-Accounts'!A142)</f>
        <v>121</v>
      </c>
      <c r="B142" s="17" t="str">
        <f>IF(ISBLANK('Input-Accounts'!B142),"",'Input-Accounts'!B142)</f>
        <v>Maintenance of mains</v>
      </c>
      <c r="C142" s="113">
        <f>IF(ISBLANK('Input-Accounts'!C142),"",'Input-Accounts'!C142)</f>
        <v>887</v>
      </c>
      <c r="D142" s="143">
        <f>'Input-Accounts'!$D142</f>
        <v>4809860.560562415</v>
      </c>
      <c r="E142" s="143">
        <f t="shared" si="40"/>
        <v>0</v>
      </c>
      <c r="F142" s="89" t="str">
        <f>IF(D142=0,"-",IF('Input-Accounts'!$E142&lt;&gt;0,'Input-Accounts'!$E142,'Input-Accounts'!$F142))</f>
        <v>INT_DIST-MAINS</v>
      </c>
      <c r="G142" s="143">
        <f>IF($D142=0,0,$D142*
IFERROR(INDEX(G$269:G$305,MATCH($F142,$B$269:$B$305,0))/INDEX($D$269:$D$305,MATCH($F142,$B$269:$B$305,0)),
INDEX('Input-Func_Class'!D$9:D$21,MATCH($F142,'Input-Func_Class'!$B$9:$B$21,0)))
)</f>
        <v>0</v>
      </c>
      <c r="H142" s="143">
        <f>IF($D142=0,0,$D142*
IFERROR(INDEX(H$269:H$305,MATCH($F142,$B$269:$B$305,0))/INDEX($D$269:$D$305,MATCH($F142,$B$269:$B$305,0)),
INDEX('Input-Func_Class'!E$9:E$21,MATCH($F142,'Input-Func_Class'!$B$9:$B$21,0)))
)</f>
        <v>0</v>
      </c>
      <c r="I142" s="143">
        <f>IF($D142=0,0,$D142*
IFERROR(INDEX(I$269:I$305,MATCH($F142,$B$269:$B$305,0))/INDEX($D$269:$D$305,MATCH($F142,$B$269:$B$305,0)),
INDEX('Input-Func_Class'!F$9:F$21,MATCH($F142,'Input-Func_Class'!$B$9:$B$21,0)))
)</f>
        <v>4809860.560562415</v>
      </c>
      <c r="J142" s="143">
        <f>IF($D142=0,0,$D142*
IFERROR(INDEX(J$269:J$305,MATCH($F142,$B$269:$B$305,0))/INDEX($D$269:$D$305,MATCH($F142,$B$269:$B$305,0)),
INDEX('Input-Func_Class'!G$9:G$21,MATCH($F142,'Input-Func_Class'!$B$9:$B$21,0)))
)</f>
        <v>0</v>
      </c>
      <c r="K142" s="143">
        <f>IF($D142=0,0,$D142*
IFERROR(INDEX(K$269:K$305,MATCH($F142,$B$269:$B$305,0))/INDEX($D$269:$D$305,MATCH($F142,$B$269:$B$305,0)),
INDEX('Input-Func_Class'!H$9:H$21,MATCH($F142,'Input-Func_Class'!$B$9:$B$21,0)))
)</f>
        <v>0</v>
      </c>
      <c r="L142" s="143">
        <f>IF($D142=0,0,$D142*
IFERROR(INDEX(L$269:L$305,MATCH($F142,$B$269:$B$305,0))/INDEX($D$269:$D$305,MATCH($F142,$B$269:$B$305,0)),
INDEX('Input-Func_Class'!I$9:I$21,MATCH($F142,'Input-Func_Class'!$B$9:$B$21,0)))
)</f>
        <v>0</v>
      </c>
      <c r="M142" s="143">
        <f>IF($D142=0,0,$D142*
IFERROR(INDEX(M$269:M$305,MATCH($F142,$B$269:$B$305,0))/INDEX($D$269:$D$305,MATCH($F142,$B$269:$B$305,0)),
INDEX('Input-Func_Class'!J$9:J$21,MATCH($F142,'Input-Func_Class'!$B$9:$B$21,0)))
)</f>
        <v>0</v>
      </c>
      <c r="N142" s="143">
        <f>IF($D142=0,0,$D142*
IFERROR(INDEX(N$269:N$305,MATCH($F142,$B$269:$B$305,0))/INDEX($D$269:$D$305,MATCH($F142,$B$269:$B$305,0)),
INDEX('Input-Func_Class'!K$9:K$21,MATCH($F142,'Input-Func_Class'!$B$9:$B$21,0)))
)</f>
        <v>0</v>
      </c>
      <c r="O142" s="143">
        <f>IF($D142=0,0,$D142*
IFERROR(INDEX(O$269:O$305,MATCH($F142,$B$269:$B$305,0))/INDEX($D$269:$D$305,MATCH($F142,$B$269:$B$305,0)),
INDEX('Input-Func_Class'!L$9:L$21,MATCH($F142,'Input-Func_Class'!$B$9:$B$21,0)))
)</f>
        <v>0</v>
      </c>
      <c r="P142" s="143">
        <f>IF($D142=0,0,$D142*
IFERROR(INDEX(P$269:P$305,MATCH($F142,$B$269:$B$305,0))/INDEX($D$269:$D$305,MATCH($F142,$B$269:$B$305,0)),
INDEX('Input-Func_Class'!M$9:M$21,MATCH($F142,'Input-Func_Class'!$B$9:$B$21,0)))
)</f>
        <v>0</v>
      </c>
      <c r="Q142" s="143">
        <f>IF($D142=0,0,$D142*
IFERROR(INDEX(Q$269:Q$305,MATCH($F142,$B$269:$B$305,0))/INDEX($D$269:$D$305,MATCH($F142,$B$269:$B$305,0)),
INDEX('Input-Func_Class'!N$9:N$21,MATCH($F142,'Input-Func_Class'!$B$9:$B$21,0)))
)</f>
        <v>0</v>
      </c>
      <c r="R142" s="143">
        <f>IF($D142=0,0,$D142*
IFERROR(INDEX(R$269:R$305,MATCH($F142,$B$269:$B$305,0))/INDEX($D$269:$D$305,MATCH($F142,$B$269:$B$305,0)),
INDEX('Input-Func_Class'!O$9:O$21,MATCH($F142,'Input-Func_Class'!$B$9:$B$21,0)))
)</f>
        <v>0</v>
      </c>
    </row>
    <row r="143" spans="1:18" outlineLevel="1">
      <c r="A143" s="113">
        <f>IF(ISBLANK('Input-Accounts'!A143),"",'Input-Accounts'!A143)</f>
        <v>122</v>
      </c>
      <c r="B143" s="17" t="str">
        <f>IF(ISBLANK('Input-Accounts'!B143),"",'Input-Accounts'!B143)</f>
        <v>Compressor Station</v>
      </c>
      <c r="C143" s="113">
        <f>IF(ISBLANK('Input-Accounts'!C143),"",'Input-Accounts'!C143)</f>
        <v>888</v>
      </c>
      <c r="D143" s="143">
        <f>'Input-Accounts'!$D143</f>
        <v>484351.09259738587</v>
      </c>
      <c r="E143" s="143">
        <f t="shared" si="40"/>
        <v>0</v>
      </c>
      <c r="F143" s="89" t="str">
        <f>IF(D143=0,"-",IF('Input-Accounts'!$E143&lt;&gt;0,'Input-Accounts'!$E143,'Input-Accounts'!$F143))</f>
        <v>DISTRIBUTION</v>
      </c>
      <c r="G143" s="143">
        <f>IF($D143=0,0,$D143*
IFERROR(INDEX(G$269:G$305,MATCH($F143,$B$269:$B$305,0))/INDEX($D$269:$D$305,MATCH($F143,$B$269:$B$305,0)),
INDEX('Input-Func_Class'!D$9:D$21,MATCH($F143,'Input-Func_Class'!$B$9:$B$21,0)))
)</f>
        <v>0</v>
      </c>
      <c r="H143" s="143">
        <f>IF($D143=0,0,$D143*
IFERROR(INDEX(H$269:H$305,MATCH($F143,$B$269:$B$305,0))/INDEX($D$269:$D$305,MATCH($F143,$B$269:$B$305,0)),
INDEX('Input-Func_Class'!E$9:E$21,MATCH($F143,'Input-Func_Class'!$B$9:$B$21,0)))
)</f>
        <v>0</v>
      </c>
      <c r="I143" s="143">
        <f>IF($D143=0,0,$D143*
IFERROR(INDEX(I$269:I$305,MATCH($F143,$B$269:$B$305,0))/INDEX($D$269:$D$305,MATCH($F143,$B$269:$B$305,0)),
INDEX('Input-Func_Class'!F$9:F$21,MATCH($F143,'Input-Func_Class'!$B$9:$B$21,0)))
)</f>
        <v>484351.09259738587</v>
      </c>
      <c r="J143" s="143">
        <f>IF($D143=0,0,$D143*
IFERROR(INDEX(J$269:J$305,MATCH($F143,$B$269:$B$305,0))/INDEX($D$269:$D$305,MATCH($F143,$B$269:$B$305,0)),
INDEX('Input-Func_Class'!G$9:G$21,MATCH($F143,'Input-Func_Class'!$B$9:$B$21,0)))
)</f>
        <v>0</v>
      </c>
      <c r="K143" s="143">
        <f>IF($D143=0,0,$D143*
IFERROR(INDEX(K$269:K$305,MATCH($F143,$B$269:$B$305,0))/INDEX($D$269:$D$305,MATCH($F143,$B$269:$B$305,0)),
INDEX('Input-Func_Class'!H$9:H$21,MATCH($F143,'Input-Func_Class'!$B$9:$B$21,0)))
)</f>
        <v>0</v>
      </c>
      <c r="L143" s="143">
        <f>IF($D143=0,0,$D143*
IFERROR(INDEX(L$269:L$305,MATCH($F143,$B$269:$B$305,0))/INDEX($D$269:$D$305,MATCH($F143,$B$269:$B$305,0)),
INDEX('Input-Func_Class'!I$9:I$21,MATCH($F143,'Input-Func_Class'!$B$9:$B$21,0)))
)</f>
        <v>0</v>
      </c>
      <c r="M143" s="143">
        <f>IF($D143=0,0,$D143*
IFERROR(INDEX(M$269:M$305,MATCH($F143,$B$269:$B$305,0))/INDEX($D$269:$D$305,MATCH($F143,$B$269:$B$305,0)),
INDEX('Input-Func_Class'!J$9:J$21,MATCH($F143,'Input-Func_Class'!$B$9:$B$21,0)))
)</f>
        <v>0</v>
      </c>
      <c r="N143" s="143">
        <f>IF($D143=0,0,$D143*
IFERROR(INDEX(N$269:N$305,MATCH($F143,$B$269:$B$305,0))/INDEX($D$269:$D$305,MATCH($F143,$B$269:$B$305,0)),
INDEX('Input-Func_Class'!K$9:K$21,MATCH($F143,'Input-Func_Class'!$B$9:$B$21,0)))
)</f>
        <v>0</v>
      </c>
      <c r="O143" s="143">
        <f>IF($D143=0,0,$D143*
IFERROR(INDEX(O$269:O$305,MATCH($F143,$B$269:$B$305,0))/INDEX($D$269:$D$305,MATCH($F143,$B$269:$B$305,0)),
INDEX('Input-Func_Class'!L$9:L$21,MATCH($F143,'Input-Func_Class'!$B$9:$B$21,0)))
)</f>
        <v>0</v>
      </c>
      <c r="P143" s="143">
        <f>IF($D143=0,0,$D143*
IFERROR(INDEX(P$269:P$305,MATCH($F143,$B$269:$B$305,0))/INDEX($D$269:$D$305,MATCH($F143,$B$269:$B$305,0)),
INDEX('Input-Func_Class'!M$9:M$21,MATCH($F143,'Input-Func_Class'!$B$9:$B$21,0)))
)</f>
        <v>0</v>
      </c>
      <c r="Q143" s="143">
        <f>IF($D143=0,0,$D143*
IFERROR(INDEX(Q$269:Q$305,MATCH($F143,$B$269:$B$305,0))/INDEX($D$269:$D$305,MATCH($F143,$B$269:$B$305,0)),
INDEX('Input-Func_Class'!N$9:N$21,MATCH($F143,'Input-Func_Class'!$B$9:$B$21,0)))
)</f>
        <v>0</v>
      </c>
      <c r="R143" s="143">
        <f>IF($D143=0,0,$D143*
IFERROR(INDEX(R$269:R$305,MATCH($F143,$B$269:$B$305,0))/INDEX($D$269:$D$305,MATCH($F143,$B$269:$B$305,0)),
INDEX('Input-Func_Class'!O$9:O$21,MATCH($F143,'Input-Func_Class'!$B$9:$B$21,0)))
)</f>
        <v>0</v>
      </c>
    </row>
    <row r="144" spans="1:18" outlineLevel="1">
      <c r="A144" s="113">
        <f>IF(ISBLANK('Input-Accounts'!A144),"",'Input-Accounts'!A144)</f>
        <v>123</v>
      </c>
      <c r="B144" s="17" t="str">
        <f>IF(ISBLANK('Input-Accounts'!B144),"",'Input-Accounts'!B144)</f>
        <v>Maintenance of M&amp;R station equipment—General</v>
      </c>
      <c r="C144" s="113">
        <f>IF(ISBLANK('Input-Accounts'!C144),"",'Input-Accounts'!C144)</f>
        <v>889</v>
      </c>
      <c r="D144" s="143">
        <f>'Input-Accounts'!$D144</f>
        <v>299913.80627510289</v>
      </c>
      <c r="E144" s="143">
        <f t="shared" si="40"/>
        <v>0</v>
      </c>
      <c r="F144" s="89" t="str">
        <f>IF(D144=0,"-",IF('Input-Accounts'!$E144&lt;&gt;0,'Input-Accounts'!$E144,'Input-Accounts'!$F144))</f>
        <v>DISTRIBUTION</v>
      </c>
      <c r="G144" s="143">
        <f>IF($D144=0,0,$D144*
IFERROR(INDEX(G$269:G$305,MATCH($F144,$B$269:$B$305,0))/INDEX($D$269:$D$305,MATCH($F144,$B$269:$B$305,0)),
INDEX('Input-Func_Class'!D$9:D$21,MATCH($F144,'Input-Func_Class'!$B$9:$B$21,0)))
)</f>
        <v>0</v>
      </c>
      <c r="H144" s="143">
        <f>IF($D144=0,0,$D144*
IFERROR(INDEX(H$269:H$305,MATCH($F144,$B$269:$B$305,0))/INDEX($D$269:$D$305,MATCH($F144,$B$269:$B$305,0)),
INDEX('Input-Func_Class'!E$9:E$21,MATCH($F144,'Input-Func_Class'!$B$9:$B$21,0)))
)</f>
        <v>0</v>
      </c>
      <c r="I144" s="143">
        <f>IF($D144=0,0,$D144*
IFERROR(INDEX(I$269:I$305,MATCH($F144,$B$269:$B$305,0))/INDEX($D$269:$D$305,MATCH($F144,$B$269:$B$305,0)),
INDEX('Input-Func_Class'!F$9:F$21,MATCH($F144,'Input-Func_Class'!$B$9:$B$21,0)))
)</f>
        <v>299913.80627510289</v>
      </c>
      <c r="J144" s="143">
        <f>IF($D144=0,0,$D144*
IFERROR(INDEX(J$269:J$305,MATCH($F144,$B$269:$B$305,0))/INDEX($D$269:$D$305,MATCH($F144,$B$269:$B$305,0)),
INDEX('Input-Func_Class'!G$9:G$21,MATCH($F144,'Input-Func_Class'!$B$9:$B$21,0)))
)</f>
        <v>0</v>
      </c>
      <c r="K144" s="143">
        <f>IF($D144=0,0,$D144*
IFERROR(INDEX(K$269:K$305,MATCH($F144,$B$269:$B$305,0))/INDEX($D$269:$D$305,MATCH($F144,$B$269:$B$305,0)),
INDEX('Input-Func_Class'!H$9:H$21,MATCH($F144,'Input-Func_Class'!$B$9:$B$21,0)))
)</f>
        <v>0</v>
      </c>
      <c r="L144" s="143">
        <f>IF($D144=0,0,$D144*
IFERROR(INDEX(L$269:L$305,MATCH($F144,$B$269:$B$305,0))/INDEX($D$269:$D$305,MATCH($F144,$B$269:$B$305,0)),
INDEX('Input-Func_Class'!I$9:I$21,MATCH($F144,'Input-Func_Class'!$B$9:$B$21,0)))
)</f>
        <v>0</v>
      </c>
      <c r="M144" s="143">
        <f>IF($D144=0,0,$D144*
IFERROR(INDEX(M$269:M$305,MATCH($F144,$B$269:$B$305,0))/INDEX($D$269:$D$305,MATCH($F144,$B$269:$B$305,0)),
INDEX('Input-Func_Class'!J$9:J$21,MATCH($F144,'Input-Func_Class'!$B$9:$B$21,0)))
)</f>
        <v>0</v>
      </c>
      <c r="N144" s="143">
        <f>IF($D144=0,0,$D144*
IFERROR(INDEX(N$269:N$305,MATCH($F144,$B$269:$B$305,0))/INDEX($D$269:$D$305,MATCH($F144,$B$269:$B$305,0)),
INDEX('Input-Func_Class'!K$9:K$21,MATCH($F144,'Input-Func_Class'!$B$9:$B$21,0)))
)</f>
        <v>0</v>
      </c>
      <c r="O144" s="143">
        <f>IF($D144=0,0,$D144*
IFERROR(INDEX(O$269:O$305,MATCH($F144,$B$269:$B$305,0))/INDEX($D$269:$D$305,MATCH($F144,$B$269:$B$305,0)),
INDEX('Input-Func_Class'!L$9:L$21,MATCH($F144,'Input-Func_Class'!$B$9:$B$21,0)))
)</f>
        <v>0</v>
      </c>
      <c r="P144" s="143">
        <f>IF($D144=0,0,$D144*
IFERROR(INDEX(P$269:P$305,MATCH($F144,$B$269:$B$305,0))/INDEX($D$269:$D$305,MATCH($F144,$B$269:$B$305,0)),
INDEX('Input-Func_Class'!M$9:M$21,MATCH($F144,'Input-Func_Class'!$B$9:$B$21,0)))
)</f>
        <v>0</v>
      </c>
      <c r="Q144" s="143">
        <f>IF($D144=0,0,$D144*
IFERROR(INDEX(Q$269:Q$305,MATCH($F144,$B$269:$B$305,0))/INDEX($D$269:$D$305,MATCH($F144,$B$269:$B$305,0)),
INDEX('Input-Func_Class'!N$9:N$21,MATCH($F144,'Input-Func_Class'!$B$9:$B$21,0)))
)</f>
        <v>0</v>
      </c>
      <c r="R144" s="143">
        <f>IF($D144=0,0,$D144*
IFERROR(INDEX(R$269:R$305,MATCH($F144,$B$269:$B$305,0))/INDEX($D$269:$D$305,MATCH($F144,$B$269:$B$305,0)),
INDEX('Input-Func_Class'!O$9:O$21,MATCH($F144,'Input-Func_Class'!$B$9:$B$21,0)))
)</f>
        <v>0</v>
      </c>
    </row>
    <row r="145" spans="1:18" outlineLevel="1">
      <c r="A145" s="113">
        <f>IF(ISBLANK('Input-Accounts'!A145),"",'Input-Accounts'!A145)</f>
        <v>124</v>
      </c>
      <c r="B145" s="17" t="str">
        <f>IF(ISBLANK('Input-Accounts'!B145),"",'Input-Accounts'!B145)</f>
        <v>Maintenance of M&amp;R station equipment—Industrial</v>
      </c>
      <c r="C145" s="113">
        <f>IF(ISBLANK('Input-Accounts'!C145),"",'Input-Accounts'!C145)</f>
        <v>890</v>
      </c>
      <c r="D145" s="143">
        <f>'Input-Accounts'!$D145</f>
        <v>370680.59663182276</v>
      </c>
      <c r="E145" s="143">
        <f t="shared" ref="E145" si="41">IFERROR(IF(D145="",0,IF(D145=0,0,IF(ABS(D145-SUM($G145:$R145))&lt;Check_Limit,0,1))),1)</f>
        <v>0</v>
      </c>
      <c r="F145" s="89" t="str">
        <f>IF(D145=0,"-",IF('Input-Accounts'!$E145&lt;&gt;0,'Input-Accounts'!$E145,'Input-Accounts'!$F145))</f>
        <v>DISTRIBUTION</v>
      </c>
      <c r="G145" s="143">
        <f>IF($D145=0,0,$D145*
IFERROR(INDEX(G$269:G$305,MATCH($F145,$B$269:$B$305,0))/INDEX($D$269:$D$305,MATCH($F145,$B$269:$B$305,0)),
INDEX('Input-Func_Class'!D$9:D$21,MATCH($F145,'Input-Func_Class'!$B$9:$B$21,0)))
)</f>
        <v>0</v>
      </c>
      <c r="H145" s="143">
        <f>IF($D145=0,0,$D145*
IFERROR(INDEX(H$269:H$305,MATCH($F145,$B$269:$B$305,0))/INDEX($D$269:$D$305,MATCH($F145,$B$269:$B$305,0)),
INDEX('Input-Func_Class'!E$9:E$21,MATCH($F145,'Input-Func_Class'!$B$9:$B$21,0)))
)</f>
        <v>0</v>
      </c>
      <c r="I145" s="143">
        <f>IF($D145=0,0,$D145*
IFERROR(INDEX(I$269:I$305,MATCH($F145,$B$269:$B$305,0))/INDEX($D$269:$D$305,MATCH($F145,$B$269:$B$305,0)),
INDEX('Input-Func_Class'!F$9:F$21,MATCH($F145,'Input-Func_Class'!$B$9:$B$21,0)))
)</f>
        <v>370680.59663182276</v>
      </c>
      <c r="J145" s="143">
        <f>IF($D145=0,0,$D145*
IFERROR(INDEX(J$269:J$305,MATCH($F145,$B$269:$B$305,0))/INDEX($D$269:$D$305,MATCH($F145,$B$269:$B$305,0)),
INDEX('Input-Func_Class'!G$9:G$21,MATCH($F145,'Input-Func_Class'!$B$9:$B$21,0)))
)</f>
        <v>0</v>
      </c>
      <c r="K145" s="143">
        <f>IF($D145=0,0,$D145*
IFERROR(INDEX(K$269:K$305,MATCH($F145,$B$269:$B$305,0))/INDEX($D$269:$D$305,MATCH($F145,$B$269:$B$305,0)),
INDEX('Input-Func_Class'!H$9:H$21,MATCH($F145,'Input-Func_Class'!$B$9:$B$21,0)))
)</f>
        <v>0</v>
      </c>
      <c r="L145" s="143">
        <f>IF($D145=0,0,$D145*
IFERROR(INDEX(L$269:L$305,MATCH($F145,$B$269:$B$305,0))/INDEX($D$269:$D$305,MATCH($F145,$B$269:$B$305,0)),
INDEX('Input-Func_Class'!I$9:I$21,MATCH($F145,'Input-Func_Class'!$B$9:$B$21,0)))
)</f>
        <v>0</v>
      </c>
      <c r="M145" s="143">
        <f>IF($D145=0,0,$D145*
IFERROR(INDEX(M$269:M$305,MATCH($F145,$B$269:$B$305,0))/INDEX($D$269:$D$305,MATCH($F145,$B$269:$B$305,0)),
INDEX('Input-Func_Class'!J$9:J$21,MATCH($F145,'Input-Func_Class'!$B$9:$B$21,0)))
)</f>
        <v>0</v>
      </c>
      <c r="N145" s="143">
        <f>IF($D145=0,0,$D145*
IFERROR(INDEX(N$269:N$305,MATCH($F145,$B$269:$B$305,0))/INDEX($D$269:$D$305,MATCH($F145,$B$269:$B$305,0)),
INDEX('Input-Func_Class'!K$9:K$21,MATCH($F145,'Input-Func_Class'!$B$9:$B$21,0)))
)</f>
        <v>0</v>
      </c>
      <c r="O145" s="143">
        <f>IF($D145=0,0,$D145*
IFERROR(INDEX(O$269:O$305,MATCH($F145,$B$269:$B$305,0))/INDEX($D$269:$D$305,MATCH($F145,$B$269:$B$305,0)),
INDEX('Input-Func_Class'!L$9:L$21,MATCH($F145,'Input-Func_Class'!$B$9:$B$21,0)))
)</f>
        <v>0</v>
      </c>
      <c r="P145" s="143">
        <f>IF($D145=0,0,$D145*
IFERROR(INDEX(P$269:P$305,MATCH($F145,$B$269:$B$305,0))/INDEX($D$269:$D$305,MATCH($F145,$B$269:$B$305,0)),
INDEX('Input-Func_Class'!M$9:M$21,MATCH($F145,'Input-Func_Class'!$B$9:$B$21,0)))
)</f>
        <v>0</v>
      </c>
      <c r="Q145" s="143">
        <f>IF($D145=0,0,$D145*
IFERROR(INDEX(Q$269:Q$305,MATCH($F145,$B$269:$B$305,0))/INDEX($D$269:$D$305,MATCH($F145,$B$269:$B$305,0)),
INDEX('Input-Func_Class'!N$9:N$21,MATCH($F145,'Input-Func_Class'!$B$9:$B$21,0)))
)</f>
        <v>0</v>
      </c>
      <c r="R145" s="143">
        <f>IF($D145=0,0,$D145*
IFERROR(INDEX(R$269:R$305,MATCH($F145,$B$269:$B$305,0))/INDEX($D$269:$D$305,MATCH($F145,$B$269:$B$305,0)),
INDEX('Input-Func_Class'!O$9:O$21,MATCH($F145,'Input-Func_Class'!$B$9:$B$21,0)))
)</f>
        <v>0</v>
      </c>
    </row>
    <row r="146" spans="1:18" outlineLevel="1">
      <c r="A146" s="113">
        <f>IF(ISBLANK('Input-Accounts'!A146),"",'Input-Accounts'!A146)</f>
        <v>125</v>
      </c>
      <c r="B146" s="17" t="str">
        <f>IF(ISBLANK('Input-Accounts'!B146),"",'Input-Accounts'!B146)</f>
        <v>Maintenance of M&amp;R station equipment—City Gate</v>
      </c>
      <c r="C146" s="113">
        <f>IF(ISBLANK('Input-Accounts'!C146),"",'Input-Accounts'!C146)</f>
        <v>891</v>
      </c>
      <c r="D146" s="143">
        <f>'Input-Accounts'!$D146</f>
        <v>119309.82967567084</v>
      </c>
      <c r="E146" s="143">
        <f t="shared" si="40"/>
        <v>0</v>
      </c>
      <c r="F146" s="89" t="str">
        <f>IF(D146=0,"-",IF('Input-Accounts'!$E146&lt;&gt;0,'Input-Accounts'!$E146,'Input-Accounts'!$F146))</f>
        <v>DISTRIBUTION</v>
      </c>
      <c r="G146" s="143">
        <f>IF($D146=0,0,$D146*
IFERROR(INDEX(G$269:G$305,MATCH($F146,$B$269:$B$305,0))/INDEX($D$269:$D$305,MATCH($F146,$B$269:$B$305,0)),
INDEX('Input-Func_Class'!D$9:D$21,MATCH($F146,'Input-Func_Class'!$B$9:$B$21,0)))
)</f>
        <v>0</v>
      </c>
      <c r="H146" s="143">
        <f>IF($D146=0,0,$D146*
IFERROR(INDEX(H$269:H$305,MATCH($F146,$B$269:$B$305,0))/INDEX($D$269:$D$305,MATCH($F146,$B$269:$B$305,0)),
INDEX('Input-Func_Class'!E$9:E$21,MATCH($F146,'Input-Func_Class'!$B$9:$B$21,0)))
)</f>
        <v>0</v>
      </c>
      <c r="I146" s="143">
        <f>IF($D146=0,0,$D146*
IFERROR(INDEX(I$269:I$305,MATCH($F146,$B$269:$B$305,0))/INDEX($D$269:$D$305,MATCH($F146,$B$269:$B$305,0)),
INDEX('Input-Func_Class'!F$9:F$21,MATCH($F146,'Input-Func_Class'!$B$9:$B$21,0)))
)</f>
        <v>119309.82967567084</v>
      </c>
      <c r="J146" s="143">
        <f>IF($D146=0,0,$D146*
IFERROR(INDEX(J$269:J$305,MATCH($F146,$B$269:$B$305,0))/INDEX($D$269:$D$305,MATCH($F146,$B$269:$B$305,0)),
INDEX('Input-Func_Class'!G$9:G$21,MATCH($F146,'Input-Func_Class'!$B$9:$B$21,0)))
)</f>
        <v>0</v>
      </c>
      <c r="K146" s="143">
        <f>IF($D146=0,0,$D146*
IFERROR(INDEX(K$269:K$305,MATCH($F146,$B$269:$B$305,0))/INDEX($D$269:$D$305,MATCH($F146,$B$269:$B$305,0)),
INDEX('Input-Func_Class'!H$9:H$21,MATCH($F146,'Input-Func_Class'!$B$9:$B$21,0)))
)</f>
        <v>0</v>
      </c>
      <c r="L146" s="143">
        <f>IF($D146=0,0,$D146*
IFERROR(INDEX(L$269:L$305,MATCH($F146,$B$269:$B$305,0))/INDEX($D$269:$D$305,MATCH($F146,$B$269:$B$305,0)),
INDEX('Input-Func_Class'!I$9:I$21,MATCH($F146,'Input-Func_Class'!$B$9:$B$21,0)))
)</f>
        <v>0</v>
      </c>
      <c r="M146" s="143">
        <f>IF($D146=0,0,$D146*
IFERROR(INDEX(M$269:M$305,MATCH($F146,$B$269:$B$305,0))/INDEX($D$269:$D$305,MATCH($F146,$B$269:$B$305,0)),
INDEX('Input-Func_Class'!J$9:J$21,MATCH($F146,'Input-Func_Class'!$B$9:$B$21,0)))
)</f>
        <v>0</v>
      </c>
      <c r="N146" s="143">
        <f>IF($D146=0,0,$D146*
IFERROR(INDEX(N$269:N$305,MATCH($F146,$B$269:$B$305,0))/INDEX($D$269:$D$305,MATCH($F146,$B$269:$B$305,0)),
INDEX('Input-Func_Class'!K$9:K$21,MATCH($F146,'Input-Func_Class'!$B$9:$B$21,0)))
)</f>
        <v>0</v>
      </c>
      <c r="O146" s="143">
        <f>IF($D146=0,0,$D146*
IFERROR(INDEX(O$269:O$305,MATCH($F146,$B$269:$B$305,0))/INDEX($D$269:$D$305,MATCH($F146,$B$269:$B$305,0)),
INDEX('Input-Func_Class'!L$9:L$21,MATCH($F146,'Input-Func_Class'!$B$9:$B$21,0)))
)</f>
        <v>0</v>
      </c>
      <c r="P146" s="143">
        <f>IF($D146=0,0,$D146*
IFERROR(INDEX(P$269:P$305,MATCH($F146,$B$269:$B$305,0))/INDEX($D$269:$D$305,MATCH($F146,$B$269:$B$305,0)),
INDEX('Input-Func_Class'!M$9:M$21,MATCH($F146,'Input-Func_Class'!$B$9:$B$21,0)))
)</f>
        <v>0</v>
      </c>
      <c r="Q146" s="143">
        <f>IF($D146=0,0,$D146*
IFERROR(INDEX(Q$269:Q$305,MATCH($F146,$B$269:$B$305,0))/INDEX($D$269:$D$305,MATCH($F146,$B$269:$B$305,0)),
INDEX('Input-Func_Class'!N$9:N$21,MATCH($F146,'Input-Func_Class'!$B$9:$B$21,0)))
)</f>
        <v>0</v>
      </c>
      <c r="R146" s="143">
        <f>IF($D146=0,0,$D146*
IFERROR(INDEX(R$269:R$305,MATCH($F146,$B$269:$B$305,0))/INDEX($D$269:$D$305,MATCH($F146,$B$269:$B$305,0)),
INDEX('Input-Func_Class'!O$9:O$21,MATCH($F146,'Input-Func_Class'!$B$9:$B$21,0)))
)</f>
        <v>0</v>
      </c>
    </row>
    <row r="147" spans="1:18" outlineLevel="1">
      <c r="A147" s="113">
        <f>IF(ISBLANK('Input-Accounts'!A147),"",'Input-Accounts'!A147)</f>
        <v>126</v>
      </c>
      <c r="B147" s="17" t="str">
        <f>IF(ISBLANK('Input-Accounts'!B147),"",'Input-Accounts'!B147)</f>
        <v>Maintenance of services</v>
      </c>
      <c r="C147" s="113">
        <f>IF(ISBLANK('Input-Accounts'!C147),"",'Input-Accounts'!C147)</f>
        <v>892</v>
      </c>
      <c r="D147" s="143">
        <f>'Input-Accounts'!$D147</f>
        <v>1108295.7688120103</v>
      </c>
      <c r="E147" s="143">
        <f t="shared" si="40"/>
        <v>0</v>
      </c>
      <c r="F147" s="89" t="str">
        <f>IF(D147=0,"-",IF('Input-Accounts'!$E147&lt;&gt;0,'Input-Accounts'!$E147,'Input-Accounts'!$F147))</f>
        <v>INT_SERVICES</v>
      </c>
      <c r="G147" s="143">
        <f>IF($D147=0,0,$D147*
IFERROR(INDEX(G$269:G$305,MATCH($F147,$B$269:$B$305,0))/INDEX($D$269:$D$305,MATCH($F147,$B$269:$B$305,0)),
INDEX('Input-Func_Class'!D$9:D$21,MATCH($F147,'Input-Func_Class'!$B$9:$B$21,0)))
)</f>
        <v>0</v>
      </c>
      <c r="H147" s="143">
        <f>IF($D147=0,0,$D147*
IFERROR(INDEX(H$269:H$305,MATCH($F147,$B$269:$B$305,0))/INDEX($D$269:$D$305,MATCH($F147,$B$269:$B$305,0)),
INDEX('Input-Func_Class'!E$9:E$21,MATCH($F147,'Input-Func_Class'!$B$9:$B$21,0)))
)</f>
        <v>0</v>
      </c>
      <c r="I147" s="143">
        <f>IF($D147=0,0,$D147*
IFERROR(INDEX(I$269:I$305,MATCH($F147,$B$269:$B$305,0))/INDEX($D$269:$D$305,MATCH($F147,$B$269:$B$305,0)),
INDEX('Input-Func_Class'!F$9:F$21,MATCH($F147,'Input-Func_Class'!$B$9:$B$21,0)))
)</f>
        <v>1108295.7688120103</v>
      </c>
      <c r="J147" s="143">
        <f>IF($D147=0,0,$D147*
IFERROR(INDEX(J$269:J$305,MATCH($F147,$B$269:$B$305,0))/INDEX($D$269:$D$305,MATCH($F147,$B$269:$B$305,0)),
INDEX('Input-Func_Class'!G$9:G$21,MATCH($F147,'Input-Func_Class'!$B$9:$B$21,0)))
)</f>
        <v>0</v>
      </c>
      <c r="K147" s="143">
        <f>IF($D147=0,0,$D147*
IFERROR(INDEX(K$269:K$305,MATCH($F147,$B$269:$B$305,0))/INDEX($D$269:$D$305,MATCH($F147,$B$269:$B$305,0)),
INDEX('Input-Func_Class'!H$9:H$21,MATCH($F147,'Input-Func_Class'!$B$9:$B$21,0)))
)</f>
        <v>0</v>
      </c>
      <c r="L147" s="143">
        <f>IF($D147=0,0,$D147*
IFERROR(INDEX(L$269:L$305,MATCH($F147,$B$269:$B$305,0))/INDEX($D$269:$D$305,MATCH($F147,$B$269:$B$305,0)),
INDEX('Input-Func_Class'!I$9:I$21,MATCH($F147,'Input-Func_Class'!$B$9:$B$21,0)))
)</f>
        <v>0</v>
      </c>
      <c r="M147" s="143">
        <f>IF($D147=0,0,$D147*
IFERROR(INDEX(M$269:M$305,MATCH($F147,$B$269:$B$305,0))/INDEX($D$269:$D$305,MATCH($F147,$B$269:$B$305,0)),
INDEX('Input-Func_Class'!J$9:J$21,MATCH($F147,'Input-Func_Class'!$B$9:$B$21,0)))
)</f>
        <v>0</v>
      </c>
      <c r="N147" s="143">
        <f>IF($D147=0,0,$D147*
IFERROR(INDEX(N$269:N$305,MATCH($F147,$B$269:$B$305,0))/INDEX($D$269:$D$305,MATCH($F147,$B$269:$B$305,0)),
INDEX('Input-Func_Class'!K$9:K$21,MATCH($F147,'Input-Func_Class'!$B$9:$B$21,0)))
)</f>
        <v>0</v>
      </c>
      <c r="O147" s="143">
        <f>IF($D147=0,0,$D147*
IFERROR(INDEX(O$269:O$305,MATCH($F147,$B$269:$B$305,0))/INDEX($D$269:$D$305,MATCH($F147,$B$269:$B$305,0)),
INDEX('Input-Func_Class'!L$9:L$21,MATCH($F147,'Input-Func_Class'!$B$9:$B$21,0)))
)</f>
        <v>0</v>
      </c>
      <c r="P147" s="143">
        <f>IF($D147=0,0,$D147*
IFERROR(INDEX(P$269:P$305,MATCH($F147,$B$269:$B$305,0))/INDEX($D$269:$D$305,MATCH($F147,$B$269:$B$305,0)),
INDEX('Input-Func_Class'!M$9:M$21,MATCH($F147,'Input-Func_Class'!$B$9:$B$21,0)))
)</f>
        <v>0</v>
      </c>
      <c r="Q147" s="143">
        <f>IF($D147=0,0,$D147*
IFERROR(INDEX(Q$269:Q$305,MATCH($F147,$B$269:$B$305,0))/INDEX($D$269:$D$305,MATCH($F147,$B$269:$B$305,0)),
INDEX('Input-Func_Class'!N$9:N$21,MATCH($F147,'Input-Func_Class'!$B$9:$B$21,0)))
)</f>
        <v>0</v>
      </c>
      <c r="R147" s="143">
        <f>IF($D147=0,0,$D147*
IFERROR(INDEX(R$269:R$305,MATCH($F147,$B$269:$B$305,0))/INDEX($D$269:$D$305,MATCH($F147,$B$269:$B$305,0)),
INDEX('Input-Func_Class'!O$9:O$21,MATCH($F147,'Input-Func_Class'!$B$9:$B$21,0)))
)</f>
        <v>0</v>
      </c>
    </row>
    <row r="148" spans="1:18" outlineLevel="1">
      <c r="A148" s="113">
        <f>IF(ISBLANK('Input-Accounts'!A148),"",'Input-Accounts'!A148)</f>
        <v>127</v>
      </c>
      <c r="B148" s="17" t="str">
        <f>IF(ISBLANK('Input-Accounts'!B148),"",'Input-Accounts'!B148)</f>
        <v>Maintenance of meters and house regulators</v>
      </c>
      <c r="C148" s="113">
        <f>IF(ISBLANK('Input-Accounts'!C148),"",'Input-Accounts'!C148)</f>
        <v>893</v>
      </c>
      <c r="D148" s="143">
        <f>'Input-Accounts'!$D148</f>
        <v>1481487.755102359</v>
      </c>
      <c r="E148" s="143">
        <f t="shared" si="40"/>
        <v>0</v>
      </c>
      <c r="F148" s="89" t="str">
        <f>IF(D148=0,"-",IF('Input-Accounts'!$E148&lt;&gt;0,'Input-Accounts'!$E148,'Input-Accounts'!$F148))</f>
        <v>INT_MTR_REG</v>
      </c>
      <c r="G148" s="143">
        <f>IF($D148=0,0,$D148*
IFERROR(INDEX(G$269:G$305,MATCH($F148,$B$269:$B$305,0))/INDEX($D$269:$D$305,MATCH($F148,$B$269:$B$305,0)),
INDEX('Input-Func_Class'!D$9:D$21,MATCH($F148,'Input-Func_Class'!$B$9:$B$21,0)))
)</f>
        <v>0</v>
      </c>
      <c r="H148" s="143">
        <f>IF($D148=0,0,$D148*
IFERROR(INDEX(H$269:H$305,MATCH($F148,$B$269:$B$305,0))/INDEX($D$269:$D$305,MATCH($F148,$B$269:$B$305,0)),
INDEX('Input-Func_Class'!E$9:E$21,MATCH($F148,'Input-Func_Class'!$B$9:$B$21,0)))
)</f>
        <v>0</v>
      </c>
      <c r="I148" s="143">
        <f>IF($D148=0,0,$D148*
IFERROR(INDEX(I$269:I$305,MATCH($F148,$B$269:$B$305,0))/INDEX($D$269:$D$305,MATCH($F148,$B$269:$B$305,0)),
INDEX('Input-Func_Class'!F$9:F$21,MATCH($F148,'Input-Func_Class'!$B$9:$B$21,0)))
)</f>
        <v>1481487.755102359</v>
      </c>
      <c r="J148" s="143">
        <f>IF($D148=0,0,$D148*
IFERROR(INDEX(J$269:J$305,MATCH($F148,$B$269:$B$305,0))/INDEX($D$269:$D$305,MATCH($F148,$B$269:$B$305,0)),
INDEX('Input-Func_Class'!G$9:G$21,MATCH($F148,'Input-Func_Class'!$B$9:$B$21,0)))
)</f>
        <v>0</v>
      </c>
      <c r="K148" s="143">
        <f>IF($D148=0,0,$D148*
IFERROR(INDEX(K$269:K$305,MATCH($F148,$B$269:$B$305,0))/INDEX($D$269:$D$305,MATCH($F148,$B$269:$B$305,0)),
INDEX('Input-Func_Class'!H$9:H$21,MATCH($F148,'Input-Func_Class'!$B$9:$B$21,0)))
)</f>
        <v>0</v>
      </c>
      <c r="L148" s="143">
        <f>IF($D148=0,0,$D148*
IFERROR(INDEX(L$269:L$305,MATCH($F148,$B$269:$B$305,0))/INDEX($D$269:$D$305,MATCH($F148,$B$269:$B$305,0)),
INDEX('Input-Func_Class'!I$9:I$21,MATCH($F148,'Input-Func_Class'!$B$9:$B$21,0)))
)</f>
        <v>0</v>
      </c>
      <c r="M148" s="143">
        <f>IF($D148=0,0,$D148*
IFERROR(INDEX(M$269:M$305,MATCH($F148,$B$269:$B$305,0))/INDEX($D$269:$D$305,MATCH($F148,$B$269:$B$305,0)),
INDEX('Input-Func_Class'!J$9:J$21,MATCH($F148,'Input-Func_Class'!$B$9:$B$21,0)))
)</f>
        <v>0</v>
      </c>
      <c r="N148" s="143">
        <f>IF($D148=0,0,$D148*
IFERROR(INDEX(N$269:N$305,MATCH($F148,$B$269:$B$305,0))/INDEX($D$269:$D$305,MATCH($F148,$B$269:$B$305,0)),
INDEX('Input-Func_Class'!K$9:K$21,MATCH($F148,'Input-Func_Class'!$B$9:$B$21,0)))
)</f>
        <v>0</v>
      </c>
      <c r="O148" s="143">
        <f>IF($D148=0,0,$D148*
IFERROR(INDEX(O$269:O$305,MATCH($F148,$B$269:$B$305,0))/INDEX($D$269:$D$305,MATCH($F148,$B$269:$B$305,0)),
INDEX('Input-Func_Class'!L$9:L$21,MATCH($F148,'Input-Func_Class'!$B$9:$B$21,0)))
)</f>
        <v>0</v>
      </c>
      <c r="P148" s="143">
        <f>IF($D148=0,0,$D148*
IFERROR(INDEX(P$269:P$305,MATCH($F148,$B$269:$B$305,0))/INDEX($D$269:$D$305,MATCH($F148,$B$269:$B$305,0)),
INDEX('Input-Func_Class'!M$9:M$21,MATCH($F148,'Input-Func_Class'!$B$9:$B$21,0)))
)</f>
        <v>0</v>
      </c>
      <c r="Q148" s="143">
        <f>IF($D148=0,0,$D148*
IFERROR(INDEX(Q$269:Q$305,MATCH($F148,$B$269:$B$305,0))/INDEX($D$269:$D$305,MATCH($F148,$B$269:$B$305,0)),
INDEX('Input-Func_Class'!N$9:N$21,MATCH($F148,'Input-Func_Class'!$B$9:$B$21,0)))
)</f>
        <v>0</v>
      </c>
      <c r="R148" s="143">
        <f>IF($D148=0,0,$D148*
IFERROR(INDEX(R$269:R$305,MATCH($F148,$B$269:$B$305,0))/INDEX($D$269:$D$305,MATCH($F148,$B$269:$B$305,0)),
INDEX('Input-Func_Class'!O$9:O$21,MATCH($F148,'Input-Func_Class'!$B$9:$B$21,0)))
)</f>
        <v>0</v>
      </c>
    </row>
    <row r="149" spans="1:18" outlineLevel="1">
      <c r="A149" s="113">
        <f>IF(ISBLANK('Input-Accounts'!A149),"",'Input-Accounts'!A149)</f>
        <v>128</v>
      </c>
      <c r="B149" s="17" t="str">
        <f>IF(ISBLANK('Input-Accounts'!B149),"",'Input-Accounts'!B149)</f>
        <v>Maintenance of Other Equipment</v>
      </c>
      <c r="C149" s="113">
        <f>IF(ISBLANK('Input-Accounts'!C149),"",'Input-Accounts'!C149)</f>
        <v>894</v>
      </c>
      <c r="D149" s="143">
        <f>'Input-Accounts'!$D149</f>
        <v>1439813.0835209489</v>
      </c>
      <c r="E149" s="143">
        <f t="shared" si="40"/>
        <v>0</v>
      </c>
      <c r="F149" s="89" t="str">
        <f>IF(D149=0,"-",IF('Input-Accounts'!$E149&lt;&gt;0,'Input-Accounts'!$E149,'Input-Accounts'!$F149))</f>
        <v>INT_DISTPT</v>
      </c>
      <c r="G149" s="143">
        <f>IF($D149=0,0,$D149*
IFERROR(INDEX(G$269:G$305,MATCH($F149,$B$269:$B$305,0))/INDEX($D$269:$D$305,MATCH($F149,$B$269:$B$305,0)),
INDEX('Input-Func_Class'!D$9:D$21,MATCH($F149,'Input-Func_Class'!$B$9:$B$21,0)))
)</f>
        <v>0</v>
      </c>
      <c r="H149" s="143">
        <f>IF($D149=0,0,$D149*
IFERROR(INDEX(H$269:H$305,MATCH($F149,$B$269:$B$305,0))/INDEX($D$269:$D$305,MATCH($F149,$B$269:$B$305,0)),
INDEX('Input-Func_Class'!E$9:E$21,MATCH($F149,'Input-Func_Class'!$B$9:$B$21,0)))
)</f>
        <v>0</v>
      </c>
      <c r="I149" s="143">
        <f>IF($D149=0,0,$D149*
IFERROR(INDEX(I$269:I$305,MATCH($F149,$B$269:$B$305,0))/INDEX($D$269:$D$305,MATCH($F149,$B$269:$B$305,0)),
INDEX('Input-Func_Class'!F$9:F$21,MATCH($F149,'Input-Func_Class'!$B$9:$B$21,0)))
)</f>
        <v>1439813.0835209489</v>
      </c>
      <c r="J149" s="143">
        <f>IF($D149=0,0,$D149*
IFERROR(INDEX(J$269:J$305,MATCH($F149,$B$269:$B$305,0))/INDEX($D$269:$D$305,MATCH($F149,$B$269:$B$305,0)),
INDEX('Input-Func_Class'!G$9:G$21,MATCH($F149,'Input-Func_Class'!$B$9:$B$21,0)))
)</f>
        <v>0</v>
      </c>
      <c r="K149" s="143">
        <f>IF($D149=0,0,$D149*
IFERROR(INDEX(K$269:K$305,MATCH($F149,$B$269:$B$305,0))/INDEX($D$269:$D$305,MATCH($F149,$B$269:$B$305,0)),
INDEX('Input-Func_Class'!H$9:H$21,MATCH($F149,'Input-Func_Class'!$B$9:$B$21,0)))
)</f>
        <v>0</v>
      </c>
      <c r="L149" s="143">
        <f>IF($D149=0,0,$D149*
IFERROR(INDEX(L$269:L$305,MATCH($F149,$B$269:$B$305,0))/INDEX($D$269:$D$305,MATCH($F149,$B$269:$B$305,0)),
INDEX('Input-Func_Class'!I$9:I$21,MATCH($F149,'Input-Func_Class'!$B$9:$B$21,0)))
)</f>
        <v>0</v>
      </c>
      <c r="M149" s="143">
        <f>IF($D149=0,0,$D149*
IFERROR(INDEX(M$269:M$305,MATCH($F149,$B$269:$B$305,0))/INDEX($D$269:$D$305,MATCH($F149,$B$269:$B$305,0)),
INDEX('Input-Func_Class'!J$9:J$21,MATCH($F149,'Input-Func_Class'!$B$9:$B$21,0)))
)</f>
        <v>0</v>
      </c>
      <c r="N149" s="143">
        <f>IF($D149=0,0,$D149*
IFERROR(INDEX(N$269:N$305,MATCH($F149,$B$269:$B$305,0))/INDEX($D$269:$D$305,MATCH($F149,$B$269:$B$305,0)),
INDEX('Input-Func_Class'!K$9:K$21,MATCH($F149,'Input-Func_Class'!$B$9:$B$21,0)))
)</f>
        <v>0</v>
      </c>
      <c r="O149" s="143">
        <f>IF($D149=0,0,$D149*
IFERROR(INDEX(O$269:O$305,MATCH($F149,$B$269:$B$305,0))/INDEX($D$269:$D$305,MATCH($F149,$B$269:$B$305,0)),
INDEX('Input-Func_Class'!L$9:L$21,MATCH($F149,'Input-Func_Class'!$B$9:$B$21,0)))
)</f>
        <v>0</v>
      </c>
      <c r="P149" s="143">
        <f>IF($D149=0,0,$D149*
IFERROR(INDEX(P$269:P$305,MATCH($F149,$B$269:$B$305,0))/INDEX($D$269:$D$305,MATCH($F149,$B$269:$B$305,0)),
INDEX('Input-Func_Class'!M$9:M$21,MATCH($F149,'Input-Func_Class'!$B$9:$B$21,0)))
)</f>
        <v>0</v>
      </c>
      <c r="Q149" s="143">
        <f>IF($D149=0,0,$D149*
IFERROR(INDEX(Q$269:Q$305,MATCH($F149,$B$269:$B$305,0))/INDEX($D$269:$D$305,MATCH($F149,$B$269:$B$305,0)),
INDEX('Input-Func_Class'!N$9:N$21,MATCH($F149,'Input-Func_Class'!$B$9:$B$21,0)))
)</f>
        <v>0</v>
      </c>
      <c r="R149" s="143">
        <f>IF($D149=0,0,$D149*
IFERROR(INDEX(R$269:R$305,MATCH($F149,$B$269:$B$305,0))/INDEX($D$269:$D$305,MATCH($F149,$B$269:$B$305,0)),
INDEX('Input-Func_Class'!O$9:O$21,MATCH($F149,'Input-Func_Class'!$B$9:$B$21,0)))
)</f>
        <v>0</v>
      </c>
    </row>
    <row r="150" spans="1:18" outlineLevel="1">
      <c r="A150" s="113">
        <f>IF(ISBLANK('Input-Accounts'!A150),"",'Input-Accounts'!A150)</f>
        <v>129</v>
      </c>
      <c r="B150" s="79" t="str">
        <f>IF(ISBLANK('Input-Accounts'!B150),"",'Input-Accounts'!B150)</f>
        <v>Subtotal - Distribution Maintenance Expenses</v>
      </c>
      <c r="C150" s="113" t="str">
        <f>IF(ISBLANK('Input-Accounts'!C150),"",'Input-Accounts'!C150)</f>
        <v/>
      </c>
      <c r="D150" s="144">
        <f>SUBTOTAL(9,D140:D149)</f>
        <v>11241683.327365141</v>
      </c>
      <c r="E150" s="143">
        <f t="shared" si="36"/>
        <v>0</v>
      </c>
      <c r="G150" s="144">
        <f t="shared" ref="G150:R150" si="42">SUBTOTAL(9,G140:G149)</f>
        <v>0</v>
      </c>
      <c r="H150" s="144">
        <f t="shared" si="42"/>
        <v>0</v>
      </c>
      <c r="I150" s="144">
        <f t="shared" si="42"/>
        <v>11241683.327365141</v>
      </c>
      <c r="J150" s="144">
        <f t="shared" si="42"/>
        <v>0</v>
      </c>
      <c r="K150" s="144">
        <f t="shared" si="42"/>
        <v>0</v>
      </c>
      <c r="L150" s="144">
        <f t="shared" si="42"/>
        <v>0</v>
      </c>
      <c r="M150" s="144">
        <f t="shared" si="42"/>
        <v>0</v>
      </c>
      <c r="N150" s="144">
        <f t="shared" si="42"/>
        <v>0</v>
      </c>
      <c r="O150" s="144">
        <f t="shared" si="42"/>
        <v>0</v>
      </c>
      <c r="P150" s="144">
        <f t="shared" si="42"/>
        <v>0</v>
      </c>
      <c r="Q150" s="144">
        <f t="shared" si="42"/>
        <v>0</v>
      </c>
      <c r="R150" s="144">
        <f t="shared" si="42"/>
        <v>0</v>
      </c>
    </row>
    <row r="151" spans="1:18" outlineLevel="1">
      <c r="A151" s="113" t="str">
        <f>IF(ISBLANK('Input-Accounts'!A151),"",'Input-Accounts'!A151)</f>
        <v/>
      </c>
      <c r="B151" s="79" t="str">
        <f>IF(ISBLANK('Input-Accounts'!B151),"",'Input-Accounts'!B151)</f>
        <v/>
      </c>
      <c r="C151" s="113" t="str">
        <f>IF(ISBLANK('Input-Accounts'!C151),"",'Input-Accounts'!C151)</f>
        <v/>
      </c>
      <c r="D151" s="143"/>
      <c r="E151" s="143">
        <f t="shared" si="36"/>
        <v>0</v>
      </c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1:18">
      <c r="A152" s="113">
        <f>IF(ISBLANK('Input-Accounts'!A152),"",'Input-Accounts'!A152)</f>
        <v>130</v>
      </c>
      <c r="B152" s="127" t="str">
        <f>IF(ISBLANK('Input-Accounts'!B152),"",'Input-Accounts'!B152)</f>
        <v>Total Production, Storage, LNG, Transmission, and Distribution Expense</v>
      </c>
      <c r="C152" s="113" t="str">
        <f>IF(ISBLANK('Input-Accounts'!C152),"",'Input-Accounts'!C152)</f>
        <v/>
      </c>
      <c r="D152" s="143">
        <f>SUBTOTAL(9,D120:D150)</f>
        <v>25704895.225109346</v>
      </c>
      <c r="E152" s="143">
        <f t="shared" si="36"/>
        <v>0</v>
      </c>
      <c r="F152" s="89"/>
      <c r="G152" s="143">
        <f t="shared" ref="G152:R152" si="43">SUBTOTAL(9,G120:G150)</f>
        <v>572094.80339909776</v>
      </c>
      <c r="H152" s="143">
        <f t="shared" si="43"/>
        <v>0</v>
      </c>
      <c r="I152" s="143">
        <f t="shared" si="43"/>
        <v>25132800.421710253</v>
      </c>
      <c r="J152" s="143">
        <f t="shared" si="43"/>
        <v>0</v>
      </c>
      <c r="K152" s="143">
        <f t="shared" si="43"/>
        <v>0</v>
      </c>
      <c r="L152" s="143">
        <f t="shared" si="43"/>
        <v>0</v>
      </c>
      <c r="M152" s="143">
        <f t="shared" si="43"/>
        <v>0</v>
      </c>
      <c r="N152" s="143">
        <f t="shared" si="43"/>
        <v>0</v>
      </c>
      <c r="O152" s="143">
        <f t="shared" si="43"/>
        <v>0</v>
      </c>
      <c r="P152" s="143">
        <f t="shared" si="43"/>
        <v>0</v>
      </c>
      <c r="Q152" s="143">
        <f t="shared" si="43"/>
        <v>0</v>
      </c>
      <c r="R152" s="143">
        <f t="shared" si="43"/>
        <v>0</v>
      </c>
    </row>
    <row r="153" spans="1:18">
      <c r="A153" s="113" t="str">
        <f>IF(ISBLANK('Input-Accounts'!A153),"",'Input-Accounts'!A153)</f>
        <v/>
      </c>
      <c r="B153" s="79" t="str">
        <f>IF(ISBLANK('Input-Accounts'!B153),"",'Input-Accounts'!B153)</f>
        <v/>
      </c>
      <c r="C153" s="113" t="str">
        <f>IF(ISBLANK('Input-Accounts'!C153),"",'Input-Accounts'!C153)</f>
        <v/>
      </c>
      <c r="D153" s="144"/>
      <c r="E153" s="143">
        <f t="shared" si="36"/>
        <v>0</v>
      </c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1:18">
      <c r="A154" s="113">
        <f>IF(ISBLANK('Input-Accounts'!A154),"",'Input-Accounts'!A154)</f>
        <v>131</v>
      </c>
      <c r="B154" s="127" t="str">
        <f>IF(ISBLANK('Input-Accounts'!B154),"",'Input-Accounts'!B154)</f>
        <v>Customer Accounts, Service, and Sales Expense</v>
      </c>
      <c r="C154" s="113" t="str">
        <f>IF(ISBLANK('Input-Accounts'!C154),"",'Input-Accounts'!C154)</f>
        <v/>
      </c>
      <c r="D154" s="143"/>
      <c r="E154" s="143">
        <f t="shared" si="36"/>
        <v>0</v>
      </c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1:18" outlineLevel="1">
      <c r="A155" s="113">
        <f>IF(ISBLANK('Input-Accounts'!A155),"",'Input-Accounts'!A155)</f>
        <v>132</v>
      </c>
      <c r="B155" s="81" t="str">
        <f>IF(ISBLANK('Input-Accounts'!B155),"",'Input-Accounts'!B155)</f>
        <v>Customer Account</v>
      </c>
      <c r="C155" s="113" t="str">
        <f>IF(ISBLANK('Input-Accounts'!C155),"",'Input-Accounts'!C155)</f>
        <v/>
      </c>
      <c r="D155" s="143"/>
      <c r="E155" s="143">
        <f t="shared" si="36"/>
        <v>0</v>
      </c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1:18" outlineLevel="1">
      <c r="A156" s="113">
        <f>IF(ISBLANK('Input-Accounts'!A156),"",'Input-Accounts'!A156)</f>
        <v>133</v>
      </c>
      <c r="B156" s="17" t="str">
        <f>IF(ISBLANK('Input-Accounts'!B156),"",'Input-Accounts'!B156)</f>
        <v xml:space="preserve">Supervision </v>
      </c>
      <c r="C156" s="113">
        <f>IF(ISBLANK('Input-Accounts'!C156),"",'Input-Accounts'!C156)</f>
        <v>901</v>
      </c>
      <c r="D156" s="143">
        <f>'Input-Accounts'!$D156</f>
        <v>118343.7250597073</v>
      </c>
      <c r="E156" s="143">
        <f t="shared" si="36"/>
        <v>0</v>
      </c>
      <c r="F156" s="89" t="str">
        <f>IF(D156=0,"-",IF('Input-Accounts'!$E156&lt;&gt;0,'Input-Accounts'!$E156,'Input-Accounts'!$F156))</f>
        <v>DISTRIBUTION</v>
      </c>
      <c r="G156" s="143">
        <f>IF($D156=0,0,$D156*
IFERROR(INDEX(G$269:G$305,MATCH($F156,$B$269:$B$305,0))/INDEX($D$269:$D$305,MATCH($F156,$B$269:$B$305,0)),
INDEX('Input-Func_Class'!D$9:D$21,MATCH($F156,'Input-Func_Class'!$B$9:$B$21,0)))
)</f>
        <v>0</v>
      </c>
      <c r="H156" s="143">
        <f>IF($D156=0,0,$D156*
IFERROR(INDEX(H$269:H$305,MATCH($F156,$B$269:$B$305,0))/INDEX($D$269:$D$305,MATCH($F156,$B$269:$B$305,0)),
INDEX('Input-Func_Class'!E$9:E$21,MATCH($F156,'Input-Func_Class'!$B$9:$B$21,0)))
)</f>
        <v>0</v>
      </c>
      <c r="I156" s="143">
        <f>IF($D156=0,0,$D156*
IFERROR(INDEX(I$269:I$305,MATCH($F156,$B$269:$B$305,0))/INDEX($D$269:$D$305,MATCH($F156,$B$269:$B$305,0)),
INDEX('Input-Func_Class'!F$9:F$21,MATCH($F156,'Input-Func_Class'!$B$9:$B$21,0)))
)</f>
        <v>118343.7250597073</v>
      </c>
      <c r="J156" s="143">
        <f>IF($D156=0,0,$D156*
IFERROR(INDEX(J$269:J$305,MATCH($F156,$B$269:$B$305,0))/INDEX($D$269:$D$305,MATCH($F156,$B$269:$B$305,0)),
INDEX('Input-Func_Class'!G$9:G$21,MATCH($F156,'Input-Func_Class'!$B$9:$B$21,0)))
)</f>
        <v>0</v>
      </c>
      <c r="K156" s="143">
        <f>IF($D156=0,0,$D156*
IFERROR(INDEX(K$269:K$305,MATCH($F156,$B$269:$B$305,0))/INDEX($D$269:$D$305,MATCH($F156,$B$269:$B$305,0)),
INDEX('Input-Func_Class'!H$9:H$21,MATCH($F156,'Input-Func_Class'!$B$9:$B$21,0)))
)</f>
        <v>0</v>
      </c>
      <c r="L156" s="143">
        <f>IF($D156=0,0,$D156*
IFERROR(INDEX(L$269:L$305,MATCH($F156,$B$269:$B$305,0))/INDEX($D$269:$D$305,MATCH($F156,$B$269:$B$305,0)),
INDEX('Input-Func_Class'!I$9:I$21,MATCH($F156,'Input-Func_Class'!$B$9:$B$21,0)))
)</f>
        <v>0</v>
      </c>
      <c r="M156" s="143">
        <f>IF($D156=0,0,$D156*
IFERROR(INDEX(M$269:M$305,MATCH($F156,$B$269:$B$305,0))/INDEX($D$269:$D$305,MATCH($F156,$B$269:$B$305,0)),
INDEX('Input-Func_Class'!J$9:J$21,MATCH($F156,'Input-Func_Class'!$B$9:$B$21,0)))
)</f>
        <v>0</v>
      </c>
      <c r="N156" s="143">
        <f>IF($D156=0,0,$D156*
IFERROR(INDEX(N$269:N$305,MATCH($F156,$B$269:$B$305,0))/INDEX($D$269:$D$305,MATCH($F156,$B$269:$B$305,0)),
INDEX('Input-Func_Class'!K$9:K$21,MATCH($F156,'Input-Func_Class'!$B$9:$B$21,0)))
)</f>
        <v>0</v>
      </c>
      <c r="O156" s="143">
        <f>IF($D156=0,0,$D156*
IFERROR(INDEX(O$269:O$305,MATCH($F156,$B$269:$B$305,0))/INDEX($D$269:$D$305,MATCH($F156,$B$269:$B$305,0)),
INDEX('Input-Func_Class'!L$9:L$21,MATCH($F156,'Input-Func_Class'!$B$9:$B$21,0)))
)</f>
        <v>0</v>
      </c>
      <c r="P156" s="143">
        <f>IF($D156=0,0,$D156*
IFERROR(INDEX(P$269:P$305,MATCH($F156,$B$269:$B$305,0))/INDEX($D$269:$D$305,MATCH($F156,$B$269:$B$305,0)),
INDEX('Input-Func_Class'!M$9:M$21,MATCH($F156,'Input-Func_Class'!$B$9:$B$21,0)))
)</f>
        <v>0</v>
      </c>
      <c r="Q156" s="143">
        <f>IF($D156=0,0,$D156*
IFERROR(INDEX(Q$269:Q$305,MATCH($F156,$B$269:$B$305,0))/INDEX($D$269:$D$305,MATCH($F156,$B$269:$B$305,0)),
INDEX('Input-Func_Class'!N$9:N$21,MATCH($F156,'Input-Func_Class'!$B$9:$B$21,0)))
)</f>
        <v>0</v>
      </c>
      <c r="R156" s="143">
        <f>IF($D156=0,0,$D156*
IFERROR(INDEX(R$269:R$305,MATCH($F156,$B$269:$B$305,0))/INDEX($D$269:$D$305,MATCH($F156,$B$269:$B$305,0)),
INDEX('Input-Func_Class'!O$9:O$21,MATCH($F156,'Input-Func_Class'!$B$9:$B$21,0)))
)</f>
        <v>0</v>
      </c>
    </row>
    <row r="157" spans="1:18" outlineLevel="1">
      <c r="A157" s="113">
        <f>IF(ISBLANK('Input-Accounts'!A157),"",'Input-Accounts'!A157)</f>
        <v>134</v>
      </c>
      <c r="B157" s="17" t="str">
        <f>IF(ISBLANK('Input-Accounts'!B157),"",'Input-Accounts'!B157)</f>
        <v>Meter reading expenses</v>
      </c>
      <c r="C157" s="113">
        <f>IF(ISBLANK('Input-Accounts'!C157),"",'Input-Accounts'!C157)</f>
        <v>902</v>
      </c>
      <c r="D157" s="143">
        <f>'Input-Accounts'!$D157</f>
        <v>536858.31951447832</v>
      </c>
      <c r="E157" s="143">
        <f>IFERROR(IF(D157="",0,IF(D157=0,0,IF(ABS(D157-SUM($G157:$R157))&lt;Check_Limit,0,1))),1)</f>
        <v>0</v>
      </c>
      <c r="F157" s="89" t="str">
        <f>IF(D157=0,"-",IF('Input-Accounts'!$E157&lt;&gt;0,'Input-Accounts'!$E157,'Input-Accounts'!$F157))</f>
        <v>DISTRIBUTION</v>
      </c>
      <c r="G157" s="143">
        <f>IF($D157=0,0,$D157*
IFERROR(INDEX(G$269:G$305,MATCH($F157,$B$269:$B$305,0))/INDEX($D$269:$D$305,MATCH($F157,$B$269:$B$305,0)),
INDEX('Input-Func_Class'!D$9:D$21,MATCH($F157,'Input-Func_Class'!$B$9:$B$21,0)))
)</f>
        <v>0</v>
      </c>
      <c r="H157" s="143">
        <f>IF($D157=0,0,$D157*
IFERROR(INDEX(H$269:H$305,MATCH($F157,$B$269:$B$305,0))/INDEX($D$269:$D$305,MATCH($F157,$B$269:$B$305,0)),
INDEX('Input-Func_Class'!E$9:E$21,MATCH($F157,'Input-Func_Class'!$B$9:$B$21,0)))
)</f>
        <v>0</v>
      </c>
      <c r="I157" s="143">
        <f>IF($D157=0,0,$D157*
IFERROR(INDEX(I$269:I$305,MATCH($F157,$B$269:$B$305,0))/INDEX($D$269:$D$305,MATCH($F157,$B$269:$B$305,0)),
INDEX('Input-Func_Class'!F$9:F$21,MATCH($F157,'Input-Func_Class'!$B$9:$B$21,0)))
)</f>
        <v>536858.31951447832</v>
      </c>
      <c r="J157" s="143">
        <f>IF($D157=0,0,$D157*
IFERROR(INDEX(J$269:J$305,MATCH($F157,$B$269:$B$305,0))/INDEX($D$269:$D$305,MATCH($F157,$B$269:$B$305,0)),
INDEX('Input-Func_Class'!G$9:G$21,MATCH($F157,'Input-Func_Class'!$B$9:$B$21,0)))
)</f>
        <v>0</v>
      </c>
      <c r="K157" s="143">
        <f>IF($D157=0,0,$D157*
IFERROR(INDEX(K$269:K$305,MATCH($F157,$B$269:$B$305,0))/INDEX($D$269:$D$305,MATCH($F157,$B$269:$B$305,0)),
INDEX('Input-Func_Class'!H$9:H$21,MATCH($F157,'Input-Func_Class'!$B$9:$B$21,0)))
)</f>
        <v>0</v>
      </c>
      <c r="L157" s="143">
        <f>IF($D157=0,0,$D157*
IFERROR(INDEX(L$269:L$305,MATCH($F157,$B$269:$B$305,0))/INDEX($D$269:$D$305,MATCH($F157,$B$269:$B$305,0)),
INDEX('Input-Func_Class'!I$9:I$21,MATCH($F157,'Input-Func_Class'!$B$9:$B$21,0)))
)</f>
        <v>0</v>
      </c>
      <c r="M157" s="143">
        <f>IF($D157=0,0,$D157*
IFERROR(INDEX(M$269:M$305,MATCH($F157,$B$269:$B$305,0))/INDEX($D$269:$D$305,MATCH($F157,$B$269:$B$305,0)),
INDEX('Input-Func_Class'!J$9:J$21,MATCH($F157,'Input-Func_Class'!$B$9:$B$21,0)))
)</f>
        <v>0</v>
      </c>
      <c r="N157" s="143">
        <f>IF($D157=0,0,$D157*
IFERROR(INDEX(N$269:N$305,MATCH($F157,$B$269:$B$305,0))/INDEX($D$269:$D$305,MATCH($F157,$B$269:$B$305,0)),
INDEX('Input-Func_Class'!K$9:K$21,MATCH($F157,'Input-Func_Class'!$B$9:$B$21,0)))
)</f>
        <v>0</v>
      </c>
      <c r="O157" s="143">
        <f>IF($D157=0,0,$D157*
IFERROR(INDEX(O$269:O$305,MATCH($F157,$B$269:$B$305,0))/INDEX($D$269:$D$305,MATCH($F157,$B$269:$B$305,0)),
INDEX('Input-Func_Class'!L$9:L$21,MATCH($F157,'Input-Func_Class'!$B$9:$B$21,0)))
)</f>
        <v>0</v>
      </c>
      <c r="P157" s="143">
        <f>IF($D157=0,0,$D157*
IFERROR(INDEX(P$269:P$305,MATCH($F157,$B$269:$B$305,0))/INDEX($D$269:$D$305,MATCH($F157,$B$269:$B$305,0)),
INDEX('Input-Func_Class'!M$9:M$21,MATCH($F157,'Input-Func_Class'!$B$9:$B$21,0)))
)</f>
        <v>0</v>
      </c>
      <c r="Q157" s="143">
        <f>IF($D157=0,0,$D157*
IFERROR(INDEX(Q$269:Q$305,MATCH($F157,$B$269:$B$305,0))/INDEX($D$269:$D$305,MATCH($F157,$B$269:$B$305,0)),
INDEX('Input-Func_Class'!N$9:N$21,MATCH($F157,'Input-Func_Class'!$B$9:$B$21,0)))
)</f>
        <v>0</v>
      </c>
      <c r="R157" s="143">
        <f>IF($D157=0,0,$D157*
IFERROR(INDEX(R$269:R$305,MATCH($F157,$B$269:$B$305,0))/INDEX($D$269:$D$305,MATCH($F157,$B$269:$B$305,0)),
INDEX('Input-Func_Class'!O$9:O$21,MATCH($F157,'Input-Func_Class'!$B$9:$B$21,0)))
)</f>
        <v>0</v>
      </c>
    </row>
    <row r="158" spans="1:18" outlineLevel="1">
      <c r="A158" s="113">
        <f>IF(ISBLANK('Input-Accounts'!A158),"",'Input-Accounts'!A158)</f>
        <v>135</v>
      </c>
      <c r="B158" s="17" t="str">
        <f>IF(ISBLANK('Input-Accounts'!B158),"",'Input-Accounts'!B158)</f>
        <v>Customer records and collection expenses</v>
      </c>
      <c r="C158" s="113">
        <f>IF(ISBLANK('Input-Accounts'!C158),"",'Input-Accounts'!C158)</f>
        <v>903</v>
      </c>
      <c r="D158" s="143">
        <f>'Input-Accounts'!$D158</f>
        <v>4702717.446291944</v>
      </c>
      <c r="E158" s="143">
        <f>IFERROR(IF(D158="",0,IF(D158=0,0,IF(ABS(D158-SUM($G158:$R158))&lt;Check_Limit,0,1))),1)</f>
        <v>0</v>
      </c>
      <c r="F158" s="89" t="str">
        <f>IF(D158=0,"-",IF('Input-Accounts'!$E158&lt;&gt;0,'Input-Accounts'!$E158,'Input-Accounts'!$F158))</f>
        <v>DISTRIBUTION</v>
      </c>
      <c r="G158" s="143">
        <f>IF($D158=0,0,$D158*
IFERROR(INDEX(G$269:G$305,MATCH($F158,$B$269:$B$305,0))/INDEX($D$269:$D$305,MATCH($F158,$B$269:$B$305,0)),
INDEX('Input-Func_Class'!D$9:D$21,MATCH($F158,'Input-Func_Class'!$B$9:$B$21,0)))
)</f>
        <v>0</v>
      </c>
      <c r="H158" s="143">
        <f>IF($D158=0,0,$D158*
IFERROR(INDEX(H$269:H$305,MATCH($F158,$B$269:$B$305,0))/INDEX($D$269:$D$305,MATCH($F158,$B$269:$B$305,0)),
INDEX('Input-Func_Class'!E$9:E$21,MATCH($F158,'Input-Func_Class'!$B$9:$B$21,0)))
)</f>
        <v>0</v>
      </c>
      <c r="I158" s="143">
        <f>IF($D158=0,0,$D158*
IFERROR(INDEX(I$269:I$305,MATCH($F158,$B$269:$B$305,0))/INDEX($D$269:$D$305,MATCH($F158,$B$269:$B$305,0)),
INDEX('Input-Func_Class'!F$9:F$21,MATCH($F158,'Input-Func_Class'!$B$9:$B$21,0)))
)</f>
        <v>4702717.446291944</v>
      </c>
      <c r="J158" s="143">
        <f>IF($D158=0,0,$D158*
IFERROR(INDEX(J$269:J$305,MATCH($F158,$B$269:$B$305,0))/INDEX($D$269:$D$305,MATCH($F158,$B$269:$B$305,0)),
INDEX('Input-Func_Class'!G$9:G$21,MATCH($F158,'Input-Func_Class'!$B$9:$B$21,0)))
)</f>
        <v>0</v>
      </c>
      <c r="K158" s="143">
        <f>IF($D158=0,0,$D158*
IFERROR(INDEX(K$269:K$305,MATCH($F158,$B$269:$B$305,0))/INDEX($D$269:$D$305,MATCH($F158,$B$269:$B$305,0)),
INDEX('Input-Func_Class'!H$9:H$21,MATCH($F158,'Input-Func_Class'!$B$9:$B$21,0)))
)</f>
        <v>0</v>
      </c>
      <c r="L158" s="143">
        <f>IF($D158=0,0,$D158*
IFERROR(INDEX(L$269:L$305,MATCH($F158,$B$269:$B$305,0))/INDEX($D$269:$D$305,MATCH($F158,$B$269:$B$305,0)),
INDEX('Input-Func_Class'!I$9:I$21,MATCH($F158,'Input-Func_Class'!$B$9:$B$21,0)))
)</f>
        <v>0</v>
      </c>
      <c r="M158" s="143">
        <f>IF($D158=0,0,$D158*
IFERROR(INDEX(M$269:M$305,MATCH($F158,$B$269:$B$305,0))/INDEX($D$269:$D$305,MATCH($F158,$B$269:$B$305,0)),
INDEX('Input-Func_Class'!J$9:J$21,MATCH($F158,'Input-Func_Class'!$B$9:$B$21,0)))
)</f>
        <v>0</v>
      </c>
      <c r="N158" s="143">
        <f>IF($D158=0,0,$D158*
IFERROR(INDEX(N$269:N$305,MATCH($F158,$B$269:$B$305,0))/INDEX($D$269:$D$305,MATCH($F158,$B$269:$B$305,0)),
INDEX('Input-Func_Class'!K$9:K$21,MATCH($F158,'Input-Func_Class'!$B$9:$B$21,0)))
)</f>
        <v>0</v>
      </c>
      <c r="O158" s="143">
        <f>IF($D158=0,0,$D158*
IFERROR(INDEX(O$269:O$305,MATCH($F158,$B$269:$B$305,0))/INDEX($D$269:$D$305,MATCH($F158,$B$269:$B$305,0)),
INDEX('Input-Func_Class'!L$9:L$21,MATCH($F158,'Input-Func_Class'!$B$9:$B$21,0)))
)</f>
        <v>0</v>
      </c>
      <c r="P158" s="143">
        <f>IF($D158=0,0,$D158*
IFERROR(INDEX(P$269:P$305,MATCH($F158,$B$269:$B$305,0))/INDEX($D$269:$D$305,MATCH($F158,$B$269:$B$305,0)),
INDEX('Input-Func_Class'!M$9:M$21,MATCH($F158,'Input-Func_Class'!$B$9:$B$21,0)))
)</f>
        <v>0</v>
      </c>
      <c r="Q158" s="143">
        <f>IF($D158=0,0,$D158*
IFERROR(INDEX(Q$269:Q$305,MATCH($F158,$B$269:$B$305,0))/INDEX($D$269:$D$305,MATCH($F158,$B$269:$B$305,0)),
INDEX('Input-Func_Class'!N$9:N$21,MATCH($F158,'Input-Func_Class'!$B$9:$B$21,0)))
)</f>
        <v>0</v>
      </c>
      <c r="R158" s="143">
        <f>IF($D158=0,0,$D158*
IFERROR(INDEX(R$269:R$305,MATCH($F158,$B$269:$B$305,0))/INDEX($D$269:$D$305,MATCH($F158,$B$269:$B$305,0)),
INDEX('Input-Func_Class'!O$9:O$21,MATCH($F158,'Input-Func_Class'!$B$9:$B$21,0)))
)</f>
        <v>0</v>
      </c>
    </row>
    <row r="159" spans="1:18" outlineLevel="1">
      <c r="A159" s="113">
        <f>IF(ISBLANK('Input-Accounts'!A159),"",'Input-Accounts'!A159)</f>
        <v>136</v>
      </c>
      <c r="B159" s="17" t="str">
        <f>IF(ISBLANK('Input-Accounts'!B159),"",'Input-Accounts'!B159)</f>
        <v>Uncollectible accounts</v>
      </c>
      <c r="C159" s="113">
        <f>IF(ISBLANK('Input-Accounts'!C159),"",'Input-Accounts'!C159)</f>
        <v>904</v>
      </c>
      <c r="D159" s="143">
        <f>'Input-Accounts'!$D159</f>
        <v>1667277.7005784863</v>
      </c>
      <c r="E159" s="143">
        <f>IFERROR(IF(D159="",0,IF(D159=0,0,IF(ABS(D159-SUM($G159:$R159))&lt;Check_Limit,0,1))),1)</f>
        <v>0</v>
      </c>
      <c r="F159" s="89" t="str">
        <f>IF(D159=0,"-",IF('Input-Accounts'!$E159&lt;&gt;0,'Input-Accounts'!$E159,'Input-Accounts'!$F159))</f>
        <v>DISTRIBUTION</v>
      </c>
      <c r="G159" s="143">
        <f>IF($D159=0,0,$D159*
IFERROR(INDEX(G$269:G$305,MATCH($F159,$B$269:$B$305,0))/INDEX($D$269:$D$305,MATCH($F159,$B$269:$B$305,0)),
INDEX('Input-Func_Class'!D$9:D$21,MATCH($F159,'Input-Func_Class'!$B$9:$B$21,0)))
)</f>
        <v>0</v>
      </c>
      <c r="H159" s="143">
        <f>IF($D159=0,0,$D159*
IFERROR(INDEX(H$269:H$305,MATCH($F159,$B$269:$B$305,0))/INDEX($D$269:$D$305,MATCH($F159,$B$269:$B$305,0)),
INDEX('Input-Func_Class'!E$9:E$21,MATCH($F159,'Input-Func_Class'!$B$9:$B$21,0)))
)</f>
        <v>0</v>
      </c>
      <c r="I159" s="143">
        <f>IF($D159=0,0,$D159*
IFERROR(INDEX(I$269:I$305,MATCH($F159,$B$269:$B$305,0))/INDEX($D$269:$D$305,MATCH($F159,$B$269:$B$305,0)),
INDEX('Input-Func_Class'!F$9:F$21,MATCH($F159,'Input-Func_Class'!$B$9:$B$21,0)))
)</f>
        <v>1667277.7005784863</v>
      </c>
      <c r="J159" s="143">
        <f>IF($D159=0,0,$D159*
IFERROR(INDEX(J$269:J$305,MATCH($F159,$B$269:$B$305,0))/INDEX($D$269:$D$305,MATCH($F159,$B$269:$B$305,0)),
INDEX('Input-Func_Class'!G$9:G$21,MATCH($F159,'Input-Func_Class'!$B$9:$B$21,0)))
)</f>
        <v>0</v>
      </c>
      <c r="K159" s="143">
        <f>IF($D159=0,0,$D159*
IFERROR(INDEX(K$269:K$305,MATCH($F159,$B$269:$B$305,0))/INDEX($D$269:$D$305,MATCH($F159,$B$269:$B$305,0)),
INDEX('Input-Func_Class'!H$9:H$21,MATCH($F159,'Input-Func_Class'!$B$9:$B$21,0)))
)</f>
        <v>0</v>
      </c>
      <c r="L159" s="143">
        <f>IF($D159=0,0,$D159*
IFERROR(INDEX(L$269:L$305,MATCH($F159,$B$269:$B$305,0))/INDEX($D$269:$D$305,MATCH($F159,$B$269:$B$305,0)),
INDEX('Input-Func_Class'!I$9:I$21,MATCH($F159,'Input-Func_Class'!$B$9:$B$21,0)))
)</f>
        <v>0</v>
      </c>
      <c r="M159" s="143">
        <f>IF($D159=0,0,$D159*
IFERROR(INDEX(M$269:M$305,MATCH($F159,$B$269:$B$305,0))/INDEX($D$269:$D$305,MATCH($F159,$B$269:$B$305,0)),
INDEX('Input-Func_Class'!J$9:J$21,MATCH($F159,'Input-Func_Class'!$B$9:$B$21,0)))
)</f>
        <v>0</v>
      </c>
      <c r="N159" s="143">
        <f>IF($D159=0,0,$D159*
IFERROR(INDEX(N$269:N$305,MATCH($F159,$B$269:$B$305,0))/INDEX($D$269:$D$305,MATCH($F159,$B$269:$B$305,0)),
INDEX('Input-Func_Class'!K$9:K$21,MATCH($F159,'Input-Func_Class'!$B$9:$B$21,0)))
)</f>
        <v>0</v>
      </c>
      <c r="O159" s="143">
        <f>IF($D159=0,0,$D159*
IFERROR(INDEX(O$269:O$305,MATCH($F159,$B$269:$B$305,0))/INDEX($D$269:$D$305,MATCH($F159,$B$269:$B$305,0)),
INDEX('Input-Func_Class'!L$9:L$21,MATCH($F159,'Input-Func_Class'!$B$9:$B$21,0)))
)</f>
        <v>0</v>
      </c>
      <c r="P159" s="143">
        <f>IF($D159=0,0,$D159*
IFERROR(INDEX(P$269:P$305,MATCH($F159,$B$269:$B$305,0))/INDEX($D$269:$D$305,MATCH($F159,$B$269:$B$305,0)),
INDEX('Input-Func_Class'!M$9:M$21,MATCH($F159,'Input-Func_Class'!$B$9:$B$21,0)))
)</f>
        <v>0</v>
      </c>
      <c r="Q159" s="143">
        <f>IF($D159=0,0,$D159*
IFERROR(INDEX(Q$269:Q$305,MATCH($F159,$B$269:$B$305,0))/INDEX($D$269:$D$305,MATCH($F159,$B$269:$B$305,0)),
INDEX('Input-Func_Class'!N$9:N$21,MATCH($F159,'Input-Func_Class'!$B$9:$B$21,0)))
)</f>
        <v>0</v>
      </c>
      <c r="R159" s="143">
        <f>IF($D159=0,0,$D159*
IFERROR(INDEX(R$269:R$305,MATCH($F159,$B$269:$B$305,0))/INDEX($D$269:$D$305,MATCH($F159,$B$269:$B$305,0)),
INDEX('Input-Func_Class'!O$9:O$21,MATCH($F159,'Input-Func_Class'!$B$9:$B$21,0)))
)</f>
        <v>0</v>
      </c>
    </row>
    <row r="160" spans="1:18" outlineLevel="1">
      <c r="A160" s="113">
        <f>IF(ISBLANK('Input-Accounts'!A160),"",'Input-Accounts'!A160)</f>
        <v>137</v>
      </c>
      <c r="B160" s="17" t="str">
        <f>IF(ISBLANK('Input-Accounts'!B160),"",'Input-Accounts'!B160)</f>
        <v xml:space="preserve">Miscellaneous customer accounts expenses </v>
      </c>
      <c r="C160" s="113">
        <f>IF(ISBLANK('Input-Accounts'!C160),"",'Input-Accounts'!C160)</f>
        <v>905</v>
      </c>
      <c r="D160" s="143">
        <f>'Input-Accounts'!$D160</f>
        <v>428.46888265690859</v>
      </c>
      <c r="E160" s="143">
        <f>IFERROR(IF(D160="",0,IF(D160=0,0,IF(ABS(D160-SUM($G160:$R160))&lt;Check_Limit,0,1))),1)</f>
        <v>0</v>
      </c>
      <c r="F160" s="89" t="str">
        <f>IF(D160=0,"-",IF('Input-Accounts'!$E160&lt;&gt;0,'Input-Accounts'!$E160,'Input-Accounts'!$F160))</f>
        <v>DISTRIBUTION</v>
      </c>
      <c r="G160" s="143">
        <f>IF($D160=0,0,$D160*
IFERROR(INDEX(G$269:G$305,MATCH($F160,$B$269:$B$305,0))/INDEX($D$269:$D$305,MATCH($F160,$B$269:$B$305,0)),
INDEX('Input-Func_Class'!D$9:D$21,MATCH($F160,'Input-Func_Class'!$B$9:$B$21,0)))
)</f>
        <v>0</v>
      </c>
      <c r="H160" s="143">
        <f>IF($D160=0,0,$D160*
IFERROR(INDEX(H$269:H$305,MATCH($F160,$B$269:$B$305,0))/INDEX($D$269:$D$305,MATCH($F160,$B$269:$B$305,0)),
INDEX('Input-Func_Class'!E$9:E$21,MATCH($F160,'Input-Func_Class'!$B$9:$B$21,0)))
)</f>
        <v>0</v>
      </c>
      <c r="I160" s="143">
        <f>IF($D160=0,0,$D160*
IFERROR(INDEX(I$269:I$305,MATCH($F160,$B$269:$B$305,0))/INDEX($D$269:$D$305,MATCH($F160,$B$269:$B$305,0)),
INDEX('Input-Func_Class'!F$9:F$21,MATCH($F160,'Input-Func_Class'!$B$9:$B$21,0)))
)</f>
        <v>428.46888265690859</v>
      </c>
      <c r="J160" s="143">
        <f>IF($D160=0,0,$D160*
IFERROR(INDEX(J$269:J$305,MATCH($F160,$B$269:$B$305,0))/INDEX($D$269:$D$305,MATCH($F160,$B$269:$B$305,0)),
INDEX('Input-Func_Class'!G$9:G$21,MATCH($F160,'Input-Func_Class'!$B$9:$B$21,0)))
)</f>
        <v>0</v>
      </c>
      <c r="K160" s="143">
        <f>IF($D160=0,0,$D160*
IFERROR(INDEX(K$269:K$305,MATCH($F160,$B$269:$B$305,0))/INDEX($D$269:$D$305,MATCH($F160,$B$269:$B$305,0)),
INDEX('Input-Func_Class'!H$9:H$21,MATCH($F160,'Input-Func_Class'!$B$9:$B$21,0)))
)</f>
        <v>0</v>
      </c>
      <c r="L160" s="143">
        <f>IF($D160=0,0,$D160*
IFERROR(INDEX(L$269:L$305,MATCH($F160,$B$269:$B$305,0))/INDEX($D$269:$D$305,MATCH($F160,$B$269:$B$305,0)),
INDEX('Input-Func_Class'!I$9:I$21,MATCH($F160,'Input-Func_Class'!$B$9:$B$21,0)))
)</f>
        <v>0</v>
      </c>
      <c r="M160" s="143">
        <f>IF($D160=0,0,$D160*
IFERROR(INDEX(M$269:M$305,MATCH($F160,$B$269:$B$305,0))/INDEX($D$269:$D$305,MATCH($F160,$B$269:$B$305,0)),
INDEX('Input-Func_Class'!J$9:J$21,MATCH($F160,'Input-Func_Class'!$B$9:$B$21,0)))
)</f>
        <v>0</v>
      </c>
      <c r="N160" s="143">
        <f>IF($D160=0,0,$D160*
IFERROR(INDEX(N$269:N$305,MATCH($F160,$B$269:$B$305,0))/INDEX($D$269:$D$305,MATCH($F160,$B$269:$B$305,0)),
INDEX('Input-Func_Class'!K$9:K$21,MATCH($F160,'Input-Func_Class'!$B$9:$B$21,0)))
)</f>
        <v>0</v>
      </c>
      <c r="O160" s="143">
        <f>IF($D160=0,0,$D160*
IFERROR(INDEX(O$269:O$305,MATCH($F160,$B$269:$B$305,0))/INDEX($D$269:$D$305,MATCH($F160,$B$269:$B$305,0)),
INDEX('Input-Func_Class'!L$9:L$21,MATCH($F160,'Input-Func_Class'!$B$9:$B$21,0)))
)</f>
        <v>0</v>
      </c>
      <c r="P160" s="143">
        <f>IF($D160=0,0,$D160*
IFERROR(INDEX(P$269:P$305,MATCH($F160,$B$269:$B$305,0))/INDEX($D$269:$D$305,MATCH($F160,$B$269:$B$305,0)),
INDEX('Input-Func_Class'!M$9:M$21,MATCH($F160,'Input-Func_Class'!$B$9:$B$21,0)))
)</f>
        <v>0</v>
      </c>
      <c r="Q160" s="143">
        <f>IF($D160=0,0,$D160*
IFERROR(INDEX(Q$269:Q$305,MATCH($F160,$B$269:$B$305,0))/INDEX($D$269:$D$305,MATCH($F160,$B$269:$B$305,0)),
INDEX('Input-Func_Class'!N$9:N$21,MATCH($F160,'Input-Func_Class'!$B$9:$B$21,0)))
)</f>
        <v>0</v>
      </c>
      <c r="R160" s="143">
        <f>IF($D160=0,0,$D160*
IFERROR(INDEX(R$269:R$305,MATCH($F160,$B$269:$B$305,0))/INDEX($D$269:$D$305,MATCH($F160,$B$269:$B$305,0)),
INDEX('Input-Func_Class'!O$9:O$21,MATCH($F160,'Input-Func_Class'!$B$9:$B$21,0)))
)</f>
        <v>0</v>
      </c>
    </row>
    <row r="161" spans="1:18" outlineLevel="1">
      <c r="A161" s="113">
        <f>IF(ISBLANK('Input-Accounts'!A161),"",'Input-Accounts'!A161)</f>
        <v>138</v>
      </c>
      <c r="B161" s="79" t="str">
        <f>IF(ISBLANK('Input-Accounts'!B161),"",'Input-Accounts'!B161)</f>
        <v>Subtotal - Customer Account</v>
      </c>
      <c r="C161" s="113" t="str">
        <f>IF(ISBLANK('Input-Accounts'!C161),"",'Input-Accounts'!C161)</f>
        <v/>
      </c>
      <c r="D161" s="144">
        <f>SUBTOTAL(9,D156:D160)</f>
        <v>7025625.6603272725</v>
      </c>
      <c r="E161" s="143">
        <f t="shared" si="36"/>
        <v>0</v>
      </c>
      <c r="G161" s="144">
        <f t="shared" ref="G161:R161" si="44">SUBTOTAL(9,G156:G160)</f>
        <v>0</v>
      </c>
      <c r="H161" s="144">
        <f t="shared" si="44"/>
        <v>0</v>
      </c>
      <c r="I161" s="144">
        <f t="shared" si="44"/>
        <v>7025625.6603272725</v>
      </c>
      <c r="J161" s="144">
        <f t="shared" si="44"/>
        <v>0</v>
      </c>
      <c r="K161" s="144">
        <f t="shared" si="44"/>
        <v>0</v>
      </c>
      <c r="L161" s="144">
        <f t="shared" si="44"/>
        <v>0</v>
      </c>
      <c r="M161" s="144">
        <f t="shared" si="44"/>
        <v>0</v>
      </c>
      <c r="N161" s="144">
        <f t="shared" si="44"/>
        <v>0</v>
      </c>
      <c r="O161" s="144">
        <f t="shared" si="44"/>
        <v>0</v>
      </c>
      <c r="P161" s="144">
        <f t="shared" si="44"/>
        <v>0</v>
      </c>
      <c r="Q161" s="144">
        <f t="shared" si="44"/>
        <v>0</v>
      </c>
      <c r="R161" s="144">
        <f t="shared" si="44"/>
        <v>0</v>
      </c>
    </row>
    <row r="162" spans="1:18" outlineLevel="1">
      <c r="A162" s="113" t="str">
        <f>IF(ISBLANK('Input-Accounts'!A162),"",'Input-Accounts'!A162)</f>
        <v/>
      </c>
      <c r="B162" s="79" t="str">
        <f>IF(ISBLANK('Input-Accounts'!B162),"",'Input-Accounts'!B162)</f>
        <v/>
      </c>
      <c r="C162" s="113" t="str">
        <f>IF(ISBLANK('Input-Accounts'!C162),"",'Input-Accounts'!C162)</f>
        <v/>
      </c>
      <c r="D162" s="143"/>
      <c r="E162" s="143">
        <f t="shared" si="36"/>
        <v>0</v>
      </c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1:18" outlineLevel="1">
      <c r="A163" s="113">
        <f>IF(ISBLANK('Input-Accounts'!A163),"",'Input-Accounts'!A163)</f>
        <v>139</v>
      </c>
      <c r="B163" s="81" t="str">
        <f>IF(ISBLANK('Input-Accounts'!B163),"",'Input-Accounts'!B163)</f>
        <v>Customer Service &amp; Information Expenses</v>
      </c>
      <c r="C163" s="113" t="str">
        <f>IF(ISBLANK('Input-Accounts'!C163),"",'Input-Accounts'!C163)</f>
        <v/>
      </c>
      <c r="D163" s="143"/>
      <c r="E163" s="143">
        <f t="shared" si="36"/>
        <v>0</v>
      </c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1:18" outlineLevel="1">
      <c r="A164" s="113">
        <f>IF(ISBLANK('Input-Accounts'!A164),"",'Input-Accounts'!A164)</f>
        <v>140</v>
      </c>
      <c r="B164" s="17" t="str">
        <f>IF(ISBLANK('Input-Accounts'!B164),"",'Input-Accounts'!B164)</f>
        <v xml:space="preserve">Supervision </v>
      </c>
      <c r="C164" s="113">
        <f>IF(ISBLANK('Input-Accounts'!C164),"",'Input-Accounts'!C164)</f>
        <v>907</v>
      </c>
      <c r="D164" s="143">
        <f>'Input-Accounts'!$D164</f>
        <v>0</v>
      </c>
      <c r="E164" s="143">
        <f>IFERROR(IF(D164="",0,IF(D164=0,0,IF(ABS(D164-SUM($G164:$R164))&lt;Check_Limit,0,1))),1)</f>
        <v>0</v>
      </c>
      <c r="F164" s="89" t="str">
        <f>IF(D164=0,"-",IF('Input-Accounts'!$E164&lt;&gt;0,'Input-Accounts'!$E164,'Input-Accounts'!$F164))</f>
        <v>-</v>
      </c>
      <c r="G164" s="143">
        <f>IF($D164=0,0,$D164*
IFERROR(INDEX(G$269:G$305,MATCH($F164,$B$269:$B$305,0))/INDEX($D$269:$D$305,MATCH($F164,$B$269:$B$305,0)),
INDEX('Input-Func_Class'!D$9:D$21,MATCH($F164,'Input-Func_Class'!$B$9:$B$21,0)))
)</f>
        <v>0</v>
      </c>
      <c r="H164" s="143">
        <f>IF($D164=0,0,$D164*
IFERROR(INDEX(H$269:H$305,MATCH($F164,$B$269:$B$305,0))/INDEX($D$269:$D$305,MATCH($F164,$B$269:$B$305,0)),
INDEX('Input-Func_Class'!E$9:E$21,MATCH($F164,'Input-Func_Class'!$B$9:$B$21,0)))
)</f>
        <v>0</v>
      </c>
      <c r="I164" s="143">
        <f>IF($D164=0,0,$D164*
IFERROR(INDEX(I$269:I$305,MATCH($F164,$B$269:$B$305,0))/INDEX($D$269:$D$305,MATCH($F164,$B$269:$B$305,0)),
INDEX('Input-Func_Class'!F$9:F$21,MATCH($F164,'Input-Func_Class'!$B$9:$B$21,0)))
)</f>
        <v>0</v>
      </c>
      <c r="J164" s="143">
        <f>IF($D164=0,0,$D164*
IFERROR(INDEX(J$269:J$305,MATCH($F164,$B$269:$B$305,0))/INDEX($D$269:$D$305,MATCH($F164,$B$269:$B$305,0)),
INDEX('Input-Func_Class'!G$9:G$21,MATCH($F164,'Input-Func_Class'!$B$9:$B$21,0)))
)</f>
        <v>0</v>
      </c>
      <c r="K164" s="143">
        <f>IF($D164=0,0,$D164*
IFERROR(INDEX(K$269:K$305,MATCH($F164,$B$269:$B$305,0))/INDEX($D$269:$D$305,MATCH($F164,$B$269:$B$305,0)),
INDEX('Input-Func_Class'!H$9:H$21,MATCH($F164,'Input-Func_Class'!$B$9:$B$21,0)))
)</f>
        <v>0</v>
      </c>
      <c r="L164" s="143">
        <f>IF($D164=0,0,$D164*
IFERROR(INDEX(L$269:L$305,MATCH($F164,$B$269:$B$305,0))/INDEX($D$269:$D$305,MATCH($F164,$B$269:$B$305,0)),
INDEX('Input-Func_Class'!I$9:I$21,MATCH($F164,'Input-Func_Class'!$B$9:$B$21,0)))
)</f>
        <v>0</v>
      </c>
      <c r="M164" s="143">
        <f>IF($D164=0,0,$D164*
IFERROR(INDEX(M$269:M$305,MATCH($F164,$B$269:$B$305,0))/INDEX($D$269:$D$305,MATCH($F164,$B$269:$B$305,0)),
INDEX('Input-Func_Class'!J$9:J$21,MATCH($F164,'Input-Func_Class'!$B$9:$B$21,0)))
)</f>
        <v>0</v>
      </c>
      <c r="N164" s="143">
        <f>IF($D164=0,0,$D164*
IFERROR(INDEX(N$269:N$305,MATCH($F164,$B$269:$B$305,0))/INDEX($D$269:$D$305,MATCH($F164,$B$269:$B$305,0)),
INDEX('Input-Func_Class'!K$9:K$21,MATCH($F164,'Input-Func_Class'!$B$9:$B$21,0)))
)</f>
        <v>0</v>
      </c>
      <c r="O164" s="143">
        <f>IF($D164=0,0,$D164*
IFERROR(INDEX(O$269:O$305,MATCH($F164,$B$269:$B$305,0))/INDEX($D$269:$D$305,MATCH($F164,$B$269:$B$305,0)),
INDEX('Input-Func_Class'!L$9:L$21,MATCH($F164,'Input-Func_Class'!$B$9:$B$21,0)))
)</f>
        <v>0</v>
      </c>
      <c r="P164" s="143">
        <f>IF($D164=0,0,$D164*
IFERROR(INDEX(P$269:P$305,MATCH($F164,$B$269:$B$305,0))/INDEX($D$269:$D$305,MATCH($F164,$B$269:$B$305,0)),
INDEX('Input-Func_Class'!M$9:M$21,MATCH($F164,'Input-Func_Class'!$B$9:$B$21,0)))
)</f>
        <v>0</v>
      </c>
      <c r="Q164" s="143">
        <f>IF($D164=0,0,$D164*
IFERROR(INDEX(Q$269:Q$305,MATCH($F164,$B$269:$B$305,0))/INDEX($D$269:$D$305,MATCH($F164,$B$269:$B$305,0)),
INDEX('Input-Func_Class'!N$9:N$21,MATCH($F164,'Input-Func_Class'!$B$9:$B$21,0)))
)</f>
        <v>0</v>
      </c>
      <c r="R164" s="143">
        <f>IF($D164=0,0,$D164*
IFERROR(INDEX(R$269:R$305,MATCH($F164,$B$269:$B$305,0))/INDEX($D$269:$D$305,MATCH($F164,$B$269:$B$305,0)),
INDEX('Input-Func_Class'!O$9:O$21,MATCH($F164,'Input-Func_Class'!$B$9:$B$21,0)))
)</f>
        <v>0</v>
      </c>
    </row>
    <row r="165" spans="1:18" outlineLevel="1">
      <c r="A165" s="113">
        <f>IF(ISBLANK('Input-Accounts'!A165),"",'Input-Accounts'!A165)</f>
        <v>141</v>
      </c>
      <c r="B165" s="17" t="str">
        <f>IF(ISBLANK('Input-Accounts'!B165),"",'Input-Accounts'!B165)</f>
        <v xml:space="preserve">Customer assistance expenses </v>
      </c>
      <c r="C165" s="113">
        <f>IF(ISBLANK('Input-Accounts'!C165),"",'Input-Accounts'!C165)</f>
        <v>908</v>
      </c>
      <c r="D165" s="143">
        <f>'Input-Accounts'!$D165</f>
        <v>-135846.84442824777</v>
      </c>
      <c r="E165" s="143">
        <f t="shared" si="36"/>
        <v>0</v>
      </c>
      <c r="F165" s="89" t="str">
        <f>IF(D165=0,"-",IF('Input-Accounts'!$E165&lt;&gt;0,'Input-Accounts'!$E165,'Input-Accounts'!$F165))</f>
        <v>DISTRIBUTION</v>
      </c>
      <c r="G165" s="143">
        <f>IF($D165=0,0,$D165*
IFERROR(INDEX(G$269:G$305,MATCH($F165,$B$269:$B$305,0))/INDEX($D$269:$D$305,MATCH($F165,$B$269:$B$305,0)),
INDEX('Input-Func_Class'!D$9:D$21,MATCH($F165,'Input-Func_Class'!$B$9:$B$21,0)))
)</f>
        <v>0</v>
      </c>
      <c r="H165" s="143">
        <f>IF($D165=0,0,$D165*
IFERROR(INDEX(H$269:H$305,MATCH($F165,$B$269:$B$305,0))/INDEX($D$269:$D$305,MATCH($F165,$B$269:$B$305,0)),
INDEX('Input-Func_Class'!E$9:E$21,MATCH($F165,'Input-Func_Class'!$B$9:$B$21,0)))
)</f>
        <v>0</v>
      </c>
      <c r="I165" s="143">
        <f>IF($D165=0,0,$D165*
IFERROR(INDEX(I$269:I$305,MATCH($F165,$B$269:$B$305,0))/INDEX($D$269:$D$305,MATCH($F165,$B$269:$B$305,0)),
INDEX('Input-Func_Class'!F$9:F$21,MATCH($F165,'Input-Func_Class'!$B$9:$B$21,0)))
)</f>
        <v>-135846.84442824777</v>
      </c>
      <c r="J165" s="143">
        <f>IF($D165=0,0,$D165*
IFERROR(INDEX(J$269:J$305,MATCH($F165,$B$269:$B$305,0))/INDEX($D$269:$D$305,MATCH($F165,$B$269:$B$305,0)),
INDEX('Input-Func_Class'!G$9:G$21,MATCH($F165,'Input-Func_Class'!$B$9:$B$21,0)))
)</f>
        <v>0</v>
      </c>
      <c r="K165" s="143">
        <f>IF($D165=0,0,$D165*
IFERROR(INDEX(K$269:K$305,MATCH($F165,$B$269:$B$305,0))/INDEX($D$269:$D$305,MATCH($F165,$B$269:$B$305,0)),
INDEX('Input-Func_Class'!H$9:H$21,MATCH($F165,'Input-Func_Class'!$B$9:$B$21,0)))
)</f>
        <v>0</v>
      </c>
      <c r="L165" s="143">
        <f>IF($D165=0,0,$D165*
IFERROR(INDEX(L$269:L$305,MATCH($F165,$B$269:$B$305,0))/INDEX($D$269:$D$305,MATCH($F165,$B$269:$B$305,0)),
INDEX('Input-Func_Class'!I$9:I$21,MATCH($F165,'Input-Func_Class'!$B$9:$B$21,0)))
)</f>
        <v>0</v>
      </c>
      <c r="M165" s="143">
        <f>IF($D165=0,0,$D165*
IFERROR(INDEX(M$269:M$305,MATCH($F165,$B$269:$B$305,0))/INDEX($D$269:$D$305,MATCH($F165,$B$269:$B$305,0)),
INDEX('Input-Func_Class'!J$9:J$21,MATCH($F165,'Input-Func_Class'!$B$9:$B$21,0)))
)</f>
        <v>0</v>
      </c>
      <c r="N165" s="143">
        <f>IF($D165=0,0,$D165*
IFERROR(INDEX(N$269:N$305,MATCH($F165,$B$269:$B$305,0))/INDEX($D$269:$D$305,MATCH($F165,$B$269:$B$305,0)),
INDEX('Input-Func_Class'!K$9:K$21,MATCH($F165,'Input-Func_Class'!$B$9:$B$21,0)))
)</f>
        <v>0</v>
      </c>
      <c r="O165" s="143">
        <f>IF($D165=0,0,$D165*
IFERROR(INDEX(O$269:O$305,MATCH($F165,$B$269:$B$305,0))/INDEX($D$269:$D$305,MATCH($F165,$B$269:$B$305,0)),
INDEX('Input-Func_Class'!L$9:L$21,MATCH($F165,'Input-Func_Class'!$B$9:$B$21,0)))
)</f>
        <v>0</v>
      </c>
      <c r="P165" s="143">
        <f>IF($D165=0,0,$D165*
IFERROR(INDEX(P$269:P$305,MATCH($F165,$B$269:$B$305,0))/INDEX($D$269:$D$305,MATCH($F165,$B$269:$B$305,0)),
INDEX('Input-Func_Class'!M$9:M$21,MATCH($F165,'Input-Func_Class'!$B$9:$B$21,0)))
)</f>
        <v>0</v>
      </c>
      <c r="Q165" s="143">
        <f>IF($D165=0,0,$D165*
IFERROR(INDEX(Q$269:Q$305,MATCH($F165,$B$269:$B$305,0))/INDEX($D$269:$D$305,MATCH($F165,$B$269:$B$305,0)),
INDEX('Input-Func_Class'!N$9:N$21,MATCH($F165,'Input-Func_Class'!$B$9:$B$21,0)))
)</f>
        <v>0</v>
      </c>
      <c r="R165" s="143">
        <f>IF($D165=0,0,$D165*
IFERROR(INDEX(R$269:R$305,MATCH($F165,$B$269:$B$305,0))/INDEX($D$269:$D$305,MATCH($F165,$B$269:$B$305,0)),
INDEX('Input-Func_Class'!O$9:O$21,MATCH($F165,'Input-Func_Class'!$B$9:$B$21,0)))
)</f>
        <v>0</v>
      </c>
    </row>
    <row r="166" spans="1:18" outlineLevel="1">
      <c r="A166" s="113">
        <f>IF(ISBLANK('Input-Accounts'!A166),"",'Input-Accounts'!A166)</f>
        <v>142</v>
      </c>
      <c r="B166" s="17" t="str">
        <f>IF(ISBLANK('Input-Accounts'!B166),"",'Input-Accounts'!B166)</f>
        <v xml:space="preserve">Informational and instructional advertising expenses </v>
      </c>
      <c r="C166" s="113">
        <f>IF(ISBLANK('Input-Accounts'!C166),"",'Input-Accounts'!C166)</f>
        <v>909</v>
      </c>
      <c r="D166" s="143">
        <f>'Input-Accounts'!$D166</f>
        <v>67654.104613691074</v>
      </c>
      <c r="E166" s="143">
        <f t="shared" si="36"/>
        <v>0</v>
      </c>
      <c r="F166" s="89" t="str">
        <f>IF(D166=0,"-",IF('Input-Accounts'!$E166&lt;&gt;0,'Input-Accounts'!$E166,'Input-Accounts'!$F166))</f>
        <v>DISTRIBUTION</v>
      </c>
      <c r="G166" s="143">
        <f>IF($D166=0,0,$D166*
IFERROR(INDEX(G$269:G$305,MATCH($F166,$B$269:$B$305,0))/INDEX($D$269:$D$305,MATCH($F166,$B$269:$B$305,0)),
INDEX('Input-Func_Class'!D$9:D$21,MATCH($F166,'Input-Func_Class'!$B$9:$B$21,0)))
)</f>
        <v>0</v>
      </c>
      <c r="H166" s="143">
        <f>IF($D166=0,0,$D166*
IFERROR(INDEX(H$269:H$305,MATCH($F166,$B$269:$B$305,0))/INDEX($D$269:$D$305,MATCH($F166,$B$269:$B$305,0)),
INDEX('Input-Func_Class'!E$9:E$21,MATCH($F166,'Input-Func_Class'!$B$9:$B$21,0)))
)</f>
        <v>0</v>
      </c>
      <c r="I166" s="143">
        <f>IF($D166=0,0,$D166*
IFERROR(INDEX(I$269:I$305,MATCH($F166,$B$269:$B$305,0))/INDEX($D$269:$D$305,MATCH($F166,$B$269:$B$305,0)),
INDEX('Input-Func_Class'!F$9:F$21,MATCH($F166,'Input-Func_Class'!$B$9:$B$21,0)))
)</f>
        <v>67654.104613691074</v>
      </c>
      <c r="J166" s="143">
        <f>IF($D166=0,0,$D166*
IFERROR(INDEX(J$269:J$305,MATCH($F166,$B$269:$B$305,0))/INDEX($D$269:$D$305,MATCH($F166,$B$269:$B$305,0)),
INDEX('Input-Func_Class'!G$9:G$21,MATCH($F166,'Input-Func_Class'!$B$9:$B$21,0)))
)</f>
        <v>0</v>
      </c>
      <c r="K166" s="143">
        <f>IF($D166=0,0,$D166*
IFERROR(INDEX(K$269:K$305,MATCH($F166,$B$269:$B$305,0))/INDEX($D$269:$D$305,MATCH($F166,$B$269:$B$305,0)),
INDEX('Input-Func_Class'!H$9:H$21,MATCH($F166,'Input-Func_Class'!$B$9:$B$21,0)))
)</f>
        <v>0</v>
      </c>
      <c r="L166" s="143">
        <f>IF($D166=0,0,$D166*
IFERROR(INDEX(L$269:L$305,MATCH($F166,$B$269:$B$305,0))/INDEX($D$269:$D$305,MATCH($F166,$B$269:$B$305,0)),
INDEX('Input-Func_Class'!I$9:I$21,MATCH($F166,'Input-Func_Class'!$B$9:$B$21,0)))
)</f>
        <v>0</v>
      </c>
      <c r="M166" s="143">
        <f>IF($D166=0,0,$D166*
IFERROR(INDEX(M$269:M$305,MATCH($F166,$B$269:$B$305,0))/INDEX($D$269:$D$305,MATCH($F166,$B$269:$B$305,0)),
INDEX('Input-Func_Class'!J$9:J$21,MATCH($F166,'Input-Func_Class'!$B$9:$B$21,0)))
)</f>
        <v>0</v>
      </c>
      <c r="N166" s="143">
        <f>IF($D166=0,0,$D166*
IFERROR(INDEX(N$269:N$305,MATCH($F166,$B$269:$B$305,0))/INDEX($D$269:$D$305,MATCH($F166,$B$269:$B$305,0)),
INDEX('Input-Func_Class'!K$9:K$21,MATCH($F166,'Input-Func_Class'!$B$9:$B$21,0)))
)</f>
        <v>0</v>
      </c>
      <c r="O166" s="143">
        <f>IF($D166=0,0,$D166*
IFERROR(INDEX(O$269:O$305,MATCH($F166,$B$269:$B$305,0))/INDEX($D$269:$D$305,MATCH($F166,$B$269:$B$305,0)),
INDEX('Input-Func_Class'!L$9:L$21,MATCH($F166,'Input-Func_Class'!$B$9:$B$21,0)))
)</f>
        <v>0</v>
      </c>
      <c r="P166" s="143">
        <f>IF($D166=0,0,$D166*
IFERROR(INDEX(P$269:P$305,MATCH($F166,$B$269:$B$305,0))/INDEX($D$269:$D$305,MATCH($F166,$B$269:$B$305,0)),
INDEX('Input-Func_Class'!M$9:M$21,MATCH($F166,'Input-Func_Class'!$B$9:$B$21,0)))
)</f>
        <v>0</v>
      </c>
      <c r="Q166" s="143">
        <f>IF($D166=0,0,$D166*
IFERROR(INDEX(Q$269:Q$305,MATCH($F166,$B$269:$B$305,0))/INDEX($D$269:$D$305,MATCH($F166,$B$269:$B$305,0)),
INDEX('Input-Func_Class'!N$9:N$21,MATCH($F166,'Input-Func_Class'!$B$9:$B$21,0)))
)</f>
        <v>0</v>
      </c>
      <c r="R166" s="143">
        <f>IF($D166=0,0,$D166*
IFERROR(INDEX(R$269:R$305,MATCH($F166,$B$269:$B$305,0))/INDEX($D$269:$D$305,MATCH($F166,$B$269:$B$305,0)),
INDEX('Input-Func_Class'!O$9:O$21,MATCH($F166,'Input-Func_Class'!$B$9:$B$21,0)))
)</f>
        <v>0</v>
      </c>
    </row>
    <row r="167" spans="1:18" outlineLevel="1">
      <c r="A167" s="113">
        <f>IF(ISBLANK('Input-Accounts'!A167),"",'Input-Accounts'!A167)</f>
        <v>143</v>
      </c>
      <c r="B167" s="17" t="str">
        <f>IF(ISBLANK('Input-Accounts'!B167),"",'Input-Accounts'!B167)</f>
        <v>Miscellaneous customer service and informational expenses</v>
      </c>
      <c r="C167" s="113">
        <f>IF(ISBLANK('Input-Accounts'!C167),"",'Input-Accounts'!C167)</f>
        <v>910</v>
      </c>
      <c r="D167" s="143">
        <f>'Input-Accounts'!$D167</f>
        <v>156889.91411408054</v>
      </c>
      <c r="E167" s="143">
        <f>IFERROR(IF(D167="",0,IF(D167=0,0,IF(ABS(D167-SUM($G167:$R167))&lt;Check_Limit,0,1))),1)</f>
        <v>0</v>
      </c>
      <c r="F167" s="89" t="str">
        <f>IF(D167=0,"-",IF('Input-Accounts'!$E167&lt;&gt;0,'Input-Accounts'!$E167,'Input-Accounts'!$F167))</f>
        <v>DISTRIBUTION</v>
      </c>
      <c r="G167" s="143">
        <f>IF($D167=0,0,$D167*
IFERROR(INDEX(G$269:G$305,MATCH($F167,$B$269:$B$305,0))/INDEX($D$269:$D$305,MATCH($F167,$B$269:$B$305,0)),
INDEX('Input-Func_Class'!D$9:D$21,MATCH($F167,'Input-Func_Class'!$B$9:$B$21,0)))
)</f>
        <v>0</v>
      </c>
      <c r="H167" s="143">
        <f>IF($D167=0,0,$D167*
IFERROR(INDEX(H$269:H$305,MATCH($F167,$B$269:$B$305,0))/INDEX($D$269:$D$305,MATCH($F167,$B$269:$B$305,0)),
INDEX('Input-Func_Class'!E$9:E$21,MATCH($F167,'Input-Func_Class'!$B$9:$B$21,0)))
)</f>
        <v>0</v>
      </c>
      <c r="I167" s="143">
        <f>IF($D167=0,0,$D167*
IFERROR(INDEX(I$269:I$305,MATCH($F167,$B$269:$B$305,0))/INDEX($D$269:$D$305,MATCH($F167,$B$269:$B$305,0)),
INDEX('Input-Func_Class'!F$9:F$21,MATCH($F167,'Input-Func_Class'!$B$9:$B$21,0)))
)</f>
        <v>156889.91411408054</v>
      </c>
      <c r="J167" s="143">
        <f>IF($D167=0,0,$D167*
IFERROR(INDEX(J$269:J$305,MATCH($F167,$B$269:$B$305,0))/INDEX($D$269:$D$305,MATCH($F167,$B$269:$B$305,0)),
INDEX('Input-Func_Class'!G$9:G$21,MATCH($F167,'Input-Func_Class'!$B$9:$B$21,0)))
)</f>
        <v>0</v>
      </c>
      <c r="K167" s="143">
        <f>IF($D167=0,0,$D167*
IFERROR(INDEX(K$269:K$305,MATCH($F167,$B$269:$B$305,0))/INDEX($D$269:$D$305,MATCH($F167,$B$269:$B$305,0)),
INDEX('Input-Func_Class'!H$9:H$21,MATCH($F167,'Input-Func_Class'!$B$9:$B$21,0)))
)</f>
        <v>0</v>
      </c>
      <c r="L167" s="143">
        <f>IF($D167=0,0,$D167*
IFERROR(INDEX(L$269:L$305,MATCH($F167,$B$269:$B$305,0))/INDEX($D$269:$D$305,MATCH($F167,$B$269:$B$305,0)),
INDEX('Input-Func_Class'!I$9:I$21,MATCH($F167,'Input-Func_Class'!$B$9:$B$21,0)))
)</f>
        <v>0</v>
      </c>
      <c r="M167" s="143">
        <f>IF($D167=0,0,$D167*
IFERROR(INDEX(M$269:M$305,MATCH($F167,$B$269:$B$305,0))/INDEX($D$269:$D$305,MATCH($F167,$B$269:$B$305,0)),
INDEX('Input-Func_Class'!J$9:J$21,MATCH($F167,'Input-Func_Class'!$B$9:$B$21,0)))
)</f>
        <v>0</v>
      </c>
      <c r="N167" s="143">
        <f>IF($D167=0,0,$D167*
IFERROR(INDEX(N$269:N$305,MATCH($F167,$B$269:$B$305,0))/INDEX($D$269:$D$305,MATCH($F167,$B$269:$B$305,0)),
INDEX('Input-Func_Class'!K$9:K$21,MATCH($F167,'Input-Func_Class'!$B$9:$B$21,0)))
)</f>
        <v>0</v>
      </c>
      <c r="O167" s="143">
        <f>IF($D167=0,0,$D167*
IFERROR(INDEX(O$269:O$305,MATCH($F167,$B$269:$B$305,0))/INDEX($D$269:$D$305,MATCH($F167,$B$269:$B$305,0)),
INDEX('Input-Func_Class'!L$9:L$21,MATCH($F167,'Input-Func_Class'!$B$9:$B$21,0)))
)</f>
        <v>0</v>
      </c>
      <c r="P167" s="143">
        <f>IF($D167=0,0,$D167*
IFERROR(INDEX(P$269:P$305,MATCH($F167,$B$269:$B$305,0))/INDEX($D$269:$D$305,MATCH($F167,$B$269:$B$305,0)),
INDEX('Input-Func_Class'!M$9:M$21,MATCH($F167,'Input-Func_Class'!$B$9:$B$21,0)))
)</f>
        <v>0</v>
      </c>
      <c r="Q167" s="143">
        <f>IF($D167=0,0,$D167*
IFERROR(INDEX(Q$269:Q$305,MATCH($F167,$B$269:$B$305,0))/INDEX($D$269:$D$305,MATCH($F167,$B$269:$B$305,0)),
INDEX('Input-Func_Class'!N$9:N$21,MATCH($F167,'Input-Func_Class'!$B$9:$B$21,0)))
)</f>
        <v>0</v>
      </c>
      <c r="R167" s="143">
        <f>IF($D167=0,0,$D167*
IFERROR(INDEX(R$269:R$305,MATCH($F167,$B$269:$B$305,0))/INDEX($D$269:$D$305,MATCH($F167,$B$269:$B$305,0)),
INDEX('Input-Func_Class'!O$9:O$21,MATCH($F167,'Input-Func_Class'!$B$9:$B$21,0)))
)</f>
        <v>0</v>
      </c>
    </row>
    <row r="168" spans="1:18" outlineLevel="1">
      <c r="A168" s="113">
        <f>IF(ISBLANK('Input-Accounts'!A168),"",'Input-Accounts'!A168)</f>
        <v>144</v>
      </c>
      <c r="B168" s="79" t="str">
        <f>IF(ISBLANK('Input-Accounts'!B168),"",'Input-Accounts'!B168)</f>
        <v>Subtotal - Customer Service &amp; Information Expenses</v>
      </c>
      <c r="C168" s="113" t="str">
        <f>IF(ISBLANK('Input-Accounts'!C168),"",'Input-Accounts'!C168)</f>
        <v/>
      </c>
      <c r="D168" s="144">
        <f>SUBTOTAL(9,D164:D167)</f>
        <v>88697.174299523846</v>
      </c>
      <c r="E168" s="143">
        <f t="shared" si="36"/>
        <v>0</v>
      </c>
      <c r="G168" s="144">
        <f t="shared" ref="G168:R168" si="45">SUBTOTAL(9,G164:G167)</f>
        <v>0</v>
      </c>
      <c r="H168" s="144">
        <f t="shared" si="45"/>
        <v>0</v>
      </c>
      <c r="I168" s="144">
        <f t="shared" si="45"/>
        <v>88697.174299523846</v>
      </c>
      <c r="J168" s="144">
        <f t="shared" si="45"/>
        <v>0</v>
      </c>
      <c r="K168" s="144">
        <f t="shared" si="45"/>
        <v>0</v>
      </c>
      <c r="L168" s="144">
        <f t="shared" si="45"/>
        <v>0</v>
      </c>
      <c r="M168" s="144">
        <f t="shared" si="45"/>
        <v>0</v>
      </c>
      <c r="N168" s="144">
        <f t="shared" si="45"/>
        <v>0</v>
      </c>
      <c r="O168" s="144">
        <f t="shared" si="45"/>
        <v>0</v>
      </c>
      <c r="P168" s="144">
        <f t="shared" si="45"/>
        <v>0</v>
      </c>
      <c r="Q168" s="144">
        <f t="shared" si="45"/>
        <v>0</v>
      </c>
      <c r="R168" s="144">
        <f t="shared" si="45"/>
        <v>0</v>
      </c>
    </row>
    <row r="169" spans="1:18" outlineLevel="1">
      <c r="A169" s="113" t="str">
        <f>IF(ISBLANK('Input-Accounts'!A169),"",'Input-Accounts'!A169)</f>
        <v/>
      </c>
      <c r="B169" s="81" t="str">
        <f>IF(ISBLANK('Input-Accounts'!B169),"",'Input-Accounts'!B169)</f>
        <v/>
      </c>
      <c r="C169" s="113" t="str">
        <f>IF(ISBLANK('Input-Accounts'!C169),"",'Input-Accounts'!C169)</f>
        <v/>
      </c>
      <c r="D169" s="143"/>
      <c r="E169" s="143">
        <f t="shared" si="36"/>
        <v>0</v>
      </c>
      <c r="F169" s="89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1:18" outlineLevel="1">
      <c r="A170" s="113">
        <f>IF(ISBLANK('Input-Accounts'!A170),"",'Input-Accounts'!A170)</f>
        <v>145</v>
      </c>
      <c r="B170" s="81" t="str">
        <f>IF(ISBLANK('Input-Accounts'!B170),"",'Input-Accounts'!B170)</f>
        <v>Sales Expenses</v>
      </c>
      <c r="C170" s="113" t="str">
        <f>IF(ISBLANK('Input-Accounts'!C170),"",'Input-Accounts'!C170)</f>
        <v/>
      </c>
      <c r="D170" s="143"/>
      <c r="E170" s="143">
        <f t="shared" si="36"/>
        <v>0</v>
      </c>
      <c r="F170" s="89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1:18" outlineLevel="1">
      <c r="A171" s="113">
        <f>IF(ISBLANK('Input-Accounts'!A171),"",'Input-Accounts'!A171)</f>
        <v>146</v>
      </c>
      <c r="B171" s="17" t="str">
        <f>IF(ISBLANK('Input-Accounts'!B171),"",'Input-Accounts'!B171)</f>
        <v>Supervision</v>
      </c>
      <c r="C171" s="113">
        <f>IF(ISBLANK('Input-Accounts'!C171),"",'Input-Accounts'!C171)</f>
        <v>911</v>
      </c>
      <c r="D171" s="143">
        <f>'Input-Accounts'!$D171</f>
        <v>0</v>
      </c>
      <c r="E171" s="143">
        <f t="shared" si="36"/>
        <v>0</v>
      </c>
      <c r="F171" s="89" t="str">
        <f>IF(D171=0,"-",IF('Input-Accounts'!$E171&lt;&gt;0,'Input-Accounts'!$E171,'Input-Accounts'!$F171))</f>
        <v>-</v>
      </c>
      <c r="G171" s="143">
        <f>IF($D171=0,0,$D171*
IFERROR(INDEX(G$269:G$305,MATCH($F171,$B$269:$B$305,0))/INDEX($D$269:$D$305,MATCH($F171,$B$269:$B$305,0)),
INDEX('Input-Func_Class'!D$9:D$21,MATCH($F171,'Input-Func_Class'!$B$9:$B$21,0)))
)</f>
        <v>0</v>
      </c>
      <c r="H171" s="143">
        <f>IF($D171=0,0,$D171*
IFERROR(INDEX(H$269:H$305,MATCH($F171,$B$269:$B$305,0))/INDEX($D$269:$D$305,MATCH($F171,$B$269:$B$305,0)),
INDEX('Input-Func_Class'!E$9:E$21,MATCH($F171,'Input-Func_Class'!$B$9:$B$21,0)))
)</f>
        <v>0</v>
      </c>
      <c r="I171" s="143">
        <f>IF($D171=0,0,$D171*
IFERROR(INDEX(I$269:I$305,MATCH($F171,$B$269:$B$305,0))/INDEX($D$269:$D$305,MATCH($F171,$B$269:$B$305,0)),
INDEX('Input-Func_Class'!F$9:F$21,MATCH($F171,'Input-Func_Class'!$B$9:$B$21,0)))
)</f>
        <v>0</v>
      </c>
      <c r="J171" s="143">
        <f>IF($D171=0,0,$D171*
IFERROR(INDEX(J$269:J$305,MATCH($F171,$B$269:$B$305,0))/INDEX($D$269:$D$305,MATCH($F171,$B$269:$B$305,0)),
INDEX('Input-Func_Class'!G$9:G$21,MATCH($F171,'Input-Func_Class'!$B$9:$B$21,0)))
)</f>
        <v>0</v>
      </c>
      <c r="K171" s="143">
        <f>IF($D171=0,0,$D171*
IFERROR(INDEX(K$269:K$305,MATCH($F171,$B$269:$B$305,0))/INDEX($D$269:$D$305,MATCH($F171,$B$269:$B$305,0)),
INDEX('Input-Func_Class'!H$9:H$21,MATCH($F171,'Input-Func_Class'!$B$9:$B$21,0)))
)</f>
        <v>0</v>
      </c>
      <c r="L171" s="143">
        <f>IF($D171=0,0,$D171*
IFERROR(INDEX(L$269:L$305,MATCH($F171,$B$269:$B$305,0))/INDEX($D$269:$D$305,MATCH($F171,$B$269:$B$305,0)),
INDEX('Input-Func_Class'!I$9:I$21,MATCH($F171,'Input-Func_Class'!$B$9:$B$21,0)))
)</f>
        <v>0</v>
      </c>
      <c r="M171" s="143">
        <f>IF($D171=0,0,$D171*
IFERROR(INDEX(M$269:M$305,MATCH($F171,$B$269:$B$305,0))/INDEX($D$269:$D$305,MATCH($F171,$B$269:$B$305,0)),
INDEX('Input-Func_Class'!J$9:J$21,MATCH($F171,'Input-Func_Class'!$B$9:$B$21,0)))
)</f>
        <v>0</v>
      </c>
      <c r="N171" s="143">
        <f>IF($D171=0,0,$D171*
IFERROR(INDEX(N$269:N$305,MATCH($F171,$B$269:$B$305,0))/INDEX($D$269:$D$305,MATCH($F171,$B$269:$B$305,0)),
INDEX('Input-Func_Class'!K$9:K$21,MATCH($F171,'Input-Func_Class'!$B$9:$B$21,0)))
)</f>
        <v>0</v>
      </c>
      <c r="O171" s="143">
        <f>IF($D171=0,0,$D171*
IFERROR(INDEX(O$269:O$305,MATCH($F171,$B$269:$B$305,0))/INDEX($D$269:$D$305,MATCH($F171,$B$269:$B$305,0)),
INDEX('Input-Func_Class'!L$9:L$21,MATCH($F171,'Input-Func_Class'!$B$9:$B$21,0)))
)</f>
        <v>0</v>
      </c>
      <c r="P171" s="143">
        <f>IF($D171=0,0,$D171*
IFERROR(INDEX(P$269:P$305,MATCH($F171,$B$269:$B$305,0))/INDEX($D$269:$D$305,MATCH($F171,$B$269:$B$305,0)),
INDEX('Input-Func_Class'!M$9:M$21,MATCH($F171,'Input-Func_Class'!$B$9:$B$21,0)))
)</f>
        <v>0</v>
      </c>
      <c r="Q171" s="143">
        <f>IF($D171=0,0,$D171*
IFERROR(INDEX(Q$269:Q$305,MATCH($F171,$B$269:$B$305,0))/INDEX($D$269:$D$305,MATCH($F171,$B$269:$B$305,0)),
INDEX('Input-Func_Class'!N$9:N$21,MATCH($F171,'Input-Func_Class'!$B$9:$B$21,0)))
)</f>
        <v>0</v>
      </c>
      <c r="R171" s="143">
        <f>IF($D171=0,0,$D171*
IFERROR(INDEX(R$269:R$305,MATCH($F171,$B$269:$B$305,0))/INDEX($D$269:$D$305,MATCH($F171,$B$269:$B$305,0)),
INDEX('Input-Func_Class'!O$9:O$21,MATCH($F171,'Input-Func_Class'!$B$9:$B$21,0)))
)</f>
        <v>0</v>
      </c>
    </row>
    <row r="172" spans="1:18" outlineLevel="1">
      <c r="A172" s="113">
        <f>IF(ISBLANK('Input-Accounts'!A172),"",'Input-Accounts'!A172)</f>
        <v>147</v>
      </c>
      <c r="B172" s="17" t="str">
        <f>IF(ISBLANK('Input-Accounts'!B172),"",'Input-Accounts'!B172)</f>
        <v>Demonstrating and selling expenses</v>
      </c>
      <c r="C172" s="113">
        <f>IF(ISBLANK('Input-Accounts'!C172),"",'Input-Accounts'!C172)</f>
        <v>912</v>
      </c>
      <c r="D172" s="143">
        <f>'Input-Accounts'!$D172</f>
        <v>18653.453822037322</v>
      </c>
      <c r="E172" s="143">
        <f t="shared" si="36"/>
        <v>0</v>
      </c>
      <c r="F172" s="89" t="str">
        <f>IF(D172=0,"-",IF('Input-Accounts'!$E172&lt;&gt;0,'Input-Accounts'!$E172,'Input-Accounts'!$F172))</f>
        <v>DISTRIBUTION</v>
      </c>
      <c r="G172" s="143">
        <f>IF($D172=0,0,$D172*
IFERROR(INDEX(G$269:G$305,MATCH($F172,$B$269:$B$305,0))/INDEX($D$269:$D$305,MATCH($F172,$B$269:$B$305,0)),
INDEX('Input-Func_Class'!D$9:D$21,MATCH($F172,'Input-Func_Class'!$B$9:$B$21,0)))
)</f>
        <v>0</v>
      </c>
      <c r="H172" s="143">
        <f>IF($D172=0,0,$D172*
IFERROR(INDEX(H$269:H$305,MATCH($F172,$B$269:$B$305,0))/INDEX($D$269:$D$305,MATCH($F172,$B$269:$B$305,0)),
INDEX('Input-Func_Class'!E$9:E$21,MATCH($F172,'Input-Func_Class'!$B$9:$B$21,0)))
)</f>
        <v>0</v>
      </c>
      <c r="I172" s="143">
        <f>IF($D172=0,0,$D172*
IFERROR(INDEX(I$269:I$305,MATCH($F172,$B$269:$B$305,0))/INDEX($D$269:$D$305,MATCH($F172,$B$269:$B$305,0)),
INDEX('Input-Func_Class'!F$9:F$21,MATCH($F172,'Input-Func_Class'!$B$9:$B$21,0)))
)</f>
        <v>18653.453822037322</v>
      </c>
      <c r="J172" s="143">
        <f>IF($D172=0,0,$D172*
IFERROR(INDEX(J$269:J$305,MATCH($F172,$B$269:$B$305,0))/INDEX($D$269:$D$305,MATCH($F172,$B$269:$B$305,0)),
INDEX('Input-Func_Class'!G$9:G$21,MATCH($F172,'Input-Func_Class'!$B$9:$B$21,0)))
)</f>
        <v>0</v>
      </c>
      <c r="K172" s="143">
        <f>IF($D172=0,0,$D172*
IFERROR(INDEX(K$269:K$305,MATCH($F172,$B$269:$B$305,0))/INDEX($D$269:$D$305,MATCH($F172,$B$269:$B$305,0)),
INDEX('Input-Func_Class'!H$9:H$21,MATCH($F172,'Input-Func_Class'!$B$9:$B$21,0)))
)</f>
        <v>0</v>
      </c>
      <c r="L172" s="143">
        <f>IF($D172=0,0,$D172*
IFERROR(INDEX(L$269:L$305,MATCH($F172,$B$269:$B$305,0))/INDEX($D$269:$D$305,MATCH($F172,$B$269:$B$305,0)),
INDEX('Input-Func_Class'!I$9:I$21,MATCH($F172,'Input-Func_Class'!$B$9:$B$21,0)))
)</f>
        <v>0</v>
      </c>
      <c r="M172" s="143">
        <f>IF($D172=0,0,$D172*
IFERROR(INDEX(M$269:M$305,MATCH($F172,$B$269:$B$305,0))/INDEX($D$269:$D$305,MATCH($F172,$B$269:$B$305,0)),
INDEX('Input-Func_Class'!J$9:J$21,MATCH($F172,'Input-Func_Class'!$B$9:$B$21,0)))
)</f>
        <v>0</v>
      </c>
      <c r="N172" s="143">
        <f>IF($D172=0,0,$D172*
IFERROR(INDEX(N$269:N$305,MATCH($F172,$B$269:$B$305,0))/INDEX($D$269:$D$305,MATCH($F172,$B$269:$B$305,0)),
INDEX('Input-Func_Class'!K$9:K$21,MATCH($F172,'Input-Func_Class'!$B$9:$B$21,0)))
)</f>
        <v>0</v>
      </c>
      <c r="O172" s="143">
        <f>IF($D172=0,0,$D172*
IFERROR(INDEX(O$269:O$305,MATCH($F172,$B$269:$B$305,0))/INDEX($D$269:$D$305,MATCH($F172,$B$269:$B$305,0)),
INDEX('Input-Func_Class'!L$9:L$21,MATCH($F172,'Input-Func_Class'!$B$9:$B$21,0)))
)</f>
        <v>0</v>
      </c>
      <c r="P172" s="143">
        <f>IF($D172=0,0,$D172*
IFERROR(INDEX(P$269:P$305,MATCH($F172,$B$269:$B$305,0))/INDEX($D$269:$D$305,MATCH($F172,$B$269:$B$305,0)),
INDEX('Input-Func_Class'!M$9:M$21,MATCH($F172,'Input-Func_Class'!$B$9:$B$21,0)))
)</f>
        <v>0</v>
      </c>
      <c r="Q172" s="143">
        <f>IF($D172=0,0,$D172*
IFERROR(INDEX(Q$269:Q$305,MATCH($F172,$B$269:$B$305,0))/INDEX($D$269:$D$305,MATCH($F172,$B$269:$B$305,0)),
INDEX('Input-Func_Class'!N$9:N$21,MATCH($F172,'Input-Func_Class'!$B$9:$B$21,0)))
)</f>
        <v>0</v>
      </c>
      <c r="R172" s="143">
        <f>IF($D172=0,0,$D172*
IFERROR(INDEX(R$269:R$305,MATCH($F172,$B$269:$B$305,0))/INDEX($D$269:$D$305,MATCH($F172,$B$269:$B$305,0)),
INDEX('Input-Func_Class'!O$9:O$21,MATCH($F172,'Input-Func_Class'!$B$9:$B$21,0)))
)</f>
        <v>0</v>
      </c>
    </row>
    <row r="173" spans="1:18" outlineLevel="1">
      <c r="A173" s="113">
        <f>IF(ISBLANK('Input-Accounts'!A173),"",'Input-Accounts'!A173)</f>
        <v>148</v>
      </c>
      <c r="B173" s="17" t="str">
        <f>IF(ISBLANK('Input-Accounts'!B173),"",'Input-Accounts'!B173)</f>
        <v>Advertising expenses</v>
      </c>
      <c r="C173" s="113">
        <f>IF(ISBLANK('Input-Accounts'!C173),"",'Input-Accounts'!C173)</f>
        <v>913</v>
      </c>
      <c r="D173" s="143">
        <f>'Input-Accounts'!$D173</f>
        <v>0</v>
      </c>
      <c r="E173" s="143">
        <f t="shared" si="36"/>
        <v>0</v>
      </c>
      <c r="F173" s="89" t="str">
        <f>IF(D173=0,"-",IF('Input-Accounts'!$E173&lt;&gt;0,'Input-Accounts'!$E173,'Input-Accounts'!$F173))</f>
        <v>-</v>
      </c>
      <c r="G173" s="143">
        <f>IF($D173=0,0,$D173*
IFERROR(INDEX(G$269:G$305,MATCH($F173,$B$269:$B$305,0))/INDEX($D$269:$D$305,MATCH($F173,$B$269:$B$305,0)),
INDEX('Input-Func_Class'!D$9:D$21,MATCH($F173,'Input-Func_Class'!$B$9:$B$21,0)))
)</f>
        <v>0</v>
      </c>
      <c r="H173" s="143">
        <f>IF($D173=0,0,$D173*
IFERROR(INDEX(H$269:H$305,MATCH($F173,$B$269:$B$305,0))/INDEX($D$269:$D$305,MATCH($F173,$B$269:$B$305,0)),
INDEX('Input-Func_Class'!E$9:E$21,MATCH($F173,'Input-Func_Class'!$B$9:$B$21,0)))
)</f>
        <v>0</v>
      </c>
      <c r="I173" s="143">
        <f>IF($D173=0,0,$D173*
IFERROR(INDEX(I$269:I$305,MATCH($F173,$B$269:$B$305,0))/INDEX($D$269:$D$305,MATCH($F173,$B$269:$B$305,0)),
INDEX('Input-Func_Class'!F$9:F$21,MATCH($F173,'Input-Func_Class'!$B$9:$B$21,0)))
)</f>
        <v>0</v>
      </c>
      <c r="J173" s="143">
        <f>IF($D173=0,0,$D173*
IFERROR(INDEX(J$269:J$305,MATCH($F173,$B$269:$B$305,0))/INDEX($D$269:$D$305,MATCH($F173,$B$269:$B$305,0)),
INDEX('Input-Func_Class'!G$9:G$21,MATCH($F173,'Input-Func_Class'!$B$9:$B$21,0)))
)</f>
        <v>0</v>
      </c>
      <c r="K173" s="143">
        <f>IF($D173=0,0,$D173*
IFERROR(INDEX(K$269:K$305,MATCH($F173,$B$269:$B$305,0))/INDEX($D$269:$D$305,MATCH($F173,$B$269:$B$305,0)),
INDEX('Input-Func_Class'!H$9:H$21,MATCH($F173,'Input-Func_Class'!$B$9:$B$21,0)))
)</f>
        <v>0</v>
      </c>
      <c r="L173" s="143">
        <f>IF($D173=0,0,$D173*
IFERROR(INDEX(L$269:L$305,MATCH($F173,$B$269:$B$305,0))/INDEX($D$269:$D$305,MATCH($F173,$B$269:$B$305,0)),
INDEX('Input-Func_Class'!I$9:I$21,MATCH($F173,'Input-Func_Class'!$B$9:$B$21,0)))
)</f>
        <v>0</v>
      </c>
      <c r="M173" s="143">
        <f>IF($D173=0,0,$D173*
IFERROR(INDEX(M$269:M$305,MATCH($F173,$B$269:$B$305,0))/INDEX($D$269:$D$305,MATCH($F173,$B$269:$B$305,0)),
INDEX('Input-Func_Class'!J$9:J$21,MATCH($F173,'Input-Func_Class'!$B$9:$B$21,0)))
)</f>
        <v>0</v>
      </c>
      <c r="N173" s="143">
        <f>IF($D173=0,0,$D173*
IFERROR(INDEX(N$269:N$305,MATCH($F173,$B$269:$B$305,0))/INDEX($D$269:$D$305,MATCH($F173,$B$269:$B$305,0)),
INDEX('Input-Func_Class'!K$9:K$21,MATCH($F173,'Input-Func_Class'!$B$9:$B$21,0)))
)</f>
        <v>0</v>
      </c>
      <c r="O173" s="143">
        <f>IF($D173=0,0,$D173*
IFERROR(INDEX(O$269:O$305,MATCH($F173,$B$269:$B$305,0))/INDEX($D$269:$D$305,MATCH($F173,$B$269:$B$305,0)),
INDEX('Input-Func_Class'!L$9:L$21,MATCH($F173,'Input-Func_Class'!$B$9:$B$21,0)))
)</f>
        <v>0</v>
      </c>
      <c r="P173" s="143">
        <f>IF($D173=0,0,$D173*
IFERROR(INDEX(P$269:P$305,MATCH($F173,$B$269:$B$305,0))/INDEX($D$269:$D$305,MATCH($F173,$B$269:$B$305,0)),
INDEX('Input-Func_Class'!M$9:M$21,MATCH($F173,'Input-Func_Class'!$B$9:$B$21,0)))
)</f>
        <v>0</v>
      </c>
      <c r="Q173" s="143">
        <f>IF($D173=0,0,$D173*
IFERROR(INDEX(Q$269:Q$305,MATCH($F173,$B$269:$B$305,0))/INDEX($D$269:$D$305,MATCH($F173,$B$269:$B$305,0)),
INDEX('Input-Func_Class'!N$9:N$21,MATCH($F173,'Input-Func_Class'!$B$9:$B$21,0)))
)</f>
        <v>0</v>
      </c>
      <c r="R173" s="143">
        <f>IF($D173=0,0,$D173*
IFERROR(INDEX(R$269:R$305,MATCH($F173,$B$269:$B$305,0))/INDEX($D$269:$D$305,MATCH($F173,$B$269:$B$305,0)),
INDEX('Input-Func_Class'!O$9:O$21,MATCH($F173,'Input-Func_Class'!$B$9:$B$21,0)))
)</f>
        <v>0</v>
      </c>
    </row>
    <row r="174" spans="1:18" outlineLevel="1">
      <c r="A174" s="113">
        <f>IF(ISBLANK('Input-Accounts'!A174),"",'Input-Accounts'!A174)</f>
        <v>149</v>
      </c>
      <c r="B174" s="17" t="str">
        <f>IF(ISBLANK('Input-Accounts'!B174),"",'Input-Accounts'!B174)</f>
        <v>Miscellaneous sales expenses</v>
      </c>
      <c r="C174" s="113">
        <f>IF(ISBLANK('Input-Accounts'!C174),"",'Input-Accounts'!C174)</f>
        <v>916</v>
      </c>
      <c r="D174" s="143">
        <f>'Input-Accounts'!$D174</f>
        <v>0</v>
      </c>
      <c r="E174" s="143">
        <f t="shared" si="36"/>
        <v>0</v>
      </c>
      <c r="F174" s="89" t="str">
        <f>IF(D174=0,"-",IF('Input-Accounts'!$E174&lt;&gt;0,'Input-Accounts'!$E174,'Input-Accounts'!$F174))</f>
        <v>-</v>
      </c>
      <c r="G174" s="143">
        <f>IF($D174=0,0,$D174*
IFERROR(INDEX(G$269:G$305,MATCH($F174,$B$269:$B$305,0))/INDEX($D$269:$D$305,MATCH($F174,$B$269:$B$305,0)),
INDEX('Input-Func_Class'!D$9:D$21,MATCH($F174,'Input-Func_Class'!$B$9:$B$21,0)))
)</f>
        <v>0</v>
      </c>
      <c r="H174" s="143">
        <f>IF($D174=0,0,$D174*
IFERROR(INDEX(H$269:H$305,MATCH($F174,$B$269:$B$305,0))/INDEX($D$269:$D$305,MATCH($F174,$B$269:$B$305,0)),
INDEX('Input-Func_Class'!E$9:E$21,MATCH($F174,'Input-Func_Class'!$B$9:$B$21,0)))
)</f>
        <v>0</v>
      </c>
      <c r="I174" s="143">
        <f>IF($D174=0,0,$D174*
IFERROR(INDEX(I$269:I$305,MATCH($F174,$B$269:$B$305,0))/INDEX($D$269:$D$305,MATCH($F174,$B$269:$B$305,0)),
INDEX('Input-Func_Class'!F$9:F$21,MATCH($F174,'Input-Func_Class'!$B$9:$B$21,0)))
)</f>
        <v>0</v>
      </c>
      <c r="J174" s="143">
        <f>IF($D174=0,0,$D174*
IFERROR(INDEX(J$269:J$305,MATCH($F174,$B$269:$B$305,0))/INDEX($D$269:$D$305,MATCH($F174,$B$269:$B$305,0)),
INDEX('Input-Func_Class'!G$9:G$21,MATCH($F174,'Input-Func_Class'!$B$9:$B$21,0)))
)</f>
        <v>0</v>
      </c>
      <c r="K174" s="143">
        <f>IF($D174=0,0,$D174*
IFERROR(INDEX(K$269:K$305,MATCH($F174,$B$269:$B$305,0))/INDEX($D$269:$D$305,MATCH($F174,$B$269:$B$305,0)),
INDEX('Input-Func_Class'!H$9:H$21,MATCH($F174,'Input-Func_Class'!$B$9:$B$21,0)))
)</f>
        <v>0</v>
      </c>
      <c r="L174" s="143">
        <f>IF($D174=0,0,$D174*
IFERROR(INDEX(L$269:L$305,MATCH($F174,$B$269:$B$305,0))/INDEX($D$269:$D$305,MATCH($F174,$B$269:$B$305,0)),
INDEX('Input-Func_Class'!I$9:I$21,MATCH($F174,'Input-Func_Class'!$B$9:$B$21,0)))
)</f>
        <v>0</v>
      </c>
      <c r="M174" s="143">
        <f>IF($D174=0,0,$D174*
IFERROR(INDEX(M$269:M$305,MATCH($F174,$B$269:$B$305,0))/INDEX($D$269:$D$305,MATCH($F174,$B$269:$B$305,0)),
INDEX('Input-Func_Class'!J$9:J$21,MATCH($F174,'Input-Func_Class'!$B$9:$B$21,0)))
)</f>
        <v>0</v>
      </c>
      <c r="N174" s="143">
        <f>IF($D174=0,0,$D174*
IFERROR(INDEX(N$269:N$305,MATCH($F174,$B$269:$B$305,0))/INDEX($D$269:$D$305,MATCH($F174,$B$269:$B$305,0)),
INDEX('Input-Func_Class'!K$9:K$21,MATCH($F174,'Input-Func_Class'!$B$9:$B$21,0)))
)</f>
        <v>0</v>
      </c>
      <c r="O174" s="143">
        <f>IF($D174=0,0,$D174*
IFERROR(INDEX(O$269:O$305,MATCH($F174,$B$269:$B$305,0))/INDEX($D$269:$D$305,MATCH($F174,$B$269:$B$305,0)),
INDEX('Input-Func_Class'!L$9:L$21,MATCH($F174,'Input-Func_Class'!$B$9:$B$21,0)))
)</f>
        <v>0</v>
      </c>
      <c r="P174" s="143">
        <f>IF($D174=0,0,$D174*
IFERROR(INDEX(P$269:P$305,MATCH($F174,$B$269:$B$305,0))/INDEX($D$269:$D$305,MATCH($F174,$B$269:$B$305,0)),
INDEX('Input-Func_Class'!M$9:M$21,MATCH($F174,'Input-Func_Class'!$B$9:$B$21,0)))
)</f>
        <v>0</v>
      </c>
      <c r="Q174" s="143">
        <f>IF($D174=0,0,$D174*
IFERROR(INDEX(Q$269:Q$305,MATCH($F174,$B$269:$B$305,0))/INDEX($D$269:$D$305,MATCH($F174,$B$269:$B$305,0)),
INDEX('Input-Func_Class'!N$9:N$21,MATCH($F174,'Input-Func_Class'!$B$9:$B$21,0)))
)</f>
        <v>0</v>
      </c>
      <c r="R174" s="143">
        <f>IF($D174=0,0,$D174*
IFERROR(INDEX(R$269:R$305,MATCH($F174,$B$269:$B$305,0))/INDEX($D$269:$D$305,MATCH($F174,$B$269:$B$305,0)),
INDEX('Input-Func_Class'!O$9:O$21,MATCH($F174,'Input-Func_Class'!$B$9:$B$21,0)))
)</f>
        <v>0</v>
      </c>
    </row>
    <row r="175" spans="1:18" outlineLevel="1">
      <c r="A175" s="113">
        <f>IF(ISBLANK('Input-Accounts'!A175),"",'Input-Accounts'!A175)</f>
        <v>150</v>
      </c>
      <c r="B175" s="79" t="str">
        <f>IF(ISBLANK('Input-Accounts'!B175),"",'Input-Accounts'!B175)</f>
        <v>Subtotal - Sales Expenses</v>
      </c>
      <c r="C175" s="113" t="str">
        <f>IF(ISBLANK('Input-Accounts'!C175),"",'Input-Accounts'!C175)</f>
        <v/>
      </c>
      <c r="D175" s="144">
        <f>SUBTOTAL(9,D171:D174)</f>
        <v>18653.453822037322</v>
      </c>
      <c r="E175" s="143">
        <f t="shared" si="36"/>
        <v>0</v>
      </c>
      <c r="G175" s="144">
        <f t="shared" ref="G175:R175" si="46">SUBTOTAL(9,G171:G174)</f>
        <v>0</v>
      </c>
      <c r="H175" s="144">
        <f t="shared" si="46"/>
        <v>0</v>
      </c>
      <c r="I175" s="144">
        <f t="shared" si="46"/>
        <v>18653.453822037322</v>
      </c>
      <c r="J175" s="144">
        <f t="shared" si="46"/>
        <v>0</v>
      </c>
      <c r="K175" s="144">
        <f t="shared" si="46"/>
        <v>0</v>
      </c>
      <c r="L175" s="144">
        <f t="shared" si="46"/>
        <v>0</v>
      </c>
      <c r="M175" s="144">
        <f t="shared" si="46"/>
        <v>0</v>
      </c>
      <c r="N175" s="144">
        <f t="shared" si="46"/>
        <v>0</v>
      </c>
      <c r="O175" s="144">
        <f t="shared" si="46"/>
        <v>0</v>
      </c>
      <c r="P175" s="144">
        <f t="shared" si="46"/>
        <v>0</v>
      </c>
      <c r="Q175" s="144">
        <f t="shared" si="46"/>
        <v>0</v>
      </c>
      <c r="R175" s="144">
        <f t="shared" si="46"/>
        <v>0</v>
      </c>
    </row>
    <row r="176" spans="1:18" outlineLevel="1">
      <c r="A176" s="113" t="str">
        <f>IF(ISBLANK('Input-Accounts'!A176),"",'Input-Accounts'!A176)</f>
        <v/>
      </c>
      <c r="B176" s="79" t="str">
        <f>IF(ISBLANK('Input-Accounts'!B176),"",'Input-Accounts'!B176)</f>
        <v/>
      </c>
      <c r="C176" s="113" t="str">
        <f>IF(ISBLANK('Input-Accounts'!C176),"",'Input-Accounts'!C176)</f>
        <v/>
      </c>
      <c r="D176" s="143"/>
      <c r="E176" s="143">
        <f t="shared" si="36"/>
        <v>0</v>
      </c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1:18">
      <c r="A177" s="113">
        <f>IF(ISBLANK('Input-Accounts'!A177),"",'Input-Accounts'!A177)</f>
        <v>151</v>
      </c>
      <c r="B177" s="127" t="str">
        <f>IF(ISBLANK('Input-Accounts'!B177),"",'Input-Accounts'!B177)</f>
        <v>Total Customer Accounts, Service, and Sales Expense</v>
      </c>
      <c r="C177" s="113" t="str">
        <f>IF(ISBLANK('Input-Accounts'!C177),"",'Input-Accounts'!C177)</f>
        <v/>
      </c>
      <c r="D177" s="143">
        <f>SUBTOTAL(9,D156:D175)</f>
        <v>7132976.2884488329</v>
      </c>
      <c r="E177" s="143">
        <f t="shared" si="36"/>
        <v>0</v>
      </c>
      <c r="F177" s="89"/>
      <c r="G177" s="143">
        <f t="shared" ref="G177:R177" si="47">SUBTOTAL(9,G156:G175)</f>
        <v>0</v>
      </c>
      <c r="H177" s="143">
        <f t="shared" si="47"/>
        <v>0</v>
      </c>
      <c r="I177" s="143">
        <f t="shared" si="47"/>
        <v>7132976.2884488329</v>
      </c>
      <c r="J177" s="143">
        <f t="shared" si="47"/>
        <v>0</v>
      </c>
      <c r="K177" s="143">
        <f t="shared" si="47"/>
        <v>0</v>
      </c>
      <c r="L177" s="143">
        <f t="shared" si="47"/>
        <v>0</v>
      </c>
      <c r="M177" s="143">
        <f t="shared" si="47"/>
        <v>0</v>
      </c>
      <c r="N177" s="143">
        <f t="shared" si="47"/>
        <v>0</v>
      </c>
      <c r="O177" s="143">
        <f t="shared" si="47"/>
        <v>0</v>
      </c>
      <c r="P177" s="143">
        <f t="shared" si="47"/>
        <v>0</v>
      </c>
      <c r="Q177" s="143">
        <f t="shared" si="47"/>
        <v>0</v>
      </c>
      <c r="R177" s="143">
        <f t="shared" si="47"/>
        <v>0</v>
      </c>
    </row>
    <row r="178" spans="1:18">
      <c r="A178" s="113" t="str">
        <f>IF(ISBLANK('Input-Accounts'!A178),"",'Input-Accounts'!A178)</f>
        <v/>
      </c>
      <c r="B178" s="127" t="str">
        <f>IF(ISBLANK('Input-Accounts'!B178),"",'Input-Accounts'!B178)</f>
        <v/>
      </c>
      <c r="C178" s="113" t="str">
        <f>IF(ISBLANK('Input-Accounts'!C178),"",'Input-Accounts'!C178)</f>
        <v/>
      </c>
      <c r="D178" s="144"/>
      <c r="E178" s="143">
        <f t="shared" si="36"/>
        <v>0</v>
      </c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1:18">
      <c r="A179" s="113">
        <f>IF(ISBLANK('Input-Accounts'!A179),"",'Input-Accounts'!A179)</f>
        <v>152</v>
      </c>
      <c r="B179" s="127" t="str">
        <f>IF(ISBLANK('Input-Accounts'!B179),"",'Input-Accounts'!B179)</f>
        <v>Administrative and General Expenses</v>
      </c>
      <c r="C179" s="113" t="str">
        <f>IF(ISBLANK('Input-Accounts'!C179),"",'Input-Accounts'!C179)</f>
        <v/>
      </c>
      <c r="D179" s="143"/>
      <c r="E179" s="143">
        <f t="shared" si="36"/>
        <v>0</v>
      </c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1:18" outlineLevel="1">
      <c r="A180" s="113">
        <f>IF(ISBLANK('Input-Accounts'!A180),"",'Input-Accounts'!A180)</f>
        <v>153</v>
      </c>
      <c r="B180" s="17" t="str">
        <f>IF(ISBLANK('Input-Accounts'!B180),"",'Input-Accounts'!B180)</f>
        <v>Administrative and general salaries</v>
      </c>
      <c r="C180" s="113">
        <f>IF(ISBLANK('Input-Accounts'!C180),"",'Input-Accounts'!C180)</f>
        <v>920</v>
      </c>
      <c r="D180" s="143">
        <f>'Input-Accounts'!$D180</f>
        <v>8059627.1752979998</v>
      </c>
      <c r="E180" s="143">
        <f t="shared" ref="E180" si="48">IFERROR(IF(D180="",0,IF(D180=0,0,IF(ABS(D180-SUM($G180:$R180))&lt;Check_Limit,0,1))),1)</f>
        <v>0</v>
      </c>
      <c r="F180" s="89" t="str">
        <f>IF(D180=0,"-",IF('Input-Accounts'!$E180&lt;&gt;0,'Input-Accounts'!$E180,'Input-Accounts'!$F180))</f>
        <v>INT_LABOR</v>
      </c>
      <c r="G180" s="143">
        <f>IF($D180=0,0,$D180*
IFERROR(INDEX(G$269:G$305,MATCH($F180,$B$269:$B$305,0))/INDEX($D$269:$D$305,MATCH($F180,$B$269:$B$305,0)),
INDEX('Input-Func_Class'!D$9:D$21,MATCH($F180,'Input-Func_Class'!$B$9:$B$21,0)))
)</f>
        <v>127688.48942673553</v>
      </c>
      <c r="H180" s="143">
        <f>IF($D180=0,0,$D180*
IFERROR(INDEX(H$269:H$305,MATCH($F180,$B$269:$B$305,0))/INDEX($D$269:$D$305,MATCH($F180,$B$269:$B$305,0)),
INDEX('Input-Func_Class'!E$9:E$21,MATCH($F180,'Input-Func_Class'!$B$9:$B$21,0)))
)</f>
        <v>0</v>
      </c>
      <c r="I180" s="143">
        <f>IF($D180=0,0,$D180*
IFERROR(INDEX(I$269:I$305,MATCH($F180,$B$269:$B$305,0))/INDEX($D$269:$D$305,MATCH($F180,$B$269:$B$305,0)),
INDEX('Input-Func_Class'!F$9:F$21,MATCH($F180,'Input-Func_Class'!$B$9:$B$21,0)))
)</f>
        <v>7931938.685871264</v>
      </c>
      <c r="J180" s="143">
        <f>IF($D180=0,0,$D180*
IFERROR(INDEX(J$269:J$305,MATCH($F180,$B$269:$B$305,0))/INDEX($D$269:$D$305,MATCH($F180,$B$269:$B$305,0)),
INDEX('Input-Func_Class'!G$9:G$21,MATCH($F180,'Input-Func_Class'!$B$9:$B$21,0)))
)</f>
        <v>0</v>
      </c>
      <c r="K180" s="143">
        <f>IF($D180=0,0,$D180*
IFERROR(INDEX(K$269:K$305,MATCH($F180,$B$269:$B$305,0))/INDEX($D$269:$D$305,MATCH($F180,$B$269:$B$305,0)),
INDEX('Input-Func_Class'!H$9:H$21,MATCH($F180,'Input-Func_Class'!$B$9:$B$21,0)))
)</f>
        <v>0</v>
      </c>
      <c r="L180" s="143">
        <f>IF($D180=0,0,$D180*
IFERROR(INDEX(L$269:L$305,MATCH($F180,$B$269:$B$305,0))/INDEX($D$269:$D$305,MATCH($F180,$B$269:$B$305,0)),
INDEX('Input-Func_Class'!I$9:I$21,MATCH($F180,'Input-Func_Class'!$B$9:$B$21,0)))
)</f>
        <v>0</v>
      </c>
      <c r="M180" s="143">
        <f>IF($D180=0,0,$D180*
IFERROR(INDEX(M$269:M$305,MATCH($F180,$B$269:$B$305,0))/INDEX($D$269:$D$305,MATCH($F180,$B$269:$B$305,0)),
INDEX('Input-Func_Class'!J$9:J$21,MATCH($F180,'Input-Func_Class'!$B$9:$B$21,0)))
)</f>
        <v>0</v>
      </c>
      <c r="N180" s="143">
        <f>IF($D180=0,0,$D180*
IFERROR(INDEX(N$269:N$305,MATCH($F180,$B$269:$B$305,0))/INDEX($D$269:$D$305,MATCH($F180,$B$269:$B$305,0)),
INDEX('Input-Func_Class'!K$9:K$21,MATCH($F180,'Input-Func_Class'!$B$9:$B$21,0)))
)</f>
        <v>0</v>
      </c>
      <c r="O180" s="143">
        <f>IF($D180=0,0,$D180*
IFERROR(INDEX(O$269:O$305,MATCH($F180,$B$269:$B$305,0))/INDEX($D$269:$D$305,MATCH($F180,$B$269:$B$305,0)),
INDEX('Input-Func_Class'!L$9:L$21,MATCH($F180,'Input-Func_Class'!$B$9:$B$21,0)))
)</f>
        <v>0</v>
      </c>
      <c r="P180" s="143">
        <f>IF($D180=0,0,$D180*
IFERROR(INDEX(P$269:P$305,MATCH($F180,$B$269:$B$305,0))/INDEX($D$269:$D$305,MATCH($F180,$B$269:$B$305,0)),
INDEX('Input-Func_Class'!M$9:M$21,MATCH($F180,'Input-Func_Class'!$B$9:$B$21,0)))
)</f>
        <v>0</v>
      </c>
      <c r="Q180" s="143">
        <f>IF($D180=0,0,$D180*
IFERROR(INDEX(Q$269:Q$305,MATCH($F180,$B$269:$B$305,0))/INDEX($D$269:$D$305,MATCH($F180,$B$269:$B$305,0)),
INDEX('Input-Func_Class'!N$9:N$21,MATCH($F180,'Input-Func_Class'!$B$9:$B$21,0)))
)</f>
        <v>0</v>
      </c>
      <c r="R180" s="143">
        <f>IF($D180=0,0,$D180*
IFERROR(INDEX(R$269:R$305,MATCH($F180,$B$269:$B$305,0))/INDEX($D$269:$D$305,MATCH($F180,$B$269:$B$305,0)),
INDEX('Input-Func_Class'!O$9:O$21,MATCH($F180,'Input-Func_Class'!$B$9:$B$21,0)))
)</f>
        <v>0</v>
      </c>
    </row>
    <row r="181" spans="1:18" outlineLevel="1">
      <c r="A181" s="113">
        <f>IF(ISBLANK('Input-Accounts'!A181),"",'Input-Accounts'!A181)</f>
        <v>154</v>
      </c>
      <c r="B181" s="17" t="str">
        <f>IF(ISBLANK('Input-Accounts'!B181),"",'Input-Accounts'!B181)</f>
        <v>Office supplies and expenses</v>
      </c>
      <c r="C181" s="113">
        <f>IF(ISBLANK('Input-Accounts'!C181),"",'Input-Accounts'!C181)</f>
        <v>921</v>
      </c>
      <c r="D181" s="143">
        <f>'Input-Accounts'!$D181</f>
        <v>4668761.6986242644</v>
      </c>
      <c r="E181" s="143">
        <f t="shared" ref="E181:E190" si="49">IFERROR(IF(D181="",0,IF(D181=0,0,IF(ABS(D181-SUM($G181:$R181))&lt;Check_Limit,0,1))),1)</f>
        <v>0</v>
      </c>
      <c r="F181" s="89" t="str">
        <f>IF(D181=0,"-",IF('Input-Accounts'!$E181&lt;&gt;0,'Input-Accounts'!$E181,'Input-Accounts'!$F181))</f>
        <v>INT_LABOR</v>
      </c>
      <c r="G181" s="143">
        <f>IF($D181=0,0,$D181*
IFERROR(INDEX(G$269:G$305,MATCH($F181,$B$269:$B$305,0))/INDEX($D$269:$D$305,MATCH($F181,$B$269:$B$305,0)),
INDEX('Input-Func_Class'!D$9:D$21,MATCH($F181,'Input-Func_Class'!$B$9:$B$21,0)))
)</f>
        <v>73967.085055480871</v>
      </c>
      <c r="H181" s="143">
        <f>IF($D181=0,0,$D181*
IFERROR(INDEX(H$269:H$305,MATCH($F181,$B$269:$B$305,0))/INDEX($D$269:$D$305,MATCH($F181,$B$269:$B$305,0)),
INDEX('Input-Func_Class'!E$9:E$21,MATCH($F181,'Input-Func_Class'!$B$9:$B$21,0)))
)</f>
        <v>0</v>
      </c>
      <c r="I181" s="143">
        <f>IF($D181=0,0,$D181*
IFERROR(INDEX(I$269:I$305,MATCH($F181,$B$269:$B$305,0))/INDEX($D$269:$D$305,MATCH($F181,$B$269:$B$305,0)),
INDEX('Input-Func_Class'!F$9:F$21,MATCH($F181,'Input-Func_Class'!$B$9:$B$21,0)))
)</f>
        <v>4594794.6135687837</v>
      </c>
      <c r="J181" s="143">
        <f>IF($D181=0,0,$D181*
IFERROR(INDEX(J$269:J$305,MATCH($F181,$B$269:$B$305,0))/INDEX($D$269:$D$305,MATCH($F181,$B$269:$B$305,0)),
INDEX('Input-Func_Class'!G$9:G$21,MATCH($F181,'Input-Func_Class'!$B$9:$B$21,0)))
)</f>
        <v>0</v>
      </c>
      <c r="K181" s="143">
        <f>IF($D181=0,0,$D181*
IFERROR(INDEX(K$269:K$305,MATCH($F181,$B$269:$B$305,0))/INDEX($D$269:$D$305,MATCH($F181,$B$269:$B$305,0)),
INDEX('Input-Func_Class'!H$9:H$21,MATCH($F181,'Input-Func_Class'!$B$9:$B$21,0)))
)</f>
        <v>0</v>
      </c>
      <c r="L181" s="143">
        <f>IF($D181=0,0,$D181*
IFERROR(INDEX(L$269:L$305,MATCH($F181,$B$269:$B$305,0))/INDEX($D$269:$D$305,MATCH($F181,$B$269:$B$305,0)),
INDEX('Input-Func_Class'!I$9:I$21,MATCH($F181,'Input-Func_Class'!$B$9:$B$21,0)))
)</f>
        <v>0</v>
      </c>
      <c r="M181" s="143">
        <f>IF($D181=0,0,$D181*
IFERROR(INDEX(M$269:M$305,MATCH($F181,$B$269:$B$305,0))/INDEX($D$269:$D$305,MATCH($F181,$B$269:$B$305,0)),
INDEX('Input-Func_Class'!J$9:J$21,MATCH($F181,'Input-Func_Class'!$B$9:$B$21,0)))
)</f>
        <v>0</v>
      </c>
      <c r="N181" s="143">
        <f>IF($D181=0,0,$D181*
IFERROR(INDEX(N$269:N$305,MATCH($F181,$B$269:$B$305,0))/INDEX($D$269:$D$305,MATCH($F181,$B$269:$B$305,0)),
INDEX('Input-Func_Class'!K$9:K$21,MATCH($F181,'Input-Func_Class'!$B$9:$B$21,0)))
)</f>
        <v>0</v>
      </c>
      <c r="O181" s="143">
        <f>IF($D181=0,0,$D181*
IFERROR(INDEX(O$269:O$305,MATCH($F181,$B$269:$B$305,0))/INDEX($D$269:$D$305,MATCH($F181,$B$269:$B$305,0)),
INDEX('Input-Func_Class'!L$9:L$21,MATCH($F181,'Input-Func_Class'!$B$9:$B$21,0)))
)</f>
        <v>0</v>
      </c>
      <c r="P181" s="143">
        <f>IF($D181=0,0,$D181*
IFERROR(INDEX(P$269:P$305,MATCH($F181,$B$269:$B$305,0))/INDEX($D$269:$D$305,MATCH($F181,$B$269:$B$305,0)),
INDEX('Input-Func_Class'!M$9:M$21,MATCH($F181,'Input-Func_Class'!$B$9:$B$21,0)))
)</f>
        <v>0</v>
      </c>
      <c r="Q181" s="143">
        <f>IF($D181=0,0,$D181*
IFERROR(INDEX(Q$269:Q$305,MATCH($F181,$B$269:$B$305,0))/INDEX($D$269:$D$305,MATCH($F181,$B$269:$B$305,0)),
INDEX('Input-Func_Class'!N$9:N$21,MATCH($F181,'Input-Func_Class'!$B$9:$B$21,0)))
)</f>
        <v>0</v>
      </c>
      <c r="R181" s="143">
        <f>IF($D181=0,0,$D181*
IFERROR(INDEX(R$269:R$305,MATCH($F181,$B$269:$B$305,0))/INDEX($D$269:$D$305,MATCH($F181,$B$269:$B$305,0)),
INDEX('Input-Func_Class'!O$9:O$21,MATCH($F181,'Input-Func_Class'!$B$9:$B$21,0)))
)</f>
        <v>0</v>
      </c>
    </row>
    <row r="182" spans="1:18" outlineLevel="1">
      <c r="A182" s="113">
        <f>IF(ISBLANK('Input-Accounts'!A182),"",'Input-Accounts'!A182)</f>
        <v>155</v>
      </c>
      <c r="B182" s="17" t="str">
        <f>IF(ISBLANK('Input-Accounts'!B182),"",'Input-Accounts'!B182)</f>
        <v>Outside services employed</v>
      </c>
      <c r="C182" s="113">
        <f>IF(ISBLANK('Input-Accounts'!C182),"",'Input-Accounts'!C182)</f>
        <v>923</v>
      </c>
      <c r="D182" s="143">
        <f>'Input-Accounts'!$D182</f>
        <v>2572187.4299999997</v>
      </c>
      <c r="E182" s="143">
        <f t="shared" si="49"/>
        <v>0</v>
      </c>
      <c r="F182" s="89" t="str">
        <f>IF(D182=0,"-",IF('Input-Accounts'!$E182&lt;&gt;0,'Input-Accounts'!$E182,'Input-Accounts'!$F182))</f>
        <v>INT_LABOR</v>
      </c>
      <c r="G182" s="143">
        <f>IF($D182=0,0,$D182*
IFERROR(INDEX(G$269:G$305,MATCH($F182,$B$269:$B$305,0))/INDEX($D$269:$D$305,MATCH($F182,$B$269:$B$305,0)),
INDEX('Input-Func_Class'!D$9:D$21,MATCH($F182,'Input-Func_Class'!$B$9:$B$21,0)))
)</f>
        <v>40751.106759103059</v>
      </c>
      <c r="H182" s="143">
        <f>IF($D182=0,0,$D182*
IFERROR(INDEX(H$269:H$305,MATCH($F182,$B$269:$B$305,0))/INDEX($D$269:$D$305,MATCH($F182,$B$269:$B$305,0)),
INDEX('Input-Func_Class'!E$9:E$21,MATCH($F182,'Input-Func_Class'!$B$9:$B$21,0)))
)</f>
        <v>0</v>
      </c>
      <c r="I182" s="143">
        <f>IF($D182=0,0,$D182*
IFERROR(INDEX(I$269:I$305,MATCH($F182,$B$269:$B$305,0))/INDEX($D$269:$D$305,MATCH($F182,$B$269:$B$305,0)),
INDEX('Input-Func_Class'!F$9:F$21,MATCH($F182,'Input-Func_Class'!$B$9:$B$21,0)))
)</f>
        <v>2531436.3232408967</v>
      </c>
      <c r="J182" s="143">
        <f>IF($D182=0,0,$D182*
IFERROR(INDEX(J$269:J$305,MATCH($F182,$B$269:$B$305,0))/INDEX($D$269:$D$305,MATCH($F182,$B$269:$B$305,0)),
INDEX('Input-Func_Class'!G$9:G$21,MATCH($F182,'Input-Func_Class'!$B$9:$B$21,0)))
)</f>
        <v>0</v>
      </c>
      <c r="K182" s="143">
        <f>IF($D182=0,0,$D182*
IFERROR(INDEX(K$269:K$305,MATCH($F182,$B$269:$B$305,0))/INDEX($D$269:$D$305,MATCH($F182,$B$269:$B$305,0)),
INDEX('Input-Func_Class'!H$9:H$21,MATCH($F182,'Input-Func_Class'!$B$9:$B$21,0)))
)</f>
        <v>0</v>
      </c>
      <c r="L182" s="143">
        <f>IF($D182=0,0,$D182*
IFERROR(INDEX(L$269:L$305,MATCH($F182,$B$269:$B$305,0))/INDEX($D$269:$D$305,MATCH($F182,$B$269:$B$305,0)),
INDEX('Input-Func_Class'!I$9:I$21,MATCH($F182,'Input-Func_Class'!$B$9:$B$21,0)))
)</f>
        <v>0</v>
      </c>
      <c r="M182" s="143">
        <f>IF($D182=0,0,$D182*
IFERROR(INDEX(M$269:M$305,MATCH($F182,$B$269:$B$305,0))/INDEX($D$269:$D$305,MATCH($F182,$B$269:$B$305,0)),
INDEX('Input-Func_Class'!J$9:J$21,MATCH($F182,'Input-Func_Class'!$B$9:$B$21,0)))
)</f>
        <v>0</v>
      </c>
      <c r="N182" s="143">
        <f>IF($D182=0,0,$D182*
IFERROR(INDEX(N$269:N$305,MATCH($F182,$B$269:$B$305,0))/INDEX($D$269:$D$305,MATCH($F182,$B$269:$B$305,0)),
INDEX('Input-Func_Class'!K$9:K$21,MATCH($F182,'Input-Func_Class'!$B$9:$B$21,0)))
)</f>
        <v>0</v>
      </c>
      <c r="O182" s="143">
        <f>IF($D182=0,0,$D182*
IFERROR(INDEX(O$269:O$305,MATCH($F182,$B$269:$B$305,0))/INDEX($D$269:$D$305,MATCH($F182,$B$269:$B$305,0)),
INDEX('Input-Func_Class'!L$9:L$21,MATCH($F182,'Input-Func_Class'!$B$9:$B$21,0)))
)</f>
        <v>0</v>
      </c>
      <c r="P182" s="143">
        <f>IF($D182=0,0,$D182*
IFERROR(INDEX(P$269:P$305,MATCH($F182,$B$269:$B$305,0))/INDEX($D$269:$D$305,MATCH($F182,$B$269:$B$305,0)),
INDEX('Input-Func_Class'!M$9:M$21,MATCH($F182,'Input-Func_Class'!$B$9:$B$21,0)))
)</f>
        <v>0</v>
      </c>
      <c r="Q182" s="143">
        <f>IF($D182=0,0,$D182*
IFERROR(INDEX(Q$269:Q$305,MATCH($F182,$B$269:$B$305,0))/INDEX($D$269:$D$305,MATCH($F182,$B$269:$B$305,0)),
INDEX('Input-Func_Class'!N$9:N$21,MATCH($F182,'Input-Func_Class'!$B$9:$B$21,0)))
)</f>
        <v>0</v>
      </c>
      <c r="R182" s="143">
        <f>IF($D182=0,0,$D182*
IFERROR(INDEX(R$269:R$305,MATCH($F182,$B$269:$B$305,0))/INDEX($D$269:$D$305,MATCH($F182,$B$269:$B$305,0)),
INDEX('Input-Func_Class'!O$9:O$21,MATCH($F182,'Input-Func_Class'!$B$9:$B$21,0)))
)</f>
        <v>0</v>
      </c>
    </row>
    <row r="183" spans="1:18" outlineLevel="1">
      <c r="A183" s="113">
        <f>IF(B183="","",COUNTA(B$8:B183))</f>
        <v>176</v>
      </c>
      <c r="B183" s="17" t="str">
        <f>IF(ISBLANK('Input-Accounts'!B183),"",'Input-Accounts'!B183)</f>
        <v>Property insurance</v>
      </c>
      <c r="C183" s="113">
        <f>IF(ISBLANK('Input-Accounts'!C183),"",'Input-Accounts'!C183)</f>
        <v>924</v>
      </c>
      <c r="D183" s="143">
        <f>'Input-Accounts'!$D183</f>
        <v>98811.381068780931</v>
      </c>
      <c r="E183" s="143">
        <f t="shared" si="49"/>
        <v>0</v>
      </c>
      <c r="F183" s="89" t="str">
        <f>IF(D183=0,"-",IF('Input-Accounts'!$E183&lt;&gt;0,'Input-Accounts'!$E183,'Input-Accounts'!$F183))</f>
        <v>INT_T&amp;D_PLANT</v>
      </c>
      <c r="G183" s="143">
        <f>IF($D183=0,0,$D183*
IFERROR(INDEX(G$269:G$305,MATCH($F183,$B$269:$B$305,0))/INDEX($D$269:$D$305,MATCH($F183,$B$269:$B$305,0)),
INDEX('Input-Func_Class'!D$9:D$21,MATCH($F183,'Input-Func_Class'!$B$9:$B$21,0)))
)</f>
        <v>0</v>
      </c>
      <c r="H183" s="143">
        <f>IF($D183=0,0,$D183*
IFERROR(INDEX(H$269:H$305,MATCH($F183,$B$269:$B$305,0))/INDEX($D$269:$D$305,MATCH($F183,$B$269:$B$305,0)),
INDEX('Input-Func_Class'!E$9:E$21,MATCH($F183,'Input-Func_Class'!$B$9:$B$21,0)))
)</f>
        <v>1829.4386512064975</v>
      </c>
      <c r="I183" s="143">
        <f>IF($D183=0,0,$D183*
IFERROR(INDEX(I$269:I$305,MATCH($F183,$B$269:$B$305,0))/INDEX($D$269:$D$305,MATCH($F183,$B$269:$B$305,0)),
INDEX('Input-Func_Class'!F$9:F$21,MATCH($F183,'Input-Func_Class'!$B$9:$B$21,0)))
)</f>
        <v>96981.942417574435</v>
      </c>
      <c r="J183" s="143">
        <f>IF($D183=0,0,$D183*
IFERROR(INDEX(J$269:J$305,MATCH($F183,$B$269:$B$305,0))/INDEX($D$269:$D$305,MATCH($F183,$B$269:$B$305,0)),
INDEX('Input-Func_Class'!G$9:G$21,MATCH($F183,'Input-Func_Class'!$B$9:$B$21,0)))
)</f>
        <v>0</v>
      </c>
      <c r="K183" s="143">
        <f>IF($D183=0,0,$D183*
IFERROR(INDEX(K$269:K$305,MATCH($F183,$B$269:$B$305,0))/INDEX($D$269:$D$305,MATCH($F183,$B$269:$B$305,0)),
INDEX('Input-Func_Class'!H$9:H$21,MATCH($F183,'Input-Func_Class'!$B$9:$B$21,0)))
)</f>
        <v>0</v>
      </c>
      <c r="L183" s="143">
        <f>IF($D183=0,0,$D183*
IFERROR(INDEX(L$269:L$305,MATCH($F183,$B$269:$B$305,0))/INDEX($D$269:$D$305,MATCH($F183,$B$269:$B$305,0)),
INDEX('Input-Func_Class'!I$9:I$21,MATCH($F183,'Input-Func_Class'!$B$9:$B$21,0)))
)</f>
        <v>0</v>
      </c>
      <c r="M183" s="143">
        <f>IF($D183=0,0,$D183*
IFERROR(INDEX(M$269:M$305,MATCH($F183,$B$269:$B$305,0))/INDEX($D$269:$D$305,MATCH($F183,$B$269:$B$305,0)),
INDEX('Input-Func_Class'!J$9:J$21,MATCH($F183,'Input-Func_Class'!$B$9:$B$21,0)))
)</f>
        <v>0</v>
      </c>
      <c r="N183" s="143">
        <f>IF($D183=0,0,$D183*
IFERROR(INDEX(N$269:N$305,MATCH($F183,$B$269:$B$305,0))/INDEX($D$269:$D$305,MATCH($F183,$B$269:$B$305,0)),
INDEX('Input-Func_Class'!K$9:K$21,MATCH($F183,'Input-Func_Class'!$B$9:$B$21,0)))
)</f>
        <v>0</v>
      </c>
      <c r="O183" s="143">
        <f>IF($D183=0,0,$D183*
IFERROR(INDEX(O$269:O$305,MATCH($F183,$B$269:$B$305,0))/INDEX($D$269:$D$305,MATCH($F183,$B$269:$B$305,0)),
INDEX('Input-Func_Class'!L$9:L$21,MATCH($F183,'Input-Func_Class'!$B$9:$B$21,0)))
)</f>
        <v>0</v>
      </c>
      <c r="P183" s="143">
        <f>IF($D183=0,0,$D183*
IFERROR(INDEX(P$269:P$305,MATCH($F183,$B$269:$B$305,0))/INDEX($D$269:$D$305,MATCH($F183,$B$269:$B$305,0)),
INDEX('Input-Func_Class'!M$9:M$21,MATCH($F183,'Input-Func_Class'!$B$9:$B$21,0)))
)</f>
        <v>0</v>
      </c>
      <c r="Q183" s="143">
        <f>IF($D183=0,0,$D183*
IFERROR(INDEX(Q$269:Q$305,MATCH($F183,$B$269:$B$305,0))/INDEX($D$269:$D$305,MATCH($F183,$B$269:$B$305,0)),
INDEX('Input-Func_Class'!N$9:N$21,MATCH($F183,'Input-Func_Class'!$B$9:$B$21,0)))
)</f>
        <v>0</v>
      </c>
      <c r="R183" s="143">
        <f>IF($D183=0,0,$D183*
IFERROR(INDEX(R$269:R$305,MATCH($F183,$B$269:$B$305,0))/INDEX($D$269:$D$305,MATCH($F183,$B$269:$B$305,0)),
INDEX('Input-Func_Class'!O$9:O$21,MATCH($F183,'Input-Func_Class'!$B$9:$B$21,0)))
)</f>
        <v>0</v>
      </c>
    </row>
    <row r="184" spans="1:18" outlineLevel="1">
      <c r="A184" s="113">
        <f>IF(ISBLANK('Input-Accounts'!A184),"",'Input-Accounts'!A184)</f>
        <v>157</v>
      </c>
      <c r="B184" s="17" t="str">
        <f>IF(ISBLANK('Input-Accounts'!B184),"",'Input-Accounts'!B184)</f>
        <v>Injuries and damages</v>
      </c>
      <c r="C184" s="113">
        <f>IF(ISBLANK('Input-Accounts'!C184),"",'Input-Accounts'!C184)</f>
        <v>925</v>
      </c>
      <c r="D184" s="143">
        <f>'Input-Accounts'!$D184</f>
        <v>2025774.3866783481</v>
      </c>
      <c r="E184" s="143">
        <f t="shared" si="49"/>
        <v>0</v>
      </c>
      <c r="F184" s="89" t="str">
        <f>IF(D184=0,"-",IF('Input-Accounts'!$E184&lt;&gt;0,'Input-Accounts'!$E184,'Input-Accounts'!$F184))</f>
        <v>INT_LABOR</v>
      </c>
      <c r="G184" s="143">
        <f>IF($D184=0,0,$D184*
IFERROR(INDEX(G$269:G$305,MATCH($F184,$B$269:$B$305,0))/INDEX($D$269:$D$305,MATCH($F184,$B$269:$B$305,0)),
INDEX('Input-Func_Class'!D$9:D$21,MATCH($F184,'Input-Func_Class'!$B$9:$B$21,0)))
)</f>
        <v>32094.297382281311</v>
      </c>
      <c r="H184" s="143">
        <f>IF($D184=0,0,$D184*
IFERROR(INDEX(H$269:H$305,MATCH($F184,$B$269:$B$305,0))/INDEX($D$269:$D$305,MATCH($F184,$B$269:$B$305,0)),
INDEX('Input-Func_Class'!E$9:E$21,MATCH($F184,'Input-Func_Class'!$B$9:$B$21,0)))
)</f>
        <v>0</v>
      </c>
      <c r="I184" s="143">
        <f>IF($D184=0,0,$D184*
IFERROR(INDEX(I$269:I$305,MATCH($F184,$B$269:$B$305,0))/INDEX($D$269:$D$305,MATCH($F184,$B$269:$B$305,0)),
INDEX('Input-Func_Class'!F$9:F$21,MATCH($F184,'Input-Func_Class'!$B$9:$B$21,0)))
)</f>
        <v>1993680.0892960667</v>
      </c>
      <c r="J184" s="143">
        <f>IF($D184=0,0,$D184*
IFERROR(INDEX(J$269:J$305,MATCH($F184,$B$269:$B$305,0))/INDEX($D$269:$D$305,MATCH($F184,$B$269:$B$305,0)),
INDEX('Input-Func_Class'!G$9:G$21,MATCH($F184,'Input-Func_Class'!$B$9:$B$21,0)))
)</f>
        <v>0</v>
      </c>
      <c r="K184" s="143">
        <f>IF($D184=0,0,$D184*
IFERROR(INDEX(K$269:K$305,MATCH($F184,$B$269:$B$305,0))/INDEX($D$269:$D$305,MATCH($F184,$B$269:$B$305,0)),
INDEX('Input-Func_Class'!H$9:H$21,MATCH($F184,'Input-Func_Class'!$B$9:$B$21,0)))
)</f>
        <v>0</v>
      </c>
      <c r="L184" s="143">
        <f>IF($D184=0,0,$D184*
IFERROR(INDEX(L$269:L$305,MATCH($F184,$B$269:$B$305,0))/INDEX($D$269:$D$305,MATCH($F184,$B$269:$B$305,0)),
INDEX('Input-Func_Class'!I$9:I$21,MATCH($F184,'Input-Func_Class'!$B$9:$B$21,0)))
)</f>
        <v>0</v>
      </c>
      <c r="M184" s="143">
        <f>IF($D184=0,0,$D184*
IFERROR(INDEX(M$269:M$305,MATCH($F184,$B$269:$B$305,0))/INDEX($D$269:$D$305,MATCH($F184,$B$269:$B$305,0)),
INDEX('Input-Func_Class'!J$9:J$21,MATCH($F184,'Input-Func_Class'!$B$9:$B$21,0)))
)</f>
        <v>0</v>
      </c>
      <c r="N184" s="143">
        <f>IF($D184=0,0,$D184*
IFERROR(INDEX(N$269:N$305,MATCH($F184,$B$269:$B$305,0))/INDEX($D$269:$D$305,MATCH($F184,$B$269:$B$305,0)),
INDEX('Input-Func_Class'!K$9:K$21,MATCH($F184,'Input-Func_Class'!$B$9:$B$21,0)))
)</f>
        <v>0</v>
      </c>
      <c r="O184" s="143">
        <f>IF($D184=0,0,$D184*
IFERROR(INDEX(O$269:O$305,MATCH($F184,$B$269:$B$305,0))/INDEX($D$269:$D$305,MATCH($F184,$B$269:$B$305,0)),
INDEX('Input-Func_Class'!L$9:L$21,MATCH($F184,'Input-Func_Class'!$B$9:$B$21,0)))
)</f>
        <v>0</v>
      </c>
      <c r="P184" s="143">
        <f>IF($D184=0,0,$D184*
IFERROR(INDEX(P$269:P$305,MATCH($F184,$B$269:$B$305,0))/INDEX($D$269:$D$305,MATCH($F184,$B$269:$B$305,0)),
INDEX('Input-Func_Class'!M$9:M$21,MATCH($F184,'Input-Func_Class'!$B$9:$B$21,0)))
)</f>
        <v>0</v>
      </c>
      <c r="Q184" s="143">
        <f>IF($D184=0,0,$D184*
IFERROR(INDEX(Q$269:Q$305,MATCH($F184,$B$269:$B$305,0))/INDEX($D$269:$D$305,MATCH($F184,$B$269:$B$305,0)),
INDEX('Input-Func_Class'!N$9:N$21,MATCH($F184,'Input-Func_Class'!$B$9:$B$21,0)))
)</f>
        <v>0</v>
      </c>
      <c r="R184" s="143">
        <f>IF($D184=0,0,$D184*
IFERROR(INDEX(R$269:R$305,MATCH($F184,$B$269:$B$305,0))/INDEX($D$269:$D$305,MATCH($F184,$B$269:$B$305,0)),
INDEX('Input-Func_Class'!O$9:O$21,MATCH($F184,'Input-Func_Class'!$B$9:$B$21,0)))
)</f>
        <v>0</v>
      </c>
    </row>
    <row r="185" spans="1:18" outlineLevel="1">
      <c r="A185" s="113">
        <f>IF(ISBLANK('Input-Accounts'!A185),"",'Input-Accounts'!A185)</f>
        <v>158</v>
      </c>
      <c r="B185" s="17" t="str">
        <f>IF(ISBLANK('Input-Accounts'!B185),"",'Input-Accounts'!B185)</f>
        <v>Employee pensions and benefits</v>
      </c>
      <c r="C185" s="113">
        <f>IF(ISBLANK('Input-Accounts'!C185),"",'Input-Accounts'!C185)</f>
        <v>926</v>
      </c>
      <c r="D185" s="143">
        <f>'Input-Accounts'!$D185</f>
        <v>7244500.599128237</v>
      </c>
      <c r="E185" s="143">
        <f t="shared" si="49"/>
        <v>0</v>
      </c>
      <c r="F185" s="89" t="str">
        <f>IF(D185=0,"-",IF('Input-Accounts'!$E185&lt;&gt;0,'Input-Accounts'!$E185,'Input-Accounts'!$F185))</f>
        <v>INT_LABOR</v>
      </c>
      <c r="G185" s="143">
        <f>IF($D185=0,0,$D185*
IFERROR(INDEX(G$269:G$305,MATCH($F185,$B$269:$B$305,0))/INDEX($D$269:$D$305,MATCH($F185,$B$269:$B$305,0)),
INDEX('Input-Func_Class'!D$9:D$21,MATCH($F185,'Input-Func_Class'!$B$9:$B$21,0)))
)</f>
        <v>114774.45768073786</v>
      </c>
      <c r="H185" s="143">
        <f>IF($D185=0,0,$D185*
IFERROR(INDEX(H$269:H$305,MATCH($F185,$B$269:$B$305,0))/INDEX($D$269:$D$305,MATCH($F185,$B$269:$B$305,0)),
INDEX('Input-Func_Class'!E$9:E$21,MATCH($F185,'Input-Func_Class'!$B$9:$B$21,0)))
)</f>
        <v>0</v>
      </c>
      <c r="I185" s="143">
        <f>IF($D185=0,0,$D185*
IFERROR(INDEX(I$269:I$305,MATCH($F185,$B$269:$B$305,0))/INDEX($D$269:$D$305,MATCH($F185,$B$269:$B$305,0)),
INDEX('Input-Func_Class'!F$9:F$21,MATCH($F185,'Input-Func_Class'!$B$9:$B$21,0)))
)</f>
        <v>7129726.1414474985</v>
      </c>
      <c r="J185" s="143">
        <f>IF($D185=0,0,$D185*
IFERROR(INDEX(J$269:J$305,MATCH($F185,$B$269:$B$305,0))/INDEX($D$269:$D$305,MATCH($F185,$B$269:$B$305,0)),
INDEX('Input-Func_Class'!G$9:G$21,MATCH($F185,'Input-Func_Class'!$B$9:$B$21,0)))
)</f>
        <v>0</v>
      </c>
      <c r="K185" s="143">
        <f>IF($D185=0,0,$D185*
IFERROR(INDEX(K$269:K$305,MATCH($F185,$B$269:$B$305,0))/INDEX($D$269:$D$305,MATCH($F185,$B$269:$B$305,0)),
INDEX('Input-Func_Class'!H$9:H$21,MATCH($F185,'Input-Func_Class'!$B$9:$B$21,0)))
)</f>
        <v>0</v>
      </c>
      <c r="L185" s="143">
        <f>IF($D185=0,0,$D185*
IFERROR(INDEX(L$269:L$305,MATCH($F185,$B$269:$B$305,0))/INDEX($D$269:$D$305,MATCH($F185,$B$269:$B$305,0)),
INDEX('Input-Func_Class'!I$9:I$21,MATCH($F185,'Input-Func_Class'!$B$9:$B$21,0)))
)</f>
        <v>0</v>
      </c>
      <c r="M185" s="143">
        <f>IF($D185=0,0,$D185*
IFERROR(INDEX(M$269:M$305,MATCH($F185,$B$269:$B$305,0))/INDEX($D$269:$D$305,MATCH($F185,$B$269:$B$305,0)),
INDEX('Input-Func_Class'!J$9:J$21,MATCH($F185,'Input-Func_Class'!$B$9:$B$21,0)))
)</f>
        <v>0</v>
      </c>
      <c r="N185" s="143">
        <f>IF($D185=0,0,$D185*
IFERROR(INDEX(N$269:N$305,MATCH($F185,$B$269:$B$305,0))/INDEX($D$269:$D$305,MATCH($F185,$B$269:$B$305,0)),
INDEX('Input-Func_Class'!K$9:K$21,MATCH($F185,'Input-Func_Class'!$B$9:$B$21,0)))
)</f>
        <v>0</v>
      </c>
      <c r="O185" s="143">
        <f>IF($D185=0,0,$D185*
IFERROR(INDEX(O$269:O$305,MATCH($F185,$B$269:$B$305,0))/INDEX($D$269:$D$305,MATCH($F185,$B$269:$B$305,0)),
INDEX('Input-Func_Class'!L$9:L$21,MATCH($F185,'Input-Func_Class'!$B$9:$B$21,0)))
)</f>
        <v>0</v>
      </c>
      <c r="P185" s="143">
        <f>IF($D185=0,0,$D185*
IFERROR(INDEX(P$269:P$305,MATCH($F185,$B$269:$B$305,0))/INDEX($D$269:$D$305,MATCH($F185,$B$269:$B$305,0)),
INDEX('Input-Func_Class'!M$9:M$21,MATCH($F185,'Input-Func_Class'!$B$9:$B$21,0)))
)</f>
        <v>0</v>
      </c>
      <c r="Q185" s="143">
        <f>IF($D185=0,0,$D185*
IFERROR(INDEX(Q$269:Q$305,MATCH($F185,$B$269:$B$305,0))/INDEX($D$269:$D$305,MATCH($F185,$B$269:$B$305,0)),
INDEX('Input-Func_Class'!N$9:N$21,MATCH($F185,'Input-Func_Class'!$B$9:$B$21,0)))
)</f>
        <v>0</v>
      </c>
      <c r="R185" s="143">
        <f>IF($D185=0,0,$D185*
IFERROR(INDEX(R$269:R$305,MATCH($F185,$B$269:$B$305,0))/INDEX($D$269:$D$305,MATCH($F185,$B$269:$B$305,0)),
INDEX('Input-Func_Class'!O$9:O$21,MATCH($F185,'Input-Func_Class'!$B$9:$B$21,0)))
)</f>
        <v>0</v>
      </c>
    </row>
    <row r="186" spans="1:18" outlineLevel="1">
      <c r="A186" s="113">
        <f>IF(ISBLANK('Input-Accounts'!A186),"",'Input-Accounts'!A186)</f>
        <v>159</v>
      </c>
      <c r="B186" s="17" t="str">
        <f>IF(ISBLANK('Input-Accounts'!B186),"",'Input-Accounts'!B186)</f>
        <v>Regulatory commission expenses</v>
      </c>
      <c r="C186" s="113">
        <f>IF(ISBLANK('Input-Accounts'!C186),"",'Input-Accounts'!C186)</f>
        <v>928</v>
      </c>
      <c r="D186" s="143">
        <f>'Input-Accounts'!$D186</f>
        <v>0</v>
      </c>
      <c r="E186" s="143">
        <f t="shared" si="49"/>
        <v>0</v>
      </c>
      <c r="F186" s="89" t="str">
        <f>IF(D186=0,"-",IF('Input-Accounts'!$E186&lt;&gt;0,'Input-Accounts'!$E186,'Input-Accounts'!$F186))</f>
        <v>-</v>
      </c>
      <c r="G186" s="143">
        <f>IF($D186=0,0,$D186*
IFERROR(INDEX(G$269:G$305,MATCH($F186,$B$269:$B$305,0))/INDEX($D$269:$D$305,MATCH($F186,$B$269:$B$305,0)),
INDEX('Input-Func_Class'!D$9:D$21,MATCH($F186,'Input-Func_Class'!$B$9:$B$21,0)))
)</f>
        <v>0</v>
      </c>
      <c r="H186" s="143">
        <f>IF($D186=0,0,$D186*
IFERROR(INDEX(H$269:H$305,MATCH($F186,$B$269:$B$305,0))/INDEX($D$269:$D$305,MATCH($F186,$B$269:$B$305,0)),
INDEX('Input-Func_Class'!E$9:E$21,MATCH($F186,'Input-Func_Class'!$B$9:$B$21,0)))
)</f>
        <v>0</v>
      </c>
      <c r="I186" s="143">
        <f>IF($D186=0,0,$D186*
IFERROR(INDEX(I$269:I$305,MATCH($F186,$B$269:$B$305,0))/INDEX($D$269:$D$305,MATCH($F186,$B$269:$B$305,0)),
INDEX('Input-Func_Class'!F$9:F$21,MATCH($F186,'Input-Func_Class'!$B$9:$B$21,0)))
)</f>
        <v>0</v>
      </c>
      <c r="J186" s="143">
        <f>IF($D186=0,0,$D186*
IFERROR(INDEX(J$269:J$305,MATCH($F186,$B$269:$B$305,0))/INDEX($D$269:$D$305,MATCH($F186,$B$269:$B$305,0)),
INDEX('Input-Func_Class'!G$9:G$21,MATCH($F186,'Input-Func_Class'!$B$9:$B$21,0)))
)</f>
        <v>0</v>
      </c>
      <c r="K186" s="143">
        <f>IF($D186=0,0,$D186*
IFERROR(INDEX(K$269:K$305,MATCH($F186,$B$269:$B$305,0))/INDEX($D$269:$D$305,MATCH($F186,$B$269:$B$305,0)),
INDEX('Input-Func_Class'!H$9:H$21,MATCH($F186,'Input-Func_Class'!$B$9:$B$21,0)))
)</f>
        <v>0</v>
      </c>
      <c r="L186" s="143">
        <f>IF($D186=0,0,$D186*
IFERROR(INDEX(L$269:L$305,MATCH($F186,$B$269:$B$305,0))/INDEX($D$269:$D$305,MATCH($F186,$B$269:$B$305,0)),
INDEX('Input-Func_Class'!I$9:I$21,MATCH($F186,'Input-Func_Class'!$B$9:$B$21,0)))
)</f>
        <v>0</v>
      </c>
      <c r="M186" s="143">
        <f>IF($D186=0,0,$D186*
IFERROR(INDEX(M$269:M$305,MATCH($F186,$B$269:$B$305,0))/INDEX($D$269:$D$305,MATCH($F186,$B$269:$B$305,0)),
INDEX('Input-Func_Class'!J$9:J$21,MATCH($F186,'Input-Func_Class'!$B$9:$B$21,0)))
)</f>
        <v>0</v>
      </c>
      <c r="N186" s="143">
        <f>IF($D186=0,0,$D186*
IFERROR(INDEX(N$269:N$305,MATCH($F186,$B$269:$B$305,0))/INDEX($D$269:$D$305,MATCH($F186,$B$269:$B$305,0)),
INDEX('Input-Func_Class'!K$9:K$21,MATCH($F186,'Input-Func_Class'!$B$9:$B$21,0)))
)</f>
        <v>0</v>
      </c>
      <c r="O186" s="143">
        <f>IF($D186=0,0,$D186*
IFERROR(INDEX(O$269:O$305,MATCH($F186,$B$269:$B$305,0))/INDEX($D$269:$D$305,MATCH($F186,$B$269:$B$305,0)),
INDEX('Input-Func_Class'!L$9:L$21,MATCH($F186,'Input-Func_Class'!$B$9:$B$21,0)))
)</f>
        <v>0</v>
      </c>
      <c r="P186" s="143">
        <f>IF($D186=0,0,$D186*
IFERROR(INDEX(P$269:P$305,MATCH($F186,$B$269:$B$305,0))/INDEX($D$269:$D$305,MATCH($F186,$B$269:$B$305,0)),
INDEX('Input-Func_Class'!M$9:M$21,MATCH($F186,'Input-Func_Class'!$B$9:$B$21,0)))
)</f>
        <v>0</v>
      </c>
      <c r="Q186" s="143">
        <f>IF($D186=0,0,$D186*
IFERROR(INDEX(Q$269:Q$305,MATCH($F186,$B$269:$B$305,0))/INDEX($D$269:$D$305,MATCH($F186,$B$269:$B$305,0)),
INDEX('Input-Func_Class'!N$9:N$21,MATCH($F186,'Input-Func_Class'!$B$9:$B$21,0)))
)</f>
        <v>0</v>
      </c>
      <c r="R186" s="143">
        <f>IF($D186=0,0,$D186*
IFERROR(INDEX(R$269:R$305,MATCH($F186,$B$269:$B$305,0))/INDEX($D$269:$D$305,MATCH($F186,$B$269:$B$305,0)),
INDEX('Input-Func_Class'!O$9:O$21,MATCH($F186,'Input-Func_Class'!$B$9:$B$21,0)))
)</f>
        <v>0</v>
      </c>
    </row>
    <row r="187" spans="1:18" outlineLevel="1">
      <c r="A187" s="113">
        <f>IF(ISBLANK('Input-Accounts'!A187),"",'Input-Accounts'!A187)</f>
        <v>160</v>
      </c>
      <c r="B187" s="17" t="str">
        <f>IF(ISBLANK('Input-Accounts'!B187),"",'Input-Accounts'!B187)</f>
        <v>General Advertising expenses</v>
      </c>
      <c r="C187" s="113">
        <f>IF(ISBLANK('Input-Accounts'!C187),"",'Input-Accounts'!C187)</f>
        <v>930.1</v>
      </c>
      <c r="D187" s="143">
        <f>'Input-Accounts'!$D187</f>
        <v>0</v>
      </c>
      <c r="E187" s="143">
        <f t="shared" si="49"/>
        <v>0</v>
      </c>
      <c r="F187" s="89" t="str">
        <f>IF(D187=0,"-",IF('Input-Accounts'!$E187&lt;&gt;0,'Input-Accounts'!$E187,'Input-Accounts'!$F187))</f>
        <v>-</v>
      </c>
      <c r="G187" s="143">
        <f>IF($D187=0,0,$D187*
IFERROR(INDEX(G$269:G$305,MATCH($F187,$B$269:$B$305,0))/INDEX($D$269:$D$305,MATCH($F187,$B$269:$B$305,0)),
INDEX('Input-Func_Class'!D$9:D$21,MATCH($F187,'Input-Func_Class'!$B$9:$B$21,0)))
)</f>
        <v>0</v>
      </c>
      <c r="H187" s="143">
        <f>IF($D187=0,0,$D187*
IFERROR(INDEX(H$269:H$305,MATCH($F187,$B$269:$B$305,0))/INDEX($D$269:$D$305,MATCH($F187,$B$269:$B$305,0)),
INDEX('Input-Func_Class'!E$9:E$21,MATCH($F187,'Input-Func_Class'!$B$9:$B$21,0)))
)</f>
        <v>0</v>
      </c>
      <c r="I187" s="143">
        <f>IF($D187=0,0,$D187*
IFERROR(INDEX(I$269:I$305,MATCH($F187,$B$269:$B$305,0))/INDEX($D$269:$D$305,MATCH($F187,$B$269:$B$305,0)),
INDEX('Input-Func_Class'!F$9:F$21,MATCH($F187,'Input-Func_Class'!$B$9:$B$21,0)))
)</f>
        <v>0</v>
      </c>
      <c r="J187" s="143">
        <f>IF($D187=0,0,$D187*
IFERROR(INDEX(J$269:J$305,MATCH($F187,$B$269:$B$305,0))/INDEX($D$269:$D$305,MATCH($F187,$B$269:$B$305,0)),
INDEX('Input-Func_Class'!G$9:G$21,MATCH($F187,'Input-Func_Class'!$B$9:$B$21,0)))
)</f>
        <v>0</v>
      </c>
      <c r="K187" s="143">
        <f>IF($D187=0,0,$D187*
IFERROR(INDEX(K$269:K$305,MATCH($F187,$B$269:$B$305,0))/INDEX($D$269:$D$305,MATCH($F187,$B$269:$B$305,0)),
INDEX('Input-Func_Class'!H$9:H$21,MATCH($F187,'Input-Func_Class'!$B$9:$B$21,0)))
)</f>
        <v>0</v>
      </c>
      <c r="L187" s="143">
        <f>IF($D187=0,0,$D187*
IFERROR(INDEX(L$269:L$305,MATCH($F187,$B$269:$B$305,0))/INDEX($D$269:$D$305,MATCH($F187,$B$269:$B$305,0)),
INDEX('Input-Func_Class'!I$9:I$21,MATCH($F187,'Input-Func_Class'!$B$9:$B$21,0)))
)</f>
        <v>0</v>
      </c>
      <c r="M187" s="143">
        <f>IF($D187=0,0,$D187*
IFERROR(INDEX(M$269:M$305,MATCH($F187,$B$269:$B$305,0))/INDEX($D$269:$D$305,MATCH($F187,$B$269:$B$305,0)),
INDEX('Input-Func_Class'!J$9:J$21,MATCH($F187,'Input-Func_Class'!$B$9:$B$21,0)))
)</f>
        <v>0</v>
      </c>
      <c r="N187" s="143">
        <f>IF($D187=0,0,$D187*
IFERROR(INDEX(N$269:N$305,MATCH($F187,$B$269:$B$305,0))/INDEX($D$269:$D$305,MATCH($F187,$B$269:$B$305,0)),
INDEX('Input-Func_Class'!K$9:K$21,MATCH($F187,'Input-Func_Class'!$B$9:$B$21,0)))
)</f>
        <v>0</v>
      </c>
      <c r="O187" s="143">
        <f>IF($D187=0,0,$D187*
IFERROR(INDEX(O$269:O$305,MATCH($F187,$B$269:$B$305,0))/INDEX($D$269:$D$305,MATCH($F187,$B$269:$B$305,0)),
INDEX('Input-Func_Class'!L$9:L$21,MATCH($F187,'Input-Func_Class'!$B$9:$B$21,0)))
)</f>
        <v>0</v>
      </c>
      <c r="P187" s="143">
        <f>IF($D187=0,0,$D187*
IFERROR(INDEX(P$269:P$305,MATCH($F187,$B$269:$B$305,0))/INDEX($D$269:$D$305,MATCH($F187,$B$269:$B$305,0)),
INDEX('Input-Func_Class'!M$9:M$21,MATCH($F187,'Input-Func_Class'!$B$9:$B$21,0)))
)</f>
        <v>0</v>
      </c>
      <c r="Q187" s="143">
        <f>IF($D187=0,0,$D187*
IFERROR(INDEX(Q$269:Q$305,MATCH($F187,$B$269:$B$305,0))/INDEX($D$269:$D$305,MATCH($F187,$B$269:$B$305,0)),
INDEX('Input-Func_Class'!N$9:N$21,MATCH($F187,'Input-Func_Class'!$B$9:$B$21,0)))
)</f>
        <v>0</v>
      </c>
      <c r="R187" s="143">
        <f>IF($D187=0,0,$D187*
IFERROR(INDEX(R$269:R$305,MATCH($F187,$B$269:$B$305,0))/INDEX($D$269:$D$305,MATCH($F187,$B$269:$B$305,0)),
INDEX('Input-Func_Class'!O$9:O$21,MATCH($F187,'Input-Func_Class'!$B$9:$B$21,0)))
)</f>
        <v>0</v>
      </c>
    </row>
    <row r="188" spans="1:18" outlineLevel="1">
      <c r="A188" s="113">
        <f>IF(ISBLANK('Input-Accounts'!A188),"",'Input-Accounts'!A188)</f>
        <v>161</v>
      </c>
      <c r="B188" s="17" t="str">
        <f>IF(ISBLANK('Input-Accounts'!B188),"",'Input-Accounts'!B188)</f>
        <v>Miscellaneous general expenses</v>
      </c>
      <c r="C188" s="113">
        <f>IF(ISBLANK('Input-Accounts'!C188),"",'Input-Accounts'!C188)</f>
        <v>930.2</v>
      </c>
      <c r="D188" s="143">
        <f>'Input-Accounts'!$D188</f>
        <v>357750.82198671432</v>
      </c>
      <c r="E188" s="143">
        <f t="shared" si="49"/>
        <v>0</v>
      </c>
      <c r="F188" s="89" t="str">
        <f>IF(D188=0,"-",IF('Input-Accounts'!$E188&lt;&gt;0,'Input-Accounts'!$E188,'Input-Accounts'!$F188))</f>
        <v>INT_OM</v>
      </c>
      <c r="G188" s="143">
        <f>IF($D188=0,0,$D188*
IFERROR(INDEX(G$269:G$305,MATCH($F188,$B$269:$B$305,0))/INDEX($D$269:$D$305,MATCH($F188,$B$269:$B$305,0)),
INDEX('Input-Func_Class'!D$9:D$21,MATCH($F188,'Input-Func_Class'!$B$9:$B$21,0)))
)</f>
        <v>6232.662981394863</v>
      </c>
      <c r="H188" s="143">
        <f>IF($D188=0,0,$D188*
IFERROR(INDEX(H$269:H$305,MATCH($F188,$B$269:$B$305,0))/INDEX($D$269:$D$305,MATCH($F188,$B$269:$B$305,0)),
INDEX('Input-Func_Class'!E$9:E$21,MATCH($F188,'Input-Func_Class'!$B$9:$B$21,0)))
)</f>
        <v>0</v>
      </c>
      <c r="I188" s="143">
        <f>IF($D188=0,0,$D188*
IFERROR(INDEX(I$269:I$305,MATCH($F188,$B$269:$B$305,0))/INDEX($D$269:$D$305,MATCH($F188,$B$269:$B$305,0)),
INDEX('Input-Func_Class'!F$9:F$21,MATCH($F188,'Input-Func_Class'!$B$9:$B$21,0)))
)</f>
        <v>351518.15900531947</v>
      </c>
      <c r="J188" s="143">
        <f>IF($D188=0,0,$D188*
IFERROR(INDEX(J$269:J$305,MATCH($F188,$B$269:$B$305,0))/INDEX($D$269:$D$305,MATCH($F188,$B$269:$B$305,0)),
INDEX('Input-Func_Class'!G$9:G$21,MATCH($F188,'Input-Func_Class'!$B$9:$B$21,0)))
)</f>
        <v>0</v>
      </c>
      <c r="K188" s="143">
        <f>IF($D188=0,0,$D188*
IFERROR(INDEX(K$269:K$305,MATCH($F188,$B$269:$B$305,0))/INDEX($D$269:$D$305,MATCH($F188,$B$269:$B$305,0)),
INDEX('Input-Func_Class'!H$9:H$21,MATCH($F188,'Input-Func_Class'!$B$9:$B$21,0)))
)</f>
        <v>0</v>
      </c>
      <c r="L188" s="143">
        <f>IF($D188=0,0,$D188*
IFERROR(INDEX(L$269:L$305,MATCH($F188,$B$269:$B$305,0))/INDEX($D$269:$D$305,MATCH($F188,$B$269:$B$305,0)),
INDEX('Input-Func_Class'!I$9:I$21,MATCH($F188,'Input-Func_Class'!$B$9:$B$21,0)))
)</f>
        <v>0</v>
      </c>
      <c r="M188" s="143">
        <f>IF($D188=0,0,$D188*
IFERROR(INDEX(M$269:M$305,MATCH($F188,$B$269:$B$305,0))/INDEX($D$269:$D$305,MATCH($F188,$B$269:$B$305,0)),
INDEX('Input-Func_Class'!J$9:J$21,MATCH($F188,'Input-Func_Class'!$B$9:$B$21,0)))
)</f>
        <v>0</v>
      </c>
      <c r="N188" s="143">
        <f>IF($D188=0,0,$D188*
IFERROR(INDEX(N$269:N$305,MATCH($F188,$B$269:$B$305,0))/INDEX($D$269:$D$305,MATCH($F188,$B$269:$B$305,0)),
INDEX('Input-Func_Class'!K$9:K$21,MATCH($F188,'Input-Func_Class'!$B$9:$B$21,0)))
)</f>
        <v>0</v>
      </c>
      <c r="O188" s="143">
        <f>IF($D188=0,0,$D188*
IFERROR(INDEX(O$269:O$305,MATCH($F188,$B$269:$B$305,0))/INDEX($D$269:$D$305,MATCH($F188,$B$269:$B$305,0)),
INDEX('Input-Func_Class'!L$9:L$21,MATCH($F188,'Input-Func_Class'!$B$9:$B$21,0)))
)</f>
        <v>0</v>
      </c>
      <c r="P188" s="143">
        <f>IF($D188=0,0,$D188*
IFERROR(INDEX(P$269:P$305,MATCH($F188,$B$269:$B$305,0))/INDEX($D$269:$D$305,MATCH($F188,$B$269:$B$305,0)),
INDEX('Input-Func_Class'!M$9:M$21,MATCH($F188,'Input-Func_Class'!$B$9:$B$21,0)))
)</f>
        <v>0</v>
      </c>
      <c r="Q188" s="143">
        <f>IF($D188=0,0,$D188*
IFERROR(INDEX(Q$269:Q$305,MATCH($F188,$B$269:$B$305,0))/INDEX($D$269:$D$305,MATCH($F188,$B$269:$B$305,0)),
INDEX('Input-Func_Class'!N$9:N$21,MATCH($F188,'Input-Func_Class'!$B$9:$B$21,0)))
)</f>
        <v>0</v>
      </c>
      <c r="R188" s="143">
        <f>IF($D188=0,0,$D188*
IFERROR(INDEX(R$269:R$305,MATCH($F188,$B$269:$B$305,0))/INDEX($D$269:$D$305,MATCH($F188,$B$269:$B$305,0)),
INDEX('Input-Func_Class'!O$9:O$21,MATCH($F188,'Input-Func_Class'!$B$9:$B$21,0)))
)</f>
        <v>0</v>
      </c>
    </row>
    <row r="189" spans="1:18" outlineLevel="1">
      <c r="A189" s="113">
        <f>IF(ISBLANK('Input-Accounts'!A189),"",'Input-Accounts'!A189)</f>
        <v>162</v>
      </c>
      <c r="B189" s="17" t="str">
        <f>IF(ISBLANK('Input-Accounts'!B189),"",'Input-Accounts'!B189)</f>
        <v>Rents</v>
      </c>
      <c r="C189" s="113">
        <f>IF(ISBLANK('Input-Accounts'!C189),"",'Input-Accounts'!C189)</f>
        <v>931</v>
      </c>
      <c r="D189" s="143">
        <f>'Input-Accounts'!$D189</f>
        <v>1635932.5485733117</v>
      </c>
      <c r="E189" s="143">
        <f t="shared" si="49"/>
        <v>0</v>
      </c>
      <c r="F189" s="89" t="str">
        <f>IF(D189=0,"-",IF('Input-Accounts'!$E189&lt;&gt;0,'Input-Accounts'!$E189,'Input-Accounts'!$F189))</f>
        <v>INT_T&amp;D_PLANT</v>
      </c>
      <c r="G189" s="143">
        <f>IF($D189=0,0,$D189*
IFERROR(INDEX(G$269:G$305,MATCH($F189,$B$269:$B$305,0))/INDEX($D$269:$D$305,MATCH($F189,$B$269:$B$305,0)),
INDEX('Input-Func_Class'!D$9:D$21,MATCH($F189,'Input-Func_Class'!$B$9:$B$21,0)))
)</f>
        <v>0</v>
      </c>
      <c r="H189" s="143">
        <f>IF($D189=0,0,$D189*
IFERROR(INDEX(H$269:H$305,MATCH($F189,$B$269:$B$305,0))/INDEX($D$269:$D$305,MATCH($F189,$B$269:$B$305,0)),
INDEX('Input-Func_Class'!E$9:E$21,MATCH($F189,'Input-Func_Class'!$B$9:$B$21,0)))
)</f>
        <v>30288.395959606143</v>
      </c>
      <c r="I189" s="143">
        <f>IF($D189=0,0,$D189*
IFERROR(INDEX(I$269:I$305,MATCH($F189,$B$269:$B$305,0))/INDEX($D$269:$D$305,MATCH($F189,$B$269:$B$305,0)),
INDEX('Input-Func_Class'!F$9:F$21,MATCH($F189,'Input-Func_Class'!$B$9:$B$21,0)))
)</f>
        <v>1605644.1526137055</v>
      </c>
      <c r="J189" s="143">
        <f>IF($D189=0,0,$D189*
IFERROR(INDEX(J$269:J$305,MATCH($F189,$B$269:$B$305,0))/INDEX($D$269:$D$305,MATCH($F189,$B$269:$B$305,0)),
INDEX('Input-Func_Class'!G$9:G$21,MATCH($F189,'Input-Func_Class'!$B$9:$B$21,0)))
)</f>
        <v>0</v>
      </c>
      <c r="K189" s="143">
        <f>IF($D189=0,0,$D189*
IFERROR(INDEX(K$269:K$305,MATCH($F189,$B$269:$B$305,0))/INDEX($D$269:$D$305,MATCH($F189,$B$269:$B$305,0)),
INDEX('Input-Func_Class'!H$9:H$21,MATCH($F189,'Input-Func_Class'!$B$9:$B$21,0)))
)</f>
        <v>0</v>
      </c>
      <c r="L189" s="143">
        <f>IF($D189=0,0,$D189*
IFERROR(INDEX(L$269:L$305,MATCH($F189,$B$269:$B$305,0))/INDEX($D$269:$D$305,MATCH($F189,$B$269:$B$305,0)),
INDEX('Input-Func_Class'!I$9:I$21,MATCH($F189,'Input-Func_Class'!$B$9:$B$21,0)))
)</f>
        <v>0</v>
      </c>
      <c r="M189" s="143">
        <f>IF($D189=0,0,$D189*
IFERROR(INDEX(M$269:M$305,MATCH($F189,$B$269:$B$305,0))/INDEX($D$269:$D$305,MATCH($F189,$B$269:$B$305,0)),
INDEX('Input-Func_Class'!J$9:J$21,MATCH($F189,'Input-Func_Class'!$B$9:$B$21,0)))
)</f>
        <v>0</v>
      </c>
      <c r="N189" s="143">
        <f>IF($D189=0,0,$D189*
IFERROR(INDEX(N$269:N$305,MATCH($F189,$B$269:$B$305,0))/INDEX($D$269:$D$305,MATCH($F189,$B$269:$B$305,0)),
INDEX('Input-Func_Class'!K$9:K$21,MATCH($F189,'Input-Func_Class'!$B$9:$B$21,0)))
)</f>
        <v>0</v>
      </c>
      <c r="O189" s="143">
        <f>IF($D189=0,0,$D189*
IFERROR(INDEX(O$269:O$305,MATCH($F189,$B$269:$B$305,0))/INDEX($D$269:$D$305,MATCH($F189,$B$269:$B$305,0)),
INDEX('Input-Func_Class'!L$9:L$21,MATCH($F189,'Input-Func_Class'!$B$9:$B$21,0)))
)</f>
        <v>0</v>
      </c>
      <c r="P189" s="143">
        <f>IF($D189=0,0,$D189*
IFERROR(INDEX(P$269:P$305,MATCH($F189,$B$269:$B$305,0))/INDEX($D$269:$D$305,MATCH($F189,$B$269:$B$305,0)),
INDEX('Input-Func_Class'!M$9:M$21,MATCH($F189,'Input-Func_Class'!$B$9:$B$21,0)))
)</f>
        <v>0</v>
      </c>
      <c r="Q189" s="143">
        <f>IF($D189=0,0,$D189*
IFERROR(INDEX(Q$269:Q$305,MATCH($F189,$B$269:$B$305,0))/INDEX($D$269:$D$305,MATCH($F189,$B$269:$B$305,0)),
INDEX('Input-Func_Class'!N$9:N$21,MATCH($F189,'Input-Func_Class'!$B$9:$B$21,0)))
)</f>
        <v>0</v>
      </c>
      <c r="R189" s="143">
        <f>IF($D189=0,0,$D189*
IFERROR(INDEX(R$269:R$305,MATCH($F189,$B$269:$B$305,0))/INDEX($D$269:$D$305,MATCH($F189,$B$269:$B$305,0)),
INDEX('Input-Func_Class'!O$9:O$21,MATCH($F189,'Input-Func_Class'!$B$9:$B$21,0)))
)</f>
        <v>0</v>
      </c>
    </row>
    <row r="190" spans="1:18" outlineLevel="1">
      <c r="A190" s="113">
        <f>IF(ISBLANK('Input-Accounts'!A190),"",'Input-Accounts'!A190)</f>
        <v>163</v>
      </c>
      <c r="B190" s="17" t="str">
        <f>IF(ISBLANK('Input-Accounts'!B190),"",'Input-Accounts'!B190)</f>
        <v>Maintenance of general plant</v>
      </c>
      <c r="C190" s="113">
        <f>IF(ISBLANK('Input-Accounts'!C190),"",'Input-Accounts'!C190)</f>
        <v>935</v>
      </c>
      <c r="D190" s="143">
        <f>'Input-Accounts'!$D190</f>
        <v>93160.525446050189</v>
      </c>
      <c r="E190" s="143">
        <f t="shared" si="49"/>
        <v>0</v>
      </c>
      <c r="F190" s="89" t="str">
        <f>IF(D190=0,"-",IF('Input-Accounts'!$E190&lt;&gt;0,'Input-Accounts'!$E190,'Input-Accounts'!$F190))</f>
        <v>INT_T&amp;D_PLANT</v>
      </c>
      <c r="G190" s="143">
        <f>IF($D190=0,0,$D190*
IFERROR(INDEX(G$269:G$305,MATCH($F190,$B$269:$B$305,0))/INDEX($D$269:$D$305,MATCH($F190,$B$269:$B$305,0)),
INDEX('Input-Func_Class'!D$9:D$21,MATCH($F190,'Input-Func_Class'!$B$9:$B$21,0)))
)</f>
        <v>0</v>
      </c>
      <c r="H190" s="143">
        <f>IF($D190=0,0,$D190*
IFERROR(INDEX(H$269:H$305,MATCH($F190,$B$269:$B$305,0))/INDEX($D$269:$D$305,MATCH($F190,$B$269:$B$305,0)),
INDEX('Input-Func_Class'!E$9:E$21,MATCH($F190,'Input-Func_Class'!$B$9:$B$21,0)))
)</f>
        <v>1724.8161514823498</v>
      </c>
      <c r="I190" s="143">
        <f>IF($D190=0,0,$D190*
IFERROR(INDEX(I$269:I$305,MATCH($F190,$B$269:$B$305,0))/INDEX($D$269:$D$305,MATCH($F190,$B$269:$B$305,0)),
INDEX('Input-Func_Class'!F$9:F$21,MATCH($F190,'Input-Func_Class'!$B$9:$B$21,0)))
)</f>
        <v>91435.709294567845</v>
      </c>
      <c r="J190" s="143">
        <f>IF($D190=0,0,$D190*
IFERROR(INDEX(J$269:J$305,MATCH($F190,$B$269:$B$305,0))/INDEX($D$269:$D$305,MATCH($F190,$B$269:$B$305,0)),
INDEX('Input-Func_Class'!G$9:G$21,MATCH($F190,'Input-Func_Class'!$B$9:$B$21,0)))
)</f>
        <v>0</v>
      </c>
      <c r="K190" s="143">
        <f>IF($D190=0,0,$D190*
IFERROR(INDEX(K$269:K$305,MATCH($F190,$B$269:$B$305,0))/INDEX($D$269:$D$305,MATCH($F190,$B$269:$B$305,0)),
INDEX('Input-Func_Class'!H$9:H$21,MATCH($F190,'Input-Func_Class'!$B$9:$B$21,0)))
)</f>
        <v>0</v>
      </c>
      <c r="L190" s="143">
        <f>IF($D190=0,0,$D190*
IFERROR(INDEX(L$269:L$305,MATCH($F190,$B$269:$B$305,0))/INDEX($D$269:$D$305,MATCH($F190,$B$269:$B$305,0)),
INDEX('Input-Func_Class'!I$9:I$21,MATCH($F190,'Input-Func_Class'!$B$9:$B$21,0)))
)</f>
        <v>0</v>
      </c>
      <c r="M190" s="143">
        <f>IF($D190=0,0,$D190*
IFERROR(INDEX(M$269:M$305,MATCH($F190,$B$269:$B$305,0))/INDEX($D$269:$D$305,MATCH($F190,$B$269:$B$305,0)),
INDEX('Input-Func_Class'!J$9:J$21,MATCH($F190,'Input-Func_Class'!$B$9:$B$21,0)))
)</f>
        <v>0</v>
      </c>
      <c r="N190" s="143">
        <f>IF($D190=0,0,$D190*
IFERROR(INDEX(N$269:N$305,MATCH($F190,$B$269:$B$305,0))/INDEX($D$269:$D$305,MATCH($F190,$B$269:$B$305,0)),
INDEX('Input-Func_Class'!K$9:K$21,MATCH($F190,'Input-Func_Class'!$B$9:$B$21,0)))
)</f>
        <v>0</v>
      </c>
      <c r="O190" s="143">
        <f>IF($D190=0,0,$D190*
IFERROR(INDEX(O$269:O$305,MATCH($F190,$B$269:$B$305,0))/INDEX($D$269:$D$305,MATCH($F190,$B$269:$B$305,0)),
INDEX('Input-Func_Class'!L$9:L$21,MATCH($F190,'Input-Func_Class'!$B$9:$B$21,0)))
)</f>
        <v>0</v>
      </c>
      <c r="P190" s="143">
        <f>IF($D190=0,0,$D190*
IFERROR(INDEX(P$269:P$305,MATCH($F190,$B$269:$B$305,0))/INDEX($D$269:$D$305,MATCH($F190,$B$269:$B$305,0)),
INDEX('Input-Func_Class'!M$9:M$21,MATCH($F190,'Input-Func_Class'!$B$9:$B$21,0)))
)</f>
        <v>0</v>
      </c>
      <c r="Q190" s="143">
        <f>IF($D190=0,0,$D190*
IFERROR(INDEX(Q$269:Q$305,MATCH($F190,$B$269:$B$305,0))/INDEX($D$269:$D$305,MATCH($F190,$B$269:$B$305,0)),
INDEX('Input-Func_Class'!N$9:N$21,MATCH($F190,'Input-Func_Class'!$B$9:$B$21,0)))
)</f>
        <v>0</v>
      </c>
      <c r="R190" s="143">
        <f>IF($D190=0,0,$D190*
IFERROR(INDEX(R$269:R$305,MATCH($F190,$B$269:$B$305,0))/INDEX($D$269:$D$305,MATCH($F190,$B$269:$B$305,0)),
INDEX('Input-Func_Class'!O$9:O$21,MATCH($F190,'Input-Func_Class'!$B$9:$B$21,0)))
)</f>
        <v>0</v>
      </c>
    </row>
    <row r="191" spans="1:18">
      <c r="A191" s="113">
        <f>IF(ISBLANK('Input-Accounts'!A191),"",'Input-Accounts'!A191)</f>
        <v>164</v>
      </c>
      <c r="B191" s="79" t="str">
        <f>IF(ISBLANK('Input-Accounts'!B191),"",'Input-Accounts'!B191)</f>
        <v>Total Administrative and General Expenses</v>
      </c>
      <c r="C191" s="113" t="str">
        <f>IF(ISBLANK('Input-Accounts'!C191),"",'Input-Accounts'!C191)</f>
        <v/>
      </c>
      <c r="D191" s="144">
        <f>SUBTOTAL(9,D180:D190)</f>
        <v>26756506.566803705</v>
      </c>
      <c r="E191" s="143">
        <f t="shared" ref="E191:E197" si="50">IFERROR(IF(D191="",0,IF(D191=0,0,IF(ABS(D191-SUM($G191:$R191))&lt;Check_Limit,0,1))),1)</f>
        <v>0</v>
      </c>
      <c r="G191" s="144">
        <f t="shared" ref="G191:R191" si="51">SUBTOTAL(9,G180:G190)</f>
        <v>395508.09928573348</v>
      </c>
      <c r="H191" s="144">
        <f t="shared" si="51"/>
        <v>33842.650762294994</v>
      </c>
      <c r="I191" s="144">
        <f t="shared" si="51"/>
        <v>26327155.816755679</v>
      </c>
      <c r="J191" s="144">
        <f t="shared" si="51"/>
        <v>0</v>
      </c>
      <c r="K191" s="144">
        <f t="shared" si="51"/>
        <v>0</v>
      </c>
      <c r="L191" s="144">
        <f t="shared" si="51"/>
        <v>0</v>
      </c>
      <c r="M191" s="144">
        <f t="shared" si="51"/>
        <v>0</v>
      </c>
      <c r="N191" s="144">
        <f t="shared" si="51"/>
        <v>0</v>
      </c>
      <c r="O191" s="144">
        <f t="shared" si="51"/>
        <v>0</v>
      </c>
      <c r="P191" s="144">
        <f t="shared" si="51"/>
        <v>0</v>
      </c>
      <c r="Q191" s="144">
        <f t="shared" si="51"/>
        <v>0</v>
      </c>
      <c r="R191" s="144">
        <f t="shared" si="51"/>
        <v>0</v>
      </c>
    </row>
    <row r="192" spans="1:18">
      <c r="A192" s="113" t="str">
        <f>IF(ISBLANK('Input-Accounts'!A192),"",'Input-Accounts'!A192)</f>
        <v/>
      </c>
      <c r="B192" s="133" t="str">
        <f>IF(ISBLANK('Input-Accounts'!B192),"",'Input-Accounts'!B192)</f>
        <v/>
      </c>
      <c r="C192" s="113" t="str">
        <f>IF(ISBLANK('Input-Accounts'!C192),"",'Input-Accounts'!C192)</f>
        <v/>
      </c>
      <c r="D192" s="143"/>
      <c r="E192" s="143">
        <f t="shared" si="50"/>
        <v>0</v>
      </c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1:18" ht="15" thickBot="1">
      <c r="A193" s="113">
        <f>IF(ISBLANK('Input-Accounts'!A193),"",'Input-Accounts'!A193)</f>
        <v>165</v>
      </c>
      <c r="B193" s="127" t="str">
        <f>IF(ISBLANK('Input-Accounts'!B193),"",'Input-Accounts'!B193)</f>
        <v>TOTAL OPERATION AND MAINTENANCE EXPENSE</v>
      </c>
      <c r="C193" s="113" t="str">
        <f>IF(ISBLANK('Input-Accounts'!C193),"",'Input-Accounts'!C193)</f>
        <v/>
      </c>
      <c r="D193" s="75">
        <f>SUBTOTAL(9,D119:D192)</f>
        <v>59594378.080361895</v>
      </c>
      <c r="E193" s="143">
        <f t="shared" si="50"/>
        <v>0</v>
      </c>
      <c r="G193" s="75">
        <f t="shared" ref="G193:R193" si="52">SUBTOTAL(9,G119:G192)</f>
        <v>967602.90268483118</v>
      </c>
      <c r="H193" s="75">
        <f t="shared" si="52"/>
        <v>33842.650762294994</v>
      </c>
      <c r="I193" s="75">
        <f t="shared" si="52"/>
        <v>58592932.526914768</v>
      </c>
      <c r="J193" s="75">
        <f t="shared" si="52"/>
        <v>0</v>
      </c>
      <c r="K193" s="75">
        <f t="shared" si="52"/>
        <v>0</v>
      </c>
      <c r="L193" s="75">
        <f t="shared" si="52"/>
        <v>0</v>
      </c>
      <c r="M193" s="75">
        <f t="shared" si="52"/>
        <v>0</v>
      </c>
      <c r="N193" s="75">
        <f t="shared" si="52"/>
        <v>0</v>
      </c>
      <c r="O193" s="75">
        <f t="shared" si="52"/>
        <v>0</v>
      </c>
      <c r="P193" s="75">
        <f t="shared" si="52"/>
        <v>0</v>
      </c>
      <c r="Q193" s="75">
        <f t="shared" si="52"/>
        <v>0</v>
      </c>
      <c r="R193" s="75">
        <f t="shared" si="52"/>
        <v>0</v>
      </c>
    </row>
    <row r="194" spans="1:18" ht="15" thickTop="1">
      <c r="A194" s="113" t="str">
        <f>IF(ISBLANK('Input-Accounts'!A194),"",'Input-Accounts'!A194)</f>
        <v/>
      </c>
      <c r="B194" s="79" t="str">
        <f>IF(ISBLANK('Input-Accounts'!B194),"",'Input-Accounts'!B194)</f>
        <v/>
      </c>
      <c r="C194" s="113" t="str">
        <f>IF(ISBLANK('Input-Accounts'!C194),"",'Input-Accounts'!C194)</f>
        <v/>
      </c>
      <c r="D194" s="143"/>
      <c r="E194" s="143">
        <f t="shared" si="50"/>
        <v>0</v>
      </c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1:18">
      <c r="A195" s="113">
        <f>IF(ISBLANK('Input-Accounts'!A195),"",'Input-Accounts'!A195)</f>
        <v>166</v>
      </c>
      <c r="B195" s="127" t="str">
        <f>IF(ISBLANK('Input-Accounts'!B195),"",'Input-Accounts'!B195)</f>
        <v>Adjustments, Depreciation and Amortization Expense</v>
      </c>
      <c r="C195" s="113" t="str">
        <f>IF(ISBLANK('Input-Accounts'!C195),"",'Input-Accounts'!C195)</f>
        <v/>
      </c>
      <c r="D195" s="143"/>
      <c r="E195" s="143">
        <f t="shared" si="50"/>
        <v>0</v>
      </c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1:18">
      <c r="A196" s="113">
        <f>IF(ISBLANK('Input-Accounts'!A196),"",'Input-Accounts'!A196)</f>
        <v>167</v>
      </c>
      <c r="B196" s="81" t="str">
        <f>IF(ISBLANK('Input-Accounts'!B196),"",'Input-Accounts'!B196)</f>
        <v>Depreciation Expense</v>
      </c>
      <c r="C196" s="113" t="str">
        <f>IF(ISBLANK('Input-Accounts'!C196),"",'Input-Accounts'!C196)</f>
        <v/>
      </c>
      <c r="D196" s="143"/>
      <c r="E196" s="143">
        <f>IFERROR(IF(D196="",0,IF(D196=0,0,IF(ABS(D196-SUM($G196:$R196))&lt;Check_Limit,0,1))),1)</f>
        <v>0</v>
      </c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1:18" outlineLevel="1">
      <c r="A197" s="113">
        <f>IF(ISBLANK('Input-Accounts'!A197),"",'Input-Accounts'!A197)</f>
        <v>168</v>
      </c>
      <c r="B197" s="81" t="str">
        <f>IF(ISBLANK('Input-Accounts'!B197),"",'Input-Accounts'!B197)</f>
        <v>Intangible Plant</v>
      </c>
      <c r="C197" s="113" t="str">
        <f>IF(ISBLANK('Input-Accounts'!C197),"",'Input-Accounts'!C197)</f>
        <v/>
      </c>
      <c r="E197" s="143">
        <f t="shared" si="50"/>
        <v>0</v>
      </c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1:18" outlineLevel="1">
      <c r="A198" s="113">
        <f>IF(ISBLANK('Input-Accounts'!A198),"",'Input-Accounts'!A198)</f>
        <v>169</v>
      </c>
      <c r="B198" s="17" t="str">
        <f>IF(ISBLANK('Input-Accounts'!B198),"",'Input-Accounts'!B198)</f>
        <v>Organization</v>
      </c>
      <c r="C198" s="113">
        <f>IF(ISBLANK('Input-Accounts'!C198),"",'Input-Accounts'!C198)</f>
        <v>301</v>
      </c>
      <c r="D198" s="143">
        <f>'Input-Accounts'!$D198</f>
        <v>0</v>
      </c>
      <c r="E198" s="143">
        <f t="shared" ref="E198:E202" si="53">IFERROR(IF(D198="",0,IF(D198=0,0,IF(ABS(D198-SUM($G198:$R198))&lt;Check_Limit,0,1))),1)</f>
        <v>0</v>
      </c>
      <c r="F198" s="89" t="str">
        <f>IF(D198=0,"-",IF('Input-Accounts'!$E198&lt;&gt;0,'Input-Accounts'!$E198,'Input-Accounts'!$F198))</f>
        <v>-</v>
      </c>
      <c r="G198" s="143">
        <f>IF($D198=0,0,$D198*
IFERROR(INDEX(G$269:G$305,MATCH($F198,$B$269:$B$305,0))/INDEX($D$269:$D$305,MATCH($F198,$B$269:$B$305,0)),
INDEX('Input-Func_Class'!D$9:D$21,MATCH($F198,'Input-Func_Class'!$B$9:$B$21,0)))
)</f>
        <v>0</v>
      </c>
      <c r="H198" s="143">
        <f>IF($D198=0,0,$D198*
IFERROR(INDEX(H$269:H$305,MATCH($F198,$B$269:$B$305,0))/INDEX($D$269:$D$305,MATCH($F198,$B$269:$B$305,0)),
INDEX('Input-Func_Class'!E$9:E$21,MATCH($F198,'Input-Func_Class'!$B$9:$B$21,0)))
)</f>
        <v>0</v>
      </c>
      <c r="I198" s="143">
        <f>IF($D198=0,0,$D198*
IFERROR(INDEX(I$269:I$305,MATCH($F198,$B$269:$B$305,0))/INDEX($D$269:$D$305,MATCH($F198,$B$269:$B$305,0)),
INDEX('Input-Func_Class'!F$9:F$21,MATCH($F198,'Input-Func_Class'!$B$9:$B$21,0)))
)</f>
        <v>0</v>
      </c>
      <c r="J198" s="143">
        <f>IF($D198=0,0,$D198*
IFERROR(INDEX(J$269:J$305,MATCH($F198,$B$269:$B$305,0))/INDEX($D$269:$D$305,MATCH($F198,$B$269:$B$305,0)),
INDEX('Input-Func_Class'!G$9:G$21,MATCH($F198,'Input-Func_Class'!$B$9:$B$21,0)))
)</f>
        <v>0</v>
      </c>
      <c r="K198" s="143">
        <f>IF($D198=0,0,$D198*
IFERROR(INDEX(K$269:K$305,MATCH($F198,$B$269:$B$305,0))/INDEX($D$269:$D$305,MATCH($F198,$B$269:$B$305,0)),
INDEX('Input-Func_Class'!H$9:H$21,MATCH($F198,'Input-Func_Class'!$B$9:$B$21,0)))
)</f>
        <v>0</v>
      </c>
      <c r="L198" s="143">
        <f>IF($D198=0,0,$D198*
IFERROR(INDEX(L$269:L$305,MATCH($F198,$B$269:$B$305,0))/INDEX($D$269:$D$305,MATCH($F198,$B$269:$B$305,0)),
INDEX('Input-Func_Class'!I$9:I$21,MATCH($F198,'Input-Func_Class'!$B$9:$B$21,0)))
)</f>
        <v>0</v>
      </c>
      <c r="M198" s="143">
        <f>IF($D198=0,0,$D198*
IFERROR(INDEX(M$269:M$305,MATCH($F198,$B$269:$B$305,0))/INDEX($D$269:$D$305,MATCH($F198,$B$269:$B$305,0)),
INDEX('Input-Func_Class'!J$9:J$21,MATCH($F198,'Input-Func_Class'!$B$9:$B$21,0)))
)</f>
        <v>0</v>
      </c>
      <c r="N198" s="143">
        <f>IF($D198=0,0,$D198*
IFERROR(INDEX(N$269:N$305,MATCH($F198,$B$269:$B$305,0))/INDEX($D$269:$D$305,MATCH($F198,$B$269:$B$305,0)),
INDEX('Input-Func_Class'!K$9:K$21,MATCH($F198,'Input-Func_Class'!$B$9:$B$21,0)))
)</f>
        <v>0</v>
      </c>
      <c r="O198" s="143">
        <f>IF($D198=0,0,$D198*
IFERROR(INDEX(O$269:O$305,MATCH($F198,$B$269:$B$305,0))/INDEX($D$269:$D$305,MATCH($F198,$B$269:$B$305,0)),
INDEX('Input-Func_Class'!L$9:L$21,MATCH($F198,'Input-Func_Class'!$B$9:$B$21,0)))
)</f>
        <v>0</v>
      </c>
      <c r="P198" s="143">
        <f>IF($D198=0,0,$D198*
IFERROR(INDEX(P$269:P$305,MATCH($F198,$B$269:$B$305,0))/INDEX($D$269:$D$305,MATCH($F198,$B$269:$B$305,0)),
INDEX('Input-Func_Class'!M$9:M$21,MATCH($F198,'Input-Func_Class'!$B$9:$B$21,0)))
)</f>
        <v>0</v>
      </c>
      <c r="Q198" s="143">
        <f>IF($D198=0,0,$D198*
IFERROR(INDEX(Q$269:Q$305,MATCH($F198,$B$269:$B$305,0))/INDEX($D$269:$D$305,MATCH($F198,$B$269:$B$305,0)),
INDEX('Input-Func_Class'!N$9:N$21,MATCH($F198,'Input-Func_Class'!$B$9:$B$21,0)))
)</f>
        <v>0</v>
      </c>
      <c r="R198" s="143">
        <f>IF($D198=0,0,$D198*
IFERROR(INDEX(R$269:R$305,MATCH($F198,$B$269:$B$305,0))/INDEX($D$269:$D$305,MATCH($F198,$B$269:$B$305,0)),
INDEX('Input-Func_Class'!O$9:O$21,MATCH($F198,'Input-Func_Class'!$B$9:$B$21,0)))
)</f>
        <v>0</v>
      </c>
    </row>
    <row r="199" spans="1:18" outlineLevel="1">
      <c r="A199" s="113">
        <f>IF(ISBLANK('Input-Accounts'!A199),"",'Input-Accounts'!A199)</f>
        <v>170</v>
      </c>
      <c r="B199" s="17" t="str">
        <f>IF(ISBLANK('Input-Accounts'!B199),"",'Input-Accounts'!B199)</f>
        <v>Franchises &amp; Consents</v>
      </c>
      <c r="C199" s="113">
        <f>IF(ISBLANK('Input-Accounts'!C199),"",'Input-Accounts'!C199)</f>
        <v>302</v>
      </c>
      <c r="D199" s="143">
        <f>'Input-Accounts'!$D199</f>
        <v>0</v>
      </c>
      <c r="E199" s="143">
        <f t="shared" si="53"/>
        <v>0</v>
      </c>
      <c r="F199" s="89" t="str">
        <f>IF(D199=0,"-",IF('Input-Accounts'!$E199&lt;&gt;0,'Input-Accounts'!$E199,'Input-Accounts'!$F199))</f>
        <v>-</v>
      </c>
      <c r="G199" s="143">
        <f>IF($D199=0,0,$D199*
IFERROR(INDEX(G$269:G$305,MATCH($F199,$B$269:$B$305,0))/INDEX($D$269:$D$305,MATCH($F199,$B$269:$B$305,0)),
INDEX('Input-Func_Class'!D$9:D$21,MATCH($F199,'Input-Func_Class'!$B$9:$B$21,0)))
)</f>
        <v>0</v>
      </c>
      <c r="H199" s="143">
        <f>IF($D199=0,0,$D199*
IFERROR(INDEX(H$269:H$305,MATCH($F199,$B$269:$B$305,0))/INDEX($D$269:$D$305,MATCH($F199,$B$269:$B$305,0)),
INDEX('Input-Func_Class'!E$9:E$21,MATCH($F199,'Input-Func_Class'!$B$9:$B$21,0)))
)</f>
        <v>0</v>
      </c>
      <c r="I199" s="143">
        <f>IF($D199=0,0,$D199*
IFERROR(INDEX(I$269:I$305,MATCH($F199,$B$269:$B$305,0))/INDEX($D$269:$D$305,MATCH($F199,$B$269:$B$305,0)),
INDEX('Input-Func_Class'!F$9:F$21,MATCH($F199,'Input-Func_Class'!$B$9:$B$21,0)))
)</f>
        <v>0</v>
      </c>
      <c r="J199" s="143">
        <f>IF($D199=0,0,$D199*
IFERROR(INDEX(J$269:J$305,MATCH($F199,$B$269:$B$305,0))/INDEX($D$269:$D$305,MATCH($F199,$B$269:$B$305,0)),
INDEX('Input-Func_Class'!G$9:G$21,MATCH($F199,'Input-Func_Class'!$B$9:$B$21,0)))
)</f>
        <v>0</v>
      </c>
      <c r="K199" s="143">
        <f>IF($D199=0,0,$D199*
IFERROR(INDEX(K$269:K$305,MATCH($F199,$B$269:$B$305,0))/INDEX($D$269:$D$305,MATCH($F199,$B$269:$B$305,0)),
INDEX('Input-Func_Class'!H$9:H$21,MATCH($F199,'Input-Func_Class'!$B$9:$B$21,0)))
)</f>
        <v>0</v>
      </c>
      <c r="L199" s="143">
        <f>IF($D199=0,0,$D199*
IFERROR(INDEX(L$269:L$305,MATCH($F199,$B$269:$B$305,0))/INDEX($D$269:$D$305,MATCH($F199,$B$269:$B$305,0)),
INDEX('Input-Func_Class'!I$9:I$21,MATCH($F199,'Input-Func_Class'!$B$9:$B$21,0)))
)</f>
        <v>0</v>
      </c>
      <c r="M199" s="143">
        <f>IF($D199=0,0,$D199*
IFERROR(INDEX(M$269:M$305,MATCH($F199,$B$269:$B$305,0))/INDEX($D$269:$D$305,MATCH($F199,$B$269:$B$305,0)),
INDEX('Input-Func_Class'!J$9:J$21,MATCH($F199,'Input-Func_Class'!$B$9:$B$21,0)))
)</f>
        <v>0</v>
      </c>
      <c r="N199" s="143">
        <f>IF($D199=0,0,$D199*
IFERROR(INDEX(N$269:N$305,MATCH($F199,$B$269:$B$305,0))/INDEX($D$269:$D$305,MATCH($F199,$B$269:$B$305,0)),
INDEX('Input-Func_Class'!K$9:K$21,MATCH($F199,'Input-Func_Class'!$B$9:$B$21,0)))
)</f>
        <v>0</v>
      </c>
      <c r="O199" s="143">
        <f>IF($D199=0,0,$D199*
IFERROR(INDEX(O$269:O$305,MATCH($F199,$B$269:$B$305,0))/INDEX($D$269:$D$305,MATCH($F199,$B$269:$B$305,0)),
INDEX('Input-Func_Class'!L$9:L$21,MATCH($F199,'Input-Func_Class'!$B$9:$B$21,0)))
)</f>
        <v>0</v>
      </c>
      <c r="P199" s="143">
        <f>IF($D199=0,0,$D199*
IFERROR(INDEX(P$269:P$305,MATCH($F199,$B$269:$B$305,0))/INDEX($D$269:$D$305,MATCH($F199,$B$269:$B$305,0)),
INDEX('Input-Func_Class'!M$9:M$21,MATCH($F199,'Input-Func_Class'!$B$9:$B$21,0)))
)</f>
        <v>0</v>
      </c>
      <c r="Q199" s="143">
        <f>IF($D199=0,0,$D199*
IFERROR(INDEX(Q$269:Q$305,MATCH($F199,$B$269:$B$305,0))/INDEX($D$269:$D$305,MATCH($F199,$B$269:$B$305,0)),
INDEX('Input-Func_Class'!N$9:N$21,MATCH($F199,'Input-Func_Class'!$B$9:$B$21,0)))
)</f>
        <v>0</v>
      </c>
      <c r="R199" s="143">
        <f>IF($D199=0,0,$D199*
IFERROR(INDEX(R$269:R$305,MATCH($F199,$B$269:$B$305,0))/INDEX($D$269:$D$305,MATCH($F199,$B$269:$B$305,0)),
INDEX('Input-Func_Class'!O$9:O$21,MATCH($F199,'Input-Func_Class'!$B$9:$B$21,0)))
)</f>
        <v>0</v>
      </c>
    </row>
    <row r="200" spans="1:18" outlineLevel="1">
      <c r="A200" s="113">
        <f>IF(ISBLANK('Input-Accounts'!A200),"",'Input-Accounts'!A200)</f>
        <v>171</v>
      </c>
      <c r="B200" s="17" t="str">
        <f>IF(ISBLANK('Input-Accounts'!B200),"",'Input-Accounts'!B200)</f>
        <v>Misc. Intangible Plant</v>
      </c>
      <c r="C200" s="113">
        <f>IF(ISBLANK('Input-Accounts'!C200),"",'Input-Accounts'!C200)</f>
        <v>303</v>
      </c>
      <c r="D200" s="143">
        <f>'Input-Accounts'!$D200</f>
        <v>3451568.5200000005</v>
      </c>
      <c r="E200" s="143">
        <f t="shared" si="53"/>
        <v>0</v>
      </c>
      <c r="F200" s="89" t="str">
        <f>IF(D200=0,"-",IF('Input-Accounts'!$E200&lt;&gt;0,'Input-Accounts'!$E200,'Input-Accounts'!$F200))</f>
        <v>INT_INTANGIBLE</v>
      </c>
      <c r="G200" s="143">
        <f>IF($D200=0,0,$D200*
IFERROR(INDEX(G$269:G$305,MATCH($F200,$B$269:$B$305,0))/INDEX($D$269:$D$305,MATCH($F200,$B$269:$B$305,0)),
INDEX('Input-Func_Class'!D$9:D$21,MATCH($F200,'Input-Func_Class'!$B$9:$B$21,0)))
)</f>
        <v>0</v>
      </c>
      <c r="H200" s="143">
        <f>IF($D200=0,0,$D200*
IFERROR(INDEX(H$269:H$305,MATCH($F200,$B$269:$B$305,0))/INDEX($D$269:$D$305,MATCH($F200,$B$269:$B$305,0)),
INDEX('Input-Func_Class'!E$9:E$21,MATCH($F200,'Input-Func_Class'!$B$9:$B$21,0)))
)</f>
        <v>125946.5465833372</v>
      </c>
      <c r="I200" s="143">
        <f>IF($D200=0,0,$D200*
IFERROR(INDEX(I$269:I$305,MATCH($F200,$B$269:$B$305,0))/INDEX($D$269:$D$305,MATCH($F200,$B$269:$B$305,0)),
INDEX('Input-Func_Class'!F$9:F$21,MATCH($F200,'Input-Func_Class'!$B$9:$B$21,0)))
)</f>
        <v>3325621.9734166632</v>
      </c>
      <c r="J200" s="143">
        <f>IF($D200=0,0,$D200*
IFERROR(INDEX(J$269:J$305,MATCH($F200,$B$269:$B$305,0))/INDEX($D$269:$D$305,MATCH($F200,$B$269:$B$305,0)),
INDEX('Input-Func_Class'!G$9:G$21,MATCH($F200,'Input-Func_Class'!$B$9:$B$21,0)))
)</f>
        <v>0</v>
      </c>
      <c r="K200" s="143">
        <f>IF($D200=0,0,$D200*
IFERROR(INDEX(K$269:K$305,MATCH($F200,$B$269:$B$305,0))/INDEX($D$269:$D$305,MATCH($F200,$B$269:$B$305,0)),
INDEX('Input-Func_Class'!H$9:H$21,MATCH($F200,'Input-Func_Class'!$B$9:$B$21,0)))
)</f>
        <v>0</v>
      </c>
      <c r="L200" s="143">
        <f>IF($D200=0,0,$D200*
IFERROR(INDEX(L$269:L$305,MATCH($F200,$B$269:$B$305,0))/INDEX($D$269:$D$305,MATCH($F200,$B$269:$B$305,0)),
INDEX('Input-Func_Class'!I$9:I$21,MATCH($F200,'Input-Func_Class'!$B$9:$B$21,0)))
)</f>
        <v>0</v>
      </c>
      <c r="M200" s="143">
        <f>IF($D200=0,0,$D200*
IFERROR(INDEX(M$269:M$305,MATCH($F200,$B$269:$B$305,0))/INDEX($D$269:$D$305,MATCH($F200,$B$269:$B$305,0)),
INDEX('Input-Func_Class'!J$9:J$21,MATCH($F200,'Input-Func_Class'!$B$9:$B$21,0)))
)</f>
        <v>0</v>
      </c>
      <c r="N200" s="143">
        <f>IF($D200=0,0,$D200*
IFERROR(INDEX(N$269:N$305,MATCH($F200,$B$269:$B$305,0))/INDEX($D$269:$D$305,MATCH($F200,$B$269:$B$305,0)),
INDEX('Input-Func_Class'!K$9:K$21,MATCH($F200,'Input-Func_Class'!$B$9:$B$21,0)))
)</f>
        <v>0</v>
      </c>
      <c r="O200" s="143">
        <f>IF($D200=0,0,$D200*
IFERROR(INDEX(O$269:O$305,MATCH($F200,$B$269:$B$305,0))/INDEX($D$269:$D$305,MATCH($F200,$B$269:$B$305,0)),
INDEX('Input-Func_Class'!L$9:L$21,MATCH($F200,'Input-Func_Class'!$B$9:$B$21,0)))
)</f>
        <v>0</v>
      </c>
      <c r="P200" s="143">
        <f>IF($D200=0,0,$D200*
IFERROR(INDEX(P$269:P$305,MATCH($F200,$B$269:$B$305,0))/INDEX($D$269:$D$305,MATCH($F200,$B$269:$B$305,0)),
INDEX('Input-Func_Class'!M$9:M$21,MATCH($F200,'Input-Func_Class'!$B$9:$B$21,0)))
)</f>
        <v>0</v>
      </c>
      <c r="Q200" s="143">
        <f>IF($D200=0,0,$D200*
IFERROR(INDEX(Q$269:Q$305,MATCH($F200,$B$269:$B$305,0))/INDEX($D$269:$D$305,MATCH($F200,$B$269:$B$305,0)),
INDEX('Input-Func_Class'!N$9:N$21,MATCH($F200,'Input-Func_Class'!$B$9:$B$21,0)))
)</f>
        <v>0</v>
      </c>
      <c r="R200" s="143">
        <f>IF($D200=0,0,$D200*
IFERROR(INDEX(R$269:R$305,MATCH($F200,$B$269:$B$305,0))/INDEX($D$269:$D$305,MATCH($F200,$B$269:$B$305,0)),
INDEX('Input-Func_Class'!O$9:O$21,MATCH($F200,'Input-Func_Class'!$B$9:$B$21,0)))
)</f>
        <v>0</v>
      </c>
    </row>
    <row r="201" spans="1:18" outlineLevel="1">
      <c r="A201" s="113">
        <f>IF(ISBLANK('Input-Accounts'!A201),"",'Input-Accounts'!A201)</f>
        <v>172</v>
      </c>
      <c r="B201" s="79" t="str">
        <f>IF(ISBLANK('Input-Accounts'!B201),"",'Input-Accounts'!B201)</f>
        <v>Subtotal - Intangible Plant</v>
      </c>
      <c r="C201" s="113" t="str">
        <f>IF(ISBLANK('Input-Accounts'!C201),"",'Input-Accounts'!C201)</f>
        <v/>
      </c>
      <c r="D201" s="144">
        <f>SUBTOTAL(9,D198:D200)</f>
        <v>3451568.5200000005</v>
      </c>
      <c r="E201" s="143">
        <f t="shared" si="53"/>
        <v>0</v>
      </c>
      <c r="G201" s="144">
        <f t="shared" ref="G201:R201" si="54">SUBTOTAL(9,G198:G200)</f>
        <v>0</v>
      </c>
      <c r="H201" s="144">
        <f t="shared" si="54"/>
        <v>125946.5465833372</v>
      </c>
      <c r="I201" s="144">
        <f t="shared" si="54"/>
        <v>3325621.9734166632</v>
      </c>
      <c r="J201" s="144">
        <f t="shared" si="54"/>
        <v>0</v>
      </c>
      <c r="K201" s="144">
        <f t="shared" si="54"/>
        <v>0</v>
      </c>
      <c r="L201" s="144">
        <f t="shared" si="54"/>
        <v>0</v>
      </c>
      <c r="M201" s="144">
        <f t="shared" si="54"/>
        <v>0</v>
      </c>
      <c r="N201" s="144">
        <f t="shared" si="54"/>
        <v>0</v>
      </c>
      <c r="O201" s="144">
        <f t="shared" si="54"/>
        <v>0</v>
      </c>
      <c r="P201" s="144">
        <f t="shared" si="54"/>
        <v>0</v>
      </c>
      <c r="Q201" s="144">
        <f t="shared" si="54"/>
        <v>0</v>
      </c>
      <c r="R201" s="144">
        <f t="shared" si="54"/>
        <v>0</v>
      </c>
    </row>
    <row r="202" spans="1:18" outlineLevel="1">
      <c r="A202" s="113" t="str">
        <f>IF(ISBLANK('Input-Accounts'!A202),"",'Input-Accounts'!A202)</f>
        <v/>
      </c>
      <c r="B202" s="79" t="str">
        <f>IF(ISBLANK('Input-Accounts'!B202),"",'Input-Accounts'!B202)</f>
        <v/>
      </c>
      <c r="C202" s="113" t="str">
        <f>IF(ISBLANK('Input-Accounts'!C202),"",'Input-Accounts'!C202)</f>
        <v/>
      </c>
      <c r="D202" s="143"/>
      <c r="E202" s="143">
        <f t="shared" si="53"/>
        <v>0</v>
      </c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1:18" outlineLevel="1">
      <c r="A203" s="113">
        <f>IF(ISBLANK('Input-Accounts'!A203),"",'Input-Accounts'!A203)</f>
        <v>173</v>
      </c>
      <c r="B203" s="81" t="str">
        <f>IF(ISBLANK('Input-Accounts'!B203),"",'Input-Accounts'!B203)</f>
        <v xml:space="preserve">Transmission plant </v>
      </c>
      <c r="C203" s="113" t="str">
        <f>IF(ISBLANK('Input-Accounts'!C203),"",'Input-Accounts'!C203)</f>
        <v/>
      </c>
      <c r="D203" s="143"/>
      <c r="E203" s="143">
        <f t="shared" ref="E203:E209" si="55">IFERROR(IF(D203="",0,IF(D203=0,0,IF(ABS(D203-SUM($G203:$R203))&lt;Check_Limit,0,1))),1)</f>
        <v>0</v>
      </c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1:18" outlineLevel="1">
      <c r="A204" s="113">
        <f>IF(ISBLANK('Input-Accounts'!A204),"",'Input-Accounts'!A204)</f>
        <v>174</v>
      </c>
      <c r="B204" s="17" t="str">
        <f>IF(ISBLANK('Input-Accounts'!B204),"",'Input-Accounts'!B204)</f>
        <v>Land and Land Rights</v>
      </c>
      <c r="C204" s="113">
        <f>IF(ISBLANK('Input-Accounts'!C204),"",'Input-Accounts'!C204)</f>
        <v>365.1</v>
      </c>
      <c r="D204" s="143">
        <f>'Input-Accounts'!$D204</f>
        <v>6964.1336700000011</v>
      </c>
      <c r="E204" s="143">
        <f t="shared" si="55"/>
        <v>0</v>
      </c>
      <c r="F204" s="89" t="str">
        <f>IF(D204=0,"-",IF('Input-Accounts'!$E204&lt;&gt;0,'Input-Accounts'!$E204,'Input-Accounts'!$F204))</f>
        <v>TRANSMISSION</v>
      </c>
      <c r="G204" s="143">
        <f>IF($D204=0,0,$D204*
IFERROR(INDEX(G$269:G$305,MATCH($F204,$B$269:$B$305,0))/INDEX($D$269:$D$305,MATCH($F204,$B$269:$B$305,0)),
INDEX('Input-Func_Class'!D$9:D$21,MATCH($F204,'Input-Func_Class'!$B$9:$B$21,0)))
)</f>
        <v>0</v>
      </c>
      <c r="H204" s="143">
        <f>IF($D204=0,0,$D204*
IFERROR(INDEX(H$269:H$305,MATCH($F204,$B$269:$B$305,0))/INDEX($D$269:$D$305,MATCH($F204,$B$269:$B$305,0)),
INDEX('Input-Func_Class'!E$9:E$21,MATCH($F204,'Input-Func_Class'!$B$9:$B$21,0)))
)</f>
        <v>6964.1336700000011</v>
      </c>
      <c r="I204" s="143">
        <f>IF($D204=0,0,$D204*
IFERROR(INDEX(I$269:I$305,MATCH($F204,$B$269:$B$305,0))/INDEX($D$269:$D$305,MATCH($F204,$B$269:$B$305,0)),
INDEX('Input-Func_Class'!F$9:F$21,MATCH($F204,'Input-Func_Class'!$B$9:$B$21,0)))
)</f>
        <v>0</v>
      </c>
      <c r="J204" s="143">
        <f>IF($D204=0,0,$D204*
IFERROR(INDEX(J$269:J$305,MATCH($F204,$B$269:$B$305,0))/INDEX($D$269:$D$305,MATCH($F204,$B$269:$B$305,0)),
INDEX('Input-Func_Class'!G$9:G$21,MATCH($F204,'Input-Func_Class'!$B$9:$B$21,0)))
)</f>
        <v>0</v>
      </c>
      <c r="K204" s="143">
        <f>IF($D204=0,0,$D204*
IFERROR(INDEX(K$269:K$305,MATCH($F204,$B$269:$B$305,0))/INDEX($D$269:$D$305,MATCH($F204,$B$269:$B$305,0)),
INDEX('Input-Func_Class'!H$9:H$21,MATCH($F204,'Input-Func_Class'!$B$9:$B$21,0)))
)</f>
        <v>0</v>
      </c>
      <c r="L204" s="143">
        <f>IF($D204=0,0,$D204*
IFERROR(INDEX(L$269:L$305,MATCH($F204,$B$269:$B$305,0))/INDEX($D$269:$D$305,MATCH($F204,$B$269:$B$305,0)),
INDEX('Input-Func_Class'!I$9:I$21,MATCH($F204,'Input-Func_Class'!$B$9:$B$21,0)))
)</f>
        <v>0</v>
      </c>
      <c r="M204" s="143">
        <f>IF($D204=0,0,$D204*
IFERROR(INDEX(M$269:M$305,MATCH($F204,$B$269:$B$305,0))/INDEX($D$269:$D$305,MATCH($F204,$B$269:$B$305,0)),
INDEX('Input-Func_Class'!J$9:J$21,MATCH($F204,'Input-Func_Class'!$B$9:$B$21,0)))
)</f>
        <v>0</v>
      </c>
      <c r="N204" s="143">
        <f>IF($D204=0,0,$D204*
IFERROR(INDEX(N$269:N$305,MATCH($F204,$B$269:$B$305,0))/INDEX($D$269:$D$305,MATCH($F204,$B$269:$B$305,0)),
INDEX('Input-Func_Class'!K$9:K$21,MATCH($F204,'Input-Func_Class'!$B$9:$B$21,0)))
)</f>
        <v>0</v>
      </c>
      <c r="O204" s="143">
        <f>IF($D204=0,0,$D204*
IFERROR(INDEX(O$269:O$305,MATCH($F204,$B$269:$B$305,0))/INDEX($D$269:$D$305,MATCH($F204,$B$269:$B$305,0)),
INDEX('Input-Func_Class'!L$9:L$21,MATCH($F204,'Input-Func_Class'!$B$9:$B$21,0)))
)</f>
        <v>0</v>
      </c>
      <c r="P204" s="143">
        <f>IF($D204=0,0,$D204*
IFERROR(INDEX(P$269:P$305,MATCH($F204,$B$269:$B$305,0))/INDEX($D$269:$D$305,MATCH($F204,$B$269:$B$305,0)),
INDEX('Input-Func_Class'!M$9:M$21,MATCH($F204,'Input-Func_Class'!$B$9:$B$21,0)))
)</f>
        <v>0</v>
      </c>
      <c r="Q204" s="143">
        <f>IF($D204=0,0,$D204*
IFERROR(INDEX(Q$269:Q$305,MATCH($F204,$B$269:$B$305,0))/INDEX($D$269:$D$305,MATCH($F204,$B$269:$B$305,0)),
INDEX('Input-Func_Class'!N$9:N$21,MATCH($F204,'Input-Func_Class'!$B$9:$B$21,0)))
)</f>
        <v>0</v>
      </c>
      <c r="R204" s="143">
        <f>IF($D204=0,0,$D204*
IFERROR(INDEX(R$269:R$305,MATCH($F204,$B$269:$B$305,0))/INDEX($D$269:$D$305,MATCH($F204,$B$269:$B$305,0)),
INDEX('Input-Func_Class'!O$9:O$21,MATCH($F204,'Input-Func_Class'!$B$9:$B$21,0)))
)</f>
        <v>0</v>
      </c>
    </row>
    <row r="205" spans="1:18" outlineLevel="1">
      <c r="A205" s="113">
        <f>IF(ISBLANK('Input-Accounts'!A205),"",'Input-Accounts'!A205)</f>
        <v>175</v>
      </c>
      <c r="B205" s="17" t="str">
        <f>IF(ISBLANK('Input-Accounts'!B205),"",'Input-Accounts'!B205)</f>
        <v>Structures and improvements</v>
      </c>
      <c r="C205" s="113">
        <f>IF(ISBLANK('Input-Accounts'!C205),"",'Input-Accounts'!C205)</f>
        <v>366</v>
      </c>
      <c r="D205" s="143">
        <f>'Input-Accounts'!$D205</f>
        <v>1864.7258999999999</v>
      </c>
      <c r="E205" s="143">
        <f t="shared" si="55"/>
        <v>0</v>
      </c>
      <c r="F205" s="89" t="str">
        <f>IF(D205=0,"-",IF('Input-Accounts'!$E205&lt;&gt;0,'Input-Accounts'!$E205,'Input-Accounts'!$F205))</f>
        <v>TRANSMISSION</v>
      </c>
      <c r="G205" s="143">
        <f>IF($D205=0,0,$D205*
IFERROR(INDEX(G$269:G$305,MATCH($F205,$B$269:$B$305,0))/INDEX($D$269:$D$305,MATCH($F205,$B$269:$B$305,0)),
INDEX('Input-Func_Class'!D$9:D$21,MATCH($F205,'Input-Func_Class'!$B$9:$B$21,0)))
)</f>
        <v>0</v>
      </c>
      <c r="H205" s="143">
        <f>IF($D205=0,0,$D205*
IFERROR(INDEX(H$269:H$305,MATCH($F205,$B$269:$B$305,0))/INDEX($D$269:$D$305,MATCH($F205,$B$269:$B$305,0)),
INDEX('Input-Func_Class'!E$9:E$21,MATCH($F205,'Input-Func_Class'!$B$9:$B$21,0)))
)</f>
        <v>1864.7258999999999</v>
      </c>
      <c r="I205" s="143">
        <f>IF($D205=0,0,$D205*
IFERROR(INDEX(I$269:I$305,MATCH($F205,$B$269:$B$305,0))/INDEX($D$269:$D$305,MATCH($F205,$B$269:$B$305,0)),
INDEX('Input-Func_Class'!F$9:F$21,MATCH($F205,'Input-Func_Class'!$B$9:$B$21,0)))
)</f>
        <v>0</v>
      </c>
      <c r="J205" s="143">
        <f>IF($D205=0,0,$D205*
IFERROR(INDEX(J$269:J$305,MATCH($F205,$B$269:$B$305,0))/INDEX($D$269:$D$305,MATCH($F205,$B$269:$B$305,0)),
INDEX('Input-Func_Class'!G$9:G$21,MATCH($F205,'Input-Func_Class'!$B$9:$B$21,0)))
)</f>
        <v>0</v>
      </c>
      <c r="K205" s="143">
        <f>IF($D205=0,0,$D205*
IFERROR(INDEX(K$269:K$305,MATCH($F205,$B$269:$B$305,0))/INDEX($D$269:$D$305,MATCH($F205,$B$269:$B$305,0)),
INDEX('Input-Func_Class'!H$9:H$21,MATCH($F205,'Input-Func_Class'!$B$9:$B$21,0)))
)</f>
        <v>0</v>
      </c>
      <c r="L205" s="143">
        <f>IF($D205=0,0,$D205*
IFERROR(INDEX(L$269:L$305,MATCH($F205,$B$269:$B$305,0))/INDEX($D$269:$D$305,MATCH($F205,$B$269:$B$305,0)),
INDEX('Input-Func_Class'!I$9:I$21,MATCH($F205,'Input-Func_Class'!$B$9:$B$21,0)))
)</f>
        <v>0</v>
      </c>
      <c r="M205" s="143">
        <f>IF($D205=0,0,$D205*
IFERROR(INDEX(M$269:M$305,MATCH($F205,$B$269:$B$305,0))/INDEX($D$269:$D$305,MATCH($F205,$B$269:$B$305,0)),
INDEX('Input-Func_Class'!J$9:J$21,MATCH($F205,'Input-Func_Class'!$B$9:$B$21,0)))
)</f>
        <v>0</v>
      </c>
      <c r="N205" s="143">
        <f>IF($D205=0,0,$D205*
IFERROR(INDEX(N$269:N$305,MATCH($F205,$B$269:$B$305,0))/INDEX($D$269:$D$305,MATCH($F205,$B$269:$B$305,0)),
INDEX('Input-Func_Class'!K$9:K$21,MATCH($F205,'Input-Func_Class'!$B$9:$B$21,0)))
)</f>
        <v>0</v>
      </c>
      <c r="O205" s="143">
        <f>IF($D205=0,0,$D205*
IFERROR(INDEX(O$269:O$305,MATCH($F205,$B$269:$B$305,0))/INDEX($D$269:$D$305,MATCH($F205,$B$269:$B$305,0)),
INDEX('Input-Func_Class'!L$9:L$21,MATCH($F205,'Input-Func_Class'!$B$9:$B$21,0)))
)</f>
        <v>0</v>
      </c>
      <c r="P205" s="143">
        <f>IF($D205=0,0,$D205*
IFERROR(INDEX(P$269:P$305,MATCH($F205,$B$269:$B$305,0))/INDEX($D$269:$D$305,MATCH($F205,$B$269:$B$305,0)),
INDEX('Input-Func_Class'!M$9:M$21,MATCH($F205,'Input-Func_Class'!$B$9:$B$21,0)))
)</f>
        <v>0</v>
      </c>
      <c r="Q205" s="143">
        <f>IF($D205=0,0,$D205*
IFERROR(INDEX(Q$269:Q$305,MATCH($F205,$B$269:$B$305,0))/INDEX($D$269:$D$305,MATCH($F205,$B$269:$B$305,0)),
INDEX('Input-Func_Class'!N$9:N$21,MATCH($F205,'Input-Func_Class'!$B$9:$B$21,0)))
)</f>
        <v>0</v>
      </c>
      <c r="R205" s="143">
        <f>IF($D205=0,0,$D205*
IFERROR(INDEX(R$269:R$305,MATCH($F205,$B$269:$B$305,0))/INDEX($D$269:$D$305,MATCH($F205,$B$269:$B$305,0)),
INDEX('Input-Func_Class'!O$9:O$21,MATCH($F205,'Input-Func_Class'!$B$9:$B$21,0)))
)</f>
        <v>0</v>
      </c>
    </row>
    <row r="206" spans="1:18" outlineLevel="1">
      <c r="A206" s="113">
        <f>IF(ISBLANK('Input-Accounts'!A206),"",'Input-Accounts'!A206)</f>
        <v>176</v>
      </c>
      <c r="B206" s="17" t="str">
        <f>IF(ISBLANK('Input-Accounts'!B206),"",'Input-Accounts'!B206)</f>
        <v>Mains</v>
      </c>
      <c r="C206" s="113">
        <f>IF(ISBLANK('Input-Accounts'!C206),"",'Input-Accounts'!C206)</f>
        <v>367</v>
      </c>
      <c r="D206" s="143">
        <f>'Input-Accounts'!$D206</f>
        <v>258817.89944999997</v>
      </c>
      <c r="E206" s="143">
        <f t="shared" si="55"/>
        <v>0</v>
      </c>
      <c r="F206" s="89" t="str">
        <f>IF(D206=0,"-",IF('Input-Accounts'!$E206&lt;&gt;0,'Input-Accounts'!$E206,'Input-Accounts'!$F206))</f>
        <v>INT_TRANS-MAIN</v>
      </c>
      <c r="G206" s="143">
        <f>IF($D206=0,0,$D206*
IFERROR(INDEX(G$269:G$305,MATCH($F206,$B$269:$B$305,0))/INDEX($D$269:$D$305,MATCH($F206,$B$269:$B$305,0)),
INDEX('Input-Func_Class'!D$9:D$21,MATCH($F206,'Input-Func_Class'!$B$9:$B$21,0)))
)</f>
        <v>0</v>
      </c>
      <c r="H206" s="143">
        <f>IF($D206=0,0,$D206*
IFERROR(INDEX(H$269:H$305,MATCH($F206,$B$269:$B$305,0))/INDEX($D$269:$D$305,MATCH($F206,$B$269:$B$305,0)),
INDEX('Input-Func_Class'!E$9:E$21,MATCH($F206,'Input-Func_Class'!$B$9:$B$21,0)))
)</f>
        <v>258817.89944999997</v>
      </c>
      <c r="I206" s="143">
        <f>IF($D206=0,0,$D206*
IFERROR(INDEX(I$269:I$305,MATCH($F206,$B$269:$B$305,0))/INDEX($D$269:$D$305,MATCH($F206,$B$269:$B$305,0)),
INDEX('Input-Func_Class'!F$9:F$21,MATCH($F206,'Input-Func_Class'!$B$9:$B$21,0)))
)</f>
        <v>0</v>
      </c>
      <c r="J206" s="143">
        <f>IF($D206=0,0,$D206*
IFERROR(INDEX(J$269:J$305,MATCH($F206,$B$269:$B$305,0))/INDEX($D$269:$D$305,MATCH($F206,$B$269:$B$305,0)),
INDEX('Input-Func_Class'!G$9:G$21,MATCH($F206,'Input-Func_Class'!$B$9:$B$21,0)))
)</f>
        <v>0</v>
      </c>
      <c r="K206" s="143">
        <f>IF($D206=0,0,$D206*
IFERROR(INDEX(K$269:K$305,MATCH($F206,$B$269:$B$305,0))/INDEX($D$269:$D$305,MATCH($F206,$B$269:$B$305,0)),
INDEX('Input-Func_Class'!H$9:H$21,MATCH($F206,'Input-Func_Class'!$B$9:$B$21,0)))
)</f>
        <v>0</v>
      </c>
      <c r="L206" s="143">
        <f>IF($D206=0,0,$D206*
IFERROR(INDEX(L$269:L$305,MATCH($F206,$B$269:$B$305,0))/INDEX($D$269:$D$305,MATCH($F206,$B$269:$B$305,0)),
INDEX('Input-Func_Class'!I$9:I$21,MATCH($F206,'Input-Func_Class'!$B$9:$B$21,0)))
)</f>
        <v>0</v>
      </c>
      <c r="M206" s="143">
        <f>IF($D206=0,0,$D206*
IFERROR(INDEX(M$269:M$305,MATCH($F206,$B$269:$B$305,0))/INDEX($D$269:$D$305,MATCH($F206,$B$269:$B$305,0)),
INDEX('Input-Func_Class'!J$9:J$21,MATCH($F206,'Input-Func_Class'!$B$9:$B$21,0)))
)</f>
        <v>0</v>
      </c>
      <c r="N206" s="143">
        <f>IF($D206=0,0,$D206*
IFERROR(INDEX(N$269:N$305,MATCH($F206,$B$269:$B$305,0))/INDEX($D$269:$D$305,MATCH($F206,$B$269:$B$305,0)),
INDEX('Input-Func_Class'!K$9:K$21,MATCH($F206,'Input-Func_Class'!$B$9:$B$21,0)))
)</f>
        <v>0</v>
      </c>
      <c r="O206" s="143">
        <f>IF($D206=0,0,$D206*
IFERROR(INDEX(O$269:O$305,MATCH($F206,$B$269:$B$305,0))/INDEX($D$269:$D$305,MATCH($F206,$B$269:$B$305,0)),
INDEX('Input-Func_Class'!L$9:L$21,MATCH($F206,'Input-Func_Class'!$B$9:$B$21,0)))
)</f>
        <v>0</v>
      </c>
      <c r="P206" s="143">
        <f>IF($D206=0,0,$D206*
IFERROR(INDEX(P$269:P$305,MATCH($F206,$B$269:$B$305,0))/INDEX($D$269:$D$305,MATCH($F206,$B$269:$B$305,0)),
INDEX('Input-Func_Class'!M$9:M$21,MATCH($F206,'Input-Func_Class'!$B$9:$B$21,0)))
)</f>
        <v>0</v>
      </c>
      <c r="Q206" s="143">
        <f>IF($D206=0,0,$D206*
IFERROR(INDEX(Q$269:Q$305,MATCH($F206,$B$269:$B$305,0))/INDEX($D$269:$D$305,MATCH($F206,$B$269:$B$305,0)),
INDEX('Input-Func_Class'!N$9:N$21,MATCH($F206,'Input-Func_Class'!$B$9:$B$21,0)))
)</f>
        <v>0</v>
      </c>
      <c r="R206" s="143">
        <f>IF($D206=0,0,$D206*
IFERROR(INDEX(R$269:R$305,MATCH($F206,$B$269:$B$305,0))/INDEX($D$269:$D$305,MATCH($F206,$B$269:$B$305,0)),
INDEX('Input-Func_Class'!O$9:O$21,MATCH($F206,'Input-Func_Class'!$B$9:$B$21,0)))
)</f>
        <v>0</v>
      </c>
    </row>
    <row r="207" spans="1:18" outlineLevel="1">
      <c r="A207" s="113">
        <f>IF(ISBLANK('Input-Accounts'!A207),"",'Input-Accounts'!A207)</f>
        <v>177</v>
      </c>
      <c r="B207" s="17" t="str">
        <f>IF(ISBLANK('Input-Accounts'!B207),"",'Input-Accounts'!B207)</f>
        <v>Compressor station equipment</v>
      </c>
      <c r="C207" s="113">
        <f>IF(ISBLANK('Input-Accounts'!C207),"",'Input-Accounts'!C207)</f>
        <v>368</v>
      </c>
      <c r="D207" s="143">
        <f>'Input-Accounts'!$D207</f>
        <v>0</v>
      </c>
      <c r="E207" s="143">
        <f t="shared" si="55"/>
        <v>0</v>
      </c>
      <c r="F207" s="89" t="str">
        <f>IF(D207=0,"-",IF('Input-Accounts'!$E207&lt;&gt;0,'Input-Accounts'!$E207,'Input-Accounts'!$F207))</f>
        <v>-</v>
      </c>
      <c r="G207" s="143">
        <f>IF($D207=0,0,$D207*
IFERROR(INDEX(G$269:G$305,MATCH($F207,$B$269:$B$305,0))/INDEX($D$269:$D$305,MATCH($F207,$B$269:$B$305,0)),
INDEX('Input-Func_Class'!D$9:D$21,MATCH($F207,'Input-Func_Class'!$B$9:$B$21,0)))
)</f>
        <v>0</v>
      </c>
      <c r="H207" s="143">
        <f>IF($D207=0,0,$D207*
IFERROR(INDEX(H$269:H$305,MATCH($F207,$B$269:$B$305,0))/INDEX($D$269:$D$305,MATCH($F207,$B$269:$B$305,0)),
INDEX('Input-Func_Class'!E$9:E$21,MATCH($F207,'Input-Func_Class'!$B$9:$B$21,0)))
)</f>
        <v>0</v>
      </c>
      <c r="I207" s="143">
        <f>IF($D207=0,0,$D207*
IFERROR(INDEX(I$269:I$305,MATCH($F207,$B$269:$B$305,0))/INDEX($D$269:$D$305,MATCH($F207,$B$269:$B$305,0)),
INDEX('Input-Func_Class'!F$9:F$21,MATCH($F207,'Input-Func_Class'!$B$9:$B$21,0)))
)</f>
        <v>0</v>
      </c>
      <c r="J207" s="143">
        <f>IF($D207=0,0,$D207*
IFERROR(INDEX(J$269:J$305,MATCH($F207,$B$269:$B$305,0))/INDEX($D$269:$D$305,MATCH($F207,$B$269:$B$305,0)),
INDEX('Input-Func_Class'!G$9:G$21,MATCH($F207,'Input-Func_Class'!$B$9:$B$21,0)))
)</f>
        <v>0</v>
      </c>
      <c r="K207" s="143">
        <f>IF($D207=0,0,$D207*
IFERROR(INDEX(K$269:K$305,MATCH($F207,$B$269:$B$305,0))/INDEX($D$269:$D$305,MATCH($F207,$B$269:$B$305,0)),
INDEX('Input-Func_Class'!H$9:H$21,MATCH($F207,'Input-Func_Class'!$B$9:$B$21,0)))
)</f>
        <v>0</v>
      </c>
      <c r="L207" s="143">
        <f>IF($D207=0,0,$D207*
IFERROR(INDEX(L$269:L$305,MATCH($F207,$B$269:$B$305,0))/INDEX($D$269:$D$305,MATCH($F207,$B$269:$B$305,0)),
INDEX('Input-Func_Class'!I$9:I$21,MATCH($F207,'Input-Func_Class'!$B$9:$B$21,0)))
)</f>
        <v>0</v>
      </c>
      <c r="M207" s="143">
        <f>IF($D207=0,0,$D207*
IFERROR(INDEX(M$269:M$305,MATCH($F207,$B$269:$B$305,0))/INDEX($D$269:$D$305,MATCH($F207,$B$269:$B$305,0)),
INDEX('Input-Func_Class'!J$9:J$21,MATCH($F207,'Input-Func_Class'!$B$9:$B$21,0)))
)</f>
        <v>0</v>
      </c>
      <c r="N207" s="143">
        <f>IF($D207=0,0,$D207*
IFERROR(INDEX(N$269:N$305,MATCH($F207,$B$269:$B$305,0))/INDEX($D$269:$D$305,MATCH($F207,$B$269:$B$305,0)),
INDEX('Input-Func_Class'!K$9:K$21,MATCH($F207,'Input-Func_Class'!$B$9:$B$21,0)))
)</f>
        <v>0</v>
      </c>
      <c r="O207" s="143">
        <f>IF($D207=0,0,$D207*
IFERROR(INDEX(O$269:O$305,MATCH($F207,$B$269:$B$305,0))/INDEX($D$269:$D$305,MATCH($F207,$B$269:$B$305,0)),
INDEX('Input-Func_Class'!L$9:L$21,MATCH($F207,'Input-Func_Class'!$B$9:$B$21,0)))
)</f>
        <v>0</v>
      </c>
      <c r="P207" s="143">
        <f>IF($D207=0,0,$D207*
IFERROR(INDEX(P$269:P$305,MATCH($F207,$B$269:$B$305,0))/INDEX($D$269:$D$305,MATCH($F207,$B$269:$B$305,0)),
INDEX('Input-Func_Class'!M$9:M$21,MATCH($F207,'Input-Func_Class'!$B$9:$B$21,0)))
)</f>
        <v>0</v>
      </c>
      <c r="Q207" s="143">
        <f>IF($D207=0,0,$D207*
IFERROR(INDEX(Q$269:Q$305,MATCH($F207,$B$269:$B$305,0))/INDEX($D$269:$D$305,MATCH($F207,$B$269:$B$305,0)),
INDEX('Input-Func_Class'!N$9:N$21,MATCH($F207,'Input-Func_Class'!$B$9:$B$21,0)))
)</f>
        <v>0</v>
      </c>
      <c r="R207" s="143">
        <f>IF($D207=0,0,$D207*
IFERROR(INDEX(R$269:R$305,MATCH($F207,$B$269:$B$305,0))/INDEX($D$269:$D$305,MATCH($F207,$B$269:$B$305,0)),
INDEX('Input-Func_Class'!O$9:O$21,MATCH($F207,'Input-Func_Class'!$B$9:$B$21,0)))
)</f>
        <v>0</v>
      </c>
    </row>
    <row r="208" spans="1:18" outlineLevel="1">
      <c r="A208" s="113">
        <f>IF(ISBLANK('Input-Accounts'!A208),"",'Input-Accounts'!A208)</f>
        <v>178</v>
      </c>
      <c r="B208" s="17" t="str">
        <f>IF(ISBLANK('Input-Accounts'!B208),"",'Input-Accounts'!B208)</f>
        <v>Measuring and regulating station equipment</v>
      </c>
      <c r="C208" s="113">
        <f>IF(ISBLANK('Input-Accounts'!C208),"",'Input-Accounts'!C208)</f>
        <v>369</v>
      </c>
      <c r="D208" s="143">
        <f>'Input-Accounts'!$D208</f>
        <v>0</v>
      </c>
      <c r="E208" s="143">
        <f t="shared" si="55"/>
        <v>0</v>
      </c>
      <c r="F208" s="89" t="str">
        <f>IF(D208=0,"-",IF('Input-Accounts'!$E208&lt;&gt;0,'Input-Accounts'!$E208,'Input-Accounts'!$F208))</f>
        <v>-</v>
      </c>
      <c r="G208" s="143">
        <f>IF($D208=0,0,$D208*
IFERROR(INDEX(G$269:G$305,MATCH($F208,$B$269:$B$305,0))/INDEX($D$269:$D$305,MATCH($F208,$B$269:$B$305,0)),
INDEX('Input-Func_Class'!D$9:D$21,MATCH($F208,'Input-Func_Class'!$B$9:$B$21,0)))
)</f>
        <v>0</v>
      </c>
      <c r="H208" s="143">
        <f>IF($D208=0,0,$D208*
IFERROR(INDEX(H$269:H$305,MATCH($F208,$B$269:$B$305,0))/INDEX($D$269:$D$305,MATCH($F208,$B$269:$B$305,0)),
INDEX('Input-Func_Class'!E$9:E$21,MATCH($F208,'Input-Func_Class'!$B$9:$B$21,0)))
)</f>
        <v>0</v>
      </c>
      <c r="I208" s="143">
        <f>IF($D208=0,0,$D208*
IFERROR(INDEX(I$269:I$305,MATCH($F208,$B$269:$B$305,0))/INDEX($D$269:$D$305,MATCH($F208,$B$269:$B$305,0)),
INDEX('Input-Func_Class'!F$9:F$21,MATCH($F208,'Input-Func_Class'!$B$9:$B$21,0)))
)</f>
        <v>0</v>
      </c>
      <c r="J208" s="143">
        <f>IF($D208=0,0,$D208*
IFERROR(INDEX(J$269:J$305,MATCH($F208,$B$269:$B$305,0))/INDEX($D$269:$D$305,MATCH($F208,$B$269:$B$305,0)),
INDEX('Input-Func_Class'!G$9:G$21,MATCH($F208,'Input-Func_Class'!$B$9:$B$21,0)))
)</f>
        <v>0</v>
      </c>
      <c r="K208" s="143">
        <f>IF($D208=0,0,$D208*
IFERROR(INDEX(K$269:K$305,MATCH($F208,$B$269:$B$305,0))/INDEX($D$269:$D$305,MATCH($F208,$B$269:$B$305,0)),
INDEX('Input-Func_Class'!H$9:H$21,MATCH($F208,'Input-Func_Class'!$B$9:$B$21,0)))
)</f>
        <v>0</v>
      </c>
      <c r="L208" s="143">
        <f>IF($D208=0,0,$D208*
IFERROR(INDEX(L$269:L$305,MATCH($F208,$B$269:$B$305,0))/INDEX($D$269:$D$305,MATCH($F208,$B$269:$B$305,0)),
INDEX('Input-Func_Class'!I$9:I$21,MATCH($F208,'Input-Func_Class'!$B$9:$B$21,0)))
)</f>
        <v>0</v>
      </c>
      <c r="M208" s="143">
        <f>IF($D208=0,0,$D208*
IFERROR(INDEX(M$269:M$305,MATCH($F208,$B$269:$B$305,0))/INDEX($D$269:$D$305,MATCH($F208,$B$269:$B$305,0)),
INDEX('Input-Func_Class'!J$9:J$21,MATCH($F208,'Input-Func_Class'!$B$9:$B$21,0)))
)</f>
        <v>0</v>
      </c>
      <c r="N208" s="143">
        <f>IF($D208=0,0,$D208*
IFERROR(INDEX(N$269:N$305,MATCH($F208,$B$269:$B$305,0))/INDEX($D$269:$D$305,MATCH($F208,$B$269:$B$305,0)),
INDEX('Input-Func_Class'!K$9:K$21,MATCH($F208,'Input-Func_Class'!$B$9:$B$21,0)))
)</f>
        <v>0</v>
      </c>
      <c r="O208" s="143">
        <f>IF($D208=0,0,$D208*
IFERROR(INDEX(O$269:O$305,MATCH($F208,$B$269:$B$305,0))/INDEX($D$269:$D$305,MATCH($F208,$B$269:$B$305,0)),
INDEX('Input-Func_Class'!L$9:L$21,MATCH($F208,'Input-Func_Class'!$B$9:$B$21,0)))
)</f>
        <v>0</v>
      </c>
      <c r="P208" s="143">
        <f>IF($D208=0,0,$D208*
IFERROR(INDEX(P$269:P$305,MATCH($F208,$B$269:$B$305,0))/INDEX($D$269:$D$305,MATCH($F208,$B$269:$B$305,0)),
INDEX('Input-Func_Class'!M$9:M$21,MATCH($F208,'Input-Func_Class'!$B$9:$B$21,0)))
)</f>
        <v>0</v>
      </c>
      <c r="Q208" s="143">
        <f>IF($D208=0,0,$D208*
IFERROR(INDEX(Q$269:Q$305,MATCH($F208,$B$269:$B$305,0))/INDEX($D$269:$D$305,MATCH($F208,$B$269:$B$305,0)),
INDEX('Input-Func_Class'!N$9:N$21,MATCH($F208,'Input-Func_Class'!$B$9:$B$21,0)))
)</f>
        <v>0</v>
      </c>
      <c r="R208" s="143">
        <f>IF($D208=0,0,$D208*
IFERROR(INDEX(R$269:R$305,MATCH($F208,$B$269:$B$305,0))/INDEX($D$269:$D$305,MATCH($F208,$B$269:$B$305,0)),
INDEX('Input-Func_Class'!O$9:O$21,MATCH($F208,'Input-Func_Class'!$B$9:$B$21,0)))
)</f>
        <v>0</v>
      </c>
    </row>
    <row r="209" spans="1:18" outlineLevel="1">
      <c r="A209" s="113">
        <f>IF(ISBLANK('Input-Accounts'!A209),"",'Input-Accounts'!A209)</f>
        <v>179</v>
      </c>
      <c r="B209" s="17" t="str">
        <f>IF(ISBLANK('Input-Accounts'!B209),"",'Input-Accounts'!B209)</f>
        <v>Communication equipment</v>
      </c>
      <c r="C209" s="113">
        <f>IF(ISBLANK('Input-Accounts'!C209),"",'Input-Accounts'!C209)</f>
        <v>370</v>
      </c>
      <c r="D209" s="143">
        <f>'Input-Accounts'!$D209</f>
        <v>0</v>
      </c>
      <c r="E209" s="143">
        <f t="shared" si="55"/>
        <v>0</v>
      </c>
      <c r="F209" s="89" t="str">
        <f>IF(D209=0,"-",IF('Input-Accounts'!$E209&lt;&gt;0,'Input-Accounts'!$E209,'Input-Accounts'!$F209))</f>
        <v>-</v>
      </c>
      <c r="G209" s="143">
        <f>IF($D209=0,0,$D209*
IFERROR(INDEX(G$269:G$305,MATCH($F209,$B$269:$B$305,0))/INDEX($D$269:$D$305,MATCH($F209,$B$269:$B$305,0)),
INDEX('Input-Func_Class'!D$9:D$21,MATCH($F209,'Input-Func_Class'!$B$9:$B$21,0)))
)</f>
        <v>0</v>
      </c>
      <c r="H209" s="143">
        <f>IF($D209=0,0,$D209*
IFERROR(INDEX(H$269:H$305,MATCH($F209,$B$269:$B$305,0))/INDEX($D$269:$D$305,MATCH($F209,$B$269:$B$305,0)),
INDEX('Input-Func_Class'!E$9:E$21,MATCH($F209,'Input-Func_Class'!$B$9:$B$21,0)))
)</f>
        <v>0</v>
      </c>
      <c r="I209" s="143">
        <f>IF($D209=0,0,$D209*
IFERROR(INDEX(I$269:I$305,MATCH($F209,$B$269:$B$305,0))/INDEX($D$269:$D$305,MATCH($F209,$B$269:$B$305,0)),
INDEX('Input-Func_Class'!F$9:F$21,MATCH($F209,'Input-Func_Class'!$B$9:$B$21,0)))
)</f>
        <v>0</v>
      </c>
      <c r="J209" s="143">
        <f>IF($D209=0,0,$D209*
IFERROR(INDEX(J$269:J$305,MATCH($F209,$B$269:$B$305,0))/INDEX($D$269:$D$305,MATCH($F209,$B$269:$B$305,0)),
INDEX('Input-Func_Class'!G$9:G$21,MATCH($F209,'Input-Func_Class'!$B$9:$B$21,0)))
)</f>
        <v>0</v>
      </c>
      <c r="K209" s="143">
        <f>IF($D209=0,0,$D209*
IFERROR(INDEX(K$269:K$305,MATCH($F209,$B$269:$B$305,0))/INDEX($D$269:$D$305,MATCH($F209,$B$269:$B$305,0)),
INDEX('Input-Func_Class'!H$9:H$21,MATCH($F209,'Input-Func_Class'!$B$9:$B$21,0)))
)</f>
        <v>0</v>
      </c>
      <c r="L209" s="143">
        <f>IF($D209=0,0,$D209*
IFERROR(INDEX(L$269:L$305,MATCH($F209,$B$269:$B$305,0))/INDEX($D$269:$D$305,MATCH($F209,$B$269:$B$305,0)),
INDEX('Input-Func_Class'!I$9:I$21,MATCH($F209,'Input-Func_Class'!$B$9:$B$21,0)))
)</f>
        <v>0</v>
      </c>
      <c r="M209" s="143">
        <f>IF($D209=0,0,$D209*
IFERROR(INDEX(M$269:M$305,MATCH($F209,$B$269:$B$305,0))/INDEX($D$269:$D$305,MATCH($F209,$B$269:$B$305,0)),
INDEX('Input-Func_Class'!J$9:J$21,MATCH($F209,'Input-Func_Class'!$B$9:$B$21,0)))
)</f>
        <v>0</v>
      </c>
      <c r="N209" s="143">
        <f>IF($D209=0,0,$D209*
IFERROR(INDEX(N$269:N$305,MATCH($F209,$B$269:$B$305,0))/INDEX($D$269:$D$305,MATCH($F209,$B$269:$B$305,0)),
INDEX('Input-Func_Class'!K$9:K$21,MATCH($F209,'Input-Func_Class'!$B$9:$B$21,0)))
)</f>
        <v>0</v>
      </c>
      <c r="O209" s="143">
        <f>IF($D209=0,0,$D209*
IFERROR(INDEX(O$269:O$305,MATCH($F209,$B$269:$B$305,0))/INDEX($D$269:$D$305,MATCH($F209,$B$269:$B$305,0)),
INDEX('Input-Func_Class'!L$9:L$21,MATCH($F209,'Input-Func_Class'!$B$9:$B$21,0)))
)</f>
        <v>0</v>
      </c>
      <c r="P209" s="143">
        <f>IF($D209=0,0,$D209*
IFERROR(INDEX(P$269:P$305,MATCH($F209,$B$269:$B$305,0))/INDEX($D$269:$D$305,MATCH($F209,$B$269:$B$305,0)),
INDEX('Input-Func_Class'!M$9:M$21,MATCH($F209,'Input-Func_Class'!$B$9:$B$21,0)))
)</f>
        <v>0</v>
      </c>
      <c r="Q209" s="143">
        <f>IF($D209=0,0,$D209*
IFERROR(INDEX(Q$269:Q$305,MATCH($F209,$B$269:$B$305,0))/INDEX($D$269:$D$305,MATCH($F209,$B$269:$B$305,0)),
INDEX('Input-Func_Class'!N$9:N$21,MATCH($F209,'Input-Func_Class'!$B$9:$B$21,0)))
)</f>
        <v>0</v>
      </c>
      <c r="R209" s="143">
        <f>IF($D209=0,0,$D209*
IFERROR(INDEX(R$269:R$305,MATCH($F209,$B$269:$B$305,0))/INDEX($D$269:$D$305,MATCH($F209,$B$269:$B$305,0)),
INDEX('Input-Func_Class'!O$9:O$21,MATCH($F209,'Input-Func_Class'!$B$9:$B$21,0)))
)</f>
        <v>0</v>
      </c>
    </row>
    <row r="210" spans="1:18" outlineLevel="1">
      <c r="A210" s="113">
        <f>IF(ISBLANK('Input-Accounts'!A210),"",'Input-Accounts'!A210)</f>
        <v>180</v>
      </c>
      <c r="B210" s="79" t="str">
        <f>IF(ISBLANK('Input-Accounts'!B210),"",'Input-Accounts'!B210)</f>
        <v xml:space="preserve">Subtotal - Transmission plant </v>
      </c>
      <c r="C210" s="113" t="str">
        <f>IF(ISBLANK('Input-Accounts'!C210),"",'Input-Accounts'!C210)</f>
        <v/>
      </c>
      <c r="D210" s="144">
        <f>SUBTOTAL(9,D204:D209)</f>
        <v>267646.75902</v>
      </c>
      <c r="E210" s="143">
        <f>IFERROR(IF(D210="",0,IF(D210=0,0,IF(ABS(D210-SUM($G210:$R210))&lt;Check_Limit,0,1))),1)</f>
        <v>0</v>
      </c>
      <c r="G210" s="144">
        <f t="shared" ref="G210:R210" si="56">SUBTOTAL(9,G204:G209)</f>
        <v>0</v>
      </c>
      <c r="H210" s="144">
        <f t="shared" si="56"/>
        <v>267646.75902</v>
      </c>
      <c r="I210" s="144">
        <f t="shared" si="56"/>
        <v>0</v>
      </c>
      <c r="J210" s="144">
        <f t="shared" si="56"/>
        <v>0</v>
      </c>
      <c r="K210" s="144">
        <f t="shared" si="56"/>
        <v>0</v>
      </c>
      <c r="L210" s="144">
        <f t="shared" si="56"/>
        <v>0</v>
      </c>
      <c r="M210" s="144">
        <f t="shared" si="56"/>
        <v>0</v>
      </c>
      <c r="N210" s="144">
        <f t="shared" si="56"/>
        <v>0</v>
      </c>
      <c r="O210" s="144">
        <f t="shared" si="56"/>
        <v>0</v>
      </c>
      <c r="P210" s="144">
        <f t="shared" si="56"/>
        <v>0</v>
      </c>
      <c r="Q210" s="144">
        <f t="shared" si="56"/>
        <v>0</v>
      </c>
      <c r="R210" s="144">
        <f t="shared" si="56"/>
        <v>0</v>
      </c>
    </row>
    <row r="211" spans="1:18" outlineLevel="1">
      <c r="A211" s="113" t="str">
        <f>IF(ISBLANK('Input-Accounts'!A211),"",'Input-Accounts'!A211)</f>
        <v/>
      </c>
      <c r="B211" s="17" t="str">
        <f>IF(ISBLANK('Input-Accounts'!B211),"",'Input-Accounts'!B211)</f>
        <v/>
      </c>
      <c r="C211" s="113" t="str">
        <f>IF(ISBLANK('Input-Accounts'!C211),"",'Input-Accounts'!C211)</f>
        <v/>
      </c>
      <c r="D211" s="143"/>
      <c r="E211" s="143">
        <f>IFERROR(IF(D211="",0,IF(D211=0,0,IF(ABS(D211-SUM($G211:$R211))&lt;Check_Limit,0,1))),1)</f>
        <v>0</v>
      </c>
      <c r="F211" s="89"/>
      <c r="G211" s="143"/>
      <c r="H211" s="143"/>
      <c r="I211" s="143"/>
      <c r="J211" s="143"/>
      <c r="K211" s="143"/>
      <c r="L211" s="143">
        <f>IF($D211=0,0,$D211*
IFERROR(INDEX(L$269:L$305,MATCH($F211,$B$269:$B$305,0))/INDEX($D$269:$D$305,MATCH($F211,$B$269:$B$305,0)),
INDEX('Input-Func_Class'!I$9:I$21,MATCH($F211,'Input-Func_Class'!$B$9:$B$21,0)))
)</f>
        <v>0</v>
      </c>
      <c r="M211" s="143">
        <f>IF($D211=0,0,$D211*
IFERROR(INDEX(M$269:M$305,MATCH($F211,$B$269:$B$305,0))/INDEX($D$269:$D$305,MATCH($F211,$B$269:$B$305,0)),
INDEX('Input-Func_Class'!J$9:J$21,MATCH($F211,'Input-Func_Class'!$B$9:$B$21,0)))
)</f>
        <v>0</v>
      </c>
      <c r="N211" s="143">
        <f>IF($D211=0,0,$D211*
IFERROR(INDEX(N$269:N$305,MATCH($F211,$B$269:$B$305,0))/INDEX($D$269:$D$305,MATCH($F211,$B$269:$B$305,0)),
INDEX('Input-Func_Class'!K$9:K$21,MATCH($F211,'Input-Func_Class'!$B$9:$B$21,0)))
)</f>
        <v>0</v>
      </c>
      <c r="O211" s="143">
        <f>IF($D211=0,0,$D211*
IFERROR(INDEX(O$269:O$305,MATCH($F211,$B$269:$B$305,0))/INDEX($D$269:$D$305,MATCH($F211,$B$269:$B$305,0)),
INDEX('Input-Func_Class'!L$9:L$21,MATCH($F211,'Input-Func_Class'!$B$9:$B$21,0)))
)</f>
        <v>0</v>
      </c>
      <c r="P211" s="143">
        <f>IF($D211=0,0,$D211*
IFERROR(INDEX(P$269:P$305,MATCH($F211,$B$269:$B$305,0))/INDEX($D$269:$D$305,MATCH($F211,$B$269:$B$305,0)),
INDEX('Input-Func_Class'!M$9:M$21,MATCH($F211,'Input-Func_Class'!$B$9:$B$21,0)))
)</f>
        <v>0</v>
      </c>
      <c r="Q211" s="143">
        <f>IF($D211=0,0,$D211*
IFERROR(INDEX(Q$269:Q$305,MATCH($F211,$B$269:$B$305,0))/INDEX($D$269:$D$305,MATCH($F211,$B$269:$B$305,0)),
INDEX('Input-Func_Class'!N$9:N$21,MATCH($F211,'Input-Func_Class'!$B$9:$B$21,0)))
)</f>
        <v>0</v>
      </c>
      <c r="R211" s="143">
        <f>IF($D211=0,0,$D211*
IFERROR(INDEX(R$269:R$305,MATCH($F211,$B$269:$B$305,0))/INDEX($D$269:$D$305,MATCH($F211,$B$269:$B$305,0)),
INDEX('Input-Func_Class'!O$9:O$21,MATCH($F211,'Input-Func_Class'!$B$9:$B$21,0)))
)</f>
        <v>0</v>
      </c>
    </row>
    <row r="212" spans="1:18" outlineLevel="1">
      <c r="A212" s="113">
        <f>IF(ISBLANK('Input-Accounts'!A212),"",'Input-Accounts'!A212)</f>
        <v>181</v>
      </c>
      <c r="B212" s="81" t="str">
        <f>IF(ISBLANK('Input-Accounts'!B212),"",'Input-Accounts'!B212)</f>
        <v>Distribution Plant</v>
      </c>
      <c r="C212" s="113" t="str">
        <f>IF(ISBLANK('Input-Accounts'!C212),"",'Input-Accounts'!C212)</f>
        <v/>
      </c>
      <c r="D212" s="143"/>
      <c r="E212" s="143">
        <f>IFERROR(IF(D212="",0,IF(D212=0,0,IF(ABS(D212-SUM($G212:$R212))&lt;Check_Limit,0,1))),1)</f>
        <v>0</v>
      </c>
      <c r="F212" s="89"/>
      <c r="G212" s="143"/>
      <c r="H212" s="143"/>
      <c r="I212" s="143"/>
      <c r="J212" s="143"/>
      <c r="K212" s="143"/>
      <c r="L212" s="143">
        <f>IF($D212=0,0,$D212*
IFERROR(INDEX(L$269:L$305,MATCH($F212,$B$269:$B$305,0))/INDEX($D$269:$D$305,MATCH($F212,$B$269:$B$305,0)),
INDEX('Input-Func_Class'!I$9:I$21,MATCH($F212,'Input-Func_Class'!$B$9:$B$21,0)))
)</f>
        <v>0</v>
      </c>
      <c r="M212" s="143">
        <f>IF($D212=0,0,$D212*
IFERROR(INDEX(M$269:M$305,MATCH($F212,$B$269:$B$305,0))/INDEX($D$269:$D$305,MATCH($F212,$B$269:$B$305,0)),
INDEX('Input-Func_Class'!J$9:J$21,MATCH($F212,'Input-Func_Class'!$B$9:$B$21,0)))
)</f>
        <v>0</v>
      </c>
      <c r="N212" s="143">
        <f>IF($D212=0,0,$D212*
IFERROR(INDEX(N$269:N$305,MATCH($F212,$B$269:$B$305,0))/INDEX($D$269:$D$305,MATCH($F212,$B$269:$B$305,0)),
INDEX('Input-Func_Class'!K$9:K$21,MATCH($F212,'Input-Func_Class'!$B$9:$B$21,0)))
)</f>
        <v>0</v>
      </c>
      <c r="O212" s="143">
        <f>IF($D212=0,0,$D212*
IFERROR(INDEX(O$269:O$305,MATCH($F212,$B$269:$B$305,0))/INDEX($D$269:$D$305,MATCH($F212,$B$269:$B$305,0)),
INDEX('Input-Func_Class'!L$9:L$21,MATCH($F212,'Input-Func_Class'!$B$9:$B$21,0)))
)</f>
        <v>0</v>
      </c>
      <c r="P212" s="143">
        <f>IF($D212=0,0,$D212*
IFERROR(INDEX(P$269:P$305,MATCH($F212,$B$269:$B$305,0))/INDEX($D$269:$D$305,MATCH($F212,$B$269:$B$305,0)),
INDEX('Input-Func_Class'!M$9:M$21,MATCH($F212,'Input-Func_Class'!$B$9:$B$21,0)))
)</f>
        <v>0</v>
      </c>
      <c r="Q212" s="143">
        <f>IF($D212=0,0,$D212*
IFERROR(INDEX(Q$269:Q$305,MATCH($F212,$B$269:$B$305,0))/INDEX($D$269:$D$305,MATCH($F212,$B$269:$B$305,0)),
INDEX('Input-Func_Class'!N$9:N$21,MATCH($F212,'Input-Func_Class'!$B$9:$B$21,0)))
)</f>
        <v>0</v>
      </c>
      <c r="R212" s="143">
        <f>IF($D212=0,0,$D212*
IFERROR(INDEX(R$269:R$305,MATCH($F212,$B$269:$B$305,0))/INDEX($D$269:$D$305,MATCH($F212,$B$269:$B$305,0)),
INDEX('Input-Func_Class'!O$9:O$21,MATCH($F212,'Input-Func_Class'!$B$9:$B$21,0)))
)</f>
        <v>0</v>
      </c>
    </row>
    <row r="213" spans="1:18" outlineLevel="1">
      <c r="A213" s="113">
        <f>IF(ISBLANK('Input-Accounts'!A213),"",'Input-Accounts'!A213)</f>
        <v>182</v>
      </c>
      <c r="B213" s="17" t="str">
        <f>IF(ISBLANK('Input-Accounts'!B213),"",'Input-Accounts'!B213)</f>
        <v>Land and Land Rights</v>
      </c>
      <c r="C213" s="113">
        <f>IF(ISBLANK('Input-Accounts'!C213),"",'Input-Accounts'!C213)</f>
        <v>374</v>
      </c>
      <c r="D213" s="143">
        <f>'Input-Accounts'!$D213</f>
        <v>35102.118348000004</v>
      </c>
      <c r="E213" s="143">
        <f>IFERROR(IF(D213="",0,IF(D213=0,0,IF(ABS(D213-SUM($G213:$R213))&lt;Check_Limit,0,1))),1)</f>
        <v>0</v>
      </c>
      <c r="F213" s="89" t="str">
        <f>IF(D213=0,"-",IF('Input-Accounts'!$E213&lt;&gt;0,'Input-Accounts'!$E213,'Input-Accounts'!$F213))</f>
        <v>INT_DIST-MAINS</v>
      </c>
      <c r="G213" s="143">
        <f>IF($D213=0,0,$D213*
IFERROR(INDEX(G$269:G$305,MATCH($F213,$B$269:$B$305,0))/INDEX($D$269:$D$305,MATCH($F213,$B$269:$B$305,0)),
INDEX('Input-Func_Class'!D$9:D$21,MATCH($F213,'Input-Func_Class'!$B$9:$B$21,0)))
)</f>
        <v>0</v>
      </c>
      <c r="H213" s="143">
        <f>IF($D213=0,0,$D213*
IFERROR(INDEX(H$269:H$305,MATCH($F213,$B$269:$B$305,0))/INDEX($D$269:$D$305,MATCH($F213,$B$269:$B$305,0)),
INDEX('Input-Func_Class'!E$9:E$21,MATCH($F213,'Input-Func_Class'!$B$9:$B$21,0)))
)</f>
        <v>0</v>
      </c>
      <c r="I213" s="143">
        <f>IF($D213=0,0,$D213*
IFERROR(INDEX(I$269:I$305,MATCH($F213,$B$269:$B$305,0))/INDEX($D$269:$D$305,MATCH($F213,$B$269:$B$305,0)),
INDEX('Input-Func_Class'!F$9:F$21,MATCH($F213,'Input-Func_Class'!$B$9:$B$21,0)))
)</f>
        <v>35102.118348000004</v>
      </c>
      <c r="J213" s="143">
        <f>IF($D213=0,0,$D213*
IFERROR(INDEX(J$269:J$305,MATCH($F213,$B$269:$B$305,0))/INDEX($D$269:$D$305,MATCH($F213,$B$269:$B$305,0)),
INDEX('Input-Func_Class'!G$9:G$21,MATCH($F213,'Input-Func_Class'!$B$9:$B$21,0)))
)</f>
        <v>0</v>
      </c>
      <c r="K213" s="143">
        <f>IF($D213=0,0,$D213*
IFERROR(INDEX(K$269:K$305,MATCH($F213,$B$269:$B$305,0))/INDEX($D$269:$D$305,MATCH($F213,$B$269:$B$305,0)),
INDEX('Input-Func_Class'!H$9:H$21,MATCH($F213,'Input-Func_Class'!$B$9:$B$21,0)))
)</f>
        <v>0</v>
      </c>
      <c r="L213" s="143">
        <f>IF($D213=0,0,$D213*
IFERROR(INDEX(L$269:L$305,MATCH($F213,$B$269:$B$305,0))/INDEX($D$269:$D$305,MATCH($F213,$B$269:$B$305,0)),
INDEX('Input-Func_Class'!I$9:I$21,MATCH($F213,'Input-Func_Class'!$B$9:$B$21,0)))
)</f>
        <v>0</v>
      </c>
      <c r="M213" s="143">
        <f>IF($D213=0,0,$D213*
IFERROR(INDEX(M$269:M$305,MATCH($F213,$B$269:$B$305,0))/INDEX($D$269:$D$305,MATCH($F213,$B$269:$B$305,0)),
INDEX('Input-Func_Class'!J$9:J$21,MATCH($F213,'Input-Func_Class'!$B$9:$B$21,0)))
)</f>
        <v>0</v>
      </c>
      <c r="N213" s="143">
        <f>IF($D213=0,0,$D213*
IFERROR(INDEX(N$269:N$305,MATCH($F213,$B$269:$B$305,0))/INDEX($D$269:$D$305,MATCH($F213,$B$269:$B$305,0)),
INDEX('Input-Func_Class'!K$9:K$21,MATCH($F213,'Input-Func_Class'!$B$9:$B$21,0)))
)</f>
        <v>0</v>
      </c>
      <c r="O213" s="143">
        <f>IF($D213=0,0,$D213*
IFERROR(INDEX(O$269:O$305,MATCH($F213,$B$269:$B$305,0))/INDEX($D$269:$D$305,MATCH($F213,$B$269:$B$305,0)),
INDEX('Input-Func_Class'!L$9:L$21,MATCH($F213,'Input-Func_Class'!$B$9:$B$21,0)))
)</f>
        <v>0</v>
      </c>
      <c r="P213" s="143">
        <f>IF($D213=0,0,$D213*
IFERROR(INDEX(P$269:P$305,MATCH($F213,$B$269:$B$305,0))/INDEX($D$269:$D$305,MATCH($F213,$B$269:$B$305,0)),
INDEX('Input-Func_Class'!M$9:M$21,MATCH($F213,'Input-Func_Class'!$B$9:$B$21,0)))
)</f>
        <v>0</v>
      </c>
      <c r="Q213" s="143">
        <f>IF($D213=0,0,$D213*
IFERROR(INDEX(Q$269:Q$305,MATCH($F213,$B$269:$B$305,0))/INDEX($D$269:$D$305,MATCH($F213,$B$269:$B$305,0)),
INDEX('Input-Func_Class'!N$9:N$21,MATCH($F213,'Input-Func_Class'!$B$9:$B$21,0)))
)</f>
        <v>0</v>
      </c>
      <c r="R213" s="143">
        <f>IF($D213=0,0,$D213*
IFERROR(INDEX(R$269:R$305,MATCH($F213,$B$269:$B$305,0))/INDEX($D$269:$D$305,MATCH($F213,$B$269:$B$305,0)),
INDEX('Input-Func_Class'!O$9:O$21,MATCH($F213,'Input-Func_Class'!$B$9:$B$21,0)))
)</f>
        <v>0</v>
      </c>
    </row>
    <row r="214" spans="1:18" outlineLevel="1">
      <c r="A214" s="113">
        <f>IF(ISBLANK('Input-Accounts'!A214),"",'Input-Accounts'!A214)</f>
        <v>183</v>
      </c>
      <c r="B214" s="17" t="str">
        <f>IF(ISBLANK('Input-Accounts'!B214),"",'Input-Accounts'!B214)</f>
        <v>Structures and Improvements</v>
      </c>
      <c r="C214" s="113">
        <f>IF(ISBLANK('Input-Accounts'!C214),"",'Input-Accounts'!C214)</f>
        <v>375</v>
      </c>
      <c r="D214" s="143">
        <f>'Input-Accounts'!$D214</f>
        <v>9183.5399039999993</v>
      </c>
      <c r="E214" s="143">
        <f t="shared" ref="E214:E219" si="57">IFERROR(IF(D214="",0,IF(D214=0,0,IF(ABS(D214-SUM($G214:$R214))&lt;Check_Limit,0,1))),1)</f>
        <v>0</v>
      </c>
      <c r="F214" s="89" t="str">
        <f>IF(D214=0,"-",IF('Input-Accounts'!$E214&lt;&gt;0,'Input-Accounts'!$E214,'Input-Accounts'!$F214))</f>
        <v>INT_DIST-MAINS</v>
      </c>
      <c r="G214" s="143">
        <f>IF($D214=0,0,$D214*
IFERROR(INDEX(G$269:G$305,MATCH($F214,$B$269:$B$305,0))/INDEX($D$269:$D$305,MATCH($F214,$B$269:$B$305,0)),
INDEX('Input-Func_Class'!D$9:D$21,MATCH($F214,'Input-Func_Class'!$B$9:$B$21,0)))
)</f>
        <v>0</v>
      </c>
      <c r="H214" s="143">
        <f>IF($D214=0,0,$D214*
IFERROR(INDEX(H$269:H$305,MATCH($F214,$B$269:$B$305,0))/INDEX($D$269:$D$305,MATCH($F214,$B$269:$B$305,0)),
INDEX('Input-Func_Class'!E$9:E$21,MATCH($F214,'Input-Func_Class'!$B$9:$B$21,0)))
)</f>
        <v>0</v>
      </c>
      <c r="I214" s="143">
        <f>IF($D214=0,0,$D214*
IFERROR(INDEX(I$269:I$305,MATCH($F214,$B$269:$B$305,0))/INDEX($D$269:$D$305,MATCH($F214,$B$269:$B$305,0)),
INDEX('Input-Func_Class'!F$9:F$21,MATCH($F214,'Input-Func_Class'!$B$9:$B$21,0)))
)</f>
        <v>9183.5399039999993</v>
      </c>
      <c r="J214" s="143">
        <f>IF($D214=0,0,$D214*
IFERROR(INDEX(J$269:J$305,MATCH($F214,$B$269:$B$305,0))/INDEX($D$269:$D$305,MATCH($F214,$B$269:$B$305,0)),
INDEX('Input-Func_Class'!G$9:G$21,MATCH($F214,'Input-Func_Class'!$B$9:$B$21,0)))
)</f>
        <v>0</v>
      </c>
      <c r="K214" s="143">
        <f>IF($D214=0,0,$D214*
IFERROR(INDEX(K$269:K$305,MATCH($F214,$B$269:$B$305,0))/INDEX($D$269:$D$305,MATCH($F214,$B$269:$B$305,0)),
INDEX('Input-Func_Class'!H$9:H$21,MATCH($F214,'Input-Func_Class'!$B$9:$B$21,0)))
)</f>
        <v>0</v>
      </c>
      <c r="L214" s="143">
        <f>IF($D214=0,0,$D214*
IFERROR(INDEX(L$269:L$305,MATCH($F214,$B$269:$B$305,0))/INDEX($D$269:$D$305,MATCH($F214,$B$269:$B$305,0)),
INDEX('Input-Func_Class'!I$9:I$21,MATCH($F214,'Input-Func_Class'!$B$9:$B$21,0)))
)</f>
        <v>0</v>
      </c>
      <c r="M214" s="143">
        <f>IF($D214=0,0,$D214*
IFERROR(INDEX(M$269:M$305,MATCH($F214,$B$269:$B$305,0))/INDEX($D$269:$D$305,MATCH($F214,$B$269:$B$305,0)),
INDEX('Input-Func_Class'!J$9:J$21,MATCH($F214,'Input-Func_Class'!$B$9:$B$21,0)))
)</f>
        <v>0</v>
      </c>
      <c r="N214" s="143">
        <f>IF($D214=0,0,$D214*
IFERROR(INDEX(N$269:N$305,MATCH($F214,$B$269:$B$305,0))/INDEX($D$269:$D$305,MATCH($F214,$B$269:$B$305,0)),
INDEX('Input-Func_Class'!K$9:K$21,MATCH($F214,'Input-Func_Class'!$B$9:$B$21,0)))
)</f>
        <v>0</v>
      </c>
      <c r="O214" s="143">
        <f>IF($D214=0,0,$D214*
IFERROR(INDEX(O$269:O$305,MATCH($F214,$B$269:$B$305,0))/INDEX($D$269:$D$305,MATCH($F214,$B$269:$B$305,0)),
INDEX('Input-Func_Class'!L$9:L$21,MATCH($F214,'Input-Func_Class'!$B$9:$B$21,0)))
)</f>
        <v>0</v>
      </c>
      <c r="P214" s="143">
        <f>IF($D214=0,0,$D214*
IFERROR(INDEX(P$269:P$305,MATCH($F214,$B$269:$B$305,0))/INDEX($D$269:$D$305,MATCH($F214,$B$269:$B$305,0)),
INDEX('Input-Func_Class'!M$9:M$21,MATCH($F214,'Input-Func_Class'!$B$9:$B$21,0)))
)</f>
        <v>0</v>
      </c>
      <c r="Q214" s="143">
        <f>IF($D214=0,0,$D214*
IFERROR(INDEX(Q$269:Q$305,MATCH($F214,$B$269:$B$305,0))/INDEX($D$269:$D$305,MATCH($F214,$B$269:$B$305,0)),
INDEX('Input-Func_Class'!N$9:N$21,MATCH($F214,'Input-Func_Class'!$B$9:$B$21,0)))
)</f>
        <v>0</v>
      </c>
      <c r="R214" s="143">
        <f>IF($D214=0,0,$D214*
IFERROR(INDEX(R$269:R$305,MATCH($F214,$B$269:$B$305,0))/INDEX($D$269:$D$305,MATCH($F214,$B$269:$B$305,0)),
INDEX('Input-Func_Class'!O$9:O$21,MATCH($F214,'Input-Func_Class'!$B$9:$B$21,0)))
)</f>
        <v>0</v>
      </c>
    </row>
    <row r="215" spans="1:18" outlineLevel="1">
      <c r="A215" s="113">
        <f>IF(ISBLANK('Input-Accounts'!A215),"",'Input-Accounts'!A215)</f>
        <v>184</v>
      </c>
      <c r="B215" s="17" t="str">
        <f>IF(ISBLANK('Input-Accounts'!B215),"",'Input-Accounts'!B215)</f>
        <v>Mains</v>
      </c>
      <c r="C215" s="113">
        <f>IF(ISBLANK('Input-Accounts'!C215),"",'Input-Accounts'!C215)</f>
        <v>376</v>
      </c>
      <c r="D215" s="143">
        <f>'Input-Accounts'!$D215</f>
        <v>14418375.631168999</v>
      </c>
      <c r="E215" s="143">
        <f t="shared" si="57"/>
        <v>0</v>
      </c>
      <c r="F215" s="89" t="str">
        <f>IF(D215=0,"-",IF('Input-Accounts'!$E215&lt;&gt;0,'Input-Accounts'!$E215,'Input-Accounts'!$F215))</f>
        <v>INT_DIST-MAINS</v>
      </c>
      <c r="G215" s="143">
        <f>IF($D215=0,0,$D215*
IFERROR(INDEX(G$269:G$305,MATCH($F215,$B$269:$B$305,0))/INDEX($D$269:$D$305,MATCH($F215,$B$269:$B$305,0)),
INDEX('Input-Func_Class'!D$9:D$21,MATCH($F215,'Input-Func_Class'!$B$9:$B$21,0)))
)</f>
        <v>0</v>
      </c>
      <c r="H215" s="143">
        <f>IF($D215=0,0,$D215*
IFERROR(INDEX(H$269:H$305,MATCH($F215,$B$269:$B$305,0))/INDEX($D$269:$D$305,MATCH($F215,$B$269:$B$305,0)),
INDEX('Input-Func_Class'!E$9:E$21,MATCH($F215,'Input-Func_Class'!$B$9:$B$21,0)))
)</f>
        <v>0</v>
      </c>
      <c r="I215" s="143">
        <f>IF($D215=0,0,$D215*
IFERROR(INDEX(I$269:I$305,MATCH($F215,$B$269:$B$305,0))/INDEX($D$269:$D$305,MATCH($F215,$B$269:$B$305,0)),
INDEX('Input-Func_Class'!F$9:F$21,MATCH($F215,'Input-Func_Class'!$B$9:$B$21,0)))
)</f>
        <v>14418375.631168999</v>
      </c>
      <c r="J215" s="143">
        <f>IF($D215=0,0,$D215*
IFERROR(INDEX(J$269:J$305,MATCH($F215,$B$269:$B$305,0))/INDEX($D$269:$D$305,MATCH($F215,$B$269:$B$305,0)),
INDEX('Input-Func_Class'!G$9:G$21,MATCH($F215,'Input-Func_Class'!$B$9:$B$21,0)))
)</f>
        <v>0</v>
      </c>
      <c r="K215" s="143">
        <f>IF($D215=0,0,$D215*
IFERROR(INDEX(K$269:K$305,MATCH($F215,$B$269:$B$305,0))/INDEX($D$269:$D$305,MATCH($F215,$B$269:$B$305,0)),
INDEX('Input-Func_Class'!H$9:H$21,MATCH($F215,'Input-Func_Class'!$B$9:$B$21,0)))
)</f>
        <v>0</v>
      </c>
      <c r="L215" s="143">
        <f>IF($D215=0,0,$D215*
IFERROR(INDEX(L$269:L$305,MATCH($F215,$B$269:$B$305,0))/INDEX($D$269:$D$305,MATCH($F215,$B$269:$B$305,0)),
INDEX('Input-Func_Class'!I$9:I$21,MATCH($F215,'Input-Func_Class'!$B$9:$B$21,0)))
)</f>
        <v>0</v>
      </c>
      <c r="M215" s="143">
        <f>IF($D215=0,0,$D215*
IFERROR(INDEX(M$269:M$305,MATCH($F215,$B$269:$B$305,0))/INDEX($D$269:$D$305,MATCH($F215,$B$269:$B$305,0)),
INDEX('Input-Func_Class'!J$9:J$21,MATCH($F215,'Input-Func_Class'!$B$9:$B$21,0)))
)</f>
        <v>0</v>
      </c>
      <c r="N215" s="143">
        <f>IF($D215=0,0,$D215*
IFERROR(INDEX(N$269:N$305,MATCH($F215,$B$269:$B$305,0))/INDEX($D$269:$D$305,MATCH($F215,$B$269:$B$305,0)),
INDEX('Input-Func_Class'!K$9:K$21,MATCH($F215,'Input-Func_Class'!$B$9:$B$21,0)))
)</f>
        <v>0</v>
      </c>
      <c r="O215" s="143">
        <f>IF($D215=0,0,$D215*
IFERROR(INDEX(O$269:O$305,MATCH($F215,$B$269:$B$305,0))/INDEX($D$269:$D$305,MATCH($F215,$B$269:$B$305,0)),
INDEX('Input-Func_Class'!L$9:L$21,MATCH($F215,'Input-Func_Class'!$B$9:$B$21,0)))
)</f>
        <v>0</v>
      </c>
      <c r="P215" s="143">
        <f>IF($D215=0,0,$D215*
IFERROR(INDEX(P$269:P$305,MATCH($F215,$B$269:$B$305,0))/INDEX($D$269:$D$305,MATCH($F215,$B$269:$B$305,0)),
INDEX('Input-Func_Class'!M$9:M$21,MATCH($F215,'Input-Func_Class'!$B$9:$B$21,0)))
)</f>
        <v>0</v>
      </c>
      <c r="Q215" s="143">
        <f>IF($D215=0,0,$D215*
IFERROR(INDEX(Q$269:Q$305,MATCH($F215,$B$269:$B$305,0))/INDEX($D$269:$D$305,MATCH($F215,$B$269:$B$305,0)),
INDEX('Input-Func_Class'!N$9:N$21,MATCH($F215,'Input-Func_Class'!$B$9:$B$21,0)))
)</f>
        <v>0</v>
      </c>
      <c r="R215" s="143">
        <f>IF($D215=0,0,$D215*
IFERROR(INDEX(R$269:R$305,MATCH($F215,$B$269:$B$305,0))/INDEX($D$269:$D$305,MATCH($F215,$B$269:$B$305,0)),
INDEX('Input-Func_Class'!O$9:O$21,MATCH($F215,'Input-Func_Class'!$B$9:$B$21,0)))
)</f>
        <v>0</v>
      </c>
    </row>
    <row r="216" spans="1:18" outlineLevel="1">
      <c r="A216" s="113">
        <f>IF(ISBLANK('Input-Accounts'!A216),"",'Input-Accounts'!A216)</f>
        <v>185</v>
      </c>
      <c r="B216" s="17" t="str">
        <f>IF(ISBLANK('Input-Accounts'!B216),"",'Input-Accounts'!B216)</f>
        <v>Compressor Station</v>
      </c>
      <c r="C216" s="113">
        <f>IF(ISBLANK('Input-Accounts'!C216),"",'Input-Accounts'!C216)</f>
        <v>377</v>
      </c>
      <c r="D216" s="143">
        <f>'Input-Accounts'!$D216</f>
        <v>50360.141955999992</v>
      </c>
      <c r="E216" s="143">
        <f t="shared" si="57"/>
        <v>0</v>
      </c>
      <c r="F216" s="89" t="str">
        <f>IF(D216=0,"-",IF('Input-Accounts'!$E216&lt;&gt;0,'Input-Accounts'!$E216,'Input-Accounts'!$F216))</f>
        <v>DISTRIBUTION</v>
      </c>
      <c r="G216" s="143">
        <f>IF($D216=0,0,$D216*
IFERROR(INDEX(G$269:G$305,MATCH($F216,$B$269:$B$305,0))/INDEX($D$269:$D$305,MATCH($F216,$B$269:$B$305,0)),
INDEX('Input-Func_Class'!D$9:D$21,MATCH($F216,'Input-Func_Class'!$B$9:$B$21,0)))
)</f>
        <v>0</v>
      </c>
      <c r="H216" s="143">
        <f>IF($D216=0,0,$D216*
IFERROR(INDEX(H$269:H$305,MATCH($F216,$B$269:$B$305,0))/INDEX($D$269:$D$305,MATCH($F216,$B$269:$B$305,0)),
INDEX('Input-Func_Class'!E$9:E$21,MATCH($F216,'Input-Func_Class'!$B$9:$B$21,0)))
)</f>
        <v>0</v>
      </c>
      <c r="I216" s="143">
        <f>IF($D216=0,0,$D216*
IFERROR(INDEX(I$269:I$305,MATCH($F216,$B$269:$B$305,0))/INDEX($D$269:$D$305,MATCH($F216,$B$269:$B$305,0)),
INDEX('Input-Func_Class'!F$9:F$21,MATCH($F216,'Input-Func_Class'!$B$9:$B$21,0)))
)</f>
        <v>50360.141955999992</v>
      </c>
      <c r="J216" s="143">
        <f>IF($D216=0,0,$D216*
IFERROR(INDEX(J$269:J$305,MATCH($F216,$B$269:$B$305,0))/INDEX($D$269:$D$305,MATCH($F216,$B$269:$B$305,0)),
INDEX('Input-Func_Class'!G$9:G$21,MATCH($F216,'Input-Func_Class'!$B$9:$B$21,0)))
)</f>
        <v>0</v>
      </c>
      <c r="K216" s="143">
        <f>IF($D216=0,0,$D216*
IFERROR(INDEX(K$269:K$305,MATCH($F216,$B$269:$B$305,0))/INDEX($D$269:$D$305,MATCH($F216,$B$269:$B$305,0)),
INDEX('Input-Func_Class'!H$9:H$21,MATCH($F216,'Input-Func_Class'!$B$9:$B$21,0)))
)</f>
        <v>0</v>
      </c>
      <c r="L216" s="143">
        <f>IF($D216=0,0,$D216*
IFERROR(INDEX(L$269:L$305,MATCH($F216,$B$269:$B$305,0))/INDEX($D$269:$D$305,MATCH($F216,$B$269:$B$305,0)),
INDEX('Input-Func_Class'!I$9:I$21,MATCH($F216,'Input-Func_Class'!$B$9:$B$21,0)))
)</f>
        <v>0</v>
      </c>
      <c r="M216" s="143">
        <f>IF($D216=0,0,$D216*
IFERROR(INDEX(M$269:M$305,MATCH($F216,$B$269:$B$305,0))/INDEX($D$269:$D$305,MATCH($F216,$B$269:$B$305,0)),
INDEX('Input-Func_Class'!J$9:J$21,MATCH($F216,'Input-Func_Class'!$B$9:$B$21,0)))
)</f>
        <v>0</v>
      </c>
      <c r="N216" s="143">
        <f>IF($D216=0,0,$D216*
IFERROR(INDEX(N$269:N$305,MATCH($F216,$B$269:$B$305,0))/INDEX($D$269:$D$305,MATCH($F216,$B$269:$B$305,0)),
INDEX('Input-Func_Class'!K$9:K$21,MATCH($F216,'Input-Func_Class'!$B$9:$B$21,0)))
)</f>
        <v>0</v>
      </c>
      <c r="O216" s="143">
        <f>IF($D216=0,0,$D216*
IFERROR(INDEX(O$269:O$305,MATCH($F216,$B$269:$B$305,0))/INDEX($D$269:$D$305,MATCH($F216,$B$269:$B$305,0)),
INDEX('Input-Func_Class'!L$9:L$21,MATCH($F216,'Input-Func_Class'!$B$9:$B$21,0)))
)</f>
        <v>0</v>
      </c>
      <c r="P216" s="143">
        <f>IF($D216=0,0,$D216*
IFERROR(INDEX(P$269:P$305,MATCH($F216,$B$269:$B$305,0))/INDEX($D$269:$D$305,MATCH($F216,$B$269:$B$305,0)),
INDEX('Input-Func_Class'!M$9:M$21,MATCH($F216,'Input-Func_Class'!$B$9:$B$21,0)))
)</f>
        <v>0</v>
      </c>
      <c r="Q216" s="143">
        <f>IF($D216=0,0,$D216*
IFERROR(INDEX(Q$269:Q$305,MATCH($F216,$B$269:$B$305,0))/INDEX($D$269:$D$305,MATCH($F216,$B$269:$B$305,0)),
INDEX('Input-Func_Class'!N$9:N$21,MATCH($F216,'Input-Func_Class'!$B$9:$B$21,0)))
)</f>
        <v>0</v>
      </c>
      <c r="R216" s="143">
        <f>IF($D216=0,0,$D216*
IFERROR(INDEX(R$269:R$305,MATCH($F216,$B$269:$B$305,0))/INDEX($D$269:$D$305,MATCH($F216,$B$269:$B$305,0)),
INDEX('Input-Func_Class'!O$9:O$21,MATCH($F216,'Input-Func_Class'!$B$9:$B$21,0)))
)</f>
        <v>0</v>
      </c>
    </row>
    <row r="217" spans="1:18" outlineLevel="1">
      <c r="A217" s="113">
        <f>IF(ISBLANK('Input-Accounts'!A217),"",'Input-Accounts'!A217)</f>
        <v>186</v>
      </c>
      <c r="B217" s="17" t="str">
        <f>IF(ISBLANK('Input-Accounts'!B217),"",'Input-Accounts'!B217)</f>
        <v>M &amp; R Station Equipment - general</v>
      </c>
      <c r="C217" s="113">
        <f>IF(ISBLANK('Input-Accounts'!C217),"",'Input-Accounts'!C217)</f>
        <v>378</v>
      </c>
      <c r="D217" s="143">
        <f>'Input-Accounts'!$D217</f>
        <v>731905.61580099992</v>
      </c>
      <c r="E217" s="143">
        <f t="shared" si="57"/>
        <v>0</v>
      </c>
      <c r="F217" s="89" t="str">
        <f>IF(D217=0,"-",IF('Input-Accounts'!$E217&lt;&gt;0,'Input-Accounts'!$E217,'Input-Accounts'!$F217))</f>
        <v>DISTRIBUTION</v>
      </c>
      <c r="G217" s="143">
        <f>IF($D217=0,0,$D217*
IFERROR(INDEX(G$269:G$305,MATCH($F217,$B$269:$B$305,0))/INDEX($D$269:$D$305,MATCH($F217,$B$269:$B$305,0)),
INDEX('Input-Func_Class'!D$9:D$21,MATCH($F217,'Input-Func_Class'!$B$9:$B$21,0)))
)</f>
        <v>0</v>
      </c>
      <c r="H217" s="143">
        <f>IF($D217=0,0,$D217*
IFERROR(INDEX(H$269:H$305,MATCH($F217,$B$269:$B$305,0))/INDEX($D$269:$D$305,MATCH($F217,$B$269:$B$305,0)),
INDEX('Input-Func_Class'!E$9:E$21,MATCH($F217,'Input-Func_Class'!$B$9:$B$21,0)))
)</f>
        <v>0</v>
      </c>
      <c r="I217" s="143">
        <f>IF($D217=0,0,$D217*
IFERROR(INDEX(I$269:I$305,MATCH($F217,$B$269:$B$305,0))/INDEX($D$269:$D$305,MATCH($F217,$B$269:$B$305,0)),
INDEX('Input-Func_Class'!F$9:F$21,MATCH($F217,'Input-Func_Class'!$B$9:$B$21,0)))
)</f>
        <v>731905.61580099992</v>
      </c>
      <c r="J217" s="143">
        <f>IF($D217=0,0,$D217*
IFERROR(INDEX(J$269:J$305,MATCH($F217,$B$269:$B$305,0))/INDEX($D$269:$D$305,MATCH($F217,$B$269:$B$305,0)),
INDEX('Input-Func_Class'!G$9:G$21,MATCH($F217,'Input-Func_Class'!$B$9:$B$21,0)))
)</f>
        <v>0</v>
      </c>
      <c r="K217" s="143">
        <f>IF($D217=0,0,$D217*
IFERROR(INDEX(K$269:K$305,MATCH($F217,$B$269:$B$305,0))/INDEX($D$269:$D$305,MATCH($F217,$B$269:$B$305,0)),
INDEX('Input-Func_Class'!H$9:H$21,MATCH($F217,'Input-Func_Class'!$B$9:$B$21,0)))
)</f>
        <v>0</v>
      </c>
      <c r="L217" s="143">
        <f>IF($D217=0,0,$D217*
IFERROR(INDEX(L$269:L$305,MATCH($F217,$B$269:$B$305,0))/INDEX($D$269:$D$305,MATCH($F217,$B$269:$B$305,0)),
INDEX('Input-Func_Class'!I$9:I$21,MATCH($F217,'Input-Func_Class'!$B$9:$B$21,0)))
)</f>
        <v>0</v>
      </c>
      <c r="M217" s="143">
        <f>IF($D217=0,0,$D217*
IFERROR(INDEX(M$269:M$305,MATCH($F217,$B$269:$B$305,0))/INDEX($D$269:$D$305,MATCH($F217,$B$269:$B$305,0)),
INDEX('Input-Func_Class'!J$9:J$21,MATCH($F217,'Input-Func_Class'!$B$9:$B$21,0)))
)</f>
        <v>0</v>
      </c>
      <c r="N217" s="143">
        <f>IF($D217=0,0,$D217*
IFERROR(INDEX(N$269:N$305,MATCH($F217,$B$269:$B$305,0))/INDEX($D$269:$D$305,MATCH($F217,$B$269:$B$305,0)),
INDEX('Input-Func_Class'!K$9:K$21,MATCH($F217,'Input-Func_Class'!$B$9:$B$21,0)))
)</f>
        <v>0</v>
      </c>
      <c r="O217" s="143">
        <f>IF($D217=0,0,$D217*
IFERROR(INDEX(O$269:O$305,MATCH($F217,$B$269:$B$305,0))/INDEX($D$269:$D$305,MATCH($F217,$B$269:$B$305,0)),
INDEX('Input-Func_Class'!L$9:L$21,MATCH($F217,'Input-Func_Class'!$B$9:$B$21,0)))
)</f>
        <v>0</v>
      </c>
      <c r="P217" s="143">
        <f>IF($D217=0,0,$D217*
IFERROR(INDEX(P$269:P$305,MATCH($F217,$B$269:$B$305,0))/INDEX($D$269:$D$305,MATCH($F217,$B$269:$B$305,0)),
INDEX('Input-Func_Class'!M$9:M$21,MATCH($F217,'Input-Func_Class'!$B$9:$B$21,0)))
)</f>
        <v>0</v>
      </c>
      <c r="Q217" s="143">
        <f>IF($D217=0,0,$D217*
IFERROR(INDEX(Q$269:Q$305,MATCH($F217,$B$269:$B$305,0))/INDEX($D$269:$D$305,MATCH($F217,$B$269:$B$305,0)),
INDEX('Input-Func_Class'!N$9:N$21,MATCH($F217,'Input-Func_Class'!$B$9:$B$21,0)))
)</f>
        <v>0</v>
      </c>
      <c r="R217" s="143">
        <f>IF($D217=0,0,$D217*
IFERROR(INDEX(R$269:R$305,MATCH($F217,$B$269:$B$305,0))/INDEX($D$269:$D$305,MATCH($F217,$B$269:$B$305,0)),
INDEX('Input-Func_Class'!O$9:O$21,MATCH($F217,'Input-Func_Class'!$B$9:$B$21,0)))
)</f>
        <v>0</v>
      </c>
    </row>
    <row r="218" spans="1:18" outlineLevel="1">
      <c r="A218" s="113">
        <f>IF(ISBLANK('Input-Accounts'!A218),"",'Input-Accounts'!A218)</f>
        <v>187</v>
      </c>
      <c r="B218" s="17" t="str">
        <f>IF(ISBLANK('Input-Accounts'!B218),"",'Input-Accounts'!B218)</f>
        <v>M &amp; R Station Equipment - city gate</v>
      </c>
      <c r="C218" s="113">
        <f>IF(ISBLANK('Input-Accounts'!C218),"",'Input-Accounts'!C218)</f>
        <v>379</v>
      </c>
      <c r="D218" s="143">
        <f>'Input-Accounts'!$D218</f>
        <v>85725.578930999996</v>
      </c>
      <c r="E218" s="143">
        <f t="shared" si="57"/>
        <v>0</v>
      </c>
      <c r="F218" s="89" t="str">
        <f>IF(D218=0,"-",IF('Input-Accounts'!$E218&lt;&gt;0,'Input-Accounts'!$E218,'Input-Accounts'!$F218))</f>
        <v>DISTRIBUTION</v>
      </c>
      <c r="G218" s="143">
        <f>IF($D218=0,0,$D218*
IFERROR(INDEX(G$269:G$305,MATCH($F218,$B$269:$B$305,0))/INDEX($D$269:$D$305,MATCH($F218,$B$269:$B$305,0)),
INDEX('Input-Func_Class'!D$9:D$21,MATCH($F218,'Input-Func_Class'!$B$9:$B$21,0)))
)</f>
        <v>0</v>
      </c>
      <c r="H218" s="143">
        <f>IF($D218=0,0,$D218*
IFERROR(INDEX(H$269:H$305,MATCH($F218,$B$269:$B$305,0))/INDEX($D$269:$D$305,MATCH($F218,$B$269:$B$305,0)),
INDEX('Input-Func_Class'!E$9:E$21,MATCH($F218,'Input-Func_Class'!$B$9:$B$21,0)))
)</f>
        <v>0</v>
      </c>
      <c r="I218" s="143">
        <f>IF($D218=0,0,$D218*
IFERROR(INDEX(I$269:I$305,MATCH($F218,$B$269:$B$305,0))/INDEX($D$269:$D$305,MATCH($F218,$B$269:$B$305,0)),
INDEX('Input-Func_Class'!F$9:F$21,MATCH($F218,'Input-Func_Class'!$B$9:$B$21,0)))
)</f>
        <v>85725.578930999996</v>
      </c>
      <c r="J218" s="143">
        <f>IF($D218=0,0,$D218*
IFERROR(INDEX(J$269:J$305,MATCH($F218,$B$269:$B$305,0))/INDEX($D$269:$D$305,MATCH($F218,$B$269:$B$305,0)),
INDEX('Input-Func_Class'!G$9:G$21,MATCH($F218,'Input-Func_Class'!$B$9:$B$21,0)))
)</f>
        <v>0</v>
      </c>
      <c r="K218" s="143">
        <f>IF($D218=0,0,$D218*
IFERROR(INDEX(K$269:K$305,MATCH($F218,$B$269:$B$305,0))/INDEX($D$269:$D$305,MATCH($F218,$B$269:$B$305,0)),
INDEX('Input-Func_Class'!H$9:H$21,MATCH($F218,'Input-Func_Class'!$B$9:$B$21,0)))
)</f>
        <v>0</v>
      </c>
      <c r="L218" s="143">
        <f>IF($D218=0,0,$D218*
IFERROR(INDEX(L$269:L$305,MATCH($F218,$B$269:$B$305,0))/INDEX($D$269:$D$305,MATCH($F218,$B$269:$B$305,0)),
INDEX('Input-Func_Class'!I$9:I$21,MATCH($F218,'Input-Func_Class'!$B$9:$B$21,0)))
)</f>
        <v>0</v>
      </c>
      <c r="M218" s="143">
        <f>IF($D218=0,0,$D218*
IFERROR(INDEX(M$269:M$305,MATCH($F218,$B$269:$B$305,0))/INDEX($D$269:$D$305,MATCH($F218,$B$269:$B$305,0)),
INDEX('Input-Func_Class'!J$9:J$21,MATCH($F218,'Input-Func_Class'!$B$9:$B$21,0)))
)</f>
        <v>0</v>
      </c>
      <c r="N218" s="143">
        <f>IF($D218=0,0,$D218*
IFERROR(INDEX(N$269:N$305,MATCH($F218,$B$269:$B$305,0))/INDEX($D$269:$D$305,MATCH($F218,$B$269:$B$305,0)),
INDEX('Input-Func_Class'!K$9:K$21,MATCH($F218,'Input-Func_Class'!$B$9:$B$21,0)))
)</f>
        <v>0</v>
      </c>
      <c r="O218" s="143">
        <f>IF($D218=0,0,$D218*
IFERROR(INDEX(O$269:O$305,MATCH($F218,$B$269:$B$305,0))/INDEX($D$269:$D$305,MATCH($F218,$B$269:$B$305,0)),
INDEX('Input-Func_Class'!L$9:L$21,MATCH($F218,'Input-Func_Class'!$B$9:$B$21,0)))
)</f>
        <v>0</v>
      </c>
      <c r="P218" s="143">
        <f>IF($D218=0,0,$D218*
IFERROR(INDEX(P$269:P$305,MATCH($F218,$B$269:$B$305,0))/INDEX($D$269:$D$305,MATCH($F218,$B$269:$B$305,0)),
INDEX('Input-Func_Class'!M$9:M$21,MATCH($F218,'Input-Func_Class'!$B$9:$B$21,0)))
)</f>
        <v>0</v>
      </c>
      <c r="Q218" s="143">
        <f>IF($D218=0,0,$D218*
IFERROR(INDEX(Q$269:Q$305,MATCH($F218,$B$269:$B$305,0))/INDEX($D$269:$D$305,MATCH($F218,$B$269:$B$305,0)),
INDEX('Input-Func_Class'!N$9:N$21,MATCH($F218,'Input-Func_Class'!$B$9:$B$21,0)))
)</f>
        <v>0</v>
      </c>
      <c r="R218" s="143">
        <f>IF($D218=0,0,$D218*
IFERROR(INDEX(R$269:R$305,MATCH($F218,$B$269:$B$305,0))/INDEX($D$269:$D$305,MATCH($F218,$B$269:$B$305,0)),
INDEX('Input-Func_Class'!O$9:O$21,MATCH($F218,'Input-Func_Class'!$B$9:$B$21,0)))
)</f>
        <v>0</v>
      </c>
    </row>
    <row r="219" spans="1:18" outlineLevel="1">
      <c r="A219" s="113">
        <f>IF(ISBLANK('Input-Accounts'!A219),"",'Input-Accounts'!A219)</f>
        <v>188</v>
      </c>
      <c r="B219" s="17" t="str">
        <f>IF(ISBLANK('Input-Accounts'!B219),"",'Input-Accounts'!B219)</f>
        <v>Services</v>
      </c>
      <c r="C219" s="113">
        <f>IF(ISBLANK('Input-Accounts'!C219),"",'Input-Accounts'!C219)</f>
        <v>380</v>
      </c>
      <c r="D219" s="143">
        <f>'Input-Accounts'!$D219</f>
        <v>8323385.2729659993</v>
      </c>
      <c r="E219" s="143">
        <f t="shared" si="57"/>
        <v>0</v>
      </c>
      <c r="F219" s="89" t="str">
        <f>IF(D219=0,"-",IF('Input-Accounts'!$E219&lt;&gt;0,'Input-Accounts'!$E219,'Input-Accounts'!$F219))</f>
        <v>INT_SERVICES</v>
      </c>
      <c r="G219" s="143">
        <f>IF($D219=0,0,$D219*
IFERROR(INDEX(G$269:G$305,MATCH($F219,$B$269:$B$305,0))/INDEX($D$269:$D$305,MATCH($F219,$B$269:$B$305,0)),
INDEX('Input-Func_Class'!D$9:D$21,MATCH($F219,'Input-Func_Class'!$B$9:$B$21,0)))
)</f>
        <v>0</v>
      </c>
      <c r="H219" s="143">
        <f>IF($D219=0,0,$D219*
IFERROR(INDEX(H$269:H$305,MATCH($F219,$B$269:$B$305,0))/INDEX($D$269:$D$305,MATCH($F219,$B$269:$B$305,0)),
INDEX('Input-Func_Class'!E$9:E$21,MATCH($F219,'Input-Func_Class'!$B$9:$B$21,0)))
)</f>
        <v>0</v>
      </c>
      <c r="I219" s="143">
        <f>IF($D219=0,0,$D219*
IFERROR(INDEX(I$269:I$305,MATCH($F219,$B$269:$B$305,0))/INDEX($D$269:$D$305,MATCH($F219,$B$269:$B$305,0)),
INDEX('Input-Func_Class'!F$9:F$21,MATCH($F219,'Input-Func_Class'!$B$9:$B$21,0)))
)</f>
        <v>8323385.2729659993</v>
      </c>
      <c r="J219" s="143">
        <f>IF($D219=0,0,$D219*
IFERROR(INDEX(J$269:J$305,MATCH($F219,$B$269:$B$305,0))/INDEX($D$269:$D$305,MATCH($F219,$B$269:$B$305,0)),
INDEX('Input-Func_Class'!G$9:G$21,MATCH($F219,'Input-Func_Class'!$B$9:$B$21,0)))
)</f>
        <v>0</v>
      </c>
      <c r="K219" s="143">
        <f>IF($D219=0,0,$D219*
IFERROR(INDEX(K$269:K$305,MATCH($F219,$B$269:$B$305,0))/INDEX($D$269:$D$305,MATCH($F219,$B$269:$B$305,0)),
INDEX('Input-Func_Class'!H$9:H$21,MATCH($F219,'Input-Func_Class'!$B$9:$B$21,0)))
)</f>
        <v>0</v>
      </c>
      <c r="L219" s="143">
        <f>IF($D219=0,0,$D219*
IFERROR(INDEX(L$269:L$305,MATCH($F219,$B$269:$B$305,0))/INDEX($D$269:$D$305,MATCH($F219,$B$269:$B$305,0)),
INDEX('Input-Func_Class'!I$9:I$21,MATCH($F219,'Input-Func_Class'!$B$9:$B$21,0)))
)</f>
        <v>0</v>
      </c>
      <c r="M219" s="143">
        <f>IF($D219=0,0,$D219*
IFERROR(INDEX(M$269:M$305,MATCH($F219,$B$269:$B$305,0))/INDEX($D$269:$D$305,MATCH($F219,$B$269:$B$305,0)),
INDEX('Input-Func_Class'!J$9:J$21,MATCH($F219,'Input-Func_Class'!$B$9:$B$21,0)))
)</f>
        <v>0</v>
      </c>
      <c r="N219" s="143">
        <f>IF($D219=0,0,$D219*
IFERROR(INDEX(N$269:N$305,MATCH($F219,$B$269:$B$305,0))/INDEX($D$269:$D$305,MATCH($F219,$B$269:$B$305,0)),
INDEX('Input-Func_Class'!K$9:K$21,MATCH($F219,'Input-Func_Class'!$B$9:$B$21,0)))
)</f>
        <v>0</v>
      </c>
      <c r="O219" s="143">
        <f>IF($D219=0,0,$D219*
IFERROR(INDEX(O$269:O$305,MATCH($F219,$B$269:$B$305,0))/INDEX($D$269:$D$305,MATCH($F219,$B$269:$B$305,0)),
INDEX('Input-Func_Class'!L$9:L$21,MATCH($F219,'Input-Func_Class'!$B$9:$B$21,0)))
)</f>
        <v>0</v>
      </c>
      <c r="P219" s="143">
        <f>IF($D219=0,0,$D219*
IFERROR(INDEX(P$269:P$305,MATCH($F219,$B$269:$B$305,0))/INDEX($D$269:$D$305,MATCH($F219,$B$269:$B$305,0)),
INDEX('Input-Func_Class'!M$9:M$21,MATCH($F219,'Input-Func_Class'!$B$9:$B$21,0)))
)</f>
        <v>0</v>
      </c>
      <c r="Q219" s="143">
        <f>IF($D219=0,0,$D219*
IFERROR(INDEX(Q$269:Q$305,MATCH($F219,$B$269:$B$305,0))/INDEX($D$269:$D$305,MATCH($F219,$B$269:$B$305,0)),
INDEX('Input-Func_Class'!N$9:N$21,MATCH($F219,'Input-Func_Class'!$B$9:$B$21,0)))
)</f>
        <v>0</v>
      </c>
      <c r="R219" s="143">
        <f>IF($D219=0,0,$D219*
IFERROR(INDEX(R$269:R$305,MATCH($F219,$B$269:$B$305,0))/INDEX($D$269:$D$305,MATCH($F219,$B$269:$B$305,0)),
INDEX('Input-Func_Class'!O$9:O$21,MATCH($F219,'Input-Func_Class'!$B$9:$B$21,0)))
)</f>
        <v>0</v>
      </c>
    </row>
    <row r="220" spans="1:18" outlineLevel="1">
      <c r="A220" s="113">
        <f>IF(ISBLANK('Input-Accounts'!A220),"",'Input-Accounts'!A220)</f>
        <v>189</v>
      </c>
      <c r="B220" s="17" t="str">
        <f>IF(ISBLANK('Input-Accounts'!B220),"",'Input-Accounts'!B220)</f>
        <v>Meters</v>
      </c>
      <c r="C220" s="113">
        <f>IF(ISBLANK('Input-Accounts'!C220),"",'Input-Accounts'!C220)</f>
        <v>381</v>
      </c>
      <c r="D220" s="143">
        <f>'Input-Accounts'!$D220</f>
        <v>2211848.882712</v>
      </c>
      <c r="E220" s="143">
        <f t="shared" ref="E220:E222" si="58">IFERROR(IF(D220="",0,IF(D220=0,0,IF(ABS(D220-SUM($G220:$R220))&lt;Check_Limit,0,1))),1)</f>
        <v>0</v>
      </c>
      <c r="F220" s="89" t="str">
        <f>F89</f>
        <v>DISTRIBUTION</v>
      </c>
      <c r="G220" s="143">
        <f>IF($D220=0,0,$D220*
IFERROR(INDEX(G$269:G$305,MATCH($F220,$B$269:$B$305,0))/INDEX($D$269:$D$305,MATCH($F220,$B$269:$B$305,0)),
INDEX('Input-Func_Class'!D$9:D$21,MATCH($F220,'Input-Func_Class'!$B$9:$B$21,0)))
)</f>
        <v>0</v>
      </c>
      <c r="H220" s="143">
        <f>IF($D220=0,0,$D220*
IFERROR(INDEX(H$269:H$305,MATCH($F220,$B$269:$B$305,0))/INDEX($D$269:$D$305,MATCH($F220,$B$269:$B$305,0)),
INDEX('Input-Func_Class'!E$9:E$21,MATCH($F220,'Input-Func_Class'!$B$9:$B$21,0)))
)</f>
        <v>0</v>
      </c>
      <c r="I220" s="143">
        <f>IF($D220=0,0,$D220*
IFERROR(INDEX(I$269:I$305,MATCH($F220,$B$269:$B$305,0))/INDEX($D$269:$D$305,MATCH($F220,$B$269:$B$305,0)),
INDEX('Input-Func_Class'!F$9:F$21,MATCH($F220,'Input-Func_Class'!$B$9:$B$21,0)))
)</f>
        <v>2211848.882712</v>
      </c>
      <c r="J220" s="143">
        <f>IF($D220=0,0,$D220*
IFERROR(INDEX(J$269:J$305,MATCH($F220,$B$269:$B$305,0))/INDEX($D$269:$D$305,MATCH($F220,$B$269:$B$305,0)),
INDEX('Input-Func_Class'!G$9:G$21,MATCH($F220,'Input-Func_Class'!$B$9:$B$21,0)))
)</f>
        <v>0</v>
      </c>
      <c r="K220" s="143">
        <f>IF($D220=0,0,$D220*
IFERROR(INDEX(K$269:K$305,MATCH($F220,$B$269:$B$305,0))/INDEX($D$269:$D$305,MATCH($F220,$B$269:$B$305,0)),
INDEX('Input-Func_Class'!H$9:H$21,MATCH($F220,'Input-Func_Class'!$B$9:$B$21,0)))
)</f>
        <v>0</v>
      </c>
      <c r="L220" s="143">
        <f>IF($D220=0,0,$D220*
IFERROR(INDEX(L$269:L$305,MATCH($F220,$B$269:$B$305,0))/INDEX($D$269:$D$305,MATCH($F220,$B$269:$B$305,0)),
INDEX('Input-Func_Class'!I$9:I$21,MATCH($F220,'Input-Func_Class'!$B$9:$B$21,0)))
)</f>
        <v>0</v>
      </c>
      <c r="M220" s="143">
        <f>IF($D220=0,0,$D220*
IFERROR(INDEX(M$269:M$305,MATCH($F220,$B$269:$B$305,0))/INDEX($D$269:$D$305,MATCH($F220,$B$269:$B$305,0)),
INDEX('Input-Func_Class'!J$9:J$21,MATCH($F220,'Input-Func_Class'!$B$9:$B$21,0)))
)</f>
        <v>0</v>
      </c>
      <c r="N220" s="143">
        <f>IF($D220=0,0,$D220*
IFERROR(INDEX(N$269:N$305,MATCH($F220,$B$269:$B$305,0))/INDEX($D$269:$D$305,MATCH($F220,$B$269:$B$305,0)),
INDEX('Input-Func_Class'!K$9:K$21,MATCH($F220,'Input-Func_Class'!$B$9:$B$21,0)))
)</f>
        <v>0</v>
      </c>
      <c r="O220" s="143">
        <f>IF($D220=0,0,$D220*
IFERROR(INDEX(O$269:O$305,MATCH($F220,$B$269:$B$305,0))/INDEX($D$269:$D$305,MATCH($F220,$B$269:$B$305,0)),
INDEX('Input-Func_Class'!L$9:L$21,MATCH($F220,'Input-Func_Class'!$B$9:$B$21,0)))
)</f>
        <v>0</v>
      </c>
      <c r="P220" s="143">
        <f>IF($D220=0,0,$D220*
IFERROR(INDEX(P$269:P$305,MATCH($F220,$B$269:$B$305,0))/INDEX($D$269:$D$305,MATCH($F220,$B$269:$B$305,0)),
INDEX('Input-Func_Class'!M$9:M$21,MATCH($F220,'Input-Func_Class'!$B$9:$B$21,0)))
)</f>
        <v>0</v>
      </c>
      <c r="Q220" s="143">
        <f>IF($D220=0,0,$D220*
IFERROR(INDEX(Q$269:Q$305,MATCH($F220,$B$269:$B$305,0))/INDEX($D$269:$D$305,MATCH($F220,$B$269:$B$305,0)),
INDEX('Input-Func_Class'!N$9:N$21,MATCH($F220,'Input-Func_Class'!$B$9:$B$21,0)))
)</f>
        <v>0</v>
      </c>
      <c r="R220" s="143">
        <f>IF($D220=0,0,$D220*
IFERROR(INDEX(R$269:R$305,MATCH($F220,$B$269:$B$305,0))/INDEX($D$269:$D$305,MATCH($F220,$B$269:$B$305,0)),
INDEX('Input-Func_Class'!O$9:O$21,MATCH($F220,'Input-Func_Class'!$B$9:$B$21,0)))
)</f>
        <v>0</v>
      </c>
    </row>
    <row r="221" spans="1:18" outlineLevel="1">
      <c r="A221" s="113">
        <f>IF(ISBLANK('Input-Accounts'!A221),"",'Input-Accounts'!A221)</f>
        <v>190</v>
      </c>
      <c r="B221" s="17" t="str">
        <f>IF(ISBLANK('Input-Accounts'!B221),"",'Input-Accounts'!B221)</f>
        <v>House Regulator &amp; Install.</v>
      </c>
      <c r="C221" s="113">
        <f>IF(ISBLANK('Input-Accounts'!C221),"",'Input-Accounts'!C221)</f>
        <v>383</v>
      </c>
      <c r="D221" s="143">
        <f>'Input-Accounts'!$D221</f>
        <v>219840.13008000003</v>
      </c>
      <c r="E221" s="143">
        <f t="shared" si="58"/>
        <v>0</v>
      </c>
      <c r="F221" s="89" t="str">
        <f>IF(D221=0,"-",IF('Input-Accounts'!$E221&lt;&gt;0,'Input-Accounts'!$E221,'Input-Accounts'!$F221))</f>
        <v>DISTRIBUTION</v>
      </c>
      <c r="G221" s="143">
        <f>IF($D221=0,0,$D221*
IFERROR(INDEX(G$269:G$305,MATCH($F221,$B$269:$B$305,0))/INDEX($D$269:$D$305,MATCH($F221,$B$269:$B$305,0)),
INDEX('Input-Func_Class'!D$9:D$21,MATCH($F221,'Input-Func_Class'!$B$9:$B$21,0)))
)</f>
        <v>0</v>
      </c>
      <c r="H221" s="143">
        <f>IF($D221=0,0,$D221*
IFERROR(INDEX(H$269:H$305,MATCH($F221,$B$269:$B$305,0))/INDEX($D$269:$D$305,MATCH($F221,$B$269:$B$305,0)),
INDEX('Input-Func_Class'!E$9:E$21,MATCH($F221,'Input-Func_Class'!$B$9:$B$21,0)))
)</f>
        <v>0</v>
      </c>
      <c r="I221" s="143">
        <f>IF($D221=0,0,$D221*
IFERROR(INDEX(I$269:I$305,MATCH($F221,$B$269:$B$305,0))/INDEX($D$269:$D$305,MATCH($F221,$B$269:$B$305,0)),
INDEX('Input-Func_Class'!F$9:F$21,MATCH($F221,'Input-Func_Class'!$B$9:$B$21,0)))
)</f>
        <v>219840.13008000003</v>
      </c>
      <c r="J221" s="143">
        <f>IF($D221=0,0,$D221*
IFERROR(INDEX(J$269:J$305,MATCH($F221,$B$269:$B$305,0))/INDEX($D$269:$D$305,MATCH($F221,$B$269:$B$305,0)),
INDEX('Input-Func_Class'!G$9:G$21,MATCH($F221,'Input-Func_Class'!$B$9:$B$21,0)))
)</f>
        <v>0</v>
      </c>
      <c r="K221" s="143">
        <f>IF($D221=0,0,$D221*
IFERROR(INDEX(K$269:K$305,MATCH($F221,$B$269:$B$305,0))/INDEX($D$269:$D$305,MATCH($F221,$B$269:$B$305,0)),
INDEX('Input-Func_Class'!H$9:H$21,MATCH($F221,'Input-Func_Class'!$B$9:$B$21,0)))
)</f>
        <v>0</v>
      </c>
      <c r="L221" s="143">
        <f>IF($D221=0,0,$D221*
IFERROR(INDEX(L$269:L$305,MATCH($F221,$B$269:$B$305,0))/INDEX($D$269:$D$305,MATCH($F221,$B$269:$B$305,0)),
INDEX('Input-Func_Class'!I$9:I$21,MATCH($F221,'Input-Func_Class'!$B$9:$B$21,0)))
)</f>
        <v>0</v>
      </c>
      <c r="M221" s="143">
        <f>IF($D221=0,0,$D221*
IFERROR(INDEX(M$269:M$305,MATCH($F221,$B$269:$B$305,0))/INDEX($D$269:$D$305,MATCH($F221,$B$269:$B$305,0)),
INDEX('Input-Func_Class'!J$9:J$21,MATCH($F221,'Input-Func_Class'!$B$9:$B$21,0)))
)</f>
        <v>0</v>
      </c>
      <c r="N221" s="143">
        <f>IF($D221=0,0,$D221*
IFERROR(INDEX(N$269:N$305,MATCH($F221,$B$269:$B$305,0))/INDEX($D$269:$D$305,MATCH($F221,$B$269:$B$305,0)),
INDEX('Input-Func_Class'!K$9:K$21,MATCH($F221,'Input-Func_Class'!$B$9:$B$21,0)))
)</f>
        <v>0</v>
      </c>
      <c r="O221" s="143">
        <f>IF($D221=0,0,$D221*
IFERROR(INDEX(O$269:O$305,MATCH($F221,$B$269:$B$305,0))/INDEX($D$269:$D$305,MATCH($F221,$B$269:$B$305,0)),
INDEX('Input-Func_Class'!L$9:L$21,MATCH($F221,'Input-Func_Class'!$B$9:$B$21,0)))
)</f>
        <v>0</v>
      </c>
      <c r="P221" s="143">
        <f>IF($D221=0,0,$D221*
IFERROR(INDEX(P$269:P$305,MATCH($F221,$B$269:$B$305,0))/INDEX($D$269:$D$305,MATCH($F221,$B$269:$B$305,0)),
INDEX('Input-Func_Class'!M$9:M$21,MATCH($F221,'Input-Func_Class'!$B$9:$B$21,0)))
)</f>
        <v>0</v>
      </c>
      <c r="Q221" s="143">
        <f>IF($D221=0,0,$D221*
IFERROR(INDEX(Q$269:Q$305,MATCH($F221,$B$269:$B$305,0))/INDEX($D$269:$D$305,MATCH($F221,$B$269:$B$305,0)),
INDEX('Input-Func_Class'!N$9:N$21,MATCH($F221,'Input-Func_Class'!$B$9:$B$21,0)))
)</f>
        <v>0</v>
      </c>
      <c r="R221" s="143">
        <f>IF($D221=0,0,$D221*
IFERROR(INDEX(R$269:R$305,MATCH($F221,$B$269:$B$305,0))/INDEX($D$269:$D$305,MATCH($F221,$B$269:$B$305,0)),
INDEX('Input-Func_Class'!O$9:O$21,MATCH($F221,'Input-Func_Class'!$B$9:$B$21,0)))
)</f>
        <v>0</v>
      </c>
    </row>
    <row r="222" spans="1:18" outlineLevel="1">
      <c r="A222" s="113">
        <f>IF(ISBLANK('Input-Accounts'!A222),"",'Input-Accounts'!A222)</f>
        <v>191</v>
      </c>
      <c r="B222" s="17" t="str">
        <f>IF(ISBLANK('Input-Accounts'!B222),"",'Input-Accounts'!B222)</f>
        <v>Industrial M &amp; R Station Equipment</v>
      </c>
      <c r="C222" s="113">
        <f>IF(ISBLANK('Input-Accounts'!C222),"",'Input-Accounts'!C222)</f>
        <v>385</v>
      </c>
      <c r="D222" s="143">
        <f>'Input-Accounts'!$D222</f>
        <v>180282.83335000003</v>
      </c>
      <c r="E222" s="143">
        <f t="shared" si="58"/>
        <v>0</v>
      </c>
      <c r="F222" s="89" t="str">
        <f>IF(D222=0,"-",IF('Input-Accounts'!$E222&lt;&gt;0,'Input-Accounts'!$E222,'Input-Accounts'!$F222))</f>
        <v>DISTRIBUTION</v>
      </c>
      <c r="G222" s="143">
        <f>IF($D222=0,0,$D222*
IFERROR(INDEX(G$269:G$305,MATCH($F222,$B$269:$B$305,0))/INDEX($D$269:$D$305,MATCH($F222,$B$269:$B$305,0)),
INDEX('Input-Func_Class'!D$9:D$21,MATCH($F222,'Input-Func_Class'!$B$9:$B$21,0)))
)</f>
        <v>0</v>
      </c>
      <c r="H222" s="143">
        <f>IF($D222=0,0,$D222*
IFERROR(INDEX(H$269:H$305,MATCH($F222,$B$269:$B$305,0))/INDEX($D$269:$D$305,MATCH($F222,$B$269:$B$305,0)),
INDEX('Input-Func_Class'!E$9:E$21,MATCH($F222,'Input-Func_Class'!$B$9:$B$21,0)))
)</f>
        <v>0</v>
      </c>
      <c r="I222" s="143">
        <f>IF($D222=0,0,$D222*
IFERROR(INDEX(I$269:I$305,MATCH($F222,$B$269:$B$305,0))/INDEX($D$269:$D$305,MATCH($F222,$B$269:$B$305,0)),
INDEX('Input-Func_Class'!F$9:F$21,MATCH($F222,'Input-Func_Class'!$B$9:$B$21,0)))
)</f>
        <v>180282.83335000003</v>
      </c>
      <c r="J222" s="143">
        <f>IF($D222=0,0,$D222*
IFERROR(INDEX(J$269:J$305,MATCH($F222,$B$269:$B$305,0))/INDEX($D$269:$D$305,MATCH($F222,$B$269:$B$305,0)),
INDEX('Input-Func_Class'!G$9:G$21,MATCH($F222,'Input-Func_Class'!$B$9:$B$21,0)))
)</f>
        <v>0</v>
      </c>
      <c r="K222" s="143">
        <f>IF($D222=0,0,$D222*
IFERROR(INDEX(K$269:K$305,MATCH($F222,$B$269:$B$305,0))/INDEX($D$269:$D$305,MATCH($F222,$B$269:$B$305,0)),
INDEX('Input-Func_Class'!H$9:H$21,MATCH($F222,'Input-Func_Class'!$B$9:$B$21,0)))
)</f>
        <v>0</v>
      </c>
      <c r="L222" s="143">
        <f>IF($D222=0,0,$D222*
IFERROR(INDEX(L$269:L$305,MATCH($F222,$B$269:$B$305,0))/INDEX($D$269:$D$305,MATCH($F222,$B$269:$B$305,0)),
INDEX('Input-Func_Class'!I$9:I$21,MATCH($F222,'Input-Func_Class'!$B$9:$B$21,0)))
)</f>
        <v>0</v>
      </c>
      <c r="M222" s="143">
        <f>IF($D222=0,0,$D222*
IFERROR(INDEX(M$269:M$305,MATCH($F222,$B$269:$B$305,0))/INDEX($D$269:$D$305,MATCH($F222,$B$269:$B$305,0)),
INDEX('Input-Func_Class'!J$9:J$21,MATCH($F222,'Input-Func_Class'!$B$9:$B$21,0)))
)</f>
        <v>0</v>
      </c>
      <c r="N222" s="143">
        <f>IF($D222=0,0,$D222*
IFERROR(INDEX(N$269:N$305,MATCH($F222,$B$269:$B$305,0))/INDEX($D$269:$D$305,MATCH($F222,$B$269:$B$305,0)),
INDEX('Input-Func_Class'!K$9:K$21,MATCH($F222,'Input-Func_Class'!$B$9:$B$21,0)))
)</f>
        <v>0</v>
      </c>
      <c r="O222" s="143">
        <f>IF($D222=0,0,$D222*
IFERROR(INDEX(O$269:O$305,MATCH($F222,$B$269:$B$305,0))/INDEX($D$269:$D$305,MATCH($F222,$B$269:$B$305,0)),
INDEX('Input-Func_Class'!L$9:L$21,MATCH($F222,'Input-Func_Class'!$B$9:$B$21,0)))
)</f>
        <v>0</v>
      </c>
      <c r="P222" s="143">
        <f>IF($D222=0,0,$D222*
IFERROR(INDEX(P$269:P$305,MATCH($F222,$B$269:$B$305,0))/INDEX($D$269:$D$305,MATCH($F222,$B$269:$B$305,0)),
INDEX('Input-Func_Class'!M$9:M$21,MATCH($F222,'Input-Func_Class'!$B$9:$B$21,0)))
)</f>
        <v>0</v>
      </c>
      <c r="Q222" s="143">
        <f>IF($D222=0,0,$D222*
IFERROR(INDEX(Q$269:Q$305,MATCH($F222,$B$269:$B$305,0))/INDEX($D$269:$D$305,MATCH($F222,$B$269:$B$305,0)),
INDEX('Input-Func_Class'!N$9:N$21,MATCH($F222,'Input-Func_Class'!$B$9:$B$21,0)))
)</f>
        <v>0</v>
      </c>
      <c r="R222" s="143">
        <f>IF($D222=0,0,$D222*
IFERROR(INDEX(R$269:R$305,MATCH($F222,$B$269:$B$305,0))/INDEX($D$269:$D$305,MATCH($F222,$B$269:$B$305,0)),
INDEX('Input-Func_Class'!O$9:O$21,MATCH($F222,'Input-Func_Class'!$B$9:$B$21,0)))
)</f>
        <v>0</v>
      </c>
    </row>
    <row r="223" spans="1:18" outlineLevel="1">
      <c r="A223" s="113">
        <f>IF(ISBLANK('Input-Accounts'!A223),"",'Input-Accounts'!A223)</f>
        <v>192</v>
      </c>
      <c r="B223" s="79" t="str">
        <f>IF(ISBLANK('Input-Accounts'!B223),"",'Input-Accounts'!B223)</f>
        <v>Subtotal - Distribution Plant</v>
      </c>
      <c r="C223" s="113" t="str">
        <f>IF(ISBLANK('Input-Accounts'!C223),"",'Input-Accounts'!C223)</f>
        <v/>
      </c>
      <c r="D223" s="144">
        <f>SUBTOTAL(9,D213:D222)</f>
        <v>26266009.745216995</v>
      </c>
      <c r="E223" s="143">
        <f t="shared" ref="E223:E237" si="59">IFERROR(IF(D223="",0,IF(D223=0,0,IF(ABS(D223-SUM($G223:$R223))&lt;Check_Limit,0,1))),1)</f>
        <v>0</v>
      </c>
      <c r="G223" s="144">
        <f t="shared" ref="G223:R223" si="60">SUBTOTAL(9,G213:G222)</f>
        <v>0</v>
      </c>
      <c r="H223" s="144">
        <f t="shared" si="60"/>
        <v>0</v>
      </c>
      <c r="I223" s="144">
        <f t="shared" si="60"/>
        <v>26266009.745216995</v>
      </c>
      <c r="J223" s="144">
        <f t="shared" si="60"/>
        <v>0</v>
      </c>
      <c r="K223" s="144">
        <f t="shared" si="60"/>
        <v>0</v>
      </c>
      <c r="L223" s="144">
        <f t="shared" si="60"/>
        <v>0</v>
      </c>
      <c r="M223" s="144">
        <f t="shared" si="60"/>
        <v>0</v>
      </c>
      <c r="N223" s="144">
        <f t="shared" si="60"/>
        <v>0</v>
      </c>
      <c r="O223" s="144">
        <f t="shared" si="60"/>
        <v>0</v>
      </c>
      <c r="P223" s="144">
        <f t="shared" si="60"/>
        <v>0</v>
      </c>
      <c r="Q223" s="144">
        <f t="shared" si="60"/>
        <v>0</v>
      </c>
      <c r="R223" s="144">
        <f t="shared" si="60"/>
        <v>0</v>
      </c>
    </row>
    <row r="224" spans="1:18" outlineLevel="1">
      <c r="A224" s="113" t="str">
        <f>IF(ISBLANK('Input-Accounts'!A224),"",'Input-Accounts'!A224)</f>
        <v/>
      </c>
      <c r="B224" s="17" t="str">
        <f>IF(ISBLANK('Input-Accounts'!B224),"",'Input-Accounts'!B224)</f>
        <v/>
      </c>
      <c r="C224" s="113" t="str">
        <f>IF(ISBLANK('Input-Accounts'!C224),"",'Input-Accounts'!C224)</f>
        <v/>
      </c>
      <c r="D224" s="143"/>
      <c r="E224" s="143">
        <f t="shared" si="59"/>
        <v>0</v>
      </c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</row>
    <row r="225" spans="1:18" outlineLevel="1">
      <c r="A225" s="113">
        <f>IF(ISBLANK('Input-Accounts'!A225),"",'Input-Accounts'!A225)</f>
        <v>193</v>
      </c>
      <c r="B225" s="81" t="str">
        <f>IF(ISBLANK('Input-Accounts'!B225),"",'Input-Accounts'!B225)</f>
        <v>General Plant</v>
      </c>
      <c r="C225" s="113" t="str">
        <f>IF(ISBLANK('Input-Accounts'!C225),"",'Input-Accounts'!C225)</f>
        <v/>
      </c>
      <c r="D225" s="143"/>
      <c r="E225" s="143">
        <f t="shared" si="59"/>
        <v>0</v>
      </c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</row>
    <row r="226" spans="1:18" outlineLevel="1">
      <c r="A226" s="113">
        <f>IF(ISBLANK('Input-Accounts'!A226),"",'Input-Accounts'!A226)</f>
        <v>194</v>
      </c>
      <c r="B226" s="17" t="str">
        <f>IF(ISBLANK('Input-Accounts'!B226),"",'Input-Accounts'!B226)</f>
        <v>Land and Land Rights</v>
      </c>
      <c r="C226" s="113">
        <f>IF(ISBLANK('Input-Accounts'!C226),"",'Input-Accounts'!C226)</f>
        <v>389</v>
      </c>
      <c r="D226" s="143">
        <f>'Input-Accounts'!$D226</f>
        <v>0</v>
      </c>
      <c r="E226" s="143">
        <f t="shared" si="59"/>
        <v>0</v>
      </c>
      <c r="F226" s="89" t="str">
        <f>IF(D226=0,"-",IF('Input-Accounts'!$E226&lt;&gt;0,'Input-Accounts'!$E226,'Input-Accounts'!$F226))</f>
        <v>-</v>
      </c>
      <c r="G226" s="143">
        <f>IF($D226=0,0,$D226*
IFERROR(INDEX(G$269:G$305,MATCH($F226,$B$269:$B$305,0))/INDEX($D$269:$D$305,MATCH($F226,$B$269:$B$305,0)),
INDEX('Input-Func_Class'!D$9:D$21,MATCH($F226,'Input-Func_Class'!$B$9:$B$21,0)))
)</f>
        <v>0</v>
      </c>
      <c r="H226" s="143">
        <f>IF($D226=0,0,$D226*
IFERROR(INDEX(H$269:H$305,MATCH($F226,$B$269:$B$305,0))/INDEX($D$269:$D$305,MATCH($F226,$B$269:$B$305,0)),
INDEX('Input-Func_Class'!E$9:E$21,MATCH($F226,'Input-Func_Class'!$B$9:$B$21,0)))
)</f>
        <v>0</v>
      </c>
      <c r="I226" s="143">
        <f>IF($D226=0,0,$D226*
IFERROR(INDEX(I$269:I$305,MATCH($F226,$B$269:$B$305,0))/INDEX($D$269:$D$305,MATCH($F226,$B$269:$B$305,0)),
INDEX('Input-Func_Class'!F$9:F$21,MATCH($F226,'Input-Func_Class'!$B$9:$B$21,0)))
)</f>
        <v>0</v>
      </c>
      <c r="J226" s="143">
        <f>IF($D226=0,0,$D226*
IFERROR(INDEX(J$269:J$305,MATCH($F226,$B$269:$B$305,0))/INDEX($D$269:$D$305,MATCH($F226,$B$269:$B$305,0)),
INDEX('Input-Func_Class'!G$9:G$21,MATCH($F226,'Input-Func_Class'!$B$9:$B$21,0)))
)</f>
        <v>0</v>
      </c>
      <c r="K226" s="143">
        <f>IF($D226=0,0,$D226*
IFERROR(INDEX(K$269:K$305,MATCH($F226,$B$269:$B$305,0))/INDEX($D$269:$D$305,MATCH($F226,$B$269:$B$305,0)),
INDEX('Input-Func_Class'!H$9:H$21,MATCH($F226,'Input-Func_Class'!$B$9:$B$21,0)))
)</f>
        <v>0</v>
      </c>
      <c r="L226" s="143">
        <f>IF($D226=0,0,$D226*
IFERROR(INDEX(L$269:L$305,MATCH($F226,$B$269:$B$305,0))/INDEX($D$269:$D$305,MATCH($F226,$B$269:$B$305,0)),
INDEX('Input-Func_Class'!I$9:I$21,MATCH($F226,'Input-Func_Class'!$B$9:$B$21,0)))
)</f>
        <v>0</v>
      </c>
      <c r="M226" s="143">
        <f>IF($D226=0,0,$D226*
IFERROR(INDEX(M$269:M$305,MATCH($F226,$B$269:$B$305,0))/INDEX($D$269:$D$305,MATCH($F226,$B$269:$B$305,0)),
INDEX('Input-Func_Class'!J$9:J$21,MATCH($F226,'Input-Func_Class'!$B$9:$B$21,0)))
)</f>
        <v>0</v>
      </c>
      <c r="N226" s="143">
        <f>IF($D226=0,0,$D226*
IFERROR(INDEX(N$269:N$305,MATCH($F226,$B$269:$B$305,0))/INDEX($D$269:$D$305,MATCH($F226,$B$269:$B$305,0)),
INDEX('Input-Func_Class'!K$9:K$21,MATCH($F226,'Input-Func_Class'!$B$9:$B$21,0)))
)</f>
        <v>0</v>
      </c>
      <c r="O226" s="143">
        <f>IF($D226=0,0,$D226*
IFERROR(INDEX(O$269:O$305,MATCH($F226,$B$269:$B$305,0))/INDEX($D$269:$D$305,MATCH($F226,$B$269:$B$305,0)),
INDEX('Input-Func_Class'!L$9:L$21,MATCH($F226,'Input-Func_Class'!$B$9:$B$21,0)))
)</f>
        <v>0</v>
      </c>
      <c r="P226" s="143">
        <f>IF($D226=0,0,$D226*
IFERROR(INDEX(P$269:P$305,MATCH($F226,$B$269:$B$305,0))/INDEX($D$269:$D$305,MATCH($F226,$B$269:$B$305,0)),
INDEX('Input-Func_Class'!M$9:M$21,MATCH($F226,'Input-Func_Class'!$B$9:$B$21,0)))
)</f>
        <v>0</v>
      </c>
      <c r="Q226" s="143">
        <f>IF($D226=0,0,$D226*
IFERROR(INDEX(Q$269:Q$305,MATCH($F226,$B$269:$B$305,0))/INDEX($D$269:$D$305,MATCH($F226,$B$269:$B$305,0)),
INDEX('Input-Func_Class'!N$9:N$21,MATCH($F226,'Input-Func_Class'!$B$9:$B$21,0)))
)</f>
        <v>0</v>
      </c>
      <c r="R226" s="143">
        <f>IF($D226=0,0,$D226*
IFERROR(INDEX(R$269:R$305,MATCH($F226,$B$269:$B$305,0))/INDEX($D$269:$D$305,MATCH($F226,$B$269:$B$305,0)),
INDEX('Input-Func_Class'!O$9:O$21,MATCH($F226,'Input-Func_Class'!$B$9:$B$21,0)))
)</f>
        <v>0</v>
      </c>
    </row>
    <row r="227" spans="1:18" outlineLevel="1">
      <c r="A227" s="113">
        <f>IF(ISBLANK('Input-Accounts'!A227),"",'Input-Accounts'!A227)</f>
        <v>195</v>
      </c>
      <c r="B227" s="17" t="str">
        <f>IF(ISBLANK('Input-Accounts'!B227),"",'Input-Accounts'!B227)</f>
        <v>Structures and Improvements</v>
      </c>
      <c r="C227" s="113">
        <f>IF(ISBLANK('Input-Accounts'!C227),"",'Input-Accounts'!C227)</f>
        <v>390</v>
      </c>
      <c r="D227" s="143">
        <f>'Input-Accounts'!$D227</f>
        <v>252506.46614400001</v>
      </c>
      <c r="E227" s="143">
        <f t="shared" si="59"/>
        <v>0</v>
      </c>
      <c r="F227" s="89" t="str">
        <f>IF(D227=0,"-",IF('Input-Accounts'!$E227&lt;&gt;0,'Input-Accounts'!$E227,'Input-Accounts'!$F227))</f>
        <v>INT_T&amp;D_PLANT</v>
      </c>
      <c r="G227" s="143">
        <f>IF($D227=0,0,$D227*
IFERROR(INDEX(G$269:G$305,MATCH($F227,$B$269:$B$305,0))/INDEX($D$269:$D$305,MATCH($F227,$B$269:$B$305,0)),
INDEX('Input-Func_Class'!D$9:D$21,MATCH($F227,'Input-Func_Class'!$B$9:$B$21,0)))
)</f>
        <v>0</v>
      </c>
      <c r="H227" s="143">
        <f>IF($D227=0,0,$D227*
IFERROR(INDEX(H$269:H$305,MATCH($F227,$B$269:$B$305,0))/INDEX($D$269:$D$305,MATCH($F227,$B$269:$B$305,0)),
INDEX('Input-Func_Class'!E$9:E$21,MATCH($F227,'Input-Func_Class'!$B$9:$B$21,0)))
)</f>
        <v>4675.0190498991842</v>
      </c>
      <c r="I227" s="143">
        <f>IF($D227=0,0,$D227*
IFERROR(INDEX(I$269:I$305,MATCH($F227,$B$269:$B$305,0))/INDEX($D$269:$D$305,MATCH($F227,$B$269:$B$305,0)),
INDEX('Input-Func_Class'!F$9:F$21,MATCH($F227,'Input-Func_Class'!$B$9:$B$21,0)))
)</f>
        <v>247831.44709410082</v>
      </c>
      <c r="J227" s="143">
        <f>IF($D227=0,0,$D227*
IFERROR(INDEX(J$269:J$305,MATCH($F227,$B$269:$B$305,0))/INDEX($D$269:$D$305,MATCH($F227,$B$269:$B$305,0)),
INDEX('Input-Func_Class'!G$9:G$21,MATCH($F227,'Input-Func_Class'!$B$9:$B$21,0)))
)</f>
        <v>0</v>
      </c>
      <c r="K227" s="143">
        <f>IF($D227=0,0,$D227*
IFERROR(INDEX(K$269:K$305,MATCH($F227,$B$269:$B$305,0))/INDEX($D$269:$D$305,MATCH($F227,$B$269:$B$305,0)),
INDEX('Input-Func_Class'!H$9:H$21,MATCH($F227,'Input-Func_Class'!$B$9:$B$21,0)))
)</f>
        <v>0</v>
      </c>
      <c r="L227" s="143">
        <f>IF($D227=0,0,$D227*
IFERROR(INDEX(L$269:L$305,MATCH($F227,$B$269:$B$305,0))/INDEX($D$269:$D$305,MATCH($F227,$B$269:$B$305,0)),
INDEX('Input-Func_Class'!I$9:I$21,MATCH($F227,'Input-Func_Class'!$B$9:$B$21,0)))
)</f>
        <v>0</v>
      </c>
      <c r="M227" s="143">
        <f>IF($D227=0,0,$D227*
IFERROR(INDEX(M$269:M$305,MATCH($F227,$B$269:$B$305,0))/INDEX($D$269:$D$305,MATCH($F227,$B$269:$B$305,0)),
INDEX('Input-Func_Class'!J$9:J$21,MATCH($F227,'Input-Func_Class'!$B$9:$B$21,0)))
)</f>
        <v>0</v>
      </c>
      <c r="N227" s="143">
        <f>IF($D227=0,0,$D227*
IFERROR(INDEX(N$269:N$305,MATCH($F227,$B$269:$B$305,0))/INDEX($D$269:$D$305,MATCH($F227,$B$269:$B$305,0)),
INDEX('Input-Func_Class'!K$9:K$21,MATCH($F227,'Input-Func_Class'!$B$9:$B$21,0)))
)</f>
        <v>0</v>
      </c>
      <c r="O227" s="143">
        <f>IF($D227=0,0,$D227*
IFERROR(INDEX(O$269:O$305,MATCH($F227,$B$269:$B$305,0))/INDEX($D$269:$D$305,MATCH($F227,$B$269:$B$305,0)),
INDEX('Input-Func_Class'!L$9:L$21,MATCH($F227,'Input-Func_Class'!$B$9:$B$21,0)))
)</f>
        <v>0</v>
      </c>
      <c r="P227" s="143">
        <f>IF($D227=0,0,$D227*
IFERROR(INDEX(P$269:P$305,MATCH($F227,$B$269:$B$305,0))/INDEX($D$269:$D$305,MATCH($F227,$B$269:$B$305,0)),
INDEX('Input-Func_Class'!M$9:M$21,MATCH($F227,'Input-Func_Class'!$B$9:$B$21,0)))
)</f>
        <v>0</v>
      </c>
      <c r="Q227" s="143">
        <f>IF($D227=0,0,$D227*
IFERROR(INDEX(Q$269:Q$305,MATCH($F227,$B$269:$B$305,0))/INDEX($D$269:$D$305,MATCH($F227,$B$269:$B$305,0)),
INDEX('Input-Func_Class'!N$9:N$21,MATCH($F227,'Input-Func_Class'!$B$9:$B$21,0)))
)</f>
        <v>0</v>
      </c>
      <c r="R227" s="143">
        <f>IF($D227=0,0,$D227*
IFERROR(INDEX(R$269:R$305,MATCH($F227,$B$269:$B$305,0))/INDEX($D$269:$D$305,MATCH($F227,$B$269:$B$305,0)),
INDEX('Input-Func_Class'!O$9:O$21,MATCH($F227,'Input-Func_Class'!$B$9:$B$21,0)))
)</f>
        <v>0</v>
      </c>
    </row>
    <row r="228" spans="1:18" outlineLevel="1">
      <c r="A228" s="113">
        <f>IF(ISBLANK('Input-Accounts'!A228),"",'Input-Accounts'!A228)</f>
        <v>196</v>
      </c>
      <c r="B228" s="17" t="str">
        <f>IF(ISBLANK('Input-Accounts'!B228),"",'Input-Accounts'!B228)</f>
        <v>Office Furniture and Equipment</v>
      </c>
      <c r="C228" s="113">
        <f>IF(ISBLANK('Input-Accounts'!C228),"",'Input-Accounts'!C228)</f>
        <v>391</v>
      </c>
      <c r="D228" s="143">
        <f>'Input-Accounts'!$D228</f>
        <v>841128.97507399996</v>
      </c>
      <c r="E228" s="143">
        <f t="shared" si="59"/>
        <v>0</v>
      </c>
      <c r="F228" s="89" t="str">
        <f>IF(D228=0,"-",IF('Input-Accounts'!$E228&lt;&gt;0,'Input-Accounts'!$E228,'Input-Accounts'!$F228))</f>
        <v>INT_T&amp;D_PLANT</v>
      </c>
      <c r="G228" s="143">
        <f>IF($D228=0,0,$D228*
IFERROR(INDEX(G$269:G$305,MATCH($F228,$B$269:$B$305,0))/INDEX($D$269:$D$305,MATCH($F228,$B$269:$B$305,0)),
INDEX('Input-Func_Class'!D$9:D$21,MATCH($F228,'Input-Func_Class'!$B$9:$B$21,0)))
)</f>
        <v>0</v>
      </c>
      <c r="H228" s="143">
        <f>IF($D228=0,0,$D228*
IFERROR(INDEX(H$269:H$305,MATCH($F228,$B$269:$B$305,0))/INDEX($D$269:$D$305,MATCH($F228,$B$269:$B$305,0)),
INDEX('Input-Func_Class'!E$9:E$21,MATCH($F228,'Input-Func_Class'!$B$9:$B$21,0)))
)</f>
        <v>15573.042710322547</v>
      </c>
      <c r="I228" s="143">
        <f>IF($D228=0,0,$D228*
IFERROR(INDEX(I$269:I$305,MATCH($F228,$B$269:$B$305,0))/INDEX($D$269:$D$305,MATCH($F228,$B$269:$B$305,0)),
INDEX('Input-Func_Class'!F$9:F$21,MATCH($F228,'Input-Func_Class'!$B$9:$B$21,0)))
)</f>
        <v>825555.93236367742</v>
      </c>
      <c r="J228" s="143">
        <f>IF($D228=0,0,$D228*
IFERROR(INDEX(J$269:J$305,MATCH($F228,$B$269:$B$305,0))/INDEX($D$269:$D$305,MATCH($F228,$B$269:$B$305,0)),
INDEX('Input-Func_Class'!G$9:G$21,MATCH($F228,'Input-Func_Class'!$B$9:$B$21,0)))
)</f>
        <v>0</v>
      </c>
      <c r="K228" s="143">
        <f>IF($D228=0,0,$D228*
IFERROR(INDEX(K$269:K$305,MATCH($F228,$B$269:$B$305,0))/INDEX($D$269:$D$305,MATCH($F228,$B$269:$B$305,0)),
INDEX('Input-Func_Class'!H$9:H$21,MATCH($F228,'Input-Func_Class'!$B$9:$B$21,0)))
)</f>
        <v>0</v>
      </c>
      <c r="L228" s="143">
        <f>IF($D228=0,0,$D228*
IFERROR(INDEX(L$269:L$305,MATCH($F228,$B$269:$B$305,0))/INDEX($D$269:$D$305,MATCH($F228,$B$269:$B$305,0)),
INDEX('Input-Func_Class'!I$9:I$21,MATCH($F228,'Input-Func_Class'!$B$9:$B$21,0)))
)</f>
        <v>0</v>
      </c>
      <c r="M228" s="143">
        <f>IF($D228=0,0,$D228*
IFERROR(INDEX(M$269:M$305,MATCH($F228,$B$269:$B$305,0))/INDEX($D$269:$D$305,MATCH($F228,$B$269:$B$305,0)),
INDEX('Input-Func_Class'!J$9:J$21,MATCH($F228,'Input-Func_Class'!$B$9:$B$21,0)))
)</f>
        <v>0</v>
      </c>
      <c r="N228" s="143">
        <f>IF($D228=0,0,$D228*
IFERROR(INDEX(N$269:N$305,MATCH($F228,$B$269:$B$305,0))/INDEX($D$269:$D$305,MATCH($F228,$B$269:$B$305,0)),
INDEX('Input-Func_Class'!K$9:K$21,MATCH($F228,'Input-Func_Class'!$B$9:$B$21,0)))
)</f>
        <v>0</v>
      </c>
      <c r="O228" s="143">
        <f>IF($D228=0,0,$D228*
IFERROR(INDEX(O$269:O$305,MATCH($F228,$B$269:$B$305,0))/INDEX($D$269:$D$305,MATCH($F228,$B$269:$B$305,0)),
INDEX('Input-Func_Class'!L$9:L$21,MATCH($F228,'Input-Func_Class'!$B$9:$B$21,0)))
)</f>
        <v>0</v>
      </c>
      <c r="P228" s="143">
        <f>IF($D228=0,0,$D228*
IFERROR(INDEX(P$269:P$305,MATCH($F228,$B$269:$B$305,0))/INDEX($D$269:$D$305,MATCH($F228,$B$269:$B$305,0)),
INDEX('Input-Func_Class'!M$9:M$21,MATCH($F228,'Input-Func_Class'!$B$9:$B$21,0)))
)</f>
        <v>0</v>
      </c>
      <c r="Q228" s="143">
        <f>IF($D228=0,0,$D228*
IFERROR(INDEX(Q$269:Q$305,MATCH($F228,$B$269:$B$305,0))/INDEX($D$269:$D$305,MATCH($F228,$B$269:$B$305,0)),
INDEX('Input-Func_Class'!N$9:N$21,MATCH($F228,'Input-Func_Class'!$B$9:$B$21,0)))
)</f>
        <v>0</v>
      </c>
      <c r="R228" s="143">
        <f>IF($D228=0,0,$D228*
IFERROR(INDEX(R$269:R$305,MATCH($F228,$B$269:$B$305,0))/INDEX($D$269:$D$305,MATCH($F228,$B$269:$B$305,0)),
INDEX('Input-Func_Class'!O$9:O$21,MATCH($F228,'Input-Func_Class'!$B$9:$B$21,0)))
)</f>
        <v>0</v>
      </c>
    </row>
    <row r="229" spans="1:18" outlineLevel="1">
      <c r="A229" s="113">
        <f>IF(ISBLANK('Input-Accounts'!A229),"",'Input-Accounts'!A229)</f>
        <v>197</v>
      </c>
      <c r="B229" s="17" t="str">
        <f>IF(ISBLANK('Input-Accounts'!B229),"",'Input-Accounts'!B229)</f>
        <v>Transportation Equipment</v>
      </c>
      <c r="C229" s="113">
        <f>IF(ISBLANK('Input-Accounts'!C229),"",'Input-Accounts'!C229)</f>
        <v>392</v>
      </c>
      <c r="D229" s="143">
        <f>'Input-Accounts'!$D229</f>
        <v>0</v>
      </c>
      <c r="E229" s="143">
        <f t="shared" si="59"/>
        <v>0</v>
      </c>
      <c r="F229" s="89" t="str">
        <f>IF(D229=0,"-",IF('Input-Accounts'!$E229&lt;&gt;0,'Input-Accounts'!$E229,'Input-Accounts'!$F229))</f>
        <v>-</v>
      </c>
      <c r="G229" s="143">
        <f>IF($D229=0,0,$D229*
IFERROR(INDEX(G$269:G$305,MATCH($F229,$B$269:$B$305,0))/INDEX($D$269:$D$305,MATCH($F229,$B$269:$B$305,0)),
INDEX('Input-Func_Class'!D$9:D$21,MATCH($F229,'Input-Func_Class'!$B$9:$B$21,0)))
)</f>
        <v>0</v>
      </c>
      <c r="H229" s="143">
        <f>IF($D229=0,0,$D229*
IFERROR(INDEX(H$269:H$305,MATCH($F229,$B$269:$B$305,0))/INDEX($D$269:$D$305,MATCH($F229,$B$269:$B$305,0)),
INDEX('Input-Func_Class'!E$9:E$21,MATCH($F229,'Input-Func_Class'!$B$9:$B$21,0)))
)</f>
        <v>0</v>
      </c>
      <c r="I229" s="143">
        <f>IF($D229=0,0,$D229*
IFERROR(INDEX(I$269:I$305,MATCH($F229,$B$269:$B$305,0))/INDEX($D$269:$D$305,MATCH($F229,$B$269:$B$305,0)),
INDEX('Input-Func_Class'!F$9:F$21,MATCH($F229,'Input-Func_Class'!$B$9:$B$21,0)))
)</f>
        <v>0</v>
      </c>
      <c r="J229" s="143">
        <f>IF($D229=0,0,$D229*
IFERROR(INDEX(J$269:J$305,MATCH($F229,$B$269:$B$305,0))/INDEX($D$269:$D$305,MATCH($F229,$B$269:$B$305,0)),
INDEX('Input-Func_Class'!G$9:G$21,MATCH($F229,'Input-Func_Class'!$B$9:$B$21,0)))
)</f>
        <v>0</v>
      </c>
      <c r="K229" s="143">
        <f>IF($D229=0,0,$D229*
IFERROR(INDEX(K$269:K$305,MATCH($F229,$B$269:$B$305,0))/INDEX($D$269:$D$305,MATCH($F229,$B$269:$B$305,0)),
INDEX('Input-Func_Class'!H$9:H$21,MATCH($F229,'Input-Func_Class'!$B$9:$B$21,0)))
)</f>
        <v>0</v>
      </c>
      <c r="L229" s="143">
        <f>IF($D229=0,0,$D229*
IFERROR(INDEX(L$269:L$305,MATCH($F229,$B$269:$B$305,0))/INDEX($D$269:$D$305,MATCH($F229,$B$269:$B$305,0)),
INDEX('Input-Func_Class'!I$9:I$21,MATCH($F229,'Input-Func_Class'!$B$9:$B$21,0)))
)</f>
        <v>0</v>
      </c>
      <c r="M229" s="143">
        <f>IF($D229=0,0,$D229*
IFERROR(INDEX(M$269:M$305,MATCH($F229,$B$269:$B$305,0))/INDEX($D$269:$D$305,MATCH($F229,$B$269:$B$305,0)),
INDEX('Input-Func_Class'!J$9:J$21,MATCH($F229,'Input-Func_Class'!$B$9:$B$21,0)))
)</f>
        <v>0</v>
      </c>
      <c r="N229" s="143">
        <f>IF($D229=0,0,$D229*
IFERROR(INDEX(N$269:N$305,MATCH($F229,$B$269:$B$305,0))/INDEX($D$269:$D$305,MATCH($F229,$B$269:$B$305,0)),
INDEX('Input-Func_Class'!K$9:K$21,MATCH($F229,'Input-Func_Class'!$B$9:$B$21,0)))
)</f>
        <v>0</v>
      </c>
      <c r="O229" s="143">
        <f>IF($D229=0,0,$D229*
IFERROR(INDEX(O$269:O$305,MATCH($F229,$B$269:$B$305,0))/INDEX($D$269:$D$305,MATCH($F229,$B$269:$B$305,0)),
INDEX('Input-Func_Class'!L$9:L$21,MATCH($F229,'Input-Func_Class'!$B$9:$B$21,0)))
)</f>
        <v>0</v>
      </c>
      <c r="P229" s="143">
        <f>IF($D229=0,0,$D229*
IFERROR(INDEX(P$269:P$305,MATCH($F229,$B$269:$B$305,0))/INDEX($D$269:$D$305,MATCH($F229,$B$269:$B$305,0)),
INDEX('Input-Func_Class'!M$9:M$21,MATCH($F229,'Input-Func_Class'!$B$9:$B$21,0)))
)</f>
        <v>0</v>
      </c>
      <c r="Q229" s="143">
        <f>IF($D229=0,0,$D229*
IFERROR(INDEX(Q$269:Q$305,MATCH($F229,$B$269:$B$305,0))/INDEX($D$269:$D$305,MATCH($F229,$B$269:$B$305,0)),
INDEX('Input-Func_Class'!N$9:N$21,MATCH($F229,'Input-Func_Class'!$B$9:$B$21,0)))
)</f>
        <v>0</v>
      </c>
      <c r="R229" s="143">
        <f>IF($D229=0,0,$D229*
IFERROR(INDEX(R$269:R$305,MATCH($F229,$B$269:$B$305,0))/INDEX($D$269:$D$305,MATCH($F229,$B$269:$B$305,0)),
INDEX('Input-Func_Class'!O$9:O$21,MATCH($F229,'Input-Func_Class'!$B$9:$B$21,0)))
)</f>
        <v>0</v>
      </c>
    </row>
    <row r="230" spans="1:18" outlineLevel="1">
      <c r="A230" s="113">
        <f>IF(ISBLANK('Input-Accounts'!A230),"",'Input-Accounts'!A230)</f>
        <v>198</v>
      </c>
      <c r="B230" s="17" t="str">
        <f>IF(ISBLANK('Input-Accounts'!B230),"",'Input-Accounts'!B230)</f>
        <v>Stores Equipment</v>
      </c>
      <c r="C230" s="113">
        <f>IF(ISBLANK('Input-Accounts'!C230),"",'Input-Accounts'!C230)</f>
        <v>393</v>
      </c>
      <c r="D230" s="143">
        <f>'Input-Accounts'!$D230</f>
        <v>5211.5674800000006</v>
      </c>
      <c r="E230" s="143">
        <f t="shared" si="59"/>
        <v>0</v>
      </c>
      <c r="F230" s="89" t="str">
        <f>IF(D230=0,"-",IF('Input-Accounts'!$E230&lt;&gt;0,'Input-Accounts'!$E230,'Input-Accounts'!$F230))</f>
        <v>INT_T&amp;D_PLANT</v>
      </c>
      <c r="G230" s="143">
        <f>IF($D230=0,0,$D230*
IFERROR(INDEX(G$269:G$305,MATCH($F230,$B$269:$B$305,0))/INDEX($D$269:$D$305,MATCH($F230,$B$269:$B$305,0)),
INDEX('Input-Func_Class'!D$9:D$21,MATCH($F230,'Input-Func_Class'!$B$9:$B$21,0)))
)</f>
        <v>0</v>
      </c>
      <c r="H230" s="143">
        <f>IF($D230=0,0,$D230*
IFERROR(INDEX(H$269:H$305,MATCH($F230,$B$269:$B$305,0))/INDEX($D$269:$D$305,MATCH($F230,$B$269:$B$305,0)),
INDEX('Input-Func_Class'!E$9:E$21,MATCH($F230,'Input-Func_Class'!$B$9:$B$21,0)))
)</f>
        <v>96.489320138600434</v>
      </c>
      <c r="I230" s="143">
        <f>IF($D230=0,0,$D230*
IFERROR(INDEX(I$269:I$305,MATCH($F230,$B$269:$B$305,0))/INDEX($D$269:$D$305,MATCH($F230,$B$269:$B$305,0)),
INDEX('Input-Func_Class'!F$9:F$21,MATCH($F230,'Input-Func_Class'!$B$9:$B$21,0)))
)</f>
        <v>5115.0781598614003</v>
      </c>
      <c r="J230" s="143">
        <f>IF($D230=0,0,$D230*
IFERROR(INDEX(J$269:J$305,MATCH($F230,$B$269:$B$305,0))/INDEX($D$269:$D$305,MATCH($F230,$B$269:$B$305,0)),
INDEX('Input-Func_Class'!G$9:G$21,MATCH($F230,'Input-Func_Class'!$B$9:$B$21,0)))
)</f>
        <v>0</v>
      </c>
      <c r="K230" s="143">
        <f>IF($D230=0,0,$D230*
IFERROR(INDEX(K$269:K$305,MATCH($F230,$B$269:$B$305,0))/INDEX($D$269:$D$305,MATCH($F230,$B$269:$B$305,0)),
INDEX('Input-Func_Class'!H$9:H$21,MATCH($F230,'Input-Func_Class'!$B$9:$B$21,0)))
)</f>
        <v>0</v>
      </c>
      <c r="L230" s="143">
        <f>IF($D230=0,0,$D230*
IFERROR(INDEX(L$269:L$305,MATCH($F230,$B$269:$B$305,0))/INDEX($D$269:$D$305,MATCH($F230,$B$269:$B$305,0)),
INDEX('Input-Func_Class'!I$9:I$21,MATCH($F230,'Input-Func_Class'!$B$9:$B$21,0)))
)</f>
        <v>0</v>
      </c>
      <c r="M230" s="143">
        <f>IF($D230=0,0,$D230*
IFERROR(INDEX(M$269:M$305,MATCH($F230,$B$269:$B$305,0))/INDEX($D$269:$D$305,MATCH($F230,$B$269:$B$305,0)),
INDEX('Input-Func_Class'!J$9:J$21,MATCH($F230,'Input-Func_Class'!$B$9:$B$21,0)))
)</f>
        <v>0</v>
      </c>
      <c r="N230" s="143">
        <f>IF($D230=0,0,$D230*
IFERROR(INDEX(N$269:N$305,MATCH($F230,$B$269:$B$305,0))/INDEX($D$269:$D$305,MATCH($F230,$B$269:$B$305,0)),
INDEX('Input-Func_Class'!K$9:K$21,MATCH($F230,'Input-Func_Class'!$B$9:$B$21,0)))
)</f>
        <v>0</v>
      </c>
      <c r="O230" s="143">
        <f>IF($D230=0,0,$D230*
IFERROR(INDEX(O$269:O$305,MATCH($F230,$B$269:$B$305,0))/INDEX($D$269:$D$305,MATCH($F230,$B$269:$B$305,0)),
INDEX('Input-Func_Class'!L$9:L$21,MATCH($F230,'Input-Func_Class'!$B$9:$B$21,0)))
)</f>
        <v>0</v>
      </c>
      <c r="P230" s="143">
        <f>IF($D230=0,0,$D230*
IFERROR(INDEX(P$269:P$305,MATCH($F230,$B$269:$B$305,0))/INDEX($D$269:$D$305,MATCH($F230,$B$269:$B$305,0)),
INDEX('Input-Func_Class'!M$9:M$21,MATCH($F230,'Input-Func_Class'!$B$9:$B$21,0)))
)</f>
        <v>0</v>
      </c>
      <c r="Q230" s="143">
        <f>IF($D230=0,0,$D230*
IFERROR(INDEX(Q$269:Q$305,MATCH($F230,$B$269:$B$305,0))/INDEX($D$269:$D$305,MATCH($F230,$B$269:$B$305,0)),
INDEX('Input-Func_Class'!N$9:N$21,MATCH($F230,'Input-Func_Class'!$B$9:$B$21,0)))
)</f>
        <v>0</v>
      </c>
      <c r="R230" s="143">
        <f>IF($D230=0,0,$D230*
IFERROR(INDEX(R$269:R$305,MATCH($F230,$B$269:$B$305,0))/INDEX($D$269:$D$305,MATCH($F230,$B$269:$B$305,0)),
INDEX('Input-Func_Class'!O$9:O$21,MATCH($F230,'Input-Func_Class'!$B$9:$B$21,0)))
)</f>
        <v>0</v>
      </c>
    </row>
    <row r="231" spans="1:18" outlineLevel="1">
      <c r="A231" s="113">
        <f>IF(ISBLANK('Input-Accounts'!A231),"",'Input-Accounts'!A231)</f>
        <v>199</v>
      </c>
      <c r="B231" s="17" t="str">
        <f>IF(ISBLANK('Input-Accounts'!B231),"",'Input-Accounts'!B231)</f>
        <v xml:space="preserve">Tools, Shop, and Garage Equipment </v>
      </c>
      <c r="C231" s="113">
        <f>IF(ISBLANK('Input-Accounts'!C231),"",'Input-Accounts'!C231)</f>
        <v>394</v>
      </c>
      <c r="D231" s="143">
        <f>'Input-Accounts'!$D231</f>
        <v>876583.33198799996</v>
      </c>
      <c r="E231" s="143">
        <f t="shared" si="59"/>
        <v>0</v>
      </c>
      <c r="F231" s="89" t="str">
        <f>IF(D231=0,"-",IF('Input-Accounts'!$E231&lt;&gt;0,'Input-Accounts'!$E231,'Input-Accounts'!$F231))</f>
        <v>INT_T&amp;D_PLANT</v>
      </c>
      <c r="G231" s="143">
        <f>IF($D231=0,0,$D231*
IFERROR(INDEX(G$269:G$305,MATCH($F231,$B$269:$B$305,0))/INDEX($D$269:$D$305,MATCH($F231,$B$269:$B$305,0)),
INDEX('Input-Func_Class'!D$9:D$21,MATCH($F231,'Input-Func_Class'!$B$9:$B$21,0)))
)</f>
        <v>0</v>
      </c>
      <c r="H231" s="143">
        <f>IF($D231=0,0,$D231*
IFERROR(INDEX(H$269:H$305,MATCH($F231,$B$269:$B$305,0))/INDEX($D$269:$D$305,MATCH($F231,$B$269:$B$305,0)),
INDEX('Input-Func_Class'!E$9:E$21,MATCH($F231,'Input-Func_Class'!$B$9:$B$21,0)))
)</f>
        <v>16229.460728070855</v>
      </c>
      <c r="I231" s="143">
        <f>IF($D231=0,0,$D231*
IFERROR(INDEX(I$269:I$305,MATCH($F231,$B$269:$B$305,0))/INDEX($D$269:$D$305,MATCH($F231,$B$269:$B$305,0)),
INDEX('Input-Func_Class'!F$9:F$21,MATCH($F231,'Input-Func_Class'!$B$9:$B$21,0)))
)</f>
        <v>860353.87125992915</v>
      </c>
      <c r="J231" s="143">
        <f>IF($D231=0,0,$D231*
IFERROR(INDEX(J$269:J$305,MATCH($F231,$B$269:$B$305,0))/INDEX($D$269:$D$305,MATCH($F231,$B$269:$B$305,0)),
INDEX('Input-Func_Class'!G$9:G$21,MATCH($F231,'Input-Func_Class'!$B$9:$B$21,0)))
)</f>
        <v>0</v>
      </c>
      <c r="K231" s="143">
        <f>IF($D231=0,0,$D231*
IFERROR(INDEX(K$269:K$305,MATCH($F231,$B$269:$B$305,0))/INDEX($D$269:$D$305,MATCH($F231,$B$269:$B$305,0)),
INDEX('Input-Func_Class'!H$9:H$21,MATCH($F231,'Input-Func_Class'!$B$9:$B$21,0)))
)</f>
        <v>0</v>
      </c>
      <c r="L231" s="143">
        <f>IF($D231=0,0,$D231*
IFERROR(INDEX(L$269:L$305,MATCH($F231,$B$269:$B$305,0))/INDEX($D$269:$D$305,MATCH($F231,$B$269:$B$305,0)),
INDEX('Input-Func_Class'!I$9:I$21,MATCH($F231,'Input-Func_Class'!$B$9:$B$21,0)))
)</f>
        <v>0</v>
      </c>
      <c r="M231" s="143">
        <f>IF($D231=0,0,$D231*
IFERROR(INDEX(M$269:M$305,MATCH($F231,$B$269:$B$305,0))/INDEX($D$269:$D$305,MATCH($F231,$B$269:$B$305,0)),
INDEX('Input-Func_Class'!J$9:J$21,MATCH($F231,'Input-Func_Class'!$B$9:$B$21,0)))
)</f>
        <v>0</v>
      </c>
      <c r="N231" s="143">
        <f>IF($D231=0,0,$D231*
IFERROR(INDEX(N$269:N$305,MATCH($F231,$B$269:$B$305,0))/INDEX($D$269:$D$305,MATCH($F231,$B$269:$B$305,0)),
INDEX('Input-Func_Class'!K$9:K$21,MATCH($F231,'Input-Func_Class'!$B$9:$B$21,0)))
)</f>
        <v>0</v>
      </c>
      <c r="O231" s="143">
        <f>IF($D231=0,0,$D231*
IFERROR(INDEX(O$269:O$305,MATCH($F231,$B$269:$B$305,0))/INDEX($D$269:$D$305,MATCH($F231,$B$269:$B$305,0)),
INDEX('Input-Func_Class'!L$9:L$21,MATCH($F231,'Input-Func_Class'!$B$9:$B$21,0)))
)</f>
        <v>0</v>
      </c>
      <c r="P231" s="143">
        <f>IF($D231=0,0,$D231*
IFERROR(INDEX(P$269:P$305,MATCH($F231,$B$269:$B$305,0))/INDEX($D$269:$D$305,MATCH($F231,$B$269:$B$305,0)),
INDEX('Input-Func_Class'!M$9:M$21,MATCH($F231,'Input-Func_Class'!$B$9:$B$21,0)))
)</f>
        <v>0</v>
      </c>
      <c r="Q231" s="143">
        <f>IF($D231=0,0,$D231*
IFERROR(INDEX(Q$269:Q$305,MATCH($F231,$B$269:$B$305,0))/INDEX($D$269:$D$305,MATCH($F231,$B$269:$B$305,0)),
INDEX('Input-Func_Class'!N$9:N$21,MATCH($F231,'Input-Func_Class'!$B$9:$B$21,0)))
)</f>
        <v>0</v>
      </c>
      <c r="R231" s="143">
        <f>IF($D231=0,0,$D231*
IFERROR(INDEX(R$269:R$305,MATCH($F231,$B$269:$B$305,0))/INDEX($D$269:$D$305,MATCH($F231,$B$269:$B$305,0)),
INDEX('Input-Func_Class'!O$9:O$21,MATCH($F231,'Input-Func_Class'!$B$9:$B$21,0)))
)</f>
        <v>0</v>
      </c>
    </row>
    <row r="232" spans="1:18" outlineLevel="1">
      <c r="A232" s="113">
        <f>IF(ISBLANK('Input-Accounts'!A232),"",'Input-Accounts'!A232)</f>
        <v>200</v>
      </c>
      <c r="B232" s="17" t="str">
        <f>IF(ISBLANK('Input-Accounts'!B232),"",'Input-Accounts'!B232)</f>
        <v>Laboratory Equipment</v>
      </c>
      <c r="C232" s="113">
        <f>IF(ISBLANK('Input-Accounts'!C232),"",'Input-Accounts'!C232)</f>
        <v>395</v>
      </c>
      <c r="D232" s="143">
        <f>'Input-Accounts'!$D232</f>
        <v>8628.7945650000001</v>
      </c>
      <c r="E232" s="143">
        <f t="shared" si="59"/>
        <v>0</v>
      </c>
      <c r="F232" s="89" t="str">
        <f>IF(D232=0,"-",IF('Input-Accounts'!$E232&lt;&gt;0,'Input-Accounts'!$E232,'Input-Accounts'!$F232))</f>
        <v>INT_T&amp;D_PLANT</v>
      </c>
      <c r="G232" s="143">
        <f>IF($D232=0,0,$D232*
IFERROR(INDEX(G$269:G$305,MATCH($F232,$B$269:$B$305,0))/INDEX($D$269:$D$305,MATCH($F232,$B$269:$B$305,0)),
INDEX('Input-Func_Class'!D$9:D$21,MATCH($F232,'Input-Func_Class'!$B$9:$B$21,0)))
)</f>
        <v>0</v>
      </c>
      <c r="H232" s="143">
        <f>IF($D232=0,0,$D232*
IFERROR(INDEX(H$269:H$305,MATCH($F232,$B$269:$B$305,0))/INDEX($D$269:$D$305,MATCH($F232,$B$269:$B$305,0)),
INDEX('Input-Func_Class'!E$9:E$21,MATCH($F232,'Input-Func_Class'!$B$9:$B$21,0)))
)</f>
        <v>159.75740972128801</v>
      </c>
      <c r="I232" s="143">
        <f>IF($D232=0,0,$D232*
IFERROR(INDEX(I$269:I$305,MATCH($F232,$B$269:$B$305,0))/INDEX($D$269:$D$305,MATCH($F232,$B$269:$B$305,0)),
INDEX('Input-Func_Class'!F$9:F$21,MATCH($F232,'Input-Func_Class'!$B$9:$B$21,0)))
)</f>
        <v>8469.0371552787128</v>
      </c>
      <c r="J232" s="143">
        <f>IF($D232=0,0,$D232*
IFERROR(INDEX(J$269:J$305,MATCH($F232,$B$269:$B$305,0))/INDEX($D$269:$D$305,MATCH($F232,$B$269:$B$305,0)),
INDEX('Input-Func_Class'!G$9:G$21,MATCH($F232,'Input-Func_Class'!$B$9:$B$21,0)))
)</f>
        <v>0</v>
      </c>
      <c r="K232" s="143">
        <f>IF($D232=0,0,$D232*
IFERROR(INDEX(K$269:K$305,MATCH($F232,$B$269:$B$305,0))/INDEX($D$269:$D$305,MATCH($F232,$B$269:$B$305,0)),
INDEX('Input-Func_Class'!H$9:H$21,MATCH($F232,'Input-Func_Class'!$B$9:$B$21,0)))
)</f>
        <v>0</v>
      </c>
      <c r="L232" s="143">
        <f>IF($D232=0,0,$D232*
IFERROR(INDEX(L$269:L$305,MATCH($F232,$B$269:$B$305,0))/INDEX($D$269:$D$305,MATCH($F232,$B$269:$B$305,0)),
INDEX('Input-Func_Class'!I$9:I$21,MATCH($F232,'Input-Func_Class'!$B$9:$B$21,0)))
)</f>
        <v>0</v>
      </c>
      <c r="M232" s="143">
        <f>IF($D232=0,0,$D232*
IFERROR(INDEX(M$269:M$305,MATCH($F232,$B$269:$B$305,0))/INDEX($D$269:$D$305,MATCH($F232,$B$269:$B$305,0)),
INDEX('Input-Func_Class'!J$9:J$21,MATCH($F232,'Input-Func_Class'!$B$9:$B$21,0)))
)</f>
        <v>0</v>
      </c>
      <c r="N232" s="143">
        <f>IF($D232=0,0,$D232*
IFERROR(INDEX(N$269:N$305,MATCH($F232,$B$269:$B$305,0))/INDEX($D$269:$D$305,MATCH($F232,$B$269:$B$305,0)),
INDEX('Input-Func_Class'!K$9:K$21,MATCH($F232,'Input-Func_Class'!$B$9:$B$21,0)))
)</f>
        <v>0</v>
      </c>
      <c r="O232" s="143">
        <f>IF($D232=0,0,$D232*
IFERROR(INDEX(O$269:O$305,MATCH($F232,$B$269:$B$305,0))/INDEX($D$269:$D$305,MATCH($F232,$B$269:$B$305,0)),
INDEX('Input-Func_Class'!L$9:L$21,MATCH($F232,'Input-Func_Class'!$B$9:$B$21,0)))
)</f>
        <v>0</v>
      </c>
      <c r="P232" s="143">
        <f>IF($D232=0,0,$D232*
IFERROR(INDEX(P$269:P$305,MATCH($F232,$B$269:$B$305,0))/INDEX($D$269:$D$305,MATCH($F232,$B$269:$B$305,0)),
INDEX('Input-Func_Class'!M$9:M$21,MATCH($F232,'Input-Func_Class'!$B$9:$B$21,0)))
)</f>
        <v>0</v>
      </c>
      <c r="Q232" s="143">
        <f>IF($D232=0,0,$D232*
IFERROR(INDEX(Q$269:Q$305,MATCH($F232,$B$269:$B$305,0))/INDEX($D$269:$D$305,MATCH($F232,$B$269:$B$305,0)),
INDEX('Input-Func_Class'!N$9:N$21,MATCH($F232,'Input-Func_Class'!$B$9:$B$21,0)))
)</f>
        <v>0</v>
      </c>
      <c r="R232" s="143">
        <f>IF($D232=0,0,$D232*
IFERROR(INDEX(R$269:R$305,MATCH($F232,$B$269:$B$305,0))/INDEX($D$269:$D$305,MATCH($F232,$B$269:$B$305,0)),
INDEX('Input-Func_Class'!O$9:O$21,MATCH($F232,'Input-Func_Class'!$B$9:$B$21,0)))
)</f>
        <v>0</v>
      </c>
    </row>
    <row r="233" spans="1:18" outlineLevel="1">
      <c r="A233" s="113">
        <f>IF(ISBLANK('Input-Accounts'!A233),"",'Input-Accounts'!A233)</f>
        <v>201</v>
      </c>
      <c r="B233" s="17" t="str">
        <f>IF(ISBLANK('Input-Accounts'!B233),"",'Input-Accounts'!B233)</f>
        <v>Power Operated Equipment</v>
      </c>
      <c r="C233" s="113">
        <f>IF(ISBLANK('Input-Accounts'!C233),"",'Input-Accounts'!C233)</f>
        <v>396</v>
      </c>
      <c r="D233" s="143">
        <f>'Input-Accounts'!$D233</f>
        <v>0</v>
      </c>
      <c r="E233" s="143">
        <f t="shared" si="59"/>
        <v>0</v>
      </c>
      <c r="F233" s="89" t="str">
        <f>IF(D233=0,"-",IF('Input-Accounts'!$E233&lt;&gt;0,'Input-Accounts'!$E233,'Input-Accounts'!$F233))</f>
        <v>-</v>
      </c>
      <c r="G233" s="143">
        <f>IF($D233=0,0,$D233*
IFERROR(INDEX(G$269:G$305,MATCH($F233,$B$269:$B$305,0))/INDEX($D$269:$D$305,MATCH($F233,$B$269:$B$305,0)),
INDEX('Input-Func_Class'!D$9:D$21,MATCH($F233,'Input-Func_Class'!$B$9:$B$21,0)))
)</f>
        <v>0</v>
      </c>
      <c r="H233" s="143">
        <f>IF($D233=0,0,$D233*
IFERROR(INDEX(H$269:H$305,MATCH($F233,$B$269:$B$305,0))/INDEX($D$269:$D$305,MATCH($F233,$B$269:$B$305,0)),
INDEX('Input-Func_Class'!E$9:E$21,MATCH($F233,'Input-Func_Class'!$B$9:$B$21,0)))
)</f>
        <v>0</v>
      </c>
      <c r="I233" s="143">
        <f>IF($D233=0,0,$D233*
IFERROR(INDEX(I$269:I$305,MATCH($F233,$B$269:$B$305,0))/INDEX($D$269:$D$305,MATCH($F233,$B$269:$B$305,0)),
INDEX('Input-Func_Class'!F$9:F$21,MATCH($F233,'Input-Func_Class'!$B$9:$B$21,0)))
)</f>
        <v>0</v>
      </c>
      <c r="J233" s="143">
        <f>IF($D233=0,0,$D233*
IFERROR(INDEX(J$269:J$305,MATCH($F233,$B$269:$B$305,0))/INDEX($D$269:$D$305,MATCH($F233,$B$269:$B$305,0)),
INDEX('Input-Func_Class'!G$9:G$21,MATCH($F233,'Input-Func_Class'!$B$9:$B$21,0)))
)</f>
        <v>0</v>
      </c>
      <c r="K233" s="143">
        <f>IF($D233=0,0,$D233*
IFERROR(INDEX(K$269:K$305,MATCH($F233,$B$269:$B$305,0))/INDEX($D$269:$D$305,MATCH($F233,$B$269:$B$305,0)),
INDEX('Input-Func_Class'!H$9:H$21,MATCH($F233,'Input-Func_Class'!$B$9:$B$21,0)))
)</f>
        <v>0</v>
      </c>
      <c r="L233" s="143">
        <f>IF($D233=0,0,$D233*
IFERROR(INDEX(L$269:L$305,MATCH($F233,$B$269:$B$305,0))/INDEX($D$269:$D$305,MATCH($F233,$B$269:$B$305,0)),
INDEX('Input-Func_Class'!I$9:I$21,MATCH($F233,'Input-Func_Class'!$B$9:$B$21,0)))
)</f>
        <v>0</v>
      </c>
      <c r="M233" s="143">
        <f>IF($D233=0,0,$D233*
IFERROR(INDEX(M$269:M$305,MATCH($F233,$B$269:$B$305,0))/INDEX($D$269:$D$305,MATCH($F233,$B$269:$B$305,0)),
INDEX('Input-Func_Class'!J$9:J$21,MATCH($F233,'Input-Func_Class'!$B$9:$B$21,0)))
)</f>
        <v>0</v>
      </c>
      <c r="N233" s="143">
        <f>IF($D233=0,0,$D233*
IFERROR(INDEX(N$269:N$305,MATCH($F233,$B$269:$B$305,0))/INDEX($D$269:$D$305,MATCH($F233,$B$269:$B$305,0)),
INDEX('Input-Func_Class'!K$9:K$21,MATCH($F233,'Input-Func_Class'!$B$9:$B$21,0)))
)</f>
        <v>0</v>
      </c>
      <c r="O233" s="143">
        <f>IF($D233=0,0,$D233*
IFERROR(INDEX(O$269:O$305,MATCH($F233,$B$269:$B$305,0))/INDEX($D$269:$D$305,MATCH($F233,$B$269:$B$305,0)),
INDEX('Input-Func_Class'!L$9:L$21,MATCH($F233,'Input-Func_Class'!$B$9:$B$21,0)))
)</f>
        <v>0</v>
      </c>
      <c r="P233" s="143">
        <f>IF($D233=0,0,$D233*
IFERROR(INDEX(P$269:P$305,MATCH($F233,$B$269:$B$305,0))/INDEX($D$269:$D$305,MATCH($F233,$B$269:$B$305,0)),
INDEX('Input-Func_Class'!M$9:M$21,MATCH($F233,'Input-Func_Class'!$B$9:$B$21,0)))
)</f>
        <v>0</v>
      </c>
      <c r="Q233" s="143">
        <f>IF($D233=0,0,$D233*
IFERROR(INDEX(Q$269:Q$305,MATCH($F233,$B$269:$B$305,0))/INDEX($D$269:$D$305,MATCH($F233,$B$269:$B$305,0)),
INDEX('Input-Func_Class'!N$9:N$21,MATCH($F233,'Input-Func_Class'!$B$9:$B$21,0)))
)</f>
        <v>0</v>
      </c>
      <c r="R233" s="143">
        <f>IF($D233=0,0,$D233*
IFERROR(INDEX(R$269:R$305,MATCH($F233,$B$269:$B$305,0))/INDEX($D$269:$D$305,MATCH($F233,$B$269:$B$305,0)),
INDEX('Input-Func_Class'!O$9:O$21,MATCH($F233,'Input-Func_Class'!$B$9:$B$21,0)))
)</f>
        <v>0</v>
      </c>
    </row>
    <row r="234" spans="1:18" outlineLevel="1">
      <c r="A234" s="113">
        <f>IF(ISBLANK('Input-Accounts'!A234),"",'Input-Accounts'!A234)</f>
        <v>202</v>
      </c>
      <c r="B234" s="17" t="str">
        <f>IF(ISBLANK('Input-Accounts'!B234),"",'Input-Accounts'!B234)</f>
        <v>Communication Equipment</v>
      </c>
      <c r="C234" s="113">
        <f>IF(ISBLANK('Input-Accounts'!C234),"",'Input-Accounts'!C234)</f>
        <v>397</v>
      </c>
      <c r="D234" s="143">
        <f>'Input-Accounts'!$D234</f>
        <v>312435.47789800004</v>
      </c>
      <c r="E234" s="143">
        <f t="shared" si="59"/>
        <v>0</v>
      </c>
      <c r="F234" s="89" t="str">
        <f>IF(D234=0,"-",IF('Input-Accounts'!$E234&lt;&gt;0,'Input-Accounts'!$E234,'Input-Accounts'!$F234))</f>
        <v>INT_T&amp;D_PLANT</v>
      </c>
      <c r="G234" s="143">
        <f>IF($D234=0,0,$D234*
IFERROR(INDEX(G$269:G$305,MATCH($F234,$B$269:$B$305,0))/INDEX($D$269:$D$305,MATCH($F234,$B$269:$B$305,0)),
INDEX('Input-Func_Class'!D$9:D$21,MATCH($F234,'Input-Func_Class'!$B$9:$B$21,0)))
)</f>
        <v>0</v>
      </c>
      <c r="H234" s="143">
        <f>IF($D234=0,0,$D234*
IFERROR(INDEX(H$269:H$305,MATCH($F234,$B$269:$B$305,0))/INDEX($D$269:$D$305,MATCH($F234,$B$269:$B$305,0)),
INDEX('Input-Func_Class'!E$9:E$21,MATCH($F234,'Input-Func_Class'!$B$9:$B$21,0)))
)</f>
        <v>5784.5719095546938</v>
      </c>
      <c r="I234" s="143">
        <f>IF($D234=0,0,$D234*
IFERROR(INDEX(I$269:I$305,MATCH($F234,$B$269:$B$305,0))/INDEX($D$269:$D$305,MATCH($F234,$B$269:$B$305,0)),
INDEX('Input-Func_Class'!F$9:F$21,MATCH($F234,'Input-Func_Class'!$B$9:$B$21,0)))
)</f>
        <v>306650.90598844533</v>
      </c>
      <c r="J234" s="143">
        <f>IF($D234=0,0,$D234*
IFERROR(INDEX(J$269:J$305,MATCH($F234,$B$269:$B$305,0))/INDEX($D$269:$D$305,MATCH($F234,$B$269:$B$305,0)),
INDEX('Input-Func_Class'!G$9:G$21,MATCH($F234,'Input-Func_Class'!$B$9:$B$21,0)))
)</f>
        <v>0</v>
      </c>
      <c r="K234" s="143">
        <f>IF($D234=0,0,$D234*
IFERROR(INDEX(K$269:K$305,MATCH($F234,$B$269:$B$305,0))/INDEX($D$269:$D$305,MATCH($F234,$B$269:$B$305,0)),
INDEX('Input-Func_Class'!H$9:H$21,MATCH($F234,'Input-Func_Class'!$B$9:$B$21,0)))
)</f>
        <v>0</v>
      </c>
      <c r="L234" s="143">
        <f>IF($D234=0,0,$D234*
IFERROR(INDEX(L$269:L$305,MATCH($F234,$B$269:$B$305,0))/INDEX($D$269:$D$305,MATCH($F234,$B$269:$B$305,0)),
INDEX('Input-Func_Class'!I$9:I$21,MATCH($F234,'Input-Func_Class'!$B$9:$B$21,0)))
)</f>
        <v>0</v>
      </c>
      <c r="M234" s="143">
        <f>IF($D234=0,0,$D234*
IFERROR(INDEX(M$269:M$305,MATCH($F234,$B$269:$B$305,0))/INDEX($D$269:$D$305,MATCH($F234,$B$269:$B$305,0)),
INDEX('Input-Func_Class'!J$9:J$21,MATCH($F234,'Input-Func_Class'!$B$9:$B$21,0)))
)</f>
        <v>0</v>
      </c>
      <c r="N234" s="143">
        <f>IF($D234=0,0,$D234*
IFERROR(INDEX(N$269:N$305,MATCH($F234,$B$269:$B$305,0))/INDEX($D$269:$D$305,MATCH($F234,$B$269:$B$305,0)),
INDEX('Input-Func_Class'!K$9:K$21,MATCH($F234,'Input-Func_Class'!$B$9:$B$21,0)))
)</f>
        <v>0</v>
      </c>
      <c r="O234" s="143">
        <f>IF($D234=0,0,$D234*
IFERROR(INDEX(O$269:O$305,MATCH($F234,$B$269:$B$305,0))/INDEX($D$269:$D$305,MATCH($F234,$B$269:$B$305,0)),
INDEX('Input-Func_Class'!L$9:L$21,MATCH($F234,'Input-Func_Class'!$B$9:$B$21,0)))
)</f>
        <v>0</v>
      </c>
      <c r="P234" s="143">
        <f>IF($D234=0,0,$D234*
IFERROR(INDEX(P$269:P$305,MATCH($F234,$B$269:$B$305,0))/INDEX($D$269:$D$305,MATCH($F234,$B$269:$B$305,0)),
INDEX('Input-Func_Class'!M$9:M$21,MATCH($F234,'Input-Func_Class'!$B$9:$B$21,0)))
)</f>
        <v>0</v>
      </c>
      <c r="Q234" s="143">
        <f>IF($D234=0,0,$D234*
IFERROR(INDEX(Q$269:Q$305,MATCH($F234,$B$269:$B$305,0))/INDEX($D$269:$D$305,MATCH($F234,$B$269:$B$305,0)),
INDEX('Input-Func_Class'!N$9:N$21,MATCH($F234,'Input-Func_Class'!$B$9:$B$21,0)))
)</f>
        <v>0</v>
      </c>
      <c r="R234" s="143">
        <f>IF($D234=0,0,$D234*
IFERROR(INDEX(R$269:R$305,MATCH($F234,$B$269:$B$305,0))/INDEX($D$269:$D$305,MATCH($F234,$B$269:$B$305,0)),
INDEX('Input-Func_Class'!O$9:O$21,MATCH($F234,'Input-Func_Class'!$B$9:$B$21,0)))
)</f>
        <v>0</v>
      </c>
    </row>
    <row r="235" spans="1:18" outlineLevel="1">
      <c r="A235" s="113">
        <f>IF(ISBLANK('Input-Accounts'!A235),"",'Input-Accounts'!A235)</f>
        <v>203</v>
      </c>
      <c r="B235" s="17" t="str">
        <f>IF(ISBLANK('Input-Accounts'!B235),"",'Input-Accounts'!B235)</f>
        <v>Miscellaneous Equipment</v>
      </c>
      <c r="C235" s="113">
        <f>IF(ISBLANK('Input-Accounts'!C235),"",'Input-Accounts'!C235)</f>
        <v>398</v>
      </c>
      <c r="D235" s="143">
        <f>'Input-Accounts'!$D235</f>
        <v>3609.6617550000001</v>
      </c>
      <c r="E235" s="143">
        <f t="shared" si="59"/>
        <v>0</v>
      </c>
      <c r="F235" s="89" t="str">
        <f>IF(D235=0,"-",IF('Input-Accounts'!$E235&lt;&gt;0,'Input-Accounts'!$E235,'Input-Accounts'!$F235))</f>
        <v>INT_T&amp;D_PLANT</v>
      </c>
      <c r="G235" s="143">
        <f>IF($D235=0,0,$D235*
IFERROR(INDEX(G$269:G$305,MATCH($F235,$B$269:$B$305,0))/INDEX($D$269:$D$305,MATCH($F235,$B$269:$B$305,0)),
INDEX('Input-Func_Class'!D$9:D$21,MATCH($F235,'Input-Func_Class'!$B$9:$B$21,0)))
)</f>
        <v>0</v>
      </c>
      <c r="H235" s="143">
        <f>IF($D235=0,0,$D235*
IFERROR(INDEX(H$269:H$305,MATCH($F235,$B$269:$B$305,0))/INDEX($D$269:$D$305,MATCH($F235,$B$269:$B$305,0)),
INDEX('Input-Func_Class'!E$9:E$21,MATCH($F235,'Input-Func_Class'!$B$9:$B$21,0)))
)</f>
        <v>66.830912198081577</v>
      </c>
      <c r="I235" s="143">
        <f>IF($D235=0,0,$D235*
IFERROR(INDEX(I$269:I$305,MATCH($F235,$B$269:$B$305,0))/INDEX($D$269:$D$305,MATCH($F235,$B$269:$B$305,0)),
INDEX('Input-Func_Class'!F$9:F$21,MATCH($F235,'Input-Func_Class'!$B$9:$B$21,0)))
)</f>
        <v>3542.8308428019186</v>
      </c>
      <c r="J235" s="143">
        <f>IF($D235=0,0,$D235*
IFERROR(INDEX(J$269:J$305,MATCH($F235,$B$269:$B$305,0))/INDEX($D$269:$D$305,MATCH($F235,$B$269:$B$305,0)),
INDEX('Input-Func_Class'!G$9:G$21,MATCH($F235,'Input-Func_Class'!$B$9:$B$21,0)))
)</f>
        <v>0</v>
      </c>
      <c r="K235" s="143">
        <f>IF($D235=0,0,$D235*
IFERROR(INDEX(K$269:K$305,MATCH($F235,$B$269:$B$305,0))/INDEX($D$269:$D$305,MATCH($F235,$B$269:$B$305,0)),
INDEX('Input-Func_Class'!H$9:H$21,MATCH($F235,'Input-Func_Class'!$B$9:$B$21,0)))
)</f>
        <v>0</v>
      </c>
      <c r="L235" s="143">
        <f>IF($D235=0,0,$D235*
IFERROR(INDEX(L$269:L$305,MATCH($F235,$B$269:$B$305,0))/INDEX($D$269:$D$305,MATCH($F235,$B$269:$B$305,0)),
INDEX('Input-Func_Class'!I$9:I$21,MATCH($F235,'Input-Func_Class'!$B$9:$B$21,0)))
)</f>
        <v>0</v>
      </c>
      <c r="M235" s="143">
        <f>IF($D235=0,0,$D235*
IFERROR(INDEX(M$269:M$305,MATCH($F235,$B$269:$B$305,0))/INDEX($D$269:$D$305,MATCH($F235,$B$269:$B$305,0)),
INDEX('Input-Func_Class'!J$9:J$21,MATCH($F235,'Input-Func_Class'!$B$9:$B$21,0)))
)</f>
        <v>0</v>
      </c>
      <c r="N235" s="143">
        <f>IF($D235=0,0,$D235*
IFERROR(INDEX(N$269:N$305,MATCH($F235,$B$269:$B$305,0))/INDEX($D$269:$D$305,MATCH($F235,$B$269:$B$305,0)),
INDEX('Input-Func_Class'!K$9:K$21,MATCH($F235,'Input-Func_Class'!$B$9:$B$21,0)))
)</f>
        <v>0</v>
      </c>
      <c r="O235" s="143">
        <f>IF($D235=0,0,$D235*
IFERROR(INDEX(O$269:O$305,MATCH($F235,$B$269:$B$305,0))/INDEX($D$269:$D$305,MATCH($F235,$B$269:$B$305,0)),
INDEX('Input-Func_Class'!L$9:L$21,MATCH($F235,'Input-Func_Class'!$B$9:$B$21,0)))
)</f>
        <v>0</v>
      </c>
      <c r="P235" s="143">
        <f>IF($D235=0,0,$D235*
IFERROR(INDEX(P$269:P$305,MATCH($F235,$B$269:$B$305,0))/INDEX($D$269:$D$305,MATCH($F235,$B$269:$B$305,0)),
INDEX('Input-Func_Class'!M$9:M$21,MATCH($F235,'Input-Func_Class'!$B$9:$B$21,0)))
)</f>
        <v>0</v>
      </c>
      <c r="Q235" s="143">
        <f>IF($D235=0,0,$D235*
IFERROR(INDEX(Q$269:Q$305,MATCH($F235,$B$269:$B$305,0))/INDEX($D$269:$D$305,MATCH($F235,$B$269:$B$305,0)),
INDEX('Input-Func_Class'!N$9:N$21,MATCH($F235,'Input-Func_Class'!$B$9:$B$21,0)))
)</f>
        <v>0</v>
      </c>
      <c r="R235" s="143">
        <f>IF($D235=0,0,$D235*
IFERROR(INDEX(R$269:R$305,MATCH($F235,$B$269:$B$305,0))/INDEX($D$269:$D$305,MATCH($F235,$B$269:$B$305,0)),
INDEX('Input-Func_Class'!O$9:O$21,MATCH($F235,'Input-Func_Class'!$B$9:$B$21,0)))
)</f>
        <v>0</v>
      </c>
    </row>
    <row r="236" spans="1:18" outlineLevel="1">
      <c r="A236" s="113">
        <f>IF(ISBLANK('Input-Accounts'!A236),"",'Input-Accounts'!A236)</f>
        <v>204</v>
      </c>
      <c r="B236" s="79" t="str">
        <f>IF(ISBLANK('Input-Accounts'!B236),"",'Input-Accounts'!B236)</f>
        <v>Subtotal - General Plant</v>
      </c>
      <c r="C236" s="113" t="str">
        <f>IF(ISBLANK('Input-Accounts'!C236),"",'Input-Accounts'!C236)</f>
        <v/>
      </c>
      <c r="D236" s="144">
        <f>SUBTOTAL(9,D226:D235)</f>
        <v>2300104.2749040001</v>
      </c>
      <c r="E236" s="143">
        <f t="shared" si="59"/>
        <v>0</v>
      </c>
      <c r="G236" s="144">
        <f t="shared" ref="G236:R236" si="61">SUBTOTAL(9,G226:G235)</f>
        <v>0</v>
      </c>
      <c r="H236" s="144">
        <f t="shared" si="61"/>
        <v>42585.172039905243</v>
      </c>
      <c r="I236" s="144">
        <f t="shared" si="61"/>
        <v>2257519.102864095</v>
      </c>
      <c r="J236" s="144">
        <f t="shared" si="61"/>
        <v>0</v>
      </c>
      <c r="K236" s="144">
        <f t="shared" si="61"/>
        <v>0</v>
      </c>
      <c r="L236" s="144">
        <f t="shared" si="61"/>
        <v>0</v>
      </c>
      <c r="M236" s="144">
        <f t="shared" si="61"/>
        <v>0</v>
      </c>
      <c r="N236" s="144">
        <f t="shared" si="61"/>
        <v>0</v>
      </c>
      <c r="O236" s="144">
        <f t="shared" si="61"/>
        <v>0</v>
      </c>
      <c r="P236" s="144">
        <f t="shared" si="61"/>
        <v>0</v>
      </c>
      <c r="Q236" s="144">
        <f t="shared" si="61"/>
        <v>0</v>
      </c>
      <c r="R236" s="144">
        <f t="shared" si="61"/>
        <v>0</v>
      </c>
    </row>
    <row r="237" spans="1:18" outlineLevel="1">
      <c r="A237" s="113" t="str">
        <f>IF(ISBLANK('Input-Accounts'!A237),"",'Input-Accounts'!A237)</f>
        <v/>
      </c>
      <c r="B237" s="79" t="str">
        <f>IF(ISBLANK('Input-Accounts'!B237),"",'Input-Accounts'!B237)</f>
        <v/>
      </c>
      <c r="C237" s="113" t="str">
        <f>IF(ISBLANK('Input-Accounts'!C237),"",'Input-Accounts'!C237)</f>
        <v/>
      </c>
      <c r="D237" s="143"/>
      <c r="E237" s="143">
        <f t="shared" si="59"/>
        <v>0</v>
      </c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</row>
    <row r="238" spans="1:18" outlineLevel="1">
      <c r="A238" s="113">
        <f>IF(ISBLANK('Input-Accounts'!A238),"",'Input-Accounts'!A238)</f>
        <v>205</v>
      </c>
      <c r="B238" s="127" t="str">
        <f>IF(ISBLANK('Input-Accounts'!B238),"",'Input-Accounts'!B238)</f>
        <v>Total - Depreciation Expense</v>
      </c>
      <c r="C238" s="113" t="str">
        <f>IF(ISBLANK('Input-Accounts'!C238),"",'Input-Accounts'!C238)</f>
        <v/>
      </c>
      <c r="D238" s="143">
        <f>SUBTOTAL(9,D198:D237)</f>
        <v>32285329.299140997</v>
      </c>
      <c r="E238" s="143">
        <f>IFERROR(IF(D238="",0,IF(D238=0,0,IF(ABS(D238-SUM($G238:$R238))&lt;Check_Limit,0,1))),1)</f>
        <v>0</v>
      </c>
      <c r="F238" s="89"/>
      <c r="G238" s="143">
        <f t="shared" ref="G238:R238" si="62">SUBTOTAL(9,G198:G237)</f>
        <v>0</v>
      </c>
      <c r="H238" s="143">
        <f t="shared" si="62"/>
        <v>436178.47764324234</v>
      </c>
      <c r="I238" s="143">
        <f t="shared" si="62"/>
        <v>31849150.821497753</v>
      </c>
      <c r="J238" s="143">
        <f t="shared" si="62"/>
        <v>0</v>
      </c>
      <c r="K238" s="143">
        <f t="shared" si="62"/>
        <v>0</v>
      </c>
      <c r="L238" s="143">
        <f t="shared" si="62"/>
        <v>0</v>
      </c>
      <c r="M238" s="143">
        <f t="shared" si="62"/>
        <v>0</v>
      </c>
      <c r="N238" s="143">
        <f t="shared" si="62"/>
        <v>0</v>
      </c>
      <c r="O238" s="143">
        <f t="shared" si="62"/>
        <v>0</v>
      </c>
      <c r="P238" s="143">
        <f t="shared" si="62"/>
        <v>0</v>
      </c>
      <c r="Q238" s="143">
        <f t="shared" si="62"/>
        <v>0</v>
      </c>
      <c r="R238" s="143">
        <f t="shared" si="62"/>
        <v>0</v>
      </c>
    </row>
    <row r="239" spans="1:18" outlineLevel="1">
      <c r="A239" s="113" t="str">
        <f>IF(ISBLANK('Input-Accounts'!A239),"",'Input-Accounts'!A239)</f>
        <v/>
      </c>
      <c r="B239" s="17" t="str">
        <f>IF(ISBLANK('Input-Accounts'!B239),"",'Input-Accounts'!B239)</f>
        <v/>
      </c>
      <c r="C239" s="113" t="str">
        <f>IF(ISBLANK('Input-Accounts'!C239),"",'Input-Accounts'!C239)</f>
        <v/>
      </c>
      <c r="D239" s="144"/>
      <c r="E239" s="143">
        <f>IFERROR(IF(D239="",0,IF(D239=0,0,IF(ABS(D239-SUM($G239:$R239))&lt;Check_Limit,0,1))),1)</f>
        <v>0</v>
      </c>
      <c r="G239" s="144"/>
      <c r="H239" s="144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</row>
    <row r="240" spans="1:18">
      <c r="A240" s="113">
        <f>IF(ISBLANK('Input-Accounts'!A240),"",'Input-Accounts'!A240)</f>
        <v>206</v>
      </c>
      <c r="B240" s="127" t="str">
        <f>IF(ISBLANK('Input-Accounts'!B240),"",'Input-Accounts'!B240)</f>
        <v>Total Adjustments, Depreciation and Amortization Expense</v>
      </c>
      <c r="C240" s="113" t="str">
        <f>IF(ISBLANK('Input-Accounts'!C240),"",'Input-Accounts'!C240)</f>
        <v/>
      </c>
      <c r="D240" s="143">
        <f>SUBTOTAL(9,D198:D239)</f>
        <v>32285329.299140997</v>
      </c>
      <c r="E240" s="143">
        <f t="shared" ref="E240:E266" si="63">IFERROR(IF(D240="",0,IF(D240=0,0,IF(ABS(D240-SUM($G240:$R240))&lt;Check_Limit,0,1))),1)</f>
        <v>0</v>
      </c>
      <c r="F240" s="89"/>
      <c r="G240" s="143">
        <f t="shared" ref="G240:R240" si="64">SUBTOTAL(9,G198:G239)</f>
        <v>0</v>
      </c>
      <c r="H240" s="143">
        <f t="shared" si="64"/>
        <v>436178.47764324234</v>
      </c>
      <c r="I240" s="143">
        <f t="shared" si="64"/>
        <v>31849150.821497753</v>
      </c>
      <c r="J240" s="143">
        <f t="shared" si="64"/>
        <v>0</v>
      </c>
      <c r="K240" s="143">
        <f t="shared" si="64"/>
        <v>0</v>
      </c>
      <c r="L240" s="143">
        <f t="shared" si="64"/>
        <v>0</v>
      </c>
      <c r="M240" s="143">
        <f t="shared" si="64"/>
        <v>0</v>
      </c>
      <c r="N240" s="143">
        <f t="shared" si="64"/>
        <v>0</v>
      </c>
      <c r="O240" s="143">
        <f t="shared" si="64"/>
        <v>0</v>
      </c>
      <c r="P240" s="143">
        <f t="shared" si="64"/>
        <v>0</v>
      </c>
      <c r="Q240" s="143">
        <f t="shared" si="64"/>
        <v>0</v>
      </c>
      <c r="R240" s="143">
        <f t="shared" si="64"/>
        <v>0</v>
      </c>
    </row>
    <row r="241" spans="1:18">
      <c r="A241" s="113" t="str">
        <f>IF(ISBLANK('Input-Accounts'!A241),"",'Input-Accounts'!A241)</f>
        <v/>
      </c>
      <c r="B241" s="79" t="str">
        <f>IF(ISBLANK('Input-Accounts'!B241),"",'Input-Accounts'!B241)</f>
        <v/>
      </c>
      <c r="C241" s="113" t="str">
        <f>IF(ISBLANK('Input-Accounts'!C241),"",'Input-Accounts'!C241)</f>
        <v/>
      </c>
      <c r="D241" s="144"/>
      <c r="E241" s="143">
        <f t="shared" si="63"/>
        <v>0</v>
      </c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</row>
    <row r="242" spans="1:18">
      <c r="A242" s="113">
        <f>IF(ISBLANK('Input-Accounts'!A242),"",'Input-Accounts'!A242)</f>
        <v>207</v>
      </c>
      <c r="B242" s="127" t="str">
        <f>IF(ISBLANK('Input-Accounts'!B242),"",'Input-Accounts'!B242)</f>
        <v>Taxes</v>
      </c>
      <c r="C242" s="113" t="str">
        <f>IF(ISBLANK('Input-Accounts'!C242),"",'Input-Accounts'!C242)</f>
        <v/>
      </c>
      <c r="D242" s="143"/>
      <c r="E242" s="143">
        <f t="shared" si="63"/>
        <v>0</v>
      </c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</row>
    <row r="243" spans="1:18" outlineLevel="1">
      <c r="A243" s="113">
        <f>IF(ISBLANK('Input-Accounts'!A243),"",'Input-Accounts'!A243)</f>
        <v>208</v>
      </c>
      <c r="B243" s="127" t="str">
        <f>IF(ISBLANK('Input-Accounts'!B243),"",'Input-Accounts'!B243)</f>
        <v>Taxes Other Than Income Taxes</v>
      </c>
      <c r="C243" s="113" t="str">
        <f>IF(ISBLANK('Input-Accounts'!C243),"",'Input-Accounts'!C243)</f>
        <v/>
      </c>
      <c r="D243" s="143"/>
      <c r="E243" s="143">
        <f t="shared" si="63"/>
        <v>0</v>
      </c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</row>
    <row r="244" spans="1:18" outlineLevel="1">
      <c r="A244" s="113">
        <f>IF(ISBLANK('Input-Accounts'!A244),"",'Input-Accounts'!A244)</f>
        <v>209</v>
      </c>
      <c r="B244" s="17" t="str">
        <f>IF(ISBLANK('Input-Accounts'!B244),"",'Input-Accounts'!B244)</f>
        <v>TOIT - Gross Revenue Taxes</v>
      </c>
      <c r="C244" s="113">
        <f>IF(ISBLANK('Input-Accounts'!C244),"",'Input-Accounts'!C244)</f>
        <v>408.5</v>
      </c>
      <c r="D244" s="143">
        <f>'Input-Accounts'!$D244</f>
        <v>23745033.612662204</v>
      </c>
      <c r="E244" s="143">
        <f t="shared" si="63"/>
        <v>0</v>
      </c>
      <c r="F244" s="89" t="str">
        <f>IF(D244=0,"-",IF('Input-Accounts'!$E244&lt;&gt;0,'Input-Accounts'!$E244,'Input-Accounts'!$F244))</f>
        <v>INT_REV_REQ_xGRT</v>
      </c>
      <c r="G244" s="143">
        <f>IF($D244=0,0,$D244*
IFERROR(INDEX(G$269:G$305,MATCH($F244,$B$269:$B$305,0))/INDEX($D$269:$D$305,MATCH($F244,$B$269:$B$305,0)),
INDEX('Input-Func_Class'!D$9:D$21,MATCH($F244,'Input-Func_Class'!$B$9:$B$21,0)))
)</f>
        <v>164677.47748153185</v>
      </c>
      <c r="H244" s="143">
        <f>IF($D244=0,0,$D244*
IFERROR(INDEX(H$269:H$305,MATCH($F244,$B$269:$B$305,0))/INDEX($D$269:$D$305,MATCH($F244,$B$269:$B$305,0)),
INDEX('Input-Func_Class'!E$9:E$21,MATCH($F244,'Input-Func_Class'!$B$9:$B$21,0)))
)</f>
        <v>170451.54100048851</v>
      </c>
      <c r="I244" s="143">
        <f>IF($D244=0,0,$D244*
IFERROR(INDEX(I$269:I$305,MATCH($F244,$B$269:$B$305,0))/INDEX($D$269:$D$305,MATCH($F244,$B$269:$B$305,0)),
INDEX('Input-Func_Class'!F$9:F$21,MATCH($F244,'Input-Func_Class'!$B$9:$B$21,0)))
)</f>
        <v>23409904.594180178</v>
      </c>
      <c r="J244" s="143">
        <f>IF($D244=0,0,$D244*
IFERROR(INDEX(J$269:J$305,MATCH($F244,$B$269:$B$305,0))/INDEX($D$269:$D$305,MATCH($F244,$B$269:$B$305,0)),
INDEX('Input-Func_Class'!G$9:G$21,MATCH($F244,'Input-Func_Class'!$B$9:$B$21,0)))
)</f>
        <v>0</v>
      </c>
      <c r="K244" s="143">
        <f>IF($D244=0,0,$D244*
IFERROR(INDEX(K$269:K$305,MATCH($F244,$B$269:$B$305,0))/INDEX($D$269:$D$305,MATCH($F244,$B$269:$B$305,0)),
INDEX('Input-Func_Class'!H$9:H$21,MATCH($F244,'Input-Func_Class'!$B$9:$B$21,0)))
)</f>
        <v>0</v>
      </c>
      <c r="L244" s="143">
        <f>IF($D244=0,0,$D244*
IFERROR(INDEX(L$269:L$305,MATCH($F244,$B$269:$B$305,0))/INDEX($D$269:$D$305,MATCH($F244,$B$269:$B$305,0)),
INDEX('Input-Func_Class'!I$9:I$21,MATCH($F244,'Input-Func_Class'!$B$9:$B$21,0)))
)</f>
        <v>0</v>
      </c>
      <c r="M244" s="143">
        <f>IF($D244=0,0,$D244*
IFERROR(INDEX(M$269:M$305,MATCH($F244,$B$269:$B$305,0))/INDEX($D$269:$D$305,MATCH($F244,$B$269:$B$305,0)),
INDEX('Input-Func_Class'!J$9:J$21,MATCH($F244,'Input-Func_Class'!$B$9:$B$21,0)))
)</f>
        <v>0</v>
      </c>
      <c r="N244" s="143">
        <f>IF($D244=0,0,$D244*
IFERROR(INDEX(N$269:N$305,MATCH($F244,$B$269:$B$305,0))/INDEX($D$269:$D$305,MATCH($F244,$B$269:$B$305,0)),
INDEX('Input-Func_Class'!K$9:K$21,MATCH($F244,'Input-Func_Class'!$B$9:$B$21,0)))
)</f>
        <v>0</v>
      </c>
      <c r="O244" s="143">
        <f>IF($D244=0,0,$D244*
IFERROR(INDEX(O$269:O$305,MATCH($F244,$B$269:$B$305,0))/INDEX($D$269:$D$305,MATCH($F244,$B$269:$B$305,0)),
INDEX('Input-Func_Class'!L$9:L$21,MATCH($F244,'Input-Func_Class'!$B$9:$B$21,0)))
)</f>
        <v>0</v>
      </c>
      <c r="P244" s="143">
        <f>IF($D244=0,0,$D244*
IFERROR(INDEX(P$269:P$305,MATCH($F244,$B$269:$B$305,0))/INDEX($D$269:$D$305,MATCH($F244,$B$269:$B$305,0)),
INDEX('Input-Func_Class'!M$9:M$21,MATCH($F244,'Input-Func_Class'!$B$9:$B$21,0)))
)</f>
        <v>0</v>
      </c>
      <c r="Q244" s="143">
        <f>IF($D244=0,0,$D244*
IFERROR(INDEX(Q$269:Q$305,MATCH($F244,$B$269:$B$305,0))/INDEX($D$269:$D$305,MATCH($F244,$B$269:$B$305,0)),
INDEX('Input-Func_Class'!N$9:N$21,MATCH($F244,'Input-Func_Class'!$B$9:$B$21,0)))
)</f>
        <v>0</v>
      </c>
      <c r="R244" s="143">
        <f>IF($D244=0,0,$D244*
IFERROR(INDEX(R$269:R$305,MATCH($F244,$B$269:$B$305,0))/INDEX($D$269:$D$305,MATCH($F244,$B$269:$B$305,0)),
INDEX('Input-Func_Class'!O$9:O$21,MATCH($F244,'Input-Func_Class'!$B$9:$B$21,0)))
)</f>
        <v>0</v>
      </c>
    </row>
    <row r="245" spans="1:18" outlineLevel="1">
      <c r="A245" s="113">
        <f>IF(ISBLANK('Input-Accounts'!A245),"",'Input-Accounts'!A245)</f>
        <v>210</v>
      </c>
      <c r="B245" s="17" t="str">
        <f>IF(ISBLANK('Input-Accounts'!B245),"",'Input-Accounts'!B245)</f>
        <v>TOIT - Property, Payroll, &amp; Misc. Taxes</v>
      </c>
      <c r="C245" s="113">
        <f>IF(ISBLANK('Input-Accounts'!C245),"",'Input-Accounts'!C245)</f>
        <v>408.1</v>
      </c>
      <c r="D245" s="143">
        <f>'Input-Accounts'!$D245</f>
        <v>4589139.722218222</v>
      </c>
      <c r="E245" s="143">
        <f t="shared" si="63"/>
        <v>0</v>
      </c>
      <c r="F245" s="89" t="str">
        <f>IF(D245=0,"-",IF('Input-Accounts'!$E245&lt;&gt;0,'Input-Accounts'!$E245,'Input-Accounts'!$F245))</f>
        <v>INT_PLANT_LABOR</v>
      </c>
      <c r="G245" s="143">
        <f>IF($D245=0,0,$D245*
IFERROR(INDEX(G$269:G$305,MATCH($F245,$B$269:$B$305,0))/INDEX($D$269:$D$305,MATCH($F245,$B$269:$B$305,0)),
INDEX('Input-Func_Class'!D$9:D$21,MATCH($F245,'Input-Func_Class'!$B$9:$B$21,0)))
)</f>
        <v>36352.817950081371</v>
      </c>
      <c r="H245" s="143">
        <f>IF($D245=0,0,$D245*
IFERROR(INDEX(H$269:H$305,MATCH($F245,$B$269:$B$305,0))/INDEX($D$269:$D$305,MATCH($F245,$B$269:$B$305,0)),
INDEX('Input-Func_Class'!E$9:E$21,MATCH($F245,'Input-Func_Class'!$B$9:$B$21,0)))
)</f>
        <v>44551.138300605293</v>
      </c>
      <c r="I245" s="143">
        <f>IF($D245=0,0,$D245*
IFERROR(INDEX(I$269:I$305,MATCH($F245,$B$269:$B$305,0))/INDEX($D$269:$D$305,MATCH($F245,$B$269:$B$305,0)),
INDEX('Input-Func_Class'!F$9:F$21,MATCH($F245,'Input-Func_Class'!$B$9:$B$21,0)))
)</f>
        <v>4508235.7659675349</v>
      </c>
      <c r="J245" s="143">
        <f>IF($D245=0,0,$D245*
IFERROR(INDEX(J$269:J$305,MATCH($F245,$B$269:$B$305,0))/INDEX($D$269:$D$305,MATCH($F245,$B$269:$B$305,0)),
INDEX('Input-Func_Class'!G$9:G$21,MATCH($F245,'Input-Func_Class'!$B$9:$B$21,0)))
)</f>
        <v>0</v>
      </c>
      <c r="K245" s="143">
        <f>IF($D245=0,0,$D245*
IFERROR(INDEX(K$269:K$305,MATCH($F245,$B$269:$B$305,0))/INDEX($D$269:$D$305,MATCH($F245,$B$269:$B$305,0)),
INDEX('Input-Func_Class'!H$9:H$21,MATCH($F245,'Input-Func_Class'!$B$9:$B$21,0)))
)</f>
        <v>0</v>
      </c>
      <c r="L245" s="143">
        <f>IF($D245=0,0,$D245*
IFERROR(INDEX(L$269:L$305,MATCH($F245,$B$269:$B$305,0))/INDEX($D$269:$D$305,MATCH($F245,$B$269:$B$305,0)),
INDEX('Input-Func_Class'!I$9:I$21,MATCH($F245,'Input-Func_Class'!$B$9:$B$21,0)))
)</f>
        <v>0</v>
      </c>
      <c r="M245" s="143">
        <f>IF($D245=0,0,$D245*
IFERROR(INDEX(M$269:M$305,MATCH($F245,$B$269:$B$305,0))/INDEX($D$269:$D$305,MATCH($F245,$B$269:$B$305,0)),
INDEX('Input-Func_Class'!J$9:J$21,MATCH($F245,'Input-Func_Class'!$B$9:$B$21,0)))
)</f>
        <v>0</v>
      </c>
      <c r="N245" s="143">
        <f>IF($D245=0,0,$D245*
IFERROR(INDEX(N$269:N$305,MATCH($F245,$B$269:$B$305,0))/INDEX($D$269:$D$305,MATCH($F245,$B$269:$B$305,0)),
INDEX('Input-Func_Class'!K$9:K$21,MATCH($F245,'Input-Func_Class'!$B$9:$B$21,0)))
)</f>
        <v>0</v>
      </c>
      <c r="O245" s="143">
        <f>IF($D245=0,0,$D245*
IFERROR(INDEX(O$269:O$305,MATCH($F245,$B$269:$B$305,0))/INDEX($D$269:$D$305,MATCH($F245,$B$269:$B$305,0)),
INDEX('Input-Func_Class'!L$9:L$21,MATCH($F245,'Input-Func_Class'!$B$9:$B$21,0)))
)</f>
        <v>0</v>
      </c>
      <c r="P245" s="143">
        <f>IF($D245=0,0,$D245*
IFERROR(INDEX(P$269:P$305,MATCH($F245,$B$269:$B$305,0))/INDEX($D$269:$D$305,MATCH($F245,$B$269:$B$305,0)),
INDEX('Input-Func_Class'!M$9:M$21,MATCH($F245,'Input-Func_Class'!$B$9:$B$21,0)))
)</f>
        <v>0</v>
      </c>
      <c r="Q245" s="143">
        <f>IF($D245=0,0,$D245*
IFERROR(INDEX(Q$269:Q$305,MATCH($F245,$B$269:$B$305,0))/INDEX($D$269:$D$305,MATCH($F245,$B$269:$B$305,0)),
INDEX('Input-Func_Class'!N$9:N$21,MATCH($F245,'Input-Func_Class'!$B$9:$B$21,0)))
)</f>
        <v>0</v>
      </c>
      <c r="R245" s="143">
        <f>IF($D245=0,0,$D245*
IFERROR(INDEX(R$269:R$305,MATCH($F245,$B$269:$B$305,0))/INDEX($D$269:$D$305,MATCH($F245,$B$269:$B$305,0)),
INDEX('Input-Func_Class'!O$9:O$21,MATCH($F245,'Input-Func_Class'!$B$9:$B$21,0)))
)</f>
        <v>0</v>
      </c>
    </row>
    <row r="246" spans="1:18" outlineLevel="1">
      <c r="A246" s="113">
        <f>IF(ISBLANK('Input-Accounts'!A246),"",'Input-Accounts'!A246)</f>
        <v>211</v>
      </c>
      <c r="B246" s="79" t="str">
        <f>IF(ISBLANK('Input-Accounts'!B246),"",'Input-Accounts'!B246)</f>
        <v>Subtotal - Taxes Other Than Income Taxes</v>
      </c>
      <c r="C246" s="113" t="str">
        <f>IF(ISBLANK('Input-Accounts'!C246),"",'Input-Accounts'!C246)</f>
        <v/>
      </c>
      <c r="D246" s="144">
        <f>SUBTOTAL(9,D244:D245)</f>
        <v>28334173.334880427</v>
      </c>
      <c r="E246" s="143">
        <f t="shared" si="63"/>
        <v>0</v>
      </c>
      <c r="G246" s="144">
        <f t="shared" ref="G246:R246" si="65">SUBTOTAL(9,G244:G245)</f>
        <v>201030.29543161322</v>
      </c>
      <c r="H246" s="144">
        <f t="shared" si="65"/>
        <v>215002.6793010938</v>
      </c>
      <c r="I246" s="144">
        <f t="shared" si="65"/>
        <v>27918140.360147715</v>
      </c>
      <c r="J246" s="144">
        <f t="shared" si="65"/>
        <v>0</v>
      </c>
      <c r="K246" s="144">
        <f t="shared" si="65"/>
        <v>0</v>
      </c>
      <c r="L246" s="144">
        <f t="shared" si="65"/>
        <v>0</v>
      </c>
      <c r="M246" s="144">
        <f t="shared" si="65"/>
        <v>0</v>
      </c>
      <c r="N246" s="144">
        <f t="shared" si="65"/>
        <v>0</v>
      </c>
      <c r="O246" s="144">
        <f t="shared" si="65"/>
        <v>0</v>
      </c>
      <c r="P246" s="144">
        <f t="shared" si="65"/>
        <v>0</v>
      </c>
      <c r="Q246" s="144">
        <f t="shared" si="65"/>
        <v>0</v>
      </c>
      <c r="R246" s="144">
        <f t="shared" si="65"/>
        <v>0</v>
      </c>
    </row>
    <row r="247" spans="1:18" outlineLevel="1">
      <c r="A247" s="113" t="str">
        <f>IF(ISBLANK('Input-Accounts'!A247),"",'Input-Accounts'!A247)</f>
        <v/>
      </c>
      <c r="B247" s="133" t="str">
        <f>IF(ISBLANK('Input-Accounts'!B247),"",'Input-Accounts'!B247)</f>
        <v/>
      </c>
      <c r="C247" s="113" t="str">
        <f>IF(ISBLANK('Input-Accounts'!C247),"",'Input-Accounts'!C247)</f>
        <v/>
      </c>
      <c r="D247" s="143"/>
      <c r="E247" s="143">
        <f t="shared" si="63"/>
        <v>0</v>
      </c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</row>
    <row r="248" spans="1:18" outlineLevel="1">
      <c r="A248" s="113">
        <f>IF(ISBLANK('Input-Accounts'!A248),"",'Input-Accounts'!A248)</f>
        <v>212</v>
      </c>
      <c r="B248" s="81" t="str">
        <f>IF(ISBLANK('Input-Accounts'!B248),"",'Input-Accounts'!B248)</f>
        <v>Income Taxes</v>
      </c>
      <c r="C248" s="113" t="str">
        <f>IF(ISBLANK('Input-Accounts'!C248),"",'Input-Accounts'!C248)</f>
        <v/>
      </c>
      <c r="D248" s="143"/>
      <c r="E248" s="143">
        <f t="shared" si="63"/>
        <v>0</v>
      </c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</row>
    <row r="249" spans="1:18" outlineLevel="1">
      <c r="A249" s="113">
        <f>IF(ISBLANK('Input-Accounts'!A249),"",'Input-Accounts'!A249)</f>
        <v>213</v>
      </c>
      <c r="B249" s="17" t="str">
        <f>IF(ISBLANK('Input-Accounts'!B249),"",'Input-Accounts'!B249)</f>
        <v>Income Taxes - Federal</v>
      </c>
      <c r="C249" s="113">
        <f>IF(ISBLANK('Input-Accounts'!C249),"",'Input-Accounts'!C249)</f>
        <v>409.1</v>
      </c>
      <c r="D249" s="143">
        <f>'Input-Accounts'!$D249</f>
        <v>-5096067.8929358944</v>
      </c>
      <c r="E249" s="143">
        <f t="shared" si="63"/>
        <v>0</v>
      </c>
      <c r="F249" s="89" t="str">
        <f>IF(D249=0,"-",IF('Input-Accounts'!$E249&lt;&gt;0,'Input-Accounts'!$E249,'Input-Accounts'!$F249))</f>
        <v>INT_RATEBASE</v>
      </c>
      <c r="G249" s="143">
        <f>IF($D249=0,0,$D249*
IFERROR(INDEX(G$269:G$305,MATCH($F249,$B$269:$B$305,0))/INDEX($D$269:$D$305,MATCH($F249,$B$269:$B$305,0)),
INDEX('Input-Func_Class'!D$9:D$21,MATCH($F249,'Input-Func_Class'!$B$9:$B$21,0)))
)</f>
        <v>0</v>
      </c>
      <c r="H249" s="143">
        <f>IF($D249=0,0,$D249*
IFERROR(INDEX(H$269:H$305,MATCH($F249,$B$269:$B$305,0))/INDEX($D$269:$D$305,MATCH($F249,$B$269:$B$305,0)),
INDEX('Input-Func_Class'!E$9:E$21,MATCH($F249,'Input-Func_Class'!$B$9:$B$21,0)))
)</f>
        <v>-55356.652626950672</v>
      </c>
      <c r="I249" s="143">
        <f>IF($D249=0,0,$D249*
IFERROR(INDEX(I$269:I$305,MATCH($F249,$B$269:$B$305,0))/INDEX($D$269:$D$305,MATCH($F249,$B$269:$B$305,0)),
INDEX('Input-Func_Class'!F$9:F$21,MATCH($F249,'Input-Func_Class'!$B$9:$B$21,0)))
)</f>
        <v>-5040711.2403089413</v>
      </c>
      <c r="J249" s="143">
        <f>IF($D249=0,0,$D249*
IFERROR(INDEX(J$269:J$305,MATCH($F249,$B$269:$B$305,0))/INDEX($D$269:$D$305,MATCH($F249,$B$269:$B$305,0)),
INDEX('Input-Func_Class'!G$9:G$21,MATCH($F249,'Input-Func_Class'!$B$9:$B$21,0)))
)</f>
        <v>0</v>
      </c>
      <c r="K249" s="143">
        <f>IF($D249=0,0,$D249*
IFERROR(INDEX(K$269:K$305,MATCH($F249,$B$269:$B$305,0))/INDEX($D$269:$D$305,MATCH($F249,$B$269:$B$305,0)),
INDEX('Input-Func_Class'!H$9:H$21,MATCH($F249,'Input-Func_Class'!$B$9:$B$21,0)))
)</f>
        <v>0</v>
      </c>
      <c r="L249" s="143">
        <f>IF($D249=0,0,$D249*
IFERROR(INDEX(L$269:L$305,MATCH($F249,$B$269:$B$305,0))/INDEX($D$269:$D$305,MATCH($F249,$B$269:$B$305,0)),
INDEX('Input-Func_Class'!I$9:I$21,MATCH($F249,'Input-Func_Class'!$B$9:$B$21,0)))
)</f>
        <v>0</v>
      </c>
      <c r="M249" s="143">
        <f>IF($D249=0,0,$D249*
IFERROR(INDEX(M$269:M$305,MATCH($F249,$B$269:$B$305,0))/INDEX($D$269:$D$305,MATCH($F249,$B$269:$B$305,0)),
INDEX('Input-Func_Class'!J$9:J$21,MATCH($F249,'Input-Func_Class'!$B$9:$B$21,0)))
)</f>
        <v>0</v>
      </c>
      <c r="N249" s="143">
        <f>IF($D249=0,0,$D249*
IFERROR(INDEX(N$269:N$305,MATCH($F249,$B$269:$B$305,0))/INDEX($D$269:$D$305,MATCH($F249,$B$269:$B$305,0)),
INDEX('Input-Func_Class'!K$9:K$21,MATCH($F249,'Input-Func_Class'!$B$9:$B$21,0)))
)</f>
        <v>0</v>
      </c>
      <c r="O249" s="143">
        <f>IF($D249=0,0,$D249*
IFERROR(INDEX(O$269:O$305,MATCH($F249,$B$269:$B$305,0))/INDEX($D$269:$D$305,MATCH($F249,$B$269:$B$305,0)),
INDEX('Input-Func_Class'!L$9:L$21,MATCH($F249,'Input-Func_Class'!$B$9:$B$21,0)))
)</f>
        <v>0</v>
      </c>
      <c r="P249" s="143">
        <f>IF($D249=0,0,$D249*
IFERROR(INDEX(P$269:P$305,MATCH($F249,$B$269:$B$305,0))/INDEX($D$269:$D$305,MATCH($F249,$B$269:$B$305,0)),
INDEX('Input-Func_Class'!M$9:M$21,MATCH($F249,'Input-Func_Class'!$B$9:$B$21,0)))
)</f>
        <v>0</v>
      </c>
      <c r="Q249" s="143">
        <f>IF($D249=0,0,$D249*
IFERROR(INDEX(Q$269:Q$305,MATCH($F249,$B$269:$B$305,0))/INDEX($D$269:$D$305,MATCH($F249,$B$269:$B$305,0)),
INDEX('Input-Func_Class'!N$9:N$21,MATCH($F249,'Input-Func_Class'!$B$9:$B$21,0)))
)</f>
        <v>0</v>
      </c>
      <c r="R249" s="143">
        <f>IF($D249=0,0,$D249*
IFERROR(INDEX(R$269:R$305,MATCH($F249,$B$269:$B$305,0))/INDEX($D$269:$D$305,MATCH($F249,$B$269:$B$305,0)),
INDEX('Input-Func_Class'!O$9:O$21,MATCH($F249,'Input-Func_Class'!$B$9:$B$21,0)))
)</f>
        <v>0</v>
      </c>
    </row>
    <row r="250" spans="1:18" outlineLevel="1">
      <c r="A250" s="113">
        <f>IF(ISBLANK('Input-Accounts'!A250),"",'Input-Accounts'!A250)</f>
        <v>214</v>
      </c>
      <c r="B250" s="17" t="str">
        <f>IF(ISBLANK('Input-Accounts'!B250),"",'Input-Accounts'!B250)</f>
        <v>Income Taxes - Provisions for Deferred Federal Income Taxes</v>
      </c>
      <c r="C250" s="113">
        <f>IF(ISBLANK('Input-Accounts'!C250),"",'Input-Accounts'!C250)</f>
        <v>410.1</v>
      </c>
      <c r="D250" s="143">
        <f>'Input-Accounts'!$D250</f>
        <v>43294488.670000002</v>
      </c>
      <c r="E250" s="143">
        <f>IFERROR(IF(D250="",0,IF(D250=0,0,IF(ABS(D250-SUM($G250:$R250))&lt;Check_Limit,0,1))),1)</f>
        <v>0</v>
      </c>
      <c r="F250" s="89" t="str">
        <f>IF(D250=0,"-",IF('Input-Accounts'!$E250&lt;&gt;0,'Input-Accounts'!$E250,'Input-Accounts'!$F250))</f>
        <v>INT_RATEBASE</v>
      </c>
      <c r="G250" s="143">
        <f>IF($D250=0,0,$D250*
IFERROR(INDEX(G$269:G$305,MATCH($F250,$B$269:$B$305,0))/INDEX($D$269:$D$305,MATCH($F250,$B$269:$B$305,0)),
INDEX('Input-Func_Class'!D$9:D$21,MATCH($F250,'Input-Func_Class'!$B$9:$B$21,0)))
)</f>
        <v>0</v>
      </c>
      <c r="H250" s="143">
        <f>IF($D250=0,0,$D250*
IFERROR(INDEX(H$269:H$305,MATCH($F250,$B$269:$B$305,0))/INDEX($D$269:$D$305,MATCH($F250,$B$269:$B$305,0)),
INDEX('Input-Func_Class'!E$9:E$21,MATCH($F250,'Input-Func_Class'!$B$9:$B$21,0)))
)</f>
        <v>470291.6092010531</v>
      </c>
      <c r="I250" s="143">
        <f>IF($D250=0,0,$D250*
IFERROR(INDEX(I$269:I$305,MATCH($F250,$B$269:$B$305,0))/INDEX($D$269:$D$305,MATCH($F250,$B$269:$B$305,0)),
INDEX('Input-Func_Class'!F$9:F$21,MATCH($F250,'Input-Func_Class'!$B$9:$B$21,0)))
)</f>
        <v>42824197.060798928</v>
      </c>
      <c r="J250" s="143">
        <f>IF($D250=0,0,$D250*
IFERROR(INDEX(J$269:J$305,MATCH($F250,$B$269:$B$305,0))/INDEX($D$269:$D$305,MATCH($F250,$B$269:$B$305,0)),
INDEX('Input-Func_Class'!G$9:G$21,MATCH($F250,'Input-Func_Class'!$B$9:$B$21,0)))
)</f>
        <v>0</v>
      </c>
      <c r="K250" s="143">
        <f>IF($D250=0,0,$D250*
IFERROR(INDEX(K$269:K$305,MATCH($F250,$B$269:$B$305,0))/INDEX($D$269:$D$305,MATCH($F250,$B$269:$B$305,0)),
INDEX('Input-Func_Class'!H$9:H$21,MATCH($F250,'Input-Func_Class'!$B$9:$B$21,0)))
)</f>
        <v>0</v>
      </c>
      <c r="L250" s="143">
        <f>IF($D250=0,0,$D250*
IFERROR(INDEX(L$269:L$305,MATCH($F250,$B$269:$B$305,0))/INDEX($D$269:$D$305,MATCH($F250,$B$269:$B$305,0)),
INDEX('Input-Func_Class'!I$9:I$21,MATCH($F250,'Input-Func_Class'!$B$9:$B$21,0)))
)</f>
        <v>0</v>
      </c>
      <c r="M250" s="143">
        <f>IF($D250=0,0,$D250*
IFERROR(INDEX(M$269:M$305,MATCH($F250,$B$269:$B$305,0))/INDEX($D$269:$D$305,MATCH($F250,$B$269:$B$305,0)),
INDEX('Input-Func_Class'!J$9:J$21,MATCH($F250,'Input-Func_Class'!$B$9:$B$21,0)))
)</f>
        <v>0</v>
      </c>
      <c r="N250" s="143">
        <f>IF($D250=0,0,$D250*
IFERROR(INDEX(N$269:N$305,MATCH($F250,$B$269:$B$305,0))/INDEX($D$269:$D$305,MATCH($F250,$B$269:$B$305,0)),
INDEX('Input-Func_Class'!K$9:K$21,MATCH($F250,'Input-Func_Class'!$B$9:$B$21,0)))
)</f>
        <v>0</v>
      </c>
      <c r="O250" s="143">
        <f>IF($D250=0,0,$D250*
IFERROR(INDEX(O$269:O$305,MATCH($F250,$B$269:$B$305,0))/INDEX($D$269:$D$305,MATCH($F250,$B$269:$B$305,0)),
INDEX('Input-Func_Class'!L$9:L$21,MATCH($F250,'Input-Func_Class'!$B$9:$B$21,0)))
)</f>
        <v>0</v>
      </c>
      <c r="P250" s="143">
        <f>IF($D250=0,0,$D250*
IFERROR(INDEX(P$269:P$305,MATCH($F250,$B$269:$B$305,0))/INDEX($D$269:$D$305,MATCH($F250,$B$269:$B$305,0)),
INDEX('Input-Func_Class'!M$9:M$21,MATCH($F250,'Input-Func_Class'!$B$9:$B$21,0)))
)</f>
        <v>0</v>
      </c>
      <c r="Q250" s="143">
        <f>IF($D250=0,0,$D250*
IFERROR(INDEX(Q$269:Q$305,MATCH($F250,$B$269:$B$305,0))/INDEX($D$269:$D$305,MATCH($F250,$B$269:$B$305,0)),
INDEX('Input-Func_Class'!N$9:N$21,MATCH($F250,'Input-Func_Class'!$B$9:$B$21,0)))
)</f>
        <v>0</v>
      </c>
      <c r="R250" s="143">
        <f>IF($D250=0,0,$D250*
IFERROR(INDEX(R$269:R$305,MATCH($F250,$B$269:$B$305,0))/INDEX($D$269:$D$305,MATCH($F250,$B$269:$B$305,0)),
INDEX('Input-Func_Class'!O$9:O$21,MATCH($F250,'Input-Func_Class'!$B$9:$B$21,0)))
)</f>
        <v>0</v>
      </c>
    </row>
    <row r="251" spans="1:18" outlineLevel="1">
      <c r="A251" s="113">
        <f>IF(ISBLANK('Input-Accounts'!A251),"",'Input-Accounts'!A251)</f>
        <v>215</v>
      </c>
      <c r="B251" s="17" t="str">
        <f>IF(ISBLANK('Input-Accounts'!B251),"",'Input-Accounts'!B251)</f>
        <v>Provision for Deferred Income Tax - Credit</v>
      </c>
      <c r="C251" s="113">
        <f>IF(ISBLANK('Input-Accounts'!C251),"",'Input-Accounts'!C251)</f>
        <v>411.1</v>
      </c>
      <c r="D251" s="143">
        <f>'Input-Accounts'!$D251</f>
        <v>-38804558.600000001</v>
      </c>
      <c r="E251" s="143">
        <f>IFERROR(IF(D251="",0,IF(D251=0,0,IF(ABS(D251-SUM($G251:$R251))&lt;Check_Limit,0,1))),1)</f>
        <v>0</v>
      </c>
      <c r="F251" s="89" t="str">
        <f>IF(D251=0,"-",IF('Input-Accounts'!$E251&lt;&gt;0,'Input-Accounts'!$E251,'Input-Accounts'!$F251))</f>
        <v>INT_RATEBASE</v>
      </c>
      <c r="G251" s="143">
        <f>IF($D251=0,0,$D251*
IFERROR(INDEX(G$269:G$305,MATCH($F251,$B$269:$B$305,0))/INDEX($D$269:$D$305,MATCH($F251,$B$269:$B$305,0)),
INDEX('Input-Func_Class'!D$9:D$21,MATCH($F251,'Input-Func_Class'!$B$9:$B$21,0)))
)</f>
        <v>0</v>
      </c>
      <c r="H251" s="143">
        <f>IF($D251=0,0,$D251*
IFERROR(INDEX(H$269:H$305,MATCH($F251,$B$269:$B$305,0))/INDEX($D$269:$D$305,MATCH($F251,$B$269:$B$305,0)),
INDEX('Input-Func_Class'!E$9:E$21,MATCH($F251,'Input-Func_Class'!$B$9:$B$21,0)))
)</f>
        <v>-421519.20184187643</v>
      </c>
      <c r="I251" s="143">
        <f>IF($D251=0,0,$D251*
IFERROR(INDEX(I$269:I$305,MATCH($F251,$B$269:$B$305,0))/INDEX($D$269:$D$305,MATCH($F251,$B$269:$B$305,0)),
INDEX('Input-Func_Class'!F$9:F$21,MATCH($F251,'Input-Func_Class'!$B$9:$B$21,0)))
)</f>
        <v>-38383039.398158103</v>
      </c>
      <c r="J251" s="143">
        <f>IF($D251=0,0,$D251*
IFERROR(INDEX(J$269:J$305,MATCH($F251,$B$269:$B$305,0))/INDEX($D$269:$D$305,MATCH($F251,$B$269:$B$305,0)),
INDEX('Input-Func_Class'!G$9:G$21,MATCH($F251,'Input-Func_Class'!$B$9:$B$21,0)))
)</f>
        <v>0</v>
      </c>
      <c r="K251" s="143">
        <f>IF($D251=0,0,$D251*
IFERROR(INDEX(K$269:K$305,MATCH($F251,$B$269:$B$305,0))/INDEX($D$269:$D$305,MATCH($F251,$B$269:$B$305,0)),
INDEX('Input-Func_Class'!H$9:H$21,MATCH($F251,'Input-Func_Class'!$B$9:$B$21,0)))
)</f>
        <v>0</v>
      </c>
      <c r="L251" s="143">
        <f>IF($D251=0,0,$D251*
IFERROR(INDEX(L$269:L$305,MATCH($F251,$B$269:$B$305,0))/INDEX($D$269:$D$305,MATCH($F251,$B$269:$B$305,0)),
INDEX('Input-Func_Class'!I$9:I$21,MATCH($F251,'Input-Func_Class'!$B$9:$B$21,0)))
)</f>
        <v>0</v>
      </c>
      <c r="M251" s="143">
        <f>IF($D251=0,0,$D251*
IFERROR(INDEX(M$269:M$305,MATCH($F251,$B$269:$B$305,0))/INDEX($D$269:$D$305,MATCH($F251,$B$269:$B$305,0)),
INDEX('Input-Func_Class'!J$9:J$21,MATCH($F251,'Input-Func_Class'!$B$9:$B$21,0)))
)</f>
        <v>0</v>
      </c>
      <c r="N251" s="143">
        <f>IF($D251=0,0,$D251*
IFERROR(INDEX(N$269:N$305,MATCH($F251,$B$269:$B$305,0))/INDEX($D$269:$D$305,MATCH($F251,$B$269:$B$305,0)),
INDEX('Input-Func_Class'!K$9:K$21,MATCH($F251,'Input-Func_Class'!$B$9:$B$21,0)))
)</f>
        <v>0</v>
      </c>
      <c r="O251" s="143">
        <f>IF($D251=0,0,$D251*
IFERROR(INDEX(O$269:O$305,MATCH($F251,$B$269:$B$305,0))/INDEX($D$269:$D$305,MATCH($F251,$B$269:$B$305,0)),
INDEX('Input-Func_Class'!L$9:L$21,MATCH($F251,'Input-Func_Class'!$B$9:$B$21,0)))
)</f>
        <v>0</v>
      </c>
      <c r="P251" s="143">
        <f>IF($D251=0,0,$D251*
IFERROR(INDEX(P$269:P$305,MATCH($F251,$B$269:$B$305,0))/INDEX($D$269:$D$305,MATCH($F251,$B$269:$B$305,0)),
INDEX('Input-Func_Class'!M$9:M$21,MATCH($F251,'Input-Func_Class'!$B$9:$B$21,0)))
)</f>
        <v>0</v>
      </c>
      <c r="Q251" s="143">
        <f>IF($D251=0,0,$D251*
IFERROR(INDEX(Q$269:Q$305,MATCH($F251,$B$269:$B$305,0))/INDEX($D$269:$D$305,MATCH($F251,$B$269:$B$305,0)),
INDEX('Input-Func_Class'!N$9:N$21,MATCH($F251,'Input-Func_Class'!$B$9:$B$21,0)))
)</f>
        <v>0</v>
      </c>
      <c r="R251" s="143">
        <f>IF($D251=0,0,$D251*
IFERROR(INDEX(R$269:R$305,MATCH($F251,$B$269:$B$305,0))/INDEX($D$269:$D$305,MATCH($F251,$B$269:$B$305,0)),
INDEX('Input-Func_Class'!O$9:O$21,MATCH($F251,'Input-Func_Class'!$B$9:$B$21,0)))
)</f>
        <v>0</v>
      </c>
    </row>
    <row r="252" spans="1:18" outlineLevel="1">
      <c r="A252" s="113">
        <f>IF(ISBLANK('Input-Accounts'!A252),"",'Input-Accounts'!A252)</f>
        <v>216</v>
      </c>
      <c r="B252" s="17" t="str">
        <f>IF(ISBLANK('Input-Accounts'!B252),"",'Input-Accounts'!B252)</f>
        <v>Investment Tax Credit Adjustments</v>
      </c>
      <c r="C252" s="113">
        <f>IF(ISBLANK('Input-Accounts'!C252),"",'Input-Accounts'!C252)</f>
        <v>411.4</v>
      </c>
      <c r="D252" s="143">
        <f>'Input-Accounts'!$D252</f>
        <v>-33270.6</v>
      </c>
      <c r="E252" s="143">
        <f>IFERROR(IF(D252="",0,IF(D252=0,0,IF(ABS(D252-SUM($G252:$R252))&lt;Check_Limit,0,1))),1)</f>
        <v>0</v>
      </c>
      <c r="F252" s="89" t="str">
        <f>IF(D252=0,"-",IF('Input-Accounts'!$E252&lt;&gt;0,'Input-Accounts'!$E252,'Input-Accounts'!$F252))</f>
        <v>INT_RATEBASE</v>
      </c>
      <c r="G252" s="143">
        <f>IF($D252=0,0,$D252*
IFERROR(INDEX(G$269:G$305,MATCH($F252,$B$269:$B$305,0))/INDEX($D$269:$D$305,MATCH($F252,$B$269:$B$305,0)),
INDEX('Input-Func_Class'!D$9:D$21,MATCH($F252,'Input-Func_Class'!$B$9:$B$21,0)))
)</f>
        <v>0</v>
      </c>
      <c r="H252" s="143">
        <f>IF($D252=0,0,$D252*
IFERROR(INDEX(H$269:H$305,MATCH($F252,$B$269:$B$305,0))/INDEX($D$269:$D$305,MATCH($F252,$B$269:$B$305,0)),
INDEX('Input-Func_Class'!E$9:E$21,MATCH($F252,'Input-Func_Class'!$B$9:$B$21,0)))
)</f>
        <v>-361.40590855220637</v>
      </c>
      <c r="I252" s="143">
        <f>IF($D252=0,0,$D252*
IFERROR(INDEX(I$269:I$305,MATCH($F252,$B$269:$B$305,0))/INDEX($D$269:$D$305,MATCH($F252,$B$269:$B$305,0)),
INDEX('Input-Func_Class'!F$9:F$21,MATCH($F252,'Input-Func_Class'!$B$9:$B$21,0)))
)</f>
        <v>-32909.194091447775</v>
      </c>
      <c r="J252" s="143">
        <f>IF($D252=0,0,$D252*
IFERROR(INDEX(J$269:J$305,MATCH($F252,$B$269:$B$305,0))/INDEX($D$269:$D$305,MATCH($F252,$B$269:$B$305,0)),
INDEX('Input-Func_Class'!G$9:G$21,MATCH($F252,'Input-Func_Class'!$B$9:$B$21,0)))
)</f>
        <v>0</v>
      </c>
      <c r="K252" s="143">
        <f>IF($D252=0,0,$D252*
IFERROR(INDEX(K$269:K$305,MATCH($F252,$B$269:$B$305,0))/INDEX($D$269:$D$305,MATCH($F252,$B$269:$B$305,0)),
INDEX('Input-Func_Class'!H$9:H$21,MATCH($F252,'Input-Func_Class'!$B$9:$B$21,0)))
)</f>
        <v>0</v>
      </c>
      <c r="L252" s="143">
        <f>IF($D252=0,0,$D252*
IFERROR(INDEX(L$269:L$305,MATCH($F252,$B$269:$B$305,0))/INDEX($D$269:$D$305,MATCH($F252,$B$269:$B$305,0)),
INDEX('Input-Func_Class'!I$9:I$21,MATCH($F252,'Input-Func_Class'!$B$9:$B$21,0)))
)</f>
        <v>0</v>
      </c>
      <c r="M252" s="143">
        <f>IF($D252=0,0,$D252*
IFERROR(INDEX(M$269:M$305,MATCH($F252,$B$269:$B$305,0))/INDEX($D$269:$D$305,MATCH($F252,$B$269:$B$305,0)),
INDEX('Input-Func_Class'!J$9:J$21,MATCH($F252,'Input-Func_Class'!$B$9:$B$21,0)))
)</f>
        <v>0</v>
      </c>
      <c r="N252" s="143">
        <f>IF($D252=0,0,$D252*
IFERROR(INDEX(N$269:N$305,MATCH($F252,$B$269:$B$305,0))/INDEX($D$269:$D$305,MATCH($F252,$B$269:$B$305,0)),
INDEX('Input-Func_Class'!K$9:K$21,MATCH($F252,'Input-Func_Class'!$B$9:$B$21,0)))
)</f>
        <v>0</v>
      </c>
      <c r="O252" s="143">
        <f>IF($D252=0,0,$D252*
IFERROR(INDEX(O$269:O$305,MATCH($F252,$B$269:$B$305,0))/INDEX($D$269:$D$305,MATCH($F252,$B$269:$B$305,0)),
INDEX('Input-Func_Class'!L$9:L$21,MATCH($F252,'Input-Func_Class'!$B$9:$B$21,0)))
)</f>
        <v>0</v>
      </c>
      <c r="P252" s="143">
        <f>IF($D252=0,0,$D252*
IFERROR(INDEX(P$269:P$305,MATCH($F252,$B$269:$B$305,0))/INDEX($D$269:$D$305,MATCH($F252,$B$269:$B$305,0)),
INDEX('Input-Func_Class'!M$9:M$21,MATCH($F252,'Input-Func_Class'!$B$9:$B$21,0)))
)</f>
        <v>0</v>
      </c>
      <c r="Q252" s="143">
        <f>IF($D252=0,0,$D252*
IFERROR(INDEX(Q$269:Q$305,MATCH($F252,$B$269:$B$305,0))/INDEX($D$269:$D$305,MATCH($F252,$B$269:$B$305,0)),
INDEX('Input-Func_Class'!N$9:N$21,MATCH($F252,'Input-Func_Class'!$B$9:$B$21,0)))
)</f>
        <v>0</v>
      </c>
      <c r="R252" s="143">
        <f>IF($D252=0,0,$D252*
IFERROR(INDEX(R$269:R$305,MATCH($F252,$B$269:$B$305,0))/INDEX($D$269:$D$305,MATCH($F252,$B$269:$B$305,0)),
INDEX('Input-Func_Class'!O$9:O$21,MATCH($F252,'Input-Func_Class'!$B$9:$B$21,0)))
)</f>
        <v>0</v>
      </c>
    </row>
    <row r="253" spans="1:18" outlineLevel="1">
      <c r="A253" s="113">
        <f>IF(ISBLANK('Input-Accounts'!A253),"",'Input-Accounts'!A253)</f>
        <v>217</v>
      </c>
      <c r="B253" s="79" t="str">
        <f>IF(ISBLANK('Input-Accounts'!B253),"",'Input-Accounts'!B253)</f>
        <v>Subtotal - Income Taxes</v>
      </c>
      <c r="C253" s="113" t="str">
        <f>IF(ISBLANK('Input-Accounts'!C253),"",'Input-Accounts'!C253)</f>
        <v/>
      </c>
      <c r="D253" s="144">
        <f>SUBTOTAL(9,D249:D252)</f>
        <v>-639408.42293589411</v>
      </c>
      <c r="E253" s="143">
        <f t="shared" si="63"/>
        <v>0</v>
      </c>
      <c r="G253" s="144">
        <f t="shared" ref="G253:R253" si="66">SUBTOTAL(9,G249:G252)</f>
        <v>0</v>
      </c>
      <c r="H253" s="144">
        <f t="shared" si="66"/>
        <v>-6945.6511763262433</v>
      </c>
      <c r="I253" s="144">
        <f t="shared" si="66"/>
        <v>-632462.77175956324</v>
      </c>
      <c r="J253" s="144">
        <f t="shared" si="66"/>
        <v>0</v>
      </c>
      <c r="K253" s="144">
        <f t="shared" si="66"/>
        <v>0</v>
      </c>
      <c r="L253" s="144">
        <f t="shared" si="66"/>
        <v>0</v>
      </c>
      <c r="M253" s="144">
        <f t="shared" si="66"/>
        <v>0</v>
      </c>
      <c r="N253" s="144">
        <f t="shared" si="66"/>
        <v>0</v>
      </c>
      <c r="O253" s="144">
        <f t="shared" si="66"/>
        <v>0</v>
      </c>
      <c r="P253" s="144">
        <f t="shared" si="66"/>
        <v>0</v>
      </c>
      <c r="Q253" s="144">
        <f t="shared" si="66"/>
        <v>0</v>
      </c>
      <c r="R253" s="144">
        <f t="shared" si="66"/>
        <v>0</v>
      </c>
    </row>
    <row r="254" spans="1:18" outlineLevel="1">
      <c r="A254" s="113" t="str">
        <f>IF(ISBLANK('Input-Accounts'!A254),"",'Input-Accounts'!A254)</f>
        <v/>
      </c>
      <c r="B254" s="79" t="str">
        <f>IF(ISBLANK('Input-Accounts'!B254),"",'Input-Accounts'!B254)</f>
        <v/>
      </c>
      <c r="C254" s="113" t="str">
        <f>IF(ISBLANK('Input-Accounts'!C254),"",'Input-Accounts'!C254)</f>
        <v/>
      </c>
      <c r="D254" s="143"/>
      <c r="E254" s="143">
        <f t="shared" si="63"/>
        <v>0</v>
      </c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</row>
    <row r="255" spans="1:18">
      <c r="A255" s="113">
        <f>IF(ISBLANK('Input-Accounts'!A255),"",'Input-Accounts'!A255)</f>
        <v>218</v>
      </c>
      <c r="B255" s="127" t="str">
        <f>IF(ISBLANK('Input-Accounts'!B255),"",'Input-Accounts'!B255)</f>
        <v>Total Taxes</v>
      </c>
      <c r="C255" s="113" t="str">
        <f>IF(ISBLANK('Input-Accounts'!C255),"",'Input-Accounts'!C255)</f>
        <v/>
      </c>
      <c r="D255" s="143">
        <f>SUBTOTAL(9,D244:D253)</f>
        <v>27694764.911944531</v>
      </c>
      <c r="E255" s="143">
        <f t="shared" si="63"/>
        <v>0</v>
      </c>
      <c r="F255" s="89"/>
      <c r="G255" s="143">
        <f t="shared" ref="G255:R255" si="67">SUBTOTAL(9,G244:G253)</f>
        <v>201030.29543161322</v>
      </c>
      <c r="H255" s="143">
        <f t="shared" si="67"/>
        <v>208057.02812476756</v>
      </c>
      <c r="I255" s="143">
        <f t="shared" si="67"/>
        <v>27285677.588388152</v>
      </c>
      <c r="J255" s="143">
        <f t="shared" si="67"/>
        <v>0</v>
      </c>
      <c r="K255" s="143">
        <f t="shared" si="67"/>
        <v>0</v>
      </c>
      <c r="L255" s="143">
        <f t="shared" si="67"/>
        <v>0</v>
      </c>
      <c r="M255" s="143">
        <f t="shared" si="67"/>
        <v>0</v>
      </c>
      <c r="N255" s="143">
        <f t="shared" si="67"/>
        <v>0</v>
      </c>
      <c r="O255" s="143">
        <f t="shared" si="67"/>
        <v>0</v>
      </c>
      <c r="P255" s="143">
        <f t="shared" si="67"/>
        <v>0</v>
      </c>
      <c r="Q255" s="143">
        <f t="shared" si="67"/>
        <v>0</v>
      </c>
      <c r="R255" s="143">
        <f t="shared" si="67"/>
        <v>0</v>
      </c>
    </row>
    <row r="256" spans="1:18">
      <c r="A256" s="113" t="str">
        <f>IF(ISBLANK('Input-Accounts'!A256),"",'Input-Accounts'!A256)</f>
        <v/>
      </c>
      <c r="B256" s="79" t="str">
        <f>IF(ISBLANK('Input-Accounts'!B256),"",'Input-Accounts'!B256)</f>
        <v/>
      </c>
      <c r="C256" s="113" t="str">
        <f>IF(ISBLANK('Input-Accounts'!C256),"",'Input-Accounts'!C256)</f>
        <v/>
      </c>
      <c r="D256" s="144"/>
      <c r="E256" s="143">
        <f t="shared" si="63"/>
        <v>0</v>
      </c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</row>
    <row r="257" spans="1:18">
      <c r="A257" s="113">
        <f>IF(ISBLANK('Input-Accounts'!A257),"",'Input-Accounts'!A257)</f>
        <v>219</v>
      </c>
      <c r="B257" s="81" t="str">
        <f>IF(ISBLANK('Input-Accounts'!B257),"",'Input-Accounts'!B257)</f>
        <v>REVENUE REQUIREMENT AT EQUAL RATES OF RETURN</v>
      </c>
      <c r="C257" s="113" t="str">
        <f>IF(ISBLANK('Input-Accounts'!C257),"",'Input-Accounts'!C257)</f>
        <v/>
      </c>
      <c r="D257" s="143"/>
      <c r="E257" s="143">
        <f t="shared" si="63"/>
        <v>0</v>
      </c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</row>
    <row r="258" spans="1:18">
      <c r="A258" s="113">
        <f>IF(ISBLANK('Input-Accounts'!A258),"",'Input-Accounts'!A258)</f>
        <v>220</v>
      </c>
      <c r="B258" s="81" t="str">
        <f>IF(ISBLANK('Input-Accounts'!B258),"",'Input-Accounts'!B258)</f>
        <v>Test Year Expenses at Current Rates</v>
      </c>
      <c r="C258" s="113" t="str">
        <f>IF(ISBLANK('Input-Accounts'!C258),"",'Input-Accounts'!C258)</f>
        <v/>
      </c>
      <c r="D258" s="143">
        <f>SUBTOTAL(9,D119:D255)</f>
        <v>119574472.29144746</v>
      </c>
      <c r="E258" s="143">
        <f t="shared" si="63"/>
        <v>0</v>
      </c>
      <c r="F258" s="89"/>
      <c r="G258" s="143">
        <f t="shared" ref="G258:R258" si="68">SUBTOTAL(9,G119:G255)</f>
        <v>1168633.1981164443</v>
      </c>
      <c r="H258" s="143">
        <f t="shared" si="68"/>
        <v>678078.15653030504</v>
      </c>
      <c r="I258" s="143">
        <f t="shared" si="68"/>
        <v>117727760.93680067</v>
      </c>
      <c r="J258" s="143">
        <f t="shared" si="68"/>
        <v>0</v>
      </c>
      <c r="K258" s="143">
        <f t="shared" si="68"/>
        <v>0</v>
      </c>
      <c r="L258" s="143">
        <f t="shared" si="68"/>
        <v>0</v>
      </c>
      <c r="M258" s="143">
        <f t="shared" si="68"/>
        <v>0</v>
      </c>
      <c r="N258" s="143">
        <f t="shared" si="68"/>
        <v>0</v>
      </c>
      <c r="O258" s="143">
        <f t="shared" si="68"/>
        <v>0</v>
      </c>
      <c r="P258" s="143">
        <f t="shared" si="68"/>
        <v>0</v>
      </c>
      <c r="Q258" s="143">
        <f t="shared" si="68"/>
        <v>0</v>
      </c>
      <c r="R258" s="143">
        <f t="shared" si="68"/>
        <v>0</v>
      </c>
    </row>
    <row r="259" spans="1:18">
      <c r="A259" s="113">
        <f>IF(ISBLANK('Input-Accounts'!A259),"",'Input-Accounts'!A259)</f>
        <v>221</v>
      </c>
      <c r="B259" s="81" t="str">
        <f>IF(ISBLANK('Input-Accounts'!B259),"",'Input-Accounts'!B259)</f>
        <v>Return on Rate Base</v>
      </c>
      <c r="C259" s="113" t="str">
        <f>IF(ISBLANK('Input-Accounts'!C259),"",'Input-Accounts'!C259)</f>
        <v/>
      </c>
      <c r="D259" s="143">
        <f>'Input-Accounts'!$D259</f>
        <v>48932083.641557448</v>
      </c>
      <c r="E259" s="143">
        <f t="shared" si="63"/>
        <v>0</v>
      </c>
      <c r="F259" s="89" t="str">
        <f>IF(D259=0,"-",IF('Input-Accounts'!$E259&lt;&gt;0,'Input-Accounts'!$E259,'Input-Accounts'!$F259))</f>
        <v>INT_RATEBASE</v>
      </c>
      <c r="G259" s="143">
        <f>IF($D259=0,0,$D259*
IFERROR(INDEX(G$269:G$305,MATCH($F259,$B$269:$B$305,0))/INDEX($D$269:$D$305,MATCH($F259,$B$269:$B$305,0)),
INDEX('Input-Func_Class'!D$9:D$21,MATCH($F259,'Input-Func_Class'!$B$9:$B$21,0)))
)</f>
        <v>0</v>
      </c>
      <c r="H259" s="143">
        <f>IF($D259=0,0,$D259*
IFERROR(INDEX(H$269:H$305,MATCH($F259,$B$269:$B$305,0))/INDEX($D$269:$D$305,MATCH($F259,$B$269:$B$305,0)),
INDEX('Input-Func_Class'!E$9:E$21,MATCH($F259,'Input-Func_Class'!$B$9:$B$21,0)))
)</f>
        <v>531530.66508658172</v>
      </c>
      <c r="I259" s="143">
        <f>IF($D259=0,0,$D259*
IFERROR(INDEX(I$269:I$305,MATCH($F259,$B$269:$B$305,0))/INDEX($D$269:$D$305,MATCH($F259,$B$269:$B$305,0)),
INDEX('Input-Func_Class'!F$9:F$21,MATCH($F259,'Input-Func_Class'!$B$9:$B$21,0)))
)</f>
        <v>48400552.976470843</v>
      </c>
      <c r="J259" s="143">
        <f>IF($D259=0,0,$D259*
IFERROR(INDEX(J$269:J$305,MATCH($F259,$B$269:$B$305,0))/INDEX($D$269:$D$305,MATCH($F259,$B$269:$B$305,0)),
INDEX('Input-Func_Class'!G$9:G$21,MATCH($F259,'Input-Func_Class'!$B$9:$B$21,0)))
)</f>
        <v>0</v>
      </c>
      <c r="K259" s="143">
        <f>IF($D259=0,0,$D259*
IFERROR(INDEX(K$269:K$305,MATCH($F259,$B$269:$B$305,0))/INDEX($D$269:$D$305,MATCH($F259,$B$269:$B$305,0)),
INDEX('Input-Func_Class'!H$9:H$21,MATCH($F259,'Input-Func_Class'!$B$9:$B$21,0)))
)</f>
        <v>0</v>
      </c>
      <c r="L259" s="143">
        <f>IF($D259=0,0,$D259*
IFERROR(INDEX(L$269:L$305,MATCH($F259,$B$269:$B$305,0))/INDEX($D$269:$D$305,MATCH($F259,$B$269:$B$305,0)),
INDEX('Input-Func_Class'!I$9:I$21,MATCH($F259,'Input-Func_Class'!$B$9:$B$21,0)))
)</f>
        <v>0</v>
      </c>
      <c r="M259" s="143">
        <f>IF($D259=0,0,$D259*
IFERROR(INDEX(M$269:M$305,MATCH($F259,$B$269:$B$305,0))/INDEX($D$269:$D$305,MATCH($F259,$B$269:$B$305,0)),
INDEX('Input-Func_Class'!J$9:J$21,MATCH($F259,'Input-Func_Class'!$B$9:$B$21,0)))
)</f>
        <v>0</v>
      </c>
      <c r="N259" s="143">
        <f>IF($D259=0,0,$D259*
IFERROR(INDEX(N$269:N$305,MATCH($F259,$B$269:$B$305,0))/INDEX($D$269:$D$305,MATCH($F259,$B$269:$B$305,0)),
INDEX('Input-Func_Class'!K$9:K$21,MATCH($F259,'Input-Func_Class'!$B$9:$B$21,0)))
)</f>
        <v>0</v>
      </c>
      <c r="O259" s="143">
        <f>IF($D259=0,0,$D259*
IFERROR(INDEX(O$269:O$305,MATCH($F259,$B$269:$B$305,0))/INDEX($D$269:$D$305,MATCH($F259,$B$269:$B$305,0)),
INDEX('Input-Func_Class'!L$9:L$21,MATCH($F259,'Input-Func_Class'!$B$9:$B$21,0)))
)</f>
        <v>0</v>
      </c>
      <c r="P259" s="143">
        <f>IF($D259=0,0,$D259*
IFERROR(INDEX(P$269:P$305,MATCH($F259,$B$269:$B$305,0))/INDEX($D$269:$D$305,MATCH($F259,$B$269:$B$305,0)),
INDEX('Input-Func_Class'!M$9:M$21,MATCH($F259,'Input-Func_Class'!$B$9:$B$21,0)))
)</f>
        <v>0</v>
      </c>
      <c r="Q259" s="143">
        <f>IF($D259=0,0,$D259*
IFERROR(INDEX(Q$269:Q$305,MATCH($F259,$B$269:$B$305,0))/INDEX($D$269:$D$305,MATCH($F259,$B$269:$B$305,0)),
INDEX('Input-Func_Class'!N$9:N$21,MATCH($F259,'Input-Func_Class'!$B$9:$B$21,0)))
)</f>
        <v>0</v>
      </c>
      <c r="R259" s="143">
        <f>IF($D259=0,0,$D259*
IFERROR(INDEX(R$269:R$305,MATCH($F259,$B$269:$B$305,0))/INDEX($D$269:$D$305,MATCH($F259,$B$269:$B$305,0)),
INDEX('Input-Func_Class'!O$9:O$21,MATCH($F259,'Input-Func_Class'!$B$9:$B$21,0)))
)</f>
        <v>0</v>
      </c>
    </row>
    <row r="260" spans="1:18">
      <c r="A260" s="113">
        <f>IF(ISBLANK('Input-Accounts'!A260),"",'Input-Accounts'!A260)</f>
        <v>222</v>
      </c>
      <c r="B260" s="81" t="str">
        <f>IF(ISBLANK('Input-Accounts'!B260),"",'Input-Accounts'!B260)</f>
        <v>Gross Up Items</v>
      </c>
      <c r="C260" s="113" t="str">
        <f>IF(ISBLANK('Input-Accounts'!C260),"",'Input-Accounts'!C260)</f>
        <v/>
      </c>
      <c r="D260" s="143"/>
      <c r="E260" s="143">
        <f t="shared" si="63"/>
        <v>0</v>
      </c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</row>
    <row r="261" spans="1:18">
      <c r="A261" s="113">
        <f>IF(ISBLANK('Input-Accounts'!A261),"",'Input-Accounts'!A261)</f>
        <v>223</v>
      </c>
      <c r="B261" s="133" t="str">
        <f>IF(ISBLANK('Input-Accounts'!B261),"",'Input-Accounts'!B261)</f>
        <v>Federal Income Tax</v>
      </c>
      <c r="C261" s="113" t="str">
        <f>IF(ISBLANK('Input-Accounts'!C261),"",'Input-Accounts'!C261)</f>
        <v/>
      </c>
      <c r="D261" s="143">
        <f>'Input-Accounts'!$D261</f>
        <v>6081309.2879862664</v>
      </c>
      <c r="E261" s="143">
        <f t="shared" si="63"/>
        <v>0</v>
      </c>
      <c r="F261" s="89" t="str">
        <f>IF(D261=0,"-",IF('Input-Accounts'!$E261&lt;&gt;0,'Input-Accounts'!$E261,'Input-Accounts'!$F261))</f>
        <v>INT_RATEBASE</v>
      </c>
      <c r="G261" s="143">
        <f>IF($D261=0,0,$D261*
IFERROR(INDEX(G$269:G$305,MATCH($F261,$B$269:$B$305,0))/INDEX($D$269:$D$305,MATCH($F261,$B$269:$B$305,0)),
INDEX('Input-Func_Class'!D$9:D$21,MATCH($F261,'Input-Func_Class'!$B$9:$B$21,0)))
)</f>
        <v>0</v>
      </c>
      <c r="H261" s="143">
        <f>IF($D261=0,0,$D261*
IFERROR(INDEX(H$269:H$305,MATCH($F261,$B$269:$B$305,0))/INDEX($D$269:$D$305,MATCH($F261,$B$269:$B$305,0)),
INDEX('Input-Func_Class'!E$9:E$21,MATCH($F261,'Input-Func_Class'!$B$9:$B$21,0)))
)</f>
        <v>66058.956207932773</v>
      </c>
      <c r="I261" s="143">
        <f>IF($D261=0,0,$D261*
IFERROR(INDEX(I$269:I$305,MATCH($F261,$B$269:$B$305,0))/INDEX($D$269:$D$305,MATCH($F261,$B$269:$B$305,0)),
INDEX('Input-Func_Class'!F$9:F$21,MATCH($F261,'Input-Func_Class'!$B$9:$B$21,0)))
)</f>
        <v>6015250.3317783307</v>
      </c>
      <c r="J261" s="143">
        <f>IF($D261=0,0,$D261*
IFERROR(INDEX(J$269:J$305,MATCH($F261,$B$269:$B$305,0))/INDEX($D$269:$D$305,MATCH($F261,$B$269:$B$305,0)),
INDEX('Input-Func_Class'!G$9:G$21,MATCH($F261,'Input-Func_Class'!$B$9:$B$21,0)))
)</f>
        <v>0</v>
      </c>
      <c r="K261" s="143">
        <f>IF($D261=0,0,$D261*
IFERROR(INDEX(K$269:K$305,MATCH($F261,$B$269:$B$305,0))/INDEX($D$269:$D$305,MATCH($F261,$B$269:$B$305,0)),
INDEX('Input-Func_Class'!H$9:H$21,MATCH($F261,'Input-Func_Class'!$B$9:$B$21,0)))
)</f>
        <v>0</v>
      </c>
      <c r="L261" s="143">
        <f>IF($D261=0,0,$D261*
IFERROR(INDEX(L$269:L$305,MATCH($F261,$B$269:$B$305,0))/INDEX($D$269:$D$305,MATCH($F261,$B$269:$B$305,0)),
INDEX('Input-Func_Class'!I$9:I$21,MATCH($F261,'Input-Func_Class'!$B$9:$B$21,0)))
)</f>
        <v>0</v>
      </c>
      <c r="M261" s="143">
        <f>IF($D261=0,0,$D261*
IFERROR(INDEX(M$269:M$305,MATCH($F261,$B$269:$B$305,0))/INDEX($D$269:$D$305,MATCH($F261,$B$269:$B$305,0)),
INDEX('Input-Func_Class'!J$9:J$21,MATCH($F261,'Input-Func_Class'!$B$9:$B$21,0)))
)</f>
        <v>0</v>
      </c>
      <c r="N261" s="143">
        <f>IF($D261=0,0,$D261*
IFERROR(INDEX(N$269:N$305,MATCH($F261,$B$269:$B$305,0))/INDEX($D$269:$D$305,MATCH($F261,$B$269:$B$305,0)),
INDEX('Input-Func_Class'!K$9:K$21,MATCH($F261,'Input-Func_Class'!$B$9:$B$21,0)))
)</f>
        <v>0</v>
      </c>
      <c r="O261" s="143">
        <f>IF($D261=0,0,$D261*
IFERROR(INDEX(O$269:O$305,MATCH($F261,$B$269:$B$305,0))/INDEX($D$269:$D$305,MATCH($F261,$B$269:$B$305,0)),
INDEX('Input-Func_Class'!L$9:L$21,MATCH($F261,'Input-Func_Class'!$B$9:$B$21,0)))
)</f>
        <v>0</v>
      </c>
      <c r="P261" s="143">
        <f>IF($D261=0,0,$D261*
IFERROR(INDEX(P$269:P$305,MATCH($F261,$B$269:$B$305,0))/INDEX($D$269:$D$305,MATCH($F261,$B$269:$B$305,0)),
INDEX('Input-Func_Class'!M$9:M$21,MATCH($F261,'Input-Func_Class'!$B$9:$B$21,0)))
)</f>
        <v>0</v>
      </c>
      <c r="Q261" s="143">
        <f>IF($D261=0,0,$D261*
IFERROR(INDEX(Q$269:Q$305,MATCH($F261,$B$269:$B$305,0))/INDEX($D$269:$D$305,MATCH($F261,$B$269:$B$305,0)),
INDEX('Input-Func_Class'!N$9:N$21,MATCH($F261,'Input-Func_Class'!$B$9:$B$21,0)))
)</f>
        <v>0</v>
      </c>
      <c r="R261" s="143">
        <f>IF($D261=0,0,$D261*
IFERROR(INDEX(R$269:R$305,MATCH($F261,$B$269:$B$305,0))/INDEX($D$269:$D$305,MATCH($F261,$B$269:$B$305,0)),
INDEX('Input-Func_Class'!O$9:O$21,MATCH($F261,'Input-Func_Class'!$B$9:$B$21,0)))
)</f>
        <v>0</v>
      </c>
    </row>
    <row r="262" spans="1:18">
      <c r="A262" s="113">
        <f>IF(ISBLANK('Input-Accounts'!A262),"",'Input-Accounts'!A262)</f>
        <v>224</v>
      </c>
      <c r="B262" s="133" t="str">
        <f>IF(ISBLANK('Input-Accounts'!B262),"",'Input-Accounts'!B262)</f>
        <v>State Income Tax</v>
      </c>
      <c r="C262" s="113" t="str">
        <f>IF(ISBLANK('Input-Accounts'!C262),"",'Input-Accounts'!C262)</f>
        <v/>
      </c>
      <c r="D262" s="143">
        <f>'Input-Accounts'!$D262</f>
        <v>0</v>
      </c>
      <c r="E262" s="143">
        <f t="shared" si="63"/>
        <v>0</v>
      </c>
      <c r="F262" s="89" t="str">
        <f>IF(D262=0,"-",IF('Input-Accounts'!$E262&lt;&gt;0,'Input-Accounts'!$E262,'Input-Accounts'!$F262))</f>
        <v>-</v>
      </c>
      <c r="G262" s="143">
        <f>IF($D262=0,0,$D262*
IFERROR(INDEX(G$269:G$305,MATCH($F262,$B$269:$B$305,0))/INDEX($D$269:$D$305,MATCH($F262,$B$269:$B$305,0)),
INDEX('Input-Func_Class'!D$9:D$21,MATCH($F262,'Input-Func_Class'!$B$9:$B$21,0)))
)</f>
        <v>0</v>
      </c>
      <c r="H262" s="143">
        <f>IF($D262=0,0,$D262*
IFERROR(INDEX(H$269:H$305,MATCH($F262,$B$269:$B$305,0))/INDEX($D$269:$D$305,MATCH($F262,$B$269:$B$305,0)),
INDEX('Input-Func_Class'!E$9:E$21,MATCH($F262,'Input-Func_Class'!$B$9:$B$21,0)))
)</f>
        <v>0</v>
      </c>
      <c r="I262" s="143">
        <f>IF($D262=0,0,$D262*
IFERROR(INDEX(I$269:I$305,MATCH($F262,$B$269:$B$305,0))/INDEX($D$269:$D$305,MATCH($F262,$B$269:$B$305,0)),
INDEX('Input-Func_Class'!F$9:F$21,MATCH($F262,'Input-Func_Class'!$B$9:$B$21,0)))
)</f>
        <v>0</v>
      </c>
      <c r="J262" s="143">
        <f>IF($D262=0,0,$D262*
IFERROR(INDEX(J$269:J$305,MATCH($F262,$B$269:$B$305,0))/INDEX($D$269:$D$305,MATCH($F262,$B$269:$B$305,0)),
INDEX('Input-Func_Class'!G$9:G$21,MATCH($F262,'Input-Func_Class'!$B$9:$B$21,0)))
)</f>
        <v>0</v>
      </c>
      <c r="K262" s="143">
        <f>IF($D262=0,0,$D262*
IFERROR(INDEX(K$269:K$305,MATCH($F262,$B$269:$B$305,0))/INDEX($D$269:$D$305,MATCH($F262,$B$269:$B$305,0)),
INDEX('Input-Func_Class'!H$9:H$21,MATCH($F262,'Input-Func_Class'!$B$9:$B$21,0)))
)</f>
        <v>0</v>
      </c>
      <c r="L262" s="143">
        <f>IF($D262=0,0,$D262*
IFERROR(INDEX(L$269:L$305,MATCH($F262,$B$269:$B$305,0))/INDEX($D$269:$D$305,MATCH($F262,$B$269:$B$305,0)),
INDEX('Input-Func_Class'!I$9:I$21,MATCH($F262,'Input-Func_Class'!$B$9:$B$21,0)))
)</f>
        <v>0</v>
      </c>
      <c r="M262" s="143">
        <f>IF($D262=0,0,$D262*
IFERROR(INDEX(M$269:M$305,MATCH($F262,$B$269:$B$305,0))/INDEX($D$269:$D$305,MATCH($F262,$B$269:$B$305,0)),
INDEX('Input-Func_Class'!J$9:J$21,MATCH($F262,'Input-Func_Class'!$B$9:$B$21,0)))
)</f>
        <v>0</v>
      </c>
      <c r="N262" s="143">
        <f>IF($D262=0,0,$D262*
IFERROR(INDEX(N$269:N$305,MATCH($F262,$B$269:$B$305,0))/INDEX($D$269:$D$305,MATCH($F262,$B$269:$B$305,0)),
INDEX('Input-Func_Class'!K$9:K$21,MATCH($F262,'Input-Func_Class'!$B$9:$B$21,0)))
)</f>
        <v>0</v>
      </c>
      <c r="O262" s="143">
        <f>IF($D262=0,0,$D262*
IFERROR(INDEX(O$269:O$305,MATCH($F262,$B$269:$B$305,0))/INDEX($D$269:$D$305,MATCH($F262,$B$269:$B$305,0)),
INDEX('Input-Func_Class'!L$9:L$21,MATCH($F262,'Input-Func_Class'!$B$9:$B$21,0)))
)</f>
        <v>0</v>
      </c>
      <c r="P262" s="143">
        <f>IF($D262=0,0,$D262*
IFERROR(INDEX(P$269:P$305,MATCH($F262,$B$269:$B$305,0))/INDEX($D$269:$D$305,MATCH($F262,$B$269:$B$305,0)),
INDEX('Input-Func_Class'!M$9:M$21,MATCH($F262,'Input-Func_Class'!$B$9:$B$21,0)))
)</f>
        <v>0</v>
      </c>
      <c r="Q262" s="143">
        <f>IF($D262=0,0,$D262*
IFERROR(INDEX(Q$269:Q$305,MATCH($F262,$B$269:$B$305,0))/INDEX($D$269:$D$305,MATCH($F262,$B$269:$B$305,0)),
INDEX('Input-Func_Class'!N$9:N$21,MATCH($F262,'Input-Func_Class'!$B$9:$B$21,0)))
)</f>
        <v>0</v>
      </c>
      <c r="R262" s="143">
        <f>IF($D262=0,0,$D262*
IFERROR(INDEX(R$269:R$305,MATCH($F262,$B$269:$B$305,0))/INDEX($D$269:$D$305,MATCH($F262,$B$269:$B$305,0)),
INDEX('Input-Func_Class'!O$9:O$21,MATCH($F262,'Input-Func_Class'!$B$9:$B$21,0)))
)</f>
        <v>0</v>
      </c>
    </row>
    <row r="263" spans="1:18">
      <c r="A263" s="113">
        <f>IF(ISBLANK('Input-Accounts'!A263),"",'Input-Accounts'!A263)</f>
        <v>225</v>
      </c>
      <c r="B263" s="133" t="str">
        <f>IF(ISBLANK('Input-Accounts'!B263),"",'Input-Accounts'!B263)</f>
        <v>Uncollectable Account - Increase</v>
      </c>
      <c r="C263" s="113">
        <f>IF(ISBLANK('Input-Accounts'!C263),"",'Input-Accounts'!C263)</f>
        <v>904</v>
      </c>
      <c r="D263" s="143">
        <f>'Input-Accounts'!$D263</f>
        <v>204645.3009225378</v>
      </c>
      <c r="E263" s="143">
        <f>IFERROR(IF(D263="",0,IF(D263=0,0,IF(ABS(D263-SUM($G263:$R263))&lt;Check_Limit,0,1))),1)</f>
        <v>0</v>
      </c>
      <c r="F263" s="89" t="str">
        <f>IF(D263=0,"-",IF('Input-Accounts'!$E263&lt;&gt;0,'Input-Accounts'!$E263,'Input-Accounts'!$F263))</f>
        <v>DISTRIBUTION</v>
      </c>
      <c r="G263" s="143">
        <f>IF($D263=0,0,$D263*
IFERROR(INDEX(G$269:G$305,MATCH($F263,$B$269:$B$305,0))/INDEX($D$269:$D$305,MATCH($F263,$B$269:$B$305,0)),
INDEX('Input-Func_Class'!D$9:D$21,MATCH($F263,'Input-Func_Class'!$B$9:$B$21,0)))
)</f>
        <v>0</v>
      </c>
      <c r="H263" s="143">
        <f>IF($D263=0,0,$D263*
IFERROR(INDEX(H$269:H$305,MATCH($F263,$B$269:$B$305,0))/INDEX($D$269:$D$305,MATCH($F263,$B$269:$B$305,0)),
INDEX('Input-Func_Class'!E$9:E$21,MATCH($F263,'Input-Func_Class'!$B$9:$B$21,0)))
)</f>
        <v>0</v>
      </c>
      <c r="I263" s="143">
        <f>IF($D263=0,0,$D263*
IFERROR(INDEX(I$269:I$305,MATCH($F263,$B$269:$B$305,0))/INDEX($D$269:$D$305,MATCH($F263,$B$269:$B$305,0)),
INDEX('Input-Func_Class'!F$9:F$21,MATCH($F263,'Input-Func_Class'!$B$9:$B$21,0)))
)</f>
        <v>204645.3009225378</v>
      </c>
      <c r="J263" s="143">
        <f>IF($D263=0,0,$D263*
IFERROR(INDEX(J$269:J$305,MATCH($F263,$B$269:$B$305,0))/INDEX($D$269:$D$305,MATCH($F263,$B$269:$B$305,0)),
INDEX('Input-Func_Class'!G$9:G$21,MATCH($F263,'Input-Func_Class'!$B$9:$B$21,0)))
)</f>
        <v>0</v>
      </c>
      <c r="K263" s="143">
        <f>IF($D263=0,0,$D263*
IFERROR(INDEX(K$269:K$305,MATCH($F263,$B$269:$B$305,0))/INDEX($D$269:$D$305,MATCH($F263,$B$269:$B$305,0)),
INDEX('Input-Func_Class'!H$9:H$21,MATCH($F263,'Input-Func_Class'!$B$9:$B$21,0)))
)</f>
        <v>0</v>
      </c>
      <c r="L263" s="143">
        <f>IF($D263=0,0,$D263*
IFERROR(INDEX(L$269:L$305,MATCH($F263,$B$269:$B$305,0))/INDEX($D$269:$D$305,MATCH($F263,$B$269:$B$305,0)),
INDEX('Input-Func_Class'!I$9:I$21,MATCH($F263,'Input-Func_Class'!$B$9:$B$21,0)))
)</f>
        <v>0</v>
      </c>
      <c r="M263" s="143">
        <f>IF($D263=0,0,$D263*
IFERROR(INDEX(M$269:M$305,MATCH($F263,$B$269:$B$305,0))/INDEX($D$269:$D$305,MATCH($F263,$B$269:$B$305,0)),
INDEX('Input-Func_Class'!J$9:J$21,MATCH($F263,'Input-Func_Class'!$B$9:$B$21,0)))
)</f>
        <v>0</v>
      </c>
      <c r="N263" s="143">
        <f>IF($D263=0,0,$D263*
IFERROR(INDEX(N$269:N$305,MATCH($F263,$B$269:$B$305,0))/INDEX($D$269:$D$305,MATCH($F263,$B$269:$B$305,0)),
INDEX('Input-Func_Class'!K$9:K$21,MATCH($F263,'Input-Func_Class'!$B$9:$B$21,0)))
)</f>
        <v>0</v>
      </c>
      <c r="O263" s="143">
        <f>IF($D263=0,0,$D263*
IFERROR(INDEX(O$269:O$305,MATCH($F263,$B$269:$B$305,0))/INDEX($D$269:$D$305,MATCH($F263,$B$269:$B$305,0)),
INDEX('Input-Func_Class'!L$9:L$21,MATCH($F263,'Input-Func_Class'!$B$9:$B$21,0)))
)</f>
        <v>0</v>
      </c>
      <c r="P263" s="143">
        <f>IF($D263=0,0,$D263*
IFERROR(INDEX(P$269:P$305,MATCH($F263,$B$269:$B$305,0))/INDEX($D$269:$D$305,MATCH($F263,$B$269:$B$305,0)),
INDEX('Input-Func_Class'!M$9:M$21,MATCH($F263,'Input-Func_Class'!$B$9:$B$21,0)))
)</f>
        <v>0</v>
      </c>
      <c r="Q263" s="143">
        <f>IF($D263=0,0,$D263*
IFERROR(INDEX(Q$269:Q$305,MATCH($F263,$B$269:$B$305,0))/INDEX($D$269:$D$305,MATCH($F263,$B$269:$B$305,0)),
INDEX('Input-Func_Class'!N$9:N$21,MATCH($F263,'Input-Func_Class'!$B$9:$B$21,0)))
)</f>
        <v>0</v>
      </c>
      <c r="R263" s="143">
        <f>IF($D263=0,0,$D263*
IFERROR(INDEX(R$269:R$305,MATCH($F263,$B$269:$B$305,0))/INDEX($D$269:$D$305,MATCH($F263,$B$269:$B$305,0)),
INDEX('Input-Func_Class'!O$9:O$21,MATCH($F263,'Input-Func_Class'!$B$9:$B$21,0)))
)</f>
        <v>0</v>
      </c>
    </row>
    <row r="264" spans="1:18">
      <c r="A264" s="113">
        <f>IF(ISBLANK('Input-Accounts'!A264),"",'Input-Accounts'!A264)</f>
        <v>226</v>
      </c>
      <c r="B264" s="133" t="str">
        <f>IF(ISBLANK('Input-Accounts'!B264),"",'Input-Accounts'!B264)</f>
        <v>Revenue Taxes</v>
      </c>
      <c r="C264" s="113">
        <f>IF(ISBLANK('Input-Accounts'!C264),"",'Input-Accounts'!C264)</f>
        <v>408.5</v>
      </c>
      <c r="D264" s="143">
        <f>'Input-Accounts'!$D264</f>
        <v>1295089.0420000001</v>
      </c>
      <c r="E264" s="143">
        <f t="shared" si="63"/>
        <v>0</v>
      </c>
      <c r="F264" s="89" t="str">
        <f>IF(D264=0,"-",IF('Input-Accounts'!$E264&lt;&gt;0,'Input-Accounts'!$E264,'Input-Accounts'!$F264))</f>
        <v>INT_REV_REQ_b/f gross up</v>
      </c>
      <c r="G264" s="143">
        <f>IF($D264=0,0,$D264*
IFERROR(INDEX(G$269:G$305,MATCH($F264,$B$269:$B$305,0))/INDEX($D$269:$D$305,MATCH($F264,$B$269:$B$305,0)),
INDEX('Input-Func_Class'!D$9:D$21,MATCH($F264,'Input-Func_Class'!$B$9:$B$21,0)))
)</f>
        <v>8981.7517224656549</v>
      </c>
      <c r="H264" s="143">
        <f>IF($D264=0,0,$D264*
IFERROR(INDEX(H$269:H$305,MATCH($F264,$B$269:$B$305,0))/INDEX($D$269:$D$305,MATCH($F264,$B$269:$B$305,0)),
INDEX('Input-Func_Class'!E$9:E$21,MATCH($F264,'Input-Func_Class'!$B$9:$B$21,0)))
)</f>
        <v>9296.6776355300644</v>
      </c>
      <c r="I264" s="143">
        <f>IF($D264=0,0,$D264*
IFERROR(INDEX(I$269:I$305,MATCH($F264,$B$269:$B$305,0))/INDEX($D$269:$D$305,MATCH($F264,$B$269:$B$305,0)),
INDEX('Input-Func_Class'!F$9:F$21,MATCH($F264,'Input-Func_Class'!$B$9:$B$21,0)))
)</f>
        <v>1276810.6126420039</v>
      </c>
      <c r="J264" s="143">
        <f>IF($D264=0,0,$D264*
IFERROR(INDEX(J$269:J$305,MATCH($F264,$B$269:$B$305,0))/INDEX($D$269:$D$305,MATCH($F264,$B$269:$B$305,0)),
INDEX('Input-Func_Class'!G$9:G$21,MATCH($F264,'Input-Func_Class'!$B$9:$B$21,0)))
)</f>
        <v>0</v>
      </c>
      <c r="K264" s="143">
        <f>IF($D264=0,0,$D264*
IFERROR(INDEX(K$269:K$305,MATCH($F264,$B$269:$B$305,0))/INDEX($D$269:$D$305,MATCH($F264,$B$269:$B$305,0)),
INDEX('Input-Func_Class'!H$9:H$21,MATCH($F264,'Input-Func_Class'!$B$9:$B$21,0)))
)</f>
        <v>0</v>
      </c>
      <c r="L264" s="143">
        <f>IF($D264=0,0,$D264*
IFERROR(INDEX(L$269:L$305,MATCH($F264,$B$269:$B$305,0))/INDEX($D$269:$D$305,MATCH($F264,$B$269:$B$305,0)),
INDEX('Input-Func_Class'!I$9:I$21,MATCH($F264,'Input-Func_Class'!$B$9:$B$21,0)))
)</f>
        <v>0</v>
      </c>
      <c r="M264" s="143">
        <f>IF($D264=0,0,$D264*
IFERROR(INDEX(M$269:M$305,MATCH($F264,$B$269:$B$305,0))/INDEX($D$269:$D$305,MATCH($F264,$B$269:$B$305,0)),
INDEX('Input-Func_Class'!J$9:J$21,MATCH($F264,'Input-Func_Class'!$B$9:$B$21,0)))
)</f>
        <v>0</v>
      </c>
      <c r="N264" s="143">
        <f>IF($D264=0,0,$D264*
IFERROR(INDEX(N$269:N$305,MATCH($F264,$B$269:$B$305,0))/INDEX($D$269:$D$305,MATCH($F264,$B$269:$B$305,0)),
INDEX('Input-Func_Class'!K$9:K$21,MATCH($F264,'Input-Func_Class'!$B$9:$B$21,0)))
)</f>
        <v>0</v>
      </c>
      <c r="O264" s="143">
        <f>IF($D264=0,0,$D264*
IFERROR(INDEX(O$269:O$305,MATCH($F264,$B$269:$B$305,0))/INDEX($D$269:$D$305,MATCH($F264,$B$269:$B$305,0)),
INDEX('Input-Func_Class'!L$9:L$21,MATCH($F264,'Input-Func_Class'!$B$9:$B$21,0)))
)</f>
        <v>0</v>
      </c>
      <c r="P264" s="143">
        <f>IF($D264=0,0,$D264*
IFERROR(INDEX(P$269:P$305,MATCH($F264,$B$269:$B$305,0))/INDEX($D$269:$D$305,MATCH($F264,$B$269:$B$305,0)),
INDEX('Input-Func_Class'!M$9:M$21,MATCH($F264,'Input-Func_Class'!$B$9:$B$21,0)))
)</f>
        <v>0</v>
      </c>
      <c r="Q264" s="143">
        <f>IF($D264=0,0,$D264*
IFERROR(INDEX(Q$269:Q$305,MATCH($F264,$B$269:$B$305,0))/INDEX($D$269:$D$305,MATCH($F264,$B$269:$B$305,0)),
INDEX('Input-Func_Class'!N$9:N$21,MATCH($F264,'Input-Func_Class'!$B$9:$B$21,0)))
)</f>
        <v>0</v>
      </c>
      <c r="R264" s="143">
        <f>IF($D264=0,0,$D264*
IFERROR(INDEX(R$269:R$305,MATCH($F264,$B$269:$B$305,0))/INDEX($D$269:$D$305,MATCH($F264,$B$269:$B$305,0)),
INDEX('Input-Func_Class'!O$9:O$21,MATCH($F264,'Input-Func_Class'!$B$9:$B$21,0)))
)</f>
        <v>0</v>
      </c>
    </row>
    <row r="265" spans="1:18" ht="15" thickBot="1">
      <c r="A265" s="113">
        <f>IF(ISBLANK('Input-Accounts'!A265),"",'Input-Accounts'!A265)</f>
        <v>227</v>
      </c>
      <c r="B265" s="81" t="str">
        <f>IF(ISBLANK('Input-Accounts'!B265),"",'Input-Accounts'!B265)</f>
        <v>TOTAL REVENUE REQUIREMENT AT EQUAL RATES OF RETURN</v>
      </c>
      <c r="C265" s="113" t="str">
        <f>IF(ISBLANK('Input-Accounts'!C265),"",'Input-Accounts'!C265)</f>
        <v/>
      </c>
      <c r="D265" s="146">
        <f>SUM(D258:D264)</f>
        <v>176087599.56391373</v>
      </c>
      <c r="E265" s="143">
        <f t="shared" si="63"/>
        <v>0</v>
      </c>
      <c r="G265" s="146">
        <f>SUM(G258:G264)</f>
        <v>1177614.94983891</v>
      </c>
      <c r="H265" s="146">
        <f t="shared" ref="H265:R265" si="69">SUM(H258:H264)</f>
        <v>1284964.4554603493</v>
      </c>
      <c r="I265" s="146">
        <f t="shared" si="69"/>
        <v>173625020.15861437</v>
      </c>
      <c r="J265" s="146">
        <f t="shared" si="69"/>
        <v>0</v>
      </c>
      <c r="K265" s="146">
        <f t="shared" si="69"/>
        <v>0</v>
      </c>
      <c r="L265" s="146">
        <f t="shared" si="69"/>
        <v>0</v>
      </c>
      <c r="M265" s="146">
        <f t="shared" si="69"/>
        <v>0</v>
      </c>
      <c r="N265" s="146">
        <f t="shared" si="69"/>
        <v>0</v>
      </c>
      <c r="O265" s="146">
        <f t="shared" si="69"/>
        <v>0</v>
      </c>
      <c r="P265" s="146">
        <f t="shared" si="69"/>
        <v>0</v>
      </c>
      <c r="Q265" s="146">
        <f t="shared" si="69"/>
        <v>0</v>
      </c>
      <c r="R265" s="146">
        <f t="shared" si="69"/>
        <v>0</v>
      </c>
    </row>
    <row r="266" spans="1:18" ht="15" thickTop="1">
      <c r="A266" s="113" t="str">
        <f>IF(ISBLANK('Input-Accounts'!A266),"",'Input-Accounts'!A266)</f>
        <v/>
      </c>
      <c r="B266" s="79" t="str">
        <f>IF(ISBLANK('Input-Accounts'!B266),"",'Input-Accounts'!B266)</f>
        <v/>
      </c>
      <c r="C266" s="113" t="str">
        <f>IF(ISBLANK('Input-Accounts'!C266),"",'Input-Accounts'!C266)</f>
        <v/>
      </c>
      <c r="D266" s="143"/>
      <c r="E266" s="143">
        <f t="shared" si="63"/>
        <v>0</v>
      </c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</row>
    <row r="267" spans="1:18">
      <c r="A267" s="113" t="str">
        <f>IF(ISBLANK('Input-Accounts'!A267),"",'Input-Accounts'!A267)</f>
        <v/>
      </c>
      <c r="B267" s="127" t="str">
        <f>IF(ISBLANK('Input-Accounts'!B267),"",'Input-Accounts'!B267)</f>
        <v/>
      </c>
      <c r="C267" s="113" t="str">
        <f>IF(ISBLANK('Input-Accounts'!C267),"",'Input-Accounts'!C267)</f>
        <v/>
      </c>
    </row>
    <row r="268" spans="1:18">
      <c r="A268" s="113">
        <f>IF(ISBLANK('Input-Accounts'!A268),"",'Input-Accounts'!A268)</f>
        <v>228</v>
      </c>
      <c r="B268" s="127" t="str">
        <f>IF(ISBLANK('Input-Accounts'!B268),"",'Input-Accounts'!B268)</f>
        <v>INTERNAL ALLOCATION FACTORS</v>
      </c>
      <c r="C268" s="113" t="str">
        <f>IF(ISBLANK('Input-Accounts'!C268),"",'Input-Accounts'!C268)</f>
        <v/>
      </c>
      <c r="D268" s="143"/>
      <c r="E268" s="143">
        <f t="shared" ref="E268:E305" si="70">IFERROR(IF(D268="",0,IF(D268=0,0,IF(ABS(D268-SUM($G268:$R268))&lt;Check_Limit,0,1))),1)</f>
        <v>0</v>
      </c>
    </row>
    <row r="269" spans="1:18" outlineLevel="1">
      <c r="A269" s="113" t="str">
        <f>IF(ISBLANK('Input-Accounts'!A269),"",'Input-Accounts'!A269)</f>
        <v/>
      </c>
      <c r="B269" s="79" t="str">
        <f>IF(ISBLANK('Input-Accounts'!B269),"",'Input-Accounts'!B269)</f>
        <v/>
      </c>
      <c r="C269" s="113" t="str">
        <f>IF(ISBLANK('Input-Accounts'!C269),"",'Input-Accounts'!C269)</f>
        <v/>
      </c>
      <c r="D269" s="31"/>
      <c r="E269" s="143">
        <f t="shared" si="70"/>
        <v>0</v>
      </c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18" outlineLevel="1">
      <c r="A270" s="113">
        <f>IF(ISBLANK('Input-Accounts'!A270),"",'Input-Accounts'!A270)</f>
        <v>229</v>
      </c>
      <c r="B270" s="79" t="str">
        <f>IF(ISBLANK('Input-Accounts'!B270),"",'Input-Accounts'!B270)</f>
        <v>INT_T&amp;D_PLANT</v>
      </c>
      <c r="C270" s="113" t="str">
        <f>IF(ISBLANK('Input-Accounts'!C270),"",'Input-Accounts'!C270)</f>
        <v/>
      </c>
      <c r="D270" s="31">
        <f>D$26+D$48</f>
        <v>1022109660.0185459</v>
      </c>
      <c r="E270" s="143">
        <f t="shared" si="70"/>
        <v>0</v>
      </c>
      <c r="G270" s="31">
        <f t="shared" ref="G270:K270" si="71">G$26+G$48</f>
        <v>0</v>
      </c>
      <c r="H270" s="31">
        <f t="shared" si="71"/>
        <v>18923801.059999999</v>
      </c>
      <c r="I270" s="31">
        <f t="shared" si="71"/>
        <v>1003185858.9585459</v>
      </c>
      <c r="J270" s="31">
        <f t="shared" si="71"/>
        <v>0</v>
      </c>
      <c r="K270" s="31">
        <f t="shared" si="71"/>
        <v>0</v>
      </c>
      <c r="L270" s="31"/>
      <c r="M270" s="31"/>
      <c r="N270" s="31"/>
      <c r="O270" s="31"/>
      <c r="P270" s="31"/>
      <c r="Q270" s="31"/>
      <c r="R270" s="31"/>
    </row>
    <row r="271" spans="1:18" outlineLevel="1">
      <c r="A271" s="113">
        <f>IF(ISBLANK('Input-Accounts'!A271),"",'Input-Accounts'!A271)</f>
        <v>230</v>
      </c>
      <c r="B271" s="79" t="str">
        <f>IF(ISBLANK('Input-Accounts'!B271),"",'Input-Accounts'!B271)</f>
        <v>INT_TOTAL_PLANT</v>
      </c>
      <c r="C271" s="113" t="str">
        <f>IF(ISBLANK('Input-Accounts'!C271),"",'Input-Accounts'!C271)</f>
        <v/>
      </c>
      <c r="D271" s="31">
        <f>D$63</f>
        <v>1141765084.1656132</v>
      </c>
      <c r="E271" s="143">
        <f>IFERROR(IF(D271="",0,IF(D271=0,0,IF(ABS(D271-SUM($G271:$R271))&lt;Check_Limit,0,1))),1)</f>
        <v>0</v>
      </c>
      <c r="G271" s="31">
        <f t="shared" ref="G271:K271" si="72">G$63</f>
        <v>0</v>
      </c>
      <c r="H271" s="31">
        <f t="shared" si="72"/>
        <v>22168396.366401006</v>
      </c>
      <c r="I271" s="31">
        <f t="shared" si="72"/>
        <v>1119596687.799212</v>
      </c>
      <c r="J271" s="31">
        <f t="shared" si="72"/>
        <v>0</v>
      </c>
      <c r="K271" s="31">
        <f t="shared" si="72"/>
        <v>0</v>
      </c>
      <c r="L271" s="31"/>
      <c r="M271" s="31"/>
      <c r="N271" s="31"/>
      <c r="O271" s="31"/>
      <c r="P271" s="31"/>
      <c r="Q271" s="31"/>
      <c r="R271" s="31"/>
    </row>
    <row r="272" spans="1:18" outlineLevel="1">
      <c r="A272" s="113">
        <f>IF(ISBLANK('Input-Accounts'!A272),"",'Input-Accounts'!A272)</f>
        <v>231</v>
      </c>
      <c r="B272" s="79" t="str">
        <f>IF(ISBLANK('Input-Accounts'!B272),"",'Input-Accounts'!B272)</f>
        <v>INT_INTANGIBLE</v>
      </c>
      <c r="C272" s="113" t="str">
        <f>IF(ISBLANK('Input-Accounts'!C272),"",'Input-Accounts'!C272)</f>
        <v/>
      </c>
      <c r="D272" s="31">
        <f>D$16</f>
        <v>57258914.677067004</v>
      </c>
      <c r="E272" s="143">
        <f t="shared" si="70"/>
        <v>0</v>
      </c>
      <c r="G272" s="31">
        <f t="shared" ref="G272:K272" si="73">G$16</f>
        <v>0</v>
      </c>
      <c r="H272" s="31">
        <f t="shared" si="73"/>
        <v>2089358.0767408749</v>
      </c>
      <c r="I272" s="31">
        <f t="shared" si="73"/>
        <v>55169556.600326128</v>
      </c>
      <c r="J272" s="31">
        <f t="shared" si="73"/>
        <v>0</v>
      </c>
      <c r="K272" s="31">
        <f t="shared" si="73"/>
        <v>0</v>
      </c>
      <c r="L272" s="31"/>
      <c r="M272" s="31"/>
      <c r="N272" s="31"/>
      <c r="O272" s="31"/>
      <c r="P272" s="31"/>
      <c r="Q272" s="31"/>
      <c r="R272" s="31"/>
    </row>
    <row r="273" spans="1:18" outlineLevel="1">
      <c r="A273" s="113">
        <f>IF(ISBLANK('Input-Accounts'!A273),"",'Input-Accounts'!A273)</f>
        <v>232</v>
      </c>
      <c r="B273" s="79" t="str">
        <f>IF(ISBLANK('Input-Accounts'!B273),"",'Input-Accounts'!B273)</f>
        <v>INT_DISTPT</v>
      </c>
      <c r="C273" s="113" t="str">
        <f>IF(ISBLANK('Input-Accounts'!C273),"",'Input-Accounts'!C273)</f>
        <v/>
      </c>
      <c r="D273" s="31">
        <f>D$48</f>
        <v>1003185858.9585459</v>
      </c>
      <c r="E273" s="143">
        <f t="shared" si="70"/>
        <v>0</v>
      </c>
      <c r="G273" s="31">
        <f t="shared" ref="G273:K273" si="74">G$48</f>
        <v>0</v>
      </c>
      <c r="H273" s="31">
        <f t="shared" si="74"/>
        <v>0</v>
      </c>
      <c r="I273" s="31">
        <f t="shared" si="74"/>
        <v>1003185858.9585459</v>
      </c>
      <c r="J273" s="31">
        <f t="shared" si="74"/>
        <v>0</v>
      </c>
      <c r="K273" s="31">
        <f t="shared" si="74"/>
        <v>0</v>
      </c>
      <c r="L273" s="31"/>
      <c r="M273" s="31"/>
      <c r="N273" s="31"/>
      <c r="O273" s="31"/>
      <c r="P273" s="31"/>
      <c r="Q273" s="31"/>
      <c r="R273" s="31"/>
    </row>
    <row r="274" spans="1:18" outlineLevel="1">
      <c r="A274" s="113">
        <f>IF(ISBLANK('Input-Accounts'!A274),"",'Input-Accounts'!A274)</f>
        <v>233</v>
      </c>
      <c r="B274" s="79" t="str">
        <f>IF(ISBLANK('Input-Accounts'!B274),"",'Input-Accounts'!B274)</f>
        <v>INT_TRANS-MAIN</v>
      </c>
      <c r="C274" s="113" t="str">
        <f>IF(ISBLANK('Input-Accounts'!C274),"",'Input-Accounts'!C274)</f>
        <v/>
      </c>
      <c r="D274" s="31">
        <f>SUM(D$21:D$22)</f>
        <v>17254526.629999999</v>
      </c>
      <c r="E274" s="143">
        <f t="shared" si="70"/>
        <v>0</v>
      </c>
      <c r="G274" s="31">
        <f t="shared" ref="G274:K274" si="75">SUM(G$21:G$22)</f>
        <v>0</v>
      </c>
      <c r="H274" s="31">
        <f t="shared" si="75"/>
        <v>17254526.629999999</v>
      </c>
      <c r="I274" s="31">
        <f t="shared" si="75"/>
        <v>0</v>
      </c>
      <c r="J274" s="31">
        <f t="shared" si="75"/>
        <v>0</v>
      </c>
      <c r="K274" s="31">
        <f t="shared" si="75"/>
        <v>0</v>
      </c>
      <c r="L274" s="31"/>
      <c r="M274" s="31"/>
      <c r="N274" s="31"/>
      <c r="O274" s="31"/>
      <c r="P274" s="31"/>
      <c r="Q274" s="31"/>
      <c r="R274" s="31"/>
    </row>
    <row r="275" spans="1:18" outlineLevel="1">
      <c r="A275" s="113">
        <f>IF(ISBLANK('Input-Accounts'!A275),"",'Input-Accounts'!A275)</f>
        <v>234</v>
      </c>
      <c r="B275" s="79" t="str">
        <f>IF(ISBLANK('Input-Accounts'!B275),"",'Input-Accounts'!B275)</f>
        <v>INT_MAIN-SERVICE</v>
      </c>
      <c r="C275" s="113" t="str">
        <f>IF(ISBLANK('Input-Accounts'!C275),"",'Input-Accounts'!C275)</f>
        <v/>
      </c>
      <c r="D275" s="31">
        <f>SUM(D$31:D$39,D$43:D$44)</f>
        <v>849500477.76854599</v>
      </c>
      <c r="E275" s="143">
        <f t="shared" si="70"/>
        <v>0</v>
      </c>
      <c r="G275" s="31">
        <f t="shared" ref="G275:K275" si="76">SUM(G$31:G$39,G$43:G$44)</f>
        <v>0</v>
      </c>
      <c r="H275" s="31">
        <f t="shared" si="76"/>
        <v>0</v>
      </c>
      <c r="I275" s="31">
        <f t="shared" si="76"/>
        <v>849500477.76854599</v>
      </c>
      <c r="J275" s="31">
        <f t="shared" si="76"/>
        <v>0</v>
      </c>
      <c r="K275" s="31">
        <f t="shared" si="76"/>
        <v>0</v>
      </c>
      <c r="L275" s="31"/>
      <c r="M275" s="31"/>
      <c r="N275" s="31"/>
      <c r="O275" s="31"/>
      <c r="P275" s="31"/>
      <c r="Q275" s="31"/>
      <c r="R275" s="31"/>
    </row>
    <row r="276" spans="1:18" outlineLevel="1">
      <c r="A276" s="113">
        <f>IF(ISBLANK('Input-Accounts'!A276),"",'Input-Accounts'!A276)</f>
        <v>235</v>
      </c>
      <c r="B276" s="79" t="str">
        <f>IF(ISBLANK('Input-Accounts'!B276),"",'Input-Accounts'!B276)</f>
        <v>INT_DIST-MAINS</v>
      </c>
      <c r="C276" s="113" t="str">
        <f>IF(ISBLANK('Input-Accounts'!C276),"",'Input-Accounts'!C276)</f>
        <v/>
      </c>
      <c r="D276" s="31">
        <f>SUM(D$31:D$39)</f>
        <v>603790907.40854597</v>
      </c>
      <c r="E276" s="143">
        <f t="shared" si="70"/>
        <v>0</v>
      </c>
      <c r="G276" s="31">
        <f t="shared" ref="G276:K276" si="77">SUM(G$31:G$39)</f>
        <v>0</v>
      </c>
      <c r="H276" s="31">
        <f t="shared" si="77"/>
        <v>0</v>
      </c>
      <c r="I276" s="31">
        <f t="shared" si="77"/>
        <v>603790907.40854597</v>
      </c>
      <c r="J276" s="31">
        <f t="shared" si="77"/>
        <v>0</v>
      </c>
      <c r="K276" s="31">
        <f t="shared" si="77"/>
        <v>0</v>
      </c>
      <c r="L276" s="31"/>
      <c r="M276" s="31"/>
      <c r="N276" s="31"/>
      <c r="O276" s="31"/>
      <c r="P276" s="31"/>
      <c r="Q276" s="31"/>
      <c r="R276" s="31"/>
    </row>
    <row r="277" spans="1:18" outlineLevel="1">
      <c r="A277" s="113">
        <f>IF(ISBLANK('Input-Accounts'!A277),"",'Input-Accounts'!A277)</f>
        <v>236</v>
      </c>
      <c r="B277" s="79" t="str">
        <f>IF(ISBLANK('Input-Accounts'!B277),"",'Input-Accounts'!B277)</f>
        <v>INT_SERVICES</v>
      </c>
      <c r="C277" s="113" t="str">
        <f>IF(ISBLANK('Input-Accounts'!C277),"",'Input-Accounts'!C277)</f>
        <v/>
      </c>
      <c r="D277" s="31">
        <f>SUM(D$43:D$44)</f>
        <v>245709570.36000001</v>
      </c>
      <c r="E277" s="143">
        <f t="shared" si="70"/>
        <v>0</v>
      </c>
      <c r="G277" s="31">
        <f t="shared" ref="G277:K277" si="78">SUM(G$43:G$44)</f>
        <v>0</v>
      </c>
      <c r="H277" s="31">
        <f t="shared" si="78"/>
        <v>0</v>
      </c>
      <c r="I277" s="31">
        <f t="shared" si="78"/>
        <v>245709570.36000001</v>
      </c>
      <c r="J277" s="31">
        <f t="shared" si="78"/>
        <v>0</v>
      </c>
      <c r="K277" s="31">
        <f t="shared" si="78"/>
        <v>0</v>
      </c>
      <c r="L277" s="31"/>
      <c r="M277" s="31"/>
      <c r="N277" s="31"/>
      <c r="O277" s="31"/>
      <c r="P277" s="31"/>
      <c r="Q277" s="31"/>
      <c r="R277" s="31"/>
    </row>
    <row r="278" spans="1:18" outlineLevel="1">
      <c r="A278" s="113">
        <f>IF(ISBLANK('Input-Accounts'!A278),"",'Input-Accounts'!A278)</f>
        <v>237</v>
      </c>
      <c r="B278" s="79" t="str">
        <f>IF(ISBLANK('Input-Accounts'!B278),"",'Input-Accounts'!B278)</f>
        <v>INT_OM</v>
      </c>
      <c r="C278" s="113" t="str">
        <f>IF(ISBLANK('Input-Accounts'!C278),"",'Input-Accounts'!C278)</f>
        <v/>
      </c>
      <c r="D278" s="31">
        <f>SUM(D$177,D$152)</f>
        <v>32837871.513558179</v>
      </c>
      <c r="E278" s="143">
        <f t="shared" si="70"/>
        <v>0</v>
      </c>
      <c r="G278" s="31">
        <f t="shared" ref="G278:K278" si="79">SUM(G$177,G$152)</f>
        <v>572094.80339909776</v>
      </c>
      <c r="H278" s="31">
        <f t="shared" si="79"/>
        <v>0</v>
      </c>
      <c r="I278" s="31">
        <f t="shared" si="79"/>
        <v>32265776.710159086</v>
      </c>
      <c r="J278" s="31">
        <f t="shared" si="79"/>
        <v>0</v>
      </c>
      <c r="K278" s="31">
        <f t="shared" si="79"/>
        <v>0</v>
      </c>
      <c r="L278" s="31"/>
      <c r="M278" s="31"/>
      <c r="N278" s="31"/>
      <c r="O278" s="31"/>
      <c r="P278" s="31"/>
      <c r="Q278" s="31"/>
      <c r="R278" s="31"/>
    </row>
    <row r="279" spans="1:18" outlineLevel="1">
      <c r="A279" s="113">
        <f>IF(ISBLANK('Input-Accounts'!A279),"",'Input-Accounts'!A279)</f>
        <v>238</v>
      </c>
      <c r="B279" s="79" t="str">
        <f>IF(ISBLANK('Input-Accounts'!B279),"",'Input-Accounts'!B279)</f>
        <v>INT_871-881</v>
      </c>
      <c r="C279" s="113" t="str">
        <f>IF(ISBLANK('Input-Accounts'!C279),"",'Input-Accounts'!C279)</f>
        <v/>
      </c>
      <c r="D279" s="31">
        <f>SUM(D$127:D$136)</f>
        <v>11115645.496861935</v>
      </c>
      <c r="E279" s="143">
        <f t="shared" si="70"/>
        <v>0</v>
      </c>
      <c r="G279" s="31">
        <f t="shared" ref="G279:K279" si="80">SUM(G$127:G$136)</f>
        <v>0</v>
      </c>
      <c r="H279" s="31">
        <f t="shared" si="80"/>
        <v>0</v>
      </c>
      <c r="I279" s="31">
        <f t="shared" si="80"/>
        <v>11115645.496861935</v>
      </c>
      <c r="J279" s="31">
        <f t="shared" si="80"/>
        <v>0</v>
      </c>
      <c r="K279" s="31">
        <f t="shared" si="80"/>
        <v>0</v>
      </c>
      <c r="L279" s="31"/>
      <c r="M279" s="31"/>
      <c r="N279" s="31"/>
      <c r="O279" s="31"/>
      <c r="P279" s="31"/>
      <c r="Q279" s="31"/>
      <c r="R279" s="31"/>
    </row>
    <row r="280" spans="1:18" outlineLevel="1">
      <c r="A280" s="113">
        <f>IF(ISBLANK('Input-Accounts'!A280),"",'Input-Accounts'!A280)</f>
        <v>239</v>
      </c>
      <c r="B280" s="79" t="str">
        <f>IF(ISBLANK('Input-Accounts'!B280),"",'Input-Accounts'!B280)</f>
        <v>INT_886-894</v>
      </c>
      <c r="C280" s="113" t="str">
        <f>IF(ISBLANK('Input-Accounts'!C280),"",'Input-Accounts'!C280)</f>
        <v/>
      </c>
      <c r="D280" s="31">
        <f>SUM(D$141:D$149)</f>
        <v>10118973.274828851</v>
      </c>
      <c r="E280" s="143">
        <f t="shared" si="70"/>
        <v>0</v>
      </c>
      <c r="G280" s="31">
        <f t="shared" ref="G280:K280" si="81">SUM(G$141:G$149)</f>
        <v>0</v>
      </c>
      <c r="H280" s="31">
        <f t="shared" si="81"/>
        <v>0</v>
      </c>
      <c r="I280" s="31">
        <f t="shared" si="81"/>
        <v>10118973.274828851</v>
      </c>
      <c r="J280" s="31">
        <f t="shared" si="81"/>
        <v>0</v>
      </c>
      <c r="K280" s="31">
        <f t="shared" si="81"/>
        <v>0</v>
      </c>
      <c r="L280" s="31"/>
      <c r="M280" s="31"/>
      <c r="N280" s="31"/>
      <c r="O280" s="31"/>
      <c r="P280" s="31"/>
      <c r="Q280" s="31"/>
      <c r="R280" s="31"/>
    </row>
    <row r="281" spans="1:18" outlineLevel="1">
      <c r="A281" s="113">
        <f>IF(ISBLANK('Input-Accounts'!A281),"",'Input-Accounts'!A281)</f>
        <v>240</v>
      </c>
      <c r="B281" s="79" t="str">
        <f>IF(ISBLANK('Input-Accounts'!B281),"",'Input-Accounts'!B281)</f>
        <v>INT_MTR_REG</v>
      </c>
      <c r="C281" s="113" t="str">
        <f>IF(ISBLANK('Input-Accounts'!C281),"",'Input-Accounts'!C281)</f>
        <v/>
      </c>
      <c r="D281" s="31">
        <f>SUM(D$45:D$46)</f>
        <v>94922951.719999999</v>
      </c>
      <c r="E281" s="143">
        <f t="shared" si="70"/>
        <v>0</v>
      </c>
      <c r="G281" s="31">
        <f t="shared" ref="G281:K281" si="82">SUM(G$45:G$46)</f>
        <v>0</v>
      </c>
      <c r="H281" s="31">
        <f t="shared" si="82"/>
        <v>0</v>
      </c>
      <c r="I281" s="31">
        <f t="shared" si="82"/>
        <v>94922951.719999999</v>
      </c>
      <c r="J281" s="31">
        <f t="shared" si="82"/>
        <v>0</v>
      </c>
      <c r="K281" s="31">
        <f t="shared" si="82"/>
        <v>0</v>
      </c>
      <c r="L281" s="31"/>
      <c r="M281" s="31"/>
      <c r="N281" s="31"/>
      <c r="O281" s="31"/>
      <c r="P281" s="31"/>
      <c r="Q281" s="31"/>
      <c r="R281" s="31"/>
    </row>
    <row r="282" spans="1:18" outlineLevel="1">
      <c r="A282" s="113">
        <f>IF(ISBLANK('Input-Accounts'!A282),"",'Input-Accounts'!A282)</f>
        <v>241</v>
      </c>
      <c r="B282" s="79" t="str">
        <f>IF(ISBLANK('Input-Accounts'!B282),"",'Input-Accounts'!B282)</f>
        <v>INT_LABOR</v>
      </c>
      <c r="C282" s="113" t="str">
        <f>IF(ISBLANK('Input-Accounts'!C282),"",'Input-Accounts'!C282)</f>
        <v/>
      </c>
      <c r="D282" s="31">
        <f>SUMPRODUCT('Input-Accounts'!$L$120:$L$174,D$120:D$174)</f>
        <v>19093536.092138007</v>
      </c>
      <c r="E282" s="143">
        <f t="shared" si="70"/>
        <v>0</v>
      </c>
      <c r="G282" s="31">
        <f>SUMPRODUCT('Input-Accounts'!$L$120:$L$174,G$120:G$174)</f>
        <v>302498.45661500003</v>
      </c>
      <c r="H282" s="31">
        <f>SUMPRODUCT('Input-Accounts'!$L$120:$L$174,H$120:H$174)</f>
        <v>0</v>
      </c>
      <c r="I282" s="31">
        <f>SUMPRODUCT('Input-Accounts'!$L$120:$L$174,I$120:I$174)</f>
        <v>18791037.635523006</v>
      </c>
      <c r="J282" s="31">
        <f>SUMPRODUCT('Input-Accounts'!$L$120:$L$174,J$120:J$174)</f>
        <v>0</v>
      </c>
      <c r="K282" s="31">
        <f>SUMPRODUCT('Input-Accounts'!$L$120:$L$174,K$120:K$174)</f>
        <v>0</v>
      </c>
      <c r="L282" s="31"/>
      <c r="M282" s="31"/>
      <c r="N282" s="31"/>
      <c r="O282" s="31"/>
      <c r="P282" s="31"/>
      <c r="Q282" s="31"/>
      <c r="R282" s="31"/>
    </row>
    <row r="283" spans="1:18" outlineLevel="1">
      <c r="A283" s="113">
        <f>IF(ISBLANK('Input-Accounts'!A283),"",'Input-Accounts'!A283)</f>
        <v>242</v>
      </c>
      <c r="B283" s="79" t="str">
        <f>IF(ISBLANK('Input-Accounts'!B283),"",'Input-Accounts'!B283)</f>
        <v>INT_PLANT_LABOR</v>
      </c>
      <c r="C283" s="113" t="str">
        <f>IF(ISBLANK('Input-Accounts'!C283),"",'Input-Accounts'!C283)</f>
        <v/>
      </c>
      <c r="D283" s="31">
        <f>IF($D$271=0,D$282/$D$282,IF($D$282=0,D$271/$D$271,0.5*(D$271/$D$271)+0.5*(D$282/$D$282)))</f>
        <v>1</v>
      </c>
      <c r="E283" s="143">
        <f t="shared" si="70"/>
        <v>0</v>
      </c>
      <c r="G283" s="31">
        <f t="shared" ref="G283:K283" si="83">IF($D$271=0,G$282/$D$282,IF($D$282=0,G$271/$D$271,0.5*(G$271/$D$271)+0.5*(G$282/$D$282)))</f>
        <v>7.9214885905695958E-3</v>
      </c>
      <c r="H283" s="31">
        <f t="shared" si="83"/>
        <v>9.7079498549394582E-3</v>
      </c>
      <c r="I283" s="31">
        <f t="shared" si="83"/>
        <v>0.98237056155449087</v>
      </c>
      <c r="J283" s="31">
        <f t="shared" si="83"/>
        <v>0</v>
      </c>
      <c r="K283" s="31">
        <f t="shared" si="83"/>
        <v>0</v>
      </c>
      <c r="L283" s="31"/>
      <c r="M283" s="31"/>
      <c r="N283" s="31"/>
      <c r="O283" s="31"/>
      <c r="P283" s="31"/>
      <c r="Q283" s="31"/>
      <c r="R283" s="31"/>
    </row>
    <row r="284" spans="1:18" outlineLevel="1">
      <c r="A284" s="113">
        <f>IF(ISBLANK('Input-Accounts'!A284),"",'Input-Accounts'!A284)</f>
        <v>243</v>
      </c>
      <c r="B284" s="79" t="str">
        <f>IF(ISBLANK('Input-Accounts'!B284),"",'Input-Accounts'!B284)</f>
        <v>INT_RATEBASE</v>
      </c>
      <c r="C284" s="113" t="str">
        <f>IF(ISBLANK('Input-Accounts'!C284),"",'Input-Accounts'!C284)</f>
        <v/>
      </c>
      <c r="D284" s="31">
        <f>D$116</f>
        <v>619864245.4942106</v>
      </c>
      <c r="E284" s="143">
        <f t="shared" si="70"/>
        <v>0</v>
      </c>
      <c r="G284" s="31">
        <f t="shared" ref="G284:K284" si="84">G$116</f>
        <v>0</v>
      </c>
      <c r="H284" s="31">
        <f t="shared" si="84"/>
        <v>6733350.1897129323</v>
      </c>
      <c r="I284" s="31">
        <f t="shared" si="84"/>
        <v>613130895.30449736</v>
      </c>
      <c r="J284" s="31">
        <f t="shared" si="84"/>
        <v>0</v>
      </c>
      <c r="K284" s="31">
        <f t="shared" si="84"/>
        <v>0</v>
      </c>
      <c r="L284" s="31"/>
      <c r="M284" s="31"/>
      <c r="N284" s="31"/>
      <c r="O284" s="31"/>
      <c r="P284" s="31"/>
      <c r="Q284" s="31"/>
      <c r="R284" s="31"/>
    </row>
    <row r="285" spans="1:18" outlineLevel="1">
      <c r="A285" s="113">
        <f>IF(ISBLANK('Input-Accounts'!A285),"",'Input-Accounts'!A285)</f>
        <v>244</v>
      </c>
      <c r="B285" s="79" t="str">
        <f>IF(ISBLANK('Input-Accounts'!B285),"",'Input-Accounts'!B285)</f>
        <v>INT_Income_before_tax</v>
      </c>
      <c r="C285" s="113" t="str">
        <f>IF(ISBLANK('Input-Accounts'!C285),"",'Input-Accounts'!C285)</f>
        <v/>
      </c>
      <c r="D285" s="31">
        <f>D$313-D$240-D$193</f>
        <v>-91879707.379502892</v>
      </c>
      <c r="E285" s="143">
        <f t="shared" si="70"/>
        <v>0</v>
      </c>
      <c r="G285" s="31">
        <f t="shared" ref="G285:K285" si="85">G$313-G$240-G$193</f>
        <v>-967602.90268483118</v>
      </c>
      <c r="H285" s="31">
        <f t="shared" si="85"/>
        <v>-470021.12840553734</v>
      </c>
      <c r="I285" s="31">
        <f t="shared" si="85"/>
        <v>-90442083.348412514</v>
      </c>
      <c r="J285" s="31">
        <f t="shared" si="85"/>
        <v>0</v>
      </c>
      <c r="K285" s="31">
        <f t="shared" si="85"/>
        <v>0</v>
      </c>
      <c r="L285" s="31"/>
      <c r="M285" s="31"/>
      <c r="N285" s="31"/>
      <c r="O285" s="31"/>
      <c r="P285" s="31"/>
      <c r="Q285" s="31"/>
      <c r="R285" s="31"/>
    </row>
    <row r="286" spans="1:18" outlineLevel="1">
      <c r="A286" s="113">
        <f>IF(ISBLANK('Input-Accounts'!A286),"",'Input-Accounts'!A286)</f>
        <v>245</v>
      </c>
      <c r="B286" s="79" t="str">
        <f>IF(ISBLANK('Input-Accounts'!B286),"",'Input-Accounts'!B286)</f>
        <v>INT_REV_REQ_b/f gross up</v>
      </c>
      <c r="C286" s="113" t="str">
        <f>IF(ISBLANK('Input-Accounts'!C286),"",'Input-Accounts'!C286)</f>
        <v/>
      </c>
      <c r="D286" s="31">
        <f>SUM(D$258:D$259)</f>
        <v>168506555.93300492</v>
      </c>
      <c r="E286" s="143">
        <f t="shared" si="70"/>
        <v>0</v>
      </c>
      <c r="G286" s="31">
        <f t="shared" ref="G286:K286" si="86">SUM(G$258:G$259)</f>
        <v>1168633.1981164443</v>
      </c>
      <c r="H286" s="31">
        <f t="shared" si="86"/>
        <v>1209608.8216168866</v>
      </c>
      <c r="I286" s="31">
        <f t="shared" si="86"/>
        <v>166128313.91327152</v>
      </c>
      <c r="J286" s="31">
        <f t="shared" si="86"/>
        <v>0</v>
      </c>
      <c r="K286" s="31">
        <f t="shared" si="86"/>
        <v>0</v>
      </c>
      <c r="L286" s="31"/>
      <c r="M286" s="31"/>
      <c r="N286" s="31"/>
      <c r="O286" s="31"/>
      <c r="P286" s="31"/>
      <c r="Q286" s="31"/>
      <c r="R286" s="31"/>
    </row>
    <row r="287" spans="1:18" outlineLevel="1">
      <c r="A287" s="113">
        <f>IF(ISBLANK('Input-Accounts'!A287),"",'Input-Accounts'!A287)</f>
        <v>246</v>
      </c>
      <c r="B287" s="79" t="str">
        <f>IF(ISBLANK('Input-Accounts'!B287),"",'Input-Accounts'!B287)</f>
        <v>INT_REV_REQ_xGRT</v>
      </c>
      <c r="C287" s="113" t="str">
        <f>IF(ISBLANK('Input-Accounts'!C287),"",'Input-Accounts'!C287)</f>
        <v/>
      </c>
      <c r="D287" s="31">
        <f>SUBTOTAL(9,D$119:D$240)+D$245+D$253+D$259</f>
        <v>144761522.32034269</v>
      </c>
      <c r="E287" s="143">
        <f t="shared" si="70"/>
        <v>0</v>
      </c>
      <c r="G287" s="31">
        <f t="shared" ref="G287:K287" si="87">SUBTOTAL(9,G$119:G$240)+G$245+G$253+G$259</f>
        <v>1003955.7206349126</v>
      </c>
      <c r="H287" s="31">
        <f t="shared" si="87"/>
        <v>1039157.2806163981</v>
      </c>
      <c r="I287" s="31">
        <f t="shared" si="87"/>
        <v>142718409.31909135</v>
      </c>
      <c r="J287" s="31">
        <f t="shared" si="87"/>
        <v>0</v>
      </c>
      <c r="K287" s="31">
        <f t="shared" si="87"/>
        <v>0</v>
      </c>
      <c r="L287" s="31"/>
      <c r="M287" s="31"/>
      <c r="N287" s="31"/>
      <c r="O287" s="31"/>
      <c r="P287" s="31"/>
      <c r="Q287" s="31"/>
      <c r="R287" s="31"/>
    </row>
    <row r="288" spans="1:18" outlineLevel="1">
      <c r="A288" s="113" t="str">
        <f>IF(ISBLANK('Input-Accounts'!A288),"",'Input-Accounts'!A288)</f>
        <v/>
      </c>
      <c r="B288" s="79" t="str">
        <f>IF(ISBLANK('Input-Accounts'!B288),"",'Input-Accounts'!B288)</f>
        <v/>
      </c>
      <c r="C288" s="113" t="str">
        <f>IF(ISBLANK('Input-Accounts'!C288),"",'Input-Accounts'!C288)</f>
        <v/>
      </c>
      <c r="D288" s="31"/>
      <c r="E288" s="143">
        <f t="shared" si="70"/>
        <v>0</v>
      </c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outlineLevel="1">
      <c r="A289" s="113" t="str">
        <f>IF(ISBLANK('Input-Accounts'!A289),"",'Input-Accounts'!A289)</f>
        <v/>
      </c>
      <c r="B289" s="79" t="str">
        <f>IF(ISBLANK('Input-Accounts'!B289),"",'Input-Accounts'!B289)</f>
        <v/>
      </c>
      <c r="C289" s="113" t="str">
        <f>IF(ISBLANK('Input-Accounts'!C289),"",'Input-Accounts'!C289)</f>
        <v/>
      </c>
      <c r="D289" s="31"/>
      <c r="E289" s="143">
        <f t="shared" si="70"/>
        <v>0</v>
      </c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outlineLevel="1">
      <c r="A290" s="113" t="str">
        <f>IF(ISBLANK('Input-Accounts'!A290),"",'Input-Accounts'!A290)</f>
        <v/>
      </c>
      <c r="B290" s="79" t="str">
        <f>IF(ISBLANK('Input-Accounts'!B290),"",'Input-Accounts'!B290)</f>
        <v/>
      </c>
      <c r="C290" s="113" t="str">
        <f>IF(ISBLANK('Input-Accounts'!C290),"",'Input-Accounts'!C290)</f>
        <v/>
      </c>
      <c r="D290" s="31"/>
      <c r="E290" s="143">
        <f t="shared" si="70"/>
        <v>0</v>
      </c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outlineLevel="1">
      <c r="A291" s="113" t="str">
        <f>IF(ISBLANK('Input-Accounts'!A291),"",'Input-Accounts'!A291)</f>
        <v/>
      </c>
      <c r="B291" s="79" t="str">
        <f>IF(ISBLANK('Input-Accounts'!B291),"",'Input-Accounts'!B291)</f>
        <v/>
      </c>
      <c r="C291" s="113" t="str">
        <f>IF(ISBLANK('Input-Accounts'!C291),"",'Input-Accounts'!C291)</f>
        <v/>
      </c>
      <c r="D291" s="31"/>
      <c r="E291" s="143">
        <f t="shared" si="70"/>
        <v>0</v>
      </c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outlineLevel="1">
      <c r="A292" s="113" t="str">
        <f>IF(ISBLANK('Input-Accounts'!A292),"",'Input-Accounts'!A292)</f>
        <v/>
      </c>
      <c r="B292" s="79" t="str">
        <f>IF(ISBLANK('Input-Accounts'!B292),"",'Input-Accounts'!B292)</f>
        <v/>
      </c>
      <c r="C292" s="113" t="str">
        <f>IF(ISBLANK('Input-Accounts'!C292),"",'Input-Accounts'!C292)</f>
        <v/>
      </c>
      <c r="D292" s="31"/>
      <c r="E292" s="143">
        <f t="shared" si="70"/>
        <v>0</v>
      </c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outlineLevel="1">
      <c r="A293" s="113" t="str">
        <f>IF(ISBLANK('Input-Accounts'!A293),"",'Input-Accounts'!A293)</f>
        <v/>
      </c>
      <c r="B293" s="79" t="str">
        <f>IF(ISBLANK('Input-Accounts'!B293),"",'Input-Accounts'!B293)</f>
        <v/>
      </c>
      <c r="C293" s="113" t="str">
        <f>IF(ISBLANK('Input-Accounts'!C293),"",'Input-Accounts'!C293)</f>
        <v/>
      </c>
      <c r="D293" s="31"/>
      <c r="E293" s="143">
        <f t="shared" si="70"/>
        <v>0</v>
      </c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outlineLevel="1">
      <c r="A294" s="113" t="str">
        <f>IF(ISBLANK('Input-Accounts'!A294),"",'Input-Accounts'!A294)</f>
        <v/>
      </c>
      <c r="B294" s="79" t="str">
        <f>IF(ISBLANK('Input-Accounts'!B294),"",'Input-Accounts'!B294)</f>
        <v/>
      </c>
      <c r="C294" s="113" t="str">
        <f>IF(ISBLANK('Input-Accounts'!C294),"",'Input-Accounts'!C294)</f>
        <v/>
      </c>
      <c r="D294" s="31"/>
      <c r="E294" s="143">
        <f t="shared" si="70"/>
        <v>0</v>
      </c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outlineLevel="1">
      <c r="A295" s="113" t="str">
        <f>IF(ISBLANK('Input-Accounts'!A295),"",'Input-Accounts'!A295)</f>
        <v/>
      </c>
      <c r="B295" s="79" t="str">
        <f>IF(ISBLANK('Input-Accounts'!B295),"",'Input-Accounts'!B295)</f>
        <v/>
      </c>
      <c r="C295" s="113" t="str">
        <f>IF(ISBLANK('Input-Accounts'!C295),"",'Input-Accounts'!C295)</f>
        <v/>
      </c>
      <c r="D295" s="31"/>
      <c r="E295" s="143">
        <f t="shared" si="70"/>
        <v>0</v>
      </c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outlineLevel="1">
      <c r="A296" s="113" t="str">
        <f>IF(ISBLANK('Input-Accounts'!A296),"",'Input-Accounts'!A296)</f>
        <v/>
      </c>
      <c r="B296" s="79" t="str">
        <f>IF(ISBLANK('Input-Accounts'!B296),"",'Input-Accounts'!B296)</f>
        <v/>
      </c>
      <c r="C296" s="113" t="str">
        <f>IF(ISBLANK('Input-Accounts'!C296),"",'Input-Accounts'!C296)</f>
        <v/>
      </c>
      <c r="D296" s="31"/>
      <c r="E296" s="143">
        <f t="shared" si="70"/>
        <v>0</v>
      </c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outlineLevel="1">
      <c r="A297" s="113" t="str">
        <f>IF(ISBLANK('Input-Accounts'!A297),"",'Input-Accounts'!A297)</f>
        <v/>
      </c>
      <c r="B297" s="79" t="str">
        <f>IF(ISBLANK('Input-Accounts'!B297),"",'Input-Accounts'!B297)</f>
        <v/>
      </c>
      <c r="C297" s="113" t="str">
        <f>IF(ISBLANK('Input-Accounts'!C297),"",'Input-Accounts'!C297)</f>
        <v/>
      </c>
      <c r="D297" s="31"/>
      <c r="E297" s="143">
        <f t="shared" si="70"/>
        <v>0</v>
      </c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outlineLevel="1">
      <c r="A298" s="113" t="str">
        <f>IF(ISBLANK('Input-Accounts'!A298),"",'Input-Accounts'!A298)</f>
        <v/>
      </c>
      <c r="B298" s="79" t="str">
        <f>IF(ISBLANK('Input-Accounts'!B298),"",'Input-Accounts'!B298)</f>
        <v/>
      </c>
      <c r="C298" s="113" t="str">
        <f>IF(ISBLANK('Input-Accounts'!C298),"",'Input-Accounts'!C298)</f>
        <v/>
      </c>
      <c r="D298" s="31"/>
      <c r="E298" s="143">
        <f t="shared" si="70"/>
        <v>0</v>
      </c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outlineLevel="1">
      <c r="A299" s="113" t="str">
        <f>IF(ISBLANK('Input-Accounts'!A299),"",'Input-Accounts'!A299)</f>
        <v/>
      </c>
      <c r="B299" s="79" t="str">
        <f>IF(ISBLANK('Input-Accounts'!B299),"",'Input-Accounts'!B299)</f>
        <v/>
      </c>
      <c r="C299" s="113" t="str">
        <f>IF(ISBLANK('Input-Accounts'!C299),"",'Input-Accounts'!C299)</f>
        <v/>
      </c>
      <c r="D299" s="31"/>
      <c r="E299" s="143">
        <f t="shared" si="70"/>
        <v>0</v>
      </c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outlineLevel="1">
      <c r="A300" s="113" t="str">
        <f>IF(ISBLANK('Input-Accounts'!A300),"",'Input-Accounts'!A300)</f>
        <v/>
      </c>
      <c r="B300" s="79" t="str">
        <f>IF(ISBLANK('Input-Accounts'!B300),"",'Input-Accounts'!B300)</f>
        <v/>
      </c>
      <c r="C300" s="113" t="str">
        <f>IF(ISBLANK('Input-Accounts'!C300),"",'Input-Accounts'!C300)</f>
        <v/>
      </c>
      <c r="D300" s="31"/>
      <c r="E300" s="143">
        <f t="shared" si="70"/>
        <v>0</v>
      </c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outlineLevel="1">
      <c r="A301" s="113" t="str">
        <f>IF(ISBLANK('Input-Accounts'!A301),"",'Input-Accounts'!A301)</f>
        <v/>
      </c>
      <c r="B301" s="79" t="str">
        <f>IF(ISBLANK('Input-Accounts'!B301),"",'Input-Accounts'!B301)</f>
        <v/>
      </c>
      <c r="C301" s="113" t="str">
        <f>IF(ISBLANK('Input-Accounts'!C301),"",'Input-Accounts'!C301)</f>
        <v/>
      </c>
      <c r="D301" s="31"/>
      <c r="E301" s="143">
        <f t="shared" si="70"/>
        <v>0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outlineLevel="1">
      <c r="A302" s="113" t="str">
        <f>IF(ISBLANK('Input-Accounts'!A302),"",'Input-Accounts'!A302)</f>
        <v/>
      </c>
      <c r="B302" s="79" t="str">
        <f>IF(ISBLANK('Input-Accounts'!B302),"",'Input-Accounts'!B302)</f>
        <v/>
      </c>
      <c r="C302" s="113" t="str">
        <f>IF(ISBLANK('Input-Accounts'!C302),"",'Input-Accounts'!C302)</f>
        <v/>
      </c>
      <c r="D302" s="31"/>
      <c r="E302" s="143">
        <f t="shared" si="70"/>
        <v>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outlineLevel="1">
      <c r="A303" s="113" t="str">
        <f>IF(ISBLANK('Input-Accounts'!A303),"",'Input-Accounts'!A303)</f>
        <v/>
      </c>
      <c r="B303" s="79" t="str">
        <f>IF(ISBLANK('Input-Accounts'!B303),"",'Input-Accounts'!B303)</f>
        <v/>
      </c>
      <c r="C303" s="113" t="str">
        <f>IF(ISBLANK('Input-Accounts'!C303),"",'Input-Accounts'!C303)</f>
        <v/>
      </c>
      <c r="D303" s="31"/>
      <c r="E303" s="143">
        <f t="shared" si="70"/>
        <v>0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>
      <c r="A304" s="113">
        <f>IF(ISBLANK('Input-Accounts'!A304),"",'Input-Accounts'!A304)</f>
        <v>247</v>
      </c>
      <c r="B304" s="79" t="str">
        <f>IF(ISBLANK('Input-Accounts'!B304),"",'Input-Accounts'!B304)</f>
        <v>last line for internals</v>
      </c>
      <c r="C304" s="113" t="str">
        <f>IF(ISBLANK('Input-Accounts'!C304),"",'Input-Accounts'!C304)</f>
        <v/>
      </c>
      <c r="D304" s="22"/>
      <c r="E304" s="143">
        <f t="shared" si="70"/>
        <v>0</v>
      </c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</row>
    <row r="305" spans="1:18">
      <c r="A305" s="113" t="str">
        <f>IF(ISBLANK('Input-Accounts'!A305),"",'Input-Accounts'!A305)</f>
        <v/>
      </c>
      <c r="B305" s="79" t="str">
        <f>IF(ISBLANK('Input-Accounts'!B305),"",'Input-Accounts'!B305)</f>
        <v/>
      </c>
      <c r="C305" s="113" t="str">
        <f>IF(ISBLANK('Input-Accounts'!C305),"",'Input-Accounts'!C305)</f>
        <v/>
      </c>
      <c r="D305" s="22"/>
      <c r="E305" s="143">
        <f t="shared" si="70"/>
        <v>0</v>
      </c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</row>
    <row r="306" spans="1:18">
      <c r="A306" s="113" t="str">
        <f>IF(ISBLANK('Input-Accounts'!A306),"",'Input-Accounts'!A306)</f>
        <v/>
      </c>
      <c r="B306" s="79" t="str">
        <f>IF(ISBLANK('Input-Accounts'!B306),"",'Input-Accounts'!B306)</f>
        <v/>
      </c>
      <c r="C306" s="113" t="str">
        <f>IF(ISBLANK('Input-Accounts'!C306),"",'Input-Accounts'!C306)</f>
        <v/>
      </c>
      <c r="D306" s="22"/>
      <c r="E306" s="143" t="s">
        <v>383</v>
      </c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</row>
    <row r="311" spans="1:18"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</row>
    <row r="312" spans="1:18"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</row>
  </sheetData>
  <dataConsolidate/>
  <pageMargins left="0.7" right="0.7" top="0.75" bottom="0.75" header="0.3" footer="0.3"/>
  <pageSetup scale="53" pageOrder="overThenDown" orientation="landscape" horizontalDpi="1200" verticalDpi="1200" r:id="rId1"/>
  <rowBreaks count="6" manualBreakCount="6">
    <brk id="63" max="17" man="1"/>
    <brk id="107" max="17" man="1"/>
    <brk id="119" max="17" man="1"/>
    <brk id="152" max="17" man="1"/>
    <brk id="193" max="17" man="1"/>
    <brk id="255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/>
  </sheetPr>
  <dimension ref="A1:BO312"/>
  <sheetViews>
    <sheetView workbookViewId="0"/>
  </sheetViews>
  <sheetFormatPr defaultColWidth="9.15234375" defaultRowHeight="14.6" outlineLevelRow="1" outlineLevelCol="1"/>
  <cols>
    <col min="1" max="1" width="4.84375" style="113" customWidth="1"/>
    <col min="2" max="2" width="45.3046875" style="79" customWidth="1"/>
    <col min="3" max="3" width="10.84375" style="113" customWidth="1"/>
    <col min="4" max="4" width="17.3828125" style="79" bestFit="1" customWidth="1"/>
    <col min="5" max="5" width="6.3046875" style="79" bestFit="1" customWidth="1"/>
    <col min="6" max="6" width="17.15234375" style="79" bestFit="1" customWidth="1"/>
    <col min="7" max="7" width="14.84375" style="79" customWidth="1"/>
    <col min="8" max="8" width="17.53515625" style="79" customWidth="1"/>
    <col min="9" max="9" width="22.15234375" style="79" customWidth="1"/>
    <col min="10" max="10" width="18.84375" style="79" bestFit="1" customWidth="1"/>
    <col min="11" max="11" width="18.15234375" style="79" customWidth="1"/>
    <col min="12" max="26" width="14.15234375" style="79" customWidth="1"/>
    <col min="27" max="54" width="14.15234375" style="79" customWidth="1" outlineLevel="1"/>
    <col min="55" max="16384" width="9.15234375" style="79"/>
  </cols>
  <sheetData>
    <row r="1" spans="1:67">
      <c r="B1" s="80" t="str">
        <f>'General Inputs'!$D9</f>
        <v>Cascade Natural Gas Corp.</v>
      </c>
      <c r="AU1" s="79" t="s">
        <v>384</v>
      </c>
      <c r="AV1" s="79" t="s">
        <v>384</v>
      </c>
      <c r="AW1" s="79" t="s">
        <v>384</v>
      </c>
      <c r="AX1" s="79" t="s">
        <v>384</v>
      </c>
      <c r="AY1" s="79" t="s">
        <v>384</v>
      </c>
      <c r="AZ1" s="79" t="s">
        <v>384</v>
      </c>
      <c r="BA1" s="79" t="s">
        <v>384</v>
      </c>
      <c r="BB1" s="79" t="s">
        <v>384</v>
      </c>
    </row>
    <row r="2" spans="1:67">
      <c r="B2" s="80" t="str">
        <f>'General Inputs'!$D10</f>
        <v>Washington Jurisdiction</v>
      </c>
      <c r="I2" s="76"/>
    </row>
    <row r="3" spans="1:67">
      <c r="B3" s="80" t="str">
        <f>'General Inputs'!$D11</f>
        <v>Twelve-Months ended December 31, 2023</v>
      </c>
    </row>
    <row r="4" spans="1:67">
      <c r="B4" s="80" t="str" cm="1">
        <f t="array" aca="1" ref="B4" ca="1">VLOOKUP(_xlfn.TEXTAFTER(CELL("filename",A1),"]"),Contents!B:F,5,FALSE)</f>
        <v>Classification</v>
      </c>
      <c r="I4" s="77"/>
    </row>
    <row r="5" spans="1:67">
      <c r="B5" s="113"/>
      <c r="G5" s="79" t="str">
        <f>'General Inputs'!D14</f>
        <v>Gas Supply</v>
      </c>
      <c r="K5" s="79" t="str">
        <f>'General Inputs'!E14</f>
        <v>Transmission</v>
      </c>
      <c r="O5" s="79" t="str">
        <f>'General Inputs'!F14</f>
        <v>Distribution</v>
      </c>
      <c r="S5" s="79" t="str">
        <f>'General Inputs'!G14</f>
        <v>Function 5</v>
      </c>
      <c r="W5" s="79" t="str">
        <f>'General Inputs'!H14</f>
        <v>Function 5</v>
      </c>
      <c r="AA5" s="79" t="str">
        <f>'General Inputs'!I14</f>
        <v>Function 6</v>
      </c>
      <c r="AE5" s="79" t="str">
        <f>'General Inputs'!J14</f>
        <v>Function 7</v>
      </c>
      <c r="AI5" s="79" t="str">
        <f>'General Inputs'!K14</f>
        <v>Function 8</v>
      </c>
      <c r="AM5" s="79" t="str">
        <f>'General Inputs'!L14</f>
        <v>Function 9</v>
      </c>
      <c r="AQ5" s="79" t="str">
        <f>'General Inputs'!M14</f>
        <v>Function 10</v>
      </c>
      <c r="AU5" s="79" t="str">
        <f>'General Inputs'!N14</f>
        <v>Function 11</v>
      </c>
      <c r="AY5" s="79" t="str">
        <f>'General Inputs'!O14</f>
        <v>Function 12</v>
      </c>
    </row>
    <row r="6" spans="1:67" ht="39" customHeight="1">
      <c r="A6" s="117" t="s">
        <v>1</v>
      </c>
      <c r="B6" s="118" t="s">
        <v>211</v>
      </c>
      <c r="C6" s="117" t="s">
        <v>212</v>
      </c>
      <c r="D6" s="117" t="s">
        <v>213</v>
      </c>
      <c r="E6" s="141" t="s">
        <v>382</v>
      </c>
      <c r="F6" s="117" t="s">
        <v>366</v>
      </c>
      <c r="G6" s="142" t="str">
        <f>'General Inputs'!$D$14&amp;" "&amp;'Input-Func_Class'!$C$22</f>
        <v>Gas Supply Total</v>
      </c>
      <c r="H6" s="142" t="str">
        <f>'General Inputs'!$D$14&amp;" "&amp;'Input-Func_Class'!$D$22</f>
        <v>Gas Supply Demand</v>
      </c>
      <c r="I6" s="142" t="str">
        <f>'General Inputs'!$D$14&amp;" "&amp;'Input-Func_Class'!$E$22</f>
        <v>Gas Supply Commodity</v>
      </c>
      <c r="J6" s="142" t="str">
        <f>'General Inputs'!$D$14&amp;" "&amp;'Input-Func_Class'!$F$22</f>
        <v>Gas Supply Customer</v>
      </c>
      <c r="K6" s="142" t="str">
        <f>'General Inputs'!$E$14&amp;" "&amp;'Input-Func_Class'!$C$22</f>
        <v>Transmission Total</v>
      </c>
      <c r="L6" s="142" t="str">
        <f>'General Inputs'!$E$14&amp;" "&amp;'Input-Func_Class'!$D$22</f>
        <v>Transmission Demand</v>
      </c>
      <c r="M6" s="142" t="str">
        <f>'General Inputs'!$E$14&amp;" "&amp;'Input-Func_Class'!$E$22</f>
        <v>Transmission Commodity</v>
      </c>
      <c r="N6" s="142" t="str">
        <f>'General Inputs'!$E$14&amp;" "&amp;'Input-Func_Class'!$F$22</f>
        <v>Transmission Customer</v>
      </c>
      <c r="O6" s="142" t="str">
        <f>'General Inputs'!$F$14&amp;" "&amp;'Input-Func_Class'!$C$22</f>
        <v>Distribution Total</v>
      </c>
      <c r="P6" s="142" t="str">
        <f>'General Inputs'!$F$14&amp;" "&amp;'Input-Func_Class'!$D$22</f>
        <v>Distribution Demand</v>
      </c>
      <c r="Q6" s="142" t="str">
        <f>'General Inputs'!$F$14&amp;" "&amp;'Input-Func_Class'!$E$22</f>
        <v>Distribution Commodity</v>
      </c>
      <c r="R6" s="142" t="str">
        <f>'General Inputs'!$F$14&amp;" "&amp;'Input-Func_Class'!$F$22</f>
        <v>Distribution Customer</v>
      </c>
      <c r="S6" s="142" t="str">
        <f>'General Inputs'!$G$14&amp;" "&amp;'Input-Func_Class'!$C$22</f>
        <v>Function 5 Total</v>
      </c>
      <c r="T6" s="142" t="str">
        <f>'General Inputs'!$G$14&amp;" "&amp;'Input-Func_Class'!$D$22</f>
        <v>Function 5 Demand</v>
      </c>
      <c r="U6" s="142" t="str">
        <f>'General Inputs'!$G$14&amp;" "&amp;'Input-Func_Class'!$E$22</f>
        <v>Function 5 Commodity</v>
      </c>
      <c r="V6" s="142" t="str">
        <f>'General Inputs'!$G$14&amp;" "&amp;'Input-Func_Class'!$F$22</f>
        <v>Function 5 Customer</v>
      </c>
      <c r="W6" s="142" t="str">
        <f>'General Inputs'!$H$14&amp;" "&amp;'Input-Func_Class'!$C$22</f>
        <v>Function 5 Total</v>
      </c>
      <c r="X6" s="142" t="str">
        <f>'General Inputs'!$H$14&amp;" "&amp;'Input-Func_Class'!$D$22</f>
        <v>Function 5 Demand</v>
      </c>
      <c r="Y6" s="142" t="str">
        <f>'General Inputs'!$H$14&amp;" "&amp;'Input-Func_Class'!$E$22</f>
        <v>Function 5 Commodity</v>
      </c>
      <c r="Z6" s="142" t="str">
        <f>'General Inputs'!$H$14&amp;" "&amp;'Input-Func_Class'!$F$22</f>
        <v>Function 5 Customer</v>
      </c>
      <c r="AA6" s="142" t="str">
        <f>'General Inputs'!$I$14&amp;" "&amp;'Input-Func_Class'!$C$22</f>
        <v>Function 6 Total</v>
      </c>
      <c r="AB6" s="142" t="str">
        <f>'General Inputs'!$I$14&amp;" "&amp;'Input-Func_Class'!$D$22</f>
        <v>Function 6 Demand</v>
      </c>
      <c r="AC6" s="142" t="str">
        <f>'General Inputs'!$I$14&amp;" "&amp;'Input-Func_Class'!$E$22</f>
        <v>Function 6 Commodity</v>
      </c>
      <c r="AD6" s="142" t="str">
        <f>'General Inputs'!$I$14&amp;" "&amp;'Input-Func_Class'!$F$22</f>
        <v>Function 6 Customer</v>
      </c>
      <c r="AE6" s="142" t="str">
        <f>'General Inputs'!$J$14&amp;" "&amp;'Input-Func_Class'!$C$22</f>
        <v>Function 7 Total</v>
      </c>
      <c r="AF6" s="142" t="str">
        <f>'General Inputs'!$J$14&amp;" "&amp;'Input-Func_Class'!$D$22</f>
        <v>Function 7 Demand</v>
      </c>
      <c r="AG6" s="142" t="str">
        <f>'General Inputs'!$J$14&amp;" "&amp;'Input-Func_Class'!$E$22</f>
        <v>Function 7 Commodity</v>
      </c>
      <c r="AH6" s="142" t="str">
        <f>'General Inputs'!$J$14&amp;" "&amp;'Input-Func_Class'!$F$22</f>
        <v>Function 7 Customer</v>
      </c>
      <c r="AI6" s="142" t="str">
        <f>'General Inputs'!$K$14&amp;" "&amp;'Input-Func_Class'!$C$22</f>
        <v>Function 8 Total</v>
      </c>
      <c r="AJ6" s="142" t="str">
        <f>'General Inputs'!$K$14&amp;" "&amp;'Input-Func_Class'!$D$22</f>
        <v>Function 8 Demand</v>
      </c>
      <c r="AK6" s="142" t="str">
        <f>'General Inputs'!$K$14&amp;" "&amp;'Input-Func_Class'!$E$22</f>
        <v>Function 8 Commodity</v>
      </c>
      <c r="AL6" s="142" t="str">
        <f>'General Inputs'!$K$14&amp;" "&amp;'Input-Func_Class'!$F$22</f>
        <v>Function 8 Customer</v>
      </c>
      <c r="AM6" s="142" t="str">
        <f>'General Inputs'!$L$14&amp;" "&amp;'Input-Func_Class'!$C$22</f>
        <v>Function 9 Total</v>
      </c>
      <c r="AN6" s="142" t="str">
        <f>'General Inputs'!$L$14&amp;" "&amp;'Input-Func_Class'!$D$22</f>
        <v>Function 9 Demand</v>
      </c>
      <c r="AO6" s="142" t="str">
        <f>'General Inputs'!$L$14&amp;" "&amp;'Input-Func_Class'!$E$22</f>
        <v>Function 9 Commodity</v>
      </c>
      <c r="AP6" s="142" t="str">
        <f>'General Inputs'!$L$14&amp;" "&amp;'Input-Func_Class'!$F$22</f>
        <v>Function 9 Customer</v>
      </c>
      <c r="AQ6" s="142" t="str">
        <f>'General Inputs'!$M$14&amp;" "&amp;'Input-Func_Class'!$C$22</f>
        <v>Function 10 Total</v>
      </c>
      <c r="AR6" s="142" t="str">
        <f>'General Inputs'!$M$14&amp;" "&amp;'Input-Func_Class'!$D$22</f>
        <v>Function 10 Demand</v>
      </c>
      <c r="AS6" s="142" t="str">
        <f>'General Inputs'!$M$14&amp;" "&amp;'Input-Func_Class'!$E$22</f>
        <v>Function 10 Commodity</v>
      </c>
      <c r="AT6" s="142" t="str">
        <f>'General Inputs'!$M$14&amp;" "&amp;'Input-Func_Class'!$F$22</f>
        <v>Function 10 Customer</v>
      </c>
      <c r="AU6" s="142" t="str">
        <f>'General Inputs'!$N$14&amp;" "&amp;'Input-Func_Class'!$C$22</f>
        <v>Function 11 Total</v>
      </c>
      <c r="AV6" s="142" t="str">
        <f>'General Inputs'!$N$14&amp;" "&amp;'Input-Func_Class'!$D$22</f>
        <v>Function 11 Demand</v>
      </c>
      <c r="AW6" s="142" t="str">
        <f>'General Inputs'!$N$14&amp;" "&amp;'Input-Func_Class'!$E$22</f>
        <v>Function 11 Commodity</v>
      </c>
      <c r="AX6" s="142" t="str">
        <f>'General Inputs'!$N$14&amp;" "&amp;'Input-Func_Class'!$F$22</f>
        <v>Function 11 Customer</v>
      </c>
      <c r="AY6" s="142" t="str">
        <f>'General Inputs'!$O$14&amp;" "&amp;'Input-Func_Class'!$C$22</f>
        <v>Function 12 Total</v>
      </c>
      <c r="AZ6" s="142" t="str">
        <f>'General Inputs'!$O$14&amp;" "&amp;'Input-Func_Class'!$D$22</f>
        <v>Function 12 Demand</v>
      </c>
      <c r="BA6" s="142" t="str">
        <f>'General Inputs'!$O$14&amp;" "&amp;'Input-Func_Class'!$E$22</f>
        <v>Function 12 Commodity</v>
      </c>
      <c r="BB6" s="142" t="str">
        <f>'General Inputs'!$O$14&amp;" "&amp;'Input-Func_Class'!$F$22</f>
        <v>Function 12 Customer</v>
      </c>
      <c r="BD6" s="79" t="str">
        <f>'Input-Func_Class'!$D$8</f>
        <v>Gas Supply</v>
      </c>
      <c r="BE6" s="79" t="str">
        <f>'Input-Func_Class'!$E$8</f>
        <v>Transmission</v>
      </c>
      <c r="BF6" s="79" t="str">
        <f>'Input-Func_Class'!$F$8</f>
        <v>Distribution</v>
      </c>
      <c r="BG6" s="79" t="str">
        <f>'Input-Func_Class'!$G$8</f>
        <v>Function 5</v>
      </c>
      <c r="BH6" s="79" t="str">
        <f>'Input-Func_Class'!$H$8</f>
        <v>Function 5</v>
      </c>
      <c r="BI6" s="79" t="str">
        <f>'Input-Func_Class'!$I$8</f>
        <v>Function 6</v>
      </c>
      <c r="BJ6" s="79" t="str">
        <f>'Input-Func_Class'!$J$8</f>
        <v>Function 7</v>
      </c>
      <c r="BK6" s="79" t="str">
        <f>'Input-Func_Class'!$K$8</f>
        <v>Function 8</v>
      </c>
      <c r="BL6" s="79" t="str">
        <f>'Input-Func_Class'!$L$8</f>
        <v>Function 9</v>
      </c>
      <c r="BM6" s="79" t="str">
        <f>'Input-Func_Class'!$M$8</f>
        <v>Function 10</v>
      </c>
      <c r="BN6" s="79" t="str">
        <f>'Input-Func_Class'!$N$8</f>
        <v>Function 11</v>
      </c>
      <c r="BO6" s="79" t="str">
        <f>'Input-Func_Class'!$O$8</f>
        <v>Function 12</v>
      </c>
    </row>
    <row r="7" spans="1:67">
      <c r="A7" s="113" t="str">
        <f>IF(B7="","",MAX(A$1:A6)+1)</f>
        <v/>
      </c>
      <c r="E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</row>
    <row r="8" spans="1:67">
      <c r="A8" s="113">
        <f>IF(ISBLANK('Input-Accounts'!A8),"",'Input-Accounts'!A8)</f>
        <v>1</v>
      </c>
      <c r="B8" s="81" t="str">
        <f>IF(ISBLANK('Input-Accounts'!B8),"",'Input-Accounts'!B8)</f>
        <v>RATE BASE</v>
      </c>
      <c r="C8" s="113" t="str">
        <f>IF(ISBLANK('Input-Accounts'!C8),"",'Input-Accounts'!C8)</f>
        <v/>
      </c>
      <c r="E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</row>
    <row r="9" spans="1:67">
      <c r="A9" s="113">
        <f>IF(ISBLANK('Input-Accounts'!A9),"",'Input-Accounts'!A9)</f>
        <v>2</v>
      </c>
      <c r="B9" s="81" t="str">
        <f>IF(ISBLANK('Input-Accounts'!B9),"",'Input-Accounts'!B9)</f>
        <v>Plant in Service</v>
      </c>
      <c r="C9" s="113" t="str">
        <f>IF(ISBLANK('Input-Accounts'!C9),"",'Input-Accounts'!C9)</f>
        <v/>
      </c>
      <c r="E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</row>
    <row r="10" spans="1:67" outlineLevel="1">
      <c r="A10" s="113">
        <f>IF(ISBLANK('Input-Accounts'!A10),"",'Input-Accounts'!A10)</f>
        <v>3</v>
      </c>
      <c r="B10" s="81" t="str">
        <f>IF(ISBLANK('Input-Accounts'!B10),"",'Input-Accounts'!B10)</f>
        <v>Intangible Plant</v>
      </c>
      <c r="C10" s="113" t="str">
        <f>IF(ISBLANK('Input-Accounts'!C10),"",'Input-Accounts'!C10)</f>
        <v/>
      </c>
      <c r="E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</row>
    <row r="11" spans="1:67" outlineLevel="1">
      <c r="A11" s="113">
        <f>IF(ISBLANK('Input-Accounts'!A11),"",'Input-Accounts'!A11)</f>
        <v>4</v>
      </c>
      <c r="B11" s="17" t="str">
        <f>IF(ISBLANK('Input-Accounts'!B11),"",'Input-Accounts'!B11)</f>
        <v>Organization</v>
      </c>
      <c r="C11" s="113">
        <f>IF(ISBLANK('Input-Accounts'!C11),"",'Input-Accounts'!C11)</f>
        <v>301</v>
      </c>
      <c r="D11" s="143">
        <f>Functionalization!$D11</f>
        <v>114156.01000000001</v>
      </c>
      <c r="E11" s="143">
        <f t="shared" ref="E11:E17" ca="1" si="0">IFERROR(IF(D11="",0,IF(D11=0,0,IF(ABS(D11-SUM(G11,K11,O11,S11,W11,AA11,AE11,AI11,AM11,AQ11,AU11,AY11))&lt;Check_Limit,0,1))),1)</f>
        <v>0</v>
      </c>
      <c r="F11" s="89" t="str">
        <f>IF($D11=0,"-",IF('Input-Accounts'!$E11&lt;&gt;0,'Input-Accounts'!$E11,'Input-Accounts'!$G11))</f>
        <v>INT_T&amp;D_PLANT</v>
      </c>
      <c r="G11" s="143">
        <f ca="1">IF(G$5&lt;&gt;"",HLOOKUP(G$5,Functionalization!$G$6:$R$305,ROW($A11)-5,FALSE),IFERROR(INDEX(G$269:G$305,MATCH($F11,$B$269:$B$305,0))/VLOOKUP($F11,$B$269:$BB$305,MATCH(LEFT(TRIM(G$6),FIND("~",SUBSTITUTE(G$6,"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11))*HLOOKUP(LEFT(TRIM(G$6),FIND("~",SUBSTITUTE(G$6," ","~",LEN(TRIM(G$6))-LEN(SUBSTITUTE(TRIM(G$6)," ",""))))-1)&amp;" Total",$B$6:$BB$305,ROW($A11)-5,FALSE))</f>
        <v>0</v>
      </c>
      <c r="H11" s="143">
        <f ca="1">IF(H$5&lt;&gt;"",HLOOKUP(H$5,Functionalization!$G$6:$R$305,ROW($A11)-5,FALSE),IFERROR(INDEX(H$269:H$305,MATCH($F11,$B$269:$B$305,0))/VLOOKUP($F11,$B$269:$BB$305,MATCH(LEFT(TRIM(H$6),FIND("~",SUBSTITUTE(H$6,"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11))*HLOOKUP(LEFT(TRIM(H$6),FIND("~",SUBSTITUTE(H$6," ","~",LEN(TRIM(H$6))-LEN(SUBSTITUTE(TRIM(H$6)," ",""))))-1)&amp;" Total",$B$6:$BB$305,ROW($A11)-5,FALSE))</f>
        <v>0</v>
      </c>
      <c r="I11" s="143">
        <f ca="1">IF(I$5&lt;&gt;"",HLOOKUP(I$5,Functionalization!$G$6:$R$305,ROW($A11)-5,FALSE),IFERROR(INDEX(I$269:I$305,MATCH($F11,$B$269:$B$305,0))/VLOOKUP($F11,$B$269:$BB$305,MATCH(LEFT(TRIM(I$6),FIND("~",SUBSTITUTE(I$6,"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11))*HLOOKUP(LEFT(TRIM(I$6),FIND("~",SUBSTITUTE(I$6," ","~",LEN(TRIM(I$6))-LEN(SUBSTITUTE(TRIM(I$6)," ",""))))-1)&amp;" Total",$B$6:$BB$305,ROW($A11)-5,FALSE))</f>
        <v>0</v>
      </c>
      <c r="J11" s="143">
        <f ca="1">IF(J$5&lt;&gt;"",HLOOKUP(J$5,Functionalization!$G$6:$R$305,ROW($A11)-5,FALSE),IFERROR(INDEX(J$269:J$305,MATCH($F11,$B$269:$B$305,0))/VLOOKUP($F11,$B$269:$BB$305,MATCH(LEFT(TRIM(J$6),FIND("~",SUBSTITUTE(J$6,"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11))*HLOOKUP(LEFT(TRIM(J$6),FIND("~",SUBSTITUTE(J$6," ","~",LEN(TRIM(J$6))-LEN(SUBSTITUTE(TRIM(J$6)," ",""))))-1)&amp;" Total",$B$6:$BB$305,ROW($A11)-5,FALSE))</f>
        <v>0</v>
      </c>
      <c r="K11" s="143">
        <f ca="1">IF(K$5&lt;&gt;"",HLOOKUP(K$5,Functionalization!$G$6:$R$305,ROW($A11)-5,FALSE),IFERROR(INDEX(K$269:K$305,MATCH($F11,$B$269:$B$305,0))/VLOOKUP($F11,$B$269:$BB$305,MATCH(LEFT(TRIM(K$6),FIND("~",SUBSTITUTE(K$6,"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11))*HLOOKUP(LEFT(TRIM(K$6),FIND("~",SUBSTITUTE(K$6," ","~",LEN(TRIM(K$6))-LEN(SUBSTITUTE(TRIM(K$6)," ",""))))-1)&amp;" Total",$B$6:$BB$305,ROW($A11)-5,FALSE))</f>
        <v>2113.5360593345463</v>
      </c>
      <c r="L11" s="143">
        <f ca="1">IF(L$5&lt;&gt;"",HLOOKUP(L$5,Functionalization!$G$6:$R$305,ROW($A11)-5,FALSE),IFERROR(INDEX(L$269:L$305,MATCH($F11,$B$269:$B$305,0))/VLOOKUP($F11,$B$269:$BB$305,MATCH(LEFT(TRIM(L$6),FIND("~",SUBSTITUTE(L$6,"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11))*HLOOKUP(LEFT(TRIM(L$6),FIND("~",SUBSTITUTE(L$6," ","~",LEN(TRIM(L$6))-LEN(SUBSTITUTE(TRIM(L$6)," ",""))))-1)&amp;" Total",$B$6:$BB$305,ROW($A11)-5,FALSE))</f>
        <v>2113.5360593345463</v>
      </c>
      <c r="M11" s="143">
        <f ca="1">IF(M$5&lt;&gt;"",HLOOKUP(M$5,Functionalization!$G$6:$R$305,ROW($A11)-5,FALSE),IFERROR(INDEX(M$269:M$305,MATCH($F11,$B$269:$B$305,0))/VLOOKUP($F11,$B$269:$BB$305,MATCH(LEFT(TRIM(M$6),FIND("~",SUBSTITUTE(M$6,"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11))*HLOOKUP(LEFT(TRIM(M$6),FIND("~",SUBSTITUTE(M$6," ","~",LEN(TRIM(M$6))-LEN(SUBSTITUTE(TRIM(M$6)," ",""))))-1)&amp;" Total",$B$6:$BB$305,ROW($A11)-5,FALSE))</f>
        <v>0</v>
      </c>
      <c r="N11" s="143">
        <f ca="1">IF(N$5&lt;&gt;"",HLOOKUP(N$5,Functionalization!$G$6:$R$305,ROW($A11)-5,FALSE),IFERROR(INDEX(N$269:N$305,MATCH($F11,$B$269:$B$305,0))/VLOOKUP($F11,$B$269:$BB$305,MATCH(LEFT(TRIM(N$6),FIND("~",SUBSTITUTE(N$6,"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11))*HLOOKUP(LEFT(TRIM(N$6),FIND("~",SUBSTITUTE(N$6," ","~",LEN(TRIM(N$6))-LEN(SUBSTITUTE(TRIM(N$6)," ",""))))-1)&amp;" Total",$B$6:$BB$305,ROW($A11)-5,FALSE))</f>
        <v>0</v>
      </c>
      <c r="O11" s="143">
        <f ca="1">IF(O$5&lt;&gt;"",HLOOKUP(O$5,Functionalization!$G$6:$R$305,ROW($A11)-5,FALSE),IFERROR(INDEX(O$269:O$305,MATCH($F11,$B$269:$B$305,0))/VLOOKUP($F11,$B$269:$BB$305,MATCH(LEFT(TRIM(O$6),FIND("~",SUBSTITUTE(O$6,"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11))*HLOOKUP(LEFT(TRIM(O$6),FIND("~",SUBSTITUTE(O$6," ","~",LEN(TRIM(O$6))-LEN(SUBSTITUTE(TRIM(O$6)," ",""))))-1)&amp;" Total",$B$6:$BB$305,ROW($A11)-5,FALSE))</f>
        <v>112042.47394066547</v>
      </c>
      <c r="P11" s="143">
        <f ca="1">IF(P$5&lt;&gt;"",HLOOKUP(P$5,Functionalization!$G$6:$R$305,ROW($A11)-5,FALSE),IFERROR(INDEX(P$269:P$305,MATCH($F11,$B$269:$B$305,0))/VLOOKUP($F11,$B$269:$BB$305,MATCH(LEFT(TRIM(P$6),FIND("~",SUBSTITUTE(P$6,"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11))*HLOOKUP(LEFT(TRIM(P$6),FIND("~",SUBSTITUTE(P$6," ","~",LEN(TRIM(P$6))-LEN(SUBSTITUTE(TRIM(P$6)," ",""))))-1)&amp;" Total",$B$6:$BB$305,ROW($A11)-5,FALSE))</f>
        <v>72813.943869803319</v>
      </c>
      <c r="Q11" s="143">
        <f ca="1">IF(Q$5&lt;&gt;"",HLOOKUP(Q$5,Functionalization!$G$6:$R$305,ROW($A11)-5,FALSE),IFERROR(INDEX(Q$269:Q$305,MATCH($F11,$B$269:$B$305,0))/VLOOKUP($F11,$B$269:$BB$305,MATCH(LEFT(TRIM(Q$6),FIND("~",SUBSTITUTE(Q$6,"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11))*HLOOKUP(LEFT(TRIM(Q$6),FIND("~",SUBSTITUTE(Q$6," ","~",LEN(TRIM(Q$6))-LEN(SUBSTITUTE(TRIM(Q$6)," ",""))))-1)&amp;" Total",$B$6:$BB$305,ROW($A11)-5,FALSE))</f>
        <v>0</v>
      </c>
      <c r="R11" s="143">
        <f ca="1">IF(R$5&lt;&gt;"",HLOOKUP(R$5,Functionalization!$G$6:$R$305,ROW($A11)-5,FALSE),IFERROR(INDEX(R$269:R$305,MATCH($F11,$B$269:$B$305,0))/VLOOKUP($F11,$B$269:$BB$305,MATCH(LEFT(TRIM(R$6),FIND("~",SUBSTITUTE(R$6,"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11))*HLOOKUP(LEFT(TRIM(R$6),FIND("~",SUBSTITUTE(R$6," ","~",LEN(TRIM(R$6))-LEN(SUBSTITUTE(TRIM(R$6)," ",""))))-1)&amp;" Total",$B$6:$BB$305,ROW($A11)-5,FALSE))</f>
        <v>39228.530070862173</v>
      </c>
      <c r="S11" s="143">
        <f ca="1">IF(S$5&lt;&gt;"",HLOOKUP(S$5,Functionalization!$G$6:$R$305,ROW($A11)-5,FALSE),IFERROR(INDEX(S$269:S$305,MATCH($F11,$B$269:$B$305,0))/VLOOKUP($F11,$B$269:$BB$305,MATCH(LEFT(TRIM(S$6),FIND("~",SUBSTITUTE(S$6,"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11))*HLOOKUP(LEFT(TRIM(S$6),FIND("~",SUBSTITUTE(S$6," ","~",LEN(TRIM(S$6))-LEN(SUBSTITUTE(TRIM(S$6)," ",""))))-1)&amp;" Total",$B$6:$BB$305,ROW($A11)-5,FALSE))</f>
        <v>0</v>
      </c>
      <c r="T11" s="143">
        <f ca="1">IF(T$5&lt;&gt;"",HLOOKUP(T$5,Functionalization!$G$6:$R$305,ROW($A11)-5,FALSE),IFERROR(INDEX(T$269:T$305,MATCH($F11,$B$269:$B$305,0))/VLOOKUP($F11,$B$269:$BB$305,MATCH(LEFT(TRIM(T$6),FIND("~",SUBSTITUTE(T$6,"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11))*HLOOKUP(LEFT(TRIM(T$6),FIND("~",SUBSTITUTE(T$6," ","~",LEN(TRIM(T$6))-LEN(SUBSTITUTE(TRIM(T$6)," ",""))))-1)&amp;" Total",$B$6:$BB$305,ROW($A11)-5,FALSE))</f>
        <v>0</v>
      </c>
      <c r="U11" s="143">
        <f ca="1">IF(U$5&lt;&gt;"",HLOOKUP(U$5,Functionalization!$G$6:$R$305,ROW($A11)-5,FALSE),IFERROR(INDEX(U$269:U$305,MATCH($F11,$B$269:$B$305,0))/VLOOKUP($F11,$B$269:$BB$305,MATCH(LEFT(TRIM(U$6),FIND("~",SUBSTITUTE(U$6,"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11))*HLOOKUP(LEFT(TRIM(U$6),FIND("~",SUBSTITUTE(U$6," ","~",LEN(TRIM(U$6))-LEN(SUBSTITUTE(TRIM(U$6)," ",""))))-1)&amp;" Total",$B$6:$BB$305,ROW($A11)-5,FALSE))</f>
        <v>0</v>
      </c>
      <c r="V11" s="143">
        <f ca="1">IF(V$5&lt;&gt;"",HLOOKUP(V$5,Functionalization!$G$6:$R$305,ROW($A11)-5,FALSE),IFERROR(INDEX(V$269:V$305,MATCH($F11,$B$269:$B$305,0))/VLOOKUP($F11,$B$269:$BB$305,MATCH(LEFT(TRIM(V$6),FIND("~",SUBSTITUTE(V$6,"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11))*HLOOKUP(LEFT(TRIM(V$6),FIND("~",SUBSTITUTE(V$6," ","~",LEN(TRIM(V$6))-LEN(SUBSTITUTE(TRIM(V$6)," ",""))))-1)&amp;" Total",$B$6:$BB$305,ROW($A11)-5,FALSE))</f>
        <v>0</v>
      </c>
      <c r="W11" s="143">
        <f ca="1">IF(W$5&lt;&gt;"",HLOOKUP(W$5,Functionalization!$G$6:$R$305,ROW($A11)-5,FALSE),IFERROR(INDEX(W$269:W$305,MATCH($F11,$B$269:$B$305,0))/VLOOKUP($F11,$B$269:$BB$305,MATCH(LEFT(TRIM(W$6),FIND("~",SUBSTITUTE(W$6,"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11))*HLOOKUP(LEFT(TRIM(W$6),FIND("~",SUBSTITUTE(W$6," ","~",LEN(TRIM(W$6))-LEN(SUBSTITUTE(TRIM(W$6)," ",""))))-1)&amp;" Total",$B$6:$BB$305,ROW($A11)-5,FALSE))</f>
        <v>0</v>
      </c>
      <c r="X11" s="143">
        <f ca="1">IF(X$5&lt;&gt;"",HLOOKUP(X$5,Functionalization!$G$6:$R$305,ROW($A11)-5,FALSE),IFERROR(INDEX(X$269:X$305,MATCH($F11,$B$269:$B$305,0))/VLOOKUP($F11,$B$269:$BB$305,MATCH(LEFT(TRIM(X$6),FIND("~",SUBSTITUTE(X$6,"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11))*HLOOKUP(LEFT(TRIM(X$6),FIND("~",SUBSTITUTE(X$6," ","~",LEN(TRIM(X$6))-LEN(SUBSTITUTE(TRIM(X$6)," ",""))))-1)&amp;" Total",$B$6:$BB$305,ROW($A11)-5,FALSE))</f>
        <v>0</v>
      </c>
      <c r="Y11" s="143">
        <f ca="1">IF(Y$5&lt;&gt;"",HLOOKUP(Y$5,Functionalization!$G$6:$R$305,ROW($A11)-5,FALSE),IFERROR(INDEX(Y$269:Y$305,MATCH($F11,$B$269:$B$305,0))/VLOOKUP($F11,$B$269:$BB$305,MATCH(LEFT(TRIM(Y$6),FIND("~",SUBSTITUTE(Y$6,"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11))*HLOOKUP(LEFT(TRIM(Y$6),FIND("~",SUBSTITUTE(Y$6," ","~",LEN(TRIM(Y$6))-LEN(SUBSTITUTE(TRIM(Y$6)," ",""))))-1)&amp;" Total",$B$6:$BB$305,ROW($A11)-5,FALSE))</f>
        <v>0</v>
      </c>
      <c r="Z11" s="143">
        <f ca="1">IF(Z$5&lt;&gt;"",HLOOKUP(Z$5,Functionalization!$G$6:$R$305,ROW($A11)-5,FALSE),IFERROR(INDEX(Z$269:Z$305,MATCH($F11,$B$269:$B$305,0))/VLOOKUP($F11,$B$269:$BB$305,MATCH(LEFT(TRIM(Z$6),FIND("~",SUBSTITUTE(Z$6,"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11))*HLOOKUP(LEFT(TRIM(Z$6),FIND("~",SUBSTITUTE(Z$6," ","~",LEN(TRIM(Z$6))-LEN(SUBSTITUTE(TRIM(Z$6)," ",""))))-1)&amp;" Total",$B$6:$BB$305,ROW($A11)-5,FALSE))</f>
        <v>0</v>
      </c>
      <c r="AA11" s="143">
        <f ca="1">IF(AA$5&lt;&gt;"",HLOOKUP(AA$5,Functionalization!$G$6:$R$305,ROW($A11)-5,FALSE),IFERROR(INDEX(AA$269:AA$305,MATCH($F11,$B$269:$B$305,0))/VLOOKUP($F11,$B$269:$BB$305,MATCH(LEFT(TRIM(AA$6),FIND("~",SUBSTITUTE(AA$6,"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11))*HLOOKUP(LEFT(TRIM(AA$6),FIND("~",SUBSTITUTE(AA$6," ","~",LEN(TRIM(AA$6))-LEN(SUBSTITUTE(TRIM(AA$6)," ",""))))-1)&amp;" Total",$B$6:$BB$305,ROW($A11)-5,FALSE))</f>
        <v>0</v>
      </c>
      <c r="AB11" s="143">
        <f ca="1">IF(AB$5&lt;&gt;"",HLOOKUP(AB$5,Functionalization!$G$6:$R$305,ROW($A11)-5,FALSE),IFERROR(INDEX(AB$269:AB$305,MATCH($F11,$B$269:$B$305,0))/VLOOKUP($F11,$B$269:$BB$305,MATCH(LEFT(TRIM(AB$6),FIND("~",SUBSTITUTE(AB$6,"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11))*HLOOKUP(LEFT(TRIM(AB$6),FIND("~",SUBSTITUTE(AB$6," ","~",LEN(TRIM(AB$6))-LEN(SUBSTITUTE(TRIM(AB$6)," ",""))))-1)&amp;" Total",$B$6:$BB$305,ROW($A11)-5,FALSE))</f>
        <v>0</v>
      </c>
      <c r="AC11" s="143">
        <f ca="1">IF(AC$5&lt;&gt;"",HLOOKUP(AC$5,Functionalization!$G$6:$R$305,ROW($A11)-5,FALSE),IFERROR(INDEX(AC$269:AC$305,MATCH($F11,$B$269:$B$305,0))/VLOOKUP($F11,$B$269:$BB$305,MATCH(LEFT(TRIM(AC$6),FIND("~",SUBSTITUTE(AC$6,"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11))*HLOOKUP(LEFT(TRIM(AC$6),FIND("~",SUBSTITUTE(AC$6," ","~",LEN(TRIM(AC$6))-LEN(SUBSTITUTE(TRIM(AC$6)," ",""))))-1)&amp;" Total",$B$6:$BB$305,ROW($A11)-5,FALSE))</f>
        <v>0</v>
      </c>
      <c r="AD11" s="143">
        <f ca="1">IF(AD$5&lt;&gt;"",HLOOKUP(AD$5,Functionalization!$G$6:$R$305,ROW($A11)-5,FALSE),IFERROR(INDEX(AD$269:AD$305,MATCH($F11,$B$269:$B$305,0))/VLOOKUP($F11,$B$269:$BB$305,MATCH(LEFT(TRIM(AD$6),FIND("~",SUBSTITUTE(AD$6,"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11))*HLOOKUP(LEFT(TRIM(AD$6),FIND("~",SUBSTITUTE(AD$6," ","~",LEN(TRIM(AD$6))-LEN(SUBSTITUTE(TRIM(AD$6)," ",""))))-1)&amp;" Total",$B$6:$BB$305,ROW($A11)-5,FALSE))</f>
        <v>0</v>
      </c>
      <c r="AE11" s="143">
        <f ca="1">IF(AE$5&lt;&gt;"",HLOOKUP(AE$5,Functionalization!$G$6:$R$305,ROW($A11)-5,FALSE),IFERROR(INDEX(AE$269:AE$305,MATCH($F11,$B$269:$B$305,0))/VLOOKUP($F11,$B$269:$BB$305,MATCH(LEFT(TRIM(AE$6),FIND("~",SUBSTITUTE(AE$6,"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11))*HLOOKUP(LEFT(TRIM(AE$6),FIND("~",SUBSTITUTE(AE$6," ","~",LEN(TRIM(AE$6))-LEN(SUBSTITUTE(TRIM(AE$6)," ",""))))-1)&amp;" Total",$B$6:$BB$305,ROW($A11)-5,FALSE))</f>
        <v>0</v>
      </c>
      <c r="AF11" s="143">
        <f ca="1">IF(AF$5&lt;&gt;"",HLOOKUP(AF$5,Functionalization!$G$6:$R$305,ROW($A11)-5,FALSE),IFERROR(INDEX(AF$269:AF$305,MATCH($F11,$B$269:$B$305,0))/VLOOKUP($F11,$B$269:$BB$305,MATCH(LEFT(TRIM(AF$6),FIND("~",SUBSTITUTE(AF$6,"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11))*HLOOKUP(LEFT(TRIM(AF$6),FIND("~",SUBSTITUTE(AF$6," ","~",LEN(TRIM(AF$6))-LEN(SUBSTITUTE(TRIM(AF$6)," ",""))))-1)&amp;" Total",$B$6:$BB$305,ROW($A11)-5,FALSE))</f>
        <v>0</v>
      </c>
      <c r="AG11" s="143">
        <f ca="1">IF(AG$5&lt;&gt;"",HLOOKUP(AG$5,Functionalization!$G$6:$R$305,ROW($A11)-5,FALSE),IFERROR(INDEX(AG$269:AG$305,MATCH($F11,$B$269:$B$305,0))/VLOOKUP($F11,$B$269:$BB$305,MATCH(LEFT(TRIM(AG$6),FIND("~",SUBSTITUTE(AG$6,"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11))*HLOOKUP(LEFT(TRIM(AG$6),FIND("~",SUBSTITUTE(AG$6," ","~",LEN(TRIM(AG$6))-LEN(SUBSTITUTE(TRIM(AG$6)," ",""))))-1)&amp;" Total",$B$6:$BB$305,ROW($A11)-5,FALSE))</f>
        <v>0</v>
      </c>
      <c r="AH11" s="143">
        <f ca="1">IF(AH$5&lt;&gt;"",HLOOKUP(AH$5,Functionalization!$G$6:$R$305,ROW($A11)-5,FALSE),IFERROR(INDEX(AH$269:AH$305,MATCH($F11,$B$269:$B$305,0))/VLOOKUP($F11,$B$269:$BB$305,MATCH(LEFT(TRIM(AH$6),FIND("~",SUBSTITUTE(AH$6,"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11))*HLOOKUP(LEFT(TRIM(AH$6),FIND("~",SUBSTITUTE(AH$6," ","~",LEN(TRIM(AH$6))-LEN(SUBSTITUTE(TRIM(AH$6)," ",""))))-1)&amp;" Total",$B$6:$BB$305,ROW($A11)-5,FALSE))</f>
        <v>0</v>
      </c>
      <c r="AI11" s="143">
        <f ca="1">IF(AI$5&lt;&gt;"",HLOOKUP(AI$5,Functionalization!$G$6:$R$305,ROW($A11)-5,FALSE),IFERROR(INDEX(AI$269:AI$305,MATCH($F11,$B$269:$B$305,0))/VLOOKUP($F11,$B$269:$BB$305,MATCH(LEFT(TRIM(AI$6),FIND("~",SUBSTITUTE(AI$6,"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11))*HLOOKUP(LEFT(TRIM(AI$6),FIND("~",SUBSTITUTE(AI$6," ","~",LEN(TRIM(AI$6))-LEN(SUBSTITUTE(TRIM(AI$6)," ",""))))-1)&amp;" Total",$B$6:$BB$305,ROW($A11)-5,FALSE))</f>
        <v>0</v>
      </c>
      <c r="AJ11" s="143">
        <f ca="1">IF(AJ$5&lt;&gt;"",HLOOKUP(AJ$5,Functionalization!$G$6:$R$305,ROW($A11)-5,FALSE),IFERROR(INDEX(AJ$269:AJ$305,MATCH($F11,$B$269:$B$305,0))/VLOOKUP($F11,$B$269:$BB$305,MATCH(LEFT(TRIM(AJ$6),FIND("~",SUBSTITUTE(AJ$6,"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11))*HLOOKUP(LEFT(TRIM(AJ$6),FIND("~",SUBSTITUTE(AJ$6," ","~",LEN(TRIM(AJ$6))-LEN(SUBSTITUTE(TRIM(AJ$6)," ",""))))-1)&amp;" Total",$B$6:$BB$305,ROW($A11)-5,FALSE))</f>
        <v>0</v>
      </c>
      <c r="AK11" s="143">
        <f ca="1">IF(AK$5&lt;&gt;"",HLOOKUP(AK$5,Functionalization!$G$6:$R$305,ROW($A11)-5,FALSE),IFERROR(INDEX(AK$269:AK$305,MATCH($F11,$B$269:$B$305,0))/VLOOKUP($F11,$B$269:$BB$305,MATCH(LEFT(TRIM(AK$6),FIND("~",SUBSTITUTE(AK$6,"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11))*HLOOKUP(LEFT(TRIM(AK$6),FIND("~",SUBSTITUTE(AK$6," ","~",LEN(TRIM(AK$6))-LEN(SUBSTITUTE(TRIM(AK$6)," ",""))))-1)&amp;" Total",$B$6:$BB$305,ROW($A11)-5,FALSE))</f>
        <v>0</v>
      </c>
      <c r="AL11" s="143">
        <f ca="1">IF(AL$5&lt;&gt;"",HLOOKUP(AL$5,Functionalization!$G$6:$R$305,ROW($A11)-5,FALSE),IFERROR(INDEX(AL$269:AL$305,MATCH($F11,$B$269:$B$305,0))/VLOOKUP($F11,$B$269:$BB$305,MATCH(LEFT(TRIM(AL$6),FIND("~",SUBSTITUTE(AL$6,"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11))*HLOOKUP(LEFT(TRIM(AL$6),FIND("~",SUBSTITUTE(AL$6," ","~",LEN(TRIM(AL$6))-LEN(SUBSTITUTE(TRIM(AL$6)," ",""))))-1)&amp;" Total",$B$6:$BB$305,ROW($A11)-5,FALSE))</f>
        <v>0</v>
      </c>
      <c r="AM11" s="143">
        <f ca="1">IF(AM$5&lt;&gt;"",HLOOKUP(AM$5,Functionalization!$G$6:$R$305,ROW($A11)-5,FALSE),IFERROR(INDEX(AM$269:AM$305,MATCH($F11,$B$269:$B$305,0))/VLOOKUP($F11,$B$269:$BB$305,MATCH(LEFT(TRIM(AM$6),FIND("~",SUBSTITUTE(AM$6,"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11))*HLOOKUP(LEFT(TRIM(AM$6),FIND("~",SUBSTITUTE(AM$6," ","~",LEN(TRIM(AM$6))-LEN(SUBSTITUTE(TRIM(AM$6)," ",""))))-1)&amp;" Total",$B$6:$BB$305,ROW($A11)-5,FALSE))</f>
        <v>0</v>
      </c>
      <c r="AN11" s="143">
        <f ca="1">IF(AN$5&lt;&gt;"",HLOOKUP(AN$5,Functionalization!$G$6:$R$305,ROW($A11)-5,FALSE),IFERROR(INDEX(AN$269:AN$305,MATCH($F11,$B$269:$B$305,0))/VLOOKUP($F11,$B$269:$BB$305,MATCH(LEFT(TRIM(AN$6),FIND("~",SUBSTITUTE(AN$6,"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11))*HLOOKUP(LEFT(TRIM(AN$6),FIND("~",SUBSTITUTE(AN$6," ","~",LEN(TRIM(AN$6))-LEN(SUBSTITUTE(TRIM(AN$6)," ",""))))-1)&amp;" Total",$B$6:$BB$305,ROW($A11)-5,FALSE))</f>
        <v>0</v>
      </c>
      <c r="AO11" s="143">
        <f ca="1">IF(AO$5&lt;&gt;"",HLOOKUP(AO$5,Functionalization!$G$6:$R$305,ROW($A11)-5,FALSE),IFERROR(INDEX(AO$269:AO$305,MATCH($F11,$B$269:$B$305,0))/VLOOKUP($F11,$B$269:$BB$305,MATCH(LEFT(TRIM(AO$6),FIND("~",SUBSTITUTE(AO$6,"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11))*HLOOKUP(LEFT(TRIM(AO$6),FIND("~",SUBSTITUTE(AO$6," ","~",LEN(TRIM(AO$6))-LEN(SUBSTITUTE(TRIM(AO$6)," ",""))))-1)&amp;" Total",$B$6:$BB$305,ROW($A11)-5,FALSE))</f>
        <v>0</v>
      </c>
      <c r="AP11" s="143">
        <f ca="1">IF(AP$5&lt;&gt;"",HLOOKUP(AP$5,Functionalization!$G$6:$R$305,ROW($A11)-5,FALSE),IFERROR(INDEX(AP$269:AP$305,MATCH($F11,$B$269:$B$305,0))/VLOOKUP($F11,$B$269:$BB$305,MATCH(LEFT(TRIM(AP$6),FIND("~",SUBSTITUTE(AP$6,"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11))*HLOOKUP(LEFT(TRIM(AP$6),FIND("~",SUBSTITUTE(AP$6," ","~",LEN(TRIM(AP$6))-LEN(SUBSTITUTE(TRIM(AP$6)," ",""))))-1)&amp;" Total",$B$6:$BB$305,ROW($A11)-5,FALSE))</f>
        <v>0</v>
      </c>
      <c r="AQ11" s="143">
        <f ca="1">IF(AQ$5&lt;&gt;"",HLOOKUP(AQ$5,Functionalization!$G$6:$R$305,ROW($A11)-5,FALSE),IFERROR(INDEX(AQ$269:AQ$305,MATCH($F11,$B$269:$B$305,0))/VLOOKUP($F11,$B$269:$BB$305,MATCH(LEFT(TRIM(AQ$6),FIND("~",SUBSTITUTE(AQ$6,"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11))*HLOOKUP(LEFT(TRIM(AQ$6),FIND("~",SUBSTITUTE(AQ$6," ","~",LEN(TRIM(AQ$6))-LEN(SUBSTITUTE(TRIM(AQ$6)," ",""))))-1)&amp;" Total",$B$6:$BB$305,ROW($A11)-5,FALSE))</f>
        <v>0</v>
      </c>
      <c r="AR11" s="143">
        <f ca="1">IF(AR$5&lt;&gt;"",HLOOKUP(AR$5,Functionalization!$G$6:$R$305,ROW($A11)-5,FALSE),IFERROR(INDEX(AR$269:AR$305,MATCH($F11,$B$269:$B$305,0))/VLOOKUP($F11,$B$269:$BB$305,MATCH(LEFT(TRIM(AR$6),FIND("~",SUBSTITUTE(AR$6,"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11))*HLOOKUP(LEFT(TRIM(AR$6),FIND("~",SUBSTITUTE(AR$6," ","~",LEN(TRIM(AR$6))-LEN(SUBSTITUTE(TRIM(AR$6)," ",""))))-1)&amp;" Total",$B$6:$BB$305,ROW($A11)-5,FALSE))</f>
        <v>0</v>
      </c>
      <c r="AS11" s="143">
        <f ca="1">IF(AS$5&lt;&gt;"",HLOOKUP(AS$5,Functionalization!$G$6:$R$305,ROW($A11)-5,FALSE),IFERROR(INDEX(AS$269:AS$305,MATCH($F11,$B$269:$B$305,0))/VLOOKUP($F11,$B$269:$BB$305,MATCH(LEFT(TRIM(AS$6),FIND("~",SUBSTITUTE(AS$6,"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11))*HLOOKUP(LEFT(TRIM(AS$6),FIND("~",SUBSTITUTE(AS$6," ","~",LEN(TRIM(AS$6))-LEN(SUBSTITUTE(TRIM(AS$6)," ",""))))-1)&amp;" Total",$B$6:$BB$305,ROW($A11)-5,FALSE))</f>
        <v>0</v>
      </c>
      <c r="AT11" s="143">
        <f ca="1">IF(AT$5&lt;&gt;"",HLOOKUP(AT$5,Functionalization!$G$6:$R$305,ROW($A11)-5,FALSE),IFERROR(INDEX(AT$269:AT$305,MATCH($F11,$B$269:$B$305,0))/VLOOKUP($F11,$B$269:$BB$305,MATCH(LEFT(TRIM(AT$6),FIND("~",SUBSTITUTE(AT$6,"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11))*HLOOKUP(LEFT(TRIM(AT$6),FIND("~",SUBSTITUTE(AT$6," ","~",LEN(TRIM(AT$6))-LEN(SUBSTITUTE(TRIM(AT$6)," ",""))))-1)&amp;" Total",$B$6:$BB$305,ROW($A11)-5,FALSE))</f>
        <v>0</v>
      </c>
      <c r="AU11" s="143">
        <f ca="1">IF(AU$5&lt;&gt;"",HLOOKUP(AU$5,Functionalization!$G$6:$R$305,ROW($A11)-5,FALSE),IFERROR(INDEX(AU$269:AU$305,MATCH($F11,$B$269:$B$305,0))/VLOOKUP($F11,$B$269:$BB$305,MATCH(LEFT(TRIM(AU$6),FIND("~",SUBSTITUTE(AU$6,"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11))*HLOOKUP(LEFT(TRIM(AU$6),FIND("~",SUBSTITUTE(AU$6," ","~",LEN(TRIM(AU$6))-LEN(SUBSTITUTE(TRIM(AU$6)," ",""))))-1)&amp;" Total",$B$6:$BB$305,ROW($A11)-5,FALSE))</f>
        <v>0</v>
      </c>
      <c r="AV11" s="143">
        <f ca="1">IF(AV$5&lt;&gt;"",HLOOKUP(AV$5,Functionalization!$G$6:$R$305,ROW($A11)-5,FALSE),IFERROR(INDEX(AV$269:AV$305,MATCH($F11,$B$269:$B$305,0))/VLOOKUP($F11,$B$269:$BB$305,MATCH(LEFT(TRIM(AV$6),FIND("~",SUBSTITUTE(AV$6,"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11))*HLOOKUP(LEFT(TRIM(AV$6),FIND("~",SUBSTITUTE(AV$6," ","~",LEN(TRIM(AV$6))-LEN(SUBSTITUTE(TRIM(AV$6)," ",""))))-1)&amp;" Total",$B$6:$BB$305,ROW($A11)-5,FALSE))</f>
        <v>0</v>
      </c>
      <c r="AW11" s="143">
        <f ca="1">IF(AW$5&lt;&gt;"",HLOOKUP(AW$5,Functionalization!$G$6:$R$305,ROW($A11)-5,FALSE),IFERROR(INDEX(AW$269:AW$305,MATCH($F11,$B$269:$B$305,0))/VLOOKUP($F11,$B$269:$BB$305,MATCH(LEFT(TRIM(AW$6),FIND("~",SUBSTITUTE(AW$6,"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11))*HLOOKUP(LEFT(TRIM(AW$6),FIND("~",SUBSTITUTE(AW$6," ","~",LEN(TRIM(AW$6))-LEN(SUBSTITUTE(TRIM(AW$6)," ",""))))-1)&amp;" Total",$B$6:$BB$305,ROW($A11)-5,FALSE))</f>
        <v>0</v>
      </c>
      <c r="AX11" s="143">
        <f ca="1">IF(AX$5&lt;&gt;"",HLOOKUP(AX$5,Functionalization!$G$6:$R$305,ROW($A11)-5,FALSE),IFERROR(INDEX(AX$269:AX$305,MATCH($F11,$B$269:$B$305,0))/VLOOKUP($F11,$B$269:$BB$305,MATCH(LEFT(TRIM(AX$6),FIND("~",SUBSTITUTE(AX$6,"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11))*HLOOKUP(LEFT(TRIM(AX$6),FIND("~",SUBSTITUTE(AX$6," ","~",LEN(TRIM(AX$6))-LEN(SUBSTITUTE(TRIM(AX$6)," ",""))))-1)&amp;" Total",$B$6:$BB$305,ROW($A11)-5,FALSE))</f>
        <v>0</v>
      </c>
      <c r="AY11" s="143">
        <f ca="1">IF(AY$5&lt;&gt;"",HLOOKUP(AY$5,Functionalization!$G$6:$R$305,ROW($A11)-5,FALSE),IFERROR(INDEX(AY$269:AY$305,MATCH($F11,$B$269:$B$305,0))/VLOOKUP($F11,$B$269:$BB$305,MATCH(LEFT(TRIM(AY$6),FIND("~",SUBSTITUTE(AY$6,"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11))*HLOOKUP(LEFT(TRIM(AY$6),FIND("~",SUBSTITUTE(AY$6," ","~",LEN(TRIM(AY$6))-LEN(SUBSTITUTE(TRIM(AY$6)," ",""))))-1)&amp;" Total",$B$6:$BB$305,ROW($A11)-5,FALSE))</f>
        <v>0</v>
      </c>
      <c r="AZ11" s="143">
        <f ca="1">IF(AZ$5&lt;&gt;"",HLOOKUP(AZ$5,Functionalization!$G$6:$R$305,ROW($A11)-5,FALSE),IFERROR(INDEX(AZ$269:AZ$305,MATCH($F11,$B$269:$B$305,0))/VLOOKUP($F11,$B$269:$BB$305,MATCH(LEFT(TRIM(AZ$6),FIND("~",SUBSTITUTE(AZ$6,"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11))*HLOOKUP(LEFT(TRIM(AZ$6),FIND("~",SUBSTITUTE(AZ$6," ","~",LEN(TRIM(AZ$6))-LEN(SUBSTITUTE(TRIM(AZ$6)," ",""))))-1)&amp;" Total",$B$6:$BB$305,ROW($A11)-5,FALSE))</f>
        <v>0</v>
      </c>
      <c r="BA11" s="143">
        <f ca="1">IF(BA$5&lt;&gt;"",HLOOKUP(BA$5,Functionalization!$G$6:$R$305,ROW($A11)-5,FALSE),IFERROR(INDEX(BA$269:BA$305,MATCH($F11,$B$269:$B$305,0))/VLOOKUP($F11,$B$269:$BB$305,MATCH(LEFT(TRIM(BA$6),FIND("~",SUBSTITUTE(BA$6,"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11))*HLOOKUP(LEFT(TRIM(BA$6),FIND("~",SUBSTITUTE(BA$6," ","~",LEN(TRIM(BA$6))-LEN(SUBSTITUTE(TRIM(BA$6)," ",""))))-1)&amp;" Total",$B$6:$BB$305,ROW($A11)-5,FALSE))</f>
        <v>0</v>
      </c>
      <c r="BB11" s="143">
        <f ca="1">IF(BB$5&lt;&gt;"",HLOOKUP(BB$5,Functionalization!$G$6:$R$305,ROW($A11)-5,FALSE),IFERROR(INDEX(BB$269:BB$305,MATCH($F11,$B$269:$B$305,0))/VLOOKUP($F11,$B$269:$BB$305,MATCH(LEFT(TRIM(BB$6),FIND("~",SUBSTITUTE(BB$6,"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11))*HLOOKUP(LEFT(TRIM(BB$6),FIND("~",SUBSTITUTE(BB$6," ","~",LEN(TRIM(BB$6))-LEN(SUBSTITUTE(TRIM(BB$6)," ",""))))-1)&amp;" Total",$B$6:$BB$305,ROW($A11)-5,FALSE))</f>
        <v>0</v>
      </c>
      <c r="BD11" s="79">
        <f ca="1">IFERROR(IF(SUMIF($G$6:$BB$6,BD$6&amp;" Total",$G11:$BB11)-(SUMIF($G$6:$BB$6,BD$6&amp;" "&amp;'Input-Func_Class'!$D$22,$G11:$BB11)+IFERROR(SUMIF($G$6:$BB$6,BD$6&amp;" "&amp;'Input-Func_Class'!$E$22,$G11:$BB11),SUMIF($G$6:$BB$6,BD$6&amp;" "&amp;'Input-Func_Class'!$B$24,$G11:$BB11))+SUMIF($G$6:$BB$6,BD$6&amp;" "&amp;'Input-Func_Class'!$F$22,$G11:$BB11))&lt;Check_Limit,0,1),1)</f>
        <v>0</v>
      </c>
      <c r="BE11" s="79">
        <f ca="1">IFERROR(IF(SUMIF($G$6:$BB$6,BE$6&amp;" Total",$G11:$BB11)-(SUMIF($G$6:$BB$6,BE$6&amp;" "&amp;'Input-Func_Class'!$D$22,$G11:$BB11)+IFERROR(SUMIF($G$6:$BB$6,BE$6&amp;" "&amp;'Input-Func_Class'!$E$22,$G11:$BB11),SUMIF($G$6:$BB$6,BE$6&amp;" "&amp;'Input-Func_Class'!$B$24,$G11:$BB11))+SUMIF($G$6:$BB$6,BE$6&amp;" "&amp;'Input-Func_Class'!$F$22,$G11:$BB11))&lt;Check_Limit,0,1),1)</f>
        <v>0</v>
      </c>
      <c r="BF11" s="79">
        <f ca="1">IFERROR(IF(SUMIF($G$6:$BB$6,BF$6&amp;" Total",$G11:$BB11)-(SUMIF($G$6:$BB$6,BF$6&amp;" "&amp;'Input-Func_Class'!$D$22,$G11:$BB11)+IFERROR(SUMIF($G$6:$BB$6,BF$6&amp;" "&amp;'Input-Func_Class'!$E$22,$G11:$BB11),SUMIF($G$6:$BB$6,BF$6&amp;" "&amp;'Input-Func_Class'!$B$24,$G11:$BB11))+SUMIF($G$6:$BB$6,BF$6&amp;" "&amp;'Input-Func_Class'!$F$22,$G11:$BB11))&lt;Check_Limit,0,1),1)</f>
        <v>0</v>
      </c>
      <c r="BG11" s="79">
        <f ca="1">IFERROR(IF(SUMIF($G$6:$BB$6,BG$6&amp;" Total",$G11:$BB11)-(SUMIF($G$6:$BB$6,BG$6&amp;" "&amp;'Input-Func_Class'!$D$22,$G11:$BB11)+IFERROR(SUMIF($G$6:$BB$6,BG$6&amp;" "&amp;'Input-Func_Class'!$E$22,$G11:$BB11),SUMIF($G$6:$BB$6,BG$6&amp;" "&amp;'Input-Func_Class'!$B$24,$G11:$BB11))+SUMIF($G$6:$BB$6,BG$6&amp;" "&amp;'Input-Func_Class'!$F$22,$G11:$BB11))&lt;Check_Limit,0,1),1)</f>
        <v>0</v>
      </c>
      <c r="BH11" s="79">
        <f ca="1">IFERROR(IF(SUMIF($G$6:$BB$6,BH$6&amp;" Total",$G11:$BB11)-(SUMIF($G$6:$BB$6,BH$6&amp;" "&amp;'Input-Func_Class'!$D$22,$G11:$BB11)+IFERROR(SUMIF($G$6:$BB$6,BH$6&amp;" "&amp;'Input-Func_Class'!$E$22,$G11:$BB11),SUMIF($G$6:$BB$6,BH$6&amp;" "&amp;'Input-Func_Class'!$B$24,$G11:$BB11))+SUMIF($G$6:$BB$6,BH$6&amp;" "&amp;'Input-Func_Class'!$F$22,$G11:$BB11))&lt;Check_Limit,0,1),1)</f>
        <v>0</v>
      </c>
      <c r="BI11" s="79">
        <f ca="1">IFERROR(IF(SUMIF($G$6:$BB$6,BI$6&amp;" Total",$G11:$BB11)-(SUMIF($G$6:$BB$6,BI$6&amp;" "&amp;'Input-Func_Class'!$D$22,$G11:$BB11)+IFERROR(SUMIF($G$6:$BB$6,BI$6&amp;" "&amp;'Input-Func_Class'!$E$22,$G11:$BB11),SUMIF($G$6:$BB$6,BI$6&amp;" "&amp;'Input-Func_Class'!$B$24,$G11:$BB11))+SUMIF($G$6:$BB$6,BI$6&amp;" "&amp;'Input-Func_Class'!$F$22,$G11:$BB11))&lt;Check_Limit,0,1),1)</f>
        <v>0</v>
      </c>
      <c r="BJ11" s="79">
        <f ca="1">IFERROR(IF(SUMIF($G$6:$BB$6,BJ$6&amp;" Total",$G11:$BB11)-(SUMIF($G$6:$BB$6,BJ$6&amp;" "&amp;'Input-Func_Class'!$D$22,$G11:$BB11)+IFERROR(SUMIF($G$6:$BB$6,BJ$6&amp;" "&amp;'Input-Func_Class'!$E$22,$G11:$BB11),SUMIF($G$6:$BB$6,BJ$6&amp;" "&amp;'Input-Func_Class'!$B$24,$G11:$BB11))+SUMIF($G$6:$BB$6,BJ$6&amp;" "&amp;'Input-Func_Class'!$F$22,$G11:$BB11))&lt;Check_Limit,0,1),1)</f>
        <v>0</v>
      </c>
      <c r="BK11" s="79">
        <f ca="1">IFERROR(IF(SUMIF($G$6:$BB$6,BK$6&amp;" Total",$G11:$BB11)-(SUMIF($G$6:$BB$6,BK$6&amp;" "&amp;'Input-Func_Class'!$D$22,$G11:$BB11)+IFERROR(SUMIF($G$6:$BB$6,BK$6&amp;" "&amp;'Input-Func_Class'!$E$22,$G11:$BB11),SUMIF($G$6:$BB$6,BK$6&amp;" "&amp;'Input-Func_Class'!$B$24,$G11:$BB11))+SUMIF($G$6:$BB$6,BK$6&amp;" "&amp;'Input-Func_Class'!$F$22,$G11:$BB11))&lt;Check_Limit,0,1),1)</f>
        <v>0</v>
      </c>
      <c r="BL11" s="79">
        <f ca="1">IFERROR(IF(SUMIF($G$6:$BB$6,BL$6&amp;" Total",$G11:$BB11)-(SUMIF($G$6:$BB$6,BL$6&amp;" "&amp;'Input-Func_Class'!$D$22,$G11:$BB11)+IFERROR(SUMIF($G$6:$BB$6,BL$6&amp;" "&amp;'Input-Func_Class'!$E$22,$G11:$BB11),SUMIF($G$6:$BB$6,BL$6&amp;" "&amp;'Input-Func_Class'!$B$24,$G11:$BB11))+SUMIF($G$6:$BB$6,BL$6&amp;" "&amp;'Input-Func_Class'!$F$22,$G11:$BB11))&lt;Check_Limit,0,1),1)</f>
        <v>0</v>
      </c>
      <c r="BM11" s="79">
        <f ca="1">IFERROR(IF(SUMIF($G$6:$BB$6,BM$6&amp;" Total",$G11:$BB11)-(SUMIF($G$6:$BB$6,BM$6&amp;" "&amp;'Input-Func_Class'!$D$22,$G11:$BB11)+IFERROR(SUMIF($G$6:$BB$6,BM$6&amp;" "&amp;'Input-Func_Class'!$E$22,$G11:$BB11),SUMIF($G$6:$BB$6,BM$6&amp;" "&amp;'Input-Func_Class'!$B$24,$G11:$BB11))+SUMIF($G$6:$BB$6,BM$6&amp;" "&amp;'Input-Func_Class'!$F$22,$G11:$BB11))&lt;Check_Limit,0,1),1)</f>
        <v>0</v>
      </c>
      <c r="BN11" s="79">
        <f ca="1">IFERROR(IF(SUMIF($G$6:$BB$6,BN$6&amp;" Total",$G11:$BB11)-(SUMIF($G$6:$BB$6,BN$6&amp;" "&amp;'Input-Func_Class'!$D$22,$G11:$BB11)+IFERROR(SUMIF($G$6:$BB$6,BN$6&amp;" "&amp;'Input-Func_Class'!$E$22,$G11:$BB11),SUMIF($G$6:$BB$6,BN$6&amp;" "&amp;'Input-Func_Class'!$B$24,$G11:$BB11))+SUMIF($G$6:$BB$6,BN$6&amp;" "&amp;'Input-Func_Class'!$F$22,$G11:$BB11))&lt;Check_Limit,0,1),1)</f>
        <v>0</v>
      </c>
      <c r="BO11" s="79">
        <f ca="1">IFERROR(IF(SUMIF($G$6:$BB$6,BO$6&amp;" Total",$G11:$BB11)-(SUMIF($G$6:$BB$6,BO$6&amp;" "&amp;'Input-Func_Class'!$D$22,$G11:$BB11)+IFERROR(SUMIF($G$6:$BB$6,BO$6&amp;" "&amp;'Input-Func_Class'!$E$22,$G11:$BB11),SUMIF($G$6:$BB$6,BO$6&amp;" "&amp;'Input-Func_Class'!$B$24,$G11:$BB11))+SUMIF($G$6:$BB$6,BO$6&amp;" "&amp;'Input-Func_Class'!$F$22,$G11:$BB11))&lt;Check_Limit,0,1),1)</f>
        <v>0</v>
      </c>
    </row>
    <row r="12" spans="1:67" outlineLevel="1">
      <c r="A12" s="113">
        <f>IF(ISBLANK('Input-Accounts'!A12),"",'Input-Accounts'!A12)</f>
        <v>5</v>
      </c>
      <c r="B12" s="17" t="str">
        <f>IF(ISBLANK('Input-Accounts'!B12),"",'Input-Accounts'!B12)</f>
        <v>Franchises &amp; Consents</v>
      </c>
      <c r="C12" s="113">
        <f>IF(ISBLANK('Input-Accounts'!C12),"",'Input-Accounts'!C12)</f>
        <v>302</v>
      </c>
      <c r="D12" s="143">
        <f>Functionalization!$D12</f>
        <v>138157.95000000001</v>
      </c>
      <c r="E12" s="143">
        <f t="shared" ca="1" si="0"/>
        <v>0</v>
      </c>
      <c r="F12" s="89" t="str">
        <f>IF($D12=0,"-",IF('Input-Accounts'!$E12&lt;&gt;0,'Input-Accounts'!$E12,'Input-Accounts'!$G12))</f>
        <v>INT_T&amp;D_PLANT</v>
      </c>
      <c r="G12" s="143">
        <f ca="1">IF(G$5&lt;&gt;"",HLOOKUP(G$5,Functionalization!$G$6:$R$305,ROW($A12)-5,FALSE),IFERROR(INDEX(G$269:G$305,MATCH($F12,$B$269:$B$305,0))/VLOOKUP($F12,$B$269:$BB$305,MATCH(LEFT(TRIM(G$6),FIND("~",SUBSTITUTE(G$6,"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12))*HLOOKUP(LEFT(TRIM(G$6),FIND("~",SUBSTITUTE(G$6," ","~",LEN(TRIM(G$6))-LEN(SUBSTITUTE(TRIM(G$6)," ",""))))-1)&amp;" Total",$B$6:$BB$305,ROW($A12)-5,FALSE))</f>
        <v>0</v>
      </c>
      <c r="H12" s="143">
        <f ca="1">IF(H$5&lt;&gt;"",HLOOKUP(H$5,Functionalization!$G$6:$R$305,ROW($A12)-5,FALSE),IFERROR(INDEX(H$269:H$305,MATCH($F12,$B$269:$B$305,0))/VLOOKUP($F12,$B$269:$BB$305,MATCH(LEFT(TRIM(H$6),FIND("~",SUBSTITUTE(H$6,"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12))*HLOOKUP(LEFT(TRIM(H$6),FIND("~",SUBSTITUTE(H$6," ","~",LEN(TRIM(H$6))-LEN(SUBSTITUTE(TRIM(H$6)," ",""))))-1)&amp;" Total",$B$6:$BB$305,ROW($A12)-5,FALSE))</f>
        <v>0</v>
      </c>
      <c r="I12" s="143">
        <f ca="1">IF(I$5&lt;&gt;"",HLOOKUP(I$5,Functionalization!$G$6:$R$305,ROW($A12)-5,FALSE),IFERROR(INDEX(I$269:I$305,MATCH($F12,$B$269:$B$305,0))/VLOOKUP($F12,$B$269:$BB$305,MATCH(LEFT(TRIM(I$6),FIND("~",SUBSTITUTE(I$6,"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12))*HLOOKUP(LEFT(TRIM(I$6),FIND("~",SUBSTITUTE(I$6," ","~",LEN(TRIM(I$6))-LEN(SUBSTITUTE(TRIM(I$6)," ",""))))-1)&amp;" Total",$B$6:$BB$305,ROW($A12)-5,FALSE))</f>
        <v>0</v>
      </c>
      <c r="J12" s="143">
        <f ca="1">IF(J$5&lt;&gt;"",HLOOKUP(J$5,Functionalization!$G$6:$R$305,ROW($A12)-5,FALSE),IFERROR(INDEX(J$269:J$305,MATCH($F12,$B$269:$B$305,0))/VLOOKUP($F12,$B$269:$BB$305,MATCH(LEFT(TRIM(J$6),FIND("~",SUBSTITUTE(J$6,"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12))*HLOOKUP(LEFT(TRIM(J$6),FIND("~",SUBSTITUTE(J$6," ","~",LEN(TRIM(J$6))-LEN(SUBSTITUTE(TRIM(J$6)," ",""))))-1)&amp;" Total",$B$6:$BB$305,ROW($A12)-5,FALSE))</f>
        <v>0</v>
      </c>
      <c r="K12" s="143">
        <f ca="1">IF(K$5&lt;&gt;"",HLOOKUP(K$5,Functionalization!$G$6:$R$305,ROW($A12)-5,FALSE),IFERROR(INDEX(K$269:K$305,MATCH($F12,$B$269:$B$305,0))/VLOOKUP($F12,$B$269:$BB$305,MATCH(LEFT(TRIM(K$6),FIND("~",SUBSTITUTE(K$6,"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12))*HLOOKUP(LEFT(TRIM(K$6),FIND("~",SUBSTITUTE(K$6," ","~",LEN(TRIM(K$6))-LEN(SUBSTITUTE(TRIM(K$6)," ",""))))-1)&amp;" Total",$B$6:$BB$305,ROW($A12)-5,FALSE))</f>
        <v>2557.9188446472444</v>
      </c>
      <c r="L12" s="143">
        <f ca="1">IF(L$5&lt;&gt;"",HLOOKUP(L$5,Functionalization!$G$6:$R$305,ROW($A12)-5,FALSE),IFERROR(INDEX(L$269:L$305,MATCH($F12,$B$269:$B$305,0))/VLOOKUP($F12,$B$269:$BB$305,MATCH(LEFT(TRIM(L$6),FIND("~",SUBSTITUTE(L$6,"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12))*HLOOKUP(LEFT(TRIM(L$6),FIND("~",SUBSTITUTE(L$6," ","~",LEN(TRIM(L$6))-LEN(SUBSTITUTE(TRIM(L$6)," ",""))))-1)&amp;" Total",$B$6:$BB$305,ROW($A12)-5,FALSE))</f>
        <v>2557.9188446472444</v>
      </c>
      <c r="M12" s="143">
        <f ca="1">IF(M$5&lt;&gt;"",HLOOKUP(M$5,Functionalization!$G$6:$R$305,ROW($A12)-5,FALSE),IFERROR(INDEX(M$269:M$305,MATCH($F12,$B$269:$B$305,0))/VLOOKUP($F12,$B$269:$BB$305,MATCH(LEFT(TRIM(M$6),FIND("~",SUBSTITUTE(M$6,"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12))*HLOOKUP(LEFT(TRIM(M$6),FIND("~",SUBSTITUTE(M$6," ","~",LEN(TRIM(M$6))-LEN(SUBSTITUTE(TRIM(M$6)," ",""))))-1)&amp;" Total",$B$6:$BB$305,ROW($A12)-5,FALSE))</f>
        <v>0</v>
      </c>
      <c r="N12" s="143">
        <f ca="1">IF(N$5&lt;&gt;"",HLOOKUP(N$5,Functionalization!$G$6:$R$305,ROW($A12)-5,FALSE),IFERROR(INDEX(N$269:N$305,MATCH($F12,$B$269:$B$305,0))/VLOOKUP($F12,$B$269:$BB$305,MATCH(LEFT(TRIM(N$6),FIND("~",SUBSTITUTE(N$6,"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12))*HLOOKUP(LEFT(TRIM(N$6),FIND("~",SUBSTITUTE(N$6," ","~",LEN(TRIM(N$6))-LEN(SUBSTITUTE(TRIM(N$6)," ",""))))-1)&amp;" Total",$B$6:$BB$305,ROW($A12)-5,FALSE))</f>
        <v>0</v>
      </c>
      <c r="O12" s="143">
        <f ca="1">IF(O$5&lt;&gt;"",HLOOKUP(O$5,Functionalization!$G$6:$R$305,ROW($A12)-5,FALSE),IFERROR(INDEX(O$269:O$305,MATCH($F12,$B$269:$B$305,0))/VLOOKUP($F12,$B$269:$BB$305,MATCH(LEFT(TRIM(O$6),FIND("~",SUBSTITUTE(O$6,"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12))*HLOOKUP(LEFT(TRIM(O$6),FIND("~",SUBSTITUTE(O$6," ","~",LEN(TRIM(O$6))-LEN(SUBSTITUTE(TRIM(O$6)," ",""))))-1)&amp;" Total",$B$6:$BB$305,ROW($A12)-5,FALSE))</f>
        <v>135600.03115535277</v>
      </c>
      <c r="P12" s="143">
        <f ca="1">IF(P$5&lt;&gt;"",HLOOKUP(P$5,Functionalization!$G$6:$R$305,ROW($A12)-5,FALSE),IFERROR(INDEX(P$269:P$305,MATCH($F12,$B$269:$B$305,0))/VLOOKUP($F12,$B$269:$BB$305,MATCH(LEFT(TRIM(P$6),FIND("~",SUBSTITUTE(P$6,"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12))*HLOOKUP(LEFT(TRIM(P$6),FIND("~",SUBSTITUTE(P$6," ","~",LEN(TRIM(P$6))-LEN(SUBSTITUTE(TRIM(P$6)," ",""))))-1)&amp;" Total",$B$6:$BB$305,ROW($A12)-5,FALSE))</f>
        <v>88123.483086585577</v>
      </c>
      <c r="Q12" s="143">
        <f ca="1">IF(Q$5&lt;&gt;"",HLOOKUP(Q$5,Functionalization!$G$6:$R$305,ROW($A12)-5,FALSE),IFERROR(INDEX(Q$269:Q$305,MATCH($F12,$B$269:$B$305,0))/VLOOKUP($F12,$B$269:$BB$305,MATCH(LEFT(TRIM(Q$6),FIND("~",SUBSTITUTE(Q$6,"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12))*HLOOKUP(LEFT(TRIM(Q$6),FIND("~",SUBSTITUTE(Q$6," ","~",LEN(TRIM(Q$6))-LEN(SUBSTITUTE(TRIM(Q$6)," ",""))))-1)&amp;" Total",$B$6:$BB$305,ROW($A12)-5,FALSE))</f>
        <v>0</v>
      </c>
      <c r="R12" s="143">
        <f ca="1">IF(R$5&lt;&gt;"",HLOOKUP(R$5,Functionalization!$G$6:$R$305,ROW($A12)-5,FALSE),IFERROR(INDEX(R$269:R$305,MATCH($F12,$B$269:$B$305,0))/VLOOKUP($F12,$B$269:$BB$305,MATCH(LEFT(TRIM(R$6),FIND("~",SUBSTITUTE(R$6,"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12))*HLOOKUP(LEFT(TRIM(R$6),FIND("~",SUBSTITUTE(R$6," ","~",LEN(TRIM(R$6))-LEN(SUBSTITUTE(TRIM(R$6)," ",""))))-1)&amp;" Total",$B$6:$BB$305,ROW($A12)-5,FALSE))</f>
        <v>47476.548068767224</v>
      </c>
      <c r="S12" s="143">
        <f ca="1">IF(S$5&lt;&gt;"",HLOOKUP(S$5,Functionalization!$G$6:$R$305,ROW($A12)-5,FALSE),IFERROR(INDEX(S$269:S$305,MATCH($F12,$B$269:$B$305,0))/VLOOKUP($F12,$B$269:$BB$305,MATCH(LEFT(TRIM(S$6),FIND("~",SUBSTITUTE(S$6,"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12))*HLOOKUP(LEFT(TRIM(S$6),FIND("~",SUBSTITUTE(S$6," ","~",LEN(TRIM(S$6))-LEN(SUBSTITUTE(TRIM(S$6)," ",""))))-1)&amp;" Total",$B$6:$BB$305,ROW($A12)-5,FALSE))</f>
        <v>0</v>
      </c>
      <c r="T12" s="143">
        <f ca="1">IF(T$5&lt;&gt;"",HLOOKUP(T$5,Functionalization!$G$6:$R$305,ROW($A12)-5,FALSE),IFERROR(INDEX(T$269:T$305,MATCH($F12,$B$269:$B$305,0))/VLOOKUP($F12,$B$269:$BB$305,MATCH(LEFT(TRIM(T$6),FIND("~",SUBSTITUTE(T$6,"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12))*HLOOKUP(LEFT(TRIM(T$6),FIND("~",SUBSTITUTE(T$6," ","~",LEN(TRIM(T$6))-LEN(SUBSTITUTE(TRIM(T$6)," ",""))))-1)&amp;" Total",$B$6:$BB$305,ROW($A12)-5,FALSE))</f>
        <v>0</v>
      </c>
      <c r="U12" s="143">
        <f ca="1">IF(U$5&lt;&gt;"",HLOOKUP(U$5,Functionalization!$G$6:$R$305,ROW($A12)-5,FALSE),IFERROR(INDEX(U$269:U$305,MATCH($F12,$B$269:$B$305,0))/VLOOKUP($F12,$B$269:$BB$305,MATCH(LEFT(TRIM(U$6),FIND("~",SUBSTITUTE(U$6,"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12))*HLOOKUP(LEFT(TRIM(U$6),FIND("~",SUBSTITUTE(U$6," ","~",LEN(TRIM(U$6))-LEN(SUBSTITUTE(TRIM(U$6)," ",""))))-1)&amp;" Total",$B$6:$BB$305,ROW($A12)-5,FALSE))</f>
        <v>0</v>
      </c>
      <c r="V12" s="143">
        <f ca="1">IF(V$5&lt;&gt;"",HLOOKUP(V$5,Functionalization!$G$6:$R$305,ROW($A12)-5,FALSE),IFERROR(INDEX(V$269:V$305,MATCH($F12,$B$269:$B$305,0))/VLOOKUP($F12,$B$269:$BB$305,MATCH(LEFT(TRIM(V$6),FIND("~",SUBSTITUTE(V$6,"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12))*HLOOKUP(LEFT(TRIM(V$6),FIND("~",SUBSTITUTE(V$6," ","~",LEN(TRIM(V$6))-LEN(SUBSTITUTE(TRIM(V$6)," ",""))))-1)&amp;" Total",$B$6:$BB$305,ROW($A12)-5,FALSE))</f>
        <v>0</v>
      </c>
      <c r="W12" s="143">
        <f ca="1">IF(W$5&lt;&gt;"",HLOOKUP(W$5,Functionalization!$G$6:$R$305,ROW($A12)-5,FALSE),IFERROR(INDEX(W$269:W$305,MATCH($F12,$B$269:$B$305,0))/VLOOKUP($F12,$B$269:$BB$305,MATCH(LEFT(TRIM(W$6),FIND("~",SUBSTITUTE(W$6,"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12))*HLOOKUP(LEFT(TRIM(W$6),FIND("~",SUBSTITUTE(W$6," ","~",LEN(TRIM(W$6))-LEN(SUBSTITUTE(TRIM(W$6)," ",""))))-1)&amp;" Total",$B$6:$BB$305,ROW($A12)-5,FALSE))</f>
        <v>0</v>
      </c>
      <c r="X12" s="143">
        <f ca="1">IF(X$5&lt;&gt;"",HLOOKUP(X$5,Functionalization!$G$6:$R$305,ROW($A12)-5,FALSE),IFERROR(INDEX(X$269:X$305,MATCH($F12,$B$269:$B$305,0))/VLOOKUP($F12,$B$269:$BB$305,MATCH(LEFT(TRIM(X$6),FIND("~",SUBSTITUTE(X$6,"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12))*HLOOKUP(LEFT(TRIM(X$6),FIND("~",SUBSTITUTE(X$6," ","~",LEN(TRIM(X$6))-LEN(SUBSTITUTE(TRIM(X$6)," ",""))))-1)&amp;" Total",$B$6:$BB$305,ROW($A12)-5,FALSE))</f>
        <v>0</v>
      </c>
      <c r="Y12" s="143">
        <f ca="1">IF(Y$5&lt;&gt;"",HLOOKUP(Y$5,Functionalization!$G$6:$R$305,ROW($A12)-5,FALSE),IFERROR(INDEX(Y$269:Y$305,MATCH($F12,$B$269:$B$305,0))/VLOOKUP($F12,$B$269:$BB$305,MATCH(LEFT(TRIM(Y$6),FIND("~",SUBSTITUTE(Y$6,"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12))*HLOOKUP(LEFT(TRIM(Y$6),FIND("~",SUBSTITUTE(Y$6," ","~",LEN(TRIM(Y$6))-LEN(SUBSTITUTE(TRIM(Y$6)," ",""))))-1)&amp;" Total",$B$6:$BB$305,ROW($A12)-5,FALSE))</f>
        <v>0</v>
      </c>
      <c r="Z12" s="143">
        <f ca="1">IF(Z$5&lt;&gt;"",HLOOKUP(Z$5,Functionalization!$G$6:$R$305,ROW($A12)-5,FALSE),IFERROR(INDEX(Z$269:Z$305,MATCH($F12,$B$269:$B$305,0))/VLOOKUP($F12,$B$269:$BB$305,MATCH(LEFT(TRIM(Z$6),FIND("~",SUBSTITUTE(Z$6,"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12))*HLOOKUP(LEFT(TRIM(Z$6),FIND("~",SUBSTITUTE(Z$6," ","~",LEN(TRIM(Z$6))-LEN(SUBSTITUTE(TRIM(Z$6)," ",""))))-1)&amp;" Total",$B$6:$BB$305,ROW($A12)-5,FALSE))</f>
        <v>0</v>
      </c>
      <c r="AA12" s="143">
        <f ca="1">IF(AA$5&lt;&gt;"",HLOOKUP(AA$5,Functionalization!$G$6:$R$305,ROW($A12)-5,FALSE),IFERROR(INDEX(AA$269:AA$305,MATCH($F12,$B$269:$B$305,0))/VLOOKUP($F12,$B$269:$BB$305,MATCH(LEFT(TRIM(AA$6),FIND("~",SUBSTITUTE(AA$6,"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12))*HLOOKUP(LEFT(TRIM(AA$6),FIND("~",SUBSTITUTE(AA$6," ","~",LEN(TRIM(AA$6))-LEN(SUBSTITUTE(TRIM(AA$6)," ",""))))-1)&amp;" Total",$B$6:$BB$305,ROW($A12)-5,FALSE))</f>
        <v>0</v>
      </c>
      <c r="AB12" s="143">
        <f ca="1">IF(AB$5&lt;&gt;"",HLOOKUP(AB$5,Functionalization!$G$6:$R$305,ROW($A12)-5,FALSE),IFERROR(INDEX(AB$269:AB$305,MATCH($F12,$B$269:$B$305,0))/VLOOKUP($F12,$B$269:$BB$305,MATCH(LEFT(TRIM(AB$6),FIND("~",SUBSTITUTE(AB$6,"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12))*HLOOKUP(LEFT(TRIM(AB$6),FIND("~",SUBSTITUTE(AB$6," ","~",LEN(TRIM(AB$6))-LEN(SUBSTITUTE(TRIM(AB$6)," ",""))))-1)&amp;" Total",$B$6:$BB$305,ROW($A12)-5,FALSE))</f>
        <v>0</v>
      </c>
      <c r="AC12" s="143">
        <f ca="1">IF(AC$5&lt;&gt;"",HLOOKUP(AC$5,Functionalization!$G$6:$R$305,ROW($A12)-5,FALSE),IFERROR(INDEX(AC$269:AC$305,MATCH($F12,$B$269:$B$305,0))/VLOOKUP($F12,$B$269:$BB$305,MATCH(LEFT(TRIM(AC$6),FIND("~",SUBSTITUTE(AC$6,"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12))*HLOOKUP(LEFT(TRIM(AC$6),FIND("~",SUBSTITUTE(AC$6," ","~",LEN(TRIM(AC$6))-LEN(SUBSTITUTE(TRIM(AC$6)," ",""))))-1)&amp;" Total",$B$6:$BB$305,ROW($A12)-5,FALSE))</f>
        <v>0</v>
      </c>
      <c r="AD12" s="143">
        <f ca="1">IF(AD$5&lt;&gt;"",HLOOKUP(AD$5,Functionalization!$G$6:$R$305,ROW($A12)-5,FALSE),IFERROR(INDEX(AD$269:AD$305,MATCH($F12,$B$269:$B$305,0))/VLOOKUP($F12,$B$269:$BB$305,MATCH(LEFT(TRIM(AD$6),FIND("~",SUBSTITUTE(AD$6,"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12))*HLOOKUP(LEFT(TRIM(AD$6),FIND("~",SUBSTITUTE(AD$6," ","~",LEN(TRIM(AD$6))-LEN(SUBSTITUTE(TRIM(AD$6)," ",""))))-1)&amp;" Total",$B$6:$BB$305,ROW($A12)-5,FALSE))</f>
        <v>0</v>
      </c>
      <c r="AE12" s="143">
        <f ca="1">IF(AE$5&lt;&gt;"",HLOOKUP(AE$5,Functionalization!$G$6:$R$305,ROW($A12)-5,FALSE),IFERROR(INDEX(AE$269:AE$305,MATCH($F12,$B$269:$B$305,0))/VLOOKUP($F12,$B$269:$BB$305,MATCH(LEFT(TRIM(AE$6),FIND("~",SUBSTITUTE(AE$6,"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12))*HLOOKUP(LEFT(TRIM(AE$6),FIND("~",SUBSTITUTE(AE$6," ","~",LEN(TRIM(AE$6))-LEN(SUBSTITUTE(TRIM(AE$6)," ",""))))-1)&amp;" Total",$B$6:$BB$305,ROW($A12)-5,FALSE))</f>
        <v>0</v>
      </c>
      <c r="AF12" s="143">
        <f ca="1">IF(AF$5&lt;&gt;"",HLOOKUP(AF$5,Functionalization!$G$6:$R$305,ROW($A12)-5,FALSE),IFERROR(INDEX(AF$269:AF$305,MATCH($F12,$B$269:$B$305,0))/VLOOKUP($F12,$B$269:$BB$305,MATCH(LEFT(TRIM(AF$6),FIND("~",SUBSTITUTE(AF$6,"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12))*HLOOKUP(LEFT(TRIM(AF$6),FIND("~",SUBSTITUTE(AF$6," ","~",LEN(TRIM(AF$6))-LEN(SUBSTITUTE(TRIM(AF$6)," ",""))))-1)&amp;" Total",$B$6:$BB$305,ROW($A12)-5,FALSE))</f>
        <v>0</v>
      </c>
      <c r="AG12" s="143">
        <f ca="1">IF(AG$5&lt;&gt;"",HLOOKUP(AG$5,Functionalization!$G$6:$R$305,ROW($A12)-5,FALSE),IFERROR(INDEX(AG$269:AG$305,MATCH($F12,$B$269:$B$305,0))/VLOOKUP($F12,$B$269:$BB$305,MATCH(LEFT(TRIM(AG$6),FIND("~",SUBSTITUTE(AG$6,"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12))*HLOOKUP(LEFT(TRIM(AG$6),FIND("~",SUBSTITUTE(AG$6," ","~",LEN(TRIM(AG$6))-LEN(SUBSTITUTE(TRIM(AG$6)," ",""))))-1)&amp;" Total",$B$6:$BB$305,ROW($A12)-5,FALSE))</f>
        <v>0</v>
      </c>
      <c r="AH12" s="143">
        <f ca="1">IF(AH$5&lt;&gt;"",HLOOKUP(AH$5,Functionalization!$G$6:$R$305,ROW($A12)-5,FALSE),IFERROR(INDEX(AH$269:AH$305,MATCH($F12,$B$269:$B$305,0))/VLOOKUP($F12,$B$269:$BB$305,MATCH(LEFT(TRIM(AH$6),FIND("~",SUBSTITUTE(AH$6,"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12))*HLOOKUP(LEFT(TRIM(AH$6),FIND("~",SUBSTITUTE(AH$6," ","~",LEN(TRIM(AH$6))-LEN(SUBSTITUTE(TRIM(AH$6)," ",""))))-1)&amp;" Total",$B$6:$BB$305,ROW($A12)-5,FALSE))</f>
        <v>0</v>
      </c>
      <c r="AI12" s="143">
        <f ca="1">IF(AI$5&lt;&gt;"",HLOOKUP(AI$5,Functionalization!$G$6:$R$305,ROW($A12)-5,FALSE),IFERROR(INDEX(AI$269:AI$305,MATCH($F12,$B$269:$B$305,0))/VLOOKUP($F12,$B$269:$BB$305,MATCH(LEFT(TRIM(AI$6),FIND("~",SUBSTITUTE(AI$6,"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12))*HLOOKUP(LEFT(TRIM(AI$6),FIND("~",SUBSTITUTE(AI$6," ","~",LEN(TRIM(AI$6))-LEN(SUBSTITUTE(TRIM(AI$6)," ",""))))-1)&amp;" Total",$B$6:$BB$305,ROW($A12)-5,FALSE))</f>
        <v>0</v>
      </c>
      <c r="AJ12" s="143">
        <f ca="1">IF(AJ$5&lt;&gt;"",HLOOKUP(AJ$5,Functionalization!$G$6:$R$305,ROW($A12)-5,FALSE),IFERROR(INDEX(AJ$269:AJ$305,MATCH($F12,$B$269:$B$305,0))/VLOOKUP($F12,$B$269:$BB$305,MATCH(LEFT(TRIM(AJ$6),FIND("~",SUBSTITUTE(AJ$6,"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12))*HLOOKUP(LEFT(TRIM(AJ$6),FIND("~",SUBSTITUTE(AJ$6," ","~",LEN(TRIM(AJ$6))-LEN(SUBSTITUTE(TRIM(AJ$6)," ",""))))-1)&amp;" Total",$B$6:$BB$305,ROW($A12)-5,FALSE))</f>
        <v>0</v>
      </c>
      <c r="AK12" s="143">
        <f ca="1">IF(AK$5&lt;&gt;"",HLOOKUP(AK$5,Functionalization!$G$6:$R$305,ROW($A12)-5,FALSE),IFERROR(INDEX(AK$269:AK$305,MATCH($F12,$B$269:$B$305,0))/VLOOKUP($F12,$B$269:$BB$305,MATCH(LEFT(TRIM(AK$6),FIND("~",SUBSTITUTE(AK$6,"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12))*HLOOKUP(LEFT(TRIM(AK$6),FIND("~",SUBSTITUTE(AK$6," ","~",LEN(TRIM(AK$6))-LEN(SUBSTITUTE(TRIM(AK$6)," ",""))))-1)&amp;" Total",$B$6:$BB$305,ROW($A12)-5,FALSE))</f>
        <v>0</v>
      </c>
      <c r="AL12" s="143">
        <f ca="1">IF(AL$5&lt;&gt;"",HLOOKUP(AL$5,Functionalization!$G$6:$R$305,ROW($A12)-5,FALSE),IFERROR(INDEX(AL$269:AL$305,MATCH($F12,$B$269:$B$305,0))/VLOOKUP($F12,$B$269:$BB$305,MATCH(LEFT(TRIM(AL$6),FIND("~",SUBSTITUTE(AL$6,"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12))*HLOOKUP(LEFT(TRIM(AL$6),FIND("~",SUBSTITUTE(AL$6," ","~",LEN(TRIM(AL$6))-LEN(SUBSTITUTE(TRIM(AL$6)," ",""))))-1)&amp;" Total",$B$6:$BB$305,ROW($A12)-5,FALSE))</f>
        <v>0</v>
      </c>
      <c r="AM12" s="143">
        <f ca="1">IF(AM$5&lt;&gt;"",HLOOKUP(AM$5,Functionalization!$G$6:$R$305,ROW($A12)-5,FALSE),IFERROR(INDEX(AM$269:AM$305,MATCH($F12,$B$269:$B$305,0))/VLOOKUP($F12,$B$269:$BB$305,MATCH(LEFT(TRIM(AM$6),FIND("~",SUBSTITUTE(AM$6,"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12))*HLOOKUP(LEFT(TRIM(AM$6),FIND("~",SUBSTITUTE(AM$6," ","~",LEN(TRIM(AM$6))-LEN(SUBSTITUTE(TRIM(AM$6)," ",""))))-1)&amp;" Total",$B$6:$BB$305,ROW($A12)-5,FALSE))</f>
        <v>0</v>
      </c>
      <c r="AN12" s="143">
        <f ca="1">IF(AN$5&lt;&gt;"",HLOOKUP(AN$5,Functionalization!$G$6:$R$305,ROW($A12)-5,FALSE),IFERROR(INDEX(AN$269:AN$305,MATCH($F12,$B$269:$B$305,0))/VLOOKUP($F12,$B$269:$BB$305,MATCH(LEFT(TRIM(AN$6),FIND("~",SUBSTITUTE(AN$6,"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12))*HLOOKUP(LEFT(TRIM(AN$6),FIND("~",SUBSTITUTE(AN$6," ","~",LEN(TRIM(AN$6))-LEN(SUBSTITUTE(TRIM(AN$6)," ",""))))-1)&amp;" Total",$B$6:$BB$305,ROW($A12)-5,FALSE))</f>
        <v>0</v>
      </c>
      <c r="AO12" s="143">
        <f ca="1">IF(AO$5&lt;&gt;"",HLOOKUP(AO$5,Functionalization!$G$6:$R$305,ROW($A12)-5,FALSE),IFERROR(INDEX(AO$269:AO$305,MATCH($F12,$B$269:$B$305,0))/VLOOKUP($F12,$B$269:$BB$305,MATCH(LEFT(TRIM(AO$6),FIND("~",SUBSTITUTE(AO$6,"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12))*HLOOKUP(LEFT(TRIM(AO$6),FIND("~",SUBSTITUTE(AO$6," ","~",LEN(TRIM(AO$6))-LEN(SUBSTITUTE(TRIM(AO$6)," ",""))))-1)&amp;" Total",$B$6:$BB$305,ROW($A12)-5,FALSE))</f>
        <v>0</v>
      </c>
      <c r="AP12" s="143">
        <f ca="1">IF(AP$5&lt;&gt;"",HLOOKUP(AP$5,Functionalization!$G$6:$R$305,ROW($A12)-5,FALSE),IFERROR(INDEX(AP$269:AP$305,MATCH($F12,$B$269:$B$305,0))/VLOOKUP($F12,$B$269:$BB$305,MATCH(LEFT(TRIM(AP$6),FIND("~",SUBSTITUTE(AP$6,"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12))*HLOOKUP(LEFT(TRIM(AP$6),FIND("~",SUBSTITUTE(AP$6," ","~",LEN(TRIM(AP$6))-LEN(SUBSTITUTE(TRIM(AP$6)," ",""))))-1)&amp;" Total",$B$6:$BB$305,ROW($A12)-5,FALSE))</f>
        <v>0</v>
      </c>
      <c r="AQ12" s="143">
        <f ca="1">IF(AQ$5&lt;&gt;"",HLOOKUP(AQ$5,Functionalization!$G$6:$R$305,ROW($A12)-5,FALSE),IFERROR(INDEX(AQ$269:AQ$305,MATCH($F12,$B$269:$B$305,0))/VLOOKUP($F12,$B$269:$BB$305,MATCH(LEFT(TRIM(AQ$6),FIND("~",SUBSTITUTE(AQ$6,"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12))*HLOOKUP(LEFT(TRIM(AQ$6),FIND("~",SUBSTITUTE(AQ$6," ","~",LEN(TRIM(AQ$6))-LEN(SUBSTITUTE(TRIM(AQ$6)," ",""))))-1)&amp;" Total",$B$6:$BB$305,ROW($A12)-5,FALSE))</f>
        <v>0</v>
      </c>
      <c r="AR12" s="143">
        <f ca="1">IF(AR$5&lt;&gt;"",HLOOKUP(AR$5,Functionalization!$G$6:$R$305,ROW($A12)-5,FALSE),IFERROR(INDEX(AR$269:AR$305,MATCH($F12,$B$269:$B$305,0))/VLOOKUP($F12,$B$269:$BB$305,MATCH(LEFT(TRIM(AR$6),FIND("~",SUBSTITUTE(AR$6,"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12))*HLOOKUP(LEFT(TRIM(AR$6),FIND("~",SUBSTITUTE(AR$6," ","~",LEN(TRIM(AR$6))-LEN(SUBSTITUTE(TRIM(AR$6)," ",""))))-1)&amp;" Total",$B$6:$BB$305,ROW($A12)-5,FALSE))</f>
        <v>0</v>
      </c>
      <c r="AS12" s="143">
        <f ca="1">IF(AS$5&lt;&gt;"",HLOOKUP(AS$5,Functionalization!$G$6:$R$305,ROW($A12)-5,FALSE),IFERROR(INDEX(AS$269:AS$305,MATCH($F12,$B$269:$B$305,0))/VLOOKUP($F12,$B$269:$BB$305,MATCH(LEFT(TRIM(AS$6),FIND("~",SUBSTITUTE(AS$6,"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12))*HLOOKUP(LEFT(TRIM(AS$6),FIND("~",SUBSTITUTE(AS$6," ","~",LEN(TRIM(AS$6))-LEN(SUBSTITUTE(TRIM(AS$6)," ",""))))-1)&amp;" Total",$B$6:$BB$305,ROW($A12)-5,FALSE))</f>
        <v>0</v>
      </c>
      <c r="AT12" s="143">
        <f ca="1">IF(AT$5&lt;&gt;"",HLOOKUP(AT$5,Functionalization!$G$6:$R$305,ROW($A12)-5,FALSE),IFERROR(INDEX(AT$269:AT$305,MATCH($F12,$B$269:$B$305,0))/VLOOKUP($F12,$B$269:$BB$305,MATCH(LEFT(TRIM(AT$6),FIND("~",SUBSTITUTE(AT$6,"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12))*HLOOKUP(LEFT(TRIM(AT$6),FIND("~",SUBSTITUTE(AT$6," ","~",LEN(TRIM(AT$6))-LEN(SUBSTITUTE(TRIM(AT$6)," ",""))))-1)&amp;" Total",$B$6:$BB$305,ROW($A12)-5,FALSE))</f>
        <v>0</v>
      </c>
      <c r="AU12" s="143">
        <f ca="1">IF(AU$5&lt;&gt;"",HLOOKUP(AU$5,Functionalization!$G$6:$R$305,ROW($A12)-5,FALSE),IFERROR(INDEX(AU$269:AU$305,MATCH($F12,$B$269:$B$305,0))/VLOOKUP($F12,$B$269:$BB$305,MATCH(LEFT(TRIM(AU$6),FIND("~",SUBSTITUTE(AU$6,"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12))*HLOOKUP(LEFT(TRIM(AU$6),FIND("~",SUBSTITUTE(AU$6," ","~",LEN(TRIM(AU$6))-LEN(SUBSTITUTE(TRIM(AU$6)," ",""))))-1)&amp;" Total",$B$6:$BB$305,ROW($A12)-5,FALSE))</f>
        <v>0</v>
      </c>
      <c r="AV12" s="143">
        <f ca="1">IF(AV$5&lt;&gt;"",HLOOKUP(AV$5,Functionalization!$G$6:$R$305,ROW($A12)-5,FALSE),IFERROR(INDEX(AV$269:AV$305,MATCH($F12,$B$269:$B$305,0))/VLOOKUP($F12,$B$269:$BB$305,MATCH(LEFT(TRIM(AV$6),FIND("~",SUBSTITUTE(AV$6,"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12))*HLOOKUP(LEFT(TRIM(AV$6),FIND("~",SUBSTITUTE(AV$6," ","~",LEN(TRIM(AV$6))-LEN(SUBSTITUTE(TRIM(AV$6)," ",""))))-1)&amp;" Total",$B$6:$BB$305,ROW($A12)-5,FALSE))</f>
        <v>0</v>
      </c>
      <c r="AW12" s="143">
        <f ca="1">IF(AW$5&lt;&gt;"",HLOOKUP(AW$5,Functionalization!$G$6:$R$305,ROW($A12)-5,FALSE),IFERROR(INDEX(AW$269:AW$305,MATCH($F12,$B$269:$B$305,0))/VLOOKUP($F12,$B$269:$BB$305,MATCH(LEFT(TRIM(AW$6),FIND("~",SUBSTITUTE(AW$6,"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12))*HLOOKUP(LEFT(TRIM(AW$6),FIND("~",SUBSTITUTE(AW$6," ","~",LEN(TRIM(AW$6))-LEN(SUBSTITUTE(TRIM(AW$6)," ",""))))-1)&amp;" Total",$B$6:$BB$305,ROW($A12)-5,FALSE))</f>
        <v>0</v>
      </c>
      <c r="AX12" s="143">
        <f ca="1">IF(AX$5&lt;&gt;"",HLOOKUP(AX$5,Functionalization!$G$6:$R$305,ROW($A12)-5,FALSE),IFERROR(INDEX(AX$269:AX$305,MATCH($F12,$B$269:$B$305,0))/VLOOKUP($F12,$B$269:$BB$305,MATCH(LEFT(TRIM(AX$6),FIND("~",SUBSTITUTE(AX$6,"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12))*HLOOKUP(LEFT(TRIM(AX$6),FIND("~",SUBSTITUTE(AX$6," ","~",LEN(TRIM(AX$6))-LEN(SUBSTITUTE(TRIM(AX$6)," ",""))))-1)&amp;" Total",$B$6:$BB$305,ROW($A12)-5,FALSE))</f>
        <v>0</v>
      </c>
      <c r="AY12" s="143">
        <f ca="1">IF(AY$5&lt;&gt;"",HLOOKUP(AY$5,Functionalization!$G$6:$R$305,ROW($A12)-5,FALSE),IFERROR(INDEX(AY$269:AY$305,MATCH($F12,$B$269:$B$305,0))/VLOOKUP($F12,$B$269:$BB$305,MATCH(LEFT(TRIM(AY$6),FIND("~",SUBSTITUTE(AY$6,"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12))*HLOOKUP(LEFT(TRIM(AY$6),FIND("~",SUBSTITUTE(AY$6," ","~",LEN(TRIM(AY$6))-LEN(SUBSTITUTE(TRIM(AY$6)," ",""))))-1)&amp;" Total",$B$6:$BB$305,ROW($A12)-5,FALSE))</f>
        <v>0</v>
      </c>
      <c r="AZ12" s="143">
        <f ca="1">IF(AZ$5&lt;&gt;"",HLOOKUP(AZ$5,Functionalization!$G$6:$R$305,ROW($A12)-5,FALSE),IFERROR(INDEX(AZ$269:AZ$305,MATCH($F12,$B$269:$B$305,0))/VLOOKUP($F12,$B$269:$BB$305,MATCH(LEFT(TRIM(AZ$6),FIND("~",SUBSTITUTE(AZ$6,"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12))*HLOOKUP(LEFT(TRIM(AZ$6),FIND("~",SUBSTITUTE(AZ$6," ","~",LEN(TRIM(AZ$6))-LEN(SUBSTITUTE(TRIM(AZ$6)," ",""))))-1)&amp;" Total",$B$6:$BB$305,ROW($A12)-5,FALSE))</f>
        <v>0</v>
      </c>
      <c r="BA12" s="143">
        <f ca="1">IF(BA$5&lt;&gt;"",HLOOKUP(BA$5,Functionalization!$G$6:$R$305,ROW($A12)-5,FALSE),IFERROR(INDEX(BA$269:BA$305,MATCH($F12,$B$269:$B$305,0))/VLOOKUP($F12,$B$269:$BB$305,MATCH(LEFT(TRIM(BA$6),FIND("~",SUBSTITUTE(BA$6,"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12))*HLOOKUP(LEFT(TRIM(BA$6),FIND("~",SUBSTITUTE(BA$6," ","~",LEN(TRIM(BA$6))-LEN(SUBSTITUTE(TRIM(BA$6)," ",""))))-1)&amp;" Total",$B$6:$BB$305,ROW($A12)-5,FALSE))</f>
        <v>0</v>
      </c>
      <c r="BB12" s="143">
        <f ca="1">IF(BB$5&lt;&gt;"",HLOOKUP(BB$5,Functionalization!$G$6:$R$305,ROW($A12)-5,FALSE),IFERROR(INDEX(BB$269:BB$305,MATCH($F12,$B$269:$B$305,0))/VLOOKUP($F12,$B$269:$BB$305,MATCH(LEFT(TRIM(BB$6),FIND("~",SUBSTITUTE(BB$6,"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12))*HLOOKUP(LEFT(TRIM(BB$6),FIND("~",SUBSTITUTE(BB$6," ","~",LEN(TRIM(BB$6))-LEN(SUBSTITUTE(TRIM(BB$6)," ",""))))-1)&amp;" Total",$B$6:$BB$305,ROW($A12)-5,FALSE))</f>
        <v>0</v>
      </c>
      <c r="BD12" s="79">
        <f ca="1">IFERROR(IF(SUMIF($G$6:$BB$6,BD$6&amp;" Total",$G12:$BB12)-(SUMIF($G$6:$BB$6,BD$6&amp;" "&amp;'Input-Func_Class'!$D$22,$G12:$BB12)+IFERROR(SUMIF($G$6:$BB$6,BD$6&amp;" "&amp;'Input-Func_Class'!$E$22,$G12:$BB12),SUMIF($G$6:$BB$6,BD$6&amp;" "&amp;'Input-Func_Class'!$B$24,$G12:$BB12))+SUMIF($G$6:$BB$6,BD$6&amp;" "&amp;'Input-Func_Class'!$F$22,$G12:$BB12))&lt;Check_Limit,0,1),1)</f>
        <v>0</v>
      </c>
      <c r="BE12" s="79">
        <f ca="1">IFERROR(IF(SUMIF($G$6:$BB$6,BE$6&amp;" Total",$G12:$BB12)-(SUMIF($G$6:$BB$6,BE$6&amp;" "&amp;'Input-Func_Class'!$D$22,$G12:$BB12)+IFERROR(SUMIF($G$6:$BB$6,BE$6&amp;" "&amp;'Input-Func_Class'!$E$22,$G12:$BB12),SUMIF($G$6:$BB$6,BE$6&amp;" "&amp;'Input-Func_Class'!$B$24,$G12:$BB12))+SUMIF($G$6:$BB$6,BE$6&amp;" "&amp;'Input-Func_Class'!$F$22,$G12:$BB12))&lt;Check_Limit,0,1),1)</f>
        <v>0</v>
      </c>
      <c r="BF12" s="79">
        <f ca="1">IFERROR(IF(SUMIF($G$6:$BB$6,BF$6&amp;" Total",$G12:$BB12)-(SUMIF($G$6:$BB$6,BF$6&amp;" "&amp;'Input-Func_Class'!$D$22,$G12:$BB12)+IFERROR(SUMIF($G$6:$BB$6,BF$6&amp;" "&amp;'Input-Func_Class'!$E$22,$G12:$BB12),SUMIF($G$6:$BB$6,BF$6&amp;" "&amp;'Input-Func_Class'!$B$24,$G12:$BB12))+SUMIF($G$6:$BB$6,BF$6&amp;" "&amp;'Input-Func_Class'!$F$22,$G12:$BB12))&lt;Check_Limit,0,1),1)</f>
        <v>0</v>
      </c>
      <c r="BG12" s="79">
        <f ca="1">IFERROR(IF(SUMIF($G$6:$BB$6,BG$6&amp;" Total",$G12:$BB12)-(SUMIF($G$6:$BB$6,BG$6&amp;" "&amp;'Input-Func_Class'!$D$22,$G12:$BB12)+IFERROR(SUMIF($G$6:$BB$6,BG$6&amp;" "&amp;'Input-Func_Class'!$E$22,$G12:$BB12),SUMIF($G$6:$BB$6,BG$6&amp;" "&amp;'Input-Func_Class'!$B$24,$G12:$BB12))+SUMIF($G$6:$BB$6,BG$6&amp;" "&amp;'Input-Func_Class'!$F$22,$G12:$BB12))&lt;Check_Limit,0,1),1)</f>
        <v>0</v>
      </c>
      <c r="BH12" s="79">
        <f ca="1">IFERROR(IF(SUMIF($G$6:$BB$6,BH$6&amp;" Total",$G12:$BB12)-(SUMIF($G$6:$BB$6,BH$6&amp;" "&amp;'Input-Func_Class'!$D$22,$G12:$BB12)+IFERROR(SUMIF($G$6:$BB$6,BH$6&amp;" "&amp;'Input-Func_Class'!$E$22,$G12:$BB12),SUMIF($G$6:$BB$6,BH$6&amp;" "&amp;'Input-Func_Class'!$B$24,$G12:$BB12))+SUMIF($G$6:$BB$6,BH$6&amp;" "&amp;'Input-Func_Class'!$F$22,$G12:$BB12))&lt;Check_Limit,0,1),1)</f>
        <v>0</v>
      </c>
      <c r="BI12" s="79">
        <f ca="1">IFERROR(IF(SUMIF($G$6:$BB$6,BI$6&amp;" Total",$G12:$BB12)-(SUMIF($G$6:$BB$6,BI$6&amp;" "&amp;'Input-Func_Class'!$D$22,$G12:$BB12)+IFERROR(SUMIF($G$6:$BB$6,BI$6&amp;" "&amp;'Input-Func_Class'!$E$22,$G12:$BB12),SUMIF($G$6:$BB$6,BI$6&amp;" "&amp;'Input-Func_Class'!$B$24,$G12:$BB12))+SUMIF($G$6:$BB$6,BI$6&amp;" "&amp;'Input-Func_Class'!$F$22,$G12:$BB12))&lt;Check_Limit,0,1),1)</f>
        <v>0</v>
      </c>
      <c r="BJ12" s="79">
        <f ca="1">IFERROR(IF(SUMIF($G$6:$BB$6,BJ$6&amp;" Total",$G12:$BB12)-(SUMIF($G$6:$BB$6,BJ$6&amp;" "&amp;'Input-Func_Class'!$D$22,$G12:$BB12)+IFERROR(SUMIF($G$6:$BB$6,BJ$6&amp;" "&amp;'Input-Func_Class'!$E$22,$G12:$BB12),SUMIF($G$6:$BB$6,BJ$6&amp;" "&amp;'Input-Func_Class'!$B$24,$G12:$BB12))+SUMIF($G$6:$BB$6,BJ$6&amp;" "&amp;'Input-Func_Class'!$F$22,$G12:$BB12))&lt;Check_Limit,0,1),1)</f>
        <v>0</v>
      </c>
      <c r="BK12" s="79">
        <f ca="1">IFERROR(IF(SUMIF($G$6:$BB$6,BK$6&amp;" Total",$G12:$BB12)-(SUMIF($G$6:$BB$6,BK$6&amp;" "&amp;'Input-Func_Class'!$D$22,$G12:$BB12)+IFERROR(SUMIF($G$6:$BB$6,BK$6&amp;" "&amp;'Input-Func_Class'!$E$22,$G12:$BB12),SUMIF($G$6:$BB$6,BK$6&amp;" "&amp;'Input-Func_Class'!$B$24,$G12:$BB12))+SUMIF($G$6:$BB$6,BK$6&amp;" "&amp;'Input-Func_Class'!$F$22,$G12:$BB12))&lt;Check_Limit,0,1),1)</f>
        <v>0</v>
      </c>
      <c r="BL12" s="79">
        <f ca="1">IFERROR(IF(SUMIF($G$6:$BB$6,BL$6&amp;" Total",$G12:$BB12)-(SUMIF($G$6:$BB$6,BL$6&amp;" "&amp;'Input-Func_Class'!$D$22,$G12:$BB12)+IFERROR(SUMIF($G$6:$BB$6,BL$6&amp;" "&amp;'Input-Func_Class'!$E$22,$G12:$BB12),SUMIF($G$6:$BB$6,BL$6&amp;" "&amp;'Input-Func_Class'!$B$24,$G12:$BB12))+SUMIF($G$6:$BB$6,BL$6&amp;" "&amp;'Input-Func_Class'!$F$22,$G12:$BB12))&lt;Check_Limit,0,1),1)</f>
        <v>0</v>
      </c>
      <c r="BM12" s="79">
        <f ca="1">IFERROR(IF(SUMIF($G$6:$BB$6,BM$6&amp;" Total",$G12:$BB12)-(SUMIF($G$6:$BB$6,BM$6&amp;" "&amp;'Input-Func_Class'!$D$22,$G12:$BB12)+IFERROR(SUMIF($G$6:$BB$6,BM$6&amp;" "&amp;'Input-Func_Class'!$E$22,$G12:$BB12),SUMIF($G$6:$BB$6,BM$6&amp;" "&amp;'Input-Func_Class'!$B$24,$G12:$BB12))+SUMIF($G$6:$BB$6,BM$6&amp;" "&amp;'Input-Func_Class'!$F$22,$G12:$BB12))&lt;Check_Limit,0,1),1)</f>
        <v>0</v>
      </c>
      <c r="BN12" s="79">
        <f ca="1">IFERROR(IF(SUMIF($G$6:$BB$6,BN$6&amp;" Total",$G12:$BB12)-(SUMIF($G$6:$BB$6,BN$6&amp;" "&amp;'Input-Func_Class'!$D$22,$G12:$BB12)+IFERROR(SUMIF($G$6:$BB$6,BN$6&amp;" "&amp;'Input-Func_Class'!$E$22,$G12:$BB12),SUMIF($G$6:$BB$6,BN$6&amp;" "&amp;'Input-Func_Class'!$B$24,$G12:$BB12))+SUMIF($G$6:$BB$6,BN$6&amp;" "&amp;'Input-Func_Class'!$F$22,$G12:$BB12))&lt;Check_Limit,0,1),1)</f>
        <v>0</v>
      </c>
      <c r="BO12" s="79">
        <f ca="1">IFERROR(IF(SUMIF($G$6:$BB$6,BO$6&amp;" Total",$G12:$BB12)-(SUMIF($G$6:$BB$6,BO$6&amp;" "&amp;'Input-Func_Class'!$D$22,$G12:$BB12)+IFERROR(SUMIF($G$6:$BB$6,BO$6&amp;" "&amp;'Input-Func_Class'!$E$22,$G12:$BB12),SUMIF($G$6:$BB$6,BO$6&amp;" "&amp;'Input-Func_Class'!$B$24,$G12:$BB12))+SUMIF($G$6:$BB$6,BO$6&amp;" "&amp;'Input-Func_Class'!$F$22,$G12:$BB12))&lt;Check_Limit,0,1),1)</f>
        <v>0</v>
      </c>
    </row>
    <row r="13" spans="1:67" outlineLevel="1">
      <c r="A13" s="113">
        <f>IF(ISBLANK('Input-Accounts'!A13),"",'Input-Accounts'!A13)</f>
        <v>6</v>
      </c>
      <c r="B13" s="17" t="str">
        <f>IF(ISBLANK('Input-Accounts'!B13),"",'Input-Accounts'!B13)</f>
        <v>Misc. Intangible Plant - Plant Related</v>
      </c>
      <c r="C13" s="113">
        <f>IF(ISBLANK('Input-Accounts'!C13),"",'Input-Accounts'!C13)</f>
        <v>303</v>
      </c>
      <c r="D13" s="143">
        <f>Functionalization!$D13</f>
        <v>36598487.463060394</v>
      </c>
      <c r="E13" s="143">
        <f ca="1">IFERROR(IF(D13="",0,IF(D13=0,0,IF(ABS(D13-SUM(G13,K13,O13,S13,W13,AA13,AE13,AI13,AM13,AQ13,AU13,AY13))&lt;Check_Limit,0,1))),1)</f>
        <v>0</v>
      </c>
      <c r="F13" s="89" t="str">
        <f>IF($D13=0,"-",IF('Input-Accounts'!$E13&lt;&gt;0,'Input-Accounts'!$E13,'Input-Accounts'!$G13))</f>
        <v>INT_T&amp;D_PLANT</v>
      </c>
      <c r="G13" s="143">
        <f ca="1">IF(G$5&lt;&gt;"",HLOOKUP(G$5,Functionalization!$G$6:$R$305,ROW($A13)-5,FALSE),IFERROR(INDEX(G$269:G$305,MATCH($F13,$B$269:$B$305,0))/VLOOKUP($F13,$B$269:$BB$305,MATCH(LEFT(TRIM(G$6),FIND("~",SUBSTITUTE(G$6,"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13))*HLOOKUP(LEFT(TRIM(G$6),FIND("~",SUBSTITUTE(G$6," ","~",LEN(TRIM(G$6))-LEN(SUBSTITUTE(TRIM(G$6)," ",""))))-1)&amp;" Total",$B$6:$BB$305,ROW($A13)-5,FALSE))</f>
        <v>0</v>
      </c>
      <c r="H13" s="143">
        <f ca="1">IF(H$5&lt;&gt;"",HLOOKUP(H$5,Functionalization!$G$6:$R$305,ROW($A13)-5,FALSE),IFERROR(INDEX(H$269:H$305,MATCH($F13,$B$269:$B$305,0))/VLOOKUP($F13,$B$269:$BB$305,MATCH(LEFT(TRIM(H$6),FIND("~",SUBSTITUTE(H$6,"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13))*HLOOKUP(LEFT(TRIM(H$6),FIND("~",SUBSTITUTE(H$6," ","~",LEN(TRIM(H$6))-LEN(SUBSTITUTE(TRIM(H$6)," ",""))))-1)&amp;" Total",$B$6:$BB$305,ROW($A13)-5,FALSE))</f>
        <v>0</v>
      </c>
      <c r="I13" s="143">
        <f ca="1">IF(I$5&lt;&gt;"",HLOOKUP(I$5,Functionalization!$G$6:$R$305,ROW($A13)-5,FALSE),IFERROR(INDEX(I$269:I$305,MATCH($F13,$B$269:$B$305,0))/VLOOKUP($F13,$B$269:$BB$305,MATCH(LEFT(TRIM(I$6),FIND("~",SUBSTITUTE(I$6,"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13))*HLOOKUP(LEFT(TRIM(I$6),FIND("~",SUBSTITUTE(I$6," ","~",LEN(TRIM(I$6))-LEN(SUBSTITUTE(TRIM(I$6)," ",""))))-1)&amp;" Total",$B$6:$BB$305,ROW($A13)-5,FALSE))</f>
        <v>0</v>
      </c>
      <c r="J13" s="143">
        <f ca="1">IF(J$5&lt;&gt;"",HLOOKUP(J$5,Functionalization!$G$6:$R$305,ROW($A13)-5,FALSE),IFERROR(INDEX(J$269:J$305,MATCH($F13,$B$269:$B$305,0))/VLOOKUP($F13,$B$269:$BB$305,MATCH(LEFT(TRIM(J$6),FIND("~",SUBSTITUTE(J$6,"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13))*HLOOKUP(LEFT(TRIM(J$6),FIND("~",SUBSTITUTE(J$6," ","~",LEN(TRIM(J$6))-LEN(SUBSTITUTE(TRIM(J$6)," ",""))))-1)&amp;" Total",$B$6:$BB$305,ROW($A13)-5,FALSE))</f>
        <v>0</v>
      </c>
      <c r="K13" s="143">
        <f ca="1">IF(K$5&lt;&gt;"",HLOOKUP(K$5,Functionalization!$G$6:$R$305,ROW($A13)-5,FALSE),IFERROR(INDEX(K$269:K$305,MATCH($F13,$B$269:$B$305,0))/VLOOKUP($F13,$B$269:$BB$305,MATCH(LEFT(TRIM(K$6),FIND("~",SUBSTITUTE(K$6,"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13))*HLOOKUP(LEFT(TRIM(K$6),FIND("~",SUBSTITUTE(K$6," ","~",LEN(TRIM(K$6))-LEN(SUBSTITUTE(TRIM(K$6)," ",""))))-1)&amp;" Total",$B$6:$BB$305,ROW($A13)-5,FALSE))</f>
        <v>677600.96879946545</v>
      </c>
      <c r="L13" s="143">
        <f ca="1">IF(L$5&lt;&gt;"",HLOOKUP(L$5,Functionalization!$G$6:$R$305,ROW($A13)-5,FALSE),IFERROR(INDEX(L$269:L$305,MATCH($F13,$B$269:$B$305,0))/VLOOKUP($F13,$B$269:$BB$305,MATCH(LEFT(TRIM(L$6),FIND("~",SUBSTITUTE(L$6,"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13))*HLOOKUP(LEFT(TRIM(L$6),FIND("~",SUBSTITUTE(L$6," ","~",LEN(TRIM(L$6))-LEN(SUBSTITUTE(TRIM(L$6)," ",""))))-1)&amp;" Total",$B$6:$BB$305,ROW($A13)-5,FALSE))</f>
        <v>677600.96879946545</v>
      </c>
      <c r="M13" s="143">
        <f ca="1">IF(M$5&lt;&gt;"",HLOOKUP(M$5,Functionalization!$G$6:$R$305,ROW($A13)-5,FALSE),IFERROR(INDEX(M$269:M$305,MATCH($F13,$B$269:$B$305,0))/VLOOKUP($F13,$B$269:$BB$305,MATCH(LEFT(TRIM(M$6),FIND("~",SUBSTITUTE(M$6,"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13))*HLOOKUP(LEFT(TRIM(M$6),FIND("~",SUBSTITUTE(M$6," ","~",LEN(TRIM(M$6))-LEN(SUBSTITUTE(TRIM(M$6)," ",""))))-1)&amp;" Total",$B$6:$BB$305,ROW($A13)-5,FALSE))</f>
        <v>0</v>
      </c>
      <c r="N13" s="143">
        <f ca="1">IF(N$5&lt;&gt;"",HLOOKUP(N$5,Functionalization!$G$6:$R$305,ROW($A13)-5,FALSE),IFERROR(INDEX(N$269:N$305,MATCH($F13,$B$269:$B$305,0))/VLOOKUP($F13,$B$269:$BB$305,MATCH(LEFT(TRIM(N$6),FIND("~",SUBSTITUTE(N$6,"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13))*HLOOKUP(LEFT(TRIM(N$6),FIND("~",SUBSTITUTE(N$6," ","~",LEN(TRIM(N$6))-LEN(SUBSTITUTE(TRIM(N$6)," ",""))))-1)&amp;" Total",$B$6:$BB$305,ROW($A13)-5,FALSE))</f>
        <v>0</v>
      </c>
      <c r="O13" s="143">
        <f ca="1">IF(O$5&lt;&gt;"",HLOOKUP(O$5,Functionalization!$G$6:$R$305,ROW($A13)-5,FALSE),IFERROR(INDEX(O$269:O$305,MATCH($F13,$B$269:$B$305,0))/VLOOKUP($F13,$B$269:$BB$305,MATCH(LEFT(TRIM(O$6),FIND("~",SUBSTITUTE(O$6,"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13))*HLOOKUP(LEFT(TRIM(O$6),FIND("~",SUBSTITUTE(O$6," ","~",LEN(TRIM(O$6))-LEN(SUBSTITUTE(TRIM(O$6)," ",""))))-1)&amp;" Total",$B$6:$BB$305,ROW($A13)-5,FALSE))</f>
        <v>35920886.49426093</v>
      </c>
      <c r="P13" s="143">
        <f ca="1">IF(P$5&lt;&gt;"",HLOOKUP(P$5,Functionalization!$G$6:$R$305,ROW($A13)-5,FALSE),IFERROR(INDEX(P$269:P$305,MATCH($F13,$B$269:$B$305,0))/VLOOKUP($F13,$B$269:$BB$305,MATCH(LEFT(TRIM(P$6),FIND("~",SUBSTITUTE(P$6,"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13))*HLOOKUP(LEFT(TRIM(P$6),FIND("~",SUBSTITUTE(P$6," ","~",LEN(TRIM(P$6))-LEN(SUBSTITUTE(TRIM(P$6)," ",""))))-1)&amp;" Total",$B$6:$BB$305,ROW($A13)-5,FALSE))</f>
        <v>23344195.472975798</v>
      </c>
      <c r="Q13" s="143">
        <f ca="1">IF(Q$5&lt;&gt;"",HLOOKUP(Q$5,Functionalization!$G$6:$R$305,ROW($A13)-5,FALSE),IFERROR(INDEX(Q$269:Q$305,MATCH($F13,$B$269:$B$305,0))/VLOOKUP($F13,$B$269:$BB$305,MATCH(LEFT(TRIM(Q$6),FIND("~",SUBSTITUTE(Q$6,"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13))*HLOOKUP(LEFT(TRIM(Q$6),FIND("~",SUBSTITUTE(Q$6," ","~",LEN(TRIM(Q$6))-LEN(SUBSTITUTE(TRIM(Q$6)," ",""))))-1)&amp;" Total",$B$6:$BB$305,ROW($A13)-5,FALSE))</f>
        <v>0</v>
      </c>
      <c r="R13" s="143">
        <f ca="1">IF(R$5&lt;&gt;"",HLOOKUP(R$5,Functionalization!$G$6:$R$305,ROW($A13)-5,FALSE),IFERROR(INDEX(R$269:R$305,MATCH($F13,$B$269:$B$305,0))/VLOOKUP($F13,$B$269:$BB$305,MATCH(LEFT(TRIM(R$6),FIND("~",SUBSTITUTE(R$6,"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13))*HLOOKUP(LEFT(TRIM(R$6),FIND("~",SUBSTITUTE(R$6," ","~",LEN(TRIM(R$6))-LEN(SUBSTITUTE(TRIM(R$6)," ",""))))-1)&amp;" Total",$B$6:$BB$305,ROW($A13)-5,FALSE))</f>
        <v>12576691.021285139</v>
      </c>
      <c r="S13" s="143">
        <f ca="1">IF(S$5&lt;&gt;"",HLOOKUP(S$5,Functionalization!$G$6:$R$305,ROW($A13)-5,FALSE),IFERROR(INDEX(S$269:S$305,MATCH($F13,$B$269:$B$305,0))/VLOOKUP($F13,$B$269:$BB$305,MATCH(LEFT(TRIM(S$6),FIND("~",SUBSTITUTE(S$6,"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13))*HLOOKUP(LEFT(TRIM(S$6),FIND("~",SUBSTITUTE(S$6," ","~",LEN(TRIM(S$6))-LEN(SUBSTITUTE(TRIM(S$6)," ",""))))-1)&amp;" Total",$B$6:$BB$305,ROW($A13)-5,FALSE))</f>
        <v>0</v>
      </c>
      <c r="T13" s="143">
        <f ca="1">IF(T$5&lt;&gt;"",HLOOKUP(T$5,Functionalization!$G$6:$R$305,ROW($A13)-5,FALSE),IFERROR(INDEX(T$269:T$305,MATCH($F13,$B$269:$B$305,0))/VLOOKUP($F13,$B$269:$BB$305,MATCH(LEFT(TRIM(T$6),FIND("~",SUBSTITUTE(T$6,"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13))*HLOOKUP(LEFT(TRIM(T$6),FIND("~",SUBSTITUTE(T$6," ","~",LEN(TRIM(T$6))-LEN(SUBSTITUTE(TRIM(T$6)," ",""))))-1)&amp;" Total",$B$6:$BB$305,ROW($A13)-5,FALSE))</f>
        <v>0</v>
      </c>
      <c r="U13" s="143">
        <f ca="1">IF(U$5&lt;&gt;"",HLOOKUP(U$5,Functionalization!$G$6:$R$305,ROW($A13)-5,FALSE),IFERROR(INDEX(U$269:U$305,MATCH($F13,$B$269:$B$305,0))/VLOOKUP($F13,$B$269:$BB$305,MATCH(LEFT(TRIM(U$6),FIND("~",SUBSTITUTE(U$6,"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13))*HLOOKUP(LEFT(TRIM(U$6),FIND("~",SUBSTITUTE(U$6," ","~",LEN(TRIM(U$6))-LEN(SUBSTITUTE(TRIM(U$6)," ",""))))-1)&amp;" Total",$B$6:$BB$305,ROW($A13)-5,FALSE))</f>
        <v>0</v>
      </c>
      <c r="V13" s="143">
        <f ca="1">IF(V$5&lt;&gt;"",HLOOKUP(V$5,Functionalization!$G$6:$R$305,ROW($A13)-5,FALSE),IFERROR(INDEX(V$269:V$305,MATCH($F13,$B$269:$B$305,0))/VLOOKUP($F13,$B$269:$BB$305,MATCH(LEFT(TRIM(V$6),FIND("~",SUBSTITUTE(V$6,"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13))*HLOOKUP(LEFT(TRIM(V$6),FIND("~",SUBSTITUTE(V$6," ","~",LEN(TRIM(V$6))-LEN(SUBSTITUTE(TRIM(V$6)," ",""))))-1)&amp;" Total",$B$6:$BB$305,ROW($A13)-5,FALSE))</f>
        <v>0</v>
      </c>
      <c r="W13" s="143">
        <f ca="1">IF(W$5&lt;&gt;"",HLOOKUP(W$5,Functionalization!$G$6:$R$305,ROW($A13)-5,FALSE),IFERROR(INDEX(W$269:W$305,MATCH($F13,$B$269:$B$305,0))/VLOOKUP($F13,$B$269:$BB$305,MATCH(LEFT(TRIM(W$6),FIND("~",SUBSTITUTE(W$6,"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13))*HLOOKUP(LEFT(TRIM(W$6),FIND("~",SUBSTITUTE(W$6," ","~",LEN(TRIM(W$6))-LEN(SUBSTITUTE(TRIM(W$6)," ",""))))-1)&amp;" Total",$B$6:$BB$305,ROW($A13)-5,FALSE))</f>
        <v>0</v>
      </c>
      <c r="X13" s="143">
        <f ca="1">IF(X$5&lt;&gt;"",HLOOKUP(X$5,Functionalization!$G$6:$R$305,ROW($A13)-5,FALSE),IFERROR(INDEX(X$269:X$305,MATCH($F13,$B$269:$B$305,0))/VLOOKUP($F13,$B$269:$BB$305,MATCH(LEFT(TRIM(X$6),FIND("~",SUBSTITUTE(X$6,"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13))*HLOOKUP(LEFT(TRIM(X$6),FIND("~",SUBSTITUTE(X$6," ","~",LEN(TRIM(X$6))-LEN(SUBSTITUTE(TRIM(X$6)," ",""))))-1)&amp;" Total",$B$6:$BB$305,ROW($A13)-5,FALSE))</f>
        <v>0</v>
      </c>
      <c r="Y13" s="143">
        <f ca="1">IF(Y$5&lt;&gt;"",HLOOKUP(Y$5,Functionalization!$G$6:$R$305,ROW($A13)-5,FALSE),IFERROR(INDEX(Y$269:Y$305,MATCH($F13,$B$269:$B$305,0))/VLOOKUP($F13,$B$269:$BB$305,MATCH(LEFT(TRIM(Y$6),FIND("~",SUBSTITUTE(Y$6,"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13))*HLOOKUP(LEFT(TRIM(Y$6),FIND("~",SUBSTITUTE(Y$6," ","~",LEN(TRIM(Y$6))-LEN(SUBSTITUTE(TRIM(Y$6)," ",""))))-1)&amp;" Total",$B$6:$BB$305,ROW($A13)-5,FALSE))</f>
        <v>0</v>
      </c>
      <c r="Z13" s="143">
        <f ca="1">IF(Z$5&lt;&gt;"",HLOOKUP(Z$5,Functionalization!$G$6:$R$305,ROW($A13)-5,FALSE),IFERROR(INDEX(Z$269:Z$305,MATCH($F13,$B$269:$B$305,0))/VLOOKUP($F13,$B$269:$BB$305,MATCH(LEFT(TRIM(Z$6),FIND("~",SUBSTITUTE(Z$6,"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13))*HLOOKUP(LEFT(TRIM(Z$6),FIND("~",SUBSTITUTE(Z$6," ","~",LEN(TRIM(Z$6))-LEN(SUBSTITUTE(TRIM(Z$6)," ",""))))-1)&amp;" Total",$B$6:$BB$305,ROW($A13)-5,FALSE))</f>
        <v>0</v>
      </c>
      <c r="AA13" s="143">
        <f ca="1">IF(AA$5&lt;&gt;"",HLOOKUP(AA$5,Functionalization!$G$6:$R$305,ROW($A13)-5,FALSE),IFERROR(INDEX(AA$269:AA$305,MATCH($F13,$B$269:$B$305,0))/VLOOKUP($F13,$B$269:$BB$305,MATCH(LEFT(TRIM(AA$6),FIND("~",SUBSTITUTE(AA$6,"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13))*HLOOKUP(LEFT(TRIM(AA$6),FIND("~",SUBSTITUTE(AA$6," ","~",LEN(TRIM(AA$6))-LEN(SUBSTITUTE(TRIM(AA$6)," ",""))))-1)&amp;" Total",$B$6:$BB$305,ROW($A13)-5,FALSE))</f>
        <v>0</v>
      </c>
      <c r="AB13" s="143">
        <f ca="1">IF(AB$5&lt;&gt;"",HLOOKUP(AB$5,Functionalization!$G$6:$R$305,ROW($A13)-5,FALSE),IFERROR(INDEX(AB$269:AB$305,MATCH($F13,$B$269:$B$305,0))/VLOOKUP($F13,$B$269:$BB$305,MATCH(LEFT(TRIM(AB$6),FIND("~",SUBSTITUTE(AB$6,"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13))*HLOOKUP(LEFT(TRIM(AB$6),FIND("~",SUBSTITUTE(AB$6," ","~",LEN(TRIM(AB$6))-LEN(SUBSTITUTE(TRIM(AB$6)," ",""))))-1)&amp;" Total",$B$6:$BB$305,ROW($A13)-5,FALSE))</f>
        <v>0</v>
      </c>
      <c r="AC13" s="143">
        <f ca="1">IF(AC$5&lt;&gt;"",HLOOKUP(AC$5,Functionalization!$G$6:$R$305,ROW($A13)-5,FALSE),IFERROR(INDEX(AC$269:AC$305,MATCH($F13,$B$269:$B$305,0))/VLOOKUP($F13,$B$269:$BB$305,MATCH(LEFT(TRIM(AC$6),FIND("~",SUBSTITUTE(AC$6,"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13))*HLOOKUP(LEFT(TRIM(AC$6),FIND("~",SUBSTITUTE(AC$6," ","~",LEN(TRIM(AC$6))-LEN(SUBSTITUTE(TRIM(AC$6)," ",""))))-1)&amp;" Total",$B$6:$BB$305,ROW($A13)-5,FALSE))</f>
        <v>0</v>
      </c>
      <c r="AD13" s="143">
        <f ca="1">IF(AD$5&lt;&gt;"",HLOOKUP(AD$5,Functionalization!$G$6:$R$305,ROW($A13)-5,FALSE),IFERROR(INDEX(AD$269:AD$305,MATCH($F13,$B$269:$B$305,0))/VLOOKUP($F13,$B$269:$BB$305,MATCH(LEFT(TRIM(AD$6),FIND("~",SUBSTITUTE(AD$6,"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13))*HLOOKUP(LEFT(TRIM(AD$6),FIND("~",SUBSTITUTE(AD$6," ","~",LEN(TRIM(AD$6))-LEN(SUBSTITUTE(TRIM(AD$6)," ",""))))-1)&amp;" Total",$B$6:$BB$305,ROW($A13)-5,FALSE))</f>
        <v>0</v>
      </c>
      <c r="AE13" s="143">
        <f ca="1">IF(AE$5&lt;&gt;"",HLOOKUP(AE$5,Functionalization!$G$6:$R$305,ROW($A13)-5,FALSE),IFERROR(INDEX(AE$269:AE$305,MATCH($F13,$B$269:$B$305,0))/VLOOKUP($F13,$B$269:$BB$305,MATCH(LEFT(TRIM(AE$6),FIND("~",SUBSTITUTE(AE$6,"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13))*HLOOKUP(LEFT(TRIM(AE$6),FIND("~",SUBSTITUTE(AE$6," ","~",LEN(TRIM(AE$6))-LEN(SUBSTITUTE(TRIM(AE$6)," ",""))))-1)&amp;" Total",$B$6:$BB$305,ROW($A13)-5,FALSE))</f>
        <v>0</v>
      </c>
      <c r="AF13" s="143">
        <f ca="1">IF(AF$5&lt;&gt;"",HLOOKUP(AF$5,Functionalization!$G$6:$R$305,ROW($A13)-5,FALSE),IFERROR(INDEX(AF$269:AF$305,MATCH($F13,$B$269:$B$305,0))/VLOOKUP($F13,$B$269:$BB$305,MATCH(LEFT(TRIM(AF$6),FIND("~",SUBSTITUTE(AF$6,"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13))*HLOOKUP(LEFT(TRIM(AF$6),FIND("~",SUBSTITUTE(AF$6," ","~",LEN(TRIM(AF$6))-LEN(SUBSTITUTE(TRIM(AF$6)," ",""))))-1)&amp;" Total",$B$6:$BB$305,ROW($A13)-5,FALSE))</f>
        <v>0</v>
      </c>
      <c r="AG13" s="143">
        <f ca="1">IF(AG$5&lt;&gt;"",HLOOKUP(AG$5,Functionalization!$G$6:$R$305,ROW($A13)-5,FALSE),IFERROR(INDEX(AG$269:AG$305,MATCH($F13,$B$269:$B$305,0))/VLOOKUP($F13,$B$269:$BB$305,MATCH(LEFT(TRIM(AG$6),FIND("~",SUBSTITUTE(AG$6,"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13))*HLOOKUP(LEFT(TRIM(AG$6),FIND("~",SUBSTITUTE(AG$6," ","~",LEN(TRIM(AG$6))-LEN(SUBSTITUTE(TRIM(AG$6)," ",""))))-1)&amp;" Total",$B$6:$BB$305,ROW($A13)-5,FALSE))</f>
        <v>0</v>
      </c>
      <c r="AH13" s="143">
        <f ca="1">IF(AH$5&lt;&gt;"",HLOOKUP(AH$5,Functionalization!$G$6:$R$305,ROW($A13)-5,FALSE),IFERROR(INDEX(AH$269:AH$305,MATCH($F13,$B$269:$B$305,0))/VLOOKUP($F13,$B$269:$BB$305,MATCH(LEFT(TRIM(AH$6),FIND("~",SUBSTITUTE(AH$6,"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13))*HLOOKUP(LEFT(TRIM(AH$6),FIND("~",SUBSTITUTE(AH$6," ","~",LEN(TRIM(AH$6))-LEN(SUBSTITUTE(TRIM(AH$6)," ",""))))-1)&amp;" Total",$B$6:$BB$305,ROW($A13)-5,FALSE))</f>
        <v>0</v>
      </c>
      <c r="AI13" s="143">
        <f ca="1">IF(AI$5&lt;&gt;"",HLOOKUP(AI$5,Functionalization!$G$6:$R$305,ROW($A13)-5,FALSE),IFERROR(INDEX(AI$269:AI$305,MATCH($F13,$B$269:$B$305,0))/VLOOKUP($F13,$B$269:$BB$305,MATCH(LEFT(TRIM(AI$6),FIND("~",SUBSTITUTE(AI$6,"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13))*HLOOKUP(LEFT(TRIM(AI$6),FIND("~",SUBSTITUTE(AI$6," ","~",LEN(TRIM(AI$6))-LEN(SUBSTITUTE(TRIM(AI$6)," ",""))))-1)&amp;" Total",$B$6:$BB$305,ROW($A13)-5,FALSE))</f>
        <v>0</v>
      </c>
      <c r="AJ13" s="143">
        <f ca="1">IF(AJ$5&lt;&gt;"",HLOOKUP(AJ$5,Functionalization!$G$6:$R$305,ROW($A13)-5,FALSE),IFERROR(INDEX(AJ$269:AJ$305,MATCH($F13,$B$269:$B$305,0))/VLOOKUP($F13,$B$269:$BB$305,MATCH(LEFT(TRIM(AJ$6),FIND("~",SUBSTITUTE(AJ$6,"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13))*HLOOKUP(LEFT(TRIM(AJ$6),FIND("~",SUBSTITUTE(AJ$6," ","~",LEN(TRIM(AJ$6))-LEN(SUBSTITUTE(TRIM(AJ$6)," ",""))))-1)&amp;" Total",$B$6:$BB$305,ROW($A13)-5,FALSE))</f>
        <v>0</v>
      </c>
      <c r="AK13" s="143">
        <f ca="1">IF(AK$5&lt;&gt;"",HLOOKUP(AK$5,Functionalization!$G$6:$R$305,ROW($A13)-5,FALSE),IFERROR(INDEX(AK$269:AK$305,MATCH($F13,$B$269:$B$305,0))/VLOOKUP($F13,$B$269:$BB$305,MATCH(LEFT(TRIM(AK$6),FIND("~",SUBSTITUTE(AK$6,"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13))*HLOOKUP(LEFT(TRIM(AK$6),FIND("~",SUBSTITUTE(AK$6," ","~",LEN(TRIM(AK$6))-LEN(SUBSTITUTE(TRIM(AK$6)," ",""))))-1)&amp;" Total",$B$6:$BB$305,ROW($A13)-5,FALSE))</f>
        <v>0</v>
      </c>
      <c r="AL13" s="143">
        <f ca="1">IF(AL$5&lt;&gt;"",HLOOKUP(AL$5,Functionalization!$G$6:$R$305,ROW($A13)-5,FALSE),IFERROR(INDEX(AL$269:AL$305,MATCH($F13,$B$269:$B$305,0))/VLOOKUP($F13,$B$269:$BB$305,MATCH(LEFT(TRIM(AL$6),FIND("~",SUBSTITUTE(AL$6,"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13))*HLOOKUP(LEFT(TRIM(AL$6),FIND("~",SUBSTITUTE(AL$6," ","~",LEN(TRIM(AL$6))-LEN(SUBSTITUTE(TRIM(AL$6)," ",""))))-1)&amp;" Total",$B$6:$BB$305,ROW($A13)-5,FALSE))</f>
        <v>0</v>
      </c>
      <c r="AM13" s="143">
        <f ca="1">IF(AM$5&lt;&gt;"",HLOOKUP(AM$5,Functionalization!$G$6:$R$305,ROW($A13)-5,FALSE),IFERROR(INDEX(AM$269:AM$305,MATCH($F13,$B$269:$B$305,0))/VLOOKUP($F13,$B$269:$BB$305,MATCH(LEFT(TRIM(AM$6),FIND("~",SUBSTITUTE(AM$6,"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13))*HLOOKUP(LEFT(TRIM(AM$6),FIND("~",SUBSTITUTE(AM$6," ","~",LEN(TRIM(AM$6))-LEN(SUBSTITUTE(TRIM(AM$6)," ",""))))-1)&amp;" Total",$B$6:$BB$305,ROW($A13)-5,FALSE))</f>
        <v>0</v>
      </c>
      <c r="AN13" s="143">
        <f ca="1">IF(AN$5&lt;&gt;"",HLOOKUP(AN$5,Functionalization!$G$6:$R$305,ROW($A13)-5,FALSE),IFERROR(INDEX(AN$269:AN$305,MATCH($F13,$B$269:$B$305,0))/VLOOKUP($F13,$B$269:$BB$305,MATCH(LEFT(TRIM(AN$6),FIND("~",SUBSTITUTE(AN$6,"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13))*HLOOKUP(LEFT(TRIM(AN$6),FIND("~",SUBSTITUTE(AN$6," ","~",LEN(TRIM(AN$6))-LEN(SUBSTITUTE(TRIM(AN$6)," ",""))))-1)&amp;" Total",$B$6:$BB$305,ROW($A13)-5,FALSE))</f>
        <v>0</v>
      </c>
      <c r="AO13" s="143">
        <f ca="1">IF(AO$5&lt;&gt;"",HLOOKUP(AO$5,Functionalization!$G$6:$R$305,ROW($A13)-5,FALSE),IFERROR(INDEX(AO$269:AO$305,MATCH($F13,$B$269:$B$305,0))/VLOOKUP($F13,$B$269:$BB$305,MATCH(LEFT(TRIM(AO$6),FIND("~",SUBSTITUTE(AO$6,"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13))*HLOOKUP(LEFT(TRIM(AO$6),FIND("~",SUBSTITUTE(AO$6," ","~",LEN(TRIM(AO$6))-LEN(SUBSTITUTE(TRIM(AO$6)," ",""))))-1)&amp;" Total",$B$6:$BB$305,ROW($A13)-5,FALSE))</f>
        <v>0</v>
      </c>
      <c r="AP13" s="143">
        <f ca="1">IF(AP$5&lt;&gt;"",HLOOKUP(AP$5,Functionalization!$G$6:$R$305,ROW($A13)-5,FALSE),IFERROR(INDEX(AP$269:AP$305,MATCH($F13,$B$269:$B$305,0))/VLOOKUP($F13,$B$269:$BB$305,MATCH(LEFT(TRIM(AP$6),FIND("~",SUBSTITUTE(AP$6,"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13))*HLOOKUP(LEFT(TRIM(AP$6),FIND("~",SUBSTITUTE(AP$6," ","~",LEN(TRIM(AP$6))-LEN(SUBSTITUTE(TRIM(AP$6)," ",""))))-1)&amp;" Total",$B$6:$BB$305,ROW($A13)-5,FALSE))</f>
        <v>0</v>
      </c>
      <c r="AQ13" s="143">
        <f ca="1">IF(AQ$5&lt;&gt;"",HLOOKUP(AQ$5,Functionalization!$G$6:$R$305,ROW($A13)-5,FALSE),IFERROR(INDEX(AQ$269:AQ$305,MATCH($F13,$B$269:$B$305,0))/VLOOKUP($F13,$B$269:$BB$305,MATCH(LEFT(TRIM(AQ$6),FIND("~",SUBSTITUTE(AQ$6,"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13))*HLOOKUP(LEFT(TRIM(AQ$6),FIND("~",SUBSTITUTE(AQ$6," ","~",LEN(TRIM(AQ$6))-LEN(SUBSTITUTE(TRIM(AQ$6)," ",""))))-1)&amp;" Total",$B$6:$BB$305,ROW($A13)-5,FALSE))</f>
        <v>0</v>
      </c>
      <c r="AR13" s="143">
        <f ca="1">IF(AR$5&lt;&gt;"",HLOOKUP(AR$5,Functionalization!$G$6:$R$305,ROW($A13)-5,FALSE),IFERROR(INDEX(AR$269:AR$305,MATCH($F13,$B$269:$B$305,0))/VLOOKUP($F13,$B$269:$BB$305,MATCH(LEFT(TRIM(AR$6),FIND("~",SUBSTITUTE(AR$6,"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13))*HLOOKUP(LEFT(TRIM(AR$6),FIND("~",SUBSTITUTE(AR$6," ","~",LEN(TRIM(AR$6))-LEN(SUBSTITUTE(TRIM(AR$6)," ",""))))-1)&amp;" Total",$B$6:$BB$305,ROW($A13)-5,FALSE))</f>
        <v>0</v>
      </c>
      <c r="AS13" s="143">
        <f ca="1">IF(AS$5&lt;&gt;"",HLOOKUP(AS$5,Functionalization!$G$6:$R$305,ROW($A13)-5,FALSE),IFERROR(INDEX(AS$269:AS$305,MATCH($F13,$B$269:$B$305,0))/VLOOKUP($F13,$B$269:$BB$305,MATCH(LEFT(TRIM(AS$6),FIND("~",SUBSTITUTE(AS$6,"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13))*HLOOKUP(LEFT(TRIM(AS$6),FIND("~",SUBSTITUTE(AS$6," ","~",LEN(TRIM(AS$6))-LEN(SUBSTITUTE(TRIM(AS$6)," ",""))))-1)&amp;" Total",$B$6:$BB$305,ROW($A13)-5,FALSE))</f>
        <v>0</v>
      </c>
      <c r="AT13" s="143">
        <f ca="1">IF(AT$5&lt;&gt;"",HLOOKUP(AT$5,Functionalization!$G$6:$R$305,ROW($A13)-5,FALSE),IFERROR(INDEX(AT$269:AT$305,MATCH($F13,$B$269:$B$305,0))/VLOOKUP($F13,$B$269:$BB$305,MATCH(LEFT(TRIM(AT$6),FIND("~",SUBSTITUTE(AT$6,"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13))*HLOOKUP(LEFT(TRIM(AT$6),FIND("~",SUBSTITUTE(AT$6," ","~",LEN(TRIM(AT$6))-LEN(SUBSTITUTE(TRIM(AT$6)," ",""))))-1)&amp;" Total",$B$6:$BB$305,ROW($A13)-5,FALSE))</f>
        <v>0</v>
      </c>
      <c r="AU13" s="143">
        <f ca="1">IF(AU$5&lt;&gt;"",HLOOKUP(AU$5,Functionalization!$G$6:$R$305,ROW($A13)-5,FALSE),IFERROR(INDEX(AU$269:AU$305,MATCH($F13,$B$269:$B$305,0))/VLOOKUP($F13,$B$269:$BB$305,MATCH(LEFT(TRIM(AU$6),FIND("~",SUBSTITUTE(AU$6,"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13))*HLOOKUP(LEFT(TRIM(AU$6),FIND("~",SUBSTITUTE(AU$6," ","~",LEN(TRIM(AU$6))-LEN(SUBSTITUTE(TRIM(AU$6)," ",""))))-1)&amp;" Total",$B$6:$BB$305,ROW($A13)-5,FALSE))</f>
        <v>0</v>
      </c>
      <c r="AV13" s="143">
        <f ca="1">IF(AV$5&lt;&gt;"",HLOOKUP(AV$5,Functionalization!$G$6:$R$305,ROW($A13)-5,FALSE),IFERROR(INDEX(AV$269:AV$305,MATCH($F13,$B$269:$B$305,0))/VLOOKUP($F13,$B$269:$BB$305,MATCH(LEFT(TRIM(AV$6),FIND("~",SUBSTITUTE(AV$6,"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13))*HLOOKUP(LEFT(TRIM(AV$6),FIND("~",SUBSTITUTE(AV$6," ","~",LEN(TRIM(AV$6))-LEN(SUBSTITUTE(TRIM(AV$6)," ",""))))-1)&amp;" Total",$B$6:$BB$305,ROW($A13)-5,FALSE))</f>
        <v>0</v>
      </c>
      <c r="AW13" s="143">
        <f ca="1">IF(AW$5&lt;&gt;"",HLOOKUP(AW$5,Functionalization!$G$6:$R$305,ROW($A13)-5,FALSE),IFERROR(INDEX(AW$269:AW$305,MATCH($F13,$B$269:$B$305,0))/VLOOKUP($F13,$B$269:$BB$305,MATCH(LEFT(TRIM(AW$6),FIND("~",SUBSTITUTE(AW$6,"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13))*HLOOKUP(LEFT(TRIM(AW$6),FIND("~",SUBSTITUTE(AW$6," ","~",LEN(TRIM(AW$6))-LEN(SUBSTITUTE(TRIM(AW$6)," ",""))))-1)&amp;" Total",$B$6:$BB$305,ROW($A13)-5,FALSE))</f>
        <v>0</v>
      </c>
      <c r="AX13" s="143">
        <f ca="1">IF(AX$5&lt;&gt;"",HLOOKUP(AX$5,Functionalization!$G$6:$R$305,ROW($A13)-5,FALSE),IFERROR(INDEX(AX$269:AX$305,MATCH($F13,$B$269:$B$305,0))/VLOOKUP($F13,$B$269:$BB$305,MATCH(LEFT(TRIM(AX$6),FIND("~",SUBSTITUTE(AX$6,"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13))*HLOOKUP(LEFT(TRIM(AX$6),FIND("~",SUBSTITUTE(AX$6," ","~",LEN(TRIM(AX$6))-LEN(SUBSTITUTE(TRIM(AX$6)," ",""))))-1)&amp;" Total",$B$6:$BB$305,ROW($A13)-5,FALSE))</f>
        <v>0</v>
      </c>
      <c r="AY13" s="143">
        <f ca="1">IF(AY$5&lt;&gt;"",HLOOKUP(AY$5,Functionalization!$G$6:$R$305,ROW($A13)-5,FALSE),IFERROR(INDEX(AY$269:AY$305,MATCH($F13,$B$269:$B$305,0))/VLOOKUP($F13,$B$269:$BB$305,MATCH(LEFT(TRIM(AY$6),FIND("~",SUBSTITUTE(AY$6,"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13))*HLOOKUP(LEFT(TRIM(AY$6),FIND("~",SUBSTITUTE(AY$6," ","~",LEN(TRIM(AY$6))-LEN(SUBSTITUTE(TRIM(AY$6)," ",""))))-1)&amp;" Total",$B$6:$BB$305,ROW($A13)-5,FALSE))</f>
        <v>0</v>
      </c>
      <c r="AZ13" s="143">
        <f ca="1">IF(AZ$5&lt;&gt;"",HLOOKUP(AZ$5,Functionalization!$G$6:$R$305,ROW($A13)-5,FALSE),IFERROR(INDEX(AZ$269:AZ$305,MATCH($F13,$B$269:$B$305,0))/VLOOKUP($F13,$B$269:$BB$305,MATCH(LEFT(TRIM(AZ$6),FIND("~",SUBSTITUTE(AZ$6,"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13))*HLOOKUP(LEFT(TRIM(AZ$6),FIND("~",SUBSTITUTE(AZ$6," ","~",LEN(TRIM(AZ$6))-LEN(SUBSTITUTE(TRIM(AZ$6)," ",""))))-1)&amp;" Total",$B$6:$BB$305,ROW($A13)-5,FALSE))</f>
        <v>0</v>
      </c>
      <c r="BA13" s="143">
        <f ca="1">IF(BA$5&lt;&gt;"",HLOOKUP(BA$5,Functionalization!$G$6:$R$305,ROW($A13)-5,FALSE),IFERROR(INDEX(BA$269:BA$305,MATCH($F13,$B$269:$B$305,0))/VLOOKUP($F13,$B$269:$BB$305,MATCH(LEFT(TRIM(BA$6),FIND("~",SUBSTITUTE(BA$6,"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13))*HLOOKUP(LEFT(TRIM(BA$6),FIND("~",SUBSTITUTE(BA$6," ","~",LEN(TRIM(BA$6))-LEN(SUBSTITUTE(TRIM(BA$6)," ",""))))-1)&amp;" Total",$B$6:$BB$305,ROW($A13)-5,FALSE))</f>
        <v>0</v>
      </c>
      <c r="BB13" s="143">
        <f ca="1">IF(BB$5&lt;&gt;"",HLOOKUP(BB$5,Functionalization!$G$6:$R$305,ROW($A13)-5,FALSE),IFERROR(INDEX(BB$269:BB$305,MATCH($F13,$B$269:$B$305,0))/VLOOKUP($F13,$B$269:$BB$305,MATCH(LEFT(TRIM(BB$6),FIND("~",SUBSTITUTE(BB$6,"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13))*HLOOKUP(LEFT(TRIM(BB$6),FIND("~",SUBSTITUTE(BB$6," ","~",LEN(TRIM(BB$6))-LEN(SUBSTITUTE(TRIM(BB$6)," ",""))))-1)&amp;" Total",$B$6:$BB$305,ROW($A13)-5,FALSE))</f>
        <v>0</v>
      </c>
      <c r="BD13" s="79">
        <f ca="1">IFERROR(IF(SUMIF($G$6:$BB$6,BD$6&amp;" Total",$G13:$BB13)-(SUMIF($G$6:$BB$6,BD$6&amp;" "&amp;'Input-Func_Class'!$D$22,$G13:$BB13)+IFERROR(SUMIF($G$6:$BB$6,BD$6&amp;" "&amp;'Input-Func_Class'!$E$22,$G13:$BB13),SUMIF($G$6:$BB$6,BD$6&amp;" "&amp;'Input-Func_Class'!$B$24,$G13:$BB13))+SUMIF($G$6:$BB$6,BD$6&amp;" "&amp;'Input-Func_Class'!$F$22,$G13:$BB13))&lt;Check_Limit,0,1),1)</f>
        <v>0</v>
      </c>
      <c r="BE13" s="79">
        <f ca="1">IFERROR(IF(SUMIF($G$6:$BB$6,BE$6&amp;" Total",$G13:$BB13)-(SUMIF($G$6:$BB$6,BE$6&amp;" "&amp;'Input-Func_Class'!$D$22,$G13:$BB13)+IFERROR(SUMIF($G$6:$BB$6,BE$6&amp;" "&amp;'Input-Func_Class'!$E$22,$G13:$BB13),SUMIF($G$6:$BB$6,BE$6&amp;" "&amp;'Input-Func_Class'!$B$24,$G13:$BB13))+SUMIF($G$6:$BB$6,BE$6&amp;" "&amp;'Input-Func_Class'!$F$22,$G13:$BB13))&lt;Check_Limit,0,1),1)</f>
        <v>0</v>
      </c>
      <c r="BF13" s="79">
        <f ca="1">IFERROR(IF(SUMIF($G$6:$BB$6,BF$6&amp;" Total",$G13:$BB13)-(SUMIF($G$6:$BB$6,BF$6&amp;" "&amp;'Input-Func_Class'!$D$22,$G13:$BB13)+IFERROR(SUMIF($G$6:$BB$6,BF$6&amp;" "&amp;'Input-Func_Class'!$E$22,$G13:$BB13),SUMIF($G$6:$BB$6,BF$6&amp;" "&amp;'Input-Func_Class'!$B$24,$G13:$BB13))+SUMIF($G$6:$BB$6,BF$6&amp;" "&amp;'Input-Func_Class'!$F$22,$G13:$BB13))&lt;Check_Limit,0,1),1)</f>
        <v>0</v>
      </c>
      <c r="BG13" s="79">
        <f ca="1">IFERROR(IF(SUMIF($G$6:$BB$6,BG$6&amp;" Total",$G13:$BB13)-(SUMIF($G$6:$BB$6,BG$6&amp;" "&amp;'Input-Func_Class'!$D$22,$G13:$BB13)+IFERROR(SUMIF($G$6:$BB$6,BG$6&amp;" "&amp;'Input-Func_Class'!$E$22,$G13:$BB13),SUMIF($G$6:$BB$6,BG$6&amp;" "&amp;'Input-Func_Class'!$B$24,$G13:$BB13))+SUMIF($G$6:$BB$6,BG$6&amp;" "&amp;'Input-Func_Class'!$F$22,$G13:$BB13))&lt;Check_Limit,0,1),1)</f>
        <v>0</v>
      </c>
      <c r="BH13" s="79">
        <f ca="1">IFERROR(IF(SUMIF($G$6:$BB$6,BH$6&amp;" Total",$G13:$BB13)-(SUMIF($G$6:$BB$6,BH$6&amp;" "&amp;'Input-Func_Class'!$D$22,$G13:$BB13)+IFERROR(SUMIF($G$6:$BB$6,BH$6&amp;" "&amp;'Input-Func_Class'!$E$22,$G13:$BB13),SUMIF($G$6:$BB$6,BH$6&amp;" "&amp;'Input-Func_Class'!$B$24,$G13:$BB13))+SUMIF($G$6:$BB$6,BH$6&amp;" "&amp;'Input-Func_Class'!$F$22,$G13:$BB13))&lt;Check_Limit,0,1),1)</f>
        <v>0</v>
      </c>
      <c r="BI13" s="79">
        <f ca="1">IFERROR(IF(SUMIF($G$6:$BB$6,BI$6&amp;" Total",$G13:$BB13)-(SUMIF($G$6:$BB$6,BI$6&amp;" "&amp;'Input-Func_Class'!$D$22,$G13:$BB13)+IFERROR(SUMIF($G$6:$BB$6,BI$6&amp;" "&amp;'Input-Func_Class'!$E$22,$G13:$BB13),SUMIF($G$6:$BB$6,BI$6&amp;" "&amp;'Input-Func_Class'!$B$24,$G13:$BB13))+SUMIF($G$6:$BB$6,BI$6&amp;" "&amp;'Input-Func_Class'!$F$22,$G13:$BB13))&lt;Check_Limit,0,1),1)</f>
        <v>0</v>
      </c>
      <c r="BJ13" s="79">
        <f ca="1">IFERROR(IF(SUMIF($G$6:$BB$6,BJ$6&amp;" Total",$G13:$BB13)-(SUMIF($G$6:$BB$6,BJ$6&amp;" "&amp;'Input-Func_Class'!$D$22,$G13:$BB13)+IFERROR(SUMIF($G$6:$BB$6,BJ$6&amp;" "&amp;'Input-Func_Class'!$E$22,$G13:$BB13),SUMIF($G$6:$BB$6,BJ$6&amp;" "&amp;'Input-Func_Class'!$B$24,$G13:$BB13))+SUMIF($G$6:$BB$6,BJ$6&amp;" "&amp;'Input-Func_Class'!$F$22,$G13:$BB13))&lt;Check_Limit,0,1),1)</f>
        <v>0</v>
      </c>
      <c r="BK13" s="79">
        <f ca="1">IFERROR(IF(SUMIF($G$6:$BB$6,BK$6&amp;" Total",$G13:$BB13)-(SUMIF($G$6:$BB$6,BK$6&amp;" "&amp;'Input-Func_Class'!$D$22,$G13:$BB13)+IFERROR(SUMIF($G$6:$BB$6,BK$6&amp;" "&amp;'Input-Func_Class'!$E$22,$G13:$BB13),SUMIF($G$6:$BB$6,BK$6&amp;" "&amp;'Input-Func_Class'!$B$24,$G13:$BB13))+SUMIF($G$6:$BB$6,BK$6&amp;" "&amp;'Input-Func_Class'!$F$22,$G13:$BB13))&lt;Check_Limit,0,1),1)</f>
        <v>0</v>
      </c>
      <c r="BL13" s="79">
        <f ca="1">IFERROR(IF(SUMIF($G$6:$BB$6,BL$6&amp;" Total",$G13:$BB13)-(SUMIF($G$6:$BB$6,BL$6&amp;" "&amp;'Input-Func_Class'!$D$22,$G13:$BB13)+IFERROR(SUMIF($G$6:$BB$6,BL$6&amp;" "&amp;'Input-Func_Class'!$E$22,$G13:$BB13),SUMIF($G$6:$BB$6,BL$6&amp;" "&amp;'Input-Func_Class'!$B$24,$G13:$BB13))+SUMIF($G$6:$BB$6,BL$6&amp;" "&amp;'Input-Func_Class'!$F$22,$G13:$BB13))&lt;Check_Limit,0,1),1)</f>
        <v>0</v>
      </c>
      <c r="BM13" s="79">
        <f ca="1">IFERROR(IF(SUMIF($G$6:$BB$6,BM$6&amp;" Total",$G13:$BB13)-(SUMIF($G$6:$BB$6,BM$6&amp;" "&amp;'Input-Func_Class'!$D$22,$G13:$BB13)+IFERROR(SUMIF($G$6:$BB$6,BM$6&amp;" "&amp;'Input-Func_Class'!$E$22,$G13:$BB13),SUMIF($G$6:$BB$6,BM$6&amp;" "&amp;'Input-Func_Class'!$B$24,$G13:$BB13))+SUMIF($G$6:$BB$6,BM$6&amp;" "&amp;'Input-Func_Class'!$F$22,$G13:$BB13))&lt;Check_Limit,0,1),1)</f>
        <v>0</v>
      </c>
      <c r="BN13" s="79">
        <f ca="1">IFERROR(IF(SUMIF($G$6:$BB$6,BN$6&amp;" Total",$G13:$BB13)-(SUMIF($G$6:$BB$6,BN$6&amp;" "&amp;'Input-Func_Class'!$D$22,$G13:$BB13)+IFERROR(SUMIF($G$6:$BB$6,BN$6&amp;" "&amp;'Input-Func_Class'!$E$22,$G13:$BB13),SUMIF($G$6:$BB$6,BN$6&amp;" "&amp;'Input-Func_Class'!$B$24,$G13:$BB13))+SUMIF($G$6:$BB$6,BN$6&amp;" "&amp;'Input-Func_Class'!$F$22,$G13:$BB13))&lt;Check_Limit,0,1),1)</f>
        <v>0</v>
      </c>
      <c r="BO13" s="79">
        <f ca="1">IFERROR(IF(SUMIF($G$6:$BB$6,BO$6&amp;" Total",$G13:$BB13)-(SUMIF($G$6:$BB$6,BO$6&amp;" "&amp;'Input-Func_Class'!$D$22,$G13:$BB13)+IFERROR(SUMIF($G$6:$BB$6,BO$6&amp;" "&amp;'Input-Func_Class'!$E$22,$G13:$BB13),SUMIF($G$6:$BB$6,BO$6&amp;" "&amp;'Input-Func_Class'!$B$24,$G13:$BB13))+SUMIF($G$6:$BB$6,BO$6&amp;" "&amp;'Input-Func_Class'!$F$22,$G13:$BB13))&lt;Check_Limit,0,1),1)</f>
        <v>0</v>
      </c>
    </row>
    <row r="14" spans="1:67" outlineLevel="1">
      <c r="A14" s="113">
        <f>IF(ISBLANK('Input-Accounts'!A14),"",'Input-Accounts'!A14)</f>
        <v>7</v>
      </c>
      <c r="B14" s="17" t="str">
        <f>IF(ISBLANK('Input-Accounts'!B14),"",'Input-Accounts'!B14)</f>
        <v>Misc. Intangible Plant - Throughtput Related</v>
      </c>
      <c r="C14" s="113">
        <f>IF(ISBLANK('Input-Accounts'!C14),"",'Input-Accounts'!C14)</f>
        <v>303</v>
      </c>
      <c r="D14" s="143">
        <f>Functionalization!$D14</f>
        <v>1407085.6530374277</v>
      </c>
      <c r="E14" s="143">
        <f ca="1">IFERROR(IF(D14="",0,IF(D14=0,0,IF(ABS(D14-SUM(G14,K14,O14,S14,W14,AA14,AE14,AI14,AM14,AQ14,AU14,AY14))&lt;Check_Limit,0,1))),1)</f>
        <v>0</v>
      </c>
      <c r="F14" s="89" t="str">
        <f>IF($D14=0,"-",IF('Input-Accounts'!$E14&lt;&gt;0,'Input-Accounts'!$E14,'Input-Accounts'!$G14))</f>
        <v>COMMODITY</v>
      </c>
      <c r="G14" s="143">
        <f ca="1">IF(G$5&lt;&gt;"",HLOOKUP(G$5,Functionalization!$G$6:$R$305,ROW($A14)-5,FALSE),IFERROR(INDEX(G$269:G$305,MATCH($F14,$B$269:$B$305,0))/VLOOKUP($F14,$B$269:$BB$305,MATCH(LEFT(TRIM(G$6),FIND("~",SUBSTITUTE(G$6,"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14))*HLOOKUP(LEFT(TRIM(G$6),FIND("~",SUBSTITUTE(G$6," ","~",LEN(TRIM(G$6))-LEN(SUBSTITUTE(TRIM(G$6)," ",""))))-1)&amp;" Total",$B$6:$BB$305,ROW($A14)-5,FALSE))</f>
        <v>0</v>
      </c>
      <c r="H14" s="143">
        <f ca="1">IF(H$5&lt;&gt;"",HLOOKUP(H$5,Functionalization!$G$6:$R$305,ROW($A14)-5,FALSE),IFERROR(INDEX(H$269:H$305,MATCH($F14,$B$269:$B$305,0))/VLOOKUP($F14,$B$269:$BB$305,MATCH(LEFT(TRIM(H$6),FIND("~",SUBSTITUTE(H$6,"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14))*HLOOKUP(LEFT(TRIM(H$6),FIND("~",SUBSTITUTE(H$6," ","~",LEN(TRIM(H$6))-LEN(SUBSTITUTE(TRIM(H$6)," ",""))))-1)&amp;" Total",$B$6:$BB$305,ROW($A14)-5,FALSE))</f>
        <v>0</v>
      </c>
      <c r="I14" s="143">
        <f ca="1">IF(I$5&lt;&gt;"",HLOOKUP(I$5,Functionalization!$G$6:$R$305,ROW($A14)-5,FALSE),IFERROR(INDEX(I$269:I$305,MATCH($F14,$B$269:$B$305,0))/VLOOKUP($F14,$B$269:$BB$305,MATCH(LEFT(TRIM(I$6),FIND("~",SUBSTITUTE(I$6,"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14))*HLOOKUP(LEFT(TRIM(I$6),FIND("~",SUBSTITUTE(I$6," ","~",LEN(TRIM(I$6))-LEN(SUBSTITUTE(TRIM(I$6)," ",""))))-1)&amp;" Total",$B$6:$BB$305,ROW($A14)-5,FALSE))</f>
        <v>0</v>
      </c>
      <c r="J14" s="143">
        <f ca="1">IF(J$5&lt;&gt;"",HLOOKUP(J$5,Functionalization!$G$6:$R$305,ROW($A14)-5,FALSE),IFERROR(INDEX(J$269:J$305,MATCH($F14,$B$269:$B$305,0))/VLOOKUP($F14,$B$269:$BB$305,MATCH(LEFT(TRIM(J$6),FIND("~",SUBSTITUTE(J$6,"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14))*HLOOKUP(LEFT(TRIM(J$6),FIND("~",SUBSTITUTE(J$6," ","~",LEN(TRIM(J$6))-LEN(SUBSTITUTE(TRIM(J$6)," ",""))))-1)&amp;" Total",$B$6:$BB$305,ROW($A14)-5,FALSE))</f>
        <v>0</v>
      </c>
      <c r="K14" s="143">
        <f ca="1">IF(K$5&lt;&gt;"",HLOOKUP(K$5,Functionalization!$G$6:$R$305,ROW($A14)-5,FALSE),IFERROR(INDEX(K$269:K$305,MATCH($F14,$B$269:$B$305,0))/VLOOKUP($F14,$B$269:$BB$305,MATCH(LEFT(TRIM(K$6),FIND("~",SUBSTITUTE(K$6,"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14))*HLOOKUP(LEFT(TRIM(K$6),FIND("~",SUBSTITUTE(K$6," ","~",LEN(TRIM(K$6))-LEN(SUBSTITUTE(TRIM(K$6)," ",""))))-1)&amp;" Total",$B$6:$BB$305,ROW($A14)-5,FALSE))</f>
        <v>1407085.6530374277</v>
      </c>
      <c r="L14" s="143">
        <f ca="1">IF(L$5&lt;&gt;"",HLOOKUP(L$5,Functionalization!$G$6:$R$305,ROW($A14)-5,FALSE),IFERROR(INDEX(L$269:L$305,MATCH($F14,$B$269:$B$305,0))/VLOOKUP($F14,$B$269:$BB$305,MATCH(LEFT(TRIM(L$6),FIND("~",SUBSTITUTE(L$6,"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14))*HLOOKUP(LEFT(TRIM(L$6),FIND("~",SUBSTITUTE(L$6," ","~",LEN(TRIM(L$6))-LEN(SUBSTITUTE(TRIM(L$6)," ",""))))-1)&amp;" Total",$B$6:$BB$305,ROW($A14)-5,FALSE))</f>
        <v>0</v>
      </c>
      <c r="M14" s="143">
        <f ca="1">IF(M$5&lt;&gt;"",HLOOKUP(M$5,Functionalization!$G$6:$R$305,ROW($A14)-5,FALSE),IFERROR(INDEX(M$269:M$305,MATCH($F14,$B$269:$B$305,0))/VLOOKUP($F14,$B$269:$BB$305,MATCH(LEFT(TRIM(M$6),FIND("~",SUBSTITUTE(M$6,"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14))*HLOOKUP(LEFT(TRIM(M$6),FIND("~",SUBSTITUTE(M$6," ","~",LEN(TRIM(M$6))-LEN(SUBSTITUTE(TRIM(M$6)," ",""))))-1)&amp;" Total",$B$6:$BB$305,ROW($A14)-5,FALSE))</f>
        <v>1407085.6530374277</v>
      </c>
      <c r="N14" s="143">
        <f ca="1">IF(N$5&lt;&gt;"",HLOOKUP(N$5,Functionalization!$G$6:$R$305,ROW($A14)-5,FALSE),IFERROR(INDEX(N$269:N$305,MATCH($F14,$B$269:$B$305,0))/VLOOKUP($F14,$B$269:$BB$305,MATCH(LEFT(TRIM(N$6),FIND("~",SUBSTITUTE(N$6,"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14))*HLOOKUP(LEFT(TRIM(N$6),FIND("~",SUBSTITUTE(N$6," ","~",LEN(TRIM(N$6))-LEN(SUBSTITUTE(TRIM(N$6)," ",""))))-1)&amp;" Total",$B$6:$BB$305,ROW($A14)-5,FALSE))</f>
        <v>0</v>
      </c>
      <c r="O14" s="143">
        <f ca="1">IF(O$5&lt;&gt;"",HLOOKUP(O$5,Functionalization!$G$6:$R$305,ROW($A14)-5,FALSE),IFERROR(INDEX(O$269:O$305,MATCH($F14,$B$269:$B$305,0))/VLOOKUP($F14,$B$269:$BB$305,MATCH(LEFT(TRIM(O$6),FIND("~",SUBSTITUTE(O$6,"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14))*HLOOKUP(LEFT(TRIM(O$6),FIND("~",SUBSTITUTE(O$6," ","~",LEN(TRIM(O$6))-LEN(SUBSTITUTE(TRIM(O$6)," ",""))))-1)&amp;" Total",$B$6:$BB$305,ROW($A14)-5,FALSE))</f>
        <v>0</v>
      </c>
      <c r="P14" s="143">
        <f ca="1">IF(P$5&lt;&gt;"",HLOOKUP(P$5,Functionalization!$G$6:$R$305,ROW($A14)-5,FALSE),IFERROR(INDEX(P$269:P$305,MATCH($F14,$B$269:$B$305,0))/VLOOKUP($F14,$B$269:$BB$305,MATCH(LEFT(TRIM(P$6),FIND("~",SUBSTITUTE(P$6,"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14))*HLOOKUP(LEFT(TRIM(P$6),FIND("~",SUBSTITUTE(P$6," ","~",LEN(TRIM(P$6))-LEN(SUBSTITUTE(TRIM(P$6)," ",""))))-1)&amp;" Total",$B$6:$BB$305,ROW($A14)-5,FALSE))</f>
        <v>0</v>
      </c>
      <c r="Q14" s="143">
        <f ca="1">IF(Q$5&lt;&gt;"",HLOOKUP(Q$5,Functionalization!$G$6:$R$305,ROW($A14)-5,FALSE),IFERROR(INDEX(Q$269:Q$305,MATCH($F14,$B$269:$B$305,0))/VLOOKUP($F14,$B$269:$BB$305,MATCH(LEFT(TRIM(Q$6),FIND("~",SUBSTITUTE(Q$6,"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14))*HLOOKUP(LEFT(TRIM(Q$6),FIND("~",SUBSTITUTE(Q$6," ","~",LEN(TRIM(Q$6))-LEN(SUBSTITUTE(TRIM(Q$6)," ",""))))-1)&amp;" Total",$B$6:$BB$305,ROW($A14)-5,FALSE))</f>
        <v>0</v>
      </c>
      <c r="R14" s="143">
        <f ca="1">IF(R$5&lt;&gt;"",HLOOKUP(R$5,Functionalization!$G$6:$R$305,ROW($A14)-5,FALSE),IFERROR(INDEX(R$269:R$305,MATCH($F14,$B$269:$B$305,0))/VLOOKUP($F14,$B$269:$BB$305,MATCH(LEFT(TRIM(R$6),FIND("~",SUBSTITUTE(R$6,"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14))*HLOOKUP(LEFT(TRIM(R$6),FIND("~",SUBSTITUTE(R$6," ","~",LEN(TRIM(R$6))-LEN(SUBSTITUTE(TRIM(R$6)," ",""))))-1)&amp;" Total",$B$6:$BB$305,ROW($A14)-5,FALSE))</f>
        <v>0</v>
      </c>
      <c r="S14" s="143">
        <f ca="1">IF(S$5&lt;&gt;"",HLOOKUP(S$5,Functionalization!$G$6:$R$305,ROW($A14)-5,FALSE),IFERROR(INDEX(S$269:S$305,MATCH($F14,$B$269:$B$305,0))/VLOOKUP($F14,$B$269:$BB$305,MATCH(LEFT(TRIM(S$6),FIND("~",SUBSTITUTE(S$6,"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14))*HLOOKUP(LEFT(TRIM(S$6),FIND("~",SUBSTITUTE(S$6," ","~",LEN(TRIM(S$6))-LEN(SUBSTITUTE(TRIM(S$6)," ",""))))-1)&amp;" Total",$B$6:$BB$305,ROW($A14)-5,FALSE))</f>
        <v>0</v>
      </c>
      <c r="T14" s="143">
        <f ca="1">IF(T$5&lt;&gt;"",HLOOKUP(T$5,Functionalization!$G$6:$R$305,ROW($A14)-5,FALSE),IFERROR(INDEX(T$269:T$305,MATCH($F14,$B$269:$B$305,0))/VLOOKUP($F14,$B$269:$BB$305,MATCH(LEFT(TRIM(T$6),FIND("~",SUBSTITUTE(T$6,"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14))*HLOOKUP(LEFT(TRIM(T$6),FIND("~",SUBSTITUTE(T$6," ","~",LEN(TRIM(T$6))-LEN(SUBSTITUTE(TRIM(T$6)," ",""))))-1)&amp;" Total",$B$6:$BB$305,ROW($A14)-5,FALSE))</f>
        <v>0</v>
      </c>
      <c r="U14" s="143">
        <f ca="1">IF(U$5&lt;&gt;"",HLOOKUP(U$5,Functionalization!$G$6:$R$305,ROW($A14)-5,FALSE),IFERROR(INDEX(U$269:U$305,MATCH($F14,$B$269:$B$305,0))/VLOOKUP($F14,$B$269:$BB$305,MATCH(LEFT(TRIM(U$6),FIND("~",SUBSTITUTE(U$6,"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14))*HLOOKUP(LEFT(TRIM(U$6),FIND("~",SUBSTITUTE(U$6," ","~",LEN(TRIM(U$6))-LEN(SUBSTITUTE(TRIM(U$6)," ",""))))-1)&amp;" Total",$B$6:$BB$305,ROW($A14)-5,FALSE))</f>
        <v>0</v>
      </c>
      <c r="V14" s="143">
        <f ca="1">IF(V$5&lt;&gt;"",HLOOKUP(V$5,Functionalization!$G$6:$R$305,ROW($A14)-5,FALSE),IFERROR(INDEX(V$269:V$305,MATCH($F14,$B$269:$B$305,0))/VLOOKUP($F14,$B$269:$BB$305,MATCH(LEFT(TRIM(V$6),FIND("~",SUBSTITUTE(V$6,"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14))*HLOOKUP(LEFT(TRIM(V$6),FIND("~",SUBSTITUTE(V$6," ","~",LEN(TRIM(V$6))-LEN(SUBSTITUTE(TRIM(V$6)," ",""))))-1)&amp;" Total",$B$6:$BB$305,ROW($A14)-5,FALSE))</f>
        <v>0</v>
      </c>
      <c r="W14" s="143">
        <f ca="1">IF(W$5&lt;&gt;"",HLOOKUP(W$5,Functionalization!$G$6:$R$305,ROW($A14)-5,FALSE),IFERROR(INDEX(W$269:W$305,MATCH($F14,$B$269:$B$305,0))/VLOOKUP($F14,$B$269:$BB$305,MATCH(LEFT(TRIM(W$6),FIND("~",SUBSTITUTE(W$6,"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14))*HLOOKUP(LEFT(TRIM(W$6),FIND("~",SUBSTITUTE(W$6," ","~",LEN(TRIM(W$6))-LEN(SUBSTITUTE(TRIM(W$6)," ",""))))-1)&amp;" Total",$B$6:$BB$305,ROW($A14)-5,FALSE))</f>
        <v>0</v>
      </c>
      <c r="X14" s="143">
        <f ca="1">IF(X$5&lt;&gt;"",HLOOKUP(X$5,Functionalization!$G$6:$R$305,ROW($A14)-5,FALSE),IFERROR(INDEX(X$269:X$305,MATCH($F14,$B$269:$B$305,0))/VLOOKUP($F14,$B$269:$BB$305,MATCH(LEFT(TRIM(X$6),FIND("~",SUBSTITUTE(X$6,"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14))*HLOOKUP(LEFT(TRIM(X$6),FIND("~",SUBSTITUTE(X$6," ","~",LEN(TRIM(X$6))-LEN(SUBSTITUTE(TRIM(X$6)," ",""))))-1)&amp;" Total",$B$6:$BB$305,ROW($A14)-5,FALSE))</f>
        <v>0</v>
      </c>
      <c r="Y14" s="143">
        <f ca="1">IF(Y$5&lt;&gt;"",HLOOKUP(Y$5,Functionalization!$G$6:$R$305,ROW($A14)-5,FALSE),IFERROR(INDEX(Y$269:Y$305,MATCH($F14,$B$269:$B$305,0))/VLOOKUP($F14,$B$269:$BB$305,MATCH(LEFT(TRIM(Y$6),FIND("~",SUBSTITUTE(Y$6,"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14))*HLOOKUP(LEFT(TRIM(Y$6),FIND("~",SUBSTITUTE(Y$6," ","~",LEN(TRIM(Y$6))-LEN(SUBSTITUTE(TRIM(Y$6)," ",""))))-1)&amp;" Total",$B$6:$BB$305,ROW($A14)-5,FALSE))</f>
        <v>0</v>
      </c>
      <c r="Z14" s="143">
        <f ca="1">IF(Z$5&lt;&gt;"",HLOOKUP(Z$5,Functionalization!$G$6:$R$305,ROW($A14)-5,FALSE),IFERROR(INDEX(Z$269:Z$305,MATCH($F14,$B$269:$B$305,0))/VLOOKUP($F14,$B$269:$BB$305,MATCH(LEFT(TRIM(Z$6),FIND("~",SUBSTITUTE(Z$6,"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14))*HLOOKUP(LEFT(TRIM(Z$6),FIND("~",SUBSTITUTE(Z$6," ","~",LEN(TRIM(Z$6))-LEN(SUBSTITUTE(TRIM(Z$6)," ",""))))-1)&amp;" Total",$B$6:$BB$305,ROW($A14)-5,FALSE))</f>
        <v>0</v>
      </c>
      <c r="AA14" s="143">
        <f ca="1">IF(AA$5&lt;&gt;"",HLOOKUP(AA$5,Functionalization!$G$6:$R$305,ROW($A14)-5,FALSE),IFERROR(INDEX(AA$269:AA$305,MATCH($F14,$B$269:$B$305,0))/VLOOKUP($F14,$B$269:$BB$305,MATCH(LEFT(TRIM(AA$6),FIND("~",SUBSTITUTE(AA$6,"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14))*HLOOKUP(LEFT(TRIM(AA$6),FIND("~",SUBSTITUTE(AA$6," ","~",LEN(TRIM(AA$6))-LEN(SUBSTITUTE(TRIM(AA$6)," ",""))))-1)&amp;" Total",$B$6:$BB$305,ROW($A14)-5,FALSE))</f>
        <v>0</v>
      </c>
      <c r="AB14" s="143">
        <f ca="1">IF(AB$5&lt;&gt;"",HLOOKUP(AB$5,Functionalization!$G$6:$R$305,ROW($A14)-5,FALSE),IFERROR(INDEX(AB$269:AB$305,MATCH($F14,$B$269:$B$305,0))/VLOOKUP($F14,$B$269:$BB$305,MATCH(LEFT(TRIM(AB$6),FIND("~",SUBSTITUTE(AB$6,"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14))*HLOOKUP(LEFT(TRIM(AB$6),FIND("~",SUBSTITUTE(AB$6," ","~",LEN(TRIM(AB$6))-LEN(SUBSTITUTE(TRIM(AB$6)," ",""))))-1)&amp;" Total",$B$6:$BB$305,ROW($A14)-5,FALSE))</f>
        <v>0</v>
      </c>
      <c r="AC14" s="143">
        <f ca="1">IF(AC$5&lt;&gt;"",HLOOKUP(AC$5,Functionalization!$G$6:$R$305,ROW($A14)-5,FALSE),IFERROR(INDEX(AC$269:AC$305,MATCH($F14,$B$269:$B$305,0))/VLOOKUP($F14,$B$269:$BB$305,MATCH(LEFT(TRIM(AC$6),FIND("~",SUBSTITUTE(AC$6,"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14))*HLOOKUP(LEFT(TRIM(AC$6),FIND("~",SUBSTITUTE(AC$6," ","~",LEN(TRIM(AC$6))-LEN(SUBSTITUTE(TRIM(AC$6)," ",""))))-1)&amp;" Total",$B$6:$BB$305,ROW($A14)-5,FALSE))</f>
        <v>0</v>
      </c>
      <c r="AD14" s="143">
        <f ca="1">IF(AD$5&lt;&gt;"",HLOOKUP(AD$5,Functionalization!$G$6:$R$305,ROW($A14)-5,FALSE),IFERROR(INDEX(AD$269:AD$305,MATCH($F14,$B$269:$B$305,0))/VLOOKUP($F14,$B$269:$BB$305,MATCH(LEFT(TRIM(AD$6),FIND("~",SUBSTITUTE(AD$6,"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14))*HLOOKUP(LEFT(TRIM(AD$6),FIND("~",SUBSTITUTE(AD$6," ","~",LEN(TRIM(AD$6))-LEN(SUBSTITUTE(TRIM(AD$6)," ",""))))-1)&amp;" Total",$B$6:$BB$305,ROW($A14)-5,FALSE))</f>
        <v>0</v>
      </c>
      <c r="AE14" s="143">
        <f ca="1">IF(AE$5&lt;&gt;"",HLOOKUP(AE$5,Functionalization!$G$6:$R$305,ROW($A14)-5,FALSE),IFERROR(INDEX(AE$269:AE$305,MATCH($F14,$B$269:$B$305,0))/VLOOKUP($F14,$B$269:$BB$305,MATCH(LEFT(TRIM(AE$6),FIND("~",SUBSTITUTE(AE$6,"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14))*HLOOKUP(LEFT(TRIM(AE$6),FIND("~",SUBSTITUTE(AE$6," ","~",LEN(TRIM(AE$6))-LEN(SUBSTITUTE(TRIM(AE$6)," ",""))))-1)&amp;" Total",$B$6:$BB$305,ROW($A14)-5,FALSE))</f>
        <v>0</v>
      </c>
      <c r="AF14" s="143">
        <f ca="1">IF(AF$5&lt;&gt;"",HLOOKUP(AF$5,Functionalization!$G$6:$R$305,ROW($A14)-5,FALSE),IFERROR(INDEX(AF$269:AF$305,MATCH($F14,$B$269:$B$305,0))/VLOOKUP($F14,$B$269:$BB$305,MATCH(LEFT(TRIM(AF$6),FIND("~",SUBSTITUTE(AF$6,"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14))*HLOOKUP(LEFT(TRIM(AF$6),FIND("~",SUBSTITUTE(AF$6," ","~",LEN(TRIM(AF$6))-LEN(SUBSTITUTE(TRIM(AF$6)," ",""))))-1)&amp;" Total",$B$6:$BB$305,ROW($A14)-5,FALSE))</f>
        <v>0</v>
      </c>
      <c r="AG14" s="143">
        <f ca="1">IF(AG$5&lt;&gt;"",HLOOKUP(AG$5,Functionalization!$G$6:$R$305,ROW($A14)-5,FALSE),IFERROR(INDEX(AG$269:AG$305,MATCH($F14,$B$269:$B$305,0))/VLOOKUP($F14,$B$269:$BB$305,MATCH(LEFT(TRIM(AG$6),FIND("~",SUBSTITUTE(AG$6,"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14))*HLOOKUP(LEFT(TRIM(AG$6),FIND("~",SUBSTITUTE(AG$6," ","~",LEN(TRIM(AG$6))-LEN(SUBSTITUTE(TRIM(AG$6)," ",""))))-1)&amp;" Total",$B$6:$BB$305,ROW($A14)-5,FALSE))</f>
        <v>0</v>
      </c>
      <c r="AH14" s="143">
        <f ca="1">IF(AH$5&lt;&gt;"",HLOOKUP(AH$5,Functionalization!$G$6:$R$305,ROW($A14)-5,FALSE),IFERROR(INDEX(AH$269:AH$305,MATCH($F14,$B$269:$B$305,0))/VLOOKUP($F14,$B$269:$BB$305,MATCH(LEFT(TRIM(AH$6),FIND("~",SUBSTITUTE(AH$6,"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14))*HLOOKUP(LEFT(TRIM(AH$6),FIND("~",SUBSTITUTE(AH$6," ","~",LEN(TRIM(AH$6))-LEN(SUBSTITUTE(TRIM(AH$6)," ",""))))-1)&amp;" Total",$B$6:$BB$305,ROW($A14)-5,FALSE))</f>
        <v>0</v>
      </c>
      <c r="AI14" s="143">
        <f ca="1">IF(AI$5&lt;&gt;"",HLOOKUP(AI$5,Functionalization!$G$6:$R$305,ROW($A14)-5,FALSE),IFERROR(INDEX(AI$269:AI$305,MATCH($F14,$B$269:$B$305,0))/VLOOKUP($F14,$B$269:$BB$305,MATCH(LEFT(TRIM(AI$6),FIND("~",SUBSTITUTE(AI$6,"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14))*HLOOKUP(LEFT(TRIM(AI$6),FIND("~",SUBSTITUTE(AI$6," ","~",LEN(TRIM(AI$6))-LEN(SUBSTITUTE(TRIM(AI$6)," ",""))))-1)&amp;" Total",$B$6:$BB$305,ROW($A14)-5,FALSE))</f>
        <v>0</v>
      </c>
      <c r="AJ14" s="143">
        <f ca="1">IF(AJ$5&lt;&gt;"",HLOOKUP(AJ$5,Functionalization!$G$6:$R$305,ROW($A14)-5,FALSE),IFERROR(INDEX(AJ$269:AJ$305,MATCH($F14,$B$269:$B$305,0))/VLOOKUP($F14,$B$269:$BB$305,MATCH(LEFT(TRIM(AJ$6),FIND("~",SUBSTITUTE(AJ$6,"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14))*HLOOKUP(LEFT(TRIM(AJ$6),FIND("~",SUBSTITUTE(AJ$6," ","~",LEN(TRIM(AJ$6))-LEN(SUBSTITUTE(TRIM(AJ$6)," ",""))))-1)&amp;" Total",$B$6:$BB$305,ROW($A14)-5,FALSE))</f>
        <v>0</v>
      </c>
      <c r="AK14" s="143">
        <f ca="1">IF(AK$5&lt;&gt;"",HLOOKUP(AK$5,Functionalization!$G$6:$R$305,ROW($A14)-5,FALSE),IFERROR(INDEX(AK$269:AK$305,MATCH($F14,$B$269:$B$305,0))/VLOOKUP($F14,$B$269:$BB$305,MATCH(LEFT(TRIM(AK$6),FIND("~",SUBSTITUTE(AK$6,"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14))*HLOOKUP(LEFT(TRIM(AK$6),FIND("~",SUBSTITUTE(AK$6," ","~",LEN(TRIM(AK$6))-LEN(SUBSTITUTE(TRIM(AK$6)," ",""))))-1)&amp;" Total",$B$6:$BB$305,ROW($A14)-5,FALSE))</f>
        <v>0</v>
      </c>
      <c r="AL14" s="143">
        <f ca="1">IF(AL$5&lt;&gt;"",HLOOKUP(AL$5,Functionalization!$G$6:$R$305,ROW($A14)-5,FALSE),IFERROR(INDEX(AL$269:AL$305,MATCH($F14,$B$269:$B$305,0))/VLOOKUP($F14,$B$269:$BB$305,MATCH(LEFT(TRIM(AL$6),FIND("~",SUBSTITUTE(AL$6,"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14))*HLOOKUP(LEFT(TRIM(AL$6),FIND("~",SUBSTITUTE(AL$6," ","~",LEN(TRIM(AL$6))-LEN(SUBSTITUTE(TRIM(AL$6)," ",""))))-1)&amp;" Total",$B$6:$BB$305,ROW($A14)-5,FALSE))</f>
        <v>0</v>
      </c>
      <c r="AM14" s="143">
        <f ca="1">IF(AM$5&lt;&gt;"",HLOOKUP(AM$5,Functionalization!$G$6:$R$305,ROW($A14)-5,FALSE),IFERROR(INDEX(AM$269:AM$305,MATCH($F14,$B$269:$B$305,0))/VLOOKUP($F14,$B$269:$BB$305,MATCH(LEFT(TRIM(AM$6),FIND("~",SUBSTITUTE(AM$6,"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14))*HLOOKUP(LEFT(TRIM(AM$6),FIND("~",SUBSTITUTE(AM$6," ","~",LEN(TRIM(AM$6))-LEN(SUBSTITUTE(TRIM(AM$6)," ",""))))-1)&amp;" Total",$B$6:$BB$305,ROW($A14)-5,FALSE))</f>
        <v>0</v>
      </c>
      <c r="AN14" s="143">
        <f ca="1">IF(AN$5&lt;&gt;"",HLOOKUP(AN$5,Functionalization!$G$6:$R$305,ROW($A14)-5,FALSE),IFERROR(INDEX(AN$269:AN$305,MATCH($F14,$B$269:$B$305,0))/VLOOKUP($F14,$B$269:$BB$305,MATCH(LEFT(TRIM(AN$6),FIND("~",SUBSTITUTE(AN$6,"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14))*HLOOKUP(LEFT(TRIM(AN$6),FIND("~",SUBSTITUTE(AN$6," ","~",LEN(TRIM(AN$6))-LEN(SUBSTITUTE(TRIM(AN$6)," ",""))))-1)&amp;" Total",$B$6:$BB$305,ROW($A14)-5,FALSE))</f>
        <v>0</v>
      </c>
      <c r="AO14" s="143">
        <f ca="1">IF(AO$5&lt;&gt;"",HLOOKUP(AO$5,Functionalization!$G$6:$R$305,ROW($A14)-5,FALSE),IFERROR(INDEX(AO$269:AO$305,MATCH($F14,$B$269:$B$305,0))/VLOOKUP($F14,$B$269:$BB$305,MATCH(LEFT(TRIM(AO$6),FIND("~",SUBSTITUTE(AO$6,"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14))*HLOOKUP(LEFT(TRIM(AO$6),FIND("~",SUBSTITUTE(AO$6," ","~",LEN(TRIM(AO$6))-LEN(SUBSTITUTE(TRIM(AO$6)," ",""))))-1)&amp;" Total",$B$6:$BB$305,ROW($A14)-5,FALSE))</f>
        <v>0</v>
      </c>
      <c r="AP14" s="143">
        <f ca="1">IF(AP$5&lt;&gt;"",HLOOKUP(AP$5,Functionalization!$G$6:$R$305,ROW($A14)-5,FALSE),IFERROR(INDEX(AP$269:AP$305,MATCH($F14,$B$269:$B$305,0))/VLOOKUP($F14,$B$269:$BB$305,MATCH(LEFT(TRIM(AP$6),FIND("~",SUBSTITUTE(AP$6,"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14))*HLOOKUP(LEFT(TRIM(AP$6),FIND("~",SUBSTITUTE(AP$6," ","~",LEN(TRIM(AP$6))-LEN(SUBSTITUTE(TRIM(AP$6)," ",""))))-1)&amp;" Total",$B$6:$BB$305,ROW($A14)-5,FALSE))</f>
        <v>0</v>
      </c>
      <c r="AQ14" s="143">
        <f ca="1">IF(AQ$5&lt;&gt;"",HLOOKUP(AQ$5,Functionalization!$G$6:$R$305,ROW($A14)-5,FALSE),IFERROR(INDEX(AQ$269:AQ$305,MATCH($F14,$B$269:$B$305,0))/VLOOKUP($F14,$B$269:$BB$305,MATCH(LEFT(TRIM(AQ$6),FIND("~",SUBSTITUTE(AQ$6,"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14))*HLOOKUP(LEFT(TRIM(AQ$6),FIND("~",SUBSTITUTE(AQ$6," ","~",LEN(TRIM(AQ$6))-LEN(SUBSTITUTE(TRIM(AQ$6)," ",""))))-1)&amp;" Total",$B$6:$BB$305,ROW($A14)-5,FALSE))</f>
        <v>0</v>
      </c>
      <c r="AR14" s="143">
        <f ca="1">IF(AR$5&lt;&gt;"",HLOOKUP(AR$5,Functionalization!$G$6:$R$305,ROW($A14)-5,FALSE),IFERROR(INDEX(AR$269:AR$305,MATCH($F14,$B$269:$B$305,0))/VLOOKUP($F14,$B$269:$BB$305,MATCH(LEFT(TRIM(AR$6),FIND("~",SUBSTITUTE(AR$6,"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14))*HLOOKUP(LEFT(TRIM(AR$6),FIND("~",SUBSTITUTE(AR$6," ","~",LEN(TRIM(AR$6))-LEN(SUBSTITUTE(TRIM(AR$6)," ",""))))-1)&amp;" Total",$B$6:$BB$305,ROW($A14)-5,FALSE))</f>
        <v>0</v>
      </c>
      <c r="AS14" s="143">
        <f ca="1">IF(AS$5&lt;&gt;"",HLOOKUP(AS$5,Functionalization!$G$6:$R$305,ROW($A14)-5,FALSE),IFERROR(INDEX(AS$269:AS$305,MATCH($F14,$B$269:$B$305,0))/VLOOKUP($F14,$B$269:$BB$305,MATCH(LEFT(TRIM(AS$6),FIND("~",SUBSTITUTE(AS$6,"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14))*HLOOKUP(LEFT(TRIM(AS$6),FIND("~",SUBSTITUTE(AS$6," ","~",LEN(TRIM(AS$6))-LEN(SUBSTITUTE(TRIM(AS$6)," ",""))))-1)&amp;" Total",$B$6:$BB$305,ROW($A14)-5,FALSE))</f>
        <v>0</v>
      </c>
      <c r="AT14" s="143">
        <f ca="1">IF(AT$5&lt;&gt;"",HLOOKUP(AT$5,Functionalization!$G$6:$R$305,ROW($A14)-5,FALSE),IFERROR(INDEX(AT$269:AT$305,MATCH($F14,$B$269:$B$305,0))/VLOOKUP($F14,$B$269:$BB$305,MATCH(LEFT(TRIM(AT$6),FIND("~",SUBSTITUTE(AT$6,"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14))*HLOOKUP(LEFT(TRIM(AT$6),FIND("~",SUBSTITUTE(AT$6," ","~",LEN(TRIM(AT$6))-LEN(SUBSTITUTE(TRIM(AT$6)," ",""))))-1)&amp;" Total",$B$6:$BB$305,ROW($A14)-5,FALSE))</f>
        <v>0</v>
      </c>
      <c r="AU14" s="143">
        <f ca="1">IF(AU$5&lt;&gt;"",HLOOKUP(AU$5,Functionalization!$G$6:$R$305,ROW($A14)-5,FALSE),IFERROR(INDEX(AU$269:AU$305,MATCH($F14,$B$269:$B$305,0))/VLOOKUP($F14,$B$269:$BB$305,MATCH(LEFT(TRIM(AU$6),FIND("~",SUBSTITUTE(AU$6,"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14))*HLOOKUP(LEFT(TRIM(AU$6),FIND("~",SUBSTITUTE(AU$6," ","~",LEN(TRIM(AU$6))-LEN(SUBSTITUTE(TRIM(AU$6)," ",""))))-1)&amp;" Total",$B$6:$BB$305,ROW($A14)-5,FALSE))</f>
        <v>0</v>
      </c>
      <c r="AV14" s="143">
        <f ca="1">IF(AV$5&lt;&gt;"",HLOOKUP(AV$5,Functionalization!$G$6:$R$305,ROW($A14)-5,FALSE),IFERROR(INDEX(AV$269:AV$305,MATCH($F14,$B$269:$B$305,0))/VLOOKUP($F14,$B$269:$BB$305,MATCH(LEFT(TRIM(AV$6),FIND("~",SUBSTITUTE(AV$6,"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14))*HLOOKUP(LEFT(TRIM(AV$6),FIND("~",SUBSTITUTE(AV$6," ","~",LEN(TRIM(AV$6))-LEN(SUBSTITUTE(TRIM(AV$6)," ",""))))-1)&amp;" Total",$B$6:$BB$305,ROW($A14)-5,FALSE))</f>
        <v>0</v>
      </c>
      <c r="AW14" s="143">
        <f ca="1">IF(AW$5&lt;&gt;"",HLOOKUP(AW$5,Functionalization!$G$6:$R$305,ROW($A14)-5,FALSE),IFERROR(INDEX(AW$269:AW$305,MATCH($F14,$B$269:$B$305,0))/VLOOKUP($F14,$B$269:$BB$305,MATCH(LEFT(TRIM(AW$6),FIND("~",SUBSTITUTE(AW$6,"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14))*HLOOKUP(LEFT(TRIM(AW$6),FIND("~",SUBSTITUTE(AW$6," ","~",LEN(TRIM(AW$6))-LEN(SUBSTITUTE(TRIM(AW$6)," ",""))))-1)&amp;" Total",$B$6:$BB$305,ROW($A14)-5,FALSE))</f>
        <v>0</v>
      </c>
      <c r="AX14" s="143">
        <f ca="1">IF(AX$5&lt;&gt;"",HLOOKUP(AX$5,Functionalization!$G$6:$R$305,ROW($A14)-5,FALSE),IFERROR(INDEX(AX$269:AX$305,MATCH($F14,$B$269:$B$305,0))/VLOOKUP($F14,$B$269:$BB$305,MATCH(LEFT(TRIM(AX$6),FIND("~",SUBSTITUTE(AX$6,"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14))*HLOOKUP(LEFT(TRIM(AX$6),FIND("~",SUBSTITUTE(AX$6," ","~",LEN(TRIM(AX$6))-LEN(SUBSTITUTE(TRIM(AX$6)," ",""))))-1)&amp;" Total",$B$6:$BB$305,ROW($A14)-5,FALSE))</f>
        <v>0</v>
      </c>
      <c r="AY14" s="143">
        <f ca="1">IF(AY$5&lt;&gt;"",HLOOKUP(AY$5,Functionalization!$G$6:$R$305,ROW($A14)-5,FALSE),IFERROR(INDEX(AY$269:AY$305,MATCH($F14,$B$269:$B$305,0))/VLOOKUP($F14,$B$269:$BB$305,MATCH(LEFT(TRIM(AY$6),FIND("~",SUBSTITUTE(AY$6,"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14))*HLOOKUP(LEFT(TRIM(AY$6),FIND("~",SUBSTITUTE(AY$6," ","~",LEN(TRIM(AY$6))-LEN(SUBSTITUTE(TRIM(AY$6)," ",""))))-1)&amp;" Total",$B$6:$BB$305,ROW($A14)-5,FALSE))</f>
        <v>0</v>
      </c>
      <c r="AZ14" s="143">
        <f ca="1">IF(AZ$5&lt;&gt;"",HLOOKUP(AZ$5,Functionalization!$G$6:$R$305,ROW($A14)-5,FALSE),IFERROR(INDEX(AZ$269:AZ$305,MATCH($F14,$B$269:$B$305,0))/VLOOKUP($F14,$B$269:$BB$305,MATCH(LEFT(TRIM(AZ$6),FIND("~",SUBSTITUTE(AZ$6,"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14))*HLOOKUP(LEFT(TRIM(AZ$6),FIND("~",SUBSTITUTE(AZ$6," ","~",LEN(TRIM(AZ$6))-LEN(SUBSTITUTE(TRIM(AZ$6)," ",""))))-1)&amp;" Total",$B$6:$BB$305,ROW($A14)-5,FALSE))</f>
        <v>0</v>
      </c>
      <c r="BA14" s="143">
        <f ca="1">IF(BA$5&lt;&gt;"",HLOOKUP(BA$5,Functionalization!$G$6:$R$305,ROW($A14)-5,FALSE),IFERROR(INDEX(BA$269:BA$305,MATCH($F14,$B$269:$B$305,0))/VLOOKUP($F14,$B$269:$BB$305,MATCH(LEFT(TRIM(BA$6),FIND("~",SUBSTITUTE(BA$6,"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14))*HLOOKUP(LEFT(TRIM(BA$6),FIND("~",SUBSTITUTE(BA$6," ","~",LEN(TRIM(BA$6))-LEN(SUBSTITUTE(TRIM(BA$6)," ",""))))-1)&amp;" Total",$B$6:$BB$305,ROW($A14)-5,FALSE))</f>
        <v>0</v>
      </c>
      <c r="BB14" s="143">
        <f ca="1">IF(BB$5&lt;&gt;"",HLOOKUP(BB$5,Functionalization!$G$6:$R$305,ROW($A14)-5,FALSE),IFERROR(INDEX(BB$269:BB$305,MATCH($F14,$B$269:$B$305,0))/VLOOKUP($F14,$B$269:$BB$305,MATCH(LEFT(TRIM(BB$6),FIND("~",SUBSTITUTE(BB$6,"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14))*HLOOKUP(LEFT(TRIM(BB$6),FIND("~",SUBSTITUTE(BB$6," ","~",LEN(TRIM(BB$6))-LEN(SUBSTITUTE(TRIM(BB$6)," ",""))))-1)&amp;" Total",$B$6:$BB$305,ROW($A14)-5,FALSE))</f>
        <v>0</v>
      </c>
      <c r="BD14" s="79">
        <f ca="1">IFERROR(IF(SUMIF($G$6:$BB$6,BD$6&amp;" Total",$G14:$BB14)-(SUMIF($G$6:$BB$6,BD$6&amp;" "&amp;'Input-Func_Class'!$D$22,$G14:$BB14)+IFERROR(SUMIF($G$6:$BB$6,BD$6&amp;" "&amp;'Input-Func_Class'!$E$22,$G14:$BB14),SUMIF($G$6:$BB$6,BD$6&amp;" "&amp;'Input-Func_Class'!$B$24,$G14:$BB14))+SUMIF($G$6:$BB$6,BD$6&amp;" "&amp;'Input-Func_Class'!$F$22,$G14:$BB14))&lt;Check_Limit,0,1),1)</f>
        <v>0</v>
      </c>
      <c r="BE14" s="79">
        <f ca="1">IFERROR(IF(SUMIF($G$6:$BB$6,BE$6&amp;" Total",$G14:$BB14)-(SUMIF($G$6:$BB$6,BE$6&amp;" "&amp;'Input-Func_Class'!$D$22,$G14:$BB14)+IFERROR(SUMIF($G$6:$BB$6,BE$6&amp;" "&amp;'Input-Func_Class'!$E$22,$G14:$BB14),SUMIF($G$6:$BB$6,BE$6&amp;" "&amp;'Input-Func_Class'!$B$24,$G14:$BB14))+SUMIF($G$6:$BB$6,BE$6&amp;" "&amp;'Input-Func_Class'!$F$22,$G14:$BB14))&lt;Check_Limit,0,1),1)</f>
        <v>0</v>
      </c>
      <c r="BF14" s="79">
        <f ca="1">IFERROR(IF(SUMIF($G$6:$BB$6,BF$6&amp;" Total",$G14:$BB14)-(SUMIF($G$6:$BB$6,BF$6&amp;" "&amp;'Input-Func_Class'!$D$22,$G14:$BB14)+IFERROR(SUMIF($G$6:$BB$6,BF$6&amp;" "&amp;'Input-Func_Class'!$E$22,$G14:$BB14),SUMIF($G$6:$BB$6,BF$6&amp;" "&amp;'Input-Func_Class'!$B$24,$G14:$BB14))+SUMIF($G$6:$BB$6,BF$6&amp;" "&amp;'Input-Func_Class'!$F$22,$G14:$BB14))&lt;Check_Limit,0,1),1)</f>
        <v>0</v>
      </c>
      <c r="BG14" s="79">
        <f ca="1">IFERROR(IF(SUMIF($G$6:$BB$6,BG$6&amp;" Total",$G14:$BB14)-(SUMIF($G$6:$BB$6,BG$6&amp;" "&amp;'Input-Func_Class'!$D$22,$G14:$BB14)+IFERROR(SUMIF($G$6:$BB$6,BG$6&amp;" "&amp;'Input-Func_Class'!$E$22,$G14:$BB14),SUMIF($G$6:$BB$6,BG$6&amp;" "&amp;'Input-Func_Class'!$B$24,$G14:$BB14))+SUMIF($G$6:$BB$6,BG$6&amp;" "&amp;'Input-Func_Class'!$F$22,$G14:$BB14))&lt;Check_Limit,0,1),1)</f>
        <v>0</v>
      </c>
      <c r="BH14" s="79">
        <f ca="1">IFERROR(IF(SUMIF($G$6:$BB$6,BH$6&amp;" Total",$G14:$BB14)-(SUMIF($G$6:$BB$6,BH$6&amp;" "&amp;'Input-Func_Class'!$D$22,$G14:$BB14)+IFERROR(SUMIF($G$6:$BB$6,BH$6&amp;" "&amp;'Input-Func_Class'!$E$22,$G14:$BB14),SUMIF($G$6:$BB$6,BH$6&amp;" "&amp;'Input-Func_Class'!$B$24,$G14:$BB14))+SUMIF($G$6:$BB$6,BH$6&amp;" "&amp;'Input-Func_Class'!$F$22,$G14:$BB14))&lt;Check_Limit,0,1),1)</f>
        <v>0</v>
      </c>
      <c r="BI14" s="79">
        <f ca="1">IFERROR(IF(SUMIF($G$6:$BB$6,BI$6&amp;" Total",$G14:$BB14)-(SUMIF($G$6:$BB$6,BI$6&amp;" "&amp;'Input-Func_Class'!$D$22,$G14:$BB14)+IFERROR(SUMIF($G$6:$BB$6,BI$6&amp;" "&amp;'Input-Func_Class'!$E$22,$G14:$BB14),SUMIF($G$6:$BB$6,BI$6&amp;" "&amp;'Input-Func_Class'!$B$24,$G14:$BB14))+SUMIF($G$6:$BB$6,BI$6&amp;" "&amp;'Input-Func_Class'!$F$22,$G14:$BB14))&lt;Check_Limit,0,1),1)</f>
        <v>0</v>
      </c>
      <c r="BJ14" s="79">
        <f ca="1">IFERROR(IF(SUMIF($G$6:$BB$6,BJ$6&amp;" Total",$G14:$BB14)-(SUMIF($G$6:$BB$6,BJ$6&amp;" "&amp;'Input-Func_Class'!$D$22,$G14:$BB14)+IFERROR(SUMIF($G$6:$BB$6,BJ$6&amp;" "&amp;'Input-Func_Class'!$E$22,$G14:$BB14),SUMIF($G$6:$BB$6,BJ$6&amp;" "&amp;'Input-Func_Class'!$B$24,$G14:$BB14))+SUMIF($G$6:$BB$6,BJ$6&amp;" "&amp;'Input-Func_Class'!$F$22,$G14:$BB14))&lt;Check_Limit,0,1),1)</f>
        <v>0</v>
      </c>
      <c r="BK14" s="79">
        <f ca="1">IFERROR(IF(SUMIF($G$6:$BB$6,BK$6&amp;" Total",$G14:$BB14)-(SUMIF($G$6:$BB$6,BK$6&amp;" "&amp;'Input-Func_Class'!$D$22,$G14:$BB14)+IFERROR(SUMIF($G$6:$BB$6,BK$6&amp;" "&amp;'Input-Func_Class'!$E$22,$G14:$BB14),SUMIF($G$6:$BB$6,BK$6&amp;" "&amp;'Input-Func_Class'!$B$24,$G14:$BB14))+SUMIF($G$6:$BB$6,BK$6&amp;" "&amp;'Input-Func_Class'!$F$22,$G14:$BB14))&lt;Check_Limit,0,1),1)</f>
        <v>0</v>
      </c>
      <c r="BL14" s="79">
        <f ca="1">IFERROR(IF(SUMIF($G$6:$BB$6,BL$6&amp;" Total",$G14:$BB14)-(SUMIF($G$6:$BB$6,BL$6&amp;" "&amp;'Input-Func_Class'!$D$22,$G14:$BB14)+IFERROR(SUMIF($G$6:$BB$6,BL$6&amp;" "&amp;'Input-Func_Class'!$E$22,$G14:$BB14),SUMIF($G$6:$BB$6,BL$6&amp;" "&amp;'Input-Func_Class'!$B$24,$G14:$BB14))+SUMIF($G$6:$BB$6,BL$6&amp;" "&amp;'Input-Func_Class'!$F$22,$G14:$BB14))&lt;Check_Limit,0,1),1)</f>
        <v>0</v>
      </c>
      <c r="BM14" s="79">
        <f ca="1">IFERROR(IF(SUMIF($G$6:$BB$6,BM$6&amp;" Total",$G14:$BB14)-(SUMIF($G$6:$BB$6,BM$6&amp;" "&amp;'Input-Func_Class'!$D$22,$G14:$BB14)+IFERROR(SUMIF($G$6:$BB$6,BM$6&amp;" "&amp;'Input-Func_Class'!$E$22,$G14:$BB14),SUMIF($G$6:$BB$6,BM$6&amp;" "&amp;'Input-Func_Class'!$B$24,$G14:$BB14))+SUMIF($G$6:$BB$6,BM$6&amp;" "&amp;'Input-Func_Class'!$F$22,$G14:$BB14))&lt;Check_Limit,0,1),1)</f>
        <v>0</v>
      </c>
      <c r="BN14" s="79">
        <f ca="1">IFERROR(IF(SUMIF($G$6:$BB$6,BN$6&amp;" Total",$G14:$BB14)-(SUMIF($G$6:$BB$6,BN$6&amp;" "&amp;'Input-Func_Class'!$D$22,$G14:$BB14)+IFERROR(SUMIF($G$6:$BB$6,BN$6&amp;" "&amp;'Input-Func_Class'!$E$22,$G14:$BB14),SUMIF($G$6:$BB$6,BN$6&amp;" "&amp;'Input-Func_Class'!$B$24,$G14:$BB14))+SUMIF($G$6:$BB$6,BN$6&amp;" "&amp;'Input-Func_Class'!$F$22,$G14:$BB14))&lt;Check_Limit,0,1),1)</f>
        <v>0</v>
      </c>
      <c r="BO14" s="79">
        <f ca="1">IFERROR(IF(SUMIF($G$6:$BB$6,BO$6&amp;" Total",$G14:$BB14)-(SUMIF($G$6:$BB$6,BO$6&amp;" "&amp;'Input-Func_Class'!$D$22,$G14:$BB14)+IFERROR(SUMIF($G$6:$BB$6,BO$6&amp;" "&amp;'Input-Func_Class'!$E$22,$G14:$BB14),SUMIF($G$6:$BB$6,BO$6&amp;" "&amp;'Input-Func_Class'!$B$24,$G14:$BB14))+SUMIF($G$6:$BB$6,BO$6&amp;" "&amp;'Input-Func_Class'!$F$22,$G14:$BB14))&lt;Check_Limit,0,1),1)</f>
        <v>0</v>
      </c>
    </row>
    <row r="15" spans="1:67" outlineLevel="1">
      <c r="A15" s="113">
        <f>IF(ISBLANK('Input-Accounts'!A15),"",'Input-Accounts'!A15)</f>
        <v>8</v>
      </c>
      <c r="B15" s="17" t="str">
        <f>IF(ISBLANK('Input-Accounts'!B15),"",'Input-Accounts'!B15)</f>
        <v>Misc. Intangible Plant - Customer Related</v>
      </c>
      <c r="C15" s="113">
        <f>IF(ISBLANK('Input-Accounts'!C15),"",'Input-Accounts'!C15)</f>
        <v>303</v>
      </c>
      <c r="D15" s="143">
        <f>Functionalization!$D15</f>
        <v>19001027.60096918</v>
      </c>
      <c r="E15" s="143">
        <f t="shared" ca="1" si="0"/>
        <v>0</v>
      </c>
      <c r="F15" s="89" t="str">
        <f>IF($D15=0,"-",IF('Input-Accounts'!$E15&lt;&gt;0,'Input-Accounts'!$E15,'Input-Accounts'!$G15))</f>
        <v>CUSTOMER</v>
      </c>
      <c r="G15" s="143">
        <f ca="1">IF(G$5&lt;&gt;"",HLOOKUP(G$5,Functionalization!$G$6:$R$305,ROW($A15)-5,FALSE),IFERROR(INDEX(G$269:G$305,MATCH($F15,$B$269:$B$305,0))/VLOOKUP($F15,$B$269:$BB$305,MATCH(LEFT(TRIM(G$6),FIND("~",SUBSTITUTE(G$6,"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15))*HLOOKUP(LEFT(TRIM(G$6),FIND("~",SUBSTITUTE(G$6," ","~",LEN(TRIM(G$6))-LEN(SUBSTITUTE(TRIM(G$6)," ",""))))-1)&amp;" Total",$B$6:$BB$305,ROW($A15)-5,FALSE))</f>
        <v>0</v>
      </c>
      <c r="H15" s="143">
        <f ca="1">IF(H$5&lt;&gt;"",HLOOKUP(H$5,Functionalization!$G$6:$R$305,ROW($A15)-5,FALSE),IFERROR(INDEX(H$269:H$305,MATCH($F15,$B$269:$B$305,0))/VLOOKUP($F15,$B$269:$BB$305,MATCH(LEFT(TRIM(H$6),FIND("~",SUBSTITUTE(H$6,"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15))*HLOOKUP(LEFT(TRIM(H$6),FIND("~",SUBSTITUTE(H$6," ","~",LEN(TRIM(H$6))-LEN(SUBSTITUTE(TRIM(H$6)," ",""))))-1)&amp;" Total",$B$6:$BB$305,ROW($A15)-5,FALSE))</f>
        <v>0</v>
      </c>
      <c r="I15" s="143">
        <f ca="1">IF(I$5&lt;&gt;"",HLOOKUP(I$5,Functionalization!$G$6:$R$305,ROW($A15)-5,FALSE),IFERROR(INDEX(I$269:I$305,MATCH($F15,$B$269:$B$305,0))/VLOOKUP($F15,$B$269:$BB$305,MATCH(LEFT(TRIM(I$6),FIND("~",SUBSTITUTE(I$6,"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15))*HLOOKUP(LEFT(TRIM(I$6),FIND("~",SUBSTITUTE(I$6," ","~",LEN(TRIM(I$6))-LEN(SUBSTITUTE(TRIM(I$6)," ",""))))-1)&amp;" Total",$B$6:$BB$305,ROW($A15)-5,FALSE))</f>
        <v>0</v>
      </c>
      <c r="J15" s="143">
        <f ca="1">IF(J$5&lt;&gt;"",HLOOKUP(J$5,Functionalization!$G$6:$R$305,ROW($A15)-5,FALSE),IFERROR(INDEX(J$269:J$305,MATCH($F15,$B$269:$B$305,0))/VLOOKUP($F15,$B$269:$BB$305,MATCH(LEFT(TRIM(J$6),FIND("~",SUBSTITUTE(J$6,"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15))*HLOOKUP(LEFT(TRIM(J$6),FIND("~",SUBSTITUTE(J$6," ","~",LEN(TRIM(J$6))-LEN(SUBSTITUTE(TRIM(J$6)," ",""))))-1)&amp;" Total",$B$6:$BB$305,ROW($A15)-5,FALSE))</f>
        <v>0</v>
      </c>
      <c r="K15" s="143">
        <f ca="1">IF(K$5&lt;&gt;"",HLOOKUP(K$5,Functionalization!$G$6:$R$305,ROW($A15)-5,FALSE),IFERROR(INDEX(K$269:K$305,MATCH($F15,$B$269:$B$305,0))/VLOOKUP($F15,$B$269:$BB$305,MATCH(LEFT(TRIM(K$6),FIND("~",SUBSTITUTE(K$6,"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15))*HLOOKUP(LEFT(TRIM(K$6),FIND("~",SUBSTITUTE(K$6," ","~",LEN(TRIM(K$6))-LEN(SUBSTITUTE(TRIM(K$6)," ",""))))-1)&amp;" Total",$B$6:$BB$305,ROW($A15)-5,FALSE))</f>
        <v>0</v>
      </c>
      <c r="L15" s="143">
        <f ca="1">IF(L$5&lt;&gt;"",HLOOKUP(L$5,Functionalization!$G$6:$R$305,ROW($A15)-5,FALSE),IFERROR(INDEX(L$269:L$305,MATCH($F15,$B$269:$B$305,0))/VLOOKUP($F15,$B$269:$BB$305,MATCH(LEFT(TRIM(L$6),FIND("~",SUBSTITUTE(L$6,"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15))*HLOOKUP(LEFT(TRIM(L$6),FIND("~",SUBSTITUTE(L$6," ","~",LEN(TRIM(L$6))-LEN(SUBSTITUTE(TRIM(L$6)," ",""))))-1)&amp;" Total",$B$6:$BB$305,ROW($A15)-5,FALSE))</f>
        <v>0</v>
      </c>
      <c r="M15" s="143">
        <f ca="1">IF(M$5&lt;&gt;"",HLOOKUP(M$5,Functionalization!$G$6:$R$305,ROW($A15)-5,FALSE),IFERROR(INDEX(M$269:M$305,MATCH($F15,$B$269:$B$305,0))/VLOOKUP($F15,$B$269:$BB$305,MATCH(LEFT(TRIM(M$6),FIND("~",SUBSTITUTE(M$6,"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15))*HLOOKUP(LEFT(TRIM(M$6),FIND("~",SUBSTITUTE(M$6," ","~",LEN(TRIM(M$6))-LEN(SUBSTITUTE(TRIM(M$6)," ",""))))-1)&amp;" Total",$B$6:$BB$305,ROW($A15)-5,FALSE))</f>
        <v>0</v>
      </c>
      <c r="N15" s="143">
        <f ca="1">IF(N$5&lt;&gt;"",HLOOKUP(N$5,Functionalization!$G$6:$R$305,ROW($A15)-5,FALSE),IFERROR(INDEX(N$269:N$305,MATCH($F15,$B$269:$B$305,0))/VLOOKUP($F15,$B$269:$BB$305,MATCH(LEFT(TRIM(N$6),FIND("~",SUBSTITUTE(N$6,"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15))*HLOOKUP(LEFT(TRIM(N$6),FIND("~",SUBSTITUTE(N$6," ","~",LEN(TRIM(N$6))-LEN(SUBSTITUTE(TRIM(N$6)," ",""))))-1)&amp;" Total",$B$6:$BB$305,ROW($A15)-5,FALSE))</f>
        <v>0</v>
      </c>
      <c r="O15" s="143">
        <f ca="1">IF(O$5&lt;&gt;"",HLOOKUP(O$5,Functionalization!$G$6:$R$305,ROW($A15)-5,FALSE),IFERROR(INDEX(O$269:O$305,MATCH($F15,$B$269:$B$305,0))/VLOOKUP($F15,$B$269:$BB$305,MATCH(LEFT(TRIM(O$6),FIND("~",SUBSTITUTE(O$6,"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15))*HLOOKUP(LEFT(TRIM(O$6),FIND("~",SUBSTITUTE(O$6," ","~",LEN(TRIM(O$6))-LEN(SUBSTITUTE(TRIM(O$6)," ",""))))-1)&amp;" Total",$B$6:$BB$305,ROW($A15)-5,FALSE))</f>
        <v>19001027.60096918</v>
      </c>
      <c r="P15" s="143">
        <f ca="1">IF(P$5&lt;&gt;"",HLOOKUP(P$5,Functionalization!$G$6:$R$305,ROW($A15)-5,FALSE),IFERROR(INDEX(P$269:P$305,MATCH($F15,$B$269:$B$305,0))/VLOOKUP($F15,$B$269:$BB$305,MATCH(LEFT(TRIM(P$6),FIND("~",SUBSTITUTE(P$6,"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15))*HLOOKUP(LEFT(TRIM(P$6),FIND("~",SUBSTITUTE(P$6," ","~",LEN(TRIM(P$6))-LEN(SUBSTITUTE(TRIM(P$6)," ",""))))-1)&amp;" Total",$B$6:$BB$305,ROW($A15)-5,FALSE))</f>
        <v>0</v>
      </c>
      <c r="Q15" s="143">
        <f ca="1">IF(Q$5&lt;&gt;"",HLOOKUP(Q$5,Functionalization!$G$6:$R$305,ROW($A15)-5,FALSE),IFERROR(INDEX(Q$269:Q$305,MATCH($F15,$B$269:$B$305,0))/VLOOKUP($F15,$B$269:$BB$305,MATCH(LEFT(TRIM(Q$6),FIND("~",SUBSTITUTE(Q$6,"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15))*HLOOKUP(LEFT(TRIM(Q$6),FIND("~",SUBSTITUTE(Q$6," ","~",LEN(TRIM(Q$6))-LEN(SUBSTITUTE(TRIM(Q$6)," ",""))))-1)&amp;" Total",$B$6:$BB$305,ROW($A15)-5,FALSE))</f>
        <v>0</v>
      </c>
      <c r="R15" s="143">
        <f ca="1">IF(R$5&lt;&gt;"",HLOOKUP(R$5,Functionalization!$G$6:$R$305,ROW($A15)-5,FALSE),IFERROR(INDEX(R$269:R$305,MATCH($F15,$B$269:$B$305,0))/VLOOKUP($F15,$B$269:$BB$305,MATCH(LEFT(TRIM(R$6),FIND("~",SUBSTITUTE(R$6,"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15))*HLOOKUP(LEFT(TRIM(R$6),FIND("~",SUBSTITUTE(R$6," ","~",LEN(TRIM(R$6))-LEN(SUBSTITUTE(TRIM(R$6)," ",""))))-1)&amp;" Total",$B$6:$BB$305,ROW($A15)-5,FALSE))</f>
        <v>19001027.60096918</v>
      </c>
      <c r="S15" s="143">
        <f ca="1">IF(S$5&lt;&gt;"",HLOOKUP(S$5,Functionalization!$G$6:$R$305,ROW($A15)-5,FALSE),IFERROR(INDEX(S$269:S$305,MATCH($F15,$B$269:$B$305,0))/VLOOKUP($F15,$B$269:$BB$305,MATCH(LEFT(TRIM(S$6),FIND("~",SUBSTITUTE(S$6,"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15))*HLOOKUP(LEFT(TRIM(S$6),FIND("~",SUBSTITUTE(S$6," ","~",LEN(TRIM(S$6))-LEN(SUBSTITUTE(TRIM(S$6)," ",""))))-1)&amp;" Total",$B$6:$BB$305,ROW($A15)-5,FALSE))</f>
        <v>0</v>
      </c>
      <c r="T15" s="143">
        <f ca="1">IF(T$5&lt;&gt;"",HLOOKUP(T$5,Functionalization!$G$6:$R$305,ROW($A15)-5,FALSE),IFERROR(INDEX(T$269:T$305,MATCH($F15,$B$269:$B$305,0))/VLOOKUP($F15,$B$269:$BB$305,MATCH(LEFT(TRIM(T$6),FIND("~",SUBSTITUTE(T$6,"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15))*HLOOKUP(LEFT(TRIM(T$6),FIND("~",SUBSTITUTE(T$6," ","~",LEN(TRIM(T$6))-LEN(SUBSTITUTE(TRIM(T$6)," ",""))))-1)&amp;" Total",$B$6:$BB$305,ROW($A15)-5,FALSE))</f>
        <v>0</v>
      </c>
      <c r="U15" s="143">
        <f ca="1">IF(U$5&lt;&gt;"",HLOOKUP(U$5,Functionalization!$G$6:$R$305,ROW($A15)-5,FALSE),IFERROR(INDEX(U$269:U$305,MATCH($F15,$B$269:$B$305,0))/VLOOKUP($F15,$B$269:$BB$305,MATCH(LEFT(TRIM(U$6),FIND("~",SUBSTITUTE(U$6,"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15))*HLOOKUP(LEFT(TRIM(U$6),FIND("~",SUBSTITUTE(U$6," ","~",LEN(TRIM(U$6))-LEN(SUBSTITUTE(TRIM(U$6)," ",""))))-1)&amp;" Total",$B$6:$BB$305,ROW($A15)-5,FALSE))</f>
        <v>0</v>
      </c>
      <c r="V15" s="143">
        <f ca="1">IF(V$5&lt;&gt;"",HLOOKUP(V$5,Functionalization!$G$6:$R$305,ROW($A15)-5,FALSE),IFERROR(INDEX(V$269:V$305,MATCH($F15,$B$269:$B$305,0))/VLOOKUP($F15,$B$269:$BB$305,MATCH(LEFT(TRIM(V$6),FIND("~",SUBSTITUTE(V$6,"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15))*HLOOKUP(LEFT(TRIM(V$6),FIND("~",SUBSTITUTE(V$6," ","~",LEN(TRIM(V$6))-LEN(SUBSTITUTE(TRIM(V$6)," ",""))))-1)&amp;" Total",$B$6:$BB$305,ROW($A15)-5,FALSE))</f>
        <v>0</v>
      </c>
      <c r="W15" s="143">
        <f ca="1">IF(W$5&lt;&gt;"",HLOOKUP(W$5,Functionalization!$G$6:$R$305,ROW($A15)-5,FALSE),IFERROR(INDEX(W$269:W$305,MATCH($F15,$B$269:$B$305,0))/VLOOKUP($F15,$B$269:$BB$305,MATCH(LEFT(TRIM(W$6),FIND("~",SUBSTITUTE(W$6,"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15))*HLOOKUP(LEFT(TRIM(W$6),FIND("~",SUBSTITUTE(W$6," ","~",LEN(TRIM(W$6))-LEN(SUBSTITUTE(TRIM(W$6)," ",""))))-1)&amp;" Total",$B$6:$BB$305,ROW($A15)-5,FALSE))</f>
        <v>0</v>
      </c>
      <c r="X15" s="143">
        <f ca="1">IF(X$5&lt;&gt;"",HLOOKUP(X$5,Functionalization!$G$6:$R$305,ROW($A15)-5,FALSE),IFERROR(INDEX(X$269:X$305,MATCH($F15,$B$269:$B$305,0))/VLOOKUP($F15,$B$269:$BB$305,MATCH(LEFT(TRIM(X$6),FIND("~",SUBSTITUTE(X$6,"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15))*HLOOKUP(LEFT(TRIM(X$6),FIND("~",SUBSTITUTE(X$6," ","~",LEN(TRIM(X$6))-LEN(SUBSTITUTE(TRIM(X$6)," ",""))))-1)&amp;" Total",$B$6:$BB$305,ROW($A15)-5,FALSE))</f>
        <v>0</v>
      </c>
      <c r="Y15" s="143">
        <f ca="1">IF(Y$5&lt;&gt;"",HLOOKUP(Y$5,Functionalization!$G$6:$R$305,ROW($A15)-5,FALSE),IFERROR(INDEX(Y$269:Y$305,MATCH($F15,$B$269:$B$305,0))/VLOOKUP($F15,$B$269:$BB$305,MATCH(LEFT(TRIM(Y$6),FIND("~",SUBSTITUTE(Y$6,"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15))*HLOOKUP(LEFT(TRIM(Y$6),FIND("~",SUBSTITUTE(Y$6," ","~",LEN(TRIM(Y$6))-LEN(SUBSTITUTE(TRIM(Y$6)," ",""))))-1)&amp;" Total",$B$6:$BB$305,ROW($A15)-5,FALSE))</f>
        <v>0</v>
      </c>
      <c r="Z15" s="143">
        <f ca="1">IF(Z$5&lt;&gt;"",HLOOKUP(Z$5,Functionalization!$G$6:$R$305,ROW($A15)-5,FALSE),IFERROR(INDEX(Z$269:Z$305,MATCH($F15,$B$269:$B$305,0))/VLOOKUP($F15,$B$269:$BB$305,MATCH(LEFT(TRIM(Z$6),FIND("~",SUBSTITUTE(Z$6,"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15))*HLOOKUP(LEFT(TRIM(Z$6),FIND("~",SUBSTITUTE(Z$6," ","~",LEN(TRIM(Z$6))-LEN(SUBSTITUTE(TRIM(Z$6)," ",""))))-1)&amp;" Total",$B$6:$BB$305,ROW($A15)-5,FALSE))</f>
        <v>0</v>
      </c>
      <c r="AA15" s="143">
        <f ca="1">IF(AA$5&lt;&gt;"",HLOOKUP(AA$5,Functionalization!$G$6:$R$305,ROW($A15)-5,FALSE),IFERROR(INDEX(AA$269:AA$305,MATCH($F15,$B$269:$B$305,0))/VLOOKUP($F15,$B$269:$BB$305,MATCH(LEFT(TRIM(AA$6),FIND("~",SUBSTITUTE(AA$6,"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15))*HLOOKUP(LEFT(TRIM(AA$6),FIND("~",SUBSTITUTE(AA$6," ","~",LEN(TRIM(AA$6))-LEN(SUBSTITUTE(TRIM(AA$6)," ",""))))-1)&amp;" Total",$B$6:$BB$305,ROW($A15)-5,FALSE))</f>
        <v>0</v>
      </c>
      <c r="AB15" s="143">
        <f ca="1">IF(AB$5&lt;&gt;"",HLOOKUP(AB$5,Functionalization!$G$6:$R$305,ROW($A15)-5,FALSE),IFERROR(INDEX(AB$269:AB$305,MATCH($F15,$B$269:$B$305,0))/VLOOKUP($F15,$B$269:$BB$305,MATCH(LEFT(TRIM(AB$6),FIND("~",SUBSTITUTE(AB$6,"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15))*HLOOKUP(LEFT(TRIM(AB$6),FIND("~",SUBSTITUTE(AB$6," ","~",LEN(TRIM(AB$6))-LEN(SUBSTITUTE(TRIM(AB$6)," ",""))))-1)&amp;" Total",$B$6:$BB$305,ROW($A15)-5,FALSE))</f>
        <v>0</v>
      </c>
      <c r="AC15" s="143">
        <f ca="1">IF(AC$5&lt;&gt;"",HLOOKUP(AC$5,Functionalization!$G$6:$R$305,ROW($A15)-5,FALSE),IFERROR(INDEX(AC$269:AC$305,MATCH($F15,$B$269:$B$305,0))/VLOOKUP($F15,$B$269:$BB$305,MATCH(LEFT(TRIM(AC$6),FIND("~",SUBSTITUTE(AC$6,"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15))*HLOOKUP(LEFT(TRIM(AC$6),FIND("~",SUBSTITUTE(AC$6," ","~",LEN(TRIM(AC$6))-LEN(SUBSTITUTE(TRIM(AC$6)," ",""))))-1)&amp;" Total",$B$6:$BB$305,ROW($A15)-5,FALSE))</f>
        <v>0</v>
      </c>
      <c r="AD15" s="143">
        <f ca="1">IF(AD$5&lt;&gt;"",HLOOKUP(AD$5,Functionalization!$G$6:$R$305,ROW($A15)-5,FALSE),IFERROR(INDEX(AD$269:AD$305,MATCH($F15,$B$269:$B$305,0))/VLOOKUP($F15,$B$269:$BB$305,MATCH(LEFT(TRIM(AD$6),FIND("~",SUBSTITUTE(AD$6,"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15))*HLOOKUP(LEFT(TRIM(AD$6),FIND("~",SUBSTITUTE(AD$6," ","~",LEN(TRIM(AD$6))-LEN(SUBSTITUTE(TRIM(AD$6)," ",""))))-1)&amp;" Total",$B$6:$BB$305,ROW($A15)-5,FALSE))</f>
        <v>0</v>
      </c>
      <c r="AE15" s="143">
        <f ca="1">IF(AE$5&lt;&gt;"",HLOOKUP(AE$5,Functionalization!$G$6:$R$305,ROW($A15)-5,FALSE),IFERROR(INDEX(AE$269:AE$305,MATCH($F15,$B$269:$B$305,0))/VLOOKUP($F15,$B$269:$BB$305,MATCH(LEFT(TRIM(AE$6),FIND("~",SUBSTITUTE(AE$6,"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15))*HLOOKUP(LEFT(TRIM(AE$6),FIND("~",SUBSTITUTE(AE$6," ","~",LEN(TRIM(AE$6))-LEN(SUBSTITUTE(TRIM(AE$6)," ",""))))-1)&amp;" Total",$B$6:$BB$305,ROW($A15)-5,FALSE))</f>
        <v>0</v>
      </c>
      <c r="AF15" s="143">
        <f ca="1">IF(AF$5&lt;&gt;"",HLOOKUP(AF$5,Functionalization!$G$6:$R$305,ROW($A15)-5,FALSE),IFERROR(INDEX(AF$269:AF$305,MATCH($F15,$B$269:$B$305,0))/VLOOKUP($F15,$B$269:$BB$305,MATCH(LEFT(TRIM(AF$6),FIND("~",SUBSTITUTE(AF$6,"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15))*HLOOKUP(LEFT(TRIM(AF$6),FIND("~",SUBSTITUTE(AF$6," ","~",LEN(TRIM(AF$6))-LEN(SUBSTITUTE(TRIM(AF$6)," ",""))))-1)&amp;" Total",$B$6:$BB$305,ROW($A15)-5,FALSE))</f>
        <v>0</v>
      </c>
      <c r="AG15" s="143">
        <f ca="1">IF(AG$5&lt;&gt;"",HLOOKUP(AG$5,Functionalization!$G$6:$R$305,ROW($A15)-5,FALSE),IFERROR(INDEX(AG$269:AG$305,MATCH($F15,$B$269:$B$305,0))/VLOOKUP($F15,$B$269:$BB$305,MATCH(LEFT(TRIM(AG$6),FIND("~",SUBSTITUTE(AG$6,"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15))*HLOOKUP(LEFT(TRIM(AG$6),FIND("~",SUBSTITUTE(AG$6," ","~",LEN(TRIM(AG$6))-LEN(SUBSTITUTE(TRIM(AG$6)," ",""))))-1)&amp;" Total",$B$6:$BB$305,ROW($A15)-5,FALSE))</f>
        <v>0</v>
      </c>
      <c r="AH15" s="143">
        <f ca="1">IF(AH$5&lt;&gt;"",HLOOKUP(AH$5,Functionalization!$G$6:$R$305,ROW($A15)-5,FALSE),IFERROR(INDEX(AH$269:AH$305,MATCH($F15,$B$269:$B$305,0))/VLOOKUP($F15,$B$269:$BB$305,MATCH(LEFT(TRIM(AH$6),FIND("~",SUBSTITUTE(AH$6,"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15))*HLOOKUP(LEFT(TRIM(AH$6),FIND("~",SUBSTITUTE(AH$6," ","~",LEN(TRIM(AH$6))-LEN(SUBSTITUTE(TRIM(AH$6)," ",""))))-1)&amp;" Total",$B$6:$BB$305,ROW($A15)-5,FALSE))</f>
        <v>0</v>
      </c>
      <c r="AI15" s="143">
        <f ca="1">IF(AI$5&lt;&gt;"",HLOOKUP(AI$5,Functionalization!$G$6:$R$305,ROW($A15)-5,FALSE),IFERROR(INDEX(AI$269:AI$305,MATCH($F15,$B$269:$B$305,0))/VLOOKUP($F15,$B$269:$BB$305,MATCH(LEFT(TRIM(AI$6),FIND("~",SUBSTITUTE(AI$6,"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15))*HLOOKUP(LEFT(TRIM(AI$6),FIND("~",SUBSTITUTE(AI$6," ","~",LEN(TRIM(AI$6))-LEN(SUBSTITUTE(TRIM(AI$6)," ",""))))-1)&amp;" Total",$B$6:$BB$305,ROW($A15)-5,FALSE))</f>
        <v>0</v>
      </c>
      <c r="AJ15" s="143">
        <f ca="1">IF(AJ$5&lt;&gt;"",HLOOKUP(AJ$5,Functionalization!$G$6:$R$305,ROW($A15)-5,FALSE),IFERROR(INDEX(AJ$269:AJ$305,MATCH($F15,$B$269:$B$305,0))/VLOOKUP($F15,$B$269:$BB$305,MATCH(LEFT(TRIM(AJ$6),FIND("~",SUBSTITUTE(AJ$6,"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15))*HLOOKUP(LEFT(TRIM(AJ$6),FIND("~",SUBSTITUTE(AJ$6," ","~",LEN(TRIM(AJ$6))-LEN(SUBSTITUTE(TRIM(AJ$6)," ",""))))-1)&amp;" Total",$B$6:$BB$305,ROW($A15)-5,FALSE))</f>
        <v>0</v>
      </c>
      <c r="AK15" s="143">
        <f ca="1">IF(AK$5&lt;&gt;"",HLOOKUP(AK$5,Functionalization!$G$6:$R$305,ROW($A15)-5,FALSE),IFERROR(INDEX(AK$269:AK$305,MATCH($F15,$B$269:$B$305,0))/VLOOKUP($F15,$B$269:$BB$305,MATCH(LEFT(TRIM(AK$6),FIND("~",SUBSTITUTE(AK$6,"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15))*HLOOKUP(LEFT(TRIM(AK$6),FIND("~",SUBSTITUTE(AK$6," ","~",LEN(TRIM(AK$6))-LEN(SUBSTITUTE(TRIM(AK$6)," ",""))))-1)&amp;" Total",$B$6:$BB$305,ROW($A15)-5,FALSE))</f>
        <v>0</v>
      </c>
      <c r="AL15" s="143">
        <f ca="1">IF(AL$5&lt;&gt;"",HLOOKUP(AL$5,Functionalization!$G$6:$R$305,ROW($A15)-5,FALSE),IFERROR(INDEX(AL$269:AL$305,MATCH($F15,$B$269:$B$305,0))/VLOOKUP($F15,$B$269:$BB$305,MATCH(LEFT(TRIM(AL$6),FIND("~",SUBSTITUTE(AL$6,"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15))*HLOOKUP(LEFT(TRIM(AL$6),FIND("~",SUBSTITUTE(AL$6," ","~",LEN(TRIM(AL$6))-LEN(SUBSTITUTE(TRIM(AL$6)," ",""))))-1)&amp;" Total",$B$6:$BB$305,ROW($A15)-5,FALSE))</f>
        <v>0</v>
      </c>
      <c r="AM15" s="143">
        <f ca="1">IF(AM$5&lt;&gt;"",HLOOKUP(AM$5,Functionalization!$G$6:$R$305,ROW($A15)-5,FALSE),IFERROR(INDEX(AM$269:AM$305,MATCH($F15,$B$269:$B$305,0))/VLOOKUP($F15,$B$269:$BB$305,MATCH(LEFT(TRIM(AM$6),FIND("~",SUBSTITUTE(AM$6,"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15))*HLOOKUP(LEFT(TRIM(AM$6),FIND("~",SUBSTITUTE(AM$6," ","~",LEN(TRIM(AM$6))-LEN(SUBSTITUTE(TRIM(AM$6)," ",""))))-1)&amp;" Total",$B$6:$BB$305,ROW($A15)-5,FALSE))</f>
        <v>0</v>
      </c>
      <c r="AN15" s="143">
        <f ca="1">IF(AN$5&lt;&gt;"",HLOOKUP(AN$5,Functionalization!$G$6:$R$305,ROW($A15)-5,FALSE),IFERROR(INDEX(AN$269:AN$305,MATCH($F15,$B$269:$B$305,0))/VLOOKUP($F15,$B$269:$BB$305,MATCH(LEFT(TRIM(AN$6),FIND("~",SUBSTITUTE(AN$6,"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15))*HLOOKUP(LEFT(TRIM(AN$6),FIND("~",SUBSTITUTE(AN$6," ","~",LEN(TRIM(AN$6))-LEN(SUBSTITUTE(TRIM(AN$6)," ",""))))-1)&amp;" Total",$B$6:$BB$305,ROW($A15)-5,FALSE))</f>
        <v>0</v>
      </c>
      <c r="AO15" s="143">
        <f ca="1">IF(AO$5&lt;&gt;"",HLOOKUP(AO$5,Functionalization!$G$6:$R$305,ROW($A15)-5,FALSE),IFERROR(INDEX(AO$269:AO$305,MATCH($F15,$B$269:$B$305,0))/VLOOKUP($F15,$B$269:$BB$305,MATCH(LEFT(TRIM(AO$6),FIND("~",SUBSTITUTE(AO$6,"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15))*HLOOKUP(LEFT(TRIM(AO$6),FIND("~",SUBSTITUTE(AO$6," ","~",LEN(TRIM(AO$6))-LEN(SUBSTITUTE(TRIM(AO$6)," ",""))))-1)&amp;" Total",$B$6:$BB$305,ROW($A15)-5,FALSE))</f>
        <v>0</v>
      </c>
      <c r="AP15" s="143">
        <f ca="1">IF(AP$5&lt;&gt;"",HLOOKUP(AP$5,Functionalization!$G$6:$R$305,ROW($A15)-5,FALSE),IFERROR(INDEX(AP$269:AP$305,MATCH($F15,$B$269:$B$305,0))/VLOOKUP($F15,$B$269:$BB$305,MATCH(LEFT(TRIM(AP$6),FIND("~",SUBSTITUTE(AP$6,"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15))*HLOOKUP(LEFT(TRIM(AP$6),FIND("~",SUBSTITUTE(AP$6," ","~",LEN(TRIM(AP$6))-LEN(SUBSTITUTE(TRIM(AP$6)," ",""))))-1)&amp;" Total",$B$6:$BB$305,ROW($A15)-5,FALSE))</f>
        <v>0</v>
      </c>
      <c r="AQ15" s="143">
        <f ca="1">IF(AQ$5&lt;&gt;"",HLOOKUP(AQ$5,Functionalization!$G$6:$R$305,ROW($A15)-5,FALSE),IFERROR(INDEX(AQ$269:AQ$305,MATCH($F15,$B$269:$B$305,0))/VLOOKUP($F15,$B$269:$BB$305,MATCH(LEFT(TRIM(AQ$6),FIND("~",SUBSTITUTE(AQ$6,"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15))*HLOOKUP(LEFT(TRIM(AQ$6),FIND("~",SUBSTITUTE(AQ$6," ","~",LEN(TRIM(AQ$6))-LEN(SUBSTITUTE(TRIM(AQ$6)," ",""))))-1)&amp;" Total",$B$6:$BB$305,ROW($A15)-5,FALSE))</f>
        <v>0</v>
      </c>
      <c r="AR15" s="143">
        <f ca="1">IF(AR$5&lt;&gt;"",HLOOKUP(AR$5,Functionalization!$G$6:$R$305,ROW($A15)-5,FALSE),IFERROR(INDEX(AR$269:AR$305,MATCH($F15,$B$269:$B$305,0))/VLOOKUP($F15,$B$269:$BB$305,MATCH(LEFT(TRIM(AR$6),FIND("~",SUBSTITUTE(AR$6,"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15))*HLOOKUP(LEFT(TRIM(AR$6),FIND("~",SUBSTITUTE(AR$6," ","~",LEN(TRIM(AR$6))-LEN(SUBSTITUTE(TRIM(AR$6)," ",""))))-1)&amp;" Total",$B$6:$BB$305,ROW($A15)-5,FALSE))</f>
        <v>0</v>
      </c>
      <c r="AS15" s="143">
        <f ca="1">IF(AS$5&lt;&gt;"",HLOOKUP(AS$5,Functionalization!$G$6:$R$305,ROW($A15)-5,FALSE),IFERROR(INDEX(AS$269:AS$305,MATCH($F15,$B$269:$B$305,0))/VLOOKUP($F15,$B$269:$BB$305,MATCH(LEFT(TRIM(AS$6),FIND("~",SUBSTITUTE(AS$6,"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15))*HLOOKUP(LEFT(TRIM(AS$6),FIND("~",SUBSTITUTE(AS$6," ","~",LEN(TRIM(AS$6))-LEN(SUBSTITUTE(TRIM(AS$6)," ",""))))-1)&amp;" Total",$B$6:$BB$305,ROW($A15)-5,FALSE))</f>
        <v>0</v>
      </c>
      <c r="AT15" s="143">
        <f ca="1">IF(AT$5&lt;&gt;"",HLOOKUP(AT$5,Functionalization!$G$6:$R$305,ROW($A15)-5,FALSE),IFERROR(INDEX(AT$269:AT$305,MATCH($F15,$B$269:$B$305,0))/VLOOKUP($F15,$B$269:$BB$305,MATCH(LEFT(TRIM(AT$6),FIND("~",SUBSTITUTE(AT$6,"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15))*HLOOKUP(LEFT(TRIM(AT$6),FIND("~",SUBSTITUTE(AT$6," ","~",LEN(TRIM(AT$6))-LEN(SUBSTITUTE(TRIM(AT$6)," ",""))))-1)&amp;" Total",$B$6:$BB$305,ROW($A15)-5,FALSE))</f>
        <v>0</v>
      </c>
      <c r="AU15" s="143">
        <f ca="1">IF(AU$5&lt;&gt;"",HLOOKUP(AU$5,Functionalization!$G$6:$R$305,ROW($A15)-5,FALSE),IFERROR(INDEX(AU$269:AU$305,MATCH($F15,$B$269:$B$305,0))/VLOOKUP($F15,$B$269:$BB$305,MATCH(LEFT(TRIM(AU$6),FIND("~",SUBSTITUTE(AU$6,"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15))*HLOOKUP(LEFT(TRIM(AU$6),FIND("~",SUBSTITUTE(AU$6," ","~",LEN(TRIM(AU$6))-LEN(SUBSTITUTE(TRIM(AU$6)," ",""))))-1)&amp;" Total",$B$6:$BB$305,ROW($A15)-5,FALSE))</f>
        <v>0</v>
      </c>
      <c r="AV15" s="143">
        <f ca="1">IF(AV$5&lt;&gt;"",HLOOKUP(AV$5,Functionalization!$G$6:$R$305,ROW($A15)-5,FALSE),IFERROR(INDEX(AV$269:AV$305,MATCH($F15,$B$269:$B$305,0))/VLOOKUP($F15,$B$269:$BB$305,MATCH(LEFT(TRIM(AV$6),FIND("~",SUBSTITUTE(AV$6,"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15))*HLOOKUP(LEFT(TRIM(AV$6),FIND("~",SUBSTITUTE(AV$6," ","~",LEN(TRIM(AV$6))-LEN(SUBSTITUTE(TRIM(AV$6)," ",""))))-1)&amp;" Total",$B$6:$BB$305,ROW($A15)-5,FALSE))</f>
        <v>0</v>
      </c>
      <c r="AW15" s="143">
        <f ca="1">IF(AW$5&lt;&gt;"",HLOOKUP(AW$5,Functionalization!$G$6:$R$305,ROW($A15)-5,FALSE),IFERROR(INDEX(AW$269:AW$305,MATCH($F15,$B$269:$B$305,0))/VLOOKUP($F15,$B$269:$BB$305,MATCH(LEFT(TRIM(AW$6),FIND("~",SUBSTITUTE(AW$6,"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15))*HLOOKUP(LEFT(TRIM(AW$6),FIND("~",SUBSTITUTE(AW$6," ","~",LEN(TRIM(AW$6))-LEN(SUBSTITUTE(TRIM(AW$6)," ",""))))-1)&amp;" Total",$B$6:$BB$305,ROW($A15)-5,FALSE))</f>
        <v>0</v>
      </c>
      <c r="AX15" s="143">
        <f ca="1">IF(AX$5&lt;&gt;"",HLOOKUP(AX$5,Functionalization!$G$6:$R$305,ROW($A15)-5,FALSE),IFERROR(INDEX(AX$269:AX$305,MATCH($F15,$B$269:$B$305,0))/VLOOKUP($F15,$B$269:$BB$305,MATCH(LEFT(TRIM(AX$6),FIND("~",SUBSTITUTE(AX$6,"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15))*HLOOKUP(LEFT(TRIM(AX$6),FIND("~",SUBSTITUTE(AX$6," ","~",LEN(TRIM(AX$6))-LEN(SUBSTITUTE(TRIM(AX$6)," ",""))))-1)&amp;" Total",$B$6:$BB$305,ROW($A15)-5,FALSE))</f>
        <v>0</v>
      </c>
      <c r="AY15" s="143">
        <f ca="1">IF(AY$5&lt;&gt;"",HLOOKUP(AY$5,Functionalization!$G$6:$R$305,ROW($A15)-5,FALSE),IFERROR(INDEX(AY$269:AY$305,MATCH($F15,$B$269:$B$305,0))/VLOOKUP($F15,$B$269:$BB$305,MATCH(LEFT(TRIM(AY$6),FIND("~",SUBSTITUTE(AY$6,"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15))*HLOOKUP(LEFT(TRIM(AY$6),FIND("~",SUBSTITUTE(AY$6," ","~",LEN(TRIM(AY$6))-LEN(SUBSTITUTE(TRIM(AY$6)," ",""))))-1)&amp;" Total",$B$6:$BB$305,ROW($A15)-5,FALSE))</f>
        <v>0</v>
      </c>
      <c r="AZ15" s="143">
        <f ca="1">IF(AZ$5&lt;&gt;"",HLOOKUP(AZ$5,Functionalization!$G$6:$R$305,ROW($A15)-5,FALSE),IFERROR(INDEX(AZ$269:AZ$305,MATCH($F15,$B$269:$B$305,0))/VLOOKUP($F15,$B$269:$BB$305,MATCH(LEFT(TRIM(AZ$6),FIND("~",SUBSTITUTE(AZ$6,"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15))*HLOOKUP(LEFT(TRIM(AZ$6),FIND("~",SUBSTITUTE(AZ$6," ","~",LEN(TRIM(AZ$6))-LEN(SUBSTITUTE(TRIM(AZ$6)," ",""))))-1)&amp;" Total",$B$6:$BB$305,ROW($A15)-5,FALSE))</f>
        <v>0</v>
      </c>
      <c r="BA15" s="143">
        <f ca="1">IF(BA$5&lt;&gt;"",HLOOKUP(BA$5,Functionalization!$G$6:$R$305,ROW($A15)-5,FALSE),IFERROR(INDEX(BA$269:BA$305,MATCH($F15,$B$269:$B$305,0))/VLOOKUP($F15,$B$269:$BB$305,MATCH(LEFT(TRIM(BA$6),FIND("~",SUBSTITUTE(BA$6,"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15))*HLOOKUP(LEFT(TRIM(BA$6),FIND("~",SUBSTITUTE(BA$6," ","~",LEN(TRIM(BA$6))-LEN(SUBSTITUTE(TRIM(BA$6)," ",""))))-1)&amp;" Total",$B$6:$BB$305,ROW($A15)-5,FALSE))</f>
        <v>0</v>
      </c>
      <c r="BB15" s="143">
        <f ca="1">IF(BB$5&lt;&gt;"",HLOOKUP(BB$5,Functionalization!$G$6:$R$305,ROW($A15)-5,FALSE),IFERROR(INDEX(BB$269:BB$305,MATCH($F15,$B$269:$B$305,0))/VLOOKUP($F15,$B$269:$BB$305,MATCH(LEFT(TRIM(BB$6),FIND("~",SUBSTITUTE(BB$6,"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15))*HLOOKUP(LEFT(TRIM(BB$6),FIND("~",SUBSTITUTE(BB$6," ","~",LEN(TRIM(BB$6))-LEN(SUBSTITUTE(TRIM(BB$6)," ",""))))-1)&amp;" Total",$B$6:$BB$305,ROW($A15)-5,FALSE))</f>
        <v>0</v>
      </c>
      <c r="BD15" s="79">
        <f ca="1">IFERROR(IF(SUMIF($G$6:$BB$6,BD$6&amp;" Total",$G15:$BB15)-(SUMIF($G$6:$BB$6,BD$6&amp;" "&amp;'Input-Func_Class'!$D$22,$G15:$BB15)+IFERROR(SUMIF($G$6:$BB$6,BD$6&amp;" "&amp;'Input-Func_Class'!$E$22,$G15:$BB15),SUMIF($G$6:$BB$6,BD$6&amp;" "&amp;'Input-Func_Class'!$B$24,$G15:$BB15))+SUMIF($G$6:$BB$6,BD$6&amp;" "&amp;'Input-Func_Class'!$F$22,$G15:$BB15))&lt;Check_Limit,0,1),1)</f>
        <v>0</v>
      </c>
      <c r="BE15" s="79">
        <f ca="1">IFERROR(IF(SUMIF($G$6:$BB$6,BE$6&amp;" Total",$G15:$BB15)-(SUMIF($G$6:$BB$6,BE$6&amp;" "&amp;'Input-Func_Class'!$D$22,$G15:$BB15)+IFERROR(SUMIF($G$6:$BB$6,BE$6&amp;" "&amp;'Input-Func_Class'!$E$22,$G15:$BB15),SUMIF($G$6:$BB$6,BE$6&amp;" "&amp;'Input-Func_Class'!$B$24,$G15:$BB15))+SUMIF($G$6:$BB$6,BE$6&amp;" "&amp;'Input-Func_Class'!$F$22,$G15:$BB15))&lt;Check_Limit,0,1),1)</f>
        <v>0</v>
      </c>
      <c r="BF15" s="79">
        <f ca="1">IFERROR(IF(SUMIF($G$6:$BB$6,BF$6&amp;" Total",$G15:$BB15)-(SUMIF($G$6:$BB$6,BF$6&amp;" "&amp;'Input-Func_Class'!$D$22,$G15:$BB15)+IFERROR(SUMIF($G$6:$BB$6,BF$6&amp;" "&amp;'Input-Func_Class'!$E$22,$G15:$BB15),SUMIF($G$6:$BB$6,BF$6&amp;" "&amp;'Input-Func_Class'!$B$24,$G15:$BB15))+SUMIF($G$6:$BB$6,BF$6&amp;" "&amp;'Input-Func_Class'!$F$22,$G15:$BB15))&lt;Check_Limit,0,1),1)</f>
        <v>0</v>
      </c>
      <c r="BG15" s="79">
        <f ca="1">IFERROR(IF(SUMIF($G$6:$BB$6,BG$6&amp;" Total",$G15:$BB15)-(SUMIF($G$6:$BB$6,BG$6&amp;" "&amp;'Input-Func_Class'!$D$22,$G15:$BB15)+IFERROR(SUMIF($G$6:$BB$6,BG$6&amp;" "&amp;'Input-Func_Class'!$E$22,$G15:$BB15),SUMIF($G$6:$BB$6,BG$6&amp;" "&amp;'Input-Func_Class'!$B$24,$G15:$BB15))+SUMIF($G$6:$BB$6,BG$6&amp;" "&amp;'Input-Func_Class'!$F$22,$G15:$BB15))&lt;Check_Limit,0,1),1)</f>
        <v>0</v>
      </c>
      <c r="BH15" s="79">
        <f ca="1">IFERROR(IF(SUMIF($G$6:$BB$6,BH$6&amp;" Total",$G15:$BB15)-(SUMIF($G$6:$BB$6,BH$6&amp;" "&amp;'Input-Func_Class'!$D$22,$G15:$BB15)+IFERROR(SUMIF($G$6:$BB$6,BH$6&amp;" "&amp;'Input-Func_Class'!$E$22,$G15:$BB15),SUMIF($G$6:$BB$6,BH$6&amp;" "&amp;'Input-Func_Class'!$B$24,$G15:$BB15))+SUMIF($G$6:$BB$6,BH$6&amp;" "&amp;'Input-Func_Class'!$F$22,$G15:$BB15))&lt;Check_Limit,0,1),1)</f>
        <v>0</v>
      </c>
      <c r="BI15" s="79">
        <f ca="1">IFERROR(IF(SUMIF($G$6:$BB$6,BI$6&amp;" Total",$G15:$BB15)-(SUMIF($G$6:$BB$6,BI$6&amp;" "&amp;'Input-Func_Class'!$D$22,$G15:$BB15)+IFERROR(SUMIF($G$6:$BB$6,BI$6&amp;" "&amp;'Input-Func_Class'!$E$22,$G15:$BB15),SUMIF($G$6:$BB$6,BI$6&amp;" "&amp;'Input-Func_Class'!$B$24,$G15:$BB15))+SUMIF($G$6:$BB$6,BI$6&amp;" "&amp;'Input-Func_Class'!$F$22,$G15:$BB15))&lt;Check_Limit,0,1),1)</f>
        <v>0</v>
      </c>
      <c r="BJ15" s="79">
        <f ca="1">IFERROR(IF(SUMIF($G$6:$BB$6,BJ$6&amp;" Total",$G15:$BB15)-(SUMIF($G$6:$BB$6,BJ$6&amp;" "&amp;'Input-Func_Class'!$D$22,$G15:$BB15)+IFERROR(SUMIF($G$6:$BB$6,BJ$6&amp;" "&amp;'Input-Func_Class'!$E$22,$G15:$BB15),SUMIF($G$6:$BB$6,BJ$6&amp;" "&amp;'Input-Func_Class'!$B$24,$G15:$BB15))+SUMIF($G$6:$BB$6,BJ$6&amp;" "&amp;'Input-Func_Class'!$F$22,$G15:$BB15))&lt;Check_Limit,0,1),1)</f>
        <v>0</v>
      </c>
      <c r="BK15" s="79">
        <f ca="1">IFERROR(IF(SUMIF($G$6:$BB$6,BK$6&amp;" Total",$G15:$BB15)-(SUMIF($G$6:$BB$6,BK$6&amp;" "&amp;'Input-Func_Class'!$D$22,$G15:$BB15)+IFERROR(SUMIF($G$6:$BB$6,BK$6&amp;" "&amp;'Input-Func_Class'!$E$22,$G15:$BB15),SUMIF($G$6:$BB$6,BK$6&amp;" "&amp;'Input-Func_Class'!$B$24,$G15:$BB15))+SUMIF($G$6:$BB$6,BK$6&amp;" "&amp;'Input-Func_Class'!$F$22,$G15:$BB15))&lt;Check_Limit,0,1),1)</f>
        <v>0</v>
      </c>
      <c r="BL15" s="79">
        <f ca="1">IFERROR(IF(SUMIF($G$6:$BB$6,BL$6&amp;" Total",$G15:$BB15)-(SUMIF($G$6:$BB$6,BL$6&amp;" "&amp;'Input-Func_Class'!$D$22,$G15:$BB15)+IFERROR(SUMIF($G$6:$BB$6,BL$6&amp;" "&amp;'Input-Func_Class'!$E$22,$G15:$BB15),SUMIF($G$6:$BB$6,BL$6&amp;" "&amp;'Input-Func_Class'!$B$24,$G15:$BB15))+SUMIF($G$6:$BB$6,BL$6&amp;" "&amp;'Input-Func_Class'!$F$22,$G15:$BB15))&lt;Check_Limit,0,1),1)</f>
        <v>0</v>
      </c>
      <c r="BM15" s="79">
        <f ca="1">IFERROR(IF(SUMIF($G$6:$BB$6,BM$6&amp;" Total",$G15:$BB15)-(SUMIF($G$6:$BB$6,BM$6&amp;" "&amp;'Input-Func_Class'!$D$22,$G15:$BB15)+IFERROR(SUMIF($G$6:$BB$6,BM$6&amp;" "&amp;'Input-Func_Class'!$E$22,$G15:$BB15),SUMIF($G$6:$BB$6,BM$6&amp;" "&amp;'Input-Func_Class'!$B$24,$G15:$BB15))+SUMIF($G$6:$BB$6,BM$6&amp;" "&amp;'Input-Func_Class'!$F$22,$G15:$BB15))&lt;Check_Limit,0,1),1)</f>
        <v>0</v>
      </c>
      <c r="BN15" s="79">
        <f ca="1">IFERROR(IF(SUMIF($G$6:$BB$6,BN$6&amp;" Total",$G15:$BB15)-(SUMIF($G$6:$BB$6,BN$6&amp;" "&amp;'Input-Func_Class'!$D$22,$G15:$BB15)+IFERROR(SUMIF($G$6:$BB$6,BN$6&amp;" "&amp;'Input-Func_Class'!$E$22,$G15:$BB15),SUMIF($G$6:$BB$6,BN$6&amp;" "&amp;'Input-Func_Class'!$B$24,$G15:$BB15))+SUMIF($G$6:$BB$6,BN$6&amp;" "&amp;'Input-Func_Class'!$F$22,$G15:$BB15))&lt;Check_Limit,0,1),1)</f>
        <v>0</v>
      </c>
      <c r="BO15" s="79">
        <f ca="1">IFERROR(IF(SUMIF($G$6:$BB$6,BO$6&amp;" Total",$G15:$BB15)-(SUMIF($G$6:$BB$6,BO$6&amp;" "&amp;'Input-Func_Class'!$D$22,$G15:$BB15)+IFERROR(SUMIF($G$6:$BB$6,BO$6&amp;" "&amp;'Input-Func_Class'!$E$22,$G15:$BB15),SUMIF($G$6:$BB$6,BO$6&amp;" "&amp;'Input-Func_Class'!$B$24,$G15:$BB15))+SUMIF($G$6:$BB$6,BO$6&amp;" "&amp;'Input-Func_Class'!$F$22,$G15:$BB15))&lt;Check_Limit,0,1),1)</f>
        <v>0</v>
      </c>
    </row>
    <row r="16" spans="1:67" outlineLevel="1">
      <c r="A16" s="113">
        <f>IF(ISBLANK('Input-Accounts'!A16),"",'Input-Accounts'!A16)</f>
        <v>9</v>
      </c>
      <c r="B16" s="79" t="str">
        <f>IF(ISBLANK('Input-Accounts'!B16),"",'Input-Accounts'!B16)</f>
        <v>Subtotal - Intangible Plant</v>
      </c>
      <c r="C16" s="113" t="str">
        <f>IF(ISBLANK('Input-Accounts'!C16),"",'Input-Accounts'!C16)</f>
        <v/>
      </c>
      <c r="D16" s="144">
        <f>SUBTOTAL(9,D11:D15)</f>
        <v>57258914.677067004</v>
      </c>
      <c r="E16" s="143">
        <f ca="1">IFERROR(IF(D16="",0,IF(D16=0,0,IF(ABS(D16-SUM(G16,K16,O16,S16,W16,AA16,AE16,AI16,AM16,AQ16,AU16,AY16))&lt;Check_Limit,0,1))),1)</f>
        <v>0</v>
      </c>
      <c r="G16" s="144">
        <f t="shared" ref="G16:BB16" ca="1" si="1">SUBTOTAL(9,G11:G15)</f>
        <v>0</v>
      </c>
      <c r="H16" s="144">
        <f t="shared" ca="1" si="1"/>
        <v>0</v>
      </c>
      <c r="I16" s="144">
        <f t="shared" ca="1" si="1"/>
        <v>0</v>
      </c>
      <c r="J16" s="144">
        <f t="shared" ca="1" si="1"/>
        <v>0</v>
      </c>
      <c r="K16" s="144">
        <f t="shared" ca="1" si="1"/>
        <v>2089358.0767408749</v>
      </c>
      <c r="L16" s="144">
        <f t="shared" ca="1" si="1"/>
        <v>682272.42370344722</v>
      </c>
      <c r="M16" s="144">
        <f t="shared" ca="1" si="1"/>
        <v>1407085.6530374277</v>
      </c>
      <c r="N16" s="144">
        <f t="shared" ca="1" si="1"/>
        <v>0</v>
      </c>
      <c r="O16" s="144">
        <f t="shared" ca="1" si="1"/>
        <v>55169556.600326128</v>
      </c>
      <c r="P16" s="144">
        <f t="shared" ca="1" si="1"/>
        <v>23505132.899932187</v>
      </c>
      <c r="Q16" s="144">
        <f t="shared" ca="1" si="1"/>
        <v>0</v>
      </c>
      <c r="R16" s="144">
        <f t="shared" ca="1" si="1"/>
        <v>31664423.700393949</v>
      </c>
      <c r="S16" s="144">
        <f t="shared" ca="1" si="1"/>
        <v>0</v>
      </c>
      <c r="T16" s="144">
        <f t="shared" ca="1" si="1"/>
        <v>0</v>
      </c>
      <c r="U16" s="144">
        <f t="shared" ca="1" si="1"/>
        <v>0</v>
      </c>
      <c r="V16" s="144">
        <f t="shared" ca="1" si="1"/>
        <v>0</v>
      </c>
      <c r="W16" s="144">
        <f t="shared" ca="1" si="1"/>
        <v>0</v>
      </c>
      <c r="X16" s="144">
        <f t="shared" ca="1" si="1"/>
        <v>0</v>
      </c>
      <c r="Y16" s="144">
        <f t="shared" ca="1" si="1"/>
        <v>0</v>
      </c>
      <c r="Z16" s="144">
        <f t="shared" ca="1" si="1"/>
        <v>0</v>
      </c>
      <c r="AA16" s="144">
        <f t="shared" ca="1" si="1"/>
        <v>0</v>
      </c>
      <c r="AB16" s="144">
        <f t="shared" ca="1" si="1"/>
        <v>0</v>
      </c>
      <c r="AC16" s="144">
        <f t="shared" ca="1" si="1"/>
        <v>0</v>
      </c>
      <c r="AD16" s="144">
        <f t="shared" ca="1" si="1"/>
        <v>0</v>
      </c>
      <c r="AE16" s="144">
        <f t="shared" ca="1" si="1"/>
        <v>0</v>
      </c>
      <c r="AF16" s="144">
        <f t="shared" ca="1" si="1"/>
        <v>0</v>
      </c>
      <c r="AG16" s="144">
        <f t="shared" ca="1" si="1"/>
        <v>0</v>
      </c>
      <c r="AH16" s="144">
        <f t="shared" ca="1" si="1"/>
        <v>0</v>
      </c>
      <c r="AI16" s="144">
        <f t="shared" ca="1" si="1"/>
        <v>0</v>
      </c>
      <c r="AJ16" s="144">
        <f t="shared" ca="1" si="1"/>
        <v>0</v>
      </c>
      <c r="AK16" s="144">
        <f t="shared" ca="1" si="1"/>
        <v>0</v>
      </c>
      <c r="AL16" s="144">
        <f t="shared" ca="1" si="1"/>
        <v>0</v>
      </c>
      <c r="AM16" s="144">
        <f t="shared" ca="1" si="1"/>
        <v>0</v>
      </c>
      <c r="AN16" s="144">
        <f t="shared" ca="1" si="1"/>
        <v>0</v>
      </c>
      <c r="AO16" s="144">
        <f t="shared" ca="1" si="1"/>
        <v>0</v>
      </c>
      <c r="AP16" s="144">
        <f t="shared" ca="1" si="1"/>
        <v>0</v>
      </c>
      <c r="AQ16" s="144">
        <f t="shared" ca="1" si="1"/>
        <v>0</v>
      </c>
      <c r="AR16" s="144">
        <f t="shared" ca="1" si="1"/>
        <v>0</v>
      </c>
      <c r="AS16" s="144">
        <f t="shared" ca="1" si="1"/>
        <v>0</v>
      </c>
      <c r="AT16" s="144">
        <f t="shared" ca="1" si="1"/>
        <v>0</v>
      </c>
      <c r="AU16" s="144">
        <f t="shared" ca="1" si="1"/>
        <v>0</v>
      </c>
      <c r="AV16" s="144">
        <f t="shared" ca="1" si="1"/>
        <v>0</v>
      </c>
      <c r="AW16" s="144">
        <f t="shared" ca="1" si="1"/>
        <v>0</v>
      </c>
      <c r="AX16" s="144">
        <f t="shared" ca="1" si="1"/>
        <v>0</v>
      </c>
      <c r="AY16" s="144">
        <f t="shared" ca="1" si="1"/>
        <v>0</v>
      </c>
      <c r="AZ16" s="144">
        <f t="shared" ca="1" si="1"/>
        <v>0</v>
      </c>
      <c r="BA16" s="144">
        <f t="shared" ca="1" si="1"/>
        <v>0</v>
      </c>
      <c r="BB16" s="144">
        <f t="shared" ca="1" si="1"/>
        <v>0</v>
      </c>
      <c r="BD16" s="79">
        <f ca="1">IFERROR(IF(SUMIF($G$6:$BB$6,BD$6&amp;" Total",$G16:$BB16)-(SUMIF($G$6:$BB$6,BD$6&amp;" "&amp;'Input-Func_Class'!$D$22,$G16:$BB16)+IFERROR(SUMIF($G$6:$BB$6,BD$6&amp;" "&amp;'Input-Func_Class'!$E$22,$G16:$BB16),SUMIF($G$6:$BB$6,BD$6&amp;" "&amp;'Input-Func_Class'!$B$24,$G16:$BB16))+SUMIF($G$6:$BB$6,BD$6&amp;" "&amp;'Input-Func_Class'!$F$22,$G16:$BB16))&lt;Check_Limit,0,1),1)</f>
        <v>0</v>
      </c>
      <c r="BE16" s="79">
        <f ca="1">IFERROR(IF(SUMIF($G$6:$BB$6,BE$6&amp;" Total",$G16:$BB16)-(SUMIF($G$6:$BB$6,BE$6&amp;" "&amp;'Input-Func_Class'!$D$22,$G16:$BB16)+IFERROR(SUMIF($G$6:$BB$6,BE$6&amp;" "&amp;'Input-Func_Class'!$E$22,$G16:$BB16),SUMIF($G$6:$BB$6,BE$6&amp;" "&amp;'Input-Func_Class'!$B$24,$G16:$BB16))+SUMIF($G$6:$BB$6,BE$6&amp;" "&amp;'Input-Func_Class'!$F$22,$G16:$BB16))&lt;Check_Limit,0,1),1)</f>
        <v>0</v>
      </c>
      <c r="BF16" s="79">
        <f ca="1">IFERROR(IF(SUMIF($G$6:$BB$6,BF$6&amp;" Total",$G16:$BB16)-(SUMIF($G$6:$BB$6,BF$6&amp;" "&amp;'Input-Func_Class'!$D$22,$G16:$BB16)+IFERROR(SUMIF($G$6:$BB$6,BF$6&amp;" "&amp;'Input-Func_Class'!$E$22,$G16:$BB16),SUMIF($G$6:$BB$6,BF$6&amp;" "&amp;'Input-Func_Class'!$B$24,$G16:$BB16))+SUMIF($G$6:$BB$6,BF$6&amp;" "&amp;'Input-Func_Class'!$F$22,$G16:$BB16))&lt;Check_Limit,0,1),1)</f>
        <v>0</v>
      </c>
      <c r="BG16" s="79">
        <f ca="1">IFERROR(IF(SUMIF($G$6:$BB$6,BG$6&amp;" Total",$G16:$BB16)-(SUMIF($G$6:$BB$6,BG$6&amp;" "&amp;'Input-Func_Class'!$D$22,$G16:$BB16)+IFERROR(SUMIF($G$6:$BB$6,BG$6&amp;" "&amp;'Input-Func_Class'!$E$22,$G16:$BB16),SUMIF($G$6:$BB$6,BG$6&amp;" "&amp;'Input-Func_Class'!$B$24,$G16:$BB16))+SUMIF($G$6:$BB$6,BG$6&amp;" "&amp;'Input-Func_Class'!$F$22,$G16:$BB16))&lt;Check_Limit,0,1),1)</f>
        <v>0</v>
      </c>
      <c r="BH16" s="79">
        <f ca="1">IFERROR(IF(SUMIF($G$6:$BB$6,BH$6&amp;" Total",$G16:$BB16)-(SUMIF($G$6:$BB$6,BH$6&amp;" "&amp;'Input-Func_Class'!$D$22,$G16:$BB16)+IFERROR(SUMIF($G$6:$BB$6,BH$6&amp;" "&amp;'Input-Func_Class'!$E$22,$G16:$BB16),SUMIF($G$6:$BB$6,BH$6&amp;" "&amp;'Input-Func_Class'!$B$24,$G16:$BB16))+SUMIF($G$6:$BB$6,BH$6&amp;" "&amp;'Input-Func_Class'!$F$22,$G16:$BB16))&lt;Check_Limit,0,1),1)</f>
        <v>0</v>
      </c>
      <c r="BI16" s="79">
        <f ca="1">IFERROR(IF(SUMIF($G$6:$BB$6,BI$6&amp;" Total",$G16:$BB16)-(SUMIF($G$6:$BB$6,BI$6&amp;" "&amp;'Input-Func_Class'!$D$22,$G16:$BB16)+IFERROR(SUMIF($G$6:$BB$6,BI$6&amp;" "&amp;'Input-Func_Class'!$E$22,$G16:$BB16),SUMIF($G$6:$BB$6,BI$6&amp;" "&amp;'Input-Func_Class'!$B$24,$G16:$BB16))+SUMIF($G$6:$BB$6,BI$6&amp;" "&amp;'Input-Func_Class'!$F$22,$G16:$BB16))&lt;Check_Limit,0,1),1)</f>
        <v>0</v>
      </c>
      <c r="BJ16" s="79">
        <f ca="1">IFERROR(IF(SUMIF($G$6:$BB$6,BJ$6&amp;" Total",$G16:$BB16)-(SUMIF($G$6:$BB$6,BJ$6&amp;" "&amp;'Input-Func_Class'!$D$22,$G16:$BB16)+IFERROR(SUMIF($G$6:$BB$6,BJ$6&amp;" "&amp;'Input-Func_Class'!$E$22,$G16:$BB16),SUMIF($G$6:$BB$6,BJ$6&amp;" "&amp;'Input-Func_Class'!$B$24,$G16:$BB16))+SUMIF($G$6:$BB$6,BJ$6&amp;" "&amp;'Input-Func_Class'!$F$22,$G16:$BB16))&lt;Check_Limit,0,1),1)</f>
        <v>0</v>
      </c>
      <c r="BK16" s="79">
        <f ca="1">IFERROR(IF(SUMIF($G$6:$BB$6,BK$6&amp;" Total",$G16:$BB16)-(SUMIF($G$6:$BB$6,BK$6&amp;" "&amp;'Input-Func_Class'!$D$22,$G16:$BB16)+IFERROR(SUMIF($G$6:$BB$6,BK$6&amp;" "&amp;'Input-Func_Class'!$E$22,$G16:$BB16),SUMIF($G$6:$BB$6,BK$6&amp;" "&amp;'Input-Func_Class'!$B$24,$G16:$BB16))+SUMIF($G$6:$BB$6,BK$6&amp;" "&amp;'Input-Func_Class'!$F$22,$G16:$BB16))&lt;Check_Limit,0,1),1)</f>
        <v>0</v>
      </c>
      <c r="BL16" s="79">
        <f ca="1">IFERROR(IF(SUMIF($G$6:$BB$6,BL$6&amp;" Total",$G16:$BB16)-(SUMIF($G$6:$BB$6,BL$6&amp;" "&amp;'Input-Func_Class'!$D$22,$G16:$BB16)+IFERROR(SUMIF($G$6:$BB$6,BL$6&amp;" "&amp;'Input-Func_Class'!$E$22,$G16:$BB16),SUMIF($G$6:$BB$6,BL$6&amp;" "&amp;'Input-Func_Class'!$B$24,$G16:$BB16))+SUMIF($G$6:$BB$6,BL$6&amp;" "&amp;'Input-Func_Class'!$F$22,$G16:$BB16))&lt;Check_Limit,0,1),1)</f>
        <v>0</v>
      </c>
      <c r="BM16" s="79">
        <f ca="1">IFERROR(IF(SUMIF($G$6:$BB$6,BM$6&amp;" Total",$G16:$BB16)-(SUMIF($G$6:$BB$6,BM$6&amp;" "&amp;'Input-Func_Class'!$D$22,$G16:$BB16)+IFERROR(SUMIF($G$6:$BB$6,BM$6&amp;" "&amp;'Input-Func_Class'!$E$22,$G16:$BB16),SUMIF($G$6:$BB$6,BM$6&amp;" "&amp;'Input-Func_Class'!$B$24,$G16:$BB16))+SUMIF($G$6:$BB$6,BM$6&amp;" "&amp;'Input-Func_Class'!$F$22,$G16:$BB16))&lt;Check_Limit,0,1),1)</f>
        <v>0</v>
      </c>
      <c r="BN16" s="79">
        <f ca="1">IFERROR(IF(SUMIF($G$6:$BB$6,BN$6&amp;" Total",$G16:$BB16)-(SUMIF($G$6:$BB$6,BN$6&amp;" "&amp;'Input-Func_Class'!$D$22,$G16:$BB16)+IFERROR(SUMIF($G$6:$BB$6,BN$6&amp;" "&amp;'Input-Func_Class'!$E$22,$G16:$BB16),SUMIF($G$6:$BB$6,BN$6&amp;" "&amp;'Input-Func_Class'!$B$24,$G16:$BB16))+SUMIF($G$6:$BB$6,BN$6&amp;" "&amp;'Input-Func_Class'!$F$22,$G16:$BB16))&lt;Check_Limit,0,1),1)</f>
        <v>0</v>
      </c>
      <c r="BO16" s="79">
        <f ca="1">IFERROR(IF(SUMIF($G$6:$BB$6,BO$6&amp;" Total",$G16:$BB16)-(SUMIF($G$6:$BB$6,BO$6&amp;" "&amp;'Input-Func_Class'!$D$22,$G16:$BB16)+IFERROR(SUMIF($G$6:$BB$6,BO$6&amp;" "&amp;'Input-Func_Class'!$E$22,$G16:$BB16),SUMIF($G$6:$BB$6,BO$6&amp;" "&amp;'Input-Func_Class'!$B$24,$G16:$BB16))+SUMIF($G$6:$BB$6,BO$6&amp;" "&amp;'Input-Func_Class'!$F$22,$G16:$BB16))&lt;Check_Limit,0,1),1)</f>
        <v>0</v>
      </c>
    </row>
    <row r="17" spans="1:67" outlineLevel="1">
      <c r="A17" s="113" t="str">
        <f>IF(ISBLANK('Input-Accounts'!A17),"",'Input-Accounts'!A17)</f>
        <v/>
      </c>
      <c r="B17" s="79" t="str">
        <f>IF(ISBLANK('Input-Accounts'!B17),"",'Input-Accounts'!B17)</f>
        <v/>
      </c>
      <c r="C17" s="113" t="str">
        <f>IF(ISBLANK('Input-Accounts'!C17),"",'Input-Accounts'!C17)</f>
        <v/>
      </c>
      <c r="D17" s="143"/>
      <c r="E17" s="143">
        <f t="shared" si="0"/>
        <v>0</v>
      </c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D17" s="79">
        <f>IFERROR(IF(SUMIF($G$6:$BB$6,BD$6&amp;" Total",$G17:$BB17)-(SUMIF($G$6:$BB$6,BD$6&amp;" "&amp;'Input-Func_Class'!$D$22,$G17:$BB17)+IFERROR(SUMIF($G$6:$BB$6,BD$6&amp;" "&amp;'Input-Func_Class'!$E$22,$G17:$BB17),SUMIF($G$6:$BB$6,BD$6&amp;" "&amp;'Input-Func_Class'!$B$24,$G17:$BB17))+SUMIF($G$6:$BB$6,BD$6&amp;" "&amp;'Input-Func_Class'!$F$22,$G17:$BB17))&lt;Check_Limit,0,1),1)</f>
        <v>0</v>
      </c>
      <c r="BE17" s="79">
        <f>IFERROR(IF(SUMIF($G$6:$BB$6,BE$6&amp;" Total",$G17:$BB17)-(SUMIF($G$6:$BB$6,BE$6&amp;" "&amp;'Input-Func_Class'!$D$22,$G17:$BB17)+IFERROR(SUMIF($G$6:$BB$6,BE$6&amp;" "&amp;'Input-Func_Class'!$E$22,$G17:$BB17),SUMIF($G$6:$BB$6,BE$6&amp;" "&amp;'Input-Func_Class'!$B$24,$G17:$BB17))+SUMIF($G$6:$BB$6,BE$6&amp;" "&amp;'Input-Func_Class'!$F$22,$G17:$BB17))&lt;Check_Limit,0,1),1)</f>
        <v>0</v>
      </c>
      <c r="BF17" s="79">
        <f>IFERROR(IF(SUMIF($G$6:$BB$6,BF$6&amp;" Total",$G17:$BB17)-(SUMIF($G$6:$BB$6,BF$6&amp;" "&amp;'Input-Func_Class'!$D$22,$G17:$BB17)+IFERROR(SUMIF($G$6:$BB$6,BF$6&amp;" "&amp;'Input-Func_Class'!$E$22,$G17:$BB17),SUMIF($G$6:$BB$6,BF$6&amp;" "&amp;'Input-Func_Class'!$B$24,$G17:$BB17))+SUMIF($G$6:$BB$6,BF$6&amp;" "&amp;'Input-Func_Class'!$F$22,$G17:$BB17))&lt;Check_Limit,0,1),1)</f>
        <v>0</v>
      </c>
      <c r="BG17" s="79">
        <f>IFERROR(IF(SUMIF($G$6:$BB$6,BG$6&amp;" Total",$G17:$BB17)-(SUMIF($G$6:$BB$6,BG$6&amp;" "&amp;'Input-Func_Class'!$D$22,$G17:$BB17)+IFERROR(SUMIF($G$6:$BB$6,BG$6&amp;" "&amp;'Input-Func_Class'!$E$22,$G17:$BB17),SUMIF($G$6:$BB$6,BG$6&amp;" "&amp;'Input-Func_Class'!$B$24,$G17:$BB17))+SUMIF($G$6:$BB$6,BG$6&amp;" "&amp;'Input-Func_Class'!$F$22,$G17:$BB17))&lt;Check_Limit,0,1),1)</f>
        <v>0</v>
      </c>
      <c r="BH17" s="79">
        <f>IFERROR(IF(SUMIF($G$6:$BB$6,BH$6&amp;" Total",$G17:$BB17)-(SUMIF($G$6:$BB$6,BH$6&amp;" "&amp;'Input-Func_Class'!$D$22,$G17:$BB17)+IFERROR(SUMIF($G$6:$BB$6,BH$6&amp;" "&amp;'Input-Func_Class'!$E$22,$G17:$BB17),SUMIF($G$6:$BB$6,BH$6&amp;" "&amp;'Input-Func_Class'!$B$24,$G17:$BB17))+SUMIF($G$6:$BB$6,BH$6&amp;" "&amp;'Input-Func_Class'!$F$22,$G17:$BB17))&lt;Check_Limit,0,1),1)</f>
        <v>0</v>
      </c>
      <c r="BI17" s="79">
        <f>IFERROR(IF(SUMIF($G$6:$BB$6,BI$6&amp;" Total",$G17:$BB17)-(SUMIF($G$6:$BB$6,BI$6&amp;" "&amp;'Input-Func_Class'!$D$22,$G17:$BB17)+IFERROR(SUMIF($G$6:$BB$6,BI$6&amp;" "&amp;'Input-Func_Class'!$E$22,$G17:$BB17),SUMIF($G$6:$BB$6,BI$6&amp;" "&amp;'Input-Func_Class'!$B$24,$G17:$BB17))+SUMIF($G$6:$BB$6,BI$6&amp;" "&amp;'Input-Func_Class'!$F$22,$G17:$BB17))&lt;Check_Limit,0,1),1)</f>
        <v>0</v>
      </c>
      <c r="BJ17" s="79">
        <f>IFERROR(IF(SUMIF($G$6:$BB$6,BJ$6&amp;" Total",$G17:$BB17)-(SUMIF($G$6:$BB$6,BJ$6&amp;" "&amp;'Input-Func_Class'!$D$22,$G17:$BB17)+IFERROR(SUMIF($G$6:$BB$6,BJ$6&amp;" "&amp;'Input-Func_Class'!$E$22,$G17:$BB17),SUMIF($G$6:$BB$6,BJ$6&amp;" "&amp;'Input-Func_Class'!$B$24,$G17:$BB17))+SUMIF($G$6:$BB$6,BJ$6&amp;" "&amp;'Input-Func_Class'!$F$22,$G17:$BB17))&lt;Check_Limit,0,1),1)</f>
        <v>0</v>
      </c>
      <c r="BK17" s="79">
        <f>IFERROR(IF(SUMIF($G$6:$BB$6,BK$6&amp;" Total",$G17:$BB17)-(SUMIF($G$6:$BB$6,BK$6&amp;" "&amp;'Input-Func_Class'!$D$22,$G17:$BB17)+IFERROR(SUMIF($G$6:$BB$6,BK$6&amp;" "&amp;'Input-Func_Class'!$E$22,$G17:$BB17),SUMIF($G$6:$BB$6,BK$6&amp;" "&amp;'Input-Func_Class'!$B$24,$G17:$BB17))+SUMIF($G$6:$BB$6,BK$6&amp;" "&amp;'Input-Func_Class'!$F$22,$G17:$BB17))&lt;Check_Limit,0,1),1)</f>
        <v>0</v>
      </c>
      <c r="BL17" s="79">
        <f>IFERROR(IF(SUMIF($G$6:$BB$6,BL$6&amp;" Total",$G17:$BB17)-(SUMIF($G$6:$BB$6,BL$6&amp;" "&amp;'Input-Func_Class'!$D$22,$G17:$BB17)+IFERROR(SUMIF($G$6:$BB$6,BL$6&amp;" "&amp;'Input-Func_Class'!$E$22,$G17:$BB17),SUMIF($G$6:$BB$6,BL$6&amp;" "&amp;'Input-Func_Class'!$B$24,$G17:$BB17))+SUMIF($G$6:$BB$6,BL$6&amp;" "&amp;'Input-Func_Class'!$F$22,$G17:$BB17))&lt;Check_Limit,0,1),1)</f>
        <v>0</v>
      </c>
      <c r="BM17" s="79">
        <f>IFERROR(IF(SUMIF($G$6:$BB$6,BM$6&amp;" Total",$G17:$BB17)-(SUMIF($G$6:$BB$6,BM$6&amp;" "&amp;'Input-Func_Class'!$D$22,$G17:$BB17)+IFERROR(SUMIF($G$6:$BB$6,BM$6&amp;" "&amp;'Input-Func_Class'!$E$22,$G17:$BB17),SUMIF($G$6:$BB$6,BM$6&amp;" "&amp;'Input-Func_Class'!$B$24,$G17:$BB17))+SUMIF($G$6:$BB$6,BM$6&amp;" "&amp;'Input-Func_Class'!$F$22,$G17:$BB17))&lt;Check_Limit,0,1),1)</f>
        <v>0</v>
      </c>
      <c r="BN17" s="79">
        <f>IFERROR(IF(SUMIF($G$6:$BB$6,BN$6&amp;" Total",$G17:$BB17)-(SUMIF($G$6:$BB$6,BN$6&amp;" "&amp;'Input-Func_Class'!$D$22,$G17:$BB17)+IFERROR(SUMIF($G$6:$BB$6,BN$6&amp;" "&amp;'Input-Func_Class'!$E$22,$G17:$BB17),SUMIF($G$6:$BB$6,BN$6&amp;" "&amp;'Input-Func_Class'!$B$24,$G17:$BB17))+SUMIF($G$6:$BB$6,BN$6&amp;" "&amp;'Input-Func_Class'!$F$22,$G17:$BB17))&lt;Check_Limit,0,1),1)</f>
        <v>0</v>
      </c>
      <c r="BO17" s="79">
        <f>IFERROR(IF(SUMIF($G$6:$BB$6,BO$6&amp;" Total",$G17:$BB17)-(SUMIF($G$6:$BB$6,BO$6&amp;" "&amp;'Input-Func_Class'!$D$22,$G17:$BB17)+IFERROR(SUMIF($G$6:$BB$6,BO$6&amp;" "&amp;'Input-Func_Class'!$E$22,$G17:$BB17),SUMIF($G$6:$BB$6,BO$6&amp;" "&amp;'Input-Func_Class'!$B$24,$G17:$BB17))+SUMIF($G$6:$BB$6,BO$6&amp;" "&amp;'Input-Func_Class'!$F$22,$G17:$BB17))&lt;Check_Limit,0,1),1)</f>
        <v>0</v>
      </c>
    </row>
    <row r="18" spans="1:67" outlineLevel="1">
      <c r="A18" s="113">
        <f>IF(ISBLANK('Input-Accounts'!A18),"",'Input-Accounts'!A18)</f>
        <v>10</v>
      </c>
      <c r="B18" s="81" t="str">
        <f>IF(ISBLANK('Input-Accounts'!B18),"",'Input-Accounts'!B18)</f>
        <v xml:space="preserve">Transmission plant </v>
      </c>
      <c r="C18" s="113" t="str">
        <f>IF(ISBLANK('Input-Accounts'!C18),"",'Input-Accounts'!C18)</f>
        <v/>
      </c>
      <c r="D18" s="143"/>
      <c r="E18" s="143">
        <f t="shared" ref="E18:E71" si="2">IFERROR(IF(D18="",0,IF(D18=0,0,IF(ABS(D18-SUM(G18,K18,O18,S18,W18,AA18,AE18,AI18,AM18,AQ18,AU18,AY18))&lt;Check_Limit,0,1))),1)</f>
        <v>0</v>
      </c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D18" s="79">
        <f>IFERROR(IF(SUMIF($G$6:$BB$6,BD$6&amp;" Total",$G18:$BB18)-(SUMIF($G$6:$BB$6,BD$6&amp;" "&amp;'Input-Func_Class'!$D$22,$G18:$BB18)+IFERROR(SUMIF($G$6:$BB$6,BD$6&amp;" "&amp;'Input-Func_Class'!$E$22,$G18:$BB18),SUMIF($G$6:$BB$6,BD$6&amp;" "&amp;'Input-Func_Class'!$B$24,$G18:$BB18))+SUMIF($G$6:$BB$6,BD$6&amp;" "&amp;'Input-Func_Class'!$F$22,$G18:$BB18))&lt;Check_Limit,0,1),1)</f>
        <v>0</v>
      </c>
      <c r="BE18" s="79">
        <f>IFERROR(IF(SUMIF($G$6:$BB$6,BE$6&amp;" Total",$G18:$BB18)-(SUMIF($G$6:$BB$6,BE$6&amp;" "&amp;'Input-Func_Class'!$D$22,$G18:$BB18)+IFERROR(SUMIF($G$6:$BB$6,BE$6&amp;" "&amp;'Input-Func_Class'!$E$22,$G18:$BB18),SUMIF($G$6:$BB$6,BE$6&amp;" "&amp;'Input-Func_Class'!$B$24,$G18:$BB18))+SUMIF($G$6:$BB$6,BE$6&amp;" "&amp;'Input-Func_Class'!$F$22,$G18:$BB18))&lt;Check_Limit,0,1),1)</f>
        <v>0</v>
      </c>
      <c r="BF18" s="79">
        <f>IFERROR(IF(SUMIF($G$6:$BB$6,BF$6&amp;" Total",$G18:$BB18)-(SUMIF($G$6:$BB$6,BF$6&amp;" "&amp;'Input-Func_Class'!$D$22,$G18:$BB18)+IFERROR(SUMIF($G$6:$BB$6,BF$6&amp;" "&amp;'Input-Func_Class'!$E$22,$G18:$BB18),SUMIF($G$6:$BB$6,BF$6&amp;" "&amp;'Input-Func_Class'!$B$24,$G18:$BB18))+SUMIF($G$6:$BB$6,BF$6&amp;" "&amp;'Input-Func_Class'!$F$22,$G18:$BB18))&lt;Check_Limit,0,1),1)</f>
        <v>0</v>
      </c>
      <c r="BG18" s="79">
        <f>IFERROR(IF(SUMIF($G$6:$BB$6,BG$6&amp;" Total",$G18:$BB18)-(SUMIF($G$6:$BB$6,BG$6&amp;" "&amp;'Input-Func_Class'!$D$22,$G18:$BB18)+IFERROR(SUMIF($G$6:$BB$6,BG$6&amp;" "&amp;'Input-Func_Class'!$E$22,$G18:$BB18),SUMIF($G$6:$BB$6,BG$6&amp;" "&amp;'Input-Func_Class'!$B$24,$G18:$BB18))+SUMIF($G$6:$BB$6,BG$6&amp;" "&amp;'Input-Func_Class'!$F$22,$G18:$BB18))&lt;Check_Limit,0,1),1)</f>
        <v>0</v>
      </c>
      <c r="BH18" s="79">
        <f>IFERROR(IF(SUMIF($G$6:$BB$6,BH$6&amp;" Total",$G18:$BB18)-(SUMIF($G$6:$BB$6,BH$6&amp;" "&amp;'Input-Func_Class'!$D$22,$G18:$BB18)+IFERROR(SUMIF($G$6:$BB$6,BH$6&amp;" "&amp;'Input-Func_Class'!$E$22,$G18:$BB18),SUMIF($G$6:$BB$6,BH$6&amp;" "&amp;'Input-Func_Class'!$B$24,$G18:$BB18))+SUMIF($G$6:$BB$6,BH$6&amp;" "&amp;'Input-Func_Class'!$F$22,$G18:$BB18))&lt;Check_Limit,0,1),1)</f>
        <v>0</v>
      </c>
      <c r="BI18" s="79">
        <f>IFERROR(IF(SUMIF($G$6:$BB$6,BI$6&amp;" Total",$G18:$BB18)-(SUMIF($G$6:$BB$6,BI$6&amp;" "&amp;'Input-Func_Class'!$D$22,$G18:$BB18)+IFERROR(SUMIF($G$6:$BB$6,BI$6&amp;" "&amp;'Input-Func_Class'!$E$22,$G18:$BB18),SUMIF($G$6:$BB$6,BI$6&amp;" "&amp;'Input-Func_Class'!$B$24,$G18:$BB18))+SUMIF($G$6:$BB$6,BI$6&amp;" "&amp;'Input-Func_Class'!$F$22,$G18:$BB18))&lt;Check_Limit,0,1),1)</f>
        <v>0</v>
      </c>
      <c r="BJ18" s="79">
        <f>IFERROR(IF(SUMIF($G$6:$BB$6,BJ$6&amp;" Total",$G18:$BB18)-(SUMIF($G$6:$BB$6,BJ$6&amp;" "&amp;'Input-Func_Class'!$D$22,$G18:$BB18)+IFERROR(SUMIF($G$6:$BB$6,BJ$6&amp;" "&amp;'Input-Func_Class'!$E$22,$G18:$BB18),SUMIF($G$6:$BB$6,BJ$6&amp;" "&amp;'Input-Func_Class'!$B$24,$G18:$BB18))+SUMIF($G$6:$BB$6,BJ$6&amp;" "&amp;'Input-Func_Class'!$F$22,$G18:$BB18))&lt;Check_Limit,0,1),1)</f>
        <v>0</v>
      </c>
      <c r="BK18" s="79">
        <f>IFERROR(IF(SUMIF($G$6:$BB$6,BK$6&amp;" Total",$G18:$BB18)-(SUMIF($G$6:$BB$6,BK$6&amp;" "&amp;'Input-Func_Class'!$D$22,$G18:$BB18)+IFERROR(SUMIF($G$6:$BB$6,BK$6&amp;" "&amp;'Input-Func_Class'!$E$22,$G18:$BB18),SUMIF($G$6:$BB$6,BK$6&amp;" "&amp;'Input-Func_Class'!$B$24,$G18:$BB18))+SUMIF($G$6:$BB$6,BK$6&amp;" "&amp;'Input-Func_Class'!$F$22,$G18:$BB18))&lt;Check_Limit,0,1),1)</f>
        <v>0</v>
      </c>
      <c r="BL18" s="79">
        <f>IFERROR(IF(SUMIF($G$6:$BB$6,BL$6&amp;" Total",$G18:$BB18)-(SUMIF($G$6:$BB$6,BL$6&amp;" "&amp;'Input-Func_Class'!$D$22,$G18:$BB18)+IFERROR(SUMIF($G$6:$BB$6,BL$6&amp;" "&amp;'Input-Func_Class'!$E$22,$G18:$BB18),SUMIF($G$6:$BB$6,BL$6&amp;" "&amp;'Input-Func_Class'!$B$24,$G18:$BB18))+SUMIF($G$6:$BB$6,BL$6&amp;" "&amp;'Input-Func_Class'!$F$22,$G18:$BB18))&lt;Check_Limit,0,1),1)</f>
        <v>0</v>
      </c>
      <c r="BM18" s="79">
        <f>IFERROR(IF(SUMIF($G$6:$BB$6,BM$6&amp;" Total",$G18:$BB18)-(SUMIF($G$6:$BB$6,BM$6&amp;" "&amp;'Input-Func_Class'!$D$22,$G18:$BB18)+IFERROR(SUMIF($G$6:$BB$6,BM$6&amp;" "&amp;'Input-Func_Class'!$E$22,$G18:$BB18),SUMIF($G$6:$BB$6,BM$6&amp;" "&amp;'Input-Func_Class'!$B$24,$G18:$BB18))+SUMIF($G$6:$BB$6,BM$6&amp;" "&amp;'Input-Func_Class'!$F$22,$G18:$BB18))&lt;Check_Limit,0,1),1)</f>
        <v>0</v>
      </c>
      <c r="BN18" s="79">
        <f>IFERROR(IF(SUMIF($G$6:$BB$6,BN$6&amp;" Total",$G18:$BB18)-(SUMIF($G$6:$BB$6,BN$6&amp;" "&amp;'Input-Func_Class'!$D$22,$G18:$BB18)+IFERROR(SUMIF($G$6:$BB$6,BN$6&amp;" "&amp;'Input-Func_Class'!$E$22,$G18:$BB18),SUMIF($G$6:$BB$6,BN$6&amp;" "&amp;'Input-Func_Class'!$B$24,$G18:$BB18))+SUMIF($G$6:$BB$6,BN$6&amp;" "&amp;'Input-Func_Class'!$F$22,$G18:$BB18))&lt;Check_Limit,0,1),1)</f>
        <v>0</v>
      </c>
      <c r="BO18" s="79">
        <f>IFERROR(IF(SUMIF($G$6:$BB$6,BO$6&amp;" Total",$G18:$BB18)-(SUMIF($G$6:$BB$6,BO$6&amp;" "&amp;'Input-Func_Class'!$D$22,$G18:$BB18)+IFERROR(SUMIF($G$6:$BB$6,BO$6&amp;" "&amp;'Input-Func_Class'!$E$22,$G18:$BB18),SUMIF($G$6:$BB$6,BO$6&amp;" "&amp;'Input-Func_Class'!$B$24,$G18:$BB18))+SUMIF($G$6:$BB$6,BO$6&amp;" "&amp;'Input-Func_Class'!$F$22,$G18:$BB18))&lt;Check_Limit,0,1),1)</f>
        <v>0</v>
      </c>
    </row>
    <row r="19" spans="1:67" outlineLevel="1">
      <c r="A19" s="113">
        <f>IF(ISBLANK('Input-Accounts'!A19),"",'Input-Accounts'!A19)</f>
        <v>11</v>
      </c>
      <c r="B19" s="17" t="str">
        <f>IF(ISBLANK('Input-Accounts'!B19),"",'Input-Accounts'!B19)</f>
        <v>Land and Land Rights</v>
      </c>
      <c r="C19" s="113">
        <f>IF(ISBLANK('Input-Accounts'!C19),"",'Input-Accounts'!C19)</f>
        <v>365.1</v>
      </c>
      <c r="D19" s="143">
        <f>Functionalization!$D19</f>
        <v>1409620.97</v>
      </c>
      <c r="E19" s="143">
        <f t="shared" ca="1" si="2"/>
        <v>0</v>
      </c>
      <c r="F19" s="89" t="str">
        <f>IF($D19=0,"-",IF('Input-Accounts'!$E19&lt;&gt;0,'Input-Accounts'!$E19,'Input-Accounts'!$G19))</f>
        <v>DEMAND</v>
      </c>
      <c r="G19" s="143">
        <f ca="1">IF(G$5&lt;&gt;"",HLOOKUP(G$5,Functionalization!$G$6:$R$305,ROW($A19)-5,FALSE),IFERROR(INDEX(G$269:G$305,MATCH($F19,$B$269:$B$305,0))/VLOOKUP($F19,$B$269:$BB$305,MATCH(LEFT(TRIM(G$6),FIND("~",SUBSTITUTE(G$6,"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19))*HLOOKUP(LEFT(TRIM(G$6),FIND("~",SUBSTITUTE(G$6," ","~",LEN(TRIM(G$6))-LEN(SUBSTITUTE(TRIM(G$6)," ",""))))-1)&amp;" Total",$B$6:$BB$305,ROW($A19)-5,FALSE))</f>
        <v>0</v>
      </c>
      <c r="H19" s="143">
        <f ca="1">IF(H$5&lt;&gt;"",HLOOKUP(H$5,Functionalization!$G$6:$R$305,ROW($A19)-5,FALSE),IFERROR(INDEX(H$269:H$305,MATCH($F19,$B$269:$B$305,0))/VLOOKUP($F19,$B$269:$BB$305,MATCH(LEFT(TRIM(H$6),FIND("~",SUBSTITUTE(H$6,"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19))*HLOOKUP(LEFT(TRIM(H$6),FIND("~",SUBSTITUTE(H$6," ","~",LEN(TRIM(H$6))-LEN(SUBSTITUTE(TRIM(H$6)," ",""))))-1)&amp;" Total",$B$6:$BB$305,ROW($A19)-5,FALSE))</f>
        <v>0</v>
      </c>
      <c r="I19" s="143">
        <f ca="1">IF(I$5&lt;&gt;"",HLOOKUP(I$5,Functionalization!$G$6:$R$305,ROW($A19)-5,FALSE),IFERROR(INDEX(I$269:I$305,MATCH($F19,$B$269:$B$305,0))/VLOOKUP($F19,$B$269:$BB$305,MATCH(LEFT(TRIM(I$6),FIND("~",SUBSTITUTE(I$6,"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19))*HLOOKUP(LEFT(TRIM(I$6),FIND("~",SUBSTITUTE(I$6," ","~",LEN(TRIM(I$6))-LEN(SUBSTITUTE(TRIM(I$6)," ",""))))-1)&amp;" Total",$B$6:$BB$305,ROW($A19)-5,FALSE))</f>
        <v>0</v>
      </c>
      <c r="J19" s="143">
        <f ca="1">IF(J$5&lt;&gt;"",HLOOKUP(J$5,Functionalization!$G$6:$R$305,ROW($A19)-5,FALSE),IFERROR(INDEX(J$269:J$305,MATCH($F19,$B$269:$B$305,0))/VLOOKUP($F19,$B$269:$BB$305,MATCH(LEFT(TRIM(J$6),FIND("~",SUBSTITUTE(J$6,"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19))*HLOOKUP(LEFT(TRIM(J$6),FIND("~",SUBSTITUTE(J$6," ","~",LEN(TRIM(J$6))-LEN(SUBSTITUTE(TRIM(J$6)," ",""))))-1)&amp;" Total",$B$6:$BB$305,ROW($A19)-5,FALSE))</f>
        <v>0</v>
      </c>
      <c r="K19" s="143">
        <f ca="1">IF(K$5&lt;&gt;"",HLOOKUP(K$5,Functionalization!$G$6:$R$305,ROW($A19)-5,FALSE),IFERROR(INDEX(K$269:K$305,MATCH($F19,$B$269:$B$305,0))/VLOOKUP($F19,$B$269:$BB$305,MATCH(LEFT(TRIM(K$6),FIND("~",SUBSTITUTE(K$6,"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19))*HLOOKUP(LEFT(TRIM(K$6),FIND("~",SUBSTITUTE(K$6," ","~",LEN(TRIM(K$6))-LEN(SUBSTITUTE(TRIM(K$6)," ",""))))-1)&amp;" Total",$B$6:$BB$305,ROW($A19)-5,FALSE))</f>
        <v>1409620.97</v>
      </c>
      <c r="L19" s="143">
        <f ca="1">IF(L$5&lt;&gt;"",HLOOKUP(L$5,Functionalization!$G$6:$R$305,ROW($A19)-5,FALSE),IFERROR(INDEX(L$269:L$305,MATCH($F19,$B$269:$B$305,0))/VLOOKUP($F19,$B$269:$BB$305,MATCH(LEFT(TRIM(L$6),FIND("~",SUBSTITUTE(L$6,"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19))*HLOOKUP(LEFT(TRIM(L$6),FIND("~",SUBSTITUTE(L$6," ","~",LEN(TRIM(L$6))-LEN(SUBSTITUTE(TRIM(L$6)," ",""))))-1)&amp;" Total",$B$6:$BB$305,ROW($A19)-5,FALSE))</f>
        <v>1409620.97</v>
      </c>
      <c r="M19" s="143">
        <f ca="1">IF(M$5&lt;&gt;"",HLOOKUP(M$5,Functionalization!$G$6:$R$305,ROW($A19)-5,FALSE),IFERROR(INDEX(M$269:M$305,MATCH($F19,$B$269:$B$305,0))/VLOOKUP($F19,$B$269:$BB$305,MATCH(LEFT(TRIM(M$6),FIND("~",SUBSTITUTE(M$6,"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19))*HLOOKUP(LEFT(TRIM(M$6),FIND("~",SUBSTITUTE(M$6," ","~",LEN(TRIM(M$6))-LEN(SUBSTITUTE(TRIM(M$6)," ",""))))-1)&amp;" Total",$B$6:$BB$305,ROW($A19)-5,FALSE))</f>
        <v>0</v>
      </c>
      <c r="N19" s="143">
        <f ca="1">IF(N$5&lt;&gt;"",HLOOKUP(N$5,Functionalization!$G$6:$R$305,ROW($A19)-5,FALSE),IFERROR(INDEX(N$269:N$305,MATCH($F19,$B$269:$B$305,0))/VLOOKUP($F19,$B$269:$BB$305,MATCH(LEFT(TRIM(N$6),FIND("~",SUBSTITUTE(N$6,"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19))*HLOOKUP(LEFT(TRIM(N$6),FIND("~",SUBSTITUTE(N$6," ","~",LEN(TRIM(N$6))-LEN(SUBSTITUTE(TRIM(N$6)," ",""))))-1)&amp;" Total",$B$6:$BB$305,ROW($A19)-5,FALSE))</f>
        <v>0</v>
      </c>
      <c r="O19" s="143">
        <f ca="1">IF(O$5&lt;&gt;"",HLOOKUP(O$5,Functionalization!$G$6:$R$305,ROW($A19)-5,FALSE),IFERROR(INDEX(O$269:O$305,MATCH($F19,$B$269:$B$305,0))/VLOOKUP($F19,$B$269:$BB$305,MATCH(LEFT(TRIM(O$6),FIND("~",SUBSTITUTE(O$6,"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19))*HLOOKUP(LEFT(TRIM(O$6),FIND("~",SUBSTITUTE(O$6," ","~",LEN(TRIM(O$6))-LEN(SUBSTITUTE(TRIM(O$6)," ",""))))-1)&amp;" Total",$B$6:$BB$305,ROW($A19)-5,FALSE))</f>
        <v>0</v>
      </c>
      <c r="P19" s="143">
        <f ca="1">IF(P$5&lt;&gt;"",HLOOKUP(P$5,Functionalization!$G$6:$R$305,ROW($A19)-5,FALSE),IFERROR(INDEX(P$269:P$305,MATCH($F19,$B$269:$B$305,0))/VLOOKUP($F19,$B$269:$BB$305,MATCH(LEFT(TRIM(P$6),FIND("~",SUBSTITUTE(P$6,"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19))*HLOOKUP(LEFT(TRIM(P$6),FIND("~",SUBSTITUTE(P$6," ","~",LEN(TRIM(P$6))-LEN(SUBSTITUTE(TRIM(P$6)," ",""))))-1)&amp;" Total",$B$6:$BB$305,ROW($A19)-5,FALSE))</f>
        <v>0</v>
      </c>
      <c r="Q19" s="143">
        <f ca="1">IF(Q$5&lt;&gt;"",HLOOKUP(Q$5,Functionalization!$G$6:$R$305,ROW($A19)-5,FALSE),IFERROR(INDEX(Q$269:Q$305,MATCH($F19,$B$269:$B$305,0))/VLOOKUP($F19,$B$269:$BB$305,MATCH(LEFT(TRIM(Q$6),FIND("~",SUBSTITUTE(Q$6,"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19))*HLOOKUP(LEFT(TRIM(Q$6),FIND("~",SUBSTITUTE(Q$6," ","~",LEN(TRIM(Q$6))-LEN(SUBSTITUTE(TRIM(Q$6)," ",""))))-1)&amp;" Total",$B$6:$BB$305,ROW($A19)-5,FALSE))</f>
        <v>0</v>
      </c>
      <c r="R19" s="143">
        <f ca="1">IF(R$5&lt;&gt;"",HLOOKUP(R$5,Functionalization!$G$6:$R$305,ROW($A19)-5,FALSE),IFERROR(INDEX(R$269:R$305,MATCH($F19,$B$269:$B$305,0))/VLOOKUP($F19,$B$269:$BB$305,MATCH(LEFT(TRIM(R$6),FIND("~",SUBSTITUTE(R$6,"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19))*HLOOKUP(LEFT(TRIM(R$6),FIND("~",SUBSTITUTE(R$6," ","~",LEN(TRIM(R$6))-LEN(SUBSTITUTE(TRIM(R$6)," ",""))))-1)&amp;" Total",$B$6:$BB$305,ROW($A19)-5,FALSE))</f>
        <v>0</v>
      </c>
      <c r="S19" s="143">
        <f ca="1">IF(S$5&lt;&gt;"",HLOOKUP(S$5,Functionalization!$G$6:$R$305,ROW($A19)-5,FALSE),IFERROR(INDEX(S$269:S$305,MATCH($F19,$B$269:$B$305,0))/VLOOKUP($F19,$B$269:$BB$305,MATCH(LEFT(TRIM(S$6),FIND("~",SUBSTITUTE(S$6,"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19))*HLOOKUP(LEFT(TRIM(S$6),FIND("~",SUBSTITUTE(S$6," ","~",LEN(TRIM(S$6))-LEN(SUBSTITUTE(TRIM(S$6)," ",""))))-1)&amp;" Total",$B$6:$BB$305,ROW($A19)-5,FALSE))</f>
        <v>0</v>
      </c>
      <c r="T19" s="143">
        <f ca="1">IF(T$5&lt;&gt;"",HLOOKUP(T$5,Functionalization!$G$6:$R$305,ROW($A19)-5,FALSE),IFERROR(INDEX(T$269:T$305,MATCH($F19,$B$269:$B$305,0))/VLOOKUP($F19,$B$269:$BB$305,MATCH(LEFT(TRIM(T$6),FIND("~",SUBSTITUTE(T$6,"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19))*HLOOKUP(LEFT(TRIM(T$6),FIND("~",SUBSTITUTE(T$6," ","~",LEN(TRIM(T$6))-LEN(SUBSTITUTE(TRIM(T$6)," ",""))))-1)&amp;" Total",$B$6:$BB$305,ROW($A19)-5,FALSE))</f>
        <v>0</v>
      </c>
      <c r="U19" s="143">
        <f ca="1">IF(U$5&lt;&gt;"",HLOOKUP(U$5,Functionalization!$G$6:$R$305,ROW($A19)-5,FALSE),IFERROR(INDEX(U$269:U$305,MATCH($F19,$B$269:$B$305,0))/VLOOKUP($F19,$B$269:$BB$305,MATCH(LEFT(TRIM(U$6),FIND("~",SUBSTITUTE(U$6,"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19))*HLOOKUP(LEFT(TRIM(U$6),FIND("~",SUBSTITUTE(U$6," ","~",LEN(TRIM(U$6))-LEN(SUBSTITUTE(TRIM(U$6)," ",""))))-1)&amp;" Total",$B$6:$BB$305,ROW($A19)-5,FALSE))</f>
        <v>0</v>
      </c>
      <c r="V19" s="143">
        <f ca="1">IF(V$5&lt;&gt;"",HLOOKUP(V$5,Functionalization!$G$6:$R$305,ROW($A19)-5,FALSE),IFERROR(INDEX(V$269:V$305,MATCH($F19,$B$269:$B$305,0))/VLOOKUP($F19,$B$269:$BB$305,MATCH(LEFT(TRIM(V$6),FIND("~",SUBSTITUTE(V$6,"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19))*HLOOKUP(LEFT(TRIM(V$6),FIND("~",SUBSTITUTE(V$6," ","~",LEN(TRIM(V$6))-LEN(SUBSTITUTE(TRIM(V$6)," ",""))))-1)&amp;" Total",$B$6:$BB$305,ROW($A19)-5,FALSE))</f>
        <v>0</v>
      </c>
      <c r="W19" s="143">
        <f ca="1">IF(W$5&lt;&gt;"",HLOOKUP(W$5,Functionalization!$G$6:$R$305,ROW($A19)-5,FALSE),IFERROR(INDEX(W$269:W$305,MATCH($F19,$B$269:$B$305,0))/VLOOKUP($F19,$B$269:$BB$305,MATCH(LEFT(TRIM(W$6),FIND("~",SUBSTITUTE(W$6,"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19))*HLOOKUP(LEFT(TRIM(W$6),FIND("~",SUBSTITUTE(W$6," ","~",LEN(TRIM(W$6))-LEN(SUBSTITUTE(TRIM(W$6)," ",""))))-1)&amp;" Total",$B$6:$BB$305,ROW($A19)-5,FALSE))</f>
        <v>0</v>
      </c>
      <c r="X19" s="143">
        <f ca="1">IF(X$5&lt;&gt;"",HLOOKUP(X$5,Functionalization!$G$6:$R$305,ROW($A19)-5,FALSE),IFERROR(INDEX(X$269:X$305,MATCH($F19,$B$269:$B$305,0))/VLOOKUP($F19,$B$269:$BB$305,MATCH(LEFT(TRIM(X$6),FIND("~",SUBSTITUTE(X$6,"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19))*HLOOKUP(LEFT(TRIM(X$6),FIND("~",SUBSTITUTE(X$6," ","~",LEN(TRIM(X$6))-LEN(SUBSTITUTE(TRIM(X$6)," ",""))))-1)&amp;" Total",$B$6:$BB$305,ROW($A19)-5,FALSE))</f>
        <v>0</v>
      </c>
      <c r="Y19" s="143">
        <f ca="1">IF(Y$5&lt;&gt;"",HLOOKUP(Y$5,Functionalization!$G$6:$R$305,ROW($A19)-5,FALSE),IFERROR(INDEX(Y$269:Y$305,MATCH($F19,$B$269:$B$305,0))/VLOOKUP($F19,$B$269:$BB$305,MATCH(LEFT(TRIM(Y$6),FIND("~",SUBSTITUTE(Y$6,"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19))*HLOOKUP(LEFT(TRIM(Y$6),FIND("~",SUBSTITUTE(Y$6," ","~",LEN(TRIM(Y$6))-LEN(SUBSTITUTE(TRIM(Y$6)," ",""))))-1)&amp;" Total",$B$6:$BB$305,ROW($A19)-5,FALSE))</f>
        <v>0</v>
      </c>
      <c r="Z19" s="143">
        <f ca="1">IF(Z$5&lt;&gt;"",HLOOKUP(Z$5,Functionalization!$G$6:$R$305,ROW($A19)-5,FALSE),IFERROR(INDEX(Z$269:Z$305,MATCH($F19,$B$269:$B$305,0))/VLOOKUP($F19,$B$269:$BB$305,MATCH(LEFT(TRIM(Z$6),FIND("~",SUBSTITUTE(Z$6,"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19))*HLOOKUP(LEFT(TRIM(Z$6),FIND("~",SUBSTITUTE(Z$6," ","~",LEN(TRIM(Z$6))-LEN(SUBSTITUTE(TRIM(Z$6)," ",""))))-1)&amp;" Total",$B$6:$BB$305,ROW($A19)-5,FALSE))</f>
        <v>0</v>
      </c>
      <c r="AA19" s="143">
        <f ca="1">IF(AA$5&lt;&gt;"",HLOOKUP(AA$5,Functionalization!$G$6:$R$305,ROW($A19)-5,FALSE),IFERROR(INDEX(AA$269:AA$305,MATCH($F19,$B$269:$B$305,0))/VLOOKUP($F19,$B$269:$BB$305,MATCH(LEFT(TRIM(AA$6),FIND("~",SUBSTITUTE(AA$6,"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19))*HLOOKUP(LEFT(TRIM(AA$6),FIND("~",SUBSTITUTE(AA$6," ","~",LEN(TRIM(AA$6))-LEN(SUBSTITUTE(TRIM(AA$6)," ",""))))-1)&amp;" Total",$B$6:$BB$305,ROW($A19)-5,FALSE))</f>
        <v>0</v>
      </c>
      <c r="AB19" s="143">
        <f ca="1">IF(AB$5&lt;&gt;"",HLOOKUP(AB$5,Functionalization!$G$6:$R$305,ROW($A19)-5,FALSE),IFERROR(INDEX(AB$269:AB$305,MATCH($F19,$B$269:$B$305,0))/VLOOKUP($F19,$B$269:$BB$305,MATCH(LEFT(TRIM(AB$6),FIND("~",SUBSTITUTE(AB$6,"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19))*HLOOKUP(LEFT(TRIM(AB$6),FIND("~",SUBSTITUTE(AB$6," ","~",LEN(TRIM(AB$6))-LEN(SUBSTITUTE(TRIM(AB$6)," ",""))))-1)&amp;" Total",$B$6:$BB$305,ROW($A19)-5,FALSE))</f>
        <v>0</v>
      </c>
      <c r="AC19" s="143">
        <f ca="1">IF(AC$5&lt;&gt;"",HLOOKUP(AC$5,Functionalization!$G$6:$R$305,ROW($A19)-5,FALSE),IFERROR(INDEX(AC$269:AC$305,MATCH($F19,$B$269:$B$305,0))/VLOOKUP($F19,$B$269:$BB$305,MATCH(LEFT(TRIM(AC$6),FIND("~",SUBSTITUTE(AC$6,"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19))*HLOOKUP(LEFT(TRIM(AC$6),FIND("~",SUBSTITUTE(AC$6," ","~",LEN(TRIM(AC$6))-LEN(SUBSTITUTE(TRIM(AC$6)," ",""))))-1)&amp;" Total",$B$6:$BB$305,ROW($A19)-5,FALSE))</f>
        <v>0</v>
      </c>
      <c r="AD19" s="143">
        <f ca="1">IF(AD$5&lt;&gt;"",HLOOKUP(AD$5,Functionalization!$G$6:$R$305,ROW($A19)-5,FALSE),IFERROR(INDEX(AD$269:AD$305,MATCH($F19,$B$269:$B$305,0))/VLOOKUP($F19,$B$269:$BB$305,MATCH(LEFT(TRIM(AD$6),FIND("~",SUBSTITUTE(AD$6,"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19))*HLOOKUP(LEFT(TRIM(AD$6),FIND("~",SUBSTITUTE(AD$6," ","~",LEN(TRIM(AD$6))-LEN(SUBSTITUTE(TRIM(AD$6)," ",""))))-1)&amp;" Total",$B$6:$BB$305,ROW($A19)-5,FALSE))</f>
        <v>0</v>
      </c>
      <c r="AE19" s="143">
        <f ca="1">IF(AE$5&lt;&gt;"",HLOOKUP(AE$5,Functionalization!$G$6:$R$305,ROW($A19)-5,FALSE),IFERROR(INDEX(AE$269:AE$305,MATCH($F19,$B$269:$B$305,0))/VLOOKUP($F19,$B$269:$BB$305,MATCH(LEFT(TRIM(AE$6),FIND("~",SUBSTITUTE(AE$6,"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19))*HLOOKUP(LEFT(TRIM(AE$6),FIND("~",SUBSTITUTE(AE$6," ","~",LEN(TRIM(AE$6))-LEN(SUBSTITUTE(TRIM(AE$6)," ",""))))-1)&amp;" Total",$B$6:$BB$305,ROW($A19)-5,FALSE))</f>
        <v>0</v>
      </c>
      <c r="AF19" s="143">
        <f ca="1">IF(AF$5&lt;&gt;"",HLOOKUP(AF$5,Functionalization!$G$6:$R$305,ROW($A19)-5,FALSE),IFERROR(INDEX(AF$269:AF$305,MATCH($F19,$B$269:$B$305,0))/VLOOKUP($F19,$B$269:$BB$305,MATCH(LEFT(TRIM(AF$6),FIND("~",SUBSTITUTE(AF$6,"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19))*HLOOKUP(LEFT(TRIM(AF$6),FIND("~",SUBSTITUTE(AF$6," ","~",LEN(TRIM(AF$6))-LEN(SUBSTITUTE(TRIM(AF$6)," ",""))))-1)&amp;" Total",$B$6:$BB$305,ROW($A19)-5,FALSE))</f>
        <v>0</v>
      </c>
      <c r="AG19" s="143">
        <f ca="1">IF(AG$5&lt;&gt;"",HLOOKUP(AG$5,Functionalization!$G$6:$R$305,ROW($A19)-5,FALSE),IFERROR(INDEX(AG$269:AG$305,MATCH($F19,$B$269:$B$305,0))/VLOOKUP($F19,$B$269:$BB$305,MATCH(LEFT(TRIM(AG$6),FIND("~",SUBSTITUTE(AG$6,"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19))*HLOOKUP(LEFT(TRIM(AG$6),FIND("~",SUBSTITUTE(AG$6," ","~",LEN(TRIM(AG$6))-LEN(SUBSTITUTE(TRIM(AG$6)," ",""))))-1)&amp;" Total",$B$6:$BB$305,ROW($A19)-5,FALSE))</f>
        <v>0</v>
      </c>
      <c r="AH19" s="143">
        <f ca="1">IF(AH$5&lt;&gt;"",HLOOKUP(AH$5,Functionalization!$G$6:$R$305,ROW($A19)-5,FALSE),IFERROR(INDEX(AH$269:AH$305,MATCH($F19,$B$269:$B$305,0))/VLOOKUP($F19,$B$269:$BB$305,MATCH(LEFT(TRIM(AH$6),FIND("~",SUBSTITUTE(AH$6,"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19))*HLOOKUP(LEFT(TRIM(AH$6),FIND("~",SUBSTITUTE(AH$6," ","~",LEN(TRIM(AH$6))-LEN(SUBSTITUTE(TRIM(AH$6)," ",""))))-1)&amp;" Total",$B$6:$BB$305,ROW($A19)-5,FALSE))</f>
        <v>0</v>
      </c>
      <c r="AI19" s="143">
        <f ca="1">IF(AI$5&lt;&gt;"",HLOOKUP(AI$5,Functionalization!$G$6:$R$305,ROW($A19)-5,FALSE),IFERROR(INDEX(AI$269:AI$305,MATCH($F19,$B$269:$B$305,0))/VLOOKUP($F19,$B$269:$BB$305,MATCH(LEFT(TRIM(AI$6),FIND("~",SUBSTITUTE(AI$6,"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19))*HLOOKUP(LEFT(TRIM(AI$6),FIND("~",SUBSTITUTE(AI$6," ","~",LEN(TRIM(AI$6))-LEN(SUBSTITUTE(TRIM(AI$6)," ",""))))-1)&amp;" Total",$B$6:$BB$305,ROW($A19)-5,FALSE))</f>
        <v>0</v>
      </c>
      <c r="AJ19" s="143">
        <f ca="1">IF(AJ$5&lt;&gt;"",HLOOKUP(AJ$5,Functionalization!$G$6:$R$305,ROW($A19)-5,FALSE),IFERROR(INDEX(AJ$269:AJ$305,MATCH($F19,$B$269:$B$305,0))/VLOOKUP($F19,$B$269:$BB$305,MATCH(LEFT(TRIM(AJ$6),FIND("~",SUBSTITUTE(AJ$6,"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19))*HLOOKUP(LEFT(TRIM(AJ$6),FIND("~",SUBSTITUTE(AJ$6," ","~",LEN(TRIM(AJ$6))-LEN(SUBSTITUTE(TRIM(AJ$6)," ",""))))-1)&amp;" Total",$B$6:$BB$305,ROW($A19)-5,FALSE))</f>
        <v>0</v>
      </c>
      <c r="AK19" s="143">
        <f ca="1">IF(AK$5&lt;&gt;"",HLOOKUP(AK$5,Functionalization!$G$6:$R$305,ROW($A19)-5,FALSE),IFERROR(INDEX(AK$269:AK$305,MATCH($F19,$B$269:$B$305,0))/VLOOKUP($F19,$B$269:$BB$305,MATCH(LEFT(TRIM(AK$6),FIND("~",SUBSTITUTE(AK$6,"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19))*HLOOKUP(LEFT(TRIM(AK$6),FIND("~",SUBSTITUTE(AK$6," ","~",LEN(TRIM(AK$6))-LEN(SUBSTITUTE(TRIM(AK$6)," ",""))))-1)&amp;" Total",$B$6:$BB$305,ROW($A19)-5,FALSE))</f>
        <v>0</v>
      </c>
      <c r="AL19" s="143">
        <f ca="1">IF(AL$5&lt;&gt;"",HLOOKUP(AL$5,Functionalization!$G$6:$R$305,ROW($A19)-5,FALSE),IFERROR(INDEX(AL$269:AL$305,MATCH($F19,$B$269:$B$305,0))/VLOOKUP($F19,$B$269:$BB$305,MATCH(LEFT(TRIM(AL$6),FIND("~",SUBSTITUTE(AL$6,"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19))*HLOOKUP(LEFT(TRIM(AL$6),FIND("~",SUBSTITUTE(AL$6," ","~",LEN(TRIM(AL$6))-LEN(SUBSTITUTE(TRIM(AL$6)," ",""))))-1)&amp;" Total",$B$6:$BB$305,ROW($A19)-5,FALSE))</f>
        <v>0</v>
      </c>
      <c r="AM19" s="143">
        <f ca="1">IF(AM$5&lt;&gt;"",HLOOKUP(AM$5,Functionalization!$G$6:$R$305,ROW($A19)-5,FALSE),IFERROR(INDEX(AM$269:AM$305,MATCH($F19,$B$269:$B$305,0))/VLOOKUP($F19,$B$269:$BB$305,MATCH(LEFT(TRIM(AM$6),FIND("~",SUBSTITUTE(AM$6,"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19))*HLOOKUP(LEFT(TRIM(AM$6),FIND("~",SUBSTITUTE(AM$6," ","~",LEN(TRIM(AM$6))-LEN(SUBSTITUTE(TRIM(AM$6)," ",""))))-1)&amp;" Total",$B$6:$BB$305,ROW($A19)-5,FALSE))</f>
        <v>0</v>
      </c>
      <c r="AN19" s="143">
        <f ca="1">IF(AN$5&lt;&gt;"",HLOOKUP(AN$5,Functionalization!$G$6:$R$305,ROW($A19)-5,FALSE),IFERROR(INDEX(AN$269:AN$305,MATCH($F19,$B$269:$B$305,0))/VLOOKUP($F19,$B$269:$BB$305,MATCH(LEFT(TRIM(AN$6),FIND("~",SUBSTITUTE(AN$6,"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19))*HLOOKUP(LEFT(TRIM(AN$6),FIND("~",SUBSTITUTE(AN$6," ","~",LEN(TRIM(AN$6))-LEN(SUBSTITUTE(TRIM(AN$6)," ",""))))-1)&amp;" Total",$B$6:$BB$305,ROW($A19)-5,FALSE))</f>
        <v>0</v>
      </c>
      <c r="AO19" s="143">
        <f ca="1">IF(AO$5&lt;&gt;"",HLOOKUP(AO$5,Functionalization!$G$6:$R$305,ROW($A19)-5,FALSE),IFERROR(INDEX(AO$269:AO$305,MATCH($F19,$B$269:$B$305,0))/VLOOKUP($F19,$B$269:$BB$305,MATCH(LEFT(TRIM(AO$6),FIND("~",SUBSTITUTE(AO$6,"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19))*HLOOKUP(LEFT(TRIM(AO$6),FIND("~",SUBSTITUTE(AO$6," ","~",LEN(TRIM(AO$6))-LEN(SUBSTITUTE(TRIM(AO$6)," ",""))))-1)&amp;" Total",$B$6:$BB$305,ROW($A19)-5,FALSE))</f>
        <v>0</v>
      </c>
      <c r="AP19" s="143">
        <f ca="1">IF(AP$5&lt;&gt;"",HLOOKUP(AP$5,Functionalization!$G$6:$R$305,ROW($A19)-5,FALSE),IFERROR(INDEX(AP$269:AP$305,MATCH($F19,$B$269:$B$305,0))/VLOOKUP($F19,$B$269:$BB$305,MATCH(LEFT(TRIM(AP$6),FIND("~",SUBSTITUTE(AP$6,"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19))*HLOOKUP(LEFT(TRIM(AP$6),FIND("~",SUBSTITUTE(AP$6," ","~",LEN(TRIM(AP$6))-LEN(SUBSTITUTE(TRIM(AP$6)," ",""))))-1)&amp;" Total",$B$6:$BB$305,ROW($A19)-5,FALSE))</f>
        <v>0</v>
      </c>
      <c r="AQ19" s="143">
        <f ca="1">IF(AQ$5&lt;&gt;"",HLOOKUP(AQ$5,Functionalization!$G$6:$R$305,ROW($A19)-5,FALSE),IFERROR(INDEX(AQ$269:AQ$305,MATCH($F19,$B$269:$B$305,0))/VLOOKUP($F19,$B$269:$BB$305,MATCH(LEFT(TRIM(AQ$6),FIND("~",SUBSTITUTE(AQ$6,"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19))*HLOOKUP(LEFT(TRIM(AQ$6),FIND("~",SUBSTITUTE(AQ$6," ","~",LEN(TRIM(AQ$6))-LEN(SUBSTITUTE(TRIM(AQ$6)," ",""))))-1)&amp;" Total",$B$6:$BB$305,ROW($A19)-5,FALSE))</f>
        <v>0</v>
      </c>
      <c r="AR19" s="143">
        <f ca="1">IF(AR$5&lt;&gt;"",HLOOKUP(AR$5,Functionalization!$G$6:$R$305,ROW($A19)-5,FALSE),IFERROR(INDEX(AR$269:AR$305,MATCH($F19,$B$269:$B$305,0))/VLOOKUP($F19,$B$269:$BB$305,MATCH(LEFT(TRIM(AR$6),FIND("~",SUBSTITUTE(AR$6,"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19))*HLOOKUP(LEFT(TRIM(AR$6),FIND("~",SUBSTITUTE(AR$6," ","~",LEN(TRIM(AR$6))-LEN(SUBSTITUTE(TRIM(AR$6)," ",""))))-1)&amp;" Total",$B$6:$BB$305,ROW($A19)-5,FALSE))</f>
        <v>0</v>
      </c>
      <c r="AS19" s="143">
        <f ca="1">IF(AS$5&lt;&gt;"",HLOOKUP(AS$5,Functionalization!$G$6:$R$305,ROW($A19)-5,FALSE),IFERROR(INDEX(AS$269:AS$305,MATCH($F19,$B$269:$B$305,0))/VLOOKUP($F19,$B$269:$BB$305,MATCH(LEFT(TRIM(AS$6),FIND("~",SUBSTITUTE(AS$6,"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19))*HLOOKUP(LEFT(TRIM(AS$6),FIND("~",SUBSTITUTE(AS$6," ","~",LEN(TRIM(AS$6))-LEN(SUBSTITUTE(TRIM(AS$6)," ",""))))-1)&amp;" Total",$B$6:$BB$305,ROW($A19)-5,FALSE))</f>
        <v>0</v>
      </c>
      <c r="AT19" s="143">
        <f ca="1">IF(AT$5&lt;&gt;"",HLOOKUP(AT$5,Functionalization!$G$6:$R$305,ROW($A19)-5,FALSE),IFERROR(INDEX(AT$269:AT$305,MATCH($F19,$B$269:$B$305,0))/VLOOKUP($F19,$B$269:$BB$305,MATCH(LEFT(TRIM(AT$6),FIND("~",SUBSTITUTE(AT$6,"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19))*HLOOKUP(LEFT(TRIM(AT$6),FIND("~",SUBSTITUTE(AT$6," ","~",LEN(TRIM(AT$6))-LEN(SUBSTITUTE(TRIM(AT$6)," ",""))))-1)&amp;" Total",$B$6:$BB$305,ROW($A19)-5,FALSE))</f>
        <v>0</v>
      </c>
      <c r="AU19" s="143">
        <f ca="1">IF(AU$5&lt;&gt;"",HLOOKUP(AU$5,Functionalization!$G$6:$R$305,ROW($A19)-5,FALSE),IFERROR(INDEX(AU$269:AU$305,MATCH($F19,$B$269:$B$305,0))/VLOOKUP($F19,$B$269:$BB$305,MATCH(LEFT(TRIM(AU$6),FIND("~",SUBSTITUTE(AU$6,"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19))*HLOOKUP(LEFT(TRIM(AU$6),FIND("~",SUBSTITUTE(AU$6," ","~",LEN(TRIM(AU$6))-LEN(SUBSTITUTE(TRIM(AU$6)," ",""))))-1)&amp;" Total",$B$6:$BB$305,ROW($A19)-5,FALSE))</f>
        <v>0</v>
      </c>
      <c r="AV19" s="143">
        <f ca="1">IF(AV$5&lt;&gt;"",HLOOKUP(AV$5,Functionalization!$G$6:$R$305,ROW($A19)-5,FALSE),IFERROR(INDEX(AV$269:AV$305,MATCH($F19,$B$269:$B$305,0))/VLOOKUP($F19,$B$269:$BB$305,MATCH(LEFT(TRIM(AV$6),FIND("~",SUBSTITUTE(AV$6,"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19))*HLOOKUP(LEFT(TRIM(AV$6),FIND("~",SUBSTITUTE(AV$6," ","~",LEN(TRIM(AV$6))-LEN(SUBSTITUTE(TRIM(AV$6)," ",""))))-1)&amp;" Total",$B$6:$BB$305,ROW($A19)-5,FALSE))</f>
        <v>0</v>
      </c>
      <c r="AW19" s="143">
        <f ca="1">IF(AW$5&lt;&gt;"",HLOOKUP(AW$5,Functionalization!$G$6:$R$305,ROW($A19)-5,FALSE),IFERROR(INDEX(AW$269:AW$305,MATCH($F19,$B$269:$B$305,0))/VLOOKUP($F19,$B$269:$BB$305,MATCH(LEFT(TRIM(AW$6),FIND("~",SUBSTITUTE(AW$6,"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19))*HLOOKUP(LEFT(TRIM(AW$6),FIND("~",SUBSTITUTE(AW$6," ","~",LEN(TRIM(AW$6))-LEN(SUBSTITUTE(TRIM(AW$6)," ",""))))-1)&amp;" Total",$B$6:$BB$305,ROW($A19)-5,FALSE))</f>
        <v>0</v>
      </c>
      <c r="AX19" s="143">
        <f ca="1">IF(AX$5&lt;&gt;"",HLOOKUP(AX$5,Functionalization!$G$6:$R$305,ROW($A19)-5,FALSE),IFERROR(INDEX(AX$269:AX$305,MATCH($F19,$B$269:$B$305,0))/VLOOKUP($F19,$B$269:$BB$305,MATCH(LEFT(TRIM(AX$6),FIND("~",SUBSTITUTE(AX$6,"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19))*HLOOKUP(LEFT(TRIM(AX$6),FIND("~",SUBSTITUTE(AX$6," ","~",LEN(TRIM(AX$6))-LEN(SUBSTITUTE(TRIM(AX$6)," ",""))))-1)&amp;" Total",$B$6:$BB$305,ROW($A19)-5,FALSE))</f>
        <v>0</v>
      </c>
      <c r="AY19" s="143">
        <f ca="1">IF(AY$5&lt;&gt;"",HLOOKUP(AY$5,Functionalization!$G$6:$R$305,ROW($A19)-5,FALSE),IFERROR(INDEX(AY$269:AY$305,MATCH($F19,$B$269:$B$305,0))/VLOOKUP($F19,$B$269:$BB$305,MATCH(LEFT(TRIM(AY$6),FIND("~",SUBSTITUTE(AY$6,"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19))*HLOOKUP(LEFT(TRIM(AY$6),FIND("~",SUBSTITUTE(AY$6," ","~",LEN(TRIM(AY$6))-LEN(SUBSTITUTE(TRIM(AY$6)," ",""))))-1)&amp;" Total",$B$6:$BB$305,ROW($A19)-5,FALSE))</f>
        <v>0</v>
      </c>
      <c r="AZ19" s="143">
        <f ca="1">IF(AZ$5&lt;&gt;"",HLOOKUP(AZ$5,Functionalization!$G$6:$R$305,ROW($A19)-5,FALSE),IFERROR(INDEX(AZ$269:AZ$305,MATCH($F19,$B$269:$B$305,0))/VLOOKUP($F19,$B$269:$BB$305,MATCH(LEFT(TRIM(AZ$6),FIND("~",SUBSTITUTE(AZ$6,"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19))*HLOOKUP(LEFT(TRIM(AZ$6),FIND("~",SUBSTITUTE(AZ$6," ","~",LEN(TRIM(AZ$6))-LEN(SUBSTITUTE(TRIM(AZ$6)," ",""))))-1)&amp;" Total",$B$6:$BB$305,ROW($A19)-5,FALSE))</f>
        <v>0</v>
      </c>
      <c r="BA19" s="143">
        <f ca="1">IF(BA$5&lt;&gt;"",HLOOKUP(BA$5,Functionalization!$G$6:$R$305,ROW($A19)-5,FALSE),IFERROR(INDEX(BA$269:BA$305,MATCH($F19,$B$269:$B$305,0))/VLOOKUP($F19,$B$269:$BB$305,MATCH(LEFT(TRIM(BA$6),FIND("~",SUBSTITUTE(BA$6,"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19))*HLOOKUP(LEFT(TRIM(BA$6),FIND("~",SUBSTITUTE(BA$6," ","~",LEN(TRIM(BA$6))-LEN(SUBSTITUTE(TRIM(BA$6)," ",""))))-1)&amp;" Total",$B$6:$BB$305,ROW($A19)-5,FALSE))</f>
        <v>0</v>
      </c>
      <c r="BB19" s="143">
        <f ca="1">IF(BB$5&lt;&gt;"",HLOOKUP(BB$5,Functionalization!$G$6:$R$305,ROW($A19)-5,FALSE),IFERROR(INDEX(BB$269:BB$305,MATCH($F19,$B$269:$B$305,0))/VLOOKUP($F19,$B$269:$BB$305,MATCH(LEFT(TRIM(BB$6),FIND("~",SUBSTITUTE(BB$6,"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19))*HLOOKUP(LEFT(TRIM(BB$6),FIND("~",SUBSTITUTE(BB$6," ","~",LEN(TRIM(BB$6))-LEN(SUBSTITUTE(TRIM(BB$6)," ",""))))-1)&amp;" Total",$B$6:$BB$305,ROW($A19)-5,FALSE))</f>
        <v>0</v>
      </c>
      <c r="BD19" s="79">
        <f ca="1">IFERROR(IF(SUMIF($G$6:$BB$6,BD$6&amp;" Total",$G19:$BB19)-(SUMIF($G$6:$BB$6,BD$6&amp;" "&amp;'Input-Func_Class'!$D$22,$G19:$BB19)+IFERROR(SUMIF($G$6:$BB$6,BD$6&amp;" "&amp;'Input-Func_Class'!$E$22,$G19:$BB19),SUMIF($G$6:$BB$6,BD$6&amp;" "&amp;'Input-Func_Class'!$B$24,$G19:$BB19))+SUMIF($G$6:$BB$6,BD$6&amp;" "&amp;'Input-Func_Class'!$F$22,$G19:$BB19))&lt;Check_Limit,0,1),1)</f>
        <v>0</v>
      </c>
      <c r="BE19" s="79">
        <f ca="1">IFERROR(IF(SUMIF($G$6:$BB$6,BE$6&amp;" Total",$G19:$BB19)-(SUMIF($G$6:$BB$6,BE$6&amp;" "&amp;'Input-Func_Class'!$D$22,$G19:$BB19)+IFERROR(SUMIF($G$6:$BB$6,BE$6&amp;" "&amp;'Input-Func_Class'!$E$22,$G19:$BB19),SUMIF($G$6:$BB$6,BE$6&amp;" "&amp;'Input-Func_Class'!$B$24,$G19:$BB19))+SUMIF($G$6:$BB$6,BE$6&amp;" "&amp;'Input-Func_Class'!$F$22,$G19:$BB19))&lt;Check_Limit,0,1),1)</f>
        <v>0</v>
      </c>
      <c r="BF19" s="79">
        <f ca="1">IFERROR(IF(SUMIF($G$6:$BB$6,BF$6&amp;" Total",$G19:$BB19)-(SUMIF($G$6:$BB$6,BF$6&amp;" "&amp;'Input-Func_Class'!$D$22,$G19:$BB19)+IFERROR(SUMIF($G$6:$BB$6,BF$6&amp;" "&amp;'Input-Func_Class'!$E$22,$G19:$BB19),SUMIF($G$6:$BB$6,BF$6&amp;" "&amp;'Input-Func_Class'!$B$24,$G19:$BB19))+SUMIF($G$6:$BB$6,BF$6&amp;" "&amp;'Input-Func_Class'!$F$22,$G19:$BB19))&lt;Check_Limit,0,1),1)</f>
        <v>0</v>
      </c>
      <c r="BG19" s="79">
        <f ca="1">IFERROR(IF(SUMIF($G$6:$BB$6,BG$6&amp;" Total",$G19:$BB19)-(SUMIF($G$6:$BB$6,BG$6&amp;" "&amp;'Input-Func_Class'!$D$22,$G19:$BB19)+IFERROR(SUMIF($G$6:$BB$6,BG$6&amp;" "&amp;'Input-Func_Class'!$E$22,$G19:$BB19),SUMIF($G$6:$BB$6,BG$6&amp;" "&amp;'Input-Func_Class'!$B$24,$G19:$BB19))+SUMIF($G$6:$BB$6,BG$6&amp;" "&amp;'Input-Func_Class'!$F$22,$G19:$BB19))&lt;Check_Limit,0,1),1)</f>
        <v>0</v>
      </c>
      <c r="BH19" s="79">
        <f ca="1">IFERROR(IF(SUMIF($G$6:$BB$6,BH$6&amp;" Total",$G19:$BB19)-(SUMIF($G$6:$BB$6,BH$6&amp;" "&amp;'Input-Func_Class'!$D$22,$G19:$BB19)+IFERROR(SUMIF($G$6:$BB$6,BH$6&amp;" "&amp;'Input-Func_Class'!$E$22,$G19:$BB19),SUMIF($G$6:$BB$6,BH$6&amp;" "&amp;'Input-Func_Class'!$B$24,$G19:$BB19))+SUMIF($G$6:$BB$6,BH$6&amp;" "&amp;'Input-Func_Class'!$F$22,$G19:$BB19))&lt;Check_Limit,0,1),1)</f>
        <v>0</v>
      </c>
      <c r="BI19" s="79">
        <f ca="1">IFERROR(IF(SUMIF($G$6:$BB$6,BI$6&amp;" Total",$G19:$BB19)-(SUMIF($G$6:$BB$6,BI$6&amp;" "&amp;'Input-Func_Class'!$D$22,$G19:$BB19)+IFERROR(SUMIF($G$6:$BB$6,BI$6&amp;" "&amp;'Input-Func_Class'!$E$22,$G19:$BB19),SUMIF($G$6:$BB$6,BI$6&amp;" "&amp;'Input-Func_Class'!$B$24,$G19:$BB19))+SUMIF($G$6:$BB$6,BI$6&amp;" "&amp;'Input-Func_Class'!$F$22,$G19:$BB19))&lt;Check_Limit,0,1),1)</f>
        <v>0</v>
      </c>
      <c r="BJ19" s="79">
        <f ca="1">IFERROR(IF(SUMIF($G$6:$BB$6,BJ$6&amp;" Total",$G19:$BB19)-(SUMIF($G$6:$BB$6,BJ$6&amp;" "&amp;'Input-Func_Class'!$D$22,$G19:$BB19)+IFERROR(SUMIF($G$6:$BB$6,BJ$6&amp;" "&amp;'Input-Func_Class'!$E$22,$G19:$BB19),SUMIF($G$6:$BB$6,BJ$6&amp;" "&amp;'Input-Func_Class'!$B$24,$G19:$BB19))+SUMIF($G$6:$BB$6,BJ$6&amp;" "&amp;'Input-Func_Class'!$F$22,$G19:$BB19))&lt;Check_Limit,0,1),1)</f>
        <v>0</v>
      </c>
      <c r="BK19" s="79">
        <f ca="1">IFERROR(IF(SUMIF($G$6:$BB$6,BK$6&amp;" Total",$G19:$BB19)-(SUMIF($G$6:$BB$6,BK$6&amp;" "&amp;'Input-Func_Class'!$D$22,$G19:$BB19)+IFERROR(SUMIF($G$6:$BB$6,BK$6&amp;" "&amp;'Input-Func_Class'!$E$22,$G19:$BB19),SUMIF($G$6:$BB$6,BK$6&amp;" "&amp;'Input-Func_Class'!$B$24,$G19:$BB19))+SUMIF($G$6:$BB$6,BK$6&amp;" "&amp;'Input-Func_Class'!$F$22,$G19:$BB19))&lt;Check_Limit,0,1),1)</f>
        <v>0</v>
      </c>
      <c r="BL19" s="79">
        <f ca="1">IFERROR(IF(SUMIF($G$6:$BB$6,BL$6&amp;" Total",$G19:$BB19)-(SUMIF($G$6:$BB$6,BL$6&amp;" "&amp;'Input-Func_Class'!$D$22,$G19:$BB19)+IFERROR(SUMIF($G$6:$BB$6,BL$6&amp;" "&amp;'Input-Func_Class'!$E$22,$G19:$BB19),SUMIF($G$6:$BB$6,BL$6&amp;" "&amp;'Input-Func_Class'!$B$24,$G19:$BB19))+SUMIF($G$6:$BB$6,BL$6&amp;" "&amp;'Input-Func_Class'!$F$22,$G19:$BB19))&lt;Check_Limit,0,1),1)</f>
        <v>0</v>
      </c>
      <c r="BM19" s="79">
        <f ca="1">IFERROR(IF(SUMIF($G$6:$BB$6,BM$6&amp;" Total",$G19:$BB19)-(SUMIF($G$6:$BB$6,BM$6&amp;" "&amp;'Input-Func_Class'!$D$22,$G19:$BB19)+IFERROR(SUMIF($G$6:$BB$6,BM$6&amp;" "&amp;'Input-Func_Class'!$E$22,$G19:$BB19),SUMIF($G$6:$BB$6,BM$6&amp;" "&amp;'Input-Func_Class'!$B$24,$G19:$BB19))+SUMIF($G$6:$BB$6,BM$6&amp;" "&amp;'Input-Func_Class'!$F$22,$G19:$BB19))&lt;Check_Limit,0,1),1)</f>
        <v>0</v>
      </c>
      <c r="BN19" s="79">
        <f ca="1">IFERROR(IF(SUMIF($G$6:$BB$6,BN$6&amp;" Total",$G19:$BB19)-(SUMIF($G$6:$BB$6,BN$6&amp;" "&amp;'Input-Func_Class'!$D$22,$G19:$BB19)+IFERROR(SUMIF($G$6:$BB$6,BN$6&amp;" "&amp;'Input-Func_Class'!$E$22,$G19:$BB19),SUMIF($G$6:$BB$6,BN$6&amp;" "&amp;'Input-Func_Class'!$B$24,$G19:$BB19))+SUMIF($G$6:$BB$6,BN$6&amp;" "&amp;'Input-Func_Class'!$F$22,$G19:$BB19))&lt;Check_Limit,0,1),1)</f>
        <v>0</v>
      </c>
      <c r="BO19" s="79">
        <f ca="1">IFERROR(IF(SUMIF($G$6:$BB$6,BO$6&amp;" Total",$G19:$BB19)-(SUMIF($G$6:$BB$6,BO$6&amp;" "&amp;'Input-Func_Class'!$D$22,$G19:$BB19)+IFERROR(SUMIF($G$6:$BB$6,BO$6&amp;" "&amp;'Input-Func_Class'!$E$22,$G19:$BB19),SUMIF($G$6:$BB$6,BO$6&amp;" "&amp;'Input-Func_Class'!$B$24,$G19:$BB19))+SUMIF($G$6:$BB$6,BO$6&amp;" "&amp;'Input-Func_Class'!$F$22,$G19:$BB19))&lt;Check_Limit,0,1),1)</f>
        <v>0</v>
      </c>
    </row>
    <row r="20" spans="1:67" outlineLevel="1">
      <c r="A20" s="113">
        <f>IF(ISBLANK('Input-Accounts'!A20),"",'Input-Accounts'!A20)</f>
        <v>12</v>
      </c>
      <c r="B20" s="17" t="str">
        <f>IF(ISBLANK('Input-Accounts'!B20),"",'Input-Accounts'!B20)</f>
        <v>Structures and improvements</v>
      </c>
      <c r="C20" s="113">
        <f>IF(ISBLANK('Input-Accounts'!C20),"",'Input-Accounts'!C20)</f>
        <v>366</v>
      </c>
      <c r="D20" s="143">
        <f>Functionalization!$D20</f>
        <v>124315.06</v>
      </c>
      <c r="E20" s="143">
        <f t="shared" ref="E20:E25" ca="1" si="3">IFERROR(IF(D20="",0,IF(D20=0,0,IF(ABS(D20-SUM(G20,K20,O20,S20,W20,AA20,AE20,AI20,AM20,AQ20,AU20,AY20))&lt;Check_Limit,0,1))),1)</f>
        <v>0</v>
      </c>
      <c r="F20" s="89" t="str">
        <f>IF($D20=0,"-",IF('Input-Accounts'!$E20&lt;&gt;0,'Input-Accounts'!$E20,'Input-Accounts'!$G20))</f>
        <v>DEMAND</v>
      </c>
      <c r="G20" s="143">
        <f ca="1">IF(G$5&lt;&gt;"",HLOOKUP(G$5,Functionalization!$G$6:$R$305,ROW($A20)-5,FALSE),IFERROR(INDEX(G$269:G$305,MATCH($F20,$B$269:$B$305,0))/VLOOKUP($F20,$B$269:$BB$305,MATCH(LEFT(TRIM(G$6),FIND("~",SUBSTITUTE(G$6,"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20))*HLOOKUP(LEFT(TRIM(G$6),FIND("~",SUBSTITUTE(G$6," ","~",LEN(TRIM(G$6))-LEN(SUBSTITUTE(TRIM(G$6)," ",""))))-1)&amp;" Total",$B$6:$BB$305,ROW($A20)-5,FALSE))</f>
        <v>0</v>
      </c>
      <c r="H20" s="143">
        <f ca="1">IF(H$5&lt;&gt;"",HLOOKUP(H$5,Functionalization!$G$6:$R$305,ROW($A20)-5,FALSE),IFERROR(INDEX(H$269:H$305,MATCH($F20,$B$269:$B$305,0))/VLOOKUP($F20,$B$269:$BB$305,MATCH(LEFT(TRIM(H$6),FIND("~",SUBSTITUTE(H$6,"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20))*HLOOKUP(LEFT(TRIM(H$6),FIND("~",SUBSTITUTE(H$6," ","~",LEN(TRIM(H$6))-LEN(SUBSTITUTE(TRIM(H$6)," ",""))))-1)&amp;" Total",$B$6:$BB$305,ROW($A20)-5,FALSE))</f>
        <v>0</v>
      </c>
      <c r="I20" s="143">
        <f ca="1">IF(I$5&lt;&gt;"",HLOOKUP(I$5,Functionalization!$G$6:$R$305,ROW($A20)-5,FALSE),IFERROR(INDEX(I$269:I$305,MATCH($F20,$B$269:$B$305,0))/VLOOKUP($F20,$B$269:$BB$305,MATCH(LEFT(TRIM(I$6),FIND("~",SUBSTITUTE(I$6,"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20))*HLOOKUP(LEFT(TRIM(I$6),FIND("~",SUBSTITUTE(I$6," ","~",LEN(TRIM(I$6))-LEN(SUBSTITUTE(TRIM(I$6)," ",""))))-1)&amp;" Total",$B$6:$BB$305,ROW($A20)-5,FALSE))</f>
        <v>0</v>
      </c>
      <c r="J20" s="143">
        <f ca="1">IF(J$5&lt;&gt;"",HLOOKUP(J$5,Functionalization!$G$6:$R$305,ROW($A20)-5,FALSE),IFERROR(INDEX(J$269:J$305,MATCH($F20,$B$269:$B$305,0))/VLOOKUP($F20,$B$269:$BB$305,MATCH(LEFT(TRIM(J$6),FIND("~",SUBSTITUTE(J$6,"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20))*HLOOKUP(LEFT(TRIM(J$6),FIND("~",SUBSTITUTE(J$6," ","~",LEN(TRIM(J$6))-LEN(SUBSTITUTE(TRIM(J$6)," ",""))))-1)&amp;" Total",$B$6:$BB$305,ROW($A20)-5,FALSE))</f>
        <v>0</v>
      </c>
      <c r="K20" s="143">
        <f ca="1">IF(K$5&lt;&gt;"",HLOOKUP(K$5,Functionalization!$G$6:$R$305,ROW($A20)-5,FALSE),IFERROR(INDEX(K$269:K$305,MATCH($F20,$B$269:$B$305,0))/VLOOKUP($F20,$B$269:$BB$305,MATCH(LEFT(TRIM(K$6),FIND("~",SUBSTITUTE(K$6,"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20))*HLOOKUP(LEFT(TRIM(K$6),FIND("~",SUBSTITUTE(K$6," ","~",LEN(TRIM(K$6))-LEN(SUBSTITUTE(TRIM(K$6)," ",""))))-1)&amp;" Total",$B$6:$BB$305,ROW($A20)-5,FALSE))</f>
        <v>124315.06</v>
      </c>
      <c r="L20" s="143">
        <f ca="1">IF(L$5&lt;&gt;"",HLOOKUP(L$5,Functionalization!$G$6:$R$305,ROW($A20)-5,FALSE),IFERROR(INDEX(L$269:L$305,MATCH($F20,$B$269:$B$305,0))/VLOOKUP($F20,$B$269:$BB$305,MATCH(LEFT(TRIM(L$6),FIND("~",SUBSTITUTE(L$6,"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20))*HLOOKUP(LEFT(TRIM(L$6),FIND("~",SUBSTITUTE(L$6," ","~",LEN(TRIM(L$6))-LEN(SUBSTITUTE(TRIM(L$6)," ",""))))-1)&amp;" Total",$B$6:$BB$305,ROW($A20)-5,FALSE))</f>
        <v>124315.06</v>
      </c>
      <c r="M20" s="143">
        <f ca="1">IF(M$5&lt;&gt;"",HLOOKUP(M$5,Functionalization!$G$6:$R$305,ROW($A20)-5,FALSE),IFERROR(INDEX(M$269:M$305,MATCH($F20,$B$269:$B$305,0))/VLOOKUP($F20,$B$269:$BB$305,MATCH(LEFT(TRIM(M$6),FIND("~",SUBSTITUTE(M$6,"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20))*HLOOKUP(LEFT(TRIM(M$6),FIND("~",SUBSTITUTE(M$6," ","~",LEN(TRIM(M$6))-LEN(SUBSTITUTE(TRIM(M$6)," ",""))))-1)&amp;" Total",$B$6:$BB$305,ROW($A20)-5,FALSE))</f>
        <v>0</v>
      </c>
      <c r="N20" s="143">
        <f ca="1">IF(N$5&lt;&gt;"",HLOOKUP(N$5,Functionalization!$G$6:$R$305,ROW($A20)-5,FALSE),IFERROR(INDEX(N$269:N$305,MATCH($F20,$B$269:$B$305,0))/VLOOKUP($F20,$B$269:$BB$305,MATCH(LEFT(TRIM(N$6),FIND("~",SUBSTITUTE(N$6,"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20))*HLOOKUP(LEFT(TRIM(N$6),FIND("~",SUBSTITUTE(N$6," ","~",LEN(TRIM(N$6))-LEN(SUBSTITUTE(TRIM(N$6)," ",""))))-1)&amp;" Total",$B$6:$BB$305,ROW($A20)-5,FALSE))</f>
        <v>0</v>
      </c>
      <c r="O20" s="143">
        <f ca="1">IF(O$5&lt;&gt;"",HLOOKUP(O$5,Functionalization!$G$6:$R$305,ROW($A20)-5,FALSE),IFERROR(INDEX(O$269:O$305,MATCH($F20,$B$269:$B$305,0))/VLOOKUP($F20,$B$269:$BB$305,MATCH(LEFT(TRIM(O$6),FIND("~",SUBSTITUTE(O$6,"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20))*HLOOKUP(LEFT(TRIM(O$6),FIND("~",SUBSTITUTE(O$6," ","~",LEN(TRIM(O$6))-LEN(SUBSTITUTE(TRIM(O$6)," ",""))))-1)&amp;" Total",$B$6:$BB$305,ROW($A20)-5,FALSE))</f>
        <v>0</v>
      </c>
      <c r="P20" s="143">
        <f ca="1">IF(P$5&lt;&gt;"",HLOOKUP(P$5,Functionalization!$G$6:$R$305,ROW($A20)-5,FALSE),IFERROR(INDEX(P$269:P$305,MATCH($F20,$B$269:$B$305,0))/VLOOKUP($F20,$B$269:$BB$305,MATCH(LEFT(TRIM(P$6),FIND("~",SUBSTITUTE(P$6,"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20))*HLOOKUP(LEFT(TRIM(P$6),FIND("~",SUBSTITUTE(P$6," ","~",LEN(TRIM(P$6))-LEN(SUBSTITUTE(TRIM(P$6)," ",""))))-1)&amp;" Total",$B$6:$BB$305,ROW($A20)-5,FALSE))</f>
        <v>0</v>
      </c>
      <c r="Q20" s="143">
        <f ca="1">IF(Q$5&lt;&gt;"",HLOOKUP(Q$5,Functionalization!$G$6:$R$305,ROW($A20)-5,FALSE),IFERROR(INDEX(Q$269:Q$305,MATCH($F20,$B$269:$B$305,0))/VLOOKUP($F20,$B$269:$BB$305,MATCH(LEFT(TRIM(Q$6),FIND("~",SUBSTITUTE(Q$6,"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20))*HLOOKUP(LEFT(TRIM(Q$6),FIND("~",SUBSTITUTE(Q$6," ","~",LEN(TRIM(Q$6))-LEN(SUBSTITUTE(TRIM(Q$6)," ",""))))-1)&amp;" Total",$B$6:$BB$305,ROW($A20)-5,FALSE))</f>
        <v>0</v>
      </c>
      <c r="R20" s="143">
        <f ca="1">IF(R$5&lt;&gt;"",HLOOKUP(R$5,Functionalization!$G$6:$R$305,ROW($A20)-5,FALSE),IFERROR(INDEX(R$269:R$305,MATCH($F20,$B$269:$B$305,0))/VLOOKUP($F20,$B$269:$BB$305,MATCH(LEFT(TRIM(R$6),FIND("~",SUBSTITUTE(R$6,"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20))*HLOOKUP(LEFT(TRIM(R$6),FIND("~",SUBSTITUTE(R$6," ","~",LEN(TRIM(R$6))-LEN(SUBSTITUTE(TRIM(R$6)," ",""))))-1)&amp;" Total",$B$6:$BB$305,ROW($A20)-5,FALSE))</f>
        <v>0</v>
      </c>
      <c r="S20" s="143">
        <f ca="1">IF(S$5&lt;&gt;"",HLOOKUP(S$5,Functionalization!$G$6:$R$305,ROW($A20)-5,FALSE),IFERROR(INDEX(S$269:S$305,MATCH($F20,$B$269:$B$305,0))/VLOOKUP($F20,$B$269:$BB$305,MATCH(LEFT(TRIM(S$6),FIND("~",SUBSTITUTE(S$6,"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20))*HLOOKUP(LEFT(TRIM(S$6),FIND("~",SUBSTITUTE(S$6," ","~",LEN(TRIM(S$6))-LEN(SUBSTITUTE(TRIM(S$6)," ",""))))-1)&amp;" Total",$B$6:$BB$305,ROW($A20)-5,FALSE))</f>
        <v>0</v>
      </c>
      <c r="T20" s="143">
        <f ca="1">IF(T$5&lt;&gt;"",HLOOKUP(T$5,Functionalization!$G$6:$R$305,ROW($A20)-5,FALSE),IFERROR(INDEX(T$269:T$305,MATCH($F20,$B$269:$B$305,0))/VLOOKUP($F20,$B$269:$BB$305,MATCH(LEFT(TRIM(T$6),FIND("~",SUBSTITUTE(T$6,"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20))*HLOOKUP(LEFT(TRIM(T$6),FIND("~",SUBSTITUTE(T$6," ","~",LEN(TRIM(T$6))-LEN(SUBSTITUTE(TRIM(T$6)," ",""))))-1)&amp;" Total",$B$6:$BB$305,ROW($A20)-5,FALSE))</f>
        <v>0</v>
      </c>
      <c r="U20" s="143">
        <f ca="1">IF(U$5&lt;&gt;"",HLOOKUP(U$5,Functionalization!$G$6:$R$305,ROW($A20)-5,FALSE),IFERROR(INDEX(U$269:U$305,MATCH($F20,$B$269:$B$305,0))/VLOOKUP($F20,$B$269:$BB$305,MATCH(LEFT(TRIM(U$6),FIND("~",SUBSTITUTE(U$6,"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20))*HLOOKUP(LEFT(TRIM(U$6),FIND("~",SUBSTITUTE(U$6," ","~",LEN(TRIM(U$6))-LEN(SUBSTITUTE(TRIM(U$6)," ",""))))-1)&amp;" Total",$B$6:$BB$305,ROW($A20)-5,FALSE))</f>
        <v>0</v>
      </c>
      <c r="V20" s="143">
        <f ca="1">IF(V$5&lt;&gt;"",HLOOKUP(V$5,Functionalization!$G$6:$R$305,ROW($A20)-5,FALSE),IFERROR(INDEX(V$269:V$305,MATCH($F20,$B$269:$B$305,0))/VLOOKUP($F20,$B$269:$BB$305,MATCH(LEFT(TRIM(V$6),FIND("~",SUBSTITUTE(V$6,"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20))*HLOOKUP(LEFT(TRIM(V$6),FIND("~",SUBSTITUTE(V$6," ","~",LEN(TRIM(V$6))-LEN(SUBSTITUTE(TRIM(V$6)," ",""))))-1)&amp;" Total",$B$6:$BB$305,ROW($A20)-5,FALSE))</f>
        <v>0</v>
      </c>
      <c r="W20" s="143">
        <f ca="1">IF(W$5&lt;&gt;"",HLOOKUP(W$5,Functionalization!$G$6:$R$305,ROW($A20)-5,FALSE),IFERROR(INDEX(W$269:W$305,MATCH($F20,$B$269:$B$305,0))/VLOOKUP($F20,$B$269:$BB$305,MATCH(LEFT(TRIM(W$6),FIND("~",SUBSTITUTE(W$6,"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20))*HLOOKUP(LEFT(TRIM(W$6),FIND("~",SUBSTITUTE(W$6," ","~",LEN(TRIM(W$6))-LEN(SUBSTITUTE(TRIM(W$6)," ",""))))-1)&amp;" Total",$B$6:$BB$305,ROW($A20)-5,FALSE))</f>
        <v>0</v>
      </c>
      <c r="X20" s="143">
        <f ca="1">IF(X$5&lt;&gt;"",HLOOKUP(X$5,Functionalization!$G$6:$R$305,ROW($A20)-5,FALSE),IFERROR(INDEX(X$269:X$305,MATCH($F20,$B$269:$B$305,0))/VLOOKUP($F20,$B$269:$BB$305,MATCH(LEFT(TRIM(X$6),FIND("~",SUBSTITUTE(X$6,"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20))*HLOOKUP(LEFT(TRIM(X$6),FIND("~",SUBSTITUTE(X$6," ","~",LEN(TRIM(X$6))-LEN(SUBSTITUTE(TRIM(X$6)," ",""))))-1)&amp;" Total",$B$6:$BB$305,ROW($A20)-5,FALSE))</f>
        <v>0</v>
      </c>
      <c r="Y20" s="143">
        <f ca="1">IF(Y$5&lt;&gt;"",HLOOKUP(Y$5,Functionalization!$G$6:$R$305,ROW($A20)-5,FALSE),IFERROR(INDEX(Y$269:Y$305,MATCH($F20,$B$269:$B$305,0))/VLOOKUP($F20,$B$269:$BB$305,MATCH(LEFT(TRIM(Y$6),FIND("~",SUBSTITUTE(Y$6,"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20))*HLOOKUP(LEFT(TRIM(Y$6),FIND("~",SUBSTITUTE(Y$6," ","~",LEN(TRIM(Y$6))-LEN(SUBSTITUTE(TRIM(Y$6)," ",""))))-1)&amp;" Total",$B$6:$BB$305,ROW($A20)-5,FALSE))</f>
        <v>0</v>
      </c>
      <c r="Z20" s="143">
        <f ca="1">IF(Z$5&lt;&gt;"",HLOOKUP(Z$5,Functionalization!$G$6:$R$305,ROW($A20)-5,FALSE),IFERROR(INDEX(Z$269:Z$305,MATCH($F20,$B$269:$B$305,0))/VLOOKUP($F20,$B$269:$BB$305,MATCH(LEFT(TRIM(Z$6),FIND("~",SUBSTITUTE(Z$6,"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20))*HLOOKUP(LEFT(TRIM(Z$6),FIND("~",SUBSTITUTE(Z$6," ","~",LEN(TRIM(Z$6))-LEN(SUBSTITUTE(TRIM(Z$6)," ",""))))-1)&amp;" Total",$B$6:$BB$305,ROW($A20)-5,FALSE))</f>
        <v>0</v>
      </c>
      <c r="AA20" s="143">
        <f ca="1">IF(AA$5&lt;&gt;"",HLOOKUP(AA$5,Functionalization!$G$6:$R$305,ROW($A20)-5,FALSE),IFERROR(INDEX(AA$269:AA$305,MATCH($F20,$B$269:$B$305,0))/VLOOKUP($F20,$B$269:$BB$305,MATCH(LEFT(TRIM(AA$6),FIND("~",SUBSTITUTE(AA$6,"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20))*HLOOKUP(LEFT(TRIM(AA$6),FIND("~",SUBSTITUTE(AA$6," ","~",LEN(TRIM(AA$6))-LEN(SUBSTITUTE(TRIM(AA$6)," ",""))))-1)&amp;" Total",$B$6:$BB$305,ROW($A20)-5,FALSE))</f>
        <v>0</v>
      </c>
      <c r="AB20" s="143">
        <f ca="1">IF(AB$5&lt;&gt;"",HLOOKUP(AB$5,Functionalization!$G$6:$R$305,ROW($A20)-5,FALSE),IFERROR(INDEX(AB$269:AB$305,MATCH($F20,$B$269:$B$305,0))/VLOOKUP($F20,$B$269:$BB$305,MATCH(LEFT(TRIM(AB$6),FIND("~",SUBSTITUTE(AB$6,"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20))*HLOOKUP(LEFT(TRIM(AB$6),FIND("~",SUBSTITUTE(AB$6," ","~",LEN(TRIM(AB$6))-LEN(SUBSTITUTE(TRIM(AB$6)," ",""))))-1)&amp;" Total",$B$6:$BB$305,ROW($A20)-5,FALSE))</f>
        <v>0</v>
      </c>
      <c r="AC20" s="143">
        <f ca="1">IF(AC$5&lt;&gt;"",HLOOKUP(AC$5,Functionalization!$G$6:$R$305,ROW($A20)-5,FALSE),IFERROR(INDEX(AC$269:AC$305,MATCH($F20,$B$269:$B$305,0))/VLOOKUP($F20,$B$269:$BB$305,MATCH(LEFT(TRIM(AC$6),FIND("~",SUBSTITUTE(AC$6,"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20))*HLOOKUP(LEFT(TRIM(AC$6),FIND("~",SUBSTITUTE(AC$6," ","~",LEN(TRIM(AC$6))-LEN(SUBSTITUTE(TRIM(AC$6)," ",""))))-1)&amp;" Total",$B$6:$BB$305,ROW($A20)-5,FALSE))</f>
        <v>0</v>
      </c>
      <c r="AD20" s="143">
        <f ca="1">IF(AD$5&lt;&gt;"",HLOOKUP(AD$5,Functionalization!$G$6:$R$305,ROW($A20)-5,FALSE),IFERROR(INDEX(AD$269:AD$305,MATCH($F20,$B$269:$B$305,0))/VLOOKUP($F20,$B$269:$BB$305,MATCH(LEFT(TRIM(AD$6),FIND("~",SUBSTITUTE(AD$6,"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20))*HLOOKUP(LEFT(TRIM(AD$6),FIND("~",SUBSTITUTE(AD$6," ","~",LEN(TRIM(AD$6))-LEN(SUBSTITUTE(TRIM(AD$6)," ",""))))-1)&amp;" Total",$B$6:$BB$305,ROW($A20)-5,FALSE))</f>
        <v>0</v>
      </c>
      <c r="AE20" s="143">
        <f ca="1">IF(AE$5&lt;&gt;"",HLOOKUP(AE$5,Functionalization!$G$6:$R$305,ROW($A20)-5,FALSE),IFERROR(INDEX(AE$269:AE$305,MATCH($F20,$B$269:$B$305,0))/VLOOKUP($F20,$B$269:$BB$305,MATCH(LEFT(TRIM(AE$6),FIND("~",SUBSTITUTE(AE$6,"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20))*HLOOKUP(LEFT(TRIM(AE$6),FIND("~",SUBSTITUTE(AE$6," ","~",LEN(TRIM(AE$6))-LEN(SUBSTITUTE(TRIM(AE$6)," ",""))))-1)&amp;" Total",$B$6:$BB$305,ROW($A20)-5,FALSE))</f>
        <v>0</v>
      </c>
      <c r="AF20" s="143">
        <f ca="1">IF(AF$5&lt;&gt;"",HLOOKUP(AF$5,Functionalization!$G$6:$R$305,ROW($A20)-5,FALSE),IFERROR(INDEX(AF$269:AF$305,MATCH($F20,$B$269:$B$305,0))/VLOOKUP($F20,$B$269:$BB$305,MATCH(LEFT(TRIM(AF$6),FIND("~",SUBSTITUTE(AF$6,"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20))*HLOOKUP(LEFT(TRIM(AF$6),FIND("~",SUBSTITUTE(AF$6," ","~",LEN(TRIM(AF$6))-LEN(SUBSTITUTE(TRIM(AF$6)," ",""))))-1)&amp;" Total",$B$6:$BB$305,ROW($A20)-5,FALSE))</f>
        <v>0</v>
      </c>
      <c r="AG20" s="143">
        <f ca="1">IF(AG$5&lt;&gt;"",HLOOKUP(AG$5,Functionalization!$G$6:$R$305,ROW($A20)-5,FALSE),IFERROR(INDEX(AG$269:AG$305,MATCH($F20,$B$269:$B$305,0))/VLOOKUP($F20,$B$269:$BB$305,MATCH(LEFT(TRIM(AG$6),FIND("~",SUBSTITUTE(AG$6,"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20))*HLOOKUP(LEFT(TRIM(AG$6),FIND("~",SUBSTITUTE(AG$6," ","~",LEN(TRIM(AG$6))-LEN(SUBSTITUTE(TRIM(AG$6)," ",""))))-1)&amp;" Total",$B$6:$BB$305,ROW($A20)-5,FALSE))</f>
        <v>0</v>
      </c>
      <c r="AH20" s="143">
        <f ca="1">IF(AH$5&lt;&gt;"",HLOOKUP(AH$5,Functionalization!$G$6:$R$305,ROW($A20)-5,FALSE),IFERROR(INDEX(AH$269:AH$305,MATCH($F20,$B$269:$B$305,0))/VLOOKUP($F20,$B$269:$BB$305,MATCH(LEFT(TRIM(AH$6),FIND("~",SUBSTITUTE(AH$6,"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20))*HLOOKUP(LEFT(TRIM(AH$6),FIND("~",SUBSTITUTE(AH$6," ","~",LEN(TRIM(AH$6))-LEN(SUBSTITUTE(TRIM(AH$6)," ",""))))-1)&amp;" Total",$B$6:$BB$305,ROW($A20)-5,FALSE))</f>
        <v>0</v>
      </c>
      <c r="AI20" s="143">
        <f ca="1">IF(AI$5&lt;&gt;"",HLOOKUP(AI$5,Functionalization!$G$6:$R$305,ROW($A20)-5,FALSE),IFERROR(INDEX(AI$269:AI$305,MATCH($F20,$B$269:$B$305,0))/VLOOKUP($F20,$B$269:$BB$305,MATCH(LEFT(TRIM(AI$6),FIND("~",SUBSTITUTE(AI$6,"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20))*HLOOKUP(LEFT(TRIM(AI$6),FIND("~",SUBSTITUTE(AI$6," ","~",LEN(TRIM(AI$6))-LEN(SUBSTITUTE(TRIM(AI$6)," ",""))))-1)&amp;" Total",$B$6:$BB$305,ROW($A20)-5,FALSE))</f>
        <v>0</v>
      </c>
      <c r="AJ20" s="143">
        <f ca="1">IF(AJ$5&lt;&gt;"",HLOOKUP(AJ$5,Functionalization!$G$6:$R$305,ROW($A20)-5,FALSE),IFERROR(INDEX(AJ$269:AJ$305,MATCH($F20,$B$269:$B$305,0))/VLOOKUP($F20,$B$269:$BB$305,MATCH(LEFT(TRIM(AJ$6),FIND("~",SUBSTITUTE(AJ$6,"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20))*HLOOKUP(LEFT(TRIM(AJ$6),FIND("~",SUBSTITUTE(AJ$6," ","~",LEN(TRIM(AJ$6))-LEN(SUBSTITUTE(TRIM(AJ$6)," ",""))))-1)&amp;" Total",$B$6:$BB$305,ROW($A20)-5,FALSE))</f>
        <v>0</v>
      </c>
      <c r="AK20" s="143">
        <f ca="1">IF(AK$5&lt;&gt;"",HLOOKUP(AK$5,Functionalization!$G$6:$R$305,ROW($A20)-5,FALSE),IFERROR(INDEX(AK$269:AK$305,MATCH($F20,$B$269:$B$305,0))/VLOOKUP($F20,$B$269:$BB$305,MATCH(LEFT(TRIM(AK$6),FIND("~",SUBSTITUTE(AK$6,"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20))*HLOOKUP(LEFT(TRIM(AK$6),FIND("~",SUBSTITUTE(AK$6," ","~",LEN(TRIM(AK$6))-LEN(SUBSTITUTE(TRIM(AK$6)," ",""))))-1)&amp;" Total",$B$6:$BB$305,ROW($A20)-5,FALSE))</f>
        <v>0</v>
      </c>
      <c r="AL20" s="143">
        <f ca="1">IF(AL$5&lt;&gt;"",HLOOKUP(AL$5,Functionalization!$G$6:$R$305,ROW($A20)-5,FALSE),IFERROR(INDEX(AL$269:AL$305,MATCH($F20,$B$269:$B$305,0))/VLOOKUP($F20,$B$269:$BB$305,MATCH(LEFT(TRIM(AL$6),FIND("~",SUBSTITUTE(AL$6,"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20))*HLOOKUP(LEFT(TRIM(AL$6),FIND("~",SUBSTITUTE(AL$6," ","~",LEN(TRIM(AL$6))-LEN(SUBSTITUTE(TRIM(AL$6)," ",""))))-1)&amp;" Total",$B$6:$BB$305,ROW($A20)-5,FALSE))</f>
        <v>0</v>
      </c>
      <c r="AM20" s="143">
        <f ca="1">IF(AM$5&lt;&gt;"",HLOOKUP(AM$5,Functionalization!$G$6:$R$305,ROW($A20)-5,FALSE),IFERROR(INDEX(AM$269:AM$305,MATCH($F20,$B$269:$B$305,0))/VLOOKUP($F20,$B$269:$BB$305,MATCH(LEFT(TRIM(AM$6),FIND("~",SUBSTITUTE(AM$6,"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20))*HLOOKUP(LEFT(TRIM(AM$6),FIND("~",SUBSTITUTE(AM$6," ","~",LEN(TRIM(AM$6))-LEN(SUBSTITUTE(TRIM(AM$6)," ",""))))-1)&amp;" Total",$B$6:$BB$305,ROW($A20)-5,FALSE))</f>
        <v>0</v>
      </c>
      <c r="AN20" s="143">
        <f ca="1">IF(AN$5&lt;&gt;"",HLOOKUP(AN$5,Functionalization!$G$6:$R$305,ROW($A20)-5,FALSE),IFERROR(INDEX(AN$269:AN$305,MATCH($F20,$B$269:$B$305,0))/VLOOKUP($F20,$B$269:$BB$305,MATCH(LEFT(TRIM(AN$6),FIND("~",SUBSTITUTE(AN$6,"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20))*HLOOKUP(LEFT(TRIM(AN$6),FIND("~",SUBSTITUTE(AN$6," ","~",LEN(TRIM(AN$6))-LEN(SUBSTITUTE(TRIM(AN$6)," ",""))))-1)&amp;" Total",$B$6:$BB$305,ROW($A20)-5,FALSE))</f>
        <v>0</v>
      </c>
      <c r="AO20" s="143">
        <f ca="1">IF(AO$5&lt;&gt;"",HLOOKUP(AO$5,Functionalization!$G$6:$R$305,ROW($A20)-5,FALSE),IFERROR(INDEX(AO$269:AO$305,MATCH($F20,$B$269:$B$305,0))/VLOOKUP($F20,$B$269:$BB$305,MATCH(LEFT(TRIM(AO$6),FIND("~",SUBSTITUTE(AO$6,"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20))*HLOOKUP(LEFT(TRIM(AO$6),FIND("~",SUBSTITUTE(AO$6," ","~",LEN(TRIM(AO$6))-LEN(SUBSTITUTE(TRIM(AO$6)," ",""))))-1)&amp;" Total",$B$6:$BB$305,ROW($A20)-5,FALSE))</f>
        <v>0</v>
      </c>
      <c r="AP20" s="143">
        <f ca="1">IF(AP$5&lt;&gt;"",HLOOKUP(AP$5,Functionalization!$G$6:$R$305,ROW($A20)-5,FALSE),IFERROR(INDEX(AP$269:AP$305,MATCH($F20,$B$269:$B$305,0))/VLOOKUP($F20,$B$269:$BB$305,MATCH(LEFT(TRIM(AP$6),FIND("~",SUBSTITUTE(AP$6,"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20))*HLOOKUP(LEFT(TRIM(AP$6),FIND("~",SUBSTITUTE(AP$6," ","~",LEN(TRIM(AP$6))-LEN(SUBSTITUTE(TRIM(AP$6)," ",""))))-1)&amp;" Total",$B$6:$BB$305,ROW($A20)-5,FALSE))</f>
        <v>0</v>
      </c>
      <c r="AQ20" s="143">
        <f ca="1">IF(AQ$5&lt;&gt;"",HLOOKUP(AQ$5,Functionalization!$G$6:$R$305,ROW($A20)-5,FALSE),IFERROR(INDEX(AQ$269:AQ$305,MATCH($F20,$B$269:$B$305,0))/VLOOKUP($F20,$B$269:$BB$305,MATCH(LEFT(TRIM(AQ$6),FIND("~",SUBSTITUTE(AQ$6,"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20))*HLOOKUP(LEFT(TRIM(AQ$6),FIND("~",SUBSTITUTE(AQ$6," ","~",LEN(TRIM(AQ$6))-LEN(SUBSTITUTE(TRIM(AQ$6)," ",""))))-1)&amp;" Total",$B$6:$BB$305,ROW($A20)-5,FALSE))</f>
        <v>0</v>
      </c>
      <c r="AR20" s="143">
        <f ca="1">IF(AR$5&lt;&gt;"",HLOOKUP(AR$5,Functionalization!$G$6:$R$305,ROW($A20)-5,FALSE),IFERROR(INDEX(AR$269:AR$305,MATCH($F20,$B$269:$B$305,0))/VLOOKUP($F20,$B$269:$BB$305,MATCH(LEFT(TRIM(AR$6),FIND("~",SUBSTITUTE(AR$6,"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20))*HLOOKUP(LEFT(TRIM(AR$6),FIND("~",SUBSTITUTE(AR$6," ","~",LEN(TRIM(AR$6))-LEN(SUBSTITUTE(TRIM(AR$6)," ",""))))-1)&amp;" Total",$B$6:$BB$305,ROW($A20)-5,FALSE))</f>
        <v>0</v>
      </c>
      <c r="AS20" s="143">
        <f ca="1">IF(AS$5&lt;&gt;"",HLOOKUP(AS$5,Functionalization!$G$6:$R$305,ROW($A20)-5,FALSE),IFERROR(INDEX(AS$269:AS$305,MATCH($F20,$B$269:$B$305,0))/VLOOKUP($F20,$B$269:$BB$305,MATCH(LEFT(TRIM(AS$6),FIND("~",SUBSTITUTE(AS$6,"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20))*HLOOKUP(LEFT(TRIM(AS$6),FIND("~",SUBSTITUTE(AS$6," ","~",LEN(TRIM(AS$6))-LEN(SUBSTITUTE(TRIM(AS$6)," ",""))))-1)&amp;" Total",$B$6:$BB$305,ROW($A20)-5,FALSE))</f>
        <v>0</v>
      </c>
      <c r="AT20" s="143">
        <f ca="1">IF(AT$5&lt;&gt;"",HLOOKUP(AT$5,Functionalization!$G$6:$R$305,ROW($A20)-5,FALSE),IFERROR(INDEX(AT$269:AT$305,MATCH($F20,$B$269:$B$305,0))/VLOOKUP($F20,$B$269:$BB$305,MATCH(LEFT(TRIM(AT$6),FIND("~",SUBSTITUTE(AT$6,"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20))*HLOOKUP(LEFT(TRIM(AT$6),FIND("~",SUBSTITUTE(AT$6," ","~",LEN(TRIM(AT$6))-LEN(SUBSTITUTE(TRIM(AT$6)," ",""))))-1)&amp;" Total",$B$6:$BB$305,ROW($A20)-5,FALSE))</f>
        <v>0</v>
      </c>
      <c r="AU20" s="143">
        <f ca="1">IF(AU$5&lt;&gt;"",HLOOKUP(AU$5,Functionalization!$G$6:$R$305,ROW($A20)-5,FALSE),IFERROR(INDEX(AU$269:AU$305,MATCH($F20,$B$269:$B$305,0))/VLOOKUP($F20,$B$269:$BB$305,MATCH(LEFT(TRIM(AU$6),FIND("~",SUBSTITUTE(AU$6,"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20))*HLOOKUP(LEFT(TRIM(AU$6),FIND("~",SUBSTITUTE(AU$6," ","~",LEN(TRIM(AU$6))-LEN(SUBSTITUTE(TRIM(AU$6)," ",""))))-1)&amp;" Total",$B$6:$BB$305,ROW($A20)-5,FALSE))</f>
        <v>0</v>
      </c>
      <c r="AV20" s="143">
        <f ca="1">IF(AV$5&lt;&gt;"",HLOOKUP(AV$5,Functionalization!$G$6:$R$305,ROW($A20)-5,FALSE),IFERROR(INDEX(AV$269:AV$305,MATCH($F20,$B$269:$B$305,0))/VLOOKUP($F20,$B$269:$BB$305,MATCH(LEFT(TRIM(AV$6),FIND("~",SUBSTITUTE(AV$6,"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20))*HLOOKUP(LEFT(TRIM(AV$6),FIND("~",SUBSTITUTE(AV$6," ","~",LEN(TRIM(AV$6))-LEN(SUBSTITUTE(TRIM(AV$6)," ",""))))-1)&amp;" Total",$B$6:$BB$305,ROW($A20)-5,FALSE))</f>
        <v>0</v>
      </c>
      <c r="AW20" s="143">
        <f ca="1">IF(AW$5&lt;&gt;"",HLOOKUP(AW$5,Functionalization!$G$6:$R$305,ROW($A20)-5,FALSE),IFERROR(INDEX(AW$269:AW$305,MATCH($F20,$B$269:$B$305,0))/VLOOKUP($F20,$B$269:$BB$305,MATCH(LEFT(TRIM(AW$6),FIND("~",SUBSTITUTE(AW$6,"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20))*HLOOKUP(LEFT(TRIM(AW$6),FIND("~",SUBSTITUTE(AW$6," ","~",LEN(TRIM(AW$6))-LEN(SUBSTITUTE(TRIM(AW$6)," ",""))))-1)&amp;" Total",$B$6:$BB$305,ROW($A20)-5,FALSE))</f>
        <v>0</v>
      </c>
      <c r="AX20" s="143">
        <f ca="1">IF(AX$5&lt;&gt;"",HLOOKUP(AX$5,Functionalization!$G$6:$R$305,ROW($A20)-5,FALSE),IFERROR(INDEX(AX$269:AX$305,MATCH($F20,$B$269:$B$305,0))/VLOOKUP($F20,$B$269:$BB$305,MATCH(LEFT(TRIM(AX$6),FIND("~",SUBSTITUTE(AX$6,"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20))*HLOOKUP(LEFT(TRIM(AX$6),FIND("~",SUBSTITUTE(AX$6," ","~",LEN(TRIM(AX$6))-LEN(SUBSTITUTE(TRIM(AX$6)," ",""))))-1)&amp;" Total",$B$6:$BB$305,ROW($A20)-5,FALSE))</f>
        <v>0</v>
      </c>
      <c r="AY20" s="143">
        <f ca="1">IF(AY$5&lt;&gt;"",HLOOKUP(AY$5,Functionalization!$G$6:$R$305,ROW($A20)-5,FALSE),IFERROR(INDEX(AY$269:AY$305,MATCH($F20,$B$269:$B$305,0))/VLOOKUP($F20,$B$269:$BB$305,MATCH(LEFT(TRIM(AY$6),FIND("~",SUBSTITUTE(AY$6,"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20))*HLOOKUP(LEFT(TRIM(AY$6),FIND("~",SUBSTITUTE(AY$6," ","~",LEN(TRIM(AY$6))-LEN(SUBSTITUTE(TRIM(AY$6)," ",""))))-1)&amp;" Total",$B$6:$BB$305,ROW($A20)-5,FALSE))</f>
        <v>0</v>
      </c>
      <c r="AZ20" s="143">
        <f ca="1">IF(AZ$5&lt;&gt;"",HLOOKUP(AZ$5,Functionalization!$G$6:$R$305,ROW($A20)-5,FALSE),IFERROR(INDEX(AZ$269:AZ$305,MATCH($F20,$B$269:$B$305,0))/VLOOKUP($F20,$B$269:$BB$305,MATCH(LEFT(TRIM(AZ$6),FIND("~",SUBSTITUTE(AZ$6,"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20))*HLOOKUP(LEFT(TRIM(AZ$6),FIND("~",SUBSTITUTE(AZ$6," ","~",LEN(TRIM(AZ$6))-LEN(SUBSTITUTE(TRIM(AZ$6)," ",""))))-1)&amp;" Total",$B$6:$BB$305,ROW($A20)-5,FALSE))</f>
        <v>0</v>
      </c>
      <c r="BA20" s="143">
        <f ca="1">IF(BA$5&lt;&gt;"",HLOOKUP(BA$5,Functionalization!$G$6:$R$305,ROW($A20)-5,FALSE),IFERROR(INDEX(BA$269:BA$305,MATCH($F20,$B$269:$B$305,0))/VLOOKUP($F20,$B$269:$BB$305,MATCH(LEFT(TRIM(BA$6),FIND("~",SUBSTITUTE(BA$6,"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20))*HLOOKUP(LEFT(TRIM(BA$6),FIND("~",SUBSTITUTE(BA$6," ","~",LEN(TRIM(BA$6))-LEN(SUBSTITUTE(TRIM(BA$6)," ",""))))-1)&amp;" Total",$B$6:$BB$305,ROW($A20)-5,FALSE))</f>
        <v>0</v>
      </c>
      <c r="BB20" s="143">
        <f ca="1">IF(BB$5&lt;&gt;"",HLOOKUP(BB$5,Functionalization!$G$6:$R$305,ROW($A20)-5,FALSE),IFERROR(INDEX(BB$269:BB$305,MATCH($F20,$B$269:$B$305,0))/VLOOKUP($F20,$B$269:$BB$305,MATCH(LEFT(TRIM(BB$6),FIND("~",SUBSTITUTE(BB$6,"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20))*HLOOKUP(LEFT(TRIM(BB$6),FIND("~",SUBSTITUTE(BB$6," ","~",LEN(TRIM(BB$6))-LEN(SUBSTITUTE(TRIM(BB$6)," ",""))))-1)&amp;" Total",$B$6:$BB$305,ROW($A20)-5,FALSE))</f>
        <v>0</v>
      </c>
      <c r="BD20" s="79">
        <f ca="1">IFERROR(IF(SUMIF($G$6:$BB$6,BD$6&amp;" Total",$G20:$BB20)-(SUMIF($G$6:$BB$6,BD$6&amp;" "&amp;'Input-Func_Class'!$D$22,$G20:$BB20)+IFERROR(SUMIF($G$6:$BB$6,BD$6&amp;" "&amp;'Input-Func_Class'!$E$22,$G20:$BB20),SUMIF($G$6:$BB$6,BD$6&amp;" "&amp;'Input-Func_Class'!$B$24,$G20:$BB20))+SUMIF($G$6:$BB$6,BD$6&amp;" "&amp;'Input-Func_Class'!$F$22,$G20:$BB20))&lt;Check_Limit,0,1),1)</f>
        <v>0</v>
      </c>
      <c r="BE20" s="79">
        <f ca="1">IFERROR(IF(SUMIF($G$6:$BB$6,BE$6&amp;" Total",$G20:$BB20)-(SUMIF($G$6:$BB$6,BE$6&amp;" "&amp;'Input-Func_Class'!$D$22,$G20:$BB20)+IFERROR(SUMIF($G$6:$BB$6,BE$6&amp;" "&amp;'Input-Func_Class'!$E$22,$G20:$BB20),SUMIF($G$6:$BB$6,BE$6&amp;" "&amp;'Input-Func_Class'!$B$24,$G20:$BB20))+SUMIF($G$6:$BB$6,BE$6&amp;" "&amp;'Input-Func_Class'!$F$22,$G20:$BB20))&lt;Check_Limit,0,1),1)</f>
        <v>0</v>
      </c>
      <c r="BF20" s="79">
        <f ca="1">IFERROR(IF(SUMIF($G$6:$BB$6,BF$6&amp;" Total",$G20:$BB20)-(SUMIF($G$6:$BB$6,BF$6&amp;" "&amp;'Input-Func_Class'!$D$22,$G20:$BB20)+IFERROR(SUMIF($G$6:$BB$6,BF$6&amp;" "&amp;'Input-Func_Class'!$E$22,$G20:$BB20),SUMIF($G$6:$BB$6,BF$6&amp;" "&amp;'Input-Func_Class'!$B$24,$G20:$BB20))+SUMIF($G$6:$BB$6,BF$6&amp;" "&amp;'Input-Func_Class'!$F$22,$G20:$BB20))&lt;Check_Limit,0,1),1)</f>
        <v>0</v>
      </c>
      <c r="BG20" s="79">
        <f ca="1">IFERROR(IF(SUMIF($G$6:$BB$6,BG$6&amp;" Total",$G20:$BB20)-(SUMIF($G$6:$BB$6,BG$6&amp;" "&amp;'Input-Func_Class'!$D$22,$G20:$BB20)+IFERROR(SUMIF($G$6:$BB$6,BG$6&amp;" "&amp;'Input-Func_Class'!$E$22,$G20:$BB20),SUMIF($G$6:$BB$6,BG$6&amp;" "&amp;'Input-Func_Class'!$B$24,$G20:$BB20))+SUMIF($G$6:$BB$6,BG$6&amp;" "&amp;'Input-Func_Class'!$F$22,$G20:$BB20))&lt;Check_Limit,0,1),1)</f>
        <v>0</v>
      </c>
      <c r="BH20" s="79">
        <f ca="1">IFERROR(IF(SUMIF($G$6:$BB$6,BH$6&amp;" Total",$G20:$BB20)-(SUMIF($G$6:$BB$6,BH$6&amp;" "&amp;'Input-Func_Class'!$D$22,$G20:$BB20)+IFERROR(SUMIF($G$6:$BB$6,BH$6&amp;" "&amp;'Input-Func_Class'!$E$22,$G20:$BB20),SUMIF($G$6:$BB$6,BH$6&amp;" "&amp;'Input-Func_Class'!$B$24,$G20:$BB20))+SUMIF($G$6:$BB$6,BH$6&amp;" "&amp;'Input-Func_Class'!$F$22,$G20:$BB20))&lt;Check_Limit,0,1),1)</f>
        <v>0</v>
      </c>
      <c r="BI20" s="79">
        <f ca="1">IFERROR(IF(SUMIF($G$6:$BB$6,BI$6&amp;" Total",$G20:$BB20)-(SUMIF($G$6:$BB$6,BI$6&amp;" "&amp;'Input-Func_Class'!$D$22,$G20:$BB20)+IFERROR(SUMIF($G$6:$BB$6,BI$6&amp;" "&amp;'Input-Func_Class'!$E$22,$G20:$BB20),SUMIF($G$6:$BB$6,BI$6&amp;" "&amp;'Input-Func_Class'!$B$24,$G20:$BB20))+SUMIF($G$6:$BB$6,BI$6&amp;" "&amp;'Input-Func_Class'!$F$22,$G20:$BB20))&lt;Check_Limit,0,1),1)</f>
        <v>0</v>
      </c>
      <c r="BJ20" s="79">
        <f ca="1">IFERROR(IF(SUMIF($G$6:$BB$6,BJ$6&amp;" Total",$G20:$BB20)-(SUMIF($G$6:$BB$6,BJ$6&amp;" "&amp;'Input-Func_Class'!$D$22,$G20:$BB20)+IFERROR(SUMIF($G$6:$BB$6,BJ$6&amp;" "&amp;'Input-Func_Class'!$E$22,$G20:$BB20),SUMIF($G$6:$BB$6,BJ$6&amp;" "&amp;'Input-Func_Class'!$B$24,$G20:$BB20))+SUMIF($G$6:$BB$6,BJ$6&amp;" "&amp;'Input-Func_Class'!$F$22,$G20:$BB20))&lt;Check_Limit,0,1),1)</f>
        <v>0</v>
      </c>
      <c r="BK20" s="79">
        <f ca="1">IFERROR(IF(SUMIF($G$6:$BB$6,BK$6&amp;" Total",$G20:$BB20)-(SUMIF($G$6:$BB$6,BK$6&amp;" "&amp;'Input-Func_Class'!$D$22,$G20:$BB20)+IFERROR(SUMIF($G$6:$BB$6,BK$6&amp;" "&amp;'Input-Func_Class'!$E$22,$G20:$BB20),SUMIF($G$6:$BB$6,BK$6&amp;" "&amp;'Input-Func_Class'!$B$24,$G20:$BB20))+SUMIF($G$6:$BB$6,BK$6&amp;" "&amp;'Input-Func_Class'!$F$22,$G20:$BB20))&lt;Check_Limit,0,1),1)</f>
        <v>0</v>
      </c>
      <c r="BL20" s="79">
        <f ca="1">IFERROR(IF(SUMIF($G$6:$BB$6,BL$6&amp;" Total",$G20:$BB20)-(SUMIF($G$6:$BB$6,BL$6&amp;" "&amp;'Input-Func_Class'!$D$22,$G20:$BB20)+IFERROR(SUMIF($G$6:$BB$6,BL$6&amp;" "&amp;'Input-Func_Class'!$E$22,$G20:$BB20),SUMIF($G$6:$BB$6,BL$6&amp;" "&amp;'Input-Func_Class'!$B$24,$G20:$BB20))+SUMIF($G$6:$BB$6,BL$6&amp;" "&amp;'Input-Func_Class'!$F$22,$G20:$BB20))&lt;Check_Limit,0,1),1)</f>
        <v>0</v>
      </c>
      <c r="BM20" s="79">
        <f ca="1">IFERROR(IF(SUMIF($G$6:$BB$6,BM$6&amp;" Total",$G20:$BB20)-(SUMIF($G$6:$BB$6,BM$6&amp;" "&amp;'Input-Func_Class'!$D$22,$G20:$BB20)+IFERROR(SUMIF($G$6:$BB$6,BM$6&amp;" "&amp;'Input-Func_Class'!$E$22,$G20:$BB20),SUMIF($G$6:$BB$6,BM$6&amp;" "&amp;'Input-Func_Class'!$B$24,$G20:$BB20))+SUMIF($G$6:$BB$6,BM$6&amp;" "&amp;'Input-Func_Class'!$F$22,$G20:$BB20))&lt;Check_Limit,0,1),1)</f>
        <v>0</v>
      </c>
      <c r="BN20" s="79">
        <f ca="1">IFERROR(IF(SUMIF($G$6:$BB$6,BN$6&amp;" Total",$G20:$BB20)-(SUMIF($G$6:$BB$6,BN$6&amp;" "&amp;'Input-Func_Class'!$D$22,$G20:$BB20)+IFERROR(SUMIF($G$6:$BB$6,BN$6&amp;" "&amp;'Input-Func_Class'!$E$22,$G20:$BB20),SUMIF($G$6:$BB$6,BN$6&amp;" "&amp;'Input-Func_Class'!$B$24,$G20:$BB20))+SUMIF($G$6:$BB$6,BN$6&amp;" "&amp;'Input-Func_Class'!$F$22,$G20:$BB20))&lt;Check_Limit,0,1),1)</f>
        <v>0</v>
      </c>
      <c r="BO20" s="79">
        <f ca="1">IFERROR(IF(SUMIF($G$6:$BB$6,BO$6&amp;" Total",$G20:$BB20)-(SUMIF($G$6:$BB$6,BO$6&amp;" "&amp;'Input-Func_Class'!$D$22,$G20:$BB20)+IFERROR(SUMIF($G$6:$BB$6,BO$6&amp;" "&amp;'Input-Func_Class'!$E$22,$G20:$BB20),SUMIF($G$6:$BB$6,BO$6&amp;" "&amp;'Input-Func_Class'!$B$24,$G20:$BB20))+SUMIF($G$6:$BB$6,BO$6&amp;" "&amp;'Input-Func_Class'!$F$22,$G20:$BB20))&lt;Check_Limit,0,1),1)</f>
        <v>0</v>
      </c>
    </row>
    <row r="21" spans="1:67" outlineLevel="1">
      <c r="A21" s="113">
        <f>IF(ISBLANK('Input-Accounts'!A21),"",'Input-Accounts'!A21)</f>
        <v>13</v>
      </c>
      <c r="B21" s="17" t="str">
        <f>IF(ISBLANK('Input-Accounts'!B21),"",'Input-Accounts'!B21)</f>
        <v>Mains</v>
      </c>
      <c r="C21" s="113">
        <f>IF(ISBLANK('Input-Accounts'!C21),"",'Input-Accounts'!C21)</f>
        <v>367</v>
      </c>
      <c r="D21" s="143">
        <f>Functionalization!$D21</f>
        <v>16918251.009999998</v>
      </c>
      <c r="E21" s="143">
        <f t="shared" ca="1" si="3"/>
        <v>0</v>
      </c>
      <c r="F21" s="89" t="str">
        <f>IF($D21=0,"-",IF('Input-Accounts'!$E21&lt;&gt;0,'Input-Accounts'!$E21,'Input-Accounts'!$G21))</f>
        <v>DEMAND</v>
      </c>
      <c r="G21" s="143">
        <f ca="1">IF(G$5&lt;&gt;"",HLOOKUP(G$5,Functionalization!$G$6:$R$305,ROW($A21)-5,FALSE),IFERROR(INDEX(G$269:G$305,MATCH($F21,$B$269:$B$305,0))/VLOOKUP($F21,$B$269:$BB$305,MATCH(LEFT(TRIM(G$6),FIND("~",SUBSTITUTE(G$6,"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21))*HLOOKUP(LEFT(TRIM(G$6),FIND("~",SUBSTITUTE(G$6," ","~",LEN(TRIM(G$6))-LEN(SUBSTITUTE(TRIM(G$6)," ",""))))-1)&amp;" Total",$B$6:$BB$305,ROW($A21)-5,FALSE))</f>
        <v>0</v>
      </c>
      <c r="H21" s="143">
        <f ca="1">IF(H$5&lt;&gt;"",HLOOKUP(H$5,Functionalization!$G$6:$R$305,ROW($A21)-5,FALSE),IFERROR(INDEX(H$269:H$305,MATCH($F21,$B$269:$B$305,0))/VLOOKUP($F21,$B$269:$BB$305,MATCH(LEFT(TRIM(H$6),FIND("~",SUBSTITUTE(H$6,"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21))*HLOOKUP(LEFT(TRIM(H$6),FIND("~",SUBSTITUTE(H$6," ","~",LEN(TRIM(H$6))-LEN(SUBSTITUTE(TRIM(H$6)," ",""))))-1)&amp;" Total",$B$6:$BB$305,ROW($A21)-5,FALSE))</f>
        <v>0</v>
      </c>
      <c r="I21" s="143">
        <f ca="1">IF(I$5&lt;&gt;"",HLOOKUP(I$5,Functionalization!$G$6:$R$305,ROW($A21)-5,FALSE),IFERROR(INDEX(I$269:I$305,MATCH($F21,$B$269:$B$305,0))/VLOOKUP($F21,$B$269:$BB$305,MATCH(LEFT(TRIM(I$6),FIND("~",SUBSTITUTE(I$6,"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21))*HLOOKUP(LEFT(TRIM(I$6),FIND("~",SUBSTITUTE(I$6," ","~",LEN(TRIM(I$6))-LEN(SUBSTITUTE(TRIM(I$6)," ",""))))-1)&amp;" Total",$B$6:$BB$305,ROW($A21)-5,FALSE))</f>
        <v>0</v>
      </c>
      <c r="J21" s="143">
        <f ca="1">IF(J$5&lt;&gt;"",HLOOKUP(J$5,Functionalization!$G$6:$R$305,ROW($A21)-5,FALSE),IFERROR(INDEX(J$269:J$305,MATCH($F21,$B$269:$B$305,0))/VLOOKUP($F21,$B$269:$BB$305,MATCH(LEFT(TRIM(J$6),FIND("~",SUBSTITUTE(J$6,"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21))*HLOOKUP(LEFT(TRIM(J$6),FIND("~",SUBSTITUTE(J$6," ","~",LEN(TRIM(J$6))-LEN(SUBSTITUTE(TRIM(J$6)," ",""))))-1)&amp;" Total",$B$6:$BB$305,ROW($A21)-5,FALSE))</f>
        <v>0</v>
      </c>
      <c r="K21" s="143">
        <f ca="1">IF(K$5&lt;&gt;"",HLOOKUP(K$5,Functionalization!$G$6:$R$305,ROW($A21)-5,FALSE),IFERROR(INDEX(K$269:K$305,MATCH($F21,$B$269:$B$305,0))/VLOOKUP($F21,$B$269:$BB$305,MATCH(LEFT(TRIM(K$6),FIND("~",SUBSTITUTE(K$6,"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21))*HLOOKUP(LEFT(TRIM(K$6),FIND("~",SUBSTITUTE(K$6," ","~",LEN(TRIM(K$6))-LEN(SUBSTITUTE(TRIM(K$6)," ",""))))-1)&amp;" Total",$B$6:$BB$305,ROW($A21)-5,FALSE))</f>
        <v>16918251.009999998</v>
      </c>
      <c r="L21" s="143">
        <f ca="1">IF(L$5&lt;&gt;"",HLOOKUP(L$5,Functionalization!$G$6:$R$305,ROW($A21)-5,FALSE),IFERROR(INDEX(L$269:L$305,MATCH($F21,$B$269:$B$305,0))/VLOOKUP($F21,$B$269:$BB$305,MATCH(LEFT(TRIM(L$6),FIND("~",SUBSTITUTE(L$6,"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21))*HLOOKUP(LEFT(TRIM(L$6),FIND("~",SUBSTITUTE(L$6," ","~",LEN(TRIM(L$6))-LEN(SUBSTITUTE(TRIM(L$6)," ",""))))-1)&amp;" Total",$B$6:$BB$305,ROW($A21)-5,FALSE))</f>
        <v>16918251.009999998</v>
      </c>
      <c r="M21" s="143">
        <f ca="1">IF(M$5&lt;&gt;"",HLOOKUP(M$5,Functionalization!$G$6:$R$305,ROW($A21)-5,FALSE),IFERROR(INDEX(M$269:M$305,MATCH($F21,$B$269:$B$305,0))/VLOOKUP($F21,$B$269:$BB$305,MATCH(LEFT(TRIM(M$6),FIND("~",SUBSTITUTE(M$6,"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21))*HLOOKUP(LEFT(TRIM(M$6),FIND("~",SUBSTITUTE(M$6," ","~",LEN(TRIM(M$6))-LEN(SUBSTITUTE(TRIM(M$6)," ",""))))-1)&amp;" Total",$B$6:$BB$305,ROW($A21)-5,FALSE))</f>
        <v>0</v>
      </c>
      <c r="N21" s="143">
        <f ca="1">IF(N$5&lt;&gt;"",HLOOKUP(N$5,Functionalization!$G$6:$R$305,ROW($A21)-5,FALSE),IFERROR(INDEX(N$269:N$305,MATCH($F21,$B$269:$B$305,0))/VLOOKUP($F21,$B$269:$BB$305,MATCH(LEFT(TRIM(N$6),FIND("~",SUBSTITUTE(N$6,"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21))*HLOOKUP(LEFT(TRIM(N$6),FIND("~",SUBSTITUTE(N$6," ","~",LEN(TRIM(N$6))-LEN(SUBSTITUTE(TRIM(N$6)," ",""))))-1)&amp;" Total",$B$6:$BB$305,ROW($A21)-5,FALSE))</f>
        <v>0</v>
      </c>
      <c r="O21" s="143">
        <f ca="1">IF(O$5&lt;&gt;"",HLOOKUP(O$5,Functionalization!$G$6:$R$305,ROW($A21)-5,FALSE),IFERROR(INDEX(O$269:O$305,MATCH($F21,$B$269:$B$305,0))/VLOOKUP($F21,$B$269:$BB$305,MATCH(LEFT(TRIM(O$6),FIND("~",SUBSTITUTE(O$6,"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21))*HLOOKUP(LEFT(TRIM(O$6),FIND("~",SUBSTITUTE(O$6," ","~",LEN(TRIM(O$6))-LEN(SUBSTITUTE(TRIM(O$6)," ",""))))-1)&amp;" Total",$B$6:$BB$305,ROW($A21)-5,FALSE))</f>
        <v>0</v>
      </c>
      <c r="P21" s="143">
        <f ca="1">IF(P$5&lt;&gt;"",HLOOKUP(P$5,Functionalization!$G$6:$R$305,ROW($A21)-5,FALSE),IFERROR(INDEX(P$269:P$305,MATCH($F21,$B$269:$B$305,0))/VLOOKUP($F21,$B$269:$BB$305,MATCH(LEFT(TRIM(P$6),FIND("~",SUBSTITUTE(P$6,"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21))*HLOOKUP(LEFT(TRIM(P$6),FIND("~",SUBSTITUTE(P$6," ","~",LEN(TRIM(P$6))-LEN(SUBSTITUTE(TRIM(P$6)," ",""))))-1)&amp;" Total",$B$6:$BB$305,ROW($A21)-5,FALSE))</f>
        <v>0</v>
      </c>
      <c r="Q21" s="143">
        <f ca="1">IF(Q$5&lt;&gt;"",HLOOKUP(Q$5,Functionalization!$G$6:$R$305,ROW($A21)-5,FALSE),IFERROR(INDEX(Q$269:Q$305,MATCH($F21,$B$269:$B$305,0))/VLOOKUP($F21,$B$269:$BB$305,MATCH(LEFT(TRIM(Q$6),FIND("~",SUBSTITUTE(Q$6,"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21))*HLOOKUP(LEFT(TRIM(Q$6),FIND("~",SUBSTITUTE(Q$6," ","~",LEN(TRIM(Q$6))-LEN(SUBSTITUTE(TRIM(Q$6)," ",""))))-1)&amp;" Total",$B$6:$BB$305,ROW($A21)-5,FALSE))</f>
        <v>0</v>
      </c>
      <c r="R21" s="143">
        <f ca="1">IF(R$5&lt;&gt;"",HLOOKUP(R$5,Functionalization!$G$6:$R$305,ROW($A21)-5,FALSE),IFERROR(INDEX(R$269:R$305,MATCH($F21,$B$269:$B$305,0))/VLOOKUP($F21,$B$269:$BB$305,MATCH(LEFT(TRIM(R$6),FIND("~",SUBSTITUTE(R$6,"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21))*HLOOKUP(LEFT(TRIM(R$6),FIND("~",SUBSTITUTE(R$6," ","~",LEN(TRIM(R$6))-LEN(SUBSTITUTE(TRIM(R$6)," ",""))))-1)&amp;" Total",$B$6:$BB$305,ROW($A21)-5,FALSE))</f>
        <v>0</v>
      </c>
      <c r="S21" s="143">
        <f ca="1">IF(S$5&lt;&gt;"",HLOOKUP(S$5,Functionalization!$G$6:$R$305,ROW($A21)-5,FALSE),IFERROR(INDEX(S$269:S$305,MATCH($F21,$B$269:$B$305,0))/VLOOKUP($F21,$B$269:$BB$305,MATCH(LEFT(TRIM(S$6),FIND("~",SUBSTITUTE(S$6,"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21))*HLOOKUP(LEFT(TRIM(S$6),FIND("~",SUBSTITUTE(S$6," ","~",LEN(TRIM(S$6))-LEN(SUBSTITUTE(TRIM(S$6)," ",""))))-1)&amp;" Total",$B$6:$BB$305,ROW($A21)-5,FALSE))</f>
        <v>0</v>
      </c>
      <c r="T21" s="143">
        <f ca="1">IF(T$5&lt;&gt;"",HLOOKUP(T$5,Functionalization!$G$6:$R$305,ROW($A21)-5,FALSE),IFERROR(INDEX(T$269:T$305,MATCH($F21,$B$269:$B$305,0))/VLOOKUP($F21,$B$269:$BB$305,MATCH(LEFT(TRIM(T$6),FIND("~",SUBSTITUTE(T$6,"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21))*HLOOKUP(LEFT(TRIM(T$6),FIND("~",SUBSTITUTE(T$6," ","~",LEN(TRIM(T$6))-LEN(SUBSTITUTE(TRIM(T$6)," ",""))))-1)&amp;" Total",$B$6:$BB$305,ROW($A21)-5,FALSE))</f>
        <v>0</v>
      </c>
      <c r="U21" s="143">
        <f ca="1">IF(U$5&lt;&gt;"",HLOOKUP(U$5,Functionalization!$G$6:$R$305,ROW($A21)-5,FALSE),IFERROR(INDEX(U$269:U$305,MATCH($F21,$B$269:$B$305,0))/VLOOKUP($F21,$B$269:$BB$305,MATCH(LEFT(TRIM(U$6),FIND("~",SUBSTITUTE(U$6,"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21))*HLOOKUP(LEFT(TRIM(U$6),FIND("~",SUBSTITUTE(U$6," ","~",LEN(TRIM(U$6))-LEN(SUBSTITUTE(TRIM(U$6)," ",""))))-1)&amp;" Total",$B$6:$BB$305,ROW($A21)-5,FALSE))</f>
        <v>0</v>
      </c>
      <c r="V21" s="143">
        <f ca="1">IF(V$5&lt;&gt;"",HLOOKUP(V$5,Functionalization!$G$6:$R$305,ROW($A21)-5,FALSE),IFERROR(INDEX(V$269:V$305,MATCH($F21,$B$269:$B$305,0))/VLOOKUP($F21,$B$269:$BB$305,MATCH(LEFT(TRIM(V$6),FIND("~",SUBSTITUTE(V$6,"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21))*HLOOKUP(LEFT(TRIM(V$6),FIND("~",SUBSTITUTE(V$6," ","~",LEN(TRIM(V$6))-LEN(SUBSTITUTE(TRIM(V$6)," ",""))))-1)&amp;" Total",$B$6:$BB$305,ROW($A21)-5,FALSE))</f>
        <v>0</v>
      </c>
      <c r="W21" s="143">
        <f ca="1">IF(W$5&lt;&gt;"",HLOOKUP(W$5,Functionalization!$G$6:$R$305,ROW($A21)-5,FALSE),IFERROR(INDEX(W$269:W$305,MATCH($F21,$B$269:$B$305,0))/VLOOKUP($F21,$B$269:$BB$305,MATCH(LEFT(TRIM(W$6),FIND("~",SUBSTITUTE(W$6,"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21))*HLOOKUP(LEFT(TRIM(W$6),FIND("~",SUBSTITUTE(W$6," ","~",LEN(TRIM(W$6))-LEN(SUBSTITUTE(TRIM(W$6)," ",""))))-1)&amp;" Total",$B$6:$BB$305,ROW($A21)-5,FALSE))</f>
        <v>0</v>
      </c>
      <c r="X21" s="143">
        <f ca="1">IF(X$5&lt;&gt;"",HLOOKUP(X$5,Functionalization!$G$6:$R$305,ROW($A21)-5,FALSE),IFERROR(INDEX(X$269:X$305,MATCH($F21,$B$269:$B$305,0))/VLOOKUP($F21,$B$269:$BB$305,MATCH(LEFT(TRIM(X$6),FIND("~",SUBSTITUTE(X$6,"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21))*HLOOKUP(LEFT(TRIM(X$6),FIND("~",SUBSTITUTE(X$6," ","~",LEN(TRIM(X$6))-LEN(SUBSTITUTE(TRIM(X$6)," ",""))))-1)&amp;" Total",$B$6:$BB$305,ROW($A21)-5,FALSE))</f>
        <v>0</v>
      </c>
      <c r="Y21" s="143">
        <f ca="1">IF(Y$5&lt;&gt;"",HLOOKUP(Y$5,Functionalization!$G$6:$R$305,ROW($A21)-5,FALSE),IFERROR(INDEX(Y$269:Y$305,MATCH($F21,$B$269:$B$305,0))/VLOOKUP($F21,$B$269:$BB$305,MATCH(LEFT(TRIM(Y$6),FIND("~",SUBSTITUTE(Y$6,"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21))*HLOOKUP(LEFT(TRIM(Y$6),FIND("~",SUBSTITUTE(Y$6," ","~",LEN(TRIM(Y$6))-LEN(SUBSTITUTE(TRIM(Y$6)," ",""))))-1)&amp;" Total",$B$6:$BB$305,ROW($A21)-5,FALSE))</f>
        <v>0</v>
      </c>
      <c r="Z21" s="143">
        <f ca="1">IF(Z$5&lt;&gt;"",HLOOKUP(Z$5,Functionalization!$G$6:$R$305,ROW($A21)-5,FALSE),IFERROR(INDEX(Z$269:Z$305,MATCH($F21,$B$269:$B$305,0))/VLOOKUP($F21,$B$269:$BB$305,MATCH(LEFT(TRIM(Z$6),FIND("~",SUBSTITUTE(Z$6,"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21))*HLOOKUP(LEFT(TRIM(Z$6),FIND("~",SUBSTITUTE(Z$6," ","~",LEN(TRIM(Z$6))-LEN(SUBSTITUTE(TRIM(Z$6)," ",""))))-1)&amp;" Total",$B$6:$BB$305,ROW($A21)-5,FALSE))</f>
        <v>0</v>
      </c>
      <c r="AA21" s="143">
        <f ca="1">IF(AA$5&lt;&gt;"",HLOOKUP(AA$5,Functionalization!$G$6:$R$305,ROW($A21)-5,FALSE),IFERROR(INDEX(AA$269:AA$305,MATCH($F21,$B$269:$B$305,0))/VLOOKUP($F21,$B$269:$BB$305,MATCH(LEFT(TRIM(AA$6),FIND("~",SUBSTITUTE(AA$6,"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21))*HLOOKUP(LEFT(TRIM(AA$6),FIND("~",SUBSTITUTE(AA$6," ","~",LEN(TRIM(AA$6))-LEN(SUBSTITUTE(TRIM(AA$6)," ",""))))-1)&amp;" Total",$B$6:$BB$305,ROW($A21)-5,FALSE))</f>
        <v>0</v>
      </c>
      <c r="AB21" s="143">
        <f ca="1">IF(AB$5&lt;&gt;"",HLOOKUP(AB$5,Functionalization!$G$6:$R$305,ROW($A21)-5,FALSE),IFERROR(INDEX(AB$269:AB$305,MATCH($F21,$B$269:$B$305,0))/VLOOKUP($F21,$B$269:$BB$305,MATCH(LEFT(TRIM(AB$6),FIND("~",SUBSTITUTE(AB$6,"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21))*HLOOKUP(LEFT(TRIM(AB$6),FIND("~",SUBSTITUTE(AB$6," ","~",LEN(TRIM(AB$6))-LEN(SUBSTITUTE(TRIM(AB$6)," ",""))))-1)&amp;" Total",$B$6:$BB$305,ROW($A21)-5,FALSE))</f>
        <v>0</v>
      </c>
      <c r="AC21" s="143">
        <f ca="1">IF(AC$5&lt;&gt;"",HLOOKUP(AC$5,Functionalization!$G$6:$R$305,ROW($A21)-5,FALSE),IFERROR(INDEX(AC$269:AC$305,MATCH($F21,$B$269:$B$305,0))/VLOOKUP($F21,$B$269:$BB$305,MATCH(LEFT(TRIM(AC$6),FIND("~",SUBSTITUTE(AC$6,"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21))*HLOOKUP(LEFT(TRIM(AC$6),FIND("~",SUBSTITUTE(AC$6," ","~",LEN(TRIM(AC$6))-LEN(SUBSTITUTE(TRIM(AC$6)," ",""))))-1)&amp;" Total",$B$6:$BB$305,ROW($A21)-5,FALSE))</f>
        <v>0</v>
      </c>
      <c r="AD21" s="143">
        <f ca="1">IF(AD$5&lt;&gt;"",HLOOKUP(AD$5,Functionalization!$G$6:$R$305,ROW($A21)-5,FALSE),IFERROR(INDEX(AD$269:AD$305,MATCH($F21,$B$269:$B$305,0))/VLOOKUP($F21,$B$269:$BB$305,MATCH(LEFT(TRIM(AD$6),FIND("~",SUBSTITUTE(AD$6,"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21))*HLOOKUP(LEFT(TRIM(AD$6),FIND("~",SUBSTITUTE(AD$6," ","~",LEN(TRIM(AD$6))-LEN(SUBSTITUTE(TRIM(AD$6)," ",""))))-1)&amp;" Total",$B$6:$BB$305,ROW($A21)-5,FALSE))</f>
        <v>0</v>
      </c>
      <c r="AE21" s="143">
        <f ca="1">IF(AE$5&lt;&gt;"",HLOOKUP(AE$5,Functionalization!$G$6:$R$305,ROW($A21)-5,FALSE),IFERROR(INDEX(AE$269:AE$305,MATCH($F21,$B$269:$B$305,0))/VLOOKUP($F21,$B$269:$BB$305,MATCH(LEFT(TRIM(AE$6),FIND("~",SUBSTITUTE(AE$6,"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21))*HLOOKUP(LEFT(TRIM(AE$6),FIND("~",SUBSTITUTE(AE$6," ","~",LEN(TRIM(AE$6))-LEN(SUBSTITUTE(TRIM(AE$6)," ",""))))-1)&amp;" Total",$B$6:$BB$305,ROW($A21)-5,FALSE))</f>
        <v>0</v>
      </c>
      <c r="AF21" s="143">
        <f ca="1">IF(AF$5&lt;&gt;"",HLOOKUP(AF$5,Functionalization!$G$6:$R$305,ROW($A21)-5,FALSE),IFERROR(INDEX(AF$269:AF$305,MATCH($F21,$B$269:$B$305,0))/VLOOKUP($F21,$B$269:$BB$305,MATCH(LEFT(TRIM(AF$6),FIND("~",SUBSTITUTE(AF$6,"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21))*HLOOKUP(LEFT(TRIM(AF$6),FIND("~",SUBSTITUTE(AF$6," ","~",LEN(TRIM(AF$6))-LEN(SUBSTITUTE(TRIM(AF$6)," ",""))))-1)&amp;" Total",$B$6:$BB$305,ROW($A21)-5,FALSE))</f>
        <v>0</v>
      </c>
      <c r="AG21" s="143">
        <f ca="1">IF(AG$5&lt;&gt;"",HLOOKUP(AG$5,Functionalization!$G$6:$R$305,ROW($A21)-5,FALSE),IFERROR(INDEX(AG$269:AG$305,MATCH($F21,$B$269:$B$305,0))/VLOOKUP($F21,$B$269:$BB$305,MATCH(LEFT(TRIM(AG$6),FIND("~",SUBSTITUTE(AG$6,"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21))*HLOOKUP(LEFT(TRIM(AG$6),FIND("~",SUBSTITUTE(AG$6," ","~",LEN(TRIM(AG$6))-LEN(SUBSTITUTE(TRIM(AG$6)," ",""))))-1)&amp;" Total",$B$6:$BB$305,ROW($A21)-5,FALSE))</f>
        <v>0</v>
      </c>
      <c r="AH21" s="143">
        <f ca="1">IF(AH$5&lt;&gt;"",HLOOKUP(AH$5,Functionalization!$G$6:$R$305,ROW($A21)-5,FALSE),IFERROR(INDEX(AH$269:AH$305,MATCH($F21,$B$269:$B$305,0))/VLOOKUP($F21,$B$269:$BB$305,MATCH(LEFT(TRIM(AH$6),FIND("~",SUBSTITUTE(AH$6,"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21))*HLOOKUP(LEFT(TRIM(AH$6),FIND("~",SUBSTITUTE(AH$6," ","~",LEN(TRIM(AH$6))-LEN(SUBSTITUTE(TRIM(AH$6)," ",""))))-1)&amp;" Total",$B$6:$BB$305,ROW($A21)-5,FALSE))</f>
        <v>0</v>
      </c>
      <c r="AI21" s="143">
        <f ca="1">IF(AI$5&lt;&gt;"",HLOOKUP(AI$5,Functionalization!$G$6:$R$305,ROW($A21)-5,FALSE),IFERROR(INDEX(AI$269:AI$305,MATCH($F21,$B$269:$B$305,0))/VLOOKUP($F21,$B$269:$BB$305,MATCH(LEFT(TRIM(AI$6),FIND("~",SUBSTITUTE(AI$6,"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21))*HLOOKUP(LEFT(TRIM(AI$6),FIND("~",SUBSTITUTE(AI$6," ","~",LEN(TRIM(AI$6))-LEN(SUBSTITUTE(TRIM(AI$6)," ",""))))-1)&amp;" Total",$B$6:$BB$305,ROW($A21)-5,FALSE))</f>
        <v>0</v>
      </c>
      <c r="AJ21" s="143">
        <f ca="1">IF(AJ$5&lt;&gt;"",HLOOKUP(AJ$5,Functionalization!$G$6:$R$305,ROW($A21)-5,FALSE),IFERROR(INDEX(AJ$269:AJ$305,MATCH($F21,$B$269:$B$305,0))/VLOOKUP($F21,$B$269:$BB$305,MATCH(LEFT(TRIM(AJ$6),FIND("~",SUBSTITUTE(AJ$6,"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21))*HLOOKUP(LEFT(TRIM(AJ$6),FIND("~",SUBSTITUTE(AJ$6," ","~",LEN(TRIM(AJ$6))-LEN(SUBSTITUTE(TRIM(AJ$6)," ",""))))-1)&amp;" Total",$B$6:$BB$305,ROW($A21)-5,FALSE))</f>
        <v>0</v>
      </c>
      <c r="AK21" s="143">
        <f ca="1">IF(AK$5&lt;&gt;"",HLOOKUP(AK$5,Functionalization!$G$6:$R$305,ROW($A21)-5,FALSE),IFERROR(INDEX(AK$269:AK$305,MATCH($F21,$B$269:$B$305,0))/VLOOKUP($F21,$B$269:$BB$305,MATCH(LEFT(TRIM(AK$6),FIND("~",SUBSTITUTE(AK$6,"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21))*HLOOKUP(LEFT(TRIM(AK$6),FIND("~",SUBSTITUTE(AK$6," ","~",LEN(TRIM(AK$6))-LEN(SUBSTITUTE(TRIM(AK$6)," ",""))))-1)&amp;" Total",$B$6:$BB$305,ROW($A21)-5,FALSE))</f>
        <v>0</v>
      </c>
      <c r="AL21" s="143">
        <f ca="1">IF(AL$5&lt;&gt;"",HLOOKUP(AL$5,Functionalization!$G$6:$R$305,ROW($A21)-5,FALSE),IFERROR(INDEX(AL$269:AL$305,MATCH($F21,$B$269:$B$305,0))/VLOOKUP($F21,$B$269:$BB$305,MATCH(LEFT(TRIM(AL$6),FIND("~",SUBSTITUTE(AL$6,"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21))*HLOOKUP(LEFT(TRIM(AL$6),FIND("~",SUBSTITUTE(AL$6," ","~",LEN(TRIM(AL$6))-LEN(SUBSTITUTE(TRIM(AL$6)," ",""))))-1)&amp;" Total",$B$6:$BB$305,ROW($A21)-5,FALSE))</f>
        <v>0</v>
      </c>
      <c r="AM21" s="143">
        <f ca="1">IF(AM$5&lt;&gt;"",HLOOKUP(AM$5,Functionalization!$G$6:$R$305,ROW($A21)-5,FALSE),IFERROR(INDEX(AM$269:AM$305,MATCH($F21,$B$269:$B$305,0))/VLOOKUP($F21,$B$269:$BB$305,MATCH(LEFT(TRIM(AM$6),FIND("~",SUBSTITUTE(AM$6,"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21))*HLOOKUP(LEFT(TRIM(AM$6),FIND("~",SUBSTITUTE(AM$6," ","~",LEN(TRIM(AM$6))-LEN(SUBSTITUTE(TRIM(AM$6)," ",""))))-1)&amp;" Total",$B$6:$BB$305,ROW($A21)-5,FALSE))</f>
        <v>0</v>
      </c>
      <c r="AN21" s="143">
        <f ca="1">IF(AN$5&lt;&gt;"",HLOOKUP(AN$5,Functionalization!$G$6:$R$305,ROW($A21)-5,FALSE),IFERROR(INDEX(AN$269:AN$305,MATCH($F21,$B$269:$B$305,0))/VLOOKUP($F21,$B$269:$BB$305,MATCH(LEFT(TRIM(AN$6),FIND("~",SUBSTITUTE(AN$6,"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21))*HLOOKUP(LEFT(TRIM(AN$6),FIND("~",SUBSTITUTE(AN$6," ","~",LEN(TRIM(AN$6))-LEN(SUBSTITUTE(TRIM(AN$6)," ",""))))-1)&amp;" Total",$B$6:$BB$305,ROW($A21)-5,FALSE))</f>
        <v>0</v>
      </c>
      <c r="AO21" s="143">
        <f ca="1">IF(AO$5&lt;&gt;"",HLOOKUP(AO$5,Functionalization!$G$6:$R$305,ROW($A21)-5,FALSE),IFERROR(INDEX(AO$269:AO$305,MATCH($F21,$B$269:$B$305,0))/VLOOKUP($F21,$B$269:$BB$305,MATCH(LEFT(TRIM(AO$6),FIND("~",SUBSTITUTE(AO$6,"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21))*HLOOKUP(LEFT(TRIM(AO$6),FIND("~",SUBSTITUTE(AO$6," ","~",LEN(TRIM(AO$6))-LEN(SUBSTITUTE(TRIM(AO$6)," ",""))))-1)&amp;" Total",$B$6:$BB$305,ROW($A21)-5,FALSE))</f>
        <v>0</v>
      </c>
      <c r="AP21" s="143">
        <f ca="1">IF(AP$5&lt;&gt;"",HLOOKUP(AP$5,Functionalization!$G$6:$R$305,ROW($A21)-5,FALSE),IFERROR(INDEX(AP$269:AP$305,MATCH($F21,$B$269:$B$305,0))/VLOOKUP($F21,$B$269:$BB$305,MATCH(LEFT(TRIM(AP$6),FIND("~",SUBSTITUTE(AP$6,"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21))*HLOOKUP(LEFT(TRIM(AP$6),FIND("~",SUBSTITUTE(AP$6," ","~",LEN(TRIM(AP$6))-LEN(SUBSTITUTE(TRIM(AP$6)," ",""))))-1)&amp;" Total",$B$6:$BB$305,ROW($A21)-5,FALSE))</f>
        <v>0</v>
      </c>
      <c r="AQ21" s="143">
        <f ca="1">IF(AQ$5&lt;&gt;"",HLOOKUP(AQ$5,Functionalization!$G$6:$R$305,ROW($A21)-5,FALSE),IFERROR(INDEX(AQ$269:AQ$305,MATCH($F21,$B$269:$B$305,0))/VLOOKUP($F21,$B$269:$BB$305,MATCH(LEFT(TRIM(AQ$6),FIND("~",SUBSTITUTE(AQ$6,"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21))*HLOOKUP(LEFT(TRIM(AQ$6),FIND("~",SUBSTITUTE(AQ$6," ","~",LEN(TRIM(AQ$6))-LEN(SUBSTITUTE(TRIM(AQ$6)," ",""))))-1)&amp;" Total",$B$6:$BB$305,ROW($A21)-5,FALSE))</f>
        <v>0</v>
      </c>
      <c r="AR21" s="143">
        <f ca="1">IF(AR$5&lt;&gt;"",HLOOKUP(AR$5,Functionalization!$G$6:$R$305,ROW($A21)-5,FALSE),IFERROR(INDEX(AR$269:AR$305,MATCH($F21,$B$269:$B$305,0))/VLOOKUP($F21,$B$269:$BB$305,MATCH(LEFT(TRIM(AR$6),FIND("~",SUBSTITUTE(AR$6,"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21))*HLOOKUP(LEFT(TRIM(AR$6),FIND("~",SUBSTITUTE(AR$6," ","~",LEN(TRIM(AR$6))-LEN(SUBSTITUTE(TRIM(AR$6)," ",""))))-1)&amp;" Total",$B$6:$BB$305,ROW($A21)-5,FALSE))</f>
        <v>0</v>
      </c>
      <c r="AS21" s="143">
        <f ca="1">IF(AS$5&lt;&gt;"",HLOOKUP(AS$5,Functionalization!$G$6:$R$305,ROW($A21)-5,FALSE),IFERROR(INDEX(AS$269:AS$305,MATCH($F21,$B$269:$B$305,0))/VLOOKUP($F21,$B$269:$BB$305,MATCH(LEFT(TRIM(AS$6),FIND("~",SUBSTITUTE(AS$6,"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21))*HLOOKUP(LEFT(TRIM(AS$6),FIND("~",SUBSTITUTE(AS$6," ","~",LEN(TRIM(AS$6))-LEN(SUBSTITUTE(TRIM(AS$6)," ",""))))-1)&amp;" Total",$B$6:$BB$305,ROW($A21)-5,FALSE))</f>
        <v>0</v>
      </c>
      <c r="AT21" s="143">
        <f ca="1">IF(AT$5&lt;&gt;"",HLOOKUP(AT$5,Functionalization!$G$6:$R$305,ROW($A21)-5,FALSE),IFERROR(INDEX(AT$269:AT$305,MATCH($F21,$B$269:$B$305,0))/VLOOKUP($F21,$B$269:$BB$305,MATCH(LEFT(TRIM(AT$6),FIND("~",SUBSTITUTE(AT$6,"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21))*HLOOKUP(LEFT(TRIM(AT$6),FIND("~",SUBSTITUTE(AT$6," ","~",LEN(TRIM(AT$6))-LEN(SUBSTITUTE(TRIM(AT$6)," ",""))))-1)&amp;" Total",$B$6:$BB$305,ROW($A21)-5,FALSE))</f>
        <v>0</v>
      </c>
      <c r="AU21" s="143">
        <f ca="1">IF(AU$5&lt;&gt;"",HLOOKUP(AU$5,Functionalization!$G$6:$R$305,ROW($A21)-5,FALSE),IFERROR(INDEX(AU$269:AU$305,MATCH($F21,$B$269:$B$305,0))/VLOOKUP($F21,$B$269:$BB$305,MATCH(LEFT(TRIM(AU$6),FIND("~",SUBSTITUTE(AU$6,"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21))*HLOOKUP(LEFT(TRIM(AU$6),FIND("~",SUBSTITUTE(AU$6," ","~",LEN(TRIM(AU$6))-LEN(SUBSTITUTE(TRIM(AU$6)," ",""))))-1)&amp;" Total",$B$6:$BB$305,ROW($A21)-5,FALSE))</f>
        <v>0</v>
      </c>
      <c r="AV21" s="143">
        <f ca="1">IF(AV$5&lt;&gt;"",HLOOKUP(AV$5,Functionalization!$G$6:$R$305,ROW($A21)-5,FALSE),IFERROR(INDEX(AV$269:AV$305,MATCH($F21,$B$269:$B$305,0))/VLOOKUP($F21,$B$269:$BB$305,MATCH(LEFT(TRIM(AV$6),FIND("~",SUBSTITUTE(AV$6,"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21))*HLOOKUP(LEFT(TRIM(AV$6),FIND("~",SUBSTITUTE(AV$6," ","~",LEN(TRIM(AV$6))-LEN(SUBSTITUTE(TRIM(AV$6)," ",""))))-1)&amp;" Total",$B$6:$BB$305,ROW($A21)-5,FALSE))</f>
        <v>0</v>
      </c>
      <c r="AW21" s="143">
        <f ca="1">IF(AW$5&lt;&gt;"",HLOOKUP(AW$5,Functionalization!$G$6:$R$305,ROW($A21)-5,FALSE),IFERROR(INDEX(AW$269:AW$305,MATCH($F21,$B$269:$B$305,0))/VLOOKUP($F21,$B$269:$BB$305,MATCH(LEFT(TRIM(AW$6),FIND("~",SUBSTITUTE(AW$6,"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21))*HLOOKUP(LEFT(TRIM(AW$6),FIND("~",SUBSTITUTE(AW$6," ","~",LEN(TRIM(AW$6))-LEN(SUBSTITUTE(TRIM(AW$6)," ",""))))-1)&amp;" Total",$B$6:$BB$305,ROW($A21)-5,FALSE))</f>
        <v>0</v>
      </c>
      <c r="AX21" s="143">
        <f ca="1">IF(AX$5&lt;&gt;"",HLOOKUP(AX$5,Functionalization!$G$6:$R$305,ROW($A21)-5,FALSE),IFERROR(INDEX(AX$269:AX$305,MATCH($F21,$B$269:$B$305,0))/VLOOKUP($F21,$B$269:$BB$305,MATCH(LEFT(TRIM(AX$6),FIND("~",SUBSTITUTE(AX$6,"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21))*HLOOKUP(LEFT(TRIM(AX$6),FIND("~",SUBSTITUTE(AX$6," ","~",LEN(TRIM(AX$6))-LEN(SUBSTITUTE(TRIM(AX$6)," ",""))))-1)&amp;" Total",$B$6:$BB$305,ROW($A21)-5,FALSE))</f>
        <v>0</v>
      </c>
      <c r="AY21" s="143">
        <f ca="1">IF(AY$5&lt;&gt;"",HLOOKUP(AY$5,Functionalization!$G$6:$R$305,ROW($A21)-5,FALSE),IFERROR(INDEX(AY$269:AY$305,MATCH($F21,$B$269:$B$305,0))/VLOOKUP($F21,$B$269:$BB$305,MATCH(LEFT(TRIM(AY$6),FIND("~",SUBSTITUTE(AY$6,"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21))*HLOOKUP(LEFT(TRIM(AY$6),FIND("~",SUBSTITUTE(AY$6," ","~",LEN(TRIM(AY$6))-LEN(SUBSTITUTE(TRIM(AY$6)," ",""))))-1)&amp;" Total",$B$6:$BB$305,ROW($A21)-5,FALSE))</f>
        <v>0</v>
      </c>
      <c r="AZ21" s="143">
        <f ca="1">IF(AZ$5&lt;&gt;"",HLOOKUP(AZ$5,Functionalization!$G$6:$R$305,ROW($A21)-5,FALSE),IFERROR(INDEX(AZ$269:AZ$305,MATCH($F21,$B$269:$B$305,0))/VLOOKUP($F21,$B$269:$BB$305,MATCH(LEFT(TRIM(AZ$6),FIND("~",SUBSTITUTE(AZ$6,"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21))*HLOOKUP(LEFT(TRIM(AZ$6),FIND("~",SUBSTITUTE(AZ$6," ","~",LEN(TRIM(AZ$6))-LEN(SUBSTITUTE(TRIM(AZ$6)," ",""))))-1)&amp;" Total",$B$6:$BB$305,ROW($A21)-5,FALSE))</f>
        <v>0</v>
      </c>
      <c r="BA21" s="143">
        <f ca="1">IF(BA$5&lt;&gt;"",HLOOKUP(BA$5,Functionalization!$G$6:$R$305,ROW($A21)-5,FALSE),IFERROR(INDEX(BA$269:BA$305,MATCH($F21,$B$269:$B$305,0))/VLOOKUP($F21,$B$269:$BB$305,MATCH(LEFT(TRIM(BA$6),FIND("~",SUBSTITUTE(BA$6,"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21))*HLOOKUP(LEFT(TRIM(BA$6),FIND("~",SUBSTITUTE(BA$6," ","~",LEN(TRIM(BA$6))-LEN(SUBSTITUTE(TRIM(BA$6)," ",""))))-1)&amp;" Total",$B$6:$BB$305,ROW($A21)-5,FALSE))</f>
        <v>0</v>
      </c>
      <c r="BB21" s="143">
        <f ca="1">IF(BB$5&lt;&gt;"",HLOOKUP(BB$5,Functionalization!$G$6:$R$305,ROW($A21)-5,FALSE),IFERROR(INDEX(BB$269:BB$305,MATCH($F21,$B$269:$B$305,0))/VLOOKUP($F21,$B$269:$BB$305,MATCH(LEFT(TRIM(BB$6),FIND("~",SUBSTITUTE(BB$6,"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21))*HLOOKUP(LEFT(TRIM(BB$6),FIND("~",SUBSTITUTE(BB$6," ","~",LEN(TRIM(BB$6))-LEN(SUBSTITUTE(TRIM(BB$6)," ",""))))-1)&amp;" Total",$B$6:$BB$305,ROW($A21)-5,FALSE))</f>
        <v>0</v>
      </c>
      <c r="BD21" s="79">
        <f ca="1">IFERROR(IF(SUMIF($G$6:$BB$6,BD$6&amp;" Total",$G21:$BB21)-(SUMIF($G$6:$BB$6,BD$6&amp;" "&amp;'Input-Func_Class'!$D$22,$G21:$BB21)+IFERROR(SUMIF($G$6:$BB$6,BD$6&amp;" "&amp;'Input-Func_Class'!$E$22,$G21:$BB21),SUMIF($G$6:$BB$6,BD$6&amp;" "&amp;'Input-Func_Class'!$B$24,$G21:$BB21))+SUMIF($G$6:$BB$6,BD$6&amp;" "&amp;'Input-Func_Class'!$F$22,$G21:$BB21))&lt;Check_Limit,0,1),1)</f>
        <v>0</v>
      </c>
      <c r="BE21" s="79">
        <f ca="1">IFERROR(IF(SUMIF($G$6:$BB$6,BE$6&amp;" Total",$G21:$BB21)-(SUMIF($G$6:$BB$6,BE$6&amp;" "&amp;'Input-Func_Class'!$D$22,$G21:$BB21)+IFERROR(SUMIF($G$6:$BB$6,BE$6&amp;" "&amp;'Input-Func_Class'!$E$22,$G21:$BB21),SUMIF($G$6:$BB$6,BE$6&amp;" "&amp;'Input-Func_Class'!$B$24,$G21:$BB21))+SUMIF($G$6:$BB$6,BE$6&amp;" "&amp;'Input-Func_Class'!$F$22,$G21:$BB21))&lt;Check_Limit,0,1),1)</f>
        <v>0</v>
      </c>
      <c r="BF21" s="79">
        <f ca="1">IFERROR(IF(SUMIF($G$6:$BB$6,BF$6&amp;" Total",$G21:$BB21)-(SUMIF($G$6:$BB$6,BF$6&amp;" "&amp;'Input-Func_Class'!$D$22,$G21:$BB21)+IFERROR(SUMIF($G$6:$BB$6,BF$6&amp;" "&amp;'Input-Func_Class'!$E$22,$G21:$BB21),SUMIF($G$6:$BB$6,BF$6&amp;" "&amp;'Input-Func_Class'!$B$24,$G21:$BB21))+SUMIF($G$6:$BB$6,BF$6&amp;" "&amp;'Input-Func_Class'!$F$22,$G21:$BB21))&lt;Check_Limit,0,1),1)</f>
        <v>0</v>
      </c>
      <c r="BG21" s="79">
        <f ca="1">IFERROR(IF(SUMIF($G$6:$BB$6,BG$6&amp;" Total",$G21:$BB21)-(SUMIF($G$6:$BB$6,BG$6&amp;" "&amp;'Input-Func_Class'!$D$22,$G21:$BB21)+IFERROR(SUMIF($G$6:$BB$6,BG$6&amp;" "&amp;'Input-Func_Class'!$E$22,$G21:$BB21),SUMIF($G$6:$BB$6,BG$6&amp;" "&amp;'Input-Func_Class'!$B$24,$G21:$BB21))+SUMIF($G$6:$BB$6,BG$6&amp;" "&amp;'Input-Func_Class'!$F$22,$G21:$BB21))&lt;Check_Limit,0,1),1)</f>
        <v>0</v>
      </c>
      <c r="BH21" s="79">
        <f ca="1">IFERROR(IF(SUMIF($G$6:$BB$6,BH$6&amp;" Total",$G21:$BB21)-(SUMIF($G$6:$BB$6,BH$6&amp;" "&amp;'Input-Func_Class'!$D$22,$G21:$BB21)+IFERROR(SUMIF($G$6:$BB$6,BH$6&amp;" "&amp;'Input-Func_Class'!$E$22,$G21:$BB21),SUMIF($G$6:$BB$6,BH$6&amp;" "&amp;'Input-Func_Class'!$B$24,$G21:$BB21))+SUMIF($G$6:$BB$6,BH$6&amp;" "&amp;'Input-Func_Class'!$F$22,$G21:$BB21))&lt;Check_Limit,0,1),1)</f>
        <v>0</v>
      </c>
      <c r="BI21" s="79">
        <f ca="1">IFERROR(IF(SUMIF($G$6:$BB$6,BI$6&amp;" Total",$G21:$BB21)-(SUMIF($G$6:$BB$6,BI$6&amp;" "&amp;'Input-Func_Class'!$D$22,$G21:$BB21)+IFERROR(SUMIF($G$6:$BB$6,BI$6&amp;" "&amp;'Input-Func_Class'!$E$22,$G21:$BB21),SUMIF($G$6:$BB$6,BI$6&amp;" "&amp;'Input-Func_Class'!$B$24,$G21:$BB21))+SUMIF($G$6:$BB$6,BI$6&amp;" "&amp;'Input-Func_Class'!$F$22,$G21:$BB21))&lt;Check_Limit,0,1),1)</f>
        <v>0</v>
      </c>
      <c r="BJ21" s="79">
        <f ca="1">IFERROR(IF(SUMIF($G$6:$BB$6,BJ$6&amp;" Total",$G21:$BB21)-(SUMIF($G$6:$BB$6,BJ$6&amp;" "&amp;'Input-Func_Class'!$D$22,$G21:$BB21)+IFERROR(SUMIF($G$6:$BB$6,BJ$6&amp;" "&amp;'Input-Func_Class'!$E$22,$G21:$BB21),SUMIF($G$6:$BB$6,BJ$6&amp;" "&amp;'Input-Func_Class'!$B$24,$G21:$BB21))+SUMIF($G$6:$BB$6,BJ$6&amp;" "&amp;'Input-Func_Class'!$F$22,$G21:$BB21))&lt;Check_Limit,0,1),1)</f>
        <v>0</v>
      </c>
      <c r="BK21" s="79">
        <f ca="1">IFERROR(IF(SUMIF($G$6:$BB$6,BK$6&amp;" Total",$G21:$BB21)-(SUMIF($G$6:$BB$6,BK$6&amp;" "&amp;'Input-Func_Class'!$D$22,$G21:$BB21)+IFERROR(SUMIF($G$6:$BB$6,BK$6&amp;" "&amp;'Input-Func_Class'!$E$22,$G21:$BB21),SUMIF($G$6:$BB$6,BK$6&amp;" "&amp;'Input-Func_Class'!$B$24,$G21:$BB21))+SUMIF($G$6:$BB$6,BK$6&amp;" "&amp;'Input-Func_Class'!$F$22,$G21:$BB21))&lt;Check_Limit,0,1),1)</f>
        <v>0</v>
      </c>
      <c r="BL21" s="79">
        <f ca="1">IFERROR(IF(SUMIF($G$6:$BB$6,BL$6&amp;" Total",$G21:$BB21)-(SUMIF($G$6:$BB$6,BL$6&amp;" "&amp;'Input-Func_Class'!$D$22,$G21:$BB21)+IFERROR(SUMIF($G$6:$BB$6,BL$6&amp;" "&amp;'Input-Func_Class'!$E$22,$G21:$BB21),SUMIF($G$6:$BB$6,BL$6&amp;" "&amp;'Input-Func_Class'!$B$24,$G21:$BB21))+SUMIF($G$6:$BB$6,BL$6&amp;" "&amp;'Input-Func_Class'!$F$22,$G21:$BB21))&lt;Check_Limit,0,1),1)</f>
        <v>0</v>
      </c>
      <c r="BM21" s="79">
        <f ca="1">IFERROR(IF(SUMIF($G$6:$BB$6,BM$6&amp;" Total",$G21:$BB21)-(SUMIF($G$6:$BB$6,BM$6&amp;" "&amp;'Input-Func_Class'!$D$22,$G21:$BB21)+IFERROR(SUMIF($G$6:$BB$6,BM$6&amp;" "&amp;'Input-Func_Class'!$E$22,$G21:$BB21),SUMIF($G$6:$BB$6,BM$6&amp;" "&amp;'Input-Func_Class'!$B$24,$G21:$BB21))+SUMIF($G$6:$BB$6,BM$6&amp;" "&amp;'Input-Func_Class'!$F$22,$G21:$BB21))&lt;Check_Limit,0,1),1)</f>
        <v>0</v>
      </c>
      <c r="BN21" s="79">
        <f ca="1">IFERROR(IF(SUMIF($G$6:$BB$6,BN$6&amp;" Total",$G21:$BB21)-(SUMIF($G$6:$BB$6,BN$6&amp;" "&amp;'Input-Func_Class'!$D$22,$G21:$BB21)+IFERROR(SUMIF($G$6:$BB$6,BN$6&amp;" "&amp;'Input-Func_Class'!$E$22,$G21:$BB21),SUMIF($G$6:$BB$6,BN$6&amp;" "&amp;'Input-Func_Class'!$B$24,$G21:$BB21))+SUMIF($G$6:$BB$6,BN$6&amp;" "&amp;'Input-Func_Class'!$F$22,$G21:$BB21))&lt;Check_Limit,0,1),1)</f>
        <v>0</v>
      </c>
      <c r="BO21" s="79">
        <f ca="1">IFERROR(IF(SUMIF($G$6:$BB$6,BO$6&amp;" Total",$G21:$BB21)-(SUMIF($G$6:$BB$6,BO$6&amp;" "&amp;'Input-Func_Class'!$D$22,$G21:$BB21)+IFERROR(SUMIF($G$6:$BB$6,BO$6&amp;" "&amp;'Input-Func_Class'!$E$22,$G21:$BB21),SUMIF($G$6:$BB$6,BO$6&amp;" "&amp;'Input-Func_Class'!$B$24,$G21:$BB21))+SUMIF($G$6:$BB$6,BO$6&amp;" "&amp;'Input-Func_Class'!$F$22,$G21:$BB21))&lt;Check_Limit,0,1),1)</f>
        <v>0</v>
      </c>
    </row>
    <row r="22" spans="1:67" outlineLevel="1">
      <c r="A22" s="113">
        <f>IF(ISBLANK('Input-Accounts'!A22),"",'Input-Accounts'!A22)</f>
        <v>14</v>
      </c>
      <c r="B22" s="17" t="str">
        <f>IF(ISBLANK('Input-Accounts'!B22),"",'Input-Accounts'!B22)</f>
        <v>Mains - Direct</v>
      </c>
      <c r="C22" s="113">
        <f>IF(ISBLANK('Input-Accounts'!C22),"",'Input-Accounts'!C22)</f>
        <v>367.1</v>
      </c>
      <c r="D22" s="143">
        <f>Functionalization!$D22</f>
        <v>336275.62000000005</v>
      </c>
      <c r="E22" s="143">
        <f t="shared" ref="E22" ca="1" si="4">IFERROR(IF(D22="",0,IF(D22=0,0,IF(ABS(D22-SUM(G22,K22,O22,S22,W22,AA22,AE22,AI22,AM22,AQ22,AU22,AY22))&lt;Check_Limit,0,1))),1)</f>
        <v>0</v>
      </c>
      <c r="F22" s="89" t="str">
        <f>IF($D22=0,"-",IF('Input-Accounts'!$E22&lt;&gt;0,'Input-Accounts'!$E22,'Input-Accounts'!$G22))</f>
        <v>DEMAND</v>
      </c>
      <c r="G22" s="143">
        <f ca="1">IF(G$5&lt;&gt;"",HLOOKUP(G$5,Functionalization!$G$6:$R$305,ROW($A22)-5,FALSE),IFERROR(INDEX(G$269:G$305,MATCH($F22,$B$269:$B$305,0))/VLOOKUP($F22,$B$269:$BB$305,MATCH(LEFT(TRIM(G$6),FIND("~",SUBSTITUTE(G$6,"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22))*HLOOKUP(LEFT(TRIM(G$6),FIND("~",SUBSTITUTE(G$6," ","~",LEN(TRIM(G$6))-LEN(SUBSTITUTE(TRIM(G$6)," ",""))))-1)&amp;" Total",$B$6:$BB$305,ROW($A22)-5,FALSE))</f>
        <v>0</v>
      </c>
      <c r="H22" s="143">
        <f ca="1">IF(H$5&lt;&gt;"",HLOOKUP(H$5,Functionalization!$G$6:$R$305,ROW($A22)-5,FALSE),IFERROR(INDEX(H$269:H$305,MATCH($F22,$B$269:$B$305,0))/VLOOKUP($F22,$B$269:$BB$305,MATCH(LEFT(TRIM(H$6),FIND("~",SUBSTITUTE(H$6,"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22))*HLOOKUP(LEFT(TRIM(H$6),FIND("~",SUBSTITUTE(H$6," ","~",LEN(TRIM(H$6))-LEN(SUBSTITUTE(TRIM(H$6)," ",""))))-1)&amp;" Total",$B$6:$BB$305,ROW($A22)-5,FALSE))</f>
        <v>0</v>
      </c>
      <c r="I22" s="143">
        <f ca="1">IF(I$5&lt;&gt;"",HLOOKUP(I$5,Functionalization!$G$6:$R$305,ROW($A22)-5,FALSE),IFERROR(INDEX(I$269:I$305,MATCH($F22,$B$269:$B$305,0))/VLOOKUP($F22,$B$269:$BB$305,MATCH(LEFT(TRIM(I$6),FIND("~",SUBSTITUTE(I$6,"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22))*HLOOKUP(LEFT(TRIM(I$6),FIND("~",SUBSTITUTE(I$6," ","~",LEN(TRIM(I$6))-LEN(SUBSTITUTE(TRIM(I$6)," ",""))))-1)&amp;" Total",$B$6:$BB$305,ROW($A22)-5,FALSE))</f>
        <v>0</v>
      </c>
      <c r="J22" s="143">
        <f ca="1">IF(J$5&lt;&gt;"",HLOOKUP(J$5,Functionalization!$G$6:$R$305,ROW($A22)-5,FALSE),IFERROR(INDEX(J$269:J$305,MATCH($F22,$B$269:$B$305,0))/VLOOKUP($F22,$B$269:$BB$305,MATCH(LEFT(TRIM(J$6),FIND("~",SUBSTITUTE(J$6,"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22))*HLOOKUP(LEFT(TRIM(J$6),FIND("~",SUBSTITUTE(J$6," ","~",LEN(TRIM(J$6))-LEN(SUBSTITUTE(TRIM(J$6)," ",""))))-1)&amp;" Total",$B$6:$BB$305,ROW($A22)-5,FALSE))</f>
        <v>0</v>
      </c>
      <c r="K22" s="143">
        <f ca="1">IF(K$5&lt;&gt;"",HLOOKUP(K$5,Functionalization!$G$6:$R$305,ROW($A22)-5,FALSE),IFERROR(INDEX(K$269:K$305,MATCH($F22,$B$269:$B$305,0))/VLOOKUP($F22,$B$269:$BB$305,MATCH(LEFT(TRIM(K$6),FIND("~",SUBSTITUTE(K$6,"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22))*HLOOKUP(LEFT(TRIM(K$6),FIND("~",SUBSTITUTE(K$6," ","~",LEN(TRIM(K$6))-LEN(SUBSTITUTE(TRIM(K$6)," ",""))))-1)&amp;" Total",$B$6:$BB$305,ROW($A22)-5,FALSE))</f>
        <v>336275.62000000005</v>
      </c>
      <c r="L22" s="143">
        <f ca="1">IF(L$5&lt;&gt;"",HLOOKUP(L$5,Functionalization!$G$6:$R$305,ROW($A22)-5,FALSE),IFERROR(INDEX(L$269:L$305,MATCH($F22,$B$269:$B$305,0))/VLOOKUP($F22,$B$269:$BB$305,MATCH(LEFT(TRIM(L$6),FIND("~",SUBSTITUTE(L$6,"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22))*HLOOKUP(LEFT(TRIM(L$6),FIND("~",SUBSTITUTE(L$6," ","~",LEN(TRIM(L$6))-LEN(SUBSTITUTE(TRIM(L$6)," ",""))))-1)&amp;" Total",$B$6:$BB$305,ROW($A22)-5,FALSE))</f>
        <v>336275.62000000005</v>
      </c>
      <c r="M22" s="143">
        <f ca="1">IF(M$5&lt;&gt;"",HLOOKUP(M$5,Functionalization!$G$6:$R$305,ROW($A22)-5,FALSE),IFERROR(INDEX(M$269:M$305,MATCH($F22,$B$269:$B$305,0))/VLOOKUP($F22,$B$269:$BB$305,MATCH(LEFT(TRIM(M$6),FIND("~",SUBSTITUTE(M$6,"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22))*HLOOKUP(LEFT(TRIM(M$6),FIND("~",SUBSTITUTE(M$6," ","~",LEN(TRIM(M$6))-LEN(SUBSTITUTE(TRIM(M$6)," ",""))))-1)&amp;" Total",$B$6:$BB$305,ROW($A22)-5,FALSE))</f>
        <v>0</v>
      </c>
      <c r="N22" s="143">
        <f ca="1">IF(N$5&lt;&gt;"",HLOOKUP(N$5,Functionalization!$G$6:$R$305,ROW($A22)-5,FALSE),IFERROR(INDEX(N$269:N$305,MATCH($F22,$B$269:$B$305,0))/VLOOKUP($F22,$B$269:$BB$305,MATCH(LEFT(TRIM(N$6),FIND("~",SUBSTITUTE(N$6,"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22))*HLOOKUP(LEFT(TRIM(N$6),FIND("~",SUBSTITUTE(N$6," ","~",LEN(TRIM(N$6))-LEN(SUBSTITUTE(TRIM(N$6)," ",""))))-1)&amp;" Total",$B$6:$BB$305,ROW($A22)-5,FALSE))</f>
        <v>0</v>
      </c>
      <c r="O22" s="143">
        <f ca="1">IF(O$5&lt;&gt;"",HLOOKUP(O$5,Functionalization!$G$6:$R$305,ROW($A22)-5,FALSE),IFERROR(INDEX(O$269:O$305,MATCH($F22,$B$269:$B$305,0))/VLOOKUP($F22,$B$269:$BB$305,MATCH(LEFT(TRIM(O$6),FIND("~",SUBSTITUTE(O$6,"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22))*HLOOKUP(LEFT(TRIM(O$6),FIND("~",SUBSTITUTE(O$6," ","~",LEN(TRIM(O$6))-LEN(SUBSTITUTE(TRIM(O$6)," ",""))))-1)&amp;" Total",$B$6:$BB$305,ROW($A22)-5,FALSE))</f>
        <v>0</v>
      </c>
      <c r="P22" s="143">
        <f ca="1">IF(P$5&lt;&gt;"",HLOOKUP(P$5,Functionalization!$G$6:$R$305,ROW($A22)-5,FALSE),IFERROR(INDEX(P$269:P$305,MATCH($F22,$B$269:$B$305,0))/VLOOKUP($F22,$B$269:$BB$305,MATCH(LEFT(TRIM(P$6),FIND("~",SUBSTITUTE(P$6,"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22))*HLOOKUP(LEFT(TRIM(P$6),FIND("~",SUBSTITUTE(P$6," ","~",LEN(TRIM(P$6))-LEN(SUBSTITUTE(TRIM(P$6)," ",""))))-1)&amp;" Total",$B$6:$BB$305,ROW($A22)-5,FALSE))</f>
        <v>0</v>
      </c>
      <c r="Q22" s="143">
        <f ca="1">IF(Q$5&lt;&gt;"",HLOOKUP(Q$5,Functionalization!$G$6:$R$305,ROW($A22)-5,FALSE),IFERROR(INDEX(Q$269:Q$305,MATCH($F22,$B$269:$B$305,0))/VLOOKUP($F22,$B$269:$BB$305,MATCH(LEFT(TRIM(Q$6),FIND("~",SUBSTITUTE(Q$6,"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22))*HLOOKUP(LEFT(TRIM(Q$6),FIND("~",SUBSTITUTE(Q$6," ","~",LEN(TRIM(Q$6))-LEN(SUBSTITUTE(TRIM(Q$6)," ",""))))-1)&amp;" Total",$B$6:$BB$305,ROW($A22)-5,FALSE))</f>
        <v>0</v>
      </c>
      <c r="R22" s="143">
        <f ca="1">IF(R$5&lt;&gt;"",HLOOKUP(R$5,Functionalization!$G$6:$R$305,ROW($A22)-5,FALSE),IFERROR(INDEX(R$269:R$305,MATCH($F22,$B$269:$B$305,0))/VLOOKUP($F22,$B$269:$BB$305,MATCH(LEFT(TRIM(R$6),FIND("~",SUBSTITUTE(R$6,"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22))*HLOOKUP(LEFT(TRIM(R$6),FIND("~",SUBSTITUTE(R$6," ","~",LEN(TRIM(R$6))-LEN(SUBSTITUTE(TRIM(R$6)," ",""))))-1)&amp;" Total",$B$6:$BB$305,ROW($A22)-5,FALSE))</f>
        <v>0</v>
      </c>
      <c r="S22" s="143">
        <f ca="1">IF(S$5&lt;&gt;"",HLOOKUP(S$5,Functionalization!$G$6:$R$305,ROW($A22)-5,FALSE),IFERROR(INDEX(S$269:S$305,MATCH($F22,$B$269:$B$305,0))/VLOOKUP($F22,$B$269:$BB$305,MATCH(LEFT(TRIM(S$6),FIND("~",SUBSTITUTE(S$6,"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22))*HLOOKUP(LEFT(TRIM(S$6),FIND("~",SUBSTITUTE(S$6," ","~",LEN(TRIM(S$6))-LEN(SUBSTITUTE(TRIM(S$6)," ",""))))-1)&amp;" Total",$B$6:$BB$305,ROW($A22)-5,FALSE))</f>
        <v>0</v>
      </c>
      <c r="T22" s="143">
        <f ca="1">IF(T$5&lt;&gt;"",HLOOKUP(T$5,Functionalization!$G$6:$R$305,ROW($A22)-5,FALSE),IFERROR(INDEX(T$269:T$305,MATCH($F22,$B$269:$B$305,0))/VLOOKUP($F22,$B$269:$BB$305,MATCH(LEFT(TRIM(T$6),FIND("~",SUBSTITUTE(T$6,"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22))*HLOOKUP(LEFT(TRIM(T$6),FIND("~",SUBSTITUTE(T$6," ","~",LEN(TRIM(T$6))-LEN(SUBSTITUTE(TRIM(T$6)," ",""))))-1)&amp;" Total",$B$6:$BB$305,ROW($A22)-5,FALSE))</f>
        <v>0</v>
      </c>
      <c r="U22" s="143">
        <f ca="1">IF(U$5&lt;&gt;"",HLOOKUP(U$5,Functionalization!$G$6:$R$305,ROW($A22)-5,FALSE),IFERROR(INDEX(U$269:U$305,MATCH($F22,$B$269:$B$305,0))/VLOOKUP($F22,$B$269:$BB$305,MATCH(LEFT(TRIM(U$6),FIND("~",SUBSTITUTE(U$6,"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22))*HLOOKUP(LEFT(TRIM(U$6),FIND("~",SUBSTITUTE(U$6," ","~",LEN(TRIM(U$6))-LEN(SUBSTITUTE(TRIM(U$6)," ",""))))-1)&amp;" Total",$B$6:$BB$305,ROW($A22)-5,FALSE))</f>
        <v>0</v>
      </c>
      <c r="V22" s="143">
        <f ca="1">IF(V$5&lt;&gt;"",HLOOKUP(V$5,Functionalization!$G$6:$R$305,ROW($A22)-5,FALSE),IFERROR(INDEX(V$269:V$305,MATCH($F22,$B$269:$B$305,0))/VLOOKUP($F22,$B$269:$BB$305,MATCH(LEFT(TRIM(V$6),FIND("~",SUBSTITUTE(V$6,"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22))*HLOOKUP(LEFT(TRIM(V$6),FIND("~",SUBSTITUTE(V$6," ","~",LEN(TRIM(V$6))-LEN(SUBSTITUTE(TRIM(V$6)," ",""))))-1)&amp;" Total",$B$6:$BB$305,ROW($A22)-5,FALSE))</f>
        <v>0</v>
      </c>
      <c r="W22" s="143">
        <f ca="1">IF(W$5&lt;&gt;"",HLOOKUP(W$5,Functionalization!$G$6:$R$305,ROW($A22)-5,FALSE),IFERROR(INDEX(W$269:W$305,MATCH($F22,$B$269:$B$305,0))/VLOOKUP($F22,$B$269:$BB$305,MATCH(LEFT(TRIM(W$6),FIND("~",SUBSTITUTE(W$6,"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22))*HLOOKUP(LEFT(TRIM(W$6),FIND("~",SUBSTITUTE(W$6," ","~",LEN(TRIM(W$6))-LEN(SUBSTITUTE(TRIM(W$6)," ",""))))-1)&amp;" Total",$B$6:$BB$305,ROW($A22)-5,FALSE))</f>
        <v>0</v>
      </c>
      <c r="X22" s="143">
        <f ca="1">IF(X$5&lt;&gt;"",HLOOKUP(X$5,Functionalization!$G$6:$R$305,ROW($A22)-5,FALSE),IFERROR(INDEX(X$269:X$305,MATCH($F22,$B$269:$B$305,0))/VLOOKUP($F22,$B$269:$BB$305,MATCH(LEFT(TRIM(X$6),FIND("~",SUBSTITUTE(X$6,"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22))*HLOOKUP(LEFT(TRIM(X$6),FIND("~",SUBSTITUTE(X$6," ","~",LEN(TRIM(X$6))-LEN(SUBSTITUTE(TRIM(X$6)," ",""))))-1)&amp;" Total",$B$6:$BB$305,ROW($A22)-5,FALSE))</f>
        <v>0</v>
      </c>
      <c r="Y22" s="143">
        <f ca="1">IF(Y$5&lt;&gt;"",HLOOKUP(Y$5,Functionalization!$G$6:$R$305,ROW($A22)-5,FALSE),IFERROR(INDEX(Y$269:Y$305,MATCH($F22,$B$269:$B$305,0))/VLOOKUP($F22,$B$269:$BB$305,MATCH(LEFT(TRIM(Y$6),FIND("~",SUBSTITUTE(Y$6,"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22))*HLOOKUP(LEFT(TRIM(Y$6),FIND("~",SUBSTITUTE(Y$6," ","~",LEN(TRIM(Y$6))-LEN(SUBSTITUTE(TRIM(Y$6)," ",""))))-1)&amp;" Total",$B$6:$BB$305,ROW($A22)-5,FALSE))</f>
        <v>0</v>
      </c>
      <c r="Z22" s="143">
        <f ca="1">IF(Z$5&lt;&gt;"",HLOOKUP(Z$5,Functionalization!$G$6:$R$305,ROW($A22)-5,FALSE),IFERROR(INDEX(Z$269:Z$305,MATCH($F22,$B$269:$B$305,0))/VLOOKUP($F22,$B$269:$BB$305,MATCH(LEFT(TRIM(Z$6),FIND("~",SUBSTITUTE(Z$6,"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22))*HLOOKUP(LEFT(TRIM(Z$6),FIND("~",SUBSTITUTE(Z$6," ","~",LEN(TRIM(Z$6))-LEN(SUBSTITUTE(TRIM(Z$6)," ",""))))-1)&amp;" Total",$B$6:$BB$305,ROW($A22)-5,FALSE))</f>
        <v>0</v>
      </c>
      <c r="AA22" s="143">
        <f ca="1">IF(AA$5&lt;&gt;"",HLOOKUP(AA$5,Functionalization!$G$6:$R$305,ROW($A22)-5,FALSE),IFERROR(INDEX(AA$269:AA$305,MATCH($F22,$B$269:$B$305,0))/VLOOKUP($F22,$B$269:$BB$305,MATCH(LEFT(TRIM(AA$6),FIND("~",SUBSTITUTE(AA$6,"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22))*HLOOKUP(LEFT(TRIM(AA$6),FIND("~",SUBSTITUTE(AA$6," ","~",LEN(TRIM(AA$6))-LEN(SUBSTITUTE(TRIM(AA$6)," ",""))))-1)&amp;" Total",$B$6:$BB$305,ROW($A22)-5,FALSE))</f>
        <v>0</v>
      </c>
      <c r="AB22" s="143">
        <f ca="1">IF(AB$5&lt;&gt;"",HLOOKUP(AB$5,Functionalization!$G$6:$R$305,ROW($A22)-5,FALSE),IFERROR(INDEX(AB$269:AB$305,MATCH($F22,$B$269:$B$305,0))/VLOOKUP($F22,$B$269:$BB$305,MATCH(LEFT(TRIM(AB$6),FIND("~",SUBSTITUTE(AB$6,"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22))*HLOOKUP(LEFT(TRIM(AB$6),FIND("~",SUBSTITUTE(AB$6," ","~",LEN(TRIM(AB$6))-LEN(SUBSTITUTE(TRIM(AB$6)," ",""))))-1)&amp;" Total",$B$6:$BB$305,ROW($A22)-5,FALSE))</f>
        <v>0</v>
      </c>
      <c r="AC22" s="143">
        <f ca="1">IF(AC$5&lt;&gt;"",HLOOKUP(AC$5,Functionalization!$G$6:$R$305,ROW($A22)-5,FALSE),IFERROR(INDEX(AC$269:AC$305,MATCH($F22,$B$269:$B$305,0))/VLOOKUP($F22,$B$269:$BB$305,MATCH(LEFT(TRIM(AC$6),FIND("~",SUBSTITUTE(AC$6,"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22))*HLOOKUP(LEFT(TRIM(AC$6),FIND("~",SUBSTITUTE(AC$6," ","~",LEN(TRIM(AC$6))-LEN(SUBSTITUTE(TRIM(AC$6)," ",""))))-1)&amp;" Total",$B$6:$BB$305,ROW($A22)-5,FALSE))</f>
        <v>0</v>
      </c>
      <c r="AD22" s="143">
        <f ca="1">IF(AD$5&lt;&gt;"",HLOOKUP(AD$5,Functionalization!$G$6:$R$305,ROW($A22)-5,FALSE),IFERROR(INDEX(AD$269:AD$305,MATCH($F22,$B$269:$B$305,0))/VLOOKUP($F22,$B$269:$BB$305,MATCH(LEFT(TRIM(AD$6),FIND("~",SUBSTITUTE(AD$6,"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22))*HLOOKUP(LEFT(TRIM(AD$6),FIND("~",SUBSTITUTE(AD$6," ","~",LEN(TRIM(AD$6))-LEN(SUBSTITUTE(TRIM(AD$6)," ",""))))-1)&amp;" Total",$B$6:$BB$305,ROW($A22)-5,FALSE))</f>
        <v>0</v>
      </c>
      <c r="AE22" s="143">
        <f ca="1">IF(AE$5&lt;&gt;"",HLOOKUP(AE$5,Functionalization!$G$6:$R$305,ROW($A22)-5,FALSE),IFERROR(INDEX(AE$269:AE$305,MATCH($F22,$B$269:$B$305,0))/VLOOKUP($F22,$B$269:$BB$305,MATCH(LEFT(TRIM(AE$6),FIND("~",SUBSTITUTE(AE$6,"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22))*HLOOKUP(LEFT(TRIM(AE$6),FIND("~",SUBSTITUTE(AE$6," ","~",LEN(TRIM(AE$6))-LEN(SUBSTITUTE(TRIM(AE$6)," ",""))))-1)&amp;" Total",$B$6:$BB$305,ROW($A22)-5,FALSE))</f>
        <v>0</v>
      </c>
      <c r="AF22" s="143">
        <f ca="1">IF(AF$5&lt;&gt;"",HLOOKUP(AF$5,Functionalization!$G$6:$R$305,ROW($A22)-5,FALSE),IFERROR(INDEX(AF$269:AF$305,MATCH($F22,$B$269:$B$305,0))/VLOOKUP($F22,$B$269:$BB$305,MATCH(LEFT(TRIM(AF$6),FIND("~",SUBSTITUTE(AF$6,"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22))*HLOOKUP(LEFT(TRIM(AF$6),FIND("~",SUBSTITUTE(AF$6," ","~",LEN(TRIM(AF$6))-LEN(SUBSTITUTE(TRIM(AF$6)," ",""))))-1)&amp;" Total",$B$6:$BB$305,ROW($A22)-5,FALSE))</f>
        <v>0</v>
      </c>
      <c r="AG22" s="143">
        <f ca="1">IF(AG$5&lt;&gt;"",HLOOKUP(AG$5,Functionalization!$G$6:$R$305,ROW($A22)-5,FALSE),IFERROR(INDEX(AG$269:AG$305,MATCH($F22,$B$269:$B$305,0))/VLOOKUP($F22,$B$269:$BB$305,MATCH(LEFT(TRIM(AG$6),FIND("~",SUBSTITUTE(AG$6,"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22))*HLOOKUP(LEFT(TRIM(AG$6),FIND("~",SUBSTITUTE(AG$6," ","~",LEN(TRIM(AG$6))-LEN(SUBSTITUTE(TRIM(AG$6)," ",""))))-1)&amp;" Total",$B$6:$BB$305,ROW($A22)-5,FALSE))</f>
        <v>0</v>
      </c>
      <c r="AH22" s="143">
        <f ca="1">IF(AH$5&lt;&gt;"",HLOOKUP(AH$5,Functionalization!$G$6:$R$305,ROW($A22)-5,FALSE),IFERROR(INDEX(AH$269:AH$305,MATCH($F22,$B$269:$B$305,0))/VLOOKUP($F22,$B$269:$BB$305,MATCH(LEFT(TRIM(AH$6),FIND("~",SUBSTITUTE(AH$6,"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22))*HLOOKUP(LEFT(TRIM(AH$6),FIND("~",SUBSTITUTE(AH$6," ","~",LEN(TRIM(AH$6))-LEN(SUBSTITUTE(TRIM(AH$6)," ",""))))-1)&amp;" Total",$B$6:$BB$305,ROW($A22)-5,FALSE))</f>
        <v>0</v>
      </c>
      <c r="AI22" s="143">
        <f ca="1">IF(AI$5&lt;&gt;"",HLOOKUP(AI$5,Functionalization!$G$6:$R$305,ROW($A22)-5,FALSE),IFERROR(INDEX(AI$269:AI$305,MATCH($F22,$B$269:$B$305,0))/VLOOKUP($F22,$B$269:$BB$305,MATCH(LEFT(TRIM(AI$6),FIND("~",SUBSTITUTE(AI$6,"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22))*HLOOKUP(LEFT(TRIM(AI$6),FIND("~",SUBSTITUTE(AI$6," ","~",LEN(TRIM(AI$6))-LEN(SUBSTITUTE(TRIM(AI$6)," ",""))))-1)&amp;" Total",$B$6:$BB$305,ROW($A22)-5,FALSE))</f>
        <v>0</v>
      </c>
      <c r="AJ22" s="143">
        <f ca="1">IF(AJ$5&lt;&gt;"",HLOOKUP(AJ$5,Functionalization!$G$6:$R$305,ROW($A22)-5,FALSE),IFERROR(INDEX(AJ$269:AJ$305,MATCH($F22,$B$269:$B$305,0))/VLOOKUP($F22,$B$269:$BB$305,MATCH(LEFT(TRIM(AJ$6),FIND("~",SUBSTITUTE(AJ$6,"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22))*HLOOKUP(LEFT(TRIM(AJ$6),FIND("~",SUBSTITUTE(AJ$6," ","~",LEN(TRIM(AJ$6))-LEN(SUBSTITUTE(TRIM(AJ$6)," ",""))))-1)&amp;" Total",$B$6:$BB$305,ROW($A22)-5,FALSE))</f>
        <v>0</v>
      </c>
      <c r="AK22" s="143">
        <f ca="1">IF(AK$5&lt;&gt;"",HLOOKUP(AK$5,Functionalization!$G$6:$R$305,ROW($A22)-5,FALSE),IFERROR(INDEX(AK$269:AK$305,MATCH($F22,$B$269:$B$305,0))/VLOOKUP($F22,$B$269:$BB$305,MATCH(LEFT(TRIM(AK$6),FIND("~",SUBSTITUTE(AK$6,"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22))*HLOOKUP(LEFT(TRIM(AK$6),FIND("~",SUBSTITUTE(AK$6," ","~",LEN(TRIM(AK$6))-LEN(SUBSTITUTE(TRIM(AK$6)," ",""))))-1)&amp;" Total",$B$6:$BB$305,ROW($A22)-5,FALSE))</f>
        <v>0</v>
      </c>
      <c r="AL22" s="143">
        <f ca="1">IF(AL$5&lt;&gt;"",HLOOKUP(AL$5,Functionalization!$G$6:$R$305,ROW($A22)-5,FALSE),IFERROR(INDEX(AL$269:AL$305,MATCH($F22,$B$269:$B$305,0))/VLOOKUP($F22,$B$269:$BB$305,MATCH(LEFT(TRIM(AL$6),FIND("~",SUBSTITUTE(AL$6,"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22))*HLOOKUP(LEFT(TRIM(AL$6),FIND("~",SUBSTITUTE(AL$6," ","~",LEN(TRIM(AL$6))-LEN(SUBSTITUTE(TRIM(AL$6)," ",""))))-1)&amp;" Total",$B$6:$BB$305,ROW($A22)-5,FALSE))</f>
        <v>0</v>
      </c>
      <c r="AM22" s="143">
        <f ca="1">IF(AM$5&lt;&gt;"",HLOOKUP(AM$5,Functionalization!$G$6:$R$305,ROW($A22)-5,FALSE),IFERROR(INDEX(AM$269:AM$305,MATCH($F22,$B$269:$B$305,0))/VLOOKUP($F22,$B$269:$BB$305,MATCH(LEFT(TRIM(AM$6),FIND("~",SUBSTITUTE(AM$6,"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22))*HLOOKUP(LEFT(TRIM(AM$6),FIND("~",SUBSTITUTE(AM$6," ","~",LEN(TRIM(AM$6))-LEN(SUBSTITUTE(TRIM(AM$6)," ",""))))-1)&amp;" Total",$B$6:$BB$305,ROW($A22)-5,FALSE))</f>
        <v>0</v>
      </c>
      <c r="AN22" s="143">
        <f ca="1">IF(AN$5&lt;&gt;"",HLOOKUP(AN$5,Functionalization!$G$6:$R$305,ROW($A22)-5,FALSE),IFERROR(INDEX(AN$269:AN$305,MATCH($F22,$B$269:$B$305,0))/VLOOKUP($F22,$B$269:$BB$305,MATCH(LEFT(TRIM(AN$6),FIND("~",SUBSTITUTE(AN$6,"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22))*HLOOKUP(LEFT(TRIM(AN$6),FIND("~",SUBSTITUTE(AN$6," ","~",LEN(TRIM(AN$6))-LEN(SUBSTITUTE(TRIM(AN$6)," ",""))))-1)&amp;" Total",$B$6:$BB$305,ROW($A22)-5,FALSE))</f>
        <v>0</v>
      </c>
      <c r="AO22" s="143">
        <f ca="1">IF(AO$5&lt;&gt;"",HLOOKUP(AO$5,Functionalization!$G$6:$R$305,ROW($A22)-5,FALSE),IFERROR(INDEX(AO$269:AO$305,MATCH($F22,$B$269:$B$305,0))/VLOOKUP($F22,$B$269:$BB$305,MATCH(LEFT(TRIM(AO$6),FIND("~",SUBSTITUTE(AO$6,"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22))*HLOOKUP(LEFT(TRIM(AO$6),FIND("~",SUBSTITUTE(AO$6," ","~",LEN(TRIM(AO$6))-LEN(SUBSTITUTE(TRIM(AO$6)," ",""))))-1)&amp;" Total",$B$6:$BB$305,ROW($A22)-5,FALSE))</f>
        <v>0</v>
      </c>
      <c r="AP22" s="143">
        <f ca="1">IF(AP$5&lt;&gt;"",HLOOKUP(AP$5,Functionalization!$G$6:$R$305,ROW($A22)-5,FALSE),IFERROR(INDEX(AP$269:AP$305,MATCH($F22,$B$269:$B$305,0))/VLOOKUP($F22,$B$269:$BB$305,MATCH(LEFT(TRIM(AP$6),FIND("~",SUBSTITUTE(AP$6,"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22))*HLOOKUP(LEFT(TRIM(AP$6),FIND("~",SUBSTITUTE(AP$6," ","~",LEN(TRIM(AP$6))-LEN(SUBSTITUTE(TRIM(AP$6)," ",""))))-1)&amp;" Total",$B$6:$BB$305,ROW($A22)-5,FALSE))</f>
        <v>0</v>
      </c>
      <c r="AQ22" s="143">
        <f ca="1">IF(AQ$5&lt;&gt;"",HLOOKUP(AQ$5,Functionalization!$G$6:$R$305,ROW($A22)-5,FALSE),IFERROR(INDEX(AQ$269:AQ$305,MATCH($F22,$B$269:$B$305,0))/VLOOKUP($F22,$B$269:$BB$305,MATCH(LEFT(TRIM(AQ$6),FIND("~",SUBSTITUTE(AQ$6,"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22))*HLOOKUP(LEFT(TRIM(AQ$6),FIND("~",SUBSTITUTE(AQ$6," ","~",LEN(TRIM(AQ$6))-LEN(SUBSTITUTE(TRIM(AQ$6)," ",""))))-1)&amp;" Total",$B$6:$BB$305,ROW($A22)-5,FALSE))</f>
        <v>0</v>
      </c>
      <c r="AR22" s="143">
        <f ca="1">IF(AR$5&lt;&gt;"",HLOOKUP(AR$5,Functionalization!$G$6:$R$305,ROW($A22)-5,FALSE),IFERROR(INDEX(AR$269:AR$305,MATCH($F22,$B$269:$B$305,0))/VLOOKUP($F22,$B$269:$BB$305,MATCH(LEFT(TRIM(AR$6),FIND("~",SUBSTITUTE(AR$6,"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22))*HLOOKUP(LEFT(TRIM(AR$6),FIND("~",SUBSTITUTE(AR$6," ","~",LEN(TRIM(AR$6))-LEN(SUBSTITUTE(TRIM(AR$6)," ",""))))-1)&amp;" Total",$B$6:$BB$305,ROW($A22)-5,FALSE))</f>
        <v>0</v>
      </c>
      <c r="AS22" s="143">
        <f ca="1">IF(AS$5&lt;&gt;"",HLOOKUP(AS$5,Functionalization!$G$6:$R$305,ROW($A22)-5,FALSE),IFERROR(INDEX(AS$269:AS$305,MATCH($F22,$B$269:$B$305,0))/VLOOKUP($F22,$B$269:$BB$305,MATCH(LEFT(TRIM(AS$6),FIND("~",SUBSTITUTE(AS$6,"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22))*HLOOKUP(LEFT(TRIM(AS$6),FIND("~",SUBSTITUTE(AS$6," ","~",LEN(TRIM(AS$6))-LEN(SUBSTITUTE(TRIM(AS$6)," ",""))))-1)&amp;" Total",$B$6:$BB$305,ROW($A22)-5,FALSE))</f>
        <v>0</v>
      </c>
      <c r="AT22" s="143">
        <f ca="1">IF(AT$5&lt;&gt;"",HLOOKUP(AT$5,Functionalization!$G$6:$R$305,ROW($A22)-5,FALSE),IFERROR(INDEX(AT$269:AT$305,MATCH($F22,$B$269:$B$305,0))/VLOOKUP($F22,$B$269:$BB$305,MATCH(LEFT(TRIM(AT$6),FIND("~",SUBSTITUTE(AT$6,"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22))*HLOOKUP(LEFT(TRIM(AT$6),FIND("~",SUBSTITUTE(AT$6," ","~",LEN(TRIM(AT$6))-LEN(SUBSTITUTE(TRIM(AT$6)," ",""))))-1)&amp;" Total",$B$6:$BB$305,ROW($A22)-5,FALSE))</f>
        <v>0</v>
      </c>
      <c r="AU22" s="143">
        <f ca="1">IF(AU$5&lt;&gt;"",HLOOKUP(AU$5,Functionalization!$G$6:$R$305,ROW($A22)-5,FALSE),IFERROR(INDEX(AU$269:AU$305,MATCH($F22,$B$269:$B$305,0))/VLOOKUP($F22,$B$269:$BB$305,MATCH(LEFT(TRIM(AU$6),FIND("~",SUBSTITUTE(AU$6,"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22))*HLOOKUP(LEFT(TRIM(AU$6),FIND("~",SUBSTITUTE(AU$6," ","~",LEN(TRIM(AU$6))-LEN(SUBSTITUTE(TRIM(AU$6)," ",""))))-1)&amp;" Total",$B$6:$BB$305,ROW($A22)-5,FALSE))</f>
        <v>0</v>
      </c>
      <c r="AV22" s="143">
        <f ca="1">IF(AV$5&lt;&gt;"",HLOOKUP(AV$5,Functionalization!$G$6:$R$305,ROW($A22)-5,FALSE),IFERROR(INDEX(AV$269:AV$305,MATCH($F22,$B$269:$B$305,0))/VLOOKUP($F22,$B$269:$BB$305,MATCH(LEFT(TRIM(AV$6),FIND("~",SUBSTITUTE(AV$6,"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22))*HLOOKUP(LEFT(TRIM(AV$6),FIND("~",SUBSTITUTE(AV$6," ","~",LEN(TRIM(AV$6))-LEN(SUBSTITUTE(TRIM(AV$6)," ",""))))-1)&amp;" Total",$B$6:$BB$305,ROW($A22)-5,FALSE))</f>
        <v>0</v>
      </c>
      <c r="AW22" s="143">
        <f ca="1">IF(AW$5&lt;&gt;"",HLOOKUP(AW$5,Functionalization!$G$6:$R$305,ROW($A22)-5,FALSE),IFERROR(INDEX(AW$269:AW$305,MATCH($F22,$B$269:$B$305,0))/VLOOKUP($F22,$B$269:$BB$305,MATCH(LEFT(TRIM(AW$6),FIND("~",SUBSTITUTE(AW$6,"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22))*HLOOKUP(LEFT(TRIM(AW$6),FIND("~",SUBSTITUTE(AW$6," ","~",LEN(TRIM(AW$6))-LEN(SUBSTITUTE(TRIM(AW$6)," ",""))))-1)&amp;" Total",$B$6:$BB$305,ROW($A22)-5,FALSE))</f>
        <v>0</v>
      </c>
      <c r="AX22" s="143">
        <f ca="1">IF(AX$5&lt;&gt;"",HLOOKUP(AX$5,Functionalization!$G$6:$R$305,ROW($A22)-5,FALSE),IFERROR(INDEX(AX$269:AX$305,MATCH($F22,$B$269:$B$305,0))/VLOOKUP($F22,$B$269:$BB$305,MATCH(LEFT(TRIM(AX$6),FIND("~",SUBSTITUTE(AX$6,"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22))*HLOOKUP(LEFT(TRIM(AX$6),FIND("~",SUBSTITUTE(AX$6," ","~",LEN(TRIM(AX$6))-LEN(SUBSTITUTE(TRIM(AX$6)," ",""))))-1)&amp;" Total",$B$6:$BB$305,ROW($A22)-5,FALSE))</f>
        <v>0</v>
      </c>
      <c r="AY22" s="143">
        <f ca="1">IF(AY$5&lt;&gt;"",HLOOKUP(AY$5,Functionalization!$G$6:$R$305,ROW($A22)-5,FALSE),IFERROR(INDEX(AY$269:AY$305,MATCH($F22,$B$269:$B$305,0))/VLOOKUP($F22,$B$269:$BB$305,MATCH(LEFT(TRIM(AY$6),FIND("~",SUBSTITUTE(AY$6,"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22))*HLOOKUP(LEFT(TRIM(AY$6),FIND("~",SUBSTITUTE(AY$6," ","~",LEN(TRIM(AY$6))-LEN(SUBSTITUTE(TRIM(AY$6)," ",""))))-1)&amp;" Total",$B$6:$BB$305,ROW($A22)-5,FALSE))</f>
        <v>0</v>
      </c>
      <c r="AZ22" s="143">
        <f ca="1">IF(AZ$5&lt;&gt;"",HLOOKUP(AZ$5,Functionalization!$G$6:$R$305,ROW($A22)-5,FALSE),IFERROR(INDEX(AZ$269:AZ$305,MATCH($F22,$B$269:$B$305,0))/VLOOKUP($F22,$B$269:$BB$305,MATCH(LEFT(TRIM(AZ$6),FIND("~",SUBSTITUTE(AZ$6,"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22))*HLOOKUP(LEFT(TRIM(AZ$6),FIND("~",SUBSTITUTE(AZ$6," ","~",LEN(TRIM(AZ$6))-LEN(SUBSTITUTE(TRIM(AZ$6)," ",""))))-1)&amp;" Total",$B$6:$BB$305,ROW($A22)-5,FALSE))</f>
        <v>0</v>
      </c>
      <c r="BA22" s="143">
        <f ca="1">IF(BA$5&lt;&gt;"",HLOOKUP(BA$5,Functionalization!$G$6:$R$305,ROW($A22)-5,FALSE),IFERROR(INDEX(BA$269:BA$305,MATCH($F22,$B$269:$B$305,0))/VLOOKUP($F22,$B$269:$BB$305,MATCH(LEFT(TRIM(BA$6),FIND("~",SUBSTITUTE(BA$6,"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22))*HLOOKUP(LEFT(TRIM(BA$6),FIND("~",SUBSTITUTE(BA$6," ","~",LEN(TRIM(BA$6))-LEN(SUBSTITUTE(TRIM(BA$6)," ",""))))-1)&amp;" Total",$B$6:$BB$305,ROW($A22)-5,FALSE))</f>
        <v>0</v>
      </c>
      <c r="BB22" s="143">
        <f ca="1">IF(BB$5&lt;&gt;"",HLOOKUP(BB$5,Functionalization!$G$6:$R$305,ROW($A22)-5,FALSE),IFERROR(INDEX(BB$269:BB$305,MATCH($F22,$B$269:$B$305,0))/VLOOKUP($F22,$B$269:$BB$305,MATCH(LEFT(TRIM(BB$6),FIND("~",SUBSTITUTE(BB$6,"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22))*HLOOKUP(LEFT(TRIM(BB$6),FIND("~",SUBSTITUTE(BB$6," ","~",LEN(TRIM(BB$6))-LEN(SUBSTITUTE(TRIM(BB$6)," ",""))))-1)&amp;" Total",$B$6:$BB$305,ROW($A22)-5,FALSE))</f>
        <v>0</v>
      </c>
      <c r="BD22" s="79">
        <f ca="1">IFERROR(IF(SUMIF($G$6:$BB$6,BD$6&amp;" Total",$G22:$BB22)-(SUMIF($G$6:$BB$6,BD$6&amp;" "&amp;'Input-Func_Class'!$D$22,$G22:$BB22)+IFERROR(SUMIF($G$6:$BB$6,BD$6&amp;" "&amp;'Input-Func_Class'!$E$22,$G22:$BB22),SUMIF($G$6:$BB$6,BD$6&amp;" "&amp;'Input-Func_Class'!$B$24,$G22:$BB22))+SUMIF($G$6:$BB$6,BD$6&amp;" "&amp;'Input-Func_Class'!$F$22,$G22:$BB22))&lt;Check_Limit,0,1),1)</f>
        <v>0</v>
      </c>
      <c r="BE22" s="79">
        <f ca="1">IFERROR(IF(SUMIF($G$6:$BB$6,BE$6&amp;" Total",$G22:$BB22)-(SUMIF($G$6:$BB$6,BE$6&amp;" "&amp;'Input-Func_Class'!$D$22,$G22:$BB22)+IFERROR(SUMIF($G$6:$BB$6,BE$6&amp;" "&amp;'Input-Func_Class'!$E$22,$G22:$BB22),SUMIF($G$6:$BB$6,BE$6&amp;" "&amp;'Input-Func_Class'!$B$24,$G22:$BB22))+SUMIF($G$6:$BB$6,BE$6&amp;" "&amp;'Input-Func_Class'!$F$22,$G22:$BB22))&lt;Check_Limit,0,1),1)</f>
        <v>0</v>
      </c>
      <c r="BF22" s="79">
        <f ca="1">IFERROR(IF(SUMIF($G$6:$BB$6,BF$6&amp;" Total",$G22:$BB22)-(SUMIF($G$6:$BB$6,BF$6&amp;" "&amp;'Input-Func_Class'!$D$22,$G22:$BB22)+IFERROR(SUMIF($G$6:$BB$6,BF$6&amp;" "&amp;'Input-Func_Class'!$E$22,$G22:$BB22),SUMIF($G$6:$BB$6,BF$6&amp;" "&amp;'Input-Func_Class'!$B$24,$G22:$BB22))+SUMIF($G$6:$BB$6,BF$6&amp;" "&amp;'Input-Func_Class'!$F$22,$G22:$BB22))&lt;Check_Limit,0,1),1)</f>
        <v>0</v>
      </c>
      <c r="BG22" s="79">
        <f ca="1">IFERROR(IF(SUMIF($G$6:$BB$6,BG$6&amp;" Total",$G22:$BB22)-(SUMIF($G$6:$BB$6,BG$6&amp;" "&amp;'Input-Func_Class'!$D$22,$G22:$BB22)+IFERROR(SUMIF($G$6:$BB$6,BG$6&amp;" "&amp;'Input-Func_Class'!$E$22,$G22:$BB22),SUMIF($G$6:$BB$6,BG$6&amp;" "&amp;'Input-Func_Class'!$B$24,$G22:$BB22))+SUMIF($G$6:$BB$6,BG$6&amp;" "&amp;'Input-Func_Class'!$F$22,$G22:$BB22))&lt;Check_Limit,0,1),1)</f>
        <v>0</v>
      </c>
      <c r="BH22" s="79">
        <f ca="1">IFERROR(IF(SUMIF($G$6:$BB$6,BH$6&amp;" Total",$G22:$BB22)-(SUMIF($G$6:$BB$6,BH$6&amp;" "&amp;'Input-Func_Class'!$D$22,$G22:$BB22)+IFERROR(SUMIF($G$6:$BB$6,BH$6&amp;" "&amp;'Input-Func_Class'!$E$22,$G22:$BB22),SUMIF($G$6:$BB$6,BH$6&amp;" "&amp;'Input-Func_Class'!$B$24,$G22:$BB22))+SUMIF($G$6:$BB$6,BH$6&amp;" "&amp;'Input-Func_Class'!$F$22,$G22:$BB22))&lt;Check_Limit,0,1),1)</f>
        <v>0</v>
      </c>
      <c r="BI22" s="79">
        <f ca="1">IFERROR(IF(SUMIF($G$6:$BB$6,BI$6&amp;" Total",$G22:$BB22)-(SUMIF($G$6:$BB$6,BI$6&amp;" "&amp;'Input-Func_Class'!$D$22,$G22:$BB22)+IFERROR(SUMIF($G$6:$BB$6,BI$6&amp;" "&amp;'Input-Func_Class'!$E$22,$G22:$BB22),SUMIF($G$6:$BB$6,BI$6&amp;" "&amp;'Input-Func_Class'!$B$24,$G22:$BB22))+SUMIF($G$6:$BB$6,BI$6&amp;" "&amp;'Input-Func_Class'!$F$22,$G22:$BB22))&lt;Check_Limit,0,1),1)</f>
        <v>0</v>
      </c>
      <c r="BJ22" s="79">
        <f ca="1">IFERROR(IF(SUMIF($G$6:$BB$6,BJ$6&amp;" Total",$G22:$BB22)-(SUMIF($G$6:$BB$6,BJ$6&amp;" "&amp;'Input-Func_Class'!$D$22,$G22:$BB22)+IFERROR(SUMIF($G$6:$BB$6,BJ$6&amp;" "&amp;'Input-Func_Class'!$E$22,$G22:$BB22),SUMIF($G$6:$BB$6,BJ$6&amp;" "&amp;'Input-Func_Class'!$B$24,$G22:$BB22))+SUMIF($G$6:$BB$6,BJ$6&amp;" "&amp;'Input-Func_Class'!$F$22,$G22:$BB22))&lt;Check_Limit,0,1),1)</f>
        <v>0</v>
      </c>
      <c r="BK22" s="79">
        <f ca="1">IFERROR(IF(SUMIF($G$6:$BB$6,BK$6&amp;" Total",$G22:$BB22)-(SUMIF($G$6:$BB$6,BK$6&amp;" "&amp;'Input-Func_Class'!$D$22,$G22:$BB22)+IFERROR(SUMIF($G$6:$BB$6,BK$6&amp;" "&amp;'Input-Func_Class'!$E$22,$G22:$BB22),SUMIF($G$6:$BB$6,BK$6&amp;" "&amp;'Input-Func_Class'!$B$24,$G22:$BB22))+SUMIF($G$6:$BB$6,BK$6&amp;" "&amp;'Input-Func_Class'!$F$22,$G22:$BB22))&lt;Check_Limit,0,1),1)</f>
        <v>0</v>
      </c>
      <c r="BL22" s="79">
        <f ca="1">IFERROR(IF(SUMIF($G$6:$BB$6,BL$6&amp;" Total",$G22:$BB22)-(SUMIF($G$6:$BB$6,BL$6&amp;" "&amp;'Input-Func_Class'!$D$22,$G22:$BB22)+IFERROR(SUMIF($G$6:$BB$6,BL$6&amp;" "&amp;'Input-Func_Class'!$E$22,$G22:$BB22),SUMIF($G$6:$BB$6,BL$6&amp;" "&amp;'Input-Func_Class'!$B$24,$G22:$BB22))+SUMIF($G$6:$BB$6,BL$6&amp;" "&amp;'Input-Func_Class'!$F$22,$G22:$BB22))&lt;Check_Limit,0,1),1)</f>
        <v>0</v>
      </c>
      <c r="BM22" s="79">
        <f ca="1">IFERROR(IF(SUMIF($G$6:$BB$6,BM$6&amp;" Total",$G22:$BB22)-(SUMIF($G$6:$BB$6,BM$6&amp;" "&amp;'Input-Func_Class'!$D$22,$G22:$BB22)+IFERROR(SUMIF($G$6:$BB$6,BM$6&amp;" "&amp;'Input-Func_Class'!$E$22,$G22:$BB22),SUMIF($G$6:$BB$6,BM$6&amp;" "&amp;'Input-Func_Class'!$B$24,$G22:$BB22))+SUMIF($G$6:$BB$6,BM$6&amp;" "&amp;'Input-Func_Class'!$F$22,$G22:$BB22))&lt;Check_Limit,0,1),1)</f>
        <v>0</v>
      </c>
      <c r="BN22" s="79">
        <f ca="1">IFERROR(IF(SUMIF($G$6:$BB$6,BN$6&amp;" Total",$G22:$BB22)-(SUMIF($G$6:$BB$6,BN$6&amp;" "&amp;'Input-Func_Class'!$D$22,$G22:$BB22)+IFERROR(SUMIF($G$6:$BB$6,BN$6&amp;" "&amp;'Input-Func_Class'!$E$22,$G22:$BB22),SUMIF($G$6:$BB$6,BN$6&amp;" "&amp;'Input-Func_Class'!$B$24,$G22:$BB22))+SUMIF($G$6:$BB$6,BN$6&amp;" "&amp;'Input-Func_Class'!$F$22,$G22:$BB22))&lt;Check_Limit,0,1),1)</f>
        <v>0</v>
      </c>
      <c r="BO22" s="79">
        <f ca="1">IFERROR(IF(SUMIF($G$6:$BB$6,BO$6&amp;" Total",$G22:$BB22)-(SUMIF($G$6:$BB$6,BO$6&amp;" "&amp;'Input-Func_Class'!$D$22,$G22:$BB22)+IFERROR(SUMIF($G$6:$BB$6,BO$6&amp;" "&amp;'Input-Func_Class'!$E$22,$G22:$BB22),SUMIF($G$6:$BB$6,BO$6&amp;" "&amp;'Input-Func_Class'!$B$24,$G22:$BB22))+SUMIF($G$6:$BB$6,BO$6&amp;" "&amp;'Input-Func_Class'!$F$22,$G22:$BB22))&lt;Check_Limit,0,1),1)</f>
        <v>0</v>
      </c>
    </row>
    <row r="23" spans="1:67" outlineLevel="1">
      <c r="A23" s="113">
        <f>IF(ISBLANK('Input-Accounts'!A23),"",'Input-Accounts'!A23)</f>
        <v>15</v>
      </c>
      <c r="B23" s="17" t="str">
        <f>IF(ISBLANK('Input-Accounts'!B23),"",'Input-Accounts'!B23)</f>
        <v>Compressor station equipment</v>
      </c>
      <c r="C23" s="113">
        <f>IF(ISBLANK('Input-Accounts'!C23),"",'Input-Accounts'!C23)</f>
        <v>368</v>
      </c>
      <c r="D23" s="143">
        <f>Functionalization!$D23</f>
        <v>0</v>
      </c>
      <c r="E23" s="143">
        <f t="shared" si="3"/>
        <v>0</v>
      </c>
      <c r="F23" s="89" t="str">
        <f>IF($D23=0,"-",IF('Input-Accounts'!$E23&lt;&gt;0,'Input-Accounts'!$E23,'Input-Accounts'!$G23))</f>
        <v>-</v>
      </c>
      <c r="G23" s="143">
        <f ca="1">IF(G$5&lt;&gt;"",HLOOKUP(G$5,Functionalization!$G$6:$R$305,ROW($A23)-5,FALSE),IFERROR(INDEX(G$269:G$305,MATCH($F23,$B$269:$B$305,0))/VLOOKUP($F23,$B$269:$BB$305,MATCH(LEFT(TRIM(G$6),FIND("~",SUBSTITUTE(G$6,"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23))*HLOOKUP(LEFT(TRIM(G$6),FIND("~",SUBSTITUTE(G$6," ","~",LEN(TRIM(G$6))-LEN(SUBSTITUTE(TRIM(G$6)," ",""))))-1)&amp;" Total",$B$6:$BB$305,ROW($A23)-5,FALSE))</f>
        <v>0</v>
      </c>
      <c r="H23" s="143">
        <f ca="1">IF(H$5&lt;&gt;"",HLOOKUP(H$5,Functionalization!$G$6:$R$305,ROW($A23)-5,FALSE),IFERROR(INDEX(H$269:H$305,MATCH($F23,$B$269:$B$305,0))/VLOOKUP($F23,$B$269:$BB$305,MATCH(LEFT(TRIM(H$6),FIND("~",SUBSTITUTE(H$6,"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23))*HLOOKUP(LEFT(TRIM(H$6),FIND("~",SUBSTITUTE(H$6," ","~",LEN(TRIM(H$6))-LEN(SUBSTITUTE(TRIM(H$6)," ",""))))-1)&amp;" Total",$B$6:$BB$305,ROW($A23)-5,FALSE))</f>
        <v>0</v>
      </c>
      <c r="I23" s="143">
        <f ca="1">IF(I$5&lt;&gt;"",HLOOKUP(I$5,Functionalization!$G$6:$R$305,ROW($A23)-5,FALSE),IFERROR(INDEX(I$269:I$305,MATCH($F23,$B$269:$B$305,0))/VLOOKUP($F23,$B$269:$BB$305,MATCH(LEFT(TRIM(I$6),FIND("~",SUBSTITUTE(I$6,"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23))*HLOOKUP(LEFT(TRIM(I$6),FIND("~",SUBSTITUTE(I$6," ","~",LEN(TRIM(I$6))-LEN(SUBSTITUTE(TRIM(I$6)," ",""))))-1)&amp;" Total",$B$6:$BB$305,ROW($A23)-5,FALSE))</f>
        <v>0</v>
      </c>
      <c r="J23" s="143">
        <f ca="1">IF(J$5&lt;&gt;"",HLOOKUP(J$5,Functionalization!$G$6:$R$305,ROW($A23)-5,FALSE),IFERROR(INDEX(J$269:J$305,MATCH($F23,$B$269:$B$305,0))/VLOOKUP($F23,$B$269:$BB$305,MATCH(LEFT(TRIM(J$6),FIND("~",SUBSTITUTE(J$6,"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23))*HLOOKUP(LEFT(TRIM(J$6),FIND("~",SUBSTITUTE(J$6," ","~",LEN(TRIM(J$6))-LEN(SUBSTITUTE(TRIM(J$6)," ",""))))-1)&amp;" Total",$B$6:$BB$305,ROW($A23)-5,FALSE))</f>
        <v>0</v>
      </c>
      <c r="K23" s="143">
        <f ca="1">IF(K$5&lt;&gt;"",HLOOKUP(K$5,Functionalization!$G$6:$R$305,ROW($A23)-5,FALSE),IFERROR(INDEX(K$269:K$305,MATCH($F23,$B$269:$B$305,0))/VLOOKUP($F23,$B$269:$BB$305,MATCH(LEFT(TRIM(K$6),FIND("~",SUBSTITUTE(K$6,"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23))*HLOOKUP(LEFT(TRIM(K$6),FIND("~",SUBSTITUTE(K$6," ","~",LEN(TRIM(K$6))-LEN(SUBSTITUTE(TRIM(K$6)," ",""))))-1)&amp;" Total",$B$6:$BB$305,ROW($A23)-5,FALSE))</f>
        <v>0</v>
      </c>
      <c r="L23" s="143">
        <f ca="1">IF(L$5&lt;&gt;"",HLOOKUP(L$5,Functionalization!$G$6:$R$305,ROW($A23)-5,FALSE),IFERROR(INDEX(L$269:L$305,MATCH($F23,$B$269:$B$305,0))/VLOOKUP($F23,$B$269:$BB$305,MATCH(LEFT(TRIM(L$6),FIND("~",SUBSTITUTE(L$6,"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23))*HLOOKUP(LEFT(TRIM(L$6),FIND("~",SUBSTITUTE(L$6," ","~",LEN(TRIM(L$6))-LEN(SUBSTITUTE(TRIM(L$6)," ",""))))-1)&amp;" Total",$B$6:$BB$305,ROW($A23)-5,FALSE))</f>
        <v>0</v>
      </c>
      <c r="M23" s="143">
        <f ca="1">IF(M$5&lt;&gt;"",HLOOKUP(M$5,Functionalization!$G$6:$R$305,ROW($A23)-5,FALSE),IFERROR(INDEX(M$269:M$305,MATCH($F23,$B$269:$B$305,0))/VLOOKUP($F23,$B$269:$BB$305,MATCH(LEFT(TRIM(M$6),FIND("~",SUBSTITUTE(M$6,"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23))*HLOOKUP(LEFT(TRIM(M$6),FIND("~",SUBSTITUTE(M$6," ","~",LEN(TRIM(M$6))-LEN(SUBSTITUTE(TRIM(M$6)," ",""))))-1)&amp;" Total",$B$6:$BB$305,ROW($A23)-5,FALSE))</f>
        <v>0</v>
      </c>
      <c r="N23" s="143">
        <f ca="1">IF(N$5&lt;&gt;"",HLOOKUP(N$5,Functionalization!$G$6:$R$305,ROW($A23)-5,FALSE),IFERROR(INDEX(N$269:N$305,MATCH($F23,$B$269:$B$305,0))/VLOOKUP($F23,$B$269:$BB$305,MATCH(LEFT(TRIM(N$6),FIND("~",SUBSTITUTE(N$6,"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23))*HLOOKUP(LEFT(TRIM(N$6),FIND("~",SUBSTITUTE(N$6," ","~",LEN(TRIM(N$6))-LEN(SUBSTITUTE(TRIM(N$6)," ",""))))-1)&amp;" Total",$B$6:$BB$305,ROW($A23)-5,FALSE))</f>
        <v>0</v>
      </c>
      <c r="O23" s="143">
        <f ca="1">IF(O$5&lt;&gt;"",HLOOKUP(O$5,Functionalization!$G$6:$R$305,ROW($A23)-5,FALSE),IFERROR(INDEX(O$269:O$305,MATCH($F23,$B$269:$B$305,0))/VLOOKUP($F23,$B$269:$BB$305,MATCH(LEFT(TRIM(O$6),FIND("~",SUBSTITUTE(O$6,"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23))*HLOOKUP(LEFT(TRIM(O$6),FIND("~",SUBSTITUTE(O$6," ","~",LEN(TRIM(O$6))-LEN(SUBSTITUTE(TRIM(O$6)," ",""))))-1)&amp;" Total",$B$6:$BB$305,ROW($A23)-5,FALSE))</f>
        <v>0</v>
      </c>
      <c r="P23" s="143">
        <f ca="1">IF(P$5&lt;&gt;"",HLOOKUP(P$5,Functionalization!$G$6:$R$305,ROW($A23)-5,FALSE),IFERROR(INDEX(P$269:P$305,MATCH($F23,$B$269:$B$305,0))/VLOOKUP($F23,$B$269:$BB$305,MATCH(LEFT(TRIM(P$6),FIND("~",SUBSTITUTE(P$6,"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23))*HLOOKUP(LEFT(TRIM(P$6),FIND("~",SUBSTITUTE(P$6," ","~",LEN(TRIM(P$6))-LEN(SUBSTITUTE(TRIM(P$6)," ",""))))-1)&amp;" Total",$B$6:$BB$305,ROW($A23)-5,FALSE))</f>
        <v>0</v>
      </c>
      <c r="Q23" s="143">
        <f ca="1">IF(Q$5&lt;&gt;"",HLOOKUP(Q$5,Functionalization!$G$6:$R$305,ROW($A23)-5,FALSE),IFERROR(INDEX(Q$269:Q$305,MATCH($F23,$B$269:$B$305,0))/VLOOKUP($F23,$B$269:$BB$305,MATCH(LEFT(TRIM(Q$6),FIND("~",SUBSTITUTE(Q$6,"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23))*HLOOKUP(LEFT(TRIM(Q$6),FIND("~",SUBSTITUTE(Q$6," ","~",LEN(TRIM(Q$6))-LEN(SUBSTITUTE(TRIM(Q$6)," ",""))))-1)&amp;" Total",$B$6:$BB$305,ROW($A23)-5,FALSE))</f>
        <v>0</v>
      </c>
      <c r="R23" s="143">
        <f ca="1">IF(R$5&lt;&gt;"",HLOOKUP(R$5,Functionalization!$G$6:$R$305,ROW($A23)-5,FALSE),IFERROR(INDEX(R$269:R$305,MATCH($F23,$B$269:$B$305,0))/VLOOKUP($F23,$B$269:$BB$305,MATCH(LEFT(TRIM(R$6),FIND("~",SUBSTITUTE(R$6,"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23))*HLOOKUP(LEFT(TRIM(R$6),FIND("~",SUBSTITUTE(R$6," ","~",LEN(TRIM(R$6))-LEN(SUBSTITUTE(TRIM(R$6)," ",""))))-1)&amp;" Total",$B$6:$BB$305,ROW($A23)-5,FALSE))</f>
        <v>0</v>
      </c>
      <c r="S23" s="143">
        <f ca="1">IF(S$5&lt;&gt;"",HLOOKUP(S$5,Functionalization!$G$6:$R$305,ROW($A23)-5,FALSE),IFERROR(INDEX(S$269:S$305,MATCH($F23,$B$269:$B$305,0))/VLOOKUP($F23,$B$269:$BB$305,MATCH(LEFT(TRIM(S$6),FIND("~",SUBSTITUTE(S$6,"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23))*HLOOKUP(LEFT(TRIM(S$6),FIND("~",SUBSTITUTE(S$6," ","~",LEN(TRIM(S$6))-LEN(SUBSTITUTE(TRIM(S$6)," ",""))))-1)&amp;" Total",$B$6:$BB$305,ROW($A23)-5,FALSE))</f>
        <v>0</v>
      </c>
      <c r="T23" s="143">
        <f ca="1">IF(T$5&lt;&gt;"",HLOOKUP(T$5,Functionalization!$G$6:$R$305,ROW($A23)-5,FALSE),IFERROR(INDEX(T$269:T$305,MATCH($F23,$B$269:$B$305,0))/VLOOKUP($F23,$B$269:$BB$305,MATCH(LEFT(TRIM(T$6),FIND("~",SUBSTITUTE(T$6,"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23))*HLOOKUP(LEFT(TRIM(T$6),FIND("~",SUBSTITUTE(T$6," ","~",LEN(TRIM(T$6))-LEN(SUBSTITUTE(TRIM(T$6)," ",""))))-1)&amp;" Total",$B$6:$BB$305,ROW($A23)-5,FALSE))</f>
        <v>0</v>
      </c>
      <c r="U23" s="143">
        <f ca="1">IF(U$5&lt;&gt;"",HLOOKUP(U$5,Functionalization!$G$6:$R$305,ROW($A23)-5,FALSE),IFERROR(INDEX(U$269:U$305,MATCH($F23,$B$269:$B$305,0))/VLOOKUP($F23,$B$269:$BB$305,MATCH(LEFT(TRIM(U$6),FIND("~",SUBSTITUTE(U$6,"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23))*HLOOKUP(LEFT(TRIM(U$6),FIND("~",SUBSTITUTE(U$6," ","~",LEN(TRIM(U$6))-LEN(SUBSTITUTE(TRIM(U$6)," ",""))))-1)&amp;" Total",$B$6:$BB$305,ROW($A23)-5,FALSE))</f>
        <v>0</v>
      </c>
      <c r="V23" s="143">
        <f ca="1">IF(V$5&lt;&gt;"",HLOOKUP(V$5,Functionalization!$G$6:$R$305,ROW($A23)-5,FALSE),IFERROR(INDEX(V$269:V$305,MATCH($F23,$B$269:$B$305,0))/VLOOKUP($F23,$B$269:$BB$305,MATCH(LEFT(TRIM(V$6),FIND("~",SUBSTITUTE(V$6,"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23))*HLOOKUP(LEFT(TRIM(V$6),FIND("~",SUBSTITUTE(V$6," ","~",LEN(TRIM(V$6))-LEN(SUBSTITUTE(TRIM(V$6)," ",""))))-1)&amp;" Total",$B$6:$BB$305,ROW($A23)-5,FALSE))</f>
        <v>0</v>
      </c>
      <c r="W23" s="143">
        <f ca="1">IF(W$5&lt;&gt;"",HLOOKUP(W$5,Functionalization!$G$6:$R$305,ROW($A23)-5,FALSE),IFERROR(INDEX(W$269:W$305,MATCH($F23,$B$269:$B$305,0))/VLOOKUP($F23,$B$269:$BB$305,MATCH(LEFT(TRIM(W$6),FIND("~",SUBSTITUTE(W$6,"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23))*HLOOKUP(LEFT(TRIM(W$6),FIND("~",SUBSTITUTE(W$6," ","~",LEN(TRIM(W$6))-LEN(SUBSTITUTE(TRIM(W$6)," ",""))))-1)&amp;" Total",$B$6:$BB$305,ROW($A23)-5,FALSE))</f>
        <v>0</v>
      </c>
      <c r="X23" s="143">
        <f ca="1">IF(X$5&lt;&gt;"",HLOOKUP(X$5,Functionalization!$G$6:$R$305,ROW($A23)-5,FALSE),IFERROR(INDEX(X$269:X$305,MATCH($F23,$B$269:$B$305,0))/VLOOKUP($F23,$B$269:$BB$305,MATCH(LEFT(TRIM(X$6),FIND("~",SUBSTITUTE(X$6,"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23))*HLOOKUP(LEFT(TRIM(X$6),FIND("~",SUBSTITUTE(X$6," ","~",LEN(TRIM(X$6))-LEN(SUBSTITUTE(TRIM(X$6)," ",""))))-1)&amp;" Total",$B$6:$BB$305,ROW($A23)-5,FALSE))</f>
        <v>0</v>
      </c>
      <c r="Y23" s="143">
        <f ca="1">IF(Y$5&lt;&gt;"",HLOOKUP(Y$5,Functionalization!$G$6:$R$305,ROW($A23)-5,FALSE),IFERROR(INDEX(Y$269:Y$305,MATCH($F23,$B$269:$B$305,0))/VLOOKUP($F23,$B$269:$BB$305,MATCH(LEFT(TRIM(Y$6),FIND("~",SUBSTITUTE(Y$6,"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23))*HLOOKUP(LEFT(TRIM(Y$6),FIND("~",SUBSTITUTE(Y$6," ","~",LEN(TRIM(Y$6))-LEN(SUBSTITUTE(TRIM(Y$6)," ",""))))-1)&amp;" Total",$B$6:$BB$305,ROW($A23)-5,FALSE))</f>
        <v>0</v>
      </c>
      <c r="Z23" s="143">
        <f ca="1">IF(Z$5&lt;&gt;"",HLOOKUP(Z$5,Functionalization!$G$6:$R$305,ROW($A23)-5,FALSE),IFERROR(INDEX(Z$269:Z$305,MATCH($F23,$B$269:$B$305,0))/VLOOKUP($F23,$B$269:$BB$305,MATCH(LEFT(TRIM(Z$6),FIND("~",SUBSTITUTE(Z$6,"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23))*HLOOKUP(LEFT(TRIM(Z$6),FIND("~",SUBSTITUTE(Z$6," ","~",LEN(TRIM(Z$6))-LEN(SUBSTITUTE(TRIM(Z$6)," ",""))))-1)&amp;" Total",$B$6:$BB$305,ROW($A23)-5,FALSE))</f>
        <v>0</v>
      </c>
      <c r="AA23" s="143">
        <f ca="1">IF(AA$5&lt;&gt;"",HLOOKUP(AA$5,Functionalization!$G$6:$R$305,ROW($A23)-5,FALSE),IFERROR(INDEX(AA$269:AA$305,MATCH($F23,$B$269:$B$305,0))/VLOOKUP($F23,$B$269:$BB$305,MATCH(LEFT(TRIM(AA$6),FIND("~",SUBSTITUTE(AA$6,"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23))*HLOOKUP(LEFT(TRIM(AA$6),FIND("~",SUBSTITUTE(AA$6," ","~",LEN(TRIM(AA$6))-LEN(SUBSTITUTE(TRIM(AA$6)," ",""))))-1)&amp;" Total",$B$6:$BB$305,ROW($A23)-5,FALSE))</f>
        <v>0</v>
      </c>
      <c r="AB23" s="143">
        <f ca="1">IF(AB$5&lt;&gt;"",HLOOKUP(AB$5,Functionalization!$G$6:$R$305,ROW($A23)-5,FALSE),IFERROR(INDEX(AB$269:AB$305,MATCH($F23,$B$269:$B$305,0))/VLOOKUP($F23,$B$269:$BB$305,MATCH(LEFT(TRIM(AB$6),FIND("~",SUBSTITUTE(AB$6,"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23))*HLOOKUP(LEFT(TRIM(AB$6),FIND("~",SUBSTITUTE(AB$6," ","~",LEN(TRIM(AB$6))-LEN(SUBSTITUTE(TRIM(AB$6)," ",""))))-1)&amp;" Total",$B$6:$BB$305,ROW($A23)-5,FALSE))</f>
        <v>0</v>
      </c>
      <c r="AC23" s="143">
        <f ca="1">IF(AC$5&lt;&gt;"",HLOOKUP(AC$5,Functionalization!$G$6:$R$305,ROW($A23)-5,FALSE),IFERROR(INDEX(AC$269:AC$305,MATCH($F23,$B$269:$B$305,0))/VLOOKUP($F23,$B$269:$BB$305,MATCH(LEFT(TRIM(AC$6),FIND("~",SUBSTITUTE(AC$6,"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23))*HLOOKUP(LEFT(TRIM(AC$6),FIND("~",SUBSTITUTE(AC$6," ","~",LEN(TRIM(AC$6))-LEN(SUBSTITUTE(TRIM(AC$6)," ",""))))-1)&amp;" Total",$B$6:$BB$305,ROW($A23)-5,FALSE))</f>
        <v>0</v>
      </c>
      <c r="AD23" s="143">
        <f ca="1">IF(AD$5&lt;&gt;"",HLOOKUP(AD$5,Functionalization!$G$6:$R$305,ROW($A23)-5,FALSE),IFERROR(INDEX(AD$269:AD$305,MATCH($F23,$B$269:$B$305,0))/VLOOKUP($F23,$B$269:$BB$305,MATCH(LEFT(TRIM(AD$6),FIND("~",SUBSTITUTE(AD$6,"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23))*HLOOKUP(LEFT(TRIM(AD$6),FIND("~",SUBSTITUTE(AD$6," ","~",LEN(TRIM(AD$6))-LEN(SUBSTITUTE(TRIM(AD$6)," ",""))))-1)&amp;" Total",$B$6:$BB$305,ROW($A23)-5,FALSE))</f>
        <v>0</v>
      </c>
      <c r="AE23" s="143">
        <f ca="1">IF(AE$5&lt;&gt;"",HLOOKUP(AE$5,Functionalization!$G$6:$R$305,ROW($A23)-5,FALSE),IFERROR(INDEX(AE$269:AE$305,MATCH($F23,$B$269:$B$305,0))/VLOOKUP($F23,$B$269:$BB$305,MATCH(LEFT(TRIM(AE$6),FIND("~",SUBSTITUTE(AE$6,"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23))*HLOOKUP(LEFT(TRIM(AE$6),FIND("~",SUBSTITUTE(AE$6," ","~",LEN(TRIM(AE$6))-LEN(SUBSTITUTE(TRIM(AE$6)," ",""))))-1)&amp;" Total",$B$6:$BB$305,ROW($A23)-5,FALSE))</f>
        <v>0</v>
      </c>
      <c r="AF23" s="143">
        <f ca="1">IF(AF$5&lt;&gt;"",HLOOKUP(AF$5,Functionalization!$G$6:$R$305,ROW($A23)-5,FALSE),IFERROR(INDEX(AF$269:AF$305,MATCH($F23,$B$269:$B$305,0))/VLOOKUP($F23,$B$269:$BB$305,MATCH(LEFT(TRIM(AF$6),FIND("~",SUBSTITUTE(AF$6,"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23))*HLOOKUP(LEFT(TRIM(AF$6),FIND("~",SUBSTITUTE(AF$6," ","~",LEN(TRIM(AF$6))-LEN(SUBSTITUTE(TRIM(AF$6)," ",""))))-1)&amp;" Total",$B$6:$BB$305,ROW($A23)-5,FALSE))</f>
        <v>0</v>
      </c>
      <c r="AG23" s="143">
        <f ca="1">IF(AG$5&lt;&gt;"",HLOOKUP(AG$5,Functionalization!$G$6:$R$305,ROW($A23)-5,FALSE),IFERROR(INDEX(AG$269:AG$305,MATCH($F23,$B$269:$B$305,0))/VLOOKUP($F23,$B$269:$BB$305,MATCH(LEFT(TRIM(AG$6),FIND("~",SUBSTITUTE(AG$6,"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23))*HLOOKUP(LEFT(TRIM(AG$6),FIND("~",SUBSTITUTE(AG$6," ","~",LEN(TRIM(AG$6))-LEN(SUBSTITUTE(TRIM(AG$6)," ",""))))-1)&amp;" Total",$B$6:$BB$305,ROW($A23)-5,FALSE))</f>
        <v>0</v>
      </c>
      <c r="AH23" s="143">
        <f ca="1">IF(AH$5&lt;&gt;"",HLOOKUP(AH$5,Functionalization!$G$6:$R$305,ROW($A23)-5,FALSE),IFERROR(INDEX(AH$269:AH$305,MATCH($F23,$B$269:$B$305,0))/VLOOKUP($F23,$B$269:$BB$305,MATCH(LEFT(TRIM(AH$6),FIND("~",SUBSTITUTE(AH$6,"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23))*HLOOKUP(LEFT(TRIM(AH$6),FIND("~",SUBSTITUTE(AH$6," ","~",LEN(TRIM(AH$6))-LEN(SUBSTITUTE(TRIM(AH$6)," ",""))))-1)&amp;" Total",$B$6:$BB$305,ROW($A23)-5,FALSE))</f>
        <v>0</v>
      </c>
      <c r="AI23" s="143">
        <f ca="1">IF(AI$5&lt;&gt;"",HLOOKUP(AI$5,Functionalization!$G$6:$R$305,ROW($A23)-5,FALSE),IFERROR(INDEX(AI$269:AI$305,MATCH($F23,$B$269:$B$305,0))/VLOOKUP($F23,$B$269:$BB$305,MATCH(LEFT(TRIM(AI$6),FIND("~",SUBSTITUTE(AI$6,"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23))*HLOOKUP(LEFT(TRIM(AI$6),FIND("~",SUBSTITUTE(AI$6," ","~",LEN(TRIM(AI$6))-LEN(SUBSTITUTE(TRIM(AI$6)," ",""))))-1)&amp;" Total",$B$6:$BB$305,ROW($A23)-5,FALSE))</f>
        <v>0</v>
      </c>
      <c r="AJ23" s="143">
        <f ca="1">IF(AJ$5&lt;&gt;"",HLOOKUP(AJ$5,Functionalization!$G$6:$R$305,ROW($A23)-5,FALSE),IFERROR(INDEX(AJ$269:AJ$305,MATCH($F23,$B$269:$B$305,0))/VLOOKUP($F23,$B$269:$BB$305,MATCH(LEFT(TRIM(AJ$6),FIND("~",SUBSTITUTE(AJ$6,"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23))*HLOOKUP(LEFT(TRIM(AJ$6),FIND("~",SUBSTITUTE(AJ$6," ","~",LEN(TRIM(AJ$6))-LEN(SUBSTITUTE(TRIM(AJ$6)," ",""))))-1)&amp;" Total",$B$6:$BB$305,ROW($A23)-5,FALSE))</f>
        <v>0</v>
      </c>
      <c r="AK23" s="143">
        <f ca="1">IF(AK$5&lt;&gt;"",HLOOKUP(AK$5,Functionalization!$G$6:$R$305,ROW($A23)-5,FALSE),IFERROR(INDEX(AK$269:AK$305,MATCH($F23,$B$269:$B$305,0))/VLOOKUP($F23,$B$269:$BB$305,MATCH(LEFT(TRIM(AK$6),FIND("~",SUBSTITUTE(AK$6,"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23))*HLOOKUP(LEFT(TRIM(AK$6),FIND("~",SUBSTITUTE(AK$6," ","~",LEN(TRIM(AK$6))-LEN(SUBSTITUTE(TRIM(AK$6)," ",""))))-1)&amp;" Total",$B$6:$BB$305,ROW($A23)-5,FALSE))</f>
        <v>0</v>
      </c>
      <c r="AL23" s="143">
        <f ca="1">IF(AL$5&lt;&gt;"",HLOOKUP(AL$5,Functionalization!$G$6:$R$305,ROW($A23)-5,FALSE),IFERROR(INDEX(AL$269:AL$305,MATCH($F23,$B$269:$B$305,0))/VLOOKUP($F23,$B$269:$BB$305,MATCH(LEFT(TRIM(AL$6),FIND("~",SUBSTITUTE(AL$6,"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23))*HLOOKUP(LEFT(TRIM(AL$6),FIND("~",SUBSTITUTE(AL$6," ","~",LEN(TRIM(AL$6))-LEN(SUBSTITUTE(TRIM(AL$6)," ",""))))-1)&amp;" Total",$B$6:$BB$305,ROW($A23)-5,FALSE))</f>
        <v>0</v>
      </c>
      <c r="AM23" s="143">
        <f ca="1">IF(AM$5&lt;&gt;"",HLOOKUP(AM$5,Functionalization!$G$6:$R$305,ROW($A23)-5,FALSE),IFERROR(INDEX(AM$269:AM$305,MATCH($F23,$B$269:$B$305,0))/VLOOKUP($F23,$B$269:$BB$305,MATCH(LEFT(TRIM(AM$6),FIND("~",SUBSTITUTE(AM$6,"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23))*HLOOKUP(LEFT(TRIM(AM$6),FIND("~",SUBSTITUTE(AM$6," ","~",LEN(TRIM(AM$6))-LEN(SUBSTITUTE(TRIM(AM$6)," ",""))))-1)&amp;" Total",$B$6:$BB$305,ROW($A23)-5,FALSE))</f>
        <v>0</v>
      </c>
      <c r="AN23" s="143">
        <f ca="1">IF(AN$5&lt;&gt;"",HLOOKUP(AN$5,Functionalization!$G$6:$R$305,ROW($A23)-5,FALSE),IFERROR(INDEX(AN$269:AN$305,MATCH($F23,$B$269:$B$305,0))/VLOOKUP($F23,$B$269:$BB$305,MATCH(LEFT(TRIM(AN$6),FIND("~",SUBSTITUTE(AN$6,"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23))*HLOOKUP(LEFT(TRIM(AN$6),FIND("~",SUBSTITUTE(AN$6," ","~",LEN(TRIM(AN$6))-LEN(SUBSTITUTE(TRIM(AN$6)," ",""))))-1)&amp;" Total",$B$6:$BB$305,ROW($A23)-5,FALSE))</f>
        <v>0</v>
      </c>
      <c r="AO23" s="143">
        <f ca="1">IF(AO$5&lt;&gt;"",HLOOKUP(AO$5,Functionalization!$G$6:$R$305,ROW($A23)-5,FALSE),IFERROR(INDEX(AO$269:AO$305,MATCH($F23,$B$269:$B$305,0))/VLOOKUP($F23,$B$269:$BB$305,MATCH(LEFT(TRIM(AO$6),FIND("~",SUBSTITUTE(AO$6,"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23))*HLOOKUP(LEFT(TRIM(AO$6),FIND("~",SUBSTITUTE(AO$6," ","~",LEN(TRIM(AO$6))-LEN(SUBSTITUTE(TRIM(AO$6)," ",""))))-1)&amp;" Total",$B$6:$BB$305,ROW($A23)-5,FALSE))</f>
        <v>0</v>
      </c>
      <c r="AP23" s="143">
        <f ca="1">IF(AP$5&lt;&gt;"",HLOOKUP(AP$5,Functionalization!$G$6:$R$305,ROW($A23)-5,FALSE),IFERROR(INDEX(AP$269:AP$305,MATCH($F23,$B$269:$B$305,0))/VLOOKUP($F23,$B$269:$BB$305,MATCH(LEFT(TRIM(AP$6),FIND("~",SUBSTITUTE(AP$6,"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23))*HLOOKUP(LEFT(TRIM(AP$6),FIND("~",SUBSTITUTE(AP$6," ","~",LEN(TRIM(AP$6))-LEN(SUBSTITUTE(TRIM(AP$6)," ",""))))-1)&amp;" Total",$B$6:$BB$305,ROW($A23)-5,FALSE))</f>
        <v>0</v>
      </c>
      <c r="AQ23" s="143">
        <f ca="1">IF(AQ$5&lt;&gt;"",HLOOKUP(AQ$5,Functionalization!$G$6:$R$305,ROW($A23)-5,FALSE),IFERROR(INDEX(AQ$269:AQ$305,MATCH($F23,$B$269:$B$305,0))/VLOOKUP($F23,$B$269:$BB$305,MATCH(LEFT(TRIM(AQ$6),FIND("~",SUBSTITUTE(AQ$6,"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23))*HLOOKUP(LEFT(TRIM(AQ$6),FIND("~",SUBSTITUTE(AQ$6," ","~",LEN(TRIM(AQ$6))-LEN(SUBSTITUTE(TRIM(AQ$6)," ",""))))-1)&amp;" Total",$B$6:$BB$305,ROW($A23)-5,FALSE))</f>
        <v>0</v>
      </c>
      <c r="AR23" s="143">
        <f ca="1">IF(AR$5&lt;&gt;"",HLOOKUP(AR$5,Functionalization!$G$6:$R$305,ROW($A23)-5,FALSE),IFERROR(INDEX(AR$269:AR$305,MATCH($F23,$B$269:$B$305,0))/VLOOKUP($F23,$B$269:$BB$305,MATCH(LEFT(TRIM(AR$6),FIND("~",SUBSTITUTE(AR$6,"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23))*HLOOKUP(LEFT(TRIM(AR$6),FIND("~",SUBSTITUTE(AR$6," ","~",LEN(TRIM(AR$6))-LEN(SUBSTITUTE(TRIM(AR$6)," ",""))))-1)&amp;" Total",$B$6:$BB$305,ROW($A23)-5,FALSE))</f>
        <v>0</v>
      </c>
      <c r="AS23" s="143">
        <f ca="1">IF(AS$5&lt;&gt;"",HLOOKUP(AS$5,Functionalization!$G$6:$R$305,ROW($A23)-5,FALSE),IFERROR(INDEX(AS$269:AS$305,MATCH($F23,$B$269:$B$305,0))/VLOOKUP($F23,$B$269:$BB$305,MATCH(LEFT(TRIM(AS$6),FIND("~",SUBSTITUTE(AS$6,"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23))*HLOOKUP(LEFT(TRIM(AS$6),FIND("~",SUBSTITUTE(AS$6," ","~",LEN(TRIM(AS$6))-LEN(SUBSTITUTE(TRIM(AS$6)," ",""))))-1)&amp;" Total",$B$6:$BB$305,ROW($A23)-5,FALSE))</f>
        <v>0</v>
      </c>
      <c r="AT23" s="143">
        <f ca="1">IF(AT$5&lt;&gt;"",HLOOKUP(AT$5,Functionalization!$G$6:$R$305,ROW($A23)-5,FALSE),IFERROR(INDEX(AT$269:AT$305,MATCH($F23,$B$269:$B$305,0))/VLOOKUP($F23,$B$269:$BB$305,MATCH(LEFT(TRIM(AT$6),FIND("~",SUBSTITUTE(AT$6,"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23))*HLOOKUP(LEFT(TRIM(AT$6),FIND("~",SUBSTITUTE(AT$6," ","~",LEN(TRIM(AT$6))-LEN(SUBSTITUTE(TRIM(AT$6)," ",""))))-1)&amp;" Total",$B$6:$BB$305,ROW($A23)-5,FALSE))</f>
        <v>0</v>
      </c>
      <c r="AU23" s="143">
        <f ca="1">IF(AU$5&lt;&gt;"",HLOOKUP(AU$5,Functionalization!$G$6:$R$305,ROW($A23)-5,FALSE),IFERROR(INDEX(AU$269:AU$305,MATCH($F23,$B$269:$B$305,0))/VLOOKUP($F23,$B$269:$BB$305,MATCH(LEFT(TRIM(AU$6),FIND("~",SUBSTITUTE(AU$6,"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23))*HLOOKUP(LEFT(TRIM(AU$6),FIND("~",SUBSTITUTE(AU$6," ","~",LEN(TRIM(AU$6))-LEN(SUBSTITUTE(TRIM(AU$6)," ",""))))-1)&amp;" Total",$B$6:$BB$305,ROW($A23)-5,FALSE))</f>
        <v>0</v>
      </c>
      <c r="AV23" s="143">
        <f ca="1">IF(AV$5&lt;&gt;"",HLOOKUP(AV$5,Functionalization!$G$6:$R$305,ROW($A23)-5,FALSE),IFERROR(INDEX(AV$269:AV$305,MATCH($F23,$B$269:$B$305,0))/VLOOKUP($F23,$B$269:$BB$305,MATCH(LEFT(TRIM(AV$6),FIND("~",SUBSTITUTE(AV$6,"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23))*HLOOKUP(LEFT(TRIM(AV$6),FIND("~",SUBSTITUTE(AV$6," ","~",LEN(TRIM(AV$6))-LEN(SUBSTITUTE(TRIM(AV$6)," ",""))))-1)&amp;" Total",$B$6:$BB$305,ROW($A23)-5,FALSE))</f>
        <v>0</v>
      </c>
      <c r="AW23" s="143">
        <f ca="1">IF(AW$5&lt;&gt;"",HLOOKUP(AW$5,Functionalization!$G$6:$R$305,ROW($A23)-5,FALSE),IFERROR(INDEX(AW$269:AW$305,MATCH($F23,$B$269:$B$305,0))/VLOOKUP($F23,$B$269:$BB$305,MATCH(LEFT(TRIM(AW$6),FIND("~",SUBSTITUTE(AW$6,"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23))*HLOOKUP(LEFT(TRIM(AW$6),FIND("~",SUBSTITUTE(AW$6," ","~",LEN(TRIM(AW$6))-LEN(SUBSTITUTE(TRIM(AW$6)," ",""))))-1)&amp;" Total",$B$6:$BB$305,ROW($A23)-5,FALSE))</f>
        <v>0</v>
      </c>
      <c r="AX23" s="143">
        <f ca="1">IF(AX$5&lt;&gt;"",HLOOKUP(AX$5,Functionalization!$G$6:$R$305,ROW($A23)-5,FALSE),IFERROR(INDEX(AX$269:AX$305,MATCH($F23,$B$269:$B$305,0))/VLOOKUP($F23,$B$269:$BB$305,MATCH(LEFT(TRIM(AX$6),FIND("~",SUBSTITUTE(AX$6,"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23))*HLOOKUP(LEFT(TRIM(AX$6),FIND("~",SUBSTITUTE(AX$6," ","~",LEN(TRIM(AX$6))-LEN(SUBSTITUTE(TRIM(AX$6)," ",""))))-1)&amp;" Total",$B$6:$BB$305,ROW($A23)-5,FALSE))</f>
        <v>0</v>
      </c>
      <c r="AY23" s="143">
        <f ca="1">IF(AY$5&lt;&gt;"",HLOOKUP(AY$5,Functionalization!$G$6:$R$305,ROW($A23)-5,FALSE),IFERROR(INDEX(AY$269:AY$305,MATCH($F23,$B$269:$B$305,0))/VLOOKUP($F23,$B$269:$BB$305,MATCH(LEFT(TRIM(AY$6),FIND("~",SUBSTITUTE(AY$6,"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23))*HLOOKUP(LEFT(TRIM(AY$6),FIND("~",SUBSTITUTE(AY$6," ","~",LEN(TRIM(AY$6))-LEN(SUBSTITUTE(TRIM(AY$6)," ",""))))-1)&amp;" Total",$B$6:$BB$305,ROW($A23)-5,FALSE))</f>
        <v>0</v>
      </c>
      <c r="AZ23" s="143">
        <f ca="1">IF(AZ$5&lt;&gt;"",HLOOKUP(AZ$5,Functionalization!$G$6:$R$305,ROW($A23)-5,FALSE),IFERROR(INDEX(AZ$269:AZ$305,MATCH($F23,$B$269:$B$305,0))/VLOOKUP($F23,$B$269:$BB$305,MATCH(LEFT(TRIM(AZ$6),FIND("~",SUBSTITUTE(AZ$6,"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23))*HLOOKUP(LEFT(TRIM(AZ$6),FIND("~",SUBSTITUTE(AZ$6," ","~",LEN(TRIM(AZ$6))-LEN(SUBSTITUTE(TRIM(AZ$6)," ",""))))-1)&amp;" Total",$B$6:$BB$305,ROW($A23)-5,FALSE))</f>
        <v>0</v>
      </c>
      <c r="BA23" s="143">
        <f ca="1">IF(BA$5&lt;&gt;"",HLOOKUP(BA$5,Functionalization!$G$6:$R$305,ROW($A23)-5,FALSE),IFERROR(INDEX(BA$269:BA$305,MATCH($F23,$B$269:$B$305,0))/VLOOKUP($F23,$B$269:$BB$305,MATCH(LEFT(TRIM(BA$6),FIND("~",SUBSTITUTE(BA$6,"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23))*HLOOKUP(LEFT(TRIM(BA$6),FIND("~",SUBSTITUTE(BA$6," ","~",LEN(TRIM(BA$6))-LEN(SUBSTITUTE(TRIM(BA$6)," ",""))))-1)&amp;" Total",$B$6:$BB$305,ROW($A23)-5,FALSE))</f>
        <v>0</v>
      </c>
      <c r="BB23" s="143">
        <f ca="1">IF(BB$5&lt;&gt;"",HLOOKUP(BB$5,Functionalization!$G$6:$R$305,ROW($A23)-5,FALSE),IFERROR(INDEX(BB$269:BB$305,MATCH($F23,$B$269:$B$305,0))/VLOOKUP($F23,$B$269:$BB$305,MATCH(LEFT(TRIM(BB$6),FIND("~",SUBSTITUTE(BB$6,"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23))*HLOOKUP(LEFT(TRIM(BB$6),FIND("~",SUBSTITUTE(BB$6," ","~",LEN(TRIM(BB$6))-LEN(SUBSTITUTE(TRIM(BB$6)," ",""))))-1)&amp;" Total",$B$6:$BB$305,ROW($A23)-5,FALSE))</f>
        <v>0</v>
      </c>
      <c r="BD23" s="79">
        <f ca="1">IFERROR(IF(SUMIF($G$6:$BB$6,BD$6&amp;" Total",$G23:$BB23)-(SUMIF($G$6:$BB$6,BD$6&amp;" "&amp;'Input-Func_Class'!$D$22,$G23:$BB23)+IFERROR(SUMIF($G$6:$BB$6,BD$6&amp;" "&amp;'Input-Func_Class'!$E$22,$G23:$BB23),SUMIF($G$6:$BB$6,BD$6&amp;" "&amp;'Input-Func_Class'!$B$24,$G23:$BB23))+SUMIF($G$6:$BB$6,BD$6&amp;" "&amp;'Input-Func_Class'!$F$22,$G23:$BB23))&lt;Check_Limit,0,1),1)</f>
        <v>0</v>
      </c>
      <c r="BE23" s="79">
        <f ca="1">IFERROR(IF(SUMIF($G$6:$BB$6,BE$6&amp;" Total",$G23:$BB23)-(SUMIF($G$6:$BB$6,BE$6&amp;" "&amp;'Input-Func_Class'!$D$22,$G23:$BB23)+IFERROR(SUMIF($G$6:$BB$6,BE$6&amp;" "&amp;'Input-Func_Class'!$E$22,$G23:$BB23),SUMIF($G$6:$BB$6,BE$6&amp;" "&amp;'Input-Func_Class'!$B$24,$G23:$BB23))+SUMIF($G$6:$BB$6,BE$6&amp;" "&amp;'Input-Func_Class'!$F$22,$G23:$BB23))&lt;Check_Limit,0,1),1)</f>
        <v>0</v>
      </c>
      <c r="BF23" s="79">
        <f ca="1">IFERROR(IF(SUMIF($G$6:$BB$6,BF$6&amp;" Total",$G23:$BB23)-(SUMIF($G$6:$BB$6,BF$6&amp;" "&amp;'Input-Func_Class'!$D$22,$G23:$BB23)+IFERROR(SUMIF($G$6:$BB$6,BF$6&amp;" "&amp;'Input-Func_Class'!$E$22,$G23:$BB23),SUMIF($G$6:$BB$6,BF$6&amp;" "&amp;'Input-Func_Class'!$B$24,$G23:$BB23))+SUMIF($G$6:$BB$6,BF$6&amp;" "&amp;'Input-Func_Class'!$F$22,$G23:$BB23))&lt;Check_Limit,0,1),1)</f>
        <v>0</v>
      </c>
      <c r="BG23" s="79">
        <f ca="1">IFERROR(IF(SUMIF($G$6:$BB$6,BG$6&amp;" Total",$G23:$BB23)-(SUMIF($G$6:$BB$6,BG$6&amp;" "&amp;'Input-Func_Class'!$D$22,$G23:$BB23)+IFERROR(SUMIF($G$6:$BB$6,BG$6&amp;" "&amp;'Input-Func_Class'!$E$22,$G23:$BB23),SUMIF($G$6:$BB$6,BG$6&amp;" "&amp;'Input-Func_Class'!$B$24,$G23:$BB23))+SUMIF($G$6:$BB$6,BG$6&amp;" "&amp;'Input-Func_Class'!$F$22,$G23:$BB23))&lt;Check_Limit,0,1),1)</f>
        <v>0</v>
      </c>
      <c r="BH23" s="79">
        <f ca="1">IFERROR(IF(SUMIF($G$6:$BB$6,BH$6&amp;" Total",$G23:$BB23)-(SUMIF($G$6:$BB$6,BH$6&amp;" "&amp;'Input-Func_Class'!$D$22,$G23:$BB23)+IFERROR(SUMIF($G$6:$BB$6,BH$6&amp;" "&amp;'Input-Func_Class'!$E$22,$G23:$BB23),SUMIF($G$6:$BB$6,BH$6&amp;" "&amp;'Input-Func_Class'!$B$24,$G23:$BB23))+SUMIF($G$6:$BB$6,BH$6&amp;" "&amp;'Input-Func_Class'!$F$22,$G23:$BB23))&lt;Check_Limit,0,1),1)</f>
        <v>0</v>
      </c>
      <c r="BI23" s="79">
        <f ca="1">IFERROR(IF(SUMIF($G$6:$BB$6,BI$6&amp;" Total",$G23:$BB23)-(SUMIF($G$6:$BB$6,BI$6&amp;" "&amp;'Input-Func_Class'!$D$22,$G23:$BB23)+IFERROR(SUMIF($G$6:$BB$6,BI$6&amp;" "&amp;'Input-Func_Class'!$E$22,$G23:$BB23),SUMIF($G$6:$BB$6,BI$6&amp;" "&amp;'Input-Func_Class'!$B$24,$G23:$BB23))+SUMIF($G$6:$BB$6,BI$6&amp;" "&amp;'Input-Func_Class'!$F$22,$G23:$BB23))&lt;Check_Limit,0,1),1)</f>
        <v>0</v>
      </c>
      <c r="BJ23" s="79">
        <f ca="1">IFERROR(IF(SUMIF($G$6:$BB$6,BJ$6&amp;" Total",$G23:$BB23)-(SUMIF($G$6:$BB$6,BJ$6&amp;" "&amp;'Input-Func_Class'!$D$22,$G23:$BB23)+IFERROR(SUMIF($G$6:$BB$6,BJ$6&amp;" "&amp;'Input-Func_Class'!$E$22,$G23:$BB23),SUMIF($G$6:$BB$6,BJ$6&amp;" "&amp;'Input-Func_Class'!$B$24,$G23:$BB23))+SUMIF($G$6:$BB$6,BJ$6&amp;" "&amp;'Input-Func_Class'!$F$22,$G23:$BB23))&lt;Check_Limit,0,1),1)</f>
        <v>0</v>
      </c>
      <c r="BK23" s="79">
        <f ca="1">IFERROR(IF(SUMIF($G$6:$BB$6,BK$6&amp;" Total",$G23:$BB23)-(SUMIF($G$6:$BB$6,BK$6&amp;" "&amp;'Input-Func_Class'!$D$22,$G23:$BB23)+IFERROR(SUMIF($G$6:$BB$6,BK$6&amp;" "&amp;'Input-Func_Class'!$E$22,$G23:$BB23),SUMIF($G$6:$BB$6,BK$6&amp;" "&amp;'Input-Func_Class'!$B$24,$G23:$BB23))+SUMIF($G$6:$BB$6,BK$6&amp;" "&amp;'Input-Func_Class'!$F$22,$G23:$BB23))&lt;Check_Limit,0,1),1)</f>
        <v>0</v>
      </c>
      <c r="BL23" s="79">
        <f ca="1">IFERROR(IF(SUMIF($G$6:$BB$6,BL$6&amp;" Total",$G23:$BB23)-(SUMIF($G$6:$BB$6,BL$6&amp;" "&amp;'Input-Func_Class'!$D$22,$G23:$BB23)+IFERROR(SUMIF($G$6:$BB$6,BL$6&amp;" "&amp;'Input-Func_Class'!$E$22,$G23:$BB23),SUMIF($G$6:$BB$6,BL$6&amp;" "&amp;'Input-Func_Class'!$B$24,$G23:$BB23))+SUMIF($G$6:$BB$6,BL$6&amp;" "&amp;'Input-Func_Class'!$F$22,$G23:$BB23))&lt;Check_Limit,0,1),1)</f>
        <v>0</v>
      </c>
      <c r="BM23" s="79">
        <f ca="1">IFERROR(IF(SUMIF($G$6:$BB$6,BM$6&amp;" Total",$G23:$BB23)-(SUMIF($G$6:$BB$6,BM$6&amp;" "&amp;'Input-Func_Class'!$D$22,$G23:$BB23)+IFERROR(SUMIF($G$6:$BB$6,BM$6&amp;" "&amp;'Input-Func_Class'!$E$22,$G23:$BB23),SUMIF($G$6:$BB$6,BM$6&amp;" "&amp;'Input-Func_Class'!$B$24,$G23:$BB23))+SUMIF($G$6:$BB$6,BM$6&amp;" "&amp;'Input-Func_Class'!$F$22,$G23:$BB23))&lt;Check_Limit,0,1),1)</f>
        <v>0</v>
      </c>
      <c r="BN23" s="79">
        <f ca="1">IFERROR(IF(SUMIF($G$6:$BB$6,BN$6&amp;" Total",$G23:$BB23)-(SUMIF($G$6:$BB$6,BN$6&amp;" "&amp;'Input-Func_Class'!$D$22,$G23:$BB23)+IFERROR(SUMIF($G$6:$BB$6,BN$6&amp;" "&amp;'Input-Func_Class'!$E$22,$G23:$BB23),SUMIF($G$6:$BB$6,BN$6&amp;" "&amp;'Input-Func_Class'!$B$24,$G23:$BB23))+SUMIF($G$6:$BB$6,BN$6&amp;" "&amp;'Input-Func_Class'!$F$22,$G23:$BB23))&lt;Check_Limit,0,1),1)</f>
        <v>0</v>
      </c>
      <c r="BO23" s="79">
        <f ca="1">IFERROR(IF(SUMIF($G$6:$BB$6,BO$6&amp;" Total",$G23:$BB23)-(SUMIF($G$6:$BB$6,BO$6&amp;" "&amp;'Input-Func_Class'!$D$22,$G23:$BB23)+IFERROR(SUMIF($G$6:$BB$6,BO$6&amp;" "&amp;'Input-Func_Class'!$E$22,$G23:$BB23),SUMIF($G$6:$BB$6,BO$6&amp;" "&amp;'Input-Func_Class'!$B$24,$G23:$BB23))+SUMIF($G$6:$BB$6,BO$6&amp;" "&amp;'Input-Func_Class'!$F$22,$G23:$BB23))&lt;Check_Limit,0,1),1)</f>
        <v>0</v>
      </c>
    </row>
    <row r="24" spans="1:67" outlineLevel="1">
      <c r="A24" s="113">
        <f>IF(ISBLANK('Input-Accounts'!A24),"",'Input-Accounts'!A24)</f>
        <v>16</v>
      </c>
      <c r="B24" s="17" t="str">
        <f>IF(ISBLANK('Input-Accounts'!B24),"",'Input-Accounts'!B24)</f>
        <v>Measuring and regulating station equipment</v>
      </c>
      <c r="C24" s="113">
        <f>IF(ISBLANK('Input-Accounts'!C24),"",'Input-Accounts'!C24)</f>
        <v>369</v>
      </c>
      <c r="D24" s="143">
        <f>Functionalization!$D24</f>
        <v>135338.4</v>
      </c>
      <c r="E24" s="143">
        <f t="shared" ca="1" si="3"/>
        <v>0</v>
      </c>
      <c r="F24" s="89" t="str">
        <f>IF($D24=0,"-",IF('Input-Accounts'!$E24&lt;&gt;0,'Input-Accounts'!$E24,'Input-Accounts'!$G24))</f>
        <v>DEMAND</v>
      </c>
      <c r="G24" s="143">
        <f ca="1">IF(G$5&lt;&gt;"",HLOOKUP(G$5,Functionalization!$G$6:$R$305,ROW($A24)-5,FALSE),IFERROR(INDEX(G$269:G$305,MATCH($F24,$B$269:$B$305,0))/VLOOKUP($F24,$B$269:$BB$305,MATCH(LEFT(TRIM(G$6),FIND("~",SUBSTITUTE(G$6,"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24))*HLOOKUP(LEFT(TRIM(G$6),FIND("~",SUBSTITUTE(G$6," ","~",LEN(TRIM(G$6))-LEN(SUBSTITUTE(TRIM(G$6)," ",""))))-1)&amp;" Total",$B$6:$BB$305,ROW($A24)-5,FALSE))</f>
        <v>0</v>
      </c>
      <c r="H24" s="143">
        <f ca="1">IF(H$5&lt;&gt;"",HLOOKUP(H$5,Functionalization!$G$6:$R$305,ROW($A24)-5,FALSE),IFERROR(INDEX(H$269:H$305,MATCH($F24,$B$269:$B$305,0))/VLOOKUP($F24,$B$269:$BB$305,MATCH(LEFT(TRIM(H$6),FIND("~",SUBSTITUTE(H$6,"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24))*HLOOKUP(LEFT(TRIM(H$6),FIND("~",SUBSTITUTE(H$6," ","~",LEN(TRIM(H$6))-LEN(SUBSTITUTE(TRIM(H$6)," ",""))))-1)&amp;" Total",$B$6:$BB$305,ROW($A24)-5,FALSE))</f>
        <v>0</v>
      </c>
      <c r="I24" s="143">
        <f ca="1">IF(I$5&lt;&gt;"",HLOOKUP(I$5,Functionalization!$G$6:$R$305,ROW($A24)-5,FALSE),IFERROR(INDEX(I$269:I$305,MATCH($F24,$B$269:$B$305,0))/VLOOKUP($F24,$B$269:$BB$305,MATCH(LEFT(TRIM(I$6),FIND("~",SUBSTITUTE(I$6,"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24))*HLOOKUP(LEFT(TRIM(I$6),FIND("~",SUBSTITUTE(I$6," ","~",LEN(TRIM(I$6))-LEN(SUBSTITUTE(TRIM(I$6)," ",""))))-1)&amp;" Total",$B$6:$BB$305,ROW($A24)-5,FALSE))</f>
        <v>0</v>
      </c>
      <c r="J24" s="143">
        <f ca="1">IF(J$5&lt;&gt;"",HLOOKUP(J$5,Functionalization!$G$6:$R$305,ROW($A24)-5,FALSE),IFERROR(INDEX(J$269:J$305,MATCH($F24,$B$269:$B$305,0))/VLOOKUP($F24,$B$269:$BB$305,MATCH(LEFT(TRIM(J$6),FIND("~",SUBSTITUTE(J$6,"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24))*HLOOKUP(LEFT(TRIM(J$6),FIND("~",SUBSTITUTE(J$6," ","~",LEN(TRIM(J$6))-LEN(SUBSTITUTE(TRIM(J$6)," ",""))))-1)&amp;" Total",$B$6:$BB$305,ROW($A24)-5,FALSE))</f>
        <v>0</v>
      </c>
      <c r="K24" s="143">
        <f ca="1">IF(K$5&lt;&gt;"",HLOOKUP(K$5,Functionalization!$G$6:$R$305,ROW($A24)-5,FALSE),IFERROR(INDEX(K$269:K$305,MATCH($F24,$B$269:$B$305,0))/VLOOKUP($F24,$B$269:$BB$305,MATCH(LEFT(TRIM(K$6),FIND("~",SUBSTITUTE(K$6,"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24))*HLOOKUP(LEFT(TRIM(K$6),FIND("~",SUBSTITUTE(K$6," ","~",LEN(TRIM(K$6))-LEN(SUBSTITUTE(TRIM(K$6)," ",""))))-1)&amp;" Total",$B$6:$BB$305,ROW($A24)-5,FALSE))</f>
        <v>135338.4</v>
      </c>
      <c r="L24" s="143">
        <f ca="1">IF(L$5&lt;&gt;"",HLOOKUP(L$5,Functionalization!$G$6:$R$305,ROW($A24)-5,FALSE),IFERROR(INDEX(L$269:L$305,MATCH($F24,$B$269:$B$305,0))/VLOOKUP($F24,$B$269:$BB$305,MATCH(LEFT(TRIM(L$6),FIND("~",SUBSTITUTE(L$6,"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24))*HLOOKUP(LEFT(TRIM(L$6),FIND("~",SUBSTITUTE(L$6," ","~",LEN(TRIM(L$6))-LEN(SUBSTITUTE(TRIM(L$6)," ",""))))-1)&amp;" Total",$B$6:$BB$305,ROW($A24)-5,FALSE))</f>
        <v>135338.4</v>
      </c>
      <c r="M24" s="143">
        <f ca="1">IF(M$5&lt;&gt;"",HLOOKUP(M$5,Functionalization!$G$6:$R$305,ROW($A24)-5,FALSE),IFERROR(INDEX(M$269:M$305,MATCH($F24,$B$269:$B$305,0))/VLOOKUP($F24,$B$269:$BB$305,MATCH(LEFT(TRIM(M$6),FIND("~",SUBSTITUTE(M$6,"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24))*HLOOKUP(LEFT(TRIM(M$6),FIND("~",SUBSTITUTE(M$6," ","~",LEN(TRIM(M$6))-LEN(SUBSTITUTE(TRIM(M$6)," ",""))))-1)&amp;" Total",$B$6:$BB$305,ROW($A24)-5,FALSE))</f>
        <v>0</v>
      </c>
      <c r="N24" s="143">
        <f ca="1">IF(N$5&lt;&gt;"",HLOOKUP(N$5,Functionalization!$G$6:$R$305,ROW($A24)-5,FALSE),IFERROR(INDEX(N$269:N$305,MATCH($F24,$B$269:$B$305,0))/VLOOKUP($F24,$B$269:$BB$305,MATCH(LEFT(TRIM(N$6),FIND("~",SUBSTITUTE(N$6,"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24))*HLOOKUP(LEFT(TRIM(N$6),FIND("~",SUBSTITUTE(N$6," ","~",LEN(TRIM(N$6))-LEN(SUBSTITUTE(TRIM(N$6)," ",""))))-1)&amp;" Total",$B$6:$BB$305,ROW($A24)-5,FALSE))</f>
        <v>0</v>
      </c>
      <c r="O24" s="143">
        <f ca="1">IF(O$5&lt;&gt;"",HLOOKUP(O$5,Functionalization!$G$6:$R$305,ROW($A24)-5,FALSE),IFERROR(INDEX(O$269:O$305,MATCH($F24,$B$269:$B$305,0))/VLOOKUP($F24,$B$269:$BB$305,MATCH(LEFT(TRIM(O$6),FIND("~",SUBSTITUTE(O$6,"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24))*HLOOKUP(LEFT(TRIM(O$6),FIND("~",SUBSTITUTE(O$6," ","~",LEN(TRIM(O$6))-LEN(SUBSTITUTE(TRIM(O$6)," ",""))))-1)&amp;" Total",$B$6:$BB$305,ROW($A24)-5,FALSE))</f>
        <v>0</v>
      </c>
      <c r="P24" s="143">
        <f ca="1">IF(P$5&lt;&gt;"",HLOOKUP(P$5,Functionalization!$G$6:$R$305,ROW($A24)-5,FALSE),IFERROR(INDEX(P$269:P$305,MATCH($F24,$B$269:$B$305,0))/VLOOKUP($F24,$B$269:$BB$305,MATCH(LEFT(TRIM(P$6),FIND("~",SUBSTITUTE(P$6,"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24))*HLOOKUP(LEFT(TRIM(P$6),FIND("~",SUBSTITUTE(P$6," ","~",LEN(TRIM(P$6))-LEN(SUBSTITUTE(TRIM(P$6)," ",""))))-1)&amp;" Total",$B$6:$BB$305,ROW($A24)-5,FALSE))</f>
        <v>0</v>
      </c>
      <c r="Q24" s="143">
        <f ca="1">IF(Q$5&lt;&gt;"",HLOOKUP(Q$5,Functionalization!$G$6:$R$305,ROW($A24)-5,FALSE),IFERROR(INDEX(Q$269:Q$305,MATCH($F24,$B$269:$B$305,0))/VLOOKUP($F24,$B$269:$BB$305,MATCH(LEFT(TRIM(Q$6),FIND("~",SUBSTITUTE(Q$6,"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24))*HLOOKUP(LEFT(TRIM(Q$6),FIND("~",SUBSTITUTE(Q$6," ","~",LEN(TRIM(Q$6))-LEN(SUBSTITUTE(TRIM(Q$6)," ",""))))-1)&amp;" Total",$B$6:$BB$305,ROW($A24)-5,FALSE))</f>
        <v>0</v>
      </c>
      <c r="R24" s="143">
        <f ca="1">IF(R$5&lt;&gt;"",HLOOKUP(R$5,Functionalization!$G$6:$R$305,ROW($A24)-5,FALSE),IFERROR(INDEX(R$269:R$305,MATCH($F24,$B$269:$B$305,0))/VLOOKUP($F24,$B$269:$BB$305,MATCH(LEFT(TRIM(R$6),FIND("~",SUBSTITUTE(R$6,"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24))*HLOOKUP(LEFT(TRIM(R$6),FIND("~",SUBSTITUTE(R$6," ","~",LEN(TRIM(R$6))-LEN(SUBSTITUTE(TRIM(R$6)," ",""))))-1)&amp;" Total",$B$6:$BB$305,ROW($A24)-5,FALSE))</f>
        <v>0</v>
      </c>
      <c r="S24" s="143">
        <f ca="1">IF(S$5&lt;&gt;"",HLOOKUP(S$5,Functionalization!$G$6:$R$305,ROW($A24)-5,FALSE),IFERROR(INDEX(S$269:S$305,MATCH($F24,$B$269:$B$305,0))/VLOOKUP($F24,$B$269:$BB$305,MATCH(LEFT(TRIM(S$6),FIND("~",SUBSTITUTE(S$6,"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24))*HLOOKUP(LEFT(TRIM(S$6),FIND("~",SUBSTITUTE(S$6," ","~",LEN(TRIM(S$6))-LEN(SUBSTITUTE(TRIM(S$6)," ",""))))-1)&amp;" Total",$B$6:$BB$305,ROW($A24)-5,FALSE))</f>
        <v>0</v>
      </c>
      <c r="T24" s="143">
        <f ca="1">IF(T$5&lt;&gt;"",HLOOKUP(T$5,Functionalization!$G$6:$R$305,ROW($A24)-5,FALSE),IFERROR(INDEX(T$269:T$305,MATCH($F24,$B$269:$B$305,0))/VLOOKUP($F24,$B$269:$BB$305,MATCH(LEFT(TRIM(T$6),FIND("~",SUBSTITUTE(T$6,"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24))*HLOOKUP(LEFT(TRIM(T$6),FIND("~",SUBSTITUTE(T$6," ","~",LEN(TRIM(T$6))-LEN(SUBSTITUTE(TRIM(T$6)," ",""))))-1)&amp;" Total",$B$6:$BB$305,ROW($A24)-5,FALSE))</f>
        <v>0</v>
      </c>
      <c r="U24" s="143">
        <f ca="1">IF(U$5&lt;&gt;"",HLOOKUP(U$5,Functionalization!$G$6:$R$305,ROW($A24)-5,FALSE),IFERROR(INDEX(U$269:U$305,MATCH($F24,$B$269:$B$305,0))/VLOOKUP($F24,$B$269:$BB$305,MATCH(LEFT(TRIM(U$6),FIND("~",SUBSTITUTE(U$6,"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24))*HLOOKUP(LEFT(TRIM(U$6),FIND("~",SUBSTITUTE(U$6," ","~",LEN(TRIM(U$6))-LEN(SUBSTITUTE(TRIM(U$6)," ",""))))-1)&amp;" Total",$B$6:$BB$305,ROW($A24)-5,FALSE))</f>
        <v>0</v>
      </c>
      <c r="V24" s="143">
        <f ca="1">IF(V$5&lt;&gt;"",HLOOKUP(V$5,Functionalization!$G$6:$R$305,ROW($A24)-5,FALSE),IFERROR(INDEX(V$269:V$305,MATCH($F24,$B$269:$B$305,0))/VLOOKUP($F24,$B$269:$BB$305,MATCH(LEFT(TRIM(V$6),FIND("~",SUBSTITUTE(V$6,"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24))*HLOOKUP(LEFT(TRIM(V$6),FIND("~",SUBSTITUTE(V$6," ","~",LEN(TRIM(V$6))-LEN(SUBSTITUTE(TRIM(V$6)," ",""))))-1)&amp;" Total",$B$6:$BB$305,ROW($A24)-5,FALSE))</f>
        <v>0</v>
      </c>
      <c r="W24" s="143">
        <f ca="1">IF(W$5&lt;&gt;"",HLOOKUP(W$5,Functionalization!$G$6:$R$305,ROW($A24)-5,FALSE),IFERROR(INDEX(W$269:W$305,MATCH($F24,$B$269:$B$305,0))/VLOOKUP($F24,$B$269:$BB$305,MATCH(LEFT(TRIM(W$6),FIND("~",SUBSTITUTE(W$6,"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24))*HLOOKUP(LEFT(TRIM(W$6),FIND("~",SUBSTITUTE(W$6," ","~",LEN(TRIM(W$6))-LEN(SUBSTITUTE(TRIM(W$6)," ",""))))-1)&amp;" Total",$B$6:$BB$305,ROW($A24)-5,FALSE))</f>
        <v>0</v>
      </c>
      <c r="X24" s="143">
        <f ca="1">IF(X$5&lt;&gt;"",HLOOKUP(X$5,Functionalization!$G$6:$R$305,ROW($A24)-5,FALSE),IFERROR(INDEX(X$269:X$305,MATCH($F24,$B$269:$B$305,0))/VLOOKUP($F24,$B$269:$BB$305,MATCH(LEFT(TRIM(X$6),FIND("~",SUBSTITUTE(X$6,"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24))*HLOOKUP(LEFT(TRIM(X$6),FIND("~",SUBSTITUTE(X$6," ","~",LEN(TRIM(X$6))-LEN(SUBSTITUTE(TRIM(X$6)," ",""))))-1)&amp;" Total",$B$6:$BB$305,ROW($A24)-5,FALSE))</f>
        <v>0</v>
      </c>
      <c r="Y24" s="143">
        <f ca="1">IF(Y$5&lt;&gt;"",HLOOKUP(Y$5,Functionalization!$G$6:$R$305,ROW($A24)-5,FALSE),IFERROR(INDEX(Y$269:Y$305,MATCH($F24,$B$269:$B$305,0))/VLOOKUP($F24,$B$269:$BB$305,MATCH(LEFT(TRIM(Y$6),FIND("~",SUBSTITUTE(Y$6,"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24))*HLOOKUP(LEFT(TRIM(Y$6),FIND("~",SUBSTITUTE(Y$6," ","~",LEN(TRIM(Y$6))-LEN(SUBSTITUTE(TRIM(Y$6)," ",""))))-1)&amp;" Total",$B$6:$BB$305,ROW($A24)-5,FALSE))</f>
        <v>0</v>
      </c>
      <c r="Z24" s="143">
        <f ca="1">IF(Z$5&lt;&gt;"",HLOOKUP(Z$5,Functionalization!$G$6:$R$305,ROW($A24)-5,FALSE),IFERROR(INDEX(Z$269:Z$305,MATCH($F24,$B$269:$B$305,0))/VLOOKUP($F24,$B$269:$BB$305,MATCH(LEFT(TRIM(Z$6),FIND("~",SUBSTITUTE(Z$6,"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24))*HLOOKUP(LEFT(TRIM(Z$6),FIND("~",SUBSTITUTE(Z$6," ","~",LEN(TRIM(Z$6))-LEN(SUBSTITUTE(TRIM(Z$6)," ",""))))-1)&amp;" Total",$B$6:$BB$305,ROW($A24)-5,FALSE))</f>
        <v>0</v>
      </c>
      <c r="AA24" s="143">
        <f ca="1">IF(AA$5&lt;&gt;"",HLOOKUP(AA$5,Functionalization!$G$6:$R$305,ROW($A24)-5,FALSE),IFERROR(INDEX(AA$269:AA$305,MATCH($F24,$B$269:$B$305,0))/VLOOKUP($F24,$B$269:$BB$305,MATCH(LEFT(TRIM(AA$6),FIND("~",SUBSTITUTE(AA$6,"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24))*HLOOKUP(LEFT(TRIM(AA$6),FIND("~",SUBSTITUTE(AA$6," ","~",LEN(TRIM(AA$6))-LEN(SUBSTITUTE(TRIM(AA$6)," ",""))))-1)&amp;" Total",$B$6:$BB$305,ROW($A24)-5,FALSE))</f>
        <v>0</v>
      </c>
      <c r="AB24" s="143">
        <f ca="1">IF(AB$5&lt;&gt;"",HLOOKUP(AB$5,Functionalization!$G$6:$R$305,ROW($A24)-5,FALSE),IFERROR(INDEX(AB$269:AB$305,MATCH($F24,$B$269:$B$305,0))/VLOOKUP($F24,$B$269:$BB$305,MATCH(LEFT(TRIM(AB$6),FIND("~",SUBSTITUTE(AB$6,"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24))*HLOOKUP(LEFT(TRIM(AB$6),FIND("~",SUBSTITUTE(AB$6," ","~",LEN(TRIM(AB$6))-LEN(SUBSTITUTE(TRIM(AB$6)," ",""))))-1)&amp;" Total",$B$6:$BB$305,ROW($A24)-5,FALSE))</f>
        <v>0</v>
      </c>
      <c r="AC24" s="143">
        <f ca="1">IF(AC$5&lt;&gt;"",HLOOKUP(AC$5,Functionalization!$G$6:$R$305,ROW($A24)-5,FALSE),IFERROR(INDEX(AC$269:AC$305,MATCH($F24,$B$269:$B$305,0))/VLOOKUP($F24,$B$269:$BB$305,MATCH(LEFT(TRIM(AC$6),FIND("~",SUBSTITUTE(AC$6,"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24))*HLOOKUP(LEFT(TRIM(AC$6),FIND("~",SUBSTITUTE(AC$6," ","~",LEN(TRIM(AC$6))-LEN(SUBSTITUTE(TRIM(AC$6)," ",""))))-1)&amp;" Total",$B$6:$BB$305,ROW($A24)-5,FALSE))</f>
        <v>0</v>
      </c>
      <c r="AD24" s="143">
        <f ca="1">IF(AD$5&lt;&gt;"",HLOOKUP(AD$5,Functionalization!$G$6:$R$305,ROW($A24)-5,FALSE),IFERROR(INDEX(AD$269:AD$305,MATCH($F24,$B$269:$B$305,0))/VLOOKUP($F24,$B$269:$BB$305,MATCH(LEFT(TRIM(AD$6),FIND("~",SUBSTITUTE(AD$6,"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24))*HLOOKUP(LEFT(TRIM(AD$6),FIND("~",SUBSTITUTE(AD$6," ","~",LEN(TRIM(AD$6))-LEN(SUBSTITUTE(TRIM(AD$6)," ",""))))-1)&amp;" Total",$B$6:$BB$305,ROW($A24)-5,FALSE))</f>
        <v>0</v>
      </c>
      <c r="AE24" s="143">
        <f ca="1">IF(AE$5&lt;&gt;"",HLOOKUP(AE$5,Functionalization!$G$6:$R$305,ROW($A24)-5,FALSE),IFERROR(INDEX(AE$269:AE$305,MATCH($F24,$B$269:$B$305,0))/VLOOKUP($F24,$B$269:$BB$305,MATCH(LEFT(TRIM(AE$6),FIND("~",SUBSTITUTE(AE$6,"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24))*HLOOKUP(LEFT(TRIM(AE$6),FIND("~",SUBSTITUTE(AE$6," ","~",LEN(TRIM(AE$6))-LEN(SUBSTITUTE(TRIM(AE$6)," ",""))))-1)&amp;" Total",$B$6:$BB$305,ROW($A24)-5,FALSE))</f>
        <v>0</v>
      </c>
      <c r="AF24" s="143">
        <f ca="1">IF(AF$5&lt;&gt;"",HLOOKUP(AF$5,Functionalization!$G$6:$R$305,ROW($A24)-5,FALSE),IFERROR(INDEX(AF$269:AF$305,MATCH($F24,$B$269:$B$305,0))/VLOOKUP($F24,$B$269:$BB$305,MATCH(LEFT(TRIM(AF$6),FIND("~",SUBSTITUTE(AF$6,"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24))*HLOOKUP(LEFT(TRIM(AF$6),FIND("~",SUBSTITUTE(AF$6," ","~",LEN(TRIM(AF$6))-LEN(SUBSTITUTE(TRIM(AF$6)," ",""))))-1)&amp;" Total",$B$6:$BB$305,ROW($A24)-5,FALSE))</f>
        <v>0</v>
      </c>
      <c r="AG24" s="143">
        <f ca="1">IF(AG$5&lt;&gt;"",HLOOKUP(AG$5,Functionalization!$G$6:$R$305,ROW($A24)-5,FALSE),IFERROR(INDEX(AG$269:AG$305,MATCH($F24,$B$269:$B$305,0))/VLOOKUP($F24,$B$269:$BB$305,MATCH(LEFT(TRIM(AG$6),FIND("~",SUBSTITUTE(AG$6,"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24))*HLOOKUP(LEFT(TRIM(AG$6),FIND("~",SUBSTITUTE(AG$6," ","~",LEN(TRIM(AG$6))-LEN(SUBSTITUTE(TRIM(AG$6)," ",""))))-1)&amp;" Total",$B$6:$BB$305,ROW($A24)-5,FALSE))</f>
        <v>0</v>
      </c>
      <c r="AH24" s="143">
        <f ca="1">IF(AH$5&lt;&gt;"",HLOOKUP(AH$5,Functionalization!$G$6:$R$305,ROW($A24)-5,FALSE),IFERROR(INDEX(AH$269:AH$305,MATCH($F24,$B$269:$B$305,0))/VLOOKUP($F24,$B$269:$BB$305,MATCH(LEFT(TRIM(AH$6),FIND("~",SUBSTITUTE(AH$6,"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24))*HLOOKUP(LEFT(TRIM(AH$6),FIND("~",SUBSTITUTE(AH$6," ","~",LEN(TRIM(AH$6))-LEN(SUBSTITUTE(TRIM(AH$6)," ",""))))-1)&amp;" Total",$B$6:$BB$305,ROW($A24)-5,FALSE))</f>
        <v>0</v>
      </c>
      <c r="AI24" s="143">
        <f ca="1">IF(AI$5&lt;&gt;"",HLOOKUP(AI$5,Functionalization!$G$6:$R$305,ROW($A24)-5,FALSE),IFERROR(INDEX(AI$269:AI$305,MATCH($F24,$B$269:$B$305,0))/VLOOKUP($F24,$B$269:$BB$305,MATCH(LEFT(TRIM(AI$6),FIND("~",SUBSTITUTE(AI$6,"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24))*HLOOKUP(LEFT(TRIM(AI$6),FIND("~",SUBSTITUTE(AI$6," ","~",LEN(TRIM(AI$6))-LEN(SUBSTITUTE(TRIM(AI$6)," ",""))))-1)&amp;" Total",$B$6:$BB$305,ROW($A24)-5,FALSE))</f>
        <v>0</v>
      </c>
      <c r="AJ24" s="143">
        <f ca="1">IF(AJ$5&lt;&gt;"",HLOOKUP(AJ$5,Functionalization!$G$6:$R$305,ROW($A24)-5,FALSE),IFERROR(INDEX(AJ$269:AJ$305,MATCH($F24,$B$269:$B$305,0))/VLOOKUP($F24,$B$269:$BB$305,MATCH(LEFT(TRIM(AJ$6),FIND("~",SUBSTITUTE(AJ$6,"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24))*HLOOKUP(LEFT(TRIM(AJ$6),FIND("~",SUBSTITUTE(AJ$6," ","~",LEN(TRIM(AJ$6))-LEN(SUBSTITUTE(TRIM(AJ$6)," ",""))))-1)&amp;" Total",$B$6:$BB$305,ROW($A24)-5,FALSE))</f>
        <v>0</v>
      </c>
      <c r="AK24" s="143">
        <f ca="1">IF(AK$5&lt;&gt;"",HLOOKUP(AK$5,Functionalization!$G$6:$R$305,ROW($A24)-5,FALSE),IFERROR(INDEX(AK$269:AK$305,MATCH($F24,$B$269:$B$305,0))/VLOOKUP($F24,$B$269:$BB$305,MATCH(LEFT(TRIM(AK$6),FIND("~",SUBSTITUTE(AK$6,"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24))*HLOOKUP(LEFT(TRIM(AK$6),FIND("~",SUBSTITUTE(AK$6," ","~",LEN(TRIM(AK$6))-LEN(SUBSTITUTE(TRIM(AK$6)," ",""))))-1)&amp;" Total",$B$6:$BB$305,ROW($A24)-5,FALSE))</f>
        <v>0</v>
      </c>
      <c r="AL24" s="143">
        <f ca="1">IF(AL$5&lt;&gt;"",HLOOKUP(AL$5,Functionalization!$G$6:$R$305,ROW($A24)-5,FALSE),IFERROR(INDEX(AL$269:AL$305,MATCH($F24,$B$269:$B$305,0))/VLOOKUP($F24,$B$269:$BB$305,MATCH(LEFT(TRIM(AL$6),FIND("~",SUBSTITUTE(AL$6,"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24))*HLOOKUP(LEFT(TRIM(AL$6),FIND("~",SUBSTITUTE(AL$6," ","~",LEN(TRIM(AL$6))-LEN(SUBSTITUTE(TRIM(AL$6)," ",""))))-1)&amp;" Total",$B$6:$BB$305,ROW($A24)-5,FALSE))</f>
        <v>0</v>
      </c>
      <c r="AM24" s="143">
        <f ca="1">IF(AM$5&lt;&gt;"",HLOOKUP(AM$5,Functionalization!$G$6:$R$305,ROW($A24)-5,FALSE),IFERROR(INDEX(AM$269:AM$305,MATCH($F24,$B$269:$B$305,0))/VLOOKUP($F24,$B$269:$BB$305,MATCH(LEFT(TRIM(AM$6),FIND("~",SUBSTITUTE(AM$6,"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24))*HLOOKUP(LEFT(TRIM(AM$6),FIND("~",SUBSTITUTE(AM$6," ","~",LEN(TRIM(AM$6))-LEN(SUBSTITUTE(TRIM(AM$6)," ",""))))-1)&amp;" Total",$B$6:$BB$305,ROW($A24)-5,FALSE))</f>
        <v>0</v>
      </c>
      <c r="AN24" s="143">
        <f ca="1">IF(AN$5&lt;&gt;"",HLOOKUP(AN$5,Functionalization!$G$6:$R$305,ROW($A24)-5,FALSE),IFERROR(INDEX(AN$269:AN$305,MATCH($F24,$B$269:$B$305,0))/VLOOKUP($F24,$B$269:$BB$305,MATCH(LEFT(TRIM(AN$6),FIND("~",SUBSTITUTE(AN$6,"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24))*HLOOKUP(LEFT(TRIM(AN$6),FIND("~",SUBSTITUTE(AN$6," ","~",LEN(TRIM(AN$6))-LEN(SUBSTITUTE(TRIM(AN$6)," ",""))))-1)&amp;" Total",$B$6:$BB$305,ROW($A24)-5,FALSE))</f>
        <v>0</v>
      </c>
      <c r="AO24" s="143">
        <f ca="1">IF(AO$5&lt;&gt;"",HLOOKUP(AO$5,Functionalization!$G$6:$R$305,ROW($A24)-5,FALSE),IFERROR(INDEX(AO$269:AO$305,MATCH($F24,$B$269:$B$305,0))/VLOOKUP($F24,$B$269:$BB$305,MATCH(LEFT(TRIM(AO$6),FIND("~",SUBSTITUTE(AO$6,"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24))*HLOOKUP(LEFT(TRIM(AO$6),FIND("~",SUBSTITUTE(AO$6," ","~",LEN(TRIM(AO$6))-LEN(SUBSTITUTE(TRIM(AO$6)," ",""))))-1)&amp;" Total",$B$6:$BB$305,ROW($A24)-5,FALSE))</f>
        <v>0</v>
      </c>
      <c r="AP24" s="143">
        <f ca="1">IF(AP$5&lt;&gt;"",HLOOKUP(AP$5,Functionalization!$G$6:$R$305,ROW($A24)-5,FALSE),IFERROR(INDEX(AP$269:AP$305,MATCH($F24,$B$269:$B$305,0))/VLOOKUP($F24,$B$269:$BB$305,MATCH(LEFT(TRIM(AP$6),FIND("~",SUBSTITUTE(AP$6,"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24))*HLOOKUP(LEFT(TRIM(AP$6),FIND("~",SUBSTITUTE(AP$6," ","~",LEN(TRIM(AP$6))-LEN(SUBSTITUTE(TRIM(AP$6)," ",""))))-1)&amp;" Total",$B$6:$BB$305,ROW($A24)-5,FALSE))</f>
        <v>0</v>
      </c>
      <c r="AQ24" s="143">
        <f ca="1">IF(AQ$5&lt;&gt;"",HLOOKUP(AQ$5,Functionalization!$G$6:$R$305,ROW($A24)-5,FALSE),IFERROR(INDEX(AQ$269:AQ$305,MATCH($F24,$B$269:$B$305,0))/VLOOKUP($F24,$B$269:$BB$305,MATCH(LEFT(TRIM(AQ$6),FIND("~",SUBSTITUTE(AQ$6,"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24))*HLOOKUP(LEFT(TRIM(AQ$6),FIND("~",SUBSTITUTE(AQ$6," ","~",LEN(TRIM(AQ$6))-LEN(SUBSTITUTE(TRIM(AQ$6)," ",""))))-1)&amp;" Total",$B$6:$BB$305,ROW($A24)-5,FALSE))</f>
        <v>0</v>
      </c>
      <c r="AR24" s="143">
        <f ca="1">IF(AR$5&lt;&gt;"",HLOOKUP(AR$5,Functionalization!$G$6:$R$305,ROW($A24)-5,FALSE),IFERROR(INDEX(AR$269:AR$305,MATCH($F24,$B$269:$B$305,0))/VLOOKUP($F24,$B$269:$BB$305,MATCH(LEFT(TRIM(AR$6),FIND("~",SUBSTITUTE(AR$6,"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24))*HLOOKUP(LEFT(TRIM(AR$6),FIND("~",SUBSTITUTE(AR$6," ","~",LEN(TRIM(AR$6))-LEN(SUBSTITUTE(TRIM(AR$6)," ",""))))-1)&amp;" Total",$B$6:$BB$305,ROW($A24)-5,FALSE))</f>
        <v>0</v>
      </c>
      <c r="AS24" s="143">
        <f ca="1">IF(AS$5&lt;&gt;"",HLOOKUP(AS$5,Functionalization!$G$6:$R$305,ROW($A24)-5,FALSE),IFERROR(INDEX(AS$269:AS$305,MATCH($F24,$B$269:$B$305,0))/VLOOKUP($F24,$B$269:$BB$305,MATCH(LEFT(TRIM(AS$6),FIND("~",SUBSTITUTE(AS$6,"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24))*HLOOKUP(LEFT(TRIM(AS$6),FIND("~",SUBSTITUTE(AS$6," ","~",LEN(TRIM(AS$6))-LEN(SUBSTITUTE(TRIM(AS$6)," ",""))))-1)&amp;" Total",$B$6:$BB$305,ROW($A24)-5,FALSE))</f>
        <v>0</v>
      </c>
      <c r="AT24" s="143">
        <f ca="1">IF(AT$5&lt;&gt;"",HLOOKUP(AT$5,Functionalization!$G$6:$R$305,ROW($A24)-5,FALSE),IFERROR(INDEX(AT$269:AT$305,MATCH($F24,$B$269:$B$305,0))/VLOOKUP($F24,$B$269:$BB$305,MATCH(LEFT(TRIM(AT$6),FIND("~",SUBSTITUTE(AT$6,"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24))*HLOOKUP(LEFT(TRIM(AT$6),FIND("~",SUBSTITUTE(AT$6," ","~",LEN(TRIM(AT$6))-LEN(SUBSTITUTE(TRIM(AT$6)," ",""))))-1)&amp;" Total",$B$6:$BB$305,ROW($A24)-5,FALSE))</f>
        <v>0</v>
      </c>
      <c r="AU24" s="143">
        <f ca="1">IF(AU$5&lt;&gt;"",HLOOKUP(AU$5,Functionalization!$G$6:$R$305,ROW($A24)-5,FALSE),IFERROR(INDEX(AU$269:AU$305,MATCH($F24,$B$269:$B$305,0))/VLOOKUP($F24,$B$269:$BB$305,MATCH(LEFT(TRIM(AU$6),FIND("~",SUBSTITUTE(AU$6,"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24))*HLOOKUP(LEFT(TRIM(AU$6),FIND("~",SUBSTITUTE(AU$6," ","~",LEN(TRIM(AU$6))-LEN(SUBSTITUTE(TRIM(AU$6)," ",""))))-1)&amp;" Total",$B$6:$BB$305,ROW($A24)-5,FALSE))</f>
        <v>0</v>
      </c>
      <c r="AV24" s="143">
        <f ca="1">IF(AV$5&lt;&gt;"",HLOOKUP(AV$5,Functionalization!$G$6:$R$305,ROW($A24)-5,FALSE),IFERROR(INDEX(AV$269:AV$305,MATCH($F24,$B$269:$B$305,0))/VLOOKUP($F24,$B$269:$BB$305,MATCH(LEFT(TRIM(AV$6),FIND("~",SUBSTITUTE(AV$6,"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24))*HLOOKUP(LEFT(TRIM(AV$6),FIND("~",SUBSTITUTE(AV$6," ","~",LEN(TRIM(AV$6))-LEN(SUBSTITUTE(TRIM(AV$6)," ",""))))-1)&amp;" Total",$B$6:$BB$305,ROW($A24)-5,FALSE))</f>
        <v>0</v>
      </c>
      <c r="AW24" s="143">
        <f ca="1">IF(AW$5&lt;&gt;"",HLOOKUP(AW$5,Functionalization!$G$6:$R$305,ROW($A24)-5,FALSE),IFERROR(INDEX(AW$269:AW$305,MATCH($F24,$B$269:$B$305,0))/VLOOKUP($F24,$B$269:$BB$305,MATCH(LEFT(TRIM(AW$6),FIND("~",SUBSTITUTE(AW$6,"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24))*HLOOKUP(LEFT(TRIM(AW$6),FIND("~",SUBSTITUTE(AW$6," ","~",LEN(TRIM(AW$6))-LEN(SUBSTITUTE(TRIM(AW$6)," ",""))))-1)&amp;" Total",$B$6:$BB$305,ROW($A24)-5,FALSE))</f>
        <v>0</v>
      </c>
      <c r="AX24" s="143">
        <f ca="1">IF(AX$5&lt;&gt;"",HLOOKUP(AX$5,Functionalization!$G$6:$R$305,ROW($A24)-5,FALSE),IFERROR(INDEX(AX$269:AX$305,MATCH($F24,$B$269:$B$305,0))/VLOOKUP($F24,$B$269:$BB$305,MATCH(LEFT(TRIM(AX$6),FIND("~",SUBSTITUTE(AX$6,"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24))*HLOOKUP(LEFT(TRIM(AX$6),FIND("~",SUBSTITUTE(AX$6," ","~",LEN(TRIM(AX$6))-LEN(SUBSTITUTE(TRIM(AX$6)," ",""))))-1)&amp;" Total",$B$6:$BB$305,ROW($A24)-5,FALSE))</f>
        <v>0</v>
      </c>
      <c r="AY24" s="143">
        <f ca="1">IF(AY$5&lt;&gt;"",HLOOKUP(AY$5,Functionalization!$G$6:$R$305,ROW($A24)-5,FALSE),IFERROR(INDEX(AY$269:AY$305,MATCH($F24,$B$269:$B$305,0))/VLOOKUP($F24,$B$269:$BB$305,MATCH(LEFT(TRIM(AY$6),FIND("~",SUBSTITUTE(AY$6,"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24))*HLOOKUP(LEFT(TRIM(AY$6),FIND("~",SUBSTITUTE(AY$6," ","~",LEN(TRIM(AY$6))-LEN(SUBSTITUTE(TRIM(AY$6)," ",""))))-1)&amp;" Total",$B$6:$BB$305,ROW($A24)-5,FALSE))</f>
        <v>0</v>
      </c>
      <c r="AZ24" s="143">
        <f ca="1">IF(AZ$5&lt;&gt;"",HLOOKUP(AZ$5,Functionalization!$G$6:$R$305,ROW($A24)-5,FALSE),IFERROR(INDEX(AZ$269:AZ$305,MATCH($F24,$B$269:$B$305,0))/VLOOKUP($F24,$B$269:$BB$305,MATCH(LEFT(TRIM(AZ$6),FIND("~",SUBSTITUTE(AZ$6,"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24))*HLOOKUP(LEFT(TRIM(AZ$6),FIND("~",SUBSTITUTE(AZ$6," ","~",LEN(TRIM(AZ$6))-LEN(SUBSTITUTE(TRIM(AZ$6)," ",""))))-1)&amp;" Total",$B$6:$BB$305,ROW($A24)-5,FALSE))</f>
        <v>0</v>
      </c>
      <c r="BA24" s="143">
        <f ca="1">IF(BA$5&lt;&gt;"",HLOOKUP(BA$5,Functionalization!$G$6:$R$305,ROW($A24)-5,FALSE),IFERROR(INDEX(BA$269:BA$305,MATCH($F24,$B$269:$B$305,0))/VLOOKUP($F24,$B$269:$BB$305,MATCH(LEFT(TRIM(BA$6),FIND("~",SUBSTITUTE(BA$6,"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24))*HLOOKUP(LEFT(TRIM(BA$6),FIND("~",SUBSTITUTE(BA$6," ","~",LEN(TRIM(BA$6))-LEN(SUBSTITUTE(TRIM(BA$6)," ",""))))-1)&amp;" Total",$B$6:$BB$305,ROW($A24)-5,FALSE))</f>
        <v>0</v>
      </c>
      <c r="BB24" s="143">
        <f ca="1">IF(BB$5&lt;&gt;"",HLOOKUP(BB$5,Functionalization!$G$6:$R$305,ROW($A24)-5,FALSE),IFERROR(INDEX(BB$269:BB$305,MATCH($F24,$B$269:$B$305,0))/VLOOKUP($F24,$B$269:$BB$305,MATCH(LEFT(TRIM(BB$6),FIND("~",SUBSTITUTE(BB$6,"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24))*HLOOKUP(LEFT(TRIM(BB$6),FIND("~",SUBSTITUTE(BB$6," ","~",LEN(TRIM(BB$6))-LEN(SUBSTITUTE(TRIM(BB$6)," ",""))))-1)&amp;" Total",$B$6:$BB$305,ROW($A24)-5,FALSE))</f>
        <v>0</v>
      </c>
      <c r="BD24" s="79">
        <f ca="1">IFERROR(IF(SUMIF($G$6:$BB$6,BD$6&amp;" Total",$G24:$BB24)-(SUMIF($G$6:$BB$6,BD$6&amp;" "&amp;'Input-Func_Class'!$D$22,$G24:$BB24)+IFERROR(SUMIF($G$6:$BB$6,BD$6&amp;" "&amp;'Input-Func_Class'!$E$22,$G24:$BB24),SUMIF($G$6:$BB$6,BD$6&amp;" "&amp;'Input-Func_Class'!$B$24,$G24:$BB24))+SUMIF($G$6:$BB$6,BD$6&amp;" "&amp;'Input-Func_Class'!$F$22,$G24:$BB24))&lt;Check_Limit,0,1),1)</f>
        <v>0</v>
      </c>
      <c r="BE24" s="79">
        <f ca="1">IFERROR(IF(SUMIF($G$6:$BB$6,BE$6&amp;" Total",$G24:$BB24)-(SUMIF($G$6:$BB$6,BE$6&amp;" "&amp;'Input-Func_Class'!$D$22,$G24:$BB24)+IFERROR(SUMIF($G$6:$BB$6,BE$6&amp;" "&amp;'Input-Func_Class'!$E$22,$G24:$BB24),SUMIF($G$6:$BB$6,BE$6&amp;" "&amp;'Input-Func_Class'!$B$24,$G24:$BB24))+SUMIF($G$6:$BB$6,BE$6&amp;" "&amp;'Input-Func_Class'!$F$22,$G24:$BB24))&lt;Check_Limit,0,1),1)</f>
        <v>0</v>
      </c>
      <c r="BF24" s="79">
        <f ca="1">IFERROR(IF(SUMIF($G$6:$BB$6,BF$6&amp;" Total",$G24:$BB24)-(SUMIF($G$6:$BB$6,BF$6&amp;" "&amp;'Input-Func_Class'!$D$22,$G24:$BB24)+IFERROR(SUMIF($G$6:$BB$6,BF$6&amp;" "&amp;'Input-Func_Class'!$E$22,$G24:$BB24),SUMIF($G$6:$BB$6,BF$6&amp;" "&amp;'Input-Func_Class'!$B$24,$G24:$BB24))+SUMIF($G$6:$BB$6,BF$6&amp;" "&amp;'Input-Func_Class'!$F$22,$G24:$BB24))&lt;Check_Limit,0,1),1)</f>
        <v>0</v>
      </c>
      <c r="BG24" s="79">
        <f ca="1">IFERROR(IF(SUMIF($G$6:$BB$6,BG$6&amp;" Total",$G24:$BB24)-(SUMIF($G$6:$BB$6,BG$6&amp;" "&amp;'Input-Func_Class'!$D$22,$G24:$BB24)+IFERROR(SUMIF($G$6:$BB$6,BG$6&amp;" "&amp;'Input-Func_Class'!$E$22,$G24:$BB24),SUMIF($G$6:$BB$6,BG$6&amp;" "&amp;'Input-Func_Class'!$B$24,$G24:$BB24))+SUMIF($G$6:$BB$6,BG$6&amp;" "&amp;'Input-Func_Class'!$F$22,$G24:$BB24))&lt;Check_Limit,0,1),1)</f>
        <v>0</v>
      </c>
      <c r="BH24" s="79">
        <f ca="1">IFERROR(IF(SUMIF($G$6:$BB$6,BH$6&amp;" Total",$G24:$BB24)-(SUMIF($G$6:$BB$6,BH$6&amp;" "&amp;'Input-Func_Class'!$D$22,$G24:$BB24)+IFERROR(SUMIF($G$6:$BB$6,BH$6&amp;" "&amp;'Input-Func_Class'!$E$22,$G24:$BB24),SUMIF($G$6:$BB$6,BH$6&amp;" "&amp;'Input-Func_Class'!$B$24,$G24:$BB24))+SUMIF($G$6:$BB$6,BH$6&amp;" "&amp;'Input-Func_Class'!$F$22,$G24:$BB24))&lt;Check_Limit,0,1),1)</f>
        <v>0</v>
      </c>
      <c r="BI24" s="79">
        <f ca="1">IFERROR(IF(SUMIF($G$6:$BB$6,BI$6&amp;" Total",$G24:$BB24)-(SUMIF($G$6:$BB$6,BI$6&amp;" "&amp;'Input-Func_Class'!$D$22,$G24:$BB24)+IFERROR(SUMIF($G$6:$BB$6,BI$6&amp;" "&amp;'Input-Func_Class'!$E$22,$G24:$BB24),SUMIF($G$6:$BB$6,BI$6&amp;" "&amp;'Input-Func_Class'!$B$24,$G24:$BB24))+SUMIF($G$6:$BB$6,BI$6&amp;" "&amp;'Input-Func_Class'!$F$22,$G24:$BB24))&lt;Check_Limit,0,1),1)</f>
        <v>0</v>
      </c>
      <c r="BJ24" s="79">
        <f ca="1">IFERROR(IF(SUMIF($G$6:$BB$6,BJ$6&amp;" Total",$G24:$BB24)-(SUMIF($G$6:$BB$6,BJ$6&amp;" "&amp;'Input-Func_Class'!$D$22,$G24:$BB24)+IFERROR(SUMIF($G$6:$BB$6,BJ$6&amp;" "&amp;'Input-Func_Class'!$E$22,$G24:$BB24),SUMIF($G$6:$BB$6,BJ$6&amp;" "&amp;'Input-Func_Class'!$B$24,$G24:$BB24))+SUMIF($G$6:$BB$6,BJ$6&amp;" "&amp;'Input-Func_Class'!$F$22,$G24:$BB24))&lt;Check_Limit,0,1),1)</f>
        <v>0</v>
      </c>
      <c r="BK24" s="79">
        <f ca="1">IFERROR(IF(SUMIF($G$6:$BB$6,BK$6&amp;" Total",$G24:$BB24)-(SUMIF($G$6:$BB$6,BK$6&amp;" "&amp;'Input-Func_Class'!$D$22,$G24:$BB24)+IFERROR(SUMIF($G$6:$BB$6,BK$6&amp;" "&amp;'Input-Func_Class'!$E$22,$G24:$BB24),SUMIF($G$6:$BB$6,BK$6&amp;" "&amp;'Input-Func_Class'!$B$24,$G24:$BB24))+SUMIF($G$6:$BB$6,BK$6&amp;" "&amp;'Input-Func_Class'!$F$22,$G24:$BB24))&lt;Check_Limit,0,1),1)</f>
        <v>0</v>
      </c>
      <c r="BL24" s="79">
        <f ca="1">IFERROR(IF(SUMIF($G$6:$BB$6,BL$6&amp;" Total",$G24:$BB24)-(SUMIF($G$6:$BB$6,BL$6&amp;" "&amp;'Input-Func_Class'!$D$22,$G24:$BB24)+IFERROR(SUMIF($G$6:$BB$6,BL$6&amp;" "&amp;'Input-Func_Class'!$E$22,$G24:$BB24),SUMIF($G$6:$BB$6,BL$6&amp;" "&amp;'Input-Func_Class'!$B$24,$G24:$BB24))+SUMIF($G$6:$BB$6,BL$6&amp;" "&amp;'Input-Func_Class'!$F$22,$G24:$BB24))&lt;Check_Limit,0,1),1)</f>
        <v>0</v>
      </c>
      <c r="BM24" s="79">
        <f ca="1">IFERROR(IF(SUMIF($G$6:$BB$6,BM$6&amp;" Total",$G24:$BB24)-(SUMIF($G$6:$BB$6,BM$6&amp;" "&amp;'Input-Func_Class'!$D$22,$G24:$BB24)+IFERROR(SUMIF($G$6:$BB$6,BM$6&amp;" "&amp;'Input-Func_Class'!$E$22,$G24:$BB24),SUMIF($G$6:$BB$6,BM$6&amp;" "&amp;'Input-Func_Class'!$B$24,$G24:$BB24))+SUMIF($G$6:$BB$6,BM$6&amp;" "&amp;'Input-Func_Class'!$F$22,$G24:$BB24))&lt;Check_Limit,0,1),1)</f>
        <v>0</v>
      </c>
      <c r="BN24" s="79">
        <f ca="1">IFERROR(IF(SUMIF($G$6:$BB$6,BN$6&amp;" Total",$G24:$BB24)-(SUMIF($G$6:$BB$6,BN$6&amp;" "&amp;'Input-Func_Class'!$D$22,$G24:$BB24)+IFERROR(SUMIF($G$6:$BB$6,BN$6&amp;" "&amp;'Input-Func_Class'!$E$22,$G24:$BB24),SUMIF($G$6:$BB$6,BN$6&amp;" "&amp;'Input-Func_Class'!$B$24,$G24:$BB24))+SUMIF($G$6:$BB$6,BN$6&amp;" "&amp;'Input-Func_Class'!$F$22,$G24:$BB24))&lt;Check_Limit,0,1),1)</f>
        <v>0</v>
      </c>
      <c r="BO24" s="79">
        <f ca="1">IFERROR(IF(SUMIF($G$6:$BB$6,BO$6&amp;" Total",$G24:$BB24)-(SUMIF($G$6:$BB$6,BO$6&amp;" "&amp;'Input-Func_Class'!$D$22,$G24:$BB24)+IFERROR(SUMIF($G$6:$BB$6,BO$6&amp;" "&amp;'Input-Func_Class'!$E$22,$G24:$BB24),SUMIF($G$6:$BB$6,BO$6&amp;" "&amp;'Input-Func_Class'!$B$24,$G24:$BB24))+SUMIF($G$6:$BB$6,BO$6&amp;" "&amp;'Input-Func_Class'!$F$22,$G24:$BB24))&lt;Check_Limit,0,1),1)</f>
        <v>0</v>
      </c>
    </row>
    <row r="25" spans="1:67" outlineLevel="1">
      <c r="A25" s="113">
        <f>IF(ISBLANK('Input-Accounts'!A25),"",'Input-Accounts'!A25)</f>
        <v>17</v>
      </c>
      <c r="B25" s="17" t="str">
        <f>IF(ISBLANK('Input-Accounts'!B25),"",'Input-Accounts'!B25)</f>
        <v>Communication equipment</v>
      </c>
      <c r="C25" s="113">
        <f>IF(ISBLANK('Input-Accounts'!C25),"",'Input-Accounts'!C25)</f>
        <v>370</v>
      </c>
      <c r="D25" s="143">
        <f>Functionalization!$D25</f>
        <v>0</v>
      </c>
      <c r="E25" s="143">
        <f t="shared" si="3"/>
        <v>0</v>
      </c>
      <c r="F25" s="89" t="str">
        <f>IF($D25=0,"-",IF('Input-Accounts'!$E25&lt;&gt;0,'Input-Accounts'!$E25,'Input-Accounts'!$G25))</f>
        <v>-</v>
      </c>
      <c r="G25" s="143">
        <f ca="1">IF(G$5&lt;&gt;"",HLOOKUP(G$5,Functionalization!$G$6:$R$305,ROW($A25)-5,FALSE),IFERROR(INDEX(G$269:G$305,MATCH($F25,$B$269:$B$305,0))/VLOOKUP($F25,$B$269:$BB$305,MATCH(LEFT(TRIM(G$6),FIND("~",SUBSTITUTE(G$6,"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25))*HLOOKUP(LEFT(TRIM(G$6),FIND("~",SUBSTITUTE(G$6," ","~",LEN(TRIM(G$6))-LEN(SUBSTITUTE(TRIM(G$6)," ",""))))-1)&amp;" Total",$B$6:$BB$305,ROW($A25)-5,FALSE))</f>
        <v>0</v>
      </c>
      <c r="H25" s="143">
        <f ca="1">IF(H$5&lt;&gt;"",HLOOKUP(H$5,Functionalization!$G$6:$R$305,ROW($A25)-5,FALSE),IFERROR(INDEX(H$269:H$305,MATCH($F25,$B$269:$B$305,0))/VLOOKUP($F25,$B$269:$BB$305,MATCH(LEFT(TRIM(H$6),FIND("~",SUBSTITUTE(H$6,"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25))*HLOOKUP(LEFT(TRIM(H$6),FIND("~",SUBSTITUTE(H$6," ","~",LEN(TRIM(H$6))-LEN(SUBSTITUTE(TRIM(H$6)," ",""))))-1)&amp;" Total",$B$6:$BB$305,ROW($A25)-5,FALSE))</f>
        <v>0</v>
      </c>
      <c r="I25" s="143">
        <f ca="1">IF(I$5&lt;&gt;"",HLOOKUP(I$5,Functionalization!$G$6:$R$305,ROW($A25)-5,FALSE),IFERROR(INDEX(I$269:I$305,MATCH($F25,$B$269:$B$305,0))/VLOOKUP($F25,$B$269:$BB$305,MATCH(LEFT(TRIM(I$6),FIND("~",SUBSTITUTE(I$6,"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25))*HLOOKUP(LEFT(TRIM(I$6),FIND("~",SUBSTITUTE(I$6," ","~",LEN(TRIM(I$6))-LEN(SUBSTITUTE(TRIM(I$6)," ",""))))-1)&amp;" Total",$B$6:$BB$305,ROW($A25)-5,FALSE))</f>
        <v>0</v>
      </c>
      <c r="J25" s="143">
        <f ca="1">IF(J$5&lt;&gt;"",HLOOKUP(J$5,Functionalization!$G$6:$R$305,ROW($A25)-5,FALSE),IFERROR(INDEX(J$269:J$305,MATCH($F25,$B$269:$B$305,0))/VLOOKUP($F25,$B$269:$BB$305,MATCH(LEFT(TRIM(J$6),FIND("~",SUBSTITUTE(J$6,"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25))*HLOOKUP(LEFT(TRIM(J$6),FIND("~",SUBSTITUTE(J$6," ","~",LEN(TRIM(J$6))-LEN(SUBSTITUTE(TRIM(J$6)," ",""))))-1)&amp;" Total",$B$6:$BB$305,ROW($A25)-5,FALSE))</f>
        <v>0</v>
      </c>
      <c r="K25" s="143">
        <f ca="1">IF(K$5&lt;&gt;"",HLOOKUP(K$5,Functionalization!$G$6:$R$305,ROW($A25)-5,FALSE),IFERROR(INDEX(K$269:K$305,MATCH($F25,$B$269:$B$305,0))/VLOOKUP($F25,$B$269:$BB$305,MATCH(LEFT(TRIM(K$6),FIND("~",SUBSTITUTE(K$6,"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25))*HLOOKUP(LEFT(TRIM(K$6),FIND("~",SUBSTITUTE(K$6," ","~",LEN(TRIM(K$6))-LEN(SUBSTITUTE(TRIM(K$6)," ",""))))-1)&amp;" Total",$B$6:$BB$305,ROW($A25)-5,FALSE))</f>
        <v>0</v>
      </c>
      <c r="L25" s="143">
        <f ca="1">IF(L$5&lt;&gt;"",HLOOKUP(L$5,Functionalization!$G$6:$R$305,ROW($A25)-5,FALSE),IFERROR(INDEX(L$269:L$305,MATCH($F25,$B$269:$B$305,0))/VLOOKUP($F25,$B$269:$BB$305,MATCH(LEFT(TRIM(L$6),FIND("~",SUBSTITUTE(L$6,"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25))*HLOOKUP(LEFT(TRIM(L$6),FIND("~",SUBSTITUTE(L$6," ","~",LEN(TRIM(L$6))-LEN(SUBSTITUTE(TRIM(L$6)," ",""))))-1)&amp;" Total",$B$6:$BB$305,ROW($A25)-5,FALSE))</f>
        <v>0</v>
      </c>
      <c r="M25" s="143">
        <f ca="1">IF(M$5&lt;&gt;"",HLOOKUP(M$5,Functionalization!$G$6:$R$305,ROW($A25)-5,FALSE),IFERROR(INDEX(M$269:M$305,MATCH($F25,$B$269:$B$305,0))/VLOOKUP($F25,$B$269:$BB$305,MATCH(LEFT(TRIM(M$6),FIND("~",SUBSTITUTE(M$6,"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25))*HLOOKUP(LEFT(TRIM(M$6),FIND("~",SUBSTITUTE(M$6," ","~",LEN(TRIM(M$6))-LEN(SUBSTITUTE(TRIM(M$6)," ",""))))-1)&amp;" Total",$B$6:$BB$305,ROW($A25)-5,FALSE))</f>
        <v>0</v>
      </c>
      <c r="N25" s="143">
        <f ca="1">IF(N$5&lt;&gt;"",HLOOKUP(N$5,Functionalization!$G$6:$R$305,ROW($A25)-5,FALSE),IFERROR(INDEX(N$269:N$305,MATCH($F25,$B$269:$B$305,0))/VLOOKUP($F25,$B$269:$BB$305,MATCH(LEFT(TRIM(N$6),FIND("~",SUBSTITUTE(N$6,"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25))*HLOOKUP(LEFT(TRIM(N$6),FIND("~",SUBSTITUTE(N$6," ","~",LEN(TRIM(N$6))-LEN(SUBSTITUTE(TRIM(N$6)," ",""))))-1)&amp;" Total",$B$6:$BB$305,ROW($A25)-5,FALSE))</f>
        <v>0</v>
      </c>
      <c r="O25" s="143">
        <f ca="1">IF(O$5&lt;&gt;"",HLOOKUP(O$5,Functionalization!$G$6:$R$305,ROW($A25)-5,FALSE),IFERROR(INDEX(O$269:O$305,MATCH($F25,$B$269:$B$305,0))/VLOOKUP($F25,$B$269:$BB$305,MATCH(LEFT(TRIM(O$6),FIND("~",SUBSTITUTE(O$6,"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25))*HLOOKUP(LEFT(TRIM(O$6),FIND("~",SUBSTITUTE(O$6," ","~",LEN(TRIM(O$6))-LEN(SUBSTITUTE(TRIM(O$6)," ",""))))-1)&amp;" Total",$B$6:$BB$305,ROW($A25)-5,FALSE))</f>
        <v>0</v>
      </c>
      <c r="P25" s="143">
        <f ca="1">IF(P$5&lt;&gt;"",HLOOKUP(P$5,Functionalization!$G$6:$R$305,ROW($A25)-5,FALSE),IFERROR(INDEX(P$269:P$305,MATCH($F25,$B$269:$B$305,0))/VLOOKUP($F25,$B$269:$BB$305,MATCH(LEFT(TRIM(P$6),FIND("~",SUBSTITUTE(P$6,"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25))*HLOOKUP(LEFT(TRIM(P$6),FIND("~",SUBSTITUTE(P$6," ","~",LEN(TRIM(P$6))-LEN(SUBSTITUTE(TRIM(P$6)," ",""))))-1)&amp;" Total",$B$6:$BB$305,ROW($A25)-5,FALSE))</f>
        <v>0</v>
      </c>
      <c r="Q25" s="143">
        <f ca="1">IF(Q$5&lt;&gt;"",HLOOKUP(Q$5,Functionalization!$G$6:$R$305,ROW($A25)-5,FALSE),IFERROR(INDEX(Q$269:Q$305,MATCH($F25,$B$269:$B$305,0))/VLOOKUP($F25,$B$269:$BB$305,MATCH(LEFT(TRIM(Q$6),FIND("~",SUBSTITUTE(Q$6,"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25))*HLOOKUP(LEFT(TRIM(Q$6),FIND("~",SUBSTITUTE(Q$6," ","~",LEN(TRIM(Q$6))-LEN(SUBSTITUTE(TRIM(Q$6)," ",""))))-1)&amp;" Total",$B$6:$BB$305,ROW($A25)-5,FALSE))</f>
        <v>0</v>
      </c>
      <c r="R25" s="143">
        <f ca="1">IF(R$5&lt;&gt;"",HLOOKUP(R$5,Functionalization!$G$6:$R$305,ROW($A25)-5,FALSE),IFERROR(INDEX(R$269:R$305,MATCH($F25,$B$269:$B$305,0))/VLOOKUP($F25,$B$269:$BB$305,MATCH(LEFT(TRIM(R$6),FIND("~",SUBSTITUTE(R$6,"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25))*HLOOKUP(LEFT(TRIM(R$6),FIND("~",SUBSTITUTE(R$6," ","~",LEN(TRIM(R$6))-LEN(SUBSTITUTE(TRIM(R$6)," ",""))))-1)&amp;" Total",$B$6:$BB$305,ROW($A25)-5,FALSE))</f>
        <v>0</v>
      </c>
      <c r="S25" s="143">
        <f ca="1">IF(S$5&lt;&gt;"",HLOOKUP(S$5,Functionalization!$G$6:$R$305,ROW($A25)-5,FALSE),IFERROR(INDEX(S$269:S$305,MATCH($F25,$B$269:$B$305,0))/VLOOKUP($F25,$B$269:$BB$305,MATCH(LEFT(TRIM(S$6),FIND("~",SUBSTITUTE(S$6,"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25))*HLOOKUP(LEFT(TRIM(S$6),FIND("~",SUBSTITUTE(S$6," ","~",LEN(TRIM(S$6))-LEN(SUBSTITUTE(TRIM(S$6)," ",""))))-1)&amp;" Total",$B$6:$BB$305,ROW($A25)-5,FALSE))</f>
        <v>0</v>
      </c>
      <c r="T25" s="143">
        <f ca="1">IF(T$5&lt;&gt;"",HLOOKUP(T$5,Functionalization!$G$6:$R$305,ROW($A25)-5,FALSE),IFERROR(INDEX(T$269:T$305,MATCH($F25,$B$269:$B$305,0))/VLOOKUP($F25,$B$269:$BB$305,MATCH(LEFT(TRIM(T$6),FIND("~",SUBSTITUTE(T$6,"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25))*HLOOKUP(LEFT(TRIM(T$6),FIND("~",SUBSTITUTE(T$6," ","~",LEN(TRIM(T$6))-LEN(SUBSTITUTE(TRIM(T$6)," ",""))))-1)&amp;" Total",$B$6:$BB$305,ROW($A25)-5,FALSE))</f>
        <v>0</v>
      </c>
      <c r="U25" s="143">
        <f ca="1">IF(U$5&lt;&gt;"",HLOOKUP(U$5,Functionalization!$G$6:$R$305,ROW($A25)-5,FALSE),IFERROR(INDEX(U$269:U$305,MATCH($F25,$B$269:$B$305,0))/VLOOKUP($F25,$B$269:$BB$305,MATCH(LEFT(TRIM(U$6),FIND("~",SUBSTITUTE(U$6,"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25))*HLOOKUP(LEFT(TRIM(U$6),FIND("~",SUBSTITUTE(U$6," ","~",LEN(TRIM(U$6))-LEN(SUBSTITUTE(TRIM(U$6)," ",""))))-1)&amp;" Total",$B$6:$BB$305,ROW($A25)-5,FALSE))</f>
        <v>0</v>
      </c>
      <c r="V25" s="143">
        <f ca="1">IF(V$5&lt;&gt;"",HLOOKUP(V$5,Functionalization!$G$6:$R$305,ROW($A25)-5,FALSE),IFERROR(INDEX(V$269:V$305,MATCH($F25,$B$269:$B$305,0))/VLOOKUP($F25,$B$269:$BB$305,MATCH(LEFT(TRIM(V$6),FIND("~",SUBSTITUTE(V$6,"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25))*HLOOKUP(LEFT(TRIM(V$6),FIND("~",SUBSTITUTE(V$6," ","~",LEN(TRIM(V$6))-LEN(SUBSTITUTE(TRIM(V$6)," ",""))))-1)&amp;" Total",$B$6:$BB$305,ROW($A25)-5,FALSE))</f>
        <v>0</v>
      </c>
      <c r="W25" s="143">
        <f ca="1">IF(W$5&lt;&gt;"",HLOOKUP(W$5,Functionalization!$G$6:$R$305,ROW($A25)-5,FALSE),IFERROR(INDEX(W$269:W$305,MATCH($F25,$B$269:$B$305,0))/VLOOKUP($F25,$B$269:$BB$305,MATCH(LEFT(TRIM(W$6),FIND("~",SUBSTITUTE(W$6,"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25))*HLOOKUP(LEFT(TRIM(W$6),FIND("~",SUBSTITUTE(W$6," ","~",LEN(TRIM(W$6))-LEN(SUBSTITUTE(TRIM(W$6)," ",""))))-1)&amp;" Total",$B$6:$BB$305,ROW($A25)-5,FALSE))</f>
        <v>0</v>
      </c>
      <c r="X25" s="143">
        <f ca="1">IF(X$5&lt;&gt;"",HLOOKUP(X$5,Functionalization!$G$6:$R$305,ROW($A25)-5,FALSE),IFERROR(INDEX(X$269:X$305,MATCH($F25,$B$269:$B$305,0))/VLOOKUP($F25,$B$269:$BB$305,MATCH(LEFT(TRIM(X$6),FIND("~",SUBSTITUTE(X$6,"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25))*HLOOKUP(LEFT(TRIM(X$6),FIND("~",SUBSTITUTE(X$6," ","~",LEN(TRIM(X$6))-LEN(SUBSTITUTE(TRIM(X$6)," ",""))))-1)&amp;" Total",$B$6:$BB$305,ROW($A25)-5,FALSE))</f>
        <v>0</v>
      </c>
      <c r="Y25" s="143">
        <f ca="1">IF(Y$5&lt;&gt;"",HLOOKUP(Y$5,Functionalization!$G$6:$R$305,ROW($A25)-5,FALSE),IFERROR(INDEX(Y$269:Y$305,MATCH($F25,$B$269:$B$305,0))/VLOOKUP($F25,$B$269:$BB$305,MATCH(LEFT(TRIM(Y$6),FIND("~",SUBSTITUTE(Y$6,"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25))*HLOOKUP(LEFT(TRIM(Y$6),FIND("~",SUBSTITUTE(Y$6," ","~",LEN(TRIM(Y$6))-LEN(SUBSTITUTE(TRIM(Y$6)," ",""))))-1)&amp;" Total",$B$6:$BB$305,ROW($A25)-5,FALSE))</f>
        <v>0</v>
      </c>
      <c r="Z25" s="143">
        <f ca="1">IF(Z$5&lt;&gt;"",HLOOKUP(Z$5,Functionalization!$G$6:$R$305,ROW($A25)-5,FALSE),IFERROR(INDEX(Z$269:Z$305,MATCH($F25,$B$269:$B$305,0))/VLOOKUP($F25,$B$269:$BB$305,MATCH(LEFT(TRIM(Z$6),FIND("~",SUBSTITUTE(Z$6,"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25))*HLOOKUP(LEFT(TRIM(Z$6),FIND("~",SUBSTITUTE(Z$6," ","~",LEN(TRIM(Z$6))-LEN(SUBSTITUTE(TRIM(Z$6)," ",""))))-1)&amp;" Total",$B$6:$BB$305,ROW($A25)-5,FALSE))</f>
        <v>0</v>
      </c>
      <c r="AA25" s="143">
        <f ca="1">IF(AA$5&lt;&gt;"",HLOOKUP(AA$5,Functionalization!$G$6:$R$305,ROW($A25)-5,FALSE),IFERROR(INDEX(AA$269:AA$305,MATCH($F25,$B$269:$B$305,0))/VLOOKUP($F25,$B$269:$BB$305,MATCH(LEFT(TRIM(AA$6),FIND("~",SUBSTITUTE(AA$6,"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25))*HLOOKUP(LEFT(TRIM(AA$6),FIND("~",SUBSTITUTE(AA$6," ","~",LEN(TRIM(AA$6))-LEN(SUBSTITUTE(TRIM(AA$6)," ",""))))-1)&amp;" Total",$B$6:$BB$305,ROW($A25)-5,FALSE))</f>
        <v>0</v>
      </c>
      <c r="AB25" s="143">
        <f ca="1">IF(AB$5&lt;&gt;"",HLOOKUP(AB$5,Functionalization!$G$6:$R$305,ROW($A25)-5,FALSE),IFERROR(INDEX(AB$269:AB$305,MATCH($F25,$B$269:$B$305,0))/VLOOKUP($F25,$B$269:$BB$305,MATCH(LEFT(TRIM(AB$6),FIND("~",SUBSTITUTE(AB$6,"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25))*HLOOKUP(LEFT(TRIM(AB$6),FIND("~",SUBSTITUTE(AB$6," ","~",LEN(TRIM(AB$6))-LEN(SUBSTITUTE(TRIM(AB$6)," ",""))))-1)&amp;" Total",$B$6:$BB$305,ROW($A25)-5,FALSE))</f>
        <v>0</v>
      </c>
      <c r="AC25" s="143">
        <f ca="1">IF(AC$5&lt;&gt;"",HLOOKUP(AC$5,Functionalization!$G$6:$R$305,ROW($A25)-5,FALSE),IFERROR(INDEX(AC$269:AC$305,MATCH($F25,$B$269:$B$305,0))/VLOOKUP($F25,$B$269:$BB$305,MATCH(LEFT(TRIM(AC$6),FIND("~",SUBSTITUTE(AC$6,"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25))*HLOOKUP(LEFT(TRIM(AC$6),FIND("~",SUBSTITUTE(AC$6," ","~",LEN(TRIM(AC$6))-LEN(SUBSTITUTE(TRIM(AC$6)," ",""))))-1)&amp;" Total",$B$6:$BB$305,ROW($A25)-5,FALSE))</f>
        <v>0</v>
      </c>
      <c r="AD25" s="143">
        <f ca="1">IF(AD$5&lt;&gt;"",HLOOKUP(AD$5,Functionalization!$G$6:$R$305,ROW($A25)-5,FALSE),IFERROR(INDEX(AD$269:AD$305,MATCH($F25,$B$269:$B$305,0))/VLOOKUP($F25,$B$269:$BB$305,MATCH(LEFT(TRIM(AD$6),FIND("~",SUBSTITUTE(AD$6,"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25))*HLOOKUP(LEFT(TRIM(AD$6),FIND("~",SUBSTITUTE(AD$6," ","~",LEN(TRIM(AD$6))-LEN(SUBSTITUTE(TRIM(AD$6)," ",""))))-1)&amp;" Total",$B$6:$BB$305,ROW($A25)-5,FALSE))</f>
        <v>0</v>
      </c>
      <c r="AE25" s="143">
        <f ca="1">IF(AE$5&lt;&gt;"",HLOOKUP(AE$5,Functionalization!$G$6:$R$305,ROW($A25)-5,FALSE),IFERROR(INDEX(AE$269:AE$305,MATCH($F25,$B$269:$B$305,0))/VLOOKUP($F25,$B$269:$BB$305,MATCH(LEFT(TRIM(AE$6),FIND("~",SUBSTITUTE(AE$6,"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25))*HLOOKUP(LEFT(TRIM(AE$6),FIND("~",SUBSTITUTE(AE$6," ","~",LEN(TRIM(AE$6))-LEN(SUBSTITUTE(TRIM(AE$6)," ",""))))-1)&amp;" Total",$B$6:$BB$305,ROW($A25)-5,FALSE))</f>
        <v>0</v>
      </c>
      <c r="AF25" s="143">
        <f ca="1">IF(AF$5&lt;&gt;"",HLOOKUP(AF$5,Functionalization!$G$6:$R$305,ROW($A25)-5,FALSE),IFERROR(INDEX(AF$269:AF$305,MATCH($F25,$B$269:$B$305,0))/VLOOKUP($F25,$B$269:$BB$305,MATCH(LEFT(TRIM(AF$6),FIND("~",SUBSTITUTE(AF$6,"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25))*HLOOKUP(LEFT(TRIM(AF$6),FIND("~",SUBSTITUTE(AF$6," ","~",LEN(TRIM(AF$6))-LEN(SUBSTITUTE(TRIM(AF$6)," ",""))))-1)&amp;" Total",$B$6:$BB$305,ROW($A25)-5,FALSE))</f>
        <v>0</v>
      </c>
      <c r="AG25" s="143">
        <f ca="1">IF(AG$5&lt;&gt;"",HLOOKUP(AG$5,Functionalization!$G$6:$R$305,ROW($A25)-5,FALSE),IFERROR(INDEX(AG$269:AG$305,MATCH($F25,$B$269:$B$305,0))/VLOOKUP($F25,$B$269:$BB$305,MATCH(LEFT(TRIM(AG$6),FIND("~",SUBSTITUTE(AG$6,"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25))*HLOOKUP(LEFT(TRIM(AG$6),FIND("~",SUBSTITUTE(AG$6," ","~",LEN(TRIM(AG$6))-LEN(SUBSTITUTE(TRIM(AG$6)," ",""))))-1)&amp;" Total",$B$6:$BB$305,ROW($A25)-5,FALSE))</f>
        <v>0</v>
      </c>
      <c r="AH25" s="143">
        <f ca="1">IF(AH$5&lt;&gt;"",HLOOKUP(AH$5,Functionalization!$G$6:$R$305,ROW($A25)-5,FALSE),IFERROR(INDEX(AH$269:AH$305,MATCH($F25,$B$269:$B$305,0))/VLOOKUP($F25,$B$269:$BB$305,MATCH(LEFT(TRIM(AH$6),FIND("~",SUBSTITUTE(AH$6,"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25))*HLOOKUP(LEFT(TRIM(AH$6),FIND("~",SUBSTITUTE(AH$6," ","~",LEN(TRIM(AH$6))-LEN(SUBSTITUTE(TRIM(AH$6)," ",""))))-1)&amp;" Total",$B$6:$BB$305,ROW($A25)-5,FALSE))</f>
        <v>0</v>
      </c>
      <c r="AI25" s="143">
        <f ca="1">IF(AI$5&lt;&gt;"",HLOOKUP(AI$5,Functionalization!$G$6:$R$305,ROW($A25)-5,FALSE),IFERROR(INDEX(AI$269:AI$305,MATCH($F25,$B$269:$B$305,0))/VLOOKUP($F25,$B$269:$BB$305,MATCH(LEFT(TRIM(AI$6),FIND("~",SUBSTITUTE(AI$6,"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25))*HLOOKUP(LEFT(TRIM(AI$6),FIND("~",SUBSTITUTE(AI$6," ","~",LEN(TRIM(AI$6))-LEN(SUBSTITUTE(TRIM(AI$6)," ",""))))-1)&amp;" Total",$B$6:$BB$305,ROW($A25)-5,FALSE))</f>
        <v>0</v>
      </c>
      <c r="AJ25" s="143">
        <f ca="1">IF(AJ$5&lt;&gt;"",HLOOKUP(AJ$5,Functionalization!$G$6:$R$305,ROW($A25)-5,FALSE),IFERROR(INDEX(AJ$269:AJ$305,MATCH($F25,$B$269:$B$305,0))/VLOOKUP($F25,$B$269:$BB$305,MATCH(LEFT(TRIM(AJ$6),FIND("~",SUBSTITUTE(AJ$6,"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25))*HLOOKUP(LEFT(TRIM(AJ$6),FIND("~",SUBSTITUTE(AJ$6," ","~",LEN(TRIM(AJ$6))-LEN(SUBSTITUTE(TRIM(AJ$6)," ",""))))-1)&amp;" Total",$B$6:$BB$305,ROW($A25)-5,FALSE))</f>
        <v>0</v>
      </c>
      <c r="AK25" s="143">
        <f ca="1">IF(AK$5&lt;&gt;"",HLOOKUP(AK$5,Functionalization!$G$6:$R$305,ROW($A25)-5,FALSE),IFERROR(INDEX(AK$269:AK$305,MATCH($F25,$B$269:$B$305,0))/VLOOKUP($F25,$B$269:$BB$305,MATCH(LEFT(TRIM(AK$6),FIND("~",SUBSTITUTE(AK$6,"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25))*HLOOKUP(LEFT(TRIM(AK$6),FIND("~",SUBSTITUTE(AK$6," ","~",LEN(TRIM(AK$6))-LEN(SUBSTITUTE(TRIM(AK$6)," ",""))))-1)&amp;" Total",$B$6:$BB$305,ROW($A25)-5,FALSE))</f>
        <v>0</v>
      </c>
      <c r="AL25" s="143">
        <f ca="1">IF(AL$5&lt;&gt;"",HLOOKUP(AL$5,Functionalization!$G$6:$R$305,ROW($A25)-5,FALSE),IFERROR(INDEX(AL$269:AL$305,MATCH($F25,$B$269:$B$305,0))/VLOOKUP($F25,$B$269:$BB$305,MATCH(LEFT(TRIM(AL$6),FIND("~",SUBSTITUTE(AL$6,"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25))*HLOOKUP(LEFT(TRIM(AL$6),FIND("~",SUBSTITUTE(AL$6," ","~",LEN(TRIM(AL$6))-LEN(SUBSTITUTE(TRIM(AL$6)," ",""))))-1)&amp;" Total",$B$6:$BB$305,ROW($A25)-5,FALSE))</f>
        <v>0</v>
      </c>
      <c r="AM25" s="143">
        <f ca="1">IF(AM$5&lt;&gt;"",HLOOKUP(AM$5,Functionalization!$G$6:$R$305,ROW($A25)-5,FALSE),IFERROR(INDEX(AM$269:AM$305,MATCH($F25,$B$269:$B$305,0))/VLOOKUP($F25,$B$269:$BB$305,MATCH(LEFT(TRIM(AM$6),FIND("~",SUBSTITUTE(AM$6,"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25))*HLOOKUP(LEFT(TRIM(AM$6),FIND("~",SUBSTITUTE(AM$6," ","~",LEN(TRIM(AM$6))-LEN(SUBSTITUTE(TRIM(AM$6)," ",""))))-1)&amp;" Total",$B$6:$BB$305,ROW($A25)-5,FALSE))</f>
        <v>0</v>
      </c>
      <c r="AN25" s="143">
        <f ca="1">IF(AN$5&lt;&gt;"",HLOOKUP(AN$5,Functionalization!$G$6:$R$305,ROW($A25)-5,FALSE),IFERROR(INDEX(AN$269:AN$305,MATCH($F25,$B$269:$B$305,0))/VLOOKUP($F25,$B$269:$BB$305,MATCH(LEFT(TRIM(AN$6),FIND("~",SUBSTITUTE(AN$6,"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25))*HLOOKUP(LEFT(TRIM(AN$6),FIND("~",SUBSTITUTE(AN$6," ","~",LEN(TRIM(AN$6))-LEN(SUBSTITUTE(TRIM(AN$6)," ",""))))-1)&amp;" Total",$B$6:$BB$305,ROW($A25)-5,FALSE))</f>
        <v>0</v>
      </c>
      <c r="AO25" s="143">
        <f ca="1">IF(AO$5&lt;&gt;"",HLOOKUP(AO$5,Functionalization!$G$6:$R$305,ROW($A25)-5,FALSE),IFERROR(INDEX(AO$269:AO$305,MATCH($F25,$B$269:$B$305,0))/VLOOKUP($F25,$B$269:$BB$305,MATCH(LEFT(TRIM(AO$6),FIND("~",SUBSTITUTE(AO$6,"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25))*HLOOKUP(LEFT(TRIM(AO$6),FIND("~",SUBSTITUTE(AO$6," ","~",LEN(TRIM(AO$6))-LEN(SUBSTITUTE(TRIM(AO$6)," ",""))))-1)&amp;" Total",$B$6:$BB$305,ROW($A25)-5,FALSE))</f>
        <v>0</v>
      </c>
      <c r="AP25" s="143">
        <f ca="1">IF(AP$5&lt;&gt;"",HLOOKUP(AP$5,Functionalization!$G$6:$R$305,ROW($A25)-5,FALSE),IFERROR(INDEX(AP$269:AP$305,MATCH($F25,$B$269:$B$305,0))/VLOOKUP($F25,$B$269:$BB$305,MATCH(LEFT(TRIM(AP$6),FIND("~",SUBSTITUTE(AP$6,"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25))*HLOOKUP(LEFT(TRIM(AP$6),FIND("~",SUBSTITUTE(AP$6," ","~",LEN(TRIM(AP$6))-LEN(SUBSTITUTE(TRIM(AP$6)," ",""))))-1)&amp;" Total",$B$6:$BB$305,ROW($A25)-5,FALSE))</f>
        <v>0</v>
      </c>
      <c r="AQ25" s="143">
        <f ca="1">IF(AQ$5&lt;&gt;"",HLOOKUP(AQ$5,Functionalization!$G$6:$R$305,ROW($A25)-5,FALSE),IFERROR(INDEX(AQ$269:AQ$305,MATCH($F25,$B$269:$B$305,0))/VLOOKUP($F25,$B$269:$BB$305,MATCH(LEFT(TRIM(AQ$6),FIND("~",SUBSTITUTE(AQ$6,"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25))*HLOOKUP(LEFT(TRIM(AQ$6),FIND("~",SUBSTITUTE(AQ$6," ","~",LEN(TRIM(AQ$6))-LEN(SUBSTITUTE(TRIM(AQ$6)," ",""))))-1)&amp;" Total",$B$6:$BB$305,ROW($A25)-5,FALSE))</f>
        <v>0</v>
      </c>
      <c r="AR25" s="143">
        <f ca="1">IF(AR$5&lt;&gt;"",HLOOKUP(AR$5,Functionalization!$G$6:$R$305,ROW($A25)-5,FALSE),IFERROR(INDEX(AR$269:AR$305,MATCH($F25,$B$269:$B$305,0))/VLOOKUP($F25,$B$269:$BB$305,MATCH(LEFT(TRIM(AR$6),FIND("~",SUBSTITUTE(AR$6,"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25))*HLOOKUP(LEFT(TRIM(AR$6),FIND("~",SUBSTITUTE(AR$6," ","~",LEN(TRIM(AR$6))-LEN(SUBSTITUTE(TRIM(AR$6)," ",""))))-1)&amp;" Total",$B$6:$BB$305,ROW($A25)-5,FALSE))</f>
        <v>0</v>
      </c>
      <c r="AS25" s="143">
        <f ca="1">IF(AS$5&lt;&gt;"",HLOOKUP(AS$5,Functionalization!$G$6:$R$305,ROW($A25)-5,FALSE),IFERROR(INDEX(AS$269:AS$305,MATCH($F25,$B$269:$B$305,0))/VLOOKUP($F25,$B$269:$BB$305,MATCH(LEFT(TRIM(AS$6),FIND("~",SUBSTITUTE(AS$6,"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25))*HLOOKUP(LEFT(TRIM(AS$6),FIND("~",SUBSTITUTE(AS$6," ","~",LEN(TRIM(AS$6))-LEN(SUBSTITUTE(TRIM(AS$6)," ",""))))-1)&amp;" Total",$B$6:$BB$305,ROW($A25)-5,FALSE))</f>
        <v>0</v>
      </c>
      <c r="AT25" s="143">
        <f ca="1">IF(AT$5&lt;&gt;"",HLOOKUP(AT$5,Functionalization!$G$6:$R$305,ROW($A25)-5,FALSE),IFERROR(INDEX(AT$269:AT$305,MATCH($F25,$B$269:$B$305,0))/VLOOKUP($F25,$B$269:$BB$305,MATCH(LEFT(TRIM(AT$6),FIND("~",SUBSTITUTE(AT$6,"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25))*HLOOKUP(LEFT(TRIM(AT$6),FIND("~",SUBSTITUTE(AT$6," ","~",LEN(TRIM(AT$6))-LEN(SUBSTITUTE(TRIM(AT$6)," ",""))))-1)&amp;" Total",$B$6:$BB$305,ROW($A25)-5,FALSE))</f>
        <v>0</v>
      </c>
      <c r="AU25" s="143">
        <f ca="1">IF(AU$5&lt;&gt;"",HLOOKUP(AU$5,Functionalization!$G$6:$R$305,ROW($A25)-5,FALSE),IFERROR(INDEX(AU$269:AU$305,MATCH($F25,$B$269:$B$305,0))/VLOOKUP($F25,$B$269:$BB$305,MATCH(LEFT(TRIM(AU$6),FIND("~",SUBSTITUTE(AU$6,"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25))*HLOOKUP(LEFT(TRIM(AU$6),FIND("~",SUBSTITUTE(AU$6," ","~",LEN(TRIM(AU$6))-LEN(SUBSTITUTE(TRIM(AU$6)," ",""))))-1)&amp;" Total",$B$6:$BB$305,ROW($A25)-5,FALSE))</f>
        <v>0</v>
      </c>
      <c r="AV25" s="143">
        <f ca="1">IF(AV$5&lt;&gt;"",HLOOKUP(AV$5,Functionalization!$G$6:$R$305,ROW($A25)-5,FALSE),IFERROR(INDEX(AV$269:AV$305,MATCH($F25,$B$269:$B$305,0))/VLOOKUP($F25,$B$269:$BB$305,MATCH(LEFT(TRIM(AV$6),FIND("~",SUBSTITUTE(AV$6,"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25))*HLOOKUP(LEFT(TRIM(AV$6),FIND("~",SUBSTITUTE(AV$6," ","~",LEN(TRIM(AV$6))-LEN(SUBSTITUTE(TRIM(AV$6)," ",""))))-1)&amp;" Total",$B$6:$BB$305,ROW($A25)-5,FALSE))</f>
        <v>0</v>
      </c>
      <c r="AW25" s="143">
        <f ca="1">IF(AW$5&lt;&gt;"",HLOOKUP(AW$5,Functionalization!$G$6:$R$305,ROW($A25)-5,FALSE),IFERROR(INDEX(AW$269:AW$305,MATCH($F25,$B$269:$B$305,0))/VLOOKUP($F25,$B$269:$BB$305,MATCH(LEFT(TRIM(AW$6),FIND("~",SUBSTITUTE(AW$6,"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25))*HLOOKUP(LEFT(TRIM(AW$6),FIND("~",SUBSTITUTE(AW$6," ","~",LEN(TRIM(AW$6))-LEN(SUBSTITUTE(TRIM(AW$6)," ",""))))-1)&amp;" Total",$B$6:$BB$305,ROW($A25)-5,FALSE))</f>
        <v>0</v>
      </c>
      <c r="AX25" s="143">
        <f ca="1">IF(AX$5&lt;&gt;"",HLOOKUP(AX$5,Functionalization!$G$6:$R$305,ROW($A25)-5,FALSE),IFERROR(INDEX(AX$269:AX$305,MATCH($F25,$B$269:$B$305,0))/VLOOKUP($F25,$B$269:$BB$305,MATCH(LEFT(TRIM(AX$6),FIND("~",SUBSTITUTE(AX$6,"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25))*HLOOKUP(LEFT(TRIM(AX$6),FIND("~",SUBSTITUTE(AX$6," ","~",LEN(TRIM(AX$6))-LEN(SUBSTITUTE(TRIM(AX$6)," ",""))))-1)&amp;" Total",$B$6:$BB$305,ROW($A25)-5,FALSE))</f>
        <v>0</v>
      </c>
      <c r="AY25" s="143">
        <f ca="1">IF(AY$5&lt;&gt;"",HLOOKUP(AY$5,Functionalization!$G$6:$R$305,ROW($A25)-5,FALSE),IFERROR(INDEX(AY$269:AY$305,MATCH($F25,$B$269:$B$305,0))/VLOOKUP($F25,$B$269:$BB$305,MATCH(LEFT(TRIM(AY$6),FIND("~",SUBSTITUTE(AY$6,"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25))*HLOOKUP(LEFT(TRIM(AY$6),FIND("~",SUBSTITUTE(AY$6," ","~",LEN(TRIM(AY$6))-LEN(SUBSTITUTE(TRIM(AY$6)," ",""))))-1)&amp;" Total",$B$6:$BB$305,ROW($A25)-5,FALSE))</f>
        <v>0</v>
      </c>
      <c r="AZ25" s="143">
        <f ca="1">IF(AZ$5&lt;&gt;"",HLOOKUP(AZ$5,Functionalization!$G$6:$R$305,ROW($A25)-5,FALSE),IFERROR(INDEX(AZ$269:AZ$305,MATCH($F25,$B$269:$B$305,0))/VLOOKUP($F25,$B$269:$BB$305,MATCH(LEFT(TRIM(AZ$6),FIND("~",SUBSTITUTE(AZ$6,"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25))*HLOOKUP(LEFT(TRIM(AZ$6),FIND("~",SUBSTITUTE(AZ$6," ","~",LEN(TRIM(AZ$6))-LEN(SUBSTITUTE(TRIM(AZ$6)," ",""))))-1)&amp;" Total",$B$6:$BB$305,ROW($A25)-5,FALSE))</f>
        <v>0</v>
      </c>
      <c r="BA25" s="143">
        <f ca="1">IF(BA$5&lt;&gt;"",HLOOKUP(BA$5,Functionalization!$G$6:$R$305,ROW($A25)-5,FALSE),IFERROR(INDEX(BA$269:BA$305,MATCH($F25,$B$269:$B$305,0))/VLOOKUP($F25,$B$269:$BB$305,MATCH(LEFT(TRIM(BA$6),FIND("~",SUBSTITUTE(BA$6,"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25))*HLOOKUP(LEFT(TRIM(BA$6),FIND("~",SUBSTITUTE(BA$6," ","~",LEN(TRIM(BA$6))-LEN(SUBSTITUTE(TRIM(BA$6)," ",""))))-1)&amp;" Total",$B$6:$BB$305,ROW($A25)-5,FALSE))</f>
        <v>0</v>
      </c>
      <c r="BB25" s="143">
        <f ca="1">IF(BB$5&lt;&gt;"",HLOOKUP(BB$5,Functionalization!$G$6:$R$305,ROW($A25)-5,FALSE),IFERROR(INDEX(BB$269:BB$305,MATCH($F25,$B$269:$B$305,0))/VLOOKUP($F25,$B$269:$BB$305,MATCH(LEFT(TRIM(BB$6),FIND("~",SUBSTITUTE(BB$6,"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25))*HLOOKUP(LEFT(TRIM(BB$6),FIND("~",SUBSTITUTE(BB$6," ","~",LEN(TRIM(BB$6))-LEN(SUBSTITUTE(TRIM(BB$6)," ",""))))-1)&amp;" Total",$B$6:$BB$305,ROW($A25)-5,FALSE))</f>
        <v>0</v>
      </c>
      <c r="BD25" s="79">
        <f ca="1">IFERROR(IF(SUMIF($G$6:$BB$6,BD$6&amp;" Total",$G25:$BB25)-(SUMIF($G$6:$BB$6,BD$6&amp;" "&amp;'Input-Func_Class'!$D$22,$G25:$BB25)+IFERROR(SUMIF($G$6:$BB$6,BD$6&amp;" "&amp;'Input-Func_Class'!$E$22,$G25:$BB25),SUMIF($G$6:$BB$6,BD$6&amp;" "&amp;'Input-Func_Class'!$B$24,$G25:$BB25))+SUMIF($G$6:$BB$6,BD$6&amp;" "&amp;'Input-Func_Class'!$F$22,$G25:$BB25))&lt;Check_Limit,0,1),1)</f>
        <v>0</v>
      </c>
      <c r="BE25" s="79">
        <f ca="1">IFERROR(IF(SUMIF($G$6:$BB$6,BE$6&amp;" Total",$G25:$BB25)-(SUMIF($G$6:$BB$6,BE$6&amp;" "&amp;'Input-Func_Class'!$D$22,$G25:$BB25)+IFERROR(SUMIF($G$6:$BB$6,BE$6&amp;" "&amp;'Input-Func_Class'!$E$22,$G25:$BB25),SUMIF($G$6:$BB$6,BE$6&amp;" "&amp;'Input-Func_Class'!$B$24,$G25:$BB25))+SUMIF($G$6:$BB$6,BE$6&amp;" "&amp;'Input-Func_Class'!$F$22,$G25:$BB25))&lt;Check_Limit,0,1),1)</f>
        <v>0</v>
      </c>
      <c r="BF25" s="79">
        <f ca="1">IFERROR(IF(SUMIF($G$6:$BB$6,BF$6&amp;" Total",$G25:$BB25)-(SUMIF($G$6:$BB$6,BF$6&amp;" "&amp;'Input-Func_Class'!$D$22,$G25:$BB25)+IFERROR(SUMIF($G$6:$BB$6,BF$6&amp;" "&amp;'Input-Func_Class'!$E$22,$G25:$BB25),SUMIF($G$6:$BB$6,BF$6&amp;" "&amp;'Input-Func_Class'!$B$24,$G25:$BB25))+SUMIF($G$6:$BB$6,BF$6&amp;" "&amp;'Input-Func_Class'!$F$22,$G25:$BB25))&lt;Check_Limit,0,1),1)</f>
        <v>0</v>
      </c>
      <c r="BG25" s="79">
        <f ca="1">IFERROR(IF(SUMIF($G$6:$BB$6,BG$6&amp;" Total",$G25:$BB25)-(SUMIF($G$6:$BB$6,BG$6&amp;" "&amp;'Input-Func_Class'!$D$22,$G25:$BB25)+IFERROR(SUMIF($G$6:$BB$6,BG$6&amp;" "&amp;'Input-Func_Class'!$E$22,$G25:$BB25),SUMIF($G$6:$BB$6,BG$6&amp;" "&amp;'Input-Func_Class'!$B$24,$G25:$BB25))+SUMIF($G$6:$BB$6,BG$6&amp;" "&amp;'Input-Func_Class'!$F$22,$G25:$BB25))&lt;Check_Limit,0,1),1)</f>
        <v>0</v>
      </c>
      <c r="BH25" s="79">
        <f ca="1">IFERROR(IF(SUMIF($G$6:$BB$6,BH$6&amp;" Total",$G25:$BB25)-(SUMIF($G$6:$BB$6,BH$6&amp;" "&amp;'Input-Func_Class'!$D$22,$G25:$BB25)+IFERROR(SUMIF($G$6:$BB$6,BH$6&amp;" "&amp;'Input-Func_Class'!$E$22,$G25:$BB25),SUMIF($G$6:$BB$6,BH$6&amp;" "&amp;'Input-Func_Class'!$B$24,$G25:$BB25))+SUMIF($G$6:$BB$6,BH$6&amp;" "&amp;'Input-Func_Class'!$F$22,$G25:$BB25))&lt;Check_Limit,0,1),1)</f>
        <v>0</v>
      </c>
      <c r="BI25" s="79">
        <f ca="1">IFERROR(IF(SUMIF($G$6:$BB$6,BI$6&amp;" Total",$G25:$BB25)-(SUMIF($G$6:$BB$6,BI$6&amp;" "&amp;'Input-Func_Class'!$D$22,$G25:$BB25)+IFERROR(SUMIF($G$6:$BB$6,BI$6&amp;" "&amp;'Input-Func_Class'!$E$22,$G25:$BB25),SUMIF($G$6:$BB$6,BI$6&amp;" "&amp;'Input-Func_Class'!$B$24,$G25:$BB25))+SUMIF($G$6:$BB$6,BI$6&amp;" "&amp;'Input-Func_Class'!$F$22,$G25:$BB25))&lt;Check_Limit,0,1),1)</f>
        <v>0</v>
      </c>
      <c r="BJ25" s="79">
        <f ca="1">IFERROR(IF(SUMIF($G$6:$BB$6,BJ$6&amp;" Total",$G25:$BB25)-(SUMIF($G$6:$BB$6,BJ$6&amp;" "&amp;'Input-Func_Class'!$D$22,$G25:$BB25)+IFERROR(SUMIF($G$6:$BB$6,BJ$6&amp;" "&amp;'Input-Func_Class'!$E$22,$G25:$BB25),SUMIF($G$6:$BB$6,BJ$6&amp;" "&amp;'Input-Func_Class'!$B$24,$G25:$BB25))+SUMIF($G$6:$BB$6,BJ$6&amp;" "&amp;'Input-Func_Class'!$F$22,$G25:$BB25))&lt;Check_Limit,0,1),1)</f>
        <v>0</v>
      </c>
      <c r="BK25" s="79">
        <f ca="1">IFERROR(IF(SUMIF($G$6:$BB$6,BK$6&amp;" Total",$G25:$BB25)-(SUMIF($G$6:$BB$6,BK$6&amp;" "&amp;'Input-Func_Class'!$D$22,$G25:$BB25)+IFERROR(SUMIF($G$6:$BB$6,BK$6&amp;" "&amp;'Input-Func_Class'!$E$22,$G25:$BB25),SUMIF($G$6:$BB$6,BK$6&amp;" "&amp;'Input-Func_Class'!$B$24,$G25:$BB25))+SUMIF($G$6:$BB$6,BK$6&amp;" "&amp;'Input-Func_Class'!$F$22,$G25:$BB25))&lt;Check_Limit,0,1),1)</f>
        <v>0</v>
      </c>
      <c r="BL25" s="79">
        <f ca="1">IFERROR(IF(SUMIF($G$6:$BB$6,BL$6&amp;" Total",$G25:$BB25)-(SUMIF($G$6:$BB$6,BL$6&amp;" "&amp;'Input-Func_Class'!$D$22,$G25:$BB25)+IFERROR(SUMIF($G$6:$BB$6,BL$6&amp;" "&amp;'Input-Func_Class'!$E$22,$G25:$BB25),SUMIF($G$6:$BB$6,BL$6&amp;" "&amp;'Input-Func_Class'!$B$24,$G25:$BB25))+SUMIF($G$6:$BB$6,BL$6&amp;" "&amp;'Input-Func_Class'!$F$22,$G25:$BB25))&lt;Check_Limit,0,1),1)</f>
        <v>0</v>
      </c>
      <c r="BM25" s="79">
        <f ca="1">IFERROR(IF(SUMIF($G$6:$BB$6,BM$6&amp;" Total",$G25:$BB25)-(SUMIF($G$6:$BB$6,BM$6&amp;" "&amp;'Input-Func_Class'!$D$22,$G25:$BB25)+IFERROR(SUMIF($G$6:$BB$6,BM$6&amp;" "&amp;'Input-Func_Class'!$E$22,$G25:$BB25),SUMIF($G$6:$BB$6,BM$6&amp;" "&amp;'Input-Func_Class'!$B$24,$G25:$BB25))+SUMIF($G$6:$BB$6,BM$6&amp;" "&amp;'Input-Func_Class'!$F$22,$G25:$BB25))&lt;Check_Limit,0,1),1)</f>
        <v>0</v>
      </c>
      <c r="BN25" s="79">
        <f ca="1">IFERROR(IF(SUMIF($G$6:$BB$6,BN$6&amp;" Total",$G25:$BB25)-(SUMIF($G$6:$BB$6,BN$6&amp;" "&amp;'Input-Func_Class'!$D$22,$G25:$BB25)+IFERROR(SUMIF($G$6:$BB$6,BN$6&amp;" "&amp;'Input-Func_Class'!$E$22,$G25:$BB25),SUMIF($G$6:$BB$6,BN$6&amp;" "&amp;'Input-Func_Class'!$B$24,$G25:$BB25))+SUMIF($G$6:$BB$6,BN$6&amp;" "&amp;'Input-Func_Class'!$F$22,$G25:$BB25))&lt;Check_Limit,0,1),1)</f>
        <v>0</v>
      </c>
      <c r="BO25" s="79">
        <f ca="1">IFERROR(IF(SUMIF($G$6:$BB$6,BO$6&amp;" Total",$G25:$BB25)-(SUMIF($G$6:$BB$6,BO$6&amp;" "&amp;'Input-Func_Class'!$D$22,$G25:$BB25)+IFERROR(SUMIF($G$6:$BB$6,BO$6&amp;" "&amp;'Input-Func_Class'!$E$22,$G25:$BB25),SUMIF($G$6:$BB$6,BO$6&amp;" "&amp;'Input-Func_Class'!$B$24,$G25:$BB25))+SUMIF($G$6:$BB$6,BO$6&amp;" "&amp;'Input-Func_Class'!$F$22,$G25:$BB25))&lt;Check_Limit,0,1),1)</f>
        <v>0</v>
      </c>
    </row>
    <row r="26" spans="1:67" outlineLevel="1">
      <c r="A26" s="113">
        <f>IF(ISBLANK('Input-Accounts'!A26),"",'Input-Accounts'!A26)</f>
        <v>18</v>
      </c>
      <c r="B26" s="79" t="str">
        <f>IF(ISBLANK('Input-Accounts'!B26),"",'Input-Accounts'!B26)</f>
        <v xml:space="preserve">Subtotal - Transmission plant </v>
      </c>
      <c r="C26" s="113" t="str">
        <f>IF(ISBLANK('Input-Accounts'!C26),"",'Input-Accounts'!C26)</f>
        <v/>
      </c>
      <c r="D26" s="144">
        <f>SUBTOTAL(9,D19:D25)</f>
        <v>18923801.059999999</v>
      </c>
      <c r="E26" s="143">
        <f ca="1">IFERROR(IF(D26="",0,IF(D26=0,0,IF(ABS(D26-SUM(G26,K26,O26,S26,W26,AA26,AE26,AI26,AM26,AQ26,AU26,AY26))&lt;Check_Limit,0,1))),1)</f>
        <v>0</v>
      </c>
      <c r="G26" s="144">
        <f t="shared" ref="G26:BB26" ca="1" si="5">SUBTOTAL(9,G19:G25)</f>
        <v>0</v>
      </c>
      <c r="H26" s="144">
        <f t="shared" ca="1" si="5"/>
        <v>0</v>
      </c>
      <c r="I26" s="144">
        <f t="shared" ca="1" si="5"/>
        <v>0</v>
      </c>
      <c r="J26" s="144">
        <f t="shared" ca="1" si="5"/>
        <v>0</v>
      </c>
      <c r="K26" s="144">
        <f t="shared" ca="1" si="5"/>
        <v>18923801.059999999</v>
      </c>
      <c r="L26" s="144">
        <f t="shared" ca="1" si="5"/>
        <v>18923801.059999999</v>
      </c>
      <c r="M26" s="144">
        <f t="shared" ca="1" si="5"/>
        <v>0</v>
      </c>
      <c r="N26" s="144">
        <f t="shared" ca="1" si="5"/>
        <v>0</v>
      </c>
      <c r="O26" s="144">
        <f t="shared" ca="1" si="5"/>
        <v>0</v>
      </c>
      <c r="P26" s="144">
        <f t="shared" ca="1" si="5"/>
        <v>0</v>
      </c>
      <c r="Q26" s="144">
        <f t="shared" ca="1" si="5"/>
        <v>0</v>
      </c>
      <c r="R26" s="144">
        <f t="shared" ca="1" si="5"/>
        <v>0</v>
      </c>
      <c r="S26" s="144">
        <f t="shared" ca="1" si="5"/>
        <v>0</v>
      </c>
      <c r="T26" s="144">
        <f t="shared" ca="1" si="5"/>
        <v>0</v>
      </c>
      <c r="U26" s="144">
        <f t="shared" ca="1" si="5"/>
        <v>0</v>
      </c>
      <c r="V26" s="144">
        <f t="shared" ca="1" si="5"/>
        <v>0</v>
      </c>
      <c r="W26" s="144">
        <f t="shared" ca="1" si="5"/>
        <v>0</v>
      </c>
      <c r="X26" s="144">
        <f t="shared" ca="1" si="5"/>
        <v>0</v>
      </c>
      <c r="Y26" s="144">
        <f t="shared" ca="1" si="5"/>
        <v>0</v>
      </c>
      <c r="Z26" s="144">
        <f t="shared" ca="1" si="5"/>
        <v>0</v>
      </c>
      <c r="AA26" s="144">
        <f t="shared" ca="1" si="5"/>
        <v>0</v>
      </c>
      <c r="AB26" s="144">
        <f t="shared" ca="1" si="5"/>
        <v>0</v>
      </c>
      <c r="AC26" s="144">
        <f t="shared" ca="1" si="5"/>
        <v>0</v>
      </c>
      <c r="AD26" s="144">
        <f t="shared" ca="1" si="5"/>
        <v>0</v>
      </c>
      <c r="AE26" s="144">
        <f t="shared" ca="1" si="5"/>
        <v>0</v>
      </c>
      <c r="AF26" s="144">
        <f t="shared" ca="1" si="5"/>
        <v>0</v>
      </c>
      <c r="AG26" s="144">
        <f t="shared" ca="1" si="5"/>
        <v>0</v>
      </c>
      <c r="AH26" s="144">
        <f t="shared" ca="1" si="5"/>
        <v>0</v>
      </c>
      <c r="AI26" s="144">
        <f t="shared" ca="1" si="5"/>
        <v>0</v>
      </c>
      <c r="AJ26" s="144">
        <f t="shared" ca="1" si="5"/>
        <v>0</v>
      </c>
      <c r="AK26" s="144">
        <f t="shared" ca="1" si="5"/>
        <v>0</v>
      </c>
      <c r="AL26" s="144">
        <f t="shared" ca="1" si="5"/>
        <v>0</v>
      </c>
      <c r="AM26" s="144">
        <f t="shared" ca="1" si="5"/>
        <v>0</v>
      </c>
      <c r="AN26" s="144">
        <f t="shared" ca="1" si="5"/>
        <v>0</v>
      </c>
      <c r="AO26" s="144">
        <f t="shared" ca="1" si="5"/>
        <v>0</v>
      </c>
      <c r="AP26" s="144">
        <f t="shared" ca="1" si="5"/>
        <v>0</v>
      </c>
      <c r="AQ26" s="144">
        <f t="shared" ca="1" si="5"/>
        <v>0</v>
      </c>
      <c r="AR26" s="144">
        <f t="shared" ca="1" si="5"/>
        <v>0</v>
      </c>
      <c r="AS26" s="144">
        <f t="shared" ca="1" si="5"/>
        <v>0</v>
      </c>
      <c r="AT26" s="144">
        <f t="shared" ca="1" si="5"/>
        <v>0</v>
      </c>
      <c r="AU26" s="144">
        <f t="shared" ca="1" si="5"/>
        <v>0</v>
      </c>
      <c r="AV26" s="144">
        <f t="shared" ca="1" si="5"/>
        <v>0</v>
      </c>
      <c r="AW26" s="144">
        <f t="shared" ca="1" si="5"/>
        <v>0</v>
      </c>
      <c r="AX26" s="144">
        <f t="shared" ca="1" si="5"/>
        <v>0</v>
      </c>
      <c r="AY26" s="144">
        <f t="shared" ca="1" si="5"/>
        <v>0</v>
      </c>
      <c r="AZ26" s="144">
        <f t="shared" ca="1" si="5"/>
        <v>0</v>
      </c>
      <c r="BA26" s="144">
        <f t="shared" ca="1" si="5"/>
        <v>0</v>
      </c>
      <c r="BB26" s="144">
        <f t="shared" ca="1" si="5"/>
        <v>0</v>
      </c>
      <c r="BD26" s="79">
        <f ca="1">IFERROR(IF(SUMIF($G$6:$BB$6,BD$6&amp;" Total",$G26:$BB26)-(SUMIF($G$6:$BB$6,BD$6&amp;" "&amp;'Input-Func_Class'!$D$22,$G26:$BB26)+IFERROR(SUMIF($G$6:$BB$6,BD$6&amp;" "&amp;'Input-Func_Class'!$E$22,$G26:$BB26),SUMIF($G$6:$BB$6,BD$6&amp;" "&amp;'Input-Func_Class'!$B$24,$G26:$BB26))+SUMIF($G$6:$BB$6,BD$6&amp;" "&amp;'Input-Func_Class'!$F$22,$G26:$BB26))&lt;Check_Limit,0,1),1)</f>
        <v>0</v>
      </c>
      <c r="BE26" s="79">
        <f ca="1">IFERROR(IF(SUMIF($G$6:$BB$6,BE$6&amp;" Total",$G26:$BB26)-(SUMIF($G$6:$BB$6,BE$6&amp;" "&amp;'Input-Func_Class'!$D$22,$G26:$BB26)+IFERROR(SUMIF($G$6:$BB$6,BE$6&amp;" "&amp;'Input-Func_Class'!$E$22,$G26:$BB26),SUMIF($G$6:$BB$6,BE$6&amp;" "&amp;'Input-Func_Class'!$B$24,$G26:$BB26))+SUMIF($G$6:$BB$6,BE$6&amp;" "&amp;'Input-Func_Class'!$F$22,$G26:$BB26))&lt;Check_Limit,0,1),1)</f>
        <v>0</v>
      </c>
      <c r="BF26" s="79">
        <f ca="1">IFERROR(IF(SUMIF($G$6:$BB$6,BF$6&amp;" Total",$G26:$BB26)-(SUMIF($G$6:$BB$6,BF$6&amp;" "&amp;'Input-Func_Class'!$D$22,$G26:$BB26)+IFERROR(SUMIF($G$6:$BB$6,BF$6&amp;" "&amp;'Input-Func_Class'!$E$22,$G26:$BB26),SUMIF($G$6:$BB$6,BF$6&amp;" "&amp;'Input-Func_Class'!$B$24,$G26:$BB26))+SUMIF($G$6:$BB$6,BF$6&amp;" "&amp;'Input-Func_Class'!$F$22,$G26:$BB26))&lt;Check_Limit,0,1),1)</f>
        <v>0</v>
      </c>
      <c r="BG26" s="79">
        <f ca="1">IFERROR(IF(SUMIF($G$6:$BB$6,BG$6&amp;" Total",$G26:$BB26)-(SUMIF($G$6:$BB$6,BG$6&amp;" "&amp;'Input-Func_Class'!$D$22,$G26:$BB26)+IFERROR(SUMIF($G$6:$BB$6,BG$6&amp;" "&amp;'Input-Func_Class'!$E$22,$G26:$BB26),SUMIF($G$6:$BB$6,BG$6&amp;" "&amp;'Input-Func_Class'!$B$24,$G26:$BB26))+SUMIF($G$6:$BB$6,BG$6&amp;" "&amp;'Input-Func_Class'!$F$22,$G26:$BB26))&lt;Check_Limit,0,1),1)</f>
        <v>0</v>
      </c>
      <c r="BH26" s="79">
        <f ca="1">IFERROR(IF(SUMIF($G$6:$BB$6,BH$6&amp;" Total",$G26:$BB26)-(SUMIF($G$6:$BB$6,BH$6&amp;" "&amp;'Input-Func_Class'!$D$22,$G26:$BB26)+IFERROR(SUMIF($G$6:$BB$6,BH$6&amp;" "&amp;'Input-Func_Class'!$E$22,$G26:$BB26),SUMIF($G$6:$BB$6,BH$6&amp;" "&amp;'Input-Func_Class'!$B$24,$G26:$BB26))+SUMIF($G$6:$BB$6,BH$6&amp;" "&amp;'Input-Func_Class'!$F$22,$G26:$BB26))&lt;Check_Limit,0,1),1)</f>
        <v>0</v>
      </c>
      <c r="BI26" s="79">
        <f ca="1">IFERROR(IF(SUMIF($G$6:$BB$6,BI$6&amp;" Total",$G26:$BB26)-(SUMIF($G$6:$BB$6,BI$6&amp;" "&amp;'Input-Func_Class'!$D$22,$G26:$BB26)+IFERROR(SUMIF($G$6:$BB$6,BI$6&amp;" "&amp;'Input-Func_Class'!$E$22,$G26:$BB26),SUMIF($G$6:$BB$6,BI$6&amp;" "&amp;'Input-Func_Class'!$B$24,$G26:$BB26))+SUMIF($G$6:$BB$6,BI$6&amp;" "&amp;'Input-Func_Class'!$F$22,$G26:$BB26))&lt;Check_Limit,0,1),1)</f>
        <v>0</v>
      </c>
      <c r="BJ26" s="79">
        <f ca="1">IFERROR(IF(SUMIF($G$6:$BB$6,BJ$6&amp;" Total",$G26:$BB26)-(SUMIF($G$6:$BB$6,BJ$6&amp;" "&amp;'Input-Func_Class'!$D$22,$G26:$BB26)+IFERROR(SUMIF($G$6:$BB$6,BJ$6&amp;" "&amp;'Input-Func_Class'!$E$22,$G26:$BB26),SUMIF($G$6:$BB$6,BJ$6&amp;" "&amp;'Input-Func_Class'!$B$24,$G26:$BB26))+SUMIF($G$6:$BB$6,BJ$6&amp;" "&amp;'Input-Func_Class'!$F$22,$G26:$BB26))&lt;Check_Limit,0,1),1)</f>
        <v>0</v>
      </c>
      <c r="BK26" s="79">
        <f ca="1">IFERROR(IF(SUMIF($G$6:$BB$6,BK$6&amp;" Total",$G26:$BB26)-(SUMIF($G$6:$BB$6,BK$6&amp;" "&amp;'Input-Func_Class'!$D$22,$G26:$BB26)+IFERROR(SUMIF($G$6:$BB$6,BK$6&amp;" "&amp;'Input-Func_Class'!$E$22,$G26:$BB26),SUMIF($G$6:$BB$6,BK$6&amp;" "&amp;'Input-Func_Class'!$B$24,$G26:$BB26))+SUMIF($G$6:$BB$6,BK$6&amp;" "&amp;'Input-Func_Class'!$F$22,$G26:$BB26))&lt;Check_Limit,0,1),1)</f>
        <v>0</v>
      </c>
      <c r="BL26" s="79">
        <f ca="1">IFERROR(IF(SUMIF($G$6:$BB$6,BL$6&amp;" Total",$G26:$BB26)-(SUMIF($G$6:$BB$6,BL$6&amp;" "&amp;'Input-Func_Class'!$D$22,$G26:$BB26)+IFERROR(SUMIF($G$6:$BB$6,BL$6&amp;" "&amp;'Input-Func_Class'!$E$22,$G26:$BB26),SUMIF($G$6:$BB$6,BL$6&amp;" "&amp;'Input-Func_Class'!$B$24,$G26:$BB26))+SUMIF($G$6:$BB$6,BL$6&amp;" "&amp;'Input-Func_Class'!$F$22,$G26:$BB26))&lt;Check_Limit,0,1),1)</f>
        <v>0</v>
      </c>
      <c r="BM26" s="79">
        <f ca="1">IFERROR(IF(SUMIF($G$6:$BB$6,BM$6&amp;" Total",$G26:$BB26)-(SUMIF($G$6:$BB$6,BM$6&amp;" "&amp;'Input-Func_Class'!$D$22,$G26:$BB26)+IFERROR(SUMIF($G$6:$BB$6,BM$6&amp;" "&amp;'Input-Func_Class'!$E$22,$G26:$BB26),SUMIF($G$6:$BB$6,BM$6&amp;" "&amp;'Input-Func_Class'!$B$24,$G26:$BB26))+SUMIF($G$6:$BB$6,BM$6&amp;" "&amp;'Input-Func_Class'!$F$22,$G26:$BB26))&lt;Check_Limit,0,1),1)</f>
        <v>0</v>
      </c>
      <c r="BN26" s="79">
        <f ca="1">IFERROR(IF(SUMIF($G$6:$BB$6,BN$6&amp;" Total",$G26:$BB26)-(SUMIF($G$6:$BB$6,BN$6&amp;" "&amp;'Input-Func_Class'!$D$22,$G26:$BB26)+IFERROR(SUMIF($G$6:$BB$6,BN$6&amp;" "&amp;'Input-Func_Class'!$E$22,$G26:$BB26),SUMIF($G$6:$BB$6,BN$6&amp;" "&amp;'Input-Func_Class'!$B$24,$G26:$BB26))+SUMIF($G$6:$BB$6,BN$6&amp;" "&amp;'Input-Func_Class'!$F$22,$G26:$BB26))&lt;Check_Limit,0,1),1)</f>
        <v>0</v>
      </c>
      <c r="BO26" s="79">
        <f ca="1">IFERROR(IF(SUMIF($G$6:$BB$6,BO$6&amp;" Total",$G26:$BB26)-(SUMIF($G$6:$BB$6,BO$6&amp;" "&amp;'Input-Func_Class'!$D$22,$G26:$BB26)+IFERROR(SUMIF($G$6:$BB$6,BO$6&amp;" "&amp;'Input-Func_Class'!$E$22,$G26:$BB26),SUMIF($G$6:$BB$6,BO$6&amp;" "&amp;'Input-Func_Class'!$B$24,$G26:$BB26))+SUMIF($G$6:$BB$6,BO$6&amp;" "&amp;'Input-Func_Class'!$F$22,$G26:$BB26))&lt;Check_Limit,0,1),1)</f>
        <v>0</v>
      </c>
    </row>
    <row r="27" spans="1:67" outlineLevel="1">
      <c r="A27" s="113" t="str">
        <f>IF(ISBLANK('Input-Accounts'!A27),"",'Input-Accounts'!A27)</f>
        <v/>
      </c>
      <c r="B27" s="17" t="str">
        <f>IF(ISBLANK('Input-Accounts'!B27),"",'Input-Accounts'!B27)</f>
        <v/>
      </c>
      <c r="C27" s="113" t="str">
        <f>IF(ISBLANK('Input-Accounts'!C27),"",'Input-Accounts'!C27)</f>
        <v/>
      </c>
      <c r="D27" s="143"/>
      <c r="E27" s="143">
        <f t="shared" si="2"/>
        <v>0</v>
      </c>
      <c r="F27" s="89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D27" s="79">
        <f>IFERROR(IF(SUMIF($G$6:$BB$6,BD$6&amp;" Total",$G27:$BB27)-(SUMIF($G$6:$BB$6,BD$6&amp;" "&amp;'Input-Func_Class'!$D$22,$G27:$BB27)+IFERROR(SUMIF($G$6:$BB$6,BD$6&amp;" "&amp;'Input-Func_Class'!$E$22,$G27:$BB27),SUMIF($G$6:$BB$6,BD$6&amp;" "&amp;'Input-Func_Class'!$B$24,$G27:$BB27))+SUMIF($G$6:$BB$6,BD$6&amp;" "&amp;'Input-Func_Class'!$F$22,$G27:$BB27))&lt;Check_Limit,0,1),1)</f>
        <v>0</v>
      </c>
      <c r="BE27" s="79">
        <f>IFERROR(IF(SUMIF($G$6:$BB$6,BE$6&amp;" Total",$G27:$BB27)-(SUMIF($G$6:$BB$6,BE$6&amp;" "&amp;'Input-Func_Class'!$D$22,$G27:$BB27)+IFERROR(SUMIF($G$6:$BB$6,BE$6&amp;" "&amp;'Input-Func_Class'!$E$22,$G27:$BB27),SUMIF($G$6:$BB$6,BE$6&amp;" "&amp;'Input-Func_Class'!$B$24,$G27:$BB27))+SUMIF($G$6:$BB$6,BE$6&amp;" "&amp;'Input-Func_Class'!$F$22,$G27:$BB27))&lt;Check_Limit,0,1),1)</f>
        <v>0</v>
      </c>
      <c r="BF27" s="79">
        <f>IFERROR(IF(SUMIF($G$6:$BB$6,BF$6&amp;" Total",$G27:$BB27)-(SUMIF($G$6:$BB$6,BF$6&amp;" "&amp;'Input-Func_Class'!$D$22,$G27:$BB27)+IFERROR(SUMIF($G$6:$BB$6,BF$6&amp;" "&amp;'Input-Func_Class'!$E$22,$G27:$BB27),SUMIF($G$6:$BB$6,BF$6&amp;" "&amp;'Input-Func_Class'!$B$24,$G27:$BB27))+SUMIF($G$6:$BB$6,BF$6&amp;" "&amp;'Input-Func_Class'!$F$22,$G27:$BB27))&lt;Check_Limit,0,1),1)</f>
        <v>0</v>
      </c>
      <c r="BG27" s="79">
        <f>IFERROR(IF(SUMIF($G$6:$BB$6,BG$6&amp;" Total",$G27:$BB27)-(SUMIF($G$6:$BB$6,BG$6&amp;" "&amp;'Input-Func_Class'!$D$22,$G27:$BB27)+IFERROR(SUMIF($G$6:$BB$6,BG$6&amp;" "&amp;'Input-Func_Class'!$E$22,$G27:$BB27),SUMIF($G$6:$BB$6,BG$6&amp;" "&amp;'Input-Func_Class'!$B$24,$G27:$BB27))+SUMIF($G$6:$BB$6,BG$6&amp;" "&amp;'Input-Func_Class'!$F$22,$G27:$BB27))&lt;Check_Limit,0,1),1)</f>
        <v>0</v>
      </c>
      <c r="BH27" s="79">
        <f>IFERROR(IF(SUMIF($G$6:$BB$6,BH$6&amp;" Total",$G27:$BB27)-(SUMIF($G$6:$BB$6,BH$6&amp;" "&amp;'Input-Func_Class'!$D$22,$G27:$BB27)+IFERROR(SUMIF($G$6:$BB$6,BH$6&amp;" "&amp;'Input-Func_Class'!$E$22,$G27:$BB27),SUMIF($G$6:$BB$6,BH$6&amp;" "&amp;'Input-Func_Class'!$B$24,$G27:$BB27))+SUMIF($G$6:$BB$6,BH$6&amp;" "&amp;'Input-Func_Class'!$F$22,$G27:$BB27))&lt;Check_Limit,0,1),1)</f>
        <v>0</v>
      </c>
      <c r="BI27" s="79">
        <f>IFERROR(IF(SUMIF($G$6:$BB$6,BI$6&amp;" Total",$G27:$BB27)-(SUMIF($G$6:$BB$6,BI$6&amp;" "&amp;'Input-Func_Class'!$D$22,$G27:$BB27)+IFERROR(SUMIF($G$6:$BB$6,BI$6&amp;" "&amp;'Input-Func_Class'!$E$22,$G27:$BB27),SUMIF($G$6:$BB$6,BI$6&amp;" "&amp;'Input-Func_Class'!$B$24,$G27:$BB27))+SUMIF($G$6:$BB$6,BI$6&amp;" "&amp;'Input-Func_Class'!$F$22,$G27:$BB27))&lt;Check_Limit,0,1),1)</f>
        <v>0</v>
      </c>
      <c r="BJ27" s="79">
        <f>IFERROR(IF(SUMIF($G$6:$BB$6,BJ$6&amp;" Total",$G27:$BB27)-(SUMIF($G$6:$BB$6,BJ$6&amp;" "&amp;'Input-Func_Class'!$D$22,$G27:$BB27)+IFERROR(SUMIF($G$6:$BB$6,BJ$6&amp;" "&amp;'Input-Func_Class'!$E$22,$G27:$BB27),SUMIF($G$6:$BB$6,BJ$6&amp;" "&amp;'Input-Func_Class'!$B$24,$G27:$BB27))+SUMIF($G$6:$BB$6,BJ$6&amp;" "&amp;'Input-Func_Class'!$F$22,$G27:$BB27))&lt;Check_Limit,0,1),1)</f>
        <v>0</v>
      </c>
      <c r="BK27" s="79">
        <f>IFERROR(IF(SUMIF($G$6:$BB$6,BK$6&amp;" Total",$G27:$BB27)-(SUMIF($G$6:$BB$6,BK$6&amp;" "&amp;'Input-Func_Class'!$D$22,$G27:$BB27)+IFERROR(SUMIF($G$6:$BB$6,BK$6&amp;" "&amp;'Input-Func_Class'!$E$22,$G27:$BB27),SUMIF($G$6:$BB$6,BK$6&amp;" "&amp;'Input-Func_Class'!$B$24,$G27:$BB27))+SUMIF($G$6:$BB$6,BK$6&amp;" "&amp;'Input-Func_Class'!$F$22,$G27:$BB27))&lt;Check_Limit,0,1),1)</f>
        <v>0</v>
      </c>
      <c r="BL27" s="79">
        <f>IFERROR(IF(SUMIF($G$6:$BB$6,BL$6&amp;" Total",$G27:$BB27)-(SUMIF($G$6:$BB$6,BL$6&amp;" "&amp;'Input-Func_Class'!$D$22,$G27:$BB27)+IFERROR(SUMIF($G$6:$BB$6,BL$6&amp;" "&amp;'Input-Func_Class'!$E$22,$G27:$BB27),SUMIF($G$6:$BB$6,BL$6&amp;" "&amp;'Input-Func_Class'!$B$24,$G27:$BB27))+SUMIF($G$6:$BB$6,BL$6&amp;" "&amp;'Input-Func_Class'!$F$22,$G27:$BB27))&lt;Check_Limit,0,1),1)</f>
        <v>0</v>
      </c>
      <c r="BM27" s="79">
        <f>IFERROR(IF(SUMIF($G$6:$BB$6,BM$6&amp;" Total",$G27:$BB27)-(SUMIF($G$6:$BB$6,BM$6&amp;" "&amp;'Input-Func_Class'!$D$22,$G27:$BB27)+IFERROR(SUMIF($G$6:$BB$6,BM$6&amp;" "&amp;'Input-Func_Class'!$E$22,$G27:$BB27),SUMIF($G$6:$BB$6,BM$6&amp;" "&amp;'Input-Func_Class'!$B$24,$G27:$BB27))+SUMIF($G$6:$BB$6,BM$6&amp;" "&amp;'Input-Func_Class'!$F$22,$G27:$BB27))&lt;Check_Limit,0,1),1)</f>
        <v>0</v>
      </c>
      <c r="BN27" s="79">
        <f>IFERROR(IF(SUMIF($G$6:$BB$6,BN$6&amp;" Total",$G27:$BB27)-(SUMIF($G$6:$BB$6,BN$6&amp;" "&amp;'Input-Func_Class'!$D$22,$G27:$BB27)+IFERROR(SUMIF($G$6:$BB$6,BN$6&amp;" "&amp;'Input-Func_Class'!$E$22,$G27:$BB27),SUMIF($G$6:$BB$6,BN$6&amp;" "&amp;'Input-Func_Class'!$B$24,$G27:$BB27))+SUMIF($G$6:$BB$6,BN$6&amp;" "&amp;'Input-Func_Class'!$F$22,$G27:$BB27))&lt;Check_Limit,0,1),1)</f>
        <v>0</v>
      </c>
      <c r="BO27" s="79">
        <f>IFERROR(IF(SUMIF($G$6:$BB$6,BO$6&amp;" Total",$G27:$BB27)-(SUMIF($G$6:$BB$6,BO$6&amp;" "&amp;'Input-Func_Class'!$D$22,$G27:$BB27)+IFERROR(SUMIF($G$6:$BB$6,BO$6&amp;" "&amp;'Input-Func_Class'!$E$22,$G27:$BB27),SUMIF($G$6:$BB$6,BO$6&amp;" "&amp;'Input-Func_Class'!$B$24,$G27:$BB27))+SUMIF($G$6:$BB$6,BO$6&amp;" "&amp;'Input-Func_Class'!$F$22,$G27:$BB27))&lt;Check_Limit,0,1),1)</f>
        <v>0</v>
      </c>
    </row>
    <row r="28" spans="1:67" outlineLevel="1">
      <c r="A28" s="113">
        <f>IF(ISBLANK('Input-Accounts'!A28),"",'Input-Accounts'!A28)</f>
        <v>19</v>
      </c>
      <c r="B28" s="81" t="str">
        <f>IF(ISBLANK('Input-Accounts'!B28),"",'Input-Accounts'!B28)</f>
        <v>Distribution Plant</v>
      </c>
      <c r="C28" s="113" t="str">
        <f>IF(ISBLANK('Input-Accounts'!C28),"",'Input-Accounts'!C28)</f>
        <v/>
      </c>
      <c r="D28" s="143"/>
      <c r="E28" s="143">
        <f t="shared" si="2"/>
        <v>0</v>
      </c>
      <c r="F28" s="89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D28" s="79">
        <f>IFERROR(IF(SUMIF($G$6:$BB$6,BD$6&amp;" Total",$G28:$BB28)-(SUMIF($G$6:$BB$6,BD$6&amp;" "&amp;'Input-Func_Class'!$D$22,$G28:$BB28)+IFERROR(SUMIF($G$6:$BB$6,BD$6&amp;" "&amp;'Input-Func_Class'!$E$22,$G28:$BB28),SUMIF($G$6:$BB$6,BD$6&amp;" "&amp;'Input-Func_Class'!$B$24,$G28:$BB28))+SUMIF($G$6:$BB$6,BD$6&amp;" "&amp;'Input-Func_Class'!$F$22,$G28:$BB28))&lt;Check_Limit,0,1),1)</f>
        <v>0</v>
      </c>
      <c r="BE28" s="79">
        <f>IFERROR(IF(SUMIF($G$6:$BB$6,BE$6&amp;" Total",$G28:$BB28)-(SUMIF($G$6:$BB$6,BE$6&amp;" "&amp;'Input-Func_Class'!$D$22,$G28:$BB28)+IFERROR(SUMIF($G$6:$BB$6,BE$6&amp;" "&amp;'Input-Func_Class'!$E$22,$G28:$BB28),SUMIF($G$6:$BB$6,BE$6&amp;" "&amp;'Input-Func_Class'!$B$24,$G28:$BB28))+SUMIF($G$6:$BB$6,BE$6&amp;" "&amp;'Input-Func_Class'!$F$22,$G28:$BB28))&lt;Check_Limit,0,1),1)</f>
        <v>0</v>
      </c>
      <c r="BF28" s="79">
        <f>IFERROR(IF(SUMIF($G$6:$BB$6,BF$6&amp;" Total",$G28:$BB28)-(SUMIF($G$6:$BB$6,BF$6&amp;" "&amp;'Input-Func_Class'!$D$22,$G28:$BB28)+IFERROR(SUMIF($G$6:$BB$6,BF$6&amp;" "&amp;'Input-Func_Class'!$E$22,$G28:$BB28),SUMIF($G$6:$BB$6,BF$6&amp;" "&amp;'Input-Func_Class'!$B$24,$G28:$BB28))+SUMIF($G$6:$BB$6,BF$6&amp;" "&amp;'Input-Func_Class'!$F$22,$G28:$BB28))&lt;Check_Limit,0,1),1)</f>
        <v>0</v>
      </c>
      <c r="BG28" s="79">
        <f>IFERROR(IF(SUMIF($G$6:$BB$6,BG$6&amp;" Total",$G28:$BB28)-(SUMIF($G$6:$BB$6,BG$6&amp;" "&amp;'Input-Func_Class'!$D$22,$G28:$BB28)+IFERROR(SUMIF($G$6:$BB$6,BG$6&amp;" "&amp;'Input-Func_Class'!$E$22,$G28:$BB28),SUMIF($G$6:$BB$6,BG$6&amp;" "&amp;'Input-Func_Class'!$B$24,$G28:$BB28))+SUMIF($G$6:$BB$6,BG$6&amp;" "&amp;'Input-Func_Class'!$F$22,$G28:$BB28))&lt;Check_Limit,0,1),1)</f>
        <v>0</v>
      </c>
      <c r="BH28" s="79">
        <f>IFERROR(IF(SUMIF($G$6:$BB$6,BH$6&amp;" Total",$G28:$BB28)-(SUMIF($G$6:$BB$6,BH$6&amp;" "&amp;'Input-Func_Class'!$D$22,$G28:$BB28)+IFERROR(SUMIF($G$6:$BB$6,BH$6&amp;" "&amp;'Input-Func_Class'!$E$22,$G28:$BB28),SUMIF($G$6:$BB$6,BH$6&amp;" "&amp;'Input-Func_Class'!$B$24,$G28:$BB28))+SUMIF($G$6:$BB$6,BH$6&amp;" "&amp;'Input-Func_Class'!$F$22,$G28:$BB28))&lt;Check_Limit,0,1),1)</f>
        <v>0</v>
      </c>
      <c r="BI28" s="79">
        <f>IFERROR(IF(SUMIF($G$6:$BB$6,BI$6&amp;" Total",$G28:$BB28)-(SUMIF($G$6:$BB$6,BI$6&amp;" "&amp;'Input-Func_Class'!$D$22,$G28:$BB28)+IFERROR(SUMIF($G$6:$BB$6,BI$6&amp;" "&amp;'Input-Func_Class'!$E$22,$G28:$BB28),SUMIF($G$6:$BB$6,BI$6&amp;" "&amp;'Input-Func_Class'!$B$24,$G28:$BB28))+SUMIF($G$6:$BB$6,BI$6&amp;" "&amp;'Input-Func_Class'!$F$22,$G28:$BB28))&lt;Check_Limit,0,1),1)</f>
        <v>0</v>
      </c>
      <c r="BJ28" s="79">
        <f>IFERROR(IF(SUMIF($G$6:$BB$6,BJ$6&amp;" Total",$G28:$BB28)-(SUMIF($G$6:$BB$6,BJ$6&amp;" "&amp;'Input-Func_Class'!$D$22,$G28:$BB28)+IFERROR(SUMIF($G$6:$BB$6,BJ$6&amp;" "&amp;'Input-Func_Class'!$E$22,$G28:$BB28),SUMIF($G$6:$BB$6,BJ$6&amp;" "&amp;'Input-Func_Class'!$B$24,$G28:$BB28))+SUMIF($G$6:$BB$6,BJ$6&amp;" "&amp;'Input-Func_Class'!$F$22,$G28:$BB28))&lt;Check_Limit,0,1),1)</f>
        <v>0</v>
      </c>
      <c r="BK28" s="79">
        <f>IFERROR(IF(SUMIF($G$6:$BB$6,BK$6&amp;" Total",$G28:$BB28)-(SUMIF($G$6:$BB$6,BK$6&amp;" "&amp;'Input-Func_Class'!$D$22,$G28:$BB28)+IFERROR(SUMIF($G$6:$BB$6,BK$6&amp;" "&amp;'Input-Func_Class'!$E$22,$G28:$BB28),SUMIF($G$6:$BB$6,BK$6&amp;" "&amp;'Input-Func_Class'!$B$24,$G28:$BB28))+SUMIF($G$6:$BB$6,BK$6&amp;" "&amp;'Input-Func_Class'!$F$22,$G28:$BB28))&lt;Check_Limit,0,1),1)</f>
        <v>0</v>
      </c>
      <c r="BL28" s="79">
        <f>IFERROR(IF(SUMIF($G$6:$BB$6,BL$6&amp;" Total",$G28:$BB28)-(SUMIF($G$6:$BB$6,BL$6&amp;" "&amp;'Input-Func_Class'!$D$22,$G28:$BB28)+IFERROR(SUMIF($G$6:$BB$6,BL$6&amp;" "&amp;'Input-Func_Class'!$E$22,$G28:$BB28),SUMIF($G$6:$BB$6,BL$6&amp;" "&amp;'Input-Func_Class'!$B$24,$G28:$BB28))+SUMIF($G$6:$BB$6,BL$6&amp;" "&amp;'Input-Func_Class'!$F$22,$G28:$BB28))&lt;Check_Limit,0,1),1)</f>
        <v>0</v>
      </c>
      <c r="BM28" s="79">
        <f>IFERROR(IF(SUMIF($G$6:$BB$6,BM$6&amp;" Total",$G28:$BB28)-(SUMIF($G$6:$BB$6,BM$6&amp;" "&amp;'Input-Func_Class'!$D$22,$G28:$BB28)+IFERROR(SUMIF($G$6:$BB$6,BM$6&amp;" "&amp;'Input-Func_Class'!$E$22,$G28:$BB28),SUMIF($G$6:$BB$6,BM$6&amp;" "&amp;'Input-Func_Class'!$B$24,$G28:$BB28))+SUMIF($G$6:$BB$6,BM$6&amp;" "&amp;'Input-Func_Class'!$F$22,$G28:$BB28))&lt;Check_Limit,0,1),1)</f>
        <v>0</v>
      </c>
      <c r="BN28" s="79">
        <f>IFERROR(IF(SUMIF($G$6:$BB$6,BN$6&amp;" Total",$G28:$BB28)-(SUMIF($G$6:$BB$6,BN$6&amp;" "&amp;'Input-Func_Class'!$D$22,$G28:$BB28)+IFERROR(SUMIF($G$6:$BB$6,BN$6&amp;" "&amp;'Input-Func_Class'!$E$22,$G28:$BB28),SUMIF($G$6:$BB$6,BN$6&amp;" "&amp;'Input-Func_Class'!$B$24,$G28:$BB28))+SUMIF($G$6:$BB$6,BN$6&amp;" "&amp;'Input-Func_Class'!$F$22,$G28:$BB28))&lt;Check_Limit,0,1),1)</f>
        <v>0</v>
      </c>
      <c r="BO28" s="79">
        <f>IFERROR(IF(SUMIF($G$6:$BB$6,BO$6&amp;" Total",$G28:$BB28)-(SUMIF($G$6:$BB$6,BO$6&amp;" "&amp;'Input-Func_Class'!$D$22,$G28:$BB28)+IFERROR(SUMIF($G$6:$BB$6,BO$6&amp;" "&amp;'Input-Func_Class'!$E$22,$G28:$BB28),SUMIF($G$6:$BB$6,BO$6&amp;" "&amp;'Input-Func_Class'!$B$24,$G28:$BB28))+SUMIF($G$6:$BB$6,BO$6&amp;" "&amp;'Input-Func_Class'!$F$22,$G28:$BB28))&lt;Check_Limit,0,1),1)</f>
        <v>0</v>
      </c>
    </row>
    <row r="29" spans="1:67" outlineLevel="1">
      <c r="A29" s="113">
        <f>IF(ISBLANK('Input-Accounts'!A29),"",'Input-Accounts'!A29)</f>
        <v>20</v>
      </c>
      <c r="B29" s="17" t="str">
        <f>IF(ISBLANK('Input-Accounts'!B29),"",'Input-Accounts'!B29)</f>
        <v>Land and Land Rights</v>
      </c>
      <c r="C29" s="113">
        <f>IF(ISBLANK('Input-Accounts'!C29),"",'Input-Accounts'!C29)</f>
        <v>374</v>
      </c>
      <c r="D29" s="143">
        <f>Functionalization!$D29</f>
        <v>2632241.5699999998</v>
      </c>
      <c r="E29" s="143">
        <f t="shared" ca="1" si="2"/>
        <v>0</v>
      </c>
      <c r="F29" s="89" t="str">
        <f>IF($D29=0,"-",IF('Input-Accounts'!$E29&lt;&gt;0,'Input-Accounts'!$E29,'Input-Accounts'!$G29))</f>
        <v>INT_DIST-MAINS</v>
      </c>
      <c r="G29" s="143">
        <f ca="1">IF(G$5&lt;&gt;"",HLOOKUP(G$5,Functionalization!$G$6:$R$305,ROW($A29)-5,FALSE),IFERROR(INDEX(G$269:G$305,MATCH($F29,$B$269:$B$305,0))/VLOOKUP($F29,$B$269:$BB$305,MATCH(LEFT(TRIM(G$6),FIND("~",SUBSTITUTE(G$6,"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29))*HLOOKUP(LEFT(TRIM(G$6),FIND("~",SUBSTITUTE(G$6," ","~",LEN(TRIM(G$6))-LEN(SUBSTITUTE(TRIM(G$6)," ",""))))-1)&amp;" Total",$B$6:$BB$305,ROW($A29)-5,FALSE))</f>
        <v>0</v>
      </c>
      <c r="H29" s="143">
        <f ca="1">IF(H$5&lt;&gt;"",HLOOKUP(H$5,Functionalization!$G$6:$R$305,ROW($A29)-5,FALSE),IFERROR(INDEX(H$269:H$305,MATCH($F29,$B$269:$B$305,0))/VLOOKUP($F29,$B$269:$BB$305,MATCH(LEFT(TRIM(H$6),FIND("~",SUBSTITUTE(H$6,"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29))*HLOOKUP(LEFT(TRIM(H$6),FIND("~",SUBSTITUTE(H$6," ","~",LEN(TRIM(H$6))-LEN(SUBSTITUTE(TRIM(H$6)," ",""))))-1)&amp;" Total",$B$6:$BB$305,ROW($A29)-5,FALSE))</f>
        <v>0</v>
      </c>
      <c r="I29" s="143">
        <f ca="1">IF(I$5&lt;&gt;"",HLOOKUP(I$5,Functionalization!$G$6:$R$305,ROW($A29)-5,FALSE),IFERROR(INDEX(I$269:I$305,MATCH($F29,$B$269:$B$305,0))/VLOOKUP($F29,$B$269:$BB$305,MATCH(LEFT(TRIM(I$6),FIND("~",SUBSTITUTE(I$6,"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29))*HLOOKUP(LEFT(TRIM(I$6),FIND("~",SUBSTITUTE(I$6," ","~",LEN(TRIM(I$6))-LEN(SUBSTITUTE(TRIM(I$6)," ",""))))-1)&amp;" Total",$B$6:$BB$305,ROW($A29)-5,FALSE))</f>
        <v>0</v>
      </c>
      <c r="J29" s="143">
        <f ca="1">IF(J$5&lt;&gt;"",HLOOKUP(J$5,Functionalization!$G$6:$R$305,ROW($A29)-5,FALSE),IFERROR(INDEX(J$269:J$305,MATCH($F29,$B$269:$B$305,0))/VLOOKUP($F29,$B$269:$BB$305,MATCH(LEFT(TRIM(J$6),FIND("~",SUBSTITUTE(J$6,"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29))*HLOOKUP(LEFT(TRIM(J$6),FIND("~",SUBSTITUTE(J$6," ","~",LEN(TRIM(J$6))-LEN(SUBSTITUTE(TRIM(J$6)," ",""))))-1)&amp;" Total",$B$6:$BB$305,ROW($A29)-5,FALSE))</f>
        <v>0</v>
      </c>
      <c r="K29" s="143">
        <f ca="1">IF(K$5&lt;&gt;"",HLOOKUP(K$5,Functionalization!$G$6:$R$305,ROW($A29)-5,FALSE),IFERROR(INDEX(K$269:K$305,MATCH($F29,$B$269:$B$305,0))/VLOOKUP($F29,$B$269:$BB$305,MATCH(LEFT(TRIM(K$6),FIND("~",SUBSTITUTE(K$6,"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29))*HLOOKUP(LEFT(TRIM(K$6),FIND("~",SUBSTITUTE(K$6," ","~",LEN(TRIM(K$6))-LEN(SUBSTITUTE(TRIM(K$6)," ",""))))-1)&amp;" Total",$B$6:$BB$305,ROW($A29)-5,FALSE))</f>
        <v>0</v>
      </c>
      <c r="L29" s="143">
        <f ca="1">IF(L$5&lt;&gt;"",HLOOKUP(L$5,Functionalization!$G$6:$R$305,ROW($A29)-5,FALSE),IFERROR(INDEX(L$269:L$305,MATCH($F29,$B$269:$B$305,0))/VLOOKUP($F29,$B$269:$BB$305,MATCH(LEFT(TRIM(L$6),FIND("~",SUBSTITUTE(L$6,"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29))*HLOOKUP(LEFT(TRIM(L$6),FIND("~",SUBSTITUTE(L$6," ","~",LEN(TRIM(L$6))-LEN(SUBSTITUTE(TRIM(L$6)," ",""))))-1)&amp;" Total",$B$6:$BB$305,ROW($A29)-5,FALSE))</f>
        <v>0</v>
      </c>
      <c r="M29" s="143">
        <f ca="1">IF(M$5&lt;&gt;"",HLOOKUP(M$5,Functionalization!$G$6:$R$305,ROW($A29)-5,FALSE),IFERROR(INDEX(M$269:M$305,MATCH($F29,$B$269:$B$305,0))/VLOOKUP($F29,$B$269:$BB$305,MATCH(LEFT(TRIM(M$6),FIND("~",SUBSTITUTE(M$6,"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29))*HLOOKUP(LEFT(TRIM(M$6),FIND("~",SUBSTITUTE(M$6," ","~",LEN(TRIM(M$6))-LEN(SUBSTITUTE(TRIM(M$6)," ",""))))-1)&amp;" Total",$B$6:$BB$305,ROW($A29)-5,FALSE))</f>
        <v>0</v>
      </c>
      <c r="N29" s="143">
        <f ca="1">IF(N$5&lt;&gt;"",HLOOKUP(N$5,Functionalization!$G$6:$R$305,ROW($A29)-5,FALSE),IFERROR(INDEX(N$269:N$305,MATCH($F29,$B$269:$B$305,0))/VLOOKUP($F29,$B$269:$BB$305,MATCH(LEFT(TRIM(N$6),FIND("~",SUBSTITUTE(N$6,"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29))*HLOOKUP(LEFT(TRIM(N$6),FIND("~",SUBSTITUTE(N$6," ","~",LEN(TRIM(N$6))-LEN(SUBSTITUTE(TRIM(N$6)," ",""))))-1)&amp;" Total",$B$6:$BB$305,ROW($A29)-5,FALSE))</f>
        <v>0</v>
      </c>
      <c r="O29" s="143">
        <f ca="1">IF(O$5&lt;&gt;"",HLOOKUP(O$5,Functionalization!$G$6:$R$305,ROW($A29)-5,FALSE),IFERROR(INDEX(O$269:O$305,MATCH($F29,$B$269:$B$305,0))/VLOOKUP($F29,$B$269:$BB$305,MATCH(LEFT(TRIM(O$6),FIND("~",SUBSTITUTE(O$6,"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29))*HLOOKUP(LEFT(TRIM(O$6),FIND("~",SUBSTITUTE(O$6," ","~",LEN(TRIM(O$6))-LEN(SUBSTITUTE(TRIM(O$6)," ",""))))-1)&amp;" Total",$B$6:$BB$305,ROW($A29)-5,FALSE))</f>
        <v>2632241.5699999998</v>
      </c>
      <c r="P29" s="143">
        <f ca="1">IF(P$5&lt;&gt;"",HLOOKUP(P$5,Functionalization!$G$6:$R$305,ROW($A29)-5,FALSE),IFERROR(INDEX(P$269:P$305,MATCH($F29,$B$269:$B$305,0))/VLOOKUP($F29,$B$269:$BB$305,MATCH(LEFT(TRIM(P$6),FIND("~",SUBSTITUTE(P$6,"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29))*HLOOKUP(LEFT(TRIM(P$6),FIND("~",SUBSTITUTE(P$6," ","~",LEN(TRIM(P$6))-LEN(SUBSTITUTE(TRIM(P$6)," ",""))))-1)&amp;" Total",$B$6:$BB$305,ROW($A29)-5,FALSE))</f>
        <v>2632241.5699999998</v>
      </c>
      <c r="Q29" s="143">
        <f ca="1">IF(Q$5&lt;&gt;"",HLOOKUP(Q$5,Functionalization!$G$6:$R$305,ROW($A29)-5,FALSE),IFERROR(INDEX(Q$269:Q$305,MATCH($F29,$B$269:$B$305,0))/VLOOKUP($F29,$B$269:$BB$305,MATCH(LEFT(TRIM(Q$6),FIND("~",SUBSTITUTE(Q$6,"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29))*HLOOKUP(LEFT(TRIM(Q$6),FIND("~",SUBSTITUTE(Q$6," ","~",LEN(TRIM(Q$6))-LEN(SUBSTITUTE(TRIM(Q$6)," ",""))))-1)&amp;" Total",$B$6:$BB$305,ROW($A29)-5,FALSE))</f>
        <v>0</v>
      </c>
      <c r="R29" s="143">
        <f ca="1">IF(R$5&lt;&gt;"",HLOOKUP(R$5,Functionalization!$G$6:$R$305,ROW($A29)-5,FALSE),IFERROR(INDEX(R$269:R$305,MATCH($F29,$B$269:$B$305,0))/VLOOKUP($F29,$B$269:$BB$305,MATCH(LEFT(TRIM(R$6),FIND("~",SUBSTITUTE(R$6,"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29))*HLOOKUP(LEFT(TRIM(R$6),FIND("~",SUBSTITUTE(R$6," ","~",LEN(TRIM(R$6))-LEN(SUBSTITUTE(TRIM(R$6)," ",""))))-1)&amp;" Total",$B$6:$BB$305,ROW($A29)-5,FALSE))</f>
        <v>0</v>
      </c>
      <c r="S29" s="143">
        <f ca="1">IF(S$5&lt;&gt;"",HLOOKUP(S$5,Functionalization!$G$6:$R$305,ROW($A29)-5,FALSE),IFERROR(INDEX(S$269:S$305,MATCH($F29,$B$269:$B$305,0))/VLOOKUP($F29,$B$269:$BB$305,MATCH(LEFT(TRIM(S$6),FIND("~",SUBSTITUTE(S$6,"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29))*HLOOKUP(LEFT(TRIM(S$6),FIND("~",SUBSTITUTE(S$6," ","~",LEN(TRIM(S$6))-LEN(SUBSTITUTE(TRIM(S$6)," ",""))))-1)&amp;" Total",$B$6:$BB$305,ROW($A29)-5,FALSE))</f>
        <v>0</v>
      </c>
      <c r="T29" s="143">
        <f ca="1">IF(T$5&lt;&gt;"",HLOOKUP(T$5,Functionalization!$G$6:$R$305,ROW($A29)-5,FALSE),IFERROR(INDEX(T$269:T$305,MATCH($F29,$B$269:$B$305,0))/VLOOKUP($F29,$B$269:$BB$305,MATCH(LEFT(TRIM(T$6),FIND("~",SUBSTITUTE(T$6,"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29))*HLOOKUP(LEFT(TRIM(T$6),FIND("~",SUBSTITUTE(T$6," ","~",LEN(TRIM(T$6))-LEN(SUBSTITUTE(TRIM(T$6)," ",""))))-1)&amp;" Total",$B$6:$BB$305,ROW($A29)-5,FALSE))</f>
        <v>0</v>
      </c>
      <c r="U29" s="143">
        <f ca="1">IF(U$5&lt;&gt;"",HLOOKUP(U$5,Functionalization!$G$6:$R$305,ROW($A29)-5,FALSE),IFERROR(INDEX(U$269:U$305,MATCH($F29,$B$269:$B$305,0))/VLOOKUP($F29,$B$269:$BB$305,MATCH(LEFT(TRIM(U$6),FIND("~",SUBSTITUTE(U$6,"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29))*HLOOKUP(LEFT(TRIM(U$6),FIND("~",SUBSTITUTE(U$6," ","~",LEN(TRIM(U$6))-LEN(SUBSTITUTE(TRIM(U$6)," ",""))))-1)&amp;" Total",$B$6:$BB$305,ROW($A29)-5,FALSE))</f>
        <v>0</v>
      </c>
      <c r="V29" s="143">
        <f ca="1">IF(V$5&lt;&gt;"",HLOOKUP(V$5,Functionalization!$G$6:$R$305,ROW($A29)-5,FALSE),IFERROR(INDEX(V$269:V$305,MATCH($F29,$B$269:$B$305,0))/VLOOKUP($F29,$B$269:$BB$305,MATCH(LEFT(TRIM(V$6),FIND("~",SUBSTITUTE(V$6,"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29))*HLOOKUP(LEFT(TRIM(V$6),FIND("~",SUBSTITUTE(V$6," ","~",LEN(TRIM(V$6))-LEN(SUBSTITUTE(TRIM(V$6)," ",""))))-1)&amp;" Total",$B$6:$BB$305,ROW($A29)-5,FALSE))</f>
        <v>0</v>
      </c>
      <c r="W29" s="143">
        <f ca="1">IF(W$5&lt;&gt;"",HLOOKUP(W$5,Functionalization!$G$6:$R$305,ROW($A29)-5,FALSE),IFERROR(INDEX(W$269:W$305,MATCH($F29,$B$269:$B$305,0))/VLOOKUP($F29,$B$269:$BB$305,MATCH(LEFT(TRIM(W$6),FIND("~",SUBSTITUTE(W$6,"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29))*HLOOKUP(LEFT(TRIM(W$6),FIND("~",SUBSTITUTE(W$6," ","~",LEN(TRIM(W$6))-LEN(SUBSTITUTE(TRIM(W$6)," ",""))))-1)&amp;" Total",$B$6:$BB$305,ROW($A29)-5,FALSE))</f>
        <v>0</v>
      </c>
      <c r="X29" s="143">
        <f ca="1">IF(X$5&lt;&gt;"",HLOOKUP(X$5,Functionalization!$G$6:$R$305,ROW($A29)-5,FALSE),IFERROR(INDEX(X$269:X$305,MATCH($F29,$B$269:$B$305,0))/VLOOKUP($F29,$B$269:$BB$305,MATCH(LEFT(TRIM(X$6),FIND("~",SUBSTITUTE(X$6,"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29))*HLOOKUP(LEFT(TRIM(X$6),FIND("~",SUBSTITUTE(X$6," ","~",LEN(TRIM(X$6))-LEN(SUBSTITUTE(TRIM(X$6)," ",""))))-1)&amp;" Total",$B$6:$BB$305,ROW($A29)-5,FALSE))</f>
        <v>0</v>
      </c>
      <c r="Y29" s="143">
        <f ca="1">IF(Y$5&lt;&gt;"",HLOOKUP(Y$5,Functionalization!$G$6:$R$305,ROW($A29)-5,FALSE),IFERROR(INDEX(Y$269:Y$305,MATCH($F29,$B$269:$B$305,0))/VLOOKUP($F29,$B$269:$BB$305,MATCH(LEFT(TRIM(Y$6),FIND("~",SUBSTITUTE(Y$6,"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29))*HLOOKUP(LEFT(TRIM(Y$6),FIND("~",SUBSTITUTE(Y$6," ","~",LEN(TRIM(Y$6))-LEN(SUBSTITUTE(TRIM(Y$6)," ",""))))-1)&amp;" Total",$B$6:$BB$305,ROW($A29)-5,FALSE))</f>
        <v>0</v>
      </c>
      <c r="Z29" s="143">
        <f ca="1">IF(Z$5&lt;&gt;"",HLOOKUP(Z$5,Functionalization!$G$6:$R$305,ROW($A29)-5,FALSE),IFERROR(INDEX(Z$269:Z$305,MATCH($F29,$B$269:$B$305,0))/VLOOKUP($F29,$B$269:$BB$305,MATCH(LEFT(TRIM(Z$6),FIND("~",SUBSTITUTE(Z$6,"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29))*HLOOKUP(LEFT(TRIM(Z$6),FIND("~",SUBSTITUTE(Z$6," ","~",LEN(TRIM(Z$6))-LEN(SUBSTITUTE(TRIM(Z$6)," ",""))))-1)&amp;" Total",$B$6:$BB$305,ROW($A29)-5,FALSE))</f>
        <v>0</v>
      </c>
      <c r="AA29" s="143">
        <f ca="1">IF(AA$5&lt;&gt;"",HLOOKUP(AA$5,Functionalization!$G$6:$R$305,ROW($A29)-5,FALSE),IFERROR(INDEX(AA$269:AA$305,MATCH($F29,$B$269:$B$305,0))/VLOOKUP($F29,$B$269:$BB$305,MATCH(LEFT(TRIM(AA$6),FIND("~",SUBSTITUTE(AA$6,"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29))*HLOOKUP(LEFT(TRIM(AA$6),FIND("~",SUBSTITUTE(AA$6," ","~",LEN(TRIM(AA$6))-LEN(SUBSTITUTE(TRIM(AA$6)," ",""))))-1)&amp;" Total",$B$6:$BB$305,ROW($A29)-5,FALSE))</f>
        <v>0</v>
      </c>
      <c r="AB29" s="143">
        <f ca="1">IF(AB$5&lt;&gt;"",HLOOKUP(AB$5,Functionalization!$G$6:$R$305,ROW($A29)-5,FALSE),IFERROR(INDEX(AB$269:AB$305,MATCH($F29,$B$269:$B$305,0))/VLOOKUP($F29,$B$269:$BB$305,MATCH(LEFT(TRIM(AB$6),FIND("~",SUBSTITUTE(AB$6,"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29))*HLOOKUP(LEFT(TRIM(AB$6),FIND("~",SUBSTITUTE(AB$6," ","~",LEN(TRIM(AB$6))-LEN(SUBSTITUTE(TRIM(AB$6)," ",""))))-1)&amp;" Total",$B$6:$BB$305,ROW($A29)-5,FALSE))</f>
        <v>0</v>
      </c>
      <c r="AC29" s="143">
        <f ca="1">IF(AC$5&lt;&gt;"",HLOOKUP(AC$5,Functionalization!$G$6:$R$305,ROW($A29)-5,FALSE),IFERROR(INDEX(AC$269:AC$305,MATCH($F29,$B$269:$B$305,0))/VLOOKUP($F29,$B$269:$BB$305,MATCH(LEFT(TRIM(AC$6),FIND("~",SUBSTITUTE(AC$6,"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29))*HLOOKUP(LEFT(TRIM(AC$6),FIND("~",SUBSTITUTE(AC$6," ","~",LEN(TRIM(AC$6))-LEN(SUBSTITUTE(TRIM(AC$6)," ",""))))-1)&amp;" Total",$B$6:$BB$305,ROW($A29)-5,FALSE))</f>
        <v>0</v>
      </c>
      <c r="AD29" s="143">
        <f ca="1">IF(AD$5&lt;&gt;"",HLOOKUP(AD$5,Functionalization!$G$6:$R$305,ROW($A29)-5,FALSE),IFERROR(INDEX(AD$269:AD$305,MATCH($F29,$B$269:$B$305,0))/VLOOKUP($F29,$B$269:$BB$305,MATCH(LEFT(TRIM(AD$6),FIND("~",SUBSTITUTE(AD$6,"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29))*HLOOKUP(LEFT(TRIM(AD$6),FIND("~",SUBSTITUTE(AD$6," ","~",LEN(TRIM(AD$6))-LEN(SUBSTITUTE(TRIM(AD$6)," ",""))))-1)&amp;" Total",$B$6:$BB$305,ROW($A29)-5,FALSE))</f>
        <v>0</v>
      </c>
      <c r="AE29" s="143">
        <f ca="1">IF(AE$5&lt;&gt;"",HLOOKUP(AE$5,Functionalization!$G$6:$R$305,ROW($A29)-5,FALSE),IFERROR(INDEX(AE$269:AE$305,MATCH($F29,$B$269:$B$305,0))/VLOOKUP($F29,$B$269:$BB$305,MATCH(LEFT(TRIM(AE$6),FIND("~",SUBSTITUTE(AE$6,"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29))*HLOOKUP(LEFT(TRIM(AE$6),FIND("~",SUBSTITUTE(AE$6," ","~",LEN(TRIM(AE$6))-LEN(SUBSTITUTE(TRIM(AE$6)," ",""))))-1)&amp;" Total",$B$6:$BB$305,ROW($A29)-5,FALSE))</f>
        <v>0</v>
      </c>
      <c r="AF29" s="143">
        <f ca="1">IF(AF$5&lt;&gt;"",HLOOKUP(AF$5,Functionalization!$G$6:$R$305,ROW($A29)-5,FALSE),IFERROR(INDEX(AF$269:AF$305,MATCH($F29,$B$269:$B$305,0))/VLOOKUP($F29,$B$269:$BB$305,MATCH(LEFT(TRIM(AF$6),FIND("~",SUBSTITUTE(AF$6,"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29))*HLOOKUP(LEFT(TRIM(AF$6),FIND("~",SUBSTITUTE(AF$6," ","~",LEN(TRIM(AF$6))-LEN(SUBSTITUTE(TRIM(AF$6)," ",""))))-1)&amp;" Total",$B$6:$BB$305,ROW($A29)-5,FALSE))</f>
        <v>0</v>
      </c>
      <c r="AG29" s="143">
        <f ca="1">IF(AG$5&lt;&gt;"",HLOOKUP(AG$5,Functionalization!$G$6:$R$305,ROW($A29)-5,FALSE),IFERROR(INDEX(AG$269:AG$305,MATCH($F29,$B$269:$B$305,0))/VLOOKUP($F29,$B$269:$BB$305,MATCH(LEFT(TRIM(AG$6),FIND("~",SUBSTITUTE(AG$6,"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29))*HLOOKUP(LEFT(TRIM(AG$6),FIND("~",SUBSTITUTE(AG$6," ","~",LEN(TRIM(AG$6))-LEN(SUBSTITUTE(TRIM(AG$6)," ",""))))-1)&amp;" Total",$B$6:$BB$305,ROW($A29)-5,FALSE))</f>
        <v>0</v>
      </c>
      <c r="AH29" s="143">
        <f ca="1">IF(AH$5&lt;&gt;"",HLOOKUP(AH$5,Functionalization!$G$6:$R$305,ROW($A29)-5,FALSE),IFERROR(INDEX(AH$269:AH$305,MATCH($F29,$B$269:$B$305,0))/VLOOKUP($F29,$B$269:$BB$305,MATCH(LEFT(TRIM(AH$6),FIND("~",SUBSTITUTE(AH$6,"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29))*HLOOKUP(LEFT(TRIM(AH$6),FIND("~",SUBSTITUTE(AH$6," ","~",LEN(TRIM(AH$6))-LEN(SUBSTITUTE(TRIM(AH$6)," ",""))))-1)&amp;" Total",$B$6:$BB$305,ROW($A29)-5,FALSE))</f>
        <v>0</v>
      </c>
      <c r="AI29" s="143">
        <f ca="1">IF(AI$5&lt;&gt;"",HLOOKUP(AI$5,Functionalization!$G$6:$R$305,ROW($A29)-5,FALSE),IFERROR(INDEX(AI$269:AI$305,MATCH($F29,$B$269:$B$305,0))/VLOOKUP($F29,$B$269:$BB$305,MATCH(LEFT(TRIM(AI$6),FIND("~",SUBSTITUTE(AI$6,"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29))*HLOOKUP(LEFT(TRIM(AI$6),FIND("~",SUBSTITUTE(AI$6," ","~",LEN(TRIM(AI$6))-LEN(SUBSTITUTE(TRIM(AI$6)," ",""))))-1)&amp;" Total",$B$6:$BB$305,ROW($A29)-5,FALSE))</f>
        <v>0</v>
      </c>
      <c r="AJ29" s="143">
        <f ca="1">IF(AJ$5&lt;&gt;"",HLOOKUP(AJ$5,Functionalization!$G$6:$R$305,ROW($A29)-5,FALSE),IFERROR(INDEX(AJ$269:AJ$305,MATCH($F29,$B$269:$B$305,0))/VLOOKUP($F29,$B$269:$BB$305,MATCH(LEFT(TRIM(AJ$6),FIND("~",SUBSTITUTE(AJ$6,"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29))*HLOOKUP(LEFT(TRIM(AJ$6),FIND("~",SUBSTITUTE(AJ$6," ","~",LEN(TRIM(AJ$6))-LEN(SUBSTITUTE(TRIM(AJ$6)," ",""))))-1)&amp;" Total",$B$6:$BB$305,ROW($A29)-5,FALSE))</f>
        <v>0</v>
      </c>
      <c r="AK29" s="143">
        <f ca="1">IF(AK$5&lt;&gt;"",HLOOKUP(AK$5,Functionalization!$G$6:$R$305,ROW($A29)-5,FALSE),IFERROR(INDEX(AK$269:AK$305,MATCH($F29,$B$269:$B$305,0))/VLOOKUP($F29,$B$269:$BB$305,MATCH(LEFT(TRIM(AK$6),FIND("~",SUBSTITUTE(AK$6,"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29))*HLOOKUP(LEFT(TRIM(AK$6),FIND("~",SUBSTITUTE(AK$6," ","~",LEN(TRIM(AK$6))-LEN(SUBSTITUTE(TRIM(AK$6)," ",""))))-1)&amp;" Total",$B$6:$BB$305,ROW($A29)-5,FALSE))</f>
        <v>0</v>
      </c>
      <c r="AL29" s="143">
        <f ca="1">IF(AL$5&lt;&gt;"",HLOOKUP(AL$5,Functionalization!$G$6:$R$305,ROW($A29)-5,FALSE),IFERROR(INDEX(AL$269:AL$305,MATCH($F29,$B$269:$B$305,0))/VLOOKUP($F29,$B$269:$BB$305,MATCH(LEFT(TRIM(AL$6),FIND("~",SUBSTITUTE(AL$6,"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29))*HLOOKUP(LEFT(TRIM(AL$6),FIND("~",SUBSTITUTE(AL$6," ","~",LEN(TRIM(AL$6))-LEN(SUBSTITUTE(TRIM(AL$6)," ",""))))-1)&amp;" Total",$B$6:$BB$305,ROW($A29)-5,FALSE))</f>
        <v>0</v>
      </c>
      <c r="AM29" s="143">
        <f ca="1">IF(AM$5&lt;&gt;"",HLOOKUP(AM$5,Functionalization!$G$6:$R$305,ROW($A29)-5,FALSE),IFERROR(INDEX(AM$269:AM$305,MATCH($F29,$B$269:$B$305,0))/VLOOKUP($F29,$B$269:$BB$305,MATCH(LEFT(TRIM(AM$6),FIND("~",SUBSTITUTE(AM$6,"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29))*HLOOKUP(LEFT(TRIM(AM$6),FIND("~",SUBSTITUTE(AM$6," ","~",LEN(TRIM(AM$6))-LEN(SUBSTITUTE(TRIM(AM$6)," ",""))))-1)&amp;" Total",$B$6:$BB$305,ROW($A29)-5,FALSE))</f>
        <v>0</v>
      </c>
      <c r="AN29" s="143">
        <f ca="1">IF(AN$5&lt;&gt;"",HLOOKUP(AN$5,Functionalization!$G$6:$R$305,ROW($A29)-5,FALSE),IFERROR(INDEX(AN$269:AN$305,MATCH($F29,$B$269:$B$305,0))/VLOOKUP($F29,$B$269:$BB$305,MATCH(LEFT(TRIM(AN$6),FIND("~",SUBSTITUTE(AN$6,"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29))*HLOOKUP(LEFT(TRIM(AN$6),FIND("~",SUBSTITUTE(AN$6," ","~",LEN(TRIM(AN$6))-LEN(SUBSTITUTE(TRIM(AN$6)," ",""))))-1)&amp;" Total",$B$6:$BB$305,ROW($A29)-5,FALSE))</f>
        <v>0</v>
      </c>
      <c r="AO29" s="143">
        <f ca="1">IF(AO$5&lt;&gt;"",HLOOKUP(AO$5,Functionalization!$G$6:$R$305,ROW($A29)-5,FALSE),IFERROR(INDEX(AO$269:AO$305,MATCH($F29,$B$269:$B$305,0))/VLOOKUP($F29,$B$269:$BB$305,MATCH(LEFT(TRIM(AO$6),FIND("~",SUBSTITUTE(AO$6,"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29))*HLOOKUP(LEFT(TRIM(AO$6),FIND("~",SUBSTITUTE(AO$6," ","~",LEN(TRIM(AO$6))-LEN(SUBSTITUTE(TRIM(AO$6)," ",""))))-1)&amp;" Total",$B$6:$BB$305,ROW($A29)-5,FALSE))</f>
        <v>0</v>
      </c>
      <c r="AP29" s="143">
        <f ca="1">IF(AP$5&lt;&gt;"",HLOOKUP(AP$5,Functionalization!$G$6:$R$305,ROW($A29)-5,FALSE),IFERROR(INDEX(AP$269:AP$305,MATCH($F29,$B$269:$B$305,0))/VLOOKUP($F29,$B$269:$BB$305,MATCH(LEFT(TRIM(AP$6),FIND("~",SUBSTITUTE(AP$6,"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29))*HLOOKUP(LEFT(TRIM(AP$6),FIND("~",SUBSTITUTE(AP$6," ","~",LEN(TRIM(AP$6))-LEN(SUBSTITUTE(TRIM(AP$6)," ",""))))-1)&amp;" Total",$B$6:$BB$305,ROW($A29)-5,FALSE))</f>
        <v>0</v>
      </c>
      <c r="AQ29" s="143">
        <f ca="1">IF(AQ$5&lt;&gt;"",HLOOKUP(AQ$5,Functionalization!$G$6:$R$305,ROW($A29)-5,FALSE),IFERROR(INDEX(AQ$269:AQ$305,MATCH($F29,$B$269:$B$305,0))/VLOOKUP($F29,$B$269:$BB$305,MATCH(LEFT(TRIM(AQ$6),FIND("~",SUBSTITUTE(AQ$6,"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29))*HLOOKUP(LEFT(TRIM(AQ$6),FIND("~",SUBSTITUTE(AQ$6," ","~",LEN(TRIM(AQ$6))-LEN(SUBSTITUTE(TRIM(AQ$6)," ",""))))-1)&amp;" Total",$B$6:$BB$305,ROW($A29)-5,FALSE))</f>
        <v>0</v>
      </c>
      <c r="AR29" s="143">
        <f ca="1">IF(AR$5&lt;&gt;"",HLOOKUP(AR$5,Functionalization!$G$6:$R$305,ROW($A29)-5,FALSE),IFERROR(INDEX(AR$269:AR$305,MATCH($F29,$B$269:$B$305,0))/VLOOKUP($F29,$B$269:$BB$305,MATCH(LEFT(TRIM(AR$6),FIND("~",SUBSTITUTE(AR$6,"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29))*HLOOKUP(LEFT(TRIM(AR$6),FIND("~",SUBSTITUTE(AR$6," ","~",LEN(TRIM(AR$6))-LEN(SUBSTITUTE(TRIM(AR$6)," ",""))))-1)&amp;" Total",$B$6:$BB$305,ROW($A29)-5,FALSE))</f>
        <v>0</v>
      </c>
      <c r="AS29" s="143">
        <f ca="1">IF(AS$5&lt;&gt;"",HLOOKUP(AS$5,Functionalization!$G$6:$R$305,ROW($A29)-5,FALSE),IFERROR(INDEX(AS$269:AS$305,MATCH($F29,$B$269:$B$305,0))/VLOOKUP($F29,$B$269:$BB$305,MATCH(LEFT(TRIM(AS$6),FIND("~",SUBSTITUTE(AS$6,"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29))*HLOOKUP(LEFT(TRIM(AS$6),FIND("~",SUBSTITUTE(AS$6," ","~",LEN(TRIM(AS$6))-LEN(SUBSTITUTE(TRIM(AS$6)," ",""))))-1)&amp;" Total",$B$6:$BB$305,ROW($A29)-5,FALSE))</f>
        <v>0</v>
      </c>
      <c r="AT29" s="143">
        <f ca="1">IF(AT$5&lt;&gt;"",HLOOKUP(AT$5,Functionalization!$G$6:$R$305,ROW($A29)-5,FALSE),IFERROR(INDEX(AT$269:AT$305,MATCH($F29,$B$269:$B$305,0))/VLOOKUP($F29,$B$269:$BB$305,MATCH(LEFT(TRIM(AT$6),FIND("~",SUBSTITUTE(AT$6,"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29))*HLOOKUP(LEFT(TRIM(AT$6),FIND("~",SUBSTITUTE(AT$6," ","~",LEN(TRIM(AT$6))-LEN(SUBSTITUTE(TRIM(AT$6)," ",""))))-1)&amp;" Total",$B$6:$BB$305,ROW($A29)-5,FALSE))</f>
        <v>0</v>
      </c>
      <c r="AU29" s="143">
        <f ca="1">IF(AU$5&lt;&gt;"",HLOOKUP(AU$5,Functionalization!$G$6:$R$305,ROW($A29)-5,FALSE),IFERROR(INDEX(AU$269:AU$305,MATCH($F29,$B$269:$B$305,0))/VLOOKUP($F29,$B$269:$BB$305,MATCH(LEFT(TRIM(AU$6),FIND("~",SUBSTITUTE(AU$6,"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29))*HLOOKUP(LEFT(TRIM(AU$6),FIND("~",SUBSTITUTE(AU$6," ","~",LEN(TRIM(AU$6))-LEN(SUBSTITUTE(TRIM(AU$6)," ",""))))-1)&amp;" Total",$B$6:$BB$305,ROW($A29)-5,FALSE))</f>
        <v>0</v>
      </c>
      <c r="AV29" s="143">
        <f ca="1">IF(AV$5&lt;&gt;"",HLOOKUP(AV$5,Functionalization!$G$6:$R$305,ROW($A29)-5,FALSE),IFERROR(INDEX(AV$269:AV$305,MATCH($F29,$B$269:$B$305,0))/VLOOKUP($F29,$B$269:$BB$305,MATCH(LEFT(TRIM(AV$6),FIND("~",SUBSTITUTE(AV$6,"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29))*HLOOKUP(LEFT(TRIM(AV$6),FIND("~",SUBSTITUTE(AV$6," ","~",LEN(TRIM(AV$6))-LEN(SUBSTITUTE(TRIM(AV$6)," ",""))))-1)&amp;" Total",$B$6:$BB$305,ROW($A29)-5,FALSE))</f>
        <v>0</v>
      </c>
      <c r="AW29" s="143">
        <f ca="1">IF(AW$5&lt;&gt;"",HLOOKUP(AW$5,Functionalization!$G$6:$R$305,ROW($A29)-5,FALSE),IFERROR(INDEX(AW$269:AW$305,MATCH($F29,$B$269:$B$305,0))/VLOOKUP($F29,$B$269:$BB$305,MATCH(LEFT(TRIM(AW$6),FIND("~",SUBSTITUTE(AW$6,"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29))*HLOOKUP(LEFT(TRIM(AW$6),FIND("~",SUBSTITUTE(AW$6," ","~",LEN(TRIM(AW$6))-LEN(SUBSTITUTE(TRIM(AW$6)," ",""))))-1)&amp;" Total",$B$6:$BB$305,ROW($A29)-5,FALSE))</f>
        <v>0</v>
      </c>
      <c r="AX29" s="143">
        <f ca="1">IF(AX$5&lt;&gt;"",HLOOKUP(AX$5,Functionalization!$G$6:$R$305,ROW($A29)-5,FALSE),IFERROR(INDEX(AX$269:AX$305,MATCH($F29,$B$269:$B$305,0))/VLOOKUP($F29,$B$269:$BB$305,MATCH(LEFT(TRIM(AX$6),FIND("~",SUBSTITUTE(AX$6,"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29))*HLOOKUP(LEFT(TRIM(AX$6),FIND("~",SUBSTITUTE(AX$6," ","~",LEN(TRIM(AX$6))-LEN(SUBSTITUTE(TRIM(AX$6)," ",""))))-1)&amp;" Total",$B$6:$BB$305,ROW($A29)-5,FALSE))</f>
        <v>0</v>
      </c>
      <c r="AY29" s="143">
        <f ca="1">IF(AY$5&lt;&gt;"",HLOOKUP(AY$5,Functionalization!$G$6:$R$305,ROW($A29)-5,FALSE),IFERROR(INDEX(AY$269:AY$305,MATCH($F29,$B$269:$B$305,0))/VLOOKUP($F29,$B$269:$BB$305,MATCH(LEFT(TRIM(AY$6),FIND("~",SUBSTITUTE(AY$6,"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29))*HLOOKUP(LEFT(TRIM(AY$6),FIND("~",SUBSTITUTE(AY$6," ","~",LEN(TRIM(AY$6))-LEN(SUBSTITUTE(TRIM(AY$6)," ",""))))-1)&amp;" Total",$B$6:$BB$305,ROW($A29)-5,FALSE))</f>
        <v>0</v>
      </c>
      <c r="AZ29" s="143">
        <f ca="1">IF(AZ$5&lt;&gt;"",HLOOKUP(AZ$5,Functionalization!$G$6:$R$305,ROW($A29)-5,FALSE),IFERROR(INDEX(AZ$269:AZ$305,MATCH($F29,$B$269:$B$305,0))/VLOOKUP($F29,$B$269:$BB$305,MATCH(LEFT(TRIM(AZ$6),FIND("~",SUBSTITUTE(AZ$6,"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29))*HLOOKUP(LEFT(TRIM(AZ$6),FIND("~",SUBSTITUTE(AZ$6," ","~",LEN(TRIM(AZ$6))-LEN(SUBSTITUTE(TRIM(AZ$6)," ",""))))-1)&amp;" Total",$B$6:$BB$305,ROW($A29)-5,FALSE))</f>
        <v>0</v>
      </c>
      <c r="BA29" s="143">
        <f ca="1">IF(BA$5&lt;&gt;"",HLOOKUP(BA$5,Functionalization!$G$6:$R$305,ROW($A29)-5,FALSE),IFERROR(INDEX(BA$269:BA$305,MATCH($F29,$B$269:$B$305,0))/VLOOKUP($F29,$B$269:$BB$305,MATCH(LEFT(TRIM(BA$6),FIND("~",SUBSTITUTE(BA$6,"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29))*HLOOKUP(LEFT(TRIM(BA$6),FIND("~",SUBSTITUTE(BA$6," ","~",LEN(TRIM(BA$6))-LEN(SUBSTITUTE(TRIM(BA$6)," ",""))))-1)&amp;" Total",$B$6:$BB$305,ROW($A29)-5,FALSE))</f>
        <v>0</v>
      </c>
      <c r="BB29" s="143">
        <f ca="1">IF(BB$5&lt;&gt;"",HLOOKUP(BB$5,Functionalization!$G$6:$R$305,ROW($A29)-5,FALSE),IFERROR(INDEX(BB$269:BB$305,MATCH($F29,$B$269:$B$305,0))/VLOOKUP($F29,$B$269:$BB$305,MATCH(LEFT(TRIM(BB$6),FIND("~",SUBSTITUTE(BB$6,"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29))*HLOOKUP(LEFT(TRIM(BB$6),FIND("~",SUBSTITUTE(BB$6," ","~",LEN(TRIM(BB$6))-LEN(SUBSTITUTE(TRIM(BB$6)," ",""))))-1)&amp;" Total",$B$6:$BB$305,ROW($A29)-5,FALSE))</f>
        <v>0</v>
      </c>
      <c r="BD29" s="79">
        <f ca="1">IFERROR(IF(SUMIF($G$6:$BB$6,BD$6&amp;" Total",$G29:$BB29)-(SUMIF($G$6:$BB$6,BD$6&amp;" "&amp;'Input-Func_Class'!$D$22,$G29:$BB29)+IFERROR(SUMIF($G$6:$BB$6,BD$6&amp;" "&amp;'Input-Func_Class'!$E$22,$G29:$BB29),SUMIF($G$6:$BB$6,BD$6&amp;" "&amp;'Input-Func_Class'!$B$24,$G29:$BB29))+SUMIF($G$6:$BB$6,BD$6&amp;" "&amp;'Input-Func_Class'!$F$22,$G29:$BB29))&lt;Check_Limit,0,1),1)</f>
        <v>0</v>
      </c>
      <c r="BE29" s="79">
        <f ca="1">IFERROR(IF(SUMIF($G$6:$BB$6,BE$6&amp;" Total",$G29:$BB29)-(SUMIF($G$6:$BB$6,BE$6&amp;" "&amp;'Input-Func_Class'!$D$22,$G29:$BB29)+IFERROR(SUMIF($G$6:$BB$6,BE$6&amp;" "&amp;'Input-Func_Class'!$E$22,$G29:$BB29),SUMIF($G$6:$BB$6,BE$6&amp;" "&amp;'Input-Func_Class'!$B$24,$G29:$BB29))+SUMIF($G$6:$BB$6,BE$6&amp;" "&amp;'Input-Func_Class'!$F$22,$G29:$BB29))&lt;Check_Limit,0,1),1)</f>
        <v>0</v>
      </c>
      <c r="BF29" s="79">
        <f ca="1">IFERROR(IF(SUMIF($G$6:$BB$6,BF$6&amp;" Total",$G29:$BB29)-(SUMIF($G$6:$BB$6,BF$6&amp;" "&amp;'Input-Func_Class'!$D$22,$G29:$BB29)+IFERROR(SUMIF($G$6:$BB$6,BF$6&amp;" "&amp;'Input-Func_Class'!$E$22,$G29:$BB29),SUMIF($G$6:$BB$6,BF$6&amp;" "&amp;'Input-Func_Class'!$B$24,$G29:$BB29))+SUMIF($G$6:$BB$6,BF$6&amp;" "&amp;'Input-Func_Class'!$F$22,$G29:$BB29))&lt;Check_Limit,0,1),1)</f>
        <v>0</v>
      </c>
      <c r="BG29" s="79">
        <f ca="1">IFERROR(IF(SUMIF($G$6:$BB$6,BG$6&amp;" Total",$G29:$BB29)-(SUMIF($G$6:$BB$6,BG$6&amp;" "&amp;'Input-Func_Class'!$D$22,$G29:$BB29)+IFERROR(SUMIF($G$6:$BB$6,BG$6&amp;" "&amp;'Input-Func_Class'!$E$22,$G29:$BB29),SUMIF($G$6:$BB$6,BG$6&amp;" "&amp;'Input-Func_Class'!$B$24,$G29:$BB29))+SUMIF($G$6:$BB$6,BG$6&amp;" "&amp;'Input-Func_Class'!$F$22,$G29:$BB29))&lt;Check_Limit,0,1),1)</f>
        <v>0</v>
      </c>
      <c r="BH29" s="79">
        <f ca="1">IFERROR(IF(SUMIF($G$6:$BB$6,BH$6&amp;" Total",$G29:$BB29)-(SUMIF($G$6:$BB$6,BH$6&amp;" "&amp;'Input-Func_Class'!$D$22,$G29:$BB29)+IFERROR(SUMIF($G$6:$BB$6,BH$6&amp;" "&amp;'Input-Func_Class'!$E$22,$G29:$BB29),SUMIF($G$6:$BB$6,BH$6&amp;" "&amp;'Input-Func_Class'!$B$24,$G29:$BB29))+SUMIF($G$6:$BB$6,BH$6&amp;" "&amp;'Input-Func_Class'!$F$22,$G29:$BB29))&lt;Check_Limit,0,1),1)</f>
        <v>0</v>
      </c>
      <c r="BI29" s="79">
        <f ca="1">IFERROR(IF(SUMIF($G$6:$BB$6,BI$6&amp;" Total",$G29:$BB29)-(SUMIF($G$6:$BB$6,BI$6&amp;" "&amp;'Input-Func_Class'!$D$22,$G29:$BB29)+IFERROR(SUMIF($G$6:$BB$6,BI$6&amp;" "&amp;'Input-Func_Class'!$E$22,$G29:$BB29),SUMIF($G$6:$BB$6,BI$6&amp;" "&amp;'Input-Func_Class'!$B$24,$G29:$BB29))+SUMIF($G$6:$BB$6,BI$6&amp;" "&amp;'Input-Func_Class'!$F$22,$G29:$BB29))&lt;Check_Limit,0,1),1)</f>
        <v>0</v>
      </c>
      <c r="BJ29" s="79">
        <f ca="1">IFERROR(IF(SUMIF($G$6:$BB$6,BJ$6&amp;" Total",$G29:$BB29)-(SUMIF($G$6:$BB$6,BJ$6&amp;" "&amp;'Input-Func_Class'!$D$22,$G29:$BB29)+IFERROR(SUMIF($G$6:$BB$6,BJ$6&amp;" "&amp;'Input-Func_Class'!$E$22,$G29:$BB29),SUMIF($G$6:$BB$6,BJ$6&amp;" "&amp;'Input-Func_Class'!$B$24,$G29:$BB29))+SUMIF($G$6:$BB$6,BJ$6&amp;" "&amp;'Input-Func_Class'!$F$22,$G29:$BB29))&lt;Check_Limit,0,1),1)</f>
        <v>0</v>
      </c>
      <c r="BK29" s="79">
        <f ca="1">IFERROR(IF(SUMIF($G$6:$BB$6,BK$6&amp;" Total",$G29:$BB29)-(SUMIF($G$6:$BB$6,BK$6&amp;" "&amp;'Input-Func_Class'!$D$22,$G29:$BB29)+IFERROR(SUMIF($G$6:$BB$6,BK$6&amp;" "&amp;'Input-Func_Class'!$E$22,$G29:$BB29),SUMIF($G$6:$BB$6,BK$6&amp;" "&amp;'Input-Func_Class'!$B$24,$G29:$BB29))+SUMIF($G$6:$BB$6,BK$6&amp;" "&amp;'Input-Func_Class'!$F$22,$G29:$BB29))&lt;Check_Limit,0,1),1)</f>
        <v>0</v>
      </c>
      <c r="BL29" s="79">
        <f ca="1">IFERROR(IF(SUMIF($G$6:$BB$6,BL$6&amp;" Total",$G29:$BB29)-(SUMIF($G$6:$BB$6,BL$6&amp;" "&amp;'Input-Func_Class'!$D$22,$G29:$BB29)+IFERROR(SUMIF($G$6:$BB$6,BL$6&amp;" "&amp;'Input-Func_Class'!$E$22,$G29:$BB29),SUMIF($G$6:$BB$6,BL$6&amp;" "&amp;'Input-Func_Class'!$B$24,$G29:$BB29))+SUMIF($G$6:$BB$6,BL$6&amp;" "&amp;'Input-Func_Class'!$F$22,$G29:$BB29))&lt;Check_Limit,0,1),1)</f>
        <v>0</v>
      </c>
      <c r="BM29" s="79">
        <f ca="1">IFERROR(IF(SUMIF($G$6:$BB$6,BM$6&amp;" Total",$G29:$BB29)-(SUMIF($G$6:$BB$6,BM$6&amp;" "&amp;'Input-Func_Class'!$D$22,$G29:$BB29)+IFERROR(SUMIF($G$6:$BB$6,BM$6&amp;" "&amp;'Input-Func_Class'!$E$22,$G29:$BB29),SUMIF($G$6:$BB$6,BM$6&amp;" "&amp;'Input-Func_Class'!$B$24,$G29:$BB29))+SUMIF($G$6:$BB$6,BM$6&amp;" "&amp;'Input-Func_Class'!$F$22,$G29:$BB29))&lt;Check_Limit,0,1),1)</f>
        <v>0</v>
      </c>
      <c r="BN29" s="79">
        <f ca="1">IFERROR(IF(SUMIF($G$6:$BB$6,BN$6&amp;" Total",$G29:$BB29)-(SUMIF($G$6:$BB$6,BN$6&amp;" "&amp;'Input-Func_Class'!$D$22,$G29:$BB29)+IFERROR(SUMIF($G$6:$BB$6,BN$6&amp;" "&amp;'Input-Func_Class'!$E$22,$G29:$BB29),SUMIF($G$6:$BB$6,BN$6&amp;" "&amp;'Input-Func_Class'!$B$24,$G29:$BB29))+SUMIF($G$6:$BB$6,BN$6&amp;" "&amp;'Input-Func_Class'!$F$22,$G29:$BB29))&lt;Check_Limit,0,1),1)</f>
        <v>0</v>
      </c>
      <c r="BO29" s="79">
        <f ca="1">IFERROR(IF(SUMIF($G$6:$BB$6,BO$6&amp;" Total",$G29:$BB29)-(SUMIF($G$6:$BB$6,BO$6&amp;" "&amp;'Input-Func_Class'!$D$22,$G29:$BB29)+IFERROR(SUMIF($G$6:$BB$6,BO$6&amp;" "&amp;'Input-Func_Class'!$E$22,$G29:$BB29),SUMIF($G$6:$BB$6,BO$6&amp;" "&amp;'Input-Func_Class'!$B$24,$G29:$BB29))+SUMIF($G$6:$BB$6,BO$6&amp;" "&amp;'Input-Func_Class'!$F$22,$G29:$BB29))&lt;Check_Limit,0,1),1)</f>
        <v>0</v>
      </c>
    </row>
    <row r="30" spans="1:67" outlineLevel="1">
      <c r="A30" s="113">
        <f>IF(ISBLANK('Input-Accounts'!A30),"",'Input-Accounts'!A30)</f>
        <v>21</v>
      </c>
      <c r="B30" s="17" t="str">
        <f>IF(ISBLANK('Input-Accounts'!B30),"",'Input-Accounts'!B30)</f>
        <v>Structures and Improvements</v>
      </c>
      <c r="C30" s="113">
        <f>IF(ISBLANK('Input-Accounts'!C30),"",'Input-Accounts'!C30)</f>
        <v>375</v>
      </c>
      <c r="D30" s="143">
        <f>Functionalization!$D30</f>
        <v>1093278.56</v>
      </c>
      <c r="E30" s="143">
        <f t="shared" ca="1" si="2"/>
        <v>0</v>
      </c>
      <c r="F30" s="89" t="str">
        <f>IF($D30=0,"-",IF('Input-Accounts'!$E30&lt;&gt;0,'Input-Accounts'!$E30,'Input-Accounts'!$G30))</f>
        <v>INT_DIST-MAINS</v>
      </c>
      <c r="G30" s="143">
        <f ca="1">IF(G$5&lt;&gt;"",HLOOKUP(G$5,Functionalization!$G$6:$R$305,ROW($A30)-5,FALSE),IFERROR(INDEX(G$269:G$305,MATCH($F30,$B$269:$B$305,0))/VLOOKUP($F30,$B$269:$BB$305,MATCH(LEFT(TRIM(G$6),FIND("~",SUBSTITUTE(G$6,"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30))*HLOOKUP(LEFT(TRIM(G$6),FIND("~",SUBSTITUTE(G$6," ","~",LEN(TRIM(G$6))-LEN(SUBSTITUTE(TRIM(G$6)," ",""))))-1)&amp;" Total",$B$6:$BB$305,ROW($A30)-5,FALSE))</f>
        <v>0</v>
      </c>
      <c r="H30" s="143">
        <f ca="1">IF(H$5&lt;&gt;"",HLOOKUP(H$5,Functionalization!$G$6:$R$305,ROW($A30)-5,FALSE),IFERROR(INDEX(H$269:H$305,MATCH($F30,$B$269:$B$305,0))/VLOOKUP($F30,$B$269:$BB$305,MATCH(LEFT(TRIM(H$6),FIND("~",SUBSTITUTE(H$6,"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30))*HLOOKUP(LEFT(TRIM(H$6),FIND("~",SUBSTITUTE(H$6," ","~",LEN(TRIM(H$6))-LEN(SUBSTITUTE(TRIM(H$6)," ",""))))-1)&amp;" Total",$B$6:$BB$305,ROW($A30)-5,FALSE))</f>
        <v>0</v>
      </c>
      <c r="I30" s="143">
        <f ca="1">IF(I$5&lt;&gt;"",HLOOKUP(I$5,Functionalization!$G$6:$R$305,ROW($A30)-5,FALSE),IFERROR(INDEX(I$269:I$305,MATCH($F30,$B$269:$B$305,0))/VLOOKUP($F30,$B$269:$BB$305,MATCH(LEFT(TRIM(I$6),FIND("~",SUBSTITUTE(I$6,"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30))*HLOOKUP(LEFT(TRIM(I$6),FIND("~",SUBSTITUTE(I$6," ","~",LEN(TRIM(I$6))-LEN(SUBSTITUTE(TRIM(I$6)," ",""))))-1)&amp;" Total",$B$6:$BB$305,ROW($A30)-5,FALSE))</f>
        <v>0</v>
      </c>
      <c r="J30" s="143">
        <f ca="1">IF(J$5&lt;&gt;"",HLOOKUP(J$5,Functionalization!$G$6:$R$305,ROW($A30)-5,FALSE),IFERROR(INDEX(J$269:J$305,MATCH($F30,$B$269:$B$305,0))/VLOOKUP($F30,$B$269:$BB$305,MATCH(LEFT(TRIM(J$6),FIND("~",SUBSTITUTE(J$6,"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30))*HLOOKUP(LEFT(TRIM(J$6),FIND("~",SUBSTITUTE(J$6," ","~",LEN(TRIM(J$6))-LEN(SUBSTITUTE(TRIM(J$6)," ",""))))-1)&amp;" Total",$B$6:$BB$305,ROW($A30)-5,FALSE))</f>
        <v>0</v>
      </c>
      <c r="K30" s="143">
        <f ca="1">IF(K$5&lt;&gt;"",HLOOKUP(K$5,Functionalization!$G$6:$R$305,ROW($A30)-5,FALSE),IFERROR(INDEX(K$269:K$305,MATCH($F30,$B$269:$B$305,0))/VLOOKUP($F30,$B$269:$BB$305,MATCH(LEFT(TRIM(K$6),FIND("~",SUBSTITUTE(K$6,"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30))*HLOOKUP(LEFT(TRIM(K$6),FIND("~",SUBSTITUTE(K$6," ","~",LEN(TRIM(K$6))-LEN(SUBSTITUTE(TRIM(K$6)," ",""))))-1)&amp;" Total",$B$6:$BB$305,ROW($A30)-5,FALSE))</f>
        <v>0</v>
      </c>
      <c r="L30" s="143">
        <f ca="1">IF(L$5&lt;&gt;"",HLOOKUP(L$5,Functionalization!$G$6:$R$305,ROW($A30)-5,FALSE),IFERROR(INDEX(L$269:L$305,MATCH($F30,$B$269:$B$305,0))/VLOOKUP($F30,$B$269:$BB$305,MATCH(LEFT(TRIM(L$6),FIND("~",SUBSTITUTE(L$6,"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30))*HLOOKUP(LEFT(TRIM(L$6),FIND("~",SUBSTITUTE(L$6," ","~",LEN(TRIM(L$6))-LEN(SUBSTITUTE(TRIM(L$6)," ",""))))-1)&amp;" Total",$B$6:$BB$305,ROW($A30)-5,FALSE))</f>
        <v>0</v>
      </c>
      <c r="M30" s="143">
        <f ca="1">IF(M$5&lt;&gt;"",HLOOKUP(M$5,Functionalization!$G$6:$R$305,ROW($A30)-5,FALSE),IFERROR(INDEX(M$269:M$305,MATCH($F30,$B$269:$B$305,0))/VLOOKUP($F30,$B$269:$BB$305,MATCH(LEFT(TRIM(M$6),FIND("~",SUBSTITUTE(M$6,"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30))*HLOOKUP(LEFT(TRIM(M$6),FIND("~",SUBSTITUTE(M$6," ","~",LEN(TRIM(M$6))-LEN(SUBSTITUTE(TRIM(M$6)," ",""))))-1)&amp;" Total",$B$6:$BB$305,ROW($A30)-5,FALSE))</f>
        <v>0</v>
      </c>
      <c r="N30" s="143">
        <f ca="1">IF(N$5&lt;&gt;"",HLOOKUP(N$5,Functionalization!$G$6:$R$305,ROW($A30)-5,FALSE),IFERROR(INDEX(N$269:N$305,MATCH($F30,$B$269:$B$305,0))/VLOOKUP($F30,$B$269:$BB$305,MATCH(LEFT(TRIM(N$6),FIND("~",SUBSTITUTE(N$6,"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30))*HLOOKUP(LEFT(TRIM(N$6),FIND("~",SUBSTITUTE(N$6," ","~",LEN(TRIM(N$6))-LEN(SUBSTITUTE(TRIM(N$6)," ",""))))-1)&amp;" Total",$B$6:$BB$305,ROW($A30)-5,FALSE))</f>
        <v>0</v>
      </c>
      <c r="O30" s="143">
        <f ca="1">IF(O$5&lt;&gt;"",HLOOKUP(O$5,Functionalization!$G$6:$R$305,ROW($A30)-5,FALSE),IFERROR(INDEX(O$269:O$305,MATCH($F30,$B$269:$B$305,0))/VLOOKUP($F30,$B$269:$BB$305,MATCH(LEFT(TRIM(O$6),FIND("~",SUBSTITUTE(O$6,"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30))*HLOOKUP(LEFT(TRIM(O$6),FIND("~",SUBSTITUTE(O$6," ","~",LEN(TRIM(O$6))-LEN(SUBSTITUTE(TRIM(O$6)," ",""))))-1)&amp;" Total",$B$6:$BB$305,ROW($A30)-5,FALSE))</f>
        <v>1093278.56</v>
      </c>
      <c r="P30" s="143">
        <f ca="1">IF(P$5&lt;&gt;"",HLOOKUP(P$5,Functionalization!$G$6:$R$305,ROW($A30)-5,FALSE),IFERROR(INDEX(P$269:P$305,MATCH($F30,$B$269:$B$305,0))/VLOOKUP($F30,$B$269:$BB$305,MATCH(LEFT(TRIM(P$6),FIND("~",SUBSTITUTE(P$6,"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30))*HLOOKUP(LEFT(TRIM(P$6),FIND("~",SUBSTITUTE(P$6," ","~",LEN(TRIM(P$6))-LEN(SUBSTITUTE(TRIM(P$6)," ",""))))-1)&amp;" Total",$B$6:$BB$305,ROW($A30)-5,FALSE))</f>
        <v>1093278.56</v>
      </c>
      <c r="Q30" s="143">
        <f ca="1">IF(Q$5&lt;&gt;"",HLOOKUP(Q$5,Functionalization!$G$6:$R$305,ROW($A30)-5,FALSE),IFERROR(INDEX(Q$269:Q$305,MATCH($F30,$B$269:$B$305,0))/VLOOKUP($F30,$B$269:$BB$305,MATCH(LEFT(TRIM(Q$6),FIND("~",SUBSTITUTE(Q$6,"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30))*HLOOKUP(LEFT(TRIM(Q$6),FIND("~",SUBSTITUTE(Q$6," ","~",LEN(TRIM(Q$6))-LEN(SUBSTITUTE(TRIM(Q$6)," ",""))))-1)&amp;" Total",$B$6:$BB$305,ROW($A30)-5,FALSE))</f>
        <v>0</v>
      </c>
      <c r="R30" s="143">
        <f ca="1">IF(R$5&lt;&gt;"",HLOOKUP(R$5,Functionalization!$G$6:$R$305,ROW($A30)-5,FALSE),IFERROR(INDEX(R$269:R$305,MATCH($F30,$B$269:$B$305,0))/VLOOKUP($F30,$B$269:$BB$305,MATCH(LEFT(TRIM(R$6),FIND("~",SUBSTITUTE(R$6,"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30))*HLOOKUP(LEFT(TRIM(R$6),FIND("~",SUBSTITUTE(R$6," ","~",LEN(TRIM(R$6))-LEN(SUBSTITUTE(TRIM(R$6)," ",""))))-1)&amp;" Total",$B$6:$BB$305,ROW($A30)-5,FALSE))</f>
        <v>0</v>
      </c>
      <c r="S30" s="143">
        <f ca="1">IF(S$5&lt;&gt;"",HLOOKUP(S$5,Functionalization!$G$6:$R$305,ROW($A30)-5,FALSE),IFERROR(INDEX(S$269:S$305,MATCH($F30,$B$269:$B$305,0))/VLOOKUP($F30,$B$269:$BB$305,MATCH(LEFT(TRIM(S$6),FIND("~",SUBSTITUTE(S$6,"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30))*HLOOKUP(LEFT(TRIM(S$6),FIND("~",SUBSTITUTE(S$6," ","~",LEN(TRIM(S$6))-LEN(SUBSTITUTE(TRIM(S$6)," ",""))))-1)&amp;" Total",$B$6:$BB$305,ROW($A30)-5,FALSE))</f>
        <v>0</v>
      </c>
      <c r="T30" s="143">
        <f ca="1">IF(T$5&lt;&gt;"",HLOOKUP(T$5,Functionalization!$G$6:$R$305,ROW($A30)-5,FALSE),IFERROR(INDEX(T$269:T$305,MATCH($F30,$B$269:$B$305,0))/VLOOKUP($F30,$B$269:$BB$305,MATCH(LEFT(TRIM(T$6),FIND("~",SUBSTITUTE(T$6,"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30))*HLOOKUP(LEFT(TRIM(T$6),FIND("~",SUBSTITUTE(T$6," ","~",LEN(TRIM(T$6))-LEN(SUBSTITUTE(TRIM(T$6)," ",""))))-1)&amp;" Total",$B$6:$BB$305,ROW($A30)-5,FALSE))</f>
        <v>0</v>
      </c>
      <c r="U30" s="143">
        <f ca="1">IF(U$5&lt;&gt;"",HLOOKUP(U$5,Functionalization!$G$6:$R$305,ROW($A30)-5,FALSE),IFERROR(INDEX(U$269:U$305,MATCH($F30,$B$269:$B$305,0))/VLOOKUP($F30,$B$269:$BB$305,MATCH(LEFT(TRIM(U$6),FIND("~",SUBSTITUTE(U$6,"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30))*HLOOKUP(LEFT(TRIM(U$6),FIND("~",SUBSTITUTE(U$6," ","~",LEN(TRIM(U$6))-LEN(SUBSTITUTE(TRIM(U$6)," ",""))))-1)&amp;" Total",$B$6:$BB$305,ROW($A30)-5,FALSE))</f>
        <v>0</v>
      </c>
      <c r="V30" s="143">
        <f ca="1">IF(V$5&lt;&gt;"",HLOOKUP(V$5,Functionalization!$G$6:$R$305,ROW($A30)-5,FALSE),IFERROR(INDEX(V$269:V$305,MATCH($F30,$B$269:$B$305,0))/VLOOKUP($F30,$B$269:$BB$305,MATCH(LEFT(TRIM(V$6),FIND("~",SUBSTITUTE(V$6,"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30))*HLOOKUP(LEFT(TRIM(V$6),FIND("~",SUBSTITUTE(V$6," ","~",LEN(TRIM(V$6))-LEN(SUBSTITUTE(TRIM(V$6)," ",""))))-1)&amp;" Total",$B$6:$BB$305,ROW($A30)-5,FALSE))</f>
        <v>0</v>
      </c>
      <c r="W30" s="143">
        <f ca="1">IF(W$5&lt;&gt;"",HLOOKUP(W$5,Functionalization!$G$6:$R$305,ROW($A30)-5,FALSE),IFERROR(INDEX(W$269:W$305,MATCH($F30,$B$269:$B$305,0))/VLOOKUP($F30,$B$269:$BB$305,MATCH(LEFT(TRIM(W$6),FIND("~",SUBSTITUTE(W$6,"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30))*HLOOKUP(LEFT(TRIM(W$6),FIND("~",SUBSTITUTE(W$6," ","~",LEN(TRIM(W$6))-LEN(SUBSTITUTE(TRIM(W$6)," ",""))))-1)&amp;" Total",$B$6:$BB$305,ROW($A30)-5,FALSE))</f>
        <v>0</v>
      </c>
      <c r="X30" s="143">
        <f ca="1">IF(X$5&lt;&gt;"",HLOOKUP(X$5,Functionalization!$G$6:$R$305,ROW($A30)-5,FALSE),IFERROR(INDEX(X$269:X$305,MATCH($F30,$B$269:$B$305,0))/VLOOKUP($F30,$B$269:$BB$305,MATCH(LEFT(TRIM(X$6),FIND("~",SUBSTITUTE(X$6,"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30))*HLOOKUP(LEFT(TRIM(X$6),FIND("~",SUBSTITUTE(X$6," ","~",LEN(TRIM(X$6))-LEN(SUBSTITUTE(TRIM(X$6)," ",""))))-1)&amp;" Total",$B$6:$BB$305,ROW($A30)-5,FALSE))</f>
        <v>0</v>
      </c>
      <c r="Y30" s="143">
        <f ca="1">IF(Y$5&lt;&gt;"",HLOOKUP(Y$5,Functionalization!$G$6:$R$305,ROW($A30)-5,FALSE),IFERROR(INDEX(Y$269:Y$305,MATCH($F30,$B$269:$B$305,0))/VLOOKUP($F30,$B$269:$BB$305,MATCH(LEFT(TRIM(Y$6),FIND("~",SUBSTITUTE(Y$6,"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30))*HLOOKUP(LEFT(TRIM(Y$6),FIND("~",SUBSTITUTE(Y$6," ","~",LEN(TRIM(Y$6))-LEN(SUBSTITUTE(TRIM(Y$6)," ",""))))-1)&amp;" Total",$B$6:$BB$305,ROW($A30)-5,FALSE))</f>
        <v>0</v>
      </c>
      <c r="Z30" s="143">
        <f ca="1">IF(Z$5&lt;&gt;"",HLOOKUP(Z$5,Functionalization!$G$6:$R$305,ROW($A30)-5,FALSE),IFERROR(INDEX(Z$269:Z$305,MATCH($F30,$B$269:$B$305,0))/VLOOKUP($F30,$B$269:$BB$305,MATCH(LEFT(TRIM(Z$6),FIND("~",SUBSTITUTE(Z$6,"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30))*HLOOKUP(LEFT(TRIM(Z$6),FIND("~",SUBSTITUTE(Z$6," ","~",LEN(TRIM(Z$6))-LEN(SUBSTITUTE(TRIM(Z$6)," ",""))))-1)&amp;" Total",$B$6:$BB$305,ROW($A30)-5,FALSE))</f>
        <v>0</v>
      </c>
      <c r="AA30" s="143">
        <f ca="1">IF(AA$5&lt;&gt;"",HLOOKUP(AA$5,Functionalization!$G$6:$R$305,ROW($A30)-5,FALSE),IFERROR(INDEX(AA$269:AA$305,MATCH($F30,$B$269:$B$305,0))/VLOOKUP($F30,$B$269:$BB$305,MATCH(LEFT(TRIM(AA$6),FIND("~",SUBSTITUTE(AA$6,"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30))*HLOOKUP(LEFT(TRIM(AA$6),FIND("~",SUBSTITUTE(AA$6," ","~",LEN(TRIM(AA$6))-LEN(SUBSTITUTE(TRIM(AA$6)," ",""))))-1)&amp;" Total",$B$6:$BB$305,ROW($A30)-5,FALSE))</f>
        <v>0</v>
      </c>
      <c r="AB30" s="143">
        <f ca="1">IF(AB$5&lt;&gt;"",HLOOKUP(AB$5,Functionalization!$G$6:$R$305,ROW($A30)-5,FALSE),IFERROR(INDEX(AB$269:AB$305,MATCH($F30,$B$269:$B$305,0))/VLOOKUP($F30,$B$269:$BB$305,MATCH(LEFT(TRIM(AB$6),FIND("~",SUBSTITUTE(AB$6,"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30))*HLOOKUP(LEFT(TRIM(AB$6),FIND("~",SUBSTITUTE(AB$6," ","~",LEN(TRIM(AB$6))-LEN(SUBSTITUTE(TRIM(AB$6)," ",""))))-1)&amp;" Total",$B$6:$BB$305,ROW($A30)-5,FALSE))</f>
        <v>0</v>
      </c>
      <c r="AC30" s="143">
        <f ca="1">IF(AC$5&lt;&gt;"",HLOOKUP(AC$5,Functionalization!$G$6:$R$305,ROW($A30)-5,FALSE),IFERROR(INDEX(AC$269:AC$305,MATCH($F30,$B$269:$B$305,0))/VLOOKUP($F30,$B$269:$BB$305,MATCH(LEFT(TRIM(AC$6),FIND("~",SUBSTITUTE(AC$6,"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30))*HLOOKUP(LEFT(TRIM(AC$6),FIND("~",SUBSTITUTE(AC$6," ","~",LEN(TRIM(AC$6))-LEN(SUBSTITUTE(TRIM(AC$6)," ",""))))-1)&amp;" Total",$B$6:$BB$305,ROW($A30)-5,FALSE))</f>
        <v>0</v>
      </c>
      <c r="AD30" s="143">
        <f ca="1">IF(AD$5&lt;&gt;"",HLOOKUP(AD$5,Functionalization!$G$6:$R$305,ROW($A30)-5,FALSE),IFERROR(INDEX(AD$269:AD$305,MATCH($F30,$B$269:$B$305,0))/VLOOKUP($F30,$B$269:$BB$305,MATCH(LEFT(TRIM(AD$6),FIND("~",SUBSTITUTE(AD$6,"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30))*HLOOKUP(LEFT(TRIM(AD$6),FIND("~",SUBSTITUTE(AD$6," ","~",LEN(TRIM(AD$6))-LEN(SUBSTITUTE(TRIM(AD$6)," ",""))))-1)&amp;" Total",$B$6:$BB$305,ROW($A30)-5,FALSE))</f>
        <v>0</v>
      </c>
      <c r="AE30" s="143">
        <f ca="1">IF(AE$5&lt;&gt;"",HLOOKUP(AE$5,Functionalization!$G$6:$R$305,ROW($A30)-5,FALSE),IFERROR(INDEX(AE$269:AE$305,MATCH($F30,$B$269:$B$305,0))/VLOOKUP($F30,$B$269:$BB$305,MATCH(LEFT(TRIM(AE$6),FIND("~",SUBSTITUTE(AE$6,"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30))*HLOOKUP(LEFT(TRIM(AE$6),FIND("~",SUBSTITUTE(AE$6," ","~",LEN(TRIM(AE$6))-LEN(SUBSTITUTE(TRIM(AE$6)," ",""))))-1)&amp;" Total",$B$6:$BB$305,ROW($A30)-5,FALSE))</f>
        <v>0</v>
      </c>
      <c r="AF30" s="143">
        <f ca="1">IF(AF$5&lt;&gt;"",HLOOKUP(AF$5,Functionalization!$G$6:$R$305,ROW($A30)-5,FALSE),IFERROR(INDEX(AF$269:AF$305,MATCH($F30,$B$269:$B$305,0))/VLOOKUP($F30,$B$269:$BB$305,MATCH(LEFT(TRIM(AF$6),FIND("~",SUBSTITUTE(AF$6,"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30))*HLOOKUP(LEFT(TRIM(AF$6),FIND("~",SUBSTITUTE(AF$6," ","~",LEN(TRIM(AF$6))-LEN(SUBSTITUTE(TRIM(AF$6)," ",""))))-1)&amp;" Total",$B$6:$BB$305,ROW($A30)-5,FALSE))</f>
        <v>0</v>
      </c>
      <c r="AG30" s="143">
        <f ca="1">IF(AG$5&lt;&gt;"",HLOOKUP(AG$5,Functionalization!$G$6:$R$305,ROW($A30)-5,FALSE),IFERROR(INDEX(AG$269:AG$305,MATCH($F30,$B$269:$B$305,0))/VLOOKUP($F30,$B$269:$BB$305,MATCH(LEFT(TRIM(AG$6),FIND("~",SUBSTITUTE(AG$6,"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30))*HLOOKUP(LEFT(TRIM(AG$6),FIND("~",SUBSTITUTE(AG$6," ","~",LEN(TRIM(AG$6))-LEN(SUBSTITUTE(TRIM(AG$6)," ",""))))-1)&amp;" Total",$B$6:$BB$305,ROW($A30)-5,FALSE))</f>
        <v>0</v>
      </c>
      <c r="AH30" s="143">
        <f ca="1">IF(AH$5&lt;&gt;"",HLOOKUP(AH$5,Functionalization!$G$6:$R$305,ROW($A30)-5,FALSE),IFERROR(INDEX(AH$269:AH$305,MATCH($F30,$B$269:$B$305,0))/VLOOKUP($F30,$B$269:$BB$305,MATCH(LEFT(TRIM(AH$6),FIND("~",SUBSTITUTE(AH$6,"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30))*HLOOKUP(LEFT(TRIM(AH$6),FIND("~",SUBSTITUTE(AH$6," ","~",LEN(TRIM(AH$6))-LEN(SUBSTITUTE(TRIM(AH$6)," ",""))))-1)&amp;" Total",$B$6:$BB$305,ROW($A30)-5,FALSE))</f>
        <v>0</v>
      </c>
      <c r="AI30" s="143">
        <f ca="1">IF(AI$5&lt;&gt;"",HLOOKUP(AI$5,Functionalization!$G$6:$R$305,ROW($A30)-5,FALSE),IFERROR(INDEX(AI$269:AI$305,MATCH($F30,$B$269:$B$305,0))/VLOOKUP($F30,$B$269:$BB$305,MATCH(LEFT(TRIM(AI$6),FIND("~",SUBSTITUTE(AI$6,"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30))*HLOOKUP(LEFT(TRIM(AI$6),FIND("~",SUBSTITUTE(AI$6," ","~",LEN(TRIM(AI$6))-LEN(SUBSTITUTE(TRIM(AI$6)," ",""))))-1)&amp;" Total",$B$6:$BB$305,ROW($A30)-5,FALSE))</f>
        <v>0</v>
      </c>
      <c r="AJ30" s="143">
        <f ca="1">IF(AJ$5&lt;&gt;"",HLOOKUP(AJ$5,Functionalization!$G$6:$R$305,ROW($A30)-5,FALSE),IFERROR(INDEX(AJ$269:AJ$305,MATCH($F30,$B$269:$B$305,0))/VLOOKUP($F30,$B$269:$BB$305,MATCH(LEFT(TRIM(AJ$6),FIND("~",SUBSTITUTE(AJ$6,"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30))*HLOOKUP(LEFT(TRIM(AJ$6),FIND("~",SUBSTITUTE(AJ$6," ","~",LEN(TRIM(AJ$6))-LEN(SUBSTITUTE(TRIM(AJ$6)," ",""))))-1)&amp;" Total",$B$6:$BB$305,ROW($A30)-5,FALSE))</f>
        <v>0</v>
      </c>
      <c r="AK30" s="143">
        <f ca="1">IF(AK$5&lt;&gt;"",HLOOKUP(AK$5,Functionalization!$G$6:$R$305,ROW($A30)-5,FALSE),IFERROR(INDEX(AK$269:AK$305,MATCH($F30,$B$269:$B$305,0))/VLOOKUP($F30,$B$269:$BB$305,MATCH(LEFT(TRIM(AK$6),FIND("~",SUBSTITUTE(AK$6,"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30))*HLOOKUP(LEFT(TRIM(AK$6),FIND("~",SUBSTITUTE(AK$6," ","~",LEN(TRIM(AK$6))-LEN(SUBSTITUTE(TRIM(AK$6)," ",""))))-1)&amp;" Total",$B$6:$BB$305,ROW($A30)-5,FALSE))</f>
        <v>0</v>
      </c>
      <c r="AL30" s="143">
        <f ca="1">IF(AL$5&lt;&gt;"",HLOOKUP(AL$5,Functionalization!$G$6:$R$305,ROW($A30)-5,FALSE),IFERROR(INDEX(AL$269:AL$305,MATCH($F30,$B$269:$B$305,0))/VLOOKUP($F30,$B$269:$BB$305,MATCH(LEFT(TRIM(AL$6),FIND("~",SUBSTITUTE(AL$6,"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30))*HLOOKUP(LEFT(TRIM(AL$6),FIND("~",SUBSTITUTE(AL$6," ","~",LEN(TRIM(AL$6))-LEN(SUBSTITUTE(TRIM(AL$6)," ",""))))-1)&amp;" Total",$B$6:$BB$305,ROW($A30)-5,FALSE))</f>
        <v>0</v>
      </c>
      <c r="AM30" s="143">
        <f ca="1">IF(AM$5&lt;&gt;"",HLOOKUP(AM$5,Functionalization!$G$6:$R$305,ROW($A30)-5,FALSE),IFERROR(INDEX(AM$269:AM$305,MATCH($F30,$B$269:$B$305,0))/VLOOKUP($F30,$B$269:$BB$305,MATCH(LEFT(TRIM(AM$6),FIND("~",SUBSTITUTE(AM$6,"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30))*HLOOKUP(LEFT(TRIM(AM$6),FIND("~",SUBSTITUTE(AM$6," ","~",LEN(TRIM(AM$6))-LEN(SUBSTITUTE(TRIM(AM$6)," ",""))))-1)&amp;" Total",$B$6:$BB$305,ROW($A30)-5,FALSE))</f>
        <v>0</v>
      </c>
      <c r="AN30" s="143">
        <f ca="1">IF(AN$5&lt;&gt;"",HLOOKUP(AN$5,Functionalization!$G$6:$R$305,ROW($A30)-5,FALSE),IFERROR(INDEX(AN$269:AN$305,MATCH($F30,$B$269:$B$305,0))/VLOOKUP($F30,$B$269:$BB$305,MATCH(LEFT(TRIM(AN$6),FIND("~",SUBSTITUTE(AN$6,"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30))*HLOOKUP(LEFT(TRIM(AN$6),FIND("~",SUBSTITUTE(AN$6," ","~",LEN(TRIM(AN$6))-LEN(SUBSTITUTE(TRIM(AN$6)," ",""))))-1)&amp;" Total",$B$6:$BB$305,ROW($A30)-5,FALSE))</f>
        <v>0</v>
      </c>
      <c r="AO30" s="143">
        <f ca="1">IF(AO$5&lt;&gt;"",HLOOKUP(AO$5,Functionalization!$G$6:$R$305,ROW($A30)-5,FALSE),IFERROR(INDEX(AO$269:AO$305,MATCH($F30,$B$269:$B$305,0))/VLOOKUP($F30,$B$269:$BB$305,MATCH(LEFT(TRIM(AO$6),FIND("~",SUBSTITUTE(AO$6,"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30))*HLOOKUP(LEFT(TRIM(AO$6),FIND("~",SUBSTITUTE(AO$6," ","~",LEN(TRIM(AO$6))-LEN(SUBSTITUTE(TRIM(AO$6)," ",""))))-1)&amp;" Total",$B$6:$BB$305,ROW($A30)-5,FALSE))</f>
        <v>0</v>
      </c>
      <c r="AP30" s="143">
        <f ca="1">IF(AP$5&lt;&gt;"",HLOOKUP(AP$5,Functionalization!$G$6:$R$305,ROW($A30)-5,FALSE),IFERROR(INDEX(AP$269:AP$305,MATCH($F30,$B$269:$B$305,0))/VLOOKUP($F30,$B$269:$BB$305,MATCH(LEFT(TRIM(AP$6),FIND("~",SUBSTITUTE(AP$6,"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30))*HLOOKUP(LEFT(TRIM(AP$6),FIND("~",SUBSTITUTE(AP$6," ","~",LEN(TRIM(AP$6))-LEN(SUBSTITUTE(TRIM(AP$6)," ",""))))-1)&amp;" Total",$B$6:$BB$305,ROW($A30)-5,FALSE))</f>
        <v>0</v>
      </c>
      <c r="AQ30" s="143">
        <f ca="1">IF(AQ$5&lt;&gt;"",HLOOKUP(AQ$5,Functionalization!$G$6:$R$305,ROW($A30)-5,FALSE),IFERROR(INDEX(AQ$269:AQ$305,MATCH($F30,$B$269:$B$305,0))/VLOOKUP($F30,$B$269:$BB$305,MATCH(LEFT(TRIM(AQ$6),FIND("~",SUBSTITUTE(AQ$6,"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30))*HLOOKUP(LEFT(TRIM(AQ$6),FIND("~",SUBSTITUTE(AQ$6," ","~",LEN(TRIM(AQ$6))-LEN(SUBSTITUTE(TRIM(AQ$6)," ",""))))-1)&amp;" Total",$B$6:$BB$305,ROW($A30)-5,FALSE))</f>
        <v>0</v>
      </c>
      <c r="AR30" s="143">
        <f ca="1">IF(AR$5&lt;&gt;"",HLOOKUP(AR$5,Functionalization!$G$6:$R$305,ROW($A30)-5,FALSE),IFERROR(INDEX(AR$269:AR$305,MATCH($F30,$B$269:$B$305,0))/VLOOKUP($F30,$B$269:$BB$305,MATCH(LEFT(TRIM(AR$6),FIND("~",SUBSTITUTE(AR$6,"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30))*HLOOKUP(LEFT(TRIM(AR$6),FIND("~",SUBSTITUTE(AR$6," ","~",LEN(TRIM(AR$6))-LEN(SUBSTITUTE(TRIM(AR$6)," ",""))))-1)&amp;" Total",$B$6:$BB$305,ROW($A30)-5,FALSE))</f>
        <v>0</v>
      </c>
      <c r="AS30" s="143">
        <f ca="1">IF(AS$5&lt;&gt;"",HLOOKUP(AS$5,Functionalization!$G$6:$R$305,ROW($A30)-5,FALSE),IFERROR(INDEX(AS$269:AS$305,MATCH($F30,$B$269:$B$305,0))/VLOOKUP($F30,$B$269:$BB$305,MATCH(LEFT(TRIM(AS$6),FIND("~",SUBSTITUTE(AS$6,"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30))*HLOOKUP(LEFT(TRIM(AS$6),FIND("~",SUBSTITUTE(AS$6," ","~",LEN(TRIM(AS$6))-LEN(SUBSTITUTE(TRIM(AS$6)," ",""))))-1)&amp;" Total",$B$6:$BB$305,ROW($A30)-5,FALSE))</f>
        <v>0</v>
      </c>
      <c r="AT30" s="143">
        <f ca="1">IF(AT$5&lt;&gt;"",HLOOKUP(AT$5,Functionalization!$G$6:$R$305,ROW($A30)-5,FALSE),IFERROR(INDEX(AT$269:AT$305,MATCH($F30,$B$269:$B$305,0))/VLOOKUP($F30,$B$269:$BB$305,MATCH(LEFT(TRIM(AT$6),FIND("~",SUBSTITUTE(AT$6,"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30))*HLOOKUP(LEFT(TRIM(AT$6),FIND("~",SUBSTITUTE(AT$6," ","~",LEN(TRIM(AT$6))-LEN(SUBSTITUTE(TRIM(AT$6)," ",""))))-1)&amp;" Total",$B$6:$BB$305,ROW($A30)-5,FALSE))</f>
        <v>0</v>
      </c>
      <c r="AU30" s="143">
        <f ca="1">IF(AU$5&lt;&gt;"",HLOOKUP(AU$5,Functionalization!$G$6:$R$305,ROW($A30)-5,FALSE),IFERROR(INDEX(AU$269:AU$305,MATCH($F30,$B$269:$B$305,0))/VLOOKUP($F30,$B$269:$BB$305,MATCH(LEFT(TRIM(AU$6),FIND("~",SUBSTITUTE(AU$6,"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30))*HLOOKUP(LEFT(TRIM(AU$6),FIND("~",SUBSTITUTE(AU$6," ","~",LEN(TRIM(AU$6))-LEN(SUBSTITUTE(TRIM(AU$6)," ",""))))-1)&amp;" Total",$B$6:$BB$305,ROW($A30)-5,FALSE))</f>
        <v>0</v>
      </c>
      <c r="AV30" s="143">
        <f ca="1">IF(AV$5&lt;&gt;"",HLOOKUP(AV$5,Functionalization!$G$6:$R$305,ROW($A30)-5,FALSE),IFERROR(INDEX(AV$269:AV$305,MATCH($F30,$B$269:$B$305,0))/VLOOKUP($F30,$B$269:$BB$305,MATCH(LEFT(TRIM(AV$6),FIND("~",SUBSTITUTE(AV$6,"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30))*HLOOKUP(LEFT(TRIM(AV$6),FIND("~",SUBSTITUTE(AV$6," ","~",LEN(TRIM(AV$6))-LEN(SUBSTITUTE(TRIM(AV$6)," ",""))))-1)&amp;" Total",$B$6:$BB$305,ROW($A30)-5,FALSE))</f>
        <v>0</v>
      </c>
      <c r="AW30" s="143">
        <f ca="1">IF(AW$5&lt;&gt;"",HLOOKUP(AW$5,Functionalization!$G$6:$R$305,ROW($A30)-5,FALSE),IFERROR(INDEX(AW$269:AW$305,MATCH($F30,$B$269:$B$305,0))/VLOOKUP($F30,$B$269:$BB$305,MATCH(LEFT(TRIM(AW$6),FIND("~",SUBSTITUTE(AW$6,"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30))*HLOOKUP(LEFT(TRIM(AW$6),FIND("~",SUBSTITUTE(AW$6," ","~",LEN(TRIM(AW$6))-LEN(SUBSTITUTE(TRIM(AW$6)," ",""))))-1)&amp;" Total",$B$6:$BB$305,ROW($A30)-5,FALSE))</f>
        <v>0</v>
      </c>
      <c r="AX30" s="143">
        <f ca="1">IF(AX$5&lt;&gt;"",HLOOKUP(AX$5,Functionalization!$G$6:$R$305,ROW($A30)-5,FALSE),IFERROR(INDEX(AX$269:AX$305,MATCH($F30,$B$269:$B$305,0))/VLOOKUP($F30,$B$269:$BB$305,MATCH(LEFT(TRIM(AX$6),FIND("~",SUBSTITUTE(AX$6,"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30))*HLOOKUP(LEFT(TRIM(AX$6),FIND("~",SUBSTITUTE(AX$6," ","~",LEN(TRIM(AX$6))-LEN(SUBSTITUTE(TRIM(AX$6)," ",""))))-1)&amp;" Total",$B$6:$BB$305,ROW($A30)-5,FALSE))</f>
        <v>0</v>
      </c>
      <c r="AY30" s="143">
        <f ca="1">IF(AY$5&lt;&gt;"",HLOOKUP(AY$5,Functionalization!$G$6:$R$305,ROW($A30)-5,FALSE),IFERROR(INDEX(AY$269:AY$305,MATCH($F30,$B$269:$B$305,0))/VLOOKUP($F30,$B$269:$BB$305,MATCH(LEFT(TRIM(AY$6),FIND("~",SUBSTITUTE(AY$6,"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30))*HLOOKUP(LEFT(TRIM(AY$6),FIND("~",SUBSTITUTE(AY$6," ","~",LEN(TRIM(AY$6))-LEN(SUBSTITUTE(TRIM(AY$6)," ",""))))-1)&amp;" Total",$B$6:$BB$305,ROW($A30)-5,FALSE))</f>
        <v>0</v>
      </c>
      <c r="AZ30" s="143">
        <f ca="1">IF(AZ$5&lt;&gt;"",HLOOKUP(AZ$5,Functionalization!$G$6:$R$305,ROW($A30)-5,FALSE),IFERROR(INDEX(AZ$269:AZ$305,MATCH($F30,$B$269:$B$305,0))/VLOOKUP($F30,$B$269:$BB$305,MATCH(LEFT(TRIM(AZ$6),FIND("~",SUBSTITUTE(AZ$6,"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30))*HLOOKUP(LEFT(TRIM(AZ$6),FIND("~",SUBSTITUTE(AZ$6," ","~",LEN(TRIM(AZ$6))-LEN(SUBSTITUTE(TRIM(AZ$6)," ",""))))-1)&amp;" Total",$B$6:$BB$305,ROW($A30)-5,FALSE))</f>
        <v>0</v>
      </c>
      <c r="BA30" s="143">
        <f ca="1">IF(BA$5&lt;&gt;"",HLOOKUP(BA$5,Functionalization!$G$6:$R$305,ROW($A30)-5,FALSE),IFERROR(INDEX(BA$269:BA$305,MATCH($F30,$B$269:$B$305,0))/VLOOKUP($F30,$B$269:$BB$305,MATCH(LEFT(TRIM(BA$6),FIND("~",SUBSTITUTE(BA$6,"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30))*HLOOKUP(LEFT(TRIM(BA$6),FIND("~",SUBSTITUTE(BA$6," ","~",LEN(TRIM(BA$6))-LEN(SUBSTITUTE(TRIM(BA$6)," ",""))))-1)&amp;" Total",$B$6:$BB$305,ROW($A30)-5,FALSE))</f>
        <v>0</v>
      </c>
      <c r="BB30" s="143">
        <f ca="1">IF(BB$5&lt;&gt;"",HLOOKUP(BB$5,Functionalization!$G$6:$R$305,ROW($A30)-5,FALSE),IFERROR(INDEX(BB$269:BB$305,MATCH($F30,$B$269:$B$305,0))/VLOOKUP($F30,$B$269:$BB$305,MATCH(LEFT(TRIM(BB$6),FIND("~",SUBSTITUTE(BB$6,"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30))*HLOOKUP(LEFT(TRIM(BB$6),FIND("~",SUBSTITUTE(BB$6," ","~",LEN(TRIM(BB$6))-LEN(SUBSTITUTE(TRIM(BB$6)," ",""))))-1)&amp;" Total",$B$6:$BB$305,ROW($A30)-5,FALSE))</f>
        <v>0</v>
      </c>
      <c r="BD30" s="79">
        <f ca="1">IFERROR(IF(SUMIF($G$6:$BB$6,BD$6&amp;" Total",$G30:$BB30)-(SUMIF($G$6:$BB$6,BD$6&amp;" "&amp;'Input-Func_Class'!$D$22,$G30:$BB30)+IFERROR(SUMIF($G$6:$BB$6,BD$6&amp;" "&amp;'Input-Func_Class'!$E$22,$G30:$BB30),SUMIF($G$6:$BB$6,BD$6&amp;" "&amp;'Input-Func_Class'!$B$24,$G30:$BB30))+SUMIF($G$6:$BB$6,BD$6&amp;" "&amp;'Input-Func_Class'!$F$22,$G30:$BB30))&lt;Check_Limit,0,1),1)</f>
        <v>0</v>
      </c>
      <c r="BE30" s="79">
        <f ca="1">IFERROR(IF(SUMIF($G$6:$BB$6,BE$6&amp;" Total",$G30:$BB30)-(SUMIF($G$6:$BB$6,BE$6&amp;" "&amp;'Input-Func_Class'!$D$22,$G30:$BB30)+IFERROR(SUMIF($G$6:$BB$6,BE$6&amp;" "&amp;'Input-Func_Class'!$E$22,$G30:$BB30),SUMIF($G$6:$BB$6,BE$6&amp;" "&amp;'Input-Func_Class'!$B$24,$G30:$BB30))+SUMIF($G$6:$BB$6,BE$6&amp;" "&amp;'Input-Func_Class'!$F$22,$G30:$BB30))&lt;Check_Limit,0,1),1)</f>
        <v>0</v>
      </c>
      <c r="BF30" s="79">
        <f ca="1">IFERROR(IF(SUMIF($G$6:$BB$6,BF$6&amp;" Total",$G30:$BB30)-(SUMIF($G$6:$BB$6,BF$6&amp;" "&amp;'Input-Func_Class'!$D$22,$G30:$BB30)+IFERROR(SUMIF($G$6:$BB$6,BF$6&amp;" "&amp;'Input-Func_Class'!$E$22,$G30:$BB30),SUMIF($G$6:$BB$6,BF$6&amp;" "&amp;'Input-Func_Class'!$B$24,$G30:$BB30))+SUMIF($G$6:$BB$6,BF$6&amp;" "&amp;'Input-Func_Class'!$F$22,$G30:$BB30))&lt;Check_Limit,0,1),1)</f>
        <v>0</v>
      </c>
      <c r="BG30" s="79">
        <f ca="1">IFERROR(IF(SUMIF($G$6:$BB$6,BG$6&amp;" Total",$G30:$BB30)-(SUMIF($G$6:$BB$6,BG$6&amp;" "&amp;'Input-Func_Class'!$D$22,$G30:$BB30)+IFERROR(SUMIF($G$6:$BB$6,BG$6&amp;" "&amp;'Input-Func_Class'!$E$22,$G30:$BB30),SUMIF($G$6:$BB$6,BG$6&amp;" "&amp;'Input-Func_Class'!$B$24,$G30:$BB30))+SUMIF($G$6:$BB$6,BG$6&amp;" "&amp;'Input-Func_Class'!$F$22,$G30:$BB30))&lt;Check_Limit,0,1),1)</f>
        <v>0</v>
      </c>
      <c r="BH30" s="79">
        <f ca="1">IFERROR(IF(SUMIF($G$6:$BB$6,BH$6&amp;" Total",$G30:$BB30)-(SUMIF($G$6:$BB$6,BH$6&amp;" "&amp;'Input-Func_Class'!$D$22,$G30:$BB30)+IFERROR(SUMIF($G$6:$BB$6,BH$6&amp;" "&amp;'Input-Func_Class'!$E$22,$G30:$BB30),SUMIF($G$6:$BB$6,BH$6&amp;" "&amp;'Input-Func_Class'!$B$24,$G30:$BB30))+SUMIF($G$6:$BB$6,BH$6&amp;" "&amp;'Input-Func_Class'!$F$22,$G30:$BB30))&lt;Check_Limit,0,1),1)</f>
        <v>0</v>
      </c>
      <c r="BI30" s="79">
        <f ca="1">IFERROR(IF(SUMIF($G$6:$BB$6,BI$6&amp;" Total",$G30:$BB30)-(SUMIF($G$6:$BB$6,BI$6&amp;" "&amp;'Input-Func_Class'!$D$22,$G30:$BB30)+IFERROR(SUMIF($G$6:$BB$6,BI$6&amp;" "&amp;'Input-Func_Class'!$E$22,$G30:$BB30),SUMIF($G$6:$BB$6,BI$6&amp;" "&amp;'Input-Func_Class'!$B$24,$G30:$BB30))+SUMIF($G$6:$BB$6,BI$6&amp;" "&amp;'Input-Func_Class'!$F$22,$G30:$BB30))&lt;Check_Limit,0,1),1)</f>
        <v>0</v>
      </c>
      <c r="BJ30" s="79">
        <f ca="1">IFERROR(IF(SUMIF($G$6:$BB$6,BJ$6&amp;" Total",$G30:$BB30)-(SUMIF($G$6:$BB$6,BJ$6&amp;" "&amp;'Input-Func_Class'!$D$22,$G30:$BB30)+IFERROR(SUMIF($G$6:$BB$6,BJ$6&amp;" "&amp;'Input-Func_Class'!$E$22,$G30:$BB30),SUMIF($G$6:$BB$6,BJ$6&amp;" "&amp;'Input-Func_Class'!$B$24,$G30:$BB30))+SUMIF($G$6:$BB$6,BJ$6&amp;" "&amp;'Input-Func_Class'!$F$22,$G30:$BB30))&lt;Check_Limit,0,1),1)</f>
        <v>0</v>
      </c>
      <c r="BK30" s="79">
        <f ca="1">IFERROR(IF(SUMIF($G$6:$BB$6,BK$6&amp;" Total",$G30:$BB30)-(SUMIF($G$6:$BB$6,BK$6&amp;" "&amp;'Input-Func_Class'!$D$22,$G30:$BB30)+IFERROR(SUMIF($G$6:$BB$6,BK$6&amp;" "&amp;'Input-Func_Class'!$E$22,$G30:$BB30),SUMIF($G$6:$BB$6,BK$6&amp;" "&amp;'Input-Func_Class'!$B$24,$G30:$BB30))+SUMIF($G$6:$BB$6,BK$6&amp;" "&amp;'Input-Func_Class'!$F$22,$G30:$BB30))&lt;Check_Limit,0,1),1)</f>
        <v>0</v>
      </c>
      <c r="BL30" s="79">
        <f ca="1">IFERROR(IF(SUMIF($G$6:$BB$6,BL$6&amp;" Total",$G30:$BB30)-(SUMIF($G$6:$BB$6,BL$6&amp;" "&amp;'Input-Func_Class'!$D$22,$G30:$BB30)+IFERROR(SUMIF($G$6:$BB$6,BL$6&amp;" "&amp;'Input-Func_Class'!$E$22,$G30:$BB30),SUMIF($G$6:$BB$6,BL$6&amp;" "&amp;'Input-Func_Class'!$B$24,$G30:$BB30))+SUMIF($G$6:$BB$6,BL$6&amp;" "&amp;'Input-Func_Class'!$F$22,$G30:$BB30))&lt;Check_Limit,0,1),1)</f>
        <v>0</v>
      </c>
      <c r="BM30" s="79">
        <f ca="1">IFERROR(IF(SUMIF($G$6:$BB$6,BM$6&amp;" Total",$G30:$BB30)-(SUMIF($G$6:$BB$6,BM$6&amp;" "&amp;'Input-Func_Class'!$D$22,$G30:$BB30)+IFERROR(SUMIF($G$6:$BB$6,BM$6&amp;" "&amp;'Input-Func_Class'!$E$22,$G30:$BB30),SUMIF($G$6:$BB$6,BM$6&amp;" "&amp;'Input-Func_Class'!$B$24,$G30:$BB30))+SUMIF($G$6:$BB$6,BM$6&amp;" "&amp;'Input-Func_Class'!$F$22,$G30:$BB30))&lt;Check_Limit,0,1),1)</f>
        <v>0</v>
      </c>
      <c r="BN30" s="79">
        <f ca="1">IFERROR(IF(SUMIF($G$6:$BB$6,BN$6&amp;" Total",$G30:$BB30)-(SUMIF($G$6:$BB$6,BN$6&amp;" "&amp;'Input-Func_Class'!$D$22,$G30:$BB30)+IFERROR(SUMIF($G$6:$BB$6,BN$6&amp;" "&amp;'Input-Func_Class'!$E$22,$G30:$BB30),SUMIF($G$6:$BB$6,BN$6&amp;" "&amp;'Input-Func_Class'!$B$24,$G30:$BB30))+SUMIF($G$6:$BB$6,BN$6&amp;" "&amp;'Input-Func_Class'!$F$22,$G30:$BB30))&lt;Check_Limit,0,1),1)</f>
        <v>0</v>
      </c>
      <c r="BO30" s="79">
        <f ca="1">IFERROR(IF(SUMIF($G$6:$BB$6,BO$6&amp;" Total",$G30:$BB30)-(SUMIF($G$6:$BB$6,BO$6&amp;" "&amp;'Input-Func_Class'!$D$22,$G30:$BB30)+IFERROR(SUMIF($G$6:$BB$6,BO$6&amp;" "&amp;'Input-Func_Class'!$E$22,$G30:$BB30),SUMIF($G$6:$BB$6,BO$6&amp;" "&amp;'Input-Func_Class'!$B$24,$G30:$BB30))+SUMIF($G$6:$BB$6,BO$6&amp;" "&amp;'Input-Func_Class'!$F$22,$G30:$BB30))&lt;Check_Limit,0,1),1)</f>
        <v>0</v>
      </c>
    </row>
    <row r="31" spans="1:67" outlineLevel="1">
      <c r="A31" s="113">
        <f>IF(ISBLANK('Input-Accounts'!A31),"",'Input-Accounts'!A31)</f>
        <v>22</v>
      </c>
      <c r="B31" s="17" t="str">
        <f>IF(ISBLANK('Input-Accounts'!B31),"",'Input-Accounts'!B31)</f>
        <v>Mains - High Pressure</v>
      </c>
      <c r="C31" s="113">
        <f>IF(ISBLANK('Input-Accounts'!C31),"",'Input-Accounts'!C31)</f>
        <v>376</v>
      </c>
      <c r="D31" s="143">
        <f>Functionalization!$D31</f>
        <v>257262887.53146806</v>
      </c>
      <c r="E31" s="143">
        <f t="shared" ref="E31" ca="1" si="6">IFERROR(IF(D31="",0,IF(D31=0,0,IF(ABS(D31-SUM(G31,K31,O31,S31,W31,AA31,AE31,AI31,AM31,AQ31,AU31,AY31))&lt;Check_Limit,0,1))),1)</f>
        <v>0</v>
      </c>
      <c r="F31" s="89" t="str">
        <f>IF($D31=0,"-",IF('Input-Accounts'!$E31&lt;&gt;0,'Input-Accounts'!$E31,'Input-Accounts'!$G31))</f>
        <v>DEMAND</v>
      </c>
      <c r="G31" s="143">
        <f ca="1">IF(G$5&lt;&gt;"",HLOOKUP(G$5,Functionalization!$G$6:$R$305,ROW($A31)-5,FALSE),IFERROR(INDEX(G$269:G$305,MATCH($F31,$B$269:$B$305,0))/VLOOKUP($F31,$B$269:$BB$305,MATCH(LEFT(TRIM(G$6),FIND("~",SUBSTITUTE(G$6,"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31))*HLOOKUP(LEFT(TRIM(G$6),FIND("~",SUBSTITUTE(G$6," ","~",LEN(TRIM(G$6))-LEN(SUBSTITUTE(TRIM(G$6)," ",""))))-1)&amp;" Total",$B$6:$BB$305,ROW($A31)-5,FALSE))</f>
        <v>0</v>
      </c>
      <c r="H31" s="143">
        <f ca="1">IF(H$5&lt;&gt;"",HLOOKUP(H$5,Functionalization!$G$6:$R$305,ROW($A31)-5,FALSE),IFERROR(INDEX(H$269:H$305,MATCH($F31,$B$269:$B$305,0))/VLOOKUP($F31,$B$269:$BB$305,MATCH(LEFT(TRIM(H$6),FIND("~",SUBSTITUTE(H$6,"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31))*HLOOKUP(LEFT(TRIM(H$6),FIND("~",SUBSTITUTE(H$6," ","~",LEN(TRIM(H$6))-LEN(SUBSTITUTE(TRIM(H$6)," ",""))))-1)&amp;" Total",$B$6:$BB$305,ROW($A31)-5,FALSE))</f>
        <v>0</v>
      </c>
      <c r="I31" s="143">
        <f ca="1">IF(I$5&lt;&gt;"",HLOOKUP(I$5,Functionalization!$G$6:$R$305,ROW($A31)-5,FALSE),IFERROR(INDEX(I$269:I$305,MATCH($F31,$B$269:$B$305,0))/VLOOKUP($F31,$B$269:$BB$305,MATCH(LEFT(TRIM(I$6),FIND("~",SUBSTITUTE(I$6,"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31))*HLOOKUP(LEFT(TRIM(I$6),FIND("~",SUBSTITUTE(I$6," ","~",LEN(TRIM(I$6))-LEN(SUBSTITUTE(TRIM(I$6)," ",""))))-1)&amp;" Total",$B$6:$BB$305,ROW($A31)-5,FALSE))</f>
        <v>0</v>
      </c>
      <c r="J31" s="143">
        <f ca="1">IF(J$5&lt;&gt;"",HLOOKUP(J$5,Functionalization!$G$6:$R$305,ROW($A31)-5,FALSE),IFERROR(INDEX(J$269:J$305,MATCH($F31,$B$269:$B$305,0))/VLOOKUP($F31,$B$269:$BB$305,MATCH(LEFT(TRIM(J$6),FIND("~",SUBSTITUTE(J$6,"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31))*HLOOKUP(LEFT(TRIM(J$6),FIND("~",SUBSTITUTE(J$6," ","~",LEN(TRIM(J$6))-LEN(SUBSTITUTE(TRIM(J$6)," ",""))))-1)&amp;" Total",$B$6:$BB$305,ROW($A31)-5,FALSE))</f>
        <v>0</v>
      </c>
      <c r="K31" s="143">
        <f ca="1">IF(K$5&lt;&gt;"",HLOOKUP(K$5,Functionalization!$G$6:$R$305,ROW($A31)-5,FALSE),IFERROR(INDEX(K$269:K$305,MATCH($F31,$B$269:$B$305,0))/VLOOKUP($F31,$B$269:$BB$305,MATCH(LEFT(TRIM(K$6),FIND("~",SUBSTITUTE(K$6,"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31))*HLOOKUP(LEFT(TRIM(K$6),FIND("~",SUBSTITUTE(K$6," ","~",LEN(TRIM(K$6))-LEN(SUBSTITUTE(TRIM(K$6)," ",""))))-1)&amp;" Total",$B$6:$BB$305,ROW($A31)-5,FALSE))</f>
        <v>0</v>
      </c>
      <c r="L31" s="143">
        <f ca="1">IF(L$5&lt;&gt;"",HLOOKUP(L$5,Functionalization!$G$6:$R$305,ROW($A31)-5,FALSE),IFERROR(INDEX(L$269:L$305,MATCH($F31,$B$269:$B$305,0))/VLOOKUP($F31,$B$269:$BB$305,MATCH(LEFT(TRIM(L$6),FIND("~",SUBSTITUTE(L$6,"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31))*HLOOKUP(LEFT(TRIM(L$6),FIND("~",SUBSTITUTE(L$6," ","~",LEN(TRIM(L$6))-LEN(SUBSTITUTE(TRIM(L$6)," ",""))))-1)&amp;" Total",$B$6:$BB$305,ROW($A31)-5,FALSE))</f>
        <v>0</v>
      </c>
      <c r="M31" s="143">
        <f ca="1">IF(M$5&lt;&gt;"",HLOOKUP(M$5,Functionalization!$G$6:$R$305,ROW($A31)-5,FALSE),IFERROR(INDEX(M$269:M$305,MATCH($F31,$B$269:$B$305,0))/VLOOKUP($F31,$B$269:$BB$305,MATCH(LEFT(TRIM(M$6),FIND("~",SUBSTITUTE(M$6,"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31))*HLOOKUP(LEFT(TRIM(M$6),FIND("~",SUBSTITUTE(M$6," ","~",LEN(TRIM(M$6))-LEN(SUBSTITUTE(TRIM(M$6)," ",""))))-1)&amp;" Total",$B$6:$BB$305,ROW($A31)-5,FALSE))</f>
        <v>0</v>
      </c>
      <c r="N31" s="143">
        <f ca="1">IF(N$5&lt;&gt;"",HLOOKUP(N$5,Functionalization!$G$6:$R$305,ROW($A31)-5,FALSE),IFERROR(INDEX(N$269:N$305,MATCH($F31,$B$269:$B$305,0))/VLOOKUP($F31,$B$269:$BB$305,MATCH(LEFT(TRIM(N$6),FIND("~",SUBSTITUTE(N$6,"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31))*HLOOKUP(LEFT(TRIM(N$6),FIND("~",SUBSTITUTE(N$6," ","~",LEN(TRIM(N$6))-LEN(SUBSTITUTE(TRIM(N$6)," ",""))))-1)&amp;" Total",$B$6:$BB$305,ROW($A31)-5,FALSE))</f>
        <v>0</v>
      </c>
      <c r="O31" s="143">
        <f ca="1">IF(O$5&lt;&gt;"",HLOOKUP(O$5,Functionalization!$G$6:$R$305,ROW($A31)-5,FALSE),IFERROR(INDEX(O$269:O$305,MATCH($F31,$B$269:$B$305,0))/VLOOKUP($F31,$B$269:$BB$305,MATCH(LEFT(TRIM(O$6),FIND("~",SUBSTITUTE(O$6,"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31))*HLOOKUP(LEFT(TRIM(O$6),FIND("~",SUBSTITUTE(O$6," ","~",LEN(TRIM(O$6))-LEN(SUBSTITUTE(TRIM(O$6)," ",""))))-1)&amp;" Total",$B$6:$BB$305,ROW($A31)-5,FALSE))</f>
        <v>257262887.53146806</v>
      </c>
      <c r="P31" s="143">
        <f ca="1">IF(P$5&lt;&gt;"",HLOOKUP(P$5,Functionalization!$G$6:$R$305,ROW($A31)-5,FALSE),IFERROR(INDEX(P$269:P$305,MATCH($F31,$B$269:$B$305,0))/VLOOKUP($F31,$B$269:$BB$305,MATCH(LEFT(TRIM(P$6),FIND("~",SUBSTITUTE(P$6,"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31))*HLOOKUP(LEFT(TRIM(P$6),FIND("~",SUBSTITUTE(P$6," ","~",LEN(TRIM(P$6))-LEN(SUBSTITUTE(TRIM(P$6)," ",""))))-1)&amp;" Total",$B$6:$BB$305,ROW($A31)-5,FALSE))</f>
        <v>257262887.53146806</v>
      </c>
      <c r="Q31" s="143">
        <f ca="1">IF(Q$5&lt;&gt;"",HLOOKUP(Q$5,Functionalization!$G$6:$R$305,ROW($A31)-5,FALSE),IFERROR(INDEX(Q$269:Q$305,MATCH($F31,$B$269:$B$305,0))/VLOOKUP($F31,$B$269:$BB$305,MATCH(LEFT(TRIM(Q$6),FIND("~",SUBSTITUTE(Q$6,"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31))*HLOOKUP(LEFT(TRIM(Q$6),FIND("~",SUBSTITUTE(Q$6," ","~",LEN(TRIM(Q$6))-LEN(SUBSTITUTE(TRIM(Q$6)," ",""))))-1)&amp;" Total",$B$6:$BB$305,ROW($A31)-5,FALSE))</f>
        <v>0</v>
      </c>
      <c r="R31" s="143">
        <f ca="1">IF(R$5&lt;&gt;"",HLOOKUP(R$5,Functionalization!$G$6:$R$305,ROW($A31)-5,FALSE),IFERROR(INDEX(R$269:R$305,MATCH($F31,$B$269:$B$305,0))/VLOOKUP($F31,$B$269:$BB$305,MATCH(LEFT(TRIM(R$6),FIND("~",SUBSTITUTE(R$6,"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31))*HLOOKUP(LEFT(TRIM(R$6),FIND("~",SUBSTITUTE(R$6," ","~",LEN(TRIM(R$6))-LEN(SUBSTITUTE(TRIM(R$6)," ",""))))-1)&amp;" Total",$B$6:$BB$305,ROW($A31)-5,FALSE))</f>
        <v>0</v>
      </c>
      <c r="S31" s="143">
        <f ca="1">IF(S$5&lt;&gt;"",HLOOKUP(S$5,Functionalization!$G$6:$R$305,ROW($A31)-5,FALSE),IFERROR(INDEX(S$269:S$305,MATCH($F31,$B$269:$B$305,0))/VLOOKUP($F31,$B$269:$BB$305,MATCH(LEFT(TRIM(S$6),FIND("~",SUBSTITUTE(S$6,"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31))*HLOOKUP(LEFT(TRIM(S$6),FIND("~",SUBSTITUTE(S$6," ","~",LEN(TRIM(S$6))-LEN(SUBSTITUTE(TRIM(S$6)," ",""))))-1)&amp;" Total",$B$6:$BB$305,ROW($A31)-5,FALSE))</f>
        <v>0</v>
      </c>
      <c r="T31" s="143">
        <f ca="1">IF(T$5&lt;&gt;"",HLOOKUP(T$5,Functionalization!$G$6:$R$305,ROW($A31)-5,FALSE),IFERROR(INDEX(T$269:T$305,MATCH($F31,$B$269:$B$305,0))/VLOOKUP($F31,$B$269:$BB$305,MATCH(LEFT(TRIM(T$6),FIND("~",SUBSTITUTE(T$6,"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31))*HLOOKUP(LEFT(TRIM(T$6),FIND("~",SUBSTITUTE(T$6," ","~",LEN(TRIM(T$6))-LEN(SUBSTITUTE(TRIM(T$6)," ",""))))-1)&amp;" Total",$B$6:$BB$305,ROW($A31)-5,FALSE))</f>
        <v>0</v>
      </c>
      <c r="U31" s="143">
        <f ca="1">IF(U$5&lt;&gt;"",HLOOKUP(U$5,Functionalization!$G$6:$R$305,ROW($A31)-5,FALSE),IFERROR(INDEX(U$269:U$305,MATCH($F31,$B$269:$B$305,0))/VLOOKUP($F31,$B$269:$BB$305,MATCH(LEFT(TRIM(U$6),FIND("~",SUBSTITUTE(U$6,"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31))*HLOOKUP(LEFT(TRIM(U$6),FIND("~",SUBSTITUTE(U$6," ","~",LEN(TRIM(U$6))-LEN(SUBSTITUTE(TRIM(U$6)," ",""))))-1)&amp;" Total",$B$6:$BB$305,ROW($A31)-5,FALSE))</f>
        <v>0</v>
      </c>
      <c r="V31" s="143">
        <f ca="1">IF(V$5&lt;&gt;"",HLOOKUP(V$5,Functionalization!$G$6:$R$305,ROW($A31)-5,FALSE),IFERROR(INDEX(V$269:V$305,MATCH($F31,$B$269:$B$305,0))/VLOOKUP($F31,$B$269:$BB$305,MATCH(LEFT(TRIM(V$6),FIND("~",SUBSTITUTE(V$6,"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31))*HLOOKUP(LEFT(TRIM(V$6),FIND("~",SUBSTITUTE(V$6," ","~",LEN(TRIM(V$6))-LEN(SUBSTITUTE(TRIM(V$6)," ",""))))-1)&amp;" Total",$B$6:$BB$305,ROW($A31)-5,FALSE))</f>
        <v>0</v>
      </c>
      <c r="W31" s="143">
        <f ca="1">IF(W$5&lt;&gt;"",HLOOKUP(W$5,Functionalization!$G$6:$R$305,ROW($A31)-5,FALSE),IFERROR(INDEX(W$269:W$305,MATCH($F31,$B$269:$B$305,0))/VLOOKUP($F31,$B$269:$BB$305,MATCH(LEFT(TRIM(W$6),FIND("~",SUBSTITUTE(W$6,"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31))*HLOOKUP(LEFT(TRIM(W$6),FIND("~",SUBSTITUTE(W$6," ","~",LEN(TRIM(W$6))-LEN(SUBSTITUTE(TRIM(W$6)," ",""))))-1)&amp;" Total",$B$6:$BB$305,ROW($A31)-5,FALSE))</f>
        <v>0</v>
      </c>
      <c r="X31" s="143">
        <f ca="1">IF(X$5&lt;&gt;"",HLOOKUP(X$5,Functionalization!$G$6:$R$305,ROW($A31)-5,FALSE),IFERROR(INDEX(X$269:X$305,MATCH($F31,$B$269:$B$305,0))/VLOOKUP($F31,$B$269:$BB$305,MATCH(LEFT(TRIM(X$6),FIND("~",SUBSTITUTE(X$6,"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31))*HLOOKUP(LEFT(TRIM(X$6),FIND("~",SUBSTITUTE(X$6," ","~",LEN(TRIM(X$6))-LEN(SUBSTITUTE(TRIM(X$6)," ",""))))-1)&amp;" Total",$B$6:$BB$305,ROW($A31)-5,FALSE))</f>
        <v>0</v>
      </c>
      <c r="Y31" s="143">
        <f ca="1">IF(Y$5&lt;&gt;"",HLOOKUP(Y$5,Functionalization!$G$6:$R$305,ROW($A31)-5,FALSE),IFERROR(INDEX(Y$269:Y$305,MATCH($F31,$B$269:$B$305,0))/VLOOKUP($F31,$B$269:$BB$305,MATCH(LEFT(TRIM(Y$6),FIND("~",SUBSTITUTE(Y$6,"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31))*HLOOKUP(LEFT(TRIM(Y$6),FIND("~",SUBSTITUTE(Y$6," ","~",LEN(TRIM(Y$6))-LEN(SUBSTITUTE(TRIM(Y$6)," ",""))))-1)&amp;" Total",$B$6:$BB$305,ROW($A31)-5,FALSE))</f>
        <v>0</v>
      </c>
      <c r="Z31" s="143">
        <f ca="1">IF(Z$5&lt;&gt;"",HLOOKUP(Z$5,Functionalization!$G$6:$R$305,ROW($A31)-5,FALSE),IFERROR(INDEX(Z$269:Z$305,MATCH($F31,$B$269:$B$305,0))/VLOOKUP($F31,$B$269:$BB$305,MATCH(LEFT(TRIM(Z$6),FIND("~",SUBSTITUTE(Z$6,"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31))*HLOOKUP(LEFT(TRIM(Z$6),FIND("~",SUBSTITUTE(Z$6," ","~",LEN(TRIM(Z$6))-LEN(SUBSTITUTE(TRIM(Z$6)," ",""))))-1)&amp;" Total",$B$6:$BB$305,ROW($A31)-5,FALSE))</f>
        <v>0</v>
      </c>
      <c r="AA31" s="143">
        <f ca="1">IF(AA$5&lt;&gt;"",HLOOKUP(AA$5,Functionalization!$G$6:$R$305,ROW($A31)-5,FALSE),IFERROR(INDEX(AA$269:AA$305,MATCH($F31,$B$269:$B$305,0))/VLOOKUP($F31,$B$269:$BB$305,MATCH(LEFT(TRIM(AA$6),FIND("~",SUBSTITUTE(AA$6,"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31))*HLOOKUP(LEFT(TRIM(AA$6),FIND("~",SUBSTITUTE(AA$6," ","~",LEN(TRIM(AA$6))-LEN(SUBSTITUTE(TRIM(AA$6)," ",""))))-1)&amp;" Total",$B$6:$BB$305,ROW($A31)-5,FALSE))</f>
        <v>0</v>
      </c>
      <c r="AB31" s="143">
        <f ca="1">IF(AB$5&lt;&gt;"",HLOOKUP(AB$5,Functionalization!$G$6:$R$305,ROW($A31)-5,FALSE),IFERROR(INDEX(AB$269:AB$305,MATCH($F31,$B$269:$B$305,0))/VLOOKUP($F31,$B$269:$BB$305,MATCH(LEFT(TRIM(AB$6),FIND("~",SUBSTITUTE(AB$6,"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31))*HLOOKUP(LEFT(TRIM(AB$6),FIND("~",SUBSTITUTE(AB$6," ","~",LEN(TRIM(AB$6))-LEN(SUBSTITUTE(TRIM(AB$6)," ",""))))-1)&amp;" Total",$B$6:$BB$305,ROW($A31)-5,FALSE))</f>
        <v>0</v>
      </c>
      <c r="AC31" s="143">
        <f ca="1">IF(AC$5&lt;&gt;"",HLOOKUP(AC$5,Functionalization!$G$6:$R$305,ROW($A31)-5,FALSE),IFERROR(INDEX(AC$269:AC$305,MATCH($F31,$B$269:$B$305,0))/VLOOKUP($F31,$B$269:$BB$305,MATCH(LEFT(TRIM(AC$6),FIND("~",SUBSTITUTE(AC$6,"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31))*HLOOKUP(LEFT(TRIM(AC$6),FIND("~",SUBSTITUTE(AC$6," ","~",LEN(TRIM(AC$6))-LEN(SUBSTITUTE(TRIM(AC$6)," ",""))))-1)&amp;" Total",$B$6:$BB$305,ROW($A31)-5,FALSE))</f>
        <v>0</v>
      </c>
      <c r="AD31" s="143">
        <f ca="1">IF(AD$5&lt;&gt;"",HLOOKUP(AD$5,Functionalization!$G$6:$R$305,ROW($A31)-5,FALSE),IFERROR(INDEX(AD$269:AD$305,MATCH($F31,$B$269:$B$305,0))/VLOOKUP($F31,$B$269:$BB$305,MATCH(LEFT(TRIM(AD$6),FIND("~",SUBSTITUTE(AD$6,"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31))*HLOOKUP(LEFT(TRIM(AD$6),FIND("~",SUBSTITUTE(AD$6," ","~",LEN(TRIM(AD$6))-LEN(SUBSTITUTE(TRIM(AD$6)," ",""))))-1)&amp;" Total",$B$6:$BB$305,ROW($A31)-5,FALSE))</f>
        <v>0</v>
      </c>
      <c r="AE31" s="143">
        <f ca="1">IF(AE$5&lt;&gt;"",HLOOKUP(AE$5,Functionalization!$G$6:$R$305,ROW($A31)-5,FALSE),IFERROR(INDEX(AE$269:AE$305,MATCH($F31,$B$269:$B$305,0))/VLOOKUP($F31,$B$269:$BB$305,MATCH(LEFT(TRIM(AE$6),FIND("~",SUBSTITUTE(AE$6,"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31))*HLOOKUP(LEFT(TRIM(AE$6),FIND("~",SUBSTITUTE(AE$6," ","~",LEN(TRIM(AE$6))-LEN(SUBSTITUTE(TRIM(AE$6)," ",""))))-1)&amp;" Total",$B$6:$BB$305,ROW($A31)-5,FALSE))</f>
        <v>0</v>
      </c>
      <c r="AF31" s="143">
        <f ca="1">IF(AF$5&lt;&gt;"",HLOOKUP(AF$5,Functionalization!$G$6:$R$305,ROW($A31)-5,FALSE),IFERROR(INDEX(AF$269:AF$305,MATCH($F31,$B$269:$B$305,0))/VLOOKUP($F31,$B$269:$BB$305,MATCH(LEFT(TRIM(AF$6),FIND("~",SUBSTITUTE(AF$6,"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31))*HLOOKUP(LEFT(TRIM(AF$6),FIND("~",SUBSTITUTE(AF$6," ","~",LEN(TRIM(AF$6))-LEN(SUBSTITUTE(TRIM(AF$6)," ",""))))-1)&amp;" Total",$B$6:$BB$305,ROW($A31)-5,FALSE))</f>
        <v>0</v>
      </c>
      <c r="AG31" s="143">
        <f ca="1">IF(AG$5&lt;&gt;"",HLOOKUP(AG$5,Functionalization!$G$6:$R$305,ROW($A31)-5,FALSE),IFERROR(INDEX(AG$269:AG$305,MATCH($F31,$B$269:$B$305,0))/VLOOKUP($F31,$B$269:$BB$305,MATCH(LEFT(TRIM(AG$6),FIND("~",SUBSTITUTE(AG$6,"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31))*HLOOKUP(LEFT(TRIM(AG$6),FIND("~",SUBSTITUTE(AG$6," ","~",LEN(TRIM(AG$6))-LEN(SUBSTITUTE(TRIM(AG$6)," ",""))))-1)&amp;" Total",$B$6:$BB$305,ROW($A31)-5,FALSE))</f>
        <v>0</v>
      </c>
      <c r="AH31" s="143">
        <f ca="1">IF(AH$5&lt;&gt;"",HLOOKUP(AH$5,Functionalization!$G$6:$R$305,ROW($A31)-5,FALSE),IFERROR(INDEX(AH$269:AH$305,MATCH($F31,$B$269:$B$305,0))/VLOOKUP($F31,$B$269:$BB$305,MATCH(LEFT(TRIM(AH$6),FIND("~",SUBSTITUTE(AH$6,"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31))*HLOOKUP(LEFT(TRIM(AH$6),FIND("~",SUBSTITUTE(AH$6," ","~",LEN(TRIM(AH$6))-LEN(SUBSTITUTE(TRIM(AH$6)," ",""))))-1)&amp;" Total",$B$6:$BB$305,ROW($A31)-5,FALSE))</f>
        <v>0</v>
      </c>
      <c r="AI31" s="143">
        <f ca="1">IF(AI$5&lt;&gt;"",HLOOKUP(AI$5,Functionalization!$G$6:$R$305,ROW($A31)-5,FALSE),IFERROR(INDEX(AI$269:AI$305,MATCH($F31,$B$269:$B$305,0))/VLOOKUP($F31,$B$269:$BB$305,MATCH(LEFT(TRIM(AI$6),FIND("~",SUBSTITUTE(AI$6,"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31))*HLOOKUP(LEFT(TRIM(AI$6),FIND("~",SUBSTITUTE(AI$6," ","~",LEN(TRIM(AI$6))-LEN(SUBSTITUTE(TRIM(AI$6)," ",""))))-1)&amp;" Total",$B$6:$BB$305,ROW($A31)-5,FALSE))</f>
        <v>0</v>
      </c>
      <c r="AJ31" s="143">
        <f ca="1">IF(AJ$5&lt;&gt;"",HLOOKUP(AJ$5,Functionalization!$G$6:$R$305,ROW($A31)-5,FALSE),IFERROR(INDEX(AJ$269:AJ$305,MATCH($F31,$B$269:$B$305,0))/VLOOKUP($F31,$B$269:$BB$305,MATCH(LEFT(TRIM(AJ$6),FIND("~",SUBSTITUTE(AJ$6,"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31))*HLOOKUP(LEFT(TRIM(AJ$6),FIND("~",SUBSTITUTE(AJ$6," ","~",LEN(TRIM(AJ$6))-LEN(SUBSTITUTE(TRIM(AJ$6)," ",""))))-1)&amp;" Total",$B$6:$BB$305,ROW($A31)-5,FALSE))</f>
        <v>0</v>
      </c>
      <c r="AK31" s="143">
        <f ca="1">IF(AK$5&lt;&gt;"",HLOOKUP(AK$5,Functionalization!$G$6:$R$305,ROW($A31)-5,FALSE),IFERROR(INDEX(AK$269:AK$305,MATCH($F31,$B$269:$B$305,0))/VLOOKUP($F31,$B$269:$BB$305,MATCH(LEFT(TRIM(AK$6),FIND("~",SUBSTITUTE(AK$6,"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31))*HLOOKUP(LEFT(TRIM(AK$6),FIND("~",SUBSTITUTE(AK$6," ","~",LEN(TRIM(AK$6))-LEN(SUBSTITUTE(TRIM(AK$6)," ",""))))-1)&amp;" Total",$B$6:$BB$305,ROW($A31)-5,FALSE))</f>
        <v>0</v>
      </c>
      <c r="AL31" s="143">
        <f ca="1">IF(AL$5&lt;&gt;"",HLOOKUP(AL$5,Functionalization!$G$6:$R$305,ROW($A31)-5,FALSE),IFERROR(INDEX(AL$269:AL$305,MATCH($F31,$B$269:$B$305,0))/VLOOKUP($F31,$B$269:$BB$305,MATCH(LEFT(TRIM(AL$6),FIND("~",SUBSTITUTE(AL$6,"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31))*HLOOKUP(LEFT(TRIM(AL$6),FIND("~",SUBSTITUTE(AL$6," ","~",LEN(TRIM(AL$6))-LEN(SUBSTITUTE(TRIM(AL$6)," ",""))))-1)&amp;" Total",$B$6:$BB$305,ROW($A31)-5,FALSE))</f>
        <v>0</v>
      </c>
      <c r="AM31" s="143">
        <f ca="1">IF(AM$5&lt;&gt;"",HLOOKUP(AM$5,Functionalization!$G$6:$R$305,ROW($A31)-5,FALSE),IFERROR(INDEX(AM$269:AM$305,MATCH($F31,$B$269:$B$305,0))/VLOOKUP($F31,$B$269:$BB$305,MATCH(LEFT(TRIM(AM$6),FIND("~",SUBSTITUTE(AM$6,"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31))*HLOOKUP(LEFT(TRIM(AM$6),FIND("~",SUBSTITUTE(AM$6," ","~",LEN(TRIM(AM$6))-LEN(SUBSTITUTE(TRIM(AM$6)," ",""))))-1)&amp;" Total",$B$6:$BB$305,ROW($A31)-5,FALSE))</f>
        <v>0</v>
      </c>
      <c r="AN31" s="143">
        <f ca="1">IF(AN$5&lt;&gt;"",HLOOKUP(AN$5,Functionalization!$G$6:$R$305,ROW($A31)-5,FALSE),IFERROR(INDEX(AN$269:AN$305,MATCH($F31,$B$269:$B$305,0))/VLOOKUP($F31,$B$269:$BB$305,MATCH(LEFT(TRIM(AN$6),FIND("~",SUBSTITUTE(AN$6,"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31))*HLOOKUP(LEFT(TRIM(AN$6),FIND("~",SUBSTITUTE(AN$6," ","~",LEN(TRIM(AN$6))-LEN(SUBSTITUTE(TRIM(AN$6)," ",""))))-1)&amp;" Total",$B$6:$BB$305,ROW($A31)-5,FALSE))</f>
        <v>0</v>
      </c>
      <c r="AO31" s="143">
        <f ca="1">IF(AO$5&lt;&gt;"",HLOOKUP(AO$5,Functionalization!$G$6:$R$305,ROW($A31)-5,FALSE),IFERROR(INDEX(AO$269:AO$305,MATCH($F31,$B$269:$B$305,0))/VLOOKUP($F31,$B$269:$BB$305,MATCH(LEFT(TRIM(AO$6),FIND("~",SUBSTITUTE(AO$6,"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31))*HLOOKUP(LEFT(TRIM(AO$6),FIND("~",SUBSTITUTE(AO$6," ","~",LEN(TRIM(AO$6))-LEN(SUBSTITUTE(TRIM(AO$6)," ",""))))-1)&amp;" Total",$B$6:$BB$305,ROW($A31)-5,FALSE))</f>
        <v>0</v>
      </c>
      <c r="AP31" s="143">
        <f ca="1">IF(AP$5&lt;&gt;"",HLOOKUP(AP$5,Functionalization!$G$6:$R$305,ROW($A31)-5,FALSE),IFERROR(INDEX(AP$269:AP$305,MATCH($F31,$B$269:$B$305,0))/VLOOKUP($F31,$B$269:$BB$305,MATCH(LEFT(TRIM(AP$6),FIND("~",SUBSTITUTE(AP$6,"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31))*HLOOKUP(LEFT(TRIM(AP$6),FIND("~",SUBSTITUTE(AP$6," ","~",LEN(TRIM(AP$6))-LEN(SUBSTITUTE(TRIM(AP$6)," ",""))))-1)&amp;" Total",$B$6:$BB$305,ROW($A31)-5,FALSE))</f>
        <v>0</v>
      </c>
      <c r="AQ31" s="143">
        <f ca="1">IF(AQ$5&lt;&gt;"",HLOOKUP(AQ$5,Functionalization!$G$6:$R$305,ROW($A31)-5,FALSE),IFERROR(INDEX(AQ$269:AQ$305,MATCH($F31,$B$269:$B$305,0))/VLOOKUP($F31,$B$269:$BB$305,MATCH(LEFT(TRIM(AQ$6),FIND("~",SUBSTITUTE(AQ$6,"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31))*HLOOKUP(LEFT(TRIM(AQ$6),FIND("~",SUBSTITUTE(AQ$6," ","~",LEN(TRIM(AQ$6))-LEN(SUBSTITUTE(TRIM(AQ$6)," ",""))))-1)&amp;" Total",$B$6:$BB$305,ROW($A31)-5,FALSE))</f>
        <v>0</v>
      </c>
      <c r="AR31" s="143">
        <f ca="1">IF(AR$5&lt;&gt;"",HLOOKUP(AR$5,Functionalization!$G$6:$R$305,ROW($A31)-5,FALSE),IFERROR(INDEX(AR$269:AR$305,MATCH($F31,$B$269:$B$305,0))/VLOOKUP($F31,$B$269:$BB$305,MATCH(LEFT(TRIM(AR$6),FIND("~",SUBSTITUTE(AR$6,"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31))*HLOOKUP(LEFT(TRIM(AR$6),FIND("~",SUBSTITUTE(AR$6," ","~",LEN(TRIM(AR$6))-LEN(SUBSTITUTE(TRIM(AR$6)," ",""))))-1)&amp;" Total",$B$6:$BB$305,ROW($A31)-5,FALSE))</f>
        <v>0</v>
      </c>
      <c r="AS31" s="143">
        <f ca="1">IF(AS$5&lt;&gt;"",HLOOKUP(AS$5,Functionalization!$G$6:$R$305,ROW($A31)-5,FALSE),IFERROR(INDEX(AS$269:AS$305,MATCH($F31,$B$269:$B$305,0))/VLOOKUP($F31,$B$269:$BB$305,MATCH(LEFT(TRIM(AS$6),FIND("~",SUBSTITUTE(AS$6,"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31))*HLOOKUP(LEFT(TRIM(AS$6),FIND("~",SUBSTITUTE(AS$6," ","~",LEN(TRIM(AS$6))-LEN(SUBSTITUTE(TRIM(AS$6)," ",""))))-1)&amp;" Total",$B$6:$BB$305,ROW($A31)-5,FALSE))</f>
        <v>0</v>
      </c>
      <c r="AT31" s="143">
        <f ca="1">IF(AT$5&lt;&gt;"",HLOOKUP(AT$5,Functionalization!$G$6:$R$305,ROW($A31)-5,FALSE),IFERROR(INDEX(AT$269:AT$305,MATCH($F31,$B$269:$B$305,0))/VLOOKUP($F31,$B$269:$BB$305,MATCH(LEFT(TRIM(AT$6),FIND("~",SUBSTITUTE(AT$6,"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31))*HLOOKUP(LEFT(TRIM(AT$6),FIND("~",SUBSTITUTE(AT$6," ","~",LEN(TRIM(AT$6))-LEN(SUBSTITUTE(TRIM(AT$6)," ",""))))-1)&amp;" Total",$B$6:$BB$305,ROW($A31)-5,FALSE))</f>
        <v>0</v>
      </c>
      <c r="AU31" s="143">
        <f ca="1">IF(AU$5&lt;&gt;"",HLOOKUP(AU$5,Functionalization!$G$6:$R$305,ROW($A31)-5,FALSE),IFERROR(INDEX(AU$269:AU$305,MATCH($F31,$B$269:$B$305,0))/VLOOKUP($F31,$B$269:$BB$305,MATCH(LEFT(TRIM(AU$6),FIND("~",SUBSTITUTE(AU$6,"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31))*HLOOKUP(LEFT(TRIM(AU$6),FIND("~",SUBSTITUTE(AU$6," ","~",LEN(TRIM(AU$6))-LEN(SUBSTITUTE(TRIM(AU$6)," ",""))))-1)&amp;" Total",$B$6:$BB$305,ROW($A31)-5,FALSE))</f>
        <v>0</v>
      </c>
      <c r="AV31" s="143">
        <f ca="1">IF(AV$5&lt;&gt;"",HLOOKUP(AV$5,Functionalization!$G$6:$R$305,ROW($A31)-5,FALSE),IFERROR(INDEX(AV$269:AV$305,MATCH($F31,$B$269:$B$305,0))/VLOOKUP($F31,$B$269:$BB$305,MATCH(LEFT(TRIM(AV$6),FIND("~",SUBSTITUTE(AV$6,"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31))*HLOOKUP(LEFT(TRIM(AV$6),FIND("~",SUBSTITUTE(AV$6," ","~",LEN(TRIM(AV$6))-LEN(SUBSTITUTE(TRIM(AV$6)," ",""))))-1)&amp;" Total",$B$6:$BB$305,ROW($A31)-5,FALSE))</f>
        <v>0</v>
      </c>
      <c r="AW31" s="143">
        <f ca="1">IF(AW$5&lt;&gt;"",HLOOKUP(AW$5,Functionalization!$G$6:$R$305,ROW($A31)-5,FALSE),IFERROR(INDEX(AW$269:AW$305,MATCH($F31,$B$269:$B$305,0))/VLOOKUP($F31,$B$269:$BB$305,MATCH(LEFT(TRIM(AW$6),FIND("~",SUBSTITUTE(AW$6,"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31))*HLOOKUP(LEFT(TRIM(AW$6),FIND("~",SUBSTITUTE(AW$6," ","~",LEN(TRIM(AW$6))-LEN(SUBSTITUTE(TRIM(AW$6)," ",""))))-1)&amp;" Total",$B$6:$BB$305,ROW($A31)-5,FALSE))</f>
        <v>0</v>
      </c>
      <c r="AX31" s="143">
        <f ca="1">IF(AX$5&lt;&gt;"",HLOOKUP(AX$5,Functionalization!$G$6:$R$305,ROW($A31)-5,FALSE),IFERROR(INDEX(AX$269:AX$305,MATCH($F31,$B$269:$B$305,0))/VLOOKUP($F31,$B$269:$BB$305,MATCH(LEFT(TRIM(AX$6),FIND("~",SUBSTITUTE(AX$6,"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31))*HLOOKUP(LEFT(TRIM(AX$6),FIND("~",SUBSTITUTE(AX$6," ","~",LEN(TRIM(AX$6))-LEN(SUBSTITUTE(TRIM(AX$6)," ",""))))-1)&amp;" Total",$B$6:$BB$305,ROW($A31)-5,FALSE))</f>
        <v>0</v>
      </c>
      <c r="AY31" s="143">
        <f ca="1">IF(AY$5&lt;&gt;"",HLOOKUP(AY$5,Functionalization!$G$6:$R$305,ROW($A31)-5,FALSE),IFERROR(INDEX(AY$269:AY$305,MATCH($F31,$B$269:$B$305,0))/VLOOKUP($F31,$B$269:$BB$305,MATCH(LEFT(TRIM(AY$6),FIND("~",SUBSTITUTE(AY$6,"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31))*HLOOKUP(LEFT(TRIM(AY$6),FIND("~",SUBSTITUTE(AY$6," ","~",LEN(TRIM(AY$6))-LEN(SUBSTITUTE(TRIM(AY$6)," ",""))))-1)&amp;" Total",$B$6:$BB$305,ROW($A31)-5,FALSE))</f>
        <v>0</v>
      </c>
      <c r="AZ31" s="143">
        <f ca="1">IF(AZ$5&lt;&gt;"",HLOOKUP(AZ$5,Functionalization!$G$6:$R$305,ROW($A31)-5,FALSE),IFERROR(INDEX(AZ$269:AZ$305,MATCH($F31,$B$269:$B$305,0))/VLOOKUP($F31,$B$269:$BB$305,MATCH(LEFT(TRIM(AZ$6),FIND("~",SUBSTITUTE(AZ$6,"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31))*HLOOKUP(LEFT(TRIM(AZ$6),FIND("~",SUBSTITUTE(AZ$6," ","~",LEN(TRIM(AZ$6))-LEN(SUBSTITUTE(TRIM(AZ$6)," ",""))))-1)&amp;" Total",$B$6:$BB$305,ROW($A31)-5,FALSE))</f>
        <v>0</v>
      </c>
      <c r="BA31" s="143">
        <f ca="1">IF(BA$5&lt;&gt;"",HLOOKUP(BA$5,Functionalization!$G$6:$R$305,ROW($A31)-5,FALSE),IFERROR(INDEX(BA$269:BA$305,MATCH($F31,$B$269:$B$305,0))/VLOOKUP($F31,$B$269:$BB$305,MATCH(LEFT(TRIM(BA$6),FIND("~",SUBSTITUTE(BA$6,"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31))*HLOOKUP(LEFT(TRIM(BA$6),FIND("~",SUBSTITUTE(BA$6," ","~",LEN(TRIM(BA$6))-LEN(SUBSTITUTE(TRIM(BA$6)," ",""))))-1)&amp;" Total",$B$6:$BB$305,ROW($A31)-5,FALSE))</f>
        <v>0</v>
      </c>
      <c r="BB31" s="143">
        <f ca="1">IF(BB$5&lt;&gt;"",HLOOKUP(BB$5,Functionalization!$G$6:$R$305,ROW($A31)-5,FALSE),IFERROR(INDEX(BB$269:BB$305,MATCH($F31,$B$269:$B$305,0))/VLOOKUP($F31,$B$269:$BB$305,MATCH(LEFT(TRIM(BB$6),FIND("~",SUBSTITUTE(BB$6,"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31))*HLOOKUP(LEFT(TRIM(BB$6),FIND("~",SUBSTITUTE(BB$6," ","~",LEN(TRIM(BB$6))-LEN(SUBSTITUTE(TRIM(BB$6)," ",""))))-1)&amp;" Total",$B$6:$BB$305,ROW($A31)-5,FALSE))</f>
        <v>0</v>
      </c>
      <c r="BD31" s="79">
        <f ca="1">IFERROR(IF(SUMIF($G$6:$BB$6,BD$6&amp;" Total",$G31:$BB31)-(SUMIF($G$6:$BB$6,BD$6&amp;" "&amp;'Input-Func_Class'!$D$22,$G31:$BB31)+IFERROR(SUMIF($G$6:$BB$6,BD$6&amp;" "&amp;'Input-Func_Class'!$E$22,$G31:$BB31),SUMIF($G$6:$BB$6,BD$6&amp;" "&amp;'Input-Func_Class'!$B$24,$G31:$BB31))+SUMIF($G$6:$BB$6,BD$6&amp;" "&amp;'Input-Func_Class'!$F$22,$G31:$BB31))&lt;Check_Limit,0,1),1)</f>
        <v>0</v>
      </c>
      <c r="BE31" s="79">
        <f ca="1">IFERROR(IF(SUMIF($G$6:$BB$6,BE$6&amp;" Total",$G31:$BB31)-(SUMIF($G$6:$BB$6,BE$6&amp;" "&amp;'Input-Func_Class'!$D$22,$G31:$BB31)+IFERROR(SUMIF($G$6:$BB$6,BE$6&amp;" "&amp;'Input-Func_Class'!$E$22,$G31:$BB31),SUMIF($G$6:$BB$6,BE$6&amp;" "&amp;'Input-Func_Class'!$B$24,$G31:$BB31))+SUMIF($G$6:$BB$6,BE$6&amp;" "&amp;'Input-Func_Class'!$F$22,$G31:$BB31))&lt;Check_Limit,0,1),1)</f>
        <v>0</v>
      </c>
      <c r="BF31" s="79">
        <f ca="1">IFERROR(IF(SUMIF($G$6:$BB$6,BF$6&amp;" Total",$G31:$BB31)-(SUMIF($G$6:$BB$6,BF$6&amp;" "&amp;'Input-Func_Class'!$D$22,$G31:$BB31)+IFERROR(SUMIF($G$6:$BB$6,BF$6&amp;" "&amp;'Input-Func_Class'!$E$22,$G31:$BB31),SUMIF($G$6:$BB$6,BF$6&amp;" "&amp;'Input-Func_Class'!$B$24,$G31:$BB31))+SUMIF($G$6:$BB$6,BF$6&amp;" "&amp;'Input-Func_Class'!$F$22,$G31:$BB31))&lt;Check_Limit,0,1),1)</f>
        <v>0</v>
      </c>
      <c r="BG31" s="79">
        <f ca="1">IFERROR(IF(SUMIF($G$6:$BB$6,BG$6&amp;" Total",$G31:$BB31)-(SUMIF($G$6:$BB$6,BG$6&amp;" "&amp;'Input-Func_Class'!$D$22,$G31:$BB31)+IFERROR(SUMIF($G$6:$BB$6,BG$6&amp;" "&amp;'Input-Func_Class'!$E$22,$G31:$BB31),SUMIF($G$6:$BB$6,BG$6&amp;" "&amp;'Input-Func_Class'!$B$24,$G31:$BB31))+SUMIF($G$6:$BB$6,BG$6&amp;" "&amp;'Input-Func_Class'!$F$22,$G31:$BB31))&lt;Check_Limit,0,1),1)</f>
        <v>0</v>
      </c>
      <c r="BH31" s="79">
        <f ca="1">IFERROR(IF(SUMIF($G$6:$BB$6,BH$6&amp;" Total",$G31:$BB31)-(SUMIF($G$6:$BB$6,BH$6&amp;" "&amp;'Input-Func_Class'!$D$22,$G31:$BB31)+IFERROR(SUMIF($G$6:$BB$6,BH$6&amp;" "&amp;'Input-Func_Class'!$E$22,$G31:$BB31),SUMIF($G$6:$BB$6,BH$6&amp;" "&amp;'Input-Func_Class'!$B$24,$G31:$BB31))+SUMIF($G$6:$BB$6,BH$6&amp;" "&amp;'Input-Func_Class'!$F$22,$G31:$BB31))&lt;Check_Limit,0,1),1)</f>
        <v>0</v>
      </c>
      <c r="BI31" s="79">
        <f ca="1">IFERROR(IF(SUMIF($G$6:$BB$6,BI$6&amp;" Total",$G31:$BB31)-(SUMIF($G$6:$BB$6,BI$6&amp;" "&amp;'Input-Func_Class'!$D$22,$G31:$BB31)+IFERROR(SUMIF($G$6:$BB$6,BI$6&amp;" "&amp;'Input-Func_Class'!$E$22,$G31:$BB31),SUMIF($G$6:$BB$6,BI$6&amp;" "&amp;'Input-Func_Class'!$B$24,$G31:$BB31))+SUMIF($G$6:$BB$6,BI$6&amp;" "&amp;'Input-Func_Class'!$F$22,$G31:$BB31))&lt;Check_Limit,0,1),1)</f>
        <v>0</v>
      </c>
      <c r="BJ31" s="79">
        <f ca="1">IFERROR(IF(SUMIF($G$6:$BB$6,BJ$6&amp;" Total",$G31:$BB31)-(SUMIF($G$6:$BB$6,BJ$6&amp;" "&amp;'Input-Func_Class'!$D$22,$G31:$BB31)+IFERROR(SUMIF($G$6:$BB$6,BJ$6&amp;" "&amp;'Input-Func_Class'!$E$22,$G31:$BB31),SUMIF($G$6:$BB$6,BJ$6&amp;" "&amp;'Input-Func_Class'!$B$24,$G31:$BB31))+SUMIF($G$6:$BB$6,BJ$6&amp;" "&amp;'Input-Func_Class'!$F$22,$G31:$BB31))&lt;Check_Limit,0,1),1)</f>
        <v>0</v>
      </c>
      <c r="BK31" s="79">
        <f ca="1">IFERROR(IF(SUMIF($G$6:$BB$6,BK$6&amp;" Total",$G31:$BB31)-(SUMIF($G$6:$BB$6,BK$6&amp;" "&amp;'Input-Func_Class'!$D$22,$G31:$BB31)+IFERROR(SUMIF($G$6:$BB$6,BK$6&amp;" "&amp;'Input-Func_Class'!$E$22,$G31:$BB31),SUMIF($G$6:$BB$6,BK$6&amp;" "&amp;'Input-Func_Class'!$B$24,$G31:$BB31))+SUMIF($G$6:$BB$6,BK$6&amp;" "&amp;'Input-Func_Class'!$F$22,$G31:$BB31))&lt;Check_Limit,0,1),1)</f>
        <v>0</v>
      </c>
      <c r="BL31" s="79">
        <f ca="1">IFERROR(IF(SUMIF($G$6:$BB$6,BL$6&amp;" Total",$G31:$BB31)-(SUMIF($G$6:$BB$6,BL$6&amp;" "&amp;'Input-Func_Class'!$D$22,$G31:$BB31)+IFERROR(SUMIF($G$6:$BB$6,BL$6&amp;" "&amp;'Input-Func_Class'!$E$22,$G31:$BB31),SUMIF($G$6:$BB$6,BL$6&amp;" "&amp;'Input-Func_Class'!$B$24,$G31:$BB31))+SUMIF($G$6:$BB$6,BL$6&amp;" "&amp;'Input-Func_Class'!$F$22,$G31:$BB31))&lt;Check_Limit,0,1),1)</f>
        <v>0</v>
      </c>
      <c r="BM31" s="79">
        <f ca="1">IFERROR(IF(SUMIF($G$6:$BB$6,BM$6&amp;" Total",$G31:$BB31)-(SUMIF($G$6:$BB$6,BM$6&amp;" "&amp;'Input-Func_Class'!$D$22,$G31:$BB31)+IFERROR(SUMIF($G$6:$BB$6,BM$6&amp;" "&amp;'Input-Func_Class'!$E$22,$G31:$BB31),SUMIF($G$6:$BB$6,BM$6&amp;" "&amp;'Input-Func_Class'!$B$24,$G31:$BB31))+SUMIF($G$6:$BB$6,BM$6&amp;" "&amp;'Input-Func_Class'!$F$22,$G31:$BB31))&lt;Check_Limit,0,1),1)</f>
        <v>0</v>
      </c>
      <c r="BN31" s="79">
        <f ca="1">IFERROR(IF(SUMIF($G$6:$BB$6,BN$6&amp;" Total",$G31:$BB31)-(SUMIF($G$6:$BB$6,BN$6&amp;" "&amp;'Input-Func_Class'!$D$22,$G31:$BB31)+IFERROR(SUMIF($G$6:$BB$6,BN$6&amp;" "&amp;'Input-Func_Class'!$E$22,$G31:$BB31),SUMIF($G$6:$BB$6,BN$6&amp;" "&amp;'Input-Func_Class'!$B$24,$G31:$BB31))+SUMIF($G$6:$BB$6,BN$6&amp;" "&amp;'Input-Func_Class'!$F$22,$G31:$BB31))&lt;Check_Limit,0,1),1)</f>
        <v>0</v>
      </c>
      <c r="BO31" s="79">
        <f ca="1">IFERROR(IF(SUMIF($G$6:$BB$6,BO$6&amp;" Total",$G31:$BB31)-(SUMIF($G$6:$BB$6,BO$6&amp;" "&amp;'Input-Func_Class'!$D$22,$G31:$BB31)+IFERROR(SUMIF($G$6:$BB$6,BO$6&amp;" "&amp;'Input-Func_Class'!$E$22,$G31:$BB31),SUMIF($G$6:$BB$6,BO$6&amp;" "&amp;'Input-Func_Class'!$B$24,$G31:$BB31))+SUMIF($G$6:$BB$6,BO$6&amp;" "&amp;'Input-Func_Class'!$F$22,$G31:$BB31))&lt;Check_Limit,0,1),1)</f>
        <v>0</v>
      </c>
    </row>
    <row r="32" spans="1:67" outlineLevel="1">
      <c r="A32" s="113">
        <f>IF(ISBLANK('Input-Accounts'!A32),"",'Input-Accounts'!A32)</f>
        <v>23</v>
      </c>
      <c r="B32" s="17" t="str">
        <f>IF(ISBLANK('Input-Accounts'!B32),"",'Input-Accounts'!B32)</f>
        <v>Mains Steel IP &gt;6"</v>
      </c>
      <c r="C32" s="113">
        <f>IF(ISBLANK('Input-Accounts'!C32),"",'Input-Accounts'!C32)</f>
        <v>376.1</v>
      </c>
      <c r="D32" s="143">
        <f>Functionalization!$D32</f>
        <v>9729541.4525282029</v>
      </c>
      <c r="E32" s="143">
        <f t="shared" ca="1" si="2"/>
        <v>0</v>
      </c>
      <c r="F32" s="89" t="str">
        <f>IF($D32=0,"-",IF('Input-Accounts'!$E32&lt;&gt;0,'Input-Accounts'!$E32,'Input-Accounts'!$G32))</f>
        <v>DEMAND</v>
      </c>
      <c r="G32" s="143">
        <f ca="1">IF(G$5&lt;&gt;"",HLOOKUP(G$5,Functionalization!$G$6:$R$305,ROW($A32)-5,FALSE),IFERROR(INDEX(G$269:G$305,MATCH($F32,$B$269:$B$305,0))/VLOOKUP($F32,$B$269:$BB$305,MATCH(LEFT(TRIM(G$6),FIND("~",SUBSTITUTE(G$6,"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32))*HLOOKUP(LEFT(TRIM(G$6),FIND("~",SUBSTITUTE(G$6," ","~",LEN(TRIM(G$6))-LEN(SUBSTITUTE(TRIM(G$6)," ",""))))-1)&amp;" Total",$B$6:$BB$305,ROW($A32)-5,FALSE))</f>
        <v>0</v>
      </c>
      <c r="H32" s="143">
        <f ca="1">IF(H$5&lt;&gt;"",HLOOKUP(H$5,Functionalization!$G$6:$R$305,ROW($A32)-5,FALSE),IFERROR(INDEX(H$269:H$305,MATCH($F32,$B$269:$B$305,0))/VLOOKUP($F32,$B$269:$BB$305,MATCH(LEFT(TRIM(H$6),FIND("~",SUBSTITUTE(H$6,"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32))*HLOOKUP(LEFT(TRIM(H$6),FIND("~",SUBSTITUTE(H$6," ","~",LEN(TRIM(H$6))-LEN(SUBSTITUTE(TRIM(H$6)," ",""))))-1)&amp;" Total",$B$6:$BB$305,ROW($A32)-5,FALSE))</f>
        <v>0</v>
      </c>
      <c r="I32" s="143">
        <f ca="1">IF(I$5&lt;&gt;"",HLOOKUP(I$5,Functionalization!$G$6:$R$305,ROW($A32)-5,FALSE),IFERROR(INDEX(I$269:I$305,MATCH($F32,$B$269:$B$305,0))/VLOOKUP($F32,$B$269:$BB$305,MATCH(LEFT(TRIM(I$6),FIND("~",SUBSTITUTE(I$6,"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32))*HLOOKUP(LEFT(TRIM(I$6),FIND("~",SUBSTITUTE(I$6," ","~",LEN(TRIM(I$6))-LEN(SUBSTITUTE(TRIM(I$6)," ",""))))-1)&amp;" Total",$B$6:$BB$305,ROW($A32)-5,FALSE))</f>
        <v>0</v>
      </c>
      <c r="J32" s="143">
        <f ca="1">IF(J$5&lt;&gt;"",HLOOKUP(J$5,Functionalization!$G$6:$R$305,ROW($A32)-5,FALSE),IFERROR(INDEX(J$269:J$305,MATCH($F32,$B$269:$B$305,0))/VLOOKUP($F32,$B$269:$BB$305,MATCH(LEFT(TRIM(J$6),FIND("~",SUBSTITUTE(J$6,"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32))*HLOOKUP(LEFT(TRIM(J$6),FIND("~",SUBSTITUTE(J$6," ","~",LEN(TRIM(J$6))-LEN(SUBSTITUTE(TRIM(J$6)," ",""))))-1)&amp;" Total",$B$6:$BB$305,ROW($A32)-5,FALSE))</f>
        <v>0</v>
      </c>
      <c r="K32" s="143">
        <f ca="1">IF(K$5&lt;&gt;"",HLOOKUP(K$5,Functionalization!$G$6:$R$305,ROW($A32)-5,FALSE),IFERROR(INDEX(K$269:K$305,MATCH($F32,$B$269:$B$305,0))/VLOOKUP($F32,$B$269:$BB$305,MATCH(LEFT(TRIM(K$6),FIND("~",SUBSTITUTE(K$6,"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32))*HLOOKUP(LEFT(TRIM(K$6),FIND("~",SUBSTITUTE(K$6," ","~",LEN(TRIM(K$6))-LEN(SUBSTITUTE(TRIM(K$6)," ",""))))-1)&amp;" Total",$B$6:$BB$305,ROW($A32)-5,FALSE))</f>
        <v>0</v>
      </c>
      <c r="L32" s="143">
        <f ca="1">IF(L$5&lt;&gt;"",HLOOKUP(L$5,Functionalization!$G$6:$R$305,ROW($A32)-5,FALSE),IFERROR(INDEX(L$269:L$305,MATCH($F32,$B$269:$B$305,0))/VLOOKUP($F32,$B$269:$BB$305,MATCH(LEFT(TRIM(L$6),FIND("~",SUBSTITUTE(L$6,"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32))*HLOOKUP(LEFT(TRIM(L$6),FIND("~",SUBSTITUTE(L$6," ","~",LEN(TRIM(L$6))-LEN(SUBSTITUTE(TRIM(L$6)," ",""))))-1)&amp;" Total",$B$6:$BB$305,ROW($A32)-5,FALSE))</f>
        <v>0</v>
      </c>
      <c r="M32" s="143">
        <f ca="1">IF(M$5&lt;&gt;"",HLOOKUP(M$5,Functionalization!$G$6:$R$305,ROW($A32)-5,FALSE),IFERROR(INDEX(M$269:M$305,MATCH($F32,$B$269:$B$305,0))/VLOOKUP($F32,$B$269:$BB$305,MATCH(LEFT(TRIM(M$6),FIND("~",SUBSTITUTE(M$6,"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32))*HLOOKUP(LEFT(TRIM(M$6),FIND("~",SUBSTITUTE(M$6," ","~",LEN(TRIM(M$6))-LEN(SUBSTITUTE(TRIM(M$6)," ",""))))-1)&amp;" Total",$B$6:$BB$305,ROW($A32)-5,FALSE))</f>
        <v>0</v>
      </c>
      <c r="N32" s="143">
        <f ca="1">IF(N$5&lt;&gt;"",HLOOKUP(N$5,Functionalization!$G$6:$R$305,ROW($A32)-5,FALSE),IFERROR(INDEX(N$269:N$305,MATCH($F32,$B$269:$B$305,0))/VLOOKUP($F32,$B$269:$BB$305,MATCH(LEFT(TRIM(N$6),FIND("~",SUBSTITUTE(N$6,"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32))*HLOOKUP(LEFT(TRIM(N$6),FIND("~",SUBSTITUTE(N$6," ","~",LEN(TRIM(N$6))-LEN(SUBSTITUTE(TRIM(N$6)," ",""))))-1)&amp;" Total",$B$6:$BB$305,ROW($A32)-5,FALSE))</f>
        <v>0</v>
      </c>
      <c r="O32" s="143">
        <f ca="1">IF(O$5&lt;&gt;"",HLOOKUP(O$5,Functionalization!$G$6:$R$305,ROW($A32)-5,FALSE),IFERROR(INDEX(O$269:O$305,MATCH($F32,$B$269:$B$305,0))/VLOOKUP($F32,$B$269:$BB$305,MATCH(LEFT(TRIM(O$6),FIND("~",SUBSTITUTE(O$6,"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32))*HLOOKUP(LEFT(TRIM(O$6),FIND("~",SUBSTITUTE(O$6," ","~",LEN(TRIM(O$6))-LEN(SUBSTITUTE(TRIM(O$6)," ",""))))-1)&amp;" Total",$B$6:$BB$305,ROW($A32)-5,FALSE))</f>
        <v>9729541.4525282029</v>
      </c>
      <c r="P32" s="143">
        <f ca="1">IF(P$5&lt;&gt;"",HLOOKUP(P$5,Functionalization!$G$6:$R$305,ROW($A32)-5,FALSE),IFERROR(INDEX(P$269:P$305,MATCH($F32,$B$269:$B$305,0))/VLOOKUP($F32,$B$269:$BB$305,MATCH(LEFT(TRIM(P$6),FIND("~",SUBSTITUTE(P$6,"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32))*HLOOKUP(LEFT(TRIM(P$6),FIND("~",SUBSTITUTE(P$6," ","~",LEN(TRIM(P$6))-LEN(SUBSTITUTE(TRIM(P$6)," ",""))))-1)&amp;" Total",$B$6:$BB$305,ROW($A32)-5,FALSE))</f>
        <v>9729541.4525282029</v>
      </c>
      <c r="Q32" s="143">
        <f ca="1">IF(Q$5&lt;&gt;"",HLOOKUP(Q$5,Functionalization!$G$6:$R$305,ROW($A32)-5,FALSE),IFERROR(INDEX(Q$269:Q$305,MATCH($F32,$B$269:$B$305,0))/VLOOKUP($F32,$B$269:$BB$305,MATCH(LEFT(TRIM(Q$6),FIND("~",SUBSTITUTE(Q$6,"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32))*HLOOKUP(LEFT(TRIM(Q$6),FIND("~",SUBSTITUTE(Q$6," ","~",LEN(TRIM(Q$6))-LEN(SUBSTITUTE(TRIM(Q$6)," ",""))))-1)&amp;" Total",$B$6:$BB$305,ROW($A32)-5,FALSE))</f>
        <v>0</v>
      </c>
      <c r="R32" s="143">
        <f ca="1">IF(R$5&lt;&gt;"",HLOOKUP(R$5,Functionalization!$G$6:$R$305,ROW($A32)-5,FALSE),IFERROR(INDEX(R$269:R$305,MATCH($F32,$B$269:$B$305,0))/VLOOKUP($F32,$B$269:$BB$305,MATCH(LEFT(TRIM(R$6),FIND("~",SUBSTITUTE(R$6,"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32))*HLOOKUP(LEFT(TRIM(R$6),FIND("~",SUBSTITUTE(R$6," ","~",LEN(TRIM(R$6))-LEN(SUBSTITUTE(TRIM(R$6)," ",""))))-1)&amp;" Total",$B$6:$BB$305,ROW($A32)-5,FALSE))</f>
        <v>0</v>
      </c>
      <c r="S32" s="143">
        <f ca="1">IF(S$5&lt;&gt;"",HLOOKUP(S$5,Functionalization!$G$6:$R$305,ROW($A32)-5,FALSE),IFERROR(INDEX(S$269:S$305,MATCH($F32,$B$269:$B$305,0))/VLOOKUP($F32,$B$269:$BB$305,MATCH(LEFT(TRIM(S$6),FIND("~",SUBSTITUTE(S$6,"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32))*HLOOKUP(LEFT(TRIM(S$6),FIND("~",SUBSTITUTE(S$6," ","~",LEN(TRIM(S$6))-LEN(SUBSTITUTE(TRIM(S$6)," ",""))))-1)&amp;" Total",$B$6:$BB$305,ROW($A32)-5,FALSE))</f>
        <v>0</v>
      </c>
      <c r="T32" s="143">
        <f ca="1">IF(T$5&lt;&gt;"",HLOOKUP(T$5,Functionalization!$G$6:$R$305,ROW($A32)-5,FALSE),IFERROR(INDEX(T$269:T$305,MATCH($F32,$B$269:$B$305,0))/VLOOKUP($F32,$B$269:$BB$305,MATCH(LEFT(TRIM(T$6),FIND("~",SUBSTITUTE(T$6,"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32))*HLOOKUP(LEFT(TRIM(T$6),FIND("~",SUBSTITUTE(T$6," ","~",LEN(TRIM(T$6))-LEN(SUBSTITUTE(TRIM(T$6)," ",""))))-1)&amp;" Total",$B$6:$BB$305,ROW($A32)-5,FALSE))</f>
        <v>0</v>
      </c>
      <c r="U32" s="143">
        <f ca="1">IF(U$5&lt;&gt;"",HLOOKUP(U$5,Functionalization!$G$6:$R$305,ROW($A32)-5,FALSE),IFERROR(INDEX(U$269:U$305,MATCH($F32,$B$269:$B$305,0))/VLOOKUP($F32,$B$269:$BB$305,MATCH(LEFT(TRIM(U$6),FIND("~",SUBSTITUTE(U$6,"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32))*HLOOKUP(LEFT(TRIM(U$6),FIND("~",SUBSTITUTE(U$6," ","~",LEN(TRIM(U$6))-LEN(SUBSTITUTE(TRIM(U$6)," ",""))))-1)&amp;" Total",$B$6:$BB$305,ROW($A32)-5,FALSE))</f>
        <v>0</v>
      </c>
      <c r="V32" s="143">
        <f ca="1">IF(V$5&lt;&gt;"",HLOOKUP(V$5,Functionalization!$G$6:$R$305,ROW($A32)-5,FALSE),IFERROR(INDEX(V$269:V$305,MATCH($F32,$B$269:$B$305,0))/VLOOKUP($F32,$B$269:$BB$305,MATCH(LEFT(TRIM(V$6),FIND("~",SUBSTITUTE(V$6,"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32))*HLOOKUP(LEFT(TRIM(V$6),FIND("~",SUBSTITUTE(V$6," ","~",LEN(TRIM(V$6))-LEN(SUBSTITUTE(TRIM(V$6)," ",""))))-1)&amp;" Total",$B$6:$BB$305,ROW($A32)-5,FALSE))</f>
        <v>0</v>
      </c>
      <c r="W32" s="143">
        <f ca="1">IF(W$5&lt;&gt;"",HLOOKUP(W$5,Functionalization!$G$6:$R$305,ROW($A32)-5,FALSE),IFERROR(INDEX(W$269:W$305,MATCH($F32,$B$269:$B$305,0))/VLOOKUP($F32,$B$269:$BB$305,MATCH(LEFT(TRIM(W$6),FIND("~",SUBSTITUTE(W$6,"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32))*HLOOKUP(LEFT(TRIM(W$6),FIND("~",SUBSTITUTE(W$6," ","~",LEN(TRIM(W$6))-LEN(SUBSTITUTE(TRIM(W$6)," ",""))))-1)&amp;" Total",$B$6:$BB$305,ROW($A32)-5,FALSE))</f>
        <v>0</v>
      </c>
      <c r="X32" s="143">
        <f ca="1">IF(X$5&lt;&gt;"",HLOOKUP(X$5,Functionalization!$G$6:$R$305,ROW($A32)-5,FALSE),IFERROR(INDEX(X$269:X$305,MATCH($F32,$B$269:$B$305,0))/VLOOKUP($F32,$B$269:$BB$305,MATCH(LEFT(TRIM(X$6),FIND("~",SUBSTITUTE(X$6,"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32))*HLOOKUP(LEFT(TRIM(X$6),FIND("~",SUBSTITUTE(X$6," ","~",LEN(TRIM(X$6))-LEN(SUBSTITUTE(TRIM(X$6)," ",""))))-1)&amp;" Total",$B$6:$BB$305,ROW($A32)-5,FALSE))</f>
        <v>0</v>
      </c>
      <c r="Y32" s="143">
        <f ca="1">IF(Y$5&lt;&gt;"",HLOOKUP(Y$5,Functionalization!$G$6:$R$305,ROW($A32)-5,FALSE),IFERROR(INDEX(Y$269:Y$305,MATCH($F32,$B$269:$B$305,0))/VLOOKUP($F32,$B$269:$BB$305,MATCH(LEFT(TRIM(Y$6),FIND("~",SUBSTITUTE(Y$6,"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32))*HLOOKUP(LEFT(TRIM(Y$6),FIND("~",SUBSTITUTE(Y$6," ","~",LEN(TRIM(Y$6))-LEN(SUBSTITUTE(TRIM(Y$6)," ",""))))-1)&amp;" Total",$B$6:$BB$305,ROW($A32)-5,FALSE))</f>
        <v>0</v>
      </c>
      <c r="Z32" s="143">
        <f ca="1">IF(Z$5&lt;&gt;"",HLOOKUP(Z$5,Functionalization!$G$6:$R$305,ROW($A32)-5,FALSE),IFERROR(INDEX(Z$269:Z$305,MATCH($F32,$B$269:$B$305,0))/VLOOKUP($F32,$B$269:$BB$305,MATCH(LEFT(TRIM(Z$6),FIND("~",SUBSTITUTE(Z$6,"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32))*HLOOKUP(LEFT(TRIM(Z$6),FIND("~",SUBSTITUTE(Z$6," ","~",LEN(TRIM(Z$6))-LEN(SUBSTITUTE(TRIM(Z$6)," ",""))))-1)&amp;" Total",$B$6:$BB$305,ROW($A32)-5,FALSE))</f>
        <v>0</v>
      </c>
      <c r="AA32" s="143">
        <f ca="1">IF(AA$5&lt;&gt;"",HLOOKUP(AA$5,Functionalization!$G$6:$R$305,ROW($A32)-5,FALSE),IFERROR(INDEX(AA$269:AA$305,MATCH($F32,$B$269:$B$305,0))/VLOOKUP($F32,$B$269:$BB$305,MATCH(LEFT(TRIM(AA$6),FIND("~",SUBSTITUTE(AA$6,"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32))*HLOOKUP(LEFT(TRIM(AA$6),FIND("~",SUBSTITUTE(AA$6," ","~",LEN(TRIM(AA$6))-LEN(SUBSTITUTE(TRIM(AA$6)," ",""))))-1)&amp;" Total",$B$6:$BB$305,ROW($A32)-5,FALSE))</f>
        <v>0</v>
      </c>
      <c r="AB32" s="143">
        <f ca="1">IF(AB$5&lt;&gt;"",HLOOKUP(AB$5,Functionalization!$G$6:$R$305,ROW($A32)-5,FALSE),IFERROR(INDEX(AB$269:AB$305,MATCH($F32,$B$269:$B$305,0))/VLOOKUP($F32,$B$269:$BB$305,MATCH(LEFT(TRIM(AB$6),FIND("~",SUBSTITUTE(AB$6,"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32))*HLOOKUP(LEFT(TRIM(AB$6),FIND("~",SUBSTITUTE(AB$6," ","~",LEN(TRIM(AB$6))-LEN(SUBSTITUTE(TRIM(AB$6)," ",""))))-1)&amp;" Total",$B$6:$BB$305,ROW($A32)-5,FALSE))</f>
        <v>0</v>
      </c>
      <c r="AC32" s="143">
        <f ca="1">IF(AC$5&lt;&gt;"",HLOOKUP(AC$5,Functionalization!$G$6:$R$305,ROW($A32)-5,FALSE),IFERROR(INDEX(AC$269:AC$305,MATCH($F32,$B$269:$B$305,0))/VLOOKUP($F32,$B$269:$BB$305,MATCH(LEFT(TRIM(AC$6),FIND("~",SUBSTITUTE(AC$6,"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32))*HLOOKUP(LEFT(TRIM(AC$6),FIND("~",SUBSTITUTE(AC$6," ","~",LEN(TRIM(AC$6))-LEN(SUBSTITUTE(TRIM(AC$6)," ",""))))-1)&amp;" Total",$B$6:$BB$305,ROW($A32)-5,FALSE))</f>
        <v>0</v>
      </c>
      <c r="AD32" s="143">
        <f ca="1">IF(AD$5&lt;&gt;"",HLOOKUP(AD$5,Functionalization!$G$6:$R$305,ROW($A32)-5,FALSE),IFERROR(INDEX(AD$269:AD$305,MATCH($F32,$B$269:$B$305,0))/VLOOKUP($F32,$B$269:$BB$305,MATCH(LEFT(TRIM(AD$6),FIND("~",SUBSTITUTE(AD$6,"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32))*HLOOKUP(LEFT(TRIM(AD$6),FIND("~",SUBSTITUTE(AD$6," ","~",LEN(TRIM(AD$6))-LEN(SUBSTITUTE(TRIM(AD$6)," ",""))))-1)&amp;" Total",$B$6:$BB$305,ROW($A32)-5,FALSE))</f>
        <v>0</v>
      </c>
      <c r="AE32" s="143">
        <f ca="1">IF(AE$5&lt;&gt;"",HLOOKUP(AE$5,Functionalization!$G$6:$R$305,ROW($A32)-5,FALSE),IFERROR(INDEX(AE$269:AE$305,MATCH($F32,$B$269:$B$305,0))/VLOOKUP($F32,$B$269:$BB$305,MATCH(LEFT(TRIM(AE$6),FIND("~",SUBSTITUTE(AE$6,"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32))*HLOOKUP(LEFT(TRIM(AE$6),FIND("~",SUBSTITUTE(AE$6," ","~",LEN(TRIM(AE$6))-LEN(SUBSTITUTE(TRIM(AE$6)," ",""))))-1)&amp;" Total",$B$6:$BB$305,ROW($A32)-5,FALSE))</f>
        <v>0</v>
      </c>
      <c r="AF32" s="143">
        <f ca="1">IF(AF$5&lt;&gt;"",HLOOKUP(AF$5,Functionalization!$G$6:$R$305,ROW($A32)-5,FALSE),IFERROR(INDEX(AF$269:AF$305,MATCH($F32,$B$269:$B$305,0))/VLOOKUP($F32,$B$269:$BB$305,MATCH(LEFT(TRIM(AF$6),FIND("~",SUBSTITUTE(AF$6,"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32))*HLOOKUP(LEFT(TRIM(AF$6),FIND("~",SUBSTITUTE(AF$6," ","~",LEN(TRIM(AF$6))-LEN(SUBSTITUTE(TRIM(AF$6)," ",""))))-1)&amp;" Total",$B$6:$BB$305,ROW($A32)-5,FALSE))</f>
        <v>0</v>
      </c>
      <c r="AG32" s="143">
        <f ca="1">IF(AG$5&lt;&gt;"",HLOOKUP(AG$5,Functionalization!$G$6:$R$305,ROW($A32)-5,FALSE),IFERROR(INDEX(AG$269:AG$305,MATCH($F32,$B$269:$B$305,0))/VLOOKUP($F32,$B$269:$BB$305,MATCH(LEFT(TRIM(AG$6),FIND("~",SUBSTITUTE(AG$6,"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32))*HLOOKUP(LEFT(TRIM(AG$6),FIND("~",SUBSTITUTE(AG$6," ","~",LEN(TRIM(AG$6))-LEN(SUBSTITUTE(TRIM(AG$6)," ",""))))-1)&amp;" Total",$B$6:$BB$305,ROW($A32)-5,FALSE))</f>
        <v>0</v>
      </c>
      <c r="AH32" s="143">
        <f ca="1">IF(AH$5&lt;&gt;"",HLOOKUP(AH$5,Functionalization!$G$6:$R$305,ROW($A32)-5,FALSE),IFERROR(INDEX(AH$269:AH$305,MATCH($F32,$B$269:$B$305,0))/VLOOKUP($F32,$B$269:$BB$305,MATCH(LEFT(TRIM(AH$6),FIND("~",SUBSTITUTE(AH$6,"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32))*HLOOKUP(LEFT(TRIM(AH$6),FIND("~",SUBSTITUTE(AH$6," ","~",LEN(TRIM(AH$6))-LEN(SUBSTITUTE(TRIM(AH$6)," ",""))))-1)&amp;" Total",$B$6:$BB$305,ROW($A32)-5,FALSE))</f>
        <v>0</v>
      </c>
      <c r="AI32" s="143">
        <f ca="1">IF(AI$5&lt;&gt;"",HLOOKUP(AI$5,Functionalization!$G$6:$R$305,ROW($A32)-5,FALSE),IFERROR(INDEX(AI$269:AI$305,MATCH($F32,$B$269:$B$305,0))/VLOOKUP($F32,$B$269:$BB$305,MATCH(LEFT(TRIM(AI$6),FIND("~",SUBSTITUTE(AI$6,"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32))*HLOOKUP(LEFT(TRIM(AI$6),FIND("~",SUBSTITUTE(AI$6," ","~",LEN(TRIM(AI$6))-LEN(SUBSTITUTE(TRIM(AI$6)," ",""))))-1)&amp;" Total",$B$6:$BB$305,ROW($A32)-5,FALSE))</f>
        <v>0</v>
      </c>
      <c r="AJ32" s="143">
        <f ca="1">IF(AJ$5&lt;&gt;"",HLOOKUP(AJ$5,Functionalization!$G$6:$R$305,ROW($A32)-5,FALSE),IFERROR(INDEX(AJ$269:AJ$305,MATCH($F32,$B$269:$B$305,0))/VLOOKUP($F32,$B$269:$BB$305,MATCH(LEFT(TRIM(AJ$6),FIND("~",SUBSTITUTE(AJ$6,"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32))*HLOOKUP(LEFT(TRIM(AJ$6),FIND("~",SUBSTITUTE(AJ$6," ","~",LEN(TRIM(AJ$6))-LEN(SUBSTITUTE(TRIM(AJ$6)," ",""))))-1)&amp;" Total",$B$6:$BB$305,ROW($A32)-5,FALSE))</f>
        <v>0</v>
      </c>
      <c r="AK32" s="143">
        <f ca="1">IF(AK$5&lt;&gt;"",HLOOKUP(AK$5,Functionalization!$G$6:$R$305,ROW($A32)-5,FALSE),IFERROR(INDEX(AK$269:AK$305,MATCH($F32,$B$269:$B$305,0))/VLOOKUP($F32,$B$269:$BB$305,MATCH(LEFT(TRIM(AK$6),FIND("~",SUBSTITUTE(AK$6,"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32))*HLOOKUP(LEFT(TRIM(AK$6),FIND("~",SUBSTITUTE(AK$6," ","~",LEN(TRIM(AK$6))-LEN(SUBSTITUTE(TRIM(AK$6)," ",""))))-1)&amp;" Total",$B$6:$BB$305,ROW($A32)-5,FALSE))</f>
        <v>0</v>
      </c>
      <c r="AL32" s="143">
        <f ca="1">IF(AL$5&lt;&gt;"",HLOOKUP(AL$5,Functionalization!$G$6:$R$305,ROW($A32)-5,FALSE),IFERROR(INDEX(AL$269:AL$305,MATCH($F32,$B$269:$B$305,0))/VLOOKUP($F32,$B$269:$BB$305,MATCH(LEFT(TRIM(AL$6),FIND("~",SUBSTITUTE(AL$6,"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32))*HLOOKUP(LEFT(TRIM(AL$6),FIND("~",SUBSTITUTE(AL$6," ","~",LEN(TRIM(AL$6))-LEN(SUBSTITUTE(TRIM(AL$6)," ",""))))-1)&amp;" Total",$B$6:$BB$305,ROW($A32)-5,FALSE))</f>
        <v>0</v>
      </c>
      <c r="AM32" s="143">
        <f ca="1">IF(AM$5&lt;&gt;"",HLOOKUP(AM$5,Functionalization!$G$6:$R$305,ROW($A32)-5,FALSE),IFERROR(INDEX(AM$269:AM$305,MATCH($F32,$B$269:$B$305,0))/VLOOKUP($F32,$B$269:$BB$305,MATCH(LEFT(TRIM(AM$6),FIND("~",SUBSTITUTE(AM$6,"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32))*HLOOKUP(LEFT(TRIM(AM$6),FIND("~",SUBSTITUTE(AM$6," ","~",LEN(TRIM(AM$6))-LEN(SUBSTITUTE(TRIM(AM$6)," ",""))))-1)&amp;" Total",$B$6:$BB$305,ROW($A32)-5,FALSE))</f>
        <v>0</v>
      </c>
      <c r="AN32" s="143">
        <f ca="1">IF(AN$5&lt;&gt;"",HLOOKUP(AN$5,Functionalization!$G$6:$R$305,ROW($A32)-5,FALSE),IFERROR(INDEX(AN$269:AN$305,MATCH($F32,$B$269:$B$305,0))/VLOOKUP($F32,$B$269:$BB$305,MATCH(LEFT(TRIM(AN$6),FIND("~",SUBSTITUTE(AN$6,"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32))*HLOOKUP(LEFT(TRIM(AN$6),FIND("~",SUBSTITUTE(AN$6," ","~",LEN(TRIM(AN$6))-LEN(SUBSTITUTE(TRIM(AN$6)," ",""))))-1)&amp;" Total",$B$6:$BB$305,ROW($A32)-5,FALSE))</f>
        <v>0</v>
      </c>
      <c r="AO32" s="143">
        <f ca="1">IF(AO$5&lt;&gt;"",HLOOKUP(AO$5,Functionalization!$G$6:$R$305,ROW($A32)-5,FALSE),IFERROR(INDEX(AO$269:AO$305,MATCH($F32,$B$269:$B$305,0))/VLOOKUP($F32,$B$269:$BB$305,MATCH(LEFT(TRIM(AO$6),FIND("~",SUBSTITUTE(AO$6,"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32))*HLOOKUP(LEFT(TRIM(AO$6),FIND("~",SUBSTITUTE(AO$6," ","~",LEN(TRIM(AO$6))-LEN(SUBSTITUTE(TRIM(AO$6)," ",""))))-1)&amp;" Total",$B$6:$BB$305,ROW($A32)-5,FALSE))</f>
        <v>0</v>
      </c>
      <c r="AP32" s="143">
        <f ca="1">IF(AP$5&lt;&gt;"",HLOOKUP(AP$5,Functionalization!$G$6:$R$305,ROW($A32)-5,FALSE),IFERROR(INDEX(AP$269:AP$305,MATCH($F32,$B$269:$B$305,0))/VLOOKUP($F32,$B$269:$BB$305,MATCH(LEFT(TRIM(AP$6),FIND("~",SUBSTITUTE(AP$6,"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32))*HLOOKUP(LEFT(TRIM(AP$6),FIND("~",SUBSTITUTE(AP$6," ","~",LEN(TRIM(AP$6))-LEN(SUBSTITUTE(TRIM(AP$6)," ",""))))-1)&amp;" Total",$B$6:$BB$305,ROW($A32)-5,FALSE))</f>
        <v>0</v>
      </c>
      <c r="AQ32" s="143">
        <f ca="1">IF(AQ$5&lt;&gt;"",HLOOKUP(AQ$5,Functionalization!$G$6:$R$305,ROW($A32)-5,FALSE),IFERROR(INDEX(AQ$269:AQ$305,MATCH($F32,$B$269:$B$305,0))/VLOOKUP($F32,$B$269:$BB$305,MATCH(LEFT(TRIM(AQ$6),FIND("~",SUBSTITUTE(AQ$6,"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32))*HLOOKUP(LEFT(TRIM(AQ$6),FIND("~",SUBSTITUTE(AQ$6," ","~",LEN(TRIM(AQ$6))-LEN(SUBSTITUTE(TRIM(AQ$6)," ",""))))-1)&amp;" Total",$B$6:$BB$305,ROW($A32)-5,FALSE))</f>
        <v>0</v>
      </c>
      <c r="AR32" s="143">
        <f ca="1">IF(AR$5&lt;&gt;"",HLOOKUP(AR$5,Functionalization!$G$6:$R$305,ROW($A32)-5,FALSE),IFERROR(INDEX(AR$269:AR$305,MATCH($F32,$B$269:$B$305,0))/VLOOKUP($F32,$B$269:$BB$305,MATCH(LEFT(TRIM(AR$6),FIND("~",SUBSTITUTE(AR$6,"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32))*HLOOKUP(LEFT(TRIM(AR$6),FIND("~",SUBSTITUTE(AR$6," ","~",LEN(TRIM(AR$6))-LEN(SUBSTITUTE(TRIM(AR$6)," ",""))))-1)&amp;" Total",$B$6:$BB$305,ROW($A32)-5,FALSE))</f>
        <v>0</v>
      </c>
      <c r="AS32" s="143">
        <f ca="1">IF(AS$5&lt;&gt;"",HLOOKUP(AS$5,Functionalization!$G$6:$R$305,ROW($A32)-5,FALSE),IFERROR(INDEX(AS$269:AS$305,MATCH($F32,$B$269:$B$305,0))/VLOOKUP($F32,$B$269:$BB$305,MATCH(LEFT(TRIM(AS$6),FIND("~",SUBSTITUTE(AS$6,"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32))*HLOOKUP(LEFT(TRIM(AS$6),FIND("~",SUBSTITUTE(AS$6," ","~",LEN(TRIM(AS$6))-LEN(SUBSTITUTE(TRIM(AS$6)," ",""))))-1)&amp;" Total",$B$6:$BB$305,ROW($A32)-5,FALSE))</f>
        <v>0</v>
      </c>
      <c r="AT32" s="143">
        <f ca="1">IF(AT$5&lt;&gt;"",HLOOKUP(AT$5,Functionalization!$G$6:$R$305,ROW($A32)-5,FALSE),IFERROR(INDEX(AT$269:AT$305,MATCH($F32,$B$269:$B$305,0))/VLOOKUP($F32,$B$269:$BB$305,MATCH(LEFT(TRIM(AT$6),FIND("~",SUBSTITUTE(AT$6,"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32))*HLOOKUP(LEFT(TRIM(AT$6),FIND("~",SUBSTITUTE(AT$6," ","~",LEN(TRIM(AT$6))-LEN(SUBSTITUTE(TRIM(AT$6)," ",""))))-1)&amp;" Total",$B$6:$BB$305,ROW($A32)-5,FALSE))</f>
        <v>0</v>
      </c>
      <c r="AU32" s="143">
        <f ca="1">IF(AU$5&lt;&gt;"",HLOOKUP(AU$5,Functionalization!$G$6:$R$305,ROW($A32)-5,FALSE),IFERROR(INDEX(AU$269:AU$305,MATCH($F32,$B$269:$B$305,0))/VLOOKUP($F32,$B$269:$BB$305,MATCH(LEFT(TRIM(AU$6),FIND("~",SUBSTITUTE(AU$6,"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32))*HLOOKUP(LEFT(TRIM(AU$6),FIND("~",SUBSTITUTE(AU$6," ","~",LEN(TRIM(AU$6))-LEN(SUBSTITUTE(TRIM(AU$6)," ",""))))-1)&amp;" Total",$B$6:$BB$305,ROW($A32)-5,FALSE))</f>
        <v>0</v>
      </c>
      <c r="AV32" s="143">
        <f ca="1">IF(AV$5&lt;&gt;"",HLOOKUP(AV$5,Functionalization!$G$6:$R$305,ROW($A32)-5,FALSE),IFERROR(INDEX(AV$269:AV$305,MATCH($F32,$B$269:$B$305,0))/VLOOKUP($F32,$B$269:$BB$305,MATCH(LEFT(TRIM(AV$6),FIND("~",SUBSTITUTE(AV$6,"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32))*HLOOKUP(LEFT(TRIM(AV$6),FIND("~",SUBSTITUTE(AV$6," ","~",LEN(TRIM(AV$6))-LEN(SUBSTITUTE(TRIM(AV$6)," ",""))))-1)&amp;" Total",$B$6:$BB$305,ROW($A32)-5,FALSE))</f>
        <v>0</v>
      </c>
      <c r="AW32" s="143">
        <f ca="1">IF(AW$5&lt;&gt;"",HLOOKUP(AW$5,Functionalization!$G$6:$R$305,ROW($A32)-5,FALSE),IFERROR(INDEX(AW$269:AW$305,MATCH($F32,$B$269:$B$305,0))/VLOOKUP($F32,$B$269:$BB$305,MATCH(LEFT(TRIM(AW$6),FIND("~",SUBSTITUTE(AW$6,"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32))*HLOOKUP(LEFT(TRIM(AW$6),FIND("~",SUBSTITUTE(AW$6," ","~",LEN(TRIM(AW$6))-LEN(SUBSTITUTE(TRIM(AW$6)," ",""))))-1)&amp;" Total",$B$6:$BB$305,ROW($A32)-5,FALSE))</f>
        <v>0</v>
      </c>
      <c r="AX32" s="143">
        <f ca="1">IF(AX$5&lt;&gt;"",HLOOKUP(AX$5,Functionalization!$G$6:$R$305,ROW($A32)-5,FALSE),IFERROR(INDEX(AX$269:AX$305,MATCH($F32,$B$269:$B$305,0))/VLOOKUP($F32,$B$269:$BB$305,MATCH(LEFT(TRIM(AX$6),FIND("~",SUBSTITUTE(AX$6,"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32))*HLOOKUP(LEFT(TRIM(AX$6),FIND("~",SUBSTITUTE(AX$6," ","~",LEN(TRIM(AX$6))-LEN(SUBSTITUTE(TRIM(AX$6)," ",""))))-1)&amp;" Total",$B$6:$BB$305,ROW($A32)-5,FALSE))</f>
        <v>0</v>
      </c>
      <c r="AY32" s="143">
        <f ca="1">IF(AY$5&lt;&gt;"",HLOOKUP(AY$5,Functionalization!$G$6:$R$305,ROW($A32)-5,FALSE),IFERROR(INDEX(AY$269:AY$305,MATCH($F32,$B$269:$B$305,0))/VLOOKUP($F32,$B$269:$BB$305,MATCH(LEFT(TRIM(AY$6),FIND("~",SUBSTITUTE(AY$6,"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32))*HLOOKUP(LEFT(TRIM(AY$6),FIND("~",SUBSTITUTE(AY$6," ","~",LEN(TRIM(AY$6))-LEN(SUBSTITUTE(TRIM(AY$6)," ",""))))-1)&amp;" Total",$B$6:$BB$305,ROW($A32)-5,FALSE))</f>
        <v>0</v>
      </c>
      <c r="AZ32" s="143">
        <f ca="1">IF(AZ$5&lt;&gt;"",HLOOKUP(AZ$5,Functionalization!$G$6:$R$305,ROW($A32)-5,FALSE),IFERROR(INDEX(AZ$269:AZ$305,MATCH($F32,$B$269:$B$305,0))/VLOOKUP($F32,$B$269:$BB$305,MATCH(LEFT(TRIM(AZ$6),FIND("~",SUBSTITUTE(AZ$6,"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32))*HLOOKUP(LEFT(TRIM(AZ$6),FIND("~",SUBSTITUTE(AZ$6," ","~",LEN(TRIM(AZ$6))-LEN(SUBSTITUTE(TRIM(AZ$6)," ",""))))-1)&amp;" Total",$B$6:$BB$305,ROW($A32)-5,FALSE))</f>
        <v>0</v>
      </c>
      <c r="BA32" s="143">
        <f ca="1">IF(BA$5&lt;&gt;"",HLOOKUP(BA$5,Functionalization!$G$6:$R$305,ROW($A32)-5,FALSE),IFERROR(INDEX(BA$269:BA$305,MATCH($F32,$B$269:$B$305,0))/VLOOKUP($F32,$B$269:$BB$305,MATCH(LEFT(TRIM(BA$6),FIND("~",SUBSTITUTE(BA$6,"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32))*HLOOKUP(LEFT(TRIM(BA$6),FIND("~",SUBSTITUTE(BA$6," ","~",LEN(TRIM(BA$6))-LEN(SUBSTITUTE(TRIM(BA$6)," ",""))))-1)&amp;" Total",$B$6:$BB$305,ROW($A32)-5,FALSE))</f>
        <v>0</v>
      </c>
      <c r="BB32" s="143">
        <f ca="1">IF(BB$5&lt;&gt;"",HLOOKUP(BB$5,Functionalization!$G$6:$R$305,ROW($A32)-5,FALSE),IFERROR(INDEX(BB$269:BB$305,MATCH($F32,$B$269:$B$305,0))/VLOOKUP($F32,$B$269:$BB$305,MATCH(LEFT(TRIM(BB$6),FIND("~",SUBSTITUTE(BB$6,"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32))*HLOOKUP(LEFT(TRIM(BB$6),FIND("~",SUBSTITUTE(BB$6," ","~",LEN(TRIM(BB$6))-LEN(SUBSTITUTE(TRIM(BB$6)," ",""))))-1)&amp;" Total",$B$6:$BB$305,ROW($A32)-5,FALSE))</f>
        <v>0</v>
      </c>
      <c r="BD32" s="79">
        <f ca="1">IFERROR(IF(SUMIF($G$6:$BB$6,BD$6&amp;" Total",$G32:$BB32)-(SUMIF($G$6:$BB$6,BD$6&amp;" "&amp;'Input-Func_Class'!$D$22,$G32:$BB32)+IFERROR(SUMIF($G$6:$BB$6,BD$6&amp;" "&amp;'Input-Func_Class'!$E$22,$G32:$BB32),SUMIF($G$6:$BB$6,BD$6&amp;" "&amp;'Input-Func_Class'!$B$24,$G32:$BB32))+SUMIF($G$6:$BB$6,BD$6&amp;" "&amp;'Input-Func_Class'!$F$22,$G32:$BB32))&lt;Check_Limit,0,1),1)</f>
        <v>0</v>
      </c>
      <c r="BE32" s="79">
        <f ca="1">IFERROR(IF(SUMIF($G$6:$BB$6,BE$6&amp;" Total",$G32:$BB32)-(SUMIF($G$6:$BB$6,BE$6&amp;" "&amp;'Input-Func_Class'!$D$22,$G32:$BB32)+IFERROR(SUMIF($G$6:$BB$6,BE$6&amp;" "&amp;'Input-Func_Class'!$E$22,$G32:$BB32),SUMIF($G$6:$BB$6,BE$6&amp;" "&amp;'Input-Func_Class'!$B$24,$G32:$BB32))+SUMIF($G$6:$BB$6,BE$6&amp;" "&amp;'Input-Func_Class'!$F$22,$G32:$BB32))&lt;Check_Limit,0,1),1)</f>
        <v>0</v>
      </c>
      <c r="BF32" s="79">
        <f ca="1">IFERROR(IF(SUMIF($G$6:$BB$6,BF$6&amp;" Total",$G32:$BB32)-(SUMIF($G$6:$BB$6,BF$6&amp;" "&amp;'Input-Func_Class'!$D$22,$G32:$BB32)+IFERROR(SUMIF($G$6:$BB$6,BF$6&amp;" "&amp;'Input-Func_Class'!$E$22,$G32:$BB32),SUMIF($G$6:$BB$6,BF$6&amp;" "&amp;'Input-Func_Class'!$B$24,$G32:$BB32))+SUMIF($G$6:$BB$6,BF$6&amp;" "&amp;'Input-Func_Class'!$F$22,$G32:$BB32))&lt;Check_Limit,0,1),1)</f>
        <v>0</v>
      </c>
      <c r="BG32" s="79">
        <f ca="1">IFERROR(IF(SUMIF($G$6:$BB$6,BG$6&amp;" Total",$G32:$BB32)-(SUMIF($G$6:$BB$6,BG$6&amp;" "&amp;'Input-Func_Class'!$D$22,$G32:$BB32)+IFERROR(SUMIF($G$6:$BB$6,BG$6&amp;" "&amp;'Input-Func_Class'!$E$22,$G32:$BB32),SUMIF($G$6:$BB$6,BG$6&amp;" "&amp;'Input-Func_Class'!$B$24,$G32:$BB32))+SUMIF($G$6:$BB$6,BG$6&amp;" "&amp;'Input-Func_Class'!$F$22,$G32:$BB32))&lt;Check_Limit,0,1),1)</f>
        <v>0</v>
      </c>
      <c r="BH32" s="79">
        <f ca="1">IFERROR(IF(SUMIF($G$6:$BB$6,BH$6&amp;" Total",$G32:$BB32)-(SUMIF($G$6:$BB$6,BH$6&amp;" "&amp;'Input-Func_Class'!$D$22,$G32:$BB32)+IFERROR(SUMIF($G$6:$BB$6,BH$6&amp;" "&amp;'Input-Func_Class'!$E$22,$G32:$BB32),SUMIF($G$6:$BB$6,BH$6&amp;" "&amp;'Input-Func_Class'!$B$24,$G32:$BB32))+SUMIF($G$6:$BB$6,BH$6&amp;" "&amp;'Input-Func_Class'!$F$22,$G32:$BB32))&lt;Check_Limit,0,1),1)</f>
        <v>0</v>
      </c>
      <c r="BI32" s="79">
        <f ca="1">IFERROR(IF(SUMIF($G$6:$BB$6,BI$6&amp;" Total",$G32:$BB32)-(SUMIF($G$6:$BB$6,BI$6&amp;" "&amp;'Input-Func_Class'!$D$22,$G32:$BB32)+IFERROR(SUMIF($G$6:$BB$6,BI$6&amp;" "&amp;'Input-Func_Class'!$E$22,$G32:$BB32),SUMIF($G$6:$BB$6,BI$6&amp;" "&amp;'Input-Func_Class'!$B$24,$G32:$BB32))+SUMIF($G$6:$BB$6,BI$6&amp;" "&amp;'Input-Func_Class'!$F$22,$G32:$BB32))&lt;Check_Limit,0,1),1)</f>
        <v>0</v>
      </c>
      <c r="BJ32" s="79">
        <f ca="1">IFERROR(IF(SUMIF($G$6:$BB$6,BJ$6&amp;" Total",$G32:$BB32)-(SUMIF($G$6:$BB$6,BJ$6&amp;" "&amp;'Input-Func_Class'!$D$22,$G32:$BB32)+IFERROR(SUMIF($G$6:$BB$6,BJ$6&amp;" "&amp;'Input-Func_Class'!$E$22,$G32:$BB32),SUMIF($G$6:$BB$6,BJ$6&amp;" "&amp;'Input-Func_Class'!$B$24,$G32:$BB32))+SUMIF($G$6:$BB$6,BJ$6&amp;" "&amp;'Input-Func_Class'!$F$22,$G32:$BB32))&lt;Check_Limit,0,1),1)</f>
        <v>0</v>
      </c>
      <c r="BK32" s="79">
        <f ca="1">IFERROR(IF(SUMIF($G$6:$BB$6,BK$6&amp;" Total",$G32:$BB32)-(SUMIF($G$6:$BB$6,BK$6&amp;" "&amp;'Input-Func_Class'!$D$22,$G32:$BB32)+IFERROR(SUMIF($G$6:$BB$6,BK$6&amp;" "&amp;'Input-Func_Class'!$E$22,$G32:$BB32),SUMIF($G$6:$BB$6,BK$6&amp;" "&amp;'Input-Func_Class'!$B$24,$G32:$BB32))+SUMIF($G$6:$BB$6,BK$6&amp;" "&amp;'Input-Func_Class'!$F$22,$G32:$BB32))&lt;Check_Limit,0,1),1)</f>
        <v>0</v>
      </c>
      <c r="BL32" s="79">
        <f ca="1">IFERROR(IF(SUMIF($G$6:$BB$6,BL$6&amp;" Total",$G32:$BB32)-(SUMIF($G$6:$BB$6,BL$6&amp;" "&amp;'Input-Func_Class'!$D$22,$G32:$BB32)+IFERROR(SUMIF($G$6:$BB$6,BL$6&amp;" "&amp;'Input-Func_Class'!$E$22,$G32:$BB32),SUMIF($G$6:$BB$6,BL$6&amp;" "&amp;'Input-Func_Class'!$B$24,$G32:$BB32))+SUMIF($G$6:$BB$6,BL$6&amp;" "&amp;'Input-Func_Class'!$F$22,$G32:$BB32))&lt;Check_Limit,0,1),1)</f>
        <v>0</v>
      </c>
      <c r="BM32" s="79">
        <f ca="1">IFERROR(IF(SUMIF($G$6:$BB$6,BM$6&amp;" Total",$G32:$BB32)-(SUMIF($G$6:$BB$6,BM$6&amp;" "&amp;'Input-Func_Class'!$D$22,$G32:$BB32)+IFERROR(SUMIF($G$6:$BB$6,BM$6&amp;" "&amp;'Input-Func_Class'!$E$22,$G32:$BB32),SUMIF($G$6:$BB$6,BM$6&amp;" "&amp;'Input-Func_Class'!$B$24,$G32:$BB32))+SUMIF($G$6:$BB$6,BM$6&amp;" "&amp;'Input-Func_Class'!$F$22,$G32:$BB32))&lt;Check_Limit,0,1),1)</f>
        <v>0</v>
      </c>
      <c r="BN32" s="79">
        <f ca="1">IFERROR(IF(SUMIF($G$6:$BB$6,BN$6&amp;" Total",$G32:$BB32)-(SUMIF($G$6:$BB$6,BN$6&amp;" "&amp;'Input-Func_Class'!$D$22,$G32:$BB32)+IFERROR(SUMIF($G$6:$BB$6,BN$6&amp;" "&amp;'Input-Func_Class'!$E$22,$G32:$BB32),SUMIF($G$6:$BB$6,BN$6&amp;" "&amp;'Input-Func_Class'!$B$24,$G32:$BB32))+SUMIF($G$6:$BB$6,BN$6&amp;" "&amp;'Input-Func_Class'!$F$22,$G32:$BB32))&lt;Check_Limit,0,1),1)</f>
        <v>0</v>
      </c>
      <c r="BO32" s="79">
        <f ca="1">IFERROR(IF(SUMIF($G$6:$BB$6,BO$6&amp;" Total",$G32:$BB32)-(SUMIF($G$6:$BB$6,BO$6&amp;" "&amp;'Input-Func_Class'!$D$22,$G32:$BB32)+IFERROR(SUMIF($G$6:$BB$6,BO$6&amp;" "&amp;'Input-Func_Class'!$E$22,$G32:$BB32),SUMIF($G$6:$BB$6,BO$6&amp;" "&amp;'Input-Func_Class'!$B$24,$G32:$BB32))+SUMIF($G$6:$BB$6,BO$6&amp;" "&amp;'Input-Func_Class'!$F$22,$G32:$BB32))&lt;Check_Limit,0,1),1)</f>
        <v>0</v>
      </c>
    </row>
    <row r="33" spans="1:67" outlineLevel="1">
      <c r="A33" s="113">
        <f>IF(ISBLANK('Input-Accounts'!A33),"",'Input-Accounts'!A33)</f>
        <v>24</v>
      </c>
      <c r="B33" s="17" t="str">
        <f>IF(ISBLANK('Input-Accounts'!B33),"",'Input-Accounts'!B33)</f>
        <v>Mains Steel IP &gt;4-6"</v>
      </c>
      <c r="C33" s="113">
        <f>IF(ISBLANK('Input-Accounts'!C33),"",'Input-Accounts'!C33)</f>
        <v>376.1</v>
      </c>
      <c r="D33" s="143">
        <f>Functionalization!$D33</f>
        <v>12254704.967787653</v>
      </c>
      <c r="E33" s="143">
        <f t="shared" ref="E33" ca="1" si="7">IFERROR(IF(D33="",0,IF(D33=0,0,IF(ABS(D33-SUM(G33,K33,O33,S33,W33,AA33,AE33,AI33,AM33,AQ33,AU33,AY33))&lt;Check_Limit,0,1))),1)</f>
        <v>0</v>
      </c>
      <c r="F33" s="89" t="str">
        <f>IF($D33=0,"-",IF('Input-Accounts'!$E33&lt;&gt;0,'Input-Accounts'!$E33,'Input-Accounts'!$G33))</f>
        <v>DEMAND</v>
      </c>
      <c r="G33" s="143">
        <f ca="1">IF(G$5&lt;&gt;"",HLOOKUP(G$5,Functionalization!$G$6:$R$305,ROW($A33)-5,FALSE),IFERROR(INDEX(G$269:G$305,MATCH($F33,$B$269:$B$305,0))/VLOOKUP($F33,$B$269:$BB$305,MATCH(LEFT(TRIM(G$6),FIND("~",SUBSTITUTE(G$6,"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33))*HLOOKUP(LEFT(TRIM(G$6),FIND("~",SUBSTITUTE(G$6," ","~",LEN(TRIM(G$6))-LEN(SUBSTITUTE(TRIM(G$6)," ",""))))-1)&amp;" Total",$B$6:$BB$305,ROW($A33)-5,FALSE))</f>
        <v>0</v>
      </c>
      <c r="H33" s="143">
        <f ca="1">IF(H$5&lt;&gt;"",HLOOKUP(H$5,Functionalization!$G$6:$R$305,ROW($A33)-5,FALSE),IFERROR(INDEX(H$269:H$305,MATCH($F33,$B$269:$B$305,0))/VLOOKUP($F33,$B$269:$BB$305,MATCH(LEFT(TRIM(H$6),FIND("~",SUBSTITUTE(H$6,"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33))*HLOOKUP(LEFT(TRIM(H$6),FIND("~",SUBSTITUTE(H$6," ","~",LEN(TRIM(H$6))-LEN(SUBSTITUTE(TRIM(H$6)," ",""))))-1)&amp;" Total",$B$6:$BB$305,ROW($A33)-5,FALSE))</f>
        <v>0</v>
      </c>
      <c r="I33" s="143">
        <f ca="1">IF(I$5&lt;&gt;"",HLOOKUP(I$5,Functionalization!$G$6:$R$305,ROW($A33)-5,FALSE),IFERROR(INDEX(I$269:I$305,MATCH($F33,$B$269:$B$305,0))/VLOOKUP($F33,$B$269:$BB$305,MATCH(LEFT(TRIM(I$6),FIND("~",SUBSTITUTE(I$6,"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33))*HLOOKUP(LEFT(TRIM(I$6),FIND("~",SUBSTITUTE(I$6," ","~",LEN(TRIM(I$6))-LEN(SUBSTITUTE(TRIM(I$6)," ",""))))-1)&amp;" Total",$B$6:$BB$305,ROW($A33)-5,FALSE))</f>
        <v>0</v>
      </c>
      <c r="J33" s="143">
        <f ca="1">IF(J$5&lt;&gt;"",HLOOKUP(J$5,Functionalization!$G$6:$R$305,ROW($A33)-5,FALSE),IFERROR(INDEX(J$269:J$305,MATCH($F33,$B$269:$B$305,0))/VLOOKUP($F33,$B$269:$BB$305,MATCH(LEFT(TRIM(J$6),FIND("~",SUBSTITUTE(J$6,"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33))*HLOOKUP(LEFT(TRIM(J$6),FIND("~",SUBSTITUTE(J$6," ","~",LEN(TRIM(J$6))-LEN(SUBSTITUTE(TRIM(J$6)," ",""))))-1)&amp;" Total",$B$6:$BB$305,ROW($A33)-5,FALSE))</f>
        <v>0</v>
      </c>
      <c r="K33" s="143">
        <f ca="1">IF(K$5&lt;&gt;"",HLOOKUP(K$5,Functionalization!$G$6:$R$305,ROW($A33)-5,FALSE),IFERROR(INDEX(K$269:K$305,MATCH($F33,$B$269:$B$305,0))/VLOOKUP($F33,$B$269:$BB$305,MATCH(LEFT(TRIM(K$6),FIND("~",SUBSTITUTE(K$6,"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33))*HLOOKUP(LEFT(TRIM(K$6),FIND("~",SUBSTITUTE(K$6," ","~",LEN(TRIM(K$6))-LEN(SUBSTITUTE(TRIM(K$6)," ",""))))-1)&amp;" Total",$B$6:$BB$305,ROW($A33)-5,FALSE))</f>
        <v>0</v>
      </c>
      <c r="L33" s="143">
        <f ca="1">IF(L$5&lt;&gt;"",HLOOKUP(L$5,Functionalization!$G$6:$R$305,ROW($A33)-5,FALSE),IFERROR(INDEX(L$269:L$305,MATCH($F33,$B$269:$B$305,0))/VLOOKUP($F33,$B$269:$BB$305,MATCH(LEFT(TRIM(L$6),FIND("~",SUBSTITUTE(L$6,"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33))*HLOOKUP(LEFT(TRIM(L$6),FIND("~",SUBSTITUTE(L$6," ","~",LEN(TRIM(L$6))-LEN(SUBSTITUTE(TRIM(L$6)," ",""))))-1)&amp;" Total",$B$6:$BB$305,ROW($A33)-5,FALSE))</f>
        <v>0</v>
      </c>
      <c r="M33" s="143">
        <f ca="1">IF(M$5&lt;&gt;"",HLOOKUP(M$5,Functionalization!$G$6:$R$305,ROW($A33)-5,FALSE),IFERROR(INDEX(M$269:M$305,MATCH($F33,$B$269:$B$305,0))/VLOOKUP($F33,$B$269:$BB$305,MATCH(LEFT(TRIM(M$6),FIND("~",SUBSTITUTE(M$6,"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33))*HLOOKUP(LEFT(TRIM(M$6),FIND("~",SUBSTITUTE(M$6," ","~",LEN(TRIM(M$6))-LEN(SUBSTITUTE(TRIM(M$6)," ",""))))-1)&amp;" Total",$B$6:$BB$305,ROW($A33)-5,FALSE))</f>
        <v>0</v>
      </c>
      <c r="N33" s="143">
        <f ca="1">IF(N$5&lt;&gt;"",HLOOKUP(N$5,Functionalization!$G$6:$R$305,ROW($A33)-5,FALSE),IFERROR(INDEX(N$269:N$305,MATCH($F33,$B$269:$B$305,0))/VLOOKUP($F33,$B$269:$BB$305,MATCH(LEFT(TRIM(N$6),FIND("~",SUBSTITUTE(N$6,"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33))*HLOOKUP(LEFT(TRIM(N$6),FIND("~",SUBSTITUTE(N$6," ","~",LEN(TRIM(N$6))-LEN(SUBSTITUTE(TRIM(N$6)," ",""))))-1)&amp;" Total",$B$6:$BB$305,ROW($A33)-5,FALSE))</f>
        <v>0</v>
      </c>
      <c r="O33" s="143">
        <f ca="1">IF(O$5&lt;&gt;"",HLOOKUP(O$5,Functionalization!$G$6:$R$305,ROW($A33)-5,FALSE),IFERROR(INDEX(O$269:O$305,MATCH($F33,$B$269:$B$305,0))/VLOOKUP($F33,$B$269:$BB$305,MATCH(LEFT(TRIM(O$6),FIND("~",SUBSTITUTE(O$6,"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33))*HLOOKUP(LEFT(TRIM(O$6),FIND("~",SUBSTITUTE(O$6," ","~",LEN(TRIM(O$6))-LEN(SUBSTITUTE(TRIM(O$6)," ",""))))-1)&amp;" Total",$B$6:$BB$305,ROW($A33)-5,FALSE))</f>
        <v>12254704.967787653</v>
      </c>
      <c r="P33" s="143">
        <f ca="1">IF(P$5&lt;&gt;"",HLOOKUP(P$5,Functionalization!$G$6:$R$305,ROW($A33)-5,FALSE),IFERROR(INDEX(P$269:P$305,MATCH($F33,$B$269:$B$305,0))/VLOOKUP($F33,$B$269:$BB$305,MATCH(LEFT(TRIM(P$6),FIND("~",SUBSTITUTE(P$6,"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33))*HLOOKUP(LEFT(TRIM(P$6),FIND("~",SUBSTITUTE(P$6," ","~",LEN(TRIM(P$6))-LEN(SUBSTITUTE(TRIM(P$6)," ",""))))-1)&amp;" Total",$B$6:$BB$305,ROW($A33)-5,FALSE))</f>
        <v>12254704.967787653</v>
      </c>
      <c r="Q33" s="143">
        <f ca="1">IF(Q$5&lt;&gt;"",HLOOKUP(Q$5,Functionalization!$G$6:$R$305,ROW($A33)-5,FALSE),IFERROR(INDEX(Q$269:Q$305,MATCH($F33,$B$269:$B$305,0))/VLOOKUP($F33,$B$269:$BB$305,MATCH(LEFT(TRIM(Q$6),FIND("~",SUBSTITUTE(Q$6,"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33))*HLOOKUP(LEFT(TRIM(Q$6),FIND("~",SUBSTITUTE(Q$6," ","~",LEN(TRIM(Q$6))-LEN(SUBSTITUTE(TRIM(Q$6)," ",""))))-1)&amp;" Total",$B$6:$BB$305,ROW($A33)-5,FALSE))</f>
        <v>0</v>
      </c>
      <c r="R33" s="143">
        <f ca="1">IF(R$5&lt;&gt;"",HLOOKUP(R$5,Functionalization!$G$6:$R$305,ROW($A33)-5,FALSE),IFERROR(INDEX(R$269:R$305,MATCH($F33,$B$269:$B$305,0))/VLOOKUP($F33,$B$269:$BB$305,MATCH(LEFT(TRIM(R$6),FIND("~",SUBSTITUTE(R$6,"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33))*HLOOKUP(LEFT(TRIM(R$6),FIND("~",SUBSTITUTE(R$6," ","~",LEN(TRIM(R$6))-LEN(SUBSTITUTE(TRIM(R$6)," ",""))))-1)&amp;" Total",$B$6:$BB$305,ROW($A33)-5,FALSE))</f>
        <v>0</v>
      </c>
      <c r="S33" s="143">
        <f ca="1">IF(S$5&lt;&gt;"",HLOOKUP(S$5,Functionalization!$G$6:$R$305,ROW($A33)-5,FALSE),IFERROR(INDEX(S$269:S$305,MATCH($F33,$B$269:$B$305,0))/VLOOKUP($F33,$B$269:$BB$305,MATCH(LEFT(TRIM(S$6),FIND("~",SUBSTITUTE(S$6,"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33))*HLOOKUP(LEFT(TRIM(S$6),FIND("~",SUBSTITUTE(S$6," ","~",LEN(TRIM(S$6))-LEN(SUBSTITUTE(TRIM(S$6)," ",""))))-1)&amp;" Total",$B$6:$BB$305,ROW($A33)-5,FALSE))</f>
        <v>0</v>
      </c>
      <c r="T33" s="143">
        <f ca="1">IF(T$5&lt;&gt;"",HLOOKUP(T$5,Functionalization!$G$6:$R$305,ROW($A33)-5,FALSE),IFERROR(INDEX(T$269:T$305,MATCH($F33,$B$269:$B$305,0))/VLOOKUP($F33,$B$269:$BB$305,MATCH(LEFT(TRIM(T$6),FIND("~",SUBSTITUTE(T$6,"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33))*HLOOKUP(LEFT(TRIM(T$6),FIND("~",SUBSTITUTE(T$6," ","~",LEN(TRIM(T$6))-LEN(SUBSTITUTE(TRIM(T$6)," ",""))))-1)&amp;" Total",$B$6:$BB$305,ROW($A33)-5,FALSE))</f>
        <v>0</v>
      </c>
      <c r="U33" s="143">
        <f ca="1">IF(U$5&lt;&gt;"",HLOOKUP(U$5,Functionalization!$G$6:$R$305,ROW($A33)-5,FALSE),IFERROR(INDEX(U$269:U$305,MATCH($F33,$B$269:$B$305,0))/VLOOKUP($F33,$B$269:$BB$305,MATCH(LEFT(TRIM(U$6),FIND("~",SUBSTITUTE(U$6,"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33))*HLOOKUP(LEFT(TRIM(U$6),FIND("~",SUBSTITUTE(U$6," ","~",LEN(TRIM(U$6))-LEN(SUBSTITUTE(TRIM(U$6)," ",""))))-1)&amp;" Total",$B$6:$BB$305,ROW($A33)-5,FALSE))</f>
        <v>0</v>
      </c>
      <c r="V33" s="143">
        <f ca="1">IF(V$5&lt;&gt;"",HLOOKUP(V$5,Functionalization!$G$6:$R$305,ROW($A33)-5,FALSE),IFERROR(INDEX(V$269:V$305,MATCH($F33,$B$269:$B$305,0))/VLOOKUP($F33,$B$269:$BB$305,MATCH(LEFT(TRIM(V$6),FIND("~",SUBSTITUTE(V$6,"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33))*HLOOKUP(LEFT(TRIM(V$6),FIND("~",SUBSTITUTE(V$6," ","~",LEN(TRIM(V$6))-LEN(SUBSTITUTE(TRIM(V$6)," ",""))))-1)&amp;" Total",$B$6:$BB$305,ROW($A33)-5,FALSE))</f>
        <v>0</v>
      </c>
      <c r="W33" s="143">
        <f ca="1">IF(W$5&lt;&gt;"",HLOOKUP(W$5,Functionalization!$G$6:$R$305,ROW($A33)-5,FALSE),IFERROR(INDEX(W$269:W$305,MATCH($F33,$B$269:$B$305,0))/VLOOKUP($F33,$B$269:$BB$305,MATCH(LEFT(TRIM(W$6),FIND("~",SUBSTITUTE(W$6,"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33))*HLOOKUP(LEFT(TRIM(W$6),FIND("~",SUBSTITUTE(W$6," ","~",LEN(TRIM(W$6))-LEN(SUBSTITUTE(TRIM(W$6)," ",""))))-1)&amp;" Total",$B$6:$BB$305,ROW($A33)-5,FALSE))</f>
        <v>0</v>
      </c>
      <c r="X33" s="143">
        <f ca="1">IF(X$5&lt;&gt;"",HLOOKUP(X$5,Functionalization!$G$6:$R$305,ROW($A33)-5,FALSE),IFERROR(INDEX(X$269:X$305,MATCH($F33,$B$269:$B$305,0))/VLOOKUP($F33,$B$269:$BB$305,MATCH(LEFT(TRIM(X$6),FIND("~",SUBSTITUTE(X$6,"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33))*HLOOKUP(LEFT(TRIM(X$6),FIND("~",SUBSTITUTE(X$6," ","~",LEN(TRIM(X$6))-LEN(SUBSTITUTE(TRIM(X$6)," ",""))))-1)&amp;" Total",$B$6:$BB$305,ROW($A33)-5,FALSE))</f>
        <v>0</v>
      </c>
      <c r="Y33" s="143">
        <f ca="1">IF(Y$5&lt;&gt;"",HLOOKUP(Y$5,Functionalization!$G$6:$R$305,ROW($A33)-5,FALSE),IFERROR(INDEX(Y$269:Y$305,MATCH($F33,$B$269:$B$305,0))/VLOOKUP($F33,$B$269:$BB$305,MATCH(LEFT(TRIM(Y$6),FIND("~",SUBSTITUTE(Y$6,"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33))*HLOOKUP(LEFT(TRIM(Y$6),FIND("~",SUBSTITUTE(Y$6," ","~",LEN(TRIM(Y$6))-LEN(SUBSTITUTE(TRIM(Y$6)," ",""))))-1)&amp;" Total",$B$6:$BB$305,ROW($A33)-5,FALSE))</f>
        <v>0</v>
      </c>
      <c r="Z33" s="143">
        <f ca="1">IF(Z$5&lt;&gt;"",HLOOKUP(Z$5,Functionalization!$G$6:$R$305,ROW($A33)-5,FALSE),IFERROR(INDEX(Z$269:Z$305,MATCH($F33,$B$269:$B$305,0))/VLOOKUP($F33,$B$269:$BB$305,MATCH(LEFT(TRIM(Z$6),FIND("~",SUBSTITUTE(Z$6,"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33))*HLOOKUP(LEFT(TRIM(Z$6),FIND("~",SUBSTITUTE(Z$6," ","~",LEN(TRIM(Z$6))-LEN(SUBSTITUTE(TRIM(Z$6)," ",""))))-1)&amp;" Total",$B$6:$BB$305,ROW($A33)-5,FALSE))</f>
        <v>0</v>
      </c>
      <c r="AA33" s="143">
        <f ca="1">IF(AA$5&lt;&gt;"",HLOOKUP(AA$5,Functionalization!$G$6:$R$305,ROW($A33)-5,FALSE),IFERROR(INDEX(AA$269:AA$305,MATCH($F33,$B$269:$B$305,0))/VLOOKUP($F33,$B$269:$BB$305,MATCH(LEFT(TRIM(AA$6),FIND("~",SUBSTITUTE(AA$6,"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33))*HLOOKUP(LEFT(TRIM(AA$6),FIND("~",SUBSTITUTE(AA$6," ","~",LEN(TRIM(AA$6))-LEN(SUBSTITUTE(TRIM(AA$6)," ",""))))-1)&amp;" Total",$B$6:$BB$305,ROW($A33)-5,FALSE))</f>
        <v>0</v>
      </c>
      <c r="AB33" s="143">
        <f ca="1">IF(AB$5&lt;&gt;"",HLOOKUP(AB$5,Functionalization!$G$6:$R$305,ROW($A33)-5,FALSE),IFERROR(INDEX(AB$269:AB$305,MATCH($F33,$B$269:$B$305,0))/VLOOKUP($F33,$B$269:$BB$305,MATCH(LEFT(TRIM(AB$6),FIND("~",SUBSTITUTE(AB$6,"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33))*HLOOKUP(LEFT(TRIM(AB$6),FIND("~",SUBSTITUTE(AB$6," ","~",LEN(TRIM(AB$6))-LEN(SUBSTITUTE(TRIM(AB$6)," ",""))))-1)&amp;" Total",$B$6:$BB$305,ROW($A33)-5,FALSE))</f>
        <v>0</v>
      </c>
      <c r="AC33" s="143">
        <f ca="1">IF(AC$5&lt;&gt;"",HLOOKUP(AC$5,Functionalization!$G$6:$R$305,ROW($A33)-5,FALSE),IFERROR(INDEX(AC$269:AC$305,MATCH($F33,$B$269:$B$305,0))/VLOOKUP($F33,$B$269:$BB$305,MATCH(LEFT(TRIM(AC$6),FIND("~",SUBSTITUTE(AC$6,"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33))*HLOOKUP(LEFT(TRIM(AC$6),FIND("~",SUBSTITUTE(AC$6," ","~",LEN(TRIM(AC$6))-LEN(SUBSTITUTE(TRIM(AC$6)," ",""))))-1)&amp;" Total",$B$6:$BB$305,ROW($A33)-5,FALSE))</f>
        <v>0</v>
      </c>
      <c r="AD33" s="143">
        <f ca="1">IF(AD$5&lt;&gt;"",HLOOKUP(AD$5,Functionalization!$G$6:$R$305,ROW($A33)-5,FALSE),IFERROR(INDEX(AD$269:AD$305,MATCH($F33,$B$269:$B$305,0))/VLOOKUP($F33,$B$269:$BB$305,MATCH(LEFT(TRIM(AD$6),FIND("~",SUBSTITUTE(AD$6,"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33))*HLOOKUP(LEFT(TRIM(AD$6),FIND("~",SUBSTITUTE(AD$6," ","~",LEN(TRIM(AD$6))-LEN(SUBSTITUTE(TRIM(AD$6)," ",""))))-1)&amp;" Total",$B$6:$BB$305,ROW($A33)-5,FALSE))</f>
        <v>0</v>
      </c>
      <c r="AE33" s="143">
        <f ca="1">IF(AE$5&lt;&gt;"",HLOOKUP(AE$5,Functionalization!$G$6:$R$305,ROW($A33)-5,FALSE),IFERROR(INDEX(AE$269:AE$305,MATCH($F33,$B$269:$B$305,0))/VLOOKUP($F33,$B$269:$BB$305,MATCH(LEFT(TRIM(AE$6),FIND("~",SUBSTITUTE(AE$6,"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33))*HLOOKUP(LEFT(TRIM(AE$6),FIND("~",SUBSTITUTE(AE$6," ","~",LEN(TRIM(AE$6))-LEN(SUBSTITUTE(TRIM(AE$6)," ",""))))-1)&amp;" Total",$B$6:$BB$305,ROW($A33)-5,FALSE))</f>
        <v>0</v>
      </c>
      <c r="AF33" s="143">
        <f ca="1">IF(AF$5&lt;&gt;"",HLOOKUP(AF$5,Functionalization!$G$6:$R$305,ROW($A33)-5,FALSE),IFERROR(INDEX(AF$269:AF$305,MATCH($F33,$B$269:$B$305,0))/VLOOKUP($F33,$B$269:$BB$305,MATCH(LEFT(TRIM(AF$6),FIND("~",SUBSTITUTE(AF$6,"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33))*HLOOKUP(LEFT(TRIM(AF$6),FIND("~",SUBSTITUTE(AF$6," ","~",LEN(TRIM(AF$6))-LEN(SUBSTITUTE(TRIM(AF$6)," ",""))))-1)&amp;" Total",$B$6:$BB$305,ROW($A33)-5,FALSE))</f>
        <v>0</v>
      </c>
      <c r="AG33" s="143">
        <f ca="1">IF(AG$5&lt;&gt;"",HLOOKUP(AG$5,Functionalization!$G$6:$R$305,ROW($A33)-5,FALSE),IFERROR(INDEX(AG$269:AG$305,MATCH($F33,$B$269:$B$305,0))/VLOOKUP($F33,$B$269:$BB$305,MATCH(LEFT(TRIM(AG$6),FIND("~",SUBSTITUTE(AG$6,"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33))*HLOOKUP(LEFT(TRIM(AG$6),FIND("~",SUBSTITUTE(AG$6," ","~",LEN(TRIM(AG$6))-LEN(SUBSTITUTE(TRIM(AG$6)," ",""))))-1)&amp;" Total",$B$6:$BB$305,ROW($A33)-5,FALSE))</f>
        <v>0</v>
      </c>
      <c r="AH33" s="143">
        <f ca="1">IF(AH$5&lt;&gt;"",HLOOKUP(AH$5,Functionalization!$G$6:$R$305,ROW($A33)-5,FALSE),IFERROR(INDEX(AH$269:AH$305,MATCH($F33,$B$269:$B$305,0))/VLOOKUP($F33,$B$269:$BB$305,MATCH(LEFT(TRIM(AH$6),FIND("~",SUBSTITUTE(AH$6,"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33))*HLOOKUP(LEFT(TRIM(AH$6),FIND("~",SUBSTITUTE(AH$6," ","~",LEN(TRIM(AH$6))-LEN(SUBSTITUTE(TRIM(AH$6)," ",""))))-1)&amp;" Total",$B$6:$BB$305,ROW($A33)-5,FALSE))</f>
        <v>0</v>
      </c>
      <c r="AI33" s="143">
        <f ca="1">IF(AI$5&lt;&gt;"",HLOOKUP(AI$5,Functionalization!$G$6:$R$305,ROW($A33)-5,FALSE),IFERROR(INDEX(AI$269:AI$305,MATCH($F33,$B$269:$B$305,0))/VLOOKUP($F33,$B$269:$BB$305,MATCH(LEFT(TRIM(AI$6),FIND("~",SUBSTITUTE(AI$6,"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33))*HLOOKUP(LEFT(TRIM(AI$6),FIND("~",SUBSTITUTE(AI$6," ","~",LEN(TRIM(AI$6))-LEN(SUBSTITUTE(TRIM(AI$6)," ",""))))-1)&amp;" Total",$B$6:$BB$305,ROW($A33)-5,FALSE))</f>
        <v>0</v>
      </c>
      <c r="AJ33" s="143">
        <f ca="1">IF(AJ$5&lt;&gt;"",HLOOKUP(AJ$5,Functionalization!$G$6:$R$305,ROW($A33)-5,FALSE),IFERROR(INDEX(AJ$269:AJ$305,MATCH($F33,$B$269:$B$305,0))/VLOOKUP($F33,$B$269:$BB$305,MATCH(LEFT(TRIM(AJ$6),FIND("~",SUBSTITUTE(AJ$6,"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33))*HLOOKUP(LEFT(TRIM(AJ$6),FIND("~",SUBSTITUTE(AJ$6," ","~",LEN(TRIM(AJ$6))-LEN(SUBSTITUTE(TRIM(AJ$6)," ",""))))-1)&amp;" Total",$B$6:$BB$305,ROW($A33)-5,FALSE))</f>
        <v>0</v>
      </c>
      <c r="AK33" s="143">
        <f ca="1">IF(AK$5&lt;&gt;"",HLOOKUP(AK$5,Functionalization!$G$6:$R$305,ROW($A33)-5,FALSE),IFERROR(INDEX(AK$269:AK$305,MATCH($F33,$B$269:$B$305,0))/VLOOKUP($F33,$B$269:$BB$305,MATCH(LEFT(TRIM(AK$6),FIND("~",SUBSTITUTE(AK$6,"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33))*HLOOKUP(LEFT(TRIM(AK$6),FIND("~",SUBSTITUTE(AK$6," ","~",LEN(TRIM(AK$6))-LEN(SUBSTITUTE(TRIM(AK$6)," ",""))))-1)&amp;" Total",$B$6:$BB$305,ROW($A33)-5,FALSE))</f>
        <v>0</v>
      </c>
      <c r="AL33" s="143">
        <f ca="1">IF(AL$5&lt;&gt;"",HLOOKUP(AL$5,Functionalization!$G$6:$R$305,ROW($A33)-5,FALSE),IFERROR(INDEX(AL$269:AL$305,MATCH($F33,$B$269:$B$305,0))/VLOOKUP($F33,$B$269:$BB$305,MATCH(LEFT(TRIM(AL$6),FIND("~",SUBSTITUTE(AL$6,"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33))*HLOOKUP(LEFT(TRIM(AL$6),FIND("~",SUBSTITUTE(AL$6," ","~",LEN(TRIM(AL$6))-LEN(SUBSTITUTE(TRIM(AL$6)," ",""))))-1)&amp;" Total",$B$6:$BB$305,ROW($A33)-5,FALSE))</f>
        <v>0</v>
      </c>
      <c r="AM33" s="143">
        <f ca="1">IF(AM$5&lt;&gt;"",HLOOKUP(AM$5,Functionalization!$G$6:$R$305,ROW($A33)-5,FALSE),IFERROR(INDEX(AM$269:AM$305,MATCH($F33,$B$269:$B$305,0))/VLOOKUP($F33,$B$269:$BB$305,MATCH(LEFT(TRIM(AM$6),FIND("~",SUBSTITUTE(AM$6,"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33))*HLOOKUP(LEFT(TRIM(AM$6),FIND("~",SUBSTITUTE(AM$6," ","~",LEN(TRIM(AM$6))-LEN(SUBSTITUTE(TRIM(AM$6)," ",""))))-1)&amp;" Total",$B$6:$BB$305,ROW($A33)-5,FALSE))</f>
        <v>0</v>
      </c>
      <c r="AN33" s="143">
        <f ca="1">IF(AN$5&lt;&gt;"",HLOOKUP(AN$5,Functionalization!$G$6:$R$305,ROW($A33)-5,FALSE),IFERROR(INDEX(AN$269:AN$305,MATCH($F33,$B$269:$B$305,0))/VLOOKUP($F33,$B$269:$BB$305,MATCH(LEFT(TRIM(AN$6),FIND("~",SUBSTITUTE(AN$6,"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33))*HLOOKUP(LEFT(TRIM(AN$6),FIND("~",SUBSTITUTE(AN$6," ","~",LEN(TRIM(AN$6))-LEN(SUBSTITUTE(TRIM(AN$6)," ",""))))-1)&amp;" Total",$B$6:$BB$305,ROW($A33)-5,FALSE))</f>
        <v>0</v>
      </c>
      <c r="AO33" s="143">
        <f ca="1">IF(AO$5&lt;&gt;"",HLOOKUP(AO$5,Functionalization!$G$6:$R$305,ROW($A33)-5,FALSE),IFERROR(INDEX(AO$269:AO$305,MATCH($F33,$B$269:$B$305,0))/VLOOKUP($F33,$B$269:$BB$305,MATCH(LEFT(TRIM(AO$6),FIND("~",SUBSTITUTE(AO$6,"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33))*HLOOKUP(LEFT(TRIM(AO$6),FIND("~",SUBSTITUTE(AO$6," ","~",LEN(TRIM(AO$6))-LEN(SUBSTITUTE(TRIM(AO$6)," ",""))))-1)&amp;" Total",$B$6:$BB$305,ROW($A33)-5,FALSE))</f>
        <v>0</v>
      </c>
      <c r="AP33" s="143">
        <f ca="1">IF(AP$5&lt;&gt;"",HLOOKUP(AP$5,Functionalization!$G$6:$R$305,ROW($A33)-5,FALSE),IFERROR(INDEX(AP$269:AP$305,MATCH($F33,$B$269:$B$305,0))/VLOOKUP($F33,$B$269:$BB$305,MATCH(LEFT(TRIM(AP$6),FIND("~",SUBSTITUTE(AP$6,"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33))*HLOOKUP(LEFT(TRIM(AP$6),FIND("~",SUBSTITUTE(AP$6," ","~",LEN(TRIM(AP$6))-LEN(SUBSTITUTE(TRIM(AP$6)," ",""))))-1)&amp;" Total",$B$6:$BB$305,ROW($A33)-5,FALSE))</f>
        <v>0</v>
      </c>
      <c r="AQ33" s="143">
        <f ca="1">IF(AQ$5&lt;&gt;"",HLOOKUP(AQ$5,Functionalization!$G$6:$R$305,ROW($A33)-5,FALSE),IFERROR(INDEX(AQ$269:AQ$305,MATCH($F33,$B$269:$B$305,0))/VLOOKUP($F33,$B$269:$BB$305,MATCH(LEFT(TRIM(AQ$6),FIND("~",SUBSTITUTE(AQ$6,"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33))*HLOOKUP(LEFT(TRIM(AQ$6),FIND("~",SUBSTITUTE(AQ$6," ","~",LEN(TRIM(AQ$6))-LEN(SUBSTITUTE(TRIM(AQ$6)," ",""))))-1)&amp;" Total",$B$6:$BB$305,ROW($A33)-5,FALSE))</f>
        <v>0</v>
      </c>
      <c r="AR33" s="143">
        <f ca="1">IF(AR$5&lt;&gt;"",HLOOKUP(AR$5,Functionalization!$G$6:$R$305,ROW($A33)-5,FALSE),IFERROR(INDEX(AR$269:AR$305,MATCH($F33,$B$269:$B$305,0))/VLOOKUP($F33,$B$269:$BB$305,MATCH(LEFT(TRIM(AR$6),FIND("~",SUBSTITUTE(AR$6,"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33))*HLOOKUP(LEFT(TRIM(AR$6),FIND("~",SUBSTITUTE(AR$6," ","~",LEN(TRIM(AR$6))-LEN(SUBSTITUTE(TRIM(AR$6)," ",""))))-1)&amp;" Total",$B$6:$BB$305,ROW($A33)-5,FALSE))</f>
        <v>0</v>
      </c>
      <c r="AS33" s="143">
        <f ca="1">IF(AS$5&lt;&gt;"",HLOOKUP(AS$5,Functionalization!$G$6:$R$305,ROW($A33)-5,FALSE),IFERROR(INDEX(AS$269:AS$305,MATCH($F33,$B$269:$B$305,0))/VLOOKUP($F33,$B$269:$BB$305,MATCH(LEFT(TRIM(AS$6),FIND("~",SUBSTITUTE(AS$6,"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33))*HLOOKUP(LEFT(TRIM(AS$6),FIND("~",SUBSTITUTE(AS$6," ","~",LEN(TRIM(AS$6))-LEN(SUBSTITUTE(TRIM(AS$6)," ",""))))-1)&amp;" Total",$B$6:$BB$305,ROW($A33)-5,FALSE))</f>
        <v>0</v>
      </c>
      <c r="AT33" s="143">
        <f ca="1">IF(AT$5&lt;&gt;"",HLOOKUP(AT$5,Functionalization!$G$6:$R$305,ROW($A33)-5,FALSE),IFERROR(INDEX(AT$269:AT$305,MATCH($F33,$B$269:$B$305,0))/VLOOKUP($F33,$B$269:$BB$305,MATCH(LEFT(TRIM(AT$6),FIND("~",SUBSTITUTE(AT$6,"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33))*HLOOKUP(LEFT(TRIM(AT$6),FIND("~",SUBSTITUTE(AT$6," ","~",LEN(TRIM(AT$6))-LEN(SUBSTITUTE(TRIM(AT$6)," ",""))))-1)&amp;" Total",$B$6:$BB$305,ROW($A33)-5,FALSE))</f>
        <v>0</v>
      </c>
      <c r="AU33" s="143">
        <f ca="1">IF(AU$5&lt;&gt;"",HLOOKUP(AU$5,Functionalization!$G$6:$R$305,ROW($A33)-5,FALSE),IFERROR(INDEX(AU$269:AU$305,MATCH($F33,$B$269:$B$305,0))/VLOOKUP($F33,$B$269:$BB$305,MATCH(LEFT(TRIM(AU$6),FIND("~",SUBSTITUTE(AU$6,"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33))*HLOOKUP(LEFT(TRIM(AU$6),FIND("~",SUBSTITUTE(AU$6," ","~",LEN(TRIM(AU$6))-LEN(SUBSTITUTE(TRIM(AU$6)," ",""))))-1)&amp;" Total",$B$6:$BB$305,ROW($A33)-5,FALSE))</f>
        <v>0</v>
      </c>
      <c r="AV33" s="143">
        <f ca="1">IF(AV$5&lt;&gt;"",HLOOKUP(AV$5,Functionalization!$G$6:$R$305,ROW($A33)-5,FALSE),IFERROR(INDEX(AV$269:AV$305,MATCH($F33,$B$269:$B$305,0))/VLOOKUP($F33,$B$269:$BB$305,MATCH(LEFT(TRIM(AV$6),FIND("~",SUBSTITUTE(AV$6,"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33))*HLOOKUP(LEFT(TRIM(AV$6),FIND("~",SUBSTITUTE(AV$6," ","~",LEN(TRIM(AV$6))-LEN(SUBSTITUTE(TRIM(AV$6)," ",""))))-1)&amp;" Total",$B$6:$BB$305,ROW($A33)-5,FALSE))</f>
        <v>0</v>
      </c>
      <c r="AW33" s="143">
        <f ca="1">IF(AW$5&lt;&gt;"",HLOOKUP(AW$5,Functionalization!$G$6:$R$305,ROW($A33)-5,FALSE),IFERROR(INDEX(AW$269:AW$305,MATCH($F33,$B$269:$B$305,0))/VLOOKUP($F33,$B$269:$BB$305,MATCH(LEFT(TRIM(AW$6),FIND("~",SUBSTITUTE(AW$6,"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33))*HLOOKUP(LEFT(TRIM(AW$6),FIND("~",SUBSTITUTE(AW$6," ","~",LEN(TRIM(AW$6))-LEN(SUBSTITUTE(TRIM(AW$6)," ",""))))-1)&amp;" Total",$B$6:$BB$305,ROW($A33)-5,FALSE))</f>
        <v>0</v>
      </c>
      <c r="AX33" s="143">
        <f ca="1">IF(AX$5&lt;&gt;"",HLOOKUP(AX$5,Functionalization!$G$6:$R$305,ROW($A33)-5,FALSE),IFERROR(INDEX(AX$269:AX$305,MATCH($F33,$B$269:$B$305,0))/VLOOKUP($F33,$B$269:$BB$305,MATCH(LEFT(TRIM(AX$6),FIND("~",SUBSTITUTE(AX$6,"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33))*HLOOKUP(LEFT(TRIM(AX$6),FIND("~",SUBSTITUTE(AX$6," ","~",LEN(TRIM(AX$6))-LEN(SUBSTITUTE(TRIM(AX$6)," ",""))))-1)&amp;" Total",$B$6:$BB$305,ROW($A33)-5,FALSE))</f>
        <v>0</v>
      </c>
      <c r="AY33" s="143">
        <f ca="1">IF(AY$5&lt;&gt;"",HLOOKUP(AY$5,Functionalization!$G$6:$R$305,ROW($A33)-5,FALSE),IFERROR(INDEX(AY$269:AY$305,MATCH($F33,$B$269:$B$305,0))/VLOOKUP($F33,$B$269:$BB$305,MATCH(LEFT(TRIM(AY$6),FIND("~",SUBSTITUTE(AY$6,"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33))*HLOOKUP(LEFT(TRIM(AY$6),FIND("~",SUBSTITUTE(AY$6," ","~",LEN(TRIM(AY$6))-LEN(SUBSTITUTE(TRIM(AY$6)," ",""))))-1)&amp;" Total",$B$6:$BB$305,ROW($A33)-5,FALSE))</f>
        <v>0</v>
      </c>
      <c r="AZ33" s="143">
        <f ca="1">IF(AZ$5&lt;&gt;"",HLOOKUP(AZ$5,Functionalization!$G$6:$R$305,ROW($A33)-5,FALSE),IFERROR(INDEX(AZ$269:AZ$305,MATCH($F33,$B$269:$B$305,0))/VLOOKUP($F33,$B$269:$BB$305,MATCH(LEFT(TRIM(AZ$6),FIND("~",SUBSTITUTE(AZ$6,"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33))*HLOOKUP(LEFT(TRIM(AZ$6),FIND("~",SUBSTITUTE(AZ$6," ","~",LEN(TRIM(AZ$6))-LEN(SUBSTITUTE(TRIM(AZ$6)," ",""))))-1)&amp;" Total",$B$6:$BB$305,ROW($A33)-5,FALSE))</f>
        <v>0</v>
      </c>
      <c r="BA33" s="143">
        <f ca="1">IF(BA$5&lt;&gt;"",HLOOKUP(BA$5,Functionalization!$G$6:$R$305,ROW($A33)-5,FALSE),IFERROR(INDEX(BA$269:BA$305,MATCH($F33,$B$269:$B$305,0))/VLOOKUP($F33,$B$269:$BB$305,MATCH(LEFT(TRIM(BA$6),FIND("~",SUBSTITUTE(BA$6,"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33))*HLOOKUP(LEFT(TRIM(BA$6),FIND("~",SUBSTITUTE(BA$6," ","~",LEN(TRIM(BA$6))-LEN(SUBSTITUTE(TRIM(BA$6)," ",""))))-1)&amp;" Total",$B$6:$BB$305,ROW($A33)-5,FALSE))</f>
        <v>0</v>
      </c>
      <c r="BB33" s="143">
        <f ca="1">IF(BB$5&lt;&gt;"",HLOOKUP(BB$5,Functionalization!$G$6:$R$305,ROW($A33)-5,FALSE),IFERROR(INDEX(BB$269:BB$305,MATCH($F33,$B$269:$B$305,0))/VLOOKUP($F33,$B$269:$BB$305,MATCH(LEFT(TRIM(BB$6),FIND("~",SUBSTITUTE(BB$6,"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33))*HLOOKUP(LEFT(TRIM(BB$6),FIND("~",SUBSTITUTE(BB$6," ","~",LEN(TRIM(BB$6))-LEN(SUBSTITUTE(TRIM(BB$6)," ",""))))-1)&amp;" Total",$B$6:$BB$305,ROW($A33)-5,FALSE))</f>
        <v>0</v>
      </c>
      <c r="BD33" s="79">
        <f ca="1">IFERROR(IF(SUMIF($G$6:$BB$6,BD$6&amp;" Total",$G33:$BB33)-(SUMIF($G$6:$BB$6,BD$6&amp;" "&amp;'Input-Func_Class'!$D$22,$G33:$BB33)+IFERROR(SUMIF($G$6:$BB$6,BD$6&amp;" "&amp;'Input-Func_Class'!$E$22,$G33:$BB33),SUMIF($G$6:$BB$6,BD$6&amp;" "&amp;'Input-Func_Class'!$B$24,$G33:$BB33))+SUMIF($G$6:$BB$6,BD$6&amp;" "&amp;'Input-Func_Class'!$F$22,$G33:$BB33))&lt;Check_Limit,0,1),1)</f>
        <v>0</v>
      </c>
      <c r="BE33" s="79">
        <f ca="1">IFERROR(IF(SUMIF($G$6:$BB$6,BE$6&amp;" Total",$G33:$BB33)-(SUMIF($G$6:$BB$6,BE$6&amp;" "&amp;'Input-Func_Class'!$D$22,$G33:$BB33)+IFERROR(SUMIF($G$6:$BB$6,BE$6&amp;" "&amp;'Input-Func_Class'!$E$22,$G33:$BB33),SUMIF($G$6:$BB$6,BE$6&amp;" "&amp;'Input-Func_Class'!$B$24,$G33:$BB33))+SUMIF($G$6:$BB$6,BE$6&amp;" "&amp;'Input-Func_Class'!$F$22,$G33:$BB33))&lt;Check_Limit,0,1),1)</f>
        <v>0</v>
      </c>
      <c r="BF33" s="79">
        <f ca="1">IFERROR(IF(SUMIF($G$6:$BB$6,BF$6&amp;" Total",$G33:$BB33)-(SUMIF($G$6:$BB$6,BF$6&amp;" "&amp;'Input-Func_Class'!$D$22,$G33:$BB33)+IFERROR(SUMIF($G$6:$BB$6,BF$6&amp;" "&amp;'Input-Func_Class'!$E$22,$G33:$BB33),SUMIF($G$6:$BB$6,BF$6&amp;" "&amp;'Input-Func_Class'!$B$24,$G33:$BB33))+SUMIF($G$6:$BB$6,BF$6&amp;" "&amp;'Input-Func_Class'!$F$22,$G33:$BB33))&lt;Check_Limit,0,1),1)</f>
        <v>0</v>
      </c>
      <c r="BG33" s="79">
        <f ca="1">IFERROR(IF(SUMIF($G$6:$BB$6,BG$6&amp;" Total",$G33:$BB33)-(SUMIF($G$6:$BB$6,BG$6&amp;" "&amp;'Input-Func_Class'!$D$22,$G33:$BB33)+IFERROR(SUMIF($G$6:$BB$6,BG$6&amp;" "&amp;'Input-Func_Class'!$E$22,$G33:$BB33),SUMIF($G$6:$BB$6,BG$6&amp;" "&amp;'Input-Func_Class'!$B$24,$G33:$BB33))+SUMIF($G$6:$BB$6,BG$6&amp;" "&amp;'Input-Func_Class'!$F$22,$G33:$BB33))&lt;Check_Limit,0,1),1)</f>
        <v>0</v>
      </c>
      <c r="BH33" s="79">
        <f ca="1">IFERROR(IF(SUMIF($G$6:$BB$6,BH$6&amp;" Total",$G33:$BB33)-(SUMIF($G$6:$BB$6,BH$6&amp;" "&amp;'Input-Func_Class'!$D$22,$G33:$BB33)+IFERROR(SUMIF($G$6:$BB$6,BH$6&amp;" "&amp;'Input-Func_Class'!$E$22,$G33:$BB33),SUMIF($G$6:$BB$6,BH$6&amp;" "&amp;'Input-Func_Class'!$B$24,$G33:$BB33))+SUMIF($G$6:$BB$6,BH$6&amp;" "&amp;'Input-Func_Class'!$F$22,$G33:$BB33))&lt;Check_Limit,0,1),1)</f>
        <v>0</v>
      </c>
      <c r="BI33" s="79">
        <f ca="1">IFERROR(IF(SUMIF($G$6:$BB$6,BI$6&amp;" Total",$G33:$BB33)-(SUMIF($G$6:$BB$6,BI$6&amp;" "&amp;'Input-Func_Class'!$D$22,$G33:$BB33)+IFERROR(SUMIF($G$6:$BB$6,BI$6&amp;" "&amp;'Input-Func_Class'!$E$22,$G33:$BB33),SUMIF($G$6:$BB$6,BI$6&amp;" "&amp;'Input-Func_Class'!$B$24,$G33:$BB33))+SUMIF($G$6:$BB$6,BI$6&amp;" "&amp;'Input-Func_Class'!$F$22,$G33:$BB33))&lt;Check_Limit,0,1),1)</f>
        <v>0</v>
      </c>
      <c r="BJ33" s="79">
        <f ca="1">IFERROR(IF(SUMIF($G$6:$BB$6,BJ$6&amp;" Total",$G33:$BB33)-(SUMIF($G$6:$BB$6,BJ$6&amp;" "&amp;'Input-Func_Class'!$D$22,$G33:$BB33)+IFERROR(SUMIF($G$6:$BB$6,BJ$6&amp;" "&amp;'Input-Func_Class'!$E$22,$G33:$BB33),SUMIF($G$6:$BB$6,BJ$6&amp;" "&amp;'Input-Func_Class'!$B$24,$G33:$BB33))+SUMIF($G$6:$BB$6,BJ$6&amp;" "&amp;'Input-Func_Class'!$F$22,$G33:$BB33))&lt;Check_Limit,0,1),1)</f>
        <v>0</v>
      </c>
      <c r="BK33" s="79">
        <f ca="1">IFERROR(IF(SUMIF($G$6:$BB$6,BK$6&amp;" Total",$G33:$BB33)-(SUMIF($G$6:$BB$6,BK$6&amp;" "&amp;'Input-Func_Class'!$D$22,$G33:$BB33)+IFERROR(SUMIF($G$6:$BB$6,BK$6&amp;" "&amp;'Input-Func_Class'!$E$22,$G33:$BB33),SUMIF($G$6:$BB$6,BK$6&amp;" "&amp;'Input-Func_Class'!$B$24,$G33:$BB33))+SUMIF($G$6:$BB$6,BK$6&amp;" "&amp;'Input-Func_Class'!$F$22,$G33:$BB33))&lt;Check_Limit,0,1),1)</f>
        <v>0</v>
      </c>
      <c r="BL33" s="79">
        <f ca="1">IFERROR(IF(SUMIF($G$6:$BB$6,BL$6&amp;" Total",$G33:$BB33)-(SUMIF($G$6:$BB$6,BL$6&amp;" "&amp;'Input-Func_Class'!$D$22,$G33:$BB33)+IFERROR(SUMIF($G$6:$BB$6,BL$6&amp;" "&amp;'Input-Func_Class'!$E$22,$G33:$BB33),SUMIF($G$6:$BB$6,BL$6&amp;" "&amp;'Input-Func_Class'!$B$24,$G33:$BB33))+SUMIF($G$6:$BB$6,BL$6&amp;" "&amp;'Input-Func_Class'!$F$22,$G33:$BB33))&lt;Check_Limit,0,1),1)</f>
        <v>0</v>
      </c>
      <c r="BM33" s="79">
        <f ca="1">IFERROR(IF(SUMIF($G$6:$BB$6,BM$6&amp;" Total",$G33:$BB33)-(SUMIF($G$6:$BB$6,BM$6&amp;" "&amp;'Input-Func_Class'!$D$22,$G33:$BB33)+IFERROR(SUMIF($G$6:$BB$6,BM$6&amp;" "&amp;'Input-Func_Class'!$E$22,$G33:$BB33),SUMIF($G$6:$BB$6,BM$6&amp;" "&amp;'Input-Func_Class'!$B$24,$G33:$BB33))+SUMIF($G$6:$BB$6,BM$6&amp;" "&amp;'Input-Func_Class'!$F$22,$G33:$BB33))&lt;Check_Limit,0,1),1)</f>
        <v>0</v>
      </c>
      <c r="BN33" s="79">
        <f ca="1">IFERROR(IF(SUMIF($G$6:$BB$6,BN$6&amp;" Total",$G33:$BB33)-(SUMIF($G$6:$BB$6,BN$6&amp;" "&amp;'Input-Func_Class'!$D$22,$G33:$BB33)+IFERROR(SUMIF($G$6:$BB$6,BN$6&amp;" "&amp;'Input-Func_Class'!$E$22,$G33:$BB33),SUMIF($G$6:$BB$6,BN$6&amp;" "&amp;'Input-Func_Class'!$B$24,$G33:$BB33))+SUMIF($G$6:$BB$6,BN$6&amp;" "&amp;'Input-Func_Class'!$F$22,$G33:$BB33))&lt;Check_Limit,0,1),1)</f>
        <v>0</v>
      </c>
      <c r="BO33" s="79">
        <f ca="1">IFERROR(IF(SUMIF($G$6:$BB$6,BO$6&amp;" Total",$G33:$BB33)-(SUMIF($G$6:$BB$6,BO$6&amp;" "&amp;'Input-Func_Class'!$D$22,$G33:$BB33)+IFERROR(SUMIF($G$6:$BB$6,BO$6&amp;" "&amp;'Input-Func_Class'!$E$22,$G33:$BB33),SUMIF($G$6:$BB$6,BO$6&amp;" "&amp;'Input-Func_Class'!$B$24,$G33:$BB33))+SUMIF($G$6:$BB$6,BO$6&amp;" "&amp;'Input-Func_Class'!$F$22,$G33:$BB33))&lt;Check_Limit,0,1),1)</f>
        <v>0</v>
      </c>
    </row>
    <row r="34" spans="1:67" outlineLevel="1">
      <c r="A34" s="113">
        <f>IF(ISBLANK('Input-Accounts'!A34),"",'Input-Accounts'!A34)</f>
        <v>25</v>
      </c>
      <c r="B34" s="17" t="str">
        <f>IF(ISBLANK('Input-Accounts'!B34),"",'Input-Accounts'!B34)</f>
        <v>Mains Steel IP &gt;2-4"</v>
      </c>
      <c r="C34" s="113">
        <f>IF(ISBLANK('Input-Accounts'!C34),"",'Input-Accounts'!C34)</f>
        <v>376.1</v>
      </c>
      <c r="D34" s="143">
        <f>Functionalization!$D34</f>
        <v>28489095.404975161</v>
      </c>
      <c r="E34" s="143">
        <f t="shared" ca="1" si="2"/>
        <v>0</v>
      </c>
      <c r="F34" s="89" t="str">
        <f>IF($D34=0,"-",IF('Input-Accounts'!$E34&lt;&gt;0,'Input-Accounts'!$E34,'Input-Accounts'!$G34))</f>
        <v>DEMAND</v>
      </c>
      <c r="G34" s="143">
        <f ca="1">IF(G$5&lt;&gt;"",HLOOKUP(G$5,Functionalization!$G$6:$R$305,ROW($A34)-5,FALSE),IFERROR(INDEX(G$269:G$305,MATCH($F34,$B$269:$B$305,0))/VLOOKUP($F34,$B$269:$BB$305,MATCH(LEFT(TRIM(G$6),FIND("~",SUBSTITUTE(G$6,"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34))*HLOOKUP(LEFT(TRIM(G$6),FIND("~",SUBSTITUTE(G$6," ","~",LEN(TRIM(G$6))-LEN(SUBSTITUTE(TRIM(G$6)," ",""))))-1)&amp;" Total",$B$6:$BB$305,ROW($A34)-5,FALSE))</f>
        <v>0</v>
      </c>
      <c r="H34" s="143">
        <f ca="1">IF(H$5&lt;&gt;"",HLOOKUP(H$5,Functionalization!$G$6:$R$305,ROW($A34)-5,FALSE),IFERROR(INDEX(H$269:H$305,MATCH($F34,$B$269:$B$305,0))/VLOOKUP($F34,$B$269:$BB$305,MATCH(LEFT(TRIM(H$6),FIND("~",SUBSTITUTE(H$6,"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34))*HLOOKUP(LEFT(TRIM(H$6),FIND("~",SUBSTITUTE(H$6," ","~",LEN(TRIM(H$6))-LEN(SUBSTITUTE(TRIM(H$6)," ",""))))-1)&amp;" Total",$B$6:$BB$305,ROW($A34)-5,FALSE))</f>
        <v>0</v>
      </c>
      <c r="I34" s="143">
        <f ca="1">IF(I$5&lt;&gt;"",HLOOKUP(I$5,Functionalization!$G$6:$R$305,ROW($A34)-5,FALSE),IFERROR(INDEX(I$269:I$305,MATCH($F34,$B$269:$B$305,0))/VLOOKUP($F34,$B$269:$BB$305,MATCH(LEFT(TRIM(I$6),FIND("~",SUBSTITUTE(I$6,"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34))*HLOOKUP(LEFT(TRIM(I$6),FIND("~",SUBSTITUTE(I$6," ","~",LEN(TRIM(I$6))-LEN(SUBSTITUTE(TRIM(I$6)," ",""))))-1)&amp;" Total",$B$6:$BB$305,ROW($A34)-5,FALSE))</f>
        <v>0</v>
      </c>
      <c r="J34" s="143">
        <f ca="1">IF(J$5&lt;&gt;"",HLOOKUP(J$5,Functionalization!$G$6:$R$305,ROW($A34)-5,FALSE),IFERROR(INDEX(J$269:J$305,MATCH($F34,$B$269:$B$305,0))/VLOOKUP($F34,$B$269:$BB$305,MATCH(LEFT(TRIM(J$6),FIND("~",SUBSTITUTE(J$6,"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34))*HLOOKUP(LEFT(TRIM(J$6),FIND("~",SUBSTITUTE(J$6," ","~",LEN(TRIM(J$6))-LEN(SUBSTITUTE(TRIM(J$6)," ",""))))-1)&amp;" Total",$B$6:$BB$305,ROW($A34)-5,FALSE))</f>
        <v>0</v>
      </c>
      <c r="K34" s="143">
        <f ca="1">IF(K$5&lt;&gt;"",HLOOKUP(K$5,Functionalization!$G$6:$R$305,ROW($A34)-5,FALSE),IFERROR(INDEX(K$269:K$305,MATCH($F34,$B$269:$B$305,0))/VLOOKUP($F34,$B$269:$BB$305,MATCH(LEFT(TRIM(K$6),FIND("~",SUBSTITUTE(K$6,"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34))*HLOOKUP(LEFT(TRIM(K$6),FIND("~",SUBSTITUTE(K$6," ","~",LEN(TRIM(K$6))-LEN(SUBSTITUTE(TRIM(K$6)," ",""))))-1)&amp;" Total",$B$6:$BB$305,ROW($A34)-5,FALSE))</f>
        <v>0</v>
      </c>
      <c r="L34" s="143">
        <f ca="1">IF(L$5&lt;&gt;"",HLOOKUP(L$5,Functionalization!$G$6:$R$305,ROW($A34)-5,FALSE),IFERROR(INDEX(L$269:L$305,MATCH($F34,$B$269:$B$305,0))/VLOOKUP($F34,$B$269:$BB$305,MATCH(LEFT(TRIM(L$6),FIND("~",SUBSTITUTE(L$6,"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34))*HLOOKUP(LEFT(TRIM(L$6),FIND("~",SUBSTITUTE(L$6," ","~",LEN(TRIM(L$6))-LEN(SUBSTITUTE(TRIM(L$6)," ",""))))-1)&amp;" Total",$B$6:$BB$305,ROW($A34)-5,FALSE))</f>
        <v>0</v>
      </c>
      <c r="M34" s="143">
        <f ca="1">IF(M$5&lt;&gt;"",HLOOKUP(M$5,Functionalization!$G$6:$R$305,ROW($A34)-5,FALSE),IFERROR(INDEX(M$269:M$305,MATCH($F34,$B$269:$B$305,0))/VLOOKUP($F34,$B$269:$BB$305,MATCH(LEFT(TRIM(M$6),FIND("~",SUBSTITUTE(M$6,"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34))*HLOOKUP(LEFT(TRIM(M$6),FIND("~",SUBSTITUTE(M$6," ","~",LEN(TRIM(M$6))-LEN(SUBSTITUTE(TRIM(M$6)," ",""))))-1)&amp;" Total",$B$6:$BB$305,ROW($A34)-5,FALSE))</f>
        <v>0</v>
      </c>
      <c r="N34" s="143">
        <f ca="1">IF(N$5&lt;&gt;"",HLOOKUP(N$5,Functionalization!$G$6:$R$305,ROW($A34)-5,FALSE),IFERROR(INDEX(N$269:N$305,MATCH($F34,$B$269:$B$305,0))/VLOOKUP($F34,$B$269:$BB$305,MATCH(LEFT(TRIM(N$6),FIND("~",SUBSTITUTE(N$6,"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34))*HLOOKUP(LEFT(TRIM(N$6),FIND("~",SUBSTITUTE(N$6," ","~",LEN(TRIM(N$6))-LEN(SUBSTITUTE(TRIM(N$6)," ",""))))-1)&amp;" Total",$B$6:$BB$305,ROW($A34)-5,FALSE))</f>
        <v>0</v>
      </c>
      <c r="O34" s="143">
        <f ca="1">IF(O$5&lt;&gt;"",HLOOKUP(O$5,Functionalization!$G$6:$R$305,ROW($A34)-5,FALSE),IFERROR(INDEX(O$269:O$305,MATCH($F34,$B$269:$B$305,0))/VLOOKUP($F34,$B$269:$BB$305,MATCH(LEFT(TRIM(O$6),FIND("~",SUBSTITUTE(O$6,"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34))*HLOOKUP(LEFT(TRIM(O$6),FIND("~",SUBSTITUTE(O$6," ","~",LEN(TRIM(O$6))-LEN(SUBSTITUTE(TRIM(O$6)," ",""))))-1)&amp;" Total",$B$6:$BB$305,ROW($A34)-5,FALSE))</f>
        <v>28489095.404975161</v>
      </c>
      <c r="P34" s="143">
        <f ca="1">IF(P$5&lt;&gt;"",HLOOKUP(P$5,Functionalization!$G$6:$R$305,ROW($A34)-5,FALSE),IFERROR(INDEX(P$269:P$305,MATCH($F34,$B$269:$B$305,0))/VLOOKUP($F34,$B$269:$BB$305,MATCH(LEFT(TRIM(P$6),FIND("~",SUBSTITUTE(P$6,"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34))*HLOOKUP(LEFT(TRIM(P$6),FIND("~",SUBSTITUTE(P$6," ","~",LEN(TRIM(P$6))-LEN(SUBSTITUTE(TRIM(P$6)," ",""))))-1)&amp;" Total",$B$6:$BB$305,ROW($A34)-5,FALSE))</f>
        <v>28489095.404975161</v>
      </c>
      <c r="Q34" s="143">
        <f ca="1">IF(Q$5&lt;&gt;"",HLOOKUP(Q$5,Functionalization!$G$6:$R$305,ROW($A34)-5,FALSE),IFERROR(INDEX(Q$269:Q$305,MATCH($F34,$B$269:$B$305,0))/VLOOKUP($F34,$B$269:$BB$305,MATCH(LEFT(TRIM(Q$6),FIND("~",SUBSTITUTE(Q$6,"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34))*HLOOKUP(LEFT(TRIM(Q$6),FIND("~",SUBSTITUTE(Q$6," ","~",LEN(TRIM(Q$6))-LEN(SUBSTITUTE(TRIM(Q$6)," ",""))))-1)&amp;" Total",$B$6:$BB$305,ROW($A34)-5,FALSE))</f>
        <v>0</v>
      </c>
      <c r="R34" s="143">
        <f ca="1">IF(R$5&lt;&gt;"",HLOOKUP(R$5,Functionalization!$G$6:$R$305,ROW($A34)-5,FALSE),IFERROR(INDEX(R$269:R$305,MATCH($F34,$B$269:$B$305,0))/VLOOKUP($F34,$B$269:$BB$305,MATCH(LEFT(TRIM(R$6),FIND("~",SUBSTITUTE(R$6,"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34))*HLOOKUP(LEFT(TRIM(R$6),FIND("~",SUBSTITUTE(R$6," ","~",LEN(TRIM(R$6))-LEN(SUBSTITUTE(TRIM(R$6)," ",""))))-1)&amp;" Total",$B$6:$BB$305,ROW($A34)-5,FALSE))</f>
        <v>0</v>
      </c>
      <c r="S34" s="143">
        <f ca="1">IF(S$5&lt;&gt;"",HLOOKUP(S$5,Functionalization!$G$6:$R$305,ROW($A34)-5,FALSE),IFERROR(INDEX(S$269:S$305,MATCH($F34,$B$269:$B$305,0))/VLOOKUP($F34,$B$269:$BB$305,MATCH(LEFT(TRIM(S$6),FIND("~",SUBSTITUTE(S$6,"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34))*HLOOKUP(LEFT(TRIM(S$6),FIND("~",SUBSTITUTE(S$6," ","~",LEN(TRIM(S$6))-LEN(SUBSTITUTE(TRIM(S$6)," ",""))))-1)&amp;" Total",$B$6:$BB$305,ROW($A34)-5,FALSE))</f>
        <v>0</v>
      </c>
      <c r="T34" s="143">
        <f ca="1">IF(T$5&lt;&gt;"",HLOOKUP(T$5,Functionalization!$G$6:$R$305,ROW($A34)-5,FALSE),IFERROR(INDEX(T$269:T$305,MATCH($F34,$B$269:$B$305,0))/VLOOKUP($F34,$B$269:$BB$305,MATCH(LEFT(TRIM(T$6),FIND("~",SUBSTITUTE(T$6,"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34))*HLOOKUP(LEFT(TRIM(T$6),FIND("~",SUBSTITUTE(T$6," ","~",LEN(TRIM(T$6))-LEN(SUBSTITUTE(TRIM(T$6)," ",""))))-1)&amp;" Total",$B$6:$BB$305,ROW($A34)-5,FALSE))</f>
        <v>0</v>
      </c>
      <c r="U34" s="143">
        <f ca="1">IF(U$5&lt;&gt;"",HLOOKUP(U$5,Functionalization!$G$6:$R$305,ROW($A34)-5,FALSE),IFERROR(INDEX(U$269:U$305,MATCH($F34,$B$269:$B$305,0))/VLOOKUP($F34,$B$269:$BB$305,MATCH(LEFT(TRIM(U$6),FIND("~",SUBSTITUTE(U$6,"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34))*HLOOKUP(LEFT(TRIM(U$6),FIND("~",SUBSTITUTE(U$6," ","~",LEN(TRIM(U$6))-LEN(SUBSTITUTE(TRIM(U$6)," ",""))))-1)&amp;" Total",$B$6:$BB$305,ROW($A34)-5,FALSE))</f>
        <v>0</v>
      </c>
      <c r="V34" s="143">
        <f ca="1">IF(V$5&lt;&gt;"",HLOOKUP(V$5,Functionalization!$G$6:$R$305,ROW($A34)-5,FALSE),IFERROR(INDEX(V$269:V$305,MATCH($F34,$B$269:$B$305,0))/VLOOKUP($F34,$B$269:$BB$305,MATCH(LEFT(TRIM(V$6),FIND("~",SUBSTITUTE(V$6,"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34))*HLOOKUP(LEFT(TRIM(V$6),FIND("~",SUBSTITUTE(V$6," ","~",LEN(TRIM(V$6))-LEN(SUBSTITUTE(TRIM(V$6)," ",""))))-1)&amp;" Total",$B$6:$BB$305,ROW($A34)-5,FALSE))</f>
        <v>0</v>
      </c>
      <c r="W34" s="143">
        <f ca="1">IF(W$5&lt;&gt;"",HLOOKUP(W$5,Functionalization!$G$6:$R$305,ROW($A34)-5,FALSE),IFERROR(INDEX(W$269:W$305,MATCH($F34,$B$269:$B$305,0))/VLOOKUP($F34,$B$269:$BB$305,MATCH(LEFT(TRIM(W$6),FIND("~",SUBSTITUTE(W$6,"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34))*HLOOKUP(LEFT(TRIM(W$6),FIND("~",SUBSTITUTE(W$6," ","~",LEN(TRIM(W$6))-LEN(SUBSTITUTE(TRIM(W$6)," ",""))))-1)&amp;" Total",$B$6:$BB$305,ROW($A34)-5,FALSE))</f>
        <v>0</v>
      </c>
      <c r="X34" s="143">
        <f ca="1">IF(X$5&lt;&gt;"",HLOOKUP(X$5,Functionalization!$G$6:$R$305,ROW($A34)-5,FALSE),IFERROR(INDEX(X$269:X$305,MATCH($F34,$B$269:$B$305,0))/VLOOKUP($F34,$B$269:$BB$305,MATCH(LEFT(TRIM(X$6),FIND("~",SUBSTITUTE(X$6,"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34))*HLOOKUP(LEFT(TRIM(X$6),FIND("~",SUBSTITUTE(X$6," ","~",LEN(TRIM(X$6))-LEN(SUBSTITUTE(TRIM(X$6)," ",""))))-1)&amp;" Total",$B$6:$BB$305,ROW($A34)-5,FALSE))</f>
        <v>0</v>
      </c>
      <c r="Y34" s="143">
        <f ca="1">IF(Y$5&lt;&gt;"",HLOOKUP(Y$5,Functionalization!$G$6:$R$305,ROW($A34)-5,FALSE),IFERROR(INDEX(Y$269:Y$305,MATCH($F34,$B$269:$B$305,0))/VLOOKUP($F34,$B$269:$BB$305,MATCH(LEFT(TRIM(Y$6),FIND("~",SUBSTITUTE(Y$6,"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34))*HLOOKUP(LEFT(TRIM(Y$6),FIND("~",SUBSTITUTE(Y$6," ","~",LEN(TRIM(Y$6))-LEN(SUBSTITUTE(TRIM(Y$6)," ",""))))-1)&amp;" Total",$B$6:$BB$305,ROW($A34)-5,FALSE))</f>
        <v>0</v>
      </c>
      <c r="Z34" s="143">
        <f ca="1">IF(Z$5&lt;&gt;"",HLOOKUP(Z$5,Functionalization!$G$6:$R$305,ROW($A34)-5,FALSE),IFERROR(INDEX(Z$269:Z$305,MATCH($F34,$B$269:$B$305,0))/VLOOKUP($F34,$B$269:$BB$305,MATCH(LEFT(TRIM(Z$6),FIND("~",SUBSTITUTE(Z$6,"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34))*HLOOKUP(LEFT(TRIM(Z$6),FIND("~",SUBSTITUTE(Z$6," ","~",LEN(TRIM(Z$6))-LEN(SUBSTITUTE(TRIM(Z$6)," ",""))))-1)&amp;" Total",$B$6:$BB$305,ROW($A34)-5,FALSE))</f>
        <v>0</v>
      </c>
      <c r="AA34" s="143">
        <f ca="1">IF(AA$5&lt;&gt;"",HLOOKUP(AA$5,Functionalization!$G$6:$R$305,ROW($A34)-5,FALSE),IFERROR(INDEX(AA$269:AA$305,MATCH($F34,$B$269:$B$305,0))/VLOOKUP($F34,$B$269:$BB$305,MATCH(LEFT(TRIM(AA$6),FIND("~",SUBSTITUTE(AA$6,"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34))*HLOOKUP(LEFT(TRIM(AA$6),FIND("~",SUBSTITUTE(AA$6," ","~",LEN(TRIM(AA$6))-LEN(SUBSTITUTE(TRIM(AA$6)," ",""))))-1)&amp;" Total",$B$6:$BB$305,ROW($A34)-5,FALSE))</f>
        <v>0</v>
      </c>
      <c r="AB34" s="143">
        <f ca="1">IF(AB$5&lt;&gt;"",HLOOKUP(AB$5,Functionalization!$G$6:$R$305,ROW($A34)-5,FALSE),IFERROR(INDEX(AB$269:AB$305,MATCH($F34,$B$269:$B$305,0))/VLOOKUP($F34,$B$269:$BB$305,MATCH(LEFT(TRIM(AB$6),FIND("~",SUBSTITUTE(AB$6,"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34))*HLOOKUP(LEFT(TRIM(AB$6),FIND("~",SUBSTITUTE(AB$6," ","~",LEN(TRIM(AB$6))-LEN(SUBSTITUTE(TRIM(AB$6)," ",""))))-1)&amp;" Total",$B$6:$BB$305,ROW($A34)-5,FALSE))</f>
        <v>0</v>
      </c>
      <c r="AC34" s="143">
        <f ca="1">IF(AC$5&lt;&gt;"",HLOOKUP(AC$5,Functionalization!$G$6:$R$305,ROW($A34)-5,FALSE),IFERROR(INDEX(AC$269:AC$305,MATCH($F34,$B$269:$B$305,0))/VLOOKUP($F34,$B$269:$BB$305,MATCH(LEFT(TRIM(AC$6),FIND("~",SUBSTITUTE(AC$6,"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34))*HLOOKUP(LEFT(TRIM(AC$6),FIND("~",SUBSTITUTE(AC$6," ","~",LEN(TRIM(AC$6))-LEN(SUBSTITUTE(TRIM(AC$6)," ",""))))-1)&amp;" Total",$B$6:$BB$305,ROW($A34)-5,FALSE))</f>
        <v>0</v>
      </c>
      <c r="AD34" s="143">
        <f ca="1">IF(AD$5&lt;&gt;"",HLOOKUP(AD$5,Functionalization!$G$6:$R$305,ROW($A34)-5,FALSE),IFERROR(INDEX(AD$269:AD$305,MATCH($F34,$B$269:$B$305,0))/VLOOKUP($F34,$B$269:$BB$305,MATCH(LEFT(TRIM(AD$6),FIND("~",SUBSTITUTE(AD$6,"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34))*HLOOKUP(LEFT(TRIM(AD$6),FIND("~",SUBSTITUTE(AD$6," ","~",LEN(TRIM(AD$6))-LEN(SUBSTITUTE(TRIM(AD$6)," ",""))))-1)&amp;" Total",$B$6:$BB$305,ROW($A34)-5,FALSE))</f>
        <v>0</v>
      </c>
      <c r="AE34" s="143">
        <f ca="1">IF(AE$5&lt;&gt;"",HLOOKUP(AE$5,Functionalization!$G$6:$R$305,ROW($A34)-5,FALSE),IFERROR(INDEX(AE$269:AE$305,MATCH($F34,$B$269:$B$305,0))/VLOOKUP($F34,$B$269:$BB$305,MATCH(LEFT(TRIM(AE$6),FIND("~",SUBSTITUTE(AE$6,"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34))*HLOOKUP(LEFT(TRIM(AE$6),FIND("~",SUBSTITUTE(AE$6," ","~",LEN(TRIM(AE$6))-LEN(SUBSTITUTE(TRIM(AE$6)," ",""))))-1)&amp;" Total",$B$6:$BB$305,ROW($A34)-5,FALSE))</f>
        <v>0</v>
      </c>
      <c r="AF34" s="143">
        <f ca="1">IF(AF$5&lt;&gt;"",HLOOKUP(AF$5,Functionalization!$G$6:$R$305,ROW($A34)-5,FALSE),IFERROR(INDEX(AF$269:AF$305,MATCH($F34,$B$269:$B$305,0))/VLOOKUP($F34,$B$269:$BB$305,MATCH(LEFT(TRIM(AF$6),FIND("~",SUBSTITUTE(AF$6,"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34))*HLOOKUP(LEFT(TRIM(AF$6),FIND("~",SUBSTITUTE(AF$6," ","~",LEN(TRIM(AF$6))-LEN(SUBSTITUTE(TRIM(AF$6)," ",""))))-1)&amp;" Total",$B$6:$BB$305,ROW($A34)-5,FALSE))</f>
        <v>0</v>
      </c>
      <c r="AG34" s="143">
        <f ca="1">IF(AG$5&lt;&gt;"",HLOOKUP(AG$5,Functionalization!$G$6:$R$305,ROW($A34)-5,FALSE),IFERROR(INDEX(AG$269:AG$305,MATCH($F34,$B$269:$B$305,0))/VLOOKUP($F34,$B$269:$BB$305,MATCH(LEFT(TRIM(AG$6),FIND("~",SUBSTITUTE(AG$6,"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34))*HLOOKUP(LEFT(TRIM(AG$6),FIND("~",SUBSTITUTE(AG$6," ","~",LEN(TRIM(AG$6))-LEN(SUBSTITUTE(TRIM(AG$6)," ",""))))-1)&amp;" Total",$B$6:$BB$305,ROW($A34)-5,FALSE))</f>
        <v>0</v>
      </c>
      <c r="AH34" s="143">
        <f ca="1">IF(AH$5&lt;&gt;"",HLOOKUP(AH$5,Functionalization!$G$6:$R$305,ROW($A34)-5,FALSE),IFERROR(INDEX(AH$269:AH$305,MATCH($F34,$B$269:$B$305,0))/VLOOKUP($F34,$B$269:$BB$305,MATCH(LEFT(TRIM(AH$6),FIND("~",SUBSTITUTE(AH$6,"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34))*HLOOKUP(LEFT(TRIM(AH$6),FIND("~",SUBSTITUTE(AH$6," ","~",LEN(TRIM(AH$6))-LEN(SUBSTITUTE(TRIM(AH$6)," ",""))))-1)&amp;" Total",$B$6:$BB$305,ROW($A34)-5,FALSE))</f>
        <v>0</v>
      </c>
      <c r="AI34" s="143">
        <f ca="1">IF(AI$5&lt;&gt;"",HLOOKUP(AI$5,Functionalization!$G$6:$R$305,ROW($A34)-5,FALSE),IFERROR(INDEX(AI$269:AI$305,MATCH($F34,$B$269:$B$305,0))/VLOOKUP($F34,$B$269:$BB$305,MATCH(LEFT(TRIM(AI$6),FIND("~",SUBSTITUTE(AI$6,"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34))*HLOOKUP(LEFT(TRIM(AI$6),FIND("~",SUBSTITUTE(AI$6," ","~",LEN(TRIM(AI$6))-LEN(SUBSTITUTE(TRIM(AI$6)," ",""))))-1)&amp;" Total",$B$6:$BB$305,ROW($A34)-5,FALSE))</f>
        <v>0</v>
      </c>
      <c r="AJ34" s="143">
        <f ca="1">IF(AJ$5&lt;&gt;"",HLOOKUP(AJ$5,Functionalization!$G$6:$R$305,ROW($A34)-5,FALSE),IFERROR(INDEX(AJ$269:AJ$305,MATCH($F34,$B$269:$B$305,0))/VLOOKUP($F34,$B$269:$BB$305,MATCH(LEFT(TRIM(AJ$6),FIND("~",SUBSTITUTE(AJ$6,"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34))*HLOOKUP(LEFT(TRIM(AJ$6),FIND("~",SUBSTITUTE(AJ$6," ","~",LEN(TRIM(AJ$6))-LEN(SUBSTITUTE(TRIM(AJ$6)," ",""))))-1)&amp;" Total",$B$6:$BB$305,ROW($A34)-5,FALSE))</f>
        <v>0</v>
      </c>
      <c r="AK34" s="143">
        <f ca="1">IF(AK$5&lt;&gt;"",HLOOKUP(AK$5,Functionalization!$G$6:$R$305,ROW($A34)-5,FALSE),IFERROR(INDEX(AK$269:AK$305,MATCH($F34,$B$269:$B$305,0))/VLOOKUP($F34,$B$269:$BB$305,MATCH(LEFT(TRIM(AK$6),FIND("~",SUBSTITUTE(AK$6,"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34))*HLOOKUP(LEFT(TRIM(AK$6),FIND("~",SUBSTITUTE(AK$6," ","~",LEN(TRIM(AK$6))-LEN(SUBSTITUTE(TRIM(AK$6)," ",""))))-1)&amp;" Total",$B$6:$BB$305,ROW($A34)-5,FALSE))</f>
        <v>0</v>
      </c>
      <c r="AL34" s="143">
        <f ca="1">IF(AL$5&lt;&gt;"",HLOOKUP(AL$5,Functionalization!$G$6:$R$305,ROW($A34)-5,FALSE),IFERROR(INDEX(AL$269:AL$305,MATCH($F34,$B$269:$B$305,0))/VLOOKUP($F34,$B$269:$BB$305,MATCH(LEFT(TRIM(AL$6),FIND("~",SUBSTITUTE(AL$6,"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34))*HLOOKUP(LEFT(TRIM(AL$6),FIND("~",SUBSTITUTE(AL$6," ","~",LEN(TRIM(AL$6))-LEN(SUBSTITUTE(TRIM(AL$6)," ",""))))-1)&amp;" Total",$B$6:$BB$305,ROW($A34)-5,FALSE))</f>
        <v>0</v>
      </c>
      <c r="AM34" s="143">
        <f ca="1">IF(AM$5&lt;&gt;"",HLOOKUP(AM$5,Functionalization!$G$6:$R$305,ROW($A34)-5,FALSE),IFERROR(INDEX(AM$269:AM$305,MATCH($F34,$B$269:$B$305,0))/VLOOKUP($F34,$B$269:$BB$305,MATCH(LEFT(TRIM(AM$6),FIND("~",SUBSTITUTE(AM$6,"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34))*HLOOKUP(LEFT(TRIM(AM$6),FIND("~",SUBSTITUTE(AM$6," ","~",LEN(TRIM(AM$6))-LEN(SUBSTITUTE(TRIM(AM$6)," ",""))))-1)&amp;" Total",$B$6:$BB$305,ROW($A34)-5,FALSE))</f>
        <v>0</v>
      </c>
      <c r="AN34" s="143">
        <f ca="1">IF(AN$5&lt;&gt;"",HLOOKUP(AN$5,Functionalization!$G$6:$R$305,ROW($A34)-5,FALSE),IFERROR(INDEX(AN$269:AN$305,MATCH($F34,$B$269:$B$305,0))/VLOOKUP($F34,$B$269:$BB$305,MATCH(LEFT(TRIM(AN$6),FIND("~",SUBSTITUTE(AN$6,"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34))*HLOOKUP(LEFT(TRIM(AN$6),FIND("~",SUBSTITUTE(AN$6," ","~",LEN(TRIM(AN$6))-LEN(SUBSTITUTE(TRIM(AN$6)," ",""))))-1)&amp;" Total",$B$6:$BB$305,ROW($A34)-5,FALSE))</f>
        <v>0</v>
      </c>
      <c r="AO34" s="143">
        <f ca="1">IF(AO$5&lt;&gt;"",HLOOKUP(AO$5,Functionalization!$G$6:$R$305,ROW($A34)-5,FALSE),IFERROR(INDEX(AO$269:AO$305,MATCH($F34,$B$269:$B$305,0))/VLOOKUP($F34,$B$269:$BB$305,MATCH(LEFT(TRIM(AO$6),FIND("~",SUBSTITUTE(AO$6,"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34))*HLOOKUP(LEFT(TRIM(AO$6),FIND("~",SUBSTITUTE(AO$6," ","~",LEN(TRIM(AO$6))-LEN(SUBSTITUTE(TRIM(AO$6)," ",""))))-1)&amp;" Total",$B$6:$BB$305,ROW($A34)-5,FALSE))</f>
        <v>0</v>
      </c>
      <c r="AP34" s="143">
        <f ca="1">IF(AP$5&lt;&gt;"",HLOOKUP(AP$5,Functionalization!$G$6:$R$305,ROW($A34)-5,FALSE),IFERROR(INDEX(AP$269:AP$305,MATCH($F34,$B$269:$B$305,0))/VLOOKUP($F34,$B$269:$BB$305,MATCH(LEFT(TRIM(AP$6),FIND("~",SUBSTITUTE(AP$6,"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34))*HLOOKUP(LEFT(TRIM(AP$6),FIND("~",SUBSTITUTE(AP$6," ","~",LEN(TRIM(AP$6))-LEN(SUBSTITUTE(TRIM(AP$6)," ",""))))-1)&amp;" Total",$B$6:$BB$305,ROW($A34)-5,FALSE))</f>
        <v>0</v>
      </c>
      <c r="AQ34" s="143">
        <f ca="1">IF(AQ$5&lt;&gt;"",HLOOKUP(AQ$5,Functionalization!$G$6:$R$305,ROW($A34)-5,FALSE),IFERROR(INDEX(AQ$269:AQ$305,MATCH($F34,$B$269:$B$305,0))/VLOOKUP($F34,$B$269:$BB$305,MATCH(LEFT(TRIM(AQ$6),FIND("~",SUBSTITUTE(AQ$6,"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34))*HLOOKUP(LEFT(TRIM(AQ$6),FIND("~",SUBSTITUTE(AQ$6," ","~",LEN(TRIM(AQ$6))-LEN(SUBSTITUTE(TRIM(AQ$6)," ",""))))-1)&amp;" Total",$B$6:$BB$305,ROW($A34)-5,FALSE))</f>
        <v>0</v>
      </c>
      <c r="AR34" s="143">
        <f ca="1">IF(AR$5&lt;&gt;"",HLOOKUP(AR$5,Functionalization!$G$6:$R$305,ROW($A34)-5,FALSE),IFERROR(INDEX(AR$269:AR$305,MATCH($F34,$B$269:$B$305,0))/VLOOKUP($F34,$B$269:$BB$305,MATCH(LEFT(TRIM(AR$6),FIND("~",SUBSTITUTE(AR$6,"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34))*HLOOKUP(LEFT(TRIM(AR$6),FIND("~",SUBSTITUTE(AR$6," ","~",LEN(TRIM(AR$6))-LEN(SUBSTITUTE(TRIM(AR$6)," ",""))))-1)&amp;" Total",$B$6:$BB$305,ROW($A34)-5,FALSE))</f>
        <v>0</v>
      </c>
      <c r="AS34" s="143">
        <f ca="1">IF(AS$5&lt;&gt;"",HLOOKUP(AS$5,Functionalization!$G$6:$R$305,ROW($A34)-5,FALSE),IFERROR(INDEX(AS$269:AS$305,MATCH($F34,$B$269:$B$305,0))/VLOOKUP($F34,$B$269:$BB$305,MATCH(LEFT(TRIM(AS$6),FIND("~",SUBSTITUTE(AS$6,"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34))*HLOOKUP(LEFT(TRIM(AS$6),FIND("~",SUBSTITUTE(AS$6," ","~",LEN(TRIM(AS$6))-LEN(SUBSTITUTE(TRIM(AS$6)," ",""))))-1)&amp;" Total",$B$6:$BB$305,ROW($A34)-5,FALSE))</f>
        <v>0</v>
      </c>
      <c r="AT34" s="143">
        <f ca="1">IF(AT$5&lt;&gt;"",HLOOKUP(AT$5,Functionalization!$G$6:$R$305,ROW($A34)-5,FALSE),IFERROR(INDEX(AT$269:AT$305,MATCH($F34,$B$269:$B$305,0))/VLOOKUP($F34,$B$269:$BB$305,MATCH(LEFT(TRIM(AT$6),FIND("~",SUBSTITUTE(AT$6,"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34))*HLOOKUP(LEFT(TRIM(AT$6),FIND("~",SUBSTITUTE(AT$6," ","~",LEN(TRIM(AT$6))-LEN(SUBSTITUTE(TRIM(AT$6)," ",""))))-1)&amp;" Total",$B$6:$BB$305,ROW($A34)-5,FALSE))</f>
        <v>0</v>
      </c>
      <c r="AU34" s="143">
        <f ca="1">IF(AU$5&lt;&gt;"",HLOOKUP(AU$5,Functionalization!$G$6:$R$305,ROW($A34)-5,FALSE),IFERROR(INDEX(AU$269:AU$305,MATCH($F34,$B$269:$B$305,0))/VLOOKUP($F34,$B$269:$BB$305,MATCH(LEFT(TRIM(AU$6),FIND("~",SUBSTITUTE(AU$6,"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34))*HLOOKUP(LEFT(TRIM(AU$6),FIND("~",SUBSTITUTE(AU$6," ","~",LEN(TRIM(AU$6))-LEN(SUBSTITUTE(TRIM(AU$6)," ",""))))-1)&amp;" Total",$B$6:$BB$305,ROW($A34)-5,FALSE))</f>
        <v>0</v>
      </c>
      <c r="AV34" s="143">
        <f ca="1">IF(AV$5&lt;&gt;"",HLOOKUP(AV$5,Functionalization!$G$6:$R$305,ROW($A34)-5,FALSE),IFERROR(INDEX(AV$269:AV$305,MATCH($F34,$B$269:$B$305,0))/VLOOKUP($F34,$B$269:$BB$305,MATCH(LEFT(TRIM(AV$6),FIND("~",SUBSTITUTE(AV$6,"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34))*HLOOKUP(LEFT(TRIM(AV$6),FIND("~",SUBSTITUTE(AV$6," ","~",LEN(TRIM(AV$6))-LEN(SUBSTITUTE(TRIM(AV$6)," ",""))))-1)&amp;" Total",$B$6:$BB$305,ROW($A34)-5,FALSE))</f>
        <v>0</v>
      </c>
      <c r="AW34" s="143">
        <f ca="1">IF(AW$5&lt;&gt;"",HLOOKUP(AW$5,Functionalization!$G$6:$R$305,ROW($A34)-5,FALSE),IFERROR(INDEX(AW$269:AW$305,MATCH($F34,$B$269:$B$305,0))/VLOOKUP($F34,$B$269:$BB$305,MATCH(LEFT(TRIM(AW$6),FIND("~",SUBSTITUTE(AW$6,"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34))*HLOOKUP(LEFT(TRIM(AW$6),FIND("~",SUBSTITUTE(AW$6," ","~",LEN(TRIM(AW$6))-LEN(SUBSTITUTE(TRIM(AW$6)," ",""))))-1)&amp;" Total",$B$6:$BB$305,ROW($A34)-5,FALSE))</f>
        <v>0</v>
      </c>
      <c r="AX34" s="143">
        <f ca="1">IF(AX$5&lt;&gt;"",HLOOKUP(AX$5,Functionalization!$G$6:$R$305,ROW($A34)-5,FALSE),IFERROR(INDEX(AX$269:AX$305,MATCH($F34,$B$269:$B$305,0))/VLOOKUP($F34,$B$269:$BB$305,MATCH(LEFT(TRIM(AX$6),FIND("~",SUBSTITUTE(AX$6,"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34))*HLOOKUP(LEFT(TRIM(AX$6),FIND("~",SUBSTITUTE(AX$6," ","~",LEN(TRIM(AX$6))-LEN(SUBSTITUTE(TRIM(AX$6)," ",""))))-1)&amp;" Total",$B$6:$BB$305,ROW($A34)-5,FALSE))</f>
        <v>0</v>
      </c>
      <c r="AY34" s="143">
        <f ca="1">IF(AY$5&lt;&gt;"",HLOOKUP(AY$5,Functionalization!$G$6:$R$305,ROW($A34)-5,FALSE),IFERROR(INDEX(AY$269:AY$305,MATCH($F34,$B$269:$B$305,0))/VLOOKUP($F34,$B$269:$BB$305,MATCH(LEFT(TRIM(AY$6),FIND("~",SUBSTITUTE(AY$6,"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34))*HLOOKUP(LEFT(TRIM(AY$6),FIND("~",SUBSTITUTE(AY$6," ","~",LEN(TRIM(AY$6))-LEN(SUBSTITUTE(TRIM(AY$6)," ",""))))-1)&amp;" Total",$B$6:$BB$305,ROW($A34)-5,FALSE))</f>
        <v>0</v>
      </c>
      <c r="AZ34" s="143">
        <f ca="1">IF(AZ$5&lt;&gt;"",HLOOKUP(AZ$5,Functionalization!$G$6:$R$305,ROW($A34)-5,FALSE),IFERROR(INDEX(AZ$269:AZ$305,MATCH($F34,$B$269:$B$305,0))/VLOOKUP($F34,$B$269:$BB$305,MATCH(LEFT(TRIM(AZ$6),FIND("~",SUBSTITUTE(AZ$6,"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34))*HLOOKUP(LEFT(TRIM(AZ$6),FIND("~",SUBSTITUTE(AZ$6," ","~",LEN(TRIM(AZ$6))-LEN(SUBSTITUTE(TRIM(AZ$6)," ",""))))-1)&amp;" Total",$B$6:$BB$305,ROW($A34)-5,FALSE))</f>
        <v>0</v>
      </c>
      <c r="BA34" s="143">
        <f ca="1">IF(BA$5&lt;&gt;"",HLOOKUP(BA$5,Functionalization!$G$6:$R$305,ROW($A34)-5,FALSE),IFERROR(INDEX(BA$269:BA$305,MATCH($F34,$B$269:$B$305,0))/VLOOKUP($F34,$B$269:$BB$305,MATCH(LEFT(TRIM(BA$6),FIND("~",SUBSTITUTE(BA$6,"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34))*HLOOKUP(LEFT(TRIM(BA$6),FIND("~",SUBSTITUTE(BA$6," ","~",LEN(TRIM(BA$6))-LEN(SUBSTITUTE(TRIM(BA$6)," ",""))))-1)&amp;" Total",$B$6:$BB$305,ROW($A34)-5,FALSE))</f>
        <v>0</v>
      </c>
      <c r="BB34" s="143">
        <f ca="1">IF(BB$5&lt;&gt;"",HLOOKUP(BB$5,Functionalization!$G$6:$R$305,ROW($A34)-5,FALSE),IFERROR(INDEX(BB$269:BB$305,MATCH($F34,$B$269:$B$305,0))/VLOOKUP($F34,$B$269:$BB$305,MATCH(LEFT(TRIM(BB$6),FIND("~",SUBSTITUTE(BB$6,"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34))*HLOOKUP(LEFT(TRIM(BB$6),FIND("~",SUBSTITUTE(BB$6," ","~",LEN(TRIM(BB$6))-LEN(SUBSTITUTE(TRIM(BB$6)," ",""))))-1)&amp;" Total",$B$6:$BB$305,ROW($A34)-5,FALSE))</f>
        <v>0</v>
      </c>
      <c r="BD34" s="79">
        <f ca="1">IFERROR(IF(SUMIF($G$6:$BB$6,BD$6&amp;" Total",$G34:$BB34)-(SUMIF($G$6:$BB$6,BD$6&amp;" "&amp;'Input-Func_Class'!$D$22,$G34:$BB34)+IFERROR(SUMIF($G$6:$BB$6,BD$6&amp;" "&amp;'Input-Func_Class'!$E$22,$G34:$BB34),SUMIF($G$6:$BB$6,BD$6&amp;" "&amp;'Input-Func_Class'!$B$24,$G34:$BB34))+SUMIF($G$6:$BB$6,BD$6&amp;" "&amp;'Input-Func_Class'!$F$22,$G34:$BB34))&lt;Check_Limit,0,1),1)</f>
        <v>0</v>
      </c>
      <c r="BE34" s="79">
        <f ca="1">IFERROR(IF(SUMIF($G$6:$BB$6,BE$6&amp;" Total",$G34:$BB34)-(SUMIF($G$6:$BB$6,BE$6&amp;" "&amp;'Input-Func_Class'!$D$22,$G34:$BB34)+IFERROR(SUMIF($G$6:$BB$6,BE$6&amp;" "&amp;'Input-Func_Class'!$E$22,$G34:$BB34),SUMIF($G$6:$BB$6,BE$6&amp;" "&amp;'Input-Func_Class'!$B$24,$G34:$BB34))+SUMIF($G$6:$BB$6,BE$6&amp;" "&amp;'Input-Func_Class'!$F$22,$G34:$BB34))&lt;Check_Limit,0,1),1)</f>
        <v>0</v>
      </c>
      <c r="BF34" s="79">
        <f ca="1">IFERROR(IF(SUMIF($G$6:$BB$6,BF$6&amp;" Total",$G34:$BB34)-(SUMIF($G$6:$BB$6,BF$6&amp;" "&amp;'Input-Func_Class'!$D$22,$G34:$BB34)+IFERROR(SUMIF($G$6:$BB$6,BF$6&amp;" "&amp;'Input-Func_Class'!$E$22,$G34:$BB34),SUMIF($G$6:$BB$6,BF$6&amp;" "&amp;'Input-Func_Class'!$B$24,$G34:$BB34))+SUMIF($G$6:$BB$6,BF$6&amp;" "&amp;'Input-Func_Class'!$F$22,$G34:$BB34))&lt;Check_Limit,0,1),1)</f>
        <v>0</v>
      </c>
      <c r="BG34" s="79">
        <f ca="1">IFERROR(IF(SUMIF($G$6:$BB$6,BG$6&amp;" Total",$G34:$BB34)-(SUMIF($G$6:$BB$6,BG$6&amp;" "&amp;'Input-Func_Class'!$D$22,$G34:$BB34)+IFERROR(SUMIF($G$6:$BB$6,BG$6&amp;" "&amp;'Input-Func_Class'!$E$22,$G34:$BB34),SUMIF($G$6:$BB$6,BG$6&amp;" "&amp;'Input-Func_Class'!$B$24,$G34:$BB34))+SUMIF($G$6:$BB$6,BG$6&amp;" "&amp;'Input-Func_Class'!$F$22,$G34:$BB34))&lt;Check_Limit,0,1),1)</f>
        <v>0</v>
      </c>
      <c r="BH34" s="79">
        <f ca="1">IFERROR(IF(SUMIF($G$6:$BB$6,BH$6&amp;" Total",$G34:$BB34)-(SUMIF($G$6:$BB$6,BH$6&amp;" "&amp;'Input-Func_Class'!$D$22,$G34:$BB34)+IFERROR(SUMIF($G$6:$BB$6,BH$6&amp;" "&amp;'Input-Func_Class'!$E$22,$G34:$BB34),SUMIF($G$6:$BB$6,BH$6&amp;" "&amp;'Input-Func_Class'!$B$24,$G34:$BB34))+SUMIF($G$6:$BB$6,BH$6&amp;" "&amp;'Input-Func_Class'!$F$22,$G34:$BB34))&lt;Check_Limit,0,1),1)</f>
        <v>0</v>
      </c>
      <c r="BI34" s="79">
        <f ca="1">IFERROR(IF(SUMIF($G$6:$BB$6,BI$6&amp;" Total",$G34:$BB34)-(SUMIF($G$6:$BB$6,BI$6&amp;" "&amp;'Input-Func_Class'!$D$22,$G34:$BB34)+IFERROR(SUMIF($G$6:$BB$6,BI$6&amp;" "&amp;'Input-Func_Class'!$E$22,$G34:$BB34),SUMIF($G$6:$BB$6,BI$6&amp;" "&amp;'Input-Func_Class'!$B$24,$G34:$BB34))+SUMIF($G$6:$BB$6,BI$6&amp;" "&amp;'Input-Func_Class'!$F$22,$G34:$BB34))&lt;Check_Limit,0,1),1)</f>
        <v>0</v>
      </c>
      <c r="BJ34" s="79">
        <f ca="1">IFERROR(IF(SUMIF($G$6:$BB$6,BJ$6&amp;" Total",$G34:$BB34)-(SUMIF($G$6:$BB$6,BJ$6&amp;" "&amp;'Input-Func_Class'!$D$22,$G34:$BB34)+IFERROR(SUMIF($G$6:$BB$6,BJ$6&amp;" "&amp;'Input-Func_Class'!$E$22,$G34:$BB34),SUMIF($G$6:$BB$6,BJ$6&amp;" "&amp;'Input-Func_Class'!$B$24,$G34:$BB34))+SUMIF($G$6:$BB$6,BJ$6&amp;" "&amp;'Input-Func_Class'!$F$22,$G34:$BB34))&lt;Check_Limit,0,1),1)</f>
        <v>0</v>
      </c>
      <c r="BK34" s="79">
        <f ca="1">IFERROR(IF(SUMIF($G$6:$BB$6,BK$6&amp;" Total",$G34:$BB34)-(SUMIF($G$6:$BB$6,BK$6&amp;" "&amp;'Input-Func_Class'!$D$22,$G34:$BB34)+IFERROR(SUMIF($G$6:$BB$6,BK$6&amp;" "&amp;'Input-Func_Class'!$E$22,$G34:$BB34),SUMIF($G$6:$BB$6,BK$6&amp;" "&amp;'Input-Func_Class'!$B$24,$G34:$BB34))+SUMIF($G$6:$BB$6,BK$6&amp;" "&amp;'Input-Func_Class'!$F$22,$G34:$BB34))&lt;Check_Limit,0,1),1)</f>
        <v>0</v>
      </c>
      <c r="BL34" s="79">
        <f ca="1">IFERROR(IF(SUMIF($G$6:$BB$6,BL$6&amp;" Total",$G34:$BB34)-(SUMIF($G$6:$BB$6,BL$6&amp;" "&amp;'Input-Func_Class'!$D$22,$G34:$BB34)+IFERROR(SUMIF($G$6:$BB$6,BL$6&amp;" "&amp;'Input-Func_Class'!$E$22,$G34:$BB34),SUMIF($G$6:$BB$6,BL$6&amp;" "&amp;'Input-Func_Class'!$B$24,$G34:$BB34))+SUMIF($G$6:$BB$6,BL$6&amp;" "&amp;'Input-Func_Class'!$F$22,$G34:$BB34))&lt;Check_Limit,0,1),1)</f>
        <v>0</v>
      </c>
      <c r="BM34" s="79">
        <f ca="1">IFERROR(IF(SUMIF($G$6:$BB$6,BM$6&amp;" Total",$G34:$BB34)-(SUMIF($G$6:$BB$6,BM$6&amp;" "&amp;'Input-Func_Class'!$D$22,$G34:$BB34)+IFERROR(SUMIF($G$6:$BB$6,BM$6&amp;" "&amp;'Input-Func_Class'!$E$22,$G34:$BB34),SUMIF($G$6:$BB$6,BM$6&amp;" "&amp;'Input-Func_Class'!$B$24,$G34:$BB34))+SUMIF($G$6:$BB$6,BM$6&amp;" "&amp;'Input-Func_Class'!$F$22,$G34:$BB34))&lt;Check_Limit,0,1),1)</f>
        <v>0</v>
      </c>
      <c r="BN34" s="79">
        <f ca="1">IFERROR(IF(SUMIF($G$6:$BB$6,BN$6&amp;" Total",$G34:$BB34)-(SUMIF($G$6:$BB$6,BN$6&amp;" "&amp;'Input-Func_Class'!$D$22,$G34:$BB34)+IFERROR(SUMIF($G$6:$BB$6,BN$6&amp;" "&amp;'Input-Func_Class'!$E$22,$G34:$BB34),SUMIF($G$6:$BB$6,BN$6&amp;" "&amp;'Input-Func_Class'!$B$24,$G34:$BB34))+SUMIF($G$6:$BB$6,BN$6&amp;" "&amp;'Input-Func_Class'!$F$22,$G34:$BB34))&lt;Check_Limit,0,1),1)</f>
        <v>0</v>
      </c>
      <c r="BO34" s="79">
        <f ca="1">IFERROR(IF(SUMIF($G$6:$BB$6,BO$6&amp;" Total",$G34:$BB34)-(SUMIF($G$6:$BB$6,BO$6&amp;" "&amp;'Input-Func_Class'!$D$22,$G34:$BB34)+IFERROR(SUMIF($G$6:$BB$6,BO$6&amp;" "&amp;'Input-Func_Class'!$E$22,$G34:$BB34),SUMIF($G$6:$BB$6,BO$6&amp;" "&amp;'Input-Func_Class'!$B$24,$G34:$BB34))+SUMIF($G$6:$BB$6,BO$6&amp;" "&amp;'Input-Func_Class'!$F$22,$G34:$BB34))&lt;Check_Limit,0,1),1)</f>
        <v>0</v>
      </c>
    </row>
    <row r="35" spans="1:67" outlineLevel="1">
      <c r="A35" s="113">
        <f>IF(ISBLANK('Input-Accounts'!A35),"",'Input-Accounts'!A35)</f>
        <v>26</v>
      </c>
      <c r="B35" s="17" t="str">
        <f>IF(ISBLANK('Input-Accounts'!B35),"",'Input-Accounts'!B35)</f>
        <v>Mains Steel IP &lt;=2"</v>
      </c>
      <c r="C35" s="113">
        <f>IF(ISBLANK('Input-Accounts'!C35),"",'Input-Accounts'!C35)</f>
        <v>376.1</v>
      </c>
      <c r="D35" s="143">
        <f>Functionalization!$D35</f>
        <v>76247521.87470898</v>
      </c>
      <c r="E35" s="143">
        <f t="shared" ref="E35" ca="1" si="8">IFERROR(IF(D35="",0,IF(D35=0,0,IF(ABS(D35-SUM(G35,K35,O35,S35,W35,AA35,AE35,AI35,AM35,AQ35,AU35,AY35))&lt;Check_Limit,0,1))),1)</f>
        <v>0</v>
      </c>
      <c r="F35" s="89" t="str">
        <f>IF($D35=0,"-",IF('Input-Accounts'!$E35&lt;&gt;0,'Input-Accounts'!$E35,'Input-Accounts'!$G35))</f>
        <v>DEMAND</v>
      </c>
      <c r="G35" s="143">
        <f ca="1">IF(G$5&lt;&gt;"",HLOOKUP(G$5,Functionalization!$G$6:$R$305,ROW($A35)-5,FALSE),IFERROR(INDEX(G$269:G$305,MATCH($F35,$B$269:$B$305,0))/VLOOKUP($F35,$B$269:$BB$305,MATCH(LEFT(TRIM(G$6),FIND("~",SUBSTITUTE(G$6,"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35))*HLOOKUP(LEFT(TRIM(G$6),FIND("~",SUBSTITUTE(G$6," ","~",LEN(TRIM(G$6))-LEN(SUBSTITUTE(TRIM(G$6)," ",""))))-1)&amp;" Total",$B$6:$BB$305,ROW($A35)-5,FALSE))</f>
        <v>0</v>
      </c>
      <c r="H35" s="143">
        <f ca="1">IF(H$5&lt;&gt;"",HLOOKUP(H$5,Functionalization!$G$6:$R$305,ROW($A35)-5,FALSE),IFERROR(INDEX(H$269:H$305,MATCH($F35,$B$269:$B$305,0))/VLOOKUP($F35,$B$269:$BB$305,MATCH(LEFT(TRIM(H$6),FIND("~",SUBSTITUTE(H$6,"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35))*HLOOKUP(LEFT(TRIM(H$6),FIND("~",SUBSTITUTE(H$6," ","~",LEN(TRIM(H$6))-LEN(SUBSTITUTE(TRIM(H$6)," ",""))))-1)&amp;" Total",$B$6:$BB$305,ROW($A35)-5,FALSE))</f>
        <v>0</v>
      </c>
      <c r="I35" s="143">
        <f ca="1">IF(I$5&lt;&gt;"",HLOOKUP(I$5,Functionalization!$G$6:$R$305,ROW($A35)-5,FALSE),IFERROR(INDEX(I$269:I$305,MATCH($F35,$B$269:$B$305,0))/VLOOKUP($F35,$B$269:$BB$305,MATCH(LEFT(TRIM(I$6),FIND("~",SUBSTITUTE(I$6,"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35))*HLOOKUP(LEFT(TRIM(I$6),FIND("~",SUBSTITUTE(I$6," ","~",LEN(TRIM(I$6))-LEN(SUBSTITUTE(TRIM(I$6)," ",""))))-1)&amp;" Total",$B$6:$BB$305,ROW($A35)-5,FALSE))</f>
        <v>0</v>
      </c>
      <c r="J35" s="143">
        <f ca="1">IF(J$5&lt;&gt;"",HLOOKUP(J$5,Functionalization!$G$6:$R$305,ROW($A35)-5,FALSE),IFERROR(INDEX(J$269:J$305,MATCH($F35,$B$269:$B$305,0))/VLOOKUP($F35,$B$269:$BB$305,MATCH(LEFT(TRIM(J$6),FIND("~",SUBSTITUTE(J$6,"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35))*HLOOKUP(LEFT(TRIM(J$6),FIND("~",SUBSTITUTE(J$6," ","~",LEN(TRIM(J$6))-LEN(SUBSTITUTE(TRIM(J$6)," ",""))))-1)&amp;" Total",$B$6:$BB$305,ROW($A35)-5,FALSE))</f>
        <v>0</v>
      </c>
      <c r="K35" s="143">
        <f ca="1">IF(K$5&lt;&gt;"",HLOOKUP(K$5,Functionalization!$G$6:$R$305,ROW($A35)-5,FALSE),IFERROR(INDEX(K$269:K$305,MATCH($F35,$B$269:$B$305,0))/VLOOKUP($F35,$B$269:$BB$305,MATCH(LEFT(TRIM(K$6),FIND("~",SUBSTITUTE(K$6,"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35))*HLOOKUP(LEFT(TRIM(K$6),FIND("~",SUBSTITUTE(K$6," ","~",LEN(TRIM(K$6))-LEN(SUBSTITUTE(TRIM(K$6)," ",""))))-1)&amp;" Total",$B$6:$BB$305,ROW($A35)-5,FALSE))</f>
        <v>0</v>
      </c>
      <c r="L35" s="143">
        <f ca="1">IF(L$5&lt;&gt;"",HLOOKUP(L$5,Functionalization!$G$6:$R$305,ROW($A35)-5,FALSE),IFERROR(INDEX(L$269:L$305,MATCH($F35,$B$269:$B$305,0))/VLOOKUP($F35,$B$269:$BB$305,MATCH(LEFT(TRIM(L$6),FIND("~",SUBSTITUTE(L$6,"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35))*HLOOKUP(LEFT(TRIM(L$6),FIND("~",SUBSTITUTE(L$6," ","~",LEN(TRIM(L$6))-LEN(SUBSTITUTE(TRIM(L$6)," ",""))))-1)&amp;" Total",$B$6:$BB$305,ROW($A35)-5,FALSE))</f>
        <v>0</v>
      </c>
      <c r="M35" s="143">
        <f ca="1">IF(M$5&lt;&gt;"",HLOOKUP(M$5,Functionalization!$G$6:$R$305,ROW($A35)-5,FALSE),IFERROR(INDEX(M$269:M$305,MATCH($F35,$B$269:$B$305,0))/VLOOKUP($F35,$B$269:$BB$305,MATCH(LEFT(TRIM(M$6),FIND("~",SUBSTITUTE(M$6,"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35))*HLOOKUP(LEFT(TRIM(M$6),FIND("~",SUBSTITUTE(M$6," ","~",LEN(TRIM(M$6))-LEN(SUBSTITUTE(TRIM(M$6)," ",""))))-1)&amp;" Total",$B$6:$BB$305,ROW($A35)-5,FALSE))</f>
        <v>0</v>
      </c>
      <c r="N35" s="143">
        <f ca="1">IF(N$5&lt;&gt;"",HLOOKUP(N$5,Functionalization!$G$6:$R$305,ROW($A35)-5,FALSE),IFERROR(INDEX(N$269:N$305,MATCH($F35,$B$269:$B$305,0))/VLOOKUP($F35,$B$269:$BB$305,MATCH(LEFT(TRIM(N$6),FIND("~",SUBSTITUTE(N$6,"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35))*HLOOKUP(LEFT(TRIM(N$6),FIND("~",SUBSTITUTE(N$6," ","~",LEN(TRIM(N$6))-LEN(SUBSTITUTE(TRIM(N$6)," ",""))))-1)&amp;" Total",$B$6:$BB$305,ROW($A35)-5,FALSE))</f>
        <v>0</v>
      </c>
      <c r="O35" s="143">
        <f ca="1">IF(O$5&lt;&gt;"",HLOOKUP(O$5,Functionalization!$G$6:$R$305,ROW($A35)-5,FALSE),IFERROR(INDEX(O$269:O$305,MATCH($F35,$B$269:$B$305,0))/VLOOKUP($F35,$B$269:$BB$305,MATCH(LEFT(TRIM(O$6),FIND("~",SUBSTITUTE(O$6,"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35))*HLOOKUP(LEFT(TRIM(O$6),FIND("~",SUBSTITUTE(O$6," ","~",LEN(TRIM(O$6))-LEN(SUBSTITUTE(TRIM(O$6)," ",""))))-1)&amp;" Total",$B$6:$BB$305,ROW($A35)-5,FALSE))</f>
        <v>76247521.87470898</v>
      </c>
      <c r="P35" s="143">
        <f ca="1">IF(P$5&lt;&gt;"",HLOOKUP(P$5,Functionalization!$G$6:$R$305,ROW($A35)-5,FALSE),IFERROR(INDEX(P$269:P$305,MATCH($F35,$B$269:$B$305,0))/VLOOKUP($F35,$B$269:$BB$305,MATCH(LEFT(TRIM(P$6),FIND("~",SUBSTITUTE(P$6,"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35))*HLOOKUP(LEFT(TRIM(P$6),FIND("~",SUBSTITUTE(P$6," ","~",LEN(TRIM(P$6))-LEN(SUBSTITUTE(TRIM(P$6)," ",""))))-1)&amp;" Total",$B$6:$BB$305,ROW($A35)-5,FALSE))</f>
        <v>76247521.87470898</v>
      </c>
      <c r="Q35" s="143">
        <f ca="1">IF(Q$5&lt;&gt;"",HLOOKUP(Q$5,Functionalization!$G$6:$R$305,ROW($A35)-5,FALSE),IFERROR(INDEX(Q$269:Q$305,MATCH($F35,$B$269:$B$305,0))/VLOOKUP($F35,$B$269:$BB$305,MATCH(LEFT(TRIM(Q$6),FIND("~",SUBSTITUTE(Q$6,"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35))*HLOOKUP(LEFT(TRIM(Q$6),FIND("~",SUBSTITUTE(Q$6," ","~",LEN(TRIM(Q$6))-LEN(SUBSTITUTE(TRIM(Q$6)," ",""))))-1)&amp;" Total",$B$6:$BB$305,ROW($A35)-5,FALSE))</f>
        <v>0</v>
      </c>
      <c r="R35" s="143">
        <f ca="1">IF(R$5&lt;&gt;"",HLOOKUP(R$5,Functionalization!$G$6:$R$305,ROW($A35)-5,FALSE),IFERROR(INDEX(R$269:R$305,MATCH($F35,$B$269:$B$305,0))/VLOOKUP($F35,$B$269:$BB$305,MATCH(LEFT(TRIM(R$6),FIND("~",SUBSTITUTE(R$6,"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35))*HLOOKUP(LEFT(TRIM(R$6),FIND("~",SUBSTITUTE(R$6," ","~",LEN(TRIM(R$6))-LEN(SUBSTITUTE(TRIM(R$6)," ",""))))-1)&amp;" Total",$B$6:$BB$305,ROW($A35)-5,FALSE))</f>
        <v>0</v>
      </c>
      <c r="S35" s="143">
        <f ca="1">IF(S$5&lt;&gt;"",HLOOKUP(S$5,Functionalization!$G$6:$R$305,ROW($A35)-5,FALSE),IFERROR(INDEX(S$269:S$305,MATCH($F35,$B$269:$B$305,0))/VLOOKUP($F35,$B$269:$BB$305,MATCH(LEFT(TRIM(S$6),FIND("~",SUBSTITUTE(S$6,"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35))*HLOOKUP(LEFT(TRIM(S$6),FIND("~",SUBSTITUTE(S$6," ","~",LEN(TRIM(S$6))-LEN(SUBSTITUTE(TRIM(S$6)," ",""))))-1)&amp;" Total",$B$6:$BB$305,ROW($A35)-5,FALSE))</f>
        <v>0</v>
      </c>
      <c r="T35" s="143">
        <f ca="1">IF(T$5&lt;&gt;"",HLOOKUP(T$5,Functionalization!$G$6:$R$305,ROW($A35)-5,FALSE),IFERROR(INDEX(T$269:T$305,MATCH($F35,$B$269:$B$305,0))/VLOOKUP($F35,$B$269:$BB$305,MATCH(LEFT(TRIM(T$6),FIND("~",SUBSTITUTE(T$6,"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35))*HLOOKUP(LEFT(TRIM(T$6),FIND("~",SUBSTITUTE(T$6," ","~",LEN(TRIM(T$6))-LEN(SUBSTITUTE(TRIM(T$6)," ",""))))-1)&amp;" Total",$B$6:$BB$305,ROW($A35)-5,FALSE))</f>
        <v>0</v>
      </c>
      <c r="U35" s="143">
        <f ca="1">IF(U$5&lt;&gt;"",HLOOKUP(U$5,Functionalization!$G$6:$R$305,ROW($A35)-5,FALSE),IFERROR(INDEX(U$269:U$305,MATCH($F35,$B$269:$B$305,0))/VLOOKUP($F35,$B$269:$BB$305,MATCH(LEFT(TRIM(U$6),FIND("~",SUBSTITUTE(U$6,"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35))*HLOOKUP(LEFT(TRIM(U$6),FIND("~",SUBSTITUTE(U$6," ","~",LEN(TRIM(U$6))-LEN(SUBSTITUTE(TRIM(U$6)," ",""))))-1)&amp;" Total",$B$6:$BB$305,ROW($A35)-5,FALSE))</f>
        <v>0</v>
      </c>
      <c r="V35" s="143">
        <f ca="1">IF(V$5&lt;&gt;"",HLOOKUP(V$5,Functionalization!$G$6:$R$305,ROW($A35)-5,FALSE),IFERROR(INDEX(V$269:V$305,MATCH($F35,$B$269:$B$305,0))/VLOOKUP($F35,$B$269:$BB$305,MATCH(LEFT(TRIM(V$6),FIND("~",SUBSTITUTE(V$6,"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35))*HLOOKUP(LEFT(TRIM(V$6),FIND("~",SUBSTITUTE(V$6," ","~",LEN(TRIM(V$6))-LEN(SUBSTITUTE(TRIM(V$6)," ",""))))-1)&amp;" Total",$B$6:$BB$305,ROW($A35)-5,FALSE))</f>
        <v>0</v>
      </c>
      <c r="W35" s="143">
        <f ca="1">IF(W$5&lt;&gt;"",HLOOKUP(W$5,Functionalization!$G$6:$R$305,ROW($A35)-5,FALSE),IFERROR(INDEX(W$269:W$305,MATCH($F35,$B$269:$B$305,0))/VLOOKUP($F35,$B$269:$BB$305,MATCH(LEFT(TRIM(W$6),FIND("~",SUBSTITUTE(W$6,"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35))*HLOOKUP(LEFT(TRIM(W$6),FIND("~",SUBSTITUTE(W$6," ","~",LEN(TRIM(W$6))-LEN(SUBSTITUTE(TRIM(W$6)," ",""))))-1)&amp;" Total",$B$6:$BB$305,ROW($A35)-5,FALSE))</f>
        <v>0</v>
      </c>
      <c r="X35" s="143">
        <f ca="1">IF(X$5&lt;&gt;"",HLOOKUP(X$5,Functionalization!$G$6:$R$305,ROW($A35)-5,FALSE),IFERROR(INDEX(X$269:X$305,MATCH($F35,$B$269:$B$305,0))/VLOOKUP($F35,$B$269:$BB$305,MATCH(LEFT(TRIM(X$6),FIND("~",SUBSTITUTE(X$6,"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35))*HLOOKUP(LEFT(TRIM(X$6),FIND("~",SUBSTITUTE(X$6," ","~",LEN(TRIM(X$6))-LEN(SUBSTITUTE(TRIM(X$6)," ",""))))-1)&amp;" Total",$B$6:$BB$305,ROW($A35)-5,FALSE))</f>
        <v>0</v>
      </c>
      <c r="Y35" s="143">
        <f ca="1">IF(Y$5&lt;&gt;"",HLOOKUP(Y$5,Functionalization!$G$6:$R$305,ROW($A35)-5,FALSE),IFERROR(INDEX(Y$269:Y$305,MATCH($F35,$B$269:$B$305,0))/VLOOKUP($F35,$B$269:$BB$305,MATCH(LEFT(TRIM(Y$6),FIND("~",SUBSTITUTE(Y$6,"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35))*HLOOKUP(LEFT(TRIM(Y$6),FIND("~",SUBSTITUTE(Y$6," ","~",LEN(TRIM(Y$6))-LEN(SUBSTITUTE(TRIM(Y$6)," ",""))))-1)&amp;" Total",$B$6:$BB$305,ROW($A35)-5,FALSE))</f>
        <v>0</v>
      </c>
      <c r="Z35" s="143">
        <f ca="1">IF(Z$5&lt;&gt;"",HLOOKUP(Z$5,Functionalization!$G$6:$R$305,ROW($A35)-5,FALSE),IFERROR(INDEX(Z$269:Z$305,MATCH($F35,$B$269:$B$305,0))/VLOOKUP($F35,$B$269:$BB$305,MATCH(LEFT(TRIM(Z$6),FIND("~",SUBSTITUTE(Z$6,"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35))*HLOOKUP(LEFT(TRIM(Z$6),FIND("~",SUBSTITUTE(Z$6," ","~",LEN(TRIM(Z$6))-LEN(SUBSTITUTE(TRIM(Z$6)," ",""))))-1)&amp;" Total",$B$6:$BB$305,ROW($A35)-5,FALSE))</f>
        <v>0</v>
      </c>
      <c r="AA35" s="143">
        <f ca="1">IF(AA$5&lt;&gt;"",HLOOKUP(AA$5,Functionalization!$G$6:$R$305,ROW($A35)-5,FALSE),IFERROR(INDEX(AA$269:AA$305,MATCH($F35,$B$269:$B$305,0))/VLOOKUP($F35,$B$269:$BB$305,MATCH(LEFT(TRIM(AA$6),FIND("~",SUBSTITUTE(AA$6,"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35))*HLOOKUP(LEFT(TRIM(AA$6),FIND("~",SUBSTITUTE(AA$6," ","~",LEN(TRIM(AA$6))-LEN(SUBSTITUTE(TRIM(AA$6)," ",""))))-1)&amp;" Total",$B$6:$BB$305,ROW($A35)-5,FALSE))</f>
        <v>0</v>
      </c>
      <c r="AB35" s="143">
        <f ca="1">IF(AB$5&lt;&gt;"",HLOOKUP(AB$5,Functionalization!$G$6:$R$305,ROW($A35)-5,FALSE),IFERROR(INDEX(AB$269:AB$305,MATCH($F35,$B$269:$B$305,0))/VLOOKUP($F35,$B$269:$BB$305,MATCH(LEFT(TRIM(AB$6),FIND("~",SUBSTITUTE(AB$6,"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35))*HLOOKUP(LEFT(TRIM(AB$6),FIND("~",SUBSTITUTE(AB$6," ","~",LEN(TRIM(AB$6))-LEN(SUBSTITUTE(TRIM(AB$6)," ",""))))-1)&amp;" Total",$B$6:$BB$305,ROW($A35)-5,FALSE))</f>
        <v>0</v>
      </c>
      <c r="AC35" s="143">
        <f ca="1">IF(AC$5&lt;&gt;"",HLOOKUP(AC$5,Functionalization!$G$6:$R$305,ROW($A35)-5,FALSE),IFERROR(INDEX(AC$269:AC$305,MATCH($F35,$B$269:$B$305,0))/VLOOKUP($F35,$B$269:$BB$305,MATCH(LEFT(TRIM(AC$6),FIND("~",SUBSTITUTE(AC$6,"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35))*HLOOKUP(LEFT(TRIM(AC$6),FIND("~",SUBSTITUTE(AC$6," ","~",LEN(TRIM(AC$6))-LEN(SUBSTITUTE(TRIM(AC$6)," ",""))))-1)&amp;" Total",$B$6:$BB$305,ROW($A35)-5,FALSE))</f>
        <v>0</v>
      </c>
      <c r="AD35" s="143">
        <f ca="1">IF(AD$5&lt;&gt;"",HLOOKUP(AD$5,Functionalization!$G$6:$R$305,ROW($A35)-5,FALSE),IFERROR(INDEX(AD$269:AD$305,MATCH($F35,$B$269:$B$305,0))/VLOOKUP($F35,$B$269:$BB$305,MATCH(LEFT(TRIM(AD$6),FIND("~",SUBSTITUTE(AD$6,"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35))*HLOOKUP(LEFT(TRIM(AD$6),FIND("~",SUBSTITUTE(AD$6," ","~",LEN(TRIM(AD$6))-LEN(SUBSTITUTE(TRIM(AD$6)," ",""))))-1)&amp;" Total",$B$6:$BB$305,ROW($A35)-5,FALSE))</f>
        <v>0</v>
      </c>
      <c r="AE35" s="143">
        <f ca="1">IF(AE$5&lt;&gt;"",HLOOKUP(AE$5,Functionalization!$G$6:$R$305,ROW($A35)-5,FALSE),IFERROR(INDEX(AE$269:AE$305,MATCH($F35,$B$269:$B$305,0))/VLOOKUP($F35,$B$269:$BB$305,MATCH(LEFT(TRIM(AE$6),FIND("~",SUBSTITUTE(AE$6,"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35))*HLOOKUP(LEFT(TRIM(AE$6),FIND("~",SUBSTITUTE(AE$6," ","~",LEN(TRIM(AE$6))-LEN(SUBSTITUTE(TRIM(AE$6)," ",""))))-1)&amp;" Total",$B$6:$BB$305,ROW($A35)-5,FALSE))</f>
        <v>0</v>
      </c>
      <c r="AF35" s="143">
        <f ca="1">IF(AF$5&lt;&gt;"",HLOOKUP(AF$5,Functionalization!$G$6:$R$305,ROW($A35)-5,FALSE),IFERROR(INDEX(AF$269:AF$305,MATCH($F35,$B$269:$B$305,0))/VLOOKUP($F35,$B$269:$BB$305,MATCH(LEFT(TRIM(AF$6),FIND("~",SUBSTITUTE(AF$6,"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35))*HLOOKUP(LEFT(TRIM(AF$6),FIND("~",SUBSTITUTE(AF$6," ","~",LEN(TRIM(AF$6))-LEN(SUBSTITUTE(TRIM(AF$6)," ",""))))-1)&amp;" Total",$B$6:$BB$305,ROW($A35)-5,FALSE))</f>
        <v>0</v>
      </c>
      <c r="AG35" s="143">
        <f ca="1">IF(AG$5&lt;&gt;"",HLOOKUP(AG$5,Functionalization!$G$6:$R$305,ROW($A35)-5,FALSE),IFERROR(INDEX(AG$269:AG$305,MATCH($F35,$B$269:$B$305,0))/VLOOKUP($F35,$B$269:$BB$305,MATCH(LEFT(TRIM(AG$6),FIND("~",SUBSTITUTE(AG$6,"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35))*HLOOKUP(LEFT(TRIM(AG$6),FIND("~",SUBSTITUTE(AG$6," ","~",LEN(TRIM(AG$6))-LEN(SUBSTITUTE(TRIM(AG$6)," ",""))))-1)&amp;" Total",$B$6:$BB$305,ROW($A35)-5,FALSE))</f>
        <v>0</v>
      </c>
      <c r="AH35" s="143">
        <f ca="1">IF(AH$5&lt;&gt;"",HLOOKUP(AH$5,Functionalization!$G$6:$R$305,ROW($A35)-5,FALSE),IFERROR(INDEX(AH$269:AH$305,MATCH($F35,$B$269:$B$305,0))/VLOOKUP($F35,$B$269:$BB$305,MATCH(LEFT(TRIM(AH$6),FIND("~",SUBSTITUTE(AH$6,"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35))*HLOOKUP(LEFT(TRIM(AH$6),FIND("~",SUBSTITUTE(AH$6," ","~",LEN(TRIM(AH$6))-LEN(SUBSTITUTE(TRIM(AH$6)," ",""))))-1)&amp;" Total",$B$6:$BB$305,ROW($A35)-5,FALSE))</f>
        <v>0</v>
      </c>
      <c r="AI35" s="143">
        <f ca="1">IF(AI$5&lt;&gt;"",HLOOKUP(AI$5,Functionalization!$G$6:$R$305,ROW($A35)-5,FALSE),IFERROR(INDEX(AI$269:AI$305,MATCH($F35,$B$269:$B$305,0))/VLOOKUP($F35,$B$269:$BB$305,MATCH(LEFT(TRIM(AI$6),FIND("~",SUBSTITUTE(AI$6,"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35))*HLOOKUP(LEFT(TRIM(AI$6),FIND("~",SUBSTITUTE(AI$6," ","~",LEN(TRIM(AI$6))-LEN(SUBSTITUTE(TRIM(AI$6)," ",""))))-1)&amp;" Total",$B$6:$BB$305,ROW($A35)-5,FALSE))</f>
        <v>0</v>
      </c>
      <c r="AJ35" s="143">
        <f ca="1">IF(AJ$5&lt;&gt;"",HLOOKUP(AJ$5,Functionalization!$G$6:$R$305,ROW($A35)-5,FALSE),IFERROR(INDEX(AJ$269:AJ$305,MATCH($F35,$B$269:$B$305,0))/VLOOKUP($F35,$B$269:$BB$305,MATCH(LEFT(TRIM(AJ$6),FIND("~",SUBSTITUTE(AJ$6,"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35))*HLOOKUP(LEFT(TRIM(AJ$6),FIND("~",SUBSTITUTE(AJ$6," ","~",LEN(TRIM(AJ$6))-LEN(SUBSTITUTE(TRIM(AJ$6)," ",""))))-1)&amp;" Total",$B$6:$BB$305,ROW($A35)-5,FALSE))</f>
        <v>0</v>
      </c>
      <c r="AK35" s="143">
        <f ca="1">IF(AK$5&lt;&gt;"",HLOOKUP(AK$5,Functionalization!$G$6:$R$305,ROW($A35)-5,FALSE),IFERROR(INDEX(AK$269:AK$305,MATCH($F35,$B$269:$B$305,0))/VLOOKUP($F35,$B$269:$BB$305,MATCH(LEFT(TRIM(AK$6),FIND("~",SUBSTITUTE(AK$6,"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35))*HLOOKUP(LEFT(TRIM(AK$6),FIND("~",SUBSTITUTE(AK$6," ","~",LEN(TRIM(AK$6))-LEN(SUBSTITUTE(TRIM(AK$6)," ",""))))-1)&amp;" Total",$B$6:$BB$305,ROW($A35)-5,FALSE))</f>
        <v>0</v>
      </c>
      <c r="AL35" s="143">
        <f ca="1">IF(AL$5&lt;&gt;"",HLOOKUP(AL$5,Functionalization!$G$6:$R$305,ROW($A35)-5,FALSE),IFERROR(INDEX(AL$269:AL$305,MATCH($F35,$B$269:$B$305,0))/VLOOKUP($F35,$B$269:$BB$305,MATCH(LEFT(TRIM(AL$6),FIND("~",SUBSTITUTE(AL$6,"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35))*HLOOKUP(LEFT(TRIM(AL$6),FIND("~",SUBSTITUTE(AL$6," ","~",LEN(TRIM(AL$6))-LEN(SUBSTITUTE(TRIM(AL$6)," ",""))))-1)&amp;" Total",$B$6:$BB$305,ROW($A35)-5,FALSE))</f>
        <v>0</v>
      </c>
      <c r="AM35" s="143">
        <f ca="1">IF(AM$5&lt;&gt;"",HLOOKUP(AM$5,Functionalization!$G$6:$R$305,ROW($A35)-5,FALSE),IFERROR(INDEX(AM$269:AM$305,MATCH($F35,$B$269:$B$305,0))/VLOOKUP($F35,$B$269:$BB$305,MATCH(LEFT(TRIM(AM$6),FIND("~",SUBSTITUTE(AM$6,"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35))*HLOOKUP(LEFT(TRIM(AM$6),FIND("~",SUBSTITUTE(AM$6," ","~",LEN(TRIM(AM$6))-LEN(SUBSTITUTE(TRIM(AM$6)," ",""))))-1)&amp;" Total",$B$6:$BB$305,ROW($A35)-5,FALSE))</f>
        <v>0</v>
      </c>
      <c r="AN35" s="143">
        <f ca="1">IF(AN$5&lt;&gt;"",HLOOKUP(AN$5,Functionalization!$G$6:$R$305,ROW($A35)-5,FALSE),IFERROR(INDEX(AN$269:AN$305,MATCH($F35,$B$269:$B$305,0))/VLOOKUP($F35,$B$269:$BB$305,MATCH(LEFT(TRIM(AN$6),FIND("~",SUBSTITUTE(AN$6,"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35))*HLOOKUP(LEFT(TRIM(AN$6),FIND("~",SUBSTITUTE(AN$6," ","~",LEN(TRIM(AN$6))-LEN(SUBSTITUTE(TRIM(AN$6)," ",""))))-1)&amp;" Total",$B$6:$BB$305,ROW($A35)-5,FALSE))</f>
        <v>0</v>
      </c>
      <c r="AO35" s="143">
        <f ca="1">IF(AO$5&lt;&gt;"",HLOOKUP(AO$5,Functionalization!$G$6:$R$305,ROW($A35)-5,FALSE),IFERROR(INDEX(AO$269:AO$305,MATCH($F35,$B$269:$B$305,0))/VLOOKUP($F35,$B$269:$BB$305,MATCH(LEFT(TRIM(AO$6),FIND("~",SUBSTITUTE(AO$6,"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35))*HLOOKUP(LEFT(TRIM(AO$6),FIND("~",SUBSTITUTE(AO$6," ","~",LEN(TRIM(AO$6))-LEN(SUBSTITUTE(TRIM(AO$6)," ",""))))-1)&amp;" Total",$B$6:$BB$305,ROW($A35)-5,FALSE))</f>
        <v>0</v>
      </c>
      <c r="AP35" s="143">
        <f ca="1">IF(AP$5&lt;&gt;"",HLOOKUP(AP$5,Functionalization!$G$6:$R$305,ROW($A35)-5,FALSE),IFERROR(INDEX(AP$269:AP$305,MATCH($F35,$B$269:$B$305,0))/VLOOKUP($F35,$B$269:$BB$305,MATCH(LEFT(TRIM(AP$6),FIND("~",SUBSTITUTE(AP$6,"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35))*HLOOKUP(LEFT(TRIM(AP$6),FIND("~",SUBSTITUTE(AP$6," ","~",LEN(TRIM(AP$6))-LEN(SUBSTITUTE(TRIM(AP$6)," ",""))))-1)&amp;" Total",$B$6:$BB$305,ROW($A35)-5,FALSE))</f>
        <v>0</v>
      </c>
      <c r="AQ35" s="143">
        <f ca="1">IF(AQ$5&lt;&gt;"",HLOOKUP(AQ$5,Functionalization!$G$6:$R$305,ROW($A35)-5,FALSE),IFERROR(INDEX(AQ$269:AQ$305,MATCH($F35,$B$269:$B$305,0))/VLOOKUP($F35,$B$269:$BB$305,MATCH(LEFT(TRIM(AQ$6),FIND("~",SUBSTITUTE(AQ$6,"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35))*HLOOKUP(LEFT(TRIM(AQ$6),FIND("~",SUBSTITUTE(AQ$6," ","~",LEN(TRIM(AQ$6))-LEN(SUBSTITUTE(TRIM(AQ$6)," ",""))))-1)&amp;" Total",$B$6:$BB$305,ROW($A35)-5,FALSE))</f>
        <v>0</v>
      </c>
      <c r="AR35" s="143">
        <f ca="1">IF(AR$5&lt;&gt;"",HLOOKUP(AR$5,Functionalization!$G$6:$R$305,ROW($A35)-5,FALSE),IFERROR(INDEX(AR$269:AR$305,MATCH($F35,$B$269:$B$305,0))/VLOOKUP($F35,$B$269:$BB$305,MATCH(LEFT(TRIM(AR$6),FIND("~",SUBSTITUTE(AR$6,"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35))*HLOOKUP(LEFT(TRIM(AR$6),FIND("~",SUBSTITUTE(AR$6," ","~",LEN(TRIM(AR$6))-LEN(SUBSTITUTE(TRIM(AR$6)," ",""))))-1)&amp;" Total",$B$6:$BB$305,ROW($A35)-5,FALSE))</f>
        <v>0</v>
      </c>
      <c r="AS35" s="143">
        <f ca="1">IF(AS$5&lt;&gt;"",HLOOKUP(AS$5,Functionalization!$G$6:$R$305,ROW($A35)-5,FALSE),IFERROR(INDEX(AS$269:AS$305,MATCH($F35,$B$269:$B$305,0))/VLOOKUP($F35,$B$269:$BB$305,MATCH(LEFT(TRIM(AS$6),FIND("~",SUBSTITUTE(AS$6,"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35))*HLOOKUP(LEFT(TRIM(AS$6),FIND("~",SUBSTITUTE(AS$6," ","~",LEN(TRIM(AS$6))-LEN(SUBSTITUTE(TRIM(AS$6)," ",""))))-1)&amp;" Total",$B$6:$BB$305,ROW($A35)-5,FALSE))</f>
        <v>0</v>
      </c>
      <c r="AT35" s="143">
        <f ca="1">IF(AT$5&lt;&gt;"",HLOOKUP(AT$5,Functionalization!$G$6:$R$305,ROW($A35)-5,FALSE),IFERROR(INDEX(AT$269:AT$305,MATCH($F35,$B$269:$B$305,0))/VLOOKUP($F35,$B$269:$BB$305,MATCH(LEFT(TRIM(AT$6),FIND("~",SUBSTITUTE(AT$6,"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35))*HLOOKUP(LEFT(TRIM(AT$6),FIND("~",SUBSTITUTE(AT$6," ","~",LEN(TRIM(AT$6))-LEN(SUBSTITUTE(TRIM(AT$6)," ",""))))-1)&amp;" Total",$B$6:$BB$305,ROW($A35)-5,FALSE))</f>
        <v>0</v>
      </c>
      <c r="AU35" s="143">
        <f ca="1">IF(AU$5&lt;&gt;"",HLOOKUP(AU$5,Functionalization!$G$6:$R$305,ROW($A35)-5,FALSE),IFERROR(INDEX(AU$269:AU$305,MATCH($F35,$B$269:$B$305,0))/VLOOKUP($F35,$B$269:$BB$305,MATCH(LEFT(TRIM(AU$6),FIND("~",SUBSTITUTE(AU$6,"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35))*HLOOKUP(LEFT(TRIM(AU$6),FIND("~",SUBSTITUTE(AU$6," ","~",LEN(TRIM(AU$6))-LEN(SUBSTITUTE(TRIM(AU$6)," ",""))))-1)&amp;" Total",$B$6:$BB$305,ROW($A35)-5,FALSE))</f>
        <v>0</v>
      </c>
      <c r="AV35" s="143">
        <f ca="1">IF(AV$5&lt;&gt;"",HLOOKUP(AV$5,Functionalization!$G$6:$R$305,ROW($A35)-5,FALSE),IFERROR(INDEX(AV$269:AV$305,MATCH($F35,$B$269:$B$305,0))/VLOOKUP($F35,$B$269:$BB$305,MATCH(LEFT(TRIM(AV$6),FIND("~",SUBSTITUTE(AV$6,"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35))*HLOOKUP(LEFT(TRIM(AV$6),FIND("~",SUBSTITUTE(AV$6," ","~",LEN(TRIM(AV$6))-LEN(SUBSTITUTE(TRIM(AV$6)," ",""))))-1)&amp;" Total",$B$6:$BB$305,ROW($A35)-5,FALSE))</f>
        <v>0</v>
      </c>
      <c r="AW35" s="143">
        <f ca="1">IF(AW$5&lt;&gt;"",HLOOKUP(AW$5,Functionalization!$G$6:$R$305,ROW($A35)-5,FALSE),IFERROR(INDEX(AW$269:AW$305,MATCH($F35,$B$269:$B$305,0))/VLOOKUP($F35,$B$269:$BB$305,MATCH(LEFT(TRIM(AW$6),FIND("~",SUBSTITUTE(AW$6,"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35))*HLOOKUP(LEFT(TRIM(AW$6),FIND("~",SUBSTITUTE(AW$6," ","~",LEN(TRIM(AW$6))-LEN(SUBSTITUTE(TRIM(AW$6)," ",""))))-1)&amp;" Total",$B$6:$BB$305,ROW($A35)-5,FALSE))</f>
        <v>0</v>
      </c>
      <c r="AX35" s="143">
        <f ca="1">IF(AX$5&lt;&gt;"",HLOOKUP(AX$5,Functionalization!$G$6:$R$305,ROW($A35)-5,FALSE),IFERROR(INDEX(AX$269:AX$305,MATCH($F35,$B$269:$B$305,0))/VLOOKUP($F35,$B$269:$BB$305,MATCH(LEFT(TRIM(AX$6),FIND("~",SUBSTITUTE(AX$6,"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35))*HLOOKUP(LEFT(TRIM(AX$6),FIND("~",SUBSTITUTE(AX$6," ","~",LEN(TRIM(AX$6))-LEN(SUBSTITUTE(TRIM(AX$6)," ",""))))-1)&amp;" Total",$B$6:$BB$305,ROW($A35)-5,FALSE))</f>
        <v>0</v>
      </c>
      <c r="AY35" s="143">
        <f ca="1">IF(AY$5&lt;&gt;"",HLOOKUP(AY$5,Functionalization!$G$6:$R$305,ROW($A35)-5,FALSE),IFERROR(INDEX(AY$269:AY$305,MATCH($F35,$B$269:$B$305,0))/VLOOKUP($F35,$B$269:$BB$305,MATCH(LEFT(TRIM(AY$6),FIND("~",SUBSTITUTE(AY$6,"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35))*HLOOKUP(LEFT(TRIM(AY$6),FIND("~",SUBSTITUTE(AY$6," ","~",LEN(TRIM(AY$6))-LEN(SUBSTITUTE(TRIM(AY$6)," ",""))))-1)&amp;" Total",$B$6:$BB$305,ROW($A35)-5,FALSE))</f>
        <v>0</v>
      </c>
      <c r="AZ35" s="143">
        <f ca="1">IF(AZ$5&lt;&gt;"",HLOOKUP(AZ$5,Functionalization!$G$6:$R$305,ROW($A35)-5,FALSE),IFERROR(INDEX(AZ$269:AZ$305,MATCH($F35,$B$269:$B$305,0))/VLOOKUP($F35,$B$269:$BB$305,MATCH(LEFT(TRIM(AZ$6),FIND("~",SUBSTITUTE(AZ$6,"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35))*HLOOKUP(LEFT(TRIM(AZ$6),FIND("~",SUBSTITUTE(AZ$6," ","~",LEN(TRIM(AZ$6))-LEN(SUBSTITUTE(TRIM(AZ$6)," ",""))))-1)&amp;" Total",$B$6:$BB$305,ROW($A35)-5,FALSE))</f>
        <v>0</v>
      </c>
      <c r="BA35" s="143">
        <f ca="1">IF(BA$5&lt;&gt;"",HLOOKUP(BA$5,Functionalization!$G$6:$R$305,ROW($A35)-5,FALSE),IFERROR(INDEX(BA$269:BA$305,MATCH($F35,$B$269:$B$305,0))/VLOOKUP($F35,$B$269:$BB$305,MATCH(LEFT(TRIM(BA$6),FIND("~",SUBSTITUTE(BA$6,"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35))*HLOOKUP(LEFT(TRIM(BA$6),FIND("~",SUBSTITUTE(BA$6," ","~",LEN(TRIM(BA$6))-LEN(SUBSTITUTE(TRIM(BA$6)," ",""))))-1)&amp;" Total",$B$6:$BB$305,ROW($A35)-5,FALSE))</f>
        <v>0</v>
      </c>
      <c r="BB35" s="143">
        <f ca="1">IF(BB$5&lt;&gt;"",HLOOKUP(BB$5,Functionalization!$G$6:$R$305,ROW($A35)-5,FALSE),IFERROR(INDEX(BB$269:BB$305,MATCH($F35,$B$269:$B$305,0))/VLOOKUP($F35,$B$269:$BB$305,MATCH(LEFT(TRIM(BB$6),FIND("~",SUBSTITUTE(BB$6,"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35))*HLOOKUP(LEFT(TRIM(BB$6),FIND("~",SUBSTITUTE(BB$6," ","~",LEN(TRIM(BB$6))-LEN(SUBSTITUTE(TRIM(BB$6)," ",""))))-1)&amp;" Total",$B$6:$BB$305,ROW($A35)-5,FALSE))</f>
        <v>0</v>
      </c>
      <c r="BD35" s="79">
        <f ca="1">IFERROR(IF(SUMIF($G$6:$BB$6,BD$6&amp;" Total",$G35:$BB35)-(SUMIF($G$6:$BB$6,BD$6&amp;" "&amp;'Input-Func_Class'!$D$22,$G35:$BB35)+IFERROR(SUMIF($G$6:$BB$6,BD$6&amp;" "&amp;'Input-Func_Class'!$E$22,$G35:$BB35),SUMIF($G$6:$BB$6,BD$6&amp;" "&amp;'Input-Func_Class'!$B$24,$G35:$BB35))+SUMIF($G$6:$BB$6,BD$6&amp;" "&amp;'Input-Func_Class'!$F$22,$G35:$BB35))&lt;Check_Limit,0,1),1)</f>
        <v>0</v>
      </c>
      <c r="BE35" s="79">
        <f ca="1">IFERROR(IF(SUMIF($G$6:$BB$6,BE$6&amp;" Total",$G35:$BB35)-(SUMIF($G$6:$BB$6,BE$6&amp;" "&amp;'Input-Func_Class'!$D$22,$G35:$BB35)+IFERROR(SUMIF($G$6:$BB$6,BE$6&amp;" "&amp;'Input-Func_Class'!$E$22,$G35:$BB35),SUMIF($G$6:$BB$6,BE$6&amp;" "&amp;'Input-Func_Class'!$B$24,$G35:$BB35))+SUMIF($G$6:$BB$6,BE$6&amp;" "&amp;'Input-Func_Class'!$F$22,$G35:$BB35))&lt;Check_Limit,0,1),1)</f>
        <v>0</v>
      </c>
      <c r="BF35" s="79">
        <f ca="1">IFERROR(IF(SUMIF($G$6:$BB$6,BF$6&amp;" Total",$G35:$BB35)-(SUMIF($G$6:$BB$6,BF$6&amp;" "&amp;'Input-Func_Class'!$D$22,$G35:$BB35)+IFERROR(SUMIF($G$6:$BB$6,BF$6&amp;" "&amp;'Input-Func_Class'!$E$22,$G35:$BB35),SUMIF($G$6:$BB$6,BF$6&amp;" "&amp;'Input-Func_Class'!$B$24,$G35:$BB35))+SUMIF($G$6:$BB$6,BF$6&amp;" "&amp;'Input-Func_Class'!$F$22,$G35:$BB35))&lt;Check_Limit,0,1),1)</f>
        <v>0</v>
      </c>
      <c r="BG35" s="79">
        <f ca="1">IFERROR(IF(SUMIF($G$6:$BB$6,BG$6&amp;" Total",$G35:$BB35)-(SUMIF($G$6:$BB$6,BG$6&amp;" "&amp;'Input-Func_Class'!$D$22,$G35:$BB35)+IFERROR(SUMIF($G$6:$BB$6,BG$6&amp;" "&amp;'Input-Func_Class'!$E$22,$G35:$BB35),SUMIF($G$6:$BB$6,BG$6&amp;" "&amp;'Input-Func_Class'!$B$24,$G35:$BB35))+SUMIF($G$6:$BB$6,BG$6&amp;" "&amp;'Input-Func_Class'!$F$22,$G35:$BB35))&lt;Check_Limit,0,1),1)</f>
        <v>0</v>
      </c>
      <c r="BH35" s="79">
        <f ca="1">IFERROR(IF(SUMIF($G$6:$BB$6,BH$6&amp;" Total",$G35:$BB35)-(SUMIF($G$6:$BB$6,BH$6&amp;" "&amp;'Input-Func_Class'!$D$22,$G35:$BB35)+IFERROR(SUMIF($G$6:$BB$6,BH$6&amp;" "&amp;'Input-Func_Class'!$E$22,$G35:$BB35),SUMIF($G$6:$BB$6,BH$6&amp;" "&amp;'Input-Func_Class'!$B$24,$G35:$BB35))+SUMIF($G$6:$BB$6,BH$6&amp;" "&amp;'Input-Func_Class'!$F$22,$G35:$BB35))&lt;Check_Limit,0,1),1)</f>
        <v>0</v>
      </c>
      <c r="BI35" s="79">
        <f ca="1">IFERROR(IF(SUMIF($G$6:$BB$6,BI$6&amp;" Total",$G35:$BB35)-(SUMIF($G$6:$BB$6,BI$6&amp;" "&amp;'Input-Func_Class'!$D$22,$G35:$BB35)+IFERROR(SUMIF($G$6:$BB$6,BI$6&amp;" "&amp;'Input-Func_Class'!$E$22,$G35:$BB35),SUMIF($G$6:$BB$6,BI$6&amp;" "&amp;'Input-Func_Class'!$B$24,$G35:$BB35))+SUMIF($G$6:$BB$6,BI$6&amp;" "&amp;'Input-Func_Class'!$F$22,$G35:$BB35))&lt;Check_Limit,0,1),1)</f>
        <v>0</v>
      </c>
      <c r="BJ35" s="79">
        <f ca="1">IFERROR(IF(SUMIF($G$6:$BB$6,BJ$6&amp;" Total",$G35:$BB35)-(SUMIF($G$6:$BB$6,BJ$6&amp;" "&amp;'Input-Func_Class'!$D$22,$G35:$BB35)+IFERROR(SUMIF($G$6:$BB$6,BJ$6&amp;" "&amp;'Input-Func_Class'!$E$22,$G35:$BB35),SUMIF($G$6:$BB$6,BJ$6&amp;" "&amp;'Input-Func_Class'!$B$24,$G35:$BB35))+SUMIF($G$6:$BB$6,BJ$6&amp;" "&amp;'Input-Func_Class'!$F$22,$G35:$BB35))&lt;Check_Limit,0,1),1)</f>
        <v>0</v>
      </c>
      <c r="BK35" s="79">
        <f ca="1">IFERROR(IF(SUMIF($G$6:$BB$6,BK$6&amp;" Total",$G35:$BB35)-(SUMIF($G$6:$BB$6,BK$6&amp;" "&amp;'Input-Func_Class'!$D$22,$G35:$BB35)+IFERROR(SUMIF($G$6:$BB$6,BK$6&amp;" "&amp;'Input-Func_Class'!$E$22,$G35:$BB35),SUMIF($G$6:$BB$6,BK$6&amp;" "&amp;'Input-Func_Class'!$B$24,$G35:$BB35))+SUMIF($G$6:$BB$6,BK$6&amp;" "&amp;'Input-Func_Class'!$F$22,$G35:$BB35))&lt;Check_Limit,0,1),1)</f>
        <v>0</v>
      </c>
      <c r="BL35" s="79">
        <f ca="1">IFERROR(IF(SUMIF($G$6:$BB$6,BL$6&amp;" Total",$G35:$BB35)-(SUMIF($G$6:$BB$6,BL$6&amp;" "&amp;'Input-Func_Class'!$D$22,$G35:$BB35)+IFERROR(SUMIF($G$6:$BB$6,BL$6&amp;" "&amp;'Input-Func_Class'!$E$22,$G35:$BB35),SUMIF($G$6:$BB$6,BL$6&amp;" "&amp;'Input-Func_Class'!$B$24,$G35:$BB35))+SUMIF($G$6:$BB$6,BL$6&amp;" "&amp;'Input-Func_Class'!$F$22,$G35:$BB35))&lt;Check_Limit,0,1),1)</f>
        <v>0</v>
      </c>
      <c r="BM35" s="79">
        <f ca="1">IFERROR(IF(SUMIF($G$6:$BB$6,BM$6&amp;" Total",$G35:$BB35)-(SUMIF($G$6:$BB$6,BM$6&amp;" "&amp;'Input-Func_Class'!$D$22,$G35:$BB35)+IFERROR(SUMIF($G$6:$BB$6,BM$6&amp;" "&amp;'Input-Func_Class'!$E$22,$G35:$BB35),SUMIF($G$6:$BB$6,BM$6&amp;" "&amp;'Input-Func_Class'!$B$24,$G35:$BB35))+SUMIF($G$6:$BB$6,BM$6&amp;" "&amp;'Input-Func_Class'!$F$22,$G35:$BB35))&lt;Check_Limit,0,1),1)</f>
        <v>0</v>
      </c>
      <c r="BN35" s="79">
        <f ca="1">IFERROR(IF(SUMIF($G$6:$BB$6,BN$6&amp;" Total",$G35:$BB35)-(SUMIF($G$6:$BB$6,BN$6&amp;" "&amp;'Input-Func_Class'!$D$22,$G35:$BB35)+IFERROR(SUMIF($G$6:$BB$6,BN$6&amp;" "&amp;'Input-Func_Class'!$E$22,$G35:$BB35),SUMIF($G$6:$BB$6,BN$6&amp;" "&amp;'Input-Func_Class'!$B$24,$G35:$BB35))+SUMIF($G$6:$BB$6,BN$6&amp;" "&amp;'Input-Func_Class'!$F$22,$G35:$BB35))&lt;Check_Limit,0,1),1)</f>
        <v>0</v>
      </c>
      <c r="BO35" s="79">
        <f ca="1">IFERROR(IF(SUMIF($G$6:$BB$6,BO$6&amp;" Total",$G35:$BB35)-(SUMIF($G$6:$BB$6,BO$6&amp;" "&amp;'Input-Func_Class'!$D$22,$G35:$BB35)+IFERROR(SUMIF($G$6:$BB$6,BO$6&amp;" "&amp;'Input-Func_Class'!$E$22,$G35:$BB35),SUMIF($G$6:$BB$6,BO$6&amp;" "&amp;'Input-Func_Class'!$B$24,$G35:$BB35))+SUMIF($G$6:$BB$6,BO$6&amp;" "&amp;'Input-Func_Class'!$F$22,$G35:$BB35))&lt;Check_Limit,0,1),1)</f>
        <v>0</v>
      </c>
    </row>
    <row r="36" spans="1:67" outlineLevel="1">
      <c r="A36" s="113">
        <f>IF(ISBLANK('Input-Accounts'!A36),"",'Input-Accounts'!A36)</f>
        <v>27</v>
      </c>
      <c r="B36" s="17" t="str">
        <f>IF(ISBLANK('Input-Accounts'!B36),"",'Input-Accounts'!B36)</f>
        <v>Mains Plastic IP 6"</v>
      </c>
      <c r="C36" s="113">
        <f>IF(ISBLANK('Input-Accounts'!C36),"",'Input-Accounts'!C36)</f>
        <v>376.1</v>
      </c>
      <c r="D36" s="143">
        <f>Functionalization!$D36</f>
        <v>28689677.237810187</v>
      </c>
      <c r="E36" s="143">
        <f t="shared" ca="1" si="2"/>
        <v>0</v>
      </c>
      <c r="F36" s="89" t="str">
        <f>IF($D36=0,"-",IF('Input-Accounts'!$E36&lt;&gt;0,'Input-Accounts'!$E36,'Input-Accounts'!$G36))</f>
        <v>DEMAND</v>
      </c>
      <c r="G36" s="143">
        <f ca="1">IF(G$5&lt;&gt;"",HLOOKUP(G$5,Functionalization!$G$6:$R$305,ROW($A36)-5,FALSE),IFERROR(INDEX(G$269:G$305,MATCH($F36,$B$269:$B$305,0))/VLOOKUP($F36,$B$269:$BB$305,MATCH(LEFT(TRIM(G$6),FIND("~",SUBSTITUTE(G$6,"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36))*HLOOKUP(LEFT(TRIM(G$6),FIND("~",SUBSTITUTE(G$6," ","~",LEN(TRIM(G$6))-LEN(SUBSTITUTE(TRIM(G$6)," ",""))))-1)&amp;" Total",$B$6:$BB$305,ROW($A36)-5,FALSE))</f>
        <v>0</v>
      </c>
      <c r="H36" s="143">
        <f ca="1">IF(H$5&lt;&gt;"",HLOOKUP(H$5,Functionalization!$G$6:$R$305,ROW($A36)-5,FALSE),IFERROR(INDEX(H$269:H$305,MATCH($F36,$B$269:$B$305,0))/VLOOKUP($F36,$B$269:$BB$305,MATCH(LEFT(TRIM(H$6),FIND("~",SUBSTITUTE(H$6,"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36))*HLOOKUP(LEFT(TRIM(H$6),FIND("~",SUBSTITUTE(H$6," ","~",LEN(TRIM(H$6))-LEN(SUBSTITUTE(TRIM(H$6)," ",""))))-1)&amp;" Total",$B$6:$BB$305,ROW($A36)-5,FALSE))</f>
        <v>0</v>
      </c>
      <c r="I36" s="143">
        <f ca="1">IF(I$5&lt;&gt;"",HLOOKUP(I$5,Functionalization!$G$6:$R$305,ROW($A36)-5,FALSE),IFERROR(INDEX(I$269:I$305,MATCH($F36,$B$269:$B$305,0))/VLOOKUP($F36,$B$269:$BB$305,MATCH(LEFT(TRIM(I$6),FIND("~",SUBSTITUTE(I$6,"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36))*HLOOKUP(LEFT(TRIM(I$6),FIND("~",SUBSTITUTE(I$6," ","~",LEN(TRIM(I$6))-LEN(SUBSTITUTE(TRIM(I$6)," ",""))))-1)&amp;" Total",$B$6:$BB$305,ROW($A36)-5,FALSE))</f>
        <v>0</v>
      </c>
      <c r="J36" s="143">
        <f ca="1">IF(J$5&lt;&gt;"",HLOOKUP(J$5,Functionalization!$G$6:$R$305,ROW($A36)-5,FALSE),IFERROR(INDEX(J$269:J$305,MATCH($F36,$B$269:$B$305,0))/VLOOKUP($F36,$B$269:$BB$305,MATCH(LEFT(TRIM(J$6),FIND("~",SUBSTITUTE(J$6,"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36))*HLOOKUP(LEFT(TRIM(J$6),FIND("~",SUBSTITUTE(J$6," ","~",LEN(TRIM(J$6))-LEN(SUBSTITUTE(TRIM(J$6)," ",""))))-1)&amp;" Total",$B$6:$BB$305,ROW($A36)-5,FALSE))</f>
        <v>0</v>
      </c>
      <c r="K36" s="143">
        <f ca="1">IF(K$5&lt;&gt;"",HLOOKUP(K$5,Functionalization!$G$6:$R$305,ROW($A36)-5,FALSE),IFERROR(INDEX(K$269:K$305,MATCH($F36,$B$269:$B$305,0))/VLOOKUP($F36,$B$269:$BB$305,MATCH(LEFT(TRIM(K$6),FIND("~",SUBSTITUTE(K$6,"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36))*HLOOKUP(LEFT(TRIM(K$6),FIND("~",SUBSTITUTE(K$6," ","~",LEN(TRIM(K$6))-LEN(SUBSTITUTE(TRIM(K$6)," ",""))))-1)&amp;" Total",$B$6:$BB$305,ROW($A36)-5,FALSE))</f>
        <v>0</v>
      </c>
      <c r="L36" s="143">
        <f ca="1">IF(L$5&lt;&gt;"",HLOOKUP(L$5,Functionalization!$G$6:$R$305,ROW($A36)-5,FALSE),IFERROR(INDEX(L$269:L$305,MATCH($F36,$B$269:$B$305,0))/VLOOKUP($F36,$B$269:$BB$305,MATCH(LEFT(TRIM(L$6),FIND("~",SUBSTITUTE(L$6,"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36))*HLOOKUP(LEFT(TRIM(L$6),FIND("~",SUBSTITUTE(L$6," ","~",LEN(TRIM(L$6))-LEN(SUBSTITUTE(TRIM(L$6)," ",""))))-1)&amp;" Total",$B$6:$BB$305,ROW($A36)-5,FALSE))</f>
        <v>0</v>
      </c>
      <c r="M36" s="143">
        <f ca="1">IF(M$5&lt;&gt;"",HLOOKUP(M$5,Functionalization!$G$6:$R$305,ROW($A36)-5,FALSE),IFERROR(INDEX(M$269:M$305,MATCH($F36,$B$269:$B$305,0))/VLOOKUP($F36,$B$269:$BB$305,MATCH(LEFT(TRIM(M$6),FIND("~",SUBSTITUTE(M$6,"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36))*HLOOKUP(LEFT(TRIM(M$6),FIND("~",SUBSTITUTE(M$6," ","~",LEN(TRIM(M$6))-LEN(SUBSTITUTE(TRIM(M$6)," ",""))))-1)&amp;" Total",$B$6:$BB$305,ROW($A36)-5,FALSE))</f>
        <v>0</v>
      </c>
      <c r="N36" s="143">
        <f ca="1">IF(N$5&lt;&gt;"",HLOOKUP(N$5,Functionalization!$G$6:$R$305,ROW($A36)-5,FALSE),IFERROR(INDEX(N$269:N$305,MATCH($F36,$B$269:$B$305,0))/VLOOKUP($F36,$B$269:$BB$305,MATCH(LEFT(TRIM(N$6),FIND("~",SUBSTITUTE(N$6,"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36))*HLOOKUP(LEFT(TRIM(N$6),FIND("~",SUBSTITUTE(N$6," ","~",LEN(TRIM(N$6))-LEN(SUBSTITUTE(TRIM(N$6)," ",""))))-1)&amp;" Total",$B$6:$BB$305,ROW($A36)-5,FALSE))</f>
        <v>0</v>
      </c>
      <c r="O36" s="143">
        <f ca="1">IF(O$5&lt;&gt;"",HLOOKUP(O$5,Functionalization!$G$6:$R$305,ROW($A36)-5,FALSE),IFERROR(INDEX(O$269:O$305,MATCH($F36,$B$269:$B$305,0))/VLOOKUP($F36,$B$269:$BB$305,MATCH(LEFT(TRIM(O$6),FIND("~",SUBSTITUTE(O$6,"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36))*HLOOKUP(LEFT(TRIM(O$6),FIND("~",SUBSTITUTE(O$6," ","~",LEN(TRIM(O$6))-LEN(SUBSTITUTE(TRIM(O$6)," ",""))))-1)&amp;" Total",$B$6:$BB$305,ROW($A36)-5,FALSE))</f>
        <v>28689677.237810187</v>
      </c>
      <c r="P36" s="143">
        <f ca="1">IF(P$5&lt;&gt;"",HLOOKUP(P$5,Functionalization!$G$6:$R$305,ROW($A36)-5,FALSE),IFERROR(INDEX(P$269:P$305,MATCH($F36,$B$269:$B$305,0))/VLOOKUP($F36,$B$269:$BB$305,MATCH(LEFT(TRIM(P$6),FIND("~",SUBSTITUTE(P$6,"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36))*HLOOKUP(LEFT(TRIM(P$6),FIND("~",SUBSTITUTE(P$6," ","~",LEN(TRIM(P$6))-LEN(SUBSTITUTE(TRIM(P$6)," ",""))))-1)&amp;" Total",$B$6:$BB$305,ROW($A36)-5,FALSE))</f>
        <v>28689677.237810187</v>
      </c>
      <c r="Q36" s="143">
        <f ca="1">IF(Q$5&lt;&gt;"",HLOOKUP(Q$5,Functionalization!$G$6:$R$305,ROW($A36)-5,FALSE),IFERROR(INDEX(Q$269:Q$305,MATCH($F36,$B$269:$B$305,0))/VLOOKUP($F36,$B$269:$BB$305,MATCH(LEFT(TRIM(Q$6),FIND("~",SUBSTITUTE(Q$6,"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36))*HLOOKUP(LEFT(TRIM(Q$6),FIND("~",SUBSTITUTE(Q$6," ","~",LEN(TRIM(Q$6))-LEN(SUBSTITUTE(TRIM(Q$6)," ",""))))-1)&amp;" Total",$B$6:$BB$305,ROW($A36)-5,FALSE))</f>
        <v>0</v>
      </c>
      <c r="R36" s="143">
        <f ca="1">IF(R$5&lt;&gt;"",HLOOKUP(R$5,Functionalization!$G$6:$R$305,ROW($A36)-5,FALSE),IFERROR(INDEX(R$269:R$305,MATCH($F36,$B$269:$B$305,0))/VLOOKUP($F36,$B$269:$BB$305,MATCH(LEFT(TRIM(R$6),FIND("~",SUBSTITUTE(R$6,"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36))*HLOOKUP(LEFT(TRIM(R$6),FIND("~",SUBSTITUTE(R$6," ","~",LEN(TRIM(R$6))-LEN(SUBSTITUTE(TRIM(R$6)," ",""))))-1)&amp;" Total",$B$6:$BB$305,ROW($A36)-5,FALSE))</f>
        <v>0</v>
      </c>
      <c r="S36" s="143">
        <f ca="1">IF(S$5&lt;&gt;"",HLOOKUP(S$5,Functionalization!$G$6:$R$305,ROW($A36)-5,FALSE),IFERROR(INDEX(S$269:S$305,MATCH($F36,$B$269:$B$305,0))/VLOOKUP($F36,$B$269:$BB$305,MATCH(LEFT(TRIM(S$6),FIND("~",SUBSTITUTE(S$6,"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36))*HLOOKUP(LEFT(TRIM(S$6),FIND("~",SUBSTITUTE(S$6," ","~",LEN(TRIM(S$6))-LEN(SUBSTITUTE(TRIM(S$6)," ",""))))-1)&amp;" Total",$B$6:$BB$305,ROW($A36)-5,FALSE))</f>
        <v>0</v>
      </c>
      <c r="T36" s="143">
        <f ca="1">IF(T$5&lt;&gt;"",HLOOKUP(T$5,Functionalization!$G$6:$R$305,ROW($A36)-5,FALSE),IFERROR(INDEX(T$269:T$305,MATCH($F36,$B$269:$B$305,0))/VLOOKUP($F36,$B$269:$BB$305,MATCH(LEFT(TRIM(T$6),FIND("~",SUBSTITUTE(T$6,"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36))*HLOOKUP(LEFT(TRIM(T$6),FIND("~",SUBSTITUTE(T$6," ","~",LEN(TRIM(T$6))-LEN(SUBSTITUTE(TRIM(T$6)," ",""))))-1)&amp;" Total",$B$6:$BB$305,ROW($A36)-5,FALSE))</f>
        <v>0</v>
      </c>
      <c r="U36" s="143">
        <f ca="1">IF(U$5&lt;&gt;"",HLOOKUP(U$5,Functionalization!$G$6:$R$305,ROW($A36)-5,FALSE),IFERROR(INDEX(U$269:U$305,MATCH($F36,$B$269:$B$305,0))/VLOOKUP($F36,$B$269:$BB$305,MATCH(LEFT(TRIM(U$6),FIND("~",SUBSTITUTE(U$6,"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36))*HLOOKUP(LEFT(TRIM(U$6),FIND("~",SUBSTITUTE(U$6," ","~",LEN(TRIM(U$6))-LEN(SUBSTITUTE(TRIM(U$6)," ",""))))-1)&amp;" Total",$B$6:$BB$305,ROW($A36)-5,FALSE))</f>
        <v>0</v>
      </c>
      <c r="V36" s="143">
        <f ca="1">IF(V$5&lt;&gt;"",HLOOKUP(V$5,Functionalization!$G$6:$R$305,ROW($A36)-5,FALSE),IFERROR(INDEX(V$269:V$305,MATCH($F36,$B$269:$B$305,0))/VLOOKUP($F36,$B$269:$BB$305,MATCH(LEFT(TRIM(V$6),FIND("~",SUBSTITUTE(V$6,"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36))*HLOOKUP(LEFT(TRIM(V$6),FIND("~",SUBSTITUTE(V$6," ","~",LEN(TRIM(V$6))-LEN(SUBSTITUTE(TRIM(V$6)," ",""))))-1)&amp;" Total",$B$6:$BB$305,ROW($A36)-5,FALSE))</f>
        <v>0</v>
      </c>
      <c r="W36" s="143">
        <f ca="1">IF(W$5&lt;&gt;"",HLOOKUP(W$5,Functionalization!$G$6:$R$305,ROW($A36)-5,FALSE),IFERROR(INDEX(W$269:W$305,MATCH($F36,$B$269:$B$305,0))/VLOOKUP($F36,$B$269:$BB$305,MATCH(LEFT(TRIM(W$6),FIND("~",SUBSTITUTE(W$6,"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36))*HLOOKUP(LEFT(TRIM(W$6),FIND("~",SUBSTITUTE(W$6," ","~",LEN(TRIM(W$6))-LEN(SUBSTITUTE(TRIM(W$6)," ",""))))-1)&amp;" Total",$B$6:$BB$305,ROW($A36)-5,FALSE))</f>
        <v>0</v>
      </c>
      <c r="X36" s="143">
        <f ca="1">IF(X$5&lt;&gt;"",HLOOKUP(X$5,Functionalization!$G$6:$R$305,ROW($A36)-5,FALSE),IFERROR(INDEX(X$269:X$305,MATCH($F36,$B$269:$B$305,0))/VLOOKUP($F36,$B$269:$BB$305,MATCH(LEFT(TRIM(X$6),FIND("~",SUBSTITUTE(X$6,"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36))*HLOOKUP(LEFT(TRIM(X$6),FIND("~",SUBSTITUTE(X$6," ","~",LEN(TRIM(X$6))-LEN(SUBSTITUTE(TRIM(X$6)," ",""))))-1)&amp;" Total",$B$6:$BB$305,ROW($A36)-5,FALSE))</f>
        <v>0</v>
      </c>
      <c r="Y36" s="143">
        <f ca="1">IF(Y$5&lt;&gt;"",HLOOKUP(Y$5,Functionalization!$G$6:$R$305,ROW($A36)-5,FALSE),IFERROR(INDEX(Y$269:Y$305,MATCH($F36,$B$269:$B$305,0))/VLOOKUP($F36,$B$269:$BB$305,MATCH(LEFT(TRIM(Y$6),FIND("~",SUBSTITUTE(Y$6,"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36))*HLOOKUP(LEFT(TRIM(Y$6),FIND("~",SUBSTITUTE(Y$6," ","~",LEN(TRIM(Y$6))-LEN(SUBSTITUTE(TRIM(Y$6)," ",""))))-1)&amp;" Total",$B$6:$BB$305,ROW($A36)-5,FALSE))</f>
        <v>0</v>
      </c>
      <c r="Z36" s="143">
        <f ca="1">IF(Z$5&lt;&gt;"",HLOOKUP(Z$5,Functionalization!$G$6:$R$305,ROW($A36)-5,FALSE),IFERROR(INDEX(Z$269:Z$305,MATCH($F36,$B$269:$B$305,0))/VLOOKUP($F36,$B$269:$BB$305,MATCH(LEFT(TRIM(Z$6),FIND("~",SUBSTITUTE(Z$6,"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36))*HLOOKUP(LEFT(TRIM(Z$6),FIND("~",SUBSTITUTE(Z$6," ","~",LEN(TRIM(Z$6))-LEN(SUBSTITUTE(TRIM(Z$6)," ",""))))-1)&amp;" Total",$B$6:$BB$305,ROW($A36)-5,FALSE))</f>
        <v>0</v>
      </c>
      <c r="AA36" s="143">
        <f ca="1">IF(AA$5&lt;&gt;"",HLOOKUP(AA$5,Functionalization!$G$6:$R$305,ROW($A36)-5,FALSE),IFERROR(INDEX(AA$269:AA$305,MATCH($F36,$B$269:$B$305,0))/VLOOKUP($F36,$B$269:$BB$305,MATCH(LEFT(TRIM(AA$6),FIND("~",SUBSTITUTE(AA$6,"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36))*HLOOKUP(LEFT(TRIM(AA$6),FIND("~",SUBSTITUTE(AA$6," ","~",LEN(TRIM(AA$6))-LEN(SUBSTITUTE(TRIM(AA$6)," ",""))))-1)&amp;" Total",$B$6:$BB$305,ROW($A36)-5,FALSE))</f>
        <v>0</v>
      </c>
      <c r="AB36" s="143">
        <f ca="1">IF(AB$5&lt;&gt;"",HLOOKUP(AB$5,Functionalization!$G$6:$R$305,ROW($A36)-5,FALSE),IFERROR(INDEX(AB$269:AB$305,MATCH($F36,$B$269:$B$305,0))/VLOOKUP($F36,$B$269:$BB$305,MATCH(LEFT(TRIM(AB$6),FIND("~",SUBSTITUTE(AB$6,"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36))*HLOOKUP(LEFT(TRIM(AB$6),FIND("~",SUBSTITUTE(AB$6," ","~",LEN(TRIM(AB$6))-LEN(SUBSTITUTE(TRIM(AB$6)," ",""))))-1)&amp;" Total",$B$6:$BB$305,ROW($A36)-5,FALSE))</f>
        <v>0</v>
      </c>
      <c r="AC36" s="143">
        <f ca="1">IF(AC$5&lt;&gt;"",HLOOKUP(AC$5,Functionalization!$G$6:$R$305,ROW($A36)-5,FALSE),IFERROR(INDEX(AC$269:AC$305,MATCH($F36,$B$269:$B$305,0))/VLOOKUP($F36,$B$269:$BB$305,MATCH(LEFT(TRIM(AC$6),FIND("~",SUBSTITUTE(AC$6,"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36))*HLOOKUP(LEFT(TRIM(AC$6),FIND("~",SUBSTITUTE(AC$6," ","~",LEN(TRIM(AC$6))-LEN(SUBSTITUTE(TRIM(AC$6)," ",""))))-1)&amp;" Total",$B$6:$BB$305,ROW($A36)-5,FALSE))</f>
        <v>0</v>
      </c>
      <c r="AD36" s="143">
        <f ca="1">IF(AD$5&lt;&gt;"",HLOOKUP(AD$5,Functionalization!$G$6:$R$305,ROW($A36)-5,FALSE),IFERROR(INDEX(AD$269:AD$305,MATCH($F36,$B$269:$B$305,0))/VLOOKUP($F36,$B$269:$BB$305,MATCH(LEFT(TRIM(AD$6),FIND("~",SUBSTITUTE(AD$6,"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36))*HLOOKUP(LEFT(TRIM(AD$6),FIND("~",SUBSTITUTE(AD$6," ","~",LEN(TRIM(AD$6))-LEN(SUBSTITUTE(TRIM(AD$6)," ",""))))-1)&amp;" Total",$B$6:$BB$305,ROW($A36)-5,FALSE))</f>
        <v>0</v>
      </c>
      <c r="AE36" s="143">
        <f ca="1">IF(AE$5&lt;&gt;"",HLOOKUP(AE$5,Functionalization!$G$6:$R$305,ROW($A36)-5,FALSE),IFERROR(INDEX(AE$269:AE$305,MATCH($F36,$B$269:$B$305,0))/VLOOKUP($F36,$B$269:$BB$305,MATCH(LEFT(TRIM(AE$6),FIND("~",SUBSTITUTE(AE$6,"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36))*HLOOKUP(LEFT(TRIM(AE$6),FIND("~",SUBSTITUTE(AE$6," ","~",LEN(TRIM(AE$6))-LEN(SUBSTITUTE(TRIM(AE$6)," ",""))))-1)&amp;" Total",$B$6:$BB$305,ROW($A36)-5,FALSE))</f>
        <v>0</v>
      </c>
      <c r="AF36" s="143">
        <f ca="1">IF(AF$5&lt;&gt;"",HLOOKUP(AF$5,Functionalization!$G$6:$R$305,ROW($A36)-5,FALSE),IFERROR(INDEX(AF$269:AF$305,MATCH($F36,$B$269:$B$305,0))/VLOOKUP($F36,$B$269:$BB$305,MATCH(LEFT(TRIM(AF$6),FIND("~",SUBSTITUTE(AF$6,"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36))*HLOOKUP(LEFT(TRIM(AF$6),FIND("~",SUBSTITUTE(AF$6," ","~",LEN(TRIM(AF$6))-LEN(SUBSTITUTE(TRIM(AF$6)," ",""))))-1)&amp;" Total",$B$6:$BB$305,ROW($A36)-5,FALSE))</f>
        <v>0</v>
      </c>
      <c r="AG36" s="143">
        <f ca="1">IF(AG$5&lt;&gt;"",HLOOKUP(AG$5,Functionalization!$G$6:$R$305,ROW($A36)-5,FALSE),IFERROR(INDEX(AG$269:AG$305,MATCH($F36,$B$269:$B$305,0))/VLOOKUP($F36,$B$269:$BB$305,MATCH(LEFT(TRIM(AG$6),FIND("~",SUBSTITUTE(AG$6,"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36))*HLOOKUP(LEFT(TRIM(AG$6),FIND("~",SUBSTITUTE(AG$6," ","~",LEN(TRIM(AG$6))-LEN(SUBSTITUTE(TRIM(AG$6)," ",""))))-1)&amp;" Total",$B$6:$BB$305,ROW($A36)-5,FALSE))</f>
        <v>0</v>
      </c>
      <c r="AH36" s="143">
        <f ca="1">IF(AH$5&lt;&gt;"",HLOOKUP(AH$5,Functionalization!$G$6:$R$305,ROW($A36)-5,FALSE),IFERROR(INDEX(AH$269:AH$305,MATCH($F36,$B$269:$B$305,0))/VLOOKUP($F36,$B$269:$BB$305,MATCH(LEFT(TRIM(AH$6),FIND("~",SUBSTITUTE(AH$6,"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36))*HLOOKUP(LEFT(TRIM(AH$6),FIND("~",SUBSTITUTE(AH$6," ","~",LEN(TRIM(AH$6))-LEN(SUBSTITUTE(TRIM(AH$6)," ",""))))-1)&amp;" Total",$B$6:$BB$305,ROW($A36)-5,FALSE))</f>
        <v>0</v>
      </c>
      <c r="AI36" s="143">
        <f ca="1">IF(AI$5&lt;&gt;"",HLOOKUP(AI$5,Functionalization!$G$6:$R$305,ROW($A36)-5,FALSE),IFERROR(INDEX(AI$269:AI$305,MATCH($F36,$B$269:$B$305,0))/VLOOKUP($F36,$B$269:$BB$305,MATCH(LEFT(TRIM(AI$6),FIND("~",SUBSTITUTE(AI$6,"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36))*HLOOKUP(LEFT(TRIM(AI$6),FIND("~",SUBSTITUTE(AI$6," ","~",LEN(TRIM(AI$6))-LEN(SUBSTITUTE(TRIM(AI$6)," ",""))))-1)&amp;" Total",$B$6:$BB$305,ROW($A36)-5,FALSE))</f>
        <v>0</v>
      </c>
      <c r="AJ36" s="143">
        <f ca="1">IF(AJ$5&lt;&gt;"",HLOOKUP(AJ$5,Functionalization!$G$6:$R$305,ROW($A36)-5,FALSE),IFERROR(INDEX(AJ$269:AJ$305,MATCH($F36,$B$269:$B$305,0))/VLOOKUP($F36,$B$269:$BB$305,MATCH(LEFT(TRIM(AJ$6),FIND("~",SUBSTITUTE(AJ$6,"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36))*HLOOKUP(LEFT(TRIM(AJ$6),FIND("~",SUBSTITUTE(AJ$6," ","~",LEN(TRIM(AJ$6))-LEN(SUBSTITUTE(TRIM(AJ$6)," ",""))))-1)&amp;" Total",$B$6:$BB$305,ROW($A36)-5,FALSE))</f>
        <v>0</v>
      </c>
      <c r="AK36" s="143">
        <f ca="1">IF(AK$5&lt;&gt;"",HLOOKUP(AK$5,Functionalization!$G$6:$R$305,ROW($A36)-5,FALSE),IFERROR(INDEX(AK$269:AK$305,MATCH($F36,$B$269:$B$305,0))/VLOOKUP($F36,$B$269:$BB$305,MATCH(LEFT(TRIM(AK$6),FIND("~",SUBSTITUTE(AK$6,"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36))*HLOOKUP(LEFT(TRIM(AK$6),FIND("~",SUBSTITUTE(AK$6," ","~",LEN(TRIM(AK$6))-LEN(SUBSTITUTE(TRIM(AK$6)," ",""))))-1)&amp;" Total",$B$6:$BB$305,ROW($A36)-5,FALSE))</f>
        <v>0</v>
      </c>
      <c r="AL36" s="143">
        <f ca="1">IF(AL$5&lt;&gt;"",HLOOKUP(AL$5,Functionalization!$G$6:$R$305,ROW($A36)-5,FALSE),IFERROR(INDEX(AL$269:AL$305,MATCH($F36,$B$269:$B$305,0))/VLOOKUP($F36,$B$269:$BB$305,MATCH(LEFT(TRIM(AL$6),FIND("~",SUBSTITUTE(AL$6,"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36))*HLOOKUP(LEFT(TRIM(AL$6),FIND("~",SUBSTITUTE(AL$6," ","~",LEN(TRIM(AL$6))-LEN(SUBSTITUTE(TRIM(AL$6)," ",""))))-1)&amp;" Total",$B$6:$BB$305,ROW($A36)-5,FALSE))</f>
        <v>0</v>
      </c>
      <c r="AM36" s="143">
        <f ca="1">IF(AM$5&lt;&gt;"",HLOOKUP(AM$5,Functionalization!$G$6:$R$305,ROW($A36)-5,FALSE),IFERROR(INDEX(AM$269:AM$305,MATCH($F36,$B$269:$B$305,0))/VLOOKUP($F36,$B$269:$BB$305,MATCH(LEFT(TRIM(AM$6),FIND("~",SUBSTITUTE(AM$6,"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36))*HLOOKUP(LEFT(TRIM(AM$6),FIND("~",SUBSTITUTE(AM$6," ","~",LEN(TRIM(AM$6))-LEN(SUBSTITUTE(TRIM(AM$6)," ",""))))-1)&amp;" Total",$B$6:$BB$305,ROW($A36)-5,FALSE))</f>
        <v>0</v>
      </c>
      <c r="AN36" s="143">
        <f ca="1">IF(AN$5&lt;&gt;"",HLOOKUP(AN$5,Functionalization!$G$6:$R$305,ROW($A36)-5,FALSE),IFERROR(INDEX(AN$269:AN$305,MATCH($F36,$B$269:$B$305,0))/VLOOKUP($F36,$B$269:$BB$305,MATCH(LEFT(TRIM(AN$6),FIND("~",SUBSTITUTE(AN$6,"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36))*HLOOKUP(LEFT(TRIM(AN$6),FIND("~",SUBSTITUTE(AN$6," ","~",LEN(TRIM(AN$6))-LEN(SUBSTITUTE(TRIM(AN$6)," ",""))))-1)&amp;" Total",$B$6:$BB$305,ROW($A36)-5,FALSE))</f>
        <v>0</v>
      </c>
      <c r="AO36" s="143">
        <f ca="1">IF(AO$5&lt;&gt;"",HLOOKUP(AO$5,Functionalization!$G$6:$R$305,ROW($A36)-5,FALSE),IFERROR(INDEX(AO$269:AO$305,MATCH($F36,$B$269:$B$305,0))/VLOOKUP($F36,$B$269:$BB$305,MATCH(LEFT(TRIM(AO$6),FIND("~",SUBSTITUTE(AO$6,"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36))*HLOOKUP(LEFT(TRIM(AO$6),FIND("~",SUBSTITUTE(AO$6," ","~",LEN(TRIM(AO$6))-LEN(SUBSTITUTE(TRIM(AO$6)," ",""))))-1)&amp;" Total",$B$6:$BB$305,ROW($A36)-5,FALSE))</f>
        <v>0</v>
      </c>
      <c r="AP36" s="143">
        <f ca="1">IF(AP$5&lt;&gt;"",HLOOKUP(AP$5,Functionalization!$G$6:$R$305,ROW($A36)-5,FALSE),IFERROR(INDEX(AP$269:AP$305,MATCH($F36,$B$269:$B$305,0))/VLOOKUP($F36,$B$269:$BB$305,MATCH(LEFT(TRIM(AP$6),FIND("~",SUBSTITUTE(AP$6,"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36))*HLOOKUP(LEFT(TRIM(AP$6),FIND("~",SUBSTITUTE(AP$6," ","~",LEN(TRIM(AP$6))-LEN(SUBSTITUTE(TRIM(AP$6)," ",""))))-1)&amp;" Total",$B$6:$BB$305,ROW($A36)-5,FALSE))</f>
        <v>0</v>
      </c>
      <c r="AQ36" s="143">
        <f ca="1">IF(AQ$5&lt;&gt;"",HLOOKUP(AQ$5,Functionalization!$G$6:$R$305,ROW($A36)-5,FALSE),IFERROR(INDEX(AQ$269:AQ$305,MATCH($F36,$B$269:$B$305,0))/VLOOKUP($F36,$B$269:$BB$305,MATCH(LEFT(TRIM(AQ$6),FIND("~",SUBSTITUTE(AQ$6,"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36))*HLOOKUP(LEFT(TRIM(AQ$6),FIND("~",SUBSTITUTE(AQ$6," ","~",LEN(TRIM(AQ$6))-LEN(SUBSTITUTE(TRIM(AQ$6)," ",""))))-1)&amp;" Total",$B$6:$BB$305,ROW($A36)-5,FALSE))</f>
        <v>0</v>
      </c>
      <c r="AR36" s="143">
        <f ca="1">IF(AR$5&lt;&gt;"",HLOOKUP(AR$5,Functionalization!$G$6:$R$305,ROW($A36)-5,FALSE),IFERROR(INDEX(AR$269:AR$305,MATCH($F36,$B$269:$B$305,0))/VLOOKUP($F36,$B$269:$BB$305,MATCH(LEFT(TRIM(AR$6),FIND("~",SUBSTITUTE(AR$6,"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36))*HLOOKUP(LEFT(TRIM(AR$6),FIND("~",SUBSTITUTE(AR$6," ","~",LEN(TRIM(AR$6))-LEN(SUBSTITUTE(TRIM(AR$6)," ",""))))-1)&amp;" Total",$B$6:$BB$305,ROW($A36)-5,FALSE))</f>
        <v>0</v>
      </c>
      <c r="AS36" s="143">
        <f ca="1">IF(AS$5&lt;&gt;"",HLOOKUP(AS$5,Functionalization!$G$6:$R$305,ROW($A36)-5,FALSE),IFERROR(INDEX(AS$269:AS$305,MATCH($F36,$B$269:$B$305,0))/VLOOKUP($F36,$B$269:$BB$305,MATCH(LEFT(TRIM(AS$6),FIND("~",SUBSTITUTE(AS$6,"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36))*HLOOKUP(LEFT(TRIM(AS$6),FIND("~",SUBSTITUTE(AS$6," ","~",LEN(TRIM(AS$6))-LEN(SUBSTITUTE(TRIM(AS$6)," ",""))))-1)&amp;" Total",$B$6:$BB$305,ROW($A36)-5,FALSE))</f>
        <v>0</v>
      </c>
      <c r="AT36" s="143">
        <f ca="1">IF(AT$5&lt;&gt;"",HLOOKUP(AT$5,Functionalization!$G$6:$R$305,ROW($A36)-5,FALSE),IFERROR(INDEX(AT$269:AT$305,MATCH($F36,$B$269:$B$305,0))/VLOOKUP($F36,$B$269:$BB$305,MATCH(LEFT(TRIM(AT$6),FIND("~",SUBSTITUTE(AT$6,"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36))*HLOOKUP(LEFT(TRIM(AT$6),FIND("~",SUBSTITUTE(AT$6," ","~",LEN(TRIM(AT$6))-LEN(SUBSTITUTE(TRIM(AT$6)," ",""))))-1)&amp;" Total",$B$6:$BB$305,ROW($A36)-5,FALSE))</f>
        <v>0</v>
      </c>
      <c r="AU36" s="143">
        <f ca="1">IF(AU$5&lt;&gt;"",HLOOKUP(AU$5,Functionalization!$G$6:$R$305,ROW($A36)-5,FALSE),IFERROR(INDEX(AU$269:AU$305,MATCH($F36,$B$269:$B$305,0))/VLOOKUP($F36,$B$269:$BB$305,MATCH(LEFT(TRIM(AU$6),FIND("~",SUBSTITUTE(AU$6,"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36))*HLOOKUP(LEFT(TRIM(AU$6),FIND("~",SUBSTITUTE(AU$6," ","~",LEN(TRIM(AU$6))-LEN(SUBSTITUTE(TRIM(AU$6)," ",""))))-1)&amp;" Total",$B$6:$BB$305,ROW($A36)-5,FALSE))</f>
        <v>0</v>
      </c>
      <c r="AV36" s="143">
        <f ca="1">IF(AV$5&lt;&gt;"",HLOOKUP(AV$5,Functionalization!$G$6:$R$305,ROW($A36)-5,FALSE),IFERROR(INDEX(AV$269:AV$305,MATCH($F36,$B$269:$B$305,0))/VLOOKUP($F36,$B$269:$BB$305,MATCH(LEFT(TRIM(AV$6),FIND("~",SUBSTITUTE(AV$6,"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36))*HLOOKUP(LEFT(TRIM(AV$6),FIND("~",SUBSTITUTE(AV$6," ","~",LEN(TRIM(AV$6))-LEN(SUBSTITUTE(TRIM(AV$6)," ",""))))-1)&amp;" Total",$B$6:$BB$305,ROW($A36)-5,FALSE))</f>
        <v>0</v>
      </c>
      <c r="AW36" s="143">
        <f ca="1">IF(AW$5&lt;&gt;"",HLOOKUP(AW$5,Functionalization!$G$6:$R$305,ROW($A36)-5,FALSE),IFERROR(INDEX(AW$269:AW$305,MATCH($F36,$B$269:$B$305,0))/VLOOKUP($F36,$B$269:$BB$305,MATCH(LEFT(TRIM(AW$6),FIND("~",SUBSTITUTE(AW$6,"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36))*HLOOKUP(LEFT(TRIM(AW$6),FIND("~",SUBSTITUTE(AW$6," ","~",LEN(TRIM(AW$6))-LEN(SUBSTITUTE(TRIM(AW$6)," ",""))))-1)&amp;" Total",$B$6:$BB$305,ROW($A36)-5,FALSE))</f>
        <v>0</v>
      </c>
      <c r="AX36" s="143">
        <f ca="1">IF(AX$5&lt;&gt;"",HLOOKUP(AX$5,Functionalization!$G$6:$R$305,ROW($A36)-5,FALSE),IFERROR(INDEX(AX$269:AX$305,MATCH($F36,$B$269:$B$305,0))/VLOOKUP($F36,$B$269:$BB$305,MATCH(LEFT(TRIM(AX$6),FIND("~",SUBSTITUTE(AX$6,"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36))*HLOOKUP(LEFT(TRIM(AX$6),FIND("~",SUBSTITUTE(AX$6," ","~",LEN(TRIM(AX$6))-LEN(SUBSTITUTE(TRIM(AX$6)," ",""))))-1)&amp;" Total",$B$6:$BB$305,ROW($A36)-5,FALSE))</f>
        <v>0</v>
      </c>
      <c r="AY36" s="143">
        <f ca="1">IF(AY$5&lt;&gt;"",HLOOKUP(AY$5,Functionalization!$G$6:$R$305,ROW($A36)-5,FALSE),IFERROR(INDEX(AY$269:AY$305,MATCH($F36,$B$269:$B$305,0))/VLOOKUP($F36,$B$269:$BB$305,MATCH(LEFT(TRIM(AY$6),FIND("~",SUBSTITUTE(AY$6,"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36))*HLOOKUP(LEFT(TRIM(AY$6),FIND("~",SUBSTITUTE(AY$6," ","~",LEN(TRIM(AY$6))-LEN(SUBSTITUTE(TRIM(AY$6)," ",""))))-1)&amp;" Total",$B$6:$BB$305,ROW($A36)-5,FALSE))</f>
        <v>0</v>
      </c>
      <c r="AZ36" s="143">
        <f ca="1">IF(AZ$5&lt;&gt;"",HLOOKUP(AZ$5,Functionalization!$G$6:$R$305,ROW($A36)-5,FALSE),IFERROR(INDEX(AZ$269:AZ$305,MATCH($F36,$B$269:$B$305,0))/VLOOKUP($F36,$B$269:$BB$305,MATCH(LEFT(TRIM(AZ$6),FIND("~",SUBSTITUTE(AZ$6,"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36))*HLOOKUP(LEFT(TRIM(AZ$6),FIND("~",SUBSTITUTE(AZ$6," ","~",LEN(TRIM(AZ$6))-LEN(SUBSTITUTE(TRIM(AZ$6)," ",""))))-1)&amp;" Total",$B$6:$BB$305,ROW($A36)-5,FALSE))</f>
        <v>0</v>
      </c>
      <c r="BA36" s="143">
        <f ca="1">IF(BA$5&lt;&gt;"",HLOOKUP(BA$5,Functionalization!$G$6:$R$305,ROW($A36)-5,FALSE),IFERROR(INDEX(BA$269:BA$305,MATCH($F36,$B$269:$B$305,0))/VLOOKUP($F36,$B$269:$BB$305,MATCH(LEFT(TRIM(BA$6),FIND("~",SUBSTITUTE(BA$6,"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36))*HLOOKUP(LEFT(TRIM(BA$6),FIND("~",SUBSTITUTE(BA$6," ","~",LEN(TRIM(BA$6))-LEN(SUBSTITUTE(TRIM(BA$6)," ",""))))-1)&amp;" Total",$B$6:$BB$305,ROW($A36)-5,FALSE))</f>
        <v>0</v>
      </c>
      <c r="BB36" s="143">
        <f ca="1">IF(BB$5&lt;&gt;"",HLOOKUP(BB$5,Functionalization!$G$6:$R$305,ROW($A36)-5,FALSE),IFERROR(INDEX(BB$269:BB$305,MATCH($F36,$B$269:$B$305,0))/VLOOKUP($F36,$B$269:$BB$305,MATCH(LEFT(TRIM(BB$6),FIND("~",SUBSTITUTE(BB$6,"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36))*HLOOKUP(LEFT(TRIM(BB$6),FIND("~",SUBSTITUTE(BB$6," ","~",LEN(TRIM(BB$6))-LEN(SUBSTITUTE(TRIM(BB$6)," ",""))))-1)&amp;" Total",$B$6:$BB$305,ROW($A36)-5,FALSE))</f>
        <v>0</v>
      </c>
      <c r="BD36" s="79">
        <f ca="1">IFERROR(IF(SUMIF($G$6:$BB$6,BD$6&amp;" Total",$G36:$BB36)-(SUMIF($G$6:$BB$6,BD$6&amp;" "&amp;'Input-Func_Class'!$D$22,$G36:$BB36)+IFERROR(SUMIF($G$6:$BB$6,BD$6&amp;" "&amp;'Input-Func_Class'!$E$22,$G36:$BB36),SUMIF($G$6:$BB$6,BD$6&amp;" "&amp;'Input-Func_Class'!$B$24,$G36:$BB36))+SUMIF($G$6:$BB$6,BD$6&amp;" "&amp;'Input-Func_Class'!$F$22,$G36:$BB36))&lt;Check_Limit,0,1),1)</f>
        <v>0</v>
      </c>
      <c r="BE36" s="79">
        <f ca="1">IFERROR(IF(SUMIF($G$6:$BB$6,BE$6&amp;" Total",$G36:$BB36)-(SUMIF($G$6:$BB$6,BE$6&amp;" "&amp;'Input-Func_Class'!$D$22,$G36:$BB36)+IFERROR(SUMIF($G$6:$BB$6,BE$6&amp;" "&amp;'Input-Func_Class'!$E$22,$G36:$BB36),SUMIF($G$6:$BB$6,BE$6&amp;" "&amp;'Input-Func_Class'!$B$24,$G36:$BB36))+SUMIF($G$6:$BB$6,BE$6&amp;" "&amp;'Input-Func_Class'!$F$22,$G36:$BB36))&lt;Check_Limit,0,1),1)</f>
        <v>0</v>
      </c>
      <c r="BF36" s="79">
        <f ca="1">IFERROR(IF(SUMIF($G$6:$BB$6,BF$6&amp;" Total",$G36:$BB36)-(SUMIF($G$6:$BB$6,BF$6&amp;" "&amp;'Input-Func_Class'!$D$22,$G36:$BB36)+IFERROR(SUMIF($G$6:$BB$6,BF$6&amp;" "&amp;'Input-Func_Class'!$E$22,$G36:$BB36),SUMIF($G$6:$BB$6,BF$6&amp;" "&amp;'Input-Func_Class'!$B$24,$G36:$BB36))+SUMIF($G$6:$BB$6,BF$6&amp;" "&amp;'Input-Func_Class'!$F$22,$G36:$BB36))&lt;Check_Limit,0,1),1)</f>
        <v>0</v>
      </c>
      <c r="BG36" s="79">
        <f ca="1">IFERROR(IF(SUMIF($G$6:$BB$6,BG$6&amp;" Total",$G36:$BB36)-(SUMIF($G$6:$BB$6,BG$6&amp;" "&amp;'Input-Func_Class'!$D$22,$G36:$BB36)+IFERROR(SUMIF($G$6:$BB$6,BG$6&amp;" "&amp;'Input-Func_Class'!$E$22,$G36:$BB36),SUMIF($G$6:$BB$6,BG$6&amp;" "&amp;'Input-Func_Class'!$B$24,$G36:$BB36))+SUMIF($G$6:$BB$6,BG$6&amp;" "&amp;'Input-Func_Class'!$F$22,$G36:$BB36))&lt;Check_Limit,0,1),1)</f>
        <v>0</v>
      </c>
      <c r="BH36" s="79">
        <f ca="1">IFERROR(IF(SUMIF($G$6:$BB$6,BH$6&amp;" Total",$G36:$BB36)-(SUMIF($G$6:$BB$6,BH$6&amp;" "&amp;'Input-Func_Class'!$D$22,$G36:$BB36)+IFERROR(SUMIF($G$6:$BB$6,BH$6&amp;" "&amp;'Input-Func_Class'!$E$22,$G36:$BB36),SUMIF($G$6:$BB$6,BH$6&amp;" "&amp;'Input-Func_Class'!$B$24,$G36:$BB36))+SUMIF($G$6:$BB$6,BH$6&amp;" "&amp;'Input-Func_Class'!$F$22,$G36:$BB36))&lt;Check_Limit,0,1),1)</f>
        <v>0</v>
      </c>
      <c r="BI36" s="79">
        <f ca="1">IFERROR(IF(SUMIF($G$6:$BB$6,BI$6&amp;" Total",$G36:$BB36)-(SUMIF($G$6:$BB$6,BI$6&amp;" "&amp;'Input-Func_Class'!$D$22,$G36:$BB36)+IFERROR(SUMIF($G$6:$BB$6,BI$6&amp;" "&amp;'Input-Func_Class'!$E$22,$G36:$BB36),SUMIF($G$6:$BB$6,BI$6&amp;" "&amp;'Input-Func_Class'!$B$24,$G36:$BB36))+SUMIF($G$6:$BB$6,BI$6&amp;" "&amp;'Input-Func_Class'!$F$22,$G36:$BB36))&lt;Check_Limit,0,1),1)</f>
        <v>0</v>
      </c>
      <c r="BJ36" s="79">
        <f ca="1">IFERROR(IF(SUMIF($G$6:$BB$6,BJ$6&amp;" Total",$G36:$BB36)-(SUMIF($G$6:$BB$6,BJ$6&amp;" "&amp;'Input-Func_Class'!$D$22,$G36:$BB36)+IFERROR(SUMIF($G$6:$BB$6,BJ$6&amp;" "&amp;'Input-Func_Class'!$E$22,$G36:$BB36),SUMIF($G$6:$BB$6,BJ$6&amp;" "&amp;'Input-Func_Class'!$B$24,$G36:$BB36))+SUMIF($G$6:$BB$6,BJ$6&amp;" "&amp;'Input-Func_Class'!$F$22,$G36:$BB36))&lt;Check_Limit,0,1),1)</f>
        <v>0</v>
      </c>
      <c r="BK36" s="79">
        <f ca="1">IFERROR(IF(SUMIF($G$6:$BB$6,BK$6&amp;" Total",$G36:$BB36)-(SUMIF($G$6:$BB$6,BK$6&amp;" "&amp;'Input-Func_Class'!$D$22,$G36:$BB36)+IFERROR(SUMIF($G$6:$BB$6,BK$6&amp;" "&amp;'Input-Func_Class'!$E$22,$G36:$BB36),SUMIF($G$6:$BB$6,BK$6&amp;" "&amp;'Input-Func_Class'!$B$24,$G36:$BB36))+SUMIF($G$6:$BB$6,BK$6&amp;" "&amp;'Input-Func_Class'!$F$22,$G36:$BB36))&lt;Check_Limit,0,1),1)</f>
        <v>0</v>
      </c>
      <c r="BL36" s="79">
        <f ca="1">IFERROR(IF(SUMIF($G$6:$BB$6,BL$6&amp;" Total",$G36:$BB36)-(SUMIF($G$6:$BB$6,BL$6&amp;" "&amp;'Input-Func_Class'!$D$22,$G36:$BB36)+IFERROR(SUMIF($G$6:$BB$6,BL$6&amp;" "&amp;'Input-Func_Class'!$E$22,$G36:$BB36),SUMIF($G$6:$BB$6,BL$6&amp;" "&amp;'Input-Func_Class'!$B$24,$G36:$BB36))+SUMIF($G$6:$BB$6,BL$6&amp;" "&amp;'Input-Func_Class'!$F$22,$G36:$BB36))&lt;Check_Limit,0,1),1)</f>
        <v>0</v>
      </c>
      <c r="BM36" s="79">
        <f ca="1">IFERROR(IF(SUMIF($G$6:$BB$6,BM$6&amp;" Total",$G36:$BB36)-(SUMIF($G$6:$BB$6,BM$6&amp;" "&amp;'Input-Func_Class'!$D$22,$G36:$BB36)+IFERROR(SUMIF($G$6:$BB$6,BM$6&amp;" "&amp;'Input-Func_Class'!$E$22,$G36:$BB36),SUMIF($G$6:$BB$6,BM$6&amp;" "&amp;'Input-Func_Class'!$B$24,$G36:$BB36))+SUMIF($G$6:$BB$6,BM$6&amp;" "&amp;'Input-Func_Class'!$F$22,$G36:$BB36))&lt;Check_Limit,0,1),1)</f>
        <v>0</v>
      </c>
      <c r="BN36" s="79">
        <f ca="1">IFERROR(IF(SUMIF($G$6:$BB$6,BN$6&amp;" Total",$G36:$BB36)-(SUMIF($G$6:$BB$6,BN$6&amp;" "&amp;'Input-Func_Class'!$D$22,$G36:$BB36)+IFERROR(SUMIF($G$6:$BB$6,BN$6&amp;" "&amp;'Input-Func_Class'!$E$22,$G36:$BB36),SUMIF($G$6:$BB$6,BN$6&amp;" "&amp;'Input-Func_Class'!$B$24,$G36:$BB36))+SUMIF($G$6:$BB$6,BN$6&amp;" "&amp;'Input-Func_Class'!$F$22,$G36:$BB36))&lt;Check_Limit,0,1),1)</f>
        <v>0</v>
      </c>
      <c r="BO36" s="79">
        <f ca="1">IFERROR(IF(SUMIF($G$6:$BB$6,BO$6&amp;" Total",$G36:$BB36)-(SUMIF($G$6:$BB$6,BO$6&amp;" "&amp;'Input-Func_Class'!$D$22,$G36:$BB36)+IFERROR(SUMIF($G$6:$BB$6,BO$6&amp;" "&amp;'Input-Func_Class'!$E$22,$G36:$BB36),SUMIF($G$6:$BB$6,BO$6&amp;" "&amp;'Input-Func_Class'!$B$24,$G36:$BB36))+SUMIF($G$6:$BB$6,BO$6&amp;" "&amp;'Input-Func_Class'!$F$22,$G36:$BB36))&lt;Check_Limit,0,1),1)</f>
        <v>0</v>
      </c>
    </row>
    <row r="37" spans="1:67" outlineLevel="1">
      <c r="A37" s="113">
        <f>IF(ISBLANK('Input-Accounts'!A37),"",'Input-Accounts'!A37)</f>
        <v>28</v>
      </c>
      <c r="B37" s="17" t="str">
        <f>IF(ISBLANK('Input-Accounts'!B37),"",'Input-Accounts'!B37)</f>
        <v>Mains Plastic IP 4"</v>
      </c>
      <c r="C37" s="113">
        <f>IF(ISBLANK('Input-Accounts'!C37),"",'Input-Accounts'!C37)</f>
        <v>376.1</v>
      </c>
      <c r="D37" s="143">
        <f>Functionalization!$D37</f>
        <v>49201903.337466307</v>
      </c>
      <c r="E37" s="143">
        <f t="shared" ref="E37:E42" ca="1" si="9">IFERROR(IF(D37="",0,IF(D37=0,0,IF(ABS(D37-SUM(G37,K37,O37,S37,W37,AA37,AE37,AI37,AM37,AQ37,AU37,AY37))&lt;Check_Limit,0,1))),1)</f>
        <v>0</v>
      </c>
      <c r="F37" s="89" t="str">
        <f>IF($D37=0,"-",IF('Input-Accounts'!$E37&lt;&gt;0,'Input-Accounts'!$E37,'Input-Accounts'!$G37))</f>
        <v>DEMAND</v>
      </c>
      <c r="G37" s="143">
        <f ca="1">IF(G$5&lt;&gt;"",HLOOKUP(G$5,Functionalization!$G$6:$R$305,ROW($A37)-5,FALSE),IFERROR(INDEX(G$269:G$305,MATCH($F37,$B$269:$B$305,0))/VLOOKUP($F37,$B$269:$BB$305,MATCH(LEFT(TRIM(G$6),FIND("~",SUBSTITUTE(G$6,"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37))*HLOOKUP(LEFT(TRIM(G$6),FIND("~",SUBSTITUTE(G$6," ","~",LEN(TRIM(G$6))-LEN(SUBSTITUTE(TRIM(G$6)," ",""))))-1)&amp;" Total",$B$6:$BB$305,ROW($A37)-5,FALSE))</f>
        <v>0</v>
      </c>
      <c r="H37" s="143">
        <f ca="1">IF(H$5&lt;&gt;"",HLOOKUP(H$5,Functionalization!$G$6:$R$305,ROW($A37)-5,FALSE),IFERROR(INDEX(H$269:H$305,MATCH($F37,$B$269:$B$305,0))/VLOOKUP($F37,$B$269:$BB$305,MATCH(LEFT(TRIM(H$6),FIND("~",SUBSTITUTE(H$6,"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37))*HLOOKUP(LEFT(TRIM(H$6),FIND("~",SUBSTITUTE(H$6," ","~",LEN(TRIM(H$6))-LEN(SUBSTITUTE(TRIM(H$6)," ",""))))-1)&amp;" Total",$B$6:$BB$305,ROW($A37)-5,FALSE))</f>
        <v>0</v>
      </c>
      <c r="I37" s="143">
        <f ca="1">IF(I$5&lt;&gt;"",HLOOKUP(I$5,Functionalization!$G$6:$R$305,ROW($A37)-5,FALSE),IFERROR(INDEX(I$269:I$305,MATCH($F37,$B$269:$B$305,0))/VLOOKUP($F37,$B$269:$BB$305,MATCH(LEFT(TRIM(I$6),FIND("~",SUBSTITUTE(I$6,"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37))*HLOOKUP(LEFT(TRIM(I$6),FIND("~",SUBSTITUTE(I$6," ","~",LEN(TRIM(I$6))-LEN(SUBSTITUTE(TRIM(I$6)," ",""))))-1)&amp;" Total",$B$6:$BB$305,ROW($A37)-5,FALSE))</f>
        <v>0</v>
      </c>
      <c r="J37" s="143">
        <f ca="1">IF(J$5&lt;&gt;"",HLOOKUP(J$5,Functionalization!$G$6:$R$305,ROW($A37)-5,FALSE),IFERROR(INDEX(J$269:J$305,MATCH($F37,$B$269:$B$305,0))/VLOOKUP($F37,$B$269:$BB$305,MATCH(LEFT(TRIM(J$6),FIND("~",SUBSTITUTE(J$6,"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37))*HLOOKUP(LEFT(TRIM(J$6),FIND("~",SUBSTITUTE(J$6," ","~",LEN(TRIM(J$6))-LEN(SUBSTITUTE(TRIM(J$6)," ",""))))-1)&amp;" Total",$B$6:$BB$305,ROW($A37)-5,FALSE))</f>
        <v>0</v>
      </c>
      <c r="K37" s="143">
        <f ca="1">IF(K$5&lt;&gt;"",HLOOKUP(K$5,Functionalization!$G$6:$R$305,ROW($A37)-5,FALSE),IFERROR(INDEX(K$269:K$305,MATCH($F37,$B$269:$B$305,0))/VLOOKUP($F37,$B$269:$BB$305,MATCH(LEFT(TRIM(K$6),FIND("~",SUBSTITUTE(K$6,"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37))*HLOOKUP(LEFT(TRIM(K$6),FIND("~",SUBSTITUTE(K$6," ","~",LEN(TRIM(K$6))-LEN(SUBSTITUTE(TRIM(K$6)," ",""))))-1)&amp;" Total",$B$6:$BB$305,ROW($A37)-5,FALSE))</f>
        <v>0</v>
      </c>
      <c r="L37" s="143">
        <f ca="1">IF(L$5&lt;&gt;"",HLOOKUP(L$5,Functionalization!$G$6:$R$305,ROW($A37)-5,FALSE),IFERROR(INDEX(L$269:L$305,MATCH($F37,$B$269:$B$305,0))/VLOOKUP($F37,$B$269:$BB$305,MATCH(LEFT(TRIM(L$6),FIND("~",SUBSTITUTE(L$6,"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37))*HLOOKUP(LEFT(TRIM(L$6),FIND("~",SUBSTITUTE(L$6," ","~",LEN(TRIM(L$6))-LEN(SUBSTITUTE(TRIM(L$6)," ",""))))-1)&amp;" Total",$B$6:$BB$305,ROW($A37)-5,FALSE))</f>
        <v>0</v>
      </c>
      <c r="M37" s="143">
        <f ca="1">IF(M$5&lt;&gt;"",HLOOKUP(M$5,Functionalization!$G$6:$R$305,ROW($A37)-5,FALSE),IFERROR(INDEX(M$269:M$305,MATCH($F37,$B$269:$B$305,0))/VLOOKUP($F37,$B$269:$BB$305,MATCH(LEFT(TRIM(M$6),FIND("~",SUBSTITUTE(M$6,"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37))*HLOOKUP(LEFT(TRIM(M$6),FIND("~",SUBSTITUTE(M$6," ","~",LEN(TRIM(M$6))-LEN(SUBSTITUTE(TRIM(M$6)," ",""))))-1)&amp;" Total",$B$6:$BB$305,ROW($A37)-5,FALSE))</f>
        <v>0</v>
      </c>
      <c r="N37" s="143">
        <f ca="1">IF(N$5&lt;&gt;"",HLOOKUP(N$5,Functionalization!$G$6:$R$305,ROW($A37)-5,FALSE),IFERROR(INDEX(N$269:N$305,MATCH($F37,$B$269:$B$305,0))/VLOOKUP($F37,$B$269:$BB$305,MATCH(LEFT(TRIM(N$6),FIND("~",SUBSTITUTE(N$6,"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37))*HLOOKUP(LEFT(TRIM(N$6),FIND("~",SUBSTITUTE(N$6," ","~",LEN(TRIM(N$6))-LEN(SUBSTITUTE(TRIM(N$6)," ",""))))-1)&amp;" Total",$B$6:$BB$305,ROW($A37)-5,FALSE))</f>
        <v>0</v>
      </c>
      <c r="O37" s="143">
        <f ca="1">IF(O$5&lt;&gt;"",HLOOKUP(O$5,Functionalization!$G$6:$R$305,ROW($A37)-5,FALSE),IFERROR(INDEX(O$269:O$305,MATCH($F37,$B$269:$B$305,0))/VLOOKUP($F37,$B$269:$BB$305,MATCH(LEFT(TRIM(O$6),FIND("~",SUBSTITUTE(O$6,"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37))*HLOOKUP(LEFT(TRIM(O$6),FIND("~",SUBSTITUTE(O$6," ","~",LEN(TRIM(O$6))-LEN(SUBSTITUTE(TRIM(O$6)," ",""))))-1)&amp;" Total",$B$6:$BB$305,ROW($A37)-5,FALSE))</f>
        <v>49201903.337466307</v>
      </c>
      <c r="P37" s="143">
        <f ca="1">IF(P$5&lt;&gt;"",HLOOKUP(P$5,Functionalization!$G$6:$R$305,ROW($A37)-5,FALSE),IFERROR(INDEX(P$269:P$305,MATCH($F37,$B$269:$B$305,0))/VLOOKUP($F37,$B$269:$BB$305,MATCH(LEFT(TRIM(P$6),FIND("~",SUBSTITUTE(P$6,"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37))*HLOOKUP(LEFT(TRIM(P$6),FIND("~",SUBSTITUTE(P$6," ","~",LEN(TRIM(P$6))-LEN(SUBSTITUTE(TRIM(P$6)," ",""))))-1)&amp;" Total",$B$6:$BB$305,ROW($A37)-5,FALSE))</f>
        <v>49201903.337466307</v>
      </c>
      <c r="Q37" s="143">
        <f ca="1">IF(Q$5&lt;&gt;"",HLOOKUP(Q$5,Functionalization!$G$6:$R$305,ROW($A37)-5,FALSE),IFERROR(INDEX(Q$269:Q$305,MATCH($F37,$B$269:$B$305,0))/VLOOKUP($F37,$B$269:$BB$305,MATCH(LEFT(TRIM(Q$6),FIND("~",SUBSTITUTE(Q$6,"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37))*HLOOKUP(LEFT(TRIM(Q$6),FIND("~",SUBSTITUTE(Q$6," ","~",LEN(TRIM(Q$6))-LEN(SUBSTITUTE(TRIM(Q$6)," ",""))))-1)&amp;" Total",$B$6:$BB$305,ROW($A37)-5,FALSE))</f>
        <v>0</v>
      </c>
      <c r="R37" s="143">
        <f ca="1">IF(R$5&lt;&gt;"",HLOOKUP(R$5,Functionalization!$G$6:$R$305,ROW($A37)-5,FALSE),IFERROR(INDEX(R$269:R$305,MATCH($F37,$B$269:$B$305,0))/VLOOKUP($F37,$B$269:$BB$305,MATCH(LEFT(TRIM(R$6),FIND("~",SUBSTITUTE(R$6,"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37))*HLOOKUP(LEFT(TRIM(R$6),FIND("~",SUBSTITUTE(R$6," ","~",LEN(TRIM(R$6))-LEN(SUBSTITUTE(TRIM(R$6)," ",""))))-1)&amp;" Total",$B$6:$BB$305,ROW($A37)-5,FALSE))</f>
        <v>0</v>
      </c>
      <c r="S37" s="143">
        <f ca="1">IF(S$5&lt;&gt;"",HLOOKUP(S$5,Functionalization!$G$6:$R$305,ROW($A37)-5,FALSE),IFERROR(INDEX(S$269:S$305,MATCH($F37,$B$269:$B$305,0))/VLOOKUP($F37,$B$269:$BB$305,MATCH(LEFT(TRIM(S$6),FIND("~",SUBSTITUTE(S$6,"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37))*HLOOKUP(LEFT(TRIM(S$6),FIND("~",SUBSTITUTE(S$6," ","~",LEN(TRIM(S$6))-LEN(SUBSTITUTE(TRIM(S$6)," ",""))))-1)&amp;" Total",$B$6:$BB$305,ROW($A37)-5,FALSE))</f>
        <v>0</v>
      </c>
      <c r="T37" s="143">
        <f ca="1">IF(T$5&lt;&gt;"",HLOOKUP(T$5,Functionalization!$G$6:$R$305,ROW($A37)-5,FALSE),IFERROR(INDEX(T$269:T$305,MATCH($F37,$B$269:$B$305,0))/VLOOKUP($F37,$B$269:$BB$305,MATCH(LEFT(TRIM(T$6),FIND("~",SUBSTITUTE(T$6,"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37))*HLOOKUP(LEFT(TRIM(T$6),FIND("~",SUBSTITUTE(T$6," ","~",LEN(TRIM(T$6))-LEN(SUBSTITUTE(TRIM(T$6)," ",""))))-1)&amp;" Total",$B$6:$BB$305,ROW($A37)-5,FALSE))</f>
        <v>0</v>
      </c>
      <c r="U37" s="143">
        <f ca="1">IF(U$5&lt;&gt;"",HLOOKUP(U$5,Functionalization!$G$6:$R$305,ROW($A37)-5,FALSE),IFERROR(INDEX(U$269:U$305,MATCH($F37,$B$269:$B$305,0))/VLOOKUP($F37,$B$269:$BB$305,MATCH(LEFT(TRIM(U$6),FIND("~",SUBSTITUTE(U$6,"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37))*HLOOKUP(LEFT(TRIM(U$6),FIND("~",SUBSTITUTE(U$6," ","~",LEN(TRIM(U$6))-LEN(SUBSTITUTE(TRIM(U$6)," ",""))))-1)&amp;" Total",$B$6:$BB$305,ROW($A37)-5,FALSE))</f>
        <v>0</v>
      </c>
      <c r="V37" s="143">
        <f ca="1">IF(V$5&lt;&gt;"",HLOOKUP(V$5,Functionalization!$G$6:$R$305,ROW($A37)-5,FALSE),IFERROR(INDEX(V$269:V$305,MATCH($F37,$B$269:$B$305,0))/VLOOKUP($F37,$B$269:$BB$305,MATCH(LEFT(TRIM(V$6),FIND("~",SUBSTITUTE(V$6,"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37))*HLOOKUP(LEFT(TRIM(V$6),FIND("~",SUBSTITUTE(V$6," ","~",LEN(TRIM(V$6))-LEN(SUBSTITUTE(TRIM(V$6)," ",""))))-1)&amp;" Total",$B$6:$BB$305,ROW($A37)-5,FALSE))</f>
        <v>0</v>
      </c>
      <c r="W37" s="143">
        <f ca="1">IF(W$5&lt;&gt;"",HLOOKUP(W$5,Functionalization!$G$6:$R$305,ROW($A37)-5,FALSE),IFERROR(INDEX(W$269:W$305,MATCH($F37,$B$269:$B$305,0))/VLOOKUP($F37,$B$269:$BB$305,MATCH(LEFT(TRIM(W$6),FIND("~",SUBSTITUTE(W$6,"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37))*HLOOKUP(LEFT(TRIM(W$6),FIND("~",SUBSTITUTE(W$6," ","~",LEN(TRIM(W$6))-LEN(SUBSTITUTE(TRIM(W$6)," ",""))))-1)&amp;" Total",$B$6:$BB$305,ROW($A37)-5,FALSE))</f>
        <v>0</v>
      </c>
      <c r="X37" s="143">
        <f ca="1">IF(X$5&lt;&gt;"",HLOOKUP(X$5,Functionalization!$G$6:$R$305,ROW($A37)-5,FALSE),IFERROR(INDEX(X$269:X$305,MATCH($F37,$B$269:$B$305,0))/VLOOKUP($F37,$B$269:$BB$305,MATCH(LEFT(TRIM(X$6),FIND("~",SUBSTITUTE(X$6,"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37))*HLOOKUP(LEFT(TRIM(X$6),FIND("~",SUBSTITUTE(X$6," ","~",LEN(TRIM(X$6))-LEN(SUBSTITUTE(TRIM(X$6)," ",""))))-1)&amp;" Total",$B$6:$BB$305,ROW($A37)-5,FALSE))</f>
        <v>0</v>
      </c>
      <c r="Y37" s="143">
        <f ca="1">IF(Y$5&lt;&gt;"",HLOOKUP(Y$5,Functionalization!$G$6:$R$305,ROW($A37)-5,FALSE),IFERROR(INDEX(Y$269:Y$305,MATCH($F37,$B$269:$B$305,0))/VLOOKUP($F37,$B$269:$BB$305,MATCH(LEFT(TRIM(Y$6),FIND("~",SUBSTITUTE(Y$6,"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37))*HLOOKUP(LEFT(TRIM(Y$6),FIND("~",SUBSTITUTE(Y$6," ","~",LEN(TRIM(Y$6))-LEN(SUBSTITUTE(TRIM(Y$6)," ",""))))-1)&amp;" Total",$B$6:$BB$305,ROW($A37)-5,FALSE))</f>
        <v>0</v>
      </c>
      <c r="Z37" s="143">
        <f ca="1">IF(Z$5&lt;&gt;"",HLOOKUP(Z$5,Functionalization!$G$6:$R$305,ROW($A37)-5,FALSE),IFERROR(INDEX(Z$269:Z$305,MATCH($F37,$B$269:$B$305,0))/VLOOKUP($F37,$B$269:$BB$305,MATCH(LEFT(TRIM(Z$6),FIND("~",SUBSTITUTE(Z$6,"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37))*HLOOKUP(LEFT(TRIM(Z$6),FIND("~",SUBSTITUTE(Z$6," ","~",LEN(TRIM(Z$6))-LEN(SUBSTITUTE(TRIM(Z$6)," ",""))))-1)&amp;" Total",$B$6:$BB$305,ROW($A37)-5,FALSE))</f>
        <v>0</v>
      </c>
      <c r="AA37" s="143">
        <f ca="1">IF(AA$5&lt;&gt;"",HLOOKUP(AA$5,Functionalization!$G$6:$R$305,ROW($A37)-5,FALSE),IFERROR(INDEX(AA$269:AA$305,MATCH($F37,$B$269:$B$305,0))/VLOOKUP($F37,$B$269:$BB$305,MATCH(LEFT(TRIM(AA$6),FIND("~",SUBSTITUTE(AA$6,"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37))*HLOOKUP(LEFT(TRIM(AA$6),FIND("~",SUBSTITUTE(AA$6," ","~",LEN(TRIM(AA$6))-LEN(SUBSTITUTE(TRIM(AA$6)," ",""))))-1)&amp;" Total",$B$6:$BB$305,ROW($A37)-5,FALSE))</f>
        <v>0</v>
      </c>
      <c r="AB37" s="143">
        <f ca="1">IF(AB$5&lt;&gt;"",HLOOKUP(AB$5,Functionalization!$G$6:$R$305,ROW($A37)-5,FALSE),IFERROR(INDEX(AB$269:AB$305,MATCH($F37,$B$269:$B$305,0))/VLOOKUP($F37,$B$269:$BB$305,MATCH(LEFT(TRIM(AB$6),FIND("~",SUBSTITUTE(AB$6,"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37))*HLOOKUP(LEFT(TRIM(AB$6),FIND("~",SUBSTITUTE(AB$6," ","~",LEN(TRIM(AB$6))-LEN(SUBSTITUTE(TRIM(AB$6)," ",""))))-1)&amp;" Total",$B$6:$BB$305,ROW($A37)-5,FALSE))</f>
        <v>0</v>
      </c>
      <c r="AC37" s="143">
        <f ca="1">IF(AC$5&lt;&gt;"",HLOOKUP(AC$5,Functionalization!$G$6:$R$305,ROW($A37)-5,FALSE),IFERROR(INDEX(AC$269:AC$305,MATCH($F37,$B$269:$B$305,0))/VLOOKUP($F37,$B$269:$BB$305,MATCH(LEFT(TRIM(AC$6),FIND("~",SUBSTITUTE(AC$6,"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37))*HLOOKUP(LEFT(TRIM(AC$6),FIND("~",SUBSTITUTE(AC$6," ","~",LEN(TRIM(AC$6))-LEN(SUBSTITUTE(TRIM(AC$6)," ",""))))-1)&amp;" Total",$B$6:$BB$305,ROW($A37)-5,FALSE))</f>
        <v>0</v>
      </c>
      <c r="AD37" s="143">
        <f ca="1">IF(AD$5&lt;&gt;"",HLOOKUP(AD$5,Functionalization!$G$6:$R$305,ROW($A37)-5,FALSE),IFERROR(INDEX(AD$269:AD$305,MATCH($F37,$B$269:$B$305,0))/VLOOKUP($F37,$B$269:$BB$305,MATCH(LEFT(TRIM(AD$6),FIND("~",SUBSTITUTE(AD$6,"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37))*HLOOKUP(LEFT(TRIM(AD$6),FIND("~",SUBSTITUTE(AD$6," ","~",LEN(TRIM(AD$6))-LEN(SUBSTITUTE(TRIM(AD$6)," ",""))))-1)&amp;" Total",$B$6:$BB$305,ROW($A37)-5,FALSE))</f>
        <v>0</v>
      </c>
      <c r="AE37" s="143">
        <f ca="1">IF(AE$5&lt;&gt;"",HLOOKUP(AE$5,Functionalization!$G$6:$R$305,ROW($A37)-5,FALSE),IFERROR(INDEX(AE$269:AE$305,MATCH($F37,$B$269:$B$305,0))/VLOOKUP($F37,$B$269:$BB$305,MATCH(LEFT(TRIM(AE$6),FIND("~",SUBSTITUTE(AE$6,"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37))*HLOOKUP(LEFT(TRIM(AE$6),FIND("~",SUBSTITUTE(AE$6," ","~",LEN(TRIM(AE$6))-LEN(SUBSTITUTE(TRIM(AE$6)," ",""))))-1)&amp;" Total",$B$6:$BB$305,ROW($A37)-5,FALSE))</f>
        <v>0</v>
      </c>
      <c r="AF37" s="143">
        <f ca="1">IF(AF$5&lt;&gt;"",HLOOKUP(AF$5,Functionalization!$G$6:$R$305,ROW($A37)-5,FALSE),IFERROR(INDEX(AF$269:AF$305,MATCH($F37,$B$269:$B$305,0))/VLOOKUP($F37,$B$269:$BB$305,MATCH(LEFT(TRIM(AF$6),FIND("~",SUBSTITUTE(AF$6,"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37))*HLOOKUP(LEFT(TRIM(AF$6),FIND("~",SUBSTITUTE(AF$6," ","~",LEN(TRIM(AF$6))-LEN(SUBSTITUTE(TRIM(AF$6)," ",""))))-1)&amp;" Total",$B$6:$BB$305,ROW($A37)-5,FALSE))</f>
        <v>0</v>
      </c>
      <c r="AG37" s="143">
        <f ca="1">IF(AG$5&lt;&gt;"",HLOOKUP(AG$5,Functionalization!$G$6:$R$305,ROW($A37)-5,FALSE),IFERROR(INDEX(AG$269:AG$305,MATCH($F37,$B$269:$B$305,0))/VLOOKUP($F37,$B$269:$BB$305,MATCH(LEFT(TRIM(AG$6),FIND("~",SUBSTITUTE(AG$6,"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37))*HLOOKUP(LEFT(TRIM(AG$6),FIND("~",SUBSTITUTE(AG$6," ","~",LEN(TRIM(AG$6))-LEN(SUBSTITUTE(TRIM(AG$6)," ",""))))-1)&amp;" Total",$B$6:$BB$305,ROW($A37)-5,FALSE))</f>
        <v>0</v>
      </c>
      <c r="AH37" s="143">
        <f ca="1">IF(AH$5&lt;&gt;"",HLOOKUP(AH$5,Functionalization!$G$6:$R$305,ROW($A37)-5,FALSE),IFERROR(INDEX(AH$269:AH$305,MATCH($F37,$B$269:$B$305,0))/VLOOKUP($F37,$B$269:$BB$305,MATCH(LEFT(TRIM(AH$6),FIND("~",SUBSTITUTE(AH$6,"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37))*HLOOKUP(LEFT(TRIM(AH$6),FIND("~",SUBSTITUTE(AH$6," ","~",LEN(TRIM(AH$6))-LEN(SUBSTITUTE(TRIM(AH$6)," ",""))))-1)&amp;" Total",$B$6:$BB$305,ROW($A37)-5,FALSE))</f>
        <v>0</v>
      </c>
      <c r="AI37" s="143">
        <f ca="1">IF(AI$5&lt;&gt;"",HLOOKUP(AI$5,Functionalization!$G$6:$R$305,ROW($A37)-5,FALSE),IFERROR(INDEX(AI$269:AI$305,MATCH($F37,$B$269:$B$305,0))/VLOOKUP($F37,$B$269:$BB$305,MATCH(LEFT(TRIM(AI$6),FIND("~",SUBSTITUTE(AI$6,"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37))*HLOOKUP(LEFT(TRIM(AI$6),FIND("~",SUBSTITUTE(AI$6," ","~",LEN(TRIM(AI$6))-LEN(SUBSTITUTE(TRIM(AI$6)," ",""))))-1)&amp;" Total",$B$6:$BB$305,ROW($A37)-5,FALSE))</f>
        <v>0</v>
      </c>
      <c r="AJ37" s="143">
        <f ca="1">IF(AJ$5&lt;&gt;"",HLOOKUP(AJ$5,Functionalization!$G$6:$R$305,ROW($A37)-5,FALSE),IFERROR(INDEX(AJ$269:AJ$305,MATCH($F37,$B$269:$B$305,0))/VLOOKUP($F37,$B$269:$BB$305,MATCH(LEFT(TRIM(AJ$6),FIND("~",SUBSTITUTE(AJ$6,"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37))*HLOOKUP(LEFT(TRIM(AJ$6),FIND("~",SUBSTITUTE(AJ$6," ","~",LEN(TRIM(AJ$6))-LEN(SUBSTITUTE(TRIM(AJ$6)," ",""))))-1)&amp;" Total",$B$6:$BB$305,ROW($A37)-5,FALSE))</f>
        <v>0</v>
      </c>
      <c r="AK37" s="143">
        <f ca="1">IF(AK$5&lt;&gt;"",HLOOKUP(AK$5,Functionalization!$G$6:$R$305,ROW($A37)-5,FALSE),IFERROR(INDEX(AK$269:AK$305,MATCH($F37,$B$269:$B$305,0))/VLOOKUP($F37,$B$269:$BB$305,MATCH(LEFT(TRIM(AK$6),FIND("~",SUBSTITUTE(AK$6,"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37))*HLOOKUP(LEFT(TRIM(AK$6),FIND("~",SUBSTITUTE(AK$6," ","~",LEN(TRIM(AK$6))-LEN(SUBSTITUTE(TRIM(AK$6)," ",""))))-1)&amp;" Total",$B$6:$BB$305,ROW($A37)-5,FALSE))</f>
        <v>0</v>
      </c>
      <c r="AL37" s="143">
        <f ca="1">IF(AL$5&lt;&gt;"",HLOOKUP(AL$5,Functionalization!$G$6:$R$305,ROW($A37)-5,FALSE),IFERROR(INDEX(AL$269:AL$305,MATCH($F37,$B$269:$B$305,0))/VLOOKUP($F37,$B$269:$BB$305,MATCH(LEFT(TRIM(AL$6),FIND("~",SUBSTITUTE(AL$6,"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37))*HLOOKUP(LEFT(TRIM(AL$6),FIND("~",SUBSTITUTE(AL$6," ","~",LEN(TRIM(AL$6))-LEN(SUBSTITUTE(TRIM(AL$6)," ",""))))-1)&amp;" Total",$B$6:$BB$305,ROW($A37)-5,FALSE))</f>
        <v>0</v>
      </c>
      <c r="AM37" s="143">
        <f ca="1">IF(AM$5&lt;&gt;"",HLOOKUP(AM$5,Functionalization!$G$6:$R$305,ROW($A37)-5,FALSE),IFERROR(INDEX(AM$269:AM$305,MATCH($F37,$B$269:$B$305,0))/VLOOKUP($F37,$B$269:$BB$305,MATCH(LEFT(TRIM(AM$6),FIND("~",SUBSTITUTE(AM$6,"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37))*HLOOKUP(LEFT(TRIM(AM$6),FIND("~",SUBSTITUTE(AM$6," ","~",LEN(TRIM(AM$6))-LEN(SUBSTITUTE(TRIM(AM$6)," ",""))))-1)&amp;" Total",$B$6:$BB$305,ROW($A37)-5,FALSE))</f>
        <v>0</v>
      </c>
      <c r="AN37" s="143">
        <f ca="1">IF(AN$5&lt;&gt;"",HLOOKUP(AN$5,Functionalization!$G$6:$R$305,ROW($A37)-5,FALSE),IFERROR(INDEX(AN$269:AN$305,MATCH($F37,$B$269:$B$305,0))/VLOOKUP($F37,$B$269:$BB$305,MATCH(LEFT(TRIM(AN$6),FIND("~",SUBSTITUTE(AN$6,"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37))*HLOOKUP(LEFT(TRIM(AN$6),FIND("~",SUBSTITUTE(AN$6," ","~",LEN(TRIM(AN$6))-LEN(SUBSTITUTE(TRIM(AN$6)," ",""))))-1)&amp;" Total",$B$6:$BB$305,ROW($A37)-5,FALSE))</f>
        <v>0</v>
      </c>
      <c r="AO37" s="143">
        <f ca="1">IF(AO$5&lt;&gt;"",HLOOKUP(AO$5,Functionalization!$G$6:$R$305,ROW($A37)-5,FALSE),IFERROR(INDEX(AO$269:AO$305,MATCH($F37,$B$269:$B$305,0))/VLOOKUP($F37,$B$269:$BB$305,MATCH(LEFT(TRIM(AO$6),FIND("~",SUBSTITUTE(AO$6,"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37))*HLOOKUP(LEFT(TRIM(AO$6),FIND("~",SUBSTITUTE(AO$6," ","~",LEN(TRIM(AO$6))-LEN(SUBSTITUTE(TRIM(AO$6)," ",""))))-1)&amp;" Total",$B$6:$BB$305,ROW($A37)-5,FALSE))</f>
        <v>0</v>
      </c>
      <c r="AP37" s="143">
        <f ca="1">IF(AP$5&lt;&gt;"",HLOOKUP(AP$5,Functionalization!$G$6:$R$305,ROW($A37)-5,FALSE),IFERROR(INDEX(AP$269:AP$305,MATCH($F37,$B$269:$B$305,0))/VLOOKUP($F37,$B$269:$BB$305,MATCH(LEFT(TRIM(AP$6),FIND("~",SUBSTITUTE(AP$6,"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37))*HLOOKUP(LEFT(TRIM(AP$6),FIND("~",SUBSTITUTE(AP$6," ","~",LEN(TRIM(AP$6))-LEN(SUBSTITUTE(TRIM(AP$6)," ",""))))-1)&amp;" Total",$B$6:$BB$305,ROW($A37)-5,FALSE))</f>
        <v>0</v>
      </c>
      <c r="AQ37" s="143">
        <f ca="1">IF(AQ$5&lt;&gt;"",HLOOKUP(AQ$5,Functionalization!$G$6:$R$305,ROW($A37)-5,FALSE),IFERROR(INDEX(AQ$269:AQ$305,MATCH($F37,$B$269:$B$305,0))/VLOOKUP($F37,$B$269:$BB$305,MATCH(LEFT(TRIM(AQ$6),FIND("~",SUBSTITUTE(AQ$6,"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37))*HLOOKUP(LEFT(TRIM(AQ$6),FIND("~",SUBSTITUTE(AQ$6," ","~",LEN(TRIM(AQ$6))-LEN(SUBSTITUTE(TRIM(AQ$6)," ",""))))-1)&amp;" Total",$B$6:$BB$305,ROW($A37)-5,FALSE))</f>
        <v>0</v>
      </c>
      <c r="AR37" s="143">
        <f ca="1">IF(AR$5&lt;&gt;"",HLOOKUP(AR$5,Functionalization!$G$6:$R$305,ROW($A37)-5,FALSE),IFERROR(INDEX(AR$269:AR$305,MATCH($F37,$B$269:$B$305,0))/VLOOKUP($F37,$B$269:$BB$305,MATCH(LEFT(TRIM(AR$6),FIND("~",SUBSTITUTE(AR$6,"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37))*HLOOKUP(LEFT(TRIM(AR$6),FIND("~",SUBSTITUTE(AR$6," ","~",LEN(TRIM(AR$6))-LEN(SUBSTITUTE(TRIM(AR$6)," ",""))))-1)&amp;" Total",$B$6:$BB$305,ROW($A37)-5,FALSE))</f>
        <v>0</v>
      </c>
      <c r="AS37" s="143">
        <f ca="1">IF(AS$5&lt;&gt;"",HLOOKUP(AS$5,Functionalization!$G$6:$R$305,ROW($A37)-5,FALSE),IFERROR(INDEX(AS$269:AS$305,MATCH($F37,$B$269:$B$305,0))/VLOOKUP($F37,$B$269:$BB$305,MATCH(LEFT(TRIM(AS$6),FIND("~",SUBSTITUTE(AS$6,"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37))*HLOOKUP(LEFT(TRIM(AS$6),FIND("~",SUBSTITUTE(AS$6," ","~",LEN(TRIM(AS$6))-LEN(SUBSTITUTE(TRIM(AS$6)," ",""))))-1)&amp;" Total",$B$6:$BB$305,ROW($A37)-5,FALSE))</f>
        <v>0</v>
      </c>
      <c r="AT37" s="143">
        <f ca="1">IF(AT$5&lt;&gt;"",HLOOKUP(AT$5,Functionalization!$G$6:$R$305,ROW($A37)-5,FALSE),IFERROR(INDEX(AT$269:AT$305,MATCH($F37,$B$269:$B$305,0))/VLOOKUP($F37,$B$269:$BB$305,MATCH(LEFT(TRIM(AT$6),FIND("~",SUBSTITUTE(AT$6,"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37))*HLOOKUP(LEFT(TRIM(AT$6),FIND("~",SUBSTITUTE(AT$6," ","~",LEN(TRIM(AT$6))-LEN(SUBSTITUTE(TRIM(AT$6)," ",""))))-1)&amp;" Total",$B$6:$BB$305,ROW($A37)-5,FALSE))</f>
        <v>0</v>
      </c>
      <c r="AU37" s="143">
        <f ca="1">IF(AU$5&lt;&gt;"",HLOOKUP(AU$5,Functionalization!$G$6:$R$305,ROW($A37)-5,FALSE),IFERROR(INDEX(AU$269:AU$305,MATCH($F37,$B$269:$B$305,0))/VLOOKUP($F37,$B$269:$BB$305,MATCH(LEFT(TRIM(AU$6),FIND("~",SUBSTITUTE(AU$6,"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37))*HLOOKUP(LEFT(TRIM(AU$6),FIND("~",SUBSTITUTE(AU$6," ","~",LEN(TRIM(AU$6))-LEN(SUBSTITUTE(TRIM(AU$6)," ",""))))-1)&amp;" Total",$B$6:$BB$305,ROW($A37)-5,FALSE))</f>
        <v>0</v>
      </c>
      <c r="AV37" s="143">
        <f ca="1">IF(AV$5&lt;&gt;"",HLOOKUP(AV$5,Functionalization!$G$6:$R$305,ROW($A37)-5,FALSE),IFERROR(INDEX(AV$269:AV$305,MATCH($F37,$B$269:$B$305,0))/VLOOKUP($F37,$B$269:$BB$305,MATCH(LEFT(TRIM(AV$6),FIND("~",SUBSTITUTE(AV$6,"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37))*HLOOKUP(LEFT(TRIM(AV$6),FIND("~",SUBSTITUTE(AV$6," ","~",LEN(TRIM(AV$6))-LEN(SUBSTITUTE(TRIM(AV$6)," ",""))))-1)&amp;" Total",$B$6:$BB$305,ROW($A37)-5,FALSE))</f>
        <v>0</v>
      </c>
      <c r="AW37" s="143">
        <f ca="1">IF(AW$5&lt;&gt;"",HLOOKUP(AW$5,Functionalization!$G$6:$R$305,ROW($A37)-5,FALSE),IFERROR(INDEX(AW$269:AW$305,MATCH($F37,$B$269:$B$305,0))/VLOOKUP($F37,$B$269:$BB$305,MATCH(LEFT(TRIM(AW$6),FIND("~",SUBSTITUTE(AW$6,"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37))*HLOOKUP(LEFT(TRIM(AW$6),FIND("~",SUBSTITUTE(AW$6," ","~",LEN(TRIM(AW$6))-LEN(SUBSTITUTE(TRIM(AW$6)," ",""))))-1)&amp;" Total",$B$6:$BB$305,ROW($A37)-5,FALSE))</f>
        <v>0</v>
      </c>
      <c r="AX37" s="143">
        <f ca="1">IF(AX$5&lt;&gt;"",HLOOKUP(AX$5,Functionalization!$G$6:$R$305,ROW($A37)-5,FALSE),IFERROR(INDEX(AX$269:AX$305,MATCH($F37,$B$269:$B$305,0))/VLOOKUP($F37,$B$269:$BB$305,MATCH(LEFT(TRIM(AX$6),FIND("~",SUBSTITUTE(AX$6,"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37))*HLOOKUP(LEFT(TRIM(AX$6),FIND("~",SUBSTITUTE(AX$6," ","~",LEN(TRIM(AX$6))-LEN(SUBSTITUTE(TRIM(AX$6)," ",""))))-1)&amp;" Total",$B$6:$BB$305,ROW($A37)-5,FALSE))</f>
        <v>0</v>
      </c>
      <c r="AY37" s="143">
        <f ca="1">IF(AY$5&lt;&gt;"",HLOOKUP(AY$5,Functionalization!$G$6:$R$305,ROW($A37)-5,FALSE),IFERROR(INDEX(AY$269:AY$305,MATCH($F37,$B$269:$B$305,0))/VLOOKUP($F37,$B$269:$BB$305,MATCH(LEFT(TRIM(AY$6),FIND("~",SUBSTITUTE(AY$6,"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37))*HLOOKUP(LEFT(TRIM(AY$6),FIND("~",SUBSTITUTE(AY$6," ","~",LEN(TRIM(AY$6))-LEN(SUBSTITUTE(TRIM(AY$6)," ",""))))-1)&amp;" Total",$B$6:$BB$305,ROW($A37)-5,FALSE))</f>
        <v>0</v>
      </c>
      <c r="AZ37" s="143">
        <f ca="1">IF(AZ$5&lt;&gt;"",HLOOKUP(AZ$5,Functionalization!$G$6:$R$305,ROW($A37)-5,FALSE),IFERROR(INDEX(AZ$269:AZ$305,MATCH($F37,$B$269:$B$305,0))/VLOOKUP($F37,$B$269:$BB$305,MATCH(LEFT(TRIM(AZ$6),FIND("~",SUBSTITUTE(AZ$6,"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37))*HLOOKUP(LEFT(TRIM(AZ$6),FIND("~",SUBSTITUTE(AZ$6," ","~",LEN(TRIM(AZ$6))-LEN(SUBSTITUTE(TRIM(AZ$6)," ",""))))-1)&amp;" Total",$B$6:$BB$305,ROW($A37)-5,FALSE))</f>
        <v>0</v>
      </c>
      <c r="BA37" s="143">
        <f ca="1">IF(BA$5&lt;&gt;"",HLOOKUP(BA$5,Functionalization!$G$6:$R$305,ROW($A37)-5,FALSE),IFERROR(INDEX(BA$269:BA$305,MATCH($F37,$B$269:$B$305,0))/VLOOKUP($F37,$B$269:$BB$305,MATCH(LEFT(TRIM(BA$6),FIND("~",SUBSTITUTE(BA$6,"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37))*HLOOKUP(LEFT(TRIM(BA$6),FIND("~",SUBSTITUTE(BA$6," ","~",LEN(TRIM(BA$6))-LEN(SUBSTITUTE(TRIM(BA$6)," ",""))))-1)&amp;" Total",$B$6:$BB$305,ROW($A37)-5,FALSE))</f>
        <v>0</v>
      </c>
      <c r="BB37" s="143">
        <f ca="1">IF(BB$5&lt;&gt;"",HLOOKUP(BB$5,Functionalization!$G$6:$R$305,ROW($A37)-5,FALSE),IFERROR(INDEX(BB$269:BB$305,MATCH($F37,$B$269:$B$305,0))/VLOOKUP($F37,$B$269:$BB$305,MATCH(LEFT(TRIM(BB$6),FIND("~",SUBSTITUTE(BB$6,"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37))*HLOOKUP(LEFT(TRIM(BB$6),FIND("~",SUBSTITUTE(BB$6," ","~",LEN(TRIM(BB$6))-LEN(SUBSTITUTE(TRIM(BB$6)," ",""))))-1)&amp;" Total",$B$6:$BB$305,ROW($A37)-5,FALSE))</f>
        <v>0</v>
      </c>
      <c r="BD37" s="79">
        <f ca="1">IFERROR(IF(SUMIF($G$6:$BB$6,BD$6&amp;" Total",$G37:$BB37)-(SUMIF($G$6:$BB$6,BD$6&amp;" "&amp;'Input-Func_Class'!$D$22,$G37:$BB37)+IFERROR(SUMIF($G$6:$BB$6,BD$6&amp;" "&amp;'Input-Func_Class'!$E$22,$G37:$BB37),SUMIF($G$6:$BB$6,BD$6&amp;" "&amp;'Input-Func_Class'!$B$24,$G37:$BB37))+SUMIF($G$6:$BB$6,BD$6&amp;" "&amp;'Input-Func_Class'!$F$22,$G37:$BB37))&lt;Check_Limit,0,1),1)</f>
        <v>0</v>
      </c>
      <c r="BE37" s="79">
        <f ca="1">IFERROR(IF(SUMIF($G$6:$BB$6,BE$6&amp;" Total",$G37:$BB37)-(SUMIF($G$6:$BB$6,BE$6&amp;" "&amp;'Input-Func_Class'!$D$22,$G37:$BB37)+IFERROR(SUMIF($G$6:$BB$6,BE$6&amp;" "&amp;'Input-Func_Class'!$E$22,$G37:$BB37),SUMIF($G$6:$BB$6,BE$6&amp;" "&amp;'Input-Func_Class'!$B$24,$G37:$BB37))+SUMIF($G$6:$BB$6,BE$6&amp;" "&amp;'Input-Func_Class'!$F$22,$G37:$BB37))&lt;Check_Limit,0,1),1)</f>
        <v>0</v>
      </c>
      <c r="BF37" s="79">
        <f ca="1">IFERROR(IF(SUMIF($G$6:$BB$6,BF$6&amp;" Total",$G37:$BB37)-(SUMIF($G$6:$BB$6,BF$6&amp;" "&amp;'Input-Func_Class'!$D$22,$G37:$BB37)+IFERROR(SUMIF($G$6:$BB$6,BF$6&amp;" "&amp;'Input-Func_Class'!$E$22,$G37:$BB37),SUMIF($G$6:$BB$6,BF$6&amp;" "&amp;'Input-Func_Class'!$B$24,$G37:$BB37))+SUMIF($G$6:$BB$6,BF$6&amp;" "&amp;'Input-Func_Class'!$F$22,$G37:$BB37))&lt;Check_Limit,0,1),1)</f>
        <v>0</v>
      </c>
      <c r="BG37" s="79">
        <f ca="1">IFERROR(IF(SUMIF($G$6:$BB$6,BG$6&amp;" Total",$G37:$BB37)-(SUMIF($G$6:$BB$6,BG$6&amp;" "&amp;'Input-Func_Class'!$D$22,$G37:$BB37)+IFERROR(SUMIF($G$6:$BB$6,BG$6&amp;" "&amp;'Input-Func_Class'!$E$22,$G37:$BB37),SUMIF($G$6:$BB$6,BG$6&amp;" "&amp;'Input-Func_Class'!$B$24,$G37:$BB37))+SUMIF($G$6:$BB$6,BG$6&amp;" "&amp;'Input-Func_Class'!$F$22,$G37:$BB37))&lt;Check_Limit,0,1),1)</f>
        <v>0</v>
      </c>
      <c r="BH37" s="79">
        <f ca="1">IFERROR(IF(SUMIF($G$6:$BB$6,BH$6&amp;" Total",$G37:$BB37)-(SUMIF($G$6:$BB$6,BH$6&amp;" "&amp;'Input-Func_Class'!$D$22,$G37:$BB37)+IFERROR(SUMIF($G$6:$BB$6,BH$6&amp;" "&amp;'Input-Func_Class'!$E$22,$G37:$BB37),SUMIF($G$6:$BB$6,BH$6&amp;" "&amp;'Input-Func_Class'!$B$24,$G37:$BB37))+SUMIF($G$6:$BB$6,BH$6&amp;" "&amp;'Input-Func_Class'!$F$22,$G37:$BB37))&lt;Check_Limit,0,1),1)</f>
        <v>0</v>
      </c>
      <c r="BI37" s="79">
        <f ca="1">IFERROR(IF(SUMIF($G$6:$BB$6,BI$6&amp;" Total",$G37:$BB37)-(SUMIF($G$6:$BB$6,BI$6&amp;" "&amp;'Input-Func_Class'!$D$22,$G37:$BB37)+IFERROR(SUMIF($G$6:$BB$6,BI$6&amp;" "&amp;'Input-Func_Class'!$E$22,$G37:$BB37),SUMIF($G$6:$BB$6,BI$6&amp;" "&amp;'Input-Func_Class'!$B$24,$G37:$BB37))+SUMIF($G$6:$BB$6,BI$6&amp;" "&amp;'Input-Func_Class'!$F$22,$G37:$BB37))&lt;Check_Limit,0,1),1)</f>
        <v>0</v>
      </c>
      <c r="BJ37" s="79">
        <f ca="1">IFERROR(IF(SUMIF($G$6:$BB$6,BJ$6&amp;" Total",$G37:$BB37)-(SUMIF($G$6:$BB$6,BJ$6&amp;" "&amp;'Input-Func_Class'!$D$22,$G37:$BB37)+IFERROR(SUMIF($G$6:$BB$6,BJ$6&amp;" "&amp;'Input-Func_Class'!$E$22,$G37:$BB37),SUMIF($G$6:$BB$6,BJ$6&amp;" "&amp;'Input-Func_Class'!$B$24,$G37:$BB37))+SUMIF($G$6:$BB$6,BJ$6&amp;" "&amp;'Input-Func_Class'!$F$22,$G37:$BB37))&lt;Check_Limit,0,1),1)</f>
        <v>0</v>
      </c>
      <c r="BK37" s="79">
        <f ca="1">IFERROR(IF(SUMIF($G$6:$BB$6,BK$6&amp;" Total",$G37:$BB37)-(SUMIF($G$6:$BB$6,BK$6&amp;" "&amp;'Input-Func_Class'!$D$22,$G37:$BB37)+IFERROR(SUMIF($G$6:$BB$6,BK$6&amp;" "&amp;'Input-Func_Class'!$E$22,$G37:$BB37),SUMIF($G$6:$BB$6,BK$6&amp;" "&amp;'Input-Func_Class'!$B$24,$G37:$BB37))+SUMIF($G$6:$BB$6,BK$6&amp;" "&amp;'Input-Func_Class'!$F$22,$G37:$BB37))&lt;Check_Limit,0,1),1)</f>
        <v>0</v>
      </c>
      <c r="BL37" s="79">
        <f ca="1">IFERROR(IF(SUMIF($G$6:$BB$6,BL$6&amp;" Total",$G37:$BB37)-(SUMIF($G$6:$BB$6,BL$6&amp;" "&amp;'Input-Func_Class'!$D$22,$G37:$BB37)+IFERROR(SUMIF($G$6:$BB$6,BL$6&amp;" "&amp;'Input-Func_Class'!$E$22,$G37:$BB37),SUMIF($G$6:$BB$6,BL$6&amp;" "&amp;'Input-Func_Class'!$B$24,$G37:$BB37))+SUMIF($G$6:$BB$6,BL$6&amp;" "&amp;'Input-Func_Class'!$F$22,$G37:$BB37))&lt;Check_Limit,0,1),1)</f>
        <v>0</v>
      </c>
      <c r="BM37" s="79">
        <f ca="1">IFERROR(IF(SUMIF($G$6:$BB$6,BM$6&amp;" Total",$G37:$BB37)-(SUMIF($G$6:$BB$6,BM$6&amp;" "&amp;'Input-Func_Class'!$D$22,$G37:$BB37)+IFERROR(SUMIF($G$6:$BB$6,BM$6&amp;" "&amp;'Input-Func_Class'!$E$22,$G37:$BB37),SUMIF($G$6:$BB$6,BM$6&amp;" "&amp;'Input-Func_Class'!$B$24,$G37:$BB37))+SUMIF($G$6:$BB$6,BM$6&amp;" "&amp;'Input-Func_Class'!$F$22,$G37:$BB37))&lt;Check_Limit,0,1),1)</f>
        <v>0</v>
      </c>
      <c r="BN37" s="79">
        <f ca="1">IFERROR(IF(SUMIF($G$6:$BB$6,BN$6&amp;" Total",$G37:$BB37)-(SUMIF($G$6:$BB$6,BN$6&amp;" "&amp;'Input-Func_Class'!$D$22,$G37:$BB37)+IFERROR(SUMIF($G$6:$BB$6,BN$6&amp;" "&amp;'Input-Func_Class'!$E$22,$G37:$BB37),SUMIF($G$6:$BB$6,BN$6&amp;" "&amp;'Input-Func_Class'!$B$24,$G37:$BB37))+SUMIF($G$6:$BB$6,BN$6&amp;" "&amp;'Input-Func_Class'!$F$22,$G37:$BB37))&lt;Check_Limit,0,1),1)</f>
        <v>0</v>
      </c>
      <c r="BO37" s="79">
        <f ca="1">IFERROR(IF(SUMIF($G$6:$BB$6,BO$6&amp;" Total",$G37:$BB37)-(SUMIF($G$6:$BB$6,BO$6&amp;" "&amp;'Input-Func_Class'!$D$22,$G37:$BB37)+IFERROR(SUMIF($G$6:$BB$6,BO$6&amp;" "&amp;'Input-Func_Class'!$E$22,$G37:$BB37),SUMIF($G$6:$BB$6,BO$6&amp;" "&amp;'Input-Func_Class'!$B$24,$G37:$BB37))+SUMIF($G$6:$BB$6,BO$6&amp;" "&amp;'Input-Func_Class'!$F$22,$G37:$BB37))&lt;Check_Limit,0,1),1)</f>
        <v>0</v>
      </c>
    </row>
    <row r="38" spans="1:67" outlineLevel="1">
      <c r="A38" s="113">
        <f>IF(ISBLANK('Input-Accounts'!A38),"",'Input-Accounts'!A38)</f>
        <v>29</v>
      </c>
      <c r="B38" s="17" t="str">
        <f>IF(ISBLANK('Input-Accounts'!B38),"",'Input-Accounts'!B38)</f>
        <v>Mains Plastic IP 2"</v>
      </c>
      <c r="C38" s="113">
        <f>IF(ISBLANK('Input-Accounts'!C38),"",'Input-Accounts'!C38)</f>
        <v>376.1</v>
      </c>
      <c r="D38" s="143">
        <f>Functionalization!$D38</f>
        <v>127952414.35180141</v>
      </c>
      <c r="E38" s="143">
        <f t="shared" ca="1" si="9"/>
        <v>0</v>
      </c>
      <c r="F38" s="89" t="str">
        <f>IF($D38=0,"-",IF('Input-Accounts'!$E38&lt;&gt;0,'Input-Accounts'!$E38,'Input-Accounts'!$G38))</f>
        <v>DEMAND</v>
      </c>
      <c r="G38" s="143">
        <f ca="1">IF(G$5&lt;&gt;"",HLOOKUP(G$5,Functionalization!$G$6:$R$305,ROW($A38)-5,FALSE),IFERROR(INDEX(G$269:G$305,MATCH($F38,$B$269:$B$305,0))/VLOOKUP($F38,$B$269:$BB$305,MATCH(LEFT(TRIM(G$6),FIND("~",SUBSTITUTE(G$6,"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38))*HLOOKUP(LEFT(TRIM(G$6),FIND("~",SUBSTITUTE(G$6," ","~",LEN(TRIM(G$6))-LEN(SUBSTITUTE(TRIM(G$6)," ",""))))-1)&amp;" Total",$B$6:$BB$305,ROW($A38)-5,FALSE))</f>
        <v>0</v>
      </c>
      <c r="H38" s="143">
        <f ca="1">IF(H$5&lt;&gt;"",HLOOKUP(H$5,Functionalization!$G$6:$R$305,ROW($A38)-5,FALSE),IFERROR(INDEX(H$269:H$305,MATCH($F38,$B$269:$B$305,0))/VLOOKUP($F38,$B$269:$BB$305,MATCH(LEFT(TRIM(H$6),FIND("~",SUBSTITUTE(H$6,"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38))*HLOOKUP(LEFT(TRIM(H$6),FIND("~",SUBSTITUTE(H$6," ","~",LEN(TRIM(H$6))-LEN(SUBSTITUTE(TRIM(H$6)," ",""))))-1)&amp;" Total",$B$6:$BB$305,ROW($A38)-5,FALSE))</f>
        <v>0</v>
      </c>
      <c r="I38" s="143">
        <f ca="1">IF(I$5&lt;&gt;"",HLOOKUP(I$5,Functionalization!$G$6:$R$305,ROW($A38)-5,FALSE),IFERROR(INDEX(I$269:I$305,MATCH($F38,$B$269:$B$305,0))/VLOOKUP($F38,$B$269:$BB$305,MATCH(LEFT(TRIM(I$6),FIND("~",SUBSTITUTE(I$6,"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38))*HLOOKUP(LEFT(TRIM(I$6),FIND("~",SUBSTITUTE(I$6," ","~",LEN(TRIM(I$6))-LEN(SUBSTITUTE(TRIM(I$6)," ",""))))-1)&amp;" Total",$B$6:$BB$305,ROW($A38)-5,FALSE))</f>
        <v>0</v>
      </c>
      <c r="J38" s="143">
        <f ca="1">IF(J$5&lt;&gt;"",HLOOKUP(J$5,Functionalization!$G$6:$R$305,ROW($A38)-5,FALSE),IFERROR(INDEX(J$269:J$305,MATCH($F38,$B$269:$B$305,0))/VLOOKUP($F38,$B$269:$BB$305,MATCH(LEFT(TRIM(J$6),FIND("~",SUBSTITUTE(J$6,"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38))*HLOOKUP(LEFT(TRIM(J$6),FIND("~",SUBSTITUTE(J$6," ","~",LEN(TRIM(J$6))-LEN(SUBSTITUTE(TRIM(J$6)," ",""))))-1)&amp;" Total",$B$6:$BB$305,ROW($A38)-5,FALSE))</f>
        <v>0</v>
      </c>
      <c r="K38" s="143">
        <f ca="1">IF(K$5&lt;&gt;"",HLOOKUP(K$5,Functionalization!$G$6:$R$305,ROW($A38)-5,FALSE),IFERROR(INDEX(K$269:K$305,MATCH($F38,$B$269:$B$305,0))/VLOOKUP($F38,$B$269:$BB$305,MATCH(LEFT(TRIM(K$6),FIND("~",SUBSTITUTE(K$6,"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38))*HLOOKUP(LEFT(TRIM(K$6),FIND("~",SUBSTITUTE(K$6," ","~",LEN(TRIM(K$6))-LEN(SUBSTITUTE(TRIM(K$6)," ",""))))-1)&amp;" Total",$B$6:$BB$305,ROW($A38)-5,FALSE))</f>
        <v>0</v>
      </c>
      <c r="L38" s="143">
        <f ca="1">IF(L$5&lt;&gt;"",HLOOKUP(L$5,Functionalization!$G$6:$R$305,ROW($A38)-5,FALSE),IFERROR(INDEX(L$269:L$305,MATCH($F38,$B$269:$B$305,0))/VLOOKUP($F38,$B$269:$BB$305,MATCH(LEFT(TRIM(L$6),FIND("~",SUBSTITUTE(L$6,"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38))*HLOOKUP(LEFT(TRIM(L$6),FIND("~",SUBSTITUTE(L$6," ","~",LEN(TRIM(L$6))-LEN(SUBSTITUTE(TRIM(L$6)," ",""))))-1)&amp;" Total",$B$6:$BB$305,ROW($A38)-5,FALSE))</f>
        <v>0</v>
      </c>
      <c r="M38" s="143">
        <f ca="1">IF(M$5&lt;&gt;"",HLOOKUP(M$5,Functionalization!$G$6:$R$305,ROW($A38)-5,FALSE),IFERROR(INDEX(M$269:M$305,MATCH($F38,$B$269:$B$305,0))/VLOOKUP($F38,$B$269:$BB$305,MATCH(LEFT(TRIM(M$6),FIND("~",SUBSTITUTE(M$6,"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38))*HLOOKUP(LEFT(TRIM(M$6),FIND("~",SUBSTITUTE(M$6," ","~",LEN(TRIM(M$6))-LEN(SUBSTITUTE(TRIM(M$6)," ",""))))-1)&amp;" Total",$B$6:$BB$305,ROW($A38)-5,FALSE))</f>
        <v>0</v>
      </c>
      <c r="N38" s="143">
        <f ca="1">IF(N$5&lt;&gt;"",HLOOKUP(N$5,Functionalization!$G$6:$R$305,ROW($A38)-5,FALSE),IFERROR(INDEX(N$269:N$305,MATCH($F38,$B$269:$B$305,0))/VLOOKUP($F38,$B$269:$BB$305,MATCH(LEFT(TRIM(N$6),FIND("~",SUBSTITUTE(N$6,"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38))*HLOOKUP(LEFT(TRIM(N$6),FIND("~",SUBSTITUTE(N$6," ","~",LEN(TRIM(N$6))-LEN(SUBSTITUTE(TRIM(N$6)," ",""))))-1)&amp;" Total",$B$6:$BB$305,ROW($A38)-5,FALSE))</f>
        <v>0</v>
      </c>
      <c r="O38" s="143">
        <f ca="1">IF(O$5&lt;&gt;"",HLOOKUP(O$5,Functionalization!$G$6:$R$305,ROW($A38)-5,FALSE),IFERROR(INDEX(O$269:O$305,MATCH($F38,$B$269:$B$305,0))/VLOOKUP($F38,$B$269:$BB$305,MATCH(LEFT(TRIM(O$6),FIND("~",SUBSTITUTE(O$6,"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38))*HLOOKUP(LEFT(TRIM(O$6),FIND("~",SUBSTITUTE(O$6," ","~",LEN(TRIM(O$6))-LEN(SUBSTITUTE(TRIM(O$6)," ",""))))-1)&amp;" Total",$B$6:$BB$305,ROW($A38)-5,FALSE))</f>
        <v>127952414.35180141</v>
      </c>
      <c r="P38" s="143">
        <f ca="1">IF(P$5&lt;&gt;"",HLOOKUP(P$5,Functionalization!$G$6:$R$305,ROW($A38)-5,FALSE),IFERROR(INDEX(P$269:P$305,MATCH($F38,$B$269:$B$305,0))/VLOOKUP($F38,$B$269:$BB$305,MATCH(LEFT(TRIM(P$6),FIND("~",SUBSTITUTE(P$6,"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38))*HLOOKUP(LEFT(TRIM(P$6),FIND("~",SUBSTITUTE(P$6," ","~",LEN(TRIM(P$6))-LEN(SUBSTITUTE(TRIM(P$6)," ",""))))-1)&amp;" Total",$B$6:$BB$305,ROW($A38)-5,FALSE))</f>
        <v>127952414.35180141</v>
      </c>
      <c r="Q38" s="143">
        <f ca="1">IF(Q$5&lt;&gt;"",HLOOKUP(Q$5,Functionalization!$G$6:$R$305,ROW($A38)-5,FALSE),IFERROR(INDEX(Q$269:Q$305,MATCH($F38,$B$269:$B$305,0))/VLOOKUP($F38,$B$269:$BB$305,MATCH(LEFT(TRIM(Q$6),FIND("~",SUBSTITUTE(Q$6,"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38))*HLOOKUP(LEFT(TRIM(Q$6),FIND("~",SUBSTITUTE(Q$6," ","~",LEN(TRIM(Q$6))-LEN(SUBSTITUTE(TRIM(Q$6)," ",""))))-1)&amp;" Total",$B$6:$BB$305,ROW($A38)-5,FALSE))</f>
        <v>0</v>
      </c>
      <c r="R38" s="143">
        <f ca="1">IF(R$5&lt;&gt;"",HLOOKUP(R$5,Functionalization!$G$6:$R$305,ROW($A38)-5,FALSE),IFERROR(INDEX(R$269:R$305,MATCH($F38,$B$269:$B$305,0))/VLOOKUP($F38,$B$269:$BB$305,MATCH(LEFT(TRIM(R$6),FIND("~",SUBSTITUTE(R$6,"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38))*HLOOKUP(LEFT(TRIM(R$6),FIND("~",SUBSTITUTE(R$6," ","~",LEN(TRIM(R$6))-LEN(SUBSTITUTE(TRIM(R$6)," ",""))))-1)&amp;" Total",$B$6:$BB$305,ROW($A38)-5,FALSE))</f>
        <v>0</v>
      </c>
      <c r="S38" s="143">
        <f ca="1">IF(S$5&lt;&gt;"",HLOOKUP(S$5,Functionalization!$G$6:$R$305,ROW($A38)-5,FALSE),IFERROR(INDEX(S$269:S$305,MATCH($F38,$B$269:$B$305,0))/VLOOKUP($F38,$B$269:$BB$305,MATCH(LEFT(TRIM(S$6),FIND("~",SUBSTITUTE(S$6,"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38))*HLOOKUP(LEFT(TRIM(S$6),FIND("~",SUBSTITUTE(S$6," ","~",LEN(TRIM(S$6))-LEN(SUBSTITUTE(TRIM(S$6)," ",""))))-1)&amp;" Total",$B$6:$BB$305,ROW($A38)-5,FALSE))</f>
        <v>0</v>
      </c>
      <c r="T38" s="143">
        <f ca="1">IF(T$5&lt;&gt;"",HLOOKUP(T$5,Functionalization!$G$6:$R$305,ROW($A38)-5,FALSE),IFERROR(INDEX(T$269:T$305,MATCH($F38,$B$269:$B$305,0))/VLOOKUP($F38,$B$269:$BB$305,MATCH(LEFT(TRIM(T$6),FIND("~",SUBSTITUTE(T$6,"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38))*HLOOKUP(LEFT(TRIM(T$6),FIND("~",SUBSTITUTE(T$6," ","~",LEN(TRIM(T$6))-LEN(SUBSTITUTE(TRIM(T$6)," ",""))))-1)&amp;" Total",$B$6:$BB$305,ROW($A38)-5,FALSE))</f>
        <v>0</v>
      </c>
      <c r="U38" s="143">
        <f ca="1">IF(U$5&lt;&gt;"",HLOOKUP(U$5,Functionalization!$G$6:$R$305,ROW($A38)-5,FALSE),IFERROR(INDEX(U$269:U$305,MATCH($F38,$B$269:$B$305,0))/VLOOKUP($F38,$B$269:$BB$305,MATCH(LEFT(TRIM(U$6),FIND("~",SUBSTITUTE(U$6,"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38))*HLOOKUP(LEFT(TRIM(U$6),FIND("~",SUBSTITUTE(U$6," ","~",LEN(TRIM(U$6))-LEN(SUBSTITUTE(TRIM(U$6)," ",""))))-1)&amp;" Total",$B$6:$BB$305,ROW($A38)-5,FALSE))</f>
        <v>0</v>
      </c>
      <c r="V38" s="143">
        <f ca="1">IF(V$5&lt;&gt;"",HLOOKUP(V$5,Functionalization!$G$6:$R$305,ROW($A38)-5,FALSE),IFERROR(INDEX(V$269:V$305,MATCH($F38,$B$269:$B$305,0))/VLOOKUP($F38,$B$269:$BB$305,MATCH(LEFT(TRIM(V$6),FIND("~",SUBSTITUTE(V$6,"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38))*HLOOKUP(LEFT(TRIM(V$6),FIND("~",SUBSTITUTE(V$6," ","~",LEN(TRIM(V$6))-LEN(SUBSTITUTE(TRIM(V$6)," ",""))))-1)&amp;" Total",$B$6:$BB$305,ROW($A38)-5,FALSE))</f>
        <v>0</v>
      </c>
      <c r="W38" s="143">
        <f ca="1">IF(W$5&lt;&gt;"",HLOOKUP(W$5,Functionalization!$G$6:$R$305,ROW($A38)-5,FALSE),IFERROR(INDEX(W$269:W$305,MATCH($F38,$B$269:$B$305,0))/VLOOKUP($F38,$B$269:$BB$305,MATCH(LEFT(TRIM(W$6),FIND("~",SUBSTITUTE(W$6,"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38))*HLOOKUP(LEFT(TRIM(W$6),FIND("~",SUBSTITUTE(W$6," ","~",LEN(TRIM(W$6))-LEN(SUBSTITUTE(TRIM(W$6)," ",""))))-1)&amp;" Total",$B$6:$BB$305,ROW($A38)-5,FALSE))</f>
        <v>0</v>
      </c>
      <c r="X38" s="143">
        <f ca="1">IF(X$5&lt;&gt;"",HLOOKUP(X$5,Functionalization!$G$6:$R$305,ROW($A38)-5,FALSE),IFERROR(INDEX(X$269:X$305,MATCH($F38,$B$269:$B$305,0))/VLOOKUP($F38,$B$269:$BB$305,MATCH(LEFT(TRIM(X$6),FIND("~",SUBSTITUTE(X$6,"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38))*HLOOKUP(LEFT(TRIM(X$6),FIND("~",SUBSTITUTE(X$6," ","~",LEN(TRIM(X$6))-LEN(SUBSTITUTE(TRIM(X$6)," ",""))))-1)&amp;" Total",$B$6:$BB$305,ROW($A38)-5,FALSE))</f>
        <v>0</v>
      </c>
      <c r="Y38" s="143">
        <f ca="1">IF(Y$5&lt;&gt;"",HLOOKUP(Y$5,Functionalization!$G$6:$R$305,ROW($A38)-5,FALSE),IFERROR(INDEX(Y$269:Y$305,MATCH($F38,$B$269:$B$305,0))/VLOOKUP($F38,$B$269:$BB$305,MATCH(LEFT(TRIM(Y$6),FIND("~",SUBSTITUTE(Y$6,"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38))*HLOOKUP(LEFT(TRIM(Y$6),FIND("~",SUBSTITUTE(Y$6," ","~",LEN(TRIM(Y$6))-LEN(SUBSTITUTE(TRIM(Y$6)," ",""))))-1)&amp;" Total",$B$6:$BB$305,ROW($A38)-5,FALSE))</f>
        <v>0</v>
      </c>
      <c r="Z38" s="143">
        <f ca="1">IF(Z$5&lt;&gt;"",HLOOKUP(Z$5,Functionalization!$G$6:$R$305,ROW($A38)-5,FALSE),IFERROR(INDEX(Z$269:Z$305,MATCH($F38,$B$269:$B$305,0))/VLOOKUP($F38,$B$269:$BB$305,MATCH(LEFT(TRIM(Z$6),FIND("~",SUBSTITUTE(Z$6,"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38))*HLOOKUP(LEFT(TRIM(Z$6),FIND("~",SUBSTITUTE(Z$6," ","~",LEN(TRIM(Z$6))-LEN(SUBSTITUTE(TRIM(Z$6)," ",""))))-1)&amp;" Total",$B$6:$BB$305,ROW($A38)-5,FALSE))</f>
        <v>0</v>
      </c>
      <c r="AA38" s="143">
        <f ca="1">IF(AA$5&lt;&gt;"",HLOOKUP(AA$5,Functionalization!$G$6:$R$305,ROW($A38)-5,FALSE),IFERROR(INDEX(AA$269:AA$305,MATCH($F38,$B$269:$B$305,0))/VLOOKUP($F38,$B$269:$BB$305,MATCH(LEFT(TRIM(AA$6),FIND("~",SUBSTITUTE(AA$6,"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38))*HLOOKUP(LEFT(TRIM(AA$6),FIND("~",SUBSTITUTE(AA$6," ","~",LEN(TRIM(AA$6))-LEN(SUBSTITUTE(TRIM(AA$6)," ",""))))-1)&amp;" Total",$B$6:$BB$305,ROW($A38)-5,FALSE))</f>
        <v>0</v>
      </c>
      <c r="AB38" s="143">
        <f ca="1">IF(AB$5&lt;&gt;"",HLOOKUP(AB$5,Functionalization!$G$6:$R$305,ROW($A38)-5,FALSE),IFERROR(INDEX(AB$269:AB$305,MATCH($F38,$B$269:$B$305,0))/VLOOKUP($F38,$B$269:$BB$305,MATCH(LEFT(TRIM(AB$6),FIND("~",SUBSTITUTE(AB$6,"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38))*HLOOKUP(LEFT(TRIM(AB$6),FIND("~",SUBSTITUTE(AB$6," ","~",LEN(TRIM(AB$6))-LEN(SUBSTITUTE(TRIM(AB$6)," ",""))))-1)&amp;" Total",$B$6:$BB$305,ROW($A38)-5,FALSE))</f>
        <v>0</v>
      </c>
      <c r="AC38" s="143">
        <f ca="1">IF(AC$5&lt;&gt;"",HLOOKUP(AC$5,Functionalization!$G$6:$R$305,ROW($A38)-5,FALSE),IFERROR(INDEX(AC$269:AC$305,MATCH($F38,$B$269:$B$305,0))/VLOOKUP($F38,$B$269:$BB$305,MATCH(LEFT(TRIM(AC$6),FIND("~",SUBSTITUTE(AC$6,"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38))*HLOOKUP(LEFT(TRIM(AC$6),FIND("~",SUBSTITUTE(AC$6," ","~",LEN(TRIM(AC$6))-LEN(SUBSTITUTE(TRIM(AC$6)," ",""))))-1)&amp;" Total",$B$6:$BB$305,ROW($A38)-5,FALSE))</f>
        <v>0</v>
      </c>
      <c r="AD38" s="143">
        <f ca="1">IF(AD$5&lt;&gt;"",HLOOKUP(AD$5,Functionalization!$G$6:$R$305,ROW($A38)-5,FALSE),IFERROR(INDEX(AD$269:AD$305,MATCH($F38,$B$269:$B$305,0))/VLOOKUP($F38,$B$269:$BB$305,MATCH(LEFT(TRIM(AD$6),FIND("~",SUBSTITUTE(AD$6,"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38))*HLOOKUP(LEFT(TRIM(AD$6),FIND("~",SUBSTITUTE(AD$6," ","~",LEN(TRIM(AD$6))-LEN(SUBSTITUTE(TRIM(AD$6)," ",""))))-1)&amp;" Total",$B$6:$BB$305,ROW($A38)-5,FALSE))</f>
        <v>0</v>
      </c>
      <c r="AE38" s="143">
        <f ca="1">IF(AE$5&lt;&gt;"",HLOOKUP(AE$5,Functionalization!$G$6:$R$305,ROW($A38)-5,FALSE),IFERROR(INDEX(AE$269:AE$305,MATCH($F38,$B$269:$B$305,0))/VLOOKUP($F38,$B$269:$BB$305,MATCH(LEFT(TRIM(AE$6),FIND("~",SUBSTITUTE(AE$6,"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38))*HLOOKUP(LEFT(TRIM(AE$6),FIND("~",SUBSTITUTE(AE$6," ","~",LEN(TRIM(AE$6))-LEN(SUBSTITUTE(TRIM(AE$6)," ",""))))-1)&amp;" Total",$B$6:$BB$305,ROW($A38)-5,FALSE))</f>
        <v>0</v>
      </c>
      <c r="AF38" s="143">
        <f ca="1">IF(AF$5&lt;&gt;"",HLOOKUP(AF$5,Functionalization!$G$6:$R$305,ROW($A38)-5,FALSE),IFERROR(INDEX(AF$269:AF$305,MATCH($F38,$B$269:$B$305,0))/VLOOKUP($F38,$B$269:$BB$305,MATCH(LEFT(TRIM(AF$6),FIND("~",SUBSTITUTE(AF$6,"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38))*HLOOKUP(LEFT(TRIM(AF$6),FIND("~",SUBSTITUTE(AF$6," ","~",LEN(TRIM(AF$6))-LEN(SUBSTITUTE(TRIM(AF$6)," ",""))))-1)&amp;" Total",$B$6:$BB$305,ROW($A38)-5,FALSE))</f>
        <v>0</v>
      </c>
      <c r="AG38" s="143">
        <f ca="1">IF(AG$5&lt;&gt;"",HLOOKUP(AG$5,Functionalization!$G$6:$R$305,ROW($A38)-5,FALSE),IFERROR(INDEX(AG$269:AG$305,MATCH($F38,$B$269:$B$305,0))/VLOOKUP($F38,$B$269:$BB$305,MATCH(LEFT(TRIM(AG$6),FIND("~",SUBSTITUTE(AG$6,"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38))*HLOOKUP(LEFT(TRIM(AG$6),FIND("~",SUBSTITUTE(AG$6," ","~",LEN(TRIM(AG$6))-LEN(SUBSTITUTE(TRIM(AG$6)," ",""))))-1)&amp;" Total",$B$6:$BB$305,ROW($A38)-5,FALSE))</f>
        <v>0</v>
      </c>
      <c r="AH38" s="143">
        <f ca="1">IF(AH$5&lt;&gt;"",HLOOKUP(AH$5,Functionalization!$G$6:$R$305,ROW($A38)-5,FALSE),IFERROR(INDEX(AH$269:AH$305,MATCH($F38,$B$269:$B$305,0))/VLOOKUP($F38,$B$269:$BB$305,MATCH(LEFT(TRIM(AH$6),FIND("~",SUBSTITUTE(AH$6,"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38))*HLOOKUP(LEFT(TRIM(AH$6),FIND("~",SUBSTITUTE(AH$6," ","~",LEN(TRIM(AH$6))-LEN(SUBSTITUTE(TRIM(AH$6)," ",""))))-1)&amp;" Total",$B$6:$BB$305,ROW($A38)-5,FALSE))</f>
        <v>0</v>
      </c>
      <c r="AI38" s="143">
        <f ca="1">IF(AI$5&lt;&gt;"",HLOOKUP(AI$5,Functionalization!$G$6:$R$305,ROW($A38)-5,FALSE),IFERROR(INDEX(AI$269:AI$305,MATCH($F38,$B$269:$B$305,0))/VLOOKUP($F38,$B$269:$BB$305,MATCH(LEFT(TRIM(AI$6),FIND("~",SUBSTITUTE(AI$6,"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38))*HLOOKUP(LEFT(TRIM(AI$6),FIND("~",SUBSTITUTE(AI$6," ","~",LEN(TRIM(AI$6))-LEN(SUBSTITUTE(TRIM(AI$6)," ",""))))-1)&amp;" Total",$B$6:$BB$305,ROW($A38)-5,FALSE))</f>
        <v>0</v>
      </c>
      <c r="AJ38" s="143">
        <f ca="1">IF(AJ$5&lt;&gt;"",HLOOKUP(AJ$5,Functionalization!$G$6:$R$305,ROW($A38)-5,FALSE),IFERROR(INDEX(AJ$269:AJ$305,MATCH($F38,$B$269:$B$305,0))/VLOOKUP($F38,$B$269:$BB$305,MATCH(LEFT(TRIM(AJ$6),FIND("~",SUBSTITUTE(AJ$6,"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38))*HLOOKUP(LEFT(TRIM(AJ$6),FIND("~",SUBSTITUTE(AJ$6," ","~",LEN(TRIM(AJ$6))-LEN(SUBSTITUTE(TRIM(AJ$6)," ",""))))-1)&amp;" Total",$B$6:$BB$305,ROW($A38)-5,FALSE))</f>
        <v>0</v>
      </c>
      <c r="AK38" s="143">
        <f ca="1">IF(AK$5&lt;&gt;"",HLOOKUP(AK$5,Functionalization!$G$6:$R$305,ROW($A38)-5,FALSE),IFERROR(INDEX(AK$269:AK$305,MATCH($F38,$B$269:$B$305,0))/VLOOKUP($F38,$B$269:$BB$305,MATCH(LEFT(TRIM(AK$6),FIND("~",SUBSTITUTE(AK$6,"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38))*HLOOKUP(LEFT(TRIM(AK$6),FIND("~",SUBSTITUTE(AK$6," ","~",LEN(TRIM(AK$6))-LEN(SUBSTITUTE(TRIM(AK$6)," ",""))))-1)&amp;" Total",$B$6:$BB$305,ROW($A38)-5,FALSE))</f>
        <v>0</v>
      </c>
      <c r="AL38" s="143">
        <f ca="1">IF(AL$5&lt;&gt;"",HLOOKUP(AL$5,Functionalization!$G$6:$R$305,ROW($A38)-5,FALSE),IFERROR(INDEX(AL$269:AL$305,MATCH($F38,$B$269:$B$305,0))/VLOOKUP($F38,$B$269:$BB$305,MATCH(LEFT(TRIM(AL$6),FIND("~",SUBSTITUTE(AL$6,"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38))*HLOOKUP(LEFT(TRIM(AL$6),FIND("~",SUBSTITUTE(AL$6," ","~",LEN(TRIM(AL$6))-LEN(SUBSTITUTE(TRIM(AL$6)," ",""))))-1)&amp;" Total",$B$6:$BB$305,ROW($A38)-5,FALSE))</f>
        <v>0</v>
      </c>
      <c r="AM38" s="143">
        <f ca="1">IF(AM$5&lt;&gt;"",HLOOKUP(AM$5,Functionalization!$G$6:$R$305,ROW($A38)-5,FALSE),IFERROR(INDEX(AM$269:AM$305,MATCH($F38,$B$269:$B$305,0))/VLOOKUP($F38,$B$269:$BB$305,MATCH(LEFT(TRIM(AM$6),FIND("~",SUBSTITUTE(AM$6,"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38))*HLOOKUP(LEFT(TRIM(AM$6),FIND("~",SUBSTITUTE(AM$6," ","~",LEN(TRIM(AM$6))-LEN(SUBSTITUTE(TRIM(AM$6)," ",""))))-1)&amp;" Total",$B$6:$BB$305,ROW($A38)-5,FALSE))</f>
        <v>0</v>
      </c>
      <c r="AN38" s="143">
        <f ca="1">IF(AN$5&lt;&gt;"",HLOOKUP(AN$5,Functionalization!$G$6:$R$305,ROW($A38)-5,FALSE),IFERROR(INDEX(AN$269:AN$305,MATCH($F38,$B$269:$B$305,0))/VLOOKUP($F38,$B$269:$BB$305,MATCH(LEFT(TRIM(AN$6),FIND("~",SUBSTITUTE(AN$6,"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38))*HLOOKUP(LEFT(TRIM(AN$6),FIND("~",SUBSTITUTE(AN$6," ","~",LEN(TRIM(AN$6))-LEN(SUBSTITUTE(TRIM(AN$6)," ",""))))-1)&amp;" Total",$B$6:$BB$305,ROW($A38)-5,FALSE))</f>
        <v>0</v>
      </c>
      <c r="AO38" s="143">
        <f ca="1">IF(AO$5&lt;&gt;"",HLOOKUP(AO$5,Functionalization!$G$6:$R$305,ROW($A38)-5,FALSE),IFERROR(INDEX(AO$269:AO$305,MATCH($F38,$B$269:$B$305,0))/VLOOKUP($F38,$B$269:$BB$305,MATCH(LEFT(TRIM(AO$6),FIND("~",SUBSTITUTE(AO$6,"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38))*HLOOKUP(LEFT(TRIM(AO$6),FIND("~",SUBSTITUTE(AO$6," ","~",LEN(TRIM(AO$6))-LEN(SUBSTITUTE(TRIM(AO$6)," ",""))))-1)&amp;" Total",$B$6:$BB$305,ROW($A38)-5,FALSE))</f>
        <v>0</v>
      </c>
      <c r="AP38" s="143">
        <f ca="1">IF(AP$5&lt;&gt;"",HLOOKUP(AP$5,Functionalization!$G$6:$R$305,ROW($A38)-5,FALSE),IFERROR(INDEX(AP$269:AP$305,MATCH($F38,$B$269:$B$305,0))/VLOOKUP($F38,$B$269:$BB$305,MATCH(LEFT(TRIM(AP$6),FIND("~",SUBSTITUTE(AP$6,"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38))*HLOOKUP(LEFT(TRIM(AP$6),FIND("~",SUBSTITUTE(AP$6," ","~",LEN(TRIM(AP$6))-LEN(SUBSTITUTE(TRIM(AP$6)," ",""))))-1)&amp;" Total",$B$6:$BB$305,ROW($A38)-5,FALSE))</f>
        <v>0</v>
      </c>
      <c r="AQ38" s="143">
        <f ca="1">IF(AQ$5&lt;&gt;"",HLOOKUP(AQ$5,Functionalization!$G$6:$R$305,ROW($A38)-5,FALSE),IFERROR(INDEX(AQ$269:AQ$305,MATCH($F38,$B$269:$B$305,0))/VLOOKUP($F38,$B$269:$BB$305,MATCH(LEFT(TRIM(AQ$6),FIND("~",SUBSTITUTE(AQ$6,"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38))*HLOOKUP(LEFT(TRIM(AQ$6),FIND("~",SUBSTITUTE(AQ$6," ","~",LEN(TRIM(AQ$6))-LEN(SUBSTITUTE(TRIM(AQ$6)," ",""))))-1)&amp;" Total",$B$6:$BB$305,ROW($A38)-5,FALSE))</f>
        <v>0</v>
      </c>
      <c r="AR38" s="143">
        <f ca="1">IF(AR$5&lt;&gt;"",HLOOKUP(AR$5,Functionalization!$G$6:$R$305,ROW($A38)-5,FALSE),IFERROR(INDEX(AR$269:AR$305,MATCH($F38,$B$269:$B$305,0))/VLOOKUP($F38,$B$269:$BB$305,MATCH(LEFT(TRIM(AR$6),FIND("~",SUBSTITUTE(AR$6,"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38))*HLOOKUP(LEFT(TRIM(AR$6),FIND("~",SUBSTITUTE(AR$6," ","~",LEN(TRIM(AR$6))-LEN(SUBSTITUTE(TRIM(AR$6)," ",""))))-1)&amp;" Total",$B$6:$BB$305,ROW($A38)-5,FALSE))</f>
        <v>0</v>
      </c>
      <c r="AS38" s="143">
        <f ca="1">IF(AS$5&lt;&gt;"",HLOOKUP(AS$5,Functionalization!$G$6:$R$305,ROW($A38)-5,FALSE),IFERROR(INDEX(AS$269:AS$305,MATCH($F38,$B$269:$B$305,0))/VLOOKUP($F38,$B$269:$BB$305,MATCH(LEFT(TRIM(AS$6),FIND("~",SUBSTITUTE(AS$6,"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38))*HLOOKUP(LEFT(TRIM(AS$6),FIND("~",SUBSTITUTE(AS$6," ","~",LEN(TRIM(AS$6))-LEN(SUBSTITUTE(TRIM(AS$6)," ",""))))-1)&amp;" Total",$B$6:$BB$305,ROW($A38)-5,FALSE))</f>
        <v>0</v>
      </c>
      <c r="AT38" s="143">
        <f ca="1">IF(AT$5&lt;&gt;"",HLOOKUP(AT$5,Functionalization!$G$6:$R$305,ROW($A38)-5,FALSE),IFERROR(INDEX(AT$269:AT$305,MATCH($F38,$B$269:$B$305,0))/VLOOKUP($F38,$B$269:$BB$305,MATCH(LEFT(TRIM(AT$6),FIND("~",SUBSTITUTE(AT$6,"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38))*HLOOKUP(LEFT(TRIM(AT$6),FIND("~",SUBSTITUTE(AT$6," ","~",LEN(TRIM(AT$6))-LEN(SUBSTITUTE(TRIM(AT$6)," ",""))))-1)&amp;" Total",$B$6:$BB$305,ROW($A38)-5,FALSE))</f>
        <v>0</v>
      </c>
      <c r="AU38" s="143">
        <f ca="1">IF(AU$5&lt;&gt;"",HLOOKUP(AU$5,Functionalization!$G$6:$R$305,ROW($A38)-5,FALSE),IFERROR(INDEX(AU$269:AU$305,MATCH($F38,$B$269:$B$305,0))/VLOOKUP($F38,$B$269:$BB$305,MATCH(LEFT(TRIM(AU$6),FIND("~",SUBSTITUTE(AU$6,"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38))*HLOOKUP(LEFT(TRIM(AU$6),FIND("~",SUBSTITUTE(AU$6," ","~",LEN(TRIM(AU$6))-LEN(SUBSTITUTE(TRIM(AU$6)," ",""))))-1)&amp;" Total",$B$6:$BB$305,ROW($A38)-5,FALSE))</f>
        <v>0</v>
      </c>
      <c r="AV38" s="143">
        <f ca="1">IF(AV$5&lt;&gt;"",HLOOKUP(AV$5,Functionalization!$G$6:$R$305,ROW($A38)-5,FALSE),IFERROR(INDEX(AV$269:AV$305,MATCH($F38,$B$269:$B$305,0))/VLOOKUP($F38,$B$269:$BB$305,MATCH(LEFT(TRIM(AV$6),FIND("~",SUBSTITUTE(AV$6,"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38))*HLOOKUP(LEFT(TRIM(AV$6),FIND("~",SUBSTITUTE(AV$6," ","~",LEN(TRIM(AV$6))-LEN(SUBSTITUTE(TRIM(AV$6)," ",""))))-1)&amp;" Total",$B$6:$BB$305,ROW($A38)-5,FALSE))</f>
        <v>0</v>
      </c>
      <c r="AW38" s="143">
        <f ca="1">IF(AW$5&lt;&gt;"",HLOOKUP(AW$5,Functionalization!$G$6:$R$305,ROW($A38)-5,FALSE),IFERROR(INDEX(AW$269:AW$305,MATCH($F38,$B$269:$B$305,0))/VLOOKUP($F38,$B$269:$BB$305,MATCH(LEFT(TRIM(AW$6),FIND("~",SUBSTITUTE(AW$6,"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38))*HLOOKUP(LEFT(TRIM(AW$6),FIND("~",SUBSTITUTE(AW$6," ","~",LEN(TRIM(AW$6))-LEN(SUBSTITUTE(TRIM(AW$6)," ",""))))-1)&amp;" Total",$B$6:$BB$305,ROW($A38)-5,FALSE))</f>
        <v>0</v>
      </c>
      <c r="AX38" s="143">
        <f ca="1">IF(AX$5&lt;&gt;"",HLOOKUP(AX$5,Functionalization!$G$6:$R$305,ROW($A38)-5,FALSE),IFERROR(INDEX(AX$269:AX$305,MATCH($F38,$B$269:$B$305,0))/VLOOKUP($F38,$B$269:$BB$305,MATCH(LEFT(TRIM(AX$6),FIND("~",SUBSTITUTE(AX$6,"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38))*HLOOKUP(LEFT(TRIM(AX$6),FIND("~",SUBSTITUTE(AX$6," ","~",LEN(TRIM(AX$6))-LEN(SUBSTITUTE(TRIM(AX$6)," ",""))))-1)&amp;" Total",$B$6:$BB$305,ROW($A38)-5,FALSE))</f>
        <v>0</v>
      </c>
      <c r="AY38" s="143">
        <f ca="1">IF(AY$5&lt;&gt;"",HLOOKUP(AY$5,Functionalization!$G$6:$R$305,ROW($A38)-5,FALSE),IFERROR(INDEX(AY$269:AY$305,MATCH($F38,$B$269:$B$305,0))/VLOOKUP($F38,$B$269:$BB$305,MATCH(LEFT(TRIM(AY$6),FIND("~",SUBSTITUTE(AY$6,"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38))*HLOOKUP(LEFT(TRIM(AY$6),FIND("~",SUBSTITUTE(AY$6," ","~",LEN(TRIM(AY$6))-LEN(SUBSTITUTE(TRIM(AY$6)," ",""))))-1)&amp;" Total",$B$6:$BB$305,ROW($A38)-5,FALSE))</f>
        <v>0</v>
      </c>
      <c r="AZ38" s="143">
        <f ca="1">IF(AZ$5&lt;&gt;"",HLOOKUP(AZ$5,Functionalization!$G$6:$R$305,ROW($A38)-5,FALSE),IFERROR(INDEX(AZ$269:AZ$305,MATCH($F38,$B$269:$B$305,0))/VLOOKUP($F38,$B$269:$BB$305,MATCH(LEFT(TRIM(AZ$6),FIND("~",SUBSTITUTE(AZ$6,"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38))*HLOOKUP(LEFT(TRIM(AZ$6),FIND("~",SUBSTITUTE(AZ$6," ","~",LEN(TRIM(AZ$6))-LEN(SUBSTITUTE(TRIM(AZ$6)," ",""))))-1)&amp;" Total",$B$6:$BB$305,ROW($A38)-5,FALSE))</f>
        <v>0</v>
      </c>
      <c r="BA38" s="143">
        <f ca="1">IF(BA$5&lt;&gt;"",HLOOKUP(BA$5,Functionalization!$G$6:$R$305,ROW($A38)-5,FALSE),IFERROR(INDEX(BA$269:BA$305,MATCH($F38,$B$269:$B$305,0))/VLOOKUP($F38,$B$269:$BB$305,MATCH(LEFT(TRIM(BA$6),FIND("~",SUBSTITUTE(BA$6,"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38))*HLOOKUP(LEFT(TRIM(BA$6),FIND("~",SUBSTITUTE(BA$6," ","~",LEN(TRIM(BA$6))-LEN(SUBSTITUTE(TRIM(BA$6)," ",""))))-1)&amp;" Total",$B$6:$BB$305,ROW($A38)-5,FALSE))</f>
        <v>0</v>
      </c>
      <c r="BB38" s="143">
        <f ca="1">IF(BB$5&lt;&gt;"",HLOOKUP(BB$5,Functionalization!$G$6:$R$305,ROW($A38)-5,FALSE),IFERROR(INDEX(BB$269:BB$305,MATCH($F38,$B$269:$B$305,0))/VLOOKUP($F38,$B$269:$BB$305,MATCH(LEFT(TRIM(BB$6),FIND("~",SUBSTITUTE(BB$6,"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38))*HLOOKUP(LEFT(TRIM(BB$6),FIND("~",SUBSTITUTE(BB$6," ","~",LEN(TRIM(BB$6))-LEN(SUBSTITUTE(TRIM(BB$6)," ",""))))-1)&amp;" Total",$B$6:$BB$305,ROW($A38)-5,FALSE))</f>
        <v>0</v>
      </c>
      <c r="BD38" s="79">
        <f ca="1">IFERROR(IF(SUMIF($G$6:$BB$6,BD$6&amp;" Total",$G38:$BB38)-(SUMIF($G$6:$BB$6,BD$6&amp;" "&amp;'Input-Func_Class'!$D$22,$G38:$BB38)+IFERROR(SUMIF($G$6:$BB$6,BD$6&amp;" "&amp;'Input-Func_Class'!$E$22,$G38:$BB38),SUMIF($G$6:$BB$6,BD$6&amp;" "&amp;'Input-Func_Class'!$B$24,$G38:$BB38))+SUMIF($G$6:$BB$6,BD$6&amp;" "&amp;'Input-Func_Class'!$F$22,$G38:$BB38))&lt;Check_Limit,0,1),1)</f>
        <v>0</v>
      </c>
      <c r="BE38" s="79">
        <f ca="1">IFERROR(IF(SUMIF($G$6:$BB$6,BE$6&amp;" Total",$G38:$BB38)-(SUMIF($G$6:$BB$6,BE$6&amp;" "&amp;'Input-Func_Class'!$D$22,$G38:$BB38)+IFERROR(SUMIF($G$6:$BB$6,BE$6&amp;" "&amp;'Input-Func_Class'!$E$22,$G38:$BB38),SUMIF($G$6:$BB$6,BE$6&amp;" "&amp;'Input-Func_Class'!$B$24,$G38:$BB38))+SUMIF($G$6:$BB$6,BE$6&amp;" "&amp;'Input-Func_Class'!$F$22,$G38:$BB38))&lt;Check_Limit,0,1),1)</f>
        <v>0</v>
      </c>
      <c r="BF38" s="79">
        <f ca="1">IFERROR(IF(SUMIF($G$6:$BB$6,BF$6&amp;" Total",$G38:$BB38)-(SUMIF($G$6:$BB$6,BF$6&amp;" "&amp;'Input-Func_Class'!$D$22,$G38:$BB38)+IFERROR(SUMIF($G$6:$BB$6,BF$6&amp;" "&amp;'Input-Func_Class'!$E$22,$G38:$BB38),SUMIF($G$6:$BB$6,BF$6&amp;" "&amp;'Input-Func_Class'!$B$24,$G38:$BB38))+SUMIF($G$6:$BB$6,BF$6&amp;" "&amp;'Input-Func_Class'!$F$22,$G38:$BB38))&lt;Check_Limit,0,1),1)</f>
        <v>0</v>
      </c>
      <c r="BG38" s="79">
        <f ca="1">IFERROR(IF(SUMIF($G$6:$BB$6,BG$6&amp;" Total",$G38:$BB38)-(SUMIF($G$6:$BB$6,BG$6&amp;" "&amp;'Input-Func_Class'!$D$22,$G38:$BB38)+IFERROR(SUMIF($G$6:$BB$6,BG$6&amp;" "&amp;'Input-Func_Class'!$E$22,$G38:$BB38),SUMIF($G$6:$BB$6,BG$6&amp;" "&amp;'Input-Func_Class'!$B$24,$G38:$BB38))+SUMIF($G$6:$BB$6,BG$6&amp;" "&amp;'Input-Func_Class'!$F$22,$G38:$BB38))&lt;Check_Limit,0,1),1)</f>
        <v>0</v>
      </c>
      <c r="BH38" s="79">
        <f ca="1">IFERROR(IF(SUMIF($G$6:$BB$6,BH$6&amp;" Total",$G38:$BB38)-(SUMIF($G$6:$BB$6,BH$6&amp;" "&amp;'Input-Func_Class'!$D$22,$G38:$BB38)+IFERROR(SUMIF($G$6:$BB$6,BH$6&amp;" "&amp;'Input-Func_Class'!$E$22,$G38:$BB38),SUMIF($G$6:$BB$6,BH$6&amp;" "&amp;'Input-Func_Class'!$B$24,$G38:$BB38))+SUMIF($G$6:$BB$6,BH$6&amp;" "&amp;'Input-Func_Class'!$F$22,$G38:$BB38))&lt;Check_Limit,0,1),1)</f>
        <v>0</v>
      </c>
      <c r="BI38" s="79">
        <f ca="1">IFERROR(IF(SUMIF($G$6:$BB$6,BI$6&amp;" Total",$G38:$BB38)-(SUMIF($G$6:$BB$6,BI$6&amp;" "&amp;'Input-Func_Class'!$D$22,$G38:$BB38)+IFERROR(SUMIF($G$6:$BB$6,BI$6&amp;" "&amp;'Input-Func_Class'!$E$22,$G38:$BB38),SUMIF($G$6:$BB$6,BI$6&amp;" "&amp;'Input-Func_Class'!$B$24,$G38:$BB38))+SUMIF($G$6:$BB$6,BI$6&amp;" "&amp;'Input-Func_Class'!$F$22,$G38:$BB38))&lt;Check_Limit,0,1),1)</f>
        <v>0</v>
      </c>
      <c r="BJ38" s="79">
        <f ca="1">IFERROR(IF(SUMIF($G$6:$BB$6,BJ$6&amp;" Total",$G38:$BB38)-(SUMIF($G$6:$BB$6,BJ$6&amp;" "&amp;'Input-Func_Class'!$D$22,$G38:$BB38)+IFERROR(SUMIF($G$6:$BB$6,BJ$6&amp;" "&amp;'Input-Func_Class'!$E$22,$G38:$BB38),SUMIF($G$6:$BB$6,BJ$6&amp;" "&amp;'Input-Func_Class'!$B$24,$G38:$BB38))+SUMIF($G$6:$BB$6,BJ$6&amp;" "&amp;'Input-Func_Class'!$F$22,$G38:$BB38))&lt;Check_Limit,0,1),1)</f>
        <v>0</v>
      </c>
      <c r="BK38" s="79">
        <f ca="1">IFERROR(IF(SUMIF($G$6:$BB$6,BK$6&amp;" Total",$G38:$BB38)-(SUMIF($G$6:$BB$6,BK$6&amp;" "&amp;'Input-Func_Class'!$D$22,$G38:$BB38)+IFERROR(SUMIF($G$6:$BB$6,BK$6&amp;" "&amp;'Input-Func_Class'!$E$22,$G38:$BB38),SUMIF($G$6:$BB$6,BK$6&amp;" "&amp;'Input-Func_Class'!$B$24,$G38:$BB38))+SUMIF($G$6:$BB$6,BK$6&amp;" "&amp;'Input-Func_Class'!$F$22,$G38:$BB38))&lt;Check_Limit,0,1),1)</f>
        <v>0</v>
      </c>
      <c r="BL38" s="79">
        <f ca="1">IFERROR(IF(SUMIF($G$6:$BB$6,BL$6&amp;" Total",$G38:$BB38)-(SUMIF($G$6:$BB$6,BL$6&amp;" "&amp;'Input-Func_Class'!$D$22,$G38:$BB38)+IFERROR(SUMIF($G$6:$BB$6,BL$6&amp;" "&amp;'Input-Func_Class'!$E$22,$G38:$BB38),SUMIF($G$6:$BB$6,BL$6&amp;" "&amp;'Input-Func_Class'!$B$24,$G38:$BB38))+SUMIF($G$6:$BB$6,BL$6&amp;" "&amp;'Input-Func_Class'!$F$22,$G38:$BB38))&lt;Check_Limit,0,1),1)</f>
        <v>0</v>
      </c>
      <c r="BM38" s="79">
        <f ca="1">IFERROR(IF(SUMIF($G$6:$BB$6,BM$6&amp;" Total",$G38:$BB38)-(SUMIF($G$6:$BB$6,BM$6&amp;" "&amp;'Input-Func_Class'!$D$22,$G38:$BB38)+IFERROR(SUMIF($G$6:$BB$6,BM$6&amp;" "&amp;'Input-Func_Class'!$E$22,$G38:$BB38),SUMIF($G$6:$BB$6,BM$6&amp;" "&amp;'Input-Func_Class'!$B$24,$G38:$BB38))+SUMIF($G$6:$BB$6,BM$6&amp;" "&amp;'Input-Func_Class'!$F$22,$G38:$BB38))&lt;Check_Limit,0,1),1)</f>
        <v>0</v>
      </c>
      <c r="BN38" s="79">
        <f ca="1">IFERROR(IF(SUMIF($G$6:$BB$6,BN$6&amp;" Total",$G38:$BB38)-(SUMIF($G$6:$BB$6,BN$6&amp;" "&amp;'Input-Func_Class'!$D$22,$G38:$BB38)+IFERROR(SUMIF($G$6:$BB$6,BN$6&amp;" "&amp;'Input-Func_Class'!$E$22,$G38:$BB38),SUMIF($G$6:$BB$6,BN$6&amp;" "&amp;'Input-Func_Class'!$B$24,$G38:$BB38))+SUMIF($G$6:$BB$6,BN$6&amp;" "&amp;'Input-Func_Class'!$F$22,$G38:$BB38))&lt;Check_Limit,0,1),1)</f>
        <v>0</v>
      </c>
      <c r="BO38" s="79">
        <f ca="1">IFERROR(IF(SUMIF($G$6:$BB$6,BO$6&amp;" Total",$G38:$BB38)-(SUMIF($G$6:$BB$6,BO$6&amp;" "&amp;'Input-Func_Class'!$D$22,$G38:$BB38)+IFERROR(SUMIF($G$6:$BB$6,BO$6&amp;" "&amp;'Input-Func_Class'!$E$22,$G38:$BB38),SUMIF($G$6:$BB$6,BO$6&amp;" "&amp;'Input-Func_Class'!$B$24,$G38:$BB38))+SUMIF($G$6:$BB$6,BO$6&amp;" "&amp;'Input-Func_Class'!$F$22,$G38:$BB38))&lt;Check_Limit,0,1),1)</f>
        <v>0</v>
      </c>
    </row>
    <row r="39" spans="1:67" outlineLevel="1">
      <c r="A39" s="113">
        <f>IF(ISBLANK('Input-Accounts'!A39),"",'Input-Accounts'!A39)</f>
        <v>30</v>
      </c>
      <c r="B39" s="17" t="str">
        <f>IF(ISBLANK('Input-Accounts'!B39),"",'Input-Accounts'!B39)</f>
        <v>Mains - Direct</v>
      </c>
      <c r="C39" s="113">
        <f>IF(ISBLANK('Input-Accounts'!C39),"",'Input-Accounts'!C39)</f>
        <v>376.1</v>
      </c>
      <c r="D39" s="143">
        <f>Functionalization!$D39</f>
        <v>13963161.25</v>
      </c>
      <c r="E39" s="143">
        <f t="shared" ca="1" si="9"/>
        <v>0</v>
      </c>
      <c r="F39" s="89" t="str">
        <f>IF($D39=0,"-",IF('Input-Accounts'!$E39&lt;&gt;0,'Input-Accounts'!$E39,'Input-Accounts'!$G39))</f>
        <v>DEMAND</v>
      </c>
      <c r="G39" s="143">
        <f ca="1">IF(G$5&lt;&gt;"",HLOOKUP(G$5,Functionalization!$G$6:$R$305,ROW($A39)-5,FALSE),IFERROR(INDEX(G$269:G$305,MATCH($F39,$B$269:$B$305,0))/VLOOKUP($F39,$B$269:$BB$305,MATCH(LEFT(TRIM(G$6),FIND("~",SUBSTITUTE(G$6,"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39))*HLOOKUP(LEFT(TRIM(G$6),FIND("~",SUBSTITUTE(G$6," ","~",LEN(TRIM(G$6))-LEN(SUBSTITUTE(TRIM(G$6)," ",""))))-1)&amp;" Total",$B$6:$BB$305,ROW($A39)-5,FALSE))</f>
        <v>0</v>
      </c>
      <c r="H39" s="143">
        <f ca="1">IF(H$5&lt;&gt;"",HLOOKUP(H$5,Functionalization!$G$6:$R$305,ROW($A39)-5,FALSE),IFERROR(INDEX(H$269:H$305,MATCH($F39,$B$269:$B$305,0))/VLOOKUP($F39,$B$269:$BB$305,MATCH(LEFT(TRIM(H$6),FIND("~",SUBSTITUTE(H$6,"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39))*HLOOKUP(LEFT(TRIM(H$6),FIND("~",SUBSTITUTE(H$6," ","~",LEN(TRIM(H$6))-LEN(SUBSTITUTE(TRIM(H$6)," ",""))))-1)&amp;" Total",$B$6:$BB$305,ROW($A39)-5,FALSE))</f>
        <v>0</v>
      </c>
      <c r="I39" s="143">
        <f ca="1">IF(I$5&lt;&gt;"",HLOOKUP(I$5,Functionalization!$G$6:$R$305,ROW($A39)-5,FALSE),IFERROR(INDEX(I$269:I$305,MATCH($F39,$B$269:$B$305,0))/VLOOKUP($F39,$B$269:$BB$305,MATCH(LEFT(TRIM(I$6),FIND("~",SUBSTITUTE(I$6,"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39))*HLOOKUP(LEFT(TRIM(I$6),FIND("~",SUBSTITUTE(I$6," ","~",LEN(TRIM(I$6))-LEN(SUBSTITUTE(TRIM(I$6)," ",""))))-1)&amp;" Total",$B$6:$BB$305,ROW($A39)-5,FALSE))</f>
        <v>0</v>
      </c>
      <c r="J39" s="143">
        <f ca="1">IF(J$5&lt;&gt;"",HLOOKUP(J$5,Functionalization!$G$6:$R$305,ROW($A39)-5,FALSE),IFERROR(INDEX(J$269:J$305,MATCH($F39,$B$269:$B$305,0))/VLOOKUP($F39,$B$269:$BB$305,MATCH(LEFT(TRIM(J$6),FIND("~",SUBSTITUTE(J$6,"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39))*HLOOKUP(LEFT(TRIM(J$6),FIND("~",SUBSTITUTE(J$6," ","~",LEN(TRIM(J$6))-LEN(SUBSTITUTE(TRIM(J$6)," ",""))))-1)&amp;" Total",$B$6:$BB$305,ROW($A39)-5,FALSE))</f>
        <v>0</v>
      </c>
      <c r="K39" s="143">
        <f ca="1">IF(K$5&lt;&gt;"",HLOOKUP(K$5,Functionalization!$G$6:$R$305,ROW($A39)-5,FALSE),IFERROR(INDEX(K$269:K$305,MATCH($F39,$B$269:$B$305,0))/VLOOKUP($F39,$B$269:$BB$305,MATCH(LEFT(TRIM(K$6),FIND("~",SUBSTITUTE(K$6,"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39))*HLOOKUP(LEFT(TRIM(K$6),FIND("~",SUBSTITUTE(K$6," ","~",LEN(TRIM(K$6))-LEN(SUBSTITUTE(TRIM(K$6)," ",""))))-1)&amp;" Total",$B$6:$BB$305,ROW($A39)-5,FALSE))</f>
        <v>0</v>
      </c>
      <c r="L39" s="143">
        <f ca="1">IF(L$5&lt;&gt;"",HLOOKUP(L$5,Functionalization!$G$6:$R$305,ROW($A39)-5,FALSE),IFERROR(INDEX(L$269:L$305,MATCH($F39,$B$269:$B$305,0))/VLOOKUP($F39,$B$269:$BB$305,MATCH(LEFT(TRIM(L$6),FIND("~",SUBSTITUTE(L$6,"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39))*HLOOKUP(LEFT(TRIM(L$6),FIND("~",SUBSTITUTE(L$6," ","~",LEN(TRIM(L$6))-LEN(SUBSTITUTE(TRIM(L$6)," ",""))))-1)&amp;" Total",$B$6:$BB$305,ROW($A39)-5,FALSE))</f>
        <v>0</v>
      </c>
      <c r="M39" s="143">
        <f ca="1">IF(M$5&lt;&gt;"",HLOOKUP(M$5,Functionalization!$G$6:$R$305,ROW($A39)-5,FALSE),IFERROR(INDEX(M$269:M$305,MATCH($F39,$B$269:$B$305,0))/VLOOKUP($F39,$B$269:$BB$305,MATCH(LEFT(TRIM(M$6),FIND("~",SUBSTITUTE(M$6,"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39))*HLOOKUP(LEFT(TRIM(M$6),FIND("~",SUBSTITUTE(M$6," ","~",LEN(TRIM(M$6))-LEN(SUBSTITUTE(TRIM(M$6)," ",""))))-1)&amp;" Total",$B$6:$BB$305,ROW($A39)-5,FALSE))</f>
        <v>0</v>
      </c>
      <c r="N39" s="143">
        <f ca="1">IF(N$5&lt;&gt;"",HLOOKUP(N$5,Functionalization!$G$6:$R$305,ROW($A39)-5,FALSE),IFERROR(INDEX(N$269:N$305,MATCH($F39,$B$269:$B$305,0))/VLOOKUP($F39,$B$269:$BB$305,MATCH(LEFT(TRIM(N$6),FIND("~",SUBSTITUTE(N$6,"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39))*HLOOKUP(LEFT(TRIM(N$6),FIND("~",SUBSTITUTE(N$6," ","~",LEN(TRIM(N$6))-LEN(SUBSTITUTE(TRIM(N$6)," ",""))))-1)&amp;" Total",$B$6:$BB$305,ROW($A39)-5,FALSE))</f>
        <v>0</v>
      </c>
      <c r="O39" s="143">
        <f ca="1">IF(O$5&lt;&gt;"",HLOOKUP(O$5,Functionalization!$G$6:$R$305,ROW($A39)-5,FALSE),IFERROR(INDEX(O$269:O$305,MATCH($F39,$B$269:$B$305,0))/VLOOKUP($F39,$B$269:$BB$305,MATCH(LEFT(TRIM(O$6),FIND("~",SUBSTITUTE(O$6,"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39))*HLOOKUP(LEFT(TRIM(O$6),FIND("~",SUBSTITUTE(O$6," ","~",LEN(TRIM(O$6))-LEN(SUBSTITUTE(TRIM(O$6)," ",""))))-1)&amp;" Total",$B$6:$BB$305,ROW($A39)-5,FALSE))</f>
        <v>13963161.25</v>
      </c>
      <c r="P39" s="143">
        <f ca="1">IF(P$5&lt;&gt;"",HLOOKUP(P$5,Functionalization!$G$6:$R$305,ROW($A39)-5,FALSE),IFERROR(INDEX(P$269:P$305,MATCH($F39,$B$269:$B$305,0))/VLOOKUP($F39,$B$269:$BB$305,MATCH(LEFT(TRIM(P$6),FIND("~",SUBSTITUTE(P$6,"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39))*HLOOKUP(LEFT(TRIM(P$6),FIND("~",SUBSTITUTE(P$6," ","~",LEN(TRIM(P$6))-LEN(SUBSTITUTE(TRIM(P$6)," ",""))))-1)&amp;" Total",$B$6:$BB$305,ROW($A39)-5,FALSE))</f>
        <v>13963161.25</v>
      </c>
      <c r="Q39" s="143">
        <f ca="1">IF(Q$5&lt;&gt;"",HLOOKUP(Q$5,Functionalization!$G$6:$R$305,ROW($A39)-5,FALSE),IFERROR(INDEX(Q$269:Q$305,MATCH($F39,$B$269:$B$305,0))/VLOOKUP($F39,$B$269:$BB$305,MATCH(LEFT(TRIM(Q$6),FIND("~",SUBSTITUTE(Q$6,"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39))*HLOOKUP(LEFT(TRIM(Q$6),FIND("~",SUBSTITUTE(Q$6," ","~",LEN(TRIM(Q$6))-LEN(SUBSTITUTE(TRIM(Q$6)," ",""))))-1)&amp;" Total",$B$6:$BB$305,ROW($A39)-5,FALSE))</f>
        <v>0</v>
      </c>
      <c r="R39" s="143">
        <f ca="1">IF(R$5&lt;&gt;"",HLOOKUP(R$5,Functionalization!$G$6:$R$305,ROW($A39)-5,FALSE),IFERROR(INDEX(R$269:R$305,MATCH($F39,$B$269:$B$305,0))/VLOOKUP($F39,$B$269:$BB$305,MATCH(LEFT(TRIM(R$6),FIND("~",SUBSTITUTE(R$6,"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39))*HLOOKUP(LEFT(TRIM(R$6),FIND("~",SUBSTITUTE(R$6," ","~",LEN(TRIM(R$6))-LEN(SUBSTITUTE(TRIM(R$6)," ",""))))-1)&amp;" Total",$B$6:$BB$305,ROW($A39)-5,FALSE))</f>
        <v>0</v>
      </c>
      <c r="S39" s="143">
        <f ca="1">IF(S$5&lt;&gt;"",HLOOKUP(S$5,Functionalization!$G$6:$R$305,ROW($A39)-5,FALSE),IFERROR(INDEX(S$269:S$305,MATCH($F39,$B$269:$B$305,0))/VLOOKUP($F39,$B$269:$BB$305,MATCH(LEFT(TRIM(S$6),FIND("~",SUBSTITUTE(S$6,"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39))*HLOOKUP(LEFT(TRIM(S$6),FIND("~",SUBSTITUTE(S$6," ","~",LEN(TRIM(S$6))-LEN(SUBSTITUTE(TRIM(S$6)," ",""))))-1)&amp;" Total",$B$6:$BB$305,ROW($A39)-5,FALSE))</f>
        <v>0</v>
      </c>
      <c r="T39" s="143">
        <f ca="1">IF(T$5&lt;&gt;"",HLOOKUP(T$5,Functionalization!$G$6:$R$305,ROW($A39)-5,FALSE),IFERROR(INDEX(T$269:T$305,MATCH($F39,$B$269:$B$305,0))/VLOOKUP($F39,$B$269:$BB$305,MATCH(LEFT(TRIM(T$6),FIND("~",SUBSTITUTE(T$6,"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39))*HLOOKUP(LEFT(TRIM(T$6),FIND("~",SUBSTITUTE(T$6," ","~",LEN(TRIM(T$6))-LEN(SUBSTITUTE(TRIM(T$6)," ",""))))-1)&amp;" Total",$B$6:$BB$305,ROW($A39)-5,FALSE))</f>
        <v>0</v>
      </c>
      <c r="U39" s="143">
        <f ca="1">IF(U$5&lt;&gt;"",HLOOKUP(U$5,Functionalization!$G$6:$R$305,ROW($A39)-5,FALSE),IFERROR(INDEX(U$269:U$305,MATCH($F39,$B$269:$B$305,0))/VLOOKUP($F39,$B$269:$BB$305,MATCH(LEFT(TRIM(U$6),FIND("~",SUBSTITUTE(U$6,"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39))*HLOOKUP(LEFT(TRIM(U$6),FIND("~",SUBSTITUTE(U$6," ","~",LEN(TRIM(U$6))-LEN(SUBSTITUTE(TRIM(U$6)," ",""))))-1)&amp;" Total",$B$6:$BB$305,ROW($A39)-5,FALSE))</f>
        <v>0</v>
      </c>
      <c r="V39" s="143">
        <f ca="1">IF(V$5&lt;&gt;"",HLOOKUP(V$5,Functionalization!$G$6:$R$305,ROW($A39)-5,FALSE),IFERROR(INDEX(V$269:V$305,MATCH($F39,$B$269:$B$305,0))/VLOOKUP($F39,$B$269:$BB$305,MATCH(LEFT(TRIM(V$6),FIND("~",SUBSTITUTE(V$6,"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39))*HLOOKUP(LEFT(TRIM(V$6),FIND("~",SUBSTITUTE(V$6," ","~",LEN(TRIM(V$6))-LEN(SUBSTITUTE(TRIM(V$6)," ",""))))-1)&amp;" Total",$B$6:$BB$305,ROW($A39)-5,FALSE))</f>
        <v>0</v>
      </c>
      <c r="W39" s="143">
        <f ca="1">IF(W$5&lt;&gt;"",HLOOKUP(W$5,Functionalization!$G$6:$R$305,ROW($A39)-5,FALSE),IFERROR(INDEX(W$269:W$305,MATCH($F39,$B$269:$B$305,0))/VLOOKUP($F39,$B$269:$BB$305,MATCH(LEFT(TRIM(W$6),FIND("~",SUBSTITUTE(W$6,"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39))*HLOOKUP(LEFT(TRIM(W$6),FIND("~",SUBSTITUTE(W$6," ","~",LEN(TRIM(W$6))-LEN(SUBSTITUTE(TRIM(W$6)," ",""))))-1)&amp;" Total",$B$6:$BB$305,ROW($A39)-5,FALSE))</f>
        <v>0</v>
      </c>
      <c r="X39" s="143">
        <f ca="1">IF(X$5&lt;&gt;"",HLOOKUP(X$5,Functionalization!$G$6:$R$305,ROW($A39)-5,FALSE),IFERROR(INDEX(X$269:X$305,MATCH($F39,$B$269:$B$305,0))/VLOOKUP($F39,$B$269:$BB$305,MATCH(LEFT(TRIM(X$6),FIND("~",SUBSTITUTE(X$6,"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39))*HLOOKUP(LEFT(TRIM(X$6),FIND("~",SUBSTITUTE(X$6," ","~",LEN(TRIM(X$6))-LEN(SUBSTITUTE(TRIM(X$6)," ",""))))-1)&amp;" Total",$B$6:$BB$305,ROW($A39)-5,FALSE))</f>
        <v>0</v>
      </c>
      <c r="Y39" s="143">
        <f ca="1">IF(Y$5&lt;&gt;"",HLOOKUP(Y$5,Functionalization!$G$6:$R$305,ROW($A39)-5,FALSE),IFERROR(INDEX(Y$269:Y$305,MATCH($F39,$B$269:$B$305,0))/VLOOKUP($F39,$B$269:$BB$305,MATCH(LEFT(TRIM(Y$6),FIND("~",SUBSTITUTE(Y$6,"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39))*HLOOKUP(LEFT(TRIM(Y$6),FIND("~",SUBSTITUTE(Y$6," ","~",LEN(TRIM(Y$6))-LEN(SUBSTITUTE(TRIM(Y$6)," ",""))))-1)&amp;" Total",$B$6:$BB$305,ROW($A39)-5,FALSE))</f>
        <v>0</v>
      </c>
      <c r="Z39" s="143">
        <f ca="1">IF(Z$5&lt;&gt;"",HLOOKUP(Z$5,Functionalization!$G$6:$R$305,ROW($A39)-5,FALSE),IFERROR(INDEX(Z$269:Z$305,MATCH($F39,$B$269:$B$305,0))/VLOOKUP($F39,$B$269:$BB$305,MATCH(LEFT(TRIM(Z$6),FIND("~",SUBSTITUTE(Z$6,"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39))*HLOOKUP(LEFT(TRIM(Z$6),FIND("~",SUBSTITUTE(Z$6," ","~",LEN(TRIM(Z$6))-LEN(SUBSTITUTE(TRIM(Z$6)," ",""))))-1)&amp;" Total",$B$6:$BB$305,ROW($A39)-5,FALSE))</f>
        <v>0</v>
      </c>
      <c r="AA39" s="143">
        <f ca="1">IF(AA$5&lt;&gt;"",HLOOKUP(AA$5,Functionalization!$G$6:$R$305,ROW($A39)-5,FALSE),IFERROR(INDEX(AA$269:AA$305,MATCH($F39,$B$269:$B$305,0))/VLOOKUP($F39,$B$269:$BB$305,MATCH(LEFT(TRIM(AA$6),FIND("~",SUBSTITUTE(AA$6,"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39))*HLOOKUP(LEFT(TRIM(AA$6),FIND("~",SUBSTITUTE(AA$6," ","~",LEN(TRIM(AA$6))-LEN(SUBSTITUTE(TRIM(AA$6)," ",""))))-1)&amp;" Total",$B$6:$BB$305,ROW($A39)-5,FALSE))</f>
        <v>0</v>
      </c>
      <c r="AB39" s="143">
        <f ca="1">IF(AB$5&lt;&gt;"",HLOOKUP(AB$5,Functionalization!$G$6:$R$305,ROW($A39)-5,FALSE),IFERROR(INDEX(AB$269:AB$305,MATCH($F39,$B$269:$B$305,0))/VLOOKUP($F39,$B$269:$BB$305,MATCH(LEFT(TRIM(AB$6),FIND("~",SUBSTITUTE(AB$6,"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39))*HLOOKUP(LEFT(TRIM(AB$6),FIND("~",SUBSTITUTE(AB$6," ","~",LEN(TRIM(AB$6))-LEN(SUBSTITUTE(TRIM(AB$6)," ",""))))-1)&amp;" Total",$B$6:$BB$305,ROW($A39)-5,FALSE))</f>
        <v>0</v>
      </c>
      <c r="AC39" s="143">
        <f ca="1">IF(AC$5&lt;&gt;"",HLOOKUP(AC$5,Functionalization!$G$6:$R$305,ROW($A39)-5,FALSE),IFERROR(INDEX(AC$269:AC$305,MATCH($F39,$B$269:$B$305,0))/VLOOKUP($F39,$B$269:$BB$305,MATCH(LEFT(TRIM(AC$6),FIND("~",SUBSTITUTE(AC$6,"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39))*HLOOKUP(LEFT(TRIM(AC$6),FIND("~",SUBSTITUTE(AC$6," ","~",LEN(TRIM(AC$6))-LEN(SUBSTITUTE(TRIM(AC$6)," ",""))))-1)&amp;" Total",$B$6:$BB$305,ROW($A39)-5,FALSE))</f>
        <v>0</v>
      </c>
      <c r="AD39" s="143">
        <f ca="1">IF(AD$5&lt;&gt;"",HLOOKUP(AD$5,Functionalization!$G$6:$R$305,ROW($A39)-5,FALSE),IFERROR(INDEX(AD$269:AD$305,MATCH($F39,$B$269:$B$305,0))/VLOOKUP($F39,$B$269:$BB$305,MATCH(LEFT(TRIM(AD$6),FIND("~",SUBSTITUTE(AD$6,"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39))*HLOOKUP(LEFT(TRIM(AD$6),FIND("~",SUBSTITUTE(AD$6," ","~",LEN(TRIM(AD$6))-LEN(SUBSTITUTE(TRIM(AD$6)," ",""))))-1)&amp;" Total",$B$6:$BB$305,ROW($A39)-5,FALSE))</f>
        <v>0</v>
      </c>
      <c r="AE39" s="143">
        <f ca="1">IF(AE$5&lt;&gt;"",HLOOKUP(AE$5,Functionalization!$G$6:$R$305,ROW($A39)-5,FALSE),IFERROR(INDEX(AE$269:AE$305,MATCH($F39,$B$269:$B$305,0))/VLOOKUP($F39,$B$269:$BB$305,MATCH(LEFT(TRIM(AE$6),FIND("~",SUBSTITUTE(AE$6,"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39))*HLOOKUP(LEFT(TRIM(AE$6),FIND("~",SUBSTITUTE(AE$6," ","~",LEN(TRIM(AE$6))-LEN(SUBSTITUTE(TRIM(AE$6)," ",""))))-1)&amp;" Total",$B$6:$BB$305,ROW($A39)-5,FALSE))</f>
        <v>0</v>
      </c>
      <c r="AF39" s="143">
        <f ca="1">IF(AF$5&lt;&gt;"",HLOOKUP(AF$5,Functionalization!$G$6:$R$305,ROW($A39)-5,FALSE),IFERROR(INDEX(AF$269:AF$305,MATCH($F39,$B$269:$B$305,0))/VLOOKUP($F39,$B$269:$BB$305,MATCH(LEFT(TRIM(AF$6),FIND("~",SUBSTITUTE(AF$6,"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39))*HLOOKUP(LEFT(TRIM(AF$6),FIND("~",SUBSTITUTE(AF$6," ","~",LEN(TRIM(AF$6))-LEN(SUBSTITUTE(TRIM(AF$6)," ",""))))-1)&amp;" Total",$B$6:$BB$305,ROW($A39)-5,FALSE))</f>
        <v>0</v>
      </c>
      <c r="AG39" s="143">
        <f ca="1">IF(AG$5&lt;&gt;"",HLOOKUP(AG$5,Functionalization!$G$6:$R$305,ROW($A39)-5,FALSE),IFERROR(INDEX(AG$269:AG$305,MATCH($F39,$B$269:$B$305,0))/VLOOKUP($F39,$B$269:$BB$305,MATCH(LEFT(TRIM(AG$6),FIND("~",SUBSTITUTE(AG$6,"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39))*HLOOKUP(LEFT(TRIM(AG$6),FIND("~",SUBSTITUTE(AG$6," ","~",LEN(TRIM(AG$6))-LEN(SUBSTITUTE(TRIM(AG$6)," ",""))))-1)&amp;" Total",$B$6:$BB$305,ROW($A39)-5,FALSE))</f>
        <v>0</v>
      </c>
      <c r="AH39" s="143">
        <f ca="1">IF(AH$5&lt;&gt;"",HLOOKUP(AH$5,Functionalization!$G$6:$R$305,ROW($A39)-5,FALSE),IFERROR(INDEX(AH$269:AH$305,MATCH($F39,$B$269:$B$305,0))/VLOOKUP($F39,$B$269:$BB$305,MATCH(LEFT(TRIM(AH$6),FIND("~",SUBSTITUTE(AH$6,"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39))*HLOOKUP(LEFT(TRIM(AH$6),FIND("~",SUBSTITUTE(AH$6," ","~",LEN(TRIM(AH$6))-LEN(SUBSTITUTE(TRIM(AH$6)," ",""))))-1)&amp;" Total",$B$6:$BB$305,ROW($A39)-5,FALSE))</f>
        <v>0</v>
      </c>
      <c r="AI39" s="143">
        <f ca="1">IF(AI$5&lt;&gt;"",HLOOKUP(AI$5,Functionalization!$G$6:$R$305,ROW($A39)-5,FALSE),IFERROR(INDEX(AI$269:AI$305,MATCH($F39,$B$269:$B$305,0))/VLOOKUP($F39,$B$269:$BB$305,MATCH(LEFT(TRIM(AI$6),FIND("~",SUBSTITUTE(AI$6,"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39))*HLOOKUP(LEFT(TRIM(AI$6),FIND("~",SUBSTITUTE(AI$6," ","~",LEN(TRIM(AI$6))-LEN(SUBSTITUTE(TRIM(AI$6)," ",""))))-1)&amp;" Total",$B$6:$BB$305,ROW($A39)-5,FALSE))</f>
        <v>0</v>
      </c>
      <c r="AJ39" s="143">
        <f ca="1">IF(AJ$5&lt;&gt;"",HLOOKUP(AJ$5,Functionalization!$G$6:$R$305,ROW($A39)-5,FALSE),IFERROR(INDEX(AJ$269:AJ$305,MATCH($F39,$B$269:$B$305,0))/VLOOKUP($F39,$B$269:$BB$305,MATCH(LEFT(TRIM(AJ$6),FIND("~",SUBSTITUTE(AJ$6,"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39))*HLOOKUP(LEFT(TRIM(AJ$6),FIND("~",SUBSTITUTE(AJ$6," ","~",LEN(TRIM(AJ$6))-LEN(SUBSTITUTE(TRIM(AJ$6)," ",""))))-1)&amp;" Total",$B$6:$BB$305,ROW($A39)-5,FALSE))</f>
        <v>0</v>
      </c>
      <c r="AK39" s="143">
        <f ca="1">IF(AK$5&lt;&gt;"",HLOOKUP(AK$5,Functionalization!$G$6:$R$305,ROW($A39)-5,FALSE),IFERROR(INDEX(AK$269:AK$305,MATCH($F39,$B$269:$B$305,0))/VLOOKUP($F39,$B$269:$BB$305,MATCH(LEFT(TRIM(AK$6),FIND("~",SUBSTITUTE(AK$6,"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39))*HLOOKUP(LEFT(TRIM(AK$6),FIND("~",SUBSTITUTE(AK$6," ","~",LEN(TRIM(AK$6))-LEN(SUBSTITUTE(TRIM(AK$6)," ",""))))-1)&amp;" Total",$B$6:$BB$305,ROW($A39)-5,FALSE))</f>
        <v>0</v>
      </c>
      <c r="AL39" s="143">
        <f ca="1">IF(AL$5&lt;&gt;"",HLOOKUP(AL$5,Functionalization!$G$6:$R$305,ROW($A39)-5,FALSE),IFERROR(INDEX(AL$269:AL$305,MATCH($F39,$B$269:$B$305,0))/VLOOKUP($F39,$B$269:$BB$305,MATCH(LEFT(TRIM(AL$6),FIND("~",SUBSTITUTE(AL$6,"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39))*HLOOKUP(LEFT(TRIM(AL$6),FIND("~",SUBSTITUTE(AL$6," ","~",LEN(TRIM(AL$6))-LEN(SUBSTITUTE(TRIM(AL$6)," ",""))))-1)&amp;" Total",$B$6:$BB$305,ROW($A39)-5,FALSE))</f>
        <v>0</v>
      </c>
      <c r="AM39" s="143">
        <f ca="1">IF(AM$5&lt;&gt;"",HLOOKUP(AM$5,Functionalization!$G$6:$R$305,ROW($A39)-5,FALSE),IFERROR(INDEX(AM$269:AM$305,MATCH($F39,$B$269:$B$305,0))/VLOOKUP($F39,$B$269:$BB$305,MATCH(LEFT(TRIM(AM$6),FIND("~",SUBSTITUTE(AM$6,"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39))*HLOOKUP(LEFT(TRIM(AM$6),FIND("~",SUBSTITUTE(AM$6," ","~",LEN(TRIM(AM$6))-LEN(SUBSTITUTE(TRIM(AM$6)," ",""))))-1)&amp;" Total",$B$6:$BB$305,ROW($A39)-5,FALSE))</f>
        <v>0</v>
      </c>
      <c r="AN39" s="143">
        <f ca="1">IF(AN$5&lt;&gt;"",HLOOKUP(AN$5,Functionalization!$G$6:$R$305,ROW($A39)-5,FALSE),IFERROR(INDEX(AN$269:AN$305,MATCH($F39,$B$269:$B$305,0))/VLOOKUP($F39,$B$269:$BB$305,MATCH(LEFT(TRIM(AN$6),FIND("~",SUBSTITUTE(AN$6,"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39))*HLOOKUP(LEFT(TRIM(AN$6),FIND("~",SUBSTITUTE(AN$6," ","~",LEN(TRIM(AN$6))-LEN(SUBSTITUTE(TRIM(AN$6)," ",""))))-1)&amp;" Total",$B$6:$BB$305,ROW($A39)-5,FALSE))</f>
        <v>0</v>
      </c>
      <c r="AO39" s="143">
        <f ca="1">IF(AO$5&lt;&gt;"",HLOOKUP(AO$5,Functionalization!$G$6:$R$305,ROW($A39)-5,FALSE),IFERROR(INDEX(AO$269:AO$305,MATCH($F39,$B$269:$B$305,0))/VLOOKUP($F39,$B$269:$BB$305,MATCH(LEFT(TRIM(AO$6),FIND("~",SUBSTITUTE(AO$6,"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39))*HLOOKUP(LEFT(TRIM(AO$6),FIND("~",SUBSTITUTE(AO$6," ","~",LEN(TRIM(AO$6))-LEN(SUBSTITUTE(TRIM(AO$6)," ",""))))-1)&amp;" Total",$B$6:$BB$305,ROW($A39)-5,FALSE))</f>
        <v>0</v>
      </c>
      <c r="AP39" s="143">
        <f ca="1">IF(AP$5&lt;&gt;"",HLOOKUP(AP$5,Functionalization!$G$6:$R$305,ROW($A39)-5,FALSE),IFERROR(INDEX(AP$269:AP$305,MATCH($F39,$B$269:$B$305,0))/VLOOKUP($F39,$B$269:$BB$305,MATCH(LEFT(TRIM(AP$6),FIND("~",SUBSTITUTE(AP$6,"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39))*HLOOKUP(LEFT(TRIM(AP$6),FIND("~",SUBSTITUTE(AP$6," ","~",LEN(TRIM(AP$6))-LEN(SUBSTITUTE(TRIM(AP$6)," ",""))))-1)&amp;" Total",$B$6:$BB$305,ROW($A39)-5,FALSE))</f>
        <v>0</v>
      </c>
      <c r="AQ39" s="143">
        <f ca="1">IF(AQ$5&lt;&gt;"",HLOOKUP(AQ$5,Functionalization!$G$6:$R$305,ROW($A39)-5,FALSE),IFERROR(INDEX(AQ$269:AQ$305,MATCH($F39,$B$269:$B$305,0))/VLOOKUP($F39,$B$269:$BB$305,MATCH(LEFT(TRIM(AQ$6),FIND("~",SUBSTITUTE(AQ$6,"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39))*HLOOKUP(LEFT(TRIM(AQ$6),FIND("~",SUBSTITUTE(AQ$6," ","~",LEN(TRIM(AQ$6))-LEN(SUBSTITUTE(TRIM(AQ$6)," ",""))))-1)&amp;" Total",$B$6:$BB$305,ROW($A39)-5,FALSE))</f>
        <v>0</v>
      </c>
      <c r="AR39" s="143">
        <f ca="1">IF(AR$5&lt;&gt;"",HLOOKUP(AR$5,Functionalization!$G$6:$R$305,ROW($A39)-5,FALSE),IFERROR(INDEX(AR$269:AR$305,MATCH($F39,$B$269:$B$305,0))/VLOOKUP($F39,$B$269:$BB$305,MATCH(LEFT(TRIM(AR$6),FIND("~",SUBSTITUTE(AR$6,"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39))*HLOOKUP(LEFT(TRIM(AR$6),FIND("~",SUBSTITUTE(AR$6," ","~",LEN(TRIM(AR$6))-LEN(SUBSTITUTE(TRIM(AR$6)," ",""))))-1)&amp;" Total",$B$6:$BB$305,ROW($A39)-5,FALSE))</f>
        <v>0</v>
      </c>
      <c r="AS39" s="143">
        <f ca="1">IF(AS$5&lt;&gt;"",HLOOKUP(AS$5,Functionalization!$G$6:$R$305,ROW($A39)-5,FALSE),IFERROR(INDEX(AS$269:AS$305,MATCH($F39,$B$269:$B$305,0))/VLOOKUP($F39,$B$269:$BB$305,MATCH(LEFT(TRIM(AS$6),FIND("~",SUBSTITUTE(AS$6,"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39))*HLOOKUP(LEFT(TRIM(AS$6),FIND("~",SUBSTITUTE(AS$6," ","~",LEN(TRIM(AS$6))-LEN(SUBSTITUTE(TRIM(AS$6)," ",""))))-1)&amp;" Total",$B$6:$BB$305,ROW($A39)-5,FALSE))</f>
        <v>0</v>
      </c>
      <c r="AT39" s="143">
        <f ca="1">IF(AT$5&lt;&gt;"",HLOOKUP(AT$5,Functionalization!$G$6:$R$305,ROW($A39)-5,FALSE),IFERROR(INDEX(AT$269:AT$305,MATCH($F39,$B$269:$B$305,0))/VLOOKUP($F39,$B$269:$BB$305,MATCH(LEFT(TRIM(AT$6),FIND("~",SUBSTITUTE(AT$6,"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39))*HLOOKUP(LEFT(TRIM(AT$6),FIND("~",SUBSTITUTE(AT$6," ","~",LEN(TRIM(AT$6))-LEN(SUBSTITUTE(TRIM(AT$6)," ",""))))-1)&amp;" Total",$B$6:$BB$305,ROW($A39)-5,FALSE))</f>
        <v>0</v>
      </c>
      <c r="AU39" s="143">
        <f ca="1">IF(AU$5&lt;&gt;"",HLOOKUP(AU$5,Functionalization!$G$6:$R$305,ROW($A39)-5,FALSE),IFERROR(INDEX(AU$269:AU$305,MATCH($F39,$B$269:$B$305,0))/VLOOKUP($F39,$B$269:$BB$305,MATCH(LEFT(TRIM(AU$6),FIND("~",SUBSTITUTE(AU$6,"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39))*HLOOKUP(LEFT(TRIM(AU$6),FIND("~",SUBSTITUTE(AU$6," ","~",LEN(TRIM(AU$6))-LEN(SUBSTITUTE(TRIM(AU$6)," ",""))))-1)&amp;" Total",$B$6:$BB$305,ROW($A39)-5,FALSE))</f>
        <v>0</v>
      </c>
      <c r="AV39" s="143">
        <f ca="1">IF(AV$5&lt;&gt;"",HLOOKUP(AV$5,Functionalization!$G$6:$R$305,ROW($A39)-5,FALSE),IFERROR(INDEX(AV$269:AV$305,MATCH($F39,$B$269:$B$305,0))/VLOOKUP($F39,$B$269:$BB$305,MATCH(LEFT(TRIM(AV$6),FIND("~",SUBSTITUTE(AV$6,"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39))*HLOOKUP(LEFT(TRIM(AV$6),FIND("~",SUBSTITUTE(AV$6," ","~",LEN(TRIM(AV$6))-LEN(SUBSTITUTE(TRIM(AV$6)," ",""))))-1)&amp;" Total",$B$6:$BB$305,ROW($A39)-5,FALSE))</f>
        <v>0</v>
      </c>
      <c r="AW39" s="143">
        <f ca="1">IF(AW$5&lt;&gt;"",HLOOKUP(AW$5,Functionalization!$G$6:$R$305,ROW($A39)-5,FALSE),IFERROR(INDEX(AW$269:AW$305,MATCH($F39,$B$269:$B$305,0))/VLOOKUP($F39,$B$269:$BB$305,MATCH(LEFT(TRIM(AW$6),FIND("~",SUBSTITUTE(AW$6,"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39))*HLOOKUP(LEFT(TRIM(AW$6),FIND("~",SUBSTITUTE(AW$6," ","~",LEN(TRIM(AW$6))-LEN(SUBSTITUTE(TRIM(AW$6)," ",""))))-1)&amp;" Total",$B$6:$BB$305,ROW($A39)-5,FALSE))</f>
        <v>0</v>
      </c>
      <c r="AX39" s="143">
        <f ca="1">IF(AX$5&lt;&gt;"",HLOOKUP(AX$5,Functionalization!$G$6:$R$305,ROW($A39)-5,FALSE),IFERROR(INDEX(AX$269:AX$305,MATCH($F39,$B$269:$B$305,0))/VLOOKUP($F39,$B$269:$BB$305,MATCH(LEFT(TRIM(AX$6),FIND("~",SUBSTITUTE(AX$6,"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39))*HLOOKUP(LEFT(TRIM(AX$6),FIND("~",SUBSTITUTE(AX$6," ","~",LEN(TRIM(AX$6))-LEN(SUBSTITUTE(TRIM(AX$6)," ",""))))-1)&amp;" Total",$B$6:$BB$305,ROW($A39)-5,FALSE))</f>
        <v>0</v>
      </c>
      <c r="AY39" s="143">
        <f ca="1">IF(AY$5&lt;&gt;"",HLOOKUP(AY$5,Functionalization!$G$6:$R$305,ROW($A39)-5,FALSE),IFERROR(INDEX(AY$269:AY$305,MATCH($F39,$B$269:$B$305,0))/VLOOKUP($F39,$B$269:$BB$305,MATCH(LEFT(TRIM(AY$6),FIND("~",SUBSTITUTE(AY$6,"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39))*HLOOKUP(LEFT(TRIM(AY$6),FIND("~",SUBSTITUTE(AY$6," ","~",LEN(TRIM(AY$6))-LEN(SUBSTITUTE(TRIM(AY$6)," ",""))))-1)&amp;" Total",$B$6:$BB$305,ROW($A39)-5,FALSE))</f>
        <v>0</v>
      </c>
      <c r="AZ39" s="143">
        <f ca="1">IF(AZ$5&lt;&gt;"",HLOOKUP(AZ$5,Functionalization!$G$6:$R$305,ROW($A39)-5,FALSE),IFERROR(INDEX(AZ$269:AZ$305,MATCH($F39,$B$269:$B$305,0))/VLOOKUP($F39,$B$269:$BB$305,MATCH(LEFT(TRIM(AZ$6),FIND("~",SUBSTITUTE(AZ$6,"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39))*HLOOKUP(LEFT(TRIM(AZ$6),FIND("~",SUBSTITUTE(AZ$6," ","~",LEN(TRIM(AZ$6))-LEN(SUBSTITUTE(TRIM(AZ$6)," ",""))))-1)&amp;" Total",$B$6:$BB$305,ROW($A39)-5,FALSE))</f>
        <v>0</v>
      </c>
      <c r="BA39" s="143">
        <f ca="1">IF(BA$5&lt;&gt;"",HLOOKUP(BA$5,Functionalization!$G$6:$R$305,ROW($A39)-5,FALSE),IFERROR(INDEX(BA$269:BA$305,MATCH($F39,$B$269:$B$305,0))/VLOOKUP($F39,$B$269:$BB$305,MATCH(LEFT(TRIM(BA$6),FIND("~",SUBSTITUTE(BA$6,"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39))*HLOOKUP(LEFT(TRIM(BA$6),FIND("~",SUBSTITUTE(BA$6," ","~",LEN(TRIM(BA$6))-LEN(SUBSTITUTE(TRIM(BA$6)," ",""))))-1)&amp;" Total",$B$6:$BB$305,ROW($A39)-5,FALSE))</f>
        <v>0</v>
      </c>
      <c r="BB39" s="143">
        <f ca="1">IF(BB$5&lt;&gt;"",HLOOKUP(BB$5,Functionalization!$G$6:$R$305,ROW($A39)-5,FALSE),IFERROR(INDEX(BB$269:BB$305,MATCH($F39,$B$269:$B$305,0))/VLOOKUP($F39,$B$269:$BB$305,MATCH(LEFT(TRIM(BB$6),FIND("~",SUBSTITUTE(BB$6,"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39))*HLOOKUP(LEFT(TRIM(BB$6),FIND("~",SUBSTITUTE(BB$6," ","~",LEN(TRIM(BB$6))-LEN(SUBSTITUTE(TRIM(BB$6)," ",""))))-1)&amp;" Total",$B$6:$BB$305,ROW($A39)-5,FALSE))</f>
        <v>0</v>
      </c>
      <c r="BD39" s="79">
        <f ca="1">IFERROR(IF(SUMIF($G$6:$BB$6,BD$6&amp;" Total",$G39:$BB39)-(SUMIF($G$6:$BB$6,BD$6&amp;" "&amp;'Input-Func_Class'!$D$22,$G39:$BB39)+IFERROR(SUMIF($G$6:$BB$6,BD$6&amp;" "&amp;'Input-Func_Class'!$E$22,$G39:$BB39),SUMIF($G$6:$BB$6,BD$6&amp;" "&amp;'Input-Func_Class'!$B$24,$G39:$BB39))+SUMIF($G$6:$BB$6,BD$6&amp;" "&amp;'Input-Func_Class'!$F$22,$G39:$BB39))&lt;Check_Limit,0,1),1)</f>
        <v>0</v>
      </c>
      <c r="BE39" s="79">
        <f ca="1">IFERROR(IF(SUMIF($G$6:$BB$6,BE$6&amp;" Total",$G39:$BB39)-(SUMIF($G$6:$BB$6,BE$6&amp;" "&amp;'Input-Func_Class'!$D$22,$G39:$BB39)+IFERROR(SUMIF($G$6:$BB$6,BE$6&amp;" "&amp;'Input-Func_Class'!$E$22,$G39:$BB39),SUMIF($G$6:$BB$6,BE$6&amp;" "&amp;'Input-Func_Class'!$B$24,$G39:$BB39))+SUMIF($G$6:$BB$6,BE$6&amp;" "&amp;'Input-Func_Class'!$F$22,$G39:$BB39))&lt;Check_Limit,0,1),1)</f>
        <v>0</v>
      </c>
      <c r="BF39" s="79">
        <f ca="1">IFERROR(IF(SUMIF($G$6:$BB$6,BF$6&amp;" Total",$G39:$BB39)-(SUMIF($G$6:$BB$6,BF$6&amp;" "&amp;'Input-Func_Class'!$D$22,$G39:$BB39)+IFERROR(SUMIF($G$6:$BB$6,BF$6&amp;" "&amp;'Input-Func_Class'!$E$22,$G39:$BB39),SUMIF($G$6:$BB$6,BF$6&amp;" "&amp;'Input-Func_Class'!$B$24,$G39:$BB39))+SUMIF($G$6:$BB$6,BF$6&amp;" "&amp;'Input-Func_Class'!$F$22,$G39:$BB39))&lt;Check_Limit,0,1),1)</f>
        <v>0</v>
      </c>
      <c r="BG39" s="79">
        <f ca="1">IFERROR(IF(SUMIF($G$6:$BB$6,BG$6&amp;" Total",$G39:$BB39)-(SUMIF($G$6:$BB$6,BG$6&amp;" "&amp;'Input-Func_Class'!$D$22,$G39:$BB39)+IFERROR(SUMIF($G$6:$BB$6,BG$6&amp;" "&amp;'Input-Func_Class'!$E$22,$G39:$BB39),SUMIF($G$6:$BB$6,BG$6&amp;" "&amp;'Input-Func_Class'!$B$24,$G39:$BB39))+SUMIF($G$6:$BB$6,BG$6&amp;" "&amp;'Input-Func_Class'!$F$22,$G39:$BB39))&lt;Check_Limit,0,1),1)</f>
        <v>0</v>
      </c>
      <c r="BH39" s="79">
        <f ca="1">IFERROR(IF(SUMIF($G$6:$BB$6,BH$6&amp;" Total",$G39:$BB39)-(SUMIF($G$6:$BB$6,BH$6&amp;" "&amp;'Input-Func_Class'!$D$22,$G39:$BB39)+IFERROR(SUMIF($G$6:$BB$6,BH$6&amp;" "&amp;'Input-Func_Class'!$E$22,$G39:$BB39),SUMIF($G$6:$BB$6,BH$6&amp;" "&amp;'Input-Func_Class'!$B$24,$G39:$BB39))+SUMIF($G$6:$BB$6,BH$6&amp;" "&amp;'Input-Func_Class'!$F$22,$G39:$BB39))&lt;Check_Limit,0,1),1)</f>
        <v>0</v>
      </c>
      <c r="BI39" s="79">
        <f ca="1">IFERROR(IF(SUMIF($G$6:$BB$6,BI$6&amp;" Total",$G39:$BB39)-(SUMIF($G$6:$BB$6,BI$6&amp;" "&amp;'Input-Func_Class'!$D$22,$G39:$BB39)+IFERROR(SUMIF($G$6:$BB$6,BI$6&amp;" "&amp;'Input-Func_Class'!$E$22,$G39:$BB39),SUMIF($G$6:$BB$6,BI$6&amp;" "&amp;'Input-Func_Class'!$B$24,$G39:$BB39))+SUMIF($G$6:$BB$6,BI$6&amp;" "&amp;'Input-Func_Class'!$F$22,$G39:$BB39))&lt;Check_Limit,0,1),1)</f>
        <v>0</v>
      </c>
      <c r="BJ39" s="79">
        <f ca="1">IFERROR(IF(SUMIF($G$6:$BB$6,BJ$6&amp;" Total",$G39:$BB39)-(SUMIF($G$6:$BB$6,BJ$6&amp;" "&amp;'Input-Func_Class'!$D$22,$G39:$BB39)+IFERROR(SUMIF($G$6:$BB$6,BJ$6&amp;" "&amp;'Input-Func_Class'!$E$22,$G39:$BB39),SUMIF($G$6:$BB$6,BJ$6&amp;" "&amp;'Input-Func_Class'!$B$24,$G39:$BB39))+SUMIF($G$6:$BB$6,BJ$6&amp;" "&amp;'Input-Func_Class'!$F$22,$G39:$BB39))&lt;Check_Limit,0,1),1)</f>
        <v>0</v>
      </c>
      <c r="BK39" s="79">
        <f ca="1">IFERROR(IF(SUMIF($G$6:$BB$6,BK$6&amp;" Total",$G39:$BB39)-(SUMIF($G$6:$BB$6,BK$6&amp;" "&amp;'Input-Func_Class'!$D$22,$G39:$BB39)+IFERROR(SUMIF($G$6:$BB$6,BK$6&amp;" "&amp;'Input-Func_Class'!$E$22,$G39:$BB39),SUMIF($G$6:$BB$6,BK$6&amp;" "&amp;'Input-Func_Class'!$B$24,$G39:$BB39))+SUMIF($G$6:$BB$6,BK$6&amp;" "&amp;'Input-Func_Class'!$F$22,$G39:$BB39))&lt;Check_Limit,0,1),1)</f>
        <v>0</v>
      </c>
      <c r="BL39" s="79">
        <f ca="1">IFERROR(IF(SUMIF($G$6:$BB$6,BL$6&amp;" Total",$G39:$BB39)-(SUMIF($G$6:$BB$6,BL$6&amp;" "&amp;'Input-Func_Class'!$D$22,$G39:$BB39)+IFERROR(SUMIF($G$6:$BB$6,BL$6&amp;" "&amp;'Input-Func_Class'!$E$22,$G39:$BB39),SUMIF($G$6:$BB$6,BL$6&amp;" "&amp;'Input-Func_Class'!$B$24,$G39:$BB39))+SUMIF($G$6:$BB$6,BL$6&amp;" "&amp;'Input-Func_Class'!$F$22,$G39:$BB39))&lt;Check_Limit,0,1),1)</f>
        <v>0</v>
      </c>
      <c r="BM39" s="79">
        <f ca="1">IFERROR(IF(SUMIF($G$6:$BB$6,BM$6&amp;" Total",$G39:$BB39)-(SUMIF($G$6:$BB$6,BM$6&amp;" "&amp;'Input-Func_Class'!$D$22,$G39:$BB39)+IFERROR(SUMIF($G$6:$BB$6,BM$6&amp;" "&amp;'Input-Func_Class'!$E$22,$G39:$BB39),SUMIF($G$6:$BB$6,BM$6&amp;" "&amp;'Input-Func_Class'!$B$24,$G39:$BB39))+SUMIF($G$6:$BB$6,BM$6&amp;" "&amp;'Input-Func_Class'!$F$22,$G39:$BB39))&lt;Check_Limit,0,1),1)</f>
        <v>0</v>
      </c>
      <c r="BN39" s="79">
        <f ca="1">IFERROR(IF(SUMIF($G$6:$BB$6,BN$6&amp;" Total",$G39:$BB39)-(SUMIF($G$6:$BB$6,BN$6&amp;" "&amp;'Input-Func_Class'!$D$22,$G39:$BB39)+IFERROR(SUMIF($G$6:$BB$6,BN$6&amp;" "&amp;'Input-Func_Class'!$E$22,$G39:$BB39),SUMIF($G$6:$BB$6,BN$6&amp;" "&amp;'Input-Func_Class'!$B$24,$G39:$BB39))+SUMIF($G$6:$BB$6,BN$6&amp;" "&amp;'Input-Func_Class'!$F$22,$G39:$BB39))&lt;Check_Limit,0,1),1)</f>
        <v>0</v>
      </c>
      <c r="BO39" s="79">
        <f ca="1">IFERROR(IF(SUMIF($G$6:$BB$6,BO$6&amp;" Total",$G39:$BB39)-(SUMIF($G$6:$BB$6,BO$6&amp;" "&amp;'Input-Func_Class'!$D$22,$G39:$BB39)+IFERROR(SUMIF($G$6:$BB$6,BO$6&amp;" "&amp;'Input-Func_Class'!$E$22,$G39:$BB39),SUMIF($G$6:$BB$6,BO$6&amp;" "&amp;'Input-Func_Class'!$B$24,$G39:$BB39))+SUMIF($G$6:$BB$6,BO$6&amp;" "&amp;'Input-Func_Class'!$F$22,$G39:$BB39))&lt;Check_Limit,0,1),1)</f>
        <v>0</v>
      </c>
    </row>
    <row r="40" spans="1:67" outlineLevel="1">
      <c r="A40" s="113">
        <f>IF(ISBLANK('Input-Accounts'!A40),"",'Input-Accounts'!A40)</f>
        <v>31</v>
      </c>
      <c r="B40" s="17" t="str">
        <f>IF(ISBLANK('Input-Accounts'!B40),"",'Input-Accounts'!B40)</f>
        <v>Compressor Station</v>
      </c>
      <c r="C40" s="113">
        <f>IF(ISBLANK('Input-Accounts'!C40),"",'Input-Accounts'!C40)</f>
        <v>377</v>
      </c>
      <c r="D40" s="143">
        <f>Functionalization!$D40</f>
        <v>2927915.23</v>
      </c>
      <c r="E40" s="143">
        <f t="shared" ca="1" si="9"/>
        <v>0</v>
      </c>
      <c r="F40" s="89" t="str">
        <f>IF($D40=0,"-",IF('Input-Accounts'!$E40&lt;&gt;0,'Input-Accounts'!$E40,'Input-Accounts'!$G40))</f>
        <v>DEMAND</v>
      </c>
      <c r="G40" s="143">
        <f ca="1">IF(G$5&lt;&gt;"",HLOOKUP(G$5,Functionalization!$G$6:$R$305,ROW($A40)-5,FALSE),IFERROR(INDEX(G$269:G$305,MATCH($F40,$B$269:$B$305,0))/VLOOKUP($F40,$B$269:$BB$305,MATCH(LEFT(TRIM(G$6),FIND("~",SUBSTITUTE(G$6,"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40))*HLOOKUP(LEFT(TRIM(G$6),FIND("~",SUBSTITUTE(G$6," ","~",LEN(TRIM(G$6))-LEN(SUBSTITUTE(TRIM(G$6)," ",""))))-1)&amp;" Total",$B$6:$BB$305,ROW($A40)-5,FALSE))</f>
        <v>0</v>
      </c>
      <c r="H40" s="143">
        <f ca="1">IF(H$5&lt;&gt;"",HLOOKUP(H$5,Functionalization!$G$6:$R$305,ROW($A40)-5,FALSE),IFERROR(INDEX(H$269:H$305,MATCH($F40,$B$269:$B$305,0))/VLOOKUP($F40,$B$269:$BB$305,MATCH(LEFT(TRIM(H$6),FIND("~",SUBSTITUTE(H$6,"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40))*HLOOKUP(LEFT(TRIM(H$6),FIND("~",SUBSTITUTE(H$6," ","~",LEN(TRIM(H$6))-LEN(SUBSTITUTE(TRIM(H$6)," ",""))))-1)&amp;" Total",$B$6:$BB$305,ROW($A40)-5,FALSE))</f>
        <v>0</v>
      </c>
      <c r="I40" s="143">
        <f ca="1">IF(I$5&lt;&gt;"",HLOOKUP(I$5,Functionalization!$G$6:$R$305,ROW($A40)-5,FALSE),IFERROR(INDEX(I$269:I$305,MATCH($F40,$B$269:$B$305,0))/VLOOKUP($F40,$B$269:$BB$305,MATCH(LEFT(TRIM(I$6),FIND("~",SUBSTITUTE(I$6,"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40))*HLOOKUP(LEFT(TRIM(I$6),FIND("~",SUBSTITUTE(I$6," ","~",LEN(TRIM(I$6))-LEN(SUBSTITUTE(TRIM(I$6)," ",""))))-1)&amp;" Total",$B$6:$BB$305,ROW($A40)-5,FALSE))</f>
        <v>0</v>
      </c>
      <c r="J40" s="143">
        <f ca="1">IF(J$5&lt;&gt;"",HLOOKUP(J$5,Functionalization!$G$6:$R$305,ROW($A40)-5,FALSE),IFERROR(INDEX(J$269:J$305,MATCH($F40,$B$269:$B$305,0))/VLOOKUP($F40,$B$269:$BB$305,MATCH(LEFT(TRIM(J$6),FIND("~",SUBSTITUTE(J$6,"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40))*HLOOKUP(LEFT(TRIM(J$6),FIND("~",SUBSTITUTE(J$6," ","~",LEN(TRIM(J$6))-LEN(SUBSTITUTE(TRIM(J$6)," ",""))))-1)&amp;" Total",$B$6:$BB$305,ROW($A40)-5,FALSE))</f>
        <v>0</v>
      </c>
      <c r="K40" s="143">
        <f ca="1">IF(K$5&lt;&gt;"",HLOOKUP(K$5,Functionalization!$G$6:$R$305,ROW($A40)-5,FALSE),IFERROR(INDEX(K$269:K$305,MATCH($F40,$B$269:$B$305,0))/VLOOKUP($F40,$B$269:$BB$305,MATCH(LEFT(TRIM(K$6),FIND("~",SUBSTITUTE(K$6,"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40))*HLOOKUP(LEFT(TRIM(K$6),FIND("~",SUBSTITUTE(K$6," ","~",LEN(TRIM(K$6))-LEN(SUBSTITUTE(TRIM(K$6)," ",""))))-1)&amp;" Total",$B$6:$BB$305,ROW($A40)-5,FALSE))</f>
        <v>0</v>
      </c>
      <c r="L40" s="143">
        <f ca="1">IF(L$5&lt;&gt;"",HLOOKUP(L$5,Functionalization!$G$6:$R$305,ROW($A40)-5,FALSE),IFERROR(INDEX(L$269:L$305,MATCH($F40,$B$269:$B$305,0))/VLOOKUP($F40,$B$269:$BB$305,MATCH(LEFT(TRIM(L$6),FIND("~",SUBSTITUTE(L$6,"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40))*HLOOKUP(LEFT(TRIM(L$6),FIND("~",SUBSTITUTE(L$6," ","~",LEN(TRIM(L$6))-LEN(SUBSTITUTE(TRIM(L$6)," ",""))))-1)&amp;" Total",$B$6:$BB$305,ROW($A40)-5,FALSE))</f>
        <v>0</v>
      </c>
      <c r="M40" s="143">
        <f ca="1">IF(M$5&lt;&gt;"",HLOOKUP(M$5,Functionalization!$G$6:$R$305,ROW($A40)-5,FALSE),IFERROR(INDEX(M$269:M$305,MATCH($F40,$B$269:$B$305,0))/VLOOKUP($F40,$B$269:$BB$305,MATCH(LEFT(TRIM(M$6),FIND("~",SUBSTITUTE(M$6,"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40))*HLOOKUP(LEFT(TRIM(M$6),FIND("~",SUBSTITUTE(M$6," ","~",LEN(TRIM(M$6))-LEN(SUBSTITUTE(TRIM(M$6)," ",""))))-1)&amp;" Total",$B$6:$BB$305,ROW($A40)-5,FALSE))</f>
        <v>0</v>
      </c>
      <c r="N40" s="143">
        <f ca="1">IF(N$5&lt;&gt;"",HLOOKUP(N$5,Functionalization!$G$6:$R$305,ROW($A40)-5,FALSE),IFERROR(INDEX(N$269:N$305,MATCH($F40,$B$269:$B$305,0))/VLOOKUP($F40,$B$269:$BB$305,MATCH(LEFT(TRIM(N$6),FIND("~",SUBSTITUTE(N$6,"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40))*HLOOKUP(LEFT(TRIM(N$6),FIND("~",SUBSTITUTE(N$6," ","~",LEN(TRIM(N$6))-LEN(SUBSTITUTE(TRIM(N$6)," ",""))))-1)&amp;" Total",$B$6:$BB$305,ROW($A40)-5,FALSE))</f>
        <v>0</v>
      </c>
      <c r="O40" s="143">
        <f ca="1">IF(O$5&lt;&gt;"",HLOOKUP(O$5,Functionalization!$G$6:$R$305,ROW($A40)-5,FALSE),IFERROR(INDEX(O$269:O$305,MATCH($F40,$B$269:$B$305,0))/VLOOKUP($F40,$B$269:$BB$305,MATCH(LEFT(TRIM(O$6),FIND("~",SUBSTITUTE(O$6,"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40))*HLOOKUP(LEFT(TRIM(O$6),FIND("~",SUBSTITUTE(O$6," ","~",LEN(TRIM(O$6))-LEN(SUBSTITUTE(TRIM(O$6)," ",""))))-1)&amp;" Total",$B$6:$BB$305,ROW($A40)-5,FALSE))</f>
        <v>2927915.23</v>
      </c>
      <c r="P40" s="143">
        <f ca="1">IF(P$5&lt;&gt;"",HLOOKUP(P$5,Functionalization!$G$6:$R$305,ROW($A40)-5,FALSE),IFERROR(INDEX(P$269:P$305,MATCH($F40,$B$269:$B$305,0))/VLOOKUP($F40,$B$269:$BB$305,MATCH(LEFT(TRIM(P$6),FIND("~",SUBSTITUTE(P$6,"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40))*HLOOKUP(LEFT(TRIM(P$6),FIND("~",SUBSTITUTE(P$6," ","~",LEN(TRIM(P$6))-LEN(SUBSTITUTE(TRIM(P$6)," ",""))))-1)&amp;" Total",$B$6:$BB$305,ROW($A40)-5,FALSE))</f>
        <v>2927915.23</v>
      </c>
      <c r="Q40" s="143">
        <f ca="1">IF(Q$5&lt;&gt;"",HLOOKUP(Q$5,Functionalization!$G$6:$R$305,ROW($A40)-5,FALSE),IFERROR(INDEX(Q$269:Q$305,MATCH($F40,$B$269:$B$305,0))/VLOOKUP($F40,$B$269:$BB$305,MATCH(LEFT(TRIM(Q$6),FIND("~",SUBSTITUTE(Q$6,"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40))*HLOOKUP(LEFT(TRIM(Q$6),FIND("~",SUBSTITUTE(Q$6," ","~",LEN(TRIM(Q$6))-LEN(SUBSTITUTE(TRIM(Q$6)," ",""))))-1)&amp;" Total",$B$6:$BB$305,ROW($A40)-5,FALSE))</f>
        <v>0</v>
      </c>
      <c r="R40" s="143">
        <f ca="1">IF(R$5&lt;&gt;"",HLOOKUP(R$5,Functionalization!$G$6:$R$305,ROW($A40)-5,FALSE),IFERROR(INDEX(R$269:R$305,MATCH($F40,$B$269:$B$305,0))/VLOOKUP($F40,$B$269:$BB$305,MATCH(LEFT(TRIM(R$6),FIND("~",SUBSTITUTE(R$6,"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40))*HLOOKUP(LEFT(TRIM(R$6),FIND("~",SUBSTITUTE(R$6," ","~",LEN(TRIM(R$6))-LEN(SUBSTITUTE(TRIM(R$6)," ",""))))-1)&amp;" Total",$B$6:$BB$305,ROW($A40)-5,FALSE))</f>
        <v>0</v>
      </c>
      <c r="S40" s="143">
        <f ca="1">IF(S$5&lt;&gt;"",HLOOKUP(S$5,Functionalization!$G$6:$R$305,ROW($A40)-5,FALSE),IFERROR(INDEX(S$269:S$305,MATCH($F40,$B$269:$B$305,0))/VLOOKUP($F40,$B$269:$BB$305,MATCH(LEFT(TRIM(S$6),FIND("~",SUBSTITUTE(S$6,"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40))*HLOOKUP(LEFT(TRIM(S$6),FIND("~",SUBSTITUTE(S$6," ","~",LEN(TRIM(S$6))-LEN(SUBSTITUTE(TRIM(S$6)," ",""))))-1)&amp;" Total",$B$6:$BB$305,ROW($A40)-5,FALSE))</f>
        <v>0</v>
      </c>
      <c r="T40" s="143">
        <f ca="1">IF(T$5&lt;&gt;"",HLOOKUP(T$5,Functionalization!$G$6:$R$305,ROW($A40)-5,FALSE),IFERROR(INDEX(T$269:T$305,MATCH($F40,$B$269:$B$305,0))/VLOOKUP($F40,$B$269:$BB$305,MATCH(LEFT(TRIM(T$6),FIND("~",SUBSTITUTE(T$6,"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40))*HLOOKUP(LEFT(TRIM(T$6),FIND("~",SUBSTITUTE(T$6," ","~",LEN(TRIM(T$6))-LEN(SUBSTITUTE(TRIM(T$6)," ",""))))-1)&amp;" Total",$B$6:$BB$305,ROW($A40)-5,FALSE))</f>
        <v>0</v>
      </c>
      <c r="U40" s="143">
        <f ca="1">IF(U$5&lt;&gt;"",HLOOKUP(U$5,Functionalization!$G$6:$R$305,ROW($A40)-5,FALSE),IFERROR(INDEX(U$269:U$305,MATCH($F40,$B$269:$B$305,0))/VLOOKUP($F40,$B$269:$BB$305,MATCH(LEFT(TRIM(U$6),FIND("~",SUBSTITUTE(U$6,"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40))*HLOOKUP(LEFT(TRIM(U$6),FIND("~",SUBSTITUTE(U$6," ","~",LEN(TRIM(U$6))-LEN(SUBSTITUTE(TRIM(U$6)," ",""))))-1)&amp;" Total",$B$6:$BB$305,ROW($A40)-5,FALSE))</f>
        <v>0</v>
      </c>
      <c r="V40" s="143">
        <f ca="1">IF(V$5&lt;&gt;"",HLOOKUP(V$5,Functionalization!$G$6:$R$305,ROW($A40)-5,FALSE),IFERROR(INDEX(V$269:V$305,MATCH($F40,$B$269:$B$305,0))/VLOOKUP($F40,$B$269:$BB$305,MATCH(LEFT(TRIM(V$6),FIND("~",SUBSTITUTE(V$6,"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40))*HLOOKUP(LEFT(TRIM(V$6),FIND("~",SUBSTITUTE(V$6," ","~",LEN(TRIM(V$6))-LEN(SUBSTITUTE(TRIM(V$6)," ",""))))-1)&amp;" Total",$B$6:$BB$305,ROW($A40)-5,FALSE))</f>
        <v>0</v>
      </c>
      <c r="W40" s="143">
        <f ca="1">IF(W$5&lt;&gt;"",HLOOKUP(W$5,Functionalization!$G$6:$R$305,ROW($A40)-5,FALSE),IFERROR(INDEX(W$269:W$305,MATCH($F40,$B$269:$B$305,0))/VLOOKUP($F40,$B$269:$BB$305,MATCH(LEFT(TRIM(W$6),FIND("~",SUBSTITUTE(W$6,"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40))*HLOOKUP(LEFT(TRIM(W$6),FIND("~",SUBSTITUTE(W$6," ","~",LEN(TRIM(W$6))-LEN(SUBSTITUTE(TRIM(W$6)," ",""))))-1)&amp;" Total",$B$6:$BB$305,ROW($A40)-5,FALSE))</f>
        <v>0</v>
      </c>
      <c r="X40" s="143">
        <f ca="1">IF(X$5&lt;&gt;"",HLOOKUP(X$5,Functionalization!$G$6:$R$305,ROW($A40)-5,FALSE),IFERROR(INDEX(X$269:X$305,MATCH($F40,$B$269:$B$305,0))/VLOOKUP($F40,$B$269:$BB$305,MATCH(LEFT(TRIM(X$6),FIND("~",SUBSTITUTE(X$6,"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40))*HLOOKUP(LEFT(TRIM(X$6),FIND("~",SUBSTITUTE(X$6," ","~",LEN(TRIM(X$6))-LEN(SUBSTITUTE(TRIM(X$6)," ",""))))-1)&amp;" Total",$B$6:$BB$305,ROW($A40)-5,FALSE))</f>
        <v>0</v>
      </c>
      <c r="Y40" s="143">
        <f ca="1">IF(Y$5&lt;&gt;"",HLOOKUP(Y$5,Functionalization!$G$6:$R$305,ROW($A40)-5,FALSE),IFERROR(INDEX(Y$269:Y$305,MATCH($F40,$B$269:$B$305,0))/VLOOKUP($F40,$B$269:$BB$305,MATCH(LEFT(TRIM(Y$6),FIND("~",SUBSTITUTE(Y$6,"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40))*HLOOKUP(LEFT(TRIM(Y$6),FIND("~",SUBSTITUTE(Y$6," ","~",LEN(TRIM(Y$6))-LEN(SUBSTITUTE(TRIM(Y$6)," ",""))))-1)&amp;" Total",$B$6:$BB$305,ROW($A40)-5,FALSE))</f>
        <v>0</v>
      </c>
      <c r="Z40" s="143">
        <f ca="1">IF(Z$5&lt;&gt;"",HLOOKUP(Z$5,Functionalization!$G$6:$R$305,ROW($A40)-5,FALSE),IFERROR(INDEX(Z$269:Z$305,MATCH($F40,$B$269:$B$305,0))/VLOOKUP($F40,$B$269:$BB$305,MATCH(LEFT(TRIM(Z$6),FIND("~",SUBSTITUTE(Z$6,"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40))*HLOOKUP(LEFT(TRIM(Z$6),FIND("~",SUBSTITUTE(Z$6," ","~",LEN(TRIM(Z$6))-LEN(SUBSTITUTE(TRIM(Z$6)," ",""))))-1)&amp;" Total",$B$6:$BB$305,ROW($A40)-5,FALSE))</f>
        <v>0</v>
      </c>
      <c r="AA40" s="143">
        <f ca="1">IF(AA$5&lt;&gt;"",HLOOKUP(AA$5,Functionalization!$G$6:$R$305,ROW($A40)-5,FALSE),IFERROR(INDEX(AA$269:AA$305,MATCH($F40,$B$269:$B$305,0))/VLOOKUP($F40,$B$269:$BB$305,MATCH(LEFT(TRIM(AA$6),FIND("~",SUBSTITUTE(AA$6,"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40))*HLOOKUP(LEFT(TRIM(AA$6),FIND("~",SUBSTITUTE(AA$6," ","~",LEN(TRIM(AA$6))-LEN(SUBSTITUTE(TRIM(AA$6)," ",""))))-1)&amp;" Total",$B$6:$BB$305,ROW($A40)-5,FALSE))</f>
        <v>0</v>
      </c>
      <c r="AB40" s="143">
        <f ca="1">IF(AB$5&lt;&gt;"",HLOOKUP(AB$5,Functionalization!$G$6:$R$305,ROW($A40)-5,FALSE),IFERROR(INDEX(AB$269:AB$305,MATCH($F40,$B$269:$B$305,0))/VLOOKUP($F40,$B$269:$BB$305,MATCH(LEFT(TRIM(AB$6),FIND("~",SUBSTITUTE(AB$6,"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40))*HLOOKUP(LEFT(TRIM(AB$6),FIND("~",SUBSTITUTE(AB$6," ","~",LEN(TRIM(AB$6))-LEN(SUBSTITUTE(TRIM(AB$6)," ",""))))-1)&amp;" Total",$B$6:$BB$305,ROW($A40)-5,FALSE))</f>
        <v>0</v>
      </c>
      <c r="AC40" s="143">
        <f ca="1">IF(AC$5&lt;&gt;"",HLOOKUP(AC$5,Functionalization!$G$6:$R$305,ROW($A40)-5,FALSE),IFERROR(INDEX(AC$269:AC$305,MATCH($F40,$B$269:$B$305,0))/VLOOKUP($F40,$B$269:$BB$305,MATCH(LEFT(TRIM(AC$6),FIND("~",SUBSTITUTE(AC$6,"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40))*HLOOKUP(LEFT(TRIM(AC$6),FIND("~",SUBSTITUTE(AC$6," ","~",LEN(TRIM(AC$6))-LEN(SUBSTITUTE(TRIM(AC$6)," ",""))))-1)&amp;" Total",$B$6:$BB$305,ROW($A40)-5,FALSE))</f>
        <v>0</v>
      </c>
      <c r="AD40" s="143">
        <f ca="1">IF(AD$5&lt;&gt;"",HLOOKUP(AD$5,Functionalization!$G$6:$R$305,ROW($A40)-5,FALSE),IFERROR(INDEX(AD$269:AD$305,MATCH($F40,$B$269:$B$305,0))/VLOOKUP($F40,$B$269:$BB$305,MATCH(LEFT(TRIM(AD$6),FIND("~",SUBSTITUTE(AD$6,"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40))*HLOOKUP(LEFT(TRIM(AD$6),FIND("~",SUBSTITUTE(AD$6," ","~",LEN(TRIM(AD$6))-LEN(SUBSTITUTE(TRIM(AD$6)," ",""))))-1)&amp;" Total",$B$6:$BB$305,ROW($A40)-5,FALSE))</f>
        <v>0</v>
      </c>
      <c r="AE40" s="143">
        <f ca="1">IF(AE$5&lt;&gt;"",HLOOKUP(AE$5,Functionalization!$G$6:$R$305,ROW($A40)-5,FALSE),IFERROR(INDEX(AE$269:AE$305,MATCH($F40,$B$269:$B$305,0))/VLOOKUP($F40,$B$269:$BB$305,MATCH(LEFT(TRIM(AE$6),FIND("~",SUBSTITUTE(AE$6,"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40))*HLOOKUP(LEFT(TRIM(AE$6),FIND("~",SUBSTITUTE(AE$6," ","~",LEN(TRIM(AE$6))-LEN(SUBSTITUTE(TRIM(AE$6)," ",""))))-1)&amp;" Total",$B$6:$BB$305,ROW($A40)-5,FALSE))</f>
        <v>0</v>
      </c>
      <c r="AF40" s="143">
        <f ca="1">IF(AF$5&lt;&gt;"",HLOOKUP(AF$5,Functionalization!$G$6:$R$305,ROW($A40)-5,FALSE),IFERROR(INDEX(AF$269:AF$305,MATCH($F40,$B$269:$B$305,0))/VLOOKUP($F40,$B$269:$BB$305,MATCH(LEFT(TRIM(AF$6),FIND("~",SUBSTITUTE(AF$6,"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40))*HLOOKUP(LEFT(TRIM(AF$6),FIND("~",SUBSTITUTE(AF$6," ","~",LEN(TRIM(AF$6))-LEN(SUBSTITUTE(TRIM(AF$6)," ",""))))-1)&amp;" Total",$B$6:$BB$305,ROW($A40)-5,FALSE))</f>
        <v>0</v>
      </c>
      <c r="AG40" s="143">
        <f ca="1">IF(AG$5&lt;&gt;"",HLOOKUP(AG$5,Functionalization!$G$6:$R$305,ROW($A40)-5,FALSE),IFERROR(INDEX(AG$269:AG$305,MATCH($F40,$B$269:$B$305,0))/VLOOKUP($F40,$B$269:$BB$305,MATCH(LEFT(TRIM(AG$6),FIND("~",SUBSTITUTE(AG$6,"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40))*HLOOKUP(LEFT(TRIM(AG$6),FIND("~",SUBSTITUTE(AG$6," ","~",LEN(TRIM(AG$6))-LEN(SUBSTITUTE(TRIM(AG$6)," ",""))))-1)&amp;" Total",$B$6:$BB$305,ROW($A40)-5,FALSE))</f>
        <v>0</v>
      </c>
      <c r="AH40" s="143">
        <f ca="1">IF(AH$5&lt;&gt;"",HLOOKUP(AH$5,Functionalization!$G$6:$R$305,ROW($A40)-5,FALSE),IFERROR(INDEX(AH$269:AH$305,MATCH($F40,$B$269:$B$305,0))/VLOOKUP($F40,$B$269:$BB$305,MATCH(LEFT(TRIM(AH$6),FIND("~",SUBSTITUTE(AH$6,"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40))*HLOOKUP(LEFT(TRIM(AH$6),FIND("~",SUBSTITUTE(AH$6," ","~",LEN(TRIM(AH$6))-LEN(SUBSTITUTE(TRIM(AH$6)," ",""))))-1)&amp;" Total",$B$6:$BB$305,ROW($A40)-5,FALSE))</f>
        <v>0</v>
      </c>
      <c r="AI40" s="143">
        <f ca="1">IF(AI$5&lt;&gt;"",HLOOKUP(AI$5,Functionalization!$G$6:$R$305,ROW($A40)-5,FALSE),IFERROR(INDEX(AI$269:AI$305,MATCH($F40,$B$269:$B$305,0))/VLOOKUP($F40,$B$269:$BB$305,MATCH(LEFT(TRIM(AI$6),FIND("~",SUBSTITUTE(AI$6,"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40))*HLOOKUP(LEFT(TRIM(AI$6),FIND("~",SUBSTITUTE(AI$6," ","~",LEN(TRIM(AI$6))-LEN(SUBSTITUTE(TRIM(AI$6)," ",""))))-1)&amp;" Total",$B$6:$BB$305,ROW($A40)-5,FALSE))</f>
        <v>0</v>
      </c>
      <c r="AJ40" s="143">
        <f ca="1">IF(AJ$5&lt;&gt;"",HLOOKUP(AJ$5,Functionalization!$G$6:$R$305,ROW($A40)-5,FALSE),IFERROR(INDEX(AJ$269:AJ$305,MATCH($F40,$B$269:$B$305,0))/VLOOKUP($F40,$B$269:$BB$305,MATCH(LEFT(TRIM(AJ$6),FIND("~",SUBSTITUTE(AJ$6,"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40))*HLOOKUP(LEFT(TRIM(AJ$6),FIND("~",SUBSTITUTE(AJ$6," ","~",LEN(TRIM(AJ$6))-LEN(SUBSTITUTE(TRIM(AJ$6)," ",""))))-1)&amp;" Total",$B$6:$BB$305,ROW($A40)-5,FALSE))</f>
        <v>0</v>
      </c>
      <c r="AK40" s="143">
        <f ca="1">IF(AK$5&lt;&gt;"",HLOOKUP(AK$5,Functionalization!$G$6:$R$305,ROW($A40)-5,FALSE),IFERROR(INDEX(AK$269:AK$305,MATCH($F40,$B$269:$B$305,0))/VLOOKUP($F40,$B$269:$BB$305,MATCH(LEFT(TRIM(AK$6),FIND("~",SUBSTITUTE(AK$6,"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40))*HLOOKUP(LEFT(TRIM(AK$6),FIND("~",SUBSTITUTE(AK$6," ","~",LEN(TRIM(AK$6))-LEN(SUBSTITUTE(TRIM(AK$6)," ",""))))-1)&amp;" Total",$B$6:$BB$305,ROW($A40)-5,FALSE))</f>
        <v>0</v>
      </c>
      <c r="AL40" s="143">
        <f ca="1">IF(AL$5&lt;&gt;"",HLOOKUP(AL$5,Functionalization!$G$6:$R$305,ROW($A40)-5,FALSE),IFERROR(INDEX(AL$269:AL$305,MATCH($F40,$B$269:$B$305,0))/VLOOKUP($F40,$B$269:$BB$305,MATCH(LEFT(TRIM(AL$6),FIND("~",SUBSTITUTE(AL$6,"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40))*HLOOKUP(LEFT(TRIM(AL$6),FIND("~",SUBSTITUTE(AL$6," ","~",LEN(TRIM(AL$6))-LEN(SUBSTITUTE(TRIM(AL$6)," ",""))))-1)&amp;" Total",$B$6:$BB$305,ROW($A40)-5,FALSE))</f>
        <v>0</v>
      </c>
      <c r="AM40" s="143">
        <f ca="1">IF(AM$5&lt;&gt;"",HLOOKUP(AM$5,Functionalization!$G$6:$R$305,ROW($A40)-5,FALSE),IFERROR(INDEX(AM$269:AM$305,MATCH($F40,$B$269:$B$305,0))/VLOOKUP($F40,$B$269:$BB$305,MATCH(LEFT(TRIM(AM$6),FIND("~",SUBSTITUTE(AM$6,"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40))*HLOOKUP(LEFT(TRIM(AM$6),FIND("~",SUBSTITUTE(AM$6," ","~",LEN(TRIM(AM$6))-LEN(SUBSTITUTE(TRIM(AM$6)," ",""))))-1)&amp;" Total",$B$6:$BB$305,ROW($A40)-5,FALSE))</f>
        <v>0</v>
      </c>
      <c r="AN40" s="143">
        <f ca="1">IF(AN$5&lt;&gt;"",HLOOKUP(AN$5,Functionalization!$G$6:$R$305,ROW($A40)-5,FALSE),IFERROR(INDEX(AN$269:AN$305,MATCH($F40,$B$269:$B$305,0))/VLOOKUP($F40,$B$269:$BB$305,MATCH(LEFT(TRIM(AN$6),FIND("~",SUBSTITUTE(AN$6,"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40))*HLOOKUP(LEFT(TRIM(AN$6),FIND("~",SUBSTITUTE(AN$6," ","~",LEN(TRIM(AN$6))-LEN(SUBSTITUTE(TRIM(AN$6)," ",""))))-1)&amp;" Total",$B$6:$BB$305,ROW($A40)-5,FALSE))</f>
        <v>0</v>
      </c>
      <c r="AO40" s="143">
        <f ca="1">IF(AO$5&lt;&gt;"",HLOOKUP(AO$5,Functionalization!$G$6:$R$305,ROW($A40)-5,FALSE),IFERROR(INDEX(AO$269:AO$305,MATCH($F40,$B$269:$B$305,0))/VLOOKUP($F40,$B$269:$BB$305,MATCH(LEFT(TRIM(AO$6),FIND("~",SUBSTITUTE(AO$6,"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40))*HLOOKUP(LEFT(TRIM(AO$6),FIND("~",SUBSTITUTE(AO$6," ","~",LEN(TRIM(AO$6))-LEN(SUBSTITUTE(TRIM(AO$6)," ",""))))-1)&amp;" Total",$B$6:$BB$305,ROW($A40)-5,FALSE))</f>
        <v>0</v>
      </c>
      <c r="AP40" s="143">
        <f ca="1">IF(AP$5&lt;&gt;"",HLOOKUP(AP$5,Functionalization!$G$6:$R$305,ROW($A40)-5,FALSE),IFERROR(INDEX(AP$269:AP$305,MATCH($F40,$B$269:$B$305,0))/VLOOKUP($F40,$B$269:$BB$305,MATCH(LEFT(TRIM(AP$6),FIND("~",SUBSTITUTE(AP$6,"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40))*HLOOKUP(LEFT(TRIM(AP$6),FIND("~",SUBSTITUTE(AP$6," ","~",LEN(TRIM(AP$6))-LEN(SUBSTITUTE(TRIM(AP$6)," ",""))))-1)&amp;" Total",$B$6:$BB$305,ROW($A40)-5,FALSE))</f>
        <v>0</v>
      </c>
      <c r="AQ40" s="143">
        <f ca="1">IF(AQ$5&lt;&gt;"",HLOOKUP(AQ$5,Functionalization!$G$6:$R$305,ROW($A40)-5,FALSE),IFERROR(INDEX(AQ$269:AQ$305,MATCH($F40,$B$269:$B$305,0))/VLOOKUP($F40,$B$269:$BB$305,MATCH(LEFT(TRIM(AQ$6),FIND("~",SUBSTITUTE(AQ$6,"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40))*HLOOKUP(LEFT(TRIM(AQ$6),FIND("~",SUBSTITUTE(AQ$6," ","~",LEN(TRIM(AQ$6))-LEN(SUBSTITUTE(TRIM(AQ$6)," ",""))))-1)&amp;" Total",$B$6:$BB$305,ROW($A40)-5,FALSE))</f>
        <v>0</v>
      </c>
      <c r="AR40" s="143">
        <f ca="1">IF(AR$5&lt;&gt;"",HLOOKUP(AR$5,Functionalization!$G$6:$R$305,ROW($A40)-5,FALSE),IFERROR(INDEX(AR$269:AR$305,MATCH($F40,$B$269:$B$305,0))/VLOOKUP($F40,$B$269:$BB$305,MATCH(LEFT(TRIM(AR$6),FIND("~",SUBSTITUTE(AR$6,"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40))*HLOOKUP(LEFT(TRIM(AR$6),FIND("~",SUBSTITUTE(AR$6," ","~",LEN(TRIM(AR$6))-LEN(SUBSTITUTE(TRIM(AR$6)," ",""))))-1)&amp;" Total",$B$6:$BB$305,ROW($A40)-5,FALSE))</f>
        <v>0</v>
      </c>
      <c r="AS40" s="143">
        <f ca="1">IF(AS$5&lt;&gt;"",HLOOKUP(AS$5,Functionalization!$G$6:$R$305,ROW($A40)-5,FALSE),IFERROR(INDEX(AS$269:AS$305,MATCH($F40,$B$269:$B$305,0))/VLOOKUP($F40,$B$269:$BB$305,MATCH(LEFT(TRIM(AS$6),FIND("~",SUBSTITUTE(AS$6,"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40))*HLOOKUP(LEFT(TRIM(AS$6),FIND("~",SUBSTITUTE(AS$6," ","~",LEN(TRIM(AS$6))-LEN(SUBSTITUTE(TRIM(AS$6)," ",""))))-1)&amp;" Total",$B$6:$BB$305,ROW($A40)-5,FALSE))</f>
        <v>0</v>
      </c>
      <c r="AT40" s="143">
        <f ca="1">IF(AT$5&lt;&gt;"",HLOOKUP(AT$5,Functionalization!$G$6:$R$305,ROW($A40)-5,FALSE),IFERROR(INDEX(AT$269:AT$305,MATCH($F40,$B$269:$B$305,0))/VLOOKUP($F40,$B$269:$BB$305,MATCH(LEFT(TRIM(AT$6),FIND("~",SUBSTITUTE(AT$6,"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40))*HLOOKUP(LEFT(TRIM(AT$6),FIND("~",SUBSTITUTE(AT$6," ","~",LEN(TRIM(AT$6))-LEN(SUBSTITUTE(TRIM(AT$6)," ",""))))-1)&amp;" Total",$B$6:$BB$305,ROW($A40)-5,FALSE))</f>
        <v>0</v>
      </c>
      <c r="AU40" s="143">
        <f ca="1">IF(AU$5&lt;&gt;"",HLOOKUP(AU$5,Functionalization!$G$6:$R$305,ROW($A40)-5,FALSE),IFERROR(INDEX(AU$269:AU$305,MATCH($F40,$B$269:$B$305,0))/VLOOKUP($F40,$B$269:$BB$305,MATCH(LEFT(TRIM(AU$6),FIND("~",SUBSTITUTE(AU$6,"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40))*HLOOKUP(LEFT(TRIM(AU$6),FIND("~",SUBSTITUTE(AU$6," ","~",LEN(TRIM(AU$6))-LEN(SUBSTITUTE(TRIM(AU$6)," ",""))))-1)&amp;" Total",$B$6:$BB$305,ROW($A40)-5,FALSE))</f>
        <v>0</v>
      </c>
      <c r="AV40" s="143">
        <f ca="1">IF(AV$5&lt;&gt;"",HLOOKUP(AV$5,Functionalization!$G$6:$R$305,ROW($A40)-5,FALSE),IFERROR(INDEX(AV$269:AV$305,MATCH($F40,$B$269:$B$305,0))/VLOOKUP($F40,$B$269:$BB$305,MATCH(LEFT(TRIM(AV$6),FIND("~",SUBSTITUTE(AV$6,"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40))*HLOOKUP(LEFT(TRIM(AV$6),FIND("~",SUBSTITUTE(AV$6," ","~",LEN(TRIM(AV$6))-LEN(SUBSTITUTE(TRIM(AV$6)," ",""))))-1)&amp;" Total",$B$6:$BB$305,ROW($A40)-5,FALSE))</f>
        <v>0</v>
      </c>
      <c r="AW40" s="143">
        <f ca="1">IF(AW$5&lt;&gt;"",HLOOKUP(AW$5,Functionalization!$G$6:$R$305,ROW($A40)-5,FALSE),IFERROR(INDEX(AW$269:AW$305,MATCH($F40,$B$269:$B$305,0))/VLOOKUP($F40,$B$269:$BB$305,MATCH(LEFT(TRIM(AW$6),FIND("~",SUBSTITUTE(AW$6,"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40))*HLOOKUP(LEFT(TRIM(AW$6),FIND("~",SUBSTITUTE(AW$6," ","~",LEN(TRIM(AW$6))-LEN(SUBSTITUTE(TRIM(AW$6)," ",""))))-1)&amp;" Total",$B$6:$BB$305,ROW($A40)-5,FALSE))</f>
        <v>0</v>
      </c>
      <c r="AX40" s="143">
        <f ca="1">IF(AX$5&lt;&gt;"",HLOOKUP(AX$5,Functionalization!$G$6:$R$305,ROW($A40)-5,FALSE),IFERROR(INDEX(AX$269:AX$305,MATCH($F40,$B$269:$B$305,0))/VLOOKUP($F40,$B$269:$BB$305,MATCH(LEFT(TRIM(AX$6),FIND("~",SUBSTITUTE(AX$6,"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40))*HLOOKUP(LEFT(TRIM(AX$6),FIND("~",SUBSTITUTE(AX$6," ","~",LEN(TRIM(AX$6))-LEN(SUBSTITUTE(TRIM(AX$6)," ",""))))-1)&amp;" Total",$B$6:$BB$305,ROW($A40)-5,FALSE))</f>
        <v>0</v>
      </c>
      <c r="AY40" s="143">
        <f ca="1">IF(AY$5&lt;&gt;"",HLOOKUP(AY$5,Functionalization!$G$6:$R$305,ROW($A40)-5,FALSE),IFERROR(INDEX(AY$269:AY$305,MATCH($F40,$B$269:$B$305,0))/VLOOKUP($F40,$B$269:$BB$305,MATCH(LEFT(TRIM(AY$6),FIND("~",SUBSTITUTE(AY$6,"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40))*HLOOKUP(LEFT(TRIM(AY$6),FIND("~",SUBSTITUTE(AY$6," ","~",LEN(TRIM(AY$6))-LEN(SUBSTITUTE(TRIM(AY$6)," ",""))))-1)&amp;" Total",$B$6:$BB$305,ROW($A40)-5,FALSE))</f>
        <v>0</v>
      </c>
      <c r="AZ40" s="143">
        <f ca="1">IF(AZ$5&lt;&gt;"",HLOOKUP(AZ$5,Functionalization!$G$6:$R$305,ROW($A40)-5,FALSE),IFERROR(INDEX(AZ$269:AZ$305,MATCH($F40,$B$269:$B$305,0))/VLOOKUP($F40,$B$269:$BB$305,MATCH(LEFT(TRIM(AZ$6),FIND("~",SUBSTITUTE(AZ$6,"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40))*HLOOKUP(LEFT(TRIM(AZ$6),FIND("~",SUBSTITUTE(AZ$6," ","~",LEN(TRIM(AZ$6))-LEN(SUBSTITUTE(TRIM(AZ$6)," ",""))))-1)&amp;" Total",$B$6:$BB$305,ROW($A40)-5,FALSE))</f>
        <v>0</v>
      </c>
      <c r="BA40" s="143">
        <f ca="1">IF(BA$5&lt;&gt;"",HLOOKUP(BA$5,Functionalization!$G$6:$R$305,ROW($A40)-5,FALSE),IFERROR(INDEX(BA$269:BA$305,MATCH($F40,$B$269:$B$305,0))/VLOOKUP($F40,$B$269:$BB$305,MATCH(LEFT(TRIM(BA$6),FIND("~",SUBSTITUTE(BA$6,"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40))*HLOOKUP(LEFT(TRIM(BA$6),FIND("~",SUBSTITUTE(BA$6," ","~",LEN(TRIM(BA$6))-LEN(SUBSTITUTE(TRIM(BA$6)," ",""))))-1)&amp;" Total",$B$6:$BB$305,ROW($A40)-5,FALSE))</f>
        <v>0</v>
      </c>
      <c r="BB40" s="143">
        <f ca="1">IF(BB$5&lt;&gt;"",HLOOKUP(BB$5,Functionalization!$G$6:$R$305,ROW($A40)-5,FALSE),IFERROR(INDEX(BB$269:BB$305,MATCH($F40,$B$269:$B$305,0))/VLOOKUP($F40,$B$269:$BB$305,MATCH(LEFT(TRIM(BB$6),FIND("~",SUBSTITUTE(BB$6,"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40))*HLOOKUP(LEFT(TRIM(BB$6),FIND("~",SUBSTITUTE(BB$6," ","~",LEN(TRIM(BB$6))-LEN(SUBSTITUTE(TRIM(BB$6)," ",""))))-1)&amp;" Total",$B$6:$BB$305,ROW($A40)-5,FALSE))</f>
        <v>0</v>
      </c>
      <c r="BD40" s="79">
        <f ca="1">IFERROR(IF(SUMIF($G$6:$BB$6,BD$6&amp;" Total",$G40:$BB40)-(SUMIF($G$6:$BB$6,BD$6&amp;" "&amp;'Input-Func_Class'!$D$22,$G40:$BB40)+IFERROR(SUMIF($G$6:$BB$6,BD$6&amp;" "&amp;'Input-Func_Class'!$E$22,$G40:$BB40),SUMIF($G$6:$BB$6,BD$6&amp;" "&amp;'Input-Func_Class'!$B$24,$G40:$BB40))+SUMIF($G$6:$BB$6,BD$6&amp;" "&amp;'Input-Func_Class'!$F$22,$G40:$BB40))&lt;Check_Limit,0,1),1)</f>
        <v>0</v>
      </c>
      <c r="BE40" s="79">
        <f ca="1">IFERROR(IF(SUMIF($G$6:$BB$6,BE$6&amp;" Total",$G40:$BB40)-(SUMIF($G$6:$BB$6,BE$6&amp;" "&amp;'Input-Func_Class'!$D$22,$G40:$BB40)+IFERROR(SUMIF($G$6:$BB$6,BE$6&amp;" "&amp;'Input-Func_Class'!$E$22,$G40:$BB40),SUMIF($G$6:$BB$6,BE$6&amp;" "&amp;'Input-Func_Class'!$B$24,$G40:$BB40))+SUMIF($G$6:$BB$6,BE$6&amp;" "&amp;'Input-Func_Class'!$F$22,$G40:$BB40))&lt;Check_Limit,0,1),1)</f>
        <v>0</v>
      </c>
      <c r="BF40" s="79">
        <f ca="1">IFERROR(IF(SUMIF($G$6:$BB$6,BF$6&amp;" Total",$G40:$BB40)-(SUMIF($G$6:$BB$6,BF$6&amp;" "&amp;'Input-Func_Class'!$D$22,$G40:$BB40)+IFERROR(SUMIF($G$6:$BB$6,BF$6&amp;" "&amp;'Input-Func_Class'!$E$22,$G40:$BB40),SUMIF($G$6:$BB$6,BF$6&amp;" "&amp;'Input-Func_Class'!$B$24,$G40:$BB40))+SUMIF($G$6:$BB$6,BF$6&amp;" "&amp;'Input-Func_Class'!$F$22,$G40:$BB40))&lt;Check_Limit,0,1),1)</f>
        <v>0</v>
      </c>
      <c r="BG40" s="79">
        <f ca="1">IFERROR(IF(SUMIF($G$6:$BB$6,BG$6&amp;" Total",$G40:$BB40)-(SUMIF($G$6:$BB$6,BG$6&amp;" "&amp;'Input-Func_Class'!$D$22,$G40:$BB40)+IFERROR(SUMIF($G$6:$BB$6,BG$6&amp;" "&amp;'Input-Func_Class'!$E$22,$G40:$BB40),SUMIF($G$6:$BB$6,BG$6&amp;" "&amp;'Input-Func_Class'!$B$24,$G40:$BB40))+SUMIF($G$6:$BB$6,BG$6&amp;" "&amp;'Input-Func_Class'!$F$22,$G40:$BB40))&lt;Check_Limit,0,1),1)</f>
        <v>0</v>
      </c>
      <c r="BH40" s="79">
        <f ca="1">IFERROR(IF(SUMIF($G$6:$BB$6,BH$6&amp;" Total",$G40:$BB40)-(SUMIF($G$6:$BB$6,BH$6&amp;" "&amp;'Input-Func_Class'!$D$22,$G40:$BB40)+IFERROR(SUMIF($G$6:$BB$6,BH$6&amp;" "&amp;'Input-Func_Class'!$E$22,$G40:$BB40),SUMIF($G$6:$BB$6,BH$6&amp;" "&amp;'Input-Func_Class'!$B$24,$G40:$BB40))+SUMIF($G$6:$BB$6,BH$6&amp;" "&amp;'Input-Func_Class'!$F$22,$G40:$BB40))&lt;Check_Limit,0,1),1)</f>
        <v>0</v>
      </c>
      <c r="BI40" s="79">
        <f ca="1">IFERROR(IF(SUMIF($G$6:$BB$6,BI$6&amp;" Total",$G40:$BB40)-(SUMIF($G$6:$BB$6,BI$6&amp;" "&amp;'Input-Func_Class'!$D$22,$G40:$BB40)+IFERROR(SUMIF($G$6:$BB$6,BI$6&amp;" "&amp;'Input-Func_Class'!$E$22,$G40:$BB40),SUMIF($G$6:$BB$6,BI$6&amp;" "&amp;'Input-Func_Class'!$B$24,$G40:$BB40))+SUMIF($G$6:$BB$6,BI$6&amp;" "&amp;'Input-Func_Class'!$F$22,$G40:$BB40))&lt;Check_Limit,0,1),1)</f>
        <v>0</v>
      </c>
      <c r="BJ40" s="79">
        <f ca="1">IFERROR(IF(SUMIF($G$6:$BB$6,BJ$6&amp;" Total",$G40:$BB40)-(SUMIF($G$6:$BB$6,BJ$6&amp;" "&amp;'Input-Func_Class'!$D$22,$G40:$BB40)+IFERROR(SUMIF($G$6:$BB$6,BJ$6&amp;" "&amp;'Input-Func_Class'!$E$22,$G40:$BB40),SUMIF($G$6:$BB$6,BJ$6&amp;" "&amp;'Input-Func_Class'!$B$24,$G40:$BB40))+SUMIF($G$6:$BB$6,BJ$6&amp;" "&amp;'Input-Func_Class'!$F$22,$G40:$BB40))&lt;Check_Limit,0,1),1)</f>
        <v>0</v>
      </c>
      <c r="BK40" s="79">
        <f ca="1">IFERROR(IF(SUMIF($G$6:$BB$6,BK$6&amp;" Total",$G40:$BB40)-(SUMIF($G$6:$BB$6,BK$6&amp;" "&amp;'Input-Func_Class'!$D$22,$G40:$BB40)+IFERROR(SUMIF($G$6:$BB$6,BK$6&amp;" "&amp;'Input-Func_Class'!$E$22,$G40:$BB40),SUMIF($G$6:$BB$6,BK$6&amp;" "&amp;'Input-Func_Class'!$B$24,$G40:$BB40))+SUMIF($G$6:$BB$6,BK$6&amp;" "&amp;'Input-Func_Class'!$F$22,$G40:$BB40))&lt;Check_Limit,0,1),1)</f>
        <v>0</v>
      </c>
      <c r="BL40" s="79">
        <f ca="1">IFERROR(IF(SUMIF($G$6:$BB$6,BL$6&amp;" Total",$G40:$BB40)-(SUMIF($G$6:$BB$6,BL$6&amp;" "&amp;'Input-Func_Class'!$D$22,$G40:$BB40)+IFERROR(SUMIF($G$6:$BB$6,BL$6&amp;" "&amp;'Input-Func_Class'!$E$22,$G40:$BB40),SUMIF($G$6:$BB$6,BL$6&amp;" "&amp;'Input-Func_Class'!$B$24,$G40:$BB40))+SUMIF($G$6:$BB$6,BL$6&amp;" "&amp;'Input-Func_Class'!$F$22,$G40:$BB40))&lt;Check_Limit,0,1),1)</f>
        <v>0</v>
      </c>
      <c r="BM40" s="79">
        <f ca="1">IFERROR(IF(SUMIF($G$6:$BB$6,BM$6&amp;" Total",$G40:$BB40)-(SUMIF($G$6:$BB$6,BM$6&amp;" "&amp;'Input-Func_Class'!$D$22,$G40:$BB40)+IFERROR(SUMIF($G$6:$BB$6,BM$6&amp;" "&amp;'Input-Func_Class'!$E$22,$G40:$BB40),SUMIF($G$6:$BB$6,BM$6&amp;" "&amp;'Input-Func_Class'!$B$24,$G40:$BB40))+SUMIF($G$6:$BB$6,BM$6&amp;" "&amp;'Input-Func_Class'!$F$22,$G40:$BB40))&lt;Check_Limit,0,1),1)</f>
        <v>0</v>
      </c>
      <c r="BN40" s="79">
        <f ca="1">IFERROR(IF(SUMIF($G$6:$BB$6,BN$6&amp;" Total",$G40:$BB40)-(SUMIF($G$6:$BB$6,BN$6&amp;" "&amp;'Input-Func_Class'!$D$22,$G40:$BB40)+IFERROR(SUMIF($G$6:$BB$6,BN$6&amp;" "&amp;'Input-Func_Class'!$E$22,$G40:$BB40),SUMIF($G$6:$BB$6,BN$6&amp;" "&amp;'Input-Func_Class'!$B$24,$G40:$BB40))+SUMIF($G$6:$BB$6,BN$6&amp;" "&amp;'Input-Func_Class'!$F$22,$G40:$BB40))&lt;Check_Limit,0,1),1)</f>
        <v>0</v>
      </c>
      <c r="BO40" s="79">
        <f ca="1">IFERROR(IF(SUMIF($G$6:$BB$6,BO$6&amp;" Total",$G40:$BB40)-(SUMIF($G$6:$BB$6,BO$6&amp;" "&amp;'Input-Func_Class'!$D$22,$G40:$BB40)+IFERROR(SUMIF($G$6:$BB$6,BO$6&amp;" "&amp;'Input-Func_Class'!$E$22,$G40:$BB40),SUMIF($G$6:$BB$6,BO$6&amp;" "&amp;'Input-Func_Class'!$B$24,$G40:$BB40))+SUMIF($G$6:$BB$6,BO$6&amp;" "&amp;'Input-Func_Class'!$F$22,$G40:$BB40))&lt;Check_Limit,0,1),1)</f>
        <v>0</v>
      </c>
    </row>
    <row r="41" spans="1:67" outlineLevel="1">
      <c r="A41" s="113">
        <f>IF(ISBLANK('Input-Accounts'!A41),"",'Input-Accounts'!A41)</f>
        <v>32</v>
      </c>
      <c r="B41" s="17" t="str">
        <f>IF(ISBLANK('Input-Accounts'!B41),"",'Input-Accounts'!B41)</f>
        <v>M &amp; R Station Equipment - general</v>
      </c>
      <c r="C41" s="113">
        <f>IF(ISBLANK('Input-Accounts'!C41),"",'Input-Accounts'!C41)</f>
        <v>378</v>
      </c>
      <c r="D41" s="143">
        <f>Functionalization!$D41</f>
        <v>37152569.329999998</v>
      </c>
      <c r="E41" s="143">
        <f t="shared" ca="1" si="9"/>
        <v>0</v>
      </c>
      <c r="F41" s="89" t="str">
        <f>IF($D41=0,"-",IF('Input-Accounts'!$E41&lt;&gt;0,'Input-Accounts'!$E41,'Input-Accounts'!$G41))</f>
        <v>DEMAND</v>
      </c>
      <c r="G41" s="143">
        <f ca="1">IF(G$5&lt;&gt;"",HLOOKUP(G$5,Functionalization!$G$6:$R$305,ROW($A41)-5,FALSE),IFERROR(INDEX(G$269:G$305,MATCH($F41,$B$269:$B$305,0))/VLOOKUP($F41,$B$269:$BB$305,MATCH(LEFT(TRIM(G$6),FIND("~",SUBSTITUTE(G$6,"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41))*HLOOKUP(LEFT(TRIM(G$6),FIND("~",SUBSTITUTE(G$6," ","~",LEN(TRIM(G$6))-LEN(SUBSTITUTE(TRIM(G$6)," ",""))))-1)&amp;" Total",$B$6:$BB$305,ROW($A41)-5,FALSE))</f>
        <v>0</v>
      </c>
      <c r="H41" s="143">
        <f ca="1">IF(H$5&lt;&gt;"",HLOOKUP(H$5,Functionalization!$G$6:$R$305,ROW($A41)-5,FALSE),IFERROR(INDEX(H$269:H$305,MATCH($F41,$B$269:$B$305,0))/VLOOKUP($F41,$B$269:$BB$305,MATCH(LEFT(TRIM(H$6),FIND("~",SUBSTITUTE(H$6,"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41))*HLOOKUP(LEFT(TRIM(H$6),FIND("~",SUBSTITUTE(H$6," ","~",LEN(TRIM(H$6))-LEN(SUBSTITUTE(TRIM(H$6)," ",""))))-1)&amp;" Total",$B$6:$BB$305,ROW($A41)-5,FALSE))</f>
        <v>0</v>
      </c>
      <c r="I41" s="143">
        <f ca="1">IF(I$5&lt;&gt;"",HLOOKUP(I$5,Functionalization!$G$6:$R$305,ROW($A41)-5,FALSE),IFERROR(INDEX(I$269:I$305,MATCH($F41,$B$269:$B$305,0))/VLOOKUP($F41,$B$269:$BB$305,MATCH(LEFT(TRIM(I$6),FIND("~",SUBSTITUTE(I$6,"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41))*HLOOKUP(LEFT(TRIM(I$6),FIND("~",SUBSTITUTE(I$6," ","~",LEN(TRIM(I$6))-LEN(SUBSTITUTE(TRIM(I$6)," ",""))))-1)&amp;" Total",$B$6:$BB$305,ROW($A41)-5,FALSE))</f>
        <v>0</v>
      </c>
      <c r="J41" s="143">
        <f ca="1">IF(J$5&lt;&gt;"",HLOOKUP(J$5,Functionalization!$G$6:$R$305,ROW($A41)-5,FALSE),IFERROR(INDEX(J$269:J$305,MATCH($F41,$B$269:$B$305,0))/VLOOKUP($F41,$B$269:$BB$305,MATCH(LEFT(TRIM(J$6),FIND("~",SUBSTITUTE(J$6,"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41))*HLOOKUP(LEFT(TRIM(J$6),FIND("~",SUBSTITUTE(J$6," ","~",LEN(TRIM(J$6))-LEN(SUBSTITUTE(TRIM(J$6)," ",""))))-1)&amp;" Total",$B$6:$BB$305,ROW($A41)-5,FALSE))</f>
        <v>0</v>
      </c>
      <c r="K41" s="143">
        <f ca="1">IF(K$5&lt;&gt;"",HLOOKUP(K$5,Functionalization!$G$6:$R$305,ROW($A41)-5,FALSE),IFERROR(INDEX(K$269:K$305,MATCH($F41,$B$269:$B$305,0))/VLOOKUP($F41,$B$269:$BB$305,MATCH(LEFT(TRIM(K$6),FIND("~",SUBSTITUTE(K$6,"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41))*HLOOKUP(LEFT(TRIM(K$6),FIND("~",SUBSTITUTE(K$6," ","~",LEN(TRIM(K$6))-LEN(SUBSTITUTE(TRIM(K$6)," ",""))))-1)&amp;" Total",$B$6:$BB$305,ROW($A41)-5,FALSE))</f>
        <v>0</v>
      </c>
      <c r="L41" s="143">
        <f ca="1">IF(L$5&lt;&gt;"",HLOOKUP(L$5,Functionalization!$G$6:$R$305,ROW($A41)-5,FALSE),IFERROR(INDEX(L$269:L$305,MATCH($F41,$B$269:$B$305,0))/VLOOKUP($F41,$B$269:$BB$305,MATCH(LEFT(TRIM(L$6),FIND("~",SUBSTITUTE(L$6,"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41))*HLOOKUP(LEFT(TRIM(L$6),FIND("~",SUBSTITUTE(L$6," ","~",LEN(TRIM(L$6))-LEN(SUBSTITUTE(TRIM(L$6)," ",""))))-1)&amp;" Total",$B$6:$BB$305,ROW($A41)-5,FALSE))</f>
        <v>0</v>
      </c>
      <c r="M41" s="143">
        <f ca="1">IF(M$5&lt;&gt;"",HLOOKUP(M$5,Functionalization!$G$6:$R$305,ROW($A41)-5,FALSE),IFERROR(INDEX(M$269:M$305,MATCH($F41,$B$269:$B$305,0))/VLOOKUP($F41,$B$269:$BB$305,MATCH(LEFT(TRIM(M$6),FIND("~",SUBSTITUTE(M$6,"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41))*HLOOKUP(LEFT(TRIM(M$6),FIND("~",SUBSTITUTE(M$6," ","~",LEN(TRIM(M$6))-LEN(SUBSTITUTE(TRIM(M$6)," ",""))))-1)&amp;" Total",$B$6:$BB$305,ROW($A41)-5,FALSE))</f>
        <v>0</v>
      </c>
      <c r="N41" s="143">
        <f ca="1">IF(N$5&lt;&gt;"",HLOOKUP(N$5,Functionalization!$G$6:$R$305,ROW($A41)-5,FALSE),IFERROR(INDEX(N$269:N$305,MATCH($F41,$B$269:$B$305,0))/VLOOKUP($F41,$B$269:$BB$305,MATCH(LEFT(TRIM(N$6),FIND("~",SUBSTITUTE(N$6,"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41))*HLOOKUP(LEFT(TRIM(N$6),FIND("~",SUBSTITUTE(N$6," ","~",LEN(TRIM(N$6))-LEN(SUBSTITUTE(TRIM(N$6)," ",""))))-1)&amp;" Total",$B$6:$BB$305,ROW($A41)-5,FALSE))</f>
        <v>0</v>
      </c>
      <c r="O41" s="143">
        <f ca="1">IF(O$5&lt;&gt;"",HLOOKUP(O$5,Functionalization!$G$6:$R$305,ROW($A41)-5,FALSE),IFERROR(INDEX(O$269:O$305,MATCH($F41,$B$269:$B$305,0))/VLOOKUP($F41,$B$269:$BB$305,MATCH(LEFT(TRIM(O$6),FIND("~",SUBSTITUTE(O$6,"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41))*HLOOKUP(LEFT(TRIM(O$6),FIND("~",SUBSTITUTE(O$6," ","~",LEN(TRIM(O$6))-LEN(SUBSTITUTE(TRIM(O$6)," ",""))))-1)&amp;" Total",$B$6:$BB$305,ROW($A41)-5,FALSE))</f>
        <v>37152569.329999998</v>
      </c>
      <c r="P41" s="143">
        <f ca="1">IF(P$5&lt;&gt;"",HLOOKUP(P$5,Functionalization!$G$6:$R$305,ROW($A41)-5,FALSE),IFERROR(INDEX(P$269:P$305,MATCH($F41,$B$269:$B$305,0))/VLOOKUP($F41,$B$269:$BB$305,MATCH(LEFT(TRIM(P$6),FIND("~",SUBSTITUTE(P$6,"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41))*HLOOKUP(LEFT(TRIM(P$6),FIND("~",SUBSTITUTE(P$6," ","~",LEN(TRIM(P$6))-LEN(SUBSTITUTE(TRIM(P$6)," ",""))))-1)&amp;" Total",$B$6:$BB$305,ROW($A41)-5,FALSE))</f>
        <v>37152569.329999998</v>
      </c>
      <c r="Q41" s="143">
        <f ca="1">IF(Q$5&lt;&gt;"",HLOOKUP(Q$5,Functionalization!$G$6:$R$305,ROW($A41)-5,FALSE),IFERROR(INDEX(Q$269:Q$305,MATCH($F41,$B$269:$B$305,0))/VLOOKUP($F41,$B$269:$BB$305,MATCH(LEFT(TRIM(Q$6),FIND("~",SUBSTITUTE(Q$6,"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41))*HLOOKUP(LEFT(TRIM(Q$6),FIND("~",SUBSTITUTE(Q$6," ","~",LEN(TRIM(Q$6))-LEN(SUBSTITUTE(TRIM(Q$6)," ",""))))-1)&amp;" Total",$B$6:$BB$305,ROW($A41)-5,FALSE))</f>
        <v>0</v>
      </c>
      <c r="R41" s="143">
        <f ca="1">IF(R$5&lt;&gt;"",HLOOKUP(R$5,Functionalization!$G$6:$R$305,ROW($A41)-5,FALSE),IFERROR(INDEX(R$269:R$305,MATCH($F41,$B$269:$B$305,0))/VLOOKUP($F41,$B$269:$BB$305,MATCH(LEFT(TRIM(R$6),FIND("~",SUBSTITUTE(R$6,"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41))*HLOOKUP(LEFT(TRIM(R$6),FIND("~",SUBSTITUTE(R$6," ","~",LEN(TRIM(R$6))-LEN(SUBSTITUTE(TRIM(R$6)," ",""))))-1)&amp;" Total",$B$6:$BB$305,ROW($A41)-5,FALSE))</f>
        <v>0</v>
      </c>
      <c r="S41" s="143">
        <f ca="1">IF(S$5&lt;&gt;"",HLOOKUP(S$5,Functionalization!$G$6:$R$305,ROW($A41)-5,FALSE),IFERROR(INDEX(S$269:S$305,MATCH($F41,$B$269:$B$305,0))/VLOOKUP($F41,$B$269:$BB$305,MATCH(LEFT(TRIM(S$6),FIND("~",SUBSTITUTE(S$6,"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41))*HLOOKUP(LEFT(TRIM(S$6),FIND("~",SUBSTITUTE(S$6," ","~",LEN(TRIM(S$6))-LEN(SUBSTITUTE(TRIM(S$6)," ",""))))-1)&amp;" Total",$B$6:$BB$305,ROW($A41)-5,FALSE))</f>
        <v>0</v>
      </c>
      <c r="T41" s="143">
        <f ca="1">IF(T$5&lt;&gt;"",HLOOKUP(T$5,Functionalization!$G$6:$R$305,ROW($A41)-5,FALSE),IFERROR(INDEX(T$269:T$305,MATCH($F41,$B$269:$B$305,0))/VLOOKUP($F41,$B$269:$BB$305,MATCH(LEFT(TRIM(T$6),FIND("~",SUBSTITUTE(T$6,"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41))*HLOOKUP(LEFT(TRIM(T$6),FIND("~",SUBSTITUTE(T$6," ","~",LEN(TRIM(T$6))-LEN(SUBSTITUTE(TRIM(T$6)," ",""))))-1)&amp;" Total",$B$6:$BB$305,ROW($A41)-5,FALSE))</f>
        <v>0</v>
      </c>
      <c r="U41" s="143">
        <f ca="1">IF(U$5&lt;&gt;"",HLOOKUP(U$5,Functionalization!$G$6:$R$305,ROW($A41)-5,FALSE),IFERROR(INDEX(U$269:U$305,MATCH($F41,$B$269:$B$305,0))/VLOOKUP($F41,$B$269:$BB$305,MATCH(LEFT(TRIM(U$6),FIND("~",SUBSTITUTE(U$6,"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41))*HLOOKUP(LEFT(TRIM(U$6),FIND("~",SUBSTITUTE(U$6," ","~",LEN(TRIM(U$6))-LEN(SUBSTITUTE(TRIM(U$6)," ",""))))-1)&amp;" Total",$B$6:$BB$305,ROW($A41)-5,FALSE))</f>
        <v>0</v>
      </c>
      <c r="V41" s="143">
        <f ca="1">IF(V$5&lt;&gt;"",HLOOKUP(V$5,Functionalization!$G$6:$R$305,ROW($A41)-5,FALSE),IFERROR(INDEX(V$269:V$305,MATCH($F41,$B$269:$B$305,0))/VLOOKUP($F41,$B$269:$BB$305,MATCH(LEFT(TRIM(V$6),FIND("~",SUBSTITUTE(V$6,"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41))*HLOOKUP(LEFT(TRIM(V$6),FIND("~",SUBSTITUTE(V$6," ","~",LEN(TRIM(V$6))-LEN(SUBSTITUTE(TRIM(V$6)," ",""))))-1)&amp;" Total",$B$6:$BB$305,ROW($A41)-5,FALSE))</f>
        <v>0</v>
      </c>
      <c r="W41" s="143">
        <f ca="1">IF(W$5&lt;&gt;"",HLOOKUP(W$5,Functionalization!$G$6:$R$305,ROW($A41)-5,FALSE),IFERROR(INDEX(W$269:W$305,MATCH($F41,$B$269:$B$305,0))/VLOOKUP($F41,$B$269:$BB$305,MATCH(LEFT(TRIM(W$6),FIND("~",SUBSTITUTE(W$6,"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41))*HLOOKUP(LEFT(TRIM(W$6),FIND("~",SUBSTITUTE(W$6," ","~",LEN(TRIM(W$6))-LEN(SUBSTITUTE(TRIM(W$6)," ",""))))-1)&amp;" Total",$B$6:$BB$305,ROW($A41)-5,FALSE))</f>
        <v>0</v>
      </c>
      <c r="X41" s="143">
        <f ca="1">IF(X$5&lt;&gt;"",HLOOKUP(X$5,Functionalization!$G$6:$R$305,ROW($A41)-5,FALSE),IFERROR(INDEX(X$269:X$305,MATCH($F41,$B$269:$B$305,0))/VLOOKUP($F41,$B$269:$BB$305,MATCH(LEFT(TRIM(X$6),FIND("~",SUBSTITUTE(X$6,"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41))*HLOOKUP(LEFT(TRIM(X$6),FIND("~",SUBSTITUTE(X$6," ","~",LEN(TRIM(X$6))-LEN(SUBSTITUTE(TRIM(X$6)," ",""))))-1)&amp;" Total",$B$6:$BB$305,ROW($A41)-5,FALSE))</f>
        <v>0</v>
      </c>
      <c r="Y41" s="143">
        <f ca="1">IF(Y$5&lt;&gt;"",HLOOKUP(Y$5,Functionalization!$G$6:$R$305,ROW($A41)-5,FALSE),IFERROR(INDEX(Y$269:Y$305,MATCH($F41,$B$269:$B$305,0))/VLOOKUP($F41,$B$269:$BB$305,MATCH(LEFT(TRIM(Y$6),FIND("~",SUBSTITUTE(Y$6,"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41))*HLOOKUP(LEFT(TRIM(Y$6),FIND("~",SUBSTITUTE(Y$6," ","~",LEN(TRIM(Y$6))-LEN(SUBSTITUTE(TRIM(Y$6)," ",""))))-1)&amp;" Total",$B$6:$BB$305,ROW($A41)-5,FALSE))</f>
        <v>0</v>
      </c>
      <c r="Z41" s="143">
        <f ca="1">IF(Z$5&lt;&gt;"",HLOOKUP(Z$5,Functionalization!$G$6:$R$305,ROW($A41)-5,FALSE),IFERROR(INDEX(Z$269:Z$305,MATCH($F41,$B$269:$B$305,0))/VLOOKUP($F41,$B$269:$BB$305,MATCH(LEFT(TRIM(Z$6),FIND("~",SUBSTITUTE(Z$6,"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41))*HLOOKUP(LEFT(TRIM(Z$6),FIND("~",SUBSTITUTE(Z$6," ","~",LEN(TRIM(Z$6))-LEN(SUBSTITUTE(TRIM(Z$6)," ",""))))-1)&amp;" Total",$B$6:$BB$305,ROW($A41)-5,FALSE))</f>
        <v>0</v>
      </c>
      <c r="AA41" s="143">
        <f ca="1">IF(AA$5&lt;&gt;"",HLOOKUP(AA$5,Functionalization!$G$6:$R$305,ROW($A41)-5,FALSE),IFERROR(INDEX(AA$269:AA$305,MATCH($F41,$B$269:$B$305,0))/VLOOKUP($F41,$B$269:$BB$305,MATCH(LEFT(TRIM(AA$6),FIND("~",SUBSTITUTE(AA$6,"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41))*HLOOKUP(LEFT(TRIM(AA$6),FIND("~",SUBSTITUTE(AA$6," ","~",LEN(TRIM(AA$6))-LEN(SUBSTITUTE(TRIM(AA$6)," ",""))))-1)&amp;" Total",$B$6:$BB$305,ROW($A41)-5,FALSE))</f>
        <v>0</v>
      </c>
      <c r="AB41" s="143">
        <f ca="1">IF(AB$5&lt;&gt;"",HLOOKUP(AB$5,Functionalization!$G$6:$R$305,ROW($A41)-5,FALSE),IFERROR(INDEX(AB$269:AB$305,MATCH($F41,$B$269:$B$305,0))/VLOOKUP($F41,$B$269:$BB$305,MATCH(LEFT(TRIM(AB$6),FIND("~",SUBSTITUTE(AB$6,"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41))*HLOOKUP(LEFT(TRIM(AB$6),FIND("~",SUBSTITUTE(AB$6," ","~",LEN(TRIM(AB$6))-LEN(SUBSTITUTE(TRIM(AB$6)," ",""))))-1)&amp;" Total",$B$6:$BB$305,ROW($A41)-5,FALSE))</f>
        <v>0</v>
      </c>
      <c r="AC41" s="143">
        <f ca="1">IF(AC$5&lt;&gt;"",HLOOKUP(AC$5,Functionalization!$G$6:$R$305,ROW($A41)-5,FALSE),IFERROR(INDEX(AC$269:AC$305,MATCH($F41,$B$269:$B$305,0))/VLOOKUP($F41,$B$269:$BB$305,MATCH(LEFT(TRIM(AC$6),FIND("~",SUBSTITUTE(AC$6,"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41))*HLOOKUP(LEFT(TRIM(AC$6),FIND("~",SUBSTITUTE(AC$6," ","~",LEN(TRIM(AC$6))-LEN(SUBSTITUTE(TRIM(AC$6)," ",""))))-1)&amp;" Total",$B$6:$BB$305,ROW($A41)-5,FALSE))</f>
        <v>0</v>
      </c>
      <c r="AD41" s="143">
        <f ca="1">IF(AD$5&lt;&gt;"",HLOOKUP(AD$5,Functionalization!$G$6:$R$305,ROW($A41)-5,FALSE),IFERROR(INDEX(AD$269:AD$305,MATCH($F41,$B$269:$B$305,0))/VLOOKUP($F41,$B$269:$BB$305,MATCH(LEFT(TRIM(AD$6),FIND("~",SUBSTITUTE(AD$6,"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41))*HLOOKUP(LEFT(TRIM(AD$6),FIND("~",SUBSTITUTE(AD$6," ","~",LEN(TRIM(AD$6))-LEN(SUBSTITUTE(TRIM(AD$6)," ",""))))-1)&amp;" Total",$B$6:$BB$305,ROW($A41)-5,FALSE))</f>
        <v>0</v>
      </c>
      <c r="AE41" s="143">
        <f ca="1">IF(AE$5&lt;&gt;"",HLOOKUP(AE$5,Functionalization!$G$6:$R$305,ROW($A41)-5,FALSE),IFERROR(INDEX(AE$269:AE$305,MATCH($F41,$B$269:$B$305,0))/VLOOKUP($F41,$B$269:$BB$305,MATCH(LEFT(TRIM(AE$6),FIND("~",SUBSTITUTE(AE$6,"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41))*HLOOKUP(LEFT(TRIM(AE$6),FIND("~",SUBSTITUTE(AE$6," ","~",LEN(TRIM(AE$6))-LEN(SUBSTITUTE(TRIM(AE$6)," ",""))))-1)&amp;" Total",$B$6:$BB$305,ROW($A41)-5,FALSE))</f>
        <v>0</v>
      </c>
      <c r="AF41" s="143">
        <f ca="1">IF(AF$5&lt;&gt;"",HLOOKUP(AF$5,Functionalization!$G$6:$R$305,ROW($A41)-5,FALSE),IFERROR(INDEX(AF$269:AF$305,MATCH($F41,$B$269:$B$305,0))/VLOOKUP($F41,$B$269:$BB$305,MATCH(LEFT(TRIM(AF$6),FIND("~",SUBSTITUTE(AF$6,"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41))*HLOOKUP(LEFT(TRIM(AF$6),FIND("~",SUBSTITUTE(AF$6," ","~",LEN(TRIM(AF$6))-LEN(SUBSTITUTE(TRIM(AF$6)," ",""))))-1)&amp;" Total",$B$6:$BB$305,ROW($A41)-5,FALSE))</f>
        <v>0</v>
      </c>
      <c r="AG41" s="143">
        <f ca="1">IF(AG$5&lt;&gt;"",HLOOKUP(AG$5,Functionalization!$G$6:$R$305,ROW($A41)-5,FALSE),IFERROR(INDEX(AG$269:AG$305,MATCH($F41,$B$269:$B$305,0))/VLOOKUP($F41,$B$269:$BB$305,MATCH(LEFT(TRIM(AG$6),FIND("~",SUBSTITUTE(AG$6,"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41))*HLOOKUP(LEFT(TRIM(AG$6),FIND("~",SUBSTITUTE(AG$6," ","~",LEN(TRIM(AG$6))-LEN(SUBSTITUTE(TRIM(AG$6)," ",""))))-1)&amp;" Total",$B$6:$BB$305,ROW($A41)-5,FALSE))</f>
        <v>0</v>
      </c>
      <c r="AH41" s="143">
        <f ca="1">IF(AH$5&lt;&gt;"",HLOOKUP(AH$5,Functionalization!$G$6:$R$305,ROW($A41)-5,FALSE),IFERROR(INDEX(AH$269:AH$305,MATCH($F41,$B$269:$B$305,0))/VLOOKUP($F41,$B$269:$BB$305,MATCH(LEFT(TRIM(AH$6),FIND("~",SUBSTITUTE(AH$6,"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41))*HLOOKUP(LEFT(TRIM(AH$6),FIND("~",SUBSTITUTE(AH$6," ","~",LEN(TRIM(AH$6))-LEN(SUBSTITUTE(TRIM(AH$6)," ",""))))-1)&amp;" Total",$B$6:$BB$305,ROW($A41)-5,FALSE))</f>
        <v>0</v>
      </c>
      <c r="AI41" s="143">
        <f ca="1">IF(AI$5&lt;&gt;"",HLOOKUP(AI$5,Functionalization!$G$6:$R$305,ROW($A41)-5,FALSE),IFERROR(INDEX(AI$269:AI$305,MATCH($F41,$B$269:$B$305,0))/VLOOKUP($F41,$B$269:$BB$305,MATCH(LEFT(TRIM(AI$6),FIND("~",SUBSTITUTE(AI$6,"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41))*HLOOKUP(LEFT(TRIM(AI$6),FIND("~",SUBSTITUTE(AI$6," ","~",LEN(TRIM(AI$6))-LEN(SUBSTITUTE(TRIM(AI$6)," ",""))))-1)&amp;" Total",$B$6:$BB$305,ROW($A41)-5,FALSE))</f>
        <v>0</v>
      </c>
      <c r="AJ41" s="143">
        <f ca="1">IF(AJ$5&lt;&gt;"",HLOOKUP(AJ$5,Functionalization!$G$6:$R$305,ROW($A41)-5,FALSE),IFERROR(INDEX(AJ$269:AJ$305,MATCH($F41,$B$269:$B$305,0))/VLOOKUP($F41,$B$269:$BB$305,MATCH(LEFT(TRIM(AJ$6),FIND("~",SUBSTITUTE(AJ$6,"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41))*HLOOKUP(LEFT(TRIM(AJ$6),FIND("~",SUBSTITUTE(AJ$6," ","~",LEN(TRIM(AJ$6))-LEN(SUBSTITUTE(TRIM(AJ$6)," ",""))))-1)&amp;" Total",$B$6:$BB$305,ROW($A41)-5,FALSE))</f>
        <v>0</v>
      </c>
      <c r="AK41" s="143">
        <f ca="1">IF(AK$5&lt;&gt;"",HLOOKUP(AK$5,Functionalization!$G$6:$R$305,ROW($A41)-5,FALSE),IFERROR(INDEX(AK$269:AK$305,MATCH($F41,$B$269:$B$305,0))/VLOOKUP($F41,$B$269:$BB$305,MATCH(LEFT(TRIM(AK$6),FIND("~",SUBSTITUTE(AK$6,"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41))*HLOOKUP(LEFT(TRIM(AK$6),FIND("~",SUBSTITUTE(AK$6," ","~",LEN(TRIM(AK$6))-LEN(SUBSTITUTE(TRIM(AK$6)," ",""))))-1)&amp;" Total",$B$6:$BB$305,ROW($A41)-5,FALSE))</f>
        <v>0</v>
      </c>
      <c r="AL41" s="143">
        <f ca="1">IF(AL$5&lt;&gt;"",HLOOKUP(AL$5,Functionalization!$G$6:$R$305,ROW($A41)-5,FALSE),IFERROR(INDEX(AL$269:AL$305,MATCH($F41,$B$269:$B$305,0))/VLOOKUP($F41,$B$269:$BB$305,MATCH(LEFT(TRIM(AL$6),FIND("~",SUBSTITUTE(AL$6,"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41))*HLOOKUP(LEFT(TRIM(AL$6),FIND("~",SUBSTITUTE(AL$6," ","~",LEN(TRIM(AL$6))-LEN(SUBSTITUTE(TRIM(AL$6)," ",""))))-1)&amp;" Total",$B$6:$BB$305,ROW($A41)-5,FALSE))</f>
        <v>0</v>
      </c>
      <c r="AM41" s="143">
        <f ca="1">IF(AM$5&lt;&gt;"",HLOOKUP(AM$5,Functionalization!$G$6:$R$305,ROW($A41)-5,FALSE),IFERROR(INDEX(AM$269:AM$305,MATCH($F41,$B$269:$B$305,0))/VLOOKUP($F41,$B$269:$BB$305,MATCH(LEFT(TRIM(AM$6),FIND("~",SUBSTITUTE(AM$6,"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41))*HLOOKUP(LEFT(TRIM(AM$6),FIND("~",SUBSTITUTE(AM$6," ","~",LEN(TRIM(AM$6))-LEN(SUBSTITUTE(TRIM(AM$6)," ",""))))-1)&amp;" Total",$B$6:$BB$305,ROW($A41)-5,FALSE))</f>
        <v>0</v>
      </c>
      <c r="AN41" s="143">
        <f ca="1">IF(AN$5&lt;&gt;"",HLOOKUP(AN$5,Functionalization!$G$6:$R$305,ROW($A41)-5,FALSE),IFERROR(INDEX(AN$269:AN$305,MATCH($F41,$B$269:$B$305,0))/VLOOKUP($F41,$B$269:$BB$305,MATCH(LEFT(TRIM(AN$6),FIND("~",SUBSTITUTE(AN$6,"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41))*HLOOKUP(LEFT(TRIM(AN$6),FIND("~",SUBSTITUTE(AN$6," ","~",LEN(TRIM(AN$6))-LEN(SUBSTITUTE(TRIM(AN$6)," ",""))))-1)&amp;" Total",$B$6:$BB$305,ROW($A41)-5,FALSE))</f>
        <v>0</v>
      </c>
      <c r="AO41" s="143">
        <f ca="1">IF(AO$5&lt;&gt;"",HLOOKUP(AO$5,Functionalization!$G$6:$R$305,ROW($A41)-5,FALSE),IFERROR(INDEX(AO$269:AO$305,MATCH($F41,$B$269:$B$305,0))/VLOOKUP($F41,$B$269:$BB$305,MATCH(LEFT(TRIM(AO$6),FIND("~",SUBSTITUTE(AO$6,"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41))*HLOOKUP(LEFT(TRIM(AO$6),FIND("~",SUBSTITUTE(AO$6," ","~",LEN(TRIM(AO$6))-LEN(SUBSTITUTE(TRIM(AO$6)," ",""))))-1)&amp;" Total",$B$6:$BB$305,ROW($A41)-5,FALSE))</f>
        <v>0</v>
      </c>
      <c r="AP41" s="143">
        <f ca="1">IF(AP$5&lt;&gt;"",HLOOKUP(AP$5,Functionalization!$G$6:$R$305,ROW($A41)-5,FALSE),IFERROR(INDEX(AP$269:AP$305,MATCH($F41,$B$269:$B$305,0))/VLOOKUP($F41,$B$269:$BB$305,MATCH(LEFT(TRIM(AP$6),FIND("~",SUBSTITUTE(AP$6,"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41))*HLOOKUP(LEFT(TRIM(AP$6),FIND("~",SUBSTITUTE(AP$6," ","~",LEN(TRIM(AP$6))-LEN(SUBSTITUTE(TRIM(AP$6)," ",""))))-1)&amp;" Total",$B$6:$BB$305,ROW($A41)-5,FALSE))</f>
        <v>0</v>
      </c>
      <c r="AQ41" s="143">
        <f ca="1">IF(AQ$5&lt;&gt;"",HLOOKUP(AQ$5,Functionalization!$G$6:$R$305,ROW($A41)-5,FALSE),IFERROR(INDEX(AQ$269:AQ$305,MATCH($F41,$B$269:$B$305,0))/VLOOKUP($F41,$B$269:$BB$305,MATCH(LEFT(TRIM(AQ$6),FIND("~",SUBSTITUTE(AQ$6,"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41))*HLOOKUP(LEFT(TRIM(AQ$6),FIND("~",SUBSTITUTE(AQ$6," ","~",LEN(TRIM(AQ$6))-LEN(SUBSTITUTE(TRIM(AQ$6)," ",""))))-1)&amp;" Total",$B$6:$BB$305,ROW($A41)-5,FALSE))</f>
        <v>0</v>
      </c>
      <c r="AR41" s="143">
        <f ca="1">IF(AR$5&lt;&gt;"",HLOOKUP(AR$5,Functionalization!$G$6:$R$305,ROW($A41)-5,FALSE),IFERROR(INDEX(AR$269:AR$305,MATCH($F41,$B$269:$B$305,0))/VLOOKUP($F41,$B$269:$BB$305,MATCH(LEFT(TRIM(AR$6),FIND("~",SUBSTITUTE(AR$6,"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41))*HLOOKUP(LEFT(TRIM(AR$6),FIND("~",SUBSTITUTE(AR$6," ","~",LEN(TRIM(AR$6))-LEN(SUBSTITUTE(TRIM(AR$6)," ",""))))-1)&amp;" Total",$B$6:$BB$305,ROW($A41)-5,FALSE))</f>
        <v>0</v>
      </c>
      <c r="AS41" s="143">
        <f ca="1">IF(AS$5&lt;&gt;"",HLOOKUP(AS$5,Functionalization!$G$6:$R$305,ROW($A41)-5,FALSE),IFERROR(INDEX(AS$269:AS$305,MATCH($F41,$B$269:$B$305,0))/VLOOKUP($F41,$B$269:$BB$305,MATCH(LEFT(TRIM(AS$6),FIND("~",SUBSTITUTE(AS$6,"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41))*HLOOKUP(LEFT(TRIM(AS$6),FIND("~",SUBSTITUTE(AS$6," ","~",LEN(TRIM(AS$6))-LEN(SUBSTITUTE(TRIM(AS$6)," ",""))))-1)&amp;" Total",$B$6:$BB$305,ROW($A41)-5,FALSE))</f>
        <v>0</v>
      </c>
      <c r="AT41" s="143">
        <f ca="1">IF(AT$5&lt;&gt;"",HLOOKUP(AT$5,Functionalization!$G$6:$R$305,ROW($A41)-5,FALSE),IFERROR(INDEX(AT$269:AT$305,MATCH($F41,$B$269:$B$305,0))/VLOOKUP($F41,$B$269:$BB$305,MATCH(LEFT(TRIM(AT$6),FIND("~",SUBSTITUTE(AT$6,"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41))*HLOOKUP(LEFT(TRIM(AT$6),FIND("~",SUBSTITUTE(AT$6," ","~",LEN(TRIM(AT$6))-LEN(SUBSTITUTE(TRIM(AT$6)," ",""))))-1)&amp;" Total",$B$6:$BB$305,ROW($A41)-5,FALSE))</f>
        <v>0</v>
      </c>
      <c r="AU41" s="143">
        <f ca="1">IF(AU$5&lt;&gt;"",HLOOKUP(AU$5,Functionalization!$G$6:$R$305,ROW($A41)-5,FALSE),IFERROR(INDEX(AU$269:AU$305,MATCH($F41,$B$269:$B$305,0))/VLOOKUP($F41,$B$269:$BB$305,MATCH(LEFT(TRIM(AU$6),FIND("~",SUBSTITUTE(AU$6,"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41))*HLOOKUP(LEFT(TRIM(AU$6),FIND("~",SUBSTITUTE(AU$6," ","~",LEN(TRIM(AU$6))-LEN(SUBSTITUTE(TRIM(AU$6)," ",""))))-1)&amp;" Total",$B$6:$BB$305,ROW($A41)-5,FALSE))</f>
        <v>0</v>
      </c>
      <c r="AV41" s="143">
        <f ca="1">IF(AV$5&lt;&gt;"",HLOOKUP(AV$5,Functionalization!$G$6:$R$305,ROW($A41)-5,FALSE),IFERROR(INDEX(AV$269:AV$305,MATCH($F41,$B$269:$B$305,0))/VLOOKUP($F41,$B$269:$BB$305,MATCH(LEFT(TRIM(AV$6),FIND("~",SUBSTITUTE(AV$6,"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41))*HLOOKUP(LEFT(TRIM(AV$6),FIND("~",SUBSTITUTE(AV$6," ","~",LEN(TRIM(AV$6))-LEN(SUBSTITUTE(TRIM(AV$6)," ",""))))-1)&amp;" Total",$B$6:$BB$305,ROW($A41)-5,FALSE))</f>
        <v>0</v>
      </c>
      <c r="AW41" s="143">
        <f ca="1">IF(AW$5&lt;&gt;"",HLOOKUP(AW$5,Functionalization!$G$6:$R$305,ROW($A41)-5,FALSE),IFERROR(INDEX(AW$269:AW$305,MATCH($F41,$B$269:$B$305,0))/VLOOKUP($F41,$B$269:$BB$305,MATCH(LEFT(TRIM(AW$6),FIND("~",SUBSTITUTE(AW$6,"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41))*HLOOKUP(LEFT(TRIM(AW$6),FIND("~",SUBSTITUTE(AW$6," ","~",LEN(TRIM(AW$6))-LEN(SUBSTITUTE(TRIM(AW$6)," ",""))))-1)&amp;" Total",$B$6:$BB$305,ROW($A41)-5,FALSE))</f>
        <v>0</v>
      </c>
      <c r="AX41" s="143">
        <f ca="1">IF(AX$5&lt;&gt;"",HLOOKUP(AX$5,Functionalization!$G$6:$R$305,ROW($A41)-5,FALSE),IFERROR(INDEX(AX$269:AX$305,MATCH($F41,$B$269:$B$305,0))/VLOOKUP($F41,$B$269:$BB$305,MATCH(LEFT(TRIM(AX$6),FIND("~",SUBSTITUTE(AX$6,"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41))*HLOOKUP(LEFT(TRIM(AX$6),FIND("~",SUBSTITUTE(AX$6," ","~",LEN(TRIM(AX$6))-LEN(SUBSTITUTE(TRIM(AX$6)," ",""))))-1)&amp;" Total",$B$6:$BB$305,ROW($A41)-5,FALSE))</f>
        <v>0</v>
      </c>
      <c r="AY41" s="143">
        <f ca="1">IF(AY$5&lt;&gt;"",HLOOKUP(AY$5,Functionalization!$G$6:$R$305,ROW($A41)-5,FALSE),IFERROR(INDEX(AY$269:AY$305,MATCH($F41,$B$269:$B$305,0))/VLOOKUP($F41,$B$269:$BB$305,MATCH(LEFT(TRIM(AY$6),FIND("~",SUBSTITUTE(AY$6,"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41))*HLOOKUP(LEFT(TRIM(AY$6),FIND("~",SUBSTITUTE(AY$6," ","~",LEN(TRIM(AY$6))-LEN(SUBSTITUTE(TRIM(AY$6)," ",""))))-1)&amp;" Total",$B$6:$BB$305,ROW($A41)-5,FALSE))</f>
        <v>0</v>
      </c>
      <c r="AZ41" s="143">
        <f ca="1">IF(AZ$5&lt;&gt;"",HLOOKUP(AZ$5,Functionalization!$G$6:$R$305,ROW($A41)-5,FALSE),IFERROR(INDEX(AZ$269:AZ$305,MATCH($F41,$B$269:$B$305,0))/VLOOKUP($F41,$B$269:$BB$305,MATCH(LEFT(TRIM(AZ$6),FIND("~",SUBSTITUTE(AZ$6,"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41))*HLOOKUP(LEFT(TRIM(AZ$6),FIND("~",SUBSTITUTE(AZ$6," ","~",LEN(TRIM(AZ$6))-LEN(SUBSTITUTE(TRIM(AZ$6)," ",""))))-1)&amp;" Total",$B$6:$BB$305,ROW($A41)-5,FALSE))</f>
        <v>0</v>
      </c>
      <c r="BA41" s="143">
        <f ca="1">IF(BA$5&lt;&gt;"",HLOOKUP(BA$5,Functionalization!$G$6:$R$305,ROW($A41)-5,FALSE),IFERROR(INDEX(BA$269:BA$305,MATCH($F41,$B$269:$B$305,0))/VLOOKUP($F41,$B$269:$BB$305,MATCH(LEFT(TRIM(BA$6),FIND("~",SUBSTITUTE(BA$6,"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41))*HLOOKUP(LEFT(TRIM(BA$6),FIND("~",SUBSTITUTE(BA$6," ","~",LEN(TRIM(BA$6))-LEN(SUBSTITUTE(TRIM(BA$6)," ",""))))-1)&amp;" Total",$B$6:$BB$305,ROW($A41)-5,FALSE))</f>
        <v>0</v>
      </c>
      <c r="BB41" s="143">
        <f ca="1">IF(BB$5&lt;&gt;"",HLOOKUP(BB$5,Functionalization!$G$6:$R$305,ROW($A41)-5,FALSE),IFERROR(INDEX(BB$269:BB$305,MATCH($F41,$B$269:$B$305,0))/VLOOKUP($F41,$B$269:$BB$305,MATCH(LEFT(TRIM(BB$6),FIND("~",SUBSTITUTE(BB$6,"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41))*HLOOKUP(LEFT(TRIM(BB$6),FIND("~",SUBSTITUTE(BB$6," ","~",LEN(TRIM(BB$6))-LEN(SUBSTITUTE(TRIM(BB$6)," ",""))))-1)&amp;" Total",$B$6:$BB$305,ROW($A41)-5,FALSE))</f>
        <v>0</v>
      </c>
      <c r="BD41" s="79">
        <f ca="1">IFERROR(IF(SUMIF($G$6:$BB$6,BD$6&amp;" Total",$G41:$BB41)-(SUMIF($G$6:$BB$6,BD$6&amp;" "&amp;'Input-Func_Class'!$D$22,$G41:$BB41)+IFERROR(SUMIF($G$6:$BB$6,BD$6&amp;" "&amp;'Input-Func_Class'!$E$22,$G41:$BB41),SUMIF($G$6:$BB$6,BD$6&amp;" "&amp;'Input-Func_Class'!$B$24,$G41:$BB41))+SUMIF($G$6:$BB$6,BD$6&amp;" "&amp;'Input-Func_Class'!$F$22,$G41:$BB41))&lt;Check_Limit,0,1),1)</f>
        <v>0</v>
      </c>
      <c r="BE41" s="79">
        <f ca="1">IFERROR(IF(SUMIF($G$6:$BB$6,BE$6&amp;" Total",$G41:$BB41)-(SUMIF($G$6:$BB$6,BE$6&amp;" "&amp;'Input-Func_Class'!$D$22,$G41:$BB41)+IFERROR(SUMIF($G$6:$BB$6,BE$6&amp;" "&amp;'Input-Func_Class'!$E$22,$G41:$BB41),SUMIF($G$6:$BB$6,BE$6&amp;" "&amp;'Input-Func_Class'!$B$24,$G41:$BB41))+SUMIF($G$6:$BB$6,BE$6&amp;" "&amp;'Input-Func_Class'!$F$22,$G41:$BB41))&lt;Check_Limit,0,1),1)</f>
        <v>0</v>
      </c>
      <c r="BF41" s="79">
        <f ca="1">IFERROR(IF(SUMIF($G$6:$BB$6,BF$6&amp;" Total",$G41:$BB41)-(SUMIF($G$6:$BB$6,BF$6&amp;" "&amp;'Input-Func_Class'!$D$22,$G41:$BB41)+IFERROR(SUMIF($G$6:$BB$6,BF$6&amp;" "&amp;'Input-Func_Class'!$E$22,$G41:$BB41),SUMIF($G$6:$BB$6,BF$6&amp;" "&amp;'Input-Func_Class'!$B$24,$G41:$BB41))+SUMIF($G$6:$BB$6,BF$6&amp;" "&amp;'Input-Func_Class'!$F$22,$G41:$BB41))&lt;Check_Limit,0,1),1)</f>
        <v>0</v>
      </c>
      <c r="BG41" s="79">
        <f ca="1">IFERROR(IF(SUMIF($G$6:$BB$6,BG$6&amp;" Total",$G41:$BB41)-(SUMIF($G$6:$BB$6,BG$6&amp;" "&amp;'Input-Func_Class'!$D$22,$G41:$BB41)+IFERROR(SUMIF($G$6:$BB$6,BG$6&amp;" "&amp;'Input-Func_Class'!$E$22,$G41:$BB41),SUMIF($G$6:$BB$6,BG$6&amp;" "&amp;'Input-Func_Class'!$B$24,$G41:$BB41))+SUMIF($G$6:$BB$6,BG$6&amp;" "&amp;'Input-Func_Class'!$F$22,$G41:$BB41))&lt;Check_Limit,0,1),1)</f>
        <v>0</v>
      </c>
      <c r="BH41" s="79">
        <f ca="1">IFERROR(IF(SUMIF($G$6:$BB$6,BH$6&amp;" Total",$G41:$BB41)-(SUMIF($G$6:$BB$6,BH$6&amp;" "&amp;'Input-Func_Class'!$D$22,$G41:$BB41)+IFERROR(SUMIF($G$6:$BB$6,BH$6&amp;" "&amp;'Input-Func_Class'!$E$22,$G41:$BB41),SUMIF($G$6:$BB$6,BH$6&amp;" "&amp;'Input-Func_Class'!$B$24,$G41:$BB41))+SUMIF($G$6:$BB$6,BH$6&amp;" "&amp;'Input-Func_Class'!$F$22,$G41:$BB41))&lt;Check_Limit,0,1),1)</f>
        <v>0</v>
      </c>
      <c r="BI41" s="79">
        <f ca="1">IFERROR(IF(SUMIF($G$6:$BB$6,BI$6&amp;" Total",$G41:$BB41)-(SUMIF($G$6:$BB$6,BI$6&amp;" "&amp;'Input-Func_Class'!$D$22,$G41:$BB41)+IFERROR(SUMIF($G$6:$BB$6,BI$6&amp;" "&amp;'Input-Func_Class'!$E$22,$G41:$BB41),SUMIF($G$6:$BB$6,BI$6&amp;" "&amp;'Input-Func_Class'!$B$24,$G41:$BB41))+SUMIF($G$6:$BB$6,BI$6&amp;" "&amp;'Input-Func_Class'!$F$22,$G41:$BB41))&lt;Check_Limit,0,1),1)</f>
        <v>0</v>
      </c>
      <c r="BJ41" s="79">
        <f ca="1">IFERROR(IF(SUMIF($G$6:$BB$6,BJ$6&amp;" Total",$G41:$BB41)-(SUMIF($G$6:$BB$6,BJ$6&amp;" "&amp;'Input-Func_Class'!$D$22,$G41:$BB41)+IFERROR(SUMIF($G$6:$BB$6,BJ$6&amp;" "&amp;'Input-Func_Class'!$E$22,$G41:$BB41),SUMIF($G$6:$BB$6,BJ$6&amp;" "&amp;'Input-Func_Class'!$B$24,$G41:$BB41))+SUMIF($G$6:$BB$6,BJ$6&amp;" "&amp;'Input-Func_Class'!$F$22,$G41:$BB41))&lt;Check_Limit,0,1),1)</f>
        <v>0</v>
      </c>
      <c r="BK41" s="79">
        <f ca="1">IFERROR(IF(SUMIF($G$6:$BB$6,BK$6&amp;" Total",$G41:$BB41)-(SUMIF($G$6:$BB$6,BK$6&amp;" "&amp;'Input-Func_Class'!$D$22,$G41:$BB41)+IFERROR(SUMIF($G$6:$BB$6,BK$6&amp;" "&amp;'Input-Func_Class'!$E$22,$G41:$BB41),SUMIF($G$6:$BB$6,BK$6&amp;" "&amp;'Input-Func_Class'!$B$24,$G41:$BB41))+SUMIF($G$6:$BB$6,BK$6&amp;" "&amp;'Input-Func_Class'!$F$22,$G41:$BB41))&lt;Check_Limit,0,1),1)</f>
        <v>0</v>
      </c>
      <c r="BL41" s="79">
        <f ca="1">IFERROR(IF(SUMIF($G$6:$BB$6,BL$6&amp;" Total",$G41:$BB41)-(SUMIF($G$6:$BB$6,BL$6&amp;" "&amp;'Input-Func_Class'!$D$22,$G41:$BB41)+IFERROR(SUMIF($G$6:$BB$6,BL$6&amp;" "&amp;'Input-Func_Class'!$E$22,$G41:$BB41),SUMIF($G$6:$BB$6,BL$6&amp;" "&amp;'Input-Func_Class'!$B$24,$G41:$BB41))+SUMIF($G$6:$BB$6,BL$6&amp;" "&amp;'Input-Func_Class'!$F$22,$G41:$BB41))&lt;Check_Limit,0,1),1)</f>
        <v>0</v>
      </c>
      <c r="BM41" s="79">
        <f ca="1">IFERROR(IF(SUMIF($G$6:$BB$6,BM$6&amp;" Total",$G41:$BB41)-(SUMIF($G$6:$BB$6,BM$6&amp;" "&amp;'Input-Func_Class'!$D$22,$G41:$BB41)+IFERROR(SUMIF($G$6:$BB$6,BM$6&amp;" "&amp;'Input-Func_Class'!$E$22,$G41:$BB41),SUMIF($G$6:$BB$6,BM$6&amp;" "&amp;'Input-Func_Class'!$B$24,$G41:$BB41))+SUMIF($G$6:$BB$6,BM$6&amp;" "&amp;'Input-Func_Class'!$F$22,$G41:$BB41))&lt;Check_Limit,0,1),1)</f>
        <v>0</v>
      </c>
      <c r="BN41" s="79">
        <f ca="1">IFERROR(IF(SUMIF($G$6:$BB$6,BN$6&amp;" Total",$G41:$BB41)-(SUMIF($G$6:$BB$6,BN$6&amp;" "&amp;'Input-Func_Class'!$D$22,$G41:$BB41)+IFERROR(SUMIF($G$6:$BB$6,BN$6&amp;" "&amp;'Input-Func_Class'!$E$22,$G41:$BB41),SUMIF($G$6:$BB$6,BN$6&amp;" "&amp;'Input-Func_Class'!$B$24,$G41:$BB41))+SUMIF($G$6:$BB$6,BN$6&amp;" "&amp;'Input-Func_Class'!$F$22,$G41:$BB41))&lt;Check_Limit,0,1),1)</f>
        <v>0</v>
      </c>
      <c r="BO41" s="79">
        <f ca="1">IFERROR(IF(SUMIF($G$6:$BB$6,BO$6&amp;" Total",$G41:$BB41)-(SUMIF($G$6:$BB$6,BO$6&amp;" "&amp;'Input-Func_Class'!$D$22,$G41:$BB41)+IFERROR(SUMIF($G$6:$BB$6,BO$6&amp;" "&amp;'Input-Func_Class'!$E$22,$G41:$BB41),SUMIF($G$6:$BB$6,BO$6&amp;" "&amp;'Input-Func_Class'!$B$24,$G41:$BB41))+SUMIF($G$6:$BB$6,BO$6&amp;" "&amp;'Input-Func_Class'!$F$22,$G41:$BB41))&lt;Check_Limit,0,1),1)</f>
        <v>0</v>
      </c>
    </row>
    <row r="42" spans="1:67" outlineLevel="1">
      <c r="A42" s="113">
        <f>IF(ISBLANK('Input-Accounts'!A42),"",'Input-Accounts'!A42)</f>
        <v>33</v>
      </c>
      <c r="B42" s="17" t="str">
        <f>IF(ISBLANK('Input-Accounts'!B42),"",'Input-Accounts'!B42)</f>
        <v>M &amp; R Station Equipment - city gate</v>
      </c>
      <c r="C42" s="113">
        <f>IF(ISBLANK('Input-Accounts'!C42),"",'Input-Accounts'!C42)</f>
        <v>379</v>
      </c>
      <c r="D42" s="143">
        <f>Functionalization!$D42</f>
        <v>4351552.2300000004</v>
      </c>
      <c r="E42" s="143">
        <f t="shared" ca="1" si="9"/>
        <v>0</v>
      </c>
      <c r="F42" s="89" t="str">
        <f>IF($D42=0,"-",IF('Input-Accounts'!$E42&lt;&gt;0,'Input-Accounts'!$E42,'Input-Accounts'!$G42))</f>
        <v>DEMAND</v>
      </c>
      <c r="G42" s="143">
        <f ca="1">IF(G$5&lt;&gt;"",HLOOKUP(G$5,Functionalization!$G$6:$R$305,ROW($A42)-5,FALSE),IFERROR(INDEX(G$269:G$305,MATCH($F42,$B$269:$B$305,0))/VLOOKUP($F42,$B$269:$BB$305,MATCH(LEFT(TRIM(G$6),FIND("~",SUBSTITUTE(G$6,"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42))*HLOOKUP(LEFT(TRIM(G$6),FIND("~",SUBSTITUTE(G$6," ","~",LEN(TRIM(G$6))-LEN(SUBSTITUTE(TRIM(G$6)," ",""))))-1)&amp;" Total",$B$6:$BB$305,ROW($A42)-5,FALSE))</f>
        <v>0</v>
      </c>
      <c r="H42" s="143">
        <f ca="1">IF(H$5&lt;&gt;"",HLOOKUP(H$5,Functionalization!$G$6:$R$305,ROW($A42)-5,FALSE),IFERROR(INDEX(H$269:H$305,MATCH($F42,$B$269:$B$305,0))/VLOOKUP($F42,$B$269:$BB$305,MATCH(LEFT(TRIM(H$6),FIND("~",SUBSTITUTE(H$6,"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42))*HLOOKUP(LEFT(TRIM(H$6),FIND("~",SUBSTITUTE(H$6," ","~",LEN(TRIM(H$6))-LEN(SUBSTITUTE(TRIM(H$6)," ",""))))-1)&amp;" Total",$B$6:$BB$305,ROW($A42)-5,FALSE))</f>
        <v>0</v>
      </c>
      <c r="I42" s="143">
        <f ca="1">IF(I$5&lt;&gt;"",HLOOKUP(I$5,Functionalization!$G$6:$R$305,ROW($A42)-5,FALSE),IFERROR(INDEX(I$269:I$305,MATCH($F42,$B$269:$B$305,0))/VLOOKUP($F42,$B$269:$BB$305,MATCH(LEFT(TRIM(I$6),FIND("~",SUBSTITUTE(I$6,"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42))*HLOOKUP(LEFT(TRIM(I$6),FIND("~",SUBSTITUTE(I$6," ","~",LEN(TRIM(I$6))-LEN(SUBSTITUTE(TRIM(I$6)," ",""))))-1)&amp;" Total",$B$6:$BB$305,ROW($A42)-5,FALSE))</f>
        <v>0</v>
      </c>
      <c r="J42" s="143">
        <f ca="1">IF(J$5&lt;&gt;"",HLOOKUP(J$5,Functionalization!$G$6:$R$305,ROW($A42)-5,FALSE),IFERROR(INDEX(J$269:J$305,MATCH($F42,$B$269:$B$305,0))/VLOOKUP($F42,$B$269:$BB$305,MATCH(LEFT(TRIM(J$6),FIND("~",SUBSTITUTE(J$6,"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42))*HLOOKUP(LEFT(TRIM(J$6),FIND("~",SUBSTITUTE(J$6," ","~",LEN(TRIM(J$6))-LEN(SUBSTITUTE(TRIM(J$6)," ",""))))-1)&amp;" Total",$B$6:$BB$305,ROW($A42)-5,FALSE))</f>
        <v>0</v>
      </c>
      <c r="K42" s="143">
        <f ca="1">IF(K$5&lt;&gt;"",HLOOKUP(K$5,Functionalization!$G$6:$R$305,ROW($A42)-5,FALSE),IFERROR(INDEX(K$269:K$305,MATCH($F42,$B$269:$B$305,0))/VLOOKUP($F42,$B$269:$BB$305,MATCH(LEFT(TRIM(K$6),FIND("~",SUBSTITUTE(K$6,"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42))*HLOOKUP(LEFT(TRIM(K$6),FIND("~",SUBSTITUTE(K$6," ","~",LEN(TRIM(K$6))-LEN(SUBSTITUTE(TRIM(K$6)," ",""))))-1)&amp;" Total",$B$6:$BB$305,ROW($A42)-5,FALSE))</f>
        <v>0</v>
      </c>
      <c r="L42" s="143">
        <f ca="1">IF(L$5&lt;&gt;"",HLOOKUP(L$5,Functionalization!$G$6:$R$305,ROW($A42)-5,FALSE),IFERROR(INDEX(L$269:L$305,MATCH($F42,$B$269:$B$305,0))/VLOOKUP($F42,$B$269:$BB$305,MATCH(LEFT(TRIM(L$6),FIND("~",SUBSTITUTE(L$6,"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42))*HLOOKUP(LEFT(TRIM(L$6),FIND("~",SUBSTITUTE(L$6," ","~",LEN(TRIM(L$6))-LEN(SUBSTITUTE(TRIM(L$6)," ",""))))-1)&amp;" Total",$B$6:$BB$305,ROW($A42)-5,FALSE))</f>
        <v>0</v>
      </c>
      <c r="M42" s="143">
        <f ca="1">IF(M$5&lt;&gt;"",HLOOKUP(M$5,Functionalization!$G$6:$R$305,ROW($A42)-5,FALSE),IFERROR(INDEX(M$269:M$305,MATCH($F42,$B$269:$B$305,0))/VLOOKUP($F42,$B$269:$BB$305,MATCH(LEFT(TRIM(M$6),FIND("~",SUBSTITUTE(M$6,"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42))*HLOOKUP(LEFT(TRIM(M$6),FIND("~",SUBSTITUTE(M$6," ","~",LEN(TRIM(M$6))-LEN(SUBSTITUTE(TRIM(M$6)," ",""))))-1)&amp;" Total",$B$6:$BB$305,ROW($A42)-5,FALSE))</f>
        <v>0</v>
      </c>
      <c r="N42" s="143">
        <f ca="1">IF(N$5&lt;&gt;"",HLOOKUP(N$5,Functionalization!$G$6:$R$305,ROW($A42)-5,FALSE),IFERROR(INDEX(N$269:N$305,MATCH($F42,$B$269:$B$305,0))/VLOOKUP($F42,$B$269:$BB$305,MATCH(LEFT(TRIM(N$6),FIND("~",SUBSTITUTE(N$6,"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42))*HLOOKUP(LEFT(TRIM(N$6),FIND("~",SUBSTITUTE(N$6," ","~",LEN(TRIM(N$6))-LEN(SUBSTITUTE(TRIM(N$6)," ",""))))-1)&amp;" Total",$B$6:$BB$305,ROW($A42)-5,FALSE))</f>
        <v>0</v>
      </c>
      <c r="O42" s="143">
        <f ca="1">IF(O$5&lt;&gt;"",HLOOKUP(O$5,Functionalization!$G$6:$R$305,ROW($A42)-5,FALSE),IFERROR(INDEX(O$269:O$305,MATCH($F42,$B$269:$B$305,0))/VLOOKUP($F42,$B$269:$BB$305,MATCH(LEFT(TRIM(O$6),FIND("~",SUBSTITUTE(O$6,"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42))*HLOOKUP(LEFT(TRIM(O$6),FIND("~",SUBSTITUTE(O$6," ","~",LEN(TRIM(O$6))-LEN(SUBSTITUTE(TRIM(O$6)," ",""))))-1)&amp;" Total",$B$6:$BB$305,ROW($A42)-5,FALSE))</f>
        <v>4351552.2300000004</v>
      </c>
      <c r="P42" s="143">
        <f ca="1">IF(P$5&lt;&gt;"",HLOOKUP(P$5,Functionalization!$G$6:$R$305,ROW($A42)-5,FALSE),IFERROR(INDEX(P$269:P$305,MATCH($F42,$B$269:$B$305,0))/VLOOKUP($F42,$B$269:$BB$305,MATCH(LEFT(TRIM(P$6),FIND("~",SUBSTITUTE(P$6,"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42))*HLOOKUP(LEFT(TRIM(P$6),FIND("~",SUBSTITUTE(P$6," ","~",LEN(TRIM(P$6))-LEN(SUBSTITUTE(TRIM(P$6)," ",""))))-1)&amp;" Total",$B$6:$BB$305,ROW($A42)-5,FALSE))</f>
        <v>4351552.2300000004</v>
      </c>
      <c r="Q42" s="143">
        <f ca="1">IF(Q$5&lt;&gt;"",HLOOKUP(Q$5,Functionalization!$G$6:$R$305,ROW($A42)-5,FALSE),IFERROR(INDEX(Q$269:Q$305,MATCH($F42,$B$269:$B$305,0))/VLOOKUP($F42,$B$269:$BB$305,MATCH(LEFT(TRIM(Q$6),FIND("~",SUBSTITUTE(Q$6,"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42))*HLOOKUP(LEFT(TRIM(Q$6),FIND("~",SUBSTITUTE(Q$6," ","~",LEN(TRIM(Q$6))-LEN(SUBSTITUTE(TRIM(Q$6)," ",""))))-1)&amp;" Total",$B$6:$BB$305,ROW($A42)-5,FALSE))</f>
        <v>0</v>
      </c>
      <c r="R42" s="143">
        <f ca="1">IF(R$5&lt;&gt;"",HLOOKUP(R$5,Functionalization!$G$6:$R$305,ROW($A42)-5,FALSE),IFERROR(INDEX(R$269:R$305,MATCH($F42,$B$269:$B$305,0))/VLOOKUP($F42,$B$269:$BB$305,MATCH(LEFT(TRIM(R$6),FIND("~",SUBSTITUTE(R$6,"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42))*HLOOKUP(LEFT(TRIM(R$6),FIND("~",SUBSTITUTE(R$6," ","~",LEN(TRIM(R$6))-LEN(SUBSTITUTE(TRIM(R$6)," ",""))))-1)&amp;" Total",$B$6:$BB$305,ROW($A42)-5,FALSE))</f>
        <v>0</v>
      </c>
      <c r="S42" s="143">
        <f ca="1">IF(S$5&lt;&gt;"",HLOOKUP(S$5,Functionalization!$G$6:$R$305,ROW($A42)-5,FALSE),IFERROR(INDEX(S$269:S$305,MATCH($F42,$B$269:$B$305,0))/VLOOKUP($F42,$B$269:$BB$305,MATCH(LEFT(TRIM(S$6),FIND("~",SUBSTITUTE(S$6,"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42))*HLOOKUP(LEFT(TRIM(S$6),FIND("~",SUBSTITUTE(S$6," ","~",LEN(TRIM(S$6))-LEN(SUBSTITUTE(TRIM(S$6)," ",""))))-1)&amp;" Total",$B$6:$BB$305,ROW($A42)-5,FALSE))</f>
        <v>0</v>
      </c>
      <c r="T42" s="143">
        <f ca="1">IF(T$5&lt;&gt;"",HLOOKUP(T$5,Functionalization!$G$6:$R$305,ROW($A42)-5,FALSE),IFERROR(INDEX(T$269:T$305,MATCH($F42,$B$269:$B$305,0))/VLOOKUP($F42,$B$269:$BB$305,MATCH(LEFT(TRIM(T$6),FIND("~",SUBSTITUTE(T$6,"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42))*HLOOKUP(LEFT(TRIM(T$6),FIND("~",SUBSTITUTE(T$6," ","~",LEN(TRIM(T$6))-LEN(SUBSTITUTE(TRIM(T$6)," ",""))))-1)&amp;" Total",$B$6:$BB$305,ROW($A42)-5,FALSE))</f>
        <v>0</v>
      </c>
      <c r="U42" s="143">
        <f ca="1">IF(U$5&lt;&gt;"",HLOOKUP(U$5,Functionalization!$G$6:$R$305,ROW($A42)-5,FALSE),IFERROR(INDEX(U$269:U$305,MATCH($F42,$B$269:$B$305,0))/VLOOKUP($F42,$B$269:$BB$305,MATCH(LEFT(TRIM(U$6),FIND("~",SUBSTITUTE(U$6,"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42))*HLOOKUP(LEFT(TRIM(U$6),FIND("~",SUBSTITUTE(U$6," ","~",LEN(TRIM(U$6))-LEN(SUBSTITUTE(TRIM(U$6)," ",""))))-1)&amp;" Total",$B$6:$BB$305,ROW($A42)-5,FALSE))</f>
        <v>0</v>
      </c>
      <c r="V42" s="143">
        <f ca="1">IF(V$5&lt;&gt;"",HLOOKUP(V$5,Functionalization!$G$6:$R$305,ROW($A42)-5,FALSE),IFERROR(INDEX(V$269:V$305,MATCH($F42,$B$269:$B$305,0))/VLOOKUP($F42,$B$269:$BB$305,MATCH(LEFT(TRIM(V$6),FIND("~",SUBSTITUTE(V$6,"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42))*HLOOKUP(LEFT(TRIM(V$6),FIND("~",SUBSTITUTE(V$6," ","~",LEN(TRIM(V$6))-LEN(SUBSTITUTE(TRIM(V$6)," ",""))))-1)&amp;" Total",$B$6:$BB$305,ROW($A42)-5,FALSE))</f>
        <v>0</v>
      </c>
      <c r="W42" s="143">
        <f ca="1">IF(W$5&lt;&gt;"",HLOOKUP(W$5,Functionalization!$G$6:$R$305,ROW($A42)-5,FALSE),IFERROR(INDEX(W$269:W$305,MATCH($F42,$B$269:$B$305,0))/VLOOKUP($F42,$B$269:$BB$305,MATCH(LEFT(TRIM(W$6),FIND("~",SUBSTITUTE(W$6,"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42))*HLOOKUP(LEFT(TRIM(W$6),FIND("~",SUBSTITUTE(W$6," ","~",LEN(TRIM(W$6))-LEN(SUBSTITUTE(TRIM(W$6)," ",""))))-1)&amp;" Total",$B$6:$BB$305,ROW($A42)-5,FALSE))</f>
        <v>0</v>
      </c>
      <c r="X42" s="143">
        <f ca="1">IF(X$5&lt;&gt;"",HLOOKUP(X$5,Functionalization!$G$6:$R$305,ROW($A42)-5,FALSE),IFERROR(INDEX(X$269:X$305,MATCH($F42,$B$269:$B$305,0))/VLOOKUP($F42,$B$269:$BB$305,MATCH(LEFT(TRIM(X$6),FIND("~",SUBSTITUTE(X$6,"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42))*HLOOKUP(LEFT(TRIM(X$6),FIND("~",SUBSTITUTE(X$6," ","~",LEN(TRIM(X$6))-LEN(SUBSTITUTE(TRIM(X$6)," ",""))))-1)&amp;" Total",$B$6:$BB$305,ROW($A42)-5,FALSE))</f>
        <v>0</v>
      </c>
      <c r="Y42" s="143">
        <f ca="1">IF(Y$5&lt;&gt;"",HLOOKUP(Y$5,Functionalization!$G$6:$R$305,ROW($A42)-5,FALSE),IFERROR(INDEX(Y$269:Y$305,MATCH($F42,$B$269:$B$305,0))/VLOOKUP($F42,$B$269:$BB$305,MATCH(LEFT(TRIM(Y$6),FIND("~",SUBSTITUTE(Y$6,"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42))*HLOOKUP(LEFT(TRIM(Y$6),FIND("~",SUBSTITUTE(Y$6," ","~",LEN(TRIM(Y$6))-LEN(SUBSTITUTE(TRIM(Y$6)," ",""))))-1)&amp;" Total",$B$6:$BB$305,ROW($A42)-5,FALSE))</f>
        <v>0</v>
      </c>
      <c r="Z42" s="143">
        <f ca="1">IF(Z$5&lt;&gt;"",HLOOKUP(Z$5,Functionalization!$G$6:$R$305,ROW($A42)-5,FALSE),IFERROR(INDEX(Z$269:Z$305,MATCH($F42,$B$269:$B$305,0))/VLOOKUP($F42,$B$269:$BB$305,MATCH(LEFT(TRIM(Z$6),FIND("~",SUBSTITUTE(Z$6,"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42))*HLOOKUP(LEFT(TRIM(Z$6),FIND("~",SUBSTITUTE(Z$6," ","~",LEN(TRIM(Z$6))-LEN(SUBSTITUTE(TRIM(Z$6)," ",""))))-1)&amp;" Total",$B$6:$BB$305,ROW($A42)-5,FALSE))</f>
        <v>0</v>
      </c>
      <c r="AA42" s="143">
        <f ca="1">IF(AA$5&lt;&gt;"",HLOOKUP(AA$5,Functionalization!$G$6:$R$305,ROW($A42)-5,FALSE),IFERROR(INDEX(AA$269:AA$305,MATCH($F42,$B$269:$B$305,0))/VLOOKUP($F42,$B$269:$BB$305,MATCH(LEFT(TRIM(AA$6),FIND("~",SUBSTITUTE(AA$6,"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42))*HLOOKUP(LEFT(TRIM(AA$6),FIND("~",SUBSTITUTE(AA$6," ","~",LEN(TRIM(AA$6))-LEN(SUBSTITUTE(TRIM(AA$6)," ",""))))-1)&amp;" Total",$B$6:$BB$305,ROW($A42)-5,FALSE))</f>
        <v>0</v>
      </c>
      <c r="AB42" s="143">
        <f ca="1">IF(AB$5&lt;&gt;"",HLOOKUP(AB$5,Functionalization!$G$6:$R$305,ROW($A42)-5,FALSE),IFERROR(INDEX(AB$269:AB$305,MATCH($F42,$B$269:$B$305,0))/VLOOKUP($F42,$B$269:$BB$305,MATCH(LEFT(TRIM(AB$6),FIND("~",SUBSTITUTE(AB$6,"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42))*HLOOKUP(LEFT(TRIM(AB$6),FIND("~",SUBSTITUTE(AB$6," ","~",LEN(TRIM(AB$6))-LEN(SUBSTITUTE(TRIM(AB$6)," ",""))))-1)&amp;" Total",$B$6:$BB$305,ROW($A42)-5,FALSE))</f>
        <v>0</v>
      </c>
      <c r="AC42" s="143">
        <f ca="1">IF(AC$5&lt;&gt;"",HLOOKUP(AC$5,Functionalization!$G$6:$R$305,ROW($A42)-5,FALSE),IFERROR(INDEX(AC$269:AC$305,MATCH($F42,$B$269:$B$305,0))/VLOOKUP($F42,$B$269:$BB$305,MATCH(LEFT(TRIM(AC$6),FIND("~",SUBSTITUTE(AC$6,"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42))*HLOOKUP(LEFT(TRIM(AC$6),FIND("~",SUBSTITUTE(AC$6," ","~",LEN(TRIM(AC$6))-LEN(SUBSTITUTE(TRIM(AC$6)," ",""))))-1)&amp;" Total",$B$6:$BB$305,ROW($A42)-5,FALSE))</f>
        <v>0</v>
      </c>
      <c r="AD42" s="143">
        <f ca="1">IF(AD$5&lt;&gt;"",HLOOKUP(AD$5,Functionalization!$G$6:$R$305,ROW($A42)-5,FALSE),IFERROR(INDEX(AD$269:AD$305,MATCH($F42,$B$269:$B$305,0))/VLOOKUP($F42,$B$269:$BB$305,MATCH(LEFT(TRIM(AD$6),FIND("~",SUBSTITUTE(AD$6,"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42))*HLOOKUP(LEFT(TRIM(AD$6),FIND("~",SUBSTITUTE(AD$6," ","~",LEN(TRIM(AD$6))-LEN(SUBSTITUTE(TRIM(AD$6)," ",""))))-1)&amp;" Total",$B$6:$BB$305,ROW($A42)-5,FALSE))</f>
        <v>0</v>
      </c>
      <c r="AE42" s="143">
        <f ca="1">IF(AE$5&lt;&gt;"",HLOOKUP(AE$5,Functionalization!$G$6:$R$305,ROW($A42)-5,FALSE),IFERROR(INDEX(AE$269:AE$305,MATCH($F42,$B$269:$B$305,0))/VLOOKUP($F42,$B$269:$BB$305,MATCH(LEFT(TRIM(AE$6),FIND("~",SUBSTITUTE(AE$6,"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42))*HLOOKUP(LEFT(TRIM(AE$6),FIND("~",SUBSTITUTE(AE$6," ","~",LEN(TRIM(AE$6))-LEN(SUBSTITUTE(TRIM(AE$6)," ",""))))-1)&amp;" Total",$B$6:$BB$305,ROW($A42)-5,FALSE))</f>
        <v>0</v>
      </c>
      <c r="AF42" s="143">
        <f ca="1">IF(AF$5&lt;&gt;"",HLOOKUP(AF$5,Functionalization!$G$6:$R$305,ROW($A42)-5,FALSE),IFERROR(INDEX(AF$269:AF$305,MATCH($F42,$B$269:$B$305,0))/VLOOKUP($F42,$B$269:$BB$305,MATCH(LEFT(TRIM(AF$6),FIND("~",SUBSTITUTE(AF$6,"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42))*HLOOKUP(LEFT(TRIM(AF$6),FIND("~",SUBSTITUTE(AF$6," ","~",LEN(TRIM(AF$6))-LEN(SUBSTITUTE(TRIM(AF$6)," ",""))))-1)&amp;" Total",$B$6:$BB$305,ROW($A42)-5,FALSE))</f>
        <v>0</v>
      </c>
      <c r="AG42" s="143">
        <f ca="1">IF(AG$5&lt;&gt;"",HLOOKUP(AG$5,Functionalization!$G$6:$R$305,ROW($A42)-5,FALSE),IFERROR(INDEX(AG$269:AG$305,MATCH($F42,$B$269:$B$305,0))/VLOOKUP($F42,$B$269:$BB$305,MATCH(LEFT(TRIM(AG$6),FIND("~",SUBSTITUTE(AG$6,"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42))*HLOOKUP(LEFT(TRIM(AG$6),FIND("~",SUBSTITUTE(AG$6," ","~",LEN(TRIM(AG$6))-LEN(SUBSTITUTE(TRIM(AG$6)," ",""))))-1)&amp;" Total",$B$6:$BB$305,ROW($A42)-5,FALSE))</f>
        <v>0</v>
      </c>
      <c r="AH42" s="143">
        <f ca="1">IF(AH$5&lt;&gt;"",HLOOKUP(AH$5,Functionalization!$G$6:$R$305,ROW($A42)-5,FALSE),IFERROR(INDEX(AH$269:AH$305,MATCH($F42,$B$269:$B$305,0))/VLOOKUP($F42,$B$269:$BB$305,MATCH(LEFT(TRIM(AH$6),FIND("~",SUBSTITUTE(AH$6,"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42))*HLOOKUP(LEFT(TRIM(AH$6),FIND("~",SUBSTITUTE(AH$6," ","~",LEN(TRIM(AH$6))-LEN(SUBSTITUTE(TRIM(AH$6)," ",""))))-1)&amp;" Total",$B$6:$BB$305,ROW($A42)-5,FALSE))</f>
        <v>0</v>
      </c>
      <c r="AI42" s="143">
        <f ca="1">IF(AI$5&lt;&gt;"",HLOOKUP(AI$5,Functionalization!$G$6:$R$305,ROW($A42)-5,FALSE),IFERROR(INDEX(AI$269:AI$305,MATCH($F42,$B$269:$B$305,0))/VLOOKUP($F42,$B$269:$BB$305,MATCH(LEFT(TRIM(AI$6),FIND("~",SUBSTITUTE(AI$6,"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42))*HLOOKUP(LEFT(TRIM(AI$6),FIND("~",SUBSTITUTE(AI$6," ","~",LEN(TRIM(AI$6))-LEN(SUBSTITUTE(TRIM(AI$6)," ",""))))-1)&amp;" Total",$B$6:$BB$305,ROW($A42)-5,FALSE))</f>
        <v>0</v>
      </c>
      <c r="AJ42" s="143">
        <f ca="1">IF(AJ$5&lt;&gt;"",HLOOKUP(AJ$5,Functionalization!$G$6:$R$305,ROW($A42)-5,FALSE),IFERROR(INDEX(AJ$269:AJ$305,MATCH($F42,$B$269:$B$305,0))/VLOOKUP($F42,$B$269:$BB$305,MATCH(LEFT(TRIM(AJ$6),FIND("~",SUBSTITUTE(AJ$6,"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42))*HLOOKUP(LEFT(TRIM(AJ$6),FIND("~",SUBSTITUTE(AJ$6," ","~",LEN(TRIM(AJ$6))-LEN(SUBSTITUTE(TRIM(AJ$6)," ",""))))-1)&amp;" Total",$B$6:$BB$305,ROW($A42)-5,FALSE))</f>
        <v>0</v>
      </c>
      <c r="AK42" s="143">
        <f ca="1">IF(AK$5&lt;&gt;"",HLOOKUP(AK$5,Functionalization!$G$6:$R$305,ROW($A42)-5,FALSE),IFERROR(INDEX(AK$269:AK$305,MATCH($F42,$B$269:$B$305,0))/VLOOKUP($F42,$B$269:$BB$305,MATCH(LEFT(TRIM(AK$6),FIND("~",SUBSTITUTE(AK$6,"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42))*HLOOKUP(LEFT(TRIM(AK$6),FIND("~",SUBSTITUTE(AK$6," ","~",LEN(TRIM(AK$6))-LEN(SUBSTITUTE(TRIM(AK$6)," ",""))))-1)&amp;" Total",$B$6:$BB$305,ROW($A42)-5,FALSE))</f>
        <v>0</v>
      </c>
      <c r="AL42" s="143">
        <f ca="1">IF(AL$5&lt;&gt;"",HLOOKUP(AL$5,Functionalization!$G$6:$R$305,ROW($A42)-5,FALSE),IFERROR(INDEX(AL$269:AL$305,MATCH($F42,$B$269:$B$305,0))/VLOOKUP($F42,$B$269:$BB$305,MATCH(LEFT(TRIM(AL$6),FIND("~",SUBSTITUTE(AL$6,"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42))*HLOOKUP(LEFT(TRIM(AL$6),FIND("~",SUBSTITUTE(AL$6," ","~",LEN(TRIM(AL$6))-LEN(SUBSTITUTE(TRIM(AL$6)," ",""))))-1)&amp;" Total",$B$6:$BB$305,ROW($A42)-5,FALSE))</f>
        <v>0</v>
      </c>
      <c r="AM42" s="143">
        <f ca="1">IF(AM$5&lt;&gt;"",HLOOKUP(AM$5,Functionalization!$G$6:$R$305,ROW($A42)-5,FALSE),IFERROR(INDEX(AM$269:AM$305,MATCH($F42,$B$269:$B$305,0))/VLOOKUP($F42,$B$269:$BB$305,MATCH(LEFT(TRIM(AM$6),FIND("~",SUBSTITUTE(AM$6,"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42))*HLOOKUP(LEFT(TRIM(AM$6),FIND("~",SUBSTITUTE(AM$6," ","~",LEN(TRIM(AM$6))-LEN(SUBSTITUTE(TRIM(AM$6)," ",""))))-1)&amp;" Total",$B$6:$BB$305,ROW($A42)-5,FALSE))</f>
        <v>0</v>
      </c>
      <c r="AN42" s="143">
        <f ca="1">IF(AN$5&lt;&gt;"",HLOOKUP(AN$5,Functionalization!$G$6:$R$305,ROW($A42)-5,FALSE),IFERROR(INDEX(AN$269:AN$305,MATCH($F42,$B$269:$B$305,0))/VLOOKUP($F42,$B$269:$BB$305,MATCH(LEFT(TRIM(AN$6),FIND("~",SUBSTITUTE(AN$6,"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42))*HLOOKUP(LEFT(TRIM(AN$6),FIND("~",SUBSTITUTE(AN$6," ","~",LEN(TRIM(AN$6))-LEN(SUBSTITUTE(TRIM(AN$6)," ",""))))-1)&amp;" Total",$B$6:$BB$305,ROW($A42)-5,FALSE))</f>
        <v>0</v>
      </c>
      <c r="AO42" s="143">
        <f ca="1">IF(AO$5&lt;&gt;"",HLOOKUP(AO$5,Functionalization!$G$6:$R$305,ROW($A42)-5,FALSE),IFERROR(INDEX(AO$269:AO$305,MATCH($F42,$B$269:$B$305,0))/VLOOKUP($F42,$B$269:$BB$305,MATCH(LEFT(TRIM(AO$6),FIND("~",SUBSTITUTE(AO$6,"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42))*HLOOKUP(LEFT(TRIM(AO$6),FIND("~",SUBSTITUTE(AO$6," ","~",LEN(TRIM(AO$6))-LEN(SUBSTITUTE(TRIM(AO$6)," ",""))))-1)&amp;" Total",$B$6:$BB$305,ROW($A42)-5,FALSE))</f>
        <v>0</v>
      </c>
      <c r="AP42" s="143">
        <f ca="1">IF(AP$5&lt;&gt;"",HLOOKUP(AP$5,Functionalization!$G$6:$R$305,ROW($A42)-5,FALSE),IFERROR(INDEX(AP$269:AP$305,MATCH($F42,$B$269:$B$305,0))/VLOOKUP($F42,$B$269:$BB$305,MATCH(LEFT(TRIM(AP$6),FIND("~",SUBSTITUTE(AP$6,"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42))*HLOOKUP(LEFT(TRIM(AP$6),FIND("~",SUBSTITUTE(AP$6," ","~",LEN(TRIM(AP$6))-LEN(SUBSTITUTE(TRIM(AP$6)," ",""))))-1)&amp;" Total",$B$6:$BB$305,ROW($A42)-5,FALSE))</f>
        <v>0</v>
      </c>
      <c r="AQ42" s="143">
        <f ca="1">IF(AQ$5&lt;&gt;"",HLOOKUP(AQ$5,Functionalization!$G$6:$R$305,ROW($A42)-5,FALSE),IFERROR(INDEX(AQ$269:AQ$305,MATCH($F42,$B$269:$B$305,0))/VLOOKUP($F42,$B$269:$BB$305,MATCH(LEFT(TRIM(AQ$6),FIND("~",SUBSTITUTE(AQ$6,"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42))*HLOOKUP(LEFT(TRIM(AQ$6),FIND("~",SUBSTITUTE(AQ$6," ","~",LEN(TRIM(AQ$6))-LEN(SUBSTITUTE(TRIM(AQ$6)," ",""))))-1)&amp;" Total",$B$6:$BB$305,ROW($A42)-5,FALSE))</f>
        <v>0</v>
      </c>
      <c r="AR42" s="143">
        <f ca="1">IF(AR$5&lt;&gt;"",HLOOKUP(AR$5,Functionalization!$G$6:$R$305,ROW($A42)-5,FALSE),IFERROR(INDEX(AR$269:AR$305,MATCH($F42,$B$269:$B$305,0))/VLOOKUP($F42,$B$269:$BB$305,MATCH(LEFT(TRIM(AR$6),FIND("~",SUBSTITUTE(AR$6,"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42))*HLOOKUP(LEFT(TRIM(AR$6),FIND("~",SUBSTITUTE(AR$6," ","~",LEN(TRIM(AR$6))-LEN(SUBSTITUTE(TRIM(AR$6)," ",""))))-1)&amp;" Total",$B$6:$BB$305,ROW($A42)-5,FALSE))</f>
        <v>0</v>
      </c>
      <c r="AS42" s="143">
        <f ca="1">IF(AS$5&lt;&gt;"",HLOOKUP(AS$5,Functionalization!$G$6:$R$305,ROW($A42)-5,FALSE),IFERROR(INDEX(AS$269:AS$305,MATCH($F42,$B$269:$B$305,0))/VLOOKUP($F42,$B$269:$BB$305,MATCH(LEFT(TRIM(AS$6),FIND("~",SUBSTITUTE(AS$6,"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42))*HLOOKUP(LEFT(TRIM(AS$6),FIND("~",SUBSTITUTE(AS$6," ","~",LEN(TRIM(AS$6))-LEN(SUBSTITUTE(TRIM(AS$6)," ",""))))-1)&amp;" Total",$B$6:$BB$305,ROW($A42)-5,FALSE))</f>
        <v>0</v>
      </c>
      <c r="AT42" s="143">
        <f ca="1">IF(AT$5&lt;&gt;"",HLOOKUP(AT$5,Functionalization!$G$6:$R$305,ROW($A42)-5,FALSE),IFERROR(INDEX(AT$269:AT$305,MATCH($F42,$B$269:$B$305,0))/VLOOKUP($F42,$B$269:$BB$305,MATCH(LEFT(TRIM(AT$6),FIND("~",SUBSTITUTE(AT$6,"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42))*HLOOKUP(LEFT(TRIM(AT$6),FIND("~",SUBSTITUTE(AT$6," ","~",LEN(TRIM(AT$6))-LEN(SUBSTITUTE(TRIM(AT$6)," ",""))))-1)&amp;" Total",$B$6:$BB$305,ROW($A42)-5,FALSE))</f>
        <v>0</v>
      </c>
      <c r="AU42" s="143">
        <f ca="1">IF(AU$5&lt;&gt;"",HLOOKUP(AU$5,Functionalization!$G$6:$R$305,ROW($A42)-5,FALSE),IFERROR(INDEX(AU$269:AU$305,MATCH($F42,$B$269:$B$305,0))/VLOOKUP($F42,$B$269:$BB$305,MATCH(LEFT(TRIM(AU$6),FIND("~",SUBSTITUTE(AU$6,"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42))*HLOOKUP(LEFT(TRIM(AU$6),FIND("~",SUBSTITUTE(AU$6," ","~",LEN(TRIM(AU$6))-LEN(SUBSTITUTE(TRIM(AU$6)," ",""))))-1)&amp;" Total",$B$6:$BB$305,ROW($A42)-5,FALSE))</f>
        <v>0</v>
      </c>
      <c r="AV42" s="143">
        <f ca="1">IF(AV$5&lt;&gt;"",HLOOKUP(AV$5,Functionalization!$G$6:$R$305,ROW($A42)-5,FALSE),IFERROR(INDEX(AV$269:AV$305,MATCH($F42,$B$269:$B$305,0))/VLOOKUP($F42,$B$269:$BB$305,MATCH(LEFT(TRIM(AV$6),FIND("~",SUBSTITUTE(AV$6,"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42))*HLOOKUP(LEFT(TRIM(AV$6),FIND("~",SUBSTITUTE(AV$6," ","~",LEN(TRIM(AV$6))-LEN(SUBSTITUTE(TRIM(AV$6)," ",""))))-1)&amp;" Total",$B$6:$BB$305,ROW($A42)-5,FALSE))</f>
        <v>0</v>
      </c>
      <c r="AW42" s="143">
        <f ca="1">IF(AW$5&lt;&gt;"",HLOOKUP(AW$5,Functionalization!$G$6:$R$305,ROW($A42)-5,FALSE),IFERROR(INDEX(AW$269:AW$305,MATCH($F42,$B$269:$B$305,0))/VLOOKUP($F42,$B$269:$BB$305,MATCH(LEFT(TRIM(AW$6),FIND("~",SUBSTITUTE(AW$6,"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42))*HLOOKUP(LEFT(TRIM(AW$6),FIND("~",SUBSTITUTE(AW$6," ","~",LEN(TRIM(AW$6))-LEN(SUBSTITUTE(TRIM(AW$6)," ",""))))-1)&amp;" Total",$B$6:$BB$305,ROW($A42)-5,FALSE))</f>
        <v>0</v>
      </c>
      <c r="AX42" s="143">
        <f ca="1">IF(AX$5&lt;&gt;"",HLOOKUP(AX$5,Functionalization!$G$6:$R$305,ROW($A42)-5,FALSE),IFERROR(INDEX(AX$269:AX$305,MATCH($F42,$B$269:$B$305,0))/VLOOKUP($F42,$B$269:$BB$305,MATCH(LEFT(TRIM(AX$6),FIND("~",SUBSTITUTE(AX$6,"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42))*HLOOKUP(LEFT(TRIM(AX$6),FIND("~",SUBSTITUTE(AX$6," ","~",LEN(TRIM(AX$6))-LEN(SUBSTITUTE(TRIM(AX$6)," ",""))))-1)&amp;" Total",$B$6:$BB$305,ROW($A42)-5,FALSE))</f>
        <v>0</v>
      </c>
      <c r="AY42" s="143">
        <f ca="1">IF(AY$5&lt;&gt;"",HLOOKUP(AY$5,Functionalization!$G$6:$R$305,ROW($A42)-5,FALSE),IFERROR(INDEX(AY$269:AY$305,MATCH($F42,$B$269:$B$305,0))/VLOOKUP($F42,$B$269:$BB$305,MATCH(LEFT(TRIM(AY$6),FIND("~",SUBSTITUTE(AY$6,"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42))*HLOOKUP(LEFT(TRIM(AY$6),FIND("~",SUBSTITUTE(AY$6," ","~",LEN(TRIM(AY$6))-LEN(SUBSTITUTE(TRIM(AY$6)," ",""))))-1)&amp;" Total",$B$6:$BB$305,ROW($A42)-5,FALSE))</f>
        <v>0</v>
      </c>
      <c r="AZ42" s="143">
        <f ca="1">IF(AZ$5&lt;&gt;"",HLOOKUP(AZ$5,Functionalization!$G$6:$R$305,ROW($A42)-5,FALSE),IFERROR(INDEX(AZ$269:AZ$305,MATCH($F42,$B$269:$B$305,0))/VLOOKUP($F42,$B$269:$BB$305,MATCH(LEFT(TRIM(AZ$6),FIND("~",SUBSTITUTE(AZ$6,"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42))*HLOOKUP(LEFT(TRIM(AZ$6),FIND("~",SUBSTITUTE(AZ$6," ","~",LEN(TRIM(AZ$6))-LEN(SUBSTITUTE(TRIM(AZ$6)," ",""))))-1)&amp;" Total",$B$6:$BB$305,ROW($A42)-5,FALSE))</f>
        <v>0</v>
      </c>
      <c r="BA42" s="143">
        <f ca="1">IF(BA$5&lt;&gt;"",HLOOKUP(BA$5,Functionalization!$G$6:$R$305,ROW($A42)-5,FALSE),IFERROR(INDEX(BA$269:BA$305,MATCH($F42,$B$269:$B$305,0))/VLOOKUP($F42,$B$269:$BB$305,MATCH(LEFT(TRIM(BA$6),FIND("~",SUBSTITUTE(BA$6,"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42))*HLOOKUP(LEFT(TRIM(BA$6),FIND("~",SUBSTITUTE(BA$6," ","~",LEN(TRIM(BA$6))-LEN(SUBSTITUTE(TRIM(BA$6)," ",""))))-1)&amp;" Total",$B$6:$BB$305,ROW($A42)-5,FALSE))</f>
        <v>0</v>
      </c>
      <c r="BB42" s="143">
        <f ca="1">IF(BB$5&lt;&gt;"",HLOOKUP(BB$5,Functionalization!$G$6:$R$305,ROW($A42)-5,FALSE),IFERROR(INDEX(BB$269:BB$305,MATCH($F42,$B$269:$B$305,0))/VLOOKUP($F42,$B$269:$BB$305,MATCH(LEFT(TRIM(BB$6),FIND("~",SUBSTITUTE(BB$6,"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42))*HLOOKUP(LEFT(TRIM(BB$6),FIND("~",SUBSTITUTE(BB$6," ","~",LEN(TRIM(BB$6))-LEN(SUBSTITUTE(TRIM(BB$6)," ",""))))-1)&amp;" Total",$B$6:$BB$305,ROW($A42)-5,FALSE))</f>
        <v>0</v>
      </c>
      <c r="BD42" s="79">
        <f ca="1">IFERROR(IF(SUMIF($G$6:$BB$6,BD$6&amp;" Total",$G42:$BB42)-(SUMIF($G$6:$BB$6,BD$6&amp;" "&amp;'Input-Func_Class'!$D$22,$G42:$BB42)+IFERROR(SUMIF($G$6:$BB$6,BD$6&amp;" "&amp;'Input-Func_Class'!$E$22,$G42:$BB42),SUMIF($G$6:$BB$6,BD$6&amp;" "&amp;'Input-Func_Class'!$B$24,$G42:$BB42))+SUMIF($G$6:$BB$6,BD$6&amp;" "&amp;'Input-Func_Class'!$F$22,$G42:$BB42))&lt;Check_Limit,0,1),1)</f>
        <v>0</v>
      </c>
      <c r="BE42" s="79">
        <f ca="1">IFERROR(IF(SUMIF($G$6:$BB$6,BE$6&amp;" Total",$G42:$BB42)-(SUMIF($G$6:$BB$6,BE$6&amp;" "&amp;'Input-Func_Class'!$D$22,$G42:$BB42)+IFERROR(SUMIF($G$6:$BB$6,BE$6&amp;" "&amp;'Input-Func_Class'!$E$22,$G42:$BB42),SUMIF($G$6:$BB$6,BE$6&amp;" "&amp;'Input-Func_Class'!$B$24,$G42:$BB42))+SUMIF($G$6:$BB$6,BE$6&amp;" "&amp;'Input-Func_Class'!$F$22,$G42:$BB42))&lt;Check_Limit,0,1),1)</f>
        <v>0</v>
      </c>
      <c r="BF42" s="79">
        <f ca="1">IFERROR(IF(SUMIF($G$6:$BB$6,BF$6&amp;" Total",$G42:$BB42)-(SUMIF($G$6:$BB$6,BF$6&amp;" "&amp;'Input-Func_Class'!$D$22,$G42:$BB42)+IFERROR(SUMIF($G$6:$BB$6,BF$6&amp;" "&amp;'Input-Func_Class'!$E$22,$G42:$BB42),SUMIF($G$6:$BB$6,BF$6&amp;" "&amp;'Input-Func_Class'!$B$24,$G42:$BB42))+SUMIF($G$6:$BB$6,BF$6&amp;" "&amp;'Input-Func_Class'!$F$22,$G42:$BB42))&lt;Check_Limit,0,1),1)</f>
        <v>0</v>
      </c>
      <c r="BG42" s="79">
        <f ca="1">IFERROR(IF(SUMIF($G$6:$BB$6,BG$6&amp;" Total",$G42:$BB42)-(SUMIF($G$6:$BB$6,BG$6&amp;" "&amp;'Input-Func_Class'!$D$22,$G42:$BB42)+IFERROR(SUMIF($G$6:$BB$6,BG$6&amp;" "&amp;'Input-Func_Class'!$E$22,$G42:$BB42),SUMIF($G$6:$BB$6,BG$6&amp;" "&amp;'Input-Func_Class'!$B$24,$G42:$BB42))+SUMIF($G$6:$BB$6,BG$6&amp;" "&amp;'Input-Func_Class'!$F$22,$G42:$BB42))&lt;Check_Limit,0,1),1)</f>
        <v>0</v>
      </c>
      <c r="BH42" s="79">
        <f ca="1">IFERROR(IF(SUMIF($G$6:$BB$6,BH$6&amp;" Total",$G42:$BB42)-(SUMIF($G$6:$BB$6,BH$6&amp;" "&amp;'Input-Func_Class'!$D$22,$G42:$BB42)+IFERROR(SUMIF($G$6:$BB$6,BH$6&amp;" "&amp;'Input-Func_Class'!$E$22,$G42:$BB42),SUMIF($G$6:$BB$6,BH$6&amp;" "&amp;'Input-Func_Class'!$B$24,$G42:$BB42))+SUMIF($G$6:$BB$6,BH$6&amp;" "&amp;'Input-Func_Class'!$F$22,$G42:$BB42))&lt;Check_Limit,0,1),1)</f>
        <v>0</v>
      </c>
      <c r="BI42" s="79">
        <f ca="1">IFERROR(IF(SUMIF($G$6:$BB$6,BI$6&amp;" Total",$G42:$BB42)-(SUMIF($G$6:$BB$6,BI$6&amp;" "&amp;'Input-Func_Class'!$D$22,$G42:$BB42)+IFERROR(SUMIF($G$6:$BB$6,BI$6&amp;" "&amp;'Input-Func_Class'!$E$22,$G42:$BB42),SUMIF($G$6:$BB$6,BI$6&amp;" "&amp;'Input-Func_Class'!$B$24,$G42:$BB42))+SUMIF($G$6:$BB$6,BI$6&amp;" "&amp;'Input-Func_Class'!$F$22,$G42:$BB42))&lt;Check_Limit,0,1),1)</f>
        <v>0</v>
      </c>
      <c r="BJ42" s="79">
        <f ca="1">IFERROR(IF(SUMIF($G$6:$BB$6,BJ$6&amp;" Total",$G42:$BB42)-(SUMIF($G$6:$BB$6,BJ$6&amp;" "&amp;'Input-Func_Class'!$D$22,$G42:$BB42)+IFERROR(SUMIF($G$6:$BB$6,BJ$6&amp;" "&amp;'Input-Func_Class'!$E$22,$G42:$BB42),SUMIF($G$6:$BB$6,BJ$6&amp;" "&amp;'Input-Func_Class'!$B$24,$G42:$BB42))+SUMIF($G$6:$BB$6,BJ$6&amp;" "&amp;'Input-Func_Class'!$F$22,$G42:$BB42))&lt;Check_Limit,0,1),1)</f>
        <v>0</v>
      </c>
      <c r="BK42" s="79">
        <f ca="1">IFERROR(IF(SUMIF($G$6:$BB$6,BK$6&amp;" Total",$G42:$BB42)-(SUMIF($G$6:$BB$6,BK$6&amp;" "&amp;'Input-Func_Class'!$D$22,$G42:$BB42)+IFERROR(SUMIF($G$6:$BB$6,BK$6&amp;" "&amp;'Input-Func_Class'!$E$22,$G42:$BB42),SUMIF($G$6:$BB$6,BK$6&amp;" "&amp;'Input-Func_Class'!$B$24,$G42:$BB42))+SUMIF($G$6:$BB$6,BK$6&amp;" "&amp;'Input-Func_Class'!$F$22,$G42:$BB42))&lt;Check_Limit,0,1),1)</f>
        <v>0</v>
      </c>
      <c r="BL42" s="79">
        <f ca="1">IFERROR(IF(SUMIF($G$6:$BB$6,BL$6&amp;" Total",$G42:$BB42)-(SUMIF($G$6:$BB$6,BL$6&amp;" "&amp;'Input-Func_Class'!$D$22,$G42:$BB42)+IFERROR(SUMIF($G$6:$BB$6,BL$6&amp;" "&amp;'Input-Func_Class'!$E$22,$G42:$BB42),SUMIF($G$6:$BB$6,BL$6&amp;" "&amp;'Input-Func_Class'!$B$24,$G42:$BB42))+SUMIF($G$6:$BB$6,BL$6&amp;" "&amp;'Input-Func_Class'!$F$22,$G42:$BB42))&lt;Check_Limit,0,1),1)</f>
        <v>0</v>
      </c>
      <c r="BM42" s="79">
        <f ca="1">IFERROR(IF(SUMIF($G$6:$BB$6,BM$6&amp;" Total",$G42:$BB42)-(SUMIF($G$6:$BB$6,BM$6&amp;" "&amp;'Input-Func_Class'!$D$22,$G42:$BB42)+IFERROR(SUMIF($G$6:$BB$6,BM$6&amp;" "&amp;'Input-Func_Class'!$E$22,$G42:$BB42),SUMIF($G$6:$BB$6,BM$6&amp;" "&amp;'Input-Func_Class'!$B$24,$G42:$BB42))+SUMIF($G$6:$BB$6,BM$6&amp;" "&amp;'Input-Func_Class'!$F$22,$G42:$BB42))&lt;Check_Limit,0,1),1)</f>
        <v>0</v>
      </c>
      <c r="BN42" s="79">
        <f ca="1">IFERROR(IF(SUMIF($G$6:$BB$6,BN$6&amp;" Total",$G42:$BB42)-(SUMIF($G$6:$BB$6,BN$6&amp;" "&amp;'Input-Func_Class'!$D$22,$G42:$BB42)+IFERROR(SUMIF($G$6:$BB$6,BN$6&amp;" "&amp;'Input-Func_Class'!$E$22,$G42:$BB42),SUMIF($G$6:$BB$6,BN$6&amp;" "&amp;'Input-Func_Class'!$B$24,$G42:$BB42))+SUMIF($G$6:$BB$6,BN$6&amp;" "&amp;'Input-Func_Class'!$F$22,$G42:$BB42))&lt;Check_Limit,0,1),1)</f>
        <v>0</v>
      </c>
      <c r="BO42" s="79">
        <f ca="1">IFERROR(IF(SUMIF($G$6:$BB$6,BO$6&amp;" Total",$G42:$BB42)-(SUMIF($G$6:$BB$6,BO$6&amp;" "&amp;'Input-Func_Class'!$D$22,$G42:$BB42)+IFERROR(SUMIF($G$6:$BB$6,BO$6&amp;" "&amp;'Input-Func_Class'!$E$22,$G42:$BB42),SUMIF($G$6:$BB$6,BO$6&amp;" "&amp;'Input-Func_Class'!$B$24,$G42:$BB42))+SUMIF($G$6:$BB$6,BO$6&amp;" "&amp;'Input-Func_Class'!$F$22,$G42:$BB42))&lt;Check_Limit,0,1),1)</f>
        <v>0</v>
      </c>
    </row>
    <row r="43" spans="1:67" outlineLevel="1">
      <c r="A43" s="113">
        <f>IF(ISBLANK('Input-Accounts'!A43),"",'Input-Accounts'!A43)</f>
        <v>34</v>
      </c>
      <c r="B43" s="17" t="str">
        <f>IF(ISBLANK('Input-Accounts'!B43),"",'Input-Accounts'!B43)</f>
        <v>Services</v>
      </c>
      <c r="C43" s="113">
        <f>IF(ISBLANK('Input-Accounts'!C43),"",'Input-Accounts'!C43)</f>
        <v>380</v>
      </c>
      <c r="D43" s="143">
        <f>Functionalization!$D43</f>
        <v>245381254.64981857</v>
      </c>
      <c r="E43" s="143">
        <f t="shared" ca="1" si="2"/>
        <v>0</v>
      </c>
      <c r="F43" s="89" t="str">
        <f>IF($D43=0,"-",IF('Input-Accounts'!$E43&lt;&gt;0,'Input-Accounts'!$E43,'Input-Accounts'!$G43))</f>
        <v>CUSTOMER</v>
      </c>
      <c r="G43" s="143">
        <f ca="1">IF(G$5&lt;&gt;"",HLOOKUP(G$5,Functionalization!$G$6:$R$305,ROW($A43)-5,FALSE),IFERROR(INDEX(G$269:G$305,MATCH($F43,$B$269:$B$305,0))/VLOOKUP($F43,$B$269:$BB$305,MATCH(LEFT(TRIM(G$6),FIND("~",SUBSTITUTE(G$6,"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43))*HLOOKUP(LEFT(TRIM(G$6),FIND("~",SUBSTITUTE(G$6," ","~",LEN(TRIM(G$6))-LEN(SUBSTITUTE(TRIM(G$6)," ",""))))-1)&amp;" Total",$B$6:$BB$305,ROW($A43)-5,FALSE))</f>
        <v>0</v>
      </c>
      <c r="H43" s="143">
        <f ca="1">IF(H$5&lt;&gt;"",HLOOKUP(H$5,Functionalization!$G$6:$R$305,ROW($A43)-5,FALSE),IFERROR(INDEX(H$269:H$305,MATCH($F43,$B$269:$B$305,0))/VLOOKUP($F43,$B$269:$BB$305,MATCH(LEFT(TRIM(H$6),FIND("~",SUBSTITUTE(H$6,"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43))*HLOOKUP(LEFT(TRIM(H$6),FIND("~",SUBSTITUTE(H$6," ","~",LEN(TRIM(H$6))-LEN(SUBSTITUTE(TRIM(H$6)," ",""))))-1)&amp;" Total",$B$6:$BB$305,ROW($A43)-5,FALSE))</f>
        <v>0</v>
      </c>
      <c r="I43" s="143">
        <f ca="1">IF(I$5&lt;&gt;"",HLOOKUP(I$5,Functionalization!$G$6:$R$305,ROW($A43)-5,FALSE),IFERROR(INDEX(I$269:I$305,MATCH($F43,$B$269:$B$305,0))/VLOOKUP($F43,$B$269:$BB$305,MATCH(LEFT(TRIM(I$6),FIND("~",SUBSTITUTE(I$6,"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43))*HLOOKUP(LEFT(TRIM(I$6),FIND("~",SUBSTITUTE(I$6," ","~",LEN(TRIM(I$6))-LEN(SUBSTITUTE(TRIM(I$6)," ",""))))-1)&amp;" Total",$B$6:$BB$305,ROW($A43)-5,FALSE))</f>
        <v>0</v>
      </c>
      <c r="J43" s="143">
        <f ca="1">IF(J$5&lt;&gt;"",HLOOKUP(J$5,Functionalization!$G$6:$R$305,ROW($A43)-5,FALSE),IFERROR(INDEX(J$269:J$305,MATCH($F43,$B$269:$B$305,0))/VLOOKUP($F43,$B$269:$BB$305,MATCH(LEFT(TRIM(J$6),FIND("~",SUBSTITUTE(J$6,"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43))*HLOOKUP(LEFT(TRIM(J$6),FIND("~",SUBSTITUTE(J$6," ","~",LEN(TRIM(J$6))-LEN(SUBSTITUTE(TRIM(J$6)," ",""))))-1)&amp;" Total",$B$6:$BB$305,ROW($A43)-5,FALSE))</f>
        <v>0</v>
      </c>
      <c r="K43" s="143">
        <f ca="1">IF(K$5&lt;&gt;"",HLOOKUP(K$5,Functionalization!$G$6:$R$305,ROW($A43)-5,FALSE),IFERROR(INDEX(K$269:K$305,MATCH($F43,$B$269:$B$305,0))/VLOOKUP($F43,$B$269:$BB$305,MATCH(LEFT(TRIM(K$6),FIND("~",SUBSTITUTE(K$6,"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43))*HLOOKUP(LEFT(TRIM(K$6),FIND("~",SUBSTITUTE(K$6," ","~",LEN(TRIM(K$6))-LEN(SUBSTITUTE(TRIM(K$6)," ",""))))-1)&amp;" Total",$B$6:$BB$305,ROW($A43)-5,FALSE))</f>
        <v>0</v>
      </c>
      <c r="L43" s="143">
        <f ca="1">IF(L$5&lt;&gt;"",HLOOKUP(L$5,Functionalization!$G$6:$R$305,ROW($A43)-5,FALSE),IFERROR(INDEX(L$269:L$305,MATCH($F43,$B$269:$B$305,0))/VLOOKUP($F43,$B$269:$BB$305,MATCH(LEFT(TRIM(L$6),FIND("~",SUBSTITUTE(L$6,"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43))*HLOOKUP(LEFT(TRIM(L$6),FIND("~",SUBSTITUTE(L$6," ","~",LEN(TRIM(L$6))-LEN(SUBSTITUTE(TRIM(L$6)," ",""))))-1)&amp;" Total",$B$6:$BB$305,ROW($A43)-5,FALSE))</f>
        <v>0</v>
      </c>
      <c r="M43" s="143">
        <f ca="1">IF(M$5&lt;&gt;"",HLOOKUP(M$5,Functionalization!$G$6:$R$305,ROW($A43)-5,FALSE),IFERROR(INDEX(M$269:M$305,MATCH($F43,$B$269:$B$305,0))/VLOOKUP($F43,$B$269:$BB$305,MATCH(LEFT(TRIM(M$6),FIND("~",SUBSTITUTE(M$6,"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43))*HLOOKUP(LEFT(TRIM(M$6),FIND("~",SUBSTITUTE(M$6," ","~",LEN(TRIM(M$6))-LEN(SUBSTITUTE(TRIM(M$6)," ",""))))-1)&amp;" Total",$B$6:$BB$305,ROW($A43)-5,FALSE))</f>
        <v>0</v>
      </c>
      <c r="N43" s="143">
        <f ca="1">IF(N$5&lt;&gt;"",HLOOKUP(N$5,Functionalization!$G$6:$R$305,ROW($A43)-5,FALSE),IFERROR(INDEX(N$269:N$305,MATCH($F43,$B$269:$B$305,0))/VLOOKUP($F43,$B$269:$BB$305,MATCH(LEFT(TRIM(N$6),FIND("~",SUBSTITUTE(N$6,"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43))*HLOOKUP(LEFT(TRIM(N$6),FIND("~",SUBSTITUTE(N$6," ","~",LEN(TRIM(N$6))-LEN(SUBSTITUTE(TRIM(N$6)," ",""))))-1)&amp;" Total",$B$6:$BB$305,ROW($A43)-5,FALSE))</f>
        <v>0</v>
      </c>
      <c r="O43" s="143">
        <f ca="1">IF(O$5&lt;&gt;"",HLOOKUP(O$5,Functionalization!$G$6:$R$305,ROW($A43)-5,FALSE),IFERROR(INDEX(O$269:O$305,MATCH($F43,$B$269:$B$305,0))/VLOOKUP($F43,$B$269:$BB$305,MATCH(LEFT(TRIM(O$6),FIND("~",SUBSTITUTE(O$6,"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43))*HLOOKUP(LEFT(TRIM(O$6),FIND("~",SUBSTITUTE(O$6," ","~",LEN(TRIM(O$6))-LEN(SUBSTITUTE(TRIM(O$6)," ",""))))-1)&amp;" Total",$B$6:$BB$305,ROW($A43)-5,FALSE))</f>
        <v>245381254.64981857</v>
      </c>
      <c r="P43" s="143">
        <f ca="1">IF(P$5&lt;&gt;"",HLOOKUP(P$5,Functionalization!$G$6:$R$305,ROW($A43)-5,FALSE),IFERROR(INDEX(P$269:P$305,MATCH($F43,$B$269:$B$305,0))/VLOOKUP($F43,$B$269:$BB$305,MATCH(LEFT(TRIM(P$6),FIND("~",SUBSTITUTE(P$6,"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43))*HLOOKUP(LEFT(TRIM(P$6),FIND("~",SUBSTITUTE(P$6," ","~",LEN(TRIM(P$6))-LEN(SUBSTITUTE(TRIM(P$6)," ",""))))-1)&amp;" Total",$B$6:$BB$305,ROW($A43)-5,FALSE))</f>
        <v>0</v>
      </c>
      <c r="Q43" s="143">
        <f ca="1">IF(Q$5&lt;&gt;"",HLOOKUP(Q$5,Functionalization!$G$6:$R$305,ROW($A43)-5,FALSE),IFERROR(INDEX(Q$269:Q$305,MATCH($F43,$B$269:$B$305,0))/VLOOKUP($F43,$B$269:$BB$305,MATCH(LEFT(TRIM(Q$6),FIND("~",SUBSTITUTE(Q$6,"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43))*HLOOKUP(LEFT(TRIM(Q$6),FIND("~",SUBSTITUTE(Q$6," ","~",LEN(TRIM(Q$6))-LEN(SUBSTITUTE(TRIM(Q$6)," ",""))))-1)&amp;" Total",$B$6:$BB$305,ROW($A43)-5,FALSE))</f>
        <v>0</v>
      </c>
      <c r="R43" s="143">
        <f ca="1">IF(R$5&lt;&gt;"",HLOOKUP(R$5,Functionalization!$G$6:$R$305,ROW($A43)-5,FALSE),IFERROR(INDEX(R$269:R$305,MATCH($F43,$B$269:$B$305,0))/VLOOKUP($F43,$B$269:$BB$305,MATCH(LEFT(TRIM(R$6),FIND("~",SUBSTITUTE(R$6,"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43))*HLOOKUP(LEFT(TRIM(R$6),FIND("~",SUBSTITUTE(R$6," ","~",LEN(TRIM(R$6))-LEN(SUBSTITUTE(TRIM(R$6)," ",""))))-1)&amp;" Total",$B$6:$BB$305,ROW($A43)-5,FALSE))</f>
        <v>245381254.64981857</v>
      </c>
      <c r="S43" s="143">
        <f ca="1">IF(S$5&lt;&gt;"",HLOOKUP(S$5,Functionalization!$G$6:$R$305,ROW($A43)-5,FALSE),IFERROR(INDEX(S$269:S$305,MATCH($F43,$B$269:$B$305,0))/VLOOKUP($F43,$B$269:$BB$305,MATCH(LEFT(TRIM(S$6),FIND("~",SUBSTITUTE(S$6,"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43))*HLOOKUP(LEFT(TRIM(S$6),FIND("~",SUBSTITUTE(S$6," ","~",LEN(TRIM(S$6))-LEN(SUBSTITUTE(TRIM(S$6)," ",""))))-1)&amp;" Total",$B$6:$BB$305,ROW($A43)-5,FALSE))</f>
        <v>0</v>
      </c>
      <c r="T43" s="143">
        <f ca="1">IF(T$5&lt;&gt;"",HLOOKUP(T$5,Functionalization!$G$6:$R$305,ROW($A43)-5,FALSE),IFERROR(INDEX(T$269:T$305,MATCH($F43,$B$269:$B$305,0))/VLOOKUP($F43,$B$269:$BB$305,MATCH(LEFT(TRIM(T$6),FIND("~",SUBSTITUTE(T$6,"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43))*HLOOKUP(LEFT(TRIM(T$6),FIND("~",SUBSTITUTE(T$6," ","~",LEN(TRIM(T$6))-LEN(SUBSTITUTE(TRIM(T$6)," ",""))))-1)&amp;" Total",$B$6:$BB$305,ROW($A43)-5,FALSE))</f>
        <v>0</v>
      </c>
      <c r="U43" s="143">
        <f ca="1">IF(U$5&lt;&gt;"",HLOOKUP(U$5,Functionalization!$G$6:$R$305,ROW($A43)-5,FALSE),IFERROR(INDEX(U$269:U$305,MATCH($F43,$B$269:$B$305,0))/VLOOKUP($F43,$B$269:$BB$305,MATCH(LEFT(TRIM(U$6),FIND("~",SUBSTITUTE(U$6,"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43))*HLOOKUP(LEFT(TRIM(U$6),FIND("~",SUBSTITUTE(U$6," ","~",LEN(TRIM(U$6))-LEN(SUBSTITUTE(TRIM(U$6)," ",""))))-1)&amp;" Total",$B$6:$BB$305,ROW($A43)-5,FALSE))</f>
        <v>0</v>
      </c>
      <c r="V43" s="143">
        <f ca="1">IF(V$5&lt;&gt;"",HLOOKUP(V$5,Functionalization!$G$6:$R$305,ROW($A43)-5,FALSE),IFERROR(INDEX(V$269:V$305,MATCH($F43,$B$269:$B$305,0))/VLOOKUP($F43,$B$269:$BB$305,MATCH(LEFT(TRIM(V$6),FIND("~",SUBSTITUTE(V$6,"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43))*HLOOKUP(LEFT(TRIM(V$6),FIND("~",SUBSTITUTE(V$6," ","~",LEN(TRIM(V$6))-LEN(SUBSTITUTE(TRIM(V$6)," ",""))))-1)&amp;" Total",$B$6:$BB$305,ROW($A43)-5,FALSE))</f>
        <v>0</v>
      </c>
      <c r="W43" s="143">
        <f ca="1">IF(W$5&lt;&gt;"",HLOOKUP(W$5,Functionalization!$G$6:$R$305,ROW($A43)-5,FALSE),IFERROR(INDEX(W$269:W$305,MATCH($F43,$B$269:$B$305,0))/VLOOKUP($F43,$B$269:$BB$305,MATCH(LEFT(TRIM(W$6),FIND("~",SUBSTITUTE(W$6,"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43))*HLOOKUP(LEFT(TRIM(W$6),FIND("~",SUBSTITUTE(W$6," ","~",LEN(TRIM(W$6))-LEN(SUBSTITUTE(TRIM(W$6)," ",""))))-1)&amp;" Total",$B$6:$BB$305,ROW($A43)-5,FALSE))</f>
        <v>0</v>
      </c>
      <c r="X43" s="143">
        <f ca="1">IF(X$5&lt;&gt;"",HLOOKUP(X$5,Functionalization!$G$6:$R$305,ROW($A43)-5,FALSE),IFERROR(INDEX(X$269:X$305,MATCH($F43,$B$269:$B$305,0))/VLOOKUP($F43,$B$269:$BB$305,MATCH(LEFT(TRIM(X$6),FIND("~",SUBSTITUTE(X$6,"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43))*HLOOKUP(LEFT(TRIM(X$6),FIND("~",SUBSTITUTE(X$6," ","~",LEN(TRIM(X$6))-LEN(SUBSTITUTE(TRIM(X$6)," ",""))))-1)&amp;" Total",$B$6:$BB$305,ROW($A43)-5,FALSE))</f>
        <v>0</v>
      </c>
      <c r="Y43" s="143">
        <f ca="1">IF(Y$5&lt;&gt;"",HLOOKUP(Y$5,Functionalization!$G$6:$R$305,ROW($A43)-5,FALSE),IFERROR(INDEX(Y$269:Y$305,MATCH($F43,$B$269:$B$305,0))/VLOOKUP($F43,$B$269:$BB$305,MATCH(LEFT(TRIM(Y$6),FIND("~",SUBSTITUTE(Y$6,"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43))*HLOOKUP(LEFT(TRIM(Y$6),FIND("~",SUBSTITUTE(Y$6," ","~",LEN(TRIM(Y$6))-LEN(SUBSTITUTE(TRIM(Y$6)," ",""))))-1)&amp;" Total",$B$6:$BB$305,ROW($A43)-5,FALSE))</f>
        <v>0</v>
      </c>
      <c r="Z43" s="143">
        <f ca="1">IF(Z$5&lt;&gt;"",HLOOKUP(Z$5,Functionalization!$G$6:$R$305,ROW($A43)-5,FALSE),IFERROR(INDEX(Z$269:Z$305,MATCH($F43,$B$269:$B$305,0))/VLOOKUP($F43,$B$269:$BB$305,MATCH(LEFT(TRIM(Z$6),FIND("~",SUBSTITUTE(Z$6,"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43))*HLOOKUP(LEFT(TRIM(Z$6),FIND("~",SUBSTITUTE(Z$6," ","~",LEN(TRIM(Z$6))-LEN(SUBSTITUTE(TRIM(Z$6)," ",""))))-1)&amp;" Total",$B$6:$BB$305,ROW($A43)-5,FALSE))</f>
        <v>0</v>
      </c>
      <c r="AA43" s="143">
        <f ca="1">IF(AA$5&lt;&gt;"",HLOOKUP(AA$5,Functionalization!$G$6:$R$305,ROW($A43)-5,FALSE),IFERROR(INDEX(AA$269:AA$305,MATCH($F43,$B$269:$B$305,0))/VLOOKUP($F43,$B$269:$BB$305,MATCH(LEFT(TRIM(AA$6),FIND("~",SUBSTITUTE(AA$6,"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43))*HLOOKUP(LEFT(TRIM(AA$6),FIND("~",SUBSTITUTE(AA$6," ","~",LEN(TRIM(AA$6))-LEN(SUBSTITUTE(TRIM(AA$6)," ",""))))-1)&amp;" Total",$B$6:$BB$305,ROW($A43)-5,FALSE))</f>
        <v>0</v>
      </c>
      <c r="AB43" s="143">
        <f ca="1">IF(AB$5&lt;&gt;"",HLOOKUP(AB$5,Functionalization!$G$6:$R$305,ROW($A43)-5,FALSE),IFERROR(INDEX(AB$269:AB$305,MATCH($F43,$B$269:$B$305,0))/VLOOKUP($F43,$B$269:$BB$305,MATCH(LEFT(TRIM(AB$6),FIND("~",SUBSTITUTE(AB$6,"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43))*HLOOKUP(LEFT(TRIM(AB$6),FIND("~",SUBSTITUTE(AB$6," ","~",LEN(TRIM(AB$6))-LEN(SUBSTITUTE(TRIM(AB$6)," ",""))))-1)&amp;" Total",$B$6:$BB$305,ROW($A43)-5,FALSE))</f>
        <v>0</v>
      </c>
      <c r="AC43" s="143">
        <f ca="1">IF(AC$5&lt;&gt;"",HLOOKUP(AC$5,Functionalization!$G$6:$R$305,ROW($A43)-5,FALSE),IFERROR(INDEX(AC$269:AC$305,MATCH($F43,$B$269:$B$305,0))/VLOOKUP($F43,$B$269:$BB$305,MATCH(LEFT(TRIM(AC$6),FIND("~",SUBSTITUTE(AC$6,"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43))*HLOOKUP(LEFT(TRIM(AC$6),FIND("~",SUBSTITUTE(AC$6," ","~",LEN(TRIM(AC$6))-LEN(SUBSTITUTE(TRIM(AC$6)," ",""))))-1)&amp;" Total",$B$6:$BB$305,ROW($A43)-5,FALSE))</f>
        <v>0</v>
      </c>
      <c r="AD43" s="143">
        <f ca="1">IF(AD$5&lt;&gt;"",HLOOKUP(AD$5,Functionalization!$G$6:$R$305,ROW($A43)-5,FALSE),IFERROR(INDEX(AD$269:AD$305,MATCH($F43,$B$269:$B$305,0))/VLOOKUP($F43,$B$269:$BB$305,MATCH(LEFT(TRIM(AD$6),FIND("~",SUBSTITUTE(AD$6,"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43))*HLOOKUP(LEFT(TRIM(AD$6),FIND("~",SUBSTITUTE(AD$6," ","~",LEN(TRIM(AD$6))-LEN(SUBSTITUTE(TRIM(AD$6)," ",""))))-1)&amp;" Total",$B$6:$BB$305,ROW($A43)-5,FALSE))</f>
        <v>0</v>
      </c>
      <c r="AE43" s="143">
        <f ca="1">IF(AE$5&lt;&gt;"",HLOOKUP(AE$5,Functionalization!$G$6:$R$305,ROW($A43)-5,FALSE),IFERROR(INDEX(AE$269:AE$305,MATCH($F43,$B$269:$B$305,0))/VLOOKUP($F43,$B$269:$BB$305,MATCH(LEFT(TRIM(AE$6),FIND("~",SUBSTITUTE(AE$6,"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43))*HLOOKUP(LEFT(TRIM(AE$6),FIND("~",SUBSTITUTE(AE$6," ","~",LEN(TRIM(AE$6))-LEN(SUBSTITUTE(TRIM(AE$6)," ",""))))-1)&amp;" Total",$B$6:$BB$305,ROW($A43)-5,FALSE))</f>
        <v>0</v>
      </c>
      <c r="AF43" s="143">
        <f ca="1">IF(AF$5&lt;&gt;"",HLOOKUP(AF$5,Functionalization!$G$6:$R$305,ROW($A43)-5,FALSE),IFERROR(INDEX(AF$269:AF$305,MATCH($F43,$B$269:$B$305,0))/VLOOKUP($F43,$B$269:$BB$305,MATCH(LEFT(TRIM(AF$6),FIND("~",SUBSTITUTE(AF$6,"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43))*HLOOKUP(LEFT(TRIM(AF$6),FIND("~",SUBSTITUTE(AF$6," ","~",LEN(TRIM(AF$6))-LEN(SUBSTITUTE(TRIM(AF$6)," ",""))))-1)&amp;" Total",$B$6:$BB$305,ROW($A43)-5,FALSE))</f>
        <v>0</v>
      </c>
      <c r="AG43" s="143">
        <f ca="1">IF(AG$5&lt;&gt;"",HLOOKUP(AG$5,Functionalization!$G$6:$R$305,ROW($A43)-5,FALSE),IFERROR(INDEX(AG$269:AG$305,MATCH($F43,$B$269:$B$305,0))/VLOOKUP($F43,$B$269:$BB$305,MATCH(LEFT(TRIM(AG$6),FIND("~",SUBSTITUTE(AG$6,"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43))*HLOOKUP(LEFT(TRIM(AG$6),FIND("~",SUBSTITUTE(AG$6," ","~",LEN(TRIM(AG$6))-LEN(SUBSTITUTE(TRIM(AG$6)," ",""))))-1)&amp;" Total",$B$6:$BB$305,ROW($A43)-5,FALSE))</f>
        <v>0</v>
      </c>
      <c r="AH43" s="143">
        <f ca="1">IF(AH$5&lt;&gt;"",HLOOKUP(AH$5,Functionalization!$G$6:$R$305,ROW($A43)-5,FALSE),IFERROR(INDEX(AH$269:AH$305,MATCH($F43,$B$269:$B$305,0))/VLOOKUP($F43,$B$269:$BB$305,MATCH(LEFT(TRIM(AH$6),FIND("~",SUBSTITUTE(AH$6,"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43))*HLOOKUP(LEFT(TRIM(AH$6),FIND("~",SUBSTITUTE(AH$6," ","~",LEN(TRIM(AH$6))-LEN(SUBSTITUTE(TRIM(AH$6)," ",""))))-1)&amp;" Total",$B$6:$BB$305,ROW($A43)-5,FALSE))</f>
        <v>0</v>
      </c>
      <c r="AI43" s="143">
        <f ca="1">IF(AI$5&lt;&gt;"",HLOOKUP(AI$5,Functionalization!$G$6:$R$305,ROW($A43)-5,FALSE),IFERROR(INDEX(AI$269:AI$305,MATCH($F43,$B$269:$B$305,0))/VLOOKUP($F43,$B$269:$BB$305,MATCH(LEFT(TRIM(AI$6),FIND("~",SUBSTITUTE(AI$6,"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43))*HLOOKUP(LEFT(TRIM(AI$6),FIND("~",SUBSTITUTE(AI$6," ","~",LEN(TRIM(AI$6))-LEN(SUBSTITUTE(TRIM(AI$6)," ",""))))-1)&amp;" Total",$B$6:$BB$305,ROW($A43)-5,FALSE))</f>
        <v>0</v>
      </c>
      <c r="AJ43" s="143">
        <f ca="1">IF(AJ$5&lt;&gt;"",HLOOKUP(AJ$5,Functionalization!$G$6:$R$305,ROW($A43)-5,FALSE),IFERROR(INDEX(AJ$269:AJ$305,MATCH($F43,$B$269:$B$305,0))/VLOOKUP($F43,$B$269:$BB$305,MATCH(LEFT(TRIM(AJ$6),FIND("~",SUBSTITUTE(AJ$6,"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43))*HLOOKUP(LEFT(TRIM(AJ$6),FIND("~",SUBSTITUTE(AJ$6," ","~",LEN(TRIM(AJ$6))-LEN(SUBSTITUTE(TRIM(AJ$6)," ",""))))-1)&amp;" Total",$B$6:$BB$305,ROW($A43)-5,FALSE))</f>
        <v>0</v>
      </c>
      <c r="AK43" s="143">
        <f ca="1">IF(AK$5&lt;&gt;"",HLOOKUP(AK$5,Functionalization!$G$6:$R$305,ROW($A43)-5,FALSE),IFERROR(INDEX(AK$269:AK$305,MATCH($F43,$B$269:$B$305,0))/VLOOKUP($F43,$B$269:$BB$305,MATCH(LEFT(TRIM(AK$6),FIND("~",SUBSTITUTE(AK$6,"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43))*HLOOKUP(LEFT(TRIM(AK$6),FIND("~",SUBSTITUTE(AK$6," ","~",LEN(TRIM(AK$6))-LEN(SUBSTITUTE(TRIM(AK$6)," ",""))))-1)&amp;" Total",$B$6:$BB$305,ROW($A43)-5,FALSE))</f>
        <v>0</v>
      </c>
      <c r="AL43" s="143">
        <f ca="1">IF(AL$5&lt;&gt;"",HLOOKUP(AL$5,Functionalization!$G$6:$R$305,ROW($A43)-5,FALSE),IFERROR(INDEX(AL$269:AL$305,MATCH($F43,$B$269:$B$305,0))/VLOOKUP($F43,$B$269:$BB$305,MATCH(LEFT(TRIM(AL$6),FIND("~",SUBSTITUTE(AL$6,"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43))*HLOOKUP(LEFT(TRIM(AL$6),FIND("~",SUBSTITUTE(AL$6," ","~",LEN(TRIM(AL$6))-LEN(SUBSTITUTE(TRIM(AL$6)," ",""))))-1)&amp;" Total",$B$6:$BB$305,ROW($A43)-5,FALSE))</f>
        <v>0</v>
      </c>
      <c r="AM43" s="143">
        <f ca="1">IF(AM$5&lt;&gt;"",HLOOKUP(AM$5,Functionalization!$G$6:$R$305,ROW($A43)-5,FALSE),IFERROR(INDEX(AM$269:AM$305,MATCH($F43,$B$269:$B$305,0))/VLOOKUP($F43,$B$269:$BB$305,MATCH(LEFT(TRIM(AM$6),FIND("~",SUBSTITUTE(AM$6,"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43))*HLOOKUP(LEFT(TRIM(AM$6),FIND("~",SUBSTITUTE(AM$6," ","~",LEN(TRIM(AM$6))-LEN(SUBSTITUTE(TRIM(AM$6)," ",""))))-1)&amp;" Total",$B$6:$BB$305,ROW($A43)-5,FALSE))</f>
        <v>0</v>
      </c>
      <c r="AN43" s="143">
        <f ca="1">IF(AN$5&lt;&gt;"",HLOOKUP(AN$5,Functionalization!$G$6:$R$305,ROW($A43)-5,FALSE),IFERROR(INDEX(AN$269:AN$305,MATCH($F43,$B$269:$B$305,0))/VLOOKUP($F43,$B$269:$BB$305,MATCH(LEFT(TRIM(AN$6),FIND("~",SUBSTITUTE(AN$6,"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43))*HLOOKUP(LEFT(TRIM(AN$6),FIND("~",SUBSTITUTE(AN$6," ","~",LEN(TRIM(AN$6))-LEN(SUBSTITUTE(TRIM(AN$6)," ",""))))-1)&amp;" Total",$B$6:$BB$305,ROW($A43)-5,FALSE))</f>
        <v>0</v>
      </c>
      <c r="AO43" s="143">
        <f ca="1">IF(AO$5&lt;&gt;"",HLOOKUP(AO$5,Functionalization!$G$6:$R$305,ROW($A43)-5,FALSE),IFERROR(INDEX(AO$269:AO$305,MATCH($F43,$B$269:$B$305,0))/VLOOKUP($F43,$B$269:$BB$305,MATCH(LEFT(TRIM(AO$6),FIND("~",SUBSTITUTE(AO$6,"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43))*HLOOKUP(LEFT(TRIM(AO$6),FIND("~",SUBSTITUTE(AO$6," ","~",LEN(TRIM(AO$6))-LEN(SUBSTITUTE(TRIM(AO$6)," ",""))))-1)&amp;" Total",$B$6:$BB$305,ROW($A43)-5,FALSE))</f>
        <v>0</v>
      </c>
      <c r="AP43" s="143">
        <f ca="1">IF(AP$5&lt;&gt;"",HLOOKUP(AP$5,Functionalization!$G$6:$R$305,ROW($A43)-5,FALSE),IFERROR(INDEX(AP$269:AP$305,MATCH($F43,$B$269:$B$305,0))/VLOOKUP($F43,$B$269:$BB$305,MATCH(LEFT(TRIM(AP$6),FIND("~",SUBSTITUTE(AP$6,"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43))*HLOOKUP(LEFT(TRIM(AP$6),FIND("~",SUBSTITUTE(AP$6," ","~",LEN(TRIM(AP$6))-LEN(SUBSTITUTE(TRIM(AP$6)," ",""))))-1)&amp;" Total",$B$6:$BB$305,ROW($A43)-5,FALSE))</f>
        <v>0</v>
      </c>
      <c r="AQ43" s="143">
        <f ca="1">IF(AQ$5&lt;&gt;"",HLOOKUP(AQ$5,Functionalization!$G$6:$R$305,ROW($A43)-5,FALSE),IFERROR(INDEX(AQ$269:AQ$305,MATCH($F43,$B$269:$B$305,0))/VLOOKUP($F43,$B$269:$BB$305,MATCH(LEFT(TRIM(AQ$6),FIND("~",SUBSTITUTE(AQ$6,"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43))*HLOOKUP(LEFT(TRIM(AQ$6),FIND("~",SUBSTITUTE(AQ$6," ","~",LEN(TRIM(AQ$6))-LEN(SUBSTITUTE(TRIM(AQ$6)," ",""))))-1)&amp;" Total",$B$6:$BB$305,ROW($A43)-5,FALSE))</f>
        <v>0</v>
      </c>
      <c r="AR43" s="143">
        <f ca="1">IF(AR$5&lt;&gt;"",HLOOKUP(AR$5,Functionalization!$G$6:$R$305,ROW($A43)-5,FALSE),IFERROR(INDEX(AR$269:AR$305,MATCH($F43,$B$269:$B$305,0))/VLOOKUP($F43,$B$269:$BB$305,MATCH(LEFT(TRIM(AR$6),FIND("~",SUBSTITUTE(AR$6,"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43))*HLOOKUP(LEFT(TRIM(AR$6),FIND("~",SUBSTITUTE(AR$6," ","~",LEN(TRIM(AR$6))-LEN(SUBSTITUTE(TRIM(AR$6)," ",""))))-1)&amp;" Total",$B$6:$BB$305,ROW($A43)-5,FALSE))</f>
        <v>0</v>
      </c>
      <c r="AS43" s="143">
        <f ca="1">IF(AS$5&lt;&gt;"",HLOOKUP(AS$5,Functionalization!$G$6:$R$305,ROW($A43)-5,FALSE),IFERROR(INDEX(AS$269:AS$305,MATCH($F43,$B$269:$B$305,0))/VLOOKUP($F43,$B$269:$BB$305,MATCH(LEFT(TRIM(AS$6),FIND("~",SUBSTITUTE(AS$6,"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43))*HLOOKUP(LEFT(TRIM(AS$6),FIND("~",SUBSTITUTE(AS$6," ","~",LEN(TRIM(AS$6))-LEN(SUBSTITUTE(TRIM(AS$6)," ",""))))-1)&amp;" Total",$B$6:$BB$305,ROW($A43)-5,FALSE))</f>
        <v>0</v>
      </c>
      <c r="AT43" s="143">
        <f ca="1">IF(AT$5&lt;&gt;"",HLOOKUP(AT$5,Functionalization!$G$6:$R$305,ROW($A43)-5,FALSE),IFERROR(INDEX(AT$269:AT$305,MATCH($F43,$B$269:$B$305,0))/VLOOKUP($F43,$B$269:$BB$305,MATCH(LEFT(TRIM(AT$6),FIND("~",SUBSTITUTE(AT$6,"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43))*HLOOKUP(LEFT(TRIM(AT$6),FIND("~",SUBSTITUTE(AT$6," ","~",LEN(TRIM(AT$6))-LEN(SUBSTITUTE(TRIM(AT$6)," ",""))))-1)&amp;" Total",$B$6:$BB$305,ROW($A43)-5,FALSE))</f>
        <v>0</v>
      </c>
      <c r="AU43" s="143">
        <f ca="1">IF(AU$5&lt;&gt;"",HLOOKUP(AU$5,Functionalization!$G$6:$R$305,ROW($A43)-5,FALSE),IFERROR(INDEX(AU$269:AU$305,MATCH($F43,$B$269:$B$305,0))/VLOOKUP($F43,$B$269:$BB$305,MATCH(LEFT(TRIM(AU$6),FIND("~",SUBSTITUTE(AU$6,"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43))*HLOOKUP(LEFT(TRIM(AU$6),FIND("~",SUBSTITUTE(AU$6," ","~",LEN(TRIM(AU$6))-LEN(SUBSTITUTE(TRIM(AU$6)," ",""))))-1)&amp;" Total",$B$6:$BB$305,ROW($A43)-5,FALSE))</f>
        <v>0</v>
      </c>
      <c r="AV43" s="143">
        <f ca="1">IF(AV$5&lt;&gt;"",HLOOKUP(AV$5,Functionalization!$G$6:$R$305,ROW($A43)-5,FALSE),IFERROR(INDEX(AV$269:AV$305,MATCH($F43,$B$269:$B$305,0))/VLOOKUP($F43,$B$269:$BB$305,MATCH(LEFT(TRIM(AV$6),FIND("~",SUBSTITUTE(AV$6,"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43))*HLOOKUP(LEFT(TRIM(AV$6),FIND("~",SUBSTITUTE(AV$6," ","~",LEN(TRIM(AV$6))-LEN(SUBSTITUTE(TRIM(AV$6)," ",""))))-1)&amp;" Total",$B$6:$BB$305,ROW($A43)-5,FALSE))</f>
        <v>0</v>
      </c>
      <c r="AW43" s="143">
        <f ca="1">IF(AW$5&lt;&gt;"",HLOOKUP(AW$5,Functionalization!$G$6:$R$305,ROW($A43)-5,FALSE),IFERROR(INDEX(AW$269:AW$305,MATCH($F43,$B$269:$B$305,0))/VLOOKUP($F43,$B$269:$BB$305,MATCH(LEFT(TRIM(AW$6),FIND("~",SUBSTITUTE(AW$6,"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43))*HLOOKUP(LEFT(TRIM(AW$6),FIND("~",SUBSTITUTE(AW$6," ","~",LEN(TRIM(AW$6))-LEN(SUBSTITUTE(TRIM(AW$6)," ",""))))-1)&amp;" Total",$B$6:$BB$305,ROW($A43)-5,FALSE))</f>
        <v>0</v>
      </c>
      <c r="AX43" s="143">
        <f ca="1">IF(AX$5&lt;&gt;"",HLOOKUP(AX$5,Functionalization!$G$6:$R$305,ROW($A43)-5,FALSE),IFERROR(INDEX(AX$269:AX$305,MATCH($F43,$B$269:$B$305,0))/VLOOKUP($F43,$B$269:$BB$305,MATCH(LEFT(TRIM(AX$6),FIND("~",SUBSTITUTE(AX$6,"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43))*HLOOKUP(LEFT(TRIM(AX$6),FIND("~",SUBSTITUTE(AX$6," ","~",LEN(TRIM(AX$6))-LEN(SUBSTITUTE(TRIM(AX$6)," ",""))))-1)&amp;" Total",$B$6:$BB$305,ROW($A43)-5,FALSE))</f>
        <v>0</v>
      </c>
      <c r="AY43" s="143">
        <f ca="1">IF(AY$5&lt;&gt;"",HLOOKUP(AY$5,Functionalization!$G$6:$R$305,ROW($A43)-5,FALSE),IFERROR(INDEX(AY$269:AY$305,MATCH($F43,$B$269:$B$305,0))/VLOOKUP($F43,$B$269:$BB$305,MATCH(LEFT(TRIM(AY$6),FIND("~",SUBSTITUTE(AY$6,"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43))*HLOOKUP(LEFT(TRIM(AY$6),FIND("~",SUBSTITUTE(AY$6," ","~",LEN(TRIM(AY$6))-LEN(SUBSTITUTE(TRIM(AY$6)," ",""))))-1)&amp;" Total",$B$6:$BB$305,ROW($A43)-5,FALSE))</f>
        <v>0</v>
      </c>
      <c r="AZ43" s="143">
        <f ca="1">IF(AZ$5&lt;&gt;"",HLOOKUP(AZ$5,Functionalization!$G$6:$R$305,ROW($A43)-5,FALSE),IFERROR(INDEX(AZ$269:AZ$305,MATCH($F43,$B$269:$B$305,0))/VLOOKUP($F43,$B$269:$BB$305,MATCH(LEFT(TRIM(AZ$6),FIND("~",SUBSTITUTE(AZ$6,"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43))*HLOOKUP(LEFT(TRIM(AZ$6),FIND("~",SUBSTITUTE(AZ$6," ","~",LEN(TRIM(AZ$6))-LEN(SUBSTITUTE(TRIM(AZ$6)," ",""))))-1)&amp;" Total",$B$6:$BB$305,ROW($A43)-5,FALSE))</f>
        <v>0</v>
      </c>
      <c r="BA43" s="143">
        <f ca="1">IF(BA$5&lt;&gt;"",HLOOKUP(BA$5,Functionalization!$G$6:$R$305,ROW($A43)-5,FALSE),IFERROR(INDEX(BA$269:BA$305,MATCH($F43,$B$269:$B$305,0))/VLOOKUP($F43,$B$269:$BB$305,MATCH(LEFT(TRIM(BA$6),FIND("~",SUBSTITUTE(BA$6,"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43))*HLOOKUP(LEFT(TRIM(BA$6),FIND("~",SUBSTITUTE(BA$6," ","~",LEN(TRIM(BA$6))-LEN(SUBSTITUTE(TRIM(BA$6)," ",""))))-1)&amp;" Total",$B$6:$BB$305,ROW($A43)-5,FALSE))</f>
        <v>0</v>
      </c>
      <c r="BB43" s="143">
        <f ca="1">IF(BB$5&lt;&gt;"",HLOOKUP(BB$5,Functionalization!$G$6:$R$305,ROW($A43)-5,FALSE),IFERROR(INDEX(BB$269:BB$305,MATCH($F43,$B$269:$B$305,0))/VLOOKUP($F43,$B$269:$BB$305,MATCH(LEFT(TRIM(BB$6),FIND("~",SUBSTITUTE(BB$6,"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43))*HLOOKUP(LEFT(TRIM(BB$6),FIND("~",SUBSTITUTE(BB$6," ","~",LEN(TRIM(BB$6))-LEN(SUBSTITUTE(TRIM(BB$6)," ",""))))-1)&amp;" Total",$B$6:$BB$305,ROW($A43)-5,FALSE))</f>
        <v>0</v>
      </c>
      <c r="BD43" s="79">
        <f ca="1">IFERROR(IF(SUMIF($G$6:$BB$6,BD$6&amp;" Total",$G43:$BB43)-(SUMIF($G$6:$BB$6,BD$6&amp;" "&amp;'Input-Func_Class'!$D$22,$G43:$BB43)+IFERROR(SUMIF($G$6:$BB$6,BD$6&amp;" "&amp;'Input-Func_Class'!$E$22,$G43:$BB43),SUMIF($G$6:$BB$6,BD$6&amp;" "&amp;'Input-Func_Class'!$B$24,$G43:$BB43))+SUMIF($G$6:$BB$6,BD$6&amp;" "&amp;'Input-Func_Class'!$F$22,$G43:$BB43))&lt;Check_Limit,0,1),1)</f>
        <v>0</v>
      </c>
      <c r="BE43" s="79">
        <f ca="1">IFERROR(IF(SUMIF($G$6:$BB$6,BE$6&amp;" Total",$G43:$BB43)-(SUMIF($G$6:$BB$6,BE$6&amp;" "&amp;'Input-Func_Class'!$D$22,$G43:$BB43)+IFERROR(SUMIF($G$6:$BB$6,BE$6&amp;" "&amp;'Input-Func_Class'!$E$22,$G43:$BB43),SUMIF($G$6:$BB$6,BE$6&amp;" "&amp;'Input-Func_Class'!$B$24,$G43:$BB43))+SUMIF($G$6:$BB$6,BE$6&amp;" "&amp;'Input-Func_Class'!$F$22,$G43:$BB43))&lt;Check_Limit,0,1),1)</f>
        <v>0</v>
      </c>
      <c r="BF43" s="79">
        <f ca="1">IFERROR(IF(SUMIF($G$6:$BB$6,BF$6&amp;" Total",$G43:$BB43)-(SUMIF($G$6:$BB$6,BF$6&amp;" "&amp;'Input-Func_Class'!$D$22,$G43:$BB43)+IFERROR(SUMIF($G$6:$BB$6,BF$6&amp;" "&amp;'Input-Func_Class'!$E$22,$G43:$BB43),SUMIF($G$6:$BB$6,BF$6&amp;" "&amp;'Input-Func_Class'!$B$24,$G43:$BB43))+SUMIF($G$6:$BB$6,BF$6&amp;" "&amp;'Input-Func_Class'!$F$22,$G43:$BB43))&lt;Check_Limit,0,1),1)</f>
        <v>0</v>
      </c>
      <c r="BG43" s="79">
        <f ca="1">IFERROR(IF(SUMIF($G$6:$BB$6,BG$6&amp;" Total",$G43:$BB43)-(SUMIF($G$6:$BB$6,BG$6&amp;" "&amp;'Input-Func_Class'!$D$22,$G43:$BB43)+IFERROR(SUMIF($G$6:$BB$6,BG$6&amp;" "&amp;'Input-Func_Class'!$E$22,$G43:$BB43),SUMIF($G$6:$BB$6,BG$6&amp;" "&amp;'Input-Func_Class'!$B$24,$G43:$BB43))+SUMIF($G$6:$BB$6,BG$6&amp;" "&amp;'Input-Func_Class'!$F$22,$G43:$BB43))&lt;Check_Limit,0,1),1)</f>
        <v>0</v>
      </c>
      <c r="BH43" s="79">
        <f ca="1">IFERROR(IF(SUMIF($G$6:$BB$6,BH$6&amp;" Total",$G43:$BB43)-(SUMIF($G$6:$BB$6,BH$6&amp;" "&amp;'Input-Func_Class'!$D$22,$G43:$BB43)+IFERROR(SUMIF($G$6:$BB$6,BH$6&amp;" "&amp;'Input-Func_Class'!$E$22,$G43:$BB43),SUMIF($G$6:$BB$6,BH$6&amp;" "&amp;'Input-Func_Class'!$B$24,$G43:$BB43))+SUMIF($G$6:$BB$6,BH$6&amp;" "&amp;'Input-Func_Class'!$F$22,$G43:$BB43))&lt;Check_Limit,0,1),1)</f>
        <v>0</v>
      </c>
      <c r="BI43" s="79">
        <f ca="1">IFERROR(IF(SUMIF($G$6:$BB$6,BI$6&amp;" Total",$G43:$BB43)-(SUMIF($G$6:$BB$6,BI$6&amp;" "&amp;'Input-Func_Class'!$D$22,$G43:$BB43)+IFERROR(SUMIF($G$6:$BB$6,BI$6&amp;" "&amp;'Input-Func_Class'!$E$22,$G43:$BB43),SUMIF($G$6:$BB$6,BI$6&amp;" "&amp;'Input-Func_Class'!$B$24,$G43:$BB43))+SUMIF($G$6:$BB$6,BI$6&amp;" "&amp;'Input-Func_Class'!$F$22,$G43:$BB43))&lt;Check_Limit,0,1),1)</f>
        <v>0</v>
      </c>
      <c r="BJ43" s="79">
        <f ca="1">IFERROR(IF(SUMIF($G$6:$BB$6,BJ$6&amp;" Total",$G43:$BB43)-(SUMIF($G$6:$BB$6,BJ$6&amp;" "&amp;'Input-Func_Class'!$D$22,$G43:$BB43)+IFERROR(SUMIF($G$6:$BB$6,BJ$6&amp;" "&amp;'Input-Func_Class'!$E$22,$G43:$BB43),SUMIF($G$6:$BB$6,BJ$6&amp;" "&amp;'Input-Func_Class'!$B$24,$G43:$BB43))+SUMIF($G$6:$BB$6,BJ$6&amp;" "&amp;'Input-Func_Class'!$F$22,$G43:$BB43))&lt;Check_Limit,0,1),1)</f>
        <v>0</v>
      </c>
      <c r="BK43" s="79">
        <f ca="1">IFERROR(IF(SUMIF($G$6:$BB$6,BK$6&amp;" Total",$G43:$BB43)-(SUMIF($G$6:$BB$6,BK$6&amp;" "&amp;'Input-Func_Class'!$D$22,$G43:$BB43)+IFERROR(SUMIF($G$6:$BB$6,BK$6&amp;" "&amp;'Input-Func_Class'!$E$22,$G43:$BB43),SUMIF($G$6:$BB$6,BK$6&amp;" "&amp;'Input-Func_Class'!$B$24,$G43:$BB43))+SUMIF($G$6:$BB$6,BK$6&amp;" "&amp;'Input-Func_Class'!$F$22,$G43:$BB43))&lt;Check_Limit,0,1),1)</f>
        <v>0</v>
      </c>
      <c r="BL43" s="79">
        <f ca="1">IFERROR(IF(SUMIF($G$6:$BB$6,BL$6&amp;" Total",$G43:$BB43)-(SUMIF($G$6:$BB$6,BL$6&amp;" "&amp;'Input-Func_Class'!$D$22,$G43:$BB43)+IFERROR(SUMIF($G$6:$BB$6,BL$6&amp;" "&amp;'Input-Func_Class'!$E$22,$G43:$BB43),SUMIF($G$6:$BB$6,BL$6&amp;" "&amp;'Input-Func_Class'!$B$24,$G43:$BB43))+SUMIF($G$6:$BB$6,BL$6&amp;" "&amp;'Input-Func_Class'!$F$22,$G43:$BB43))&lt;Check_Limit,0,1),1)</f>
        <v>0</v>
      </c>
      <c r="BM43" s="79">
        <f ca="1">IFERROR(IF(SUMIF($G$6:$BB$6,BM$6&amp;" Total",$G43:$BB43)-(SUMIF($G$6:$BB$6,BM$6&amp;" "&amp;'Input-Func_Class'!$D$22,$G43:$BB43)+IFERROR(SUMIF($G$6:$BB$6,BM$6&amp;" "&amp;'Input-Func_Class'!$E$22,$G43:$BB43),SUMIF($G$6:$BB$6,BM$6&amp;" "&amp;'Input-Func_Class'!$B$24,$G43:$BB43))+SUMIF($G$6:$BB$6,BM$6&amp;" "&amp;'Input-Func_Class'!$F$22,$G43:$BB43))&lt;Check_Limit,0,1),1)</f>
        <v>0</v>
      </c>
      <c r="BN43" s="79">
        <f ca="1">IFERROR(IF(SUMIF($G$6:$BB$6,BN$6&amp;" Total",$G43:$BB43)-(SUMIF($G$6:$BB$6,BN$6&amp;" "&amp;'Input-Func_Class'!$D$22,$G43:$BB43)+IFERROR(SUMIF($G$6:$BB$6,BN$6&amp;" "&amp;'Input-Func_Class'!$E$22,$G43:$BB43),SUMIF($G$6:$BB$6,BN$6&amp;" "&amp;'Input-Func_Class'!$B$24,$G43:$BB43))+SUMIF($G$6:$BB$6,BN$6&amp;" "&amp;'Input-Func_Class'!$F$22,$G43:$BB43))&lt;Check_Limit,0,1),1)</f>
        <v>0</v>
      </c>
      <c r="BO43" s="79">
        <f ca="1">IFERROR(IF(SUMIF($G$6:$BB$6,BO$6&amp;" Total",$G43:$BB43)-(SUMIF($G$6:$BB$6,BO$6&amp;" "&amp;'Input-Func_Class'!$D$22,$G43:$BB43)+IFERROR(SUMIF($G$6:$BB$6,BO$6&amp;" "&amp;'Input-Func_Class'!$E$22,$G43:$BB43),SUMIF($G$6:$BB$6,BO$6&amp;" "&amp;'Input-Func_Class'!$B$24,$G43:$BB43))+SUMIF($G$6:$BB$6,BO$6&amp;" "&amp;'Input-Func_Class'!$F$22,$G43:$BB43))&lt;Check_Limit,0,1),1)</f>
        <v>0</v>
      </c>
    </row>
    <row r="44" spans="1:67" outlineLevel="1">
      <c r="A44" s="113">
        <f>IF(ISBLANK('Input-Accounts'!A44),"",'Input-Accounts'!A44)</f>
        <v>35</v>
      </c>
      <c r="B44" s="17" t="str">
        <f>IF(ISBLANK('Input-Accounts'!B44),"",'Input-Accounts'!B44)</f>
        <v>Services - Direct</v>
      </c>
      <c r="C44" s="113">
        <f>IF(ISBLANK('Input-Accounts'!C44),"",'Input-Accounts'!C44)</f>
        <v>380.1</v>
      </c>
      <c r="D44" s="143">
        <f>Functionalization!$D44</f>
        <v>328315.7101814315</v>
      </c>
      <c r="E44" s="143">
        <f t="shared" ref="E44" ca="1" si="10">IFERROR(IF(D44="",0,IF(D44=0,0,IF(ABS(D44-SUM(G44,K44,O44,S44,W44,AA44,AE44,AI44,AM44,AQ44,AU44,AY44))&lt;Check_Limit,0,1))),1)</f>
        <v>0</v>
      </c>
      <c r="F44" s="89" t="str">
        <f>IF($D44=0,"-",IF('Input-Accounts'!$E44&lt;&gt;0,'Input-Accounts'!$E44,'Input-Accounts'!$G44))</f>
        <v>CUSTOMER</v>
      </c>
      <c r="G44" s="143">
        <f ca="1">IF(G$5&lt;&gt;"",HLOOKUP(G$5,Functionalization!$G$6:$R$305,ROW($A44)-5,FALSE),IFERROR(INDEX(G$269:G$305,MATCH($F44,$B$269:$B$305,0))/VLOOKUP($F44,$B$269:$BB$305,MATCH(LEFT(TRIM(G$6),FIND("~",SUBSTITUTE(G$6,"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44))*HLOOKUP(LEFT(TRIM(G$6),FIND("~",SUBSTITUTE(G$6," ","~",LEN(TRIM(G$6))-LEN(SUBSTITUTE(TRIM(G$6)," ",""))))-1)&amp;" Total",$B$6:$BB$305,ROW($A44)-5,FALSE))</f>
        <v>0</v>
      </c>
      <c r="H44" s="143">
        <f ca="1">IF(H$5&lt;&gt;"",HLOOKUP(H$5,Functionalization!$G$6:$R$305,ROW($A44)-5,FALSE),IFERROR(INDEX(H$269:H$305,MATCH($F44,$B$269:$B$305,0))/VLOOKUP($F44,$B$269:$BB$305,MATCH(LEFT(TRIM(H$6),FIND("~",SUBSTITUTE(H$6,"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44))*HLOOKUP(LEFT(TRIM(H$6),FIND("~",SUBSTITUTE(H$6," ","~",LEN(TRIM(H$6))-LEN(SUBSTITUTE(TRIM(H$6)," ",""))))-1)&amp;" Total",$B$6:$BB$305,ROW($A44)-5,FALSE))</f>
        <v>0</v>
      </c>
      <c r="I44" s="143">
        <f ca="1">IF(I$5&lt;&gt;"",HLOOKUP(I$5,Functionalization!$G$6:$R$305,ROW($A44)-5,FALSE),IFERROR(INDEX(I$269:I$305,MATCH($F44,$B$269:$B$305,0))/VLOOKUP($F44,$B$269:$BB$305,MATCH(LEFT(TRIM(I$6),FIND("~",SUBSTITUTE(I$6,"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44))*HLOOKUP(LEFT(TRIM(I$6),FIND("~",SUBSTITUTE(I$6," ","~",LEN(TRIM(I$6))-LEN(SUBSTITUTE(TRIM(I$6)," ",""))))-1)&amp;" Total",$B$6:$BB$305,ROW($A44)-5,FALSE))</f>
        <v>0</v>
      </c>
      <c r="J44" s="143">
        <f ca="1">IF(J$5&lt;&gt;"",HLOOKUP(J$5,Functionalization!$G$6:$R$305,ROW($A44)-5,FALSE),IFERROR(INDEX(J$269:J$305,MATCH($F44,$B$269:$B$305,0))/VLOOKUP($F44,$B$269:$BB$305,MATCH(LEFT(TRIM(J$6),FIND("~",SUBSTITUTE(J$6,"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44))*HLOOKUP(LEFT(TRIM(J$6),FIND("~",SUBSTITUTE(J$6," ","~",LEN(TRIM(J$6))-LEN(SUBSTITUTE(TRIM(J$6)," ",""))))-1)&amp;" Total",$B$6:$BB$305,ROW($A44)-5,FALSE))</f>
        <v>0</v>
      </c>
      <c r="K44" s="143">
        <f ca="1">IF(K$5&lt;&gt;"",HLOOKUP(K$5,Functionalization!$G$6:$R$305,ROW($A44)-5,FALSE),IFERROR(INDEX(K$269:K$305,MATCH($F44,$B$269:$B$305,0))/VLOOKUP($F44,$B$269:$BB$305,MATCH(LEFT(TRIM(K$6),FIND("~",SUBSTITUTE(K$6,"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44))*HLOOKUP(LEFT(TRIM(K$6),FIND("~",SUBSTITUTE(K$6," ","~",LEN(TRIM(K$6))-LEN(SUBSTITUTE(TRIM(K$6)," ",""))))-1)&amp;" Total",$B$6:$BB$305,ROW($A44)-5,FALSE))</f>
        <v>0</v>
      </c>
      <c r="L44" s="143">
        <f ca="1">IF(L$5&lt;&gt;"",HLOOKUP(L$5,Functionalization!$G$6:$R$305,ROW($A44)-5,FALSE),IFERROR(INDEX(L$269:L$305,MATCH($F44,$B$269:$B$305,0))/VLOOKUP($F44,$B$269:$BB$305,MATCH(LEFT(TRIM(L$6),FIND("~",SUBSTITUTE(L$6,"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44))*HLOOKUP(LEFT(TRIM(L$6),FIND("~",SUBSTITUTE(L$6," ","~",LEN(TRIM(L$6))-LEN(SUBSTITUTE(TRIM(L$6)," ",""))))-1)&amp;" Total",$B$6:$BB$305,ROW($A44)-5,FALSE))</f>
        <v>0</v>
      </c>
      <c r="M44" s="143">
        <f ca="1">IF(M$5&lt;&gt;"",HLOOKUP(M$5,Functionalization!$G$6:$R$305,ROW($A44)-5,FALSE),IFERROR(INDEX(M$269:M$305,MATCH($F44,$B$269:$B$305,0))/VLOOKUP($F44,$B$269:$BB$305,MATCH(LEFT(TRIM(M$6),FIND("~",SUBSTITUTE(M$6,"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44))*HLOOKUP(LEFT(TRIM(M$6),FIND("~",SUBSTITUTE(M$6," ","~",LEN(TRIM(M$6))-LEN(SUBSTITUTE(TRIM(M$6)," ",""))))-1)&amp;" Total",$B$6:$BB$305,ROW($A44)-5,FALSE))</f>
        <v>0</v>
      </c>
      <c r="N44" s="143">
        <f ca="1">IF(N$5&lt;&gt;"",HLOOKUP(N$5,Functionalization!$G$6:$R$305,ROW($A44)-5,FALSE),IFERROR(INDEX(N$269:N$305,MATCH($F44,$B$269:$B$305,0))/VLOOKUP($F44,$B$269:$BB$305,MATCH(LEFT(TRIM(N$6),FIND("~",SUBSTITUTE(N$6,"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44))*HLOOKUP(LEFT(TRIM(N$6),FIND("~",SUBSTITUTE(N$6," ","~",LEN(TRIM(N$6))-LEN(SUBSTITUTE(TRIM(N$6)," ",""))))-1)&amp;" Total",$B$6:$BB$305,ROW($A44)-5,FALSE))</f>
        <v>0</v>
      </c>
      <c r="O44" s="143">
        <f ca="1">IF(O$5&lt;&gt;"",HLOOKUP(O$5,Functionalization!$G$6:$R$305,ROW($A44)-5,FALSE),IFERROR(INDEX(O$269:O$305,MATCH($F44,$B$269:$B$305,0))/VLOOKUP($F44,$B$269:$BB$305,MATCH(LEFT(TRIM(O$6),FIND("~",SUBSTITUTE(O$6,"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44))*HLOOKUP(LEFT(TRIM(O$6),FIND("~",SUBSTITUTE(O$6," ","~",LEN(TRIM(O$6))-LEN(SUBSTITUTE(TRIM(O$6)," ",""))))-1)&amp;" Total",$B$6:$BB$305,ROW($A44)-5,FALSE))</f>
        <v>328315.7101814315</v>
      </c>
      <c r="P44" s="143">
        <f ca="1">IF(P$5&lt;&gt;"",HLOOKUP(P$5,Functionalization!$G$6:$R$305,ROW($A44)-5,FALSE),IFERROR(INDEX(P$269:P$305,MATCH($F44,$B$269:$B$305,0))/VLOOKUP($F44,$B$269:$BB$305,MATCH(LEFT(TRIM(P$6),FIND("~",SUBSTITUTE(P$6,"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44))*HLOOKUP(LEFT(TRIM(P$6),FIND("~",SUBSTITUTE(P$6," ","~",LEN(TRIM(P$6))-LEN(SUBSTITUTE(TRIM(P$6)," ",""))))-1)&amp;" Total",$B$6:$BB$305,ROW($A44)-5,FALSE))</f>
        <v>0</v>
      </c>
      <c r="Q44" s="143">
        <f ca="1">IF(Q$5&lt;&gt;"",HLOOKUP(Q$5,Functionalization!$G$6:$R$305,ROW($A44)-5,FALSE),IFERROR(INDEX(Q$269:Q$305,MATCH($F44,$B$269:$B$305,0))/VLOOKUP($F44,$B$269:$BB$305,MATCH(LEFT(TRIM(Q$6),FIND("~",SUBSTITUTE(Q$6,"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44))*HLOOKUP(LEFT(TRIM(Q$6),FIND("~",SUBSTITUTE(Q$6," ","~",LEN(TRIM(Q$6))-LEN(SUBSTITUTE(TRIM(Q$6)," ",""))))-1)&amp;" Total",$B$6:$BB$305,ROW($A44)-5,FALSE))</f>
        <v>0</v>
      </c>
      <c r="R44" s="143">
        <f ca="1">IF(R$5&lt;&gt;"",HLOOKUP(R$5,Functionalization!$G$6:$R$305,ROW($A44)-5,FALSE),IFERROR(INDEX(R$269:R$305,MATCH($F44,$B$269:$B$305,0))/VLOOKUP($F44,$B$269:$BB$305,MATCH(LEFT(TRIM(R$6),FIND("~",SUBSTITUTE(R$6,"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44))*HLOOKUP(LEFT(TRIM(R$6),FIND("~",SUBSTITUTE(R$6," ","~",LEN(TRIM(R$6))-LEN(SUBSTITUTE(TRIM(R$6)," ",""))))-1)&amp;" Total",$B$6:$BB$305,ROW($A44)-5,FALSE))</f>
        <v>328315.7101814315</v>
      </c>
      <c r="S44" s="143">
        <f ca="1">IF(S$5&lt;&gt;"",HLOOKUP(S$5,Functionalization!$G$6:$R$305,ROW($A44)-5,FALSE),IFERROR(INDEX(S$269:S$305,MATCH($F44,$B$269:$B$305,0))/VLOOKUP($F44,$B$269:$BB$305,MATCH(LEFT(TRIM(S$6),FIND("~",SUBSTITUTE(S$6,"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44))*HLOOKUP(LEFT(TRIM(S$6),FIND("~",SUBSTITUTE(S$6," ","~",LEN(TRIM(S$6))-LEN(SUBSTITUTE(TRIM(S$6)," ",""))))-1)&amp;" Total",$B$6:$BB$305,ROW($A44)-5,FALSE))</f>
        <v>0</v>
      </c>
      <c r="T44" s="143">
        <f ca="1">IF(T$5&lt;&gt;"",HLOOKUP(T$5,Functionalization!$G$6:$R$305,ROW($A44)-5,FALSE),IFERROR(INDEX(T$269:T$305,MATCH($F44,$B$269:$B$305,0))/VLOOKUP($F44,$B$269:$BB$305,MATCH(LEFT(TRIM(T$6),FIND("~",SUBSTITUTE(T$6,"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44))*HLOOKUP(LEFT(TRIM(T$6),FIND("~",SUBSTITUTE(T$6," ","~",LEN(TRIM(T$6))-LEN(SUBSTITUTE(TRIM(T$6)," ",""))))-1)&amp;" Total",$B$6:$BB$305,ROW($A44)-5,FALSE))</f>
        <v>0</v>
      </c>
      <c r="U44" s="143">
        <f ca="1">IF(U$5&lt;&gt;"",HLOOKUP(U$5,Functionalization!$G$6:$R$305,ROW($A44)-5,FALSE),IFERROR(INDEX(U$269:U$305,MATCH($F44,$B$269:$B$305,0))/VLOOKUP($F44,$B$269:$BB$305,MATCH(LEFT(TRIM(U$6),FIND("~",SUBSTITUTE(U$6,"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44))*HLOOKUP(LEFT(TRIM(U$6),FIND("~",SUBSTITUTE(U$6," ","~",LEN(TRIM(U$6))-LEN(SUBSTITUTE(TRIM(U$6)," ",""))))-1)&amp;" Total",$B$6:$BB$305,ROW($A44)-5,FALSE))</f>
        <v>0</v>
      </c>
      <c r="V44" s="143">
        <f ca="1">IF(V$5&lt;&gt;"",HLOOKUP(V$5,Functionalization!$G$6:$R$305,ROW($A44)-5,FALSE),IFERROR(INDEX(V$269:V$305,MATCH($F44,$B$269:$B$305,0))/VLOOKUP($F44,$B$269:$BB$305,MATCH(LEFT(TRIM(V$6),FIND("~",SUBSTITUTE(V$6,"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44))*HLOOKUP(LEFT(TRIM(V$6),FIND("~",SUBSTITUTE(V$6," ","~",LEN(TRIM(V$6))-LEN(SUBSTITUTE(TRIM(V$6)," ",""))))-1)&amp;" Total",$B$6:$BB$305,ROW($A44)-5,FALSE))</f>
        <v>0</v>
      </c>
      <c r="W44" s="143">
        <f ca="1">IF(W$5&lt;&gt;"",HLOOKUP(W$5,Functionalization!$G$6:$R$305,ROW($A44)-5,FALSE),IFERROR(INDEX(W$269:W$305,MATCH($F44,$B$269:$B$305,0))/VLOOKUP($F44,$B$269:$BB$305,MATCH(LEFT(TRIM(W$6),FIND("~",SUBSTITUTE(W$6,"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44))*HLOOKUP(LEFT(TRIM(W$6),FIND("~",SUBSTITUTE(W$6," ","~",LEN(TRIM(W$6))-LEN(SUBSTITUTE(TRIM(W$6)," ",""))))-1)&amp;" Total",$B$6:$BB$305,ROW($A44)-5,FALSE))</f>
        <v>0</v>
      </c>
      <c r="X44" s="143">
        <f ca="1">IF(X$5&lt;&gt;"",HLOOKUP(X$5,Functionalization!$G$6:$R$305,ROW($A44)-5,FALSE),IFERROR(INDEX(X$269:X$305,MATCH($F44,$B$269:$B$305,0))/VLOOKUP($F44,$B$269:$BB$305,MATCH(LEFT(TRIM(X$6),FIND("~",SUBSTITUTE(X$6,"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44))*HLOOKUP(LEFT(TRIM(X$6),FIND("~",SUBSTITUTE(X$6," ","~",LEN(TRIM(X$6))-LEN(SUBSTITUTE(TRIM(X$6)," ",""))))-1)&amp;" Total",$B$6:$BB$305,ROW($A44)-5,FALSE))</f>
        <v>0</v>
      </c>
      <c r="Y44" s="143">
        <f ca="1">IF(Y$5&lt;&gt;"",HLOOKUP(Y$5,Functionalization!$G$6:$R$305,ROW($A44)-5,FALSE),IFERROR(INDEX(Y$269:Y$305,MATCH($F44,$B$269:$B$305,0))/VLOOKUP($F44,$B$269:$BB$305,MATCH(LEFT(TRIM(Y$6),FIND("~",SUBSTITUTE(Y$6,"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44))*HLOOKUP(LEFT(TRIM(Y$6),FIND("~",SUBSTITUTE(Y$6," ","~",LEN(TRIM(Y$6))-LEN(SUBSTITUTE(TRIM(Y$6)," ",""))))-1)&amp;" Total",$B$6:$BB$305,ROW($A44)-5,FALSE))</f>
        <v>0</v>
      </c>
      <c r="Z44" s="143">
        <f ca="1">IF(Z$5&lt;&gt;"",HLOOKUP(Z$5,Functionalization!$G$6:$R$305,ROW($A44)-5,FALSE),IFERROR(INDEX(Z$269:Z$305,MATCH($F44,$B$269:$B$305,0))/VLOOKUP($F44,$B$269:$BB$305,MATCH(LEFT(TRIM(Z$6),FIND("~",SUBSTITUTE(Z$6,"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44))*HLOOKUP(LEFT(TRIM(Z$6),FIND("~",SUBSTITUTE(Z$6," ","~",LEN(TRIM(Z$6))-LEN(SUBSTITUTE(TRIM(Z$6)," ",""))))-1)&amp;" Total",$B$6:$BB$305,ROW($A44)-5,FALSE))</f>
        <v>0</v>
      </c>
      <c r="AA44" s="143">
        <f ca="1">IF(AA$5&lt;&gt;"",HLOOKUP(AA$5,Functionalization!$G$6:$R$305,ROW($A44)-5,FALSE),IFERROR(INDEX(AA$269:AA$305,MATCH($F44,$B$269:$B$305,0))/VLOOKUP($F44,$B$269:$BB$305,MATCH(LEFT(TRIM(AA$6),FIND("~",SUBSTITUTE(AA$6,"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44))*HLOOKUP(LEFT(TRIM(AA$6),FIND("~",SUBSTITUTE(AA$6," ","~",LEN(TRIM(AA$6))-LEN(SUBSTITUTE(TRIM(AA$6)," ",""))))-1)&amp;" Total",$B$6:$BB$305,ROW($A44)-5,FALSE))</f>
        <v>0</v>
      </c>
      <c r="AB44" s="143">
        <f ca="1">IF(AB$5&lt;&gt;"",HLOOKUP(AB$5,Functionalization!$G$6:$R$305,ROW($A44)-5,FALSE),IFERROR(INDEX(AB$269:AB$305,MATCH($F44,$B$269:$B$305,0))/VLOOKUP($F44,$B$269:$BB$305,MATCH(LEFT(TRIM(AB$6),FIND("~",SUBSTITUTE(AB$6,"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44))*HLOOKUP(LEFT(TRIM(AB$6),FIND("~",SUBSTITUTE(AB$6," ","~",LEN(TRIM(AB$6))-LEN(SUBSTITUTE(TRIM(AB$6)," ",""))))-1)&amp;" Total",$B$6:$BB$305,ROW($A44)-5,FALSE))</f>
        <v>0</v>
      </c>
      <c r="AC44" s="143">
        <f ca="1">IF(AC$5&lt;&gt;"",HLOOKUP(AC$5,Functionalization!$G$6:$R$305,ROW($A44)-5,FALSE),IFERROR(INDEX(AC$269:AC$305,MATCH($F44,$B$269:$B$305,0))/VLOOKUP($F44,$B$269:$BB$305,MATCH(LEFT(TRIM(AC$6),FIND("~",SUBSTITUTE(AC$6,"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44))*HLOOKUP(LEFT(TRIM(AC$6),FIND("~",SUBSTITUTE(AC$6," ","~",LEN(TRIM(AC$6))-LEN(SUBSTITUTE(TRIM(AC$6)," ",""))))-1)&amp;" Total",$B$6:$BB$305,ROW($A44)-5,FALSE))</f>
        <v>0</v>
      </c>
      <c r="AD44" s="143">
        <f ca="1">IF(AD$5&lt;&gt;"",HLOOKUP(AD$5,Functionalization!$G$6:$R$305,ROW($A44)-5,FALSE),IFERROR(INDEX(AD$269:AD$305,MATCH($F44,$B$269:$B$305,0))/VLOOKUP($F44,$B$269:$BB$305,MATCH(LEFT(TRIM(AD$6),FIND("~",SUBSTITUTE(AD$6,"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44))*HLOOKUP(LEFT(TRIM(AD$6),FIND("~",SUBSTITUTE(AD$6," ","~",LEN(TRIM(AD$6))-LEN(SUBSTITUTE(TRIM(AD$6)," ",""))))-1)&amp;" Total",$B$6:$BB$305,ROW($A44)-5,FALSE))</f>
        <v>0</v>
      </c>
      <c r="AE44" s="143">
        <f ca="1">IF(AE$5&lt;&gt;"",HLOOKUP(AE$5,Functionalization!$G$6:$R$305,ROW($A44)-5,FALSE),IFERROR(INDEX(AE$269:AE$305,MATCH($F44,$B$269:$B$305,0))/VLOOKUP($F44,$B$269:$BB$305,MATCH(LEFT(TRIM(AE$6),FIND("~",SUBSTITUTE(AE$6,"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44))*HLOOKUP(LEFT(TRIM(AE$6),FIND("~",SUBSTITUTE(AE$6," ","~",LEN(TRIM(AE$6))-LEN(SUBSTITUTE(TRIM(AE$6)," ",""))))-1)&amp;" Total",$B$6:$BB$305,ROW($A44)-5,FALSE))</f>
        <v>0</v>
      </c>
      <c r="AF44" s="143">
        <f ca="1">IF(AF$5&lt;&gt;"",HLOOKUP(AF$5,Functionalization!$G$6:$R$305,ROW($A44)-5,FALSE),IFERROR(INDEX(AF$269:AF$305,MATCH($F44,$B$269:$B$305,0))/VLOOKUP($F44,$B$269:$BB$305,MATCH(LEFT(TRIM(AF$6),FIND("~",SUBSTITUTE(AF$6,"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44))*HLOOKUP(LEFT(TRIM(AF$6),FIND("~",SUBSTITUTE(AF$6," ","~",LEN(TRIM(AF$6))-LEN(SUBSTITUTE(TRIM(AF$6)," ",""))))-1)&amp;" Total",$B$6:$BB$305,ROW($A44)-5,FALSE))</f>
        <v>0</v>
      </c>
      <c r="AG44" s="143">
        <f ca="1">IF(AG$5&lt;&gt;"",HLOOKUP(AG$5,Functionalization!$G$6:$R$305,ROW($A44)-5,FALSE),IFERROR(INDEX(AG$269:AG$305,MATCH($F44,$B$269:$B$305,0))/VLOOKUP($F44,$B$269:$BB$305,MATCH(LEFT(TRIM(AG$6),FIND("~",SUBSTITUTE(AG$6,"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44))*HLOOKUP(LEFT(TRIM(AG$6),FIND("~",SUBSTITUTE(AG$6," ","~",LEN(TRIM(AG$6))-LEN(SUBSTITUTE(TRIM(AG$6)," ",""))))-1)&amp;" Total",$B$6:$BB$305,ROW($A44)-5,FALSE))</f>
        <v>0</v>
      </c>
      <c r="AH44" s="143">
        <f ca="1">IF(AH$5&lt;&gt;"",HLOOKUP(AH$5,Functionalization!$G$6:$R$305,ROW($A44)-5,FALSE),IFERROR(INDEX(AH$269:AH$305,MATCH($F44,$B$269:$B$305,0))/VLOOKUP($F44,$B$269:$BB$305,MATCH(LEFT(TRIM(AH$6),FIND("~",SUBSTITUTE(AH$6,"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44))*HLOOKUP(LEFT(TRIM(AH$6),FIND("~",SUBSTITUTE(AH$6," ","~",LEN(TRIM(AH$6))-LEN(SUBSTITUTE(TRIM(AH$6)," ",""))))-1)&amp;" Total",$B$6:$BB$305,ROW($A44)-5,FALSE))</f>
        <v>0</v>
      </c>
      <c r="AI44" s="143">
        <f ca="1">IF(AI$5&lt;&gt;"",HLOOKUP(AI$5,Functionalization!$G$6:$R$305,ROW($A44)-5,FALSE),IFERROR(INDEX(AI$269:AI$305,MATCH($F44,$B$269:$B$305,0))/VLOOKUP($F44,$B$269:$BB$305,MATCH(LEFT(TRIM(AI$6),FIND("~",SUBSTITUTE(AI$6,"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44))*HLOOKUP(LEFT(TRIM(AI$6),FIND("~",SUBSTITUTE(AI$6," ","~",LEN(TRIM(AI$6))-LEN(SUBSTITUTE(TRIM(AI$6)," ",""))))-1)&amp;" Total",$B$6:$BB$305,ROW($A44)-5,FALSE))</f>
        <v>0</v>
      </c>
      <c r="AJ44" s="143">
        <f ca="1">IF(AJ$5&lt;&gt;"",HLOOKUP(AJ$5,Functionalization!$G$6:$R$305,ROW($A44)-5,FALSE),IFERROR(INDEX(AJ$269:AJ$305,MATCH($F44,$B$269:$B$305,0))/VLOOKUP($F44,$B$269:$BB$305,MATCH(LEFT(TRIM(AJ$6),FIND("~",SUBSTITUTE(AJ$6,"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44))*HLOOKUP(LEFT(TRIM(AJ$6),FIND("~",SUBSTITUTE(AJ$6," ","~",LEN(TRIM(AJ$6))-LEN(SUBSTITUTE(TRIM(AJ$6)," ",""))))-1)&amp;" Total",$B$6:$BB$305,ROW($A44)-5,FALSE))</f>
        <v>0</v>
      </c>
      <c r="AK44" s="143">
        <f ca="1">IF(AK$5&lt;&gt;"",HLOOKUP(AK$5,Functionalization!$G$6:$R$305,ROW($A44)-5,FALSE),IFERROR(INDEX(AK$269:AK$305,MATCH($F44,$B$269:$B$305,0))/VLOOKUP($F44,$B$269:$BB$305,MATCH(LEFT(TRIM(AK$6),FIND("~",SUBSTITUTE(AK$6,"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44))*HLOOKUP(LEFT(TRIM(AK$6),FIND("~",SUBSTITUTE(AK$6," ","~",LEN(TRIM(AK$6))-LEN(SUBSTITUTE(TRIM(AK$6)," ",""))))-1)&amp;" Total",$B$6:$BB$305,ROW($A44)-5,FALSE))</f>
        <v>0</v>
      </c>
      <c r="AL44" s="143">
        <f ca="1">IF(AL$5&lt;&gt;"",HLOOKUP(AL$5,Functionalization!$G$6:$R$305,ROW($A44)-5,FALSE),IFERROR(INDEX(AL$269:AL$305,MATCH($F44,$B$269:$B$305,0))/VLOOKUP($F44,$B$269:$BB$305,MATCH(LEFT(TRIM(AL$6),FIND("~",SUBSTITUTE(AL$6,"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44))*HLOOKUP(LEFT(TRIM(AL$6),FIND("~",SUBSTITUTE(AL$6," ","~",LEN(TRIM(AL$6))-LEN(SUBSTITUTE(TRIM(AL$6)," ",""))))-1)&amp;" Total",$B$6:$BB$305,ROW($A44)-5,FALSE))</f>
        <v>0</v>
      </c>
      <c r="AM44" s="143">
        <f ca="1">IF(AM$5&lt;&gt;"",HLOOKUP(AM$5,Functionalization!$G$6:$R$305,ROW($A44)-5,FALSE),IFERROR(INDEX(AM$269:AM$305,MATCH($F44,$B$269:$B$305,0))/VLOOKUP($F44,$B$269:$BB$305,MATCH(LEFT(TRIM(AM$6),FIND("~",SUBSTITUTE(AM$6,"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44))*HLOOKUP(LEFT(TRIM(AM$6),FIND("~",SUBSTITUTE(AM$6," ","~",LEN(TRIM(AM$6))-LEN(SUBSTITUTE(TRIM(AM$6)," ",""))))-1)&amp;" Total",$B$6:$BB$305,ROW($A44)-5,FALSE))</f>
        <v>0</v>
      </c>
      <c r="AN44" s="143">
        <f ca="1">IF(AN$5&lt;&gt;"",HLOOKUP(AN$5,Functionalization!$G$6:$R$305,ROW($A44)-5,FALSE),IFERROR(INDEX(AN$269:AN$305,MATCH($F44,$B$269:$B$305,0))/VLOOKUP($F44,$B$269:$BB$305,MATCH(LEFT(TRIM(AN$6),FIND("~",SUBSTITUTE(AN$6,"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44))*HLOOKUP(LEFT(TRIM(AN$6),FIND("~",SUBSTITUTE(AN$6," ","~",LEN(TRIM(AN$6))-LEN(SUBSTITUTE(TRIM(AN$6)," ",""))))-1)&amp;" Total",$B$6:$BB$305,ROW($A44)-5,FALSE))</f>
        <v>0</v>
      </c>
      <c r="AO44" s="143">
        <f ca="1">IF(AO$5&lt;&gt;"",HLOOKUP(AO$5,Functionalization!$G$6:$R$305,ROW($A44)-5,FALSE),IFERROR(INDEX(AO$269:AO$305,MATCH($F44,$B$269:$B$305,0))/VLOOKUP($F44,$B$269:$BB$305,MATCH(LEFT(TRIM(AO$6),FIND("~",SUBSTITUTE(AO$6,"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44))*HLOOKUP(LEFT(TRIM(AO$6),FIND("~",SUBSTITUTE(AO$6," ","~",LEN(TRIM(AO$6))-LEN(SUBSTITUTE(TRIM(AO$6)," ",""))))-1)&amp;" Total",$B$6:$BB$305,ROW($A44)-5,FALSE))</f>
        <v>0</v>
      </c>
      <c r="AP44" s="143">
        <f ca="1">IF(AP$5&lt;&gt;"",HLOOKUP(AP$5,Functionalization!$G$6:$R$305,ROW($A44)-5,FALSE),IFERROR(INDEX(AP$269:AP$305,MATCH($F44,$B$269:$B$305,0))/VLOOKUP($F44,$B$269:$BB$305,MATCH(LEFT(TRIM(AP$6),FIND("~",SUBSTITUTE(AP$6,"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44))*HLOOKUP(LEFT(TRIM(AP$6),FIND("~",SUBSTITUTE(AP$6," ","~",LEN(TRIM(AP$6))-LEN(SUBSTITUTE(TRIM(AP$6)," ",""))))-1)&amp;" Total",$B$6:$BB$305,ROW($A44)-5,FALSE))</f>
        <v>0</v>
      </c>
      <c r="AQ44" s="143">
        <f ca="1">IF(AQ$5&lt;&gt;"",HLOOKUP(AQ$5,Functionalization!$G$6:$R$305,ROW($A44)-5,FALSE),IFERROR(INDEX(AQ$269:AQ$305,MATCH($F44,$B$269:$B$305,0))/VLOOKUP($F44,$B$269:$BB$305,MATCH(LEFT(TRIM(AQ$6),FIND("~",SUBSTITUTE(AQ$6,"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44))*HLOOKUP(LEFT(TRIM(AQ$6),FIND("~",SUBSTITUTE(AQ$6," ","~",LEN(TRIM(AQ$6))-LEN(SUBSTITUTE(TRIM(AQ$6)," ",""))))-1)&amp;" Total",$B$6:$BB$305,ROW($A44)-5,FALSE))</f>
        <v>0</v>
      </c>
      <c r="AR44" s="143">
        <f ca="1">IF(AR$5&lt;&gt;"",HLOOKUP(AR$5,Functionalization!$G$6:$R$305,ROW($A44)-5,FALSE),IFERROR(INDEX(AR$269:AR$305,MATCH($F44,$B$269:$B$305,0))/VLOOKUP($F44,$B$269:$BB$305,MATCH(LEFT(TRIM(AR$6),FIND("~",SUBSTITUTE(AR$6,"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44))*HLOOKUP(LEFT(TRIM(AR$6),FIND("~",SUBSTITUTE(AR$6," ","~",LEN(TRIM(AR$6))-LEN(SUBSTITUTE(TRIM(AR$6)," ",""))))-1)&amp;" Total",$B$6:$BB$305,ROW($A44)-5,FALSE))</f>
        <v>0</v>
      </c>
      <c r="AS44" s="143">
        <f ca="1">IF(AS$5&lt;&gt;"",HLOOKUP(AS$5,Functionalization!$G$6:$R$305,ROW($A44)-5,FALSE),IFERROR(INDEX(AS$269:AS$305,MATCH($F44,$B$269:$B$305,0))/VLOOKUP($F44,$B$269:$BB$305,MATCH(LEFT(TRIM(AS$6),FIND("~",SUBSTITUTE(AS$6,"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44))*HLOOKUP(LEFT(TRIM(AS$6),FIND("~",SUBSTITUTE(AS$6," ","~",LEN(TRIM(AS$6))-LEN(SUBSTITUTE(TRIM(AS$6)," ",""))))-1)&amp;" Total",$B$6:$BB$305,ROW($A44)-5,FALSE))</f>
        <v>0</v>
      </c>
      <c r="AT44" s="143">
        <f ca="1">IF(AT$5&lt;&gt;"",HLOOKUP(AT$5,Functionalization!$G$6:$R$305,ROW($A44)-5,FALSE),IFERROR(INDEX(AT$269:AT$305,MATCH($F44,$B$269:$B$305,0))/VLOOKUP($F44,$B$269:$BB$305,MATCH(LEFT(TRIM(AT$6),FIND("~",SUBSTITUTE(AT$6,"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44))*HLOOKUP(LEFT(TRIM(AT$6),FIND("~",SUBSTITUTE(AT$6," ","~",LEN(TRIM(AT$6))-LEN(SUBSTITUTE(TRIM(AT$6)," ",""))))-1)&amp;" Total",$B$6:$BB$305,ROW($A44)-5,FALSE))</f>
        <v>0</v>
      </c>
      <c r="AU44" s="143">
        <f ca="1">IF(AU$5&lt;&gt;"",HLOOKUP(AU$5,Functionalization!$G$6:$R$305,ROW($A44)-5,FALSE),IFERROR(INDEX(AU$269:AU$305,MATCH($F44,$B$269:$B$305,0))/VLOOKUP($F44,$B$269:$BB$305,MATCH(LEFT(TRIM(AU$6),FIND("~",SUBSTITUTE(AU$6,"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44))*HLOOKUP(LEFT(TRIM(AU$6),FIND("~",SUBSTITUTE(AU$6," ","~",LEN(TRIM(AU$6))-LEN(SUBSTITUTE(TRIM(AU$6)," ",""))))-1)&amp;" Total",$B$6:$BB$305,ROW($A44)-5,FALSE))</f>
        <v>0</v>
      </c>
      <c r="AV44" s="143">
        <f ca="1">IF(AV$5&lt;&gt;"",HLOOKUP(AV$5,Functionalization!$G$6:$R$305,ROW($A44)-5,FALSE),IFERROR(INDEX(AV$269:AV$305,MATCH($F44,$B$269:$B$305,0))/VLOOKUP($F44,$B$269:$BB$305,MATCH(LEFT(TRIM(AV$6),FIND("~",SUBSTITUTE(AV$6,"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44))*HLOOKUP(LEFT(TRIM(AV$6),FIND("~",SUBSTITUTE(AV$6," ","~",LEN(TRIM(AV$6))-LEN(SUBSTITUTE(TRIM(AV$6)," ",""))))-1)&amp;" Total",$B$6:$BB$305,ROW($A44)-5,FALSE))</f>
        <v>0</v>
      </c>
      <c r="AW44" s="143">
        <f ca="1">IF(AW$5&lt;&gt;"",HLOOKUP(AW$5,Functionalization!$G$6:$R$305,ROW($A44)-5,FALSE),IFERROR(INDEX(AW$269:AW$305,MATCH($F44,$B$269:$B$305,0))/VLOOKUP($F44,$B$269:$BB$305,MATCH(LEFT(TRIM(AW$6),FIND("~",SUBSTITUTE(AW$6,"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44))*HLOOKUP(LEFT(TRIM(AW$6),FIND("~",SUBSTITUTE(AW$6," ","~",LEN(TRIM(AW$6))-LEN(SUBSTITUTE(TRIM(AW$6)," ",""))))-1)&amp;" Total",$B$6:$BB$305,ROW($A44)-5,FALSE))</f>
        <v>0</v>
      </c>
      <c r="AX44" s="143">
        <f ca="1">IF(AX$5&lt;&gt;"",HLOOKUP(AX$5,Functionalization!$G$6:$R$305,ROW($A44)-5,FALSE),IFERROR(INDEX(AX$269:AX$305,MATCH($F44,$B$269:$B$305,0))/VLOOKUP($F44,$B$269:$BB$305,MATCH(LEFT(TRIM(AX$6),FIND("~",SUBSTITUTE(AX$6,"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44))*HLOOKUP(LEFT(TRIM(AX$6),FIND("~",SUBSTITUTE(AX$6," ","~",LEN(TRIM(AX$6))-LEN(SUBSTITUTE(TRIM(AX$6)," ",""))))-1)&amp;" Total",$B$6:$BB$305,ROW($A44)-5,FALSE))</f>
        <v>0</v>
      </c>
      <c r="AY44" s="143">
        <f ca="1">IF(AY$5&lt;&gt;"",HLOOKUP(AY$5,Functionalization!$G$6:$R$305,ROW($A44)-5,FALSE),IFERROR(INDEX(AY$269:AY$305,MATCH($F44,$B$269:$B$305,0))/VLOOKUP($F44,$B$269:$BB$305,MATCH(LEFT(TRIM(AY$6),FIND("~",SUBSTITUTE(AY$6,"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44))*HLOOKUP(LEFT(TRIM(AY$6),FIND("~",SUBSTITUTE(AY$6," ","~",LEN(TRIM(AY$6))-LEN(SUBSTITUTE(TRIM(AY$6)," ",""))))-1)&amp;" Total",$B$6:$BB$305,ROW($A44)-5,FALSE))</f>
        <v>0</v>
      </c>
      <c r="AZ44" s="143">
        <f ca="1">IF(AZ$5&lt;&gt;"",HLOOKUP(AZ$5,Functionalization!$G$6:$R$305,ROW($A44)-5,FALSE),IFERROR(INDEX(AZ$269:AZ$305,MATCH($F44,$B$269:$B$305,0))/VLOOKUP($F44,$B$269:$BB$305,MATCH(LEFT(TRIM(AZ$6),FIND("~",SUBSTITUTE(AZ$6,"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44))*HLOOKUP(LEFT(TRIM(AZ$6),FIND("~",SUBSTITUTE(AZ$6," ","~",LEN(TRIM(AZ$6))-LEN(SUBSTITUTE(TRIM(AZ$6)," ",""))))-1)&amp;" Total",$B$6:$BB$305,ROW($A44)-5,FALSE))</f>
        <v>0</v>
      </c>
      <c r="BA44" s="143">
        <f ca="1">IF(BA$5&lt;&gt;"",HLOOKUP(BA$5,Functionalization!$G$6:$R$305,ROW($A44)-5,FALSE),IFERROR(INDEX(BA$269:BA$305,MATCH($F44,$B$269:$B$305,0))/VLOOKUP($F44,$B$269:$BB$305,MATCH(LEFT(TRIM(BA$6),FIND("~",SUBSTITUTE(BA$6,"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44))*HLOOKUP(LEFT(TRIM(BA$6),FIND("~",SUBSTITUTE(BA$6," ","~",LEN(TRIM(BA$6))-LEN(SUBSTITUTE(TRIM(BA$6)," ",""))))-1)&amp;" Total",$B$6:$BB$305,ROW($A44)-5,FALSE))</f>
        <v>0</v>
      </c>
      <c r="BB44" s="143">
        <f ca="1">IF(BB$5&lt;&gt;"",HLOOKUP(BB$5,Functionalization!$G$6:$R$305,ROW($A44)-5,FALSE),IFERROR(INDEX(BB$269:BB$305,MATCH($F44,$B$269:$B$305,0))/VLOOKUP($F44,$B$269:$BB$305,MATCH(LEFT(TRIM(BB$6),FIND("~",SUBSTITUTE(BB$6,"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44))*HLOOKUP(LEFT(TRIM(BB$6),FIND("~",SUBSTITUTE(BB$6," ","~",LEN(TRIM(BB$6))-LEN(SUBSTITUTE(TRIM(BB$6)," ",""))))-1)&amp;" Total",$B$6:$BB$305,ROW($A44)-5,FALSE))</f>
        <v>0</v>
      </c>
      <c r="BD44" s="79">
        <f ca="1">IFERROR(IF(SUMIF($G$6:$BB$6,BD$6&amp;" Total",$G44:$BB44)-(SUMIF($G$6:$BB$6,BD$6&amp;" "&amp;'Input-Func_Class'!$D$22,$G44:$BB44)+IFERROR(SUMIF($G$6:$BB$6,BD$6&amp;" "&amp;'Input-Func_Class'!$E$22,$G44:$BB44),SUMIF($G$6:$BB$6,BD$6&amp;" "&amp;'Input-Func_Class'!$B$24,$G44:$BB44))+SUMIF($G$6:$BB$6,BD$6&amp;" "&amp;'Input-Func_Class'!$F$22,$G44:$BB44))&lt;Check_Limit,0,1),1)</f>
        <v>0</v>
      </c>
      <c r="BE44" s="79">
        <f ca="1">IFERROR(IF(SUMIF($G$6:$BB$6,BE$6&amp;" Total",$G44:$BB44)-(SUMIF($G$6:$BB$6,BE$6&amp;" "&amp;'Input-Func_Class'!$D$22,$G44:$BB44)+IFERROR(SUMIF($G$6:$BB$6,BE$6&amp;" "&amp;'Input-Func_Class'!$E$22,$G44:$BB44),SUMIF($G$6:$BB$6,BE$6&amp;" "&amp;'Input-Func_Class'!$B$24,$G44:$BB44))+SUMIF($G$6:$BB$6,BE$6&amp;" "&amp;'Input-Func_Class'!$F$22,$G44:$BB44))&lt;Check_Limit,0,1),1)</f>
        <v>0</v>
      </c>
      <c r="BF44" s="79">
        <f ca="1">IFERROR(IF(SUMIF($G$6:$BB$6,BF$6&amp;" Total",$G44:$BB44)-(SUMIF($G$6:$BB$6,BF$6&amp;" "&amp;'Input-Func_Class'!$D$22,$G44:$BB44)+IFERROR(SUMIF($G$6:$BB$6,BF$6&amp;" "&amp;'Input-Func_Class'!$E$22,$G44:$BB44),SUMIF($G$6:$BB$6,BF$6&amp;" "&amp;'Input-Func_Class'!$B$24,$G44:$BB44))+SUMIF($G$6:$BB$6,BF$6&amp;" "&amp;'Input-Func_Class'!$F$22,$G44:$BB44))&lt;Check_Limit,0,1),1)</f>
        <v>0</v>
      </c>
      <c r="BG44" s="79">
        <f ca="1">IFERROR(IF(SUMIF($G$6:$BB$6,BG$6&amp;" Total",$G44:$BB44)-(SUMIF($G$6:$BB$6,BG$6&amp;" "&amp;'Input-Func_Class'!$D$22,$G44:$BB44)+IFERROR(SUMIF($G$6:$BB$6,BG$6&amp;" "&amp;'Input-Func_Class'!$E$22,$G44:$BB44),SUMIF($G$6:$BB$6,BG$6&amp;" "&amp;'Input-Func_Class'!$B$24,$G44:$BB44))+SUMIF($G$6:$BB$6,BG$6&amp;" "&amp;'Input-Func_Class'!$F$22,$G44:$BB44))&lt;Check_Limit,0,1),1)</f>
        <v>0</v>
      </c>
      <c r="BH44" s="79">
        <f ca="1">IFERROR(IF(SUMIF($G$6:$BB$6,BH$6&amp;" Total",$G44:$BB44)-(SUMIF($G$6:$BB$6,BH$6&amp;" "&amp;'Input-Func_Class'!$D$22,$G44:$BB44)+IFERROR(SUMIF($G$6:$BB$6,BH$6&amp;" "&amp;'Input-Func_Class'!$E$22,$G44:$BB44),SUMIF($G$6:$BB$6,BH$6&amp;" "&amp;'Input-Func_Class'!$B$24,$G44:$BB44))+SUMIF($G$6:$BB$6,BH$6&amp;" "&amp;'Input-Func_Class'!$F$22,$G44:$BB44))&lt;Check_Limit,0,1),1)</f>
        <v>0</v>
      </c>
      <c r="BI44" s="79">
        <f ca="1">IFERROR(IF(SUMIF($G$6:$BB$6,BI$6&amp;" Total",$G44:$BB44)-(SUMIF($G$6:$BB$6,BI$6&amp;" "&amp;'Input-Func_Class'!$D$22,$G44:$BB44)+IFERROR(SUMIF($G$6:$BB$6,BI$6&amp;" "&amp;'Input-Func_Class'!$E$22,$G44:$BB44),SUMIF($G$6:$BB$6,BI$6&amp;" "&amp;'Input-Func_Class'!$B$24,$G44:$BB44))+SUMIF($G$6:$BB$6,BI$6&amp;" "&amp;'Input-Func_Class'!$F$22,$G44:$BB44))&lt;Check_Limit,0,1),1)</f>
        <v>0</v>
      </c>
      <c r="BJ44" s="79">
        <f ca="1">IFERROR(IF(SUMIF($G$6:$BB$6,BJ$6&amp;" Total",$G44:$BB44)-(SUMIF($G$6:$BB$6,BJ$6&amp;" "&amp;'Input-Func_Class'!$D$22,$G44:$BB44)+IFERROR(SUMIF($G$6:$BB$6,BJ$6&amp;" "&amp;'Input-Func_Class'!$E$22,$G44:$BB44),SUMIF($G$6:$BB$6,BJ$6&amp;" "&amp;'Input-Func_Class'!$B$24,$G44:$BB44))+SUMIF($G$6:$BB$6,BJ$6&amp;" "&amp;'Input-Func_Class'!$F$22,$G44:$BB44))&lt;Check_Limit,0,1),1)</f>
        <v>0</v>
      </c>
      <c r="BK44" s="79">
        <f ca="1">IFERROR(IF(SUMIF($G$6:$BB$6,BK$6&amp;" Total",$G44:$BB44)-(SUMIF($G$6:$BB$6,BK$6&amp;" "&amp;'Input-Func_Class'!$D$22,$G44:$BB44)+IFERROR(SUMIF($G$6:$BB$6,BK$6&amp;" "&amp;'Input-Func_Class'!$E$22,$G44:$BB44),SUMIF($G$6:$BB$6,BK$6&amp;" "&amp;'Input-Func_Class'!$B$24,$G44:$BB44))+SUMIF($G$6:$BB$6,BK$6&amp;" "&amp;'Input-Func_Class'!$F$22,$G44:$BB44))&lt;Check_Limit,0,1),1)</f>
        <v>0</v>
      </c>
      <c r="BL44" s="79">
        <f ca="1">IFERROR(IF(SUMIF($G$6:$BB$6,BL$6&amp;" Total",$G44:$BB44)-(SUMIF($G$6:$BB$6,BL$6&amp;" "&amp;'Input-Func_Class'!$D$22,$G44:$BB44)+IFERROR(SUMIF($G$6:$BB$6,BL$6&amp;" "&amp;'Input-Func_Class'!$E$22,$G44:$BB44),SUMIF($G$6:$BB$6,BL$6&amp;" "&amp;'Input-Func_Class'!$B$24,$G44:$BB44))+SUMIF($G$6:$BB$6,BL$6&amp;" "&amp;'Input-Func_Class'!$F$22,$G44:$BB44))&lt;Check_Limit,0,1),1)</f>
        <v>0</v>
      </c>
      <c r="BM44" s="79">
        <f ca="1">IFERROR(IF(SUMIF($G$6:$BB$6,BM$6&amp;" Total",$G44:$BB44)-(SUMIF($G$6:$BB$6,BM$6&amp;" "&amp;'Input-Func_Class'!$D$22,$G44:$BB44)+IFERROR(SUMIF($G$6:$BB$6,BM$6&amp;" "&amp;'Input-Func_Class'!$E$22,$G44:$BB44),SUMIF($G$6:$BB$6,BM$6&amp;" "&amp;'Input-Func_Class'!$B$24,$G44:$BB44))+SUMIF($G$6:$BB$6,BM$6&amp;" "&amp;'Input-Func_Class'!$F$22,$G44:$BB44))&lt;Check_Limit,0,1),1)</f>
        <v>0</v>
      </c>
      <c r="BN44" s="79">
        <f ca="1">IFERROR(IF(SUMIF($G$6:$BB$6,BN$6&amp;" Total",$G44:$BB44)-(SUMIF($G$6:$BB$6,BN$6&amp;" "&amp;'Input-Func_Class'!$D$22,$G44:$BB44)+IFERROR(SUMIF($G$6:$BB$6,BN$6&amp;" "&amp;'Input-Func_Class'!$E$22,$G44:$BB44),SUMIF($G$6:$BB$6,BN$6&amp;" "&amp;'Input-Func_Class'!$B$24,$G44:$BB44))+SUMIF($G$6:$BB$6,BN$6&amp;" "&amp;'Input-Func_Class'!$F$22,$G44:$BB44))&lt;Check_Limit,0,1),1)</f>
        <v>0</v>
      </c>
      <c r="BO44" s="79">
        <f ca="1">IFERROR(IF(SUMIF($G$6:$BB$6,BO$6&amp;" Total",$G44:$BB44)-(SUMIF($G$6:$BB$6,BO$6&amp;" "&amp;'Input-Func_Class'!$D$22,$G44:$BB44)+IFERROR(SUMIF($G$6:$BB$6,BO$6&amp;" "&amp;'Input-Func_Class'!$E$22,$G44:$BB44),SUMIF($G$6:$BB$6,BO$6&amp;" "&amp;'Input-Func_Class'!$B$24,$G44:$BB44))+SUMIF($G$6:$BB$6,BO$6&amp;" "&amp;'Input-Func_Class'!$F$22,$G44:$BB44))&lt;Check_Limit,0,1),1)</f>
        <v>0</v>
      </c>
    </row>
    <row r="45" spans="1:67" outlineLevel="1">
      <c r="A45" s="113">
        <f>IF(ISBLANK('Input-Accounts'!A45),"",'Input-Accounts'!A45)</f>
        <v>36</v>
      </c>
      <c r="B45" s="17" t="str">
        <f>IF(ISBLANK('Input-Accounts'!B45),"",'Input-Accounts'!B45)</f>
        <v>Meters</v>
      </c>
      <c r="C45" s="113">
        <f>IF(ISBLANK('Input-Accounts'!C45),"",'Input-Accounts'!C45)</f>
        <v>381</v>
      </c>
      <c r="D45" s="143">
        <f>Functionalization!$D45</f>
        <v>84745167.920000002</v>
      </c>
      <c r="E45" s="143">
        <f t="shared" ca="1" si="2"/>
        <v>0</v>
      </c>
      <c r="F45" s="89" t="str">
        <f>IF($D45=0,"-",IF('Input-Accounts'!$E45&lt;&gt;0,'Input-Accounts'!$E45,'Input-Accounts'!$G45))</f>
        <v>CUSTOMER</v>
      </c>
      <c r="G45" s="143">
        <f ca="1">IF(G$5&lt;&gt;"",HLOOKUP(G$5,Functionalization!$G$6:$R$305,ROW($A45)-5,FALSE),IFERROR(INDEX(G$269:G$305,MATCH($F45,$B$269:$B$305,0))/VLOOKUP($F45,$B$269:$BB$305,MATCH(LEFT(TRIM(G$6),FIND("~",SUBSTITUTE(G$6,"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45))*HLOOKUP(LEFT(TRIM(G$6),FIND("~",SUBSTITUTE(G$6," ","~",LEN(TRIM(G$6))-LEN(SUBSTITUTE(TRIM(G$6)," ",""))))-1)&amp;" Total",$B$6:$BB$305,ROW($A45)-5,FALSE))</f>
        <v>0</v>
      </c>
      <c r="H45" s="143">
        <f ca="1">IF(H$5&lt;&gt;"",HLOOKUP(H$5,Functionalization!$G$6:$R$305,ROW($A45)-5,FALSE),IFERROR(INDEX(H$269:H$305,MATCH($F45,$B$269:$B$305,0))/VLOOKUP($F45,$B$269:$BB$305,MATCH(LEFT(TRIM(H$6),FIND("~",SUBSTITUTE(H$6,"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45))*HLOOKUP(LEFT(TRIM(H$6),FIND("~",SUBSTITUTE(H$6," ","~",LEN(TRIM(H$6))-LEN(SUBSTITUTE(TRIM(H$6)," ",""))))-1)&amp;" Total",$B$6:$BB$305,ROW($A45)-5,FALSE))</f>
        <v>0</v>
      </c>
      <c r="I45" s="143">
        <f ca="1">IF(I$5&lt;&gt;"",HLOOKUP(I$5,Functionalization!$G$6:$R$305,ROW($A45)-5,FALSE),IFERROR(INDEX(I$269:I$305,MATCH($F45,$B$269:$B$305,0))/VLOOKUP($F45,$B$269:$BB$305,MATCH(LEFT(TRIM(I$6),FIND("~",SUBSTITUTE(I$6,"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45))*HLOOKUP(LEFT(TRIM(I$6),FIND("~",SUBSTITUTE(I$6," ","~",LEN(TRIM(I$6))-LEN(SUBSTITUTE(TRIM(I$6)," ",""))))-1)&amp;" Total",$B$6:$BB$305,ROW($A45)-5,FALSE))</f>
        <v>0</v>
      </c>
      <c r="J45" s="143">
        <f ca="1">IF(J$5&lt;&gt;"",HLOOKUP(J$5,Functionalization!$G$6:$R$305,ROW($A45)-5,FALSE),IFERROR(INDEX(J$269:J$305,MATCH($F45,$B$269:$B$305,0))/VLOOKUP($F45,$B$269:$BB$305,MATCH(LEFT(TRIM(J$6),FIND("~",SUBSTITUTE(J$6,"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45))*HLOOKUP(LEFT(TRIM(J$6),FIND("~",SUBSTITUTE(J$6," ","~",LEN(TRIM(J$6))-LEN(SUBSTITUTE(TRIM(J$6)," ",""))))-1)&amp;" Total",$B$6:$BB$305,ROW($A45)-5,FALSE))</f>
        <v>0</v>
      </c>
      <c r="K45" s="143">
        <f ca="1">IF(K$5&lt;&gt;"",HLOOKUP(K$5,Functionalization!$G$6:$R$305,ROW($A45)-5,FALSE),IFERROR(INDEX(K$269:K$305,MATCH($F45,$B$269:$B$305,0))/VLOOKUP($F45,$B$269:$BB$305,MATCH(LEFT(TRIM(K$6),FIND("~",SUBSTITUTE(K$6,"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45))*HLOOKUP(LEFT(TRIM(K$6),FIND("~",SUBSTITUTE(K$6," ","~",LEN(TRIM(K$6))-LEN(SUBSTITUTE(TRIM(K$6)," ",""))))-1)&amp;" Total",$B$6:$BB$305,ROW($A45)-5,FALSE))</f>
        <v>0</v>
      </c>
      <c r="L45" s="143">
        <f ca="1">IF(L$5&lt;&gt;"",HLOOKUP(L$5,Functionalization!$G$6:$R$305,ROW($A45)-5,FALSE),IFERROR(INDEX(L$269:L$305,MATCH($F45,$B$269:$B$305,0))/VLOOKUP($F45,$B$269:$BB$305,MATCH(LEFT(TRIM(L$6),FIND("~",SUBSTITUTE(L$6,"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45))*HLOOKUP(LEFT(TRIM(L$6),FIND("~",SUBSTITUTE(L$6," ","~",LEN(TRIM(L$6))-LEN(SUBSTITUTE(TRIM(L$6)," ",""))))-1)&amp;" Total",$B$6:$BB$305,ROW($A45)-5,FALSE))</f>
        <v>0</v>
      </c>
      <c r="M45" s="143">
        <f ca="1">IF(M$5&lt;&gt;"",HLOOKUP(M$5,Functionalization!$G$6:$R$305,ROW($A45)-5,FALSE),IFERROR(INDEX(M$269:M$305,MATCH($F45,$B$269:$B$305,0))/VLOOKUP($F45,$B$269:$BB$305,MATCH(LEFT(TRIM(M$6),FIND("~",SUBSTITUTE(M$6,"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45))*HLOOKUP(LEFT(TRIM(M$6),FIND("~",SUBSTITUTE(M$6," ","~",LEN(TRIM(M$6))-LEN(SUBSTITUTE(TRIM(M$6)," ",""))))-1)&amp;" Total",$B$6:$BB$305,ROW($A45)-5,FALSE))</f>
        <v>0</v>
      </c>
      <c r="N45" s="143">
        <f ca="1">IF(N$5&lt;&gt;"",HLOOKUP(N$5,Functionalization!$G$6:$R$305,ROW($A45)-5,FALSE),IFERROR(INDEX(N$269:N$305,MATCH($F45,$B$269:$B$305,0))/VLOOKUP($F45,$B$269:$BB$305,MATCH(LEFT(TRIM(N$6),FIND("~",SUBSTITUTE(N$6,"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45))*HLOOKUP(LEFT(TRIM(N$6),FIND("~",SUBSTITUTE(N$6," ","~",LEN(TRIM(N$6))-LEN(SUBSTITUTE(TRIM(N$6)," ",""))))-1)&amp;" Total",$B$6:$BB$305,ROW($A45)-5,FALSE))</f>
        <v>0</v>
      </c>
      <c r="O45" s="143">
        <f ca="1">IF(O$5&lt;&gt;"",HLOOKUP(O$5,Functionalization!$G$6:$R$305,ROW($A45)-5,FALSE),IFERROR(INDEX(O$269:O$305,MATCH($F45,$B$269:$B$305,0))/VLOOKUP($F45,$B$269:$BB$305,MATCH(LEFT(TRIM(O$6),FIND("~",SUBSTITUTE(O$6,"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45))*HLOOKUP(LEFT(TRIM(O$6),FIND("~",SUBSTITUTE(O$6," ","~",LEN(TRIM(O$6))-LEN(SUBSTITUTE(TRIM(O$6)," ",""))))-1)&amp;" Total",$B$6:$BB$305,ROW($A45)-5,FALSE))</f>
        <v>84745167.920000002</v>
      </c>
      <c r="P45" s="143">
        <f ca="1">IF(P$5&lt;&gt;"",HLOOKUP(P$5,Functionalization!$G$6:$R$305,ROW($A45)-5,FALSE),IFERROR(INDEX(P$269:P$305,MATCH($F45,$B$269:$B$305,0))/VLOOKUP($F45,$B$269:$BB$305,MATCH(LEFT(TRIM(P$6),FIND("~",SUBSTITUTE(P$6,"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45))*HLOOKUP(LEFT(TRIM(P$6),FIND("~",SUBSTITUTE(P$6," ","~",LEN(TRIM(P$6))-LEN(SUBSTITUTE(TRIM(P$6)," ",""))))-1)&amp;" Total",$B$6:$BB$305,ROW($A45)-5,FALSE))</f>
        <v>0</v>
      </c>
      <c r="Q45" s="143">
        <f ca="1">IF(Q$5&lt;&gt;"",HLOOKUP(Q$5,Functionalization!$G$6:$R$305,ROW($A45)-5,FALSE),IFERROR(INDEX(Q$269:Q$305,MATCH($F45,$B$269:$B$305,0))/VLOOKUP($F45,$B$269:$BB$305,MATCH(LEFT(TRIM(Q$6),FIND("~",SUBSTITUTE(Q$6,"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45))*HLOOKUP(LEFT(TRIM(Q$6),FIND("~",SUBSTITUTE(Q$6," ","~",LEN(TRIM(Q$6))-LEN(SUBSTITUTE(TRIM(Q$6)," ",""))))-1)&amp;" Total",$B$6:$BB$305,ROW($A45)-5,FALSE))</f>
        <v>0</v>
      </c>
      <c r="R45" s="143">
        <f ca="1">IF(R$5&lt;&gt;"",HLOOKUP(R$5,Functionalization!$G$6:$R$305,ROW($A45)-5,FALSE),IFERROR(INDEX(R$269:R$305,MATCH($F45,$B$269:$B$305,0))/VLOOKUP($F45,$B$269:$BB$305,MATCH(LEFT(TRIM(R$6),FIND("~",SUBSTITUTE(R$6,"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45))*HLOOKUP(LEFT(TRIM(R$6),FIND("~",SUBSTITUTE(R$6," ","~",LEN(TRIM(R$6))-LEN(SUBSTITUTE(TRIM(R$6)," ",""))))-1)&amp;" Total",$B$6:$BB$305,ROW($A45)-5,FALSE))</f>
        <v>84745167.920000002</v>
      </c>
      <c r="S45" s="143">
        <f ca="1">IF(S$5&lt;&gt;"",HLOOKUP(S$5,Functionalization!$G$6:$R$305,ROW($A45)-5,FALSE),IFERROR(INDEX(S$269:S$305,MATCH($F45,$B$269:$B$305,0))/VLOOKUP($F45,$B$269:$BB$305,MATCH(LEFT(TRIM(S$6),FIND("~",SUBSTITUTE(S$6,"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45))*HLOOKUP(LEFT(TRIM(S$6),FIND("~",SUBSTITUTE(S$6," ","~",LEN(TRIM(S$6))-LEN(SUBSTITUTE(TRIM(S$6)," ",""))))-1)&amp;" Total",$B$6:$BB$305,ROW($A45)-5,FALSE))</f>
        <v>0</v>
      </c>
      <c r="T45" s="143">
        <f ca="1">IF(T$5&lt;&gt;"",HLOOKUP(T$5,Functionalization!$G$6:$R$305,ROW($A45)-5,FALSE),IFERROR(INDEX(T$269:T$305,MATCH($F45,$B$269:$B$305,0))/VLOOKUP($F45,$B$269:$BB$305,MATCH(LEFT(TRIM(T$6),FIND("~",SUBSTITUTE(T$6,"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45))*HLOOKUP(LEFT(TRIM(T$6),FIND("~",SUBSTITUTE(T$6," ","~",LEN(TRIM(T$6))-LEN(SUBSTITUTE(TRIM(T$6)," ",""))))-1)&amp;" Total",$B$6:$BB$305,ROW($A45)-5,FALSE))</f>
        <v>0</v>
      </c>
      <c r="U45" s="143">
        <f ca="1">IF(U$5&lt;&gt;"",HLOOKUP(U$5,Functionalization!$G$6:$R$305,ROW($A45)-5,FALSE),IFERROR(INDEX(U$269:U$305,MATCH($F45,$B$269:$B$305,0))/VLOOKUP($F45,$B$269:$BB$305,MATCH(LEFT(TRIM(U$6),FIND("~",SUBSTITUTE(U$6,"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45))*HLOOKUP(LEFT(TRIM(U$6),FIND("~",SUBSTITUTE(U$6," ","~",LEN(TRIM(U$6))-LEN(SUBSTITUTE(TRIM(U$6)," ",""))))-1)&amp;" Total",$B$6:$BB$305,ROW($A45)-5,FALSE))</f>
        <v>0</v>
      </c>
      <c r="V45" s="143">
        <f ca="1">IF(V$5&lt;&gt;"",HLOOKUP(V$5,Functionalization!$G$6:$R$305,ROW($A45)-5,FALSE),IFERROR(INDEX(V$269:V$305,MATCH($F45,$B$269:$B$305,0))/VLOOKUP($F45,$B$269:$BB$305,MATCH(LEFT(TRIM(V$6),FIND("~",SUBSTITUTE(V$6,"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45))*HLOOKUP(LEFT(TRIM(V$6),FIND("~",SUBSTITUTE(V$6," ","~",LEN(TRIM(V$6))-LEN(SUBSTITUTE(TRIM(V$6)," ",""))))-1)&amp;" Total",$B$6:$BB$305,ROW($A45)-5,FALSE))</f>
        <v>0</v>
      </c>
      <c r="W45" s="143">
        <f ca="1">IF(W$5&lt;&gt;"",HLOOKUP(W$5,Functionalization!$G$6:$R$305,ROW($A45)-5,FALSE),IFERROR(INDEX(W$269:W$305,MATCH($F45,$B$269:$B$305,0))/VLOOKUP($F45,$B$269:$BB$305,MATCH(LEFT(TRIM(W$6),FIND("~",SUBSTITUTE(W$6,"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45))*HLOOKUP(LEFT(TRIM(W$6),FIND("~",SUBSTITUTE(W$6," ","~",LEN(TRIM(W$6))-LEN(SUBSTITUTE(TRIM(W$6)," ",""))))-1)&amp;" Total",$B$6:$BB$305,ROW($A45)-5,FALSE))</f>
        <v>0</v>
      </c>
      <c r="X45" s="143">
        <f ca="1">IF(X$5&lt;&gt;"",HLOOKUP(X$5,Functionalization!$G$6:$R$305,ROW($A45)-5,FALSE),IFERROR(INDEX(X$269:X$305,MATCH($F45,$B$269:$B$305,0))/VLOOKUP($F45,$B$269:$BB$305,MATCH(LEFT(TRIM(X$6),FIND("~",SUBSTITUTE(X$6,"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45))*HLOOKUP(LEFT(TRIM(X$6),FIND("~",SUBSTITUTE(X$6," ","~",LEN(TRIM(X$6))-LEN(SUBSTITUTE(TRIM(X$6)," ",""))))-1)&amp;" Total",$B$6:$BB$305,ROW($A45)-5,FALSE))</f>
        <v>0</v>
      </c>
      <c r="Y45" s="143">
        <f ca="1">IF(Y$5&lt;&gt;"",HLOOKUP(Y$5,Functionalization!$G$6:$R$305,ROW($A45)-5,FALSE),IFERROR(INDEX(Y$269:Y$305,MATCH($F45,$B$269:$B$305,0))/VLOOKUP($F45,$B$269:$BB$305,MATCH(LEFT(TRIM(Y$6),FIND("~",SUBSTITUTE(Y$6,"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45))*HLOOKUP(LEFT(TRIM(Y$6),FIND("~",SUBSTITUTE(Y$6," ","~",LEN(TRIM(Y$6))-LEN(SUBSTITUTE(TRIM(Y$6)," ",""))))-1)&amp;" Total",$B$6:$BB$305,ROW($A45)-5,FALSE))</f>
        <v>0</v>
      </c>
      <c r="Z45" s="143">
        <f ca="1">IF(Z$5&lt;&gt;"",HLOOKUP(Z$5,Functionalization!$G$6:$R$305,ROW($A45)-5,FALSE),IFERROR(INDEX(Z$269:Z$305,MATCH($F45,$B$269:$B$305,0))/VLOOKUP($F45,$B$269:$BB$305,MATCH(LEFT(TRIM(Z$6),FIND("~",SUBSTITUTE(Z$6,"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45))*HLOOKUP(LEFT(TRIM(Z$6),FIND("~",SUBSTITUTE(Z$6," ","~",LEN(TRIM(Z$6))-LEN(SUBSTITUTE(TRIM(Z$6)," ",""))))-1)&amp;" Total",$B$6:$BB$305,ROW($A45)-5,FALSE))</f>
        <v>0</v>
      </c>
      <c r="AA45" s="143">
        <f ca="1">IF(AA$5&lt;&gt;"",HLOOKUP(AA$5,Functionalization!$G$6:$R$305,ROW($A45)-5,FALSE),IFERROR(INDEX(AA$269:AA$305,MATCH($F45,$B$269:$B$305,0))/VLOOKUP($F45,$B$269:$BB$305,MATCH(LEFT(TRIM(AA$6),FIND("~",SUBSTITUTE(AA$6,"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45))*HLOOKUP(LEFT(TRIM(AA$6),FIND("~",SUBSTITUTE(AA$6," ","~",LEN(TRIM(AA$6))-LEN(SUBSTITUTE(TRIM(AA$6)," ",""))))-1)&amp;" Total",$B$6:$BB$305,ROW($A45)-5,FALSE))</f>
        <v>0</v>
      </c>
      <c r="AB45" s="143">
        <f ca="1">IF(AB$5&lt;&gt;"",HLOOKUP(AB$5,Functionalization!$G$6:$R$305,ROW($A45)-5,FALSE),IFERROR(INDEX(AB$269:AB$305,MATCH($F45,$B$269:$B$305,0))/VLOOKUP($F45,$B$269:$BB$305,MATCH(LEFT(TRIM(AB$6),FIND("~",SUBSTITUTE(AB$6,"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45))*HLOOKUP(LEFT(TRIM(AB$6),FIND("~",SUBSTITUTE(AB$6," ","~",LEN(TRIM(AB$6))-LEN(SUBSTITUTE(TRIM(AB$6)," ",""))))-1)&amp;" Total",$B$6:$BB$305,ROW($A45)-5,FALSE))</f>
        <v>0</v>
      </c>
      <c r="AC45" s="143">
        <f ca="1">IF(AC$5&lt;&gt;"",HLOOKUP(AC$5,Functionalization!$G$6:$R$305,ROW($A45)-5,FALSE),IFERROR(INDEX(AC$269:AC$305,MATCH($F45,$B$269:$B$305,0))/VLOOKUP($F45,$B$269:$BB$305,MATCH(LEFT(TRIM(AC$6),FIND("~",SUBSTITUTE(AC$6,"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45))*HLOOKUP(LEFT(TRIM(AC$6),FIND("~",SUBSTITUTE(AC$6," ","~",LEN(TRIM(AC$6))-LEN(SUBSTITUTE(TRIM(AC$6)," ",""))))-1)&amp;" Total",$B$6:$BB$305,ROW($A45)-5,FALSE))</f>
        <v>0</v>
      </c>
      <c r="AD45" s="143">
        <f ca="1">IF(AD$5&lt;&gt;"",HLOOKUP(AD$5,Functionalization!$G$6:$R$305,ROW($A45)-5,FALSE),IFERROR(INDEX(AD$269:AD$305,MATCH($F45,$B$269:$B$305,0))/VLOOKUP($F45,$B$269:$BB$305,MATCH(LEFT(TRIM(AD$6),FIND("~",SUBSTITUTE(AD$6,"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45))*HLOOKUP(LEFT(TRIM(AD$6),FIND("~",SUBSTITUTE(AD$6," ","~",LEN(TRIM(AD$6))-LEN(SUBSTITUTE(TRIM(AD$6)," ",""))))-1)&amp;" Total",$B$6:$BB$305,ROW($A45)-5,FALSE))</f>
        <v>0</v>
      </c>
      <c r="AE45" s="143">
        <f ca="1">IF(AE$5&lt;&gt;"",HLOOKUP(AE$5,Functionalization!$G$6:$R$305,ROW($A45)-5,FALSE),IFERROR(INDEX(AE$269:AE$305,MATCH($F45,$B$269:$B$305,0))/VLOOKUP($F45,$B$269:$BB$305,MATCH(LEFT(TRIM(AE$6),FIND("~",SUBSTITUTE(AE$6,"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45))*HLOOKUP(LEFT(TRIM(AE$6),FIND("~",SUBSTITUTE(AE$6," ","~",LEN(TRIM(AE$6))-LEN(SUBSTITUTE(TRIM(AE$6)," ",""))))-1)&amp;" Total",$B$6:$BB$305,ROW($A45)-5,FALSE))</f>
        <v>0</v>
      </c>
      <c r="AF45" s="143">
        <f ca="1">IF(AF$5&lt;&gt;"",HLOOKUP(AF$5,Functionalization!$G$6:$R$305,ROW($A45)-5,FALSE),IFERROR(INDEX(AF$269:AF$305,MATCH($F45,$B$269:$B$305,0))/VLOOKUP($F45,$B$269:$BB$305,MATCH(LEFT(TRIM(AF$6),FIND("~",SUBSTITUTE(AF$6,"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45))*HLOOKUP(LEFT(TRIM(AF$6),FIND("~",SUBSTITUTE(AF$6," ","~",LEN(TRIM(AF$6))-LEN(SUBSTITUTE(TRIM(AF$6)," ",""))))-1)&amp;" Total",$B$6:$BB$305,ROW($A45)-5,FALSE))</f>
        <v>0</v>
      </c>
      <c r="AG45" s="143">
        <f ca="1">IF(AG$5&lt;&gt;"",HLOOKUP(AG$5,Functionalization!$G$6:$R$305,ROW($A45)-5,FALSE),IFERROR(INDEX(AG$269:AG$305,MATCH($F45,$B$269:$B$305,0))/VLOOKUP($F45,$B$269:$BB$305,MATCH(LEFT(TRIM(AG$6),FIND("~",SUBSTITUTE(AG$6,"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45))*HLOOKUP(LEFT(TRIM(AG$6),FIND("~",SUBSTITUTE(AG$6," ","~",LEN(TRIM(AG$6))-LEN(SUBSTITUTE(TRIM(AG$6)," ",""))))-1)&amp;" Total",$B$6:$BB$305,ROW($A45)-5,FALSE))</f>
        <v>0</v>
      </c>
      <c r="AH45" s="143">
        <f ca="1">IF(AH$5&lt;&gt;"",HLOOKUP(AH$5,Functionalization!$G$6:$R$305,ROW($A45)-5,FALSE),IFERROR(INDEX(AH$269:AH$305,MATCH($F45,$B$269:$B$305,0))/VLOOKUP($F45,$B$269:$BB$305,MATCH(LEFT(TRIM(AH$6),FIND("~",SUBSTITUTE(AH$6,"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45))*HLOOKUP(LEFT(TRIM(AH$6),FIND("~",SUBSTITUTE(AH$6," ","~",LEN(TRIM(AH$6))-LEN(SUBSTITUTE(TRIM(AH$6)," ",""))))-1)&amp;" Total",$B$6:$BB$305,ROW($A45)-5,FALSE))</f>
        <v>0</v>
      </c>
      <c r="AI45" s="143">
        <f ca="1">IF(AI$5&lt;&gt;"",HLOOKUP(AI$5,Functionalization!$G$6:$R$305,ROW($A45)-5,FALSE),IFERROR(INDEX(AI$269:AI$305,MATCH($F45,$B$269:$B$305,0))/VLOOKUP($F45,$B$269:$BB$305,MATCH(LEFT(TRIM(AI$6),FIND("~",SUBSTITUTE(AI$6,"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45))*HLOOKUP(LEFT(TRIM(AI$6),FIND("~",SUBSTITUTE(AI$6," ","~",LEN(TRIM(AI$6))-LEN(SUBSTITUTE(TRIM(AI$6)," ",""))))-1)&amp;" Total",$B$6:$BB$305,ROW($A45)-5,FALSE))</f>
        <v>0</v>
      </c>
      <c r="AJ45" s="143">
        <f ca="1">IF(AJ$5&lt;&gt;"",HLOOKUP(AJ$5,Functionalization!$G$6:$R$305,ROW($A45)-5,FALSE),IFERROR(INDEX(AJ$269:AJ$305,MATCH($F45,$B$269:$B$305,0))/VLOOKUP($F45,$B$269:$BB$305,MATCH(LEFT(TRIM(AJ$6),FIND("~",SUBSTITUTE(AJ$6,"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45))*HLOOKUP(LEFT(TRIM(AJ$6),FIND("~",SUBSTITUTE(AJ$6," ","~",LEN(TRIM(AJ$6))-LEN(SUBSTITUTE(TRIM(AJ$6)," ",""))))-1)&amp;" Total",$B$6:$BB$305,ROW($A45)-5,FALSE))</f>
        <v>0</v>
      </c>
      <c r="AK45" s="143">
        <f ca="1">IF(AK$5&lt;&gt;"",HLOOKUP(AK$5,Functionalization!$G$6:$R$305,ROW($A45)-5,FALSE),IFERROR(INDEX(AK$269:AK$305,MATCH($F45,$B$269:$B$305,0))/VLOOKUP($F45,$B$269:$BB$305,MATCH(LEFT(TRIM(AK$6),FIND("~",SUBSTITUTE(AK$6,"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45))*HLOOKUP(LEFT(TRIM(AK$6),FIND("~",SUBSTITUTE(AK$6," ","~",LEN(TRIM(AK$6))-LEN(SUBSTITUTE(TRIM(AK$6)," ",""))))-1)&amp;" Total",$B$6:$BB$305,ROW($A45)-5,FALSE))</f>
        <v>0</v>
      </c>
      <c r="AL45" s="143">
        <f ca="1">IF(AL$5&lt;&gt;"",HLOOKUP(AL$5,Functionalization!$G$6:$R$305,ROW($A45)-5,FALSE),IFERROR(INDEX(AL$269:AL$305,MATCH($F45,$B$269:$B$305,0))/VLOOKUP($F45,$B$269:$BB$305,MATCH(LEFT(TRIM(AL$6),FIND("~",SUBSTITUTE(AL$6,"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45))*HLOOKUP(LEFT(TRIM(AL$6),FIND("~",SUBSTITUTE(AL$6," ","~",LEN(TRIM(AL$6))-LEN(SUBSTITUTE(TRIM(AL$6)," ",""))))-1)&amp;" Total",$B$6:$BB$305,ROW($A45)-5,FALSE))</f>
        <v>0</v>
      </c>
      <c r="AM45" s="143">
        <f ca="1">IF(AM$5&lt;&gt;"",HLOOKUP(AM$5,Functionalization!$G$6:$R$305,ROW($A45)-5,FALSE),IFERROR(INDEX(AM$269:AM$305,MATCH($F45,$B$269:$B$305,0))/VLOOKUP($F45,$B$269:$BB$305,MATCH(LEFT(TRIM(AM$6),FIND("~",SUBSTITUTE(AM$6,"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45))*HLOOKUP(LEFT(TRIM(AM$6),FIND("~",SUBSTITUTE(AM$6," ","~",LEN(TRIM(AM$6))-LEN(SUBSTITUTE(TRIM(AM$6)," ",""))))-1)&amp;" Total",$B$6:$BB$305,ROW($A45)-5,FALSE))</f>
        <v>0</v>
      </c>
      <c r="AN45" s="143">
        <f ca="1">IF(AN$5&lt;&gt;"",HLOOKUP(AN$5,Functionalization!$G$6:$R$305,ROW($A45)-5,FALSE),IFERROR(INDEX(AN$269:AN$305,MATCH($F45,$B$269:$B$305,0))/VLOOKUP($F45,$B$269:$BB$305,MATCH(LEFT(TRIM(AN$6),FIND("~",SUBSTITUTE(AN$6,"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45))*HLOOKUP(LEFT(TRIM(AN$6),FIND("~",SUBSTITUTE(AN$6," ","~",LEN(TRIM(AN$6))-LEN(SUBSTITUTE(TRIM(AN$6)," ",""))))-1)&amp;" Total",$B$6:$BB$305,ROW($A45)-5,FALSE))</f>
        <v>0</v>
      </c>
      <c r="AO45" s="143">
        <f ca="1">IF(AO$5&lt;&gt;"",HLOOKUP(AO$5,Functionalization!$G$6:$R$305,ROW($A45)-5,FALSE),IFERROR(INDEX(AO$269:AO$305,MATCH($F45,$B$269:$B$305,0))/VLOOKUP($F45,$B$269:$BB$305,MATCH(LEFT(TRIM(AO$6),FIND("~",SUBSTITUTE(AO$6,"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45))*HLOOKUP(LEFT(TRIM(AO$6),FIND("~",SUBSTITUTE(AO$6," ","~",LEN(TRIM(AO$6))-LEN(SUBSTITUTE(TRIM(AO$6)," ",""))))-1)&amp;" Total",$B$6:$BB$305,ROW($A45)-5,FALSE))</f>
        <v>0</v>
      </c>
      <c r="AP45" s="143">
        <f ca="1">IF(AP$5&lt;&gt;"",HLOOKUP(AP$5,Functionalization!$G$6:$R$305,ROW($A45)-5,FALSE),IFERROR(INDEX(AP$269:AP$305,MATCH($F45,$B$269:$B$305,0))/VLOOKUP($F45,$B$269:$BB$305,MATCH(LEFT(TRIM(AP$6),FIND("~",SUBSTITUTE(AP$6,"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45))*HLOOKUP(LEFT(TRIM(AP$6),FIND("~",SUBSTITUTE(AP$6," ","~",LEN(TRIM(AP$6))-LEN(SUBSTITUTE(TRIM(AP$6)," ",""))))-1)&amp;" Total",$B$6:$BB$305,ROW($A45)-5,FALSE))</f>
        <v>0</v>
      </c>
      <c r="AQ45" s="143">
        <f ca="1">IF(AQ$5&lt;&gt;"",HLOOKUP(AQ$5,Functionalization!$G$6:$R$305,ROW($A45)-5,FALSE),IFERROR(INDEX(AQ$269:AQ$305,MATCH($F45,$B$269:$B$305,0))/VLOOKUP($F45,$B$269:$BB$305,MATCH(LEFT(TRIM(AQ$6),FIND("~",SUBSTITUTE(AQ$6,"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45))*HLOOKUP(LEFT(TRIM(AQ$6),FIND("~",SUBSTITUTE(AQ$6," ","~",LEN(TRIM(AQ$6))-LEN(SUBSTITUTE(TRIM(AQ$6)," ",""))))-1)&amp;" Total",$B$6:$BB$305,ROW($A45)-5,FALSE))</f>
        <v>0</v>
      </c>
      <c r="AR45" s="143">
        <f ca="1">IF(AR$5&lt;&gt;"",HLOOKUP(AR$5,Functionalization!$G$6:$R$305,ROW($A45)-5,FALSE),IFERROR(INDEX(AR$269:AR$305,MATCH($F45,$B$269:$B$305,0))/VLOOKUP($F45,$B$269:$BB$305,MATCH(LEFT(TRIM(AR$6),FIND("~",SUBSTITUTE(AR$6,"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45))*HLOOKUP(LEFT(TRIM(AR$6),FIND("~",SUBSTITUTE(AR$6," ","~",LEN(TRIM(AR$6))-LEN(SUBSTITUTE(TRIM(AR$6)," ",""))))-1)&amp;" Total",$B$6:$BB$305,ROW($A45)-5,FALSE))</f>
        <v>0</v>
      </c>
      <c r="AS45" s="143">
        <f ca="1">IF(AS$5&lt;&gt;"",HLOOKUP(AS$5,Functionalization!$G$6:$R$305,ROW($A45)-5,FALSE),IFERROR(INDEX(AS$269:AS$305,MATCH($F45,$B$269:$B$305,0))/VLOOKUP($F45,$B$269:$BB$305,MATCH(LEFT(TRIM(AS$6),FIND("~",SUBSTITUTE(AS$6,"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45))*HLOOKUP(LEFT(TRIM(AS$6),FIND("~",SUBSTITUTE(AS$6," ","~",LEN(TRIM(AS$6))-LEN(SUBSTITUTE(TRIM(AS$6)," ",""))))-1)&amp;" Total",$B$6:$BB$305,ROW($A45)-5,FALSE))</f>
        <v>0</v>
      </c>
      <c r="AT45" s="143">
        <f ca="1">IF(AT$5&lt;&gt;"",HLOOKUP(AT$5,Functionalization!$G$6:$R$305,ROW($A45)-5,FALSE),IFERROR(INDEX(AT$269:AT$305,MATCH($F45,$B$269:$B$305,0))/VLOOKUP($F45,$B$269:$BB$305,MATCH(LEFT(TRIM(AT$6),FIND("~",SUBSTITUTE(AT$6,"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45))*HLOOKUP(LEFT(TRIM(AT$6),FIND("~",SUBSTITUTE(AT$6," ","~",LEN(TRIM(AT$6))-LEN(SUBSTITUTE(TRIM(AT$6)," ",""))))-1)&amp;" Total",$B$6:$BB$305,ROW($A45)-5,FALSE))</f>
        <v>0</v>
      </c>
      <c r="AU45" s="143">
        <f ca="1">IF(AU$5&lt;&gt;"",HLOOKUP(AU$5,Functionalization!$G$6:$R$305,ROW($A45)-5,FALSE),IFERROR(INDEX(AU$269:AU$305,MATCH($F45,$B$269:$B$305,0))/VLOOKUP($F45,$B$269:$BB$305,MATCH(LEFT(TRIM(AU$6),FIND("~",SUBSTITUTE(AU$6,"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45))*HLOOKUP(LEFT(TRIM(AU$6),FIND("~",SUBSTITUTE(AU$6," ","~",LEN(TRIM(AU$6))-LEN(SUBSTITUTE(TRIM(AU$6)," ",""))))-1)&amp;" Total",$B$6:$BB$305,ROW($A45)-5,FALSE))</f>
        <v>0</v>
      </c>
      <c r="AV45" s="143">
        <f ca="1">IF(AV$5&lt;&gt;"",HLOOKUP(AV$5,Functionalization!$G$6:$R$305,ROW($A45)-5,FALSE),IFERROR(INDEX(AV$269:AV$305,MATCH($F45,$B$269:$B$305,0))/VLOOKUP($F45,$B$269:$BB$305,MATCH(LEFT(TRIM(AV$6),FIND("~",SUBSTITUTE(AV$6,"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45))*HLOOKUP(LEFT(TRIM(AV$6),FIND("~",SUBSTITUTE(AV$6," ","~",LEN(TRIM(AV$6))-LEN(SUBSTITUTE(TRIM(AV$6)," ",""))))-1)&amp;" Total",$B$6:$BB$305,ROW($A45)-5,FALSE))</f>
        <v>0</v>
      </c>
      <c r="AW45" s="143">
        <f ca="1">IF(AW$5&lt;&gt;"",HLOOKUP(AW$5,Functionalization!$G$6:$R$305,ROW($A45)-5,FALSE),IFERROR(INDEX(AW$269:AW$305,MATCH($F45,$B$269:$B$305,0))/VLOOKUP($F45,$B$269:$BB$305,MATCH(LEFT(TRIM(AW$6),FIND("~",SUBSTITUTE(AW$6,"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45))*HLOOKUP(LEFT(TRIM(AW$6),FIND("~",SUBSTITUTE(AW$6," ","~",LEN(TRIM(AW$6))-LEN(SUBSTITUTE(TRIM(AW$6)," ",""))))-1)&amp;" Total",$B$6:$BB$305,ROW($A45)-5,FALSE))</f>
        <v>0</v>
      </c>
      <c r="AX45" s="143">
        <f ca="1">IF(AX$5&lt;&gt;"",HLOOKUP(AX$5,Functionalization!$G$6:$R$305,ROW($A45)-5,FALSE),IFERROR(INDEX(AX$269:AX$305,MATCH($F45,$B$269:$B$305,0))/VLOOKUP($F45,$B$269:$BB$305,MATCH(LEFT(TRIM(AX$6),FIND("~",SUBSTITUTE(AX$6,"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45))*HLOOKUP(LEFT(TRIM(AX$6),FIND("~",SUBSTITUTE(AX$6," ","~",LEN(TRIM(AX$6))-LEN(SUBSTITUTE(TRIM(AX$6)," ",""))))-1)&amp;" Total",$B$6:$BB$305,ROW($A45)-5,FALSE))</f>
        <v>0</v>
      </c>
      <c r="AY45" s="143">
        <f ca="1">IF(AY$5&lt;&gt;"",HLOOKUP(AY$5,Functionalization!$G$6:$R$305,ROW($A45)-5,FALSE),IFERROR(INDEX(AY$269:AY$305,MATCH($F45,$B$269:$B$305,0))/VLOOKUP($F45,$B$269:$BB$305,MATCH(LEFT(TRIM(AY$6),FIND("~",SUBSTITUTE(AY$6,"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45))*HLOOKUP(LEFT(TRIM(AY$6),FIND("~",SUBSTITUTE(AY$6," ","~",LEN(TRIM(AY$6))-LEN(SUBSTITUTE(TRIM(AY$6)," ",""))))-1)&amp;" Total",$B$6:$BB$305,ROW($A45)-5,FALSE))</f>
        <v>0</v>
      </c>
      <c r="AZ45" s="143">
        <f ca="1">IF(AZ$5&lt;&gt;"",HLOOKUP(AZ$5,Functionalization!$G$6:$R$305,ROW($A45)-5,FALSE),IFERROR(INDEX(AZ$269:AZ$305,MATCH($F45,$B$269:$B$305,0))/VLOOKUP($F45,$B$269:$BB$305,MATCH(LEFT(TRIM(AZ$6),FIND("~",SUBSTITUTE(AZ$6,"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45))*HLOOKUP(LEFT(TRIM(AZ$6),FIND("~",SUBSTITUTE(AZ$6," ","~",LEN(TRIM(AZ$6))-LEN(SUBSTITUTE(TRIM(AZ$6)," ",""))))-1)&amp;" Total",$B$6:$BB$305,ROW($A45)-5,FALSE))</f>
        <v>0</v>
      </c>
      <c r="BA45" s="143">
        <f ca="1">IF(BA$5&lt;&gt;"",HLOOKUP(BA$5,Functionalization!$G$6:$R$305,ROW($A45)-5,FALSE),IFERROR(INDEX(BA$269:BA$305,MATCH($F45,$B$269:$B$305,0))/VLOOKUP($F45,$B$269:$BB$305,MATCH(LEFT(TRIM(BA$6),FIND("~",SUBSTITUTE(BA$6,"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45))*HLOOKUP(LEFT(TRIM(BA$6),FIND("~",SUBSTITUTE(BA$6," ","~",LEN(TRIM(BA$6))-LEN(SUBSTITUTE(TRIM(BA$6)," ",""))))-1)&amp;" Total",$B$6:$BB$305,ROW($A45)-5,FALSE))</f>
        <v>0</v>
      </c>
      <c r="BB45" s="143">
        <f ca="1">IF(BB$5&lt;&gt;"",HLOOKUP(BB$5,Functionalization!$G$6:$R$305,ROW($A45)-5,FALSE),IFERROR(INDEX(BB$269:BB$305,MATCH($F45,$B$269:$B$305,0))/VLOOKUP($F45,$B$269:$BB$305,MATCH(LEFT(TRIM(BB$6),FIND("~",SUBSTITUTE(BB$6,"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45))*HLOOKUP(LEFT(TRIM(BB$6),FIND("~",SUBSTITUTE(BB$6," ","~",LEN(TRIM(BB$6))-LEN(SUBSTITUTE(TRIM(BB$6)," ",""))))-1)&amp;" Total",$B$6:$BB$305,ROW($A45)-5,FALSE))</f>
        <v>0</v>
      </c>
      <c r="BD45" s="79">
        <f ca="1">IFERROR(IF(SUMIF($G$6:$BB$6,BD$6&amp;" Total",$G45:$BB45)-(SUMIF($G$6:$BB$6,BD$6&amp;" "&amp;'Input-Func_Class'!$D$22,$G45:$BB45)+IFERROR(SUMIF($G$6:$BB$6,BD$6&amp;" "&amp;'Input-Func_Class'!$E$22,$G45:$BB45),SUMIF($G$6:$BB$6,BD$6&amp;" "&amp;'Input-Func_Class'!$B$24,$G45:$BB45))+SUMIF($G$6:$BB$6,BD$6&amp;" "&amp;'Input-Func_Class'!$F$22,$G45:$BB45))&lt;Check_Limit,0,1),1)</f>
        <v>0</v>
      </c>
      <c r="BE45" s="79">
        <f ca="1">IFERROR(IF(SUMIF($G$6:$BB$6,BE$6&amp;" Total",$G45:$BB45)-(SUMIF($G$6:$BB$6,BE$6&amp;" "&amp;'Input-Func_Class'!$D$22,$G45:$BB45)+IFERROR(SUMIF($G$6:$BB$6,BE$6&amp;" "&amp;'Input-Func_Class'!$E$22,$G45:$BB45),SUMIF($G$6:$BB$6,BE$6&amp;" "&amp;'Input-Func_Class'!$B$24,$G45:$BB45))+SUMIF($G$6:$BB$6,BE$6&amp;" "&amp;'Input-Func_Class'!$F$22,$G45:$BB45))&lt;Check_Limit,0,1),1)</f>
        <v>0</v>
      </c>
      <c r="BF45" s="79">
        <f ca="1">IFERROR(IF(SUMIF($G$6:$BB$6,BF$6&amp;" Total",$G45:$BB45)-(SUMIF($G$6:$BB$6,BF$6&amp;" "&amp;'Input-Func_Class'!$D$22,$G45:$BB45)+IFERROR(SUMIF($G$6:$BB$6,BF$6&amp;" "&amp;'Input-Func_Class'!$E$22,$G45:$BB45),SUMIF($G$6:$BB$6,BF$6&amp;" "&amp;'Input-Func_Class'!$B$24,$G45:$BB45))+SUMIF($G$6:$BB$6,BF$6&amp;" "&amp;'Input-Func_Class'!$F$22,$G45:$BB45))&lt;Check_Limit,0,1),1)</f>
        <v>0</v>
      </c>
      <c r="BG45" s="79">
        <f ca="1">IFERROR(IF(SUMIF($G$6:$BB$6,BG$6&amp;" Total",$G45:$BB45)-(SUMIF($G$6:$BB$6,BG$6&amp;" "&amp;'Input-Func_Class'!$D$22,$G45:$BB45)+IFERROR(SUMIF($G$6:$BB$6,BG$6&amp;" "&amp;'Input-Func_Class'!$E$22,$G45:$BB45),SUMIF($G$6:$BB$6,BG$6&amp;" "&amp;'Input-Func_Class'!$B$24,$G45:$BB45))+SUMIF($G$6:$BB$6,BG$6&amp;" "&amp;'Input-Func_Class'!$F$22,$G45:$BB45))&lt;Check_Limit,0,1),1)</f>
        <v>0</v>
      </c>
      <c r="BH45" s="79">
        <f ca="1">IFERROR(IF(SUMIF($G$6:$BB$6,BH$6&amp;" Total",$G45:$BB45)-(SUMIF($G$6:$BB$6,BH$6&amp;" "&amp;'Input-Func_Class'!$D$22,$G45:$BB45)+IFERROR(SUMIF($G$6:$BB$6,BH$6&amp;" "&amp;'Input-Func_Class'!$E$22,$G45:$BB45),SUMIF($G$6:$BB$6,BH$6&amp;" "&amp;'Input-Func_Class'!$B$24,$G45:$BB45))+SUMIF($G$6:$BB$6,BH$6&amp;" "&amp;'Input-Func_Class'!$F$22,$G45:$BB45))&lt;Check_Limit,0,1),1)</f>
        <v>0</v>
      </c>
      <c r="BI45" s="79">
        <f ca="1">IFERROR(IF(SUMIF($G$6:$BB$6,BI$6&amp;" Total",$G45:$BB45)-(SUMIF($G$6:$BB$6,BI$6&amp;" "&amp;'Input-Func_Class'!$D$22,$G45:$BB45)+IFERROR(SUMIF($G$6:$BB$6,BI$6&amp;" "&amp;'Input-Func_Class'!$E$22,$G45:$BB45),SUMIF($G$6:$BB$6,BI$6&amp;" "&amp;'Input-Func_Class'!$B$24,$G45:$BB45))+SUMIF($G$6:$BB$6,BI$6&amp;" "&amp;'Input-Func_Class'!$F$22,$G45:$BB45))&lt;Check_Limit,0,1),1)</f>
        <v>0</v>
      </c>
      <c r="BJ45" s="79">
        <f ca="1">IFERROR(IF(SUMIF($G$6:$BB$6,BJ$6&amp;" Total",$G45:$BB45)-(SUMIF($G$6:$BB$6,BJ$6&amp;" "&amp;'Input-Func_Class'!$D$22,$G45:$BB45)+IFERROR(SUMIF($G$6:$BB$6,BJ$6&amp;" "&amp;'Input-Func_Class'!$E$22,$G45:$BB45),SUMIF($G$6:$BB$6,BJ$6&amp;" "&amp;'Input-Func_Class'!$B$24,$G45:$BB45))+SUMIF($G$6:$BB$6,BJ$6&amp;" "&amp;'Input-Func_Class'!$F$22,$G45:$BB45))&lt;Check_Limit,0,1),1)</f>
        <v>0</v>
      </c>
      <c r="BK45" s="79">
        <f ca="1">IFERROR(IF(SUMIF($G$6:$BB$6,BK$6&amp;" Total",$G45:$BB45)-(SUMIF($G$6:$BB$6,BK$6&amp;" "&amp;'Input-Func_Class'!$D$22,$G45:$BB45)+IFERROR(SUMIF($G$6:$BB$6,BK$6&amp;" "&amp;'Input-Func_Class'!$E$22,$G45:$BB45),SUMIF($G$6:$BB$6,BK$6&amp;" "&amp;'Input-Func_Class'!$B$24,$G45:$BB45))+SUMIF($G$6:$BB$6,BK$6&amp;" "&amp;'Input-Func_Class'!$F$22,$G45:$BB45))&lt;Check_Limit,0,1),1)</f>
        <v>0</v>
      </c>
      <c r="BL45" s="79">
        <f ca="1">IFERROR(IF(SUMIF($G$6:$BB$6,BL$6&amp;" Total",$G45:$BB45)-(SUMIF($G$6:$BB$6,BL$6&amp;" "&amp;'Input-Func_Class'!$D$22,$G45:$BB45)+IFERROR(SUMIF($G$6:$BB$6,BL$6&amp;" "&amp;'Input-Func_Class'!$E$22,$G45:$BB45),SUMIF($G$6:$BB$6,BL$6&amp;" "&amp;'Input-Func_Class'!$B$24,$G45:$BB45))+SUMIF($G$6:$BB$6,BL$6&amp;" "&amp;'Input-Func_Class'!$F$22,$G45:$BB45))&lt;Check_Limit,0,1),1)</f>
        <v>0</v>
      </c>
      <c r="BM45" s="79">
        <f ca="1">IFERROR(IF(SUMIF($G$6:$BB$6,BM$6&amp;" Total",$G45:$BB45)-(SUMIF($G$6:$BB$6,BM$6&amp;" "&amp;'Input-Func_Class'!$D$22,$G45:$BB45)+IFERROR(SUMIF($G$6:$BB$6,BM$6&amp;" "&amp;'Input-Func_Class'!$E$22,$G45:$BB45),SUMIF($G$6:$BB$6,BM$6&amp;" "&amp;'Input-Func_Class'!$B$24,$G45:$BB45))+SUMIF($G$6:$BB$6,BM$6&amp;" "&amp;'Input-Func_Class'!$F$22,$G45:$BB45))&lt;Check_Limit,0,1),1)</f>
        <v>0</v>
      </c>
      <c r="BN45" s="79">
        <f ca="1">IFERROR(IF(SUMIF($G$6:$BB$6,BN$6&amp;" Total",$G45:$BB45)-(SUMIF($G$6:$BB$6,BN$6&amp;" "&amp;'Input-Func_Class'!$D$22,$G45:$BB45)+IFERROR(SUMIF($G$6:$BB$6,BN$6&amp;" "&amp;'Input-Func_Class'!$E$22,$G45:$BB45),SUMIF($G$6:$BB$6,BN$6&amp;" "&amp;'Input-Func_Class'!$B$24,$G45:$BB45))+SUMIF($G$6:$BB$6,BN$6&amp;" "&amp;'Input-Func_Class'!$F$22,$G45:$BB45))&lt;Check_Limit,0,1),1)</f>
        <v>0</v>
      </c>
      <c r="BO45" s="79">
        <f ca="1">IFERROR(IF(SUMIF($G$6:$BB$6,BO$6&amp;" Total",$G45:$BB45)-(SUMIF($G$6:$BB$6,BO$6&amp;" "&amp;'Input-Func_Class'!$D$22,$G45:$BB45)+IFERROR(SUMIF($G$6:$BB$6,BO$6&amp;" "&amp;'Input-Func_Class'!$E$22,$G45:$BB45),SUMIF($G$6:$BB$6,BO$6&amp;" "&amp;'Input-Func_Class'!$B$24,$G45:$BB45))+SUMIF($G$6:$BB$6,BO$6&amp;" "&amp;'Input-Func_Class'!$F$22,$G45:$BB45))&lt;Check_Limit,0,1),1)</f>
        <v>0</v>
      </c>
    </row>
    <row r="46" spans="1:67" outlineLevel="1">
      <c r="A46" s="113">
        <f>IF(ISBLANK('Input-Accounts'!A46),"",'Input-Accounts'!A46)</f>
        <v>37</v>
      </c>
      <c r="B46" s="17" t="str">
        <f>IF(ISBLANK('Input-Accounts'!B46),"",'Input-Accounts'!B46)</f>
        <v>House Regulator &amp; Install.</v>
      </c>
      <c r="C46" s="113">
        <f>IF(ISBLANK('Input-Accounts'!C46),"",'Input-Accounts'!C46)</f>
        <v>383</v>
      </c>
      <c r="D46" s="143">
        <f>Functionalization!$D46</f>
        <v>10177783.800000001</v>
      </c>
      <c r="E46" s="143">
        <f t="shared" ca="1" si="2"/>
        <v>0</v>
      </c>
      <c r="F46" s="89" t="str">
        <f>IF($D46=0,"-",IF('Input-Accounts'!$E46&lt;&gt;0,'Input-Accounts'!$E46,'Input-Accounts'!$G46))</f>
        <v>CUSTOMER</v>
      </c>
      <c r="G46" s="143">
        <f ca="1">IF(G$5&lt;&gt;"",HLOOKUP(G$5,Functionalization!$G$6:$R$305,ROW($A46)-5,FALSE),IFERROR(INDEX(G$269:G$305,MATCH($F46,$B$269:$B$305,0))/VLOOKUP($F46,$B$269:$BB$305,MATCH(LEFT(TRIM(G$6),FIND("~",SUBSTITUTE(G$6,"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46))*HLOOKUP(LEFT(TRIM(G$6),FIND("~",SUBSTITUTE(G$6," ","~",LEN(TRIM(G$6))-LEN(SUBSTITUTE(TRIM(G$6)," ",""))))-1)&amp;" Total",$B$6:$BB$305,ROW($A46)-5,FALSE))</f>
        <v>0</v>
      </c>
      <c r="H46" s="143">
        <f ca="1">IF(H$5&lt;&gt;"",HLOOKUP(H$5,Functionalization!$G$6:$R$305,ROW($A46)-5,FALSE),IFERROR(INDEX(H$269:H$305,MATCH($F46,$B$269:$B$305,0))/VLOOKUP($F46,$B$269:$BB$305,MATCH(LEFT(TRIM(H$6),FIND("~",SUBSTITUTE(H$6,"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46))*HLOOKUP(LEFT(TRIM(H$6),FIND("~",SUBSTITUTE(H$6," ","~",LEN(TRIM(H$6))-LEN(SUBSTITUTE(TRIM(H$6)," ",""))))-1)&amp;" Total",$B$6:$BB$305,ROW($A46)-5,FALSE))</f>
        <v>0</v>
      </c>
      <c r="I46" s="143">
        <f ca="1">IF(I$5&lt;&gt;"",HLOOKUP(I$5,Functionalization!$G$6:$R$305,ROW($A46)-5,FALSE),IFERROR(INDEX(I$269:I$305,MATCH($F46,$B$269:$B$305,0))/VLOOKUP($F46,$B$269:$BB$305,MATCH(LEFT(TRIM(I$6),FIND("~",SUBSTITUTE(I$6,"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46))*HLOOKUP(LEFT(TRIM(I$6),FIND("~",SUBSTITUTE(I$6," ","~",LEN(TRIM(I$6))-LEN(SUBSTITUTE(TRIM(I$6)," ",""))))-1)&amp;" Total",$B$6:$BB$305,ROW($A46)-5,FALSE))</f>
        <v>0</v>
      </c>
      <c r="J46" s="143">
        <f ca="1">IF(J$5&lt;&gt;"",HLOOKUP(J$5,Functionalization!$G$6:$R$305,ROW($A46)-5,FALSE),IFERROR(INDEX(J$269:J$305,MATCH($F46,$B$269:$B$305,0))/VLOOKUP($F46,$B$269:$BB$305,MATCH(LEFT(TRIM(J$6),FIND("~",SUBSTITUTE(J$6,"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46))*HLOOKUP(LEFT(TRIM(J$6),FIND("~",SUBSTITUTE(J$6," ","~",LEN(TRIM(J$6))-LEN(SUBSTITUTE(TRIM(J$6)," ",""))))-1)&amp;" Total",$B$6:$BB$305,ROW($A46)-5,FALSE))</f>
        <v>0</v>
      </c>
      <c r="K46" s="143">
        <f ca="1">IF(K$5&lt;&gt;"",HLOOKUP(K$5,Functionalization!$G$6:$R$305,ROW($A46)-5,FALSE),IFERROR(INDEX(K$269:K$305,MATCH($F46,$B$269:$B$305,0))/VLOOKUP($F46,$B$269:$BB$305,MATCH(LEFT(TRIM(K$6),FIND("~",SUBSTITUTE(K$6,"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46))*HLOOKUP(LEFT(TRIM(K$6),FIND("~",SUBSTITUTE(K$6," ","~",LEN(TRIM(K$6))-LEN(SUBSTITUTE(TRIM(K$6)," ",""))))-1)&amp;" Total",$B$6:$BB$305,ROW($A46)-5,FALSE))</f>
        <v>0</v>
      </c>
      <c r="L46" s="143">
        <f ca="1">IF(L$5&lt;&gt;"",HLOOKUP(L$5,Functionalization!$G$6:$R$305,ROW($A46)-5,FALSE),IFERROR(INDEX(L$269:L$305,MATCH($F46,$B$269:$B$305,0))/VLOOKUP($F46,$B$269:$BB$305,MATCH(LEFT(TRIM(L$6),FIND("~",SUBSTITUTE(L$6,"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46))*HLOOKUP(LEFT(TRIM(L$6),FIND("~",SUBSTITUTE(L$6," ","~",LEN(TRIM(L$6))-LEN(SUBSTITUTE(TRIM(L$6)," ",""))))-1)&amp;" Total",$B$6:$BB$305,ROW($A46)-5,FALSE))</f>
        <v>0</v>
      </c>
      <c r="M46" s="143">
        <f ca="1">IF(M$5&lt;&gt;"",HLOOKUP(M$5,Functionalization!$G$6:$R$305,ROW($A46)-5,FALSE),IFERROR(INDEX(M$269:M$305,MATCH($F46,$B$269:$B$305,0))/VLOOKUP($F46,$B$269:$BB$305,MATCH(LEFT(TRIM(M$6),FIND("~",SUBSTITUTE(M$6,"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46))*HLOOKUP(LEFT(TRIM(M$6),FIND("~",SUBSTITUTE(M$6," ","~",LEN(TRIM(M$6))-LEN(SUBSTITUTE(TRIM(M$6)," ",""))))-1)&amp;" Total",$B$6:$BB$305,ROW($A46)-5,FALSE))</f>
        <v>0</v>
      </c>
      <c r="N46" s="143">
        <f ca="1">IF(N$5&lt;&gt;"",HLOOKUP(N$5,Functionalization!$G$6:$R$305,ROW($A46)-5,FALSE),IFERROR(INDEX(N$269:N$305,MATCH($F46,$B$269:$B$305,0))/VLOOKUP($F46,$B$269:$BB$305,MATCH(LEFT(TRIM(N$6),FIND("~",SUBSTITUTE(N$6,"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46))*HLOOKUP(LEFT(TRIM(N$6),FIND("~",SUBSTITUTE(N$6," ","~",LEN(TRIM(N$6))-LEN(SUBSTITUTE(TRIM(N$6)," ",""))))-1)&amp;" Total",$B$6:$BB$305,ROW($A46)-5,FALSE))</f>
        <v>0</v>
      </c>
      <c r="O46" s="143">
        <f ca="1">IF(O$5&lt;&gt;"",HLOOKUP(O$5,Functionalization!$G$6:$R$305,ROW($A46)-5,FALSE),IFERROR(INDEX(O$269:O$305,MATCH($F46,$B$269:$B$305,0))/VLOOKUP($F46,$B$269:$BB$305,MATCH(LEFT(TRIM(O$6),FIND("~",SUBSTITUTE(O$6,"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46))*HLOOKUP(LEFT(TRIM(O$6),FIND("~",SUBSTITUTE(O$6," ","~",LEN(TRIM(O$6))-LEN(SUBSTITUTE(TRIM(O$6)," ",""))))-1)&amp;" Total",$B$6:$BB$305,ROW($A46)-5,FALSE))</f>
        <v>10177783.800000001</v>
      </c>
      <c r="P46" s="143">
        <f ca="1">IF(P$5&lt;&gt;"",HLOOKUP(P$5,Functionalization!$G$6:$R$305,ROW($A46)-5,FALSE),IFERROR(INDEX(P$269:P$305,MATCH($F46,$B$269:$B$305,0))/VLOOKUP($F46,$B$269:$BB$305,MATCH(LEFT(TRIM(P$6),FIND("~",SUBSTITUTE(P$6,"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46))*HLOOKUP(LEFT(TRIM(P$6),FIND("~",SUBSTITUTE(P$6," ","~",LEN(TRIM(P$6))-LEN(SUBSTITUTE(TRIM(P$6)," ",""))))-1)&amp;" Total",$B$6:$BB$305,ROW($A46)-5,FALSE))</f>
        <v>0</v>
      </c>
      <c r="Q46" s="143">
        <f ca="1">IF(Q$5&lt;&gt;"",HLOOKUP(Q$5,Functionalization!$G$6:$R$305,ROW($A46)-5,FALSE),IFERROR(INDEX(Q$269:Q$305,MATCH($F46,$B$269:$B$305,0))/VLOOKUP($F46,$B$269:$BB$305,MATCH(LEFT(TRIM(Q$6),FIND("~",SUBSTITUTE(Q$6,"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46))*HLOOKUP(LEFT(TRIM(Q$6),FIND("~",SUBSTITUTE(Q$6," ","~",LEN(TRIM(Q$6))-LEN(SUBSTITUTE(TRIM(Q$6)," ",""))))-1)&amp;" Total",$B$6:$BB$305,ROW($A46)-5,FALSE))</f>
        <v>0</v>
      </c>
      <c r="R46" s="143">
        <f ca="1">IF(R$5&lt;&gt;"",HLOOKUP(R$5,Functionalization!$G$6:$R$305,ROW($A46)-5,FALSE),IFERROR(INDEX(R$269:R$305,MATCH($F46,$B$269:$B$305,0))/VLOOKUP($F46,$B$269:$BB$305,MATCH(LEFT(TRIM(R$6),FIND("~",SUBSTITUTE(R$6,"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46))*HLOOKUP(LEFT(TRIM(R$6),FIND("~",SUBSTITUTE(R$6," ","~",LEN(TRIM(R$6))-LEN(SUBSTITUTE(TRIM(R$6)," ",""))))-1)&amp;" Total",$B$6:$BB$305,ROW($A46)-5,FALSE))</f>
        <v>10177783.800000001</v>
      </c>
      <c r="S46" s="143">
        <f ca="1">IF(S$5&lt;&gt;"",HLOOKUP(S$5,Functionalization!$G$6:$R$305,ROW($A46)-5,FALSE),IFERROR(INDEX(S$269:S$305,MATCH($F46,$B$269:$B$305,0))/VLOOKUP($F46,$B$269:$BB$305,MATCH(LEFT(TRIM(S$6),FIND("~",SUBSTITUTE(S$6,"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46))*HLOOKUP(LEFT(TRIM(S$6),FIND("~",SUBSTITUTE(S$6," ","~",LEN(TRIM(S$6))-LEN(SUBSTITUTE(TRIM(S$6)," ",""))))-1)&amp;" Total",$B$6:$BB$305,ROW($A46)-5,FALSE))</f>
        <v>0</v>
      </c>
      <c r="T46" s="143">
        <f ca="1">IF(T$5&lt;&gt;"",HLOOKUP(T$5,Functionalization!$G$6:$R$305,ROW($A46)-5,FALSE),IFERROR(INDEX(T$269:T$305,MATCH($F46,$B$269:$B$305,0))/VLOOKUP($F46,$B$269:$BB$305,MATCH(LEFT(TRIM(T$6),FIND("~",SUBSTITUTE(T$6,"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46))*HLOOKUP(LEFT(TRIM(T$6),FIND("~",SUBSTITUTE(T$6," ","~",LEN(TRIM(T$6))-LEN(SUBSTITUTE(TRIM(T$6)," ",""))))-1)&amp;" Total",$B$6:$BB$305,ROW($A46)-5,FALSE))</f>
        <v>0</v>
      </c>
      <c r="U46" s="143">
        <f ca="1">IF(U$5&lt;&gt;"",HLOOKUP(U$5,Functionalization!$G$6:$R$305,ROW($A46)-5,FALSE),IFERROR(INDEX(U$269:U$305,MATCH($F46,$B$269:$B$305,0))/VLOOKUP($F46,$B$269:$BB$305,MATCH(LEFT(TRIM(U$6),FIND("~",SUBSTITUTE(U$6,"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46))*HLOOKUP(LEFT(TRIM(U$6),FIND("~",SUBSTITUTE(U$6," ","~",LEN(TRIM(U$6))-LEN(SUBSTITUTE(TRIM(U$6)," ",""))))-1)&amp;" Total",$B$6:$BB$305,ROW($A46)-5,FALSE))</f>
        <v>0</v>
      </c>
      <c r="V46" s="143">
        <f ca="1">IF(V$5&lt;&gt;"",HLOOKUP(V$5,Functionalization!$G$6:$R$305,ROW($A46)-5,FALSE),IFERROR(INDEX(V$269:V$305,MATCH($F46,$B$269:$B$305,0))/VLOOKUP($F46,$B$269:$BB$305,MATCH(LEFT(TRIM(V$6),FIND("~",SUBSTITUTE(V$6,"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46))*HLOOKUP(LEFT(TRIM(V$6),FIND("~",SUBSTITUTE(V$6," ","~",LEN(TRIM(V$6))-LEN(SUBSTITUTE(TRIM(V$6)," ",""))))-1)&amp;" Total",$B$6:$BB$305,ROW($A46)-5,FALSE))</f>
        <v>0</v>
      </c>
      <c r="W46" s="143">
        <f ca="1">IF(W$5&lt;&gt;"",HLOOKUP(W$5,Functionalization!$G$6:$R$305,ROW($A46)-5,FALSE),IFERROR(INDEX(W$269:W$305,MATCH($F46,$B$269:$B$305,0))/VLOOKUP($F46,$B$269:$BB$305,MATCH(LEFT(TRIM(W$6),FIND("~",SUBSTITUTE(W$6,"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46))*HLOOKUP(LEFT(TRIM(W$6),FIND("~",SUBSTITUTE(W$6," ","~",LEN(TRIM(W$6))-LEN(SUBSTITUTE(TRIM(W$6)," ",""))))-1)&amp;" Total",$B$6:$BB$305,ROW($A46)-5,FALSE))</f>
        <v>0</v>
      </c>
      <c r="X46" s="143">
        <f ca="1">IF(X$5&lt;&gt;"",HLOOKUP(X$5,Functionalization!$G$6:$R$305,ROW($A46)-5,FALSE),IFERROR(INDEX(X$269:X$305,MATCH($F46,$B$269:$B$305,0))/VLOOKUP($F46,$B$269:$BB$305,MATCH(LEFT(TRIM(X$6),FIND("~",SUBSTITUTE(X$6,"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46))*HLOOKUP(LEFT(TRIM(X$6),FIND("~",SUBSTITUTE(X$6," ","~",LEN(TRIM(X$6))-LEN(SUBSTITUTE(TRIM(X$6)," ",""))))-1)&amp;" Total",$B$6:$BB$305,ROW($A46)-5,FALSE))</f>
        <v>0</v>
      </c>
      <c r="Y46" s="143">
        <f ca="1">IF(Y$5&lt;&gt;"",HLOOKUP(Y$5,Functionalization!$G$6:$R$305,ROW($A46)-5,FALSE),IFERROR(INDEX(Y$269:Y$305,MATCH($F46,$B$269:$B$305,0))/VLOOKUP($F46,$B$269:$BB$305,MATCH(LEFT(TRIM(Y$6),FIND("~",SUBSTITUTE(Y$6,"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46))*HLOOKUP(LEFT(TRIM(Y$6),FIND("~",SUBSTITUTE(Y$6," ","~",LEN(TRIM(Y$6))-LEN(SUBSTITUTE(TRIM(Y$6)," ",""))))-1)&amp;" Total",$B$6:$BB$305,ROW($A46)-5,FALSE))</f>
        <v>0</v>
      </c>
      <c r="Z46" s="143">
        <f ca="1">IF(Z$5&lt;&gt;"",HLOOKUP(Z$5,Functionalization!$G$6:$R$305,ROW($A46)-5,FALSE),IFERROR(INDEX(Z$269:Z$305,MATCH($F46,$B$269:$B$305,0))/VLOOKUP($F46,$B$269:$BB$305,MATCH(LEFT(TRIM(Z$6),FIND("~",SUBSTITUTE(Z$6,"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46))*HLOOKUP(LEFT(TRIM(Z$6),FIND("~",SUBSTITUTE(Z$6," ","~",LEN(TRIM(Z$6))-LEN(SUBSTITUTE(TRIM(Z$6)," ",""))))-1)&amp;" Total",$B$6:$BB$305,ROW($A46)-5,FALSE))</f>
        <v>0</v>
      </c>
      <c r="AA46" s="143">
        <f ca="1">IF(AA$5&lt;&gt;"",HLOOKUP(AA$5,Functionalization!$G$6:$R$305,ROW($A46)-5,FALSE),IFERROR(INDEX(AA$269:AA$305,MATCH($F46,$B$269:$B$305,0))/VLOOKUP($F46,$B$269:$BB$305,MATCH(LEFT(TRIM(AA$6),FIND("~",SUBSTITUTE(AA$6,"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46))*HLOOKUP(LEFT(TRIM(AA$6),FIND("~",SUBSTITUTE(AA$6," ","~",LEN(TRIM(AA$6))-LEN(SUBSTITUTE(TRIM(AA$6)," ",""))))-1)&amp;" Total",$B$6:$BB$305,ROW($A46)-5,FALSE))</f>
        <v>0</v>
      </c>
      <c r="AB46" s="143">
        <f ca="1">IF(AB$5&lt;&gt;"",HLOOKUP(AB$5,Functionalization!$G$6:$R$305,ROW($A46)-5,FALSE),IFERROR(INDEX(AB$269:AB$305,MATCH($F46,$B$269:$B$305,0))/VLOOKUP($F46,$B$269:$BB$305,MATCH(LEFT(TRIM(AB$6),FIND("~",SUBSTITUTE(AB$6,"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46))*HLOOKUP(LEFT(TRIM(AB$6),FIND("~",SUBSTITUTE(AB$6," ","~",LEN(TRIM(AB$6))-LEN(SUBSTITUTE(TRIM(AB$6)," ",""))))-1)&amp;" Total",$B$6:$BB$305,ROW($A46)-5,FALSE))</f>
        <v>0</v>
      </c>
      <c r="AC46" s="143">
        <f ca="1">IF(AC$5&lt;&gt;"",HLOOKUP(AC$5,Functionalization!$G$6:$R$305,ROW($A46)-5,FALSE),IFERROR(INDEX(AC$269:AC$305,MATCH($F46,$B$269:$B$305,0))/VLOOKUP($F46,$B$269:$BB$305,MATCH(LEFT(TRIM(AC$6),FIND("~",SUBSTITUTE(AC$6,"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46))*HLOOKUP(LEFT(TRIM(AC$6),FIND("~",SUBSTITUTE(AC$6," ","~",LEN(TRIM(AC$6))-LEN(SUBSTITUTE(TRIM(AC$6)," ",""))))-1)&amp;" Total",$B$6:$BB$305,ROW($A46)-5,FALSE))</f>
        <v>0</v>
      </c>
      <c r="AD46" s="143">
        <f ca="1">IF(AD$5&lt;&gt;"",HLOOKUP(AD$5,Functionalization!$G$6:$R$305,ROW($A46)-5,FALSE),IFERROR(INDEX(AD$269:AD$305,MATCH($F46,$B$269:$B$305,0))/VLOOKUP($F46,$B$269:$BB$305,MATCH(LEFT(TRIM(AD$6),FIND("~",SUBSTITUTE(AD$6,"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46))*HLOOKUP(LEFT(TRIM(AD$6),FIND("~",SUBSTITUTE(AD$6," ","~",LEN(TRIM(AD$6))-LEN(SUBSTITUTE(TRIM(AD$6)," ",""))))-1)&amp;" Total",$B$6:$BB$305,ROW($A46)-5,FALSE))</f>
        <v>0</v>
      </c>
      <c r="AE46" s="143">
        <f ca="1">IF(AE$5&lt;&gt;"",HLOOKUP(AE$5,Functionalization!$G$6:$R$305,ROW($A46)-5,FALSE),IFERROR(INDEX(AE$269:AE$305,MATCH($F46,$B$269:$B$305,0))/VLOOKUP($F46,$B$269:$BB$305,MATCH(LEFT(TRIM(AE$6),FIND("~",SUBSTITUTE(AE$6,"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46))*HLOOKUP(LEFT(TRIM(AE$6),FIND("~",SUBSTITUTE(AE$6," ","~",LEN(TRIM(AE$6))-LEN(SUBSTITUTE(TRIM(AE$6)," ",""))))-1)&amp;" Total",$B$6:$BB$305,ROW($A46)-5,FALSE))</f>
        <v>0</v>
      </c>
      <c r="AF46" s="143">
        <f ca="1">IF(AF$5&lt;&gt;"",HLOOKUP(AF$5,Functionalization!$G$6:$R$305,ROW($A46)-5,FALSE),IFERROR(INDEX(AF$269:AF$305,MATCH($F46,$B$269:$B$305,0))/VLOOKUP($F46,$B$269:$BB$305,MATCH(LEFT(TRIM(AF$6),FIND("~",SUBSTITUTE(AF$6,"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46))*HLOOKUP(LEFT(TRIM(AF$6),FIND("~",SUBSTITUTE(AF$6," ","~",LEN(TRIM(AF$6))-LEN(SUBSTITUTE(TRIM(AF$6)," ",""))))-1)&amp;" Total",$B$6:$BB$305,ROW($A46)-5,FALSE))</f>
        <v>0</v>
      </c>
      <c r="AG46" s="143">
        <f ca="1">IF(AG$5&lt;&gt;"",HLOOKUP(AG$5,Functionalization!$G$6:$R$305,ROW($A46)-5,FALSE),IFERROR(INDEX(AG$269:AG$305,MATCH($F46,$B$269:$B$305,0))/VLOOKUP($F46,$B$269:$BB$305,MATCH(LEFT(TRIM(AG$6),FIND("~",SUBSTITUTE(AG$6,"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46))*HLOOKUP(LEFT(TRIM(AG$6),FIND("~",SUBSTITUTE(AG$6," ","~",LEN(TRIM(AG$6))-LEN(SUBSTITUTE(TRIM(AG$6)," ",""))))-1)&amp;" Total",$B$6:$BB$305,ROW($A46)-5,FALSE))</f>
        <v>0</v>
      </c>
      <c r="AH46" s="143">
        <f ca="1">IF(AH$5&lt;&gt;"",HLOOKUP(AH$5,Functionalization!$G$6:$R$305,ROW($A46)-5,FALSE),IFERROR(INDEX(AH$269:AH$305,MATCH($F46,$B$269:$B$305,0))/VLOOKUP($F46,$B$269:$BB$305,MATCH(LEFT(TRIM(AH$6),FIND("~",SUBSTITUTE(AH$6,"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46))*HLOOKUP(LEFT(TRIM(AH$6),FIND("~",SUBSTITUTE(AH$6," ","~",LEN(TRIM(AH$6))-LEN(SUBSTITUTE(TRIM(AH$6)," ",""))))-1)&amp;" Total",$B$6:$BB$305,ROW($A46)-5,FALSE))</f>
        <v>0</v>
      </c>
      <c r="AI46" s="143">
        <f ca="1">IF(AI$5&lt;&gt;"",HLOOKUP(AI$5,Functionalization!$G$6:$R$305,ROW($A46)-5,FALSE),IFERROR(INDEX(AI$269:AI$305,MATCH($F46,$B$269:$B$305,0))/VLOOKUP($F46,$B$269:$BB$305,MATCH(LEFT(TRIM(AI$6),FIND("~",SUBSTITUTE(AI$6,"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46))*HLOOKUP(LEFT(TRIM(AI$6),FIND("~",SUBSTITUTE(AI$6," ","~",LEN(TRIM(AI$6))-LEN(SUBSTITUTE(TRIM(AI$6)," ",""))))-1)&amp;" Total",$B$6:$BB$305,ROW($A46)-5,FALSE))</f>
        <v>0</v>
      </c>
      <c r="AJ46" s="143">
        <f ca="1">IF(AJ$5&lt;&gt;"",HLOOKUP(AJ$5,Functionalization!$G$6:$R$305,ROW($A46)-5,FALSE),IFERROR(INDEX(AJ$269:AJ$305,MATCH($F46,$B$269:$B$305,0))/VLOOKUP($F46,$B$269:$BB$305,MATCH(LEFT(TRIM(AJ$6),FIND("~",SUBSTITUTE(AJ$6,"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46))*HLOOKUP(LEFT(TRIM(AJ$6),FIND("~",SUBSTITUTE(AJ$6," ","~",LEN(TRIM(AJ$6))-LEN(SUBSTITUTE(TRIM(AJ$6)," ",""))))-1)&amp;" Total",$B$6:$BB$305,ROW($A46)-5,FALSE))</f>
        <v>0</v>
      </c>
      <c r="AK46" s="143">
        <f ca="1">IF(AK$5&lt;&gt;"",HLOOKUP(AK$5,Functionalization!$G$6:$R$305,ROW($A46)-5,FALSE),IFERROR(INDEX(AK$269:AK$305,MATCH($F46,$B$269:$B$305,0))/VLOOKUP($F46,$B$269:$BB$305,MATCH(LEFT(TRIM(AK$6),FIND("~",SUBSTITUTE(AK$6,"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46))*HLOOKUP(LEFT(TRIM(AK$6),FIND("~",SUBSTITUTE(AK$6," ","~",LEN(TRIM(AK$6))-LEN(SUBSTITUTE(TRIM(AK$6)," ",""))))-1)&amp;" Total",$B$6:$BB$305,ROW($A46)-5,FALSE))</f>
        <v>0</v>
      </c>
      <c r="AL46" s="143">
        <f ca="1">IF(AL$5&lt;&gt;"",HLOOKUP(AL$5,Functionalization!$G$6:$R$305,ROW($A46)-5,FALSE),IFERROR(INDEX(AL$269:AL$305,MATCH($F46,$B$269:$B$305,0))/VLOOKUP($F46,$B$269:$BB$305,MATCH(LEFT(TRIM(AL$6),FIND("~",SUBSTITUTE(AL$6,"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46))*HLOOKUP(LEFT(TRIM(AL$6),FIND("~",SUBSTITUTE(AL$6," ","~",LEN(TRIM(AL$6))-LEN(SUBSTITUTE(TRIM(AL$6)," ",""))))-1)&amp;" Total",$B$6:$BB$305,ROW($A46)-5,FALSE))</f>
        <v>0</v>
      </c>
      <c r="AM46" s="143">
        <f ca="1">IF(AM$5&lt;&gt;"",HLOOKUP(AM$5,Functionalization!$G$6:$R$305,ROW($A46)-5,FALSE),IFERROR(INDEX(AM$269:AM$305,MATCH($F46,$B$269:$B$305,0))/VLOOKUP($F46,$B$269:$BB$305,MATCH(LEFT(TRIM(AM$6),FIND("~",SUBSTITUTE(AM$6,"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46))*HLOOKUP(LEFT(TRIM(AM$6),FIND("~",SUBSTITUTE(AM$6," ","~",LEN(TRIM(AM$6))-LEN(SUBSTITUTE(TRIM(AM$6)," ",""))))-1)&amp;" Total",$B$6:$BB$305,ROW($A46)-5,FALSE))</f>
        <v>0</v>
      </c>
      <c r="AN46" s="143">
        <f ca="1">IF(AN$5&lt;&gt;"",HLOOKUP(AN$5,Functionalization!$G$6:$R$305,ROW($A46)-5,FALSE),IFERROR(INDEX(AN$269:AN$305,MATCH($F46,$B$269:$B$305,0))/VLOOKUP($F46,$B$269:$BB$305,MATCH(LEFT(TRIM(AN$6),FIND("~",SUBSTITUTE(AN$6,"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46))*HLOOKUP(LEFT(TRIM(AN$6),FIND("~",SUBSTITUTE(AN$6," ","~",LEN(TRIM(AN$6))-LEN(SUBSTITUTE(TRIM(AN$6)," ",""))))-1)&amp;" Total",$B$6:$BB$305,ROW($A46)-5,FALSE))</f>
        <v>0</v>
      </c>
      <c r="AO46" s="143">
        <f ca="1">IF(AO$5&lt;&gt;"",HLOOKUP(AO$5,Functionalization!$G$6:$R$305,ROW($A46)-5,FALSE),IFERROR(INDEX(AO$269:AO$305,MATCH($F46,$B$269:$B$305,0))/VLOOKUP($F46,$B$269:$BB$305,MATCH(LEFT(TRIM(AO$6),FIND("~",SUBSTITUTE(AO$6,"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46))*HLOOKUP(LEFT(TRIM(AO$6),FIND("~",SUBSTITUTE(AO$6," ","~",LEN(TRIM(AO$6))-LEN(SUBSTITUTE(TRIM(AO$6)," ",""))))-1)&amp;" Total",$B$6:$BB$305,ROW($A46)-5,FALSE))</f>
        <v>0</v>
      </c>
      <c r="AP46" s="143">
        <f ca="1">IF(AP$5&lt;&gt;"",HLOOKUP(AP$5,Functionalization!$G$6:$R$305,ROW($A46)-5,FALSE),IFERROR(INDEX(AP$269:AP$305,MATCH($F46,$B$269:$B$305,0))/VLOOKUP($F46,$B$269:$BB$305,MATCH(LEFT(TRIM(AP$6),FIND("~",SUBSTITUTE(AP$6,"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46))*HLOOKUP(LEFT(TRIM(AP$6),FIND("~",SUBSTITUTE(AP$6," ","~",LEN(TRIM(AP$6))-LEN(SUBSTITUTE(TRIM(AP$6)," ",""))))-1)&amp;" Total",$B$6:$BB$305,ROW($A46)-5,FALSE))</f>
        <v>0</v>
      </c>
      <c r="AQ46" s="143">
        <f ca="1">IF(AQ$5&lt;&gt;"",HLOOKUP(AQ$5,Functionalization!$G$6:$R$305,ROW($A46)-5,FALSE),IFERROR(INDEX(AQ$269:AQ$305,MATCH($F46,$B$269:$B$305,0))/VLOOKUP($F46,$B$269:$BB$305,MATCH(LEFT(TRIM(AQ$6),FIND("~",SUBSTITUTE(AQ$6,"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46))*HLOOKUP(LEFT(TRIM(AQ$6),FIND("~",SUBSTITUTE(AQ$6," ","~",LEN(TRIM(AQ$6))-LEN(SUBSTITUTE(TRIM(AQ$6)," ",""))))-1)&amp;" Total",$B$6:$BB$305,ROW($A46)-5,FALSE))</f>
        <v>0</v>
      </c>
      <c r="AR46" s="143">
        <f ca="1">IF(AR$5&lt;&gt;"",HLOOKUP(AR$5,Functionalization!$G$6:$R$305,ROW($A46)-5,FALSE),IFERROR(INDEX(AR$269:AR$305,MATCH($F46,$B$269:$B$305,0))/VLOOKUP($F46,$B$269:$BB$305,MATCH(LEFT(TRIM(AR$6),FIND("~",SUBSTITUTE(AR$6,"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46))*HLOOKUP(LEFT(TRIM(AR$6),FIND("~",SUBSTITUTE(AR$6," ","~",LEN(TRIM(AR$6))-LEN(SUBSTITUTE(TRIM(AR$6)," ",""))))-1)&amp;" Total",$B$6:$BB$305,ROW($A46)-5,FALSE))</f>
        <v>0</v>
      </c>
      <c r="AS46" s="143">
        <f ca="1">IF(AS$5&lt;&gt;"",HLOOKUP(AS$5,Functionalization!$G$6:$R$305,ROW($A46)-5,FALSE),IFERROR(INDEX(AS$269:AS$305,MATCH($F46,$B$269:$B$305,0))/VLOOKUP($F46,$B$269:$BB$305,MATCH(LEFT(TRIM(AS$6),FIND("~",SUBSTITUTE(AS$6,"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46))*HLOOKUP(LEFT(TRIM(AS$6),FIND("~",SUBSTITUTE(AS$6," ","~",LEN(TRIM(AS$6))-LEN(SUBSTITUTE(TRIM(AS$6)," ",""))))-1)&amp;" Total",$B$6:$BB$305,ROW($A46)-5,FALSE))</f>
        <v>0</v>
      </c>
      <c r="AT46" s="143">
        <f ca="1">IF(AT$5&lt;&gt;"",HLOOKUP(AT$5,Functionalization!$G$6:$R$305,ROW($A46)-5,FALSE),IFERROR(INDEX(AT$269:AT$305,MATCH($F46,$B$269:$B$305,0))/VLOOKUP($F46,$B$269:$BB$305,MATCH(LEFT(TRIM(AT$6),FIND("~",SUBSTITUTE(AT$6,"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46))*HLOOKUP(LEFT(TRIM(AT$6),FIND("~",SUBSTITUTE(AT$6," ","~",LEN(TRIM(AT$6))-LEN(SUBSTITUTE(TRIM(AT$6)," ",""))))-1)&amp;" Total",$B$6:$BB$305,ROW($A46)-5,FALSE))</f>
        <v>0</v>
      </c>
      <c r="AU46" s="143">
        <f ca="1">IF(AU$5&lt;&gt;"",HLOOKUP(AU$5,Functionalization!$G$6:$R$305,ROW($A46)-5,FALSE),IFERROR(INDEX(AU$269:AU$305,MATCH($F46,$B$269:$B$305,0))/VLOOKUP($F46,$B$269:$BB$305,MATCH(LEFT(TRIM(AU$6),FIND("~",SUBSTITUTE(AU$6,"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46))*HLOOKUP(LEFT(TRIM(AU$6),FIND("~",SUBSTITUTE(AU$6," ","~",LEN(TRIM(AU$6))-LEN(SUBSTITUTE(TRIM(AU$6)," ",""))))-1)&amp;" Total",$B$6:$BB$305,ROW($A46)-5,FALSE))</f>
        <v>0</v>
      </c>
      <c r="AV46" s="143">
        <f ca="1">IF(AV$5&lt;&gt;"",HLOOKUP(AV$5,Functionalization!$G$6:$R$305,ROW($A46)-5,FALSE),IFERROR(INDEX(AV$269:AV$305,MATCH($F46,$B$269:$B$305,0))/VLOOKUP($F46,$B$269:$BB$305,MATCH(LEFT(TRIM(AV$6),FIND("~",SUBSTITUTE(AV$6,"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46))*HLOOKUP(LEFT(TRIM(AV$6),FIND("~",SUBSTITUTE(AV$6," ","~",LEN(TRIM(AV$6))-LEN(SUBSTITUTE(TRIM(AV$6)," ",""))))-1)&amp;" Total",$B$6:$BB$305,ROW($A46)-5,FALSE))</f>
        <v>0</v>
      </c>
      <c r="AW46" s="143">
        <f ca="1">IF(AW$5&lt;&gt;"",HLOOKUP(AW$5,Functionalization!$G$6:$R$305,ROW($A46)-5,FALSE),IFERROR(INDEX(AW$269:AW$305,MATCH($F46,$B$269:$B$305,0))/VLOOKUP($F46,$B$269:$BB$305,MATCH(LEFT(TRIM(AW$6),FIND("~",SUBSTITUTE(AW$6,"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46))*HLOOKUP(LEFT(TRIM(AW$6),FIND("~",SUBSTITUTE(AW$6," ","~",LEN(TRIM(AW$6))-LEN(SUBSTITUTE(TRIM(AW$6)," ",""))))-1)&amp;" Total",$B$6:$BB$305,ROW($A46)-5,FALSE))</f>
        <v>0</v>
      </c>
      <c r="AX46" s="143">
        <f ca="1">IF(AX$5&lt;&gt;"",HLOOKUP(AX$5,Functionalization!$G$6:$R$305,ROW($A46)-5,FALSE),IFERROR(INDEX(AX$269:AX$305,MATCH($F46,$B$269:$B$305,0))/VLOOKUP($F46,$B$269:$BB$305,MATCH(LEFT(TRIM(AX$6),FIND("~",SUBSTITUTE(AX$6,"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46))*HLOOKUP(LEFT(TRIM(AX$6),FIND("~",SUBSTITUTE(AX$6," ","~",LEN(TRIM(AX$6))-LEN(SUBSTITUTE(TRIM(AX$6)," ",""))))-1)&amp;" Total",$B$6:$BB$305,ROW($A46)-5,FALSE))</f>
        <v>0</v>
      </c>
      <c r="AY46" s="143">
        <f ca="1">IF(AY$5&lt;&gt;"",HLOOKUP(AY$5,Functionalization!$G$6:$R$305,ROW($A46)-5,FALSE),IFERROR(INDEX(AY$269:AY$305,MATCH($F46,$B$269:$B$305,0))/VLOOKUP($F46,$B$269:$BB$305,MATCH(LEFT(TRIM(AY$6),FIND("~",SUBSTITUTE(AY$6,"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46))*HLOOKUP(LEFT(TRIM(AY$6),FIND("~",SUBSTITUTE(AY$6," ","~",LEN(TRIM(AY$6))-LEN(SUBSTITUTE(TRIM(AY$6)," ",""))))-1)&amp;" Total",$B$6:$BB$305,ROW($A46)-5,FALSE))</f>
        <v>0</v>
      </c>
      <c r="AZ46" s="143">
        <f ca="1">IF(AZ$5&lt;&gt;"",HLOOKUP(AZ$5,Functionalization!$G$6:$R$305,ROW($A46)-5,FALSE),IFERROR(INDEX(AZ$269:AZ$305,MATCH($F46,$B$269:$B$305,0))/VLOOKUP($F46,$B$269:$BB$305,MATCH(LEFT(TRIM(AZ$6),FIND("~",SUBSTITUTE(AZ$6,"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46))*HLOOKUP(LEFT(TRIM(AZ$6),FIND("~",SUBSTITUTE(AZ$6," ","~",LEN(TRIM(AZ$6))-LEN(SUBSTITUTE(TRIM(AZ$6)," ",""))))-1)&amp;" Total",$B$6:$BB$305,ROW($A46)-5,FALSE))</f>
        <v>0</v>
      </c>
      <c r="BA46" s="143">
        <f ca="1">IF(BA$5&lt;&gt;"",HLOOKUP(BA$5,Functionalization!$G$6:$R$305,ROW($A46)-5,FALSE),IFERROR(INDEX(BA$269:BA$305,MATCH($F46,$B$269:$B$305,0))/VLOOKUP($F46,$B$269:$BB$305,MATCH(LEFT(TRIM(BA$6),FIND("~",SUBSTITUTE(BA$6,"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46))*HLOOKUP(LEFT(TRIM(BA$6),FIND("~",SUBSTITUTE(BA$6," ","~",LEN(TRIM(BA$6))-LEN(SUBSTITUTE(TRIM(BA$6)," ",""))))-1)&amp;" Total",$B$6:$BB$305,ROW($A46)-5,FALSE))</f>
        <v>0</v>
      </c>
      <c r="BB46" s="143">
        <f ca="1">IF(BB$5&lt;&gt;"",HLOOKUP(BB$5,Functionalization!$G$6:$R$305,ROW($A46)-5,FALSE),IFERROR(INDEX(BB$269:BB$305,MATCH($F46,$B$269:$B$305,0))/VLOOKUP($F46,$B$269:$BB$305,MATCH(LEFT(TRIM(BB$6),FIND("~",SUBSTITUTE(BB$6,"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46))*HLOOKUP(LEFT(TRIM(BB$6),FIND("~",SUBSTITUTE(BB$6," ","~",LEN(TRIM(BB$6))-LEN(SUBSTITUTE(TRIM(BB$6)," ",""))))-1)&amp;" Total",$B$6:$BB$305,ROW($A46)-5,FALSE))</f>
        <v>0</v>
      </c>
      <c r="BD46" s="79">
        <f ca="1">IFERROR(IF(SUMIF($G$6:$BB$6,BD$6&amp;" Total",$G46:$BB46)-(SUMIF($G$6:$BB$6,BD$6&amp;" "&amp;'Input-Func_Class'!$D$22,$G46:$BB46)+IFERROR(SUMIF($G$6:$BB$6,BD$6&amp;" "&amp;'Input-Func_Class'!$E$22,$G46:$BB46),SUMIF($G$6:$BB$6,BD$6&amp;" "&amp;'Input-Func_Class'!$B$24,$G46:$BB46))+SUMIF($G$6:$BB$6,BD$6&amp;" "&amp;'Input-Func_Class'!$F$22,$G46:$BB46))&lt;Check_Limit,0,1),1)</f>
        <v>0</v>
      </c>
      <c r="BE46" s="79">
        <f ca="1">IFERROR(IF(SUMIF($G$6:$BB$6,BE$6&amp;" Total",$G46:$BB46)-(SUMIF($G$6:$BB$6,BE$6&amp;" "&amp;'Input-Func_Class'!$D$22,$G46:$BB46)+IFERROR(SUMIF($G$6:$BB$6,BE$6&amp;" "&amp;'Input-Func_Class'!$E$22,$G46:$BB46),SUMIF($G$6:$BB$6,BE$6&amp;" "&amp;'Input-Func_Class'!$B$24,$G46:$BB46))+SUMIF($G$6:$BB$6,BE$6&amp;" "&amp;'Input-Func_Class'!$F$22,$G46:$BB46))&lt;Check_Limit,0,1),1)</f>
        <v>0</v>
      </c>
      <c r="BF46" s="79">
        <f ca="1">IFERROR(IF(SUMIF($G$6:$BB$6,BF$6&amp;" Total",$G46:$BB46)-(SUMIF($G$6:$BB$6,BF$6&amp;" "&amp;'Input-Func_Class'!$D$22,$G46:$BB46)+IFERROR(SUMIF($G$6:$BB$6,BF$6&amp;" "&amp;'Input-Func_Class'!$E$22,$G46:$BB46),SUMIF($G$6:$BB$6,BF$6&amp;" "&amp;'Input-Func_Class'!$B$24,$G46:$BB46))+SUMIF($G$6:$BB$6,BF$6&amp;" "&amp;'Input-Func_Class'!$F$22,$G46:$BB46))&lt;Check_Limit,0,1),1)</f>
        <v>0</v>
      </c>
      <c r="BG46" s="79">
        <f ca="1">IFERROR(IF(SUMIF($G$6:$BB$6,BG$6&amp;" Total",$G46:$BB46)-(SUMIF($G$6:$BB$6,BG$6&amp;" "&amp;'Input-Func_Class'!$D$22,$G46:$BB46)+IFERROR(SUMIF($G$6:$BB$6,BG$6&amp;" "&amp;'Input-Func_Class'!$E$22,$G46:$BB46),SUMIF($G$6:$BB$6,BG$6&amp;" "&amp;'Input-Func_Class'!$B$24,$G46:$BB46))+SUMIF($G$6:$BB$6,BG$6&amp;" "&amp;'Input-Func_Class'!$F$22,$G46:$BB46))&lt;Check_Limit,0,1),1)</f>
        <v>0</v>
      </c>
      <c r="BH46" s="79">
        <f ca="1">IFERROR(IF(SUMIF($G$6:$BB$6,BH$6&amp;" Total",$G46:$BB46)-(SUMIF($G$6:$BB$6,BH$6&amp;" "&amp;'Input-Func_Class'!$D$22,$G46:$BB46)+IFERROR(SUMIF($G$6:$BB$6,BH$6&amp;" "&amp;'Input-Func_Class'!$E$22,$G46:$BB46),SUMIF($G$6:$BB$6,BH$6&amp;" "&amp;'Input-Func_Class'!$B$24,$G46:$BB46))+SUMIF($G$6:$BB$6,BH$6&amp;" "&amp;'Input-Func_Class'!$F$22,$G46:$BB46))&lt;Check_Limit,0,1),1)</f>
        <v>0</v>
      </c>
      <c r="BI46" s="79">
        <f ca="1">IFERROR(IF(SUMIF($G$6:$BB$6,BI$6&amp;" Total",$G46:$BB46)-(SUMIF($G$6:$BB$6,BI$6&amp;" "&amp;'Input-Func_Class'!$D$22,$G46:$BB46)+IFERROR(SUMIF($G$6:$BB$6,BI$6&amp;" "&amp;'Input-Func_Class'!$E$22,$G46:$BB46),SUMIF($G$6:$BB$6,BI$6&amp;" "&amp;'Input-Func_Class'!$B$24,$G46:$BB46))+SUMIF($G$6:$BB$6,BI$6&amp;" "&amp;'Input-Func_Class'!$F$22,$G46:$BB46))&lt;Check_Limit,0,1),1)</f>
        <v>0</v>
      </c>
      <c r="BJ46" s="79">
        <f ca="1">IFERROR(IF(SUMIF($G$6:$BB$6,BJ$6&amp;" Total",$G46:$BB46)-(SUMIF($G$6:$BB$6,BJ$6&amp;" "&amp;'Input-Func_Class'!$D$22,$G46:$BB46)+IFERROR(SUMIF($G$6:$BB$6,BJ$6&amp;" "&amp;'Input-Func_Class'!$E$22,$G46:$BB46),SUMIF($G$6:$BB$6,BJ$6&amp;" "&amp;'Input-Func_Class'!$B$24,$G46:$BB46))+SUMIF($G$6:$BB$6,BJ$6&amp;" "&amp;'Input-Func_Class'!$F$22,$G46:$BB46))&lt;Check_Limit,0,1),1)</f>
        <v>0</v>
      </c>
      <c r="BK46" s="79">
        <f ca="1">IFERROR(IF(SUMIF($G$6:$BB$6,BK$6&amp;" Total",$G46:$BB46)-(SUMIF($G$6:$BB$6,BK$6&amp;" "&amp;'Input-Func_Class'!$D$22,$G46:$BB46)+IFERROR(SUMIF($G$6:$BB$6,BK$6&amp;" "&amp;'Input-Func_Class'!$E$22,$G46:$BB46),SUMIF($G$6:$BB$6,BK$6&amp;" "&amp;'Input-Func_Class'!$B$24,$G46:$BB46))+SUMIF($G$6:$BB$6,BK$6&amp;" "&amp;'Input-Func_Class'!$F$22,$G46:$BB46))&lt;Check_Limit,0,1),1)</f>
        <v>0</v>
      </c>
      <c r="BL46" s="79">
        <f ca="1">IFERROR(IF(SUMIF($G$6:$BB$6,BL$6&amp;" Total",$G46:$BB46)-(SUMIF($G$6:$BB$6,BL$6&amp;" "&amp;'Input-Func_Class'!$D$22,$G46:$BB46)+IFERROR(SUMIF($G$6:$BB$6,BL$6&amp;" "&amp;'Input-Func_Class'!$E$22,$G46:$BB46),SUMIF($G$6:$BB$6,BL$6&amp;" "&amp;'Input-Func_Class'!$B$24,$G46:$BB46))+SUMIF($G$6:$BB$6,BL$6&amp;" "&amp;'Input-Func_Class'!$F$22,$G46:$BB46))&lt;Check_Limit,0,1),1)</f>
        <v>0</v>
      </c>
      <c r="BM46" s="79">
        <f ca="1">IFERROR(IF(SUMIF($G$6:$BB$6,BM$6&amp;" Total",$G46:$BB46)-(SUMIF($G$6:$BB$6,BM$6&amp;" "&amp;'Input-Func_Class'!$D$22,$G46:$BB46)+IFERROR(SUMIF($G$6:$BB$6,BM$6&amp;" "&amp;'Input-Func_Class'!$E$22,$G46:$BB46),SUMIF($G$6:$BB$6,BM$6&amp;" "&amp;'Input-Func_Class'!$B$24,$G46:$BB46))+SUMIF($G$6:$BB$6,BM$6&amp;" "&amp;'Input-Func_Class'!$F$22,$G46:$BB46))&lt;Check_Limit,0,1),1)</f>
        <v>0</v>
      </c>
      <c r="BN46" s="79">
        <f ca="1">IFERROR(IF(SUMIF($G$6:$BB$6,BN$6&amp;" Total",$G46:$BB46)-(SUMIF($G$6:$BB$6,BN$6&amp;" "&amp;'Input-Func_Class'!$D$22,$G46:$BB46)+IFERROR(SUMIF($G$6:$BB$6,BN$6&amp;" "&amp;'Input-Func_Class'!$E$22,$G46:$BB46),SUMIF($G$6:$BB$6,BN$6&amp;" "&amp;'Input-Func_Class'!$B$24,$G46:$BB46))+SUMIF($G$6:$BB$6,BN$6&amp;" "&amp;'Input-Func_Class'!$F$22,$G46:$BB46))&lt;Check_Limit,0,1),1)</f>
        <v>0</v>
      </c>
      <c r="BO46" s="79">
        <f ca="1">IFERROR(IF(SUMIF($G$6:$BB$6,BO$6&amp;" Total",$G46:$BB46)-(SUMIF($G$6:$BB$6,BO$6&amp;" "&amp;'Input-Func_Class'!$D$22,$G46:$BB46)+IFERROR(SUMIF($G$6:$BB$6,BO$6&amp;" "&amp;'Input-Func_Class'!$E$22,$G46:$BB46),SUMIF($G$6:$BB$6,BO$6&amp;" "&amp;'Input-Func_Class'!$B$24,$G46:$BB46))+SUMIF($G$6:$BB$6,BO$6&amp;" "&amp;'Input-Func_Class'!$F$22,$G46:$BB46))&lt;Check_Limit,0,1),1)</f>
        <v>0</v>
      </c>
    </row>
    <row r="47" spans="1:67" outlineLevel="1">
      <c r="A47" s="113">
        <f>IF(ISBLANK('Input-Accounts'!A47),"",'Input-Accounts'!A47)</f>
        <v>38</v>
      </c>
      <c r="B47" s="17" t="str">
        <f>IF(ISBLANK('Input-Accounts'!B47),"",'Input-Accounts'!B47)</f>
        <v>Industrial M &amp; R Station Equipment</v>
      </c>
      <c r="C47" s="113">
        <f>IF(ISBLANK('Input-Accounts'!C47),"",'Input-Accounts'!C47)</f>
        <v>385</v>
      </c>
      <c r="D47" s="143">
        <f>Functionalization!$D47</f>
        <v>10604872.550000001</v>
      </c>
      <c r="E47" s="143">
        <f t="shared" ca="1" si="2"/>
        <v>0</v>
      </c>
      <c r="F47" s="89" t="str">
        <f>IF($D47=0,"-",IF('Input-Accounts'!$E47&lt;&gt;0,'Input-Accounts'!$E47,'Input-Accounts'!$G47))</f>
        <v>CUSTOMER</v>
      </c>
      <c r="G47" s="143">
        <f ca="1">IF(G$5&lt;&gt;"",HLOOKUP(G$5,Functionalization!$G$6:$R$305,ROW($A47)-5,FALSE),IFERROR(INDEX(G$269:G$305,MATCH($F47,$B$269:$B$305,0))/VLOOKUP($F47,$B$269:$BB$305,MATCH(LEFT(TRIM(G$6),FIND("~",SUBSTITUTE(G$6,"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47))*HLOOKUP(LEFT(TRIM(G$6),FIND("~",SUBSTITUTE(G$6," ","~",LEN(TRIM(G$6))-LEN(SUBSTITUTE(TRIM(G$6)," ",""))))-1)&amp;" Total",$B$6:$BB$305,ROW($A47)-5,FALSE))</f>
        <v>0</v>
      </c>
      <c r="H47" s="143">
        <f ca="1">IF(H$5&lt;&gt;"",HLOOKUP(H$5,Functionalization!$G$6:$R$305,ROW($A47)-5,FALSE),IFERROR(INDEX(H$269:H$305,MATCH($F47,$B$269:$B$305,0))/VLOOKUP($F47,$B$269:$BB$305,MATCH(LEFT(TRIM(H$6),FIND("~",SUBSTITUTE(H$6,"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47))*HLOOKUP(LEFT(TRIM(H$6),FIND("~",SUBSTITUTE(H$6," ","~",LEN(TRIM(H$6))-LEN(SUBSTITUTE(TRIM(H$6)," ",""))))-1)&amp;" Total",$B$6:$BB$305,ROW($A47)-5,FALSE))</f>
        <v>0</v>
      </c>
      <c r="I47" s="143">
        <f ca="1">IF(I$5&lt;&gt;"",HLOOKUP(I$5,Functionalization!$G$6:$R$305,ROW($A47)-5,FALSE),IFERROR(INDEX(I$269:I$305,MATCH($F47,$B$269:$B$305,0))/VLOOKUP($F47,$B$269:$BB$305,MATCH(LEFT(TRIM(I$6),FIND("~",SUBSTITUTE(I$6,"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47))*HLOOKUP(LEFT(TRIM(I$6),FIND("~",SUBSTITUTE(I$6," ","~",LEN(TRIM(I$6))-LEN(SUBSTITUTE(TRIM(I$6)," ",""))))-1)&amp;" Total",$B$6:$BB$305,ROW($A47)-5,FALSE))</f>
        <v>0</v>
      </c>
      <c r="J47" s="143">
        <f ca="1">IF(J$5&lt;&gt;"",HLOOKUP(J$5,Functionalization!$G$6:$R$305,ROW($A47)-5,FALSE),IFERROR(INDEX(J$269:J$305,MATCH($F47,$B$269:$B$305,0))/VLOOKUP($F47,$B$269:$BB$305,MATCH(LEFT(TRIM(J$6),FIND("~",SUBSTITUTE(J$6,"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47))*HLOOKUP(LEFT(TRIM(J$6),FIND("~",SUBSTITUTE(J$6," ","~",LEN(TRIM(J$6))-LEN(SUBSTITUTE(TRIM(J$6)," ",""))))-1)&amp;" Total",$B$6:$BB$305,ROW($A47)-5,FALSE))</f>
        <v>0</v>
      </c>
      <c r="K47" s="143">
        <f ca="1">IF(K$5&lt;&gt;"",HLOOKUP(K$5,Functionalization!$G$6:$R$305,ROW($A47)-5,FALSE),IFERROR(INDEX(K$269:K$305,MATCH($F47,$B$269:$B$305,0))/VLOOKUP($F47,$B$269:$BB$305,MATCH(LEFT(TRIM(K$6),FIND("~",SUBSTITUTE(K$6,"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47))*HLOOKUP(LEFT(TRIM(K$6),FIND("~",SUBSTITUTE(K$6," ","~",LEN(TRIM(K$6))-LEN(SUBSTITUTE(TRIM(K$6)," ",""))))-1)&amp;" Total",$B$6:$BB$305,ROW($A47)-5,FALSE))</f>
        <v>0</v>
      </c>
      <c r="L47" s="143">
        <f ca="1">IF(L$5&lt;&gt;"",HLOOKUP(L$5,Functionalization!$G$6:$R$305,ROW($A47)-5,FALSE),IFERROR(INDEX(L$269:L$305,MATCH($F47,$B$269:$B$305,0))/VLOOKUP($F47,$B$269:$BB$305,MATCH(LEFT(TRIM(L$6),FIND("~",SUBSTITUTE(L$6,"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47))*HLOOKUP(LEFT(TRIM(L$6),FIND("~",SUBSTITUTE(L$6," ","~",LEN(TRIM(L$6))-LEN(SUBSTITUTE(TRIM(L$6)," ",""))))-1)&amp;" Total",$B$6:$BB$305,ROW($A47)-5,FALSE))</f>
        <v>0</v>
      </c>
      <c r="M47" s="143">
        <f ca="1">IF(M$5&lt;&gt;"",HLOOKUP(M$5,Functionalization!$G$6:$R$305,ROW($A47)-5,FALSE),IFERROR(INDEX(M$269:M$305,MATCH($F47,$B$269:$B$305,0))/VLOOKUP($F47,$B$269:$BB$305,MATCH(LEFT(TRIM(M$6),FIND("~",SUBSTITUTE(M$6,"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47))*HLOOKUP(LEFT(TRIM(M$6),FIND("~",SUBSTITUTE(M$6," ","~",LEN(TRIM(M$6))-LEN(SUBSTITUTE(TRIM(M$6)," ",""))))-1)&amp;" Total",$B$6:$BB$305,ROW($A47)-5,FALSE))</f>
        <v>0</v>
      </c>
      <c r="N47" s="143">
        <f ca="1">IF(N$5&lt;&gt;"",HLOOKUP(N$5,Functionalization!$G$6:$R$305,ROW($A47)-5,FALSE),IFERROR(INDEX(N$269:N$305,MATCH($F47,$B$269:$B$305,0))/VLOOKUP($F47,$B$269:$BB$305,MATCH(LEFT(TRIM(N$6),FIND("~",SUBSTITUTE(N$6,"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47))*HLOOKUP(LEFT(TRIM(N$6),FIND("~",SUBSTITUTE(N$6," ","~",LEN(TRIM(N$6))-LEN(SUBSTITUTE(TRIM(N$6)," ",""))))-1)&amp;" Total",$B$6:$BB$305,ROW($A47)-5,FALSE))</f>
        <v>0</v>
      </c>
      <c r="O47" s="143">
        <f ca="1">IF(O$5&lt;&gt;"",HLOOKUP(O$5,Functionalization!$G$6:$R$305,ROW($A47)-5,FALSE),IFERROR(INDEX(O$269:O$305,MATCH($F47,$B$269:$B$305,0))/VLOOKUP($F47,$B$269:$BB$305,MATCH(LEFT(TRIM(O$6),FIND("~",SUBSTITUTE(O$6,"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47))*HLOOKUP(LEFT(TRIM(O$6),FIND("~",SUBSTITUTE(O$6," ","~",LEN(TRIM(O$6))-LEN(SUBSTITUTE(TRIM(O$6)," ",""))))-1)&amp;" Total",$B$6:$BB$305,ROW($A47)-5,FALSE))</f>
        <v>10604872.550000001</v>
      </c>
      <c r="P47" s="143">
        <f ca="1">IF(P$5&lt;&gt;"",HLOOKUP(P$5,Functionalization!$G$6:$R$305,ROW($A47)-5,FALSE),IFERROR(INDEX(P$269:P$305,MATCH($F47,$B$269:$B$305,0))/VLOOKUP($F47,$B$269:$BB$305,MATCH(LEFT(TRIM(P$6),FIND("~",SUBSTITUTE(P$6,"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47))*HLOOKUP(LEFT(TRIM(P$6),FIND("~",SUBSTITUTE(P$6," ","~",LEN(TRIM(P$6))-LEN(SUBSTITUTE(TRIM(P$6)," ",""))))-1)&amp;" Total",$B$6:$BB$305,ROW($A47)-5,FALSE))</f>
        <v>0</v>
      </c>
      <c r="Q47" s="143">
        <f ca="1">IF(Q$5&lt;&gt;"",HLOOKUP(Q$5,Functionalization!$G$6:$R$305,ROW($A47)-5,FALSE),IFERROR(INDEX(Q$269:Q$305,MATCH($F47,$B$269:$B$305,0))/VLOOKUP($F47,$B$269:$BB$305,MATCH(LEFT(TRIM(Q$6),FIND("~",SUBSTITUTE(Q$6,"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47))*HLOOKUP(LEFT(TRIM(Q$6),FIND("~",SUBSTITUTE(Q$6," ","~",LEN(TRIM(Q$6))-LEN(SUBSTITUTE(TRIM(Q$6)," ",""))))-1)&amp;" Total",$B$6:$BB$305,ROW($A47)-5,FALSE))</f>
        <v>0</v>
      </c>
      <c r="R47" s="143">
        <f ca="1">IF(R$5&lt;&gt;"",HLOOKUP(R$5,Functionalization!$G$6:$R$305,ROW($A47)-5,FALSE),IFERROR(INDEX(R$269:R$305,MATCH($F47,$B$269:$B$305,0))/VLOOKUP($F47,$B$269:$BB$305,MATCH(LEFT(TRIM(R$6),FIND("~",SUBSTITUTE(R$6,"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47))*HLOOKUP(LEFT(TRIM(R$6),FIND("~",SUBSTITUTE(R$6," ","~",LEN(TRIM(R$6))-LEN(SUBSTITUTE(TRIM(R$6)," ",""))))-1)&amp;" Total",$B$6:$BB$305,ROW($A47)-5,FALSE))</f>
        <v>10604872.550000001</v>
      </c>
      <c r="S47" s="143">
        <f ca="1">IF(S$5&lt;&gt;"",HLOOKUP(S$5,Functionalization!$G$6:$R$305,ROW($A47)-5,FALSE),IFERROR(INDEX(S$269:S$305,MATCH($F47,$B$269:$B$305,0))/VLOOKUP($F47,$B$269:$BB$305,MATCH(LEFT(TRIM(S$6),FIND("~",SUBSTITUTE(S$6,"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47))*HLOOKUP(LEFT(TRIM(S$6),FIND("~",SUBSTITUTE(S$6," ","~",LEN(TRIM(S$6))-LEN(SUBSTITUTE(TRIM(S$6)," ",""))))-1)&amp;" Total",$B$6:$BB$305,ROW($A47)-5,FALSE))</f>
        <v>0</v>
      </c>
      <c r="T47" s="143">
        <f ca="1">IF(T$5&lt;&gt;"",HLOOKUP(T$5,Functionalization!$G$6:$R$305,ROW($A47)-5,FALSE),IFERROR(INDEX(T$269:T$305,MATCH($F47,$B$269:$B$305,0))/VLOOKUP($F47,$B$269:$BB$305,MATCH(LEFT(TRIM(T$6),FIND("~",SUBSTITUTE(T$6,"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47))*HLOOKUP(LEFT(TRIM(T$6),FIND("~",SUBSTITUTE(T$6," ","~",LEN(TRIM(T$6))-LEN(SUBSTITUTE(TRIM(T$6)," ",""))))-1)&amp;" Total",$B$6:$BB$305,ROW($A47)-5,FALSE))</f>
        <v>0</v>
      </c>
      <c r="U47" s="143">
        <f ca="1">IF(U$5&lt;&gt;"",HLOOKUP(U$5,Functionalization!$G$6:$R$305,ROW($A47)-5,FALSE),IFERROR(INDEX(U$269:U$305,MATCH($F47,$B$269:$B$305,0))/VLOOKUP($F47,$B$269:$BB$305,MATCH(LEFT(TRIM(U$6),FIND("~",SUBSTITUTE(U$6,"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47))*HLOOKUP(LEFT(TRIM(U$6),FIND("~",SUBSTITUTE(U$6," ","~",LEN(TRIM(U$6))-LEN(SUBSTITUTE(TRIM(U$6)," ",""))))-1)&amp;" Total",$B$6:$BB$305,ROW($A47)-5,FALSE))</f>
        <v>0</v>
      </c>
      <c r="V47" s="143">
        <f ca="1">IF(V$5&lt;&gt;"",HLOOKUP(V$5,Functionalization!$G$6:$R$305,ROW($A47)-5,FALSE),IFERROR(INDEX(V$269:V$305,MATCH($F47,$B$269:$B$305,0))/VLOOKUP($F47,$B$269:$BB$305,MATCH(LEFT(TRIM(V$6),FIND("~",SUBSTITUTE(V$6,"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47))*HLOOKUP(LEFT(TRIM(V$6),FIND("~",SUBSTITUTE(V$6," ","~",LEN(TRIM(V$6))-LEN(SUBSTITUTE(TRIM(V$6)," ",""))))-1)&amp;" Total",$B$6:$BB$305,ROW($A47)-5,FALSE))</f>
        <v>0</v>
      </c>
      <c r="W47" s="143">
        <f ca="1">IF(W$5&lt;&gt;"",HLOOKUP(W$5,Functionalization!$G$6:$R$305,ROW($A47)-5,FALSE),IFERROR(INDEX(W$269:W$305,MATCH($F47,$B$269:$B$305,0))/VLOOKUP($F47,$B$269:$BB$305,MATCH(LEFT(TRIM(W$6),FIND("~",SUBSTITUTE(W$6,"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47))*HLOOKUP(LEFT(TRIM(W$6),FIND("~",SUBSTITUTE(W$6," ","~",LEN(TRIM(W$6))-LEN(SUBSTITUTE(TRIM(W$6)," ",""))))-1)&amp;" Total",$B$6:$BB$305,ROW($A47)-5,FALSE))</f>
        <v>0</v>
      </c>
      <c r="X47" s="143">
        <f ca="1">IF(X$5&lt;&gt;"",HLOOKUP(X$5,Functionalization!$G$6:$R$305,ROW($A47)-5,FALSE),IFERROR(INDEX(X$269:X$305,MATCH($F47,$B$269:$B$305,0))/VLOOKUP($F47,$B$269:$BB$305,MATCH(LEFT(TRIM(X$6),FIND("~",SUBSTITUTE(X$6,"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47))*HLOOKUP(LEFT(TRIM(X$6),FIND("~",SUBSTITUTE(X$6," ","~",LEN(TRIM(X$6))-LEN(SUBSTITUTE(TRIM(X$6)," ",""))))-1)&amp;" Total",$B$6:$BB$305,ROW($A47)-5,FALSE))</f>
        <v>0</v>
      </c>
      <c r="Y47" s="143">
        <f ca="1">IF(Y$5&lt;&gt;"",HLOOKUP(Y$5,Functionalization!$G$6:$R$305,ROW($A47)-5,FALSE),IFERROR(INDEX(Y$269:Y$305,MATCH($F47,$B$269:$B$305,0))/VLOOKUP($F47,$B$269:$BB$305,MATCH(LEFT(TRIM(Y$6),FIND("~",SUBSTITUTE(Y$6,"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47))*HLOOKUP(LEFT(TRIM(Y$6),FIND("~",SUBSTITUTE(Y$6," ","~",LEN(TRIM(Y$6))-LEN(SUBSTITUTE(TRIM(Y$6)," ",""))))-1)&amp;" Total",$B$6:$BB$305,ROW($A47)-5,FALSE))</f>
        <v>0</v>
      </c>
      <c r="Z47" s="143">
        <f ca="1">IF(Z$5&lt;&gt;"",HLOOKUP(Z$5,Functionalization!$G$6:$R$305,ROW($A47)-5,FALSE),IFERROR(INDEX(Z$269:Z$305,MATCH($F47,$B$269:$B$305,0))/VLOOKUP($F47,$B$269:$BB$305,MATCH(LEFT(TRIM(Z$6),FIND("~",SUBSTITUTE(Z$6,"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47))*HLOOKUP(LEFT(TRIM(Z$6),FIND("~",SUBSTITUTE(Z$6," ","~",LEN(TRIM(Z$6))-LEN(SUBSTITUTE(TRIM(Z$6)," ",""))))-1)&amp;" Total",$B$6:$BB$305,ROW($A47)-5,FALSE))</f>
        <v>0</v>
      </c>
      <c r="AA47" s="143">
        <f ca="1">IF(AA$5&lt;&gt;"",HLOOKUP(AA$5,Functionalization!$G$6:$R$305,ROW($A47)-5,FALSE),IFERROR(INDEX(AA$269:AA$305,MATCH($F47,$B$269:$B$305,0))/VLOOKUP($F47,$B$269:$BB$305,MATCH(LEFT(TRIM(AA$6),FIND("~",SUBSTITUTE(AA$6,"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47))*HLOOKUP(LEFT(TRIM(AA$6),FIND("~",SUBSTITUTE(AA$6," ","~",LEN(TRIM(AA$6))-LEN(SUBSTITUTE(TRIM(AA$6)," ",""))))-1)&amp;" Total",$B$6:$BB$305,ROW($A47)-5,FALSE))</f>
        <v>0</v>
      </c>
      <c r="AB47" s="143">
        <f ca="1">IF(AB$5&lt;&gt;"",HLOOKUP(AB$5,Functionalization!$G$6:$R$305,ROW($A47)-5,FALSE),IFERROR(INDEX(AB$269:AB$305,MATCH($F47,$B$269:$B$305,0))/VLOOKUP($F47,$B$269:$BB$305,MATCH(LEFT(TRIM(AB$6),FIND("~",SUBSTITUTE(AB$6,"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47))*HLOOKUP(LEFT(TRIM(AB$6),FIND("~",SUBSTITUTE(AB$6," ","~",LEN(TRIM(AB$6))-LEN(SUBSTITUTE(TRIM(AB$6)," ",""))))-1)&amp;" Total",$B$6:$BB$305,ROW($A47)-5,FALSE))</f>
        <v>0</v>
      </c>
      <c r="AC47" s="143">
        <f ca="1">IF(AC$5&lt;&gt;"",HLOOKUP(AC$5,Functionalization!$G$6:$R$305,ROW($A47)-5,FALSE),IFERROR(INDEX(AC$269:AC$305,MATCH($F47,$B$269:$B$305,0))/VLOOKUP($F47,$B$269:$BB$305,MATCH(LEFT(TRIM(AC$6),FIND("~",SUBSTITUTE(AC$6,"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47))*HLOOKUP(LEFT(TRIM(AC$6),FIND("~",SUBSTITUTE(AC$6," ","~",LEN(TRIM(AC$6))-LEN(SUBSTITUTE(TRIM(AC$6)," ",""))))-1)&amp;" Total",$B$6:$BB$305,ROW($A47)-5,FALSE))</f>
        <v>0</v>
      </c>
      <c r="AD47" s="143">
        <f ca="1">IF(AD$5&lt;&gt;"",HLOOKUP(AD$5,Functionalization!$G$6:$R$305,ROW($A47)-5,FALSE),IFERROR(INDEX(AD$269:AD$305,MATCH($F47,$B$269:$B$305,0))/VLOOKUP($F47,$B$269:$BB$305,MATCH(LEFT(TRIM(AD$6),FIND("~",SUBSTITUTE(AD$6,"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47))*HLOOKUP(LEFT(TRIM(AD$6),FIND("~",SUBSTITUTE(AD$6," ","~",LEN(TRIM(AD$6))-LEN(SUBSTITUTE(TRIM(AD$6)," ",""))))-1)&amp;" Total",$B$6:$BB$305,ROW($A47)-5,FALSE))</f>
        <v>0</v>
      </c>
      <c r="AE47" s="143">
        <f ca="1">IF(AE$5&lt;&gt;"",HLOOKUP(AE$5,Functionalization!$G$6:$R$305,ROW($A47)-5,FALSE),IFERROR(INDEX(AE$269:AE$305,MATCH($F47,$B$269:$B$305,0))/VLOOKUP($F47,$B$269:$BB$305,MATCH(LEFT(TRIM(AE$6),FIND("~",SUBSTITUTE(AE$6,"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47))*HLOOKUP(LEFT(TRIM(AE$6),FIND("~",SUBSTITUTE(AE$6," ","~",LEN(TRIM(AE$6))-LEN(SUBSTITUTE(TRIM(AE$6)," ",""))))-1)&amp;" Total",$B$6:$BB$305,ROW($A47)-5,FALSE))</f>
        <v>0</v>
      </c>
      <c r="AF47" s="143">
        <f ca="1">IF(AF$5&lt;&gt;"",HLOOKUP(AF$5,Functionalization!$G$6:$R$305,ROW($A47)-5,FALSE),IFERROR(INDEX(AF$269:AF$305,MATCH($F47,$B$269:$B$305,0))/VLOOKUP($F47,$B$269:$BB$305,MATCH(LEFT(TRIM(AF$6),FIND("~",SUBSTITUTE(AF$6,"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47))*HLOOKUP(LEFT(TRIM(AF$6),FIND("~",SUBSTITUTE(AF$6," ","~",LEN(TRIM(AF$6))-LEN(SUBSTITUTE(TRIM(AF$6)," ",""))))-1)&amp;" Total",$B$6:$BB$305,ROW($A47)-5,FALSE))</f>
        <v>0</v>
      </c>
      <c r="AG47" s="143">
        <f ca="1">IF(AG$5&lt;&gt;"",HLOOKUP(AG$5,Functionalization!$G$6:$R$305,ROW($A47)-5,FALSE),IFERROR(INDEX(AG$269:AG$305,MATCH($F47,$B$269:$B$305,0))/VLOOKUP($F47,$B$269:$BB$305,MATCH(LEFT(TRIM(AG$6),FIND("~",SUBSTITUTE(AG$6,"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47))*HLOOKUP(LEFT(TRIM(AG$6),FIND("~",SUBSTITUTE(AG$6," ","~",LEN(TRIM(AG$6))-LEN(SUBSTITUTE(TRIM(AG$6)," ",""))))-1)&amp;" Total",$B$6:$BB$305,ROW($A47)-5,FALSE))</f>
        <v>0</v>
      </c>
      <c r="AH47" s="143">
        <f ca="1">IF(AH$5&lt;&gt;"",HLOOKUP(AH$5,Functionalization!$G$6:$R$305,ROW($A47)-5,FALSE),IFERROR(INDEX(AH$269:AH$305,MATCH($F47,$B$269:$B$305,0))/VLOOKUP($F47,$B$269:$BB$305,MATCH(LEFT(TRIM(AH$6),FIND("~",SUBSTITUTE(AH$6,"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47))*HLOOKUP(LEFT(TRIM(AH$6),FIND("~",SUBSTITUTE(AH$6," ","~",LEN(TRIM(AH$6))-LEN(SUBSTITUTE(TRIM(AH$6)," ",""))))-1)&amp;" Total",$B$6:$BB$305,ROW($A47)-5,FALSE))</f>
        <v>0</v>
      </c>
      <c r="AI47" s="143">
        <f ca="1">IF(AI$5&lt;&gt;"",HLOOKUP(AI$5,Functionalization!$G$6:$R$305,ROW($A47)-5,FALSE),IFERROR(INDEX(AI$269:AI$305,MATCH($F47,$B$269:$B$305,0))/VLOOKUP($F47,$B$269:$BB$305,MATCH(LEFT(TRIM(AI$6),FIND("~",SUBSTITUTE(AI$6,"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47))*HLOOKUP(LEFT(TRIM(AI$6),FIND("~",SUBSTITUTE(AI$6," ","~",LEN(TRIM(AI$6))-LEN(SUBSTITUTE(TRIM(AI$6)," ",""))))-1)&amp;" Total",$B$6:$BB$305,ROW($A47)-5,FALSE))</f>
        <v>0</v>
      </c>
      <c r="AJ47" s="143">
        <f ca="1">IF(AJ$5&lt;&gt;"",HLOOKUP(AJ$5,Functionalization!$G$6:$R$305,ROW($A47)-5,FALSE),IFERROR(INDEX(AJ$269:AJ$305,MATCH($F47,$B$269:$B$305,0))/VLOOKUP($F47,$B$269:$BB$305,MATCH(LEFT(TRIM(AJ$6),FIND("~",SUBSTITUTE(AJ$6,"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47))*HLOOKUP(LEFT(TRIM(AJ$6),FIND("~",SUBSTITUTE(AJ$6," ","~",LEN(TRIM(AJ$6))-LEN(SUBSTITUTE(TRIM(AJ$6)," ",""))))-1)&amp;" Total",$B$6:$BB$305,ROW($A47)-5,FALSE))</f>
        <v>0</v>
      </c>
      <c r="AK47" s="143">
        <f ca="1">IF(AK$5&lt;&gt;"",HLOOKUP(AK$5,Functionalization!$G$6:$R$305,ROW($A47)-5,FALSE),IFERROR(INDEX(AK$269:AK$305,MATCH($F47,$B$269:$B$305,0))/VLOOKUP($F47,$B$269:$BB$305,MATCH(LEFT(TRIM(AK$6),FIND("~",SUBSTITUTE(AK$6,"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47))*HLOOKUP(LEFT(TRIM(AK$6),FIND("~",SUBSTITUTE(AK$6," ","~",LEN(TRIM(AK$6))-LEN(SUBSTITUTE(TRIM(AK$6)," ",""))))-1)&amp;" Total",$B$6:$BB$305,ROW($A47)-5,FALSE))</f>
        <v>0</v>
      </c>
      <c r="AL47" s="143">
        <f ca="1">IF(AL$5&lt;&gt;"",HLOOKUP(AL$5,Functionalization!$G$6:$R$305,ROW($A47)-5,FALSE),IFERROR(INDEX(AL$269:AL$305,MATCH($F47,$B$269:$B$305,0))/VLOOKUP($F47,$B$269:$BB$305,MATCH(LEFT(TRIM(AL$6),FIND("~",SUBSTITUTE(AL$6,"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47))*HLOOKUP(LEFT(TRIM(AL$6),FIND("~",SUBSTITUTE(AL$6," ","~",LEN(TRIM(AL$6))-LEN(SUBSTITUTE(TRIM(AL$6)," ",""))))-1)&amp;" Total",$B$6:$BB$305,ROW($A47)-5,FALSE))</f>
        <v>0</v>
      </c>
      <c r="AM47" s="143">
        <f ca="1">IF(AM$5&lt;&gt;"",HLOOKUP(AM$5,Functionalization!$G$6:$R$305,ROW($A47)-5,FALSE),IFERROR(INDEX(AM$269:AM$305,MATCH($F47,$B$269:$B$305,0))/VLOOKUP($F47,$B$269:$BB$305,MATCH(LEFT(TRIM(AM$6),FIND("~",SUBSTITUTE(AM$6,"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47))*HLOOKUP(LEFT(TRIM(AM$6),FIND("~",SUBSTITUTE(AM$6," ","~",LEN(TRIM(AM$6))-LEN(SUBSTITUTE(TRIM(AM$6)," ",""))))-1)&amp;" Total",$B$6:$BB$305,ROW($A47)-5,FALSE))</f>
        <v>0</v>
      </c>
      <c r="AN47" s="143">
        <f ca="1">IF(AN$5&lt;&gt;"",HLOOKUP(AN$5,Functionalization!$G$6:$R$305,ROW($A47)-5,FALSE),IFERROR(INDEX(AN$269:AN$305,MATCH($F47,$B$269:$B$305,0))/VLOOKUP($F47,$B$269:$BB$305,MATCH(LEFT(TRIM(AN$6),FIND("~",SUBSTITUTE(AN$6,"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47))*HLOOKUP(LEFT(TRIM(AN$6),FIND("~",SUBSTITUTE(AN$6," ","~",LEN(TRIM(AN$6))-LEN(SUBSTITUTE(TRIM(AN$6)," ",""))))-1)&amp;" Total",$B$6:$BB$305,ROW($A47)-5,FALSE))</f>
        <v>0</v>
      </c>
      <c r="AO47" s="143">
        <f ca="1">IF(AO$5&lt;&gt;"",HLOOKUP(AO$5,Functionalization!$G$6:$R$305,ROW($A47)-5,FALSE),IFERROR(INDEX(AO$269:AO$305,MATCH($F47,$B$269:$B$305,0))/VLOOKUP($F47,$B$269:$BB$305,MATCH(LEFT(TRIM(AO$6),FIND("~",SUBSTITUTE(AO$6,"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47))*HLOOKUP(LEFT(TRIM(AO$6),FIND("~",SUBSTITUTE(AO$6," ","~",LEN(TRIM(AO$6))-LEN(SUBSTITUTE(TRIM(AO$6)," ",""))))-1)&amp;" Total",$B$6:$BB$305,ROW($A47)-5,FALSE))</f>
        <v>0</v>
      </c>
      <c r="AP47" s="143">
        <f ca="1">IF(AP$5&lt;&gt;"",HLOOKUP(AP$5,Functionalization!$G$6:$R$305,ROW($A47)-5,FALSE),IFERROR(INDEX(AP$269:AP$305,MATCH($F47,$B$269:$B$305,0))/VLOOKUP($F47,$B$269:$BB$305,MATCH(LEFT(TRIM(AP$6),FIND("~",SUBSTITUTE(AP$6,"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47))*HLOOKUP(LEFT(TRIM(AP$6),FIND("~",SUBSTITUTE(AP$6," ","~",LEN(TRIM(AP$6))-LEN(SUBSTITUTE(TRIM(AP$6)," ",""))))-1)&amp;" Total",$B$6:$BB$305,ROW($A47)-5,FALSE))</f>
        <v>0</v>
      </c>
      <c r="AQ47" s="143">
        <f ca="1">IF(AQ$5&lt;&gt;"",HLOOKUP(AQ$5,Functionalization!$G$6:$R$305,ROW($A47)-5,FALSE),IFERROR(INDEX(AQ$269:AQ$305,MATCH($F47,$B$269:$B$305,0))/VLOOKUP($F47,$B$269:$BB$305,MATCH(LEFT(TRIM(AQ$6),FIND("~",SUBSTITUTE(AQ$6,"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47))*HLOOKUP(LEFT(TRIM(AQ$6),FIND("~",SUBSTITUTE(AQ$6," ","~",LEN(TRIM(AQ$6))-LEN(SUBSTITUTE(TRIM(AQ$6)," ",""))))-1)&amp;" Total",$B$6:$BB$305,ROW($A47)-5,FALSE))</f>
        <v>0</v>
      </c>
      <c r="AR47" s="143">
        <f ca="1">IF(AR$5&lt;&gt;"",HLOOKUP(AR$5,Functionalization!$G$6:$R$305,ROW($A47)-5,FALSE),IFERROR(INDEX(AR$269:AR$305,MATCH($F47,$B$269:$B$305,0))/VLOOKUP($F47,$B$269:$BB$305,MATCH(LEFT(TRIM(AR$6),FIND("~",SUBSTITUTE(AR$6,"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47))*HLOOKUP(LEFT(TRIM(AR$6),FIND("~",SUBSTITUTE(AR$6," ","~",LEN(TRIM(AR$6))-LEN(SUBSTITUTE(TRIM(AR$6)," ",""))))-1)&amp;" Total",$B$6:$BB$305,ROW($A47)-5,FALSE))</f>
        <v>0</v>
      </c>
      <c r="AS47" s="143">
        <f ca="1">IF(AS$5&lt;&gt;"",HLOOKUP(AS$5,Functionalization!$G$6:$R$305,ROW($A47)-5,FALSE),IFERROR(INDEX(AS$269:AS$305,MATCH($F47,$B$269:$B$305,0))/VLOOKUP($F47,$B$269:$BB$305,MATCH(LEFT(TRIM(AS$6),FIND("~",SUBSTITUTE(AS$6,"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47))*HLOOKUP(LEFT(TRIM(AS$6),FIND("~",SUBSTITUTE(AS$6," ","~",LEN(TRIM(AS$6))-LEN(SUBSTITUTE(TRIM(AS$6)," ",""))))-1)&amp;" Total",$B$6:$BB$305,ROW($A47)-5,FALSE))</f>
        <v>0</v>
      </c>
      <c r="AT47" s="143">
        <f ca="1">IF(AT$5&lt;&gt;"",HLOOKUP(AT$5,Functionalization!$G$6:$R$305,ROW($A47)-5,FALSE),IFERROR(INDEX(AT$269:AT$305,MATCH($F47,$B$269:$B$305,0))/VLOOKUP($F47,$B$269:$BB$305,MATCH(LEFT(TRIM(AT$6),FIND("~",SUBSTITUTE(AT$6,"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47))*HLOOKUP(LEFT(TRIM(AT$6),FIND("~",SUBSTITUTE(AT$6," ","~",LEN(TRIM(AT$6))-LEN(SUBSTITUTE(TRIM(AT$6)," ",""))))-1)&amp;" Total",$B$6:$BB$305,ROW($A47)-5,FALSE))</f>
        <v>0</v>
      </c>
      <c r="AU47" s="143">
        <f ca="1">IF(AU$5&lt;&gt;"",HLOOKUP(AU$5,Functionalization!$G$6:$R$305,ROW($A47)-5,FALSE),IFERROR(INDEX(AU$269:AU$305,MATCH($F47,$B$269:$B$305,0))/VLOOKUP($F47,$B$269:$BB$305,MATCH(LEFT(TRIM(AU$6),FIND("~",SUBSTITUTE(AU$6,"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47))*HLOOKUP(LEFT(TRIM(AU$6),FIND("~",SUBSTITUTE(AU$6," ","~",LEN(TRIM(AU$6))-LEN(SUBSTITUTE(TRIM(AU$6)," ",""))))-1)&amp;" Total",$B$6:$BB$305,ROW($A47)-5,FALSE))</f>
        <v>0</v>
      </c>
      <c r="AV47" s="143">
        <f ca="1">IF(AV$5&lt;&gt;"",HLOOKUP(AV$5,Functionalization!$G$6:$R$305,ROW($A47)-5,FALSE),IFERROR(INDEX(AV$269:AV$305,MATCH($F47,$B$269:$B$305,0))/VLOOKUP($F47,$B$269:$BB$305,MATCH(LEFT(TRIM(AV$6),FIND("~",SUBSTITUTE(AV$6,"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47))*HLOOKUP(LEFT(TRIM(AV$6),FIND("~",SUBSTITUTE(AV$6," ","~",LEN(TRIM(AV$6))-LEN(SUBSTITUTE(TRIM(AV$6)," ",""))))-1)&amp;" Total",$B$6:$BB$305,ROW($A47)-5,FALSE))</f>
        <v>0</v>
      </c>
      <c r="AW47" s="143">
        <f ca="1">IF(AW$5&lt;&gt;"",HLOOKUP(AW$5,Functionalization!$G$6:$R$305,ROW($A47)-5,FALSE),IFERROR(INDEX(AW$269:AW$305,MATCH($F47,$B$269:$B$305,0))/VLOOKUP($F47,$B$269:$BB$305,MATCH(LEFT(TRIM(AW$6),FIND("~",SUBSTITUTE(AW$6,"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47))*HLOOKUP(LEFT(TRIM(AW$6),FIND("~",SUBSTITUTE(AW$6," ","~",LEN(TRIM(AW$6))-LEN(SUBSTITUTE(TRIM(AW$6)," ",""))))-1)&amp;" Total",$B$6:$BB$305,ROW($A47)-5,FALSE))</f>
        <v>0</v>
      </c>
      <c r="AX47" s="143">
        <f ca="1">IF(AX$5&lt;&gt;"",HLOOKUP(AX$5,Functionalization!$G$6:$R$305,ROW($A47)-5,FALSE),IFERROR(INDEX(AX$269:AX$305,MATCH($F47,$B$269:$B$305,0))/VLOOKUP($F47,$B$269:$BB$305,MATCH(LEFT(TRIM(AX$6),FIND("~",SUBSTITUTE(AX$6,"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47))*HLOOKUP(LEFT(TRIM(AX$6),FIND("~",SUBSTITUTE(AX$6," ","~",LEN(TRIM(AX$6))-LEN(SUBSTITUTE(TRIM(AX$6)," ",""))))-1)&amp;" Total",$B$6:$BB$305,ROW($A47)-5,FALSE))</f>
        <v>0</v>
      </c>
      <c r="AY47" s="143">
        <f ca="1">IF(AY$5&lt;&gt;"",HLOOKUP(AY$5,Functionalization!$G$6:$R$305,ROW($A47)-5,FALSE),IFERROR(INDEX(AY$269:AY$305,MATCH($F47,$B$269:$B$305,0))/VLOOKUP($F47,$B$269:$BB$305,MATCH(LEFT(TRIM(AY$6),FIND("~",SUBSTITUTE(AY$6,"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47))*HLOOKUP(LEFT(TRIM(AY$6),FIND("~",SUBSTITUTE(AY$6," ","~",LEN(TRIM(AY$6))-LEN(SUBSTITUTE(TRIM(AY$6)," ",""))))-1)&amp;" Total",$B$6:$BB$305,ROW($A47)-5,FALSE))</f>
        <v>0</v>
      </c>
      <c r="AZ47" s="143">
        <f ca="1">IF(AZ$5&lt;&gt;"",HLOOKUP(AZ$5,Functionalization!$G$6:$R$305,ROW($A47)-5,FALSE),IFERROR(INDEX(AZ$269:AZ$305,MATCH($F47,$B$269:$B$305,0))/VLOOKUP($F47,$B$269:$BB$305,MATCH(LEFT(TRIM(AZ$6),FIND("~",SUBSTITUTE(AZ$6,"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47))*HLOOKUP(LEFT(TRIM(AZ$6),FIND("~",SUBSTITUTE(AZ$6," ","~",LEN(TRIM(AZ$6))-LEN(SUBSTITUTE(TRIM(AZ$6)," ",""))))-1)&amp;" Total",$B$6:$BB$305,ROW($A47)-5,FALSE))</f>
        <v>0</v>
      </c>
      <c r="BA47" s="143">
        <f ca="1">IF(BA$5&lt;&gt;"",HLOOKUP(BA$5,Functionalization!$G$6:$R$305,ROW($A47)-5,FALSE),IFERROR(INDEX(BA$269:BA$305,MATCH($F47,$B$269:$B$305,0))/VLOOKUP($F47,$B$269:$BB$305,MATCH(LEFT(TRIM(BA$6),FIND("~",SUBSTITUTE(BA$6,"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47))*HLOOKUP(LEFT(TRIM(BA$6),FIND("~",SUBSTITUTE(BA$6," ","~",LEN(TRIM(BA$6))-LEN(SUBSTITUTE(TRIM(BA$6)," ",""))))-1)&amp;" Total",$B$6:$BB$305,ROW($A47)-5,FALSE))</f>
        <v>0</v>
      </c>
      <c r="BB47" s="143">
        <f ca="1">IF(BB$5&lt;&gt;"",HLOOKUP(BB$5,Functionalization!$G$6:$R$305,ROW($A47)-5,FALSE),IFERROR(INDEX(BB$269:BB$305,MATCH($F47,$B$269:$B$305,0))/VLOOKUP($F47,$B$269:$BB$305,MATCH(LEFT(TRIM(BB$6),FIND("~",SUBSTITUTE(BB$6,"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47))*HLOOKUP(LEFT(TRIM(BB$6),FIND("~",SUBSTITUTE(BB$6," ","~",LEN(TRIM(BB$6))-LEN(SUBSTITUTE(TRIM(BB$6)," ",""))))-1)&amp;" Total",$B$6:$BB$305,ROW($A47)-5,FALSE))</f>
        <v>0</v>
      </c>
      <c r="BD47" s="79">
        <f ca="1">IFERROR(IF(SUMIF($G$6:$BB$6,BD$6&amp;" Total",$G47:$BB47)-(SUMIF($G$6:$BB$6,BD$6&amp;" "&amp;'Input-Func_Class'!$D$22,$G47:$BB47)+IFERROR(SUMIF($G$6:$BB$6,BD$6&amp;" "&amp;'Input-Func_Class'!$E$22,$G47:$BB47),SUMIF($G$6:$BB$6,BD$6&amp;" "&amp;'Input-Func_Class'!$B$24,$G47:$BB47))+SUMIF($G$6:$BB$6,BD$6&amp;" "&amp;'Input-Func_Class'!$F$22,$G47:$BB47))&lt;Check_Limit,0,1),1)</f>
        <v>0</v>
      </c>
      <c r="BE47" s="79">
        <f ca="1">IFERROR(IF(SUMIF($G$6:$BB$6,BE$6&amp;" Total",$G47:$BB47)-(SUMIF($G$6:$BB$6,BE$6&amp;" "&amp;'Input-Func_Class'!$D$22,$G47:$BB47)+IFERROR(SUMIF($G$6:$BB$6,BE$6&amp;" "&amp;'Input-Func_Class'!$E$22,$G47:$BB47),SUMIF($G$6:$BB$6,BE$6&amp;" "&amp;'Input-Func_Class'!$B$24,$G47:$BB47))+SUMIF($G$6:$BB$6,BE$6&amp;" "&amp;'Input-Func_Class'!$F$22,$G47:$BB47))&lt;Check_Limit,0,1),1)</f>
        <v>0</v>
      </c>
      <c r="BF47" s="79">
        <f ca="1">IFERROR(IF(SUMIF($G$6:$BB$6,BF$6&amp;" Total",$G47:$BB47)-(SUMIF($G$6:$BB$6,BF$6&amp;" "&amp;'Input-Func_Class'!$D$22,$G47:$BB47)+IFERROR(SUMIF($G$6:$BB$6,BF$6&amp;" "&amp;'Input-Func_Class'!$E$22,$G47:$BB47),SUMIF($G$6:$BB$6,BF$6&amp;" "&amp;'Input-Func_Class'!$B$24,$G47:$BB47))+SUMIF($G$6:$BB$6,BF$6&amp;" "&amp;'Input-Func_Class'!$F$22,$G47:$BB47))&lt;Check_Limit,0,1),1)</f>
        <v>0</v>
      </c>
      <c r="BG47" s="79">
        <f ca="1">IFERROR(IF(SUMIF($G$6:$BB$6,BG$6&amp;" Total",$G47:$BB47)-(SUMIF($G$6:$BB$6,BG$6&amp;" "&amp;'Input-Func_Class'!$D$22,$G47:$BB47)+IFERROR(SUMIF($G$6:$BB$6,BG$6&amp;" "&amp;'Input-Func_Class'!$E$22,$G47:$BB47),SUMIF($G$6:$BB$6,BG$6&amp;" "&amp;'Input-Func_Class'!$B$24,$G47:$BB47))+SUMIF($G$6:$BB$6,BG$6&amp;" "&amp;'Input-Func_Class'!$F$22,$G47:$BB47))&lt;Check_Limit,0,1),1)</f>
        <v>0</v>
      </c>
      <c r="BH47" s="79">
        <f ca="1">IFERROR(IF(SUMIF($G$6:$BB$6,BH$6&amp;" Total",$G47:$BB47)-(SUMIF($G$6:$BB$6,BH$6&amp;" "&amp;'Input-Func_Class'!$D$22,$G47:$BB47)+IFERROR(SUMIF($G$6:$BB$6,BH$6&amp;" "&amp;'Input-Func_Class'!$E$22,$G47:$BB47),SUMIF($G$6:$BB$6,BH$6&amp;" "&amp;'Input-Func_Class'!$B$24,$G47:$BB47))+SUMIF($G$6:$BB$6,BH$6&amp;" "&amp;'Input-Func_Class'!$F$22,$G47:$BB47))&lt;Check_Limit,0,1),1)</f>
        <v>0</v>
      </c>
      <c r="BI47" s="79">
        <f ca="1">IFERROR(IF(SUMIF($G$6:$BB$6,BI$6&amp;" Total",$G47:$BB47)-(SUMIF($G$6:$BB$6,BI$6&amp;" "&amp;'Input-Func_Class'!$D$22,$G47:$BB47)+IFERROR(SUMIF($G$6:$BB$6,BI$6&amp;" "&amp;'Input-Func_Class'!$E$22,$G47:$BB47),SUMIF($G$6:$BB$6,BI$6&amp;" "&amp;'Input-Func_Class'!$B$24,$G47:$BB47))+SUMIF($G$6:$BB$6,BI$6&amp;" "&amp;'Input-Func_Class'!$F$22,$G47:$BB47))&lt;Check_Limit,0,1),1)</f>
        <v>0</v>
      </c>
      <c r="BJ47" s="79">
        <f ca="1">IFERROR(IF(SUMIF($G$6:$BB$6,BJ$6&amp;" Total",$G47:$BB47)-(SUMIF($G$6:$BB$6,BJ$6&amp;" "&amp;'Input-Func_Class'!$D$22,$G47:$BB47)+IFERROR(SUMIF($G$6:$BB$6,BJ$6&amp;" "&amp;'Input-Func_Class'!$E$22,$G47:$BB47),SUMIF($G$6:$BB$6,BJ$6&amp;" "&amp;'Input-Func_Class'!$B$24,$G47:$BB47))+SUMIF($G$6:$BB$6,BJ$6&amp;" "&amp;'Input-Func_Class'!$F$22,$G47:$BB47))&lt;Check_Limit,0,1),1)</f>
        <v>0</v>
      </c>
      <c r="BK47" s="79">
        <f ca="1">IFERROR(IF(SUMIF($G$6:$BB$6,BK$6&amp;" Total",$G47:$BB47)-(SUMIF($G$6:$BB$6,BK$6&amp;" "&amp;'Input-Func_Class'!$D$22,$G47:$BB47)+IFERROR(SUMIF($G$6:$BB$6,BK$6&amp;" "&amp;'Input-Func_Class'!$E$22,$G47:$BB47),SUMIF($G$6:$BB$6,BK$6&amp;" "&amp;'Input-Func_Class'!$B$24,$G47:$BB47))+SUMIF($G$6:$BB$6,BK$6&amp;" "&amp;'Input-Func_Class'!$F$22,$G47:$BB47))&lt;Check_Limit,0,1),1)</f>
        <v>0</v>
      </c>
      <c r="BL47" s="79">
        <f ca="1">IFERROR(IF(SUMIF($G$6:$BB$6,BL$6&amp;" Total",$G47:$BB47)-(SUMIF($G$6:$BB$6,BL$6&amp;" "&amp;'Input-Func_Class'!$D$22,$G47:$BB47)+IFERROR(SUMIF($G$6:$BB$6,BL$6&amp;" "&amp;'Input-Func_Class'!$E$22,$G47:$BB47),SUMIF($G$6:$BB$6,BL$6&amp;" "&amp;'Input-Func_Class'!$B$24,$G47:$BB47))+SUMIF($G$6:$BB$6,BL$6&amp;" "&amp;'Input-Func_Class'!$F$22,$G47:$BB47))&lt;Check_Limit,0,1),1)</f>
        <v>0</v>
      </c>
      <c r="BM47" s="79">
        <f ca="1">IFERROR(IF(SUMIF($G$6:$BB$6,BM$6&amp;" Total",$G47:$BB47)-(SUMIF($G$6:$BB$6,BM$6&amp;" "&amp;'Input-Func_Class'!$D$22,$G47:$BB47)+IFERROR(SUMIF($G$6:$BB$6,BM$6&amp;" "&amp;'Input-Func_Class'!$E$22,$G47:$BB47),SUMIF($G$6:$BB$6,BM$6&amp;" "&amp;'Input-Func_Class'!$B$24,$G47:$BB47))+SUMIF($G$6:$BB$6,BM$6&amp;" "&amp;'Input-Func_Class'!$F$22,$G47:$BB47))&lt;Check_Limit,0,1),1)</f>
        <v>0</v>
      </c>
      <c r="BN47" s="79">
        <f ca="1">IFERROR(IF(SUMIF($G$6:$BB$6,BN$6&amp;" Total",$G47:$BB47)-(SUMIF($G$6:$BB$6,BN$6&amp;" "&amp;'Input-Func_Class'!$D$22,$G47:$BB47)+IFERROR(SUMIF($G$6:$BB$6,BN$6&amp;" "&amp;'Input-Func_Class'!$E$22,$G47:$BB47),SUMIF($G$6:$BB$6,BN$6&amp;" "&amp;'Input-Func_Class'!$B$24,$G47:$BB47))+SUMIF($G$6:$BB$6,BN$6&amp;" "&amp;'Input-Func_Class'!$F$22,$G47:$BB47))&lt;Check_Limit,0,1),1)</f>
        <v>0</v>
      </c>
      <c r="BO47" s="79">
        <f ca="1">IFERROR(IF(SUMIF($G$6:$BB$6,BO$6&amp;" Total",$G47:$BB47)-(SUMIF($G$6:$BB$6,BO$6&amp;" "&amp;'Input-Func_Class'!$D$22,$G47:$BB47)+IFERROR(SUMIF($G$6:$BB$6,BO$6&amp;" "&amp;'Input-Func_Class'!$E$22,$G47:$BB47),SUMIF($G$6:$BB$6,BO$6&amp;" "&amp;'Input-Func_Class'!$B$24,$G47:$BB47))+SUMIF($G$6:$BB$6,BO$6&amp;" "&amp;'Input-Func_Class'!$F$22,$G47:$BB47))&lt;Check_Limit,0,1),1)</f>
        <v>0</v>
      </c>
    </row>
    <row r="48" spans="1:67" outlineLevel="1">
      <c r="A48" s="113">
        <f>IF(ISBLANK('Input-Accounts'!A48),"",'Input-Accounts'!A48)</f>
        <v>39</v>
      </c>
      <c r="B48" s="79" t="str">
        <f>IF(ISBLANK('Input-Accounts'!B48),"",'Input-Accounts'!B48)</f>
        <v>Subtotal - Distribution Plant</v>
      </c>
      <c r="C48" s="113" t="str">
        <f>IF(ISBLANK('Input-Accounts'!C48),"",'Input-Accounts'!C48)</f>
        <v/>
      </c>
      <c r="D48" s="144">
        <f>SUBTOTAL(9,D29:D47)</f>
        <v>1003185858.9585459</v>
      </c>
      <c r="E48" s="143">
        <f t="shared" ca="1" si="2"/>
        <v>0</v>
      </c>
      <c r="G48" s="144">
        <f t="shared" ref="G48:BB48" ca="1" si="11">SUBTOTAL(9,G29:G47)</f>
        <v>0</v>
      </c>
      <c r="H48" s="144">
        <f t="shared" ca="1" si="11"/>
        <v>0</v>
      </c>
      <c r="I48" s="144">
        <f t="shared" ca="1" si="11"/>
        <v>0</v>
      </c>
      <c r="J48" s="144">
        <f t="shared" ca="1" si="11"/>
        <v>0</v>
      </c>
      <c r="K48" s="144">
        <f t="shared" ca="1" si="11"/>
        <v>0</v>
      </c>
      <c r="L48" s="144">
        <f t="shared" ca="1" si="11"/>
        <v>0</v>
      </c>
      <c r="M48" s="144">
        <f t="shared" ca="1" si="11"/>
        <v>0</v>
      </c>
      <c r="N48" s="144">
        <f t="shared" ca="1" si="11"/>
        <v>0</v>
      </c>
      <c r="O48" s="144">
        <f t="shared" ca="1" si="11"/>
        <v>1003185858.9585459</v>
      </c>
      <c r="P48" s="144">
        <f t="shared" ca="1" si="11"/>
        <v>651948464.32854605</v>
      </c>
      <c r="Q48" s="144">
        <f t="shared" ca="1" si="11"/>
        <v>0</v>
      </c>
      <c r="R48" s="144">
        <f t="shared" ca="1" si="11"/>
        <v>351237394.63000005</v>
      </c>
      <c r="S48" s="144">
        <f t="shared" ca="1" si="11"/>
        <v>0</v>
      </c>
      <c r="T48" s="144">
        <f t="shared" ca="1" si="11"/>
        <v>0</v>
      </c>
      <c r="U48" s="144">
        <f t="shared" ca="1" si="11"/>
        <v>0</v>
      </c>
      <c r="V48" s="144">
        <f t="shared" ca="1" si="11"/>
        <v>0</v>
      </c>
      <c r="W48" s="144">
        <f t="shared" ca="1" si="11"/>
        <v>0</v>
      </c>
      <c r="X48" s="144">
        <f t="shared" ca="1" si="11"/>
        <v>0</v>
      </c>
      <c r="Y48" s="144">
        <f t="shared" ca="1" si="11"/>
        <v>0</v>
      </c>
      <c r="Z48" s="144">
        <f t="shared" ca="1" si="11"/>
        <v>0</v>
      </c>
      <c r="AA48" s="144">
        <f t="shared" ca="1" si="11"/>
        <v>0</v>
      </c>
      <c r="AB48" s="144">
        <f t="shared" ca="1" si="11"/>
        <v>0</v>
      </c>
      <c r="AC48" s="144">
        <f t="shared" ca="1" si="11"/>
        <v>0</v>
      </c>
      <c r="AD48" s="144">
        <f t="shared" ca="1" si="11"/>
        <v>0</v>
      </c>
      <c r="AE48" s="144">
        <f t="shared" ca="1" si="11"/>
        <v>0</v>
      </c>
      <c r="AF48" s="144">
        <f t="shared" ca="1" si="11"/>
        <v>0</v>
      </c>
      <c r="AG48" s="144">
        <f t="shared" ca="1" si="11"/>
        <v>0</v>
      </c>
      <c r="AH48" s="144">
        <f t="shared" ca="1" si="11"/>
        <v>0</v>
      </c>
      <c r="AI48" s="144">
        <f t="shared" ca="1" si="11"/>
        <v>0</v>
      </c>
      <c r="AJ48" s="144">
        <f t="shared" ca="1" si="11"/>
        <v>0</v>
      </c>
      <c r="AK48" s="144">
        <f t="shared" ca="1" si="11"/>
        <v>0</v>
      </c>
      <c r="AL48" s="144">
        <f t="shared" ca="1" si="11"/>
        <v>0</v>
      </c>
      <c r="AM48" s="144">
        <f t="shared" ca="1" si="11"/>
        <v>0</v>
      </c>
      <c r="AN48" s="144">
        <f t="shared" ca="1" si="11"/>
        <v>0</v>
      </c>
      <c r="AO48" s="144">
        <f t="shared" ca="1" si="11"/>
        <v>0</v>
      </c>
      <c r="AP48" s="144">
        <f t="shared" ca="1" si="11"/>
        <v>0</v>
      </c>
      <c r="AQ48" s="144">
        <f t="shared" ca="1" si="11"/>
        <v>0</v>
      </c>
      <c r="AR48" s="144">
        <f t="shared" ca="1" si="11"/>
        <v>0</v>
      </c>
      <c r="AS48" s="144">
        <f t="shared" ca="1" si="11"/>
        <v>0</v>
      </c>
      <c r="AT48" s="144">
        <f t="shared" ca="1" si="11"/>
        <v>0</v>
      </c>
      <c r="AU48" s="144">
        <f t="shared" ca="1" si="11"/>
        <v>0</v>
      </c>
      <c r="AV48" s="144">
        <f t="shared" ca="1" si="11"/>
        <v>0</v>
      </c>
      <c r="AW48" s="144">
        <f t="shared" ca="1" si="11"/>
        <v>0</v>
      </c>
      <c r="AX48" s="144">
        <f t="shared" ca="1" si="11"/>
        <v>0</v>
      </c>
      <c r="AY48" s="144">
        <f t="shared" ca="1" si="11"/>
        <v>0</v>
      </c>
      <c r="AZ48" s="144">
        <f t="shared" ca="1" si="11"/>
        <v>0</v>
      </c>
      <c r="BA48" s="144">
        <f t="shared" ca="1" si="11"/>
        <v>0</v>
      </c>
      <c r="BB48" s="144">
        <f t="shared" ca="1" si="11"/>
        <v>0</v>
      </c>
      <c r="BD48" s="79">
        <f ca="1">IFERROR(IF(SUMIF($G$6:$BB$6,BD$6&amp;" Total",$G48:$BB48)-(SUMIF($G$6:$BB$6,BD$6&amp;" "&amp;'Input-Func_Class'!$D$22,$G48:$BB48)+IFERROR(SUMIF($G$6:$BB$6,BD$6&amp;" "&amp;'Input-Func_Class'!$E$22,$G48:$BB48),SUMIF($G$6:$BB$6,BD$6&amp;" "&amp;'Input-Func_Class'!$B$24,$G48:$BB48))+SUMIF($G$6:$BB$6,BD$6&amp;" "&amp;'Input-Func_Class'!$F$22,$G48:$BB48))&lt;Check_Limit,0,1),1)</f>
        <v>0</v>
      </c>
      <c r="BE48" s="79">
        <f ca="1">IFERROR(IF(SUMIF($G$6:$BB$6,BE$6&amp;" Total",$G48:$BB48)-(SUMIF($G$6:$BB$6,BE$6&amp;" "&amp;'Input-Func_Class'!$D$22,$G48:$BB48)+IFERROR(SUMIF($G$6:$BB$6,BE$6&amp;" "&amp;'Input-Func_Class'!$E$22,$G48:$BB48),SUMIF($G$6:$BB$6,BE$6&amp;" "&amp;'Input-Func_Class'!$B$24,$G48:$BB48))+SUMIF($G$6:$BB$6,BE$6&amp;" "&amp;'Input-Func_Class'!$F$22,$G48:$BB48))&lt;Check_Limit,0,1),1)</f>
        <v>0</v>
      </c>
      <c r="BF48" s="79">
        <f ca="1">IFERROR(IF(SUMIF($G$6:$BB$6,BF$6&amp;" Total",$G48:$BB48)-(SUMIF($G$6:$BB$6,BF$6&amp;" "&amp;'Input-Func_Class'!$D$22,$G48:$BB48)+IFERROR(SUMIF($G$6:$BB$6,BF$6&amp;" "&amp;'Input-Func_Class'!$E$22,$G48:$BB48),SUMIF($G$6:$BB$6,BF$6&amp;" "&amp;'Input-Func_Class'!$B$24,$G48:$BB48))+SUMIF($G$6:$BB$6,BF$6&amp;" "&amp;'Input-Func_Class'!$F$22,$G48:$BB48))&lt;Check_Limit,0,1),1)</f>
        <v>0</v>
      </c>
      <c r="BG48" s="79">
        <f ca="1">IFERROR(IF(SUMIF($G$6:$BB$6,BG$6&amp;" Total",$G48:$BB48)-(SUMIF($G$6:$BB$6,BG$6&amp;" "&amp;'Input-Func_Class'!$D$22,$G48:$BB48)+IFERROR(SUMIF($G$6:$BB$6,BG$6&amp;" "&amp;'Input-Func_Class'!$E$22,$G48:$BB48),SUMIF($G$6:$BB$6,BG$6&amp;" "&amp;'Input-Func_Class'!$B$24,$G48:$BB48))+SUMIF($G$6:$BB$6,BG$6&amp;" "&amp;'Input-Func_Class'!$F$22,$G48:$BB48))&lt;Check_Limit,0,1),1)</f>
        <v>0</v>
      </c>
      <c r="BH48" s="79">
        <f ca="1">IFERROR(IF(SUMIF($G$6:$BB$6,BH$6&amp;" Total",$G48:$BB48)-(SUMIF($G$6:$BB$6,BH$6&amp;" "&amp;'Input-Func_Class'!$D$22,$G48:$BB48)+IFERROR(SUMIF($G$6:$BB$6,BH$6&amp;" "&amp;'Input-Func_Class'!$E$22,$G48:$BB48),SUMIF($G$6:$BB$6,BH$6&amp;" "&amp;'Input-Func_Class'!$B$24,$G48:$BB48))+SUMIF($G$6:$BB$6,BH$6&amp;" "&amp;'Input-Func_Class'!$F$22,$G48:$BB48))&lt;Check_Limit,0,1),1)</f>
        <v>0</v>
      </c>
      <c r="BI48" s="79">
        <f ca="1">IFERROR(IF(SUMIF($G$6:$BB$6,BI$6&amp;" Total",$G48:$BB48)-(SUMIF($G$6:$BB$6,BI$6&amp;" "&amp;'Input-Func_Class'!$D$22,$G48:$BB48)+IFERROR(SUMIF($G$6:$BB$6,BI$6&amp;" "&amp;'Input-Func_Class'!$E$22,$G48:$BB48),SUMIF($G$6:$BB$6,BI$6&amp;" "&amp;'Input-Func_Class'!$B$24,$G48:$BB48))+SUMIF($G$6:$BB$6,BI$6&amp;" "&amp;'Input-Func_Class'!$F$22,$G48:$BB48))&lt;Check_Limit,0,1),1)</f>
        <v>0</v>
      </c>
      <c r="BJ48" s="79">
        <f ca="1">IFERROR(IF(SUMIF($G$6:$BB$6,BJ$6&amp;" Total",$G48:$BB48)-(SUMIF($G$6:$BB$6,BJ$6&amp;" "&amp;'Input-Func_Class'!$D$22,$G48:$BB48)+IFERROR(SUMIF($G$6:$BB$6,BJ$6&amp;" "&amp;'Input-Func_Class'!$E$22,$G48:$BB48),SUMIF($G$6:$BB$6,BJ$6&amp;" "&amp;'Input-Func_Class'!$B$24,$G48:$BB48))+SUMIF($G$6:$BB$6,BJ$6&amp;" "&amp;'Input-Func_Class'!$F$22,$G48:$BB48))&lt;Check_Limit,0,1),1)</f>
        <v>0</v>
      </c>
      <c r="BK48" s="79">
        <f ca="1">IFERROR(IF(SUMIF($G$6:$BB$6,BK$6&amp;" Total",$G48:$BB48)-(SUMIF($G$6:$BB$6,BK$6&amp;" "&amp;'Input-Func_Class'!$D$22,$G48:$BB48)+IFERROR(SUMIF($G$6:$BB$6,BK$6&amp;" "&amp;'Input-Func_Class'!$E$22,$G48:$BB48),SUMIF($G$6:$BB$6,BK$6&amp;" "&amp;'Input-Func_Class'!$B$24,$G48:$BB48))+SUMIF($G$6:$BB$6,BK$6&amp;" "&amp;'Input-Func_Class'!$F$22,$G48:$BB48))&lt;Check_Limit,0,1),1)</f>
        <v>0</v>
      </c>
      <c r="BL48" s="79">
        <f ca="1">IFERROR(IF(SUMIF($G$6:$BB$6,BL$6&amp;" Total",$G48:$BB48)-(SUMIF($G$6:$BB$6,BL$6&amp;" "&amp;'Input-Func_Class'!$D$22,$G48:$BB48)+IFERROR(SUMIF($G$6:$BB$6,BL$6&amp;" "&amp;'Input-Func_Class'!$E$22,$G48:$BB48),SUMIF($G$6:$BB$6,BL$6&amp;" "&amp;'Input-Func_Class'!$B$24,$G48:$BB48))+SUMIF($G$6:$BB$6,BL$6&amp;" "&amp;'Input-Func_Class'!$F$22,$G48:$BB48))&lt;Check_Limit,0,1),1)</f>
        <v>0</v>
      </c>
      <c r="BM48" s="79">
        <f ca="1">IFERROR(IF(SUMIF($G$6:$BB$6,BM$6&amp;" Total",$G48:$BB48)-(SUMIF($G$6:$BB$6,BM$6&amp;" "&amp;'Input-Func_Class'!$D$22,$G48:$BB48)+IFERROR(SUMIF($G$6:$BB$6,BM$6&amp;" "&amp;'Input-Func_Class'!$E$22,$G48:$BB48),SUMIF($G$6:$BB$6,BM$6&amp;" "&amp;'Input-Func_Class'!$B$24,$G48:$BB48))+SUMIF($G$6:$BB$6,BM$6&amp;" "&amp;'Input-Func_Class'!$F$22,$G48:$BB48))&lt;Check_Limit,0,1),1)</f>
        <v>0</v>
      </c>
      <c r="BN48" s="79">
        <f ca="1">IFERROR(IF(SUMIF($G$6:$BB$6,BN$6&amp;" Total",$G48:$BB48)-(SUMIF($G$6:$BB$6,BN$6&amp;" "&amp;'Input-Func_Class'!$D$22,$G48:$BB48)+IFERROR(SUMIF($G$6:$BB$6,BN$6&amp;" "&amp;'Input-Func_Class'!$E$22,$G48:$BB48),SUMIF($G$6:$BB$6,BN$6&amp;" "&amp;'Input-Func_Class'!$B$24,$G48:$BB48))+SUMIF($G$6:$BB$6,BN$6&amp;" "&amp;'Input-Func_Class'!$F$22,$G48:$BB48))&lt;Check_Limit,0,1),1)</f>
        <v>0</v>
      </c>
      <c r="BO48" s="79">
        <f ca="1">IFERROR(IF(SUMIF($G$6:$BB$6,BO$6&amp;" Total",$G48:$BB48)-(SUMIF($G$6:$BB$6,BO$6&amp;" "&amp;'Input-Func_Class'!$D$22,$G48:$BB48)+IFERROR(SUMIF($G$6:$BB$6,BO$6&amp;" "&amp;'Input-Func_Class'!$E$22,$G48:$BB48),SUMIF($G$6:$BB$6,BO$6&amp;" "&amp;'Input-Func_Class'!$B$24,$G48:$BB48))+SUMIF($G$6:$BB$6,BO$6&amp;" "&amp;'Input-Func_Class'!$F$22,$G48:$BB48))&lt;Check_Limit,0,1),1)</f>
        <v>0</v>
      </c>
    </row>
    <row r="49" spans="1:67" outlineLevel="1">
      <c r="A49" s="113" t="str">
        <f>IF(ISBLANK('Input-Accounts'!A49),"",'Input-Accounts'!A49)</f>
        <v/>
      </c>
      <c r="B49" s="17" t="str">
        <f>IF(ISBLANK('Input-Accounts'!B49),"",'Input-Accounts'!B49)</f>
        <v/>
      </c>
      <c r="C49" s="113" t="str">
        <f>IF(ISBLANK('Input-Accounts'!C49),"",'Input-Accounts'!C49)</f>
        <v/>
      </c>
      <c r="D49" s="143"/>
      <c r="E49" s="143">
        <f t="shared" si="2"/>
        <v>0</v>
      </c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D49" s="79">
        <f>IFERROR(IF(SUMIF($G$6:$BB$6,BD$6&amp;" Total",$G49:$BB49)-(SUMIF($G$6:$BB$6,BD$6&amp;" "&amp;'Input-Func_Class'!$D$22,$G49:$BB49)+IFERROR(SUMIF($G$6:$BB$6,BD$6&amp;" "&amp;'Input-Func_Class'!$E$22,$G49:$BB49),SUMIF($G$6:$BB$6,BD$6&amp;" "&amp;'Input-Func_Class'!$B$24,$G49:$BB49))+SUMIF($G$6:$BB$6,BD$6&amp;" "&amp;'Input-Func_Class'!$F$22,$G49:$BB49))&lt;Check_Limit,0,1),1)</f>
        <v>0</v>
      </c>
      <c r="BE49" s="79">
        <f>IFERROR(IF(SUMIF($G$6:$BB$6,BE$6&amp;" Total",$G49:$BB49)-(SUMIF($G$6:$BB$6,BE$6&amp;" "&amp;'Input-Func_Class'!$D$22,$G49:$BB49)+IFERROR(SUMIF($G$6:$BB$6,BE$6&amp;" "&amp;'Input-Func_Class'!$E$22,$G49:$BB49),SUMIF($G$6:$BB$6,BE$6&amp;" "&amp;'Input-Func_Class'!$B$24,$G49:$BB49))+SUMIF($G$6:$BB$6,BE$6&amp;" "&amp;'Input-Func_Class'!$F$22,$G49:$BB49))&lt;Check_Limit,0,1),1)</f>
        <v>0</v>
      </c>
      <c r="BF49" s="79">
        <f>IFERROR(IF(SUMIF($G$6:$BB$6,BF$6&amp;" Total",$G49:$BB49)-(SUMIF($G$6:$BB$6,BF$6&amp;" "&amp;'Input-Func_Class'!$D$22,$G49:$BB49)+IFERROR(SUMIF($G$6:$BB$6,BF$6&amp;" "&amp;'Input-Func_Class'!$E$22,$G49:$BB49),SUMIF($G$6:$BB$6,BF$6&amp;" "&amp;'Input-Func_Class'!$B$24,$G49:$BB49))+SUMIF($G$6:$BB$6,BF$6&amp;" "&amp;'Input-Func_Class'!$F$22,$G49:$BB49))&lt;Check_Limit,0,1),1)</f>
        <v>0</v>
      </c>
      <c r="BG49" s="79">
        <f>IFERROR(IF(SUMIF($G$6:$BB$6,BG$6&amp;" Total",$G49:$BB49)-(SUMIF($G$6:$BB$6,BG$6&amp;" "&amp;'Input-Func_Class'!$D$22,$G49:$BB49)+IFERROR(SUMIF($G$6:$BB$6,BG$6&amp;" "&amp;'Input-Func_Class'!$E$22,$G49:$BB49),SUMIF($G$6:$BB$6,BG$6&amp;" "&amp;'Input-Func_Class'!$B$24,$G49:$BB49))+SUMIF($G$6:$BB$6,BG$6&amp;" "&amp;'Input-Func_Class'!$F$22,$G49:$BB49))&lt;Check_Limit,0,1),1)</f>
        <v>0</v>
      </c>
      <c r="BH49" s="79">
        <f>IFERROR(IF(SUMIF($G$6:$BB$6,BH$6&amp;" Total",$G49:$BB49)-(SUMIF($G$6:$BB$6,BH$6&amp;" "&amp;'Input-Func_Class'!$D$22,$G49:$BB49)+IFERROR(SUMIF($G$6:$BB$6,BH$6&amp;" "&amp;'Input-Func_Class'!$E$22,$G49:$BB49),SUMIF($G$6:$BB$6,BH$6&amp;" "&amp;'Input-Func_Class'!$B$24,$G49:$BB49))+SUMIF($G$6:$BB$6,BH$6&amp;" "&amp;'Input-Func_Class'!$F$22,$G49:$BB49))&lt;Check_Limit,0,1),1)</f>
        <v>0</v>
      </c>
      <c r="BI49" s="79">
        <f>IFERROR(IF(SUMIF($G$6:$BB$6,BI$6&amp;" Total",$G49:$BB49)-(SUMIF($G$6:$BB$6,BI$6&amp;" "&amp;'Input-Func_Class'!$D$22,$G49:$BB49)+IFERROR(SUMIF($G$6:$BB$6,BI$6&amp;" "&amp;'Input-Func_Class'!$E$22,$G49:$BB49),SUMIF($G$6:$BB$6,BI$6&amp;" "&amp;'Input-Func_Class'!$B$24,$G49:$BB49))+SUMIF($G$6:$BB$6,BI$6&amp;" "&amp;'Input-Func_Class'!$F$22,$G49:$BB49))&lt;Check_Limit,0,1),1)</f>
        <v>0</v>
      </c>
      <c r="BJ49" s="79">
        <f>IFERROR(IF(SUMIF($G$6:$BB$6,BJ$6&amp;" Total",$G49:$BB49)-(SUMIF($G$6:$BB$6,BJ$6&amp;" "&amp;'Input-Func_Class'!$D$22,$G49:$BB49)+IFERROR(SUMIF($G$6:$BB$6,BJ$6&amp;" "&amp;'Input-Func_Class'!$E$22,$G49:$BB49),SUMIF($G$6:$BB$6,BJ$6&amp;" "&amp;'Input-Func_Class'!$B$24,$G49:$BB49))+SUMIF($G$6:$BB$6,BJ$6&amp;" "&amp;'Input-Func_Class'!$F$22,$G49:$BB49))&lt;Check_Limit,0,1),1)</f>
        <v>0</v>
      </c>
      <c r="BK49" s="79">
        <f>IFERROR(IF(SUMIF($G$6:$BB$6,BK$6&amp;" Total",$G49:$BB49)-(SUMIF($G$6:$BB$6,BK$6&amp;" "&amp;'Input-Func_Class'!$D$22,$G49:$BB49)+IFERROR(SUMIF($G$6:$BB$6,BK$6&amp;" "&amp;'Input-Func_Class'!$E$22,$G49:$BB49),SUMIF($G$6:$BB$6,BK$6&amp;" "&amp;'Input-Func_Class'!$B$24,$G49:$BB49))+SUMIF($G$6:$BB$6,BK$6&amp;" "&amp;'Input-Func_Class'!$F$22,$G49:$BB49))&lt;Check_Limit,0,1),1)</f>
        <v>0</v>
      </c>
      <c r="BL49" s="79">
        <f>IFERROR(IF(SUMIF($G$6:$BB$6,BL$6&amp;" Total",$G49:$BB49)-(SUMIF($G$6:$BB$6,BL$6&amp;" "&amp;'Input-Func_Class'!$D$22,$G49:$BB49)+IFERROR(SUMIF($G$6:$BB$6,BL$6&amp;" "&amp;'Input-Func_Class'!$E$22,$G49:$BB49),SUMIF($G$6:$BB$6,BL$6&amp;" "&amp;'Input-Func_Class'!$B$24,$G49:$BB49))+SUMIF($G$6:$BB$6,BL$6&amp;" "&amp;'Input-Func_Class'!$F$22,$G49:$BB49))&lt;Check_Limit,0,1),1)</f>
        <v>0</v>
      </c>
      <c r="BM49" s="79">
        <f>IFERROR(IF(SUMIF($G$6:$BB$6,BM$6&amp;" Total",$G49:$BB49)-(SUMIF($G$6:$BB$6,BM$6&amp;" "&amp;'Input-Func_Class'!$D$22,$G49:$BB49)+IFERROR(SUMIF($G$6:$BB$6,BM$6&amp;" "&amp;'Input-Func_Class'!$E$22,$G49:$BB49),SUMIF($G$6:$BB$6,BM$6&amp;" "&amp;'Input-Func_Class'!$B$24,$G49:$BB49))+SUMIF($G$6:$BB$6,BM$6&amp;" "&amp;'Input-Func_Class'!$F$22,$G49:$BB49))&lt;Check_Limit,0,1),1)</f>
        <v>0</v>
      </c>
      <c r="BN49" s="79">
        <f>IFERROR(IF(SUMIF($G$6:$BB$6,BN$6&amp;" Total",$G49:$BB49)-(SUMIF($G$6:$BB$6,BN$6&amp;" "&amp;'Input-Func_Class'!$D$22,$G49:$BB49)+IFERROR(SUMIF($G$6:$BB$6,BN$6&amp;" "&amp;'Input-Func_Class'!$E$22,$G49:$BB49),SUMIF($G$6:$BB$6,BN$6&amp;" "&amp;'Input-Func_Class'!$B$24,$G49:$BB49))+SUMIF($G$6:$BB$6,BN$6&amp;" "&amp;'Input-Func_Class'!$F$22,$G49:$BB49))&lt;Check_Limit,0,1),1)</f>
        <v>0</v>
      </c>
      <c r="BO49" s="79">
        <f>IFERROR(IF(SUMIF($G$6:$BB$6,BO$6&amp;" Total",$G49:$BB49)-(SUMIF($G$6:$BB$6,BO$6&amp;" "&amp;'Input-Func_Class'!$D$22,$G49:$BB49)+IFERROR(SUMIF($G$6:$BB$6,BO$6&amp;" "&amp;'Input-Func_Class'!$E$22,$G49:$BB49),SUMIF($G$6:$BB$6,BO$6&amp;" "&amp;'Input-Func_Class'!$B$24,$G49:$BB49))+SUMIF($G$6:$BB$6,BO$6&amp;" "&amp;'Input-Func_Class'!$F$22,$G49:$BB49))&lt;Check_Limit,0,1),1)</f>
        <v>0</v>
      </c>
    </row>
    <row r="50" spans="1:67" outlineLevel="1">
      <c r="A50" s="113">
        <f>IF(ISBLANK('Input-Accounts'!A50),"",'Input-Accounts'!A50)</f>
        <v>40</v>
      </c>
      <c r="B50" s="81" t="str">
        <f>IF(ISBLANK('Input-Accounts'!B50),"",'Input-Accounts'!B50)</f>
        <v>General Plant</v>
      </c>
      <c r="C50" s="113" t="str">
        <f>IF(ISBLANK('Input-Accounts'!C50),"",'Input-Accounts'!C50)</f>
        <v/>
      </c>
      <c r="D50" s="143"/>
      <c r="E50" s="143">
        <f t="shared" si="2"/>
        <v>0</v>
      </c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D50" s="79">
        <f>IFERROR(IF(SUMIF($G$6:$BB$6,BD$6&amp;" Total",$G50:$BB50)-(SUMIF($G$6:$BB$6,BD$6&amp;" "&amp;'Input-Func_Class'!$D$22,$G50:$BB50)+IFERROR(SUMIF($G$6:$BB$6,BD$6&amp;" "&amp;'Input-Func_Class'!$E$22,$G50:$BB50),SUMIF($G$6:$BB$6,BD$6&amp;" "&amp;'Input-Func_Class'!$B$24,$G50:$BB50))+SUMIF($G$6:$BB$6,BD$6&amp;" "&amp;'Input-Func_Class'!$F$22,$G50:$BB50))&lt;Check_Limit,0,1),1)</f>
        <v>0</v>
      </c>
      <c r="BE50" s="79">
        <f>IFERROR(IF(SUMIF($G$6:$BB$6,BE$6&amp;" Total",$G50:$BB50)-(SUMIF($G$6:$BB$6,BE$6&amp;" "&amp;'Input-Func_Class'!$D$22,$G50:$BB50)+IFERROR(SUMIF($G$6:$BB$6,BE$6&amp;" "&amp;'Input-Func_Class'!$E$22,$G50:$BB50),SUMIF($G$6:$BB$6,BE$6&amp;" "&amp;'Input-Func_Class'!$B$24,$G50:$BB50))+SUMIF($G$6:$BB$6,BE$6&amp;" "&amp;'Input-Func_Class'!$F$22,$G50:$BB50))&lt;Check_Limit,0,1),1)</f>
        <v>0</v>
      </c>
      <c r="BF50" s="79">
        <f>IFERROR(IF(SUMIF($G$6:$BB$6,BF$6&amp;" Total",$G50:$BB50)-(SUMIF($G$6:$BB$6,BF$6&amp;" "&amp;'Input-Func_Class'!$D$22,$G50:$BB50)+IFERROR(SUMIF($G$6:$BB$6,BF$6&amp;" "&amp;'Input-Func_Class'!$E$22,$G50:$BB50),SUMIF($G$6:$BB$6,BF$6&amp;" "&amp;'Input-Func_Class'!$B$24,$G50:$BB50))+SUMIF($G$6:$BB$6,BF$6&amp;" "&amp;'Input-Func_Class'!$F$22,$G50:$BB50))&lt;Check_Limit,0,1),1)</f>
        <v>0</v>
      </c>
      <c r="BG50" s="79">
        <f>IFERROR(IF(SUMIF($G$6:$BB$6,BG$6&amp;" Total",$G50:$BB50)-(SUMIF($G$6:$BB$6,BG$6&amp;" "&amp;'Input-Func_Class'!$D$22,$G50:$BB50)+IFERROR(SUMIF($G$6:$BB$6,BG$6&amp;" "&amp;'Input-Func_Class'!$E$22,$G50:$BB50),SUMIF($G$6:$BB$6,BG$6&amp;" "&amp;'Input-Func_Class'!$B$24,$G50:$BB50))+SUMIF($G$6:$BB$6,BG$6&amp;" "&amp;'Input-Func_Class'!$F$22,$G50:$BB50))&lt;Check_Limit,0,1),1)</f>
        <v>0</v>
      </c>
      <c r="BH50" s="79">
        <f>IFERROR(IF(SUMIF($G$6:$BB$6,BH$6&amp;" Total",$G50:$BB50)-(SUMIF($G$6:$BB$6,BH$6&amp;" "&amp;'Input-Func_Class'!$D$22,$G50:$BB50)+IFERROR(SUMIF($G$6:$BB$6,BH$6&amp;" "&amp;'Input-Func_Class'!$E$22,$G50:$BB50),SUMIF($G$6:$BB$6,BH$6&amp;" "&amp;'Input-Func_Class'!$B$24,$G50:$BB50))+SUMIF($G$6:$BB$6,BH$6&amp;" "&amp;'Input-Func_Class'!$F$22,$G50:$BB50))&lt;Check_Limit,0,1),1)</f>
        <v>0</v>
      </c>
      <c r="BI50" s="79">
        <f>IFERROR(IF(SUMIF($G$6:$BB$6,BI$6&amp;" Total",$G50:$BB50)-(SUMIF($G$6:$BB$6,BI$6&amp;" "&amp;'Input-Func_Class'!$D$22,$G50:$BB50)+IFERROR(SUMIF($G$6:$BB$6,BI$6&amp;" "&amp;'Input-Func_Class'!$E$22,$G50:$BB50),SUMIF($G$6:$BB$6,BI$6&amp;" "&amp;'Input-Func_Class'!$B$24,$G50:$BB50))+SUMIF($G$6:$BB$6,BI$6&amp;" "&amp;'Input-Func_Class'!$F$22,$G50:$BB50))&lt;Check_Limit,0,1),1)</f>
        <v>0</v>
      </c>
      <c r="BJ50" s="79">
        <f>IFERROR(IF(SUMIF($G$6:$BB$6,BJ$6&amp;" Total",$G50:$BB50)-(SUMIF($G$6:$BB$6,BJ$6&amp;" "&amp;'Input-Func_Class'!$D$22,$G50:$BB50)+IFERROR(SUMIF($G$6:$BB$6,BJ$6&amp;" "&amp;'Input-Func_Class'!$E$22,$G50:$BB50),SUMIF($G$6:$BB$6,BJ$6&amp;" "&amp;'Input-Func_Class'!$B$24,$G50:$BB50))+SUMIF($G$6:$BB$6,BJ$6&amp;" "&amp;'Input-Func_Class'!$F$22,$G50:$BB50))&lt;Check_Limit,0,1),1)</f>
        <v>0</v>
      </c>
      <c r="BK50" s="79">
        <f>IFERROR(IF(SUMIF($G$6:$BB$6,BK$6&amp;" Total",$G50:$BB50)-(SUMIF($G$6:$BB$6,BK$6&amp;" "&amp;'Input-Func_Class'!$D$22,$G50:$BB50)+IFERROR(SUMIF($G$6:$BB$6,BK$6&amp;" "&amp;'Input-Func_Class'!$E$22,$G50:$BB50),SUMIF($G$6:$BB$6,BK$6&amp;" "&amp;'Input-Func_Class'!$B$24,$G50:$BB50))+SUMIF($G$6:$BB$6,BK$6&amp;" "&amp;'Input-Func_Class'!$F$22,$G50:$BB50))&lt;Check_Limit,0,1),1)</f>
        <v>0</v>
      </c>
      <c r="BL50" s="79">
        <f>IFERROR(IF(SUMIF($G$6:$BB$6,BL$6&amp;" Total",$G50:$BB50)-(SUMIF($G$6:$BB$6,BL$6&amp;" "&amp;'Input-Func_Class'!$D$22,$G50:$BB50)+IFERROR(SUMIF($G$6:$BB$6,BL$6&amp;" "&amp;'Input-Func_Class'!$E$22,$G50:$BB50),SUMIF($G$6:$BB$6,BL$6&amp;" "&amp;'Input-Func_Class'!$B$24,$G50:$BB50))+SUMIF($G$6:$BB$6,BL$6&amp;" "&amp;'Input-Func_Class'!$F$22,$G50:$BB50))&lt;Check_Limit,0,1),1)</f>
        <v>0</v>
      </c>
      <c r="BM50" s="79">
        <f>IFERROR(IF(SUMIF($G$6:$BB$6,BM$6&amp;" Total",$G50:$BB50)-(SUMIF($G$6:$BB$6,BM$6&amp;" "&amp;'Input-Func_Class'!$D$22,$G50:$BB50)+IFERROR(SUMIF($G$6:$BB$6,BM$6&amp;" "&amp;'Input-Func_Class'!$E$22,$G50:$BB50),SUMIF($G$6:$BB$6,BM$6&amp;" "&amp;'Input-Func_Class'!$B$24,$G50:$BB50))+SUMIF($G$6:$BB$6,BM$6&amp;" "&amp;'Input-Func_Class'!$F$22,$G50:$BB50))&lt;Check_Limit,0,1),1)</f>
        <v>0</v>
      </c>
      <c r="BN50" s="79">
        <f>IFERROR(IF(SUMIF($G$6:$BB$6,BN$6&amp;" Total",$G50:$BB50)-(SUMIF($G$6:$BB$6,BN$6&amp;" "&amp;'Input-Func_Class'!$D$22,$G50:$BB50)+IFERROR(SUMIF($G$6:$BB$6,BN$6&amp;" "&amp;'Input-Func_Class'!$E$22,$G50:$BB50),SUMIF($G$6:$BB$6,BN$6&amp;" "&amp;'Input-Func_Class'!$B$24,$G50:$BB50))+SUMIF($G$6:$BB$6,BN$6&amp;" "&amp;'Input-Func_Class'!$F$22,$G50:$BB50))&lt;Check_Limit,0,1),1)</f>
        <v>0</v>
      </c>
      <c r="BO50" s="79">
        <f>IFERROR(IF(SUMIF($G$6:$BB$6,BO$6&amp;" Total",$G50:$BB50)-(SUMIF($G$6:$BB$6,BO$6&amp;" "&amp;'Input-Func_Class'!$D$22,$G50:$BB50)+IFERROR(SUMIF($G$6:$BB$6,BO$6&amp;" "&amp;'Input-Func_Class'!$E$22,$G50:$BB50),SUMIF($G$6:$BB$6,BO$6&amp;" "&amp;'Input-Func_Class'!$B$24,$G50:$BB50))+SUMIF($G$6:$BB$6,BO$6&amp;" "&amp;'Input-Func_Class'!$F$22,$G50:$BB50))&lt;Check_Limit,0,1),1)</f>
        <v>0</v>
      </c>
    </row>
    <row r="51" spans="1:67" outlineLevel="1">
      <c r="A51" s="113">
        <f>IF(ISBLANK('Input-Accounts'!A51),"",'Input-Accounts'!A51)</f>
        <v>41</v>
      </c>
      <c r="B51" s="17" t="str">
        <f>IF(ISBLANK('Input-Accounts'!B51),"",'Input-Accounts'!B51)</f>
        <v>Land and Land Rights</v>
      </c>
      <c r="C51" s="113">
        <f>IF(ISBLANK('Input-Accounts'!C51),"",'Input-Accounts'!C51)</f>
        <v>389</v>
      </c>
      <c r="D51" s="143">
        <f>Functionalization!$D51</f>
        <v>3224759.31</v>
      </c>
      <c r="E51" s="143">
        <f t="shared" ca="1" si="2"/>
        <v>0</v>
      </c>
      <c r="F51" s="89" t="str">
        <f>IF($D51=0,"-",IF('Input-Accounts'!$E51&lt;&gt;0,'Input-Accounts'!$E51,'Input-Accounts'!$G51))</f>
        <v>INT_T&amp;D_PLANT</v>
      </c>
      <c r="G51" s="143">
        <f ca="1">IF(G$5&lt;&gt;"",HLOOKUP(G$5,Functionalization!$G$6:$R$305,ROW($A51)-5,FALSE),IFERROR(INDEX(G$269:G$305,MATCH($F51,$B$269:$B$305,0))/VLOOKUP($F51,$B$269:$BB$305,MATCH(LEFT(TRIM(G$6),FIND("~",SUBSTITUTE(G$6,"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51))*HLOOKUP(LEFT(TRIM(G$6),FIND("~",SUBSTITUTE(G$6," ","~",LEN(TRIM(G$6))-LEN(SUBSTITUTE(TRIM(G$6)," ",""))))-1)&amp;" Total",$B$6:$BB$305,ROW($A51)-5,FALSE))</f>
        <v>0</v>
      </c>
      <c r="H51" s="143">
        <f ca="1">IF(H$5&lt;&gt;"",HLOOKUP(H$5,Functionalization!$G$6:$R$305,ROW($A51)-5,FALSE),IFERROR(INDEX(H$269:H$305,MATCH($F51,$B$269:$B$305,0))/VLOOKUP($F51,$B$269:$BB$305,MATCH(LEFT(TRIM(H$6),FIND("~",SUBSTITUTE(H$6,"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51))*HLOOKUP(LEFT(TRIM(H$6),FIND("~",SUBSTITUTE(H$6," ","~",LEN(TRIM(H$6))-LEN(SUBSTITUTE(TRIM(H$6)," ",""))))-1)&amp;" Total",$B$6:$BB$305,ROW($A51)-5,FALSE))</f>
        <v>0</v>
      </c>
      <c r="I51" s="143">
        <f ca="1">IF(I$5&lt;&gt;"",HLOOKUP(I$5,Functionalization!$G$6:$R$305,ROW($A51)-5,FALSE),IFERROR(INDEX(I$269:I$305,MATCH($F51,$B$269:$B$305,0))/VLOOKUP($F51,$B$269:$BB$305,MATCH(LEFT(TRIM(I$6),FIND("~",SUBSTITUTE(I$6,"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51))*HLOOKUP(LEFT(TRIM(I$6),FIND("~",SUBSTITUTE(I$6," ","~",LEN(TRIM(I$6))-LEN(SUBSTITUTE(TRIM(I$6)," ",""))))-1)&amp;" Total",$B$6:$BB$305,ROW($A51)-5,FALSE))</f>
        <v>0</v>
      </c>
      <c r="J51" s="143">
        <f ca="1">IF(J$5&lt;&gt;"",HLOOKUP(J$5,Functionalization!$G$6:$R$305,ROW($A51)-5,FALSE),IFERROR(INDEX(J$269:J$305,MATCH($F51,$B$269:$B$305,0))/VLOOKUP($F51,$B$269:$BB$305,MATCH(LEFT(TRIM(J$6),FIND("~",SUBSTITUTE(J$6,"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51))*HLOOKUP(LEFT(TRIM(J$6),FIND("~",SUBSTITUTE(J$6," ","~",LEN(TRIM(J$6))-LEN(SUBSTITUTE(TRIM(J$6)," ",""))))-1)&amp;" Total",$B$6:$BB$305,ROW($A51)-5,FALSE))</f>
        <v>0</v>
      </c>
      <c r="K51" s="143">
        <f ca="1">IF(K$5&lt;&gt;"",HLOOKUP(K$5,Functionalization!$G$6:$R$305,ROW($A51)-5,FALSE),IFERROR(INDEX(K$269:K$305,MATCH($F51,$B$269:$B$305,0))/VLOOKUP($F51,$B$269:$BB$305,MATCH(LEFT(TRIM(K$6),FIND("~",SUBSTITUTE(K$6,"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51))*HLOOKUP(LEFT(TRIM(K$6),FIND("~",SUBSTITUTE(K$6," ","~",LEN(TRIM(K$6))-LEN(SUBSTITUTE(TRIM(K$6)," ",""))))-1)&amp;" Total",$B$6:$BB$305,ROW($A51)-5,FALSE))</f>
        <v>59704.654046333526</v>
      </c>
      <c r="L51" s="143">
        <f ca="1">IF(L$5&lt;&gt;"",HLOOKUP(L$5,Functionalization!$G$6:$R$305,ROW($A51)-5,FALSE),IFERROR(INDEX(L$269:L$305,MATCH($F51,$B$269:$B$305,0))/VLOOKUP($F51,$B$269:$BB$305,MATCH(LEFT(TRIM(L$6),FIND("~",SUBSTITUTE(L$6,"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51))*HLOOKUP(LEFT(TRIM(L$6),FIND("~",SUBSTITUTE(L$6," ","~",LEN(TRIM(L$6))-LEN(SUBSTITUTE(TRIM(L$6)," ",""))))-1)&amp;" Total",$B$6:$BB$305,ROW($A51)-5,FALSE))</f>
        <v>59704.654046333526</v>
      </c>
      <c r="M51" s="143">
        <f ca="1">IF(M$5&lt;&gt;"",HLOOKUP(M$5,Functionalization!$G$6:$R$305,ROW($A51)-5,FALSE),IFERROR(INDEX(M$269:M$305,MATCH($F51,$B$269:$B$305,0))/VLOOKUP($F51,$B$269:$BB$305,MATCH(LEFT(TRIM(M$6),FIND("~",SUBSTITUTE(M$6,"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51))*HLOOKUP(LEFT(TRIM(M$6),FIND("~",SUBSTITUTE(M$6," ","~",LEN(TRIM(M$6))-LEN(SUBSTITUTE(TRIM(M$6)," ",""))))-1)&amp;" Total",$B$6:$BB$305,ROW($A51)-5,FALSE))</f>
        <v>0</v>
      </c>
      <c r="N51" s="143">
        <f ca="1">IF(N$5&lt;&gt;"",HLOOKUP(N$5,Functionalization!$G$6:$R$305,ROW($A51)-5,FALSE),IFERROR(INDEX(N$269:N$305,MATCH($F51,$B$269:$B$305,0))/VLOOKUP($F51,$B$269:$BB$305,MATCH(LEFT(TRIM(N$6),FIND("~",SUBSTITUTE(N$6,"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51))*HLOOKUP(LEFT(TRIM(N$6),FIND("~",SUBSTITUTE(N$6," ","~",LEN(TRIM(N$6))-LEN(SUBSTITUTE(TRIM(N$6)," ",""))))-1)&amp;" Total",$B$6:$BB$305,ROW($A51)-5,FALSE))</f>
        <v>0</v>
      </c>
      <c r="O51" s="143">
        <f ca="1">IF(O$5&lt;&gt;"",HLOOKUP(O$5,Functionalization!$G$6:$R$305,ROW($A51)-5,FALSE),IFERROR(INDEX(O$269:O$305,MATCH($F51,$B$269:$B$305,0))/VLOOKUP($F51,$B$269:$BB$305,MATCH(LEFT(TRIM(O$6),FIND("~",SUBSTITUTE(O$6,"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51))*HLOOKUP(LEFT(TRIM(O$6),FIND("~",SUBSTITUTE(O$6," ","~",LEN(TRIM(O$6))-LEN(SUBSTITUTE(TRIM(O$6)," ",""))))-1)&amp;" Total",$B$6:$BB$305,ROW($A51)-5,FALSE))</f>
        <v>3165054.6559536667</v>
      </c>
      <c r="P51" s="143">
        <f ca="1">IF(P$5&lt;&gt;"",HLOOKUP(P$5,Functionalization!$G$6:$R$305,ROW($A51)-5,FALSE),IFERROR(INDEX(P$269:P$305,MATCH($F51,$B$269:$B$305,0))/VLOOKUP($F51,$B$269:$BB$305,MATCH(LEFT(TRIM(P$6),FIND("~",SUBSTITUTE(P$6,"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51))*HLOOKUP(LEFT(TRIM(P$6),FIND("~",SUBSTITUTE(P$6," ","~",LEN(TRIM(P$6))-LEN(SUBSTITUTE(TRIM(P$6)," ",""))))-1)&amp;" Total",$B$6:$BB$305,ROW($A51)-5,FALSE))</f>
        <v>2056899.5306682992</v>
      </c>
      <c r="Q51" s="143">
        <f ca="1">IF(Q$5&lt;&gt;"",HLOOKUP(Q$5,Functionalization!$G$6:$R$305,ROW($A51)-5,FALSE),IFERROR(INDEX(Q$269:Q$305,MATCH($F51,$B$269:$B$305,0))/VLOOKUP($F51,$B$269:$BB$305,MATCH(LEFT(TRIM(Q$6),FIND("~",SUBSTITUTE(Q$6,"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51))*HLOOKUP(LEFT(TRIM(Q$6),FIND("~",SUBSTITUTE(Q$6," ","~",LEN(TRIM(Q$6))-LEN(SUBSTITUTE(TRIM(Q$6)," ",""))))-1)&amp;" Total",$B$6:$BB$305,ROW($A51)-5,FALSE))</f>
        <v>0</v>
      </c>
      <c r="R51" s="143">
        <f ca="1">IF(R$5&lt;&gt;"",HLOOKUP(R$5,Functionalization!$G$6:$R$305,ROW($A51)-5,FALSE),IFERROR(INDEX(R$269:R$305,MATCH($F51,$B$269:$B$305,0))/VLOOKUP($F51,$B$269:$BB$305,MATCH(LEFT(TRIM(R$6),FIND("~",SUBSTITUTE(R$6,"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51))*HLOOKUP(LEFT(TRIM(R$6),FIND("~",SUBSTITUTE(R$6," ","~",LEN(TRIM(R$6))-LEN(SUBSTITUTE(TRIM(R$6)," ",""))))-1)&amp;" Total",$B$6:$BB$305,ROW($A51)-5,FALSE))</f>
        <v>1108155.1252853682</v>
      </c>
      <c r="S51" s="143">
        <f ca="1">IF(S$5&lt;&gt;"",HLOOKUP(S$5,Functionalization!$G$6:$R$305,ROW($A51)-5,FALSE),IFERROR(INDEX(S$269:S$305,MATCH($F51,$B$269:$B$305,0))/VLOOKUP($F51,$B$269:$BB$305,MATCH(LEFT(TRIM(S$6),FIND("~",SUBSTITUTE(S$6,"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51))*HLOOKUP(LEFT(TRIM(S$6),FIND("~",SUBSTITUTE(S$6," ","~",LEN(TRIM(S$6))-LEN(SUBSTITUTE(TRIM(S$6)," ",""))))-1)&amp;" Total",$B$6:$BB$305,ROW($A51)-5,FALSE))</f>
        <v>0</v>
      </c>
      <c r="T51" s="143">
        <f ca="1">IF(T$5&lt;&gt;"",HLOOKUP(T$5,Functionalization!$G$6:$R$305,ROW($A51)-5,FALSE),IFERROR(INDEX(T$269:T$305,MATCH($F51,$B$269:$B$305,0))/VLOOKUP($F51,$B$269:$BB$305,MATCH(LEFT(TRIM(T$6),FIND("~",SUBSTITUTE(T$6,"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51))*HLOOKUP(LEFT(TRIM(T$6),FIND("~",SUBSTITUTE(T$6," ","~",LEN(TRIM(T$6))-LEN(SUBSTITUTE(TRIM(T$6)," ",""))))-1)&amp;" Total",$B$6:$BB$305,ROW($A51)-5,FALSE))</f>
        <v>0</v>
      </c>
      <c r="U51" s="143">
        <f ca="1">IF(U$5&lt;&gt;"",HLOOKUP(U$5,Functionalization!$G$6:$R$305,ROW($A51)-5,FALSE),IFERROR(INDEX(U$269:U$305,MATCH($F51,$B$269:$B$305,0))/VLOOKUP($F51,$B$269:$BB$305,MATCH(LEFT(TRIM(U$6),FIND("~",SUBSTITUTE(U$6,"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51))*HLOOKUP(LEFT(TRIM(U$6),FIND("~",SUBSTITUTE(U$6," ","~",LEN(TRIM(U$6))-LEN(SUBSTITUTE(TRIM(U$6)," ",""))))-1)&amp;" Total",$B$6:$BB$305,ROW($A51)-5,FALSE))</f>
        <v>0</v>
      </c>
      <c r="V51" s="143">
        <f ca="1">IF(V$5&lt;&gt;"",HLOOKUP(V$5,Functionalization!$G$6:$R$305,ROW($A51)-5,FALSE),IFERROR(INDEX(V$269:V$305,MATCH($F51,$B$269:$B$305,0))/VLOOKUP($F51,$B$269:$BB$305,MATCH(LEFT(TRIM(V$6),FIND("~",SUBSTITUTE(V$6,"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51))*HLOOKUP(LEFT(TRIM(V$6),FIND("~",SUBSTITUTE(V$6," ","~",LEN(TRIM(V$6))-LEN(SUBSTITUTE(TRIM(V$6)," ",""))))-1)&amp;" Total",$B$6:$BB$305,ROW($A51)-5,FALSE))</f>
        <v>0</v>
      </c>
      <c r="W51" s="143">
        <f ca="1">IF(W$5&lt;&gt;"",HLOOKUP(W$5,Functionalization!$G$6:$R$305,ROW($A51)-5,FALSE),IFERROR(INDEX(W$269:W$305,MATCH($F51,$B$269:$B$305,0))/VLOOKUP($F51,$B$269:$BB$305,MATCH(LEFT(TRIM(W$6),FIND("~",SUBSTITUTE(W$6,"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51))*HLOOKUP(LEFT(TRIM(W$6),FIND("~",SUBSTITUTE(W$6," ","~",LEN(TRIM(W$6))-LEN(SUBSTITUTE(TRIM(W$6)," ",""))))-1)&amp;" Total",$B$6:$BB$305,ROW($A51)-5,FALSE))</f>
        <v>0</v>
      </c>
      <c r="X51" s="143">
        <f ca="1">IF(X$5&lt;&gt;"",HLOOKUP(X$5,Functionalization!$G$6:$R$305,ROW($A51)-5,FALSE),IFERROR(INDEX(X$269:X$305,MATCH($F51,$B$269:$B$305,0))/VLOOKUP($F51,$B$269:$BB$305,MATCH(LEFT(TRIM(X$6),FIND("~",SUBSTITUTE(X$6,"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51))*HLOOKUP(LEFT(TRIM(X$6),FIND("~",SUBSTITUTE(X$6," ","~",LEN(TRIM(X$6))-LEN(SUBSTITUTE(TRIM(X$6)," ",""))))-1)&amp;" Total",$B$6:$BB$305,ROW($A51)-5,FALSE))</f>
        <v>0</v>
      </c>
      <c r="Y51" s="143">
        <f ca="1">IF(Y$5&lt;&gt;"",HLOOKUP(Y$5,Functionalization!$G$6:$R$305,ROW($A51)-5,FALSE),IFERROR(INDEX(Y$269:Y$305,MATCH($F51,$B$269:$B$305,0))/VLOOKUP($F51,$B$269:$BB$305,MATCH(LEFT(TRIM(Y$6),FIND("~",SUBSTITUTE(Y$6,"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51))*HLOOKUP(LEFT(TRIM(Y$6),FIND("~",SUBSTITUTE(Y$6," ","~",LEN(TRIM(Y$6))-LEN(SUBSTITUTE(TRIM(Y$6)," ",""))))-1)&amp;" Total",$B$6:$BB$305,ROW($A51)-5,FALSE))</f>
        <v>0</v>
      </c>
      <c r="Z51" s="143">
        <f ca="1">IF(Z$5&lt;&gt;"",HLOOKUP(Z$5,Functionalization!$G$6:$R$305,ROW($A51)-5,FALSE),IFERROR(INDEX(Z$269:Z$305,MATCH($F51,$B$269:$B$305,0))/VLOOKUP($F51,$B$269:$BB$305,MATCH(LEFT(TRIM(Z$6),FIND("~",SUBSTITUTE(Z$6,"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51))*HLOOKUP(LEFT(TRIM(Z$6),FIND("~",SUBSTITUTE(Z$6," ","~",LEN(TRIM(Z$6))-LEN(SUBSTITUTE(TRIM(Z$6)," ",""))))-1)&amp;" Total",$B$6:$BB$305,ROW($A51)-5,FALSE))</f>
        <v>0</v>
      </c>
      <c r="AA51" s="143">
        <f ca="1">IF(AA$5&lt;&gt;"",HLOOKUP(AA$5,Functionalization!$G$6:$R$305,ROW($A51)-5,FALSE),IFERROR(INDEX(AA$269:AA$305,MATCH($F51,$B$269:$B$305,0))/VLOOKUP($F51,$B$269:$BB$305,MATCH(LEFT(TRIM(AA$6),FIND("~",SUBSTITUTE(AA$6,"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51))*HLOOKUP(LEFT(TRIM(AA$6),FIND("~",SUBSTITUTE(AA$6," ","~",LEN(TRIM(AA$6))-LEN(SUBSTITUTE(TRIM(AA$6)," ",""))))-1)&amp;" Total",$B$6:$BB$305,ROW($A51)-5,FALSE))</f>
        <v>0</v>
      </c>
      <c r="AB51" s="143">
        <f ca="1">IF(AB$5&lt;&gt;"",HLOOKUP(AB$5,Functionalization!$G$6:$R$305,ROW($A51)-5,FALSE),IFERROR(INDEX(AB$269:AB$305,MATCH($F51,$B$269:$B$305,0))/VLOOKUP($F51,$B$269:$BB$305,MATCH(LEFT(TRIM(AB$6),FIND("~",SUBSTITUTE(AB$6,"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51))*HLOOKUP(LEFT(TRIM(AB$6),FIND("~",SUBSTITUTE(AB$6," ","~",LEN(TRIM(AB$6))-LEN(SUBSTITUTE(TRIM(AB$6)," ",""))))-1)&amp;" Total",$B$6:$BB$305,ROW($A51)-5,FALSE))</f>
        <v>0</v>
      </c>
      <c r="AC51" s="143">
        <f ca="1">IF(AC$5&lt;&gt;"",HLOOKUP(AC$5,Functionalization!$G$6:$R$305,ROW($A51)-5,FALSE),IFERROR(INDEX(AC$269:AC$305,MATCH($F51,$B$269:$B$305,0))/VLOOKUP($F51,$B$269:$BB$305,MATCH(LEFT(TRIM(AC$6),FIND("~",SUBSTITUTE(AC$6,"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51))*HLOOKUP(LEFT(TRIM(AC$6),FIND("~",SUBSTITUTE(AC$6," ","~",LEN(TRIM(AC$6))-LEN(SUBSTITUTE(TRIM(AC$6)," ",""))))-1)&amp;" Total",$B$6:$BB$305,ROW($A51)-5,FALSE))</f>
        <v>0</v>
      </c>
      <c r="AD51" s="143">
        <f ca="1">IF(AD$5&lt;&gt;"",HLOOKUP(AD$5,Functionalization!$G$6:$R$305,ROW($A51)-5,FALSE),IFERROR(INDEX(AD$269:AD$305,MATCH($F51,$B$269:$B$305,0))/VLOOKUP($F51,$B$269:$BB$305,MATCH(LEFT(TRIM(AD$6),FIND("~",SUBSTITUTE(AD$6,"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51))*HLOOKUP(LEFT(TRIM(AD$6),FIND("~",SUBSTITUTE(AD$6," ","~",LEN(TRIM(AD$6))-LEN(SUBSTITUTE(TRIM(AD$6)," ",""))))-1)&amp;" Total",$B$6:$BB$305,ROW($A51)-5,FALSE))</f>
        <v>0</v>
      </c>
      <c r="AE51" s="143">
        <f ca="1">IF(AE$5&lt;&gt;"",HLOOKUP(AE$5,Functionalization!$G$6:$R$305,ROW($A51)-5,FALSE),IFERROR(INDEX(AE$269:AE$305,MATCH($F51,$B$269:$B$305,0))/VLOOKUP($F51,$B$269:$BB$305,MATCH(LEFT(TRIM(AE$6),FIND("~",SUBSTITUTE(AE$6,"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51))*HLOOKUP(LEFT(TRIM(AE$6),FIND("~",SUBSTITUTE(AE$6," ","~",LEN(TRIM(AE$6))-LEN(SUBSTITUTE(TRIM(AE$6)," ",""))))-1)&amp;" Total",$B$6:$BB$305,ROW($A51)-5,FALSE))</f>
        <v>0</v>
      </c>
      <c r="AF51" s="143">
        <f ca="1">IF(AF$5&lt;&gt;"",HLOOKUP(AF$5,Functionalization!$G$6:$R$305,ROW($A51)-5,FALSE),IFERROR(INDEX(AF$269:AF$305,MATCH($F51,$B$269:$B$305,0))/VLOOKUP($F51,$B$269:$BB$305,MATCH(LEFT(TRIM(AF$6),FIND("~",SUBSTITUTE(AF$6,"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51))*HLOOKUP(LEFT(TRIM(AF$6),FIND("~",SUBSTITUTE(AF$6," ","~",LEN(TRIM(AF$6))-LEN(SUBSTITUTE(TRIM(AF$6)," ",""))))-1)&amp;" Total",$B$6:$BB$305,ROW($A51)-5,FALSE))</f>
        <v>0</v>
      </c>
      <c r="AG51" s="143">
        <f ca="1">IF(AG$5&lt;&gt;"",HLOOKUP(AG$5,Functionalization!$G$6:$R$305,ROW($A51)-5,FALSE),IFERROR(INDEX(AG$269:AG$305,MATCH($F51,$B$269:$B$305,0))/VLOOKUP($F51,$B$269:$BB$305,MATCH(LEFT(TRIM(AG$6),FIND("~",SUBSTITUTE(AG$6,"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51))*HLOOKUP(LEFT(TRIM(AG$6),FIND("~",SUBSTITUTE(AG$6," ","~",LEN(TRIM(AG$6))-LEN(SUBSTITUTE(TRIM(AG$6)," ",""))))-1)&amp;" Total",$B$6:$BB$305,ROW($A51)-5,FALSE))</f>
        <v>0</v>
      </c>
      <c r="AH51" s="143">
        <f ca="1">IF(AH$5&lt;&gt;"",HLOOKUP(AH$5,Functionalization!$G$6:$R$305,ROW($A51)-5,FALSE),IFERROR(INDEX(AH$269:AH$305,MATCH($F51,$B$269:$B$305,0))/VLOOKUP($F51,$B$269:$BB$305,MATCH(LEFT(TRIM(AH$6),FIND("~",SUBSTITUTE(AH$6,"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51))*HLOOKUP(LEFT(TRIM(AH$6),FIND("~",SUBSTITUTE(AH$6," ","~",LEN(TRIM(AH$6))-LEN(SUBSTITUTE(TRIM(AH$6)," ",""))))-1)&amp;" Total",$B$6:$BB$305,ROW($A51)-5,FALSE))</f>
        <v>0</v>
      </c>
      <c r="AI51" s="143">
        <f ca="1">IF(AI$5&lt;&gt;"",HLOOKUP(AI$5,Functionalization!$G$6:$R$305,ROW($A51)-5,FALSE),IFERROR(INDEX(AI$269:AI$305,MATCH($F51,$B$269:$B$305,0))/VLOOKUP($F51,$B$269:$BB$305,MATCH(LEFT(TRIM(AI$6),FIND("~",SUBSTITUTE(AI$6,"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51))*HLOOKUP(LEFT(TRIM(AI$6),FIND("~",SUBSTITUTE(AI$6," ","~",LEN(TRIM(AI$6))-LEN(SUBSTITUTE(TRIM(AI$6)," ",""))))-1)&amp;" Total",$B$6:$BB$305,ROW($A51)-5,FALSE))</f>
        <v>0</v>
      </c>
      <c r="AJ51" s="143">
        <f ca="1">IF(AJ$5&lt;&gt;"",HLOOKUP(AJ$5,Functionalization!$G$6:$R$305,ROW($A51)-5,FALSE),IFERROR(INDEX(AJ$269:AJ$305,MATCH($F51,$B$269:$B$305,0))/VLOOKUP($F51,$B$269:$BB$305,MATCH(LEFT(TRIM(AJ$6),FIND("~",SUBSTITUTE(AJ$6,"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51))*HLOOKUP(LEFT(TRIM(AJ$6),FIND("~",SUBSTITUTE(AJ$6," ","~",LEN(TRIM(AJ$6))-LEN(SUBSTITUTE(TRIM(AJ$6)," ",""))))-1)&amp;" Total",$B$6:$BB$305,ROW($A51)-5,FALSE))</f>
        <v>0</v>
      </c>
      <c r="AK51" s="143">
        <f ca="1">IF(AK$5&lt;&gt;"",HLOOKUP(AK$5,Functionalization!$G$6:$R$305,ROW($A51)-5,FALSE),IFERROR(INDEX(AK$269:AK$305,MATCH($F51,$B$269:$B$305,0))/VLOOKUP($F51,$B$269:$BB$305,MATCH(LEFT(TRIM(AK$6),FIND("~",SUBSTITUTE(AK$6,"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51))*HLOOKUP(LEFT(TRIM(AK$6),FIND("~",SUBSTITUTE(AK$6," ","~",LEN(TRIM(AK$6))-LEN(SUBSTITUTE(TRIM(AK$6)," ",""))))-1)&amp;" Total",$B$6:$BB$305,ROW($A51)-5,FALSE))</f>
        <v>0</v>
      </c>
      <c r="AL51" s="143">
        <f ca="1">IF(AL$5&lt;&gt;"",HLOOKUP(AL$5,Functionalization!$G$6:$R$305,ROW($A51)-5,FALSE),IFERROR(INDEX(AL$269:AL$305,MATCH($F51,$B$269:$B$305,0))/VLOOKUP($F51,$B$269:$BB$305,MATCH(LEFT(TRIM(AL$6),FIND("~",SUBSTITUTE(AL$6,"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51))*HLOOKUP(LEFT(TRIM(AL$6),FIND("~",SUBSTITUTE(AL$6," ","~",LEN(TRIM(AL$6))-LEN(SUBSTITUTE(TRIM(AL$6)," ",""))))-1)&amp;" Total",$B$6:$BB$305,ROW($A51)-5,FALSE))</f>
        <v>0</v>
      </c>
      <c r="AM51" s="143">
        <f ca="1">IF(AM$5&lt;&gt;"",HLOOKUP(AM$5,Functionalization!$G$6:$R$305,ROW($A51)-5,FALSE),IFERROR(INDEX(AM$269:AM$305,MATCH($F51,$B$269:$B$305,0))/VLOOKUP($F51,$B$269:$BB$305,MATCH(LEFT(TRIM(AM$6),FIND("~",SUBSTITUTE(AM$6,"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51))*HLOOKUP(LEFT(TRIM(AM$6),FIND("~",SUBSTITUTE(AM$6," ","~",LEN(TRIM(AM$6))-LEN(SUBSTITUTE(TRIM(AM$6)," ",""))))-1)&amp;" Total",$B$6:$BB$305,ROW($A51)-5,FALSE))</f>
        <v>0</v>
      </c>
      <c r="AN51" s="143">
        <f ca="1">IF(AN$5&lt;&gt;"",HLOOKUP(AN$5,Functionalization!$G$6:$R$305,ROW($A51)-5,FALSE),IFERROR(INDEX(AN$269:AN$305,MATCH($F51,$B$269:$B$305,0))/VLOOKUP($F51,$B$269:$BB$305,MATCH(LEFT(TRIM(AN$6),FIND("~",SUBSTITUTE(AN$6,"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51))*HLOOKUP(LEFT(TRIM(AN$6),FIND("~",SUBSTITUTE(AN$6," ","~",LEN(TRIM(AN$6))-LEN(SUBSTITUTE(TRIM(AN$6)," ",""))))-1)&amp;" Total",$B$6:$BB$305,ROW($A51)-5,FALSE))</f>
        <v>0</v>
      </c>
      <c r="AO51" s="143">
        <f ca="1">IF(AO$5&lt;&gt;"",HLOOKUP(AO$5,Functionalization!$G$6:$R$305,ROW($A51)-5,FALSE),IFERROR(INDEX(AO$269:AO$305,MATCH($F51,$B$269:$B$305,0))/VLOOKUP($F51,$B$269:$BB$305,MATCH(LEFT(TRIM(AO$6),FIND("~",SUBSTITUTE(AO$6,"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51))*HLOOKUP(LEFT(TRIM(AO$6),FIND("~",SUBSTITUTE(AO$6," ","~",LEN(TRIM(AO$6))-LEN(SUBSTITUTE(TRIM(AO$6)," ",""))))-1)&amp;" Total",$B$6:$BB$305,ROW($A51)-5,FALSE))</f>
        <v>0</v>
      </c>
      <c r="AP51" s="143">
        <f ca="1">IF(AP$5&lt;&gt;"",HLOOKUP(AP$5,Functionalization!$G$6:$R$305,ROW($A51)-5,FALSE),IFERROR(INDEX(AP$269:AP$305,MATCH($F51,$B$269:$B$305,0))/VLOOKUP($F51,$B$269:$BB$305,MATCH(LEFT(TRIM(AP$6),FIND("~",SUBSTITUTE(AP$6,"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51))*HLOOKUP(LEFT(TRIM(AP$6),FIND("~",SUBSTITUTE(AP$6," ","~",LEN(TRIM(AP$6))-LEN(SUBSTITUTE(TRIM(AP$6)," ",""))))-1)&amp;" Total",$B$6:$BB$305,ROW($A51)-5,FALSE))</f>
        <v>0</v>
      </c>
      <c r="AQ51" s="143">
        <f ca="1">IF(AQ$5&lt;&gt;"",HLOOKUP(AQ$5,Functionalization!$G$6:$R$305,ROW($A51)-5,FALSE),IFERROR(INDEX(AQ$269:AQ$305,MATCH($F51,$B$269:$B$305,0))/VLOOKUP($F51,$B$269:$BB$305,MATCH(LEFT(TRIM(AQ$6),FIND("~",SUBSTITUTE(AQ$6,"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51))*HLOOKUP(LEFT(TRIM(AQ$6),FIND("~",SUBSTITUTE(AQ$6," ","~",LEN(TRIM(AQ$6))-LEN(SUBSTITUTE(TRIM(AQ$6)," ",""))))-1)&amp;" Total",$B$6:$BB$305,ROW($A51)-5,FALSE))</f>
        <v>0</v>
      </c>
      <c r="AR51" s="143">
        <f ca="1">IF(AR$5&lt;&gt;"",HLOOKUP(AR$5,Functionalization!$G$6:$R$305,ROW($A51)-5,FALSE),IFERROR(INDEX(AR$269:AR$305,MATCH($F51,$B$269:$B$305,0))/VLOOKUP($F51,$B$269:$BB$305,MATCH(LEFT(TRIM(AR$6),FIND("~",SUBSTITUTE(AR$6,"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51))*HLOOKUP(LEFT(TRIM(AR$6),FIND("~",SUBSTITUTE(AR$6," ","~",LEN(TRIM(AR$6))-LEN(SUBSTITUTE(TRIM(AR$6)," ",""))))-1)&amp;" Total",$B$6:$BB$305,ROW($A51)-5,FALSE))</f>
        <v>0</v>
      </c>
      <c r="AS51" s="143">
        <f ca="1">IF(AS$5&lt;&gt;"",HLOOKUP(AS$5,Functionalization!$G$6:$R$305,ROW($A51)-5,FALSE),IFERROR(INDEX(AS$269:AS$305,MATCH($F51,$B$269:$B$305,0))/VLOOKUP($F51,$B$269:$BB$305,MATCH(LEFT(TRIM(AS$6),FIND("~",SUBSTITUTE(AS$6,"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51))*HLOOKUP(LEFT(TRIM(AS$6),FIND("~",SUBSTITUTE(AS$6," ","~",LEN(TRIM(AS$6))-LEN(SUBSTITUTE(TRIM(AS$6)," ",""))))-1)&amp;" Total",$B$6:$BB$305,ROW($A51)-5,FALSE))</f>
        <v>0</v>
      </c>
      <c r="AT51" s="143">
        <f ca="1">IF(AT$5&lt;&gt;"",HLOOKUP(AT$5,Functionalization!$G$6:$R$305,ROW($A51)-5,FALSE),IFERROR(INDEX(AT$269:AT$305,MATCH($F51,$B$269:$B$305,0))/VLOOKUP($F51,$B$269:$BB$305,MATCH(LEFT(TRIM(AT$6),FIND("~",SUBSTITUTE(AT$6,"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51))*HLOOKUP(LEFT(TRIM(AT$6),FIND("~",SUBSTITUTE(AT$6," ","~",LEN(TRIM(AT$6))-LEN(SUBSTITUTE(TRIM(AT$6)," ",""))))-1)&amp;" Total",$B$6:$BB$305,ROW($A51)-5,FALSE))</f>
        <v>0</v>
      </c>
      <c r="AU51" s="143">
        <f ca="1">IF(AU$5&lt;&gt;"",HLOOKUP(AU$5,Functionalization!$G$6:$R$305,ROW($A51)-5,FALSE),IFERROR(INDEX(AU$269:AU$305,MATCH($F51,$B$269:$B$305,0))/VLOOKUP($F51,$B$269:$BB$305,MATCH(LEFT(TRIM(AU$6),FIND("~",SUBSTITUTE(AU$6,"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51))*HLOOKUP(LEFT(TRIM(AU$6),FIND("~",SUBSTITUTE(AU$6," ","~",LEN(TRIM(AU$6))-LEN(SUBSTITUTE(TRIM(AU$6)," ",""))))-1)&amp;" Total",$B$6:$BB$305,ROW($A51)-5,FALSE))</f>
        <v>0</v>
      </c>
      <c r="AV51" s="143">
        <f ca="1">IF(AV$5&lt;&gt;"",HLOOKUP(AV$5,Functionalization!$G$6:$R$305,ROW($A51)-5,FALSE),IFERROR(INDEX(AV$269:AV$305,MATCH($F51,$B$269:$B$305,0))/VLOOKUP($F51,$B$269:$BB$305,MATCH(LEFT(TRIM(AV$6),FIND("~",SUBSTITUTE(AV$6,"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51))*HLOOKUP(LEFT(TRIM(AV$6),FIND("~",SUBSTITUTE(AV$6," ","~",LEN(TRIM(AV$6))-LEN(SUBSTITUTE(TRIM(AV$6)," ",""))))-1)&amp;" Total",$B$6:$BB$305,ROW($A51)-5,FALSE))</f>
        <v>0</v>
      </c>
      <c r="AW51" s="143">
        <f ca="1">IF(AW$5&lt;&gt;"",HLOOKUP(AW$5,Functionalization!$G$6:$R$305,ROW($A51)-5,FALSE),IFERROR(INDEX(AW$269:AW$305,MATCH($F51,$B$269:$B$305,0))/VLOOKUP($F51,$B$269:$BB$305,MATCH(LEFT(TRIM(AW$6),FIND("~",SUBSTITUTE(AW$6,"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51))*HLOOKUP(LEFT(TRIM(AW$6),FIND("~",SUBSTITUTE(AW$6," ","~",LEN(TRIM(AW$6))-LEN(SUBSTITUTE(TRIM(AW$6)," ",""))))-1)&amp;" Total",$B$6:$BB$305,ROW($A51)-5,FALSE))</f>
        <v>0</v>
      </c>
      <c r="AX51" s="143">
        <f ca="1">IF(AX$5&lt;&gt;"",HLOOKUP(AX$5,Functionalization!$G$6:$R$305,ROW($A51)-5,FALSE),IFERROR(INDEX(AX$269:AX$305,MATCH($F51,$B$269:$B$305,0))/VLOOKUP($F51,$B$269:$BB$305,MATCH(LEFT(TRIM(AX$6),FIND("~",SUBSTITUTE(AX$6,"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51))*HLOOKUP(LEFT(TRIM(AX$6),FIND("~",SUBSTITUTE(AX$6," ","~",LEN(TRIM(AX$6))-LEN(SUBSTITUTE(TRIM(AX$6)," ",""))))-1)&amp;" Total",$B$6:$BB$305,ROW($A51)-5,FALSE))</f>
        <v>0</v>
      </c>
      <c r="AY51" s="143">
        <f ca="1">IF(AY$5&lt;&gt;"",HLOOKUP(AY$5,Functionalization!$G$6:$R$305,ROW($A51)-5,FALSE),IFERROR(INDEX(AY$269:AY$305,MATCH($F51,$B$269:$B$305,0))/VLOOKUP($F51,$B$269:$BB$305,MATCH(LEFT(TRIM(AY$6),FIND("~",SUBSTITUTE(AY$6,"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51))*HLOOKUP(LEFT(TRIM(AY$6),FIND("~",SUBSTITUTE(AY$6," ","~",LEN(TRIM(AY$6))-LEN(SUBSTITUTE(TRIM(AY$6)," ",""))))-1)&amp;" Total",$B$6:$BB$305,ROW($A51)-5,FALSE))</f>
        <v>0</v>
      </c>
      <c r="AZ51" s="143">
        <f ca="1">IF(AZ$5&lt;&gt;"",HLOOKUP(AZ$5,Functionalization!$G$6:$R$305,ROW($A51)-5,FALSE),IFERROR(INDEX(AZ$269:AZ$305,MATCH($F51,$B$269:$B$305,0))/VLOOKUP($F51,$B$269:$BB$305,MATCH(LEFT(TRIM(AZ$6),FIND("~",SUBSTITUTE(AZ$6,"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51))*HLOOKUP(LEFT(TRIM(AZ$6),FIND("~",SUBSTITUTE(AZ$6," ","~",LEN(TRIM(AZ$6))-LEN(SUBSTITUTE(TRIM(AZ$6)," ",""))))-1)&amp;" Total",$B$6:$BB$305,ROW($A51)-5,FALSE))</f>
        <v>0</v>
      </c>
      <c r="BA51" s="143">
        <f ca="1">IF(BA$5&lt;&gt;"",HLOOKUP(BA$5,Functionalization!$G$6:$R$305,ROW($A51)-5,FALSE),IFERROR(INDEX(BA$269:BA$305,MATCH($F51,$B$269:$B$305,0))/VLOOKUP($F51,$B$269:$BB$305,MATCH(LEFT(TRIM(BA$6),FIND("~",SUBSTITUTE(BA$6,"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51))*HLOOKUP(LEFT(TRIM(BA$6),FIND("~",SUBSTITUTE(BA$6," ","~",LEN(TRIM(BA$6))-LEN(SUBSTITUTE(TRIM(BA$6)," ",""))))-1)&amp;" Total",$B$6:$BB$305,ROW($A51)-5,FALSE))</f>
        <v>0</v>
      </c>
      <c r="BB51" s="143">
        <f ca="1">IF(BB$5&lt;&gt;"",HLOOKUP(BB$5,Functionalization!$G$6:$R$305,ROW($A51)-5,FALSE),IFERROR(INDEX(BB$269:BB$305,MATCH($F51,$B$269:$B$305,0))/VLOOKUP($F51,$B$269:$BB$305,MATCH(LEFT(TRIM(BB$6),FIND("~",SUBSTITUTE(BB$6,"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51))*HLOOKUP(LEFT(TRIM(BB$6),FIND("~",SUBSTITUTE(BB$6," ","~",LEN(TRIM(BB$6))-LEN(SUBSTITUTE(TRIM(BB$6)," ",""))))-1)&amp;" Total",$B$6:$BB$305,ROW($A51)-5,FALSE))</f>
        <v>0</v>
      </c>
      <c r="BD51" s="79">
        <f ca="1">IFERROR(IF(SUMIF($G$6:$BB$6,BD$6&amp;" Total",$G51:$BB51)-(SUMIF($G$6:$BB$6,BD$6&amp;" "&amp;'Input-Func_Class'!$D$22,$G51:$BB51)+IFERROR(SUMIF($G$6:$BB$6,BD$6&amp;" "&amp;'Input-Func_Class'!$E$22,$G51:$BB51),SUMIF($G$6:$BB$6,BD$6&amp;" "&amp;'Input-Func_Class'!$B$24,$G51:$BB51))+SUMIF($G$6:$BB$6,BD$6&amp;" "&amp;'Input-Func_Class'!$F$22,$G51:$BB51))&lt;Check_Limit,0,1),1)</f>
        <v>0</v>
      </c>
      <c r="BE51" s="79">
        <f ca="1">IFERROR(IF(SUMIF($G$6:$BB$6,BE$6&amp;" Total",$G51:$BB51)-(SUMIF($G$6:$BB$6,BE$6&amp;" "&amp;'Input-Func_Class'!$D$22,$G51:$BB51)+IFERROR(SUMIF($G$6:$BB$6,BE$6&amp;" "&amp;'Input-Func_Class'!$E$22,$G51:$BB51),SUMIF($G$6:$BB$6,BE$6&amp;" "&amp;'Input-Func_Class'!$B$24,$G51:$BB51))+SUMIF($G$6:$BB$6,BE$6&amp;" "&amp;'Input-Func_Class'!$F$22,$G51:$BB51))&lt;Check_Limit,0,1),1)</f>
        <v>0</v>
      </c>
      <c r="BF51" s="79">
        <f ca="1">IFERROR(IF(SUMIF($G$6:$BB$6,BF$6&amp;" Total",$G51:$BB51)-(SUMIF($G$6:$BB$6,BF$6&amp;" "&amp;'Input-Func_Class'!$D$22,$G51:$BB51)+IFERROR(SUMIF($G$6:$BB$6,BF$6&amp;" "&amp;'Input-Func_Class'!$E$22,$G51:$BB51),SUMIF($G$6:$BB$6,BF$6&amp;" "&amp;'Input-Func_Class'!$B$24,$G51:$BB51))+SUMIF($G$6:$BB$6,BF$6&amp;" "&amp;'Input-Func_Class'!$F$22,$G51:$BB51))&lt;Check_Limit,0,1),1)</f>
        <v>0</v>
      </c>
      <c r="BG51" s="79">
        <f ca="1">IFERROR(IF(SUMIF($G$6:$BB$6,BG$6&amp;" Total",$G51:$BB51)-(SUMIF($G$6:$BB$6,BG$6&amp;" "&amp;'Input-Func_Class'!$D$22,$G51:$BB51)+IFERROR(SUMIF($G$6:$BB$6,BG$6&amp;" "&amp;'Input-Func_Class'!$E$22,$G51:$BB51),SUMIF($G$6:$BB$6,BG$6&amp;" "&amp;'Input-Func_Class'!$B$24,$G51:$BB51))+SUMIF($G$6:$BB$6,BG$6&amp;" "&amp;'Input-Func_Class'!$F$22,$G51:$BB51))&lt;Check_Limit,0,1),1)</f>
        <v>0</v>
      </c>
      <c r="BH51" s="79">
        <f ca="1">IFERROR(IF(SUMIF($G$6:$BB$6,BH$6&amp;" Total",$G51:$BB51)-(SUMIF($G$6:$BB$6,BH$6&amp;" "&amp;'Input-Func_Class'!$D$22,$G51:$BB51)+IFERROR(SUMIF($G$6:$BB$6,BH$6&amp;" "&amp;'Input-Func_Class'!$E$22,$G51:$BB51),SUMIF($G$6:$BB$6,BH$6&amp;" "&amp;'Input-Func_Class'!$B$24,$G51:$BB51))+SUMIF($G$6:$BB$6,BH$6&amp;" "&amp;'Input-Func_Class'!$F$22,$G51:$BB51))&lt;Check_Limit,0,1),1)</f>
        <v>0</v>
      </c>
      <c r="BI51" s="79">
        <f ca="1">IFERROR(IF(SUMIF($G$6:$BB$6,BI$6&amp;" Total",$G51:$BB51)-(SUMIF($G$6:$BB$6,BI$6&amp;" "&amp;'Input-Func_Class'!$D$22,$G51:$BB51)+IFERROR(SUMIF($G$6:$BB$6,BI$6&amp;" "&amp;'Input-Func_Class'!$E$22,$G51:$BB51),SUMIF($G$6:$BB$6,BI$6&amp;" "&amp;'Input-Func_Class'!$B$24,$G51:$BB51))+SUMIF($G$6:$BB$6,BI$6&amp;" "&amp;'Input-Func_Class'!$F$22,$G51:$BB51))&lt;Check_Limit,0,1),1)</f>
        <v>0</v>
      </c>
      <c r="BJ51" s="79">
        <f ca="1">IFERROR(IF(SUMIF($G$6:$BB$6,BJ$6&amp;" Total",$G51:$BB51)-(SUMIF($G$6:$BB$6,BJ$6&amp;" "&amp;'Input-Func_Class'!$D$22,$G51:$BB51)+IFERROR(SUMIF($G$6:$BB$6,BJ$6&amp;" "&amp;'Input-Func_Class'!$E$22,$G51:$BB51),SUMIF($G$6:$BB$6,BJ$6&amp;" "&amp;'Input-Func_Class'!$B$24,$G51:$BB51))+SUMIF($G$6:$BB$6,BJ$6&amp;" "&amp;'Input-Func_Class'!$F$22,$G51:$BB51))&lt;Check_Limit,0,1),1)</f>
        <v>0</v>
      </c>
      <c r="BK51" s="79">
        <f ca="1">IFERROR(IF(SUMIF($G$6:$BB$6,BK$6&amp;" Total",$G51:$BB51)-(SUMIF($G$6:$BB$6,BK$6&amp;" "&amp;'Input-Func_Class'!$D$22,$G51:$BB51)+IFERROR(SUMIF($G$6:$BB$6,BK$6&amp;" "&amp;'Input-Func_Class'!$E$22,$G51:$BB51),SUMIF($G$6:$BB$6,BK$6&amp;" "&amp;'Input-Func_Class'!$B$24,$G51:$BB51))+SUMIF($G$6:$BB$6,BK$6&amp;" "&amp;'Input-Func_Class'!$F$22,$G51:$BB51))&lt;Check_Limit,0,1),1)</f>
        <v>0</v>
      </c>
      <c r="BL51" s="79">
        <f ca="1">IFERROR(IF(SUMIF($G$6:$BB$6,BL$6&amp;" Total",$G51:$BB51)-(SUMIF($G$6:$BB$6,BL$6&amp;" "&amp;'Input-Func_Class'!$D$22,$G51:$BB51)+IFERROR(SUMIF($G$6:$BB$6,BL$6&amp;" "&amp;'Input-Func_Class'!$E$22,$G51:$BB51),SUMIF($G$6:$BB$6,BL$6&amp;" "&amp;'Input-Func_Class'!$B$24,$G51:$BB51))+SUMIF($G$6:$BB$6,BL$6&amp;" "&amp;'Input-Func_Class'!$F$22,$G51:$BB51))&lt;Check_Limit,0,1),1)</f>
        <v>0</v>
      </c>
      <c r="BM51" s="79">
        <f ca="1">IFERROR(IF(SUMIF($G$6:$BB$6,BM$6&amp;" Total",$G51:$BB51)-(SUMIF($G$6:$BB$6,BM$6&amp;" "&amp;'Input-Func_Class'!$D$22,$G51:$BB51)+IFERROR(SUMIF($G$6:$BB$6,BM$6&amp;" "&amp;'Input-Func_Class'!$E$22,$G51:$BB51),SUMIF($G$6:$BB$6,BM$6&amp;" "&amp;'Input-Func_Class'!$B$24,$G51:$BB51))+SUMIF($G$6:$BB$6,BM$6&amp;" "&amp;'Input-Func_Class'!$F$22,$G51:$BB51))&lt;Check_Limit,0,1),1)</f>
        <v>0</v>
      </c>
      <c r="BN51" s="79">
        <f ca="1">IFERROR(IF(SUMIF($G$6:$BB$6,BN$6&amp;" Total",$G51:$BB51)-(SUMIF($G$6:$BB$6,BN$6&amp;" "&amp;'Input-Func_Class'!$D$22,$G51:$BB51)+IFERROR(SUMIF($G$6:$BB$6,BN$6&amp;" "&amp;'Input-Func_Class'!$E$22,$G51:$BB51),SUMIF($G$6:$BB$6,BN$6&amp;" "&amp;'Input-Func_Class'!$B$24,$G51:$BB51))+SUMIF($G$6:$BB$6,BN$6&amp;" "&amp;'Input-Func_Class'!$F$22,$G51:$BB51))&lt;Check_Limit,0,1),1)</f>
        <v>0</v>
      </c>
      <c r="BO51" s="79">
        <f ca="1">IFERROR(IF(SUMIF($G$6:$BB$6,BO$6&amp;" Total",$G51:$BB51)-(SUMIF($G$6:$BB$6,BO$6&amp;" "&amp;'Input-Func_Class'!$D$22,$G51:$BB51)+IFERROR(SUMIF($G$6:$BB$6,BO$6&amp;" "&amp;'Input-Func_Class'!$E$22,$G51:$BB51),SUMIF($G$6:$BB$6,BO$6&amp;" "&amp;'Input-Func_Class'!$B$24,$G51:$BB51))+SUMIF($G$6:$BB$6,BO$6&amp;" "&amp;'Input-Func_Class'!$F$22,$G51:$BB51))&lt;Check_Limit,0,1),1)</f>
        <v>0</v>
      </c>
    </row>
    <row r="52" spans="1:67" outlineLevel="1">
      <c r="A52" s="113">
        <f>IF(ISBLANK('Input-Accounts'!A52),"",'Input-Accounts'!A52)</f>
        <v>42</v>
      </c>
      <c r="B52" s="17" t="str">
        <f>IF(ISBLANK('Input-Accounts'!B52),"",'Input-Accounts'!B52)</f>
        <v>Structures and Improvements</v>
      </c>
      <c r="C52" s="113">
        <f>IF(ISBLANK('Input-Accounts'!C52),"",'Input-Accounts'!C52)</f>
        <v>390</v>
      </c>
      <c r="D52" s="143">
        <f>Functionalization!$D52</f>
        <v>22365469.140000001</v>
      </c>
      <c r="E52" s="143">
        <f t="shared" ca="1" si="2"/>
        <v>0</v>
      </c>
      <c r="F52" s="89" t="str">
        <f>IF($D52=0,"-",IF('Input-Accounts'!$E52&lt;&gt;0,'Input-Accounts'!$E52,'Input-Accounts'!$G52))</f>
        <v>INT_T&amp;D_PLANT</v>
      </c>
      <c r="G52" s="143">
        <f ca="1">IF(G$5&lt;&gt;"",HLOOKUP(G$5,Functionalization!$G$6:$R$305,ROW($A52)-5,FALSE),IFERROR(INDEX(G$269:G$305,MATCH($F52,$B$269:$B$305,0))/VLOOKUP($F52,$B$269:$BB$305,MATCH(LEFT(TRIM(G$6),FIND("~",SUBSTITUTE(G$6,"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52))*HLOOKUP(LEFT(TRIM(G$6),FIND("~",SUBSTITUTE(G$6," ","~",LEN(TRIM(G$6))-LEN(SUBSTITUTE(TRIM(G$6)," ",""))))-1)&amp;" Total",$B$6:$BB$305,ROW($A52)-5,FALSE))</f>
        <v>0</v>
      </c>
      <c r="H52" s="143">
        <f ca="1">IF(H$5&lt;&gt;"",HLOOKUP(H$5,Functionalization!$G$6:$R$305,ROW($A52)-5,FALSE),IFERROR(INDEX(H$269:H$305,MATCH($F52,$B$269:$B$305,0))/VLOOKUP($F52,$B$269:$BB$305,MATCH(LEFT(TRIM(H$6),FIND("~",SUBSTITUTE(H$6,"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52))*HLOOKUP(LEFT(TRIM(H$6),FIND("~",SUBSTITUTE(H$6," ","~",LEN(TRIM(H$6))-LEN(SUBSTITUTE(TRIM(H$6)," ",""))))-1)&amp;" Total",$B$6:$BB$305,ROW($A52)-5,FALSE))</f>
        <v>0</v>
      </c>
      <c r="I52" s="143">
        <f ca="1">IF(I$5&lt;&gt;"",HLOOKUP(I$5,Functionalization!$G$6:$R$305,ROW($A52)-5,FALSE),IFERROR(INDEX(I$269:I$305,MATCH($F52,$B$269:$B$305,0))/VLOOKUP($F52,$B$269:$BB$305,MATCH(LEFT(TRIM(I$6),FIND("~",SUBSTITUTE(I$6,"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52))*HLOOKUP(LEFT(TRIM(I$6),FIND("~",SUBSTITUTE(I$6," ","~",LEN(TRIM(I$6))-LEN(SUBSTITUTE(TRIM(I$6)," ",""))))-1)&amp;" Total",$B$6:$BB$305,ROW($A52)-5,FALSE))</f>
        <v>0</v>
      </c>
      <c r="J52" s="143">
        <f ca="1">IF(J$5&lt;&gt;"",HLOOKUP(J$5,Functionalization!$G$6:$R$305,ROW($A52)-5,FALSE),IFERROR(INDEX(J$269:J$305,MATCH($F52,$B$269:$B$305,0))/VLOOKUP($F52,$B$269:$BB$305,MATCH(LEFT(TRIM(J$6),FIND("~",SUBSTITUTE(J$6,"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52))*HLOOKUP(LEFT(TRIM(J$6),FIND("~",SUBSTITUTE(J$6," ","~",LEN(TRIM(J$6))-LEN(SUBSTITUTE(TRIM(J$6)," ",""))))-1)&amp;" Total",$B$6:$BB$305,ROW($A52)-5,FALSE))</f>
        <v>0</v>
      </c>
      <c r="K52" s="143">
        <f ca="1">IF(K$5&lt;&gt;"",HLOOKUP(K$5,Functionalization!$G$6:$R$305,ROW($A52)-5,FALSE),IFERROR(INDEX(K$269:K$305,MATCH($F52,$B$269:$B$305,0))/VLOOKUP($F52,$B$269:$BB$305,MATCH(LEFT(TRIM(K$6),FIND("~",SUBSTITUTE(K$6,"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52))*HLOOKUP(LEFT(TRIM(K$6),FIND("~",SUBSTITUTE(K$6," ","~",LEN(TRIM(K$6))-LEN(SUBSTITUTE(TRIM(K$6)," ",""))))-1)&amp;" Total",$B$6:$BB$305,ROW($A52)-5,FALSE))</f>
        <v>414084.4228115892</v>
      </c>
      <c r="L52" s="143">
        <f ca="1">IF(L$5&lt;&gt;"",HLOOKUP(L$5,Functionalization!$G$6:$R$305,ROW($A52)-5,FALSE),IFERROR(INDEX(L$269:L$305,MATCH($F52,$B$269:$B$305,0))/VLOOKUP($F52,$B$269:$BB$305,MATCH(LEFT(TRIM(L$6),FIND("~",SUBSTITUTE(L$6,"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52))*HLOOKUP(LEFT(TRIM(L$6),FIND("~",SUBSTITUTE(L$6," ","~",LEN(TRIM(L$6))-LEN(SUBSTITUTE(TRIM(L$6)," ",""))))-1)&amp;" Total",$B$6:$BB$305,ROW($A52)-5,FALSE))</f>
        <v>414084.4228115892</v>
      </c>
      <c r="M52" s="143">
        <f ca="1">IF(M$5&lt;&gt;"",HLOOKUP(M$5,Functionalization!$G$6:$R$305,ROW($A52)-5,FALSE),IFERROR(INDEX(M$269:M$305,MATCH($F52,$B$269:$B$305,0))/VLOOKUP($F52,$B$269:$BB$305,MATCH(LEFT(TRIM(M$6),FIND("~",SUBSTITUTE(M$6,"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52))*HLOOKUP(LEFT(TRIM(M$6),FIND("~",SUBSTITUTE(M$6," ","~",LEN(TRIM(M$6))-LEN(SUBSTITUTE(TRIM(M$6)," ",""))))-1)&amp;" Total",$B$6:$BB$305,ROW($A52)-5,FALSE))</f>
        <v>0</v>
      </c>
      <c r="N52" s="143">
        <f ca="1">IF(N$5&lt;&gt;"",HLOOKUP(N$5,Functionalization!$G$6:$R$305,ROW($A52)-5,FALSE),IFERROR(INDEX(N$269:N$305,MATCH($F52,$B$269:$B$305,0))/VLOOKUP($F52,$B$269:$BB$305,MATCH(LEFT(TRIM(N$6),FIND("~",SUBSTITUTE(N$6,"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52))*HLOOKUP(LEFT(TRIM(N$6),FIND("~",SUBSTITUTE(N$6," ","~",LEN(TRIM(N$6))-LEN(SUBSTITUTE(TRIM(N$6)," ",""))))-1)&amp;" Total",$B$6:$BB$305,ROW($A52)-5,FALSE))</f>
        <v>0</v>
      </c>
      <c r="O52" s="143">
        <f ca="1">IF(O$5&lt;&gt;"",HLOOKUP(O$5,Functionalization!$G$6:$R$305,ROW($A52)-5,FALSE),IFERROR(INDEX(O$269:O$305,MATCH($F52,$B$269:$B$305,0))/VLOOKUP($F52,$B$269:$BB$305,MATCH(LEFT(TRIM(O$6),FIND("~",SUBSTITUTE(O$6,"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52))*HLOOKUP(LEFT(TRIM(O$6),FIND("~",SUBSTITUTE(O$6," ","~",LEN(TRIM(O$6))-LEN(SUBSTITUTE(TRIM(O$6)," ",""))))-1)&amp;" Total",$B$6:$BB$305,ROW($A52)-5,FALSE))</f>
        <v>21951384.71718841</v>
      </c>
      <c r="P52" s="143">
        <f ca="1">IF(P$5&lt;&gt;"",HLOOKUP(P$5,Functionalization!$G$6:$R$305,ROW($A52)-5,FALSE),IFERROR(INDEX(P$269:P$305,MATCH($F52,$B$269:$B$305,0))/VLOOKUP($F52,$B$269:$BB$305,MATCH(LEFT(TRIM(P$6),FIND("~",SUBSTITUTE(P$6,"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52))*HLOOKUP(LEFT(TRIM(P$6),FIND("~",SUBSTITUTE(P$6," ","~",LEN(TRIM(P$6))-LEN(SUBSTITUTE(TRIM(P$6)," ",""))))-1)&amp;" Total",$B$6:$BB$305,ROW($A52)-5,FALSE))</f>
        <v>14265722.97491633</v>
      </c>
      <c r="Q52" s="143">
        <f ca="1">IF(Q$5&lt;&gt;"",HLOOKUP(Q$5,Functionalization!$G$6:$R$305,ROW($A52)-5,FALSE),IFERROR(INDEX(Q$269:Q$305,MATCH($F52,$B$269:$B$305,0))/VLOOKUP($F52,$B$269:$BB$305,MATCH(LEFT(TRIM(Q$6),FIND("~",SUBSTITUTE(Q$6,"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52))*HLOOKUP(LEFT(TRIM(Q$6),FIND("~",SUBSTITUTE(Q$6," ","~",LEN(TRIM(Q$6))-LEN(SUBSTITUTE(TRIM(Q$6)," ",""))))-1)&amp;" Total",$B$6:$BB$305,ROW($A52)-5,FALSE))</f>
        <v>0</v>
      </c>
      <c r="R52" s="143">
        <f ca="1">IF(R$5&lt;&gt;"",HLOOKUP(R$5,Functionalization!$G$6:$R$305,ROW($A52)-5,FALSE),IFERROR(INDEX(R$269:R$305,MATCH($F52,$B$269:$B$305,0))/VLOOKUP($F52,$B$269:$BB$305,MATCH(LEFT(TRIM(R$6),FIND("~",SUBSTITUTE(R$6,"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52))*HLOOKUP(LEFT(TRIM(R$6),FIND("~",SUBSTITUTE(R$6," ","~",LEN(TRIM(R$6))-LEN(SUBSTITUTE(TRIM(R$6)," ",""))))-1)&amp;" Total",$B$6:$BB$305,ROW($A52)-5,FALSE))</f>
        <v>7685661.7422720864</v>
      </c>
      <c r="S52" s="143">
        <f ca="1">IF(S$5&lt;&gt;"",HLOOKUP(S$5,Functionalization!$G$6:$R$305,ROW($A52)-5,FALSE),IFERROR(INDEX(S$269:S$305,MATCH($F52,$B$269:$B$305,0))/VLOOKUP($F52,$B$269:$BB$305,MATCH(LEFT(TRIM(S$6),FIND("~",SUBSTITUTE(S$6,"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52))*HLOOKUP(LEFT(TRIM(S$6),FIND("~",SUBSTITUTE(S$6," ","~",LEN(TRIM(S$6))-LEN(SUBSTITUTE(TRIM(S$6)," ",""))))-1)&amp;" Total",$B$6:$BB$305,ROW($A52)-5,FALSE))</f>
        <v>0</v>
      </c>
      <c r="T52" s="143">
        <f ca="1">IF(T$5&lt;&gt;"",HLOOKUP(T$5,Functionalization!$G$6:$R$305,ROW($A52)-5,FALSE),IFERROR(INDEX(T$269:T$305,MATCH($F52,$B$269:$B$305,0))/VLOOKUP($F52,$B$269:$BB$305,MATCH(LEFT(TRIM(T$6),FIND("~",SUBSTITUTE(T$6,"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52))*HLOOKUP(LEFT(TRIM(T$6),FIND("~",SUBSTITUTE(T$6," ","~",LEN(TRIM(T$6))-LEN(SUBSTITUTE(TRIM(T$6)," ",""))))-1)&amp;" Total",$B$6:$BB$305,ROW($A52)-5,FALSE))</f>
        <v>0</v>
      </c>
      <c r="U52" s="143">
        <f ca="1">IF(U$5&lt;&gt;"",HLOOKUP(U$5,Functionalization!$G$6:$R$305,ROW($A52)-5,FALSE),IFERROR(INDEX(U$269:U$305,MATCH($F52,$B$269:$B$305,0))/VLOOKUP($F52,$B$269:$BB$305,MATCH(LEFT(TRIM(U$6),FIND("~",SUBSTITUTE(U$6,"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52))*HLOOKUP(LEFT(TRIM(U$6),FIND("~",SUBSTITUTE(U$6," ","~",LEN(TRIM(U$6))-LEN(SUBSTITUTE(TRIM(U$6)," ",""))))-1)&amp;" Total",$B$6:$BB$305,ROW($A52)-5,FALSE))</f>
        <v>0</v>
      </c>
      <c r="V52" s="143">
        <f ca="1">IF(V$5&lt;&gt;"",HLOOKUP(V$5,Functionalization!$G$6:$R$305,ROW($A52)-5,FALSE),IFERROR(INDEX(V$269:V$305,MATCH($F52,$B$269:$B$305,0))/VLOOKUP($F52,$B$269:$BB$305,MATCH(LEFT(TRIM(V$6),FIND("~",SUBSTITUTE(V$6,"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52))*HLOOKUP(LEFT(TRIM(V$6),FIND("~",SUBSTITUTE(V$6," ","~",LEN(TRIM(V$6))-LEN(SUBSTITUTE(TRIM(V$6)," ",""))))-1)&amp;" Total",$B$6:$BB$305,ROW($A52)-5,FALSE))</f>
        <v>0</v>
      </c>
      <c r="W52" s="143">
        <f ca="1">IF(W$5&lt;&gt;"",HLOOKUP(W$5,Functionalization!$G$6:$R$305,ROW($A52)-5,FALSE),IFERROR(INDEX(W$269:W$305,MATCH($F52,$B$269:$B$305,0))/VLOOKUP($F52,$B$269:$BB$305,MATCH(LEFT(TRIM(W$6),FIND("~",SUBSTITUTE(W$6,"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52))*HLOOKUP(LEFT(TRIM(W$6),FIND("~",SUBSTITUTE(W$6," ","~",LEN(TRIM(W$6))-LEN(SUBSTITUTE(TRIM(W$6)," ",""))))-1)&amp;" Total",$B$6:$BB$305,ROW($A52)-5,FALSE))</f>
        <v>0</v>
      </c>
      <c r="X52" s="143">
        <f ca="1">IF(X$5&lt;&gt;"",HLOOKUP(X$5,Functionalization!$G$6:$R$305,ROW($A52)-5,FALSE),IFERROR(INDEX(X$269:X$305,MATCH($F52,$B$269:$B$305,0))/VLOOKUP($F52,$B$269:$BB$305,MATCH(LEFT(TRIM(X$6),FIND("~",SUBSTITUTE(X$6,"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52))*HLOOKUP(LEFT(TRIM(X$6),FIND("~",SUBSTITUTE(X$6," ","~",LEN(TRIM(X$6))-LEN(SUBSTITUTE(TRIM(X$6)," ",""))))-1)&amp;" Total",$B$6:$BB$305,ROW($A52)-5,FALSE))</f>
        <v>0</v>
      </c>
      <c r="Y52" s="143">
        <f ca="1">IF(Y$5&lt;&gt;"",HLOOKUP(Y$5,Functionalization!$G$6:$R$305,ROW($A52)-5,FALSE),IFERROR(INDEX(Y$269:Y$305,MATCH($F52,$B$269:$B$305,0))/VLOOKUP($F52,$B$269:$BB$305,MATCH(LEFT(TRIM(Y$6),FIND("~",SUBSTITUTE(Y$6,"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52))*HLOOKUP(LEFT(TRIM(Y$6),FIND("~",SUBSTITUTE(Y$6," ","~",LEN(TRIM(Y$6))-LEN(SUBSTITUTE(TRIM(Y$6)," ",""))))-1)&amp;" Total",$B$6:$BB$305,ROW($A52)-5,FALSE))</f>
        <v>0</v>
      </c>
      <c r="Z52" s="143">
        <f ca="1">IF(Z$5&lt;&gt;"",HLOOKUP(Z$5,Functionalization!$G$6:$R$305,ROW($A52)-5,FALSE),IFERROR(INDEX(Z$269:Z$305,MATCH($F52,$B$269:$B$305,0))/VLOOKUP($F52,$B$269:$BB$305,MATCH(LEFT(TRIM(Z$6),FIND("~",SUBSTITUTE(Z$6,"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52))*HLOOKUP(LEFT(TRIM(Z$6),FIND("~",SUBSTITUTE(Z$6," ","~",LEN(TRIM(Z$6))-LEN(SUBSTITUTE(TRIM(Z$6)," ",""))))-1)&amp;" Total",$B$6:$BB$305,ROW($A52)-5,FALSE))</f>
        <v>0</v>
      </c>
      <c r="AA52" s="143">
        <f ca="1">IF(AA$5&lt;&gt;"",HLOOKUP(AA$5,Functionalization!$G$6:$R$305,ROW($A52)-5,FALSE),IFERROR(INDEX(AA$269:AA$305,MATCH($F52,$B$269:$B$305,0))/VLOOKUP($F52,$B$269:$BB$305,MATCH(LEFT(TRIM(AA$6),FIND("~",SUBSTITUTE(AA$6,"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52))*HLOOKUP(LEFT(TRIM(AA$6),FIND("~",SUBSTITUTE(AA$6," ","~",LEN(TRIM(AA$6))-LEN(SUBSTITUTE(TRIM(AA$6)," ",""))))-1)&amp;" Total",$B$6:$BB$305,ROW($A52)-5,FALSE))</f>
        <v>0</v>
      </c>
      <c r="AB52" s="143">
        <f ca="1">IF(AB$5&lt;&gt;"",HLOOKUP(AB$5,Functionalization!$G$6:$R$305,ROW($A52)-5,FALSE),IFERROR(INDEX(AB$269:AB$305,MATCH($F52,$B$269:$B$305,0))/VLOOKUP($F52,$B$269:$BB$305,MATCH(LEFT(TRIM(AB$6),FIND("~",SUBSTITUTE(AB$6,"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52))*HLOOKUP(LEFT(TRIM(AB$6),FIND("~",SUBSTITUTE(AB$6," ","~",LEN(TRIM(AB$6))-LEN(SUBSTITUTE(TRIM(AB$6)," ",""))))-1)&amp;" Total",$B$6:$BB$305,ROW($A52)-5,FALSE))</f>
        <v>0</v>
      </c>
      <c r="AC52" s="143">
        <f ca="1">IF(AC$5&lt;&gt;"",HLOOKUP(AC$5,Functionalization!$G$6:$R$305,ROW($A52)-5,FALSE),IFERROR(INDEX(AC$269:AC$305,MATCH($F52,$B$269:$B$305,0))/VLOOKUP($F52,$B$269:$BB$305,MATCH(LEFT(TRIM(AC$6),FIND("~",SUBSTITUTE(AC$6,"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52))*HLOOKUP(LEFT(TRIM(AC$6),FIND("~",SUBSTITUTE(AC$6," ","~",LEN(TRIM(AC$6))-LEN(SUBSTITUTE(TRIM(AC$6)," ",""))))-1)&amp;" Total",$B$6:$BB$305,ROW($A52)-5,FALSE))</f>
        <v>0</v>
      </c>
      <c r="AD52" s="143">
        <f ca="1">IF(AD$5&lt;&gt;"",HLOOKUP(AD$5,Functionalization!$G$6:$R$305,ROW($A52)-5,FALSE),IFERROR(INDEX(AD$269:AD$305,MATCH($F52,$B$269:$B$305,0))/VLOOKUP($F52,$B$269:$BB$305,MATCH(LEFT(TRIM(AD$6),FIND("~",SUBSTITUTE(AD$6,"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52))*HLOOKUP(LEFT(TRIM(AD$6),FIND("~",SUBSTITUTE(AD$6," ","~",LEN(TRIM(AD$6))-LEN(SUBSTITUTE(TRIM(AD$6)," ",""))))-1)&amp;" Total",$B$6:$BB$305,ROW($A52)-5,FALSE))</f>
        <v>0</v>
      </c>
      <c r="AE52" s="143">
        <f ca="1">IF(AE$5&lt;&gt;"",HLOOKUP(AE$5,Functionalization!$G$6:$R$305,ROW($A52)-5,FALSE),IFERROR(INDEX(AE$269:AE$305,MATCH($F52,$B$269:$B$305,0))/VLOOKUP($F52,$B$269:$BB$305,MATCH(LEFT(TRIM(AE$6),FIND("~",SUBSTITUTE(AE$6,"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52))*HLOOKUP(LEFT(TRIM(AE$6),FIND("~",SUBSTITUTE(AE$6," ","~",LEN(TRIM(AE$6))-LEN(SUBSTITUTE(TRIM(AE$6)," ",""))))-1)&amp;" Total",$B$6:$BB$305,ROW($A52)-5,FALSE))</f>
        <v>0</v>
      </c>
      <c r="AF52" s="143">
        <f ca="1">IF(AF$5&lt;&gt;"",HLOOKUP(AF$5,Functionalization!$G$6:$R$305,ROW($A52)-5,FALSE),IFERROR(INDEX(AF$269:AF$305,MATCH($F52,$B$269:$B$305,0))/VLOOKUP($F52,$B$269:$BB$305,MATCH(LEFT(TRIM(AF$6),FIND("~",SUBSTITUTE(AF$6,"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52))*HLOOKUP(LEFT(TRIM(AF$6),FIND("~",SUBSTITUTE(AF$6," ","~",LEN(TRIM(AF$6))-LEN(SUBSTITUTE(TRIM(AF$6)," ",""))))-1)&amp;" Total",$B$6:$BB$305,ROW($A52)-5,FALSE))</f>
        <v>0</v>
      </c>
      <c r="AG52" s="143">
        <f ca="1">IF(AG$5&lt;&gt;"",HLOOKUP(AG$5,Functionalization!$G$6:$R$305,ROW($A52)-5,FALSE),IFERROR(INDEX(AG$269:AG$305,MATCH($F52,$B$269:$B$305,0))/VLOOKUP($F52,$B$269:$BB$305,MATCH(LEFT(TRIM(AG$6),FIND("~",SUBSTITUTE(AG$6,"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52))*HLOOKUP(LEFT(TRIM(AG$6),FIND("~",SUBSTITUTE(AG$6," ","~",LEN(TRIM(AG$6))-LEN(SUBSTITUTE(TRIM(AG$6)," ",""))))-1)&amp;" Total",$B$6:$BB$305,ROW($A52)-5,FALSE))</f>
        <v>0</v>
      </c>
      <c r="AH52" s="143">
        <f ca="1">IF(AH$5&lt;&gt;"",HLOOKUP(AH$5,Functionalization!$G$6:$R$305,ROW($A52)-5,FALSE),IFERROR(INDEX(AH$269:AH$305,MATCH($F52,$B$269:$B$305,0))/VLOOKUP($F52,$B$269:$BB$305,MATCH(LEFT(TRIM(AH$6),FIND("~",SUBSTITUTE(AH$6,"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52))*HLOOKUP(LEFT(TRIM(AH$6),FIND("~",SUBSTITUTE(AH$6," ","~",LEN(TRIM(AH$6))-LEN(SUBSTITUTE(TRIM(AH$6)," ",""))))-1)&amp;" Total",$B$6:$BB$305,ROW($A52)-5,FALSE))</f>
        <v>0</v>
      </c>
      <c r="AI52" s="143">
        <f ca="1">IF(AI$5&lt;&gt;"",HLOOKUP(AI$5,Functionalization!$G$6:$R$305,ROW($A52)-5,FALSE),IFERROR(INDEX(AI$269:AI$305,MATCH($F52,$B$269:$B$305,0))/VLOOKUP($F52,$B$269:$BB$305,MATCH(LEFT(TRIM(AI$6),FIND("~",SUBSTITUTE(AI$6,"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52))*HLOOKUP(LEFT(TRIM(AI$6),FIND("~",SUBSTITUTE(AI$6," ","~",LEN(TRIM(AI$6))-LEN(SUBSTITUTE(TRIM(AI$6)," ",""))))-1)&amp;" Total",$B$6:$BB$305,ROW($A52)-5,FALSE))</f>
        <v>0</v>
      </c>
      <c r="AJ52" s="143">
        <f ca="1">IF(AJ$5&lt;&gt;"",HLOOKUP(AJ$5,Functionalization!$G$6:$R$305,ROW($A52)-5,FALSE),IFERROR(INDEX(AJ$269:AJ$305,MATCH($F52,$B$269:$B$305,0))/VLOOKUP($F52,$B$269:$BB$305,MATCH(LEFT(TRIM(AJ$6),FIND("~",SUBSTITUTE(AJ$6,"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52))*HLOOKUP(LEFT(TRIM(AJ$6),FIND("~",SUBSTITUTE(AJ$6," ","~",LEN(TRIM(AJ$6))-LEN(SUBSTITUTE(TRIM(AJ$6)," ",""))))-1)&amp;" Total",$B$6:$BB$305,ROW($A52)-5,FALSE))</f>
        <v>0</v>
      </c>
      <c r="AK52" s="143">
        <f ca="1">IF(AK$5&lt;&gt;"",HLOOKUP(AK$5,Functionalization!$G$6:$R$305,ROW($A52)-5,FALSE),IFERROR(INDEX(AK$269:AK$305,MATCH($F52,$B$269:$B$305,0))/VLOOKUP($F52,$B$269:$BB$305,MATCH(LEFT(TRIM(AK$6),FIND("~",SUBSTITUTE(AK$6,"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52))*HLOOKUP(LEFT(TRIM(AK$6),FIND("~",SUBSTITUTE(AK$6," ","~",LEN(TRIM(AK$6))-LEN(SUBSTITUTE(TRIM(AK$6)," ",""))))-1)&amp;" Total",$B$6:$BB$305,ROW($A52)-5,FALSE))</f>
        <v>0</v>
      </c>
      <c r="AL52" s="143">
        <f ca="1">IF(AL$5&lt;&gt;"",HLOOKUP(AL$5,Functionalization!$G$6:$R$305,ROW($A52)-5,FALSE),IFERROR(INDEX(AL$269:AL$305,MATCH($F52,$B$269:$B$305,0))/VLOOKUP($F52,$B$269:$BB$305,MATCH(LEFT(TRIM(AL$6),FIND("~",SUBSTITUTE(AL$6,"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52))*HLOOKUP(LEFT(TRIM(AL$6),FIND("~",SUBSTITUTE(AL$6," ","~",LEN(TRIM(AL$6))-LEN(SUBSTITUTE(TRIM(AL$6)," ",""))))-1)&amp;" Total",$B$6:$BB$305,ROW($A52)-5,FALSE))</f>
        <v>0</v>
      </c>
      <c r="AM52" s="143">
        <f ca="1">IF(AM$5&lt;&gt;"",HLOOKUP(AM$5,Functionalization!$G$6:$R$305,ROW($A52)-5,FALSE),IFERROR(INDEX(AM$269:AM$305,MATCH($F52,$B$269:$B$305,0))/VLOOKUP($F52,$B$269:$BB$305,MATCH(LEFT(TRIM(AM$6),FIND("~",SUBSTITUTE(AM$6,"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52))*HLOOKUP(LEFT(TRIM(AM$6),FIND("~",SUBSTITUTE(AM$6," ","~",LEN(TRIM(AM$6))-LEN(SUBSTITUTE(TRIM(AM$6)," ",""))))-1)&amp;" Total",$B$6:$BB$305,ROW($A52)-5,FALSE))</f>
        <v>0</v>
      </c>
      <c r="AN52" s="143">
        <f ca="1">IF(AN$5&lt;&gt;"",HLOOKUP(AN$5,Functionalization!$G$6:$R$305,ROW($A52)-5,FALSE),IFERROR(INDEX(AN$269:AN$305,MATCH($F52,$B$269:$B$305,0))/VLOOKUP($F52,$B$269:$BB$305,MATCH(LEFT(TRIM(AN$6),FIND("~",SUBSTITUTE(AN$6,"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52))*HLOOKUP(LEFT(TRIM(AN$6),FIND("~",SUBSTITUTE(AN$6," ","~",LEN(TRIM(AN$6))-LEN(SUBSTITUTE(TRIM(AN$6)," ",""))))-1)&amp;" Total",$B$6:$BB$305,ROW($A52)-5,FALSE))</f>
        <v>0</v>
      </c>
      <c r="AO52" s="143">
        <f ca="1">IF(AO$5&lt;&gt;"",HLOOKUP(AO$5,Functionalization!$G$6:$R$305,ROW($A52)-5,FALSE),IFERROR(INDEX(AO$269:AO$305,MATCH($F52,$B$269:$B$305,0))/VLOOKUP($F52,$B$269:$BB$305,MATCH(LEFT(TRIM(AO$6),FIND("~",SUBSTITUTE(AO$6,"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52))*HLOOKUP(LEFT(TRIM(AO$6),FIND("~",SUBSTITUTE(AO$6," ","~",LEN(TRIM(AO$6))-LEN(SUBSTITUTE(TRIM(AO$6)," ",""))))-1)&amp;" Total",$B$6:$BB$305,ROW($A52)-5,FALSE))</f>
        <v>0</v>
      </c>
      <c r="AP52" s="143">
        <f ca="1">IF(AP$5&lt;&gt;"",HLOOKUP(AP$5,Functionalization!$G$6:$R$305,ROW($A52)-5,FALSE),IFERROR(INDEX(AP$269:AP$305,MATCH($F52,$B$269:$B$305,0))/VLOOKUP($F52,$B$269:$BB$305,MATCH(LEFT(TRIM(AP$6),FIND("~",SUBSTITUTE(AP$6,"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52))*HLOOKUP(LEFT(TRIM(AP$6),FIND("~",SUBSTITUTE(AP$6," ","~",LEN(TRIM(AP$6))-LEN(SUBSTITUTE(TRIM(AP$6)," ",""))))-1)&amp;" Total",$B$6:$BB$305,ROW($A52)-5,FALSE))</f>
        <v>0</v>
      </c>
      <c r="AQ52" s="143">
        <f ca="1">IF(AQ$5&lt;&gt;"",HLOOKUP(AQ$5,Functionalization!$G$6:$R$305,ROW($A52)-5,FALSE),IFERROR(INDEX(AQ$269:AQ$305,MATCH($F52,$B$269:$B$305,0))/VLOOKUP($F52,$B$269:$BB$305,MATCH(LEFT(TRIM(AQ$6),FIND("~",SUBSTITUTE(AQ$6,"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52))*HLOOKUP(LEFT(TRIM(AQ$6),FIND("~",SUBSTITUTE(AQ$6," ","~",LEN(TRIM(AQ$6))-LEN(SUBSTITUTE(TRIM(AQ$6)," ",""))))-1)&amp;" Total",$B$6:$BB$305,ROW($A52)-5,FALSE))</f>
        <v>0</v>
      </c>
      <c r="AR52" s="143">
        <f ca="1">IF(AR$5&lt;&gt;"",HLOOKUP(AR$5,Functionalization!$G$6:$R$305,ROW($A52)-5,FALSE),IFERROR(INDEX(AR$269:AR$305,MATCH($F52,$B$269:$B$305,0))/VLOOKUP($F52,$B$269:$BB$305,MATCH(LEFT(TRIM(AR$6),FIND("~",SUBSTITUTE(AR$6,"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52))*HLOOKUP(LEFT(TRIM(AR$6),FIND("~",SUBSTITUTE(AR$6," ","~",LEN(TRIM(AR$6))-LEN(SUBSTITUTE(TRIM(AR$6)," ",""))))-1)&amp;" Total",$B$6:$BB$305,ROW($A52)-5,FALSE))</f>
        <v>0</v>
      </c>
      <c r="AS52" s="143">
        <f ca="1">IF(AS$5&lt;&gt;"",HLOOKUP(AS$5,Functionalization!$G$6:$R$305,ROW($A52)-5,FALSE),IFERROR(INDEX(AS$269:AS$305,MATCH($F52,$B$269:$B$305,0))/VLOOKUP($F52,$B$269:$BB$305,MATCH(LEFT(TRIM(AS$6),FIND("~",SUBSTITUTE(AS$6,"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52))*HLOOKUP(LEFT(TRIM(AS$6),FIND("~",SUBSTITUTE(AS$6," ","~",LEN(TRIM(AS$6))-LEN(SUBSTITUTE(TRIM(AS$6)," ",""))))-1)&amp;" Total",$B$6:$BB$305,ROW($A52)-5,FALSE))</f>
        <v>0</v>
      </c>
      <c r="AT52" s="143">
        <f ca="1">IF(AT$5&lt;&gt;"",HLOOKUP(AT$5,Functionalization!$G$6:$R$305,ROW($A52)-5,FALSE),IFERROR(INDEX(AT$269:AT$305,MATCH($F52,$B$269:$B$305,0))/VLOOKUP($F52,$B$269:$BB$305,MATCH(LEFT(TRIM(AT$6),FIND("~",SUBSTITUTE(AT$6,"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52))*HLOOKUP(LEFT(TRIM(AT$6),FIND("~",SUBSTITUTE(AT$6," ","~",LEN(TRIM(AT$6))-LEN(SUBSTITUTE(TRIM(AT$6)," ",""))))-1)&amp;" Total",$B$6:$BB$305,ROW($A52)-5,FALSE))</f>
        <v>0</v>
      </c>
      <c r="AU52" s="143">
        <f ca="1">IF(AU$5&lt;&gt;"",HLOOKUP(AU$5,Functionalization!$G$6:$R$305,ROW($A52)-5,FALSE),IFERROR(INDEX(AU$269:AU$305,MATCH($F52,$B$269:$B$305,0))/VLOOKUP($F52,$B$269:$BB$305,MATCH(LEFT(TRIM(AU$6),FIND("~",SUBSTITUTE(AU$6,"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52))*HLOOKUP(LEFT(TRIM(AU$6),FIND("~",SUBSTITUTE(AU$6," ","~",LEN(TRIM(AU$6))-LEN(SUBSTITUTE(TRIM(AU$6)," ",""))))-1)&amp;" Total",$B$6:$BB$305,ROW($A52)-5,FALSE))</f>
        <v>0</v>
      </c>
      <c r="AV52" s="143">
        <f ca="1">IF(AV$5&lt;&gt;"",HLOOKUP(AV$5,Functionalization!$G$6:$R$305,ROW($A52)-5,FALSE),IFERROR(INDEX(AV$269:AV$305,MATCH($F52,$B$269:$B$305,0))/VLOOKUP($F52,$B$269:$BB$305,MATCH(LEFT(TRIM(AV$6),FIND("~",SUBSTITUTE(AV$6,"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52))*HLOOKUP(LEFT(TRIM(AV$6),FIND("~",SUBSTITUTE(AV$6," ","~",LEN(TRIM(AV$6))-LEN(SUBSTITUTE(TRIM(AV$6)," ",""))))-1)&amp;" Total",$B$6:$BB$305,ROW($A52)-5,FALSE))</f>
        <v>0</v>
      </c>
      <c r="AW52" s="143">
        <f ca="1">IF(AW$5&lt;&gt;"",HLOOKUP(AW$5,Functionalization!$G$6:$R$305,ROW($A52)-5,FALSE),IFERROR(INDEX(AW$269:AW$305,MATCH($F52,$B$269:$B$305,0))/VLOOKUP($F52,$B$269:$BB$305,MATCH(LEFT(TRIM(AW$6),FIND("~",SUBSTITUTE(AW$6,"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52))*HLOOKUP(LEFT(TRIM(AW$6),FIND("~",SUBSTITUTE(AW$6," ","~",LEN(TRIM(AW$6))-LEN(SUBSTITUTE(TRIM(AW$6)," ",""))))-1)&amp;" Total",$B$6:$BB$305,ROW($A52)-5,FALSE))</f>
        <v>0</v>
      </c>
      <c r="AX52" s="143">
        <f ca="1">IF(AX$5&lt;&gt;"",HLOOKUP(AX$5,Functionalization!$G$6:$R$305,ROW($A52)-5,FALSE),IFERROR(INDEX(AX$269:AX$305,MATCH($F52,$B$269:$B$305,0))/VLOOKUP($F52,$B$269:$BB$305,MATCH(LEFT(TRIM(AX$6),FIND("~",SUBSTITUTE(AX$6,"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52))*HLOOKUP(LEFT(TRIM(AX$6),FIND("~",SUBSTITUTE(AX$6," ","~",LEN(TRIM(AX$6))-LEN(SUBSTITUTE(TRIM(AX$6)," ",""))))-1)&amp;" Total",$B$6:$BB$305,ROW($A52)-5,FALSE))</f>
        <v>0</v>
      </c>
      <c r="AY52" s="143">
        <f ca="1">IF(AY$5&lt;&gt;"",HLOOKUP(AY$5,Functionalization!$G$6:$R$305,ROW($A52)-5,FALSE),IFERROR(INDEX(AY$269:AY$305,MATCH($F52,$B$269:$B$305,0))/VLOOKUP($F52,$B$269:$BB$305,MATCH(LEFT(TRIM(AY$6),FIND("~",SUBSTITUTE(AY$6,"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52))*HLOOKUP(LEFT(TRIM(AY$6),FIND("~",SUBSTITUTE(AY$6," ","~",LEN(TRIM(AY$6))-LEN(SUBSTITUTE(TRIM(AY$6)," ",""))))-1)&amp;" Total",$B$6:$BB$305,ROW($A52)-5,FALSE))</f>
        <v>0</v>
      </c>
      <c r="AZ52" s="143">
        <f ca="1">IF(AZ$5&lt;&gt;"",HLOOKUP(AZ$5,Functionalization!$G$6:$R$305,ROW($A52)-5,FALSE),IFERROR(INDEX(AZ$269:AZ$305,MATCH($F52,$B$269:$B$305,0))/VLOOKUP($F52,$B$269:$BB$305,MATCH(LEFT(TRIM(AZ$6),FIND("~",SUBSTITUTE(AZ$6,"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52))*HLOOKUP(LEFT(TRIM(AZ$6),FIND("~",SUBSTITUTE(AZ$6," ","~",LEN(TRIM(AZ$6))-LEN(SUBSTITUTE(TRIM(AZ$6)," ",""))))-1)&amp;" Total",$B$6:$BB$305,ROW($A52)-5,FALSE))</f>
        <v>0</v>
      </c>
      <c r="BA52" s="143">
        <f ca="1">IF(BA$5&lt;&gt;"",HLOOKUP(BA$5,Functionalization!$G$6:$R$305,ROW($A52)-5,FALSE),IFERROR(INDEX(BA$269:BA$305,MATCH($F52,$B$269:$B$305,0))/VLOOKUP($F52,$B$269:$BB$305,MATCH(LEFT(TRIM(BA$6),FIND("~",SUBSTITUTE(BA$6,"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52))*HLOOKUP(LEFT(TRIM(BA$6),FIND("~",SUBSTITUTE(BA$6," ","~",LEN(TRIM(BA$6))-LEN(SUBSTITUTE(TRIM(BA$6)," ",""))))-1)&amp;" Total",$B$6:$BB$305,ROW($A52)-5,FALSE))</f>
        <v>0</v>
      </c>
      <c r="BB52" s="143">
        <f ca="1">IF(BB$5&lt;&gt;"",HLOOKUP(BB$5,Functionalization!$G$6:$R$305,ROW($A52)-5,FALSE),IFERROR(INDEX(BB$269:BB$305,MATCH($F52,$B$269:$B$305,0))/VLOOKUP($F52,$B$269:$BB$305,MATCH(LEFT(TRIM(BB$6),FIND("~",SUBSTITUTE(BB$6,"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52))*HLOOKUP(LEFT(TRIM(BB$6),FIND("~",SUBSTITUTE(BB$6," ","~",LEN(TRIM(BB$6))-LEN(SUBSTITUTE(TRIM(BB$6)," ",""))))-1)&amp;" Total",$B$6:$BB$305,ROW($A52)-5,FALSE))</f>
        <v>0</v>
      </c>
      <c r="BD52" s="79">
        <f ca="1">IFERROR(IF(SUMIF($G$6:$BB$6,BD$6&amp;" Total",$G52:$BB52)-(SUMIF($G$6:$BB$6,BD$6&amp;" "&amp;'Input-Func_Class'!$D$22,$G52:$BB52)+IFERROR(SUMIF($G$6:$BB$6,BD$6&amp;" "&amp;'Input-Func_Class'!$E$22,$G52:$BB52),SUMIF($G$6:$BB$6,BD$6&amp;" "&amp;'Input-Func_Class'!$B$24,$G52:$BB52))+SUMIF($G$6:$BB$6,BD$6&amp;" "&amp;'Input-Func_Class'!$F$22,$G52:$BB52))&lt;Check_Limit,0,1),1)</f>
        <v>0</v>
      </c>
      <c r="BE52" s="79">
        <f ca="1">IFERROR(IF(SUMIF($G$6:$BB$6,BE$6&amp;" Total",$G52:$BB52)-(SUMIF($G$6:$BB$6,BE$6&amp;" "&amp;'Input-Func_Class'!$D$22,$G52:$BB52)+IFERROR(SUMIF($G$6:$BB$6,BE$6&amp;" "&amp;'Input-Func_Class'!$E$22,$G52:$BB52),SUMIF($G$6:$BB$6,BE$6&amp;" "&amp;'Input-Func_Class'!$B$24,$G52:$BB52))+SUMIF($G$6:$BB$6,BE$6&amp;" "&amp;'Input-Func_Class'!$F$22,$G52:$BB52))&lt;Check_Limit,0,1),1)</f>
        <v>0</v>
      </c>
      <c r="BF52" s="79">
        <f ca="1">IFERROR(IF(SUMIF($G$6:$BB$6,BF$6&amp;" Total",$G52:$BB52)-(SUMIF($G$6:$BB$6,BF$6&amp;" "&amp;'Input-Func_Class'!$D$22,$G52:$BB52)+IFERROR(SUMIF($G$6:$BB$6,BF$6&amp;" "&amp;'Input-Func_Class'!$E$22,$G52:$BB52),SUMIF($G$6:$BB$6,BF$6&amp;" "&amp;'Input-Func_Class'!$B$24,$G52:$BB52))+SUMIF($G$6:$BB$6,BF$6&amp;" "&amp;'Input-Func_Class'!$F$22,$G52:$BB52))&lt;Check_Limit,0,1),1)</f>
        <v>0</v>
      </c>
      <c r="BG52" s="79">
        <f ca="1">IFERROR(IF(SUMIF($G$6:$BB$6,BG$6&amp;" Total",$G52:$BB52)-(SUMIF($G$6:$BB$6,BG$6&amp;" "&amp;'Input-Func_Class'!$D$22,$G52:$BB52)+IFERROR(SUMIF($G$6:$BB$6,BG$6&amp;" "&amp;'Input-Func_Class'!$E$22,$G52:$BB52),SUMIF($G$6:$BB$6,BG$6&amp;" "&amp;'Input-Func_Class'!$B$24,$G52:$BB52))+SUMIF($G$6:$BB$6,BG$6&amp;" "&amp;'Input-Func_Class'!$F$22,$G52:$BB52))&lt;Check_Limit,0,1),1)</f>
        <v>0</v>
      </c>
      <c r="BH52" s="79">
        <f ca="1">IFERROR(IF(SUMIF($G$6:$BB$6,BH$6&amp;" Total",$G52:$BB52)-(SUMIF($G$6:$BB$6,BH$6&amp;" "&amp;'Input-Func_Class'!$D$22,$G52:$BB52)+IFERROR(SUMIF($G$6:$BB$6,BH$6&amp;" "&amp;'Input-Func_Class'!$E$22,$G52:$BB52),SUMIF($G$6:$BB$6,BH$6&amp;" "&amp;'Input-Func_Class'!$B$24,$G52:$BB52))+SUMIF($G$6:$BB$6,BH$6&amp;" "&amp;'Input-Func_Class'!$F$22,$G52:$BB52))&lt;Check_Limit,0,1),1)</f>
        <v>0</v>
      </c>
      <c r="BI52" s="79">
        <f ca="1">IFERROR(IF(SUMIF($G$6:$BB$6,BI$6&amp;" Total",$G52:$BB52)-(SUMIF($G$6:$BB$6,BI$6&amp;" "&amp;'Input-Func_Class'!$D$22,$G52:$BB52)+IFERROR(SUMIF($G$6:$BB$6,BI$6&amp;" "&amp;'Input-Func_Class'!$E$22,$G52:$BB52),SUMIF($G$6:$BB$6,BI$6&amp;" "&amp;'Input-Func_Class'!$B$24,$G52:$BB52))+SUMIF($G$6:$BB$6,BI$6&amp;" "&amp;'Input-Func_Class'!$F$22,$G52:$BB52))&lt;Check_Limit,0,1),1)</f>
        <v>0</v>
      </c>
      <c r="BJ52" s="79">
        <f ca="1">IFERROR(IF(SUMIF($G$6:$BB$6,BJ$6&amp;" Total",$G52:$BB52)-(SUMIF($G$6:$BB$6,BJ$6&amp;" "&amp;'Input-Func_Class'!$D$22,$G52:$BB52)+IFERROR(SUMIF($G$6:$BB$6,BJ$6&amp;" "&amp;'Input-Func_Class'!$E$22,$G52:$BB52),SUMIF($G$6:$BB$6,BJ$6&amp;" "&amp;'Input-Func_Class'!$B$24,$G52:$BB52))+SUMIF($G$6:$BB$6,BJ$6&amp;" "&amp;'Input-Func_Class'!$F$22,$G52:$BB52))&lt;Check_Limit,0,1),1)</f>
        <v>0</v>
      </c>
      <c r="BK52" s="79">
        <f ca="1">IFERROR(IF(SUMIF($G$6:$BB$6,BK$6&amp;" Total",$G52:$BB52)-(SUMIF($G$6:$BB$6,BK$6&amp;" "&amp;'Input-Func_Class'!$D$22,$G52:$BB52)+IFERROR(SUMIF($G$6:$BB$6,BK$6&amp;" "&amp;'Input-Func_Class'!$E$22,$G52:$BB52),SUMIF($G$6:$BB$6,BK$6&amp;" "&amp;'Input-Func_Class'!$B$24,$G52:$BB52))+SUMIF($G$6:$BB$6,BK$6&amp;" "&amp;'Input-Func_Class'!$F$22,$G52:$BB52))&lt;Check_Limit,0,1),1)</f>
        <v>0</v>
      </c>
      <c r="BL52" s="79">
        <f ca="1">IFERROR(IF(SUMIF($G$6:$BB$6,BL$6&amp;" Total",$G52:$BB52)-(SUMIF($G$6:$BB$6,BL$6&amp;" "&amp;'Input-Func_Class'!$D$22,$G52:$BB52)+IFERROR(SUMIF($G$6:$BB$6,BL$6&amp;" "&amp;'Input-Func_Class'!$E$22,$G52:$BB52),SUMIF($G$6:$BB$6,BL$6&amp;" "&amp;'Input-Func_Class'!$B$24,$G52:$BB52))+SUMIF($G$6:$BB$6,BL$6&amp;" "&amp;'Input-Func_Class'!$F$22,$G52:$BB52))&lt;Check_Limit,0,1),1)</f>
        <v>0</v>
      </c>
      <c r="BM52" s="79">
        <f ca="1">IFERROR(IF(SUMIF($G$6:$BB$6,BM$6&amp;" Total",$G52:$BB52)-(SUMIF($G$6:$BB$6,BM$6&amp;" "&amp;'Input-Func_Class'!$D$22,$G52:$BB52)+IFERROR(SUMIF($G$6:$BB$6,BM$6&amp;" "&amp;'Input-Func_Class'!$E$22,$G52:$BB52),SUMIF($G$6:$BB$6,BM$6&amp;" "&amp;'Input-Func_Class'!$B$24,$G52:$BB52))+SUMIF($G$6:$BB$6,BM$6&amp;" "&amp;'Input-Func_Class'!$F$22,$G52:$BB52))&lt;Check_Limit,0,1),1)</f>
        <v>0</v>
      </c>
      <c r="BN52" s="79">
        <f ca="1">IFERROR(IF(SUMIF($G$6:$BB$6,BN$6&amp;" Total",$G52:$BB52)-(SUMIF($G$6:$BB$6,BN$6&amp;" "&amp;'Input-Func_Class'!$D$22,$G52:$BB52)+IFERROR(SUMIF($G$6:$BB$6,BN$6&amp;" "&amp;'Input-Func_Class'!$E$22,$G52:$BB52),SUMIF($G$6:$BB$6,BN$6&amp;" "&amp;'Input-Func_Class'!$B$24,$G52:$BB52))+SUMIF($G$6:$BB$6,BN$6&amp;" "&amp;'Input-Func_Class'!$F$22,$G52:$BB52))&lt;Check_Limit,0,1),1)</f>
        <v>0</v>
      </c>
      <c r="BO52" s="79">
        <f ca="1">IFERROR(IF(SUMIF($G$6:$BB$6,BO$6&amp;" Total",$G52:$BB52)-(SUMIF($G$6:$BB$6,BO$6&amp;" "&amp;'Input-Func_Class'!$D$22,$G52:$BB52)+IFERROR(SUMIF($G$6:$BB$6,BO$6&amp;" "&amp;'Input-Func_Class'!$E$22,$G52:$BB52),SUMIF($G$6:$BB$6,BO$6&amp;" "&amp;'Input-Func_Class'!$B$24,$G52:$BB52))+SUMIF($G$6:$BB$6,BO$6&amp;" "&amp;'Input-Func_Class'!$F$22,$G52:$BB52))&lt;Check_Limit,0,1),1)</f>
        <v>0</v>
      </c>
    </row>
    <row r="53" spans="1:67" outlineLevel="1">
      <c r="A53" s="113">
        <f>IF(ISBLANK('Input-Accounts'!A53),"",'Input-Accounts'!A53)</f>
        <v>43</v>
      </c>
      <c r="B53" s="17" t="str">
        <f>IF(ISBLANK('Input-Accounts'!B53),"",'Input-Accounts'!B53)</f>
        <v>Office Furniture and Equipment</v>
      </c>
      <c r="C53" s="113">
        <f>IF(ISBLANK('Input-Accounts'!C53),"",'Input-Accounts'!C53)</f>
        <v>391</v>
      </c>
      <c r="D53" s="143">
        <f>Functionalization!$D53</f>
        <v>2803626.47</v>
      </c>
      <c r="E53" s="143">
        <f t="shared" ca="1" si="2"/>
        <v>0</v>
      </c>
      <c r="F53" s="89" t="str">
        <f>IF($D53=0,"-",IF('Input-Accounts'!$E53&lt;&gt;0,'Input-Accounts'!$E53,'Input-Accounts'!$G53))</f>
        <v>INT_T&amp;D_PLANT</v>
      </c>
      <c r="G53" s="143">
        <f ca="1">IF(G$5&lt;&gt;"",HLOOKUP(G$5,Functionalization!$G$6:$R$305,ROW($A53)-5,FALSE),IFERROR(INDEX(G$269:G$305,MATCH($F53,$B$269:$B$305,0))/VLOOKUP($F53,$B$269:$BB$305,MATCH(LEFT(TRIM(G$6),FIND("~",SUBSTITUTE(G$6,"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53))*HLOOKUP(LEFT(TRIM(G$6),FIND("~",SUBSTITUTE(G$6," ","~",LEN(TRIM(G$6))-LEN(SUBSTITUTE(TRIM(G$6)," ",""))))-1)&amp;" Total",$B$6:$BB$305,ROW($A53)-5,FALSE))</f>
        <v>0</v>
      </c>
      <c r="H53" s="143">
        <f ca="1">IF(H$5&lt;&gt;"",HLOOKUP(H$5,Functionalization!$G$6:$R$305,ROW($A53)-5,FALSE),IFERROR(INDEX(H$269:H$305,MATCH($F53,$B$269:$B$305,0))/VLOOKUP($F53,$B$269:$BB$305,MATCH(LEFT(TRIM(H$6),FIND("~",SUBSTITUTE(H$6,"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53))*HLOOKUP(LEFT(TRIM(H$6),FIND("~",SUBSTITUTE(H$6," ","~",LEN(TRIM(H$6))-LEN(SUBSTITUTE(TRIM(H$6)," ",""))))-1)&amp;" Total",$B$6:$BB$305,ROW($A53)-5,FALSE))</f>
        <v>0</v>
      </c>
      <c r="I53" s="143">
        <f ca="1">IF(I$5&lt;&gt;"",HLOOKUP(I$5,Functionalization!$G$6:$R$305,ROW($A53)-5,FALSE),IFERROR(INDEX(I$269:I$305,MATCH($F53,$B$269:$B$305,0))/VLOOKUP($F53,$B$269:$BB$305,MATCH(LEFT(TRIM(I$6),FIND("~",SUBSTITUTE(I$6,"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53))*HLOOKUP(LEFT(TRIM(I$6),FIND("~",SUBSTITUTE(I$6," ","~",LEN(TRIM(I$6))-LEN(SUBSTITUTE(TRIM(I$6)," ",""))))-1)&amp;" Total",$B$6:$BB$305,ROW($A53)-5,FALSE))</f>
        <v>0</v>
      </c>
      <c r="J53" s="143">
        <f ca="1">IF(J$5&lt;&gt;"",HLOOKUP(J$5,Functionalization!$G$6:$R$305,ROW($A53)-5,FALSE),IFERROR(INDEX(J$269:J$305,MATCH($F53,$B$269:$B$305,0))/VLOOKUP($F53,$B$269:$BB$305,MATCH(LEFT(TRIM(J$6),FIND("~",SUBSTITUTE(J$6,"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53))*HLOOKUP(LEFT(TRIM(J$6),FIND("~",SUBSTITUTE(J$6," ","~",LEN(TRIM(J$6))-LEN(SUBSTITUTE(TRIM(J$6)," ",""))))-1)&amp;" Total",$B$6:$BB$305,ROW($A53)-5,FALSE))</f>
        <v>0</v>
      </c>
      <c r="K53" s="143">
        <f ca="1">IF(K$5&lt;&gt;"",HLOOKUP(K$5,Functionalization!$G$6:$R$305,ROW($A53)-5,FALSE),IFERROR(INDEX(K$269:K$305,MATCH($F53,$B$269:$B$305,0))/VLOOKUP($F53,$B$269:$BB$305,MATCH(LEFT(TRIM(K$6),FIND("~",SUBSTITUTE(K$6,"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53))*HLOOKUP(LEFT(TRIM(K$6),FIND("~",SUBSTITUTE(K$6," ","~",LEN(TRIM(K$6))-LEN(SUBSTITUTE(TRIM(K$6)," ",""))))-1)&amp;" Total",$B$6:$BB$305,ROW($A53)-5,FALSE))</f>
        <v>51907.609956320521</v>
      </c>
      <c r="L53" s="143">
        <f ca="1">IF(L$5&lt;&gt;"",HLOOKUP(L$5,Functionalization!$G$6:$R$305,ROW($A53)-5,FALSE),IFERROR(INDEX(L$269:L$305,MATCH($F53,$B$269:$B$305,0))/VLOOKUP($F53,$B$269:$BB$305,MATCH(LEFT(TRIM(L$6),FIND("~",SUBSTITUTE(L$6,"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53))*HLOOKUP(LEFT(TRIM(L$6),FIND("~",SUBSTITUTE(L$6," ","~",LEN(TRIM(L$6))-LEN(SUBSTITUTE(TRIM(L$6)," ",""))))-1)&amp;" Total",$B$6:$BB$305,ROW($A53)-5,FALSE))</f>
        <v>51907.609956320521</v>
      </c>
      <c r="M53" s="143">
        <f ca="1">IF(M$5&lt;&gt;"",HLOOKUP(M$5,Functionalization!$G$6:$R$305,ROW($A53)-5,FALSE),IFERROR(INDEX(M$269:M$305,MATCH($F53,$B$269:$B$305,0))/VLOOKUP($F53,$B$269:$BB$305,MATCH(LEFT(TRIM(M$6),FIND("~",SUBSTITUTE(M$6,"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53))*HLOOKUP(LEFT(TRIM(M$6),FIND("~",SUBSTITUTE(M$6," ","~",LEN(TRIM(M$6))-LEN(SUBSTITUTE(TRIM(M$6)," ",""))))-1)&amp;" Total",$B$6:$BB$305,ROW($A53)-5,FALSE))</f>
        <v>0</v>
      </c>
      <c r="N53" s="143">
        <f ca="1">IF(N$5&lt;&gt;"",HLOOKUP(N$5,Functionalization!$G$6:$R$305,ROW($A53)-5,FALSE),IFERROR(INDEX(N$269:N$305,MATCH($F53,$B$269:$B$305,0))/VLOOKUP($F53,$B$269:$BB$305,MATCH(LEFT(TRIM(N$6),FIND("~",SUBSTITUTE(N$6,"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53))*HLOOKUP(LEFT(TRIM(N$6),FIND("~",SUBSTITUTE(N$6," ","~",LEN(TRIM(N$6))-LEN(SUBSTITUTE(TRIM(N$6)," ",""))))-1)&amp;" Total",$B$6:$BB$305,ROW($A53)-5,FALSE))</f>
        <v>0</v>
      </c>
      <c r="O53" s="143">
        <f ca="1">IF(O$5&lt;&gt;"",HLOOKUP(O$5,Functionalization!$G$6:$R$305,ROW($A53)-5,FALSE),IFERROR(INDEX(O$269:O$305,MATCH($F53,$B$269:$B$305,0))/VLOOKUP($F53,$B$269:$BB$305,MATCH(LEFT(TRIM(O$6),FIND("~",SUBSTITUTE(O$6,"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53))*HLOOKUP(LEFT(TRIM(O$6),FIND("~",SUBSTITUTE(O$6," ","~",LEN(TRIM(O$6))-LEN(SUBSTITUTE(TRIM(O$6)," ",""))))-1)&amp;" Total",$B$6:$BB$305,ROW($A53)-5,FALSE))</f>
        <v>2751718.8600436798</v>
      </c>
      <c r="P53" s="143">
        <f ca="1">IF(P$5&lt;&gt;"",HLOOKUP(P$5,Functionalization!$G$6:$R$305,ROW($A53)-5,FALSE),IFERROR(INDEX(P$269:P$305,MATCH($F53,$B$269:$B$305,0))/VLOOKUP($F53,$B$269:$BB$305,MATCH(LEFT(TRIM(P$6),FIND("~",SUBSTITUTE(P$6,"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53))*HLOOKUP(LEFT(TRIM(P$6),FIND("~",SUBSTITUTE(P$6," ","~",LEN(TRIM(P$6))-LEN(SUBSTITUTE(TRIM(P$6)," ",""))))-1)&amp;" Total",$B$6:$BB$305,ROW($A53)-5,FALSE))</f>
        <v>1788281.6718845975</v>
      </c>
      <c r="Q53" s="143">
        <f ca="1">IF(Q$5&lt;&gt;"",HLOOKUP(Q$5,Functionalization!$G$6:$R$305,ROW($A53)-5,FALSE),IFERROR(INDEX(Q$269:Q$305,MATCH($F53,$B$269:$B$305,0))/VLOOKUP($F53,$B$269:$BB$305,MATCH(LEFT(TRIM(Q$6),FIND("~",SUBSTITUTE(Q$6,"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53))*HLOOKUP(LEFT(TRIM(Q$6),FIND("~",SUBSTITUTE(Q$6," ","~",LEN(TRIM(Q$6))-LEN(SUBSTITUTE(TRIM(Q$6)," ",""))))-1)&amp;" Total",$B$6:$BB$305,ROW($A53)-5,FALSE))</f>
        <v>0</v>
      </c>
      <c r="R53" s="143">
        <f ca="1">IF(R$5&lt;&gt;"",HLOOKUP(R$5,Functionalization!$G$6:$R$305,ROW($A53)-5,FALSE),IFERROR(INDEX(R$269:R$305,MATCH($F53,$B$269:$B$305,0))/VLOOKUP($F53,$B$269:$BB$305,MATCH(LEFT(TRIM(R$6),FIND("~",SUBSTITUTE(R$6,"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53))*HLOOKUP(LEFT(TRIM(R$6),FIND("~",SUBSTITUTE(R$6," ","~",LEN(TRIM(R$6))-LEN(SUBSTITUTE(TRIM(R$6)," ",""))))-1)&amp;" Total",$B$6:$BB$305,ROW($A53)-5,FALSE))</f>
        <v>963437.1881590829</v>
      </c>
      <c r="S53" s="143">
        <f ca="1">IF(S$5&lt;&gt;"",HLOOKUP(S$5,Functionalization!$G$6:$R$305,ROW($A53)-5,FALSE),IFERROR(INDEX(S$269:S$305,MATCH($F53,$B$269:$B$305,0))/VLOOKUP($F53,$B$269:$BB$305,MATCH(LEFT(TRIM(S$6),FIND("~",SUBSTITUTE(S$6,"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53))*HLOOKUP(LEFT(TRIM(S$6),FIND("~",SUBSTITUTE(S$6," ","~",LEN(TRIM(S$6))-LEN(SUBSTITUTE(TRIM(S$6)," ",""))))-1)&amp;" Total",$B$6:$BB$305,ROW($A53)-5,FALSE))</f>
        <v>0</v>
      </c>
      <c r="T53" s="143">
        <f ca="1">IF(T$5&lt;&gt;"",HLOOKUP(T$5,Functionalization!$G$6:$R$305,ROW($A53)-5,FALSE),IFERROR(INDEX(T$269:T$305,MATCH($F53,$B$269:$B$305,0))/VLOOKUP($F53,$B$269:$BB$305,MATCH(LEFT(TRIM(T$6),FIND("~",SUBSTITUTE(T$6,"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53))*HLOOKUP(LEFT(TRIM(T$6),FIND("~",SUBSTITUTE(T$6," ","~",LEN(TRIM(T$6))-LEN(SUBSTITUTE(TRIM(T$6)," ",""))))-1)&amp;" Total",$B$6:$BB$305,ROW($A53)-5,FALSE))</f>
        <v>0</v>
      </c>
      <c r="U53" s="143">
        <f ca="1">IF(U$5&lt;&gt;"",HLOOKUP(U$5,Functionalization!$G$6:$R$305,ROW($A53)-5,FALSE),IFERROR(INDEX(U$269:U$305,MATCH($F53,$B$269:$B$305,0))/VLOOKUP($F53,$B$269:$BB$305,MATCH(LEFT(TRIM(U$6),FIND("~",SUBSTITUTE(U$6,"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53))*HLOOKUP(LEFT(TRIM(U$6),FIND("~",SUBSTITUTE(U$6," ","~",LEN(TRIM(U$6))-LEN(SUBSTITUTE(TRIM(U$6)," ",""))))-1)&amp;" Total",$B$6:$BB$305,ROW($A53)-5,FALSE))</f>
        <v>0</v>
      </c>
      <c r="V53" s="143">
        <f ca="1">IF(V$5&lt;&gt;"",HLOOKUP(V$5,Functionalization!$G$6:$R$305,ROW($A53)-5,FALSE),IFERROR(INDEX(V$269:V$305,MATCH($F53,$B$269:$B$305,0))/VLOOKUP($F53,$B$269:$BB$305,MATCH(LEFT(TRIM(V$6),FIND("~",SUBSTITUTE(V$6,"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53))*HLOOKUP(LEFT(TRIM(V$6),FIND("~",SUBSTITUTE(V$6," ","~",LEN(TRIM(V$6))-LEN(SUBSTITUTE(TRIM(V$6)," ",""))))-1)&amp;" Total",$B$6:$BB$305,ROW($A53)-5,FALSE))</f>
        <v>0</v>
      </c>
      <c r="W53" s="143">
        <f ca="1">IF(W$5&lt;&gt;"",HLOOKUP(W$5,Functionalization!$G$6:$R$305,ROW($A53)-5,FALSE),IFERROR(INDEX(W$269:W$305,MATCH($F53,$B$269:$B$305,0))/VLOOKUP($F53,$B$269:$BB$305,MATCH(LEFT(TRIM(W$6),FIND("~",SUBSTITUTE(W$6,"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53))*HLOOKUP(LEFT(TRIM(W$6),FIND("~",SUBSTITUTE(W$6," ","~",LEN(TRIM(W$6))-LEN(SUBSTITUTE(TRIM(W$6)," ",""))))-1)&amp;" Total",$B$6:$BB$305,ROW($A53)-5,FALSE))</f>
        <v>0</v>
      </c>
      <c r="X53" s="143">
        <f ca="1">IF(X$5&lt;&gt;"",HLOOKUP(X$5,Functionalization!$G$6:$R$305,ROW($A53)-5,FALSE),IFERROR(INDEX(X$269:X$305,MATCH($F53,$B$269:$B$305,0))/VLOOKUP($F53,$B$269:$BB$305,MATCH(LEFT(TRIM(X$6),FIND("~",SUBSTITUTE(X$6,"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53))*HLOOKUP(LEFT(TRIM(X$6),FIND("~",SUBSTITUTE(X$6," ","~",LEN(TRIM(X$6))-LEN(SUBSTITUTE(TRIM(X$6)," ",""))))-1)&amp;" Total",$B$6:$BB$305,ROW($A53)-5,FALSE))</f>
        <v>0</v>
      </c>
      <c r="Y53" s="143">
        <f ca="1">IF(Y$5&lt;&gt;"",HLOOKUP(Y$5,Functionalization!$G$6:$R$305,ROW($A53)-5,FALSE),IFERROR(INDEX(Y$269:Y$305,MATCH($F53,$B$269:$B$305,0))/VLOOKUP($F53,$B$269:$BB$305,MATCH(LEFT(TRIM(Y$6),FIND("~",SUBSTITUTE(Y$6,"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53))*HLOOKUP(LEFT(TRIM(Y$6),FIND("~",SUBSTITUTE(Y$6," ","~",LEN(TRIM(Y$6))-LEN(SUBSTITUTE(TRIM(Y$6)," ",""))))-1)&amp;" Total",$B$6:$BB$305,ROW($A53)-5,FALSE))</f>
        <v>0</v>
      </c>
      <c r="Z53" s="143">
        <f ca="1">IF(Z$5&lt;&gt;"",HLOOKUP(Z$5,Functionalization!$G$6:$R$305,ROW($A53)-5,FALSE),IFERROR(INDEX(Z$269:Z$305,MATCH($F53,$B$269:$B$305,0))/VLOOKUP($F53,$B$269:$BB$305,MATCH(LEFT(TRIM(Z$6),FIND("~",SUBSTITUTE(Z$6,"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53))*HLOOKUP(LEFT(TRIM(Z$6),FIND("~",SUBSTITUTE(Z$6," ","~",LEN(TRIM(Z$6))-LEN(SUBSTITUTE(TRIM(Z$6)," ",""))))-1)&amp;" Total",$B$6:$BB$305,ROW($A53)-5,FALSE))</f>
        <v>0</v>
      </c>
      <c r="AA53" s="143">
        <f ca="1">IF(AA$5&lt;&gt;"",HLOOKUP(AA$5,Functionalization!$G$6:$R$305,ROW($A53)-5,FALSE),IFERROR(INDEX(AA$269:AA$305,MATCH($F53,$B$269:$B$305,0))/VLOOKUP($F53,$B$269:$BB$305,MATCH(LEFT(TRIM(AA$6),FIND("~",SUBSTITUTE(AA$6,"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53))*HLOOKUP(LEFT(TRIM(AA$6),FIND("~",SUBSTITUTE(AA$6," ","~",LEN(TRIM(AA$6))-LEN(SUBSTITUTE(TRIM(AA$6)," ",""))))-1)&amp;" Total",$B$6:$BB$305,ROW($A53)-5,FALSE))</f>
        <v>0</v>
      </c>
      <c r="AB53" s="143">
        <f ca="1">IF(AB$5&lt;&gt;"",HLOOKUP(AB$5,Functionalization!$G$6:$R$305,ROW($A53)-5,FALSE),IFERROR(INDEX(AB$269:AB$305,MATCH($F53,$B$269:$B$305,0))/VLOOKUP($F53,$B$269:$BB$305,MATCH(LEFT(TRIM(AB$6),FIND("~",SUBSTITUTE(AB$6,"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53))*HLOOKUP(LEFT(TRIM(AB$6),FIND("~",SUBSTITUTE(AB$6," ","~",LEN(TRIM(AB$6))-LEN(SUBSTITUTE(TRIM(AB$6)," ",""))))-1)&amp;" Total",$B$6:$BB$305,ROW($A53)-5,FALSE))</f>
        <v>0</v>
      </c>
      <c r="AC53" s="143">
        <f ca="1">IF(AC$5&lt;&gt;"",HLOOKUP(AC$5,Functionalization!$G$6:$R$305,ROW($A53)-5,FALSE),IFERROR(INDEX(AC$269:AC$305,MATCH($F53,$B$269:$B$305,0))/VLOOKUP($F53,$B$269:$BB$305,MATCH(LEFT(TRIM(AC$6),FIND("~",SUBSTITUTE(AC$6,"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53))*HLOOKUP(LEFT(TRIM(AC$6),FIND("~",SUBSTITUTE(AC$6," ","~",LEN(TRIM(AC$6))-LEN(SUBSTITUTE(TRIM(AC$6)," ",""))))-1)&amp;" Total",$B$6:$BB$305,ROW($A53)-5,FALSE))</f>
        <v>0</v>
      </c>
      <c r="AD53" s="143">
        <f ca="1">IF(AD$5&lt;&gt;"",HLOOKUP(AD$5,Functionalization!$G$6:$R$305,ROW($A53)-5,FALSE),IFERROR(INDEX(AD$269:AD$305,MATCH($F53,$B$269:$B$305,0))/VLOOKUP($F53,$B$269:$BB$305,MATCH(LEFT(TRIM(AD$6),FIND("~",SUBSTITUTE(AD$6,"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53))*HLOOKUP(LEFT(TRIM(AD$6),FIND("~",SUBSTITUTE(AD$6," ","~",LEN(TRIM(AD$6))-LEN(SUBSTITUTE(TRIM(AD$6)," ",""))))-1)&amp;" Total",$B$6:$BB$305,ROW($A53)-5,FALSE))</f>
        <v>0</v>
      </c>
      <c r="AE53" s="143">
        <f ca="1">IF(AE$5&lt;&gt;"",HLOOKUP(AE$5,Functionalization!$G$6:$R$305,ROW($A53)-5,FALSE),IFERROR(INDEX(AE$269:AE$305,MATCH($F53,$B$269:$B$305,0))/VLOOKUP($F53,$B$269:$BB$305,MATCH(LEFT(TRIM(AE$6),FIND("~",SUBSTITUTE(AE$6,"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53))*HLOOKUP(LEFT(TRIM(AE$6),FIND("~",SUBSTITUTE(AE$6," ","~",LEN(TRIM(AE$6))-LEN(SUBSTITUTE(TRIM(AE$6)," ",""))))-1)&amp;" Total",$B$6:$BB$305,ROW($A53)-5,FALSE))</f>
        <v>0</v>
      </c>
      <c r="AF53" s="143">
        <f ca="1">IF(AF$5&lt;&gt;"",HLOOKUP(AF$5,Functionalization!$G$6:$R$305,ROW($A53)-5,FALSE),IFERROR(INDEX(AF$269:AF$305,MATCH($F53,$B$269:$B$305,0))/VLOOKUP($F53,$B$269:$BB$305,MATCH(LEFT(TRIM(AF$6),FIND("~",SUBSTITUTE(AF$6,"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53))*HLOOKUP(LEFT(TRIM(AF$6),FIND("~",SUBSTITUTE(AF$6," ","~",LEN(TRIM(AF$6))-LEN(SUBSTITUTE(TRIM(AF$6)," ",""))))-1)&amp;" Total",$B$6:$BB$305,ROW($A53)-5,FALSE))</f>
        <v>0</v>
      </c>
      <c r="AG53" s="143">
        <f ca="1">IF(AG$5&lt;&gt;"",HLOOKUP(AG$5,Functionalization!$G$6:$R$305,ROW($A53)-5,FALSE),IFERROR(INDEX(AG$269:AG$305,MATCH($F53,$B$269:$B$305,0))/VLOOKUP($F53,$B$269:$BB$305,MATCH(LEFT(TRIM(AG$6),FIND("~",SUBSTITUTE(AG$6,"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53))*HLOOKUP(LEFT(TRIM(AG$6),FIND("~",SUBSTITUTE(AG$6," ","~",LEN(TRIM(AG$6))-LEN(SUBSTITUTE(TRIM(AG$6)," ",""))))-1)&amp;" Total",$B$6:$BB$305,ROW($A53)-5,FALSE))</f>
        <v>0</v>
      </c>
      <c r="AH53" s="143">
        <f ca="1">IF(AH$5&lt;&gt;"",HLOOKUP(AH$5,Functionalization!$G$6:$R$305,ROW($A53)-5,FALSE),IFERROR(INDEX(AH$269:AH$305,MATCH($F53,$B$269:$B$305,0))/VLOOKUP($F53,$B$269:$BB$305,MATCH(LEFT(TRIM(AH$6),FIND("~",SUBSTITUTE(AH$6,"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53))*HLOOKUP(LEFT(TRIM(AH$6),FIND("~",SUBSTITUTE(AH$6," ","~",LEN(TRIM(AH$6))-LEN(SUBSTITUTE(TRIM(AH$6)," ",""))))-1)&amp;" Total",$B$6:$BB$305,ROW($A53)-5,FALSE))</f>
        <v>0</v>
      </c>
      <c r="AI53" s="143">
        <f ca="1">IF(AI$5&lt;&gt;"",HLOOKUP(AI$5,Functionalization!$G$6:$R$305,ROW($A53)-5,FALSE),IFERROR(INDEX(AI$269:AI$305,MATCH($F53,$B$269:$B$305,0))/VLOOKUP($F53,$B$269:$BB$305,MATCH(LEFT(TRIM(AI$6),FIND("~",SUBSTITUTE(AI$6,"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53))*HLOOKUP(LEFT(TRIM(AI$6),FIND("~",SUBSTITUTE(AI$6," ","~",LEN(TRIM(AI$6))-LEN(SUBSTITUTE(TRIM(AI$6)," ",""))))-1)&amp;" Total",$B$6:$BB$305,ROW($A53)-5,FALSE))</f>
        <v>0</v>
      </c>
      <c r="AJ53" s="143">
        <f ca="1">IF(AJ$5&lt;&gt;"",HLOOKUP(AJ$5,Functionalization!$G$6:$R$305,ROW($A53)-5,FALSE),IFERROR(INDEX(AJ$269:AJ$305,MATCH($F53,$B$269:$B$305,0))/VLOOKUP($F53,$B$269:$BB$305,MATCH(LEFT(TRIM(AJ$6),FIND("~",SUBSTITUTE(AJ$6,"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53))*HLOOKUP(LEFT(TRIM(AJ$6),FIND("~",SUBSTITUTE(AJ$6," ","~",LEN(TRIM(AJ$6))-LEN(SUBSTITUTE(TRIM(AJ$6)," ",""))))-1)&amp;" Total",$B$6:$BB$305,ROW($A53)-5,FALSE))</f>
        <v>0</v>
      </c>
      <c r="AK53" s="143">
        <f ca="1">IF(AK$5&lt;&gt;"",HLOOKUP(AK$5,Functionalization!$G$6:$R$305,ROW($A53)-5,FALSE),IFERROR(INDEX(AK$269:AK$305,MATCH($F53,$B$269:$B$305,0))/VLOOKUP($F53,$B$269:$BB$305,MATCH(LEFT(TRIM(AK$6),FIND("~",SUBSTITUTE(AK$6,"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53))*HLOOKUP(LEFT(TRIM(AK$6),FIND("~",SUBSTITUTE(AK$6," ","~",LEN(TRIM(AK$6))-LEN(SUBSTITUTE(TRIM(AK$6)," ",""))))-1)&amp;" Total",$B$6:$BB$305,ROW($A53)-5,FALSE))</f>
        <v>0</v>
      </c>
      <c r="AL53" s="143">
        <f ca="1">IF(AL$5&lt;&gt;"",HLOOKUP(AL$5,Functionalization!$G$6:$R$305,ROW($A53)-5,FALSE),IFERROR(INDEX(AL$269:AL$305,MATCH($F53,$B$269:$B$305,0))/VLOOKUP($F53,$B$269:$BB$305,MATCH(LEFT(TRIM(AL$6),FIND("~",SUBSTITUTE(AL$6,"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53))*HLOOKUP(LEFT(TRIM(AL$6),FIND("~",SUBSTITUTE(AL$6," ","~",LEN(TRIM(AL$6))-LEN(SUBSTITUTE(TRIM(AL$6)," ",""))))-1)&amp;" Total",$B$6:$BB$305,ROW($A53)-5,FALSE))</f>
        <v>0</v>
      </c>
      <c r="AM53" s="143">
        <f ca="1">IF(AM$5&lt;&gt;"",HLOOKUP(AM$5,Functionalization!$G$6:$R$305,ROW($A53)-5,FALSE),IFERROR(INDEX(AM$269:AM$305,MATCH($F53,$B$269:$B$305,0))/VLOOKUP($F53,$B$269:$BB$305,MATCH(LEFT(TRIM(AM$6),FIND("~",SUBSTITUTE(AM$6,"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53))*HLOOKUP(LEFT(TRIM(AM$6),FIND("~",SUBSTITUTE(AM$6," ","~",LEN(TRIM(AM$6))-LEN(SUBSTITUTE(TRIM(AM$6)," ",""))))-1)&amp;" Total",$B$6:$BB$305,ROW($A53)-5,FALSE))</f>
        <v>0</v>
      </c>
      <c r="AN53" s="143">
        <f ca="1">IF(AN$5&lt;&gt;"",HLOOKUP(AN$5,Functionalization!$G$6:$R$305,ROW($A53)-5,FALSE),IFERROR(INDEX(AN$269:AN$305,MATCH($F53,$B$269:$B$305,0))/VLOOKUP($F53,$B$269:$BB$305,MATCH(LEFT(TRIM(AN$6),FIND("~",SUBSTITUTE(AN$6,"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53))*HLOOKUP(LEFT(TRIM(AN$6),FIND("~",SUBSTITUTE(AN$6," ","~",LEN(TRIM(AN$6))-LEN(SUBSTITUTE(TRIM(AN$6)," ",""))))-1)&amp;" Total",$B$6:$BB$305,ROW($A53)-5,FALSE))</f>
        <v>0</v>
      </c>
      <c r="AO53" s="143">
        <f ca="1">IF(AO$5&lt;&gt;"",HLOOKUP(AO$5,Functionalization!$G$6:$R$305,ROW($A53)-5,FALSE),IFERROR(INDEX(AO$269:AO$305,MATCH($F53,$B$269:$B$305,0))/VLOOKUP($F53,$B$269:$BB$305,MATCH(LEFT(TRIM(AO$6),FIND("~",SUBSTITUTE(AO$6,"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53))*HLOOKUP(LEFT(TRIM(AO$6),FIND("~",SUBSTITUTE(AO$6," ","~",LEN(TRIM(AO$6))-LEN(SUBSTITUTE(TRIM(AO$6)," ",""))))-1)&amp;" Total",$B$6:$BB$305,ROW($A53)-5,FALSE))</f>
        <v>0</v>
      </c>
      <c r="AP53" s="143">
        <f ca="1">IF(AP$5&lt;&gt;"",HLOOKUP(AP$5,Functionalization!$G$6:$R$305,ROW($A53)-5,FALSE),IFERROR(INDEX(AP$269:AP$305,MATCH($F53,$B$269:$B$305,0))/VLOOKUP($F53,$B$269:$BB$305,MATCH(LEFT(TRIM(AP$6),FIND("~",SUBSTITUTE(AP$6,"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53))*HLOOKUP(LEFT(TRIM(AP$6),FIND("~",SUBSTITUTE(AP$6," ","~",LEN(TRIM(AP$6))-LEN(SUBSTITUTE(TRIM(AP$6)," ",""))))-1)&amp;" Total",$B$6:$BB$305,ROW($A53)-5,FALSE))</f>
        <v>0</v>
      </c>
      <c r="AQ53" s="143">
        <f ca="1">IF(AQ$5&lt;&gt;"",HLOOKUP(AQ$5,Functionalization!$G$6:$R$305,ROW($A53)-5,FALSE),IFERROR(INDEX(AQ$269:AQ$305,MATCH($F53,$B$269:$B$305,0))/VLOOKUP($F53,$B$269:$BB$305,MATCH(LEFT(TRIM(AQ$6),FIND("~",SUBSTITUTE(AQ$6,"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53))*HLOOKUP(LEFT(TRIM(AQ$6),FIND("~",SUBSTITUTE(AQ$6," ","~",LEN(TRIM(AQ$6))-LEN(SUBSTITUTE(TRIM(AQ$6)," ",""))))-1)&amp;" Total",$B$6:$BB$305,ROW($A53)-5,FALSE))</f>
        <v>0</v>
      </c>
      <c r="AR53" s="143">
        <f ca="1">IF(AR$5&lt;&gt;"",HLOOKUP(AR$5,Functionalization!$G$6:$R$305,ROW($A53)-5,FALSE),IFERROR(INDEX(AR$269:AR$305,MATCH($F53,$B$269:$B$305,0))/VLOOKUP($F53,$B$269:$BB$305,MATCH(LEFT(TRIM(AR$6),FIND("~",SUBSTITUTE(AR$6,"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53))*HLOOKUP(LEFT(TRIM(AR$6),FIND("~",SUBSTITUTE(AR$6," ","~",LEN(TRIM(AR$6))-LEN(SUBSTITUTE(TRIM(AR$6)," ",""))))-1)&amp;" Total",$B$6:$BB$305,ROW($A53)-5,FALSE))</f>
        <v>0</v>
      </c>
      <c r="AS53" s="143">
        <f ca="1">IF(AS$5&lt;&gt;"",HLOOKUP(AS$5,Functionalization!$G$6:$R$305,ROW($A53)-5,FALSE),IFERROR(INDEX(AS$269:AS$305,MATCH($F53,$B$269:$B$305,0))/VLOOKUP($F53,$B$269:$BB$305,MATCH(LEFT(TRIM(AS$6),FIND("~",SUBSTITUTE(AS$6,"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53))*HLOOKUP(LEFT(TRIM(AS$6),FIND("~",SUBSTITUTE(AS$6," ","~",LEN(TRIM(AS$6))-LEN(SUBSTITUTE(TRIM(AS$6)," ",""))))-1)&amp;" Total",$B$6:$BB$305,ROW($A53)-5,FALSE))</f>
        <v>0</v>
      </c>
      <c r="AT53" s="143">
        <f ca="1">IF(AT$5&lt;&gt;"",HLOOKUP(AT$5,Functionalization!$G$6:$R$305,ROW($A53)-5,FALSE),IFERROR(INDEX(AT$269:AT$305,MATCH($F53,$B$269:$B$305,0))/VLOOKUP($F53,$B$269:$BB$305,MATCH(LEFT(TRIM(AT$6),FIND("~",SUBSTITUTE(AT$6,"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53))*HLOOKUP(LEFT(TRIM(AT$6),FIND("~",SUBSTITUTE(AT$6," ","~",LEN(TRIM(AT$6))-LEN(SUBSTITUTE(TRIM(AT$6)," ",""))))-1)&amp;" Total",$B$6:$BB$305,ROW($A53)-5,FALSE))</f>
        <v>0</v>
      </c>
      <c r="AU53" s="143">
        <f ca="1">IF(AU$5&lt;&gt;"",HLOOKUP(AU$5,Functionalization!$G$6:$R$305,ROW($A53)-5,FALSE),IFERROR(INDEX(AU$269:AU$305,MATCH($F53,$B$269:$B$305,0))/VLOOKUP($F53,$B$269:$BB$305,MATCH(LEFT(TRIM(AU$6),FIND("~",SUBSTITUTE(AU$6,"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53))*HLOOKUP(LEFT(TRIM(AU$6),FIND("~",SUBSTITUTE(AU$6," ","~",LEN(TRIM(AU$6))-LEN(SUBSTITUTE(TRIM(AU$6)," ",""))))-1)&amp;" Total",$B$6:$BB$305,ROW($A53)-5,FALSE))</f>
        <v>0</v>
      </c>
      <c r="AV53" s="143">
        <f ca="1">IF(AV$5&lt;&gt;"",HLOOKUP(AV$5,Functionalization!$G$6:$R$305,ROW($A53)-5,FALSE),IFERROR(INDEX(AV$269:AV$305,MATCH($F53,$B$269:$B$305,0))/VLOOKUP($F53,$B$269:$BB$305,MATCH(LEFT(TRIM(AV$6),FIND("~",SUBSTITUTE(AV$6,"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53))*HLOOKUP(LEFT(TRIM(AV$6),FIND("~",SUBSTITUTE(AV$6," ","~",LEN(TRIM(AV$6))-LEN(SUBSTITUTE(TRIM(AV$6)," ",""))))-1)&amp;" Total",$B$6:$BB$305,ROW($A53)-5,FALSE))</f>
        <v>0</v>
      </c>
      <c r="AW53" s="143">
        <f ca="1">IF(AW$5&lt;&gt;"",HLOOKUP(AW$5,Functionalization!$G$6:$R$305,ROW($A53)-5,FALSE),IFERROR(INDEX(AW$269:AW$305,MATCH($F53,$B$269:$B$305,0))/VLOOKUP($F53,$B$269:$BB$305,MATCH(LEFT(TRIM(AW$6),FIND("~",SUBSTITUTE(AW$6,"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53))*HLOOKUP(LEFT(TRIM(AW$6),FIND("~",SUBSTITUTE(AW$6," ","~",LEN(TRIM(AW$6))-LEN(SUBSTITUTE(TRIM(AW$6)," ",""))))-1)&amp;" Total",$B$6:$BB$305,ROW($A53)-5,FALSE))</f>
        <v>0</v>
      </c>
      <c r="AX53" s="143">
        <f ca="1">IF(AX$5&lt;&gt;"",HLOOKUP(AX$5,Functionalization!$G$6:$R$305,ROW($A53)-5,FALSE),IFERROR(INDEX(AX$269:AX$305,MATCH($F53,$B$269:$B$305,0))/VLOOKUP($F53,$B$269:$BB$305,MATCH(LEFT(TRIM(AX$6),FIND("~",SUBSTITUTE(AX$6,"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53))*HLOOKUP(LEFT(TRIM(AX$6),FIND("~",SUBSTITUTE(AX$6," ","~",LEN(TRIM(AX$6))-LEN(SUBSTITUTE(TRIM(AX$6)," ",""))))-1)&amp;" Total",$B$6:$BB$305,ROW($A53)-5,FALSE))</f>
        <v>0</v>
      </c>
      <c r="AY53" s="143">
        <f ca="1">IF(AY$5&lt;&gt;"",HLOOKUP(AY$5,Functionalization!$G$6:$R$305,ROW($A53)-5,FALSE),IFERROR(INDEX(AY$269:AY$305,MATCH($F53,$B$269:$B$305,0))/VLOOKUP($F53,$B$269:$BB$305,MATCH(LEFT(TRIM(AY$6),FIND("~",SUBSTITUTE(AY$6,"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53))*HLOOKUP(LEFT(TRIM(AY$6),FIND("~",SUBSTITUTE(AY$6," ","~",LEN(TRIM(AY$6))-LEN(SUBSTITUTE(TRIM(AY$6)," ",""))))-1)&amp;" Total",$B$6:$BB$305,ROW($A53)-5,FALSE))</f>
        <v>0</v>
      </c>
      <c r="AZ53" s="143">
        <f ca="1">IF(AZ$5&lt;&gt;"",HLOOKUP(AZ$5,Functionalization!$G$6:$R$305,ROW($A53)-5,FALSE),IFERROR(INDEX(AZ$269:AZ$305,MATCH($F53,$B$269:$B$305,0))/VLOOKUP($F53,$B$269:$BB$305,MATCH(LEFT(TRIM(AZ$6),FIND("~",SUBSTITUTE(AZ$6,"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53))*HLOOKUP(LEFT(TRIM(AZ$6),FIND("~",SUBSTITUTE(AZ$6," ","~",LEN(TRIM(AZ$6))-LEN(SUBSTITUTE(TRIM(AZ$6)," ",""))))-1)&amp;" Total",$B$6:$BB$305,ROW($A53)-5,FALSE))</f>
        <v>0</v>
      </c>
      <c r="BA53" s="143">
        <f ca="1">IF(BA$5&lt;&gt;"",HLOOKUP(BA$5,Functionalization!$G$6:$R$305,ROW($A53)-5,FALSE),IFERROR(INDEX(BA$269:BA$305,MATCH($F53,$B$269:$B$305,0))/VLOOKUP($F53,$B$269:$BB$305,MATCH(LEFT(TRIM(BA$6),FIND("~",SUBSTITUTE(BA$6,"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53))*HLOOKUP(LEFT(TRIM(BA$6),FIND("~",SUBSTITUTE(BA$6," ","~",LEN(TRIM(BA$6))-LEN(SUBSTITUTE(TRIM(BA$6)," ",""))))-1)&amp;" Total",$B$6:$BB$305,ROW($A53)-5,FALSE))</f>
        <v>0</v>
      </c>
      <c r="BB53" s="143">
        <f ca="1">IF(BB$5&lt;&gt;"",HLOOKUP(BB$5,Functionalization!$G$6:$R$305,ROW($A53)-5,FALSE),IFERROR(INDEX(BB$269:BB$305,MATCH($F53,$B$269:$B$305,0))/VLOOKUP($F53,$B$269:$BB$305,MATCH(LEFT(TRIM(BB$6),FIND("~",SUBSTITUTE(BB$6,"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53))*HLOOKUP(LEFT(TRIM(BB$6),FIND("~",SUBSTITUTE(BB$6," ","~",LEN(TRIM(BB$6))-LEN(SUBSTITUTE(TRIM(BB$6)," ",""))))-1)&amp;" Total",$B$6:$BB$305,ROW($A53)-5,FALSE))</f>
        <v>0</v>
      </c>
      <c r="BD53" s="79">
        <f ca="1">IFERROR(IF(SUMIF($G$6:$BB$6,BD$6&amp;" Total",$G53:$BB53)-(SUMIF($G$6:$BB$6,BD$6&amp;" "&amp;'Input-Func_Class'!$D$22,$G53:$BB53)+IFERROR(SUMIF($G$6:$BB$6,BD$6&amp;" "&amp;'Input-Func_Class'!$E$22,$G53:$BB53),SUMIF($G$6:$BB$6,BD$6&amp;" "&amp;'Input-Func_Class'!$B$24,$G53:$BB53))+SUMIF($G$6:$BB$6,BD$6&amp;" "&amp;'Input-Func_Class'!$F$22,$G53:$BB53))&lt;Check_Limit,0,1),1)</f>
        <v>0</v>
      </c>
      <c r="BE53" s="79">
        <f ca="1">IFERROR(IF(SUMIF($G$6:$BB$6,BE$6&amp;" Total",$G53:$BB53)-(SUMIF($G$6:$BB$6,BE$6&amp;" "&amp;'Input-Func_Class'!$D$22,$G53:$BB53)+IFERROR(SUMIF($G$6:$BB$6,BE$6&amp;" "&amp;'Input-Func_Class'!$E$22,$G53:$BB53),SUMIF($G$6:$BB$6,BE$6&amp;" "&amp;'Input-Func_Class'!$B$24,$G53:$BB53))+SUMIF($G$6:$BB$6,BE$6&amp;" "&amp;'Input-Func_Class'!$F$22,$G53:$BB53))&lt;Check_Limit,0,1),1)</f>
        <v>0</v>
      </c>
      <c r="BF53" s="79">
        <f ca="1">IFERROR(IF(SUMIF($G$6:$BB$6,BF$6&amp;" Total",$G53:$BB53)-(SUMIF($G$6:$BB$6,BF$6&amp;" "&amp;'Input-Func_Class'!$D$22,$G53:$BB53)+IFERROR(SUMIF($G$6:$BB$6,BF$6&amp;" "&amp;'Input-Func_Class'!$E$22,$G53:$BB53),SUMIF($G$6:$BB$6,BF$6&amp;" "&amp;'Input-Func_Class'!$B$24,$G53:$BB53))+SUMIF($G$6:$BB$6,BF$6&amp;" "&amp;'Input-Func_Class'!$F$22,$G53:$BB53))&lt;Check_Limit,0,1),1)</f>
        <v>0</v>
      </c>
      <c r="BG53" s="79">
        <f ca="1">IFERROR(IF(SUMIF($G$6:$BB$6,BG$6&amp;" Total",$G53:$BB53)-(SUMIF($G$6:$BB$6,BG$6&amp;" "&amp;'Input-Func_Class'!$D$22,$G53:$BB53)+IFERROR(SUMIF($G$6:$BB$6,BG$6&amp;" "&amp;'Input-Func_Class'!$E$22,$G53:$BB53),SUMIF($G$6:$BB$6,BG$6&amp;" "&amp;'Input-Func_Class'!$B$24,$G53:$BB53))+SUMIF($G$6:$BB$6,BG$6&amp;" "&amp;'Input-Func_Class'!$F$22,$G53:$BB53))&lt;Check_Limit,0,1),1)</f>
        <v>0</v>
      </c>
      <c r="BH53" s="79">
        <f ca="1">IFERROR(IF(SUMIF($G$6:$BB$6,BH$6&amp;" Total",$G53:$BB53)-(SUMIF($G$6:$BB$6,BH$6&amp;" "&amp;'Input-Func_Class'!$D$22,$G53:$BB53)+IFERROR(SUMIF($G$6:$BB$6,BH$6&amp;" "&amp;'Input-Func_Class'!$E$22,$G53:$BB53),SUMIF($G$6:$BB$6,BH$6&amp;" "&amp;'Input-Func_Class'!$B$24,$G53:$BB53))+SUMIF($G$6:$BB$6,BH$6&amp;" "&amp;'Input-Func_Class'!$F$22,$G53:$BB53))&lt;Check_Limit,0,1),1)</f>
        <v>0</v>
      </c>
      <c r="BI53" s="79">
        <f ca="1">IFERROR(IF(SUMIF($G$6:$BB$6,BI$6&amp;" Total",$G53:$BB53)-(SUMIF($G$6:$BB$6,BI$6&amp;" "&amp;'Input-Func_Class'!$D$22,$G53:$BB53)+IFERROR(SUMIF($G$6:$BB$6,BI$6&amp;" "&amp;'Input-Func_Class'!$E$22,$G53:$BB53),SUMIF($G$6:$BB$6,BI$6&amp;" "&amp;'Input-Func_Class'!$B$24,$G53:$BB53))+SUMIF($G$6:$BB$6,BI$6&amp;" "&amp;'Input-Func_Class'!$F$22,$G53:$BB53))&lt;Check_Limit,0,1),1)</f>
        <v>0</v>
      </c>
      <c r="BJ53" s="79">
        <f ca="1">IFERROR(IF(SUMIF($G$6:$BB$6,BJ$6&amp;" Total",$G53:$BB53)-(SUMIF($G$6:$BB$6,BJ$6&amp;" "&amp;'Input-Func_Class'!$D$22,$G53:$BB53)+IFERROR(SUMIF($G$6:$BB$6,BJ$6&amp;" "&amp;'Input-Func_Class'!$E$22,$G53:$BB53),SUMIF($G$6:$BB$6,BJ$6&amp;" "&amp;'Input-Func_Class'!$B$24,$G53:$BB53))+SUMIF($G$6:$BB$6,BJ$6&amp;" "&amp;'Input-Func_Class'!$F$22,$G53:$BB53))&lt;Check_Limit,0,1),1)</f>
        <v>0</v>
      </c>
      <c r="BK53" s="79">
        <f ca="1">IFERROR(IF(SUMIF($G$6:$BB$6,BK$6&amp;" Total",$G53:$BB53)-(SUMIF($G$6:$BB$6,BK$6&amp;" "&amp;'Input-Func_Class'!$D$22,$G53:$BB53)+IFERROR(SUMIF($G$6:$BB$6,BK$6&amp;" "&amp;'Input-Func_Class'!$E$22,$G53:$BB53),SUMIF($G$6:$BB$6,BK$6&amp;" "&amp;'Input-Func_Class'!$B$24,$G53:$BB53))+SUMIF($G$6:$BB$6,BK$6&amp;" "&amp;'Input-Func_Class'!$F$22,$G53:$BB53))&lt;Check_Limit,0,1),1)</f>
        <v>0</v>
      </c>
      <c r="BL53" s="79">
        <f ca="1">IFERROR(IF(SUMIF($G$6:$BB$6,BL$6&amp;" Total",$G53:$BB53)-(SUMIF($G$6:$BB$6,BL$6&amp;" "&amp;'Input-Func_Class'!$D$22,$G53:$BB53)+IFERROR(SUMIF($G$6:$BB$6,BL$6&amp;" "&amp;'Input-Func_Class'!$E$22,$G53:$BB53),SUMIF($G$6:$BB$6,BL$6&amp;" "&amp;'Input-Func_Class'!$B$24,$G53:$BB53))+SUMIF($G$6:$BB$6,BL$6&amp;" "&amp;'Input-Func_Class'!$F$22,$G53:$BB53))&lt;Check_Limit,0,1),1)</f>
        <v>0</v>
      </c>
      <c r="BM53" s="79">
        <f ca="1">IFERROR(IF(SUMIF($G$6:$BB$6,BM$6&amp;" Total",$G53:$BB53)-(SUMIF($G$6:$BB$6,BM$6&amp;" "&amp;'Input-Func_Class'!$D$22,$G53:$BB53)+IFERROR(SUMIF($G$6:$BB$6,BM$6&amp;" "&amp;'Input-Func_Class'!$E$22,$G53:$BB53),SUMIF($G$6:$BB$6,BM$6&amp;" "&amp;'Input-Func_Class'!$B$24,$G53:$BB53))+SUMIF($G$6:$BB$6,BM$6&amp;" "&amp;'Input-Func_Class'!$F$22,$G53:$BB53))&lt;Check_Limit,0,1),1)</f>
        <v>0</v>
      </c>
      <c r="BN53" s="79">
        <f ca="1">IFERROR(IF(SUMIF($G$6:$BB$6,BN$6&amp;" Total",$G53:$BB53)-(SUMIF($G$6:$BB$6,BN$6&amp;" "&amp;'Input-Func_Class'!$D$22,$G53:$BB53)+IFERROR(SUMIF($G$6:$BB$6,BN$6&amp;" "&amp;'Input-Func_Class'!$E$22,$G53:$BB53),SUMIF($G$6:$BB$6,BN$6&amp;" "&amp;'Input-Func_Class'!$B$24,$G53:$BB53))+SUMIF($G$6:$BB$6,BN$6&amp;" "&amp;'Input-Func_Class'!$F$22,$G53:$BB53))&lt;Check_Limit,0,1),1)</f>
        <v>0</v>
      </c>
      <c r="BO53" s="79">
        <f ca="1">IFERROR(IF(SUMIF($G$6:$BB$6,BO$6&amp;" Total",$G53:$BB53)-(SUMIF($G$6:$BB$6,BO$6&amp;" "&amp;'Input-Func_Class'!$D$22,$G53:$BB53)+IFERROR(SUMIF($G$6:$BB$6,BO$6&amp;" "&amp;'Input-Func_Class'!$E$22,$G53:$BB53),SUMIF($G$6:$BB$6,BO$6&amp;" "&amp;'Input-Func_Class'!$B$24,$G53:$BB53))+SUMIF($G$6:$BB$6,BO$6&amp;" "&amp;'Input-Func_Class'!$F$22,$G53:$BB53))&lt;Check_Limit,0,1),1)</f>
        <v>0</v>
      </c>
    </row>
    <row r="54" spans="1:67" outlineLevel="1">
      <c r="A54" s="113">
        <f>IF(ISBLANK('Input-Accounts'!A54),"",'Input-Accounts'!A54)</f>
        <v>44</v>
      </c>
      <c r="B54" s="17" t="str">
        <f>IF(ISBLANK('Input-Accounts'!B54),"",'Input-Accounts'!B54)</f>
        <v>Transportation Equipment</v>
      </c>
      <c r="C54" s="113">
        <f>IF(ISBLANK('Input-Accounts'!C54),"",'Input-Accounts'!C54)</f>
        <v>392</v>
      </c>
      <c r="D54" s="143">
        <f>Functionalization!$D54</f>
        <v>15510396.990000002</v>
      </c>
      <c r="E54" s="143">
        <f t="shared" ca="1" si="2"/>
        <v>0</v>
      </c>
      <c r="F54" s="89" t="str">
        <f>IF($D54=0,"-",IF('Input-Accounts'!$E54&lt;&gt;0,'Input-Accounts'!$E54,'Input-Accounts'!$G54))</f>
        <v>INT_T&amp;D_PLANT</v>
      </c>
      <c r="G54" s="143">
        <f ca="1">IF(G$5&lt;&gt;"",HLOOKUP(G$5,Functionalization!$G$6:$R$305,ROW($A54)-5,FALSE),IFERROR(INDEX(G$269:G$305,MATCH($F54,$B$269:$B$305,0))/VLOOKUP($F54,$B$269:$BB$305,MATCH(LEFT(TRIM(G$6),FIND("~",SUBSTITUTE(G$6,"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54))*HLOOKUP(LEFT(TRIM(G$6),FIND("~",SUBSTITUTE(G$6," ","~",LEN(TRIM(G$6))-LEN(SUBSTITUTE(TRIM(G$6)," ",""))))-1)&amp;" Total",$B$6:$BB$305,ROW($A54)-5,FALSE))</f>
        <v>0</v>
      </c>
      <c r="H54" s="143">
        <f ca="1">IF(H$5&lt;&gt;"",HLOOKUP(H$5,Functionalization!$G$6:$R$305,ROW($A54)-5,FALSE),IFERROR(INDEX(H$269:H$305,MATCH($F54,$B$269:$B$305,0))/VLOOKUP($F54,$B$269:$BB$305,MATCH(LEFT(TRIM(H$6),FIND("~",SUBSTITUTE(H$6,"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54))*HLOOKUP(LEFT(TRIM(H$6),FIND("~",SUBSTITUTE(H$6," ","~",LEN(TRIM(H$6))-LEN(SUBSTITUTE(TRIM(H$6)," ",""))))-1)&amp;" Total",$B$6:$BB$305,ROW($A54)-5,FALSE))</f>
        <v>0</v>
      </c>
      <c r="I54" s="143">
        <f ca="1">IF(I$5&lt;&gt;"",HLOOKUP(I$5,Functionalization!$G$6:$R$305,ROW($A54)-5,FALSE),IFERROR(INDEX(I$269:I$305,MATCH($F54,$B$269:$B$305,0))/VLOOKUP($F54,$B$269:$BB$305,MATCH(LEFT(TRIM(I$6),FIND("~",SUBSTITUTE(I$6,"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54))*HLOOKUP(LEFT(TRIM(I$6),FIND("~",SUBSTITUTE(I$6," ","~",LEN(TRIM(I$6))-LEN(SUBSTITUTE(TRIM(I$6)," ",""))))-1)&amp;" Total",$B$6:$BB$305,ROW($A54)-5,FALSE))</f>
        <v>0</v>
      </c>
      <c r="J54" s="143">
        <f ca="1">IF(J$5&lt;&gt;"",HLOOKUP(J$5,Functionalization!$G$6:$R$305,ROW($A54)-5,FALSE),IFERROR(INDEX(J$269:J$305,MATCH($F54,$B$269:$B$305,0))/VLOOKUP($F54,$B$269:$BB$305,MATCH(LEFT(TRIM(J$6),FIND("~",SUBSTITUTE(J$6,"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54))*HLOOKUP(LEFT(TRIM(J$6),FIND("~",SUBSTITUTE(J$6," ","~",LEN(TRIM(J$6))-LEN(SUBSTITUTE(TRIM(J$6)," ",""))))-1)&amp;" Total",$B$6:$BB$305,ROW($A54)-5,FALSE))</f>
        <v>0</v>
      </c>
      <c r="K54" s="143">
        <f ca="1">IF(K$5&lt;&gt;"",HLOOKUP(K$5,Functionalization!$G$6:$R$305,ROW($A54)-5,FALSE),IFERROR(INDEX(K$269:K$305,MATCH($F54,$B$269:$B$305,0))/VLOOKUP($F54,$B$269:$BB$305,MATCH(LEFT(TRIM(K$6),FIND("~",SUBSTITUTE(K$6,"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54))*HLOOKUP(LEFT(TRIM(K$6),FIND("~",SUBSTITUTE(K$6," ","~",LEN(TRIM(K$6))-LEN(SUBSTITUTE(TRIM(K$6)," ",""))))-1)&amp;" Total",$B$6:$BB$305,ROW($A54)-5,FALSE))</f>
        <v>287166.51302860893</v>
      </c>
      <c r="L54" s="143">
        <f ca="1">IF(L$5&lt;&gt;"",HLOOKUP(L$5,Functionalization!$G$6:$R$305,ROW($A54)-5,FALSE),IFERROR(INDEX(L$269:L$305,MATCH($F54,$B$269:$B$305,0))/VLOOKUP($F54,$B$269:$BB$305,MATCH(LEFT(TRIM(L$6),FIND("~",SUBSTITUTE(L$6,"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54))*HLOOKUP(LEFT(TRIM(L$6),FIND("~",SUBSTITUTE(L$6," ","~",LEN(TRIM(L$6))-LEN(SUBSTITUTE(TRIM(L$6)," ",""))))-1)&amp;" Total",$B$6:$BB$305,ROW($A54)-5,FALSE))</f>
        <v>287166.51302860893</v>
      </c>
      <c r="M54" s="143">
        <f ca="1">IF(M$5&lt;&gt;"",HLOOKUP(M$5,Functionalization!$G$6:$R$305,ROW($A54)-5,FALSE),IFERROR(INDEX(M$269:M$305,MATCH($F54,$B$269:$B$305,0))/VLOOKUP($F54,$B$269:$BB$305,MATCH(LEFT(TRIM(M$6),FIND("~",SUBSTITUTE(M$6,"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54))*HLOOKUP(LEFT(TRIM(M$6),FIND("~",SUBSTITUTE(M$6," ","~",LEN(TRIM(M$6))-LEN(SUBSTITUTE(TRIM(M$6)," ",""))))-1)&amp;" Total",$B$6:$BB$305,ROW($A54)-5,FALSE))</f>
        <v>0</v>
      </c>
      <c r="N54" s="143">
        <f ca="1">IF(N$5&lt;&gt;"",HLOOKUP(N$5,Functionalization!$G$6:$R$305,ROW($A54)-5,FALSE),IFERROR(INDEX(N$269:N$305,MATCH($F54,$B$269:$B$305,0))/VLOOKUP($F54,$B$269:$BB$305,MATCH(LEFT(TRIM(N$6),FIND("~",SUBSTITUTE(N$6,"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54))*HLOOKUP(LEFT(TRIM(N$6),FIND("~",SUBSTITUTE(N$6," ","~",LEN(TRIM(N$6))-LEN(SUBSTITUTE(TRIM(N$6)," ",""))))-1)&amp;" Total",$B$6:$BB$305,ROW($A54)-5,FALSE))</f>
        <v>0</v>
      </c>
      <c r="O54" s="143">
        <f ca="1">IF(O$5&lt;&gt;"",HLOOKUP(O$5,Functionalization!$G$6:$R$305,ROW($A54)-5,FALSE),IFERROR(INDEX(O$269:O$305,MATCH($F54,$B$269:$B$305,0))/VLOOKUP($F54,$B$269:$BB$305,MATCH(LEFT(TRIM(O$6),FIND("~",SUBSTITUTE(O$6,"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54))*HLOOKUP(LEFT(TRIM(O$6),FIND("~",SUBSTITUTE(O$6," ","~",LEN(TRIM(O$6))-LEN(SUBSTITUTE(TRIM(O$6)," ",""))))-1)&amp;" Total",$B$6:$BB$305,ROW($A54)-5,FALSE))</f>
        <v>15223230.476971393</v>
      </c>
      <c r="P54" s="143">
        <f ca="1">IF(P$5&lt;&gt;"",HLOOKUP(P$5,Functionalization!$G$6:$R$305,ROW($A54)-5,FALSE),IFERROR(INDEX(P$269:P$305,MATCH($F54,$B$269:$B$305,0))/VLOOKUP($F54,$B$269:$BB$305,MATCH(LEFT(TRIM(P$6),FIND("~",SUBSTITUTE(P$6,"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54))*HLOOKUP(LEFT(TRIM(P$6),FIND("~",SUBSTITUTE(P$6," ","~",LEN(TRIM(P$6))-LEN(SUBSTITUTE(TRIM(P$6)," ",""))))-1)&amp;" Total",$B$6:$BB$305,ROW($A54)-5,FALSE))</f>
        <v>9893243.2539314087</v>
      </c>
      <c r="Q54" s="143">
        <f ca="1">IF(Q$5&lt;&gt;"",HLOOKUP(Q$5,Functionalization!$G$6:$R$305,ROW($A54)-5,FALSE),IFERROR(INDEX(Q$269:Q$305,MATCH($F54,$B$269:$B$305,0))/VLOOKUP($F54,$B$269:$BB$305,MATCH(LEFT(TRIM(Q$6),FIND("~",SUBSTITUTE(Q$6,"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54))*HLOOKUP(LEFT(TRIM(Q$6),FIND("~",SUBSTITUTE(Q$6," ","~",LEN(TRIM(Q$6))-LEN(SUBSTITUTE(TRIM(Q$6)," ",""))))-1)&amp;" Total",$B$6:$BB$305,ROW($A54)-5,FALSE))</f>
        <v>0</v>
      </c>
      <c r="R54" s="143">
        <f ca="1">IF(R$5&lt;&gt;"",HLOOKUP(R$5,Functionalization!$G$6:$R$305,ROW($A54)-5,FALSE),IFERROR(INDEX(R$269:R$305,MATCH($F54,$B$269:$B$305,0))/VLOOKUP($F54,$B$269:$BB$305,MATCH(LEFT(TRIM(R$6),FIND("~",SUBSTITUTE(R$6,"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54))*HLOOKUP(LEFT(TRIM(R$6),FIND("~",SUBSTITUTE(R$6," ","~",LEN(TRIM(R$6))-LEN(SUBSTITUTE(TRIM(R$6)," ",""))))-1)&amp;" Total",$B$6:$BB$305,ROW($A54)-5,FALSE))</f>
        <v>5329987.2230399884</v>
      </c>
      <c r="S54" s="143">
        <f ca="1">IF(S$5&lt;&gt;"",HLOOKUP(S$5,Functionalization!$G$6:$R$305,ROW($A54)-5,FALSE),IFERROR(INDEX(S$269:S$305,MATCH($F54,$B$269:$B$305,0))/VLOOKUP($F54,$B$269:$BB$305,MATCH(LEFT(TRIM(S$6),FIND("~",SUBSTITUTE(S$6,"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54))*HLOOKUP(LEFT(TRIM(S$6),FIND("~",SUBSTITUTE(S$6," ","~",LEN(TRIM(S$6))-LEN(SUBSTITUTE(TRIM(S$6)," ",""))))-1)&amp;" Total",$B$6:$BB$305,ROW($A54)-5,FALSE))</f>
        <v>0</v>
      </c>
      <c r="T54" s="143">
        <f ca="1">IF(T$5&lt;&gt;"",HLOOKUP(T$5,Functionalization!$G$6:$R$305,ROW($A54)-5,FALSE),IFERROR(INDEX(T$269:T$305,MATCH($F54,$B$269:$B$305,0))/VLOOKUP($F54,$B$269:$BB$305,MATCH(LEFT(TRIM(T$6),FIND("~",SUBSTITUTE(T$6,"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54))*HLOOKUP(LEFT(TRIM(T$6),FIND("~",SUBSTITUTE(T$6," ","~",LEN(TRIM(T$6))-LEN(SUBSTITUTE(TRIM(T$6)," ",""))))-1)&amp;" Total",$B$6:$BB$305,ROW($A54)-5,FALSE))</f>
        <v>0</v>
      </c>
      <c r="U54" s="143">
        <f ca="1">IF(U$5&lt;&gt;"",HLOOKUP(U$5,Functionalization!$G$6:$R$305,ROW($A54)-5,FALSE),IFERROR(INDEX(U$269:U$305,MATCH($F54,$B$269:$B$305,0))/VLOOKUP($F54,$B$269:$BB$305,MATCH(LEFT(TRIM(U$6),FIND("~",SUBSTITUTE(U$6,"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54))*HLOOKUP(LEFT(TRIM(U$6),FIND("~",SUBSTITUTE(U$6," ","~",LEN(TRIM(U$6))-LEN(SUBSTITUTE(TRIM(U$6)," ",""))))-1)&amp;" Total",$B$6:$BB$305,ROW($A54)-5,FALSE))</f>
        <v>0</v>
      </c>
      <c r="V54" s="143">
        <f ca="1">IF(V$5&lt;&gt;"",HLOOKUP(V$5,Functionalization!$G$6:$R$305,ROW($A54)-5,FALSE),IFERROR(INDEX(V$269:V$305,MATCH($F54,$B$269:$B$305,0))/VLOOKUP($F54,$B$269:$BB$305,MATCH(LEFT(TRIM(V$6),FIND("~",SUBSTITUTE(V$6,"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54))*HLOOKUP(LEFT(TRIM(V$6),FIND("~",SUBSTITUTE(V$6," ","~",LEN(TRIM(V$6))-LEN(SUBSTITUTE(TRIM(V$6)," ",""))))-1)&amp;" Total",$B$6:$BB$305,ROW($A54)-5,FALSE))</f>
        <v>0</v>
      </c>
      <c r="W54" s="143">
        <f ca="1">IF(W$5&lt;&gt;"",HLOOKUP(W$5,Functionalization!$G$6:$R$305,ROW($A54)-5,FALSE),IFERROR(INDEX(W$269:W$305,MATCH($F54,$B$269:$B$305,0))/VLOOKUP($F54,$B$269:$BB$305,MATCH(LEFT(TRIM(W$6),FIND("~",SUBSTITUTE(W$6,"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54))*HLOOKUP(LEFT(TRIM(W$6),FIND("~",SUBSTITUTE(W$6," ","~",LEN(TRIM(W$6))-LEN(SUBSTITUTE(TRIM(W$6)," ",""))))-1)&amp;" Total",$B$6:$BB$305,ROW($A54)-5,FALSE))</f>
        <v>0</v>
      </c>
      <c r="X54" s="143">
        <f ca="1">IF(X$5&lt;&gt;"",HLOOKUP(X$5,Functionalization!$G$6:$R$305,ROW($A54)-5,FALSE),IFERROR(INDEX(X$269:X$305,MATCH($F54,$B$269:$B$305,0))/VLOOKUP($F54,$B$269:$BB$305,MATCH(LEFT(TRIM(X$6),FIND("~",SUBSTITUTE(X$6,"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54))*HLOOKUP(LEFT(TRIM(X$6),FIND("~",SUBSTITUTE(X$6," ","~",LEN(TRIM(X$6))-LEN(SUBSTITUTE(TRIM(X$6)," ",""))))-1)&amp;" Total",$B$6:$BB$305,ROW($A54)-5,FALSE))</f>
        <v>0</v>
      </c>
      <c r="Y54" s="143">
        <f ca="1">IF(Y$5&lt;&gt;"",HLOOKUP(Y$5,Functionalization!$G$6:$R$305,ROW($A54)-5,FALSE),IFERROR(INDEX(Y$269:Y$305,MATCH($F54,$B$269:$B$305,0))/VLOOKUP($F54,$B$269:$BB$305,MATCH(LEFT(TRIM(Y$6),FIND("~",SUBSTITUTE(Y$6,"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54))*HLOOKUP(LEFT(TRIM(Y$6),FIND("~",SUBSTITUTE(Y$6," ","~",LEN(TRIM(Y$6))-LEN(SUBSTITUTE(TRIM(Y$6)," ",""))))-1)&amp;" Total",$B$6:$BB$305,ROW($A54)-5,FALSE))</f>
        <v>0</v>
      </c>
      <c r="Z54" s="143">
        <f ca="1">IF(Z$5&lt;&gt;"",HLOOKUP(Z$5,Functionalization!$G$6:$R$305,ROW($A54)-5,FALSE),IFERROR(INDEX(Z$269:Z$305,MATCH($F54,$B$269:$B$305,0))/VLOOKUP($F54,$B$269:$BB$305,MATCH(LEFT(TRIM(Z$6),FIND("~",SUBSTITUTE(Z$6,"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54))*HLOOKUP(LEFT(TRIM(Z$6),FIND("~",SUBSTITUTE(Z$6," ","~",LEN(TRIM(Z$6))-LEN(SUBSTITUTE(TRIM(Z$6)," ",""))))-1)&amp;" Total",$B$6:$BB$305,ROW($A54)-5,FALSE))</f>
        <v>0</v>
      </c>
      <c r="AA54" s="143">
        <f ca="1">IF(AA$5&lt;&gt;"",HLOOKUP(AA$5,Functionalization!$G$6:$R$305,ROW($A54)-5,FALSE),IFERROR(INDEX(AA$269:AA$305,MATCH($F54,$B$269:$B$305,0))/VLOOKUP($F54,$B$269:$BB$305,MATCH(LEFT(TRIM(AA$6),FIND("~",SUBSTITUTE(AA$6,"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54))*HLOOKUP(LEFT(TRIM(AA$6),FIND("~",SUBSTITUTE(AA$6," ","~",LEN(TRIM(AA$6))-LEN(SUBSTITUTE(TRIM(AA$6)," ",""))))-1)&amp;" Total",$B$6:$BB$305,ROW($A54)-5,FALSE))</f>
        <v>0</v>
      </c>
      <c r="AB54" s="143">
        <f ca="1">IF(AB$5&lt;&gt;"",HLOOKUP(AB$5,Functionalization!$G$6:$R$305,ROW($A54)-5,FALSE),IFERROR(INDEX(AB$269:AB$305,MATCH($F54,$B$269:$B$305,0))/VLOOKUP($F54,$B$269:$BB$305,MATCH(LEFT(TRIM(AB$6),FIND("~",SUBSTITUTE(AB$6,"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54))*HLOOKUP(LEFT(TRIM(AB$6),FIND("~",SUBSTITUTE(AB$6," ","~",LEN(TRIM(AB$6))-LEN(SUBSTITUTE(TRIM(AB$6)," ",""))))-1)&amp;" Total",$B$6:$BB$305,ROW($A54)-5,FALSE))</f>
        <v>0</v>
      </c>
      <c r="AC54" s="143">
        <f ca="1">IF(AC$5&lt;&gt;"",HLOOKUP(AC$5,Functionalization!$G$6:$R$305,ROW($A54)-5,FALSE),IFERROR(INDEX(AC$269:AC$305,MATCH($F54,$B$269:$B$305,0))/VLOOKUP($F54,$B$269:$BB$305,MATCH(LEFT(TRIM(AC$6),FIND("~",SUBSTITUTE(AC$6,"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54))*HLOOKUP(LEFT(TRIM(AC$6),FIND("~",SUBSTITUTE(AC$6," ","~",LEN(TRIM(AC$6))-LEN(SUBSTITUTE(TRIM(AC$6)," ",""))))-1)&amp;" Total",$B$6:$BB$305,ROW($A54)-5,FALSE))</f>
        <v>0</v>
      </c>
      <c r="AD54" s="143">
        <f ca="1">IF(AD$5&lt;&gt;"",HLOOKUP(AD$5,Functionalization!$G$6:$R$305,ROW($A54)-5,FALSE),IFERROR(INDEX(AD$269:AD$305,MATCH($F54,$B$269:$B$305,0))/VLOOKUP($F54,$B$269:$BB$305,MATCH(LEFT(TRIM(AD$6),FIND("~",SUBSTITUTE(AD$6,"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54))*HLOOKUP(LEFT(TRIM(AD$6),FIND("~",SUBSTITUTE(AD$6," ","~",LEN(TRIM(AD$6))-LEN(SUBSTITUTE(TRIM(AD$6)," ",""))))-1)&amp;" Total",$B$6:$BB$305,ROW($A54)-5,FALSE))</f>
        <v>0</v>
      </c>
      <c r="AE54" s="143">
        <f ca="1">IF(AE$5&lt;&gt;"",HLOOKUP(AE$5,Functionalization!$G$6:$R$305,ROW($A54)-5,FALSE),IFERROR(INDEX(AE$269:AE$305,MATCH($F54,$B$269:$B$305,0))/VLOOKUP($F54,$B$269:$BB$305,MATCH(LEFT(TRIM(AE$6),FIND("~",SUBSTITUTE(AE$6,"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54))*HLOOKUP(LEFT(TRIM(AE$6),FIND("~",SUBSTITUTE(AE$6," ","~",LEN(TRIM(AE$6))-LEN(SUBSTITUTE(TRIM(AE$6)," ",""))))-1)&amp;" Total",$B$6:$BB$305,ROW($A54)-5,FALSE))</f>
        <v>0</v>
      </c>
      <c r="AF54" s="143">
        <f ca="1">IF(AF$5&lt;&gt;"",HLOOKUP(AF$5,Functionalization!$G$6:$R$305,ROW($A54)-5,FALSE),IFERROR(INDEX(AF$269:AF$305,MATCH($F54,$B$269:$B$305,0))/VLOOKUP($F54,$B$269:$BB$305,MATCH(LEFT(TRIM(AF$6),FIND("~",SUBSTITUTE(AF$6,"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54))*HLOOKUP(LEFT(TRIM(AF$6),FIND("~",SUBSTITUTE(AF$6," ","~",LEN(TRIM(AF$6))-LEN(SUBSTITUTE(TRIM(AF$6)," ",""))))-1)&amp;" Total",$B$6:$BB$305,ROW($A54)-5,FALSE))</f>
        <v>0</v>
      </c>
      <c r="AG54" s="143">
        <f ca="1">IF(AG$5&lt;&gt;"",HLOOKUP(AG$5,Functionalization!$G$6:$R$305,ROW($A54)-5,FALSE),IFERROR(INDEX(AG$269:AG$305,MATCH($F54,$B$269:$B$305,0))/VLOOKUP($F54,$B$269:$BB$305,MATCH(LEFT(TRIM(AG$6),FIND("~",SUBSTITUTE(AG$6,"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54))*HLOOKUP(LEFT(TRIM(AG$6),FIND("~",SUBSTITUTE(AG$6," ","~",LEN(TRIM(AG$6))-LEN(SUBSTITUTE(TRIM(AG$6)," ",""))))-1)&amp;" Total",$B$6:$BB$305,ROW($A54)-5,FALSE))</f>
        <v>0</v>
      </c>
      <c r="AH54" s="143">
        <f ca="1">IF(AH$5&lt;&gt;"",HLOOKUP(AH$5,Functionalization!$G$6:$R$305,ROW($A54)-5,FALSE),IFERROR(INDEX(AH$269:AH$305,MATCH($F54,$B$269:$B$305,0))/VLOOKUP($F54,$B$269:$BB$305,MATCH(LEFT(TRIM(AH$6),FIND("~",SUBSTITUTE(AH$6,"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54))*HLOOKUP(LEFT(TRIM(AH$6),FIND("~",SUBSTITUTE(AH$6," ","~",LEN(TRIM(AH$6))-LEN(SUBSTITUTE(TRIM(AH$6)," ",""))))-1)&amp;" Total",$B$6:$BB$305,ROW($A54)-5,FALSE))</f>
        <v>0</v>
      </c>
      <c r="AI54" s="143">
        <f ca="1">IF(AI$5&lt;&gt;"",HLOOKUP(AI$5,Functionalization!$G$6:$R$305,ROW($A54)-5,FALSE),IFERROR(INDEX(AI$269:AI$305,MATCH($F54,$B$269:$B$305,0))/VLOOKUP($F54,$B$269:$BB$305,MATCH(LEFT(TRIM(AI$6),FIND("~",SUBSTITUTE(AI$6,"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54))*HLOOKUP(LEFT(TRIM(AI$6),FIND("~",SUBSTITUTE(AI$6," ","~",LEN(TRIM(AI$6))-LEN(SUBSTITUTE(TRIM(AI$6)," ",""))))-1)&amp;" Total",$B$6:$BB$305,ROW($A54)-5,FALSE))</f>
        <v>0</v>
      </c>
      <c r="AJ54" s="143">
        <f ca="1">IF(AJ$5&lt;&gt;"",HLOOKUP(AJ$5,Functionalization!$G$6:$R$305,ROW($A54)-5,FALSE),IFERROR(INDEX(AJ$269:AJ$305,MATCH($F54,$B$269:$B$305,0))/VLOOKUP($F54,$B$269:$BB$305,MATCH(LEFT(TRIM(AJ$6),FIND("~",SUBSTITUTE(AJ$6,"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54))*HLOOKUP(LEFT(TRIM(AJ$6),FIND("~",SUBSTITUTE(AJ$6," ","~",LEN(TRIM(AJ$6))-LEN(SUBSTITUTE(TRIM(AJ$6)," ",""))))-1)&amp;" Total",$B$6:$BB$305,ROW($A54)-5,FALSE))</f>
        <v>0</v>
      </c>
      <c r="AK54" s="143">
        <f ca="1">IF(AK$5&lt;&gt;"",HLOOKUP(AK$5,Functionalization!$G$6:$R$305,ROW($A54)-5,FALSE),IFERROR(INDEX(AK$269:AK$305,MATCH($F54,$B$269:$B$305,0))/VLOOKUP($F54,$B$269:$BB$305,MATCH(LEFT(TRIM(AK$6),FIND("~",SUBSTITUTE(AK$6,"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54))*HLOOKUP(LEFT(TRIM(AK$6),FIND("~",SUBSTITUTE(AK$6," ","~",LEN(TRIM(AK$6))-LEN(SUBSTITUTE(TRIM(AK$6)," ",""))))-1)&amp;" Total",$B$6:$BB$305,ROW($A54)-5,FALSE))</f>
        <v>0</v>
      </c>
      <c r="AL54" s="143">
        <f ca="1">IF(AL$5&lt;&gt;"",HLOOKUP(AL$5,Functionalization!$G$6:$R$305,ROW($A54)-5,FALSE),IFERROR(INDEX(AL$269:AL$305,MATCH($F54,$B$269:$B$305,0))/VLOOKUP($F54,$B$269:$BB$305,MATCH(LEFT(TRIM(AL$6),FIND("~",SUBSTITUTE(AL$6,"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54))*HLOOKUP(LEFT(TRIM(AL$6),FIND("~",SUBSTITUTE(AL$6," ","~",LEN(TRIM(AL$6))-LEN(SUBSTITUTE(TRIM(AL$6)," ",""))))-1)&amp;" Total",$B$6:$BB$305,ROW($A54)-5,FALSE))</f>
        <v>0</v>
      </c>
      <c r="AM54" s="143">
        <f ca="1">IF(AM$5&lt;&gt;"",HLOOKUP(AM$5,Functionalization!$G$6:$R$305,ROW($A54)-5,FALSE),IFERROR(INDEX(AM$269:AM$305,MATCH($F54,$B$269:$B$305,0))/VLOOKUP($F54,$B$269:$BB$305,MATCH(LEFT(TRIM(AM$6),FIND("~",SUBSTITUTE(AM$6,"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54))*HLOOKUP(LEFT(TRIM(AM$6),FIND("~",SUBSTITUTE(AM$6," ","~",LEN(TRIM(AM$6))-LEN(SUBSTITUTE(TRIM(AM$6)," ",""))))-1)&amp;" Total",$B$6:$BB$305,ROW($A54)-5,FALSE))</f>
        <v>0</v>
      </c>
      <c r="AN54" s="143">
        <f ca="1">IF(AN$5&lt;&gt;"",HLOOKUP(AN$5,Functionalization!$G$6:$R$305,ROW($A54)-5,FALSE),IFERROR(INDEX(AN$269:AN$305,MATCH($F54,$B$269:$B$305,0))/VLOOKUP($F54,$B$269:$BB$305,MATCH(LEFT(TRIM(AN$6),FIND("~",SUBSTITUTE(AN$6,"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54))*HLOOKUP(LEFT(TRIM(AN$6),FIND("~",SUBSTITUTE(AN$6," ","~",LEN(TRIM(AN$6))-LEN(SUBSTITUTE(TRIM(AN$6)," ",""))))-1)&amp;" Total",$B$6:$BB$305,ROW($A54)-5,FALSE))</f>
        <v>0</v>
      </c>
      <c r="AO54" s="143">
        <f ca="1">IF(AO$5&lt;&gt;"",HLOOKUP(AO$5,Functionalization!$G$6:$R$305,ROW($A54)-5,FALSE),IFERROR(INDEX(AO$269:AO$305,MATCH($F54,$B$269:$B$305,0))/VLOOKUP($F54,$B$269:$BB$305,MATCH(LEFT(TRIM(AO$6),FIND("~",SUBSTITUTE(AO$6,"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54))*HLOOKUP(LEFT(TRIM(AO$6),FIND("~",SUBSTITUTE(AO$6," ","~",LEN(TRIM(AO$6))-LEN(SUBSTITUTE(TRIM(AO$6)," ",""))))-1)&amp;" Total",$B$6:$BB$305,ROW($A54)-5,FALSE))</f>
        <v>0</v>
      </c>
      <c r="AP54" s="143">
        <f ca="1">IF(AP$5&lt;&gt;"",HLOOKUP(AP$5,Functionalization!$G$6:$R$305,ROW($A54)-5,FALSE),IFERROR(INDEX(AP$269:AP$305,MATCH($F54,$B$269:$B$305,0))/VLOOKUP($F54,$B$269:$BB$305,MATCH(LEFT(TRIM(AP$6),FIND("~",SUBSTITUTE(AP$6,"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54))*HLOOKUP(LEFT(TRIM(AP$6),FIND("~",SUBSTITUTE(AP$6," ","~",LEN(TRIM(AP$6))-LEN(SUBSTITUTE(TRIM(AP$6)," ",""))))-1)&amp;" Total",$B$6:$BB$305,ROW($A54)-5,FALSE))</f>
        <v>0</v>
      </c>
      <c r="AQ54" s="143">
        <f ca="1">IF(AQ$5&lt;&gt;"",HLOOKUP(AQ$5,Functionalization!$G$6:$R$305,ROW($A54)-5,FALSE),IFERROR(INDEX(AQ$269:AQ$305,MATCH($F54,$B$269:$B$305,0))/VLOOKUP($F54,$B$269:$BB$305,MATCH(LEFT(TRIM(AQ$6),FIND("~",SUBSTITUTE(AQ$6,"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54))*HLOOKUP(LEFT(TRIM(AQ$6),FIND("~",SUBSTITUTE(AQ$6," ","~",LEN(TRIM(AQ$6))-LEN(SUBSTITUTE(TRIM(AQ$6)," ",""))))-1)&amp;" Total",$B$6:$BB$305,ROW($A54)-5,FALSE))</f>
        <v>0</v>
      </c>
      <c r="AR54" s="143">
        <f ca="1">IF(AR$5&lt;&gt;"",HLOOKUP(AR$5,Functionalization!$G$6:$R$305,ROW($A54)-5,FALSE),IFERROR(INDEX(AR$269:AR$305,MATCH($F54,$B$269:$B$305,0))/VLOOKUP($F54,$B$269:$BB$305,MATCH(LEFT(TRIM(AR$6),FIND("~",SUBSTITUTE(AR$6,"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54))*HLOOKUP(LEFT(TRIM(AR$6),FIND("~",SUBSTITUTE(AR$6," ","~",LEN(TRIM(AR$6))-LEN(SUBSTITUTE(TRIM(AR$6)," ",""))))-1)&amp;" Total",$B$6:$BB$305,ROW($A54)-5,FALSE))</f>
        <v>0</v>
      </c>
      <c r="AS54" s="143">
        <f ca="1">IF(AS$5&lt;&gt;"",HLOOKUP(AS$5,Functionalization!$G$6:$R$305,ROW($A54)-5,FALSE),IFERROR(INDEX(AS$269:AS$305,MATCH($F54,$B$269:$B$305,0))/VLOOKUP($F54,$B$269:$BB$305,MATCH(LEFT(TRIM(AS$6),FIND("~",SUBSTITUTE(AS$6,"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54))*HLOOKUP(LEFT(TRIM(AS$6),FIND("~",SUBSTITUTE(AS$6," ","~",LEN(TRIM(AS$6))-LEN(SUBSTITUTE(TRIM(AS$6)," ",""))))-1)&amp;" Total",$B$6:$BB$305,ROW($A54)-5,FALSE))</f>
        <v>0</v>
      </c>
      <c r="AT54" s="143">
        <f ca="1">IF(AT$5&lt;&gt;"",HLOOKUP(AT$5,Functionalization!$G$6:$R$305,ROW($A54)-5,FALSE),IFERROR(INDEX(AT$269:AT$305,MATCH($F54,$B$269:$B$305,0))/VLOOKUP($F54,$B$269:$BB$305,MATCH(LEFT(TRIM(AT$6),FIND("~",SUBSTITUTE(AT$6,"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54))*HLOOKUP(LEFT(TRIM(AT$6),FIND("~",SUBSTITUTE(AT$6," ","~",LEN(TRIM(AT$6))-LEN(SUBSTITUTE(TRIM(AT$6)," ",""))))-1)&amp;" Total",$B$6:$BB$305,ROW($A54)-5,FALSE))</f>
        <v>0</v>
      </c>
      <c r="AU54" s="143">
        <f ca="1">IF(AU$5&lt;&gt;"",HLOOKUP(AU$5,Functionalization!$G$6:$R$305,ROW($A54)-5,FALSE),IFERROR(INDEX(AU$269:AU$305,MATCH($F54,$B$269:$B$305,0))/VLOOKUP($F54,$B$269:$BB$305,MATCH(LEFT(TRIM(AU$6),FIND("~",SUBSTITUTE(AU$6,"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54))*HLOOKUP(LEFT(TRIM(AU$6),FIND("~",SUBSTITUTE(AU$6," ","~",LEN(TRIM(AU$6))-LEN(SUBSTITUTE(TRIM(AU$6)," ",""))))-1)&amp;" Total",$B$6:$BB$305,ROW($A54)-5,FALSE))</f>
        <v>0</v>
      </c>
      <c r="AV54" s="143">
        <f ca="1">IF(AV$5&lt;&gt;"",HLOOKUP(AV$5,Functionalization!$G$6:$R$305,ROW($A54)-5,FALSE),IFERROR(INDEX(AV$269:AV$305,MATCH($F54,$B$269:$B$305,0))/VLOOKUP($F54,$B$269:$BB$305,MATCH(LEFT(TRIM(AV$6),FIND("~",SUBSTITUTE(AV$6,"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54))*HLOOKUP(LEFT(TRIM(AV$6),FIND("~",SUBSTITUTE(AV$6," ","~",LEN(TRIM(AV$6))-LEN(SUBSTITUTE(TRIM(AV$6)," ",""))))-1)&amp;" Total",$B$6:$BB$305,ROW($A54)-5,FALSE))</f>
        <v>0</v>
      </c>
      <c r="AW54" s="143">
        <f ca="1">IF(AW$5&lt;&gt;"",HLOOKUP(AW$5,Functionalization!$G$6:$R$305,ROW($A54)-5,FALSE),IFERROR(INDEX(AW$269:AW$305,MATCH($F54,$B$269:$B$305,0))/VLOOKUP($F54,$B$269:$BB$305,MATCH(LEFT(TRIM(AW$6),FIND("~",SUBSTITUTE(AW$6,"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54))*HLOOKUP(LEFT(TRIM(AW$6),FIND("~",SUBSTITUTE(AW$6," ","~",LEN(TRIM(AW$6))-LEN(SUBSTITUTE(TRIM(AW$6)," ",""))))-1)&amp;" Total",$B$6:$BB$305,ROW($A54)-5,FALSE))</f>
        <v>0</v>
      </c>
      <c r="AX54" s="143">
        <f ca="1">IF(AX$5&lt;&gt;"",HLOOKUP(AX$5,Functionalization!$G$6:$R$305,ROW($A54)-5,FALSE),IFERROR(INDEX(AX$269:AX$305,MATCH($F54,$B$269:$B$305,0))/VLOOKUP($F54,$B$269:$BB$305,MATCH(LEFT(TRIM(AX$6),FIND("~",SUBSTITUTE(AX$6,"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54))*HLOOKUP(LEFT(TRIM(AX$6),FIND("~",SUBSTITUTE(AX$6," ","~",LEN(TRIM(AX$6))-LEN(SUBSTITUTE(TRIM(AX$6)," ",""))))-1)&amp;" Total",$B$6:$BB$305,ROW($A54)-5,FALSE))</f>
        <v>0</v>
      </c>
      <c r="AY54" s="143">
        <f ca="1">IF(AY$5&lt;&gt;"",HLOOKUP(AY$5,Functionalization!$G$6:$R$305,ROW($A54)-5,FALSE),IFERROR(INDEX(AY$269:AY$305,MATCH($F54,$B$269:$B$305,0))/VLOOKUP($F54,$B$269:$BB$305,MATCH(LEFT(TRIM(AY$6),FIND("~",SUBSTITUTE(AY$6,"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54))*HLOOKUP(LEFT(TRIM(AY$6),FIND("~",SUBSTITUTE(AY$6," ","~",LEN(TRIM(AY$6))-LEN(SUBSTITUTE(TRIM(AY$6)," ",""))))-1)&amp;" Total",$B$6:$BB$305,ROW($A54)-5,FALSE))</f>
        <v>0</v>
      </c>
      <c r="AZ54" s="143">
        <f ca="1">IF(AZ$5&lt;&gt;"",HLOOKUP(AZ$5,Functionalization!$G$6:$R$305,ROW($A54)-5,FALSE),IFERROR(INDEX(AZ$269:AZ$305,MATCH($F54,$B$269:$B$305,0))/VLOOKUP($F54,$B$269:$BB$305,MATCH(LEFT(TRIM(AZ$6),FIND("~",SUBSTITUTE(AZ$6,"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54))*HLOOKUP(LEFT(TRIM(AZ$6),FIND("~",SUBSTITUTE(AZ$6," ","~",LEN(TRIM(AZ$6))-LEN(SUBSTITUTE(TRIM(AZ$6)," ",""))))-1)&amp;" Total",$B$6:$BB$305,ROW($A54)-5,FALSE))</f>
        <v>0</v>
      </c>
      <c r="BA54" s="143">
        <f ca="1">IF(BA$5&lt;&gt;"",HLOOKUP(BA$5,Functionalization!$G$6:$R$305,ROW($A54)-5,FALSE),IFERROR(INDEX(BA$269:BA$305,MATCH($F54,$B$269:$B$305,0))/VLOOKUP($F54,$B$269:$BB$305,MATCH(LEFT(TRIM(BA$6),FIND("~",SUBSTITUTE(BA$6,"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54))*HLOOKUP(LEFT(TRIM(BA$6),FIND("~",SUBSTITUTE(BA$6," ","~",LEN(TRIM(BA$6))-LEN(SUBSTITUTE(TRIM(BA$6)," ",""))))-1)&amp;" Total",$B$6:$BB$305,ROW($A54)-5,FALSE))</f>
        <v>0</v>
      </c>
      <c r="BB54" s="143">
        <f ca="1">IF(BB$5&lt;&gt;"",HLOOKUP(BB$5,Functionalization!$G$6:$R$305,ROW($A54)-5,FALSE),IFERROR(INDEX(BB$269:BB$305,MATCH($F54,$B$269:$B$305,0))/VLOOKUP($F54,$B$269:$BB$305,MATCH(LEFT(TRIM(BB$6),FIND("~",SUBSTITUTE(BB$6,"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54))*HLOOKUP(LEFT(TRIM(BB$6),FIND("~",SUBSTITUTE(BB$6," ","~",LEN(TRIM(BB$6))-LEN(SUBSTITUTE(TRIM(BB$6)," ",""))))-1)&amp;" Total",$B$6:$BB$305,ROW($A54)-5,FALSE))</f>
        <v>0</v>
      </c>
      <c r="BD54" s="79">
        <f ca="1">IFERROR(IF(SUMIF($G$6:$BB$6,BD$6&amp;" Total",$G54:$BB54)-(SUMIF($G$6:$BB$6,BD$6&amp;" "&amp;'Input-Func_Class'!$D$22,$G54:$BB54)+IFERROR(SUMIF($G$6:$BB$6,BD$6&amp;" "&amp;'Input-Func_Class'!$E$22,$G54:$BB54),SUMIF($G$6:$BB$6,BD$6&amp;" "&amp;'Input-Func_Class'!$B$24,$G54:$BB54))+SUMIF($G$6:$BB$6,BD$6&amp;" "&amp;'Input-Func_Class'!$F$22,$G54:$BB54))&lt;Check_Limit,0,1),1)</f>
        <v>0</v>
      </c>
      <c r="BE54" s="79">
        <f ca="1">IFERROR(IF(SUMIF($G$6:$BB$6,BE$6&amp;" Total",$G54:$BB54)-(SUMIF($G$6:$BB$6,BE$6&amp;" "&amp;'Input-Func_Class'!$D$22,$G54:$BB54)+IFERROR(SUMIF($G$6:$BB$6,BE$6&amp;" "&amp;'Input-Func_Class'!$E$22,$G54:$BB54),SUMIF($G$6:$BB$6,BE$6&amp;" "&amp;'Input-Func_Class'!$B$24,$G54:$BB54))+SUMIF($G$6:$BB$6,BE$6&amp;" "&amp;'Input-Func_Class'!$F$22,$G54:$BB54))&lt;Check_Limit,0,1),1)</f>
        <v>0</v>
      </c>
      <c r="BF54" s="79">
        <f ca="1">IFERROR(IF(SUMIF($G$6:$BB$6,BF$6&amp;" Total",$G54:$BB54)-(SUMIF($G$6:$BB$6,BF$6&amp;" "&amp;'Input-Func_Class'!$D$22,$G54:$BB54)+IFERROR(SUMIF($G$6:$BB$6,BF$6&amp;" "&amp;'Input-Func_Class'!$E$22,$G54:$BB54),SUMIF($G$6:$BB$6,BF$6&amp;" "&amp;'Input-Func_Class'!$B$24,$G54:$BB54))+SUMIF($G$6:$BB$6,BF$6&amp;" "&amp;'Input-Func_Class'!$F$22,$G54:$BB54))&lt;Check_Limit,0,1),1)</f>
        <v>0</v>
      </c>
      <c r="BG54" s="79">
        <f ca="1">IFERROR(IF(SUMIF($G$6:$BB$6,BG$6&amp;" Total",$G54:$BB54)-(SUMIF($G$6:$BB$6,BG$6&amp;" "&amp;'Input-Func_Class'!$D$22,$G54:$BB54)+IFERROR(SUMIF($G$6:$BB$6,BG$6&amp;" "&amp;'Input-Func_Class'!$E$22,$G54:$BB54),SUMIF($G$6:$BB$6,BG$6&amp;" "&amp;'Input-Func_Class'!$B$24,$G54:$BB54))+SUMIF($G$6:$BB$6,BG$6&amp;" "&amp;'Input-Func_Class'!$F$22,$G54:$BB54))&lt;Check_Limit,0,1),1)</f>
        <v>0</v>
      </c>
      <c r="BH54" s="79">
        <f ca="1">IFERROR(IF(SUMIF($G$6:$BB$6,BH$6&amp;" Total",$G54:$BB54)-(SUMIF($G$6:$BB$6,BH$6&amp;" "&amp;'Input-Func_Class'!$D$22,$G54:$BB54)+IFERROR(SUMIF($G$6:$BB$6,BH$6&amp;" "&amp;'Input-Func_Class'!$E$22,$G54:$BB54),SUMIF($G$6:$BB$6,BH$6&amp;" "&amp;'Input-Func_Class'!$B$24,$G54:$BB54))+SUMIF($G$6:$BB$6,BH$6&amp;" "&amp;'Input-Func_Class'!$F$22,$G54:$BB54))&lt;Check_Limit,0,1),1)</f>
        <v>0</v>
      </c>
      <c r="BI54" s="79">
        <f ca="1">IFERROR(IF(SUMIF($G$6:$BB$6,BI$6&amp;" Total",$G54:$BB54)-(SUMIF($G$6:$BB$6,BI$6&amp;" "&amp;'Input-Func_Class'!$D$22,$G54:$BB54)+IFERROR(SUMIF($G$6:$BB$6,BI$6&amp;" "&amp;'Input-Func_Class'!$E$22,$G54:$BB54),SUMIF($G$6:$BB$6,BI$6&amp;" "&amp;'Input-Func_Class'!$B$24,$G54:$BB54))+SUMIF($G$6:$BB$6,BI$6&amp;" "&amp;'Input-Func_Class'!$F$22,$G54:$BB54))&lt;Check_Limit,0,1),1)</f>
        <v>0</v>
      </c>
      <c r="BJ54" s="79">
        <f ca="1">IFERROR(IF(SUMIF($G$6:$BB$6,BJ$6&amp;" Total",$G54:$BB54)-(SUMIF($G$6:$BB$6,BJ$6&amp;" "&amp;'Input-Func_Class'!$D$22,$G54:$BB54)+IFERROR(SUMIF($G$6:$BB$6,BJ$6&amp;" "&amp;'Input-Func_Class'!$E$22,$G54:$BB54),SUMIF($G$6:$BB$6,BJ$6&amp;" "&amp;'Input-Func_Class'!$B$24,$G54:$BB54))+SUMIF($G$6:$BB$6,BJ$6&amp;" "&amp;'Input-Func_Class'!$F$22,$G54:$BB54))&lt;Check_Limit,0,1),1)</f>
        <v>0</v>
      </c>
      <c r="BK54" s="79">
        <f ca="1">IFERROR(IF(SUMIF($G$6:$BB$6,BK$6&amp;" Total",$G54:$BB54)-(SUMIF($G$6:$BB$6,BK$6&amp;" "&amp;'Input-Func_Class'!$D$22,$G54:$BB54)+IFERROR(SUMIF($G$6:$BB$6,BK$6&amp;" "&amp;'Input-Func_Class'!$E$22,$G54:$BB54),SUMIF($G$6:$BB$6,BK$6&amp;" "&amp;'Input-Func_Class'!$B$24,$G54:$BB54))+SUMIF($G$6:$BB$6,BK$6&amp;" "&amp;'Input-Func_Class'!$F$22,$G54:$BB54))&lt;Check_Limit,0,1),1)</f>
        <v>0</v>
      </c>
      <c r="BL54" s="79">
        <f ca="1">IFERROR(IF(SUMIF($G$6:$BB$6,BL$6&amp;" Total",$G54:$BB54)-(SUMIF($G$6:$BB$6,BL$6&amp;" "&amp;'Input-Func_Class'!$D$22,$G54:$BB54)+IFERROR(SUMIF($G$6:$BB$6,BL$6&amp;" "&amp;'Input-Func_Class'!$E$22,$G54:$BB54),SUMIF($G$6:$BB$6,BL$6&amp;" "&amp;'Input-Func_Class'!$B$24,$G54:$BB54))+SUMIF($G$6:$BB$6,BL$6&amp;" "&amp;'Input-Func_Class'!$F$22,$G54:$BB54))&lt;Check_Limit,0,1),1)</f>
        <v>0</v>
      </c>
      <c r="BM54" s="79">
        <f ca="1">IFERROR(IF(SUMIF($G$6:$BB$6,BM$6&amp;" Total",$G54:$BB54)-(SUMIF($G$6:$BB$6,BM$6&amp;" "&amp;'Input-Func_Class'!$D$22,$G54:$BB54)+IFERROR(SUMIF($G$6:$BB$6,BM$6&amp;" "&amp;'Input-Func_Class'!$E$22,$G54:$BB54),SUMIF($G$6:$BB$6,BM$6&amp;" "&amp;'Input-Func_Class'!$B$24,$G54:$BB54))+SUMIF($G$6:$BB$6,BM$6&amp;" "&amp;'Input-Func_Class'!$F$22,$G54:$BB54))&lt;Check_Limit,0,1),1)</f>
        <v>0</v>
      </c>
      <c r="BN54" s="79">
        <f ca="1">IFERROR(IF(SUMIF($G$6:$BB$6,BN$6&amp;" Total",$G54:$BB54)-(SUMIF($G$6:$BB$6,BN$6&amp;" "&amp;'Input-Func_Class'!$D$22,$G54:$BB54)+IFERROR(SUMIF($G$6:$BB$6,BN$6&amp;" "&amp;'Input-Func_Class'!$E$22,$G54:$BB54),SUMIF($G$6:$BB$6,BN$6&amp;" "&amp;'Input-Func_Class'!$B$24,$G54:$BB54))+SUMIF($G$6:$BB$6,BN$6&amp;" "&amp;'Input-Func_Class'!$F$22,$G54:$BB54))&lt;Check_Limit,0,1),1)</f>
        <v>0</v>
      </c>
      <c r="BO54" s="79">
        <f ca="1">IFERROR(IF(SUMIF($G$6:$BB$6,BO$6&amp;" Total",$G54:$BB54)-(SUMIF($G$6:$BB$6,BO$6&amp;" "&amp;'Input-Func_Class'!$D$22,$G54:$BB54)+IFERROR(SUMIF($G$6:$BB$6,BO$6&amp;" "&amp;'Input-Func_Class'!$E$22,$G54:$BB54),SUMIF($G$6:$BB$6,BO$6&amp;" "&amp;'Input-Func_Class'!$B$24,$G54:$BB54))+SUMIF($G$6:$BB$6,BO$6&amp;" "&amp;'Input-Func_Class'!$F$22,$G54:$BB54))&lt;Check_Limit,0,1),1)</f>
        <v>0</v>
      </c>
    </row>
    <row r="55" spans="1:67" outlineLevel="1">
      <c r="A55" s="113">
        <f>IF(ISBLANK('Input-Accounts'!A55),"",'Input-Accounts'!A55)</f>
        <v>45</v>
      </c>
      <c r="B55" s="17" t="str">
        <f>IF(ISBLANK('Input-Accounts'!B55),"",'Input-Accounts'!B55)</f>
        <v>Stores Equipment</v>
      </c>
      <c r="C55" s="113">
        <f>IF(ISBLANK('Input-Accounts'!C55),"",'Input-Accounts'!C55)</f>
        <v>393</v>
      </c>
      <c r="D55" s="143">
        <f>Functionalization!$D55</f>
        <v>99936.91</v>
      </c>
      <c r="E55" s="143">
        <f t="shared" ca="1" si="2"/>
        <v>0</v>
      </c>
      <c r="F55" s="89" t="str">
        <f>IF($D55=0,"-",IF('Input-Accounts'!$E55&lt;&gt;0,'Input-Accounts'!$E55,'Input-Accounts'!$G55))</f>
        <v>INT_T&amp;D_PLANT</v>
      </c>
      <c r="G55" s="143">
        <f ca="1">IF(G$5&lt;&gt;"",HLOOKUP(G$5,Functionalization!$G$6:$R$305,ROW($A55)-5,FALSE),IFERROR(INDEX(G$269:G$305,MATCH($F55,$B$269:$B$305,0))/VLOOKUP($F55,$B$269:$BB$305,MATCH(LEFT(TRIM(G$6),FIND("~",SUBSTITUTE(G$6,"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55))*HLOOKUP(LEFT(TRIM(G$6),FIND("~",SUBSTITUTE(G$6," ","~",LEN(TRIM(G$6))-LEN(SUBSTITUTE(TRIM(G$6)," ",""))))-1)&amp;" Total",$B$6:$BB$305,ROW($A55)-5,FALSE))</f>
        <v>0</v>
      </c>
      <c r="H55" s="143">
        <f ca="1">IF(H$5&lt;&gt;"",HLOOKUP(H$5,Functionalization!$G$6:$R$305,ROW($A55)-5,FALSE),IFERROR(INDEX(H$269:H$305,MATCH($F55,$B$269:$B$305,0))/VLOOKUP($F55,$B$269:$BB$305,MATCH(LEFT(TRIM(H$6),FIND("~",SUBSTITUTE(H$6,"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55))*HLOOKUP(LEFT(TRIM(H$6),FIND("~",SUBSTITUTE(H$6," ","~",LEN(TRIM(H$6))-LEN(SUBSTITUTE(TRIM(H$6)," ",""))))-1)&amp;" Total",$B$6:$BB$305,ROW($A55)-5,FALSE))</f>
        <v>0</v>
      </c>
      <c r="I55" s="143">
        <f ca="1">IF(I$5&lt;&gt;"",HLOOKUP(I$5,Functionalization!$G$6:$R$305,ROW($A55)-5,FALSE),IFERROR(INDEX(I$269:I$305,MATCH($F55,$B$269:$B$305,0))/VLOOKUP($F55,$B$269:$BB$305,MATCH(LEFT(TRIM(I$6),FIND("~",SUBSTITUTE(I$6,"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55))*HLOOKUP(LEFT(TRIM(I$6),FIND("~",SUBSTITUTE(I$6," ","~",LEN(TRIM(I$6))-LEN(SUBSTITUTE(TRIM(I$6)," ",""))))-1)&amp;" Total",$B$6:$BB$305,ROW($A55)-5,FALSE))</f>
        <v>0</v>
      </c>
      <c r="J55" s="143">
        <f ca="1">IF(J$5&lt;&gt;"",HLOOKUP(J$5,Functionalization!$G$6:$R$305,ROW($A55)-5,FALSE),IFERROR(INDEX(J$269:J$305,MATCH($F55,$B$269:$B$305,0))/VLOOKUP($F55,$B$269:$BB$305,MATCH(LEFT(TRIM(J$6),FIND("~",SUBSTITUTE(J$6,"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55))*HLOOKUP(LEFT(TRIM(J$6),FIND("~",SUBSTITUTE(J$6," ","~",LEN(TRIM(J$6))-LEN(SUBSTITUTE(TRIM(J$6)," ",""))))-1)&amp;" Total",$B$6:$BB$305,ROW($A55)-5,FALSE))</f>
        <v>0</v>
      </c>
      <c r="K55" s="143">
        <f ca="1">IF(K$5&lt;&gt;"",HLOOKUP(K$5,Functionalization!$G$6:$R$305,ROW($A55)-5,FALSE),IFERROR(INDEX(K$269:K$305,MATCH($F55,$B$269:$B$305,0))/VLOOKUP($F55,$B$269:$BB$305,MATCH(LEFT(TRIM(K$6),FIND("~",SUBSTITUTE(K$6,"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55))*HLOOKUP(LEFT(TRIM(K$6),FIND("~",SUBSTITUTE(K$6," ","~",LEN(TRIM(K$6))-LEN(SUBSTITUTE(TRIM(K$6)," ",""))))-1)&amp;" Total",$B$6:$BB$305,ROW($A55)-5,FALSE))</f>
        <v>1850.27720348207</v>
      </c>
      <c r="L55" s="143">
        <f ca="1">IF(L$5&lt;&gt;"",HLOOKUP(L$5,Functionalization!$G$6:$R$305,ROW($A55)-5,FALSE),IFERROR(INDEX(L$269:L$305,MATCH($F55,$B$269:$B$305,0))/VLOOKUP($F55,$B$269:$BB$305,MATCH(LEFT(TRIM(L$6),FIND("~",SUBSTITUTE(L$6,"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55))*HLOOKUP(LEFT(TRIM(L$6),FIND("~",SUBSTITUTE(L$6," ","~",LEN(TRIM(L$6))-LEN(SUBSTITUTE(TRIM(L$6)," ",""))))-1)&amp;" Total",$B$6:$BB$305,ROW($A55)-5,FALSE))</f>
        <v>1850.27720348207</v>
      </c>
      <c r="M55" s="143">
        <f ca="1">IF(M$5&lt;&gt;"",HLOOKUP(M$5,Functionalization!$G$6:$R$305,ROW($A55)-5,FALSE),IFERROR(INDEX(M$269:M$305,MATCH($F55,$B$269:$B$305,0))/VLOOKUP($F55,$B$269:$BB$305,MATCH(LEFT(TRIM(M$6),FIND("~",SUBSTITUTE(M$6,"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55))*HLOOKUP(LEFT(TRIM(M$6),FIND("~",SUBSTITUTE(M$6," ","~",LEN(TRIM(M$6))-LEN(SUBSTITUTE(TRIM(M$6)," ",""))))-1)&amp;" Total",$B$6:$BB$305,ROW($A55)-5,FALSE))</f>
        <v>0</v>
      </c>
      <c r="N55" s="143">
        <f ca="1">IF(N$5&lt;&gt;"",HLOOKUP(N$5,Functionalization!$G$6:$R$305,ROW($A55)-5,FALSE),IFERROR(INDEX(N$269:N$305,MATCH($F55,$B$269:$B$305,0))/VLOOKUP($F55,$B$269:$BB$305,MATCH(LEFT(TRIM(N$6),FIND("~",SUBSTITUTE(N$6,"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55))*HLOOKUP(LEFT(TRIM(N$6),FIND("~",SUBSTITUTE(N$6," ","~",LEN(TRIM(N$6))-LEN(SUBSTITUTE(TRIM(N$6)," ",""))))-1)&amp;" Total",$B$6:$BB$305,ROW($A55)-5,FALSE))</f>
        <v>0</v>
      </c>
      <c r="O55" s="143">
        <f ca="1">IF(O$5&lt;&gt;"",HLOOKUP(O$5,Functionalization!$G$6:$R$305,ROW($A55)-5,FALSE),IFERROR(INDEX(O$269:O$305,MATCH($F55,$B$269:$B$305,0))/VLOOKUP($F55,$B$269:$BB$305,MATCH(LEFT(TRIM(O$6),FIND("~",SUBSTITUTE(O$6,"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55))*HLOOKUP(LEFT(TRIM(O$6),FIND("~",SUBSTITUTE(O$6," ","~",LEN(TRIM(O$6))-LEN(SUBSTITUTE(TRIM(O$6)," ",""))))-1)&amp;" Total",$B$6:$BB$305,ROW($A55)-5,FALSE))</f>
        <v>98086.632796517937</v>
      </c>
      <c r="P55" s="143">
        <f ca="1">IF(P$5&lt;&gt;"",HLOOKUP(P$5,Functionalization!$G$6:$R$305,ROW($A55)-5,FALSE),IFERROR(INDEX(P$269:P$305,MATCH($F55,$B$269:$B$305,0))/VLOOKUP($F55,$B$269:$BB$305,MATCH(LEFT(TRIM(P$6),FIND("~",SUBSTITUTE(P$6,"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55))*HLOOKUP(LEFT(TRIM(P$6),FIND("~",SUBSTITUTE(P$6," ","~",LEN(TRIM(P$6))-LEN(SUBSTITUTE(TRIM(P$6)," ",""))))-1)&amp;" Total",$B$6:$BB$305,ROW($A55)-5,FALSE))</f>
        <v>63744.3491171563</v>
      </c>
      <c r="Q55" s="143">
        <f ca="1">IF(Q$5&lt;&gt;"",HLOOKUP(Q$5,Functionalization!$G$6:$R$305,ROW($A55)-5,FALSE),IFERROR(INDEX(Q$269:Q$305,MATCH($F55,$B$269:$B$305,0))/VLOOKUP($F55,$B$269:$BB$305,MATCH(LEFT(TRIM(Q$6),FIND("~",SUBSTITUTE(Q$6,"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55))*HLOOKUP(LEFT(TRIM(Q$6),FIND("~",SUBSTITUTE(Q$6," ","~",LEN(TRIM(Q$6))-LEN(SUBSTITUTE(TRIM(Q$6)," ",""))))-1)&amp;" Total",$B$6:$BB$305,ROW($A55)-5,FALSE))</f>
        <v>0</v>
      </c>
      <c r="R55" s="143">
        <f ca="1">IF(R$5&lt;&gt;"",HLOOKUP(R$5,Functionalization!$G$6:$R$305,ROW($A55)-5,FALSE),IFERROR(INDEX(R$269:R$305,MATCH($F55,$B$269:$B$305,0))/VLOOKUP($F55,$B$269:$BB$305,MATCH(LEFT(TRIM(R$6),FIND("~",SUBSTITUTE(R$6,"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55))*HLOOKUP(LEFT(TRIM(R$6),FIND("~",SUBSTITUTE(R$6," ","~",LEN(TRIM(R$6))-LEN(SUBSTITUTE(TRIM(R$6)," ",""))))-1)&amp;" Total",$B$6:$BB$305,ROW($A55)-5,FALSE))</f>
        <v>34342.283679361659</v>
      </c>
      <c r="S55" s="143">
        <f ca="1">IF(S$5&lt;&gt;"",HLOOKUP(S$5,Functionalization!$G$6:$R$305,ROW($A55)-5,FALSE),IFERROR(INDEX(S$269:S$305,MATCH($F55,$B$269:$B$305,0))/VLOOKUP($F55,$B$269:$BB$305,MATCH(LEFT(TRIM(S$6),FIND("~",SUBSTITUTE(S$6,"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55))*HLOOKUP(LEFT(TRIM(S$6),FIND("~",SUBSTITUTE(S$6," ","~",LEN(TRIM(S$6))-LEN(SUBSTITUTE(TRIM(S$6)," ",""))))-1)&amp;" Total",$B$6:$BB$305,ROW($A55)-5,FALSE))</f>
        <v>0</v>
      </c>
      <c r="T55" s="143">
        <f ca="1">IF(T$5&lt;&gt;"",HLOOKUP(T$5,Functionalization!$G$6:$R$305,ROW($A55)-5,FALSE),IFERROR(INDEX(T$269:T$305,MATCH($F55,$B$269:$B$305,0))/VLOOKUP($F55,$B$269:$BB$305,MATCH(LEFT(TRIM(T$6),FIND("~",SUBSTITUTE(T$6,"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55))*HLOOKUP(LEFT(TRIM(T$6),FIND("~",SUBSTITUTE(T$6," ","~",LEN(TRIM(T$6))-LEN(SUBSTITUTE(TRIM(T$6)," ",""))))-1)&amp;" Total",$B$6:$BB$305,ROW($A55)-5,FALSE))</f>
        <v>0</v>
      </c>
      <c r="U55" s="143">
        <f ca="1">IF(U$5&lt;&gt;"",HLOOKUP(U$5,Functionalization!$G$6:$R$305,ROW($A55)-5,FALSE),IFERROR(INDEX(U$269:U$305,MATCH($F55,$B$269:$B$305,0))/VLOOKUP($F55,$B$269:$BB$305,MATCH(LEFT(TRIM(U$6),FIND("~",SUBSTITUTE(U$6,"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55))*HLOOKUP(LEFT(TRIM(U$6),FIND("~",SUBSTITUTE(U$6," ","~",LEN(TRIM(U$6))-LEN(SUBSTITUTE(TRIM(U$6)," ",""))))-1)&amp;" Total",$B$6:$BB$305,ROW($A55)-5,FALSE))</f>
        <v>0</v>
      </c>
      <c r="V55" s="143">
        <f ca="1">IF(V$5&lt;&gt;"",HLOOKUP(V$5,Functionalization!$G$6:$R$305,ROW($A55)-5,FALSE),IFERROR(INDEX(V$269:V$305,MATCH($F55,$B$269:$B$305,0))/VLOOKUP($F55,$B$269:$BB$305,MATCH(LEFT(TRIM(V$6),FIND("~",SUBSTITUTE(V$6,"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55))*HLOOKUP(LEFT(TRIM(V$6),FIND("~",SUBSTITUTE(V$6," ","~",LEN(TRIM(V$6))-LEN(SUBSTITUTE(TRIM(V$6)," ",""))))-1)&amp;" Total",$B$6:$BB$305,ROW($A55)-5,FALSE))</f>
        <v>0</v>
      </c>
      <c r="W55" s="143">
        <f ca="1">IF(W$5&lt;&gt;"",HLOOKUP(W$5,Functionalization!$G$6:$R$305,ROW($A55)-5,FALSE),IFERROR(INDEX(W$269:W$305,MATCH($F55,$B$269:$B$305,0))/VLOOKUP($F55,$B$269:$BB$305,MATCH(LEFT(TRIM(W$6),FIND("~",SUBSTITUTE(W$6,"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55))*HLOOKUP(LEFT(TRIM(W$6),FIND("~",SUBSTITUTE(W$6," ","~",LEN(TRIM(W$6))-LEN(SUBSTITUTE(TRIM(W$6)," ",""))))-1)&amp;" Total",$B$6:$BB$305,ROW($A55)-5,FALSE))</f>
        <v>0</v>
      </c>
      <c r="X55" s="143">
        <f ca="1">IF(X$5&lt;&gt;"",HLOOKUP(X$5,Functionalization!$G$6:$R$305,ROW($A55)-5,FALSE),IFERROR(INDEX(X$269:X$305,MATCH($F55,$B$269:$B$305,0))/VLOOKUP($F55,$B$269:$BB$305,MATCH(LEFT(TRIM(X$6),FIND("~",SUBSTITUTE(X$6,"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55))*HLOOKUP(LEFT(TRIM(X$6),FIND("~",SUBSTITUTE(X$6," ","~",LEN(TRIM(X$6))-LEN(SUBSTITUTE(TRIM(X$6)," ",""))))-1)&amp;" Total",$B$6:$BB$305,ROW($A55)-5,FALSE))</f>
        <v>0</v>
      </c>
      <c r="Y55" s="143">
        <f ca="1">IF(Y$5&lt;&gt;"",HLOOKUP(Y$5,Functionalization!$G$6:$R$305,ROW($A55)-5,FALSE),IFERROR(INDEX(Y$269:Y$305,MATCH($F55,$B$269:$B$305,0))/VLOOKUP($F55,$B$269:$BB$305,MATCH(LEFT(TRIM(Y$6),FIND("~",SUBSTITUTE(Y$6,"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55))*HLOOKUP(LEFT(TRIM(Y$6),FIND("~",SUBSTITUTE(Y$6," ","~",LEN(TRIM(Y$6))-LEN(SUBSTITUTE(TRIM(Y$6)," ",""))))-1)&amp;" Total",$B$6:$BB$305,ROW($A55)-5,FALSE))</f>
        <v>0</v>
      </c>
      <c r="Z55" s="143">
        <f ca="1">IF(Z$5&lt;&gt;"",HLOOKUP(Z$5,Functionalization!$G$6:$R$305,ROW($A55)-5,FALSE),IFERROR(INDEX(Z$269:Z$305,MATCH($F55,$B$269:$B$305,0))/VLOOKUP($F55,$B$269:$BB$305,MATCH(LEFT(TRIM(Z$6),FIND("~",SUBSTITUTE(Z$6,"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55))*HLOOKUP(LEFT(TRIM(Z$6),FIND("~",SUBSTITUTE(Z$6," ","~",LEN(TRIM(Z$6))-LEN(SUBSTITUTE(TRIM(Z$6)," ",""))))-1)&amp;" Total",$B$6:$BB$305,ROW($A55)-5,FALSE))</f>
        <v>0</v>
      </c>
      <c r="AA55" s="143">
        <f ca="1">IF(AA$5&lt;&gt;"",HLOOKUP(AA$5,Functionalization!$G$6:$R$305,ROW($A55)-5,FALSE),IFERROR(INDEX(AA$269:AA$305,MATCH($F55,$B$269:$B$305,0))/VLOOKUP($F55,$B$269:$BB$305,MATCH(LEFT(TRIM(AA$6),FIND("~",SUBSTITUTE(AA$6,"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55))*HLOOKUP(LEFT(TRIM(AA$6),FIND("~",SUBSTITUTE(AA$6," ","~",LEN(TRIM(AA$6))-LEN(SUBSTITUTE(TRIM(AA$6)," ",""))))-1)&amp;" Total",$B$6:$BB$305,ROW($A55)-5,FALSE))</f>
        <v>0</v>
      </c>
      <c r="AB55" s="143">
        <f ca="1">IF(AB$5&lt;&gt;"",HLOOKUP(AB$5,Functionalization!$G$6:$R$305,ROW($A55)-5,FALSE),IFERROR(INDEX(AB$269:AB$305,MATCH($F55,$B$269:$B$305,0))/VLOOKUP($F55,$B$269:$BB$305,MATCH(LEFT(TRIM(AB$6),FIND("~",SUBSTITUTE(AB$6,"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55))*HLOOKUP(LEFT(TRIM(AB$6),FIND("~",SUBSTITUTE(AB$6," ","~",LEN(TRIM(AB$6))-LEN(SUBSTITUTE(TRIM(AB$6)," ",""))))-1)&amp;" Total",$B$6:$BB$305,ROW($A55)-5,FALSE))</f>
        <v>0</v>
      </c>
      <c r="AC55" s="143">
        <f ca="1">IF(AC$5&lt;&gt;"",HLOOKUP(AC$5,Functionalization!$G$6:$R$305,ROW($A55)-5,FALSE),IFERROR(INDEX(AC$269:AC$305,MATCH($F55,$B$269:$B$305,0))/VLOOKUP($F55,$B$269:$BB$305,MATCH(LEFT(TRIM(AC$6),FIND("~",SUBSTITUTE(AC$6,"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55))*HLOOKUP(LEFT(TRIM(AC$6),FIND("~",SUBSTITUTE(AC$6," ","~",LEN(TRIM(AC$6))-LEN(SUBSTITUTE(TRIM(AC$6)," ",""))))-1)&amp;" Total",$B$6:$BB$305,ROW($A55)-5,FALSE))</f>
        <v>0</v>
      </c>
      <c r="AD55" s="143">
        <f ca="1">IF(AD$5&lt;&gt;"",HLOOKUP(AD$5,Functionalization!$G$6:$R$305,ROW($A55)-5,FALSE),IFERROR(INDEX(AD$269:AD$305,MATCH($F55,$B$269:$B$305,0))/VLOOKUP($F55,$B$269:$BB$305,MATCH(LEFT(TRIM(AD$6),FIND("~",SUBSTITUTE(AD$6,"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55))*HLOOKUP(LEFT(TRIM(AD$6),FIND("~",SUBSTITUTE(AD$6," ","~",LEN(TRIM(AD$6))-LEN(SUBSTITUTE(TRIM(AD$6)," ",""))))-1)&amp;" Total",$B$6:$BB$305,ROW($A55)-5,FALSE))</f>
        <v>0</v>
      </c>
      <c r="AE55" s="143">
        <f ca="1">IF(AE$5&lt;&gt;"",HLOOKUP(AE$5,Functionalization!$G$6:$R$305,ROW($A55)-5,FALSE),IFERROR(INDEX(AE$269:AE$305,MATCH($F55,$B$269:$B$305,0))/VLOOKUP($F55,$B$269:$BB$305,MATCH(LEFT(TRIM(AE$6),FIND("~",SUBSTITUTE(AE$6,"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55))*HLOOKUP(LEFT(TRIM(AE$6),FIND("~",SUBSTITUTE(AE$6," ","~",LEN(TRIM(AE$6))-LEN(SUBSTITUTE(TRIM(AE$6)," ",""))))-1)&amp;" Total",$B$6:$BB$305,ROW($A55)-5,FALSE))</f>
        <v>0</v>
      </c>
      <c r="AF55" s="143">
        <f ca="1">IF(AF$5&lt;&gt;"",HLOOKUP(AF$5,Functionalization!$G$6:$R$305,ROW($A55)-5,FALSE),IFERROR(INDEX(AF$269:AF$305,MATCH($F55,$B$269:$B$305,0))/VLOOKUP($F55,$B$269:$BB$305,MATCH(LEFT(TRIM(AF$6),FIND("~",SUBSTITUTE(AF$6,"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55))*HLOOKUP(LEFT(TRIM(AF$6),FIND("~",SUBSTITUTE(AF$6," ","~",LEN(TRIM(AF$6))-LEN(SUBSTITUTE(TRIM(AF$6)," ",""))))-1)&amp;" Total",$B$6:$BB$305,ROW($A55)-5,FALSE))</f>
        <v>0</v>
      </c>
      <c r="AG55" s="143">
        <f ca="1">IF(AG$5&lt;&gt;"",HLOOKUP(AG$5,Functionalization!$G$6:$R$305,ROW($A55)-5,FALSE),IFERROR(INDEX(AG$269:AG$305,MATCH($F55,$B$269:$B$305,0))/VLOOKUP($F55,$B$269:$BB$305,MATCH(LEFT(TRIM(AG$6),FIND("~",SUBSTITUTE(AG$6,"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55))*HLOOKUP(LEFT(TRIM(AG$6),FIND("~",SUBSTITUTE(AG$6," ","~",LEN(TRIM(AG$6))-LEN(SUBSTITUTE(TRIM(AG$6)," ",""))))-1)&amp;" Total",$B$6:$BB$305,ROW($A55)-5,FALSE))</f>
        <v>0</v>
      </c>
      <c r="AH55" s="143">
        <f ca="1">IF(AH$5&lt;&gt;"",HLOOKUP(AH$5,Functionalization!$G$6:$R$305,ROW($A55)-5,FALSE),IFERROR(INDEX(AH$269:AH$305,MATCH($F55,$B$269:$B$305,0))/VLOOKUP($F55,$B$269:$BB$305,MATCH(LEFT(TRIM(AH$6),FIND("~",SUBSTITUTE(AH$6,"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55))*HLOOKUP(LEFT(TRIM(AH$6),FIND("~",SUBSTITUTE(AH$6," ","~",LEN(TRIM(AH$6))-LEN(SUBSTITUTE(TRIM(AH$6)," ",""))))-1)&amp;" Total",$B$6:$BB$305,ROW($A55)-5,FALSE))</f>
        <v>0</v>
      </c>
      <c r="AI55" s="143">
        <f ca="1">IF(AI$5&lt;&gt;"",HLOOKUP(AI$5,Functionalization!$G$6:$R$305,ROW($A55)-5,FALSE),IFERROR(INDEX(AI$269:AI$305,MATCH($F55,$B$269:$B$305,0))/VLOOKUP($F55,$B$269:$BB$305,MATCH(LEFT(TRIM(AI$6),FIND("~",SUBSTITUTE(AI$6,"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55))*HLOOKUP(LEFT(TRIM(AI$6),FIND("~",SUBSTITUTE(AI$6," ","~",LEN(TRIM(AI$6))-LEN(SUBSTITUTE(TRIM(AI$6)," ",""))))-1)&amp;" Total",$B$6:$BB$305,ROW($A55)-5,FALSE))</f>
        <v>0</v>
      </c>
      <c r="AJ55" s="143">
        <f ca="1">IF(AJ$5&lt;&gt;"",HLOOKUP(AJ$5,Functionalization!$G$6:$R$305,ROW($A55)-5,FALSE),IFERROR(INDEX(AJ$269:AJ$305,MATCH($F55,$B$269:$B$305,0))/VLOOKUP($F55,$B$269:$BB$305,MATCH(LEFT(TRIM(AJ$6),FIND("~",SUBSTITUTE(AJ$6,"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55))*HLOOKUP(LEFT(TRIM(AJ$6),FIND("~",SUBSTITUTE(AJ$6," ","~",LEN(TRIM(AJ$6))-LEN(SUBSTITUTE(TRIM(AJ$6)," ",""))))-1)&amp;" Total",$B$6:$BB$305,ROW($A55)-5,FALSE))</f>
        <v>0</v>
      </c>
      <c r="AK55" s="143">
        <f ca="1">IF(AK$5&lt;&gt;"",HLOOKUP(AK$5,Functionalization!$G$6:$R$305,ROW($A55)-5,FALSE),IFERROR(INDEX(AK$269:AK$305,MATCH($F55,$B$269:$B$305,0))/VLOOKUP($F55,$B$269:$BB$305,MATCH(LEFT(TRIM(AK$6),FIND("~",SUBSTITUTE(AK$6,"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55))*HLOOKUP(LEFT(TRIM(AK$6),FIND("~",SUBSTITUTE(AK$6," ","~",LEN(TRIM(AK$6))-LEN(SUBSTITUTE(TRIM(AK$6)," ",""))))-1)&amp;" Total",$B$6:$BB$305,ROW($A55)-5,FALSE))</f>
        <v>0</v>
      </c>
      <c r="AL55" s="143">
        <f ca="1">IF(AL$5&lt;&gt;"",HLOOKUP(AL$5,Functionalization!$G$6:$R$305,ROW($A55)-5,FALSE),IFERROR(INDEX(AL$269:AL$305,MATCH($F55,$B$269:$B$305,0))/VLOOKUP($F55,$B$269:$BB$305,MATCH(LEFT(TRIM(AL$6),FIND("~",SUBSTITUTE(AL$6,"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55))*HLOOKUP(LEFT(TRIM(AL$6),FIND("~",SUBSTITUTE(AL$6," ","~",LEN(TRIM(AL$6))-LEN(SUBSTITUTE(TRIM(AL$6)," ",""))))-1)&amp;" Total",$B$6:$BB$305,ROW($A55)-5,FALSE))</f>
        <v>0</v>
      </c>
      <c r="AM55" s="143">
        <f ca="1">IF(AM$5&lt;&gt;"",HLOOKUP(AM$5,Functionalization!$G$6:$R$305,ROW($A55)-5,FALSE),IFERROR(INDEX(AM$269:AM$305,MATCH($F55,$B$269:$B$305,0))/VLOOKUP($F55,$B$269:$BB$305,MATCH(LEFT(TRIM(AM$6),FIND("~",SUBSTITUTE(AM$6,"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55))*HLOOKUP(LEFT(TRIM(AM$6),FIND("~",SUBSTITUTE(AM$6," ","~",LEN(TRIM(AM$6))-LEN(SUBSTITUTE(TRIM(AM$6)," ",""))))-1)&amp;" Total",$B$6:$BB$305,ROW($A55)-5,FALSE))</f>
        <v>0</v>
      </c>
      <c r="AN55" s="143">
        <f ca="1">IF(AN$5&lt;&gt;"",HLOOKUP(AN$5,Functionalization!$G$6:$R$305,ROW($A55)-5,FALSE),IFERROR(INDEX(AN$269:AN$305,MATCH($F55,$B$269:$B$305,0))/VLOOKUP($F55,$B$269:$BB$305,MATCH(LEFT(TRIM(AN$6),FIND("~",SUBSTITUTE(AN$6,"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55))*HLOOKUP(LEFT(TRIM(AN$6),FIND("~",SUBSTITUTE(AN$6," ","~",LEN(TRIM(AN$6))-LEN(SUBSTITUTE(TRIM(AN$6)," ",""))))-1)&amp;" Total",$B$6:$BB$305,ROW($A55)-5,FALSE))</f>
        <v>0</v>
      </c>
      <c r="AO55" s="143">
        <f ca="1">IF(AO$5&lt;&gt;"",HLOOKUP(AO$5,Functionalization!$G$6:$R$305,ROW($A55)-5,FALSE),IFERROR(INDEX(AO$269:AO$305,MATCH($F55,$B$269:$B$305,0))/VLOOKUP($F55,$B$269:$BB$305,MATCH(LEFT(TRIM(AO$6),FIND("~",SUBSTITUTE(AO$6,"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55))*HLOOKUP(LEFT(TRIM(AO$6),FIND("~",SUBSTITUTE(AO$6," ","~",LEN(TRIM(AO$6))-LEN(SUBSTITUTE(TRIM(AO$6)," ",""))))-1)&amp;" Total",$B$6:$BB$305,ROW($A55)-5,FALSE))</f>
        <v>0</v>
      </c>
      <c r="AP55" s="143">
        <f ca="1">IF(AP$5&lt;&gt;"",HLOOKUP(AP$5,Functionalization!$G$6:$R$305,ROW($A55)-5,FALSE),IFERROR(INDEX(AP$269:AP$305,MATCH($F55,$B$269:$B$305,0))/VLOOKUP($F55,$B$269:$BB$305,MATCH(LEFT(TRIM(AP$6),FIND("~",SUBSTITUTE(AP$6,"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55))*HLOOKUP(LEFT(TRIM(AP$6),FIND("~",SUBSTITUTE(AP$6," ","~",LEN(TRIM(AP$6))-LEN(SUBSTITUTE(TRIM(AP$6)," ",""))))-1)&amp;" Total",$B$6:$BB$305,ROW($A55)-5,FALSE))</f>
        <v>0</v>
      </c>
      <c r="AQ55" s="143">
        <f ca="1">IF(AQ$5&lt;&gt;"",HLOOKUP(AQ$5,Functionalization!$G$6:$R$305,ROW($A55)-5,FALSE),IFERROR(INDEX(AQ$269:AQ$305,MATCH($F55,$B$269:$B$305,0))/VLOOKUP($F55,$B$269:$BB$305,MATCH(LEFT(TRIM(AQ$6),FIND("~",SUBSTITUTE(AQ$6,"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55))*HLOOKUP(LEFT(TRIM(AQ$6),FIND("~",SUBSTITUTE(AQ$6," ","~",LEN(TRIM(AQ$6))-LEN(SUBSTITUTE(TRIM(AQ$6)," ",""))))-1)&amp;" Total",$B$6:$BB$305,ROW($A55)-5,FALSE))</f>
        <v>0</v>
      </c>
      <c r="AR55" s="143">
        <f ca="1">IF(AR$5&lt;&gt;"",HLOOKUP(AR$5,Functionalization!$G$6:$R$305,ROW($A55)-5,FALSE),IFERROR(INDEX(AR$269:AR$305,MATCH($F55,$B$269:$B$305,0))/VLOOKUP($F55,$B$269:$BB$305,MATCH(LEFT(TRIM(AR$6),FIND("~",SUBSTITUTE(AR$6,"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55))*HLOOKUP(LEFT(TRIM(AR$6),FIND("~",SUBSTITUTE(AR$6," ","~",LEN(TRIM(AR$6))-LEN(SUBSTITUTE(TRIM(AR$6)," ",""))))-1)&amp;" Total",$B$6:$BB$305,ROW($A55)-5,FALSE))</f>
        <v>0</v>
      </c>
      <c r="AS55" s="143">
        <f ca="1">IF(AS$5&lt;&gt;"",HLOOKUP(AS$5,Functionalization!$G$6:$R$305,ROW($A55)-5,FALSE),IFERROR(INDEX(AS$269:AS$305,MATCH($F55,$B$269:$B$305,0))/VLOOKUP($F55,$B$269:$BB$305,MATCH(LEFT(TRIM(AS$6),FIND("~",SUBSTITUTE(AS$6,"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55))*HLOOKUP(LEFT(TRIM(AS$6),FIND("~",SUBSTITUTE(AS$6," ","~",LEN(TRIM(AS$6))-LEN(SUBSTITUTE(TRIM(AS$6)," ",""))))-1)&amp;" Total",$B$6:$BB$305,ROW($A55)-5,FALSE))</f>
        <v>0</v>
      </c>
      <c r="AT55" s="143">
        <f ca="1">IF(AT$5&lt;&gt;"",HLOOKUP(AT$5,Functionalization!$G$6:$R$305,ROW($A55)-5,FALSE),IFERROR(INDEX(AT$269:AT$305,MATCH($F55,$B$269:$B$305,0))/VLOOKUP($F55,$B$269:$BB$305,MATCH(LEFT(TRIM(AT$6),FIND("~",SUBSTITUTE(AT$6,"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55))*HLOOKUP(LEFT(TRIM(AT$6),FIND("~",SUBSTITUTE(AT$6," ","~",LEN(TRIM(AT$6))-LEN(SUBSTITUTE(TRIM(AT$6)," ",""))))-1)&amp;" Total",$B$6:$BB$305,ROW($A55)-5,FALSE))</f>
        <v>0</v>
      </c>
      <c r="AU55" s="143">
        <f ca="1">IF(AU$5&lt;&gt;"",HLOOKUP(AU$5,Functionalization!$G$6:$R$305,ROW($A55)-5,FALSE),IFERROR(INDEX(AU$269:AU$305,MATCH($F55,$B$269:$B$305,0))/VLOOKUP($F55,$B$269:$BB$305,MATCH(LEFT(TRIM(AU$6),FIND("~",SUBSTITUTE(AU$6,"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55))*HLOOKUP(LEFT(TRIM(AU$6),FIND("~",SUBSTITUTE(AU$6," ","~",LEN(TRIM(AU$6))-LEN(SUBSTITUTE(TRIM(AU$6)," ",""))))-1)&amp;" Total",$B$6:$BB$305,ROW($A55)-5,FALSE))</f>
        <v>0</v>
      </c>
      <c r="AV55" s="143">
        <f ca="1">IF(AV$5&lt;&gt;"",HLOOKUP(AV$5,Functionalization!$G$6:$R$305,ROW($A55)-5,FALSE),IFERROR(INDEX(AV$269:AV$305,MATCH($F55,$B$269:$B$305,0))/VLOOKUP($F55,$B$269:$BB$305,MATCH(LEFT(TRIM(AV$6),FIND("~",SUBSTITUTE(AV$6,"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55))*HLOOKUP(LEFT(TRIM(AV$6),FIND("~",SUBSTITUTE(AV$6," ","~",LEN(TRIM(AV$6))-LEN(SUBSTITUTE(TRIM(AV$6)," ",""))))-1)&amp;" Total",$B$6:$BB$305,ROW($A55)-5,FALSE))</f>
        <v>0</v>
      </c>
      <c r="AW55" s="143">
        <f ca="1">IF(AW$5&lt;&gt;"",HLOOKUP(AW$5,Functionalization!$G$6:$R$305,ROW($A55)-5,FALSE),IFERROR(INDEX(AW$269:AW$305,MATCH($F55,$B$269:$B$305,0))/VLOOKUP($F55,$B$269:$BB$305,MATCH(LEFT(TRIM(AW$6),FIND("~",SUBSTITUTE(AW$6,"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55))*HLOOKUP(LEFT(TRIM(AW$6),FIND("~",SUBSTITUTE(AW$6," ","~",LEN(TRIM(AW$6))-LEN(SUBSTITUTE(TRIM(AW$6)," ",""))))-1)&amp;" Total",$B$6:$BB$305,ROW($A55)-5,FALSE))</f>
        <v>0</v>
      </c>
      <c r="AX55" s="143">
        <f ca="1">IF(AX$5&lt;&gt;"",HLOOKUP(AX$5,Functionalization!$G$6:$R$305,ROW($A55)-5,FALSE),IFERROR(INDEX(AX$269:AX$305,MATCH($F55,$B$269:$B$305,0))/VLOOKUP($F55,$B$269:$BB$305,MATCH(LEFT(TRIM(AX$6),FIND("~",SUBSTITUTE(AX$6,"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55))*HLOOKUP(LEFT(TRIM(AX$6),FIND("~",SUBSTITUTE(AX$6," ","~",LEN(TRIM(AX$6))-LEN(SUBSTITUTE(TRIM(AX$6)," ",""))))-1)&amp;" Total",$B$6:$BB$305,ROW($A55)-5,FALSE))</f>
        <v>0</v>
      </c>
      <c r="AY55" s="143">
        <f ca="1">IF(AY$5&lt;&gt;"",HLOOKUP(AY$5,Functionalization!$G$6:$R$305,ROW($A55)-5,FALSE),IFERROR(INDEX(AY$269:AY$305,MATCH($F55,$B$269:$B$305,0))/VLOOKUP($F55,$B$269:$BB$305,MATCH(LEFT(TRIM(AY$6),FIND("~",SUBSTITUTE(AY$6,"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55))*HLOOKUP(LEFT(TRIM(AY$6),FIND("~",SUBSTITUTE(AY$6," ","~",LEN(TRIM(AY$6))-LEN(SUBSTITUTE(TRIM(AY$6)," ",""))))-1)&amp;" Total",$B$6:$BB$305,ROW($A55)-5,FALSE))</f>
        <v>0</v>
      </c>
      <c r="AZ55" s="143">
        <f ca="1">IF(AZ$5&lt;&gt;"",HLOOKUP(AZ$5,Functionalization!$G$6:$R$305,ROW($A55)-5,FALSE),IFERROR(INDEX(AZ$269:AZ$305,MATCH($F55,$B$269:$B$305,0))/VLOOKUP($F55,$B$269:$BB$305,MATCH(LEFT(TRIM(AZ$6),FIND("~",SUBSTITUTE(AZ$6,"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55))*HLOOKUP(LEFT(TRIM(AZ$6),FIND("~",SUBSTITUTE(AZ$6," ","~",LEN(TRIM(AZ$6))-LEN(SUBSTITUTE(TRIM(AZ$6)," ",""))))-1)&amp;" Total",$B$6:$BB$305,ROW($A55)-5,FALSE))</f>
        <v>0</v>
      </c>
      <c r="BA55" s="143">
        <f ca="1">IF(BA$5&lt;&gt;"",HLOOKUP(BA$5,Functionalization!$G$6:$R$305,ROW($A55)-5,FALSE),IFERROR(INDEX(BA$269:BA$305,MATCH($F55,$B$269:$B$305,0))/VLOOKUP($F55,$B$269:$BB$305,MATCH(LEFT(TRIM(BA$6),FIND("~",SUBSTITUTE(BA$6,"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55))*HLOOKUP(LEFT(TRIM(BA$6),FIND("~",SUBSTITUTE(BA$6," ","~",LEN(TRIM(BA$6))-LEN(SUBSTITUTE(TRIM(BA$6)," ",""))))-1)&amp;" Total",$B$6:$BB$305,ROW($A55)-5,FALSE))</f>
        <v>0</v>
      </c>
      <c r="BB55" s="143">
        <f ca="1">IF(BB$5&lt;&gt;"",HLOOKUP(BB$5,Functionalization!$G$6:$R$305,ROW($A55)-5,FALSE),IFERROR(INDEX(BB$269:BB$305,MATCH($F55,$B$269:$B$305,0))/VLOOKUP($F55,$B$269:$BB$305,MATCH(LEFT(TRIM(BB$6),FIND("~",SUBSTITUTE(BB$6,"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55))*HLOOKUP(LEFT(TRIM(BB$6),FIND("~",SUBSTITUTE(BB$6," ","~",LEN(TRIM(BB$6))-LEN(SUBSTITUTE(TRIM(BB$6)," ",""))))-1)&amp;" Total",$B$6:$BB$305,ROW($A55)-5,FALSE))</f>
        <v>0</v>
      </c>
      <c r="BD55" s="79">
        <f ca="1">IFERROR(IF(SUMIF($G$6:$BB$6,BD$6&amp;" Total",$G55:$BB55)-(SUMIF($G$6:$BB$6,BD$6&amp;" "&amp;'Input-Func_Class'!$D$22,$G55:$BB55)+IFERROR(SUMIF($G$6:$BB$6,BD$6&amp;" "&amp;'Input-Func_Class'!$E$22,$G55:$BB55),SUMIF($G$6:$BB$6,BD$6&amp;" "&amp;'Input-Func_Class'!$B$24,$G55:$BB55))+SUMIF($G$6:$BB$6,BD$6&amp;" "&amp;'Input-Func_Class'!$F$22,$G55:$BB55))&lt;Check_Limit,0,1),1)</f>
        <v>0</v>
      </c>
      <c r="BE55" s="79">
        <f ca="1">IFERROR(IF(SUMIF($G$6:$BB$6,BE$6&amp;" Total",$G55:$BB55)-(SUMIF($G$6:$BB$6,BE$6&amp;" "&amp;'Input-Func_Class'!$D$22,$G55:$BB55)+IFERROR(SUMIF($G$6:$BB$6,BE$6&amp;" "&amp;'Input-Func_Class'!$E$22,$G55:$BB55),SUMIF($G$6:$BB$6,BE$6&amp;" "&amp;'Input-Func_Class'!$B$24,$G55:$BB55))+SUMIF($G$6:$BB$6,BE$6&amp;" "&amp;'Input-Func_Class'!$F$22,$G55:$BB55))&lt;Check_Limit,0,1),1)</f>
        <v>0</v>
      </c>
      <c r="BF55" s="79">
        <f ca="1">IFERROR(IF(SUMIF($G$6:$BB$6,BF$6&amp;" Total",$G55:$BB55)-(SUMIF($G$6:$BB$6,BF$6&amp;" "&amp;'Input-Func_Class'!$D$22,$G55:$BB55)+IFERROR(SUMIF($G$6:$BB$6,BF$6&amp;" "&amp;'Input-Func_Class'!$E$22,$G55:$BB55),SUMIF($G$6:$BB$6,BF$6&amp;" "&amp;'Input-Func_Class'!$B$24,$G55:$BB55))+SUMIF($G$6:$BB$6,BF$6&amp;" "&amp;'Input-Func_Class'!$F$22,$G55:$BB55))&lt;Check_Limit,0,1),1)</f>
        <v>0</v>
      </c>
      <c r="BG55" s="79">
        <f ca="1">IFERROR(IF(SUMIF($G$6:$BB$6,BG$6&amp;" Total",$G55:$BB55)-(SUMIF($G$6:$BB$6,BG$6&amp;" "&amp;'Input-Func_Class'!$D$22,$G55:$BB55)+IFERROR(SUMIF($G$6:$BB$6,BG$6&amp;" "&amp;'Input-Func_Class'!$E$22,$G55:$BB55),SUMIF($G$6:$BB$6,BG$6&amp;" "&amp;'Input-Func_Class'!$B$24,$G55:$BB55))+SUMIF($G$6:$BB$6,BG$6&amp;" "&amp;'Input-Func_Class'!$F$22,$G55:$BB55))&lt;Check_Limit,0,1),1)</f>
        <v>0</v>
      </c>
      <c r="BH55" s="79">
        <f ca="1">IFERROR(IF(SUMIF($G$6:$BB$6,BH$6&amp;" Total",$G55:$BB55)-(SUMIF($G$6:$BB$6,BH$6&amp;" "&amp;'Input-Func_Class'!$D$22,$G55:$BB55)+IFERROR(SUMIF($G$6:$BB$6,BH$6&amp;" "&amp;'Input-Func_Class'!$E$22,$G55:$BB55),SUMIF($G$6:$BB$6,BH$6&amp;" "&amp;'Input-Func_Class'!$B$24,$G55:$BB55))+SUMIF($G$6:$BB$6,BH$6&amp;" "&amp;'Input-Func_Class'!$F$22,$G55:$BB55))&lt;Check_Limit,0,1),1)</f>
        <v>0</v>
      </c>
      <c r="BI55" s="79">
        <f ca="1">IFERROR(IF(SUMIF($G$6:$BB$6,BI$6&amp;" Total",$G55:$BB55)-(SUMIF($G$6:$BB$6,BI$6&amp;" "&amp;'Input-Func_Class'!$D$22,$G55:$BB55)+IFERROR(SUMIF($G$6:$BB$6,BI$6&amp;" "&amp;'Input-Func_Class'!$E$22,$G55:$BB55),SUMIF($G$6:$BB$6,BI$6&amp;" "&amp;'Input-Func_Class'!$B$24,$G55:$BB55))+SUMIF($G$6:$BB$6,BI$6&amp;" "&amp;'Input-Func_Class'!$F$22,$G55:$BB55))&lt;Check_Limit,0,1),1)</f>
        <v>0</v>
      </c>
      <c r="BJ55" s="79">
        <f ca="1">IFERROR(IF(SUMIF($G$6:$BB$6,BJ$6&amp;" Total",$G55:$BB55)-(SUMIF($G$6:$BB$6,BJ$6&amp;" "&amp;'Input-Func_Class'!$D$22,$G55:$BB55)+IFERROR(SUMIF($G$6:$BB$6,BJ$6&amp;" "&amp;'Input-Func_Class'!$E$22,$G55:$BB55),SUMIF($G$6:$BB$6,BJ$6&amp;" "&amp;'Input-Func_Class'!$B$24,$G55:$BB55))+SUMIF($G$6:$BB$6,BJ$6&amp;" "&amp;'Input-Func_Class'!$F$22,$G55:$BB55))&lt;Check_Limit,0,1),1)</f>
        <v>0</v>
      </c>
      <c r="BK55" s="79">
        <f ca="1">IFERROR(IF(SUMIF($G$6:$BB$6,BK$6&amp;" Total",$G55:$BB55)-(SUMIF($G$6:$BB$6,BK$6&amp;" "&amp;'Input-Func_Class'!$D$22,$G55:$BB55)+IFERROR(SUMIF($G$6:$BB$6,BK$6&amp;" "&amp;'Input-Func_Class'!$E$22,$G55:$BB55),SUMIF($G$6:$BB$6,BK$6&amp;" "&amp;'Input-Func_Class'!$B$24,$G55:$BB55))+SUMIF($G$6:$BB$6,BK$6&amp;" "&amp;'Input-Func_Class'!$F$22,$G55:$BB55))&lt;Check_Limit,0,1),1)</f>
        <v>0</v>
      </c>
      <c r="BL55" s="79">
        <f ca="1">IFERROR(IF(SUMIF($G$6:$BB$6,BL$6&amp;" Total",$G55:$BB55)-(SUMIF($G$6:$BB$6,BL$6&amp;" "&amp;'Input-Func_Class'!$D$22,$G55:$BB55)+IFERROR(SUMIF($G$6:$BB$6,BL$6&amp;" "&amp;'Input-Func_Class'!$E$22,$G55:$BB55),SUMIF($G$6:$BB$6,BL$6&amp;" "&amp;'Input-Func_Class'!$B$24,$G55:$BB55))+SUMIF($G$6:$BB$6,BL$6&amp;" "&amp;'Input-Func_Class'!$F$22,$G55:$BB55))&lt;Check_Limit,0,1),1)</f>
        <v>0</v>
      </c>
      <c r="BM55" s="79">
        <f ca="1">IFERROR(IF(SUMIF($G$6:$BB$6,BM$6&amp;" Total",$G55:$BB55)-(SUMIF($G$6:$BB$6,BM$6&amp;" "&amp;'Input-Func_Class'!$D$22,$G55:$BB55)+IFERROR(SUMIF($G$6:$BB$6,BM$6&amp;" "&amp;'Input-Func_Class'!$E$22,$G55:$BB55),SUMIF($G$6:$BB$6,BM$6&amp;" "&amp;'Input-Func_Class'!$B$24,$G55:$BB55))+SUMIF($G$6:$BB$6,BM$6&amp;" "&amp;'Input-Func_Class'!$F$22,$G55:$BB55))&lt;Check_Limit,0,1),1)</f>
        <v>0</v>
      </c>
      <c r="BN55" s="79">
        <f ca="1">IFERROR(IF(SUMIF($G$6:$BB$6,BN$6&amp;" Total",$G55:$BB55)-(SUMIF($G$6:$BB$6,BN$6&amp;" "&amp;'Input-Func_Class'!$D$22,$G55:$BB55)+IFERROR(SUMIF($G$6:$BB$6,BN$6&amp;" "&amp;'Input-Func_Class'!$E$22,$G55:$BB55),SUMIF($G$6:$BB$6,BN$6&amp;" "&amp;'Input-Func_Class'!$B$24,$G55:$BB55))+SUMIF($G$6:$BB$6,BN$6&amp;" "&amp;'Input-Func_Class'!$F$22,$G55:$BB55))&lt;Check_Limit,0,1),1)</f>
        <v>0</v>
      </c>
      <c r="BO55" s="79">
        <f ca="1">IFERROR(IF(SUMIF($G$6:$BB$6,BO$6&amp;" Total",$G55:$BB55)-(SUMIF($G$6:$BB$6,BO$6&amp;" "&amp;'Input-Func_Class'!$D$22,$G55:$BB55)+IFERROR(SUMIF($G$6:$BB$6,BO$6&amp;" "&amp;'Input-Func_Class'!$E$22,$G55:$BB55),SUMIF($G$6:$BB$6,BO$6&amp;" "&amp;'Input-Func_Class'!$B$24,$G55:$BB55))+SUMIF($G$6:$BB$6,BO$6&amp;" "&amp;'Input-Func_Class'!$F$22,$G55:$BB55))&lt;Check_Limit,0,1),1)</f>
        <v>0</v>
      </c>
    </row>
    <row r="56" spans="1:67" outlineLevel="1">
      <c r="A56" s="113">
        <f>IF(ISBLANK('Input-Accounts'!A56),"",'Input-Accounts'!A56)</f>
        <v>46</v>
      </c>
      <c r="B56" s="17" t="str">
        <f>IF(ISBLANK('Input-Accounts'!B56),"",'Input-Accounts'!B56)</f>
        <v xml:space="preserve">Tools, Shop, and Garage Equipment </v>
      </c>
      <c r="C56" s="113">
        <f>IF(ISBLANK('Input-Accounts'!C56),"",'Input-Accounts'!C56)</f>
        <v>394</v>
      </c>
      <c r="D56" s="143">
        <f>Functionalization!$D56</f>
        <v>8354339.1999999993</v>
      </c>
      <c r="E56" s="143">
        <f t="shared" ca="1" si="2"/>
        <v>0</v>
      </c>
      <c r="F56" s="89" t="str">
        <f>IF($D56=0,"-",IF('Input-Accounts'!$E56&lt;&gt;0,'Input-Accounts'!$E56,'Input-Accounts'!$G56))</f>
        <v>INT_T&amp;D_PLANT</v>
      </c>
      <c r="G56" s="143">
        <f ca="1">IF(G$5&lt;&gt;"",HLOOKUP(G$5,Functionalization!$G$6:$R$305,ROW($A56)-5,FALSE),IFERROR(INDEX(G$269:G$305,MATCH($F56,$B$269:$B$305,0))/VLOOKUP($F56,$B$269:$BB$305,MATCH(LEFT(TRIM(G$6),FIND("~",SUBSTITUTE(G$6,"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56))*HLOOKUP(LEFT(TRIM(G$6),FIND("~",SUBSTITUTE(G$6," ","~",LEN(TRIM(G$6))-LEN(SUBSTITUTE(TRIM(G$6)," ",""))))-1)&amp;" Total",$B$6:$BB$305,ROW($A56)-5,FALSE))</f>
        <v>0</v>
      </c>
      <c r="H56" s="143">
        <f ca="1">IF(H$5&lt;&gt;"",HLOOKUP(H$5,Functionalization!$G$6:$R$305,ROW($A56)-5,FALSE),IFERROR(INDEX(H$269:H$305,MATCH($F56,$B$269:$B$305,0))/VLOOKUP($F56,$B$269:$BB$305,MATCH(LEFT(TRIM(H$6),FIND("~",SUBSTITUTE(H$6,"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56))*HLOOKUP(LEFT(TRIM(H$6),FIND("~",SUBSTITUTE(H$6," ","~",LEN(TRIM(H$6))-LEN(SUBSTITUTE(TRIM(H$6)," ",""))))-1)&amp;" Total",$B$6:$BB$305,ROW($A56)-5,FALSE))</f>
        <v>0</v>
      </c>
      <c r="I56" s="143">
        <f ca="1">IF(I$5&lt;&gt;"",HLOOKUP(I$5,Functionalization!$G$6:$R$305,ROW($A56)-5,FALSE),IFERROR(INDEX(I$269:I$305,MATCH($F56,$B$269:$B$305,0))/VLOOKUP($F56,$B$269:$BB$305,MATCH(LEFT(TRIM(I$6),FIND("~",SUBSTITUTE(I$6,"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56))*HLOOKUP(LEFT(TRIM(I$6),FIND("~",SUBSTITUTE(I$6," ","~",LEN(TRIM(I$6))-LEN(SUBSTITUTE(TRIM(I$6)," ",""))))-1)&amp;" Total",$B$6:$BB$305,ROW($A56)-5,FALSE))</f>
        <v>0</v>
      </c>
      <c r="J56" s="143">
        <f ca="1">IF(J$5&lt;&gt;"",HLOOKUP(J$5,Functionalization!$G$6:$R$305,ROW($A56)-5,FALSE),IFERROR(INDEX(J$269:J$305,MATCH($F56,$B$269:$B$305,0))/VLOOKUP($F56,$B$269:$BB$305,MATCH(LEFT(TRIM(J$6),FIND("~",SUBSTITUTE(J$6,"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56))*HLOOKUP(LEFT(TRIM(J$6),FIND("~",SUBSTITUTE(J$6," ","~",LEN(TRIM(J$6))-LEN(SUBSTITUTE(TRIM(J$6)," ",""))))-1)&amp;" Total",$B$6:$BB$305,ROW($A56)-5,FALSE))</f>
        <v>0</v>
      </c>
      <c r="K56" s="143">
        <f ca="1">IF(K$5&lt;&gt;"",HLOOKUP(K$5,Functionalization!$G$6:$R$305,ROW($A56)-5,FALSE),IFERROR(INDEX(K$269:K$305,MATCH($F56,$B$269:$B$305,0))/VLOOKUP($F56,$B$269:$BB$305,MATCH(LEFT(TRIM(K$6),FIND("~",SUBSTITUTE(K$6,"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56))*HLOOKUP(LEFT(TRIM(K$6),FIND("~",SUBSTITUTE(K$6," ","~",LEN(TRIM(K$6))-LEN(SUBSTITUTE(TRIM(K$6)," ",""))))-1)&amp;" Total",$B$6:$BB$305,ROW($A56)-5,FALSE))</f>
        <v>154676.01881943952</v>
      </c>
      <c r="L56" s="143">
        <f ca="1">IF(L$5&lt;&gt;"",HLOOKUP(L$5,Functionalization!$G$6:$R$305,ROW($A56)-5,FALSE),IFERROR(INDEX(L$269:L$305,MATCH($F56,$B$269:$B$305,0))/VLOOKUP($F56,$B$269:$BB$305,MATCH(LEFT(TRIM(L$6),FIND("~",SUBSTITUTE(L$6,"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56))*HLOOKUP(LEFT(TRIM(L$6),FIND("~",SUBSTITUTE(L$6," ","~",LEN(TRIM(L$6))-LEN(SUBSTITUTE(TRIM(L$6)," ",""))))-1)&amp;" Total",$B$6:$BB$305,ROW($A56)-5,FALSE))</f>
        <v>154676.01881943952</v>
      </c>
      <c r="M56" s="143">
        <f ca="1">IF(M$5&lt;&gt;"",HLOOKUP(M$5,Functionalization!$G$6:$R$305,ROW($A56)-5,FALSE),IFERROR(INDEX(M$269:M$305,MATCH($F56,$B$269:$B$305,0))/VLOOKUP($F56,$B$269:$BB$305,MATCH(LEFT(TRIM(M$6),FIND("~",SUBSTITUTE(M$6,"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56))*HLOOKUP(LEFT(TRIM(M$6),FIND("~",SUBSTITUTE(M$6," ","~",LEN(TRIM(M$6))-LEN(SUBSTITUTE(TRIM(M$6)," ",""))))-1)&amp;" Total",$B$6:$BB$305,ROW($A56)-5,FALSE))</f>
        <v>0</v>
      </c>
      <c r="N56" s="143">
        <f ca="1">IF(N$5&lt;&gt;"",HLOOKUP(N$5,Functionalization!$G$6:$R$305,ROW($A56)-5,FALSE),IFERROR(INDEX(N$269:N$305,MATCH($F56,$B$269:$B$305,0))/VLOOKUP($F56,$B$269:$BB$305,MATCH(LEFT(TRIM(N$6),FIND("~",SUBSTITUTE(N$6,"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56))*HLOOKUP(LEFT(TRIM(N$6),FIND("~",SUBSTITUTE(N$6," ","~",LEN(TRIM(N$6))-LEN(SUBSTITUTE(TRIM(N$6)," ",""))))-1)&amp;" Total",$B$6:$BB$305,ROW($A56)-5,FALSE))</f>
        <v>0</v>
      </c>
      <c r="O56" s="143">
        <f ca="1">IF(O$5&lt;&gt;"",HLOOKUP(O$5,Functionalization!$G$6:$R$305,ROW($A56)-5,FALSE),IFERROR(INDEX(O$269:O$305,MATCH($F56,$B$269:$B$305,0))/VLOOKUP($F56,$B$269:$BB$305,MATCH(LEFT(TRIM(O$6),FIND("~",SUBSTITUTE(O$6,"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56))*HLOOKUP(LEFT(TRIM(O$6),FIND("~",SUBSTITUTE(O$6," ","~",LEN(TRIM(O$6))-LEN(SUBSTITUTE(TRIM(O$6)," ",""))))-1)&amp;" Total",$B$6:$BB$305,ROW($A56)-5,FALSE))</f>
        <v>8199663.18118056</v>
      </c>
      <c r="P56" s="143">
        <f ca="1">IF(P$5&lt;&gt;"",HLOOKUP(P$5,Functionalization!$G$6:$R$305,ROW($A56)-5,FALSE),IFERROR(INDEX(P$269:P$305,MATCH($F56,$B$269:$B$305,0))/VLOOKUP($F56,$B$269:$BB$305,MATCH(LEFT(TRIM(P$6),FIND("~",SUBSTITUTE(P$6,"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56))*HLOOKUP(LEFT(TRIM(P$6),FIND("~",SUBSTITUTE(P$6," ","~",LEN(TRIM(P$6))-LEN(SUBSTITUTE(TRIM(P$6)," ",""))))-1)&amp;" Total",$B$6:$BB$305,ROW($A56)-5,FALSE))</f>
        <v>5328781.0740590664</v>
      </c>
      <c r="Q56" s="143">
        <f ca="1">IF(Q$5&lt;&gt;"",HLOOKUP(Q$5,Functionalization!$G$6:$R$305,ROW($A56)-5,FALSE),IFERROR(INDEX(Q$269:Q$305,MATCH($F56,$B$269:$B$305,0))/VLOOKUP($F56,$B$269:$BB$305,MATCH(LEFT(TRIM(Q$6),FIND("~",SUBSTITUTE(Q$6,"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56))*HLOOKUP(LEFT(TRIM(Q$6),FIND("~",SUBSTITUTE(Q$6," ","~",LEN(TRIM(Q$6))-LEN(SUBSTITUTE(TRIM(Q$6)," ",""))))-1)&amp;" Total",$B$6:$BB$305,ROW($A56)-5,FALSE))</f>
        <v>0</v>
      </c>
      <c r="R56" s="143">
        <f ca="1">IF(R$5&lt;&gt;"",HLOOKUP(R$5,Functionalization!$G$6:$R$305,ROW($A56)-5,FALSE),IFERROR(INDEX(R$269:R$305,MATCH($F56,$B$269:$B$305,0))/VLOOKUP($F56,$B$269:$BB$305,MATCH(LEFT(TRIM(R$6),FIND("~",SUBSTITUTE(R$6,"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56))*HLOOKUP(LEFT(TRIM(R$6),FIND("~",SUBSTITUTE(R$6," ","~",LEN(TRIM(R$6))-LEN(SUBSTITUTE(TRIM(R$6)," ",""))))-1)&amp;" Total",$B$6:$BB$305,ROW($A56)-5,FALSE))</f>
        <v>2870882.107121496</v>
      </c>
      <c r="S56" s="143">
        <f ca="1">IF(S$5&lt;&gt;"",HLOOKUP(S$5,Functionalization!$G$6:$R$305,ROW($A56)-5,FALSE),IFERROR(INDEX(S$269:S$305,MATCH($F56,$B$269:$B$305,0))/VLOOKUP($F56,$B$269:$BB$305,MATCH(LEFT(TRIM(S$6),FIND("~",SUBSTITUTE(S$6,"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56))*HLOOKUP(LEFT(TRIM(S$6),FIND("~",SUBSTITUTE(S$6," ","~",LEN(TRIM(S$6))-LEN(SUBSTITUTE(TRIM(S$6)," ",""))))-1)&amp;" Total",$B$6:$BB$305,ROW($A56)-5,FALSE))</f>
        <v>0</v>
      </c>
      <c r="T56" s="143">
        <f ca="1">IF(T$5&lt;&gt;"",HLOOKUP(T$5,Functionalization!$G$6:$R$305,ROW($A56)-5,FALSE),IFERROR(INDEX(T$269:T$305,MATCH($F56,$B$269:$B$305,0))/VLOOKUP($F56,$B$269:$BB$305,MATCH(LEFT(TRIM(T$6),FIND("~",SUBSTITUTE(T$6,"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56))*HLOOKUP(LEFT(TRIM(T$6),FIND("~",SUBSTITUTE(T$6," ","~",LEN(TRIM(T$6))-LEN(SUBSTITUTE(TRIM(T$6)," ",""))))-1)&amp;" Total",$B$6:$BB$305,ROW($A56)-5,FALSE))</f>
        <v>0</v>
      </c>
      <c r="U56" s="143">
        <f ca="1">IF(U$5&lt;&gt;"",HLOOKUP(U$5,Functionalization!$G$6:$R$305,ROW($A56)-5,FALSE),IFERROR(INDEX(U$269:U$305,MATCH($F56,$B$269:$B$305,0))/VLOOKUP($F56,$B$269:$BB$305,MATCH(LEFT(TRIM(U$6),FIND("~",SUBSTITUTE(U$6,"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56))*HLOOKUP(LEFT(TRIM(U$6),FIND("~",SUBSTITUTE(U$6," ","~",LEN(TRIM(U$6))-LEN(SUBSTITUTE(TRIM(U$6)," ",""))))-1)&amp;" Total",$B$6:$BB$305,ROW($A56)-5,FALSE))</f>
        <v>0</v>
      </c>
      <c r="V56" s="143">
        <f ca="1">IF(V$5&lt;&gt;"",HLOOKUP(V$5,Functionalization!$G$6:$R$305,ROW($A56)-5,FALSE),IFERROR(INDEX(V$269:V$305,MATCH($F56,$B$269:$B$305,0))/VLOOKUP($F56,$B$269:$BB$305,MATCH(LEFT(TRIM(V$6),FIND("~",SUBSTITUTE(V$6,"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56))*HLOOKUP(LEFT(TRIM(V$6),FIND("~",SUBSTITUTE(V$6," ","~",LEN(TRIM(V$6))-LEN(SUBSTITUTE(TRIM(V$6)," ",""))))-1)&amp;" Total",$B$6:$BB$305,ROW($A56)-5,FALSE))</f>
        <v>0</v>
      </c>
      <c r="W56" s="143">
        <f ca="1">IF(W$5&lt;&gt;"",HLOOKUP(W$5,Functionalization!$G$6:$R$305,ROW($A56)-5,FALSE),IFERROR(INDEX(W$269:W$305,MATCH($F56,$B$269:$B$305,0))/VLOOKUP($F56,$B$269:$BB$305,MATCH(LEFT(TRIM(W$6),FIND("~",SUBSTITUTE(W$6,"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56))*HLOOKUP(LEFT(TRIM(W$6),FIND("~",SUBSTITUTE(W$6," ","~",LEN(TRIM(W$6))-LEN(SUBSTITUTE(TRIM(W$6)," ",""))))-1)&amp;" Total",$B$6:$BB$305,ROW($A56)-5,FALSE))</f>
        <v>0</v>
      </c>
      <c r="X56" s="143">
        <f ca="1">IF(X$5&lt;&gt;"",HLOOKUP(X$5,Functionalization!$G$6:$R$305,ROW($A56)-5,FALSE),IFERROR(INDEX(X$269:X$305,MATCH($F56,$B$269:$B$305,0))/VLOOKUP($F56,$B$269:$BB$305,MATCH(LEFT(TRIM(X$6),FIND("~",SUBSTITUTE(X$6,"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56))*HLOOKUP(LEFT(TRIM(X$6),FIND("~",SUBSTITUTE(X$6," ","~",LEN(TRIM(X$6))-LEN(SUBSTITUTE(TRIM(X$6)," ",""))))-1)&amp;" Total",$B$6:$BB$305,ROW($A56)-5,FALSE))</f>
        <v>0</v>
      </c>
      <c r="Y56" s="143">
        <f ca="1">IF(Y$5&lt;&gt;"",HLOOKUP(Y$5,Functionalization!$G$6:$R$305,ROW($A56)-5,FALSE),IFERROR(INDEX(Y$269:Y$305,MATCH($F56,$B$269:$B$305,0))/VLOOKUP($F56,$B$269:$BB$305,MATCH(LEFT(TRIM(Y$6),FIND("~",SUBSTITUTE(Y$6,"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56))*HLOOKUP(LEFT(TRIM(Y$6),FIND("~",SUBSTITUTE(Y$6," ","~",LEN(TRIM(Y$6))-LEN(SUBSTITUTE(TRIM(Y$6)," ",""))))-1)&amp;" Total",$B$6:$BB$305,ROW($A56)-5,FALSE))</f>
        <v>0</v>
      </c>
      <c r="Z56" s="143">
        <f ca="1">IF(Z$5&lt;&gt;"",HLOOKUP(Z$5,Functionalization!$G$6:$R$305,ROW($A56)-5,FALSE),IFERROR(INDEX(Z$269:Z$305,MATCH($F56,$B$269:$B$305,0))/VLOOKUP($F56,$B$269:$BB$305,MATCH(LEFT(TRIM(Z$6),FIND("~",SUBSTITUTE(Z$6,"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56))*HLOOKUP(LEFT(TRIM(Z$6),FIND("~",SUBSTITUTE(Z$6," ","~",LEN(TRIM(Z$6))-LEN(SUBSTITUTE(TRIM(Z$6)," ",""))))-1)&amp;" Total",$B$6:$BB$305,ROW($A56)-5,FALSE))</f>
        <v>0</v>
      </c>
      <c r="AA56" s="143">
        <f ca="1">IF(AA$5&lt;&gt;"",HLOOKUP(AA$5,Functionalization!$G$6:$R$305,ROW($A56)-5,FALSE),IFERROR(INDEX(AA$269:AA$305,MATCH($F56,$B$269:$B$305,0))/VLOOKUP($F56,$B$269:$BB$305,MATCH(LEFT(TRIM(AA$6),FIND("~",SUBSTITUTE(AA$6,"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56))*HLOOKUP(LEFT(TRIM(AA$6),FIND("~",SUBSTITUTE(AA$6," ","~",LEN(TRIM(AA$6))-LEN(SUBSTITUTE(TRIM(AA$6)," ",""))))-1)&amp;" Total",$B$6:$BB$305,ROW($A56)-5,FALSE))</f>
        <v>0</v>
      </c>
      <c r="AB56" s="143">
        <f ca="1">IF(AB$5&lt;&gt;"",HLOOKUP(AB$5,Functionalization!$G$6:$R$305,ROW($A56)-5,FALSE),IFERROR(INDEX(AB$269:AB$305,MATCH($F56,$B$269:$B$305,0))/VLOOKUP($F56,$B$269:$BB$305,MATCH(LEFT(TRIM(AB$6),FIND("~",SUBSTITUTE(AB$6,"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56))*HLOOKUP(LEFT(TRIM(AB$6),FIND("~",SUBSTITUTE(AB$6," ","~",LEN(TRIM(AB$6))-LEN(SUBSTITUTE(TRIM(AB$6)," ",""))))-1)&amp;" Total",$B$6:$BB$305,ROW($A56)-5,FALSE))</f>
        <v>0</v>
      </c>
      <c r="AC56" s="143">
        <f ca="1">IF(AC$5&lt;&gt;"",HLOOKUP(AC$5,Functionalization!$G$6:$R$305,ROW($A56)-5,FALSE),IFERROR(INDEX(AC$269:AC$305,MATCH($F56,$B$269:$B$305,0))/VLOOKUP($F56,$B$269:$BB$305,MATCH(LEFT(TRIM(AC$6),FIND("~",SUBSTITUTE(AC$6,"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56))*HLOOKUP(LEFT(TRIM(AC$6),FIND("~",SUBSTITUTE(AC$6," ","~",LEN(TRIM(AC$6))-LEN(SUBSTITUTE(TRIM(AC$6)," ",""))))-1)&amp;" Total",$B$6:$BB$305,ROW($A56)-5,FALSE))</f>
        <v>0</v>
      </c>
      <c r="AD56" s="143">
        <f ca="1">IF(AD$5&lt;&gt;"",HLOOKUP(AD$5,Functionalization!$G$6:$R$305,ROW($A56)-5,FALSE),IFERROR(INDEX(AD$269:AD$305,MATCH($F56,$B$269:$B$305,0))/VLOOKUP($F56,$B$269:$BB$305,MATCH(LEFT(TRIM(AD$6),FIND("~",SUBSTITUTE(AD$6,"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56))*HLOOKUP(LEFT(TRIM(AD$6),FIND("~",SUBSTITUTE(AD$6," ","~",LEN(TRIM(AD$6))-LEN(SUBSTITUTE(TRIM(AD$6)," ",""))))-1)&amp;" Total",$B$6:$BB$305,ROW($A56)-5,FALSE))</f>
        <v>0</v>
      </c>
      <c r="AE56" s="143">
        <f ca="1">IF(AE$5&lt;&gt;"",HLOOKUP(AE$5,Functionalization!$G$6:$R$305,ROW($A56)-5,FALSE),IFERROR(INDEX(AE$269:AE$305,MATCH($F56,$B$269:$B$305,0))/VLOOKUP($F56,$B$269:$BB$305,MATCH(LEFT(TRIM(AE$6),FIND("~",SUBSTITUTE(AE$6,"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56))*HLOOKUP(LEFT(TRIM(AE$6),FIND("~",SUBSTITUTE(AE$6," ","~",LEN(TRIM(AE$6))-LEN(SUBSTITUTE(TRIM(AE$6)," ",""))))-1)&amp;" Total",$B$6:$BB$305,ROW($A56)-5,FALSE))</f>
        <v>0</v>
      </c>
      <c r="AF56" s="143">
        <f ca="1">IF(AF$5&lt;&gt;"",HLOOKUP(AF$5,Functionalization!$G$6:$R$305,ROW($A56)-5,FALSE),IFERROR(INDEX(AF$269:AF$305,MATCH($F56,$B$269:$B$305,0))/VLOOKUP($F56,$B$269:$BB$305,MATCH(LEFT(TRIM(AF$6),FIND("~",SUBSTITUTE(AF$6,"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56))*HLOOKUP(LEFT(TRIM(AF$6),FIND("~",SUBSTITUTE(AF$6," ","~",LEN(TRIM(AF$6))-LEN(SUBSTITUTE(TRIM(AF$6)," ",""))))-1)&amp;" Total",$B$6:$BB$305,ROW($A56)-5,FALSE))</f>
        <v>0</v>
      </c>
      <c r="AG56" s="143">
        <f ca="1">IF(AG$5&lt;&gt;"",HLOOKUP(AG$5,Functionalization!$G$6:$R$305,ROW($A56)-5,FALSE),IFERROR(INDEX(AG$269:AG$305,MATCH($F56,$B$269:$B$305,0))/VLOOKUP($F56,$B$269:$BB$305,MATCH(LEFT(TRIM(AG$6),FIND("~",SUBSTITUTE(AG$6,"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56))*HLOOKUP(LEFT(TRIM(AG$6),FIND("~",SUBSTITUTE(AG$6," ","~",LEN(TRIM(AG$6))-LEN(SUBSTITUTE(TRIM(AG$6)," ",""))))-1)&amp;" Total",$B$6:$BB$305,ROW($A56)-5,FALSE))</f>
        <v>0</v>
      </c>
      <c r="AH56" s="143">
        <f ca="1">IF(AH$5&lt;&gt;"",HLOOKUP(AH$5,Functionalization!$G$6:$R$305,ROW($A56)-5,FALSE),IFERROR(INDEX(AH$269:AH$305,MATCH($F56,$B$269:$B$305,0))/VLOOKUP($F56,$B$269:$BB$305,MATCH(LEFT(TRIM(AH$6),FIND("~",SUBSTITUTE(AH$6,"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56))*HLOOKUP(LEFT(TRIM(AH$6),FIND("~",SUBSTITUTE(AH$6," ","~",LEN(TRIM(AH$6))-LEN(SUBSTITUTE(TRIM(AH$6)," ",""))))-1)&amp;" Total",$B$6:$BB$305,ROW($A56)-5,FALSE))</f>
        <v>0</v>
      </c>
      <c r="AI56" s="143">
        <f ca="1">IF(AI$5&lt;&gt;"",HLOOKUP(AI$5,Functionalization!$G$6:$R$305,ROW($A56)-5,FALSE),IFERROR(INDEX(AI$269:AI$305,MATCH($F56,$B$269:$B$305,0))/VLOOKUP($F56,$B$269:$BB$305,MATCH(LEFT(TRIM(AI$6),FIND("~",SUBSTITUTE(AI$6,"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56))*HLOOKUP(LEFT(TRIM(AI$6),FIND("~",SUBSTITUTE(AI$6," ","~",LEN(TRIM(AI$6))-LEN(SUBSTITUTE(TRIM(AI$6)," ",""))))-1)&amp;" Total",$B$6:$BB$305,ROW($A56)-5,FALSE))</f>
        <v>0</v>
      </c>
      <c r="AJ56" s="143">
        <f ca="1">IF(AJ$5&lt;&gt;"",HLOOKUP(AJ$5,Functionalization!$G$6:$R$305,ROW($A56)-5,FALSE),IFERROR(INDEX(AJ$269:AJ$305,MATCH($F56,$B$269:$B$305,0))/VLOOKUP($F56,$B$269:$BB$305,MATCH(LEFT(TRIM(AJ$6),FIND("~",SUBSTITUTE(AJ$6,"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56))*HLOOKUP(LEFT(TRIM(AJ$6),FIND("~",SUBSTITUTE(AJ$6," ","~",LEN(TRIM(AJ$6))-LEN(SUBSTITUTE(TRIM(AJ$6)," ",""))))-1)&amp;" Total",$B$6:$BB$305,ROW($A56)-5,FALSE))</f>
        <v>0</v>
      </c>
      <c r="AK56" s="143">
        <f ca="1">IF(AK$5&lt;&gt;"",HLOOKUP(AK$5,Functionalization!$G$6:$R$305,ROW($A56)-5,FALSE),IFERROR(INDEX(AK$269:AK$305,MATCH($F56,$B$269:$B$305,0))/VLOOKUP($F56,$B$269:$BB$305,MATCH(LEFT(TRIM(AK$6),FIND("~",SUBSTITUTE(AK$6,"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56))*HLOOKUP(LEFT(TRIM(AK$6),FIND("~",SUBSTITUTE(AK$6," ","~",LEN(TRIM(AK$6))-LEN(SUBSTITUTE(TRIM(AK$6)," ",""))))-1)&amp;" Total",$B$6:$BB$305,ROW($A56)-5,FALSE))</f>
        <v>0</v>
      </c>
      <c r="AL56" s="143">
        <f ca="1">IF(AL$5&lt;&gt;"",HLOOKUP(AL$5,Functionalization!$G$6:$R$305,ROW($A56)-5,FALSE),IFERROR(INDEX(AL$269:AL$305,MATCH($F56,$B$269:$B$305,0))/VLOOKUP($F56,$B$269:$BB$305,MATCH(LEFT(TRIM(AL$6),FIND("~",SUBSTITUTE(AL$6,"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56))*HLOOKUP(LEFT(TRIM(AL$6),FIND("~",SUBSTITUTE(AL$6," ","~",LEN(TRIM(AL$6))-LEN(SUBSTITUTE(TRIM(AL$6)," ",""))))-1)&amp;" Total",$B$6:$BB$305,ROW($A56)-5,FALSE))</f>
        <v>0</v>
      </c>
      <c r="AM56" s="143">
        <f ca="1">IF(AM$5&lt;&gt;"",HLOOKUP(AM$5,Functionalization!$G$6:$R$305,ROW($A56)-5,FALSE),IFERROR(INDEX(AM$269:AM$305,MATCH($F56,$B$269:$B$305,0))/VLOOKUP($F56,$B$269:$BB$305,MATCH(LEFT(TRIM(AM$6),FIND("~",SUBSTITUTE(AM$6,"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56))*HLOOKUP(LEFT(TRIM(AM$6),FIND("~",SUBSTITUTE(AM$6," ","~",LEN(TRIM(AM$6))-LEN(SUBSTITUTE(TRIM(AM$6)," ",""))))-1)&amp;" Total",$B$6:$BB$305,ROW($A56)-5,FALSE))</f>
        <v>0</v>
      </c>
      <c r="AN56" s="143">
        <f ca="1">IF(AN$5&lt;&gt;"",HLOOKUP(AN$5,Functionalization!$G$6:$R$305,ROW($A56)-5,FALSE),IFERROR(INDEX(AN$269:AN$305,MATCH($F56,$B$269:$B$305,0))/VLOOKUP($F56,$B$269:$BB$305,MATCH(LEFT(TRIM(AN$6),FIND("~",SUBSTITUTE(AN$6,"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56))*HLOOKUP(LEFT(TRIM(AN$6),FIND("~",SUBSTITUTE(AN$6," ","~",LEN(TRIM(AN$6))-LEN(SUBSTITUTE(TRIM(AN$6)," ",""))))-1)&amp;" Total",$B$6:$BB$305,ROW($A56)-5,FALSE))</f>
        <v>0</v>
      </c>
      <c r="AO56" s="143">
        <f ca="1">IF(AO$5&lt;&gt;"",HLOOKUP(AO$5,Functionalization!$G$6:$R$305,ROW($A56)-5,FALSE),IFERROR(INDEX(AO$269:AO$305,MATCH($F56,$B$269:$B$305,0))/VLOOKUP($F56,$B$269:$BB$305,MATCH(LEFT(TRIM(AO$6),FIND("~",SUBSTITUTE(AO$6,"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56))*HLOOKUP(LEFT(TRIM(AO$6),FIND("~",SUBSTITUTE(AO$6," ","~",LEN(TRIM(AO$6))-LEN(SUBSTITUTE(TRIM(AO$6)," ",""))))-1)&amp;" Total",$B$6:$BB$305,ROW($A56)-5,FALSE))</f>
        <v>0</v>
      </c>
      <c r="AP56" s="143">
        <f ca="1">IF(AP$5&lt;&gt;"",HLOOKUP(AP$5,Functionalization!$G$6:$R$305,ROW($A56)-5,FALSE),IFERROR(INDEX(AP$269:AP$305,MATCH($F56,$B$269:$B$305,0))/VLOOKUP($F56,$B$269:$BB$305,MATCH(LEFT(TRIM(AP$6),FIND("~",SUBSTITUTE(AP$6,"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56))*HLOOKUP(LEFT(TRIM(AP$6),FIND("~",SUBSTITUTE(AP$6," ","~",LEN(TRIM(AP$6))-LEN(SUBSTITUTE(TRIM(AP$6)," ",""))))-1)&amp;" Total",$B$6:$BB$305,ROW($A56)-5,FALSE))</f>
        <v>0</v>
      </c>
      <c r="AQ56" s="143">
        <f ca="1">IF(AQ$5&lt;&gt;"",HLOOKUP(AQ$5,Functionalization!$G$6:$R$305,ROW($A56)-5,FALSE),IFERROR(INDEX(AQ$269:AQ$305,MATCH($F56,$B$269:$B$305,0))/VLOOKUP($F56,$B$269:$BB$305,MATCH(LEFT(TRIM(AQ$6),FIND("~",SUBSTITUTE(AQ$6,"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56))*HLOOKUP(LEFT(TRIM(AQ$6),FIND("~",SUBSTITUTE(AQ$6," ","~",LEN(TRIM(AQ$6))-LEN(SUBSTITUTE(TRIM(AQ$6)," ",""))))-1)&amp;" Total",$B$6:$BB$305,ROW($A56)-5,FALSE))</f>
        <v>0</v>
      </c>
      <c r="AR56" s="143">
        <f ca="1">IF(AR$5&lt;&gt;"",HLOOKUP(AR$5,Functionalization!$G$6:$R$305,ROW($A56)-5,FALSE),IFERROR(INDEX(AR$269:AR$305,MATCH($F56,$B$269:$B$305,0))/VLOOKUP($F56,$B$269:$BB$305,MATCH(LEFT(TRIM(AR$6),FIND("~",SUBSTITUTE(AR$6,"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56))*HLOOKUP(LEFT(TRIM(AR$6),FIND("~",SUBSTITUTE(AR$6," ","~",LEN(TRIM(AR$6))-LEN(SUBSTITUTE(TRIM(AR$6)," ",""))))-1)&amp;" Total",$B$6:$BB$305,ROW($A56)-5,FALSE))</f>
        <v>0</v>
      </c>
      <c r="AS56" s="143">
        <f ca="1">IF(AS$5&lt;&gt;"",HLOOKUP(AS$5,Functionalization!$G$6:$R$305,ROW($A56)-5,FALSE),IFERROR(INDEX(AS$269:AS$305,MATCH($F56,$B$269:$B$305,0))/VLOOKUP($F56,$B$269:$BB$305,MATCH(LEFT(TRIM(AS$6),FIND("~",SUBSTITUTE(AS$6,"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56))*HLOOKUP(LEFT(TRIM(AS$6),FIND("~",SUBSTITUTE(AS$6," ","~",LEN(TRIM(AS$6))-LEN(SUBSTITUTE(TRIM(AS$6)," ",""))))-1)&amp;" Total",$B$6:$BB$305,ROW($A56)-5,FALSE))</f>
        <v>0</v>
      </c>
      <c r="AT56" s="143">
        <f ca="1">IF(AT$5&lt;&gt;"",HLOOKUP(AT$5,Functionalization!$G$6:$R$305,ROW($A56)-5,FALSE),IFERROR(INDEX(AT$269:AT$305,MATCH($F56,$B$269:$B$305,0))/VLOOKUP($F56,$B$269:$BB$305,MATCH(LEFT(TRIM(AT$6),FIND("~",SUBSTITUTE(AT$6,"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56))*HLOOKUP(LEFT(TRIM(AT$6),FIND("~",SUBSTITUTE(AT$6," ","~",LEN(TRIM(AT$6))-LEN(SUBSTITUTE(TRIM(AT$6)," ",""))))-1)&amp;" Total",$B$6:$BB$305,ROW($A56)-5,FALSE))</f>
        <v>0</v>
      </c>
      <c r="AU56" s="143">
        <f ca="1">IF(AU$5&lt;&gt;"",HLOOKUP(AU$5,Functionalization!$G$6:$R$305,ROW($A56)-5,FALSE),IFERROR(INDEX(AU$269:AU$305,MATCH($F56,$B$269:$B$305,0))/VLOOKUP($F56,$B$269:$BB$305,MATCH(LEFT(TRIM(AU$6),FIND("~",SUBSTITUTE(AU$6,"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56))*HLOOKUP(LEFT(TRIM(AU$6),FIND("~",SUBSTITUTE(AU$6," ","~",LEN(TRIM(AU$6))-LEN(SUBSTITUTE(TRIM(AU$6)," ",""))))-1)&amp;" Total",$B$6:$BB$305,ROW($A56)-5,FALSE))</f>
        <v>0</v>
      </c>
      <c r="AV56" s="143">
        <f ca="1">IF(AV$5&lt;&gt;"",HLOOKUP(AV$5,Functionalization!$G$6:$R$305,ROW($A56)-5,FALSE),IFERROR(INDEX(AV$269:AV$305,MATCH($F56,$B$269:$B$305,0))/VLOOKUP($F56,$B$269:$BB$305,MATCH(LEFT(TRIM(AV$6),FIND("~",SUBSTITUTE(AV$6,"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56))*HLOOKUP(LEFT(TRIM(AV$6),FIND("~",SUBSTITUTE(AV$6," ","~",LEN(TRIM(AV$6))-LEN(SUBSTITUTE(TRIM(AV$6)," ",""))))-1)&amp;" Total",$B$6:$BB$305,ROW($A56)-5,FALSE))</f>
        <v>0</v>
      </c>
      <c r="AW56" s="143">
        <f ca="1">IF(AW$5&lt;&gt;"",HLOOKUP(AW$5,Functionalization!$G$6:$R$305,ROW($A56)-5,FALSE),IFERROR(INDEX(AW$269:AW$305,MATCH($F56,$B$269:$B$305,0))/VLOOKUP($F56,$B$269:$BB$305,MATCH(LEFT(TRIM(AW$6),FIND("~",SUBSTITUTE(AW$6,"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56))*HLOOKUP(LEFT(TRIM(AW$6),FIND("~",SUBSTITUTE(AW$6," ","~",LEN(TRIM(AW$6))-LEN(SUBSTITUTE(TRIM(AW$6)," ",""))))-1)&amp;" Total",$B$6:$BB$305,ROW($A56)-5,FALSE))</f>
        <v>0</v>
      </c>
      <c r="AX56" s="143">
        <f ca="1">IF(AX$5&lt;&gt;"",HLOOKUP(AX$5,Functionalization!$G$6:$R$305,ROW($A56)-5,FALSE),IFERROR(INDEX(AX$269:AX$305,MATCH($F56,$B$269:$B$305,0))/VLOOKUP($F56,$B$269:$BB$305,MATCH(LEFT(TRIM(AX$6),FIND("~",SUBSTITUTE(AX$6,"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56))*HLOOKUP(LEFT(TRIM(AX$6),FIND("~",SUBSTITUTE(AX$6," ","~",LEN(TRIM(AX$6))-LEN(SUBSTITUTE(TRIM(AX$6)," ",""))))-1)&amp;" Total",$B$6:$BB$305,ROW($A56)-5,FALSE))</f>
        <v>0</v>
      </c>
      <c r="AY56" s="143">
        <f ca="1">IF(AY$5&lt;&gt;"",HLOOKUP(AY$5,Functionalization!$G$6:$R$305,ROW($A56)-5,FALSE),IFERROR(INDEX(AY$269:AY$305,MATCH($F56,$B$269:$B$305,0))/VLOOKUP($F56,$B$269:$BB$305,MATCH(LEFT(TRIM(AY$6),FIND("~",SUBSTITUTE(AY$6,"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56))*HLOOKUP(LEFT(TRIM(AY$6),FIND("~",SUBSTITUTE(AY$6," ","~",LEN(TRIM(AY$6))-LEN(SUBSTITUTE(TRIM(AY$6)," ",""))))-1)&amp;" Total",$B$6:$BB$305,ROW($A56)-5,FALSE))</f>
        <v>0</v>
      </c>
      <c r="AZ56" s="143">
        <f ca="1">IF(AZ$5&lt;&gt;"",HLOOKUP(AZ$5,Functionalization!$G$6:$R$305,ROW($A56)-5,FALSE),IFERROR(INDEX(AZ$269:AZ$305,MATCH($F56,$B$269:$B$305,0))/VLOOKUP($F56,$B$269:$BB$305,MATCH(LEFT(TRIM(AZ$6),FIND("~",SUBSTITUTE(AZ$6,"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56))*HLOOKUP(LEFT(TRIM(AZ$6),FIND("~",SUBSTITUTE(AZ$6," ","~",LEN(TRIM(AZ$6))-LEN(SUBSTITUTE(TRIM(AZ$6)," ",""))))-1)&amp;" Total",$B$6:$BB$305,ROW($A56)-5,FALSE))</f>
        <v>0</v>
      </c>
      <c r="BA56" s="143">
        <f ca="1">IF(BA$5&lt;&gt;"",HLOOKUP(BA$5,Functionalization!$G$6:$R$305,ROW($A56)-5,FALSE),IFERROR(INDEX(BA$269:BA$305,MATCH($F56,$B$269:$B$305,0))/VLOOKUP($F56,$B$269:$BB$305,MATCH(LEFT(TRIM(BA$6),FIND("~",SUBSTITUTE(BA$6,"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56))*HLOOKUP(LEFT(TRIM(BA$6),FIND("~",SUBSTITUTE(BA$6," ","~",LEN(TRIM(BA$6))-LEN(SUBSTITUTE(TRIM(BA$6)," ",""))))-1)&amp;" Total",$B$6:$BB$305,ROW($A56)-5,FALSE))</f>
        <v>0</v>
      </c>
      <c r="BB56" s="143">
        <f ca="1">IF(BB$5&lt;&gt;"",HLOOKUP(BB$5,Functionalization!$G$6:$R$305,ROW($A56)-5,FALSE),IFERROR(INDEX(BB$269:BB$305,MATCH($F56,$B$269:$B$305,0))/VLOOKUP($F56,$B$269:$BB$305,MATCH(LEFT(TRIM(BB$6),FIND("~",SUBSTITUTE(BB$6,"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56))*HLOOKUP(LEFT(TRIM(BB$6),FIND("~",SUBSTITUTE(BB$6," ","~",LEN(TRIM(BB$6))-LEN(SUBSTITUTE(TRIM(BB$6)," ",""))))-1)&amp;" Total",$B$6:$BB$305,ROW($A56)-5,FALSE))</f>
        <v>0</v>
      </c>
      <c r="BD56" s="79">
        <f ca="1">IFERROR(IF(SUMIF($G$6:$BB$6,BD$6&amp;" Total",$G56:$BB56)-(SUMIF($G$6:$BB$6,BD$6&amp;" "&amp;'Input-Func_Class'!$D$22,$G56:$BB56)+IFERROR(SUMIF($G$6:$BB$6,BD$6&amp;" "&amp;'Input-Func_Class'!$E$22,$G56:$BB56),SUMIF($G$6:$BB$6,BD$6&amp;" "&amp;'Input-Func_Class'!$B$24,$G56:$BB56))+SUMIF($G$6:$BB$6,BD$6&amp;" "&amp;'Input-Func_Class'!$F$22,$G56:$BB56))&lt;Check_Limit,0,1),1)</f>
        <v>0</v>
      </c>
      <c r="BE56" s="79">
        <f ca="1">IFERROR(IF(SUMIF($G$6:$BB$6,BE$6&amp;" Total",$G56:$BB56)-(SUMIF($G$6:$BB$6,BE$6&amp;" "&amp;'Input-Func_Class'!$D$22,$G56:$BB56)+IFERROR(SUMIF($G$6:$BB$6,BE$6&amp;" "&amp;'Input-Func_Class'!$E$22,$G56:$BB56),SUMIF($G$6:$BB$6,BE$6&amp;" "&amp;'Input-Func_Class'!$B$24,$G56:$BB56))+SUMIF($G$6:$BB$6,BE$6&amp;" "&amp;'Input-Func_Class'!$F$22,$G56:$BB56))&lt;Check_Limit,0,1),1)</f>
        <v>0</v>
      </c>
      <c r="BF56" s="79">
        <f ca="1">IFERROR(IF(SUMIF($G$6:$BB$6,BF$6&amp;" Total",$G56:$BB56)-(SUMIF($G$6:$BB$6,BF$6&amp;" "&amp;'Input-Func_Class'!$D$22,$G56:$BB56)+IFERROR(SUMIF($G$6:$BB$6,BF$6&amp;" "&amp;'Input-Func_Class'!$E$22,$G56:$BB56),SUMIF($G$6:$BB$6,BF$6&amp;" "&amp;'Input-Func_Class'!$B$24,$G56:$BB56))+SUMIF($G$6:$BB$6,BF$6&amp;" "&amp;'Input-Func_Class'!$F$22,$G56:$BB56))&lt;Check_Limit,0,1),1)</f>
        <v>0</v>
      </c>
      <c r="BG56" s="79">
        <f ca="1">IFERROR(IF(SUMIF($G$6:$BB$6,BG$6&amp;" Total",$G56:$BB56)-(SUMIF($G$6:$BB$6,BG$6&amp;" "&amp;'Input-Func_Class'!$D$22,$G56:$BB56)+IFERROR(SUMIF($G$6:$BB$6,BG$6&amp;" "&amp;'Input-Func_Class'!$E$22,$G56:$BB56),SUMIF($G$6:$BB$6,BG$6&amp;" "&amp;'Input-Func_Class'!$B$24,$G56:$BB56))+SUMIF($G$6:$BB$6,BG$6&amp;" "&amp;'Input-Func_Class'!$F$22,$G56:$BB56))&lt;Check_Limit,0,1),1)</f>
        <v>0</v>
      </c>
      <c r="BH56" s="79">
        <f ca="1">IFERROR(IF(SUMIF($G$6:$BB$6,BH$6&amp;" Total",$G56:$BB56)-(SUMIF($G$6:$BB$6,BH$6&amp;" "&amp;'Input-Func_Class'!$D$22,$G56:$BB56)+IFERROR(SUMIF($G$6:$BB$6,BH$6&amp;" "&amp;'Input-Func_Class'!$E$22,$G56:$BB56),SUMIF($G$6:$BB$6,BH$6&amp;" "&amp;'Input-Func_Class'!$B$24,$G56:$BB56))+SUMIF($G$6:$BB$6,BH$6&amp;" "&amp;'Input-Func_Class'!$F$22,$G56:$BB56))&lt;Check_Limit,0,1),1)</f>
        <v>0</v>
      </c>
      <c r="BI56" s="79">
        <f ca="1">IFERROR(IF(SUMIF($G$6:$BB$6,BI$6&amp;" Total",$G56:$BB56)-(SUMIF($G$6:$BB$6,BI$6&amp;" "&amp;'Input-Func_Class'!$D$22,$G56:$BB56)+IFERROR(SUMIF($G$6:$BB$6,BI$6&amp;" "&amp;'Input-Func_Class'!$E$22,$G56:$BB56),SUMIF($G$6:$BB$6,BI$6&amp;" "&amp;'Input-Func_Class'!$B$24,$G56:$BB56))+SUMIF($G$6:$BB$6,BI$6&amp;" "&amp;'Input-Func_Class'!$F$22,$G56:$BB56))&lt;Check_Limit,0,1),1)</f>
        <v>0</v>
      </c>
      <c r="BJ56" s="79">
        <f ca="1">IFERROR(IF(SUMIF($G$6:$BB$6,BJ$6&amp;" Total",$G56:$BB56)-(SUMIF($G$6:$BB$6,BJ$6&amp;" "&amp;'Input-Func_Class'!$D$22,$G56:$BB56)+IFERROR(SUMIF($G$6:$BB$6,BJ$6&amp;" "&amp;'Input-Func_Class'!$E$22,$G56:$BB56),SUMIF($G$6:$BB$6,BJ$6&amp;" "&amp;'Input-Func_Class'!$B$24,$G56:$BB56))+SUMIF($G$6:$BB$6,BJ$6&amp;" "&amp;'Input-Func_Class'!$F$22,$G56:$BB56))&lt;Check_Limit,0,1),1)</f>
        <v>0</v>
      </c>
      <c r="BK56" s="79">
        <f ca="1">IFERROR(IF(SUMIF($G$6:$BB$6,BK$6&amp;" Total",$G56:$BB56)-(SUMIF($G$6:$BB$6,BK$6&amp;" "&amp;'Input-Func_Class'!$D$22,$G56:$BB56)+IFERROR(SUMIF($G$6:$BB$6,BK$6&amp;" "&amp;'Input-Func_Class'!$E$22,$G56:$BB56),SUMIF($G$6:$BB$6,BK$6&amp;" "&amp;'Input-Func_Class'!$B$24,$G56:$BB56))+SUMIF($G$6:$BB$6,BK$6&amp;" "&amp;'Input-Func_Class'!$F$22,$G56:$BB56))&lt;Check_Limit,0,1),1)</f>
        <v>0</v>
      </c>
      <c r="BL56" s="79">
        <f ca="1">IFERROR(IF(SUMIF($G$6:$BB$6,BL$6&amp;" Total",$G56:$BB56)-(SUMIF($G$6:$BB$6,BL$6&amp;" "&amp;'Input-Func_Class'!$D$22,$G56:$BB56)+IFERROR(SUMIF($G$6:$BB$6,BL$6&amp;" "&amp;'Input-Func_Class'!$E$22,$G56:$BB56),SUMIF($G$6:$BB$6,BL$6&amp;" "&amp;'Input-Func_Class'!$B$24,$G56:$BB56))+SUMIF($G$6:$BB$6,BL$6&amp;" "&amp;'Input-Func_Class'!$F$22,$G56:$BB56))&lt;Check_Limit,0,1),1)</f>
        <v>0</v>
      </c>
      <c r="BM56" s="79">
        <f ca="1">IFERROR(IF(SUMIF($G$6:$BB$6,BM$6&amp;" Total",$G56:$BB56)-(SUMIF($G$6:$BB$6,BM$6&amp;" "&amp;'Input-Func_Class'!$D$22,$G56:$BB56)+IFERROR(SUMIF($G$6:$BB$6,BM$6&amp;" "&amp;'Input-Func_Class'!$E$22,$G56:$BB56),SUMIF($G$6:$BB$6,BM$6&amp;" "&amp;'Input-Func_Class'!$B$24,$G56:$BB56))+SUMIF($G$6:$BB$6,BM$6&amp;" "&amp;'Input-Func_Class'!$F$22,$G56:$BB56))&lt;Check_Limit,0,1),1)</f>
        <v>0</v>
      </c>
      <c r="BN56" s="79">
        <f ca="1">IFERROR(IF(SUMIF($G$6:$BB$6,BN$6&amp;" Total",$G56:$BB56)-(SUMIF($G$6:$BB$6,BN$6&amp;" "&amp;'Input-Func_Class'!$D$22,$G56:$BB56)+IFERROR(SUMIF($G$6:$BB$6,BN$6&amp;" "&amp;'Input-Func_Class'!$E$22,$G56:$BB56),SUMIF($G$6:$BB$6,BN$6&amp;" "&amp;'Input-Func_Class'!$B$24,$G56:$BB56))+SUMIF($G$6:$BB$6,BN$6&amp;" "&amp;'Input-Func_Class'!$F$22,$G56:$BB56))&lt;Check_Limit,0,1),1)</f>
        <v>0</v>
      </c>
      <c r="BO56" s="79">
        <f ca="1">IFERROR(IF(SUMIF($G$6:$BB$6,BO$6&amp;" Total",$G56:$BB56)-(SUMIF($G$6:$BB$6,BO$6&amp;" "&amp;'Input-Func_Class'!$D$22,$G56:$BB56)+IFERROR(SUMIF($G$6:$BB$6,BO$6&amp;" "&amp;'Input-Func_Class'!$E$22,$G56:$BB56),SUMIF($G$6:$BB$6,BO$6&amp;" "&amp;'Input-Func_Class'!$B$24,$G56:$BB56))+SUMIF($G$6:$BB$6,BO$6&amp;" "&amp;'Input-Func_Class'!$F$22,$G56:$BB56))&lt;Check_Limit,0,1),1)</f>
        <v>0</v>
      </c>
    </row>
    <row r="57" spans="1:67" outlineLevel="1">
      <c r="A57" s="113">
        <f>IF(ISBLANK('Input-Accounts'!A57),"",'Input-Accounts'!A57)</f>
        <v>47</v>
      </c>
      <c r="B57" s="17" t="str">
        <f>IF(ISBLANK('Input-Accounts'!B57),"",'Input-Accounts'!B57)</f>
        <v>Laboratory Equipment</v>
      </c>
      <c r="C57" s="113">
        <f>IF(ISBLANK('Input-Accounts'!C57),"",'Input-Accounts'!C57)</f>
        <v>395</v>
      </c>
      <c r="D57" s="143">
        <f>Functionalization!$D57</f>
        <v>59304.43</v>
      </c>
      <c r="E57" s="143">
        <f t="shared" ca="1" si="2"/>
        <v>0</v>
      </c>
      <c r="F57" s="89" t="str">
        <f>IF($D57=0,"-",IF('Input-Accounts'!$E57&lt;&gt;0,'Input-Accounts'!$E57,'Input-Accounts'!$G57))</f>
        <v>INT_T&amp;D_PLANT</v>
      </c>
      <c r="G57" s="143">
        <f ca="1">IF(G$5&lt;&gt;"",HLOOKUP(G$5,Functionalization!$G$6:$R$305,ROW($A57)-5,FALSE),IFERROR(INDEX(G$269:G$305,MATCH($F57,$B$269:$B$305,0))/VLOOKUP($F57,$B$269:$BB$305,MATCH(LEFT(TRIM(G$6),FIND("~",SUBSTITUTE(G$6,"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57))*HLOOKUP(LEFT(TRIM(G$6),FIND("~",SUBSTITUTE(G$6," ","~",LEN(TRIM(G$6))-LEN(SUBSTITUTE(TRIM(G$6)," ",""))))-1)&amp;" Total",$B$6:$BB$305,ROW($A57)-5,FALSE))</f>
        <v>0</v>
      </c>
      <c r="H57" s="143">
        <f ca="1">IF(H$5&lt;&gt;"",HLOOKUP(H$5,Functionalization!$G$6:$R$305,ROW($A57)-5,FALSE),IFERROR(INDEX(H$269:H$305,MATCH($F57,$B$269:$B$305,0))/VLOOKUP($F57,$B$269:$BB$305,MATCH(LEFT(TRIM(H$6),FIND("~",SUBSTITUTE(H$6,"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57))*HLOOKUP(LEFT(TRIM(H$6),FIND("~",SUBSTITUTE(H$6," ","~",LEN(TRIM(H$6))-LEN(SUBSTITUTE(TRIM(H$6)," ",""))))-1)&amp;" Total",$B$6:$BB$305,ROW($A57)-5,FALSE))</f>
        <v>0</v>
      </c>
      <c r="I57" s="143">
        <f ca="1">IF(I$5&lt;&gt;"",HLOOKUP(I$5,Functionalization!$G$6:$R$305,ROW($A57)-5,FALSE),IFERROR(INDEX(I$269:I$305,MATCH($F57,$B$269:$B$305,0))/VLOOKUP($F57,$B$269:$BB$305,MATCH(LEFT(TRIM(I$6),FIND("~",SUBSTITUTE(I$6,"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57))*HLOOKUP(LEFT(TRIM(I$6),FIND("~",SUBSTITUTE(I$6," ","~",LEN(TRIM(I$6))-LEN(SUBSTITUTE(TRIM(I$6)," ",""))))-1)&amp;" Total",$B$6:$BB$305,ROW($A57)-5,FALSE))</f>
        <v>0</v>
      </c>
      <c r="J57" s="143">
        <f ca="1">IF(J$5&lt;&gt;"",HLOOKUP(J$5,Functionalization!$G$6:$R$305,ROW($A57)-5,FALSE),IFERROR(INDEX(J$269:J$305,MATCH($F57,$B$269:$B$305,0))/VLOOKUP($F57,$B$269:$BB$305,MATCH(LEFT(TRIM(J$6),FIND("~",SUBSTITUTE(J$6,"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57))*HLOOKUP(LEFT(TRIM(J$6),FIND("~",SUBSTITUTE(J$6," ","~",LEN(TRIM(J$6))-LEN(SUBSTITUTE(TRIM(J$6)," ",""))))-1)&amp;" Total",$B$6:$BB$305,ROW($A57)-5,FALSE))</f>
        <v>0</v>
      </c>
      <c r="K57" s="143">
        <f ca="1">IF(K$5&lt;&gt;"",HLOOKUP(K$5,Functionalization!$G$6:$R$305,ROW($A57)-5,FALSE),IFERROR(INDEX(K$269:K$305,MATCH($F57,$B$269:$B$305,0))/VLOOKUP($F57,$B$269:$BB$305,MATCH(LEFT(TRIM(K$6),FIND("~",SUBSTITUTE(K$6,"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57))*HLOOKUP(LEFT(TRIM(K$6),FIND("~",SUBSTITUTE(K$6," ","~",LEN(TRIM(K$6))-LEN(SUBSTITUTE(TRIM(K$6)," ",""))))-1)&amp;" Total",$B$6:$BB$305,ROW($A57)-5,FALSE))</f>
        <v>1097.9890702494022</v>
      </c>
      <c r="L57" s="143">
        <f ca="1">IF(L$5&lt;&gt;"",HLOOKUP(L$5,Functionalization!$G$6:$R$305,ROW($A57)-5,FALSE),IFERROR(INDEX(L$269:L$305,MATCH($F57,$B$269:$B$305,0))/VLOOKUP($F57,$B$269:$BB$305,MATCH(LEFT(TRIM(L$6),FIND("~",SUBSTITUTE(L$6,"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57))*HLOOKUP(LEFT(TRIM(L$6),FIND("~",SUBSTITUTE(L$6," ","~",LEN(TRIM(L$6))-LEN(SUBSTITUTE(TRIM(L$6)," ",""))))-1)&amp;" Total",$B$6:$BB$305,ROW($A57)-5,FALSE))</f>
        <v>1097.9890702494022</v>
      </c>
      <c r="M57" s="143">
        <f ca="1">IF(M$5&lt;&gt;"",HLOOKUP(M$5,Functionalization!$G$6:$R$305,ROW($A57)-5,FALSE),IFERROR(INDEX(M$269:M$305,MATCH($F57,$B$269:$B$305,0))/VLOOKUP($F57,$B$269:$BB$305,MATCH(LEFT(TRIM(M$6),FIND("~",SUBSTITUTE(M$6,"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57))*HLOOKUP(LEFT(TRIM(M$6),FIND("~",SUBSTITUTE(M$6," ","~",LEN(TRIM(M$6))-LEN(SUBSTITUTE(TRIM(M$6)," ",""))))-1)&amp;" Total",$B$6:$BB$305,ROW($A57)-5,FALSE))</f>
        <v>0</v>
      </c>
      <c r="N57" s="143">
        <f ca="1">IF(N$5&lt;&gt;"",HLOOKUP(N$5,Functionalization!$G$6:$R$305,ROW($A57)-5,FALSE),IFERROR(INDEX(N$269:N$305,MATCH($F57,$B$269:$B$305,0))/VLOOKUP($F57,$B$269:$BB$305,MATCH(LEFT(TRIM(N$6),FIND("~",SUBSTITUTE(N$6,"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57))*HLOOKUP(LEFT(TRIM(N$6),FIND("~",SUBSTITUTE(N$6," ","~",LEN(TRIM(N$6))-LEN(SUBSTITUTE(TRIM(N$6)," ",""))))-1)&amp;" Total",$B$6:$BB$305,ROW($A57)-5,FALSE))</f>
        <v>0</v>
      </c>
      <c r="O57" s="143">
        <f ca="1">IF(O$5&lt;&gt;"",HLOOKUP(O$5,Functionalization!$G$6:$R$305,ROW($A57)-5,FALSE),IFERROR(INDEX(O$269:O$305,MATCH($F57,$B$269:$B$305,0))/VLOOKUP($F57,$B$269:$BB$305,MATCH(LEFT(TRIM(O$6),FIND("~",SUBSTITUTE(O$6,"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57))*HLOOKUP(LEFT(TRIM(O$6),FIND("~",SUBSTITUTE(O$6," ","~",LEN(TRIM(O$6))-LEN(SUBSTITUTE(TRIM(O$6)," ",""))))-1)&amp;" Total",$B$6:$BB$305,ROW($A57)-5,FALSE))</f>
        <v>58206.440929750599</v>
      </c>
      <c r="P57" s="143">
        <f ca="1">IF(P$5&lt;&gt;"",HLOOKUP(P$5,Functionalization!$G$6:$R$305,ROW($A57)-5,FALSE),IFERROR(INDEX(P$269:P$305,MATCH($F57,$B$269:$B$305,0))/VLOOKUP($F57,$B$269:$BB$305,MATCH(LEFT(TRIM(P$6),FIND("~",SUBSTITUTE(P$6,"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57))*HLOOKUP(LEFT(TRIM(P$6),FIND("~",SUBSTITUTE(P$6," ","~",LEN(TRIM(P$6))-LEN(SUBSTITUTE(TRIM(P$6)," ",""))))-1)&amp;" Total",$B$6:$BB$305,ROW($A57)-5,FALSE))</f>
        <v>37827.088010965694</v>
      </c>
      <c r="Q57" s="143">
        <f ca="1">IF(Q$5&lt;&gt;"",HLOOKUP(Q$5,Functionalization!$G$6:$R$305,ROW($A57)-5,FALSE),IFERROR(INDEX(Q$269:Q$305,MATCH($F57,$B$269:$B$305,0))/VLOOKUP($F57,$B$269:$BB$305,MATCH(LEFT(TRIM(Q$6),FIND("~",SUBSTITUTE(Q$6,"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57))*HLOOKUP(LEFT(TRIM(Q$6),FIND("~",SUBSTITUTE(Q$6," ","~",LEN(TRIM(Q$6))-LEN(SUBSTITUTE(TRIM(Q$6)," ",""))))-1)&amp;" Total",$B$6:$BB$305,ROW($A57)-5,FALSE))</f>
        <v>0</v>
      </c>
      <c r="R57" s="143">
        <f ca="1">IF(R$5&lt;&gt;"",HLOOKUP(R$5,Functionalization!$G$6:$R$305,ROW($A57)-5,FALSE),IFERROR(INDEX(R$269:R$305,MATCH($F57,$B$269:$B$305,0))/VLOOKUP($F57,$B$269:$BB$305,MATCH(LEFT(TRIM(R$6),FIND("~",SUBSTITUTE(R$6,"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57))*HLOOKUP(LEFT(TRIM(R$6),FIND("~",SUBSTITUTE(R$6," ","~",LEN(TRIM(R$6))-LEN(SUBSTITUTE(TRIM(R$6)," ",""))))-1)&amp;" Total",$B$6:$BB$305,ROW($A57)-5,FALSE))</f>
        <v>20379.35291878492</v>
      </c>
      <c r="S57" s="143">
        <f ca="1">IF(S$5&lt;&gt;"",HLOOKUP(S$5,Functionalization!$G$6:$R$305,ROW($A57)-5,FALSE),IFERROR(INDEX(S$269:S$305,MATCH($F57,$B$269:$B$305,0))/VLOOKUP($F57,$B$269:$BB$305,MATCH(LEFT(TRIM(S$6),FIND("~",SUBSTITUTE(S$6,"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57))*HLOOKUP(LEFT(TRIM(S$6),FIND("~",SUBSTITUTE(S$6," ","~",LEN(TRIM(S$6))-LEN(SUBSTITUTE(TRIM(S$6)," ",""))))-1)&amp;" Total",$B$6:$BB$305,ROW($A57)-5,FALSE))</f>
        <v>0</v>
      </c>
      <c r="T57" s="143">
        <f ca="1">IF(T$5&lt;&gt;"",HLOOKUP(T$5,Functionalization!$G$6:$R$305,ROW($A57)-5,FALSE),IFERROR(INDEX(T$269:T$305,MATCH($F57,$B$269:$B$305,0))/VLOOKUP($F57,$B$269:$BB$305,MATCH(LEFT(TRIM(T$6),FIND("~",SUBSTITUTE(T$6,"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57))*HLOOKUP(LEFT(TRIM(T$6),FIND("~",SUBSTITUTE(T$6," ","~",LEN(TRIM(T$6))-LEN(SUBSTITUTE(TRIM(T$6)," ",""))))-1)&amp;" Total",$B$6:$BB$305,ROW($A57)-5,FALSE))</f>
        <v>0</v>
      </c>
      <c r="U57" s="143">
        <f ca="1">IF(U$5&lt;&gt;"",HLOOKUP(U$5,Functionalization!$G$6:$R$305,ROW($A57)-5,FALSE),IFERROR(INDEX(U$269:U$305,MATCH($F57,$B$269:$B$305,0))/VLOOKUP($F57,$B$269:$BB$305,MATCH(LEFT(TRIM(U$6),FIND("~",SUBSTITUTE(U$6,"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57))*HLOOKUP(LEFT(TRIM(U$6),FIND("~",SUBSTITUTE(U$6," ","~",LEN(TRIM(U$6))-LEN(SUBSTITUTE(TRIM(U$6)," ",""))))-1)&amp;" Total",$B$6:$BB$305,ROW($A57)-5,FALSE))</f>
        <v>0</v>
      </c>
      <c r="V57" s="143">
        <f ca="1">IF(V$5&lt;&gt;"",HLOOKUP(V$5,Functionalization!$G$6:$R$305,ROW($A57)-5,FALSE),IFERROR(INDEX(V$269:V$305,MATCH($F57,$B$269:$B$305,0))/VLOOKUP($F57,$B$269:$BB$305,MATCH(LEFT(TRIM(V$6),FIND("~",SUBSTITUTE(V$6,"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57))*HLOOKUP(LEFT(TRIM(V$6),FIND("~",SUBSTITUTE(V$6," ","~",LEN(TRIM(V$6))-LEN(SUBSTITUTE(TRIM(V$6)," ",""))))-1)&amp;" Total",$B$6:$BB$305,ROW($A57)-5,FALSE))</f>
        <v>0</v>
      </c>
      <c r="W57" s="143">
        <f ca="1">IF(W$5&lt;&gt;"",HLOOKUP(W$5,Functionalization!$G$6:$R$305,ROW($A57)-5,FALSE),IFERROR(INDEX(W$269:W$305,MATCH($F57,$B$269:$B$305,0))/VLOOKUP($F57,$B$269:$BB$305,MATCH(LEFT(TRIM(W$6),FIND("~",SUBSTITUTE(W$6,"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57))*HLOOKUP(LEFT(TRIM(W$6),FIND("~",SUBSTITUTE(W$6," ","~",LEN(TRIM(W$6))-LEN(SUBSTITUTE(TRIM(W$6)," ",""))))-1)&amp;" Total",$B$6:$BB$305,ROW($A57)-5,FALSE))</f>
        <v>0</v>
      </c>
      <c r="X57" s="143">
        <f ca="1">IF(X$5&lt;&gt;"",HLOOKUP(X$5,Functionalization!$G$6:$R$305,ROW($A57)-5,FALSE),IFERROR(INDEX(X$269:X$305,MATCH($F57,$B$269:$B$305,0))/VLOOKUP($F57,$B$269:$BB$305,MATCH(LEFT(TRIM(X$6),FIND("~",SUBSTITUTE(X$6,"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57))*HLOOKUP(LEFT(TRIM(X$6),FIND("~",SUBSTITUTE(X$6," ","~",LEN(TRIM(X$6))-LEN(SUBSTITUTE(TRIM(X$6)," ",""))))-1)&amp;" Total",$B$6:$BB$305,ROW($A57)-5,FALSE))</f>
        <v>0</v>
      </c>
      <c r="Y57" s="143">
        <f ca="1">IF(Y$5&lt;&gt;"",HLOOKUP(Y$5,Functionalization!$G$6:$R$305,ROW($A57)-5,FALSE),IFERROR(INDEX(Y$269:Y$305,MATCH($F57,$B$269:$B$305,0))/VLOOKUP($F57,$B$269:$BB$305,MATCH(LEFT(TRIM(Y$6),FIND("~",SUBSTITUTE(Y$6,"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57))*HLOOKUP(LEFT(TRIM(Y$6),FIND("~",SUBSTITUTE(Y$6," ","~",LEN(TRIM(Y$6))-LEN(SUBSTITUTE(TRIM(Y$6)," ",""))))-1)&amp;" Total",$B$6:$BB$305,ROW($A57)-5,FALSE))</f>
        <v>0</v>
      </c>
      <c r="Z57" s="143">
        <f ca="1">IF(Z$5&lt;&gt;"",HLOOKUP(Z$5,Functionalization!$G$6:$R$305,ROW($A57)-5,FALSE),IFERROR(INDEX(Z$269:Z$305,MATCH($F57,$B$269:$B$305,0))/VLOOKUP($F57,$B$269:$BB$305,MATCH(LEFT(TRIM(Z$6),FIND("~",SUBSTITUTE(Z$6,"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57))*HLOOKUP(LEFT(TRIM(Z$6),FIND("~",SUBSTITUTE(Z$6," ","~",LEN(TRIM(Z$6))-LEN(SUBSTITUTE(TRIM(Z$6)," ",""))))-1)&amp;" Total",$B$6:$BB$305,ROW($A57)-5,FALSE))</f>
        <v>0</v>
      </c>
      <c r="AA57" s="143">
        <f ca="1">IF(AA$5&lt;&gt;"",HLOOKUP(AA$5,Functionalization!$G$6:$R$305,ROW($A57)-5,FALSE),IFERROR(INDEX(AA$269:AA$305,MATCH($F57,$B$269:$B$305,0))/VLOOKUP($F57,$B$269:$BB$305,MATCH(LEFT(TRIM(AA$6),FIND("~",SUBSTITUTE(AA$6,"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57))*HLOOKUP(LEFT(TRIM(AA$6),FIND("~",SUBSTITUTE(AA$6," ","~",LEN(TRIM(AA$6))-LEN(SUBSTITUTE(TRIM(AA$6)," ",""))))-1)&amp;" Total",$B$6:$BB$305,ROW($A57)-5,FALSE))</f>
        <v>0</v>
      </c>
      <c r="AB57" s="143">
        <f ca="1">IF(AB$5&lt;&gt;"",HLOOKUP(AB$5,Functionalization!$G$6:$R$305,ROW($A57)-5,FALSE),IFERROR(INDEX(AB$269:AB$305,MATCH($F57,$B$269:$B$305,0))/VLOOKUP($F57,$B$269:$BB$305,MATCH(LEFT(TRIM(AB$6),FIND("~",SUBSTITUTE(AB$6,"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57))*HLOOKUP(LEFT(TRIM(AB$6),FIND("~",SUBSTITUTE(AB$6," ","~",LEN(TRIM(AB$6))-LEN(SUBSTITUTE(TRIM(AB$6)," ",""))))-1)&amp;" Total",$B$6:$BB$305,ROW($A57)-5,FALSE))</f>
        <v>0</v>
      </c>
      <c r="AC57" s="143">
        <f ca="1">IF(AC$5&lt;&gt;"",HLOOKUP(AC$5,Functionalization!$G$6:$R$305,ROW($A57)-5,FALSE),IFERROR(INDEX(AC$269:AC$305,MATCH($F57,$B$269:$B$305,0))/VLOOKUP($F57,$B$269:$BB$305,MATCH(LEFT(TRIM(AC$6),FIND("~",SUBSTITUTE(AC$6,"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57))*HLOOKUP(LEFT(TRIM(AC$6),FIND("~",SUBSTITUTE(AC$6," ","~",LEN(TRIM(AC$6))-LEN(SUBSTITUTE(TRIM(AC$6)," ",""))))-1)&amp;" Total",$B$6:$BB$305,ROW($A57)-5,FALSE))</f>
        <v>0</v>
      </c>
      <c r="AD57" s="143">
        <f ca="1">IF(AD$5&lt;&gt;"",HLOOKUP(AD$5,Functionalization!$G$6:$R$305,ROW($A57)-5,FALSE),IFERROR(INDEX(AD$269:AD$305,MATCH($F57,$B$269:$B$305,0))/VLOOKUP($F57,$B$269:$BB$305,MATCH(LEFT(TRIM(AD$6),FIND("~",SUBSTITUTE(AD$6,"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57))*HLOOKUP(LEFT(TRIM(AD$6),FIND("~",SUBSTITUTE(AD$6," ","~",LEN(TRIM(AD$6))-LEN(SUBSTITUTE(TRIM(AD$6)," ",""))))-1)&amp;" Total",$B$6:$BB$305,ROW($A57)-5,FALSE))</f>
        <v>0</v>
      </c>
      <c r="AE57" s="143">
        <f ca="1">IF(AE$5&lt;&gt;"",HLOOKUP(AE$5,Functionalization!$G$6:$R$305,ROW($A57)-5,FALSE),IFERROR(INDEX(AE$269:AE$305,MATCH($F57,$B$269:$B$305,0))/VLOOKUP($F57,$B$269:$BB$305,MATCH(LEFT(TRIM(AE$6),FIND("~",SUBSTITUTE(AE$6,"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57))*HLOOKUP(LEFT(TRIM(AE$6),FIND("~",SUBSTITUTE(AE$6," ","~",LEN(TRIM(AE$6))-LEN(SUBSTITUTE(TRIM(AE$6)," ",""))))-1)&amp;" Total",$B$6:$BB$305,ROW($A57)-5,FALSE))</f>
        <v>0</v>
      </c>
      <c r="AF57" s="143">
        <f ca="1">IF(AF$5&lt;&gt;"",HLOOKUP(AF$5,Functionalization!$G$6:$R$305,ROW($A57)-5,FALSE),IFERROR(INDEX(AF$269:AF$305,MATCH($F57,$B$269:$B$305,0))/VLOOKUP($F57,$B$269:$BB$305,MATCH(LEFT(TRIM(AF$6),FIND("~",SUBSTITUTE(AF$6,"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57))*HLOOKUP(LEFT(TRIM(AF$6),FIND("~",SUBSTITUTE(AF$6," ","~",LEN(TRIM(AF$6))-LEN(SUBSTITUTE(TRIM(AF$6)," ",""))))-1)&amp;" Total",$B$6:$BB$305,ROW($A57)-5,FALSE))</f>
        <v>0</v>
      </c>
      <c r="AG57" s="143">
        <f ca="1">IF(AG$5&lt;&gt;"",HLOOKUP(AG$5,Functionalization!$G$6:$R$305,ROW($A57)-5,FALSE),IFERROR(INDEX(AG$269:AG$305,MATCH($F57,$B$269:$B$305,0))/VLOOKUP($F57,$B$269:$BB$305,MATCH(LEFT(TRIM(AG$6),FIND("~",SUBSTITUTE(AG$6,"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57))*HLOOKUP(LEFT(TRIM(AG$6),FIND("~",SUBSTITUTE(AG$6," ","~",LEN(TRIM(AG$6))-LEN(SUBSTITUTE(TRIM(AG$6)," ",""))))-1)&amp;" Total",$B$6:$BB$305,ROW($A57)-5,FALSE))</f>
        <v>0</v>
      </c>
      <c r="AH57" s="143">
        <f ca="1">IF(AH$5&lt;&gt;"",HLOOKUP(AH$5,Functionalization!$G$6:$R$305,ROW($A57)-5,FALSE),IFERROR(INDEX(AH$269:AH$305,MATCH($F57,$B$269:$B$305,0))/VLOOKUP($F57,$B$269:$BB$305,MATCH(LEFT(TRIM(AH$6),FIND("~",SUBSTITUTE(AH$6,"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57))*HLOOKUP(LEFT(TRIM(AH$6),FIND("~",SUBSTITUTE(AH$6," ","~",LEN(TRIM(AH$6))-LEN(SUBSTITUTE(TRIM(AH$6)," ",""))))-1)&amp;" Total",$B$6:$BB$305,ROW($A57)-5,FALSE))</f>
        <v>0</v>
      </c>
      <c r="AI57" s="143">
        <f ca="1">IF(AI$5&lt;&gt;"",HLOOKUP(AI$5,Functionalization!$G$6:$R$305,ROW($A57)-5,FALSE),IFERROR(INDEX(AI$269:AI$305,MATCH($F57,$B$269:$B$305,0))/VLOOKUP($F57,$B$269:$BB$305,MATCH(LEFT(TRIM(AI$6),FIND("~",SUBSTITUTE(AI$6,"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57))*HLOOKUP(LEFT(TRIM(AI$6),FIND("~",SUBSTITUTE(AI$6," ","~",LEN(TRIM(AI$6))-LEN(SUBSTITUTE(TRIM(AI$6)," ",""))))-1)&amp;" Total",$B$6:$BB$305,ROW($A57)-5,FALSE))</f>
        <v>0</v>
      </c>
      <c r="AJ57" s="143">
        <f ca="1">IF(AJ$5&lt;&gt;"",HLOOKUP(AJ$5,Functionalization!$G$6:$R$305,ROW($A57)-5,FALSE),IFERROR(INDEX(AJ$269:AJ$305,MATCH($F57,$B$269:$B$305,0))/VLOOKUP($F57,$B$269:$BB$305,MATCH(LEFT(TRIM(AJ$6),FIND("~",SUBSTITUTE(AJ$6,"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57))*HLOOKUP(LEFT(TRIM(AJ$6),FIND("~",SUBSTITUTE(AJ$6," ","~",LEN(TRIM(AJ$6))-LEN(SUBSTITUTE(TRIM(AJ$6)," ",""))))-1)&amp;" Total",$B$6:$BB$305,ROW($A57)-5,FALSE))</f>
        <v>0</v>
      </c>
      <c r="AK57" s="143">
        <f ca="1">IF(AK$5&lt;&gt;"",HLOOKUP(AK$5,Functionalization!$G$6:$R$305,ROW($A57)-5,FALSE),IFERROR(INDEX(AK$269:AK$305,MATCH($F57,$B$269:$B$305,0))/VLOOKUP($F57,$B$269:$BB$305,MATCH(LEFT(TRIM(AK$6),FIND("~",SUBSTITUTE(AK$6,"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57))*HLOOKUP(LEFT(TRIM(AK$6),FIND("~",SUBSTITUTE(AK$6," ","~",LEN(TRIM(AK$6))-LEN(SUBSTITUTE(TRIM(AK$6)," ",""))))-1)&amp;" Total",$B$6:$BB$305,ROW($A57)-5,FALSE))</f>
        <v>0</v>
      </c>
      <c r="AL57" s="143">
        <f ca="1">IF(AL$5&lt;&gt;"",HLOOKUP(AL$5,Functionalization!$G$6:$R$305,ROW($A57)-5,FALSE),IFERROR(INDEX(AL$269:AL$305,MATCH($F57,$B$269:$B$305,0))/VLOOKUP($F57,$B$269:$BB$305,MATCH(LEFT(TRIM(AL$6),FIND("~",SUBSTITUTE(AL$6,"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57))*HLOOKUP(LEFT(TRIM(AL$6),FIND("~",SUBSTITUTE(AL$6," ","~",LEN(TRIM(AL$6))-LEN(SUBSTITUTE(TRIM(AL$6)," ",""))))-1)&amp;" Total",$B$6:$BB$305,ROW($A57)-5,FALSE))</f>
        <v>0</v>
      </c>
      <c r="AM57" s="143">
        <f ca="1">IF(AM$5&lt;&gt;"",HLOOKUP(AM$5,Functionalization!$G$6:$R$305,ROW($A57)-5,FALSE),IFERROR(INDEX(AM$269:AM$305,MATCH($F57,$B$269:$B$305,0))/VLOOKUP($F57,$B$269:$BB$305,MATCH(LEFT(TRIM(AM$6),FIND("~",SUBSTITUTE(AM$6,"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57))*HLOOKUP(LEFT(TRIM(AM$6),FIND("~",SUBSTITUTE(AM$6," ","~",LEN(TRIM(AM$6))-LEN(SUBSTITUTE(TRIM(AM$6)," ",""))))-1)&amp;" Total",$B$6:$BB$305,ROW($A57)-5,FALSE))</f>
        <v>0</v>
      </c>
      <c r="AN57" s="143">
        <f ca="1">IF(AN$5&lt;&gt;"",HLOOKUP(AN$5,Functionalization!$G$6:$R$305,ROW($A57)-5,FALSE),IFERROR(INDEX(AN$269:AN$305,MATCH($F57,$B$269:$B$305,0))/VLOOKUP($F57,$B$269:$BB$305,MATCH(LEFT(TRIM(AN$6),FIND("~",SUBSTITUTE(AN$6,"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57))*HLOOKUP(LEFT(TRIM(AN$6),FIND("~",SUBSTITUTE(AN$6," ","~",LEN(TRIM(AN$6))-LEN(SUBSTITUTE(TRIM(AN$6)," ",""))))-1)&amp;" Total",$B$6:$BB$305,ROW($A57)-5,FALSE))</f>
        <v>0</v>
      </c>
      <c r="AO57" s="143">
        <f ca="1">IF(AO$5&lt;&gt;"",HLOOKUP(AO$5,Functionalization!$G$6:$R$305,ROW($A57)-5,FALSE),IFERROR(INDEX(AO$269:AO$305,MATCH($F57,$B$269:$B$305,0))/VLOOKUP($F57,$B$269:$BB$305,MATCH(LEFT(TRIM(AO$6),FIND("~",SUBSTITUTE(AO$6,"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57))*HLOOKUP(LEFT(TRIM(AO$6),FIND("~",SUBSTITUTE(AO$6," ","~",LEN(TRIM(AO$6))-LEN(SUBSTITUTE(TRIM(AO$6)," ",""))))-1)&amp;" Total",$B$6:$BB$305,ROW($A57)-5,FALSE))</f>
        <v>0</v>
      </c>
      <c r="AP57" s="143">
        <f ca="1">IF(AP$5&lt;&gt;"",HLOOKUP(AP$5,Functionalization!$G$6:$R$305,ROW($A57)-5,FALSE),IFERROR(INDEX(AP$269:AP$305,MATCH($F57,$B$269:$B$305,0))/VLOOKUP($F57,$B$269:$BB$305,MATCH(LEFT(TRIM(AP$6),FIND("~",SUBSTITUTE(AP$6,"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57))*HLOOKUP(LEFT(TRIM(AP$6),FIND("~",SUBSTITUTE(AP$6," ","~",LEN(TRIM(AP$6))-LEN(SUBSTITUTE(TRIM(AP$6)," ",""))))-1)&amp;" Total",$B$6:$BB$305,ROW($A57)-5,FALSE))</f>
        <v>0</v>
      </c>
      <c r="AQ57" s="143">
        <f ca="1">IF(AQ$5&lt;&gt;"",HLOOKUP(AQ$5,Functionalization!$G$6:$R$305,ROW($A57)-5,FALSE),IFERROR(INDEX(AQ$269:AQ$305,MATCH($F57,$B$269:$B$305,0))/VLOOKUP($F57,$B$269:$BB$305,MATCH(LEFT(TRIM(AQ$6),FIND("~",SUBSTITUTE(AQ$6,"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57))*HLOOKUP(LEFT(TRIM(AQ$6),FIND("~",SUBSTITUTE(AQ$6," ","~",LEN(TRIM(AQ$6))-LEN(SUBSTITUTE(TRIM(AQ$6)," ",""))))-1)&amp;" Total",$B$6:$BB$305,ROW($A57)-5,FALSE))</f>
        <v>0</v>
      </c>
      <c r="AR57" s="143">
        <f ca="1">IF(AR$5&lt;&gt;"",HLOOKUP(AR$5,Functionalization!$G$6:$R$305,ROW($A57)-5,FALSE),IFERROR(INDEX(AR$269:AR$305,MATCH($F57,$B$269:$B$305,0))/VLOOKUP($F57,$B$269:$BB$305,MATCH(LEFT(TRIM(AR$6),FIND("~",SUBSTITUTE(AR$6,"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57))*HLOOKUP(LEFT(TRIM(AR$6),FIND("~",SUBSTITUTE(AR$6," ","~",LEN(TRIM(AR$6))-LEN(SUBSTITUTE(TRIM(AR$6)," ",""))))-1)&amp;" Total",$B$6:$BB$305,ROW($A57)-5,FALSE))</f>
        <v>0</v>
      </c>
      <c r="AS57" s="143">
        <f ca="1">IF(AS$5&lt;&gt;"",HLOOKUP(AS$5,Functionalization!$G$6:$R$305,ROW($A57)-5,FALSE),IFERROR(INDEX(AS$269:AS$305,MATCH($F57,$B$269:$B$305,0))/VLOOKUP($F57,$B$269:$BB$305,MATCH(LEFT(TRIM(AS$6),FIND("~",SUBSTITUTE(AS$6,"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57))*HLOOKUP(LEFT(TRIM(AS$6),FIND("~",SUBSTITUTE(AS$6," ","~",LEN(TRIM(AS$6))-LEN(SUBSTITUTE(TRIM(AS$6)," ",""))))-1)&amp;" Total",$B$6:$BB$305,ROW($A57)-5,FALSE))</f>
        <v>0</v>
      </c>
      <c r="AT57" s="143">
        <f ca="1">IF(AT$5&lt;&gt;"",HLOOKUP(AT$5,Functionalization!$G$6:$R$305,ROW($A57)-5,FALSE),IFERROR(INDEX(AT$269:AT$305,MATCH($F57,$B$269:$B$305,0))/VLOOKUP($F57,$B$269:$BB$305,MATCH(LEFT(TRIM(AT$6),FIND("~",SUBSTITUTE(AT$6,"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57))*HLOOKUP(LEFT(TRIM(AT$6),FIND("~",SUBSTITUTE(AT$6," ","~",LEN(TRIM(AT$6))-LEN(SUBSTITUTE(TRIM(AT$6)," ",""))))-1)&amp;" Total",$B$6:$BB$305,ROW($A57)-5,FALSE))</f>
        <v>0</v>
      </c>
      <c r="AU57" s="143">
        <f ca="1">IF(AU$5&lt;&gt;"",HLOOKUP(AU$5,Functionalization!$G$6:$R$305,ROW($A57)-5,FALSE),IFERROR(INDEX(AU$269:AU$305,MATCH($F57,$B$269:$B$305,0))/VLOOKUP($F57,$B$269:$BB$305,MATCH(LEFT(TRIM(AU$6),FIND("~",SUBSTITUTE(AU$6,"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57))*HLOOKUP(LEFT(TRIM(AU$6),FIND("~",SUBSTITUTE(AU$6," ","~",LEN(TRIM(AU$6))-LEN(SUBSTITUTE(TRIM(AU$6)," ",""))))-1)&amp;" Total",$B$6:$BB$305,ROW($A57)-5,FALSE))</f>
        <v>0</v>
      </c>
      <c r="AV57" s="143">
        <f ca="1">IF(AV$5&lt;&gt;"",HLOOKUP(AV$5,Functionalization!$G$6:$R$305,ROW($A57)-5,FALSE),IFERROR(INDEX(AV$269:AV$305,MATCH($F57,$B$269:$B$305,0))/VLOOKUP($F57,$B$269:$BB$305,MATCH(LEFT(TRIM(AV$6),FIND("~",SUBSTITUTE(AV$6,"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57))*HLOOKUP(LEFT(TRIM(AV$6),FIND("~",SUBSTITUTE(AV$6," ","~",LEN(TRIM(AV$6))-LEN(SUBSTITUTE(TRIM(AV$6)," ",""))))-1)&amp;" Total",$B$6:$BB$305,ROW($A57)-5,FALSE))</f>
        <v>0</v>
      </c>
      <c r="AW57" s="143">
        <f ca="1">IF(AW$5&lt;&gt;"",HLOOKUP(AW$5,Functionalization!$G$6:$R$305,ROW($A57)-5,FALSE),IFERROR(INDEX(AW$269:AW$305,MATCH($F57,$B$269:$B$305,0))/VLOOKUP($F57,$B$269:$BB$305,MATCH(LEFT(TRIM(AW$6),FIND("~",SUBSTITUTE(AW$6,"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57))*HLOOKUP(LEFT(TRIM(AW$6),FIND("~",SUBSTITUTE(AW$6," ","~",LEN(TRIM(AW$6))-LEN(SUBSTITUTE(TRIM(AW$6)," ",""))))-1)&amp;" Total",$B$6:$BB$305,ROW($A57)-5,FALSE))</f>
        <v>0</v>
      </c>
      <c r="AX57" s="143">
        <f ca="1">IF(AX$5&lt;&gt;"",HLOOKUP(AX$5,Functionalization!$G$6:$R$305,ROW($A57)-5,FALSE),IFERROR(INDEX(AX$269:AX$305,MATCH($F57,$B$269:$B$305,0))/VLOOKUP($F57,$B$269:$BB$305,MATCH(LEFT(TRIM(AX$6),FIND("~",SUBSTITUTE(AX$6,"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57))*HLOOKUP(LEFT(TRIM(AX$6),FIND("~",SUBSTITUTE(AX$6," ","~",LEN(TRIM(AX$6))-LEN(SUBSTITUTE(TRIM(AX$6)," ",""))))-1)&amp;" Total",$B$6:$BB$305,ROW($A57)-5,FALSE))</f>
        <v>0</v>
      </c>
      <c r="AY57" s="143">
        <f ca="1">IF(AY$5&lt;&gt;"",HLOOKUP(AY$5,Functionalization!$G$6:$R$305,ROW($A57)-5,FALSE),IFERROR(INDEX(AY$269:AY$305,MATCH($F57,$B$269:$B$305,0))/VLOOKUP($F57,$B$269:$BB$305,MATCH(LEFT(TRIM(AY$6),FIND("~",SUBSTITUTE(AY$6,"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57))*HLOOKUP(LEFT(TRIM(AY$6),FIND("~",SUBSTITUTE(AY$6," ","~",LEN(TRIM(AY$6))-LEN(SUBSTITUTE(TRIM(AY$6)," ",""))))-1)&amp;" Total",$B$6:$BB$305,ROW($A57)-5,FALSE))</f>
        <v>0</v>
      </c>
      <c r="AZ57" s="143">
        <f ca="1">IF(AZ$5&lt;&gt;"",HLOOKUP(AZ$5,Functionalization!$G$6:$R$305,ROW($A57)-5,FALSE),IFERROR(INDEX(AZ$269:AZ$305,MATCH($F57,$B$269:$B$305,0))/VLOOKUP($F57,$B$269:$BB$305,MATCH(LEFT(TRIM(AZ$6),FIND("~",SUBSTITUTE(AZ$6,"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57))*HLOOKUP(LEFT(TRIM(AZ$6),FIND("~",SUBSTITUTE(AZ$6," ","~",LEN(TRIM(AZ$6))-LEN(SUBSTITUTE(TRIM(AZ$6)," ",""))))-1)&amp;" Total",$B$6:$BB$305,ROW($A57)-5,FALSE))</f>
        <v>0</v>
      </c>
      <c r="BA57" s="143">
        <f ca="1">IF(BA$5&lt;&gt;"",HLOOKUP(BA$5,Functionalization!$G$6:$R$305,ROW($A57)-5,FALSE),IFERROR(INDEX(BA$269:BA$305,MATCH($F57,$B$269:$B$305,0))/VLOOKUP($F57,$B$269:$BB$305,MATCH(LEFT(TRIM(BA$6),FIND("~",SUBSTITUTE(BA$6,"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57))*HLOOKUP(LEFT(TRIM(BA$6),FIND("~",SUBSTITUTE(BA$6," ","~",LEN(TRIM(BA$6))-LEN(SUBSTITUTE(TRIM(BA$6)," ",""))))-1)&amp;" Total",$B$6:$BB$305,ROW($A57)-5,FALSE))</f>
        <v>0</v>
      </c>
      <c r="BB57" s="143">
        <f ca="1">IF(BB$5&lt;&gt;"",HLOOKUP(BB$5,Functionalization!$G$6:$R$305,ROW($A57)-5,FALSE),IFERROR(INDEX(BB$269:BB$305,MATCH($F57,$B$269:$B$305,0))/VLOOKUP($F57,$B$269:$BB$305,MATCH(LEFT(TRIM(BB$6),FIND("~",SUBSTITUTE(BB$6,"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57))*HLOOKUP(LEFT(TRIM(BB$6),FIND("~",SUBSTITUTE(BB$6," ","~",LEN(TRIM(BB$6))-LEN(SUBSTITUTE(TRIM(BB$6)," ",""))))-1)&amp;" Total",$B$6:$BB$305,ROW($A57)-5,FALSE))</f>
        <v>0</v>
      </c>
      <c r="BD57" s="79">
        <f ca="1">IFERROR(IF(SUMIF($G$6:$BB$6,BD$6&amp;" Total",$G57:$BB57)-(SUMIF($G$6:$BB$6,BD$6&amp;" "&amp;'Input-Func_Class'!$D$22,$G57:$BB57)+IFERROR(SUMIF($G$6:$BB$6,BD$6&amp;" "&amp;'Input-Func_Class'!$E$22,$G57:$BB57),SUMIF($G$6:$BB$6,BD$6&amp;" "&amp;'Input-Func_Class'!$B$24,$G57:$BB57))+SUMIF($G$6:$BB$6,BD$6&amp;" "&amp;'Input-Func_Class'!$F$22,$G57:$BB57))&lt;Check_Limit,0,1),1)</f>
        <v>0</v>
      </c>
      <c r="BE57" s="79">
        <f ca="1">IFERROR(IF(SUMIF($G$6:$BB$6,BE$6&amp;" Total",$G57:$BB57)-(SUMIF($G$6:$BB$6,BE$6&amp;" "&amp;'Input-Func_Class'!$D$22,$G57:$BB57)+IFERROR(SUMIF($G$6:$BB$6,BE$6&amp;" "&amp;'Input-Func_Class'!$E$22,$G57:$BB57),SUMIF($G$6:$BB$6,BE$6&amp;" "&amp;'Input-Func_Class'!$B$24,$G57:$BB57))+SUMIF($G$6:$BB$6,BE$6&amp;" "&amp;'Input-Func_Class'!$F$22,$G57:$BB57))&lt;Check_Limit,0,1),1)</f>
        <v>0</v>
      </c>
      <c r="BF57" s="79">
        <f ca="1">IFERROR(IF(SUMIF($G$6:$BB$6,BF$6&amp;" Total",$G57:$BB57)-(SUMIF($G$6:$BB$6,BF$6&amp;" "&amp;'Input-Func_Class'!$D$22,$G57:$BB57)+IFERROR(SUMIF($G$6:$BB$6,BF$6&amp;" "&amp;'Input-Func_Class'!$E$22,$G57:$BB57),SUMIF($G$6:$BB$6,BF$6&amp;" "&amp;'Input-Func_Class'!$B$24,$G57:$BB57))+SUMIF($G$6:$BB$6,BF$6&amp;" "&amp;'Input-Func_Class'!$F$22,$G57:$BB57))&lt;Check_Limit,0,1),1)</f>
        <v>0</v>
      </c>
      <c r="BG57" s="79">
        <f ca="1">IFERROR(IF(SUMIF($G$6:$BB$6,BG$6&amp;" Total",$G57:$BB57)-(SUMIF($G$6:$BB$6,BG$6&amp;" "&amp;'Input-Func_Class'!$D$22,$G57:$BB57)+IFERROR(SUMIF($G$6:$BB$6,BG$6&amp;" "&amp;'Input-Func_Class'!$E$22,$G57:$BB57),SUMIF($G$6:$BB$6,BG$6&amp;" "&amp;'Input-Func_Class'!$B$24,$G57:$BB57))+SUMIF($G$6:$BB$6,BG$6&amp;" "&amp;'Input-Func_Class'!$F$22,$G57:$BB57))&lt;Check_Limit,0,1),1)</f>
        <v>0</v>
      </c>
      <c r="BH57" s="79">
        <f ca="1">IFERROR(IF(SUMIF($G$6:$BB$6,BH$6&amp;" Total",$G57:$BB57)-(SUMIF($G$6:$BB$6,BH$6&amp;" "&amp;'Input-Func_Class'!$D$22,$G57:$BB57)+IFERROR(SUMIF($G$6:$BB$6,BH$6&amp;" "&amp;'Input-Func_Class'!$E$22,$G57:$BB57),SUMIF($G$6:$BB$6,BH$6&amp;" "&amp;'Input-Func_Class'!$B$24,$G57:$BB57))+SUMIF($G$6:$BB$6,BH$6&amp;" "&amp;'Input-Func_Class'!$F$22,$G57:$BB57))&lt;Check_Limit,0,1),1)</f>
        <v>0</v>
      </c>
      <c r="BI57" s="79">
        <f ca="1">IFERROR(IF(SUMIF($G$6:$BB$6,BI$6&amp;" Total",$G57:$BB57)-(SUMIF($G$6:$BB$6,BI$6&amp;" "&amp;'Input-Func_Class'!$D$22,$G57:$BB57)+IFERROR(SUMIF($G$6:$BB$6,BI$6&amp;" "&amp;'Input-Func_Class'!$E$22,$G57:$BB57),SUMIF($G$6:$BB$6,BI$6&amp;" "&amp;'Input-Func_Class'!$B$24,$G57:$BB57))+SUMIF($G$6:$BB$6,BI$6&amp;" "&amp;'Input-Func_Class'!$F$22,$G57:$BB57))&lt;Check_Limit,0,1),1)</f>
        <v>0</v>
      </c>
      <c r="BJ57" s="79">
        <f ca="1">IFERROR(IF(SUMIF($G$6:$BB$6,BJ$6&amp;" Total",$G57:$BB57)-(SUMIF($G$6:$BB$6,BJ$6&amp;" "&amp;'Input-Func_Class'!$D$22,$G57:$BB57)+IFERROR(SUMIF($G$6:$BB$6,BJ$6&amp;" "&amp;'Input-Func_Class'!$E$22,$G57:$BB57),SUMIF($G$6:$BB$6,BJ$6&amp;" "&amp;'Input-Func_Class'!$B$24,$G57:$BB57))+SUMIF($G$6:$BB$6,BJ$6&amp;" "&amp;'Input-Func_Class'!$F$22,$G57:$BB57))&lt;Check_Limit,0,1),1)</f>
        <v>0</v>
      </c>
      <c r="BK57" s="79">
        <f ca="1">IFERROR(IF(SUMIF($G$6:$BB$6,BK$6&amp;" Total",$G57:$BB57)-(SUMIF($G$6:$BB$6,BK$6&amp;" "&amp;'Input-Func_Class'!$D$22,$G57:$BB57)+IFERROR(SUMIF($G$6:$BB$6,BK$6&amp;" "&amp;'Input-Func_Class'!$E$22,$G57:$BB57),SUMIF($G$6:$BB$6,BK$6&amp;" "&amp;'Input-Func_Class'!$B$24,$G57:$BB57))+SUMIF($G$6:$BB$6,BK$6&amp;" "&amp;'Input-Func_Class'!$F$22,$G57:$BB57))&lt;Check_Limit,0,1),1)</f>
        <v>0</v>
      </c>
      <c r="BL57" s="79">
        <f ca="1">IFERROR(IF(SUMIF($G$6:$BB$6,BL$6&amp;" Total",$G57:$BB57)-(SUMIF($G$6:$BB$6,BL$6&amp;" "&amp;'Input-Func_Class'!$D$22,$G57:$BB57)+IFERROR(SUMIF($G$6:$BB$6,BL$6&amp;" "&amp;'Input-Func_Class'!$E$22,$G57:$BB57),SUMIF($G$6:$BB$6,BL$6&amp;" "&amp;'Input-Func_Class'!$B$24,$G57:$BB57))+SUMIF($G$6:$BB$6,BL$6&amp;" "&amp;'Input-Func_Class'!$F$22,$G57:$BB57))&lt;Check_Limit,0,1),1)</f>
        <v>0</v>
      </c>
      <c r="BM57" s="79">
        <f ca="1">IFERROR(IF(SUMIF($G$6:$BB$6,BM$6&amp;" Total",$G57:$BB57)-(SUMIF($G$6:$BB$6,BM$6&amp;" "&amp;'Input-Func_Class'!$D$22,$G57:$BB57)+IFERROR(SUMIF($G$6:$BB$6,BM$6&amp;" "&amp;'Input-Func_Class'!$E$22,$G57:$BB57),SUMIF($G$6:$BB$6,BM$6&amp;" "&amp;'Input-Func_Class'!$B$24,$G57:$BB57))+SUMIF($G$6:$BB$6,BM$6&amp;" "&amp;'Input-Func_Class'!$F$22,$G57:$BB57))&lt;Check_Limit,0,1),1)</f>
        <v>0</v>
      </c>
      <c r="BN57" s="79">
        <f ca="1">IFERROR(IF(SUMIF($G$6:$BB$6,BN$6&amp;" Total",$G57:$BB57)-(SUMIF($G$6:$BB$6,BN$6&amp;" "&amp;'Input-Func_Class'!$D$22,$G57:$BB57)+IFERROR(SUMIF($G$6:$BB$6,BN$6&amp;" "&amp;'Input-Func_Class'!$E$22,$G57:$BB57),SUMIF($G$6:$BB$6,BN$6&amp;" "&amp;'Input-Func_Class'!$B$24,$G57:$BB57))+SUMIF($G$6:$BB$6,BN$6&amp;" "&amp;'Input-Func_Class'!$F$22,$G57:$BB57))&lt;Check_Limit,0,1),1)</f>
        <v>0</v>
      </c>
      <c r="BO57" s="79">
        <f ca="1">IFERROR(IF(SUMIF($G$6:$BB$6,BO$6&amp;" Total",$G57:$BB57)-(SUMIF($G$6:$BB$6,BO$6&amp;" "&amp;'Input-Func_Class'!$D$22,$G57:$BB57)+IFERROR(SUMIF($G$6:$BB$6,BO$6&amp;" "&amp;'Input-Func_Class'!$E$22,$G57:$BB57),SUMIF($G$6:$BB$6,BO$6&amp;" "&amp;'Input-Func_Class'!$B$24,$G57:$BB57))+SUMIF($G$6:$BB$6,BO$6&amp;" "&amp;'Input-Func_Class'!$F$22,$G57:$BB57))&lt;Check_Limit,0,1),1)</f>
        <v>0</v>
      </c>
    </row>
    <row r="58" spans="1:67" outlineLevel="1">
      <c r="A58" s="113">
        <f>IF(ISBLANK('Input-Accounts'!A58),"",'Input-Accounts'!A58)</f>
        <v>48</v>
      </c>
      <c r="B58" s="17" t="str">
        <f>IF(ISBLANK('Input-Accounts'!B58),"",'Input-Accounts'!B58)</f>
        <v>Power Operated Equipment</v>
      </c>
      <c r="C58" s="113">
        <f>IF(ISBLANK('Input-Accounts'!C58),"",'Input-Accounts'!C58)</f>
        <v>396</v>
      </c>
      <c r="D58" s="143">
        <f>Functionalization!$D58</f>
        <v>4575621.1800000006</v>
      </c>
      <c r="E58" s="143">
        <f t="shared" ca="1" si="2"/>
        <v>0</v>
      </c>
      <c r="F58" s="89" t="str">
        <f>IF($D58=0,"-",IF('Input-Accounts'!$E58&lt;&gt;0,'Input-Accounts'!$E58,'Input-Accounts'!$G58))</f>
        <v>INT_T&amp;D_PLANT</v>
      </c>
      <c r="G58" s="143">
        <f ca="1">IF(G$5&lt;&gt;"",HLOOKUP(G$5,Functionalization!$G$6:$R$305,ROW($A58)-5,FALSE),IFERROR(INDEX(G$269:G$305,MATCH($F58,$B$269:$B$305,0))/VLOOKUP($F58,$B$269:$BB$305,MATCH(LEFT(TRIM(G$6),FIND("~",SUBSTITUTE(G$6,"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58))*HLOOKUP(LEFT(TRIM(G$6),FIND("~",SUBSTITUTE(G$6," ","~",LEN(TRIM(G$6))-LEN(SUBSTITUTE(TRIM(G$6)," ",""))))-1)&amp;" Total",$B$6:$BB$305,ROW($A58)-5,FALSE))</f>
        <v>0</v>
      </c>
      <c r="H58" s="143">
        <f ca="1">IF(H$5&lt;&gt;"",HLOOKUP(H$5,Functionalization!$G$6:$R$305,ROW($A58)-5,FALSE),IFERROR(INDEX(H$269:H$305,MATCH($F58,$B$269:$B$305,0))/VLOOKUP($F58,$B$269:$BB$305,MATCH(LEFT(TRIM(H$6),FIND("~",SUBSTITUTE(H$6,"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58))*HLOOKUP(LEFT(TRIM(H$6),FIND("~",SUBSTITUTE(H$6," ","~",LEN(TRIM(H$6))-LEN(SUBSTITUTE(TRIM(H$6)," ",""))))-1)&amp;" Total",$B$6:$BB$305,ROW($A58)-5,FALSE))</f>
        <v>0</v>
      </c>
      <c r="I58" s="143">
        <f ca="1">IF(I$5&lt;&gt;"",HLOOKUP(I$5,Functionalization!$G$6:$R$305,ROW($A58)-5,FALSE),IFERROR(INDEX(I$269:I$305,MATCH($F58,$B$269:$B$305,0))/VLOOKUP($F58,$B$269:$BB$305,MATCH(LEFT(TRIM(I$6),FIND("~",SUBSTITUTE(I$6,"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58))*HLOOKUP(LEFT(TRIM(I$6),FIND("~",SUBSTITUTE(I$6," ","~",LEN(TRIM(I$6))-LEN(SUBSTITUTE(TRIM(I$6)," ",""))))-1)&amp;" Total",$B$6:$BB$305,ROW($A58)-5,FALSE))</f>
        <v>0</v>
      </c>
      <c r="J58" s="143">
        <f ca="1">IF(J$5&lt;&gt;"",HLOOKUP(J$5,Functionalization!$G$6:$R$305,ROW($A58)-5,FALSE),IFERROR(INDEX(J$269:J$305,MATCH($F58,$B$269:$B$305,0))/VLOOKUP($F58,$B$269:$BB$305,MATCH(LEFT(TRIM(J$6),FIND("~",SUBSTITUTE(J$6,"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58))*HLOOKUP(LEFT(TRIM(J$6),FIND("~",SUBSTITUTE(J$6," ","~",LEN(TRIM(J$6))-LEN(SUBSTITUTE(TRIM(J$6)," ",""))))-1)&amp;" Total",$B$6:$BB$305,ROW($A58)-5,FALSE))</f>
        <v>0</v>
      </c>
      <c r="K58" s="143">
        <f ca="1">IF(K$5&lt;&gt;"",HLOOKUP(K$5,Functionalization!$G$6:$R$305,ROW($A58)-5,FALSE),IFERROR(INDEX(K$269:K$305,MATCH($F58,$B$269:$B$305,0))/VLOOKUP($F58,$B$269:$BB$305,MATCH(LEFT(TRIM(K$6),FIND("~",SUBSTITUTE(K$6,"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58))*HLOOKUP(LEFT(TRIM(K$6),FIND("~",SUBSTITUTE(K$6," ","~",LEN(TRIM(K$6))-LEN(SUBSTITUTE(TRIM(K$6)," ",""))))-1)&amp;" Total",$B$6:$BB$305,ROW($A58)-5,FALSE))</f>
        <v>84715.12238194808</v>
      </c>
      <c r="L58" s="143">
        <f ca="1">IF(L$5&lt;&gt;"",HLOOKUP(L$5,Functionalization!$G$6:$R$305,ROW($A58)-5,FALSE),IFERROR(INDEX(L$269:L$305,MATCH($F58,$B$269:$B$305,0))/VLOOKUP($F58,$B$269:$BB$305,MATCH(LEFT(TRIM(L$6),FIND("~",SUBSTITUTE(L$6,"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58))*HLOOKUP(LEFT(TRIM(L$6),FIND("~",SUBSTITUTE(L$6," ","~",LEN(TRIM(L$6))-LEN(SUBSTITUTE(TRIM(L$6)," ",""))))-1)&amp;" Total",$B$6:$BB$305,ROW($A58)-5,FALSE))</f>
        <v>84715.12238194808</v>
      </c>
      <c r="M58" s="143">
        <f ca="1">IF(M$5&lt;&gt;"",HLOOKUP(M$5,Functionalization!$G$6:$R$305,ROW($A58)-5,FALSE),IFERROR(INDEX(M$269:M$305,MATCH($F58,$B$269:$B$305,0))/VLOOKUP($F58,$B$269:$BB$305,MATCH(LEFT(TRIM(M$6),FIND("~",SUBSTITUTE(M$6,"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58))*HLOOKUP(LEFT(TRIM(M$6),FIND("~",SUBSTITUTE(M$6," ","~",LEN(TRIM(M$6))-LEN(SUBSTITUTE(TRIM(M$6)," ",""))))-1)&amp;" Total",$B$6:$BB$305,ROW($A58)-5,FALSE))</f>
        <v>0</v>
      </c>
      <c r="N58" s="143">
        <f ca="1">IF(N$5&lt;&gt;"",HLOOKUP(N$5,Functionalization!$G$6:$R$305,ROW($A58)-5,FALSE),IFERROR(INDEX(N$269:N$305,MATCH($F58,$B$269:$B$305,0))/VLOOKUP($F58,$B$269:$BB$305,MATCH(LEFT(TRIM(N$6),FIND("~",SUBSTITUTE(N$6,"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58))*HLOOKUP(LEFT(TRIM(N$6),FIND("~",SUBSTITUTE(N$6," ","~",LEN(TRIM(N$6))-LEN(SUBSTITUTE(TRIM(N$6)," ",""))))-1)&amp;" Total",$B$6:$BB$305,ROW($A58)-5,FALSE))</f>
        <v>0</v>
      </c>
      <c r="O58" s="143">
        <f ca="1">IF(O$5&lt;&gt;"",HLOOKUP(O$5,Functionalization!$G$6:$R$305,ROW($A58)-5,FALSE),IFERROR(INDEX(O$269:O$305,MATCH($F58,$B$269:$B$305,0))/VLOOKUP($F58,$B$269:$BB$305,MATCH(LEFT(TRIM(O$6),FIND("~",SUBSTITUTE(O$6,"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58))*HLOOKUP(LEFT(TRIM(O$6),FIND("~",SUBSTITUTE(O$6," ","~",LEN(TRIM(O$6))-LEN(SUBSTITUTE(TRIM(O$6)," ",""))))-1)&amp;" Total",$B$6:$BB$305,ROW($A58)-5,FALSE))</f>
        <v>4490906.0576180527</v>
      </c>
      <c r="P58" s="143">
        <f ca="1">IF(P$5&lt;&gt;"",HLOOKUP(P$5,Functionalization!$G$6:$R$305,ROW($A58)-5,FALSE),IFERROR(INDEX(P$269:P$305,MATCH($F58,$B$269:$B$305,0))/VLOOKUP($F58,$B$269:$BB$305,MATCH(LEFT(TRIM(P$6),FIND("~",SUBSTITUTE(P$6,"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58))*HLOOKUP(LEFT(TRIM(P$6),FIND("~",SUBSTITUTE(P$6," ","~",LEN(TRIM(P$6))-LEN(SUBSTITUTE(TRIM(P$6)," ",""))))-1)&amp;" Total",$B$6:$BB$305,ROW($A58)-5,FALSE))</f>
        <v>2918541.2469304353</v>
      </c>
      <c r="Q58" s="143">
        <f ca="1">IF(Q$5&lt;&gt;"",HLOOKUP(Q$5,Functionalization!$G$6:$R$305,ROW($A58)-5,FALSE),IFERROR(INDEX(Q$269:Q$305,MATCH($F58,$B$269:$B$305,0))/VLOOKUP($F58,$B$269:$BB$305,MATCH(LEFT(TRIM(Q$6),FIND("~",SUBSTITUTE(Q$6,"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58))*HLOOKUP(LEFT(TRIM(Q$6),FIND("~",SUBSTITUTE(Q$6," ","~",LEN(TRIM(Q$6))-LEN(SUBSTITUTE(TRIM(Q$6)," ",""))))-1)&amp;" Total",$B$6:$BB$305,ROW($A58)-5,FALSE))</f>
        <v>0</v>
      </c>
      <c r="R58" s="143">
        <f ca="1">IF(R$5&lt;&gt;"",HLOOKUP(R$5,Functionalization!$G$6:$R$305,ROW($A58)-5,FALSE),IFERROR(INDEX(R$269:R$305,MATCH($F58,$B$269:$B$305,0))/VLOOKUP($F58,$B$269:$BB$305,MATCH(LEFT(TRIM(R$6),FIND("~",SUBSTITUTE(R$6,"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58))*HLOOKUP(LEFT(TRIM(R$6),FIND("~",SUBSTITUTE(R$6," ","~",LEN(TRIM(R$6))-LEN(SUBSTITUTE(TRIM(R$6)," ",""))))-1)&amp;" Total",$B$6:$BB$305,ROW($A58)-5,FALSE))</f>
        <v>1572364.8106876183</v>
      </c>
      <c r="S58" s="143">
        <f ca="1">IF(S$5&lt;&gt;"",HLOOKUP(S$5,Functionalization!$G$6:$R$305,ROW($A58)-5,FALSE),IFERROR(INDEX(S$269:S$305,MATCH($F58,$B$269:$B$305,0))/VLOOKUP($F58,$B$269:$BB$305,MATCH(LEFT(TRIM(S$6),FIND("~",SUBSTITUTE(S$6,"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58))*HLOOKUP(LEFT(TRIM(S$6),FIND("~",SUBSTITUTE(S$6," ","~",LEN(TRIM(S$6))-LEN(SUBSTITUTE(TRIM(S$6)," ",""))))-1)&amp;" Total",$B$6:$BB$305,ROW($A58)-5,FALSE))</f>
        <v>0</v>
      </c>
      <c r="T58" s="143">
        <f ca="1">IF(T$5&lt;&gt;"",HLOOKUP(T$5,Functionalization!$G$6:$R$305,ROW($A58)-5,FALSE),IFERROR(INDEX(T$269:T$305,MATCH($F58,$B$269:$B$305,0))/VLOOKUP($F58,$B$269:$BB$305,MATCH(LEFT(TRIM(T$6),FIND("~",SUBSTITUTE(T$6,"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58))*HLOOKUP(LEFT(TRIM(T$6),FIND("~",SUBSTITUTE(T$6," ","~",LEN(TRIM(T$6))-LEN(SUBSTITUTE(TRIM(T$6)," ",""))))-1)&amp;" Total",$B$6:$BB$305,ROW($A58)-5,FALSE))</f>
        <v>0</v>
      </c>
      <c r="U58" s="143">
        <f ca="1">IF(U$5&lt;&gt;"",HLOOKUP(U$5,Functionalization!$G$6:$R$305,ROW($A58)-5,FALSE),IFERROR(INDEX(U$269:U$305,MATCH($F58,$B$269:$B$305,0))/VLOOKUP($F58,$B$269:$BB$305,MATCH(LEFT(TRIM(U$6),FIND("~",SUBSTITUTE(U$6,"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58))*HLOOKUP(LEFT(TRIM(U$6),FIND("~",SUBSTITUTE(U$6," ","~",LEN(TRIM(U$6))-LEN(SUBSTITUTE(TRIM(U$6)," ",""))))-1)&amp;" Total",$B$6:$BB$305,ROW($A58)-5,FALSE))</f>
        <v>0</v>
      </c>
      <c r="V58" s="143">
        <f ca="1">IF(V$5&lt;&gt;"",HLOOKUP(V$5,Functionalization!$G$6:$R$305,ROW($A58)-5,FALSE),IFERROR(INDEX(V$269:V$305,MATCH($F58,$B$269:$B$305,0))/VLOOKUP($F58,$B$269:$BB$305,MATCH(LEFT(TRIM(V$6),FIND("~",SUBSTITUTE(V$6,"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58))*HLOOKUP(LEFT(TRIM(V$6),FIND("~",SUBSTITUTE(V$6," ","~",LEN(TRIM(V$6))-LEN(SUBSTITUTE(TRIM(V$6)," ",""))))-1)&amp;" Total",$B$6:$BB$305,ROW($A58)-5,FALSE))</f>
        <v>0</v>
      </c>
      <c r="W58" s="143">
        <f ca="1">IF(W$5&lt;&gt;"",HLOOKUP(W$5,Functionalization!$G$6:$R$305,ROW($A58)-5,FALSE),IFERROR(INDEX(W$269:W$305,MATCH($F58,$B$269:$B$305,0))/VLOOKUP($F58,$B$269:$BB$305,MATCH(LEFT(TRIM(W$6),FIND("~",SUBSTITUTE(W$6,"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58))*HLOOKUP(LEFT(TRIM(W$6),FIND("~",SUBSTITUTE(W$6," ","~",LEN(TRIM(W$6))-LEN(SUBSTITUTE(TRIM(W$6)," ",""))))-1)&amp;" Total",$B$6:$BB$305,ROW($A58)-5,FALSE))</f>
        <v>0</v>
      </c>
      <c r="X58" s="143">
        <f ca="1">IF(X$5&lt;&gt;"",HLOOKUP(X$5,Functionalization!$G$6:$R$305,ROW($A58)-5,FALSE),IFERROR(INDEX(X$269:X$305,MATCH($F58,$B$269:$B$305,0))/VLOOKUP($F58,$B$269:$BB$305,MATCH(LEFT(TRIM(X$6),FIND("~",SUBSTITUTE(X$6,"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58))*HLOOKUP(LEFT(TRIM(X$6),FIND("~",SUBSTITUTE(X$6," ","~",LEN(TRIM(X$6))-LEN(SUBSTITUTE(TRIM(X$6)," ",""))))-1)&amp;" Total",$B$6:$BB$305,ROW($A58)-5,FALSE))</f>
        <v>0</v>
      </c>
      <c r="Y58" s="143">
        <f ca="1">IF(Y$5&lt;&gt;"",HLOOKUP(Y$5,Functionalization!$G$6:$R$305,ROW($A58)-5,FALSE),IFERROR(INDEX(Y$269:Y$305,MATCH($F58,$B$269:$B$305,0))/VLOOKUP($F58,$B$269:$BB$305,MATCH(LEFT(TRIM(Y$6),FIND("~",SUBSTITUTE(Y$6,"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58))*HLOOKUP(LEFT(TRIM(Y$6),FIND("~",SUBSTITUTE(Y$6," ","~",LEN(TRIM(Y$6))-LEN(SUBSTITUTE(TRIM(Y$6)," ",""))))-1)&amp;" Total",$B$6:$BB$305,ROW($A58)-5,FALSE))</f>
        <v>0</v>
      </c>
      <c r="Z58" s="143">
        <f ca="1">IF(Z$5&lt;&gt;"",HLOOKUP(Z$5,Functionalization!$G$6:$R$305,ROW($A58)-5,FALSE),IFERROR(INDEX(Z$269:Z$305,MATCH($F58,$B$269:$B$305,0))/VLOOKUP($F58,$B$269:$BB$305,MATCH(LEFT(TRIM(Z$6),FIND("~",SUBSTITUTE(Z$6,"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58))*HLOOKUP(LEFT(TRIM(Z$6),FIND("~",SUBSTITUTE(Z$6," ","~",LEN(TRIM(Z$6))-LEN(SUBSTITUTE(TRIM(Z$6)," ",""))))-1)&amp;" Total",$B$6:$BB$305,ROW($A58)-5,FALSE))</f>
        <v>0</v>
      </c>
      <c r="AA58" s="143">
        <f ca="1">IF(AA$5&lt;&gt;"",HLOOKUP(AA$5,Functionalization!$G$6:$R$305,ROW($A58)-5,FALSE),IFERROR(INDEX(AA$269:AA$305,MATCH($F58,$B$269:$B$305,0))/VLOOKUP($F58,$B$269:$BB$305,MATCH(LEFT(TRIM(AA$6),FIND("~",SUBSTITUTE(AA$6,"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58))*HLOOKUP(LEFT(TRIM(AA$6),FIND("~",SUBSTITUTE(AA$6," ","~",LEN(TRIM(AA$6))-LEN(SUBSTITUTE(TRIM(AA$6)," ",""))))-1)&amp;" Total",$B$6:$BB$305,ROW($A58)-5,FALSE))</f>
        <v>0</v>
      </c>
      <c r="AB58" s="143">
        <f ca="1">IF(AB$5&lt;&gt;"",HLOOKUP(AB$5,Functionalization!$G$6:$R$305,ROW($A58)-5,FALSE),IFERROR(INDEX(AB$269:AB$305,MATCH($F58,$B$269:$B$305,0))/VLOOKUP($F58,$B$269:$BB$305,MATCH(LEFT(TRIM(AB$6),FIND("~",SUBSTITUTE(AB$6,"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58))*HLOOKUP(LEFT(TRIM(AB$6),FIND("~",SUBSTITUTE(AB$6," ","~",LEN(TRIM(AB$6))-LEN(SUBSTITUTE(TRIM(AB$6)," ",""))))-1)&amp;" Total",$B$6:$BB$305,ROW($A58)-5,FALSE))</f>
        <v>0</v>
      </c>
      <c r="AC58" s="143">
        <f ca="1">IF(AC$5&lt;&gt;"",HLOOKUP(AC$5,Functionalization!$G$6:$R$305,ROW($A58)-5,FALSE),IFERROR(INDEX(AC$269:AC$305,MATCH($F58,$B$269:$B$305,0))/VLOOKUP($F58,$B$269:$BB$305,MATCH(LEFT(TRIM(AC$6),FIND("~",SUBSTITUTE(AC$6,"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58))*HLOOKUP(LEFT(TRIM(AC$6),FIND("~",SUBSTITUTE(AC$6," ","~",LEN(TRIM(AC$6))-LEN(SUBSTITUTE(TRIM(AC$6)," ",""))))-1)&amp;" Total",$B$6:$BB$305,ROW($A58)-5,FALSE))</f>
        <v>0</v>
      </c>
      <c r="AD58" s="143">
        <f ca="1">IF(AD$5&lt;&gt;"",HLOOKUP(AD$5,Functionalization!$G$6:$R$305,ROW($A58)-5,FALSE),IFERROR(INDEX(AD$269:AD$305,MATCH($F58,$B$269:$B$305,0))/VLOOKUP($F58,$B$269:$BB$305,MATCH(LEFT(TRIM(AD$6),FIND("~",SUBSTITUTE(AD$6,"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58))*HLOOKUP(LEFT(TRIM(AD$6),FIND("~",SUBSTITUTE(AD$6," ","~",LEN(TRIM(AD$6))-LEN(SUBSTITUTE(TRIM(AD$6)," ",""))))-1)&amp;" Total",$B$6:$BB$305,ROW($A58)-5,FALSE))</f>
        <v>0</v>
      </c>
      <c r="AE58" s="143">
        <f ca="1">IF(AE$5&lt;&gt;"",HLOOKUP(AE$5,Functionalization!$G$6:$R$305,ROW($A58)-5,FALSE),IFERROR(INDEX(AE$269:AE$305,MATCH($F58,$B$269:$B$305,0))/VLOOKUP($F58,$B$269:$BB$305,MATCH(LEFT(TRIM(AE$6),FIND("~",SUBSTITUTE(AE$6,"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58))*HLOOKUP(LEFT(TRIM(AE$6),FIND("~",SUBSTITUTE(AE$6," ","~",LEN(TRIM(AE$6))-LEN(SUBSTITUTE(TRIM(AE$6)," ",""))))-1)&amp;" Total",$B$6:$BB$305,ROW($A58)-5,FALSE))</f>
        <v>0</v>
      </c>
      <c r="AF58" s="143">
        <f ca="1">IF(AF$5&lt;&gt;"",HLOOKUP(AF$5,Functionalization!$G$6:$R$305,ROW($A58)-5,FALSE),IFERROR(INDEX(AF$269:AF$305,MATCH($F58,$B$269:$B$305,0))/VLOOKUP($F58,$B$269:$BB$305,MATCH(LEFT(TRIM(AF$6),FIND("~",SUBSTITUTE(AF$6,"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58))*HLOOKUP(LEFT(TRIM(AF$6),FIND("~",SUBSTITUTE(AF$6," ","~",LEN(TRIM(AF$6))-LEN(SUBSTITUTE(TRIM(AF$6)," ",""))))-1)&amp;" Total",$B$6:$BB$305,ROW($A58)-5,FALSE))</f>
        <v>0</v>
      </c>
      <c r="AG58" s="143">
        <f ca="1">IF(AG$5&lt;&gt;"",HLOOKUP(AG$5,Functionalization!$G$6:$R$305,ROW($A58)-5,FALSE),IFERROR(INDEX(AG$269:AG$305,MATCH($F58,$B$269:$B$305,0))/VLOOKUP($F58,$B$269:$BB$305,MATCH(LEFT(TRIM(AG$6),FIND("~",SUBSTITUTE(AG$6,"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58))*HLOOKUP(LEFT(TRIM(AG$6),FIND("~",SUBSTITUTE(AG$6," ","~",LEN(TRIM(AG$6))-LEN(SUBSTITUTE(TRIM(AG$6)," ",""))))-1)&amp;" Total",$B$6:$BB$305,ROW($A58)-5,FALSE))</f>
        <v>0</v>
      </c>
      <c r="AH58" s="143">
        <f ca="1">IF(AH$5&lt;&gt;"",HLOOKUP(AH$5,Functionalization!$G$6:$R$305,ROW($A58)-5,FALSE),IFERROR(INDEX(AH$269:AH$305,MATCH($F58,$B$269:$B$305,0))/VLOOKUP($F58,$B$269:$BB$305,MATCH(LEFT(TRIM(AH$6),FIND("~",SUBSTITUTE(AH$6,"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58))*HLOOKUP(LEFT(TRIM(AH$6),FIND("~",SUBSTITUTE(AH$6," ","~",LEN(TRIM(AH$6))-LEN(SUBSTITUTE(TRIM(AH$6)," ",""))))-1)&amp;" Total",$B$6:$BB$305,ROW($A58)-5,FALSE))</f>
        <v>0</v>
      </c>
      <c r="AI58" s="143">
        <f ca="1">IF(AI$5&lt;&gt;"",HLOOKUP(AI$5,Functionalization!$G$6:$R$305,ROW($A58)-5,FALSE),IFERROR(INDEX(AI$269:AI$305,MATCH($F58,$B$269:$B$305,0))/VLOOKUP($F58,$B$269:$BB$305,MATCH(LEFT(TRIM(AI$6),FIND("~",SUBSTITUTE(AI$6,"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58))*HLOOKUP(LEFT(TRIM(AI$6),FIND("~",SUBSTITUTE(AI$6," ","~",LEN(TRIM(AI$6))-LEN(SUBSTITUTE(TRIM(AI$6)," ",""))))-1)&amp;" Total",$B$6:$BB$305,ROW($A58)-5,FALSE))</f>
        <v>0</v>
      </c>
      <c r="AJ58" s="143">
        <f ca="1">IF(AJ$5&lt;&gt;"",HLOOKUP(AJ$5,Functionalization!$G$6:$R$305,ROW($A58)-5,FALSE),IFERROR(INDEX(AJ$269:AJ$305,MATCH($F58,$B$269:$B$305,0))/VLOOKUP($F58,$B$269:$BB$305,MATCH(LEFT(TRIM(AJ$6),FIND("~",SUBSTITUTE(AJ$6,"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58))*HLOOKUP(LEFT(TRIM(AJ$6),FIND("~",SUBSTITUTE(AJ$6," ","~",LEN(TRIM(AJ$6))-LEN(SUBSTITUTE(TRIM(AJ$6)," ",""))))-1)&amp;" Total",$B$6:$BB$305,ROW($A58)-5,FALSE))</f>
        <v>0</v>
      </c>
      <c r="AK58" s="143">
        <f ca="1">IF(AK$5&lt;&gt;"",HLOOKUP(AK$5,Functionalization!$G$6:$R$305,ROW($A58)-5,FALSE),IFERROR(INDEX(AK$269:AK$305,MATCH($F58,$B$269:$B$305,0))/VLOOKUP($F58,$B$269:$BB$305,MATCH(LEFT(TRIM(AK$6),FIND("~",SUBSTITUTE(AK$6,"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58))*HLOOKUP(LEFT(TRIM(AK$6),FIND("~",SUBSTITUTE(AK$6," ","~",LEN(TRIM(AK$6))-LEN(SUBSTITUTE(TRIM(AK$6)," ",""))))-1)&amp;" Total",$B$6:$BB$305,ROW($A58)-5,FALSE))</f>
        <v>0</v>
      </c>
      <c r="AL58" s="143">
        <f ca="1">IF(AL$5&lt;&gt;"",HLOOKUP(AL$5,Functionalization!$G$6:$R$305,ROW($A58)-5,FALSE),IFERROR(INDEX(AL$269:AL$305,MATCH($F58,$B$269:$B$305,0))/VLOOKUP($F58,$B$269:$BB$305,MATCH(LEFT(TRIM(AL$6),FIND("~",SUBSTITUTE(AL$6,"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58))*HLOOKUP(LEFT(TRIM(AL$6),FIND("~",SUBSTITUTE(AL$6," ","~",LEN(TRIM(AL$6))-LEN(SUBSTITUTE(TRIM(AL$6)," ",""))))-1)&amp;" Total",$B$6:$BB$305,ROW($A58)-5,FALSE))</f>
        <v>0</v>
      </c>
      <c r="AM58" s="143">
        <f ca="1">IF(AM$5&lt;&gt;"",HLOOKUP(AM$5,Functionalization!$G$6:$R$305,ROW($A58)-5,FALSE),IFERROR(INDEX(AM$269:AM$305,MATCH($F58,$B$269:$B$305,0))/VLOOKUP($F58,$B$269:$BB$305,MATCH(LEFT(TRIM(AM$6),FIND("~",SUBSTITUTE(AM$6,"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58))*HLOOKUP(LEFT(TRIM(AM$6),FIND("~",SUBSTITUTE(AM$6," ","~",LEN(TRIM(AM$6))-LEN(SUBSTITUTE(TRIM(AM$6)," ",""))))-1)&amp;" Total",$B$6:$BB$305,ROW($A58)-5,FALSE))</f>
        <v>0</v>
      </c>
      <c r="AN58" s="143">
        <f ca="1">IF(AN$5&lt;&gt;"",HLOOKUP(AN$5,Functionalization!$G$6:$R$305,ROW($A58)-5,FALSE),IFERROR(INDEX(AN$269:AN$305,MATCH($F58,$B$269:$B$305,0))/VLOOKUP($F58,$B$269:$BB$305,MATCH(LEFT(TRIM(AN$6),FIND("~",SUBSTITUTE(AN$6,"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58))*HLOOKUP(LEFT(TRIM(AN$6),FIND("~",SUBSTITUTE(AN$6," ","~",LEN(TRIM(AN$6))-LEN(SUBSTITUTE(TRIM(AN$6)," ",""))))-1)&amp;" Total",$B$6:$BB$305,ROW($A58)-5,FALSE))</f>
        <v>0</v>
      </c>
      <c r="AO58" s="143">
        <f ca="1">IF(AO$5&lt;&gt;"",HLOOKUP(AO$5,Functionalization!$G$6:$R$305,ROW($A58)-5,FALSE),IFERROR(INDEX(AO$269:AO$305,MATCH($F58,$B$269:$B$305,0))/VLOOKUP($F58,$B$269:$BB$305,MATCH(LEFT(TRIM(AO$6),FIND("~",SUBSTITUTE(AO$6,"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58))*HLOOKUP(LEFT(TRIM(AO$6),FIND("~",SUBSTITUTE(AO$6," ","~",LEN(TRIM(AO$6))-LEN(SUBSTITUTE(TRIM(AO$6)," ",""))))-1)&amp;" Total",$B$6:$BB$305,ROW($A58)-5,FALSE))</f>
        <v>0</v>
      </c>
      <c r="AP58" s="143">
        <f ca="1">IF(AP$5&lt;&gt;"",HLOOKUP(AP$5,Functionalization!$G$6:$R$305,ROW($A58)-5,FALSE),IFERROR(INDEX(AP$269:AP$305,MATCH($F58,$B$269:$B$305,0))/VLOOKUP($F58,$B$269:$BB$305,MATCH(LEFT(TRIM(AP$6),FIND("~",SUBSTITUTE(AP$6,"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58))*HLOOKUP(LEFT(TRIM(AP$6),FIND("~",SUBSTITUTE(AP$6," ","~",LEN(TRIM(AP$6))-LEN(SUBSTITUTE(TRIM(AP$6)," ",""))))-1)&amp;" Total",$B$6:$BB$305,ROW($A58)-5,FALSE))</f>
        <v>0</v>
      </c>
      <c r="AQ58" s="143">
        <f ca="1">IF(AQ$5&lt;&gt;"",HLOOKUP(AQ$5,Functionalization!$G$6:$R$305,ROW($A58)-5,FALSE),IFERROR(INDEX(AQ$269:AQ$305,MATCH($F58,$B$269:$B$305,0))/VLOOKUP($F58,$B$269:$BB$305,MATCH(LEFT(TRIM(AQ$6),FIND("~",SUBSTITUTE(AQ$6,"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58))*HLOOKUP(LEFT(TRIM(AQ$6),FIND("~",SUBSTITUTE(AQ$6," ","~",LEN(TRIM(AQ$6))-LEN(SUBSTITUTE(TRIM(AQ$6)," ",""))))-1)&amp;" Total",$B$6:$BB$305,ROW($A58)-5,FALSE))</f>
        <v>0</v>
      </c>
      <c r="AR58" s="143">
        <f ca="1">IF(AR$5&lt;&gt;"",HLOOKUP(AR$5,Functionalization!$G$6:$R$305,ROW($A58)-5,FALSE),IFERROR(INDEX(AR$269:AR$305,MATCH($F58,$B$269:$B$305,0))/VLOOKUP($F58,$B$269:$BB$305,MATCH(LEFT(TRIM(AR$6),FIND("~",SUBSTITUTE(AR$6,"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58))*HLOOKUP(LEFT(TRIM(AR$6),FIND("~",SUBSTITUTE(AR$6," ","~",LEN(TRIM(AR$6))-LEN(SUBSTITUTE(TRIM(AR$6)," ",""))))-1)&amp;" Total",$B$6:$BB$305,ROW($A58)-5,FALSE))</f>
        <v>0</v>
      </c>
      <c r="AS58" s="143">
        <f ca="1">IF(AS$5&lt;&gt;"",HLOOKUP(AS$5,Functionalization!$G$6:$R$305,ROW($A58)-5,FALSE),IFERROR(INDEX(AS$269:AS$305,MATCH($F58,$B$269:$B$305,0))/VLOOKUP($F58,$B$269:$BB$305,MATCH(LEFT(TRIM(AS$6),FIND("~",SUBSTITUTE(AS$6,"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58))*HLOOKUP(LEFT(TRIM(AS$6),FIND("~",SUBSTITUTE(AS$6," ","~",LEN(TRIM(AS$6))-LEN(SUBSTITUTE(TRIM(AS$6)," ",""))))-1)&amp;" Total",$B$6:$BB$305,ROW($A58)-5,FALSE))</f>
        <v>0</v>
      </c>
      <c r="AT58" s="143">
        <f ca="1">IF(AT$5&lt;&gt;"",HLOOKUP(AT$5,Functionalization!$G$6:$R$305,ROW($A58)-5,FALSE),IFERROR(INDEX(AT$269:AT$305,MATCH($F58,$B$269:$B$305,0))/VLOOKUP($F58,$B$269:$BB$305,MATCH(LEFT(TRIM(AT$6),FIND("~",SUBSTITUTE(AT$6,"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58))*HLOOKUP(LEFT(TRIM(AT$6),FIND("~",SUBSTITUTE(AT$6," ","~",LEN(TRIM(AT$6))-LEN(SUBSTITUTE(TRIM(AT$6)," ",""))))-1)&amp;" Total",$B$6:$BB$305,ROW($A58)-5,FALSE))</f>
        <v>0</v>
      </c>
      <c r="AU58" s="143">
        <f ca="1">IF(AU$5&lt;&gt;"",HLOOKUP(AU$5,Functionalization!$G$6:$R$305,ROW($A58)-5,FALSE),IFERROR(INDEX(AU$269:AU$305,MATCH($F58,$B$269:$B$305,0))/VLOOKUP($F58,$B$269:$BB$305,MATCH(LEFT(TRIM(AU$6),FIND("~",SUBSTITUTE(AU$6,"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58))*HLOOKUP(LEFT(TRIM(AU$6),FIND("~",SUBSTITUTE(AU$6," ","~",LEN(TRIM(AU$6))-LEN(SUBSTITUTE(TRIM(AU$6)," ",""))))-1)&amp;" Total",$B$6:$BB$305,ROW($A58)-5,FALSE))</f>
        <v>0</v>
      </c>
      <c r="AV58" s="143">
        <f ca="1">IF(AV$5&lt;&gt;"",HLOOKUP(AV$5,Functionalization!$G$6:$R$305,ROW($A58)-5,FALSE),IFERROR(INDEX(AV$269:AV$305,MATCH($F58,$B$269:$B$305,0))/VLOOKUP($F58,$B$269:$BB$305,MATCH(LEFT(TRIM(AV$6),FIND("~",SUBSTITUTE(AV$6,"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58))*HLOOKUP(LEFT(TRIM(AV$6),FIND("~",SUBSTITUTE(AV$6," ","~",LEN(TRIM(AV$6))-LEN(SUBSTITUTE(TRIM(AV$6)," ",""))))-1)&amp;" Total",$B$6:$BB$305,ROW($A58)-5,FALSE))</f>
        <v>0</v>
      </c>
      <c r="AW58" s="143">
        <f ca="1">IF(AW$5&lt;&gt;"",HLOOKUP(AW$5,Functionalization!$G$6:$R$305,ROW($A58)-5,FALSE),IFERROR(INDEX(AW$269:AW$305,MATCH($F58,$B$269:$B$305,0))/VLOOKUP($F58,$B$269:$BB$305,MATCH(LEFT(TRIM(AW$6),FIND("~",SUBSTITUTE(AW$6,"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58))*HLOOKUP(LEFT(TRIM(AW$6),FIND("~",SUBSTITUTE(AW$6," ","~",LEN(TRIM(AW$6))-LEN(SUBSTITUTE(TRIM(AW$6)," ",""))))-1)&amp;" Total",$B$6:$BB$305,ROW($A58)-5,FALSE))</f>
        <v>0</v>
      </c>
      <c r="AX58" s="143">
        <f ca="1">IF(AX$5&lt;&gt;"",HLOOKUP(AX$5,Functionalization!$G$6:$R$305,ROW($A58)-5,FALSE),IFERROR(INDEX(AX$269:AX$305,MATCH($F58,$B$269:$B$305,0))/VLOOKUP($F58,$B$269:$BB$305,MATCH(LEFT(TRIM(AX$6),FIND("~",SUBSTITUTE(AX$6,"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58))*HLOOKUP(LEFT(TRIM(AX$6),FIND("~",SUBSTITUTE(AX$6," ","~",LEN(TRIM(AX$6))-LEN(SUBSTITUTE(TRIM(AX$6)," ",""))))-1)&amp;" Total",$B$6:$BB$305,ROW($A58)-5,FALSE))</f>
        <v>0</v>
      </c>
      <c r="AY58" s="143">
        <f ca="1">IF(AY$5&lt;&gt;"",HLOOKUP(AY$5,Functionalization!$G$6:$R$305,ROW($A58)-5,FALSE),IFERROR(INDEX(AY$269:AY$305,MATCH($F58,$B$269:$B$305,0))/VLOOKUP($F58,$B$269:$BB$305,MATCH(LEFT(TRIM(AY$6),FIND("~",SUBSTITUTE(AY$6,"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58))*HLOOKUP(LEFT(TRIM(AY$6),FIND("~",SUBSTITUTE(AY$6," ","~",LEN(TRIM(AY$6))-LEN(SUBSTITUTE(TRIM(AY$6)," ",""))))-1)&amp;" Total",$B$6:$BB$305,ROW($A58)-5,FALSE))</f>
        <v>0</v>
      </c>
      <c r="AZ58" s="143">
        <f ca="1">IF(AZ$5&lt;&gt;"",HLOOKUP(AZ$5,Functionalization!$G$6:$R$305,ROW($A58)-5,FALSE),IFERROR(INDEX(AZ$269:AZ$305,MATCH($F58,$B$269:$B$305,0))/VLOOKUP($F58,$B$269:$BB$305,MATCH(LEFT(TRIM(AZ$6),FIND("~",SUBSTITUTE(AZ$6,"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58))*HLOOKUP(LEFT(TRIM(AZ$6),FIND("~",SUBSTITUTE(AZ$6," ","~",LEN(TRIM(AZ$6))-LEN(SUBSTITUTE(TRIM(AZ$6)," ",""))))-1)&amp;" Total",$B$6:$BB$305,ROW($A58)-5,FALSE))</f>
        <v>0</v>
      </c>
      <c r="BA58" s="143">
        <f ca="1">IF(BA$5&lt;&gt;"",HLOOKUP(BA$5,Functionalization!$G$6:$R$305,ROW($A58)-5,FALSE),IFERROR(INDEX(BA$269:BA$305,MATCH($F58,$B$269:$B$305,0))/VLOOKUP($F58,$B$269:$BB$305,MATCH(LEFT(TRIM(BA$6),FIND("~",SUBSTITUTE(BA$6,"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58))*HLOOKUP(LEFT(TRIM(BA$6),FIND("~",SUBSTITUTE(BA$6," ","~",LEN(TRIM(BA$6))-LEN(SUBSTITUTE(TRIM(BA$6)," ",""))))-1)&amp;" Total",$B$6:$BB$305,ROW($A58)-5,FALSE))</f>
        <v>0</v>
      </c>
      <c r="BB58" s="143">
        <f ca="1">IF(BB$5&lt;&gt;"",HLOOKUP(BB$5,Functionalization!$G$6:$R$305,ROW($A58)-5,FALSE),IFERROR(INDEX(BB$269:BB$305,MATCH($F58,$B$269:$B$305,0))/VLOOKUP($F58,$B$269:$BB$305,MATCH(LEFT(TRIM(BB$6),FIND("~",SUBSTITUTE(BB$6,"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58))*HLOOKUP(LEFT(TRIM(BB$6),FIND("~",SUBSTITUTE(BB$6," ","~",LEN(TRIM(BB$6))-LEN(SUBSTITUTE(TRIM(BB$6)," ",""))))-1)&amp;" Total",$B$6:$BB$305,ROW($A58)-5,FALSE))</f>
        <v>0</v>
      </c>
      <c r="BD58" s="79">
        <f ca="1">IFERROR(IF(SUMIF($G$6:$BB$6,BD$6&amp;" Total",$G58:$BB58)-(SUMIF($G$6:$BB$6,BD$6&amp;" "&amp;'Input-Func_Class'!$D$22,$G58:$BB58)+IFERROR(SUMIF($G$6:$BB$6,BD$6&amp;" "&amp;'Input-Func_Class'!$E$22,$G58:$BB58),SUMIF($G$6:$BB$6,BD$6&amp;" "&amp;'Input-Func_Class'!$B$24,$G58:$BB58))+SUMIF($G$6:$BB$6,BD$6&amp;" "&amp;'Input-Func_Class'!$F$22,$G58:$BB58))&lt;Check_Limit,0,1),1)</f>
        <v>0</v>
      </c>
      <c r="BE58" s="79">
        <f ca="1">IFERROR(IF(SUMIF($G$6:$BB$6,BE$6&amp;" Total",$G58:$BB58)-(SUMIF($G$6:$BB$6,BE$6&amp;" "&amp;'Input-Func_Class'!$D$22,$G58:$BB58)+IFERROR(SUMIF($G$6:$BB$6,BE$6&amp;" "&amp;'Input-Func_Class'!$E$22,$G58:$BB58),SUMIF($G$6:$BB$6,BE$6&amp;" "&amp;'Input-Func_Class'!$B$24,$G58:$BB58))+SUMIF($G$6:$BB$6,BE$6&amp;" "&amp;'Input-Func_Class'!$F$22,$G58:$BB58))&lt;Check_Limit,0,1),1)</f>
        <v>0</v>
      </c>
      <c r="BF58" s="79">
        <f ca="1">IFERROR(IF(SUMIF($G$6:$BB$6,BF$6&amp;" Total",$G58:$BB58)-(SUMIF($G$6:$BB$6,BF$6&amp;" "&amp;'Input-Func_Class'!$D$22,$G58:$BB58)+IFERROR(SUMIF($G$6:$BB$6,BF$6&amp;" "&amp;'Input-Func_Class'!$E$22,$G58:$BB58),SUMIF($G$6:$BB$6,BF$6&amp;" "&amp;'Input-Func_Class'!$B$24,$G58:$BB58))+SUMIF($G$6:$BB$6,BF$6&amp;" "&amp;'Input-Func_Class'!$F$22,$G58:$BB58))&lt;Check_Limit,0,1),1)</f>
        <v>0</v>
      </c>
      <c r="BG58" s="79">
        <f ca="1">IFERROR(IF(SUMIF($G$6:$BB$6,BG$6&amp;" Total",$G58:$BB58)-(SUMIF($G$6:$BB$6,BG$6&amp;" "&amp;'Input-Func_Class'!$D$22,$G58:$BB58)+IFERROR(SUMIF($G$6:$BB$6,BG$6&amp;" "&amp;'Input-Func_Class'!$E$22,$G58:$BB58),SUMIF($G$6:$BB$6,BG$6&amp;" "&amp;'Input-Func_Class'!$B$24,$G58:$BB58))+SUMIF($G$6:$BB$6,BG$6&amp;" "&amp;'Input-Func_Class'!$F$22,$G58:$BB58))&lt;Check_Limit,0,1),1)</f>
        <v>0</v>
      </c>
      <c r="BH58" s="79">
        <f ca="1">IFERROR(IF(SUMIF($G$6:$BB$6,BH$6&amp;" Total",$G58:$BB58)-(SUMIF($G$6:$BB$6,BH$6&amp;" "&amp;'Input-Func_Class'!$D$22,$G58:$BB58)+IFERROR(SUMIF($G$6:$BB$6,BH$6&amp;" "&amp;'Input-Func_Class'!$E$22,$G58:$BB58),SUMIF($G$6:$BB$6,BH$6&amp;" "&amp;'Input-Func_Class'!$B$24,$G58:$BB58))+SUMIF($G$6:$BB$6,BH$6&amp;" "&amp;'Input-Func_Class'!$F$22,$G58:$BB58))&lt;Check_Limit,0,1),1)</f>
        <v>0</v>
      </c>
      <c r="BI58" s="79">
        <f ca="1">IFERROR(IF(SUMIF($G$6:$BB$6,BI$6&amp;" Total",$G58:$BB58)-(SUMIF($G$6:$BB$6,BI$6&amp;" "&amp;'Input-Func_Class'!$D$22,$G58:$BB58)+IFERROR(SUMIF($G$6:$BB$6,BI$6&amp;" "&amp;'Input-Func_Class'!$E$22,$G58:$BB58),SUMIF($G$6:$BB$6,BI$6&amp;" "&amp;'Input-Func_Class'!$B$24,$G58:$BB58))+SUMIF($G$6:$BB$6,BI$6&amp;" "&amp;'Input-Func_Class'!$F$22,$G58:$BB58))&lt;Check_Limit,0,1),1)</f>
        <v>0</v>
      </c>
      <c r="BJ58" s="79">
        <f ca="1">IFERROR(IF(SUMIF($G$6:$BB$6,BJ$6&amp;" Total",$G58:$BB58)-(SUMIF($G$6:$BB$6,BJ$6&amp;" "&amp;'Input-Func_Class'!$D$22,$G58:$BB58)+IFERROR(SUMIF($G$6:$BB$6,BJ$6&amp;" "&amp;'Input-Func_Class'!$E$22,$G58:$BB58),SUMIF($G$6:$BB$6,BJ$6&amp;" "&amp;'Input-Func_Class'!$B$24,$G58:$BB58))+SUMIF($G$6:$BB$6,BJ$6&amp;" "&amp;'Input-Func_Class'!$F$22,$G58:$BB58))&lt;Check_Limit,0,1),1)</f>
        <v>0</v>
      </c>
      <c r="BK58" s="79">
        <f ca="1">IFERROR(IF(SUMIF($G$6:$BB$6,BK$6&amp;" Total",$G58:$BB58)-(SUMIF($G$6:$BB$6,BK$6&amp;" "&amp;'Input-Func_Class'!$D$22,$G58:$BB58)+IFERROR(SUMIF($G$6:$BB$6,BK$6&amp;" "&amp;'Input-Func_Class'!$E$22,$G58:$BB58),SUMIF($G$6:$BB$6,BK$6&amp;" "&amp;'Input-Func_Class'!$B$24,$G58:$BB58))+SUMIF($G$6:$BB$6,BK$6&amp;" "&amp;'Input-Func_Class'!$F$22,$G58:$BB58))&lt;Check_Limit,0,1),1)</f>
        <v>0</v>
      </c>
      <c r="BL58" s="79">
        <f ca="1">IFERROR(IF(SUMIF($G$6:$BB$6,BL$6&amp;" Total",$G58:$BB58)-(SUMIF($G$6:$BB$6,BL$6&amp;" "&amp;'Input-Func_Class'!$D$22,$G58:$BB58)+IFERROR(SUMIF($G$6:$BB$6,BL$6&amp;" "&amp;'Input-Func_Class'!$E$22,$G58:$BB58),SUMIF($G$6:$BB$6,BL$6&amp;" "&amp;'Input-Func_Class'!$B$24,$G58:$BB58))+SUMIF($G$6:$BB$6,BL$6&amp;" "&amp;'Input-Func_Class'!$F$22,$G58:$BB58))&lt;Check_Limit,0,1),1)</f>
        <v>0</v>
      </c>
      <c r="BM58" s="79">
        <f ca="1">IFERROR(IF(SUMIF($G$6:$BB$6,BM$6&amp;" Total",$G58:$BB58)-(SUMIF($G$6:$BB$6,BM$6&amp;" "&amp;'Input-Func_Class'!$D$22,$G58:$BB58)+IFERROR(SUMIF($G$6:$BB$6,BM$6&amp;" "&amp;'Input-Func_Class'!$E$22,$G58:$BB58),SUMIF($G$6:$BB$6,BM$6&amp;" "&amp;'Input-Func_Class'!$B$24,$G58:$BB58))+SUMIF($G$6:$BB$6,BM$6&amp;" "&amp;'Input-Func_Class'!$F$22,$G58:$BB58))&lt;Check_Limit,0,1),1)</f>
        <v>0</v>
      </c>
      <c r="BN58" s="79">
        <f ca="1">IFERROR(IF(SUMIF($G$6:$BB$6,BN$6&amp;" Total",$G58:$BB58)-(SUMIF($G$6:$BB$6,BN$6&amp;" "&amp;'Input-Func_Class'!$D$22,$G58:$BB58)+IFERROR(SUMIF($G$6:$BB$6,BN$6&amp;" "&amp;'Input-Func_Class'!$E$22,$G58:$BB58),SUMIF($G$6:$BB$6,BN$6&amp;" "&amp;'Input-Func_Class'!$B$24,$G58:$BB58))+SUMIF($G$6:$BB$6,BN$6&amp;" "&amp;'Input-Func_Class'!$F$22,$G58:$BB58))&lt;Check_Limit,0,1),1)</f>
        <v>0</v>
      </c>
      <c r="BO58" s="79">
        <f ca="1">IFERROR(IF(SUMIF($G$6:$BB$6,BO$6&amp;" Total",$G58:$BB58)-(SUMIF($G$6:$BB$6,BO$6&amp;" "&amp;'Input-Func_Class'!$D$22,$G58:$BB58)+IFERROR(SUMIF($G$6:$BB$6,BO$6&amp;" "&amp;'Input-Func_Class'!$E$22,$G58:$BB58),SUMIF($G$6:$BB$6,BO$6&amp;" "&amp;'Input-Func_Class'!$B$24,$G58:$BB58))+SUMIF($G$6:$BB$6,BO$6&amp;" "&amp;'Input-Func_Class'!$F$22,$G58:$BB58))&lt;Check_Limit,0,1),1)</f>
        <v>0</v>
      </c>
    </row>
    <row r="59" spans="1:67" outlineLevel="1">
      <c r="A59" s="113">
        <f>IF(ISBLANK('Input-Accounts'!A59),"",'Input-Accounts'!A59)</f>
        <v>49</v>
      </c>
      <c r="B59" s="17" t="str">
        <f>IF(ISBLANK('Input-Accounts'!B59),"",'Input-Accounts'!B59)</f>
        <v>Communication Equipment</v>
      </c>
      <c r="C59" s="113">
        <f>IF(ISBLANK('Input-Accounts'!C59),"",'Input-Accounts'!C59)</f>
        <v>397</v>
      </c>
      <c r="D59" s="143">
        <f>Functionalization!$D59</f>
        <v>5320075.1100000003</v>
      </c>
      <c r="E59" s="143">
        <f t="shared" ca="1" si="2"/>
        <v>0</v>
      </c>
      <c r="F59" s="89" t="str">
        <f>IF($D59=0,"-",IF('Input-Accounts'!$E59&lt;&gt;0,'Input-Accounts'!$E59,'Input-Accounts'!$G59))</f>
        <v>INT_T&amp;D_PLANT</v>
      </c>
      <c r="G59" s="143">
        <f ca="1">IF(G$5&lt;&gt;"",HLOOKUP(G$5,Functionalization!$G$6:$R$305,ROW($A59)-5,FALSE),IFERROR(INDEX(G$269:G$305,MATCH($F59,$B$269:$B$305,0))/VLOOKUP($F59,$B$269:$BB$305,MATCH(LEFT(TRIM(G$6),FIND("~",SUBSTITUTE(G$6,"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59))*HLOOKUP(LEFT(TRIM(G$6),FIND("~",SUBSTITUTE(G$6," ","~",LEN(TRIM(G$6))-LEN(SUBSTITUTE(TRIM(G$6)," ",""))))-1)&amp;" Total",$B$6:$BB$305,ROW($A59)-5,FALSE))</f>
        <v>0</v>
      </c>
      <c r="H59" s="143">
        <f ca="1">IF(H$5&lt;&gt;"",HLOOKUP(H$5,Functionalization!$G$6:$R$305,ROW($A59)-5,FALSE),IFERROR(INDEX(H$269:H$305,MATCH($F59,$B$269:$B$305,0))/VLOOKUP($F59,$B$269:$BB$305,MATCH(LEFT(TRIM(H$6),FIND("~",SUBSTITUTE(H$6,"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59))*HLOOKUP(LEFT(TRIM(H$6),FIND("~",SUBSTITUTE(H$6," ","~",LEN(TRIM(H$6))-LEN(SUBSTITUTE(TRIM(H$6)," ",""))))-1)&amp;" Total",$B$6:$BB$305,ROW($A59)-5,FALSE))</f>
        <v>0</v>
      </c>
      <c r="I59" s="143">
        <f ca="1">IF(I$5&lt;&gt;"",HLOOKUP(I$5,Functionalization!$G$6:$R$305,ROW($A59)-5,FALSE),IFERROR(INDEX(I$269:I$305,MATCH($F59,$B$269:$B$305,0))/VLOOKUP($F59,$B$269:$BB$305,MATCH(LEFT(TRIM(I$6),FIND("~",SUBSTITUTE(I$6,"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59))*HLOOKUP(LEFT(TRIM(I$6),FIND("~",SUBSTITUTE(I$6," ","~",LEN(TRIM(I$6))-LEN(SUBSTITUTE(TRIM(I$6)," ",""))))-1)&amp;" Total",$B$6:$BB$305,ROW($A59)-5,FALSE))</f>
        <v>0</v>
      </c>
      <c r="J59" s="143">
        <f ca="1">IF(J$5&lt;&gt;"",HLOOKUP(J$5,Functionalization!$G$6:$R$305,ROW($A59)-5,FALSE),IFERROR(INDEX(J$269:J$305,MATCH($F59,$B$269:$B$305,0))/VLOOKUP($F59,$B$269:$BB$305,MATCH(LEFT(TRIM(J$6),FIND("~",SUBSTITUTE(J$6,"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59))*HLOOKUP(LEFT(TRIM(J$6),FIND("~",SUBSTITUTE(J$6," ","~",LEN(TRIM(J$6))-LEN(SUBSTITUTE(TRIM(J$6)," ",""))))-1)&amp;" Total",$B$6:$BB$305,ROW($A59)-5,FALSE))</f>
        <v>0</v>
      </c>
      <c r="K59" s="143">
        <f ca="1">IF(K$5&lt;&gt;"",HLOOKUP(K$5,Functionalization!$G$6:$R$305,ROW($A59)-5,FALSE),IFERROR(INDEX(K$269:K$305,MATCH($F59,$B$269:$B$305,0))/VLOOKUP($F59,$B$269:$BB$305,MATCH(LEFT(TRIM(K$6),FIND("~",SUBSTITUTE(K$6,"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59))*HLOOKUP(LEFT(TRIM(K$6),FIND("~",SUBSTITUTE(K$6," ","~",LEN(TRIM(K$6))-LEN(SUBSTITUTE(TRIM(K$6)," ",""))))-1)&amp;" Total",$B$6:$BB$305,ROW($A59)-5,FALSE))</f>
        <v>98498.279533011038</v>
      </c>
      <c r="L59" s="143">
        <f ca="1">IF(L$5&lt;&gt;"",HLOOKUP(L$5,Functionalization!$G$6:$R$305,ROW($A59)-5,FALSE),IFERROR(INDEX(L$269:L$305,MATCH($F59,$B$269:$B$305,0))/VLOOKUP($F59,$B$269:$BB$305,MATCH(LEFT(TRIM(L$6),FIND("~",SUBSTITUTE(L$6,"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59))*HLOOKUP(LEFT(TRIM(L$6),FIND("~",SUBSTITUTE(L$6," ","~",LEN(TRIM(L$6))-LEN(SUBSTITUTE(TRIM(L$6)," ",""))))-1)&amp;" Total",$B$6:$BB$305,ROW($A59)-5,FALSE))</f>
        <v>98498.279533011038</v>
      </c>
      <c r="M59" s="143">
        <f ca="1">IF(M$5&lt;&gt;"",HLOOKUP(M$5,Functionalization!$G$6:$R$305,ROW($A59)-5,FALSE),IFERROR(INDEX(M$269:M$305,MATCH($F59,$B$269:$B$305,0))/VLOOKUP($F59,$B$269:$BB$305,MATCH(LEFT(TRIM(M$6),FIND("~",SUBSTITUTE(M$6,"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59))*HLOOKUP(LEFT(TRIM(M$6),FIND("~",SUBSTITUTE(M$6," ","~",LEN(TRIM(M$6))-LEN(SUBSTITUTE(TRIM(M$6)," ",""))))-1)&amp;" Total",$B$6:$BB$305,ROW($A59)-5,FALSE))</f>
        <v>0</v>
      </c>
      <c r="N59" s="143">
        <f ca="1">IF(N$5&lt;&gt;"",HLOOKUP(N$5,Functionalization!$G$6:$R$305,ROW($A59)-5,FALSE),IFERROR(INDEX(N$269:N$305,MATCH($F59,$B$269:$B$305,0))/VLOOKUP($F59,$B$269:$BB$305,MATCH(LEFT(TRIM(N$6),FIND("~",SUBSTITUTE(N$6,"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59))*HLOOKUP(LEFT(TRIM(N$6),FIND("~",SUBSTITUTE(N$6," ","~",LEN(TRIM(N$6))-LEN(SUBSTITUTE(TRIM(N$6)," ",""))))-1)&amp;" Total",$B$6:$BB$305,ROW($A59)-5,FALSE))</f>
        <v>0</v>
      </c>
      <c r="O59" s="143">
        <f ca="1">IF(O$5&lt;&gt;"",HLOOKUP(O$5,Functionalization!$G$6:$R$305,ROW($A59)-5,FALSE),IFERROR(INDEX(O$269:O$305,MATCH($F59,$B$269:$B$305,0))/VLOOKUP($F59,$B$269:$BB$305,MATCH(LEFT(TRIM(O$6),FIND("~",SUBSTITUTE(O$6,"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59))*HLOOKUP(LEFT(TRIM(O$6),FIND("~",SUBSTITUTE(O$6," ","~",LEN(TRIM(O$6))-LEN(SUBSTITUTE(TRIM(O$6)," ",""))))-1)&amp;" Total",$B$6:$BB$305,ROW($A59)-5,FALSE))</f>
        <v>5221576.8304669894</v>
      </c>
      <c r="P59" s="143">
        <f ca="1">IF(P$5&lt;&gt;"",HLOOKUP(P$5,Functionalization!$G$6:$R$305,ROW($A59)-5,FALSE),IFERROR(INDEX(P$269:P$305,MATCH($F59,$B$269:$B$305,0))/VLOOKUP($F59,$B$269:$BB$305,MATCH(LEFT(TRIM(P$6),FIND("~",SUBSTITUTE(P$6,"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59))*HLOOKUP(LEFT(TRIM(P$6),FIND("~",SUBSTITUTE(P$6," ","~",LEN(TRIM(P$6))-LEN(SUBSTITUTE(TRIM(P$6)," ",""))))-1)&amp;" Total",$B$6:$BB$305,ROW($A59)-5,FALSE))</f>
        <v>3393388.1399908573</v>
      </c>
      <c r="Q59" s="143">
        <f ca="1">IF(Q$5&lt;&gt;"",HLOOKUP(Q$5,Functionalization!$G$6:$R$305,ROW($A59)-5,FALSE),IFERROR(INDEX(Q$269:Q$305,MATCH($F59,$B$269:$B$305,0))/VLOOKUP($F59,$B$269:$BB$305,MATCH(LEFT(TRIM(Q$6),FIND("~",SUBSTITUTE(Q$6,"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59))*HLOOKUP(LEFT(TRIM(Q$6),FIND("~",SUBSTITUTE(Q$6," ","~",LEN(TRIM(Q$6))-LEN(SUBSTITUTE(TRIM(Q$6)," ",""))))-1)&amp;" Total",$B$6:$BB$305,ROW($A59)-5,FALSE))</f>
        <v>0</v>
      </c>
      <c r="R59" s="143">
        <f ca="1">IF(R$5&lt;&gt;"",HLOOKUP(R$5,Functionalization!$G$6:$R$305,ROW($A59)-5,FALSE),IFERROR(INDEX(R$269:R$305,MATCH($F59,$B$269:$B$305,0))/VLOOKUP($F59,$B$269:$BB$305,MATCH(LEFT(TRIM(R$6),FIND("~",SUBSTITUTE(R$6,"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59))*HLOOKUP(LEFT(TRIM(R$6),FIND("~",SUBSTITUTE(R$6," ","~",LEN(TRIM(R$6))-LEN(SUBSTITUTE(TRIM(R$6)," ",""))))-1)&amp;" Total",$B$6:$BB$305,ROW($A59)-5,FALSE))</f>
        <v>1828188.690476133</v>
      </c>
      <c r="S59" s="143">
        <f ca="1">IF(S$5&lt;&gt;"",HLOOKUP(S$5,Functionalization!$G$6:$R$305,ROW($A59)-5,FALSE),IFERROR(INDEX(S$269:S$305,MATCH($F59,$B$269:$B$305,0))/VLOOKUP($F59,$B$269:$BB$305,MATCH(LEFT(TRIM(S$6),FIND("~",SUBSTITUTE(S$6,"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59))*HLOOKUP(LEFT(TRIM(S$6),FIND("~",SUBSTITUTE(S$6," ","~",LEN(TRIM(S$6))-LEN(SUBSTITUTE(TRIM(S$6)," ",""))))-1)&amp;" Total",$B$6:$BB$305,ROW($A59)-5,FALSE))</f>
        <v>0</v>
      </c>
      <c r="T59" s="143">
        <f ca="1">IF(T$5&lt;&gt;"",HLOOKUP(T$5,Functionalization!$G$6:$R$305,ROW($A59)-5,FALSE),IFERROR(INDEX(T$269:T$305,MATCH($F59,$B$269:$B$305,0))/VLOOKUP($F59,$B$269:$BB$305,MATCH(LEFT(TRIM(T$6),FIND("~",SUBSTITUTE(T$6,"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59))*HLOOKUP(LEFT(TRIM(T$6),FIND("~",SUBSTITUTE(T$6," ","~",LEN(TRIM(T$6))-LEN(SUBSTITUTE(TRIM(T$6)," ",""))))-1)&amp;" Total",$B$6:$BB$305,ROW($A59)-5,FALSE))</f>
        <v>0</v>
      </c>
      <c r="U59" s="143">
        <f ca="1">IF(U$5&lt;&gt;"",HLOOKUP(U$5,Functionalization!$G$6:$R$305,ROW($A59)-5,FALSE),IFERROR(INDEX(U$269:U$305,MATCH($F59,$B$269:$B$305,0))/VLOOKUP($F59,$B$269:$BB$305,MATCH(LEFT(TRIM(U$6),FIND("~",SUBSTITUTE(U$6,"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59))*HLOOKUP(LEFT(TRIM(U$6),FIND("~",SUBSTITUTE(U$6," ","~",LEN(TRIM(U$6))-LEN(SUBSTITUTE(TRIM(U$6)," ",""))))-1)&amp;" Total",$B$6:$BB$305,ROW($A59)-5,FALSE))</f>
        <v>0</v>
      </c>
      <c r="V59" s="143">
        <f ca="1">IF(V$5&lt;&gt;"",HLOOKUP(V$5,Functionalization!$G$6:$R$305,ROW($A59)-5,FALSE),IFERROR(INDEX(V$269:V$305,MATCH($F59,$B$269:$B$305,0))/VLOOKUP($F59,$B$269:$BB$305,MATCH(LEFT(TRIM(V$6),FIND("~",SUBSTITUTE(V$6,"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59))*HLOOKUP(LEFT(TRIM(V$6),FIND("~",SUBSTITUTE(V$6," ","~",LEN(TRIM(V$6))-LEN(SUBSTITUTE(TRIM(V$6)," ",""))))-1)&amp;" Total",$B$6:$BB$305,ROW($A59)-5,FALSE))</f>
        <v>0</v>
      </c>
      <c r="W59" s="143">
        <f ca="1">IF(W$5&lt;&gt;"",HLOOKUP(W$5,Functionalization!$G$6:$R$305,ROW($A59)-5,FALSE),IFERROR(INDEX(W$269:W$305,MATCH($F59,$B$269:$B$305,0))/VLOOKUP($F59,$B$269:$BB$305,MATCH(LEFT(TRIM(W$6),FIND("~",SUBSTITUTE(W$6,"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59))*HLOOKUP(LEFT(TRIM(W$6),FIND("~",SUBSTITUTE(W$6," ","~",LEN(TRIM(W$6))-LEN(SUBSTITUTE(TRIM(W$6)," ",""))))-1)&amp;" Total",$B$6:$BB$305,ROW($A59)-5,FALSE))</f>
        <v>0</v>
      </c>
      <c r="X59" s="143">
        <f ca="1">IF(X$5&lt;&gt;"",HLOOKUP(X$5,Functionalization!$G$6:$R$305,ROW($A59)-5,FALSE),IFERROR(INDEX(X$269:X$305,MATCH($F59,$B$269:$B$305,0))/VLOOKUP($F59,$B$269:$BB$305,MATCH(LEFT(TRIM(X$6),FIND("~",SUBSTITUTE(X$6,"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59))*HLOOKUP(LEFT(TRIM(X$6),FIND("~",SUBSTITUTE(X$6," ","~",LEN(TRIM(X$6))-LEN(SUBSTITUTE(TRIM(X$6)," ",""))))-1)&amp;" Total",$B$6:$BB$305,ROW($A59)-5,FALSE))</f>
        <v>0</v>
      </c>
      <c r="Y59" s="143">
        <f ca="1">IF(Y$5&lt;&gt;"",HLOOKUP(Y$5,Functionalization!$G$6:$R$305,ROW($A59)-5,FALSE),IFERROR(INDEX(Y$269:Y$305,MATCH($F59,$B$269:$B$305,0))/VLOOKUP($F59,$B$269:$BB$305,MATCH(LEFT(TRIM(Y$6),FIND("~",SUBSTITUTE(Y$6,"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59))*HLOOKUP(LEFT(TRIM(Y$6),FIND("~",SUBSTITUTE(Y$6," ","~",LEN(TRIM(Y$6))-LEN(SUBSTITUTE(TRIM(Y$6)," ",""))))-1)&amp;" Total",$B$6:$BB$305,ROW($A59)-5,FALSE))</f>
        <v>0</v>
      </c>
      <c r="Z59" s="143">
        <f ca="1">IF(Z$5&lt;&gt;"",HLOOKUP(Z$5,Functionalization!$G$6:$R$305,ROW($A59)-5,FALSE),IFERROR(INDEX(Z$269:Z$305,MATCH($F59,$B$269:$B$305,0))/VLOOKUP($F59,$B$269:$BB$305,MATCH(LEFT(TRIM(Z$6),FIND("~",SUBSTITUTE(Z$6,"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59))*HLOOKUP(LEFT(TRIM(Z$6),FIND("~",SUBSTITUTE(Z$6," ","~",LEN(TRIM(Z$6))-LEN(SUBSTITUTE(TRIM(Z$6)," ",""))))-1)&amp;" Total",$B$6:$BB$305,ROW($A59)-5,FALSE))</f>
        <v>0</v>
      </c>
      <c r="AA59" s="143">
        <f ca="1">IF(AA$5&lt;&gt;"",HLOOKUP(AA$5,Functionalization!$G$6:$R$305,ROW($A59)-5,FALSE),IFERROR(INDEX(AA$269:AA$305,MATCH($F59,$B$269:$B$305,0))/VLOOKUP($F59,$B$269:$BB$305,MATCH(LEFT(TRIM(AA$6),FIND("~",SUBSTITUTE(AA$6,"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59))*HLOOKUP(LEFT(TRIM(AA$6),FIND("~",SUBSTITUTE(AA$6," ","~",LEN(TRIM(AA$6))-LEN(SUBSTITUTE(TRIM(AA$6)," ",""))))-1)&amp;" Total",$B$6:$BB$305,ROW($A59)-5,FALSE))</f>
        <v>0</v>
      </c>
      <c r="AB59" s="143">
        <f ca="1">IF(AB$5&lt;&gt;"",HLOOKUP(AB$5,Functionalization!$G$6:$R$305,ROW($A59)-5,FALSE),IFERROR(INDEX(AB$269:AB$305,MATCH($F59,$B$269:$B$305,0))/VLOOKUP($F59,$B$269:$BB$305,MATCH(LEFT(TRIM(AB$6),FIND("~",SUBSTITUTE(AB$6,"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59))*HLOOKUP(LEFT(TRIM(AB$6),FIND("~",SUBSTITUTE(AB$6," ","~",LEN(TRIM(AB$6))-LEN(SUBSTITUTE(TRIM(AB$6)," ",""))))-1)&amp;" Total",$B$6:$BB$305,ROW($A59)-5,FALSE))</f>
        <v>0</v>
      </c>
      <c r="AC59" s="143">
        <f ca="1">IF(AC$5&lt;&gt;"",HLOOKUP(AC$5,Functionalization!$G$6:$R$305,ROW($A59)-5,FALSE),IFERROR(INDEX(AC$269:AC$305,MATCH($F59,$B$269:$B$305,0))/VLOOKUP($F59,$B$269:$BB$305,MATCH(LEFT(TRIM(AC$6),FIND("~",SUBSTITUTE(AC$6,"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59))*HLOOKUP(LEFT(TRIM(AC$6),FIND("~",SUBSTITUTE(AC$6," ","~",LEN(TRIM(AC$6))-LEN(SUBSTITUTE(TRIM(AC$6)," ",""))))-1)&amp;" Total",$B$6:$BB$305,ROW($A59)-5,FALSE))</f>
        <v>0</v>
      </c>
      <c r="AD59" s="143">
        <f ca="1">IF(AD$5&lt;&gt;"",HLOOKUP(AD$5,Functionalization!$G$6:$R$305,ROW($A59)-5,FALSE),IFERROR(INDEX(AD$269:AD$305,MATCH($F59,$B$269:$B$305,0))/VLOOKUP($F59,$B$269:$BB$305,MATCH(LEFT(TRIM(AD$6),FIND("~",SUBSTITUTE(AD$6,"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59))*HLOOKUP(LEFT(TRIM(AD$6),FIND("~",SUBSTITUTE(AD$6," ","~",LEN(TRIM(AD$6))-LEN(SUBSTITUTE(TRIM(AD$6)," ",""))))-1)&amp;" Total",$B$6:$BB$305,ROW($A59)-5,FALSE))</f>
        <v>0</v>
      </c>
      <c r="AE59" s="143">
        <f ca="1">IF(AE$5&lt;&gt;"",HLOOKUP(AE$5,Functionalization!$G$6:$R$305,ROW($A59)-5,FALSE),IFERROR(INDEX(AE$269:AE$305,MATCH($F59,$B$269:$B$305,0))/VLOOKUP($F59,$B$269:$BB$305,MATCH(LEFT(TRIM(AE$6),FIND("~",SUBSTITUTE(AE$6,"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59))*HLOOKUP(LEFT(TRIM(AE$6),FIND("~",SUBSTITUTE(AE$6," ","~",LEN(TRIM(AE$6))-LEN(SUBSTITUTE(TRIM(AE$6)," ",""))))-1)&amp;" Total",$B$6:$BB$305,ROW($A59)-5,FALSE))</f>
        <v>0</v>
      </c>
      <c r="AF59" s="143">
        <f ca="1">IF(AF$5&lt;&gt;"",HLOOKUP(AF$5,Functionalization!$G$6:$R$305,ROW($A59)-5,FALSE),IFERROR(INDEX(AF$269:AF$305,MATCH($F59,$B$269:$B$305,0))/VLOOKUP($F59,$B$269:$BB$305,MATCH(LEFT(TRIM(AF$6),FIND("~",SUBSTITUTE(AF$6,"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59))*HLOOKUP(LEFT(TRIM(AF$6),FIND("~",SUBSTITUTE(AF$6," ","~",LEN(TRIM(AF$6))-LEN(SUBSTITUTE(TRIM(AF$6)," ",""))))-1)&amp;" Total",$B$6:$BB$305,ROW($A59)-5,FALSE))</f>
        <v>0</v>
      </c>
      <c r="AG59" s="143">
        <f ca="1">IF(AG$5&lt;&gt;"",HLOOKUP(AG$5,Functionalization!$G$6:$R$305,ROW($A59)-5,FALSE),IFERROR(INDEX(AG$269:AG$305,MATCH($F59,$B$269:$B$305,0))/VLOOKUP($F59,$B$269:$BB$305,MATCH(LEFT(TRIM(AG$6),FIND("~",SUBSTITUTE(AG$6,"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59))*HLOOKUP(LEFT(TRIM(AG$6),FIND("~",SUBSTITUTE(AG$6," ","~",LEN(TRIM(AG$6))-LEN(SUBSTITUTE(TRIM(AG$6)," ",""))))-1)&amp;" Total",$B$6:$BB$305,ROW($A59)-5,FALSE))</f>
        <v>0</v>
      </c>
      <c r="AH59" s="143">
        <f ca="1">IF(AH$5&lt;&gt;"",HLOOKUP(AH$5,Functionalization!$G$6:$R$305,ROW($A59)-5,FALSE),IFERROR(INDEX(AH$269:AH$305,MATCH($F59,$B$269:$B$305,0))/VLOOKUP($F59,$B$269:$BB$305,MATCH(LEFT(TRIM(AH$6),FIND("~",SUBSTITUTE(AH$6,"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59))*HLOOKUP(LEFT(TRIM(AH$6),FIND("~",SUBSTITUTE(AH$6," ","~",LEN(TRIM(AH$6))-LEN(SUBSTITUTE(TRIM(AH$6)," ",""))))-1)&amp;" Total",$B$6:$BB$305,ROW($A59)-5,FALSE))</f>
        <v>0</v>
      </c>
      <c r="AI59" s="143">
        <f ca="1">IF(AI$5&lt;&gt;"",HLOOKUP(AI$5,Functionalization!$G$6:$R$305,ROW($A59)-5,FALSE),IFERROR(INDEX(AI$269:AI$305,MATCH($F59,$B$269:$B$305,0))/VLOOKUP($F59,$B$269:$BB$305,MATCH(LEFT(TRIM(AI$6),FIND("~",SUBSTITUTE(AI$6,"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59))*HLOOKUP(LEFT(TRIM(AI$6),FIND("~",SUBSTITUTE(AI$6," ","~",LEN(TRIM(AI$6))-LEN(SUBSTITUTE(TRIM(AI$6)," ",""))))-1)&amp;" Total",$B$6:$BB$305,ROW($A59)-5,FALSE))</f>
        <v>0</v>
      </c>
      <c r="AJ59" s="143">
        <f ca="1">IF(AJ$5&lt;&gt;"",HLOOKUP(AJ$5,Functionalization!$G$6:$R$305,ROW($A59)-5,FALSE),IFERROR(INDEX(AJ$269:AJ$305,MATCH($F59,$B$269:$B$305,0))/VLOOKUP($F59,$B$269:$BB$305,MATCH(LEFT(TRIM(AJ$6),FIND("~",SUBSTITUTE(AJ$6,"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59))*HLOOKUP(LEFT(TRIM(AJ$6),FIND("~",SUBSTITUTE(AJ$6," ","~",LEN(TRIM(AJ$6))-LEN(SUBSTITUTE(TRIM(AJ$6)," ",""))))-1)&amp;" Total",$B$6:$BB$305,ROW($A59)-5,FALSE))</f>
        <v>0</v>
      </c>
      <c r="AK59" s="143">
        <f ca="1">IF(AK$5&lt;&gt;"",HLOOKUP(AK$5,Functionalization!$G$6:$R$305,ROW($A59)-5,FALSE),IFERROR(INDEX(AK$269:AK$305,MATCH($F59,$B$269:$B$305,0))/VLOOKUP($F59,$B$269:$BB$305,MATCH(LEFT(TRIM(AK$6),FIND("~",SUBSTITUTE(AK$6,"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59))*HLOOKUP(LEFT(TRIM(AK$6),FIND("~",SUBSTITUTE(AK$6," ","~",LEN(TRIM(AK$6))-LEN(SUBSTITUTE(TRIM(AK$6)," ",""))))-1)&amp;" Total",$B$6:$BB$305,ROW($A59)-5,FALSE))</f>
        <v>0</v>
      </c>
      <c r="AL59" s="143">
        <f ca="1">IF(AL$5&lt;&gt;"",HLOOKUP(AL$5,Functionalization!$G$6:$R$305,ROW($A59)-5,FALSE),IFERROR(INDEX(AL$269:AL$305,MATCH($F59,$B$269:$B$305,0))/VLOOKUP($F59,$B$269:$BB$305,MATCH(LEFT(TRIM(AL$6),FIND("~",SUBSTITUTE(AL$6,"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59))*HLOOKUP(LEFT(TRIM(AL$6),FIND("~",SUBSTITUTE(AL$6," ","~",LEN(TRIM(AL$6))-LEN(SUBSTITUTE(TRIM(AL$6)," ",""))))-1)&amp;" Total",$B$6:$BB$305,ROW($A59)-5,FALSE))</f>
        <v>0</v>
      </c>
      <c r="AM59" s="143">
        <f ca="1">IF(AM$5&lt;&gt;"",HLOOKUP(AM$5,Functionalization!$G$6:$R$305,ROW($A59)-5,FALSE),IFERROR(INDEX(AM$269:AM$305,MATCH($F59,$B$269:$B$305,0))/VLOOKUP($F59,$B$269:$BB$305,MATCH(LEFT(TRIM(AM$6),FIND("~",SUBSTITUTE(AM$6,"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59))*HLOOKUP(LEFT(TRIM(AM$6),FIND("~",SUBSTITUTE(AM$6," ","~",LEN(TRIM(AM$6))-LEN(SUBSTITUTE(TRIM(AM$6)," ",""))))-1)&amp;" Total",$B$6:$BB$305,ROW($A59)-5,FALSE))</f>
        <v>0</v>
      </c>
      <c r="AN59" s="143">
        <f ca="1">IF(AN$5&lt;&gt;"",HLOOKUP(AN$5,Functionalization!$G$6:$R$305,ROW($A59)-5,FALSE),IFERROR(INDEX(AN$269:AN$305,MATCH($F59,$B$269:$B$305,0))/VLOOKUP($F59,$B$269:$BB$305,MATCH(LEFT(TRIM(AN$6),FIND("~",SUBSTITUTE(AN$6,"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59))*HLOOKUP(LEFT(TRIM(AN$6),FIND("~",SUBSTITUTE(AN$6," ","~",LEN(TRIM(AN$6))-LEN(SUBSTITUTE(TRIM(AN$6)," ",""))))-1)&amp;" Total",$B$6:$BB$305,ROW($A59)-5,FALSE))</f>
        <v>0</v>
      </c>
      <c r="AO59" s="143">
        <f ca="1">IF(AO$5&lt;&gt;"",HLOOKUP(AO$5,Functionalization!$G$6:$R$305,ROW($A59)-5,FALSE),IFERROR(INDEX(AO$269:AO$305,MATCH($F59,$B$269:$B$305,0))/VLOOKUP($F59,$B$269:$BB$305,MATCH(LEFT(TRIM(AO$6),FIND("~",SUBSTITUTE(AO$6,"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59))*HLOOKUP(LEFT(TRIM(AO$6),FIND("~",SUBSTITUTE(AO$6," ","~",LEN(TRIM(AO$6))-LEN(SUBSTITUTE(TRIM(AO$6)," ",""))))-1)&amp;" Total",$B$6:$BB$305,ROW($A59)-5,FALSE))</f>
        <v>0</v>
      </c>
      <c r="AP59" s="143">
        <f ca="1">IF(AP$5&lt;&gt;"",HLOOKUP(AP$5,Functionalization!$G$6:$R$305,ROW($A59)-5,FALSE),IFERROR(INDEX(AP$269:AP$305,MATCH($F59,$B$269:$B$305,0))/VLOOKUP($F59,$B$269:$BB$305,MATCH(LEFT(TRIM(AP$6),FIND("~",SUBSTITUTE(AP$6,"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59))*HLOOKUP(LEFT(TRIM(AP$6),FIND("~",SUBSTITUTE(AP$6," ","~",LEN(TRIM(AP$6))-LEN(SUBSTITUTE(TRIM(AP$6)," ",""))))-1)&amp;" Total",$B$6:$BB$305,ROW($A59)-5,FALSE))</f>
        <v>0</v>
      </c>
      <c r="AQ59" s="143">
        <f ca="1">IF(AQ$5&lt;&gt;"",HLOOKUP(AQ$5,Functionalization!$G$6:$R$305,ROW($A59)-5,FALSE),IFERROR(INDEX(AQ$269:AQ$305,MATCH($F59,$B$269:$B$305,0))/VLOOKUP($F59,$B$269:$BB$305,MATCH(LEFT(TRIM(AQ$6),FIND("~",SUBSTITUTE(AQ$6,"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59))*HLOOKUP(LEFT(TRIM(AQ$6),FIND("~",SUBSTITUTE(AQ$6," ","~",LEN(TRIM(AQ$6))-LEN(SUBSTITUTE(TRIM(AQ$6)," ",""))))-1)&amp;" Total",$B$6:$BB$305,ROW($A59)-5,FALSE))</f>
        <v>0</v>
      </c>
      <c r="AR59" s="143">
        <f ca="1">IF(AR$5&lt;&gt;"",HLOOKUP(AR$5,Functionalization!$G$6:$R$305,ROW($A59)-5,FALSE),IFERROR(INDEX(AR$269:AR$305,MATCH($F59,$B$269:$B$305,0))/VLOOKUP($F59,$B$269:$BB$305,MATCH(LEFT(TRIM(AR$6),FIND("~",SUBSTITUTE(AR$6,"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59))*HLOOKUP(LEFT(TRIM(AR$6),FIND("~",SUBSTITUTE(AR$6," ","~",LEN(TRIM(AR$6))-LEN(SUBSTITUTE(TRIM(AR$6)," ",""))))-1)&amp;" Total",$B$6:$BB$305,ROW($A59)-5,FALSE))</f>
        <v>0</v>
      </c>
      <c r="AS59" s="143">
        <f ca="1">IF(AS$5&lt;&gt;"",HLOOKUP(AS$5,Functionalization!$G$6:$R$305,ROW($A59)-5,FALSE),IFERROR(INDEX(AS$269:AS$305,MATCH($F59,$B$269:$B$305,0))/VLOOKUP($F59,$B$269:$BB$305,MATCH(LEFT(TRIM(AS$6),FIND("~",SUBSTITUTE(AS$6,"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59))*HLOOKUP(LEFT(TRIM(AS$6),FIND("~",SUBSTITUTE(AS$6," ","~",LEN(TRIM(AS$6))-LEN(SUBSTITUTE(TRIM(AS$6)," ",""))))-1)&amp;" Total",$B$6:$BB$305,ROW($A59)-5,FALSE))</f>
        <v>0</v>
      </c>
      <c r="AT59" s="143">
        <f ca="1">IF(AT$5&lt;&gt;"",HLOOKUP(AT$5,Functionalization!$G$6:$R$305,ROW($A59)-5,FALSE),IFERROR(INDEX(AT$269:AT$305,MATCH($F59,$B$269:$B$305,0))/VLOOKUP($F59,$B$269:$BB$305,MATCH(LEFT(TRIM(AT$6),FIND("~",SUBSTITUTE(AT$6,"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59))*HLOOKUP(LEFT(TRIM(AT$6),FIND("~",SUBSTITUTE(AT$6," ","~",LEN(TRIM(AT$6))-LEN(SUBSTITUTE(TRIM(AT$6)," ",""))))-1)&amp;" Total",$B$6:$BB$305,ROW($A59)-5,FALSE))</f>
        <v>0</v>
      </c>
      <c r="AU59" s="143">
        <f ca="1">IF(AU$5&lt;&gt;"",HLOOKUP(AU$5,Functionalization!$G$6:$R$305,ROW($A59)-5,FALSE),IFERROR(INDEX(AU$269:AU$305,MATCH($F59,$B$269:$B$305,0))/VLOOKUP($F59,$B$269:$BB$305,MATCH(LEFT(TRIM(AU$6),FIND("~",SUBSTITUTE(AU$6,"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59))*HLOOKUP(LEFT(TRIM(AU$6),FIND("~",SUBSTITUTE(AU$6," ","~",LEN(TRIM(AU$6))-LEN(SUBSTITUTE(TRIM(AU$6)," ",""))))-1)&amp;" Total",$B$6:$BB$305,ROW($A59)-5,FALSE))</f>
        <v>0</v>
      </c>
      <c r="AV59" s="143">
        <f ca="1">IF(AV$5&lt;&gt;"",HLOOKUP(AV$5,Functionalization!$G$6:$R$305,ROW($A59)-5,FALSE),IFERROR(INDEX(AV$269:AV$305,MATCH($F59,$B$269:$B$305,0))/VLOOKUP($F59,$B$269:$BB$305,MATCH(LEFT(TRIM(AV$6),FIND("~",SUBSTITUTE(AV$6,"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59))*HLOOKUP(LEFT(TRIM(AV$6),FIND("~",SUBSTITUTE(AV$6," ","~",LEN(TRIM(AV$6))-LEN(SUBSTITUTE(TRIM(AV$6)," ",""))))-1)&amp;" Total",$B$6:$BB$305,ROW($A59)-5,FALSE))</f>
        <v>0</v>
      </c>
      <c r="AW59" s="143">
        <f ca="1">IF(AW$5&lt;&gt;"",HLOOKUP(AW$5,Functionalization!$G$6:$R$305,ROW($A59)-5,FALSE),IFERROR(INDEX(AW$269:AW$305,MATCH($F59,$B$269:$B$305,0))/VLOOKUP($F59,$B$269:$BB$305,MATCH(LEFT(TRIM(AW$6),FIND("~",SUBSTITUTE(AW$6,"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59))*HLOOKUP(LEFT(TRIM(AW$6),FIND("~",SUBSTITUTE(AW$6," ","~",LEN(TRIM(AW$6))-LEN(SUBSTITUTE(TRIM(AW$6)," ",""))))-1)&amp;" Total",$B$6:$BB$305,ROW($A59)-5,FALSE))</f>
        <v>0</v>
      </c>
      <c r="AX59" s="143">
        <f ca="1">IF(AX$5&lt;&gt;"",HLOOKUP(AX$5,Functionalization!$G$6:$R$305,ROW($A59)-5,FALSE),IFERROR(INDEX(AX$269:AX$305,MATCH($F59,$B$269:$B$305,0))/VLOOKUP($F59,$B$269:$BB$305,MATCH(LEFT(TRIM(AX$6),FIND("~",SUBSTITUTE(AX$6,"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59))*HLOOKUP(LEFT(TRIM(AX$6),FIND("~",SUBSTITUTE(AX$6," ","~",LEN(TRIM(AX$6))-LEN(SUBSTITUTE(TRIM(AX$6)," ",""))))-1)&amp;" Total",$B$6:$BB$305,ROW($A59)-5,FALSE))</f>
        <v>0</v>
      </c>
      <c r="AY59" s="143">
        <f ca="1">IF(AY$5&lt;&gt;"",HLOOKUP(AY$5,Functionalization!$G$6:$R$305,ROW($A59)-5,FALSE),IFERROR(INDEX(AY$269:AY$305,MATCH($F59,$B$269:$B$305,0))/VLOOKUP($F59,$B$269:$BB$305,MATCH(LEFT(TRIM(AY$6),FIND("~",SUBSTITUTE(AY$6,"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59))*HLOOKUP(LEFT(TRIM(AY$6),FIND("~",SUBSTITUTE(AY$6," ","~",LEN(TRIM(AY$6))-LEN(SUBSTITUTE(TRIM(AY$6)," ",""))))-1)&amp;" Total",$B$6:$BB$305,ROW($A59)-5,FALSE))</f>
        <v>0</v>
      </c>
      <c r="AZ59" s="143">
        <f ca="1">IF(AZ$5&lt;&gt;"",HLOOKUP(AZ$5,Functionalization!$G$6:$R$305,ROW($A59)-5,FALSE),IFERROR(INDEX(AZ$269:AZ$305,MATCH($F59,$B$269:$B$305,0))/VLOOKUP($F59,$B$269:$BB$305,MATCH(LEFT(TRIM(AZ$6),FIND("~",SUBSTITUTE(AZ$6,"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59))*HLOOKUP(LEFT(TRIM(AZ$6),FIND("~",SUBSTITUTE(AZ$6," ","~",LEN(TRIM(AZ$6))-LEN(SUBSTITUTE(TRIM(AZ$6)," ",""))))-1)&amp;" Total",$B$6:$BB$305,ROW($A59)-5,FALSE))</f>
        <v>0</v>
      </c>
      <c r="BA59" s="143">
        <f ca="1">IF(BA$5&lt;&gt;"",HLOOKUP(BA$5,Functionalization!$G$6:$R$305,ROW($A59)-5,FALSE),IFERROR(INDEX(BA$269:BA$305,MATCH($F59,$B$269:$B$305,0))/VLOOKUP($F59,$B$269:$BB$305,MATCH(LEFT(TRIM(BA$6),FIND("~",SUBSTITUTE(BA$6,"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59))*HLOOKUP(LEFT(TRIM(BA$6),FIND("~",SUBSTITUTE(BA$6," ","~",LEN(TRIM(BA$6))-LEN(SUBSTITUTE(TRIM(BA$6)," ",""))))-1)&amp;" Total",$B$6:$BB$305,ROW($A59)-5,FALSE))</f>
        <v>0</v>
      </c>
      <c r="BB59" s="143">
        <f ca="1">IF(BB$5&lt;&gt;"",HLOOKUP(BB$5,Functionalization!$G$6:$R$305,ROW($A59)-5,FALSE),IFERROR(INDEX(BB$269:BB$305,MATCH($F59,$B$269:$B$305,0))/VLOOKUP($F59,$B$269:$BB$305,MATCH(LEFT(TRIM(BB$6),FIND("~",SUBSTITUTE(BB$6,"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59))*HLOOKUP(LEFT(TRIM(BB$6),FIND("~",SUBSTITUTE(BB$6," ","~",LEN(TRIM(BB$6))-LEN(SUBSTITUTE(TRIM(BB$6)," ",""))))-1)&amp;" Total",$B$6:$BB$305,ROW($A59)-5,FALSE))</f>
        <v>0</v>
      </c>
      <c r="BD59" s="79">
        <f ca="1">IFERROR(IF(SUMIF($G$6:$BB$6,BD$6&amp;" Total",$G59:$BB59)-(SUMIF($G$6:$BB$6,BD$6&amp;" "&amp;'Input-Func_Class'!$D$22,$G59:$BB59)+IFERROR(SUMIF($G$6:$BB$6,BD$6&amp;" "&amp;'Input-Func_Class'!$E$22,$G59:$BB59),SUMIF($G$6:$BB$6,BD$6&amp;" "&amp;'Input-Func_Class'!$B$24,$G59:$BB59))+SUMIF($G$6:$BB$6,BD$6&amp;" "&amp;'Input-Func_Class'!$F$22,$G59:$BB59))&lt;Check_Limit,0,1),1)</f>
        <v>0</v>
      </c>
      <c r="BE59" s="79">
        <f ca="1">IFERROR(IF(SUMIF($G$6:$BB$6,BE$6&amp;" Total",$G59:$BB59)-(SUMIF($G$6:$BB$6,BE$6&amp;" "&amp;'Input-Func_Class'!$D$22,$G59:$BB59)+IFERROR(SUMIF($G$6:$BB$6,BE$6&amp;" "&amp;'Input-Func_Class'!$E$22,$G59:$BB59),SUMIF($G$6:$BB$6,BE$6&amp;" "&amp;'Input-Func_Class'!$B$24,$G59:$BB59))+SUMIF($G$6:$BB$6,BE$6&amp;" "&amp;'Input-Func_Class'!$F$22,$G59:$BB59))&lt;Check_Limit,0,1),1)</f>
        <v>0</v>
      </c>
      <c r="BF59" s="79">
        <f ca="1">IFERROR(IF(SUMIF($G$6:$BB$6,BF$6&amp;" Total",$G59:$BB59)-(SUMIF($G$6:$BB$6,BF$6&amp;" "&amp;'Input-Func_Class'!$D$22,$G59:$BB59)+IFERROR(SUMIF($G$6:$BB$6,BF$6&amp;" "&amp;'Input-Func_Class'!$E$22,$G59:$BB59),SUMIF($G$6:$BB$6,BF$6&amp;" "&amp;'Input-Func_Class'!$B$24,$G59:$BB59))+SUMIF($G$6:$BB$6,BF$6&amp;" "&amp;'Input-Func_Class'!$F$22,$G59:$BB59))&lt;Check_Limit,0,1),1)</f>
        <v>0</v>
      </c>
      <c r="BG59" s="79">
        <f ca="1">IFERROR(IF(SUMIF($G$6:$BB$6,BG$6&amp;" Total",$G59:$BB59)-(SUMIF($G$6:$BB$6,BG$6&amp;" "&amp;'Input-Func_Class'!$D$22,$G59:$BB59)+IFERROR(SUMIF($G$6:$BB$6,BG$6&amp;" "&amp;'Input-Func_Class'!$E$22,$G59:$BB59),SUMIF($G$6:$BB$6,BG$6&amp;" "&amp;'Input-Func_Class'!$B$24,$G59:$BB59))+SUMIF($G$6:$BB$6,BG$6&amp;" "&amp;'Input-Func_Class'!$F$22,$G59:$BB59))&lt;Check_Limit,0,1),1)</f>
        <v>0</v>
      </c>
      <c r="BH59" s="79">
        <f ca="1">IFERROR(IF(SUMIF($G$6:$BB$6,BH$6&amp;" Total",$G59:$BB59)-(SUMIF($G$6:$BB$6,BH$6&amp;" "&amp;'Input-Func_Class'!$D$22,$G59:$BB59)+IFERROR(SUMIF($G$6:$BB$6,BH$6&amp;" "&amp;'Input-Func_Class'!$E$22,$G59:$BB59),SUMIF($G$6:$BB$6,BH$6&amp;" "&amp;'Input-Func_Class'!$B$24,$G59:$BB59))+SUMIF($G$6:$BB$6,BH$6&amp;" "&amp;'Input-Func_Class'!$F$22,$G59:$BB59))&lt;Check_Limit,0,1),1)</f>
        <v>0</v>
      </c>
      <c r="BI59" s="79">
        <f ca="1">IFERROR(IF(SUMIF($G$6:$BB$6,BI$6&amp;" Total",$G59:$BB59)-(SUMIF($G$6:$BB$6,BI$6&amp;" "&amp;'Input-Func_Class'!$D$22,$G59:$BB59)+IFERROR(SUMIF($G$6:$BB$6,BI$6&amp;" "&amp;'Input-Func_Class'!$E$22,$G59:$BB59),SUMIF($G$6:$BB$6,BI$6&amp;" "&amp;'Input-Func_Class'!$B$24,$G59:$BB59))+SUMIF($G$6:$BB$6,BI$6&amp;" "&amp;'Input-Func_Class'!$F$22,$G59:$BB59))&lt;Check_Limit,0,1),1)</f>
        <v>0</v>
      </c>
      <c r="BJ59" s="79">
        <f ca="1">IFERROR(IF(SUMIF($G$6:$BB$6,BJ$6&amp;" Total",$G59:$BB59)-(SUMIF($G$6:$BB$6,BJ$6&amp;" "&amp;'Input-Func_Class'!$D$22,$G59:$BB59)+IFERROR(SUMIF($G$6:$BB$6,BJ$6&amp;" "&amp;'Input-Func_Class'!$E$22,$G59:$BB59),SUMIF($G$6:$BB$6,BJ$6&amp;" "&amp;'Input-Func_Class'!$B$24,$G59:$BB59))+SUMIF($G$6:$BB$6,BJ$6&amp;" "&amp;'Input-Func_Class'!$F$22,$G59:$BB59))&lt;Check_Limit,0,1),1)</f>
        <v>0</v>
      </c>
      <c r="BK59" s="79">
        <f ca="1">IFERROR(IF(SUMIF($G$6:$BB$6,BK$6&amp;" Total",$G59:$BB59)-(SUMIF($G$6:$BB$6,BK$6&amp;" "&amp;'Input-Func_Class'!$D$22,$G59:$BB59)+IFERROR(SUMIF($G$6:$BB$6,BK$6&amp;" "&amp;'Input-Func_Class'!$E$22,$G59:$BB59),SUMIF($G$6:$BB$6,BK$6&amp;" "&amp;'Input-Func_Class'!$B$24,$G59:$BB59))+SUMIF($G$6:$BB$6,BK$6&amp;" "&amp;'Input-Func_Class'!$F$22,$G59:$BB59))&lt;Check_Limit,0,1),1)</f>
        <v>0</v>
      </c>
      <c r="BL59" s="79">
        <f ca="1">IFERROR(IF(SUMIF($G$6:$BB$6,BL$6&amp;" Total",$G59:$BB59)-(SUMIF($G$6:$BB$6,BL$6&amp;" "&amp;'Input-Func_Class'!$D$22,$G59:$BB59)+IFERROR(SUMIF($G$6:$BB$6,BL$6&amp;" "&amp;'Input-Func_Class'!$E$22,$G59:$BB59),SUMIF($G$6:$BB$6,BL$6&amp;" "&amp;'Input-Func_Class'!$B$24,$G59:$BB59))+SUMIF($G$6:$BB$6,BL$6&amp;" "&amp;'Input-Func_Class'!$F$22,$G59:$BB59))&lt;Check_Limit,0,1),1)</f>
        <v>0</v>
      </c>
      <c r="BM59" s="79">
        <f ca="1">IFERROR(IF(SUMIF($G$6:$BB$6,BM$6&amp;" Total",$G59:$BB59)-(SUMIF($G$6:$BB$6,BM$6&amp;" "&amp;'Input-Func_Class'!$D$22,$G59:$BB59)+IFERROR(SUMIF($G$6:$BB$6,BM$6&amp;" "&amp;'Input-Func_Class'!$E$22,$G59:$BB59),SUMIF($G$6:$BB$6,BM$6&amp;" "&amp;'Input-Func_Class'!$B$24,$G59:$BB59))+SUMIF($G$6:$BB$6,BM$6&amp;" "&amp;'Input-Func_Class'!$F$22,$G59:$BB59))&lt;Check_Limit,0,1),1)</f>
        <v>0</v>
      </c>
      <c r="BN59" s="79">
        <f ca="1">IFERROR(IF(SUMIF($G$6:$BB$6,BN$6&amp;" Total",$G59:$BB59)-(SUMIF($G$6:$BB$6,BN$6&amp;" "&amp;'Input-Func_Class'!$D$22,$G59:$BB59)+IFERROR(SUMIF($G$6:$BB$6,BN$6&amp;" "&amp;'Input-Func_Class'!$E$22,$G59:$BB59),SUMIF($G$6:$BB$6,BN$6&amp;" "&amp;'Input-Func_Class'!$B$24,$G59:$BB59))+SUMIF($G$6:$BB$6,BN$6&amp;" "&amp;'Input-Func_Class'!$F$22,$G59:$BB59))&lt;Check_Limit,0,1),1)</f>
        <v>0</v>
      </c>
      <c r="BO59" s="79">
        <f ca="1">IFERROR(IF(SUMIF($G$6:$BB$6,BO$6&amp;" Total",$G59:$BB59)-(SUMIF($G$6:$BB$6,BO$6&amp;" "&amp;'Input-Func_Class'!$D$22,$G59:$BB59)+IFERROR(SUMIF($G$6:$BB$6,BO$6&amp;" "&amp;'Input-Func_Class'!$E$22,$G59:$BB59),SUMIF($G$6:$BB$6,BO$6&amp;" "&amp;'Input-Func_Class'!$B$24,$G59:$BB59))+SUMIF($G$6:$BB$6,BO$6&amp;" "&amp;'Input-Func_Class'!$F$22,$G59:$BB59))&lt;Check_Limit,0,1),1)</f>
        <v>0</v>
      </c>
    </row>
    <row r="60" spans="1:67" outlineLevel="1">
      <c r="A60" s="113">
        <f>IF(ISBLANK('Input-Accounts'!A60),"",'Input-Accounts'!A60)</f>
        <v>50</v>
      </c>
      <c r="B60" s="17" t="str">
        <f>IF(ISBLANK('Input-Accounts'!B60),"",'Input-Accounts'!B60)</f>
        <v>Miscellaneous Equipment</v>
      </c>
      <c r="C60" s="113">
        <f>IF(ISBLANK('Input-Accounts'!C60),"",'Input-Accounts'!C60)</f>
        <v>398</v>
      </c>
      <c r="D60" s="143">
        <f>Functionalization!$D60</f>
        <v>82980.73000000001</v>
      </c>
      <c r="E60" s="143">
        <f t="shared" ca="1" si="2"/>
        <v>0</v>
      </c>
      <c r="F60" s="89" t="str">
        <f>IF($D60=0,"-",IF('Input-Accounts'!$E60&lt;&gt;0,'Input-Accounts'!$E60,'Input-Accounts'!$G60))</f>
        <v>INT_T&amp;D_PLANT</v>
      </c>
      <c r="G60" s="143">
        <f ca="1">IF(G$5&lt;&gt;"",HLOOKUP(G$5,Functionalization!$G$6:$R$305,ROW($A60)-5,FALSE),IFERROR(INDEX(G$269:G$305,MATCH($F60,$B$269:$B$305,0))/VLOOKUP($F60,$B$269:$BB$305,MATCH(LEFT(TRIM(G$6),FIND("~",SUBSTITUTE(G$6,"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60))*HLOOKUP(LEFT(TRIM(G$6),FIND("~",SUBSTITUTE(G$6," ","~",LEN(TRIM(G$6))-LEN(SUBSTITUTE(TRIM(G$6)," ",""))))-1)&amp;" Total",$B$6:$BB$305,ROW($A60)-5,FALSE))</f>
        <v>0</v>
      </c>
      <c r="H60" s="143">
        <f ca="1">IF(H$5&lt;&gt;"",HLOOKUP(H$5,Functionalization!$G$6:$R$305,ROW($A60)-5,FALSE),IFERROR(INDEX(H$269:H$305,MATCH($F60,$B$269:$B$305,0))/VLOOKUP($F60,$B$269:$BB$305,MATCH(LEFT(TRIM(H$6),FIND("~",SUBSTITUTE(H$6,"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60))*HLOOKUP(LEFT(TRIM(H$6),FIND("~",SUBSTITUTE(H$6," ","~",LEN(TRIM(H$6))-LEN(SUBSTITUTE(TRIM(H$6)," ",""))))-1)&amp;" Total",$B$6:$BB$305,ROW($A60)-5,FALSE))</f>
        <v>0</v>
      </c>
      <c r="I60" s="143">
        <f ca="1">IF(I$5&lt;&gt;"",HLOOKUP(I$5,Functionalization!$G$6:$R$305,ROW($A60)-5,FALSE),IFERROR(INDEX(I$269:I$305,MATCH($F60,$B$269:$B$305,0))/VLOOKUP($F60,$B$269:$BB$305,MATCH(LEFT(TRIM(I$6),FIND("~",SUBSTITUTE(I$6,"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60))*HLOOKUP(LEFT(TRIM(I$6),FIND("~",SUBSTITUTE(I$6," ","~",LEN(TRIM(I$6))-LEN(SUBSTITUTE(TRIM(I$6)," ",""))))-1)&amp;" Total",$B$6:$BB$305,ROW($A60)-5,FALSE))</f>
        <v>0</v>
      </c>
      <c r="J60" s="143">
        <f ca="1">IF(J$5&lt;&gt;"",HLOOKUP(J$5,Functionalization!$G$6:$R$305,ROW($A60)-5,FALSE),IFERROR(INDEX(J$269:J$305,MATCH($F60,$B$269:$B$305,0))/VLOOKUP($F60,$B$269:$BB$305,MATCH(LEFT(TRIM(J$6),FIND("~",SUBSTITUTE(J$6,"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60))*HLOOKUP(LEFT(TRIM(J$6),FIND("~",SUBSTITUTE(J$6," ","~",LEN(TRIM(J$6))-LEN(SUBSTITUTE(TRIM(J$6)," ",""))))-1)&amp;" Total",$B$6:$BB$305,ROW($A60)-5,FALSE))</f>
        <v>0</v>
      </c>
      <c r="K60" s="143">
        <f ca="1">IF(K$5&lt;&gt;"",HLOOKUP(K$5,Functionalization!$G$6:$R$305,ROW($A60)-5,FALSE),IFERROR(INDEX(K$269:K$305,MATCH($F60,$B$269:$B$305,0))/VLOOKUP($F60,$B$269:$BB$305,MATCH(LEFT(TRIM(K$6),FIND("~",SUBSTITUTE(K$6,"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60))*HLOOKUP(LEFT(TRIM(K$6),FIND("~",SUBSTITUTE(K$6," ","~",LEN(TRIM(K$6))-LEN(SUBSTITUTE(TRIM(K$6)," ",""))))-1)&amp;" Total",$B$6:$BB$305,ROW($A60)-5,FALSE))</f>
        <v>1536.3428091513008</v>
      </c>
      <c r="L60" s="143">
        <f ca="1">IF(L$5&lt;&gt;"",HLOOKUP(L$5,Functionalization!$G$6:$R$305,ROW($A60)-5,FALSE),IFERROR(INDEX(L$269:L$305,MATCH($F60,$B$269:$B$305,0))/VLOOKUP($F60,$B$269:$BB$305,MATCH(LEFT(TRIM(L$6),FIND("~",SUBSTITUTE(L$6,"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60))*HLOOKUP(LEFT(TRIM(L$6),FIND("~",SUBSTITUTE(L$6," ","~",LEN(TRIM(L$6))-LEN(SUBSTITUTE(TRIM(L$6)," ",""))))-1)&amp;" Total",$B$6:$BB$305,ROW($A60)-5,FALSE))</f>
        <v>1536.3428091513008</v>
      </c>
      <c r="M60" s="143">
        <f ca="1">IF(M$5&lt;&gt;"",HLOOKUP(M$5,Functionalization!$G$6:$R$305,ROW($A60)-5,FALSE),IFERROR(INDEX(M$269:M$305,MATCH($F60,$B$269:$B$305,0))/VLOOKUP($F60,$B$269:$BB$305,MATCH(LEFT(TRIM(M$6),FIND("~",SUBSTITUTE(M$6,"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60))*HLOOKUP(LEFT(TRIM(M$6),FIND("~",SUBSTITUTE(M$6," ","~",LEN(TRIM(M$6))-LEN(SUBSTITUTE(TRIM(M$6)," ",""))))-1)&amp;" Total",$B$6:$BB$305,ROW($A60)-5,FALSE))</f>
        <v>0</v>
      </c>
      <c r="N60" s="143">
        <f ca="1">IF(N$5&lt;&gt;"",HLOOKUP(N$5,Functionalization!$G$6:$R$305,ROW($A60)-5,FALSE),IFERROR(INDEX(N$269:N$305,MATCH($F60,$B$269:$B$305,0))/VLOOKUP($F60,$B$269:$BB$305,MATCH(LEFT(TRIM(N$6),FIND("~",SUBSTITUTE(N$6,"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60))*HLOOKUP(LEFT(TRIM(N$6),FIND("~",SUBSTITUTE(N$6," ","~",LEN(TRIM(N$6))-LEN(SUBSTITUTE(TRIM(N$6)," ",""))))-1)&amp;" Total",$B$6:$BB$305,ROW($A60)-5,FALSE))</f>
        <v>0</v>
      </c>
      <c r="O60" s="143">
        <f ca="1">IF(O$5&lt;&gt;"",HLOOKUP(O$5,Functionalization!$G$6:$R$305,ROW($A60)-5,FALSE),IFERROR(INDEX(O$269:O$305,MATCH($F60,$B$269:$B$305,0))/VLOOKUP($F60,$B$269:$BB$305,MATCH(LEFT(TRIM(O$6),FIND("~",SUBSTITUTE(O$6,"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60))*HLOOKUP(LEFT(TRIM(O$6),FIND("~",SUBSTITUTE(O$6," ","~",LEN(TRIM(O$6))-LEN(SUBSTITUTE(TRIM(O$6)," ",""))))-1)&amp;" Total",$B$6:$BB$305,ROW($A60)-5,FALSE))</f>
        <v>81444.387190848705</v>
      </c>
      <c r="P60" s="143">
        <f ca="1">IF(P$5&lt;&gt;"",HLOOKUP(P$5,Functionalization!$G$6:$R$305,ROW($A60)-5,FALSE),IFERROR(INDEX(P$269:P$305,MATCH($F60,$B$269:$B$305,0))/VLOOKUP($F60,$B$269:$BB$305,MATCH(LEFT(TRIM(P$6),FIND("~",SUBSTITUTE(P$6,"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60))*HLOOKUP(LEFT(TRIM(P$6),FIND("~",SUBSTITUTE(P$6," ","~",LEN(TRIM(P$6))-LEN(SUBSTITUTE(TRIM(P$6)," ",""))))-1)&amp;" Total",$B$6:$BB$305,ROW($A60)-5,FALSE))</f>
        <v>52928.919086216352</v>
      </c>
      <c r="Q60" s="143">
        <f ca="1">IF(Q$5&lt;&gt;"",HLOOKUP(Q$5,Functionalization!$G$6:$R$305,ROW($A60)-5,FALSE),IFERROR(INDEX(Q$269:Q$305,MATCH($F60,$B$269:$B$305,0))/VLOOKUP($F60,$B$269:$BB$305,MATCH(LEFT(TRIM(Q$6),FIND("~",SUBSTITUTE(Q$6,"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60))*HLOOKUP(LEFT(TRIM(Q$6),FIND("~",SUBSTITUTE(Q$6," ","~",LEN(TRIM(Q$6))-LEN(SUBSTITUTE(TRIM(Q$6)," ",""))))-1)&amp;" Total",$B$6:$BB$305,ROW($A60)-5,FALSE))</f>
        <v>0</v>
      </c>
      <c r="R60" s="143">
        <f ca="1">IF(R$5&lt;&gt;"",HLOOKUP(R$5,Functionalization!$G$6:$R$305,ROW($A60)-5,FALSE),IFERROR(INDEX(R$269:R$305,MATCH($F60,$B$269:$B$305,0))/VLOOKUP($F60,$B$269:$BB$305,MATCH(LEFT(TRIM(R$6),FIND("~",SUBSTITUTE(R$6,"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60))*HLOOKUP(LEFT(TRIM(R$6),FIND("~",SUBSTITUTE(R$6," ","~",LEN(TRIM(R$6))-LEN(SUBSTITUTE(TRIM(R$6)," ",""))))-1)&amp;" Total",$B$6:$BB$305,ROW($A60)-5,FALSE))</f>
        <v>28515.468104632375</v>
      </c>
      <c r="S60" s="143">
        <f ca="1">IF(S$5&lt;&gt;"",HLOOKUP(S$5,Functionalization!$G$6:$R$305,ROW($A60)-5,FALSE),IFERROR(INDEX(S$269:S$305,MATCH($F60,$B$269:$B$305,0))/VLOOKUP($F60,$B$269:$BB$305,MATCH(LEFT(TRIM(S$6),FIND("~",SUBSTITUTE(S$6,"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60))*HLOOKUP(LEFT(TRIM(S$6),FIND("~",SUBSTITUTE(S$6," ","~",LEN(TRIM(S$6))-LEN(SUBSTITUTE(TRIM(S$6)," ",""))))-1)&amp;" Total",$B$6:$BB$305,ROW($A60)-5,FALSE))</f>
        <v>0</v>
      </c>
      <c r="T60" s="143">
        <f ca="1">IF(T$5&lt;&gt;"",HLOOKUP(T$5,Functionalization!$G$6:$R$305,ROW($A60)-5,FALSE),IFERROR(INDEX(T$269:T$305,MATCH($F60,$B$269:$B$305,0))/VLOOKUP($F60,$B$269:$BB$305,MATCH(LEFT(TRIM(T$6),FIND("~",SUBSTITUTE(T$6,"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60))*HLOOKUP(LEFT(TRIM(T$6),FIND("~",SUBSTITUTE(T$6," ","~",LEN(TRIM(T$6))-LEN(SUBSTITUTE(TRIM(T$6)," ",""))))-1)&amp;" Total",$B$6:$BB$305,ROW($A60)-5,FALSE))</f>
        <v>0</v>
      </c>
      <c r="U60" s="143">
        <f ca="1">IF(U$5&lt;&gt;"",HLOOKUP(U$5,Functionalization!$G$6:$R$305,ROW($A60)-5,FALSE),IFERROR(INDEX(U$269:U$305,MATCH($F60,$B$269:$B$305,0))/VLOOKUP($F60,$B$269:$BB$305,MATCH(LEFT(TRIM(U$6),FIND("~",SUBSTITUTE(U$6,"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60))*HLOOKUP(LEFT(TRIM(U$6),FIND("~",SUBSTITUTE(U$6," ","~",LEN(TRIM(U$6))-LEN(SUBSTITUTE(TRIM(U$6)," ",""))))-1)&amp;" Total",$B$6:$BB$305,ROW($A60)-5,FALSE))</f>
        <v>0</v>
      </c>
      <c r="V60" s="143">
        <f ca="1">IF(V$5&lt;&gt;"",HLOOKUP(V$5,Functionalization!$G$6:$R$305,ROW($A60)-5,FALSE),IFERROR(INDEX(V$269:V$305,MATCH($F60,$B$269:$B$305,0))/VLOOKUP($F60,$B$269:$BB$305,MATCH(LEFT(TRIM(V$6),FIND("~",SUBSTITUTE(V$6,"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60))*HLOOKUP(LEFT(TRIM(V$6),FIND("~",SUBSTITUTE(V$6," ","~",LEN(TRIM(V$6))-LEN(SUBSTITUTE(TRIM(V$6)," ",""))))-1)&amp;" Total",$B$6:$BB$305,ROW($A60)-5,FALSE))</f>
        <v>0</v>
      </c>
      <c r="W60" s="143">
        <f ca="1">IF(W$5&lt;&gt;"",HLOOKUP(W$5,Functionalization!$G$6:$R$305,ROW($A60)-5,FALSE),IFERROR(INDEX(W$269:W$305,MATCH($F60,$B$269:$B$305,0))/VLOOKUP($F60,$B$269:$BB$305,MATCH(LEFT(TRIM(W$6),FIND("~",SUBSTITUTE(W$6,"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60))*HLOOKUP(LEFT(TRIM(W$6),FIND("~",SUBSTITUTE(W$6," ","~",LEN(TRIM(W$6))-LEN(SUBSTITUTE(TRIM(W$6)," ",""))))-1)&amp;" Total",$B$6:$BB$305,ROW($A60)-5,FALSE))</f>
        <v>0</v>
      </c>
      <c r="X60" s="143">
        <f ca="1">IF(X$5&lt;&gt;"",HLOOKUP(X$5,Functionalization!$G$6:$R$305,ROW($A60)-5,FALSE),IFERROR(INDEX(X$269:X$305,MATCH($F60,$B$269:$B$305,0))/VLOOKUP($F60,$B$269:$BB$305,MATCH(LEFT(TRIM(X$6),FIND("~",SUBSTITUTE(X$6,"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60))*HLOOKUP(LEFT(TRIM(X$6),FIND("~",SUBSTITUTE(X$6," ","~",LEN(TRIM(X$6))-LEN(SUBSTITUTE(TRIM(X$6)," ",""))))-1)&amp;" Total",$B$6:$BB$305,ROW($A60)-5,FALSE))</f>
        <v>0</v>
      </c>
      <c r="Y60" s="143">
        <f ca="1">IF(Y$5&lt;&gt;"",HLOOKUP(Y$5,Functionalization!$G$6:$R$305,ROW($A60)-5,FALSE),IFERROR(INDEX(Y$269:Y$305,MATCH($F60,$B$269:$B$305,0))/VLOOKUP($F60,$B$269:$BB$305,MATCH(LEFT(TRIM(Y$6),FIND("~",SUBSTITUTE(Y$6,"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60))*HLOOKUP(LEFT(TRIM(Y$6),FIND("~",SUBSTITUTE(Y$6," ","~",LEN(TRIM(Y$6))-LEN(SUBSTITUTE(TRIM(Y$6)," ",""))))-1)&amp;" Total",$B$6:$BB$305,ROW($A60)-5,FALSE))</f>
        <v>0</v>
      </c>
      <c r="Z60" s="143">
        <f ca="1">IF(Z$5&lt;&gt;"",HLOOKUP(Z$5,Functionalization!$G$6:$R$305,ROW($A60)-5,FALSE),IFERROR(INDEX(Z$269:Z$305,MATCH($F60,$B$269:$B$305,0))/VLOOKUP($F60,$B$269:$BB$305,MATCH(LEFT(TRIM(Z$6),FIND("~",SUBSTITUTE(Z$6,"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60))*HLOOKUP(LEFT(TRIM(Z$6),FIND("~",SUBSTITUTE(Z$6," ","~",LEN(TRIM(Z$6))-LEN(SUBSTITUTE(TRIM(Z$6)," ",""))))-1)&amp;" Total",$B$6:$BB$305,ROW($A60)-5,FALSE))</f>
        <v>0</v>
      </c>
      <c r="AA60" s="143">
        <f ca="1">IF(AA$5&lt;&gt;"",HLOOKUP(AA$5,Functionalization!$G$6:$R$305,ROW($A60)-5,FALSE),IFERROR(INDEX(AA$269:AA$305,MATCH($F60,$B$269:$B$305,0))/VLOOKUP($F60,$B$269:$BB$305,MATCH(LEFT(TRIM(AA$6),FIND("~",SUBSTITUTE(AA$6,"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60))*HLOOKUP(LEFT(TRIM(AA$6),FIND("~",SUBSTITUTE(AA$6," ","~",LEN(TRIM(AA$6))-LEN(SUBSTITUTE(TRIM(AA$6)," ",""))))-1)&amp;" Total",$B$6:$BB$305,ROW($A60)-5,FALSE))</f>
        <v>0</v>
      </c>
      <c r="AB60" s="143">
        <f ca="1">IF(AB$5&lt;&gt;"",HLOOKUP(AB$5,Functionalization!$G$6:$R$305,ROW($A60)-5,FALSE),IFERROR(INDEX(AB$269:AB$305,MATCH($F60,$B$269:$B$305,0))/VLOOKUP($F60,$B$269:$BB$305,MATCH(LEFT(TRIM(AB$6),FIND("~",SUBSTITUTE(AB$6,"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60))*HLOOKUP(LEFT(TRIM(AB$6),FIND("~",SUBSTITUTE(AB$6," ","~",LEN(TRIM(AB$6))-LEN(SUBSTITUTE(TRIM(AB$6)," ",""))))-1)&amp;" Total",$B$6:$BB$305,ROW($A60)-5,FALSE))</f>
        <v>0</v>
      </c>
      <c r="AC60" s="143">
        <f ca="1">IF(AC$5&lt;&gt;"",HLOOKUP(AC$5,Functionalization!$G$6:$R$305,ROW($A60)-5,FALSE),IFERROR(INDEX(AC$269:AC$305,MATCH($F60,$B$269:$B$305,0))/VLOOKUP($F60,$B$269:$BB$305,MATCH(LEFT(TRIM(AC$6),FIND("~",SUBSTITUTE(AC$6,"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60))*HLOOKUP(LEFT(TRIM(AC$6),FIND("~",SUBSTITUTE(AC$6," ","~",LEN(TRIM(AC$6))-LEN(SUBSTITUTE(TRIM(AC$6)," ",""))))-1)&amp;" Total",$B$6:$BB$305,ROW($A60)-5,FALSE))</f>
        <v>0</v>
      </c>
      <c r="AD60" s="143">
        <f ca="1">IF(AD$5&lt;&gt;"",HLOOKUP(AD$5,Functionalization!$G$6:$R$305,ROW($A60)-5,FALSE),IFERROR(INDEX(AD$269:AD$305,MATCH($F60,$B$269:$B$305,0))/VLOOKUP($F60,$B$269:$BB$305,MATCH(LEFT(TRIM(AD$6),FIND("~",SUBSTITUTE(AD$6,"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60))*HLOOKUP(LEFT(TRIM(AD$6),FIND("~",SUBSTITUTE(AD$6," ","~",LEN(TRIM(AD$6))-LEN(SUBSTITUTE(TRIM(AD$6)," ",""))))-1)&amp;" Total",$B$6:$BB$305,ROW($A60)-5,FALSE))</f>
        <v>0</v>
      </c>
      <c r="AE60" s="143">
        <f ca="1">IF(AE$5&lt;&gt;"",HLOOKUP(AE$5,Functionalization!$G$6:$R$305,ROW($A60)-5,FALSE),IFERROR(INDEX(AE$269:AE$305,MATCH($F60,$B$269:$B$305,0))/VLOOKUP($F60,$B$269:$BB$305,MATCH(LEFT(TRIM(AE$6),FIND("~",SUBSTITUTE(AE$6,"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60))*HLOOKUP(LEFT(TRIM(AE$6),FIND("~",SUBSTITUTE(AE$6," ","~",LEN(TRIM(AE$6))-LEN(SUBSTITUTE(TRIM(AE$6)," ",""))))-1)&amp;" Total",$B$6:$BB$305,ROW($A60)-5,FALSE))</f>
        <v>0</v>
      </c>
      <c r="AF60" s="143">
        <f ca="1">IF(AF$5&lt;&gt;"",HLOOKUP(AF$5,Functionalization!$G$6:$R$305,ROW($A60)-5,FALSE),IFERROR(INDEX(AF$269:AF$305,MATCH($F60,$B$269:$B$305,0))/VLOOKUP($F60,$B$269:$BB$305,MATCH(LEFT(TRIM(AF$6),FIND("~",SUBSTITUTE(AF$6,"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60))*HLOOKUP(LEFT(TRIM(AF$6),FIND("~",SUBSTITUTE(AF$6," ","~",LEN(TRIM(AF$6))-LEN(SUBSTITUTE(TRIM(AF$6)," ",""))))-1)&amp;" Total",$B$6:$BB$305,ROW($A60)-5,FALSE))</f>
        <v>0</v>
      </c>
      <c r="AG60" s="143">
        <f ca="1">IF(AG$5&lt;&gt;"",HLOOKUP(AG$5,Functionalization!$G$6:$R$305,ROW($A60)-5,FALSE),IFERROR(INDEX(AG$269:AG$305,MATCH($F60,$B$269:$B$305,0))/VLOOKUP($F60,$B$269:$BB$305,MATCH(LEFT(TRIM(AG$6),FIND("~",SUBSTITUTE(AG$6,"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60))*HLOOKUP(LEFT(TRIM(AG$6),FIND("~",SUBSTITUTE(AG$6," ","~",LEN(TRIM(AG$6))-LEN(SUBSTITUTE(TRIM(AG$6)," ",""))))-1)&amp;" Total",$B$6:$BB$305,ROW($A60)-5,FALSE))</f>
        <v>0</v>
      </c>
      <c r="AH60" s="143">
        <f ca="1">IF(AH$5&lt;&gt;"",HLOOKUP(AH$5,Functionalization!$G$6:$R$305,ROW($A60)-5,FALSE),IFERROR(INDEX(AH$269:AH$305,MATCH($F60,$B$269:$B$305,0))/VLOOKUP($F60,$B$269:$BB$305,MATCH(LEFT(TRIM(AH$6),FIND("~",SUBSTITUTE(AH$6,"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60))*HLOOKUP(LEFT(TRIM(AH$6),FIND("~",SUBSTITUTE(AH$6," ","~",LEN(TRIM(AH$6))-LEN(SUBSTITUTE(TRIM(AH$6)," ",""))))-1)&amp;" Total",$B$6:$BB$305,ROW($A60)-5,FALSE))</f>
        <v>0</v>
      </c>
      <c r="AI60" s="143">
        <f ca="1">IF(AI$5&lt;&gt;"",HLOOKUP(AI$5,Functionalization!$G$6:$R$305,ROW($A60)-5,FALSE),IFERROR(INDEX(AI$269:AI$305,MATCH($F60,$B$269:$B$305,0))/VLOOKUP($F60,$B$269:$BB$305,MATCH(LEFT(TRIM(AI$6),FIND("~",SUBSTITUTE(AI$6,"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60))*HLOOKUP(LEFT(TRIM(AI$6),FIND("~",SUBSTITUTE(AI$6," ","~",LEN(TRIM(AI$6))-LEN(SUBSTITUTE(TRIM(AI$6)," ",""))))-1)&amp;" Total",$B$6:$BB$305,ROW($A60)-5,FALSE))</f>
        <v>0</v>
      </c>
      <c r="AJ60" s="143">
        <f ca="1">IF(AJ$5&lt;&gt;"",HLOOKUP(AJ$5,Functionalization!$G$6:$R$305,ROW($A60)-5,FALSE),IFERROR(INDEX(AJ$269:AJ$305,MATCH($F60,$B$269:$B$305,0))/VLOOKUP($F60,$B$269:$BB$305,MATCH(LEFT(TRIM(AJ$6),FIND("~",SUBSTITUTE(AJ$6,"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60))*HLOOKUP(LEFT(TRIM(AJ$6),FIND("~",SUBSTITUTE(AJ$6," ","~",LEN(TRIM(AJ$6))-LEN(SUBSTITUTE(TRIM(AJ$6)," ",""))))-1)&amp;" Total",$B$6:$BB$305,ROW($A60)-5,FALSE))</f>
        <v>0</v>
      </c>
      <c r="AK60" s="143">
        <f ca="1">IF(AK$5&lt;&gt;"",HLOOKUP(AK$5,Functionalization!$G$6:$R$305,ROW($A60)-5,FALSE),IFERROR(INDEX(AK$269:AK$305,MATCH($F60,$B$269:$B$305,0))/VLOOKUP($F60,$B$269:$BB$305,MATCH(LEFT(TRIM(AK$6),FIND("~",SUBSTITUTE(AK$6,"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60))*HLOOKUP(LEFT(TRIM(AK$6),FIND("~",SUBSTITUTE(AK$6," ","~",LEN(TRIM(AK$6))-LEN(SUBSTITUTE(TRIM(AK$6)," ",""))))-1)&amp;" Total",$B$6:$BB$305,ROW($A60)-5,FALSE))</f>
        <v>0</v>
      </c>
      <c r="AL60" s="143">
        <f ca="1">IF(AL$5&lt;&gt;"",HLOOKUP(AL$5,Functionalization!$G$6:$R$305,ROW($A60)-5,FALSE),IFERROR(INDEX(AL$269:AL$305,MATCH($F60,$B$269:$B$305,0))/VLOOKUP($F60,$B$269:$BB$305,MATCH(LEFT(TRIM(AL$6),FIND("~",SUBSTITUTE(AL$6,"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60))*HLOOKUP(LEFT(TRIM(AL$6),FIND("~",SUBSTITUTE(AL$6," ","~",LEN(TRIM(AL$6))-LEN(SUBSTITUTE(TRIM(AL$6)," ",""))))-1)&amp;" Total",$B$6:$BB$305,ROW($A60)-5,FALSE))</f>
        <v>0</v>
      </c>
      <c r="AM60" s="143">
        <f ca="1">IF(AM$5&lt;&gt;"",HLOOKUP(AM$5,Functionalization!$G$6:$R$305,ROW($A60)-5,FALSE),IFERROR(INDEX(AM$269:AM$305,MATCH($F60,$B$269:$B$305,0))/VLOOKUP($F60,$B$269:$BB$305,MATCH(LEFT(TRIM(AM$6),FIND("~",SUBSTITUTE(AM$6,"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60))*HLOOKUP(LEFT(TRIM(AM$6),FIND("~",SUBSTITUTE(AM$6," ","~",LEN(TRIM(AM$6))-LEN(SUBSTITUTE(TRIM(AM$6)," ",""))))-1)&amp;" Total",$B$6:$BB$305,ROW($A60)-5,FALSE))</f>
        <v>0</v>
      </c>
      <c r="AN60" s="143">
        <f ca="1">IF(AN$5&lt;&gt;"",HLOOKUP(AN$5,Functionalization!$G$6:$R$305,ROW($A60)-5,FALSE),IFERROR(INDEX(AN$269:AN$305,MATCH($F60,$B$269:$B$305,0))/VLOOKUP($F60,$B$269:$BB$305,MATCH(LEFT(TRIM(AN$6),FIND("~",SUBSTITUTE(AN$6,"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60))*HLOOKUP(LEFT(TRIM(AN$6),FIND("~",SUBSTITUTE(AN$6," ","~",LEN(TRIM(AN$6))-LEN(SUBSTITUTE(TRIM(AN$6)," ",""))))-1)&amp;" Total",$B$6:$BB$305,ROW($A60)-5,FALSE))</f>
        <v>0</v>
      </c>
      <c r="AO60" s="143">
        <f ca="1">IF(AO$5&lt;&gt;"",HLOOKUP(AO$5,Functionalization!$G$6:$R$305,ROW($A60)-5,FALSE),IFERROR(INDEX(AO$269:AO$305,MATCH($F60,$B$269:$B$305,0))/VLOOKUP($F60,$B$269:$BB$305,MATCH(LEFT(TRIM(AO$6),FIND("~",SUBSTITUTE(AO$6,"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60))*HLOOKUP(LEFT(TRIM(AO$6),FIND("~",SUBSTITUTE(AO$6," ","~",LEN(TRIM(AO$6))-LEN(SUBSTITUTE(TRIM(AO$6)," ",""))))-1)&amp;" Total",$B$6:$BB$305,ROW($A60)-5,FALSE))</f>
        <v>0</v>
      </c>
      <c r="AP60" s="143">
        <f ca="1">IF(AP$5&lt;&gt;"",HLOOKUP(AP$5,Functionalization!$G$6:$R$305,ROW($A60)-5,FALSE),IFERROR(INDEX(AP$269:AP$305,MATCH($F60,$B$269:$B$305,0))/VLOOKUP($F60,$B$269:$BB$305,MATCH(LEFT(TRIM(AP$6),FIND("~",SUBSTITUTE(AP$6,"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60))*HLOOKUP(LEFT(TRIM(AP$6),FIND("~",SUBSTITUTE(AP$6," ","~",LEN(TRIM(AP$6))-LEN(SUBSTITUTE(TRIM(AP$6)," ",""))))-1)&amp;" Total",$B$6:$BB$305,ROW($A60)-5,FALSE))</f>
        <v>0</v>
      </c>
      <c r="AQ60" s="143">
        <f ca="1">IF(AQ$5&lt;&gt;"",HLOOKUP(AQ$5,Functionalization!$G$6:$R$305,ROW($A60)-5,FALSE),IFERROR(INDEX(AQ$269:AQ$305,MATCH($F60,$B$269:$B$305,0))/VLOOKUP($F60,$B$269:$BB$305,MATCH(LEFT(TRIM(AQ$6),FIND("~",SUBSTITUTE(AQ$6,"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60))*HLOOKUP(LEFT(TRIM(AQ$6),FIND("~",SUBSTITUTE(AQ$6," ","~",LEN(TRIM(AQ$6))-LEN(SUBSTITUTE(TRIM(AQ$6)," ",""))))-1)&amp;" Total",$B$6:$BB$305,ROW($A60)-5,FALSE))</f>
        <v>0</v>
      </c>
      <c r="AR60" s="143">
        <f ca="1">IF(AR$5&lt;&gt;"",HLOOKUP(AR$5,Functionalization!$G$6:$R$305,ROW($A60)-5,FALSE),IFERROR(INDEX(AR$269:AR$305,MATCH($F60,$B$269:$B$305,0))/VLOOKUP($F60,$B$269:$BB$305,MATCH(LEFT(TRIM(AR$6),FIND("~",SUBSTITUTE(AR$6,"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60))*HLOOKUP(LEFT(TRIM(AR$6),FIND("~",SUBSTITUTE(AR$6," ","~",LEN(TRIM(AR$6))-LEN(SUBSTITUTE(TRIM(AR$6)," ",""))))-1)&amp;" Total",$B$6:$BB$305,ROW($A60)-5,FALSE))</f>
        <v>0</v>
      </c>
      <c r="AS60" s="143">
        <f ca="1">IF(AS$5&lt;&gt;"",HLOOKUP(AS$5,Functionalization!$G$6:$R$305,ROW($A60)-5,FALSE),IFERROR(INDEX(AS$269:AS$305,MATCH($F60,$B$269:$B$305,0))/VLOOKUP($F60,$B$269:$BB$305,MATCH(LEFT(TRIM(AS$6),FIND("~",SUBSTITUTE(AS$6,"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60))*HLOOKUP(LEFT(TRIM(AS$6),FIND("~",SUBSTITUTE(AS$6," ","~",LEN(TRIM(AS$6))-LEN(SUBSTITUTE(TRIM(AS$6)," ",""))))-1)&amp;" Total",$B$6:$BB$305,ROW($A60)-5,FALSE))</f>
        <v>0</v>
      </c>
      <c r="AT60" s="143">
        <f ca="1">IF(AT$5&lt;&gt;"",HLOOKUP(AT$5,Functionalization!$G$6:$R$305,ROW($A60)-5,FALSE),IFERROR(INDEX(AT$269:AT$305,MATCH($F60,$B$269:$B$305,0))/VLOOKUP($F60,$B$269:$BB$305,MATCH(LEFT(TRIM(AT$6),FIND("~",SUBSTITUTE(AT$6,"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60))*HLOOKUP(LEFT(TRIM(AT$6),FIND("~",SUBSTITUTE(AT$6," ","~",LEN(TRIM(AT$6))-LEN(SUBSTITUTE(TRIM(AT$6)," ",""))))-1)&amp;" Total",$B$6:$BB$305,ROW($A60)-5,FALSE))</f>
        <v>0</v>
      </c>
      <c r="AU60" s="143">
        <f ca="1">IF(AU$5&lt;&gt;"",HLOOKUP(AU$5,Functionalization!$G$6:$R$305,ROW($A60)-5,FALSE),IFERROR(INDEX(AU$269:AU$305,MATCH($F60,$B$269:$B$305,0))/VLOOKUP($F60,$B$269:$BB$305,MATCH(LEFT(TRIM(AU$6),FIND("~",SUBSTITUTE(AU$6,"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60))*HLOOKUP(LEFT(TRIM(AU$6),FIND("~",SUBSTITUTE(AU$6," ","~",LEN(TRIM(AU$6))-LEN(SUBSTITUTE(TRIM(AU$6)," ",""))))-1)&amp;" Total",$B$6:$BB$305,ROW($A60)-5,FALSE))</f>
        <v>0</v>
      </c>
      <c r="AV60" s="143">
        <f ca="1">IF(AV$5&lt;&gt;"",HLOOKUP(AV$5,Functionalization!$G$6:$R$305,ROW($A60)-5,FALSE),IFERROR(INDEX(AV$269:AV$305,MATCH($F60,$B$269:$B$305,0))/VLOOKUP($F60,$B$269:$BB$305,MATCH(LEFT(TRIM(AV$6),FIND("~",SUBSTITUTE(AV$6,"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60))*HLOOKUP(LEFT(TRIM(AV$6),FIND("~",SUBSTITUTE(AV$6," ","~",LEN(TRIM(AV$6))-LEN(SUBSTITUTE(TRIM(AV$6)," ",""))))-1)&amp;" Total",$B$6:$BB$305,ROW($A60)-5,FALSE))</f>
        <v>0</v>
      </c>
      <c r="AW60" s="143">
        <f ca="1">IF(AW$5&lt;&gt;"",HLOOKUP(AW$5,Functionalization!$G$6:$R$305,ROW($A60)-5,FALSE),IFERROR(INDEX(AW$269:AW$305,MATCH($F60,$B$269:$B$305,0))/VLOOKUP($F60,$B$269:$BB$305,MATCH(LEFT(TRIM(AW$6),FIND("~",SUBSTITUTE(AW$6,"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60))*HLOOKUP(LEFT(TRIM(AW$6),FIND("~",SUBSTITUTE(AW$6," ","~",LEN(TRIM(AW$6))-LEN(SUBSTITUTE(TRIM(AW$6)," ",""))))-1)&amp;" Total",$B$6:$BB$305,ROW($A60)-5,FALSE))</f>
        <v>0</v>
      </c>
      <c r="AX60" s="143">
        <f ca="1">IF(AX$5&lt;&gt;"",HLOOKUP(AX$5,Functionalization!$G$6:$R$305,ROW($A60)-5,FALSE),IFERROR(INDEX(AX$269:AX$305,MATCH($F60,$B$269:$B$305,0))/VLOOKUP($F60,$B$269:$BB$305,MATCH(LEFT(TRIM(AX$6),FIND("~",SUBSTITUTE(AX$6,"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60))*HLOOKUP(LEFT(TRIM(AX$6),FIND("~",SUBSTITUTE(AX$6," ","~",LEN(TRIM(AX$6))-LEN(SUBSTITUTE(TRIM(AX$6)," ",""))))-1)&amp;" Total",$B$6:$BB$305,ROW($A60)-5,FALSE))</f>
        <v>0</v>
      </c>
      <c r="AY60" s="143">
        <f ca="1">IF(AY$5&lt;&gt;"",HLOOKUP(AY$5,Functionalization!$G$6:$R$305,ROW($A60)-5,FALSE),IFERROR(INDEX(AY$269:AY$305,MATCH($F60,$B$269:$B$305,0))/VLOOKUP($F60,$B$269:$BB$305,MATCH(LEFT(TRIM(AY$6),FIND("~",SUBSTITUTE(AY$6,"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60))*HLOOKUP(LEFT(TRIM(AY$6),FIND("~",SUBSTITUTE(AY$6," ","~",LEN(TRIM(AY$6))-LEN(SUBSTITUTE(TRIM(AY$6)," ",""))))-1)&amp;" Total",$B$6:$BB$305,ROW($A60)-5,FALSE))</f>
        <v>0</v>
      </c>
      <c r="AZ60" s="143">
        <f ca="1">IF(AZ$5&lt;&gt;"",HLOOKUP(AZ$5,Functionalization!$G$6:$R$305,ROW($A60)-5,FALSE),IFERROR(INDEX(AZ$269:AZ$305,MATCH($F60,$B$269:$B$305,0))/VLOOKUP($F60,$B$269:$BB$305,MATCH(LEFT(TRIM(AZ$6),FIND("~",SUBSTITUTE(AZ$6,"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60))*HLOOKUP(LEFT(TRIM(AZ$6),FIND("~",SUBSTITUTE(AZ$6," ","~",LEN(TRIM(AZ$6))-LEN(SUBSTITUTE(TRIM(AZ$6)," ",""))))-1)&amp;" Total",$B$6:$BB$305,ROW($A60)-5,FALSE))</f>
        <v>0</v>
      </c>
      <c r="BA60" s="143">
        <f ca="1">IF(BA$5&lt;&gt;"",HLOOKUP(BA$5,Functionalization!$G$6:$R$305,ROW($A60)-5,FALSE),IFERROR(INDEX(BA$269:BA$305,MATCH($F60,$B$269:$B$305,0))/VLOOKUP($F60,$B$269:$BB$305,MATCH(LEFT(TRIM(BA$6),FIND("~",SUBSTITUTE(BA$6,"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60))*HLOOKUP(LEFT(TRIM(BA$6),FIND("~",SUBSTITUTE(BA$6," ","~",LEN(TRIM(BA$6))-LEN(SUBSTITUTE(TRIM(BA$6)," ",""))))-1)&amp;" Total",$B$6:$BB$305,ROW($A60)-5,FALSE))</f>
        <v>0</v>
      </c>
      <c r="BB60" s="143">
        <f ca="1">IF(BB$5&lt;&gt;"",HLOOKUP(BB$5,Functionalization!$G$6:$R$305,ROW($A60)-5,FALSE),IFERROR(INDEX(BB$269:BB$305,MATCH($F60,$B$269:$B$305,0))/VLOOKUP($F60,$B$269:$BB$305,MATCH(LEFT(TRIM(BB$6),FIND("~",SUBSTITUTE(BB$6,"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60))*HLOOKUP(LEFT(TRIM(BB$6),FIND("~",SUBSTITUTE(BB$6," ","~",LEN(TRIM(BB$6))-LEN(SUBSTITUTE(TRIM(BB$6)," ",""))))-1)&amp;" Total",$B$6:$BB$305,ROW($A60)-5,FALSE))</f>
        <v>0</v>
      </c>
      <c r="BD60" s="79">
        <f ca="1">IFERROR(IF(SUMIF($G$6:$BB$6,BD$6&amp;" Total",$G60:$BB60)-(SUMIF($G$6:$BB$6,BD$6&amp;" "&amp;'Input-Func_Class'!$D$22,$G60:$BB60)+IFERROR(SUMIF($G$6:$BB$6,BD$6&amp;" "&amp;'Input-Func_Class'!$E$22,$G60:$BB60),SUMIF($G$6:$BB$6,BD$6&amp;" "&amp;'Input-Func_Class'!$B$24,$G60:$BB60))+SUMIF($G$6:$BB$6,BD$6&amp;" "&amp;'Input-Func_Class'!$F$22,$G60:$BB60))&lt;Check_Limit,0,1),1)</f>
        <v>0</v>
      </c>
      <c r="BE60" s="79">
        <f ca="1">IFERROR(IF(SUMIF($G$6:$BB$6,BE$6&amp;" Total",$G60:$BB60)-(SUMIF($G$6:$BB$6,BE$6&amp;" "&amp;'Input-Func_Class'!$D$22,$G60:$BB60)+IFERROR(SUMIF($G$6:$BB$6,BE$6&amp;" "&amp;'Input-Func_Class'!$E$22,$G60:$BB60),SUMIF($G$6:$BB$6,BE$6&amp;" "&amp;'Input-Func_Class'!$B$24,$G60:$BB60))+SUMIF($G$6:$BB$6,BE$6&amp;" "&amp;'Input-Func_Class'!$F$22,$G60:$BB60))&lt;Check_Limit,0,1),1)</f>
        <v>0</v>
      </c>
      <c r="BF60" s="79">
        <f ca="1">IFERROR(IF(SUMIF($G$6:$BB$6,BF$6&amp;" Total",$G60:$BB60)-(SUMIF($G$6:$BB$6,BF$6&amp;" "&amp;'Input-Func_Class'!$D$22,$G60:$BB60)+IFERROR(SUMIF($G$6:$BB$6,BF$6&amp;" "&amp;'Input-Func_Class'!$E$22,$G60:$BB60),SUMIF($G$6:$BB$6,BF$6&amp;" "&amp;'Input-Func_Class'!$B$24,$G60:$BB60))+SUMIF($G$6:$BB$6,BF$6&amp;" "&amp;'Input-Func_Class'!$F$22,$G60:$BB60))&lt;Check_Limit,0,1),1)</f>
        <v>0</v>
      </c>
      <c r="BG60" s="79">
        <f ca="1">IFERROR(IF(SUMIF($G$6:$BB$6,BG$6&amp;" Total",$G60:$BB60)-(SUMIF($G$6:$BB$6,BG$6&amp;" "&amp;'Input-Func_Class'!$D$22,$G60:$BB60)+IFERROR(SUMIF($G$6:$BB$6,BG$6&amp;" "&amp;'Input-Func_Class'!$E$22,$G60:$BB60),SUMIF($G$6:$BB$6,BG$6&amp;" "&amp;'Input-Func_Class'!$B$24,$G60:$BB60))+SUMIF($G$6:$BB$6,BG$6&amp;" "&amp;'Input-Func_Class'!$F$22,$G60:$BB60))&lt;Check_Limit,0,1),1)</f>
        <v>0</v>
      </c>
      <c r="BH60" s="79">
        <f ca="1">IFERROR(IF(SUMIF($G$6:$BB$6,BH$6&amp;" Total",$G60:$BB60)-(SUMIF($G$6:$BB$6,BH$6&amp;" "&amp;'Input-Func_Class'!$D$22,$G60:$BB60)+IFERROR(SUMIF($G$6:$BB$6,BH$6&amp;" "&amp;'Input-Func_Class'!$E$22,$G60:$BB60),SUMIF($G$6:$BB$6,BH$6&amp;" "&amp;'Input-Func_Class'!$B$24,$G60:$BB60))+SUMIF($G$6:$BB$6,BH$6&amp;" "&amp;'Input-Func_Class'!$F$22,$G60:$BB60))&lt;Check_Limit,0,1),1)</f>
        <v>0</v>
      </c>
      <c r="BI60" s="79">
        <f ca="1">IFERROR(IF(SUMIF($G$6:$BB$6,BI$6&amp;" Total",$G60:$BB60)-(SUMIF($G$6:$BB$6,BI$6&amp;" "&amp;'Input-Func_Class'!$D$22,$G60:$BB60)+IFERROR(SUMIF($G$6:$BB$6,BI$6&amp;" "&amp;'Input-Func_Class'!$E$22,$G60:$BB60),SUMIF($G$6:$BB$6,BI$6&amp;" "&amp;'Input-Func_Class'!$B$24,$G60:$BB60))+SUMIF($G$6:$BB$6,BI$6&amp;" "&amp;'Input-Func_Class'!$F$22,$G60:$BB60))&lt;Check_Limit,0,1),1)</f>
        <v>0</v>
      </c>
      <c r="BJ60" s="79">
        <f ca="1">IFERROR(IF(SUMIF($G$6:$BB$6,BJ$6&amp;" Total",$G60:$BB60)-(SUMIF($G$6:$BB$6,BJ$6&amp;" "&amp;'Input-Func_Class'!$D$22,$G60:$BB60)+IFERROR(SUMIF($G$6:$BB$6,BJ$6&amp;" "&amp;'Input-Func_Class'!$E$22,$G60:$BB60),SUMIF($G$6:$BB$6,BJ$6&amp;" "&amp;'Input-Func_Class'!$B$24,$G60:$BB60))+SUMIF($G$6:$BB$6,BJ$6&amp;" "&amp;'Input-Func_Class'!$F$22,$G60:$BB60))&lt;Check_Limit,0,1),1)</f>
        <v>0</v>
      </c>
      <c r="BK60" s="79">
        <f ca="1">IFERROR(IF(SUMIF($G$6:$BB$6,BK$6&amp;" Total",$G60:$BB60)-(SUMIF($G$6:$BB$6,BK$6&amp;" "&amp;'Input-Func_Class'!$D$22,$G60:$BB60)+IFERROR(SUMIF($G$6:$BB$6,BK$6&amp;" "&amp;'Input-Func_Class'!$E$22,$G60:$BB60),SUMIF($G$6:$BB$6,BK$6&amp;" "&amp;'Input-Func_Class'!$B$24,$G60:$BB60))+SUMIF($G$6:$BB$6,BK$6&amp;" "&amp;'Input-Func_Class'!$F$22,$G60:$BB60))&lt;Check_Limit,0,1),1)</f>
        <v>0</v>
      </c>
      <c r="BL60" s="79">
        <f ca="1">IFERROR(IF(SUMIF($G$6:$BB$6,BL$6&amp;" Total",$G60:$BB60)-(SUMIF($G$6:$BB$6,BL$6&amp;" "&amp;'Input-Func_Class'!$D$22,$G60:$BB60)+IFERROR(SUMIF($G$6:$BB$6,BL$6&amp;" "&amp;'Input-Func_Class'!$E$22,$G60:$BB60),SUMIF($G$6:$BB$6,BL$6&amp;" "&amp;'Input-Func_Class'!$B$24,$G60:$BB60))+SUMIF($G$6:$BB$6,BL$6&amp;" "&amp;'Input-Func_Class'!$F$22,$G60:$BB60))&lt;Check_Limit,0,1),1)</f>
        <v>0</v>
      </c>
      <c r="BM60" s="79">
        <f ca="1">IFERROR(IF(SUMIF($G$6:$BB$6,BM$6&amp;" Total",$G60:$BB60)-(SUMIF($G$6:$BB$6,BM$6&amp;" "&amp;'Input-Func_Class'!$D$22,$G60:$BB60)+IFERROR(SUMIF($G$6:$BB$6,BM$6&amp;" "&amp;'Input-Func_Class'!$E$22,$G60:$BB60),SUMIF($G$6:$BB$6,BM$6&amp;" "&amp;'Input-Func_Class'!$B$24,$G60:$BB60))+SUMIF($G$6:$BB$6,BM$6&amp;" "&amp;'Input-Func_Class'!$F$22,$G60:$BB60))&lt;Check_Limit,0,1),1)</f>
        <v>0</v>
      </c>
      <c r="BN60" s="79">
        <f ca="1">IFERROR(IF(SUMIF($G$6:$BB$6,BN$6&amp;" Total",$G60:$BB60)-(SUMIF($G$6:$BB$6,BN$6&amp;" "&amp;'Input-Func_Class'!$D$22,$G60:$BB60)+IFERROR(SUMIF($G$6:$BB$6,BN$6&amp;" "&amp;'Input-Func_Class'!$E$22,$G60:$BB60),SUMIF($G$6:$BB$6,BN$6&amp;" "&amp;'Input-Func_Class'!$B$24,$G60:$BB60))+SUMIF($G$6:$BB$6,BN$6&amp;" "&amp;'Input-Func_Class'!$F$22,$G60:$BB60))&lt;Check_Limit,0,1),1)</f>
        <v>0</v>
      </c>
      <c r="BO60" s="79">
        <f ca="1">IFERROR(IF(SUMIF($G$6:$BB$6,BO$6&amp;" Total",$G60:$BB60)-(SUMIF($G$6:$BB$6,BO$6&amp;" "&amp;'Input-Func_Class'!$D$22,$G60:$BB60)+IFERROR(SUMIF($G$6:$BB$6,BO$6&amp;" "&amp;'Input-Func_Class'!$E$22,$G60:$BB60),SUMIF($G$6:$BB$6,BO$6&amp;" "&amp;'Input-Func_Class'!$B$24,$G60:$BB60))+SUMIF($G$6:$BB$6,BO$6&amp;" "&amp;'Input-Func_Class'!$F$22,$G60:$BB60))&lt;Check_Limit,0,1),1)</f>
        <v>0</v>
      </c>
    </row>
    <row r="61" spans="1:67" outlineLevel="1">
      <c r="A61" s="113">
        <f>IF(ISBLANK('Input-Accounts'!A61),"",'Input-Accounts'!A61)</f>
        <v>51</v>
      </c>
      <c r="B61" s="79" t="str">
        <f>IF(ISBLANK('Input-Accounts'!B61),"",'Input-Accounts'!B61)</f>
        <v>Subtotal - General Plant</v>
      </c>
      <c r="C61" s="113" t="str">
        <f>IF(ISBLANK('Input-Accounts'!C61),"",'Input-Accounts'!C61)</f>
        <v/>
      </c>
      <c r="D61" s="144">
        <f>SUBTOTAL(9,D51:D60)</f>
        <v>62396509.469999991</v>
      </c>
      <c r="E61" s="143">
        <f t="shared" ca="1" si="2"/>
        <v>0</v>
      </c>
      <c r="G61" s="144">
        <f t="shared" ref="G61:BB61" ca="1" si="12">SUBTOTAL(9,G51:G60)</f>
        <v>0</v>
      </c>
      <c r="H61" s="144">
        <f t="shared" ca="1" si="12"/>
        <v>0</v>
      </c>
      <c r="I61" s="144">
        <f t="shared" ca="1" si="12"/>
        <v>0</v>
      </c>
      <c r="J61" s="144">
        <f t="shared" ca="1" si="12"/>
        <v>0</v>
      </c>
      <c r="K61" s="144">
        <f t="shared" ca="1" si="12"/>
        <v>1155237.2296601336</v>
      </c>
      <c r="L61" s="144">
        <f t="shared" ca="1" si="12"/>
        <v>1155237.2296601336</v>
      </c>
      <c r="M61" s="144">
        <f t="shared" ca="1" si="12"/>
        <v>0</v>
      </c>
      <c r="N61" s="144">
        <f t="shared" ca="1" si="12"/>
        <v>0</v>
      </c>
      <c r="O61" s="144">
        <f t="shared" ca="1" si="12"/>
        <v>61241272.24033986</v>
      </c>
      <c r="P61" s="144">
        <f t="shared" ca="1" si="12"/>
        <v>39799358.248595335</v>
      </c>
      <c r="Q61" s="144">
        <f t="shared" ca="1" si="12"/>
        <v>0</v>
      </c>
      <c r="R61" s="144">
        <f t="shared" ca="1" si="12"/>
        <v>21441913.991744556</v>
      </c>
      <c r="S61" s="144">
        <f t="shared" ca="1" si="12"/>
        <v>0</v>
      </c>
      <c r="T61" s="144">
        <f t="shared" ca="1" si="12"/>
        <v>0</v>
      </c>
      <c r="U61" s="144">
        <f t="shared" ca="1" si="12"/>
        <v>0</v>
      </c>
      <c r="V61" s="144">
        <f t="shared" ca="1" si="12"/>
        <v>0</v>
      </c>
      <c r="W61" s="144">
        <f t="shared" ca="1" si="12"/>
        <v>0</v>
      </c>
      <c r="X61" s="144">
        <f t="shared" ca="1" si="12"/>
        <v>0</v>
      </c>
      <c r="Y61" s="144">
        <f t="shared" ca="1" si="12"/>
        <v>0</v>
      </c>
      <c r="Z61" s="144">
        <f t="shared" ca="1" si="12"/>
        <v>0</v>
      </c>
      <c r="AA61" s="144">
        <f t="shared" ca="1" si="12"/>
        <v>0</v>
      </c>
      <c r="AB61" s="144">
        <f t="shared" ca="1" si="12"/>
        <v>0</v>
      </c>
      <c r="AC61" s="144">
        <f t="shared" ca="1" si="12"/>
        <v>0</v>
      </c>
      <c r="AD61" s="144">
        <f t="shared" ca="1" si="12"/>
        <v>0</v>
      </c>
      <c r="AE61" s="144">
        <f t="shared" ca="1" si="12"/>
        <v>0</v>
      </c>
      <c r="AF61" s="144">
        <f t="shared" ca="1" si="12"/>
        <v>0</v>
      </c>
      <c r="AG61" s="144">
        <f t="shared" ca="1" si="12"/>
        <v>0</v>
      </c>
      <c r="AH61" s="144">
        <f t="shared" ca="1" si="12"/>
        <v>0</v>
      </c>
      <c r="AI61" s="144">
        <f t="shared" ca="1" si="12"/>
        <v>0</v>
      </c>
      <c r="AJ61" s="144">
        <f t="shared" ca="1" si="12"/>
        <v>0</v>
      </c>
      <c r="AK61" s="144">
        <f t="shared" ca="1" si="12"/>
        <v>0</v>
      </c>
      <c r="AL61" s="144">
        <f t="shared" ca="1" si="12"/>
        <v>0</v>
      </c>
      <c r="AM61" s="144">
        <f t="shared" ca="1" si="12"/>
        <v>0</v>
      </c>
      <c r="AN61" s="144">
        <f t="shared" ca="1" si="12"/>
        <v>0</v>
      </c>
      <c r="AO61" s="144">
        <f t="shared" ca="1" si="12"/>
        <v>0</v>
      </c>
      <c r="AP61" s="144">
        <f t="shared" ca="1" si="12"/>
        <v>0</v>
      </c>
      <c r="AQ61" s="144">
        <f t="shared" ca="1" si="12"/>
        <v>0</v>
      </c>
      <c r="AR61" s="144">
        <f t="shared" ca="1" si="12"/>
        <v>0</v>
      </c>
      <c r="AS61" s="144">
        <f t="shared" ca="1" si="12"/>
        <v>0</v>
      </c>
      <c r="AT61" s="144">
        <f t="shared" ca="1" si="12"/>
        <v>0</v>
      </c>
      <c r="AU61" s="144">
        <f t="shared" ca="1" si="12"/>
        <v>0</v>
      </c>
      <c r="AV61" s="144">
        <f t="shared" ca="1" si="12"/>
        <v>0</v>
      </c>
      <c r="AW61" s="144">
        <f t="shared" ca="1" si="12"/>
        <v>0</v>
      </c>
      <c r="AX61" s="144">
        <f t="shared" ca="1" si="12"/>
        <v>0</v>
      </c>
      <c r="AY61" s="144">
        <f t="shared" ca="1" si="12"/>
        <v>0</v>
      </c>
      <c r="AZ61" s="144">
        <f t="shared" ca="1" si="12"/>
        <v>0</v>
      </c>
      <c r="BA61" s="144">
        <f t="shared" ca="1" si="12"/>
        <v>0</v>
      </c>
      <c r="BB61" s="144">
        <f t="shared" ca="1" si="12"/>
        <v>0</v>
      </c>
      <c r="BD61" s="79">
        <f ca="1">IFERROR(IF(SUMIF($G$6:$BB$6,BD$6&amp;" Total",$G61:$BB61)-(SUMIF($G$6:$BB$6,BD$6&amp;" "&amp;'Input-Func_Class'!$D$22,$G61:$BB61)+IFERROR(SUMIF($G$6:$BB$6,BD$6&amp;" "&amp;'Input-Func_Class'!$E$22,$G61:$BB61),SUMIF($G$6:$BB$6,BD$6&amp;" "&amp;'Input-Func_Class'!$B$24,$G61:$BB61))+SUMIF($G$6:$BB$6,BD$6&amp;" "&amp;'Input-Func_Class'!$F$22,$G61:$BB61))&lt;Check_Limit,0,1),1)</f>
        <v>0</v>
      </c>
      <c r="BE61" s="79">
        <f ca="1">IFERROR(IF(SUMIF($G$6:$BB$6,BE$6&amp;" Total",$G61:$BB61)-(SUMIF($G$6:$BB$6,BE$6&amp;" "&amp;'Input-Func_Class'!$D$22,$G61:$BB61)+IFERROR(SUMIF($G$6:$BB$6,BE$6&amp;" "&amp;'Input-Func_Class'!$E$22,$G61:$BB61),SUMIF($G$6:$BB$6,BE$6&amp;" "&amp;'Input-Func_Class'!$B$24,$G61:$BB61))+SUMIF($G$6:$BB$6,BE$6&amp;" "&amp;'Input-Func_Class'!$F$22,$G61:$BB61))&lt;Check_Limit,0,1),1)</f>
        <v>0</v>
      </c>
      <c r="BF61" s="79">
        <f ca="1">IFERROR(IF(SUMIF($G$6:$BB$6,BF$6&amp;" Total",$G61:$BB61)-(SUMIF($G$6:$BB$6,BF$6&amp;" "&amp;'Input-Func_Class'!$D$22,$G61:$BB61)+IFERROR(SUMIF($G$6:$BB$6,BF$6&amp;" "&amp;'Input-Func_Class'!$E$22,$G61:$BB61),SUMIF($G$6:$BB$6,BF$6&amp;" "&amp;'Input-Func_Class'!$B$24,$G61:$BB61))+SUMIF($G$6:$BB$6,BF$6&amp;" "&amp;'Input-Func_Class'!$F$22,$G61:$BB61))&lt;Check_Limit,0,1),1)</f>
        <v>0</v>
      </c>
      <c r="BG61" s="79">
        <f ca="1">IFERROR(IF(SUMIF($G$6:$BB$6,BG$6&amp;" Total",$G61:$BB61)-(SUMIF($G$6:$BB$6,BG$6&amp;" "&amp;'Input-Func_Class'!$D$22,$G61:$BB61)+IFERROR(SUMIF($G$6:$BB$6,BG$6&amp;" "&amp;'Input-Func_Class'!$E$22,$G61:$BB61),SUMIF($G$6:$BB$6,BG$6&amp;" "&amp;'Input-Func_Class'!$B$24,$G61:$BB61))+SUMIF($G$6:$BB$6,BG$6&amp;" "&amp;'Input-Func_Class'!$F$22,$G61:$BB61))&lt;Check_Limit,0,1),1)</f>
        <v>0</v>
      </c>
      <c r="BH61" s="79">
        <f ca="1">IFERROR(IF(SUMIF($G$6:$BB$6,BH$6&amp;" Total",$G61:$BB61)-(SUMIF($G$6:$BB$6,BH$6&amp;" "&amp;'Input-Func_Class'!$D$22,$G61:$BB61)+IFERROR(SUMIF($G$6:$BB$6,BH$6&amp;" "&amp;'Input-Func_Class'!$E$22,$G61:$BB61),SUMIF($G$6:$BB$6,BH$6&amp;" "&amp;'Input-Func_Class'!$B$24,$G61:$BB61))+SUMIF($G$6:$BB$6,BH$6&amp;" "&amp;'Input-Func_Class'!$F$22,$G61:$BB61))&lt;Check_Limit,0,1),1)</f>
        <v>0</v>
      </c>
      <c r="BI61" s="79">
        <f ca="1">IFERROR(IF(SUMIF($G$6:$BB$6,BI$6&amp;" Total",$G61:$BB61)-(SUMIF($G$6:$BB$6,BI$6&amp;" "&amp;'Input-Func_Class'!$D$22,$G61:$BB61)+IFERROR(SUMIF($G$6:$BB$6,BI$6&amp;" "&amp;'Input-Func_Class'!$E$22,$G61:$BB61),SUMIF($G$6:$BB$6,BI$6&amp;" "&amp;'Input-Func_Class'!$B$24,$G61:$BB61))+SUMIF($G$6:$BB$6,BI$6&amp;" "&amp;'Input-Func_Class'!$F$22,$G61:$BB61))&lt;Check_Limit,0,1),1)</f>
        <v>0</v>
      </c>
      <c r="BJ61" s="79">
        <f ca="1">IFERROR(IF(SUMIF($G$6:$BB$6,BJ$6&amp;" Total",$G61:$BB61)-(SUMIF($G$6:$BB$6,BJ$6&amp;" "&amp;'Input-Func_Class'!$D$22,$G61:$BB61)+IFERROR(SUMIF($G$6:$BB$6,BJ$6&amp;" "&amp;'Input-Func_Class'!$E$22,$G61:$BB61),SUMIF($G$6:$BB$6,BJ$6&amp;" "&amp;'Input-Func_Class'!$B$24,$G61:$BB61))+SUMIF($G$6:$BB$6,BJ$6&amp;" "&amp;'Input-Func_Class'!$F$22,$G61:$BB61))&lt;Check_Limit,0,1),1)</f>
        <v>0</v>
      </c>
      <c r="BK61" s="79">
        <f ca="1">IFERROR(IF(SUMIF($G$6:$BB$6,BK$6&amp;" Total",$G61:$BB61)-(SUMIF($G$6:$BB$6,BK$6&amp;" "&amp;'Input-Func_Class'!$D$22,$G61:$BB61)+IFERROR(SUMIF($G$6:$BB$6,BK$6&amp;" "&amp;'Input-Func_Class'!$E$22,$G61:$BB61),SUMIF($G$6:$BB$6,BK$6&amp;" "&amp;'Input-Func_Class'!$B$24,$G61:$BB61))+SUMIF($G$6:$BB$6,BK$6&amp;" "&amp;'Input-Func_Class'!$F$22,$G61:$BB61))&lt;Check_Limit,0,1),1)</f>
        <v>0</v>
      </c>
      <c r="BL61" s="79">
        <f ca="1">IFERROR(IF(SUMIF($G$6:$BB$6,BL$6&amp;" Total",$G61:$BB61)-(SUMIF($G$6:$BB$6,BL$6&amp;" "&amp;'Input-Func_Class'!$D$22,$G61:$BB61)+IFERROR(SUMIF($G$6:$BB$6,BL$6&amp;" "&amp;'Input-Func_Class'!$E$22,$G61:$BB61),SUMIF($G$6:$BB$6,BL$6&amp;" "&amp;'Input-Func_Class'!$B$24,$G61:$BB61))+SUMIF($G$6:$BB$6,BL$6&amp;" "&amp;'Input-Func_Class'!$F$22,$G61:$BB61))&lt;Check_Limit,0,1),1)</f>
        <v>0</v>
      </c>
      <c r="BM61" s="79">
        <f ca="1">IFERROR(IF(SUMIF($G$6:$BB$6,BM$6&amp;" Total",$G61:$BB61)-(SUMIF($G$6:$BB$6,BM$6&amp;" "&amp;'Input-Func_Class'!$D$22,$G61:$BB61)+IFERROR(SUMIF($G$6:$BB$6,BM$6&amp;" "&amp;'Input-Func_Class'!$E$22,$G61:$BB61),SUMIF($G$6:$BB$6,BM$6&amp;" "&amp;'Input-Func_Class'!$B$24,$G61:$BB61))+SUMIF($G$6:$BB$6,BM$6&amp;" "&amp;'Input-Func_Class'!$F$22,$G61:$BB61))&lt;Check_Limit,0,1),1)</f>
        <v>0</v>
      </c>
      <c r="BN61" s="79">
        <f ca="1">IFERROR(IF(SUMIF($G$6:$BB$6,BN$6&amp;" Total",$G61:$BB61)-(SUMIF($G$6:$BB$6,BN$6&amp;" "&amp;'Input-Func_Class'!$D$22,$G61:$BB61)+IFERROR(SUMIF($G$6:$BB$6,BN$6&amp;" "&amp;'Input-Func_Class'!$E$22,$G61:$BB61),SUMIF($G$6:$BB$6,BN$6&amp;" "&amp;'Input-Func_Class'!$B$24,$G61:$BB61))+SUMIF($G$6:$BB$6,BN$6&amp;" "&amp;'Input-Func_Class'!$F$22,$G61:$BB61))&lt;Check_Limit,0,1),1)</f>
        <v>0</v>
      </c>
      <c r="BO61" s="79">
        <f ca="1">IFERROR(IF(SUMIF($G$6:$BB$6,BO$6&amp;" Total",$G61:$BB61)-(SUMIF($G$6:$BB$6,BO$6&amp;" "&amp;'Input-Func_Class'!$D$22,$G61:$BB61)+IFERROR(SUMIF($G$6:$BB$6,BO$6&amp;" "&amp;'Input-Func_Class'!$E$22,$G61:$BB61),SUMIF($G$6:$BB$6,BO$6&amp;" "&amp;'Input-Func_Class'!$B$24,$G61:$BB61))+SUMIF($G$6:$BB$6,BO$6&amp;" "&amp;'Input-Func_Class'!$F$22,$G61:$BB61))&lt;Check_Limit,0,1),1)</f>
        <v>0</v>
      </c>
    </row>
    <row r="62" spans="1:67" outlineLevel="1">
      <c r="A62" s="113" t="str">
        <f>IF(ISBLANK('Input-Accounts'!A62),"",'Input-Accounts'!A62)</f>
        <v/>
      </c>
      <c r="B62" s="79" t="str">
        <f>IF(ISBLANK('Input-Accounts'!B62),"",'Input-Accounts'!B62)</f>
        <v/>
      </c>
      <c r="C62" s="113" t="str">
        <f>IF(ISBLANK('Input-Accounts'!C62),"",'Input-Accounts'!C62)</f>
        <v/>
      </c>
      <c r="D62" s="143"/>
      <c r="E62" s="143">
        <f t="shared" si="2"/>
        <v>0</v>
      </c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3"/>
      <c r="AS62" s="143"/>
      <c r="AT62" s="143"/>
      <c r="AU62" s="143"/>
      <c r="AV62" s="143"/>
      <c r="AW62" s="143"/>
      <c r="AX62" s="143"/>
      <c r="AY62" s="143"/>
      <c r="AZ62" s="143"/>
      <c r="BA62" s="143"/>
      <c r="BB62" s="143"/>
      <c r="BD62" s="79">
        <f>IFERROR(IF(SUMIF($G$6:$BB$6,BD$6&amp;" Total",$G62:$BB62)-(SUMIF($G$6:$BB$6,BD$6&amp;" "&amp;'Input-Func_Class'!$D$22,$G62:$BB62)+IFERROR(SUMIF($G$6:$BB$6,BD$6&amp;" "&amp;'Input-Func_Class'!$E$22,$G62:$BB62),SUMIF($G$6:$BB$6,BD$6&amp;" "&amp;'Input-Func_Class'!$B$24,$G62:$BB62))+SUMIF($G$6:$BB$6,BD$6&amp;" "&amp;'Input-Func_Class'!$F$22,$G62:$BB62))&lt;Check_Limit,0,1),1)</f>
        <v>0</v>
      </c>
      <c r="BE62" s="79">
        <f>IFERROR(IF(SUMIF($G$6:$BB$6,BE$6&amp;" Total",$G62:$BB62)-(SUMIF($G$6:$BB$6,BE$6&amp;" "&amp;'Input-Func_Class'!$D$22,$G62:$BB62)+IFERROR(SUMIF($G$6:$BB$6,BE$6&amp;" "&amp;'Input-Func_Class'!$E$22,$G62:$BB62),SUMIF($G$6:$BB$6,BE$6&amp;" "&amp;'Input-Func_Class'!$B$24,$G62:$BB62))+SUMIF($G$6:$BB$6,BE$6&amp;" "&amp;'Input-Func_Class'!$F$22,$G62:$BB62))&lt;Check_Limit,0,1),1)</f>
        <v>0</v>
      </c>
      <c r="BF62" s="79">
        <f>IFERROR(IF(SUMIF($G$6:$BB$6,BF$6&amp;" Total",$G62:$BB62)-(SUMIF($G$6:$BB$6,BF$6&amp;" "&amp;'Input-Func_Class'!$D$22,$G62:$BB62)+IFERROR(SUMIF($G$6:$BB$6,BF$6&amp;" "&amp;'Input-Func_Class'!$E$22,$G62:$BB62),SUMIF($G$6:$BB$6,BF$6&amp;" "&amp;'Input-Func_Class'!$B$24,$G62:$BB62))+SUMIF($G$6:$BB$6,BF$6&amp;" "&amp;'Input-Func_Class'!$F$22,$G62:$BB62))&lt;Check_Limit,0,1),1)</f>
        <v>0</v>
      </c>
      <c r="BG62" s="79">
        <f>IFERROR(IF(SUMIF($G$6:$BB$6,BG$6&amp;" Total",$G62:$BB62)-(SUMIF($G$6:$BB$6,BG$6&amp;" "&amp;'Input-Func_Class'!$D$22,$G62:$BB62)+IFERROR(SUMIF($G$6:$BB$6,BG$6&amp;" "&amp;'Input-Func_Class'!$E$22,$G62:$BB62),SUMIF($G$6:$BB$6,BG$6&amp;" "&amp;'Input-Func_Class'!$B$24,$G62:$BB62))+SUMIF($G$6:$BB$6,BG$6&amp;" "&amp;'Input-Func_Class'!$F$22,$G62:$BB62))&lt;Check_Limit,0,1),1)</f>
        <v>0</v>
      </c>
      <c r="BH62" s="79">
        <f>IFERROR(IF(SUMIF($G$6:$BB$6,BH$6&amp;" Total",$G62:$BB62)-(SUMIF($G$6:$BB$6,BH$6&amp;" "&amp;'Input-Func_Class'!$D$22,$G62:$BB62)+IFERROR(SUMIF($G$6:$BB$6,BH$6&amp;" "&amp;'Input-Func_Class'!$E$22,$G62:$BB62),SUMIF($G$6:$BB$6,BH$6&amp;" "&amp;'Input-Func_Class'!$B$24,$G62:$BB62))+SUMIF($G$6:$BB$6,BH$6&amp;" "&amp;'Input-Func_Class'!$F$22,$G62:$BB62))&lt;Check_Limit,0,1),1)</f>
        <v>0</v>
      </c>
      <c r="BI62" s="79">
        <f>IFERROR(IF(SUMIF($G$6:$BB$6,BI$6&amp;" Total",$G62:$BB62)-(SUMIF($G$6:$BB$6,BI$6&amp;" "&amp;'Input-Func_Class'!$D$22,$G62:$BB62)+IFERROR(SUMIF($G$6:$BB$6,BI$6&amp;" "&amp;'Input-Func_Class'!$E$22,$G62:$BB62),SUMIF($G$6:$BB$6,BI$6&amp;" "&amp;'Input-Func_Class'!$B$24,$G62:$BB62))+SUMIF($G$6:$BB$6,BI$6&amp;" "&amp;'Input-Func_Class'!$F$22,$G62:$BB62))&lt;Check_Limit,0,1),1)</f>
        <v>0</v>
      </c>
      <c r="BJ62" s="79">
        <f>IFERROR(IF(SUMIF($G$6:$BB$6,BJ$6&amp;" Total",$G62:$BB62)-(SUMIF($G$6:$BB$6,BJ$6&amp;" "&amp;'Input-Func_Class'!$D$22,$G62:$BB62)+IFERROR(SUMIF($G$6:$BB$6,BJ$6&amp;" "&amp;'Input-Func_Class'!$E$22,$G62:$BB62),SUMIF($G$6:$BB$6,BJ$6&amp;" "&amp;'Input-Func_Class'!$B$24,$G62:$BB62))+SUMIF($G$6:$BB$6,BJ$6&amp;" "&amp;'Input-Func_Class'!$F$22,$G62:$BB62))&lt;Check_Limit,0,1),1)</f>
        <v>0</v>
      </c>
      <c r="BK62" s="79">
        <f>IFERROR(IF(SUMIF($G$6:$BB$6,BK$6&amp;" Total",$G62:$BB62)-(SUMIF($G$6:$BB$6,BK$6&amp;" "&amp;'Input-Func_Class'!$D$22,$G62:$BB62)+IFERROR(SUMIF($G$6:$BB$6,BK$6&amp;" "&amp;'Input-Func_Class'!$E$22,$G62:$BB62),SUMIF($G$6:$BB$6,BK$6&amp;" "&amp;'Input-Func_Class'!$B$24,$G62:$BB62))+SUMIF($G$6:$BB$6,BK$6&amp;" "&amp;'Input-Func_Class'!$F$22,$G62:$BB62))&lt;Check_Limit,0,1),1)</f>
        <v>0</v>
      </c>
      <c r="BL62" s="79">
        <f>IFERROR(IF(SUMIF($G$6:$BB$6,BL$6&amp;" Total",$G62:$BB62)-(SUMIF($G$6:$BB$6,BL$6&amp;" "&amp;'Input-Func_Class'!$D$22,$G62:$BB62)+IFERROR(SUMIF($G$6:$BB$6,BL$6&amp;" "&amp;'Input-Func_Class'!$E$22,$G62:$BB62),SUMIF($G$6:$BB$6,BL$6&amp;" "&amp;'Input-Func_Class'!$B$24,$G62:$BB62))+SUMIF($G$6:$BB$6,BL$6&amp;" "&amp;'Input-Func_Class'!$F$22,$G62:$BB62))&lt;Check_Limit,0,1),1)</f>
        <v>0</v>
      </c>
      <c r="BM62" s="79">
        <f>IFERROR(IF(SUMIF($G$6:$BB$6,BM$6&amp;" Total",$G62:$BB62)-(SUMIF($G$6:$BB$6,BM$6&amp;" "&amp;'Input-Func_Class'!$D$22,$G62:$BB62)+IFERROR(SUMIF($G$6:$BB$6,BM$6&amp;" "&amp;'Input-Func_Class'!$E$22,$G62:$BB62),SUMIF($G$6:$BB$6,BM$6&amp;" "&amp;'Input-Func_Class'!$B$24,$G62:$BB62))+SUMIF($G$6:$BB$6,BM$6&amp;" "&amp;'Input-Func_Class'!$F$22,$G62:$BB62))&lt;Check_Limit,0,1),1)</f>
        <v>0</v>
      </c>
      <c r="BN62" s="79">
        <f>IFERROR(IF(SUMIF($G$6:$BB$6,BN$6&amp;" Total",$G62:$BB62)-(SUMIF($G$6:$BB$6,BN$6&amp;" "&amp;'Input-Func_Class'!$D$22,$G62:$BB62)+IFERROR(SUMIF($G$6:$BB$6,BN$6&amp;" "&amp;'Input-Func_Class'!$E$22,$G62:$BB62),SUMIF($G$6:$BB$6,BN$6&amp;" "&amp;'Input-Func_Class'!$B$24,$G62:$BB62))+SUMIF($G$6:$BB$6,BN$6&amp;" "&amp;'Input-Func_Class'!$F$22,$G62:$BB62))&lt;Check_Limit,0,1),1)</f>
        <v>0</v>
      </c>
      <c r="BO62" s="79">
        <f>IFERROR(IF(SUMIF($G$6:$BB$6,BO$6&amp;" Total",$G62:$BB62)-(SUMIF($G$6:$BB$6,BO$6&amp;" "&amp;'Input-Func_Class'!$D$22,$G62:$BB62)+IFERROR(SUMIF($G$6:$BB$6,BO$6&amp;" "&amp;'Input-Func_Class'!$E$22,$G62:$BB62),SUMIF($G$6:$BB$6,BO$6&amp;" "&amp;'Input-Func_Class'!$B$24,$G62:$BB62))+SUMIF($G$6:$BB$6,BO$6&amp;" "&amp;'Input-Func_Class'!$F$22,$G62:$BB62))&lt;Check_Limit,0,1),1)</f>
        <v>0</v>
      </c>
    </row>
    <row r="63" spans="1:67">
      <c r="A63" s="113">
        <f>IF(ISBLANK('Input-Accounts'!A63),"",'Input-Accounts'!A63)</f>
        <v>52</v>
      </c>
      <c r="B63" s="127" t="str">
        <f>IF(ISBLANK('Input-Accounts'!B63),"",'Input-Accounts'!B63)</f>
        <v>Total Plant in Service</v>
      </c>
      <c r="C63" s="113" t="str">
        <f>IF(ISBLANK('Input-Accounts'!C63),"",'Input-Accounts'!C63)</f>
        <v/>
      </c>
      <c r="D63" s="143">
        <f>SUBTOTAL(9,D11:D62)</f>
        <v>1141765084.1656132</v>
      </c>
      <c r="E63" s="143">
        <f t="shared" ca="1" si="2"/>
        <v>0</v>
      </c>
      <c r="F63" s="89"/>
      <c r="G63" s="143">
        <f t="shared" ref="G63:BB63" ca="1" si="13">SUBTOTAL(9,G11:G62)</f>
        <v>0</v>
      </c>
      <c r="H63" s="143">
        <f t="shared" ca="1" si="13"/>
        <v>0</v>
      </c>
      <c r="I63" s="143">
        <f t="shared" ca="1" si="13"/>
        <v>0</v>
      </c>
      <c r="J63" s="143">
        <f t="shared" ca="1" si="13"/>
        <v>0</v>
      </c>
      <c r="K63" s="143">
        <f t="shared" ca="1" si="13"/>
        <v>22168396.366401006</v>
      </c>
      <c r="L63" s="143">
        <f t="shared" ca="1" si="13"/>
        <v>20761310.71336358</v>
      </c>
      <c r="M63" s="143">
        <f t="shared" ca="1" si="13"/>
        <v>1407085.6530374277</v>
      </c>
      <c r="N63" s="143">
        <f t="shared" ca="1" si="13"/>
        <v>0</v>
      </c>
      <c r="O63" s="143">
        <f t="shared" ca="1" si="13"/>
        <v>1119596687.799212</v>
      </c>
      <c r="P63" s="143">
        <f t="shared" ca="1" si="13"/>
        <v>715252955.47707343</v>
      </c>
      <c r="Q63" s="143">
        <f t="shared" ca="1" si="13"/>
        <v>0</v>
      </c>
      <c r="R63" s="143">
        <f t="shared" ca="1" si="13"/>
        <v>404343732.32213855</v>
      </c>
      <c r="S63" s="143">
        <f t="shared" ca="1" si="13"/>
        <v>0</v>
      </c>
      <c r="T63" s="143">
        <f t="shared" ca="1" si="13"/>
        <v>0</v>
      </c>
      <c r="U63" s="143">
        <f t="shared" ca="1" si="13"/>
        <v>0</v>
      </c>
      <c r="V63" s="143">
        <f t="shared" ca="1" si="13"/>
        <v>0</v>
      </c>
      <c r="W63" s="143">
        <f t="shared" ca="1" si="13"/>
        <v>0</v>
      </c>
      <c r="X63" s="143">
        <f t="shared" ca="1" si="13"/>
        <v>0</v>
      </c>
      <c r="Y63" s="143">
        <f t="shared" ca="1" si="13"/>
        <v>0</v>
      </c>
      <c r="Z63" s="143">
        <f t="shared" ca="1" si="13"/>
        <v>0</v>
      </c>
      <c r="AA63" s="143">
        <f t="shared" ca="1" si="13"/>
        <v>0</v>
      </c>
      <c r="AB63" s="143">
        <f t="shared" ca="1" si="13"/>
        <v>0</v>
      </c>
      <c r="AC63" s="143">
        <f t="shared" ca="1" si="13"/>
        <v>0</v>
      </c>
      <c r="AD63" s="143">
        <f t="shared" ca="1" si="13"/>
        <v>0</v>
      </c>
      <c r="AE63" s="143">
        <f t="shared" ca="1" si="13"/>
        <v>0</v>
      </c>
      <c r="AF63" s="143">
        <f t="shared" ca="1" si="13"/>
        <v>0</v>
      </c>
      <c r="AG63" s="143">
        <f t="shared" ca="1" si="13"/>
        <v>0</v>
      </c>
      <c r="AH63" s="143">
        <f t="shared" ca="1" si="13"/>
        <v>0</v>
      </c>
      <c r="AI63" s="143">
        <f t="shared" ca="1" si="13"/>
        <v>0</v>
      </c>
      <c r="AJ63" s="143">
        <f t="shared" ca="1" si="13"/>
        <v>0</v>
      </c>
      <c r="AK63" s="143">
        <f t="shared" ca="1" si="13"/>
        <v>0</v>
      </c>
      <c r="AL63" s="143">
        <f t="shared" ca="1" si="13"/>
        <v>0</v>
      </c>
      <c r="AM63" s="143">
        <f t="shared" ca="1" si="13"/>
        <v>0</v>
      </c>
      <c r="AN63" s="143">
        <f t="shared" ca="1" si="13"/>
        <v>0</v>
      </c>
      <c r="AO63" s="143">
        <f t="shared" ca="1" si="13"/>
        <v>0</v>
      </c>
      <c r="AP63" s="143">
        <f t="shared" ca="1" si="13"/>
        <v>0</v>
      </c>
      <c r="AQ63" s="143">
        <f t="shared" ca="1" si="13"/>
        <v>0</v>
      </c>
      <c r="AR63" s="143">
        <f t="shared" ca="1" si="13"/>
        <v>0</v>
      </c>
      <c r="AS63" s="143">
        <f t="shared" ca="1" si="13"/>
        <v>0</v>
      </c>
      <c r="AT63" s="143">
        <f t="shared" ca="1" si="13"/>
        <v>0</v>
      </c>
      <c r="AU63" s="143">
        <f t="shared" ca="1" si="13"/>
        <v>0</v>
      </c>
      <c r="AV63" s="143">
        <f t="shared" ca="1" si="13"/>
        <v>0</v>
      </c>
      <c r="AW63" s="143">
        <f t="shared" ca="1" si="13"/>
        <v>0</v>
      </c>
      <c r="AX63" s="143">
        <f t="shared" ca="1" si="13"/>
        <v>0</v>
      </c>
      <c r="AY63" s="143">
        <f t="shared" ca="1" si="13"/>
        <v>0</v>
      </c>
      <c r="AZ63" s="143">
        <f t="shared" ca="1" si="13"/>
        <v>0</v>
      </c>
      <c r="BA63" s="143">
        <f t="shared" ca="1" si="13"/>
        <v>0</v>
      </c>
      <c r="BB63" s="143">
        <f t="shared" ca="1" si="13"/>
        <v>0</v>
      </c>
      <c r="BD63" s="79">
        <f ca="1">IFERROR(IF(SUMIF($G$6:$BB$6,BD$6&amp;" Total",$G63:$BB63)-(SUMIF($G$6:$BB$6,BD$6&amp;" "&amp;'Input-Func_Class'!$D$22,$G63:$BB63)+IFERROR(SUMIF($G$6:$BB$6,BD$6&amp;" "&amp;'Input-Func_Class'!$E$22,$G63:$BB63),SUMIF($G$6:$BB$6,BD$6&amp;" "&amp;'Input-Func_Class'!$B$24,$G63:$BB63))+SUMIF($G$6:$BB$6,BD$6&amp;" "&amp;'Input-Func_Class'!$F$22,$G63:$BB63))&lt;Check_Limit,0,1),1)</f>
        <v>0</v>
      </c>
      <c r="BE63" s="79">
        <f ca="1">IFERROR(IF(SUMIF($G$6:$BB$6,BE$6&amp;" Total",$G63:$BB63)-(SUMIF($G$6:$BB$6,BE$6&amp;" "&amp;'Input-Func_Class'!$D$22,$G63:$BB63)+IFERROR(SUMIF($G$6:$BB$6,BE$6&amp;" "&amp;'Input-Func_Class'!$E$22,$G63:$BB63),SUMIF($G$6:$BB$6,BE$6&amp;" "&amp;'Input-Func_Class'!$B$24,$G63:$BB63))+SUMIF($G$6:$BB$6,BE$6&amp;" "&amp;'Input-Func_Class'!$F$22,$G63:$BB63))&lt;Check_Limit,0,1),1)</f>
        <v>0</v>
      </c>
      <c r="BF63" s="79">
        <f ca="1">IFERROR(IF(SUMIF($G$6:$BB$6,BF$6&amp;" Total",$G63:$BB63)-(SUMIF($G$6:$BB$6,BF$6&amp;" "&amp;'Input-Func_Class'!$D$22,$G63:$BB63)+IFERROR(SUMIF($G$6:$BB$6,BF$6&amp;" "&amp;'Input-Func_Class'!$E$22,$G63:$BB63),SUMIF($G$6:$BB$6,BF$6&amp;" "&amp;'Input-Func_Class'!$B$24,$G63:$BB63))+SUMIF($G$6:$BB$6,BF$6&amp;" "&amp;'Input-Func_Class'!$F$22,$G63:$BB63))&lt;Check_Limit,0,1),1)</f>
        <v>0</v>
      </c>
      <c r="BG63" s="79">
        <f ca="1">IFERROR(IF(SUMIF($G$6:$BB$6,BG$6&amp;" Total",$G63:$BB63)-(SUMIF($G$6:$BB$6,BG$6&amp;" "&amp;'Input-Func_Class'!$D$22,$G63:$BB63)+IFERROR(SUMIF($G$6:$BB$6,BG$6&amp;" "&amp;'Input-Func_Class'!$E$22,$G63:$BB63),SUMIF($G$6:$BB$6,BG$6&amp;" "&amp;'Input-Func_Class'!$B$24,$G63:$BB63))+SUMIF($G$6:$BB$6,BG$6&amp;" "&amp;'Input-Func_Class'!$F$22,$G63:$BB63))&lt;Check_Limit,0,1),1)</f>
        <v>0</v>
      </c>
      <c r="BH63" s="79">
        <f ca="1">IFERROR(IF(SUMIF($G$6:$BB$6,BH$6&amp;" Total",$G63:$BB63)-(SUMIF($G$6:$BB$6,BH$6&amp;" "&amp;'Input-Func_Class'!$D$22,$G63:$BB63)+IFERROR(SUMIF($G$6:$BB$6,BH$6&amp;" "&amp;'Input-Func_Class'!$E$22,$G63:$BB63),SUMIF($G$6:$BB$6,BH$6&amp;" "&amp;'Input-Func_Class'!$B$24,$G63:$BB63))+SUMIF($G$6:$BB$6,BH$6&amp;" "&amp;'Input-Func_Class'!$F$22,$G63:$BB63))&lt;Check_Limit,0,1),1)</f>
        <v>0</v>
      </c>
      <c r="BI63" s="79">
        <f ca="1">IFERROR(IF(SUMIF($G$6:$BB$6,BI$6&amp;" Total",$G63:$BB63)-(SUMIF($G$6:$BB$6,BI$6&amp;" "&amp;'Input-Func_Class'!$D$22,$G63:$BB63)+IFERROR(SUMIF($G$6:$BB$6,BI$6&amp;" "&amp;'Input-Func_Class'!$E$22,$G63:$BB63),SUMIF($G$6:$BB$6,BI$6&amp;" "&amp;'Input-Func_Class'!$B$24,$G63:$BB63))+SUMIF($G$6:$BB$6,BI$6&amp;" "&amp;'Input-Func_Class'!$F$22,$G63:$BB63))&lt;Check_Limit,0,1),1)</f>
        <v>0</v>
      </c>
      <c r="BJ63" s="79">
        <f ca="1">IFERROR(IF(SUMIF($G$6:$BB$6,BJ$6&amp;" Total",$G63:$BB63)-(SUMIF($G$6:$BB$6,BJ$6&amp;" "&amp;'Input-Func_Class'!$D$22,$G63:$BB63)+IFERROR(SUMIF($G$6:$BB$6,BJ$6&amp;" "&amp;'Input-Func_Class'!$E$22,$G63:$BB63),SUMIF($G$6:$BB$6,BJ$6&amp;" "&amp;'Input-Func_Class'!$B$24,$G63:$BB63))+SUMIF($G$6:$BB$6,BJ$6&amp;" "&amp;'Input-Func_Class'!$F$22,$G63:$BB63))&lt;Check_Limit,0,1),1)</f>
        <v>0</v>
      </c>
      <c r="BK63" s="79">
        <f ca="1">IFERROR(IF(SUMIF($G$6:$BB$6,BK$6&amp;" Total",$G63:$BB63)-(SUMIF($G$6:$BB$6,BK$6&amp;" "&amp;'Input-Func_Class'!$D$22,$G63:$BB63)+IFERROR(SUMIF($G$6:$BB$6,BK$6&amp;" "&amp;'Input-Func_Class'!$E$22,$G63:$BB63),SUMIF($G$6:$BB$6,BK$6&amp;" "&amp;'Input-Func_Class'!$B$24,$G63:$BB63))+SUMIF($G$6:$BB$6,BK$6&amp;" "&amp;'Input-Func_Class'!$F$22,$G63:$BB63))&lt;Check_Limit,0,1),1)</f>
        <v>0</v>
      </c>
      <c r="BL63" s="79">
        <f ca="1">IFERROR(IF(SUMIF($G$6:$BB$6,BL$6&amp;" Total",$G63:$BB63)-(SUMIF($G$6:$BB$6,BL$6&amp;" "&amp;'Input-Func_Class'!$D$22,$G63:$BB63)+IFERROR(SUMIF($G$6:$BB$6,BL$6&amp;" "&amp;'Input-Func_Class'!$E$22,$G63:$BB63),SUMIF($G$6:$BB$6,BL$6&amp;" "&amp;'Input-Func_Class'!$B$24,$G63:$BB63))+SUMIF($G$6:$BB$6,BL$6&amp;" "&amp;'Input-Func_Class'!$F$22,$G63:$BB63))&lt;Check_Limit,0,1),1)</f>
        <v>0</v>
      </c>
      <c r="BM63" s="79">
        <f ca="1">IFERROR(IF(SUMIF($G$6:$BB$6,BM$6&amp;" Total",$G63:$BB63)-(SUMIF($G$6:$BB$6,BM$6&amp;" "&amp;'Input-Func_Class'!$D$22,$G63:$BB63)+IFERROR(SUMIF($G$6:$BB$6,BM$6&amp;" "&amp;'Input-Func_Class'!$E$22,$G63:$BB63),SUMIF($G$6:$BB$6,BM$6&amp;" "&amp;'Input-Func_Class'!$B$24,$G63:$BB63))+SUMIF($G$6:$BB$6,BM$6&amp;" "&amp;'Input-Func_Class'!$F$22,$G63:$BB63))&lt;Check_Limit,0,1),1)</f>
        <v>0</v>
      </c>
      <c r="BN63" s="79">
        <f ca="1">IFERROR(IF(SUMIF($G$6:$BB$6,BN$6&amp;" Total",$G63:$BB63)-(SUMIF($G$6:$BB$6,BN$6&amp;" "&amp;'Input-Func_Class'!$D$22,$G63:$BB63)+IFERROR(SUMIF($G$6:$BB$6,BN$6&amp;" "&amp;'Input-Func_Class'!$E$22,$G63:$BB63),SUMIF($G$6:$BB$6,BN$6&amp;" "&amp;'Input-Func_Class'!$B$24,$G63:$BB63))+SUMIF($G$6:$BB$6,BN$6&amp;" "&amp;'Input-Func_Class'!$F$22,$G63:$BB63))&lt;Check_Limit,0,1),1)</f>
        <v>0</v>
      </c>
      <c r="BO63" s="79">
        <f ca="1">IFERROR(IF(SUMIF($G$6:$BB$6,BO$6&amp;" Total",$G63:$BB63)-(SUMIF($G$6:$BB$6,BO$6&amp;" "&amp;'Input-Func_Class'!$D$22,$G63:$BB63)+IFERROR(SUMIF($G$6:$BB$6,BO$6&amp;" "&amp;'Input-Func_Class'!$E$22,$G63:$BB63),SUMIF($G$6:$BB$6,BO$6&amp;" "&amp;'Input-Func_Class'!$B$24,$G63:$BB63))+SUMIF($G$6:$BB$6,BO$6&amp;" "&amp;'Input-Func_Class'!$F$22,$G63:$BB63))&lt;Check_Limit,0,1),1)</f>
        <v>0</v>
      </c>
    </row>
    <row r="64" spans="1:67">
      <c r="A64" s="113" t="str">
        <f>IF(ISBLANK('Input-Accounts'!A64),"",'Input-Accounts'!A64)</f>
        <v/>
      </c>
      <c r="B64" s="79" t="str">
        <f>IF(ISBLANK('Input-Accounts'!B64),"",'Input-Accounts'!B64)</f>
        <v/>
      </c>
      <c r="C64" s="113" t="str">
        <f>IF(ISBLANK('Input-Accounts'!C64),"",'Input-Accounts'!C64)</f>
        <v/>
      </c>
      <c r="D64" s="144"/>
      <c r="E64" s="143">
        <f t="shared" si="2"/>
        <v>0</v>
      </c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D64" s="79">
        <f>IFERROR(IF(SUMIF($G$6:$BB$6,BD$6&amp;" Total",$G64:$BB64)-(SUMIF($G$6:$BB$6,BD$6&amp;" "&amp;'Input-Func_Class'!$D$22,$G64:$BB64)+IFERROR(SUMIF($G$6:$BB$6,BD$6&amp;" "&amp;'Input-Func_Class'!$E$22,$G64:$BB64),SUMIF($G$6:$BB$6,BD$6&amp;" "&amp;'Input-Func_Class'!$B$24,$G64:$BB64))+SUMIF($G$6:$BB$6,BD$6&amp;" "&amp;'Input-Func_Class'!$F$22,$G64:$BB64))&lt;Check_Limit,0,1),1)</f>
        <v>0</v>
      </c>
      <c r="BE64" s="79">
        <f>IFERROR(IF(SUMIF($G$6:$BB$6,BE$6&amp;" Total",$G64:$BB64)-(SUMIF($G$6:$BB$6,BE$6&amp;" "&amp;'Input-Func_Class'!$D$22,$G64:$BB64)+IFERROR(SUMIF($G$6:$BB$6,BE$6&amp;" "&amp;'Input-Func_Class'!$E$22,$G64:$BB64),SUMIF($G$6:$BB$6,BE$6&amp;" "&amp;'Input-Func_Class'!$B$24,$G64:$BB64))+SUMIF($G$6:$BB$6,BE$6&amp;" "&amp;'Input-Func_Class'!$F$22,$G64:$BB64))&lt;Check_Limit,0,1),1)</f>
        <v>0</v>
      </c>
      <c r="BF64" s="79">
        <f>IFERROR(IF(SUMIF($G$6:$BB$6,BF$6&amp;" Total",$G64:$BB64)-(SUMIF($G$6:$BB$6,BF$6&amp;" "&amp;'Input-Func_Class'!$D$22,$G64:$BB64)+IFERROR(SUMIF($G$6:$BB$6,BF$6&amp;" "&amp;'Input-Func_Class'!$E$22,$G64:$BB64),SUMIF($G$6:$BB$6,BF$6&amp;" "&amp;'Input-Func_Class'!$B$24,$G64:$BB64))+SUMIF($G$6:$BB$6,BF$6&amp;" "&amp;'Input-Func_Class'!$F$22,$G64:$BB64))&lt;Check_Limit,0,1),1)</f>
        <v>0</v>
      </c>
      <c r="BG64" s="79">
        <f>IFERROR(IF(SUMIF($G$6:$BB$6,BG$6&amp;" Total",$G64:$BB64)-(SUMIF($G$6:$BB$6,BG$6&amp;" "&amp;'Input-Func_Class'!$D$22,$G64:$BB64)+IFERROR(SUMIF($G$6:$BB$6,BG$6&amp;" "&amp;'Input-Func_Class'!$E$22,$G64:$BB64),SUMIF($G$6:$BB$6,BG$6&amp;" "&amp;'Input-Func_Class'!$B$24,$G64:$BB64))+SUMIF($G$6:$BB$6,BG$6&amp;" "&amp;'Input-Func_Class'!$F$22,$G64:$BB64))&lt;Check_Limit,0,1),1)</f>
        <v>0</v>
      </c>
      <c r="BH64" s="79">
        <f>IFERROR(IF(SUMIF($G$6:$BB$6,BH$6&amp;" Total",$G64:$BB64)-(SUMIF($G$6:$BB$6,BH$6&amp;" "&amp;'Input-Func_Class'!$D$22,$G64:$BB64)+IFERROR(SUMIF($G$6:$BB$6,BH$6&amp;" "&amp;'Input-Func_Class'!$E$22,$G64:$BB64),SUMIF($G$6:$BB$6,BH$6&amp;" "&amp;'Input-Func_Class'!$B$24,$G64:$BB64))+SUMIF($G$6:$BB$6,BH$6&amp;" "&amp;'Input-Func_Class'!$F$22,$G64:$BB64))&lt;Check_Limit,0,1),1)</f>
        <v>0</v>
      </c>
      <c r="BI64" s="79">
        <f>IFERROR(IF(SUMIF($G$6:$BB$6,BI$6&amp;" Total",$G64:$BB64)-(SUMIF($G$6:$BB$6,BI$6&amp;" "&amp;'Input-Func_Class'!$D$22,$G64:$BB64)+IFERROR(SUMIF($G$6:$BB$6,BI$6&amp;" "&amp;'Input-Func_Class'!$E$22,$G64:$BB64),SUMIF($G$6:$BB$6,BI$6&amp;" "&amp;'Input-Func_Class'!$B$24,$G64:$BB64))+SUMIF($G$6:$BB$6,BI$6&amp;" "&amp;'Input-Func_Class'!$F$22,$G64:$BB64))&lt;Check_Limit,0,1),1)</f>
        <v>0</v>
      </c>
      <c r="BJ64" s="79">
        <f>IFERROR(IF(SUMIF($G$6:$BB$6,BJ$6&amp;" Total",$G64:$BB64)-(SUMIF($G$6:$BB$6,BJ$6&amp;" "&amp;'Input-Func_Class'!$D$22,$G64:$BB64)+IFERROR(SUMIF($G$6:$BB$6,BJ$6&amp;" "&amp;'Input-Func_Class'!$E$22,$G64:$BB64),SUMIF($G$6:$BB$6,BJ$6&amp;" "&amp;'Input-Func_Class'!$B$24,$G64:$BB64))+SUMIF($G$6:$BB$6,BJ$6&amp;" "&amp;'Input-Func_Class'!$F$22,$G64:$BB64))&lt;Check_Limit,0,1),1)</f>
        <v>0</v>
      </c>
      <c r="BK64" s="79">
        <f>IFERROR(IF(SUMIF($G$6:$BB$6,BK$6&amp;" Total",$G64:$BB64)-(SUMIF($G$6:$BB$6,BK$6&amp;" "&amp;'Input-Func_Class'!$D$22,$G64:$BB64)+IFERROR(SUMIF($G$6:$BB$6,BK$6&amp;" "&amp;'Input-Func_Class'!$E$22,$G64:$BB64),SUMIF($G$6:$BB$6,BK$6&amp;" "&amp;'Input-Func_Class'!$B$24,$G64:$BB64))+SUMIF($G$6:$BB$6,BK$6&amp;" "&amp;'Input-Func_Class'!$F$22,$G64:$BB64))&lt;Check_Limit,0,1),1)</f>
        <v>0</v>
      </c>
      <c r="BL64" s="79">
        <f>IFERROR(IF(SUMIF($G$6:$BB$6,BL$6&amp;" Total",$G64:$BB64)-(SUMIF($G$6:$BB$6,BL$6&amp;" "&amp;'Input-Func_Class'!$D$22,$G64:$BB64)+IFERROR(SUMIF($G$6:$BB$6,BL$6&amp;" "&amp;'Input-Func_Class'!$E$22,$G64:$BB64),SUMIF($G$6:$BB$6,BL$6&amp;" "&amp;'Input-Func_Class'!$B$24,$G64:$BB64))+SUMIF($G$6:$BB$6,BL$6&amp;" "&amp;'Input-Func_Class'!$F$22,$G64:$BB64))&lt;Check_Limit,0,1),1)</f>
        <v>0</v>
      </c>
      <c r="BM64" s="79">
        <f>IFERROR(IF(SUMIF($G$6:$BB$6,BM$6&amp;" Total",$G64:$BB64)-(SUMIF($G$6:$BB$6,BM$6&amp;" "&amp;'Input-Func_Class'!$D$22,$G64:$BB64)+IFERROR(SUMIF($G$6:$BB$6,BM$6&amp;" "&amp;'Input-Func_Class'!$E$22,$G64:$BB64),SUMIF($G$6:$BB$6,BM$6&amp;" "&amp;'Input-Func_Class'!$B$24,$G64:$BB64))+SUMIF($G$6:$BB$6,BM$6&amp;" "&amp;'Input-Func_Class'!$F$22,$G64:$BB64))&lt;Check_Limit,0,1),1)</f>
        <v>0</v>
      </c>
      <c r="BN64" s="79">
        <f>IFERROR(IF(SUMIF($G$6:$BB$6,BN$6&amp;" Total",$G64:$BB64)-(SUMIF($G$6:$BB$6,BN$6&amp;" "&amp;'Input-Func_Class'!$D$22,$G64:$BB64)+IFERROR(SUMIF($G$6:$BB$6,BN$6&amp;" "&amp;'Input-Func_Class'!$E$22,$G64:$BB64),SUMIF($G$6:$BB$6,BN$6&amp;" "&amp;'Input-Func_Class'!$B$24,$G64:$BB64))+SUMIF($G$6:$BB$6,BN$6&amp;" "&amp;'Input-Func_Class'!$F$22,$G64:$BB64))&lt;Check_Limit,0,1),1)</f>
        <v>0</v>
      </c>
      <c r="BO64" s="79">
        <f>IFERROR(IF(SUMIF($G$6:$BB$6,BO$6&amp;" Total",$G64:$BB64)-(SUMIF($G$6:$BB$6,BO$6&amp;" "&amp;'Input-Func_Class'!$D$22,$G64:$BB64)+IFERROR(SUMIF($G$6:$BB$6,BO$6&amp;" "&amp;'Input-Func_Class'!$E$22,$G64:$BB64),SUMIF($G$6:$BB$6,BO$6&amp;" "&amp;'Input-Func_Class'!$B$24,$G64:$BB64))+SUMIF($G$6:$BB$6,BO$6&amp;" "&amp;'Input-Func_Class'!$F$22,$G64:$BB64))&lt;Check_Limit,0,1),1)</f>
        <v>0</v>
      </c>
    </row>
    <row r="65" spans="1:67">
      <c r="A65" s="113">
        <f>IF(ISBLANK('Input-Accounts'!A65),"",'Input-Accounts'!A65)</f>
        <v>53</v>
      </c>
      <c r="B65" s="81" t="str">
        <f>IF(ISBLANK('Input-Accounts'!B65),"",'Input-Accounts'!B65)</f>
        <v>Accumulated Depreciation &amp; Amortization</v>
      </c>
      <c r="C65" s="113" t="str">
        <f>IF(ISBLANK('Input-Accounts'!C65),"",'Input-Accounts'!C65)</f>
        <v/>
      </c>
      <c r="D65" s="143"/>
      <c r="E65" s="143">
        <f t="shared" si="2"/>
        <v>0</v>
      </c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  <c r="AA65" s="143"/>
      <c r="AB65" s="143"/>
      <c r="AC65" s="143"/>
      <c r="AD65" s="143"/>
      <c r="AE65" s="143"/>
      <c r="AF65" s="143"/>
      <c r="AG65" s="143"/>
      <c r="AH65" s="143"/>
      <c r="AI65" s="143"/>
      <c r="AJ65" s="143"/>
      <c r="AK65" s="143"/>
      <c r="AL65" s="143"/>
      <c r="AM65" s="143"/>
      <c r="AN65" s="143"/>
      <c r="AO65" s="143"/>
      <c r="AP65" s="143"/>
      <c r="AQ65" s="143"/>
      <c r="AR65" s="143"/>
      <c r="AS65" s="143"/>
      <c r="AT65" s="143"/>
      <c r="AU65" s="143"/>
      <c r="AV65" s="143"/>
      <c r="AW65" s="143"/>
      <c r="AX65" s="143"/>
      <c r="AY65" s="143"/>
      <c r="AZ65" s="143"/>
      <c r="BA65" s="143"/>
      <c r="BB65" s="143"/>
      <c r="BD65" s="79">
        <f>IFERROR(IF(SUMIF($G$6:$BB$6,BD$6&amp;" Total",$G65:$BB65)-(SUMIF($G$6:$BB$6,BD$6&amp;" "&amp;'Input-Func_Class'!$D$22,$G65:$BB65)+IFERROR(SUMIF($G$6:$BB$6,BD$6&amp;" "&amp;'Input-Func_Class'!$E$22,$G65:$BB65),SUMIF($G$6:$BB$6,BD$6&amp;" "&amp;'Input-Func_Class'!$B$24,$G65:$BB65))+SUMIF($G$6:$BB$6,BD$6&amp;" "&amp;'Input-Func_Class'!$F$22,$G65:$BB65))&lt;Check_Limit,0,1),1)</f>
        <v>0</v>
      </c>
      <c r="BE65" s="79">
        <f>IFERROR(IF(SUMIF($G$6:$BB$6,BE$6&amp;" Total",$G65:$BB65)-(SUMIF($G$6:$BB$6,BE$6&amp;" "&amp;'Input-Func_Class'!$D$22,$G65:$BB65)+IFERROR(SUMIF($G$6:$BB$6,BE$6&amp;" "&amp;'Input-Func_Class'!$E$22,$G65:$BB65),SUMIF($G$6:$BB$6,BE$6&amp;" "&amp;'Input-Func_Class'!$B$24,$G65:$BB65))+SUMIF($G$6:$BB$6,BE$6&amp;" "&amp;'Input-Func_Class'!$F$22,$G65:$BB65))&lt;Check_Limit,0,1),1)</f>
        <v>0</v>
      </c>
      <c r="BF65" s="79">
        <f>IFERROR(IF(SUMIF($G$6:$BB$6,BF$6&amp;" Total",$G65:$BB65)-(SUMIF($G$6:$BB$6,BF$6&amp;" "&amp;'Input-Func_Class'!$D$22,$G65:$BB65)+IFERROR(SUMIF($G$6:$BB$6,BF$6&amp;" "&amp;'Input-Func_Class'!$E$22,$G65:$BB65),SUMIF($G$6:$BB$6,BF$6&amp;" "&amp;'Input-Func_Class'!$B$24,$G65:$BB65))+SUMIF($G$6:$BB$6,BF$6&amp;" "&amp;'Input-Func_Class'!$F$22,$G65:$BB65))&lt;Check_Limit,0,1),1)</f>
        <v>0</v>
      </c>
      <c r="BG65" s="79">
        <f>IFERROR(IF(SUMIF($G$6:$BB$6,BG$6&amp;" Total",$G65:$BB65)-(SUMIF($G$6:$BB$6,BG$6&amp;" "&amp;'Input-Func_Class'!$D$22,$G65:$BB65)+IFERROR(SUMIF($G$6:$BB$6,BG$6&amp;" "&amp;'Input-Func_Class'!$E$22,$G65:$BB65),SUMIF($G$6:$BB$6,BG$6&amp;" "&amp;'Input-Func_Class'!$B$24,$G65:$BB65))+SUMIF($G$6:$BB$6,BG$6&amp;" "&amp;'Input-Func_Class'!$F$22,$G65:$BB65))&lt;Check_Limit,0,1),1)</f>
        <v>0</v>
      </c>
      <c r="BH65" s="79">
        <f>IFERROR(IF(SUMIF($G$6:$BB$6,BH$6&amp;" Total",$G65:$BB65)-(SUMIF($G$6:$BB$6,BH$6&amp;" "&amp;'Input-Func_Class'!$D$22,$G65:$BB65)+IFERROR(SUMIF($G$6:$BB$6,BH$6&amp;" "&amp;'Input-Func_Class'!$E$22,$G65:$BB65),SUMIF($G$6:$BB$6,BH$6&amp;" "&amp;'Input-Func_Class'!$B$24,$G65:$BB65))+SUMIF($G$6:$BB$6,BH$6&amp;" "&amp;'Input-Func_Class'!$F$22,$G65:$BB65))&lt;Check_Limit,0,1),1)</f>
        <v>0</v>
      </c>
      <c r="BI65" s="79">
        <f>IFERROR(IF(SUMIF($G$6:$BB$6,BI$6&amp;" Total",$G65:$BB65)-(SUMIF($G$6:$BB$6,BI$6&amp;" "&amp;'Input-Func_Class'!$D$22,$G65:$BB65)+IFERROR(SUMIF($G$6:$BB$6,BI$6&amp;" "&amp;'Input-Func_Class'!$E$22,$G65:$BB65),SUMIF($G$6:$BB$6,BI$6&amp;" "&amp;'Input-Func_Class'!$B$24,$G65:$BB65))+SUMIF($G$6:$BB$6,BI$6&amp;" "&amp;'Input-Func_Class'!$F$22,$G65:$BB65))&lt;Check_Limit,0,1),1)</f>
        <v>0</v>
      </c>
      <c r="BJ65" s="79">
        <f>IFERROR(IF(SUMIF($G$6:$BB$6,BJ$6&amp;" Total",$G65:$BB65)-(SUMIF($G$6:$BB$6,BJ$6&amp;" "&amp;'Input-Func_Class'!$D$22,$G65:$BB65)+IFERROR(SUMIF($G$6:$BB$6,BJ$6&amp;" "&amp;'Input-Func_Class'!$E$22,$G65:$BB65),SUMIF($G$6:$BB$6,BJ$6&amp;" "&amp;'Input-Func_Class'!$B$24,$G65:$BB65))+SUMIF($G$6:$BB$6,BJ$6&amp;" "&amp;'Input-Func_Class'!$F$22,$G65:$BB65))&lt;Check_Limit,0,1),1)</f>
        <v>0</v>
      </c>
      <c r="BK65" s="79">
        <f>IFERROR(IF(SUMIF($G$6:$BB$6,BK$6&amp;" Total",$G65:$BB65)-(SUMIF($G$6:$BB$6,BK$6&amp;" "&amp;'Input-Func_Class'!$D$22,$G65:$BB65)+IFERROR(SUMIF($G$6:$BB$6,BK$6&amp;" "&amp;'Input-Func_Class'!$E$22,$G65:$BB65),SUMIF($G$6:$BB$6,BK$6&amp;" "&amp;'Input-Func_Class'!$B$24,$G65:$BB65))+SUMIF($G$6:$BB$6,BK$6&amp;" "&amp;'Input-Func_Class'!$F$22,$G65:$BB65))&lt;Check_Limit,0,1),1)</f>
        <v>0</v>
      </c>
      <c r="BL65" s="79">
        <f>IFERROR(IF(SUMIF($G$6:$BB$6,BL$6&amp;" Total",$G65:$BB65)-(SUMIF($G$6:$BB$6,BL$6&amp;" "&amp;'Input-Func_Class'!$D$22,$G65:$BB65)+IFERROR(SUMIF($G$6:$BB$6,BL$6&amp;" "&amp;'Input-Func_Class'!$E$22,$G65:$BB65),SUMIF($G$6:$BB$6,BL$6&amp;" "&amp;'Input-Func_Class'!$B$24,$G65:$BB65))+SUMIF($G$6:$BB$6,BL$6&amp;" "&amp;'Input-Func_Class'!$F$22,$G65:$BB65))&lt;Check_Limit,0,1),1)</f>
        <v>0</v>
      </c>
      <c r="BM65" s="79">
        <f>IFERROR(IF(SUMIF($G$6:$BB$6,BM$6&amp;" Total",$G65:$BB65)-(SUMIF($G$6:$BB$6,BM$6&amp;" "&amp;'Input-Func_Class'!$D$22,$G65:$BB65)+IFERROR(SUMIF($G$6:$BB$6,BM$6&amp;" "&amp;'Input-Func_Class'!$E$22,$G65:$BB65),SUMIF($G$6:$BB$6,BM$6&amp;" "&amp;'Input-Func_Class'!$B$24,$G65:$BB65))+SUMIF($G$6:$BB$6,BM$6&amp;" "&amp;'Input-Func_Class'!$F$22,$G65:$BB65))&lt;Check_Limit,0,1),1)</f>
        <v>0</v>
      </c>
      <c r="BN65" s="79">
        <f>IFERROR(IF(SUMIF($G$6:$BB$6,BN$6&amp;" Total",$G65:$BB65)-(SUMIF($G$6:$BB$6,BN$6&amp;" "&amp;'Input-Func_Class'!$D$22,$G65:$BB65)+IFERROR(SUMIF($G$6:$BB$6,BN$6&amp;" "&amp;'Input-Func_Class'!$E$22,$G65:$BB65),SUMIF($G$6:$BB$6,BN$6&amp;" "&amp;'Input-Func_Class'!$B$24,$G65:$BB65))+SUMIF($G$6:$BB$6,BN$6&amp;" "&amp;'Input-Func_Class'!$F$22,$G65:$BB65))&lt;Check_Limit,0,1),1)</f>
        <v>0</v>
      </c>
      <c r="BO65" s="79">
        <f>IFERROR(IF(SUMIF($G$6:$BB$6,BO$6&amp;" Total",$G65:$BB65)-(SUMIF($G$6:$BB$6,BO$6&amp;" "&amp;'Input-Func_Class'!$D$22,$G65:$BB65)+IFERROR(SUMIF($G$6:$BB$6,BO$6&amp;" "&amp;'Input-Func_Class'!$E$22,$G65:$BB65),SUMIF($G$6:$BB$6,BO$6&amp;" "&amp;'Input-Func_Class'!$B$24,$G65:$BB65))+SUMIF($G$6:$BB$6,BO$6&amp;" "&amp;'Input-Func_Class'!$F$22,$G65:$BB65))&lt;Check_Limit,0,1),1)</f>
        <v>0</v>
      </c>
    </row>
    <row r="66" spans="1:67" outlineLevel="1">
      <c r="A66" s="113">
        <f>IF(ISBLANK('Input-Accounts'!A66),"",'Input-Accounts'!A66)</f>
        <v>54</v>
      </c>
      <c r="B66" s="81" t="str">
        <f>IF(ISBLANK('Input-Accounts'!B66),"",'Input-Accounts'!B66)</f>
        <v>Intangible Plant</v>
      </c>
      <c r="C66" s="113" t="str">
        <f>IF(ISBLANK('Input-Accounts'!C66),"",'Input-Accounts'!C66)</f>
        <v/>
      </c>
      <c r="D66" s="143"/>
      <c r="E66" s="143">
        <f t="shared" si="2"/>
        <v>0</v>
      </c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  <c r="AA66" s="143"/>
      <c r="AB66" s="143"/>
      <c r="AC66" s="143"/>
      <c r="AD66" s="143"/>
      <c r="AE66" s="143"/>
      <c r="AF66" s="143"/>
      <c r="AG66" s="143"/>
      <c r="AH66" s="143"/>
      <c r="AI66" s="143"/>
      <c r="AJ66" s="143"/>
      <c r="AK66" s="143"/>
      <c r="AL66" s="143"/>
      <c r="AM66" s="143"/>
      <c r="AN66" s="143"/>
      <c r="AO66" s="143"/>
      <c r="AP66" s="143"/>
      <c r="AQ66" s="143"/>
      <c r="AR66" s="143"/>
      <c r="AS66" s="143"/>
      <c r="AT66" s="143"/>
      <c r="AU66" s="143"/>
      <c r="AV66" s="143"/>
      <c r="AW66" s="143"/>
      <c r="AX66" s="143"/>
      <c r="AY66" s="143"/>
      <c r="AZ66" s="143"/>
      <c r="BA66" s="143"/>
      <c r="BB66" s="143"/>
      <c r="BD66" s="79">
        <f>IFERROR(IF(SUMIF($G$6:$BB$6,BD$6&amp;" Total",$G66:$BB66)-(SUMIF($G$6:$BB$6,BD$6&amp;" "&amp;'Input-Func_Class'!$D$22,$G66:$BB66)+IFERROR(SUMIF($G$6:$BB$6,BD$6&amp;" "&amp;'Input-Func_Class'!$E$22,$G66:$BB66),SUMIF($G$6:$BB$6,BD$6&amp;" "&amp;'Input-Func_Class'!$B$24,$G66:$BB66))+SUMIF($G$6:$BB$6,BD$6&amp;" "&amp;'Input-Func_Class'!$F$22,$G66:$BB66))&lt;Check_Limit,0,1),1)</f>
        <v>0</v>
      </c>
      <c r="BE66" s="79">
        <f>IFERROR(IF(SUMIF($G$6:$BB$6,BE$6&amp;" Total",$G66:$BB66)-(SUMIF($G$6:$BB$6,BE$6&amp;" "&amp;'Input-Func_Class'!$D$22,$G66:$BB66)+IFERROR(SUMIF($G$6:$BB$6,BE$6&amp;" "&amp;'Input-Func_Class'!$E$22,$G66:$BB66),SUMIF($G$6:$BB$6,BE$6&amp;" "&amp;'Input-Func_Class'!$B$24,$G66:$BB66))+SUMIF($G$6:$BB$6,BE$6&amp;" "&amp;'Input-Func_Class'!$F$22,$G66:$BB66))&lt;Check_Limit,0,1),1)</f>
        <v>0</v>
      </c>
      <c r="BF66" s="79">
        <f>IFERROR(IF(SUMIF($G$6:$BB$6,BF$6&amp;" Total",$G66:$BB66)-(SUMIF($G$6:$BB$6,BF$6&amp;" "&amp;'Input-Func_Class'!$D$22,$G66:$BB66)+IFERROR(SUMIF($G$6:$BB$6,BF$6&amp;" "&amp;'Input-Func_Class'!$E$22,$G66:$BB66),SUMIF($G$6:$BB$6,BF$6&amp;" "&amp;'Input-Func_Class'!$B$24,$G66:$BB66))+SUMIF($G$6:$BB$6,BF$6&amp;" "&amp;'Input-Func_Class'!$F$22,$G66:$BB66))&lt;Check_Limit,0,1),1)</f>
        <v>0</v>
      </c>
      <c r="BG66" s="79">
        <f>IFERROR(IF(SUMIF($G$6:$BB$6,BG$6&amp;" Total",$G66:$BB66)-(SUMIF($G$6:$BB$6,BG$6&amp;" "&amp;'Input-Func_Class'!$D$22,$G66:$BB66)+IFERROR(SUMIF($G$6:$BB$6,BG$6&amp;" "&amp;'Input-Func_Class'!$E$22,$G66:$BB66),SUMIF($G$6:$BB$6,BG$6&amp;" "&amp;'Input-Func_Class'!$B$24,$G66:$BB66))+SUMIF($G$6:$BB$6,BG$6&amp;" "&amp;'Input-Func_Class'!$F$22,$G66:$BB66))&lt;Check_Limit,0,1),1)</f>
        <v>0</v>
      </c>
      <c r="BH66" s="79">
        <f>IFERROR(IF(SUMIF($G$6:$BB$6,BH$6&amp;" Total",$G66:$BB66)-(SUMIF($G$6:$BB$6,BH$6&amp;" "&amp;'Input-Func_Class'!$D$22,$G66:$BB66)+IFERROR(SUMIF($G$6:$BB$6,BH$6&amp;" "&amp;'Input-Func_Class'!$E$22,$G66:$BB66),SUMIF($G$6:$BB$6,BH$6&amp;" "&amp;'Input-Func_Class'!$B$24,$G66:$BB66))+SUMIF($G$6:$BB$6,BH$6&amp;" "&amp;'Input-Func_Class'!$F$22,$G66:$BB66))&lt;Check_Limit,0,1),1)</f>
        <v>0</v>
      </c>
      <c r="BI66" s="79">
        <f>IFERROR(IF(SUMIF($G$6:$BB$6,BI$6&amp;" Total",$G66:$BB66)-(SUMIF($G$6:$BB$6,BI$6&amp;" "&amp;'Input-Func_Class'!$D$22,$G66:$BB66)+IFERROR(SUMIF($G$6:$BB$6,BI$6&amp;" "&amp;'Input-Func_Class'!$E$22,$G66:$BB66),SUMIF($G$6:$BB$6,BI$6&amp;" "&amp;'Input-Func_Class'!$B$24,$G66:$BB66))+SUMIF($G$6:$BB$6,BI$6&amp;" "&amp;'Input-Func_Class'!$F$22,$G66:$BB66))&lt;Check_Limit,0,1),1)</f>
        <v>0</v>
      </c>
      <c r="BJ66" s="79">
        <f>IFERROR(IF(SUMIF($G$6:$BB$6,BJ$6&amp;" Total",$G66:$BB66)-(SUMIF($G$6:$BB$6,BJ$6&amp;" "&amp;'Input-Func_Class'!$D$22,$G66:$BB66)+IFERROR(SUMIF($G$6:$BB$6,BJ$6&amp;" "&amp;'Input-Func_Class'!$E$22,$G66:$BB66),SUMIF($G$6:$BB$6,BJ$6&amp;" "&amp;'Input-Func_Class'!$B$24,$G66:$BB66))+SUMIF($G$6:$BB$6,BJ$6&amp;" "&amp;'Input-Func_Class'!$F$22,$G66:$BB66))&lt;Check_Limit,0,1),1)</f>
        <v>0</v>
      </c>
      <c r="BK66" s="79">
        <f>IFERROR(IF(SUMIF($G$6:$BB$6,BK$6&amp;" Total",$G66:$BB66)-(SUMIF($G$6:$BB$6,BK$6&amp;" "&amp;'Input-Func_Class'!$D$22,$G66:$BB66)+IFERROR(SUMIF($G$6:$BB$6,BK$6&amp;" "&amp;'Input-Func_Class'!$E$22,$G66:$BB66),SUMIF($G$6:$BB$6,BK$6&amp;" "&amp;'Input-Func_Class'!$B$24,$G66:$BB66))+SUMIF($G$6:$BB$6,BK$6&amp;" "&amp;'Input-Func_Class'!$F$22,$G66:$BB66))&lt;Check_Limit,0,1),1)</f>
        <v>0</v>
      </c>
      <c r="BL66" s="79">
        <f>IFERROR(IF(SUMIF($G$6:$BB$6,BL$6&amp;" Total",$G66:$BB66)-(SUMIF($G$6:$BB$6,BL$6&amp;" "&amp;'Input-Func_Class'!$D$22,$G66:$BB66)+IFERROR(SUMIF($G$6:$BB$6,BL$6&amp;" "&amp;'Input-Func_Class'!$E$22,$G66:$BB66),SUMIF($G$6:$BB$6,BL$6&amp;" "&amp;'Input-Func_Class'!$B$24,$G66:$BB66))+SUMIF($G$6:$BB$6,BL$6&amp;" "&amp;'Input-Func_Class'!$F$22,$G66:$BB66))&lt;Check_Limit,0,1),1)</f>
        <v>0</v>
      </c>
      <c r="BM66" s="79">
        <f>IFERROR(IF(SUMIF($G$6:$BB$6,BM$6&amp;" Total",$G66:$BB66)-(SUMIF($G$6:$BB$6,BM$6&amp;" "&amp;'Input-Func_Class'!$D$22,$G66:$BB66)+IFERROR(SUMIF($G$6:$BB$6,BM$6&amp;" "&amp;'Input-Func_Class'!$E$22,$G66:$BB66),SUMIF($G$6:$BB$6,BM$6&amp;" "&amp;'Input-Func_Class'!$B$24,$G66:$BB66))+SUMIF($G$6:$BB$6,BM$6&amp;" "&amp;'Input-Func_Class'!$F$22,$G66:$BB66))&lt;Check_Limit,0,1),1)</f>
        <v>0</v>
      </c>
      <c r="BN66" s="79">
        <f>IFERROR(IF(SUMIF($G$6:$BB$6,BN$6&amp;" Total",$G66:$BB66)-(SUMIF($G$6:$BB$6,BN$6&amp;" "&amp;'Input-Func_Class'!$D$22,$G66:$BB66)+IFERROR(SUMIF($G$6:$BB$6,BN$6&amp;" "&amp;'Input-Func_Class'!$E$22,$G66:$BB66),SUMIF($G$6:$BB$6,BN$6&amp;" "&amp;'Input-Func_Class'!$B$24,$G66:$BB66))+SUMIF($G$6:$BB$6,BN$6&amp;" "&amp;'Input-Func_Class'!$F$22,$G66:$BB66))&lt;Check_Limit,0,1),1)</f>
        <v>0</v>
      </c>
      <c r="BO66" s="79">
        <f>IFERROR(IF(SUMIF($G$6:$BB$6,BO$6&amp;" Total",$G66:$BB66)-(SUMIF($G$6:$BB$6,BO$6&amp;" "&amp;'Input-Func_Class'!$D$22,$G66:$BB66)+IFERROR(SUMIF($G$6:$BB$6,BO$6&amp;" "&amp;'Input-Func_Class'!$E$22,$G66:$BB66),SUMIF($G$6:$BB$6,BO$6&amp;" "&amp;'Input-Func_Class'!$B$24,$G66:$BB66))+SUMIF($G$6:$BB$6,BO$6&amp;" "&amp;'Input-Func_Class'!$F$22,$G66:$BB66))&lt;Check_Limit,0,1),1)</f>
        <v>0</v>
      </c>
    </row>
    <row r="67" spans="1:67" outlineLevel="1">
      <c r="A67" s="113">
        <f>IF(ISBLANK('Input-Accounts'!A67),"",'Input-Accounts'!A67)</f>
        <v>55</v>
      </c>
      <c r="B67" s="17" t="str">
        <f>IF(ISBLANK('Input-Accounts'!B67),"",'Input-Accounts'!B67)</f>
        <v>Organization</v>
      </c>
      <c r="C67" s="113">
        <f>IF(ISBLANK('Input-Accounts'!C67),"",'Input-Accounts'!C67)</f>
        <v>301</v>
      </c>
      <c r="D67" s="143">
        <f>Functionalization!$D67</f>
        <v>0</v>
      </c>
      <c r="E67" s="143">
        <f t="shared" si="2"/>
        <v>0</v>
      </c>
      <c r="F67" s="89" t="str">
        <f>IF($D67=0,"-",IF('Input-Accounts'!$E67&lt;&gt;0,'Input-Accounts'!$E67,'Input-Accounts'!$G67))</f>
        <v>-</v>
      </c>
      <c r="G67" s="143">
        <f ca="1">IF(G$5&lt;&gt;"",HLOOKUP(G$5,Functionalization!$G$6:$R$305,ROW($A67)-5,FALSE),IFERROR(INDEX(G$269:G$305,MATCH($F67,$B$269:$B$305,0))/VLOOKUP($F67,$B$269:$BB$305,MATCH(LEFT(TRIM(G$6),FIND("~",SUBSTITUTE(G$6,"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67))*HLOOKUP(LEFT(TRIM(G$6),FIND("~",SUBSTITUTE(G$6," ","~",LEN(TRIM(G$6))-LEN(SUBSTITUTE(TRIM(G$6)," ",""))))-1)&amp;" Total",$B$6:$BB$305,ROW($A67)-5,FALSE))</f>
        <v>0</v>
      </c>
      <c r="H67" s="143">
        <f ca="1">IF(H$5&lt;&gt;"",HLOOKUP(H$5,Functionalization!$G$6:$R$305,ROW($A67)-5,FALSE),IFERROR(INDEX(H$269:H$305,MATCH($F67,$B$269:$B$305,0))/VLOOKUP($F67,$B$269:$BB$305,MATCH(LEFT(TRIM(H$6),FIND("~",SUBSTITUTE(H$6,"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67))*HLOOKUP(LEFT(TRIM(H$6),FIND("~",SUBSTITUTE(H$6," ","~",LEN(TRIM(H$6))-LEN(SUBSTITUTE(TRIM(H$6)," ",""))))-1)&amp;" Total",$B$6:$BB$305,ROW($A67)-5,FALSE))</f>
        <v>0</v>
      </c>
      <c r="I67" s="143">
        <f ca="1">IF(I$5&lt;&gt;"",HLOOKUP(I$5,Functionalization!$G$6:$R$305,ROW($A67)-5,FALSE),IFERROR(INDEX(I$269:I$305,MATCH($F67,$B$269:$B$305,0))/VLOOKUP($F67,$B$269:$BB$305,MATCH(LEFT(TRIM(I$6),FIND("~",SUBSTITUTE(I$6,"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67))*HLOOKUP(LEFT(TRIM(I$6),FIND("~",SUBSTITUTE(I$6," ","~",LEN(TRIM(I$6))-LEN(SUBSTITUTE(TRIM(I$6)," ",""))))-1)&amp;" Total",$B$6:$BB$305,ROW($A67)-5,FALSE))</f>
        <v>0</v>
      </c>
      <c r="J67" s="143">
        <f ca="1">IF(J$5&lt;&gt;"",HLOOKUP(J$5,Functionalization!$G$6:$R$305,ROW($A67)-5,FALSE),IFERROR(INDEX(J$269:J$305,MATCH($F67,$B$269:$B$305,0))/VLOOKUP($F67,$B$269:$BB$305,MATCH(LEFT(TRIM(J$6),FIND("~",SUBSTITUTE(J$6,"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67))*HLOOKUP(LEFT(TRIM(J$6),FIND("~",SUBSTITUTE(J$6," ","~",LEN(TRIM(J$6))-LEN(SUBSTITUTE(TRIM(J$6)," ",""))))-1)&amp;" Total",$B$6:$BB$305,ROW($A67)-5,FALSE))</f>
        <v>0</v>
      </c>
      <c r="K67" s="143">
        <f ca="1">IF(K$5&lt;&gt;"",HLOOKUP(K$5,Functionalization!$G$6:$R$305,ROW($A67)-5,FALSE),IFERROR(INDEX(K$269:K$305,MATCH($F67,$B$269:$B$305,0))/VLOOKUP($F67,$B$269:$BB$305,MATCH(LEFT(TRIM(K$6),FIND("~",SUBSTITUTE(K$6,"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67))*HLOOKUP(LEFT(TRIM(K$6),FIND("~",SUBSTITUTE(K$6," ","~",LEN(TRIM(K$6))-LEN(SUBSTITUTE(TRIM(K$6)," ",""))))-1)&amp;" Total",$B$6:$BB$305,ROW($A67)-5,FALSE))</f>
        <v>0</v>
      </c>
      <c r="L67" s="143">
        <f ca="1">IF(L$5&lt;&gt;"",HLOOKUP(L$5,Functionalization!$G$6:$R$305,ROW($A67)-5,FALSE),IFERROR(INDEX(L$269:L$305,MATCH($F67,$B$269:$B$305,0))/VLOOKUP($F67,$B$269:$BB$305,MATCH(LEFT(TRIM(L$6),FIND("~",SUBSTITUTE(L$6,"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67))*HLOOKUP(LEFT(TRIM(L$6),FIND("~",SUBSTITUTE(L$6," ","~",LEN(TRIM(L$6))-LEN(SUBSTITUTE(TRIM(L$6)," ",""))))-1)&amp;" Total",$B$6:$BB$305,ROW($A67)-5,FALSE))</f>
        <v>0</v>
      </c>
      <c r="M67" s="143">
        <f ca="1">IF(M$5&lt;&gt;"",HLOOKUP(M$5,Functionalization!$G$6:$R$305,ROW($A67)-5,FALSE),IFERROR(INDEX(M$269:M$305,MATCH($F67,$B$269:$B$305,0))/VLOOKUP($F67,$B$269:$BB$305,MATCH(LEFT(TRIM(M$6),FIND("~",SUBSTITUTE(M$6,"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67))*HLOOKUP(LEFT(TRIM(M$6),FIND("~",SUBSTITUTE(M$6," ","~",LEN(TRIM(M$6))-LEN(SUBSTITUTE(TRIM(M$6)," ",""))))-1)&amp;" Total",$B$6:$BB$305,ROW($A67)-5,FALSE))</f>
        <v>0</v>
      </c>
      <c r="N67" s="143">
        <f ca="1">IF(N$5&lt;&gt;"",HLOOKUP(N$5,Functionalization!$G$6:$R$305,ROW($A67)-5,FALSE),IFERROR(INDEX(N$269:N$305,MATCH($F67,$B$269:$B$305,0))/VLOOKUP($F67,$B$269:$BB$305,MATCH(LEFT(TRIM(N$6),FIND("~",SUBSTITUTE(N$6,"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67))*HLOOKUP(LEFT(TRIM(N$6),FIND("~",SUBSTITUTE(N$6," ","~",LEN(TRIM(N$6))-LEN(SUBSTITUTE(TRIM(N$6)," ",""))))-1)&amp;" Total",$B$6:$BB$305,ROW($A67)-5,FALSE))</f>
        <v>0</v>
      </c>
      <c r="O67" s="143">
        <f ca="1">IF(O$5&lt;&gt;"",HLOOKUP(O$5,Functionalization!$G$6:$R$305,ROW($A67)-5,FALSE),IFERROR(INDEX(O$269:O$305,MATCH($F67,$B$269:$B$305,0))/VLOOKUP($F67,$B$269:$BB$305,MATCH(LEFT(TRIM(O$6),FIND("~",SUBSTITUTE(O$6,"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67))*HLOOKUP(LEFT(TRIM(O$6),FIND("~",SUBSTITUTE(O$6," ","~",LEN(TRIM(O$6))-LEN(SUBSTITUTE(TRIM(O$6)," ",""))))-1)&amp;" Total",$B$6:$BB$305,ROW($A67)-5,FALSE))</f>
        <v>0</v>
      </c>
      <c r="P67" s="143">
        <f ca="1">IF(P$5&lt;&gt;"",HLOOKUP(P$5,Functionalization!$G$6:$R$305,ROW($A67)-5,FALSE),IFERROR(INDEX(P$269:P$305,MATCH($F67,$B$269:$B$305,0))/VLOOKUP($F67,$B$269:$BB$305,MATCH(LEFT(TRIM(P$6),FIND("~",SUBSTITUTE(P$6,"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67))*HLOOKUP(LEFT(TRIM(P$6),FIND("~",SUBSTITUTE(P$6," ","~",LEN(TRIM(P$6))-LEN(SUBSTITUTE(TRIM(P$6)," ",""))))-1)&amp;" Total",$B$6:$BB$305,ROW($A67)-5,FALSE))</f>
        <v>0</v>
      </c>
      <c r="Q67" s="143">
        <f ca="1">IF(Q$5&lt;&gt;"",HLOOKUP(Q$5,Functionalization!$G$6:$R$305,ROW($A67)-5,FALSE),IFERROR(INDEX(Q$269:Q$305,MATCH($F67,$B$269:$B$305,0))/VLOOKUP($F67,$B$269:$BB$305,MATCH(LEFT(TRIM(Q$6),FIND("~",SUBSTITUTE(Q$6,"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67))*HLOOKUP(LEFT(TRIM(Q$6),FIND("~",SUBSTITUTE(Q$6," ","~",LEN(TRIM(Q$6))-LEN(SUBSTITUTE(TRIM(Q$6)," ",""))))-1)&amp;" Total",$B$6:$BB$305,ROW($A67)-5,FALSE))</f>
        <v>0</v>
      </c>
      <c r="R67" s="143">
        <f ca="1">IF(R$5&lt;&gt;"",HLOOKUP(R$5,Functionalization!$G$6:$R$305,ROW($A67)-5,FALSE),IFERROR(INDEX(R$269:R$305,MATCH($F67,$B$269:$B$305,0))/VLOOKUP($F67,$B$269:$BB$305,MATCH(LEFT(TRIM(R$6),FIND("~",SUBSTITUTE(R$6,"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67))*HLOOKUP(LEFT(TRIM(R$6),FIND("~",SUBSTITUTE(R$6," ","~",LEN(TRIM(R$6))-LEN(SUBSTITUTE(TRIM(R$6)," ",""))))-1)&amp;" Total",$B$6:$BB$305,ROW($A67)-5,FALSE))</f>
        <v>0</v>
      </c>
      <c r="S67" s="143">
        <f ca="1">IF(S$5&lt;&gt;"",HLOOKUP(S$5,Functionalization!$G$6:$R$305,ROW($A67)-5,FALSE),IFERROR(INDEX(S$269:S$305,MATCH($F67,$B$269:$B$305,0))/VLOOKUP($F67,$B$269:$BB$305,MATCH(LEFT(TRIM(S$6),FIND("~",SUBSTITUTE(S$6,"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67))*HLOOKUP(LEFT(TRIM(S$6),FIND("~",SUBSTITUTE(S$6," ","~",LEN(TRIM(S$6))-LEN(SUBSTITUTE(TRIM(S$6)," ",""))))-1)&amp;" Total",$B$6:$BB$305,ROW($A67)-5,FALSE))</f>
        <v>0</v>
      </c>
      <c r="T67" s="143">
        <f ca="1">IF(T$5&lt;&gt;"",HLOOKUP(T$5,Functionalization!$G$6:$R$305,ROW($A67)-5,FALSE),IFERROR(INDEX(T$269:T$305,MATCH($F67,$B$269:$B$305,0))/VLOOKUP($F67,$B$269:$BB$305,MATCH(LEFT(TRIM(T$6),FIND("~",SUBSTITUTE(T$6,"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67))*HLOOKUP(LEFT(TRIM(T$6),FIND("~",SUBSTITUTE(T$6," ","~",LEN(TRIM(T$6))-LEN(SUBSTITUTE(TRIM(T$6)," ",""))))-1)&amp;" Total",$B$6:$BB$305,ROW($A67)-5,FALSE))</f>
        <v>0</v>
      </c>
      <c r="U67" s="143">
        <f ca="1">IF(U$5&lt;&gt;"",HLOOKUP(U$5,Functionalization!$G$6:$R$305,ROW($A67)-5,FALSE),IFERROR(INDEX(U$269:U$305,MATCH($F67,$B$269:$B$305,0))/VLOOKUP($F67,$B$269:$BB$305,MATCH(LEFT(TRIM(U$6),FIND("~",SUBSTITUTE(U$6,"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67))*HLOOKUP(LEFT(TRIM(U$6),FIND("~",SUBSTITUTE(U$6," ","~",LEN(TRIM(U$6))-LEN(SUBSTITUTE(TRIM(U$6)," ",""))))-1)&amp;" Total",$B$6:$BB$305,ROW($A67)-5,FALSE))</f>
        <v>0</v>
      </c>
      <c r="V67" s="143">
        <f ca="1">IF(V$5&lt;&gt;"",HLOOKUP(V$5,Functionalization!$G$6:$R$305,ROW($A67)-5,FALSE),IFERROR(INDEX(V$269:V$305,MATCH($F67,$B$269:$B$305,0))/VLOOKUP($F67,$B$269:$BB$305,MATCH(LEFT(TRIM(V$6),FIND("~",SUBSTITUTE(V$6,"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67))*HLOOKUP(LEFT(TRIM(V$6),FIND("~",SUBSTITUTE(V$6," ","~",LEN(TRIM(V$6))-LEN(SUBSTITUTE(TRIM(V$6)," ",""))))-1)&amp;" Total",$B$6:$BB$305,ROW($A67)-5,FALSE))</f>
        <v>0</v>
      </c>
      <c r="W67" s="143">
        <f ca="1">IF(W$5&lt;&gt;"",HLOOKUP(W$5,Functionalization!$G$6:$R$305,ROW($A67)-5,FALSE),IFERROR(INDEX(W$269:W$305,MATCH($F67,$B$269:$B$305,0))/VLOOKUP($F67,$B$269:$BB$305,MATCH(LEFT(TRIM(W$6),FIND("~",SUBSTITUTE(W$6,"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67))*HLOOKUP(LEFT(TRIM(W$6),FIND("~",SUBSTITUTE(W$6," ","~",LEN(TRIM(W$6))-LEN(SUBSTITUTE(TRIM(W$6)," ",""))))-1)&amp;" Total",$B$6:$BB$305,ROW($A67)-5,FALSE))</f>
        <v>0</v>
      </c>
      <c r="X67" s="143">
        <f ca="1">IF(X$5&lt;&gt;"",HLOOKUP(X$5,Functionalization!$G$6:$R$305,ROW($A67)-5,FALSE),IFERROR(INDEX(X$269:X$305,MATCH($F67,$B$269:$B$305,0))/VLOOKUP($F67,$B$269:$BB$305,MATCH(LEFT(TRIM(X$6),FIND("~",SUBSTITUTE(X$6,"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67))*HLOOKUP(LEFT(TRIM(X$6),FIND("~",SUBSTITUTE(X$6," ","~",LEN(TRIM(X$6))-LEN(SUBSTITUTE(TRIM(X$6)," ",""))))-1)&amp;" Total",$B$6:$BB$305,ROW($A67)-5,FALSE))</f>
        <v>0</v>
      </c>
      <c r="Y67" s="143">
        <f ca="1">IF(Y$5&lt;&gt;"",HLOOKUP(Y$5,Functionalization!$G$6:$R$305,ROW($A67)-5,FALSE),IFERROR(INDEX(Y$269:Y$305,MATCH($F67,$B$269:$B$305,0))/VLOOKUP($F67,$B$269:$BB$305,MATCH(LEFT(TRIM(Y$6),FIND("~",SUBSTITUTE(Y$6,"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67))*HLOOKUP(LEFT(TRIM(Y$6),FIND("~",SUBSTITUTE(Y$6," ","~",LEN(TRIM(Y$6))-LEN(SUBSTITUTE(TRIM(Y$6)," ",""))))-1)&amp;" Total",$B$6:$BB$305,ROW($A67)-5,FALSE))</f>
        <v>0</v>
      </c>
      <c r="Z67" s="143">
        <f ca="1">IF(Z$5&lt;&gt;"",HLOOKUP(Z$5,Functionalization!$G$6:$R$305,ROW($A67)-5,FALSE),IFERROR(INDEX(Z$269:Z$305,MATCH($F67,$B$269:$B$305,0))/VLOOKUP($F67,$B$269:$BB$305,MATCH(LEFT(TRIM(Z$6),FIND("~",SUBSTITUTE(Z$6,"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67))*HLOOKUP(LEFT(TRIM(Z$6),FIND("~",SUBSTITUTE(Z$6," ","~",LEN(TRIM(Z$6))-LEN(SUBSTITUTE(TRIM(Z$6)," ",""))))-1)&amp;" Total",$B$6:$BB$305,ROW($A67)-5,FALSE))</f>
        <v>0</v>
      </c>
      <c r="AA67" s="143">
        <f ca="1">IF(AA$5&lt;&gt;"",HLOOKUP(AA$5,Functionalization!$G$6:$R$305,ROW($A67)-5,FALSE),IFERROR(INDEX(AA$269:AA$305,MATCH($F67,$B$269:$B$305,0))/VLOOKUP($F67,$B$269:$BB$305,MATCH(LEFT(TRIM(AA$6),FIND("~",SUBSTITUTE(AA$6,"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67))*HLOOKUP(LEFT(TRIM(AA$6),FIND("~",SUBSTITUTE(AA$6," ","~",LEN(TRIM(AA$6))-LEN(SUBSTITUTE(TRIM(AA$6)," ",""))))-1)&amp;" Total",$B$6:$BB$305,ROW($A67)-5,FALSE))</f>
        <v>0</v>
      </c>
      <c r="AB67" s="143">
        <f ca="1">IF(AB$5&lt;&gt;"",HLOOKUP(AB$5,Functionalization!$G$6:$R$305,ROW($A67)-5,FALSE),IFERROR(INDEX(AB$269:AB$305,MATCH($F67,$B$269:$B$305,0))/VLOOKUP($F67,$B$269:$BB$305,MATCH(LEFT(TRIM(AB$6),FIND("~",SUBSTITUTE(AB$6,"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67))*HLOOKUP(LEFT(TRIM(AB$6),FIND("~",SUBSTITUTE(AB$6," ","~",LEN(TRIM(AB$6))-LEN(SUBSTITUTE(TRIM(AB$6)," ",""))))-1)&amp;" Total",$B$6:$BB$305,ROW($A67)-5,FALSE))</f>
        <v>0</v>
      </c>
      <c r="AC67" s="143">
        <f ca="1">IF(AC$5&lt;&gt;"",HLOOKUP(AC$5,Functionalization!$G$6:$R$305,ROW($A67)-5,FALSE),IFERROR(INDEX(AC$269:AC$305,MATCH($F67,$B$269:$B$305,0))/VLOOKUP($F67,$B$269:$BB$305,MATCH(LEFT(TRIM(AC$6),FIND("~",SUBSTITUTE(AC$6,"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67))*HLOOKUP(LEFT(TRIM(AC$6),FIND("~",SUBSTITUTE(AC$6," ","~",LEN(TRIM(AC$6))-LEN(SUBSTITUTE(TRIM(AC$6)," ",""))))-1)&amp;" Total",$B$6:$BB$305,ROW($A67)-5,FALSE))</f>
        <v>0</v>
      </c>
      <c r="AD67" s="143">
        <f ca="1">IF(AD$5&lt;&gt;"",HLOOKUP(AD$5,Functionalization!$G$6:$R$305,ROW($A67)-5,FALSE),IFERROR(INDEX(AD$269:AD$305,MATCH($F67,$B$269:$B$305,0))/VLOOKUP($F67,$B$269:$BB$305,MATCH(LEFT(TRIM(AD$6),FIND("~",SUBSTITUTE(AD$6,"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67))*HLOOKUP(LEFT(TRIM(AD$6),FIND("~",SUBSTITUTE(AD$6," ","~",LEN(TRIM(AD$6))-LEN(SUBSTITUTE(TRIM(AD$6)," ",""))))-1)&amp;" Total",$B$6:$BB$305,ROW($A67)-5,FALSE))</f>
        <v>0</v>
      </c>
      <c r="AE67" s="143">
        <f ca="1">IF(AE$5&lt;&gt;"",HLOOKUP(AE$5,Functionalization!$G$6:$R$305,ROW($A67)-5,FALSE),IFERROR(INDEX(AE$269:AE$305,MATCH($F67,$B$269:$B$305,0))/VLOOKUP($F67,$B$269:$BB$305,MATCH(LEFT(TRIM(AE$6),FIND("~",SUBSTITUTE(AE$6,"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67))*HLOOKUP(LEFT(TRIM(AE$6),FIND("~",SUBSTITUTE(AE$6," ","~",LEN(TRIM(AE$6))-LEN(SUBSTITUTE(TRIM(AE$6)," ",""))))-1)&amp;" Total",$B$6:$BB$305,ROW($A67)-5,FALSE))</f>
        <v>0</v>
      </c>
      <c r="AF67" s="143">
        <f ca="1">IF(AF$5&lt;&gt;"",HLOOKUP(AF$5,Functionalization!$G$6:$R$305,ROW($A67)-5,FALSE),IFERROR(INDEX(AF$269:AF$305,MATCH($F67,$B$269:$B$305,0))/VLOOKUP($F67,$B$269:$BB$305,MATCH(LEFT(TRIM(AF$6),FIND("~",SUBSTITUTE(AF$6,"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67))*HLOOKUP(LEFT(TRIM(AF$6),FIND("~",SUBSTITUTE(AF$6," ","~",LEN(TRIM(AF$6))-LEN(SUBSTITUTE(TRIM(AF$6)," ",""))))-1)&amp;" Total",$B$6:$BB$305,ROW($A67)-5,FALSE))</f>
        <v>0</v>
      </c>
      <c r="AG67" s="143">
        <f ca="1">IF(AG$5&lt;&gt;"",HLOOKUP(AG$5,Functionalization!$G$6:$R$305,ROW($A67)-5,FALSE),IFERROR(INDEX(AG$269:AG$305,MATCH($F67,$B$269:$B$305,0))/VLOOKUP($F67,$B$269:$BB$305,MATCH(LEFT(TRIM(AG$6),FIND("~",SUBSTITUTE(AG$6,"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67))*HLOOKUP(LEFT(TRIM(AG$6),FIND("~",SUBSTITUTE(AG$6," ","~",LEN(TRIM(AG$6))-LEN(SUBSTITUTE(TRIM(AG$6)," ",""))))-1)&amp;" Total",$B$6:$BB$305,ROW($A67)-5,FALSE))</f>
        <v>0</v>
      </c>
      <c r="AH67" s="143">
        <f ca="1">IF(AH$5&lt;&gt;"",HLOOKUP(AH$5,Functionalization!$G$6:$R$305,ROW($A67)-5,FALSE),IFERROR(INDEX(AH$269:AH$305,MATCH($F67,$B$269:$B$305,0))/VLOOKUP($F67,$B$269:$BB$305,MATCH(LEFT(TRIM(AH$6),FIND("~",SUBSTITUTE(AH$6,"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67))*HLOOKUP(LEFT(TRIM(AH$6),FIND("~",SUBSTITUTE(AH$6," ","~",LEN(TRIM(AH$6))-LEN(SUBSTITUTE(TRIM(AH$6)," ",""))))-1)&amp;" Total",$B$6:$BB$305,ROW($A67)-5,FALSE))</f>
        <v>0</v>
      </c>
      <c r="AI67" s="143">
        <f ca="1">IF(AI$5&lt;&gt;"",HLOOKUP(AI$5,Functionalization!$G$6:$R$305,ROW($A67)-5,FALSE),IFERROR(INDEX(AI$269:AI$305,MATCH($F67,$B$269:$B$305,0))/VLOOKUP($F67,$B$269:$BB$305,MATCH(LEFT(TRIM(AI$6),FIND("~",SUBSTITUTE(AI$6,"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67))*HLOOKUP(LEFT(TRIM(AI$6),FIND("~",SUBSTITUTE(AI$6," ","~",LEN(TRIM(AI$6))-LEN(SUBSTITUTE(TRIM(AI$6)," ",""))))-1)&amp;" Total",$B$6:$BB$305,ROW($A67)-5,FALSE))</f>
        <v>0</v>
      </c>
      <c r="AJ67" s="143">
        <f ca="1">IF(AJ$5&lt;&gt;"",HLOOKUP(AJ$5,Functionalization!$G$6:$R$305,ROW($A67)-5,FALSE),IFERROR(INDEX(AJ$269:AJ$305,MATCH($F67,$B$269:$B$305,0))/VLOOKUP($F67,$B$269:$BB$305,MATCH(LEFT(TRIM(AJ$6),FIND("~",SUBSTITUTE(AJ$6,"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67))*HLOOKUP(LEFT(TRIM(AJ$6),FIND("~",SUBSTITUTE(AJ$6," ","~",LEN(TRIM(AJ$6))-LEN(SUBSTITUTE(TRIM(AJ$6)," ",""))))-1)&amp;" Total",$B$6:$BB$305,ROW($A67)-5,FALSE))</f>
        <v>0</v>
      </c>
      <c r="AK67" s="143">
        <f ca="1">IF(AK$5&lt;&gt;"",HLOOKUP(AK$5,Functionalization!$G$6:$R$305,ROW($A67)-5,FALSE),IFERROR(INDEX(AK$269:AK$305,MATCH($F67,$B$269:$B$305,0))/VLOOKUP($F67,$B$269:$BB$305,MATCH(LEFT(TRIM(AK$6),FIND("~",SUBSTITUTE(AK$6,"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67))*HLOOKUP(LEFT(TRIM(AK$6),FIND("~",SUBSTITUTE(AK$6," ","~",LEN(TRIM(AK$6))-LEN(SUBSTITUTE(TRIM(AK$6)," ",""))))-1)&amp;" Total",$B$6:$BB$305,ROW($A67)-5,FALSE))</f>
        <v>0</v>
      </c>
      <c r="AL67" s="143">
        <f ca="1">IF(AL$5&lt;&gt;"",HLOOKUP(AL$5,Functionalization!$G$6:$R$305,ROW($A67)-5,FALSE),IFERROR(INDEX(AL$269:AL$305,MATCH($F67,$B$269:$B$305,0))/VLOOKUP($F67,$B$269:$BB$305,MATCH(LEFT(TRIM(AL$6),FIND("~",SUBSTITUTE(AL$6,"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67))*HLOOKUP(LEFT(TRIM(AL$6),FIND("~",SUBSTITUTE(AL$6," ","~",LEN(TRIM(AL$6))-LEN(SUBSTITUTE(TRIM(AL$6)," ",""))))-1)&amp;" Total",$B$6:$BB$305,ROW($A67)-5,FALSE))</f>
        <v>0</v>
      </c>
      <c r="AM67" s="143">
        <f ca="1">IF(AM$5&lt;&gt;"",HLOOKUP(AM$5,Functionalization!$G$6:$R$305,ROW($A67)-5,FALSE),IFERROR(INDEX(AM$269:AM$305,MATCH($F67,$B$269:$B$305,0))/VLOOKUP($F67,$B$269:$BB$305,MATCH(LEFT(TRIM(AM$6),FIND("~",SUBSTITUTE(AM$6,"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67))*HLOOKUP(LEFT(TRIM(AM$6),FIND("~",SUBSTITUTE(AM$6," ","~",LEN(TRIM(AM$6))-LEN(SUBSTITUTE(TRIM(AM$6)," ",""))))-1)&amp;" Total",$B$6:$BB$305,ROW($A67)-5,FALSE))</f>
        <v>0</v>
      </c>
      <c r="AN67" s="143">
        <f ca="1">IF(AN$5&lt;&gt;"",HLOOKUP(AN$5,Functionalization!$G$6:$R$305,ROW($A67)-5,FALSE),IFERROR(INDEX(AN$269:AN$305,MATCH($F67,$B$269:$B$305,0))/VLOOKUP($F67,$B$269:$BB$305,MATCH(LEFT(TRIM(AN$6),FIND("~",SUBSTITUTE(AN$6,"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67))*HLOOKUP(LEFT(TRIM(AN$6),FIND("~",SUBSTITUTE(AN$6," ","~",LEN(TRIM(AN$6))-LEN(SUBSTITUTE(TRIM(AN$6)," ",""))))-1)&amp;" Total",$B$6:$BB$305,ROW($A67)-5,FALSE))</f>
        <v>0</v>
      </c>
      <c r="AO67" s="143">
        <f ca="1">IF(AO$5&lt;&gt;"",HLOOKUP(AO$5,Functionalization!$G$6:$R$305,ROW($A67)-5,FALSE),IFERROR(INDEX(AO$269:AO$305,MATCH($F67,$B$269:$B$305,0))/VLOOKUP($F67,$B$269:$BB$305,MATCH(LEFT(TRIM(AO$6),FIND("~",SUBSTITUTE(AO$6,"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67))*HLOOKUP(LEFT(TRIM(AO$6),FIND("~",SUBSTITUTE(AO$6," ","~",LEN(TRIM(AO$6))-LEN(SUBSTITUTE(TRIM(AO$6)," ",""))))-1)&amp;" Total",$B$6:$BB$305,ROW($A67)-5,FALSE))</f>
        <v>0</v>
      </c>
      <c r="AP67" s="143">
        <f ca="1">IF(AP$5&lt;&gt;"",HLOOKUP(AP$5,Functionalization!$G$6:$R$305,ROW($A67)-5,FALSE),IFERROR(INDEX(AP$269:AP$305,MATCH($F67,$B$269:$B$305,0))/VLOOKUP($F67,$B$269:$BB$305,MATCH(LEFT(TRIM(AP$6),FIND("~",SUBSTITUTE(AP$6,"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67))*HLOOKUP(LEFT(TRIM(AP$6),FIND("~",SUBSTITUTE(AP$6," ","~",LEN(TRIM(AP$6))-LEN(SUBSTITUTE(TRIM(AP$6)," ",""))))-1)&amp;" Total",$B$6:$BB$305,ROW($A67)-5,FALSE))</f>
        <v>0</v>
      </c>
      <c r="AQ67" s="143">
        <f ca="1">IF(AQ$5&lt;&gt;"",HLOOKUP(AQ$5,Functionalization!$G$6:$R$305,ROW($A67)-5,FALSE),IFERROR(INDEX(AQ$269:AQ$305,MATCH($F67,$B$269:$B$305,0))/VLOOKUP($F67,$B$269:$BB$305,MATCH(LEFT(TRIM(AQ$6),FIND("~",SUBSTITUTE(AQ$6,"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67))*HLOOKUP(LEFT(TRIM(AQ$6),FIND("~",SUBSTITUTE(AQ$6," ","~",LEN(TRIM(AQ$6))-LEN(SUBSTITUTE(TRIM(AQ$6)," ",""))))-1)&amp;" Total",$B$6:$BB$305,ROW($A67)-5,FALSE))</f>
        <v>0</v>
      </c>
      <c r="AR67" s="143">
        <f ca="1">IF(AR$5&lt;&gt;"",HLOOKUP(AR$5,Functionalization!$G$6:$R$305,ROW($A67)-5,FALSE),IFERROR(INDEX(AR$269:AR$305,MATCH($F67,$B$269:$B$305,0))/VLOOKUP($F67,$B$269:$BB$305,MATCH(LEFT(TRIM(AR$6),FIND("~",SUBSTITUTE(AR$6,"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67))*HLOOKUP(LEFT(TRIM(AR$6),FIND("~",SUBSTITUTE(AR$6," ","~",LEN(TRIM(AR$6))-LEN(SUBSTITUTE(TRIM(AR$6)," ",""))))-1)&amp;" Total",$B$6:$BB$305,ROW($A67)-5,FALSE))</f>
        <v>0</v>
      </c>
      <c r="AS67" s="143">
        <f ca="1">IF(AS$5&lt;&gt;"",HLOOKUP(AS$5,Functionalization!$G$6:$R$305,ROW($A67)-5,FALSE),IFERROR(INDEX(AS$269:AS$305,MATCH($F67,$B$269:$B$305,0))/VLOOKUP($F67,$B$269:$BB$305,MATCH(LEFT(TRIM(AS$6),FIND("~",SUBSTITUTE(AS$6,"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67))*HLOOKUP(LEFT(TRIM(AS$6),FIND("~",SUBSTITUTE(AS$6," ","~",LEN(TRIM(AS$6))-LEN(SUBSTITUTE(TRIM(AS$6)," ",""))))-1)&amp;" Total",$B$6:$BB$305,ROW($A67)-5,FALSE))</f>
        <v>0</v>
      </c>
      <c r="AT67" s="143">
        <f ca="1">IF(AT$5&lt;&gt;"",HLOOKUP(AT$5,Functionalization!$G$6:$R$305,ROW($A67)-5,FALSE),IFERROR(INDEX(AT$269:AT$305,MATCH($F67,$B$269:$B$305,0))/VLOOKUP($F67,$B$269:$BB$305,MATCH(LEFT(TRIM(AT$6),FIND("~",SUBSTITUTE(AT$6,"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67))*HLOOKUP(LEFT(TRIM(AT$6),FIND("~",SUBSTITUTE(AT$6," ","~",LEN(TRIM(AT$6))-LEN(SUBSTITUTE(TRIM(AT$6)," ",""))))-1)&amp;" Total",$B$6:$BB$305,ROW($A67)-5,FALSE))</f>
        <v>0</v>
      </c>
      <c r="AU67" s="143">
        <f ca="1">IF(AU$5&lt;&gt;"",HLOOKUP(AU$5,Functionalization!$G$6:$R$305,ROW($A67)-5,FALSE),IFERROR(INDEX(AU$269:AU$305,MATCH($F67,$B$269:$B$305,0))/VLOOKUP($F67,$B$269:$BB$305,MATCH(LEFT(TRIM(AU$6),FIND("~",SUBSTITUTE(AU$6,"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67))*HLOOKUP(LEFT(TRIM(AU$6),FIND("~",SUBSTITUTE(AU$6," ","~",LEN(TRIM(AU$6))-LEN(SUBSTITUTE(TRIM(AU$6)," ",""))))-1)&amp;" Total",$B$6:$BB$305,ROW($A67)-5,FALSE))</f>
        <v>0</v>
      </c>
      <c r="AV67" s="143">
        <f ca="1">IF(AV$5&lt;&gt;"",HLOOKUP(AV$5,Functionalization!$G$6:$R$305,ROW($A67)-5,FALSE),IFERROR(INDEX(AV$269:AV$305,MATCH($F67,$B$269:$B$305,0))/VLOOKUP($F67,$B$269:$BB$305,MATCH(LEFT(TRIM(AV$6),FIND("~",SUBSTITUTE(AV$6,"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67))*HLOOKUP(LEFT(TRIM(AV$6),FIND("~",SUBSTITUTE(AV$6," ","~",LEN(TRIM(AV$6))-LEN(SUBSTITUTE(TRIM(AV$6)," ",""))))-1)&amp;" Total",$B$6:$BB$305,ROW($A67)-5,FALSE))</f>
        <v>0</v>
      </c>
      <c r="AW67" s="143">
        <f ca="1">IF(AW$5&lt;&gt;"",HLOOKUP(AW$5,Functionalization!$G$6:$R$305,ROW($A67)-5,FALSE),IFERROR(INDEX(AW$269:AW$305,MATCH($F67,$B$269:$B$305,0))/VLOOKUP($F67,$B$269:$BB$305,MATCH(LEFT(TRIM(AW$6),FIND("~",SUBSTITUTE(AW$6,"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67))*HLOOKUP(LEFT(TRIM(AW$6),FIND("~",SUBSTITUTE(AW$6," ","~",LEN(TRIM(AW$6))-LEN(SUBSTITUTE(TRIM(AW$6)," ",""))))-1)&amp;" Total",$B$6:$BB$305,ROW($A67)-5,FALSE))</f>
        <v>0</v>
      </c>
      <c r="AX67" s="143">
        <f ca="1">IF(AX$5&lt;&gt;"",HLOOKUP(AX$5,Functionalization!$G$6:$R$305,ROW($A67)-5,FALSE),IFERROR(INDEX(AX$269:AX$305,MATCH($F67,$B$269:$B$305,0))/VLOOKUP($F67,$B$269:$BB$305,MATCH(LEFT(TRIM(AX$6),FIND("~",SUBSTITUTE(AX$6,"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67))*HLOOKUP(LEFT(TRIM(AX$6),FIND("~",SUBSTITUTE(AX$6," ","~",LEN(TRIM(AX$6))-LEN(SUBSTITUTE(TRIM(AX$6)," ",""))))-1)&amp;" Total",$B$6:$BB$305,ROW($A67)-5,FALSE))</f>
        <v>0</v>
      </c>
      <c r="AY67" s="143">
        <f ca="1">IF(AY$5&lt;&gt;"",HLOOKUP(AY$5,Functionalization!$G$6:$R$305,ROW($A67)-5,FALSE),IFERROR(INDEX(AY$269:AY$305,MATCH($F67,$B$269:$B$305,0))/VLOOKUP($F67,$B$269:$BB$305,MATCH(LEFT(TRIM(AY$6),FIND("~",SUBSTITUTE(AY$6,"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67))*HLOOKUP(LEFT(TRIM(AY$6),FIND("~",SUBSTITUTE(AY$6," ","~",LEN(TRIM(AY$6))-LEN(SUBSTITUTE(TRIM(AY$6)," ",""))))-1)&amp;" Total",$B$6:$BB$305,ROW($A67)-5,FALSE))</f>
        <v>0</v>
      </c>
      <c r="AZ67" s="143">
        <f ca="1">IF(AZ$5&lt;&gt;"",HLOOKUP(AZ$5,Functionalization!$G$6:$R$305,ROW($A67)-5,FALSE),IFERROR(INDEX(AZ$269:AZ$305,MATCH($F67,$B$269:$B$305,0))/VLOOKUP($F67,$B$269:$BB$305,MATCH(LEFT(TRIM(AZ$6),FIND("~",SUBSTITUTE(AZ$6,"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67))*HLOOKUP(LEFT(TRIM(AZ$6),FIND("~",SUBSTITUTE(AZ$6," ","~",LEN(TRIM(AZ$6))-LEN(SUBSTITUTE(TRIM(AZ$6)," ",""))))-1)&amp;" Total",$B$6:$BB$305,ROW($A67)-5,FALSE))</f>
        <v>0</v>
      </c>
      <c r="BA67" s="143">
        <f ca="1">IF(BA$5&lt;&gt;"",HLOOKUP(BA$5,Functionalization!$G$6:$R$305,ROW($A67)-5,FALSE),IFERROR(INDEX(BA$269:BA$305,MATCH($F67,$B$269:$B$305,0))/VLOOKUP($F67,$B$269:$BB$305,MATCH(LEFT(TRIM(BA$6),FIND("~",SUBSTITUTE(BA$6,"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67))*HLOOKUP(LEFT(TRIM(BA$6),FIND("~",SUBSTITUTE(BA$6," ","~",LEN(TRIM(BA$6))-LEN(SUBSTITUTE(TRIM(BA$6)," ",""))))-1)&amp;" Total",$B$6:$BB$305,ROW($A67)-5,FALSE))</f>
        <v>0</v>
      </c>
      <c r="BB67" s="143">
        <f ca="1">IF(BB$5&lt;&gt;"",HLOOKUP(BB$5,Functionalization!$G$6:$R$305,ROW($A67)-5,FALSE),IFERROR(INDEX(BB$269:BB$305,MATCH($F67,$B$269:$B$305,0))/VLOOKUP($F67,$B$269:$BB$305,MATCH(LEFT(TRIM(BB$6),FIND("~",SUBSTITUTE(BB$6,"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67))*HLOOKUP(LEFT(TRIM(BB$6),FIND("~",SUBSTITUTE(BB$6," ","~",LEN(TRIM(BB$6))-LEN(SUBSTITUTE(TRIM(BB$6)," ",""))))-1)&amp;" Total",$B$6:$BB$305,ROW($A67)-5,FALSE))</f>
        <v>0</v>
      </c>
      <c r="BD67" s="79">
        <f ca="1">IFERROR(IF(SUMIF($G$6:$BB$6,BD$6&amp;" Total",$G67:$BB67)-(SUMIF($G$6:$BB$6,BD$6&amp;" "&amp;'Input-Func_Class'!$D$22,$G67:$BB67)+IFERROR(SUMIF($G$6:$BB$6,BD$6&amp;" "&amp;'Input-Func_Class'!$E$22,$G67:$BB67),SUMIF($G$6:$BB$6,BD$6&amp;" "&amp;'Input-Func_Class'!$B$24,$G67:$BB67))+SUMIF($G$6:$BB$6,BD$6&amp;" "&amp;'Input-Func_Class'!$F$22,$G67:$BB67))&lt;Check_Limit,0,1),1)</f>
        <v>0</v>
      </c>
      <c r="BE67" s="79">
        <f ca="1">IFERROR(IF(SUMIF($G$6:$BB$6,BE$6&amp;" Total",$G67:$BB67)-(SUMIF($G$6:$BB$6,BE$6&amp;" "&amp;'Input-Func_Class'!$D$22,$G67:$BB67)+IFERROR(SUMIF($G$6:$BB$6,BE$6&amp;" "&amp;'Input-Func_Class'!$E$22,$G67:$BB67),SUMIF($G$6:$BB$6,BE$6&amp;" "&amp;'Input-Func_Class'!$B$24,$G67:$BB67))+SUMIF($G$6:$BB$6,BE$6&amp;" "&amp;'Input-Func_Class'!$F$22,$G67:$BB67))&lt;Check_Limit,0,1),1)</f>
        <v>0</v>
      </c>
      <c r="BF67" s="79">
        <f ca="1">IFERROR(IF(SUMIF($G$6:$BB$6,BF$6&amp;" Total",$G67:$BB67)-(SUMIF($G$6:$BB$6,BF$6&amp;" "&amp;'Input-Func_Class'!$D$22,$G67:$BB67)+IFERROR(SUMIF($G$6:$BB$6,BF$6&amp;" "&amp;'Input-Func_Class'!$E$22,$G67:$BB67),SUMIF($G$6:$BB$6,BF$6&amp;" "&amp;'Input-Func_Class'!$B$24,$G67:$BB67))+SUMIF($G$6:$BB$6,BF$6&amp;" "&amp;'Input-Func_Class'!$F$22,$G67:$BB67))&lt;Check_Limit,0,1),1)</f>
        <v>0</v>
      </c>
      <c r="BG67" s="79">
        <f ca="1">IFERROR(IF(SUMIF($G$6:$BB$6,BG$6&amp;" Total",$G67:$BB67)-(SUMIF($G$6:$BB$6,BG$6&amp;" "&amp;'Input-Func_Class'!$D$22,$G67:$BB67)+IFERROR(SUMIF($G$6:$BB$6,BG$6&amp;" "&amp;'Input-Func_Class'!$E$22,$G67:$BB67),SUMIF($G$6:$BB$6,BG$6&amp;" "&amp;'Input-Func_Class'!$B$24,$G67:$BB67))+SUMIF($G$6:$BB$6,BG$6&amp;" "&amp;'Input-Func_Class'!$F$22,$G67:$BB67))&lt;Check_Limit,0,1),1)</f>
        <v>0</v>
      </c>
      <c r="BH67" s="79">
        <f ca="1">IFERROR(IF(SUMIF($G$6:$BB$6,BH$6&amp;" Total",$G67:$BB67)-(SUMIF($G$6:$BB$6,BH$6&amp;" "&amp;'Input-Func_Class'!$D$22,$G67:$BB67)+IFERROR(SUMIF($G$6:$BB$6,BH$6&amp;" "&amp;'Input-Func_Class'!$E$22,$G67:$BB67),SUMIF($G$6:$BB$6,BH$6&amp;" "&amp;'Input-Func_Class'!$B$24,$G67:$BB67))+SUMIF($G$6:$BB$6,BH$6&amp;" "&amp;'Input-Func_Class'!$F$22,$G67:$BB67))&lt;Check_Limit,0,1),1)</f>
        <v>0</v>
      </c>
      <c r="BI67" s="79">
        <f ca="1">IFERROR(IF(SUMIF($G$6:$BB$6,BI$6&amp;" Total",$G67:$BB67)-(SUMIF($G$6:$BB$6,BI$6&amp;" "&amp;'Input-Func_Class'!$D$22,$G67:$BB67)+IFERROR(SUMIF($G$6:$BB$6,BI$6&amp;" "&amp;'Input-Func_Class'!$E$22,$G67:$BB67),SUMIF($G$6:$BB$6,BI$6&amp;" "&amp;'Input-Func_Class'!$B$24,$G67:$BB67))+SUMIF($G$6:$BB$6,BI$6&amp;" "&amp;'Input-Func_Class'!$F$22,$G67:$BB67))&lt;Check_Limit,0,1),1)</f>
        <v>0</v>
      </c>
      <c r="BJ67" s="79">
        <f ca="1">IFERROR(IF(SUMIF($G$6:$BB$6,BJ$6&amp;" Total",$G67:$BB67)-(SUMIF($G$6:$BB$6,BJ$6&amp;" "&amp;'Input-Func_Class'!$D$22,$G67:$BB67)+IFERROR(SUMIF($G$6:$BB$6,BJ$6&amp;" "&amp;'Input-Func_Class'!$E$22,$G67:$BB67),SUMIF($G$6:$BB$6,BJ$6&amp;" "&amp;'Input-Func_Class'!$B$24,$G67:$BB67))+SUMIF($G$6:$BB$6,BJ$6&amp;" "&amp;'Input-Func_Class'!$F$22,$G67:$BB67))&lt;Check_Limit,0,1),1)</f>
        <v>0</v>
      </c>
      <c r="BK67" s="79">
        <f ca="1">IFERROR(IF(SUMIF($G$6:$BB$6,BK$6&amp;" Total",$G67:$BB67)-(SUMIF($G$6:$BB$6,BK$6&amp;" "&amp;'Input-Func_Class'!$D$22,$G67:$BB67)+IFERROR(SUMIF($G$6:$BB$6,BK$6&amp;" "&amp;'Input-Func_Class'!$E$22,$G67:$BB67),SUMIF($G$6:$BB$6,BK$6&amp;" "&amp;'Input-Func_Class'!$B$24,$G67:$BB67))+SUMIF($G$6:$BB$6,BK$6&amp;" "&amp;'Input-Func_Class'!$F$22,$G67:$BB67))&lt;Check_Limit,0,1),1)</f>
        <v>0</v>
      </c>
      <c r="BL67" s="79">
        <f ca="1">IFERROR(IF(SUMIF($G$6:$BB$6,BL$6&amp;" Total",$G67:$BB67)-(SUMIF($G$6:$BB$6,BL$6&amp;" "&amp;'Input-Func_Class'!$D$22,$G67:$BB67)+IFERROR(SUMIF($G$6:$BB$6,BL$6&amp;" "&amp;'Input-Func_Class'!$E$22,$G67:$BB67),SUMIF($G$6:$BB$6,BL$6&amp;" "&amp;'Input-Func_Class'!$B$24,$G67:$BB67))+SUMIF($G$6:$BB$6,BL$6&amp;" "&amp;'Input-Func_Class'!$F$22,$G67:$BB67))&lt;Check_Limit,0,1),1)</f>
        <v>0</v>
      </c>
      <c r="BM67" s="79">
        <f ca="1">IFERROR(IF(SUMIF($G$6:$BB$6,BM$6&amp;" Total",$G67:$BB67)-(SUMIF($G$6:$BB$6,BM$6&amp;" "&amp;'Input-Func_Class'!$D$22,$G67:$BB67)+IFERROR(SUMIF($G$6:$BB$6,BM$6&amp;" "&amp;'Input-Func_Class'!$E$22,$G67:$BB67),SUMIF($G$6:$BB$6,BM$6&amp;" "&amp;'Input-Func_Class'!$B$24,$G67:$BB67))+SUMIF($G$6:$BB$6,BM$6&amp;" "&amp;'Input-Func_Class'!$F$22,$G67:$BB67))&lt;Check_Limit,0,1),1)</f>
        <v>0</v>
      </c>
      <c r="BN67" s="79">
        <f ca="1">IFERROR(IF(SUMIF($G$6:$BB$6,BN$6&amp;" Total",$G67:$BB67)-(SUMIF($G$6:$BB$6,BN$6&amp;" "&amp;'Input-Func_Class'!$D$22,$G67:$BB67)+IFERROR(SUMIF($G$6:$BB$6,BN$6&amp;" "&amp;'Input-Func_Class'!$E$22,$G67:$BB67),SUMIF($G$6:$BB$6,BN$6&amp;" "&amp;'Input-Func_Class'!$B$24,$G67:$BB67))+SUMIF($G$6:$BB$6,BN$6&amp;" "&amp;'Input-Func_Class'!$F$22,$G67:$BB67))&lt;Check_Limit,0,1),1)</f>
        <v>0</v>
      </c>
      <c r="BO67" s="79">
        <f ca="1">IFERROR(IF(SUMIF($G$6:$BB$6,BO$6&amp;" Total",$G67:$BB67)-(SUMIF($G$6:$BB$6,BO$6&amp;" "&amp;'Input-Func_Class'!$D$22,$G67:$BB67)+IFERROR(SUMIF($G$6:$BB$6,BO$6&amp;" "&amp;'Input-Func_Class'!$E$22,$G67:$BB67),SUMIF($G$6:$BB$6,BO$6&amp;" "&amp;'Input-Func_Class'!$B$24,$G67:$BB67))+SUMIF($G$6:$BB$6,BO$6&amp;" "&amp;'Input-Func_Class'!$F$22,$G67:$BB67))&lt;Check_Limit,0,1),1)</f>
        <v>0</v>
      </c>
    </row>
    <row r="68" spans="1:67" outlineLevel="1">
      <c r="A68" s="113">
        <f>IF(ISBLANK('Input-Accounts'!A68),"",'Input-Accounts'!A68)</f>
        <v>56</v>
      </c>
      <c r="B68" s="17" t="str">
        <f>IF(ISBLANK('Input-Accounts'!B68),"",'Input-Accounts'!B68)</f>
        <v>Franchises &amp; Consents</v>
      </c>
      <c r="C68" s="113">
        <f>IF(ISBLANK('Input-Accounts'!C68),"",'Input-Accounts'!C68)</f>
        <v>302</v>
      </c>
      <c r="D68" s="143">
        <f>Functionalization!$D68</f>
        <v>-138157.95000000001</v>
      </c>
      <c r="E68" s="143">
        <f t="shared" ca="1" si="2"/>
        <v>0</v>
      </c>
      <c r="F68" s="89" t="str">
        <f>IF($D68=0,"-",IF('Input-Accounts'!$E68&lt;&gt;0,'Input-Accounts'!$E68,'Input-Accounts'!$G68))</f>
        <v>INT_T&amp;D_PLANT</v>
      </c>
      <c r="G68" s="143">
        <f ca="1">IF(G$5&lt;&gt;"",HLOOKUP(G$5,Functionalization!$G$6:$R$305,ROW($A68)-5,FALSE),IFERROR(INDEX(G$269:G$305,MATCH($F68,$B$269:$B$305,0))/VLOOKUP($F68,$B$269:$BB$305,MATCH(LEFT(TRIM(G$6),FIND("~",SUBSTITUTE(G$6,"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68))*HLOOKUP(LEFT(TRIM(G$6),FIND("~",SUBSTITUTE(G$6," ","~",LEN(TRIM(G$6))-LEN(SUBSTITUTE(TRIM(G$6)," ",""))))-1)&amp;" Total",$B$6:$BB$305,ROW($A68)-5,FALSE))</f>
        <v>0</v>
      </c>
      <c r="H68" s="143">
        <f ca="1">IF(H$5&lt;&gt;"",HLOOKUP(H$5,Functionalization!$G$6:$R$305,ROW($A68)-5,FALSE),IFERROR(INDEX(H$269:H$305,MATCH($F68,$B$269:$B$305,0))/VLOOKUP($F68,$B$269:$BB$305,MATCH(LEFT(TRIM(H$6),FIND("~",SUBSTITUTE(H$6,"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68))*HLOOKUP(LEFT(TRIM(H$6),FIND("~",SUBSTITUTE(H$6," ","~",LEN(TRIM(H$6))-LEN(SUBSTITUTE(TRIM(H$6)," ",""))))-1)&amp;" Total",$B$6:$BB$305,ROW($A68)-5,FALSE))</f>
        <v>0</v>
      </c>
      <c r="I68" s="143">
        <f ca="1">IF(I$5&lt;&gt;"",HLOOKUP(I$5,Functionalization!$G$6:$R$305,ROW($A68)-5,FALSE),IFERROR(INDEX(I$269:I$305,MATCH($F68,$B$269:$B$305,0))/VLOOKUP($F68,$B$269:$BB$305,MATCH(LEFT(TRIM(I$6),FIND("~",SUBSTITUTE(I$6,"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68))*HLOOKUP(LEFT(TRIM(I$6),FIND("~",SUBSTITUTE(I$6," ","~",LEN(TRIM(I$6))-LEN(SUBSTITUTE(TRIM(I$6)," ",""))))-1)&amp;" Total",$B$6:$BB$305,ROW($A68)-5,FALSE))</f>
        <v>0</v>
      </c>
      <c r="J68" s="143">
        <f ca="1">IF(J$5&lt;&gt;"",HLOOKUP(J$5,Functionalization!$G$6:$R$305,ROW($A68)-5,FALSE),IFERROR(INDEX(J$269:J$305,MATCH($F68,$B$269:$B$305,0))/VLOOKUP($F68,$B$269:$BB$305,MATCH(LEFT(TRIM(J$6),FIND("~",SUBSTITUTE(J$6,"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68))*HLOOKUP(LEFT(TRIM(J$6),FIND("~",SUBSTITUTE(J$6," ","~",LEN(TRIM(J$6))-LEN(SUBSTITUTE(TRIM(J$6)," ",""))))-1)&amp;" Total",$B$6:$BB$305,ROW($A68)-5,FALSE))</f>
        <v>0</v>
      </c>
      <c r="K68" s="143">
        <f ca="1">IF(K$5&lt;&gt;"",HLOOKUP(K$5,Functionalization!$G$6:$R$305,ROW($A68)-5,FALSE),IFERROR(INDEX(K$269:K$305,MATCH($F68,$B$269:$B$305,0))/VLOOKUP($F68,$B$269:$BB$305,MATCH(LEFT(TRIM(K$6),FIND("~",SUBSTITUTE(K$6,"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68))*HLOOKUP(LEFT(TRIM(K$6),FIND("~",SUBSTITUTE(K$6," ","~",LEN(TRIM(K$6))-LEN(SUBSTITUTE(TRIM(K$6)," ",""))))-1)&amp;" Total",$B$6:$BB$305,ROW($A68)-5,FALSE))</f>
        <v>-2557.9188446472444</v>
      </c>
      <c r="L68" s="143">
        <f ca="1">IF(L$5&lt;&gt;"",HLOOKUP(L$5,Functionalization!$G$6:$R$305,ROW($A68)-5,FALSE),IFERROR(INDEX(L$269:L$305,MATCH($F68,$B$269:$B$305,0))/VLOOKUP($F68,$B$269:$BB$305,MATCH(LEFT(TRIM(L$6),FIND("~",SUBSTITUTE(L$6,"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68))*HLOOKUP(LEFT(TRIM(L$6),FIND("~",SUBSTITUTE(L$6," ","~",LEN(TRIM(L$6))-LEN(SUBSTITUTE(TRIM(L$6)," ",""))))-1)&amp;" Total",$B$6:$BB$305,ROW($A68)-5,FALSE))</f>
        <v>-2557.9188446472444</v>
      </c>
      <c r="M68" s="143">
        <f ca="1">IF(M$5&lt;&gt;"",HLOOKUP(M$5,Functionalization!$G$6:$R$305,ROW($A68)-5,FALSE),IFERROR(INDEX(M$269:M$305,MATCH($F68,$B$269:$B$305,0))/VLOOKUP($F68,$B$269:$BB$305,MATCH(LEFT(TRIM(M$6),FIND("~",SUBSTITUTE(M$6,"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68))*HLOOKUP(LEFT(TRIM(M$6),FIND("~",SUBSTITUTE(M$6," ","~",LEN(TRIM(M$6))-LEN(SUBSTITUTE(TRIM(M$6)," ",""))))-1)&amp;" Total",$B$6:$BB$305,ROW($A68)-5,FALSE))</f>
        <v>0</v>
      </c>
      <c r="N68" s="143">
        <f ca="1">IF(N$5&lt;&gt;"",HLOOKUP(N$5,Functionalization!$G$6:$R$305,ROW($A68)-5,FALSE),IFERROR(INDEX(N$269:N$305,MATCH($F68,$B$269:$B$305,0))/VLOOKUP($F68,$B$269:$BB$305,MATCH(LEFT(TRIM(N$6),FIND("~",SUBSTITUTE(N$6,"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68))*HLOOKUP(LEFT(TRIM(N$6),FIND("~",SUBSTITUTE(N$6," ","~",LEN(TRIM(N$6))-LEN(SUBSTITUTE(TRIM(N$6)," ",""))))-1)&amp;" Total",$B$6:$BB$305,ROW($A68)-5,FALSE))</f>
        <v>0</v>
      </c>
      <c r="O68" s="143">
        <f ca="1">IF(O$5&lt;&gt;"",HLOOKUP(O$5,Functionalization!$G$6:$R$305,ROW($A68)-5,FALSE),IFERROR(INDEX(O$269:O$305,MATCH($F68,$B$269:$B$305,0))/VLOOKUP($F68,$B$269:$BB$305,MATCH(LEFT(TRIM(O$6),FIND("~",SUBSTITUTE(O$6,"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68))*HLOOKUP(LEFT(TRIM(O$6),FIND("~",SUBSTITUTE(O$6," ","~",LEN(TRIM(O$6))-LEN(SUBSTITUTE(TRIM(O$6)," ",""))))-1)&amp;" Total",$B$6:$BB$305,ROW($A68)-5,FALSE))</f>
        <v>-135600.03115535277</v>
      </c>
      <c r="P68" s="143">
        <f ca="1">IF(P$5&lt;&gt;"",HLOOKUP(P$5,Functionalization!$G$6:$R$305,ROW($A68)-5,FALSE),IFERROR(INDEX(P$269:P$305,MATCH($F68,$B$269:$B$305,0))/VLOOKUP($F68,$B$269:$BB$305,MATCH(LEFT(TRIM(P$6),FIND("~",SUBSTITUTE(P$6,"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68))*HLOOKUP(LEFT(TRIM(P$6),FIND("~",SUBSTITUTE(P$6," ","~",LEN(TRIM(P$6))-LEN(SUBSTITUTE(TRIM(P$6)," ",""))))-1)&amp;" Total",$B$6:$BB$305,ROW($A68)-5,FALSE))</f>
        <v>-88123.483086585577</v>
      </c>
      <c r="Q68" s="143">
        <f ca="1">IF(Q$5&lt;&gt;"",HLOOKUP(Q$5,Functionalization!$G$6:$R$305,ROW($A68)-5,FALSE),IFERROR(INDEX(Q$269:Q$305,MATCH($F68,$B$269:$B$305,0))/VLOOKUP($F68,$B$269:$BB$305,MATCH(LEFT(TRIM(Q$6),FIND("~",SUBSTITUTE(Q$6,"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68))*HLOOKUP(LEFT(TRIM(Q$6),FIND("~",SUBSTITUTE(Q$6," ","~",LEN(TRIM(Q$6))-LEN(SUBSTITUTE(TRIM(Q$6)," ",""))))-1)&amp;" Total",$B$6:$BB$305,ROW($A68)-5,FALSE))</f>
        <v>0</v>
      </c>
      <c r="R68" s="143">
        <f ca="1">IF(R$5&lt;&gt;"",HLOOKUP(R$5,Functionalization!$G$6:$R$305,ROW($A68)-5,FALSE),IFERROR(INDEX(R$269:R$305,MATCH($F68,$B$269:$B$305,0))/VLOOKUP($F68,$B$269:$BB$305,MATCH(LEFT(TRIM(R$6),FIND("~",SUBSTITUTE(R$6,"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68))*HLOOKUP(LEFT(TRIM(R$6),FIND("~",SUBSTITUTE(R$6," ","~",LEN(TRIM(R$6))-LEN(SUBSTITUTE(TRIM(R$6)," ",""))))-1)&amp;" Total",$B$6:$BB$305,ROW($A68)-5,FALSE))</f>
        <v>-47476.548068767224</v>
      </c>
      <c r="S68" s="143">
        <f ca="1">IF(S$5&lt;&gt;"",HLOOKUP(S$5,Functionalization!$G$6:$R$305,ROW($A68)-5,FALSE),IFERROR(INDEX(S$269:S$305,MATCH($F68,$B$269:$B$305,0))/VLOOKUP($F68,$B$269:$BB$305,MATCH(LEFT(TRIM(S$6),FIND("~",SUBSTITUTE(S$6,"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68))*HLOOKUP(LEFT(TRIM(S$6),FIND("~",SUBSTITUTE(S$6," ","~",LEN(TRIM(S$6))-LEN(SUBSTITUTE(TRIM(S$6)," ",""))))-1)&amp;" Total",$B$6:$BB$305,ROW($A68)-5,FALSE))</f>
        <v>0</v>
      </c>
      <c r="T68" s="143">
        <f ca="1">IF(T$5&lt;&gt;"",HLOOKUP(T$5,Functionalization!$G$6:$R$305,ROW($A68)-5,FALSE),IFERROR(INDEX(T$269:T$305,MATCH($F68,$B$269:$B$305,0))/VLOOKUP($F68,$B$269:$BB$305,MATCH(LEFT(TRIM(T$6),FIND("~",SUBSTITUTE(T$6,"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68))*HLOOKUP(LEFT(TRIM(T$6),FIND("~",SUBSTITUTE(T$6," ","~",LEN(TRIM(T$6))-LEN(SUBSTITUTE(TRIM(T$6)," ",""))))-1)&amp;" Total",$B$6:$BB$305,ROW($A68)-5,FALSE))</f>
        <v>0</v>
      </c>
      <c r="U68" s="143">
        <f ca="1">IF(U$5&lt;&gt;"",HLOOKUP(U$5,Functionalization!$G$6:$R$305,ROW($A68)-5,FALSE),IFERROR(INDEX(U$269:U$305,MATCH($F68,$B$269:$B$305,0))/VLOOKUP($F68,$B$269:$BB$305,MATCH(LEFT(TRIM(U$6),FIND("~",SUBSTITUTE(U$6,"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68))*HLOOKUP(LEFT(TRIM(U$6),FIND("~",SUBSTITUTE(U$6," ","~",LEN(TRIM(U$6))-LEN(SUBSTITUTE(TRIM(U$6)," ",""))))-1)&amp;" Total",$B$6:$BB$305,ROW($A68)-5,FALSE))</f>
        <v>0</v>
      </c>
      <c r="V68" s="143">
        <f ca="1">IF(V$5&lt;&gt;"",HLOOKUP(V$5,Functionalization!$G$6:$R$305,ROW($A68)-5,FALSE),IFERROR(INDEX(V$269:V$305,MATCH($F68,$B$269:$B$305,0))/VLOOKUP($F68,$B$269:$BB$305,MATCH(LEFT(TRIM(V$6),FIND("~",SUBSTITUTE(V$6,"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68))*HLOOKUP(LEFT(TRIM(V$6),FIND("~",SUBSTITUTE(V$6," ","~",LEN(TRIM(V$6))-LEN(SUBSTITUTE(TRIM(V$6)," ",""))))-1)&amp;" Total",$B$6:$BB$305,ROW($A68)-5,FALSE))</f>
        <v>0</v>
      </c>
      <c r="W68" s="143">
        <f ca="1">IF(W$5&lt;&gt;"",HLOOKUP(W$5,Functionalization!$G$6:$R$305,ROW($A68)-5,FALSE),IFERROR(INDEX(W$269:W$305,MATCH($F68,$B$269:$B$305,0))/VLOOKUP($F68,$B$269:$BB$305,MATCH(LEFT(TRIM(W$6),FIND("~",SUBSTITUTE(W$6,"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68))*HLOOKUP(LEFT(TRIM(W$6),FIND("~",SUBSTITUTE(W$6," ","~",LEN(TRIM(W$6))-LEN(SUBSTITUTE(TRIM(W$6)," ",""))))-1)&amp;" Total",$B$6:$BB$305,ROW($A68)-5,FALSE))</f>
        <v>0</v>
      </c>
      <c r="X68" s="143">
        <f ca="1">IF(X$5&lt;&gt;"",HLOOKUP(X$5,Functionalization!$G$6:$R$305,ROW($A68)-5,FALSE),IFERROR(INDEX(X$269:X$305,MATCH($F68,$B$269:$B$305,0))/VLOOKUP($F68,$B$269:$BB$305,MATCH(LEFT(TRIM(X$6),FIND("~",SUBSTITUTE(X$6,"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68))*HLOOKUP(LEFT(TRIM(X$6),FIND("~",SUBSTITUTE(X$6," ","~",LEN(TRIM(X$6))-LEN(SUBSTITUTE(TRIM(X$6)," ",""))))-1)&amp;" Total",$B$6:$BB$305,ROW($A68)-5,FALSE))</f>
        <v>0</v>
      </c>
      <c r="Y68" s="143">
        <f ca="1">IF(Y$5&lt;&gt;"",HLOOKUP(Y$5,Functionalization!$G$6:$R$305,ROW($A68)-5,FALSE),IFERROR(INDEX(Y$269:Y$305,MATCH($F68,$B$269:$B$305,0))/VLOOKUP($F68,$B$269:$BB$305,MATCH(LEFT(TRIM(Y$6),FIND("~",SUBSTITUTE(Y$6,"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68))*HLOOKUP(LEFT(TRIM(Y$6),FIND("~",SUBSTITUTE(Y$6," ","~",LEN(TRIM(Y$6))-LEN(SUBSTITUTE(TRIM(Y$6)," ",""))))-1)&amp;" Total",$B$6:$BB$305,ROW($A68)-5,FALSE))</f>
        <v>0</v>
      </c>
      <c r="Z68" s="143">
        <f ca="1">IF(Z$5&lt;&gt;"",HLOOKUP(Z$5,Functionalization!$G$6:$R$305,ROW($A68)-5,FALSE),IFERROR(INDEX(Z$269:Z$305,MATCH($F68,$B$269:$B$305,0))/VLOOKUP($F68,$B$269:$BB$305,MATCH(LEFT(TRIM(Z$6),FIND("~",SUBSTITUTE(Z$6,"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68))*HLOOKUP(LEFT(TRIM(Z$6),FIND("~",SUBSTITUTE(Z$6," ","~",LEN(TRIM(Z$6))-LEN(SUBSTITUTE(TRIM(Z$6)," ",""))))-1)&amp;" Total",$B$6:$BB$305,ROW($A68)-5,FALSE))</f>
        <v>0</v>
      </c>
      <c r="AA68" s="143">
        <f ca="1">IF(AA$5&lt;&gt;"",HLOOKUP(AA$5,Functionalization!$G$6:$R$305,ROW($A68)-5,FALSE),IFERROR(INDEX(AA$269:AA$305,MATCH($F68,$B$269:$B$305,0))/VLOOKUP($F68,$B$269:$BB$305,MATCH(LEFT(TRIM(AA$6),FIND("~",SUBSTITUTE(AA$6,"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68))*HLOOKUP(LEFT(TRIM(AA$6),FIND("~",SUBSTITUTE(AA$6," ","~",LEN(TRIM(AA$6))-LEN(SUBSTITUTE(TRIM(AA$6)," ",""))))-1)&amp;" Total",$B$6:$BB$305,ROW($A68)-5,FALSE))</f>
        <v>0</v>
      </c>
      <c r="AB68" s="143">
        <f ca="1">IF(AB$5&lt;&gt;"",HLOOKUP(AB$5,Functionalization!$G$6:$R$305,ROW($A68)-5,FALSE),IFERROR(INDEX(AB$269:AB$305,MATCH($F68,$B$269:$B$305,0))/VLOOKUP($F68,$B$269:$BB$305,MATCH(LEFT(TRIM(AB$6),FIND("~",SUBSTITUTE(AB$6,"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68))*HLOOKUP(LEFT(TRIM(AB$6),FIND("~",SUBSTITUTE(AB$6," ","~",LEN(TRIM(AB$6))-LEN(SUBSTITUTE(TRIM(AB$6)," ",""))))-1)&amp;" Total",$B$6:$BB$305,ROW($A68)-5,FALSE))</f>
        <v>0</v>
      </c>
      <c r="AC68" s="143">
        <f ca="1">IF(AC$5&lt;&gt;"",HLOOKUP(AC$5,Functionalization!$G$6:$R$305,ROW($A68)-5,FALSE),IFERROR(INDEX(AC$269:AC$305,MATCH($F68,$B$269:$B$305,0))/VLOOKUP($F68,$B$269:$BB$305,MATCH(LEFT(TRIM(AC$6),FIND("~",SUBSTITUTE(AC$6,"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68))*HLOOKUP(LEFT(TRIM(AC$6),FIND("~",SUBSTITUTE(AC$6," ","~",LEN(TRIM(AC$6))-LEN(SUBSTITUTE(TRIM(AC$6)," ",""))))-1)&amp;" Total",$B$6:$BB$305,ROW($A68)-5,FALSE))</f>
        <v>0</v>
      </c>
      <c r="AD68" s="143">
        <f ca="1">IF(AD$5&lt;&gt;"",HLOOKUP(AD$5,Functionalization!$G$6:$R$305,ROW($A68)-5,FALSE),IFERROR(INDEX(AD$269:AD$305,MATCH($F68,$B$269:$B$305,0))/VLOOKUP($F68,$B$269:$BB$305,MATCH(LEFT(TRIM(AD$6),FIND("~",SUBSTITUTE(AD$6,"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68))*HLOOKUP(LEFT(TRIM(AD$6),FIND("~",SUBSTITUTE(AD$6," ","~",LEN(TRIM(AD$6))-LEN(SUBSTITUTE(TRIM(AD$6)," ",""))))-1)&amp;" Total",$B$6:$BB$305,ROW($A68)-5,FALSE))</f>
        <v>0</v>
      </c>
      <c r="AE68" s="143">
        <f ca="1">IF(AE$5&lt;&gt;"",HLOOKUP(AE$5,Functionalization!$G$6:$R$305,ROW($A68)-5,FALSE),IFERROR(INDEX(AE$269:AE$305,MATCH($F68,$B$269:$B$305,0))/VLOOKUP($F68,$B$269:$BB$305,MATCH(LEFT(TRIM(AE$6),FIND("~",SUBSTITUTE(AE$6,"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68))*HLOOKUP(LEFT(TRIM(AE$6),FIND("~",SUBSTITUTE(AE$6," ","~",LEN(TRIM(AE$6))-LEN(SUBSTITUTE(TRIM(AE$6)," ",""))))-1)&amp;" Total",$B$6:$BB$305,ROW($A68)-5,FALSE))</f>
        <v>0</v>
      </c>
      <c r="AF68" s="143">
        <f ca="1">IF(AF$5&lt;&gt;"",HLOOKUP(AF$5,Functionalization!$G$6:$R$305,ROW($A68)-5,FALSE),IFERROR(INDEX(AF$269:AF$305,MATCH($F68,$B$269:$B$305,0))/VLOOKUP($F68,$B$269:$BB$305,MATCH(LEFT(TRIM(AF$6),FIND("~",SUBSTITUTE(AF$6,"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68))*HLOOKUP(LEFT(TRIM(AF$6),FIND("~",SUBSTITUTE(AF$6," ","~",LEN(TRIM(AF$6))-LEN(SUBSTITUTE(TRIM(AF$6)," ",""))))-1)&amp;" Total",$B$6:$BB$305,ROW($A68)-5,FALSE))</f>
        <v>0</v>
      </c>
      <c r="AG68" s="143">
        <f ca="1">IF(AG$5&lt;&gt;"",HLOOKUP(AG$5,Functionalization!$G$6:$R$305,ROW($A68)-5,FALSE),IFERROR(INDEX(AG$269:AG$305,MATCH($F68,$B$269:$B$305,0))/VLOOKUP($F68,$B$269:$BB$305,MATCH(LEFT(TRIM(AG$6),FIND("~",SUBSTITUTE(AG$6,"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68))*HLOOKUP(LEFT(TRIM(AG$6),FIND("~",SUBSTITUTE(AG$6," ","~",LEN(TRIM(AG$6))-LEN(SUBSTITUTE(TRIM(AG$6)," ",""))))-1)&amp;" Total",$B$6:$BB$305,ROW($A68)-5,FALSE))</f>
        <v>0</v>
      </c>
      <c r="AH68" s="143">
        <f ca="1">IF(AH$5&lt;&gt;"",HLOOKUP(AH$5,Functionalization!$G$6:$R$305,ROW($A68)-5,FALSE),IFERROR(INDEX(AH$269:AH$305,MATCH($F68,$B$269:$B$305,0))/VLOOKUP($F68,$B$269:$BB$305,MATCH(LEFT(TRIM(AH$6),FIND("~",SUBSTITUTE(AH$6,"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68))*HLOOKUP(LEFT(TRIM(AH$6),FIND("~",SUBSTITUTE(AH$6," ","~",LEN(TRIM(AH$6))-LEN(SUBSTITUTE(TRIM(AH$6)," ",""))))-1)&amp;" Total",$B$6:$BB$305,ROW($A68)-5,FALSE))</f>
        <v>0</v>
      </c>
      <c r="AI68" s="143">
        <f ca="1">IF(AI$5&lt;&gt;"",HLOOKUP(AI$5,Functionalization!$G$6:$R$305,ROW($A68)-5,FALSE),IFERROR(INDEX(AI$269:AI$305,MATCH($F68,$B$269:$B$305,0))/VLOOKUP($F68,$B$269:$BB$305,MATCH(LEFT(TRIM(AI$6),FIND("~",SUBSTITUTE(AI$6,"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68))*HLOOKUP(LEFT(TRIM(AI$6),FIND("~",SUBSTITUTE(AI$6," ","~",LEN(TRIM(AI$6))-LEN(SUBSTITUTE(TRIM(AI$6)," ",""))))-1)&amp;" Total",$B$6:$BB$305,ROW($A68)-5,FALSE))</f>
        <v>0</v>
      </c>
      <c r="AJ68" s="143">
        <f ca="1">IF(AJ$5&lt;&gt;"",HLOOKUP(AJ$5,Functionalization!$G$6:$R$305,ROW($A68)-5,FALSE),IFERROR(INDEX(AJ$269:AJ$305,MATCH($F68,$B$269:$B$305,0))/VLOOKUP($F68,$B$269:$BB$305,MATCH(LEFT(TRIM(AJ$6),FIND("~",SUBSTITUTE(AJ$6,"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68))*HLOOKUP(LEFT(TRIM(AJ$6),FIND("~",SUBSTITUTE(AJ$6," ","~",LEN(TRIM(AJ$6))-LEN(SUBSTITUTE(TRIM(AJ$6)," ",""))))-1)&amp;" Total",$B$6:$BB$305,ROW($A68)-5,FALSE))</f>
        <v>0</v>
      </c>
      <c r="AK68" s="143">
        <f ca="1">IF(AK$5&lt;&gt;"",HLOOKUP(AK$5,Functionalization!$G$6:$R$305,ROW($A68)-5,FALSE),IFERROR(INDEX(AK$269:AK$305,MATCH($F68,$B$269:$B$305,0))/VLOOKUP($F68,$B$269:$BB$305,MATCH(LEFT(TRIM(AK$6),FIND("~",SUBSTITUTE(AK$6,"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68))*HLOOKUP(LEFT(TRIM(AK$6),FIND("~",SUBSTITUTE(AK$6," ","~",LEN(TRIM(AK$6))-LEN(SUBSTITUTE(TRIM(AK$6)," ",""))))-1)&amp;" Total",$B$6:$BB$305,ROW($A68)-5,FALSE))</f>
        <v>0</v>
      </c>
      <c r="AL68" s="143">
        <f ca="1">IF(AL$5&lt;&gt;"",HLOOKUP(AL$5,Functionalization!$G$6:$R$305,ROW($A68)-5,FALSE),IFERROR(INDEX(AL$269:AL$305,MATCH($F68,$B$269:$B$305,0))/VLOOKUP($F68,$B$269:$BB$305,MATCH(LEFT(TRIM(AL$6),FIND("~",SUBSTITUTE(AL$6,"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68))*HLOOKUP(LEFT(TRIM(AL$6),FIND("~",SUBSTITUTE(AL$6," ","~",LEN(TRIM(AL$6))-LEN(SUBSTITUTE(TRIM(AL$6)," ",""))))-1)&amp;" Total",$B$6:$BB$305,ROW($A68)-5,FALSE))</f>
        <v>0</v>
      </c>
      <c r="AM68" s="143">
        <f ca="1">IF(AM$5&lt;&gt;"",HLOOKUP(AM$5,Functionalization!$G$6:$R$305,ROW($A68)-5,FALSE),IFERROR(INDEX(AM$269:AM$305,MATCH($F68,$B$269:$B$305,0))/VLOOKUP($F68,$B$269:$BB$305,MATCH(LEFT(TRIM(AM$6),FIND("~",SUBSTITUTE(AM$6,"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68))*HLOOKUP(LEFT(TRIM(AM$6),FIND("~",SUBSTITUTE(AM$6," ","~",LEN(TRIM(AM$6))-LEN(SUBSTITUTE(TRIM(AM$6)," ",""))))-1)&amp;" Total",$B$6:$BB$305,ROW($A68)-5,FALSE))</f>
        <v>0</v>
      </c>
      <c r="AN68" s="143">
        <f ca="1">IF(AN$5&lt;&gt;"",HLOOKUP(AN$5,Functionalization!$G$6:$R$305,ROW($A68)-5,FALSE),IFERROR(INDEX(AN$269:AN$305,MATCH($F68,$B$269:$B$305,0))/VLOOKUP($F68,$B$269:$BB$305,MATCH(LEFT(TRIM(AN$6),FIND("~",SUBSTITUTE(AN$6,"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68))*HLOOKUP(LEFT(TRIM(AN$6),FIND("~",SUBSTITUTE(AN$6," ","~",LEN(TRIM(AN$6))-LEN(SUBSTITUTE(TRIM(AN$6)," ",""))))-1)&amp;" Total",$B$6:$BB$305,ROW($A68)-5,FALSE))</f>
        <v>0</v>
      </c>
      <c r="AO68" s="143">
        <f ca="1">IF(AO$5&lt;&gt;"",HLOOKUP(AO$5,Functionalization!$G$6:$R$305,ROW($A68)-5,FALSE),IFERROR(INDEX(AO$269:AO$305,MATCH($F68,$B$269:$B$305,0))/VLOOKUP($F68,$B$269:$BB$305,MATCH(LEFT(TRIM(AO$6),FIND("~",SUBSTITUTE(AO$6,"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68))*HLOOKUP(LEFT(TRIM(AO$6),FIND("~",SUBSTITUTE(AO$6," ","~",LEN(TRIM(AO$6))-LEN(SUBSTITUTE(TRIM(AO$6)," ",""))))-1)&amp;" Total",$B$6:$BB$305,ROW($A68)-5,FALSE))</f>
        <v>0</v>
      </c>
      <c r="AP68" s="143">
        <f ca="1">IF(AP$5&lt;&gt;"",HLOOKUP(AP$5,Functionalization!$G$6:$R$305,ROW($A68)-5,FALSE),IFERROR(INDEX(AP$269:AP$305,MATCH($F68,$B$269:$B$305,0))/VLOOKUP($F68,$B$269:$BB$305,MATCH(LEFT(TRIM(AP$6),FIND("~",SUBSTITUTE(AP$6,"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68))*HLOOKUP(LEFT(TRIM(AP$6),FIND("~",SUBSTITUTE(AP$6," ","~",LEN(TRIM(AP$6))-LEN(SUBSTITUTE(TRIM(AP$6)," ",""))))-1)&amp;" Total",$B$6:$BB$305,ROW($A68)-5,FALSE))</f>
        <v>0</v>
      </c>
      <c r="AQ68" s="143">
        <f ca="1">IF(AQ$5&lt;&gt;"",HLOOKUP(AQ$5,Functionalization!$G$6:$R$305,ROW($A68)-5,FALSE),IFERROR(INDEX(AQ$269:AQ$305,MATCH($F68,$B$269:$B$305,0))/VLOOKUP($F68,$B$269:$BB$305,MATCH(LEFT(TRIM(AQ$6),FIND("~",SUBSTITUTE(AQ$6,"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68))*HLOOKUP(LEFT(TRIM(AQ$6),FIND("~",SUBSTITUTE(AQ$6," ","~",LEN(TRIM(AQ$6))-LEN(SUBSTITUTE(TRIM(AQ$6)," ",""))))-1)&amp;" Total",$B$6:$BB$305,ROW($A68)-5,FALSE))</f>
        <v>0</v>
      </c>
      <c r="AR68" s="143">
        <f ca="1">IF(AR$5&lt;&gt;"",HLOOKUP(AR$5,Functionalization!$G$6:$R$305,ROW($A68)-5,FALSE),IFERROR(INDEX(AR$269:AR$305,MATCH($F68,$B$269:$B$305,0))/VLOOKUP($F68,$B$269:$BB$305,MATCH(LEFT(TRIM(AR$6),FIND("~",SUBSTITUTE(AR$6,"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68))*HLOOKUP(LEFT(TRIM(AR$6),FIND("~",SUBSTITUTE(AR$6," ","~",LEN(TRIM(AR$6))-LEN(SUBSTITUTE(TRIM(AR$6)," ",""))))-1)&amp;" Total",$B$6:$BB$305,ROW($A68)-5,FALSE))</f>
        <v>0</v>
      </c>
      <c r="AS68" s="143">
        <f ca="1">IF(AS$5&lt;&gt;"",HLOOKUP(AS$5,Functionalization!$G$6:$R$305,ROW($A68)-5,FALSE),IFERROR(INDEX(AS$269:AS$305,MATCH($F68,$B$269:$B$305,0))/VLOOKUP($F68,$B$269:$BB$305,MATCH(LEFT(TRIM(AS$6),FIND("~",SUBSTITUTE(AS$6,"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68))*HLOOKUP(LEFT(TRIM(AS$6),FIND("~",SUBSTITUTE(AS$6," ","~",LEN(TRIM(AS$6))-LEN(SUBSTITUTE(TRIM(AS$6)," ",""))))-1)&amp;" Total",$B$6:$BB$305,ROW($A68)-5,FALSE))</f>
        <v>0</v>
      </c>
      <c r="AT68" s="143">
        <f ca="1">IF(AT$5&lt;&gt;"",HLOOKUP(AT$5,Functionalization!$G$6:$R$305,ROW($A68)-5,FALSE),IFERROR(INDEX(AT$269:AT$305,MATCH($F68,$B$269:$B$305,0))/VLOOKUP($F68,$B$269:$BB$305,MATCH(LEFT(TRIM(AT$6),FIND("~",SUBSTITUTE(AT$6,"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68))*HLOOKUP(LEFT(TRIM(AT$6),FIND("~",SUBSTITUTE(AT$6," ","~",LEN(TRIM(AT$6))-LEN(SUBSTITUTE(TRIM(AT$6)," ",""))))-1)&amp;" Total",$B$6:$BB$305,ROW($A68)-5,FALSE))</f>
        <v>0</v>
      </c>
      <c r="AU68" s="143">
        <f ca="1">IF(AU$5&lt;&gt;"",HLOOKUP(AU$5,Functionalization!$G$6:$R$305,ROW($A68)-5,FALSE),IFERROR(INDEX(AU$269:AU$305,MATCH($F68,$B$269:$B$305,0))/VLOOKUP($F68,$B$269:$BB$305,MATCH(LEFT(TRIM(AU$6),FIND("~",SUBSTITUTE(AU$6,"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68))*HLOOKUP(LEFT(TRIM(AU$6),FIND("~",SUBSTITUTE(AU$6," ","~",LEN(TRIM(AU$6))-LEN(SUBSTITUTE(TRIM(AU$6)," ",""))))-1)&amp;" Total",$B$6:$BB$305,ROW($A68)-5,FALSE))</f>
        <v>0</v>
      </c>
      <c r="AV68" s="143">
        <f ca="1">IF(AV$5&lt;&gt;"",HLOOKUP(AV$5,Functionalization!$G$6:$R$305,ROW($A68)-5,FALSE),IFERROR(INDEX(AV$269:AV$305,MATCH($F68,$B$269:$B$305,0))/VLOOKUP($F68,$B$269:$BB$305,MATCH(LEFT(TRIM(AV$6),FIND("~",SUBSTITUTE(AV$6,"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68))*HLOOKUP(LEFT(TRIM(AV$6),FIND("~",SUBSTITUTE(AV$6," ","~",LEN(TRIM(AV$6))-LEN(SUBSTITUTE(TRIM(AV$6)," ",""))))-1)&amp;" Total",$B$6:$BB$305,ROW($A68)-5,FALSE))</f>
        <v>0</v>
      </c>
      <c r="AW68" s="143">
        <f ca="1">IF(AW$5&lt;&gt;"",HLOOKUP(AW$5,Functionalization!$G$6:$R$305,ROW($A68)-5,FALSE),IFERROR(INDEX(AW$269:AW$305,MATCH($F68,$B$269:$B$305,0))/VLOOKUP($F68,$B$269:$BB$305,MATCH(LEFT(TRIM(AW$6),FIND("~",SUBSTITUTE(AW$6,"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68))*HLOOKUP(LEFT(TRIM(AW$6),FIND("~",SUBSTITUTE(AW$6," ","~",LEN(TRIM(AW$6))-LEN(SUBSTITUTE(TRIM(AW$6)," ",""))))-1)&amp;" Total",$B$6:$BB$305,ROW($A68)-5,FALSE))</f>
        <v>0</v>
      </c>
      <c r="AX68" s="143">
        <f ca="1">IF(AX$5&lt;&gt;"",HLOOKUP(AX$5,Functionalization!$G$6:$R$305,ROW($A68)-5,FALSE),IFERROR(INDEX(AX$269:AX$305,MATCH($F68,$B$269:$B$305,0))/VLOOKUP($F68,$B$269:$BB$305,MATCH(LEFT(TRIM(AX$6),FIND("~",SUBSTITUTE(AX$6,"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68))*HLOOKUP(LEFT(TRIM(AX$6),FIND("~",SUBSTITUTE(AX$6," ","~",LEN(TRIM(AX$6))-LEN(SUBSTITUTE(TRIM(AX$6)," ",""))))-1)&amp;" Total",$B$6:$BB$305,ROW($A68)-5,FALSE))</f>
        <v>0</v>
      </c>
      <c r="AY68" s="143">
        <f ca="1">IF(AY$5&lt;&gt;"",HLOOKUP(AY$5,Functionalization!$G$6:$R$305,ROW($A68)-5,FALSE),IFERROR(INDEX(AY$269:AY$305,MATCH($F68,$B$269:$B$305,0))/VLOOKUP($F68,$B$269:$BB$305,MATCH(LEFT(TRIM(AY$6),FIND("~",SUBSTITUTE(AY$6,"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68))*HLOOKUP(LEFT(TRIM(AY$6),FIND("~",SUBSTITUTE(AY$6," ","~",LEN(TRIM(AY$6))-LEN(SUBSTITUTE(TRIM(AY$6)," ",""))))-1)&amp;" Total",$B$6:$BB$305,ROW($A68)-5,FALSE))</f>
        <v>0</v>
      </c>
      <c r="AZ68" s="143">
        <f ca="1">IF(AZ$5&lt;&gt;"",HLOOKUP(AZ$5,Functionalization!$G$6:$R$305,ROW($A68)-5,FALSE),IFERROR(INDEX(AZ$269:AZ$305,MATCH($F68,$B$269:$B$305,0))/VLOOKUP($F68,$B$269:$BB$305,MATCH(LEFT(TRIM(AZ$6),FIND("~",SUBSTITUTE(AZ$6,"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68))*HLOOKUP(LEFT(TRIM(AZ$6),FIND("~",SUBSTITUTE(AZ$6," ","~",LEN(TRIM(AZ$6))-LEN(SUBSTITUTE(TRIM(AZ$6)," ",""))))-1)&amp;" Total",$B$6:$BB$305,ROW($A68)-5,FALSE))</f>
        <v>0</v>
      </c>
      <c r="BA68" s="143">
        <f ca="1">IF(BA$5&lt;&gt;"",HLOOKUP(BA$5,Functionalization!$G$6:$R$305,ROW($A68)-5,FALSE),IFERROR(INDEX(BA$269:BA$305,MATCH($F68,$B$269:$B$305,0))/VLOOKUP($F68,$B$269:$BB$305,MATCH(LEFT(TRIM(BA$6),FIND("~",SUBSTITUTE(BA$6,"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68))*HLOOKUP(LEFT(TRIM(BA$6),FIND("~",SUBSTITUTE(BA$6," ","~",LEN(TRIM(BA$6))-LEN(SUBSTITUTE(TRIM(BA$6)," ",""))))-1)&amp;" Total",$B$6:$BB$305,ROW($A68)-5,FALSE))</f>
        <v>0</v>
      </c>
      <c r="BB68" s="143">
        <f ca="1">IF(BB$5&lt;&gt;"",HLOOKUP(BB$5,Functionalization!$G$6:$R$305,ROW($A68)-5,FALSE),IFERROR(INDEX(BB$269:BB$305,MATCH($F68,$B$269:$B$305,0))/VLOOKUP($F68,$B$269:$BB$305,MATCH(LEFT(TRIM(BB$6),FIND("~",SUBSTITUTE(BB$6,"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68))*HLOOKUP(LEFT(TRIM(BB$6),FIND("~",SUBSTITUTE(BB$6," ","~",LEN(TRIM(BB$6))-LEN(SUBSTITUTE(TRIM(BB$6)," ",""))))-1)&amp;" Total",$B$6:$BB$305,ROW($A68)-5,FALSE))</f>
        <v>0</v>
      </c>
      <c r="BD68" s="79">
        <f ca="1">IFERROR(IF(SUMIF($G$6:$BB$6,BD$6&amp;" Total",$G68:$BB68)-(SUMIF($G$6:$BB$6,BD$6&amp;" "&amp;'Input-Func_Class'!$D$22,$G68:$BB68)+IFERROR(SUMIF($G$6:$BB$6,BD$6&amp;" "&amp;'Input-Func_Class'!$E$22,$G68:$BB68),SUMIF($G$6:$BB$6,BD$6&amp;" "&amp;'Input-Func_Class'!$B$24,$G68:$BB68))+SUMIF($G$6:$BB$6,BD$6&amp;" "&amp;'Input-Func_Class'!$F$22,$G68:$BB68))&lt;Check_Limit,0,1),1)</f>
        <v>0</v>
      </c>
      <c r="BE68" s="79">
        <f ca="1">IFERROR(IF(SUMIF($G$6:$BB$6,BE$6&amp;" Total",$G68:$BB68)-(SUMIF($G$6:$BB$6,BE$6&amp;" "&amp;'Input-Func_Class'!$D$22,$G68:$BB68)+IFERROR(SUMIF($G$6:$BB$6,BE$6&amp;" "&amp;'Input-Func_Class'!$E$22,$G68:$BB68),SUMIF($G$6:$BB$6,BE$6&amp;" "&amp;'Input-Func_Class'!$B$24,$G68:$BB68))+SUMIF($G$6:$BB$6,BE$6&amp;" "&amp;'Input-Func_Class'!$F$22,$G68:$BB68))&lt;Check_Limit,0,1),1)</f>
        <v>0</v>
      </c>
      <c r="BF68" s="79">
        <f ca="1">IFERROR(IF(SUMIF($G$6:$BB$6,BF$6&amp;" Total",$G68:$BB68)-(SUMIF($G$6:$BB$6,BF$6&amp;" "&amp;'Input-Func_Class'!$D$22,$G68:$BB68)+IFERROR(SUMIF($G$6:$BB$6,BF$6&amp;" "&amp;'Input-Func_Class'!$E$22,$G68:$BB68),SUMIF($G$6:$BB$6,BF$6&amp;" "&amp;'Input-Func_Class'!$B$24,$G68:$BB68))+SUMIF($G$6:$BB$6,BF$6&amp;" "&amp;'Input-Func_Class'!$F$22,$G68:$BB68))&lt;Check_Limit,0,1),1)</f>
        <v>0</v>
      </c>
      <c r="BG68" s="79">
        <f ca="1">IFERROR(IF(SUMIF($G$6:$BB$6,BG$6&amp;" Total",$G68:$BB68)-(SUMIF($G$6:$BB$6,BG$6&amp;" "&amp;'Input-Func_Class'!$D$22,$G68:$BB68)+IFERROR(SUMIF($G$6:$BB$6,BG$6&amp;" "&amp;'Input-Func_Class'!$E$22,$G68:$BB68),SUMIF($G$6:$BB$6,BG$6&amp;" "&amp;'Input-Func_Class'!$B$24,$G68:$BB68))+SUMIF($G$6:$BB$6,BG$6&amp;" "&amp;'Input-Func_Class'!$F$22,$G68:$BB68))&lt;Check_Limit,0,1),1)</f>
        <v>0</v>
      </c>
      <c r="BH68" s="79">
        <f ca="1">IFERROR(IF(SUMIF($G$6:$BB$6,BH$6&amp;" Total",$G68:$BB68)-(SUMIF($G$6:$BB$6,BH$6&amp;" "&amp;'Input-Func_Class'!$D$22,$G68:$BB68)+IFERROR(SUMIF($G$6:$BB$6,BH$6&amp;" "&amp;'Input-Func_Class'!$E$22,$G68:$BB68),SUMIF($G$6:$BB$6,BH$6&amp;" "&amp;'Input-Func_Class'!$B$24,$G68:$BB68))+SUMIF($G$6:$BB$6,BH$6&amp;" "&amp;'Input-Func_Class'!$F$22,$G68:$BB68))&lt;Check_Limit,0,1),1)</f>
        <v>0</v>
      </c>
      <c r="BI68" s="79">
        <f ca="1">IFERROR(IF(SUMIF($G$6:$BB$6,BI$6&amp;" Total",$G68:$BB68)-(SUMIF($G$6:$BB$6,BI$6&amp;" "&amp;'Input-Func_Class'!$D$22,$G68:$BB68)+IFERROR(SUMIF($G$6:$BB$6,BI$6&amp;" "&amp;'Input-Func_Class'!$E$22,$G68:$BB68),SUMIF($G$6:$BB$6,BI$6&amp;" "&amp;'Input-Func_Class'!$B$24,$G68:$BB68))+SUMIF($G$6:$BB$6,BI$6&amp;" "&amp;'Input-Func_Class'!$F$22,$G68:$BB68))&lt;Check_Limit,0,1),1)</f>
        <v>0</v>
      </c>
      <c r="BJ68" s="79">
        <f ca="1">IFERROR(IF(SUMIF($G$6:$BB$6,BJ$6&amp;" Total",$G68:$BB68)-(SUMIF($G$6:$BB$6,BJ$6&amp;" "&amp;'Input-Func_Class'!$D$22,$G68:$BB68)+IFERROR(SUMIF($G$6:$BB$6,BJ$6&amp;" "&amp;'Input-Func_Class'!$E$22,$G68:$BB68),SUMIF($G$6:$BB$6,BJ$6&amp;" "&amp;'Input-Func_Class'!$B$24,$G68:$BB68))+SUMIF($G$6:$BB$6,BJ$6&amp;" "&amp;'Input-Func_Class'!$F$22,$G68:$BB68))&lt;Check_Limit,0,1),1)</f>
        <v>0</v>
      </c>
      <c r="BK68" s="79">
        <f ca="1">IFERROR(IF(SUMIF($G$6:$BB$6,BK$6&amp;" Total",$G68:$BB68)-(SUMIF($G$6:$BB$6,BK$6&amp;" "&amp;'Input-Func_Class'!$D$22,$G68:$BB68)+IFERROR(SUMIF($G$6:$BB$6,BK$6&amp;" "&amp;'Input-Func_Class'!$E$22,$G68:$BB68),SUMIF($G$6:$BB$6,BK$6&amp;" "&amp;'Input-Func_Class'!$B$24,$G68:$BB68))+SUMIF($G$6:$BB$6,BK$6&amp;" "&amp;'Input-Func_Class'!$F$22,$G68:$BB68))&lt;Check_Limit,0,1),1)</f>
        <v>0</v>
      </c>
      <c r="BL68" s="79">
        <f ca="1">IFERROR(IF(SUMIF($G$6:$BB$6,BL$6&amp;" Total",$G68:$BB68)-(SUMIF($G$6:$BB$6,BL$6&amp;" "&amp;'Input-Func_Class'!$D$22,$G68:$BB68)+IFERROR(SUMIF($G$6:$BB$6,BL$6&amp;" "&amp;'Input-Func_Class'!$E$22,$G68:$BB68),SUMIF($G$6:$BB$6,BL$6&amp;" "&amp;'Input-Func_Class'!$B$24,$G68:$BB68))+SUMIF($G$6:$BB$6,BL$6&amp;" "&amp;'Input-Func_Class'!$F$22,$G68:$BB68))&lt;Check_Limit,0,1),1)</f>
        <v>0</v>
      </c>
      <c r="BM68" s="79">
        <f ca="1">IFERROR(IF(SUMIF($G$6:$BB$6,BM$6&amp;" Total",$G68:$BB68)-(SUMIF($G$6:$BB$6,BM$6&amp;" "&amp;'Input-Func_Class'!$D$22,$G68:$BB68)+IFERROR(SUMIF($G$6:$BB$6,BM$6&amp;" "&amp;'Input-Func_Class'!$E$22,$G68:$BB68),SUMIF($G$6:$BB$6,BM$6&amp;" "&amp;'Input-Func_Class'!$B$24,$G68:$BB68))+SUMIF($G$6:$BB$6,BM$6&amp;" "&amp;'Input-Func_Class'!$F$22,$G68:$BB68))&lt;Check_Limit,0,1),1)</f>
        <v>0</v>
      </c>
      <c r="BN68" s="79">
        <f ca="1">IFERROR(IF(SUMIF($G$6:$BB$6,BN$6&amp;" Total",$G68:$BB68)-(SUMIF($G$6:$BB$6,BN$6&amp;" "&amp;'Input-Func_Class'!$D$22,$G68:$BB68)+IFERROR(SUMIF($G$6:$BB$6,BN$6&amp;" "&amp;'Input-Func_Class'!$E$22,$G68:$BB68),SUMIF($G$6:$BB$6,BN$6&amp;" "&amp;'Input-Func_Class'!$B$24,$G68:$BB68))+SUMIF($G$6:$BB$6,BN$6&amp;" "&amp;'Input-Func_Class'!$F$22,$G68:$BB68))&lt;Check_Limit,0,1),1)</f>
        <v>0</v>
      </c>
      <c r="BO68" s="79">
        <f ca="1">IFERROR(IF(SUMIF($G$6:$BB$6,BO$6&amp;" Total",$G68:$BB68)-(SUMIF($G$6:$BB$6,BO$6&amp;" "&amp;'Input-Func_Class'!$D$22,$G68:$BB68)+IFERROR(SUMIF($G$6:$BB$6,BO$6&amp;" "&amp;'Input-Func_Class'!$E$22,$G68:$BB68),SUMIF($G$6:$BB$6,BO$6&amp;" "&amp;'Input-Func_Class'!$B$24,$G68:$BB68))+SUMIF($G$6:$BB$6,BO$6&amp;" "&amp;'Input-Func_Class'!$F$22,$G68:$BB68))&lt;Check_Limit,0,1),1)</f>
        <v>0</v>
      </c>
    </row>
    <row r="69" spans="1:67" outlineLevel="1">
      <c r="A69" s="113">
        <f>IF(ISBLANK('Input-Accounts'!A69),"",'Input-Accounts'!A69)</f>
        <v>57</v>
      </c>
      <c r="B69" s="17" t="str">
        <f>IF(ISBLANK('Input-Accounts'!B69),"",'Input-Accounts'!B69)</f>
        <v>Misc. Intangible Plant</v>
      </c>
      <c r="C69" s="113">
        <f>IF(ISBLANK('Input-Accounts'!C69),"",'Input-Accounts'!C69)</f>
        <v>303</v>
      </c>
      <c r="D69" s="143">
        <f>Functionalization!$D69</f>
        <v>-29785135.070000011</v>
      </c>
      <c r="E69" s="143">
        <f ca="1">IFERROR(IF(D69="",0,IF(D69=0,0,IF(ABS(D69-SUM(G69,K69,O69,S69,W69,AA69,AE69,AI69,AM69,AQ69,AU69,AY69))&lt;Check_Limit,0,1))),1)</f>
        <v>0</v>
      </c>
      <c r="F69" s="89" t="str">
        <f>IF($D69=0,"-",IF('Input-Accounts'!$E69&lt;&gt;0,'Input-Accounts'!$E69,'Input-Accounts'!$G69))</f>
        <v>INT_INTANGIBLE</v>
      </c>
      <c r="G69" s="143">
        <f ca="1">IF(G$5&lt;&gt;"",HLOOKUP(G$5,Functionalization!$G$6:$R$305,ROW($A69)-5,FALSE),IFERROR(INDEX(G$269:G$305,MATCH($F69,$B$269:$B$305,0))/VLOOKUP($F69,$B$269:$BB$305,MATCH(LEFT(TRIM(G$6),FIND("~",SUBSTITUTE(G$6,"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69))*HLOOKUP(LEFT(TRIM(G$6),FIND("~",SUBSTITUTE(G$6," ","~",LEN(TRIM(G$6))-LEN(SUBSTITUTE(TRIM(G$6)," ",""))))-1)&amp;" Total",$B$6:$BB$305,ROW($A69)-5,FALSE))</f>
        <v>0</v>
      </c>
      <c r="H69" s="143">
        <f ca="1">IF(H$5&lt;&gt;"",HLOOKUP(H$5,Functionalization!$G$6:$R$305,ROW($A69)-5,FALSE),IFERROR(INDEX(H$269:H$305,MATCH($F69,$B$269:$B$305,0))/VLOOKUP($F69,$B$269:$BB$305,MATCH(LEFT(TRIM(H$6),FIND("~",SUBSTITUTE(H$6,"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69))*HLOOKUP(LEFT(TRIM(H$6),FIND("~",SUBSTITUTE(H$6," ","~",LEN(TRIM(H$6))-LEN(SUBSTITUTE(TRIM(H$6)," ",""))))-1)&amp;" Total",$B$6:$BB$305,ROW($A69)-5,FALSE))</f>
        <v>0</v>
      </c>
      <c r="I69" s="143">
        <f ca="1">IF(I$5&lt;&gt;"",HLOOKUP(I$5,Functionalization!$G$6:$R$305,ROW($A69)-5,FALSE),IFERROR(INDEX(I$269:I$305,MATCH($F69,$B$269:$B$305,0))/VLOOKUP($F69,$B$269:$BB$305,MATCH(LEFT(TRIM(I$6),FIND("~",SUBSTITUTE(I$6,"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69))*HLOOKUP(LEFT(TRIM(I$6),FIND("~",SUBSTITUTE(I$6," ","~",LEN(TRIM(I$6))-LEN(SUBSTITUTE(TRIM(I$6)," ",""))))-1)&amp;" Total",$B$6:$BB$305,ROW($A69)-5,FALSE))</f>
        <v>0</v>
      </c>
      <c r="J69" s="143">
        <f ca="1">IF(J$5&lt;&gt;"",HLOOKUP(J$5,Functionalization!$G$6:$R$305,ROW($A69)-5,FALSE),IFERROR(INDEX(J$269:J$305,MATCH($F69,$B$269:$B$305,0))/VLOOKUP($F69,$B$269:$BB$305,MATCH(LEFT(TRIM(J$6),FIND("~",SUBSTITUTE(J$6,"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69))*HLOOKUP(LEFT(TRIM(J$6),FIND("~",SUBSTITUTE(J$6," ","~",LEN(TRIM(J$6))-LEN(SUBSTITUTE(TRIM(J$6)," ",""))))-1)&amp;" Total",$B$6:$BB$305,ROW($A69)-5,FALSE))</f>
        <v>0</v>
      </c>
      <c r="K69" s="143">
        <f ca="1">IF(K$5&lt;&gt;"",HLOOKUP(K$5,Functionalization!$G$6:$R$305,ROW($A69)-5,FALSE),IFERROR(INDEX(K$269:K$305,MATCH($F69,$B$269:$B$305,0))/VLOOKUP($F69,$B$269:$BB$305,MATCH(LEFT(TRIM(K$6),FIND("~",SUBSTITUTE(K$6,"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69))*HLOOKUP(LEFT(TRIM(K$6),FIND("~",SUBSTITUTE(K$6," ","~",LEN(TRIM(K$6))-LEN(SUBSTITUTE(TRIM(K$6)," ",""))))-1)&amp;" Total",$B$6:$BB$305,ROW($A69)-5,FALSE))</f>
        <v>-1086849.3207791646</v>
      </c>
      <c r="L69" s="143">
        <f ca="1">IF(L$5&lt;&gt;"",HLOOKUP(L$5,Functionalization!$G$6:$R$305,ROW($A69)-5,FALSE),IFERROR(INDEX(L$269:L$305,MATCH($F69,$B$269:$B$305,0))/VLOOKUP($F69,$B$269:$BB$305,MATCH(LEFT(TRIM(L$6),FIND("~",SUBSTITUTE(L$6,"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69))*HLOOKUP(LEFT(TRIM(L$6),FIND("~",SUBSTITUTE(L$6," ","~",LEN(TRIM(L$6))-LEN(SUBSTITUTE(TRIM(L$6)," ",""))))-1)&amp;" Total",$B$6:$BB$305,ROW($A69)-5,FALSE))</f>
        <v>-354906.76707993081</v>
      </c>
      <c r="M69" s="143">
        <f ca="1">IF(M$5&lt;&gt;"",HLOOKUP(M$5,Functionalization!$G$6:$R$305,ROW($A69)-5,FALSE),IFERROR(INDEX(M$269:M$305,MATCH($F69,$B$269:$B$305,0))/VLOOKUP($F69,$B$269:$BB$305,MATCH(LEFT(TRIM(M$6),FIND("~",SUBSTITUTE(M$6,"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69))*HLOOKUP(LEFT(TRIM(M$6),FIND("~",SUBSTITUTE(M$6," ","~",LEN(TRIM(M$6))-LEN(SUBSTITUTE(TRIM(M$6)," ",""))))-1)&amp;" Total",$B$6:$BB$305,ROW($A69)-5,FALSE))</f>
        <v>-731942.55369923369</v>
      </c>
      <c r="N69" s="143">
        <f ca="1">IF(N$5&lt;&gt;"",HLOOKUP(N$5,Functionalization!$G$6:$R$305,ROW($A69)-5,FALSE),IFERROR(INDEX(N$269:N$305,MATCH($F69,$B$269:$B$305,0))/VLOOKUP($F69,$B$269:$BB$305,MATCH(LEFT(TRIM(N$6),FIND("~",SUBSTITUTE(N$6,"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69))*HLOOKUP(LEFT(TRIM(N$6),FIND("~",SUBSTITUTE(N$6," ","~",LEN(TRIM(N$6))-LEN(SUBSTITUTE(TRIM(N$6)," ",""))))-1)&amp;" Total",$B$6:$BB$305,ROW($A69)-5,FALSE))</f>
        <v>0</v>
      </c>
      <c r="O69" s="143">
        <f ca="1">IF(O$5&lt;&gt;"",HLOOKUP(O$5,Functionalization!$G$6:$R$305,ROW($A69)-5,FALSE),IFERROR(INDEX(O$269:O$305,MATCH($F69,$B$269:$B$305,0))/VLOOKUP($F69,$B$269:$BB$305,MATCH(LEFT(TRIM(O$6),FIND("~",SUBSTITUTE(O$6,"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69))*HLOOKUP(LEFT(TRIM(O$6),FIND("~",SUBSTITUTE(O$6," ","~",LEN(TRIM(O$6))-LEN(SUBSTITUTE(TRIM(O$6)," ",""))))-1)&amp;" Total",$B$6:$BB$305,ROW($A69)-5,FALSE))</f>
        <v>-28698285.749220844</v>
      </c>
      <c r="P69" s="143">
        <f ca="1">IF(P$5&lt;&gt;"",HLOOKUP(P$5,Functionalization!$G$6:$R$305,ROW($A69)-5,FALSE),IFERROR(INDEX(P$269:P$305,MATCH($F69,$B$269:$B$305,0))/VLOOKUP($F69,$B$269:$BB$305,MATCH(LEFT(TRIM(P$6),FIND("~",SUBSTITUTE(P$6,"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69))*HLOOKUP(LEFT(TRIM(P$6),FIND("~",SUBSTITUTE(P$6," ","~",LEN(TRIM(P$6))-LEN(SUBSTITUTE(TRIM(P$6)," ",""))))-1)&amp;" Total",$B$6:$BB$305,ROW($A69)-5,FALSE))</f>
        <v>-12226979.191122925</v>
      </c>
      <c r="Q69" s="143">
        <f ca="1">IF(Q$5&lt;&gt;"",HLOOKUP(Q$5,Functionalization!$G$6:$R$305,ROW($A69)-5,FALSE),IFERROR(INDEX(Q$269:Q$305,MATCH($F69,$B$269:$B$305,0))/VLOOKUP($F69,$B$269:$BB$305,MATCH(LEFT(TRIM(Q$6),FIND("~",SUBSTITUTE(Q$6,"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69))*HLOOKUP(LEFT(TRIM(Q$6),FIND("~",SUBSTITUTE(Q$6," ","~",LEN(TRIM(Q$6))-LEN(SUBSTITUTE(TRIM(Q$6)," ",""))))-1)&amp;" Total",$B$6:$BB$305,ROW($A69)-5,FALSE))</f>
        <v>0</v>
      </c>
      <c r="R69" s="143">
        <f ca="1">IF(R$5&lt;&gt;"",HLOOKUP(R$5,Functionalization!$G$6:$R$305,ROW($A69)-5,FALSE),IFERROR(INDEX(R$269:R$305,MATCH($F69,$B$269:$B$305,0))/VLOOKUP($F69,$B$269:$BB$305,MATCH(LEFT(TRIM(R$6),FIND("~",SUBSTITUTE(R$6,"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69))*HLOOKUP(LEFT(TRIM(R$6),FIND("~",SUBSTITUTE(R$6," ","~",LEN(TRIM(R$6))-LEN(SUBSTITUTE(TRIM(R$6)," ",""))))-1)&amp;" Total",$B$6:$BB$305,ROW($A69)-5,FALSE))</f>
        <v>-16471306.558097923</v>
      </c>
      <c r="S69" s="143">
        <f ca="1">IF(S$5&lt;&gt;"",HLOOKUP(S$5,Functionalization!$G$6:$R$305,ROW($A69)-5,FALSE),IFERROR(INDEX(S$269:S$305,MATCH($F69,$B$269:$B$305,0))/VLOOKUP($F69,$B$269:$BB$305,MATCH(LEFT(TRIM(S$6),FIND("~",SUBSTITUTE(S$6,"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69))*HLOOKUP(LEFT(TRIM(S$6),FIND("~",SUBSTITUTE(S$6," ","~",LEN(TRIM(S$6))-LEN(SUBSTITUTE(TRIM(S$6)," ",""))))-1)&amp;" Total",$B$6:$BB$305,ROW($A69)-5,FALSE))</f>
        <v>0</v>
      </c>
      <c r="T69" s="143">
        <f ca="1">IF(T$5&lt;&gt;"",HLOOKUP(T$5,Functionalization!$G$6:$R$305,ROW($A69)-5,FALSE),IFERROR(INDEX(T$269:T$305,MATCH($F69,$B$269:$B$305,0))/VLOOKUP($F69,$B$269:$BB$305,MATCH(LEFT(TRIM(T$6),FIND("~",SUBSTITUTE(T$6,"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69))*HLOOKUP(LEFT(TRIM(T$6),FIND("~",SUBSTITUTE(T$6," ","~",LEN(TRIM(T$6))-LEN(SUBSTITUTE(TRIM(T$6)," ",""))))-1)&amp;" Total",$B$6:$BB$305,ROW($A69)-5,FALSE))</f>
        <v>0</v>
      </c>
      <c r="U69" s="143">
        <f ca="1">IF(U$5&lt;&gt;"",HLOOKUP(U$5,Functionalization!$G$6:$R$305,ROW($A69)-5,FALSE),IFERROR(INDEX(U$269:U$305,MATCH($F69,$B$269:$B$305,0))/VLOOKUP($F69,$B$269:$BB$305,MATCH(LEFT(TRIM(U$6),FIND("~",SUBSTITUTE(U$6,"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69))*HLOOKUP(LEFT(TRIM(U$6),FIND("~",SUBSTITUTE(U$6," ","~",LEN(TRIM(U$6))-LEN(SUBSTITUTE(TRIM(U$6)," ",""))))-1)&amp;" Total",$B$6:$BB$305,ROW($A69)-5,FALSE))</f>
        <v>0</v>
      </c>
      <c r="V69" s="143">
        <f ca="1">IF(V$5&lt;&gt;"",HLOOKUP(V$5,Functionalization!$G$6:$R$305,ROW($A69)-5,FALSE),IFERROR(INDEX(V$269:V$305,MATCH($F69,$B$269:$B$305,0))/VLOOKUP($F69,$B$269:$BB$305,MATCH(LEFT(TRIM(V$6),FIND("~",SUBSTITUTE(V$6,"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69))*HLOOKUP(LEFT(TRIM(V$6),FIND("~",SUBSTITUTE(V$6," ","~",LEN(TRIM(V$6))-LEN(SUBSTITUTE(TRIM(V$6)," ",""))))-1)&amp;" Total",$B$6:$BB$305,ROW($A69)-5,FALSE))</f>
        <v>0</v>
      </c>
      <c r="W69" s="143">
        <f ca="1">IF(W$5&lt;&gt;"",HLOOKUP(W$5,Functionalization!$G$6:$R$305,ROW($A69)-5,FALSE),IFERROR(INDEX(W$269:W$305,MATCH($F69,$B$269:$B$305,0))/VLOOKUP($F69,$B$269:$BB$305,MATCH(LEFT(TRIM(W$6),FIND("~",SUBSTITUTE(W$6,"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69))*HLOOKUP(LEFT(TRIM(W$6),FIND("~",SUBSTITUTE(W$6," ","~",LEN(TRIM(W$6))-LEN(SUBSTITUTE(TRIM(W$6)," ",""))))-1)&amp;" Total",$B$6:$BB$305,ROW($A69)-5,FALSE))</f>
        <v>0</v>
      </c>
      <c r="X69" s="143">
        <f ca="1">IF(X$5&lt;&gt;"",HLOOKUP(X$5,Functionalization!$G$6:$R$305,ROW($A69)-5,FALSE),IFERROR(INDEX(X$269:X$305,MATCH($F69,$B$269:$B$305,0))/VLOOKUP($F69,$B$269:$BB$305,MATCH(LEFT(TRIM(X$6),FIND("~",SUBSTITUTE(X$6,"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69))*HLOOKUP(LEFT(TRIM(X$6),FIND("~",SUBSTITUTE(X$6," ","~",LEN(TRIM(X$6))-LEN(SUBSTITUTE(TRIM(X$6)," ",""))))-1)&amp;" Total",$B$6:$BB$305,ROW($A69)-5,FALSE))</f>
        <v>0</v>
      </c>
      <c r="Y69" s="143">
        <f ca="1">IF(Y$5&lt;&gt;"",HLOOKUP(Y$5,Functionalization!$G$6:$R$305,ROW($A69)-5,FALSE),IFERROR(INDEX(Y$269:Y$305,MATCH($F69,$B$269:$B$305,0))/VLOOKUP($F69,$B$269:$BB$305,MATCH(LEFT(TRIM(Y$6),FIND("~",SUBSTITUTE(Y$6,"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69))*HLOOKUP(LEFT(TRIM(Y$6),FIND("~",SUBSTITUTE(Y$6," ","~",LEN(TRIM(Y$6))-LEN(SUBSTITUTE(TRIM(Y$6)," ",""))))-1)&amp;" Total",$B$6:$BB$305,ROW($A69)-5,FALSE))</f>
        <v>0</v>
      </c>
      <c r="Z69" s="143">
        <f ca="1">IF(Z$5&lt;&gt;"",HLOOKUP(Z$5,Functionalization!$G$6:$R$305,ROW($A69)-5,FALSE),IFERROR(INDEX(Z$269:Z$305,MATCH($F69,$B$269:$B$305,0))/VLOOKUP($F69,$B$269:$BB$305,MATCH(LEFT(TRIM(Z$6),FIND("~",SUBSTITUTE(Z$6,"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69))*HLOOKUP(LEFT(TRIM(Z$6),FIND("~",SUBSTITUTE(Z$6," ","~",LEN(TRIM(Z$6))-LEN(SUBSTITUTE(TRIM(Z$6)," ",""))))-1)&amp;" Total",$B$6:$BB$305,ROW($A69)-5,FALSE))</f>
        <v>0</v>
      </c>
      <c r="AA69" s="143">
        <f ca="1">IF(AA$5&lt;&gt;"",HLOOKUP(AA$5,Functionalization!$G$6:$R$305,ROW($A69)-5,FALSE),IFERROR(INDEX(AA$269:AA$305,MATCH($F69,$B$269:$B$305,0))/VLOOKUP($F69,$B$269:$BB$305,MATCH(LEFT(TRIM(AA$6),FIND("~",SUBSTITUTE(AA$6,"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69))*HLOOKUP(LEFT(TRIM(AA$6),FIND("~",SUBSTITUTE(AA$6," ","~",LEN(TRIM(AA$6))-LEN(SUBSTITUTE(TRIM(AA$6)," ",""))))-1)&amp;" Total",$B$6:$BB$305,ROW($A69)-5,FALSE))</f>
        <v>0</v>
      </c>
      <c r="AB69" s="143">
        <f ca="1">IF(AB$5&lt;&gt;"",HLOOKUP(AB$5,Functionalization!$G$6:$R$305,ROW($A69)-5,FALSE),IFERROR(INDEX(AB$269:AB$305,MATCH($F69,$B$269:$B$305,0))/VLOOKUP($F69,$B$269:$BB$305,MATCH(LEFT(TRIM(AB$6),FIND("~",SUBSTITUTE(AB$6,"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69))*HLOOKUP(LEFT(TRIM(AB$6),FIND("~",SUBSTITUTE(AB$6," ","~",LEN(TRIM(AB$6))-LEN(SUBSTITUTE(TRIM(AB$6)," ",""))))-1)&amp;" Total",$B$6:$BB$305,ROW($A69)-5,FALSE))</f>
        <v>0</v>
      </c>
      <c r="AC69" s="143">
        <f ca="1">IF(AC$5&lt;&gt;"",HLOOKUP(AC$5,Functionalization!$G$6:$R$305,ROW($A69)-5,FALSE),IFERROR(INDEX(AC$269:AC$305,MATCH($F69,$B$269:$B$305,0))/VLOOKUP($F69,$B$269:$BB$305,MATCH(LEFT(TRIM(AC$6),FIND("~",SUBSTITUTE(AC$6,"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69))*HLOOKUP(LEFT(TRIM(AC$6),FIND("~",SUBSTITUTE(AC$6," ","~",LEN(TRIM(AC$6))-LEN(SUBSTITUTE(TRIM(AC$6)," ",""))))-1)&amp;" Total",$B$6:$BB$305,ROW($A69)-5,FALSE))</f>
        <v>0</v>
      </c>
      <c r="AD69" s="143">
        <f ca="1">IF(AD$5&lt;&gt;"",HLOOKUP(AD$5,Functionalization!$G$6:$R$305,ROW($A69)-5,FALSE),IFERROR(INDEX(AD$269:AD$305,MATCH($F69,$B$269:$B$305,0))/VLOOKUP($F69,$B$269:$BB$305,MATCH(LEFT(TRIM(AD$6),FIND("~",SUBSTITUTE(AD$6,"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69))*HLOOKUP(LEFT(TRIM(AD$6),FIND("~",SUBSTITUTE(AD$6," ","~",LEN(TRIM(AD$6))-LEN(SUBSTITUTE(TRIM(AD$6)," ",""))))-1)&amp;" Total",$B$6:$BB$305,ROW($A69)-5,FALSE))</f>
        <v>0</v>
      </c>
      <c r="AE69" s="143">
        <f ca="1">IF(AE$5&lt;&gt;"",HLOOKUP(AE$5,Functionalization!$G$6:$R$305,ROW($A69)-5,FALSE),IFERROR(INDEX(AE$269:AE$305,MATCH($F69,$B$269:$B$305,0))/VLOOKUP($F69,$B$269:$BB$305,MATCH(LEFT(TRIM(AE$6),FIND("~",SUBSTITUTE(AE$6,"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69))*HLOOKUP(LEFT(TRIM(AE$6),FIND("~",SUBSTITUTE(AE$6," ","~",LEN(TRIM(AE$6))-LEN(SUBSTITUTE(TRIM(AE$6)," ",""))))-1)&amp;" Total",$B$6:$BB$305,ROW($A69)-5,FALSE))</f>
        <v>0</v>
      </c>
      <c r="AF69" s="143">
        <f ca="1">IF(AF$5&lt;&gt;"",HLOOKUP(AF$5,Functionalization!$G$6:$R$305,ROW($A69)-5,FALSE),IFERROR(INDEX(AF$269:AF$305,MATCH($F69,$B$269:$B$305,0))/VLOOKUP($F69,$B$269:$BB$305,MATCH(LEFT(TRIM(AF$6),FIND("~",SUBSTITUTE(AF$6,"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69))*HLOOKUP(LEFT(TRIM(AF$6),FIND("~",SUBSTITUTE(AF$6," ","~",LEN(TRIM(AF$6))-LEN(SUBSTITUTE(TRIM(AF$6)," ",""))))-1)&amp;" Total",$B$6:$BB$305,ROW($A69)-5,FALSE))</f>
        <v>0</v>
      </c>
      <c r="AG69" s="143">
        <f ca="1">IF(AG$5&lt;&gt;"",HLOOKUP(AG$5,Functionalization!$G$6:$R$305,ROW($A69)-5,FALSE),IFERROR(INDEX(AG$269:AG$305,MATCH($F69,$B$269:$B$305,0))/VLOOKUP($F69,$B$269:$BB$305,MATCH(LEFT(TRIM(AG$6),FIND("~",SUBSTITUTE(AG$6,"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69))*HLOOKUP(LEFT(TRIM(AG$6),FIND("~",SUBSTITUTE(AG$6," ","~",LEN(TRIM(AG$6))-LEN(SUBSTITUTE(TRIM(AG$6)," ",""))))-1)&amp;" Total",$B$6:$BB$305,ROW($A69)-5,FALSE))</f>
        <v>0</v>
      </c>
      <c r="AH69" s="143">
        <f ca="1">IF(AH$5&lt;&gt;"",HLOOKUP(AH$5,Functionalization!$G$6:$R$305,ROW($A69)-5,FALSE),IFERROR(INDEX(AH$269:AH$305,MATCH($F69,$B$269:$B$305,0))/VLOOKUP($F69,$B$269:$BB$305,MATCH(LEFT(TRIM(AH$6),FIND("~",SUBSTITUTE(AH$6,"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69))*HLOOKUP(LEFT(TRIM(AH$6),FIND("~",SUBSTITUTE(AH$6," ","~",LEN(TRIM(AH$6))-LEN(SUBSTITUTE(TRIM(AH$6)," ",""))))-1)&amp;" Total",$B$6:$BB$305,ROW($A69)-5,FALSE))</f>
        <v>0</v>
      </c>
      <c r="AI69" s="143">
        <f ca="1">IF(AI$5&lt;&gt;"",HLOOKUP(AI$5,Functionalization!$G$6:$R$305,ROW($A69)-5,FALSE),IFERROR(INDEX(AI$269:AI$305,MATCH($F69,$B$269:$B$305,0))/VLOOKUP($F69,$B$269:$BB$305,MATCH(LEFT(TRIM(AI$6),FIND("~",SUBSTITUTE(AI$6,"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69))*HLOOKUP(LEFT(TRIM(AI$6),FIND("~",SUBSTITUTE(AI$6," ","~",LEN(TRIM(AI$6))-LEN(SUBSTITUTE(TRIM(AI$6)," ",""))))-1)&amp;" Total",$B$6:$BB$305,ROW($A69)-5,FALSE))</f>
        <v>0</v>
      </c>
      <c r="AJ69" s="143">
        <f ca="1">IF(AJ$5&lt;&gt;"",HLOOKUP(AJ$5,Functionalization!$G$6:$R$305,ROW($A69)-5,FALSE),IFERROR(INDEX(AJ$269:AJ$305,MATCH($F69,$B$269:$B$305,0))/VLOOKUP($F69,$B$269:$BB$305,MATCH(LEFT(TRIM(AJ$6),FIND("~",SUBSTITUTE(AJ$6,"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69))*HLOOKUP(LEFT(TRIM(AJ$6),FIND("~",SUBSTITUTE(AJ$6," ","~",LEN(TRIM(AJ$6))-LEN(SUBSTITUTE(TRIM(AJ$6)," ",""))))-1)&amp;" Total",$B$6:$BB$305,ROW($A69)-5,FALSE))</f>
        <v>0</v>
      </c>
      <c r="AK69" s="143">
        <f ca="1">IF(AK$5&lt;&gt;"",HLOOKUP(AK$5,Functionalization!$G$6:$R$305,ROW($A69)-5,FALSE),IFERROR(INDEX(AK$269:AK$305,MATCH($F69,$B$269:$B$305,0))/VLOOKUP($F69,$B$269:$BB$305,MATCH(LEFT(TRIM(AK$6),FIND("~",SUBSTITUTE(AK$6,"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69))*HLOOKUP(LEFT(TRIM(AK$6),FIND("~",SUBSTITUTE(AK$6," ","~",LEN(TRIM(AK$6))-LEN(SUBSTITUTE(TRIM(AK$6)," ",""))))-1)&amp;" Total",$B$6:$BB$305,ROW($A69)-5,FALSE))</f>
        <v>0</v>
      </c>
      <c r="AL69" s="143">
        <f ca="1">IF(AL$5&lt;&gt;"",HLOOKUP(AL$5,Functionalization!$G$6:$R$305,ROW($A69)-5,FALSE),IFERROR(INDEX(AL$269:AL$305,MATCH($F69,$B$269:$B$305,0))/VLOOKUP($F69,$B$269:$BB$305,MATCH(LEFT(TRIM(AL$6),FIND("~",SUBSTITUTE(AL$6,"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69))*HLOOKUP(LEFT(TRIM(AL$6),FIND("~",SUBSTITUTE(AL$6," ","~",LEN(TRIM(AL$6))-LEN(SUBSTITUTE(TRIM(AL$6)," ",""))))-1)&amp;" Total",$B$6:$BB$305,ROW($A69)-5,FALSE))</f>
        <v>0</v>
      </c>
      <c r="AM69" s="143">
        <f ca="1">IF(AM$5&lt;&gt;"",HLOOKUP(AM$5,Functionalization!$G$6:$R$305,ROW($A69)-5,FALSE),IFERROR(INDEX(AM$269:AM$305,MATCH($F69,$B$269:$B$305,0))/VLOOKUP($F69,$B$269:$BB$305,MATCH(LEFT(TRIM(AM$6),FIND("~",SUBSTITUTE(AM$6,"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69))*HLOOKUP(LEFT(TRIM(AM$6),FIND("~",SUBSTITUTE(AM$6," ","~",LEN(TRIM(AM$6))-LEN(SUBSTITUTE(TRIM(AM$6)," ",""))))-1)&amp;" Total",$B$6:$BB$305,ROW($A69)-5,FALSE))</f>
        <v>0</v>
      </c>
      <c r="AN69" s="143">
        <f ca="1">IF(AN$5&lt;&gt;"",HLOOKUP(AN$5,Functionalization!$G$6:$R$305,ROW($A69)-5,FALSE),IFERROR(INDEX(AN$269:AN$305,MATCH($F69,$B$269:$B$305,0))/VLOOKUP($F69,$B$269:$BB$305,MATCH(LEFT(TRIM(AN$6),FIND("~",SUBSTITUTE(AN$6,"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69))*HLOOKUP(LEFT(TRIM(AN$6),FIND("~",SUBSTITUTE(AN$6," ","~",LEN(TRIM(AN$6))-LEN(SUBSTITUTE(TRIM(AN$6)," ",""))))-1)&amp;" Total",$B$6:$BB$305,ROW($A69)-5,FALSE))</f>
        <v>0</v>
      </c>
      <c r="AO69" s="143">
        <f ca="1">IF(AO$5&lt;&gt;"",HLOOKUP(AO$5,Functionalization!$G$6:$R$305,ROW($A69)-5,FALSE),IFERROR(INDEX(AO$269:AO$305,MATCH($F69,$B$269:$B$305,0))/VLOOKUP($F69,$B$269:$BB$305,MATCH(LEFT(TRIM(AO$6),FIND("~",SUBSTITUTE(AO$6,"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69))*HLOOKUP(LEFT(TRIM(AO$6),FIND("~",SUBSTITUTE(AO$6," ","~",LEN(TRIM(AO$6))-LEN(SUBSTITUTE(TRIM(AO$6)," ",""))))-1)&amp;" Total",$B$6:$BB$305,ROW($A69)-5,FALSE))</f>
        <v>0</v>
      </c>
      <c r="AP69" s="143">
        <f ca="1">IF(AP$5&lt;&gt;"",HLOOKUP(AP$5,Functionalization!$G$6:$R$305,ROW($A69)-5,FALSE),IFERROR(INDEX(AP$269:AP$305,MATCH($F69,$B$269:$B$305,0))/VLOOKUP($F69,$B$269:$BB$305,MATCH(LEFT(TRIM(AP$6),FIND("~",SUBSTITUTE(AP$6,"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69))*HLOOKUP(LEFT(TRIM(AP$6),FIND("~",SUBSTITUTE(AP$6," ","~",LEN(TRIM(AP$6))-LEN(SUBSTITUTE(TRIM(AP$6)," ",""))))-1)&amp;" Total",$B$6:$BB$305,ROW($A69)-5,FALSE))</f>
        <v>0</v>
      </c>
      <c r="AQ69" s="143">
        <f ca="1">IF(AQ$5&lt;&gt;"",HLOOKUP(AQ$5,Functionalization!$G$6:$R$305,ROW($A69)-5,FALSE),IFERROR(INDEX(AQ$269:AQ$305,MATCH($F69,$B$269:$B$305,0))/VLOOKUP($F69,$B$269:$BB$305,MATCH(LEFT(TRIM(AQ$6),FIND("~",SUBSTITUTE(AQ$6,"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69))*HLOOKUP(LEFT(TRIM(AQ$6),FIND("~",SUBSTITUTE(AQ$6," ","~",LEN(TRIM(AQ$6))-LEN(SUBSTITUTE(TRIM(AQ$6)," ",""))))-1)&amp;" Total",$B$6:$BB$305,ROW($A69)-5,FALSE))</f>
        <v>0</v>
      </c>
      <c r="AR69" s="143">
        <f ca="1">IF(AR$5&lt;&gt;"",HLOOKUP(AR$5,Functionalization!$G$6:$R$305,ROW($A69)-5,FALSE),IFERROR(INDEX(AR$269:AR$305,MATCH($F69,$B$269:$B$305,0))/VLOOKUP($F69,$B$269:$BB$305,MATCH(LEFT(TRIM(AR$6),FIND("~",SUBSTITUTE(AR$6,"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69))*HLOOKUP(LEFT(TRIM(AR$6),FIND("~",SUBSTITUTE(AR$6," ","~",LEN(TRIM(AR$6))-LEN(SUBSTITUTE(TRIM(AR$6)," ",""))))-1)&amp;" Total",$B$6:$BB$305,ROW($A69)-5,FALSE))</f>
        <v>0</v>
      </c>
      <c r="AS69" s="143">
        <f ca="1">IF(AS$5&lt;&gt;"",HLOOKUP(AS$5,Functionalization!$G$6:$R$305,ROW($A69)-5,FALSE),IFERROR(INDEX(AS$269:AS$305,MATCH($F69,$B$269:$B$305,0))/VLOOKUP($F69,$B$269:$BB$305,MATCH(LEFT(TRIM(AS$6),FIND("~",SUBSTITUTE(AS$6,"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69))*HLOOKUP(LEFT(TRIM(AS$6),FIND("~",SUBSTITUTE(AS$6," ","~",LEN(TRIM(AS$6))-LEN(SUBSTITUTE(TRIM(AS$6)," ",""))))-1)&amp;" Total",$B$6:$BB$305,ROW($A69)-5,FALSE))</f>
        <v>0</v>
      </c>
      <c r="AT69" s="143">
        <f ca="1">IF(AT$5&lt;&gt;"",HLOOKUP(AT$5,Functionalization!$G$6:$R$305,ROW($A69)-5,FALSE),IFERROR(INDEX(AT$269:AT$305,MATCH($F69,$B$269:$B$305,0))/VLOOKUP($F69,$B$269:$BB$305,MATCH(LEFT(TRIM(AT$6),FIND("~",SUBSTITUTE(AT$6,"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69))*HLOOKUP(LEFT(TRIM(AT$6),FIND("~",SUBSTITUTE(AT$6," ","~",LEN(TRIM(AT$6))-LEN(SUBSTITUTE(TRIM(AT$6)," ",""))))-1)&amp;" Total",$B$6:$BB$305,ROW($A69)-5,FALSE))</f>
        <v>0</v>
      </c>
      <c r="AU69" s="143">
        <f ca="1">IF(AU$5&lt;&gt;"",HLOOKUP(AU$5,Functionalization!$G$6:$R$305,ROW($A69)-5,FALSE),IFERROR(INDEX(AU$269:AU$305,MATCH($F69,$B$269:$B$305,0))/VLOOKUP($F69,$B$269:$BB$305,MATCH(LEFT(TRIM(AU$6),FIND("~",SUBSTITUTE(AU$6,"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69))*HLOOKUP(LEFT(TRIM(AU$6),FIND("~",SUBSTITUTE(AU$6," ","~",LEN(TRIM(AU$6))-LEN(SUBSTITUTE(TRIM(AU$6)," ",""))))-1)&amp;" Total",$B$6:$BB$305,ROW($A69)-5,FALSE))</f>
        <v>0</v>
      </c>
      <c r="AV69" s="143">
        <f ca="1">IF(AV$5&lt;&gt;"",HLOOKUP(AV$5,Functionalization!$G$6:$R$305,ROW($A69)-5,FALSE),IFERROR(INDEX(AV$269:AV$305,MATCH($F69,$B$269:$B$305,0))/VLOOKUP($F69,$B$269:$BB$305,MATCH(LEFT(TRIM(AV$6),FIND("~",SUBSTITUTE(AV$6,"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69))*HLOOKUP(LEFT(TRIM(AV$6),FIND("~",SUBSTITUTE(AV$6," ","~",LEN(TRIM(AV$6))-LEN(SUBSTITUTE(TRIM(AV$6)," ",""))))-1)&amp;" Total",$B$6:$BB$305,ROW($A69)-5,FALSE))</f>
        <v>0</v>
      </c>
      <c r="AW69" s="143">
        <f ca="1">IF(AW$5&lt;&gt;"",HLOOKUP(AW$5,Functionalization!$G$6:$R$305,ROW($A69)-5,FALSE),IFERROR(INDEX(AW$269:AW$305,MATCH($F69,$B$269:$B$305,0))/VLOOKUP($F69,$B$269:$BB$305,MATCH(LEFT(TRIM(AW$6),FIND("~",SUBSTITUTE(AW$6,"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69))*HLOOKUP(LEFT(TRIM(AW$6),FIND("~",SUBSTITUTE(AW$6," ","~",LEN(TRIM(AW$6))-LEN(SUBSTITUTE(TRIM(AW$6)," ",""))))-1)&amp;" Total",$B$6:$BB$305,ROW($A69)-5,FALSE))</f>
        <v>0</v>
      </c>
      <c r="AX69" s="143">
        <f ca="1">IF(AX$5&lt;&gt;"",HLOOKUP(AX$5,Functionalization!$G$6:$R$305,ROW($A69)-5,FALSE),IFERROR(INDEX(AX$269:AX$305,MATCH($F69,$B$269:$B$305,0))/VLOOKUP($F69,$B$269:$BB$305,MATCH(LEFT(TRIM(AX$6),FIND("~",SUBSTITUTE(AX$6,"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69))*HLOOKUP(LEFT(TRIM(AX$6),FIND("~",SUBSTITUTE(AX$6," ","~",LEN(TRIM(AX$6))-LEN(SUBSTITUTE(TRIM(AX$6)," ",""))))-1)&amp;" Total",$B$6:$BB$305,ROW($A69)-5,FALSE))</f>
        <v>0</v>
      </c>
      <c r="AY69" s="143">
        <f ca="1">IF(AY$5&lt;&gt;"",HLOOKUP(AY$5,Functionalization!$G$6:$R$305,ROW($A69)-5,FALSE),IFERROR(INDEX(AY$269:AY$305,MATCH($F69,$B$269:$B$305,0))/VLOOKUP($F69,$B$269:$BB$305,MATCH(LEFT(TRIM(AY$6),FIND("~",SUBSTITUTE(AY$6,"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69))*HLOOKUP(LEFT(TRIM(AY$6),FIND("~",SUBSTITUTE(AY$6," ","~",LEN(TRIM(AY$6))-LEN(SUBSTITUTE(TRIM(AY$6)," ",""))))-1)&amp;" Total",$B$6:$BB$305,ROW($A69)-5,FALSE))</f>
        <v>0</v>
      </c>
      <c r="AZ69" s="143">
        <f ca="1">IF(AZ$5&lt;&gt;"",HLOOKUP(AZ$5,Functionalization!$G$6:$R$305,ROW($A69)-5,FALSE),IFERROR(INDEX(AZ$269:AZ$305,MATCH($F69,$B$269:$B$305,0))/VLOOKUP($F69,$B$269:$BB$305,MATCH(LEFT(TRIM(AZ$6),FIND("~",SUBSTITUTE(AZ$6,"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69))*HLOOKUP(LEFT(TRIM(AZ$6),FIND("~",SUBSTITUTE(AZ$6," ","~",LEN(TRIM(AZ$6))-LEN(SUBSTITUTE(TRIM(AZ$6)," ",""))))-1)&amp;" Total",$B$6:$BB$305,ROW($A69)-5,FALSE))</f>
        <v>0</v>
      </c>
      <c r="BA69" s="143">
        <f ca="1">IF(BA$5&lt;&gt;"",HLOOKUP(BA$5,Functionalization!$G$6:$R$305,ROW($A69)-5,FALSE),IFERROR(INDEX(BA$269:BA$305,MATCH($F69,$B$269:$B$305,0))/VLOOKUP($F69,$B$269:$BB$305,MATCH(LEFT(TRIM(BA$6),FIND("~",SUBSTITUTE(BA$6,"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69))*HLOOKUP(LEFT(TRIM(BA$6),FIND("~",SUBSTITUTE(BA$6," ","~",LEN(TRIM(BA$6))-LEN(SUBSTITUTE(TRIM(BA$6)," ",""))))-1)&amp;" Total",$B$6:$BB$305,ROW($A69)-5,FALSE))</f>
        <v>0</v>
      </c>
      <c r="BB69" s="143">
        <f ca="1">IF(BB$5&lt;&gt;"",HLOOKUP(BB$5,Functionalization!$G$6:$R$305,ROW($A69)-5,FALSE),IFERROR(INDEX(BB$269:BB$305,MATCH($F69,$B$269:$B$305,0))/VLOOKUP($F69,$B$269:$BB$305,MATCH(LEFT(TRIM(BB$6),FIND("~",SUBSTITUTE(BB$6,"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69))*HLOOKUP(LEFT(TRIM(BB$6),FIND("~",SUBSTITUTE(BB$6," ","~",LEN(TRIM(BB$6))-LEN(SUBSTITUTE(TRIM(BB$6)," ",""))))-1)&amp;" Total",$B$6:$BB$305,ROW($A69)-5,FALSE))</f>
        <v>0</v>
      </c>
      <c r="BD69" s="79">
        <f ca="1">IFERROR(IF(SUMIF($G$6:$BB$6,BD$6&amp;" Total",$G69:$BB69)-(SUMIF($G$6:$BB$6,BD$6&amp;" "&amp;'Input-Func_Class'!$D$22,$G69:$BB69)+IFERROR(SUMIF($G$6:$BB$6,BD$6&amp;" "&amp;'Input-Func_Class'!$E$22,$G69:$BB69),SUMIF($G$6:$BB$6,BD$6&amp;" "&amp;'Input-Func_Class'!$B$24,$G69:$BB69))+SUMIF($G$6:$BB$6,BD$6&amp;" "&amp;'Input-Func_Class'!$F$22,$G69:$BB69))&lt;Check_Limit,0,1),1)</f>
        <v>0</v>
      </c>
      <c r="BE69" s="79">
        <f ca="1">IFERROR(IF(SUMIF($G$6:$BB$6,BE$6&amp;" Total",$G69:$BB69)-(SUMIF($G$6:$BB$6,BE$6&amp;" "&amp;'Input-Func_Class'!$D$22,$G69:$BB69)+IFERROR(SUMIF($G$6:$BB$6,BE$6&amp;" "&amp;'Input-Func_Class'!$E$22,$G69:$BB69),SUMIF($G$6:$BB$6,BE$6&amp;" "&amp;'Input-Func_Class'!$B$24,$G69:$BB69))+SUMIF($G$6:$BB$6,BE$6&amp;" "&amp;'Input-Func_Class'!$F$22,$G69:$BB69))&lt;Check_Limit,0,1),1)</f>
        <v>0</v>
      </c>
      <c r="BF69" s="79">
        <f ca="1">IFERROR(IF(SUMIF($G$6:$BB$6,BF$6&amp;" Total",$G69:$BB69)-(SUMIF($G$6:$BB$6,BF$6&amp;" "&amp;'Input-Func_Class'!$D$22,$G69:$BB69)+IFERROR(SUMIF($G$6:$BB$6,BF$6&amp;" "&amp;'Input-Func_Class'!$E$22,$G69:$BB69),SUMIF($G$6:$BB$6,BF$6&amp;" "&amp;'Input-Func_Class'!$B$24,$G69:$BB69))+SUMIF($G$6:$BB$6,BF$6&amp;" "&amp;'Input-Func_Class'!$F$22,$G69:$BB69))&lt;Check_Limit,0,1),1)</f>
        <v>0</v>
      </c>
      <c r="BG69" s="79">
        <f ca="1">IFERROR(IF(SUMIF($G$6:$BB$6,BG$6&amp;" Total",$G69:$BB69)-(SUMIF($G$6:$BB$6,BG$6&amp;" "&amp;'Input-Func_Class'!$D$22,$G69:$BB69)+IFERROR(SUMIF($G$6:$BB$6,BG$6&amp;" "&amp;'Input-Func_Class'!$E$22,$G69:$BB69),SUMIF($G$6:$BB$6,BG$6&amp;" "&amp;'Input-Func_Class'!$B$24,$G69:$BB69))+SUMIF($G$6:$BB$6,BG$6&amp;" "&amp;'Input-Func_Class'!$F$22,$G69:$BB69))&lt;Check_Limit,0,1),1)</f>
        <v>0</v>
      </c>
      <c r="BH69" s="79">
        <f ca="1">IFERROR(IF(SUMIF($G$6:$BB$6,BH$6&amp;" Total",$G69:$BB69)-(SUMIF($G$6:$BB$6,BH$6&amp;" "&amp;'Input-Func_Class'!$D$22,$G69:$BB69)+IFERROR(SUMIF($G$6:$BB$6,BH$6&amp;" "&amp;'Input-Func_Class'!$E$22,$G69:$BB69),SUMIF($G$6:$BB$6,BH$6&amp;" "&amp;'Input-Func_Class'!$B$24,$G69:$BB69))+SUMIF($G$6:$BB$6,BH$6&amp;" "&amp;'Input-Func_Class'!$F$22,$G69:$BB69))&lt;Check_Limit,0,1),1)</f>
        <v>0</v>
      </c>
      <c r="BI69" s="79">
        <f ca="1">IFERROR(IF(SUMIF($G$6:$BB$6,BI$6&amp;" Total",$G69:$BB69)-(SUMIF($G$6:$BB$6,BI$6&amp;" "&amp;'Input-Func_Class'!$D$22,$G69:$BB69)+IFERROR(SUMIF($G$6:$BB$6,BI$6&amp;" "&amp;'Input-Func_Class'!$E$22,$G69:$BB69),SUMIF($G$6:$BB$6,BI$6&amp;" "&amp;'Input-Func_Class'!$B$24,$G69:$BB69))+SUMIF($G$6:$BB$6,BI$6&amp;" "&amp;'Input-Func_Class'!$F$22,$G69:$BB69))&lt;Check_Limit,0,1),1)</f>
        <v>0</v>
      </c>
      <c r="BJ69" s="79">
        <f ca="1">IFERROR(IF(SUMIF($G$6:$BB$6,BJ$6&amp;" Total",$G69:$BB69)-(SUMIF($G$6:$BB$6,BJ$6&amp;" "&amp;'Input-Func_Class'!$D$22,$G69:$BB69)+IFERROR(SUMIF($G$6:$BB$6,BJ$6&amp;" "&amp;'Input-Func_Class'!$E$22,$G69:$BB69),SUMIF($G$6:$BB$6,BJ$6&amp;" "&amp;'Input-Func_Class'!$B$24,$G69:$BB69))+SUMIF($G$6:$BB$6,BJ$6&amp;" "&amp;'Input-Func_Class'!$F$22,$G69:$BB69))&lt;Check_Limit,0,1),1)</f>
        <v>0</v>
      </c>
      <c r="BK69" s="79">
        <f ca="1">IFERROR(IF(SUMIF($G$6:$BB$6,BK$6&amp;" Total",$G69:$BB69)-(SUMIF($G$6:$BB$6,BK$6&amp;" "&amp;'Input-Func_Class'!$D$22,$G69:$BB69)+IFERROR(SUMIF($G$6:$BB$6,BK$6&amp;" "&amp;'Input-Func_Class'!$E$22,$G69:$BB69),SUMIF($G$6:$BB$6,BK$6&amp;" "&amp;'Input-Func_Class'!$B$24,$G69:$BB69))+SUMIF($G$6:$BB$6,BK$6&amp;" "&amp;'Input-Func_Class'!$F$22,$G69:$BB69))&lt;Check_Limit,0,1),1)</f>
        <v>0</v>
      </c>
      <c r="BL69" s="79">
        <f ca="1">IFERROR(IF(SUMIF($G$6:$BB$6,BL$6&amp;" Total",$G69:$BB69)-(SUMIF($G$6:$BB$6,BL$6&amp;" "&amp;'Input-Func_Class'!$D$22,$G69:$BB69)+IFERROR(SUMIF($G$6:$BB$6,BL$6&amp;" "&amp;'Input-Func_Class'!$E$22,$G69:$BB69),SUMIF($G$6:$BB$6,BL$6&amp;" "&amp;'Input-Func_Class'!$B$24,$G69:$BB69))+SUMIF($G$6:$BB$6,BL$6&amp;" "&amp;'Input-Func_Class'!$F$22,$G69:$BB69))&lt;Check_Limit,0,1),1)</f>
        <v>0</v>
      </c>
      <c r="BM69" s="79">
        <f ca="1">IFERROR(IF(SUMIF($G$6:$BB$6,BM$6&amp;" Total",$G69:$BB69)-(SUMIF($G$6:$BB$6,BM$6&amp;" "&amp;'Input-Func_Class'!$D$22,$G69:$BB69)+IFERROR(SUMIF($G$6:$BB$6,BM$6&amp;" "&amp;'Input-Func_Class'!$E$22,$G69:$BB69),SUMIF($G$6:$BB$6,BM$6&amp;" "&amp;'Input-Func_Class'!$B$24,$G69:$BB69))+SUMIF($G$6:$BB$6,BM$6&amp;" "&amp;'Input-Func_Class'!$F$22,$G69:$BB69))&lt;Check_Limit,0,1),1)</f>
        <v>0</v>
      </c>
      <c r="BN69" s="79">
        <f ca="1">IFERROR(IF(SUMIF($G$6:$BB$6,BN$6&amp;" Total",$G69:$BB69)-(SUMIF($G$6:$BB$6,BN$6&amp;" "&amp;'Input-Func_Class'!$D$22,$G69:$BB69)+IFERROR(SUMIF($G$6:$BB$6,BN$6&amp;" "&amp;'Input-Func_Class'!$E$22,$G69:$BB69),SUMIF($G$6:$BB$6,BN$6&amp;" "&amp;'Input-Func_Class'!$B$24,$G69:$BB69))+SUMIF($G$6:$BB$6,BN$6&amp;" "&amp;'Input-Func_Class'!$F$22,$G69:$BB69))&lt;Check_Limit,0,1),1)</f>
        <v>0</v>
      </c>
      <c r="BO69" s="79">
        <f ca="1">IFERROR(IF(SUMIF($G$6:$BB$6,BO$6&amp;" Total",$G69:$BB69)-(SUMIF($G$6:$BB$6,BO$6&amp;" "&amp;'Input-Func_Class'!$D$22,$G69:$BB69)+IFERROR(SUMIF($G$6:$BB$6,BO$6&amp;" "&amp;'Input-Func_Class'!$E$22,$G69:$BB69),SUMIF($G$6:$BB$6,BO$6&amp;" "&amp;'Input-Func_Class'!$B$24,$G69:$BB69))+SUMIF($G$6:$BB$6,BO$6&amp;" "&amp;'Input-Func_Class'!$F$22,$G69:$BB69))&lt;Check_Limit,0,1),1)</f>
        <v>0</v>
      </c>
    </row>
    <row r="70" spans="1:67" outlineLevel="1">
      <c r="A70" s="113">
        <f>IF(ISBLANK('Input-Accounts'!A70),"",'Input-Accounts'!A70)</f>
        <v>58</v>
      </c>
      <c r="B70" s="79" t="str">
        <f>IF(ISBLANK('Input-Accounts'!B70),"",'Input-Accounts'!B70)</f>
        <v>Subtotal - Intangible Plant</v>
      </c>
      <c r="C70" s="113" t="str">
        <f>IF(ISBLANK('Input-Accounts'!C70),"",'Input-Accounts'!C70)</f>
        <v/>
      </c>
      <c r="D70" s="144">
        <f>SUBTOTAL(9,D67:D69)</f>
        <v>-29923293.020000011</v>
      </c>
      <c r="E70" s="143">
        <f t="shared" ca="1" si="2"/>
        <v>0</v>
      </c>
      <c r="G70" s="144">
        <f t="shared" ref="G70:BB70" ca="1" si="14">SUBTOTAL(9,G67:G69)</f>
        <v>0</v>
      </c>
      <c r="H70" s="144">
        <f t="shared" ca="1" si="14"/>
        <v>0</v>
      </c>
      <c r="I70" s="144">
        <f t="shared" ca="1" si="14"/>
        <v>0</v>
      </c>
      <c r="J70" s="144">
        <f t="shared" ca="1" si="14"/>
        <v>0</v>
      </c>
      <c r="K70" s="144">
        <f t="shared" ca="1" si="14"/>
        <v>-1089407.2396238118</v>
      </c>
      <c r="L70" s="144">
        <f t="shared" ca="1" si="14"/>
        <v>-357464.68592457805</v>
      </c>
      <c r="M70" s="144">
        <f t="shared" ca="1" si="14"/>
        <v>-731942.55369923369</v>
      </c>
      <c r="N70" s="144">
        <f t="shared" ca="1" si="14"/>
        <v>0</v>
      </c>
      <c r="O70" s="144">
        <f t="shared" ca="1" si="14"/>
        <v>-28833885.780376196</v>
      </c>
      <c r="P70" s="144">
        <f t="shared" ca="1" si="14"/>
        <v>-12315102.674209511</v>
      </c>
      <c r="Q70" s="144">
        <f t="shared" ca="1" si="14"/>
        <v>0</v>
      </c>
      <c r="R70" s="144">
        <f t="shared" ca="1" si="14"/>
        <v>-16518783.106166691</v>
      </c>
      <c r="S70" s="144">
        <f t="shared" ca="1" si="14"/>
        <v>0</v>
      </c>
      <c r="T70" s="144">
        <f t="shared" ca="1" si="14"/>
        <v>0</v>
      </c>
      <c r="U70" s="144">
        <f t="shared" ca="1" si="14"/>
        <v>0</v>
      </c>
      <c r="V70" s="144">
        <f t="shared" ca="1" si="14"/>
        <v>0</v>
      </c>
      <c r="W70" s="144">
        <f t="shared" ca="1" si="14"/>
        <v>0</v>
      </c>
      <c r="X70" s="144">
        <f t="shared" ca="1" si="14"/>
        <v>0</v>
      </c>
      <c r="Y70" s="144">
        <f t="shared" ca="1" si="14"/>
        <v>0</v>
      </c>
      <c r="Z70" s="144">
        <f t="shared" ca="1" si="14"/>
        <v>0</v>
      </c>
      <c r="AA70" s="144">
        <f t="shared" ca="1" si="14"/>
        <v>0</v>
      </c>
      <c r="AB70" s="144">
        <f t="shared" ca="1" si="14"/>
        <v>0</v>
      </c>
      <c r="AC70" s="144">
        <f t="shared" ca="1" si="14"/>
        <v>0</v>
      </c>
      <c r="AD70" s="144">
        <f t="shared" ca="1" si="14"/>
        <v>0</v>
      </c>
      <c r="AE70" s="144">
        <f t="shared" ca="1" si="14"/>
        <v>0</v>
      </c>
      <c r="AF70" s="144">
        <f t="shared" ca="1" si="14"/>
        <v>0</v>
      </c>
      <c r="AG70" s="144">
        <f t="shared" ca="1" si="14"/>
        <v>0</v>
      </c>
      <c r="AH70" s="144">
        <f t="shared" ca="1" si="14"/>
        <v>0</v>
      </c>
      <c r="AI70" s="144">
        <f t="shared" ca="1" si="14"/>
        <v>0</v>
      </c>
      <c r="AJ70" s="144">
        <f t="shared" ca="1" si="14"/>
        <v>0</v>
      </c>
      <c r="AK70" s="144">
        <f t="shared" ca="1" si="14"/>
        <v>0</v>
      </c>
      <c r="AL70" s="144">
        <f t="shared" ca="1" si="14"/>
        <v>0</v>
      </c>
      <c r="AM70" s="144">
        <f t="shared" ca="1" si="14"/>
        <v>0</v>
      </c>
      <c r="AN70" s="144">
        <f t="shared" ca="1" si="14"/>
        <v>0</v>
      </c>
      <c r="AO70" s="144">
        <f t="shared" ca="1" si="14"/>
        <v>0</v>
      </c>
      <c r="AP70" s="144">
        <f t="shared" ca="1" si="14"/>
        <v>0</v>
      </c>
      <c r="AQ70" s="144">
        <f t="shared" ca="1" si="14"/>
        <v>0</v>
      </c>
      <c r="AR70" s="144">
        <f t="shared" ca="1" si="14"/>
        <v>0</v>
      </c>
      <c r="AS70" s="144">
        <f t="shared" ca="1" si="14"/>
        <v>0</v>
      </c>
      <c r="AT70" s="144">
        <f t="shared" ca="1" si="14"/>
        <v>0</v>
      </c>
      <c r="AU70" s="144">
        <f t="shared" ca="1" si="14"/>
        <v>0</v>
      </c>
      <c r="AV70" s="144">
        <f t="shared" ca="1" si="14"/>
        <v>0</v>
      </c>
      <c r="AW70" s="144">
        <f t="shared" ca="1" si="14"/>
        <v>0</v>
      </c>
      <c r="AX70" s="144">
        <f t="shared" ca="1" si="14"/>
        <v>0</v>
      </c>
      <c r="AY70" s="144">
        <f t="shared" ca="1" si="14"/>
        <v>0</v>
      </c>
      <c r="AZ70" s="144">
        <f t="shared" ca="1" si="14"/>
        <v>0</v>
      </c>
      <c r="BA70" s="144">
        <f t="shared" ca="1" si="14"/>
        <v>0</v>
      </c>
      <c r="BB70" s="144">
        <f t="shared" ca="1" si="14"/>
        <v>0</v>
      </c>
      <c r="BD70" s="79">
        <f ca="1">IFERROR(IF(SUMIF($G$6:$BB$6,BD$6&amp;" Total",$G70:$BB70)-(SUMIF($G$6:$BB$6,BD$6&amp;" "&amp;'Input-Func_Class'!$D$22,$G70:$BB70)+IFERROR(SUMIF($G$6:$BB$6,BD$6&amp;" "&amp;'Input-Func_Class'!$E$22,$G70:$BB70),SUMIF($G$6:$BB$6,BD$6&amp;" "&amp;'Input-Func_Class'!$B$24,$G70:$BB70))+SUMIF($G$6:$BB$6,BD$6&amp;" "&amp;'Input-Func_Class'!$F$22,$G70:$BB70))&lt;Check_Limit,0,1),1)</f>
        <v>0</v>
      </c>
      <c r="BE70" s="79">
        <f ca="1">IFERROR(IF(SUMIF($G$6:$BB$6,BE$6&amp;" Total",$G70:$BB70)-(SUMIF($G$6:$BB$6,BE$6&amp;" "&amp;'Input-Func_Class'!$D$22,$G70:$BB70)+IFERROR(SUMIF($G$6:$BB$6,BE$6&amp;" "&amp;'Input-Func_Class'!$E$22,$G70:$BB70),SUMIF($G$6:$BB$6,BE$6&amp;" "&amp;'Input-Func_Class'!$B$24,$G70:$BB70))+SUMIF($G$6:$BB$6,BE$6&amp;" "&amp;'Input-Func_Class'!$F$22,$G70:$BB70))&lt;Check_Limit,0,1),1)</f>
        <v>0</v>
      </c>
      <c r="BF70" s="79">
        <f ca="1">IFERROR(IF(SUMIF($G$6:$BB$6,BF$6&amp;" Total",$G70:$BB70)-(SUMIF($G$6:$BB$6,BF$6&amp;" "&amp;'Input-Func_Class'!$D$22,$G70:$BB70)+IFERROR(SUMIF($G$6:$BB$6,BF$6&amp;" "&amp;'Input-Func_Class'!$E$22,$G70:$BB70),SUMIF($G$6:$BB$6,BF$6&amp;" "&amp;'Input-Func_Class'!$B$24,$G70:$BB70))+SUMIF($G$6:$BB$6,BF$6&amp;" "&amp;'Input-Func_Class'!$F$22,$G70:$BB70))&lt;Check_Limit,0,1),1)</f>
        <v>0</v>
      </c>
      <c r="BG70" s="79">
        <f ca="1">IFERROR(IF(SUMIF($G$6:$BB$6,BG$6&amp;" Total",$G70:$BB70)-(SUMIF($G$6:$BB$6,BG$6&amp;" "&amp;'Input-Func_Class'!$D$22,$G70:$BB70)+IFERROR(SUMIF($G$6:$BB$6,BG$6&amp;" "&amp;'Input-Func_Class'!$E$22,$G70:$BB70),SUMIF($G$6:$BB$6,BG$6&amp;" "&amp;'Input-Func_Class'!$B$24,$G70:$BB70))+SUMIF($G$6:$BB$6,BG$6&amp;" "&amp;'Input-Func_Class'!$F$22,$G70:$BB70))&lt;Check_Limit,0,1),1)</f>
        <v>0</v>
      </c>
      <c r="BH70" s="79">
        <f ca="1">IFERROR(IF(SUMIF($G$6:$BB$6,BH$6&amp;" Total",$G70:$BB70)-(SUMIF($G$6:$BB$6,BH$6&amp;" "&amp;'Input-Func_Class'!$D$22,$G70:$BB70)+IFERROR(SUMIF($G$6:$BB$6,BH$6&amp;" "&amp;'Input-Func_Class'!$E$22,$G70:$BB70),SUMIF($G$6:$BB$6,BH$6&amp;" "&amp;'Input-Func_Class'!$B$24,$G70:$BB70))+SUMIF($G$6:$BB$6,BH$6&amp;" "&amp;'Input-Func_Class'!$F$22,$G70:$BB70))&lt;Check_Limit,0,1),1)</f>
        <v>0</v>
      </c>
      <c r="BI70" s="79">
        <f ca="1">IFERROR(IF(SUMIF($G$6:$BB$6,BI$6&amp;" Total",$G70:$BB70)-(SUMIF($G$6:$BB$6,BI$6&amp;" "&amp;'Input-Func_Class'!$D$22,$G70:$BB70)+IFERROR(SUMIF($G$6:$BB$6,BI$6&amp;" "&amp;'Input-Func_Class'!$E$22,$G70:$BB70),SUMIF($G$6:$BB$6,BI$6&amp;" "&amp;'Input-Func_Class'!$B$24,$G70:$BB70))+SUMIF($G$6:$BB$6,BI$6&amp;" "&amp;'Input-Func_Class'!$F$22,$G70:$BB70))&lt;Check_Limit,0,1),1)</f>
        <v>0</v>
      </c>
      <c r="BJ70" s="79">
        <f ca="1">IFERROR(IF(SUMIF($G$6:$BB$6,BJ$6&amp;" Total",$G70:$BB70)-(SUMIF($G$6:$BB$6,BJ$6&amp;" "&amp;'Input-Func_Class'!$D$22,$G70:$BB70)+IFERROR(SUMIF($G$6:$BB$6,BJ$6&amp;" "&amp;'Input-Func_Class'!$E$22,$G70:$BB70),SUMIF($G$6:$BB$6,BJ$6&amp;" "&amp;'Input-Func_Class'!$B$24,$G70:$BB70))+SUMIF($G$6:$BB$6,BJ$6&amp;" "&amp;'Input-Func_Class'!$F$22,$G70:$BB70))&lt;Check_Limit,0,1),1)</f>
        <v>0</v>
      </c>
      <c r="BK70" s="79">
        <f ca="1">IFERROR(IF(SUMIF($G$6:$BB$6,BK$6&amp;" Total",$G70:$BB70)-(SUMIF($G$6:$BB$6,BK$6&amp;" "&amp;'Input-Func_Class'!$D$22,$G70:$BB70)+IFERROR(SUMIF($G$6:$BB$6,BK$6&amp;" "&amp;'Input-Func_Class'!$E$22,$G70:$BB70),SUMIF($G$6:$BB$6,BK$6&amp;" "&amp;'Input-Func_Class'!$B$24,$G70:$BB70))+SUMIF($G$6:$BB$6,BK$6&amp;" "&amp;'Input-Func_Class'!$F$22,$G70:$BB70))&lt;Check_Limit,0,1),1)</f>
        <v>0</v>
      </c>
      <c r="BL70" s="79">
        <f ca="1">IFERROR(IF(SUMIF($G$6:$BB$6,BL$6&amp;" Total",$G70:$BB70)-(SUMIF($G$6:$BB$6,BL$6&amp;" "&amp;'Input-Func_Class'!$D$22,$G70:$BB70)+IFERROR(SUMIF($G$6:$BB$6,BL$6&amp;" "&amp;'Input-Func_Class'!$E$22,$G70:$BB70),SUMIF($G$6:$BB$6,BL$6&amp;" "&amp;'Input-Func_Class'!$B$24,$G70:$BB70))+SUMIF($G$6:$BB$6,BL$6&amp;" "&amp;'Input-Func_Class'!$F$22,$G70:$BB70))&lt;Check_Limit,0,1),1)</f>
        <v>0</v>
      </c>
      <c r="BM70" s="79">
        <f ca="1">IFERROR(IF(SUMIF($G$6:$BB$6,BM$6&amp;" Total",$G70:$BB70)-(SUMIF($G$6:$BB$6,BM$6&amp;" "&amp;'Input-Func_Class'!$D$22,$G70:$BB70)+IFERROR(SUMIF($G$6:$BB$6,BM$6&amp;" "&amp;'Input-Func_Class'!$E$22,$G70:$BB70),SUMIF($G$6:$BB$6,BM$6&amp;" "&amp;'Input-Func_Class'!$B$24,$G70:$BB70))+SUMIF($G$6:$BB$6,BM$6&amp;" "&amp;'Input-Func_Class'!$F$22,$G70:$BB70))&lt;Check_Limit,0,1),1)</f>
        <v>0</v>
      </c>
      <c r="BN70" s="79">
        <f ca="1">IFERROR(IF(SUMIF($G$6:$BB$6,BN$6&amp;" Total",$G70:$BB70)-(SUMIF($G$6:$BB$6,BN$6&amp;" "&amp;'Input-Func_Class'!$D$22,$G70:$BB70)+IFERROR(SUMIF($G$6:$BB$6,BN$6&amp;" "&amp;'Input-Func_Class'!$E$22,$G70:$BB70),SUMIF($G$6:$BB$6,BN$6&amp;" "&amp;'Input-Func_Class'!$B$24,$G70:$BB70))+SUMIF($G$6:$BB$6,BN$6&amp;" "&amp;'Input-Func_Class'!$F$22,$G70:$BB70))&lt;Check_Limit,0,1),1)</f>
        <v>0</v>
      </c>
      <c r="BO70" s="79">
        <f ca="1">IFERROR(IF(SUMIF($G$6:$BB$6,BO$6&amp;" Total",$G70:$BB70)-(SUMIF($G$6:$BB$6,BO$6&amp;" "&amp;'Input-Func_Class'!$D$22,$G70:$BB70)+IFERROR(SUMIF($G$6:$BB$6,BO$6&amp;" "&amp;'Input-Func_Class'!$E$22,$G70:$BB70),SUMIF($G$6:$BB$6,BO$6&amp;" "&amp;'Input-Func_Class'!$B$24,$G70:$BB70))+SUMIF($G$6:$BB$6,BO$6&amp;" "&amp;'Input-Func_Class'!$F$22,$G70:$BB70))&lt;Check_Limit,0,1),1)</f>
        <v>0</v>
      </c>
    </row>
    <row r="71" spans="1:67" outlineLevel="1">
      <c r="A71" s="113" t="str">
        <f>IF(ISBLANK('Input-Accounts'!A71),"",'Input-Accounts'!A71)</f>
        <v/>
      </c>
      <c r="B71" s="79" t="str">
        <f>IF(ISBLANK('Input-Accounts'!B71),"",'Input-Accounts'!B71)</f>
        <v/>
      </c>
      <c r="C71" s="113" t="str">
        <f>IF(ISBLANK('Input-Accounts'!C71),"",'Input-Accounts'!C71)</f>
        <v/>
      </c>
      <c r="D71" s="143"/>
      <c r="E71" s="143">
        <f t="shared" si="2"/>
        <v>0</v>
      </c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  <c r="AA71" s="143"/>
      <c r="AB71" s="143"/>
      <c r="AC71" s="143"/>
      <c r="AD71" s="143"/>
      <c r="AE71" s="143"/>
      <c r="AF71" s="143"/>
      <c r="AG71" s="143"/>
      <c r="AH71" s="143"/>
      <c r="AI71" s="143"/>
      <c r="AJ71" s="143"/>
      <c r="AK71" s="143"/>
      <c r="AL71" s="143"/>
      <c r="AM71" s="143"/>
      <c r="AN71" s="143"/>
      <c r="AO71" s="143"/>
      <c r="AP71" s="143"/>
      <c r="AQ71" s="143"/>
      <c r="AR71" s="143"/>
      <c r="AS71" s="143"/>
      <c r="AT71" s="143"/>
      <c r="AU71" s="143"/>
      <c r="AV71" s="143"/>
      <c r="AW71" s="143"/>
      <c r="AX71" s="143"/>
      <c r="AY71" s="143"/>
      <c r="AZ71" s="143"/>
      <c r="BA71" s="143"/>
      <c r="BB71" s="143"/>
      <c r="BD71" s="79">
        <f>IFERROR(IF(SUMIF($G$6:$BB$6,BD$6&amp;" Total",$G71:$BB71)-(SUMIF($G$6:$BB$6,BD$6&amp;" "&amp;'Input-Func_Class'!$D$22,$G71:$BB71)+IFERROR(SUMIF($G$6:$BB$6,BD$6&amp;" "&amp;'Input-Func_Class'!$E$22,$G71:$BB71),SUMIF($G$6:$BB$6,BD$6&amp;" "&amp;'Input-Func_Class'!$B$24,$G71:$BB71))+SUMIF($G$6:$BB$6,BD$6&amp;" "&amp;'Input-Func_Class'!$F$22,$G71:$BB71))&lt;Check_Limit,0,1),1)</f>
        <v>0</v>
      </c>
      <c r="BE71" s="79">
        <f>IFERROR(IF(SUMIF($G$6:$BB$6,BE$6&amp;" Total",$G71:$BB71)-(SUMIF($G$6:$BB$6,BE$6&amp;" "&amp;'Input-Func_Class'!$D$22,$G71:$BB71)+IFERROR(SUMIF($G$6:$BB$6,BE$6&amp;" "&amp;'Input-Func_Class'!$E$22,$G71:$BB71),SUMIF($G$6:$BB$6,BE$6&amp;" "&amp;'Input-Func_Class'!$B$24,$G71:$BB71))+SUMIF($G$6:$BB$6,BE$6&amp;" "&amp;'Input-Func_Class'!$F$22,$G71:$BB71))&lt;Check_Limit,0,1),1)</f>
        <v>0</v>
      </c>
      <c r="BF71" s="79">
        <f>IFERROR(IF(SUMIF($G$6:$BB$6,BF$6&amp;" Total",$G71:$BB71)-(SUMIF($G$6:$BB$6,BF$6&amp;" "&amp;'Input-Func_Class'!$D$22,$G71:$BB71)+IFERROR(SUMIF($G$6:$BB$6,BF$6&amp;" "&amp;'Input-Func_Class'!$E$22,$G71:$BB71),SUMIF($G$6:$BB$6,BF$6&amp;" "&amp;'Input-Func_Class'!$B$24,$G71:$BB71))+SUMIF($G$6:$BB$6,BF$6&amp;" "&amp;'Input-Func_Class'!$F$22,$G71:$BB71))&lt;Check_Limit,0,1),1)</f>
        <v>0</v>
      </c>
      <c r="BG71" s="79">
        <f>IFERROR(IF(SUMIF($G$6:$BB$6,BG$6&amp;" Total",$G71:$BB71)-(SUMIF($G$6:$BB$6,BG$6&amp;" "&amp;'Input-Func_Class'!$D$22,$G71:$BB71)+IFERROR(SUMIF($G$6:$BB$6,BG$6&amp;" "&amp;'Input-Func_Class'!$E$22,$G71:$BB71),SUMIF($G$6:$BB$6,BG$6&amp;" "&amp;'Input-Func_Class'!$B$24,$G71:$BB71))+SUMIF($G$6:$BB$6,BG$6&amp;" "&amp;'Input-Func_Class'!$F$22,$G71:$BB71))&lt;Check_Limit,0,1),1)</f>
        <v>0</v>
      </c>
      <c r="BH71" s="79">
        <f>IFERROR(IF(SUMIF($G$6:$BB$6,BH$6&amp;" Total",$G71:$BB71)-(SUMIF($G$6:$BB$6,BH$6&amp;" "&amp;'Input-Func_Class'!$D$22,$G71:$BB71)+IFERROR(SUMIF($G$6:$BB$6,BH$6&amp;" "&amp;'Input-Func_Class'!$E$22,$G71:$BB71),SUMIF($G$6:$BB$6,BH$6&amp;" "&amp;'Input-Func_Class'!$B$24,$G71:$BB71))+SUMIF($G$6:$BB$6,BH$6&amp;" "&amp;'Input-Func_Class'!$F$22,$G71:$BB71))&lt;Check_Limit,0,1),1)</f>
        <v>0</v>
      </c>
      <c r="BI71" s="79">
        <f>IFERROR(IF(SUMIF($G$6:$BB$6,BI$6&amp;" Total",$G71:$BB71)-(SUMIF($G$6:$BB$6,BI$6&amp;" "&amp;'Input-Func_Class'!$D$22,$G71:$BB71)+IFERROR(SUMIF($G$6:$BB$6,BI$6&amp;" "&amp;'Input-Func_Class'!$E$22,$G71:$BB71),SUMIF($G$6:$BB$6,BI$6&amp;" "&amp;'Input-Func_Class'!$B$24,$G71:$BB71))+SUMIF($G$6:$BB$6,BI$6&amp;" "&amp;'Input-Func_Class'!$F$22,$G71:$BB71))&lt;Check_Limit,0,1),1)</f>
        <v>0</v>
      </c>
      <c r="BJ71" s="79">
        <f>IFERROR(IF(SUMIF($G$6:$BB$6,BJ$6&amp;" Total",$G71:$BB71)-(SUMIF($G$6:$BB$6,BJ$6&amp;" "&amp;'Input-Func_Class'!$D$22,$G71:$BB71)+IFERROR(SUMIF($G$6:$BB$6,BJ$6&amp;" "&amp;'Input-Func_Class'!$E$22,$G71:$BB71),SUMIF($G$6:$BB$6,BJ$6&amp;" "&amp;'Input-Func_Class'!$B$24,$G71:$BB71))+SUMIF($G$6:$BB$6,BJ$6&amp;" "&amp;'Input-Func_Class'!$F$22,$G71:$BB71))&lt;Check_Limit,0,1),1)</f>
        <v>0</v>
      </c>
      <c r="BK71" s="79">
        <f>IFERROR(IF(SUMIF($G$6:$BB$6,BK$6&amp;" Total",$G71:$BB71)-(SUMIF($G$6:$BB$6,BK$6&amp;" "&amp;'Input-Func_Class'!$D$22,$G71:$BB71)+IFERROR(SUMIF($G$6:$BB$6,BK$6&amp;" "&amp;'Input-Func_Class'!$E$22,$G71:$BB71),SUMIF($G$6:$BB$6,BK$6&amp;" "&amp;'Input-Func_Class'!$B$24,$G71:$BB71))+SUMIF($G$6:$BB$6,BK$6&amp;" "&amp;'Input-Func_Class'!$F$22,$G71:$BB71))&lt;Check_Limit,0,1),1)</f>
        <v>0</v>
      </c>
      <c r="BL71" s="79">
        <f>IFERROR(IF(SUMIF($G$6:$BB$6,BL$6&amp;" Total",$G71:$BB71)-(SUMIF($G$6:$BB$6,BL$6&amp;" "&amp;'Input-Func_Class'!$D$22,$G71:$BB71)+IFERROR(SUMIF($G$6:$BB$6,BL$6&amp;" "&amp;'Input-Func_Class'!$E$22,$G71:$BB71),SUMIF($G$6:$BB$6,BL$6&amp;" "&amp;'Input-Func_Class'!$B$24,$G71:$BB71))+SUMIF($G$6:$BB$6,BL$6&amp;" "&amp;'Input-Func_Class'!$F$22,$G71:$BB71))&lt;Check_Limit,0,1),1)</f>
        <v>0</v>
      </c>
      <c r="BM71" s="79">
        <f>IFERROR(IF(SUMIF($G$6:$BB$6,BM$6&amp;" Total",$G71:$BB71)-(SUMIF($G$6:$BB$6,BM$6&amp;" "&amp;'Input-Func_Class'!$D$22,$G71:$BB71)+IFERROR(SUMIF($G$6:$BB$6,BM$6&amp;" "&amp;'Input-Func_Class'!$E$22,$G71:$BB71),SUMIF($G$6:$BB$6,BM$6&amp;" "&amp;'Input-Func_Class'!$B$24,$G71:$BB71))+SUMIF($G$6:$BB$6,BM$6&amp;" "&amp;'Input-Func_Class'!$F$22,$G71:$BB71))&lt;Check_Limit,0,1),1)</f>
        <v>0</v>
      </c>
      <c r="BN71" s="79">
        <f>IFERROR(IF(SUMIF($G$6:$BB$6,BN$6&amp;" Total",$G71:$BB71)-(SUMIF($G$6:$BB$6,BN$6&amp;" "&amp;'Input-Func_Class'!$D$22,$G71:$BB71)+IFERROR(SUMIF($G$6:$BB$6,BN$6&amp;" "&amp;'Input-Func_Class'!$E$22,$G71:$BB71),SUMIF($G$6:$BB$6,BN$6&amp;" "&amp;'Input-Func_Class'!$B$24,$G71:$BB71))+SUMIF($G$6:$BB$6,BN$6&amp;" "&amp;'Input-Func_Class'!$F$22,$G71:$BB71))&lt;Check_Limit,0,1),1)</f>
        <v>0</v>
      </c>
      <c r="BO71" s="79">
        <f>IFERROR(IF(SUMIF($G$6:$BB$6,BO$6&amp;" Total",$G71:$BB71)-(SUMIF($G$6:$BB$6,BO$6&amp;" "&amp;'Input-Func_Class'!$D$22,$G71:$BB71)+IFERROR(SUMIF($G$6:$BB$6,BO$6&amp;" "&amp;'Input-Func_Class'!$E$22,$G71:$BB71),SUMIF($G$6:$BB$6,BO$6&amp;" "&amp;'Input-Func_Class'!$B$24,$G71:$BB71))+SUMIF($G$6:$BB$6,BO$6&amp;" "&amp;'Input-Func_Class'!$F$22,$G71:$BB71))&lt;Check_Limit,0,1),1)</f>
        <v>0</v>
      </c>
    </row>
    <row r="72" spans="1:67" outlineLevel="1">
      <c r="A72" s="113">
        <f>IF(ISBLANK('Input-Accounts'!A72),"",'Input-Accounts'!A72)</f>
        <v>59</v>
      </c>
      <c r="B72" s="81" t="str">
        <f>IF(ISBLANK('Input-Accounts'!B72),"",'Input-Accounts'!B72)</f>
        <v xml:space="preserve">Transmission plant </v>
      </c>
      <c r="C72" s="113" t="str">
        <f>IF(ISBLANK('Input-Accounts'!C72),"",'Input-Accounts'!C72)</f>
        <v/>
      </c>
      <c r="D72" s="143"/>
      <c r="E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  <c r="AA72" s="143"/>
      <c r="AB72" s="143"/>
      <c r="AC72" s="143"/>
      <c r="AD72" s="143"/>
      <c r="AE72" s="143"/>
      <c r="AF72" s="143"/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3"/>
      <c r="AR72" s="143"/>
      <c r="AS72" s="143"/>
      <c r="AT72" s="143"/>
      <c r="AU72" s="143"/>
      <c r="AV72" s="143"/>
      <c r="AW72" s="143"/>
      <c r="AX72" s="143"/>
      <c r="AY72" s="143"/>
      <c r="AZ72" s="143"/>
      <c r="BA72" s="143"/>
      <c r="BB72" s="143"/>
      <c r="BD72" s="79">
        <f>IFERROR(IF(SUMIF($G$6:$BB$6,BD$6&amp;" Total",$G72:$BB72)-(SUMIF($G$6:$BB$6,BD$6&amp;" "&amp;'Input-Func_Class'!$D$22,$G72:$BB72)+IFERROR(SUMIF($G$6:$BB$6,BD$6&amp;" "&amp;'Input-Func_Class'!$E$22,$G72:$BB72),SUMIF($G$6:$BB$6,BD$6&amp;" "&amp;'Input-Func_Class'!$B$24,$G72:$BB72))+SUMIF($G$6:$BB$6,BD$6&amp;" "&amp;'Input-Func_Class'!$F$22,$G72:$BB72))&lt;Check_Limit,0,1),1)</f>
        <v>0</v>
      </c>
      <c r="BE72" s="79">
        <f>IFERROR(IF(SUMIF($G$6:$BB$6,BE$6&amp;" Total",$G72:$BB72)-(SUMIF($G$6:$BB$6,BE$6&amp;" "&amp;'Input-Func_Class'!$D$22,$G72:$BB72)+IFERROR(SUMIF($G$6:$BB$6,BE$6&amp;" "&amp;'Input-Func_Class'!$E$22,$G72:$BB72),SUMIF($G$6:$BB$6,BE$6&amp;" "&amp;'Input-Func_Class'!$B$24,$G72:$BB72))+SUMIF($G$6:$BB$6,BE$6&amp;" "&amp;'Input-Func_Class'!$F$22,$G72:$BB72))&lt;Check_Limit,0,1),1)</f>
        <v>0</v>
      </c>
      <c r="BF72" s="79">
        <f>IFERROR(IF(SUMIF($G$6:$BB$6,BF$6&amp;" Total",$G72:$BB72)-(SUMIF($G$6:$BB$6,BF$6&amp;" "&amp;'Input-Func_Class'!$D$22,$G72:$BB72)+IFERROR(SUMIF($G$6:$BB$6,BF$6&amp;" "&amp;'Input-Func_Class'!$E$22,$G72:$BB72),SUMIF($G$6:$BB$6,BF$6&amp;" "&amp;'Input-Func_Class'!$B$24,$G72:$BB72))+SUMIF($G$6:$BB$6,BF$6&amp;" "&amp;'Input-Func_Class'!$F$22,$G72:$BB72))&lt;Check_Limit,0,1),1)</f>
        <v>0</v>
      </c>
      <c r="BG72" s="79">
        <f>IFERROR(IF(SUMIF($G$6:$BB$6,BG$6&amp;" Total",$G72:$BB72)-(SUMIF($G$6:$BB$6,BG$6&amp;" "&amp;'Input-Func_Class'!$D$22,$G72:$BB72)+IFERROR(SUMIF($G$6:$BB$6,BG$6&amp;" "&amp;'Input-Func_Class'!$E$22,$G72:$BB72),SUMIF($G$6:$BB$6,BG$6&amp;" "&amp;'Input-Func_Class'!$B$24,$G72:$BB72))+SUMIF($G$6:$BB$6,BG$6&amp;" "&amp;'Input-Func_Class'!$F$22,$G72:$BB72))&lt;Check_Limit,0,1),1)</f>
        <v>0</v>
      </c>
      <c r="BH72" s="79">
        <f>IFERROR(IF(SUMIF($G$6:$BB$6,BH$6&amp;" Total",$G72:$BB72)-(SUMIF($G$6:$BB$6,BH$6&amp;" "&amp;'Input-Func_Class'!$D$22,$G72:$BB72)+IFERROR(SUMIF($G$6:$BB$6,BH$6&amp;" "&amp;'Input-Func_Class'!$E$22,$G72:$BB72),SUMIF($G$6:$BB$6,BH$6&amp;" "&amp;'Input-Func_Class'!$B$24,$G72:$BB72))+SUMIF($G$6:$BB$6,BH$6&amp;" "&amp;'Input-Func_Class'!$F$22,$G72:$BB72))&lt;Check_Limit,0,1),1)</f>
        <v>0</v>
      </c>
      <c r="BI72" s="79">
        <f>IFERROR(IF(SUMIF($G$6:$BB$6,BI$6&amp;" Total",$G72:$BB72)-(SUMIF($G$6:$BB$6,BI$6&amp;" "&amp;'Input-Func_Class'!$D$22,$G72:$BB72)+IFERROR(SUMIF($G$6:$BB$6,BI$6&amp;" "&amp;'Input-Func_Class'!$E$22,$G72:$BB72),SUMIF($G$6:$BB$6,BI$6&amp;" "&amp;'Input-Func_Class'!$B$24,$G72:$BB72))+SUMIF($G$6:$BB$6,BI$6&amp;" "&amp;'Input-Func_Class'!$F$22,$G72:$BB72))&lt;Check_Limit,0,1),1)</f>
        <v>0</v>
      </c>
      <c r="BJ72" s="79">
        <f>IFERROR(IF(SUMIF($G$6:$BB$6,BJ$6&amp;" Total",$G72:$BB72)-(SUMIF($G$6:$BB$6,BJ$6&amp;" "&amp;'Input-Func_Class'!$D$22,$G72:$BB72)+IFERROR(SUMIF($G$6:$BB$6,BJ$6&amp;" "&amp;'Input-Func_Class'!$E$22,$G72:$BB72),SUMIF($G$6:$BB$6,BJ$6&amp;" "&amp;'Input-Func_Class'!$B$24,$G72:$BB72))+SUMIF($G$6:$BB$6,BJ$6&amp;" "&amp;'Input-Func_Class'!$F$22,$G72:$BB72))&lt;Check_Limit,0,1),1)</f>
        <v>0</v>
      </c>
      <c r="BK72" s="79">
        <f>IFERROR(IF(SUMIF($G$6:$BB$6,BK$6&amp;" Total",$G72:$BB72)-(SUMIF($G$6:$BB$6,BK$6&amp;" "&amp;'Input-Func_Class'!$D$22,$G72:$BB72)+IFERROR(SUMIF($G$6:$BB$6,BK$6&amp;" "&amp;'Input-Func_Class'!$E$22,$G72:$BB72),SUMIF($G$6:$BB$6,BK$6&amp;" "&amp;'Input-Func_Class'!$B$24,$G72:$BB72))+SUMIF($G$6:$BB$6,BK$6&amp;" "&amp;'Input-Func_Class'!$F$22,$G72:$BB72))&lt;Check_Limit,0,1),1)</f>
        <v>0</v>
      </c>
      <c r="BL72" s="79">
        <f>IFERROR(IF(SUMIF($G$6:$BB$6,BL$6&amp;" Total",$G72:$BB72)-(SUMIF($G$6:$BB$6,BL$6&amp;" "&amp;'Input-Func_Class'!$D$22,$G72:$BB72)+IFERROR(SUMIF($G$6:$BB$6,BL$6&amp;" "&amp;'Input-Func_Class'!$E$22,$G72:$BB72),SUMIF($G$6:$BB$6,BL$6&amp;" "&amp;'Input-Func_Class'!$B$24,$G72:$BB72))+SUMIF($G$6:$BB$6,BL$6&amp;" "&amp;'Input-Func_Class'!$F$22,$G72:$BB72))&lt;Check_Limit,0,1),1)</f>
        <v>0</v>
      </c>
      <c r="BM72" s="79">
        <f>IFERROR(IF(SUMIF($G$6:$BB$6,BM$6&amp;" Total",$G72:$BB72)-(SUMIF($G$6:$BB$6,BM$6&amp;" "&amp;'Input-Func_Class'!$D$22,$G72:$BB72)+IFERROR(SUMIF($G$6:$BB$6,BM$6&amp;" "&amp;'Input-Func_Class'!$E$22,$G72:$BB72),SUMIF($G$6:$BB$6,BM$6&amp;" "&amp;'Input-Func_Class'!$B$24,$G72:$BB72))+SUMIF($G$6:$BB$6,BM$6&amp;" "&amp;'Input-Func_Class'!$F$22,$G72:$BB72))&lt;Check_Limit,0,1),1)</f>
        <v>0</v>
      </c>
      <c r="BN72" s="79">
        <f>IFERROR(IF(SUMIF($G$6:$BB$6,BN$6&amp;" Total",$G72:$BB72)-(SUMIF($G$6:$BB$6,BN$6&amp;" "&amp;'Input-Func_Class'!$D$22,$G72:$BB72)+IFERROR(SUMIF($G$6:$BB$6,BN$6&amp;" "&amp;'Input-Func_Class'!$E$22,$G72:$BB72),SUMIF($G$6:$BB$6,BN$6&amp;" "&amp;'Input-Func_Class'!$B$24,$G72:$BB72))+SUMIF($G$6:$BB$6,BN$6&amp;" "&amp;'Input-Func_Class'!$F$22,$G72:$BB72))&lt;Check_Limit,0,1),1)</f>
        <v>0</v>
      </c>
      <c r="BO72" s="79">
        <f>IFERROR(IF(SUMIF($G$6:$BB$6,BO$6&amp;" Total",$G72:$BB72)-(SUMIF($G$6:$BB$6,BO$6&amp;" "&amp;'Input-Func_Class'!$D$22,$G72:$BB72)+IFERROR(SUMIF($G$6:$BB$6,BO$6&amp;" "&amp;'Input-Func_Class'!$E$22,$G72:$BB72),SUMIF($G$6:$BB$6,BO$6&amp;" "&amp;'Input-Func_Class'!$B$24,$G72:$BB72))+SUMIF($G$6:$BB$6,BO$6&amp;" "&amp;'Input-Func_Class'!$F$22,$G72:$BB72))&lt;Check_Limit,0,1),1)</f>
        <v>0</v>
      </c>
    </row>
    <row r="73" spans="1:67" outlineLevel="1">
      <c r="A73" s="113">
        <f>IF(ISBLANK('Input-Accounts'!A73),"",'Input-Accounts'!A73)</f>
        <v>60</v>
      </c>
      <c r="B73" s="17" t="str">
        <f>IF(ISBLANK('Input-Accounts'!B73),"",'Input-Accounts'!B73)</f>
        <v>Land and Land Rights</v>
      </c>
      <c r="C73" s="113">
        <f>IF(ISBLANK('Input-Accounts'!C73),"",'Input-Accounts'!C73)</f>
        <v>365.1</v>
      </c>
      <c r="D73" s="143">
        <f>Functionalization!$D73</f>
        <v>-853231.62</v>
      </c>
      <c r="E73" s="143">
        <f t="shared" ref="E73:E78" ca="1" si="15">IFERROR(IF(D73="",0,IF(D73=0,0,IF(ABS(D73-SUM(G73,K73,O73,S73,W73,AA73,AE73,AI73,AM73,AQ73,AU73,AY73))&lt;Check_Limit,0,1))),1)</f>
        <v>0</v>
      </c>
      <c r="F73" s="89" t="str">
        <f>IF($D73=0,"-",IF('Input-Accounts'!$E73&lt;&gt;0,'Input-Accounts'!$E73,'Input-Accounts'!$G73))</f>
        <v>DEMAND</v>
      </c>
      <c r="G73" s="143">
        <f ca="1">IF(G$5&lt;&gt;"",HLOOKUP(G$5,Functionalization!$G$6:$R$305,ROW($A73)-5,FALSE),IFERROR(INDEX(G$269:G$305,MATCH($F73,$B$269:$B$305,0))/VLOOKUP($F73,$B$269:$BB$305,MATCH(LEFT(TRIM(G$6),FIND("~",SUBSTITUTE(G$6,"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73))*HLOOKUP(LEFT(TRIM(G$6),FIND("~",SUBSTITUTE(G$6," ","~",LEN(TRIM(G$6))-LEN(SUBSTITUTE(TRIM(G$6)," ",""))))-1)&amp;" Total",$B$6:$BB$305,ROW($A73)-5,FALSE))</f>
        <v>0</v>
      </c>
      <c r="H73" s="143">
        <f ca="1">IF(H$5&lt;&gt;"",HLOOKUP(H$5,Functionalization!$G$6:$R$305,ROW($A73)-5,FALSE),IFERROR(INDEX(H$269:H$305,MATCH($F73,$B$269:$B$305,0))/VLOOKUP($F73,$B$269:$BB$305,MATCH(LEFT(TRIM(H$6),FIND("~",SUBSTITUTE(H$6,"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73))*HLOOKUP(LEFT(TRIM(H$6),FIND("~",SUBSTITUTE(H$6," ","~",LEN(TRIM(H$6))-LEN(SUBSTITUTE(TRIM(H$6)," ",""))))-1)&amp;" Total",$B$6:$BB$305,ROW($A73)-5,FALSE))</f>
        <v>0</v>
      </c>
      <c r="I73" s="143">
        <f ca="1">IF(I$5&lt;&gt;"",HLOOKUP(I$5,Functionalization!$G$6:$R$305,ROW($A73)-5,FALSE),IFERROR(INDEX(I$269:I$305,MATCH($F73,$B$269:$B$305,0))/VLOOKUP($F73,$B$269:$BB$305,MATCH(LEFT(TRIM(I$6),FIND("~",SUBSTITUTE(I$6,"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73))*HLOOKUP(LEFT(TRIM(I$6),FIND("~",SUBSTITUTE(I$6," ","~",LEN(TRIM(I$6))-LEN(SUBSTITUTE(TRIM(I$6)," ",""))))-1)&amp;" Total",$B$6:$BB$305,ROW($A73)-5,FALSE))</f>
        <v>0</v>
      </c>
      <c r="J73" s="143">
        <f ca="1">IF(J$5&lt;&gt;"",HLOOKUP(J$5,Functionalization!$G$6:$R$305,ROW($A73)-5,FALSE),IFERROR(INDEX(J$269:J$305,MATCH($F73,$B$269:$B$305,0))/VLOOKUP($F73,$B$269:$BB$305,MATCH(LEFT(TRIM(J$6),FIND("~",SUBSTITUTE(J$6,"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73))*HLOOKUP(LEFT(TRIM(J$6),FIND("~",SUBSTITUTE(J$6," ","~",LEN(TRIM(J$6))-LEN(SUBSTITUTE(TRIM(J$6)," ",""))))-1)&amp;" Total",$B$6:$BB$305,ROW($A73)-5,FALSE))</f>
        <v>0</v>
      </c>
      <c r="K73" s="143">
        <f ca="1">IF(K$5&lt;&gt;"",HLOOKUP(K$5,Functionalization!$G$6:$R$305,ROW($A73)-5,FALSE),IFERROR(INDEX(K$269:K$305,MATCH($F73,$B$269:$B$305,0))/VLOOKUP($F73,$B$269:$BB$305,MATCH(LEFT(TRIM(K$6),FIND("~",SUBSTITUTE(K$6,"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73))*HLOOKUP(LEFT(TRIM(K$6),FIND("~",SUBSTITUTE(K$6," ","~",LEN(TRIM(K$6))-LEN(SUBSTITUTE(TRIM(K$6)," ",""))))-1)&amp;" Total",$B$6:$BB$305,ROW($A73)-5,FALSE))</f>
        <v>-853231.62</v>
      </c>
      <c r="L73" s="143">
        <f ca="1">IF(L$5&lt;&gt;"",HLOOKUP(L$5,Functionalization!$G$6:$R$305,ROW($A73)-5,FALSE),IFERROR(INDEX(L$269:L$305,MATCH($F73,$B$269:$B$305,0))/VLOOKUP($F73,$B$269:$BB$305,MATCH(LEFT(TRIM(L$6),FIND("~",SUBSTITUTE(L$6,"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73))*HLOOKUP(LEFT(TRIM(L$6),FIND("~",SUBSTITUTE(L$6," ","~",LEN(TRIM(L$6))-LEN(SUBSTITUTE(TRIM(L$6)," ",""))))-1)&amp;" Total",$B$6:$BB$305,ROW($A73)-5,FALSE))</f>
        <v>-853231.62</v>
      </c>
      <c r="M73" s="143">
        <f ca="1">IF(M$5&lt;&gt;"",HLOOKUP(M$5,Functionalization!$G$6:$R$305,ROW($A73)-5,FALSE),IFERROR(INDEX(M$269:M$305,MATCH($F73,$B$269:$B$305,0))/VLOOKUP($F73,$B$269:$BB$305,MATCH(LEFT(TRIM(M$6),FIND("~",SUBSTITUTE(M$6,"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73))*HLOOKUP(LEFT(TRIM(M$6),FIND("~",SUBSTITUTE(M$6," ","~",LEN(TRIM(M$6))-LEN(SUBSTITUTE(TRIM(M$6)," ",""))))-1)&amp;" Total",$B$6:$BB$305,ROW($A73)-5,FALSE))</f>
        <v>0</v>
      </c>
      <c r="N73" s="143">
        <f ca="1">IF(N$5&lt;&gt;"",HLOOKUP(N$5,Functionalization!$G$6:$R$305,ROW($A73)-5,FALSE),IFERROR(INDEX(N$269:N$305,MATCH($F73,$B$269:$B$305,0))/VLOOKUP($F73,$B$269:$BB$305,MATCH(LEFT(TRIM(N$6),FIND("~",SUBSTITUTE(N$6,"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73))*HLOOKUP(LEFT(TRIM(N$6),FIND("~",SUBSTITUTE(N$6," ","~",LEN(TRIM(N$6))-LEN(SUBSTITUTE(TRIM(N$6)," ",""))))-1)&amp;" Total",$B$6:$BB$305,ROW($A73)-5,FALSE))</f>
        <v>0</v>
      </c>
      <c r="O73" s="143">
        <f ca="1">IF(O$5&lt;&gt;"",HLOOKUP(O$5,Functionalization!$G$6:$R$305,ROW($A73)-5,FALSE),IFERROR(INDEX(O$269:O$305,MATCH($F73,$B$269:$B$305,0))/VLOOKUP($F73,$B$269:$BB$305,MATCH(LEFT(TRIM(O$6),FIND("~",SUBSTITUTE(O$6,"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73))*HLOOKUP(LEFT(TRIM(O$6),FIND("~",SUBSTITUTE(O$6," ","~",LEN(TRIM(O$6))-LEN(SUBSTITUTE(TRIM(O$6)," ",""))))-1)&amp;" Total",$B$6:$BB$305,ROW($A73)-5,FALSE))</f>
        <v>0</v>
      </c>
      <c r="P73" s="143">
        <f ca="1">IF(P$5&lt;&gt;"",HLOOKUP(P$5,Functionalization!$G$6:$R$305,ROW($A73)-5,FALSE),IFERROR(INDEX(P$269:P$305,MATCH($F73,$B$269:$B$305,0))/VLOOKUP($F73,$B$269:$BB$305,MATCH(LEFT(TRIM(P$6),FIND("~",SUBSTITUTE(P$6,"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73))*HLOOKUP(LEFT(TRIM(P$6),FIND("~",SUBSTITUTE(P$6," ","~",LEN(TRIM(P$6))-LEN(SUBSTITUTE(TRIM(P$6)," ",""))))-1)&amp;" Total",$B$6:$BB$305,ROW($A73)-5,FALSE))</f>
        <v>0</v>
      </c>
      <c r="Q73" s="143">
        <f ca="1">IF(Q$5&lt;&gt;"",HLOOKUP(Q$5,Functionalization!$G$6:$R$305,ROW($A73)-5,FALSE),IFERROR(INDEX(Q$269:Q$305,MATCH($F73,$B$269:$B$305,0))/VLOOKUP($F73,$B$269:$BB$305,MATCH(LEFT(TRIM(Q$6),FIND("~",SUBSTITUTE(Q$6,"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73))*HLOOKUP(LEFT(TRIM(Q$6),FIND("~",SUBSTITUTE(Q$6," ","~",LEN(TRIM(Q$6))-LEN(SUBSTITUTE(TRIM(Q$6)," ",""))))-1)&amp;" Total",$B$6:$BB$305,ROW($A73)-5,FALSE))</f>
        <v>0</v>
      </c>
      <c r="R73" s="143">
        <f ca="1">IF(R$5&lt;&gt;"",HLOOKUP(R$5,Functionalization!$G$6:$R$305,ROW($A73)-5,FALSE),IFERROR(INDEX(R$269:R$305,MATCH($F73,$B$269:$B$305,0))/VLOOKUP($F73,$B$269:$BB$305,MATCH(LEFT(TRIM(R$6),FIND("~",SUBSTITUTE(R$6,"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73))*HLOOKUP(LEFT(TRIM(R$6),FIND("~",SUBSTITUTE(R$6," ","~",LEN(TRIM(R$6))-LEN(SUBSTITUTE(TRIM(R$6)," ",""))))-1)&amp;" Total",$B$6:$BB$305,ROW($A73)-5,FALSE))</f>
        <v>0</v>
      </c>
      <c r="S73" s="143">
        <f ca="1">IF(S$5&lt;&gt;"",HLOOKUP(S$5,Functionalization!$G$6:$R$305,ROW($A73)-5,FALSE),IFERROR(INDEX(S$269:S$305,MATCH($F73,$B$269:$B$305,0))/VLOOKUP($F73,$B$269:$BB$305,MATCH(LEFT(TRIM(S$6),FIND("~",SUBSTITUTE(S$6,"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73))*HLOOKUP(LEFT(TRIM(S$6),FIND("~",SUBSTITUTE(S$6," ","~",LEN(TRIM(S$6))-LEN(SUBSTITUTE(TRIM(S$6)," ",""))))-1)&amp;" Total",$B$6:$BB$305,ROW($A73)-5,FALSE))</f>
        <v>0</v>
      </c>
      <c r="T73" s="143">
        <f ca="1">IF(T$5&lt;&gt;"",HLOOKUP(T$5,Functionalization!$G$6:$R$305,ROW($A73)-5,FALSE),IFERROR(INDEX(T$269:T$305,MATCH($F73,$B$269:$B$305,0))/VLOOKUP($F73,$B$269:$BB$305,MATCH(LEFT(TRIM(T$6),FIND("~",SUBSTITUTE(T$6,"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73))*HLOOKUP(LEFT(TRIM(T$6),FIND("~",SUBSTITUTE(T$6," ","~",LEN(TRIM(T$6))-LEN(SUBSTITUTE(TRIM(T$6)," ",""))))-1)&amp;" Total",$B$6:$BB$305,ROW($A73)-5,FALSE))</f>
        <v>0</v>
      </c>
      <c r="U73" s="143">
        <f ca="1">IF(U$5&lt;&gt;"",HLOOKUP(U$5,Functionalization!$G$6:$R$305,ROW($A73)-5,FALSE),IFERROR(INDEX(U$269:U$305,MATCH($F73,$B$269:$B$305,0))/VLOOKUP($F73,$B$269:$BB$305,MATCH(LEFT(TRIM(U$6),FIND("~",SUBSTITUTE(U$6,"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73))*HLOOKUP(LEFT(TRIM(U$6),FIND("~",SUBSTITUTE(U$6," ","~",LEN(TRIM(U$6))-LEN(SUBSTITUTE(TRIM(U$6)," ",""))))-1)&amp;" Total",$B$6:$BB$305,ROW($A73)-5,FALSE))</f>
        <v>0</v>
      </c>
      <c r="V73" s="143">
        <f ca="1">IF(V$5&lt;&gt;"",HLOOKUP(V$5,Functionalization!$G$6:$R$305,ROW($A73)-5,FALSE),IFERROR(INDEX(V$269:V$305,MATCH($F73,$B$269:$B$305,0))/VLOOKUP($F73,$B$269:$BB$305,MATCH(LEFT(TRIM(V$6),FIND("~",SUBSTITUTE(V$6,"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73))*HLOOKUP(LEFT(TRIM(V$6),FIND("~",SUBSTITUTE(V$6," ","~",LEN(TRIM(V$6))-LEN(SUBSTITUTE(TRIM(V$6)," ",""))))-1)&amp;" Total",$B$6:$BB$305,ROW($A73)-5,FALSE))</f>
        <v>0</v>
      </c>
      <c r="W73" s="143">
        <f ca="1">IF(W$5&lt;&gt;"",HLOOKUP(W$5,Functionalization!$G$6:$R$305,ROW($A73)-5,FALSE),IFERROR(INDEX(W$269:W$305,MATCH($F73,$B$269:$B$305,0))/VLOOKUP($F73,$B$269:$BB$305,MATCH(LEFT(TRIM(W$6),FIND("~",SUBSTITUTE(W$6,"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73))*HLOOKUP(LEFT(TRIM(W$6),FIND("~",SUBSTITUTE(W$6," ","~",LEN(TRIM(W$6))-LEN(SUBSTITUTE(TRIM(W$6)," ",""))))-1)&amp;" Total",$B$6:$BB$305,ROW($A73)-5,FALSE))</f>
        <v>0</v>
      </c>
      <c r="X73" s="143">
        <f ca="1">IF(X$5&lt;&gt;"",HLOOKUP(X$5,Functionalization!$G$6:$R$305,ROW($A73)-5,FALSE),IFERROR(INDEX(X$269:X$305,MATCH($F73,$B$269:$B$305,0))/VLOOKUP($F73,$B$269:$BB$305,MATCH(LEFT(TRIM(X$6),FIND("~",SUBSTITUTE(X$6,"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73))*HLOOKUP(LEFT(TRIM(X$6),FIND("~",SUBSTITUTE(X$6," ","~",LEN(TRIM(X$6))-LEN(SUBSTITUTE(TRIM(X$6)," ",""))))-1)&amp;" Total",$B$6:$BB$305,ROW($A73)-5,FALSE))</f>
        <v>0</v>
      </c>
      <c r="Y73" s="143">
        <f ca="1">IF(Y$5&lt;&gt;"",HLOOKUP(Y$5,Functionalization!$G$6:$R$305,ROW($A73)-5,FALSE),IFERROR(INDEX(Y$269:Y$305,MATCH($F73,$B$269:$B$305,0))/VLOOKUP($F73,$B$269:$BB$305,MATCH(LEFT(TRIM(Y$6),FIND("~",SUBSTITUTE(Y$6,"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73))*HLOOKUP(LEFT(TRIM(Y$6),FIND("~",SUBSTITUTE(Y$6," ","~",LEN(TRIM(Y$6))-LEN(SUBSTITUTE(TRIM(Y$6)," ",""))))-1)&amp;" Total",$B$6:$BB$305,ROW($A73)-5,FALSE))</f>
        <v>0</v>
      </c>
      <c r="Z73" s="143">
        <f ca="1">IF(Z$5&lt;&gt;"",HLOOKUP(Z$5,Functionalization!$G$6:$R$305,ROW($A73)-5,FALSE),IFERROR(INDEX(Z$269:Z$305,MATCH($F73,$B$269:$B$305,0))/VLOOKUP($F73,$B$269:$BB$305,MATCH(LEFT(TRIM(Z$6),FIND("~",SUBSTITUTE(Z$6,"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73))*HLOOKUP(LEFT(TRIM(Z$6),FIND("~",SUBSTITUTE(Z$6," ","~",LEN(TRIM(Z$6))-LEN(SUBSTITUTE(TRIM(Z$6)," ",""))))-1)&amp;" Total",$B$6:$BB$305,ROW($A73)-5,FALSE))</f>
        <v>0</v>
      </c>
      <c r="AA73" s="143">
        <f ca="1">IF(AA$5&lt;&gt;"",HLOOKUP(AA$5,Functionalization!$G$6:$R$305,ROW($A73)-5,FALSE),IFERROR(INDEX(AA$269:AA$305,MATCH($F73,$B$269:$B$305,0))/VLOOKUP($F73,$B$269:$BB$305,MATCH(LEFT(TRIM(AA$6),FIND("~",SUBSTITUTE(AA$6,"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73))*HLOOKUP(LEFT(TRIM(AA$6),FIND("~",SUBSTITUTE(AA$6," ","~",LEN(TRIM(AA$6))-LEN(SUBSTITUTE(TRIM(AA$6)," ",""))))-1)&amp;" Total",$B$6:$BB$305,ROW($A73)-5,FALSE))</f>
        <v>0</v>
      </c>
      <c r="AB73" s="143">
        <f ca="1">IF(AB$5&lt;&gt;"",HLOOKUP(AB$5,Functionalization!$G$6:$R$305,ROW($A73)-5,FALSE),IFERROR(INDEX(AB$269:AB$305,MATCH($F73,$B$269:$B$305,0))/VLOOKUP($F73,$B$269:$BB$305,MATCH(LEFT(TRIM(AB$6),FIND("~",SUBSTITUTE(AB$6,"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73))*HLOOKUP(LEFT(TRIM(AB$6),FIND("~",SUBSTITUTE(AB$6," ","~",LEN(TRIM(AB$6))-LEN(SUBSTITUTE(TRIM(AB$6)," ",""))))-1)&amp;" Total",$B$6:$BB$305,ROW($A73)-5,FALSE))</f>
        <v>0</v>
      </c>
      <c r="AC73" s="143">
        <f ca="1">IF(AC$5&lt;&gt;"",HLOOKUP(AC$5,Functionalization!$G$6:$R$305,ROW($A73)-5,FALSE),IFERROR(INDEX(AC$269:AC$305,MATCH($F73,$B$269:$B$305,0))/VLOOKUP($F73,$B$269:$BB$305,MATCH(LEFT(TRIM(AC$6),FIND("~",SUBSTITUTE(AC$6,"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73))*HLOOKUP(LEFT(TRIM(AC$6),FIND("~",SUBSTITUTE(AC$6," ","~",LEN(TRIM(AC$6))-LEN(SUBSTITUTE(TRIM(AC$6)," ",""))))-1)&amp;" Total",$B$6:$BB$305,ROW($A73)-5,FALSE))</f>
        <v>0</v>
      </c>
      <c r="AD73" s="143">
        <f ca="1">IF(AD$5&lt;&gt;"",HLOOKUP(AD$5,Functionalization!$G$6:$R$305,ROW($A73)-5,FALSE),IFERROR(INDEX(AD$269:AD$305,MATCH($F73,$B$269:$B$305,0))/VLOOKUP($F73,$B$269:$BB$305,MATCH(LEFT(TRIM(AD$6),FIND("~",SUBSTITUTE(AD$6,"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73))*HLOOKUP(LEFT(TRIM(AD$6),FIND("~",SUBSTITUTE(AD$6," ","~",LEN(TRIM(AD$6))-LEN(SUBSTITUTE(TRIM(AD$6)," ",""))))-1)&amp;" Total",$B$6:$BB$305,ROW($A73)-5,FALSE))</f>
        <v>0</v>
      </c>
      <c r="AE73" s="143">
        <f ca="1">IF(AE$5&lt;&gt;"",HLOOKUP(AE$5,Functionalization!$G$6:$R$305,ROW($A73)-5,FALSE),IFERROR(INDEX(AE$269:AE$305,MATCH($F73,$B$269:$B$305,0))/VLOOKUP($F73,$B$269:$BB$305,MATCH(LEFT(TRIM(AE$6),FIND("~",SUBSTITUTE(AE$6,"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73))*HLOOKUP(LEFT(TRIM(AE$6),FIND("~",SUBSTITUTE(AE$6," ","~",LEN(TRIM(AE$6))-LEN(SUBSTITUTE(TRIM(AE$6)," ",""))))-1)&amp;" Total",$B$6:$BB$305,ROW($A73)-5,FALSE))</f>
        <v>0</v>
      </c>
      <c r="AF73" s="143">
        <f ca="1">IF(AF$5&lt;&gt;"",HLOOKUP(AF$5,Functionalization!$G$6:$R$305,ROW($A73)-5,FALSE),IFERROR(INDEX(AF$269:AF$305,MATCH($F73,$B$269:$B$305,0))/VLOOKUP($F73,$B$269:$BB$305,MATCH(LEFT(TRIM(AF$6),FIND("~",SUBSTITUTE(AF$6,"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73))*HLOOKUP(LEFT(TRIM(AF$6),FIND("~",SUBSTITUTE(AF$6," ","~",LEN(TRIM(AF$6))-LEN(SUBSTITUTE(TRIM(AF$6)," ",""))))-1)&amp;" Total",$B$6:$BB$305,ROW($A73)-5,FALSE))</f>
        <v>0</v>
      </c>
      <c r="AG73" s="143">
        <f ca="1">IF(AG$5&lt;&gt;"",HLOOKUP(AG$5,Functionalization!$G$6:$R$305,ROW($A73)-5,FALSE),IFERROR(INDEX(AG$269:AG$305,MATCH($F73,$B$269:$B$305,0))/VLOOKUP($F73,$B$269:$BB$305,MATCH(LEFT(TRIM(AG$6),FIND("~",SUBSTITUTE(AG$6,"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73))*HLOOKUP(LEFT(TRIM(AG$6),FIND("~",SUBSTITUTE(AG$6," ","~",LEN(TRIM(AG$6))-LEN(SUBSTITUTE(TRIM(AG$6)," ",""))))-1)&amp;" Total",$B$6:$BB$305,ROW($A73)-5,FALSE))</f>
        <v>0</v>
      </c>
      <c r="AH73" s="143">
        <f ca="1">IF(AH$5&lt;&gt;"",HLOOKUP(AH$5,Functionalization!$G$6:$R$305,ROW($A73)-5,FALSE),IFERROR(INDEX(AH$269:AH$305,MATCH($F73,$B$269:$B$305,0))/VLOOKUP($F73,$B$269:$BB$305,MATCH(LEFT(TRIM(AH$6),FIND("~",SUBSTITUTE(AH$6,"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73))*HLOOKUP(LEFT(TRIM(AH$6),FIND("~",SUBSTITUTE(AH$6," ","~",LEN(TRIM(AH$6))-LEN(SUBSTITUTE(TRIM(AH$6)," ",""))))-1)&amp;" Total",$B$6:$BB$305,ROW($A73)-5,FALSE))</f>
        <v>0</v>
      </c>
      <c r="AI73" s="143">
        <f ca="1">IF(AI$5&lt;&gt;"",HLOOKUP(AI$5,Functionalization!$G$6:$R$305,ROW($A73)-5,FALSE),IFERROR(INDEX(AI$269:AI$305,MATCH($F73,$B$269:$B$305,0))/VLOOKUP($F73,$B$269:$BB$305,MATCH(LEFT(TRIM(AI$6),FIND("~",SUBSTITUTE(AI$6,"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73))*HLOOKUP(LEFT(TRIM(AI$6),FIND("~",SUBSTITUTE(AI$6," ","~",LEN(TRIM(AI$6))-LEN(SUBSTITUTE(TRIM(AI$6)," ",""))))-1)&amp;" Total",$B$6:$BB$305,ROW($A73)-5,FALSE))</f>
        <v>0</v>
      </c>
      <c r="AJ73" s="143">
        <f ca="1">IF(AJ$5&lt;&gt;"",HLOOKUP(AJ$5,Functionalization!$G$6:$R$305,ROW($A73)-5,FALSE),IFERROR(INDEX(AJ$269:AJ$305,MATCH($F73,$B$269:$B$305,0))/VLOOKUP($F73,$B$269:$BB$305,MATCH(LEFT(TRIM(AJ$6),FIND("~",SUBSTITUTE(AJ$6,"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73))*HLOOKUP(LEFT(TRIM(AJ$6),FIND("~",SUBSTITUTE(AJ$6," ","~",LEN(TRIM(AJ$6))-LEN(SUBSTITUTE(TRIM(AJ$6)," ",""))))-1)&amp;" Total",$B$6:$BB$305,ROW($A73)-5,FALSE))</f>
        <v>0</v>
      </c>
      <c r="AK73" s="143">
        <f ca="1">IF(AK$5&lt;&gt;"",HLOOKUP(AK$5,Functionalization!$G$6:$R$305,ROW($A73)-5,FALSE),IFERROR(INDEX(AK$269:AK$305,MATCH($F73,$B$269:$B$305,0))/VLOOKUP($F73,$B$269:$BB$305,MATCH(LEFT(TRIM(AK$6),FIND("~",SUBSTITUTE(AK$6,"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73))*HLOOKUP(LEFT(TRIM(AK$6),FIND("~",SUBSTITUTE(AK$6," ","~",LEN(TRIM(AK$6))-LEN(SUBSTITUTE(TRIM(AK$6)," ",""))))-1)&amp;" Total",$B$6:$BB$305,ROW($A73)-5,FALSE))</f>
        <v>0</v>
      </c>
      <c r="AL73" s="143">
        <f ca="1">IF(AL$5&lt;&gt;"",HLOOKUP(AL$5,Functionalization!$G$6:$R$305,ROW($A73)-5,FALSE),IFERROR(INDEX(AL$269:AL$305,MATCH($F73,$B$269:$B$305,0))/VLOOKUP($F73,$B$269:$BB$305,MATCH(LEFT(TRIM(AL$6),FIND("~",SUBSTITUTE(AL$6,"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73))*HLOOKUP(LEFT(TRIM(AL$6),FIND("~",SUBSTITUTE(AL$6," ","~",LEN(TRIM(AL$6))-LEN(SUBSTITUTE(TRIM(AL$6)," ",""))))-1)&amp;" Total",$B$6:$BB$305,ROW($A73)-5,FALSE))</f>
        <v>0</v>
      </c>
      <c r="AM73" s="143">
        <f ca="1">IF(AM$5&lt;&gt;"",HLOOKUP(AM$5,Functionalization!$G$6:$R$305,ROW($A73)-5,FALSE),IFERROR(INDEX(AM$269:AM$305,MATCH($F73,$B$269:$B$305,0))/VLOOKUP($F73,$B$269:$BB$305,MATCH(LEFT(TRIM(AM$6),FIND("~",SUBSTITUTE(AM$6,"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73))*HLOOKUP(LEFT(TRIM(AM$6),FIND("~",SUBSTITUTE(AM$6," ","~",LEN(TRIM(AM$6))-LEN(SUBSTITUTE(TRIM(AM$6)," ",""))))-1)&amp;" Total",$B$6:$BB$305,ROW($A73)-5,FALSE))</f>
        <v>0</v>
      </c>
      <c r="AN73" s="143">
        <f ca="1">IF(AN$5&lt;&gt;"",HLOOKUP(AN$5,Functionalization!$G$6:$R$305,ROW($A73)-5,FALSE),IFERROR(INDEX(AN$269:AN$305,MATCH($F73,$B$269:$B$305,0))/VLOOKUP($F73,$B$269:$BB$305,MATCH(LEFT(TRIM(AN$6),FIND("~",SUBSTITUTE(AN$6,"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73))*HLOOKUP(LEFT(TRIM(AN$6),FIND("~",SUBSTITUTE(AN$6," ","~",LEN(TRIM(AN$6))-LEN(SUBSTITUTE(TRIM(AN$6)," ",""))))-1)&amp;" Total",$B$6:$BB$305,ROW($A73)-5,FALSE))</f>
        <v>0</v>
      </c>
      <c r="AO73" s="143">
        <f ca="1">IF(AO$5&lt;&gt;"",HLOOKUP(AO$5,Functionalization!$G$6:$R$305,ROW($A73)-5,FALSE),IFERROR(INDEX(AO$269:AO$305,MATCH($F73,$B$269:$B$305,0))/VLOOKUP($F73,$B$269:$BB$305,MATCH(LEFT(TRIM(AO$6),FIND("~",SUBSTITUTE(AO$6,"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73))*HLOOKUP(LEFT(TRIM(AO$6),FIND("~",SUBSTITUTE(AO$6," ","~",LEN(TRIM(AO$6))-LEN(SUBSTITUTE(TRIM(AO$6)," ",""))))-1)&amp;" Total",$B$6:$BB$305,ROW($A73)-5,FALSE))</f>
        <v>0</v>
      </c>
      <c r="AP73" s="143">
        <f ca="1">IF(AP$5&lt;&gt;"",HLOOKUP(AP$5,Functionalization!$G$6:$R$305,ROW($A73)-5,FALSE),IFERROR(INDEX(AP$269:AP$305,MATCH($F73,$B$269:$B$305,0))/VLOOKUP($F73,$B$269:$BB$305,MATCH(LEFT(TRIM(AP$6),FIND("~",SUBSTITUTE(AP$6,"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73))*HLOOKUP(LEFT(TRIM(AP$6),FIND("~",SUBSTITUTE(AP$6," ","~",LEN(TRIM(AP$6))-LEN(SUBSTITUTE(TRIM(AP$6)," ",""))))-1)&amp;" Total",$B$6:$BB$305,ROW($A73)-5,FALSE))</f>
        <v>0</v>
      </c>
      <c r="AQ73" s="143">
        <f ca="1">IF(AQ$5&lt;&gt;"",HLOOKUP(AQ$5,Functionalization!$G$6:$R$305,ROW($A73)-5,FALSE),IFERROR(INDEX(AQ$269:AQ$305,MATCH($F73,$B$269:$B$305,0))/VLOOKUP($F73,$B$269:$BB$305,MATCH(LEFT(TRIM(AQ$6),FIND("~",SUBSTITUTE(AQ$6,"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73))*HLOOKUP(LEFT(TRIM(AQ$6),FIND("~",SUBSTITUTE(AQ$6," ","~",LEN(TRIM(AQ$6))-LEN(SUBSTITUTE(TRIM(AQ$6)," ",""))))-1)&amp;" Total",$B$6:$BB$305,ROW($A73)-5,FALSE))</f>
        <v>0</v>
      </c>
      <c r="AR73" s="143">
        <f ca="1">IF(AR$5&lt;&gt;"",HLOOKUP(AR$5,Functionalization!$G$6:$R$305,ROW($A73)-5,FALSE),IFERROR(INDEX(AR$269:AR$305,MATCH($F73,$B$269:$B$305,0))/VLOOKUP($F73,$B$269:$BB$305,MATCH(LEFT(TRIM(AR$6),FIND("~",SUBSTITUTE(AR$6,"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73))*HLOOKUP(LEFT(TRIM(AR$6),FIND("~",SUBSTITUTE(AR$6," ","~",LEN(TRIM(AR$6))-LEN(SUBSTITUTE(TRIM(AR$6)," ",""))))-1)&amp;" Total",$B$6:$BB$305,ROW($A73)-5,FALSE))</f>
        <v>0</v>
      </c>
      <c r="AS73" s="143">
        <f ca="1">IF(AS$5&lt;&gt;"",HLOOKUP(AS$5,Functionalization!$G$6:$R$305,ROW($A73)-5,FALSE),IFERROR(INDEX(AS$269:AS$305,MATCH($F73,$B$269:$B$305,0))/VLOOKUP($F73,$B$269:$BB$305,MATCH(LEFT(TRIM(AS$6),FIND("~",SUBSTITUTE(AS$6,"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73))*HLOOKUP(LEFT(TRIM(AS$6),FIND("~",SUBSTITUTE(AS$6," ","~",LEN(TRIM(AS$6))-LEN(SUBSTITUTE(TRIM(AS$6)," ",""))))-1)&amp;" Total",$B$6:$BB$305,ROW($A73)-5,FALSE))</f>
        <v>0</v>
      </c>
      <c r="AT73" s="143">
        <f ca="1">IF(AT$5&lt;&gt;"",HLOOKUP(AT$5,Functionalization!$G$6:$R$305,ROW($A73)-5,FALSE),IFERROR(INDEX(AT$269:AT$305,MATCH($F73,$B$269:$B$305,0))/VLOOKUP($F73,$B$269:$BB$305,MATCH(LEFT(TRIM(AT$6),FIND("~",SUBSTITUTE(AT$6,"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73))*HLOOKUP(LEFT(TRIM(AT$6),FIND("~",SUBSTITUTE(AT$6," ","~",LEN(TRIM(AT$6))-LEN(SUBSTITUTE(TRIM(AT$6)," ",""))))-1)&amp;" Total",$B$6:$BB$305,ROW($A73)-5,FALSE))</f>
        <v>0</v>
      </c>
      <c r="AU73" s="143">
        <f ca="1">IF(AU$5&lt;&gt;"",HLOOKUP(AU$5,Functionalization!$G$6:$R$305,ROW($A73)-5,FALSE),IFERROR(INDEX(AU$269:AU$305,MATCH($F73,$B$269:$B$305,0))/VLOOKUP($F73,$B$269:$BB$305,MATCH(LEFT(TRIM(AU$6),FIND("~",SUBSTITUTE(AU$6,"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73))*HLOOKUP(LEFT(TRIM(AU$6),FIND("~",SUBSTITUTE(AU$6," ","~",LEN(TRIM(AU$6))-LEN(SUBSTITUTE(TRIM(AU$6)," ",""))))-1)&amp;" Total",$B$6:$BB$305,ROW($A73)-5,FALSE))</f>
        <v>0</v>
      </c>
      <c r="AV73" s="143">
        <f ca="1">IF(AV$5&lt;&gt;"",HLOOKUP(AV$5,Functionalization!$G$6:$R$305,ROW($A73)-5,FALSE),IFERROR(INDEX(AV$269:AV$305,MATCH($F73,$B$269:$B$305,0))/VLOOKUP($F73,$B$269:$BB$305,MATCH(LEFT(TRIM(AV$6),FIND("~",SUBSTITUTE(AV$6,"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73))*HLOOKUP(LEFT(TRIM(AV$6),FIND("~",SUBSTITUTE(AV$6," ","~",LEN(TRIM(AV$6))-LEN(SUBSTITUTE(TRIM(AV$6)," ",""))))-1)&amp;" Total",$B$6:$BB$305,ROW($A73)-5,FALSE))</f>
        <v>0</v>
      </c>
      <c r="AW73" s="143">
        <f ca="1">IF(AW$5&lt;&gt;"",HLOOKUP(AW$5,Functionalization!$G$6:$R$305,ROW($A73)-5,FALSE),IFERROR(INDEX(AW$269:AW$305,MATCH($F73,$B$269:$B$305,0))/VLOOKUP($F73,$B$269:$BB$305,MATCH(LEFT(TRIM(AW$6),FIND("~",SUBSTITUTE(AW$6,"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73))*HLOOKUP(LEFT(TRIM(AW$6),FIND("~",SUBSTITUTE(AW$6," ","~",LEN(TRIM(AW$6))-LEN(SUBSTITUTE(TRIM(AW$6)," ",""))))-1)&amp;" Total",$B$6:$BB$305,ROW($A73)-5,FALSE))</f>
        <v>0</v>
      </c>
      <c r="AX73" s="143">
        <f ca="1">IF(AX$5&lt;&gt;"",HLOOKUP(AX$5,Functionalization!$G$6:$R$305,ROW($A73)-5,FALSE),IFERROR(INDEX(AX$269:AX$305,MATCH($F73,$B$269:$B$305,0))/VLOOKUP($F73,$B$269:$BB$305,MATCH(LEFT(TRIM(AX$6),FIND("~",SUBSTITUTE(AX$6,"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73))*HLOOKUP(LEFT(TRIM(AX$6),FIND("~",SUBSTITUTE(AX$6," ","~",LEN(TRIM(AX$6))-LEN(SUBSTITUTE(TRIM(AX$6)," ",""))))-1)&amp;" Total",$B$6:$BB$305,ROW($A73)-5,FALSE))</f>
        <v>0</v>
      </c>
      <c r="AY73" s="143">
        <f ca="1">IF(AY$5&lt;&gt;"",HLOOKUP(AY$5,Functionalization!$G$6:$R$305,ROW($A73)-5,FALSE),IFERROR(INDEX(AY$269:AY$305,MATCH($F73,$B$269:$B$305,0))/VLOOKUP($F73,$B$269:$BB$305,MATCH(LEFT(TRIM(AY$6),FIND("~",SUBSTITUTE(AY$6,"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73))*HLOOKUP(LEFT(TRIM(AY$6),FIND("~",SUBSTITUTE(AY$6," ","~",LEN(TRIM(AY$6))-LEN(SUBSTITUTE(TRIM(AY$6)," ",""))))-1)&amp;" Total",$B$6:$BB$305,ROW($A73)-5,FALSE))</f>
        <v>0</v>
      </c>
      <c r="AZ73" s="143">
        <f ca="1">IF(AZ$5&lt;&gt;"",HLOOKUP(AZ$5,Functionalization!$G$6:$R$305,ROW($A73)-5,FALSE),IFERROR(INDEX(AZ$269:AZ$305,MATCH($F73,$B$269:$B$305,0))/VLOOKUP($F73,$B$269:$BB$305,MATCH(LEFT(TRIM(AZ$6),FIND("~",SUBSTITUTE(AZ$6,"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73))*HLOOKUP(LEFT(TRIM(AZ$6),FIND("~",SUBSTITUTE(AZ$6," ","~",LEN(TRIM(AZ$6))-LEN(SUBSTITUTE(TRIM(AZ$6)," ",""))))-1)&amp;" Total",$B$6:$BB$305,ROW($A73)-5,FALSE))</f>
        <v>0</v>
      </c>
      <c r="BA73" s="143">
        <f ca="1">IF(BA$5&lt;&gt;"",HLOOKUP(BA$5,Functionalization!$G$6:$R$305,ROW($A73)-5,FALSE),IFERROR(INDEX(BA$269:BA$305,MATCH($F73,$B$269:$B$305,0))/VLOOKUP($F73,$B$269:$BB$305,MATCH(LEFT(TRIM(BA$6),FIND("~",SUBSTITUTE(BA$6,"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73))*HLOOKUP(LEFT(TRIM(BA$6),FIND("~",SUBSTITUTE(BA$6," ","~",LEN(TRIM(BA$6))-LEN(SUBSTITUTE(TRIM(BA$6)," ",""))))-1)&amp;" Total",$B$6:$BB$305,ROW($A73)-5,FALSE))</f>
        <v>0</v>
      </c>
      <c r="BB73" s="143">
        <f ca="1">IF(BB$5&lt;&gt;"",HLOOKUP(BB$5,Functionalization!$G$6:$R$305,ROW($A73)-5,FALSE),IFERROR(INDEX(BB$269:BB$305,MATCH($F73,$B$269:$B$305,0))/VLOOKUP($F73,$B$269:$BB$305,MATCH(LEFT(TRIM(BB$6),FIND("~",SUBSTITUTE(BB$6,"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73))*HLOOKUP(LEFT(TRIM(BB$6),FIND("~",SUBSTITUTE(BB$6," ","~",LEN(TRIM(BB$6))-LEN(SUBSTITUTE(TRIM(BB$6)," ",""))))-1)&amp;" Total",$B$6:$BB$305,ROW($A73)-5,FALSE))</f>
        <v>0</v>
      </c>
      <c r="BD73" s="79">
        <f ca="1">IFERROR(IF(SUMIF($G$6:$BB$6,BD$6&amp;" Total",$G73:$BB73)-(SUMIF($G$6:$BB$6,BD$6&amp;" "&amp;'Input-Func_Class'!$D$22,$G73:$BB73)+IFERROR(SUMIF($G$6:$BB$6,BD$6&amp;" "&amp;'Input-Func_Class'!$E$22,$G73:$BB73),SUMIF($G$6:$BB$6,BD$6&amp;" "&amp;'Input-Func_Class'!$B$24,$G73:$BB73))+SUMIF($G$6:$BB$6,BD$6&amp;" "&amp;'Input-Func_Class'!$F$22,$G73:$BB73))&lt;Check_Limit,0,1),1)</f>
        <v>0</v>
      </c>
      <c r="BE73" s="79">
        <f ca="1">IFERROR(IF(SUMIF($G$6:$BB$6,BE$6&amp;" Total",$G73:$BB73)-(SUMIF($G$6:$BB$6,BE$6&amp;" "&amp;'Input-Func_Class'!$D$22,$G73:$BB73)+IFERROR(SUMIF($G$6:$BB$6,BE$6&amp;" "&amp;'Input-Func_Class'!$E$22,$G73:$BB73),SUMIF($G$6:$BB$6,BE$6&amp;" "&amp;'Input-Func_Class'!$B$24,$G73:$BB73))+SUMIF($G$6:$BB$6,BE$6&amp;" "&amp;'Input-Func_Class'!$F$22,$G73:$BB73))&lt;Check_Limit,0,1),1)</f>
        <v>0</v>
      </c>
      <c r="BF73" s="79">
        <f ca="1">IFERROR(IF(SUMIF($G$6:$BB$6,BF$6&amp;" Total",$G73:$BB73)-(SUMIF($G$6:$BB$6,BF$6&amp;" "&amp;'Input-Func_Class'!$D$22,$G73:$BB73)+IFERROR(SUMIF($G$6:$BB$6,BF$6&amp;" "&amp;'Input-Func_Class'!$E$22,$G73:$BB73),SUMIF($G$6:$BB$6,BF$6&amp;" "&amp;'Input-Func_Class'!$B$24,$G73:$BB73))+SUMIF($G$6:$BB$6,BF$6&amp;" "&amp;'Input-Func_Class'!$F$22,$G73:$BB73))&lt;Check_Limit,0,1),1)</f>
        <v>0</v>
      </c>
      <c r="BG73" s="79">
        <f ca="1">IFERROR(IF(SUMIF($G$6:$BB$6,BG$6&amp;" Total",$G73:$BB73)-(SUMIF($G$6:$BB$6,BG$6&amp;" "&amp;'Input-Func_Class'!$D$22,$G73:$BB73)+IFERROR(SUMIF($G$6:$BB$6,BG$6&amp;" "&amp;'Input-Func_Class'!$E$22,$G73:$BB73),SUMIF($G$6:$BB$6,BG$6&amp;" "&amp;'Input-Func_Class'!$B$24,$G73:$BB73))+SUMIF($G$6:$BB$6,BG$6&amp;" "&amp;'Input-Func_Class'!$F$22,$G73:$BB73))&lt;Check_Limit,0,1),1)</f>
        <v>0</v>
      </c>
      <c r="BH73" s="79">
        <f ca="1">IFERROR(IF(SUMIF($G$6:$BB$6,BH$6&amp;" Total",$G73:$BB73)-(SUMIF($G$6:$BB$6,BH$6&amp;" "&amp;'Input-Func_Class'!$D$22,$G73:$BB73)+IFERROR(SUMIF($G$6:$BB$6,BH$6&amp;" "&amp;'Input-Func_Class'!$E$22,$G73:$BB73),SUMIF($G$6:$BB$6,BH$6&amp;" "&amp;'Input-Func_Class'!$B$24,$G73:$BB73))+SUMIF($G$6:$BB$6,BH$6&amp;" "&amp;'Input-Func_Class'!$F$22,$G73:$BB73))&lt;Check_Limit,0,1),1)</f>
        <v>0</v>
      </c>
      <c r="BI73" s="79">
        <f ca="1">IFERROR(IF(SUMIF($G$6:$BB$6,BI$6&amp;" Total",$G73:$BB73)-(SUMIF($G$6:$BB$6,BI$6&amp;" "&amp;'Input-Func_Class'!$D$22,$G73:$BB73)+IFERROR(SUMIF($G$6:$BB$6,BI$6&amp;" "&amp;'Input-Func_Class'!$E$22,$G73:$BB73),SUMIF($G$6:$BB$6,BI$6&amp;" "&amp;'Input-Func_Class'!$B$24,$G73:$BB73))+SUMIF($G$6:$BB$6,BI$6&amp;" "&amp;'Input-Func_Class'!$F$22,$G73:$BB73))&lt;Check_Limit,0,1),1)</f>
        <v>0</v>
      </c>
      <c r="BJ73" s="79">
        <f ca="1">IFERROR(IF(SUMIF($G$6:$BB$6,BJ$6&amp;" Total",$G73:$BB73)-(SUMIF($G$6:$BB$6,BJ$6&amp;" "&amp;'Input-Func_Class'!$D$22,$G73:$BB73)+IFERROR(SUMIF($G$6:$BB$6,BJ$6&amp;" "&amp;'Input-Func_Class'!$E$22,$G73:$BB73),SUMIF($G$6:$BB$6,BJ$6&amp;" "&amp;'Input-Func_Class'!$B$24,$G73:$BB73))+SUMIF($G$6:$BB$6,BJ$6&amp;" "&amp;'Input-Func_Class'!$F$22,$G73:$BB73))&lt;Check_Limit,0,1),1)</f>
        <v>0</v>
      </c>
      <c r="BK73" s="79">
        <f ca="1">IFERROR(IF(SUMIF($G$6:$BB$6,BK$6&amp;" Total",$G73:$BB73)-(SUMIF($G$6:$BB$6,BK$6&amp;" "&amp;'Input-Func_Class'!$D$22,$G73:$BB73)+IFERROR(SUMIF($G$6:$BB$6,BK$6&amp;" "&amp;'Input-Func_Class'!$E$22,$G73:$BB73),SUMIF($G$6:$BB$6,BK$6&amp;" "&amp;'Input-Func_Class'!$B$24,$G73:$BB73))+SUMIF($G$6:$BB$6,BK$6&amp;" "&amp;'Input-Func_Class'!$F$22,$G73:$BB73))&lt;Check_Limit,0,1),1)</f>
        <v>0</v>
      </c>
      <c r="BL73" s="79">
        <f ca="1">IFERROR(IF(SUMIF($G$6:$BB$6,BL$6&amp;" Total",$G73:$BB73)-(SUMIF($G$6:$BB$6,BL$6&amp;" "&amp;'Input-Func_Class'!$D$22,$G73:$BB73)+IFERROR(SUMIF($G$6:$BB$6,BL$6&amp;" "&amp;'Input-Func_Class'!$E$22,$G73:$BB73),SUMIF($G$6:$BB$6,BL$6&amp;" "&amp;'Input-Func_Class'!$B$24,$G73:$BB73))+SUMIF($G$6:$BB$6,BL$6&amp;" "&amp;'Input-Func_Class'!$F$22,$G73:$BB73))&lt;Check_Limit,0,1),1)</f>
        <v>0</v>
      </c>
      <c r="BM73" s="79">
        <f ca="1">IFERROR(IF(SUMIF($G$6:$BB$6,BM$6&amp;" Total",$G73:$BB73)-(SUMIF($G$6:$BB$6,BM$6&amp;" "&amp;'Input-Func_Class'!$D$22,$G73:$BB73)+IFERROR(SUMIF($G$6:$BB$6,BM$6&amp;" "&amp;'Input-Func_Class'!$E$22,$G73:$BB73),SUMIF($G$6:$BB$6,BM$6&amp;" "&amp;'Input-Func_Class'!$B$24,$G73:$BB73))+SUMIF($G$6:$BB$6,BM$6&amp;" "&amp;'Input-Func_Class'!$F$22,$G73:$BB73))&lt;Check_Limit,0,1),1)</f>
        <v>0</v>
      </c>
      <c r="BN73" s="79">
        <f ca="1">IFERROR(IF(SUMIF($G$6:$BB$6,BN$6&amp;" Total",$G73:$BB73)-(SUMIF($G$6:$BB$6,BN$6&amp;" "&amp;'Input-Func_Class'!$D$22,$G73:$BB73)+IFERROR(SUMIF($G$6:$BB$6,BN$6&amp;" "&amp;'Input-Func_Class'!$E$22,$G73:$BB73),SUMIF($G$6:$BB$6,BN$6&amp;" "&amp;'Input-Func_Class'!$B$24,$G73:$BB73))+SUMIF($G$6:$BB$6,BN$6&amp;" "&amp;'Input-Func_Class'!$F$22,$G73:$BB73))&lt;Check_Limit,0,1),1)</f>
        <v>0</v>
      </c>
      <c r="BO73" s="79">
        <f ca="1">IFERROR(IF(SUMIF($G$6:$BB$6,BO$6&amp;" Total",$G73:$BB73)-(SUMIF($G$6:$BB$6,BO$6&amp;" "&amp;'Input-Func_Class'!$D$22,$G73:$BB73)+IFERROR(SUMIF($G$6:$BB$6,BO$6&amp;" "&amp;'Input-Func_Class'!$E$22,$G73:$BB73),SUMIF($G$6:$BB$6,BO$6&amp;" "&amp;'Input-Func_Class'!$B$24,$G73:$BB73))+SUMIF($G$6:$BB$6,BO$6&amp;" "&amp;'Input-Func_Class'!$F$22,$G73:$BB73))&lt;Check_Limit,0,1),1)</f>
        <v>0</v>
      </c>
    </row>
    <row r="74" spans="1:67" outlineLevel="1">
      <c r="A74" s="113">
        <f>IF(ISBLANK('Input-Accounts'!A74),"",'Input-Accounts'!A74)</f>
        <v>61</v>
      </c>
      <c r="B74" s="17" t="str">
        <f>IF(ISBLANK('Input-Accounts'!B74),"",'Input-Accounts'!B74)</f>
        <v>Structures and improvements</v>
      </c>
      <c r="C74" s="113">
        <f>IF(ISBLANK('Input-Accounts'!C74),"",'Input-Accounts'!C74)</f>
        <v>366</v>
      </c>
      <c r="D74" s="143">
        <f>Functionalization!$D74</f>
        <v>-310.78000000000003</v>
      </c>
      <c r="E74" s="143">
        <f ca="1">IFERROR(IF(D74="",0,IF(D74=0,0,IF(ABS(D74-SUM(G74,K74,O74,S74,W74,AA74,AE74,AI74,AM74,AQ74,AU74,AY74))&lt;Check_Limit,0,1))),1)</f>
        <v>0</v>
      </c>
      <c r="F74" s="89" t="str">
        <f>IF($D74=0,"-",IF('Input-Accounts'!$E74&lt;&gt;0,'Input-Accounts'!$E74,'Input-Accounts'!$G74))</f>
        <v>DEMAND</v>
      </c>
      <c r="G74" s="143">
        <f ca="1">IF(G$5&lt;&gt;"",HLOOKUP(G$5,Functionalization!$G$6:$R$305,ROW($A74)-5,FALSE),IFERROR(INDEX(G$269:G$305,MATCH($F74,$B$269:$B$305,0))/VLOOKUP($F74,$B$269:$BB$305,MATCH(LEFT(TRIM(G$6),FIND("~",SUBSTITUTE(G$6,"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74))*HLOOKUP(LEFT(TRIM(G$6),FIND("~",SUBSTITUTE(G$6," ","~",LEN(TRIM(G$6))-LEN(SUBSTITUTE(TRIM(G$6)," ",""))))-1)&amp;" Total",$B$6:$BB$305,ROW($A74)-5,FALSE))</f>
        <v>0</v>
      </c>
      <c r="H74" s="143">
        <f ca="1">IF(H$5&lt;&gt;"",HLOOKUP(H$5,Functionalization!$G$6:$R$305,ROW($A74)-5,FALSE),IFERROR(INDEX(H$269:H$305,MATCH($F74,$B$269:$B$305,0))/VLOOKUP($F74,$B$269:$BB$305,MATCH(LEFT(TRIM(H$6),FIND("~",SUBSTITUTE(H$6,"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74))*HLOOKUP(LEFT(TRIM(H$6),FIND("~",SUBSTITUTE(H$6," ","~",LEN(TRIM(H$6))-LEN(SUBSTITUTE(TRIM(H$6)," ",""))))-1)&amp;" Total",$B$6:$BB$305,ROW($A74)-5,FALSE))</f>
        <v>0</v>
      </c>
      <c r="I74" s="143">
        <f ca="1">IF(I$5&lt;&gt;"",HLOOKUP(I$5,Functionalization!$G$6:$R$305,ROW($A74)-5,FALSE),IFERROR(INDEX(I$269:I$305,MATCH($F74,$B$269:$B$305,0))/VLOOKUP($F74,$B$269:$BB$305,MATCH(LEFT(TRIM(I$6),FIND("~",SUBSTITUTE(I$6,"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74))*HLOOKUP(LEFT(TRIM(I$6),FIND("~",SUBSTITUTE(I$6," ","~",LEN(TRIM(I$6))-LEN(SUBSTITUTE(TRIM(I$6)," ",""))))-1)&amp;" Total",$B$6:$BB$305,ROW($A74)-5,FALSE))</f>
        <v>0</v>
      </c>
      <c r="J74" s="143">
        <f ca="1">IF(J$5&lt;&gt;"",HLOOKUP(J$5,Functionalization!$G$6:$R$305,ROW($A74)-5,FALSE),IFERROR(INDEX(J$269:J$305,MATCH($F74,$B$269:$B$305,0))/VLOOKUP($F74,$B$269:$BB$305,MATCH(LEFT(TRIM(J$6),FIND("~",SUBSTITUTE(J$6,"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74))*HLOOKUP(LEFT(TRIM(J$6),FIND("~",SUBSTITUTE(J$6," ","~",LEN(TRIM(J$6))-LEN(SUBSTITUTE(TRIM(J$6)," ",""))))-1)&amp;" Total",$B$6:$BB$305,ROW($A74)-5,FALSE))</f>
        <v>0</v>
      </c>
      <c r="K74" s="143">
        <f ca="1">IF(K$5&lt;&gt;"",HLOOKUP(K$5,Functionalization!$G$6:$R$305,ROW($A74)-5,FALSE),IFERROR(INDEX(K$269:K$305,MATCH($F74,$B$269:$B$305,0))/VLOOKUP($F74,$B$269:$BB$305,MATCH(LEFT(TRIM(K$6),FIND("~",SUBSTITUTE(K$6,"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74))*HLOOKUP(LEFT(TRIM(K$6),FIND("~",SUBSTITUTE(K$6," ","~",LEN(TRIM(K$6))-LEN(SUBSTITUTE(TRIM(K$6)," ",""))))-1)&amp;" Total",$B$6:$BB$305,ROW($A74)-5,FALSE))</f>
        <v>-310.78000000000003</v>
      </c>
      <c r="L74" s="143">
        <f ca="1">IF(L$5&lt;&gt;"",HLOOKUP(L$5,Functionalization!$G$6:$R$305,ROW($A74)-5,FALSE),IFERROR(INDEX(L$269:L$305,MATCH($F74,$B$269:$B$305,0))/VLOOKUP($F74,$B$269:$BB$305,MATCH(LEFT(TRIM(L$6),FIND("~",SUBSTITUTE(L$6,"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74))*HLOOKUP(LEFT(TRIM(L$6),FIND("~",SUBSTITUTE(L$6," ","~",LEN(TRIM(L$6))-LEN(SUBSTITUTE(TRIM(L$6)," ",""))))-1)&amp;" Total",$B$6:$BB$305,ROW($A74)-5,FALSE))</f>
        <v>-310.78000000000003</v>
      </c>
      <c r="M74" s="143">
        <f ca="1">IF(M$5&lt;&gt;"",HLOOKUP(M$5,Functionalization!$G$6:$R$305,ROW($A74)-5,FALSE),IFERROR(INDEX(M$269:M$305,MATCH($F74,$B$269:$B$305,0))/VLOOKUP($F74,$B$269:$BB$305,MATCH(LEFT(TRIM(M$6),FIND("~",SUBSTITUTE(M$6,"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74))*HLOOKUP(LEFT(TRIM(M$6),FIND("~",SUBSTITUTE(M$6," ","~",LEN(TRIM(M$6))-LEN(SUBSTITUTE(TRIM(M$6)," ",""))))-1)&amp;" Total",$B$6:$BB$305,ROW($A74)-5,FALSE))</f>
        <v>0</v>
      </c>
      <c r="N74" s="143">
        <f ca="1">IF(N$5&lt;&gt;"",HLOOKUP(N$5,Functionalization!$G$6:$R$305,ROW($A74)-5,FALSE),IFERROR(INDEX(N$269:N$305,MATCH($F74,$B$269:$B$305,0))/VLOOKUP($F74,$B$269:$BB$305,MATCH(LEFT(TRIM(N$6),FIND("~",SUBSTITUTE(N$6,"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74))*HLOOKUP(LEFT(TRIM(N$6),FIND("~",SUBSTITUTE(N$6," ","~",LEN(TRIM(N$6))-LEN(SUBSTITUTE(TRIM(N$6)," ",""))))-1)&amp;" Total",$B$6:$BB$305,ROW($A74)-5,FALSE))</f>
        <v>0</v>
      </c>
      <c r="O74" s="143">
        <f ca="1">IF(O$5&lt;&gt;"",HLOOKUP(O$5,Functionalization!$G$6:$R$305,ROW($A74)-5,FALSE),IFERROR(INDEX(O$269:O$305,MATCH($F74,$B$269:$B$305,0))/VLOOKUP($F74,$B$269:$BB$305,MATCH(LEFT(TRIM(O$6),FIND("~",SUBSTITUTE(O$6,"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74))*HLOOKUP(LEFT(TRIM(O$6),FIND("~",SUBSTITUTE(O$6," ","~",LEN(TRIM(O$6))-LEN(SUBSTITUTE(TRIM(O$6)," ",""))))-1)&amp;" Total",$B$6:$BB$305,ROW($A74)-5,FALSE))</f>
        <v>0</v>
      </c>
      <c r="P74" s="143">
        <f ca="1">IF(P$5&lt;&gt;"",HLOOKUP(P$5,Functionalization!$G$6:$R$305,ROW($A74)-5,FALSE),IFERROR(INDEX(P$269:P$305,MATCH($F74,$B$269:$B$305,0))/VLOOKUP($F74,$B$269:$BB$305,MATCH(LEFT(TRIM(P$6),FIND("~",SUBSTITUTE(P$6,"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74))*HLOOKUP(LEFT(TRIM(P$6),FIND("~",SUBSTITUTE(P$6," ","~",LEN(TRIM(P$6))-LEN(SUBSTITUTE(TRIM(P$6)," ",""))))-1)&amp;" Total",$B$6:$BB$305,ROW($A74)-5,FALSE))</f>
        <v>0</v>
      </c>
      <c r="Q74" s="143">
        <f ca="1">IF(Q$5&lt;&gt;"",HLOOKUP(Q$5,Functionalization!$G$6:$R$305,ROW($A74)-5,FALSE),IFERROR(INDEX(Q$269:Q$305,MATCH($F74,$B$269:$B$305,0))/VLOOKUP($F74,$B$269:$BB$305,MATCH(LEFT(TRIM(Q$6),FIND("~",SUBSTITUTE(Q$6,"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74))*HLOOKUP(LEFT(TRIM(Q$6),FIND("~",SUBSTITUTE(Q$6," ","~",LEN(TRIM(Q$6))-LEN(SUBSTITUTE(TRIM(Q$6)," ",""))))-1)&amp;" Total",$B$6:$BB$305,ROW($A74)-5,FALSE))</f>
        <v>0</v>
      </c>
      <c r="R74" s="143">
        <f ca="1">IF(R$5&lt;&gt;"",HLOOKUP(R$5,Functionalization!$G$6:$R$305,ROW($A74)-5,FALSE),IFERROR(INDEX(R$269:R$305,MATCH($F74,$B$269:$B$305,0))/VLOOKUP($F74,$B$269:$BB$305,MATCH(LEFT(TRIM(R$6),FIND("~",SUBSTITUTE(R$6,"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74))*HLOOKUP(LEFT(TRIM(R$6),FIND("~",SUBSTITUTE(R$6," ","~",LEN(TRIM(R$6))-LEN(SUBSTITUTE(TRIM(R$6)," ",""))))-1)&amp;" Total",$B$6:$BB$305,ROW($A74)-5,FALSE))</f>
        <v>0</v>
      </c>
      <c r="S74" s="143">
        <f ca="1">IF(S$5&lt;&gt;"",HLOOKUP(S$5,Functionalization!$G$6:$R$305,ROW($A74)-5,FALSE),IFERROR(INDEX(S$269:S$305,MATCH($F74,$B$269:$B$305,0))/VLOOKUP($F74,$B$269:$BB$305,MATCH(LEFT(TRIM(S$6),FIND("~",SUBSTITUTE(S$6,"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74))*HLOOKUP(LEFT(TRIM(S$6),FIND("~",SUBSTITUTE(S$6," ","~",LEN(TRIM(S$6))-LEN(SUBSTITUTE(TRIM(S$6)," ",""))))-1)&amp;" Total",$B$6:$BB$305,ROW($A74)-5,FALSE))</f>
        <v>0</v>
      </c>
      <c r="T74" s="143">
        <f ca="1">IF(T$5&lt;&gt;"",HLOOKUP(T$5,Functionalization!$G$6:$R$305,ROW($A74)-5,FALSE),IFERROR(INDEX(T$269:T$305,MATCH($F74,$B$269:$B$305,0))/VLOOKUP($F74,$B$269:$BB$305,MATCH(LEFT(TRIM(T$6),FIND("~",SUBSTITUTE(T$6,"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74))*HLOOKUP(LEFT(TRIM(T$6),FIND("~",SUBSTITUTE(T$6," ","~",LEN(TRIM(T$6))-LEN(SUBSTITUTE(TRIM(T$6)," ",""))))-1)&amp;" Total",$B$6:$BB$305,ROW($A74)-5,FALSE))</f>
        <v>0</v>
      </c>
      <c r="U74" s="143">
        <f ca="1">IF(U$5&lt;&gt;"",HLOOKUP(U$5,Functionalization!$G$6:$R$305,ROW($A74)-5,FALSE),IFERROR(INDEX(U$269:U$305,MATCH($F74,$B$269:$B$305,0))/VLOOKUP($F74,$B$269:$BB$305,MATCH(LEFT(TRIM(U$6),FIND("~",SUBSTITUTE(U$6,"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74))*HLOOKUP(LEFT(TRIM(U$6),FIND("~",SUBSTITUTE(U$6," ","~",LEN(TRIM(U$6))-LEN(SUBSTITUTE(TRIM(U$6)," ",""))))-1)&amp;" Total",$B$6:$BB$305,ROW($A74)-5,FALSE))</f>
        <v>0</v>
      </c>
      <c r="V74" s="143">
        <f ca="1">IF(V$5&lt;&gt;"",HLOOKUP(V$5,Functionalization!$G$6:$R$305,ROW($A74)-5,FALSE),IFERROR(INDEX(V$269:V$305,MATCH($F74,$B$269:$B$305,0))/VLOOKUP($F74,$B$269:$BB$305,MATCH(LEFT(TRIM(V$6),FIND("~",SUBSTITUTE(V$6,"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74))*HLOOKUP(LEFT(TRIM(V$6),FIND("~",SUBSTITUTE(V$6," ","~",LEN(TRIM(V$6))-LEN(SUBSTITUTE(TRIM(V$6)," ",""))))-1)&amp;" Total",$B$6:$BB$305,ROW($A74)-5,FALSE))</f>
        <v>0</v>
      </c>
      <c r="W74" s="143">
        <f ca="1">IF(W$5&lt;&gt;"",HLOOKUP(W$5,Functionalization!$G$6:$R$305,ROW($A74)-5,FALSE),IFERROR(INDEX(W$269:W$305,MATCH($F74,$B$269:$B$305,0))/VLOOKUP($F74,$B$269:$BB$305,MATCH(LEFT(TRIM(W$6),FIND("~",SUBSTITUTE(W$6,"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74))*HLOOKUP(LEFT(TRIM(W$6),FIND("~",SUBSTITUTE(W$6," ","~",LEN(TRIM(W$6))-LEN(SUBSTITUTE(TRIM(W$6)," ",""))))-1)&amp;" Total",$B$6:$BB$305,ROW($A74)-5,FALSE))</f>
        <v>0</v>
      </c>
      <c r="X74" s="143">
        <f ca="1">IF(X$5&lt;&gt;"",HLOOKUP(X$5,Functionalization!$G$6:$R$305,ROW($A74)-5,FALSE),IFERROR(INDEX(X$269:X$305,MATCH($F74,$B$269:$B$305,0))/VLOOKUP($F74,$B$269:$BB$305,MATCH(LEFT(TRIM(X$6),FIND("~",SUBSTITUTE(X$6,"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74))*HLOOKUP(LEFT(TRIM(X$6),FIND("~",SUBSTITUTE(X$6," ","~",LEN(TRIM(X$6))-LEN(SUBSTITUTE(TRIM(X$6)," ",""))))-1)&amp;" Total",$B$6:$BB$305,ROW($A74)-5,FALSE))</f>
        <v>0</v>
      </c>
      <c r="Y74" s="143">
        <f ca="1">IF(Y$5&lt;&gt;"",HLOOKUP(Y$5,Functionalization!$G$6:$R$305,ROW($A74)-5,FALSE),IFERROR(INDEX(Y$269:Y$305,MATCH($F74,$B$269:$B$305,0))/VLOOKUP($F74,$B$269:$BB$305,MATCH(LEFT(TRIM(Y$6),FIND("~",SUBSTITUTE(Y$6,"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74))*HLOOKUP(LEFT(TRIM(Y$6),FIND("~",SUBSTITUTE(Y$6," ","~",LEN(TRIM(Y$6))-LEN(SUBSTITUTE(TRIM(Y$6)," ",""))))-1)&amp;" Total",$B$6:$BB$305,ROW($A74)-5,FALSE))</f>
        <v>0</v>
      </c>
      <c r="Z74" s="143">
        <f ca="1">IF(Z$5&lt;&gt;"",HLOOKUP(Z$5,Functionalization!$G$6:$R$305,ROW($A74)-5,FALSE),IFERROR(INDEX(Z$269:Z$305,MATCH($F74,$B$269:$B$305,0))/VLOOKUP($F74,$B$269:$BB$305,MATCH(LEFT(TRIM(Z$6),FIND("~",SUBSTITUTE(Z$6,"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74))*HLOOKUP(LEFT(TRIM(Z$6),FIND("~",SUBSTITUTE(Z$6," ","~",LEN(TRIM(Z$6))-LEN(SUBSTITUTE(TRIM(Z$6)," ",""))))-1)&amp;" Total",$B$6:$BB$305,ROW($A74)-5,FALSE))</f>
        <v>0</v>
      </c>
      <c r="AA74" s="143">
        <f ca="1">IF(AA$5&lt;&gt;"",HLOOKUP(AA$5,Functionalization!$G$6:$R$305,ROW($A74)-5,FALSE),IFERROR(INDEX(AA$269:AA$305,MATCH($F74,$B$269:$B$305,0))/VLOOKUP($F74,$B$269:$BB$305,MATCH(LEFT(TRIM(AA$6),FIND("~",SUBSTITUTE(AA$6,"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74))*HLOOKUP(LEFT(TRIM(AA$6),FIND("~",SUBSTITUTE(AA$6," ","~",LEN(TRIM(AA$6))-LEN(SUBSTITUTE(TRIM(AA$6)," ",""))))-1)&amp;" Total",$B$6:$BB$305,ROW($A74)-5,FALSE))</f>
        <v>0</v>
      </c>
      <c r="AB74" s="143">
        <f ca="1">IF(AB$5&lt;&gt;"",HLOOKUP(AB$5,Functionalization!$G$6:$R$305,ROW($A74)-5,FALSE),IFERROR(INDEX(AB$269:AB$305,MATCH($F74,$B$269:$B$305,0))/VLOOKUP($F74,$B$269:$BB$305,MATCH(LEFT(TRIM(AB$6),FIND("~",SUBSTITUTE(AB$6,"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74))*HLOOKUP(LEFT(TRIM(AB$6),FIND("~",SUBSTITUTE(AB$6," ","~",LEN(TRIM(AB$6))-LEN(SUBSTITUTE(TRIM(AB$6)," ",""))))-1)&amp;" Total",$B$6:$BB$305,ROW($A74)-5,FALSE))</f>
        <v>0</v>
      </c>
      <c r="AC74" s="143">
        <f ca="1">IF(AC$5&lt;&gt;"",HLOOKUP(AC$5,Functionalization!$G$6:$R$305,ROW($A74)-5,FALSE),IFERROR(INDEX(AC$269:AC$305,MATCH($F74,$B$269:$B$305,0))/VLOOKUP($F74,$B$269:$BB$305,MATCH(LEFT(TRIM(AC$6),FIND("~",SUBSTITUTE(AC$6,"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74))*HLOOKUP(LEFT(TRIM(AC$6),FIND("~",SUBSTITUTE(AC$6," ","~",LEN(TRIM(AC$6))-LEN(SUBSTITUTE(TRIM(AC$6)," ",""))))-1)&amp;" Total",$B$6:$BB$305,ROW($A74)-5,FALSE))</f>
        <v>0</v>
      </c>
      <c r="AD74" s="143">
        <f ca="1">IF(AD$5&lt;&gt;"",HLOOKUP(AD$5,Functionalization!$G$6:$R$305,ROW($A74)-5,FALSE),IFERROR(INDEX(AD$269:AD$305,MATCH($F74,$B$269:$B$305,0))/VLOOKUP($F74,$B$269:$BB$305,MATCH(LEFT(TRIM(AD$6),FIND("~",SUBSTITUTE(AD$6,"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74))*HLOOKUP(LEFT(TRIM(AD$6),FIND("~",SUBSTITUTE(AD$6," ","~",LEN(TRIM(AD$6))-LEN(SUBSTITUTE(TRIM(AD$6)," ",""))))-1)&amp;" Total",$B$6:$BB$305,ROW($A74)-5,FALSE))</f>
        <v>0</v>
      </c>
      <c r="AE74" s="143">
        <f ca="1">IF(AE$5&lt;&gt;"",HLOOKUP(AE$5,Functionalization!$G$6:$R$305,ROW($A74)-5,FALSE),IFERROR(INDEX(AE$269:AE$305,MATCH($F74,$B$269:$B$305,0))/VLOOKUP($F74,$B$269:$BB$305,MATCH(LEFT(TRIM(AE$6),FIND("~",SUBSTITUTE(AE$6,"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74))*HLOOKUP(LEFT(TRIM(AE$6),FIND("~",SUBSTITUTE(AE$6," ","~",LEN(TRIM(AE$6))-LEN(SUBSTITUTE(TRIM(AE$6)," ",""))))-1)&amp;" Total",$B$6:$BB$305,ROW($A74)-5,FALSE))</f>
        <v>0</v>
      </c>
      <c r="AF74" s="143">
        <f ca="1">IF(AF$5&lt;&gt;"",HLOOKUP(AF$5,Functionalization!$G$6:$R$305,ROW($A74)-5,FALSE),IFERROR(INDEX(AF$269:AF$305,MATCH($F74,$B$269:$B$305,0))/VLOOKUP($F74,$B$269:$BB$305,MATCH(LEFT(TRIM(AF$6),FIND("~",SUBSTITUTE(AF$6,"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74))*HLOOKUP(LEFT(TRIM(AF$6),FIND("~",SUBSTITUTE(AF$6," ","~",LEN(TRIM(AF$6))-LEN(SUBSTITUTE(TRIM(AF$6)," ",""))))-1)&amp;" Total",$B$6:$BB$305,ROW($A74)-5,FALSE))</f>
        <v>0</v>
      </c>
      <c r="AG74" s="143">
        <f ca="1">IF(AG$5&lt;&gt;"",HLOOKUP(AG$5,Functionalization!$G$6:$R$305,ROW($A74)-5,FALSE),IFERROR(INDEX(AG$269:AG$305,MATCH($F74,$B$269:$B$305,0))/VLOOKUP($F74,$B$269:$BB$305,MATCH(LEFT(TRIM(AG$6),FIND("~",SUBSTITUTE(AG$6,"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74))*HLOOKUP(LEFT(TRIM(AG$6),FIND("~",SUBSTITUTE(AG$6," ","~",LEN(TRIM(AG$6))-LEN(SUBSTITUTE(TRIM(AG$6)," ",""))))-1)&amp;" Total",$B$6:$BB$305,ROW($A74)-5,FALSE))</f>
        <v>0</v>
      </c>
      <c r="AH74" s="143">
        <f ca="1">IF(AH$5&lt;&gt;"",HLOOKUP(AH$5,Functionalization!$G$6:$R$305,ROW($A74)-5,FALSE),IFERROR(INDEX(AH$269:AH$305,MATCH($F74,$B$269:$B$305,0))/VLOOKUP($F74,$B$269:$BB$305,MATCH(LEFT(TRIM(AH$6),FIND("~",SUBSTITUTE(AH$6,"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74))*HLOOKUP(LEFT(TRIM(AH$6),FIND("~",SUBSTITUTE(AH$6," ","~",LEN(TRIM(AH$6))-LEN(SUBSTITUTE(TRIM(AH$6)," ",""))))-1)&amp;" Total",$B$6:$BB$305,ROW($A74)-5,FALSE))</f>
        <v>0</v>
      </c>
      <c r="AI74" s="143">
        <f ca="1">IF(AI$5&lt;&gt;"",HLOOKUP(AI$5,Functionalization!$G$6:$R$305,ROW($A74)-5,FALSE),IFERROR(INDEX(AI$269:AI$305,MATCH($F74,$B$269:$B$305,0))/VLOOKUP($F74,$B$269:$BB$305,MATCH(LEFT(TRIM(AI$6),FIND("~",SUBSTITUTE(AI$6,"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74))*HLOOKUP(LEFT(TRIM(AI$6),FIND("~",SUBSTITUTE(AI$6," ","~",LEN(TRIM(AI$6))-LEN(SUBSTITUTE(TRIM(AI$6)," ",""))))-1)&amp;" Total",$B$6:$BB$305,ROW($A74)-5,FALSE))</f>
        <v>0</v>
      </c>
      <c r="AJ74" s="143">
        <f ca="1">IF(AJ$5&lt;&gt;"",HLOOKUP(AJ$5,Functionalization!$G$6:$R$305,ROW($A74)-5,FALSE),IFERROR(INDEX(AJ$269:AJ$305,MATCH($F74,$B$269:$B$305,0))/VLOOKUP($F74,$B$269:$BB$305,MATCH(LEFT(TRIM(AJ$6),FIND("~",SUBSTITUTE(AJ$6,"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74))*HLOOKUP(LEFT(TRIM(AJ$6),FIND("~",SUBSTITUTE(AJ$6," ","~",LEN(TRIM(AJ$6))-LEN(SUBSTITUTE(TRIM(AJ$6)," ",""))))-1)&amp;" Total",$B$6:$BB$305,ROW($A74)-5,FALSE))</f>
        <v>0</v>
      </c>
      <c r="AK74" s="143">
        <f ca="1">IF(AK$5&lt;&gt;"",HLOOKUP(AK$5,Functionalization!$G$6:$R$305,ROW($A74)-5,FALSE),IFERROR(INDEX(AK$269:AK$305,MATCH($F74,$B$269:$B$305,0))/VLOOKUP($F74,$B$269:$BB$305,MATCH(LEFT(TRIM(AK$6),FIND("~",SUBSTITUTE(AK$6,"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74))*HLOOKUP(LEFT(TRIM(AK$6),FIND("~",SUBSTITUTE(AK$6," ","~",LEN(TRIM(AK$6))-LEN(SUBSTITUTE(TRIM(AK$6)," ",""))))-1)&amp;" Total",$B$6:$BB$305,ROW($A74)-5,FALSE))</f>
        <v>0</v>
      </c>
      <c r="AL74" s="143">
        <f ca="1">IF(AL$5&lt;&gt;"",HLOOKUP(AL$5,Functionalization!$G$6:$R$305,ROW($A74)-5,FALSE),IFERROR(INDEX(AL$269:AL$305,MATCH($F74,$B$269:$B$305,0))/VLOOKUP($F74,$B$269:$BB$305,MATCH(LEFT(TRIM(AL$6),FIND("~",SUBSTITUTE(AL$6,"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74))*HLOOKUP(LEFT(TRIM(AL$6),FIND("~",SUBSTITUTE(AL$6," ","~",LEN(TRIM(AL$6))-LEN(SUBSTITUTE(TRIM(AL$6)," ",""))))-1)&amp;" Total",$B$6:$BB$305,ROW($A74)-5,FALSE))</f>
        <v>0</v>
      </c>
      <c r="AM74" s="143">
        <f ca="1">IF(AM$5&lt;&gt;"",HLOOKUP(AM$5,Functionalization!$G$6:$R$305,ROW($A74)-5,FALSE),IFERROR(INDEX(AM$269:AM$305,MATCH($F74,$B$269:$B$305,0))/VLOOKUP($F74,$B$269:$BB$305,MATCH(LEFT(TRIM(AM$6),FIND("~",SUBSTITUTE(AM$6,"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74))*HLOOKUP(LEFT(TRIM(AM$6),FIND("~",SUBSTITUTE(AM$6," ","~",LEN(TRIM(AM$6))-LEN(SUBSTITUTE(TRIM(AM$6)," ",""))))-1)&amp;" Total",$B$6:$BB$305,ROW($A74)-5,FALSE))</f>
        <v>0</v>
      </c>
      <c r="AN74" s="143">
        <f ca="1">IF(AN$5&lt;&gt;"",HLOOKUP(AN$5,Functionalization!$G$6:$R$305,ROW($A74)-5,FALSE),IFERROR(INDEX(AN$269:AN$305,MATCH($F74,$B$269:$B$305,0))/VLOOKUP($F74,$B$269:$BB$305,MATCH(LEFT(TRIM(AN$6),FIND("~",SUBSTITUTE(AN$6,"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74))*HLOOKUP(LEFT(TRIM(AN$6),FIND("~",SUBSTITUTE(AN$6," ","~",LEN(TRIM(AN$6))-LEN(SUBSTITUTE(TRIM(AN$6)," ",""))))-1)&amp;" Total",$B$6:$BB$305,ROW($A74)-5,FALSE))</f>
        <v>0</v>
      </c>
      <c r="AO74" s="143">
        <f ca="1">IF(AO$5&lt;&gt;"",HLOOKUP(AO$5,Functionalization!$G$6:$R$305,ROW($A74)-5,FALSE),IFERROR(INDEX(AO$269:AO$305,MATCH($F74,$B$269:$B$305,0))/VLOOKUP($F74,$B$269:$BB$305,MATCH(LEFT(TRIM(AO$6),FIND("~",SUBSTITUTE(AO$6,"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74))*HLOOKUP(LEFT(TRIM(AO$6),FIND("~",SUBSTITUTE(AO$6," ","~",LEN(TRIM(AO$6))-LEN(SUBSTITUTE(TRIM(AO$6)," ",""))))-1)&amp;" Total",$B$6:$BB$305,ROW($A74)-5,FALSE))</f>
        <v>0</v>
      </c>
      <c r="AP74" s="143">
        <f ca="1">IF(AP$5&lt;&gt;"",HLOOKUP(AP$5,Functionalization!$G$6:$R$305,ROW($A74)-5,FALSE),IFERROR(INDEX(AP$269:AP$305,MATCH($F74,$B$269:$B$305,0))/VLOOKUP($F74,$B$269:$BB$305,MATCH(LEFT(TRIM(AP$6),FIND("~",SUBSTITUTE(AP$6,"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74))*HLOOKUP(LEFT(TRIM(AP$6),FIND("~",SUBSTITUTE(AP$6," ","~",LEN(TRIM(AP$6))-LEN(SUBSTITUTE(TRIM(AP$6)," ",""))))-1)&amp;" Total",$B$6:$BB$305,ROW($A74)-5,FALSE))</f>
        <v>0</v>
      </c>
      <c r="AQ74" s="143">
        <f ca="1">IF(AQ$5&lt;&gt;"",HLOOKUP(AQ$5,Functionalization!$G$6:$R$305,ROW($A74)-5,FALSE),IFERROR(INDEX(AQ$269:AQ$305,MATCH($F74,$B$269:$B$305,0))/VLOOKUP($F74,$B$269:$BB$305,MATCH(LEFT(TRIM(AQ$6),FIND("~",SUBSTITUTE(AQ$6,"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74))*HLOOKUP(LEFT(TRIM(AQ$6),FIND("~",SUBSTITUTE(AQ$6," ","~",LEN(TRIM(AQ$6))-LEN(SUBSTITUTE(TRIM(AQ$6)," ",""))))-1)&amp;" Total",$B$6:$BB$305,ROW($A74)-5,FALSE))</f>
        <v>0</v>
      </c>
      <c r="AR74" s="143">
        <f ca="1">IF(AR$5&lt;&gt;"",HLOOKUP(AR$5,Functionalization!$G$6:$R$305,ROW($A74)-5,FALSE),IFERROR(INDEX(AR$269:AR$305,MATCH($F74,$B$269:$B$305,0))/VLOOKUP($F74,$B$269:$BB$305,MATCH(LEFT(TRIM(AR$6),FIND("~",SUBSTITUTE(AR$6,"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74))*HLOOKUP(LEFT(TRIM(AR$6),FIND("~",SUBSTITUTE(AR$6," ","~",LEN(TRIM(AR$6))-LEN(SUBSTITUTE(TRIM(AR$6)," ",""))))-1)&amp;" Total",$B$6:$BB$305,ROW($A74)-5,FALSE))</f>
        <v>0</v>
      </c>
      <c r="AS74" s="143">
        <f ca="1">IF(AS$5&lt;&gt;"",HLOOKUP(AS$5,Functionalization!$G$6:$R$305,ROW($A74)-5,FALSE),IFERROR(INDEX(AS$269:AS$305,MATCH($F74,$B$269:$B$305,0))/VLOOKUP($F74,$B$269:$BB$305,MATCH(LEFT(TRIM(AS$6),FIND("~",SUBSTITUTE(AS$6,"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74))*HLOOKUP(LEFT(TRIM(AS$6),FIND("~",SUBSTITUTE(AS$6," ","~",LEN(TRIM(AS$6))-LEN(SUBSTITUTE(TRIM(AS$6)," ",""))))-1)&amp;" Total",$B$6:$BB$305,ROW($A74)-5,FALSE))</f>
        <v>0</v>
      </c>
      <c r="AT74" s="143">
        <f ca="1">IF(AT$5&lt;&gt;"",HLOOKUP(AT$5,Functionalization!$G$6:$R$305,ROW($A74)-5,FALSE),IFERROR(INDEX(AT$269:AT$305,MATCH($F74,$B$269:$B$305,0))/VLOOKUP($F74,$B$269:$BB$305,MATCH(LEFT(TRIM(AT$6),FIND("~",SUBSTITUTE(AT$6,"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74))*HLOOKUP(LEFT(TRIM(AT$6),FIND("~",SUBSTITUTE(AT$6," ","~",LEN(TRIM(AT$6))-LEN(SUBSTITUTE(TRIM(AT$6)," ",""))))-1)&amp;" Total",$B$6:$BB$305,ROW($A74)-5,FALSE))</f>
        <v>0</v>
      </c>
      <c r="AU74" s="143">
        <f ca="1">IF(AU$5&lt;&gt;"",HLOOKUP(AU$5,Functionalization!$G$6:$R$305,ROW($A74)-5,FALSE),IFERROR(INDEX(AU$269:AU$305,MATCH($F74,$B$269:$B$305,0))/VLOOKUP($F74,$B$269:$BB$305,MATCH(LEFT(TRIM(AU$6),FIND("~",SUBSTITUTE(AU$6,"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74))*HLOOKUP(LEFT(TRIM(AU$6),FIND("~",SUBSTITUTE(AU$6," ","~",LEN(TRIM(AU$6))-LEN(SUBSTITUTE(TRIM(AU$6)," ",""))))-1)&amp;" Total",$B$6:$BB$305,ROW($A74)-5,FALSE))</f>
        <v>0</v>
      </c>
      <c r="AV74" s="143">
        <f ca="1">IF(AV$5&lt;&gt;"",HLOOKUP(AV$5,Functionalization!$G$6:$R$305,ROW($A74)-5,FALSE),IFERROR(INDEX(AV$269:AV$305,MATCH($F74,$B$269:$B$305,0))/VLOOKUP($F74,$B$269:$BB$305,MATCH(LEFT(TRIM(AV$6),FIND("~",SUBSTITUTE(AV$6,"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74))*HLOOKUP(LEFT(TRIM(AV$6),FIND("~",SUBSTITUTE(AV$6," ","~",LEN(TRIM(AV$6))-LEN(SUBSTITUTE(TRIM(AV$6)," ",""))))-1)&amp;" Total",$B$6:$BB$305,ROW($A74)-5,FALSE))</f>
        <v>0</v>
      </c>
      <c r="AW74" s="143">
        <f ca="1">IF(AW$5&lt;&gt;"",HLOOKUP(AW$5,Functionalization!$G$6:$R$305,ROW($A74)-5,FALSE),IFERROR(INDEX(AW$269:AW$305,MATCH($F74,$B$269:$B$305,0))/VLOOKUP($F74,$B$269:$BB$305,MATCH(LEFT(TRIM(AW$6),FIND("~",SUBSTITUTE(AW$6,"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74))*HLOOKUP(LEFT(TRIM(AW$6),FIND("~",SUBSTITUTE(AW$6," ","~",LEN(TRIM(AW$6))-LEN(SUBSTITUTE(TRIM(AW$6)," ",""))))-1)&amp;" Total",$B$6:$BB$305,ROW($A74)-5,FALSE))</f>
        <v>0</v>
      </c>
      <c r="AX74" s="143">
        <f ca="1">IF(AX$5&lt;&gt;"",HLOOKUP(AX$5,Functionalization!$G$6:$R$305,ROW($A74)-5,FALSE),IFERROR(INDEX(AX$269:AX$305,MATCH($F74,$B$269:$B$305,0))/VLOOKUP($F74,$B$269:$BB$305,MATCH(LEFT(TRIM(AX$6),FIND("~",SUBSTITUTE(AX$6,"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74))*HLOOKUP(LEFT(TRIM(AX$6),FIND("~",SUBSTITUTE(AX$6," ","~",LEN(TRIM(AX$6))-LEN(SUBSTITUTE(TRIM(AX$6)," ",""))))-1)&amp;" Total",$B$6:$BB$305,ROW($A74)-5,FALSE))</f>
        <v>0</v>
      </c>
      <c r="AY74" s="143">
        <f ca="1">IF(AY$5&lt;&gt;"",HLOOKUP(AY$5,Functionalization!$G$6:$R$305,ROW($A74)-5,FALSE),IFERROR(INDEX(AY$269:AY$305,MATCH($F74,$B$269:$B$305,0))/VLOOKUP($F74,$B$269:$BB$305,MATCH(LEFT(TRIM(AY$6),FIND("~",SUBSTITUTE(AY$6,"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74))*HLOOKUP(LEFT(TRIM(AY$6),FIND("~",SUBSTITUTE(AY$6," ","~",LEN(TRIM(AY$6))-LEN(SUBSTITUTE(TRIM(AY$6)," ",""))))-1)&amp;" Total",$B$6:$BB$305,ROW($A74)-5,FALSE))</f>
        <v>0</v>
      </c>
      <c r="AZ74" s="143">
        <f ca="1">IF(AZ$5&lt;&gt;"",HLOOKUP(AZ$5,Functionalization!$G$6:$R$305,ROW($A74)-5,FALSE),IFERROR(INDEX(AZ$269:AZ$305,MATCH($F74,$B$269:$B$305,0))/VLOOKUP($F74,$B$269:$BB$305,MATCH(LEFT(TRIM(AZ$6),FIND("~",SUBSTITUTE(AZ$6,"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74))*HLOOKUP(LEFT(TRIM(AZ$6),FIND("~",SUBSTITUTE(AZ$6," ","~",LEN(TRIM(AZ$6))-LEN(SUBSTITUTE(TRIM(AZ$6)," ",""))))-1)&amp;" Total",$B$6:$BB$305,ROW($A74)-5,FALSE))</f>
        <v>0</v>
      </c>
      <c r="BA74" s="143">
        <f ca="1">IF(BA$5&lt;&gt;"",HLOOKUP(BA$5,Functionalization!$G$6:$R$305,ROW($A74)-5,FALSE),IFERROR(INDEX(BA$269:BA$305,MATCH($F74,$B$269:$B$305,0))/VLOOKUP($F74,$B$269:$BB$305,MATCH(LEFT(TRIM(BA$6),FIND("~",SUBSTITUTE(BA$6,"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74))*HLOOKUP(LEFT(TRIM(BA$6),FIND("~",SUBSTITUTE(BA$6," ","~",LEN(TRIM(BA$6))-LEN(SUBSTITUTE(TRIM(BA$6)," ",""))))-1)&amp;" Total",$B$6:$BB$305,ROW($A74)-5,FALSE))</f>
        <v>0</v>
      </c>
      <c r="BB74" s="143">
        <f ca="1">IF(BB$5&lt;&gt;"",HLOOKUP(BB$5,Functionalization!$G$6:$R$305,ROW($A74)-5,FALSE),IFERROR(INDEX(BB$269:BB$305,MATCH($F74,$B$269:$B$305,0))/VLOOKUP($F74,$B$269:$BB$305,MATCH(LEFT(TRIM(BB$6),FIND("~",SUBSTITUTE(BB$6,"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74))*HLOOKUP(LEFT(TRIM(BB$6),FIND("~",SUBSTITUTE(BB$6," ","~",LEN(TRIM(BB$6))-LEN(SUBSTITUTE(TRIM(BB$6)," ",""))))-1)&amp;" Total",$B$6:$BB$305,ROW($A74)-5,FALSE))</f>
        <v>0</v>
      </c>
      <c r="BD74" s="79">
        <f ca="1">IFERROR(IF(SUMIF($G$6:$BB$6,BD$6&amp;" Total",$G74:$BB74)-(SUMIF($G$6:$BB$6,BD$6&amp;" "&amp;'Input-Func_Class'!$D$22,$G74:$BB74)+IFERROR(SUMIF($G$6:$BB$6,BD$6&amp;" "&amp;'Input-Func_Class'!$E$22,$G74:$BB74),SUMIF($G$6:$BB$6,BD$6&amp;" "&amp;'Input-Func_Class'!$B$24,$G74:$BB74))+SUMIF($G$6:$BB$6,BD$6&amp;" "&amp;'Input-Func_Class'!$F$22,$G74:$BB74))&lt;Check_Limit,0,1),1)</f>
        <v>0</v>
      </c>
      <c r="BE74" s="79">
        <f ca="1">IFERROR(IF(SUMIF($G$6:$BB$6,BE$6&amp;" Total",$G74:$BB74)-(SUMIF($G$6:$BB$6,BE$6&amp;" "&amp;'Input-Func_Class'!$D$22,$G74:$BB74)+IFERROR(SUMIF($G$6:$BB$6,BE$6&amp;" "&amp;'Input-Func_Class'!$E$22,$G74:$BB74),SUMIF($G$6:$BB$6,BE$6&amp;" "&amp;'Input-Func_Class'!$B$24,$G74:$BB74))+SUMIF($G$6:$BB$6,BE$6&amp;" "&amp;'Input-Func_Class'!$F$22,$G74:$BB74))&lt;Check_Limit,0,1),1)</f>
        <v>0</v>
      </c>
      <c r="BF74" s="79">
        <f ca="1">IFERROR(IF(SUMIF($G$6:$BB$6,BF$6&amp;" Total",$G74:$BB74)-(SUMIF($G$6:$BB$6,BF$6&amp;" "&amp;'Input-Func_Class'!$D$22,$G74:$BB74)+IFERROR(SUMIF($G$6:$BB$6,BF$6&amp;" "&amp;'Input-Func_Class'!$E$22,$G74:$BB74),SUMIF($G$6:$BB$6,BF$6&amp;" "&amp;'Input-Func_Class'!$B$24,$G74:$BB74))+SUMIF($G$6:$BB$6,BF$6&amp;" "&amp;'Input-Func_Class'!$F$22,$G74:$BB74))&lt;Check_Limit,0,1),1)</f>
        <v>0</v>
      </c>
      <c r="BG74" s="79">
        <f ca="1">IFERROR(IF(SUMIF($G$6:$BB$6,BG$6&amp;" Total",$G74:$BB74)-(SUMIF($G$6:$BB$6,BG$6&amp;" "&amp;'Input-Func_Class'!$D$22,$G74:$BB74)+IFERROR(SUMIF($G$6:$BB$6,BG$6&amp;" "&amp;'Input-Func_Class'!$E$22,$G74:$BB74),SUMIF($G$6:$BB$6,BG$6&amp;" "&amp;'Input-Func_Class'!$B$24,$G74:$BB74))+SUMIF($G$6:$BB$6,BG$6&amp;" "&amp;'Input-Func_Class'!$F$22,$G74:$BB74))&lt;Check_Limit,0,1),1)</f>
        <v>0</v>
      </c>
      <c r="BH74" s="79">
        <f ca="1">IFERROR(IF(SUMIF($G$6:$BB$6,BH$6&amp;" Total",$G74:$BB74)-(SUMIF($G$6:$BB$6,BH$6&amp;" "&amp;'Input-Func_Class'!$D$22,$G74:$BB74)+IFERROR(SUMIF($G$6:$BB$6,BH$6&amp;" "&amp;'Input-Func_Class'!$E$22,$G74:$BB74),SUMIF($G$6:$BB$6,BH$6&amp;" "&amp;'Input-Func_Class'!$B$24,$G74:$BB74))+SUMIF($G$6:$BB$6,BH$6&amp;" "&amp;'Input-Func_Class'!$F$22,$G74:$BB74))&lt;Check_Limit,0,1),1)</f>
        <v>0</v>
      </c>
      <c r="BI74" s="79">
        <f ca="1">IFERROR(IF(SUMIF($G$6:$BB$6,BI$6&amp;" Total",$G74:$BB74)-(SUMIF($G$6:$BB$6,BI$6&amp;" "&amp;'Input-Func_Class'!$D$22,$G74:$BB74)+IFERROR(SUMIF($G$6:$BB$6,BI$6&amp;" "&amp;'Input-Func_Class'!$E$22,$G74:$BB74),SUMIF($G$6:$BB$6,BI$6&amp;" "&amp;'Input-Func_Class'!$B$24,$G74:$BB74))+SUMIF($G$6:$BB$6,BI$6&amp;" "&amp;'Input-Func_Class'!$F$22,$G74:$BB74))&lt;Check_Limit,0,1),1)</f>
        <v>0</v>
      </c>
      <c r="BJ74" s="79">
        <f ca="1">IFERROR(IF(SUMIF($G$6:$BB$6,BJ$6&amp;" Total",$G74:$BB74)-(SUMIF($G$6:$BB$6,BJ$6&amp;" "&amp;'Input-Func_Class'!$D$22,$G74:$BB74)+IFERROR(SUMIF($G$6:$BB$6,BJ$6&amp;" "&amp;'Input-Func_Class'!$E$22,$G74:$BB74),SUMIF($G$6:$BB$6,BJ$6&amp;" "&amp;'Input-Func_Class'!$B$24,$G74:$BB74))+SUMIF($G$6:$BB$6,BJ$6&amp;" "&amp;'Input-Func_Class'!$F$22,$G74:$BB74))&lt;Check_Limit,0,1),1)</f>
        <v>0</v>
      </c>
      <c r="BK74" s="79">
        <f ca="1">IFERROR(IF(SUMIF($G$6:$BB$6,BK$6&amp;" Total",$G74:$BB74)-(SUMIF($G$6:$BB$6,BK$6&amp;" "&amp;'Input-Func_Class'!$D$22,$G74:$BB74)+IFERROR(SUMIF($G$6:$BB$6,BK$6&amp;" "&amp;'Input-Func_Class'!$E$22,$G74:$BB74),SUMIF($G$6:$BB$6,BK$6&amp;" "&amp;'Input-Func_Class'!$B$24,$G74:$BB74))+SUMIF($G$6:$BB$6,BK$6&amp;" "&amp;'Input-Func_Class'!$F$22,$G74:$BB74))&lt;Check_Limit,0,1),1)</f>
        <v>0</v>
      </c>
      <c r="BL74" s="79">
        <f ca="1">IFERROR(IF(SUMIF($G$6:$BB$6,BL$6&amp;" Total",$G74:$BB74)-(SUMIF($G$6:$BB$6,BL$6&amp;" "&amp;'Input-Func_Class'!$D$22,$G74:$BB74)+IFERROR(SUMIF($G$6:$BB$6,BL$6&amp;" "&amp;'Input-Func_Class'!$E$22,$G74:$BB74),SUMIF($G$6:$BB$6,BL$6&amp;" "&amp;'Input-Func_Class'!$B$24,$G74:$BB74))+SUMIF($G$6:$BB$6,BL$6&amp;" "&amp;'Input-Func_Class'!$F$22,$G74:$BB74))&lt;Check_Limit,0,1),1)</f>
        <v>0</v>
      </c>
      <c r="BM74" s="79">
        <f ca="1">IFERROR(IF(SUMIF($G$6:$BB$6,BM$6&amp;" Total",$G74:$BB74)-(SUMIF($G$6:$BB$6,BM$6&amp;" "&amp;'Input-Func_Class'!$D$22,$G74:$BB74)+IFERROR(SUMIF($G$6:$BB$6,BM$6&amp;" "&amp;'Input-Func_Class'!$E$22,$G74:$BB74),SUMIF($G$6:$BB$6,BM$6&amp;" "&amp;'Input-Func_Class'!$B$24,$G74:$BB74))+SUMIF($G$6:$BB$6,BM$6&amp;" "&amp;'Input-Func_Class'!$F$22,$G74:$BB74))&lt;Check_Limit,0,1),1)</f>
        <v>0</v>
      </c>
      <c r="BN74" s="79">
        <f ca="1">IFERROR(IF(SUMIF($G$6:$BB$6,BN$6&amp;" Total",$G74:$BB74)-(SUMIF($G$6:$BB$6,BN$6&amp;" "&amp;'Input-Func_Class'!$D$22,$G74:$BB74)+IFERROR(SUMIF($G$6:$BB$6,BN$6&amp;" "&amp;'Input-Func_Class'!$E$22,$G74:$BB74),SUMIF($G$6:$BB$6,BN$6&amp;" "&amp;'Input-Func_Class'!$B$24,$G74:$BB74))+SUMIF($G$6:$BB$6,BN$6&amp;" "&amp;'Input-Func_Class'!$F$22,$G74:$BB74))&lt;Check_Limit,0,1),1)</f>
        <v>0</v>
      </c>
      <c r="BO74" s="79">
        <f ca="1">IFERROR(IF(SUMIF($G$6:$BB$6,BO$6&amp;" Total",$G74:$BB74)-(SUMIF($G$6:$BB$6,BO$6&amp;" "&amp;'Input-Func_Class'!$D$22,$G74:$BB74)+IFERROR(SUMIF($G$6:$BB$6,BO$6&amp;" "&amp;'Input-Func_Class'!$E$22,$G74:$BB74),SUMIF($G$6:$BB$6,BO$6&amp;" "&amp;'Input-Func_Class'!$B$24,$G74:$BB74))+SUMIF($G$6:$BB$6,BO$6&amp;" "&amp;'Input-Func_Class'!$F$22,$G74:$BB74))&lt;Check_Limit,0,1),1)</f>
        <v>0</v>
      </c>
    </row>
    <row r="75" spans="1:67" outlineLevel="1">
      <c r="A75" s="113">
        <f>IF(ISBLANK('Input-Accounts'!A75),"",'Input-Accounts'!A75)</f>
        <v>62</v>
      </c>
      <c r="B75" s="17" t="str">
        <f>IF(ISBLANK('Input-Accounts'!B75),"",'Input-Accounts'!B75)</f>
        <v>Mains</v>
      </c>
      <c r="C75" s="113">
        <f>IF(ISBLANK('Input-Accounts'!C75),"",'Input-Accounts'!C75)</f>
        <v>367</v>
      </c>
      <c r="D75" s="143">
        <f>Functionalization!$D75</f>
        <v>-12186427.92</v>
      </c>
      <c r="E75" s="143">
        <f ca="1">IFERROR(IF(D75="",0,IF(D75=0,0,IF(ABS(D75-SUM(G75,K75,O75,S75,W75,AA75,AE75,AI75,AM75,AQ75,AU75,AY75))&lt;Check_Limit,0,1))),1)</f>
        <v>0</v>
      </c>
      <c r="F75" s="89" t="str">
        <f>IF($D75=0,"-",IF('Input-Accounts'!$E75&lt;&gt;0,'Input-Accounts'!$E75,'Input-Accounts'!$G75))</f>
        <v>INT_TRANS-MAIN</v>
      </c>
      <c r="G75" s="143">
        <f ca="1">IF(G$5&lt;&gt;"",HLOOKUP(G$5,Functionalization!$G$6:$R$305,ROW($A75)-5,FALSE),IFERROR(INDEX(G$269:G$305,MATCH($F75,$B$269:$B$305,0))/VLOOKUP($F75,$B$269:$BB$305,MATCH(LEFT(TRIM(G$6),FIND("~",SUBSTITUTE(G$6,"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75))*HLOOKUP(LEFT(TRIM(G$6),FIND("~",SUBSTITUTE(G$6," ","~",LEN(TRIM(G$6))-LEN(SUBSTITUTE(TRIM(G$6)," ",""))))-1)&amp;" Total",$B$6:$BB$305,ROW($A75)-5,FALSE))</f>
        <v>0</v>
      </c>
      <c r="H75" s="143">
        <f ca="1">IF(H$5&lt;&gt;"",HLOOKUP(H$5,Functionalization!$G$6:$R$305,ROW($A75)-5,FALSE),IFERROR(INDEX(H$269:H$305,MATCH($F75,$B$269:$B$305,0))/VLOOKUP($F75,$B$269:$BB$305,MATCH(LEFT(TRIM(H$6),FIND("~",SUBSTITUTE(H$6,"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75))*HLOOKUP(LEFT(TRIM(H$6),FIND("~",SUBSTITUTE(H$6," ","~",LEN(TRIM(H$6))-LEN(SUBSTITUTE(TRIM(H$6)," ",""))))-1)&amp;" Total",$B$6:$BB$305,ROW($A75)-5,FALSE))</f>
        <v>0</v>
      </c>
      <c r="I75" s="143">
        <f ca="1">IF(I$5&lt;&gt;"",HLOOKUP(I$5,Functionalization!$G$6:$R$305,ROW($A75)-5,FALSE),IFERROR(INDEX(I$269:I$305,MATCH($F75,$B$269:$B$305,0))/VLOOKUP($F75,$B$269:$BB$305,MATCH(LEFT(TRIM(I$6),FIND("~",SUBSTITUTE(I$6,"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75))*HLOOKUP(LEFT(TRIM(I$6),FIND("~",SUBSTITUTE(I$6," ","~",LEN(TRIM(I$6))-LEN(SUBSTITUTE(TRIM(I$6)," ",""))))-1)&amp;" Total",$B$6:$BB$305,ROW($A75)-5,FALSE))</f>
        <v>0</v>
      </c>
      <c r="J75" s="143">
        <f ca="1">IF(J$5&lt;&gt;"",HLOOKUP(J$5,Functionalization!$G$6:$R$305,ROW($A75)-5,FALSE),IFERROR(INDEX(J$269:J$305,MATCH($F75,$B$269:$B$305,0))/VLOOKUP($F75,$B$269:$BB$305,MATCH(LEFT(TRIM(J$6),FIND("~",SUBSTITUTE(J$6,"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75))*HLOOKUP(LEFT(TRIM(J$6),FIND("~",SUBSTITUTE(J$6," ","~",LEN(TRIM(J$6))-LEN(SUBSTITUTE(TRIM(J$6)," ",""))))-1)&amp;" Total",$B$6:$BB$305,ROW($A75)-5,FALSE))</f>
        <v>0</v>
      </c>
      <c r="K75" s="143">
        <f ca="1">IF(K$5&lt;&gt;"",HLOOKUP(K$5,Functionalization!$G$6:$R$305,ROW($A75)-5,FALSE),IFERROR(INDEX(K$269:K$305,MATCH($F75,$B$269:$B$305,0))/VLOOKUP($F75,$B$269:$BB$305,MATCH(LEFT(TRIM(K$6),FIND("~",SUBSTITUTE(K$6,"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75))*HLOOKUP(LEFT(TRIM(K$6),FIND("~",SUBSTITUTE(K$6," ","~",LEN(TRIM(K$6))-LEN(SUBSTITUTE(TRIM(K$6)," ",""))))-1)&amp;" Total",$B$6:$BB$305,ROW($A75)-5,FALSE))</f>
        <v>-12186427.92</v>
      </c>
      <c r="L75" s="143">
        <f ca="1">IF(L$5&lt;&gt;"",HLOOKUP(L$5,Functionalization!$G$6:$R$305,ROW($A75)-5,FALSE),IFERROR(INDEX(L$269:L$305,MATCH($F75,$B$269:$B$305,0))/VLOOKUP($F75,$B$269:$BB$305,MATCH(LEFT(TRIM(L$6),FIND("~",SUBSTITUTE(L$6,"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75))*HLOOKUP(LEFT(TRIM(L$6),FIND("~",SUBSTITUTE(L$6," ","~",LEN(TRIM(L$6))-LEN(SUBSTITUTE(TRIM(L$6)," ",""))))-1)&amp;" Total",$B$6:$BB$305,ROW($A75)-5,FALSE))</f>
        <v>-12186427.92</v>
      </c>
      <c r="M75" s="143">
        <f ca="1">IF(M$5&lt;&gt;"",HLOOKUP(M$5,Functionalization!$G$6:$R$305,ROW($A75)-5,FALSE),IFERROR(INDEX(M$269:M$305,MATCH($F75,$B$269:$B$305,0))/VLOOKUP($F75,$B$269:$BB$305,MATCH(LEFT(TRIM(M$6),FIND("~",SUBSTITUTE(M$6,"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75))*HLOOKUP(LEFT(TRIM(M$6),FIND("~",SUBSTITUTE(M$6," ","~",LEN(TRIM(M$6))-LEN(SUBSTITUTE(TRIM(M$6)," ",""))))-1)&amp;" Total",$B$6:$BB$305,ROW($A75)-5,FALSE))</f>
        <v>0</v>
      </c>
      <c r="N75" s="143">
        <f ca="1">IF(N$5&lt;&gt;"",HLOOKUP(N$5,Functionalization!$G$6:$R$305,ROW($A75)-5,FALSE),IFERROR(INDEX(N$269:N$305,MATCH($F75,$B$269:$B$305,0))/VLOOKUP($F75,$B$269:$BB$305,MATCH(LEFT(TRIM(N$6),FIND("~",SUBSTITUTE(N$6,"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75))*HLOOKUP(LEFT(TRIM(N$6),FIND("~",SUBSTITUTE(N$6," ","~",LEN(TRIM(N$6))-LEN(SUBSTITUTE(TRIM(N$6)," ",""))))-1)&amp;" Total",$B$6:$BB$305,ROW($A75)-5,FALSE))</f>
        <v>0</v>
      </c>
      <c r="O75" s="143">
        <f ca="1">IF(O$5&lt;&gt;"",HLOOKUP(O$5,Functionalization!$G$6:$R$305,ROW($A75)-5,FALSE),IFERROR(INDEX(O$269:O$305,MATCH($F75,$B$269:$B$305,0))/VLOOKUP($F75,$B$269:$BB$305,MATCH(LEFT(TRIM(O$6),FIND("~",SUBSTITUTE(O$6,"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75))*HLOOKUP(LEFT(TRIM(O$6),FIND("~",SUBSTITUTE(O$6," ","~",LEN(TRIM(O$6))-LEN(SUBSTITUTE(TRIM(O$6)," ",""))))-1)&amp;" Total",$B$6:$BB$305,ROW($A75)-5,FALSE))</f>
        <v>0</v>
      </c>
      <c r="P75" s="143">
        <f ca="1">IF(P$5&lt;&gt;"",HLOOKUP(P$5,Functionalization!$G$6:$R$305,ROW($A75)-5,FALSE),IFERROR(INDEX(P$269:P$305,MATCH($F75,$B$269:$B$305,0))/VLOOKUP($F75,$B$269:$BB$305,MATCH(LEFT(TRIM(P$6),FIND("~",SUBSTITUTE(P$6,"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75))*HLOOKUP(LEFT(TRIM(P$6),FIND("~",SUBSTITUTE(P$6," ","~",LEN(TRIM(P$6))-LEN(SUBSTITUTE(TRIM(P$6)," ",""))))-1)&amp;" Total",$B$6:$BB$305,ROW($A75)-5,FALSE))</f>
        <v>0</v>
      </c>
      <c r="Q75" s="143">
        <f ca="1">IF(Q$5&lt;&gt;"",HLOOKUP(Q$5,Functionalization!$G$6:$R$305,ROW($A75)-5,FALSE),IFERROR(INDEX(Q$269:Q$305,MATCH($F75,$B$269:$B$305,0))/VLOOKUP($F75,$B$269:$BB$305,MATCH(LEFT(TRIM(Q$6),FIND("~",SUBSTITUTE(Q$6,"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75))*HLOOKUP(LEFT(TRIM(Q$6),FIND("~",SUBSTITUTE(Q$6," ","~",LEN(TRIM(Q$6))-LEN(SUBSTITUTE(TRIM(Q$6)," ",""))))-1)&amp;" Total",$B$6:$BB$305,ROW($A75)-5,FALSE))</f>
        <v>0</v>
      </c>
      <c r="R75" s="143">
        <f ca="1">IF(R$5&lt;&gt;"",HLOOKUP(R$5,Functionalization!$G$6:$R$305,ROW($A75)-5,FALSE),IFERROR(INDEX(R$269:R$305,MATCH($F75,$B$269:$B$305,0))/VLOOKUP($F75,$B$269:$BB$305,MATCH(LEFT(TRIM(R$6),FIND("~",SUBSTITUTE(R$6,"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75))*HLOOKUP(LEFT(TRIM(R$6),FIND("~",SUBSTITUTE(R$6," ","~",LEN(TRIM(R$6))-LEN(SUBSTITUTE(TRIM(R$6)," ",""))))-1)&amp;" Total",$B$6:$BB$305,ROW($A75)-5,FALSE))</f>
        <v>0</v>
      </c>
      <c r="S75" s="143">
        <f ca="1">IF(S$5&lt;&gt;"",HLOOKUP(S$5,Functionalization!$G$6:$R$305,ROW($A75)-5,FALSE),IFERROR(INDEX(S$269:S$305,MATCH($F75,$B$269:$B$305,0))/VLOOKUP($F75,$B$269:$BB$305,MATCH(LEFT(TRIM(S$6),FIND("~",SUBSTITUTE(S$6,"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75))*HLOOKUP(LEFT(TRIM(S$6),FIND("~",SUBSTITUTE(S$6," ","~",LEN(TRIM(S$6))-LEN(SUBSTITUTE(TRIM(S$6)," ",""))))-1)&amp;" Total",$B$6:$BB$305,ROW($A75)-5,FALSE))</f>
        <v>0</v>
      </c>
      <c r="T75" s="143">
        <f ca="1">IF(T$5&lt;&gt;"",HLOOKUP(T$5,Functionalization!$G$6:$R$305,ROW($A75)-5,FALSE),IFERROR(INDEX(T$269:T$305,MATCH($F75,$B$269:$B$305,0))/VLOOKUP($F75,$B$269:$BB$305,MATCH(LEFT(TRIM(T$6),FIND("~",SUBSTITUTE(T$6,"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75))*HLOOKUP(LEFT(TRIM(T$6),FIND("~",SUBSTITUTE(T$6," ","~",LEN(TRIM(T$6))-LEN(SUBSTITUTE(TRIM(T$6)," ",""))))-1)&amp;" Total",$B$6:$BB$305,ROW($A75)-5,FALSE))</f>
        <v>0</v>
      </c>
      <c r="U75" s="143">
        <f ca="1">IF(U$5&lt;&gt;"",HLOOKUP(U$5,Functionalization!$G$6:$R$305,ROW($A75)-5,FALSE),IFERROR(INDEX(U$269:U$305,MATCH($F75,$B$269:$B$305,0))/VLOOKUP($F75,$B$269:$BB$305,MATCH(LEFT(TRIM(U$6),FIND("~",SUBSTITUTE(U$6,"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75))*HLOOKUP(LEFT(TRIM(U$6),FIND("~",SUBSTITUTE(U$6," ","~",LEN(TRIM(U$6))-LEN(SUBSTITUTE(TRIM(U$6)," ",""))))-1)&amp;" Total",$B$6:$BB$305,ROW($A75)-5,FALSE))</f>
        <v>0</v>
      </c>
      <c r="V75" s="143">
        <f ca="1">IF(V$5&lt;&gt;"",HLOOKUP(V$5,Functionalization!$G$6:$R$305,ROW($A75)-5,FALSE),IFERROR(INDEX(V$269:V$305,MATCH($F75,$B$269:$B$305,0))/VLOOKUP($F75,$B$269:$BB$305,MATCH(LEFT(TRIM(V$6),FIND("~",SUBSTITUTE(V$6,"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75))*HLOOKUP(LEFT(TRIM(V$6),FIND("~",SUBSTITUTE(V$6," ","~",LEN(TRIM(V$6))-LEN(SUBSTITUTE(TRIM(V$6)," ",""))))-1)&amp;" Total",$B$6:$BB$305,ROW($A75)-5,FALSE))</f>
        <v>0</v>
      </c>
      <c r="W75" s="143">
        <f ca="1">IF(W$5&lt;&gt;"",HLOOKUP(W$5,Functionalization!$G$6:$R$305,ROW($A75)-5,FALSE),IFERROR(INDEX(W$269:W$305,MATCH($F75,$B$269:$B$305,0))/VLOOKUP($F75,$B$269:$BB$305,MATCH(LEFT(TRIM(W$6),FIND("~",SUBSTITUTE(W$6,"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75))*HLOOKUP(LEFT(TRIM(W$6),FIND("~",SUBSTITUTE(W$6," ","~",LEN(TRIM(W$6))-LEN(SUBSTITUTE(TRIM(W$6)," ",""))))-1)&amp;" Total",$B$6:$BB$305,ROW($A75)-5,FALSE))</f>
        <v>0</v>
      </c>
      <c r="X75" s="143">
        <f ca="1">IF(X$5&lt;&gt;"",HLOOKUP(X$5,Functionalization!$G$6:$R$305,ROW($A75)-5,FALSE),IFERROR(INDEX(X$269:X$305,MATCH($F75,$B$269:$B$305,0))/VLOOKUP($F75,$B$269:$BB$305,MATCH(LEFT(TRIM(X$6),FIND("~",SUBSTITUTE(X$6,"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75))*HLOOKUP(LEFT(TRIM(X$6),FIND("~",SUBSTITUTE(X$6," ","~",LEN(TRIM(X$6))-LEN(SUBSTITUTE(TRIM(X$6)," ",""))))-1)&amp;" Total",$B$6:$BB$305,ROW($A75)-5,FALSE))</f>
        <v>0</v>
      </c>
      <c r="Y75" s="143">
        <f ca="1">IF(Y$5&lt;&gt;"",HLOOKUP(Y$5,Functionalization!$G$6:$R$305,ROW($A75)-5,FALSE),IFERROR(INDEX(Y$269:Y$305,MATCH($F75,$B$269:$B$305,0))/VLOOKUP($F75,$B$269:$BB$305,MATCH(LEFT(TRIM(Y$6),FIND("~",SUBSTITUTE(Y$6,"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75))*HLOOKUP(LEFT(TRIM(Y$6),FIND("~",SUBSTITUTE(Y$6," ","~",LEN(TRIM(Y$6))-LEN(SUBSTITUTE(TRIM(Y$6)," ",""))))-1)&amp;" Total",$B$6:$BB$305,ROW($A75)-5,FALSE))</f>
        <v>0</v>
      </c>
      <c r="Z75" s="143">
        <f ca="1">IF(Z$5&lt;&gt;"",HLOOKUP(Z$5,Functionalization!$G$6:$R$305,ROW($A75)-5,FALSE),IFERROR(INDEX(Z$269:Z$305,MATCH($F75,$B$269:$B$305,0))/VLOOKUP($F75,$B$269:$BB$305,MATCH(LEFT(TRIM(Z$6),FIND("~",SUBSTITUTE(Z$6,"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75))*HLOOKUP(LEFT(TRIM(Z$6),FIND("~",SUBSTITUTE(Z$6," ","~",LEN(TRIM(Z$6))-LEN(SUBSTITUTE(TRIM(Z$6)," ",""))))-1)&amp;" Total",$B$6:$BB$305,ROW($A75)-5,FALSE))</f>
        <v>0</v>
      </c>
      <c r="AA75" s="143">
        <f ca="1">IF(AA$5&lt;&gt;"",HLOOKUP(AA$5,Functionalization!$G$6:$R$305,ROW($A75)-5,FALSE),IFERROR(INDEX(AA$269:AA$305,MATCH($F75,$B$269:$B$305,0))/VLOOKUP($F75,$B$269:$BB$305,MATCH(LEFT(TRIM(AA$6),FIND("~",SUBSTITUTE(AA$6,"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75))*HLOOKUP(LEFT(TRIM(AA$6),FIND("~",SUBSTITUTE(AA$6," ","~",LEN(TRIM(AA$6))-LEN(SUBSTITUTE(TRIM(AA$6)," ",""))))-1)&amp;" Total",$B$6:$BB$305,ROW($A75)-5,FALSE))</f>
        <v>0</v>
      </c>
      <c r="AB75" s="143">
        <f ca="1">IF(AB$5&lt;&gt;"",HLOOKUP(AB$5,Functionalization!$G$6:$R$305,ROW($A75)-5,FALSE),IFERROR(INDEX(AB$269:AB$305,MATCH($F75,$B$269:$B$305,0))/VLOOKUP($F75,$B$269:$BB$305,MATCH(LEFT(TRIM(AB$6),FIND("~",SUBSTITUTE(AB$6,"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75))*HLOOKUP(LEFT(TRIM(AB$6),FIND("~",SUBSTITUTE(AB$6," ","~",LEN(TRIM(AB$6))-LEN(SUBSTITUTE(TRIM(AB$6)," ",""))))-1)&amp;" Total",$B$6:$BB$305,ROW($A75)-5,FALSE))</f>
        <v>0</v>
      </c>
      <c r="AC75" s="143">
        <f ca="1">IF(AC$5&lt;&gt;"",HLOOKUP(AC$5,Functionalization!$G$6:$R$305,ROW($A75)-5,FALSE),IFERROR(INDEX(AC$269:AC$305,MATCH($F75,$B$269:$B$305,0))/VLOOKUP($F75,$B$269:$BB$305,MATCH(LEFT(TRIM(AC$6),FIND("~",SUBSTITUTE(AC$6,"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75))*HLOOKUP(LEFT(TRIM(AC$6),FIND("~",SUBSTITUTE(AC$6," ","~",LEN(TRIM(AC$6))-LEN(SUBSTITUTE(TRIM(AC$6)," ",""))))-1)&amp;" Total",$B$6:$BB$305,ROW($A75)-5,FALSE))</f>
        <v>0</v>
      </c>
      <c r="AD75" s="143">
        <f ca="1">IF(AD$5&lt;&gt;"",HLOOKUP(AD$5,Functionalization!$G$6:$R$305,ROW($A75)-5,FALSE),IFERROR(INDEX(AD$269:AD$305,MATCH($F75,$B$269:$B$305,0))/VLOOKUP($F75,$B$269:$BB$305,MATCH(LEFT(TRIM(AD$6),FIND("~",SUBSTITUTE(AD$6,"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75))*HLOOKUP(LEFT(TRIM(AD$6),FIND("~",SUBSTITUTE(AD$6," ","~",LEN(TRIM(AD$6))-LEN(SUBSTITUTE(TRIM(AD$6)," ",""))))-1)&amp;" Total",$B$6:$BB$305,ROW($A75)-5,FALSE))</f>
        <v>0</v>
      </c>
      <c r="AE75" s="143">
        <f ca="1">IF(AE$5&lt;&gt;"",HLOOKUP(AE$5,Functionalization!$G$6:$R$305,ROW($A75)-5,FALSE),IFERROR(INDEX(AE$269:AE$305,MATCH($F75,$B$269:$B$305,0))/VLOOKUP($F75,$B$269:$BB$305,MATCH(LEFT(TRIM(AE$6),FIND("~",SUBSTITUTE(AE$6,"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75))*HLOOKUP(LEFT(TRIM(AE$6),FIND("~",SUBSTITUTE(AE$6," ","~",LEN(TRIM(AE$6))-LEN(SUBSTITUTE(TRIM(AE$6)," ",""))))-1)&amp;" Total",$B$6:$BB$305,ROW($A75)-5,FALSE))</f>
        <v>0</v>
      </c>
      <c r="AF75" s="143">
        <f ca="1">IF(AF$5&lt;&gt;"",HLOOKUP(AF$5,Functionalization!$G$6:$R$305,ROW($A75)-5,FALSE),IFERROR(INDEX(AF$269:AF$305,MATCH($F75,$B$269:$B$305,0))/VLOOKUP($F75,$B$269:$BB$305,MATCH(LEFT(TRIM(AF$6),FIND("~",SUBSTITUTE(AF$6,"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75))*HLOOKUP(LEFT(TRIM(AF$6),FIND("~",SUBSTITUTE(AF$6," ","~",LEN(TRIM(AF$6))-LEN(SUBSTITUTE(TRIM(AF$6)," ",""))))-1)&amp;" Total",$B$6:$BB$305,ROW($A75)-5,FALSE))</f>
        <v>0</v>
      </c>
      <c r="AG75" s="143">
        <f ca="1">IF(AG$5&lt;&gt;"",HLOOKUP(AG$5,Functionalization!$G$6:$R$305,ROW($A75)-5,FALSE),IFERROR(INDEX(AG$269:AG$305,MATCH($F75,$B$269:$B$305,0))/VLOOKUP($F75,$B$269:$BB$305,MATCH(LEFT(TRIM(AG$6),FIND("~",SUBSTITUTE(AG$6,"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75))*HLOOKUP(LEFT(TRIM(AG$6),FIND("~",SUBSTITUTE(AG$6," ","~",LEN(TRIM(AG$6))-LEN(SUBSTITUTE(TRIM(AG$6)," ",""))))-1)&amp;" Total",$B$6:$BB$305,ROW($A75)-5,FALSE))</f>
        <v>0</v>
      </c>
      <c r="AH75" s="143">
        <f ca="1">IF(AH$5&lt;&gt;"",HLOOKUP(AH$5,Functionalization!$G$6:$R$305,ROW($A75)-5,FALSE),IFERROR(INDEX(AH$269:AH$305,MATCH($F75,$B$269:$B$305,0))/VLOOKUP($F75,$B$269:$BB$305,MATCH(LEFT(TRIM(AH$6),FIND("~",SUBSTITUTE(AH$6,"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75))*HLOOKUP(LEFT(TRIM(AH$6),FIND("~",SUBSTITUTE(AH$6," ","~",LEN(TRIM(AH$6))-LEN(SUBSTITUTE(TRIM(AH$6)," ",""))))-1)&amp;" Total",$B$6:$BB$305,ROW($A75)-5,FALSE))</f>
        <v>0</v>
      </c>
      <c r="AI75" s="143">
        <f ca="1">IF(AI$5&lt;&gt;"",HLOOKUP(AI$5,Functionalization!$G$6:$R$305,ROW($A75)-5,FALSE),IFERROR(INDEX(AI$269:AI$305,MATCH($F75,$B$269:$B$305,0))/VLOOKUP($F75,$B$269:$BB$305,MATCH(LEFT(TRIM(AI$6),FIND("~",SUBSTITUTE(AI$6,"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75))*HLOOKUP(LEFT(TRIM(AI$6),FIND("~",SUBSTITUTE(AI$6," ","~",LEN(TRIM(AI$6))-LEN(SUBSTITUTE(TRIM(AI$6)," ",""))))-1)&amp;" Total",$B$6:$BB$305,ROW($A75)-5,FALSE))</f>
        <v>0</v>
      </c>
      <c r="AJ75" s="143">
        <f ca="1">IF(AJ$5&lt;&gt;"",HLOOKUP(AJ$5,Functionalization!$G$6:$R$305,ROW($A75)-5,FALSE),IFERROR(INDEX(AJ$269:AJ$305,MATCH($F75,$B$269:$B$305,0))/VLOOKUP($F75,$B$269:$BB$305,MATCH(LEFT(TRIM(AJ$6),FIND("~",SUBSTITUTE(AJ$6,"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75))*HLOOKUP(LEFT(TRIM(AJ$6),FIND("~",SUBSTITUTE(AJ$6," ","~",LEN(TRIM(AJ$6))-LEN(SUBSTITUTE(TRIM(AJ$6)," ",""))))-1)&amp;" Total",$B$6:$BB$305,ROW($A75)-5,FALSE))</f>
        <v>0</v>
      </c>
      <c r="AK75" s="143">
        <f ca="1">IF(AK$5&lt;&gt;"",HLOOKUP(AK$5,Functionalization!$G$6:$R$305,ROW($A75)-5,FALSE),IFERROR(INDEX(AK$269:AK$305,MATCH($F75,$B$269:$B$305,0))/VLOOKUP($F75,$B$269:$BB$305,MATCH(LEFT(TRIM(AK$6),FIND("~",SUBSTITUTE(AK$6,"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75))*HLOOKUP(LEFT(TRIM(AK$6),FIND("~",SUBSTITUTE(AK$6," ","~",LEN(TRIM(AK$6))-LEN(SUBSTITUTE(TRIM(AK$6)," ",""))))-1)&amp;" Total",$B$6:$BB$305,ROW($A75)-5,FALSE))</f>
        <v>0</v>
      </c>
      <c r="AL75" s="143">
        <f ca="1">IF(AL$5&lt;&gt;"",HLOOKUP(AL$5,Functionalization!$G$6:$R$305,ROW($A75)-5,FALSE),IFERROR(INDEX(AL$269:AL$305,MATCH($F75,$B$269:$B$305,0))/VLOOKUP($F75,$B$269:$BB$305,MATCH(LEFT(TRIM(AL$6),FIND("~",SUBSTITUTE(AL$6,"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75))*HLOOKUP(LEFT(TRIM(AL$6),FIND("~",SUBSTITUTE(AL$6," ","~",LEN(TRIM(AL$6))-LEN(SUBSTITUTE(TRIM(AL$6)," ",""))))-1)&amp;" Total",$B$6:$BB$305,ROW($A75)-5,FALSE))</f>
        <v>0</v>
      </c>
      <c r="AM75" s="143">
        <f ca="1">IF(AM$5&lt;&gt;"",HLOOKUP(AM$5,Functionalization!$G$6:$R$305,ROW($A75)-5,FALSE),IFERROR(INDEX(AM$269:AM$305,MATCH($F75,$B$269:$B$305,0))/VLOOKUP($F75,$B$269:$BB$305,MATCH(LEFT(TRIM(AM$6),FIND("~",SUBSTITUTE(AM$6,"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75))*HLOOKUP(LEFT(TRIM(AM$6),FIND("~",SUBSTITUTE(AM$6," ","~",LEN(TRIM(AM$6))-LEN(SUBSTITUTE(TRIM(AM$6)," ",""))))-1)&amp;" Total",$B$6:$BB$305,ROW($A75)-5,FALSE))</f>
        <v>0</v>
      </c>
      <c r="AN75" s="143">
        <f ca="1">IF(AN$5&lt;&gt;"",HLOOKUP(AN$5,Functionalization!$G$6:$R$305,ROW($A75)-5,FALSE),IFERROR(INDEX(AN$269:AN$305,MATCH($F75,$B$269:$B$305,0))/VLOOKUP($F75,$B$269:$BB$305,MATCH(LEFT(TRIM(AN$6),FIND("~",SUBSTITUTE(AN$6,"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75))*HLOOKUP(LEFT(TRIM(AN$6),FIND("~",SUBSTITUTE(AN$6," ","~",LEN(TRIM(AN$6))-LEN(SUBSTITUTE(TRIM(AN$6)," ",""))))-1)&amp;" Total",$B$6:$BB$305,ROW($A75)-5,FALSE))</f>
        <v>0</v>
      </c>
      <c r="AO75" s="143">
        <f ca="1">IF(AO$5&lt;&gt;"",HLOOKUP(AO$5,Functionalization!$G$6:$R$305,ROW($A75)-5,FALSE),IFERROR(INDEX(AO$269:AO$305,MATCH($F75,$B$269:$B$305,0))/VLOOKUP($F75,$B$269:$BB$305,MATCH(LEFT(TRIM(AO$6),FIND("~",SUBSTITUTE(AO$6,"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75))*HLOOKUP(LEFT(TRIM(AO$6),FIND("~",SUBSTITUTE(AO$6," ","~",LEN(TRIM(AO$6))-LEN(SUBSTITUTE(TRIM(AO$6)," ",""))))-1)&amp;" Total",$B$6:$BB$305,ROW($A75)-5,FALSE))</f>
        <v>0</v>
      </c>
      <c r="AP75" s="143">
        <f ca="1">IF(AP$5&lt;&gt;"",HLOOKUP(AP$5,Functionalization!$G$6:$R$305,ROW($A75)-5,FALSE),IFERROR(INDEX(AP$269:AP$305,MATCH($F75,$B$269:$B$305,0))/VLOOKUP($F75,$B$269:$BB$305,MATCH(LEFT(TRIM(AP$6),FIND("~",SUBSTITUTE(AP$6,"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75))*HLOOKUP(LEFT(TRIM(AP$6),FIND("~",SUBSTITUTE(AP$6," ","~",LEN(TRIM(AP$6))-LEN(SUBSTITUTE(TRIM(AP$6)," ",""))))-1)&amp;" Total",$B$6:$BB$305,ROW($A75)-5,FALSE))</f>
        <v>0</v>
      </c>
      <c r="AQ75" s="143">
        <f ca="1">IF(AQ$5&lt;&gt;"",HLOOKUP(AQ$5,Functionalization!$G$6:$R$305,ROW($A75)-5,FALSE),IFERROR(INDEX(AQ$269:AQ$305,MATCH($F75,$B$269:$B$305,0))/VLOOKUP($F75,$B$269:$BB$305,MATCH(LEFT(TRIM(AQ$6),FIND("~",SUBSTITUTE(AQ$6,"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75))*HLOOKUP(LEFT(TRIM(AQ$6),FIND("~",SUBSTITUTE(AQ$6," ","~",LEN(TRIM(AQ$6))-LEN(SUBSTITUTE(TRIM(AQ$6)," ",""))))-1)&amp;" Total",$B$6:$BB$305,ROW($A75)-5,FALSE))</f>
        <v>0</v>
      </c>
      <c r="AR75" s="143">
        <f ca="1">IF(AR$5&lt;&gt;"",HLOOKUP(AR$5,Functionalization!$G$6:$R$305,ROW($A75)-5,FALSE),IFERROR(INDEX(AR$269:AR$305,MATCH($F75,$B$269:$B$305,0))/VLOOKUP($F75,$B$269:$BB$305,MATCH(LEFT(TRIM(AR$6),FIND("~",SUBSTITUTE(AR$6,"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75))*HLOOKUP(LEFT(TRIM(AR$6),FIND("~",SUBSTITUTE(AR$6," ","~",LEN(TRIM(AR$6))-LEN(SUBSTITUTE(TRIM(AR$6)," ",""))))-1)&amp;" Total",$B$6:$BB$305,ROW($A75)-5,FALSE))</f>
        <v>0</v>
      </c>
      <c r="AS75" s="143">
        <f ca="1">IF(AS$5&lt;&gt;"",HLOOKUP(AS$5,Functionalization!$G$6:$R$305,ROW($A75)-5,FALSE),IFERROR(INDEX(AS$269:AS$305,MATCH($F75,$B$269:$B$305,0))/VLOOKUP($F75,$B$269:$BB$305,MATCH(LEFT(TRIM(AS$6),FIND("~",SUBSTITUTE(AS$6,"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75))*HLOOKUP(LEFT(TRIM(AS$6),FIND("~",SUBSTITUTE(AS$6," ","~",LEN(TRIM(AS$6))-LEN(SUBSTITUTE(TRIM(AS$6)," ",""))))-1)&amp;" Total",$B$6:$BB$305,ROW($A75)-5,FALSE))</f>
        <v>0</v>
      </c>
      <c r="AT75" s="143">
        <f ca="1">IF(AT$5&lt;&gt;"",HLOOKUP(AT$5,Functionalization!$G$6:$R$305,ROW($A75)-5,FALSE),IFERROR(INDEX(AT$269:AT$305,MATCH($F75,$B$269:$B$305,0))/VLOOKUP($F75,$B$269:$BB$305,MATCH(LEFT(TRIM(AT$6),FIND("~",SUBSTITUTE(AT$6,"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75))*HLOOKUP(LEFT(TRIM(AT$6),FIND("~",SUBSTITUTE(AT$6," ","~",LEN(TRIM(AT$6))-LEN(SUBSTITUTE(TRIM(AT$6)," ",""))))-1)&amp;" Total",$B$6:$BB$305,ROW($A75)-5,FALSE))</f>
        <v>0</v>
      </c>
      <c r="AU75" s="143">
        <f ca="1">IF(AU$5&lt;&gt;"",HLOOKUP(AU$5,Functionalization!$G$6:$R$305,ROW($A75)-5,FALSE),IFERROR(INDEX(AU$269:AU$305,MATCH($F75,$B$269:$B$305,0))/VLOOKUP($F75,$B$269:$BB$305,MATCH(LEFT(TRIM(AU$6),FIND("~",SUBSTITUTE(AU$6,"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75))*HLOOKUP(LEFT(TRIM(AU$6),FIND("~",SUBSTITUTE(AU$6," ","~",LEN(TRIM(AU$6))-LEN(SUBSTITUTE(TRIM(AU$6)," ",""))))-1)&amp;" Total",$B$6:$BB$305,ROW($A75)-5,FALSE))</f>
        <v>0</v>
      </c>
      <c r="AV75" s="143">
        <f ca="1">IF(AV$5&lt;&gt;"",HLOOKUP(AV$5,Functionalization!$G$6:$R$305,ROW($A75)-5,FALSE),IFERROR(INDEX(AV$269:AV$305,MATCH($F75,$B$269:$B$305,0))/VLOOKUP($F75,$B$269:$BB$305,MATCH(LEFT(TRIM(AV$6),FIND("~",SUBSTITUTE(AV$6,"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75))*HLOOKUP(LEFT(TRIM(AV$6),FIND("~",SUBSTITUTE(AV$6," ","~",LEN(TRIM(AV$6))-LEN(SUBSTITUTE(TRIM(AV$6)," ",""))))-1)&amp;" Total",$B$6:$BB$305,ROW($A75)-5,FALSE))</f>
        <v>0</v>
      </c>
      <c r="AW75" s="143">
        <f ca="1">IF(AW$5&lt;&gt;"",HLOOKUP(AW$5,Functionalization!$G$6:$R$305,ROW($A75)-5,FALSE),IFERROR(INDEX(AW$269:AW$305,MATCH($F75,$B$269:$B$305,0))/VLOOKUP($F75,$B$269:$BB$305,MATCH(LEFT(TRIM(AW$6),FIND("~",SUBSTITUTE(AW$6,"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75))*HLOOKUP(LEFT(TRIM(AW$6),FIND("~",SUBSTITUTE(AW$6," ","~",LEN(TRIM(AW$6))-LEN(SUBSTITUTE(TRIM(AW$6)," ",""))))-1)&amp;" Total",$B$6:$BB$305,ROW($A75)-5,FALSE))</f>
        <v>0</v>
      </c>
      <c r="AX75" s="143">
        <f ca="1">IF(AX$5&lt;&gt;"",HLOOKUP(AX$5,Functionalization!$G$6:$R$305,ROW($A75)-5,FALSE),IFERROR(INDEX(AX$269:AX$305,MATCH($F75,$B$269:$B$305,0))/VLOOKUP($F75,$B$269:$BB$305,MATCH(LEFT(TRIM(AX$6),FIND("~",SUBSTITUTE(AX$6,"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75))*HLOOKUP(LEFT(TRIM(AX$6),FIND("~",SUBSTITUTE(AX$6," ","~",LEN(TRIM(AX$6))-LEN(SUBSTITUTE(TRIM(AX$6)," ",""))))-1)&amp;" Total",$B$6:$BB$305,ROW($A75)-5,FALSE))</f>
        <v>0</v>
      </c>
      <c r="AY75" s="143">
        <f ca="1">IF(AY$5&lt;&gt;"",HLOOKUP(AY$5,Functionalization!$G$6:$R$305,ROW($A75)-5,FALSE),IFERROR(INDEX(AY$269:AY$305,MATCH($F75,$B$269:$B$305,0))/VLOOKUP($F75,$B$269:$BB$305,MATCH(LEFT(TRIM(AY$6),FIND("~",SUBSTITUTE(AY$6,"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75))*HLOOKUP(LEFT(TRIM(AY$6),FIND("~",SUBSTITUTE(AY$6," ","~",LEN(TRIM(AY$6))-LEN(SUBSTITUTE(TRIM(AY$6)," ",""))))-1)&amp;" Total",$B$6:$BB$305,ROW($A75)-5,FALSE))</f>
        <v>0</v>
      </c>
      <c r="AZ75" s="143">
        <f ca="1">IF(AZ$5&lt;&gt;"",HLOOKUP(AZ$5,Functionalization!$G$6:$R$305,ROW($A75)-5,FALSE),IFERROR(INDEX(AZ$269:AZ$305,MATCH($F75,$B$269:$B$305,0))/VLOOKUP($F75,$B$269:$BB$305,MATCH(LEFT(TRIM(AZ$6),FIND("~",SUBSTITUTE(AZ$6,"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75))*HLOOKUP(LEFT(TRIM(AZ$6),FIND("~",SUBSTITUTE(AZ$6," ","~",LEN(TRIM(AZ$6))-LEN(SUBSTITUTE(TRIM(AZ$6)," ",""))))-1)&amp;" Total",$B$6:$BB$305,ROW($A75)-5,FALSE))</f>
        <v>0</v>
      </c>
      <c r="BA75" s="143">
        <f ca="1">IF(BA$5&lt;&gt;"",HLOOKUP(BA$5,Functionalization!$G$6:$R$305,ROW($A75)-5,FALSE),IFERROR(INDEX(BA$269:BA$305,MATCH($F75,$B$269:$B$305,0))/VLOOKUP($F75,$B$269:$BB$305,MATCH(LEFT(TRIM(BA$6),FIND("~",SUBSTITUTE(BA$6,"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75))*HLOOKUP(LEFT(TRIM(BA$6),FIND("~",SUBSTITUTE(BA$6," ","~",LEN(TRIM(BA$6))-LEN(SUBSTITUTE(TRIM(BA$6)," ",""))))-1)&amp;" Total",$B$6:$BB$305,ROW($A75)-5,FALSE))</f>
        <v>0</v>
      </c>
      <c r="BB75" s="143">
        <f ca="1">IF(BB$5&lt;&gt;"",HLOOKUP(BB$5,Functionalization!$G$6:$R$305,ROW($A75)-5,FALSE),IFERROR(INDEX(BB$269:BB$305,MATCH($F75,$B$269:$B$305,0))/VLOOKUP($F75,$B$269:$BB$305,MATCH(LEFT(TRIM(BB$6),FIND("~",SUBSTITUTE(BB$6,"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75))*HLOOKUP(LEFT(TRIM(BB$6),FIND("~",SUBSTITUTE(BB$6," ","~",LEN(TRIM(BB$6))-LEN(SUBSTITUTE(TRIM(BB$6)," ",""))))-1)&amp;" Total",$B$6:$BB$305,ROW($A75)-5,FALSE))</f>
        <v>0</v>
      </c>
      <c r="BD75" s="79">
        <f ca="1">IFERROR(IF(SUMIF($G$6:$BB$6,BD$6&amp;" Total",$G75:$BB75)-(SUMIF($G$6:$BB$6,BD$6&amp;" "&amp;'Input-Func_Class'!$D$22,$G75:$BB75)+IFERROR(SUMIF($G$6:$BB$6,BD$6&amp;" "&amp;'Input-Func_Class'!$E$22,$G75:$BB75),SUMIF($G$6:$BB$6,BD$6&amp;" "&amp;'Input-Func_Class'!$B$24,$G75:$BB75))+SUMIF($G$6:$BB$6,BD$6&amp;" "&amp;'Input-Func_Class'!$F$22,$G75:$BB75))&lt;Check_Limit,0,1),1)</f>
        <v>0</v>
      </c>
      <c r="BE75" s="79">
        <f ca="1">IFERROR(IF(SUMIF($G$6:$BB$6,BE$6&amp;" Total",$G75:$BB75)-(SUMIF($G$6:$BB$6,BE$6&amp;" "&amp;'Input-Func_Class'!$D$22,$G75:$BB75)+IFERROR(SUMIF($G$6:$BB$6,BE$6&amp;" "&amp;'Input-Func_Class'!$E$22,$G75:$BB75),SUMIF($G$6:$BB$6,BE$6&amp;" "&amp;'Input-Func_Class'!$B$24,$G75:$BB75))+SUMIF($G$6:$BB$6,BE$6&amp;" "&amp;'Input-Func_Class'!$F$22,$G75:$BB75))&lt;Check_Limit,0,1),1)</f>
        <v>0</v>
      </c>
      <c r="BF75" s="79">
        <f ca="1">IFERROR(IF(SUMIF($G$6:$BB$6,BF$6&amp;" Total",$G75:$BB75)-(SUMIF($G$6:$BB$6,BF$6&amp;" "&amp;'Input-Func_Class'!$D$22,$G75:$BB75)+IFERROR(SUMIF($G$6:$BB$6,BF$6&amp;" "&amp;'Input-Func_Class'!$E$22,$G75:$BB75),SUMIF($G$6:$BB$6,BF$6&amp;" "&amp;'Input-Func_Class'!$B$24,$G75:$BB75))+SUMIF($G$6:$BB$6,BF$6&amp;" "&amp;'Input-Func_Class'!$F$22,$G75:$BB75))&lt;Check_Limit,0,1),1)</f>
        <v>0</v>
      </c>
      <c r="BG75" s="79">
        <f ca="1">IFERROR(IF(SUMIF($G$6:$BB$6,BG$6&amp;" Total",$G75:$BB75)-(SUMIF($G$6:$BB$6,BG$6&amp;" "&amp;'Input-Func_Class'!$D$22,$G75:$BB75)+IFERROR(SUMIF($G$6:$BB$6,BG$6&amp;" "&amp;'Input-Func_Class'!$E$22,$G75:$BB75),SUMIF($G$6:$BB$6,BG$6&amp;" "&amp;'Input-Func_Class'!$B$24,$G75:$BB75))+SUMIF($G$6:$BB$6,BG$6&amp;" "&amp;'Input-Func_Class'!$F$22,$G75:$BB75))&lt;Check_Limit,0,1),1)</f>
        <v>0</v>
      </c>
      <c r="BH75" s="79">
        <f ca="1">IFERROR(IF(SUMIF($G$6:$BB$6,BH$6&amp;" Total",$G75:$BB75)-(SUMIF($G$6:$BB$6,BH$6&amp;" "&amp;'Input-Func_Class'!$D$22,$G75:$BB75)+IFERROR(SUMIF($G$6:$BB$6,BH$6&amp;" "&amp;'Input-Func_Class'!$E$22,$G75:$BB75),SUMIF($G$6:$BB$6,BH$6&amp;" "&amp;'Input-Func_Class'!$B$24,$G75:$BB75))+SUMIF($G$6:$BB$6,BH$6&amp;" "&amp;'Input-Func_Class'!$F$22,$G75:$BB75))&lt;Check_Limit,0,1),1)</f>
        <v>0</v>
      </c>
      <c r="BI75" s="79">
        <f ca="1">IFERROR(IF(SUMIF($G$6:$BB$6,BI$6&amp;" Total",$G75:$BB75)-(SUMIF($G$6:$BB$6,BI$6&amp;" "&amp;'Input-Func_Class'!$D$22,$G75:$BB75)+IFERROR(SUMIF($G$6:$BB$6,BI$6&amp;" "&amp;'Input-Func_Class'!$E$22,$G75:$BB75),SUMIF($G$6:$BB$6,BI$6&amp;" "&amp;'Input-Func_Class'!$B$24,$G75:$BB75))+SUMIF($G$6:$BB$6,BI$6&amp;" "&amp;'Input-Func_Class'!$F$22,$G75:$BB75))&lt;Check_Limit,0,1),1)</f>
        <v>0</v>
      </c>
      <c r="BJ75" s="79">
        <f ca="1">IFERROR(IF(SUMIF($G$6:$BB$6,BJ$6&amp;" Total",$G75:$BB75)-(SUMIF($G$6:$BB$6,BJ$6&amp;" "&amp;'Input-Func_Class'!$D$22,$G75:$BB75)+IFERROR(SUMIF($G$6:$BB$6,BJ$6&amp;" "&amp;'Input-Func_Class'!$E$22,$G75:$BB75),SUMIF($G$6:$BB$6,BJ$6&amp;" "&amp;'Input-Func_Class'!$B$24,$G75:$BB75))+SUMIF($G$6:$BB$6,BJ$6&amp;" "&amp;'Input-Func_Class'!$F$22,$G75:$BB75))&lt;Check_Limit,0,1),1)</f>
        <v>0</v>
      </c>
      <c r="BK75" s="79">
        <f ca="1">IFERROR(IF(SUMIF($G$6:$BB$6,BK$6&amp;" Total",$G75:$BB75)-(SUMIF($G$6:$BB$6,BK$6&amp;" "&amp;'Input-Func_Class'!$D$22,$G75:$BB75)+IFERROR(SUMIF($G$6:$BB$6,BK$6&amp;" "&amp;'Input-Func_Class'!$E$22,$G75:$BB75),SUMIF($G$6:$BB$6,BK$6&amp;" "&amp;'Input-Func_Class'!$B$24,$G75:$BB75))+SUMIF($G$6:$BB$6,BK$6&amp;" "&amp;'Input-Func_Class'!$F$22,$G75:$BB75))&lt;Check_Limit,0,1),1)</f>
        <v>0</v>
      </c>
      <c r="BL75" s="79">
        <f ca="1">IFERROR(IF(SUMIF($G$6:$BB$6,BL$6&amp;" Total",$G75:$BB75)-(SUMIF($G$6:$BB$6,BL$6&amp;" "&amp;'Input-Func_Class'!$D$22,$G75:$BB75)+IFERROR(SUMIF($G$6:$BB$6,BL$6&amp;" "&amp;'Input-Func_Class'!$E$22,$G75:$BB75),SUMIF($G$6:$BB$6,BL$6&amp;" "&amp;'Input-Func_Class'!$B$24,$G75:$BB75))+SUMIF($G$6:$BB$6,BL$6&amp;" "&amp;'Input-Func_Class'!$F$22,$G75:$BB75))&lt;Check_Limit,0,1),1)</f>
        <v>0</v>
      </c>
      <c r="BM75" s="79">
        <f ca="1">IFERROR(IF(SUMIF($G$6:$BB$6,BM$6&amp;" Total",$G75:$BB75)-(SUMIF($G$6:$BB$6,BM$6&amp;" "&amp;'Input-Func_Class'!$D$22,$G75:$BB75)+IFERROR(SUMIF($G$6:$BB$6,BM$6&amp;" "&amp;'Input-Func_Class'!$E$22,$G75:$BB75),SUMIF($G$6:$BB$6,BM$6&amp;" "&amp;'Input-Func_Class'!$B$24,$G75:$BB75))+SUMIF($G$6:$BB$6,BM$6&amp;" "&amp;'Input-Func_Class'!$F$22,$G75:$BB75))&lt;Check_Limit,0,1),1)</f>
        <v>0</v>
      </c>
      <c r="BN75" s="79">
        <f ca="1">IFERROR(IF(SUMIF($G$6:$BB$6,BN$6&amp;" Total",$G75:$BB75)-(SUMIF($G$6:$BB$6,BN$6&amp;" "&amp;'Input-Func_Class'!$D$22,$G75:$BB75)+IFERROR(SUMIF($G$6:$BB$6,BN$6&amp;" "&amp;'Input-Func_Class'!$E$22,$G75:$BB75),SUMIF($G$6:$BB$6,BN$6&amp;" "&amp;'Input-Func_Class'!$B$24,$G75:$BB75))+SUMIF($G$6:$BB$6,BN$6&amp;" "&amp;'Input-Func_Class'!$F$22,$G75:$BB75))&lt;Check_Limit,0,1),1)</f>
        <v>0</v>
      </c>
      <c r="BO75" s="79">
        <f ca="1">IFERROR(IF(SUMIF($G$6:$BB$6,BO$6&amp;" Total",$G75:$BB75)-(SUMIF($G$6:$BB$6,BO$6&amp;" "&amp;'Input-Func_Class'!$D$22,$G75:$BB75)+IFERROR(SUMIF($G$6:$BB$6,BO$6&amp;" "&amp;'Input-Func_Class'!$E$22,$G75:$BB75),SUMIF($G$6:$BB$6,BO$6&amp;" "&amp;'Input-Func_Class'!$B$24,$G75:$BB75))+SUMIF($G$6:$BB$6,BO$6&amp;" "&amp;'Input-Func_Class'!$F$22,$G75:$BB75))&lt;Check_Limit,0,1),1)</f>
        <v>0</v>
      </c>
    </row>
    <row r="76" spans="1:67" outlineLevel="1">
      <c r="A76" s="113">
        <f>IF(ISBLANK('Input-Accounts'!A76),"",'Input-Accounts'!A76)</f>
        <v>63</v>
      </c>
      <c r="B76" s="17" t="str">
        <f>IF(ISBLANK('Input-Accounts'!B76),"",'Input-Accounts'!B76)</f>
        <v>Compressor station equipment</v>
      </c>
      <c r="C76" s="113">
        <f>IF(ISBLANK('Input-Accounts'!C76),"",'Input-Accounts'!C76)</f>
        <v>368</v>
      </c>
      <c r="D76" s="143">
        <f>Functionalization!$D76</f>
        <v>0</v>
      </c>
      <c r="E76" s="143">
        <f>IFERROR(IF(D76="",0,IF(D76=0,0,IF(ABS(D76-SUM(G76,K76,O76,S76,W76,AA76,AE76,AI76,AM76,AQ76,AU76,AY76))&lt;Check_Limit,0,1))),1)</f>
        <v>0</v>
      </c>
      <c r="F76" s="89" t="str">
        <f>IF($D76=0,"-",IF('Input-Accounts'!$E76&lt;&gt;0,'Input-Accounts'!$E76,'Input-Accounts'!$G76))</f>
        <v>-</v>
      </c>
      <c r="G76" s="143">
        <f ca="1">IF(G$5&lt;&gt;"",HLOOKUP(G$5,Functionalization!$G$6:$R$305,ROW($A76)-5,FALSE),IFERROR(INDEX(G$269:G$305,MATCH($F76,$B$269:$B$305,0))/VLOOKUP($F76,$B$269:$BB$305,MATCH(LEFT(TRIM(G$6),FIND("~",SUBSTITUTE(G$6,"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76))*HLOOKUP(LEFT(TRIM(G$6),FIND("~",SUBSTITUTE(G$6," ","~",LEN(TRIM(G$6))-LEN(SUBSTITUTE(TRIM(G$6)," ",""))))-1)&amp;" Total",$B$6:$BB$305,ROW($A76)-5,FALSE))</f>
        <v>0</v>
      </c>
      <c r="H76" s="143">
        <f ca="1">IF(H$5&lt;&gt;"",HLOOKUP(H$5,Functionalization!$G$6:$R$305,ROW($A76)-5,FALSE),IFERROR(INDEX(H$269:H$305,MATCH($F76,$B$269:$B$305,0))/VLOOKUP($F76,$B$269:$BB$305,MATCH(LEFT(TRIM(H$6),FIND("~",SUBSTITUTE(H$6,"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76))*HLOOKUP(LEFT(TRIM(H$6),FIND("~",SUBSTITUTE(H$6," ","~",LEN(TRIM(H$6))-LEN(SUBSTITUTE(TRIM(H$6)," ",""))))-1)&amp;" Total",$B$6:$BB$305,ROW($A76)-5,FALSE))</f>
        <v>0</v>
      </c>
      <c r="I76" s="143">
        <f ca="1">IF(I$5&lt;&gt;"",HLOOKUP(I$5,Functionalization!$G$6:$R$305,ROW($A76)-5,FALSE),IFERROR(INDEX(I$269:I$305,MATCH($F76,$B$269:$B$305,0))/VLOOKUP($F76,$B$269:$BB$305,MATCH(LEFT(TRIM(I$6),FIND("~",SUBSTITUTE(I$6,"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76))*HLOOKUP(LEFT(TRIM(I$6),FIND("~",SUBSTITUTE(I$6," ","~",LEN(TRIM(I$6))-LEN(SUBSTITUTE(TRIM(I$6)," ",""))))-1)&amp;" Total",$B$6:$BB$305,ROW($A76)-5,FALSE))</f>
        <v>0</v>
      </c>
      <c r="J76" s="143">
        <f ca="1">IF(J$5&lt;&gt;"",HLOOKUP(J$5,Functionalization!$G$6:$R$305,ROW($A76)-5,FALSE),IFERROR(INDEX(J$269:J$305,MATCH($F76,$B$269:$B$305,0))/VLOOKUP($F76,$B$269:$BB$305,MATCH(LEFT(TRIM(J$6),FIND("~",SUBSTITUTE(J$6,"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76))*HLOOKUP(LEFT(TRIM(J$6),FIND("~",SUBSTITUTE(J$6," ","~",LEN(TRIM(J$6))-LEN(SUBSTITUTE(TRIM(J$6)," ",""))))-1)&amp;" Total",$B$6:$BB$305,ROW($A76)-5,FALSE))</f>
        <v>0</v>
      </c>
      <c r="K76" s="143">
        <f ca="1">IF(K$5&lt;&gt;"",HLOOKUP(K$5,Functionalization!$G$6:$R$305,ROW($A76)-5,FALSE),IFERROR(INDEX(K$269:K$305,MATCH($F76,$B$269:$B$305,0))/VLOOKUP($F76,$B$269:$BB$305,MATCH(LEFT(TRIM(K$6),FIND("~",SUBSTITUTE(K$6,"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76))*HLOOKUP(LEFT(TRIM(K$6),FIND("~",SUBSTITUTE(K$6," ","~",LEN(TRIM(K$6))-LEN(SUBSTITUTE(TRIM(K$6)," ",""))))-1)&amp;" Total",$B$6:$BB$305,ROW($A76)-5,FALSE))</f>
        <v>0</v>
      </c>
      <c r="L76" s="143">
        <f ca="1">IF(L$5&lt;&gt;"",HLOOKUP(L$5,Functionalization!$G$6:$R$305,ROW($A76)-5,FALSE),IFERROR(INDEX(L$269:L$305,MATCH($F76,$B$269:$B$305,0))/VLOOKUP($F76,$B$269:$BB$305,MATCH(LEFT(TRIM(L$6),FIND("~",SUBSTITUTE(L$6,"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76))*HLOOKUP(LEFT(TRIM(L$6),FIND("~",SUBSTITUTE(L$6," ","~",LEN(TRIM(L$6))-LEN(SUBSTITUTE(TRIM(L$6)," ",""))))-1)&amp;" Total",$B$6:$BB$305,ROW($A76)-5,FALSE))</f>
        <v>0</v>
      </c>
      <c r="M76" s="143">
        <f ca="1">IF(M$5&lt;&gt;"",HLOOKUP(M$5,Functionalization!$G$6:$R$305,ROW($A76)-5,FALSE),IFERROR(INDEX(M$269:M$305,MATCH($F76,$B$269:$B$305,0))/VLOOKUP($F76,$B$269:$BB$305,MATCH(LEFT(TRIM(M$6),FIND("~",SUBSTITUTE(M$6,"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76))*HLOOKUP(LEFT(TRIM(M$6),FIND("~",SUBSTITUTE(M$6," ","~",LEN(TRIM(M$6))-LEN(SUBSTITUTE(TRIM(M$6)," ",""))))-1)&amp;" Total",$B$6:$BB$305,ROW($A76)-5,FALSE))</f>
        <v>0</v>
      </c>
      <c r="N76" s="143">
        <f ca="1">IF(N$5&lt;&gt;"",HLOOKUP(N$5,Functionalization!$G$6:$R$305,ROW($A76)-5,FALSE),IFERROR(INDEX(N$269:N$305,MATCH($F76,$B$269:$B$305,0))/VLOOKUP($F76,$B$269:$BB$305,MATCH(LEFT(TRIM(N$6),FIND("~",SUBSTITUTE(N$6,"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76))*HLOOKUP(LEFT(TRIM(N$6),FIND("~",SUBSTITUTE(N$6," ","~",LEN(TRIM(N$6))-LEN(SUBSTITUTE(TRIM(N$6)," ",""))))-1)&amp;" Total",$B$6:$BB$305,ROW($A76)-5,FALSE))</f>
        <v>0</v>
      </c>
      <c r="O76" s="143">
        <f ca="1">IF(O$5&lt;&gt;"",HLOOKUP(O$5,Functionalization!$G$6:$R$305,ROW($A76)-5,FALSE),IFERROR(INDEX(O$269:O$305,MATCH($F76,$B$269:$B$305,0))/VLOOKUP($F76,$B$269:$BB$305,MATCH(LEFT(TRIM(O$6),FIND("~",SUBSTITUTE(O$6,"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76))*HLOOKUP(LEFT(TRIM(O$6),FIND("~",SUBSTITUTE(O$6," ","~",LEN(TRIM(O$6))-LEN(SUBSTITUTE(TRIM(O$6)," ",""))))-1)&amp;" Total",$B$6:$BB$305,ROW($A76)-5,FALSE))</f>
        <v>0</v>
      </c>
      <c r="P76" s="143">
        <f ca="1">IF(P$5&lt;&gt;"",HLOOKUP(P$5,Functionalization!$G$6:$R$305,ROW($A76)-5,FALSE),IFERROR(INDEX(P$269:P$305,MATCH($F76,$B$269:$B$305,0))/VLOOKUP($F76,$B$269:$BB$305,MATCH(LEFT(TRIM(P$6),FIND("~",SUBSTITUTE(P$6,"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76))*HLOOKUP(LEFT(TRIM(P$6),FIND("~",SUBSTITUTE(P$6," ","~",LEN(TRIM(P$6))-LEN(SUBSTITUTE(TRIM(P$6)," ",""))))-1)&amp;" Total",$B$6:$BB$305,ROW($A76)-5,FALSE))</f>
        <v>0</v>
      </c>
      <c r="Q76" s="143">
        <f ca="1">IF(Q$5&lt;&gt;"",HLOOKUP(Q$5,Functionalization!$G$6:$R$305,ROW($A76)-5,FALSE),IFERROR(INDEX(Q$269:Q$305,MATCH($F76,$B$269:$B$305,0))/VLOOKUP($F76,$B$269:$BB$305,MATCH(LEFT(TRIM(Q$6),FIND("~",SUBSTITUTE(Q$6,"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76))*HLOOKUP(LEFT(TRIM(Q$6),FIND("~",SUBSTITUTE(Q$6," ","~",LEN(TRIM(Q$6))-LEN(SUBSTITUTE(TRIM(Q$6)," ",""))))-1)&amp;" Total",$B$6:$BB$305,ROW($A76)-5,FALSE))</f>
        <v>0</v>
      </c>
      <c r="R76" s="143">
        <f ca="1">IF(R$5&lt;&gt;"",HLOOKUP(R$5,Functionalization!$G$6:$R$305,ROW($A76)-5,FALSE),IFERROR(INDEX(R$269:R$305,MATCH($F76,$B$269:$B$305,0))/VLOOKUP($F76,$B$269:$BB$305,MATCH(LEFT(TRIM(R$6),FIND("~",SUBSTITUTE(R$6,"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76))*HLOOKUP(LEFT(TRIM(R$6),FIND("~",SUBSTITUTE(R$6," ","~",LEN(TRIM(R$6))-LEN(SUBSTITUTE(TRIM(R$6)," ",""))))-1)&amp;" Total",$B$6:$BB$305,ROW($A76)-5,FALSE))</f>
        <v>0</v>
      </c>
      <c r="S76" s="143">
        <f ca="1">IF(S$5&lt;&gt;"",HLOOKUP(S$5,Functionalization!$G$6:$R$305,ROW($A76)-5,FALSE),IFERROR(INDEX(S$269:S$305,MATCH($F76,$B$269:$B$305,0))/VLOOKUP($F76,$B$269:$BB$305,MATCH(LEFT(TRIM(S$6),FIND("~",SUBSTITUTE(S$6,"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76))*HLOOKUP(LEFT(TRIM(S$6),FIND("~",SUBSTITUTE(S$6," ","~",LEN(TRIM(S$6))-LEN(SUBSTITUTE(TRIM(S$6)," ",""))))-1)&amp;" Total",$B$6:$BB$305,ROW($A76)-5,FALSE))</f>
        <v>0</v>
      </c>
      <c r="T76" s="143">
        <f ca="1">IF(T$5&lt;&gt;"",HLOOKUP(T$5,Functionalization!$G$6:$R$305,ROW($A76)-5,FALSE),IFERROR(INDEX(T$269:T$305,MATCH($F76,$B$269:$B$305,0))/VLOOKUP($F76,$B$269:$BB$305,MATCH(LEFT(TRIM(T$6),FIND("~",SUBSTITUTE(T$6,"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76))*HLOOKUP(LEFT(TRIM(T$6),FIND("~",SUBSTITUTE(T$6," ","~",LEN(TRIM(T$6))-LEN(SUBSTITUTE(TRIM(T$6)," ",""))))-1)&amp;" Total",$B$6:$BB$305,ROW($A76)-5,FALSE))</f>
        <v>0</v>
      </c>
      <c r="U76" s="143">
        <f ca="1">IF(U$5&lt;&gt;"",HLOOKUP(U$5,Functionalization!$G$6:$R$305,ROW($A76)-5,FALSE),IFERROR(INDEX(U$269:U$305,MATCH($F76,$B$269:$B$305,0))/VLOOKUP($F76,$B$269:$BB$305,MATCH(LEFT(TRIM(U$6),FIND("~",SUBSTITUTE(U$6,"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76))*HLOOKUP(LEFT(TRIM(U$6),FIND("~",SUBSTITUTE(U$6," ","~",LEN(TRIM(U$6))-LEN(SUBSTITUTE(TRIM(U$6)," ",""))))-1)&amp;" Total",$B$6:$BB$305,ROW($A76)-5,FALSE))</f>
        <v>0</v>
      </c>
      <c r="V76" s="143">
        <f ca="1">IF(V$5&lt;&gt;"",HLOOKUP(V$5,Functionalization!$G$6:$R$305,ROW($A76)-5,FALSE),IFERROR(INDEX(V$269:V$305,MATCH($F76,$B$269:$B$305,0))/VLOOKUP($F76,$B$269:$BB$305,MATCH(LEFT(TRIM(V$6),FIND("~",SUBSTITUTE(V$6,"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76))*HLOOKUP(LEFT(TRIM(V$6),FIND("~",SUBSTITUTE(V$6," ","~",LEN(TRIM(V$6))-LEN(SUBSTITUTE(TRIM(V$6)," ",""))))-1)&amp;" Total",$B$6:$BB$305,ROW($A76)-5,FALSE))</f>
        <v>0</v>
      </c>
      <c r="W76" s="143">
        <f ca="1">IF(W$5&lt;&gt;"",HLOOKUP(W$5,Functionalization!$G$6:$R$305,ROW($A76)-5,FALSE),IFERROR(INDEX(W$269:W$305,MATCH($F76,$B$269:$B$305,0))/VLOOKUP($F76,$B$269:$BB$305,MATCH(LEFT(TRIM(W$6),FIND("~",SUBSTITUTE(W$6,"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76))*HLOOKUP(LEFT(TRIM(W$6),FIND("~",SUBSTITUTE(W$6," ","~",LEN(TRIM(W$6))-LEN(SUBSTITUTE(TRIM(W$6)," ",""))))-1)&amp;" Total",$B$6:$BB$305,ROW($A76)-5,FALSE))</f>
        <v>0</v>
      </c>
      <c r="X76" s="143">
        <f ca="1">IF(X$5&lt;&gt;"",HLOOKUP(X$5,Functionalization!$G$6:$R$305,ROW($A76)-5,FALSE),IFERROR(INDEX(X$269:X$305,MATCH($F76,$B$269:$B$305,0))/VLOOKUP($F76,$B$269:$BB$305,MATCH(LEFT(TRIM(X$6),FIND("~",SUBSTITUTE(X$6,"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76))*HLOOKUP(LEFT(TRIM(X$6),FIND("~",SUBSTITUTE(X$6," ","~",LEN(TRIM(X$6))-LEN(SUBSTITUTE(TRIM(X$6)," ",""))))-1)&amp;" Total",$B$6:$BB$305,ROW($A76)-5,FALSE))</f>
        <v>0</v>
      </c>
      <c r="Y76" s="143">
        <f ca="1">IF(Y$5&lt;&gt;"",HLOOKUP(Y$5,Functionalization!$G$6:$R$305,ROW($A76)-5,FALSE),IFERROR(INDEX(Y$269:Y$305,MATCH($F76,$B$269:$B$305,0))/VLOOKUP($F76,$B$269:$BB$305,MATCH(LEFT(TRIM(Y$6),FIND("~",SUBSTITUTE(Y$6,"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76))*HLOOKUP(LEFT(TRIM(Y$6),FIND("~",SUBSTITUTE(Y$6," ","~",LEN(TRIM(Y$6))-LEN(SUBSTITUTE(TRIM(Y$6)," ",""))))-1)&amp;" Total",$B$6:$BB$305,ROW($A76)-5,FALSE))</f>
        <v>0</v>
      </c>
      <c r="Z76" s="143">
        <f ca="1">IF(Z$5&lt;&gt;"",HLOOKUP(Z$5,Functionalization!$G$6:$R$305,ROW($A76)-5,FALSE),IFERROR(INDEX(Z$269:Z$305,MATCH($F76,$B$269:$B$305,0))/VLOOKUP($F76,$B$269:$BB$305,MATCH(LEFT(TRIM(Z$6),FIND("~",SUBSTITUTE(Z$6,"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76))*HLOOKUP(LEFT(TRIM(Z$6),FIND("~",SUBSTITUTE(Z$6," ","~",LEN(TRIM(Z$6))-LEN(SUBSTITUTE(TRIM(Z$6)," ",""))))-1)&amp;" Total",$B$6:$BB$305,ROW($A76)-5,FALSE))</f>
        <v>0</v>
      </c>
      <c r="AA76" s="143">
        <f ca="1">IF(AA$5&lt;&gt;"",HLOOKUP(AA$5,Functionalization!$G$6:$R$305,ROW($A76)-5,FALSE),IFERROR(INDEX(AA$269:AA$305,MATCH($F76,$B$269:$B$305,0))/VLOOKUP($F76,$B$269:$BB$305,MATCH(LEFT(TRIM(AA$6),FIND("~",SUBSTITUTE(AA$6,"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76))*HLOOKUP(LEFT(TRIM(AA$6),FIND("~",SUBSTITUTE(AA$6," ","~",LEN(TRIM(AA$6))-LEN(SUBSTITUTE(TRIM(AA$6)," ",""))))-1)&amp;" Total",$B$6:$BB$305,ROW($A76)-5,FALSE))</f>
        <v>0</v>
      </c>
      <c r="AB76" s="143">
        <f ca="1">IF(AB$5&lt;&gt;"",HLOOKUP(AB$5,Functionalization!$G$6:$R$305,ROW($A76)-5,FALSE),IFERROR(INDEX(AB$269:AB$305,MATCH($F76,$B$269:$B$305,0))/VLOOKUP($F76,$B$269:$BB$305,MATCH(LEFT(TRIM(AB$6),FIND("~",SUBSTITUTE(AB$6,"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76))*HLOOKUP(LEFT(TRIM(AB$6),FIND("~",SUBSTITUTE(AB$6," ","~",LEN(TRIM(AB$6))-LEN(SUBSTITUTE(TRIM(AB$6)," ",""))))-1)&amp;" Total",$B$6:$BB$305,ROW($A76)-5,FALSE))</f>
        <v>0</v>
      </c>
      <c r="AC76" s="143">
        <f ca="1">IF(AC$5&lt;&gt;"",HLOOKUP(AC$5,Functionalization!$G$6:$R$305,ROW($A76)-5,FALSE),IFERROR(INDEX(AC$269:AC$305,MATCH($F76,$B$269:$B$305,0))/VLOOKUP($F76,$B$269:$BB$305,MATCH(LEFT(TRIM(AC$6),FIND("~",SUBSTITUTE(AC$6,"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76))*HLOOKUP(LEFT(TRIM(AC$6),FIND("~",SUBSTITUTE(AC$6," ","~",LEN(TRIM(AC$6))-LEN(SUBSTITUTE(TRIM(AC$6)," ",""))))-1)&amp;" Total",$B$6:$BB$305,ROW($A76)-5,FALSE))</f>
        <v>0</v>
      </c>
      <c r="AD76" s="143">
        <f ca="1">IF(AD$5&lt;&gt;"",HLOOKUP(AD$5,Functionalization!$G$6:$R$305,ROW($A76)-5,FALSE),IFERROR(INDEX(AD$269:AD$305,MATCH($F76,$B$269:$B$305,0))/VLOOKUP($F76,$B$269:$BB$305,MATCH(LEFT(TRIM(AD$6),FIND("~",SUBSTITUTE(AD$6,"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76))*HLOOKUP(LEFT(TRIM(AD$6),FIND("~",SUBSTITUTE(AD$6," ","~",LEN(TRIM(AD$6))-LEN(SUBSTITUTE(TRIM(AD$6)," ",""))))-1)&amp;" Total",$B$6:$BB$305,ROW($A76)-5,FALSE))</f>
        <v>0</v>
      </c>
      <c r="AE76" s="143">
        <f ca="1">IF(AE$5&lt;&gt;"",HLOOKUP(AE$5,Functionalization!$G$6:$R$305,ROW($A76)-5,FALSE),IFERROR(INDEX(AE$269:AE$305,MATCH($F76,$B$269:$B$305,0))/VLOOKUP($F76,$B$269:$BB$305,MATCH(LEFT(TRIM(AE$6),FIND("~",SUBSTITUTE(AE$6,"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76))*HLOOKUP(LEFT(TRIM(AE$6),FIND("~",SUBSTITUTE(AE$6," ","~",LEN(TRIM(AE$6))-LEN(SUBSTITUTE(TRIM(AE$6)," ",""))))-1)&amp;" Total",$B$6:$BB$305,ROW($A76)-5,FALSE))</f>
        <v>0</v>
      </c>
      <c r="AF76" s="143">
        <f ca="1">IF(AF$5&lt;&gt;"",HLOOKUP(AF$5,Functionalization!$G$6:$R$305,ROW($A76)-5,FALSE),IFERROR(INDEX(AF$269:AF$305,MATCH($F76,$B$269:$B$305,0))/VLOOKUP($F76,$B$269:$BB$305,MATCH(LEFT(TRIM(AF$6),FIND("~",SUBSTITUTE(AF$6,"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76))*HLOOKUP(LEFT(TRIM(AF$6),FIND("~",SUBSTITUTE(AF$6," ","~",LEN(TRIM(AF$6))-LEN(SUBSTITUTE(TRIM(AF$6)," ",""))))-1)&amp;" Total",$B$6:$BB$305,ROW($A76)-5,FALSE))</f>
        <v>0</v>
      </c>
      <c r="AG76" s="143">
        <f ca="1">IF(AG$5&lt;&gt;"",HLOOKUP(AG$5,Functionalization!$G$6:$R$305,ROW($A76)-5,FALSE),IFERROR(INDEX(AG$269:AG$305,MATCH($F76,$B$269:$B$305,0))/VLOOKUP($F76,$B$269:$BB$305,MATCH(LEFT(TRIM(AG$6),FIND("~",SUBSTITUTE(AG$6,"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76))*HLOOKUP(LEFT(TRIM(AG$6),FIND("~",SUBSTITUTE(AG$6," ","~",LEN(TRIM(AG$6))-LEN(SUBSTITUTE(TRIM(AG$6)," ",""))))-1)&amp;" Total",$B$6:$BB$305,ROW($A76)-5,FALSE))</f>
        <v>0</v>
      </c>
      <c r="AH76" s="143">
        <f ca="1">IF(AH$5&lt;&gt;"",HLOOKUP(AH$5,Functionalization!$G$6:$R$305,ROW($A76)-5,FALSE),IFERROR(INDEX(AH$269:AH$305,MATCH($F76,$B$269:$B$305,0))/VLOOKUP($F76,$B$269:$BB$305,MATCH(LEFT(TRIM(AH$6),FIND("~",SUBSTITUTE(AH$6,"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76))*HLOOKUP(LEFT(TRIM(AH$6),FIND("~",SUBSTITUTE(AH$6," ","~",LEN(TRIM(AH$6))-LEN(SUBSTITUTE(TRIM(AH$6)," ",""))))-1)&amp;" Total",$B$6:$BB$305,ROW($A76)-5,FALSE))</f>
        <v>0</v>
      </c>
      <c r="AI76" s="143">
        <f ca="1">IF(AI$5&lt;&gt;"",HLOOKUP(AI$5,Functionalization!$G$6:$R$305,ROW($A76)-5,FALSE),IFERROR(INDEX(AI$269:AI$305,MATCH($F76,$B$269:$B$305,0))/VLOOKUP($F76,$B$269:$BB$305,MATCH(LEFT(TRIM(AI$6),FIND("~",SUBSTITUTE(AI$6,"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76))*HLOOKUP(LEFT(TRIM(AI$6),FIND("~",SUBSTITUTE(AI$6," ","~",LEN(TRIM(AI$6))-LEN(SUBSTITUTE(TRIM(AI$6)," ",""))))-1)&amp;" Total",$B$6:$BB$305,ROW($A76)-5,FALSE))</f>
        <v>0</v>
      </c>
      <c r="AJ76" s="143">
        <f ca="1">IF(AJ$5&lt;&gt;"",HLOOKUP(AJ$5,Functionalization!$G$6:$R$305,ROW($A76)-5,FALSE),IFERROR(INDEX(AJ$269:AJ$305,MATCH($F76,$B$269:$B$305,0))/VLOOKUP($F76,$B$269:$BB$305,MATCH(LEFT(TRIM(AJ$6),FIND("~",SUBSTITUTE(AJ$6,"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76))*HLOOKUP(LEFT(TRIM(AJ$6),FIND("~",SUBSTITUTE(AJ$6," ","~",LEN(TRIM(AJ$6))-LEN(SUBSTITUTE(TRIM(AJ$6)," ",""))))-1)&amp;" Total",$B$6:$BB$305,ROW($A76)-5,FALSE))</f>
        <v>0</v>
      </c>
      <c r="AK76" s="143">
        <f ca="1">IF(AK$5&lt;&gt;"",HLOOKUP(AK$5,Functionalization!$G$6:$R$305,ROW($A76)-5,FALSE),IFERROR(INDEX(AK$269:AK$305,MATCH($F76,$B$269:$B$305,0))/VLOOKUP($F76,$B$269:$BB$305,MATCH(LEFT(TRIM(AK$6),FIND("~",SUBSTITUTE(AK$6,"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76))*HLOOKUP(LEFT(TRIM(AK$6),FIND("~",SUBSTITUTE(AK$6," ","~",LEN(TRIM(AK$6))-LEN(SUBSTITUTE(TRIM(AK$6)," ",""))))-1)&amp;" Total",$B$6:$BB$305,ROW($A76)-5,FALSE))</f>
        <v>0</v>
      </c>
      <c r="AL76" s="143">
        <f ca="1">IF(AL$5&lt;&gt;"",HLOOKUP(AL$5,Functionalization!$G$6:$R$305,ROW($A76)-5,FALSE),IFERROR(INDEX(AL$269:AL$305,MATCH($F76,$B$269:$B$305,0))/VLOOKUP($F76,$B$269:$BB$305,MATCH(LEFT(TRIM(AL$6),FIND("~",SUBSTITUTE(AL$6,"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76))*HLOOKUP(LEFT(TRIM(AL$6),FIND("~",SUBSTITUTE(AL$6," ","~",LEN(TRIM(AL$6))-LEN(SUBSTITUTE(TRIM(AL$6)," ",""))))-1)&amp;" Total",$B$6:$BB$305,ROW($A76)-5,FALSE))</f>
        <v>0</v>
      </c>
      <c r="AM76" s="143">
        <f ca="1">IF(AM$5&lt;&gt;"",HLOOKUP(AM$5,Functionalization!$G$6:$R$305,ROW($A76)-5,FALSE),IFERROR(INDEX(AM$269:AM$305,MATCH($F76,$B$269:$B$305,0))/VLOOKUP($F76,$B$269:$BB$305,MATCH(LEFT(TRIM(AM$6),FIND("~",SUBSTITUTE(AM$6,"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76))*HLOOKUP(LEFT(TRIM(AM$6),FIND("~",SUBSTITUTE(AM$6," ","~",LEN(TRIM(AM$6))-LEN(SUBSTITUTE(TRIM(AM$6)," ",""))))-1)&amp;" Total",$B$6:$BB$305,ROW($A76)-5,FALSE))</f>
        <v>0</v>
      </c>
      <c r="AN76" s="143">
        <f ca="1">IF(AN$5&lt;&gt;"",HLOOKUP(AN$5,Functionalization!$G$6:$R$305,ROW($A76)-5,FALSE),IFERROR(INDEX(AN$269:AN$305,MATCH($F76,$B$269:$B$305,0))/VLOOKUP($F76,$B$269:$BB$305,MATCH(LEFT(TRIM(AN$6),FIND("~",SUBSTITUTE(AN$6,"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76))*HLOOKUP(LEFT(TRIM(AN$6),FIND("~",SUBSTITUTE(AN$6," ","~",LEN(TRIM(AN$6))-LEN(SUBSTITUTE(TRIM(AN$6)," ",""))))-1)&amp;" Total",$B$6:$BB$305,ROW($A76)-5,FALSE))</f>
        <v>0</v>
      </c>
      <c r="AO76" s="143">
        <f ca="1">IF(AO$5&lt;&gt;"",HLOOKUP(AO$5,Functionalization!$G$6:$R$305,ROW($A76)-5,FALSE),IFERROR(INDEX(AO$269:AO$305,MATCH($F76,$B$269:$B$305,0))/VLOOKUP($F76,$B$269:$BB$305,MATCH(LEFT(TRIM(AO$6),FIND("~",SUBSTITUTE(AO$6,"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76))*HLOOKUP(LEFT(TRIM(AO$6),FIND("~",SUBSTITUTE(AO$6," ","~",LEN(TRIM(AO$6))-LEN(SUBSTITUTE(TRIM(AO$6)," ",""))))-1)&amp;" Total",$B$6:$BB$305,ROW($A76)-5,FALSE))</f>
        <v>0</v>
      </c>
      <c r="AP76" s="143">
        <f ca="1">IF(AP$5&lt;&gt;"",HLOOKUP(AP$5,Functionalization!$G$6:$R$305,ROW($A76)-5,FALSE),IFERROR(INDEX(AP$269:AP$305,MATCH($F76,$B$269:$B$305,0))/VLOOKUP($F76,$B$269:$BB$305,MATCH(LEFT(TRIM(AP$6),FIND("~",SUBSTITUTE(AP$6,"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76))*HLOOKUP(LEFT(TRIM(AP$6),FIND("~",SUBSTITUTE(AP$6," ","~",LEN(TRIM(AP$6))-LEN(SUBSTITUTE(TRIM(AP$6)," ",""))))-1)&amp;" Total",$B$6:$BB$305,ROW($A76)-5,FALSE))</f>
        <v>0</v>
      </c>
      <c r="AQ76" s="143">
        <f ca="1">IF(AQ$5&lt;&gt;"",HLOOKUP(AQ$5,Functionalization!$G$6:$R$305,ROW($A76)-5,FALSE),IFERROR(INDEX(AQ$269:AQ$305,MATCH($F76,$B$269:$B$305,0))/VLOOKUP($F76,$B$269:$BB$305,MATCH(LEFT(TRIM(AQ$6),FIND("~",SUBSTITUTE(AQ$6,"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76))*HLOOKUP(LEFT(TRIM(AQ$6),FIND("~",SUBSTITUTE(AQ$6," ","~",LEN(TRIM(AQ$6))-LEN(SUBSTITUTE(TRIM(AQ$6)," ",""))))-1)&amp;" Total",$B$6:$BB$305,ROW($A76)-5,FALSE))</f>
        <v>0</v>
      </c>
      <c r="AR76" s="143">
        <f ca="1">IF(AR$5&lt;&gt;"",HLOOKUP(AR$5,Functionalization!$G$6:$R$305,ROW($A76)-5,FALSE),IFERROR(INDEX(AR$269:AR$305,MATCH($F76,$B$269:$B$305,0))/VLOOKUP($F76,$B$269:$BB$305,MATCH(LEFT(TRIM(AR$6),FIND("~",SUBSTITUTE(AR$6,"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76))*HLOOKUP(LEFT(TRIM(AR$6),FIND("~",SUBSTITUTE(AR$6," ","~",LEN(TRIM(AR$6))-LEN(SUBSTITUTE(TRIM(AR$6)," ",""))))-1)&amp;" Total",$B$6:$BB$305,ROW($A76)-5,FALSE))</f>
        <v>0</v>
      </c>
      <c r="AS76" s="143">
        <f ca="1">IF(AS$5&lt;&gt;"",HLOOKUP(AS$5,Functionalization!$G$6:$R$305,ROW($A76)-5,FALSE),IFERROR(INDEX(AS$269:AS$305,MATCH($F76,$B$269:$B$305,0))/VLOOKUP($F76,$B$269:$BB$305,MATCH(LEFT(TRIM(AS$6),FIND("~",SUBSTITUTE(AS$6,"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76))*HLOOKUP(LEFT(TRIM(AS$6),FIND("~",SUBSTITUTE(AS$6," ","~",LEN(TRIM(AS$6))-LEN(SUBSTITUTE(TRIM(AS$6)," ",""))))-1)&amp;" Total",$B$6:$BB$305,ROW($A76)-5,FALSE))</f>
        <v>0</v>
      </c>
      <c r="AT76" s="143">
        <f ca="1">IF(AT$5&lt;&gt;"",HLOOKUP(AT$5,Functionalization!$G$6:$R$305,ROW($A76)-5,FALSE),IFERROR(INDEX(AT$269:AT$305,MATCH($F76,$B$269:$B$305,0))/VLOOKUP($F76,$B$269:$BB$305,MATCH(LEFT(TRIM(AT$6),FIND("~",SUBSTITUTE(AT$6,"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76))*HLOOKUP(LEFT(TRIM(AT$6),FIND("~",SUBSTITUTE(AT$6," ","~",LEN(TRIM(AT$6))-LEN(SUBSTITUTE(TRIM(AT$6)," ",""))))-1)&amp;" Total",$B$6:$BB$305,ROW($A76)-5,FALSE))</f>
        <v>0</v>
      </c>
      <c r="AU76" s="143">
        <f ca="1">IF(AU$5&lt;&gt;"",HLOOKUP(AU$5,Functionalization!$G$6:$R$305,ROW($A76)-5,FALSE),IFERROR(INDEX(AU$269:AU$305,MATCH($F76,$B$269:$B$305,0))/VLOOKUP($F76,$B$269:$BB$305,MATCH(LEFT(TRIM(AU$6),FIND("~",SUBSTITUTE(AU$6,"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76))*HLOOKUP(LEFT(TRIM(AU$6),FIND("~",SUBSTITUTE(AU$6," ","~",LEN(TRIM(AU$6))-LEN(SUBSTITUTE(TRIM(AU$6)," ",""))))-1)&amp;" Total",$B$6:$BB$305,ROW($A76)-5,FALSE))</f>
        <v>0</v>
      </c>
      <c r="AV76" s="143">
        <f ca="1">IF(AV$5&lt;&gt;"",HLOOKUP(AV$5,Functionalization!$G$6:$R$305,ROW($A76)-5,FALSE),IFERROR(INDEX(AV$269:AV$305,MATCH($F76,$B$269:$B$305,0))/VLOOKUP($F76,$B$269:$BB$305,MATCH(LEFT(TRIM(AV$6),FIND("~",SUBSTITUTE(AV$6,"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76))*HLOOKUP(LEFT(TRIM(AV$6),FIND("~",SUBSTITUTE(AV$6," ","~",LEN(TRIM(AV$6))-LEN(SUBSTITUTE(TRIM(AV$6)," ",""))))-1)&amp;" Total",$B$6:$BB$305,ROW($A76)-5,FALSE))</f>
        <v>0</v>
      </c>
      <c r="AW76" s="143">
        <f ca="1">IF(AW$5&lt;&gt;"",HLOOKUP(AW$5,Functionalization!$G$6:$R$305,ROW($A76)-5,FALSE),IFERROR(INDEX(AW$269:AW$305,MATCH($F76,$B$269:$B$305,0))/VLOOKUP($F76,$B$269:$BB$305,MATCH(LEFT(TRIM(AW$6),FIND("~",SUBSTITUTE(AW$6,"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76))*HLOOKUP(LEFT(TRIM(AW$6),FIND("~",SUBSTITUTE(AW$6," ","~",LEN(TRIM(AW$6))-LEN(SUBSTITUTE(TRIM(AW$6)," ",""))))-1)&amp;" Total",$B$6:$BB$305,ROW($A76)-5,FALSE))</f>
        <v>0</v>
      </c>
      <c r="AX76" s="143">
        <f ca="1">IF(AX$5&lt;&gt;"",HLOOKUP(AX$5,Functionalization!$G$6:$R$305,ROW($A76)-5,FALSE),IFERROR(INDEX(AX$269:AX$305,MATCH($F76,$B$269:$B$305,0))/VLOOKUP($F76,$B$269:$BB$305,MATCH(LEFT(TRIM(AX$6),FIND("~",SUBSTITUTE(AX$6,"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76))*HLOOKUP(LEFT(TRIM(AX$6),FIND("~",SUBSTITUTE(AX$6," ","~",LEN(TRIM(AX$6))-LEN(SUBSTITUTE(TRIM(AX$6)," ",""))))-1)&amp;" Total",$B$6:$BB$305,ROW($A76)-5,FALSE))</f>
        <v>0</v>
      </c>
      <c r="AY76" s="143">
        <f ca="1">IF(AY$5&lt;&gt;"",HLOOKUP(AY$5,Functionalization!$G$6:$R$305,ROW($A76)-5,FALSE),IFERROR(INDEX(AY$269:AY$305,MATCH($F76,$B$269:$B$305,0))/VLOOKUP($F76,$B$269:$BB$305,MATCH(LEFT(TRIM(AY$6),FIND("~",SUBSTITUTE(AY$6,"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76))*HLOOKUP(LEFT(TRIM(AY$6),FIND("~",SUBSTITUTE(AY$6," ","~",LEN(TRIM(AY$6))-LEN(SUBSTITUTE(TRIM(AY$6)," ",""))))-1)&amp;" Total",$B$6:$BB$305,ROW($A76)-5,FALSE))</f>
        <v>0</v>
      </c>
      <c r="AZ76" s="143">
        <f ca="1">IF(AZ$5&lt;&gt;"",HLOOKUP(AZ$5,Functionalization!$G$6:$R$305,ROW($A76)-5,FALSE),IFERROR(INDEX(AZ$269:AZ$305,MATCH($F76,$B$269:$B$305,0))/VLOOKUP($F76,$B$269:$BB$305,MATCH(LEFT(TRIM(AZ$6),FIND("~",SUBSTITUTE(AZ$6,"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76))*HLOOKUP(LEFT(TRIM(AZ$6),FIND("~",SUBSTITUTE(AZ$6," ","~",LEN(TRIM(AZ$6))-LEN(SUBSTITUTE(TRIM(AZ$6)," ",""))))-1)&amp;" Total",$B$6:$BB$305,ROW($A76)-5,FALSE))</f>
        <v>0</v>
      </c>
      <c r="BA76" s="143">
        <f ca="1">IF(BA$5&lt;&gt;"",HLOOKUP(BA$5,Functionalization!$G$6:$R$305,ROW($A76)-5,FALSE),IFERROR(INDEX(BA$269:BA$305,MATCH($F76,$B$269:$B$305,0))/VLOOKUP($F76,$B$269:$BB$305,MATCH(LEFT(TRIM(BA$6),FIND("~",SUBSTITUTE(BA$6,"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76))*HLOOKUP(LEFT(TRIM(BA$6),FIND("~",SUBSTITUTE(BA$6," ","~",LEN(TRIM(BA$6))-LEN(SUBSTITUTE(TRIM(BA$6)," ",""))))-1)&amp;" Total",$B$6:$BB$305,ROW($A76)-5,FALSE))</f>
        <v>0</v>
      </c>
      <c r="BB76" s="143">
        <f ca="1">IF(BB$5&lt;&gt;"",HLOOKUP(BB$5,Functionalization!$G$6:$R$305,ROW($A76)-5,FALSE),IFERROR(INDEX(BB$269:BB$305,MATCH($F76,$B$269:$B$305,0))/VLOOKUP($F76,$B$269:$BB$305,MATCH(LEFT(TRIM(BB$6),FIND("~",SUBSTITUTE(BB$6,"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76))*HLOOKUP(LEFT(TRIM(BB$6),FIND("~",SUBSTITUTE(BB$6," ","~",LEN(TRIM(BB$6))-LEN(SUBSTITUTE(TRIM(BB$6)," ",""))))-1)&amp;" Total",$B$6:$BB$305,ROW($A76)-5,FALSE))</f>
        <v>0</v>
      </c>
      <c r="BD76" s="79">
        <f ca="1">IFERROR(IF(SUMIF($G$6:$BB$6,BD$6&amp;" Total",$G76:$BB76)-(SUMIF($G$6:$BB$6,BD$6&amp;" "&amp;'Input-Func_Class'!$D$22,$G76:$BB76)+IFERROR(SUMIF($G$6:$BB$6,BD$6&amp;" "&amp;'Input-Func_Class'!$E$22,$G76:$BB76),SUMIF($G$6:$BB$6,BD$6&amp;" "&amp;'Input-Func_Class'!$B$24,$G76:$BB76))+SUMIF($G$6:$BB$6,BD$6&amp;" "&amp;'Input-Func_Class'!$F$22,$G76:$BB76))&lt;Check_Limit,0,1),1)</f>
        <v>0</v>
      </c>
      <c r="BE76" s="79">
        <f ca="1">IFERROR(IF(SUMIF($G$6:$BB$6,BE$6&amp;" Total",$G76:$BB76)-(SUMIF($G$6:$BB$6,BE$6&amp;" "&amp;'Input-Func_Class'!$D$22,$G76:$BB76)+IFERROR(SUMIF($G$6:$BB$6,BE$6&amp;" "&amp;'Input-Func_Class'!$E$22,$G76:$BB76),SUMIF($G$6:$BB$6,BE$6&amp;" "&amp;'Input-Func_Class'!$B$24,$G76:$BB76))+SUMIF($G$6:$BB$6,BE$6&amp;" "&amp;'Input-Func_Class'!$F$22,$G76:$BB76))&lt;Check_Limit,0,1),1)</f>
        <v>0</v>
      </c>
      <c r="BF76" s="79">
        <f ca="1">IFERROR(IF(SUMIF($G$6:$BB$6,BF$6&amp;" Total",$G76:$BB76)-(SUMIF($G$6:$BB$6,BF$6&amp;" "&amp;'Input-Func_Class'!$D$22,$G76:$BB76)+IFERROR(SUMIF($G$6:$BB$6,BF$6&amp;" "&amp;'Input-Func_Class'!$E$22,$G76:$BB76),SUMIF($G$6:$BB$6,BF$6&amp;" "&amp;'Input-Func_Class'!$B$24,$G76:$BB76))+SUMIF($G$6:$BB$6,BF$6&amp;" "&amp;'Input-Func_Class'!$F$22,$G76:$BB76))&lt;Check_Limit,0,1),1)</f>
        <v>0</v>
      </c>
      <c r="BG76" s="79">
        <f ca="1">IFERROR(IF(SUMIF($G$6:$BB$6,BG$6&amp;" Total",$G76:$BB76)-(SUMIF($G$6:$BB$6,BG$6&amp;" "&amp;'Input-Func_Class'!$D$22,$G76:$BB76)+IFERROR(SUMIF($G$6:$BB$6,BG$6&amp;" "&amp;'Input-Func_Class'!$E$22,$G76:$BB76),SUMIF($G$6:$BB$6,BG$6&amp;" "&amp;'Input-Func_Class'!$B$24,$G76:$BB76))+SUMIF($G$6:$BB$6,BG$6&amp;" "&amp;'Input-Func_Class'!$F$22,$G76:$BB76))&lt;Check_Limit,0,1),1)</f>
        <v>0</v>
      </c>
      <c r="BH76" s="79">
        <f ca="1">IFERROR(IF(SUMIF($G$6:$BB$6,BH$6&amp;" Total",$G76:$BB76)-(SUMIF($G$6:$BB$6,BH$6&amp;" "&amp;'Input-Func_Class'!$D$22,$G76:$BB76)+IFERROR(SUMIF($G$6:$BB$6,BH$6&amp;" "&amp;'Input-Func_Class'!$E$22,$G76:$BB76),SUMIF($G$6:$BB$6,BH$6&amp;" "&amp;'Input-Func_Class'!$B$24,$G76:$BB76))+SUMIF($G$6:$BB$6,BH$6&amp;" "&amp;'Input-Func_Class'!$F$22,$G76:$BB76))&lt;Check_Limit,0,1),1)</f>
        <v>0</v>
      </c>
      <c r="BI76" s="79">
        <f ca="1">IFERROR(IF(SUMIF($G$6:$BB$6,BI$6&amp;" Total",$G76:$BB76)-(SUMIF($G$6:$BB$6,BI$6&amp;" "&amp;'Input-Func_Class'!$D$22,$G76:$BB76)+IFERROR(SUMIF($G$6:$BB$6,BI$6&amp;" "&amp;'Input-Func_Class'!$E$22,$G76:$BB76),SUMIF($G$6:$BB$6,BI$6&amp;" "&amp;'Input-Func_Class'!$B$24,$G76:$BB76))+SUMIF($G$6:$BB$6,BI$6&amp;" "&amp;'Input-Func_Class'!$F$22,$G76:$BB76))&lt;Check_Limit,0,1),1)</f>
        <v>0</v>
      </c>
      <c r="BJ76" s="79">
        <f ca="1">IFERROR(IF(SUMIF($G$6:$BB$6,BJ$6&amp;" Total",$G76:$BB76)-(SUMIF($G$6:$BB$6,BJ$6&amp;" "&amp;'Input-Func_Class'!$D$22,$G76:$BB76)+IFERROR(SUMIF($G$6:$BB$6,BJ$6&amp;" "&amp;'Input-Func_Class'!$E$22,$G76:$BB76),SUMIF($G$6:$BB$6,BJ$6&amp;" "&amp;'Input-Func_Class'!$B$24,$G76:$BB76))+SUMIF($G$6:$BB$6,BJ$6&amp;" "&amp;'Input-Func_Class'!$F$22,$G76:$BB76))&lt;Check_Limit,0,1),1)</f>
        <v>0</v>
      </c>
      <c r="BK76" s="79">
        <f ca="1">IFERROR(IF(SUMIF($G$6:$BB$6,BK$6&amp;" Total",$G76:$BB76)-(SUMIF($G$6:$BB$6,BK$6&amp;" "&amp;'Input-Func_Class'!$D$22,$G76:$BB76)+IFERROR(SUMIF($G$6:$BB$6,BK$6&amp;" "&amp;'Input-Func_Class'!$E$22,$G76:$BB76),SUMIF($G$6:$BB$6,BK$6&amp;" "&amp;'Input-Func_Class'!$B$24,$G76:$BB76))+SUMIF($G$6:$BB$6,BK$6&amp;" "&amp;'Input-Func_Class'!$F$22,$G76:$BB76))&lt;Check_Limit,0,1),1)</f>
        <v>0</v>
      </c>
      <c r="BL76" s="79">
        <f ca="1">IFERROR(IF(SUMIF($G$6:$BB$6,BL$6&amp;" Total",$G76:$BB76)-(SUMIF($G$6:$BB$6,BL$6&amp;" "&amp;'Input-Func_Class'!$D$22,$G76:$BB76)+IFERROR(SUMIF($G$6:$BB$6,BL$6&amp;" "&amp;'Input-Func_Class'!$E$22,$G76:$BB76),SUMIF($G$6:$BB$6,BL$6&amp;" "&amp;'Input-Func_Class'!$B$24,$G76:$BB76))+SUMIF($G$6:$BB$6,BL$6&amp;" "&amp;'Input-Func_Class'!$F$22,$G76:$BB76))&lt;Check_Limit,0,1),1)</f>
        <v>0</v>
      </c>
      <c r="BM76" s="79">
        <f ca="1">IFERROR(IF(SUMIF($G$6:$BB$6,BM$6&amp;" Total",$G76:$BB76)-(SUMIF($G$6:$BB$6,BM$6&amp;" "&amp;'Input-Func_Class'!$D$22,$G76:$BB76)+IFERROR(SUMIF($G$6:$BB$6,BM$6&amp;" "&amp;'Input-Func_Class'!$E$22,$G76:$BB76),SUMIF($G$6:$BB$6,BM$6&amp;" "&amp;'Input-Func_Class'!$B$24,$G76:$BB76))+SUMIF($G$6:$BB$6,BM$6&amp;" "&amp;'Input-Func_Class'!$F$22,$G76:$BB76))&lt;Check_Limit,0,1),1)</f>
        <v>0</v>
      </c>
      <c r="BN76" s="79">
        <f ca="1">IFERROR(IF(SUMIF($G$6:$BB$6,BN$6&amp;" Total",$G76:$BB76)-(SUMIF($G$6:$BB$6,BN$6&amp;" "&amp;'Input-Func_Class'!$D$22,$G76:$BB76)+IFERROR(SUMIF($G$6:$BB$6,BN$6&amp;" "&amp;'Input-Func_Class'!$E$22,$G76:$BB76),SUMIF($G$6:$BB$6,BN$6&amp;" "&amp;'Input-Func_Class'!$B$24,$G76:$BB76))+SUMIF($G$6:$BB$6,BN$6&amp;" "&amp;'Input-Func_Class'!$F$22,$G76:$BB76))&lt;Check_Limit,0,1),1)</f>
        <v>0</v>
      </c>
      <c r="BO76" s="79">
        <f ca="1">IFERROR(IF(SUMIF($G$6:$BB$6,BO$6&amp;" Total",$G76:$BB76)-(SUMIF($G$6:$BB$6,BO$6&amp;" "&amp;'Input-Func_Class'!$D$22,$G76:$BB76)+IFERROR(SUMIF($G$6:$BB$6,BO$6&amp;" "&amp;'Input-Func_Class'!$E$22,$G76:$BB76),SUMIF($G$6:$BB$6,BO$6&amp;" "&amp;'Input-Func_Class'!$B$24,$G76:$BB76))+SUMIF($G$6:$BB$6,BO$6&amp;" "&amp;'Input-Func_Class'!$F$22,$G76:$BB76))&lt;Check_Limit,0,1),1)</f>
        <v>0</v>
      </c>
    </row>
    <row r="77" spans="1:67" outlineLevel="1">
      <c r="A77" s="113">
        <f>IF(ISBLANK('Input-Accounts'!A77),"",'Input-Accounts'!A77)</f>
        <v>64</v>
      </c>
      <c r="B77" s="17" t="str">
        <f>IF(ISBLANK('Input-Accounts'!B77),"",'Input-Accounts'!B77)</f>
        <v>Measuring and regulating station equipment</v>
      </c>
      <c r="C77" s="113">
        <f>IF(ISBLANK('Input-Accounts'!C77),"",'Input-Accounts'!C77)</f>
        <v>369</v>
      </c>
      <c r="D77" s="143">
        <f>Functionalization!$D77</f>
        <v>-146590.03999999998</v>
      </c>
      <c r="E77" s="143">
        <f t="shared" ca="1" si="15"/>
        <v>0</v>
      </c>
      <c r="F77" s="89" t="str">
        <f>IF($D77=0,"-",IF('Input-Accounts'!$E77&lt;&gt;0,'Input-Accounts'!$E77,'Input-Accounts'!$G77))</f>
        <v>DEMAND</v>
      </c>
      <c r="G77" s="143">
        <f ca="1">IF(G$5&lt;&gt;"",HLOOKUP(G$5,Functionalization!$G$6:$R$305,ROW($A77)-5,FALSE),IFERROR(INDEX(G$269:G$305,MATCH($F77,$B$269:$B$305,0))/VLOOKUP($F77,$B$269:$BB$305,MATCH(LEFT(TRIM(G$6),FIND("~",SUBSTITUTE(G$6,"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77))*HLOOKUP(LEFT(TRIM(G$6),FIND("~",SUBSTITUTE(G$6," ","~",LEN(TRIM(G$6))-LEN(SUBSTITUTE(TRIM(G$6)," ",""))))-1)&amp;" Total",$B$6:$BB$305,ROW($A77)-5,FALSE))</f>
        <v>0</v>
      </c>
      <c r="H77" s="143">
        <f ca="1">IF(H$5&lt;&gt;"",HLOOKUP(H$5,Functionalization!$G$6:$R$305,ROW($A77)-5,FALSE),IFERROR(INDEX(H$269:H$305,MATCH($F77,$B$269:$B$305,0))/VLOOKUP($F77,$B$269:$BB$305,MATCH(LEFT(TRIM(H$6),FIND("~",SUBSTITUTE(H$6,"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77))*HLOOKUP(LEFT(TRIM(H$6),FIND("~",SUBSTITUTE(H$6," ","~",LEN(TRIM(H$6))-LEN(SUBSTITUTE(TRIM(H$6)," ",""))))-1)&amp;" Total",$B$6:$BB$305,ROW($A77)-5,FALSE))</f>
        <v>0</v>
      </c>
      <c r="I77" s="143">
        <f ca="1">IF(I$5&lt;&gt;"",HLOOKUP(I$5,Functionalization!$G$6:$R$305,ROW($A77)-5,FALSE),IFERROR(INDEX(I$269:I$305,MATCH($F77,$B$269:$B$305,0))/VLOOKUP($F77,$B$269:$BB$305,MATCH(LEFT(TRIM(I$6),FIND("~",SUBSTITUTE(I$6,"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77))*HLOOKUP(LEFT(TRIM(I$6),FIND("~",SUBSTITUTE(I$6," ","~",LEN(TRIM(I$6))-LEN(SUBSTITUTE(TRIM(I$6)," ",""))))-1)&amp;" Total",$B$6:$BB$305,ROW($A77)-5,FALSE))</f>
        <v>0</v>
      </c>
      <c r="J77" s="143">
        <f ca="1">IF(J$5&lt;&gt;"",HLOOKUP(J$5,Functionalization!$G$6:$R$305,ROW($A77)-5,FALSE),IFERROR(INDEX(J$269:J$305,MATCH($F77,$B$269:$B$305,0))/VLOOKUP($F77,$B$269:$BB$305,MATCH(LEFT(TRIM(J$6),FIND("~",SUBSTITUTE(J$6,"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77))*HLOOKUP(LEFT(TRIM(J$6),FIND("~",SUBSTITUTE(J$6," ","~",LEN(TRIM(J$6))-LEN(SUBSTITUTE(TRIM(J$6)," ",""))))-1)&amp;" Total",$B$6:$BB$305,ROW($A77)-5,FALSE))</f>
        <v>0</v>
      </c>
      <c r="K77" s="143">
        <f ca="1">IF(K$5&lt;&gt;"",HLOOKUP(K$5,Functionalization!$G$6:$R$305,ROW($A77)-5,FALSE),IFERROR(INDEX(K$269:K$305,MATCH($F77,$B$269:$B$305,0))/VLOOKUP($F77,$B$269:$BB$305,MATCH(LEFT(TRIM(K$6),FIND("~",SUBSTITUTE(K$6,"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77))*HLOOKUP(LEFT(TRIM(K$6),FIND("~",SUBSTITUTE(K$6," ","~",LEN(TRIM(K$6))-LEN(SUBSTITUTE(TRIM(K$6)," ",""))))-1)&amp;" Total",$B$6:$BB$305,ROW($A77)-5,FALSE))</f>
        <v>-146590.03999999998</v>
      </c>
      <c r="L77" s="143">
        <f ca="1">IF(L$5&lt;&gt;"",HLOOKUP(L$5,Functionalization!$G$6:$R$305,ROW($A77)-5,FALSE),IFERROR(INDEX(L$269:L$305,MATCH($F77,$B$269:$B$305,0))/VLOOKUP($F77,$B$269:$BB$305,MATCH(LEFT(TRIM(L$6),FIND("~",SUBSTITUTE(L$6,"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77))*HLOOKUP(LEFT(TRIM(L$6),FIND("~",SUBSTITUTE(L$6," ","~",LEN(TRIM(L$6))-LEN(SUBSTITUTE(TRIM(L$6)," ",""))))-1)&amp;" Total",$B$6:$BB$305,ROW($A77)-5,FALSE))</f>
        <v>-146590.03999999998</v>
      </c>
      <c r="M77" s="143">
        <f ca="1">IF(M$5&lt;&gt;"",HLOOKUP(M$5,Functionalization!$G$6:$R$305,ROW($A77)-5,FALSE),IFERROR(INDEX(M$269:M$305,MATCH($F77,$B$269:$B$305,0))/VLOOKUP($F77,$B$269:$BB$305,MATCH(LEFT(TRIM(M$6),FIND("~",SUBSTITUTE(M$6,"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77))*HLOOKUP(LEFT(TRIM(M$6),FIND("~",SUBSTITUTE(M$6," ","~",LEN(TRIM(M$6))-LEN(SUBSTITUTE(TRIM(M$6)," ",""))))-1)&amp;" Total",$B$6:$BB$305,ROW($A77)-5,FALSE))</f>
        <v>0</v>
      </c>
      <c r="N77" s="143">
        <f ca="1">IF(N$5&lt;&gt;"",HLOOKUP(N$5,Functionalization!$G$6:$R$305,ROW($A77)-5,FALSE),IFERROR(INDEX(N$269:N$305,MATCH($F77,$B$269:$B$305,0))/VLOOKUP($F77,$B$269:$BB$305,MATCH(LEFT(TRIM(N$6),FIND("~",SUBSTITUTE(N$6,"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77))*HLOOKUP(LEFT(TRIM(N$6),FIND("~",SUBSTITUTE(N$6," ","~",LEN(TRIM(N$6))-LEN(SUBSTITUTE(TRIM(N$6)," ",""))))-1)&amp;" Total",$B$6:$BB$305,ROW($A77)-5,FALSE))</f>
        <v>0</v>
      </c>
      <c r="O77" s="143">
        <f ca="1">IF(O$5&lt;&gt;"",HLOOKUP(O$5,Functionalization!$G$6:$R$305,ROW($A77)-5,FALSE),IFERROR(INDEX(O$269:O$305,MATCH($F77,$B$269:$B$305,0))/VLOOKUP($F77,$B$269:$BB$305,MATCH(LEFT(TRIM(O$6),FIND("~",SUBSTITUTE(O$6,"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77))*HLOOKUP(LEFT(TRIM(O$6),FIND("~",SUBSTITUTE(O$6," ","~",LEN(TRIM(O$6))-LEN(SUBSTITUTE(TRIM(O$6)," ",""))))-1)&amp;" Total",$B$6:$BB$305,ROW($A77)-5,FALSE))</f>
        <v>0</v>
      </c>
      <c r="P77" s="143">
        <f ca="1">IF(P$5&lt;&gt;"",HLOOKUP(P$5,Functionalization!$G$6:$R$305,ROW($A77)-5,FALSE),IFERROR(INDEX(P$269:P$305,MATCH($F77,$B$269:$B$305,0))/VLOOKUP($F77,$B$269:$BB$305,MATCH(LEFT(TRIM(P$6),FIND("~",SUBSTITUTE(P$6,"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77))*HLOOKUP(LEFT(TRIM(P$6),FIND("~",SUBSTITUTE(P$6," ","~",LEN(TRIM(P$6))-LEN(SUBSTITUTE(TRIM(P$6)," ",""))))-1)&amp;" Total",$B$6:$BB$305,ROW($A77)-5,FALSE))</f>
        <v>0</v>
      </c>
      <c r="Q77" s="143">
        <f ca="1">IF(Q$5&lt;&gt;"",HLOOKUP(Q$5,Functionalization!$G$6:$R$305,ROW($A77)-5,FALSE),IFERROR(INDEX(Q$269:Q$305,MATCH($F77,$B$269:$B$305,0))/VLOOKUP($F77,$B$269:$BB$305,MATCH(LEFT(TRIM(Q$6),FIND("~",SUBSTITUTE(Q$6,"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77))*HLOOKUP(LEFT(TRIM(Q$6),FIND("~",SUBSTITUTE(Q$6," ","~",LEN(TRIM(Q$6))-LEN(SUBSTITUTE(TRIM(Q$6)," ",""))))-1)&amp;" Total",$B$6:$BB$305,ROW($A77)-5,FALSE))</f>
        <v>0</v>
      </c>
      <c r="R77" s="143">
        <f ca="1">IF(R$5&lt;&gt;"",HLOOKUP(R$5,Functionalization!$G$6:$R$305,ROW($A77)-5,FALSE),IFERROR(INDEX(R$269:R$305,MATCH($F77,$B$269:$B$305,0))/VLOOKUP($F77,$B$269:$BB$305,MATCH(LEFT(TRIM(R$6),FIND("~",SUBSTITUTE(R$6,"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77))*HLOOKUP(LEFT(TRIM(R$6),FIND("~",SUBSTITUTE(R$6," ","~",LEN(TRIM(R$6))-LEN(SUBSTITUTE(TRIM(R$6)," ",""))))-1)&amp;" Total",$B$6:$BB$305,ROW($A77)-5,FALSE))</f>
        <v>0</v>
      </c>
      <c r="S77" s="143">
        <f ca="1">IF(S$5&lt;&gt;"",HLOOKUP(S$5,Functionalization!$G$6:$R$305,ROW($A77)-5,FALSE),IFERROR(INDEX(S$269:S$305,MATCH($F77,$B$269:$B$305,0))/VLOOKUP($F77,$B$269:$BB$305,MATCH(LEFT(TRIM(S$6),FIND("~",SUBSTITUTE(S$6,"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77))*HLOOKUP(LEFT(TRIM(S$6),FIND("~",SUBSTITUTE(S$6," ","~",LEN(TRIM(S$6))-LEN(SUBSTITUTE(TRIM(S$6)," ",""))))-1)&amp;" Total",$B$6:$BB$305,ROW($A77)-5,FALSE))</f>
        <v>0</v>
      </c>
      <c r="T77" s="143">
        <f ca="1">IF(T$5&lt;&gt;"",HLOOKUP(T$5,Functionalization!$G$6:$R$305,ROW($A77)-5,FALSE),IFERROR(INDEX(T$269:T$305,MATCH($F77,$B$269:$B$305,0))/VLOOKUP($F77,$B$269:$BB$305,MATCH(LEFT(TRIM(T$6),FIND("~",SUBSTITUTE(T$6,"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77))*HLOOKUP(LEFT(TRIM(T$6),FIND("~",SUBSTITUTE(T$6," ","~",LEN(TRIM(T$6))-LEN(SUBSTITUTE(TRIM(T$6)," ",""))))-1)&amp;" Total",$B$6:$BB$305,ROW($A77)-5,FALSE))</f>
        <v>0</v>
      </c>
      <c r="U77" s="143">
        <f ca="1">IF(U$5&lt;&gt;"",HLOOKUP(U$5,Functionalization!$G$6:$R$305,ROW($A77)-5,FALSE),IFERROR(INDEX(U$269:U$305,MATCH($F77,$B$269:$B$305,0))/VLOOKUP($F77,$B$269:$BB$305,MATCH(LEFT(TRIM(U$6),FIND("~",SUBSTITUTE(U$6,"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77))*HLOOKUP(LEFT(TRIM(U$6),FIND("~",SUBSTITUTE(U$6," ","~",LEN(TRIM(U$6))-LEN(SUBSTITUTE(TRIM(U$6)," ",""))))-1)&amp;" Total",$B$6:$BB$305,ROW($A77)-5,FALSE))</f>
        <v>0</v>
      </c>
      <c r="V77" s="143">
        <f ca="1">IF(V$5&lt;&gt;"",HLOOKUP(V$5,Functionalization!$G$6:$R$305,ROW($A77)-5,FALSE),IFERROR(INDEX(V$269:V$305,MATCH($F77,$B$269:$B$305,0))/VLOOKUP($F77,$B$269:$BB$305,MATCH(LEFT(TRIM(V$6),FIND("~",SUBSTITUTE(V$6,"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77))*HLOOKUP(LEFT(TRIM(V$6),FIND("~",SUBSTITUTE(V$6," ","~",LEN(TRIM(V$6))-LEN(SUBSTITUTE(TRIM(V$6)," ",""))))-1)&amp;" Total",$B$6:$BB$305,ROW($A77)-5,FALSE))</f>
        <v>0</v>
      </c>
      <c r="W77" s="143">
        <f ca="1">IF(W$5&lt;&gt;"",HLOOKUP(W$5,Functionalization!$G$6:$R$305,ROW($A77)-5,FALSE),IFERROR(INDEX(W$269:W$305,MATCH($F77,$B$269:$B$305,0))/VLOOKUP($F77,$B$269:$BB$305,MATCH(LEFT(TRIM(W$6),FIND("~",SUBSTITUTE(W$6,"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77))*HLOOKUP(LEFT(TRIM(W$6),FIND("~",SUBSTITUTE(W$6," ","~",LEN(TRIM(W$6))-LEN(SUBSTITUTE(TRIM(W$6)," ",""))))-1)&amp;" Total",$B$6:$BB$305,ROW($A77)-5,FALSE))</f>
        <v>0</v>
      </c>
      <c r="X77" s="143">
        <f ca="1">IF(X$5&lt;&gt;"",HLOOKUP(X$5,Functionalization!$G$6:$R$305,ROW($A77)-5,FALSE),IFERROR(INDEX(X$269:X$305,MATCH($F77,$B$269:$B$305,0))/VLOOKUP($F77,$B$269:$BB$305,MATCH(LEFT(TRIM(X$6),FIND("~",SUBSTITUTE(X$6,"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77))*HLOOKUP(LEFT(TRIM(X$6),FIND("~",SUBSTITUTE(X$6," ","~",LEN(TRIM(X$6))-LEN(SUBSTITUTE(TRIM(X$6)," ",""))))-1)&amp;" Total",$B$6:$BB$305,ROW($A77)-5,FALSE))</f>
        <v>0</v>
      </c>
      <c r="Y77" s="143">
        <f ca="1">IF(Y$5&lt;&gt;"",HLOOKUP(Y$5,Functionalization!$G$6:$R$305,ROW($A77)-5,FALSE),IFERROR(INDEX(Y$269:Y$305,MATCH($F77,$B$269:$B$305,0))/VLOOKUP($F77,$B$269:$BB$305,MATCH(LEFT(TRIM(Y$6),FIND("~",SUBSTITUTE(Y$6,"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77))*HLOOKUP(LEFT(TRIM(Y$6),FIND("~",SUBSTITUTE(Y$6," ","~",LEN(TRIM(Y$6))-LEN(SUBSTITUTE(TRIM(Y$6)," ",""))))-1)&amp;" Total",$B$6:$BB$305,ROW($A77)-5,FALSE))</f>
        <v>0</v>
      </c>
      <c r="Z77" s="143">
        <f ca="1">IF(Z$5&lt;&gt;"",HLOOKUP(Z$5,Functionalization!$G$6:$R$305,ROW($A77)-5,FALSE),IFERROR(INDEX(Z$269:Z$305,MATCH($F77,$B$269:$B$305,0))/VLOOKUP($F77,$B$269:$BB$305,MATCH(LEFT(TRIM(Z$6),FIND("~",SUBSTITUTE(Z$6,"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77))*HLOOKUP(LEFT(TRIM(Z$6),FIND("~",SUBSTITUTE(Z$6," ","~",LEN(TRIM(Z$6))-LEN(SUBSTITUTE(TRIM(Z$6)," ",""))))-1)&amp;" Total",$B$6:$BB$305,ROW($A77)-5,FALSE))</f>
        <v>0</v>
      </c>
      <c r="AA77" s="143">
        <f ca="1">IF(AA$5&lt;&gt;"",HLOOKUP(AA$5,Functionalization!$G$6:$R$305,ROW($A77)-5,FALSE),IFERROR(INDEX(AA$269:AA$305,MATCH($F77,$B$269:$B$305,0))/VLOOKUP($F77,$B$269:$BB$305,MATCH(LEFT(TRIM(AA$6),FIND("~",SUBSTITUTE(AA$6,"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77))*HLOOKUP(LEFT(TRIM(AA$6),FIND("~",SUBSTITUTE(AA$6," ","~",LEN(TRIM(AA$6))-LEN(SUBSTITUTE(TRIM(AA$6)," ",""))))-1)&amp;" Total",$B$6:$BB$305,ROW($A77)-5,FALSE))</f>
        <v>0</v>
      </c>
      <c r="AB77" s="143">
        <f ca="1">IF(AB$5&lt;&gt;"",HLOOKUP(AB$5,Functionalization!$G$6:$R$305,ROW($A77)-5,FALSE),IFERROR(INDEX(AB$269:AB$305,MATCH($F77,$B$269:$B$305,0))/VLOOKUP($F77,$B$269:$BB$305,MATCH(LEFT(TRIM(AB$6),FIND("~",SUBSTITUTE(AB$6,"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77))*HLOOKUP(LEFT(TRIM(AB$6),FIND("~",SUBSTITUTE(AB$6," ","~",LEN(TRIM(AB$6))-LEN(SUBSTITUTE(TRIM(AB$6)," ",""))))-1)&amp;" Total",$B$6:$BB$305,ROW($A77)-5,FALSE))</f>
        <v>0</v>
      </c>
      <c r="AC77" s="143">
        <f ca="1">IF(AC$5&lt;&gt;"",HLOOKUP(AC$5,Functionalization!$G$6:$R$305,ROW($A77)-5,FALSE),IFERROR(INDEX(AC$269:AC$305,MATCH($F77,$B$269:$B$305,0))/VLOOKUP($F77,$B$269:$BB$305,MATCH(LEFT(TRIM(AC$6),FIND("~",SUBSTITUTE(AC$6,"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77))*HLOOKUP(LEFT(TRIM(AC$6),FIND("~",SUBSTITUTE(AC$6," ","~",LEN(TRIM(AC$6))-LEN(SUBSTITUTE(TRIM(AC$6)," ",""))))-1)&amp;" Total",$B$6:$BB$305,ROW($A77)-5,FALSE))</f>
        <v>0</v>
      </c>
      <c r="AD77" s="143">
        <f ca="1">IF(AD$5&lt;&gt;"",HLOOKUP(AD$5,Functionalization!$G$6:$R$305,ROW($A77)-5,FALSE),IFERROR(INDEX(AD$269:AD$305,MATCH($F77,$B$269:$B$305,0))/VLOOKUP($F77,$B$269:$BB$305,MATCH(LEFT(TRIM(AD$6),FIND("~",SUBSTITUTE(AD$6,"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77))*HLOOKUP(LEFT(TRIM(AD$6),FIND("~",SUBSTITUTE(AD$6," ","~",LEN(TRIM(AD$6))-LEN(SUBSTITUTE(TRIM(AD$6)," ",""))))-1)&amp;" Total",$B$6:$BB$305,ROW($A77)-5,FALSE))</f>
        <v>0</v>
      </c>
      <c r="AE77" s="143">
        <f ca="1">IF(AE$5&lt;&gt;"",HLOOKUP(AE$5,Functionalization!$G$6:$R$305,ROW($A77)-5,FALSE),IFERROR(INDEX(AE$269:AE$305,MATCH($F77,$B$269:$B$305,0))/VLOOKUP($F77,$B$269:$BB$305,MATCH(LEFT(TRIM(AE$6),FIND("~",SUBSTITUTE(AE$6,"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77))*HLOOKUP(LEFT(TRIM(AE$6),FIND("~",SUBSTITUTE(AE$6," ","~",LEN(TRIM(AE$6))-LEN(SUBSTITUTE(TRIM(AE$6)," ",""))))-1)&amp;" Total",$B$6:$BB$305,ROW($A77)-5,FALSE))</f>
        <v>0</v>
      </c>
      <c r="AF77" s="143">
        <f ca="1">IF(AF$5&lt;&gt;"",HLOOKUP(AF$5,Functionalization!$G$6:$R$305,ROW($A77)-5,FALSE),IFERROR(INDEX(AF$269:AF$305,MATCH($F77,$B$269:$B$305,0))/VLOOKUP($F77,$B$269:$BB$305,MATCH(LEFT(TRIM(AF$6),FIND("~",SUBSTITUTE(AF$6,"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77))*HLOOKUP(LEFT(TRIM(AF$6),FIND("~",SUBSTITUTE(AF$6," ","~",LEN(TRIM(AF$6))-LEN(SUBSTITUTE(TRIM(AF$6)," ",""))))-1)&amp;" Total",$B$6:$BB$305,ROW($A77)-5,FALSE))</f>
        <v>0</v>
      </c>
      <c r="AG77" s="143">
        <f ca="1">IF(AG$5&lt;&gt;"",HLOOKUP(AG$5,Functionalization!$G$6:$R$305,ROW($A77)-5,FALSE),IFERROR(INDEX(AG$269:AG$305,MATCH($F77,$B$269:$B$305,0))/VLOOKUP($F77,$B$269:$BB$305,MATCH(LEFT(TRIM(AG$6),FIND("~",SUBSTITUTE(AG$6,"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77))*HLOOKUP(LEFT(TRIM(AG$6),FIND("~",SUBSTITUTE(AG$6," ","~",LEN(TRIM(AG$6))-LEN(SUBSTITUTE(TRIM(AG$6)," ",""))))-1)&amp;" Total",$B$6:$BB$305,ROW($A77)-5,FALSE))</f>
        <v>0</v>
      </c>
      <c r="AH77" s="143">
        <f ca="1">IF(AH$5&lt;&gt;"",HLOOKUP(AH$5,Functionalization!$G$6:$R$305,ROW($A77)-5,FALSE),IFERROR(INDEX(AH$269:AH$305,MATCH($F77,$B$269:$B$305,0))/VLOOKUP($F77,$B$269:$BB$305,MATCH(LEFT(TRIM(AH$6),FIND("~",SUBSTITUTE(AH$6,"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77))*HLOOKUP(LEFT(TRIM(AH$6),FIND("~",SUBSTITUTE(AH$6," ","~",LEN(TRIM(AH$6))-LEN(SUBSTITUTE(TRIM(AH$6)," ",""))))-1)&amp;" Total",$B$6:$BB$305,ROW($A77)-5,FALSE))</f>
        <v>0</v>
      </c>
      <c r="AI77" s="143">
        <f ca="1">IF(AI$5&lt;&gt;"",HLOOKUP(AI$5,Functionalization!$G$6:$R$305,ROW($A77)-5,FALSE),IFERROR(INDEX(AI$269:AI$305,MATCH($F77,$B$269:$B$305,0))/VLOOKUP($F77,$B$269:$BB$305,MATCH(LEFT(TRIM(AI$6),FIND("~",SUBSTITUTE(AI$6,"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77))*HLOOKUP(LEFT(TRIM(AI$6),FIND("~",SUBSTITUTE(AI$6," ","~",LEN(TRIM(AI$6))-LEN(SUBSTITUTE(TRIM(AI$6)," ",""))))-1)&amp;" Total",$B$6:$BB$305,ROW($A77)-5,FALSE))</f>
        <v>0</v>
      </c>
      <c r="AJ77" s="143">
        <f ca="1">IF(AJ$5&lt;&gt;"",HLOOKUP(AJ$5,Functionalization!$G$6:$R$305,ROW($A77)-5,FALSE),IFERROR(INDEX(AJ$269:AJ$305,MATCH($F77,$B$269:$B$305,0))/VLOOKUP($F77,$B$269:$BB$305,MATCH(LEFT(TRIM(AJ$6),FIND("~",SUBSTITUTE(AJ$6,"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77))*HLOOKUP(LEFT(TRIM(AJ$6),FIND("~",SUBSTITUTE(AJ$6," ","~",LEN(TRIM(AJ$6))-LEN(SUBSTITUTE(TRIM(AJ$6)," ",""))))-1)&amp;" Total",$B$6:$BB$305,ROW($A77)-5,FALSE))</f>
        <v>0</v>
      </c>
      <c r="AK77" s="143">
        <f ca="1">IF(AK$5&lt;&gt;"",HLOOKUP(AK$5,Functionalization!$G$6:$R$305,ROW($A77)-5,FALSE),IFERROR(INDEX(AK$269:AK$305,MATCH($F77,$B$269:$B$305,0))/VLOOKUP($F77,$B$269:$BB$305,MATCH(LEFT(TRIM(AK$6),FIND("~",SUBSTITUTE(AK$6,"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77))*HLOOKUP(LEFT(TRIM(AK$6),FIND("~",SUBSTITUTE(AK$6," ","~",LEN(TRIM(AK$6))-LEN(SUBSTITUTE(TRIM(AK$6)," ",""))))-1)&amp;" Total",$B$6:$BB$305,ROW($A77)-5,FALSE))</f>
        <v>0</v>
      </c>
      <c r="AL77" s="143">
        <f ca="1">IF(AL$5&lt;&gt;"",HLOOKUP(AL$5,Functionalization!$G$6:$R$305,ROW($A77)-5,FALSE),IFERROR(INDEX(AL$269:AL$305,MATCH($F77,$B$269:$B$305,0))/VLOOKUP($F77,$B$269:$BB$305,MATCH(LEFT(TRIM(AL$6),FIND("~",SUBSTITUTE(AL$6,"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77))*HLOOKUP(LEFT(TRIM(AL$6),FIND("~",SUBSTITUTE(AL$6," ","~",LEN(TRIM(AL$6))-LEN(SUBSTITUTE(TRIM(AL$6)," ",""))))-1)&amp;" Total",$B$6:$BB$305,ROW($A77)-5,FALSE))</f>
        <v>0</v>
      </c>
      <c r="AM77" s="143">
        <f ca="1">IF(AM$5&lt;&gt;"",HLOOKUP(AM$5,Functionalization!$G$6:$R$305,ROW($A77)-5,FALSE),IFERROR(INDEX(AM$269:AM$305,MATCH($F77,$B$269:$B$305,0))/VLOOKUP($F77,$B$269:$BB$305,MATCH(LEFT(TRIM(AM$6),FIND("~",SUBSTITUTE(AM$6,"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77))*HLOOKUP(LEFT(TRIM(AM$6),FIND("~",SUBSTITUTE(AM$6," ","~",LEN(TRIM(AM$6))-LEN(SUBSTITUTE(TRIM(AM$6)," ",""))))-1)&amp;" Total",$B$6:$BB$305,ROW($A77)-5,FALSE))</f>
        <v>0</v>
      </c>
      <c r="AN77" s="143">
        <f ca="1">IF(AN$5&lt;&gt;"",HLOOKUP(AN$5,Functionalization!$G$6:$R$305,ROW($A77)-5,FALSE),IFERROR(INDEX(AN$269:AN$305,MATCH($F77,$B$269:$B$305,0))/VLOOKUP($F77,$B$269:$BB$305,MATCH(LEFT(TRIM(AN$6),FIND("~",SUBSTITUTE(AN$6,"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77))*HLOOKUP(LEFT(TRIM(AN$6),FIND("~",SUBSTITUTE(AN$6," ","~",LEN(TRIM(AN$6))-LEN(SUBSTITUTE(TRIM(AN$6)," ",""))))-1)&amp;" Total",$B$6:$BB$305,ROW($A77)-5,FALSE))</f>
        <v>0</v>
      </c>
      <c r="AO77" s="143">
        <f ca="1">IF(AO$5&lt;&gt;"",HLOOKUP(AO$5,Functionalization!$G$6:$R$305,ROW($A77)-5,FALSE),IFERROR(INDEX(AO$269:AO$305,MATCH($F77,$B$269:$B$305,0))/VLOOKUP($F77,$B$269:$BB$305,MATCH(LEFT(TRIM(AO$6),FIND("~",SUBSTITUTE(AO$6,"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77))*HLOOKUP(LEFT(TRIM(AO$6),FIND("~",SUBSTITUTE(AO$6," ","~",LEN(TRIM(AO$6))-LEN(SUBSTITUTE(TRIM(AO$6)," ",""))))-1)&amp;" Total",$B$6:$BB$305,ROW($A77)-5,FALSE))</f>
        <v>0</v>
      </c>
      <c r="AP77" s="143">
        <f ca="1">IF(AP$5&lt;&gt;"",HLOOKUP(AP$5,Functionalization!$G$6:$R$305,ROW($A77)-5,FALSE),IFERROR(INDEX(AP$269:AP$305,MATCH($F77,$B$269:$B$305,0))/VLOOKUP($F77,$B$269:$BB$305,MATCH(LEFT(TRIM(AP$6),FIND("~",SUBSTITUTE(AP$6,"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77))*HLOOKUP(LEFT(TRIM(AP$6),FIND("~",SUBSTITUTE(AP$6," ","~",LEN(TRIM(AP$6))-LEN(SUBSTITUTE(TRIM(AP$6)," ",""))))-1)&amp;" Total",$B$6:$BB$305,ROW($A77)-5,FALSE))</f>
        <v>0</v>
      </c>
      <c r="AQ77" s="143">
        <f ca="1">IF(AQ$5&lt;&gt;"",HLOOKUP(AQ$5,Functionalization!$G$6:$R$305,ROW($A77)-5,FALSE),IFERROR(INDEX(AQ$269:AQ$305,MATCH($F77,$B$269:$B$305,0))/VLOOKUP($F77,$B$269:$BB$305,MATCH(LEFT(TRIM(AQ$6),FIND("~",SUBSTITUTE(AQ$6,"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77))*HLOOKUP(LEFT(TRIM(AQ$6),FIND("~",SUBSTITUTE(AQ$6," ","~",LEN(TRIM(AQ$6))-LEN(SUBSTITUTE(TRIM(AQ$6)," ",""))))-1)&amp;" Total",$B$6:$BB$305,ROW($A77)-5,FALSE))</f>
        <v>0</v>
      </c>
      <c r="AR77" s="143">
        <f ca="1">IF(AR$5&lt;&gt;"",HLOOKUP(AR$5,Functionalization!$G$6:$R$305,ROW($A77)-5,FALSE),IFERROR(INDEX(AR$269:AR$305,MATCH($F77,$B$269:$B$305,0))/VLOOKUP($F77,$B$269:$BB$305,MATCH(LEFT(TRIM(AR$6),FIND("~",SUBSTITUTE(AR$6,"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77))*HLOOKUP(LEFT(TRIM(AR$6),FIND("~",SUBSTITUTE(AR$6," ","~",LEN(TRIM(AR$6))-LEN(SUBSTITUTE(TRIM(AR$6)," ",""))))-1)&amp;" Total",$B$6:$BB$305,ROW($A77)-5,FALSE))</f>
        <v>0</v>
      </c>
      <c r="AS77" s="143">
        <f ca="1">IF(AS$5&lt;&gt;"",HLOOKUP(AS$5,Functionalization!$G$6:$R$305,ROW($A77)-5,FALSE),IFERROR(INDEX(AS$269:AS$305,MATCH($F77,$B$269:$B$305,0))/VLOOKUP($F77,$B$269:$BB$305,MATCH(LEFT(TRIM(AS$6),FIND("~",SUBSTITUTE(AS$6,"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77))*HLOOKUP(LEFT(TRIM(AS$6),FIND("~",SUBSTITUTE(AS$6," ","~",LEN(TRIM(AS$6))-LEN(SUBSTITUTE(TRIM(AS$6)," ",""))))-1)&amp;" Total",$B$6:$BB$305,ROW($A77)-5,FALSE))</f>
        <v>0</v>
      </c>
      <c r="AT77" s="143">
        <f ca="1">IF(AT$5&lt;&gt;"",HLOOKUP(AT$5,Functionalization!$G$6:$R$305,ROW($A77)-5,FALSE),IFERROR(INDEX(AT$269:AT$305,MATCH($F77,$B$269:$B$305,0))/VLOOKUP($F77,$B$269:$BB$305,MATCH(LEFT(TRIM(AT$6),FIND("~",SUBSTITUTE(AT$6,"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77))*HLOOKUP(LEFT(TRIM(AT$6),FIND("~",SUBSTITUTE(AT$6," ","~",LEN(TRIM(AT$6))-LEN(SUBSTITUTE(TRIM(AT$6)," ",""))))-1)&amp;" Total",$B$6:$BB$305,ROW($A77)-5,FALSE))</f>
        <v>0</v>
      </c>
      <c r="AU77" s="143">
        <f ca="1">IF(AU$5&lt;&gt;"",HLOOKUP(AU$5,Functionalization!$G$6:$R$305,ROW($A77)-5,FALSE),IFERROR(INDEX(AU$269:AU$305,MATCH($F77,$B$269:$B$305,0))/VLOOKUP($F77,$B$269:$BB$305,MATCH(LEFT(TRIM(AU$6),FIND("~",SUBSTITUTE(AU$6,"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77))*HLOOKUP(LEFT(TRIM(AU$6),FIND("~",SUBSTITUTE(AU$6," ","~",LEN(TRIM(AU$6))-LEN(SUBSTITUTE(TRIM(AU$6)," ",""))))-1)&amp;" Total",$B$6:$BB$305,ROW($A77)-5,FALSE))</f>
        <v>0</v>
      </c>
      <c r="AV77" s="143">
        <f ca="1">IF(AV$5&lt;&gt;"",HLOOKUP(AV$5,Functionalization!$G$6:$R$305,ROW($A77)-5,FALSE),IFERROR(INDEX(AV$269:AV$305,MATCH($F77,$B$269:$B$305,0))/VLOOKUP($F77,$B$269:$BB$305,MATCH(LEFT(TRIM(AV$6),FIND("~",SUBSTITUTE(AV$6,"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77))*HLOOKUP(LEFT(TRIM(AV$6),FIND("~",SUBSTITUTE(AV$6," ","~",LEN(TRIM(AV$6))-LEN(SUBSTITUTE(TRIM(AV$6)," ",""))))-1)&amp;" Total",$B$6:$BB$305,ROW($A77)-5,FALSE))</f>
        <v>0</v>
      </c>
      <c r="AW77" s="143">
        <f ca="1">IF(AW$5&lt;&gt;"",HLOOKUP(AW$5,Functionalization!$G$6:$R$305,ROW($A77)-5,FALSE),IFERROR(INDEX(AW$269:AW$305,MATCH($F77,$B$269:$B$305,0))/VLOOKUP($F77,$B$269:$BB$305,MATCH(LEFT(TRIM(AW$6),FIND("~",SUBSTITUTE(AW$6,"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77))*HLOOKUP(LEFT(TRIM(AW$6),FIND("~",SUBSTITUTE(AW$6," ","~",LEN(TRIM(AW$6))-LEN(SUBSTITUTE(TRIM(AW$6)," ",""))))-1)&amp;" Total",$B$6:$BB$305,ROW($A77)-5,FALSE))</f>
        <v>0</v>
      </c>
      <c r="AX77" s="143">
        <f ca="1">IF(AX$5&lt;&gt;"",HLOOKUP(AX$5,Functionalization!$G$6:$R$305,ROW($A77)-5,FALSE),IFERROR(INDEX(AX$269:AX$305,MATCH($F77,$B$269:$B$305,0))/VLOOKUP($F77,$B$269:$BB$305,MATCH(LEFT(TRIM(AX$6),FIND("~",SUBSTITUTE(AX$6,"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77))*HLOOKUP(LEFT(TRIM(AX$6),FIND("~",SUBSTITUTE(AX$6," ","~",LEN(TRIM(AX$6))-LEN(SUBSTITUTE(TRIM(AX$6)," ",""))))-1)&amp;" Total",$B$6:$BB$305,ROW($A77)-5,FALSE))</f>
        <v>0</v>
      </c>
      <c r="AY77" s="143">
        <f ca="1">IF(AY$5&lt;&gt;"",HLOOKUP(AY$5,Functionalization!$G$6:$R$305,ROW($A77)-5,FALSE),IFERROR(INDEX(AY$269:AY$305,MATCH($F77,$B$269:$B$305,0))/VLOOKUP($F77,$B$269:$BB$305,MATCH(LEFT(TRIM(AY$6),FIND("~",SUBSTITUTE(AY$6,"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77))*HLOOKUP(LEFT(TRIM(AY$6),FIND("~",SUBSTITUTE(AY$6," ","~",LEN(TRIM(AY$6))-LEN(SUBSTITUTE(TRIM(AY$6)," ",""))))-1)&amp;" Total",$B$6:$BB$305,ROW($A77)-5,FALSE))</f>
        <v>0</v>
      </c>
      <c r="AZ77" s="143">
        <f ca="1">IF(AZ$5&lt;&gt;"",HLOOKUP(AZ$5,Functionalization!$G$6:$R$305,ROW($A77)-5,FALSE),IFERROR(INDEX(AZ$269:AZ$305,MATCH($F77,$B$269:$B$305,0))/VLOOKUP($F77,$B$269:$BB$305,MATCH(LEFT(TRIM(AZ$6),FIND("~",SUBSTITUTE(AZ$6,"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77))*HLOOKUP(LEFT(TRIM(AZ$6),FIND("~",SUBSTITUTE(AZ$6," ","~",LEN(TRIM(AZ$6))-LEN(SUBSTITUTE(TRIM(AZ$6)," ",""))))-1)&amp;" Total",$B$6:$BB$305,ROW($A77)-5,FALSE))</f>
        <v>0</v>
      </c>
      <c r="BA77" s="143">
        <f ca="1">IF(BA$5&lt;&gt;"",HLOOKUP(BA$5,Functionalization!$G$6:$R$305,ROW($A77)-5,FALSE),IFERROR(INDEX(BA$269:BA$305,MATCH($F77,$B$269:$B$305,0))/VLOOKUP($F77,$B$269:$BB$305,MATCH(LEFT(TRIM(BA$6),FIND("~",SUBSTITUTE(BA$6,"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77))*HLOOKUP(LEFT(TRIM(BA$6),FIND("~",SUBSTITUTE(BA$6," ","~",LEN(TRIM(BA$6))-LEN(SUBSTITUTE(TRIM(BA$6)," ",""))))-1)&amp;" Total",$B$6:$BB$305,ROW($A77)-5,FALSE))</f>
        <v>0</v>
      </c>
      <c r="BB77" s="143">
        <f ca="1">IF(BB$5&lt;&gt;"",HLOOKUP(BB$5,Functionalization!$G$6:$R$305,ROW($A77)-5,FALSE),IFERROR(INDEX(BB$269:BB$305,MATCH($F77,$B$269:$B$305,0))/VLOOKUP($F77,$B$269:$BB$305,MATCH(LEFT(TRIM(BB$6),FIND("~",SUBSTITUTE(BB$6,"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77))*HLOOKUP(LEFT(TRIM(BB$6),FIND("~",SUBSTITUTE(BB$6," ","~",LEN(TRIM(BB$6))-LEN(SUBSTITUTE(TRIM(BB$6)," ",""))))-1)&amp;" Total",$B$6:$BB$305,ROW($A77)-5,FALSE))</f>
        <v>0</v>
      </c>
      <c r="BD77" s="79">
        <f ca="1">IFERROR(IF(SUMIF($G$6:$BB$6,BD$6&amp;" Total",$G77:$BB77)-(SUMIF($G$6:$BB$6,BD$6&amp;" "&amp;'Input-Func_Class'!$D$22,$G77:$BB77)+IFERROR(SUMIF($G$6:$BB$6,BD$6&amp;" "&amp;'Input-Func_Class'!$E$22,$G77:$BB77),SUMIF($G$6:$BB$6,BD$6&amp;" "&amp;'Input-Func_Class'!$B$24,$G77:$BB77))+SUMIF($G$6:$BB$6,BD$6&amp;" "&amp;'Input-Func_Class'!$F$22,$G77:$BB77))&lt;Check_Limit,0,1),1)</f>
        <v>0</v>
      </c>
      <c r="BE77" s="79">
        <f ca="1">IFERROR(IF(SUMIF($G$6:$BB$6,BE$6&amp;" Total",$G77:$BB77)-(SUMIF($G$6:$BB$6,BE$6&amp;" "&amp;'Input-Func_Class'!$D$22,$G77:$BB77)+IFERROR(SUMIF($G$6:$BB$6,BE$6&amp;" "&amp;'Input-Func_Class'!$E$22,$G77:$BB77),SUMIF($G$6:$BB$6,BE$6&amp;" "&amp;'Input-Func_Class'!$B$24,$G77:$BB77))+SUMIF($G$6:$BB$6,BE$6&amp;" "&amp;'Input-Func_Class'!$F$22,$G77:$BB77))&lt;Check_Limit,0,1),1)</f>
        <v>0</v>
      </c>
      <c r="BF77" s="79">
        <f ca="1">IFERROR(IF(SUMIF($G$6:$BB$6,BF$6&amp;" Total",$G77:$BB77)-(SUMIF($G$6:$BB$6,BF$6&amp;" "&amp;'Input-Func_Class'!$D$22,$G77:$BB77)+IFERROR(SUMIF($G$6:$BB$6,BF$6&amp;" "&amp;'Input-Func_Class'!$E$22,$G77:$BB77),SUMIF($G$6:$BB$6,BF$6&amp;" "&amp;'Input-Func_Class'!$B$24,$G77:$BB77))+SUMIF($G$6:$BB$6,BF$6&amp;" "&amp;'Input-Func_Class'!$F$22,$G77:$BB77))&lt;Check_Limit,0,1),1)</f>
        <v>0</v>
      </c>
      <c r="BG77" s="79">
        <f ca="1">IFERROR(IF(SUMIF($G$6:$BB$6,BG$6&amp;" Total",$G77:$BB77)-(SUMIF($G$6:$BB$6,BG$6&amp;" "&amp;'Input-Func_Class'!$D$22,$G77:$BB77)+IFERROR(SUMIF($G$6:$BB$6,BG$6&amp;" "&amp;'Input-Func_Class'!$E$22,$G77:$BB77),SUMIF($G$6:$BB$6,BG$6&amp;" "&amp;'Input-Func_Class'!$B$24,$G77:$BB77))+SUMIF($G$6:$BB$6,BG$6&amp;" "&amp;'Input-Func_Class'!$F$22,$G77:$BB77))&lt;Check_Limit,0,1),1)</f>
        <v>0</v>
      </c>
      <c r="BH77" s="79">
        <f ca="1">IFERROR(IF(SUMIF($G$6:$BB$6,BH$6&amp;" Total",$G77:$BB77)-(SUMIF($G$6:$BB$6,BH$6&amp;" "&amp;'Input-Func_Class'!$D$22,$G77:$BB77)+IFERROR(SUMIF($G$6:$BB$6,BH$6&amp;" "&amp;'Input-Func_Class'!$E$22,$G77:$BB77),SUMIF($G$6:$BB$6,BH$6&amp;" "&amp;'Input-Func_Class'!$B$24,$G77:$BB77))+SUMIF($G$6:$BB$6,BH$6&amp;" "&amp;'Input-Func_Class'!$F$22,$G77:$BB77))&lt;Check_Limit,0,1),1)</f>
        <v>0</v>
      </c>
      <c r="BI77" s="79">
        <f ca="1">IFERROR(IF(SUMIF($G$6:$BB$6,BI$6&amp;" Total",$G77:$BB77)-(SUMIF($G$6:$BB$6,BI$6&amp;" "&amp;'Input-Func_Class'!$D$22,$G77:$BB77)+IFERROR(SUMIF($G$6:$BB$6,BI$6&amp;" "&amp;'Input-Func_Class'!$E$22,$G77:$BB77),SUMIF($G$6:$BB$6,BI$6&amp;" "&amp;'Input-Func_Class'!$B$24,$G77:$BB77))+SUMIF($G$6:$BB$6,BI$6&amp;" "&amp;'Input-Func_Class'!$F$22,$G77:$BB77))&lt;Check_Limit,0,1),1)</f>
        <v>0</v>
      </c>
      <c r="BJ77" s="79">
        <f ca="1">IFERROR(IF(SUMIF($G$6:$BB$6,BJ$6&amp;" Total",$G77:$BB77)-(SUMIF($G$6:$BB$6,BJ$6&amp;" "&amp;'Input-Func_Class'!$D$22,$G77:$BB77)+IFERROR(SUMIF($G$6:$BB$6,BJ$6&amp;" "&amp;'Input-Func_Class'!$E$22,$G77:$BB77),SUMIF($G$6:$BB$6,BJ$6&amp;" "&amp;'Input-Func_Class'!$B$24,$G77:$BB77))+SUMIF($G$6:$BB$6,BJ$6&amp;" "&amp;'Input-Func_Class'!$F$22,$G77:$BB77))&lt;Check_Limit,0,1),1)</f>
        <v>0</v>
      </c>
      <c r="BK77" s="79">
        <f ca="1">IFERROR(IF(SUMIF($G$6:$BB$6,BK$6&amp;" Total",$G77:$BB77)-(SUMIF($G$6:$BB$6,BK$6&amp;" "&amp;'Input-Func_Class'!$D$22,$G77:$BB77)+IFERROR(SUMIF($G$6:$BB$6,BK$6&amp;" "&amp;'Input-Func_Class'!$E$22,$G77:$BB77),SUMIF($G$6:$BB$6,BK$6&amp;" "&amp;'Input-Func_Class'!$B$24,$G77:$BB77))+SUMIF($G$6:$BB$6,BK$6&amp;" "&amp;'Input-Func_Class'!$F$22,$G77:$BB77))&lt;Check_Limit,0,1),1)</f>
        <v>0</v>
      </c>
      <c r="BL77" s="79">
        <f ca="1">IFERROR(IF(SUMIF($G$6:$BB$6,BL$6&amp;" Total",$G77:$BB77)-(SUMIF($G$6:$BB$6,BL$6&amp;" "&amp;'Input-Func_Class'!$D$22,$G77:$BB77)+IFERROR(SUMIF($G$6:$BB$6,BL$6&amp;" "&amp;'Input-Func_Class'!$E$22,$G77:$BB77),SUMIF($G$6:$BB$6,BL$6&amp;" "&amp;'Input-Func_Class'!$B$24,$G77:$BB77))+SUMIF($G$6:$BB$6,BL$6&amp;" "&amp;'Input-Func_Class'!$F$22,$G77:$BB77))&lt;Check_Limit,0,1),1)</f>
        <v>0</v>
      </c>
      <c r="BM77" s="79">
        <f ca="1">IFERROR(IF(SUMIF($G$6:$BB$6,BM$6&amp;" Total",$G77:$BB77)-(SUMIF($G$6:$BB$6,BM$6&amp;" "&amp;'Input-Func_Class'!$D$22,$G77:$BB77)+IFERROR(SUMIF($G$6:$BB$6,BM$6&amp;" "&amp;'Input-Func_Class'!$E$22,$G77:$BB77),SUMIF($G$6:$BB$6,BM$6&amp;" "&amp;'Input-Func_Class'!$B$24,$G77:$BB77))+SUMIF($G$6:$BB$6,BM$6&amp;" "&amp;'Input-Func_Class'!$F$22,$G77:$BB77))&lt;Check_Limit,0,1),1)</f>
        <v>0</v>
      </c>
      <c r="BN77" s="79">
        <f ca="1">IFERROR(IF(SUMIF($G$6:$BB$6,BN$6&amp;" Total",$G77:$BB77)-(SUMIF($G$6:$BB$6,BN$6&amp;" "&amp;'Input-Func_Class'!$D$22,$G77:$BB77)+IFERROR(SUMIF($G$6:$BB$6,BN$6&amp;" "&amp;'Input-Func_Class'!$E$22,$G77:$BB77),SUMIF($G$6:$BB$6,BN$6&amp;" "&amp;'Input-Func_Class'!$B$24,$G77:$BB77))+SUMIF($G$6:$BB$6,BN$6&amp;" "&amp;'Input-Func_Class'!$F$22,$G77:$BB77))&lt;Check_Limit,0,1),1)</f>
        <v>0</v>
      </c>
      <c r="BO77" s="79">
        <f ca="1">IFERROR(IF(SUMIF($G$6:$BB$6,BO$6&amp;" Total",$G77:$BB77)-(SUMIF($G$6:$BB$6,BO$6&amp;" "&amp;'Input-Func_Class'!$D$22,$G77:$BB77)+IFERROR(SUMIF($G$6:$BB$6,BO$6&amp;" "&amp;'Input-Func_Class'!$E$22,$G77:$BB77),SUMIF($G$6:$BB$6,BO$6&amp;" "&amp;'Input-Func_Class'!$B$24,$G77:$BB77))+SUMIF($G$6:$BB$6,BO$6&amp;" "&amp;'Input-Func_Class'!$F$22,$G77:$BB77))&lt;Check_Limit,0,1),1)</f>
        <v>0</v>
      </c>
    </row>
    <row r="78" spans="1:67" outlineLevel="1">
      <c r="A78" s="113">
        <f>IF(ISBLANK('Input-Accounts'!A78),"",'Input-Accounts'!A78)</f>
        <v>65</v>
      </c>
      <c r="B78" s="17" t="str">
        <f>IF(ISBLANK('Input-Accounts'!B78),"",'Input-Accounts'!B78)</f>
        <v>Communication equipment</v>
      </c>
      <c r="C78" s="113">
        <f>IF(ISBLANK('Input-Accounts'!C78),"",'Input-Accounts'!C78)</f>
        <v>370</v>
      </c>
      <c r="D78" s="143">
        <f>Functionalization!$D78</f>
        <v>0</v>
      </c>
      <c r="E78" s="143">
        <f t="shared" si="15"/>
        <v>0</v>
      </c>
      <c r="F78" s="89" t="str">
        <f>IF($D78=0,"-",IF('Input-Accounts'!$E78&lt;&gt;0,'Input-Accounts'!$E78,'Input-Accounts'!$G78))</f>
        <v>-</v>
      </c>
      <c r="G78" s="143">
        <f ca="1">IF(G$5&lt;&gt;"",HLOOKUP(G$5,Functionalization!$G$6:$R$305,ROW($A78)-5,FALSE),IFERROR(INDEX(G$269:G$305,MATCH($F78,$B$269:$B$305,0))/VLOOKUP($F78,$B$269:$BB$305,MATCH(LEFT(TRIM(G$6),FIND("~",SUBSTITUTE(G$6,"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78))*HLOOKUP(LEFT(TRIM(G$6),FIND("~",SUBSTITUTE(G$6," ","~",LEN(TRIM(G$6))-LEN(SUBSTITUTE(TRIM(G$6)," ",""))))-1)&amp;" Total",$B$6:$BB$305,ROW($A78)-5,FALSE))</f>
        <v>0</v>
      </c>
      <c r="H78" s="143">
        <f ca="1">IF(H$5&lt;&gt;"",HLOOKUP(H$5,Functionalization!$G$6:$R$305,ROW($A78)-5,FALSE),IFERROR(INDEX(H$269:H$305,MATCH($F78,$B$269:$B$305,0))/VLOOKUP($F78,$B$269:$BB$305,MATCH(LEFT(TRIM(H$6),FIND("~",SUBSTITUTE(H$6,"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78))*HLOOKUP(LEFT(TRIM(H$6),FIND("~",SUBSTITUTE(H$6," ","~",LEN(TRIM(H$6))-LEN(SUBSTITUTE(TRIM(H$6)," ",""))))-1)&amp;" Total",$B$6:$BB$305,ROW($A78)-5,FALSE))</f>
        <v>0</v>
      </c>
      <c r="I78" s="143">
        <f ca="1">IF(I$5&lt;&gt;"",HLOOKUP(I$5,Functionalization!$G$6:$R$305,ROW($A78)-5,FALSE),IFERROR(INDEX(I$269:I$305,MATCH($F78,$B$269:$B$305,0))/VLOOKUP($F78,$B$269:$BB$305,MATCH(LEFT(TRIM(I$6),FIND("~",SUBSTITUTE(I$6,"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78))*HLOOKUP(LEFT(TRIM(I$6),FIND("~",SUBSTITUTE(I$6," ","~",LEN(TRIM(I$6))-LEN(SUBSTITUTE(TRIM(I$6)," ",""))))-1)&amp;" Total",$B$6:$BB$305,ROW($A78)-5,FALSE))</f>
        <v>0</v>
      </c>
      <c r="J78" s="143">
        <f ca="1">IF(J$5&lt;&gt;"",HLOOKUP(J$5,Functionalization!$G$6:$R$305,ROW($A78)-5,FALSE),IFERROR(INDEX(J$269:J$305,MATCH($F78,$B$269:$B$305,0))/VLOOKUP($F78,$B$269:$BB$305,MATCH(LEFT(TRIM(J$6),FIND("~",SUBSTITUTE(J$6,"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78))*HLOOKUP(LEFT(TRIM(J$6),FIND("~",SUBSTITUTE(J$6," ","~",LEN(TRIM(J$6))-LEN(SUBSTITUTE(TRIM(J$6)," ",""))))-1)&amp;" Total",$B$6:$BB$305,ROW($A78)-5,FALSE))</f>
        <v>0</v>
      </c>
      <c r="K78" s="143">
        <f ca="1">IF(K$5&lt;&gt;"",HLOOKUP(K$5,Functionalization!$G$6:$R$305,ROW($A78)-5,FALSE),IFERROR(INDEX(K$269:K$305,MATCH($F78,$B$269:$B$305,0))/VLOOKUP($F78,$B$269:$BB$305,MATCH(LEFT(TRIM(K$6),FIND("~",SUBSTITUTE(K$6,"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78))*HLOOKUP(LEFT(TRIM(K$6),FIND("~",SUBSTITUTE(K$6," ","~",LEN(TRIM(K$6))-LEN(SUBSTITUTE(TRIM(K$6)," ",""))))-1)&amp;" Total",$B$6:$BB$305,ROW($A78)-5,FALSE))</f>
        <v>0</v>
      </c>
      <c r="L78" s="143">
        <f ca="1">IF(L$5&lt;&gt;"",HLOOKUP(L$5,Functionalization!$G$6:$R$305,ROW($A78)-5,FALSE),IFERROR(INDEX(L$269:L$305,MATCH($F78,$B$269:$B$305,0))/VLOOKUP($F78,$B$269:$BB$305,MATCH(LEFT(TRIM(L$6),FIND("~",SUBSTITUTE(L$6,"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78))*HLOOKUP(LEFT(TRIM(L$6),FIND("~",SUBSTITUTE(L$6," ","~",LEN(TRIM(L$6))-LEN(SUBSTITUTE(TRIM(L$6)," ",""))))-1)&amp;" Total",$B$6:$BB$305,ROW($A78)-5,FALSE))</f>
        <v>0</v>
      </c>
      <c r="M78" s="143">
        <f ca="1">IF(M$5&lt;&gt;"",HLOOKUP(M$5,Functionalization!$G$6:$R$305,ROW($A78)-5,FALSE),IFERROR(INDEX(M$269:M$305,MATCH($F78,$B$269:$B$305,0))/VLOOKUP($F78,$B$269:$BB$305,MATCH(LEFT(TRIM(M$6),FIND("~",SUBSTITUTE(M$6,"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78))*HLOOKUP(LEFT(TRIM(M$6),FIND("~",SUBSTITUTE(M$6," ","~",LEN(TRIM(M$6))-LEN(SUBSTITUTE(TRIM(M$6)," ",""))))-1)&amp;" Total",$B$6:$BB$305,ROW($A78)-5,FALSE))</f>
        <v>0</v>
      </c>
      <c r="N78" s="143">
        <f ca="1">IF(N$5&lt;&gt;"",HLOOKUP(N$5,Functionalization!$G$6:$R$305,ROW($A78)-5,FALSE),IFERROR(INDEX(N$269:N$305,MATCH($F78,$B$269:$B$305,0))/VLOOKUP($F78,$B$269:$BB$305,MATCH(LEFT(TRIM(N$6),FIND("~",SUBSTITUTE(N$6,"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78))*HLOOKUP(LEFT(TRIM(N$6),FIND("~",SUBSTITUTE(N$6," ","~",LEN(TRIM(N$6))-LEN(SUBSTITUTE(TRIM(N$6)," ",""))))-1)&amp;" Total",$B$6:$BB$305,ROW($A78)-5,FALSE))</f>
        <v>0</v>
      </c>
      <c r="O78" s="143">
        <f ca="1">IF(O$5&lt;&gt;"",HLOOKUP(O$5,Functionalization!$G$6:$R$305,ROW($A78)-5,FALSE),IFERROR(INDEX(O$269:O$305,MATCH($F78,$B$269:$B$305,0))/VLOOKUP($F78,$B$269:$BB$305,MATCH(LEFT(TRIM(O$6),FIND("~",SUBSTITUTE(O$6,"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78))*HLOOKUP(LEFT(TRIM(O$6),FIND("~",SUBSTITUTE(O$6," ","~",LEN(TRIM(O$6))-LEN(SUBSTITUTE(TRIM(O$6)," ",""))))-1)&amp;" Total",$B$6:$BB$305,ROW($A78)-5,FALSE))</f>
        <v>0</v>
      </c>
      <c r="P78" s="143">
        <f ca="1">IF(P$5&lt;&gt;"",HLOOKUP(P$5,Functionalization!$G$6:$R$305,ROW($A78)-5,FALSE),IFERROR(INDEX(P$269:P$305,MATCH($F78,$B$269:$B$305,0))/VLOOKUP($F78,$B$269:$BB$305,MATCH(LEFT(TRIM(P$6),FIND("~",SUBSTITUTE(P$6,"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78))*HLOOKUP(LEFT(TRIM(P$6),FIND("~",SUBSTITUTE(P$6," ","~",LEN(TRIM(P$6))-LEN(SUBSTITUTE(TRIM(P$6)," ",""))))-1)&amp;" Total",$B$6:$BB$305,ROW($A78)-5,FALSE))</f>
        <v>0</v>
      </c>
      <c r="Q78" s="143">
        <f ca="1">IF(Q$5&lt;&gt;"",HLOOKUP(Q$5,Functionalization!$G$6:$R$305,ROW($A78)-5,FALSE),IFERROR(INDEX(Q$269:Q$305,MATCH($F78,$B$269:$B$305,0))/VLOOKUP($F78,$B$269:$BB$305,MATCH(LEFT(TRIM(Q$6),FIND("~",SUBSTITUTE(Q$6,"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78))*HLOOKUP(LEFT(TRIM(Q$6),FIND("~",SUBSTITUTE(Q$6," ","~",LEN(TRIM(Q$6))-LEN(SUBSTITUTE(TRIM(Q$6)," ",""))))-1)&amp;" Total",$B$6:$BB$305,ROW($A78)-5,FALSE))</f>
        <v>0</v>
      </c>
      <c r="R78" s="143">
        <f ca="1">IF(R$5&lt;&gt;"",HLOOKUP(R$5,Functionalization!$G$6:$R$305,ROW($A78)-5,FALSE),IFERROR(INDEX(R$269:R$305,MATCH($F78,$B$269:$B$305,0))/VLOOKUP($F78,$B$269:$BB$305,MATCH(LEFT(TRIM(R$6),FIND("~",SUBSTITUTE(R$6,"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78))*HLOOKUP(LEFT(TRIM(R$6),FIND("~",SUBSTITUTE(R$6," ","~",LEN(TRIM(R$6))-LEN(SUBSTITUTE(TRIM(R$6)," ",""))))-1)&amp;" Total",$B$6:$BB$305,ROW($A78)-5,FALSE))</f>
        <v>0</v>
      </c>
      <c r="S78" s="143">
        <f ca="1">IF(S$5&lt;&gt;"",HLOOKUP(S$5,Functionalization!$G$6:$R$305,ROW($A78)-5,FALSE),IFERROR(INDEX(S$269:S$305,MATCH($F78,$B$269:$B$305,0))/VLOOKUP($F78,$B$269:$BB$305,MATCH(LEFT(TRIM(S$6),FIND("~",SUBSTITUTE(S$6,"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78))*HLOOKUP(LEFT(TRIM(S$6),FIND("~",SUBSTITUTE(S$6," ","~",LEN(TRIM(S$6))-LEN(SUBSTITUTE(TRIM(S$6)," ",""))))-1)&amp;" Total",$B$6:$BB$305,ROW($A78)-5,FALSE))</f>
        <v>0</v>
      </c>
      <c r="T78" s="143">
        <f ca="1">IF(T$5&lt;&gt;"",HLOOKUP(T$5,Functionalization!$G$6:$R$305,ROW($A78)-5,FALSE),IFERROR(INDEX(T$269:T$305,MATCH($F78,$B$269:$B$305,0))/VLOOKUP($F78,$B$269:$BB$305,MATCH(LEFT(TRIM(T$6),FIND("~",SUBSTITUTE(T$6,"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78))*HLOOKUP(LEFT(TRIM(T$6),FIND("~",SUBSTITUTE(T$6," ","~",LEN(TRIM(T$6))-LEN(SUBSTITUTE(TRIM(T$6)," ",""))))-1)&amp;" Total",$B$6:$BB$305,ROW($A78)-5,FALSE))</f>
        <v>0</v>
      </c>
      <c r="U78" s="143">
        <f ca="1">IF(U$5&lt;&gt;"",HLOOKUP(U$5,Functionalization!$G$6:$R$305,ROW($A78)-5,FALSE),IFERROR(INDEX(U$269:U$305,MATCH($F78,$B$269:$B$305,0))/VLOOKUP($F78,$B$269:$BB$305,MATCH(LEFT(TRIM(U$6),FIND("~",SUBSTITUTE(U$6,"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78))*HLOOKUP(LEFT(TRIM(U$6),FIND("~",SUBSTITUTE(U$6," ","~",LEN(TRIM(U$6))-LEN(SUBSTITUTE(TRIM(U$6)," ",""))))-1)&amp;" Total",$B$6:$BB$305,ROW($A78)-5,FALSE))</f>
        <v>0</v>
      </c>
      <c r="V78" s="143">
        <f ca="1">IF(V$5&lt;&gt;"",HLOOKUP(V$5,Functionalization!$G$6:$R$305,ROW($A78)-5,FALSE),IFERROR(INDEX(V$269:V$305,MATCH($F78,$B$269:$B$305,0))/VLOOKUP($F78,$B$269:$BB$305,MATCH(LEFT(TRIM(V$6),FIND("~",SUBSTITUTE(V$6,"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78))*HLOOKUP(LEFT(TRIM(V$6),FIND("~",SUBSTITUTE(V$6," ","~",LEN(TRIM(V$6))-LEN(SUBSTITUTE(TRIM(V$6)," ",""))))-1)&amp;" Total",$B$6:$BB$305,ROW($A78)-5,FALSE))</f>
        <v>0</v>
      </c>
      <c r="W78" s="143">
        <f ca="1">IF(W$5&lt;&gt;"",HLOOKUP(W$5,Functionalization!$G$6:$R$305,ROW($A78)-5,FALSE),IFERROR(INDEX(W$269:W$305,MATCH($F78,$B$269:$B$305,0))/VLOOKUP($F78,$B$269:$BB$305,MATCH(LEFT(TRIM(W$6),FIND("~",SUBSTITUTE(W$6,"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78))*HLOOKUP(LEFT(TRIM(W$6),FIND("~",SUBSTITUTE(W$6," ","~",LEN(TRIM(W$6))-LEN(SUBSTITUTE(TRIM(W$6)," ",""))))-1)&amp;" Total",$B$6:$BB$305,ROW($A78)-5,FALSE))</f>
        <v>0</v>
      </c>
      <c r="X78" s="143">
        <f ca="1">IF(X$5&lt;&gt;"",HLOOKUP(X$5,Functionalization!$G$6:$R$305,ROW($A78)-5,FALSE),IFERROR(INDEX(X$269:X$305,MATCH($F78,$B$269:$B$305,0))/VLOOKUP($F78,$B$269:$BB$305,MATCH(LEFT(TRIM(X$6),FIND("~",SUBSTITUTE(X$6,"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78))*HLOOKUP(LEFT(TRIM(X$6),FIND("~",SUBSTITUTE(X$6," ","~",LEN(TRIM(X$6))-LEN(SUBSTITUTE(TRIM(X$6)," ",""))))-1)&amp;" Total",$B$6:$BB$305,ROW($A78)-5,FALSE))</f>
        <v>0</v>
      </c>
      <c r="Y78" s="143">
        <f ca="1">IF(Y$5&lt;&gt;"",HLOOKUP(Y$5,Functionalization!$G$6:$R$305,ROW($A78)-5,FALSE),IFERROR(INDEX(Y$269:Y$305,MATCH($F78,$B$269:$B$305,0))/VLOOKUP($F78,$B$269:$BB$305,MATCH(LEFT(TRIM(Y$6),FIND("~",SUBSTITUTE(Y$6,"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78))*HLOOKUP(LEFT(TRIM(Y$6),FIND("~",SUBSTITUTE(Y$6," ","~",LEN(TRIM(Y$6))-LEN(SUBSTITUTE(TRIM(Y$6)," ",""))))-1)&amp;" Total",$B$6:$BB$305,ROW($A78)-5,FALSE))</f>
        <v>0</v>
      </c>
      <c r="Z78" s="143">
        <f ca="1">IF(Z$5&lt;&gt;"",HLOOKUP(Z$5,Functionalization!$G$6:$R$305,ROW($A78)-5,FALSE),IFERROR(INDEX(Z$269:Z$305,MATCH($F78,$B$269:$B$305,0))/VLOOKUP($F78,$B$269:$BB$305,MATCH(LEFT(TRIM(Z$6),FIND("~",SUBSTITUTE(Z$6,"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78))*HLOOKUP(LEFT(TRIM(Z$6),FIND("~",SUBSTITUTE(Z$6," ","~",LEN(TRIM(Z$6))-LEN(SUBSTITUTE(TRIM(Z$6)," ",""))))-1)&amp;" Total",$B$6:$BB$305,ROW($A78)-5,FALSE))</f>
        <v>0</v>
      </c>
      <c r="AA78" s="143">
        <f ca="1">IF(AA$5&lt;&gt;"",HLOOKUP(AA$5,Functionalization!$G$6:$R$305,ROW($A78)-5,FALSE),IFERROR(INDEX(AA$269:AA$305,MATCH($F78,$B$269:$B$305,0))/VLOOKUP($F78,$B$269:$BB$305,MATCH(LEFT(TRIM(AA$6),FIND("~",SUBSTITUTE(AA$6,"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78))*HLOOKUP(LEFT(TRIM(AA$6),FIND("~",SUBSTITUTE(AA$6," ","~",LEN(TRIM(AA$6))-LEN(SUBSTITUTE(TRIM(AA$6)," ",""))))-1)&amp;" Total",$B$6:$BB$305,ROW($A78)-5,FALSE))</f>
        <v>0</v>
      </c>
      <c r="AB78" s="143">
        <f ca="1">IF(AB$5&lt;&gt;"",HLOOKUP(AB$5,Functionalization!$G$6:$R$305,ROW($A78)-5,FALSE),IFERROR(INDEX(AB$269:AB$305,MATCH($F78,$B$269:$B$305,0))/VLOOKUP($F78,$B$269:$BB$305,MATCH(LEFT(TRIM(AB$6),FIND("~",SUBSTITUTE(AB$6,"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78))*HLOOKUP(LEFT(TRIM(AB$6),FIND("~",SUBSTITUTE(AB$6," ","~",LEN(TRIM(AB$6))-LEN(SUBSTITUTE(TRIM(AB$6)," ",""))))-1)&amp;" Total",$B$6:$BB$305,ROW($A78)-5,FALSE))</f>
        <v>0</v>
      </c>
      <c r="AC78" s="143">
        <f ca="1">IF(AC$5&lt;&gt;"",HLOOKUP(AC$5,Functionalization!$G$6:$R$305,ROW($A78)-5,FALSE),IFERROR(INDEX(AC$269:AC$305,MATCH($F78,$B$269:$B$305,0))/VLOOKUP($F78,$B$269:$BB$305,MATCH(LEFT(TRIM(AC$6),FIND("~",SUBSTITUTE(AC$6,"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78))*HLOOKUP(LEFT(TRIM(AC$6),FIND("~",SUBSTITUTE(AC$6," ","~",LEN(TRIM(AC$6))-LEN(SUBSTITUTE(TRIM(AC$6)," ",""))))-1)&amp;" Total",$B$6:$BB$305,ROW($A78)-5,FALSE))</f>
        <v>0</v>
      </c>
      <c r="AD78" s="143">
        <f ca="1">IF(AD$5&lt;&gt;"",HLOOKUP(AD$5,Functionalization!$G$6:$R$305,ROW($A78)-5,FALSE),IFERROR(INDEX(AD$269:AD$305,MATCH($F78,$B$269:$B$305,0))/VLOOKUP($F78,$B$269:$BB$305,MATCH(LEFT(TRIM(AD$6),FIND("~",SUBSTITUTE(AD$6,"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78))*HLOOKUP(LEFT(TRIM(AD$6),FIND("~",SUBSTITUTE(AD$6," ","~",LEN(TRIM(AD$6))-LEN(SUBSTITUTE(TRIM(AD$6)," ",""))))-1)&amp;" Total",$B$6:$BB$305,ROW($A78)-5,FALSE))</f>
        <v>0</v>
      </c>
      <c r="AE78" s="143">
        <f ca="1">IF(AE$5&lt;&gt;"",HLOOKUP(AE$5,Functionalization!$G$6:$R$305,ROW($A78)-5,FALSE),IFERROR(INDEX(AE$269:AE$305,MATCH($F78,$B$269:$B$305,0))/VLOOKUP($F78,$B$269:$BB$305,MATCH(LEFT(TRIM(AE$6),FIND("~",SUBSTITUTE(AE$6,"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78))*HLOOKUP(LEFT(TRIM(AE$6),FIND("~",SUBSTITUTE(AE$6," ","~",LEN(TRIM(AE$6))-LEN(SUBSTITUTE(TRIM(AE$6)," ",""))))-1)&amp;" Total",$B$6:$BB$305,ROW($A78)-5,FALSE))</f>
        <v>0</v>
      </c>
      <c r="AF78" s="143">
        <f ca="1">IF(AF$5&lt;&gt;"",HLOOKUP(AF$5,Functionalization!$G$6:$R$305,ROW($A78)-5,FALSE),IFERROR(INDEX(AF$269:AF$305,MATCH($F78,$B$269:$B$305,0))/VLOOKUP($F78,$B$269:$BB$305,MATCH(LEFT(TRIM(AF$6),FIND("~",SUBSTITUTE(AF$6,"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78))*HLOOKUP(LEFT(TRIM(AF$6),FIND("~",SUBSTITUTE(AF$6," ","~",LEN(TRIM(AF$6))-LEN(SUBSTITUTE(TRIM(AF$6)," ",""))))-1)&amp;" Total",$B$6:$BB$305,ROW($A78)-5,FALSE))</f>
        <v>0</v>
      </c>
      <c r="AG78" s="143">
        <f ca="1">IF(AG$5&lt;&gt;"",HLOOKUP(AG$5,Functionalization!$G$6:$R$305,ROW($A78)-5,FALSE),IFERROR(INDEX(AG$269:AG$305,MATCH($F78,$B$269:$B$305,0))/VLOOKUP($F78,$B$269:$BB$305,MATCH(LEFT(TRIM(AG$6),FIND("~",SUBSTITUTE(AG$6,"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78))*HLOOKUP(LEFT(TRIM(AG$6),FIND("~",SUBSTITUTE(AG$6," ","~",LEN(TRIM(AG$6))-LEN(SUBSTITUTE(TRIM(AG$6)," ",""))))-1)&amp;" Total",$B$6:$BB$305,ROW($A78)-5,FALSE))</f>
        <v>0</v>
      </c>
      <c r="AH78" s="143">
        <f ca="1">IF(AH$5&lt;&gt;"",HLOOKUP(AH$5,Functionalization!$G$6:$R$305,ROW($A78)-5,FALSE),IFERROR(INDEX(AH$269:AH$305,MATCH($F78,$B$269:$B$305,0))/VLOOKUP($F78,$B$269:$BB$305,MATCH(LEFT(TRIM(AH$6),FIND("~",SUBSTITUTE(AH$6,"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78))*HLOOKUP(LEFT(TRIM(AH$6),FIND("~",SUBSTITUTE(AH$6," ","~",LEN(TRIM(AH$6))-LEN(SUBSTITUTE(TRIM(AH$6)," ",""))))-1)&amp;" Total",$B$6:$BB$305,ROW($A78)-5,FALSE))</f>
        <v>0</v>
      </c>
      <c r="AI78" s="143">
        <f ca="1">IF(AI$5&lt;&gt;"",HLOOKUP(AI$5,Functionalization!$G$6:$R$305,ROW($A78)-5,FALSE),IFERROR(INDEX(AI$269:AI$305,MATCH($F78,$B$269:$B$305,0))/VLOOKUP($F78,$B$269:$BB$305,MATCH(LEFT(TRIM(AI$6),FIND("~",SUBSTITUTE(AI$6,"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78))*HLOOKUP(LEFT(TRIM(AI$6),FIND("~",SUBSTITUTE(AI$6," ","~",LEN(TRIM(AI$6))-LEN(SUBSTITUTE(TRIM(AI$6)," ",""))))-1)&amp;" Total",$B$6:$BB$305,ROW($A78)-5,FALSE))</f>
        <v>0</v>
      </c>
      <c r="AJ78" s="143">
        <f ca="1">IF(AJ$5&lt;&gt;"",HLOOKUP(AJ$5,Functionalization!$G$6:$R$305,ROW($A78)-5,FALSE),IFERROR(INDEX(AJ$269:AJ$305,MATCH($F78,$B$269:$B$305,0))/VLOOKUP($F78,$B$269:$BB$305,MATCH(LEFT(TRIM(AJ$6),FIND("~",SUBSTITUTE(AJ$6,"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78))*HLOOKUP(LEFT(TRIM(AJ$6),FIND("~",SUBSTITUTE(AJ$6," ","~",LEN(TRIM(AJ$6))-LEN(SUBSTITUTE(TRIM(AJ$6)," ",""))))-1)&amp;" Total",$B$6:$BB$305,ROW($A78)-5,FALSE))</f>
        <v>0</v>
      </c>
      <c r="AK78" s="143">
        <f ca="1">IF(AK$5&lt;&gt;"",HLOOKUP(AK$5,Functionalization!$G$6:$R$305,ROW($A78)-5,FALSE),IFERROR(INDEX(AK$269:AK$305,MATCH($F78,$B$269:$B$305,0))/VLOOKUP($F78,$B$269:$BB$305,MATCH(LEFT(TRIM(AK$6),FIND("~",SUBSTITUTE(AK$6,"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78))*HLOOKUP(LEFT(TRIM(AK$6),FIND("~",SUBSTITUTE(AK$6," ","~",LEN(TRIM(AK$6))-LEN(SUBSTITUTE(TRIM(AK$6)," ",""))))-1)&amp;" Total",$B$6:$BB$305,ROW($A78)-5,FALSE))</f>
        <v>0</v>
      </c>
      <c r="AL78" s="143">
        <f ca="1">IF(AL$5&lt;&gt;"",HLOOKUP(AL$5,Functionalization!$G$6:$R$305,ROW($A78)-5,FALSE),IFERROR(INDEX(AL$269:AL$305,MATCH($F78,$B$269:$B$305,0))/VLOOKUP($F78,$B$269:$BB$305,MATCH(LEFT(TRIM(AL$6),FIND("~",SUBSTITUTE(AL$6,"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78))*HLOOKUP(LEFT(TRIM(AL$6),FIND("~",SUBSTITUTE(AL$6," ","~",LEN(TRIM(AL$6))-LEN(SUBSTITUTE(TRIM(AL$6)," ",""))))-1)&amp;" Total",$B$6:$BB$305,ROW($A78)-5,FALSE))</f>
        <v>0</v>
      </c>
      <c r="AM78" s="143">
        <f ca="1">IF(AM$5&lt;&gt;"",HLOOKUP(AM$5,Functionalization!$G$6:$R$305,ROW($A78)-5,FALSE),IFERROR(INDEX(AM$269:AM$305,MATCH($F78,$B$269:$B$305,0))/VLOOKUP($F78,$B$269:$BB$305,MATCH(LEFT(TRIM(AM$6),FIND("~",SUBSTITUTE(AM$6,"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78))*HLOOKUP(LEFT(TRIM(AM$6),FIND("~",SUBSTITUTE(AM$6," ","~",LEN(TRIM(AM$6))-LEN(SUBSTITUTE(TRIM(AM$6)," ",""))))-1)&amp;" Total",$B$6:$BB$305,ROW($A78)-5,FALSE))</f>
        <v>0</v>
      </c>
      <c r="AN78" s="143">
        <f ca="1">IF(AN$5&lt;&gt;"",HLOOKUP(AN$5,Functionalization!$G$6:$R$305,ROW($A78)-5,FALSE),IFERROR(INDEX(AN$269:AN$305,MATCH($F78,$B$269:$B$305,0))/VLOOKUP($F78,$B$269:$BB$305,MATCH(LEFT(TRIM(AN$6),FIND("~",SUBSTITUTE(AN$6,"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78))*HLOOKUP(LEFT(TRIM(AN$6),FIND("~",SUBSTITUTE(AN$6," ","~",LEN(TRIM(AN$6))-LEN(SUBSTITUTE(TRIM(AN$6)," ",""))))-1)&amp;" Total",$B$6:$BB$305,ROW($A78)-5,FALSE))</f>
        <v>0</v>
      </c>
      <c r="AO78" s="143">
        <f ca="1">IF(AO$5&lt;&gt;"",HLOOKUP(AO$5,Functionalization!$G$6:$R$305,ROW($A78)-5,FALSE),IFERROR(INDEX(AO$269:AO$305,MATCH($F78,$B$269:$B$305,0))/VLOOKUP($F78,$B$269:$BB$305,MATCH(LEFT(TRIM(AO$6),FIND("~",SUBSTITUTE(AO$6,"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78))*HLOOKUP(LEFT(TRIM(AO$6),FIND("~",SUBSTITUTE(AO$6," ","~",LEN(TRIM(AO$6))-LEN(SUBSTITUTE(TRIM(AO$6)," ",""))))-1)&amp;" Total",$B$6:$BB$305,ROW($A78)-5,FALSE))</f>
        <v>0</v>
      </c>
      <c r="AP78" s="143">
        <f ca="1">IF(AP$5&lt;&gt;"",HLOOKUP(AP$5,Functionalization!$G$6:$R$305,ROW($A78)-5,FALSE),IFERROR(INDEX(AP$269:AP$305,MATCH($F78,$B$269:$B$305,0))/VLOOKUP($F78,$B$269:$BB$305,MATCH(LEFT(TRIM(AP$6),FIND("~",SUBSTITUTE(AP$6,"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78))*HLOOKUP(LEFT(TRIM(AP$6),FIND("~",SUBSTITUTE(AP$6," ","~",LEN(TRIM(AP$6))-LEN(SUBSTITUTE(TRIM(AP$6)," ",""))))-1)&amp;" Total",$B$6:$BB$305,ROW($A78)-5,FALSE))</f>
        <v>0</v>
      </c>
      <c r="AQ78" s="143">
        <f ca="1">IF(AQ$5&lt;&gt;"",HLOOKUP(AQ$5,Functionalization!$G$6:$R$305,ROW($A78)-5,FALSE),IFERROR(INDEX(AQ$269:AQ$305,MATCH($F78,$B$269:$B$305,0))/VLOOKUP($F78,$B$269:$BB$305,MATCH(LEFT(TRIM(AQ$6),FIND("~",SUBSTITUTE(AQ$6,"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78))*HLOOKUP(LEFT(TRIM(AQ$6),FIND("~",SUBSTITUTE(AQ$6," ","~",LEN(TRIM(AQ$6))-LEN(SUBSTITUTE(TRIM(AQ$6)," ",""))))-1)&amp;" Total",$B$6:$BB$305,ROW($A78)-5,FALSE))</f>
        <v>0</v>
      </c>
      <c r="AR78" s="143">
        <f ca="1">IF(AR$5&lt;&gt;"",HLOOKUP(AR$5,Functionalization!$G$6:$R$305,ROW($A78)-5,FALSE),IFERROR(INDEX(AR$269:AR$305,MATCH($F78,$B$269:$B$305,0))/VLOOKUP($F78,$B$269:$BB$305,MATCH(LEFT(TRIM(AR$6),FIND("~",SUBSTITUTE(AR$6,"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78))*HLOOKUP(LEFT(TRIM(AR$6),FIND("~",SUBSTITUTE(AR$6," ","~",LEN(TRIM(AR$6))-LEN(SUBSTITUTE(TRIM(AR$6)," ",""))))-1)&amp;" Total",$B$6:$BB$305,ROW($A78)-5,FALSE))</f>
        <v>0</v>
      </c>
      <c r="AS78" s="143">
        <f ca="1">IF(AS$5&lt;&gt;"",HLOOKUP(AS$5,Functionalization!$G$6:$R$305,ROW($A78)-5,FALSE),IFERROR(INDEX(AS$269:AS$305,MATCH($F78,$B$269:$B$305,0))/VLOOKUP($F78,$B$269:$BB$305,MATCH(LEFT(TRIM(AS$6),FIND("~",SUBSTITUTE(AS$6,"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78))*HLOOKUP(LEFT(TRIM(AS$6),FIND("~",SUBSTITUTE(AS$6," ","~",LEN(TRIM(AS$6))-LEN(SUBSTITUTE(TRIM(AS$6)," ",""))))-1)&amp;" Total",$B$6:$BB$305,ROW($A78)-5,FALSE))</f>
        <v>0</v>
      </c>
      <c r="AT78" s="143">
        <f ca="1">IF(AT$5&lt;&gt;"",HLOOKUP(AT$5,Functionalization!$G$6:$R$305,ROW($A78)-5,FALSE),IFERROR(INDEX(AT$269:AT$305,MATCH($F78,$B$269:$B$305,0))/VLOOKUP($F78,$B$269:$BB$305,MATCH(LEFT(TRIM(AT$6),FIND("~",SUBSTITUTE(AT$6,"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78))*HLOOKUP(LEFT(TRIM(AT$6),FIND("~",SUBSTITUTE(AT$6," ","~",LEN(TRIM(AT$6))-LEN(SUBSTITUTE(TRIM(AT$6)," ",""))))-1)&amp;" Total",$B$6:$BB$305,ROW($A78)-5,FALSE))</f>
        <v>0</v>
      </c>
      <c r="AU78" s="143">
        <f ca="1">IF(AU$5&lt;&gt;"",HLOOKUP(AU$5,Functionalization!$G$6:$R$305,ROW($A78)-5,FALSE),IFERROR(INDEX(AU$269:AU$305,MATCH($F78,$B$269:$B$305,0))/VLOOKUP($F78,$B$269:$BB$305,MATCH(LEFT(TRIM(AU$6),FIND("~",SUBSTITUTE(AU$6,"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78))*HLOOKUP(LEFT(TRIM(AU$6),FIND("~",SUBSTITUTE(AU$6," ","~",LEN(TRIM(AU$6))-LEN(SUBSTITUTE(TRIM(AU$6)," ",""))))-1)&amp;" Total",$B$6:$BB$305,ROW($A78)-5,FALSE))</f>
        <v>0</v>
      </c>
      <c r="AV78" s="143">
        <f ca="1">IF(AV$5&lt;&gt;"",HLOOKUP(AV$5,Functionalization!$G$6:$R$305,ROW($A78)-5,FALSE),IFERROR(INDEX(AV$269:AV$305,MATCH($F78,$B$269:$B$305,0))/VLOOKUP($F78,$B$269:$BB$305,MATCH(LEFT(TRIM(AV$6),FIND("~",SUBSTITUTE(AV$6,"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78))*HLOOKUP(LEFT(TRIM(AV$6),FIND("~",SUBSTITUTE(AV$6," ","~",LEN(TRIM(AV$6))-LEN(SUBSTITUTE(TRIM(AV$6)," ",""))))-1)&amp;" Total",$B$6:$BB$305,ROW($A78)-5,FALSE))</f>
        <v>0</v>
      </c>
      <c r="AW78" s="143">
        <f ca="1">IF(AW$5&lt;&gt;"",HLOOKUP(AW$5,Functionalization!$G$6:$R$305,ROW($A78)-5,FALSE),IFERROR(INDEX(AW$269:AW$305,MATCH($F78,$B$269:$B$305,0))/VLOOKUP($F78,$B$269:$BB$305,MATCH(LEFT(TRIM(AW$6),FIND("~",SUBSTITUTE(AW$6,"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78))*HLOOKUP(LEFT(TRIM(AW$6),FIND("~",SUBSTITUTE(AW$6," ","~",LEN(TRIM(AW$6))-LEN(SUBSTITUTE(TRIM(AW$6)," ",""))))-1)&amp;" Total",$B$6:$BB$305,ROW($A78)-5,FALSE))</f>
        <v>0</v>
      </c>
      <c r="AX78" s="143">
        <f ca="1">IF(AX$5&lt;&gt;"",HLOOKUP(AX$5,Functionalization!$G$6:$R$305,ROW($A78)-5,FALSE),IFERROR(INDEX(AX$269:AX$305,MATCH($F78,$B$269:$B$305,0))/VLOOKUP($F78,$B$269:$BB$305,MATCH(LEFT(TRIM(AX$6),FIND("~",SUBSTITUTE(AX$6,"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78))*HLOOKUP(LEFT(TRIM(AX$6),FIND("~",SUBSTITUTE(AX$6," ","~",LEN(TRIM(AX$6))-LEN(SUBSTITUTE(TRIM(AX$6)," ",""))))-1)&amp;" Total",$B$6:$BB$305,ROW($A78)-5,FALSE))</f>
        <v>0</v>
      </c>
      <c r="AY78" s="143">
        <f ca="1">IF(AY$5&lt;&gt;"",HLOOKUP(AY$5,Functionalization!$G$6:$R$305,ROW($A78)-5,FALSE),IFERROR(INDEX(AY$269:AY$305,MATCH($F78,$B$269:$B$305,0))/VLOOKUP($F78,$B$269:$BB$305,MATCH(LEFT(TRIM(AY$6),FIND("~",SUBSTITUTE(AY$6,"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78))*HLOOKUP(LEFT(TRIM(AY$6),FIND("~",SUBSTITUTE(AY$6," ","~",LEN(TRIM(AY$6))-LEN(SUBSTITUTE(TRIM(AY$6)," ",""))))-1)&amp;" Total",$B$6:$BB$305,ROW($A78)-5,FALSE))</f>
        <v>0</v>
      </c>
      <c r="AZ78" s="143">
        <f ca="1">IF(AZ$5&lt;&gt;"",HLOOKUP(AZ$5,Functionalization!$G$6:$R$305,ROW($A78)-5,FALSE),IFERROR(INDEX(AZ$269:AZ$305,MATCH($F78,$B$269:$B$305,0))/VLOOKUP($F78,$B$269:$BB$305,MATCH(LEFT(TRIM(AZ$6),FIND("~",SUBSTITUTE(AZ$6,"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78))*HLOOKUP(LEFT(TRIM(AZ$6),FIND("~",SUBSTITUTE(AZ$6," ","~",LEN(TRIM(AZ$6))-LEN(SUBSTITUTE(TRIM(AZ$6)," ",""))))-1)&amp;" Total",$B$6:$BB$305,ROW($A78)-5,FALSE))</f>
        <v>0</v>
      </c>
      <c r="BA78" s="143">
        <f ca="1">IF(BA$5&lt;&gt;"",HLOOKUP(BA$5,Functionalization!$G$6:$R$305,ROW($A78)-5,FALSE),IFERROR(INDEX(BA$269:BA$305,MATCH($F78,$B$269:$B$305,0))/VLOOKUP($F78,$B$269:$BB$305,MATCH(LEFT(TRIM(BA$6),FIND("~",SUBSTITUTE(BA$6,"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78))*HLOOKUP(LEFT(TRIM(BA$6),FIND("~",SUBSTITUTE(BA$6," ","~",LEN(TRIM(BA$6))-LEN(SUBSTITUTE(TRIM(BA$6)," ",""))))-1)&amp;" Total",$B$6:$BB$305,ROW($A78)-5,FALSE))</f>
        <v>0</v>
      </c>
      <c r="BB78" s="143">
        <f ca="1">IF(BB$5&lt;&gt;"",HLOOKUP(BB$5,Functionalization!$G$6:$R$305,ROW($A78)-5,FALSE),IFERROR(INDEX(BB$269:BB$305,MATCH($F78,$B$269:$B$305,0))/VLOOKUP($F78,$B$269:$BB$305,MATCH(LEFT(TRIM(BB$6),FIND("~",SUBSTITUTE(BB$6,"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78))*HLOOKUP(LEFT(TRIM(BB$6),FIND("~",SUBSTITUTE(BB$6," ","~",LEN(TRIM(BB$6))-LEN(SUBSTITUTE(TRIM(BB$6)," ",""))))-1)&amp;" Total",$B$6:$BB$305,ROW($A78)-5,FALSE))</f>
        <v>0</v>
      </c>
      <c r="BD78" s="79">
        <f ca="1">IFERROR(IF(SUMIF($G$6:$BB$6,BD$6&amp;" Total",$G78:$BB78)-(SUMIF($G$6:$BB$6,BD$6&amp;" "&amp;'Input-Func_Class'!$D$22,$G78:$BB78)+IFERROR(SUMIF($G$6:$BB$6,BD$6&amp;" "&amp;'Input-Func_Class'!$E$22,$G78:$BB78),SUMIF($G$6:$BB$6,BD$6&amp;" "&amp;'Input-Func_Class'!$B$24,$G78:$BB78))+SUMIF($G$6:$BB$6,BD$6&amp;" "&amp;'Input-Func_Class'!$F$22,$G78:$BB78))&lt;Check_Limit,0,1),1)</f>
        <v>0</v>
      </c>
      <c r="BE78" s="79">
        <f ca="1">IFERROR(IF(SUMIF($G$6:$BB$6,BE$6&amp;" Total",$G78:$BB78)-(SUMIF($G$6:$BB$6,BE$6&amp;" "&amp;'Input-Func_Class'!$D$22,$G78:$BB78)+IFERROR(SUMIF($G$6:$BB$6,BE$6&amp;" "&amp;'Input-Func_Class'!$E$22,$G78:$BB78),SUMIF($G$6:$BB$6,BE$6&amp;" "&amp;'Input-Func_Class'!$B$24,$G78:$BB78))+SUMIF($G$6:$BB$6,BE$6&amp;" "&amp;'Input-Func_Class'!$F$22,$G78:$BB78))&lt;Check_Limit,0,1),1)</f>
        <v>0</v>
      </c>
      <c r="BF78" s="79">
        <f ca="1">IFERROR(IF(SUMIF($G$6:$BB$6,BF$6&amp;" Total",$G78:$BB78)-(SUMIF($G$6:$BB$6,BF$6&amp;" "&amp;'Input-Func_Class'!$D$22,$G78:$BB78)+IFERROR(SUMIF($G$6:$BB$6,BF$6&amp;" "&amp;'Input-Func_Class'!$E$22,$G78:$BB78),SUMIF($G$6:$BB$6,BF$6&amp;" "&amp;'Input-Func_Class'!$B$24,$G78:$BB78))+SUMIF($G$6:$BB$6,BF$6&amp;" "&amp;'Input-Func_Class'!$F$22,$G78:$BB78))&lt;Check_Limit,0,1),1)</f>
        <v>0</v>
      </c>
      <c r="BG78" s="79">
        <f ca="1">IFERROR(IF(SUMIF($G$6:$BB$6,BG$6&amp;" Total",$G78:$BB78)-(SUMIF($G$6:$BB$6,BG$6&amp;" "&amp;'Input-Func_Class'!$D$22,$G78:$BB78)+IFERROR(SUMIF($G$6:$BB$6,BG$6&amp;" "&amp;'Input-Func_Class'!$E$22,$G78:$BB78),SUMIF($G$6:$BB$6,BG$6&amp;" "&amp;'Input-Func_Class'!$B$24,$G78:$BB78))+SUMIF($G$6:$BB$6,BG$6&amp;" "&amp;'Input-Func_Class'!$F$22,$G78:$BB78))&lt;Check_Limit,0,1),1)</f>
        <v>0</v>
      </c>
      <c r="BH78" s="79">
        <f ca="1">IFERROR(IF(SUMIF($G$6:$BB$6,BH$6&amp;" Total",$G78:$BB78)-(SUMIF($G$6:$BB$6,BH$6&amp;" "&amp;'Input-Func_Class'!$D$22,$G78:$BB78)+IFERROR(SUMIF($G$6:$BB$6,BH$6&amp;" "&amp;'Input-Func_Class'!$E$22,$G78:$BB78),SUMIF($G$6:$BB$6,BH$6&amp;" "&amp;'Input-Func_Class'!$B$24,$G78:$BB78))+SUMIF($G$6:$BB$6,BH$6&amp;" "&amp;'Input-Func_Class'!$F$22,$G78:$BB78))&lt;Check_Limit,0,1),1)</f>
        <v>0</v>
      </c>
      <c r="BI78" s="79">
        <f ca="1">IFERROR(IF(SUMIF($G$6:$BB$6,BI$6&amp;" Total",$G78:$BB78)-(SUMIF($G$6:$BB$6,BI$6&amp;" "&amp;'Input-Func_Class'!$D$22,$G78:$BB78)+IFERROR(SUMIF($G$6:$BB$6,BI$6&amp;" "&amp;'Input-Func_Class'!$E$22,$G78:$BB78),SUMIF($G$6:$BB$6,BI$6&amp;" "&amp;'Input-Func_Class'!$B$24,$G78:$BB78))+SUMIF($G$6:$BB$6,BI$6&amp;" "&amp;'Input-Func_Class'!$F$22,$G78:$BB78))&lt;Check_Limit,0,1),1)</f>
        <v>0</v>
      </c>
      <c r="BJ78" s="79">
        <f ca="1">IFERROR(IF(SUMIF($G$6:$BB$6,BJ$6&amp;" Total",$G78:$BB78)-(SUMIF($G$6:$BB$6,BJ$6&amp;" "&amp;'Input-Func_Class'!$D$22,$G78:$BB78)+IFERROR(SUMIF($G$6:$BB$6,BJ$6&amp;" "&amp;'Input-Func_Class'!$E$22,$G78:$BB78),SUMIF($G$6:$BB$6,BJ$6&amp;" "&amp;'Input-Func_Class'!$B$24,$G78:$BB78))+SUMIF($G$6:$BB$6,BJ$6&amp;" "&amp;'Input-Func_Class'!$F$22,$G78:$BB78))&lt;Check_Limit,0,1),1)</f>
        <v>0</v>
      </c>
      <c r="BK78" s="79">
        <f ca="1">IFERROR(IF(SUMIF($G$6:$BB$6,BK$6&amp;" Total",$G78:$BB78)-(SUMIF($G$6:$BB$6,BK$6&amp;" "&amp;'Input-Func_Class'!$D$22,$G78:$BB78)+IFERROR(SUMIF($G$6:$BB$6,BK$6&amp;" "&amp;'Input-Func_Class'!$E$22,$G78:$BB78),SUMIF($G$6:$BB$6,BK$6&amp;" "&amp;'Input-Func_Class'!$B$24,$G78:$BB78))+SUMIF($G$6:$BB$6,BK$6&amp;" "&amp;'Input-Func_Class'!$F$22,$G78:$BB78))&lt;Check_Limit,0,1),1)</f>
        <v>0</v>
      </c>
      <c r="BL78" s="79">
        <f ca="1">IFERROR(IF(SUMIF($G$6:$BB$6,BL$6&amp;" Total",$G78:$BB78)-(SUMIF($G$6:$BB$6,BL$6&amp;" "&amp;'Input-Func_Class'!$D$22,$G78:$BB78)+IFERROR(SUMIF($G$6:$BB$6,BL$6&amp;" "&amp;'Input-Func_Class'!$E$22,$G78:$BB78),SUMIF($G$6:$BB$6,BL$6&amp;" "&amp;'Input-Func_Class'!$B$24,$G78:$BB78))+SUMIF($G$6:$BB$6,BL$6&amp;" "&amp;'Input-Func_Class'!$F$22,$G78:$BB78))&lt;Check_Limit,0,1),1)</f>
        <v>0</v>
      </c>
      <c r="BM78" s="79">
        <f ca="1">IFERROR(IF(SUMIF($G$6:$BB$6,BM$6&amp;" Total",$G78:$BB78)-(SUMIF($G$6:$BB$6,BM$6&amp;" "&amp;'Input-Func_Class'!$D$22,$G78:$BB78)+IFERROR(SUMIF($G$6:$BB$6,BM$6&amp;" "&amp;'Input-Func_Class'!$E$22,$G78:$BB78),SUMIF($G$6:$BB$6,BM$6&amp;" "&amp;'Input-Func_Class'!$B$24,$G78:$BB78))+SUMIF($G$6:$BB$6,BM$6&amp;" "&amp;'Input-Func_Class'!$F$22,$G78:$BB78))&lt;Check_Limit,0,1),1)</f>
        <v>0</v>
      </c>
      <c r="BN78" s="79">
        <f ca="1">IFERROR(IF(SUMIF($G$6:$BB$6,BN$6&amp;" Total",$G78:$BB78)-(SUMIF($G$6:$BB$6,BN$6&amp;" "&amp;'Input-Func_Class'!$D$22,$G78:$BB78)+IFERROR(SUMIF($G$6:$BB$6,BN$6&amp;" "&amp;'Input-Func_Class'!$E$22,$G78:$BB78),SUMIF($G$6:$BB$6,BN$6&amp;" "&amp;'Input-Func_Class'!$B$24,$G78:$BB78))+SUMIF($G$6:$BB$6,BN$6&amp;" "&amp;'Input-Func_Class'!$F$22,$G78:$BB78))&lt;Check_Limit,0,1),1)</f>
        <v>0</v>
      </c>
      <c r="BO78" s="79">
        <f ca="1">IFERROR(IF(SUMIF($G$6:$BB$6,BO$6&amp;" Total",$G78:$BB78)-(SUMIF($G$6:$BB$6,BO$6&amp;" "&amp;'Input-Func_Class'!$D$22,$G78:$BB78)+IFERROR(SUMIF($G$6:$BB$6,BO$6&amp;" "&amp;'Input-Func_Class'!$E$22,$G78:$BB78),SUMIF($G$6:$BB$6,BO$6&amp;" "&amp;'Input-Func_Class'!$B$24,$G78:$BB78))+SUMIF($G$6:$BB$6,BO$6&amp;" "&amp;'Input-Func_Class'!$F$22,$G78:$BB78))&lt;Check_Limit,0,1),1)</f>
        <v>0</v>
      </c>
    </row>
    <row r="79" spans="1:67" outlineLevel="1">
      <c r="A79" s="113">
        <f>IF(ISBLANK('Input-Accounts'!A79),"",'Input-Accounts'!A79)</f>
        <v>66</v>
      </c>
      <c r="B79" s="79" t="str">
        <f>IF(ISBLANK('Input-Accounts'!B79),"",'Input-Accounts'!B79)</f>
        <v xml:space="preserve">Subtotal - Transmission plant </v>
      </c>
      <c r="C79" s="113" t="str">
        <f>IF(ISBLANK('Input-Accounts'!C79),"",'Input-Accounts'!C79)</f>
        <v/>
      </c>
      <c r="D79" s="144">
        <f>SUBTOTAL(9,D73:D78)</f>
        <v>-13186560.359999999</v>
      </c>
      <c r="E79" s="143">
        <f t="shared" ref="E79:E114" ca="1" si="16">IFERROR(IF(D79="",0,IF(D79=0,0,IF(ABS(D79-SUM(G79,K79,O79,S79,W79,AA79,AE79,AI79,AM79,AQ79,AU79,AY79))&lt;Check_Limit,0,1))),1)</f>
        <v>0</v>
      </c>
      <c r="G79" s="144">
        <f t="shared" ref="G79:BB79" ca="1" si="17">SUBTOTAL(9,G73:G78)</f>
        <v>0</v>
      </c>
      <c r="H79" s="144">
        <f t="shared" ca="1" si="17"/>
        <v>0</v>
      </c>
      <c r="I79" s="144">
        <f t="shared" ca="1" si="17"/>
        <v>0</v>
      </c>
      <c r="J79" s="144">
        <f t="shared" ca="1" si="17"/>
        <v>0</v>
      </c>
      <c r="K79" s="144">
        <f t="shared" ca="1" si="17"/>
        <v>-13186560.359999999</v>
      </c>
      <c r="L79" s="144">
        <f t="shared" ca="1" si="17"/>
        <v>-13186560.359999999</v>
      </c>
      <c r="M79" s="144">
        <f t="shared" ca="1" si="17"/>
        <v>0</v>
      </c>
      <c r="N79" s="144">
        <f t="shared" ca="1" si="17"/>
        <v>0</v>
      </c>
      <c r="O79" s="144">
        <f t="shared" ca="1" si="17"/>
        <v>0</v>
      </c>
      <c r="P79" s="144">
        <f t="shared" ca="1" si="17"/>
        <v>0</v>
      </c>
      <c r="Q79" s="144">
        <f t="shared" ca="1" si="17"/>
        <v>0</v>
      </c>
      <c r="R79" s="144">
        <f t="shared" ca="1" si="17"/>
        <v>0</v>
      </c>
      <c r="S79" s="144">
        <f t="shared" ca="1" si="17"/>
        <v>0</v>
      </c>
      <c r="T79" s="144">
        <f t="shared" ca="1" si="17"/>
        <v>0</v>
      </c>
      <c r="U79" s="144">
        <f t="shared" ca="1" si="17"/>
        <v>0</v>
      </c>
      <c r="V79" s="144">
        <f t="shared" ca="1" si="17"/>
        <v>0</v>
      </c>
      <c r="W79" s="144">
        <f t="shared" ca="1" si="17"/>
        <v>0</v>
      </c>
      <c r="X79" s="144">
        <f t="shared" ca="1" si="17"/>
        <v>0</v>
      </c>
      <c r="Y79" s="144">
        <f t="shared" ca="1" si="17"/>
        <v>0</v>
      </c>
      <c r="Z79" s="144">
        <f t="shared" ca="1" si="17"/>
        <v>0</v>
      </c>
      <c r="AA79" s="144">
        <f t="shared" ca="1" si="17"/>
        <v>0</v>
      </c>
      <c r="AB79" s="144">
        <f t="shared" ca="1" si="17"/>
        <v>0</v>
      </c>
      <c r="AC79" s="144">
        <f t="shared" ca="1" si="17"/>
        <v>0</v>
      </c>
      <c r="AD79" s="144">
        <f t="shared" ca="1" si="17"/>
        <v>0</v>
      </c>
      <c r="AE79" s="144">
        <f t="shared" ca="1" si="17"/>
        <v>0</v>
      </c>
      <c r="AF79" s="144">
        <f t="shared" ca="1" si="17"/>
        <v>0</v>
      </c>
      <c r="AG79" s="144">
        <f t="shared" ca="1" si="17"/>
        <v>0</v>
      </c>
      <c r="AH79" s="144">
        <f t="shared" ca="1" si="17"/>
        <v>0</v>
      </c>
      <c r="AI79" s="144">
        <f t="shared" ca="1" si="17"/>
        <v>0</v>
      </c>
      <c r="AJ79" s="144">
        <f t="shared" ca="1" si="17"/>
        <v>0</v>
      </c>
      <c r="AK79" s="144">
        <f t="shared" ca="1" si="17"/>
        <v>0</v>
      </c>
      <c r="AL79" s="144">
        <f t="shared" ca="1" si="17"/>
        <v>0</v>
      </c>
      <c r="AM79" s="144">
        <f t="shared" ca="1" si="17"/>
        <v>0</v>
      </c>
      <c r="AN79" s="144">
        <f t="shared" ca="1" si="17"/>
        <v>0</v>
      </c>
      <c r="AO79" s="144">
        <f t="shared" ca="1" si="17"/>
        <v>0</v>
      </c>
      <c r="AP79" s="144">
        <f t="shared" ca="1" si="17"/>
        <v>0</v>
      </c>
      <c r="AQ79" s="144">
        <f t="shared" ca="1" si="17"/>
        <v>0</v>
      </c>
      <c r="AR79" s="144">
        <f t="shared" ca="1" si="17"/>
        <v>0</v>
      </c>
      <c r="AS79" s="144">
        <f t="shared" ca="1" si="17"/>
        <v>0</v>
      </c>
      <c r="AT79" s="144">
        <f t="shared" ca="1" si="17"/>
        <v>0</v>
      </c>
      <c r="AU79" s="144">
        <f t="shared" ca="1" si="17"/>
        <v>0</v>
      </c>
      <c r="AV79" s="144">
        <f t="shared" ca="1" si="17"/>
        <v>0</v>
      </c>
      <c r="AW79" s="144">
        <f t="shared" ca="1" si="17"/>
        <v>0</v>
      </c>
      <c r="AX79" s="144">
        <f t="shared" ca="1" si="17"/>
        <v>0</v>
      </c>
      <c r="AY79" s="144">
        <f t="shared" ca="1" si="17"/>
        <v>0</v>
      </c>
      <c r="AZ79" s="144">
        <f t="shared" ca="1" si="17"/>
        <v>0</v>
      </c>
      <c r="BA79" s="144">
        <f t="shared" ca="1" si="17"/>
        <v>0</v>
      </c>
      <c r="BB79" s="144">
        <f t="shared" ca="1" si="17"/>
        <v>0</v>
      </c>
      <c r="BD79" s="79">
        <f ca="1">IFERROR(IF(SUMIF($G$6:$BB$6,BD$6&amp;" Total",$G79:$BB79)-(SUMIF($G$6:$BB$6,BD$6&amp;" "&amp;'Input-Func_Class'!$D$22,$G79:$BB79)+IFERROR(SUMIF($G$6:$BB$6,BD$6&amp;" "&amp;'Input-Func_Class'!$E$22,$G79:$BB79),SUMIF($G$6:$BB$6,BD$6&amp;" "&amp;'Input-Func_Class'!$B$24,$G79:$BB79))+SUMIF($G$6:$BB$6,BD$6&amp;" "&amp;'Input-Func_Class'!$F$22,$G79:$BB79))&lt;Check_Limit,0,1),1)</f>
        <v>0</v>
      </c>
      <c r="BE79" s="79">
        <f ca="1">IFERROR(IF(SUMIF($G$6:$BB$6,BE$6&amp;" Total",$G79:$BB79)-(SUMIF($G$6:$BB$6,BE$6&amp;" "&amp;'Input-Func_Class'!$D$22,$G79:$BB79)+IFERROR(SUMIF($G$6:$BB$6,BE$6&amp;" "&amp;'Input-Func_Class'!$E$22,$G79:$BB79),SUMIF($G$6:$BB$6,BE$6&amp;" "&amp;'Input-Func_Class'!$B$24,$G79:$BB79))+SUMIF($G$6:$BB$6,BE$6&amp;" "&amp;'Input-Func_Class'!$F$22,$G79:$BB79))&lt;Check_Limit,0,1),1)</f>
        <v>0</v>
      </c>
      <c r="BF79" s="79">
        <f ca="1">IFERROR(IF(SUMIF($G$6:$BB$6,BF$6&amp;" Total",$G79:$BB79)-(SUMIF($G$6:$BB$6,BF$6&amp;" "&amp;'Input-Func_Class'!$D$22,$G79:$BB79)+IFERROR(SUMIF($G$6:$BB$6,BF$6&amp;" "&amp;'Input-Func_Class'!$E$22,$G79:$BB79),SUMIF($G$6:$BB$6,BF$6&amp;" "&amp;'Input-Func_Class'!$B$24,$G79:$BB79))+SUMIF($G$6:$BB$6,BF$6&amp;" "&amp;'Input-Func_Class'!$F$22,$G79:$BB79))&lt;Check_Limit,0,1),1)</f>
        <v>0</v>
      </c>
      <c r="BG79" s="79">
        <f ca="1">IFERROR(IF(SUMIF($G$6:$BB$6,BG$6&amp;" Total",$G79:$BB79)-(SUMIF($G$6:$BB$6,BG$6&amp;" "&amp;'Input-Func_Class'!$D$22,$G79:$BB79)+IFERROR(SUMIF($G$6:$BB$6,BG$6&amp;" "&amp;'Input-Func_Class'!$E$22,$G79:$BB79),SUMIF($G$6:$BB$6,BG$6&amp;" "&amp;'Input-Func_Class'!$B$24,$G79:$BB79))+SUMIF($G$6:$BB$6,BG$6&amp;" "&amp;'Input-Func_Class'!$F$22,$G79:$BB79))&lt;Check_Limit,0,1),1)</f>
        <v>0</v>
      </c>
      <c r="BH79" s="79">
        <f ca="1">IFERROR(IF(SUMIF($G$6:$BB$6,BH$6&amp;" Total",$G79:$BB79)-(SUMIF($G$6:$BB$6,BH$6&amp;" "&amp;'Input-Func_Class'!$D$22,$G79:$BB79)+IFERROR(SUMIF($G$6:$BB$6,BH$6&amp;" "&amp;'Input-Func_Class'!$E$22,$G79:$BB79),SUMIF($G$6:$BB$6,BH$6&amp;" "&amp;'Input-Func_Class'!$B$24,$G79:$BB79))+SUMIF($G$6:$BB$6,BH$6&amp;" "&amp;'Input-Func_Class'!$F$22,$G79:$BB79))&lt;Check_Limit,0,1),1)</f>
        <v>0</v>
      </c>
      <c r="BI79" s="79">
        <f ca="1">IFERROR(IF(SUMIF($G$6:$BB$6,BI$6&amp;" Total",$G79:$BB79)-(SUMIF($G$6:$BB$6,BI$6&amp;" "&amp;'Input-Func_Class'!$D$22,$G79:$BB79)+IFERROR(SUMIF($G$6:$BB$6,BI$6&amp;" "&amp;'Input-Func_Class'!$E$22,$G79:$BB79),SUMIF($G$6:$BB$6,BI$6&amp;" "&amp;'Input-Func_Class'!$B$24,$G79:$BB79))+SUMIF($G$6:$BB$6,BI$6&amp;" "&amp;'Input-Func_Class'!$F$22,$G79:$BB79))&lt;Check_Limit,0,1),1)</f>
        <v>0</v>
      </c>
      <c r="BJ79" s="79">
        <f ca="1">IFERROR(IF(SUMIF($G$6:$BB$6,BJ$6&amp;" Total",$G79:$BB79)-(SUMIF($G$6:$BB$6,BJ$6&amp;" "&amp;'Input-Func_Class'!$D$22,$G79:$BB79)+IFERROR(SUMIF($G$6:$BB$6,BJ$6&amp;" "&amp;'Input-Func_Class'!$E$22,$G79:$BB79),SUMIF($G$6:$BB$6,BJ$6&amp;" "&amp;'Input-Func_Class'!$B$24,$G79:$BB79))+SUMIF($G$6:$BB$6,BJ$6&amp;" "&amp;'Input-Func_Class'!$F$22,$G79:$BB79))&lt;Check_Limit,0,1),1)</f>
        <v>0</v>
      </c>
      <c r="BK79" s="79">
        <f ca="1">IFERROR(IF(SUMIF($G$6:$BB$6,BK$6&amp;" Total",$G79:$BB79)-(SUMIF($G$6:$BB$6,BK$6&amp;" "&amp;'Input-Func_Class'!$D$22,$G79:$BB79)+IFERROR(SUMIF($G$6:$BB$6,BK$6&amp;" "&amp;'Input-Func_Class'!$E$22,$G79:$BB79),SUMIF($G$6:$BB$6,BK$6&amp;" "&amp;'Input-Func_Class'!$B$24,$G79:$BB79))+SUMIF($G$6:$BB$6,BK$6&amp;" "&amp;'Input-Func_Class'!$F$22,$G79:$BB79))&lt;Check_Limit,0,1),1)</f>
        <v>0</v>
      </c>
      <c r="BL79" s="79">
        <f ca="1">IFERROR(IF(SUMIF($G$6:$BB$6,BL$6&amp;" Total",$G79:$BB79)-(SUMIF($G$6:$BB$6,BL$6&amp;" "&amp;'Input-Func_Class'!$D$22,$G79:$BB79)+IFERROR(SUMIF($G$6:$BB$6,BL$6&amp;" "&amp;'Input-Func_Class'!$E$22,$G79:$BB79),SUMIF($G$6:$BB$6,BL$6&amp;" "&amp;'Input-Func_Class'!$B$24,$G79:$BB79))+SUMIF($G$6:$BB$6,BL$6&amp;" "&amp;'Input-Func_Class'!$F$22,$G79:$BB79))&lt;Check_Limit,0,1),1)</f>
        <v>0</v>
      </c>
      <c r="BM79" s="79">
        <f ca="1">IFERROR(IF(SUMIF($G$6:$BB$6,BM$6&amp;" Total",$G79:$BB79)-(SUMIF($G$6:$BB$6,BM$6&amp;" "&amp;'Input-Func_Class'!$D$22,$G79:$BB79)+IFERROR(SUMIF($G$6:$BB$6,BM$6&amp;" "&amp;'Input-Func_Class'!$E$22,$G79:$BB79),SUMIF($G$6:$BB$6,BM$6&amp;" "&amp;'Input-Func_Class'!$B$24,$G79:$BB79))+SUMIF($G$6:$BB$6,BM$6&amp;" "&amp;'Input-Func_Class'!$F$22,$G79:$BB79))&lt;Check_Limit,0,1),1)</f>
        <v>0</v>
      </c>
      <c r="BN79" s="79">
        <f ca="1">IFERROR(IF(SUMIF($G$6:$BB$6,BN$6&amp;" Total",$G79:$BB79)-(SUMIF($G$6:$BB$6,BN$6&amp;" "&amp;'Input-Func_Class'!$D$22,$G79:$BB79)+IFERROR(SUMIF($G$6:$BB$6,BN$6&amp;" "&amp;'Input-Func_Class'!$E$22,$G79:$BB79),SUMIF($G$6:$BB$6,BN$6&amp;" "&amp;'Input-Func_Class'!$B$24,$G79:$BB79))+SUMIF($G$6:$BB$6,BN$6&amp;" "&amp;'Input-Func_Class'!$F$22,$G79:$BB79))&lt;Check_Limit,0,1),1)</f>
        <v>0</v>
      </c>
      <c r="BO79" s="79">
        <f ca="1">IFERROR(IF(SUMIF($G$6:$BB$6,BO$6&amp;" Total",$G79:$BB79)-(SUMIF($G$6:$BB$6,BO$6&amp;" "&amp;'Input-Func_Class'!$D$22,$G79:$BB79)+IFERROR(SUMIF($G$6:$BB$6,BO$6&amp;" "&amp;'Input-Func_Class'!$E$22,$G79:$BB79),SUMIF($G$6:$BB$6,BO$6&amp;" "&amp;'Input-Func_Class'!$B$24,$G79:$BB79))+SUMIF($G$6:$BB$6,BO$6&amp;" "&amp;'Input-Func_Class'!$F$22,$G79:$BB79))&lt;Check_Limit,0,1),1)</f>
        <v>0</v>
      </c>
    </row>
    <row r="80" spans="1:67" outlineLevel="1">
      <c r="A80" s="113" t="str">
        <f>IF(ISBLANK('Input-Accounts'!A80),"",'Input-Accounts'!A80)</f>
        <v/>
      </c>
      <c r="B80" s="17" t="str">
        <f>IF(ISBLANK('Input-Accounts'!B80),"",'Input-Accounts'!B80)</f>
        <v/>
      </c>
      <c r="C80" s="113" t="str">
        <f>IF(ISBLANK('Input-Accounts'!C80),"",'Input-Accounts'!C80)</f>
        <v/>
      </c>
      <c r="D80" s="143"/>
      <c r="E80" s="143">
        <f t="shared" si="16"/>
        <v>0</v>
      </c>
      <c r="F80" s="89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  <c r="AA80" s="143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143"/>
      <c r="AR80" s="143"/>
      <c r="AS80" s="143"/>
      <c r="AT80" s="143"/>
      <c r="AU80" s="143"/>
      <c r="AV80" s="143"/>
      <c r="AW80" s="143"/>
      <c r="AX80" s="143"/>
      <c r="AY80" s="143"/>
      <c r="AZ80" s="143"/>
      <c r="BA80" s="143"/>
      <c r="BB80" s="143"/>
      <c r="BD80" s="79">
        <f>IFERROR(IF(SUMIF($G$6:$BB$6,BD$6&amp;" Total",$G80:$BB80)-(SUMIF($G$6:$BB$6,BD$6&amp;" "&amp;'Input-Func_Class'!$D$22,$G80:$BB80)+IFERROR(SUMIF($G$6:$BB$6,BD$6&amp;" "&amp;'Input-Func_Class'!$E$22,$G80:$BB80),SUMIF($G$6:$BB$6,BD$6&amp;" "&amp;'Input-Func_Class'!$B$24,$G80:$BB80))+SUMIF($G$6:$BB$6,BD$6&amp;" "&amp;'Input-Func_Class'!$F$22,$G80:$BB80))&lt;Check_Limit,0,1),1)</f>
        <v>0</v>
      </c>
      <c r="BE80" s="79">
        <f>IFERROR(IF(SUMIF($G$6:$BB$6,BE$6&amp;" Total",$G80:$BB80)-(SUMIF($G$6:$BB$6,BE$6&amp;" "&amp;'Input-Func_Class'!$D$22,$G80:$BB80)+IFERROR(SUMIF($G$6:$BB$6,BE$6&amp;" "&amp;'Input-Func_Class'!$E$22,$G80:$BB80),SUMIF($G$6:$BB$6,BE$6&amp;" "&amp;'Input-Func_Class'!$B$24,$G80:$BB80))+SUMIF($G$6:$BB$6,BE$6&amp;" "&amp;'Input-Func_Class'!$F$22,$G80:$BB80))&lt;Check_Limit,0,1),1)</f>
        <v>0</v>
      </c>
      <c r="BF80" s="79">
        <f>IFERROR(IF(SUMIF($G$6:$BB$6,BF$6&amp;" Total",$G80:$BB80)-(SUMIF($G$6:$BB$6,BF$6&amp;" "&amp;'Input-Func_Class'!$D$22,$G80:$BB80)+IFERROR(SUMIF($G$6:$BB$6,BF$6&amp;" "&amp;'Input-Func_Class'!$E$22,$G80:$BB80),SUMIF($G$6:$BB$6,BF$6&amp;" "&amp;'Input-Func_Class'!$B$24,$G80:$BB80))+SUMIF($G$6:$BB$6,BF$6&amp;" "&amp;'Input-Func_Class'!$F$22,$G80:$BB80))&lt;Check_Limit,0,1),1)</f>
        <v>0</v>
      </c>
      <c r="BG80" s="79">
        <f>IFERROR(IF(SUMIF($G$6:$BB$6,BG$6&amp;" Total",$G80:$BB80)-(SUMIF($G$6:$BB$6,BG$6&amp;" "&amp;'Input-Func_Class'!$D$22,$G80:$BB80)+IFERROR(SUMIF($G$6:$BB$6,BG$6&amp;" "&amp;'Input-Func_Class'!$E$22,$G80:$BB80),SUMIF($G$6:$BB$6,BG$6&amp;" "&amp;'Input-Func_Class'!$B$24,$G80:$BB80))+SUMIF($G$6:$BB$6,BG$6&amp;" "&amp;'Input-Func_Class'!$F$22,$G80:$BB80))&lt;Check_Limit,0,1),1)</f>
        <v>0</v>
      </c>
      <c r="BH80" s="79">
        <f>IFERROR(IF(SUMIF($G$6:$BB$6,BH$6&amp;" Total",$G80:$BB80)-(SUMIF($G$6:$BB$6,BH$6&amp;" "&amp;'Input-Func_Class'!$D$22,$G80:$BB80)+IFERROR(SUMIF($G$6:$BB$6,BH$6&amp;" "&amp;'Input-Func_Class'!$E$22,$G80:$BB80),SUMIF($G$6:$BB$6,BH$6&amp;" "&amp;'Input-Func_Class'!$B$24,$G80:$BB80))+SUMIF($G$6:$BB$6,BH$6&amp;" "&amp;'Input-Func_Class'!$F$22,$G80:$BB80))&lt;Check_Limit,0,1),1)</f>
        <v>0</v>
      </c>
      <c r="BI80" s="79">
        <f>IFERROR(IF(SUMIF($G$6:$BB$6,BI$6&amp;" Total",$G80:$BB80)-(SUMIF($G$6:$BB$6,BI$6&amp;" "&amp;'Input-Func_Class'!$D$22,$G80:$BB80)+IFERROR(SUMIF($G$6:$BB$6,BI$6&amp;" "&amp;'Input-Func_Class'!$E$22,$G80:$BB80),SUMIF($G$6:$BB$6,BI$6&amp;" "&amp;'Input-Func_Class'!$B$24,$G80:$BB80))+SUMIF($G$6:$BB$6,BI$6&amp;" "&amp;'Input-Func_Class'!$F$22,$G80:$BB80))&lt;Check_Limit,0,1),1)</f>
        <v>0</v>
      </c>
      <c r="BJ80" s="79">
        <f>IFERROR(IF(SUMIF($G$6:$BB$6,BJ$6&amp;" Total",$G80:$BB80)-(SUMIF($G$6:$BB$6,BJ$6&amp;" "&amp;'Input-Func_Class'!$D$22,$G80:$BB80)+IFERROR(SUMIF($G$6:$BB$6,BJ$6&amp;" "&amp;'Input-Func_Class'!$E$22,$G80:$BB80),SUMIF($G$6:$BB$6,BJ$6&amp;" "&amp;'Input-Func_Class'!$B$24,$G80:$BB80))+SUMIF($G$6:$BB$6,BJ$6&amp;" "&amp;'Input-Func_Class'!$F$22,$G80:$BB80))&lt;Check_Limit,0,1),1)</f>
        <v>0</v>
      </c>
      <c r="BK80" s="79">
        <f>IFERROR(IF(SUMIF($G$6:$BB$6,BK$6&amp;" Total",$G80:$BB80)-(SUMIF($G$6:$BB$6,BK$6&amp;" "&amp;'Input-Func_Class'!$D$22,$G80:$BB80)+IFERROR(SUMIF($G$6:$BB$6,BK$6&amp;" "&amp;'Input-Func_Class'!$E$22,$G80:$BB80),SUMIF($G$6:$BB$6,BK$6&amp;" "&amp;'Input-Func_Class'!$B$24,$G80:$BB80))+SUMIF($G$6:$BB$6,BK$6&amp;" "&amp;'Input-Func_Class'!$F$22,$G80:$BB80))&lt;Check_Limit,0,1),1)</f>
        <v>0</v>
      </c>
      <c r="BL80" s="79">
        <f>IFERROR(IF(SUMIF($G$6:$BB$6,BL$6&amp;" Total",$G80:$BB80)-(SUMIF($G$6:$BB$6,BL$6&amp;" "&amp;'Input-Func_Class'!$D$22,$G80:$BB80)+IFERROR(SUMIF($G$6:$BB$6,BL$6&amp;" "&amp;'Input-Func_Class'!$E$22,$G80:$BB80),SUMIF($G$6:$BB$6,BL$6&amp;" "&amp;'Input-Func_Class'!$B$24,$G80:$BB80))+SUMIF($G$6:$BB$6,BL$6&amp;" "&amp;'Input-Func_Class'!$F$22,$G80:$BB80))&lt;Check_Limit,0,1),1)</f>
        <v>0</v>
      </c>
      <c r="BM80" s="79">
        <f>IFERROR(IF(SUMIF($G$6:$BB$6,BM$6&amp;" Total",$G80:$BB80)-(SUMIF($G$6:$BB$6,BM$6&amp;" "&amp;'Input-Func_Class'!$D$22,$G80:$BB80)+IFERROR(SUMIF($G$6:$BB$6,BM$6&amp;" "&amp;'Input-Func_Class'!$E$22,$G80:$BB80),SUMIF($G$6:$BB$6,BM$6&amp;" "&amp;'Input-Func_Class'!$B$24,$G80:$BB80))+SUMIF($G$6:$BB$6,BM$6&amp;" "&amp;'Input-Func_Class'!$F$22,$G80:$BB80))&lt;Check_Limit,0,1),1)</f>
        <v>0</v>
      </c>
      <c r="BN80" s="79">
        <f>IFERROR(IF(SUMIF($G$6:$BB$6,BN$6&amp;" Total",$G80:$BB80)-(SUMIF($G$6:$BB$6,BN$6&amp;" "&amp;'Input-Func_Class'!$D$22,$G80:$BB80)+IFERROR(SUMIF($G$6:$BB$6,BN$6&amp;" "&amp;'Input-Func_Class'!$E$22,$G80:$BB80),SUMIF($G$6:$BB$6,BN$6&amp;" "&amp;'Input-Func_Class'!$B$24,$G80:$BB80))+SUMIF($G$6:$BB$6,BN$6&amp;" "&amp;'Input-Func_Class'!$F$22,$G80:$BB80))&lt;Check_Limit,0,1),1)</f>
        <v>0</v>
      </c>
      <c r="BO80" s="79">
        <f>IFERROR(IF(SUMIF($G$6:$BB$6,BO$6&amp;" Total",$G80:$BB80)-(SUMIF($G$6:$BB$6,BO$6&amp;" "&amp;'Input-Func_Class'!$D$22,$G80:$BB80)+IFERROR(SUMIF($G$6:$BB$6,BO$6&amp;" "&amp;'Input-Func_Class'!$E$22,$G80:$BB80),SUMIF($G$6:$BB$6,BO$6&amp;" "&amp;'Input-Func_Class'!$B$24,$G80:$BB80))+SUMIF($G$6:$BB$6,BO$6&amp;" "&amp;'Input-Func_Class'!$F$22,$G80:$BB80))&lt;Check_Limit,0,1),1)</f>
        <v>0</v>
      </c>
    </row>
    <row r="81" spans="1:67" outlineLevel="1">
      <c r="A81" s="113">
        <f>IF(ISBLANK('Input-Accounts'!A81),"",'Input-Accounts'!A81)</f>
        <v>67</v>
      </c>
      <c r="B81" s="81" t="str">
        <f>IF(ISBLANK('Input-Accounts'!B81),"",'Input-Accounts'!B81)</f>
        <v>Distribution Plant</v>
      </c>
      <c r="C81" s="113" t="str">
        <f>IF(ISBLANK('Input-Accounts'!C81),"",'Input-Accounts'!C81)</f>
        <v/>
      </c>
      <c r="D81" s="143"/>
      <c r="E81" s="143">
        <f t="shared" si="16"/>
        <v>0</v>
      </c>
      <c r="F81" s="89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  <c r="AA81" s="143"/>
      <c r="AB81" s="143"/>
      <c r="AC81" s="143"/>
      <c r="AD81" s="143"/>
      <c r="AE81" s="143"/>
      <c r="AF81" s="143"/>
      <c r="AG81" s="143"/>
      <c r="AH81" s="143"/>
      <c r="AI81" s="143"/>
      <c r="AJ81" s="143"/>
      <c r="AK81" s="143"/>
      <c r="AL81" s="143"/>
      <c r="AM81" s="143"/>
      <c r="AN81" s="143"/>
      <c r="AO81" s="143"/>
      <c r="AP81" s="143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D81" s="79">
        <f>IFERROR(IF(SUMIF($G$6:$BB$6,BD$6&amp;" Total",$G81:$BB81)-(SUMIF($G$6:$BB$6,BD$6&amp;" "&amp;'Input-Func_Class'!$D$22,$G81:$BB81)+IFERROR(SUMIF($G$6:$BB$6,BD$6&amp;" "&amp;'Input-Func_Class'!$E$22,$G81:$BB81),SUMIF($G$6:$BB$6,BD$6&amp;" "&amp;'Input-Func_Class'!$B$24,$G81:$BB81))+SUMIF($G$6:$BB$6,BD$6&amp;" "&amp;'Input-Func_Class'!$F$22,$G81:$BB81))&lt;Check_Limit,0,1),1)</f>
        <v>0</v>
      </c>
      <c r="BE81" s="79">
        <f>IFERROR(IF(SUMIF($G$6:$BB$6,BE$6&amp;" Total",$G81:$BB81)-(SUMIF($G$6:$BB$6,BE$6&amp;" "&amp;'Input-Func_Class'!$D$22,$G81:$BB81)+IFERROR(SUMIF($G$6:$BB$6,BE$6&amp;" "&amp;'Input-Func_Class'!$E$22,$G81:$BB81),SUMIF($G$6:$BB$6,BE$6&amp;" "&amp;'Input-Func_Class'!$B$24,$G81:$BB81))+SUMIF($G$6:$BB$6,BE$6&amp;" "&amp;'Input-Func_Class'!$F$22,$G81:$BB81))&lt;Check_Limit,0,1),1)</f>
        <v>0</v>
      </c>
      <c r="BF81" s="79">
        <f>IFERROR(IF(SUMIF($G$6:$BB$6,BF$6&amp;" Total",$G81:$BB81)-(SUMIF($G$6:$BB$6,BF$6&amp;" "&amp;'Input-Func_Class'!$D$22,$G81:$BB81)+IFERROR(SUMIF($G$6:$BB$6,BF$6&amp;" "&amp;'Input-Func_Class'!$E$22,$G81:$BB81),SUMIF($G$6:$BB$6,BF$6&amp;" "&amp;'Input-Func_Class'!$B$24,$G81:$BB81))+SUMIF($G$6:$BB$6,BF$6&amp;" "&amp;'Input-Func_Class'!$F$22,$G81:$BB81))&lt;Check_Limit,0,1),1)</f>
        <v>0</v>
      </c>
      <c r="BG81" s="79">
        <f>IFERROR(IF(SUMIF($G$6:$BB$6,BG$6&amp;" Total",$G81:$BB81)-(SUMIF($G$6:$BB$6,BG$6&amp;" "&amp;'Input-Func_Class'!$D$22,$G81:$BB81)+IFERROR(SUMIF($G$6:$BB$6,BG$6&amp;" "&amp;'Input-Func_Class'!$E$22,$G81:$BB81),SUMIF($G$6:$BB$6,BG$6&amp;" "&amp;'Input-Func_Class'!$B$24,$G81:$BB81))+SUMIF($G$6:$BB$6,BG$6&amp;" "&amp;'Input-Func_Class'!$F$22,$G81:$BB81))&lt;Check_Limit,0,1),1)</f>
        <v>0</v>
      </c>
      <c r="BH81" s="79">
        <f>IFERROR(IF(SUMIF($G$6:$BB$6,BH$6&amp;" Total",$G81:$BB81)-(SUMIF($G$6:$BB$6,BH$6&amp;" "&amp;'Input-Func_Class'!$D$22,$G81:$BB81)+IFERROR(SUMIF($G$6:$BB$6,BH$6&amp;" "&amp;'Input-Func_Class'!$E$22,$G81:$BB81),SUMIF($G$6:$BB$6,BH$6&amp;" "&amp;'Input-Func_Class'!$B$24,$G81:$BB81))+SUMIF($G$6:$BB$6,BH$6&amp;" "&amp;'Input-Func_Class'!$F$22,$G81:$BB81))&lt;Check_Limit,0,1),1)</f>
        <v>0</v>
      </c>
      <c r="BI81" s="79">
        <f>IFERROR(IF(SUMIF($G$6:$BB$6,BI$6&amp;" Total",$G81:$BB81)-(SUMIF($G$6:$BB$6,BI$6&amp;" "&amp;'Input-Func_Class'!$D$22,$G81:$BB81)+IFERROR(SUMIF($G$6:$BB$6,BI$6&amp;" "&amp;'Input-Func_Class'!$E$22,$G81:$BB81),SUMIF($G$6:$BB$6,BI$6&amp;" "&amp;'Input-Func_Class'!$B$24,$G81:$BB81))+SUMIF($G$6:$BB$6,BI$6&amp;" "&amp;'Input-Func_Class'!$F$22,$G81:$BB81))&lt;Check_Limit,0,1),1)</f>
        <v>0</v>
      </c>
      <c r="BJ81" s="79">
        <f>IFERROR(IF(SUMIF($G$6:$BB$6,BJ$6&amp;" Total",$G81:$BB81)-(SUMIF($G$6:$BB$6,BJ$6&amp;" "&amp;'Input-Func_Class'!$D$22,$G81:$BB81)+IFERROR(SUMIF($G$6:$BB$6,BJ$6&amp;" "&amp;'Input-Func_Class'!$E$22,$G81:$BB81),SUMIF($G$6:$BB$6,BJ$6&amp;" "&amp;'Input-Func_Class'!$B$24,$G81:$BB81))+SUMIF($G$6:$BB$6,BJ$6&amp;" "&amp;'Input-Func_Class'!$F$22,$G81:$BB81))&lt;Check_Limit,0,1),1)</f>
        <v>0</v>
      </c>
      <c r="BK81" s="79">
        <f>IFERROR(IF(SUMIF($G$6:$BB$6,BK$6&amp;" Total",$G81:$BB81)-(SUMIF($G$6:$BB$6,BK$6&amp;" "&amp;'Input-Func_Class'!$D$22,$G81:$BB81)+IFERROR(SUMIF($G$6:$BB$6,BK$6&amp;" "&amp;'Input-Func_Class'!$E$22,$G81:$BB81),SUMIF($G$6:$BB$6,BK$6&amp;" "&amp;'Input-Func_Class'!$B$24,$G81:$BB81))+SUMIF($G$6:$BB$6,BK$6&amp;" "&amp;'Input-Func_Class'!$F$22,$G81:$BB81))&lt;Check_Limit,0,1),1)</f>
        <v>0</v>
      </c>
      <c r="BL81" s="79">
        <f>IFERROR(IF(SUMIF($G$6:$BB$6,BL$6&amp;" Total",$G81:$BB81)-(SUMIF($G$6:$BB$6,BL$6&amp;" "&amp;'Input-Func_Class'!$D$22,$G81:$BB81)+IFERROR(SUMIF($G$6:$BB$6,BL$6&amp;" "&amp;'Input-Func_Class'!$E$22,$G81:$BB81),SUMIF($G$6:$BB$6,BL$6&amp;" "&amp;'Input-Func_Class'!$B$24,$G81:$BB81))+SUMIF($G$6:$BB$6,BL$6&amp;" "&amp;'Input-Func_Class'!$F$22,$G81:$BB81))&lt;Check_Limit,0,1),1)</f>
        <v>0</v>
      </c>
      <c r="BM81" s="79">
        <f>IFERROR(IF(SUMIF($G$6:$BB$6,BM$6&amp;" Total",$G81:$BB81)-(SUMIF($G$6:$BB$6,BM$6&amp;" "&amp;'Input-Func_Class'!$D$22,$G81:$BB81)+IFERROR(SUMIF($G$6:$BB$6,BM$6&amp;" "&amp;'Input-Func_Class'!$E$22,$G81:$BB81),SUMIF($G$6:$BB$6,BM$6&amp;" "&amp;'Input-Func_Class'!$B$24,$G81:$BB81))+SUMIF($G$6:$BB$6,BM$6&amp;" "&amp;'Input-Func_Class'!$F$22,$G81:$BB81))&lt;Check_Limit,0,1),1)</f>
        <v>0</v>
      </c>
      <c r="BN81" s="79">
        <f>IFERROR(IF(SUMIF($G$6:$BB$6,BN$6&amp;" Total",$G81:$BB81)-(SUMIF($G$6:$BB$6,BN$6&amp;" "&amp;'Input-Func_Class'!$D$22,$G81:$BB81)+IFERROR(SUMIF($G$6:$BB$6,BN$6&amp;" "&amp;'Input-Func_Class'!$E$22,$G81:$BB81),SUMIF($G$6:$BB$6,BN$6&amp;" "&amp;'Input-Func_Class'!$B$24,$G81:$BB81))+SUMIF($G$6:$BB$6,BN$6&amp;" "&amp;'Input-Func_Class'!$F$22,$G81:$BB81))&lt;Check_Limit,0,1),1)</f>
        <v>0</v>
      </c>
      <c r="BO81" s="79">
        <f>IFERROR(IF(SUMIF($G$6:$BB$6,BO$6&amp;" Total",$G81:$BB81)-(SUMIF($G$6:$BB$6,BO$6&amp;" "&amp;'Input-Func_Class'!$D$22,$G81:$BB81)+IFERROR(SUMIF($G$6:$BB$6,BO$6&amp;" "&amp;'Input-Func_Class'!$E$22,$G81:$BB81),SUMIF($G$6:$BB$6,BO$6&amp;" "&amp;'Input-Func_Class'!$B$24,$G81:$BB81))+SUMIF($G$6:$BB$6,BO$6&amp;" "&amp;'Input-Func_Class'!$F$22,$G81:$BB81))&lt;Check_Limit,0,1),1)</f>
        <v>0</v>
      </c>
    </row>
    <row r="82" spans="1:67" outlineLevel="1">
      <c r="A82" s="113">
        <f>IF(ISBLANK('Input-Accounts'!A82),"",'Input-Accounts'!A82)</f>
        <v>68</v>
      </c>
      <c r="B82" s="17" t="str">
        <f>IF(ISBLANK('Input-Accounts'!B82),"",'Input-Accounts'!B82)</f>
        <v>Land and Land Rights</v>
      </c>
      <c r="C82" s="113">
        <f>IF(ISBLANK('Input-Accounts'!C82),"",'Input-Accounts'!C82)</f>
        <v>374</v>
      </c>
      <c r="D82" s="143">
        <f>Functionalization!$D82</f>
        <v>-903300.28</v>
      </c>
      <c r="E82" s="143">
        <f t="shared" ca="1" si="16"/>
        <v>0</v>
      </c>
      <c r="F82" s="89" t="str">
        <f>IF($D82=0,"-",IF('Input-Accounts'!$E82&lt;&gt;0,'Input-Accounts'!$E82,'Input-Accounts'!$G82))</f>
        <v>INT_DIST-MAINS</v>
      </c>
      <c r="G82" s="143">
        <f ca="1">IF(G$5&lt;&gt;"",HLOOKUP(G$5,Functionalization!$G$6:$R$305,ROW($A82)-5,FALSE),IFERROR(INDEX(G$269:G$305,MATCH($F82,$B$269:$B$305,0))/VLOOKUP($F82,$B$269:$BB$305,MATCH(LEFT(TRIM(G$6),FIND("~",SUBSTITUTE(G$6,"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82))*HLOOKUP(LEFT(TRIM(G$6),FIND("~",SUBSTITUTE(G$6," ","~",LEN(TRIM(G$6))-LEN(SUBSTITUTE(TRIM(G$6)," ",""))))-1)&amp;" Total",$B$6:$BB$305,ROW($A82)-5,FALSE))</f>
        <v>0</v>
      </c>
      <c r="H82" s="143">
        <f ca="1">IF(H$5&lt;&gt;"",HLOOKUP(H$5,Functionalization!$G$6:$R$305,ROW($A82)-5,FALSE),IFERROR(INDEX(H$269:H$305,MATCH($F82,$B$269:$B$305,0))/VLOOKUP($F82,$B$269:$BB$305,MATCH(LEFT(TRIM(H$6),FIND("~",SUBSTITUTE(H$6,"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82))*HLOOKUP(LEFT(TRIM(H$6),FIND("~",SUBSTITUTE(H$6," ","~",LEN(TRIM(H$6))-LEN(SUBSTITUTE(TRIM(H$6)," ",""))))-1)&amp;" Total",$B$6:$BB$305,ROW($A82)-5,FALSE))</f>
        <v>0</v>
      </c>
      <c r="I82" s="143">
        <f ca="1">IF(I$5&lt;&gt;"",HLOOKUP(I$5,Functionalization!$G$6:$R$305,ROW($A82)-5,FALSE),IFERROR(INDEX(I$269:I$305,MATCH($F82,$B$269:$B$305,0))/VLOOKUP($F82,$B$269:$BB$305,MATCH(LEFT(TRIM(I$6),FIND("~",SUBSTITUTE(I$6,"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82))*HLOOKUP(LEFT(TRIM(I$6),FIND("~",SUBSTITUTE(I$6," ","~",LEN(TRIM(I$6))-LEN(SUBSTITUTE(TRIM(I$6)," ",""))))-1)&amp;" Total",$B$6:$BB$305,ROW($A82)-5,FALSE))</f>
        <v>0</v>
      </c>
      <c r="J82" s="143">
        <f ca="1">IF(J$5&lt;&gt;"",HLOOKUP(J$5,Functionalization!$G$6:$R$305,ROW($A82)-5,FALSE),IFERROR(INDEX(J$269:J$305,MATCH($F82,$B$269:$B$305,0))/VLOOKUP($F82,$B$269:$BB$305,MATCH(LEFT(TRIM(J$6),FIND("~",SUBSTITUTE(J$6,"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82))*HLOOKUP(LEFT(TRIM(J$6),FIND("~",SUBSTITUTE(J$6," ","~",LEN(TRIM(J$6))-LEN(SUBSTITUTE(TRIM(J$6)," ",""))))-1)&amp;" Total",$B$6:$BB$305,ROW($A82)-5,FALSE))</f>
        <v>0</v>
      </c>
      <c r="K82" s="143">
        <f ca="1">IF(K$5&lt;&gt;"",HLOOKUP(K$5,Functionalization!$G$6:$R$305,ROW($A82)-5,FALSE),IFERROR(INDEX(K$269:K$305,MATCH($F82,$B$269:$B$305,0))/VLOOKUP($F82,$B$269:$BB$305,MATCH(LEFT(TRIM(K$6),FIND("~",SUBSTITUTE(K$6,"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82))*HLOOKUP(LEFT(TRIM(K$6),FIND("~",SUBSTITUTE(K$6," ","~",LEN(TRIM(K$6))-LEN(SUBSTITUTE(TRIM(K$6)," ",""))))-1)&amp;" Total",$B$6:$BB$305,ROW($A82)-5,FALSE))</f>
        <v>0</v>
      </c>
      <c r="L82" s="143">
        <f ca="1">IF(L$5&lt;&gt;"",HLOOKUP(L$5,Functionalization!$G$6:$R$305,ROW($A82)-5,FALSE),IFERROR(INDEX(L$269:L$305,MATCH($F82,$B$269:$B$305,0))/VLOOKUP($F82,$B$269:$BB$305,MATCH(LEFT(TRIM(L$6),FIND("~",SUBSTITUTE(L$6,"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82))*HLOOKUP(LEFT(TRIM(L$6),FIND("~",SUBSTITUTE(L$6," ","~",LEN(TRIM(L$6))-LEN(SUBSTITUTE(TRIM(L$6)," ",""))))-1)&amp;" Total",$B$6:$BB$305,ROW($A82)-5,FALSE))</f>
        <v>0</v>
      </c>
      <c r="M82" s="143">
        <f ca="1">IF(M$5&lt;&gt;"",HLOOKUP(M$5,Functionalization!$G$6:$R$305,ROW($A82)-5,FALSE),IFERROR(INDEX(M$269:M$305,MATCH($F82,$B$269:$B$305,0))/VLOOKUP($F82,$B$269:$BB$305,MATCH(LEFT(TRIM(M$6),FIND("~",SUBSTITUTE(M$6,"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82))*HLOOKUP(LEFT(TRIM(M$6),FIND("~",SUBSTITUTE(M$6," ","~",LEN(TRIM(M$6))-LEN(SUBSTITUTE(TRIM(M$6)," ",""))))-1)&amp;" Total",$B$6:$BB$305,ROW($A82)-5,FALSE))</f>
        <v>0</v>
      </c>
      <c r="N82" s="143">
        <f ca="1">IF(N$5&lt;&gt;"",HLOOKUP(N$5,Functionalization!$G$6:$R$305,ROW($A82)-5,FALSE),IFERROR(INDEX(N$269:N$305,MATCH($F82,$B$269:$B$305,0))/VLOOKUP($F82,$B$269:$BB$305,MATCH(LEFT(TRIM(N$6),FIND("~",SUBSTITUTE(N$6,"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82))*HLOOKUP(LEFT(TRIM(N$6),FIND("~",SUBSTITUTE(N$6," ","~",LEN(TRIM(N$6))-LEN(SUBSTITUTE(TRIM(N$6)," ",""))))-1)&amp;" Total",$B$6:$BB$305,ROW($A82)-5,FALSE))</f>
        <v>0</v>
      </c>
      <c r="O82" s="143">
        <f ca="1">IF(O$5&lt;&gt;"",HLOOKUP(O$5,Functionalization!$G$6:$R$305,ROW($A82)-5,FALSE),IFERROR(INDEX(O$269:O$305,MATCH($F82,$B$269:$B$305,0))/VLOOKUP($F82,$B$269:$BB$305,MATCH(LEFT(TRIM(O$6),FIND("~",SUBSTITUTE(O$6,"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82))*HLOOKUP(LEFT(TRIM(O$6),FIND("~",SUBSTITUTE(O$6," ","~",LEN(TRIM(O$6))-LEN(SUBSTITUTE(TRIM(O$6)," ",""))))-1)&amp;" Total",$B$6:$BB$305,ROW($A82)-5,FALSE))</f>
        <v>-903300.28</v>
      </c>
      <c r="P82" s="143">
        <f ca="1">IF(P$5&lt;&gt;"",HLOOKUP(P$5,Functionalization!$G$6:$R$305,ROW($A82)-5,FALSE),IFERROR(INDEX(P$269:P$305,MATCH($F82,$B$269:$B$305,0))/VLOOKUP($F82,$B$269:$BB$305,MATCH(LEFT(TRIM(P$6),FIND("~",SUBSTITUTE(P$6,"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82))*HLOOKUP(LEFT(TRIM(P$6),FIND("~",SUBSTITUTE(P$6," ","~",LEN(TRIM(P$6))-LEN(SUBSTITUTE(TRIM(P$6)," ",""))))-1)&amp;" Total",$B$6:$BB$305,ROW($A82)-5,FALSE))</f>
        <v>-903300.28</v>
      </c>
      <c r="Q82" s="143">
        <f ca="1">IF(Q$5&lt;&gt;"",HLOOKUP(Q$5,Functionalization!$G$6:$R$305,ROW($A82)-5,FALSE),IFERROR(INDEX(Q$269:Q$305,MATCH($F82,$B$269:$B$305,0))/VLOOKUP($F82,$B$269:$BB$305,MATCH(LEFT(TRIM(Q$6),FIND("~",SUBSTITUTE(Q$6,"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82))*HLOOKUP(LEFT(TRIM(Q$6),FIND("~",SUBSTITUTE(Q$6," ","~",LEN(TRIM(Q$6))-LEN(SUBSTITUTE(TRIM(Q$6)," ",""))))-1)&amp;" Total",$B$6:$BB$305,ROW($A82)-5,FALSE))</f>
        <v>0</v>
      </c>
      <c r="R82" s="143">
        <f ca="1">IF(R$5&lt;&gt;"",HLOOKUP(R$5,Functionalization!$G$6:$R$305,ROW($A82)-5,FALSE),IFERROR(INDEX(R$269:R$305,MATCH($F82,$B$269:$B$305,0))/VLOOKUP($F82,$B$269:$BB$305,MATCH(LEFT(TRIM(R$6),FIND("~",SUBSTITUTE(R$6,"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82))*HLOOKUP(LEFT(TRIM(R$6),FIND("~",SUBSTITUTE(R$6," ","~",LEN(TRIM(R$6))-LEN(SUBSTITUTE(TRIM(R$6)," ",""))))-1)&amp;" Total",$B$6:$BB$305,ROW($A82)-5,FALSE))</f>
        <v>0</v>
      </c>
      <c r="S82" s="143">
        <f ca="1">IF(S$5&lt;&gt;"",HLOOKUP(S$5,Functionalization!$G$6:$R$305,ROW($A82)-5,FALSE),IFERROR(INDEX(S$269:S$305,MATCH($F82,$B$269:$B$305,0))/VLOOKUP($F82,$B$269:$BB$305,MATCH(LEFT(TRIM(S$6),FIND("~",SUBSTITUTE(S$6,"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82))*HLOOKUP(LEFT(TRIM(S$6),FIND("~",SUBSTITUTE(S$6," ","~",LEN(TRIM(S$6))-LEN(SUBSTITUTE(TRIM(S$6)," ",""))))-1)&amp;" Total",$B$6:$BB$305,ROW($A82)-5,FALSE))</f>
        <v>0</v>
      </c>
      <c r="T82" s="143">
        <f ca="1">IF(T$5&lt;&gt;"",HLOOKUP(T$5,Functionalization!$G$6:$R$305,ROW($A82)-5,FALSE),IFERROR(INDEX(T$269:T$305,MATCH($F82,$B$269:$B$305,0))/VLOOKUP($F82,$B$269:$BB$305,MATCH(LEFT(TRIM(T$6),FIND("~",SUBSTITUTE(T$6,"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82))*HLOOKUP(LEFT(TRIM(T$6),FIND("~",SUBSTITUTE(T$6," ","~",LEN(TRIM(T$6))-LEN(SUBSTITUTE(TRIM(T$6)," ",""))))-1)&amp;" Total",$B$6:$BB$305,ROW($A82)-5,FALSE))</f>
        <v>0</v>
      </c>
      <c r="U82" s="143">
        <f ca="1">IF(U$5&lt;&gt;"",HLOOKUP(U$5,Functionalization!$G$6:$R$305,ROW($A82)-5,FALSE),IFERROR(INDEX(U$269:U$305,MATCH($F82,$B$269:$B$305,0))/VLOOKUP($F82,$B$269:$BB$305,MATCH(LEFT(TRIM(U$6),FIND("~",SUBSTITUTE(U$6,"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82))*HLOOKUP(LEFT(TRIM(U$6),FIND("~",SUBSTITUTE(U$6," ","~",LEN(TRIM(U$6))-LEN(SUBSTITUTE(TRIM(U$6)," ",""))))-1)&amp;" Total",$B$6:$BB$305,ROW($A82)-5,FALSE))</f>
        <v>0</v>
      </c>
      <c r="V82" s="143">
        <f ca="1">IF(V$5&lt;&gt;"",HLOOKUP(V$5,Functionalization!$G$6:$R$305,ROW($A82)-5,FALSE),IFERROR(INDEX(V$269:V$305,MATCH($F82,$B$269:$B$305,0))/VLOOKUP($F82,$B$269:$BB$305,MATCH(LEFT(TRIM(V$6),FIND("~",SUBSTITUTE(V$6,"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82))*HLOOKUP(LEFT(TRIM(V$6),FIND("~",SUBSTITUTE(V$6," ","~",LEN(TRIM(V$6))-LEN(SUBSTITUTE(TRIM(V$6)," ",""))))-1)&amp;" Total",$B$6:$BB$305,ROW($A82)-5,FALSE))</f>
        <v>0</v>
      </c>
      <c r="W82" s="143">
        <f ca="1">IF(W$5&lt;&gt;"",HLOOKUP(W$5,Functionalization!$G$6:$R$305,ROW($A82)-5,FALSE),IFERROR(INDEX(W$269:W$305,MATCH($F82,$B$269:$B$305,0))/VLOOKUP($F82,$B$269:$BB$305,MATCH(LEFT(TRIM(W$6),FIND("~",SUBSTITUTE(W$6,"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82))*HLOOKUP(LEFT(TRIM(W$6),FIND("~",SUBSTITUTE(W$6," ","~",LEN(TRIM(W$6))-LEN(SUBSTITUTE(TRIM(W$6)," ",""))))-1)&amp;" Total",$B$6:$BB$305,ROW($A82)-5,FALSE))</f>
        <v>0</v>
      </c>
      <c r="X82" s="143">
        <f ca="1">IF(X$5&lt;&gt;"",HLOOKUP(X$5,Functionalization!$G$6:$R$305,ROW($A82)-5,FALSE),IFERROR(INDEX(X$269:X$305,MATCH($F82,$B$269:$B$305,0))/VLOOKUP($F82,$B$269:$BB$305,MATCH(LEFT(TRIM(X$6),FIND("~",SUBSTITUTE(X$6,"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82))*HLOOKUP(LEFT(TRIM(X$6),FIND("~",SUBSTITUTE(X$6," ","~",LEN(TRIM(X$6))-LEN(SUBSTITUTE(TRIM(X$6)," ",""))))-1)&amp;" Total",$B$6:$BB$305,ROW($A82)-5,FALSE))</f>
        <v>0</v>
      </c>
      <c r="Y82" s="143">
        <f ca="1">IF(Y$5&lt;&gt;"",HLOOKUP(Y$5,Functionalization!$G$6:$R$305,ROW($A82)-5,FALSE),IFERROR(INDEX(Y$269:Y$305,MATCH($F82,$B$269:$B$305,0))/VLOOKUP($F82,$B$269:$BB$305,MATCH(LEFT(TRIM(Y$6),FIND("~",SUBSTITUTE(Y$6,"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82))*HLOOKUP(LEFT(TRIM(Y$6),FIND("~",SUBSTITUTE(Y$6," ","~",LEN(TRIM(Y$6))-LEN(SUBSTITUTE(TRIM(Y$6)," ",""))))-1)&amp;" Total",$B$6:$BB$305,ROW($A82)-5,FALSE))</f>
        <v>0</v>
      </c>
      <c r="Z82" s="143">
        <f ca="1">IF(Z$5&lt;&gt;"",HLOOKUP(Z$5,Functionalization!$G$6:$R$305,ROW($A82)-5,FALSE),IFERROR(INDEX(Z$269:Z$305,MATCH($F82,$B$269:$B$305,0))/VLOOKUP($F82,$B$269:$BB$305,MATCH(LEFT(TRIM(Z$6),FIND("~",SUBSTITUTE(Z$6,"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82))*HLOOKUP(LEFT(TRIM(Z$6),FIND("~",SUBSTITUTE(Z$6," ","~",LEN(TRIM(Z$6))-LEN(SUBSTITUTE(TRIM(Z$6)," ",""))))-1)&amp;" Total",$B$6:$BB$305,ROW($A82)-5,FALSE))</f>
        <v>0</v>
      </c>
      <c r="AA82" s="143">
        <f ca="1">IF(AA$5&lt;&gt;"",HLOOKUP(AA$5,Functionalization!$G$6:$R$305,ROW($A82)-5,FALSE),IFERROR(INDEX(AA$269:AA$305,MATCH($F82,$B$269:$B$305,0))/VLOOKUP($F82,$B$269:$BB$305,MATCH(LEFT(TRIM(AA$6),FIND("~",SUBSTITUTE(AA$6,"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82))*HLOOKUP(LEFT(TRIM(AA$6),FIND("~",SUBSTITUTE(AA$6," ","~",LEN(TRIM(AA$6))-LEN(SUBSTITUTE(TRIM(AA$6)," ",""))))-1)&amp;" Total",$B$6:$BB$305,ROW($A82)-5,FALSE))</f>
        <v>0</v>
      </c>
      <c r="AB82" s="143">
        <f ca="1">IF(AB$5&lt;&gt;"",HLOOKUP(AB$5,Functionalization!$G$6:$R$305,ROW($A82)-5,FALSE),IFERROR(INDEX(AB$269:AB$305,MATCH($F82,$B$269:$B$305,0))/VLOOKUP($F82,$B$269:$BB$305,MATCH(LEFT(TRIM(AB$6),FIND("~",SUBSTITUTE(AB$6,"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82))*HLOOKUP(LEFT(TRIM(AB$6),FIND("~",SUBSTITUTE(AB$6," ","~",LEN(TRIM(AB$6))-LEN(SUBSTITUTE(TRIM(AB$6)," ",""))))-1)&amp;" Total",$B$6:$BB$305,ROW($A82)-5,FALSE))</f>
        <v>0</v>
      </c>
      <c r="AC82" s="143">
        <f ca="1">IF(AC$5&lt;&gt;"",HLOOKUP(AC$5,Functionalization!$G$6:$R$305,ROW($A82)-5,FALSE),IFERROR(INDEX(AC$269:AC$305,MATCH($F82,$B$269:$B$305,0))/VLOOKUP($F82,$B$269:$BB$305,MATCH(LEFT(TRIM(AC$6),FIND("~",SUBSTITUTE(AC$6,"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82))*HLOOKUP(LEFT(TRIM(AC$6),FIND("~",SUBSTITUTE(AC$6," ","~",LEN(TRIM(AC$6))-LEN(SUBSTITUTE(TRIM(AC$6)," ",""))))-1)&amp;" Total",$B$6:$BB$305,ROW($A82)-5,FALSE))</f>
        <v>0</v>
      </c>
      <c r="AD82" s="143">
        <f ca="1">IF(AD$5&lt;&gt;"",HLOOKUP(AD$5,Functionalization!$G$6:$R$305,ROW($A82)-5,FALSE),IFERROR(INDEX(AD$269:AD$305,MATCH($F82,$B$269:$B$305,0))/VLOOKUP($F82,$B$269:$BB$305,MATCH(LEFT(TRIM(AD$6),FIND("~",SUBSTITUTE(AD$6,"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82))*HLOOKUP(LEFT(TRIM(AD$6),FIND("~",SUBSTITUTE(AD$6," ","~",LEN(TRIM(AD$6))-LEN(SUBSTITUTE(TRIM(AD$6)," ",""))))-1)&amp;" Total",$B$6:$BB$305,ROW($A82)-5,FALSE))</f>
        <v>0</v>
      </c>
      <c r="AE82" s="143">
        <f ca="1">IF(AE$5&lt;&gt;"",HLOOKUP(AE$5,Functionalization!$G$6:$R$305,ROW($A82)-5,FALSE),IFERROR(INDEX(AE$269:AE$305,MATCH($F82,$B$269:$B$305,0))/VLOOKUP($F82,$B$269:$BB$305,MATCH(LEFT(TRIM(AE$6),FIND("~",SUBSTITUTE(AE$6,"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82))*HLOOKUP(LEFT(TRIM(AE$6),FIND("~",SUBSTITUTE(AE$6," ","~",LEN(TRIM(AE$6))-LEN(SUBSTITUTE(TRIM(AE$6)," ",""))))-1)&amp;" Total",$B$6:$BB$305,ROW($A82)-5,FALSE))</f>
        <v>0</v>
      </c>
      <c r="AF82" s="143">
        <f ca="1">IF(AF$5&lt;&gt;"",HLOOKUP(AF$5,Functionalization!$G$6:$R$305,ROW($A82)-5,FALSE),IFERROR(INDEX(AF$269:AF$305,MATCH($F82,$B$269:$B$305,0))/VLOOKUP($F82,$B$269:$BB$305,MATCH(LEFT(TRIM(AF$6),FIND("~",SUBSTITUTE(AF$6,"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82))*HLOOKUP(LEFT(TRIM(AF$6),FIND("~",SUBSTITUTE(AF$6," ","~",LEN(TRIM(AF$6))-LEN(SUBSTITUTE(TRIM(AF$6)," ",""))))-1)&amp;" Total",$B$6:$BB$305,ROW($A82)-5,FALSE))</f>
        <v>0</v>
      </c>
      <c r="AG82" s="143">
        <f ca="1">IF(AG$5&lt;&gt;"",HLOOKUP(AG$5,Functionalization!$G$6:$R$305,ROW($A82)-5,FALSE),IFERROR(INDEX(AG$269:AG$305,MATCH($F82,$B$269:$B$305,0))/VLOOKUP($F82,$B$269:$BB$305,MATCH(LEFT(TRIM(AG$6),FIND("~",SUBSTITUTE(AG$6,"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82))*HLOOKUP(LEFT(TRIM(AG$6),FIND("~",SUBSTITUTE(AG$6," ","~",LEN(TRIM(AG$6))-LEN(SUBSTITUTE(TRIM(AG$6)," ",""))))-1)&amp;" Total",$B$6:$BB$305,ROW($A82)-5,FALSE))</f>
        <v>0</v>
      </c>
      <c r="AH82" s="143">
        <f ca="1">IF(AH$5&lt;&gt;"",HLOOKUP(AH$5,Functionalization!$G$6:$R$305,ROW($A82)-5,FALSE),IFERROR(INDEX(AH$269:AH$305,MATCH($F82,$B$269:$B$305,0))/VLOOKUP($F82,$B$269:$BB$305,MATCH(LEFT(TRIM(AH$6),FIND("~",SUBSTITUTE(AH$6,"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82))*HLOOKUP(LEFT(TRIM(AH$6),FIND("~",SUBSTITUTE(AH$6," ","~",LEN(TRIM(AH$6))-LEN(SUBSTITUTE(TRIM(AH$6)," ",""))))-1)&amp;" Total",$B$6:$BB$305,ROW($A82)-5,FALSE))</f>
        <v>0</v>
      </c>
      <c r="AI82" s="143">
        <f ca="1">IF(AI$5&lt;&gt;"",HLOOKUP(AI$5,Functionalization!$G$6:$R$305,ROW($A82)-5,FALSE),IFERROR(INDEX(AI$269:AI$305,MATCH($F82,$B$269:$B$305,0))/VLOOKUP($F82,$B$269:$BB$305,MATCH(LEFT(TRIM(AI$6),FIND("~",SUBSTITUTE(AI$6,"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82))*HLOOKUP(LEFT(TRIM(AI$6),FIND("~",SUBSTITUTE(AI$6," ","~",LEN(TRIM(AI$6))-LEN(SUBSTITUTE(TRIM(AI$6)," ",""))))-1)&amp;" Total",$B$6:$BB$305,ROW($A82)-5,FALSE))</f>
        <v>0</v>
      </c>
      <c r="AJ82" s="143">
        <f ca="1">IF(AJ$5&lt;&gt;"",HLOOKUP(AJ$5,Functionalization!$G$6:$R$305,ROW($A82)-5,FALSE),IFERROR(INDEX(AJ$269:AJ$305,MATCH($F82,$B$269:$B$305,0))/VLOOKUP($F82,$B$269:$BB$305,MATCH(LEFT(TRIM(AJ$6),FIND("~",SUBSTITUTE(AJ$6,"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82))*HLOOKUP(LEFT(TRIM(AJ$6),FIND("~",SUBSTITUTE(AJ$6," ","~",LEN(TRIM(AJ$6))-LEN(SUBSTITUTE(TRIM(AJ$6)," ",""))))-1)&amp;" Total",$B$6:$BB$305,ROW($A82)-5,FALSE))</f>
        <v>0</v>
      </c>
      <c r="AK82" s="143">
        <f ca="1">IF(AK$5&lt;&gt;"",HLOOKUP(AK$5,Functionalization!$G$6:$R$305,ROW($A82)-5,FALSE),IFERROR(INDEX(AK$269:AK$305,MATCH($F82,$B$269:$B$305,0))/VLOOKUP($F82,$B$269:$BB$305,MATCH(LEFT(TRIM(AK$6),FIND("~",SUBSTITUTE(AK$6,"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82))*HLOOKUP(LEFT(TRIM(AK$6),FIND("~",SUBSTITUTE(AK$6," ","~",LEN(TRIM(AK$6))-LEN(SUBSTITUTE(TRIM(AK$6)," ",""))))-1)&amp;" Total",$B$6:$BB$305,ROW($A82)-5,FALSE))</f>
        <v>0</v>
      </c>
      <c r="AL82" s="143">
        <f ca="1">IF(AL$5&lt;&gt;"",HLOOKUP(AL$5,Functionalization!$G$6:$R$305,ROW($A82)-5,FALSE),IFERROR(INDEX(AL$269:AL$305,MATCH($F82,$B$269:$B$305,0))/VLOOKUP($F82,$B$269:$BB$305,MATCH(LEFT(TRIM(AL$6),FIND("~",SUBSTITUTE(AL$6,"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82))*HLOOKUP(LEFT(TRIM(AL$6),FIND("~",SUBSTITUTE(AL$6," ","~",LEN(TRIM(AL$6))-LEN(SUBSTITUTE(TRIM(AL$6)," ",""))))-1)&amp;" Total",$B$6:$BB$305,ROW($A82)-5,FALSE))</f>
        <v>0</v>
      </c>
      <c r="AM82" s="143">
        <f ca="1">IF(AM$5&lt;&gt;"",HLOOKUP(AM$5,Functionalization!$G$6:$R$305,ROW($A82)-5,FALSE),IFERROR(INDEX(AM$269:AM$305,MATCH($F82,$B$269:$B$305,0))/VLOOKUP($F82,$B$269:$BB$305,MATCH(LEFT(TRIM(AM$6),FIND("~",SUBSTITUTE(AM$6,"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82))*HLOOKUP(LEFT(TRIM(AM$6),FIND("~",SUBSTITUTE(AM$6," ","~",LEN(TRIM(AM$6))-LEN(SUBSTITUTE(TRIM(AM$6)," ",""))))-1)&amp;" Total",$B$6:$BB$305,ROW($A82)-5,FALSE))</f>
        <v>0</v>
      </c>
      <c r="AN82" s="143">
        <f ca="1">IF(AN$5&lt;&gt;"",HLOOKUP(AN$5,Functionalization!$G$6:$R$305,ROW($A82)-5,FALSE),IFERROR(INDEX(AN$269:AN$305,MATCH($F82,$B$269:$B$305,0))/VLOOKUP($F82,$B$269:$BB$305,MATCH(LEFT(TRIM(AN$6),FIND("~",SUBSTITUTE(AN$6,"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82))*HLOOKUP(LEFT(TRIM(AN$6),FIND("~",SUBSTITUTE(AN$6," ","~",LEN(TRIM(AN$6))-LEN(SUBSTITUTE(TRIM(AN$6)," ",""))))-1)&amp;" Total",$B$6:$BB$305,ROW($A82)-5,FALSE))</f>
        <v>0</v>
      </c>
      <c r="AO82" s="143">
        <f ca="1">IF(AO$5&lt;&gt;"",HLOOKUP(AO$5,Functionalization!$G$6:$R$305,ROW($A82)-5,FALSE),IFERROR(INDEX(AO$269:AO$305,MATCH($F82,$B$269:$B$305,0))/VLOOKUP($F82,$B$269:$BB$305,MATCH(LEFT(TRIM(AO$6),FIND("~",SUBSTITUTE(AO$6,"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82))*HLOOKUP(LEFT(TRIM(AO$6),FIND("~",SUBSTITUTE(AO$6," ","~",LEN(TRIM(AO$6))-LEN(SUBSTITUTE(TRIM(AO$6)," ",""))))-1)&amp;" Total",$B$6:$BB$305,ROW($A82)-5,FALSE))</f>
        <v>0</v>
      </c>
      <c r="AP82" s="143">
        <f ca="1">IF(AP$5&lt;&gt;"",HLOOKUP(AP$5,Functionalization!$G$6:$R$305,ROW($A82)-5,FALSE),IFERROR(INDEX(AP$269:AP$305,MATCH($F82,$B$269:$B$305,0))/VLOOKUP($F82,$B$269:$BB$305,MATCH(LEFT(TRIM(AP$6),FIND("~",SUBSTITUTE(AP$6,"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82))*HLOOKUP(LEFT(TRIM(AP$6),FIND("~",SUBSTITUTE(AP$6," ","~",LEN(TRIM(AP$6))-LEN(SUBSTITUTE(TRIM(AP$6)," ",""))))-1)&amp;" Total",$B$6:$BB$305,ROW($A82)-5,FALSE))</f>
        <v>0</v>
      </c>
      <c r="AQ82" s="143">
        <f ca="1">IF(AQ$5&lt;&gt;"",HLOOKUP(AQ$5,Functionalization!$G$6:$R$305,ROW($A82)-5,FALSE),IFERROR(INDEX(AQ$269:AQ$305,MATCH($F82,$B$269:$B$305,0))/VLOOKUP($F82,$B$269:$BB$305,MATCH(LEFT(TRIM(AQ$6),FIND("~",SUBSTITUTE(AQ$6,"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82))*HLOOKUP(LEFT(TRIM(AQ$6),FIND("~",SUBSTITUTE(AQ$6," ","~",LEN(TRIM(AQ$6))-LEN(SUBSTITUTE(TRIM(AQ$6)," ",""))))-1)&amp;" Total",$B$6:$BB$305,ROW($A82)-5,FALSE))</f>
        <v>0</v>
      </c>
      <c r="AR82" s="143">
        <f ca="1">IF(AR$5&lt;&gt;"",HLOOKUP(AR$5,Functionalization!$G$6:$R$305,ROW($A82)-5,FALSE),IFERROR(INDEX(AR$269:AR$305,MATCH($F82,$B$269:$B$305,0))/VLOOKUP($F82,$B$269:$BB$305,MATCH(LEFT(TRIM(AR$6),FIND("~",SUBSTITUTE(AR$6,"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82))*HLOOKUP(LEFT(TRIM(AR$6),FIND("~",SUBSTITUTE(AR$6," ","~",LEN(TRIM(AR$6))-LEN(SUBSTITUTE(TRIM(AR$6)," ",""))))-1)&amp;" Total",$B$6:$BB$305,ROW($A82)-5,FALSE))</f>
        <v>0</v>
      </c>
      <c r="AS82" s="143">
        <f ca="1">IF(AS$5&lt;&gt;"",HLOOKUP(AS$5,Functionalization!$G$6:$R$305,ROW($A82)-5,FALSE),IFERROR(INDEX(AS$269:AS$305,MATCH($F82,$B$269:$B$305,0))/VLOOKUP($F82,$B$269:$BB$305,MATCH(LEFT(TRIM(AS$6),FIND("~",SUBSTITUTE(AS$6,"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82))*HLOOKUP(LEFT(TRIM(AS$6),FIND("~",SUBSTITUTE(AS$6," ","~",LEN(TRIM(AS$6))-LEN(SUBSTITUTE(TRIM(AS$6)," ",""))))-1)&amp;" Total",$B$6:$BB$305,ROW($A82)-5,FALSE))</f>
        <v>0</v>
      </c>
      <c r="AT82" s="143">
        <f ca="1">IF(AT$5&lt;&gt;"",HLOOKUP(AT$5,Functionalization!$G$6:$R$305,ROW($A82)-5,FALSE),IFERROR(INDEX(AT$269:AT$305,MATCH($F82,$B$269:$B$305,0))/VLOOKUP($F82,$B$269:$BB$305,MATCH(LEFT(TRIM(AT$6),FIND("~",SUBSTITUTE(AT$6,"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82))*HLOOKUP(LEFT(TRIM(AT$6),FIND("~",SUBSTITUTE(AT$6," ","~",LEN(TRIM(AT$6))-LEN(SUBSTITUTE(TRIM(AT$6)," ",""))))-1)&amp;" Total",$B$6:$BB$305,ROW($A82)-5,FALSE))</f>
        <v>0</v>
      </c>
      <c r="AU82" s="143">
        <f ca="1">IF(AU$5&lt;&gt;"",HLOOKUP(AU$5,Functionalization!$G$6:$R$305,ROW($A82)-5,FALSE),IFERROR(INDEX(AU$269:AU$305,MATCH($F82,$B$269:$B$305,0))/VLOOKUP($F82,$B$269:$BB$305,MATCH(LEFT(TRIM(AU$6),FIND("~",SUBSTITUTE(AU$6,"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82))*HLOOKUP(LEFT(TRIM(AU$6),FIND("~",SUBSTITUTE(AU$6," ","~",LEN(TRIM(AU$6))-LEN(SUBSTITUTE(TRIM(AU$6)," ",""))))-1)&amp;" Total",$B$6:$BB$305,ROW($A82)-5,FALSE))</f>
        <v>0</v>
      </c>
      <c r="AV82" s="143">
        <f ca="1">IF(AV$5&lt;&gt;"",HLOOKUP(AV$5,Functionalization!$G$6:$R$305,ROW($A82)-5,FALSE),IFERROR(INDEX(AV$269:AV$305,MATCH($F82,$B$269:$B$305,0))/VLOOKUP($F82,$B$269:$BB$305,MATCH(LEFT(TRIM(AV$6),FIND("~",SUBSTITUTE(AV$6,"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82))*HLOOKUP(LEFT(TRIM(AV$6),FIND("~",SUBSTITUTE(AV$6," ","~",LEN(TRIM(AV$6))-LEN(SUBSTITUTE(TRIM(AV$6)," ",""))))-1)&amp;" Total",$B$6:$BB$305,ROW($A82)-5,FALSE))</f>
        <v>0</v>
      </c>
      <c r="AW82" s="143">
        <f ca="1">IF(AW$5&lt;&gt;"",HLOOKUP(AW$5,Functionalization!$G$6:$R$305,ROW($A82)-5,FALSE),IFERROR(INDEX(AW$269:AW$305,MATCH($F82,$B$269:$B$305,0))/VLOOKUP($F82,$B$269:$BB$305,MATCH(LEFT(TRIM(AW$6),FIND("~",SUBSTITUTE(AW$6,"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82))*HLOOKUP(LEFT(TRIM(AW$6),FIND("~",SUBSTITUTE(AW$6," ","~",LEN(TRIM(AW$6))-LEN(SUBSTITUTE(TRIM(AW$6)," ",""))))-1)&amp;" Total",$B$6:$BB$305,ROW($A82)-5,FALSE))</f>
        <v>0</v>
      </c>
      <c r="AX82" s="143">
        <f ca="1">IF(AX$5&lt;&gt;"",HLOOKUP(AX$5,Functionalization!$G$6:$R$305,ROW($A82)-5,FALSE),IFERROR(INDEX(AX$269:AX$305,MATCH($F82,$B$269:$B$305,0))/VLOOKUP($F82,$B$269:$BB$305,MATCH(LEFT(TRIM(AX$6),FIND("~",SUBSTITUTE(AX$6,"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82))*HLOOKUP(LEFT(TRIM(AX$6),FIND("~",SUBSTITUTE(AX$6," ","~",LEN(TRIM(AX$6))-LEN(SUBSTITUTE(TRIM(AX$6)," ",""))))-1)&amp;" Total",$B$6:$BB$305,ROW($A82)-5,FALSE))</f>
        <v>0</v>
      </c>
      <c r="AY82" s="143">
        <f ca="1">IF(AY$5&lt;&gt;"",HLOOKUP(AY$5,Functionalization!$G$6:$R$305,ROW($A82)-5,FALSE),IFERROR(INDEX(AY$269:AY$305,MATCH($F82,$B$269:$B$305,0))/VLOOKUP($F82,$B$269:$BB$305,MATCH(LEFT(TRIM(AY$6),FIND("~",SUBSTITUTE(AY$6,"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82))*HLOOKUP(LEFT(TRIM(AY$6),FIND("~",SUBSTITUTE(AY$6," ","~",LEN(TRIM(AY$6))-LEN(SUBSTITUTE(TRIM(AY$6)," ",""))))-1)&amp;" Total",$B$6:$BB$305,ROW($A82)-5,FALSE))</f>
        <v>0</v>
      </c>
      <c r="AZ82" s="143">
        <f ca="1">IF(AZ$5&lt;&gt;"",HLOOKUP(AZ$5,Functionalization!$G$6:$R$305,ROW($A82)-5,FALSE),IFERROR(INDEX(AZ$269:AZ$305,MATCH($F82,$B$269:$B$305,0))/VLOOKUP($F82,$B$269:$BB$305,MATCH(LEFT(TRIM(AZ$6),FIND("~",SUBSTITUTE(AZ$6,"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82))*HLOOKUP(LEFT(TRIM(AZ$6),FIND("~",SUBSTITUTE(AZ$6," ","~",LEN(TRIM(AZ$6))-LEN(SUBSTITUTE(TRIM(AZ$6)," ",""))))-1)&amp;" Total",$B$6:$BB$305,ROW($A82)-5,FALSE))</f>
        <v>0</v>
      </c>
      <c r="BA82" s="143">
        <f ca="1">IF(BA$5&lt;&gt;"",HLOOKUP(BA$5,Functionalization!$G$6:$R$305,ROW($A82)-5,FALSE),IFERROR(INDEX(BA$269:BA$305,MATCH($F82,$B$269:$B$305,0))/VLOOKUP($F82,$B$269:$BB$305,MATCH(LEFT(TRIM(BA$6),FIND("~",SUBSTITUTE(BA$6,"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82))*HLOOKUP(LEFT(TRIM(BA$6),FIND("~",SUBSTITUTE(BA$6," ","~",LEN(TRIM(BA$6))-LEN(SUBSTITUTE(TRIM(BA$6)," ",""))))-1)&amp;" Total",$B$6:$BB$305,ROW($A82)-5,FALSE))</f>
        <v>0</v>
      </c>
      <c r="BB82" s="143">
        <f ca="1">IF(BB$5&lt;&gt;"",HLOOKUP(BB$5,Functionalization!$G$6:$R$305,ROW($A82)-5,FALSE),IFERROR(INDEX(BB$269:BB$305,MATCH($F82,$B$269:$B$305,0))/VLOOKUP($F82,$B$269:$BB$305,MATCH(LEFT(TRIM(BB$6),FIND("~",SUBSTITUTE(BB$6,"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82))*HLOOKUP(LEFT(TRIM(BB$6),FIND("~",SUBSTITUTE(BB$6," ","~",LEN(TRIM(BB$6))-LEN(SUBSTITUTE(TRIM(BB$6)," ",""))))-1)&amp;" Total",$B$6:$BB$305,ROW($A82)-5,FALSE))</f>
        <v>0</v>
      </c>
      <c r="BD82" s="79">
        <f ca="1">IFERROR(IF(SUMIF($G$6:$BB$6,BD$6&amp;" Total",$G82:$BB82)-(SUMIF($G$6:$BB$6,BD$6&amp;" "&amp;'Input-Func_Class'!$D$22,$G82:$BB82)+IFERROR(SUMIF($G$6:$BB$6,BD$6&amp;" "&amp;'Input-Func_Class'!$E$22,$G82:$BB82),SUMIF($G$6:$BB$6,BD$6&amp;" "&amp;'Input-Func_Class'!$B$24,$G82:$BB82))+SUMIF($G$6:$BB$6,BD$6&amp;" "&amp;'Input-Func_Class'!$F$22,$G82:$BB82))&lt;Check_Limit,0,1),1)</f>
        <v>0</v>
      </c>
      <c r="BE82" s="79">
        <f ca="1">IFERROR(IF(SUMIF($G$6:$BB$6,BE$6&amp;" Total",$G82:$BB82)-(SUMIF($G$6:$BB$6,BE$6&amp;" "&amp;'Input-Func_Class'!$D$22,$G82:$BB82)+IFERROR(SUMIF($G$6:$BB$6,BE$6&amp;" "&amp;'Input-Func_Class'!$E$22,$G82:$BB82),SUMIF($G$6:$BB$6,BE$6&amp;" "&amp;'Input-Func_Class'!$B$24,$G82:$BB82))+SUMIF($G$6:$BB$6,BE$6&amp;" "&amp;'Input-Func_Class'!$F$22,$G82:$BB82))&lt;Check_Limit,0,1),1)</f>
        <v>0</v>
      </c>
      <c r="BF82" s="79">
        <f ca="1">IFERROR(IF(SUMIF($G$6:$BB$6,BF$6&amp;" Total",$G82:$BB82)-(SUMIF($G$6:$BB$6,BF$6&amp;" "&amp;'Input-Func_Class'!$D$22,$G82:$BB82)+IFERROR(SUMIF($G$6:$BB$6,BF$6&amp;" "&amp;'Input-Func_Class'!$E$22,$G82:$BB82),SUMIF($G$6:$BB$6,BF$6&amp;" "&amp;'Input-Func_Class'!$B$24,$G82:$BB82))+SUMIF($G$6:$BB$6,BF$6&amp;" "&amp;'Input-Func_Class'!$F$22,$G82:$BB82))&lt;Check_Limit,0,1),1)</f>
        <v>0</v>
      </c>
      <c r="BG82" s="79">
        <f ca="1">IFERROR(IF(SUMIF($G$6:$BB$6,BG$6&amp;" Total",$G82:$BB82)-(SUMIF($G$6:$BB$6,BG$6&amp;" "&amp;'Input-Func_Class'!$D$22,$G82:$BB82)+IFERROR(SUMIF($G$6:$BB$6,BG$6&amp;" "&amp;'Input-Func_Class'!$E$22,$G82:$BB82),SUMIF($G$6:$BB$6,BG$6&amp;" "&amp;'Input-Func_Class'!$B$24,$G82:$BB82))+SUMIF($G$6:$BB$6,BG$6&amp;" "&amp;'Input-Func_Class'!$F$22,$G82:$BB82))&lt;Check_Limit,0,1),1)</f>
        <v>0</v>
      </c>
      <c r="BH82" s="79">
        <f ca="1">IFERROR(IF(SUMIF($G$6:$BB$6,BH$6&amp;" Total",$G82:$BB82)-(SUMIF($G$6:$BB$6,BH$6&amp;" "&amp;'Input-Func_Class'!$D$22,$G82:$BB82)+IFERROR(SUMIF($G$6:$BB$6,BH$6&amp;" "&amp;'Input-Func_Class'!$E$22,$G82:$BB82),SUMIF($G$6:$BB$6,BH$6&amp;" "&amp;'Input-Func_Class'!$B$24,$G82:$BB82))+SUMIF($G$6:$BB$6,BH$6&amp;" "&amp;'Input-Func_Class'!$F$22,$G82:$BB82))&lt;Check_Limit,0,1),1)</f>
        <v>0</v>
      </c>
      <c r="BI82" s="79">
        <f ca="1">IFERROR(IF(SUMIF($G$6:$BB$6,BI$6&amp;" Total",$G82:$BB82)-(SUMIF($G$6:$BB$6,BI$6&amp;" "&amp;'Input-Func_Class'!$D$22,$G82:$BB82)+IFERROR(SUMIF($G$6:$BB$6,BI$6&amp;" "&amp;'Input-Func_Class'!$E$22,$G82:$BB82),SUMIF($G$6:$BB$6,BI$6&amp;" "&amp;'Input-Func_Class'!$B$24,$G82:$BB82))+SUMIF($G$6:$BB$6,BI$6&amp;" "&amp;'Input-Func_Class'!$F$22,$G82:$BB82))&lt;Check_Limit,0,1),1)</f>
        <v>0</v>
      </c>
      <c r="BJ82" s="79">
        <f ca="1">IFERROR(IF(SUMIF($G$6:$BB$6,BJ$6&amp;" Total",$G82:$BB82)-(SUMIF($G$6:$BB$6,BJ$6&amp;" "&amp;'Input-Func_Class'!$D$22,$G82:$BB82)+IFERROR(SUMIF($G$6:$BB$6,BJ$6&amp;" "&amp;'Input-Func_Class'!$E$22,$G82:$BB82),SUMIF($G$6:$BB$6,BJ$6&amp;" "&amp;'Input-Func_Class'!$B$24,$G82:$BB82))+SUMIF($G$6:$BB$6,BJ$6&amp;" "&amp;'Input-Func_Class'!$F$22,$G82:$BB82))&lt;Check_Limit,0,1),1)</f>
        <v>0</v>
      </c>
      <c r="BK82" s="79">
        <f ca="1">IFERROR(IF(SUMIF($G$6:$BB$6,BK$6&amp;" Total",$G82:$BB82)-(SUMIF($G$6:$BB$6,BK$6&amp;" "&amp;'Input-Func_Class'!$D$22,$G82:$BB82)+IFERROR(SUMIF($G$6:$BB$6,BK$6&amp;" "&amp;'Input-Func_Class'!$E$22,$G82:$BB82),SUMIF($G$6:$BB$6,BK$6&amp;" "&amp;'Input-Func_Class'!$B$24,$G82:$BB82))+SUMIF($G$6:$BB$6,BK$6&amp;" "&amp;'Input-Func_Class'!$F$22,$G82:$BB82))&lt;Check_Limit,0,1),1)</f>
        <v>0</v>
      </c>
      <c r="BL82" s="79">
        <f ca="1">IFERROR(IF(SUMIF($G$6:$BB$6,BL$6&amp;" Total",$G82:$BB82)-(SUMIF($G$6:$BB$6,BL$6&amp;" "&amp;'Input-Func_Class'!$D$22,$G82:$BB82)+IFERROR(SUMIF($G$6:$BB$6,BL$6&amp;" "&amp;'Input-Func_Class'!$E$22,$G82:$BB82),SUMIF($G$6:$BB$6,BL$6&amp;" "&amp;'Input-Func_Class'!$B$24,$G82:$BB82))+SUMIF($G$6:$BB$6,BL$6&amp;" "&amp;'Input-Func_Class'!$F$22,$G82:$BB82))&lt;Check_Limit,0,1),1)</f>
        <v>0</v>
      </c>
      <c r="BM82" s="79">
        <f ca="1">IFERROR(IF(SUMIF($G$6:$BB$6,BM$6&amp;" Total",$G82:$BB82)-(SUMIF($G$6:$BB$6,BM$6&amp;" "&amp;'Input-Func_Class'!$D$22,$G82:$BB82)+IFERROR(SUMIF($G$6:$BB$6,BM$6&amp;" "&amp;'Input-Func_Class'!$E$22,$G82:$BB82),SUMIF($G$6:$BB$6,BM$6&amp;" "&amp;'Input-Func_Class'!$B$24,$G82:$BB82))+SUMIF($G$6:$BB$6,BM$6&amp;" "&amp;'Input-Func_Class'!$F$22,$G82:$BB82))&lt;Check_Limit,0,1),1)</f>
        <v>0</v>
      </c>
      <c r="BN82" s="79">
        <f ca="1">IFERROR(IF(SUMIF($G$6:$BB$6,BN$6&amp;" Total",$G82:$BB82)-(SUMIF($G$6:$BB$6,BN$6&amp;" "&amp;'Input-Func_Class'!$D$22,$G82:$BB82)+IFERROR(SUMIF($G$6:$BB$6,BN$6&amp;" "&amp;'Input-Func_Class'!$E$22,$G82:$BB82),SUMIF($G$6:$BB$6,BN$6&amp;" "&amp;'Input-Func_Class'!$B$24,$G82:$BB82))+SUMIF($G$6:$BB$6,BN$6&amp;" "&amp;'Input-Func_Class'!$F$22,$G82:$BB82))&lt;Check_Limit,0,1),1)</f>
        <v>0</v>
      </c>
      <c r="BO82" s="79">
        <f ca="1">IFERROR(IF(SUMIF($G$6:$BB$6,BO$6&amp;" Total",$G82:$BB82)-(SUMIF($G$6:$BB$6,BO$6&amp;" "&amp;'Input-Func_Class'!$D$22,$G82:$BB82)+IFERROR(SUMIF($G$6:$BB$6,BO$6&amp;" "&amp;'Input-Func_Class'!$E$22,$G82:$BB82),SUMIF($G$6:$BB$6,BO$6&amp;" "&amp;'Input-Func_Class'!$B$24,$G82:$BB82))+SUMIF($G$6:$BB$6,BO$6&amp;" "&amp;'Input-Func_Class'!$F$22,$G82:$BB82))&lt;Check_Limit,0,1),1)</f>
        <v>0</v>
      </c>
    </row>
    <row r="83" spans="1:67" outlineLevel="1">
      <c r="A83" s="113">
        <f>IF(ISBLANK('Input-Accounts'!A83),"",'Input-Accounts'!A83)</f>
        <v>69</v>
      </c>
      <c r="B83" s="17" t="str">
        <f>IF(ISBLANK('Input-Accounts'!B83),"",'Input-Accounts'!B83)</f>
        <v>Structures and Improvements</v>
      </c>
      <c r="C83" s="113">
        <f>IF(ISBLANK('Input-Accounts'!C83),"",'Input-Accounts'!C83)</f>
        <v>375</v>
      </c>
      <c r="D83" s="143">
        <f>Functionalization!$D83</f>
        <v>-1008132.75</v>
      </c>
      <c r="E83" s="143">
        <f t="shared" ca="1" si="16"/>
        <v>0</v>
      </c>
      <c r="F83" s="89" t="str">
        <f>IF($D83=0,"-",IF('Input-Accounts'!$E83&lt;&gt;0,'Input-Accounts'!$E83,'Input-Accounts'!$G83))</f>
        <v>INT_DIST-MAINS</v>
      </c>
      <c r="G83" s="143">
        <f ca="1">IF(G$5&lt;&gt;"",HLOOKUP(G$5,Functionalization!$G$6:$R$305,ROW($A83)-5,FALSE),IFERROR(INDEX(G$269:G$305,MATCH($F83,$B$269:$B$305,0))/VLOOKUP($F83,$B$269:$BB$305,MATCH(LEFT(TRIM(G$6),FIND("~",SUBSTITUTE(G$6,"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83))*HLOOKUP(LEFT(TRIM(G$6),FIND("~",SUBSTITUTE(G$6," ","~",LEN(TRIM(G$6))-LEN(SUBSTITUTE(TRIM(G$6)," ",""))))-1)&amp;" Total",$B$6:$BB$305,ROW($A83)-5,FALSE))</f>
        <v>0</v>
      </c>
      <c r="H83" s="143">
        <f ca="1">IF(H$5&lt;&gt;"",HLOOKUP(H$5,Functionalization!$G$6:$R$305,ROW($A83)-5,FALSE),IFERROR(INDEX(H$269:H$305,MATCH($F83,$B$269:$B$305,0))/VLOOKUP($F83,$B$269:$BB$305,MATCH(LEFT(TRIM(H$6),FIND("~",SUBSTITUTE(H$6,"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83))*HLOOKUP(LEFT(TRIM(H$6),FIND("~",SUBSTITUTE(H$6," ","~",LEN(TRIM(H$6))-LEN(SUBSTITUTE(TRIM(H$6)," ",""))))-1)&amp;" Total",$B$6:$BB$305,ROW($A83)-5,FALSE))</f>
        <v>0</v>
      </c>
      <c r="I83" s="143">
        <f ca="1">IF(I$5&lt;&gt;"",HLOOKUP(I$5,Functionalization!$G$6:$R$305,ROW($A83)-5,FALSE),IFERROR(INDEX(I$269:I$305,MATCH($F83,$B$269:$B$305,0))/VLOOKUP($F83,$B$269:$BB$305,MATCH(LEFT(TRIM(I$6),FIND("~",SUBSTITUTE(I$6,"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83))*HLOOKUP(LEFT(TRIM(I$6),FIND("~",SUBSTITUTE(I$6," ","~",LEN(TRIM(I$6))-LEN(SUBSTITUTE(TRIM(I$6)," ",""))))-1)&amp;" Total",$B$6:$BB$305,ROW($A83)-5,FALSE))</f>
        <v>0</v>
      </c>
      <c r="J83" s="143">
        <f ca="1">IF(J$5&lt;&gt;"",HLOOKUP(J$5,Functionalization!$G$6:$R$305,ROW($A83)-5,FALSE),IFERROR(INDEX(J$269:J$305,MATCH($F83,$B$269:$B$305,0))/VLOOKUP($F83,$B$269:$BB$305,MATCH(LEFT(TRIM(J$6),FIND("~",SUBSTITUTE(J$6,"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83))*HLOOKUP(LEFT(TRIM(J$6),FIND("~",SUBSTITUTE(J$6," ","~",LEN(TRIM(J$6))-LEN(SUBSTITUTE(TRIM(J$6)," ",""))))-1)&amp;" Total",$B$6:$BB$305,ROW($A83)-5,FALSE))</f>
        <v>0</v>
      </c>
      <c r="K83" s="143">
        <f ca="1">IF(K$5&lt;&gt;"",HLOOKUP(K$5,Functionalization!$G$6:$R$305,ROW($A83)-5,FALSE),IFERROR(INDEX(K$269:K$305,MATCH($F83,$B$269:$B$305,0))/VLOOKUP($F83,$B$269:$BB$305,MATCH(LEFT(TRIM(K$6),FIND("~",SUBSTITUTE(K$6,"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83))*HLOOKUP(LEFT(TRIM(K$6),FIND("~",SUBSTITUTE(K$6," ","~",LEN(TRIM(K$6))-LEN(SUBSTITUTE(TRIM(K$6)," ",""))))-1)&amp;" Total",$B$6:$BB$305,ROW($A83)-5,FALSE))</f>
        <v>0</v>
      </c>
      <c r="L83" s="143">
        <f ca="1">IF(L$5&lt;&gt;"",HLOOKUP(L$5,Functionalization!$G$6:$R$305,ROW($A83)-5,FALSE),IFERROR(INDEX(L$269:L$305,MATCH($F83,$B$269:$B$305,0))/VLOOKUP($F83,$B$269:$BB$305,MATCH(LEFT(TRIM(L$6),FIND("~",SUBSTITUTE(L$6,"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83))*HLOOKUP(LEFT(TRIM(L$6),FIND("~",SUBSTITUTE(L$6," ","~",LEN(TRIM(L$6))-LEN(SUBSTITUTE(TRIM(L$6)," ",""))))-1)&amp;" Total",$B$6:$BB$305,ROW($A83)-5,FALSE))</f>
        <v>0</v>
      </c>
      <c r="M83" s="143">
        <f ca="1">IF(M$5&lt;&gt;"",HLOOKUP(M$5,Functionalization!$G$6:$R$305,ROW($A83)-5,FALSE),IFERROR(INDEX(M$269:M$305,MATCH($F83,$B$269:$B$305,0))/VLOOKUP($F83,$B$269:$BB$305,MATCH(LEFT(TRIM(M$6),FIND("~",SUBSTITUTE(M$6,"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83))*HLOOKUP(LEFT(TRIM(M$6),FIND("~",SUBSTITUTE(M$6," ","~",LEN(TRIM(M$6))-LEN(SUBSTITUTE(TRIM(M$6)," ",""))))-1)&amp;" Total",$B$6:$BB$305,ROW($A83)-5,FALSE))</f>
        <v>0</v>
      </c>
      <c r="N83" s="143">
        <f ca="1">IF(N$5&lt;&gt;"",HLOOKUP(N$5,Functionalization!$G$6:$R$305,ROW($A83)-5,FALSE),IFERROR(INDEX(N$269:N$305,MATCH($F83,$B$269:$B$305,0))/VLOOKUP($F83,$B$269:$BB$305,MATCH(LEFT(TRIM(N$6),FIND("~",SUBSTITUTE(N$6,"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83))*HLOOKUP(LEFT(TRIM(N$6),FIND("~",SUBSTITUTE(N$6," ","~",LEN(TRIM(N$6))-LEN(SUBSTITUTE(TRIM(N$6)," ",""))))-1)&amp;" Total",$B$6:$BB$305,ROW($A83)-5,FALSE))</f>
        <v>0</v>
      </c>
      <c r="O83" s="143">
        <f ca="1">IF(O$5&lt;&gt;"",HLOOKUP(O$5,Functionalization!$G$6:$R$305,ROW($A83)-5,FALSE),IFERROR(INDEX(O$269:O$305,MATCH($F83,$B$269:$B$305,0))/VLOOKUP($F83,$B$269:$BB$305,MATCH(LEFT(TRIM(O$6),FIND("~",SUBSTITUTE(O$6,"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83))*HLOOKUP(LEFT(TRIM(O$6),FIND("~",SUBSTITUTE(O$6," ","~",LEN(TRIM(O$6))-LEN(SUBSTITUTE(TRIM(O$6)," ",""))))-1)&amp;" Total",$B$6:$BB$305,ROW($A83)-5,FALSE))</f>
        <v>-1008132.75</v>
      </c>
      <c r="P83" s="143">
        <f ca="1">IF(P$5&lt;&gt;"",HLOOKUP(P$5,Functionalization!$G$6:$R$305,ROW($A83)-5,FALSE),IFERROR(INDEX(P$269:P$305,MATCH($F83,$B$269:$B$305,0))/VLOOKUP($F83,$B$269:$BB$305,MATCH(LEFT(TRIM(P$6),FIND("~",SUBSTITUTE(P$6,"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83))*HLOOKUP(LEFT(TRIM(P$6),FIND("~",SUBSTITUTE(P$6," ","~",LEN(TRIM(P$6))-LEN(SUBSTITUTE(TRIM(P$6)," ",""))))-1)&amp;" Total",$B$6:$BB$305,ROW($A83)-5,FALSE))</f>
        <v>-1008132.75</v>
      </c>
      <c r="Q83" s="143">
        <f ca="1">IF(Q$5&lt;&gt;"",HLOOKUP(Q$5,Functionalization!$G$6:$R$305,ROW($A83)-5,FALSE),IFERROR(INDEX(Q$269:Q$305,MATCH($F83,$B$269:$B$305,0))/VLOOKUP($F83,$B$269:$BB$305,MATCH(LEFT(TRIM(Q$6),FIND("~",SUBSTITUTE(Q$6,"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83))*HLOOKUP(LEFT(TRIM(Q$6),FIND("~",SUBSTITUTE(Q$6," ","~",LEN(TRIM(Q$6))-LEN(SUBSTITUTE(TRIM(Q$6)," ",""))))-1)&amp;" Total",$B$6:$BB$305,ROW($A83)-5,FALSE))</f>
        <v>0</v>
      </c>
      <c r="R83" s="143">
        <f ca="1">IF(R$5&lt;&gt;"",HLOOKUP(R$5,Functionalization!$G$6:$R$305,ROW($A83)-5,FALSE),IFERROR(INDEX(R$269:R$305,MATCH($F83,$B$269:$B$305,0))/VLOOKUP($F83,$B$269:$BB$305,MATCH(LEFT(TRIM(R$6),FIND("~",SUBSTITUTE(R$6,"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83))*HLOOKUP(LEFT(TRIM(R$6),FIND("~",SUBSTITUTE(R$6," ","~",LEN(TRIM(R$6))-LEN(SUBSTITUTE(TRIM(R$6)," ",""))))-1)&amp;" Total",$B$6:$BB$305,ROW($A83)-5,FALSE))</f>
        <v>0</v>
      </c>
      <c r="S83" s="143">
        <f ca="1">IF(S$5&lt;&gt;"",HLOOKUP(S$5,Functionalization!$G$6:$R$305,ROW($A83)-5,FALSE),IFERROR(INDEX(S$269:S$305,MATCH($F83,$B$269:$B$305,0))/VLOOKUP($F83,$B$269:$BB$305,MATCH(LEFT(TRIM(S$6),FIND("~",SUBSTITUTE(S$6,"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83))*HLOOKUP(LEFT(TRIM(S$6),FIND("~",SUBSTITUTE(S$6," ","~",LEN(TRIM(S$6))-LEN(SUBSTITUTE(TRIM(S$6)," ",""))))-1)&amp;" Total",$B$6:$BB$305,ROW($A83)-5,FALSE))</f>
        <v>0</v>
      </c>
      <c r="T83" s="143">
        <f ca="1">IF(T$5&lt;&gt;"",HLOOKUP(T$5,Functionalization!$G$6:$R$305,ROW($A83)-5,FALSE),IFERROR(INDEX(T$269:T$305,MATCH($F83,$B$269:$B$305,0))/VLOOKUP($F83,$B$269:$BB$305,MATCH(LEFT(TRIM(T$6),FIND("~",SUBSTITUTE(T$6,"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83))*HLOOKUP(LEFT(TRIM(T$6),FIND("~",SUBSTITUTE(T$6," ","~",LEN(TRIM(T$6))-LEN(SUBSTITUTE(TRIM(T$6)," ",""))))-1)&amp;" Total",$B$6:$BB$305,ROW($A83)-5,FALSE))</f>
        <v>0</v>
      </c>
      <c r="U83" s="143">
        <f ca="1">IF(U$5&lt;&gt;"",HLOOKUP(U$5,Functionalization!$G$6:$R$305,ROW($A83)-5,FALSE),IFERROR(INDEX(U$269:U$305,MATCH($F83,$B$269:$B$305,0))/VLOOKUP($F83,$B$269:$BB$305,MATCH(LEFT(TRIM(U$6),FIND("~",SUBSTITUTE(U$6,"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83))*HLOOKUP(LEFT(TRIM(U$6),FIND("~",SUBSTITUTE(U$6," ","~",LEN(TRIM(U$6))-LEN(SUBSTITUTE(TRIM(U$6)," ",""))))-1)&amp;" Total",$B$6:$BB$305,ROW($A83)-5,FALSE))</f>
        <v>0</v>
      </c>
      <c r="V83" s="143">
        <f ca="1">IF(V$5&lt;&gt;"",HLOOKUP(V$5,Functionalization!$G$6:$R$305,ROW($A83)-5,FALSE),IFERROR(INDEX(V$269:V$305,MATCH($F83,$B$269:$B$305,0))/VLOOKUP($F83,$B$269:$BB$305,MATCH(LEFT(TRIM(V$6),FIND("~",SUBSTITUTE(V$6,"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83))*HLOOKUP(LEFT(TRIM(V$6),FIND("~",SUBSTITUTE(V$6," ","~",LEN(TRIM(V$6))-LEN(SUBSTITUTE(TRIM(V$6)," ",""))))-1)&amp;" Total",$B$6:$BB$305,ROW($A83)-5,FALSE))</f>
        <v>0</v>
      </c>
      <c r="W83" s="143">
        <f ca="1">IF(W$5&lt;&gt;"",HLOOKUP(W$5,Functionalization!$G$6:$R$305,ROW($A83)-5,FALSE),IFERROR(INDEX(W$269:W$305,MATCH($F83,$B$269:$B$305,0))/VLOOKUP($F83,$B$269:$BB$305,MATCH(LEFT(TRIM(W$6),FIND("~",SUBSTITUTE(W$6,"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83))*HLOOKUP(LEFT(TRIM(W$6),FIND("~",SUBSTITUTE(W$6," ","~",LEN(TRIM(W$6))-LEN(SUBSTITUTE(TRIM(W$6)," ",""))))-1)&amp;" Total",$B$6:$BB$305,ROW($A83)-5,FALSE))</f>
        <v>0</v>
      </c>
      <c r="X83" s="143">
        <f ca="1">IF(X$5&lt;&gt;"",HLOOKUP(X$5,Functionalization!$G$6:$R$305,ROW($A83)-5,FALSE),IFERROR(INDEX(X$269:X$305,MATCH($F83,$B$269:$B$305,0))/VLOOKUP($F83,$B$269:$BB$305,MATCH(LEFT(TRIM(X$6),FIND("~",SUBSTITUTE(X$6,"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83))*HLOOKUP(LEFT(TRIM(X$6),FIND("~",SUBSTITUTE(X$6," ","~",LEN(TRIM(X$6))-LEN(SUBSTITUTE(TRIM(X$6)," ",""))))-1)&amp;" Total",$B$6:$BB$305,ROW($A83)-5,FALSE))</f>
        <v>0</v>
      </c>
      <c r="Y83" s="143">
        <f ca="1">IF(Y$5&lt;&gt;"",HLOOKUP(Y$5,Functionalization!$G$6:$R$305,ROW($A83)-5,FALSE),IFERROR(INDEX(Y$269:Y$305,MATCH($F83,$B$269:$B$305,0))/VLOOKUP($F83,$B$269:$BB$305,MATCH(LEFT(TRIM(Y$6),FIND("~",SUBSTITUTE(Y$6,"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83))*HLOOKUP(LEFT(TRIM(Y$6),FIND("~",SUBSTITUTE(Y$6," ","~",LEN(TRIM(Y$6))-LEN(SUBSTITUTE(TRIM(Y$6)," ",""))))-1)&amp;" Total",$B$6:$BB$305,ROW($A83)-5,FALSE))</f>
        <v>0</v>
      </c>
      <c r="Z83" s="143">
        <f ca="1">IF(Z$5&lt;&gt;"",HLOOKUP(Z$5,Functionalization!$G$6:$R$305,ROW($A83)-5,FALSE),IFERROR(INDEX(Z$269:Z$305,MATCH($F83,$B$269:$B$305,0))/VLOOKUP($F83,$B$269:$BB$305,MATCH(LEFT(TRIM(Z$6),FIND("~",SUBSTITUTE(Z$6,"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83))*HLOOKUP(LEFT(TRIM(Z$6),FIND("~",SUBSTITUTE(Z$6," ","~",LEN(TRIM(Z$6))-LEN(SUBSTITUTE(TRIM(Z$6)," ",""))))-1)&amp;" Total",$B$6:$BB$305,ROW($A83)-5,FALSE))</f>
        <v>0</v>
      </c>
      <c r="AA83" s="143">
        <f ca="1">IF(AA$5&lt;&gt;"",HLOOKUP(AA$5,Functionalization!$G$6:$R$305,ROW($A83)-5,FALSE),IFERROR(INDEX(AA$269:AA$305,MATCH($F83,$B$269:$B$305,0))/VLOOKUP($F83,$B$269:$BB$305,MATCH(LEFT(TRIM(AA$6),FIND("~",SUBSTITUTE(AA$6,"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83))*HLOOKUP(LEFT(TRIM(AA$6),FIND("~",SUBSTITUTE(AA$6," ","~",LEN(TRIM(AA$6))-LEN(SUBSTITUTE(TRIM(AA$6)," ",""))))-1)&amp;" Total",$B$6:$BB$305,ROW($A83)-5,FALSE))</f>
        <v>0</v>
      </c>
      <c r="AB83" s="143">
        <f ca="1">IF(AB$5&lt;&gt;"",HLOOKUP(AB$5,Functionalization!$G$6:$R$305,ROW($A83)-5,FALSE),IFERROR(INDEX(AB$269:AB$305,MATCH($F83,$B$269:$B$305,0))/VLOOKUP($F83,$B$269:$BB$305,MATCH(LEFT(TRIM(AB$6),FIND("~",SUBSTITUTE(AB$6,"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83))*HLOOKUP(LEFT(TRIM(AB$6),FIND("~",SUBSTITUTE(AB$6," ","~",LEN(TRIM(AB$6))-LEN(SUBSTITUTE(TRIM(AB$6)," ",""))))-1)&amp;" Total",$B$6:$BB$305,ROW($A83)-5,FALSE))</f>
        <v>0</v>
      </c>
      <c r="AC83" s="143">
        <f ca="1">IF(AC$5&lt;&gt;"",HLOOKUP(AC$5,Functionalization!$G$6:$R$305,ROW($A83)-5,FALSE),IFERROR(INDEX(AC$269:AC$305,MATCH($F83,$B$269:$B$305,0))/VLOOKUP($F83,$B$269:$BB$305,MATCH(LEFT(TRIM(AC$6),FIND("~",SUBSTITUTE(AC$6,"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83))*HLOOKUP(LEFT(TRIM(AC$6),FIND("~",SUBSTITUTE(AC$6," ","~",LEN(TRIM(AC$6))-LEN(SUBSTITUTE(TRIM(AC$6)," ",""))))-1)&amp;" Total",$B$6:$BB$305,ROW($A83)-5,FALSE))</f>
        <v>0</v>
      </c>
      <c r="AD83" s="143">
        <f ca="1">IF(AD$5&lt;&gt;"",HLOOKUP(AD$5,Functionalization!$G$6:$R$305,ROW($A83)-5,FALSE),IFERROR(INDEX(AD$269:AD$305,MATCH($F83,$B$269:$B$305,0))/VLOOKUP($F83,$B$269:$BB$305,MATCH(LEFT(TRIM(AD$6),FIND("~",SUBSTITUTE(AD$6,"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83))*HLOOKUP(LEFT(TRIM(AD$6),FIND("~",SUBSTITUTE(AD$6," ","~",LEN(TRIM(AD$6))-LEN(SUBSTITUTE(TRIM(AD$6)," ",""))))-1)&amp;" Total",$B$6:$BB$305,ROW($A83)-5,FALSE))</f>
        <v>0</v>
      </c>
      <c r="AE83" s="143">
        <f ca="1">IF(AE$5&lt;&gt;"",HLOOKUP(AE$5,Functionalization!$G$6:$R$305,ROW($A83)-5,FALSE),IFERROR(INDEX(AE$269:AE$305,MATCH($F83,$B$269:$B$305,0))/VLOOKUP($F83,$B$269:$BB$305,MATCH(LEFT(TRIM(AE$6),FIND("~",SUBSTITUTE(AE$6,"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83))*HLOOKUP(LEFT(TRIM(AE$6),FIND("~",SUBSTITUTE(AE$6," ","~",LEN(TRIM(AE$6))-LEN(SUBSTITUTE(TRIM(AE$6)," ",""))))-1)&amp;" Total",$B$6:$BB$305,ROW($A83)-5,FALSE))</f>
        <v>0</v>
      </c>
      <c r="AF83" s="143">
        <f ca="1">IF(AF$5&lt;&gt;"",HLOOKUP(AF$5,Functionalization!$G$6:$R$305,ROW($A83)-5,FALSE),IFERROR(INDEX(AF$269:AF$305,MATCH($F83,$B$269:$B$305,0))/VLOOKUP($F83,$B$269:$BB$305,MATCH(LEFT(TRIM(AF$6),FIND("~",SUBSTITUTE(AF$6,"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83))*HLOOKUP(LEFT(TRIM(AF$6),FIND("~",SUBSTITUTE(AF$6," ","~",LEN(TRIM(AF$6))-LEN(SUBSTITUTE(TRIM(AF$6)," ",""))))-1)&amp;" Total",$B$6:$BB$305,ROW($A83)-5,FALSE))</f>
        <v>0</v>
      </c>
      <c r="AG83" s="143">
        <f ca="1">IF(AG$5&lt;&gt;"",HLOOKUP(AG$5,Functionalization!$G$6:$R$305,ROW($A83)-5,FALSE),IFERROR(INDEX(AG$269:AG$305,MATCH($F83,$B$269:$B$305,0))/VLOOKUP($F83,$B$269:$BB$305,MATCH(LEFT(TRIM(AG$6),FIND("~",SUBSTITUTE(AG$6,"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83))*HLOOKUP(LEFT(TRIM(AG$6),FIND("~",SUBSTITUTE(AG$6," ","~",LEN(TRIM(AG$6))-LEN(SUBSTITUTE(TRIM(AG$6)," ",""))))-1)&amp;" Total",$B$6:$BB$305,ROW($A83)-5,FALSE))</f>
        <v>0</v>
      </c>
      <c r="AH83" s="143">
        <f ca="1">IF(AH$5&lt;&gt;"",HLOOKUP(AH$5,Functionalization!$G$6:$R$305,ROW($A83)-5,FALSE),IFERROR(INDEX(AH$269:AH$305,MATCH($F83,$B$269:$B$305,0))/VLOOKUP($F83,$B$269:$BB$305,MATCH(LEFT(TRIM(AH$6),FIND("~",SUBSTITUTE(AH$6,"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83))*HLOOKUP(LEFT(TRIM(AH$6),FIND("~",SUBSTITUTE(AH$6," ","~",LEN(TRIM(AH$6))-LEN(SUBSTITUTE(TRIM(AH$6)," ",""))))-1)&amp;" Total",$B$6:$BB$305,ROW($A83)-5,FALSE))</f>
        <v>0</v>
      </c>
      <c r="AI83" s="143">
        <f ca="1">IF(AI$5&lt;&gt;"",HLOOKUP(AI$5,Functionalization!$G$6:$R$305,ROW($A83)-5,FALSE),IFERROR(INDEX(AI$269:AI$305,MATCH($F83,$B$269:$B$305,0))/VLOOKUP($F83,$B$269:$BB$305,MATCH(LEFT(TRIM(AI$6),FIND("~",SUBSTITUTE(AI$6,"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83))*HLOOKUP(LEFT(TRIM(AI$6),FIND("~",SUBSTITUTE(AI$6," ","~",LEN(TRIM(AI$6))-LEN(SUBSTITUTE(TRIM(AI$6)," ",""))))-1)&amp;" Total",$B$6:$BB$305,ROW($A83)-5,FALSE))</f>
        <v>0</v>
      </c>
      <c r="AJ83" s="143">
        <f ca="1">IF(AJ$5&lt;&gt;"",HLOOKUP(AJ$5,Functionalization!$G$6:$R$305,ROW($A83)-5,FALSE),IFERROR(INDEX(AJ$269:AJ$305,MATCH($F83,$B$269:$B$305,0))/VLOOKUP($F83,$B$269:$BB$305,MATCH(LEFT(TRIM(AJ$6),FIND("~",SUBSTITUTE(AJ$6,"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83))*HLOOKUP(LEFT(TRIM(AJ$6),FIND("~",SUBSTITUTE(AJ$6," ","~",LEN(TRIM(AJ$6))-LEN(SUBSTITUTE(TRIM(AJ$6)," ",""))))-1)&amp;" Total",$B$6:$BB$305,ROW($A83)-5,FALSE))</f>
        <v>0</v>
      </c>
      <c r="AK83" s="143">
        <f ca="1">IF(AK$5&lt;&gt;"",HLOOKUP(AK$5,Functionalization!$G$6:$R$305,ROW($A83)-5,FALSE),IFERROR(INDEX(AK$269:AK$305,MATCH($F83,$B$269:$B$305,0))/VLOOKUP($F83,$B$269:$BB$305,MATCH(LEFT(TRIM(AK$6),FIND("~",SUBSTITUTE(AK$6,"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83))*HLOOKUP(LEFT(TRIM(AK$6),FIND("~",SUBSTITUTE(AK$6," ","~",LEN(TRIM(AK$6))-LEN(SUBSTITUTE(TRIM(AK$6)," ",""))))-1)&amp;" Total",$B$6:$BB$305,ROW($A83)-5,FALSE))</f>
        <v>0</v>
      </c>
      <c r="AL83" s="143">
        <f ca="1">IF(AL$5&lt;&gt;"",HLOOKUP(AL$5,Functionalization!$G$6:$R$305,ROW($A83)-5,FALSE),IFERROR(INDEX(AL$269:AL$305,MATCH($F83,$B$269:$B$305,0))/VLOOKUP($F83,$B$269:$BB$305,MATCH(LEFT(TRIM(AL$6),FIND("~",SUBSTITUTE(AL$6,"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83))*HLOOKUP(LEFT(TRIM(AL$6),FIND("~",SUBSTITUTE(AL$6," ","~",LEN(TRIM(AL$6))-LEN(SUBSTITUTE(TRIM(AL$6)," ",""))))-1)&amp;" Total",$B$6:$BB$305,ROW($A83)-5,FALSE))</f>
        <v>0</v>
      </c>
      <c r="AM83" s="143">
        <f ca="1">IF(AM$5&lt;&gt;"",HLOOKUP(AM$5,Functionalization!$G$6:$R$305,ROW($A83)-5,FALSE),IFERROR(INDEX(AM$269:AM$305,MATCH($F83,$B$269:$B$305,0))/VLOOKUP($F83,$B$269:$BB$305,MATCH(LEFT(TRIM(AM$6),FIND("~",SUBSTITUTE(AM$6,"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83))*HLOOKUP(LEFT(TRIM(AM$6),FIND("~",SUBSTITUTE(AM$6," ","~",LEN(TRIM(AM$6))-LEN(SUBSTITUTE(TRIM(AM$6)," ",""))))-1)&amp;" Total",$B$6:$BB$305,ROW($A83)-5,FALSE))</f>
        <v>0</v>
      </c>
      <c r="AN83" s="143">
        <f ca="1">IF(AN$5&lt;&gt;"",HLOOKUP(AN$5,Functionalization!$G$6:$R$305,ROW($A83)-5,FALSE),IFERROR(INDEX(AN$269:AN$305,MATCH($F83,$B$269:$B$305,0))/VLOOKUP($F83,$B$269:$BB$305,MATCH(LEFT(TRIM(AN$6),FIND("~",SUBSTITUTE(AN$6,"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83))*HLOOKUP(LEFT(TRIM(AN$6),FIND("~",SUBSTITUTE(AN$6," ","~",LEN(TRIM(AN$6))-LEN(SUBSTITUTE(TRIM(AN$6)," ",""))))-1)&amp;" Total",$B$6:$BB$305,ROW($A83)-5,FALSE))</f>
        <v>0</v>
      </c>
      <c r="AO83" s="143">
        <f ca="1">IF(AO$5&lt;&gt;"",HLOOKUP(AO$5,Functionalization!$G$6:$R$305,ROW($A83)-5,FALSE),IFERROR(INDEX(AO$269:AO$305,MATCH($F83,$B$269:$B$305,0))/VLOOKUP($F83,$B$269:$BB$305,MATCH(LEFT(TRIM(AO$6),FIND("~",SUBSTITUTE(AO$6,"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83))*HLOOKUP(LEFT(TRIM(AO$6),FIND("~",SUBSTITUTE(AO$6," ","~",LEN(TRIM(AO$6))-LEN(SUBSTITUTE(TRIM(AO$6)," ",""))))-1)&amp;" Total",$B$6:$BB$305,ROW($A83)-5,FALSE))</f>
        <v>0</v>
      </c>
      <c r="AP83" s="143">
        <f ca="1">IF(AP$5&lt;&gt;"",HLOOKUP(AP$5,Functionalization!$G$6:$R$305,ROW($A83)-5,FALSE),IFERROR(INDEX(AP$269:AP$305,MATCH($F83,$B$269:$B$305,0))/VLOOKUP($F83,$B$269:$BB$305,MATCH(LEFT(TRIM(AP$6),FIND("~",SUBSTITUTE(AP$6,"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83))*HLOOKUP(LEFT(TRIM(AP$6),FIND("~",SUBSTITUTE(AP$6," ","~",LEN(TRIM(AP$6))-LEN(SUBSTITUTE(TRIM(AP$6)," ",""))))-1)&amp;" Total",$B$6:$BB$305,ROW($A83)-5,FALSE))</f>
        <v>0</v>
      </c>
      <c r="AQ83" s="143">
        <f ca="1">IF(AQ$5&lt;&gt;"",HLOOKUP(AQ$5,Functionalization!$G$6:$R$305,ROW($A83)-5,FALSE),IFERROR(INDEX(AQ$269:AQ$305,MATCH($F83,$B$269:$B$305,0))/VLOOKUP($F83,$B$269:$BB$305,MATCH(LEFT(TRIM(AQ$6),FIND("~",SUBSTITUTE(AQ$6,"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83))*HLOOKUP(LEFT(TRIM(AQ$6),FIND("~",SUBSTITUTE(AQ$6," ","~",LEN(TRIM(AQ$6))-LEN(SUBSTITUTE(TRIM(AQ$6)," ",""))))-1)&amp;" Total",$B$6:$BB$305,ROW($A83)-5,FALSE))</f>
        <v>0</v>
      </c>
      <c r="AR83" s="143">
        <f ca="1">IF(AR$5&lt;&gt;"",HLOOKUP(AR$5,Functionalization!$G$6:$R$305,ROW($A83)-5,FALSE),IFERROR(INDEX(AR$269:AR$305,MATCH($F83,$B$269:$B$305,0))/VLOOKUP($F83,$B$269:$BB$305,MATCH(LEFT(TRIM(AR$6),FIND("~",SUBSTITUTE(AR$6,"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83))*HLOOKUP(LEFT(TRIM(AR$6),FIND("~",SUBSTITUTE(AR$6," ","~",LEN(TRIM(AR$6))-LEN(SUBSTITUTE(TRIM(AR$6)," ",""))))-1)&amp;" Total",$B$6:$BB$305,ROW($A83)-5,FALSE))</f>
        <v>0</v>
      </c>
      <c r="AS83" s="143">
        <f ca="1">IF(AS$5&lt;&gt;"",HLOOKUP(AS$5,Functionalization!$G$6:$R$305,ROW($A83)-5,FALSE),IFERROR(INDEX(AS$269:AS$305,MATCH($F83,$B$269:$B$305,0))/VLOOKUP($F83,$B$269:$BB$305,MATCH(LEFT(TRIM(AS$6),FIND("~",SUBSTITUTE(AS$6,"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83))*HLOOKUP(LEFT(TRIM(AS$6),FIND("~",SUBSTITUTE(AS$6," ","~",LEN(TRIM(AS$6))-LEN(SUBSTITUTE(TRIM(AS$6)," ",""))))-1)&amp;" Total",$B$6:$BB$305,ROW($A83)-5,FALSE))</f>
        <v>0</v>
      </c>
      <c r="AT83" s="143">
        <f ca="1">IF(AT$5&lt;&gt;"",HLOOKUP(AT$5,Functionalization!$G$6:$R$305,ROW($A83)-5,FALSE),IFERROR(INDEX(AT$269:AT$305,MATCH($F83,$B$269:$B$305,0))/VLOOKUP($F83,$B$269:$BB$305,MATCH(LEFT(TRIM(AT$6),FIND("~",SUBSTITUTE(AT$6,"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83))*HLOOKUP(LEFT(TRIM(AT$6),FIND("~",SUBSTITUTE(AT$6," ","~",LEN(TRIM(AT$6))-LEN(SUBSTITUTE(TRIM(AT$6)," ",""))))-1)&amp;" Total",$B$6:$BB$305,ROW($A83)-5,FALSE))</f>
        <v>0</v>
      </c>
      <c r="AU83" s="143">
        <f ca="1">IF(AU$5&lt;&gt;"",HLOOKUP(AU$5,Functionalization!$G$6:$R$305,ROW($A83)-5,FALSE),IFERROR(INDEX(AU$269:AU$305,MATCH($F83,$B$269:$B$305,0))/VLOOKUP($F83,$B$269:$BB$305,MATCH(LEFT(TRIM(AU$6),FIND("~",SUBSTITUTE(AU$6,"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83))*HLOOKUP(LEFT(TRIM(AU$6),FIND("~",SUBSTITUTE(AU$6," ","~",LEN(TRIM(AU$6))-LEN(SUBSTITUTE(TRIM(AU$6)," ",""))))-1)&amp;" Total",$B$6:$BB$305,ROW($A83)-5,FALSE))</f>
        <v>0</v>
      </c>
      <c r="AV83" s="143">
        <f ca="1">IF(AV$5&lt;&gt;"",HLOOKUP(AV$5,Functionalization!$G$6:$R$305,ROW($A83)-5,FALSE),IFERROR(INDEX(AV$269:AV$305,MATCH($F83,$B$269:$B$305,0))/VLOOKUP($F83,$B$269:$BB$305,MATCH(LEFT(TRIM(AV$6),FIND("~",SUBSTITUTE(AV$6,"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83))*HLOOKUP(LEFT(TRIM(AV$6),FIND("~",SUBSTITUTE(AV$6," ","~",LEN(TRIM(AV$6))-LEN(SUBSTITUTE(TRIM(AV$6)," ",""))))-1)&amp;" Total",$B$6:$BB$305,ROW($A83)-5,FALSE))</f>
        <v>0</v>
      </c>
      <c r="AW83" s="143">
        <f ca="1">IF(AW$5&lt;&gt;"",HLOOKUP(AW$5,Functionalization!$G$6:$R$305,ROW($A83)-5,FALSE),IFERROR(INDEX(AW$269:AW$305,MATCH($F83,$B$269:$B$305,0))/VLOOKUP($F83,$B$269:$BB$305,MATCH(LEFT(TRIM(AW$6),FIND("~",SUBSTITUTE(AW$6,"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83))*HLOOKUP(LEFT(TRIM(AW$6),FIND("~",SUBSTITUTE(AW$6," ","~",LEN(TRIM(AW$6))-LEN(SUBSTITUTE(TRIM(AW$6)," ",""))))-1)&amp;" Total",$B$6:$BB$305,ROW($A83)-5,FALSE))</f>
        <v>0</v>
      </c>
      <c r="AX83" s="143">
        <f ca="1">IF(AX$5&lt;&gt;"",HLOOKUP(AX$5,Functionalization!$G$6:$R$305,ROW($A83)-5,FALSE),IFERROR(INDEX(AX$269:AX$305,MATCH($F83,$B$269:$B$305,0))/VLOOKUP($F83,$B$269:$BB$305,MATCH(LEFT(TRIM(AX$6),FIND("~",SUBSTITUTE(AX$6,"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83))*HLOOKUP(LEFT(TRIM(AX$6),FIND("~",SUBSTITUTE(AX$6," ","~",LEN(TRIM(AX$6))-LEN(SUBSTITUTE(TRIM(AX$6)," ",""))))-1)&amp;" Total",$B$6:$BB$305,ROW($A83)-5,FALSE))</f>
        <v>0</v>
      </c>
      <c r="AY83" s="143">
        <f ca="1">IF(AY$5&lt;&gt;"",HLOOKUP(AY$5,Functionalization!$G$6:$R$305,ROW($A83)-5,FALSE),IFERROR(INDEX(AY$269:AY$305,MATCH($F83,$B$269:$B$305,0))/VLOOKUP($F83,$B$269:$BB$305,MATCH(LEFT(TRIM(AY$6),FIND("~",SUBSTITUTE(AY$6,"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83))*HLOOKUP(LEFT(TRIM(AY$6),FIND("~",SUBSTITUTE(AY$6," ","~",LEN(TRIM(AY$6))-LEN(SUBSTITUTE(TRIM(AY$6)," ",""))))-1)&amp;" Total",$B$6:$BB$305,ROW($A83)-5,FALSE))</f>
        <v>0</v>
      </c>
      <c r="AZ83" s="143">
        <f ca="1">IF(AZ$5&lt;&gt;"",HLOOKUP(AZ$5,Functionalization!$G$6:$R$305,ROW($A83)-5,FALSE),IFERROR(INDEX(AZ$269:AZ$305,MATCH($F83,$B$269:$B$305,0))/VLOOKUP($F83,$B$269:$BB$305,MATCH(LEFT(TRIM(AZ$6),FIND("~",SUBSTITUTE(AZ$6,"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83))*HLOOKUP(LEFT(TRIM(AZ$6),FIND("~",SUBSTITUTE(AZ$6," ","~",LEN(TRIM(AZ$6))-LEN(SUBSTITUTE(TRIM(AZ$6)," ",""))))-1)&amp;" Total",$B$6:$BB$305,ROW($A83)-5,FALSE))</f>
        <v>0</v>
      </c>
      <c r="BA83" s="143">
        <f ca="1">IF(BA$5&lt;&gt;"",HLOOKUP(BA$5,Functionalization!$G$6:$R$305,ROW($A83)-5,FALSE),IFERROR(INDEX(BA$269:BA$305,MATCH($F83,$B$269:$B$305,0))/VLOOKUP($F83,$B$269:$BB$305,MATCH(LEFT(TRIM(BA$6),FIND("~",SUBSTITUTE(BA$6,"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83))*HLOOKUP(LEFT(TRIM(BA$6),FIND("~",SUBSTITUTE(BA$6," ","~",LEN(TRIM(BA$6))-LEN(SUBSTITUTE(TRIM(BA$6)," ",""))))-1)&amp;" Total",$B$6:$BB$305,ROW($A83)-5,FALSE))</f>
        <v>0</v>
      </c>
      <c r="BB83" s="143">
        <f ca="1">IF(BB$5&lt;&gt;"",HLOOKUP(BB$5,Functionalization!$G$6:$R$305,ROW($A83)-5,FALSE),IFERROR(INDEX(BB$269:BB$305,MATCH($F83,$B$269:$B$305,0))/VLOOKUP($F83,$B$269:$BB$305,MATCH(LEFT(TRIM(BB$6),FIND("~",SUBSTITUTE(BB$6,"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83))*HLOOKUP(LEFT(TRIM(BB$6),FIND("~",SUBSTITUTE(BB$6," ","~",LEN(TRIM(BB$6))-LEN(SUBSTITUTE(TRIM(BB$6)," ",""))))-1)&amp;" Total",$B$6:$BB$305,ROW($A83)-5,FALSE))</f>
        <v>0</v>
      </c>
      <c r="BD83" s="79">
        <f ca="1">IFERROR(IF(SUMIF($G$6:$BB$6,BD$6&amp;" Total",$G83:$BB83)-(SUMIF($G$6:$BB$6,BD$6&amp;" "&amp;'Input-Func_Class'!$D$22,$G83:$BB83)+IFERROR(SUMIF($G$6:$BB$6,BD$6&amp;" "&amp;'Input-Func_Class'!$E$22,$G83:$BB83),SUMIF($G$6:$BB$6,BD$6&amp;" "&amp;'Input-Func_Class'!$B$24,$G83:$BB83))+SUMIF($G$6:$BB$6,BD$6&amp;" "&amp;'Input-Func_Class'!$F$22,$G83:$BB83))&lt;Check_Limit,0,1),1)</f>
        <v>0</v>
      </c>
      <c r="BE83" s="79">
        <f ca="1">IFERROR(IF(SUMIF($G$6:$BB$6,BE$6&amp;" Total",$G83:$BB83)-(SUMIF($G$6:$BB$6,BE$6&amp;" "&amp;'Input-Func_Class'!$D$22,$G83:$BB83)+IFERROR(SUMIF($G$6:$BB$6,BE$6&amp;" "&amp;'Input-Func_Class'!$E$22,$G83:$BB83),SUMIF($G$6:$BB$6,BE$6&amp;" "&amp;'Input-Func_Class'!$B$24,$G83:$BB83))+SUMIF($G$6:$BB$6,BE$6&amp;" "&amp;'Input-Func_Class'!$F$22,$G83:$BB83))&lt;Check_Limit,0,1),1)</f>
        <v>0</v>
      </c>
      <c r="BF83" s="79">
        <f ca="1">IFERROR(IF(SUMIF($G$6:$BB$6,BF$6&amp;" Total",$G83:$BB83)-(SUMIF($G$6:$BB$6,BF$6&amp;" "&amp;'Input-Func_Class'!$D$22,$G83:$BB83)+IFERROR(SUMIF($G$6:$BB$6,BF$6&amp;" "&amp;'Input-Func_Class'!$E$22,$G83:$BB83),SUMIF($G$6:$BB$6,BF$6&amp;" "&amp;'Input-Func_Class'!$B$24,$G83:$BB83))+SUMIF($G$6:$BB$6,BF$6&amp;" "&amp;'Input-Func_Class'!$F$22,$G83:$BB83))&lt;Check_Limit,0,1),1)</f>
        <v>0</v>
      </c>
      <c r="BG83" s="79">
        <f ca="1">IFERROR(IF(SUMIF($G$6:$BB$6,BG$6&amp;" Total",$G83:$BB83)-(SUMIF($G$6:$BB$6,BG$6&amp;" "&amp;'Input-Func_Class'!$D$22,$G83:$BB83)+IFERROR(SUMIF($G$6:$BB$6,BG$6&amp;" "&amp;'Input-Func_Class'!$E$22,$G83:$BB83),SUMIF($G$6:$BB$6,BG$6&amp;" "&amp;'Input-Func_Class'!$B$24,$G83:$BB83))+SUMIF($G$6:$BB$6,BG$6&amp;" "&amp;'Input-Func_Class'!$F$22,$G83:$BB83))&lt;Check_Limit,0,1),1)</f>
        <v>0</v>
      </c>
      <c r="BH83" s="79">
        <f ca="1">IFERROR(IF(SUMIF($G$6:$BB$6,BH$6&amp;" Total",$G83:$BB83)-(SUMIF($G$6:$BB$6,BH$6&amp;" "&amp;'Input-Func_Class'!$D$22,$G83:$BB83)+IFERROR(SUMIF($G$6:$BB$6,BH$6&amp;" "&amp;'Input-Func_Class'!$E$22,$G83:$BB83),SUMIF($G$6:$BB$6,BH$6&amp;" "&amp;'Input-Func_Class'!$B$24,$G83:$BB83))+SUMIF($G$6:$BB$6,BH$6&amp;" "&amp;'Input-Func_Class'!$F$22,$G83:$BB83))&lt;Check_Limit,0,1),1)</f>
        <v>0</v>
      </c>
      <c r="BI83" s="79">
        <f ca="1">IFERROR(IF(SUMIF($G$6:$BB$6,BI$6&amp;" Total",$G83:$BB83)-(SUMIF($G$6:$BB$6,BI$6&amp;" "&amp;'Input-Func_Class'!$D$22,$G83:$BB83)+IFERROR(SUMIF($G$6:$BB$6,BI$6&amp;" "&amp;'Input-Func_Class'!$E$22,$G83:$BB83),SUMIF($G$6:$BB$6,BI$6&amp;" "&amp;'Input-Func_Class'!$B$24,$G83:$BB83))+SUMIF($G$6:$BB$6,BI$6&amp;" "&amp;'Input-Func_Class'!$F$22,$G83:$BB83))&lt;Check_Limit,0,1),1)</f>
        <v>0</v>
      </c>
      <c r="BJ83" s="79">
        <f ca="1">IFERROR(IF(SUMIF($G$6:$BB$6,BJ$6&amp;" Total",$G83:$BB83)-(SUMIF($G$6:$BB$6,BJ$6&amp;" "&amp;'Input-Func_Class'!$D$22,$G83:$BB83)+IFERROR(SUMIF($G$6:$BB$6,BJ$6&amp;" "&amp;'Input-Func_Class'!$E$22,$G83:$BB83),SUMIF($G$6:$BB$6,BJ$6&amp;" "&amp;'Input-Func_Class'!$B$24,$G83:$BB83))+SUMIF($G$6:$BB$6,BJ$6&amp;" "&amp;'Input-Func_Class'!$F$22,$G83:$BB83))&lt;Check_Limit,0,1),1)</f>
        <v>0</v>
      </c>
      <c r="BK83" s="79">
        <f ca="1">IFERROR(IF(SUMIF($G$6:$BB$6,BK$6&amp;" Total",$G83:$BB83)-(SUMIF($G$6:$BB$6,BK$6&amp;" "&amp;'Input-Func_Class'!$D$22,$G83:$BB83)+IFERROR(SUMIF($G$6:$BB$6,BK$6&amp;" "&amp;'Input-Func_Class'!$E$22,$G83:$BB83),SUMIF($G$6:$BB$6,BK$6&amp;" "&amp;'Input-Func_Class'!$B$24,$G83:$BB83))+SUMIF($G$6:$BB$6,BK$6&amp;" "&amp;'Input-Func_Class'!$F$22,$G83:$BB83))&lt;Check_Limit,0,1),1)</f>
        <v>0</v>
      </c>
      <c r="BL83" s="79">
        <f ca="1">IFERROR(IF(SUMIF($G$6:$BB$6,BL$6&amp;" Total",$G83:$BB83)-(SUMIF($G$6:$BB$6,BL$6&amp;" "&amp;'Input-Func_Class'!$D$22,$G83:$BB83)+IFERROR(SUMIF($G$6:$BB$6,BL$6&amp;" "&amp;'Input-Func_Class'!$E$22,$G83:$BB83),SUMIF($G$6:$BB$6,BL$6&amp;" "&amp;'Input-Func_Class'!$B$24,$G83:$BB83))+SUMIF($G$6:$BB$6,BL$6&amp;" "&amp;'Input-Func_Class'!$F$22,$G83:$BB83))&lt;Check_Limit,0,1),1)</f>
        <v>0</v>
      </c>
      <c r="BM83" s="79">
        <f ca="1">IFERROR(IF(SUMIF($G$6:$BB$6,BM$6&amp;" Total",$G83:$BB83)-(SUMIF($G$6:$BB$6,BM$6&amp;" "&amp;'Input-Func_Class'!$D$22,$G83:$BB83)+IFERROR(SUMIF($G$6:$BB$6,BM$6&amp;" "&amp;'Input-Func_Class'!$E$22,$G83:$BB83),SUMIF($G$6:$BB$6,BM$6&amp;" "&amp;'Input-Func_Class'!$B$24,$G83:$BB83))+SUMIF($G$6:$BB$6,BM$6&amp;" "&amp;'Input-Func_Class'!$F$22,$G83:$BB83))&lt;Check_Limit,0,1),1)</f>
        <v>0</v>
      </c>
      <c r="BN83" s="79">
        <f ca="1">IFERROR(IF(SUMIF($G$6:$BB$6,BN$6&amp;" Total",$G83:$BB83)-(SUMIF($G$6:$BB$6,BN$6&amp;" "&amp;'Input-Func_Class'!$D$22,$G83:$BB83)+IFERROR(SUMIF($G$6:$BB$6,BN$6&amp;" "&amp;'Input-Func_Class'!$E$22,$G83:$BB83),SUMIF($G$6:$BB$6,BN$6&amp;" "&amp;'Input-Func_Class'!$B$24,$G83:$BB83))+SUMIF($G$6:$BB$6,BN$6&amp;" "&amp;'Input-Func_Class'!$F$22,$G83:$BB83))&lt;Check_Limit,0,1),1)</f>
        <v>0</v>
      </c>
      <c r="BO83" s="79">
        <f ca="1">IFERROR(IF(SUMIF($G$6:$BB$6,BO$6&amp;" Total",$G83:$BB83)-(SUMIF($G$6:$BB$6,BO$6&amp;" "&amp;'Input-Func_Class'!$D$22,$G83:$BB83)+IFERROR(SUMIF($G$6:$BB$6,BO$6&amp;" "&amp;'Input-Func_Class'!$E$22,$G83:$BB83),SUMIF($G$6:$BB$6,BO$6&amp;" "&amp;'Input-Func_Class'!$B$24,$G83:$BB83))+SUMIF($G$6:$BB$6,BO$6&amp;" "&amp;'Input-Func_Class'!$F$22,$G83:$BB83))&lt;Check_Limit,0,1),1)</f>
        <v>0</v>
      </c>
    </row>
    <row r="84" spans="1:67" outlineLevel="1">
      <c r="A84" s="113">
        <f>IF(ISBLANK('Input-Accounts'!A84),"",'Input-Accounts'!A84)</f>
        <v>70</v>
      </c>
      <c r="B84" s="17" t="str">
        <f>IF(ISBLANK('Input-Accounts'!B84),"",'Input-Accounts'!B84)</f>
        <v>Mains</v>
      </c>
      <c r="C84" s="113">
        <f>IF(ISBLANK('Input-Accounts'!C84),"",'Input-Accounts'!C84)</f>
        <v>376</v>
      </c>
      <c r="D84" s="143">
        <f>Functionalization!$D84</f>
        <v>-207297957.37</v>
      </c>
      <c r="E84" s="143">
        <f t="shared" ca="1" si="16"/>
        <v>0</v>
      </c>
      <c r="F84" s="89" t="str">
        <f>IF($D84=0,"-",IF('Input-Accounts'!$E84&lt;&gt;0,'Input-Accounts'!$E84,'Input-Accounts'!$G84))</f>
        <v>INT_DIST-MAINS</v>
      </c>
      <c r="G84" s="143">
        <f ca="1">IF(G$5&lt;&gt;"",HLOOKUP(G$5,Functionalization!$G$6:$R$305,ROW($A84)-5,FALSE),IFERROR(INDEX(G$269:G$305,MATCH($F84,$B$269:$B$305,0))/VLOOKUP($F84,$B$269:$BB$305,MATCH(LEFT(TRIM(G$6),FIND("~",SUBSTITUTE(G$6,"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84))*HLOOKUP(LEFT(TRIM(G$6),FIND("~",SUBSTITUTE(G$6," ","~",LEN(TRIM(G$6))-LEN(SUBSTITUTE(TRIM(G$6)," ",""))))-1)&amp;" Total",$B$6:$BB$305,ROW($A84)-5,FALSE))</f>
        <v>0</v>
      </c>
      <c r="H84" s="143">
        <f ca="1">IF(H$5&lt;&gt;"",HLOOKUP(H$5,Functionalization!$G$6:$R$305,ROW($A84)-5,FALSE),IFERROR(INDEX(H$269:H$305,MATCH($F84,$B$269:$B$305,0))/VLOOKUP($F84,$B$269:$BB$305,MATCH(LEFT(TRIM(H$6),FIND("~",SUBSTITUTE(H$6,"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84))*HLOOKUP(LEFT(TRIM(H$6),FIND("~",SUBSTITUTE(H$6," ","~",LEN(TRIM(H$6))-LEN(SUBSTITUTE(TRIM(H$6)," ",""))))-1)&amp;" Total",$B$6:$BB$305,ROW($A84)-5,FALSE))</f>
        <v>0</v>
      </c>
      <c r="I84" s="143">
        <f ca="1">IF(I$5&lt;&gt;"",HLOOKUP(I$5,Functionalization!$G$6:$R$305,ROW($A84)-5,FALSE),IFERROR(INDEX(I$269:I$305,MATCH($F84,$B$269:$B$305,0))/VLOOKUP($F84,$B$269:$BB$305,MATCH(LEFT(TRIM(I$6),FIND("~",SUBSTITUTE(I$6,"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84))*HLOOKUP(LEFT(TRIM(I$6),FIND("~",SUBSTITUTE(I$6," ","~",LEN(TRIM(I$6))-LEN(SUBSTITUTE(TRIM(I$6)," ",""))))-1)&amp;" Total",$B$6:$BB$305,ROW($A84)-5,FALSE))</f>
        <v>0</v>
      </c>
      <c r="J84" s="143">
        <f ca="1">IF(J$5&lt;&gt;"",HLOOKUP(J$5,Functionalization!$G$6:$R$305,ROW($A84)-5,FALSE),IFERROR(INDEX(J$269:J$305,MATCH($F84,$B$269:$B$305,0))/VLOOKUP($F84,$B$269:$BB$305,MATCH(LEFT(TRIM(J$6),FIND("~",SUBSTITUTE(J$6,"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84))*HLOOKUP(LEFT(TRIM(J$6),FIND("~",SUBSTITUTE(J$6," ","~",LEN(TRIM(J$6))-LEN(SUBSTITUTE(TRIM(J$6)," ",""))))-1)&amp;" Total",$B$6:$BB$305,ROW($A84)-5,FALSE))</f>
        <v>0</v>
      </c>
      <c r="K84" s="143">
        <f ca="1">IF(K$5&lt;&gt;"",HLOOKUP(K$5,Functionalization!$G$6:$R$305,ROW($A84)-5,FALSE),IFERROR(INDEX(K$269:K$305,MATCH($F84,$B$269:$B$305,0))/VLOOKUP($F84,$B$269:$BB$305,MATCH(LEFT(TRIM(K$6),FIND("~",SUBSTITUTE(K$6,"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84))*HLOOKUP(LEFT(TRIM(K$6),FIND("~",SUBSTITUTE(K$6," ","~",LEN(TRIM(K$6))-LEN(SUBSTITUTE(TRIM(K$6)," ",""))))-1)&amp;" Total",$B$6:$BB$305,ROW($A84)-5,FALSE))</f>
        <v>0</v>
      </c>
      <c r="L84" s="143">
        <f ca="1">IF(L$5&lt;&gt;"",HLOOKUP(L$5,Functionalization!$G$6:$R$305,ROW($A84)-5,FALSE),IFERROR(INDEX(L$269:L$305,MATCH($F84,$B$269:$B$305,0))/VLOOKUP($F84,$B$269:$BB$305,MATCH(LEFT(TRIM(L$6),FIND("~",SUBSTITUTE(L$6,"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84))*HLOOKUP(LEFT(TRIM(L$6),FIND("~",SUBSTITUTE(L$6," ","~",LEN(TRIM(L$6))-LEN(SUBSTITUTE(TRIM(L$6)," ",""))))-1)&amp;" Total",$B$6:$BB$305,ROW($A84)-5,FALSE))</f>
        <v>0</v>
      </c>
      <c r="M84" s="143">
        <f ca="1">IF(M$5&lt;&gt;"",HLOOKUP(M$5,Functionalization!$G$6:$R$305,ROW($A84)-5,FALSE),IFERROR(INDEX(M$269:M$305,MATCH($F84,$B$269:$B$305,0))/VLOOKUP($F84,$B$269:$BB$305,MATCH(LEFT(TRIM(M$6),FIND("~",SUBSTITUTE(M$6,"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84))*HLOOKUP(LEFT(TRIM(M$6),FIND("~",SUBSTITUTE(M$6," ","~",LEN(TRIM(M$6))-LEN(SUBSTITUTE(TRIM(M$6)," ",""))))-1)&amp;" Total",$B$6:$BB$305,ROW($A84)-5,FALSE))</f>
        <v>0</v>
      </c>
      <c r="N84" s="143">
        <f ca="1">IF(N$5&lt;&gt;"",HLOOKUP(N$5,Functionalization!$G$6:$R$305,ROW($A84)-5,FALSE),IFERROR(INDEX(N$269:N$305,MATCH($F84,$B$269:$B$305,0))/VLOOKUP($F84,$B$269:$BB$305,MATCH(LEFT(TRIM(N$6),FIND("~",SUBSTITUTE(N$6,"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84))*HLOOKUP(LEFT(TRIM(N$6),FIND("~",SUBSTITUTE(N$6," ","~",LEN(TRIM(N$6))-LEN(SUBSTITUTE(TRIM(N$6)," ",""))))-1)&amp;" Total",$B$6:$BB$305,ROW($A84)-5,FALSE))</f>
        <v>0</v>
      </c>
      <c r="O84" s="143">
        <f ca="1">IF(O$5&lt;&gt;"",HLOOKUP(O$5,Functionalization!$G$6:$R$305,ROW($A84)-5,FALSE),IFERROR(INDEX(O$269:O$305,MATCH($F84,$B$269:$B$305,0))/VLOOKUP($F84,$B$269:$BB$305,MATCH(LEFT(TRIM(O$6),FIND("~",SUBSTITUTE(O$6,"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84))*HLOOKUP(LEFT(TRIM(O$6),FIND("~",SUBSTITUTE(O$6," ","~",LEN(TRIM(O$6))-LEN(SUBSTITUTE(TRIM(O$6)," ",""))))-1)&amp;" Total",$B$6:$BB$305,ROW($A84)-5,FALSE))</f>
        <v>-207297957.37</v>
      </c>
      <c r="P84" s="143">
        <f ca="1">IF(P$5&lt;&gt;"",HLOOKUP(P$5,Functionalization!$G$6:$R$305,ROW($A84)-5,FALSE),IFERROR(INDEX(P$269:P$305,MATCH($F84,$B$269:$B$305,0))/VLOOKUP($F84,$B$269:$BB$305,MATCH(LEFT(TRIM(P$6),FIND("~",SUBSTITUTE(P$6,"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84))*HLOOKUP(LEFT(TRIM(P$6),FIND("~",SUBSTITUTE(P$6," ","~",LEN(TRIM(P$6))-LEN(SUBSTITUTE(TRIM(P$6)," ",""))))-1)&amp;" Total",$B$6:$BB$305,ROW($A84)-5,FALSE))</f>
        <v>-207297957.37</v>
      </c>
      <c r="Q84" s="143">
        <f ca="1">IF(Q$5&lt;&gt;"",HLOOKUP(Q$5,Functionalization!$G$6:$R$305,ROW($A84)-5,FALSE),IFERROR(INDEX(Q$269:Q$305,MATCH($F84,$B$269:$B$305,0))/VLOOKUP($F84,$B$269:$BB$305,MATCH(LEFT(TRIM(Q$6),FIND("~",SUBSTITUTE(Q$6,"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84))*HLOOKUP(LEFT(TRIM(Q$6),FIND("~",SUBSTITUTE(Q$6," ","~",LEN(TRIM(Q$6))-LEN(SUBSTITUTE(TRIM(Q$6)," ",""))))-1)&amp;" Total",$B$6:$BB$305,ROW($A84)-5,FALSE))</f>
        <v>0</v>
      </c>
      <c r="R84" s="143">
        <f ca="1">IF(R$5&lt;&gt;"",HLOOKUP(R$5,Functionalization!$G$6:$R$305,ROW($A84)-5,FALSE),IFERROR(INDEX(R$269:R$305,MATCH($F84,$B$269:$B$305,0))/VLOOKUP($F84,$B$269:$BB$305,MATCH(LEFT(TRIM(R$6),FIND("~",SUBSTITUTE(R$6,"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84))*HLOOKUP(LEFT(TRIM(R$6),FIND("~",SUBSTITUTE(R$6," ","~",LEN(TRIM(R$6))-LEN(SUBSTITUTE(TRIM(R$6)," ",""))))-1)&amp;" Total",$B$6:$BB$305,ROW($A84)-5,FALSE))</f>
        <v>0</v>
      </c>
      <c r="S84" s="143">
        <f ca="1">IF(S$5&lt;&gt;"",HLOOKUP(S$5,Functionalization!$G$6:$R$305,ROW($A84)-5,FALSE),IFERROR(INDEX(S$269:S$305,MATCH($F84,$B$269:$B$305,0))/VLOOKUP($F84,$B$269:$BB$305,MATCH(LEFT(TRIM(S$6),FIND("~",SUBSTITUTE(S$6,"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84))*HLOOKUP(LEFT(TRIM(S$6),FIND("~",SUBSTITUTE(S$6," ","~",LEN(TRIM(S$6))-LEN(SUBSTITUTE(TRIM(S$6)," ",""))))-1)&amp;" Total",$B$6:$BB$305,ROW($A84)-5,FALSE))</f>
        <v>0</v>
      </c>
      <c r="T84" s="143">
        <f ca="1">IF(T$5&lt;&gt;"",HLOOKUP(T$5,Functionalization!$G$6:$R$305,ROW($A84)-5,FALSE),IFERROR(INDEX(T$269:T$305,MATCH($F84,$B$269:$B$305,0))/VLOOKUP($F84,$B$269:$BB$305,MATCH(LEFT(TRIM(T$6),FIND("~",SUBSTITUTE(T$6,"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84))*HLOOKUP(LEFT(TRIM(T$6),FIND("~",SUBSTITUTE(T$6," ","~",LEN(TRIM(T$6))-LEN(SUBSTITUTE(TRIM(T$6)," ",""))))-1)&amp;" Total",$B$6:$BB$305,ROW($A84)-5,FALSE))</f>
        <v>0</v>
      </c>
      <c r="U84" s="143">
        <f ca="1">IF(U$5&lt;&gt;"",HLOOKUP(U$5,Functionalization!$G$6:$R$305,ROW($A84)-5,FALSE),IFERROR(INDEX(U$269:U$305,MATCH($F84,$B$269:$B$305,0))/VLOOKUP($F84,$B$269:$BB$305,MATCH(LEFT(TRIM(U$6),FIND("~",SUBSTITUTE(U$6,"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84))*HLOOKUP(LEFT(TRIM(U$6),FIND("~",SUBSTITUTE(U$6," ","~",LEN(TRIM(U$6))-LEN(SUBSTITUTE(TRIM(U$6)," ",""))))-1)&amp;" Total",$B$6:$BB$305,ROW($A84)-5,FALSE))</f>
        <v>0</v>
      </c>
      <c r="V84" s="143">
        <f ca="1">IF(V$5&lt;&gt;"",HLOOKUP(V$5,Functionalization!$G$6:$R$305,ROW($A84)-5,FALSE),IFERROR(INDEX(V$269:V$305,MATCH($F84,$B$269:$B$305,0))/VLOOKUP($F84,$B$269:$BB$305,MATCH(LEFT(TRIM(V$6),FIND("~",SUBSTITUTE(V$6,"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84))*HLOOKUP(LEFT(TRIM(V$6),FIND("~",SUBSTITUTE(V$6," ","~",LEN(TRIM(V$6))-LEN(SUBSTITUTE(TRIM(V$6)," ",""))))-1)&amp;" Total",$B$6:$BB$305,ROW($A84)-5,FALSE))</f>
        <v>0</v>
      </c>
      <c r="W84" s="143">
        <f ca="1">IF(W$5&lt;&gt;"",HLOOKUP(W$5,Functionalization!$G$6:$R$305,ROW($A84)-5,FALSE),IFERROR(INDEX(W$269:W$305,MATCH($F84,$B$269:$B$305,0))/VLOOKUP($F84,$B$269:$BB$305,MATCH(LEFT(TRIM(W$6),FIND("~",SUBSTITUTE(W$6,"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84))*HLOOKUP(LEFT(TRIM(W$6),FIND("~",SUBSTITUTE(W$6," ","~",LEN(TRIM(W$6))-LEN(SUBSTITUTE(TRIM(W$6)," ",""))))-1)&amp;" Total",$B$6:$BB$305,ROW($A84)-5,FALSE))</f>
        <v>0</v>
      </c>
      <c r="X84" s="143">
        <f ca="1">IF(X$5&lt;&gt;"",HLOOKUP(X$5,Functionalization!$G$6:$R$305,ROW($A84)-5,FALSE),IFERROR(INDEX(X$269:X$305,MATCH($F84,$B$269:$B$305,0))/VLOOKUP($F84,$B$269:$BB$305,MATCH(LEFT(TRIM(X$6),FIND("~",SUBSTITUTE(X$6,"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84))*HLOOKUP(LEFT(TRIM(X$6),FIND("~",SUBSTITUTE(X$6," ","~",LEN(TRIM(X$6))-LEN(SUBSTITUTE(TRIM(X$6)," ",""))))-1)&amp;" Total",$B$6:$BB$305,ROW($A84)-5,FALSE))</f>
        <v>0</v>
      </c>
      <c r="Y84" s="143">
        <f ca="1">IF(Y$5&lt;&gt;"",HLOOKUP(Y$5,Functionalization!$G$6:$R$305,ROW($A84)-5,FALSE),IFERROR(INDEX(Y$269:Y$305,MATCH($F84,$B$269:$B$305,0))/VLOOKUP($F84,$B$269:$BB$305,MATCH(LEFT(TRIM(Y$6),FIND("~",SUBSTITUTE(Y$6,"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84))*HLOOKUP(LEFT(TRIM(Y$6),FIND("~",SUBSTITUTE(Y$6," ","~",LEN(TRIM(Y$6))-LEN(SUBSTITUTE(TRIM(Y$6)," ",""))))-1)&amp;" Total",$B$6:$BB$305,ROW($A84)-5,FALSE))</f>
        <v>0</v>
      </c>
      <c r="Z84" s="143">
        <f ca="1">IF(Z$5&lt;&gt;"",HLOOKUP(Z$5,Functionalization!$G$6:$R$305,ROW($A84)-5,FALSE),IFERROR(INDEX(Z$269:Z$305,MATCH($F84,$B$269:$B$305,0))/VLOOKUP($F84,$B$269:$BB$305,MATCH(LEFT(TRIM(Z$6),FIND("~",SUBSTITUTE(Z$6,"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84))*HLOOKUP(LEFT(TRIM(Z$6),FIND("~",SUBSTITUTE(Z$6," ","~",LEN(TRIM(Z$6))-LEN(SUBSTITUTE(TRIM(Z$6)," ",""))))-1)&amp;" Total",$B$6:$BB$305,ROW($A84)-5,FALSE))</f>
        <v>0</v>
      </c>
      <c r="AA84" s="143">
        <f ca="1">IF(AA$5&lt;&gt;"",HLOOKUP(AA$5,Functionalization!$G$6:$R$305,ROW($A84)-5,FALSE),IFERROR(INDEX(AA$269:AA$305,MATCH($F84,$B$269:$B$305,0))/VLOOKUP($F84,$B$269:$BB$305,MATCH(LEFT(TRIM(AA$6),FIND("~",SUBSTITUTE(AA$6,"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84))*HLOOKUP(LEFT(TRIM(AA$6),FIND("~",SUBSTITUTE(AA$6," ","~",LEN(TRIM(AA$6))-LEN(SUBSTITUTE(TRIM(AA$6)," ",""))))-1)&amp;" Total",$B$6:$BB$305,ROW($A84)-5,FALSE))</f>
        <v>0</v>
      </c>
      <c r="AB84" s="143">
        <f ca="1">IF(AB$5&lt;&gt;"",HLOOKUP(AB$5,Functionalization!$G$6:$R$305,ROW($A84)-5,FALSE),IFERROR(INDEX(AB$269:AB$305,MATCH($F84,$B$269:$B$305,0))/VLOOKUP($F84,$B$269:$BB$305,MATCH(LEFT(TRIM(AB$6),FIND("~",SUBSTITUTE(AB$6,"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84))*HLOOKUP(LEFT(TRIM(AB$6),FIND("~",SUBSTITUTE(AB$6," ","~",LEN(TRIM(AB$6))-LEN(SUBSTITUTE(TRIM(AB$6)," ",""))))-1)&amp;" Total",$B$6:$BB$305,ROW($A84)-5,FALSE))</f>
        <v>0</v>
      </c>
      <c r="AC84" s="143">
        <f ca="1">IF(AC$5&lt;&gt;"",HLOOKUP(AC$5,Functionalization!$G$6:$R$305,ROW($A84)-5,FALSE),IFERROR(INDEX(AC$269:AC$305,MATCH($F84,$B$269:$B$305,0))/VLOOKUP($F84,$B$269:$BB$305,MATCH(LEFT(TRIM(AC$6),FIND("~",SUBSTITUTE(AC$6,"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84))*HLOOKUP(LEFT(TRIM(AC$6),FIND("~",SUBSTITUTE(AC$6," ","~",LEN(TRIM(AC$6))-LEN(SUBSTITUTE(TRIM(AC$6)," ",""))))-1)&amp;" Total",$B$6:$BB$305,ROW($A84)-5,FALSE))</f>
        <v>0</v>
      </c>
      <c r="AD84" s="143">
        <f ca="1">IF(AD$5&lt;&gt;"",HLOOKUP(AD$5,Functionalization!$G$6:$R$305,ROW($A84)-5,FALSE),IFERROR(INDEX(AD$269:AD$305,MATCH($F84,$B$269:$B$305,0))/VLOOKUP($F84,$B$269:$BB$305,MATCH(LEFT(TRIM(AD$6),FIND("~",SUBSTITUTE(AD$6,"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84))*HLOOKUP(LEFT(TRIM(AD$6),FIND("~",SUBSTITUTE(AD$6," ","~",LEN(TRIM(AD$6))-LEN(SUBSTITUTE(TRIM(AD$6)," ",""))))-1)&amp;" Total",$B$6:$BB$305,ROW($A84)-5,FALSE))</f>
        <v>0</v>
      </c>
      <c r="AE84" s="143">
        <f ca="1">IF(AE$5&lt;&gt;"",HLOOKUP(AE$5,Functionalization!$G$6:$R$305,ROW($A84)-5,FALSE),IFERROR(INDEX(AE$269:AE$305,MATCH($F84,$B$269:$B$305,0))/VLOOKUP($F84,$B$269:$BB$305,MATCH(LEFT(TRIM(AE$6),FIND("~",SUBSTITUTE(AE$6,"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84))*HLOOKUP(LEFT(TRIM(AE$6),FIND("~",SUBSTITUTE(AE$6," ","~",LEN(TRIM(AE$6))-LEN(SUBSTITUTE(TRIM(AE$6)," ",""))))-1)&amp;" Total",$B$6:$BB$305,ROW($A84)-5,FALSE))</f>
        <v>0</v>
      </c>
      <c r="AF84" s="143">
        <f ca="1">IF(AF$5&lt;&gt;"",HLOOKUP(AF$5,Functionalization!$G$6:$R$305,ROW($A84)-5,FALSE),IFERROR(INDEX(AF$269:AF$305,MATCH($F84,$B$269:$B$305,0))/VLOOKUP($F84,$B$269:$BB$305,MATCH(LEFT(TRIM(AF$6),FIND("~",SUBSTITUTE(AF$6,"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84))*HLOOKUP(LEFT(TRIM(AF$6),FIND("~",SUBSTITUTE(AF$6," ","~",LEN(TRIM(AF$6))-LEN(SUBSTITUTE(TRIM(AF$6)," ",""))))-1)&amp;" Total",$B$6:$BB$305,ROW($A84)-5,FALSE))</f>
        <v>0</v>
      </c>
      <c r="AG84" s="143">
        <f ca="1">IF(AG$5&lt;&gt;"",HLOOKUP(AG$5,Functionalization!$G$6:$R$305,ROW($A84)-5,FALSE),IFERROR(INDEX(AG$269:AG$305,MATCH($F84,$B$269:$B$305,0))/VLOOKUP($F84,$B$269:$BB$305,MATCH(LEFT(TRIM(AG$6),FIND("~",SUBSTITUTE(AG$6,"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84))*HLOOKUP(LEFT(TRIM(AG$6),FIND("~",SUBSTITUTE(AG$6," ","~",LEN(TRIM(AG$6))-LEN(SUBSTITUTE(TRIM(AG$6)," ",""))))-1)&amp;" Total",$B$6:$BB$305,ROW($A84)-5,FALSE))</f>
        <v>0</v>
      </c>
      <c r="AH84" s="143">
        <f ca="1">IF(AH$5&lt;&gt;"",HLOOKUP(AH$5,Functionalization!$G$6:$R$305,ROW($A84)-5,FALSE),IFERROR(INDEX(AH$269:AH$305,MATCH($F84,$B$269:$B$305,0))/VLOOKUP($F84,$B$269:$BB$305,MATCH(LEFT(TRIM(AH$6),FIND("~",SUBSTITUTE(AH$6,"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84))*HLOOKUP(LEFT(TRIM(AH$6),FIND("~",SUBSTITUTE(AH$6," ","~",LEN(TRIM(AH$6))-LEN(SUBSTITUTE(TRIM(AH$6)," ",""))))-1)&amp;" Total",$B$6:$BB$305,ROW($A84)-5,FALSE))</f>
        <v>0</v>
      </c>
      <c r="AI84" s="143">
        <f ca="1">IF(AI$5&lt;&gt;"",HLOOKUP(AI$5,Functionalization!$G$6:$R$305,ROW($A84)-5,FALSE),IFERROR(INDEX(AI$269:AI$305,MATCH($F84,$B$269:$B$305,0))/VLOOKUP($F84,$B$269:$BB$305,MATCH(LEFT(TRIM(AI$6),FIND("~",SUBSTITUTE(AI$6,"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84))*HLOOKUP(LEFT(TRIM(AI$6),FIND("~",SUBSTITUTE(AI$6," ","~",LEN(TRIM(AI$6))-LEN(SUBSTITUTE(TRIM(AI$6)," ",""))))-1)&amp;" Total",$B$6:$BB$305,ROW($A84)-5,FALSE))</f>
        <v>0</v>
      </c>
      <c r="AJ84" s="143">
        <f ca="1">IF(AJ$5&lt;&gt;"",HLOOKUP(AJ$5,Functionalization!$G$6:$R$305,ROW($A84)-5,FALSE),IFERROR(INDEX(AJ$269:AJ$305,MATCH($F84,$B$269:$B$305,0))/VLOOKUP($F84,$B$269:$BB$305,MATCH(LEFT(TRIM(AJ$6),FIND("~",SUBSTITUTE(AJ$6,"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84))*HLOOKUP(LEFT(TRIM(AJ$6),FIND("~",SUBSTITUTE(AJ$6," ","~",LEN(TRIM(AJ$6))-LEN(SUBSTITUTE(TRIM(AJ$6)," ",""))))-1)&amp;" Total",$B$6:$BB$305,ROW($A84)-5,FALSE))</f>
        <v>0</v>
      </c>
      <c r="AK84" s="143">
        <f ca="1">IF(AK$5&lt;&gt;"",HLOOKUP(AK$5,Functionalization!$G$6:$R$305,ROW($A84)-5,FALSE),IFERROR(INDEX(AK$269:AK$305,MATCH($F84,$B$269:$B$305,0))/VLOOKUP($F84,$B$269:$BB$305,MATCH(LEFT(TRIM(AK$6),FIND("~",SUBSTITUTE(AK$6,"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84))*HLOOKUP(LEFT(TRIM(AK$6),FIND("~",SUBSTITUTE(AK$6," ","~",LEN(TRIM(AK$6))-LEN(SUBSTITUTE(TRIM(AK$6)," ",""))))-1)&amp;" Total",$B$6:$BB$305,ROW($A84)-5,FALSE))</f>
        <v>0</v>
      </c>
      <c r="AL84" s="143">
        <f ca="1">IF(AL$5&lt;&gt;"",HLOOKUP(AL$5,Functionalization!$G$6:$R$305,ROW($A84)-5,FALSE),IFERROR(INDEX(AL$269:AL$305,MATCH($F84,$B$269:$B$305,0))/VLOOKUP($F84,$B$269:$BB$305,MATCH(LEFT(TRIM(AL$6),FIND("~",SUBSTITUTE(AL$6,"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84))*HLOOKUP(LEFT(TRIM(AL$6),FIND("~",SUBSTITUTE(AL$6," ","~",LEN(TRIM(AL$6))-LEN(SUBSTITUTE(TRIM(AL$6)," ",""))))-1)&amp;" Total",$B$6:$BB$305,ROW($A84)-5,FALSE))</f>
        <v>0</v>
      </c>
      <c r="AM84" s="143">
        <f ca="1">IF(AM$5&lt;&gt;"",HLOOKUP(AM$5,Functionalization!$G$6:$R$305,ROW($A84)-5,FALSE),IFERROR(INDEX(AM$269:AM$305,MATCH($F84,$B$269:$B$305,0))/VLOOKUP($F84,$B$269:$BB$305,MATCH(LEFT(TRIM(AM$6),FIND("~",SUBSTITUTE(AM$6,"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84))*HLOOKUP(LEFT(TRIM(AM$6),FIND("~",SUBSTITUTE(AM$6," ","~",LEN(TRIM(AM$6))-LEN(SUBSTITUTE(TRIM(AM$6)," ",""))))-1)&amp;" Total",$B$6:$BB$305,ROW($A84)-5,FALSE))</f>
        <v>0</v>
      </c>
      <c r="AN84" s="143">
        <f ca="1">IF(AN$5&lt;&gt;"",HLOOKUP(AN$5,Functionalization!$G$6:$R$305,ROW($A84)-5,FALSE),IFERROR(INDEX(AN$269:AN$305,MATCH($F84,$B$269:$B$305,0))/VLOOKUP($F84,$B$269:$BB$305,MATCH(LEFT(TRIM(AN$6),FIND("~",SUBSTITUTE(AN$6,"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84))*HLOOKUP(LEFT(TRIM(AN$6),FIND("~",SUBSTITUTE(AN$6," ","~",LEN(TRIM(AN$6))-LEN(SUBSTITUTE(TRIM(AN$6)," ",""))))-1)&amp;" Total",$B$6:$BB$305,ROW($A84)-5,FALSE))</f>
        <v>0</v>
      </c>
      <c r="AO84" s="143">
        <f ca="1">IF(AO$5&lt;&gt;"",HLOOKUP(AO$5,Functionalization!$G$6:$R$305,ROW($A84)-5,FALSE),IFERROR(INDEX(AO$269:AO$305,MATCH($F84,$B$269:$B$305,0))/VLOOKUP($F84,$B$269:$BB$305,MATCH(LEFT(TRIM(AO$6),FIND("~",SUBSTITUTE(AO$6,"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84))*HLOOKUP(LEFT(TRIM(AO$6),FIND("~",SUBSTITUTE(AO$6," ","~",LEN(TRIM(AO$6))-LEN(SUBSTITUTE(TRIM(AO$6)," ",""))))-1)&amp;" Total",$B$6:$BB$305,ROW($A84)-5,FALSE))</f>
        <v>0</v>
      </c>
      <c r="AP84" s="143">
        <f ca="1">IF(AP$5&lt;&gt;"",HLOOKUP(AP$5,Functionalization!$G$6:$R$305,ROW($A84)-5,FALSE),IFERROR(INDEX(AP$269:AP$305,MATCH($F84,$B$269:$B$305,0))/VLOOKUP($F84,$B$269:$BB$305,MATCH(LEFT(TRIM(AP$6),FIND("~",SUBSTITUTE(AP$6,"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84))*HLOOKUP(LEFT(TRIM(AP$6),FIND("~",SUBSTITUTE(AP$6," ","~",LEN(TRIM(AP$6))-LEN(SUBSTITUTE(TRIM(AP$6)," ",""))))-1)&amp;" Total",$B$6:$BB$305,ROW($A84)-5,FALSE))</f>
        <v>0</v>
      </c>
      <c r="AQ84" s="143">
        <f ca="1">IF(AQ$5&lt;&gt;"",HLOOKUP(AQ$5,Functionalization!$G$6:$R$305,ROW($A84)-5,FALSE),IFERROR(INDEX(AQ$269:AQ$305,MATCH($F84,$B$269:$B$305,0))/VLOOKUP($F84,$B$269:$BB$305,MATCH(LEFT(TRIM(AQ$6),FIND("~",SUBSTITUTE(AQ$6,"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84))*HLOOKUP(LEFT(TRIM(AQ$6),FIND("~",SUBSTITUTE(AQ$6," ","~",LEN(TRIM(AQ$6))-LEN(SUBSTITUTE(TRIM(AQ$6)," ",""))))-1)&amp;" Total",$B$6:$BB$305,ROW($A84)-5,FALSE))</f>
        <v>0</v>
      </c>
      <c r="AR84" s="143">
        <f ca="1">IF(AR$5&lt;&gt;"",HLOOKUP(AR$5,Functionalization!$G$6:$R$305,ROW($A84)-5,FALSE),IFERROR(INDEX(AR$269:AR$305,MATCH($F84,$B$269:$B$305,0))/VLOOKUP($F84,$B$269:$BB$305,MATCH(LEFT(TRIM(AR$6),FIND("~",SUBSTITUTE(AR$6,"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84))*HLOOKUP(LEFT(TRIM(AR$6),FIND("~",SUBSTITUTE(AR$6," ","~",LEN(TRIM(AR$6))-LEN(SUBSTITUTE(TRIM(AR$6)," ",""))))-1)&amp;" Total",$B$6:$BB$305,ROW($A84)-5,FALSE))</f>
        <v>0</v>
      </c>
      <c r="AS84" s="143">
        <f ca="1">IF(AS$5&lt;&gt;"",HLOOKUP(AS$5,Functionalization!$G$6:$R$305,ROW($A84)-5,FALSE),IFERROR(INDEX(AS$269:AS$305,MATCH($F84,$B$269:$B$305,0))/VLOOKUP($F84,$B$269:$BB$305,MATCH(LEFT(TRIM(AS$6),FIND("~",SUBSTITUTE(AS$6,"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84))*HLOOKUP(LEFT(TRIM(AS$6),FIND("~",SUBSTITUTE(AS$6," ","~",LEN(TRIM(AS$6))-LEN(SUBSTITUTE(TRIM(AS$6)," ",""))))-1)&amp;" Total",$B$6:$BB$305,ROW($A84)-5,FALSE))</f>
        <v>0</v>
      </c>
      <c r="AT84" s="143">
        <f ca="1">IF(AT$5&lt;&gt;"",HLOOKUP(AT$5,Functionalization!$G$6:$R$305,ROW($A84)-5,FALSE),IFERROR(INDEX(AT$269:AT$305,MATCH($F84,$B$269:$B$305,0))/VLOOKUP($F84,$B$269:$BB$305,MATCH(LEFT(TRIM(AT$6),FIND("~",SUBSTITUTE(AT$6,"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84))*HLOOKUP(LEFT(TRIM(AT$6),FIND("~",SUBSTITUTE(AT$6," ","~",LEN(TRIM(AT$6))-LEN(SUBSTITUTE(TRIM(AT$6)," ",""))))-1)&amp;" Total",$B$6:$BB$305,ROW($A84)-5,FALSE))</f>
        <v>0</v>
      </c>
      <c r="AU84" s="143">
        <f ca="1">IF(AU$5&lt;&gt;"",HLOOKUP(AU$5,Functionalization!$G$6:$R$305,ROW($A84)-5,FALSE),IFERROR(INDEX(AU$269:AU$305,MATCH($F84,$B$269:$B$305,0))/VLOOKUP($F84,$B$269:$BB$305,MATCH(LEFT(TRIM(AU$6),FIND("~",SUBSTITUTE(AU$6,"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84))*HLOOKUP(LEFT(TRIM(AU$6),FIND("~",SUBSTITUTE(AU$6," ","~",LEN(TRIM(AU$6))-LEN(SUBSTITUTE(TRIM(AU$6)," ",""))))-1)&amp;" Total",$B$6:$BB$305,ROW($A84)-5,FALSE))</f>
        <v>0</v>
      </c>
      <c r="AV84" s="143">
        <f ca="1">IF(AV$5&lt;&gt;"",HLOOKUP(AV$5,Functionalization!$G$6:$R$305,ROW($A84)-5,FALSE),IFERROR(INDEX(AV$269:AV$305,MATCH($F84,$B$269:$B$305,0))/VLOOKUP($F84,$B$269:$BB$305,MATCH(LEFT(TRIM(AV$6),FIND("~",SUBSTITUTE(AV$6,"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84))*HLOOKUP(LEFT(TRIM(AV$6),FIND("~",SUBSTITUTE(AV$6," ","~",LEN(TRIM(AV$6))-LEN(SUBSTITUTE(TRIM(AV$6)," ",""))))-1)&amp;" Total",$B$6:$BB$305,ROW($A84)-5,FALSE))</f>
        <v>0</v>
      </c>
      <c r="AW84" s="143">
        <f ca="1">IF(AW$5&lt;&gt;"",HLOOKUP(AW$5,Functionalization!$G$6:$R$305,ROW($A84)-5,FALSE),IFERROR(INDEX(AW$269:AW$305,MATCH($F84,$B$269:$B$305,0))/VLOOKUP($F84,$B$269:$BB$305,MATCH(LEFT(TRIM(AW$6),FIND("~",SUBSTITUTE(AW$6,"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84))*HLOOKUP(LEFT(TRIM(AW$6),FIND("~",SUBSTITUTE(AW$6," ","~",LEN(TRIM(AW$6))-LEN(SUBSTITUTE(TRIM(AW$6)," ",""))))-1)&amp;" Total",$B$6:$BB$305,ROW($A84)-5,FALSE))</f>
        <v>0</v>
      </c>
      <c r="AX84" s="143">
        <f ca="1">IF(AX$5&lt;&gt;"",HLOOKUP(AX$5,Functionalization!$G$6:$R$305,ROW($A84)-5,FALSE),IFERROR(INDEX(AX$269:AX$305,MATCH($F84,$B$269:$B$305,0))/VLOOKUP($F84,$B$269:$BB$305,MATCH(LEFT(TRIM(AX$6),FIND("~",SUBSTITUTE(AX$6,"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84))*HLOOKUP(LEFT(TRIM(AX$6),FIND("~",SUBSTITUTE(AX$6," ","~",LEN(TRIM(AX$6))-LEN(SUBSTITUTE(TRIM(AX$6)," ",""))))-1)&amp;" Total",$B$6:$BB$305,ROW($A84)-5,FALSE))</f>
        <v>0</v>
      </c>
      <c r="AY84" s="143">
        <f ca="1">IF(AY$5&lt;&gt;"",HLOOKUP(AY$5,Functionalization!$G$6:$R$305,ROW($A84)-5,FALSE),IFERROR(INDEX(AY$269:AY$305,MATCH($F84,$B$269:$B$305,0))/VLOOKUP($F84,$B$269:$BB$305,MATCH(LEFT(TRIM(AY$6),FIND("~",SUBSTITUTE(AY$6,"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84))*HLOOKUP(LEFT(TRIM(AY$6),FIND("~",SUBSTITUTE(AY$6," ","~",LEN(TRIM(AY$6))-LEN(SUBSTITUTE(TRIM(AY$6)," ",""))))-1)&amp;" Total",$B$6:$BB$305,ROW($A84)-5,FALSE))</f>
        <v>0</v>
      </c>
      <c r="AZ84" s="143">
        <f ca="1">IF(AZ$5&lt;&gt;"",HLOOKUP(AZ$5,Functionalization!$G$6:$R$305,ROW($A84)-5,FALSE),IFERROR(INDEX(AZ$269:AZ$305,MATCH($F84,$B$269:$B$305,0))/VLOOKUP($F84,$B$269:$BB$305,MATCH(LEFT(TRIM(AZ$6),FIND("~",SUBSTITUTE(AZ$6,"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84))*HLOOKUP(LEFT(TRIM(AZ$6),FIND("~",SUBSTITUTE(AZ$6," ","~",LEN(TRIM(AZ$6))-LEN(SUBSTITUTE(TRIM(AZ$6)," ",""))))-1)&amp;" Total",$B$6:$BB$305,ROW($A84)-5,FALSE))</f>
        <v>0</v>
      </c>
      <c r="BA84" s="143">
        <f ca="1">IF(BA$5&lt;&gt;"",HLOOKUP(BA$5,Functionalization!$G$6:$R$305,ROW($A84)-5,FALSE),IFERROR(INDEX(BA$269:BA$305,MATCH($F84,$B$269:$B$305,0))/VLOOKUP($F84,$B$269:$BB$305,MATCH(LEFT(TRIM(BA$6),FIND("~",SUBSTITUTE(BA$6,"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84))*HLOOKUP(LEFT(TRIM(BA$6),FIND("~",SUBSTITUTE(BA$6," ","~",LEN(TRIM(BA$6))-LEN(SUBSTITUTE(TRIM(BA$6)," ",""))))-1)&amp;" Total",$B$6:$BB$305,ROW($A84)-5,FALSE))</f>
        <v>0</v>
      </c>
      <c r="BB84" s="143">
        <f ca="1">IF(BB$5&lt;&gt;"",HLOOKUP(BB$5,Functionalization!$G$6:$R$305,ROW($A84)-5,FALSE),IFERROR(INDEX(BB$269:BB$305,MATCH($F84,$B$269:$B$305,0))/VLOOKUP($F84,$B$269:$BB$305,MATCH(LEFT(TRIM(BB$6),FIND("~",SUBSTITUTE(BB$6,"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84))*HLOOKUP(LEFT(TRIM(BB$6),FIND("~",SUBSTITUTE(BB$6," ","~",LEN(TRIM(BB$6))-LEN(SUBSTITUTE(TRIM(BB$6)," ",""))))-1)&amp;" Total",$B$6:$BB$305,ROW($A84)-5,FALSE))</f>
        <v>0</v>
      </c>
      <c r="BD84" s="79">
        <f ca="1">IFERROR(IF(SUMIF($G$6:$BB$6,BD$6&amp;" Total",$G84:$BB84)-(SUMIF($G$6:$BB$6,BD$6&amp;" "&amp;'Input-Func_Class'!$D$22,$G84:$BB84)+IFERROR(SUMIF($G$6:$BB$6,BD$6&amp;" "&amp;'Input-Func_Class'!$E$22,$G84:$BB84),SUMIF($G$6:$BB$6,BD$6&amp;" "&amp;'Input-Func_Class'!$B$24,$G84:$BB84))+SUMIF($G$6:$BB$6,BD$6&amp;" "&amp;'Input-Func_Class'!$F$22,$G84:$BB84))&lt;Check_Limit,0,1),1)</f>
        <v>0</v>
      </c>
      <c r="BE84" s="79">
        <f ca="1">IFERROR(IF(SUMIF($G$6:$BB$6,BE$6&amp;" Total",$G84:$BB84)-(SUMIF($G$6:$BB$6,BE$6&amp;" "&amp;'Input-Func_Class'!$D$22,$G84:$BB84)+IFERROR(SUMIF($G$6:$BB$6,BE$6&amp;" "&amp;'Input-Func_Class'!$E$22,$G84:$BB84),SUMIF($G$6:$BB$6,BE$6&amp;" "&amp;'Input-Func_Class'!$B$24,$G84:$BB84))+SUMIF($G$6:$BB$6,BE$6&amp;" "&amp;'Input-Func_Class'!$F$22,$G84:$BB84))&lt;Check_Limit,0,1),1)</f>
        <v>0</v>
      </c>
      <c r="BF84" s="79">
        <f ca="1">IFERROR(IF(SUMIF($G$6:$BB$6,BF$6&amp;" Total",$G84:$BB84)-(SUMIF($G$6:$BB$6,BF$6&amp;" "&amp;'Input-Func_Class'!$D$22,$G84:$BB84)+IFERROR(SUMIF($G$6:$BB$6,BF$6&amp;" "&amp;'Input-Func_Class'!$E$22,$G84:$BB84),SUMIF($G$6:$BB$6,BF$6&amp;" "&amp;'Input-Func_Class'!$B$24,$G84:$BB84))+SUMIF($G$6:$BB$6,BF$6&amp;" "&amp;'Input-Func_Class'!$F$22,$G84:$BB84))&lt;Check_Limit,0,1),1)</f>
        <v>0</v>
      </c>
      <c r="BG84" s="79">
        <f ca="1">IFERROR(IF(SUMIF($G$6:$BB$6,BG$6&amp;" Total",$G84:$BB84)-(SUMIF($G$6:$BB$6,BG$6&amp;" "&amp;'Input-Func_Class'!$D$22,$G84:$BB84)+IFERROR(SUMIF($G$6:$BB$6,BG$6&amp;" "&amp;'Input-Func_Class'!$E$22,$G84:$BB84),SUMIF($G$6:$BB$6,BG$6&amp;" "&amp;'Input-Func_Class'!$B$24,$G84:$BB84))+SUMIF($G$6:$BB$6,BG$6&amp;" "&amp;'Input-Func_Class'!$F$22,$G84:$BB84))&lt;Check_Limit,0,1),1)</f>
        <v>0</v>
      </c>
      <c r="BH84" s="79">
        <f ca="1">IFERROR(IF(SUMIF($G$6:$BB$6,BH$6&amp;" Total",$G84:$BB84)-(SUMIF($G$6:$BB$6,BH$6&amp;" "&amp;'Input-Func_Class'!$D$22,$G84:$BB84)+IFERROR(SUMIF($G$6:$BB$6,BH$6&amp;" "&amp;'Input-Func_Class'!$E$22,$G84:$BB84),SUMIF($G$6:$BB$6,BH$6&amp;" "&amp;'Input-Func_Class'!$B$24,$G84:$BB84))+SUMIF($G$6:$BB$6,BH$6&amp;" "&amp;'Input-Func_Class'!$F$22,$G84:$BB84))&lt;Check_Limit,0,1),1)</f>
        <v>0</v>
      </c>
      <c r="BI84" s="79">
        <f ca="1">IFERROR(IF(SUMIF($G$6:$BB$6,BI$6&amp;" Total",$G84:$BB84)-(SUMIF($G$6:$BB$6,BI$6&amp;" "&amp;'Input-Func_Class'!$D$22,$G84:$BB84)+IFERROR(SUMIF($G$6:$BB$6,BI$6&amp;" "&amp;'Input-Func_Class'!$E$22,$G84:$BB84),SUMIF($G$6:$BB$6,BI$6&amp;" "&amp;'Input-Func_Class'!$B$24,$G84:$BB84))+SUMIF($G$6:$BB$6,BI$6&amp;" "&amp;'Input-Func_Class'!$F$22,$G84:$BB84))&lt;Check_Limit,0,1),1)</f>
        <v>0</v>
      </c>
      <c r="BJ84" s="79">
        <f ca="1">IFERROR(IF(SUMIF($G$6:$BB$6,BJ$6&amp;" Total",$G84:$BB84)-(SUMIF($G$6:$BB$6,BJ$6&amp;" "&amp;'Input-Func_Class'!$D$22,$G84:$BB84)+IFERROR(SUMIF($G$6:$BB$6,BJ$6&amp;" "&amp;'Input-Func_Class'!$E$22,$G84:$BB84),SUMIF($G$6:$BB$6,BJ$6&amp;" "&amp;'Input-Func_Class'!$B$24,$G84:$BB84))+SUMIF($G$6:$BB$6,BJ$6&amp;" "&amp;'Input-Func_Class'!$F$22,$G84:$BB84))&lt;Check_Limit,0,1),1)</f>
        <v>0</v>
      </c>
      <c r="BK84" s="79">
        <f ca="1">IFERROR(IF(SUMIF($G$6:$BB$6,BK$6&amp;" Total",$G84:$BB84)-(SUMIF($G$6:$BB$6,BK$6&amp;" "&amp;'Input-Func_Class'!$D$22,$G84:$BB84)+IFERROR(SUMIF($G$6:$BB$6,BK$6&amp;" "&amp;'Input-Func_Class'!$E$22,$G84:$BB84),SUMIF($G$6:$BB$6,BK$6&amp;" "&amp;'Input-Func_Class'!$B$24,$G84:$BB84))+SUMIF($G$6:$BB$6,BK$6&amp;" "&amp;'Input-Func_Class'!$F$22,$G84:$BB84))&lt;Check_Limit,0,1),1)</f>
        <v>0</v>
      </c>
      <c r="BL84" s="79">
        <f ca="1">IFERROR(IF(SUMIF($G$6:$BB$6,BL$6&amp;" Total",$G84:$BB84)-(SUMIF($G$6:$BB$6,BL$6&amp;" "&amp;'Input-Func_Class'!$D$22,$G84:$BB84)+IFERROR(SUMIF($G$6:$BB$6,BL$6&amp;" "&amp;'Input-Func_Class'!$E$22,$G84:$BB84),SUMIF($G$6:$BB$6,BL$6&amp;" "&amp;'Input-Func_Class'!$B$24,$G84:$BB84))+SUMIF($G$6:$BB$6,BL$6&amp;" "&amp;'Input-Func_Class'!$F$22,$G84:$BB84))&lt;Check_Limit,0,1),1)</f>
        <v>0</v>
      </c>
      <c r="BM84" s="79">
        <f ca="1">IFERROR(IF(SUMIF($G$6:$BB$6,BM$6&amp;" Total",$G84:$BB84)-(SUMIF($G$6:$BB$6,BM$6&amp;" "&amp;'Input-Func_Class'!$D$22,$G84:$BB84)+IFERROR(SUMIF($G$6:$BB$6,BM$6&amp;" "&amp;'Input-Func_Class'!$E$22,$G84:$BB84),SUMIF($G$6:$BB$6,BM$6&amp;" "&amp;'Input-Func_Class'!$B$24,$G84:$BB84))+SUMIF($G$6:$BB$6,BM$6&amp;" "&amp;'Input-Func_Class'!$F$22,$G84:$BB84))&lt;Check_Limit,0,1),1)</f>
        <v>0</v>
      </c>
      <c r="BN84" s="79">
        <f ca="1">IFERROR(IF(SUMIF($G$6:$BB$6,BN$6&amp;" Total",$G84:$BB84)-(SUMIF($G$6:$BB$6,BN$6&amp;" "&amp;'Input-Func_Class'!$D$22,$G84:$BB84)+IFERROR(SUMIF($G$6:$BB$6,BN$6&amp;" "&amp;'Input-Func_Class'!$E$22,$G84:$BB84),SUMIF($G$6:$BB$6,BN$6&amp;" "&amp;'Input-Func_Class'!$B$24,$G84:$BB84))+SUMIF($G$6:$BB$6,BN$6&amp;" "&amp;'Input-Func_Class'!$F$22,$G84:$BB84))&lt;Check_Limit,0,1),1)</f>
        <v>0</v>
      </c>
      <c r="BO84" s="79">
        <f ca="1">IFERROR(IF(SUMIF($G$6:$BB$6,BO$6&amp;" Total",$G84:$BB84)-(SUMIF($G$6:$BB$6,BO$6&amp;" "&amp;'Input-Func_Class'!$D$22,$G84:$BB84)+IFERROR(SUMIF($G$6:$BB$6,BO$6&amp;" "&amp;'Input-Func_Class'!$E$22,$G84:$BB84),SUMIF($G$6:$BB$6,BO$6&amp;" "&amp;'Input-Func_Class'!$B$24,$G84:$BB84))+SUMIF($G$6:$BB$6,BO$6&amp;" "&amp;'Input-Func_Class'!$F$22,$G84:$BB84))&lt;Check_Limit,0,1),1)</f>
        <v>0</v>
      </c>
    </row>
    <row r="85" spans="1:67" outlineLevel="1">
      <c r="A85" s="113">
        <f>IF(ISBLANK('Input-Accounts'!A85),"",'Input-Accounts'!A85)</f>
        <v>71</v>
      </c>
      <c r="B85" s="17" t="str">
        <f>IF(ISBLANK('Input-Accounts'!B85),"",'Input-Accounts'!B85)</f>
        <v>Compressor Station</v>
      </c>
      <c r="C85" s="113">
        <f>IF(ISBLANK('Input-Accounts'!C85),"",'Input-Accounts'!C85)</f>
        <v>377</v>
      </c>
      <c r="D85" s="143">
        <f>Functionalization!$D85</f>
        <v>-1190619.0900000001</v>
      </c>
      <c r="E85" s="143">
        <f t="shared" ref="E85:E91" ca="1" si="18">IFERROR(IF(D85="",0,IF(D85=0,0,IF(ABS(D85-SUM(G85,K85,O85,S85,W85,AA85,AE85,AI85,AM85,AQ85,AU85,AY85))&lt;Check_Limit,0,1))),1)</f>
        <v>0</v>
      </c>
      <c r="F85" s="89" t="str">
        <f>IF($D85=0,"-",IF('Input-Accounts'!$E85&lt;&gt;0,'Input-Accounts'!$E85,'Input-Accounts'!$G85))</f>
        <v>DEMAND</v>
      </c>
      <c r="G85" s="143">
        <f ca="1">IF(G$5&lt;&gt;"",HLOOKUP(G$5,Functionalization!$G$6:$R$305,ROW($A85)-5,FALSE),IFERROR(INDEX(G$269:G$305,MATCH($F85,$B$269:$B$305,0))/VLOOKUP($F85,$B$269:$BB$305,MATCH(LEFT(TRIM(G$6),FIND("~",SUBSTITUTE(G$6,"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85))*HLOOKUP(LEFT(TRIM(G$6),FIND("~",SUBSTITUTE(G$6," ","~",LEN(TRIM(G$6))-LEN(SUBSTITUTE(TRIM(G$6)," ",""))))-1)&amp;" Total",$B$6:$BB$305,ROW($A85)-5,FALSE))</f>
        <v>0</v>
      </c>
      <c r="H85" s="143">
        <f ca="1">IF(H$5&lt;&gt;"",HLOOKUP(H$5,Functionalization!$G$6:$R$305,ROW($A85)-5,FALSE),IFERROR(INDEX(H$269:H$305,MATCH($F85,$B$269:$B$305,0))/VLOOKUP($F85,$B$269:$BB$305,MATCH(LEFT(TRIM(H$6),FIND("~",SUBSTITUTE(H$6,"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85))*HLOOKUP(LEFT(TRIM(H$6),FIND("~",SUBSTITUTE(H$6," ","~",LEN(TRIM(H$6))-LEN(SUBSTITUTE(TRIM(H$6)," ",""))))-1)&amp;" Total",$B$6:$BB$305,ROW($A85)-5,FALSE))</f>
        <v>0</v>
      </c>
      <c r="I85" s="143">
        <f ca="1">IF(I$5&lt;&gt;"",HLOOKUP(I$5,Functionalization!$G$6:$R$305,ROW($A85)-5,FALSE),IFERROR(INDEX(I$269:I$305,MATCH($F85,$B$269:$B$305,0))/VLOOKUP($F85,$B$269:$BB$305,MATCH(LEFT(TRIM(I$6),FIND("~",SUBSTITUTE(I$6,"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85))*HLOOKUP(LEFT(TRIM(I$6),FIND("~",SUBSTITUTE(I$6," ","~",LEN(TRIM(I$6))-LEN(SUBSTITUTE(TRIM(I$6)," ",""))))-1)&amp;" Total",$B$6:$BB$305,ROW($A85)-5,FALSE))</f>
        <v>0</v>
      </c>
      <c r="J85" s="143">
        <f ca="1">IF(J$5&lt;&gt;"",HLOOKUP(J$5,Functionalization!$G$6:$R$305,ROW($A85)-5,FALSE),IFERROR(INDEX(J$269:J$305,MATCH($F85,$B$269:$B$305,0))/VLOOKUP($F85,$B$269:$BB$305,MATCH(LEFT(TRIM(J$6),FIND("~",SUBSTITUTE(J$6,"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85))*HLOOKUP(LEFT(TRIM(J$6),FIND("~",SUBSTITUTE(J$6," ","~",LEN(TRIM(J$6))-LEN(SUBSTITUTE(TRIM(J$6)," ",""))))-1)&amp;" Total",$B$6:$BB$305,ROW($A85)-5,FALSE))</f>
        <v>0</v>
      </c>
      <c r="K85" s="143">
        <f ca="1">IF(K$5&lt;&gt;"",HLOOKUP(K$5,Functionalization!$G$6:$R$305,ROW($A85)-5,FALSE),IFERROR(INDEX(K$269:K$305,MATCH($F85,$B$269:$B$305,0))/VLOOKUP($F85,$B$269:$BB$305,MATCH(LEFT(TRIM(K$6),FIND("~",SUBSTITUTE(K$6,"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85))*HLOOKUP(LEFT(TRIM(K$6),FIND("~",SUBSTITUTE(K$6," ","~",LEN(TRIM(K$6))-LEN(SUBSTITUTE(TRIM(K$6)," ",""))))-1)&amp;" Total",$B$6:$BB$305,ROW($A85)-5,FALSE))</f>
        <v>0</v>
      </c>
      <c r="L85" s="143">
        <f ca="1">IF(L$5&lt;&gt;"",HLOOKUP(L$5,Functionalization!$G$6:$R$305,ROW($A85)-5,FALSE),IFERROR(INDEX(L$269:L$305,MATCH($F85,$B$269:$B$305,0))/VLOOKUP($F85,$B$269:$BB$305,MATCH(LEFT(TRIM(L$6),FIND("~",SUBSTITUTE(L$6,"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85))*HLOOKUP(LEFT(TRIM(L$6),FIND("~",SUBSTITUTE(L$6," ","~",LEN(TRIM(L$6))-LEN(SUBSTITUTE(TRIM(L$6)," ",""))))-1)&amp;" Total",$B$6:$BB$305,ROW($A85)-5,FALSE))</f>
        <v>0</v>
      </c>
      <c r="M85" s="143">
        <f ca="1">IF(M$5&lt;&gt;"",HLOOKUP(M$5,Functionalization!$G$6:$R$305,ROW($A85)-5,FALSE),IFERROR(INDEX(M$269:M$305,MATCH($F85,$B$269:$B$305,0))/VLOOKUP($F85,$B$269:$BB$305,MATCH(LEFT(TRIM(M$6),FIND("~",SUBSTITUTE(M$6,"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85))*HLOOKUP(LEFT(TRIM(M$6),FIND("~",SUBSTITUTE(M$6," ","~",LEN(TRIM(M$6))-LEN(SUBSTITUTE(TRIM(M$6)," ",""))))-1)&amp;" Total",$B$6:$BB$305,ROW($A85)-5,FALSE))</f>
        <v>0</v>
      </c>
      <c r="N85" s="143">
        <f ca="1">IF(N$5&lt;&gt;"",HLOOKUP(N$5,Functionalization!$G$6:$R$305,ROW($A85)-5,FALSE),IFERROR(INDEX(N$269:N$305,MATCH($F85,$B$269:$B$305,0))/VLOOKUP($F85,$B$269:$BB$305,MATCH(LEFT(TRIM(N$6),FIND("~",SUBSTITUTE(N$6,"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85))*HLOOKUP(LEFT(TRIM(N$6),FIND("~",SUBSTITUTE(N$6," ","~",LEN(TRIM(N$6))-LEN(SUBSTITUTE(TRIM(N$6)," ",""))))-1)&amp;" Total",$B$6:$BB$305,ROW($A85)-5,FALSE))</f>
        <v>0</v>
      </c>
      <c r="O85" s="143">
        <f ca="1">IF(O$5&lt;&gt;"",HLOOKUP(O$5,Functionalization!$G$6:$R$305,ROW($A85)-5,FALSE),IFERROR(INDEX(O$269:O$305,MATCH($F85,$B$269:$B$305,0))/VLOOKUP($F85,$B$269:$BB$305,MATCH(LEFT(TRIM(O$6),FIND("~",SUBSTITUTE(O$6,"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85))*HLOOKUP(LEFT(TRIM(O$6),FIND("~",SUBSTITUTE(O$6," ","~",LEN(TRIM(O$6))-LEN(SUBSTITUTE(TRIM(O$6)," ",""))))-1)&amp;" Total",$B$6:$BB$305,ROW($A85)-5,FALSE))</f>
        <v>-1190619.0900000001</v>
      </c>
      <c r="P85" s="143">
        <f ca="1">IF(P$5&lt;&gt;"",HLOOKUP(P$5,Functionalization!$G$6:$R$305,ROW($A85)-5,FALSE),IFERROR(INDEX(P$269:P$305,MATCH($F85,$B$269:$B$305,0))/VLOOKUP($F85,$B$269:$BB$305,MATCH(LEFT(TRIM(P$6),FIND("~",SUBSTITUTE(P$6,"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85))*HLOOKUP(LEFT(TRIM(P$6),FIND("~",SUBSTITUTE(P$6," ","~",LEN(TRIM(P$6))-LEN(SUBSTITUTE(TRIM(P$6)," ",""))))-1)&amp;" Total",$B$6:$BB$305,ROW($A85)-5,FALSE))</f>
        <v>-1190619.0900000001</v>
      </c>
      <c r="Q85" s="143">
        <f ca="1">IF(Q$5&lt;&gt;"",HLOOKUP(Q$5,Functionalization!$G$6:$R$305,ROW($A85)-5,FALSE),IFERROR(INDEX(Q$269:Q$305,MATCH($F85,$B$269:$B$305,0))/VLOOKUP($F85,$B$269:$BB$305,MATCH(LEFT(TRIM(Q$6),FIND("~",SUBSTITUTE(Q$6,"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85))*HLOOKUP(LEFT(TRIM(Q$6),FIND("~",SUBSTITUTE(Q$6," ","~",LEN(TRIM(Q$6))-LEN(SUBSTITUTE(TRIM(Q$6)," ",""))))-1)&amp;" Total",$B$6:$BB$305,ROW($A85)-5,FALSE))</f>
        <v>0</v>
      </c>
      <c r="R85" s="143">
        <f ca="1">IF(R$5&lt;&gt;"",HLOOKUP(R$5,Functionalization!$G$6:$R$305,ROW($A85)-5,FALSE),IFERROR(INDEX(R$269:R$305,MATCH($F85,$B$269:$B$305,0))/VLOOKUP($F85,$B$269:$BB$305,MATCH(LEFT(TRIM(R$6),FIND("~",SUBSTITUTE(R$6,"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85))*HLOOKUP(LEFT(TRIM(R$6),FIND("~",SUBSTITUTE(R$6," ","~",LEN(TRIM(R$6))-LEN(SUBSTITUTE(TRIM(R$6)," ",""))))-1)&amp;" Total",$B$6:$BB$305,ROW($A85)-5,FALSE))</f>
        <v>0</v>
      </c>
      <c r="S85" s="143">
        <f ca="1">IF(S$5&lt;&gt;"",HLOOKUP(S$5,Functionalization!$G$6:$R$305,ROW($A85)-5,FALSE),IFERROR(INDEX(S$269:S$305,MATCH($F85,$B$269:$B$305,0))/VLOOKUP($F85,$B$269:$BB$305,MATCH(LEFT(TRIM(S$6),FIND("~",SUBSTITUTE(S$6,"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85))*HLOOKUP(LEFT(TRIM(S$6),FIND("~",SUBSTITUTE(S$6," ","~",LEN(TRIM(S$6))-LEN(SUBSTITUTE(TRIM(S$6)," ",""))))-1)&amp;" Total",$B$6:$BB$305,ROW($A85)-5,FALSE))</f>
        <v>0</v>
      </c>
      <c r="T85" s="143">
        <f ca="1">IF(T$5&lt;&gt;"",HLOOKUP(T$5,Functionalization!$G$6:$R$305,ROW($A85)-5,FALSE),IFERROR(INDEX(T$269:T$305,MATCH($F85,$B$269:$B$305,0))/VLOOKUP($F85,$B$269:$BB$305,MATCH(LEFT(TRIM(T$6),FIND("~",SUBSTITUTE(T$6,"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85))*HLOOKUP(LEFT(TRIM(T$6),FIND("~",SUBSTITUTE(T$6," ","~",LEN(TRIM(T$6))-LEN(SUBSTITUTE(TRIM(T$6)," ",""))))-1)&amp;" Total",$B$6:$BB$305,ROW($A85)-5,FALSE))</f>
        <v>0</v>
      </c>
      <c r="U85" s="143">
        <f ca="1">IF(U$5&lt;&gt;"",HLOOKUP(U$5,Functionalization!$G$6:$R$305,ROW($A85)-5,FALSE),IFERROR(INDEX(U$269:U$305,MATCH($F85,$B$269:$B$305,0))/VLOOKUP($F85,$B$269:$BB$305,MATCH(LEFT(TRIM(U$6),FIND("~",SUBSTITUTE(U$6,"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85))*HLOOKUP(LEFT(TRIM(U$6),FIND("~",SUBSTITUTE(U$6," ","~",LEN(TRIM(U$6))-LEN(SUBSTITUTE(TRIM(U$6)," ",""))))-1)&amp;" Total",$B$6:$BB$305,ROW($A85)-5,FALSE))</f>
        <v>0</v>
      </c>
      <c r="V85" s="143">
        <f ca="1">IF(V$5&lt;&gt;"",HLOOKUP(V$5,Functionalization!$G$6:$R$305,ROW($A85)-5,FALSE),IFERROR(INDEX(V$269:V$305,MATCH($F85,$B$269:$B$305,0))/VLOOKUP($F85,$B$269:$BB$305,MATCH(LEFT(TRIM(V$6),FIND("~",SUBSTITUTE(V$6,"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85))*HLOOKUP(LEFT(TRIM(V$6),FIND("~",SUBSTITUTE(V$6," ","~",LEN(TRIM(V$6))-LEN(SUBSTITUTE(TRIM(V$6)," ",""))))-1)&amp;" Total",$B$6:$BB$305,ROW($A85)-5,FALSE))</f>
        <v>0</v>
      </c>
      <c r="W85" s="143">
        <f ca="1">IF(W$5&lt;&gt;"",HLOOKUP(W$5,Functionalization!$G$6:$R$305,ROW($A85)-5,FALSE),IFERROR(INDEX(W$269:W$305,MATCH($F85,$B$269:$B$305,0))/VLOOKUP($F85,$B$269:$BB$305,MATCH(LEFT(TRIM(W$6),FIND("~",SUBSTITUTE(W$6,"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85))*HLOOKUP(LEFT(TRIM(W$6),FIND("~",SUBSTITUTE(W$6," ","~",LEN(TRIM(W$6))-LEN(SUBSTITUTE(TRIM(W$6)," ",""))))-1)&amp;" Total",$B$6:$BB$305,ROW($A85)-5,FALSE))</f>
        <v>0</v>
      </c>
      <c r="X85" s="143">
        <f ca="1">IF(X$5&lt;&gt;"",HLOOKUP(X$5,Functionalization!$G$6:$R$305,ROW($A85)-5,FALSE),IFERROR(INDEX(X$269:X$305,MATCH($F85,$B$269:$B$305,0))/VLOOKUP($F85,$B$269:$BB$305,MATCH(LEFT(TRIM(X$6),FIND("~",SUBSTITUTE(X$6,"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85))*HLOOKUP(LEFT(TRIM(X$6),FIND("~",SUBSTITUTE(X$6," ","~",LEN(TRIM(X$6))-LEN(SUBSTITUTE(TRIM(X$6)," ",""))))-1)&amp;" Total",$B$6:$BB$305,ROW($A85)-5,FALSE))</f>
        <v>0</v>
      </c>
      <c r="Y85" s="143">
        <f ca="1">IF(Y$5&lt;&gt;"",HLOOKUP(Y$5,Functionalization!$G$6:$R$305,ROW($A85)-5,FALSE),IFERROR(INDEX(Y$269:Y$305,MATCH($F85,$B$269:$B$305,0))/VLOOKUP($F85,$B$269:$BB$305,MATCH(LEFT(TRIM(Y$6),FIND("~",SUBSTITUTE(Y$6,"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85))*HLOOKUP(LEFT(TRIM(Y$6),FIND("~",SUBSTITUTE(Y$6," ","~",LEN(TRIM(Y$6))-LEN(SUBSTITUTE(TRIM(Y$6)," ",""))))-1)&amp;" Total",$B$6:$BB$305,ROW($A85)-5,FALSE))</f>
        <v>0</v>
      </c>
      <c r="Z85" s="143">
        <f ca="1">IF(Z$5&lt;&gt;"",HLOOKUP(Z$5,Functionalization!$G$6:$R$305,ROW($A85)-5,FALSE),IFERROR(INDEX(Z$269:Z$305,MATCH($F85,$B$269:$B$305,0))/VLOOKUP($F85,$B$269:$BB$305,MATCH(LEFT(TRIM(Z$6),FIND("~",SUBSTITUTE(Z$6,"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85))*HLOOKUP(LEFT(TRIM(Z$6),FIND("~",SUBSTITUTE(Z$6," ","~",LEN(TRIM(Z$6))-LEN(SUBSTITUTE(TRIM(Z$6)," ",""))))-1)&amp;" Total",$B$6:$BB$305,ROW($A85)-5,FALSE))</f>
        <v>0</v>
      </c>
      <c r="AA85" s="143">
        <f ca="1">IF(AA$5&lt;&gt;"",HLOOKUP(AA$5,Functionalization!$G$6:$R$305,ROW($A85)-5,FALSE),IFERROR(INDEX(AA$269:AA$305,MATCH($F85,$B$269:$B$305,0))/VLOOKUP($F85,$B$269:$BB$305,MATCH(LEFT(TRIM(AA$6),FIND("~",SUBSTITUTE(AA$6,"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85))*HLOOKUP(LEFT(TRIM(AA$6),FIND("~",SUBSTITUTE(AA$6," ","~",LEN(TRIM(AA$6))-LEN(SUBSTITUTE(TRIM(AA$6)," ",""))))-1)&amp;" Total",$B$6:$BB$305,ROW($A85)-5,FALSE))</f>
        <v>0</v>
      </c>
      <c r="AB85" s="143">
        <f ca="1">IF(AB$5&lt;&gt;"",HLOOKUP(AB$5,Functionalization!$G$6:$R$305,ROW($A85)-5,FALSE),IFERROR(INDEX(AB$269:AB$305,MATCH($F85,$B$269:$B$305,0))/VLOOKUP($F85,$B$269:$BB$305,MATCH(LEFT(TRIM(AB$6),FIND("~",SUBSTITUTE(AB$6,"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85))*HLOOKUP(LEFT(TRIM(AB$6),FIND("~",SUBSTITUTE(AB$6," ","~",LEN(TRIM(AB$6))-LEN(SUBSTITUTE(TRIM(AB$6)," ",""))))-1)&amp;" Total",$B$6:$BB$305,ROW($A85)-5,FALSE))</f>
        <v>0</v>
      </c>
      <c r="AC85" s="143">
        <f ca="1">IF(AC$5&lt;&gt;"",HLOOKUP(AC$5,Functionalization!$G$6:$R$305,ROW($A85)-5,FALSE),IFERROR(INDEX(AC$269:AC$305,MATCH($F85,$B$269:$B$305,0))/VLOOKUP($F85,$B$269:$BB$305,MATCH(LEFT(TRIM(AC$6),FIND("~",SUBSTITUTE(AC$6,"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85))*HLOOKUP(LEFT(TRIM(AC$6),FIND("~",SUBSTITUTE(AC$6," ","~",LEN(TRIM(AC$6))-LEN(SUBSTITUTE(TRIM(AC$6)," ",""))))-1)&amp;" Total",$B$6:$BB$305,ROW($A85)-5,FALSE))</f>
        <v>0</v>
      </c>
      <c r="AD85" s="143">
        <f ca="1">IF(AD$5&lt;&gt;"",HLOOKUP(AD$5,Functionalization!$G$6:$R$305,ROW($A85)-5,FALSE),IFERROR(INDEX(AD$269:AD$305,MATCH($F85,$B$269:$B$305,0))/VLOOKUP($F85,$B$269:$BB$305,MATCH(LEFT(TRIM(AD$6),FIND("~",SUBSTITUTE(AD$6,"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85))*HLOOKUP(LEFT(TRIM(AD$6),FIND("~",SUBSTITUTE(AD$6," ","~",LEN(TRIM(AD$6))-LEN(SUBSTITUTE(TRIM(AD$6)," ",""))))-1)&amp;" Total",$B$6:$BB$305,ROW($A85)-5,FALSE))</f>
        <v>0</v>
      </c>
      <c r="AE85" s="143">
        <f ca="1">IF(AE$5&lt;&gt;"",HLOOKUP(AE$5,Functionalization!$G$6:$R$305,ROW($A85)-5,FALSE),IFERROR(INDEX(AE$269:AE$305,MATCH($F85,$B$269:$B$305,0))/VLOOKUP($F85,$B$269:$BB$305,MATCH(LEFT(TRIM(AE$6),FIND("~",SUBSTITUTE(AE$6,"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85))*HLOOKUP(LEFT(TRIM(AE$6),FIND("~",SUBSTITUTE(AE$6," ","~",LEN(TRIM(AE$6))-LEN(SUBSTITUTE(TRIM(AE$6)," ",""))))-1)&amp;" Total",$B$6:$BB$305,ROW($A85)-5,FALSE))</f>
        <v>0</v>
      </c>
      <c r="AF85" s="143">
        <f ca="1">IF(AF$5&lt;&gt;"",HLOOKUP(AF$5,Functionalization!$G$6:$R$305,ROW($A85)-5,FALSE),IFERROR(INDEX(AF$269:AF$305,MATCH($F85,$B$269:$B$305,0))/VLOOKUP($F85,$B$269:$BB$305,MATCH(LEFT(TRIM(AF$6),FIND("~",SUBSTITUTE(AF$6,"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85))*HLOOKUP(LEFT(TRIM(AF$6),FIND("~",SUBSTITUTE(AF$6," ","~",LEN(TRIM(AF$6))-LEN(SUBSTITUTE(TRIM(AF$6)," ",""))))-1)&amp;" Total",$B$6:$BB$305,ROW($A85)-5,FALSE))</f>
        <v>0</v>
      </c>
      <c r="AG85" s="143">
        <f ca="1">IF(AG$5&lt;&gt;"",HLOOKUP(AG$5,Functionalization!$G$6:$R$305,ROW($A85)-5,FALSE),IFERROR(INDEX(AG$269:AG$305,MATCH($F85,$B$269:$B$305,0))/VLOOKUP($F85,$B$269:$BB$305,MATCH(LEFT(TRIM(AG$6),FIND("~",SUBSTITUTE(AG$6,"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85))*HLOOKUP(LEFT(TRIM(AG$6),FIND("~",SUBSTITUTE(AG$6," ","~",LEN(TRIM(AG$6))-LEN(SUBSTITUTE(TRIM(AG$6)," ",""))))-1)&amp;" Total",$B$6:$BB$305,ROW($A85)-5,FALSE))</f>
        <v>0</v>
      </c>
      <c r="AH85" s="143">
        <f ca="1">IF(AH$5&lt;&gt;"",HLOOKUP(AH$5,Functionalization!$G$6:$R$305,ROW($A85)-5,FALSE),IFERROR(INDEX(AH$269:AH$305,MATCH($F85,$B$269:$B$305,0))/VLOOKUP($F85,$B$269:$BB$305,MATCH(LEFT(TRIM(AH$6),FIND("~",SUBSTITUTE(AH$6,"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85))*HLOOKUP(LEFT(TRIM(AH$6),FIND("~",SUBSTITUTE(AH$6," ","~",LEN(TRIM(AH$6))-LEN(SUBSTITUTE(TRIM(AH$6)," ",""))))-1)&amp;" Total",$B$6:$BB$305,ROW($A85)-5,FALSE))</f>
        <v>0</v>
      </c>
      <c r="AI85" s="143">
        <f ca="1">IF(AI$5&lt;&gt;"",HLOOKUP(AI$5,Functionalization!$G$6:$R$305,ROW($A85)-5,FALSE),IFERROR(INDEX(AI$269:AI$305,MATCH($F85,$B$269:$B$305,0))/VLOOKUP($F85,$B$269:$BB$305,MATCH(LEFT(TRIM(AI$6),FIND("~",SUBSTITUTE(AI$6,"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85))*HLOOKUP(LEFT(TRIM(AI$6),FIND("~",SUBSTITUTE(AI$6," ","~",LEN(TRIM(AI$6))-LEN(SUBSTITUTE(TRIM(AI$6)," ",""))))-1)&amp;" Total",$B$6:$BB$305,ROW($A85)-5,FALSE))</f>
        <v>0</v>
      </c>
      <c r="AJ85" s="143">
        <f ca="1">IF(AJ$5&lt;&gt;"",HLOOKUP(AJ$5,Functionalization!$G$6:$R$305,ROW($A85)-5,FALSE),IFERROR(INDEX(AJ$269:AJ$305,MATCH($F85,$B$269:$B$305,0))/VLOOKUP($F85,$B$269:$BB$305,MATCH(LEFT(TRIM(AJ$6),FIND("~",SUBSTITUTE(AJ$6,"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85))*HLOOKUP(LEFT(TRIM(AJ$6),FIND("~",SUBSTITUTE(AJ$6," ","~",LEN(TRIM(AJ$6))-LEN(SUBSTITUTE(TRIM(AJ$6)," ",""))))-1)&amp;" Total",$B$6:$BB$305,ROW($A85)-5,FALSE))</f>
        <v>0</v>
      </c>
      <c r="AK85" s="143">
        <f ca="1">IF(AK$5&lt;&gt;"",HLOOKUP(AK$5,Functionalization!$G$6:$R$305,ROW($A85)-5,FALSE),IFERROR(INDEX(AK$269:AK$305,MATCH($F85,$B$269:$B$305,0))/VLOOKUP($F85,$B$269:$BB$305,MATCH(LEFT(TRIM(AK$6),FIND("~",SUBSTITUTE(AK$6,"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85))*HLOOKUP(LEFT(TRIM(AK$6),FIND("~",SUBSTITUTE(AK$6," ","~",LEN(TRIM(AK$6))-LEN(SUBSTITUTE(TRIM(AK$6)," ",""))))-1)&amp;" Total",$B$6:$BB$305,ROW($A85)-5,FALSE))</f>
        <v>0</v>
      </c>
      <c r="AL85" s="143">
        <f ca="1">IF(AL$5&lt;&gt;"",HLOOKUP(AL$5,Functionalization!$G$6:$R$305,ROW($A85)-5,FALSE),IFERROR(INDEX(AL$269:AL$305,MATCH($F85,$B$269:$B$305,0))/VLOOKUP($F85,$B$269:$BB$305,MATCH(LEFT(TRIM(AL$6),FIND("~",SUBSTITUTE(AL$6,"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85))*HLOOKUP(LEFT(TRIM(AL$6),FIND("~",SUBSTITUTE(AL$6," ","~",LEN(TRIM(AL$6))-LEN(SUBSTITUTE(TRIM(AL$6)," ",""))))-1)&amp;" Total",$B$6:$BB$305,ROW($A85)-5,FALSE))</f>
        <v>0</v>
      </c>
      <c r="AM85" s="143">
        <f ca="1">IF(AM$5&lt;&gt;"",HLOOKUP(AM$5,Functionalization!$G$6:$R$305,ROW($A85)-5,FALSE),IFERROR(INDEX(AM$269:AM$305,MATCH($F85,$B$269:$B$305,0))/VLOOKUP($F85,$B$269:$BB$305,MATCH(LEFT(TRIM(AM$6),FIND("~",SUBSTITUTE(AM$6,"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85))*HLOOKUP(LEFT(TRIM(AM$6),FIND("~",SUBSTITUTE(AM$6," ","~",LEN(TRIM(AM$6))-LEN(SUBSTITUTE(TRIM(AM$6)," ",""))))-1)&amp;" Total",$B$6:$BB$305,ROW($A85)-5,FALSE))</f>
        <v>0</v>
      </c>
      <c r="AN85" s="143">
        <f ca="1">IF(AN$5&lt;&gt;"",HLOOKUP(AN$5,Functionalization!$G$6:$R$305,ROW($A85)-5,FALSE),IFERROR(INDEX(AN$269:AN$305,MATCH($F85,$B$269:$B$305,0))/VLOOKUP($F85,$B$269:$BB$305,MATCH(LEFT(TRIM(AN$6),FIND("~",SUBSTITUTE(AN$6,"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85))*HLOOKUP(LEFT(TRIM(AN$6),FIND("~",SUBSTITUTE(AN$6," ","~",LEN(TRIM(AN$6))-LEN(SUBSTITUTE(TRIM(AN$6)," ",""))))-1)&amp;" Total",$B$6:$BB$305,ROW($A85)-5,FALSE))</f>
        <v>0</v>
      </c>
      <c r="AO85" s="143">
        <f ca="1">IF(AO$5&lt;&gt;"",HLOOKUP(AO$5,Functionalization!$G$6:$R$305,ROW($A85)-5,FALSE),IFERROR(INDEX(AO$269:AO$305,MATCH($F85,$B$269:$B$305,0))/VLOOKUP($F85,$B$269:$BB$305,MATCH(LEFT(TRIM(AO$6),FIND("~",SUBSTITUTE(AO$6,"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85))*HLOOKUP(LEFT(TRIM(AO$6),FIND("~",SUBSTITUTE(AO$6," ","~",LEN(TRIM(AO$6))-LEN(SUBSTITUTE(TRIM(AO$6)," ",""))))-1)&amp;" Total",$B$6:$BB$305,ROW($A85)-5,FALSE))</f>
        <v>0</v>
      </c>
      <c r="AP85" s="143">
        <f ca="1">IF(AP$5&lt;&gt;"",HLOOKUP(AP$5,Functionalization!$G$6:$R$305,ROW($A85)-5,FALSE),IFERROR(INDEX(AP$269:AP$305,MATCH($F85,$B$269:$B$305,0))/VLOOKUP($F85,$B$269:$BB$305,MATCH(LEFT(TRIM(AP$6),FIND("~",SUBSTITUTE(AP$6,"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85))*HLOOKUP(LEFT(TRIM(AP$6),FIND("~",SUBSTITUTE(AP$6," ","~",LEN(TRIM(AP$6))-LEN(SUBSTITUTE(TRIM(AP$6)," ",""))))-1)&amp;" Total",$B$6:$BB$305,ROW($A85)-5,FALSE))</f>
        <v>0</v>
      </c>
      <c r="AQ85" s="143">
        <f ca="1">IF(AQ$5&lt;&gt;"",HLOOKUP(AQ$5,Functionalization!$G$6:$R$305,ROW($A85)-5,FALSE),IFERROR(INDEX(AQ$269:AQ$305,MATCH($F85,$B$269:$B$305,0))/VLOOKUP($F85,$B$269:$BB$305,MATCH(LEFT(TRIM(AQ$6),FIND("~",SUBSTITUTE(AQ$6,"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85))*HLOOKUP(LEFT(TRIM(AQ$6),FIND("~",SUBSTITUTE(AQ$6," ","~",LEN(TRIM(AQ$6))-LEN(SUBSTITUTE(TRIM(AQ$6)," ",""))))-1)&amp;" Total",$B$6:$BB$305,ROW($A85)-5,FALSE))</f>
        <v>0</v>
      </c>
      <c r="AR85" s="143">
        <f ca="1">IF(AR$5&lt;&gt;"",HLOOKUP(AR$5,Functionalization!$G$6:$R$305,ROW($A85)-5,FALSE),IFERROR(INDEX(AR$269:AR$305,MATCH($F85,$B$269:$B$305,0))/VLOOKUP($F85,$B$269:$BB$305,MATCH(LEFT(TRIM(AR$6),FIND("~",SUBSTITUTE(AR$6,"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85))*HLOOKUP(LEFT(TRIM(AR$6),FIND("~",SUBSTITUTE(AR$6," ","~",LEN(TRIM(AR$6))-LEN(SUBSTITUTE(TRIM(AR$6)," ",""))))-1)&amp;" Total",$B$6:$BB$305,ROW($A85)-5,FALSE))</f>
        <v>0</v>
      </c>
      <c r="AS85" s="143">
        <f ca="1">IF(AS$5&lt;&gt;"",HLOOKUP(AS$5,Functionalization!$G$6:$R$305,ROW($A85)-5,FALSE),IFERROR(INDEX(AS$269:AS$305,MATCH($F85,$B$269:$B$305,0))/VLOOKUP($F85,$B$269:$BB$305,MATCH(LEFT(TRIM(AS$6),FIND("~",SUBSTITUTE(AS$6,"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85))*HLOOKUP(LEFT(TRIM(AS$6),FIND("~",SUBSTITUTE(AS$6," ","~",LEN(TRIM(AS$6))-LEN(SUBSTITUTE(TRIM(AS$6)," ",""))))-1)&amp;" Total",$B$6:$BB$305,ROW($A85)-5,FALSE))</f>
        <v>0</v>
      </c>
      <c r="AT85" s="143">
        <f ca="1">IF(AT$5&lt;&gt;"",HLOOKUP(AT$5,Functionalization!$G$6:$R$305,ROW($A85)-5,FALSE),IFERROR(INDEX(AT$269:AT$305,MATCH($F85,$B$269:$B$305,0))/VLOOKUP($F85,$B$269:$BB$305,MATCH(LEFT(TRIM(AT$6),FIND("~",SUBSTITUTE(AT$6,"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85))*HLOOKUP(LEFT(TRIM(AT$6),FIND("~",SUBSTITUTE(AT$6," ","~",LEN(TRIM(AT$6))-LEN(SUBSTITUTE(TRIM(AT$6)," ",""))))-1)&amp;" Total",$B$6:$BB$305,ROW($A85)-5,FALSE))</f>
        <v>0</v>
      </c>
      <c r="AU85" s="143">
        <f ca="1">IF(AU$5&lt;&gt;"",HLOOKUP(AU$5,Functionalization!$G$6:$R$305,ROW($A85)-5,FALSE),IFERROR(INDEX(AU$269:AU$305,MATCH($F85,$B$269:$B$305,0))/VLOOKUP($F85,$B$269:$BB$305,MATCH(LEFT(TRIM(AU$6),FIND("~",SUBSTITUTE(AU$6,"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85))*HLOOKUP(LEFT(TRIM(AU$6),FIND("~",SUBSTITUTE(AU$6," ","~",LEN(TRIM(AU$6))-LEN(SUBSTITUTE(TRIM(AU$6)," ",""))))-1)&amp;" Total",$B$6:$BB$305,ROW($A85)-5,FALSE))</f>
        <v>0</v>
      </c>
      <c r="AV85" s="143">
        <f ca="1">IF(AV$5&lt;&gt;"",HLOOKUP(AV$5,Functionalization!$G$6:$R$305,ROW($A85)-5,FALSE),IFERROR(INDEX(AV$269:AV$305,MATCH($F85,$B$269:$B$305,0))/VLOOKUP($F85,$B$269:$BB$305,MATCH(LEFT(TRIM(AV$6),FIND("~",SUBSTITUTE(AV$6,"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85))*HLOOKUP(LEFT(TRIM(AV$6),FIND("~",SUBSTITUTE(AV$6," ","~",LEN(TRIM(AV$6))-LEN(SUBSTITUTE(TRIM(AV$6)," ",""))))-1)&amp;" Total",$B$6:$BB$305,ROW($A85)-5,FALSE))</f>
        <v>0</v>
      </c>
      <c r="AW85" s="143">
        <f ca="1">IF(AW$5&lt;&gt;"",HLOOKUP(AW$5,Functionalization!$G$6:$R$305,ROW($A85)-5,FALSE),IFERROR(INDEX(AW$269:AW$305,MATCH($F85,$B$269:$B$305,0))/VLOOKUP($F85,$B$269:$BB$305,MATCH(LEFT(TRIM(AW$6),FIND("~",SUBSTITUTE(AW$6,"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85))*HLOOKUP(LEFT(TRIM(AW$6),FIND("~",SUBSTITUTE(AW$6," ","~",LEN(TRIM(AW$6))-LEN(SUBSTITUTE(TRIM(AW$6)," ",""))))-1)&amp;" Total",$B$6:$BB$305,ROW($A85)-5,FALSE))</f>
        <v>0</v>
      </c>
      <c r="AX85" s="143">
        <f ca="1">IF(AX$5&lt;&gt;"",HLOOKUP(AX$5,Functionalization!$G$6:$R$305,ROW($A85)-5,FALSE),IFERROR(INDEX(AX$269:AX$305,MATCH($F85,$B$269:$B$305,0))/VLOOKUP($F85,$B$269:$BB$305,MATCH(LEFT(TRIM(AX$6),FIND("~",SUBSTITUTE(AX$6,"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85))*HLOOKUP(LEFT(TRIM(AX$6),FIND("~",SUBSTITUTE(AX$6," ","~",LEN(TRIM(AX$6))-LEN(SUBSTITUTE(TRIM(AX$6)," ",""))))-1)&amp;" Total",$B$6:$BB$305,ROW($A85)-5,FALSE))</f>
        <v>0</v>
      </c>
      <c r="AY85" s="143">
        <f ca="1">IF(AY$5&lt;&gt;"",HLOOKUP(AY$5,Functionalization!$G$6:$R$305,ROW($A85)-5,FALSE),IFERROR(INDEX(AY$269:AY$305,MATCH($F85,$B$269:$B$305,0))/VLOOKUP($F85,$B$269:$BB$305,MATCH(LEFT(TRIM(AY$6),FIND("~",SUBSTITUTE(AY$6,"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85))*HLOOKUP(LEFT(TRIM(AY$6),FIND("~",SUBSTITUTE(AY$6," ","~",LEN(TRIM(AY$6))-LEN(SUBSTITUTE(TRIM(AY$6)," ",""))))-1)&amp;" Total",$B$6:$BB$305,ROW($A85)-5,FALSE))</f>
        <v>0</v>
      </c>
      <c r="AZ85" s="143">
        <f ca="1">IF(AZ$5&lt;&gt;"",HLOOKUP(AZ$5,Functionalization!$G$6:$R$305,ROW($A85)-5,FALSE),IFERROR(INDEX(AZ$269:AZ$305,MATCH($F85,$B$269:$B$305,0))/VLOOKUP($F85,$B$269:$BB$305,MATCH(LEFT(TRIM(AZ$6),FIND("~",SUBSTITUTE(AZ$6,"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85))*HLOOKUP(LEFT(TRIM(AZ$6),FIND("~",SUBSTITUTE(AZ$6," ","~",LEN(TRIM(AZ$6))-LEN(SUBSTITUTE(TRIM(AZ$6)," ",""))))-1)&amp;" Total",$B$6:$BB$305,ROW($A85)-5,FALSE))</f>
        <v>0</v>
      </c>
      <c r="BA85" s="143">
        <f ca="1">IF(BA$5&lt;&gt;"",HLOOKUP(BA$5,Functionalization!$G$6:$R$305,ROW($A85)-5,FALSE),IFERROR(INDEX(BA$269:BA$305,MATCH($F85,$B$269:$B$305,0))/VLOOKUP($F85,$B$269:$BB$305,MATCH(LEFT(TRIM(BA$6),FIND("~",SUBSTITUTE(BA$6,"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85))*HLOOKUP(LEFT(TRIM(BA$6),FIND("~",SUBSTITUTE(BA$6," ","~",LEN(TRIM(BA$6))-LEN(SUBSTITUTE(TRIM(BA$6)," ",""))))-1)&amp;" Total",$B$6:$BB$305,ROW($A85)-5,FALSE))</f>
        <v>0</v>
      </c>
      <c r="BB85" s="143">
        <f ca="1">IF(BB$5&lt;&gt;"",HLOOKUP(BB$5,Functionalization!$G$6:$R$305,ROW($A85)-5,FALSE),IFERROR(INDEX(BB$269:BB$305,MATCH($F85,$B$269:$B$305,0))/VLOOKUP($F85,$B$269:$BB$305,MATCH(LEFT(TRIM(BB$6),FIND("~",SUBSTITUTE(BB$6,"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85))*HLOOKUP(LEFT(TRIM(BB$6),FIND("~",SUBSTITUTE(BB$6," ","~",LEN(TRIM(BB$6))-LEN(SUBSTITUTE(TRIM(BB$6)," ",""))))-1)&amp;" Total",$B$6:$BB$305,ROW($A85)-5,FALSE))</f>
        <v>0</v>
      </c>
      <c r="BD85" s="79">
        <f ca="1">IFERROR(IF(SUMIF($G$6:$BB$6,BD$6&amp;" Total",$G85:$BB85)-(SUMIF($G$6:$BB$6,BD$6&amp;" "&amp;'Input-Func_Class'!$D$22,$G85:$BB85)+IFERROR(SUMIF($G$6:$BB$6,BD$6&amp;" "&amp;'Input-Func_Class'!$E$22,$G85:$BB85),SUMIF($G$6:$BB$6,BD$6&amp;" "&amp;'Input-Func_Class'!$B$24,$G85:$BB85))+SUMIF($G$6:$BB$6,BD$6&amp;" "&amp;'Input-Func_Class'!$F$22,$G85:$BB85))&lt;Check_Limit,0,1),1)</f>
        <v>0</v>
      </c>
      <c r="BE85" s="79">
        <f ca="1">IFERROR(IF(SUMIF($G$6:$BB$6,BE$6&amp;" Total",$G85:$BB85)-(SUMIF($G$6:$BB$6,BE$6&amp;" "&amp;'Input-Func_Class'!$D$22,$G85:$BB85)+IFERROR(SUMIF($G$6:$BB$6,BE$6&amp;" "&amp;'Input-Func_Class'!$E$22,$G85:$BB85),SUMIF($G$6:$BB$6,BE$6&amp;" "&amp;'Input-Func_Class'!$B$24,$G85:$BB85))+SUMIF($G$6:$BB$6,BE$6&amp;" "&amp;'Input-Func_Class'!$F$22,$G85:$BB85))&lt;Check_Limit,0,1),1)</f>
        <v>0</v>
      </c>
      <c r="BF85" s="79">
        <f ca="1">IFERROR(IF(SUMIF($G$6:$BB$6,BF$6&amp;" Total",$G85:$BB85)-(SUMIF($G$6:$BB$6,BF$6&amp;" "&amp;'Input-Func_Class'!$D$22,$G85:$BB85)+IFERROR(SUMIF($G$6:$BB$6,BF$6&amp;" "&amp;'Input-Func_Class'!$E$22,$G85:$BB85),SUMIF($G$6:$BB$6,BF$6&amp;" "&amp;'Input-Func_Class'!$B$24,$G85:$BB85))+SUMIF($G$6:$BB$6,BF$6&amp;" "&amp;'Input-Func_Class'!$F$22,$G85:$BB85))&lt;Check_Limit,0,1),1)</f>
        <v>0</v>
      </c>
      <c r="BG85" s="79">
        <f ca="1">IFERROR(IF(SUMIF($G$6:$BB$6,BG$6&amp;" Total",$G85:$BB85)-(SUMIF($G$6:$BB$6,BG$6&amp;" "&amp;'Input-Func_Class'!$D$22,$G85:$BB85)+IFERROR(SUMIF($G$6:$BB$6,BG$6&amp;" "&amp;'Input-Func_Class'!$E$22,$G85:$BB85),SUMIF($G$6:$BB$6,BG$6&amp;" "&amp;'Input-Func_Class'!$B$24,$G85:$BB85))+SUMIF($G$6:$BB$6,BG$6&amp;" "&amp;'Input-Func_Class'!$F$22,$G85:$BB85))&lt;Check_Limit,0,1),1)</f>
        <v>0</v>
      </c>
      <c r="BH85" s="79">
        <f ca="1">IFERROR(IF(SUMIF($G$6:$BB$6,BH$6&amp;" Total",$G85:$BB85)-(SUMIF($G$6:$BB$6,BH$6&amp;" "&amp;'Input-Func_Class'!$D$22,$G85:$BB85)+IFERROR(SUMIF($G$6:$BB$6,BH$6&amp;" "&amp;'Input-Func_Class'!$E$22,$G85:$BB85),SUMIF($G$6:$BB$6,BH$6&amp;" "&amp;'Input-Func_Class'!$B$24,$G85:$BB85))+SUMIF($G$6:$BB$6,BH$6&amp;" "&amp;'Input-Func_Class'!$F$22,$G85:$BB85))&lt;Check_Limit,0,1),1)</f>
        <v>0</v>
      </c>
      <c r="BI85" s="79">
        <f ca="1">IFERROR(IF(SUMIF($G$6:$BB$6,BI$6&amp;" Total",$G85:$BB85)-(SUMIF($G$6:$BB$6,BI$6&amp;" "&amp;'Input-Func_Class'!$D$22,$G85:$BB85)+IFERROR(SUMIF($G$6:$BB$6,BI$6&amp;" "&amp;'Input-Func_Class'!$E$22,$G85:$BB85),SUMIF($G$6:$BB$6,BI$6&amp;" "&amp;'Input-Func_Class'!$B$24,$G85:$BB85))+SUMIF($G$6:$BB$6,BI$6&amp;" "&amp;'Input-Func_Class'!$F$22,$G85:$BB85))&lt;Check_Limit,0,1),1)</f>
        <v>0</v>
      </c>
      <c r="BJ85" s="79">
        <f ca="1">IFERROR(IF(SUMIF($G$6:$BB$6,BJ$6&amp;" Total",$G85:$BB85)-(SUMIF($G$6:$BB$6,BJ$6&amp;" "&amp;'Input-Func_Class'!$D$22,$G85:$BB85)+IFERROR(SUMIF($G$6:$BB$6,BJ$6&amp;" "&amp;'Input-Func_Class'!$E$22,$G85:$BB85),SUMIF($G$6:$BB$6,BJ$6&amp;" "&amp;'Input-Func_Class'!$B$24,$G85:$BB85))+SUMIF($G$6:$BB$6,BJ$6&amp;" "&amp;'Input-Func_Class'!$F$22,$G85:$BB85))&lt;Check_Limit,0,1),1)</f>
        <v>0</v>
      </c>
      <c r="BK85" s="79">
        <f ca="1">IFERROR(IF(SUMIF($G$6:$BB$6,BK$6&amp;" Total",$G85:$BB85)-(SUMIF($G$6:$BB$6,BK$6&amp;" "&amp;'Input-Func_Class'!$D$22,$G85:$BB85)+IFERROR(SUMIF($G$6:$BB$6,BK$6&amp;" "&amp;'Input-Func_Class'!$E$22,$G85:$BB85),SUMIF($G$6:$BB$6,BK$6&amp;" "&amp;'Input-Func_Class'!$B$24,$G85:$BB85))+SUMIF($G$6:$BB$6,BK$6&amp;" "&amp;'Input-Func_Class'!$F$22,$G85:$BB85))&lt;Check_Limit,0,1),1)</f>
        <v>0</v>
      </c>
      <c r="BL85" s="79">
        <f ca="1">IFERROR(IF(SUMIF($G$6:$BB$6,BL$6&amp;" Total",$G85:$BB85)-(SUMIF($G$6:$BB$6,BL$6&amp;" "&amp;'Input-Func_Class'!$D$22,$G85:$BB85)+IFERROR(SUMIF($G$6:$BB$6,BL$6&amp;" "&amp;'Input-Func_Class'!$E$22,$G85:$BB85),SUMIF($G$6:$BB$6,BL$6&amp;" "&amp;'Input-Func_Class'!$B$24,$G85:$BB85))+SUMIF($G$6:$BB$6,BL$6&amp;" "&amp;'Input-Func_Class'!$F$22,$G85:$BB85))&lt;Check_Limit,0,1),1)</f>
        <v>0</v>
      </c>
      <c r="BM85" s="79">
        <f ca="1">IFERROR(IF(SUMIF($G$6:$BB$6,BM$6&amp;" Total",$G85:$BB85)-(SUMIF($G$6:$BB$6,BM$6&amp;" "&amp;'Input-Func_Class'!$D$22,$G85:$BB85)+IFERROR(SUMIF($G$6:$BB$6,BM$6&amp;" "&amp;'Input-Func_Class'!$E$22,$G85:$BB85),SUMIF($G$6:$BB$6,BM$6&amp;" "&amp;'Input-Func_Class'!$B$24,$G85:$BB85))+SUMIF($G$6:$BB$6,BM$6&amp;" "&amp;'Input-Func_Class'!$F$22,$G85:$BB85))&lt;Check_Limit,0,1),1)</f>
        <v>0</v>
      </c>
      <c r="BN85" s="79">
        <f ca="1">IFERROR(IF(SUMIF($G$6:$BB$6,BN$6&amp;" Total",$G85:$BB85)-(SUMIF($G$6:$BB$6,BN$6&amp;" "&amp;'Input-Func_Class'!$D$22,$G85:$BB85)+IFERROR(SUMIF($G$6:$BB$6,BN$6&amp;" "&amp;'Input-Func_Class'!$E$22,$G85:$BB85),SUMIF($G$6:$BB$6,BN$6&amp;" "&amp;'Input-Func_Class'!$B$24,$G85:$BB85))+SUMIF($G$6:$BB$6,BN$6&amp;" "&amp;'Input-Func_Class'!$F$22,$G85:$BB85))&lt;Check_Limit,0,1),1)</f>
        <v>0</v>
      </c>
      <c r="BO85" s="79">
        <f ca="1">IFERROR(IF(SUMIF($G$6:$BB$6,BO$6&amp;" Total",$G85:$BB85)-(SUMIF($G$6:$BB$6,BO$6&amp;" "&amp;'Input-Func_Class'!$D$22,$G85:$BB85)+IFERROR(SUMIF($G$6:$BB$6,BO$6&amp;" "&amp;'Input-Func_Class'!$E$22,$G85:$BB85),SUMIF($G$6:$BB$6,BO$6&amp;" "&amp;'Input-Func_Class'!$B$24,$G85:$BB85))+SUMIF($G$6:$BB$6,BO$6&amp;" "&amp;'Input-Func_Class'!$F$22,$G85:$BB85))&lt;Check_Limit,0,1),1)</f>
        <v>0</v>
      </c>
    </row>
    <row r="86" spans="1:67" outlineLevel="1">
      <c r="A86" s="113">
        <f>IF(ISBLANK('Input-Accounts'!A86),"",'Input-Accounts'!A86)</f>
        <v>72</v>
      </c>
      <c r="B86" s="17" t="str">
        <f>IF(ISBLANK('Input-Accounts'!B86),"",'Input-Accounts'!B86)</f>
        <v>M &amp; R Station Equipment - general</v>
      </c>
      <c r="C86" s="113">
        <f>IF(ISBLANK('Input-Accounts'!C86),"",'Input-Accounts'!C86)</f>
        <v>378</v>
      </c>
      <c r="D86" s="143">
        <f>Functionalization!$D86</f>
        <v>-5868337.2199999997</v>
      </c>
      <c r="E86" s="143">
        <f t="shared" ca="1" si="18"/>
        <v>0</v>
      </c>
      <c r="F86" s="89" t="str">
        <f>IF($D86=0,"-",IF('Input-Accounts'!$E86&lt;&gt;0,'Input-Accounts'!$E86,'Input-Accounts'!$G86))</f>
        <v>DEMAND</v>
      </c>
      <c r="G86" s="143">
        <f ca="1">IF(G$5&lt;&gt;"",HLOOKUP(G$5,Functionalization!$G$6:$R$305,ROW($A86)-5,FALSE),IFERROR(INDEX(G$269:G$305,MATCH($F86,$B$269:$B$305,0))/VLOOKUP($F86,$B$269:$BB$305,MATCH(LEFT(TRIM(G$6),FIND("~",SUBSTITUTE(G$6,"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86))*HLOOKUP(LEFT(TRIM(G$6),FIND("~",SUBSTITUTE(G$6," ","~",LEN(TRIM(G$6))-LEN(SUBSTITUTE(TRIM(G$6)," ",""))))-1)&amp;" Total",$B$6:$BB$305,ROW($A86)-5,FALSE))</f>
        <v>0</v>
      </c>
      <c r="H86" s="143">
        <f ca="1">IF(H$5&lt;&gt;"",HLOOKUP(H$5,Functionalization!$G$6:$R$305,ROW($A86)-5,FALSE),IFERROR(INDEX(H$269:H$305,MATCH($F86,$B$269:$B$305,0))/VLOOKUP($F86,$B$269:$BB$305,MATCH(LEFT(TRIM(H$6),FIND("~",SUBSTITUTE(H$6,"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86))*HLOOKUP(LEFT(TRIM(H$6),FIND("~",SUBSTITUTE(H$6," ","~",LEN(TRIM(H$6))-LEN(SUBSTITUTE(TRIM(H$6)," ",""))))-1)&amp;" Total",$B$6:$BB$305,ROW($A86)-5,FALSE))</f>
        <v>0</v>
      </c>
      <c r="I86" s="143">
        <f ca="1">IF(I$5&lt;&gt;"",HLOOKUP(I$5,Functionalization!$G$6:$R$305,ROW($A86)-5,FALSE),IFERROR(INDEX(I$269:I$305,MATCH($F86,$B$269:$B$305,0))/VLOOKUP($F86,$B$269:$BB$305,MATCH(LEFT(TRIM(I$6),FIND("~",SUBSTITUTE(I$6,"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86))*HLOOKUP(LEFT(TRIM(I$6),FIND("~",SUBSTITUTE(I$6," ","~",LEN(TRIM(I$6))-LEN(SUBSTITUTE(TRIM(I$6)," ",""))))-1)&amp;" Total",$B$6:$BB$305,ROW($A86)-5,FALSE))</f>
        <v>0</v>
      </c>
      <c r="J86" s="143">
        <f ca="1">IF(J$5&lt;&gt;"",HLOOKUP(J$5,Functionalization!$G$6:$R$305,ROW($A86)-5,FALSE),IFERROR(INDEX(J$269:J$305,MATCH($F86,$B$269:$B$305,0))/VLOOKUP($F86,$B$269:$BB$305,MATCH(LEFT(TRIM(J$6),FIND("~",SUBSTITUTE(J$6,"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86))*HLOOKUP(LEFT(TRIM(J$6),FIND("~",SUBSTITUTE(J$6," ","~",LEN(TRIM(J$6))-LEN(SUBSTITUTE(TRIM(J$6)," ",""))))-1)&amp;" Total",$B$6:$BB$305,ROW($A86)-5,FALSE))</f>
        <v>0</v>
      </c>
      <c r="K86" s="143">
        <f ca="1">IF(K$5&lt;&gt;"",HLOOKUP(K$5,Functionalization!$G$6:$R$305,ROW($A86)-5,FALSE),IFERROR(INDEX(K$269:K$305,MATCH($F86,$B$269:$B$305,0))/VLOOKUP($F86,$B$269:$BB$305,MATCH(LEFT(TRIM(K$6),FIND("~",SUBSTITUTE(K$6,"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86))*HLOOKUP(LEFT(TRIM(K$6),FIND("~",SUBSTITUTE(K$6," ","~",LEN(TRIM(K$6))-LEN(SUBSTITUTE(TRIM(K$6)," ",""))))-1)&amp;" Total",$B$6:$BB$305,ROW($A86)-5,FALSE))</f>
        <v>0</v>
      </c>
      <c r="L86" s="143">
        <f ca="1">IF(L$5&lt;&gt;"",HLOOKUP(L$5,Functionalization!$G$6:$R$305,ROW($A86)-5,FALSE),IFERROR(INDEX(L$269:L$305,MATCH($F86,$B$269:$B$305,0))/VLOOKUP($F86,$B$269:$BB$305,MATCH(LEFT(TRIM(L$6),FIND("~",SUBSTITUTE(L$6,"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86))*HLOOKUP(LEFT(TRIM(L$6),FIND("~",SUBSTITUTE(L$6," ","~",LEN(TRIM(L$6))-LEN(SUBSTITUTE(TRIM(L$6)," ",""))))-1)&amp;" Total",$B$6:$BB$305,ROW($A86)-5,FALSE))</f>
        <v>0</v>
      </c>
      <c r="M86" s="143">
        <f ca="1">IF(M$5&lt;&gt;"",HLOOKUP(M$5,Functionalization!$G$6:$R$305,ROW($A86)-5,FALSE),IFERROR(INDEX(M$269:M$305,MATCH($F86,$B$269:$B$305,0))/VLOOKUP($F86,$B$269:$BB$305,MATCH(LEFT(TRIM(M$6),FIND("~",SUBSTITUTE(M$6,"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86))*HLOOKUP(LEFT(TRIM(M$6),FIND("~",SUBSTITUTE(M$6," ","~",LEN(TRIM(M$6))-LEN(SUBSTITUTE(TRIM(M$6)," ",""))))-1)&amp;" Total",$B$6:$BB$305,ROW($A86)-5,FALSE))</f>
        <v>0</v>
      </c>
      <c r="N86" s="143">
        <f ca="1">IF(N$5&lt;&gt;"",HLOOKUP(N$5,Functionalization!$G$6:$R$305,ROW($A86)-5,FALSE),IFERROR(INDEX(N$269:N$305,MATCH($F86,$B$269:$B$305,0))/VLOOKUP($F86,$B$269:$BB$305,MATCH(LEFT(TRIM(N$6),FIND("~",SUBSTITUTE(N$6,"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86))*HLOOKUP(LEFT(TRIM(N$6),FIND("~",SUBSTITUTE(N$6," ","~",LEN(TRIM(N$6))-LEN(SUBSTITUTE(TRIM(N$6)," ",""))))-1)&amp;" Total",$B$6:$BB$305,ROW($A86)-5,FALSE))</f>
        <v>0</v>
      </c>
      <c r="O86" s="143">
        <f ca="1">IF(O$5&lt;&gt;"",HLOOKUP(O$5,Functionalization!$G$6:$R$305,ROW($A86)-5,FALSE),IFERROR(INDEX(O$269:O$305,MATCH($F86,$B$269:$B$305,0))/VLOOKUP($F86,$B$269:$BB$305,MATCH(LEFT(TRIM(O$6),FIND("~",SUBSTITUTE(O$6,"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86))*HLOOKUP(LEFT(TRIM(O$6),FIND("~",SUBSTITUTE(O$6," ","~",LEN(TRIM(O$6))-LEN(SUBSTITUTE(TRIM(O$6)," ",""))))-1)&amp;" Total",$B$6:$BB$305,ROW($A86)-5,FALSE))</f>
        <v>-5868337.2199999997</v>
      </c>
      <c r="P86" s="143">
        <f ca="1">IF(P$5&lt;&gt;"",HLOOKUP(P$5,Functionalization!$G$6:$R$305,ROW($A86)-5,FALSE),IFERROR(INDEX(P$269:P$305,MATCH($F86,$B$269:$B$305,0))/VLOOKUP($F86,$B$269:$BB$305,MATCH(LEFT(TRIM(P$6),FIND("~",SUBSTITUTE(P$6,"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86))*HLOOKUP(LEFT(TRIM(P$6),FIND("~",SUBSTITUTE(P$6," ","~",LEN(TRIM(P$6))-LEN(SUBSTITUTE(TRIM(P$6)," ",""))))-1)&amp;" Total",$B$6:$BB$305,ROW($A86)-5,FALSE))</f>
        <v>-5868337.2199999997</v>
      </c>
      <c r="Q86" s="143">
        <f ca="1">IF(Q$5&lt;&gt;"",HLOOKUP(Q$5,Functionalization!$G$6:$R$305,ROW($A86)-5,FALSE),IFERROR(INDEX(Q$269:Q$305,MATCH($F86,$B$269:$B$305,0))/VLOOKUP($F86,$B$269:$BB$305,MATCH(LEFT(TRIM(Q$6),FIND("~",SUBSTITUTE(Q$6,"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86))*HLOOKUP(LEFT(TRIM(Q$6),FIND("~",SUBSTITUTE(Q$6," ","~",LEN(TRIM(Q$6))-LEN(SUBSTITUTE(TRIM(Q$6)," ",""))))-1)&amp;" Total",$B$6:$BB$305,ROW($A86)-5,FALSE))</f>
        <v>0</v>
      </c>
      <c r="R86" s="143">
        <f ca="1">IF(R$5&lt;&gt;"",HLOOKUP(R$5,Functionalization!$G$6:$R$305,ROW($A86)-5,FALSE),IFERROR(INDEX(R$269:R$305,MATCH($F86,$B$269:$B$305,0))/VLOOKUP($F86,$B$269:$BB$305,MATCH(LEFT(TRIM(R$6),FIND("~",SUBSTITUTE(R$6,"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86))*HLOOKUP(LEFT(TRIM(R$6),FIND("~",SUBSTITUTE(R$6," ","~",LEN(TRIM(R$6))-LEN(SUBSTITUTE(TRIM(R$6)," ",""))))-1)&amp;" Total",$B$6:$BB$305,ROW($A86)-5,FALSE))</f>
        <v>0</v>
      </c>
      <c r="S86" s="143">
        <f ca="1">IF(S$5&lt;&gt;"",HLOOKUP(S$5,Functionalization!$G$6:$R$305,ROW($A86)-5,FALSE),IFERROR(INDEX(S$269:S$305,MATCH($F86,$B$269:$B$305,0))/VLOOKUP($F86,$B$269:$BB$305,MATCH(LEFT(TRIM(S$6),FIND("~",SUBSTITUTE(S$6,"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86))*HLOOKUP(LEFT(TRIM(S$6),FIND("~",SUBSTITUTE(S$6," ","~",LEN(TRIM(S$6))-LEN(SUBSTITUTE(TRIM(S$6)," ",""))))-1)&amp;" Total",$B$6:$BB$305,ROW($A86)-5,FALSE))</f>
        <v>0</v>
      </c>
      <c r="T86" s="143">
        <f ca="1">IF(T$5&lt;&gt;"",HLOOKUP(T$5,Functionalization!$G$6:$R$305,ROW($A86)-5,FALSE),IFERROR(INDEX(T$269:T$305,MATCH($F86,$B$269:$B$305,0))/VLOOKUP($F86,$B$269:$BB$305,MATCH(LEFT(TRIM(T$6),FIND("~",SUBSTITUTE(T$6,"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86))*HLOOKUP(LEFT(TRIM(T$6),FIND("~",SUBSTITUTE(T$6," ","~",LEN(TRIM(T$6))-LEN(SUBSTITUTE(TRIM(T$6)," ",""))))-1)&amp;" Total",$B$6:$BB$305,ROW($A86)-5,FALSE))</f>
        <v>0</v>
      </c>
      <c r="U86" s="143">
        <f ca="1">IF(U$5&lt;&gt;"",HLOOKUP(U$5,Functionalization!$G$6:$R$305,ROW($A86)-5,FALSE),IFERROR(INDEX(U$269:U$305,MATCH($F86,$B$269:$B$305,0))/VLOOKUP($F86,$B$269:$BB$305,MATCH(LEFT(TRIM(U$6),FIND("~",SUBSTITUTE(U$6,"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86))*HLOOKUP(LEFT(TRIM(U$6),FIND("~",SUBSTITUTE(U$6," ","~",LEN(TRIM(U$6))-LEN(SUBSTITUTE(TRIM(U$6)," ",""))))-1)&amp;" Total",$B$6:$BB$305,ROW($A86)-5,FALSE))</f>
        <v>0</v>
      </c>
      <c r="V86" s="143">
        <f ca="1">IF(V$5&lt;&gt;"",HLOOKUP(V$5,Functionalization!$G$6:$R$305,ROW($A86)-5,FALSE),IFERROR(INDEX(V$269:V$305,MATCH($F86,$B$269:$B$305,0))/VLOOKUP($F86,$B$269:$BB$305,MATCH(LEFT(TRIM(V$6),FIND("~",SUBSTITUTE(V$6,"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86))*HLOOKUP(LEFT(TRIM(V$6),FIND("~",SUBSTITUTE(V$6," ","~",LEN(TRIM(V$6))-LEN(SUBSTITUTE(TRIM(V$6)," ",""))))-1)&amp;" Total",$B$6:$BB$305,ROW($A86)-5,FALSE))</f>
        <v>0</v>
      </c>
      <c r="W86" s="143">
        <f ca="1">IF(W$5&lt;&gt;"",HLOOKUP(W$5,Functionalization!$G$6:$R$305,ROW($A86)-5,FALSE),IFERROR(INDEX(W$269:W$305,MATCH($F86,$B$269:$B$305,0))/VLOOKUP($F86,$B$269:$BB$305,MATCH(LEFT(TRIM(W$6),FIND("~",SUBSTITUTE(W$6,"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86))*HLOOKUP(LEFT(TRIM(W$6),FIND("~",SUBSTITUTE(W$6," ","~",LEN(TRIM(W$6))-LEN(SUBSTITUTE(TRIM(W$6)," ",""))))-1)&amp;" Total",$B$6:$BB$305,ROW($A86)-5,FALSE))</f>
        <v>0</v>
      </c>
      <c r="X86" s="143">
        <f ca="1">IF(X$5&lt;&gt;"",HLOOKUP(X$5,Functionalization!$G$6:$R$305,ROW($A86)-5,FALSE),IFERROR(INDEX(X$269:X$305,MATCH($F86,$B$269:$B$305,0))/VLOOKUP($F86,$B$269:$BB$305,MATCH(LEFT(TRIM(X$6),FIND("~",SUBSTITUTE(X$6,"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86))*HLOOKUP(LEFT(TRIM(X$6),FIND("~",SUBSTITUTE(X$6," ","~",LEN(TRIM(X$6))-LEN(SUBSTITUTE(TRIM(X$6)," ",""))))-1)&amp;" Total",$B$6:$BB$305,ROW($A86)-5,FALSE))</f>
        <v>0</v>
      </c>
      <c r="Y86" s="143">
        <f ca="1">IF(Y$5&lt;&gt;"",HLOOKUP(Y$5,Functionalization!$G$6:$R$305,ROW($A86)-5,FALSE),IFERROR(INDEX(Y$269:Y$305,MATCH($F86,$B$269:$B$305,0))/VLOOKUP($F86,$B$269:$BB$305,MATCH(LEFT(TRIM(Y$6),FIND("~",SUBSTITUTE(Y$6,"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86))*HLOOKUP(LEFT(TRIM(Y$6),FIND("~",SUBSTITUTE(Y$6," ","~",LEN(TRIM(Y$6))-LEN(SUBSTITUTE(TRIM(Y$6)," ",""))))-1)&amp;" Total",$B$6:$BB$305,ROW($A86)-5,FALSE))</f>
        <v>0</v>
      </c>
      <c r="Z86" s="143">
        <f ca="1">IF(Z$5&lt;&gt;"",HLOOKUP(Z$5,Functionalization!$G$6:$R$305,ROW($A86)-5,FALSE),IFERROR(INDEX(Z$269:Z$305,MATCH($F86,$B$269:$B$305,0))/VLOOKUP($F86,$B$269:$BB$305,MATCH(LEFT(TRIM(Z$6),FIND("~",SUBSTITUTE(Z$6,"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86))*HLOOKUP(LEFT(TRIM(Z$6),FIND("~",SUBSTITUTE(Z$6," ","~",LEN(TRIM(Z$6))-LEN(SUBSTITUTE(TRIM(Z$6)," ",""))))-1)&amp;" Total",$B$6:$BB$305,ROW($A86)-5,FALSE))</f>
        <v>0</v>
      </c>
      <c r="AA86" s="143">
        <f ca="1">IF(AA$5&lt;&gt;"",HLOOKUP(AA$5,Functionalization!$G$6:$R$305,ROW($A86)-5,FALSE),IFERROR(INDEX(AA$269:AA$305,MATCH($F86,$B$269:$B$305,0))/VLOOKUP($F86,$B$269:$BB$305,MATCH(LEFT(TRIM(AA$6),FIND("~",SUBSTITUTE(AA$6,"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86))*HLOOKUP(LEFT(TRIM(AA$6),FIND("~",SUBSTITUTE(AA$6," ","~",LEN(TRIM(AA$6))-LEN(SUBSTITUTE(TRIM(AA$6)," ",""))))-1)&amp;" Total",$B$6:$BB$305,ROW($A86)-5,FALSE))</f>
        <v>0</v>
      </c>
      <c r="AB86" s="143">
        <f ca="1">IF(AB$5&lt;&gt;"",HLOOKUP(AB$5,Functionalization!$G$6:$R$305,ROW($A86)-5,FALSE),IFERROR(INDEX(AB$269:AB$305,MATCH($F86,$B$269:$B$305,0))/VLOOKUP($F86,$B$269:$BB$305,MATCH(LEFT(TRIM(AB$6),FIND("~",SUBSTITUTE(AB$6,"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86))*HLOOKUP(LEFT(TRIM(AB$6),FIND("~",SUBSTITUTE(AB$6," ","~",LEN(TRIM(AB$6))-LEN(SUBSTITUTE(TRIM(AB$6)," ",""))))-1)&amp;" Total",$B$6:$BB$305,ROW($A86)-5,FALSE))</f>
        <v>0</v>
      </c>
      <c r="AC86" s="143">
        <f ca="1">IF(AC$5&lt;&gt;"",HLOOKUP(AC$5,Functionalization!$G$6:$R$305,ROW($A86)-5,FALSE),IFERROR(INDEX(AC$269:AC$305,MATCH($F86,$B$269:$B$305,0))/VLOOKUP($F86,$B$269:$BB$305,MATCH(LEFT(TRIM(AC$6),FIND("~",SUBSTITUTE(AC$6,"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86))*HLOOKUP(LEFT(TRIM(AC$6),FIND("~",SUBSTITUTE(AC$6," ","~",LEN(TRIM(AC$6))-LEN(SUBSTITUTE(TRIM(AC$6)," ",""))))-1)&amp;" Total",$B$6:$BB$305,ROW($A86)-5,FALSE))</f>
        <v>0</v>
      </c>
      <c r="AD86" s="143">
        <f ca="1">IF(AD$5&lt;&gt;"",HLOOKUP(AD$5,Functionalization!$G$6:$R$305,ROW($A86)-5,FALSE),IFERROR(INDEX(AD$269:AD$305,MATCH($F86,$B$269:$B$305,0))/VLOOKUP($F86,$B$269:$BB$305,MATCH(LEFT(TRIM(AD$6),FIND("~",SUBSTITUTE(AD$6,"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86))*HLOOKUP(LEFT(TRIM(AD$6),FIND("~",SUBSTITUTE(AD$6," ","~",LEN(TRIM(AD$6))-LEN(SUBSTITUTE(TRIM(AD$6)," ",""))))-1)&amp;" Total",$B$6:$BB$305,ROW($A86)-5,FALSE))</f>
        <v>0</v>
      </c>
      <c r="AE86" s="143">
        <f ca="1">IF(AE$5&lt;&gt;"",HLOOKUP(AE$5,Functionalization!$G$6:$R$305,ROW($A86)-5,FALSE),IFERROR(INDEX(AE$269:AE$305,MATCH($F86,$B$269:$B$305,0))/VLOOKUP($F86,$B$269:$BB$305,MATCH(LEFT(TRIM(AE$6),FIND("~",SUBSTITUTE(AE$6,"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86))*HLOOKUP(LEFT(TRIM(AE$6),FIND("~",SUBSTITUTE(AE$6," ","~",LEN(TRIM(AE$6))-LEN(SUBSTITUTE(TRIM(AE$6)," ",""))))-1)&amp;" Total",$B$6:$BB$305,ROW($A86)-5,FALSE))</f>
        <v>0</v>
      </c>
      <c r="AF86" s="143">
        <f ca="1">IF(AF$5&lt;&gt;"",HLOOKUP(AF$5,Functionalization!$G$6:$R$305,ROW($A86)-5,FALSE),IFERROR(INDEX(AF$269:AF$305,MATCH($F86,$B$269:$B$305,0))/VLOOKUP($F86,$B$269:$BB$305,MATCH(LEFT(TRIM(AF$6),FIND("~",SUBSTITUTE(AF$6,"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86))*HLOOKUP(LEFT(TRIM(AF$6),FIND("~",SUBSTITUTE(AF$6," ","~",LEN(TRIM(AF$6))-LEN(SUBSTITUTE(TRIM(AF$6)," ",""))))-1)&amp;" Total",$B$6:$BB$305,ROW($A86)-5,FALSE))</f>
        <v>0</v>
      </c>
      <c r="AG86" s="143">
        <f ca="1">IF(AG$5&lt;&gt;"",HLOOKUP(AG$5,Functionalization!$G$6:$R$305,ROW($A86)-5,FALSE),IFERROR(INDEX(AG$269:AG$305,MATCH($F86,$B$269:$B$305,0))/VLOOKUP($F86,$B$269:$BB$305,MATCH(LEFT(TRIM(AG$6),FIND("~",SUBSTITUTE(AG$6,"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86))*HLOOKUP(LEFT(TRIM(AG$6),FIND("~",SUBSTITUTE(AG$6," ","~",LEN(TRIM(AG$6))-LEN(SUBSTITUTE(TRIM(AG$6)," ",""))))-1)&amp;" Total",$B$6:$BB$305,ROW($A86)-5,FALSE))</f>
        <v>0</v>
      </c>
      <c r="AH86" s="143">
        <f ca="1">IF(AH$5&lt;&gt;"",HLOOKUP(AH$5,Functionalization!$G$6:$R$305,ROW($A86)-5,FALSE),IFERROR(INDEX(AH$269:AH$305,MATCH($F86,$B$269:$B$305,0))/VLOOKUP($F86,$B$269:$BB$305,MATCH(LEFT(TRIM(AH$6),FIND("~",SUBSTITUTE(AH$6,"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86))*HLOOKUP(LEFT(TRIM(AH$6),FIND("~",SUBSTITUTE(AH$6," ","~",LEN(TRIM(AH$6))-LEN(SUBSTITUTE(TRIM(AH$6)," ",""))))-1)&amp;" Total",$B$6:$BB$305,ROW($A86)-5,FALSE))</f>
        <v>0</v>
      </c>
      <c r="AI86" s="143">
        <f ca="1">IF(AI$5&lt;&gt;"",HLOOKUP(AI$5,Functionalization!$G$6:$R$305,ROW($A86)-5,FALSE),IFERROR(INDEX(AI$269:AI$305,MATCH($F86,$B$269:$B$305,0))/VLOOKUP($F86,$B$269:$BB$305,MATCH(LEFT(TRIM(AI$6),FIND("~",SUBSTITUTE(AI$6,"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86))*HLOOKUP(LEFT(TRIM(AI$6),FIND("~",SUBSTITUTE(AI$6," ","~",LEN(TRIM(AI$6))-LEN(SUBSTITUTE(TRIM(AI$6)," ",""))))-1)&amp;" Total",$B$6:$BB$305,ROW($A86)-5,FALSE))</f>
        <v>0</v>
      </c>
      <c r="AJ86" s="143">
        <f ca="1">IF(AJ$5&lt;&gt;"",HLOOKUP(AJ$5,Functionalization!$G$6:$R$305,ROW($A86)-5,FALSE),IFERROR(INDEX(AJ$269:AJ$305,MATCH($F86,$B$269:$B$305,0))/VLOOKUP($F86,$B$269:$BB$305,MATCH(LEFT(TRIM(AJ$6),FIND("~",SUBSTITUTE(AJ$6,"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86))*HLOOKUP(LEFT(TRIM(AJ$6),FIND("~",SUBSTITUTE(AJ$6," ","~",LEN(TRIM(AJ$6))-LEN(SUBSTITUTE(TRIM(AJ$6)," ",""))))-1)&amp;" Total",$B$6:$BB$305,ROW($A86)-5,FALSE))</f>
        <v>0</v>
      </c>
      <c r="AK86" s="143">
        <f ca="1">IF(AK$5&lt;&gt;"",HLOOKUP(AK$5,Functionalization!$G$6:$R$305,ROW($A86)-5,FALSE),IFERROR(INDEX(AK$269:AK$305,MATCH($F86,$B$269:$B$305,0))/VLOOKUP($F86,$B$269:$BB$305,MATCH(LEFT(TRIM(AK$6),FIND("~",SUBSTITUTE(AK$6,"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86))*HLOOKUP(LEFT(TRIM(AK$6),FIND("~",SUBSTITUTE(AK$6," ","~",LEN(TRIM(AK$6))-LEN(SUBSTITUTE(TRIM(AK$6)," ",""))))-1)&amp;" Total",$B$6:$BB$305,ROW($A86)-5,FALSE))</f>
        <v>0</v>
      </c>
      <c r="AL86" s="143">
        <f ca="1">IF(AL$5&lt;&gt;"",HLOOKUP(AL$5,Functionalization!$G$6:$R$305,ROW($A86)-5,FALSE),IFERROR(INDEX(AL$269:AL$305,MATCH($F86,$B$269:$B$305,0))/VLOOKUP($F86,$B$269:$BB$305,MATCH(LEFT(TRIM(AL$6),FIND("~",SUBSTITUTE(AL$6,"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86))*HLOOKUP(LEFT(TRIM(AL$6),FIND("~",SUBSTITUTE(AL$6," ","~",LEN(TRIM(AL$6))-LEN(SUBSTITUTE(TRIM(AL$6)," ",""))))-1)&amp;" Total",$B$6:$BB$305,ROW($A86)-5,FALSE))</f>
        <v>0</v>
      </c>
      <c r="AM86" s="143">
        <f ca="1">IF(AM$5&lt;&gt;"",HLOOKUP(AM$5,Functionalization!$G$6:$R$305,ROW($A86)-5,FALSE),IFERROR(INDEX(AM$269:AM$305,MATCH($F86,$B$269:$B$305,0))/VLOOKUP($F86,$B$269:$BB$305,MATCH(LEFT(TRIM(AM$6),FIND("~",SUBSTITUTE(AM$6,"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86))*HLOOKUP(LEFT(TRIM(AM$6),FIND("~",SUBSTITUTE(AM$6," ","~",LEN(TRIM(AM$6))-LEN(SUBSTITUTE(TRIM(AM$6)," ",""))))-1)&amp;" Total",$B$6:$BB$305,ROW($A86)-5,FALSE))</f>
        <v>0</v>
      </c>
      <c r="AN86" s="143">
        <f ca="1">IF(AN$5&lt;&gt;"",HLOOKUP(AN$5,Functionalization!$G$6:$R$305,ROW($A86)-5,FALSE),IFERROR(INDEX(AN$269:AN$305,MATCH($F86,$B$269:$B$305,0))/VLOOKUP($F86,$B$269:$BB$305,MATCH(LEFT(TRIM(AN$6),FIND("~",SUBSTITUTE(AN$6,"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86))*HLOOKUP(LEFT(TRIM(AN$6),FIND("~",SUBSTITUTE(AN$6," ","~",LEN(TRIM(AN$6))-LEN(SUBSTITUTE(TRIM(AN$6)," ",""))))-1)&amp;" Total",$B$6:$BB$305,ROW($A86)-5,FALSE))</f>
        <v>0</v>
      </c>
      <c r="AO86" s="143">
        <f ca="1">IF(AO$5&lt;&gt;"",HLOOKUP(AO$5,Functionalization!$G$6:$R$305,ROW($A86)-5,FALSE),IFERROR(INDEX(AO$269:AO$305,MATCH($F86,$B$269:$B$305,0))/VLOOKUP($F86,$B$269:$BB$305,MATCH(LEFT(TRIM(AO$6),FIND("~",SUBSTITUTE(AO$6,"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86))*HLOOKUP(LEFT(TRIM(AO$6),FIND("~",SUBSTITUTE(AO$6," ","~",LEN(TRIM(AO$6))-LEN(SUBSTITUTE(TRIM(AO$6)," ",""))))-1)&amp;" Total",$B$6:$BB$305,ROW($A86)-5,FALSE))</f>
        <v>0</v>
      </c>
      <c r="AP86" s="143">
        <f ca="1">IF(AP$5&lt;&gt;"",HLOOKUP(AP$5,Functionalization!$G$6:$R$305,ROW($A86)-5,FALSE),IFERROR(INDEX(AP$269:AP$305,MATCH($F86,$B$269:$B$305,0))/VLOOKUP($F86,$B$269:$BB$305,MATCH(LEFT(TRIM(AP$6),FIND("~",SUBSTITUTE(AP$6,"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86))*HLOOKUP(LEFT(TRIM(AP$6),FIND("~",SUBSTITUTE(AP$6," ","~",LEN(TRIM(AP$6))-LEN(SUBSTITUTE(TRIM(AP$6)," ",""))))-1)&amp;" Total",$B$6:$BB$305,ROW($A86)-5,FALSE))</f>
        <v>0</v>
      </c>
      <c r="AQ86" s="143">
        <f ca="1">IF(AQ$5&lt;&gt;"",HLOOKUP(AQ$5,Functionalization!$G$6:$R$305,ROW($A86)-5,FALSE),IFERROR(INDEX(AQ$269:AQ$305,MATCH($F86,$B$269:$B$305,0))/VLOOKUP($F86,$B$269:$BB$305,MATCH(LEFT(TRIM(AQ$6),FIND("~",SUBSTITUTE(AQ$6,"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86))*HLOOKUP(LEFT(TRIM(AQ$6),FIND("~",SUBSTITUTE(AQ$6," ","~",LEN(TRIM(AQ$6))-LEN(SUBSTITUTE(TRIM(AQ$6)," ",""))))-1)&amp;" Total",$B$6:$BB$305,ROW($A86)-5,FALSE))</f>
        <v>0</v>
      </c>
      <c r="AR86" s="143">
        <f ca="1">IF(AR$5&lt;&gt;"",HLOOKUP(AR$5,Functionalization!$G$6:$R$305,ROW($A86)-5,FALSE),IFERROR(INDEX(AR$269:AR$305,MATCH($F86,$B$269:$B$305,0))/VLOOKUP($F86,$B$269:$BB$305,MATCH(LEFT(TRIM(AR$6),FIND("~",SUBSTITUTE(AR$6,"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86))*HLOOKUP(LEFT(TRIM(AR$6),FIND("~",SUBSTITUTE(AR$6," ","~",LEN(TRIM(AR$6))-LEN(SUBSTITUTE(TRIM(AR$6)," ",""))))-1)&amp;" Total",$B$6:$BB$305,ROW($A86)-5,FALSE))</f>
        <v>0</v>
      </c>
      <c r="AS86" s="143">
        <f ca="1">IF(AS$5&lt;&gt;"",HLOOKUP(AS$5,Functionalization!$G$6:$R$305,ROW($A86)-5,FALSE),IFERROR(INDEX(AS$269:AS$305,MATCH($F86,$B$269:$B$305,0))/VLOOKUP($F86,$B$269:$BB$305,MATCH(LEFT(TRIM(AS$6),FIND("~",SUBSTITUTE(AS$6,"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86))*HLOOKUP(LEFT(TRIM(AS$6),FIND("~",SUBSTITUTE(AS$6," ","~",LEN(TRIM(AS$6))-LEN(SUBSTITUTE(TRIM(AS$6)," ",""))))-1)&amp;" Total",$B$6:$BB$305,ROW($A86)-5,FALSE))</f>
        <v>0</v>
      </c>
      <c r="AT86" s="143">
        <f ca="1">IF(AT$5&lt;&gt;"",HLOOKUP(AT$5,Functionalization!$G$6:$R$305,ROW($A86)-5,FALSE),IFERROR(INDEX(AT$269:AT$305,MATCH($F86,$B$269:$B$305,0))/VLOOKUP($F86,$B$269:$BB$305,MATCH(LEFT(TRIM(AT$6),FIND("~",SUBSTITUTE(AT$6,"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86))*HLOOKUP(LEFT(TRIM(AT$6),FIND("~",SUBSTITUTE(AT$6," ","~",LEN(TRIM(AT$6))-LEN(SUBSTITUTE(TRIM(AT$6)," ",""))))-1)&amp;" Total",$B$6:$BB$305,ROW($A86)-5,FALSE))</f>
        <v>0</v>
      </c>
      <c r="AU86" s="143">
        <f ca="1">IF(AU$5&lt;&gt;"",HLOOKUP(AU$5,Functionalization!$G$6:$R$305,ROW($A86)-5,FALSE),IFERROR(INDEX(AU$269:AU$305,MATCH($F86,$B$269:$B$305,0))/VLOOKUP($F86,$B$269:$BB$305,MATCH(LEFT(TRIM(AU$6),FIND("~",SUBSTITUTE(AU$6,"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86))*HLOOKUP(LEFT(TRIM(AU$6),FIND("~",SUBSTITUTE(AU$6," ","~",LEN(TRIM(AU$6))-LEN(SUBSTITUTE(TRIM(AU$6)," ",""))))-1)&amp;" Total",$B$6:$BB$305,ROW($A86)-5,FALSE))</f>
        <v>0</v>
      </c>
      <c r="AV86" s="143">
        <f ca="1">IF(AV$5&lt;&gt;"",HLOOKUP(AV$5,Functionalization!$G$6:$R$305,ROW($A86)-5,FALSE),IFERROR(INDEX(AV$269:AV$305,MATCH($F86,$B$269:$B$305,0))/VLOOKUP($F86,$B$269:$BB$305,MATCH(LEFT(TRIM(AV$6),FIND("~",SUBSTITUTE(AV$6,"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86))*HLOOKUP(LEFT(TRIM(AV$6),FIND("~",SUBSTITUTE(AV$6," ","~",LEN(TRIM(AV$6))-LEN(SUBSTITUTE(TRIM(AV$6)," ",""))))-1)&amp;" Total",$B$6:$BB$305,ROW($A86)-5,FALSE))</f>
        <v>0</v>
      </c>
      <c r="AW86" s="143">
        <f ca="1">IF(AW$5&lt;&gt;"",HLOOKUP(AW$5,Functionalization!$G$6:$R$305,ROW($A86)-5,FALSE),IFERROR(INDEX(AW$269:AW$305,MATCH($F86,$B$269:$B$305,0))/VLOOKUP($F86,$B$269:$BB$305,MATCH(LEFT(TRIM(AW$6),FIND("~",SUBSTITUTE(AW$6,"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86))*HLOOKUP(LEFT(TRIM(AW$6),FIND("~",SUBSTITUTE(AW$6," ","~",LEN(TRIM(AW$6))-LEN(SUBSTITUTE(TRIM(AW$6)," ",""))))-1)&amp;" Total",$B$6:$BB$305,ROW($A86)-5,FALSE))</f>
        <v>0</v>
      </c>
      <c r="AX86" s="143">
        <f ca="1">IF(AX$5&lt;&gt;"",HLOOKUP(AX$5,Functionalization!$G$6:$R$305,ROW($A86)-5,FALSE),IFERROR(INDEX(AX$269:AX$305,MATCH($F86,$B$269:$B$305,0))/VLOOKUP($F86,$B$269:$BB$305,MATCH(LEFT(TRIM(AX$6),FIND("~",SUBSTITUTE(AX$6,"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86))*HLOOKUP(LEFT(TRIM(AX$6),FIND("~",SUBSTITUTE(AX$6," ","~",LEN(TRIM(AX$6))-LEN(SUBSTITUTE(TRIM(AX$6)," ",""))))-1)&amp;" Total",$B$6:$BB$305,ROW($A86)-5,FALSE))</f>
        <v>0</v>
      </c>
      <c r="AY86" s="143">
        <f ca="1">IF(AY$5&lt;&gt;"",HLOOKUP(AY$5,Functionalization!$G$6:$R$305,ROW($A86)-5,FALSE),IFERROR(INDEX(AY$269:AY$305,MATCH($F86,$B$269:$B$305,0))/VLOOKUP($F86,$B$269:$BB$305,MATCH(LEFT(TRIM(AY$6),FIND("~",SUBSTITUTE(AY$6,"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86))*HLOOKUP(LEFT(TRIM(AY$6),FIND("~",SUBSTITUTE(AY$6," ","~",LEN(TRIM(AY$6))-LEN(SUBSTITUTE(TRIM(AY$6)," ",""))))-1)&amp;" Total",$B$6:$BB$305,ROW($A86)-5,FALSE))</f>
        <v>0</v>
      </c>
      <c r="AZ86" s="143">
        <f ca="1">IF(AZ$5&lt;&gt;"",HLOOKUP(AZ$5,Functionalization!$G$6:$R$305,ROW($A86)-5,FALSE),IFERROR(INDEX(AZ$269:AZ$305,MATCH($F86,$B$269:$B$305,0))/VLOOKUP($F86,$B$269:$BB$305,MATCH(LEFT(TRIM(AZ$6),FIND("~",SUBSTITUTE(AZ$6,"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86))*HLOOKUP(LEFT(TRIM(AZ$6),FIND("~",SUBSTITUTE(AZ$6," ","~",LEN(TRIM(AZ$6))-LEN(SUBSTITUTE(TRIM(AZ$6)," ",""))))-1)&amp;" Total",$B$6:$BB$305,ROW($A86)-5,FALSE))</f>
        <v>0</v>
      </c>
      <c r="BA86" s="143">
        <f ca="1">IF(BA$5&lt;&gt;"",HLOOKUP(BA$5,Functionalization!$G$6:$R$305,ROW($A86)-5,FALSE),IFERROR(INDEX(BA$269:BA$305,MATCH($F86,$B$269:$B$305,0))/VLOOKUP($F86,$B$269:$BB$305,MATCH(LEFT(TRIM(BA$6),FIND("~",SUBSTITUTE(BA$6,"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86))*HLOOKUP(LEFT(TRIM(BA$6),FIND("~",SUBSTITUTE(BA$6," ","~",LEN(TRIM(BA$6))-LEN(SUBSTITUTE(TRIM(BA$6)," ",""))))-1)&amp;" Total",$B$6:$BB$305,ROW($A86)-5,FALSE))</f>
        <v>0</v>
      </c>
      <c r="BB86" s="143">
        <f ca="1">IF(BB$5&lt;&gt;"",HLOOKUP(BB$5,Functionalization!$G$6:$R$305,ROW($A86)-5,FALSE),IFERROR(INDEX(BB$269:BB$305,MATCH($F86,$B$269:$B$305,0))/VLOOKUP($F86,$B$269:$BB$305,MATCH(LEFT(TRIM(BB$6),FIND("~",SUBSTITUTE(BB$6,"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86))*HLOOKUP(LEFT(TRIM(BB$6),FIND("~",SUBSTITUTE(BB$6," ","~",LEN(TRIM(BB$6))-LEN(SUBSTITUTE(TRIM(BB$6)," ",""))))-1)&amp;" Total",$B$6:$BB$305,ROW($A86)-5,FALSE))</f>
        <v>0</v>
      </c>
      <c r="BD86" s="79">
        <f ca="1">IFERROR(IF(SUMIF($G$6:$BB$6,BD$6&amp;" Total",$G86:$BB86)-(SUMIF($G$6:$BB$6,BD$6&amp;" "&amp;'Input-Func_Class'!$D$22,$G86:$BB86)+IFERROR(SUMIF($G$6:$BB$6,BD$6&amp;" "&amp;'Input-Func_Class'!$E$22,$G86:$BB86),SUMIF($G$6:$BB$6,BD$6&amp;" "&amp;'Input-Func_Class'!$B$24,$G86:$BB86))+SUMIF($G$6:$BB$6,BD$6&amp;" "&amp;'Input-Func_Class'!$F$22,$G86:$BB86))&lt;Check_Limit,0,1),1)</f>
        <v>0</v>
      </c>
      <c r="BE86" s="79">
        <f ca="1">IFERROR(IF(SUMIF($G$6:$BB$6,BE$6&amp;" Total",$G86:$BB86)-(SUMIF($G$6:$BB$6,BE$6&amp;" "&amp;'Input-Func_Class'!$D$22,$G86:$BB86)+IFERROR(SUMIF($G$6:$BB$6,BE$6&amp;" "&amp;'Input-Func_Class'!$E$22,$G86:$BB86),SUMIF($G$6:$BB$6,BE$6&amp;" "&amp;'Input-Func_Class'!$B$24,$G86:$BB86))+SUMIF($G$6:$BB$6,BE$6&amp;" "&amp;'Input-Func_Class'!$F$22,$G86:$BB86))&lt;Check_Limit,0,1),1)</f>
        <v>0</v>
      </c>
      <c r="BF86" s="79">
        <f ca="1">IFERROR(IF(SUMIF($G$6:$BB$6,BF$6&amp;" Total",$G86:$BB86)-(SUMIF($G$6:$BB$6,BF$6&amp;" "&amp;'Input-Func_Class'!$D$22,$G86:$BB86)+IFERROR(SUMIF($G$6:$BB$6,BF$6&amp;" "&amp;'Input-Func_Class'!$E$22,$G86:$BB86),SUMIF($G$6:$BB$6,BF$6&amp;" "&amp;'Input-Func_Class'!$B$24,$G86:$BB86))+SUMIF($G$6:$BB$6,BF$6&amp;" "&amp;'Input-Func_Class'!$F$22,$G86:$BB86))&lt;Check_Limit,0,1),1)</f>
        <v>0</v>
      </c>
      <c r="BG86" s="79">
        <f ca="1">IFERROR(IF(SUMIF($G$6:$BB$6,BG$6&amp;" Total",$G86:$BB86)-(SUMIF($G$6:$BB$6,BG$6&amp;" "&amp;'Input-Func_Class'!$D$22,$G86:$BB86)+IFERROR(SUMIF($G$6:$BB$6,BG$6&amp;" "&amp;'Input-Func_Class'!$E$22,$G86:$BB86),SUMIF($G$6:$BB$6,BG$6&amp;" "&amp;'Input-Func_Class'!$B$24,$G86:$BB86))+SUMIF($G$6:$BB$6,BG$6&amp;" "&amp;'Input-Func_Class'!$F$22,$G86:$BB86))&lt;Check_Limit,0,1),1)</f>
        <v>0</v>
      </c>
      <c r="BH86" s="79">
        <f ca="1">IFERROR(IF(SUMIF($G$6:$BB$6,BH$6&amp;" Total",$G86:$BB86)-(SUMIF($G$6:$BB$6,BH$6&amp;" "&amp;'Input-Func_Class'!$D$22,$G86:$BB86)+IFERROR(SUMIF($G$6:$BB$6,BH$6&amp;" "&amp;'Input-Func_Class'!$E$22,$G86:$BB86),SUMIF($G$6:$BB$6,BH$6&amp;" "&amp;'Input-Func_Class'!$B$24,$G86:$BB86))+SUMIF($G$6:$BB$6,BH$6&amp;" "&amp;'Input-Func_Class'!$F$22,$G86:$BB86))&lt;Check_Limit,0,1),1)</f>
        <v>0</v>
      </c>
      <c r="BI86" s="79">
        <f ca="1">IFERROR(IF(SUMIF($G$6:$BB$6,BI$6&amp;" Total",$G86:$BB86)-(SUMIF($G$6:$BB$6,BI$6&amp;" "&amp;'Input-Func_Class'!$D$22,$G86:$BB86)+IFERROR(SUMIF($G$6:$BB$6,BI$6&amp;" "&amp;'Input-Func_Class'!$E$22,$G86:$BB86),SUMIF($G$6:$BB$6,BI$6&amp;" "&amp;'Input-Func_Class'!$B$24,$G86:$BB86))+SUMIF($G$6:$BB$6,BI$6&amp;" "&amp;'Input-Func_Class'!$F$22,$G86:$BB86))&lt;Check_Limit,0,1),1)</f>
        <v>0</v>
      </c>
      <c r="BJ86" s="79">
        <f ca="1">IFERROR(IF(SUMIF($G$6:$BB$6,BJ$6&amp;" Total",$G86:$BB86)-(SUMIF($G$6:$BB$6,BJ$6&amp;" "&amp;'Input-Func_Class'!$D$22,$G86:$BB86)+IFERROR(SUMIF($G$6:$BB$6,BJ$6&amp;" "&amp;'Input-Func_Class'!$E$22,$G86:$BB86),SUMIF($G$6:$BB$6,BJ$6&amp;" "&amp;'Input-Func_Class'!$B$24,$G86:$BB86))+SUMIF($G$6:$BB$6,BJ$6&amp;" "&amp;'Input-Func_Class'!$F$22,$G86:$BB86))&lt;Check_Limit,0,1),1)</f>
        <v>0</v>
      </c>
      <c r="BK86" s="79">
        <f ca="1">IFERROR(IF(SUMIF($G$6:$BB$6,BK$6&amp;" Total",$G86:$BB86)-(SUMIF($G$6:$BB$6,BK$6&amp;" "&amp;'Input-Func_Class'!$D$22,$G86:$BB86)+IFERROR(SUMIF($G$6:$BB$6,BK$6&amp;" "&amp;'Input-Func_Class'!$E$22,$G86:$BB86),SUMIF($G$6:$BB$6,BK$6&amp;" "&amp;'Input-Func_Class'!$B$24,$G86:$BB86))+SUMIF($G$6:$BB$6,BK$6&amp;" "&amp;'Input-Func_Class'!$F$22,$G86:$BB86))&lt;Check_Limit,0,1),1)</f>
        <v>0</v>
      </c>
      <c r="BL86" s="79">
        <f ca="1">IFERROR(IF(SUMIF($G$6:$BB$6,BL$6&amp;" Total",$G86:$BB86)-(SUMIF($G$6:$BB$6,BL$6&amp;" "&amp;'Input-Func_Class'!$D$22,$G86:$BB86)+IFERROR(SUMIF($G$6:$BB$6,BL$6&amp;" "&amp;'Input-Func_Class'!$E$22,$G86:$BB86),SUMIF($G$6:$BB$6,BL$6&amp;" "&amp;'Input-Func_Class'!$B$24,$G86:$BB86))+SUMIF($G$6:$BB$6,BL$6&amp;" "&amp;'Input-Func_Class'!$F$22,$G86:$BB86))&lt;Check_Limit,0,1),1)</f>
        <v>0</v>
      </c>
      <c r="BM86" s="79">
        <f ca="1">IFERROR(IF(SUMIF($G$6:$BB$6,BM$6&amp;" Total",$G86:$BB86)-(SUMIF($G$6:$BB$6,BM$6&amp;" "&amp;'Input-Func_Class'!$D$22,$G86:$BB86)+IFERROR(SUMIF($G$6:$BB$6,BM$6&amp;" "&amp;'Input-Func_Class'!$E$22,$G86:$BB86),SUMIF($G$6:$BB$6,BM$6&amp;" "&amp;'Input-Func_Class'!$B$24,$G86:$BB86))+SUMIF($G$6:$BB$6,BM$6&amp;" "&amp;'Input-Func_Class'!$F$22,$G86:$BB86))&lt;Check_Limit,0,1),1)</f>
        <v>0</v>
      </c>
      <c r="BN86" s="79">
        <f ca="1">IFERROR(IF(SUMIF($G$6:$BB$6,BN$6&amp;" Total",$G86:$BB86)-(SUMIF($G$6:$BB$6,BN$6&amp;" "&amp;'Input-Func_Class'!$D$22,$G86:$BB86)+IFERROR(SUMIF($G$6:$BB$6,BN$6&amp;" "&amp;'Input-Func_Class'!$E$22,$G86:$BB86),SUMIF($G$6:$BB$6,BN$6&amp;" "&amp;'Input-Func_Class'!$B$24,$G86:$BB86))+SUMIF($G$6:$BB$6,BN$6&amp;" "&amp;'Input-Func_Class'!$F$22,$G86:$BB86))&lt;Check_Limit,0,1),1)</f>
        <v>0</v>
      </c>
      <c r="BO86" s="79">
        <f ca="1">IFERROR(IF(SUMIF($G$6:$BB$6,BO$6&amp;" Total",$G86:$BB86)-(SUMIF($G$6:$BB$6,BO$6&amp;" "&amp;'Input-Func_Class'!$D$22,$G86:$BB86)+IFERROR(SUMIF($G$6:$BB$6,BO$6&amp;" "&amp;'Input-Func_Class'!$E$22,$G86:$BB86),SUMIF($G$6:$BB$6,BO$6&amp;" "&amp;'Input-Func_Class'!$B$24,$G86:$BB86))+SUMIF($G$6:$BB$6,BO$6&amp;" "&amp;'Input-Func_Class'!$F$22,$G86:$BB86))&lt;Check_Limit,0,1),1)</f>
        <v>0</v>
      </c>
    </row>
    <row r="87" spans="1:67" outlineLevel="1">
      <c r="A87" s="113">
        <f>IF(ISBLANK('Input-Accounts'!A87),"",'Input-Accounts'!A87)</f>
        <v>73</v>
      </c>
      <c r="B87" s="17" t="str">
        <f>IF(ISBLANK('Input-Accounts'!B87),"",'Input-Accounts'!B87)</f>
        <v>M &amp; R Station Equipment - city gate</v>
      </c>
      <c r="C87" s="113">
        <f>IF(ISBLANK('Input-Accounts'!C87),"",'Input-Accounts'!C87)</f>
        <v>379</v>
      </c>
      <c r="D87" s="143">
        <f>Functionalization!$D87</f>
        <v>-101401.66999999998</v>
      </c>
      <c r="E87" s="143">
        <f t="shared" ca="1" si="18"/>
        <v>0</v>
      </c>
      <c r="F87" s="89" t="str">
        <f>IF($D87=0,"-",IF('Input-Accounts'!$E87&lt;&gt;0,'Input-Accounts'!$E87,'Input-Accounts'!$G87))</f>
        <v>DEMAND</v>
      </c>
      <c r="G87" s="143">
        <f ca="1">IF(G$5&lt;&gt;"",HLOOKUP(G$5,Functionalization!$G$6:$R$305,ROW($A87)-5,FALSE),IFERROR(INDEX(G$269:G$305,MATCH($F87,$B$269:$B$305,0))/VLOOKUP($F87,$B$269:$BB$305,MATCH(LEFT(TRIM(G$6),FIND("~",SUBSTITUTE(G$6,"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87))*HLOOKUP(LEFT(TRIM(G$6),FIND("~",SUBSTITUTE(G$6," ","~",LEN(TRIM(G$6))-LEN(SUBSTITUTE(TRIM(G$6)," ",""))))-1)&amp;" Total",$B$6:$BB$305,ROW($A87)-5,FALSE))</f>
        <v>0</v>
      </c>
      <c r="H87" s="143">
        <f ca="1">IF(H$5&lt;&gt;"",HLOOKUP(H$5,Functionalization!$G$6:$R$305,ROW($A87)-5,FALSE),IFERROR(INDEX(H$269:H$305,MATCH($F87,$B$269:$B$305,0))/VLOOKUP($F87,$B$269:$BB$305,MATCH(LEFT(TRIM(H$6),FIND("~",SUBSTITUTE(H$6,"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87))*HLOOKUP(LEFT(TRIM(H$6),FIND("~",SUBSTITUTE(H$6," ","~",LEN(TRIM(H$6))-LEN(SUBSTITUTE(TRIM(H$6)," ",""))))-1)&amp;" Total",$B$6:$BB$305,ROW($A87)-5,FALSE))</f>
        <v>0</v>
      </c>
      <c r="I87" s="143">
        <f ca="1">IF(I$5&lt;&gt;"",HLOOKUP(I$5,Functionalization!$G$6:$R$305,ROW($A87)-5,FALSE),IFERROR(INDEX(I$269:I$305,MATCH($F87,$B$269:$B$305,0))/VLOOKUP($F87,$B$269:$BB$305,MATCH(LEFT(TRIM(I$6),FIND("~",SUBSTITUTE(I$6,"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87))*HLOOKUP(LEFT(TRIM(I$6),FIND("~",SUBSTITUTE(I$6," ","~",LEN(TRIM(I$6))-LEN(SUBSTITUTE(TRIM(I$6)," ",""))))-1)&amp;" Total",$B$6:$BB$305,ROW($A87)-5,FALSE))</f>
        <v>0</v>
      </c>
      <c r="J87" s="143">
        <f ca="1">IF(J$5&lt;&gt;"",HLOOKUP(J$5,Functionalization!$G$6:$R$305,ROW($A87)-5,FALSE),IFERROR(INDEX(J$269:J$305,MATCH($F87,$B$269:$B$305,0))/VLOOKUP($F87,$B$269:$BB$305,MATCH(LEFT(TRIM(J$6),FIND("~",SUBSTITUTE(J$6,"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87))*HLOOKUP(LEFT(TRIM(J$6),FIND("~",SUBSTITUTE(J$6," ","~",LEN(TRIM(J$6))-LEN(SUBSTITUTE(TRIM(J$6)," ",""))))-1)&amp;" Total",$B$6:$BB$305,ROW($A87)-5,FALSE))</f>
        <v>0</v>
      </c>
      <c r="K87" s="143">
        <f ca="1">IF(K$5&lt;&gt;"",HLOOKUP(K$5,Functionalization!$G$6:$R$305,ROW($A87)-5,FALSE),IFERROR(INDEX(K$269:K$305,MATCH($F87,$B$269:$B$305,0))/VLOOKUP($F87,$B$269:$BB$305,MATCH(LEFT(TRIM(K$6),FIND("~",SUBSTITUTE(K$6,"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87))*HLOOKUP(LEFT(TRIM(K$6),FIND("~",SUBSTITUTE(K$6," ","~",LEN(TRIM(K$6))-LEN(SUBSTITUTE(TRIM(K$6)," ",""))))-1)&amp;" Total",$B$6:$BB$305,ROW($A87)-5,FALSE))</f>
        <v>0</v>
      </c>
      <c r="L87" s="143">
        <f ca="1">IF(L$5&lt;&gt;"",HLOOKUP(L$5,Functionalization!$G$6:$R$305,ROW($A87)-5,FALSE),IFERROR(INDEX(L$269:L$305,MATCH($F87,$B$269:$B$305,0))/VLOOKUP($F87,$B$269:$BB$305,MATCH(LEFT(TRIM(L$6),FIND("~",SUBSTITUTE(L$6,"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87))*HLOOKUP(LEFT(TRIM(L$6),FIND("~",SUBSTITUTE(L$6," ","~",LEN(TRIM(L$6))-LEN(SUBSTITUTE(TRIM(L$6)," ",""))))-1)&amp;" Total",$B$6:$BB$305,ROW($A87)-5,FALSE))</f>
        <v>0</v>
      </c>
      <c r="M87" s="143">
        <f ca="1">IF(M$5&lt;&gt;"",HLOOKUP(M$5,Functionalization!$G$6:$R$305,ROW($A87)-5,FALSE),IFERROR(INDEX(M$269:M$305,MATCH($F87,$B$269:$B$305,0))/VLOOKUP($F87,$B$269:$BB$305,MATCH(LEFT(TRIM(M$6),FIND("~",SUBSTITUTE(M$6,"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87))*HLOOKUP(LEFT(TRIM(M$6),FIND("~",SUBSTITUTE(M$6," ","~",LEN(TRIM(M$6))-LEN(SUBSTITUTE(TRIM(M$6)," ",""))))-1)&amp;" Total",$B$6:$BB$305,ROW($A87)-5,FALSE))</f>
        <v>0</v>
      </c>
      <c r="N87" s="143">
        <f ca="1">IF(N$5&lt;&gt;"",HLOOKUP(N$5,Functionalization!$G$6:$R$305,ROW($A87)-5,FALSE),IFERROR(INDEX(N$269:N$305,MATCH($F87,$B$269:$B$305,0))/VLOOKUP($F87,$B$269:$BB$305,MATCH(LEFT(TRIM(N$6),FIND("~",SUBSTITUTE(N$6,"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87))*HLOOKUP(LEFT(TRIM(N$6),FIND("~",SUBSTITUTE(N$6," ","~",LEN(TRIM(N$6))-LEN(SUBSTITUTE(TRIM(N$6)," ",""))))-1)&amp;" Total",$B$6:$BB$305,ROW($A87)-5,FALSE))</f>
        <v>0</v>
      </c>
      <c r="O87" s="143">
        <f ca="1">IF(O$5&lt;&gt;"",HLOOKUP(O$5,Functionalization!$G$6:$R$305,ROW($A87)-5,FALSE),IFERROR(INDEX(O$269:O$305,MATCH($F87,$B$269:$B$305,0))/VLOOKUP($F87,$B$269:$BB$305,MATCH(LEFT(TRIM(O$6),FIND("~",SUBSTITUTE(O$6,"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87))*HLOOKUP(LEFT(TRIM(O$6),FIND("~",SUBSTITUTE(O$6," ","~",LEN(TRIM(O$6))-LEN(SUBSTITUTE(TRIM(O$6)," ",""))))-1)&amp;" Total",$B$6:$BB$305,ROW($A87)-5,FALSE))</f>
        <v>-101401.66999999998</v>
      </c>
      <c r="P87" s="143">
        <f ca="1">IF(P$5&lt;&gt;"",HLOOKUP(P$5,Functionalization!$G$6:$R$305,ROW($A87)-5,FALSE),IFERROR(INDEX(P$269:P$305,MATCH($F87,$B$269:$B$305,0))/VLOOKUP($F87,$B$269:$BB$305,MATCH(LEFT(TRIM(P$6),FIND("~",SUBSTITUTE(P$6,"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87))*HLOOKUP(LEFT(TRIM(P$6),FIND("~",SUBSTITUTE(P$6," ","~",LEN(TRIM(P$6))-LEN(SUBSTITUTE(TRIM(P$6)," ",""))))-1)&amp;" Total",$B$6:$BB$305,ROW($A87)-5,FALSE))</f>
        <v>-101401.66999999998</v>
      </c>
      <c r="Q87" s="143">
        <f ca="1">IF(Q$5&lt;&gt;"",HLOOKUP(Q$5,Functionalization!$G$6:$R$305,ROW($A87)-5,FALSE),IFERROR(INDEX(Q$269:Q$305,MATCH($F87,$B$269:$B$305,0))/VLOOKUP($F87,$B$269:$BB$305,MATCH(LEFT(TRIM(Q$6),FIND("~",SUBSTITUTE(Q$6,"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87))*HLOOKUP(LEFT(TRIM(Q$6),FIND("~",SUBSTITUTE(Q$6," ","~",LEN(TRIM(Q$6))-LEN(SUBSTITUTE(TRIM(Q$6)," ",""))))-1)&amp;" Total",$B$6:$BB$305,ROW($A87)-5,FALSE))</f>
        <v>0</v>
      </c>
      <c r="R87" s="143">
        <f ca="1">IF(R$5&lt;&gt;"",HLOOKUP(R$5,Functionalization!$G$6:$R$305,ROW($A87)-5,FALSE),IFERROR(INDEX(R$269:R$305,MATCH($F87,$B$269:$B$305,0))/VLOOKUP($F87,$B$269:$BB$305,MATCH(LEFT(TRIM(R$6),FIND("~",SUBSTITUTE(R$6,"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87))*HLOOKUP(LEFT(TRIM(R$6),FIND("~",SUBSTITUTE(R$6," ","~",LEN(TRIM(R$6))-LEN(SUBSTITUTE(TRIM(R$6)," ",""))))-1)&amp;" Total",$B$6:$BB$305,ROW($A87)-5,FALSE))</f>
        <v>0</v>
      </c>
      <c r="S87" s="143">
        <f ca="1">IF(S$5&lt;&gt;"",HLOOKUP(S$5,Functionalization!$G$6:$R$305,ROW($A87)-5,FALSE),IFERROR(INDEX(S$269:S$305,MATCH($F87,$B$269:$B$305,0))/VLOOKUP($F87,$B$269:$BB$305,MATCH(LEFT(TRIM(S$6),FIND("~",SUBSTITUTE(S$6,"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87))*HLOOKUP(LEFT(TRIM(S$6),FIND("~",SUBSTITUTE(S$6," ","~",LEN(TRIM(S$6))-LEN(SUBSTITUTE(TRIM(S$6)," ",""))))-1)&amp;" Total",$B$6:$BB$305,ROW($A87)-5,FALSE))</f>
        <v>0</v>
      </c>
      <c r="T87" s="143">
        <f ca="1">IF(T$5&lt;&gt;"",HLOOKUP(T$5,Functionalization!$G$6:$R$305,ROW($A87)-5,FALSE),IFERROR(INDEX(T$269:T$305,MATCH($F87,$B$269:$B$305,0))/VLOOKUP($F87,$B$269:$BB$305,MATCH(LEFT(TRIM(T$6),FIND("~",SUBSTITUTE(T$6,"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87))*HLOOKUP(LEFT(TRIM(T$6),FIND("~",SUBSTITUTE(T$6," ","~",LEN(TRIM(T$6))-LEN(SUBSTITUTE(TRIM(T$6)," ",""))))-1)&amp;" Total",$B$6:$BB$305,ROW($A87)-5,FALSE))</f>
        <v>0</v>
      </c>
      <c r="U87" s="143">
        <f ca="1">IF(U$5&lt;&gt;"",HLOOKUP(U$5,Functionalization!$G$6:$R$305,ROW($A87)-5,FALSE),IFERROR(INDEX(U$269:U$305,MATCH($F87,$B$269:$B$305,0))/VLOOKUP($F87,$B$269:$BB$305,MATCH(LEFT(TRIM(U$6),FIND("~",SUBSTITUTE(U$6,"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87))*HLOOKUP(LEFT(TRIM(U$6),FIND("~",SUBSTITUTE(U$6," ","~",LEN(TRIM(U$6))-LEN(SUBSTITUTE(TRIM(U$6)," ",""))))-1)&amp;" Total",$B$6:$BB$305,ROW($A87)-5,FALSE))</f>
        <v>0</v>
      </c>
      <c r="V87" s="143">
        <f ca="1">IF(V$5&lt;&gt;"",HLOOKUP(V$5,Functionalization!$G$6:$R$305,ROW($A87)-5,FALSE),IFERROR(INDEX(V$269:V$305,MATCH($F87,$B$269:$B$305,0))/VLOOKUP($F87,$B$269:$BB$305,MATCH(LEFT(TRIM(V$6),FIND("~",SUBSTITUTE(V$6,"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87))*HLOOKUP(LEFT(TRIM(V$6),FIND("~",SUBSTITUTE(V$6," ","~",LEN(TRIM(V$6))-LEN(SUBSTITUTE(TRIM(V$6)," ",""))))-1)&amp;" Total",$B$6:$BB$305,ROW($A87)-5,FALSE))</f>
        <v>0</v>
      </c>
      <c r="W87" s="143">
        <f ca="1">IF(W$5&lt;&gt;"",HLOOKUP(W$5,Functionalization!$G$6:$R$305,ROW($A87)-5,FALSE),IFERROR(INDEX(W$269:W$305,MATCH($F87,$B$269:$B$305,0))/VLOOKUP($F87,$B$269:$BB$305,MATCH(LEFT(TRIM(W$6),FIND("~",SUBSTITUTE(W$6,"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87))*HLOOKUP(LEFT(TRIM(W$6),FIND("~",SUBSTITUTE(W$6," ","~",LEN(TRIM(W$6))-LEN(SUBSTITUTE(TRIM(W$6)," ",""))))-1)&amp;" Total",$B$6:$BB$305,ROW($A87)-5,FALSE))</f>
        <v>0</v>
      </c>
      <c r="X87" s="143">
        <f ca="1">IF(X$5&lt;&gt;"",HLOOKUP(X$5,Functionalization!$G$6:$R$305,ROW($A87)-5,FALSE),IFERROR(INDEX(X$269:X$305,MATCH($F87,$B$269:$B$305,0))/VLOOKUP($F87,$B$269:$BB$305,MATCH(LEFT(TRIM(X$6),FIND("~",SUBSTITUTE(X$6,"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87))*HLOOKUP(LEFT(TRIM(X$6),FIND("~",SUBSTITUTE(X$6," ","~",LEN(TRIM(X$6))-LEN(SUBSTITUTE(TRIM(X$6)," ",""))))-1)&amp;" Total",$B$6:$BB$305,ROW($A87)-5,FALSE))</f>
        <v>0</v>
      </c>
      <c r="Y87" s="143">
        <f ca="1">IF(Y$5&lt;&gt;"",HLOOKUP(Y$5,Functionalization!$G$6:$R$305,ROW($A87)-5,FALSE),IFERROR(INDEX(Y$269:Y$305,MATCH($F87,$B$269:$B$305,0))/VLOOKUP($F87,$B$269:$BB$305,MATCH(LEFT(TRIM(Y$6),FIND("~",SUBSTITUTE(Y$6,"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87))*HLOOKUP(LEFT(TRIM(Y$6),FIND("~",SUBSTITUTE(Y$6," ","~",LEN(TRIM(Y$6))-LEN(SUBSTITUTE(TRIM(Y$6)," ",""))))-1)&amp;" Total",$B$6:$BB$305,ROW($A87)-5,FALSE))</f>
        <v>0</v>
      </c>
      <c r="Z87" s="143">
        <f ca="1">IF(Z$5&lt;&gt;"",HLOOKUP(Z$5,Functionalization!$G$6:$R$305,ROW($A87)-5,FALSE),IFERROR(INDEX(Z$269:Z$305,MATCH($F87,$B$269:$B$305,0))/VLOOKUP($F87,$B$269:$BB$305,MATCH(LEFT(TRIM(Z$6),FIND("~",SUBSTITUTE(Z$6,"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87))*HLOOKUP(LEFT(TRIM(Z$6),FIND("~",SUBSTITUTE(Z$6," ","~",LEN(TRIM(Z$6))-LEN(SUBSTITUTE(TRIM(Z$6)," ",""))))-1)&amp;" Total",$B$6:$BB$305,ROW($A87)-5,FALSE))</f>
        <v>0</v>
      </c>
      <c r="AA87" s="143">
        <f ca="1">IF(AA$5&lt;&gt;"",HLOOKUP(AA$5,Functionalization!$G$6:$R$305,ROW($A87)-5,FALSE),IFERROR(INDEX(AA$269:AA$305,MATCH($F87,$B$269:$B$305,0))/VLOOKUP($F87,$B$269:$BB$305,MATCH(LEFT(TRIM(AA$6),FIND("~",SUBSTITUTE(AA$6,"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87))*HLOOKUP(LEFT(TRIM(AA$6),FIND("~",SUBSTITUTE(AA$6," ","~",LEN(TRIM(AA$6))-LEN(SUBSTITUTE(TRIM(AA$6)," ",""))))-1)&amp;" Total",$B$6:$BB$305,ROW($A87)-5,FALSE))</f>
        <v>0</v>
      </c>
      <c r="AB87" s="143">
        <f ca="1">IF(AB$5&lt;&gt;"",HLOOKUP(AB$5,Functionalization!$G$6:$R$305,ROW($A87)-5,FALSE),IFERROR(INDEX(AB$269:AB$305,MATCH($F87,$B$269:$B$305,0))/VLOOKUP($F87,$B$269:$BB$305,MATCH(LEFT(TRIM(AB$6),FIND("~",SUBSTITUTE(AB$6,"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87))*HLOOKUP(LEFT(TRIM(AB$6),FIND("~",SUBSTITUTE(AB$6," ","~",LEN(TRIM(AB$6))-LEN(SUBSTITUTE(TRIM(AB$6)," ",""))))-1)&amp;" Total",$B$6:$BB$305,ROW($A87)-5,FALSE))</f>
        <v>0</v>
      </c>
      <c r="AC87" s="143">
        <f ca="1">IF(AC$5&lt;&gt;"",HLOOKUP(AC$5,Functionalization!$G$6:$R$305,ROW($A87)-5,FALSE),IFERROR(INDEX(AC$269:AC$305,MATCH($F87,$B$269:$B$305,0))/VLOOKUP($F87,$B$269:$BB$305,MATCH(LEFT(TRIM(AC$6),FIND("~",SUBSTITUTE(AC$6,"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87))*HLOOKUP(LEFT(TRIM(AC$6),FIND("~",SUBSTITUTE(AC$6," ","~",LEN(TRIM(AC$6))-LEN(SUBSTITUTE(TRIM(AC$6)," ",""))))-1)&amp;" Total",$B$6:$BB$305,ROW($A87)-5,FALSE))</f>
        <v>0</v>
      </c>
      <c r="AD87" s="143">
        <f ca="1">IF(AD$5&lt;&gt;"",HLOOKUP(AD$5,Functionalization!$G$6:$R$305,ROW($A87)-5,FALSE),IFERROR(INDEX(AD$269:AD$305,MATCH($F87,$B$269:$B$305,0))/VLOOKUP($F87,$B$269:$BB$305,MATCH(LEFT(TRIM(AD$6),FIND("~",SUBSTITUTE(AD$6,"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87))*HLOOKUP(LEFT(TRIM(AD$6),FIND("~",SUBSTITUTE(AD$6," ","~",LEN(TRIM(AD$6))-LEN(SUBSTITUTE(TRIM(AD$6)," ",""))))-1)&amp;" Total",$B$6:$BB$305,ROW($A87)-5,FALSE))</f>
        <v>0</v>
      </c>
      <c r="AE87" s="143">
        <f ca="1">IF(AE$5&lt;&gt;"",HLOOKUP(AE$5,Functionalization!$G$6:$R$305,ROW($A87)-5,FALSE),IFERROR(INDEX(AE$269:AE$305,MATCH($F87,$B$269:$B$305,0))/VLOOKUP($F87,$B$269:$BB$305,MATCH(LEFT(TRIM(AE$6),FIND("~",SUBSTITUTE(AE$6,"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87))*HLOOKUP(LEFT(TRIM(AE$6),FIND("~",SUBSTITUTE(AE$6," ","~",LEN(TRIM(AE$6))-LEN(SUBSTITUTE(TRIM(AE$6)," ",""))))-1)&amp;" Total",$B$6:$BB$305,ROW($A87)-5,FALSE))</f>
        <v>0</v>
      </c>
      <c r="AF87" s="143">
        <f ca="1">IF(AF$5&lt;&gt;"",HLOOKUP(AF$5,Functionalization!$G$6:$R$305,ROW($A87)-5,FALSE),IFERROR(INDEX(AF$269:AF$305,MATCH($F87,$B$269:$B$305,0))/VLOOKUP($F87,$B$269:$BB$305,MATCH(LEFT(TRIM(AF$6),FIND("~",SUBSTITUTE(AF$6,"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87))*HLOOKUP(LEFT(TRIM(AF$6),FIND("~",SUBSTITUTE(AF$6," ","~",LEN(TRIM(AF$6))-LEN(SUBSTITUTE(TRIM(AF$6)," ",""))))-1)&amp;" Total",$B$6:$BB$305,ROW($A87)-5,FALSE))</f>
        <v>0</v>
      </c>
      <c r="AG87" s="143">
        <f ca="1">IF(AG$5&lt;&gt;"",HLOOKUP(AG$5,Functionalization!$G$6:$R$305,ROW($A87)-5,FALSE),IFERROR(INDEX(AG$269:AG$305,MATCH($F87,$B$269:$B$305,0))/VLOOKUP($F87,$B$269:$BB$305,MATCH(LEFT(TRIM(AG$6),FIND("~",SUBSTITUTE(AG$6,"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87))*HLOOKUP(LEFT(TRIM(AG$6),FIND("~",SUBSTITUTE(AG$6," ","~",LEN(TRIM(AG$6))-LEN(SUBSTITUTE(TRIM(AG$6)," ",""))))-1)&amp;" Total",$B$6:$BB$305,ROW($A87)-5,FALSE))</f>
        <v>0</v>
      </c>
      <c r="AH87" s="143">
        <f ca="1">IF(AH$5&lt;&gt;"",HLOOKUP(AH$5,Functionalization!$G$6:$R$305,ROW($A87)-5,FALSE),IFERROR(INDEX(AH$269:AH$305,MATCH($F87,$B$269:$B$305,0))/VLOOKUP($F87,$B$269:$BB$305,MATCH(LEFT(TRIM(AH$6),FIND("~",SUBSTITUTE(AH$6,"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87))*HLOOKUP(LEFT(TRIM(AH$6),FIND("~",SUBSTITUTE(AH$6," ","~",LEN(TRIM(AH$6))-LEN(SUBSTITUTE(TRIM(AH$6)," ",""))))-1)&amp;" Total",$B$6:$BB$305,ROW($A87)-5,FALSE))</f>
        <v>0</v>
      </c>
      <c r="AI87" s="143">
        <f ca="1">IF(AI$5&lt;&gt;"",HLOOKUP(AI$5,Functionalization!$G$6:$R$305,ROW($A87)-5,FALSE),IFERROR(INDEX(AI$269:AI$305,MATCH($F87,$B$269:$B$305,0))/VLOOKUP($F87,$B$269:$BB$305,MATCH(LEFT(TRIM(AI$6),FIND("~",SUBSTITUTE(AI$6,"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87))*HLOOKUP(LEFT(TRIM(AI$6),FIND("~",SUBSTITUTE(AI$6," ","~",LEN(TRIM(AI$6))-LEN(SUBSTITUTE(TRIM(AI$6)," ",""))))-1)&amp;" Total",$B$6:$BB$305,ROW($A87)-5,FALSE))</f>
        <v>0</v>
      </c>
      <c r="AJ87" s="143">
        <f ca="1">IF(AJ$5&lt;&gt;"",HLOOKUP(AJ$5,Functionalization!$G$6:$R$305,ROW($A87)-5,FALSE),IFERROR(INDEX(AJ$269:AJ$305,MATCH($F87,$B$269:$B$305,0))/VLOOKUP($F87,$B$269:$BB$305,MATCH(LEFT(TRIM(AJ$6),FIND("~",SUBSTITUTE(AJ$6,"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87))*HLOOKUP(LEFT(TRIM(AJ$6),FIND("~",SUBSTITUTE(AJ$6," ","~",LEN(TRIM(AJ$6))-LEN(SUBSTITUTE(TRIM(AJ$6)," ",""))))-1)&amp;" Total",$B$6:$BB$305,ROW($A87)-5,FALSE))</f>
        <v>0</v>
      </c>
      <c r="AK87" s="143">
        <f ca="1">IF(AK$5&lt;&gt;"",HLOOKUP(AK$5,Functionalization!$G$6:$R$305,ROW($A87)-5,FALSE),IFERROR(INDEX(AK$269:AK$305,MATCH($F87,$B$269:$B$305,0))/VLOOKUP($F87,$B$269:$BB$305,MATCH(LEFT(TRIM(AK$6),FIND("~",SUBSTITUTE(AK$6,"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87))*HLOOKUP(LEFT(TRIM(AK$6),FIND("~",SUBSTITUTE(AK$6," ","~",LEN(TRIM(AK$6))-LEN(SUBSTITUTE(TRIM(AK$6)," ",""))))-1)&amp;" Total",$B$6:$BB$305,ROW($A87)-5,FALSE))</f>
        <v>0</v>
      </c>
      <c r="AL87" s="143">
        <f ca="1">IF(AL$5&lt;&gt;"",HLOOKUP(AL$5,Functionalization!$G$6:$R$305,ROW($A87)-5,FALSE),IFERROR(INDEX(AL$269:AL$305,MATCH($F87,$B$269:$B$305,0))/VLOOKUP($F87,$B$269:$BB$305,MATCH(LEFT(TRIM(AL$6),FIND("~",SUBSTITUTE(AL$6,"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87))*HLOOKUP(LEFT(TRIM(AL$6),FIND("~",SUBSTITUTE(AL$6," ","~",LEN(TRIM(AL$6))-LEN(SUBSTITUTE(TRIM(AL$6)," ",""))))-1)&amp;" Total",$B$6:$BB$305,ROW($A87)-5,FALSE))</f>
        <v>0</v>
      </c>
      <c r="AM87" s="143">
        <f ca="1">IF(AM$5&lt;&gt;"",HLOOKUP(AM$5,Functionalization!$G$6:$R$305,ROW($A87)-5,FALSE),IFERROR(INDEX(AM$269:AM$305,MATCH($F87,$B$269:$B$305,0))/VLOOKUP($F87,$B$269:$BB$305,MATCH(LEFT(TRIM(AM$6),FIND("~",SUBSTITUTE(AM$6,"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87))*HLOOKUP(LEFT(TRIM(AM$6),FIND("~",SUBSTITUTE(AM$6," ","~",LEN(TRIM(AM$6))-LEN(SUBSTITUTE(TRIM(AM$6)," ",""))))-1)&amp;" Total",$B$6:$BB$305,ROW($A87)-5,FALSE))</f>
        <v>0</v>
      </c>
      <c r="AN87" s="143">
        <f ca="1">IF(AN$5&lt;&gt;"",HLOOKUP(AN$5,Functionalization!$G$6:$R$305,ROW($A87)-5,FALSE),IFERROR(INDEX(AN$269:AN$305,MATCH($F87,$B$269:$B$305,0))/VLOOKUP($F87,$B$269:$BB$305,MATCH(LEFT(TRIM(AN$6),FIND("~",SUBSTITUTE(AN$6,"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87))*HLOOKUP(LEFT(TRIM(AN$6),FIND("~",SUBSTITUTE(AN$6," ","~",LEN(TRIM(AN$6))-LEN(SUBSTITUTE(TRIM(AN$6)," ",""))))-1)&amp;" Total",$B$6:$BB$305,ROW($A87)-5,FALSE))</f>
        <v>0</v>
      </c>
      <c r="AO87" s="143">
        <f ca="1">IF(AO$5&lt;&gt;"",HLOOKUP(AO$5,Functionalization!$G$6:$R$305,ROW($A87)-5,FALSE),IFERROR(INDEX(AO$269:AO$305,MATCH($F87,$B$269:$B$305,0))/VLOOKUP($F87,$B$269:$BB$305,MATCH(LEFT(TRIM(AO$6),FIND("~",SUBSTITUTE(AO$6,"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87))*HLOOKUP(LEFT(TRIM(AO$6),FIND("~",SUBSTITUTE(AO$6," ","~",LEN(TRIM(AO$6))-LEN(SUBSTITUTE(TRIM(AO$6)," ",""))))-1)&amp;" Total",$B$6:$BB$305,ROW($A87)-5,FALSE))</f>
        <v>0</v>
      </c>
      <c r="AP87" s="143">
        <f ca="1">IF(AP$5&lt;&gt;"",HLOOKUP(AP$5,Functionalization!$G$6:$R$305,ROW($A87)-5,FALSE),IFERROR(INDEX(AP$269:AP$305,MATCH($F87,$B$269:$B$305,0))/VLOOKUP($F87,$B$269:$BB$305,MATCH(LEFT(TRIM(AP$6),FIND("~",SUBSTITUTE(AP$6,"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87))*HLOOKUP(LEFT(TRIM(AP$6),FIND("~",SUBSTITUTE(AP$6," ","~",LEN(TRIM(AP$6))-LEN(SUBSTITUTE(TRIM(AP$6)," ",""))))-1)&amp;" Total",$B$6:$BB$305,ROW($A87)-5,FALSE))</f>
        <v>0</v>
      </c>
      <c r="AQ87" s="143">
        <f ca="1">IF(AQ$5&lt;&gt;"",HLOOKUP(AQ$5,Functionalization!$G$6:$R$305,ROW($A87)-5,FALSE),IFERROR(INDEX(AQ$269:AQ$305,MATCH($F87,$B$269:$B$305,0))/VLOOKUP($F87,$B$269:$BB$305,MATCH(LEFT(TRIM(AQ$6),FIND("~",SUBSTITUTE(AQ$6,"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87))*HLOOKUP(LEFT(TRIM(AQ$6),FIND("~",SUBSTITUTE(AQ$6," ","~",LEN(TRIM(AQ$6))-LEN(SUBSTITUTE(TRIM(AQ$6)," ",""))))-1)&amp;" Total",$B$6:$BB$305,ROW($A87)-5,FALSE))</f>
        <v>0</v>
      </c>
      <c r="AR87" s="143">
        <f ca="1">IF(AR$5&lt;&gt;"",HLOOKUP(AR$5,Functionalization!$G$6:$R$305,ROW($A87)-5,FALSE),IFERROR(INDEX(AR$269:AR$305,MATCH($F87,$B$269:$B$305,0))/VLOOKUP($F87,$B$269:$BB$305,MATCH(LEFT(TRIM(AR$6),FIND("~",SUBSTITUTE(AR$6,"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87))*HLOOKUP(LEFT(TRIM(AR$6),FIND("~",SUBSTITUTE(AR$6," ","~",LEN(TRIM(AR$6))-LEN(SUBSTITUTE(TRIM(AR$6)," ",""))))-1)&amp;" Total",$B$6:$BB$305,ROW($A87)-5,FALSE))</f>
        <v>0</v>
      </c>
      <c r="AS87" s="143">
        <f ca="1">IF(AS$5&lt;&gt;"",HLOOKUP(AS$5,Functionalization!$G$6:$R$305,ROW($A87)-5,FALSE),IFERROR(INDEX(AS$269:AS$305,MATCH($F87,$B$269:$B$305,0))/VLOOKUP($F87,$B$269:$BB$305,MATCH(LEFT(TRIM(AS$6),FIND("~",SUBSTITUTE(AS$6,"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87))*HLOOKUP(LEFT(TRIM(AS$6),FIND("~",SUBSTITUTE(AS$6," ","~",LEN(TRIM(AS$6))-LEN(SUBSTITUTE(TRIM(AS$6)," ",""))))-1)&amp;" Total",$B$6:$BB$305,ROW($A87)-5,FALSE))</f>
        <v>0</v>
      </c>
      <c r="AT87" s="143">
        <f ca="1">IF(AT$5&lt;&gt;"",HLOOKUP(AT$5,Functionalization!$G$6:$R$305,ROW($A87)-5,FALSE),IFERROR(INDEX(AT$269:AT$305,MATCH($F87,$B$269:$B$305,0))/VLOOKUP($F87,$B$269:$BB$305,MATCH(LEFT(TRIM(AT$6),FIND("~",SUBSTITUTE(AT$6,"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87))*HLOOKUP(LEFT(TRIM(AT$6),FIND("~",SUBSTITUTE(AT$6," ","~",LEN(TRIM(AT$6))-LEN(SUBSTITUTE(TRIM(AT$6)," ",""))))-1)&amp;" Total",$B$6:$BB$305,ROW($A87)-5,FALSE))</f>
        <v>0</v>
      </c>
      <c r="AU87" s="143">
        <f ca="1">IF(AU$5&lt;&gt;"",HLOOKUP(AU$5,Functionalization!$G$6:$R$305,ROW($A87)-5,FALSE),IFERROR(INDEX(AU$269:AU$305,MATCH($F87,$B$269:$B$305,0))/VLOOKUP($F87,$B$269:$BB$305,MATCH(LEFT(TRIM(AU$6),FIND("~",SUBSTITUTE(AU$6,"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87))*HLOOKUP(LEFT(TRIM(AU$6),FIND("~",SUBSTITUTE(AU$6," ","~",LEN(TRIM(AU$6))-LEN(SUBSTITUTE(TRIM(AU$6)," ",""))))-1)&amp;" Total",$B$6:$BB$305,ROW($A87)-5,FALSE))</f>
        <v>0</v>
      </c>
      <c r="AV87" s="143">
        <f ca="1">IF(AV$5&lt;&gt;"",HLOOKUP(AV$5,Functionalization!$G$6:$R$305,ROW($A87)-5,FALSE),IFERROR(INDEX(AV$269:AV$305,MATCH($F87,$B$269:$B$305,0))/VLOOKUP($F87,$B$269:$BB$305,MATCH(LEFT(TRIM(AV$6),FIND("~",SUBSTITUTE(AV$6,"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87))*HLOOKUP(LEFT(TRIM(AV$6),FIND("~",SUBSTITUTE(AV$6," ","~",LEN(TRIM(AV$6))-LEN(SUBSTITUTE(TRIM(AV$6)," ",""))))-1)&amp;" Total",$B$6:$BB$305,ROW($A87)-5,FALSE))</f>
        <v>0</v>
      </c>
      <c r="AW87" s="143">
        <f ca="1">IF(AW$5&lt;&gt;"",HLOOKUP(AW$5,Functionalization!$G$6:$R$305,ROW($A87)-5,FALSE),IFERROR(INDEX(AW$269:AW$305,MATCH($F87,$B$269:$B$305,0))/VLOOKUP($F87,$B$269:$BB$305,MATCH(LEFT(TRIM(AW$6),FIND("~",SUBSTITUTE(AW$6,"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87))*HLOOKUP(LEFT(TRIM(AW$6),FIND("~",SUBSTITUTE(AW$6," ","~",LEN(TRIM(AW$6))-LEN(SUBSTITUTE(TRIM(AW$6)," ",""))))-1)&amp;" Total",$B$6:$BB$305,ROW($A87)-5,FALSE))</f>
        <v>0</v>
      </c>
      <c r="AX87" s="143">
        <f ca="1">IF(AX$5&lt;&gt;"",HLOOKUP(AX$5,Functionalization!$G$6:$R$305,ROW($A87)-5,FALSE),IFERROR(INDEX(AX$269:AX$305,MATCH($F87,$B$269:$B$305,0))/VLOOKUP($F87,$B$269:$BB$305,MATCH(LEFT(TRIM(AX$6),FIND("~",SUBSTITUTE(AX$6,"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87))*HLOOKUP(LEFT(TRIM(AX$6),FIND("~",SUBSTITUTE(AX$6," ","~",LEN(TRIM(AX$6))-LEN(SUBSTITUTE(TRIM(AX$6)," ",""))))-1)&amp;" Total",$B$6:$BB$305,ROW($A87)-5,FALSE))</f>
        <v>0</v>
      </c>
      <c r="AY87" s="143">
        <f ca="1">IF(AY$5&lt;&gt;"",HLOOKUP(AY$5,Functionalization!$G$6:$R$305,ROW($A87)-5,FALSE),IFERROR(INDEX(AY$269:AY$305,MATCH($F87,$B$269:$B$305,0))/VLOOKUP($F87,$B$269:$BB$305,MATCH(LEFT(TRIM(AY$6),FIND("~",SUBSTITUTE(AY$6,"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87))*HLOOKUP(LEFT(TRIM(AY$6),FIND("~",SUBSTITUTE(AY$6," ","~",LEN(TRIM(AY$6))-LEN(SUBSTITUTE(TRIM(AY$6)," ",""))))-1)&amp;" Total",$B$6:$BB$305,ROW($A87)-5,FALSE))</f>
        <v>0</v>
      </c>
      <c r="AZ87" s="143">
        <f ca="1">IF(AZ$5&lt;&gt;"",HLOOKUP(AZ$5,Functionalization!$G$6:$R$305,ROW($A87)-5,FALSE),IFERROR(INDEX(AZ$269:AZ$305,MATCH($F87,$B$269:$B$305,0))/VLOOKUP($F87,$B$269:$BB$305,MATCH(LEFT(TRIM(AZ$6),FIND("~",SUBSTITUTE(AZ$6,"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87))*HLOOKUP(LEFT(TRIM(AZ$6),FIND("~",SUBSTITUTE(AZ$6," ","~",LEN(TRIM(AZ$6))-LEN(SUBSTITUTE(TRIM(AZ$6)," ",""))))-1)&amp;" Total",$B$6:$BB$305,ROW($A87)-5,FALSE))</f>
        <v>0</v>
      </c>
      <c r="BA87" s="143">
        <f ca="1">IF(BA$5&lt;&gt;"",HLOOKUP(BA$5,Functionalization!$G$6:$R$305,ROW($A87)-5,FALSE),IFERROR(INDEX(BA$269:BA$305,MATCH($F87,$B$269:$B$305,0))/VLOOKUP($F87,$B$269:$BB$305,MATCH(LEFT(TRIM(BA$6),FIND("~",SUBSTITUTE(BA$6,"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87))*HLOOKUP(LEFT(TRIM(BA$6),FIND("~",SUBSTITUTE(BA$6," ","~",LEN(TRIM(BA$6))-LEN(SUBSTITUTE(TRIM(BA$6)," ",""))))-1)&amp;" Total",$B$6:$BB$305,ROW($A87)-5,FALSE))</f>
        <v>0</v>
      </c>
      <c r="BB87" s="143">
        <f ca="1">IF(BB$5&lt;&gt;"",HLOOKUP(BB$5,Functionalization!$G$6:$R$305,ROW($A87)-5,FALSE),IFERROR(INDEX(BB$269:BB$305,MATCH($F87,$B$269:$B$305,0))/VLOOKUP($F87,$B$269:$BB$305,MATCH(LEFT(TRIM(BB$6),FIND("~",SUBSTITUTE(BB$6,"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87))*HLOOKUP(LEFT(TRIM(BB$6),FIND("~",SUBSTITUTE(BB$6," ","~",LEN(TRIM(BB$6))-LEN(SUBSTITUTE(TRIM(BB$6)," ",""))))-1)&amp;" Total",$B$6:$BB$305,ROW($A87)-5,FALSE))</f>
        <v>0</v>
      </c>
      <c r="BD87" s="79">
        <f ca="1">IFERROR(IF(SUMIF($G$6:$BB$6,BD$6&amp;" Total",$G87:$BB87)-(SUMIF($G$6:$BB$6,BD$6&amp;" "&amp;'Input-Func_Class'!$D$22,$G87:$BB87)+IFERROR(SUMIF($G$6:$BB$6,BD$6&amp;" "&amp;'Input-Func_Class'!$E$22,$G87:$BB87),SUMIF($G$6:$BB$6,BD$6&amp;" "&amp;'Input-Func_Class'!$B$24,$G87:$BB87))+SUMIF($G$6:$BB$6,BD$6&amp;" "&amp;'Input-Func_Class'!$F$22,$G87:$BB87))&lt;Check_Limit,0,1),1)</f>
        <v>0</v>
      </c>
      <c r="BE87" s="79">
        <f ca="1">IFERROR(IF(SUMIF($G$6:$BB$6,BE$6&amp;" Total",$G87:$BB87)-(SUMIF($G$6:$BB$6,BE$6&amp;" "&amp;'Input-Func_Class'!$D$22,$G87:$BB87)+IFERROR(SUMIF($G$6:$BB$6,BE$6&amp;" "&amp;'Input-Func_Class'!$E$22,$G87:$BB87),SUMIF($G$6:$BB$6,BE$6&amp;" "&amp;'Input-Func_Class'!$B$24,$G87:$BB87))+SUMIF($G$6:$BB$6,BE$6&amp;" "&amp;'Input-Func_Class'!$F$22,$G87:$BB87))&lt;Check_Limit,0,1),1)</f>
        <v>0</v>
      </c>
      <c r="BF87" s="79">
        <f ca="1">IFERROR(IF(SUMIF($G$6:$BB$6,BF$6&amp;" Total",$G87:$BB87)-(SUMIF($G$6:$BB$6,BF$6&amp;" "&amp;'Input-Func_Class'!$D$22,$G87:$BB87)+IFERROR(SUMIF($G$6:$BB$6,BF$6&amp;" "&amp;'Input-Func_Class'!$E$22,$G87:$BB87),SUMIF($G$6:$BB$6,BF$6&amp;" "&amp;'Input-Func_Class'!$B$24,$G87:$BB87))+SUMIF($G$6:$BB$6,BF$6&amp;" "&amp;'Input-Func_Class'!$F$22,$G87:$BB87))&lt;Check_Limit,0,1),1)</f>
        <v>0</v>
      </c>
      <c r="BG87" s="79">
        <f ca="1">IFERROR(IF(SUMIF($G$6:$BB$6,BG$6&amp;" Total",$G87:$BB87)-(SUMIF($G$6:$BB$6,BG$6&amp;" "&amp;'Input-Func_Class'!$D$22,$G87:$BB87)+IFERROR(SUMIF($G$6:$BB$6,BG$6&amp;" "&amp;'Input-Func_Class'!$E$22,$G87:$BB87),SUMIF($G$6:$BB$6,BG$6&amp;" "&amp;'Input-Func_Class'!$B$24,$G87:$BB87))+SUMIF($G$6:$BB$6,BG$6&amp;" "&amp;'Input-Func_Class'!$F$22,$G87:$BB87))&lt;Check_Limit,0,1),1)</f>
        <v>0</v>
      </c>
      <c r="BH87" s="79">
        <f ca="1">IFERROR(IF(SUMIF($G$6:$BB$6,BH$6&amp;" Total",$G87:$BB87)-(SUMIF($G$6:$BB$6,BH$6&amp;" "&amp;'Input-Func_Class'!$D$22,$G87:$BB87)+IFERROR(SUMIF($G$6:$BB$6,BH$6&amp;" "&amp;'Input-Func_Class'!$E$22,$G87:$BB87),SUMIF($G$6:$BB$6,BH$6&amp;" "&amp;'Input-Func_Class'!$B$24,$G87:$BB87))+SUMIF($G$6:$BB$6,BH$6&amp;" "&amp;'Input-Func_Class'!$F$22,$G87:$BB87))&lt;Check_Limit,0,1),1)</f>
        <v>0</v>
      </c>
      <c r="BI87" s="79">
        <f ca="1">IFERROR(IF(SUMIF($G$6:$BB$6,BI$6&amp;" Total",$G87:$BB87)-(SUMIF($G$6:$BB$6,BI$6&amp;" "&amp;'Input-Func_Class'!$D$22,$G87:$BB87)+IFERROR(SUMIF($G$6:$BB$6,BI$6&amp;" "&amp;'Input-Func_Class'!$E$22,$G87:$BB87),SUMIF($G$6:$BB$6,BI$6&amp;" "&amp;'Input-Func_Class'!$B$24,$G87:$BB87))+SUMIF($G$6:$BB$6,BI$6&amp;" "&amp;'Input-Func_Class'!$F$22,$G87:$BB87))&lt;Check_Limit,0,1),1)</f>
        <v>0</v>
      </c>
      <c r="BJ87" s="79">
        <f ca="1">IFERROR(IF(SUMIF($G$6:$BB$6,BJ$6&amp;" Total",$G87:$BB87)-(SUMIF($G$6:$BB$6,BJ$6&amp;" "&amp;'Input-Func_Class'!$D$22,$G87:$BB87)+IFERROR(SUMIF($G$6:$BB$6,BJ$6&amp;" "&amp;'Input-Func_Class'!$E$22,$G87:$BB87),SUMIF($G$6:$BB$6,BJ$6&amp;" "&amp;'Input-Func_Class'!$B$24,$G87:$BB87))+SUMIF($G$6:$BB$6,BJ$6&amp;" "&amp;'Input-Func_Class'!$F$22,$G87:$BB87))&lt;Check_Limit,0,1),1)</f>
        <v>0</v>
      </c>
      <c r="BK87" s="79">
        <f ca="1">IFERROR(IF(SUMIF($G$6:$BB$6,BK$6&amp;" Total",$G87:$BB87)-(SUMIF($G$6:$BB$6,BK$6&amp;" "&amp;'Input-Func_Class'!$D$22,$G87:$BB87)+IFERROR(SUMIF($G$6:$BB$6,BK$6&amp;" "&amp;'Input-Func_Class'!$E$22,$G87:$BB87),SUMIF($G$6:$BB$6,BK$6&amp;" "&amp;'Input-Func_Class'!$B$24,$G87:$BB87))+SUMIF($G$6:$BB$6,BK$6&amp;" "&amp;'Input-Func_Class'!$F$22,$G87:$BB87))&lt;Check_Limit,0,1),1)</f>
        <v>0</v>
      </c>
      <c r="BL87" s="79">
        <f ca="1">IFERROR(IF(SUMIF($G$6:$BB$6,BL$6&amp;" Total",$G87:$BB87)-(SUMIF($G$6:$BB$6,BL$6&amp;" "&amp;'Input-Func_Class'!$D$22,$G87:$BB87)+IFERROR(SUMIF($G$6:$BB$6,BL$6&amp;" "&amp;'Input-Func_Class'!$E$22,$G87:$BB87),SUMIF($G$6:$BB$6,BL$6&amp;" "&amp;'Input-Func_Class'!$B$24,$G87:$BB87))+SUMIF($G$6:$BB$6,BL$6&amp;" "&amp;'Input-Func_Class'!$F$22,$G87:$BB87))&lt;Check_Limit,0,1),1)</f>
        <v>0</v>
      </c>
      <c r="BM87" s="79">
        <f ca="1">IFERROR(IF(SUMIF($G$6:$BB$6,BM$6&amp;" Total",$G87:$BB87)-(SUMIF($G$6:$BB$6,BM$6&amp;" "&amp;'Input-Func_Class'!$D$22,$G87:$BB87)+IFERROR(SUMIF($G$6:$BB$6,BM$6&amp;" "&amp;'Input-Func_Class'!$E$22,$G87:$BB87),SUMIF($G$6:$BB$6,BM$6&amp;" "&amp;'Input-Func_Class'!$B$24,$G87:$BB87))+SUMIF($G$6:$BB$6,BM$6&amp;" "&amp;'Input-Func_Class'!$F$22,$G87:$BB87))&lt;Check_Limit,0,1),1)</f>
        <v>0</v>
      </c>
      <c r="BN87" s="79">
        <f ca="1">IFERROR(IF(SUMIF($G$6:$BB$6,BN$6&amp;" Total",$G87:$BB87)-(SUMIF($G$6:$BB$6,BN$6&amp;" "&amp;'Input-Func_Class'!$D$22,$G87:$BB87)+IFERROR(SUMIF($G$6:$BB$6,BN$6&amp;" "&amp;'Input-Func_Class'!$E$22,$G87:$BB87),SUMIF($G$6:$BB$6,BN$6&amp;" "&amp;'Input-Func_Class'!$B$24,$G87:$BB87))+SUMIF($G$6:$BB$6,BN$6&amp;" "&amp;'Input-Func_Class'!$F$22,$G87:$BB87))&lt;Check_Limit,0,1),1)</f>
        <v>0</v>
      </c>
      <c r="BO87" s="79">
        <f ca="1">IFERROR(IF(SUMIF($G$6:$BB$6,BO$6&amp;" Total",$G87:$BB87)-(SUMIF($G$6:$BB$6,BO$6&amp;" "&amp;'Input-Func_Class'!$D$22,$G87:$BB87)+IFERROR(SUMIF($G$6:$BB$6,BO$6&amp;" "&amp;'Input-Func_Class'!$E$22,$G87:$BB87),SUMIF($G$6:$BB$6,BO$6&amp;" "&amp;'Input-Func_Class'!$B$24,$G87:$BB87))+SUMIF($G$6:$BB$6,BO$6&amp;" "&amp;'Input-Func_Class'!$F$22,$G87:$BB87))&lt;Check_Limit,0,1),1)</f>
        <v>0</v>
      </c>
    </row>
    <row r="88" spans="1:67" outlineLevel="1">
      <c r="A88" s="113">
        <f>IF(ISBLANK('Input-Accounts'!A88),"",'Input-Accounts'!A88)</f>
        <v>74</v>
      </c>
      <c r="B88" s="17" t="str">
        <f>IF(ISBLANK('Input-Accounts'!B88),"",'Input-Accounts'!B88)</f>
        <v>Services</v>
      </c>
      <c r="C88" s="113">
        <f>IF(ISBLANK('Input-Accounts'!C88),"",'Input-Accounts'!C88)</f>
        <v>380</v>
      </c>
      <c r="D88" s="143">
        <f>Functionalization!$D88</f>
        <v>-174475505.68000001</v>
      </c>
      <c r="E88" s="143">
        <f t="shared" ca="1" si="18"/>
        <v>0</v>
      </c>
      <c r="F88" s="89" t="str">
        <f>IF($D88=0,"-",IF('Input-Accounts'!$E88&lt;&gt;0,'Input-Accounts'!$E88,'Input-Accounts'!$G88))</f>
        <v>INT_SERVICES</v>
      </c>
      <c r="G88" s="143">
        <f ca="1">IF(G$5&lt;&gt;"",HLOOKUP(G$5,Functionalization!$G$6:$R$305,ROW($A88)-5,FALSE),IFERROR(INDEX(G$269:G$305,MATCH($F88,$B$269:$B$305,0))/VLOOKUP($F88,$B$269:$BB$305,MATCH(LEFT(TRIM(G$6),FIND("~",SUBSTITUTE(G$6,"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88))*HLOOKUP(LEFT(TRIM(G$6),FIND("~",SUBSTITUTE(G$6," ","~",LEN(TRIM(G$6))-LEN(SUBSTITUTE(TRIM(G$6)," ",""))))-1)&amp;" Total",$B$6:$BB$305,ROW($A88)-5,FALSE))</f>
        <v>0</v>
      </c>
      <c r="H88" s="143">
        <f ca="1">IF(H$5&lt;&gt;"",HLOOKUP(H$5,Functionalization!$G$6:$R$305,ROW($A88)-5,FALSE),IFERROR(INDEX(H$269:H$305,MATCH($F88,$B$269:$B$305,0))/VLOOKUP($F88,$B$269:$BB$305,MATCH(LEFT(TRIM(H$6),FIND("~",SUBSTITUTE(H$6,"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88))*HLOOKUP(LEFT(TRIM(H$6),FIND("~",SUBSTITUTE(H$6," ","~",LEN(TRIM(H$6))-LEN(SUBSTITUTE(TRIM(H$6)," ",""))))-1)&amp;" Total",$B$6:$BB$305,ROW($A88)-5,FALSE))</f>
        <v>0</v>
      </c>
      <c r="I88" s="143">
        <f ca="1">IF(I$5&lt;&gt;"",HLOOKUP(I$5,Functionalization!$G$6:$R$305,ROW($A88)-5,FALSE),IFERROR(INDEX(I$269:I$305,MATCH($F88,$B$269:$B$305,0))/VLOOKUP($F88,$B$269:$BB$305,MATCH(LEFT(TRIM(I$6),FIND("~",SUBSTITUTE(I$6,"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88))*HLOOKUP(LEFT(TRIM(I$6),FIND("~",SUBSTITUTE(I$6," ","~",LEN(TRIM(I$6))-LEN(SUBSTITUTE(TRIM(I$6)," ",""))))-1)&amp;" Total",$B$6:$BB$305,ROW($A88)-5,FALSE))</f>
        <v>0</v>
      </c>
      <c r="J88" s="143">
        <f ca="1">IF(J$5&lt;&gt;"",HLOOKUP(J$5,Functionalization!$G$6:$R$305,ROW($A88)-5,FALSE),IFERROR(INDEX(J$269:J$305,MATCH($F88,$B$269:$B$305,0))/VLOOKUP($F88,$B$269:$BB$305,MATCH(LEFT(TRIM(J$6),FIND("~",SUBSTITUTE(J$6,"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88))*HLOOKUP(LEFT(TRIM(J$6),FIND("~",SUBSTITUTE(J$6," ","~",LEN(TRIM(J$6))-LEN(SUBSTITUTE(TRIM(J$6)," ",""))))-1)&amp;" Total",$B$6:$BB$305,ROW($A88)-5,FALSE))</f>
        <v>0</v>
      </c>
      <c r="K88" s="143">
        <f ca="1">IF(K$5&lt;&gt;"",HLOOKUP(K$5,Functionalization!$G$6:$R$305,ROW($A88)-5,FALSE),IFERROR(INDEX(K$269:K$305,MATCH($F88,$B$269:$B$305,0))/VLOOKUP($F88,$B$269:$BB$305,MATCH(LEFT(TRIM(K$6),FIND("~",SUBSTITUTE(K$6,"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88))*HLOOKUP(LEFT(TRIM(K$6),FIND("~",SUBSTITUTE(K$6," ","~",LEN(TRIM(K$6))-LEN(SUBSTITUTE(TRIM(K$6)," ",""))))-1)&amp;" Total",$B$6:$BB$305,ROW($A88)-5,FALSE))</f>
        <v>0</v>
      </c>
      <c r="L88" s="143">
        <f ca="1">IF(L$5&lt;&gt;"",HLOOKUP(L$5,Functionalization!$G$6:$R$305,ROW($A88)-5,FALSE),IFERROR(INDEX(L$269:L$305,MATCH($F88,$B$269:$B$305,0))/VLOOKUP($F88,$B$269:$BB$305,MATCH(LEFT(TRIM(L$6),FIND("~",SUBSTITUTE(L$6,"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88))*HLOOKUP(LEFT(TRIM(L$6),FIND("~",SUBSTITUTE(L$6," ","~",LEN(TRIM(L$6))-LEN(SUBSTITUTE(TRIM(L$6)," ",""))))-1)&amp;" Total",$B$6:$BB$305,ROW($A88)-5,FALSE))</f>
        <v>0</v>
      </c>
      <c r="M88" s="143">
        <f ca="1">IF(M$5&lt;&gt;"",HLOOKUP(M$5,Functionalization!$G$6:$R$305,ROW($A88)-5,FALSE),IFERROR(INDEX(M$269:M$305,MATCH($F88,$B$269:$B$305,0))/VLOOKUP($F88,$B$269:$BB$305,MATCH(LEFT(TRIM(M$6),FIND("~",SUBSTITUTE(M$6,"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88))*HLOOKUP(LEFT(TRIM(M$6),FIND("~",SUBSTITUTE(M$6," ","~",LEN(TRIM(M$6))-LEN(SUBSTITUTE(TRIM(M$6)," ",""))))-1)&amp;" Total",$B$6:$BB$305,ROW($A88)-5,FALSE))</f>
        <v>0</v>
      </c>
      <c r="N88" s="143">
        <f ca="1">IF(N$5&lt;&gt;"",HLOOKUP(N$5,Functionalization!$G$6:$R$305,ROW($A88)-5,FALSE),IFERROR(INDEX(N$269:N$305,MATCH($F88,$B$269:$B$305,0))/VLOOKUP($F88,$B$269:$BB$305,MATCH(LEFT(TRIM(N$6),FIND("~",SUBSTITUTE(N$6,"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88))*HLOOKUP(LEFT(TRIM(N$6),FIND("~",SUBSTITUTE(N$6," ","~",LEN(TRIM(N$6))-LEN(SUBSTITUTE(TRIM(N$6)," ",""))))-1)&amp;" Total",$B$6:$BB$305,ROW($A88)-5,FALSE))</f>
        <v>0</v>
      </c>
      <c r="O88" s="143">
        <f ca="1">IF(O$5&lt;&gt;"",HLOOKUP(O$5,Functionalization!$G$6:$R$305,ROW($A88)-5,FALSE),IFERROR(INDEX(O$269:O$305,MATCH($F88,$B$269:$B$305,0))/VLOOKUP($F88,$B$269:$BB$305,MATCH(LEFT(TRIM(O$6),FIND("~",SUBSTITUTE(O$6,"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88))*HLOOKUP(LEFT(TRIM(O$6),FIND("~",SUBSTITUTE(O$6," ","~",LEN(TRIM(O$6))-LEN(SUBSTITUTE(TRIM(O$6)," ",""))))-1)&amp;" Total",$B$6:$BB$305,ROW($A88)-5,FALSE))</f>
        <v>-174475505.68000001</v>
      </c>
      <c r="P88" s="143">
        <f ca="1">IF(P$5&lt;&gt;"",HLOOKUP(P$5,Functionalization!$G$6:$R$305,ROW($A88)-5,FALSE),IFERROR(INDEX(P$269:P$305,MATCH($F88,$B$269:$B$305,0))/VLOOKUP($F88,$B$269:$BB$305,MATCH(LEFT(TRIM(P$6),FIND("~",SUBSTITUTE(P$6,"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88))*HLOOKUP(LEFT(TRIM(P$6),FIND("~",SUBSTITUTE(P$6," ","~",LEN(TRIM(P$6))-LEN(SUBSTITUTE(TRIM(P$6)," ",""))))-1)&amp;" Total",$B$6:$BB$305,ROW($A88)-5,FALSE))</f>
        <v>0</v>
      </c>
      <c r="Q88" s="143">
        <f ca="1">IF(Q$5&lt;&gt;"",HLOOKUP(Q$5,Functionalization!$G$6:$R$305,ROW($A88)-5,FALSE),IFERROR(INDEX(Q$269:Q$305,MATCH($F88,$B$269:$B$305,0))/VLOOKUP($F88,$B$269:$BB$305,MATCH(LEFT(TRIM(Q$6),FIND("~",SUBSTITUTE(Q$6,"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88))*HLOOKUP(LEFT(TRIM(Q$6),FIND("~",SUBSTITUTE(Q$6," ","~",LEN(TRIM(Q$6))-LEN(SUBSTITUTE(TRIM(Q$6)," ",""))))-1)&amp;" Total",$B$6:$BB$305,ROW($A88)-5,FALSE))</f>
        <v>0</v>
      </c>
      <c r="R88" s="143">
        <f ca="1">IF(R$5&lt;&gt;"",HLOOKUP(R$5,Functionalization!$G$6:$R$305,ROW($A88)-5,FALSE),IFERROR(INDEX(R$269:R$305,MATCH($F88,$B$269:$B$305,0))/VLOOKUP($F88,$B$269:$BB$305,MATCH(LEFT(TRIM(R$6),FIND("~",SUBSTITUTE(R$6,"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88))*HLOOKUP(LEFT(TRIM(R$6),FIND("~",SUBSTITUTE(R$6," ","~",LEN(TRIM(R$6))-LEN(SUBSTITUTE(TRIM(R$6)," ",""))))-1)&amp;" Total",$B$6:$BB$305,ROW($A88)-5,FALSE))</f>
        <v>-174475505.68000001</v>
      </c>
      <c r="S88" s="143">
        <f ca="1">IF(S$5&lt;&gt;"",HLOOKUP(S$5,Functionalization!$G$6:$R$305,ROW($A88)-5,FALSE),IFERROR(INDEX(S$269:S$305,MATCH($F88,$B$269:$B$305,0))/VLOOKUP($F88,$B$269:$BB$305,MATCH(LEFT(TRIM(S$6),FIND("~",SUBSTITUTE(S$6,"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88))*HLOOKUP(LEFT(TRIM(S$6),FIND("~",SUBSTITUTE(S$6," ","~",LEN(TRIM(S$6))-LEN(SUBSTITUTE(TRIM(S$6)," ",""))))-1)&amp;" Total",$B$6:$BB$305,ROW($A88)-5,FALSE))</f>
        <v>0</v>
      </c>
      <c r="T88" s="143">
        <f ca="1">IF(T$5&lt;&gt;"",HLOOKUP(T$5,Functionalization!$G$6:$R$305,ROW($A88)-5,FALSE),IFERROR(INDEX(T$269:T$305,MATCH($F88,$B$269:$B$305,0))/VLOOKUP($F88,$B$269:$BB$305,MATCH(LEFT(TRIM(T$6),FIND("~",SUBSTITUTE(T$6,"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88))*HLOOKUP(LEFT(TRIM(T$6),FIND("~",SUBSTITUTE(T$6," ","~",LEN(TRIM(T$6))-LEN(SUBSTITUTE(TRIM(T$6)," ",""))))-1)&amp;" Total",$B$6:$BB$305,ROW($A88)-5,FALSE))</f>
        <v>0</v>
      </c>
      <c r="U88" s="143">
        <f ca="1">IF(U$5&lt;&gt;"",HLOOKUP(U$5,Functionalization!$G$6:$R$305,ROW($A88)-5,FALSE),IFERROR(INDEX(U$269:U$305,MATCH($F88,$B$269:$B$305,0))/VLOOKUP($F88,$B$269:$BB$305,MATCH(LEFT(TRIM(U$6),FIND("~",SUBSTITUTE(U$6,"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88))*HLOOKUP(LEFT(TRIM(U$6),FIND("~",SUBSTITUTE(U$6," ","~",LEN(TRIM(U$6))-LEN(SUBSTITUTE(TRIM(U$6)," ",""))))-1)&amp;" Total",$B$6:$BB$305,ROW($A88)-5,FALSE))</f>
        <v>0</v>
      </c>
      <c r="V88" s="143">
        <f ca="1">IF(V$5&lt;&gt;"",HLOOKUP(V$5,Functionalization!$G$6:$R$305,ROW($A88)-5,FALSE),IFERROR(INDEX(V$269:V$305,MATCH($F88,$B$269:$B$305,0))/VLOOKUP($F88,$B$269:$BB$305,MATCH(LEFT(TRIM(V$6),FIND("~",SUBSTITUTE(V$6,"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88))*HLOOKUP(LEFT(TRIM(V$6),FIND("~",SUBSTITUTE(V$6," ","~",LEN(TRIM(V$6))-LEN(SUBSTITUTE(TRIM(V$6)," ",""))))-1)&amp;" Total",$B$6:$BB$305,ROW($A88)-5,FALSE))</f>
        <v>0</v>
      </c>
      <c r="W88" s="143">
        <f ca="1">IF(W$5&lt;&gt;"",HLOOKUP(W$5,Functionalization!$G$6:$R$305,ROW($A88)-5,FALSE),IFERROR(INDEX(W$269:W$305,MATCH($F88,$B$269:$B$305,0))/VLOOKUP($F88,$B$269:$BB$305,MATCH(LEFT(TRIM(W$6),FIND("~",SUBSTITUTE(W$6,"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88))*HLOOKUP(LEFT(TRIM(W$6),FIND("~",SUBSTITUTE(W$6," ","~",LEN(TRIM(W$6))-LEN(SUBSTITUTE(TRIM(W$6)," ",""))))-1)&amp;" Total",$B$6:$BB$305,ROW($A88)-5,FALSE))</f>
        <v>0</v>
      </c>
      <c r="X88" s="143">
        <f ca="1">IF(X$5&lt;&gt;"",HLOOKUP(X$5,Functionalization!$G$6:$R$305,ROW($A88)-5,FALSE),IFERROR(INDEX(X$269:X$305,MATCH($F88,$B$269:$B$305,0))/VLOOKUP($F88,$B$269:$BB$305,MATCH(LEFT(TRIM(X$6),FIND("~",SUBSTITUTE(X$6,"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88))*HLOOKUP(LEFT(TRIM(X$6),FIND("~",SUBSTITUTE(X$6," ","~",LEN(TRIM(X$6))-LEN(SUBSTITUTE(TRIM(X$6)," ",""))))-1)&amp;" Total",$B$6:$BB$305,ROW($A88)-5,FALSE))</f>
        <v>0</v>
      </c>
      <c r="Y88" s="143">
        <f ca="1">IF(Y$5&lt;&gt;"",HLOOKUP(Y$5,Functionalization!$G$6:$R$305,ROW($A88)-5,FALSE),IFERROR(INDEX(Y$269:Y$305,MATCH($F88,$B$269:$B$305,0))/VLOOKUP($F88,$B$269:$BB$305,MATCH(LEFT(TRIM(Y$6),FIND("~",SUBSTITUTE(Y$6,"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88))*HLOOKUP(LEFT(TRIM(Y$6),FIND("~",SUBSTITUTE(Y$6," ","~",LEN(TRIM(Y$6))-LEN(SUBSTITUTE(TRIM(Y$6)," ",""))))-1)&amp;" Total",$B$6:$BB$305,ROW($A88)-5,FALSE))</f>
        <v>0</v>
      </c>
      <c r="Z88" s="143">
        <f ca="1">IF(Z$5&lt;&gt;"",HLOOKUP(Z$5,Functionalization!$G$6:$R$305,ROW($A88)-5,FALSE),IFERROR(INDEX(Z$269:Z$305,MATCH($F88,$B$269:$B$305,0))/VLOOKUP($F88,$B$269:$BB$305,MATCH(LEFT(TRIM(Z$6),FIND("~",SUBSTITUTE(Z$6,"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88))*HLOOKUP(LEFT(TRIM(Z$6),FIND("~",SUBSTITUTE(Z$6," ","~",LEN(TRIM(Z$6))-LEN(SUBSTITUTE(TRIM(Z$6)," ",""))))-1)&amp;" Total",$B$6:$BB$305,ROW($A88)-5,FALSE))</f>
        <v>0</v>
      </c>
      <c r="AA88" s="143">
        <f ca="1">IF(AA$5&lt;&gt;"",HLOOKUP(AA$5,Functionalization!$G$6:$R$305,ROW($A88)-5,FALSE),IFERROR(INDEX(AA$269:AA$305,MATCH($F88,$B$269:$B$305,0))/VLOOKUP($F88,$B$269:$BB$305,MATCH(LEFT(TRIM(AA$6),FIND("~",SUBSTITUTE(AA$6,"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88))*HLOOKUP(LEFT(TRIM(AA$6),FIND("~",SUBSTITUTE(AA$6," ","~",LEN(TRIM(AA$6))-LEN(SUBSTITUTE(TRIM(AA$6)," ",""))))-1)&amp;" Total",$B$6:$BB$305,ROW($A88)-5,FALSE))</f>
        <v>0</v>
      </c>
      <c r="AB88" s="143">
        <f ca="1">IF(AB$5&lt;&gt;"",HLOOKUP(AB$5,Functionalization!$G$6:$R$305,ROW($A88)-5,FALSE),IFERROR(INDEX(AB$269:AB$305,MATCH($F88,$B$269:$B$305,0))/VLOOKUP($F88,$B$269:$BB$305,MATCH(LEFT(TRIM(AB$6),FIND("~",SUBSTITUTE(AB$6,"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88))*HLOOKUP(LEFT(TRIM(AB$6),FIND("~",SUBSTITUTE(AB$6," ","~",LEN(TRIM(AB$6))-LEN(SUBSTITUTE(TRIM(AB$6)," ",""))))-1)&amp;" Total",$B$6:$BB$305,ROW($A88)-5,FALSE))</f>
        <v>0</v>
      </c>
      <c r="AC88" s="143">
        <f ca="1">IF(AC$5&lt;&gt;"",HLOOKUP(AC$5,Functionalization!$G$6:$R$305,ROW($A88)-5,FALSE),IFERROR(INDEX(AC$269:AC$305,MATCH($F88,$B$269:$B$305,0))/VLOOKUP($F88,$B$269:$BB$305,MATCH(LEFT(TRIM(AC$6),FIND("~",SUBSTITUTE(AC$6,"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88))*HLOOKUP(LEFT(TRIM(AC$6),FIND("~",SUBSTITUTE(AC$6," ","~",LEN(TRIM(AC$6))-LEN(SUBSTITUTE(TRIM(AC$6)," ",""))))-1)&amp;" Total",$B$6:$BB$305,ROW($A88)-5,FALSE))</f>
        <v>0</v>
      </c>
      <c r="AD88" s="143">
        <f ca="1">IF(AD$5&lt;&gt;"",HLOOKUP(AD$5,Functionalization!$G$6:$R$305,ROW($A88)-5,FALSE),IFERROR(INDEX(AD$269:AD$305,MATCH($F88,$B$269:$B$305,0))/VLOOKUP($F88,$B$269:$BB$305,MATCH(LEFT(TRIM(AD$6),FIND("~",SUBSTITUTE(AD$6,"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88))*HLOOKUP(LEFT(TRIM(AD$6),FIND("~",SUBSTITUTE(AD$6," ","~",LEN(TRIM(AD$6))-LEN(SUBSTITUTE(TRIM(AD$6)," ",""))))-1)&amp;" Total",$B$6:$BB$305,ROW($A88)-5,FALSE))</f>
        <v>0</v>
      </c>
      <c r="AE88" s="143">
        <f ca="1">IF(AE$5&lt;&gt;"",HLOOKUP(AE$5,Functionalization!$G$6:$R$305,ROW($A88)-5,FALSE),IFERROR(INDEX(AE$269:AE$305,MATCH($F88,$B$269:$B$305,0))/VLOOKUP($F88,$B$269:$BB$305,MATCH(LEFT(TRIM(AE$6),FIND("~",SUBSTITUTE(AE$6,"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88))*HLOOKUP(LEFT(TRIM(AE$6),FIND("~",SUBSTITUTE(AE$6," ","~",LEN(TRIM(AE$6))-LEN(SUBSTITUTE(TRIM(AE$6)," ",""))))-1)&amp;" Total",$B$6:$BB$305,ROW($A88)-5,FALSE))</f>
        <v>0</v>
      </c>
      <c r="AF88" s="143">
        <f ca="1">IF(AF$5&lt;&gt;"",HLOOKUP(AF$5,Functionalization!$G$6:$R$305,ROW($A88)-5,FALSE),IFERROR(INDEX(AF$269:AF$305,MATCH($F88,$B$269:$B$305,0))/VLOOKUP($F88,$B$269:$BB$305,MATCH(LEFT(TRIM(AF$6),FIND("~",SUBSTITUTE(AF$6,"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88))*HLOOKUP(LEFT(TRIM(AF$6),FIND("~",SUBSTITUTE(AF$6," ","~",LEN(TRIM(AF$6))-LEN(SUBSTITUTE(TRIM(AF$6)," ",""))))-1)&amp;" Total",$B$6:$BB$305,ROW($A88)-5,FALSE))</f>
        <v>0</v>
      </c>
      <c r="AG88" s="143">
        <f ca="1">IF(AG$5&lt;&gt;"",HLOOKUP(AG$5,Functionalization!$G$6:$R$305,ROW($A88)-5,FALSE),IFERROR(INDEX(AG$269:AG$305,MATCH($F88,$B$269:$B$305,0))/VLOOKUP($F88,$B$269:$BB$305,MATCH(LEFT(TRIM(AG$6),FIND("~",SUBSTITUTE(AG$6,"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88))*HLOOKUP(LEFT(TRIM(AG$6),FIND("~",SUBSTITUTE(AG$6," ","~",LEN(TRIM(AG$6))-LEN(SUBSTITUTE(TRIM(AG$6)," ",""))))-1)&amp;" Total",$B$6:$BB$305,ROW($A88)-5,FALSE))</f>
        <v>0</v>
      </c>
      <c r="AH88" s="143">
        <f ca="1">IF(AH$5&lt;&gt;"",HLOOKUP(AH$5,Functionalization!$G$6:$R$305,ROW($A88)-5,FALSE),IFERROR(INDEX(AH$269:AH$305,MATCH($F88,$B$269:$B$305,0))/VLOOKUP($F88,$B$269:$BB$305,MATCH(LEFT(TRIM(AH$6),FIND("~",SUBSTITUTE(AH$6,"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88))*HLOOKUP(LEFT(TRIM(AH$6),FIND("~",SUBSTITUTE(AH$6," ","~",LEN(TRIM(AH$6))-LEN(SUBSTITUTE(TRIM(AH$6)," ",""))))-1)&amp;" Total",$B$6:$BB$305,ROW($A88)-5,FALSE))</f>
        <v>0</v>
      </c>
      <c r="AI88" s="143">
        <f ca="1">IF(AI$5&lt;&gt;"",HLOOKUP(AI$5,Functionalization!$G$6:$R$305,ROW($A88)-5,FALSE),IFERROR(INDEX(AI$269:AI$305,MATCH($F88,$B$269:$B$305,0))/VLOOKUP($F88,$B$269:$BB$305,MATCH(LEFT(TRIM(AI$6),FIND("~",SUBSTITUTE(AI$6,"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88))*HLOOKUP(LEFT(TRIM(AI$6),FIND("~",SUBSTITUTE(AI$6," ","~",LEN(TRIM(AI$6))-LEN(SUBSTITUTE(TRIM(AI$6)," ",""))))-1)&amp;" Total",$B$6:$BB$305,ROW($A88)-5,FALSE))</f>
        <v>0</v>
      </c>
      <c r="AJ88" s="143">
        <f ca="1">IF(AJ$5&lt;&gt;"",HLOOKUP(AJ$5,Functionalization!$G$6:$R$305,ROW($A88)-5,FALSE),IFERROR(INDEX(AJ$269:AJ$305,MATCH($F88,$B$269:$B$305,0))/VLOOKUP($F88,$B$269:$BB$305,MATCH(LEFT(TRIM(AJ$6),FIND("~",SUBSTITUTE(AJ$6,"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88))*HLOOKUP(LEFT(TRIM(AJ$6),FIND("~",SUBSTITUTE(AJ$6," ","~",LEN(TRIM(AJ$6))-LEN(SUBSTITUTE(TRIM(AJ$6)," ",""))))-1)&amp;" Total",$B$6:$BB$305,ROW($A88)-5,FALSE))</f>
        <v>0</v>
      </c>
      <c r="AK88" s="143">
        <f ca="1">IF(AK$5&lt;&gt;"",HLOOKUP(AK$5,Functionalization!$G$6:$R$305,ROW($A88)-5,FALSE),IFERROR(INDEX(AK$269:AK$305,MATCH($F88,$B$269:$B$305,0))/VLOOKUP($F88,$B$269:$BB$305,MATCH(LEFT(TRIM(AK$6),FIND("~",SUBSTITUTE(AK$6,"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88))*HLOOKUP(LEFT(TRIM(AK$6),FIND("~",SUBSTITUTE(AK$6," ","~",LEN(TRIM(AK$6))-LEN(SUBSTITUTE(TRIM(AK$6)," ",""))))-1)&amp;" Total",$B$6:$BB$305,ROW($A88)-5,FALSE))</f>
        <v>0</v>
      </c>
      <c r="AL88" s="143">
        <f ca="1">IF(AL$5&lt;&gt;"",HLOOKUP(AL$5,Functionalization!$G$6:$R$305,ROW($A88)-5,FALSE),IFERROR(INDEX(AL$269:AL$305,MATCH($F88,$B$269:$B$305,0))/VLOOKUP($F88,$B$269:$BB$305,MATCH(LEFT(TRIM(AL$6),FIND("~",SUBSTITUTE(AL$6,"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88))*HLOOKUP(LEFT(TRIM(AL$6),FIND("~",SUBSTITUTE(AL$6," ","~",LEN(TRIM(AL$6))-LEN(SUBSTITUTE(TRIM(AL$6)," ",""))))-1)&amp;" Total",$B$6:$BB$305,ROW($A88)-5,FALSE))</f>
        <v>0</v>
      </c>
      <c r="AM88" s="143">
        <f ca="1">IF(AM$5&lt;&gt;"",HLOOKUP(AM$5,Functionalization!$G$6:$R$305,ROW($A88)-5,FALSE),IFERROR(INDEX(AM$269:AM$305,MATCH($F88,$B$269:$B$305,0))/VLOOKUP($F88,$B$269:$BB$305,MATCH(LEFT(TRIM(AM$6),FIND("~",SUBSTITUTE(AM$6,"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88))*HLOOKUP(LEFT(TRIM(AM$6),FIND("~",SUBSTITUTE(AM$6," ","~",LEN(TRIM(AM$6))-LEN(SUBSTITUTE(TRIM(AM$6)," ",""))))-1)&amp;" Total",$B$6:$BB$305,ROW($A88)-5,FALSE))</f>
        <v>0</v>
      </c>
      <c r="AN88" s="143">
        <f ca="1">IF(AN$5&lt;&gt;"",HLOOKUP(AN$5,Functionalization!$G$6:$R$305,ROW($A88)-5,FALSE),IFERROR(INDEX(AN$269:AN$305,MATCH($F88,$B$269:$B$305,0))/VLOOKUP($F88,$B$269:$BB$305,MATCH(LEFT(TRIM(AN$6),FIND("~",SUBSTITUTE(AN$6,"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88))*HLOOKUP(LEFT(TRIM(AN$6),FIND("~",SUBSTITUTE(AN$6," ","~",LEN(TRIM(AN$6))-LEN(SUBSTITUTE(TRIM(AN$6)," ",""))))-1)&amp;" Total",$B$6:$BB$305,ROW($A88)-5,FALSE))</f>
        <v>0</v>
      </c>
      <c r="AO88" s="143">
        <f ca="1">IF(AO$5&lt;&gt;"",HLOOKUP(AO$5,Functionalization!$G$6:$R$305,ROW($A88)-5,FALSE),IFERROR(INDEX(AO$269:AO$305,MATCH($F88,$B$269:$B$305,0))/VLOOKUP($F88,$B$269:$BB$305,MATCH(LEFT(TRIM(AO$6),FIND("~",SUBSTITUTE(AO$6,"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88))*HLOOKUP(LEFT(TRIM(AO$6),FIND("~",SUBSTITUTE(AO$6," ","~",LEN(TRIM(AO$6))-LEN(SUBSTITUTE(TRIM(AO$6)," ",""))))-1)&amp;" Total",$B$6:$BB$305,ROW($A88)-5,FALSE))</f>
        <v>0</v>
      </c>
      <c r="AP88" s="143">
        <f ca="1">IF(AP$5&lt;&gt;"",HLOOKUP(AP$5,Functionalization!$G$6:$R$305,ROW($A88)-5,FALSE),IFERROR(INDEX(AP$269:AP$305,MATCH($F88,$B$269:$B$305,0))/VLOOKUP($F88,$B$269:$BB$305,MATCH(LEFT(TRIM(AP$6),FIND("~",SUBSTITUTE(AP$6,"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88))*HLOOKUP(LEFT(TRIM(AP$6),FIND("~",SUBSTITUTE(AP$6," ","~",LEN(TRIM(AP$6))-LEN(SUBSTITUTE(TRIM(AP$6)," ",""))))-1)&amp;" Total",$B$6:$BB$305,ROW($A88)-5,FALSE))</f>
        <v>0</v>
      </c>
      <c r="AQ88" s="143">
        <f ca="1">IF(AQ$5&lt;&gt;"",HLOOKUP(AQ$5,Functionalization!$G$6:$R$305,ROW($A88)-5,FALSE),IFERROR(INDEX(AQ$269:AQ$305,MATCH($F88,$B$269:$B$305,0))/VLOOKUP($F88,$B$269:$BB$305,MATCH(LEFT(TRIM(AQ$6),FIND("~",SUBSTITUTE(AQ$6,"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88))*HLOOKUP(LEFT(TRIM(AQ$6),FIND("~",SUBSTITUTE(AQ$6," ","~",LEN(TRIM(AQ$6))-LEN(SUBSTITUTE(TRIM(AQ$6)," ",""))))-1)&amp;" Total",$B$6:$BB$305,ROW($A88)-5,FALSE))</f>
        <v>0</v>
      </c>
      <c r="AR88" s="143">
        <f ca="1">IF(AR$5&lt;&gt;"",HLOOKUP(AR$5,Functionalization!$G$6:$R$305,ROW($A88)-5,FALSE),IFERROR(INDEX(AR$269:AR$305,MATCH($F88,$B$269:$B$305,0))/VLOOKUP($F88,$B$269:$BB$305,MATCH(LEFT(TRIM(AR$6),FIND("~",SUBSTITUTE(AR$6,"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88))*HLOOKUP(LEFT(TRIM(AR$6),FIND("~",SUBSTITUTE(AR$6," ","~",LEN(TRIM(AR$6))-LEN(SUBSTITUTE(TRIM(AR$6)," ",""))))-1)&amp;" Total",$B$6:$BB$305,ROW($A88)-5,FALSE))</f>
        <v>0</v>
      </c>
      <c r="AS88" s="143">
        <f ca="1">IF(AS$5&lt;&gt;"",HLOOKUP(AS$5,Functionalization!$G$6:$R$305,ROW($A88)-5,FALSE),IFERROR(INDEX(AS$269:AS$305,MATCH($F88,$B$269:$B$305,0))/VLOOKUP($F88,$B$269:$BB$305,MATCH(LEFT(TRIM(AS$6),FIND("~",SUBSTITUTE(AS$6,"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88))*HLOOKUP(LEFT(TRIM(AS$6),FIND("~",SUBSTITUTE(AS$6," ","~",LEN(TRIM(AS$6))-LEN(SUBSTITUTE(TRIM(AS$6)," ",""))))-1)&amp;" Total",$B$6:$BB$305,ROW($A88)-5,FALSE))</f>
        <v>0</v>
      </c>
      <c r="AT88" s="143">
        <f ca="1">IF(AT$5&lt;&gt;"",HLOOKUP(AT$5,Functionalization!$G$6:$R$305,ROW($A88)-5,FALSE),IFERROR(INDEX(AT$269:AT$305,MATCH($F88,$B$269:$B$305,0))/VLOOKUP($F88,$B$269:$BB$305,MATCH(LEFT(TRIM(AT$6),FIND("~",SUBSTITUTE(AT$6,"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88))*HLOOKUP(LEFT(TRIM(AT$6),FIND("~",SUBSTITUTE(AT$6," ","~",LEN(TRIM(AT$6))-LEN(SUBSTITUTE(TRIM(AT$6)," ",""))))-1)&amp;" Total",$B$6:$BB$305,ROW($A88)-5,FALSE))</f>
        <v>0</v>
      </c>
      <c r="AU88" s="143">
        <f ca="1">IF(AU$5&lt;&gt;"",HLOOKUP(AU$5,Functionalization!$G$6:$R$305,ROW($A88)-5,FALSE),IFERROR(INDEX(AU$269:AU$305,MATCH($F88,$B$269:$B$305,0))/VLOOKUP($F88,$B$269:$BB$305,MATCH(LEFT(TRIM(AU$6),FIND("~",SUBSTITUTE(AU$6,"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88))*HLOOKUP(LEFT(TRIM(AU$6),FIND("~",SUBSTITUTE(AU$6," ","~",LEN(TRIM(AU$6))-LEN(SUBSTITUTE(TRIM(AU$6)," ",""))))-1)&amp;" Total",$B$6:$BB$305,ROW($A88)-5,FALSE))</f>
        <v>0</v>
      </c>
      <c r="AV88" s="143">
        <f ca="1">IF(AV$5&lt;&gt;"",HLOOKUP(AV$5,Functionalization!$G$6:$R$305,ROW($A88)-5,FALSE),IFERROR(INDEX(AV$269:AV$305,MATCH($F88,$B$269:$B$305,0))/VLOOKUP($F88,$B$269:$BB$305,MATCH(LEFT(TRIM(AV$6),FIND("~",SUBSTITUTE(AV$6,"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88))*HLOOKUP(LEFT(TRIM(AV$6),FIND("~",SUBSTITUTE(AV$6," ","~",LEN(TRIM(AV$6))-LEN(SUBSTITUTE(TRIM(AV$6)," ",""))))-1)&amp;" Total",$B$6:$BB$305,ROW($A88)-5,FALSE))</f>
        <v>0</v>
      </c>
      <c r="AW88" s="143">
        <f ca="1">IF(AW$5&lt;&gt;"",HLOOKUP(AW$5,Functionalization!$G$6:$R$305,ROW($A88)-5,FALSE),IFERROR(INDEX(AW$269:AW$305,MATCH($F88,$B$269:$B$305,0))/VLOOKUP($F88,$B$269:$BB$305,MATCH(LEFT(TRIM(AW$6),FIND("~",SUBSTITUTE(AW$6,"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88))*HLOOKUP(LEFT(TRIM(AW$6),FIND("~",SUBSTITUTE(AW$6," ","~",LEN(TRIM(AW$6))-LEN(SUBSTITUTE(TRIM(AW$6)," ",""))))-1)&amp;" Total",$B$6:$BB$305,ROW($A88)-5,FALSE))</f>
        <v>0</v>
      </c>
      <c r="AX88" s="143">
        <f ca="1">IF(AX$5&lt;&gt;"",HLOOKUP(AX$5,Functionalization!$G$6:$R$305,ROW($A88)-5,FALSE),IFERROR(INDEX(AX$269:AX$305,MATCH($F88,$B$269:$B$305,0))/VLOOKUP($F88,$B$269:$BB$305,MATCH(LEFT(TRIM(AX$6),FIND("~",SUBSTITUTE(AX$6,"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88))*HLOOKUP(LEFT(TRIM(AX$6),FIND("~",SUBSTITUTE(AX$6," ","~",LEN(TRIM(AX$6))-LEN(SUBSTITUTE(TRIM(AX$6)," ",""))))-1)&amp;" Total",$B$6:$BB$305,ROW($A88)-5,FALSE))</f>
        <v>0</v>
      </c>
      <c r="AY88" s="143">
        <f ca="1">IF(AY$5&lt;&gt;"",HLOOKUP(AY$5,Functionalization!$G$6:$R$305,ROW($A88)-5,FALSE),IFERROR(INDEX(AY$269:AY$305,MATCH($F88,$B$269:$B$305,0))/VLOOKUP($F88,$B$269:$BB$305,MATCH(LEFT(TRIM(AY$6),FIND("~",SUBSTITUTE(AY$6,"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88))*HLOOKUP(LEFT(TRIM(AY$6),FIND("~",SUBSTITUTE(AY$6," ","~",LEN(TRIM(AY$6))-LEN(SUBSTITUTE(TRIM(AY$6)," ",""))))-1)&amp;" Total",$B$6:$BB$305,ROW($A88)-5,FALSE))</f>
        <v>0</v>
      </c>
      <c r="AZ88" s="143">
        <f ca="1">IF(AZ$5&lt;&gt;"",HLOOKUP(AZ$5,Functionalization!$G$6:$R$305,ROW($A88)-5,FALSE),IFERROR(INDEX(AZ$269:AZ$305,MATCH($F88,$B$269:$B$305,0))/VLOOKUP($F88,$B$269:$BB$305,MATCH(LEFT(TRIM(AZ$6),FIND("~",SUBSTITUTE(AZ$6,"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88))*HLOOKUP(LEFT(TRIM(AZ$6),FIND("~",SUBSTITUTE(AZ$6," ","~",LEN(TRIM(AZ$6))-LEN(SUBSTITUTE(TRIM(AZ$6)," ",""))))-1)&amp;" Total",$B$6:$BB$305,ROW($A88)-5,FALSE))</f>
        <v>0</v>
      </c>
      <c r="BA88" s="143">
        <f ca="1">IF(BA$5&lt;&gt;"",HLOOKUP(BA$5,Functionalization!$G$6:$R$305,ROW($A88)-5,FALSE),IFERROR(INDEX(BA$269:BA$305,MATCH($F88,$B$269:$B$305,0))/VLOOKUP($F88,$B$269:$BB$305,MATCH(LEFT(TRIM(BA$6),FIND("~",SUBSTITUTE(BA$6,"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88))*HLOOKUP(LEFT(TRIM(BA$6),FIND("~",SUBSTITUTE(BA$6," ","~",LEN(TRIM(BA$6))-LEN(SUBSTITUTE(TRIM(BA$6)," ",""))))-1)&amp;" Total",$B$6:$BB$305,ROW($A88)-5,FALSE))</f>
        <v>0</v>
      </c>
      <c r="BB88" s="143">
        <f ca="1">IF(BB$5&lt;&gt;"",HLOOKUP(BB$5,Functionalization!$G$6:$R$305,ROW($A88)-5,FALSE),IFERROR(INDEX(BB$269:BB$305,MATCH($F88,$B$269:$B$305,0))/VLOOKUP($F88,$B$269:$BB$305,MATCH(LEFT(TRIM(BB$6),FIND("~",SUBSTITUTE(BB$6,"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88))*HLOOKUP(LEFT(TRIM(BB$6),FIND("~",SUBSTITUTE(BB$6," ","~",LEN(TRIM(BB$6))-LEN(SUBSTITUTE(TRIM(BB$6)," ",""))))-1)&amp;" Total",$B$6:$BB$305,ROW($A88)-5,FALSE))</f>
        <v>0</v>
      </c>
      <c r="BD88" s="79">
        <f ca="1">IFERROR(IF(SUMIF($G$6:$BB$6,BD$6&amp;" Total",$G88:$BB88)-(SUMIF($G$6:$BB$6,BD$6&amp;" "&amp;'Input-Func_Class'!$D$22,$G88:$BB88)+IFERROR(SUMIF($G$6:$BB$6,BD$6&amp;" "&amp;'Input-Func_Class'!$E$22,$G88:$BB88),SUMIF($G$6:$BB$6,BD$6&amp;" "&amp;'Input-Func_Class'!$B$24,$G88:$BB88))+SUMIF($G$6:$BB$6,BD$6&amp;" "&amp;'Input-Func_Class'!$F$22,$G88:$BB88))&lt;Check_Limit,0,1),1)</f>
        <v>0</v>
      </c>
      <c r="BE88" s="79">
        <f ca="1">IFERROR(IF(SUMIF($G$6:$BB$6,BE$6&amp;" Total",$G88:$BB88)-(SUMIF($G$6:$BB$6,BE$6&amp;" "&amp;'Input-Func_Class'!$D$22,$G88:$BB88)+IFERROR(SUMIF($G$6:$BB$6,BE$6&amp;" "&amp;'Input-Func_Class'!$E$22,$G88:$BB88),SUMIF($G$6:$BB$6,BE$6&amp;" "&amp;'Input-Func_Class'!$B$24,$G88:$BB88))+SUMIF($G$6:$BB$6,BE$6&amp;" "&amp;'Input-Func_Class'!$F$22,$G88:$BB88))&lt;Check_Limit,0,1),1)</f>
        <v>0</v>
      </c>
      <c r="BF88" s="79">
        <f ca="1">IFERROR(IF(SUMIF($G$6:$BB$6,BF$6&amp;" Total",$G88:$BB88)-(SUMIF($G$6:$BB$6,BF$6&amp;" "&amp;'Input-Func_Class'!$D$22,$G88:$BB88)+IFERROR(SUMIF($G$6:$BB$6,BF$6&amp;" "&amp;'Input-Func_Class'!$E$22,$G88:$BB88),SUMIF($G$6:$BB$6,BF$6&amp;" "&amp;'Input-Func_Class'!$B$24,$G88:$BB88))+SUMIF($G$6:$BB$6,BF$6&amp;" "&amp;'Input-Func_Class'!$F$22,$G88:$BB88))&lt;Check_Limit,0,1),1)</f>
        <v>0</v>
      </c>
      <c r="BG88" s="79">
        <f ca="1">IFERROR(IF(SUMIF($G$6:$BB$6,BG$6&amp;" Total",$G88:$BB88)-(SUMIF($G$6:$BB$6,BG$6&amp;" "&amp;'Input-Func_Class'!$D$22,$G88:$BB88)+IFERROR(SUMIF($G$6:$BB$6,BG$6&amp;" "&amp;'Input-Func_Class'!$E$22,$G88:$BB88),SUMIF($G$6:$BB$6,BG$6&amp;" "&amp;'Input-Func_Class'!$B$24,$G88:$BB88))+SUMIF($G$6:$BB$6,BG$6&amp;" "&amp;'Input-Func_Class'!$F$22,$G88:$BB88))&lt;Check_Limit,0,1),1)</f>
        <v>0</v>
      </c>
      <c r="BH88" s="79">
        <f ca="1">IFERROR(IF(SUMIF($G$6:$BB$6,BH$6&amp;" Total",$G88:$BB88)-(SUMIF($G$6:$BB$6,BH$6&amp;" "&amp;'Input-Func_Class'!$D$22,$G88:$BB88)+IFERROR(SUMIF($G$6:$BB$6,BH$6&amp;" "&amp;'Input-Func_Class'!$E$22,$G88:$BB88),SUMIF($G$6:$BB$6,BH$6&amp;" "&amp;'Input-Func_Class'!$B$24,$G88:$BB88))+SUMIF($G$6:$BB$6,BH$6&amp;" "&amp;'Input-Func_Class'!$F$22,$G88:$BB88))&lt;Check_Limit,0,1),1)</f>
        <v>0</v>
      </c>
      <c r="BI88" s="79">
        <f ca="1">IFERROR(IF(SUMIF($G$6:$BB$6,BI$6&amp;" Total",$G88:$BB88)-(SUMIF($G$6:$BB$6,BI$6&amp;" "&amp;'Input-Func_Class'!$D$22,$G88:$BB88)+IFERROR(SUMIF($G$6:$BB$6,BI$6&amp;" "&amp;'Input-Func_Class'!$E$22,$G88:$BB88),SUMIF($G$6:$BB$6,BI$6&amp;" "&amp;'Input-Func_Class'!$B$24,$G88:$BB88))+SUMIF($G$6:$BB$6,BI$6&amp;" "&amp;'Input-Func_Class'!$F$22,$G88:$BB88))&lt;Check_Limit,0,1),1)</f>
        <v>0</v>
      </c>
      <c r="BJ88" s="79">
        <f ca="1">IFERROR(IF(SUMIF($G$6:$BB$6,BJ$6&amp;" Total",$G88:$BB88)-(SUMIF($G$6:$BB$6,BJ$6&amp;" "&amp;'Input-Func_Class'!$D$22,$G88:$BB88)+IFERROR(SUMIF($G$6:$BB$6,BJ$6&amp;" "&amp;'Input-Func_Class'!$E$22,$G88:$BB88),SUMIF($G$6:$BB$6,BJ$6&amp;" "&amp;'Input-Func_Class'!$B$24,$G88:$BB88))+SUMIF($G$6:$BB$6,BJ$6&amp;" "&amp;'Input-Func_Class'!$F$22,$G88:$BB88))&lt;Check_Limit,0,1),1)</f>
        <v>0</v>
      </c>
      <c r="BK88" s="79">
        <f ca="1">IFERROR(IF(SUMIF($G$6:$BB$6,BK$6&amp;" Total",$G88:$BB88)-(SUMIF($G$6:$BB$6,BK$6&amp;" "&amp;'Input-Func_Class'!$D$22,$G88:$BB88)+IFERROR(SUMIF($G$6:$BB$6,BK$6&amp;" "&amp;'Input-Func_Class'!$E$22,$G88:$BB88),SUMIF($G$6:$BB$6,BK$6&amp;" "&amp;'Input-Func_Class'!$B$24,$G88:$BB88))+SUMIF($G$6:$BB$6,BK$6&amp;" "&amp;'Input-Func_Class'!$F$22,$G88:$BB88))&lt;Check_Limit,0,1),1)</f>
        <v>0</v>
      </c>
      <c r="BL88" s="79">
        <f ca="1">IFERROR(IF(SUMIF($G$6:$BB$6,BL$6&amp;" Total",$G88:$BB88)-(SUMIF($G$6:$BB$6,BL$6&amp;" "&amp;'Input-Func_Class'!$D$22,$G88:$BB88)+IFERROR(SUMIF($G$6:$BB$6,BL$6&amp;" "&amp;'Input-Func_Class'!$E$22,$G88:$BB88),SUMIF($G$6:$BB$6,BL$6&amp;" "&amp;'Input-Func_Class'!$B$24,$G88:$BB88))+SUMIF($G$6:$BB$6,BL$6&amp;" "&amp;'Input-Func_Class'!$F$22,$G88:$BB88))&lt;Check_Limit,0,1),1)</f>
        <v>0</v>
      </c>
      <c r="BM88" s="79">
        <f ca="1">IFERROR(IF(SUMIF($G$6:$BB$6,BM$6&amp;" Total",$G88:$BB88)-(SUMIF($G$6:$BB$6,BM$6&amp;" "&amp;'Input-Func_Class'!$D$22,$G88:$BB88)+IFERROR(SUMIF($G$6:$BB$6,BM$6&amp;" "&amp;'Input-Func_Class'!$E$22,$G88:$BB88),SUMIF($G$6:$BB$6,BM$6&amp;" "&amp;'Input-Func_Class'!$B$24,$G88:$BB88))+SUMIF($G$6:$BB$6,BM$6&amp;" "&amp;'Input-Func_Class'!$F$22,$G88:$BB88))&lt;Check_Limit,0,1),1)</f>
        <v>0</v>
      </c>
      <c r="BN88" s="79">
        <f ca="1">IFERROR(IF(SUMIF($G$6:$BB$6,BN$6&amp;" Total",$G88:$BB88)-(SUMIF($G$6:$BB$6,BN$6&amp;" "&amp;'Input-Func_Class'!$D$22,$G88:$BB88)+IFERROR(SUMIF($G$6:$BB$6,BN$6&amp;" "&amp;'Input-Func_Class'!$E$22,$G88:$BB88),SUMIF($G$6:$BB$6,BN$6&amp;" "&amp;'Input-Func_Class'!$B$24,$G88:$BB88))+SUMIF($G$6:$BB$6,BN$6&amp;" "&amp;'Input-Func_Class'!$F$22,$G88:$BB88))&lt;Check_Limit,0,1),1)</f>
        <v>0</v>
      </c>
      <c r="BO88" s="79">
        <f ca="1">IFERROR(IF(SUMIF($G$6:$BB$6,BO$6&amp;" Total",$G88:$BB88)-(SUMIF($G$6:$BB$6,BO$6&amp;" "&amp;'Input-Func_Class'!$D$22,$G88:$BB88)+IFERROR(SUMIF($G$6:$BB$6,BO$6&amp;" "&amp;'Input-Func_Class'!$E$22,$G88:$BB88),SUMIF($G$6:$BB$6,BO$6&amp;" "&amp;'Input-Func_Class'!$B$24,$G88:$BB88))+SUMIF($G$6:$BB$6,BO$6&amp;" "&amp;'Input-Func_Class'!$F$22,$G88:$BB88))&lt;Check_Limit,0,1),1)</f>
        <v>0</v>
      </c>
    </row>
    <row r="89" spans="1:67" outlineLevel="1">
      <c r="A89" s="113">
        <f>IF(ISBLANK('Input-Accounts'!A89),"",'Input-Accounts'!A89)</f>
        <v>75</v>
      </c>
      <c r="B89" s="17" t="str">
        <f>IF(ISBLANK('Input-Accounts'!B89),"",'Input-Accounts'!B89)</f>
        <v>Meters</v>
      </c>
      <c r="C89" s="113">
        <f>IF(ISBLANK('Input-Accounts'!C89),"",'Input-Accounts'!C89)</f>
        <v>381</v>
      </c>
      <c r="D89" s="143">
        <f>Functionalization!$D89</f>
        <v>-17499545.34</v>
      </c>
      <c r="E89" s="143">
        <f t="shared" ca="1" si="18"/>
        <v>0</v>
      </c>
      <c r="F89" s="89" t="str">
        <f>IF($D89=0,"-",IF('Input-Accounts'!$E89&lt;&gt;0,'Input-Accounts'!$E89,'Input-Accounts'!$G89))</f>
        <v>CUSTOMER</v>
      </c>
      <c r="G89" s="143">
        <f ca="1">IF(G$5&lt;&gt;"",HLOOKUP(G$5,Functionalization!$G$6:$R$305,ROW($A89)-5,FALSE),IFERROR(INDEX(G$269:G$305,MATCH($F89,$B$269:$B$305,0))/VLOOKUP($F89,$B$269:$BB$305,MATCH(LEFT(TRIM(G$6),FIND("~",SUBSTITUTE(G$6,"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89))*HLOOKUP(LEFT(TRIM(G$6),FIND("~",SUBSTITUTE(G$6," ","~",LEN(TRIM(G$6))-LEN(SUBSTITUTE(TRIM(G$6)," ",""))))-1)&amp;" Total",$B$6:$BB$305,ROW($A89)-5,FALSE))</f>
        <v>0</v>
      </c>
      <c r="H89" s="143">
        <f ca="1">IF(H$5&lt;&gt;"",HLOOKUP(H$5,Functionalization!$G$6:$R$305,ROW($A89)-5,FALSE),IFERROR(INDEX(H$269:H$305,MATCH($F89,$B$269:$B$305,0))/VLOOKUP($F89,$B$269:$BB$305,MATCH(LEFT(TRIM(H$6),FIND("~",SUBSTITUTE(H$6,"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89))*HLOOKUP(LEFT(TRIM(H$6),FIND("~",SUBSTITUTE(H$6," ","~",LEN(TRIM(H$6))-LEN(SUBSTITUTE(TRIM(H$6)," ",""))))-1)&amp;" Total",$B$6:$BB$305,ROW($A89)-5,FALSE))</f>
        <v>0</v>
      </c>
      <c r="I89" s="143">
        <f ca="1">IF(I$5&lt;&gt;"",HLOOKUP(I$5,Functionalization!$G$6:$R$305,ROW($A89)-5,FALSE),IFERROR(INDEX(I$269:I$305,MATCH($F89,$B$269:$B$305,0))/VLOOKUP($F89,$B$269:$BB$305,MATCH(LEFT(TRIM(I$6),FIND("~",SUBSTITUTE(I$6,"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89))*HLOOKUP(LEFT(TRIM(I$6),FIND("~",SUBSTITUTE(I$6," ","~",LEN(TRIM(I$6))-LEN(SUBSTITUTE(TRIM(I$6)," ",""))))-1)&amp;" Total",$B$6:$BB$305,ROW($A89)-5,FALSE))</f>
        <v>0</v>
      </c>
      <c r="J89" s="143">
        <f ca="1">IF(J$5&lt;&gt;"",HLOOKUP(J$5,Functionalization!$G$6:$R$305,ROW($A89)-5,FALSE),IFERROR(INDEX(J$269:J$305,MATCH($F89,$B$269:$B$305,0))/VLOOKUP($F89,$B$269:$BB$305,MATCH(LEFT(TRIM(J$6),FIND("~",SUBSTITUTE(J$6,"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89))*HLOOKUP(LEFT(TRIM(J$6),FIND("~",SUBSTITUTE(J$6," ","~",LEN(TRIM(J$6))-LEN(SUBSTITUTE(TRIM(J$6)," ",""))))-1)&amp;" Total",$B$6:$BB$305,ROW($A89)-5,FALSE))</f>
        <v>0</v>
      </c>
      <c r="K89" s="143">
        <f ca="1">IF(K$5&lt;&gt;"",HLOOKUP(K$5,Functionalization!$G$6:$R$305,ROW($A89)-5,FALSE),IFERROR(INDEX(K$269:K$305,MATCH($F89,$B$269:$B$305,0))/VLOOKUP($F89,$B$269:$BB$305,MATCH(LEFT(TRIM(K$6),FIND("~",SUBSTITUTE(K$6,"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89))*HLOOKUP(LEFT(TRIM(K$6),FIND("~",SUBSTITUTE(K$6," ","~",LEN(TRIM(K$6))-LEN(SUBSTITUTE(TRIM(K$6)," ",""))))-1)&amp;" Total",$B$6:$BB$305,ROW($A89)-5,FALSE))</f>
        <v>0</v>
      </c>
      <c r="L89" s="143">
        <f ca="1">IF(L$5&lt;&gt;"",HLOOKUP(L$5,Functionalization!$G$6:$R$305,ROW($A89)-5,FALSE),IFERROR(INDEX(L$269:L$305,MATCH($F89,$B$269:$B$305,0))/VLOOKUP($F89,$B$269:$BB$305,MATCH(LEFT(TRIM(L$6),FIND("~",SUBSTITUTE(L$6,"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89))*HLOOKUP(LEFT(TRIM(L$6),FIND("~",SUBSTITUTE(L$6," ","~",LEN(TRIM(L$6))-LEN(SUBSTITUTE(TRIM(L$6)," ",""))))-1)&amp;" Total",$B$6:$BB$305,ROW($A89)-5,FALSE))</f>
        <v>0</v>
      </c>
      <c r="M89" s="143">
        <f ca="1">IF(M$5&lt;&gt;"",HLOOKUP(M$5,Functionalization!$G$6:$R$305,ROW($A89)-5,FALSE),IFERROR(INDEX(M$269:M$305,MATCH($F89,$B$269:$B$305,0))/VLOOKUP($F89,$B$269:$BB$305,MATCH(LEFT(TRIM(M$6),FIND("~",SUBSTITUTE(M$6,"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89))*HLOOKUP(LEFT(TRIM(M$6),FIND("~",SUBSTITUTE(M$6," ","~",LEN(TRIM(M$6))-LEN(SUBSTITUTE(TRIM(M$6)," ",""))))-1)&amp;" Total",$B$6:$BB$305,ROW($A89)-5,FALSE))</f>
        <v>0</v>
      </c>
      <c r="N89" s="143">
        <f ca="1">IF(N$5&lt;&gt;"",HLOOKUP(N$5,Functionalization!$G$6:$R$305,ROW($A89)-5,FALSE),IFERROR(INDEX(N$269:N$305,MATCH($F89,$B$269:$B$305,0))/VLOOKUP($F89,$B$269:$BB$305,MATCH(LEFT(TRIM(N$6),FIND("~",SUBSTITUTE(N$6,"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89))*HLOOKUP(LEFT(TRIM(N$6),FIND("~",SUBSTITUTE(N$6," ","~",LEN(TRIM(N$6))-LEN(SUBSTITUTE(TRIM(N$6)," ",""))))-1)&amp;" Total",$B$6:$BB$305,ROW($A89)-5,FALSE))</f>
        <v>0</v>
      </c>
      <c r="O89" s="143">
        <f ca="1">IF(O$5&lt;&gt;"",HLOOKUP(O$5,Functionalization!$G$6:$R$305,ROW($A89)-5,FALSE),IFERROR(INDEX(O$269:O$305,MATCH($F89,$B$269:$B$305,0))/VLOOKUP($F89,$B$269:$BB$305,MATCH(LEFT(TRIM(O$6),FIND("~",SUBSTITUTE(O$6,"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89))*HLOOKUP(LEFT(TRIM(O$6),FIND("~",SUBSTITUTE(O$6," ","~",LEN(TRIM(O$6))-LEN(SUBSTITUTE(TRIM(O$6)," ",""))))-1)&amp;" Total",$B$6:$BB$305,ROW($A89)-5,FALSE))</f>
        <v>-17499545.34</v>
      </c>
      <c r="P89" s="143">
        <f ca="1">IF(P$5&lt;&gt;"",HLOOKUP(P$5,Functionalization!$G$6:$R$305,ROW($A89)-5,FALSE),IFERROR(INDEX(P$269:P$305,MATCH($F89,$B$269:$B$305,0))/VLOOKUP($F89,$B$269:$BB$305,MATCH(LEFT(TRIM(P$6),FIND("~",SUBSTITUTE(P$6,"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89))*HLOOKUP(LEFT(TRIM(P$6),FIND("~",SUBSTITUTE(P$6," ","~",LEN(TRIM(P$6))-LEN(SUBSTITUTE(TRIM(P$6)," ",""))))-1)&amp;" Total",$B$6:$BB$305,ROW($A89)-5,FALSE))</f>
        <v>0</v>
      </c>
      <c r="Q89" s="143">
        <f ca="1">IF(Q$5&lt;&gt;"",HLOOKUP(Q$5,Functionalization!$G$6:$R$305,ROW($A89)-5,FALSE),IFERROR(INDEX(Q$269:Q$305,MATCH($F89,$B$269:$B$305,0))/VLOOKUP($F89,$B$269:$BB$305,MATCH(LEFT(TRIM(Q$6),FIND("~",SUBSTITUTE(Q$6,"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89))*HLOOKUP(LEFT(TRIM(Q$6),FIND("~",SUBSTITUTE(Q$6," ","~",LEN(TRIM(Q$6))-LEN(SUBSTITUTE(TRIM(Q$6)," ",""))))-1)&amp;" Total",$B$6:$BB$305,ROW($A89)-5,FALSE))</f>
        <v>0</v>
      </c>
      <c r="R89" s="143">
        <f ca="1">IF(R$5&lt;&gt;"",HLOOKUP(R$5,Functionalization!$G$6:$R$305,ROW($A89)-5,FALSE),IFERROR(INDEX(R$269:R$305,MATCH($F89,$B$269:$B$305,0))/VLOOKUP($F89,$B$269:$BB$305,MATCH(LEFT(TRIM(R$6),FIND("~",SUBSTITUTE(R$6,"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89))*HLOOKUP(LEFT(TRIM(R$6),FIND("~",SUBSTITUTE(R$6," ","~",LEN(TRIM(R$6))-LEN(SUBSTITUTE(TRIM(R$6)," ",""))))-1)&amp;" Total",$B$6:$BB$305,ROW($A89)-5,FALSE))</f>
        <v>-17499545.34</v>
      </c>
      <c r="S89" s="143">
        <f ca="1">IF(S$5&lt;&gt;"",HLOOKUP(S$5,Functionalization!$G$6:$R$305,ROW($A89)-5,FALSE),IFERROR(INDEX(S$269:S$305,MATCH($F89,$B$269:$B$305,0))/VLOOKUP($F89,$B$269:$BB$305,MATCH(LEFT(TRIM(S$6),FIND("~",SUBSTITUTE(S$6,"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89))*HLOOKUP(LEFT(TRIM(S$6),FIND("~",SUBSTITUTE(S$6," ","~",LEN(TRIM(S$6))-LEN(SUBSTITUTE(TRIM(S$6)," ",""))))-1)&amp;" Total",$B$6:$BB$305,ROW($A89)-5,FALSE))</f>
        <v>0</v>
      </c>
      <c r="T89" s="143">
        <f ca="1">IF(T$5&lt;&gt;"",HLOOKUP(T$5,Functionalization!$G$6:$R$305,ROW($A89)-5,FALSE),IFERROR(INDEX(T$269:T$305,MATCH($F89,$B$269:$B$305,0))/VLOOKUP($F89,$B$269:$BB$305,MATCH(LEFT(TRIM(T$6),FIND("~",SUBSTITUTE(T$6,"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89))*HLOOKUP(LEFT(TRIM(T$6),FIND("~",SUBSTITUTE(T$6," ","~",LEN(TRIM(T$6))-LEN(SUBSTITUTE(TRIM(T$6)," ",""))))-1)&amp;" Total",$B$6:$BB$305,ROW($A89)-5,FALSE))</f>
        <v>0</v>
      </c>
      <c r="U89" s="143">
        <f ca="1">IF(U$5&lt;&gt;"",HLOOKUP(U$5,Functionalization!$G$6:$R$305,ROW($A89)-5,FALSE),IFERROR(INDEX(U$269:U$305,MATCH($F89,$B$269:$B$305,0))/VLOOKUP($F89,$B$269:$BB$305,MATCH(LEFT(TRIM(U$6),FIND("~",SUBSTITUTE(U$6,"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89))*HLOOKUP(LEFT(TRIM(U$6),FIND("~",SUBSTITUTE(U$6," ","~",LEN(TRIM(U$6))-LEN(SUBSTITUTE(TRIM(U$6)," ",""))))-1)&amp;" Total",$B$6:$BB$305,ROW($A89)-5,FALSE))</f>
        <v>0</v>
      </c>
      <c r="V89" s="143">
        <f ca="1">IF(V$5&lt;&gt;"",HLOOKUP(V$5,Functionalization!$G$6:$R$305,ROW($A89)-5,FALSE),IFERROR(INDEX(V$269:V$305,MATCH($F89,$B$269:$B$305,0))/VLOOKUP($F89,$B$269:$BB$305,MATCH(LEFT(TRIM(V$6),FIND("~",SUBSTITUTE(V$6,"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89))*HLOOKUP(LEFT(TRIM(V$6),FIND("~",SUBSTITUTE(V$6," ","~",LEN(TRIM(V$6))-LEN(SUBSTITUTE(TRIM(V$6)," ",""))))-1)&amp;" Total",$B$6:$BB$305,ROW($A89)-5,FALSE))</f>
        <v>0</v>
      </c>
      <c r="W89" s="143">
        <f ca="1">IF(W$5&lt;&gt;"",HLOOKUP(W$5,Functionalization!$G$6:$R$305,ROW($A89)-5,FALSE),IFERROR(INDEX(W$269:W$305,MATCH($F89,$B$269:$B$305,0))/VLOOKUP($F89,$B$269:$BB$305,MATCH(LEFT(TRIM(W$6),FIND("~",SUBSTITUTE(W$6,"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89))*HLOOKUP(LEFT(TRIM(W$6),FIND("~",SUBSTITUTE(W$6," ","~",LEN(TRIM(W$6))-LEN(SUBSTITUTE(TRIM(W$6)," ",""))))-1)&amp;" Total",$B$6:$BB$305,ROW($A89)-5,FALSE))</f>
        <v>0</v>
      </c>
      <c r="X89" s="143">
        <f ca="1">IF(X$5&lt;&gt;"",HLOOKUP(X$5,Functionalization!$G$6:$R$305,ROW($A89)-5,FALSE),IFERROR(INDEX(X$269:X$305,MATCH($F89,$B$269:$B$305,0))/VLOOKUP($F89,$B$269:$BB$305,MATCH(LEFT(TRIM(X$6),FIND("~",SUBSTITUTE(X$6,"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89))*HLOOKUP(LEFT(TRIM(X$6),FIND("~",SUBSTITUTE(X$6," ","~",LEN(TRIM(X$6))-LEN(SUBSTITUTE(TRIM(X$6)," ",""))))-1)&amp;" Total",$B$6:$BB$305,ROW($A89)-5,FALSE))</f>
        <v>0</v>
      </c>
      <c r="Y89" s="143">
        <f ca="1">IF(Y$5&lt;&gt;"",HLOOKUP(Y$5,Functionalization!$G$6:$R$305,ROW($A89)-5,FALSE),IFERROR(INDEX(Y$269:Y$305,MATCH($F89,$B$269:$B$305,0))/VLOOKUP($F89,$B$269:$BB$305,MATCH(LEFT(TRIM(Y$6),FIND("~",SUBSTITUTE(Y$6,"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89))*HLOOKUP(LEFT(TRIM(Y$6),FIND("~",SUBSTITUTE(Y$6," ","~",LEN(TRIM(Y$6))-LEN(SUBSTITUTE(TRIM(Y$6)," ",""))))-1)&amp;" Total",$B$6:$BB$305,ROW($A89)-5,FALSE))</f>
        <v>0</v>
      </c>
      <c r="Z89" s="143">
        <f ca="1">IF(Z$5&lt;&gt;"",HLOOKUP(Z$5,Functionalization!$G$6:$R$305,ROW($A89)-5,FALSE),IFERROR(INDEX(Z$269:Z$305,MATCH($F89,$B$269:$B$305,0))/VLOOKUP($F89,$B$269:$BB$305,MATCH(LEFT(TRIM(Z$6),FIND("~",SUBSTITUTE(Z$6,"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89))*HLOOKUP(LEFT(TRIM(Z$6),FIND("~",SUBSTITUTE(Z$6," ","~",LEN(TRIM(Z$6))-LEN(SUBSTITUTE(TRIM(Z$6)," ",""))))-1)&amp;" Total",$B$6:$BB$305,ROW($A89)-5,FALSE))</f>
        <v>0</v>
      </c>
      <c r="AA89" s="143">
        <f ca="1">IF(AA$5&lt;&gt;"",HLOOKUP(AA$5,Functionalization!$G$6:$R$305,ROW($A89)-5,FALSE),IFERROR(INDEX(AA$269:AA$305,MATCH($F89,$B$269:$B$305,0))/VLOOKUP($F89,$B$269:$BB$305,MATCH(LEFT(TRIM(AA$6),FIND("~",SUBSTITUTE(AA$6,"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89))*HLOOKUP(LEFT(TRIM(AA$6),FIND("~",SUBSTITUTE(AA$6," ","~",LEN(TRIM(AA$6))-LEN(SUBSTITUTE(TRIM(AA$6)," ",""))))-1)&amp;" Total",$B$6:$BB$305,ROW($A89)-5,FALSE))</f>
        <v>0</v>
      </c>
      <c r="AB89" s="143">
        <f ca="1">IF(AB$5&lt;&gt;"",HLOOKUP(AB$5,Functionalization!$G$6:$R$305,ROW($A89)-5,FALSE),IFERROR(INDEX(AB$269:AB$305,MATCH($F89,$B$269:$B$305,0))/VLOOKUP($F89,$B$269:$BB$305,MATCH(LEFT(TRIM(AB$6),FIND("~",SUBSTITUTE(AB$6,"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89))*HLOOKUP(LEFT(TRIM(AB$6),FIND("~",SUBSTITUTE(AB$6," ","~",LEN(TRIM(AB$6))-LEN(SUBSTITUTE(TRIM(AB$6)," ",""))))-1)&amp;" Total",$B$6:$BB$305,ROW($A89)-5,FALSE))</f>
        <v>0</v>
      </c>
      <c r="AC89" s="143">
        <f ca="1">IF(AC$5&lt;&gt;"",HLOOKUP(AC$5,Functionalization!$G$6:$R$305,ROW($A89)-5,FALSE),IFERROR(INDEX(AC$269:AC$305,MATCH($F89,$B$269:$B$305,0))/VLOOKUP($F89,$B$269:$BB$305,MATCH(LEFT(TRIM(AC$6),FIND("~",SUBSTITUTE(AC$6,"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89))*HLOOKUP(LEFT(TRIM(AC$6),FIND("~",SUBSTITUTE(AC$6," ","~",LEN(TRIM(AC$6))-LEN(SUBSTITUTE(TRIM(AC$6)," ",""))))-1)&amp;" Total",$B$6:$BB$305,ROW($A89)-5,FALSE))</f>
        <v>0</v>
      </c>
      <c r="AD89" s="143">
        <f ca="1">IF(AD$5&lt;&gt;"",HLOOKUP(AD$5,Functionalization!$G$6:$R$305,ROW($A89)-5,FALSE),IFERROR(INDEX(AD$269:AD$305,MATCH($F89,$B$269:$B$305,0))/VLOOKUP($F89,$B$269:$BB$305,MATCH(LEFT(TRIM(AD$6),FIND("~",SUBSTITUTE(AD$6,"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89))*HLOOKUP(LEFT(TRIM(AD$6),FIND("~",SUBSTITUTE(AD$6," ","~",LEN(TRIM(AD$6))-LEN(SUBSTITUTE(TRIM(AD$6)," ",""))))-1)&amp;" Total",$B$6:$BB$305,ROW($A89)-5,FALSE))</f>
        <v>0</v>
      </c>
      <c r="AE89" s="143">
        <f ca="1">IF(AE$5&lt;&gt;"",HLOOKUP(AE$5,Functionalization!$G$6:$R$305,ROW($A89)-5,FALSE),IFERROR(INDEX(AE$269:AE$305,MATCH($F89,$B$269:$B$305,0))/VLOOKUP($F89,$B$269:$BB$305,MATCH(LEFT(TRIM(AE$6),FIND("~",SUBSTITUTE(AE$6,"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89))*HLOOKUP(LEFT(TRIM(AE$6),FIND("~",SUBSTITUTE(AE$6," ","~",LEN(TRIM(AE$6))-LEN(SUBSTITUTE(TRIM(AE$6)," ",""))))-1)&amp;" Total",$B$6:$BB$305,ROW($A89)-5,FALSE))</f>
        <v>0</v>
      </c>
      <c r="AF89" s="143">
        <f ca="1">IF(AF$5&lt;&gt;"",HLOOKUP(AF$5,Functionalization!$G$6:$R$305,ROW($A89)-5,FALSE),IFERROR(INDEX(AF$269:AF$305,MATCH($F89,$B$269:$B$305,0))/VLOOKUP($F89,$B$269:$BB$305,MATCH(LEFT(TRIM(AF$6),FIND("~",SUBSTITUTE(AF$6,"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89))*HLOOKUP(LEFT(TRIM(AF$6),FIND("~",SUBSTITUTE(AF$6," ","~",LEN(TRIM(AF$6))-LEN(SUBSTITUTE(TRIM(AF$6)," ",""))))-1)&amp;" Total",$B$6:$BB$305,ROW($A89)-5,FALSE))</f>
        <v>0</v>
      </c>
      <c r="AG89" s="143">
        <f ca="1">IF(AG$5&lt;&gt;"",HLOOKUP(AG$5,Functionalization!$G$6:$R$305,ROW($A89)-5,FALSE),IFERROR(INDEX(AG$269:AG$305,MATCH($F89,$B$269:$B$305,0))/VLOOKUP($F89,$B$269:$BB$305,MATCH(LEFT(TRIM(AG$6),FIND("~",SUBSTITUTE(AG$6,"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89))*HLOOKUP(LEFT(TRIM(AG$6),FIND("~",SUBSTITUTE(AG$6," ","~",LEN(TRIM(AG$6))-LEN(SUBSTITUTE(TRIM(AG$6)," ",""))))-1)&amp;" Total",$B$6:$BB$305,ROW($A89)-5,FALSE))</f>
        <v>0</v>
      </c>
      <c r="AH89" s="143">
        <f ca="1">IF(AH$5&lt;&gt;"",HLOOKUP(AH$5,Functionalization!$G$6:$R$305,ROW($A89)-5,FALSE),IFERROR(INDEX(AH$269:AH$305,MATCH($F89,$B$269:$B$305,0))/VLOOKUP($F89,$B$269:$BB$305,MATCH(LEFT(TRIM(AH$6),FIND("~",SUBSTITUTE(AH$6,"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89))*HLOOKUP(LEFT(TRIM(AH$6),FIND("~",SUBSTITUTE(AH$6," ","~",LEN(TRIM(AH$6))-LEN(SUBSTITUTE(TRIM(AH$6)," ",""))))-1)&amp;" Total",$B$6:$BB$305,ROW($A89)-5,FALSE))</f>
        <v>0</v>
      </c>
      <c r="AI89" s="143">
        <f ca="1">IF(AI$5&lt;&gt;"",HLOOKUP(AI$5,Functionalization!$G$6:$R$305,ROW($A89)-5,FALSE),IFERROR(INDEX(AI$269:AI$305,MATCH($F89,$B$269:$B$305,0))/VLOOKUP($F89,$B$269:$BB$305,MATCH(LEFT(TRIM(AI$6),FIND("~",SUBSTITUTE(AI$6,"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89))*HLOOKUP(LEFT(TRIM(AI$6),FIND("~",SUBSTITUTE(AI$6," ","~",LEN(TRIM(AI$6))-LEN(SUBSTITUTE(TRIM(AI$6)," ",""))))-1)&amp;" Total",$B$6:$BB$305,ROW($A89)-5,FALSE))</f>
        <v>0</v>
      </c>
      <c r="AJ89" s="143">
        <f ca="1">IF(AJ$5&lt;&gt;"",HLOOKUP(AJ$5,Functionalization!$G$6:$R$305,ROW($A89)-5,FALSE),IFERROR(INDEX(AJ$269:AJ$305,MATCH($F89,$B$269:$B$305,0))/VLOOKUP($F89,$B$269:$BB$305,MATCH(LEFT(TRIM(AJ$6),FIND("~",SUBSTITUTE(AJ$6,"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89))*HLOOKUP(LEFT(TRIM(AJ$6),FIND("~",SUBSTITUTE(AJ$6," ","~",LEN(TRIM(AJ$6))-LEN(SUBSTITUTE(TRIM(AJ$6)," ",""))))-1)&amp;" Total",$B$6:$BB$305,ROW($A89)-5,FALSE))</f>
        <v>0</v>
      </c>
      <c r="AK89" s="143">
        <f ca="1">IF(AK$5&lt;&gt;"",HLOOKUP(AK$5,Functionalization!$G$6:$R$305,ROW($A89)-5,FALSE),IFERROR(INDEX(AK$269:AK$305,MATCH($F89,$B$269:$B$305,0))/VLOOKUP($F89,$B$269:$BB$305,MATCH(LEFT(TRIM(AK$6),FIND("~",SUBSTITUTE(AK$6,"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89))*HLOOKUP(LEFT(TRIM(AK$6),FIND("~",SUBSTITUTE(AK$6," ","~",LEN(TRIM(AK$6))-LEN(SUBSTITUTE(TRIM(AK$6)," ",""))))-1)&amp;" Total",$B$6:$BB$305,ROW($A89)-5,FALSE))</f>
        <v>0</v>
      </c>
      <c r="AL89" s="143">
        <f ca="1">IF(AL$5&lt;&gt;"",HLOOKUP(AL$5,Functionalization!$G$6:$R$305,ROW($A89)-5,FALSE),IFERROR(INDEX(AL$269:AL$305,MATCH($F89,$B$269:$B$305,0))/VLOOKUP($F89,$B$269:$BB$305,MATCH(LEFT(TRIM(AL$6),FIND("~",SUBSTITUTE(AL$6,"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89))*HLOOKUP(LEFT(TRIM(AL$6),FIND("~",SUBSTITUTE(AL$6," ","~",LEN(TRIM(AL$6))-LEN(SUBSTITUTE(TRIM(AL$6)," ",""))))-1)&amp;" Total",$B$6:$BB$305,ROW($A89)-5,FALSE))</f>
        <v>0</v>
      </c>
      <c r="AM89" s="143">
        <f ca="1">IF(AM$5&lt;&gt;"",HLOOKUP(AM$5,Functionalization!$G$6:$R$305,ROW($A89)-5,FALSE),IFERROR(INDEX(AM$269:AM$305,MATCH($F89,$B$269:$B$305,0))/VLOOKUP($F89,$B$269:$BB$305,MATCH(LEFT(TRIM(AM$6),FIND("~",SUBSTITUTE(AM$6,"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89))*HLOOKUP(LEFT(TRIM(AM$6),FIND("~",SUBSTITUTE(AM$6," ","~",LEN(TRIM(AM$6))-LEN(SUBSTITUTE(TRIM(AM$6)," ",""))))-1)&amp;" Total",$B$6:$BB$305,ROW($A89)-5,FALSE))</f>
        <v>0</v>
      </c>
      <c r="AN89" s="143">
        <f ca="1">IF(AN$5&lt;&gt;"",HLOOKUP(AN$5,Functionalization!$G$6:$R$305,ROW($A89)-5,FALSE),IFERROR(INDEX(AN$269:AN$305,MATCH($F89,$B$269:$B$305,0))/VLOOKUP($F89,$B$269:$BB$305,MATCH(LEFT(TRIM(AN$6),FIND("~",SUBSTITUTE(AN$6,"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89))*HLOOKUP(LEFT(TRIM(AN$6),FIND("~",SUBSTITUTE(AN$6," ","~",LEN(TRIM(AN$6))-LEN(SUBSTITUTE(TRIM(AN$6)," ",""))))-1)&amp;" Total",$B$6:$BB$305,ROW($A89)-5,FALSE))</f>
        <v>0</v>
      </c>
      <c r="AO89" s="143">
        <f ca="1">IF(AO$5&lt;&gt;"",HLOOKUP(AO$5,Functionalization!$G$6:$R$305,ROW($A89)-5,FALSE),IFERROR(INDEX(AO$269:AO$305,MATCH($F89,$B$269:$B$305,0))/VLOOKUP($F89,$B$269:$BB$305,MATCH(LEFT(TRIM(AO$6),FIND("~",SUBSTITUTE(AO$6,"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89))*HLOOKUP(LEFT(TRIM(AO$6),FIND("~",SUBSTITUTE(AO$6," ","~",LEN(TRIM(AO$6))-LEN(SUBSTITUTE(TRIM(AO$6)," ",""))))-1)&amp;" Total",$B$6:$BB$305,ROW($A89)-5,FALSE))</f>
        <v>0</v>
      </c>
      <c r="AP89" s="143">
        <f ca="1">IF(AP$5&lt;&gt;"",HLOOKUP(AP$5,Functionalization!$G$6:$R$305,ROW($A89)-5,FALSE),IFERROR(INDEX(AP$269:AP$305,MATCH($F89,$B$269:$B$305,0))/VLOOKUP($F89,$B$269:$BB$305,MATCH(LEFT(TRIM(AP$6),FIND("~",SUBSTITUTE(AP$6,"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89))*HLOOKUP(LEFT(TRIM(AP$6),FIND("~",SUBSTITUTE(AP$6," ","~",LEN(TRIM(AP$6))-LEN(SUBSTITUTE(TRIM(AP$6)," ",""))))-1)&amp;" Total",$B$6:$BB$305,ROW($A89)-5,FALSE))</f>
        <v>0</v>
      </c>
      <c r="AQ89" s="143">
        <f ca="1">IF(AQ$5&lt;&gt;"",HLOOKUP(AQ$5,Functionalization!$G$6:$R$305,ROW($A89)-5,FALSE),IFERROR(INDEX(AQ$269:AQ$305,MATCH($F89,$B$269:$B$305,0))/VLOOKUP($F89,$B$269:$BB$305,MATCH(LEFT(TRIM(AQ$6),FIND("~",SUBSTITUTE(AQ$6,"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89))*HLOOKUP(LEFT(TRIM(AQ$6),FIND("~",SUBSTITUTE(AQ$6," ","~",LEN(TRIM(AQ$6))-LEN(SUBSTITUTE(TRIM(AQ$6)," ",""))))-1)&amp;" Total",$B$6:$BB$305,ROW($A89)-5,FALSE))</f>
        <v>0</v>
      </c>
      <c r="AR89" s="143">
        <f ca="1">IF(AR$5&lt;&gt;"",HLOOKUP(AR$5,Functionalization!$G$6:$R$305,ROW($A89)-5,FALSE),IFERROR(INDEX(AR$269:AR$305,MATCH($F89,$B$269:$B$305,0))/VLOOKUP($F89,$B$269:$BB$305,MATCH(LEFT(TRIM(AR$6),FIND("~",SUBSTITUTE(AR$6,"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89))*HLOOKUP(LEFT(TRIM(AR$6),FIND("~",SUBSTITUTE(AR$6," ","~",LEN(TRIM(AR$6))-LEN(SUBSTITUTE(TRIM(AR$6)," ",""))))-1)&amp;" Total",$B$6:$BB$305,ROW($A89)-5,FALSE))</f>
        <v>0</v>
      </c>
      <c r="AS89" s="143">
        <f ca="1">IF(AS$5&lt;&gt;"",HLOOKUP(AS$5,Functionalization!$G$6:$R$305,ROW($A89)-5,FALSE),IFERROR(INDEX(AS$269:AS$305,MATCH($F89,$B$269:$B$305,0))/VLOOKUP($F89,$B$269:$BB$305,MATCH(LEFT(TRIM(AS$6),FIND("~",SUBSTITUTE(AS$6,"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89))*HLOOKUP(LEFT(TRIM(AS$6),FIND("~",SUBSTITUTE(AS$6," ","~",LEN(TRIM(AS$6))-LEN(SUBSTITUTE(TRIM(AS$6)," ",""))))-1)&amp;" Total",$B$6:$BB$305,ROW($A89)-5,FALSE))</f>
        <v>0</v>
      </c>
      <c r="AT89" s="143">
        <f ca="1">IF(AT$5&lt;&gt;"",HLOOKUP(AT$5,Functionalization!$G$6:$R$305,ROW($A89)-5,FALSE),IFERROR(INDEX(AT$269:AT$305,MATCH($F89,$B$269:$B$305,0))/VLOOKUP($F89,$B$269:$BB$305,MATCH(LEFT(TRIM(AT$6),FIND("~",SUBSTITUTE(AT$6,"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89))*HLOOKUP(LEFT(TRIM(AT$6),FIND("~",SUBSTITUTE(AT$6," ","~",LEN(TRIM(AT$6))-LEN(SUBSTITUTE(TRIM(AT$6)," ",""))))-1)&amp;" Total",$B$6:$BB$305,ROW($A89)-5,FALSE))</f>
        <v>0</v>
      </c>
      <c r="AU89" s="143">
        <f ca="1">IF(AU$5&lt;&gt;"",HLOOKUP(AU$5,Functionalization!$G$6:$R$305,ROW($A89)-5,FALSE),IFERROR(INDEX(AU$269:AU$305,MATCH($F89,$B$269:$B$305,0))/VLOOKUP($F89,$B$269:$BB$305,MATCH(LEFT(TRIM(AU$6),FIND("~",SUBSTITUTE(AU$6,"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89))*HLOOKUP(LEFT(TRIM(AU$6),FIND("~",SUBSTITUTE(AU$6," ","~",LEN(TRIM(AU$6))-LEN(SUBSTITUTE(TRIM(AU$6)," ",""))))-1)&amp;" Total",$B$6:$BB$305,ROW($A89)-5,FALSE))</f>
        <v>0</v>
      </c>
      <c r="AV89" s="143">
        <f ca="1">IF(AV$5&lt;&gt;"",HLOOKUP(AV$5,Functionalization!$G$6:$R$305,ROW($A89)-5,FALSE),IFERROR(INDEX(AV$269:AV$305,MATCH($F89,$B$269:$B$305,0))/VLOOKUP($F89,$B$269:$BB$305,MATCH(LEFT(TRIM(AV$6),FIND("~",SUBSTITUTE(AV$6,"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89))*HLOOKUP(LEFT(TRIM(AV$6),FIND("~",SUBSTITUTE(AV$6," ","~",LEN(TRIM(AV$6))-LEN(SUBSTITUTE(TRIM(AV$6)," ",""))))-1)&amp;" Total",$B$6:$BB$305,ROW($A89)-5,FALSE))</f>
        <v>0</v>
      </c>
      <c r="AW89" s="143">
        <f ca="1">IF(AW$5&lt;&gt;"",HLOOKUP(AW$5,Functionalization!$G$6:$R$305,ROW($A89)-5,FALSE),IFERROR(INDEX(AW$269:AW$305,MATCH($F89,$B$269:$B$305,0))/VLOOKUP($F89,$B$269:$BB$305,MATCH(LEFT(TRIM(AW$6),FIND("~",SUBSTITUTE(AW$6,"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89))*HLOOKUP(LEFT(TRIM(AW$6),FIND("~",SUBSTITUTE(AW$6," ","~",LEN(TRIM(AW$6))-LEN(SUBSTITUTE(TRIM(AW$6)," ",""))))-1)&amp;" Total",$B$6:$BB$305,ROW($A89)-5,FALSE))</f>
        <v>0</v>
      </c>
      <c r="AX89" s="143">
        <f ca="1">IF(AX$5&lt;&gt;"",HLOOKUP(AX$5,Functionalization!$G$6:$R$305,ROW($A89)-5,FALSE),IFERROR(INDEX(AX$269:AX$305,MATCH($F89,$B$269:$B$305,0))/VLOOKUP($F89,$B$269:$BB$305,MATCH(LEFT(TRIM(AX$6),FIND("~",SUBSTITUTE(AX$6,"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89))*HLOOKUP(LEFT(TRIM(AX$6),FIND("~",SUBSTITUTE(AX$6," ","~",LEN(TRIM(AX$6))-LEN(SUBSTITUTE(TRIM(AX$6)," ",""))))-1)&amp;" Total",$B$6:$BB$305,ROW($A89)-5,FALSE))</f>
        <v>0</v>
      </c>
      <c r="AY89" s="143">
        <f ca="1">IF(AY$5&lt;&gt;"",HLOOKUP(AY$5,Functionalization!$G$6:$R$305,ROW($A89)-5,FALSE),IFERROR(INDEX(AY$269:AY$305,MATCH($F89,$B$269:$B$305,0))/VLOOKUP($F89,$B$269:$BB$305,MATCH(LEFT(TRIM(AY$6),FIND("~",SUBSTITUTE(AY$6,"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89))*HLOOKUP(LEFT(TRIM(AY$6),FIND("~",SUBSTITUTE(AY$6," ","~",LEN(TRIM(AY$6))-LEN(SUBSTITUTE(TRIM(AY$6)," ",""))))-1)&amp;" Total",$B$6:$BB$305,ROW($A89)-5,FALSE))</f>
        <v>0</v>
      </c>
      <c r="AZ89" s="143">
        <f ca="1">IF(AZ$5&lt;&gt;"",HLOOKUP(AZ$5,Functionalization!$G$6:$R$305,ROW($A89)-5,FALSE),IFERROR(INDEX(AZ$269:AZ$305,MATCH($F89,$B$269:$B$305,0))/VLOOKUP($F89,$B$269:$BB$305,MATCH(LEFT(TRIM(AZ$6),FIND("~",SUBSTITUTE(AZ$6,"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89))*HLOOKUP(LEFT(TRIM(AZ$6),FIND("~",SUBSTITUTE(AZ$6," ","~",LEN(TRIM(AZ$6))-LEN(SUBSTITUTE(TRIM(AZ$6)," ",""))))-1)&amp;" Total",$B$6:$BB$305,ROW($A89)-5,FALSE))</f>
        <v>0</v>
      </c>
      <c r="BA89" s="143">
        <f ca="1">IF(BA$5&lt;&gt;"",HLOOKUP(BA$5,Functionalization!$G$6:$R$305,ROW($A89)-5,FALSE),IFERROR(INDEX(BA$269:BA$305,MATCH($F89,$B$269:$B$305,0))/VLOOKUP($F89,$B$269:$BB$305,MATCH(LEFT(TRIM(BA$6),FIND("~",SUBSTITUTE(BA$6,"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89))*HLOOKUP(LEFT(TRIM(BA$6),FIND("~",SUBSTITUTE(BA$6," ","~",LEN(TRIM(BA$6))-LEN(SUBSTITUTE(TRIM(BA$6)," ",""))))-1)&amp;" Total",$B$6:$BB$305,ROW($A89)-5,FALSE))</f>
        <v>0</v>
      </c>
      <c r="BB89" s="143">
        <f ca="1">IF(BB$5&lt;&gt;"",HLOOKUP(BB$5,Functionalization!$G$6:$R$305,ROW($A89)-5,FALSE),IFERROR(INDEX(BB$269:BB$305,MATCH($F89,$B$269:$B$305,0))/VLOOKUP($F89,$B$269:$BB$305,MATCH(LEFT(TRIM(BB$6),FIND("~",SUBSTITUTE(BB$6,"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89))*HLOOKUP(LEFT(TRIM(BB$6),FIND("~",SUBSTITUTE(BB$6," ","~",LEN(TRIM(BB$6))-LEN(SUBSTITUTE(TRIM(BB$6)," ",""))))-1)&amp;" Total",$B$6:$BB$305,ROW($A89)-5,FALSE))</f>
        <v>0</v>
      </c>
      <c r="BD89" s="79">
        <f ca="1">IFERROR(IF(SUMIF($G$6:$BB$6,BD$6&amp;" Total",$G89:$BB89)-(SUMIF($G$6:$BB$6,BD$6&amp;" "&amp;'Input-Func_Class'!$D$22,$G89:$BB89)+IFERROR(SUMIF($G$6:$BB$6,BD$6&amp;" "&amp;'Input-Func_Class'!$E$22,$G89:$BB89),SUMIF($G$6:$BB$6,BD$6&amp;" "&amp;'Input-Func_Class'!$B$24,$G89:$BB89))+SUMIF($G$6:$BB$6,BD$6&amp;" "&amp;'Input-Func_Class'!$F$22,$G89:$BB89))&lt;Check_Limit,0,1),1)</f>
        <v>0</v>
      </c>
      <c r="BE89" s="79">
        <f ca="1">IFERROR(IF(SUMIF($G$6:$BB$6,BE$6&amp;" Total",$G89:$BB89)-(SUMIF($G$6:$BB$6,BE$6&amp;" "&amp;'Input-Func_Class'!$D$22,$G89:$BB89)+IFERROR(SUMIF($G$6:$BB$6,BE$6&amp;" "&amp;'Input-Func_Class'!$E$22,$G89:$BB89),SUMIF($G$6:$BB$6,BE$6&amp;" "&amp;'Input-Func_Class'!$B$24,$G89:$BB89))+SUMIF($G$6:$BB$6,BE$6&amp;" "&amp;'Input-Func_Class'!$F$22,$G89:$BB89))&lt;Check_Limit,0,1),1)</f>
        <v>0</v>
      </c>
      <c r="BF89" s="79">
        <f ca="1">IFERROR(IF(SUMIF($G$6:$BB$6,BF$6&amp;" Total",$G89:$BB89)-(SUMIF($G$6:$BB$6,BF$6&amp;" "&amp;'Input-Func_Class'!$D$22,$G89:$BB89)+IFERROR(SUMIF($G$6:$BB$6,BF$6&amp;" "&amp;'Input-Func_Class'!$E$22,$G89:$BB89),SUMIF($G$6:$BB$6,BF$6&amp;" "&amp;'Input-Func_Class'!$B$24,$G89:$BB89))+SUMIF($G$6:$BB$6,BF$6&amp;" "&amp;'Input-Func_Class'!$F$22,$G89:$BB89))&lt;Check_Limit,0,1),1)</f>
        <v>0</v>
      </c>
      <c r="BG89" s="79">
        <f ca="1">IFERROR(IF(SUMIF($G$6:$BB$6,BG$6&amp;" Total",$G89:$BB89)-(SUMIF($G$6:$BB$6,BG$6&amp;" "&amp;'Input-Func_Class'!$D$22,$G89:$BB89)+IFERROR(SUMIF($G$6:$BB$6,BG$6&amp;" "&amp;'Input-Func_Class'!$E$22,$G89:$BB89),SUMIF($G$6:$BB$6,BG$6&amp;" "&amp;'Input-Func_Class'!$B$24,$G89:$BB89))+SUMIF($G$6:$BB$6,BG$6&amp;" "&amp;'Input-Func_Class'!$F$22,$G89:$BB89))&lt;Check_Limit,0,1),1)</f>
        <v>0</v>
      </c>
      <c r="BH89" s="79">
        <f ca="1">IFERROR(IF(SUMIF($G$6:$BB$6,BH$6&amp;" Total",$G89:$BB89)-(SUMIF($G$6:$BB$6,BH$6&amp;" "&amp;'Input-Func_Class'!$D$22,$G89:$BB89)+IFERROR(SUMIF($G$6:$BB$6,BH$6&amp;" "&amp;'Input-Func_Class'!$E$22,$G89:$BB89),SUMIF($G$6:$BB$6,BH$6&amp;" "&amp;'Input-Func_Class'!$B$24,$G89:$BB89))+SUMIF($G$6:$BB$6,BH$6&amp;" "&amp;'Input-Func_Class'!$F$22,$G89:$BB89))&lt;Check_Limit,0,1),1)</f>
        <v>0</v>
      </c>
      <c r="BI89" s="79">
        <f ca="1">IFERROR(IF(SUMIF($G$6:$BB$6,BI$6&amp;" Total",$G89:$BB89)-(SUMIF($G$6:$BB$6,BI$6&amp;" "&amp;'Input-Func_Class'!$D$22,$G89:$BB89)+IFERROR(SUMIF($G$6:$BB$6,BI$6&amp;" "&amp;'Input-Func_Class'!$E$22,$G89:$BB89),SUMIF($G$6:$BB$6,BI$6&amp;" "&amp;'Input-Func_Class'!$B$24,$G89:$BB89))+SUMIF($G$6:$BB$6,BI$6&amp;" "&amp;'Input-Func_Class'!$F$22,$G89:$BB89))&lt;Check_Limit,0,1),1)</f>
        <v>0</v>
      </c>
      <c r="BJ89" s="79">
        <f ca="1">IFERROR(IF(SUMIF($G$6:$BB$6,BJ$6&amp;" Total",$G89:$BB89)-(SUMIF($G$6:$BB$6,BJ$6&amp;" "&amp;'Input-Func_Class'!$D$22,$G89:$BB89)+IFERROR(SUMIF($G$6:$BB$6,BJ$6&amp;" "&amp;'Input-Func_Class'!$E$22,$G89:$BB89),SUMIF($G$6:$BB$6,BJ$6&amp;" "&amp;'Input-Func_Class'!$B$24,$G89:$BB89))+SUMIF($G$6:$BB$6,BJ$6&amp;" "&amp;'Input-Func_Class'!$F$22,$G89:$BB89))&lt;Check_Limit,0,1),1)</f>
        <v>0</v>
      </c>
      <c r="BK89" s="79">
        <f ca="1">IFERROR(IF(SUMIF($G$6:$BB$6,BK$6&amp;" Total",$G89:$BB89)-(SUMIF($G$6:$BB$6,BK$6&amp;" "&amp;'Input-Func_Class'!$D$22,$G89:$BB89)+IFERROR(SUMIF($G$6:$BB$6,BK$6&amp;" "&amp;'Input-Func_Class'!$E$22,$G89:$BB89),SUMIF($G$6:$BB$6,BK$6&amp;" "&amp;'Input-Func_Class'!$B$24,$G89:$BB89))+SUMIF($G$6:$BB$6,BK$6&amp;" "&amp;'Input-Func_Class'!$F$22,$G89:$BB89))&lt;Check_Limit,0,1),1)</f>
        <v>0</v>
      </c>
      <c r="BL89" s="79">
        <f ca="1">IFERROR(IF(SUMIF($G$6:$BB$6,BL$6&amp;" Total",$G89:$BB89)-(SUMIF($G$6:$BB$6,BL$6&amp;" "&amp;'Input-Func_Class'!$D$22,$G89:$BB89)+IFERROR(SUMIF($G$6:$BB$6,BL$6&amp;" "&amp;'Input-Func_Class'!$E$22,$G89:$BB89),SUMIF($G$6:$BB$6,BL$6&amp;" "&amp;'Input-Func_Class'!$B$24,$G89:$BB89))+SUMIF($G$6:$BB$6,BL$6&amp;" "&amp;'Input-Func_Class'!$F$22,$G89:$BB89))&lt;Check_Limit,0,1),1)</f>
        <v>0</v>
      </c>
      <c r="BM89" s="79">
        <f ca="1">IFERROR(IF(SUMIF($G$6:$BB$6,BM$6&amp;" Total",$G89:$BB89)-(SUMIF($G$6:$BB$6,BM$6&amp;" "&amp;'Input-Func_Class'!$D$22,$G89:$BB89)+IFERROR(SUMIF($G$6:$BB$6,BM$6&amp;" "&amp;'Input-Func_Class'!$E$22,$G89:$BB89),SUMIF($G$6:$BB$6,BM$6&amp;" "&amp;'Input-Func_Class'!$B$24,$G89:$BB89))+SUMIF($G$6:$BB$6,BM$6&amp;" "&amp;'Input-Func_Class'!$F$22,$G89:$BB89))&lt;Check_Limit,0,1),1)</f>
        <v>0</v>
      </c>
      <c r="BN89" s="79">
        <f ca="1">IFERROR(IF(SUMIF($G$6:$BB$6,BN$6&amp;" Total",$G89:$BB89)-(SUMIF($G$6:$BB$6,BN$6&amp;" "&amp;'Input-Func_Class'!$D$22,$G89:$BB89)+IFERROR(SUMIF($G$6:$BB$6,BN$6&amp;" "&amp;'Input-Func_Class'!$E$22,$G89:$BB89),SUMIF($G$6:$BB$6,BN$6&amp;" "&amp;'Input-Func_Class'!$B$24,$G89:$BB89))+SUMIF($G$6:$BB$6,BN$6&amp;" "&amp;'Input-Func_Class'!$F$22,$G89:$BB89))&lt;Check_Limit,0,1),1)</f>
        <v>0</v>
      </c>
      <c r="BO89" s="79">
        <f ca="1">IFERROR(IF(SUMIF($G$6:$BB$6,BO$6&amp;" Total",$G89:$BB89)-(SUMIF($G$6:$BB$6,BO$6&amp;" "&amp;'Input-Func_Class'!$D$22,$G89:$BB89)+IFERROR(SUMIF($G$6:$BB$6,BO$6&amp;" "&amp;'Input-Func_Class'!$E$22,$G89:$BB89),SUMIF($G$6:$BB$6,BO$6&amp;" "&amp;'Input-Func_Class'!$B$24,$G89:$BB89))+SUMIF($G$6:$BB$6,BO$6&amp;" "&amp;'Input-Func_Class'!$F$22,$G89:$BB89))&lt;Check_Limit,0,1),1)</f>
        <v>0</v>
      </c>
    </row>
    <row r="90" spans="1:67" outlineLevel="1">
      <c r="A90" s="113">
        <f>IF(ISBLANK('Input-Accounts'!A90),"",'Input-Accounts'!A90)</f>
        <v>76</v>
      </c>
      <c r="B90" s="17" t="str">
        <f>IF(ISBLANK('Input-Accounts'!B90),"",'Input-Accounts'!B90)</f>
        <v>House Regulator &amp; Install.</v>
      </c>
      <c r="C90" s="113">
        <f>IF(ISBLANK('Input-Accounts'!C90),"",'Input-Accounts'!C90)</f>
        <v>383</v>
      </c>
      <c r="D90" s="143">
        <f>Functionalization!$D90</f>
        <v>-3165403.14</v>
      </c>
      <c r="E90" s="143">
        <f t="shared" ca="1" si="18"/>
        <v>0</v>
      </c>
      <c r="F90" s="89" t="str">
        <f>IF($D90=0,"-",IF('Input-Accounts'!$E90&lt;&gt;0,'Input-Accounts'!$E90,'Input-Accounts'!$G90))</f>
        <v>CUSTOMER</v>
      </c>
      <c r="G90" s="143">
        <f ca="1">IF(G$5&lt;&gt;"",HLOOKUP(G$5,Functionalization!$G$6:$R$305,ROW($A90)-5,FALSE),IFERROR(INDEX(G$269:G$305,MATCH($F90,$B$269:$B$305,0))/VLOOKUP($F90,$B$269:$BB$305,MATCH(LEFT(TRIM(G$6),FIND("~",SUBSTITUTE(G$6,"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90))*HLOOKUP(LEFT(TRIM(G$6),FIND("~",SUBSTITUTE(G$6," ","~",LEN(TRIM(G$6))-LEN(SUBSTITUTE(TRIM(G$6)," ",""))))-1)&amp;" Total",$B$6:$BB$305,ROW($A90)-5,FALSE))</f>
        <v>0</v>
      </c>
      <c r="H90" s="143">
        <f ca="1">IF(H$5&lt;&gt;"",HLOOKUP(H$5,Functionalization!$G$6:$R$305,ROW($A90)-5,FALSE),IFERROR(INDEX(H$269:H$305,MATCH($F90,$B$269:$B$305,0))/VLOOKUP($F90,$B$269:$BB$305,MATCH(LEFT(TRIM(H$6),FIND("~",SUBSTITUTE(H$6,"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90))*HLOOKUP(LEFT(TRIM(H$6),FIND("~",SUBSTITUTE(H$6," ","~",LEN(TRIM(H$6))-LEN(SUBSTITUTE(TRIM(H$6)," ",""))))-1)&amp;" Total",$B$6:$BB$305,ROW($A90)-5,FALSE))</f>
        <v>0</v>
      </c>
      <c r="I90" s="143">
        <f ca="1">IF(I$5&lt;&gt;"",HLOOKUP(I$5,Functionalization!$G$6:$R$305,ROW($A90)-5,FALSE),IFERROR(INDEX(I$269:I$305,MATCH($F90,$B$269:$B$305,0))/VLOOKUP($F90,$B$269:$BB$305,MATCH(LEFT(TRIM(I$6),FIND("~",SUBSTITUTE(I$6,"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90))*HLOOKUP(LEFT(TRIM(I$6),FIND("~",SUBSTITUTE(I$6," ","~",LEN(TRIM(I$6))-LEN(SUBSTITUTE(TRIM(I$6)," ",""))))-1)&amp;" Total",$B$6:$BB$305,ROW($A90)-5,FALSE))</f>
        <v>0</v>
      </c>
      <c r="J90" s="143">
        <f ca="1">IF(J$5&lt;&gt;"",HLOOKUP(J$5,Functionalization!$G$6:$R$305,ROW($A90)-5,FALSE),IFERROR(INDEX(J$269:J$305,MATCH($F90,$B$269:$B$305,0))/VLOOKUP($F90,$B$269:$BB$305,MATCH(LEFT(TRIM(J$6),FIND("~",SUBSTITUTE(J$6,"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90))*HLOOKUP(LEFT(TRIM(J$6),FIND("~",SUBSTITUTE(J$6," ","~",LEN(TRIM(J$6))-LEN(SUBSTITUTE(TRIM(J$6)," ",""))))-1)&amp;" Total",$B$6:$BB$305,ROW($A90)-5,FALSE))</f>
        <v>0</v>
      </c>
      <c r="K90" s="143">
        <f ca="1">IF(K$5&lt;&gt;"",HLOOKUP(K$5,Functionalization!$G$6:$R$305,ROW($A90)-5,FALSE),IFERROR(INDEX(K$269:K$305,MATCH($F90,$B$269:$B$305,0))/VLOOKUP($F90,$B$269:$BB$305,MATCH(LEFT(TRIM(K$6),FIND("~",SUBSTITUTE(K$6,"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90))*HLOOKUP(LEFT(TRIM(K$6),FIND("~",SUBSTITUTE(K$6," ","~",LEN(TRIM(K$6))-LEN(SUBSTITUTE(TRIM(K$6)," ",""))))-1)&amp;" Total",$B$6:$BB$305,ROW($A90)-5,FALSE))</f>
        <v>0</v>
      </c>
      <c r="L90" s="143">
        <f ca="1">IF(L$5&lt;&gt;"",HLOOKUP(L$5,Functionalization!$G$6:$R$305,ROW($A90)-5,FALSE),IFERROR(INDEX(L$269:L$305,MATCH($F90,$B$269:$B$305,0))/VLOOKUP($F90,$B$269:$BB$305,MATCH(LEFT(TRIM(L$6),FIND("~",SUBSTITUTE(L$6,"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90))*HLOOKUP(LEFT(TRIM(L$6),FIND("~",SUBSTITUTE(L$6," ","~",LEN(TRIM(L$6))-LEN(SUBSTITUTE(TRIM(L$6)," ",""))))-1)&amp;" Total",$B$6:$BB$305,ROW($A90)-5,FALSE))</f>
        <v>0</v>
      </c>
      <c r="M90" s="143">
        <f ca="1">IF(M$5&lt;&gt;"",HLOOKUP(M$5,Functionalization!$G$6:$R$305,ROW($A90)-5,FALSE),IFERROR(INDEX(M$269:M$305,MATCH($F90,$B$269:$B$305,0))/VLOOKUP($F90,$B$269:$BB$305,MATCH(LEFT(TRIM(M$6),FIND("~",SUBSTITUTE(M$6,"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90))*HLOOKUP(LEFT(TRIM(M$6),FIND("~",SUBSTITUTE(M$6," ","~",LEN(TRIM(M$6))-LEN(SUBSTITUTE(TRIM(M$6)," ",""))))-1)&amp;" Total",$B$6:$BB$305,ROW($A90)-5,FALSE))</f>
        <v>0</v>
      </c>
      <c r="N90" s="143">
        <f ca="1">IF(N$5&lt;&gt;"",HLOOKUP(N$5,Functionalization!$G$6:$R$305,ROW($A90)-5,FALSE),IFERROR(INDEX(N$269:N$305,MATCH($F90,$B$269:$B$305,0))/VLOOKUP($F90,$B$269:$BB$305,MATCH(LEFT(TRIM(N$6),FIND("~",SUBSTITUTE(N$6,"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90))*HLOOKUP(LEFT(TRIM(N$6),FIND("~",SUBSTITUTE(N$6," ","~",LEN(TRIM(N$6))-LEN(SUBSTITUTE(TRIM(N$6)," ",""))))-1)&amp;" Total",$B$6:$BB$305,ROW($A90)-5,FALSE))</f>
        <v>0</v>
      </c>
      <c r="O90" s="143">
        <f ca="1">IF(O$5&lt;&gt;"",HLOOKUP(O$5,Functionalization!$G$6:$R$305,ROW($A90)-5,FALSE),IFERROR(INDEX(O$269:O$305,MATCH($F90,$B$269:$B$305,0))/VLOOKUP($F90,$B$269:$BB$305,MATCH(LEFT(TRIM(O$6),FIND("~",SUBSTITUTE(O$6,"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90))*HLOOKUP(LEFT(TRIM(O$6),FIND("~",SUBSTITUTE(O$6," ","~",LEN(TRIM(O$6))-LEN(SUBSTITUTE(TRIM(O$6)," ",""))))-1)&amp;" Total",$B$6:$BB$305,ROW($A90)-5,FALSE))</f>
        <v>-3165403.14</v>
      </c>
      <c r="P90" s="143">
        <f ca="1">IF(P$5&lt;&gt;"",HLOOKUP(P$5,Functionalization!$G$6:$R$305,ROW($A90)-5,FALSE),IFERROR(INDEX(P$269:P$305,MATCH($F90,$B$269:$B$305,0))/VLOOKUP($F90,$B$269:$BB$305,MATCH(LEFT(TRIM(P$6),FIND("~",SUBSTITUTE(P$6,"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90))*HLOOKUP(LEFT(TRIM(P$6),FIND("~",SUBSTITUTE(P$6," ","~",LEN(TRIM(P$6))-LEN(SUBSTITUTE(TRIM(P$6)," ",""))))-1)&amp;" Total",$B$6:$BB$305,ROW($A90)-5,FALSE))</f>
        <v>0</v>
      </c>
      <c r="Q90" s="143">
        <f ca="1">IF(Q$5&lt;&gt;"",HLOOKUP(Q$5,Functionalization!$G$6:$R$305,ROW($A90)-5,FALSE),IFERROR(INDEX(Q$269:Q$305,MATCH($F90,$B$269:$B$305,0))/VLOOKUP($F90,$B$269:$BB$305,MATCH(LEFT(TRIM(Q$6),FIND("~",SUBSTITUTE(Q$6,"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90))*HLOOKUP(LEFT(TRIM(Q$6),FIND("~",SUBSTITUTE(Q$6," ","~",LEN(TRIM(Q$6))-LEN(SUBSTITUTE(TRIM(Q$6)," ",""))))-1)&amp;" Total",$B$6:$BB$305,ROW($A90)-5,FALSE))</f>
        <v>0</v>
      </c>
      <c r="R90" s="143">
        <f ca="1">IF(R$5&lt;&gt;"",HLOOKUP(R$5,Functionalization!$G$6:$R$305,ROW($A90)-5,FALSE),IFERROR(INDEX(R$269:R$305,MATCH($F90,$B$269:$B$305,0))/VLOOKUP($F90,$B$269:$BB$305,MATCH(LEFT(TRIM(R$6),FIND("~",SUBSTITUTE(R$6,"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90))*HLOOKUP(LEFT(TRIM(R$6),FIND("~",SUBSTITUTE(R$6," ","~",LEN(TRIM(R$6))-LEN(SUBSTITUTE(TRIM(R$6)," ",""))))-1)&amp;" Total",$B$6:$BB$305,ROW($A90)-5,FALSE))</f>
        <v>-3165403.14</v>
      </c>
      <c r="S90" s="143">
        <f ca="1">IF(S$5&lt;&gt;"",HLOOKUP(S$5,Functionalization!$G$6:$R$305,ROW($A90)-5,FALSE),IFERROR(INDEX(S$269:S$305,MATCH($F90,$B$269:$B$305,0))/VLOOKUP($F90,$B$269:$BB$305,MATCH(LEFT(TRIM(S$6),FIND("~",SUBSTITUTE(S$6,"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90))*HLOOKUP(LEFT(TRIM(S$6),FIND("~",SUBSTITUTE(S$6," ","~",LEN(TRIM(S$6))-LEN(SUBSTITUTE(TRIM(S$6)," ",""))))-1)&amp;" Total",$B$6:$BB$305,ROW($A90)-5,FALSE))</f>
        <v>0</v>
      </c>
      <c r="T90" s="143">
        <f ca="1">IF(T$5&lt;&gt;"",HLOOKUP(T$5,Functionalization!$G$6:$R$305,ROW($A90)-5,FALSE),IFERROR(INDEX(T$269:T$305,MATCH($F90,$B$269:$B$305,0))/VLOOKUP($F90,$B$269:$BB$305,MATCH(LEFT(TRIM(T$6),FIND("~",SUBSTITUTE(T$6,"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90))*HLOOKUP(LEFT(TRIM(T$6),FIND("~",SUBSTITUTE(T$6," ","~",LEN(TRIM(T$6))-LEN(SUBSTITUTE(TRIM(T$6)," ",""))))-1)&amp;" Total",$B$6:$BB$305,ROW($A90)-5,FALSE))</f>
        <v>0</v>
      </c>
      <c r="U90" s="143">
        <f ca="1">IF(U$5&lt;&gt;"",HLOOKUP(U$5,Functionalization!$G$6:$R$305,ROW($A90)-5,FALSE),IFERROR(INDEX(U$269:U$305,MATCH($F90,$B$269:$B$305,0))/VLOOKUP($F90,$B$269:$BB$305,MATCH(LEFT(TRIM(U$6),FIND("~",SUBSTITUTE(U$6,"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90))*HLOOKUP(LEFT(TRIM(U$6),FIND("~",SUBSTITUTE(U$6," ","~",LEN(TRIM(U$6))-LEN(SUBSTITUTE(TRIM(U$6)," ",""))))-1)&amp;" Total",$B$6:$BB$305,ROW($A90)-5,FALSE))</f>
        <v>0</v>
      </c>
      <c r="V90" s="143">
        <f ca="1">IF(V$5&lt;&gt;"",HLOOKUP(V$5,Functionalization!$G$6:$R$305,ROW($A90)-5,FALSE),IFERROR(INDEX(V$269:V$305,MATCH($F90,$B$269:$B$305,0))/VLOOKUP($F90,$B$269:$BB$305,MATCH(LEFT(TRIM(V$6),FIND("~",SUBSTITUTE(V$6,"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90))*HLOOKUP(LEFT(TRIM(V$6),FIND("~",SUBSTITUTE(V$6," ","~",LEN(TRIM(V$6))-LEN(SUBSTITUTE(TRIM(V$6)," ",""))))-1)&amp;" Total",$B$6:$BB$305,ROW($A90)-5,FALSE))</f>
        <v>0</v>
      </c>
      <c r="W90" s="143">
        <f ca="1">IF(W$5&lt;&gt;"",HLOOKUP(W$5,Functionalization!$G$6:$R$305,ROW($A90)-5,FALSE),IFERROR(INDEX(W$269:W$305,MATCH($F90,$B$269:$B$305,0))/VLOOKUP($F90,$B$269:$BB$305,MATCH(LEFT(TRIM(W$6),FIND("~",SUBSTITUTE(W$6,"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90))*HLOOKUP(LEFT(TRIM(W$6),FIND("~",SUBSTITUTE(W$6," ","~",LEN(TRIM(W$6))-LEN(SUBSTITUTE(TRIM(W$6)," ",""))))-1)&amp;" Total",$B$6:$BB$305,ROW($A90)-5,FALSE))</f>
        <v>0</v>
      </c>
      <c r="X90" s="143">
        <f ca="1">IF(X$5&lt;&gt;"",HLOOKUP(X$5,Functionalization!$G$6:$R$305,ROW($A90)-5,FALSE),IFERROR(INDEX(X$269:X$305,MATCH($F90,$B$269:$B$305,0))/VLOOKUP($F90,$B$269:$BB$305,MATCH(LEFT(TRIM(X$6),FIND("~",SUBSTITUTE(X$6,"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90))*HLOOKUP(LEFT(TRIM(X$6),FIND("~",SUBSTITUTE(X$6," ","~",LEN(TRIM(X$6))-LEN(SUBSTITUTE(TRIM(X$6)," ",""))))-1)&amp;" Total",$B$6:$BB$305,ROW($A90)-5,FALSE))</f>
        <v>0</v>
      </c>
      <c r="Y90" s="143">
        <f ca="1">IF(Y$5&lt;&gt;"",HLOOKUP(Y$5,Functionalization!$G$6:$R$305,ROW($A90)-5,FALSE),IFERROR(INDEX(Y$269:Y$305,MATCH($F90,$B$269:$B$305,0))/VLOOKUP($F90,$B$269:$BB$305,MATCH(LEFT(TRIM(Y$6),FIND("~",SUBSTITUTE(Y$6,"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90))*HLOOKUP(LEFT(TRIM(Y$6),FIND("~",SUBSTITUTE(Y$6," ","~",LEN(TRIM(Y$6))-LEN(SUBSTITUTE(TRIM(Y$6)," ",""))))-1)&amp;" Total",$B$6:$BB$305,ROW($A90)-5,FALSE))</f>
        <v>0</v>
      </c>
      <c r="Z90" s="143">
        <f ca="1">IF(Z$5&lt;&gt;"",HLOOKUP(Z$5,Functionalization!$G$6:$R$305,ROW($A90)-5,FALSE),IFERROR(INDEX(Z$269:Z$305,MATCH($F90,$B$269:$B$305,0))/VLOOKUP($F90,$B$269:$BB$305,MATCH(LEFT(TRIM(Z$6),FIND("~",SUBSTITUTE(Z$6,"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90))*HLOOKUP(LEFT(TRIM(Z$6),FIND("~",SUBSTITUTE(Z$6," ","~",LEN(TRIM(Z$6))-LEN(SUBSTITUTE(TRIM(Z$6)," ",""))))-1)&amp;" Total",$B$6:$BB$305,ROW($A90)-5,FALSE))</f>
        <v>0</v>
      </c>
      <c r="AA90" s="143">
        <f ca="1">IF(AA$5&lt;&gt;"",HLOOKUP(AA$5,Functionalization!$G$6:$R$305,ROW($A90)-5,FALSE),IFERROR(INDEX(AA$269:AA$305,MATCH($F90,$B$269:$B$305,0))/VLOOKUP($F90,$B$269:$BB$305,MATCH(LEFT(TRIM(AA$6),FIND("~",SUBSTITUTE(AA$6,"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90))*HLOOKUP(LEFT(TRIM(AA$6),FIND("~",SUBSTITUTE(AA$6," ","~",LEN(TRIM(AA$6))-LEN(SUBSTITUTE(TRIM(AA$6)," ",""))))-1)&amp;" Total",$B$6:$BB$305,ROW($A90)-5,FALSE))</f>
        <v>0</v>
      </c>
      <c r="AB90" s="143">
        <f ca="1">IF(AB$5&lt;&gt;"",HLOOKUP(AB$5,Functionalization!$G$6:$R$305,ROW($A90)-5,FALSE),IFERROR(INDEX(AB$269:AB$305,MATCH($F90,$B$269:$B$305,0))/VLOOKUP($F90,$B$269:$BB$305,MATCH(LEFT(TRIM(AB$6),FIND("~",SUBSTITUTE(AB$6,"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90))*HLOOKUP(LEFT(TRIM(AB$6),FIND("~",SUBSTITUTE(AB$6," ","~",LEN(TRIM(AB$6))-LEN(SUBSTITUTE(TRIM(AB$6)," ",""))))-1)&amp;" Total",$B$6:$BB$305,ROW($A90)-5,FALSE))</f>
        <v>0</v>
      </c>
      <c r="AC90" s="143">
        <f ca="1">IF(AC$5&lt;&gt;"",HLOOKUP(AC$5,Functionalization!$G$6:$R$305,ROW($A90)-5,FALSE),IFERROR(INDEX(AC$269:AC$305,MATCH($F90,$B$269:$B$305,0))/VLOOKUP($F90,$B$269:$BB$305,MATCH(LEFT(TRIM(AC$6),FIND("~",SUBSTITUTE(AC$6,"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90))*HLOOKUP(LEFT(TRIM(AC$6),FIND("~",SUBSTITUTE(AC$6," ","~",LEN(TRIM(AC$6))-LEN(SUBSTITUTE(TRIM(AC$6)," ",""))))-1)&amp;" Total",$B$6:$BB$305,ROW($A90)-5,FALSE))</f>
        <v>0</v>
      </c>
      <c r="AD90" s="143">
        <f ca="1">IF(AD$5&lt;&gt;"",HLOOKUP(AD$5,Functionalization!$G$6:$R$305,ROW($A90)-5,FALSE),IFERROR(INDEX(AD$269:AD$305,MATCH($F90,$B$269:$B$305,0))/VLOOKUP($F90,$B$269:$BB$305,MATCH(LEFT(TRIM(AD$6),FIND("~",SUBSTITUTE(AD$6,"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90))*HLOOKUP(LEFT(TRIM(AD$6),FIND("~",SUBSTITUTE(AD$6," ","~",LEN(TRIM(AD$6))-LEN(SUBSTITUTE(TRIM(AD$6)," ",""))))-1)&amp;" Total",$B$6:$BB$305,ROW($A90)-5,FALSE))</f>
        <v>0</v>
      </c>
      <c r="AE90" s="143">
        <f ca="1">IF(AE$5&lt;&gt;"",HLOOKUP(AE$5,Functionalization!$G$6:$R$305,ROW($A90)-5,FALSE),IFERROR(INDEX(AE$269:AE$305,MATCH($F90,$B$269:$B$305,0))/VLOOKUP($F90,$B$269:$BB$305,MATCH(LEFT(TRIM(AE$6),FIND("~",SUBSTITUTE(AE$6,"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90))*HLOOKUP(LEFT(TRIM(AE$6),FIND("~",SUBSTITUTE(AE$6," ","~",LEN(TRIM(AE$6))-LEN(SUBSTITUTE(TRIM(AE$6)," ",""))))-1)&amp;" Total",$B$6:$BB$305,ROW($A90)-5,FALSE))</f>
        <v>0</v>
      </c>
      <c r="AF90" s="143">
        <f ca="1">IF(AF$5&lt;&gt;"",HLOOKUP(AF$5,Functionalization!$G$6:$R$305,ROW($A90)-5,FALSE),IFERROR(INDEX(AF$269:AF$305,MATCH($F90,$B$269:$B$305,0))/VLOOKUP($F90,$B$269:$BB$305,MATCH(LEFT(TRIM(AF$6),FIND("~",SUBSTITUTE(AF$6,"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90))*HLOOKUP(LEFT(TRIM(AF$6),FIND("~",SUBSTITUTE(AF$6," ","~",LEN(TRIM(AF$6))-LEN(SUBSTITUTE(TRIM(AF$6)," ",""))))-1)&amp;" Total",$B$6:$BB$305,ROW($A90)-5,FALSE))</f>
        <v>0</v>
      </c>
      <c r="AG90" s="143">
        <f ca="1">IF(AG$5&lt;&gt;"",HLOOKUP(AG$5,Functionalization!$G$6:$R$305,ROW($A90)-5,FALSE),IFERROR(INDEX(AG$269:AG$305,MATCH($F90,$B$269:$B$305,0))/VLOOKUP($F90,$B$269:$BB$305,MATCH(LEFT(TRIM(AG$6),FIND("~",SUBSTITUTE(AG$6,"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90))*HLOOKUP(LEFT(TRIM(AG$6),FIND("~",SUBSTITUTE(AG$6," ","~",LEN(TRIM(AG$6))-LEN(SUBSTITUTE(TRIM(AG$6)," ",""))))-1)&amp;" Total",$B$6:$BB$305,ROW($A90)-5,FALSE))</f>
        <v>0</v>
      </c>
      <c r="AH90" s="143">
        <f ca="1">IF(AH$5&lt;&gt;"",HLOOKUP(AH$5,Functionalization!$G$6:$R$305,ROW($A90)-5,FALSE),IFERROR(INDEX(AH$269:AH$305,MATCH($F90,$B$269:$B$305,0))/VLOOKUP($F90,$B$269:$BB$305,MATCH(LEFT(TRIM(AH$6),FIND("~",SUBSTITUTE(AH$6,"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90))*HLOOKUP(LEFT(TRIM(AH$6),FIND("~",SUBSTITUTE(AH$6," ","~",LEN(TRIM(AH$6))-LEN(SUBSTITUTE(TRIM(AH$6)," ",""))))-1)&amp;" Total",$B$6:$BB$305,ROW($A90)-5,FALSE))</f>
        <v>0</v>
      </c>
      <c r="AI90" s="143">
        <f ca="1">IF(AI$5&lt;&gt;"",HLOOKUP(AI$5,Functionalization!$G$6:$R$305,ROW($A90)-5,FALSE),IFERROR(INDEX(AI$269:AI$305,MATCH($F90,$B$269:$B$305,0))/VLOOKUP($F90,$B$269:$BB$305,MATCH(LEFT(TRIM(AI$6),FIND("~",SUBSTITUTE(AI$6,"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90))*HLOOKUP(LEFT(TRIM(AI$6),FIND("~",SUBSTITUTE(AI$6," ","~",LEN(TRIM(AI$6))-LEN(SUBSTITUTE(TRIM(AI$6)," ",""))))-1)&amp;" Total",$B$6:$BB$305,ROW($A90)-5,FALSE))</f>
        <v>0</v>
      </c>
      <c r="AJ90" s="143">
        <f ca="1">IF(AJ$5&lt;&gt;"",HLOOKUP(AJ$5,Functionalization!$G$6:$R$305,ROW($A90)-5,FALSE),IFERROR(INDEX(AJ$269:AJ$305,MATCH($F90,$B$269:$B$305,0))/VLOOKUP($F90,$B$269:$BB$305,MATCH(LEFT(TRIM(AJ$6),FIND("~",SUBSTITUTE(AJ$6,"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90))*HLOOKUP(LEFT(TRIM(AJ$6),FIND("~",SUBSTITUTE(AJ$6," ","~",LEN(TRIM(AJ$6))-LEN(SUBSTITUTE(TRIM(AJ$6)," ",""))))-1)&amp;" Total",$B$6:$BB$305,ROW($A90)-5,FALSE))</f>
        <v>0</v>
      </c>
      <c r="AK90" s="143">
        <f ca="1">IF(AK$5&lt;&gt;"",HLOOKUP(AK$5,Functionalization!$G$6:$R$305,ROW($A90)-5,FALSE),IFERROR(INDEX(AK$269:AK$305,MATCH($F90,$B$269:$B$305,0))/VLOOKUP($F90,$B$269:$BB$305,MATCH(LEFT(TRIM(AK$6),FIND("~",SUBSTITUTE(AK$6,"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90))*HLOOKUP(LEFT(TRIM(AK$6),FIND("~",SUBSTITUTE(AK$6," ","~",LEN(TRIM(AK$6))-LEN(SUBSTITUTE(TRIM(AK$6)," ",""))))-1)&amp;" Total",$B$6:$BB$305,ROW($A90)-5,FALSE))</f>
        <v>0</v>
      </c>
      <c r="AL90" s="143">
        <f ca="1">IF(AL$5&lt;&gt;"",HLOOKUP(AL$5,Functionalization!$G$6:$R$305,ROW($A90)-5,FALSE),IFERROR(INDEX(AL$269:AL$305,MATCH($F90,$B$269:$B$305,0))/VLOOKUP($F90,$B$269:$BB$305,MATCH(LEFT(TRIM(AL$6),FIND("~",SUBSTITUTE(AL$6,"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90))*HLOOKUP(LEFT(TRIM(AL$6),FIND("~",SUBSTITUTE(AL$6," ","~",LEN(TRIM(AL$6))-LEN(SUBSTITUTE(TRIM(AL$6)," ",""))))-1)&amp;" Total",$B$6:$BB$305,ROW($A90)-5,FALSE))</f>
        <v>0</v>
      </c>
      <c r="AM90" s="143">
        <f ca="1">IF(AM$5&lt;&gt;"",HLOOKUP(AM$5,Functionalization!$G$6:$R$305,ROW($A90)-5,FALSE),IFERROR(INDEX(AM$269:AM$305,MATCH($F90,$B$269:$B$305,0))/VLOOKUP($F90,$B$269:$BB$305,MATCH(LEFT(TRIM(AM$6),FIND("~",SUBSTITUTE(AM$6,"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90))*HLOOKUP(LEFT(TRIM(AM$6),FIND("~",SUBSTITUTE(AM$6," ","~",LEN(TRIM(AM$6))-LEN(SUBSTITUTE(TRIM(AM$6)," ",""))))-1)&amp;" Total",$B$6:$BB$305,ROW($A90)-5,FALSE))</f>
        <v>0</v>
      </c>
      <c r="AN90" s="143">
        <f ca="1">IF(AN$5&lt;&gt;"",HLOOKUP(AN$5,Functionalization!$G$6:$R$305,ROW($A90)-5,FALSE),IFERROR(INDEX(AN$269:AN$305,MATCH($F90,$B$269:$B$305,0))/VLOOKUP($F90,$B$269:$BB$305,MATCH(LEFT(TRIM(AN$6),FIND("~",SUBSTITUTE(AN$6,"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90))*HLOOKUP(LEFT(TRIM(AN$6),FIND("~",SUBSTITUTE(AN$6," ","~",LEN(TRIM(AN$6))-LEN(SUBSTITUTE(TRIM(AN$6)," ",""))))-1)&amp;" Total",$B$6:$BB$305,ROW($A90)-5,FALSE))</f>
        <v>0</v>
      </c>
      <c r="AO90" s="143">
        <f ca="1">IF(AO$5&lt;&gt;"",HLOOKUP(AO$5,Functionalization!$G$6:$R$305,ROW($A90)-5,FALSE),IFERROR(INDEX(AO$269:AO$305,MATCH($F90,$B$269:$B$305,0))/VLOOKUP($F90,$B$269:$BB$305,MATCH(LEFT(TRIM(AO$6),FIND("~",SUBSTITUTE(AO$6,"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90))*HLOOKUP(LEFT(TRIM(AO$6),FIND("~",SUBSTITUTE(AO$6," ","~",LEN(TRIM(AO$6))-LEN(SUBSTITUTE(TRIM(AO$6)," ",""))))-1)&amp;" Total",$B$6:$BB$305,ROW($A90)-5,FALSE))</f>
        <v>0</v>
      </c>
      <c r="AP90" s="143">
        <f ca="1">IF(AP$5&lt;&gt;"",HLOOKUP(AP$5,Functionalization!$G$6:$R$305,ROW($A90)-5,FALSE),IFERROR(INDEX(AP$269:AP$305,MATCH($F90,$B$269:$B$305,0))/VLOOKUP($F90,$B$269:$BB$305,MATCH(LEFT(TRIM(AP$6),FIND("~",SUBSTITUTE(AP$6,"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90))*HLOOKUP(LEFT(TRIM(AP$6),FIND("~",SUBSTITUTE(AP$6," ","~",LEN(TRIM(AP$6))-LEN(SUBSTITUTE(TRIM(AP$6)," ",""))))-1)&amp;" Total",$B$6:$BB$305,ROW($A90)-5,FALSE))</f>
        <v>0</v>
      </c>
      <c r="AQ90" s="143">
        <f ca="1">IF(AQ$5&lt;&gt;"",HLOOKUP(AQ$5,Functionalization!$G$6:$R$305,ROW($A90)-5,FALSE),IFERROR(INDEX(AQ$269:AQ$305,MATCH($F90,$B$269:$B$305,0))/VLOOKUP($F90,$B$269:$BB$305,MATCH(LEFT(TRIM(AQ$6),FIND("~",SUBSTITUTE(AQ$6,"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90))*HLOOKUP(LEFT(TRIM(AQ$6),FIND("~",SUBSTITUTE(AQ$6," ","~",LEN(TRIM(AQ$6))-LEN(SUBSTITUTE(TRIM(AQ$6)," ",""))))-1)&amp;" Total",$B$6:$BB$305,ROW($A90)-5,FALSE))</f>
        <v>0</v>
      </c>
      <c r="AR90" s="143">
        <f ca="1">IF(AR$5&lt;&gt;"",HLOOKUP(AR$5,Functionalization!$G$6:$R$305,ROW($A90)-5,FALSE),IFERROR(INDEX(AR$269:AR$305,MATCH($F90,$B$269:$B$305,0))/VLOOKUP($F90,$B$269:$BB$305,MATCH(LEFT(TRIM(AR$6),FIND("~",SUBSTITUTE(AR$6,"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90))*HLOOKUP(LEFT(TRIM(AR$6),FIND("~",SUBSTITUTE(AR$6," ","~",LEN(TRIM(AR$6))-LEN(SUBSTITUTE(TRIM(AR$6)," ",""))))-1)&amp;" Total",$B$6:$BB$305,ROW($A90)-5,FALSE))</f>
        <v>0</v>
      </c>
      <c r="AS90" s="143">
        <f ca="1">IF(AS$5&lt;&gt;"",HLOOKUP(AS$5,Functionalization!$G$6:$R$305,ROW($A90)-5,FALSE),IFERROR(INDEX(AS$269:AS$305,MATCH($F90,$B$269:$B$305,0))/VLOOKUP($F90,$B$269:$BB$305,MATCH(LEFT(TRIM(AS$6),FIND("~",SUBSTITUTE(AS$6,"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90))*HLOOKUP(LEFT(TRIM(AS$6),FIND("~",SUBSTITUTE(AS$6," ","~",LEN(TRIM(AS$6))-LEN(SUBSTITUTE(TRIM(AS$6)," ",""))))-1)&amp;" Total",$B$6:$BB$305,ROW($A90)-5,FALSE))</f>
        <v>0</v>
      </c>
      <c r="AT90" s="143">
        <f ca="1">IF(AT$5&lt;&gt;"",HLOOKUP(AT$5,Functionalization!$G$6:$R$305,ROW($A90)-5,FALSE),IFERROR(INDEX(AT$269:AT$305,MATCH($F90,$B$269:$B$305,0))/VLOOKUP($F90,$B$269:$BB$305,MATCH(LEFT(TRIM(AT$6),FIND("~",SUBSTITUTE(AT$6,"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90))*HLOOKUP(LEFT(TRIM(AT$6),FIND("~",SUBSTITUTE(AT$6," ","~",LEN(TRIM(AT$6))-LEN(SUBSTITUTE(TRIM(AT$6)," ",""))))-1)&amp;" Total",$B$6:$BB$305,ROW($A90)-5,FALSE))</f>
        <v>0</v>
      </c>
      <c r="AU90" s="143">
        <f ca="1">IF(AU$5&lt;&gt;"",HLOOKUP(AU$5,Functionalization!$G$6:$R$305,ROW($A90)-5,FALSE),IFERROR(INDEX(AU$269:AU$305,MATCH($F90,$B$269:$B$305,0))/VLOOKUP($F90,$B$269:$BB$305,MATCH(LEFT(TRIM(AU$6),FIND("~",SUBSTITUTE(AU$6,"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90))*HLOOKUP(LEFT(TRIM(AU$6),FIND("~",SUBSTITUTE(AU$6," ","~",LEN(TRIM(AU$6))-LEN(SUBSTITUTE(TRIM(AU$6)," ",""))))-1)&amp;" Total",$B$6:$BB$305,ROW($A90)-5,FALSE))</f>
        <v>0</v>
      </c>
      <c r="AV90" s="143">
        <f ca="1">IF(AV$5&lt;&gt;"",HLOOKUP(AV$5,Functionalization!$G$6:$R$305,ROW($A90)-5,FALSE),IFERROR(INDEX(AV$269:AV$305,MATCH($F90,$B$269:$B$305,0))/VLOOKUP($F90,$B$269:$BB$305,MATCH(LEFT(TRIM(AV$6),FIND("~",SUBSTITUTE(AV$6,"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90))*HLOOKUP(LEFT(TRIM(AV$6),FIND("~",SUBSTITUTE(AV$6," ","~",LEN(TRIM(AV$6))-LEN(SUBSTITUTE(TRIM(AV$6)," ",""))))-1)&amp;" Total",$B$6:$BB$305,ROW($A90)-5,FALSE))</f>
        <v>0</v>
      </c>
      <c r="AW90" s="143">
        <f ca="1">IF(AW$5&lt;&gt;"",HLOOKUP(AW$5,Functionalization!$G$6:$R$305,ROW($A90)-5,FALSE),IFERROR(INDEX(AW$269:AW$305,MATCH($F90,$B$269:$B$305,0))/VLOOKUP($F90,$B$269:$BB$305,MATCH(LEFT(TRIM(AW$6),FIND("~",SUBSTITUTE(AW$6,"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90))*HLOOKUP(LEFT(TRIM(AW$6),FIND("~",SUBSTITUTE(AW$6," ","~",LEN(TRIM(AW$6))-LEN(SUBSTITUTE(TRIM(AW$6)," ",""))))-1)&amp;" Total",$B$6:$BB$305,ROW($A90)-5,FALSE))</f>
        <v>0</v>
      </c>
      <c r="AX90" s="143">
        <f ca="1">IF(AX$5&lt;&gt;"",HLOOKUP(AX$5,Functionalization!$G$6:$R$305,ROW($A90)-5,FALSE),IFERROR(INDEX(AX$269:AX$305,MATCH($F90,$B$269:$B$305,0))/VLOOKUP($F90,$B$269:$BB$305,MATCH(LEFT(TRIM(AX$6),FIND("~",SUBSTITUTE(AX$6,"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90))*HLOOKUP(LEFT(TRIM(AX$6),FIND("~",SUBSTITUTE(AX$6," ","~",LEN(TRIM(AX$6))-LEN(SUBSTITUTE(TRIM(AX$6)," ",""))))-1)&amp;" Total",$B$6:$BB$305,ROW($A90)-5,FALSE))</f>
        <v>0</v>
      </c>
      <c r="AY90" s="143">
        <f ca="1">IF(AY$5&lt;&gt;"",HLOOKUP(AY$5,Functionalization!$G$6:$R$305,ROW($A90)-5,FALSE),IFERROR(INDEX(AY$269:AY$305,MATCH($F90,$B$269:$B$305,0))/VLOOKUP($F90,$B$269:$BB$305,MATCH(LEFT(TRIM(AY$6),FIND("~",SUBSTITUTE(AY$6,"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90))*HLOOKUP(LEFT(TRIM(AY$6),FIND("~",SUBSTITUTE(AY$6," ","~",LEN(TRIM(AY$6))-LEN(SUBSTITUTE(TRIM(AY$6)," ",""))))-1)&amp;" Total",$B$6:$BB$305,ROW($A90)-5,FALSE))</f>
        <v>0</v>
      </c>
      <c r="AZ90" s="143">
        <f ca="1">IF(AZ$5&lt;&gt;"",HLOOKUP(AZ$5,Functionalization!$G$6:$R$305,ROW($A90)-5,FALSE),IFERROR(INDEX(AZ$269:AZ$305,MATCH($F90,$B$269:$B$305,0))/VLOOKUP($F90,$B$269:$BB$305,MATCH(LEFT(TRIM(AZ$6),FIND("~",SUBSTITUTE(AZ$6,"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90))*HLOOKUP(LEFT(TRIM(AZ$6),FIND("~",SUBSTITUTE(AZ$6," ","~",LEN(TRIM(AZ$6))-LEN(SUBSTITUTE(TRIM(AZ$6)," ",""))))-1)&amp;" Total",$B$6:$BB$305,ROW($A90)-5,FALSE))</f>
        <v>0</v>
      </c>
      <c r="BA90" s="143">
        <f ca="1">IF(BA$5&lt;&gt;"",HLOOKUP(BA$5,Functionalization!$G$6:$R$305,ROW($A90)-5,FALSE),IFERROR(INDEX(BA$269:BA$305,MATCH($F90,$B$269:$B$305,0))/VLOOKUP($F90,$B$269:$BB$305,MATCH(LEFT(TRIM(BA$6),FIND("~",SUBSTITUTE(BA$6,"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90))*HLOOKUP(LEFT(TRIM(BA$6),FIND("~",SUBSTITUTE(BA$6," ","~",LEN(TRIM(BA$6))-LEN(SUBSTITUTE(TRIM(BA$6)," ",""))))-1)&amp;" Total",$B$6:$BB$305,ROW($A90)-5,FALSE))</f>
        <v>0</v>
      </c>
      <c r="BB90" s="143">
        <f ca="1">IF(BB$5&lt;&gt;"",HLOOKUP(BB$5,Functionalization!$G$6:$R$305,ROW($A90)-5,FALSE),IFERROR(INDEX(BB$269:BB$305,MATCH($F90,$B$269:$B$305,0))/VLOOKUP($F90,$B$269:$BB$305,MATCH(LEFT(TRIM(BB$6),FIND("~",SUBSTITUTE(BB$6,"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90))*HLOOKUP(LEFT(TRIM(BB$6),FIND("~",SUBSTITUTE(BB$6," ","~",LEN(TRIM(BB$6))-LEN(SUBSTITUTE(TRIM(BB$6)," ",""))))-1)&amp;" Total",$B$6:$BB$305,ROW($A90)-5,FALSE))</f>
        <v>0</v>
      </c>
      <c r="BD90" s="79">
        <f ca="1">IFERROR(IF(SUMIF($G$6:$BB$6,BD$6&amp;" Total",$G90:$BB90)-(SUMIF($G$6:$BB$6,BD$6&amp;" "&amp;'Input-Func_Class'!$D$22,$G90:$BB90)+IFERROR(SUMIF($G$6:$BB$6,BD$6&amp;" "&amp;'Input-Func_Class'!$E$22,$G90:$BB90),SUMIF($G$6:$BB$6,BD$6&amp;" "&amp;'Input-Func_Class'!$B$24,$G90:$BB90))+SUMIF($G$6:$BB$6,BD$6&amp;" "&amp;'Input-Func_Class'!$F$22,$G90:$BB90))&lt;Check_Limit,0,1),1)</f>
        <v>0</v>
      </c>
      <c r="BE90" s="79">
        <f ca="1">IFERROR(IF(SUMIF($G$6:$BB$6,BE$6&amp;" Total",$G90:$BB90)-(SUMIF($G$6:$BB$6,BE$6&amp;" "&amp;'Input-Func_Class'!$D$22,$G90:$BB90)+IFERROR(SUMIF($G$6:$BB$6,BE$6&amp;" "&amp;'Input-Func_Class'!$E$22,$G90:$BB90),SUMIF($G$6:$BB$6,BE$6&amp;" "&amp;'Input-Func_Class'!$B$24,$G90:$BB90))+SUMIF($G$6:$BB$6,BE$6&amp;" "&amp;'Input-Func_Class'!$F$22,$G90:$BB90))&lt;Check_Limit,0,1),1)</f>
        <v>0</v>
      </c>
      <c r="BF90" s="79">
        <f ca="1">IFERROR(IF(SUMIF($G$6:$BB$6,BF$6&amp;" Total",$G90:$BB90)-(SUMIF($G$6:$BB$6,BF$6&amp;" "&amp;'Input-Func_Class'!$D$22,$G90:$BB90)+IFERROR(SUMIF($G$6:$BB$6,BF$6&amp;" "&amp;'Input-Func_Class'!$E$22,$G90:$BB90),SUMIF($G$6:$BB$6,BF$6&amp;" "&amp;'Input-Func_Class'!$B$24,$G90:$BB90))+SUMIF($G$6:$BB$6,BF$6&amp;" "&amp;'Input-Func_Class'!$F$22,$G90:$BB90))&lt;Check_Limit,0,1),1)</f>
        <v>0</v>
      </c>
      <c r="BG90" s="79">
        <f ca="1">IFERROR(IF(SUMIF($G$6:$BB$6,BG$6&amp;" Total",$G90:$BB90)-(SUMIF($G$6:$BB$6,BG$6&amp;" "&amp;'Input-Func_Class'!$D$22,$G90:$BB90)+IFERROR(SUMIF($G$6:$BB$6,BG$6&amp;" "&amp;'Input-Func_Class'!$E$22,$G90:$BB90),SUMIF($G$6:$BB$6,BG$6&amp;" "&amp;'Input-Func_Class'!$B$24,$G90:$BB90))+SUMIF($G$6:$BB$6,BG$6&amp;" "&amp;'Input-Func_Class'!$F$22,$G90:$BB90))&lt;Check_Limit,0,1),1)</f>
        <v>0</v>
      </c>
      <c r="BH90" s="79">
        <f ca="1">IFERROR(IF(SUMIF($G$6:$BB$6,BH$6&amp;" Total",$G90:$BB90)-(SUMIF($G$6:$BB$6,BH$6&amp;" "&amp;'Input-Func_Class'!$D$22,$G90:$BB90)+IFERROR(SUMIF($G$6:$BB$6,BH$6&amp;" "&amp;'Input-Func_Class'!$E$22,$G90:$BB90),SUMIF($G$6:$BB$6,BH$6&amp;" "&amp;'Input-Func_Class'!$B$24,$G90:$BB90))+SUMIF($G$6:$BB$6,BH$6&amp;" "&amp;'Input-Func_Class'!$F$22,$G90:$BB90))&lt;Check_Limit,0,1),1)</f>
        <v>0</v>
      </c>
      <c r="BI90" s="79">
        <f ca="1">IFERROR(IF(SUMIF($G$6:$BB$6,BI$6&amp;" Total",$G90:$BB90)-(SUMIF($G$6:$BB$6,BI$6&amp;" "&amp;'Input-Func_Class'!$D$22,$G90:$BB90)+IFERROR(SUMIF($G$6:$BB$6,BI$6&amp;" "&amp;'Input-Func_Class'!$E$22,$G90:$BB90),SUMIF($G$6:$BB$6,BI$6&amp;" "&amp;'Input-Func_Class'!$B$24,$G90:$BB90))+SUMIF($G$6:$BB$6,BI$6&amp;" "&amp;'Input-Func_Class'!$F$22,$G90:$BB90))&lt;Check_Limit,0,1),1)</f>
        <v>0</v>
      </c>
      <c r="BJ90" s="79">
        <f ca="1">IFERROR(IF(SUMIF($G$6:$BB$6,BJ$6&amp;" Total",$G90:$BB90)-(SUMIF($G$6:$BB$6,BJ$6&amp;" "&amp;'Input-Func_Class'!$D$22,$G90:$BB90)+IFERROR(SUMIF($G$6:$BB$6,BJ$6&amp;" "&amp;'Input-Func_Class'!$E$22,$G90:$BB90),SUMIF($G$6:$BB$6,BJ$6&amp;" "&amp;'Input-Func_Class'!$B$24,$G90:$BB90))+SUMIF($G$6:$BB$6,BJ$6&amp;" "&amp;'Input-Func_Class'!$F$22,$G90:$BB90))&lt;Check_Limit,0,1),1)</f>
        <v>0</v>
      </c>
      <c r="BK90" s="79">
        <f ca="1">IFERROR(IF(SUMIF($G$6:$BB$6,BK$6&amp;" Total",$G90:$BB90)-(SUMIF($G$6:$BB$6,BK$6&amp;" "&amp;'Input-Func_Class'!$D$22,$G90:$BB90)+IFERROR(SUMIF($G$6:$BB$6,BK$6&amp;" "&amp;'Input-Func_Class'!$E$22,$G90:$BB90),SUMIF($G$6:$BB$6,BK$6&amp;" "&amp;'Input-Func_Class'!$B$24,$G90:$BB90))+SUMIF($G$6:$BB$6,BK$6&amp;" "&amp;'Input-Func_Class'!$F$22,$G90:$BB90))&lt;Check_Limit,0,1),1)</f>
        <v>0</v>
      </c>
      <c r="BL90" s="79">
        <f ca="1">IFERROR(IF(SUMIF($G$6:$BB$6,BL$6&amp;" Total",$G90:$BB90)-(SUMIF($G$6:$BB$6,BL$6&amp;" "&amp;'Input-Func_Class'!$D$22,$G90:$BB90)+IFERROR(SUMIF($G$6:$BB$6,BL$6&amp;" "&amp;'Input-Func_Class'!$E$22,$G90:$BB90),SUMIF($G$6:$BB$6,BL$6&amp;" "&amp;'Input-Func_Class'!$B$24,$G90:$BB90))+SUMIF($G$6:$BB$6,BL$6&amp;" "&amp;'Input-Func_Class'!$F$22,$G90:$BB90))&lt;Check_Limit,0,1),1)</f>
        <v>0</v>
      </c>
      <c r="BM90" s="79">
        <f ca="1">IFERROR(IF(SUMIF($G$6:$BB$6,BM$6&amp;" Total",$G90:$BB90)-(SUMIF($G$6:$BB$6,BM$6&amp;" "&amp;'Input-Func_Class'!$D$22,$G90:$BB90)+IFERROR(SUMIF($G$6:$BB$6,BM$6&amp;" "&amp;'Input-Func_Class'!$E$22,$G90:$BB90),SUMIF($G$6:$BB$6,BM$6&amp;" "&amp;'Input-Func_Class'!$B$24,$G90:$BB90))+SUMIF($G$6:$BB$6,BM$6&amp;" "&amp;'Input-Func_Class'!$F$22,$G90:$BB90))&lt;Check_Limit,0,1),1)</f>
        <v>0</v>
      </c>
      <c r="BN90" s="79">
        <f ca="1">IFERROR(IF(SUMIF($G$6:$BB$6,BN$6&amp;" Total",$G90:$BB90)-(SUMIF($G$6:$BB$6,BN$6&amp;" "&amp;'Input-Func_Class'!$D$22,$G90:$BB90)+IFERROR(SUMIF($G$6:$BB$6,BN$6&amp;" "&amp;'Input-Func_Class'!$E$22,$G90:$BB90),SUMIF($G$6:$BB$6,BN$6&amp;" "&amp;'Input-Func_Class'!$B$24,$G90:$BB90))+SUMIF($G$6:$BB$6,BN$6&amp;" "&amp;'Input-Func_Class'!$F$22,$G90:$BB90))&lt;Check_Limit,0,1),1)</f>
        <v>0</v>
      </c>
      <c r="BO90" s="79">
        <f ca="1">IFERROR(IF(SUMIF($G$6:$BB$6,BO$6&amp;" Total",$G90:$BB90)-(SUMIF($G$6:$BB$6,BO$6&amp;" "&amp;'Input-Func_Class'!$D$22,$G90:$BB90)+IFERROR(SUMIF($G$6:$BB$6,BO$6&amp;" "&amp;'Input-Func_Class'!$E$22,$G90:$BB90),SUMIF($G$6:$BB$6,BO$6&amp;" "&amp;'Input-Func_Class'!$B$24,$G90:$BB90))+SUMIF($G$6:$BB$6,BO$6&amp;" "&amp;'Input-Func_Class'!$F$22,$G90:$BB90))&lt;Check_Limit,0,1),1)</f>
        <v>0</v>
      </c>
    </row>
    <row r="91" spans="1:67" outlineLevel="1">
      <c r="A91" s="113">
        <f>IF(ISBLANK('Input-Accounts'!A91),"",'Input-Accounts'!A91)</f>
        <v>77</v>
      </c>
      <c r="B91" s="17" t="str">
        <f>IF(ISBLANK('Input-Accounts'!B91),"",'Input-Accounts'!B91)</f>
        <v>Industrial M &amp; R Station Equipment</v>
      </c>
      <c r="C91" s="113">
        <f>IF(ISBLANK('Input-Accounts'!C91),"",'Input-Accounts'!C91)</f>
        <v>385</v>
      </c>
      <c r="D91" s="143">
        <f>Functionalization!$D91</f>
        <v>-4676794.97</v>
      </c>
      <c r="E91" s="143">
        <f t="shared" ca="1" si="18"/>
        <v>0</v>
      </c>
      <c r="F91" s="89" t="str">
        <f>IF($D91=0,"-",IF('Input-Accounts'!$E91&lt;&gt;0,'Input-Accounts'!$E91,'Input-Accounts'!$G91))</f>
        <v>CUSTOMER</v>
      </c>
      <c r="G91" s="143">
        <f ca="1">IF(G$5&lt;&gt;"",HLOOKUP(G$5,Functionalization!$G$6:$R$305,ROW($A91)-5,FALSE),IFERROR(INDEX(G$269:G$305,MATCH($F91,$B$269:$B$305,0))/VLOOKUP($F91,$B$269:$BB$305,MATCH(LEFT(TRIM(G$6),FIND("~",SUBSTITUTE(G$6,"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91))*HLOOKUP(LEFT(TRIM(G$6),FIND("~",SUBSTITUTE(G$6," ","~",LEN(TRIM(G$6))-LEN(SUBSTITUTE(TRIM(G$6)," ",""))))-1)&amp;" Total",$B$6:$BB$305,ROW($A91)-5,FALSE))</f>
        <v>0</v>
      </c>
      <c r="H91" s="143">
        <f ca="1">IF(H$5&lt;&gt;"",HLOOKUP(H$5,Functionalization!$G$6:$R$305,ROW($A91)-5,FALSE),IFERROR(INDEX(H$269:H$305,MATCH($F91,$B$269:$B$305,0))/VLOOKUP($F91,$B$269:$BB$305,MATCH(LEFT(TRIM(H$6),FIND("~",SUBSTITUTE(H$6,"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91))*HLOOKUP(LEFT(TRIM(H$6),FIND("~",SUBSTITUTE(H$6," ","~",LEN(TRIM(H$6))-LEN(SUBSTITUTE(TRIM(H$6)," ",""))))-1)&amp;" Total",$B$6:$BB$305,ROW($A91)-5,FALSE))</f>
        <v>0</v>
      </c>
      <c r="I91" s="143">
        <f ca="1">IF(I$5&lt;&gt;"",HLOOKUP(I$5,Functionalization!$G$6:$R$305,ROW($A91)-5,FALSE),IFERROR(INDEX(I$269:I$305,MATCH($F91,$B$269:$B$305,0))/VLOOKUP($F91,$B$269:$BB$305,MATCH(LEFT(TRIM(I$6),FIND("~",SUBSTITUTE(I$6,"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91))*HLOOKUP(LEFT(TRIM(I$6),FIND("~",SUBSTITUTE(I$6," ","~",LEN(TRIM(I$6))-LEN(SUBSTITUTE(TRIM(I$6)," ",""))))-1)&amp;" Total",$B$6:$BB$305,ROW($A91)-5,FALSE))</f>
        <v>0</v>
      </c>
      <c r="J91" s="143">
        <f ca="1">IF(J$5&lt;&gt;"",HLOOKUP(J$5,Functionalization!$G$6:$R$305,ROW($A91)-5,FALSE),IFERROR(INDEX(J$269:J$305,MATCH($F91,$B$269:$B$305,0))/VLOOKUP($F91,$B$269:$BB$305,MATCH(LEFT(TRIM(J$6),FIND("~",SUBSTITUTE(J$6,"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91))*HLOOKUP(LEFT(TRIM(J$6),FIND("~",SUBSTITUTE(J$6," ","~",LEN(TRIM(J$6))-LEN(SUBSTITUTE(TRIM(J$6)," ",""))))-1)&amp;" Total",$B$6:$BB$305,ROW($A91)-5,FALSE))</f>
        <v>0</v>
      </c>
      <c r="K91" s="143">
        <f ca="1">IF(K$5&lt;&gt;"",HLOOKUP(K$5,Functionalization!$G$6:$R$305,ROW($A91)-5,FALSE),IFERROR(INDEX(K$269:K$305,MATCH($F91,$B$269:$B$305,0))/VLOOKUP($F91,$B$269:$BB$305,MATCH(LEFT(TRIM(K$6),FIND("~",SUBSTITUTE(K$6,"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91))*HLOOKUP(LEFT(TRIM(K$6),FIND("~",SUBSTITUTE(K$6," ","~",LEN(TRIM(K$6))-LEN(SUBSTITUTE(TRIM(K$6)," ",""))))-1)&amp;" Total",$B$6:$BB$305,ROW($A91)-5,FALSE))</f>
        <v>0</v>
      </c>
      <c r="L91" s="143">
        <f ca="1">IF(L$5&lt;&gt;"",HLOOKUP(L$5,Functionalization!$G$6:$R$305,ROW($A91)-5,FALSE),IFERROR(INDEX(L$269:L$305,MATCH($F91,$B$269:$B$305,0))/VLOOKUP($F91,$B$269:$BB$305,MATCH(LEFT(TRIM(L$6),FIND("~",SUBSTITUTE(L$6,"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91))*HLOOKUP(LEFT(TRIM(L$6),FIND("~",SUBSTITUTE(L$6," ","~",LEN(TRIM(L$6))-LEN(SUBSTITUTE(TRIM(L$6)," ",""))))-1)&amp;" Total",$B$6:$BB$305,ROW($A91)-5,FALSE))</f>
        <v>0</v>
      </c>
      <c r="M91" s="143">
        <f ca="1">IF(M$5&lt;&gt;"",HLOOKUP(M$5,Functionalization!$G$6:$R$305,ROW($A91)-5,FALSE),IFERROR(INDEX(M$269:M$305,MATCH($F91,$B$269:$B$305,0))/VLOOKUP($F91,$B$269:$BB$305,MATCH(LEFT(TRIM(M$6),FIND("~",SUBSTITUTE(M$6,"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91))*HLOOKUP(LEFT(TRIM(M$6),FIND("~",SUBSTITUTE(M$6," ","~",LEN(TRIM(M$6))-LEN(SUBSTITUTE(TRIM(M$6)," ",""))))-1)&amp;" Total",$B$6:$BB$305,ROW($A91)-5,FALSE))</f>
        <v>0</v>
      </c>
      <c r="N91" s="143">
        <f ca="1">IF(N$5&lt;&gt;"",HLOOKUP(N$5,Functionalization!$G$6:$R$305,ROW($A91)-5,FALSE),IFERROR(INDEX(N$269:N$305,MATCH($F91,$B$269:$B$305,0))/VLOOKUP($F91,$B$269:$BB$305,MATCH(LEFT(TRIM(N$6),FIND("~",SUBSTITUTE(N$6,"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91))*HLOOKUP(LEFT(TRIM(N$6),FIND("~",SUBSTITUTE(N$6," ","~",LEN(TRIM(N$6))-LEN(SUBSTITUTE(TRIM(N$6)," ",""))))-1)&amp;" Total",$B$6:$BB$305,ROW($A91)-5,FALSE))</f>
        <v>0</v>
      </c>
      <c r="O91" s="143">
        <f ca="1">IF(O$5&lt;&gt;"",HLOOKUP(O$5,Functionalization!$G$6:$R$305,ROW($A91)-5,FALSE),IFERROR(INDEX(O$269:O$305,MATCH($F91,$B$269:$B$305,0))/VLOOKUP($F91,$B$269:$BB$305,MATCH(LEFT(TRIM(O$6),FIND("~",SUBSTITUTE(O$6,"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91))*HLOOKUP(LEFT(TRIM(O$6),FIND("~",SUBSTITUTE(O$6," ","~",LEN(TRIM(O$6))-LEN(SUBSTITUTE(TRIM(O$6)," ",""))))-1)&amp;" Total",$B$6:$BB$305,ROW($A91)-5,FALSE))</f>
        <v>-4676794.97</v>
      </c>
      <c r="P91" s="143">
        <f ca="1">IF(P$5&lt;&gt;"",HLOOKUP(P$5,Functionalization!$G$6:$R$305,ROW($A91)-5,FALSE),IFERROR(INDEX(P$269:P$305,MATCH($F91,$B$269:$B$305,0))/VLOOKUP($F91,$B$269:$BB$305,MATCH(LEFT(TRIM(P$6),FIND("~",SUBSTITUTE(P$6,"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91))*HLOOKUP(LEFT(TRIM(P$6),FIND("~",SUBSTITUTE(P$6," ","~",LEN(TRIM(P$6))-LEN(SUBSTITUTE(TRIM(P$6)," ",""))))-1)&amp;" Total",$B$6:$BB$305,ROW($A91)-5,FALSE))</f>
        <v>0</v>
      </c>
      <c r="Q91" s="143">
        <f ca="1">IF(Q$5&lt;&gt;"",HLOOKUP(Q$5,Functionalization!$G$6:$R$305,ROW($A91)-5,FALSE),IFERROR(INDEX(Q$269:Q$305,MATCH($F91,$B$269:$B$305,0))/VLOOKUP($F91,$B$269:$BB$305,MATCH(LEFT(TRIM(Q$6),FIND("~",SUBSTITUTE(Q$6,"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91))*HLOOKUP(LEFT(TRIM(Q$6),FIND("~",SUBSTITUTE(Q$6," ","~",LEN(TRIM(Q$6))-LEN(SUBSTITUTE(TRIM(Q$6)," ",""))))-1)&amp;" Total",$B$6:$BB$305,ROW($A91)-5,FALSE))</f>
        <v>0</v>
      </c>
      <c r="R91" s="143">
        <f ca="1">IF(R$5&lt;&gt;"",HLOOKUP(R$5,Functionalization!$G$6:$R$305,ROW($A91)-5,FALSE),IFERROR(INDEX(R$269:R$305,MATCH($F91,$B$269:$B$305,0))/VLOOKUP($F91,$B$269:$BB$305,MATCH(LEFT(TRIM(R$6),FIND("~",SUBSTITUTE(R$6,"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91))*HLOOKUP(LEFT(TRIM(R$6),FIND("~",SUBSTITUTE(R$6," ","~",LEN(TRIM(R$6))-LEN(SUBSTITUTE(TRIM(R$6)," ",""))))-1)&amp;" Total",$B$6:$BB$305,ROW($A91)-5,FALSE))</f>
        <v>-4676794.97</v>
      </c>
      <c r="S91" s="143">
        <f ca="1">IF(S$5&lt;&gt;"",HLOOKUP(S$5,Functionalization!$G$6:$R$305,ROW($A91)-5,FALSE),IFERROR(INDEX(S$269:S$305,MATCH($F91,$B$269:$B$305,0))/VLOOKUP($F91,$B$269:$BB$305,MATCH(LEFT(TRIM(S$6),FIND("~",SUBSTITUTE(S$6,"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91))*HLOOKUP(LEFT(TRIM(S$6),FIND("~",SUBSTITUTE(S$6," ","~",LEN(TRIM(S$6))-LEN(SUBSTITUTE(TRIM(S$6)," ",""))))-1)&amp;" Total",$B$6:$BB$305,ROW($A91)-5,FALSE))</f>
        <v>0</v>
      </c>
      <c r="T91" s="143">
        <f ca="1">IF(T$5&lt;&gt;"",HLOOKUP(T$5,Functionalization!$G$6:$R$305,ROW($A91)-5,FALSE),IFERROR(INDEX(T$269:T$305,MATCH($F91,$B$269:$B$305,0))/VLOOKUP($F91,$B$269:$BB$305,MATCH(LEFT(TRIM(T$6),FIND("~",SUBSTITUTE(T$6,"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91))*HLOOKUP(LEFT(TRIM(T$6),FIND("~",SUBSTITUTE(T$6," ","~",LEN(TRIM(T$6))-LEN(SUBSTITUTE(TRIM(T$6)," ",""))))-1)&amp;" Total",$B$6:$BB$305,ROW($A91)-5,FALSE))</f>
        <v>0</v>
      </c>
      <c r="U91" s="143">
        <f ca="1">IF(U$5&lt;&gt;"",HLOOKUP(U$5,Functionalization!$G$6:$R$305,ROW($A91)-5,FALSE),IFERROR(INDEX(U$269:U$305,MATCH($F91,$B$269:$B$305,0))/VLOOKUP($F91,$B$269:$BB$305,MATCH(LEFT(TRIM(U$6),FIND("~",SUBSTITUTE(U$6,"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91))*HLOOKUP(LEFT(TRIM(U$6),FIND("~",SUBSTITUTE(U$6," ","~",LEN(TRIM(U$6))-LEN(SUBSTITUTE(TRIM(U$6)," ",""))))-1)&amp;" Total",$B$6:$BB$305,ROW($A91)-5,FALSE))</f>
        <v>0</v>
      </c>
      <c r="V91" s="143">
        <f ca="1">IF(V$5&lt;&gt;"",HLOOKUP(V$5,Functionalization!$G$6:$R$305,ROW($A91)-5,FALSE),IFERROR(INDEX(V$269:V$305,MATCH($F91,$B$269:$B$305,0))/VLOOKUP($F91,$B$269:$BB$305,MATCH(LEFT(TRIM(V$6),FIND("~",SUBSTITUTE(V$6,"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91))*HLOOKUP(LEFT(TRIM(V$6),FIND("~",SUBSTITUTE(V$6," ","~",LEN(TRIM(V$6))-LEN(SUBSTITUTE(TRIM(V$6)," ",""))))-1)&amp;" Total",$B$6:$BB$305,ROW($A91)-5,FALSE))</f>
        <v>0</v>
      </c>
      <c r="W91" s="143">
        <f ca="1">IF(W$5&lt;&gt;"",HLOOKUP(W$5,Functionalization!$G$6:$R$305,ROW($A91)-5,FALSE),IFERROR(INDEX(W$269:W$305,MATCH($F91,$B$269:$B$305,0))/VLOOKUP($F91,$B$269:$BB$305,MATCH(LEFT(TRIM(W$6),FIND("~",SUBSTITUTE(W$6,"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91))*HLOOKUP(LEFT(TRIM(W$6),FIND("~",SUBSTITUTE(W$6," ","~",LEN(TRIM(W$6))-LEN(SUBSTITUTE(TRIM(W$6)," ",""))))-1)&amp;" Total",$B$6:$BB$305,ROW($A91)-5,FALSE))</f>
        <v>0</v>
      </c>
      <c r="X91" s="143">
        <f ca="1">IF(X$5&lt;&gt;"",HLOOKUP(X$5,Functionalization!$G$6:$R$305,ROW($A91)-5,FALSE),IFERROR(INDEX(X$269:X$305,MATCH($F91,$B$269:$B$305,0))/VLOOKUP($F91,$B$269:$BB$305,MATCH(LEFT(TRIM(X$6),FIND("~",SUBSTITUTE(X$6,"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91))*HLOOKUP(LEFT(TRIM(X$6),FIND("~",SUBSTITUTE(X$6," ","~",LEN(TRIM(X$6))-LEN(SUBSTITUTE(TRIM(X$6)," ",""))))-1)&amp;" Total",$B$6:$BB$305,ROW($A91)-5,FALSE))</f>
        <v>0</v>
      </c>
      <c r="Y91" s="143">
        <f ca="1">IF(Y$5&lt;&gt;"",HLOOKUP(Y$5,Functionalization!$G$6:$R$305,ROW($A91)-5,FALSE),IFERROR(INDEX(Y$269:Y$305,MATCH($F91,$B$269:$B$305,0))/VLOOKUP($F91,$B$269:$BB$305,MATCH(LEFT(TRIM(Y$6),FIND("~",SUBSTITUTE(Y$6,"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91))*HLOOKUP(LEFT(TRIM(Y$6),FIND("~",SUBSTITUTE(Y$6," ","~",LEN(TRIM(Y$6))-LEN(SUBSTITUTE(TRIM(Y$6)," ",""))))-1)&amp;" Total",$B$6:$BB$305,ROW($A91)-5,FALSE))</f>
        <v>0</v>
      </c>
      <c r="Z91" s="143">
        <f ca="1">IF(Z$5&lt;&gt;"",HLOOKUP(Z$5,Functionalization!$G$6:$R$305,ROW($A91)-5,FALSE),IFERROR(INDEX(Z$269:Z$305,MATCH($F91,$B$269:$B$305,0))/VLOOKUP($F91,$B$269:$BB$305,MATCH(LEFT(TRIM(Z$6),FIND("~",SUBSTITUTE(Z$6,"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91))*HLOOKUP(LEFT(TRIM(Z$6),FIND("~",SUBSTITUTE(Z$6," ","~",LEN(TRIM(Z$6))-LEN(SUBSTITUTE(TRIM(Z$6)," ",""))))-1)&amp;" Total",$B$6:$BB$305,ROW($A91)-5,FALSE))</f>
        <v>0</v>
      </c>
      <c r="AA91" s="143">
        <f ca="1">IF(AA$5&lt;&gt;"",HLOOKUP(AA$5,Functionalization!$G$6:$R$305,ROW($A91)-5,FALSE),IFERROR(INDEX(AA$269:AA$305,MATCH($F91,$B$269:$B$305,0))/VLOOKUP($F91,$B$269:$BB$305,MATCH(LEFT(TRIM(AA$6),FIND("~",SUBSTITUTE(AA$6,"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91))*HLOOKUP(LEFT(TRIM(AA$6),FIND("~",SUBSTITUTE(AA$6," ","~",LEN(TRIM(AA$6))-LEN(SUBSTITUTE(TRIM(AA$6)," ",""))))-1)&amp;" Total",$B$6:$BB$305,ROW($A91)-5,FALSE))</f>
        <v>0</v>
      </c>
      <c r="AB91" s="143">
        <f ca="1">IF(AB$5&lt;&gt;"",HLOOKUP(AB$5,Functionalization!$G$6:$R$305,ROW($A91)-5,FALSE),IFERROR(INDEX(AB$269:AB$305,MATCH($F91,$B$269:$B$305,0))/VLOOKUP($F91,$B$269:$BB$305,MATCH(LEFT(TRIM(AB$6),FIND("~",SUBSTITUTE(AB$6,"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91))*HLOOKUP(LEFT(TRIM(AB$6),FIND("~",SUBSTITUTE(AB$6," ","~",LEN(TRIM(AB$6))-LEN(SUBSTITUTE(TRIM(AB$6)," ",""))))-1)&amp;" Total",$B$6:$BB$305,ROW($A91)-5,FALSE))</f>
        <v>0</v>
      </c>
      <c r="AC91" s="143">
        <f ca="1">IF(AC$5&lt;&gt;"",HLOOKUP(AC$5,Functionalization!$G$6:$R$305,ROW($A91)-5,FALSE),IFERROR(INDEX(AC$269:AC$305,MATCH($F91,$B$269:$B$305,0))/VLOOKUP($F91,$B$269:$BB$305,MATCH(LEFT(TRIM(AC$6),FIND("~",SUBSTITUTE(AC$6,"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91))*HLOOKUP(LEFT(TRIM(AC$6),FIND("~",SUBSTITUTE(AC$6," ","~",LEN(TRIM(AC$6))-LEN(SUBSTITUTE(TRIM(AC$6)," ",""))))-1)&amp;" Total",$B$6:$BB$305,ROW($A91)-5,FALSE))</f>
        <v>0</v>
      </c>
      <c r="AD91" s="143">
        <f ca="1">IF(AD$5&lt;&gt;"",HLOOKUP(AD$5,Functionalization!$G$6:$R$305,ROW($A91)-5,FALSE),IFERROR(INDEX(AD$269:AD$305,MATCH($F91,$B$269:$B$305,0))/VLOOKUP($F91,$B$269:$BB$305,MATCH(LEFT(TRIM(AD$6),FIND("~",SUBSTITUTE(AD$6,"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91))*HLOOKUP(LEFT(TRIM(AD$6),FIND("~",SUBSTITUTE(AD$6," ","~",LEN(TRIM(AD$6))-LEN(SUBSTITUTE(TRIM(AD$6)," ",""))))-1)&amp;" Total",$B$6:$BB$305,ROW($A91)-5,FALSE))</f>
        <v>0</v>
      </c>
      <c r="AE91" s="143">
        <f ca="1">IF(AE$5&lt;&gt;"",HLOOKUP(AE$5,Functionalization!$G$6:$R$305,ROW($A91)-5,FALSE),IFERROR(INDEX(AE$269:AE$305,MATCH($F91,$B$269:$B$305,0))/VLOOKUP($F91,$B$269:$BB$305,MATCH(LEFT(TRIM(AE$6),FIND("~",SUBSTITUTE(AE$6,"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91))*HLOOKUP(LEFT(TRIM(AE$6),FIND("~",SUBSTITUTE(AE$6," ","~",LEN(TRIM(AE$6))-LEN(SUBSTITUTE(TRIM(AE$6)," ",""))))-1)&amp;" Total",$B$6:$BB$305,ROW($A91)-5,FALSE))</f>
        <v>0</v>
      </c>
      <c r="AF91" s="143">
        <f ca="1">IF(AF$5&lt;&gt;"",HLOOKUP(AF$5,Functionalization!$G$6:$R$305,ROW($A91)-5,FALSE),IFERROR(INDEX(AF$269:AF$305,MATCH($F91,$B$269:$B$305,0))/VLOOKUP($F91,$B$269:$BB$305,MATCH(LEFT(TRIM(AF$6),FIND("~",SUBSTITUTE(AF$6,"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91))*HLOOKUP(LEFT(TRIM(AF$6),FIND("~",SUBSTITUTE(AF$6," ","~",LEN(TRIM(AF$6))-LEN(SUBSTITUTE(TRIM(AF$6)," ",""))))-1)&amp;" Total",$B$6:$BB$305,ROW($A91)-5,FALSE))</f>
        <v>0</v>
      </c>
      <c r="AG91" s="143">
        <f ca="1">IF(AG$5&lt;&gt;"",HLOOKUP(AG$5,Functionalization!$G$6:$R$305,ROW($A91)-5,FALSE),IFERROR(INDEX(AG$269:AG$305,MATCH($F91,$B$269:$B$305,0))/VLOOKUP($F91,$B$269:$BB$305,MATCH(LEFT(TRIM(AG$6),FIND("~",SUBSTITUTE(AG$6,"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91))*HLOOKUP(LEFT(TRIM(AG$6),FIND("~",SUBSTITUTE(AG$6," ","~",LEN(TRIM(AG$6))-LEN(SUBSTITUTE(TRIM(AG$6)," ",""))))-1)&amp;" Total",$B$6:$BB$305,ROW($A91)-5,FALSE))</f>
        <v>0</v>
      </c>
      <c r="AH91" s="143">
        <f ca="1">IF(AH$5&lt;&gt;"",HLOOKUP(AH$5,Functionalization!$G$6:$R$305,ROW($A91)-5,FALSE),IFERROR(INDEX(AH$269:AH$305,MATCH($F91,$B$269:$B$305,0))/VLOOKUP($F91,$B$269:$BB$305,MATCH(LEFT(TRIM(AH$6),FIND("~",SUBSTITUTE(AH$6,"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91))*HLOOKUP(LEFT(TRIM(AH$6),FIND("~",SUBSTITUTE(AH$6," ","~",LEN(TRIM(AH$6))-LEN(SUBSTITUTE(TRIM(AH$6)," ",""))))-1)&amp;" Total",$B$6:$BB$305,ROW($A91)-5,FALSE))</f>
        <v>0</v>
      </c>
      <c r="AI91" s="143">
        <f ca="1">IF(AI$5&lt;&gt;"",HLOOKUP(AI$5,Functionalization!$G$6:$R$305,ROW($A91)-5,FALSE),IFERROR(INDEX(AI$269:AI$305,MATCH($F91,$B$269:$B$305,0))/VLOOKUP($F91,$B$269:$BB$305,MATCH(LEFT(TRIM(AI$6),FIND("~",SUBSTITUTE(AI$6,"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91))*HLOOKUP(LEFT(TRIM(AI$6),FIND("~",SUBSTITUTE(AI$6," ","~",LEN(TRIM(AI$6))-LEN(SUBSTITUTE(TRIM(AI$6)," ",""))))-1)&amp;" Total",$B$6:$BB$305,ROW($A91)-5,FALSE))</f>
        <v>0</v>
      </c>
      <c r="AJ91" s="143">
        <f ca="1">IF(AJ$5&lt;&gt;"",HLOOKUP(AJ$5,Functionalization!$G$6:$R$305,ROW($A91)-5,FALSE),IFERROR(INDEX(AJ$269:AJ$305,MATCH($F91,$B$269:$B$305,0))/VLOOKUP($F91,$B$269:$BB$305,MATCH(LEFT(TRIM(AJ$6),FIND("~",SUBSTITUTE(AJ$6,"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91))*HLOOKUP(LEFT(TRIM(AJ$6),FIND("~",SUBSTITUTE(AJ$6," ","~",LEN(TRIM(AJ$6))-LEN(SUBSTITUTE(TRIM(AJ$6)," ",""))))-1)&amp;" Total",$B$6:$BB$305,ROW($A91)-5,FALSE))</f>
        <v>0</v>
      </c>
      <c r="AK91" s="143">
        <f ca="1">IF(AK$5&lt;&gt;"",HLOOKUP(AK$5,Functionalization!$G$6:$R$305,ROW($A91)-5,FALSE),IFERROR(INDEX(AK$269:AK$305,MATCH($F91,$B$269:$B$305,0))/VLOOKUP($F91,$B$269:$BB$305,MATCH(LEFT(TRIM(AK$6),FIND("~",SUBSTITUTE(AK$6,"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91))*HLOOKUP(LEFT(TRIM(AK$6),FIND("~",SUBSTITUTE(AK$6," ","~",LEN(TRIM(AK$6))-LEN(SUBSTITUTE(TRIM(AK$6)," ",""))))-1)&amp;" Total",$B$6:$BB$305,ROW($A91)-5,FALSE))</f>
        <v>0</v>
      </c>
      <c r="AL91" s="143">
        <f ca="1">IF(AL$5&lt;&gt;"",HLOOKUP(AL$5,Functionalization!$G$6:$R$305,ROW($A91)-5,FALSE),IFERROR(INDEX(AL$269:AL$305,MATCH($F91,$B$269:$B$305,0))/VLOOKUP($F91,$B$269:$BB$305,MATCH(LEFT(TRIM(AL$6),FIND("~",SUBSTITUTE(AL$6,"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91))*HLOOKUP(LEFT(TRIM(AL$6),FIND("~",SUBSTITUTE(AL$6," ","~",LEN(TRIM(AL$6))-LEN(SUBSTITUTE(TRIM(AL$6)," ",""))))-1)&amp;" Total",$B$6:$BB$305,ROW($A91)-5,FALSE))</f>
        <v>0</v>
      </c>
      <c r="AM91" s="143">
        <f ca="1">IF(AM$5&lt;&gt;"",HLOOKUP(AM$5,Functionalization!$G$6:$R$305,ROW($A91)-5,FALSE),IFERROR(INDEX(AM$269:AM$305,MATCH($F91,$B$269:$B$305,0))/VLOOKUP($F91,$B$269:$BB$305,MATCH(LEFT(TRIM(AM$6),FIND("~",SUBSTITUTE(AM$6,"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91))*HLOOKUP(LEFT(TRIM(AM$6),FIND("~",SUBSTITUTE(AM$6," ","~",LEN(TRIM(AM$6))-LEN(SUBSTITUTE(TRIM(AM$6)," ",""))))-1)&amp;" Total",$B$6:$BB$305,ROW($A91)-5,FALSE))</f>
        <v>0</v>
      </c>
      <c r="AN91" s="143">
        <f ca="1">IF(AN$5&lt;&gt;"",HLOOKUP(AN$5,Functionalization!$G$6:$R$305,ROW($A91)-5,FALSE),IFERROR(INDEX(AN$269:AN$305,MATCH($F91,$B$269:$B$305,0))/VLOOKUP($F91,$B$269:$BB$305,MATCH(LEFT(TRIM(AN$6),FIND("~",SUBSTITUTE(AN$6,"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91))*HLOOKUP(LEFT(TRIM(AN$6),FIND("~",SUBSTITUTE(AN$6," ","~",LEN(TRIM(AN$6))-LEN(SUBSTITUTE(TRIM(AN$6)," ",""))))-1)&amp;" Total",$B$6:$BB$305,ROW($A91)-5,FALSE))</f>
        <v>0</v>
      </c>
      <c r="AO91" s="143">
        <f ca="1">IF(AO$5&lt;&gt;"",HLOOKUP(AO$5,Functionalization!$G$6:$R$305,ROW($A91)-5,FALSE),IFERROR(INDEX(AO$269:AO$305,MATCH($F91,$B$269:$B$305,0))/VLOOKUP($F91,$B$269:$BB$305,MATCH(LEFT(TRIM(AO$6),FIND("~",SUBSTITUTE(AO$6,"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91))*HLOOKUP(LEFT(TRIM(AO$6),FIND("~",SUBSTITUTE(AO$6," ","~",LEN(TRIM(AO$6))-LEN(SUBSTITUTE(TRIM(AO$6)," ",""))))-1)&amp;" Total",$B$6:$BB$305,ROW($A91)-5,FALSE))</f>
        <v>0</v>
      </c>
      <c r="AP91" s="143">
        <f ca="1">IF(AP$5&lt;&gt;"",HLOOKUP(AP$5,Functionalization!$G$6:$R$305,ROW($A91)-5,FALSE),IFERROR(INDEX(AP$269:AP$305,MATCH($F91,$B$269:$B$305,0))/VLOOKUP($F91,$B$269:$BB$305,MATCH(LEFT(TRIM(AP$6),FIND("~",SUBSTITUTE(AP$6,"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91))*HLOOKUP(LEFT(TRIM(AP$6),FIND("~",SUBSTITUTE(AP$6," ","~",LEN(TRIM(AP$6))-LEN(SUBSTITUTE(TRIM(AP$6)," ",""))))-1)&amp;" Total",$B$6:$BB$305,ROW($A91)-5,FALSE))</f>
        <v>0</v>
      </c>
      <c r="AQ91" s="143">
        <f ca="1">IF(AQ$5&lt;&gt;"",HLOOKUP(AQ$5,Functionalization!$G$6:$R$305,ROW($A91)-5,FALSE),IFERROR(INDEX(AQ$269:AQ$305,MATCH($F91,$B$269:$B$305,0))/VLOOKUP($F91,$B$269:$BB$305,MATCH(LEFT(TRIM(AQ$6),FIND("~",SUBSTITUTE(AQ$6,"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91))*HLOOKUP(LEFT(TRIM(AQ$6),FIND("~",SUBSTITUTE(AQ$6," ","~",LEN(TRIM(AQ$6))-LEN(SUBSTITUTE(TRIM(AQ$6)," ",""))))-1)&amp;" Total",$B$6:$BB$305,ROW($A91)-5,FALSE))</f>
        <v>0</v>
      </c>
      <c r="AR91" s="143">
        <f ca="1">IF(AR$5&lt;&gt;"",HLOOKUP(AR$5,Functionalization!$G$6:$R$305,ROW($A91)-5,FALSE),IFERROR(INDEX(AR$269:AR$305,MATCH($F91,$B$269:$B$305,0))/VLOOKUP($F91,$B$269:$BB$305,MATCH(LEFT(TRIM(AR$6),FIND("~",SUBSTITUTE(AR$6,"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91))*HLOOKUP(LEFT(TRIM(AR$6),FIND("~",SUBSTITUTE(AR$6," ","~",LEN(TRIM(AR$6))-LEN(SUBSTITUTE(TRIM(AR$6)," ",""))))-1)&amp;" Total",$B$6:$BB$305,ROW($A91)-5,FALSE))</f>
        <v>0</v>
      </c>
      <c r="AS91" s="143">
        <f ca="1">IF(AS$5&lt;&gt;"",HLOOKUP(AS$5,Functionalization!$G$6:$R$305,ROW($A91)-5,FALSE),IFERROR(INDEX(AS$269:AS$305,MATCH($F91,$B$269:$B$305,0))/VLOOKUP($F91,$B$269:$BB$305,MATCH(LEFT(TRIM(AS$6),FIND("~",SUBSTITUTE(AS$6,"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91))*HLOOKUP(LEFT(TRIM(AS$6),FIND("~",SUBSTITUTE(AS$6," ","~",LEN(TRIM(AS$6))-LEN(SUBSTITUTE(TRIM(AS$6)," ",""))))-1)&amp;" Total",$B$6:$BB$305,ROW($A91)-5,FALSE))</f>
        <v>0</v>
      </c>
      <c r="AT91" s="143">
        <f ca="1">IF(AT$5&lt;&gt;"",HLOOKUP(AT$5,Functionalization!$G$6:$R$305,ROW($A91)-5,FALSE),IFERROR(INDEX(AT$269:AT$305,MATCH($F91,$B$269:$B$305,0))/VLOOKUP($F91,$B$269:$BB$305,MATCH(LEFT(TRIM(AT$6),FIND("~",SUBSTITUTE(AT$6,"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91))*HLOOKUP(LEFT(TRIM(AT$6),FIND("~",SUBSTITUTE(AT$6," ","~",LEN(TRIM(AT$6))-LEN(SUBSTITUTE(TRIM(AT$6)," ",""))))-1)&amp;" Total",$B$6:$BB$305,ROW($A91)-5,FALSE))</f>
        <v>0</v>
      </c>
      <c r="AU91" s="143">
        <f ca="1">IF(AU$5&lt;&gt;"",HLOOKUP(AU$5,Functionalization!$G$6:$R$305,ROW($A91)-5,FALSE),IFERROR(INDEX(AU$269:AU$305,MATCH($F91,$B$269:$B$305,0))/VLOOKUP($F91,$B$269:$BB$305,MATCH(LEFT(TRIM(AU$6),FIND("~",SUBSTITUTE(AU$6,"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91))*HLOOKUP(LEFT(TRIM(AU$6),FIND("~",SUBSTITUTE(AU$6," ","~",LEN(TRIM(AU$6))-LEN(SUBSTITUTE(TRIM(AU$6)," ",""))))-1)&amp;" Total",$B$6:$BB$305,ROW($A91)-5,FALSE))</f>
        <v>0</v>
      </c>
      <c r="AV91" s="143">
        <f ca="1">IF(AV$5&lt;&gt;"",HLOOKUP(AV$5,Functionalization!$G$6:$R$305,ROW($A91)-5,FALSE),IFERROR(INDEX(AV$269:AV$305,MATCH($F91,$B$269:$B$305,0))/VLOOKUP($F91,$B$269:$BB$305,MATCH(LEFT(TRIM(AV$6),FIND("~",SUBSTITUTE(AV$6,"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91))*HLOOKUP(LEFT(TRIM(AV$6),FIND("~",SUBSTITUTE(AV$6," ","~",LEN(TRIM(AV$6))-LEN(SUBSTITUTE(TRIM(AV$6)," ",""))))-1)&amp;" Total",$B$6:$BB$305,ROW($A91)-5,FALSE))</f>
        <v>0</v>
      </c>
      <c r="AW91" s="143">
        <f ca="1">IF(AW$5&lt;&gt;"",HLOOKUP(AW$5,Functionalization!$G$6:$R$305,ROW($A91)-5,FALSE),IFERROR(INDEX(AW$269:AW$305,MATCH($F91,$B$269:$B$305,0))/VLOOKUP($F91,$B$269:$BB$305,MATCH(LEFT(TRIM(AW$6),FIND("~",SUBSTITUTE(AW$6,"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91))*HLOOKUP(LEFT(TRIM(AW$6),FIND("~",SUBSTITUTE(AW$6," ","~",LEN(TRIM(AW$6))-LEN(SUBSTITUTE(TRIM(AW$6)," ",""))))-1)&amp;" Total",$B$6:$BB$305,ROW($A91)-5,FALSE))</f>
        <v>0</v>
      </c>
      <c r="AX91" s="143">
        <f ca="1">IF(AX$5&lt;&gt;"",HLOOKUP(AX$5,Functionalization!$G$6:$R$305,ROW($A91)-5,FALSE),IFERROR(INDEX(AX$269:AX$305,MATCH($F91,$B$269:$B$305,0))/VLOOKUP($F91,$B$269:$BB$305,MATCH(LEFT(TRIM(AX$6),FIND("~",SUBSTITUTE(AX$6,"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91))*HLOOKUP(LEFT(TRIM(AX$6),FIND("~",SUBSTITUTE(AX$6," ","~",LEN(TRIM(AX$6))-LEN(SUBSTITUTE(TRIM(AX$6)," ",""))))-1)&amp;" Total",$B$6:$BB$305,ROW($A91)-5,FALSE))</f>
        <v>0</v>
      </c>
      <c r="AY91" s="143">
        <f ca="1">IF(AY$5&lt;&gt;"",HLOOKUP(AY$5,Functionalization!$G$6:$R$305,ROW($A91)-5,FALSE),IFERROR(INDEX(AY$269:AY$305,MATCH($F91,$B$269:$B$305,0))/VLOOKUP($F91,$B$269:$BB$305,MATCH(LEFT(TRIM(AY$6),FIND("~",SUBSTITUTE(AY$6,"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91))*HLOOKUP(LEFT(TRIM(AY$6),FIND("~",SUBSTITUTE(AY$6," ","~",LEN(TRIM(AY$6))-LEN(SUBSTITUTE(TRIM(AY$6)," ",""))))-1)&amp;" Total",$B$6:$BB$305,ROW($A91)-5,FALSE))</f>
        <v>0</v>
      </c>
      <c r="AZ91" s="143">
        <f ca="1">IF(AZ$5&lt;&gt;"",HLOOKUP(AZ$5,Functionalization!$G$6:$R$305,ROW($A91)-5,FALSE),IFERROR(INDEX(AZ$269:AZ$305,MATCH($F91,$B$269:$B$305,0))/VLOOKUP($F91,$B$269:$BB$305,MATCH(LEFT(TRIM(AZ$6),FIND("~",SUBSTITUTE(AZ$6,"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91))*HLOOKUP(LEFT(TRIM(AZ$6),FIND("~",SUBSTITUTE(AZ$6," ","~",LEN(TRIM(AZ$6))-LEN(SUBSTITUTE(TRIM(AZ$6)," ",""))))-1)&amp;" Total",$B$6:$BB$305,ROW($A91)-5,FALSE))</f>
        <v>0</v>
      </c>
      <c r="BA91" s="143">
        <f ca="1">IF(BA$5&lt;&gt;"",HLOOKUP(BA$5,Functionalization!$G$6:$R$305,ROW($A91)-5,FALSE),IFERROR(INDEX(BA$269:BA$305,MATCH($F91,$B$269:$B$305,0))/VLOOKUP($F91,$B$269:$BB$305,MATCH(LEFT(TRIM(BA$6),FIND("~",SUBSTITUTE(BA$6,"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91))*HLOOKUP(LEFT(TRIM(BA$6),FIND("~",SUBSTITUTE(BA$6," ","~",LEN(TRIM(BA$6))-LEN(SUBSTITUTE(TRIM(BA$6)," ",""))))-1)&amp;" Total",$B$6:$BB$305,ROW($A91)-5,FALSE))</f>
        <v>0</v>
      </c>
      <c r="BB91" s="143">
        <f ca="1">IF(BB$5&lt;&gt;"",HLOOKUP(BB$5,Functionalization!$G$6:$R$305,ROW($A91)-5,FALSE),IFERROR(INDEX(BB$269:BB$305,MATCH($F91,$B$269:$B$305,0))/VLOOKUP($F91,$B$269:$BB$305,MATCH(LEFT(TRIM(BB$6),FIND("~",SUBSTITUTE(BB$6,"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91))*HLOOKUP(LEFT(TRIM(BB$6),FIND("~",SUBSTITUTE(BB$6," ","~",LEN(TRIM(BB$6))-LEN(SUBSTITUTE(TRIM(BB$6)," ",""))))-1)&amp;" Total",$B$6:$BB$305,ROW($A91)-5,FALSE))</f>
        <v>0</v>
      </c>
      <c r="BD91" s="79">
        <f ca="1">IFERROR(IF(SUMIF($G$6:$BB$6,BD$6&amp;" Total",$G91:$BB91)-(SUMIF($G$6:$BB$6,BD$6&amp;" "&amp;'Input-Func_Class'!$D$22,$G91:$BB91)+IFERROR(SUMIF($G$6:$BB$6,BD$6&amp;" "&amp;'Input-Func_Class'!$E$22,$G91:$BB91),SUMIF($G$6:$BB$6,BD$6&amp;" "&amp;'Input-Func_Class'!$B$24,$G91:$BB91))+SUMIF($G$6:$BB$6,BD$6&amp;" "&amp;'Input-Func_Class'!$F$22,$G91:$BB91))&lt;Check_Limit,0,1),1)</f>
        <v>0</v>
      </c>
      <c r="BE91" s="79">
        <f ca="1">IFERROR(IF(SUMIF($G$6:$BB$6,BE$6&amp;" Total",$G91:$BB91)-(SUMIF($G$6:$BB$6,BE$6&amp;" "&amp;'Input-Func_Class'!$D$22,$G91:$BB91)+IFERROR(SUMIF($G$6:$BB$6,BE$6&amp;" "&amp;'Input-Func_Class'!$E$22,$G91:$BB91),SUMIF($G$6:$BB$6,BE$6&amp;" "&amp;'Input-Func_Class'!$B$24,$G91:$BB91))+SUMIF($G$6:$BB$6,BE$6&amp;" "&amp;'Input-Func_Class'!$F$22,$G91:$BB91))&lt;Check_Limit,0,1),1)</f>
        <v>0</v>
      </c>
      <c r="BF91" s="79">
        <f ca="1">IFERROR(IF(SUMIF($G$6:$BB$6,BF$6&amp;" Total",$G91:$BB91)-(SUMIF($G$6:$BB$6,BF$6&amp;" "&amp;'Input-Func_Class'!$D$22,$G91:$BB91)+IFERROR(SUMIF($G$6:$BB$6,BF$6&amp;" "&amp;'Input-Func_Class'!$E$22,$G91:$BB91),SUMIF($G$6:$BB$6,BF$6&amp;" "&amp;'Input-Func_Class'!$B$24,$G91:$BB91))+SUMIF($G$6:$BB$6,BF$6&amp;" "&amp;'Input-Func_Class'!$F$22,$G91:$BB91))&lt;Check_Limit,0,1),1)</f>
        <v>0</v>
      </c>
      <c r="BG91" s="79">
        <f ca="1">IFERROR(IF(SUMIF($G$6:$BB$6,BG$6&amp;" Total",$G91:$BB91)-(SUMIF($G$6:$BB$6,BG$6&amp;" "&amp;'Input-Func_Class'!$D$22,$G91:$BB91)+IFERROR(SUMIF($G$6:$BB$6,BG$6&amp;" "&amp;'Input-Func_Class'!$E$22,$G91:$BB91),SUMIF($G$6:$BB$6,BG$6&amp;" "&amp;'Input-Func_Class'!$B$24,$G91:$BB91))+SUMIF($G$6:$BB$6,BG$6&amp;" "&amp;'Input-Func_Class'!$F$22,$G91:$BB91))&lt;Check_Limit,0,1),1)</f>
        <v>0</v>
      </c>
      <c r="BH91" s="79">
        <f ca="1">IFERROR(IF(SUMIF($G$6:$BB$6,BH$6&amp;" Total",$G91:$BB91)-(SUMIF($G$6:$BB$6,BH$6&amp;" "&amp;'Input-Func_Class'!$D$22,$G91:$BB91)+IFERROR(SUMIF($G$6:$BB$6,BH$6&amp;" "&amp;'Input-Func_Class'!$E$22,$G91:$BB91),SUMIF($G$6:$BB$6,BH$6&amp;" "&amp;'Input-Func_Class'!$B$24,$G91:$BB91))+SUMIF($G$6:$BB$6,BH$6&amp;" "&amp;'Input-Func_Class'!$F$22,$G91:$BB91))&lt;Check_Limit,0,1),1)</f>
        <v>0</v>
      </c>
      <c r="BI91" s="79">
        <f ca="1">IFERROR(IF(SUMIF($G$6:$BB$6,BI$6&amp;" Total",$G91:$BB91)-(SUMIF($G$6:$BB$6,BI$6&amp;" "&amp;'Input-Func_Class'!$D$22,$G91:$BB91)+IFERROR(SUMIF($G$6:$BB$6,BI$6&amp;" "&amp;'Input-Func_Class'!$E$22,$G91:$BB91),SUMIF($G$6:$BB$6,BI$6&amp;" "&amp;'Input-Func_Class'!$B$24,$G91:$BB91))+SUMIF($G$6:$BB$6,BI$6&amp;" "&amp;'Input-Func_Class'!$F$22,$G91:$BB91))&lt;Check_Limit,0,1),1)</f>
        <v>0</v>
      </c>
      <c r="BJ91" s="79">
        <f ca="1">IFERROR(IF(SUMIF($G$6:$BB$6,BJ$6&amp;" Total",$G91:$BB91)-(SUMIF($G$6:$BB$6,BJ$6&amp;" "&amp;'Input-Func_Class'!$D$22,$G91:$BB91)+IFERROR(SUMIF($G$6:$BB$6,BJ$6&amp;" "&amp;'Input-Func_Class'!$E$22,$G91:$BB91),SUMIF($G$6:$BB$6,BJ$6&amp;" "&amp;'Input-Func_Class'!$B$24,$G91:$BB91))+SUMIF($G$6:$BB$6,BJ$6&amp;" "&amp;'Input-Func_Class'!$F$22,$G91:$BB91))&lt;Check_Limit,0,1),1)</f>
        <v>0</v>
      </c>
      <c r="BK91" s="79">
        <f ca="1">IFERROR(IF(SUMIF($G$6:$BB$6,BK$6&amp;" Total",$G91:$BB91)-(SUMIF($G$6:$BB$6,BK$6&amp;" "&amp;'Input-Func_Class'!$D$22,$G91:$BB91)+IFERROR(SUMIF($G$6:$BB$6,BK$6&amp;" "&amp;'Input-Func_Class'!$E$22,$G91:$BB91),SUMIF($G$6:$BB$6,BK$6&amp;" "&amp;'Input-Func_Class'!$B$24,$G91:$BB91))+SUMIF($G$6:$BB$6,BK$6&amp;" "&amp;'Input-Func_Class'!$F$22,$G91:$BB91))&lt;Check_Limit,0,1),1)</f>
        <v>0</v>
      </c>
      <c r="BL91" s="79">
        <f ca="1">IFERROR(IF(SUMIF($G$6:$BB$6,BL$6&amp;" Total",$G91:$BB91)-(SUMIF($G$6:$BB$6,BL$6&amp;" "&amp;'Input-Func_Class'!$D$22,$G91:$BB91)+IFERROR(SUMIF($G$6:$BB$6,BL$6&amp;" "&amp;'Input-Func_Class'!$E$22,$G91:$BB91),SUMIF($G$6:$BB$6,BL$6&amp;" "&amp;'Input-Func_Class'!$B$24,$G91:$BB91))+SUMIF($G$6:$BB$6,BL$6&amp;" "&amp;'Input-Func_Class'!$F$22,$G91:$BB91))&lt;Check_Limit,0,1),1)</f>
        <v>0</v>
      </c>
      <c r="BM91" s="79">
        <f ca="1">IFERROR(IF(SUMIF($G$6:$BB$6,BM$6&amp;" Total",$G91:$BB91)-(SUMIF($G$6:$BB$6,BM$6&amp;" "&amp;'Input-Func_Class'!$D$22,$G91:$BB91)+IFERROR(SUMIF($G$6:$BB$6,BM$6&amp;" "&amp;'Input-Func_Class'!$E$22,$G91:$BB91),SUMIF($G$6:$BB$6,BM$6&amp;" "&amp;'Input-Func_Class'!$B$24,$G91:$BB91))+SUMIF($G$6:$BB$6,BM$6&amp;" "&amp;'Input-Func_Class'!$F$22,$G91:$BB91))&lt;Check_Limit,0,1),1)</f>
        <v>0</v>
      </c>
      <c r="BN91" s="79">
        <f ca="1">IFERROR(IF(SUMIF($G$6:$BB$6,BN$6&amp;" Total",$G91:$BB91)-(SUMIF($G$6:$BB$6,BN$6&amp;" "&amp;'Input-Func_Class'!$D$22,$G91:$BB91)+IFERROR(SUMIF($G$6:$BB$6,BN$6&amp;" "&amp;'Input-Func_Class'!$E$22,$G91:$BB91),SUMIF($G$6:$BB$6,BN$6&amp;" "&amp;'Input-Func_Class'!$B$24,$G91:$BB91))+SUMIF($G$6:$BB$6,BN$6&amp;" "&amp;'Input-Func_Class'!$F$22,$G91:$BB91))&lt;Check_Limit,0,1),1)</f>
        <v>0</v>
      </c>
      <c r="BO91" s="79">
        <f ca="1">IFERROR(IF(SUMIF($G$6:$BB$6,BO$6&amp;" Total",$G91:$BB91)-(SUMIF($G$6:$BB$6,BO$6&amp;" "&amp;'Input-Func_Class'!$D$22,$G91:$BB91)+IFERROR(SUMIF($G$6:$BB$6,BO$6&amp;" "&amp;'Input-Func_Class'!$E$22,$G91:$BB91),SUMIF($G$6:$BB$6,BO$6&amp;" "&amp;'Input-Func_Class'!$B$24,$G91:$BB91))+SUMIF($G$6:$BB$6,BO$6&amp;" "&amp;'Input-Func_Class'!$F$22,$G91:$BB91))&lt;Check_Limit,0,1),1)</f>
        <v>0</v>
      </c>
    </row>
    <row r="92" spans="1:67" outlineLevel="1">
      <c r="A92" s="113">
        <f>IF(ISBLANK('Input-Accounts'!A92),"",'Input-Accounts'!A92)</f>
        <v>78</v>
      </c>
      <c r="B92" s="79" t="str">
        <f>IF(ISBLANK('Input-Accounts'!B92),"",'Input-Accounts'!B92)</f>
        <v>Subtotal - Distribution Plant</v>
      </c>
      <c r="C92" s="113" t="str">
        <f>IF(ISBLANK('Input-Accounts'!C92),"",'Input-Accounts'!C92)</f>
        <v/>
      </c>
      <c r="D92" s="144">
        <f>SUBTOTAL(9,D73:D91)</f>
        <v>-429373557.86999995</v>
      </c>
      <c r="E92" s="143">
        <f t="shared" ca="1" si="16"/>
        <v>0</v>
      </c>
      <c r="G92" s="144">
        <f t="shared" ref="G92:BB92" ca="1" si="19">SUBTOTAL(9,G73:G91)</f>
        <v>0</v>
      </c>
      <c r="H92" s="144">
        <f t="shared" ca="1" si="19"/>
        <v>0</v>
      </c>
      <c r="I92" s="144">
        <f t="shared" ca="1" si="19"/>
        <v>0</v>
      </c>
      <c r="J92" s="144">
        <f t="shared" ca="1" si="19"/>
        <v>0</v>
      </c>
      <c r="K92" s="144">
        <f t="shared" ca="1" si="19"/>
        <v>-13186560.359999999</v>
      </c>
      <c r="L92" s="144">
        <f t="shared" ca="1" si="19"/>
        <v>-13186560.359999999</v>
      </c>
      <c r="M92" s="144">
        <f t="shared" ca="1" si="19"/>
        <v>0</v>
      </c>
      <c r="N92" s="144">
        <f t="shared" ca="1" si="19"/>
        <v>0</v>
      </c>
      <c r="O92" s="144">
        <f t="shared" ca="1" si="19"/>
        <v>-416186997.50999999</v>
      </c>
      <c r="P92" s="144">
        <f t="shared" ca="1" si="19"/>
        <v>-216369748.38</v>
      </c>
      <c r="Q92" s="144">
        <f t="shared" ca="1" si="19"/>
        <v>0</v>
      </c>
      <c r="R92" s="144">
        <f t="shared" ca="1" si="19"/>
        <v>-199817249.13</v>
      </c>
      <c r="S92" s="144">
        <f t="shared" ca="1" si="19"/>
        <v>0</v>
      </c>
      <c r="T92" s="144">
        <f t="shared" ca="1" si="19"/>
        <v>0</v>
      </c>
      <c r="U92" s="144">
        <f t="shared" ca="1" si="19"/>
        <v>0</v>
      </c>
      <c r="V92" s="144">
        <f t="shared" ca="1" si="19"/>
        <v>0</v>
      </c>
      <c r="W92" s="144">
        <f t="shared" ca="1" si="19"/>
        <v>0</v>
      </c>
      <c r="X92" s="144">
        <f t="shared" ca="1" si="19"/>
        <v>0</v>
      </c>
      <c r="Y92" s="144">
        <f t="shared" ca="1" si="19"/>
        <v>0</v>
      </c>
      <c r="Z92" s="144">
        <f t="shared" ca="1" si="19"/>
        <v>0</v>
      </c>
      <c r="AA92" s="144">
        <f t="shared" ca="1" si="19"/>
        <v>0</v>
      </c>
      <c r="AB92" s="144">
        <f t="shared" ca="1" si="19"/>
        <v>0</v>
      </c>
      <c r="AC92" s="144">
        <f t="shared" ca="1" si="19"/>
        <v>0</v>
      </c>
      <c r="AD92" s="144">
        <f t="shared" ca="1" si="19"/>
        <v>0</v>
      </c>
      <c r="AE92" s="144">
        <f t="shared" ca="1" si="19"/>
        <v>0</v>
      </c>
      <c r="AF92" s="144">
        <f t="shared" ca="1" si="19"/>
        <v>0</v>
      </c>
      <c r="AG92" s="144">
        <f t="shared" ca="1" si="19"/>
        <v>0</v>
      </c>
      <c r="AH92" s="144">
        <f t="shared" ca="1" si="19"/>
        <v>0</v>
      </c>
      <c r="AI92" s="144">
        <f t="shared" ca="1" si="19"/>
        <v>0</v>
      </c>
      <c r="AJ92" s="144">
        <f t="shared" ca="1" si="19"/>
        <v>0</v>
      </c>
      <c r="AK92" s="144">
        <f t="shared" ca="1" si="19"/>
        <v>0</v>
      </c>
      <c r="AL92" s="144">
        <f t="shared" ca="1" si="19"/>
        <v>0</v>
      </c>
      <c r="AM92" s="144">
        <f t="shared" ca="1" si="19"/>
        <v>0</v>
      </c>
      <c r="AN92" s="144">
        <f t="shared" ca="1" si="19"/>
        <v>0</v>
      </c>
      <c r="AO92" s="144">
        <f t="shared" ca="1" si="19"/>
        <v>0</v>
      </c>
      <c r="AP92" s="144">
        <f t="shared" ca="1" si="19"/>
        <v>0</v>
      </c>
      <c r="AQ92" s="144">
        <f t="shared" ca="1" si="19"/>
        <v>0</v>
      </c>
      <c r="AR92" s="144">
        <f t="shared" ca="1" si="19"/>
        <v>0</v>
      </c>
      <c r="AS92" s="144">
        <f t="shared" ca="1" si="19"/>
        <v>0</v>
      </c>
      <c r="AT92" s="144">
        <f t="shared" ca="1" si="19"/>
        <v>0</v>
      </c>
      <c r="AU92" s="144">
        <f t="shared" ca="1" si="19"/>
        <v>0</v>
      </c>
      <c r="AV92" s="144">
        <f t="shared" ca="1" si="19"/>
        <v>0</v>
      </c>
      <c r="AW92" s="144">
        <f t="shared" ca="1" si="19"/>
        <v>0</v>
      </c>
      <c r="AX92" s="144">
        <f t="shared" ca="1" si="19"/>
        <v>0</v>
      </c>
      <c r="AY92" s="144">
        <f t="shared" ca="1" si="19"/>
        <v>0</v>
      </c>
      <c r="AZ92" s="144">
        <f t="shared" ca="1" si="19"/>
        <v>0</v>
      </c>
      <c r="BA92" s="144">
        <f t="shared" ca="1" si="19"/>
        <v>0</v>
      </c>
      <c r="BB92" s="144">
        <f t="shared" ca="1" si="19"/>
        <v>0</v>
      </c>
      <c r="BD92" s="79">
        <f ca="1">IFERROR(IF(SUMIF($G$6:$BB$6,BD$6&amp;" Total",$G92:$BB92)-(SUMIF($G$6:$BB$6,BD$6&amp;" "&amp;'Input-Func_Class'!$D$22,$G92:$BB92)+IFERROR(SUMIF($G$6:$BB$6,BD$6&amp;" "&amp;'Input-Func_Class'!$E$22,$G92:$BB92),SUMIF($G$6:$BB$6,BD$6&amp;" "&amp;'Input-Func_Class'!$B$24,$G92:$BB92))+SUMIF($G$6:$BB$6,BD$6&amp;" "&amp;'Input-Func_Class'!$F$22,$G92:$BB92))&lt;Check_Limit,0,1),1)</f>
        <v>0</v>
      </c>
      <c r="BE92" s="79">
        <f ca="1">IFERROR(IF(SUMIF($G$6:$BB$6,BE$6&amp;" Total",$G92:$BB92)-(SUMIF($G$6:$BB$6,BE$6&amp;" "&amp;'Input-Func_Class'!$D$22,$G92:$BB92)+IFERROR(SUMIF($G$6:$BB$6,BE$6&amp;" "&amp;'Input-Func_Class'!$E$22,$G92:$BB92),SUMIF($G$6:$BB$6,BE$6&amp;" "&amp;'Input-Func_Class'!$B$24,$G92:$BB92))+SUMIF($G$6:$BB$6,BE$6&amp;" "&amp;'Input-Func_Class'!$F$22,$G92:$BB92))&lt;Check_Limit,0,1),1)</f>
        <v>0</v>
      </c>
      <c r="BF92" s="79">
        <f ca="1">IFERROR(IF(SUMIF($G$6:$BB$6,BF$6&amp;" Total",$G92:$BB92)-(SUMIF($G$6:$BB$6,BF$6&amp;" "&amp;'Input-Func_Class'!$D$22,$G92:$BB92)+IFERROR(SUMIF($G$6:$BB$6,BF$6&amp;" "&amp;'Input-Func_Class'!$E$22,$G92:$BB92),SUMIF($G$6:$BB$6,BF$6&amp;" "&amp;'Input-Func_Class'!$B$24,$G92:$BB92))+SUMIF($G$6:$BB$6,BF$6&amp;" "&amp;'Input-Func_Class'!$F$22,$G92:$BB92))&lt;Check_Limit,0,1),1)</f>
        <v>0</v>
      </c>
      <c r="BG92" s="79">
        <f ca="1">IFERROR(IF(SUMIF($G$6:$BB$6,BG$6&amp;" Total",$G92:$BB92)-(SUMIF($G$6:$BB$6,BG$6&amp;" "&amp;'Input-Func_Class'!$D$22,$G92:$BB92)+IFERROR(SUMIF($G$6:$BB$6,BG$6&amp;" "&amp;'Input-Func_Class'!$E$22,$G92:$BB92),SUMIF($G$6:$BB$6,BG$6&amp;" "&amp;'Input-Func_Class'!$B$24,$G92:$BB92))+SUMIF($G$6:$BB$6,BG$6&amp;" "&amp;'Input-Func_Class'!$F$22,$G92:$BB92))&lt;Check_Limit,0,1),1)</f>
        <v>0</v>
      </c>
      <c r="BH92" s="79">
        <f ca="1">IFERROR(IF(SUMIF($G$6:$BB$6,BH$6&amp;" Total",$G92:$BB92)-(SUMIF($G$6:$BB$6,BH$6&amp;" "&amp;'Input-Func_Class'!$D$22,$G92:$BB92)+IFERROR(SUMIF($G$6:$BB$6,BH$6&amp;" "&amp;'Input-Func_Class'!$E$22,$G92:$BB92),SUMIF($G$6:$BB$6,BH$6&amp;" "&amp;'Input-Func_Class'!$B$24,$G92:$BB92))+SUMIF($G$6:$BB$6,BH$6&amp;" "&amp;'Input-Func_Class'!$F$22,$G92:$BB92))&lt;Check_Limit,0,1),1)</f>
        <v>0</v>
      </c>
      <c r="BI92" s="79">
        <f ca="1">IFERROR(IF(SUMIF($G$6:$BB$6,BI$6&amp;" Total",$G92:$BB92)-(SUMIF($G$6:$BB$6,BI$6&amp;" "&amp;'Input-Func_Class'!$D$22,$G92:$BB92)+IFERROR(SUMIF($G$6:$BB$6,BI$6&amp;" "&amp;'Input-Func_Class'!$E$22,$G92:$BB92),SUMIF($G$6:$BB$6,BI$6&amp;" "&amp;'Input-Func_Class'!$B$24,$G92:$BB92))+SUMIF($G$6:$BB$6,BI$6&amp;" "&amp;'Input-Func_Class'!$F$22,$G92:$BB92))&lt;Check_Limit,0,1),1)</f>
        <v>0</v>
      </c>
      <c r="BJ92" s="79">
        <f ca="1">IFERROR(IF(SUMIF($G$6:$BB$6,BJ$6&amp;" Total",$G92:$BB92)-(SUMIF($G$6:$BB$6,BJ$6&amp;" "&amp;'Input-Func_Class'!$D$22,$G92:$BB92)+IFERROR(SUMIF($G$6:$BB$6,BJ$6&amp;" "&amp;'Input-Func_Class'!$E$22,$G92:$BB92),SUMIF($G$6:$BB$6,BJ$6&amp;" "&amp;'Input-Func_Class'!$B$24,$G92:$BB92))+SUMIF($G$6:$BB$6,BJ$6&amp;" "&amp;'Input-Func_Class'!$F$22,$G92:$BB92))&lt;Check_Limit,0,1),1)</f>
        <v>0</v>
      </c>
      <c r="BK92" s="79">
        <f ca="1">IFERROR(IF(SUMIF($G$6:$BB$6,BK$6&amp;" Total",$G92:$BB92)-(SUMIF($G$6:$BB$6,BK$6&amp;" "&amp;'Input-Func_Class'!$D$22,$G92:$BB92)+IFERROR(SUMIF($G$6:$BB$6,BK$6&amp;" "&amp;'Input-Func_Class'!$E$22,$G92:$BB92),SUMIF($G$6:$BB$6,BK$6&amp;" "&amp;'Input-Func_Class'!$B$24,$G92:$BB92))+SUMIF($G$6:$BB$6,BK$6&amp;" "&amp;'Input-Func_Class'!$F$22,$G92:$BB92))&lt;Check_Limit,0,1),1)</f>
        <v>0</v>
      </c>
      <c r="BL92" s="79">
        <f ca="1">IFERROR(IF(SUMIF($G$6:$BB$6,BL$6&amp;" Total",$G92:$BB92)-(SUMIF($G$6:$BB$6,BL$6&amp;" "&amp;'Input-Func_Class'!$D$22,$G92:$BB92)+IFERROR(SUMIF($G$6:$BB$6,BL$6&amp;" "&amp;'Input-Func_Class'!$E$22,$G92:$BB92),SUMIF($G$6:$BB$6,BL$6&amp;" "&amp;'Input-Func_Class'!$B$24,$G92:$BB92))+SUMIF($G$6:$BB$6,BL$6&amp;" "&amp;'Input-Func_Class'!$F$22,$G92:$BB92))&lt;Check_Limit,0,1),1)</f>
        <v>0</v>
      </c>
      <c r="BM92" s="79">
        <f ca="1">IFERROR(IF(SUMIF($G$6:$BB$6,BM$6&amp;" Total",$G92:$BB92)-(SUMIF($G$6:$BB$6,BM$6&amp;" "&amp;'Input-Func_Class'!$D$22,$G92:$BB92)+IFERROR(SUMIF($G$6:$BB$6,BM$6&amp;" "&amp;'Input-Func_Class'!$E$22,$G92:$BB92),SUMIF($G$6:$BB$6,BM$6&amp;" "&amp;'Input-Func_Class'!$B$24,$G92:$BB92))+SUMIF($G$6:$BB$6,BM$6&amp;" "&amp;'Input-Func_Class'!$F$22,$G92:$BB92))&lt;Check_Limit,0,1),1)</f>
        <v>0</v>
      </c>
      <c r="BN92" s="79">
        <f ca="1">IFERROR(IF(SUMIF($G$6:$BB$6,BN$6&amp;" Total",$G92:$BB92)-(SUMIF($G$6:$BB$6,BN$6&amp;" "&amp;'Input-Func_Class'!$D$22,$G92:$BB92)+IFERROR(SUMIF($G$6:$BB$6,BN$6&amp;" "&amp;'Input-Func_Class'!$E$22,$G92:$BB92),SUMIF($G$6:$BB$6,BN$6&amp;" "&amp;'Input-Func_Class'!$B$24,$G92:$BB92))+SUMIF($G$6:$BB$6,BN$6&amp;" "&amp;'Input-Func_Class'!$F$22,$G92:$BB92))&lt;Check_Limit,0,1),1)</f>
        <v>0</v>
      </c>
      <c r="BO92" s="79">
        <f ca="1">IFERROR(IF(SUMIF($G$6:$BB$6,BO$6&amp;" Total",$G92:$BB92)-(SUMIF($G$6:$BB$6,BO$6&amp;" "&amp;'Input-Func_Class'!$D$22,$G92:$BB92)+IFERROR(SUMIF($G$6:$BB$6,BO$6&amp;" "&amp;'Input-Func_Class'!$E$22,$G92:$BB92),SUMIF($G$6:$BB$6,BO$6&amp;" "&amp;'Input-Func_Class'!$B$24,$G92:$BB92))+SUMIF($G$6:$BB$6,BO$6&amp;" "&amp;'Input-Func_Class'!$F$22,$G92:$BB92))&lt;Check_Limit,0,1),1)</f>
        <v>0</v>
      </c>
    </row>
    <row r="93" spans="1:67" outlineLevel="1">
      <c r="A93" s="113" t="str">
        <f>IF(ISBLANK('Input-Accounts'!A93),"",'Input-Accounts'!A93)</f>
        <v/>
      </c>
      <c r="B93" s="79" t="str">
        <f>IF(ISBLANK('Input-Accounts'!B93),"",'Input-Accounts'!B93)</f>
        <v/>
      </c>
      <c r="C93" s="113" t="str">
        <f>IF(ISBLANK('Input-Accounts'!C93),"",'Input-Accounts'!C93)</f>
        <v/>
      </c>
      <c r="D93" s="143"/>
      <c r="E93" s="143">
        <f t="shared" si="16"/>
        <v>0</v>
      </c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D93" s="79">
        <f>IFERROR(IF(SUMIF($G$6:$BB$6,BD$6&amp;" Total",$G93:$BB93)-(SUMIF($G$6:$BB$6,BD$6&amp;" "&amp;'Input-Func_Class'!$D$22,$G93:$BB93)+IFERROR(SUMIF($G$6:$BB$6,BD$6&amp;" "&amp;'Input-Func_Class'!$E$22,$G93:$BB93),SUMIF($G$6:$BB$6,BD$6&amp;" "&amp;'Input-Func_Class'!$B$24,$G93:$BB93))+SUMIF($G$6:$BB$6,BD$6&amp;" "&amp;'Input-Func_Class'!$F$22,$G93:$BB93))&lt;Check_Limit,0,1),1)</f>
        <v>0</v>
      </c>
      <c r="BE93" s="79">
        <f>IFERROR(IF(SUMIF($G$6:$BB$6,BE$6&amp;" Total",$G93:$BB93)-(SUMIF($G$6:$BB$6,BE$6&amp;" "&amp;'Input-Func_Class'!$D$22,$G93:$BB93)+IFERROR(SUMIF($G$6:$BB$6,BE$6&amp;" "&amp;'Input-Func_Class'!$E$22,$G93:$BB93),SUMIF($G$6:$BB$6,BE$6&amp;" "&amp;'Input-Func_Class'!$B$24,$G93:$BB93))+SUMIF($G$6:$BB$6,BE$6&amp;" "&amp;'Input-Func_Class'!$F$22,$G93:$BB93))&lt;Check_Limit,0,1),1)</f>
        <v>0</v>
      </c>
      <c r="BF93" s="79">
        <f>IFERROR(IF(SUMIF($G$6:$BB$6,BF$6&amp;" Total",$G93:$BB93)-(SUMIF($G$6:$BB$6,BF$6&amp;" "&amp;'Input-Func_Class'!$D$22,$G93:$BB93)+IFERROR(SUMIF($G$6:$BB$6,BF$6&amp;" "&amp;'Input-Func_Class'!$E$22,$G93:$BB93),SUMIF($G$6:$BB$6,BF$6&amp;" "&amp;'Input-Func_Class'!$B$24,$G93:$BB93))+SUMIF($G$6:$BB$6,BF$6&amp;" "&amp;'Input-Func_Class'!$F$22,$G93:$BB93))&lt;Check_Limit,0,1),1)</f>
        <v>0</v>
      </c>
      <c r="BG93" s="79">
        <f>IFERROR(IF(SUMIF($G$6:$BB$6,BG$6&amp;" Total",$G93:$BB93)-(SUMIF($G$6:$BB$6,BG$6&amp;" "&amp;'Input-Func_Class'!$D$22,$G93:$BB93)+IFERROR(SUMIF($G$6:$BB$6,BG$6&amp;" "&amp;'Input-Func_Class'!$E$22,$G93:$BB93),SUMIF($G$6:$BB$6,BG$6&amp;" "&amp;'Input-Func_Class'!$B$24,$G93:$BB93))+SUMIF($G$6:$BB$6,BG$6&amp;" "&amp;'Input-Func_Class'!$F$22,$G93:$BB93))&lt;Check_Limit,0,1),1)</f>
        <v>0</v>
      </c>
      <c r="BH93" s="79">
        <f>IFERROR(IF(SUMIF($G$6:$BB$6,BH$6&amp;" Total",$G93:$BB93)-(SUMIF($G$6:$BB$6,BH$6&amp;" "&amp;'Input-Func_Class'!$D$22,$G93:$BB93)+IFERROR(SUMIF($G$6:$BB$6,BH$6&amp;" "&amp;'Input-Func_Class'!$E$22,$G93:$BB93),SUMIF($G$6:$BB$6,BH$6&amp;" "&amp;'Input-Func_Class'!$B$24,$G93:$BB93))+SUMIF($G$6:$BB$6,BH$6&amp;" "&amp;'Input-Func_Class'!$F$22,$G93:$BB93))&lt;Check_Limit,0,1),1)</f>
        <v>0</v>
      </c>
      <c r="BI93" s="79">
        <f>IFERROR(IF(SUMIF($G$6:$BB$6,BI$6&amp;" Total",$G93:$BB93)-(SUMIF($G$6:$BB$6,BI$6&amp;" "&amp;'Input-Func_Class'!$D$22,$G93:$BB93)+IFERROR(SUMIF($G$6:$BB$6,BI$6&amp;" "&amp;'Input-Func_Class'!$E$22,$G93:$BB93),SUMIF($G$6:$BB$6,BI$6&amp;" "&amp;'Input-Func_Class'!$B$24,$G93:$BB93))+SUMIF($G$6:$BB$6,BI$6&amp;" "&amp;'Input-Func_Class'!$F$22,$G93:$BB93))&lt;Check_Limit,0,1),1)</f>
        <v>0</v>
      </c>
      <c r="BJ93" s="79">
        <f>IFERROR(IF(SUMIF($G$6:$BB$6,BJ$6&amp;" Total",$G93:$BB93)-(SUMIF($G$6:$BB$6,BJ$6&amp;" "&amp;'Input-Func_Class'!$D$22,$G93:$BB93)+IFERROR(SUMIF($G$6:$BB$6,BJ$6&amp;" "&amp;'Input-Func_Class'!$E$22,$G93:$BB93),SUMIF($G$6:$BB$6,BJ$6&amp;" "&amp;'Input-Func_Class'!$B$24,$G93:$BB93))+SUMIF($G$6:$BB$6,BJ$6&amp;" "&amp;'Input-Func_Class'!$F$22,$G93:$BB93))&lt;Check_Limit,0,1),1)</f>
        <v>0</v>
      </c>
      <c r="BK93" s="79">
        <f>IFERROR(IF(SUMIF($G$6:$BB$6,BK$6&amp;" Total",$G93:$BB93)-(SUMIF($G$6:$BB$6,BK$6&amp;" "&amp;'Input-Func_Class'!$D$22,$G93:$BB93)+IFERROR(SUMIF($G$6:$BB$6,BK$6&amp;" "&amp;'Input-Func_Class'!$E$22,$G93:$BB93),SUMIF($G$6:$BB$6,BK$6&amp;" "&amp;'Input-Func_Class'!$B$24,$G93:$BB93))+SUMIF($G$6:$BB$6,BK$6&amp;" "&amp;'Input-Func_Class'!$F$22,$G93:$BB93))&lt;Check_Limit,0,1),1)</f>
        <v>0</v>
      </c>
      <c r="BL93" s="79">
        <f>IFERROR(IF(SUMIF($G$6:$BB$6,BL$6&amp;" Total",$G93:$BB93)-(SUMIF($G$6:$BB$6,BL$6&amp;" "&amp;'Input-Func_Class'!$D$22,$G93:$BB93)+IFERROR(SUMIF($G$6:$BB$6,BL$6&amp;" "&amp;'Input-Func_Class'!$E$22,$G93:$BB93),SUMIF($G$6:$BB$6,BL$6&amp;" "&amp;'Input-Func_Class'!$B$24,$G93:$BB93))+SUMIF($G$6:$BB$6,BL$6&amp;" "&amp;'Input-Func_Class'!$F$22,$G93:$BB93))&lt;Check_Limit,0,1),1)</f>
        <v>0</v>
      </c>
      <c r="BM93" s="79">
        <f>IFERROR(IF(SUMIF($G$6:$BB$6,BM$6&amp;" Total",$G93:$BB93)-(SUMIF($G$6:$BB$6,BM$6&amp;" "&amp;'Input-Func_Class'!$D$22,$G93:$BB93)+IFERROR(SUMIF($G$6:$BB$6,BM$6&amp;" "&amp;'Input-Func_Class'!$E$22,$G93:$BB93),SUMIF($G$6:$BB$6,BM$6&amp;" "&amp;'Input-Func_Class'!$B$24,$G93:$BB93))+SUMIF($G$6:$BB$6,BM$6&amp;" "&amp;'Input-Func_Class'!$F$22,$G93:$BB93))&lt;Check_Limit,0,1),1)</f>
        <v>0</v>
      </c>
      <c r="BN93" s="79">
        <f>IFERROR(IF(SUMIF($G$6:$BB$6,BN$6&amp;" Total",$G93:$BB93)-(SUMIF($G$6:$BB$6,BN$6&amp;" "&amp;'Input-Func_Class'!$D$22,$G93:$BB93)+IFERROR(SUMIF($G$6:$BB$6,BN$6&amp;" "&amp;'Input-Func_Class'!$E$22,$G93:$BB93),SUMIF($G$6:$BB$6,BN$6&amp;" "&amp;'Input-Func_Class'!$B$24,$G93:$BB93))+SUMIF($G$6:$BB$6,BN$6&amp;" "&amp;'Input-Func_Class'!$F$22,$G93:$BB93))&lt;Check_Limit,0,1),1)</f>
        <v>0</v>
      </c>
      <c r="BO93" s="79">
        <f>IFERROR(IF(SUMIF($G$6:$BB$6,BO$6&amp;" Total",$G93:$BB93)-(SUMIF($G$6:$BB$6,BO$6&amp;" "&amp;'Input-Func_Class'!$D$22,$G93:$BB93)+IFERROR(SUMIF($G$6:$BB$6,BO$6&amp;" "&amp;'Input-Func_Class'!$E$22,$G93:$BB93),SUMIF($G$6:$BB$6,BO$6&amp;" "&amp;'Input-Func_Class'!$B$24,$G93:$BB93))+SUMIF($G$6:$BB$6,BO$6&amp;" "&amp;'Input-Func_Class'!$F$22,$G93:$BB93))&lt;Check_Limit,0,1),1)</f>
        <v>0</v>
      </c>
    </row>
    <row r="94" spans="1:67" outlineLevel="1">
      <c r="A94" s="113">
        <f>IF(ISBLANK('Input-Accounts'!A94),"",'Input-Accounts'!A94)</f>
        <v>79</v>
      </c>
      <c r="B94" s="81" t="str">
        <f>IF(ISBLANK('Input-Accounts'!B94),"",'Input-Accounts'!B94)</f>
        <v>General Plant</v>
      </c>
      <c r="C94" s="113" t="str">
        <f>IF(ISBLANK('Input-Accounts'!C94),"",'Input-Accounts'!C94)</f>
        <v/>
      </c>
      <c r="D94" s="143"/>
      <c r="E94" s="143">
        <f t="shared" si="16"/>
        <v>0</v>
      </c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  <c r="AA94" s="143"/>
      <c r="AB94" s="143"/>
      <c r="AC94" s="143"/>
      <c r="AD94" s="143"/>
      <c r="AE94" s="143"/>
      <c r="AF94" s="143"/>
      <c r="AG94" s="143"/>
      <c r="AH94" s="143"/>
      <c r="AI94" s="143"/>
      <c r="AJ94" s="143"/>
      <c r="AK94" s="143"/>
      <c r="AL94" s="143"/>
      <c r="AM94" s="143"/>
      <c r="AN94" s="143"/>
      <c r="AO94" s="143"/>
      <c r="AP94" s="143"/>
      <c r="AQ94" s="143"/>
      <c r="AR94" s="143"/>
      <c r="AS94" s="143"/>
      <c r="AT94" s="143"/>
      <c r="AU94" s="143"/>
      <c r="AV94" s="143"/>
      <c r="AW94" s="143"/>
      <c r="AX94" s="143"/>
      <c r="AY94" s="143"/>
      <c r="AZ94" s="143"/>
      <c r="BA94" s="143"/>
      <c r="BB94" s="143"/>
      <c r="BD94" s="79">
        <f>IFERROR(IF(SUMIF($G$6:$BB$6,BD$6&amp;" Total",$G94:$BB94)-(SUMIF($G$6:$BB$6,BD$6&amp;" "&amp;'Input-Func_Class'!$D$22,$G94:$BB94)+IFERROR(SUMIF($G$6:$BB$6,BD$6&amp;" "&amp;'Input-Func_Class'!$E$22,$G94:$BB94),SUMIF($G$6:$BB$6,BD$6&amp;" "&amp;'Input-Func_Class'!$B$24,$G94:$BB94))+SUMIF($G$6:$BB$6,BD$6&amp;" "&amp;'Input-Func_Class'!$F$22,$G94:$BB94))&lt;Check_Limit,0,1),1)</f>
        <v>0</v>
      </c>
      <c r="BE94" s="79">
        <f>IFERROR(IF(SUMIF($G$6:$BB$6,BE$6&amp;" Total",$G94:$BB94)-(SUMIF($G$6:$BB$6,BE$6&amp;" "&amp;'Input-Func_Class'!$D$22,$G94:$BB94)+IFERROR(SUMIF($G$6:$BB$6,BE$6&amp;" "&amp;'Input-Func_Class'!$E$22,$G94:$BB94),SUMIF($G$6:$BB$6,BE$6&amp;" "&amp;'Input-Func_Class'!$B$24,$G94:$BB94))+SUMIF($G$6:$BB$6,BE$6&amp;" "&amp;'Input-Func_Class'!$F$22,$G94:$BB94))&lt;Check_Limit,0,1),1)</f>
        <v>0</v>
      </c>
      <c r="BF94" s="79">
        <f>IFERROR(IF(SUMIF($G$6:$BB$6,BF$6&amp;" Total",$G94:$BB94)-(SUMIF($G$6:$BB$6,BF$6&amp;" "&amp;'Input-Func_Class'!$D$22,$G94:$BB94)+IFERROR(SUMIF($G$6:$BB$6,BF$6&amp;" "&amp;'Input-Func_Class'!$E$22,$G94:$BB94),SUMIF($G$6:$BB$6,BF$6&amp;" "&amp;'Input-Func_Class'!$B$24,$G94:$BB94))+SUMIF($G$6:$BB$6,BF$6&amp;" "&amp;'Input-Func_Class'!$F$22,$G94:$BB94))&lt;Check_Limit,0,1),1)</f>
        <v>0</v>
      </c>
      <c r="BG94" s="79">
        <f>IFERROR(IF(SUMIF($G$6:$BB$6,BG$6&amp;" Total",$G94:$BB94)-(SUMIF($G$6:$BB$6,BG$6&amp;" "&amp;'Input-Func_Class'!$D$22,$G94:$BB94)+IFERROR(SUMIF($G$6:$BB$6,BG$6&amp;" "&amp;'Input-Func_Class'!$E$22,$G94:$BB94),SUMIF($G$6:$BB$6,BG$6&amp;" "&amp;'Input-Func_Class'!$B$24,$G94:$BB94))+SUMIF($G$6:$BB$6,BG$6&amp;" "&amp;'Input-Func_Class'!$F$22,$G94:$BB94))&lt;Check_Limit,0,1),1)</f>
        <v>0</v>
      </c>
      <c r="BH94" s="79">
        <f>IFERROR(IF(SUMIF($G$6:$BB$6,BH$6&amp;" Total",$G94:$BB94)-(SUMIF($G$6:$BB$6,BH$6&amp;" "&amp;'Input-Func_Class'!$D$22,$G94:$BB94)+IFERROR(SUMIF($G$6:$BB$6,BH$6&amp;" "&amp;'Input-Func_Class'!$E$22,$G94:$BB94),SUMIF($G$6:$BB$6,BH$6&amp;" "&amp;'Input-Func_Class'!$B$24,$G94:$BB94))+SUMIF($G$6:$BB$6,BH$6&amp;" "&amp;'Input-Func_Class'!$F$22,$G94:$BB94))&lt;Check_Limit,0,1),1)</f>
        <v>0</v>
      </c>
      <c r="BI94" s="79">
        <f>IFERROR(IF(SUMIF($G$6:$BB$6,BI$6&amp;" Total",$G94:$BB94)-(SUMIF($G$6:$BB$6,BI$6&amp;" "&amp;'Input-Func_Class'!$D$22,$G94:$BB94)+IFERROR(SUMIF($G$6:$BB$6,BI$6&amp;" "&amp;'Input-Func_Class'!$E$22,$G94:$BB94),SUMIF($G$6:$BB$6,BI$6&amp;" "&amp;'Input-Func_Class'!$B$24,$G94:$BB94))+SUMIF($G$6:$BB$6,BI$6&amp;" "&amp;'Input-Func_Class'!$F$22,$G94:$BB94))&lt;Check_Limit,0,1),1)</f>
        <v>0</v>
      </c>
      <c r="BJ94" s="79">
        <f>IFERROR(IF(SUMIF($G$6:$BB$6,BJ$6&amp;" Total",$G94:$BB94)-(SUMIF($G$6:$BB$6,BJ$6&amp;" "&amp;'Input-Func_Class'!$D$22,$G94:$BB94)+IFERROR(SUMIF($G$6:$BB$6,BJ$6&amp;" "&amp;'Input-Func_Class'!$E$22,$G94:$BB94),SUMIF($G$6:$BB$6,BJ$6&amp;" "&amp;'Input-Func_Class'!$B$24,$G94:$BB94))+SUMIF($G$6:$BB$6,BJ$6&amp;" "&amp;'Input-Func_Class'!$F$22,$G94:$BB94))&lt;Check_Limit,0,1),1)</f>
        <v>0</v>
      </c>
      <c r="BK94" s="79">
        <f>IFERROR(IF(SUMIF($G$6:$BB$6,BK$6&amp;" Total",$G94:$BB94)-(SUMIF($G$6:$BB$6,BK$6&amp;" "&amp;'Input-Func_Class'!$D$22,$G94:$BB94)+IFERROR(SUMIF($G$6:$BB$6,BK$6&amp;" "&amp;'Input-Func_Class'!$E$22,$G94:$BB94),SUMIF($G$6:$BB$6,BK$6&amp;" "&amp;'Input-Func_Class'!$B$24,$G94:$BB94))+SUMIF($G$6:$BB$6,BK$6&amp;" "&amp;'Input-Func_Class'!$F$22,$G94:$BB94))&lt;Check_Limit,0,1),1)</f>
        <v>0</v>
      </c>
      <c r="BL94" s="79">
        <f>IFERROR(IF(SUMIF($G$6:$BB$6,BL$6&amp;" Total",$G94:$BB94)-(SUMIF($G$6:$BB$6,BL$6&amp;" "&amp;'Input-Func_Class'!$D$22,$G94:$BB94)+IFERROR(SUMIF($G$6:$BB$6,BL$6&amp;" "&amp;'Input-Func_Class'!$E$22,$G94:$BB94),SUMIF($G$6:$BB$6,BL$6&amp;" "&amp;'Input-Func_Class'!$B$24,$G94:$BB94))+SUMIF($G$6:$BB$6,BL$6&amp;" "&amp;'Input-Func_Class'!$F$22,$G94:$BB94))&lt;Check_Limit,0,1),1)</f>
        <v>0</v>
      </c>
      <c r="BM94" s="79">
        <f>IFERROR(IF(SUMIF($G$6:$BB$6,BM$6&amp;" Total",$G94:$BB94)-(SUMIF($G$6:$BB$6,BM$6&amp;" "&amp;'Input-Func_Class'!$D$22,$G94:$BB94)+IFERROR(SUMIF($G$6:$BB$6,BM$6&amp;" "&amp;'Input-Func_Class'!$E$22,$G94:$BB94),SUMIF($G$6:$BB$6,BM$6&amp;" "&amp;'Input-Func_Class'!$B$24,$G94:$BB94))+SUMIF($G$6:$BB$6,BM$6&amp;" "&amp;'Input-Func_Class'!$F$22,$G94:$BB94))&lt;Check_Limit,0,1),1)</f>
        <v>0</v>
      </c>
      <c r="BN94" s="79">
        <f>IFERROR(IF(SUMIF($G$6:$BB$6,BN$6&amp;" Total",$G94:$BB94)-(SUMIF($G$6:$BB$6,BN$6&amp;" "&amp;'Input-Func_Class'!$D$22,$G94:$BB94)+IFERROR(SUMIF($G$6:$BB$6,BN$6&amp;" "&amp;'Input-Func_Class'!$E$22,$G94:$BB94),SUMIF($G$6:$BB$6,BN$6&amp;" "&amp;'Input-Func_Class'!$B$24,$G94:$BB94))+SUMIF($G$6:$BB$6,BN$6&amp;" "&amp;'Input-Func_Class'!$F$22,$G94:$BB94))&lt;Check_Limit,0,1),1)</f>
        <v>0</v>
      </c>
      <c r="BO94" s="79">
        <f>IFERROR(IF(SUMIF($G$6:$BB$6,BO$6&amp;" Total",$G94:$BB94)-(SUMIF($G$6:$BB$6,BO$6&amp;" "&amp;'Input-Func_Class'!$D$22,$G94:$BB94)+IFERROR(SUMIF($G$6:$BB$6,BO$6&amp;" "&amp;'Input-Func_Class'!$E$22,$G94:$BB94),SUMIF($G$6:$BB$6,BO$6&amp;" "&amp;'Input-Func_Class'!$B$24,$G94:$BB94))+SUMIF($G$6:$BB$6,BO$6&amp;" "&amp;'Input-Func_Class'!$F$22,$G94:$BB94))&lt;Check_Limit,0,1),1)</f>
        <v>0</v>
      </c>
    </row>
    <row r="95" spans="1:67" outlineLevel="1">
      <c r="A95" s="113">
        <f>IF(ISBLANK('Input-Accounts'!A95),"",'Input-Accounts'!A95)</f>
        <v>80</v>
      </c>
      <c r="B95" s="17" t="str">
        <f>IF(ISBLANK('Input-Accounts'!B95),"",'Input-Accounts'!B95)</f>
        <v>Land and Land Rights</v>
      </c>
      <c r="C95" s="113">
        <f>IF(ISBLANK('Input-Accounts'!C95),"",'Input-Accounts'!C95)</f>
        <v>389</v>
      </c>
      <c r="D95" s="143">
        <f>Functionalization!$D95</f>
        <v>-132.19</v>
      </c>
      <c r="E95" s="143">
        <f t="shared" ca="1" si="16"/>
        <v>0</v>
      </c>
      <c r="F95" s="89" t="str">
        <f>IF($D95=0,"-",IF('Input-Accounts'!$E95&lt;&gt;0,'Input-Accounts'!$E95,'Input-Accounts'!$G95))</f>
        <v>INT_T&amp;D_PLANT</v>
      </c>
      <c r="G95" s="143">
        <f ca="1">IF(G$5&lt;&gt;"",HLOOKUP(G$5,Functionalization!$G$6:$R$305,ROW($A95)-5,FALSE),IFERROR(INDEX(G$269:G$305,MATCH($F95,$B$269:$B$305,0))/VLOOKUP($F95,$B$269:$BB$305,MATCH(LEFT(TRIM(G$6),FIND("~",SUBSTITUTE(G$6,"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95))*HLOOKUP(LEFT(TRIM(G$6),FIND("~",SUBSTITUTE(G$6," ","~",LEN(TRIM(G$6))-LEN(SUBSTITUTE(TRIM(G$6)," ",""))))-1)&amp;" Total",$B$6:$BB$305,ROW($A95)-5,FALSE))</f>
        <v>0</v>
      </c>
      <c r="H95" s="143">
        <f ca="1">IF(H$5&lt;&gt;"",HLOOKUP(H$5,Functionalization!$G$6:$R$305,ROW($A95)-5,FALSE),IFERROR(INDEX(H$269:H$305,MATCH($F95,$B$269:$B$305,0))/VLOOKUP($F95,$B$269:$BB$305,MATCH(LEFT(TRIM(H$6),FIND("~",SUBSTITUTE(H$6,"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95))*HLOOKUP(LEFT(TRIM(H$6),FIND("~",SUBSTITUTE(H$6," ","~",LEN(TRIM(H$6))-LEN(SUBSTITUTE(TRIM(H$6)," ",""))))-1)&amp;" Total",$B$6:$BB$305,ROW($A95)-5,FALSE))</f>
        <v>0</v>
      </c>
      <c r="I95" s="143">
        <f ca="1">IF(I$5&lt;&gt;"",HLOOKUP(I$5,Functionalization!$G$6:$R$305,ROW($A95)-5,FALSE),IFERROR(INDEX(I$269:I$305,MATCH($F95,$B$269:$B$305,0))/VLOOKUP($F95,$B$269:$BB$305,MATCH(LEFT(TRIM(I$6),FIND("~",SUBSTITUTE(I$6,"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95))*HLOOKUP(LEFT(TRIM(I$6),FIND("~",SUBSTITUTE(I$6," ","~",LEN(TRIM(I$6))-LEN(SUBSTITUTE(TRIM(I$6)," ",""))))-1)&amp;" Total",$B$6:$BB$305,ROW($A95)-5,FALSE))</f>
        <v>0</v>
      </c>
      <c r="J95" s="143">
        <f ca="1">IF(J$5&lt;&gt;"",HLOOKUP(J$5,Functionalization!$G$6:$R$305,ROW($A95)-5,FALSE),IFERROR(INDEX(J$269:J$305,MATCH($F95,$B$269:$B$305,0))/VLOOKUP($F95,$B$269:$BB$305,MATCH(LEFT(TRIM(J$6),FIND("~",SUBSTITUTE(J$6,"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95))*HLOOKUP(LEFT(TRIM(J$6),FIND("~",SUBSTITUTE(J$6," ","~",LEN(TRIM(J$6))-LEN(SUBSTITUTE(TRIM(J$6)," ",""))))-1)&amp;" Total",$B$6:$BB$305,ROW($A95)-5,FALSE))</f>
        <v>0</v>
      </c>
      <c r="K95" s="143">
        <f ca="1">IF(K$5&lt;&gt;"",HLOOKUP(K$5,Functionalization!$G$6:$R$305,ROW($A95)-5,FALSE),IFERROR(INDEX(K$269:K$305,MATCH($F95,$B$269:$B$305,0))/VLOOKUP($F95,$B$269:$BB$305,MATCH(LEFT(TRIM(K$6),FIND("~",SUBSTITUTE(K$6,"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95))*HLOOKUP(LEFT(TRIM(K$6),FIND("~",SUBSTITUTE(K$6," ","~",LEN(TRIM(K$6))-LEN(SUBSTITUTE(TRIM(K$6)," ",""))))-1)&amp;" Total",$B$6:$BB$305,ROW($A95)-5,FALSE))</f>
        <v>-2.4474255160410183</v>
      </c>
      <c r="L95" s="143">
        <f ca="1">IF(L$5&lt;&gt;"",HLOOKUP(L$5,Functionalization!$G$6:$R$305,ROW($A95)-5,FALSE),IFERROR(INDEX(L$269:L$305,MATCH($F95,$B$269:$B$305,0))/VLOOKUP($F95,$B$269:$BB$305,MATCH(LEFT(TRIM(L$6),FIND("~",SUBSTITUTE(L$6,"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95))*HLOOKUP(LEFT(TRIM(L$6),FIND("~",SUBSTITUTE(L$6," ","~",LEN(TRIM(L$6))-LEN(SUBSTITUTE(TRIM(L$6)," ",""))))-1)&amp;" Total",$B$6:$BB$305,ROW($A95)-5,FALSE))</f>
        <v>-2.4474255160410183</v>
      </c>
      <c r="M95" s="143">
        <f ca="1">IF(M$5&lt;&gt;"",HLOOKUP(M$5,Functionalization!$G$6:$R$305,ROW($A95)-5,FALSE),IFERROR(INDEX(M$269:M$305,MATCH($F95,$B$269:$B$305,0))/VLOOKUP($F95,$B$269:$BB$305,MATCH(LEFT(TRIM(M$6),FIND("~",SUBSTITUTE(M$6,"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95))*HLOOKUP(LEFT(TRIM(M$6),FIND("~",SUBSTITUTE(M$6," ","~",LEN(TRIM(M$6))-LEN(SUBSTITUTE(TRIM(M$6)," ",""))))-1)&amp;" Total",$B$6:$BB$305,ROW($A95)-5,FALSE))</f>
        <v>0</v>
      </c>
      <c r="N95" s="143">
        <f ca="1">IF(N$5&lt;&gt;"",HLOOKUP(N$5,Functionalization!$G$6:$R$305,ROW($A95)-5,FALSE),IFERROR(INDEX(N$269:N$305,MATCH($F95,$B$269:$B$305,0))/VLOOKUP($F95,$B$269:$BB$305,MATCH(LEFT(TRIM(N$6),FIND("~",SUBSTITUTE(N$6,"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95))*HLOOKUP(LEFT(TRIM(N$6),FIND("~",SUBSTITUTE(N$6," ","~",LEN(TRIM(N$6))-LEN(SUBSTITUTE(TRIM(N$6)," ",""))))-1)&amp;" Total",$B$6:$BB$305,ROW($A95)-5,FALSE))</f>
        <v>0</v>
      </c>
      <c r="O95" s="143">
        <f ca="1">IF(O$5&lt;&gt;"",HLOOKUP(O$5,Functionalization!$G$6:$R$305,ROW($A95)-5,FALSE),IFERROR(INDEX(O$269:O$305,MATCH($F95,$B$269:$B$305,0))/VLOOKUP($F95,$B$269:$BB$305,MATCH(LEFT(TRIM(O$6),FIND("~",SUBSTITUTE(O$6,"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95))*HLOOKUP(LEFT(TRIM(O$6),FIND("~",SUBSTITUTE(O$6," ","~",LEN(TRIM(O$6))-LEN(SUBSTITUTE(TRIM(O$6)," ",""))))-1)&amp;" Total",$B$6:$BB$305,ROW($A95)-5,FALSE))</f>
        <v>-129.74257448395898</v>
      </c>
      <c r="P95" s="143">
        <f ca="1">IF(P$5&lt;&gt;"",HLOOKUP(P$5,Functionalization!$G$6:$R$305,ROW($A95)-5,FALSE),IFERROR(INDEX(P$269:P$305,MATCH($F95,$B$269:$B$305,0))/VLOOKUP($F95,$B$269:$BB$305,MATCH(LEFT(TRIM(P$6),FIND("~",SUBSTITUTE(P$6,"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95))*HLOOKUP(LEFT(TRIM(P$6),FIND("~",SUBSTITUTE(P$6," ","~",LEN(TRIM(P$6))-LEN(SUBSTITUTE(TRIM(P$6)," ",""))))-1)&amp;" Total",$B$6:$BB$305,ROW($A95)-5,FALSE))</f>
        <v>-84.316850599011829</v>
      </c>
      <c r="Q95" s="143">
        <f ca="1">IF(Q$5&lt;&gt;"",HLOOKUP(Q$5,Functionalization!$G$6:$R$305,ROW($A95)-5,FALSE),IFERROR(INDEX(Q$269:Q$305,MATCH($F95,$B$269:$B$305,0))/VLOOKUP($F95,$B$269:$BB$305,MATCH(LEFT(TRIM(Q$6),FIND("~",SUBSTITUTE(Q$6,"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95))*HLOOKUP(LEFT(TRIM(Q$6),FIND("~",SUBSTITUTE(Q$6," ","~",LEN(TRIM(Q$6))-LEN(SUBSTITUTE(TRIM(Q$6)," ",""))))-1)&amp;" Total",$B$6:$BB$305,ROW($A95)-5,FALSE))</f>
        <v>0</v>
      </c>
      <c r="R95" s="143">
        <f ca="1">IF(R$5&lt;&gt;"",HLOOKUP(R$5,Functionalization!$G$6:$R$305,ROW($A95)-5,FALSE),IFERROR(INDEX(R$269:R$305,MATCH($F95,$B$269:$B$305,0))/VLOOKUP($F95,$B$269:$BB$305,MATCH(LEFT(TRIM(R$6),FIND("~",SUBSTITUTE(R$6,"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95))*HLOOKUP(LEFT(TRIM(R$6),FIND("~",SUBSTITUTE(R$6," ","~",LEN(TRIM(R$6))-LEN(SUBSTITUTE(TRIM(R$6)," ",""))))-1)&amp;" Total",$B$6:$BB$305,ROW($A95)-5,FALSE))</f>
        <v>-45.425723884947182</v>
      </c>
      <c r="S95" s="143">
        <f ca="1">IF(S$5&lt;&gt;"",HLOOKUP(S$5,Functionalization!$G$6:$R$305,ROW($A95)-5,FALSE),IFERROR(INDEX(S$269:S$305,MATCH($F95,$B$269:$B$305,0))/VLOOKUP($F95,$B$269:$BB$305,MATCH(LEFT(TRIM(S$6),FIND("~",SUBSTITUTE(S$6,"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95))*HLOOKUP(LEFT(TRIM(S$6),FIND("~",SUBSTITUTE(S$6," ","~",LEN(TRIM(S$6))-LEN(SUBSTITUTE(TRIM(S$6)," ",""))))-1)&amp;" Total",$B$6:$BB$305,ROW($A95)-5,FALSE))</f>
        <v>0</v>
      </c>
      <c r="T95" s="143">
        <f ca="1">IF(T$5&lt;&gt;"",HLOOKUP(T$5,Functionalization!$G$6:$R$305,ROW($A95)-5,FALSE),IFERROR(INDEX(T$269:T$305,MATCH($F95,$B$269:$B$305,0))/VLOOKUP($F95,$B$269:$BB$305,MATCH(LEFT(TRIM(T$6),FIND("~",SUBSTITUTE(T$6,"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95))*HLOOKUP(LEFT(TRIM(T$6),FIND("~",SUBSTITUTE(T$6," ","~",LEN(TRIM(T$6))-LEN(SUBSTITUTE(TRIM(T$6)," ",""))))-1)&amp;" Total",$B$6:$BB$305,ROW($A95)-5,FALSE))</f>
        <v>0</v>
      </c>
      <c r="U95" s="143">
        <f ca="1">IF(U$5&lt;&gt;"",HLOOKUP(U$5,Functionalization!$G$6:$R$305,ROW($A95)-5,FALSE),IFERROR(INDEX(U$269:U$305,MATCH($F95,$B$269:$B$305,0))/VLOOKUP($F95,$B$269:$BB$305,MATCH(LEFT(TRIM(U$6),FIND("~",SUBSTITUTE(U$6,"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95))*HLOOKUP(LEFT(TRIM(U$6),FIND("~",SUBSTITUTE(U$6," ","~",LEN(TRIM(U$6))-LEN(SUBSTITUTE(TRIM(U$6)," ",""))))-1)&amp;" Total",$B$6:$BB$305,ROW($A95)-5,FALSE))</f>
        <v>0</v>
      </c>
      <c r="V95" s="143">
        <f ca="1">IF(V$5&lt;&gt;"",HLOOKUP(V$5,Functionalization!$G$6:$R$305,ROW($A95)-5,FALSE),IFERROR(INDEX(V$269:V$305,MATCH($F95,$B$269:$B$305,0))/VLOOKUP($F95,$B$269:$BB$305,MATCH(LEFT(TRIM(V$6),FIND("~",SUBSTITUTE(V$6,"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95))*HLOOKUP(LEFT(TRIM(V$6),FIND("~",SUBSTITUTE(V$6," ","~",LEN(TRIM(V$6))-LEN(SUBSTITUTE(TRIM(V$6)," ",""))))-1)&amp;" Total",$B$6:$BB$305,ROW($A95)-5,FALSE))</f>
        <v>0</v>
      </c>
      <c r="W95" s="143">
        <f ca="1">IF(W$5&lt;&gt;"",HLOOKUP(W$5,Functionalization!$G$6:$R$305,ROW($A95)-5,FALSE),IFERROR(INDEX(W$269:W$305,MATCH($F95,$B$269:$B$305,0))/VLOOKUP($F95,$B$269:$BB$305,MATCH(LEFT(TRIM(W$6),FIND("~",SUBSTITUTE(W$6,"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95))*HLOOKUP(LEFT(TRIM(W$6),FIND("~",SUBSTITUTE(W$6," ","~",LEN(TRIM(W$6))-LEN(SUBSTITUTE(TRIM(W$6)," ",""))))-1)&amp;" Total",$B$6:$BB$305,ROW($A95)-5,FALSE))</f>
        <v>0</v>
      </c>
      <c r="X95" s="143">
        <f ca="1">IF(X$5&lt;&gt;"",HLOOKUP(X$5,Functionalization!$G$6:$R$305,ROW($A95)-5,FALSE),IFERROR(INDEX(X$269:X$305,MATCH($F95,$B$269:$B$305,0))/VLOOKUP($F95,$B$269:$BB$305,MATCH(LEFT(TRIM(X$6),FIND("~",SUBSTITUTE(X$6,"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95))*HLOOKUP(LEFT(TRIM(X$6),FIND("~",SUBSTITUTE(X$6," ","~",LEN(TRIM(X$6))-LEN(SUBSTITUTE(TRIM(X$6)," ",""))))-1)&amp;" Total",$B$6:$BB$305,ROW($A95)-5,FALSE))</f>
        <v>0</v>
      </c>
      <c r="Y95" s="143">
        <f ca="1">IF(Y$5&lt;&gt;"",HLOOKUP(Y$5,Functionalization!$G$6:$R$305,ROW($A95)-5,FALSE),IFERROR(INDEX(Y$269:Y$305,MATCH($F95,$B$269:$B$305,0))/VLOOKUP($F95,$B$269:$BB$305,MATCH(LEFT(TRIM(Y$6),FIND("~",SUBSTITUTE(Y$6,"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95))*HLOOKUP(LEFT(TRIM(Y$6),FIND("~",SUBSTITUTE(Y$6," ","~",LEN(TRIM(Y$6))-LEN(SUBSTITUTE(TRIM(Y$6)," ",""))))-1)&amp;" Total",$B$6:$BB$305,ROW($A95)-5,FALSE))</f>
        <v>0</v>
      </c>
      <c r="Z95" s="143">
        <f ca="1">IF(Z$5&lt;&gt;"",HLOOKUP(Z$5,Functionalization!$G$6:$R$305,ROW($A95)-5,FALSE),IFERROR(INDEX(Z$269:Z$305,MATCH($F95,$B$269:$B$305,0))/VLOOKUP($F95,$B$269:$BB$305,MATCH(LEFT(TRIM(Z$6),FIND("~",SUBSTITUTE(Z$6,"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95))*HLOOKUP(LEFT(TRIM(Z$6),FIND("~",SUBSTITUTE(Z$6," ","~",LEN(TRIM(Z$6))-LEN(SUBSTITUTE(TRIM(Z$6)," ",""))))-1)&amp;" Total",$B$6:$BB$305,ROW($A95)-5,FALSE))</f>
        <v>0</v>
      </c>
      <c r="AA95" s="143">
        <f ca="1">IF(AA$5&lt;&gt;"",HLOOKUP(AA$5,Functionalization!$G$6:$R$305,ROW($A95)-5,FALSE),IFERROR(INDEX(AA$269:AA$305,MATCH($F95,$B$269:$B$305,0))/VLOOKUP($F95,$B$269:$BB$305,MATCH(LEFT(TRIM(AA$6),FIND("~",SUBSTITUTE(AA$6,"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95))*HLOOKUP(LEFT(TRIM(AA$6),FIND("~",SUBSTITUTE(AA$6," ","~",LEN(TRIM(AA$6))-LEN(SUBSTITUTE(TRIM(AA$6)," ",""))))-1)&amp;" Total",$B$6:$BB$305,ROW($A95)-5,FALSE))</f>
        <v>0</v>
      </c>
      <c r="AB95" s="143">
        <f ca="1">IF(AB$5&lt;&gt;"",HLOOKUP(AB$5,Functionalization!$G$6:$R$305,ROW($A95)-5,FALSE),IFERROR(INDEX(AB$269:AB$305,MATCH($F95,$B$269:$B$305,0))/VLOOKUP($F95,$B$269:$BB$305,MATCH(LEFT(TRIM(AB$6),FIND("~",SUBSTITUTE(AB$6,"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95))*HLOOKUP(LEFT(TRIM(AB$6),FIND("~",SUBSTITUTE(AB$6," ","~",LEN(TRIM(AB$6))-LEN(SUBSTITUTE(TRIM(AB$6)," ",""))))-1)&amp;" Total",$B$6:$BB$305,ROW($A95)-5,FALSE))</f>
        <v>0</v>
      </c>
      <c r="AC95" s="143">
        <f ca="1">IF(AC$5&lt;&gt;"",HLOOKUP(AC$5,Functionalization!$G$6:$R$305,ROW($A95)-5,FALSE),IFERROR(INDEX(AC$269:AC$305,MATCH($F95,$B$269:$B$305,0))/VLOOKUP($F95,$B$269:$BB$305,MATCH(LEFT(TRIM(AC$6),FIND("~",SUBSTITUTE(AC$6,"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95))*HLOOKUP(LEFT(TRIM(AC$6),FIND("~",SUBSTITUTE(AC$6," ","~",LEN(TRIM(AC$6))-LEN(SUBSTITUTE(TRIM(AC$6)," ",""))))-1)&amp;" Total",$B$6:$BB$305,ROW($A95)-5,FALSE))</f>
        <v>0</v>
      </c>
      <c r="AD95" s="143">
        <f ca="1">IF(AD$5&lt;&gt;"",HLOOKUP(AD$5,Functionalization!$G$6:$R$305,ROW($A95)-5,FALSE),IFERROR(INDEX(AD$269:AD$305,MATCH($F95,$B$269:$B$305,0))/VLOOKUP($F95,$B$269:$BB$305,MATCH(LEFT(TRIM(AD$6),FIND("~",SUBSTITUTE(AD$6,"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95))*HLOOKUP(LEFT(TRIM(AD$6),FIND("~",SUBSTITUTE(AD$6," ","~",LEN(TRIM(AD$6))-LEN(SUBSTITUTE(TRIM(AD$6)," ",""))))-1)&amp;" Total",$B$6:$BB$305,ROW($A95)-5,FALSE))</f>
        <v>0</v>
      </c>
      <c r="AE95" s="143">
        <f ca="1">IF(AE$5&lt;&gt;"",HLOOKUP(AE$5,Functionalization!$G$6:$R$305,ROW($A95)-5,FALSE),IFERROR(INDEX(AE$269:AE$305,MATCH($F95,$B$269:$B$305,0))/VLOOKUP($F95,$B$269:$BB$305,MATCH(LEFT(TRIM(AE$6),FIND("~",SUBSTITUTE(AE$6,"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95))*HLOOKUP(LEFT(TRIM(AE$6),FIND("~",SUBSTITUTE(AE$6," ","~",LEN(TRIM(AE$6))-LEN(SUBSTITUTE(TRIM(AE$6)," ",""))))-1)&amp;" Total",$B$6:$BB$305,ROW($A95)-5,FALSE))</f>
        <v>0</v>
      </c>
      <c r="AF95" s="143">
        <f ca="1">IF(AF$5&lt;&gt;"",HLOOKUP(AF$5,Functionalization!$G$6:$R$305,ROW($A95)-5,FALSE),IFERROR(INDEX(AF$269:AF$305,MATCH($F95,$B$269:$B$305,0))/VLOOKUP($F95,$B$269:$BB$305,MATCH(LEFT(TRIM(AF$6),FIND("~",SUBSTITUTE(AF$6,"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95))*HLOOKUP(LEFT(TRIM(AF$6),FIND("~",SUBSTITUTE(AF$6," ","~",LEN(TRIM(AF$6))-LEN(SUBSTITUTE(TRIM(AF$6)," ",""))))-1)&amp;" Total",$B$6:$BB$305,ROW($A95)-5,FALSE))</f>
        <v>0</v>
      </c>
      <c r="AG95" s="143">
        <f ca="1">IF(AG$5&lt;&gt;"",HLOOKUP(AG$5,Functionalization!$G$6:$R$305,ROW($A95)-5,FALSE),IFERROR(INDEX(AG$269:AG$305,MATCH($F95,$B$269:$B$305,0))/VLOOKUP($F95,$B$269:$BB$305,MATCH(LEFT(TRIM(AG$6),FIND("~",SUBSTITUTE(AG$6,"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95))*HLOOKUP(LEFT(TRIM(AG$6),FIND("~",SUBSTITUTE(AG$6," ","~",LEN(TRIM(AG$6))-LEN(SUBSTITUTE(TRIM(AG$6)," ",""))))-1)&amp;" Total",$B$6:$BB$305,ROW($A95)-5,FALSE))</f>
        <v>0</v>
      </c>
      <c r="AH95" s="143">
        <f ca="1">IF(AH$5&lt;&gt;"",HLOOKUP(AH$5,Functionalization!$G$6:$R$305,ROW($A95)-5,FALSE),IFERROR(INDEX(AH$269:AH$305,MATCH($F95,$B$269:$B$305,0))/VLOOKUP($F95,$B$269:$BB$305,MATCH(LEFT(TRIM(AH$6),FIND("~",SUBSTITUTE(AH$6,"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95))*HLOOKUP(LEFT(TRIM(AH$6),FIND("~",SUBSTITUTE(AH$6," ","~",LEN(TRIM(AH$6))-LEN(SUBSTITUTE(TRIM(AH$6)," ",""))))-1)&amp;" Total",$B$6:$BB$305,ROW($A95)-5,FALSE))</f>
        <v>0</v>
      </c>
      <c r="AI95" s="143">
        <f ca="1">IF(AI$5&lt;&gt;"",HLOOKUP(AI$5,Functionalization!$G$6:$R$305,ROW($A95)-5,FALSE),IFERROR(INDEX(AI$269:AI$305,MATCH($F95,$B$269:$B$305,0))/VLOOKUP($F95,$B$269:$BB$305,MATCH(LEFT(TRIM(AI$6),FIND("~",SUBSTITUTE(AI$6,"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95))*HLOOKUP(LEFT(TRIM(AI$6),FIND("~",SUBSTITUTE(AI$6," ","~",LEN(TRIM(AI$6))-LEN(SUBSTITUTE(TRIM(AI$6)," ",""))))-1)&amp;" Total",$B$6:$BB$305,ROW($A95)-5,FALSE))</f>
        <v>0</v>
      </c>
      <c r="AJ95" s="143">
        <f ca="1">IF(AJ$5&lt;&gt;"",HLOOKUP(AJ$5,Functionalization!$G$6:$R$305,ROW($A95)-5,FALSE),IFERROR(INDEX(AJ$269:AJ$305,MATCH($F95,$B$269:$B$305,0))/VLOOKUP($F95,$B$269:$BB$305,MATCH(LEFT(TRIM(AJ$6),FIND("~",SUBSTITUTE(AJ$6,"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95))*HLOOKUP(LEFT(TRIM(AJ$6),FIND("~",SUBSTITUTE(AJ$6," ","~",LEN(TRIM(AJ$6))-LEN(SUBSTITUTE(TRIM(AJ$6)," ",""))))-1)&amp;" Total",$B$6:$BB$305,ROW($A95)-5,FALSE))</f>
        <v>0</v>
      </c>
      <c r="AK95" s="143">
        <f ca="1">IF(AK$5&lt;&gt;"",HLOOKUP(AK$5,Functionalization!$G$6:$R$305,ROW($A95)-5,FALSE),IFERROR(INDEX(AK$269:AK$305,MATCH($F95,$B$269:$B$305,0))/VLOOKUP($F95,$B$269:$BB$305,MATCH(LEFT(TRIM(AK$6),FIND("~",SUBSTITUTE(AK$6,"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95))*HLOOKUP(LEFT(TRIM(AK$6),FIND("~",SUBSTITUTE(AK$6," ","~",LEN(TRIM(AK$6))-LEN(SUBSTITUTE(TRIM(AK$6)," ",""))))-1)&amp;" Total",$B$6:$BB$305,ROW($A95)-5,FALSE))</f>
        <v>0</v>
      </c>
      <c r="AL95" s="143">
        <f ca="1">IF(AL$5&lt;&gt;"",HLOOKUP(AL$5,Functionalization!$G$6:$R$305,ROW($A95)-5,FALSE),IFERROR(INDEX(AL$269:AL$305,MATCH($F95,$B$269:$B$305,0))/VLOOKUP($F95,$B$269:$BB$305,MATCH(LEFT(TRIM(AL$6),FIND("~",SUBSTITUTE(AL$6,"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95))*HLOOKUP(LEFT(TRIM(AL$6),FIND("~",SUBSTITUTE(AL$6," ","~",LEN(TRIM(AL$6))-LEN(SUBSTITUTE(TRIM(AL$6)," ",""))))-1)&amp;" Total",$B$6:$BB$305,ROW($A95)-5,FALSE))</f>
        <v>0</v>
      </c>
      <c r="AM95" s="143">
        <f ca="1">IF(AM$5&lt;&gt;"",HLOOKUP(AM$5,Functionalization!$G$6:$R$305,ROW($A95)-5,FALSE),IFERROR(INDEX(AM$269:AM$305,MATCH($F95,$B$269:$B$305,0))/VLOOKUP($F95,$B$269:$BB$305,MATCH(LEFT(TRIM(AM$6),FIND("~",SUBSTITUTE(AM$6,"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95))*HLOOKUP(LEFT(TRIM(AM$6),FIND("~",SUBSTITUTE(AM$6," ","~",LEN(TRIM(AM$6))-LEN(SUBSTITUTE(TRIM(AM$6)," ",""))))-1)&amp;" Total",$B$6:$BB$305,ROW($A95)-5,FALSE))</f>
        <v>0</v>
      </c>
      <c r="AN95" s="143">
        <f ca="1">IF(AN$5&lt;&gt;"",HLOOKUP(AN$5,Functionalization!$G$6:$R$305,ROW($A95)-5,FALSE),IFERROR(INDEX(AN$269:AN$305,MATCH($F95,$B$269:$B$305,0))/VLOOKUP($F95,$B$269:$BB$305,MATCH(LEFT(TRIM(AN$6),FIND("~",SUBSTITUTE(AN$6,"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95))*HLOOKUP(LEFT(TRIM(AN$6),FIND("~",SUBSTITUTE(AN$6," ","~",LEN(TRIM(AN$6))-LEN(SUBSTITUTE(TRIM(AN$6)," ",""))))-1)&amp;" Total",$B$6:$BB$305,ROW($A95)-5,FALSE))</f>
        <v>0</v>
      </c>
      <c r="AO95" s="143">
        <f ca="1">IF(AO$5&lt;&gt;"",HLOOKUP(AO$5,Functionalization!$G$6:$R$305,ROW($A95)-5,FALSE),IFERROR(INDEX(AO$269:AO$305,MATCH($F95,$B$269:$B$305,0))/VLOOKUP($F95,$B$269:$BB$305,MATCH(LEFT(TRIM(AO$6),FIND("~",SUBSTITUTE(AO$6,"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95))*HLOOKUP(LEFT(TRIM(AO$6),FIND("~",SUBSTITUTE(AO$6," ","~",LEN(TRIM(AO$6))-LEN(SUBSTITUTE(TRIM(AO$6)," ",""))))-1)&amp;" Total",$B$6:$BB$305,ROW($A95)-5,FALSE))</f>
        <v>0</v>
      </c>
      <c r="AP95" s="143">
        <f ca="1">IF(AP$5&lt;&gt;"",HLOOKUP(AP$5,Functionalization!$G$6:$R$305,ROW($A95)-5,FALSE),IFERROR(INDEX(AP$269:AP$305,MATCH($F95,$B$269:$B$305,0))/VLOOKUP($F95,$B$269:$BB$305,MATCH(LEFT(TRIM(AP$6),FIND("~",SUBSTITUTE(AP$6,"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95))*HLOOKUP(LEFT(TRIM(AP$6),FIND("~",SUBSTITUTE(AP$6," ","~",LEN(TRIM(AP$6))-LEN(SUBSTITUTE(TRIM(AP$6)," ",""))))-1)&amp;" Total",$B$6:$BB$305,ROW($A95)-5,FALSE))</f>
        <v>0</v>
      </c>
      <c r="AQ95" s="143">
        <f ca="1">IF(AQ$5&lt;&gt;"",HLOOKUP(AQ$5,Functionalization!$G$6:$R$305,ROW($A95)-5,FALSE),IFERROR(INDEX(AQ$269:AQ$305,MATCH($F95,$B$269:$B$305,0))/VLOOKUP($F95,$B$269:$BB$305,MATCH(LEFT(TRIM(AQ$6),FIND("~",SUBSTITUTE(AQ$6,"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95))*HLOOKUP(LEFT(TRIM(AQ$6),FIND("~",SUBSTITUTE(AQ$6," ","~",LEN(TRIM(AQ$6))-LEN(SUBSTITUTE(TRIM(AQ$6)," ",""))))-1)&amp;" Total",$B$6:$BB$305,ROW($A95)-5,FALSE))</f>
        <v>0</v>
      </c>
      <c r="AR95" s="143">
        <f ca="1">IF(AR$5&lt;&gt;"",HLOOKUP(AR$5,Functionalization!$G$6:$R$305,ROW($A95)-5,FALSE),IFERROR(INDEX(AR$269:AR$305,MATCH($F95,$B$269:$B$305,0))/VLOOKUP($F95,$B$269:$BB$305,MATCH(LEFT(TRIM(AR$6),FIND("~",SUBSTITUTE(AR$6,"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95))*HLOOKUP(LEFT(TRIM(AR$6),FIND("~",SUBSTITUTE(AR$6," ","~",LEN(TRIM(AR$6))-LEN(SUBSTITUTE(TRIM(AR$6)," ",""))))-1)&amp;" Total",$B$6:$BB$305,ROW($A95)-5,FALSE))</f>
        <v>0</v>
      </c>
      <c r="AS95" s="143">
        <f ca="1">IF(AS$5&lt;&gt;"",HLOOKUP(AS$5,Functionalization!$G$6:$R$305,ROW($A95)-5,FALSE),IFERROR(INDEX(AS$269:AS$305,MATCH($F95,$B$269:$B$305,0))/VLOOKUP($F95,$B$269:$BB$305,MATCH(LEFT(TRIM(AS$6),FIND("~",SUBSTITUTE(AS$6,"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95))*HLOOKUP(LEFT(TRIM(AS$6),FIND("~",SUBSTITUTE(AS$6," ","~",LEN(TRIM(AS$6))-LEN(SUBSTITUTE(TRIM(AS$6)," ",""))))-1)&amp;" Total",$B$6:$BB$305,ROW($A95)-5,FALSE))</f>
        <v>0</v>
      </c>
      <c r="AT95" s="143">
        <f ca="1">IF(AT$5&lt;&gt;"",HLOOKUP(AT$5,Functionalization!$G$6:$R$305,ROW($A95)-5,FALSE),IFERROR(INDEX(AT$269:AT$305,MATCH($F95,$B$269:$B$305,0))/VLOOKUP($F95,$B$269:$BB$305,MATCH(LEFT(TRIM(AT$6),FIND("~",SUBSTITUTE(AT$6,"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95))*HLOOKUP(LEFT(TRIM(AT$6),FIND("~",SUBSTITUTE(AT$6," ","~",LEN(TRIM(AT$6))-LEN(SUBSTITUTE(TRIM(AT$6)," ",""))))-1)&amp;" Total",$B$6:$BB$305,ROW($A95)-5,FALSE))</f>
        <v>0</v>
      </c>
      <c r="AU95" s="143">
        <f ca="1">IF(AU$5&lt;&gt;"",HLOOKUP(AU$5,Functionalization!$G$6:$R$305,ROW($A95)-5,FALSE),IFERROR(INDEX(AU$269:AU$305,MATCH($F95,$B$269:$B$305,0))/VLOOKUP($F95,$B$269:$BB$305,MATCH(LEFT(TRIM(AU$6),FIND("~",SUBSTITUTE(AU$6,"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95))*HLOOKUP(LEFT(TRIM(AU$6),FIND("~",SUBSTITUTE(AU$6," ","~",LEN(TRIM(AU$6))-LEN(SUBSTITUTE(TRIM(AU$6)," ",""))))-1)&amp;" Total",$B$6:$BB$305,ROW($A95)-5,FALSE))</f>
        <v>0</v>
      </c>
      <c r="AV95" s="143">
        <f ca="1">IF(AV$5&lt;&gt;"",HLOOKUP(AV$5,Functionalization!$G$6:$R$305,ROW($A95)-5,FALSE),IFERROR(INDEX(AV$269:AV$305,MATCH($F95,$B$269:$B$305,0))/VLOOKUP($F95,$B$269:$BB$305,MATCH(LEFT(TRIM(AV$6),FIND("~",SUBSTITUTE(AV$6,"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95))*HLOOKUP(LEFT(TRIM(AV$6),FIND("~",SUBSTITUTE(AV$6," ","~",LEN(TRIM(AV$6))-LEN(SUBSTITUTE(TRIM(AV$6)," ",""))))-1)&amp;" Total",$B$6:$BB$305,ROW($A95)-5,FALSE))</f>
        <v>0</v>
      </c>
      <c r="AW95" s="143">
        <f ca="1">IF(AW$5&lt;&gt;"",HLOOKUP(AW$5,Functionalization!$G$6:$R$305,ROW($A95)-5,FALSE),IFERROR(INDEX(AW$269:AW$305,MATCH($F95,$B$269:$B$305,0))/VLOOKUP($F95,$B$269:$BB$305,MATCH(LEFT(TRIM(AW$6),FIND("~",SUBSTITUTE(AW$6,"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95))*HLOOKUP(LEFT(TRIM(AW$6),FIND("~",SUBSTITUTE(AW$6," ","~",LEN(TRIM(AW$6))-LEN(SUBSTITUTE(TRIM(AW$6)," ",""))))-1)&amp;" Total",$B$6:$BB$305,ROW($A95)-5,FALSE))</f>
        <v>0</v>
      </c>
      <c r="AX95" s="143">
        <f ca="1">IF(AX$5&lt;&gt;"",HLOOKUP(AX$5,Functionalization!$G$6:$R$305,ROW($A95)-5,FALSE),IFERROR(INDEX(AX$269:AX$305,MATCH($F95,$B$269:$B$305,0))/VLOOKUP($F95,$B$269:$BB$305,MATCH(LEFT(TRIM(AX$6),FIND("~",SUBSTITUTE(AX$6,"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95))*HLOOKUP(LEFT(TRIM(AX$6),FIND("~",SUBSTITUTE(AX$6," ","~",LEN(TRIM(AX$6))-LEN(SUBSTITUTE(TRIM(AX$6)," ",""))))-1)&amp;" Total",$B$6:$BB$305,ROW($A95)-5,FALSE))</f>
        <v>0</v>
      </c>
      <c r="AY95" s="143">
        <f ca="1">IF(AY$5&lt;&gt;"",HLOOKUP(AY$5,Functionalization!$G$6:$R$305,ROW($A95)-5,FALSE),IFERROR(INDEX(AY$269:AY$305,MATCH($F95,$B$269:$B$305,0))/VLOOKUP($F95,$B$269:$BB$305,MATCH(LEFT(TRIM(AY$6),FIND("~",SUBSTITUTE(AY$6,"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95))*HLOOKUP(LEFT(TRIM(AY$6),FIND("~",SUBSTITUTE(AY$6," ","~",LEN(TRIM(AY$6))-LEN(SUBSTITUTE(TRIM(AY$6)," ",""))))-1)&amp;" Total",$B$6:$BB$305,ROW($A95)-5,FALSE))</f>
        <v>0</v>
      </c>
      <c r="AZ95" s="143">
        <f ca="1">IF(AZ$5&lt;&gt;"",HLOOKUP(AZ$5,Functionalization!$G$6:$R$305,ROW($A95)-5,FALSE),IFERROR(INDEX(AZ$269:AZ$305,MATCH($F95,$B$269:$B$305,0))/VLOOKUP($F95,$B$269:$BB$305,MATCH(LEFT(TRIM(AZ$6),FIND("~",SUBSTITUTE(AZ$6,"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95))*HLOOKUP(LEFT(TRIM(AZ$6),FIND("~",SUBSTITUTE(AZ$6," ","~",LEN(TRIM(AZ$6))-LEN(SUBSTITUTE(TRIM(AZ$6)," ",""))))-1)&amp;" Total",$B$6:$BB$305,ROW($A95)-5,FALSE))</f>
        <v>0</v>
      </c>
      <c r="BA95" s="143">
        <f ca="1">IF(BA$5&lt;&gt;"",HLOOKUP(BA$5,Functionalization!$G$6:$R$305,ROW($A95)-5,FALSE),IFERROR(INDEX(BA$269:BA$305,MATCH($F95,$B$269:$B$305,0))/VLOOKUP($F95,$B$269:$BB$305,MATCH(LEFT(TRIM(BA$6),FIND("~",SUBSTITUTE(BA$6,"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95))*HLOOKUP(LEFT(TRIM(BA$6),FIND("~",SUBSTITUTE(BA$6," ","~",LEN(TRIM(BA$6))-LEN(SUBSTITUTE(TRIM(BA$6)," ",""))))-1)&amp;" Total",$B$6:$BB$305,ROW($A95)-5,FALSE))</f>
        <v>0</v>
      </c>
      <c r="BB95" s="143">
        <f ca="1">IF(BB$5&lt;&gt;"",HLOOKUP(BB$5,Functionalization!$G$6:$R$305,ROW($A95)-5,FALSE),IFERROR(INDEX(BB$269:BB$305,MATCH($F95,$B$269:$B$305,0))/VLOOKUP($F95,$B$269:$BB$305,MATCH(LEFT(TRIM(BB$6),FIND("~",SUBSTITUTE(BB$6,"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95))*HLOOKUP(LEFT(TRIM(BB$6),FIND("~",SUBSTITUTE(BB$6," ","~",LEN(TRIM(BB$6))-LEN(SUBSTITUTE(TRIM(BB$6)," ",""))))-1)&amp;" Total",$B$6:$BB$305,ROW($A95)-5,FALSE))</f>
        <v>0</v>
      </c>
      <c r="BD95" s="79">
        <f ca="1">IFERROR(IF(SUMIF($G$6:$BB$6,BD$6&amp;" Total",$G95:$BB95)-(SUMIF($G$6:$BB$6,BD$6&amp;" "&amp;'Input-Func_Class'!$D$22,$G95:$BB95)+IFERROR(SUMIF($G$6:$BB$6,BD$6&amp;" "&amp;'Input-Func_Class'!$E$22,$G95:$BB95),SUMIF($G$6:$BB$6,BD$6&amp;" "&amp;'Input-Func_Class'!$B$24,$G95:$BB95))+SUMIF($G$6:$BB$6,BD$6&amp;" "&amp;'Input-Func_Class'!$F$22,$G95:$BB95))&lt;Check_Limit,0,1),1)</f>
        <v>0</v>
      </c>
      <c r="BE95" s="79">
        <f ca="1">IFERROR(IF(SUMIF($G$6:$BB$6,BE$6&amp;" Total",$G95:$BB95)-(SUMIF($G$6:$BB$6,BE$6&amp;" "&amp;'Input-Func_Class'!$D$22,$G95:$BB95)+IFERROR(SUMIF($G$6:$BB$6,BE$6&amp;" "&amp;'Input-Func_Class'!$E$22,$G95:$BB95),SUMIF($G$6:$BB$6,BE$6&amp;" "&amp;'Input-Func_Class'!$B$24,$G95:$BB95))+SUMIF($G$6:$BB$6,BE$6&amp;" "&amp;'Input-Func_Class'!$F$22,$G95:$BB95))&lt;Check_Limit,0,1),1)</f>
        <v>0</v>
      </c>
      <c r="BF95" s="79">
        <f ca="1">IFERROR(IF(SUMIF($G$6:$BB$6,BF$6&amp;" Total",$G95:$BB95)-(SUMIF($G$6:$BB$6,BF$6&amp;" "&amp;'Input-Func_Class'!$D$22,$G95:$BB95)+IFERROR(SUMIF($G$6:$BB$6,BF$6&amp;" "&amp;'Input-Func_Class'!$E$22,$G95:$BB95),SUMIF($G$6:$BB$6,BF$6&amp;" "&amp;'Input-Func_Class'!$B$24,$G95:$BB95))+SUMIF($G$6:$BB$6,BF$6&amp;" "&amp;'Input-Func_Class'!$F$22,$G95:$BB95))&lt;Check_Limit,0,1),1)</f>
        <v>0</v>
      </c>
      <c r="BG95" s="79">
        <f ca="1">IFERROR(IF(SUMIF($G$6:$BB$6,BG$6&amp;" Total",$G95:$BB95)-(SUMIF($G$6:$BB$6,BG$6&amp;" "&amp;'Input-Func_Class'!$D$22,$G95:$BB95)+IFERROR(SUMIF($G$6:$BB$6,BG$6&amp;" "&amp;'Input-Func_Class'!$E$22,$G95:$BB95),SUMIF($G$6:$BB$6,BG$6&amp;" "&amp;'Input-Func_Class'!$B$24,$G95:$BB95))+SUMIF($G$6:$BB$6,BG$6&amp;" "&amp;'Input-Func_Class'!$F$22,$G95:$BB95))&lt;Check_Limit,0,1),1)</f>
        <v>0</v>
      </c>
      <c r="BH95" s="79">
        <f ca="1">IFERROR(IF(SUMIF($G$6:$BB$6,BH$6&amp;" Total",$G95:$BB95)-(SUMIF($G$6:$BB$6,BH$6&amp;" "&amp;'Input-Func_Class'!$D$22,$G95:$BB95)+IFERROR(SUMIF($G$6:$BB$6,BH$6&amp;" "&amp;'Input-Func_Class'!$E$22,$G95:$BB95),SUMIF($G$6:$BB$6,BH$6&amp;" "&amp;'Input-Func_Class'!$B$24,$G95:$BB95))+SUMIF($G$6:$BB$6,BH$6&amp;" "&amp;'Input-Func_Class'!$F$22,$G95:$BB95))&lt;Check_Limit,0,1),1)</f>
        <v>0</v>
      </c>
      <c r="BI95" s="79">
        <f ca="1">IFERROR(IF(SUMIF($G$6:$BB$6,BI$6&amp;" Total",$G95:$BB95)-(SUMIF($G$6:$BB$6,BI$6&amp;" "&amp;'Input-Func_Class'!$D$22,$G95:$BB95)+IFERROR(SUMIF($G$6:$BB$6,BI$6&amp;" "&amp;'Input-Func_Class'!$E$22,$G95:$BB95),SUMIF($G$6:$BB$6,BI$6&amp;" "&amp;'Input-Func_Class'!$B$24,$G95:$BB95))+SUMIF($G$6:$BB$6,BI$6&amp;" "&amp;'Input-Func_Class'!$F$22,$G95:$BB95))&lt;Check_Limit,0,1),1)</f>
        <v>0</v>
      </c>
      <c r="BJ95" s="79">
        <f ca="1">IFERROR(IF(SUMIF($G$6:$BB$6,BJ$6&amp;" Total",$G95:$BB95)-(SUMIF($G$6:$BB$6,BJ$6&amp;" "&amp;'Input-Func_Class'!$D$22,$G95:$BB95)+IFERROR(SUMIF($G$6:$BB$6,BJ$6&amp;" "&amp;'Input-Func_Class'!$E$22,$G95:$BB95),SUMIF($G$6:$BB$6,BJ$6&amp;" "&amp;'Input-Func_Class'!$B$24,$G95:$BB95))+SUMIF($G$6:$BB$6,BJ$6&amp;" "&amp;'Input-Func_Class'!$F$22,$G95:$BB95))&lt;Check_Limit,0,1),1)</f>
        <v>0</v>
      </c>
      <c r="BK95" s="79">
        <f ca="1">IFERROR(IF(SUMIF($G$6:$BB$6,BK$6&amp;" Total",$G95:$BB95)-(SUMIF($G$6:$BB$6,BK$6&amp;" "&amp;'Input-Func_Class'!$D$22,$G95:$BB95)+IFERROR(SUMIF($G$6:$BB$6,BK$6&amp;" "&amp;'Input-Func_Class'!$E$22,$G95:$BB95),SUMIF($G$6:$BB$6,BK$6&amp;" "&amp;'Input-Func_Class'!$B$24,$G95:$BB95))+SUMIF($G$6:$BB$6,BK$6&amp;" "&amp;'Input-Func_Class'!$F$22,$G95:$BB95))&lt;Check_Limit,0,1),1)</f>
        <v>0</v>
      </c>
      <c r="BL95" s="79">
        <f ca="1">IFERROR(IF(SUMIF($G$6:$BB$6,BL$6&amp;" Total",$G95:$BB95)-(SUMIF($G$6:$BB$6,BL$6&amp;" "&amp;'Input-Func_Class'!$D$22,$G95:$BB95)+IFERROR(SUMIF($G$6:$BB$6,BL$6&amp;" "&amp;'Input-Func_Class'!$E$22,$G95:$BB95),SUMIF($G$6:$BB$6,BL$6&amp;" "&amp;'Input-Func_Class'!$B$24,$G95:$BB95))+SUMIF($G$6:$BB$6,BL$6&amp;" "&amp;'Input-Func_Class'!$F$22,$G95:$BB95))&lt;Check_Limit,0,1),1)</f>
        <v>0</v>
      </c>
      <c r="BM95" s="79">
        <f ca="1">IFERROR(IF(SUMIF($G$6:$BB$6,BM$6&amp;" Total",$G95:$BB95)-(SUMIF($G$6:$BB$6,BM$6&amp;" "&amp;'Input-Func_Class'!$D$22,$G95:$BB95)+IFERROR(SUMIF($G$6:$BB$6,BM$6&amp;" "&amp;'Input-Func_Class'!$E$22,$G95:$BB95),SUMIF($G$6:$BB$6,BM$6&amp;" "&amp;'Input-Func_Class'!$B$24,$G95:$BB95))+SUMIF($G$6:$BB$6,BM$6&amp;" "&amp;'Input-Func_Class'!$F$22,$G95:$BB95))&lt;Check_Limit,0,1),1)</f>
        <v>0</v>
      </c>
      <c r="BN95" s="79">
        <f ca="1">IFERROR(IF(SUMIF($G$6:$BB$6,BN$6&amp;" Total",$G95:$BB95)-(SUMIF($G$6:$BB$6,BN$6&amp;" "&amp;'Input-Func_Class'!$D$22,$G95:$BB95)+IFERROR(SUMIF($G$6:$BB$6,BN$6&amp;" "&amp;'Input-Func_Class'!$E$22,$G95:$BB95),SUMIF($G$6:$BB$6,BN$6&amp;" "&amp;'Input-Func_Class'!$B$24,$G95:$BB95))+SUMIF($G$6:$BB$6,BN$6&amp;" "&amp;'Input-Func_Class'!$F$22,$G95:$BB95))&lt;Check_Limit,0,1),1)</f>
        <v>0</v>
      </c>
      <c r="BO95" s="79">
        <f ca="1">IFERROR(IF(SUMIF($G$6:$BB$6,BO$6&amp;" Total",$G95:$BB95)-(SUMIF($G$6:$BB$6,BO$6&amp;" "&amp;'Input-Func_Class'!$D$22,$G95:$BB95)+IFERROR(SUMIF($G$6:$BB$6,BO$6&amp;" "&amp;'Input-Func_Class'!$E$22,$G95:$BB95),SUMIF($G$6:$BB$6,BO$6&amp;" "&amp;'Input-Func_Class'!$B$24,$G95:$BB95))+SUMIF($G$6:$BB$6,BO$6&amp;" "&amp;'Input-Func_Class'!$F$22,$G95:$BB95))&lt;Check_Limit,0,1),1)</f>
        <v>0</v>
      </c>
    </row>
    <row r="96" spans="1:67" outlineLevel="1">
      <c r="A96" s="113">
        <f>IF(ISBLANK('Input-Accounts'!A96),"",'Input-Accounts'!A96)</f>
        <v>81</v>
      </c>
      <c r="B96" s="17" t="str">
        <f>IF(ISBLANK('Input-Accounts'!B96),"",'Input-Accounts'!B96)</f>
        <v>Structures and Improvements</v>
      </c>
      <c r="C96" s="113">
        <f>IF(ISBLANK('Input-Accounts'!C96),"",'Input-Accounts'!C96)</f>
        <v>390</v>
      </c>
      <c r="D96" s="143">
        <f>Functionalization!$D96</f>
        <v>-10275688.92</v>
      </c>
      <c r="E96" s="143">
        <f t="shared" ca="1" si="16"/>
        <v>0</v>
      </c>
      <c r="F96" s="89" t="str">
        <f>IF($D96=0,"-",IF('Input-Accounts'!$E96&lt;&gt;0,'Input-Accounts'!$E96,'Input-Accounts'!$G96))</f>
        <v>INT_T&amp;D_PLANT</v>
      </c>
      <c r="G96" s="143">
        <f ca="1">IF(G$5&lt;&gt;"",HLOOKUP(G$5,Functionalization!$G$6:$R$305,ROW($A96)-5,FALSE),IFERROR(INDEX(G$269:G$305,MATCH($F96,$B$269:$B$305,0))/VLOOKUP($F96,$B$269:$BB$305,MATCH(LEFT(TRIM(G$6),FIND("~",SUBSTITUTE(G$6,"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96))*HLOOKUP(LEFT(TRIM(G$6),FIND("~",SUBSTITUTE(G$6," ","~",LEN(TRIM(G$6))-LEN(SUBSTITUTE(TRIM(G$6)," ",""))))-1)&amp;" Total",$B$6:$BB$305,ROW($A96)-5,FALSE))</f>
        <v>0</v>
      </c>
      <c r="H96" s="143">
        <f ca="1">IF(H$5&lt;&gt;"",HLOOKUP(H$5,Functionalization!$G$6:$R$305,ROW($A96)-5,FALSE),IFERROR(INDEX(H$269:H$305,MATCH($F96,$B$269:$B$305,0))/VLOOKUP($F96,$B$269:$BB$305,MATCH(LEFT(TRIM(H$6),FIND("~",SUBSTITUTE(H$6,"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96))*HLOOKUP(LEFT(TRIM(H$6),FIND("~",SUBSTITUTE(H$6," ","~",LEN(TRIM(H$6))-LEN(SUBSTITUTE(TRIM(H$6)," ",""))))-1)&amp;" Total",$B$6:$BB$305,ROW($A96)-5,FALSE))</f>
        <v>0</v>
      </c>
      <c r="I96" s="143">
        <f ca="1">IF(I$5&lt;&gt;"",HLOOKUP(I$5,Functionalization!$G$6:$R$305,ROW($A96)-5,FALSE),IFERROR(INDEX(I$269:I$305,MATCH($F96,$B$269:$B$305,0))/VLOOKUP($F96,$B$269:$BB$305,MATCH(LEFT(TRIM(I$6),FIND("~",SUBSTITUTE(I$6,"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96))*HLOOKUP(LEFT(TRIM(I$6),FIND("~",SUBSTITUTE(I$6," ","~",LEN(TRIM(I$6))-LEN(SUBSTITUTE(TRIM(I$6)," ",""))))-1)&amp;" Total",$B$6:$BB$305,ROW($A96)-5,FALSE))</f>
        <v>0</v>
      </c>
      <c r="J96" s="143">
        <f ca="1">IF(J$5&lt;&gt;"",HLOOKUP(J$5,Functionalization!$G$6:$R$305,ROW($A96)-5,FALSE),IFERROR(INDEX(J$269:J$305,MATCH($F96,$B$269:$B$305,0))/VLOOKUP($F96,$B$269:$BB$305,MATCH(LEFT(TRIM(J$6),FIND("~",SUBSTITUTE(J$6,"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96))*HLOOKUP(LEFT(TRIM(J$6),FIND("~",SUBSTITUTE(J$6," ","~",LEN(TRIM(J$6))-LEN(SUBSTITUTE(TRIM(J$6)," ",""))))-1)&amp;" Total",$B$6:$BB$305,ROW($A96)-5,FALSE))</f>
        <v>0</v>
      </c>
      <c r="K96" s="143">
        <f ca="1">IF(K$5&lt;&gt;"",HLOOKUP(K$5,Functionalization!$G$6:$R$305,ROW($A96)-5,FALSE),IFERROR(INDEX(K$269:K$305,MATCH($F96,$B$269:$B$305,0))/VLOOKUP($F96,$B$269:$BB$305,MATCH(LEFT(TRIM(K$6),FIND("~",SUBSTITUTE(K$6,"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96))*HLOOKUP(LEFT(TRIM(K$6),FIND("~",SUBSTITUTE(K$6," ","~",LEN(TRIM(K$6))-LEN(SUBSTITUTE(TRIM(K$6)," ",""))))-1)&amp;" Total",$B$6:$BB$305,ROW($A96)-5,FALSE))</f>
        <v>-190248.75752861772</v>
      </c>
      <c r="L96" s="143">
        <f ca="1">IF(L$5&lt;&gt;"",HLOOKUP(L$5,Functionalization!$G$6:$R$305,ROW($A96)-5,FALSE),IFERROR(INDEX(L$269:L$305,MATCH($F96,$B$269:$B$305,0))/VLOOKUP($F96,$B$269:$BB$305,MATCH(LEFT(TRIM(L$6),FIND("~",SUBSTITUTE(L$6,"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96))*HLOOKUP(LEFT(TRIM(L$6),FIND("~",SUBSTITUTE(L$6," ","~",LEN(TRIM(L$6))-LEN(SUBSTITUTE(TRIM(L$6)," ",""))))-1)&amp;" Total",$B$6:$BB$305,ROW($A96)-5,FALSE))</f>
        <v>-190248.75752861772</v>
      </c>
      <c r="M96" s="143">
        <f ca="1">IF(M$5&lt;&gt;"",HLOOKUP(M$5,Functionalization!$G$6:$R$305,ROW($A96)-5,FALSE),IFERROR(INDEX(M$269:M$305,MATCH($F96,$B$269:$B$305,0))/VLOOKUP($F96,$B$269:$BB$305,MATCH(LEFT(TRIM(M$6),FIND("~",SUBSTITUTE(M$6,"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96))*HLOOKUP(LEFT(TRIM(M$6),FIND("~",SUBSTITUTE(M$6," ","~",LEN(TRIM(M$6))-LEN(SUBSTITUTE(TRIM(M$6)," ",""))))-1)&amp;" Total",$B$6:$BB$305,ROW($A96)-5,FALSE))</f>
        <v>0</v>
      </c>
      <c r="N96" s="143">
        <f ca="1">IF(N$5&lt;&gt;"",HLOOKUP(N$5,Functionalization!$G$6:$R$305,ROW($A96)-5,FALSE),IFERROR(INDEX(N$269:N$305,MATCH($F96,$B$269:$B$305,0))/VLOOKUP($F96,$B$269:$BB$305,MATCH(LEFT(TRIM(N$6),FIND("~",SUBSTITUTE(N$6,"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96))*HLOOKUP(LEFT(TRIM(N$6),FIND("~",SUBSTITUTE(N$6," ","~",LEN(TRIM(N$6))-LEN(SUBSTITUTE(TRIM(N$6)," ",""))))-1)&amp;" Total",$B$6:$BB$305,ROW($A96)-5,FALSE))</f>
        <v>0</v>
      </c>
      <c r="O96" s="143">
        <f ca="1">IF(O$5&lt;&gt;"",HLOOKUP(O$5,Functionalization!$G$6:$R$305,ROW($A96)-5,FALSE),IFERROR(INDEX(O$269:O$305,MATCH($F96,$B$269:$B$305,0))/VLOOKUP($F96,$B$269:$BB$305,MATCH(LEFT(TRIM(O$6),FIND("~",SUBSTITUTE(O$6,"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96))*HLOOKUP(LEFT(TRIM(O$6),FIND("~",SUBSTITUTE(O$6," ","~",LEN(TRIM(O$6))-LEN(SUBSTITUTE(TRIM(O$6)," ",""))))-1)&amp;" Total",$B$6:$BB$305,ROW($A96)-5,FALSE))</f>
        <v>-10085440.162471382</v>
      </c>
      <c r="P96" s="143">
        <f ca="1">IF(P$5&lt;&gt;"",HLOOKUP(P$5,Functionalization!$G$6:$R$305,ROW($A96)-5,FALSE),IFERROR(INDEX(P$269:P$305,MATCH($F96,$B$269:$B$305,0))/VLOOKUP($F96,$B$269:$BB$305,MATCH(LEFT(TRIM(P$6),FIND("~",SUBSTITUTE(P$6,"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96))*HLOOKUP(LEFT(TRIM(P$6),FIND("~",SUBSTITUTE(P$6," ","~",LEN(TRIM(P$6))-LEN(SUBSTITUTE(TRIM(P$6)," ",""))))-1)&amp;" Total",$B$6:$BB$305,ROW($A96)-5,FALSE))</f>
        <v>-6554306.1310958555</v>
      </c>
      <c r="Q96" s="143">
        <f ca="1">IF(Q$5&lt;&gt;"",HLOOKUP(Q$5,Functionalization!$G$6:$R$305,ROW($A96)-5,FALSE),IFERROR(INDEX(Q$269:Q$305,MATCH($F96,$B$269:$B$305,0))/VLOOKUP($F96,$B$269:$BB$305,MATCH(LEFT(TRIM(Q$6),FIND("~",SUBSTITUTE(Q$6,"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96))*HLOOKUP(LEFT(TRIM(Q$6),FIND("~",SUBSTITUTE(Q$6," ","~",LEN(TRIM(Q$6))-LEN(SUBSTITUTE(TRIM(Q$6)," ",""))))-1)&amp;" Total",$B$6:$BB$305,ROW($A96)-5,FALSE))</f>
        <v>0</v>
      </c>
      <c r="R96" s="143">
        <f ca="1">IF(R$5&lt;&gt;"",HLOOKUP(R$5,Functionalization!$G$6:$R$305,ROW($A96)-5,FALSE),IFERROR(INDEX(R$269:R$305,MATCH($F96,$B$269:$B$305,0))/VLOOKUP($F96,$B$269:$BB$305,MATCH(LEFT(TRIM(R$6),FIND("~",SUBSTITUTE(R$6,"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96))*HLOOKUP(LEFT(TRIM(R$6),FIND("~",SUBSTITUTE(R$6," ","~",LEN(TRIM(R$6))-LEN(SUBSTITUTE(TRIM(R$6)," ",""))))-1)&amp;" Total",$B$6:$BB$305,ROW($A96)-5,FALSE))</f>
        <v>-3531134.0313755283</v>
      </c>
      <c r="S96" s="143">
        <f ca="1">IF(S$5&lt;&gt;"",HLOOKUP(S$5,Functionalization!$G$6:$R$305,ROW($A96)-5,FALSE),IFERROR(INDEX(S$269:S$305,MATCH($F96,$B$269:$B$305,0))/VLOOKUP($F96,$B$269:$BB$305,MATCH(LEFT(TRIM(S$6),FIND("~",SUBSTITUTE(S$6,"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96))*HLOOKUP(LEFT(TRIM(S$6),FIND("~",SUBSTITUTE(S$6," ","~",LEN(TRIM(S$6))-LEN(SUBSTITUTE(TRIM(S$6)," ",""))))-1)&amp;" Total",$B$6:$BB$305,ROW($A96)-5,FALSE))</f>
        <v>0</v>
      </c>
      <c r="T96" s="143">
        <f ca="1">IF(T$5&lt;&gt;"",HLOOKUP(T$5,Functionalization!$G$6:$R$305,ROW($A96)-5,FALSE),IFERROR(INDEX(T$269:T$305,MATCH($F96,$B$269:$B$305,0))/VLOOKUP($F96,$B$269:$BB$305,MATCH(LEFT(TRIM(T$6),FIND("~",SUBSTITUTE(T$6,"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96))*HLOOKUP(LEFT(TRIM(T$6),FIND("~",SUBSTITUTE(T$6," ","~",LEN(TRIM(T$6))-LEN(SUBSTITUTE(TRIM(T$6)," ",""))))-1)&amp;" Total",$B$6:$BB$305,ROW($A96)-5,FALSE))</f>
        <v>0</v>
      </c>
      <c r="U96" s="143">
        <f ca="1">IF(U$5&lt;&gt;"",HLOOKUP(U$5,Functionalization!$G$6:$R$305,ROW($A96)-5,FALSE),IFERROR(INDEX(U$269:U$305,MATCH($F96,$B$269:$B$305,0))/VLOOKUP($F96,$B$269:$BB$305,MATCH(LEFT(TRIM(U$6),FIND("~",SUBSTITUTE(U$6,"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96))*HLOOKUP(LEFT(TRIM(U$6),FIND("~",SUBSTITUTE(U$6," ","~",LEN(TRIM(U$6))-LEN(SUBSTITUTE(TRIM(U$6)," ",""))))-1)&amp;" Total",$B$6:$BB$305,ROW($A96)-5,FALSE))</f>
        <v>0</v>
      </c>
      <c r="V96" s="143">
        <f ca="1">IF(V$5&lt;&gt;"",HLOOKUP(V$5,Functionalization!$G$6:$R$305,ROW($A96)-5,FALSE),IFERROR(INDEX(V$269:V$305,MATCH($F96,$B$269:$B$305,0))/VLOOKUP($F96,$B$269:$BB$305,MATCH(LEFT(TRIM(V$6),FIND("~",SUBSTITUTE(V$6,"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96))*HLOOKUP(LEFT(TRIM(V$6),FIND("~",SUBSTITUTE(V$6," ","~",LEN(TRIM(V$6))-LEN(SUBSTITUTE(TRIM(V$6)," ",""))))-1)&amp;" Total",$B$6:$BB$305,ROW($A96)-5,FALSE))</f>
        <v>0</v>
      </c>
      <c r="W96" s="143">
        <f ca="1">IF(W$5&lt;&gt;"",HLOOKUP(W$5,Functionalization!$G$6:$R$305,ROW($A96)-5,FALSE),IFERROR(INDEX(W$269:W$305,MATCH($F96,$B$269:$B$305,0))/VLOOKUP($F96,$B$269:$BB$305,MATCH(LEFT(TRIM(W$6),FIND("~",SUBSTITUTE(W$6,"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96))*HLOOKUP(LEFT(TRIM(W$6),FIND("~",SUBSTITUTE(W$6," ","~",LEN(TRIM(W$6))-LEN(SUBSTITUTE(TRIM(W$6)," ",""))))-1)&amp;" Total",$B$6:$BB$305,ROW($A96)-5,FALSE))</f>
        <v>0</v>
      </c>
      <c r="X96" s="143">
        <f ca="1">IF(X$5&lt;&gt;"",HLOOKUP(X$5,Functionalization!$G$6:$R$305,ROW($A96)-5,FALSE),IFERROR(INDEX(X$269:X$305,MATCH($F96,$B$269:$B$305,0))/VLOOKUP($F96,$B$269:$BB$305,MATCH(LEFT(TRIM(X$6),FIND("~",SUBSTITUTE(X$6,"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96))*HLOOKUP(LEFT(TRIM(X$6),FIND("~",SUBSTITUTE(X$6," ","~",LEN(TRIM(X$6))-LEN(SUBSTITUTE(TRIM(X$6)," ",""))))-1)&amp;" Total",$B$6:$BB$305,ROW($A96)-5,FALSE))</f>
        <v>0</v>
      </c>
      <c r="Y96" s="143">
        <f ca="1">IF(Y$5&lt;&gt;"",HLOOKUP(Y$5,Functionalization!$G$6:$R$305,ROW($A96)-5,FALSE),IFERROR(INDEX(Y$269:Y$305,MATCH($F96,$B$269:$B$305,0))/VLOOKUP($F96,$B$269:$BB$305,MATCH(LEFT(TRIM(Y$6),FIND("~",SUBSTITUTE(Y$6,"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96))*HLOOKUP(LEFT(TRIM(Y$6),FIND("~",SUBSTITUTE(Y$6," ","~",LEN(TRIM(Y$6))-LEN(SUBSTITUTE(TRIM(Y$6)," ",""))))-1)&amp;" Total",$B$6:$BB$305,ROW($A96)-5,FALSE))</f>
        <v>0</v>
      </c>
      <c r="Z96" s="143">
        <f ca="1">IF(Z$5&lt;&gt;"",HLOOKUP(Z$5,Functionalization!$G$6:$R$305,ROW($A96)-5,FALSE),IFERROR(INDEX(Z$269:Z$305,MATCH($F96,$B$269:$B$305,0))/VLOOKUP($F96,$B$269:$BB$305,MATCH(LEFT(TRIM(Z$6),FIND("~",SUBSTITUTE(Z$6,"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96))*HLOOKUP(LEFT(TRIM(Z$6),FIND("~",SUBSTITUTE(Z$6," ","~",LEN(TRIM(Z$6))-LEN(SUBSTITUTE(TRIM(Z$6)," ",""))))-1)&amp;" Total",$B$6:$BB$305,ROW($A96)-5,FALSE))</f>
        <v>0</v>
      </c>
      <c r="AA96" s="143">
        <f ca="1">IF(AA$5&lt;&gt;"",HLOOKUP(AA$5,Functionalization!$G$6:$R$305,ROW($A96)-5,FALSE),IFERROR(INDEX(AA$269:AA$305,MATCH($F96,$B$269:$B$305,0))/VLOOKUP($F96,$B$269:$BB$305,MATCH(LEFT(TRIM(AA$6),FIND("~",SUBSTITUTE(AA$6,"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96))*HLOOKUP(LEFT(TRIM(AA$6),FIND("~",SUBSTITUTE(AA$6," ","~",LEN(TRIM(AA$6))-LEN(SUBSTITUTE(TRIM(AA$6)," ",""))))-1)&amp;" Total",$B$6:$BB$305,ROW($A96)-5,FALSE))</f>
        <v>0</v>
      </c>
      <c r="AB96" s="143">
        <f ca="1">IF(AB$5&lt;&gt;"",HLOOKUP(AB$5,Functionalization!$G$6:$R$305,ROW($A96)-5,FALSE),IFERROR(INDEX(AB$269:AB$305,MATCH($F96,$B$269:$B$305,0))/VLOOKUP($F96,$B$269:$BB$305,MATCH(LEFT(TRIM(AB$6),FIND("~",SUBSTITUTE(AB$6,"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96))*HLOOKUP(LEFT(TRIM(AB$6),FIND("~",SUBSTITUTE(AB$6," ","~",LEN(TRIM(AB$6))-LEN(SUBSTITUTE(TRIM(AB$6)," ",""))))-1)&amp;" Total",$B$6:$BB$305,ROW($A96)-5,FALSE))</f>
        <v>0</v>
      </c>
      <c r="AC96" s="143">
        <f ca="1">IF(AC$5&lt;&gt;"",HLOOKUP(AC$5,Functionalization!$G$6:$R$305,ROW($A96)-5,FALSE),IFERROR(INDEX(AC$269:AC$305,MATCH($F96,$B$269:$B$305,0))/VLOOKUP($F96,$B$269:$BB$305,MATCH(LEFT(TRIM(AC$6),FIND("~",SUBSTITUTE(AC$6,"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96))*HLOOKUP(LEFT(TRIM(AC$6),FIND("~",SUBSTITUTE(AC$6," ","~",LEN(TRIM(AC$6))-LEN(SUBSTITUTE(TRIM(AC$6)," ",""))))-1)&amp;" Total",$B$6:$BB$305,ROW($A96)-5,FALSE))</f>
        <v>0</v>
      </c>
      <c r="AD96" s="143">
        <f ca="1">IF(AD$5&lt;&gt;"",HLOOKUP(AD$5,Functionalization!$G$6:$R$305,ROW($A96)-5,FALSE),IFERROR(INDEX(AD$269:AD$305,MATCH($F96,$B$269:$B$305,0))/VLOOKUP($F96,$B$269:$BB$305,MATCH(LEFT(TRIM(AD$6),FIND("~",SUBSTITUTE(AD$6,"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96))*HLOOKUP(LEFT(TRIM(AD$6),FIND("~",SUBSTITUTE(AD$6," ","~",LEN(TRIM(AD$6))-LEN(SUBSTITUTE(TRIM(AD$6)," ",""))))-1)&amp;" Total",$B$6:$BB$305,ROW($A96)-5,FALSE))</f>
        <v>0</v>
      </c>
      <c r="AE96" s="143">
        <f ca="1">IF(AE$5&lt;&gt;"",HLOOKUP(AE$5,Functionalization!$G$6:$R$305,ROW($A96)-5,FALSE),IFERROR(INDEX(AE$269:AE$305,MATCH($F96,$B$269:$B$305,0))/VLOOKUP($F96,$B$269:$BB$305,MATCH(LEFT(TRIM(AE$6),FIND("~",SUBSTITUTE(AE$6,"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96))*HLOOKUP(LEFT(TRIM(AE$6),FIND("~",SUBSTITUTE(AE$6," ","~",LEN(TRIM(AE$6))-LEN(SUBSTITUTE(TRIM(AE$6)," ",""))))-1)&amp;" Total",$B$6:$BB$305,ROW($A96)-5,FALSE))</f>
        <v>0</v>
      </c>
      <c r="AF96" s="143">
        <f ca="1">IF(AF$5&lt;&gt;"",HLOOKUP(AF$5,Functionalization!$G$6:$R$305,ROW($A96)-5,FALSE),IFERROR(INDEX(AF$269:AF$305,MATCH($F96,$B$269:$B$305,0))/VLOOKUP($F96,$B$269:$BB$305,MATCH(LEFT(TRIM(AF$6),FIND("~",SUBSTITUTE(AF$6,"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96))*HLOOKUP(LEFT(TRIM(AF$6),FIND("~",SUBSTITUTE(AF$6," ","~",LEN(TRIM(AF$6))-LEN(SUBSTITUTE(TRIM(AF$6)," ",""))))-1)&amp;" Total",$B$6:$BB$305,ROW($A96)-5,FALSE))</f>
        <v>0</v>
      </c>
      <c r="AG96" s="143">
        <f ca="1">IF(AG$5&lt;&gt;"",HLOOKUP(AG$5,Functionalization!$G$6:$R$305,ROW($A96)-5,FALSE),IFERROR(INDEX(AG$269:AG$305,MATCH($F96,$B$269:$B$305,0))/VLOOKUP($F96,$B$269:$BB$305,MATCH(LEFT(TRIM(AG$6),FIND("~",SUBSTITUTE(AG$6,"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96))*HLOOKUP(LEFT(TRIM(AG$6),FIND("~",SUBSTITUTE(AG$6," ","~",LEN(TRIM(AG$6))-LEN(SUBSTITUTE(TRIM(AG$6)," ",""))))-1)&amp;" Total",$B$6:$BB$305,ROW($A96)-5,FALSE))</f>
        <v>0</v>
      </c>
      <c r="AH96" s="143">
        <f ca="1">IF(AH$5&lt;&gt;"",HLOOKUP(AH$5,Functionalization!$G$6:$R$305,ROW($A96)-5,FALSE),IFERROR(INDEX(AH$269:AH$305,MATCH($F96,$B$269:$B$305,0))/VLOOKUP($F96,$B$269:$BB$305,MATCH(LEFT(TRIM(AH$6),FIND("~",SUBSTITUTE(AH$6,"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96))*HLOOKUP(LEFT(TRIM(AH$6),FIND("~",SUBSTITUTE(AH$6," ","~",LEN(TRIM(AH$6))-LEN(SUBSTITUTE(TRIM(AH$6)," ",""))))-1)&amp;" Total",$B$6:$BB$305,ROW($A96)-5,FALSE))</f>
        <v>0</v>
      </c>
      <c r="AI96" s="143">
        <f ca="1">IF(AI$5&lt;&gt;"",HLOOKUP(AI$5,Functionalization!$G$6:$R$305,ROW($A96)-5,FALSE),IFERROR(INDEX(AI$269:AI$305,MATCH($F96,$B$269:$B$305,0))/VLOOKUP($F96,$B$269:$BB$305,MATCH(LEFT(TRIM(AI$6),FIND("~",SUBSTITUTE(AI$6,"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96))*HLOOKUP(LEFT(TRIM(AI$6),FIND("~",SUBSTITUTE(AI$6," ","~",LEN(TRIM(AI$6))-LEN(SUBSTITUTE(TRIM(AI$6)," ",""))))-1)&amp;" Total",$B$6:$BB$305,ROW($A96)-5,FALSE))</f>
        <v>0</v>
      </c>
      <c r="AJ96" s="143">
        <f ca="1">IF(AJ$5&lt;&gt;"",HLOOKUP(AJ$5,Functionalization!$G$6:$R$305,ROW($A96)-5,FALSE),IFERROR(INDEX(AJ$269:AJ$305,MATCH($F96,$B$269:$B$305,0))/VLOOKUP($F96,$B$269:$BB$305,MATCH(LEFT(TRIM(AJ$6),FIND("~",SUBSTITUTE(AJ$6,"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96))*HLOOKUP(LEFT(TRIM(AJ$6),FIND("~",SUBSTITUTE(AJ$6," ","~",LEN(TRIM(AJ$6))-LEN(SUBSTITUTE(TRIM(AJ$6)," ",""))))-1)&amp;" Total",$B$6:$BB$305,ROW($A96)-5,FALSE))</f>
        <v>0</v>
      </c>
      <c r="AK96" s="143">
        <f ca="1">IF(AK$5&lt;&gt;"",HLOOKUP(AK$5,Functionalization!$G$6:$R$305,ROW($A96)-5,FALSE),IFERROR(INDEX(AK$269:AK$305,MATCH($F96,$B$269:$B$305,0))/VLOOKUP($F96,$B$269:$BB$305,MATCH(LEFT(TRIM(AK$6),FIND("~",SUBSTITUTE(AK$6,"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96))*HLOOKUP(LEFT(TRIM(AK$6),FIND("~",SUBSTITUTE(AK$6," ","~",LEN(TRIM(AK$6))-LEN(SUBSTITUTE(TRIM(AK$6)," ",""))))-1)&amp;" Total",$B$6:$BB$305,ROW($A96)-5,FALSE))</f>
        <v>0</v>
      </c>
      <c r="AL96" s="143">
        <f ca="1">IF(AL$5&lt;&gt;"",HLOOKUP(AL$5,Functionalization!$G$6:$R$305,ROW($A96)-5,FALSE),IFERROR(INDEX(AL$269:AL$305,MATCH($F96,$B$269:$B$305,0))/VLOOKUP($F96,$B$269:$BB$305,MATCH(LEFT(TRIM(AL$6),FIND("~",SUBSTITUTE(AL$6,"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96))*HLOOKUP(LEFT(TRIM(AL$6),FIND("~",SUBSTITUTE(AL$6," ","~",LEN(TRIM(AL$6))-LEN(SUBSTITUTE(TRIM(AL$6)," ",""))))-1)&amp;" Total",$B$6:$BB$305,ROW($A96)-5,FALSE))</f>
        <v>0</v>
      </c>
      <c r="AM96" s="143">
        <f ca="1">IF(AM$5&lt;&gt;"",HLOOKUP(AM$5,Functionalization!$G$6:$R$305,ROW($A96)-5,FALSE),IFERROR(INDEX(AM$269:AM$305,MATCH($F96,$B$269:$B$305,0))/VLOOKUP($F96,$B$269:$BB$305,MATCH(LEFT(TRIM(AM$6),FIND("~",SUBSTITUTE(AM$6,"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96))*HLOOKUP(LEFT(TRIM(AM$6),FIND("~",SUBSTITUTE(AM$6," ","~",LEN(TRIM(AM$6))-LEN(SUBSTITUTE(TRIM(AM$6)," ",""))))-1)&amp;" Total",$B$6:$BB$305,ROW($A96)-5,FALSE))</f>
        <v>0</v>
      </c>
      <c r="AN96" s="143">
        <f ca="1">IF(AN$5&lt;&gt;"",HLOOKUP(AN$5,Functionalization!$G$6:$R$305,ROW($A96)-5,FALSE),IFERROR(INDEX(AN$269:AN$305,MATCH($F96,$B$269:$B$305,0))/VLOOKUP($F96,$B$269:$BB$305,MATCH(LEFT(TRIM(AN$6),FIND("~",SUBSTITUTE(AN$6,"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96))*HLOOKUP(LEFT(TRIM(AN$6),FIND("~",SUBSTITUTE(AN$6," ","~",LEN(TRIM(AN$6))-LEN(SUBSTITUTE(TRIM(AN$6)," ",""))))-1)&amp;" Total",$B$6:$BB$305,ROW($A96)-5,FALSE))</f>
        <v>0</v>
      </c>
      <c r="AO96" s="143">
        <f ca="1">IF(AO$5&lt;&gt;"",HLOOKUP(AO$5,Functionalization!$G$6:$R$305,ROW($A96)-5,FALSE),IFERROR(INDEX(AO$269:AO$305,MATCH($F96,$B$269:$B$305,0))/VLOOKUP($F96,$B$269:$BB$305,MATCH(LEFT(TRIM(AO$6),FIND("~",SUBSTITUTE(AO$6,"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96))*HLOOKUP(LEFT(TRIM(AO$6),FIND("~",SUBSTITUTE(AO$6," ","~",LEN(TRIM(AO$6))-LEN(SUBSTITUTE(TRIM(AO$6)," ",""))))-1)&amp;" Total",$B$6:$BB$305,ROW($A96)-5,FALSE))</f>
        <v>0</v>
      </c>
      <c r="AP96" s="143">
        <f ca="1">IF(AP$5&lt;&gt;"",HLOOKUP(AP$5,Functionalization!$G$6:$R$305,ROW($A96)-5,FALSE),IFERROR(INDEX(AP$269:AP$305,MATCH($F96,$B$269:$B$305,0))/VLOOKUP($F96,$B$269:$BB$305,MATCH(LEFT(TRIM(AP$6),FIND("~",SUBSTITUTE(AP$6,"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96))*HLOOKUP(LEFT(TRIM(AP$6),FIND("~",SUBSTITUTE(AP$6," ","~",LEN(TRIM(AP$6))-LEN(SUBSTITUTE(TRIM(AP$6)," ",""))))-1)&amp;" Total",$B$6:$BB$305,ROW($A96)-5,FALSE))</f>
        <v>0</v>
      </c>
      <c r="AQ96" s="143">
        <f ca="1">IF(AQ$5&lt;&gt;"",HLOOKUP(AQ$5,Functionalization!$G$6:$R$305,ROW($A96)-5,FALSE),IFERROR(INDEX(AQ$269:AQ$305,MATCH($F96,$B$269:$B$305,0))/VLOOKUP($F96,$B$269:$BB$305,MATCH(LEFT(TRIM(AQ$6),FIND("~",SUBSTITUTE(AQ$6,"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96))*HLOOKUP(LEFT(TRIM(AQ$6),FIND("~",SUBSTITUTE(AQ$6," ","~",LEN(TRIM(AQ$6))-LEN(SUBSTITUTE(TRIM(AQ$6)," ",""))))-1)&amp;" Total",$B$6:$BB$305,ROW($A96)-5,FALSE))</f>
        <v>0</v>
      </c>
      <c r="AR96" s="143">
        <f ca="1">IF(AR$5&lt;&gt;"",HLOOKUP(AR$5,Functionalization!$G$6:$R$305,ROW($A96)-5,FALSE),IFERROR(INDEX(AR$269:AR$305,MATCH($F96,$B$269:$B$305,0))/VLOOKUP($F96,$B$269:$BB$305,MATCH(LEFT(TRIM(AR$6),FIND("~",SUBSTITUTE(AR$6,"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96))*HLOOKUP(LEFT(TRIM(AR$6),FIND("~",SUBSTITUTE(AR$6," ","~",LEN(TRIM(AR$6))-LEN(SUBSTITUTE(TRIM(AR$6)," ",""))))-1)&amp;" Total",$B$6:$BB$305,ROW($A96)-5,FALSE))</f>
        <v>0</v>
      </c>
      <c r="AS96" s="143">
        <f ca="1">IF(AS$5&lt;&gt;"",HLOOKUP(AS$5,Functionalization!$G$6:$R$305,ROW($A96)-5,FALSE),IFERROR(INDEX(AS$269:AS$305,MATCH($F96,$B$269:$B$305,0))/VLOOKUP($F96,$B$269:$BB$305,MATCH(LEFT(TRIM(AS$6),FIND("~",SUBSTITUTE(AS$6,"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96))*HLOOKUP(LEFT(TRIM(AS$6),FIND("~",SUBSTITUTE(AS$6," ","~",LEN(TRIM(AS$6))-LEN(SUBSTITUTE(TRIM(AS$6)," ",""))))-1)&amp;" Total",$B$6:$BB$305,ROW($A96)-5,FALSE))</f>
        <v>0</v>
      </c>
      <c r="AT96" s="143">
        <f ca="1">IF(AT$5&lt;&gt;"",HLOOKUP(AT$5,Functionalization!$G$6:$R$305,ROW($A96)-5,FALSE),IFERROR(INDEX(AT$269:AT$305,MATCH($F96,$B$269:$B$305,0))/VLOOKUP($F96,$B$269:$BB$305,MATCH(LEFT(TRIM(AT$6),FIND("~",SUBSTITUTE(AT$6,"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96))*HLOOKUP(LEFT(TRIM(AT$6),FIND("~",SUBSTITUTE(AT$6," ","~",LEN(TRIM(AT$6))-LEN(SUBSTITUTE(TRIM(AT$6)," ",""))))-1)&amp;" Total",$B$6:$BB$305,ROW($A96)-5,FALSE))</f>
        <v>0</v>
      </c>
      <c r="AU96" s="143">
        <f ca="1">IF(AU$5&lt;&gt;"",HLOOKUP(AU$5,Functionalization!$G$6:$R$305,ROW($A96)-5,FALSE),IFERROR(INDEX(AU$269:AU$305,MATCH($F96,$B$269:$B$305,0))/VLOOKUP($F96,$B$269:$BB$305,MATCH(LEFT(TRIM(AU$6),FIND("~",SUBSTITUTE(AU$6,"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96))*HLOOKUP(LEFT(TRIM(AU$6),FIND("~",SUBSTITUTE(AU$6," ","~",LEN(TRIM(AU$6))-LEN(SUBSTITUTE(TRIM(AU$6)," ",""))))-1)&amp;" Total",$B$6:$BB$305,ROW($A96)-5,FALSE))</f>
        <v>0</v>
      </c>
      <c r="AV96" s="143">
        <f ca="1">IF(AV$5&lt;&gt;"",HLOOKUP(AV$5,Functionalization!$G$6:$R$305,ROW($A96)-5,FALSE),IFERROR(INDEX(AV$269:AV$305,MATCH($F96,$B$269:$B$305,0))/VLOOKUP($F96,$B$269:$BB$305,MATCH(LEFT(TRIM(AV$6),FIND("~",SUBSTITUTE(AV$6,"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96))*HLOOKUP(LEFT(TRIM(AV$6),FIND("~",SUBSTITUTE(AV$6," ","~",LEN(TRIM(AV$6))-LEN(SUBSTITUTE(TRIM(AV$6)," ",""))))-1)&amp;" Total",$B$6:$BB$305,ROW($A96)-5,FALSE))</f>
        <v>0</v>
      </c>
      <c r="AW96" s="143">
        <f ca="1">IF(AW$5&lt;&gt;"",HLOOKUP(AW$5,Functionalization!$G$6:$R$305,ROW($A96)-5,FALSE),IFERROR(INDEX(AW$269:AW$305,MATCH($F96,$B$269:$B$305,0))/VLOOKUP($F96,$B$269:$BB$305,MATCH(LEFT(TRIM(AW$6),FIND("~",SUBSTITUTE(AW$6,"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96))*HLOOKUP(LEFT(TRIM(AW$6),FIND("~",SUBSTITUTE(AW$6," ","~",LEN(TRIM(AW$6))-LEN(SUBSTITUTE(TRIM(AW$6)," ",""))))-1)&amp;" Total",$B$6:$BB$305,ROW($A96)-5,FALSE))</f>
        <v>0</v>
      </c>
      <c r="AX96" s="143">
        <f ca="1">IF(AX$5&lt;&gt;"",HLOOKUP(AX$5,Functionalization!$G$6:$R$305,ROW($A96)-5,FALSE),IFERROR(INDEX(AX$269:AX$305,MATCH($F96,$B$269:$B$305,0))/VLOOKUP($F96,$B$269:$BB$305,MATCH(LEFT(TRIM(AX$6),FIND("~",SUBSTITUTE(AX$6,"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96))*HLOOKUP(LEFT(TRIM(AX$6),FIND("~",SUBSTITUTE(AX$6," ","~",LEN(TRIM(AX$6))-LEN(SUBSTITUTE(TRIM(AX$6)," ",""))))-1)&amp;" Total",$B$6:$BB$305,ROW($A96)-5,FALSE))</f>
        <v>0</v>
      </c>
      <c r="AY96" s="143">
        <f ca="1">IF(AY$5&lt;&gt;"",HLOOKUP(AY$5,Functionalization!$G$6:$R$305,ROW($A96)-5,FALSE),IFERROR(INDEX(AY$269:AY$305,MATCH($F96,$B$269:$B$305,0))/VLOOKUP($F96,$B$269:$BB$305,MATCH(LEFT(TRIM(AY$6),FIND("~",SUBSTITUTE(AY$6,"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96))*HLOOKUP(LEFT(TRIM(AY$6),FIND("~",SUBSTITUTE(AY$6," ","~",LEN(TRIM(AY$6))-LEN(SUBSTITUTE(TRIM(AY$6)," ",""))))-1)&amp;" Total",$B$6:$BB$305,ROW($A96)-5,FALSE))</f>
        <v>0</v>
      </c>
      <c r="AZ96" s="143">
        <f ca="1">IF(AZ$5&lt;&gt;"",HLOOKUP(AZ$5,Functionalization!$G$6:$R$305,ROW($A96)-5,FALSE),IFERROR(INDEX(AZ$269:AZ$305,MATCH($F96,$B$269:$B$305,0))/VLOOKUP($F96,$B$269:$BB$305,MATCH(LEFT(TRIM(AZ$6),FIND("~",SUBSTITUTE(AZ$6,"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96))*HLOOKUP(LEFT(TRIM(AZ$6),FIND("~",SUBSTITUTE(AZ$6," ","~",LEN(TRIM(AZ$6))-LEN(SUBSTITUTE(TRIM(AZ$6)," ",""))))-1)&amp;" Total",$B$6:$BB$305,ROW($A96)-5,FALSE))</f>
        <v>0</v>
      </c>
      <c r="BA96" s="143">
        <f ca="1">IF(BA$5&lt;&gt;"",HLOOKUP(BA$5,Functionalization!$G$6:$R$305,ROW($A96)-5,FALSE),IFERROR(INDEX(BA$269:BA$305,MATCH($F96,$B$269:$B$305,0))/VLOOKUP($F96,$B$269:$BB$305,MATCH(LEFT(TRIM(BA$6),FIND("~",SUBSTITUTE(BA$6,"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96))*HLOOKUP(LEFT(TRIM(BA$6),FIND("~",SUBSTITUTE(BA$6," ","~",LEN(TRIM(BA$6))-LEN(SUBSTITUTE(TRIM(BA$6)," ",""))))-1)&amp;" Total",$B$6:$BB$305,ROW($A96)-5,FALSE))</f>
        <v>0</v>
      </c>
      <c r="BB96" s="143">
        <f ca="1">IF(BB$5&lt;&gt;"",HLOOKUP(BB$5,Functionalization!$G$6:$R$305,ROW($A96)-5,FALSE),IFERROR(INDEX(BB$269:BB$305,MATCH($F96,$B$269:$B$305,0))/VLOOKUP($F96,$B$269:$BB$305,MATCH(LEFT(TRIM(BB$6),FIND("~",SUBSTITUTE(BB$6,"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96))*HLOOKUP(LEFT(TRIM(BB$6),FIND("~",SUBSTITUTE(BB$6," ","~",LEN(TRIM(BB$6))-LEN(SUBSTITUTE(TRIM(BB$6)," ",""))))-1)&amp;" Total",$B$6:$BB$305,ROW($A96)-5,FALSE))</f>
        <v>0</v>
      </c>
      <c r="BD96" s="79">
        <f ca="1">IFERROR(IF(SUMIF($G$6:$BB$6,BD$6&amp;" Total",$G96:$BB96)-(SUMIF($G$6:$BB$6,BD$6&amp;" "&amp;'Input-Func_Class'!$D$22,$G96:$BB96)+IFERROR(SUMIF($G$6:$BB$6,BD$6&amp;" "&amp;'Input-Func_Class'!$E$22,$G96:$BB96),SUMIF($G$6:$BB$6,BD$6&amp;" "&amp;'Input-Func_Class'!$B$24,$G96:$BB96))+SUMIF($G$6:$BB$6,BD$6&amp;" "&amp;'Input-Func_Class'!$F$22,$G96:$BB96))&lt;Check_Limit,0,1),1)</f>
        <v>0</v>
      </c>
      <c r="BE96" s="79">
        <f ca="1">IFERROR(IF(SUMIF($G$6:$BB$6,BE$6&amp;" Total",$G96:$BB96)-(SUMIF($G$6:$BB$6,BE$6&amp;" "&amp;'Input-Func_Class'!$D$22,$G96:$BB96)+IFERROR(SUMIF($G$6:$BB$6,BE$6&amp;" "&amp;'Input-Func_Class'!$E$22,$G96:$BB96),SUMIF($G$6:$BB$6,BE$6&amp;" "&amp;'Input-Func_Class'!$B$24,$G96:$BB96))+SUMIF($G$6:$BB$6,BE$6&amp;" "&amp;'Input-Func_Class'!$F$22,$G96:$BB96))&lt;Check_Limit,0,1),1)</f>
        <v>0</v>
      </c>
      <c r="BF96" s="79">
        <f ca="1">IFERROR(IF(SUMIF($G$6:$BB$6,BF$6&amp;" Total",$G96:$BB96)-(SUMIF($G$6:$BB$6,BF$6&amp;" "&amp;'Input-Func_Class'!$D$22,$G96:$BB96)+IFERROR(SUMIF($G$6:$BB$6,BF$6&amp;" "&amp;'Input-Func_Class'!$E$22,$G96:$BB96),SUMIF($G$6:$BB$6,BF$6&amp;" "&amp;'Input-Func_Class'!$B$24,$G96:$BB96))+SUMIF($G$6:$BB$6,BF$6&amp;" "&amp;'Input-Func_Class'!$F$22,$G96:$BB96))&lt;Check_Limit,0,1),1)</f>
        <v>0</v>
      </c>
      <c r="BG96" s="79">
        <f ca="1">IFERROR(IF(SUMIF($G$6:$BB$6,BG$6&amp;" Total",$G96:$BB96)-(SUMIF($G$6:$BB$6,BG$6&amp;" "&amp;'Input-Func_Class'!$D$22,$G96:$BB96)+IFERROR(SUMIF($G$6:$BB$6,BG$6&amp;" "&amp;'Input-Func_Class'!$E$22,$G96:$BB96),SUMIF($G$6:$BB$6,BG$6&amp;" "&amp;'Input-Func_Class'!$B$24,$G96:$BB96))+SUMIF($G$6:$BB$6,BG$6&amp;" "&amp;'Input-Func_Class'!$F$22,$G96:$BB96))&lt;Check_Limit,0,1),1)</f>
        <v>0</v>
      </c>
      <c r="BH96" s="79">
        <f ca="1">IFERROR(IF(SUMIF($G$6:$BB$6,BH$6&amp;" Total",$G96:$BB96)-(SUMIF($G$6:$BB$6,BH$6&amp;" "&amp;'Input-Func_Class'!$D$22,$G96:$BB96)+IFERROR(SUMIF($G$6:$BB$6,BH$6&amp;" "&amp;'Input-Func_Class'!$E$22,$G96:$BB96),SUMIF($G$6:$BB$6,BH$6&amp;" "&amp;'Input-Func_Class'!$B$24,$G96:$BB96))+SUMIF($G$6:$BB$6,BH$6&amp;" "&amp;'Input-Func_Class'!$F$22,$G96:$BB96))&lt;Check_Limit,0,1),1)</f>
        <v>0</v>
      </c>
      <c r="BI96" s="79">
        <f ca="1">IFERROR(IF(SUMIF($G$6:$BB$6,BI$6&amp;" Total",$G96:$BB96)-(SUMIF($G$6:$BB$6,BI$6&amp;" "&amp;'Input-Func_Class'!$D$22,$G96:$BB96)+IFERROR(SUMIF($G$6:$BB$6,BI$6&amp;" "&amp;'Input-Func_Class'!$E$22,$G96:$BB96),SUMIF($G$6:$BB$6,BI$6&amp;" "&amp;'Input-Func_Class'!$B$24,$G96:$BB96))+SUMIF($G$6:$BB$6,BI$6&amp;" "&amp;'Input-Func_Class'!$F$22,$G96:$BB96))&lt;Check_Limit,0,1),1)</f>
        <v>0</v>
      </c>
      <c r="BJ96" s="79">
        <f ca="1">IFERROR(IF(SUMIF($G$6:$BB$6,BJ$6&amp;" Total",$G96:$BB96)-(SUMIF($G$6:$BB$6,BJ$6&amp;" "&amp;'Input-Func_Class'!$D$22,$G96:$BB96)+IFERROR(SUMIF($G$6:$BB$6,BJ$6&amp;" "&amp;'Input-Func_Class'!$E$22,$G96:$BB96),SUMIF($G$6:$BB$6,BJ$6&amp;" "&amp;'Input-Func_Class'!$B$24,$G96:$BB96))+SUMIF($G$6:$BB$6,BJ$6&amp;" "&amp;'Input-Func_Class'!$F$22,$G96:$BB96))&lt;Check_Limit,0,1),1)</f>
        <v>0</v>
      </c>
      <c r="BK96" s="79">
        <f ca="1">IFERROR(IF(SUMIF($G$6:$BB$6,BK$6&amp;" Total",$G96:$BB96)-(SUMIF($G$6:$BB$6,BK$6&amp;" "&amp;'Input-Func_Class'!$D$22,$G96:$BB96)+IFERROR(SUMIF($G$6:$BB$6,BK$6&amp;" "&amp;'Input-Func_Class'!$E$22,$G96:$BB96),SUMIF($G$6:$BB$6,BK$6&amp;" "&amp;'Input-Func_Class'!$B$24,$G96:$BB96))+SUMIF($G$6:$BB$6,BK$6&amp;" "&amp;'Input-Func_Class'!$F$22,$G96:$BB96))&lt;Check_Limit,0,1),1)</f>
        <v>0</v>
      </c>
      <c r="BL96" s="79">
        <f ca="1">IFERROR(IF(SUMIF($G$6:$BB$6,BL$6&amp;" Total",$G96:$BB96)-(SUMIF($G$6:$BB$6,BL$6&amp;" "&amp;'Input-Func_Class'!$D$22,$G96:$BB96)+IFERROR(SUMIF($G$6:$BB$6,BL$6&amp;" "&amp;'Input-Func_Class'!$E$22,$G96:$BB96),SUMIF($G$6:$BB$6,BL$6&amp;" "&amp;'Input-Func_Class'!$B$24,$G96:$BB96))+SUMIF($G$6:$BB$6,BL$6&amp;" "&amp;'Input-Func_Class'!$F$22,$G96:$BB96))&lt;Check_Limit,0,1),1)</f>
        <v>0</v>
      </c>
      <c r="BM96" s="79">
        <f ca="1">IFERROR(IF(SUMIF($G$6:$BB$6,BM$6&amp;" Total",$G96:$BB96)-(SUMIF($G$6:$BB$6,BM$6&amp;" "&amp;'Input-Func_Class'!$D$22,$G96:$BB96)+IFERROR(SUMIF($G$6:$BB$6,BM$6&amp;" "&amp;'Input-Func_Class'!$E$22,$G96:$BB96),SUMIF($G$6:$BB$6,BM$6&amp;" "&amp;'Input-Func_Class'!$B$24,$G96:$BB96))+SUMIF($G$6:$BB$6,BM$6&amp;" "&amp;'Input-Func_Class'!$F$22,$G96:$BB96))&lt;Check_Limit,0,1),1)</f>
        <v>0</v>
      </c>
      <c r="BN96" s="79">
        <f ca="1">IFERROR(IF(SUMIF($G$6:$BB$6,BN$6&amp;" Total",$G96:$BB96)-(SUMIF($G$6:$BB$6,BN$6&amp;" "&amp;'Input-Func_Class'!$D$22,$G96:$BB96)+IFERROR(SUMIF($G$6:$BB$6,BN$6&amp;" "&amp;'Input-Func_Class'!$E$22,$G96:$BB96),SUMIF($G$6:$BB$6,BN$6&amp;" "&amp;'Input-Func_Class'!$B$24,$G96:$BB96))+SUMIF($G$6:$BB$6,BN$6&amp;" "&amp;'Input-Func_Class'!$F$22,$G96:$BB96))&lt;Check_Limit,0,1),1)</f>
        <v>0</v>
      </c>
      <c r="BO96" s="79">
        <f ca="1">IFERROR(IF(SUMIF($G$6:$BB$6,BO$6&amp;" Total",$G96:$BB96)-(SUMIF($G$6:$BB$6,BO$6&amp;" "&amp;'Input-Func_Class'!$D$22,$G96:$BB96)+IFERROR(SUMIF($G$6:$BB$6,BO$6&amp;" "&amp;'Input-Func_Class'!$E$22,$G96:$BB96),SUMIF($G$6:$BB$6,BO$6&amp;" "&amp;'Input-Func_Class'!$B$24,$G96:$BB96))+SUMIF($G$6:$BB$6,BO$6&amp;" "&amp;'Input-Func_Class'!$F$22,$G96:$BB96))&lt;Check_Limit,0,1),1)</f>
        <v>0</v>
      </c>
    </row>
    <row r="97" spans="1:67" outlineLevel="1">
      <c r="A97" s="113">
        <f>IF(ISBLANK('Input-Accounts'!A97),"",'Input-Accounts'!A97)</f>
        <v>82</v>
      </c>
      <c r="B97" s="17" t="str">
        <f>IF(ISBLANK('Input-Accounts'!B97),"",'Input-Accounts'!B97)</f>
        <v>Office Furniture and Equipment</v>
      </c>
      <c r="C97" s="113">
        <f>IF(ISBLANK('Input-Accounts'!C97),"",'Input-Accounts'!C97)</f>
        <v>391</v>
      </c>
      <c r="D97" s="143">
        <f>Functionalization!$D97</f>
        <v>-1858760.32</v>
      </c>
      <c r="E97" s="143">
        <f t="shared" ca="1" si="16"/>
        <v>0</v>
      </c>
      <c r="F97" s="89" t="str">
        <f>IF($D97=0,"-",IF('Input-Accounts'!$E97&lt;&gt;0,'Input-Accounts'!$E97,'Input-Accounts'!$G97))</f>
        <v>INT_T&amp;D_PLANT</v>
      </c>
      <c r="G97" s="143">
        <f ca="1">IF(G$5&lt;&gt;"",HLOOKUP(G$5,Functionalization!$G$6:$R$305,ROW($A97)-5,FALSE),IFERROR(INDEX(G$269:G$305,MATCH($F97,$B$269:$B$305,0))/VLOOKUP($F97,$B$269:$BB$305,MATCH(LEFT(TRIM(G$6),FIND("~",SUBSTITUTE(G$6,"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97))*HLOOKUP(LEFT(TRIM(G$6),FIND("~",SUBSTITUTE(G$6," ","~",LEN(TRIM(G$6))-LEN(SUBSTITUTE(TRIM(G$6)," ",""))))-1)&amp;" Total",$B$6:$BB$305,ROW($A97)-5,FALSE))</f>
        <v>0</v>
      </c>
      <c r="H97" s="143">
        <f ca="1">IF(H$5&lt;&gt;"",HLOOKUP(H$5,Functionalization!$G$6:$R$305,ROW($A97)-5,FALSE),IFERROR(INDEX(H$269:H$305,MATCH($F97,$B$269:$B$305,0))/VLOOKUP($F97,$B$269:$BB$305,MATCH(LEFT(TRIM(H$6),FIND("~",SUBSTITUTE(H$6,"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97))*HLOOKUP(LEFT(TRIM(H$6),FIND("~",SUBSTITUTE(H$6," ","~",LEN(TRIM(H$6))-LEN(SUBSTITUTE(TRIM(H$6)," ",""))))-1)&amp;" Total",$B$6:$BB$305,ROW($A97)-5,FALSE))</f>
        <v>0</v>
      </c>
      <c r="I97" s="143">
        <f ca="1">IF(I$5&lt;&gt;"",HLOOKUP(I$5,Functionalization!$G$6:$R$305,ROW($A97)-5,FALSE),IFERROR(INDEX(I$269:I$305,MATCH($F97,$B$269:$B$305,0))/VLOOKUP($F97,$B$269:$BB$305,MATCH(LEFT(TRIM(I$6),FIND("~",SUBSTITUTE(I$6,"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97))*HLOOKUP(LEFT(TRIM(I$6),FIND("~",SUBSTITUTE(I$6," ","~",LEN(TRIM(I$6))-LEN(SUBSTITUTE(TRIM(I$6)," ",""))))-1)&amp;" Total",$B$6:$BB$305,ROW($A97)-5,FALSE))</f>
        <v>0</v>
      </c>
      <c r="J97" s="143">
        <f ca="1">IF(J$5&lt;&gt;"",HLOOKUP(J$5,Functionalization!$G$6:$R$305,ROW($A97)-5,FALSE),IFERROR(INDEX(J$269:J$305,MATCH($F97,$B$269:$B$305,0))/VLOOKUP($F97,$B$269:$BB$305,MATCH(LEFT(TRIM(J$6),FIND("~",SUBSTITUTE(J$6,"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97))*HLOOKUP(LEFT(TRIM(J$6),FIND("~",SUBSTITUTE(J$6," ","~",LEN(TRIM(J$6))-LEN(SUBSTITUTE(TRIM(J$6)," ",""))))-1)&amp;" Total",$B$6:$BB$305,ROW($A97)-5,FALSE))</f>
        <v>0</v>
      </c>
      <c r="K97" s="143">
        <f ca="1">IF(K$5&lt;&gt;"",HLOOKUP(K$5,Functionalization!$G$6:$R$305,ROW($A97)-5,FALSE),IFERROR(INDEX(K$269:K$305,MATCH($F97,$B$269:$B$305,0))/VLOOKUP($F97,$B$269:$BB$305,MATCH(LEFT(TRIM(K$6),FIND("~",SUBSTITUTE(K$6,"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97))*HLOOKUP(LEFT(TRIM(K$6),FIND("~",SUBSTITUTE(K$6," ","~",LEN(TRIM(K$6))-LEN(SUBSTITUTE(TRIM(K$6)," ",""))))-1)&amp;" Total",$B$6:$BB$305,ROW($A97)-5,FALSE))</f>
        <v>-34413.93021690422</v>
      </c>
      <c r="L97" s="143">
        <f ca="1">IF(L$5&lt;&gt;"",HLOOKUP(L$5,Functionalization!$G$6:$R$305,ROW($A97)-5,FALSE),IFERROR(INDEX(L$269:L$305,MATCH($F97,$B$269:$B$305,0))/VLOOKUP($F97,$B$269:$BB$305,MATCH(LEFT(TRIM(L$6),FIND("~",SUBSTITUTE(L$6,"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97))*HLOOKUP(LEFT(TRIM(L$6),FIND("~",SUBSTITUTE(L$6," ","~",LEN(TRIM(L$6))-LEN(SUBSTITUTE(TRIM(L$6)," ",""))))-1)&amp;" Total",$B$6:$BB$305,ROW($A97)-5,FALSE))</f>
        <v>-34413.93021690422</v>
      </c>
      <c r="M97" s="143">
        <f ca="1">IF(M$5&lt;&gt;"",HLOOKUP(M$5,Functionalization!$G$6:$R$305,ROW($A97)-5,FALSE),IFERROR(INDEX(M$269:M$305,MATCH($F97,$B$269:$B$305,0))/VLOOKUP($F97,$B$269:$BB$305,MATCH(LEFT(TRIM(M$6),FIND("~",SUBSTITUTE(M$6,"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97))*HLOOKUP(LEFT(TRIM(M$6),FIND("~",SUBSTITUTE(M$6," ","~",LEN(TRIM(M$6))-LEN(SUBSTITUTE(TRIM(M$6)," ",""))))-1)&amp;" Total",$B$6:$BB$305,ROW($A97)-5,FALSE))</f>
        <v>0</v>
      </c>
      <c r="N97" s="143">
        <f ca="1">IF(N$5&lt;&gt;"",HLOOKUP(N$5,Functionalization!$G$6:$R$305,ROW($A97)-5,FALSE),IFERROR(INDEX(N$269:N$305,MATCH($F97,$B$269:$B$305,0))/VLOOKUP($F97,$B$269:$BB$305,MATCH(LEFT(TRIM(N$6),FIND("~",SUBSTITUTE(N$6,"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97))*HLOOKUP(LEFT(TRIM(N$6),FIND("~",SUBSTITUTE(N$6," ","~",LEN(TRIM(N$6))-LEN(SUBSTITUTE(TRIM(N$6)," ",""))))-1)&amp;" Total",$B$6:$BB$305,ROW($A97)-5,FALSE))</f>
        <v>0</v>
      </c>
      <c r="O97" s="143">
        <f ca="1">IF(O$5&lt;&gt;"",HLOOKUP(O$5,Functionalization!$G$6:$R$305,ROW($A97)-5,FALSE),IFERROR(INDEX(O$269:O$305,MATCH($F97,$B$269:$B$305,0))/VLOOKUP($F97,$B$269:$BB$305,MATCH(LEFT(TRIM(O$6),FIND("~",SUBSTITUTE(O$6,"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97))*HLOOKUP(LEFT(TRIM(O$6),FIND("~",SUBSTITUTE(O$6," ","~",LEN(TRIM(O$6))-LEN(SUBSTITUTE(TRIM(O$6)," ",""))))-1)&amp;" Total",$B$6:$BB$305,ROW($A97)-5,FALSE))</f>
        <v>-1824346.3897830958</v>
      </c>
      <c r="P97" s="143">
        <f ca="1">IF(P$5&lt;&gt;"",HLOOKUP(P$5,Functionalization!$G$6:$R$305,ROW($A97)-5,FALSE),IFERROR(INDEX(P$269:P$305,MATCH($F97,$B$269:$B$305,0))/VLOOKUP($F97,$B$269:$BB$305,MATCH(LEFT(TRIM(P$6),FIND("~",SUBSTITUTE(P$6,"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97))*HLOOKUP(LEFT(TRIM(P$6),FIND("~",SUBSTITUTE(P$6," ","~",LEN(TRIM(P$6))-LEN(SUBSTITUTE(TRIM(P$6)," ",""))))-1)&amp;" Total",$B$6:$BB$305,ROW($A97)-5,FALSE))</f>
        <v>-1185602.6643529118</v>
      </c>
      <c r="Q97" s="143">
        <f ca="1">IF(Q$5&lt;&gt;"",HLOOKUP(Q$5,Functionalization!$G$6:$R$305,ROW($A97)-5,FALSE),IFERROR(INDEX(Q$269:Q$305,MATCH($F97,$B$269:$B$305,0))/VLOOKUP($F97,$B$269:$BB$305,MATCH(LEFT(TRIM(Q$6),FIND("~",SUBSTITUTE(Q$6,"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97))*HLOOKUP(LEFT(TRIM(Q$6),FIND("~",SUBSTITUTE(Q$6," ","~",LEN(TRIM(Q$6))-LEN(SUBSTITUTE(TRIM(Q$6)," ",""))))-1)&amp;" Total",$B$6:$BB$305,ROW($A97)-5,FALSE))</f>
        <v>0</v>
      </c>
      <c r="R97" s="143">
        <f ca="1">IF(R$5&lt;&gt;"",HLOOKUP(R$5,Functionalization!$G$6:$R$305,ROW($A97)-5,FALSE),IFERROR(INDEX(R$269:R$305,MATCH($F97,$B$269:$B$305,0))/VLOOKUP($F97,$B$269:$BB$305,MATCH(LEFT(TRIM(R$6),FIND("~",SUBSTITUTE(R$6,"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97))*HLOOKUP(LEFT(TRIM(R$6),FIND("~",SUBSTITUTE(R$6," ","~",LEN(TRIM(R$6))-LEN(SUBSTITUTE(TRIM(R$6)," ",""))))-1)&amp;" Total",$B$6:$BB$305,ROW($A97)-5,FALSE))</f>
        <v>-638743.72543018439</v>
      </c>
      <c r="S97" s="143">
        <f ca="1">IF(S$5&lt;&gt;"",HLOOKUP(S$5,Functionalization!$G$6:$R$305,ROW($A97)-5,FALSE),IFERROR(INDEX(S$269:S$305,MATCH($F97,$B$269:$B$305,0))/VLOOKUP($F97,$B$269:$BB$305,MATCH(LEFT(TRIM(S$6),FIND("~",SUBSTITUTE(S$6,"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97))*HLOOKUP(LEFT(TRIM(S$6),FIND("~",SUBSTITUTE(S$6," ","~",LEN(TRIM(S$6))-LEN(SUBSTITUTE(TRIM(S$6)," ",""))))-1)&amp;" Total",$B$6:$BB$305,ROW($A97)-5,FALSE))</f>
        <v>0</v>
      </c>
      <c r="T97" s="143">
        <f ca="1">IF(T$5&lt;&gt;"",HLOOKUP(T$5,Functionalization!$G$6:$R$305,ROW($A97)-5,FALSE),IFERROR(INDEX(T$269:T$305,MATCH($F97,$B$269:$B$305,0))/VLOOKUP($F97,$B$269:$BB$305,MATCH(LEFT(TRIM(T$6),FIND("~",SUBSTITUTE(T$6,"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97))*HLOOKUP(LEFT(TRIM(T$6),FIND("~",SUBSTITUTE(T$6," ","~",LEN(TRIM(T$6))-LEN(SUBSTITUTE(TRIM(T$6)," ",""))))-1)&amp;" Total",$B$6:$BB$305,ROW($A97)-5,FALSE))</f>
        <v>0</v>
      </c>
      <c r="U97" s="143">
        <f ca="1">IF(U$5&lt;&gt;"",HLOOKUP(U$5,Functionalization!$G$6:$R$305,ROW($A97)-5,FALSE),IFERROR(INDEX(U$269:U$305,MATCH($F97,$B$269:$B$305,0))/VLOOKUP($F97,$B$269:$BB$305,MATCH(LEFT(TRIM(U$6),FIND("~",SUBSTITUTE(U$6,"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97))*HLOOKUP(LEFT(TRIM(U$6),FIND("~",SUBSTITUTE(U$6," ","~",LEN(TRIM(U$6))-LEN(SUBSTITUTE(TRIM(U$6)," ",""))))-1)&amp;" Total",$B$6:$BB$305,ROW($A97)-5,FALSE))</f>
        <v>0</v>
      </c>
      <c r="V97" s="143">
        <f ca="1">IF(V$5&lt;&gt;"",HLOOKUP(V$5,Functionalization!$G$6:$R$305,ROW($A97)-5,FALSE),IFERROR(INDEX(V$269:V$305,MATCH($F97,$B$269:$B$305,0))/VLOOKUP($F97,$B$269:$BB$305,MATCH(LEFT(TRIM(V$6),FIND("~",SUBSTITUTE(V$6,"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97))*HLOOKUP(LEFT(TRIM(V$6),FIND("~",SUBSTITUTE(V$6," ","~",LEN(TRIM(V$6))-LEN(SUBSTITUTE(TRIM(V$6)," ",""))))-1)&amp;" Total",$B$6:$BB$305,ROW($A97)-5,FALSE))</f>
        <v>0</v>
      </c>
      <c r="W97" s="143">
        <f ca="1">IF(W$5&lt;&gt;"",HLOOKUP(W$5,Functionalization!$G$6:$R$305,ROW($A97)-5,FALSE),IFERROR(INDEX(W$269:W$305,MATCH($F97,$B$269:$B$305,0))/VLOOKUP($F97,$B$269:$BB$305,MATCH(LEFT(TRIM(W$6),FIND("~",SUBSTITUTE(W$6,"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97))*HLOOKUP(LEFT(TRIM(W$6),FIND("~",SUBSTITUTE(W$6," ","~",LEN(TRIM(W$6))-LEN(SUBSTITUTE(TRIM(W$6)," ",""))))-1)&amp;" Total",$B$6:$BB$305,ROW($A97)-5,FALSE))</f>
        <v>0</v>
      </c>
      <c r="X97" s="143">
        <f ca="1">IF(X$5&lt;&gt;"",HLOOKUP(X$5,Functionalization!$G$6:$R$305,ROW($A97)-5,FALSE),IFERROR(INDEX(X$269:X$305,MATCH($F97,$B$269:$B$305,0))/VLOOKUP($F97,$B$269:$BB$305,MATCH(LEFT(TRIM(X$6),FIND("~",SUBSTITUTE(X$6,"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97))*HLOOKUP(LEFT(TRIM(X$6),FIND("~",SUBSTITUTE(X$6," ","~",LEN(TRIM(X$6))-LEN(SUBSTITUTE(TRIM(X$6)," ",""))))-1)&amp;" Total",$B$6:$BB$305,ROW($A97)-5,FALSE))</f>
        <v>0</v>
      </c>
      <c r="Y97" s="143">
        <f ca="1">IF(Y$5&lt;&gt;"",HLOOKUP(Y$5,Functionalization!$G$6:$R$305,ROW($A97)-5,FALSE),IFERROR(INDEX(Y$269:Y$305,MATCH($F97,$B$269:$B$305,0))/VLOOKUP($F97,$B$269:$BB$305,MATCH(LEFT(TRIM(Y$6),FIND("~",SUBSTITUTE(Y$6,"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97))*HLOOKUP(LEFT(TRIM(Y$6),FIND("~",SUBSTITUTE(Y$6," ","~",LEN(TRIM(Y$6))-LEN(SUBSTITUTE(TRIM(Y$6)," ",""))))-1)&amp;" Total",$B$6:$BB$305,ROW($A97)-5,FALSE))</f>
        <v>0</v>
      </c>
      <c r="Z97" s="143">
        <f ca="1">IF(Z$5&lt;&gt;"",HLOOKUP(Z$5,Functionalization!$G$6:$R$305,ROW($A97)-5,FALSE),IFERROR(INDEX(Z$269:Z$305,MATCH($F97,$B$269:$B$305,0))/VLOOKUP($F97,$B$269:$BB$305,MATCH(LEFT(TRIM(Z$6),FIND("~",SUBSTITUTE(Z$6,"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97))*HLOOKUP(LEFT(TRIM(Z$6),FIND("~",SUBSTITUTE(Z$6," ","~",LEN(TRIM(Z$6))-LEN(SUBSTITUTE(TRIM(Z$6)," ",""))))-1)&amp;" Total",$B$6:$BB$305,ROW($A97)-5,FALSE))</f>
        <v>0</v>
      </c>
      <c r="AA97" s="143">
        <f ca="1">IF(AA$5&lt;&gt;"",HLOOKUP(AA$5,Functionalization!$G$6:$R$305,ROW($A97)-5,FALSE),IFERROR(INDEX(AA$269:AA$305,MATCH($F97,$B$269:$B$305,0))/VLOOKUP($F97,$B$269:$BB$305,MATCH(LEFT(TRIM(AA$6),FIND("~",SUBSTITUTE(AA$6,"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97))*HLOOKUP(LEFT(TRIM(AA$6),FIND("~",SUBSTITUTE(AA$6," ","~",LEN(TRIM(AA$6))-LEN(SUBSTITUTE(TRIM(AA$6)," ",""))))-1)&amp;" Total",$B$6:$BB$305,ROW($A97)-5,FALSE))</f>
        <v>0</v>
      </c>
      <c r="AB97" s="143">
        <f ca="1">IF(AB$5&lt;&gt;"",HLOOKUP(AB$5,Functionalization!$G$6:$R$305,ROW($A97)-5,FALSE),IFERROR(INDEX(AB$269:AB$305,MATCH($F97,$B$269:$B$305,0))/VLOOKUP($F97,$B$269:$BB$305,MATCH(LEFT(TRIM(AB$6),FIND("~",SUBSTITUTE(AB$6,"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97))*HLOOKUP(LEFT(TRIM(AB$6),FIND("~",SUBSTITUTE(AB$6," ","~",LEN(TRIM(AB$6))-LEN(SUBSTITUTE(TRIM(AB$6)," ",""))))-1)&amp;" Total",$B$6:$BB$305,ROW($A97)-5,FALSE))</f>
        <v>0</v>
      </c>
      <c r="AC97" s="143">
        <f ca="1">IF(AC$5&lt;&gt;"",HLOOKUP(AC$5,Functionalization!$G$6:$R$305,ROW($A97)-5,FALSE),IFERROR(INDEX(AC$269:AC$305,MATCH($F97,$B$269:$B$305,0))/VLOOKUP($F97,$B$269:$BB$305,MATCH(LEFT(TRIM(AC$6),FIND("~",SUBSTITUTE(AC$6,"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97))*HLOOKUP(LEFT(TRIM(AC$6),FIND("~",SUBSTITUTE(AC$6," ","~",LEN(TRIM(AC$6))-LEN(SUBSTITUTE(TRIM(AC$6)," ",""))))-1)&amp;" Total",$B$6:$BB$305,ROW($A97)-5,FALSE))</f>
        <v>0</v>
      </c>
      <c r="AD97" s="143">
        <f ca="1">IF(AD$5&lt;&gt;"",HLOOKUP(AD$5,Functionalization!$G$6:$R$305,ROW($A97)-5,FALSE),IFERROR(INDEX(AD$269:AD$305,MATCH($F97,$B$269:$B$305,0))/VLOOKUP($F97,$B$269:$BB$305,MATCH(LEFT(TRIM(AD$6),FIND("~",SUBSTITUTE(AD$6,"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97))*HLOOKUP(LEFT(TRIM(AD$6),FIND("~",SUBSTITUTE(AD$6," ","~",LEN(TRIM(AD$6))-LEN(SUBSTITUTE(TRIM(AD$6)," ",""))))-1)&amp;" Total",$B$6:$BB$305,ROW($A97)-5,FALSE))</f>
        <v>0</v>
      </c>
      <c r="AE97" s="143">
        <f ca="1">IF(AE$5&lt;&gt;"",HLOOKUP(AE$5,Functionalization!$G$6:$R$305,ROW($A97)-5,FALSE),IFERROR(INDEX(AE$269:AE$305,MATCH($F97,$B$269:$B$305,0))/VLOOKUP($F97,$B$269:$BB$305,MATCH(LEFT(TRIM(AE$6),FIND("~",SUBSTITUTE(AE$6,"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97))*HLOOKUP(LEFT(TRIM(AE$6),FIND("~",SUBSTITUTE(AE$6," ","~",LEN(TRIM(AE$6))-LEN(SUBSTITUTE(TRIM(AE$6)," ",""))))-1)&amp;" Total",$B$6:$BB$305,ROW($A97)-5,FALSE))</f>
        <v>0</v>
      </c>
      <c r="AF97" s="143">
        <f ca="1">IF(AF$5&lt;&gt;"",HLOOKUP(AF$5,Functionalization!$G$6:$R$305,ROW($A97)-5,FALSE),IFERROR(INDEX(AF$269:AF$305,MATCH($F97,$B$269:$B$305,0))/VLOOKUP($F97,$B$269:$BB$305,MATCH(LEFT(TRIM(AF$6),FIND("~",SUBSTITUTE(AF$6,"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97))*HLOOKUP(LEFT(TRIM(AF$6),FIND("~",SUBSTITUTE(AF$6," ","~",LEN(TRIM(AF$6))-LEN(SUBSTITUTE(TRIM(AF$6)," ",""))))-1)&amp;" Total",$B$6:$BB$305,ROW($A97)-5,FALSE))</f>
        <v>0</v>
      </c>
      <c r="AG97" s="143">
        <f ca="1">IF(AG$5&lt;&gt;"",HLOOKUP(AG$5,Functionalization!$G$6:$R$305,ROW($A97)-5,FALSE),IFERROR(INDEX(AG$269:AG$305,MATCH($F97,$B$269:$B$305,0))/VLOOKUP($F97,$B$269:$BB$305,MATCH(LEFT(TRIM(AG$6),FIND("~",SUBSTITUTE(AG$6,"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97))*HLOOKUP(LEFT(TRIM(AG$6),FIND("~",SUBSTITUTE(AG$6," ","~",LEN(TRIM(AG$6))-LEN(SUBSTITUTE(TRIM(AG$6)," ",""))))-1)&amp;" Total",$B$6:$BB$305,ROW($A97)-5,FALSE))</f>
        <v>0</v>
      </c>
      <c r="AH97" s="143">
        <f ca="1">IF(AH$5&lt;&gt;"",HLOOKUP(AH$5,Functionalization!$G$6:$R$305,ROW($A97)-5,FALSE),IFERROR(INDEX(AH$269:AH$305,MATCH($F97,$B$269:$B$305,0))/VLOOKUP($F97,$B$269:$BB$305,MATCH(LEFT(TRIM(AH$6),FIND("~",SUBSTITUTE(AH$6,"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97))*HLOOKUP(LEFT(TRIM(AH$6),FIND("~",SUBSTITUTE(AH$6," ","~",LEN(TRIM(AH$6))-LEN(SUBSTITUTE(TRIM(AH$6)," ",""))))-1)&amp;" Total",$B$6:$BB$305,ROW($A97)-5,FALSE))</f>
        <v>0</v>
      </c>
      <c r="AI97" s="143">
        <f ca="1">IF(AI$5&lt;&gt;"",HLOOKUP(AI$5,Functionalization!$G$6:$R$305,ROW($A97)-5,FALSE),IFERROR(INDEX(AI$269:AI$305,MATCH($F97,$B$269:$B$305,0))/VLOOKUP($F97,$B$269:$BB$305,MATCH(LEFT(TRIM(AI$6),FIND("~",SUBSTITUTE(AI$6,"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97))*HLOOKUP(LEFT(TRIM(AI$6),FIND("~",SUBSTITUTE(AI$6," ","~",LEN(TRIM(AI$6))-LEN(SUBSTITUTE(TRIM(AI$6)," ",""))))-1)&amp;" Total",$B$6:$BB$305,ROW($A97)-5,FALSE))</f>
        <v>0</v>
      </c>
      <c r="AJ97" s="143">
        <f ca="1">IF(AJ$5&lt;&gt;"",HLOOKUP(AJ$5,Functionalization!$G$6:$R$305,ROW($A97)-5,FALSE),IFERROR(INDEX(AJ$269:AJ$305,MATCH($F97,$B$269:$B$305,0))/VLOOKUP($F97,$B$269:$BB$305,MATCH(LEFT(TRIM(AJ$6),FIND("~",SUBSTITUTE(AJ$6,"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97))*HLOOKUP(LEFT(TRIM(AJ$6),FIND("~",SUBSTITUTE(AJ$6," ","~",LEN(TRIM(AJ$6))-LEN(SUBSTITUTE(TRIM(AJ$6)," ",""))))-1)&amp;" Total",$B$6:$BB$305,ROW($A97)-5,FALSE))</f>
        <v>0</v>
      </c>
      <c r="AK97" s="143">
        <f ca="1">IF(AK$5&lt;&gt;"",HLOOKUP(AK$5,Functionalization!$G$6:$R$305,ROW($A97)-5,FALSE),IFERROR(INDEX(AK$269:AK$305,MATCH($F97,$B$269:$B$305,0))/VLOOKUP($F97,$B$269:$BB$305,MATCH(LEFT(TRIM(AK$6),FIND("~",SUBSTITUTE(AK$6,"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97))*HLOOKUP(LEFT(TRIM(AK$6),FIND("~",SUBSTITUTE(AK$6," ","~",LEN(TRIM(AK$6))-LEN(SUBSTITUTE(TRIM(AK$6)," ",""))))-1)&amp;" Total",$B$6:$BB$305,ROW($A97)-5,FALSE))</f>
        <v>0</v>
      </c>
      <c r="AL97" s="143">
        <f ca="1">IF(AL$5&lt;&gt;"",HLOOKUP(AL$5,Functionalization!$G$6:$R$305,ROW($A97)-5,FALSE),IFERROR(INDEX(AL$269:AL$305,MATCH($F97,$B$269:$B$305,0))/VLOOKUP($F97,$B$269:$BB$305,MATCH(LEFT(TRIM(AL$6),FIND("~",SUBSTITUTE(AL$6,"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97))*HLOOKUP(LEFT(TRIM(AL$6),FIND("~",SUBSTITUTE(AL$6," ","~",LEN(TRIM(AL$6))-LEN(SUBSTITUTE(TRIM(AL$6)," ",""))))-1)&amp;" Total",$B$6:$BB$305,ROW($A97)-5,FALSE))</f>
        <v>0</v>
      </c>
      <c r="AM97" s="143">
        <f ca="1">IF(AM$5&lt;&gt;"",HLOOKUP(AM$5,Functionalization!$G$6:$R$305,ROW($A97)-5,FALSE),IFERROR(INDEX(AM$269:AM$305,MATCH($F97,$B$269:$B$305,0))/VLOOKUP($F97,$B$269:$BB$305,MATCH(LEFT(TRIM(AM$6),FIND("~",SUBSTITUTE(AM$6,"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97))*HLOOKUP(LEFT(TRIM(AM$6),FIND("~",SUBSTITUTE(AM$6," ","~",LEN(TRIM(AM$6))-LEN(SUBSTITUTE(TRIM(AM$6)," ",""))))-1)&amp;" Total",$B$6:$BB$305,ROW($A97)-5,FALSE))</f>
        <v>0</v>
      </c>
      <c r="AN97" s="143">
        <f ca="1">IF(AN$5&lt;&gt;"",HLOOKUP(AN$5,Functionalization!$G$6:$R$305,ROW($A97)-5,FALSE),IFERROR(INDEX(AN$269:AN$305,MATCH($F97,$B$269:$B$305,0))/VLOOKUP($F97,$B$269:$BB$305,MATCH(LEFT(TRIM(AN$6),FIND("~",SUBSTITUTE(AN$6,"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97))*HLOOKUP(LEFT(TRIM(AN$6),FIND("~",SUBSTITUTE(AN$6," ","~",LEN(TRIM(AN$6))-LEN(SUBSTITUTE(TRIM(AN$6)," ",""))))-1)&amp;" Total",$B$6:$BB$305,ROW($A97)-5,FALSE))</f>
        <v>0</v>
      </c>
      <c r="AO97" s="143">
        <f ca="1">IF(AO$5&lt;&gt;"",HLOOKUP(AO$5,Functionalization!$G$6:$R$305,ROW($A97)-5,FALSE),IFERROR(INDEX(AO$269:AO$305,MATCH($F97,$B$269:$B$305,0))/VLOOKUP($F97,$B$269:$BB$305,MATCH(LEFT(TRIM(AO$6),FIND("~",SUBSTITUTE(AO$6,"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97))*HLOOKUP(LEFT(TRIM(AO$6),FIND("~",SUBSTITUTE(AO$6," ","~",LEN(TRIM(AO$6))-LEN(SUBSTITUTE(TRIM(AO$6)," ",""))))-1)&amp;" Total",$B$6:$BB$305,ROW($A97)-5,FALSE))</f>
        <v>0</v>
      </c>
      <c r="AP97" s="143">
        <f ca="1">IF(AP$5&lt;&gt;"",HLOOKUP(AP$5,Functionalization!$G$6:$R$305,ROW($A97)-5,FALSE),IFERROR(INDEX(AP$269:AP$305,MATCH($F97,$B$269:$B$305,0))/VLOOKUP($F97,$B$269:$BB$305,MATCH(LEFT(TRIM(AP$6),FIND("~",SUBSTITUTE(AP$6,"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97))*HLOOKUP(LEFT(TRIM(AP$6),FIND("~",SUBSTITUTE(AP$6," ","~",LEN(TRIM(AP$6))-LEN(SUBSTITUTE(TRIM(AP$6)," ",""))))-1)&amp;" Total",$B$6:$BB$305,ROW($A97)-5,FALSE))</f>
        <v>0</v>
      </c>
      <c r="AQ97" s="143">
        <f ca="1">IF(AQ$5&lt;&gt;"",HLOOKUP(AQ$5,Functionalization!$G$6:$R$305,ROW($A97)-5,FALSE),IFERROR(INDEX(AQ$269:AQ$305,MATCH($F97,$B$269:$B$305,0))/VLOOKUP($F97,$B$269:$BB$305,MATCH(LEFT(TRIM(AQ$6),FIND("~",SUBSTITUTE(AQ$6,"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97))*HLOOKUP(LEFT(TRIM(AQ$6),FIND("~",SUBSTITUTE(AQ$6," ","~",LEN(TRIM(AQ$6))-LEN(SUBSTITUTE(TRIM(AQ$6)," ",""))))-1)&amp;" Total",$B$6:$BB$305,ROW($A97)-5,FALSE))</f>
        <v>0</v>
      </c>
      <c r="AR97" s="143">
        <f ca="1">IF(AR$5&lt;&gt;"",HLOOKUP(AR$5,Functionalization!$G$6:$R$305,ROW($A97)-5,FALSE),IFERROR(INDEX(AR$269:AR$305,MATCH($F97,$B$269:$B$305,0))/VLOOKUP($F97,$B$269:$BB$305,MATCH(LEFT(TRIM(AR$6),FIND("~",SUBSTITUTE(AR$6,"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97))*HLOOKUP(LEFT(TRIM(AR$6),FIND("~",SUBSTITUTE(AR$6," ","~",LEN(TRIM(AR$6))-LEN(SUBSTITUTE(TRIM(AR$6)," ",""))))-1)&amp;" Total",$B$6:$BB$305,ROW($A97)-5,FALSE))</f>
        <v>0</v>
      </c>
      <c r="AS97" s="143">
        <f ca="1">IF(AS$5&lt;&gt;"",HLOOKUP(AS$5,Functionalization!$G$6:$R$305,ROW($A97)-5,FALSE),IFERROR(INDEX(AS$269:AS$305,MATCH($F97,$B$269:$B$305,0))/VLOOKUP($F97,$B$269:$BB$305,MATCH(LEFT(TRIM(AS$6),FIND("~",SUBSTITUTE(AS$6,"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97))*HLOOKUP(LEFT(TRIM(AS$6),FIND("~",SUBSTITUTE(AS$6," ","~",LEN(TRIM(AS$6))-LEN(SUBSTITUTE(TRIM(AS$6)," ",""))))-1)&amp;" Total",$B$6:$BB$305,ROW($A97)-5,FALSE))</f>
        <v>0</v>
      </c>
      <c r="AT97" s="143">
        <f ca="1">IF(AT$5&lt;&gt;"",HLOOKUP(AT$5,Functionalization!$G$6:$R$305,ROW($A97)-5,FALSE),IFERROR(INDEX(AT$269:AT$305,MATCH($F97,$B$269:$B$305,0))/VLOOKUP($F97,$B$269:$BB$305,MATCH(LEFT(TRIM(AT$6),FIND("~",SUBSTITUTE(AT$6,"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97))*HLOOKUP(LEFT(TRIM(AT$6),FIND("~",SUBSTITUTE(AT$6," ","~",LEN(TRIM(AT$6))-LEN(SUBSTITUTE(TRIM(AT$6)," ",""))))-1)&amp;" Total",$B$6:$BB$305,ROW($A97)-5,FALSE))</f>
        <v>0</v>
      </c>
      <c r="AU97" s="143">
        <f ca="1">IF(AU$5&lt;&gt;"",HLOOKUP(AU$5,Functionalization!$G$6:$R$305,ROW($A97)-5,FALSE),IFERROR(INDEX(AU$269:AU$305,MATCH($F97,$B$269:$B$305,0))/VLOOKUP($F97,$B$269:$BB$305,MATCH(LEFT(TRIM(AU$6),FIND("~",SUBSTITUTE(AU$6,"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97))*HLOOKUP(LEFT(TRIM(AU$6),FIND("~",SUBSTITUTE(AU$6," ","~",LEN(TRIM(AU$6))-LEN(SUBSTITUTE(TRIM(AU$6)," ",""))))-1)&amp;" Total",$B$6:$BB$305,ROW($A97)-5,FALSE))</f>
        <v>0</v>
      </c>
      <c r="AV97" s="143">
        <f ca="1">IF(AV$5&lt;&gt;"",HLOOKUP(AV$5,Functionalization!$G$6:$R$305,ROW($A97)-5,FALSE),IFERROR(INDEX(AV$269:AV$305,MATCH($F97,$B$269:$B$305,0))/VLOOKUP($F97,$B$269:$BB$305,MATCH(LEFT(TRIM(AV$6),FIND("~",SUBSTITUTE(AV$6,"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97))*HLOOKUP(LEFT(TRIM(AV$6),FIND("~",SUBSTITUTE(AV$6," ","~",LEN(TRIM(AV$6))-LEN(SUBSTITUTE(TRIM(AV$6)," ",""))))-1)&amp;" Total",$B$6:$BB$305,ROW($A97)-5,FALSE))</f>
        <v>0</v>
      </c>
      <c r="AW97" s="143">
        <f ca="1">IF(AW$5&lt;&gt;"",HLOOKUP(AW$5,Functionalization!$G$6:$R$305,ROW($A97)-5,FALSE),IFERROR(INDEX(AW$269:AW$305,MATCH($F97,$B$269:$B$305,0))/VLOOKUP($F97,$B$269:$BB$305,MATCH(LEFT(TRIM(AW$6),FIND("~",SUBSTITUTE(AW$6,"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97))*HLOOKUP(LEFT(TRIM(AW$6),FIND("~",SUBSTITUTE(AW$6," ","~",LEN(TRIM(AW$6))-LEN(SUBSTITUTE(TRIM(AW$6)," ",""))))-1)&amp;" Total",$B$6:$BB$305,ROW($A97)-5,FALSE))</f>
        <v>0</v>
      </c>
      <c r="AX97" s="143">
        <f ca="1">IF(AX$5&lt;&gt;"",HLOOKUP(AX$5,Functionalization!$G$6:$R$305,ROW($A97)-5,FALSE),IFERROR(INDEX(AX$269:AX$305,MATCH($F97,$B$269:$B$305,0))/VLOOKUP($F97,$B$269:$BB$305,MATCH(LEFT(TRIM(AX$6),FIND("~",SUBSTITUTE(AX$6,"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97))*HLOOKUP(LEFT(TRIM(AX$6),FIND("~",SUBSTITUTE(AX$6," ","~",LEN(TRIM(AX$6))-LEN(SUBSTITUTE(TRIM(AX$6)," ",""))))-1)&amp;" Total",$B$6:$BB$305,ROW($A97)-5,FALSE))</f>
        <v>0</v>
      </c>
      <c r="AY97" s="143">
        <f ca="1">IF(AY$5&lt;&gt;"",HLOOKUP(AY$5,Functionalization!$G$6:$R$305,ROW($A97)-5,FALSE),IFERROR(INDEX(AY$269:AY$305,MATCH($F97,$B$269:$B$305,0))/VLOOKUP($F97,$B$269:$BB$305,MATCH(LEFT(TRIM(AY$6),FIND("~",SUBSTITUTE(AY$6,"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97))*HLOOKUP(LEFT(TRIM(AY$6),FIND("~",SUBSTITUTE(AY$6," ","~",LEN(TRIM(AY$6))-LEN(SUBSTITUTE(TRIM(AY$6)," ",""))))-1)&amp;" Total",$B$6:$BB$305,ROW($A97)-5,FALSE))</f>
        <v>0</v>
      </c>
      <c r="AZ97" s="143">
        <f ca="1">IF(AZ$5&lt;&gt;"",HLOOKUP(AZ$5,Functionalization!$G$6:$R$305,ROW($A97)-5,FALSE),IFERROR(INDEX(AZ$269:AZ$305,MATCH($F97,$B$269:$B$305,0))/VLOOKUP($F97,$B$269:$BB$305,MATCH(LEFT(TRIM(AZ$6),FIND("~",SUBSTITUTE(AZ$6,"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97))*HLOOKUP(LEFT(TRIM(AZ$6),FIND("~",SUBSTITUTE(AZ$6," ","~",LEN(TRIM(AZ$6))-LEN(SUBSTITUTE(TRIM(AZ$6)," ",""))))-1)&amp;" Total",$B$6:$BB$305,ROW($A97)-5,FALSE))</f>
        <v>0</v>
      </c>
      <c r="BA97" s="143">
        <f ca="1">IF(BA$5&lt;&gt;"",HLOOKUP(BA$5,Functionalization!$G$6:$R$305,ROW($A97)-5,FALSE),IFERROR(INDEX(BA$269:BA$305,MATCH($F97,$B$269:$B$305,0))/VLOOKUP($F97,$B$269:$BB$305,MATCH(LEFT(TRIM(BA$6),FIND("~",SUBSTITUTE(BA$6,"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97))*HLOOKUP(LEFT(TRIM(BA$6),FIND("~",SUBSTITUTE(BA$6," ","~",LEN(TRIM(BA$6))-LEN(SUBSTITUTE(TRIM(BA$6)," ",""))))-1)&amp;" Total",$B$6:$BB$305,ROW($A97)-5,FALSE))</f>
        <v>0</v>
      </c>
      <c r="BB97" s="143">
        <f ca="1">IF(BB$5&lt;&gt;"",HLOOKUP(BB$5,Functionalization!$G$6:$R$305,ROW($A97)-5,FALSE),IFERROR(INDEX(BB$269:BB$305,MATCH($F97,$B$269:$B$305,0))/VLOOKUP($F97,$B$269:$BB$305,MATCH(LEFT(TRIM(BB$6),FIND("~",SUBSTITUTE(BB$6,"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97))*HLOOKUP(LEFT(TRIM(BB$6),FIND("~",SUBSTITUTE(BB$6," ","~",LEN(TRIM(BB$6))-LEN(SUBSTITUTE(TRIM(BB$6)," ",""))))-1)&amp;" Total",$B$6:$BB$305,ROW($A97)-5,FALSE))</f>
        <v>0</v>
      </c>
      <c r="BD97" s="79">
        <f ca="1">IFERROR(IF(SUMIF($G$6:$BB$6,BD$6&amp;" Total",$G97:$BB97)-(SUMIF($G$6:$BB$6,BD$6&amp;" "&amp;'Input-Func_Class'!$D$22,$G97:$BB97)+IFERROR(SUMIF($G$6:$BB$6,BD$6&amp;" "&amp;'Input-Func_Class'!$E$22,$G97:$BB97),SUMIF($G$6:$BB$6,BD$6&amp;" "&amp;'Input-Func_Class'!$B$24,$G97:$BB97))+SUMIF($G$6:$BB$6,BD$6&amp;" "&amp;'Input-Func_Class'!$F$22,$G97:$BB97))&lt;Check_Limit,0,1),1)</f>
        <v>0</v>
      </c>
      <c r="BE97" s="79">
        <f ca="1">IFERROR(IF(SUMIF($G$6:$BB$6,BE$6&amp;" Total",$G97:$BB97)-(SUMIF($G$6:$BB$6,BE$6&amp;" "&amp;'Input-Func_Class'!$D$22,$G97:$BB97)+IFERROR(SUMIF($G$6:$BB$6,BE$6&amp;" "&amp;'Input-Func_Class'!$E$22,$G97:$BB97),SUMIF($G$6:$BB$6,BE$6&amp;" "&amp;'Input-Func_Class'!$B$24,$G97:$BB97))+SUMIF($G$6:$BB$6,BE$6&amp;" "&amp;'Input-Func_Class'!$F$22,$G97:$BB97))&lt;Check_Limit,0,1),1)</f>
        <v>0</v>
      </c>
      <c r="BF97" s="79">
        <f ca="1">IFERROR(IF(SUMIF($G$6:$BB$6,BF$6&amp;" Total",$G97:$BB97)-(SUMIF($G$6:$BB$6,BF$6&amp;" "&amp;'Input-Func_Class'!$D$22,$G97:$BB97)+IFERROR(SUMIF($G$6:$BB$6,BF$6&amp;" "&amp;'Input-Func_Class'!$E$22,$G97:$BB97),SUMIF($G$6:$BB$6,BF$6&amp;" "&amp;'Input-Func_Class'!$B$24,$G97:$BB97))+SUMIF($G$6:$BB$6,BF$6&amp;" "&amp;'Input-Func_Class'!$F$22,$G97:$BB97))&lt;Check_Limit,0,1),1)</f>
        <v>0</v>
      </c>
      <c r="BG97" s="79">
        <f ca="1">IFERROR(IF(SUMIF($G$6:$BB$6,BG$6&amp;" Total",$G97:$BB97)-(SUMIF($G$6:$BB$6,BG$6&amp;" "&amp;'Input-Func_Class'!$D$22,$G97:$BB97)+IFERROR(SUMIF($G$6:$BB$6,BG$6&amp;" "&amp;'Input-Func_Class'!$E$22,$G97:$BB97),SUMIF($G$6:$BB$6,BG$6&amp;" "&amp;'Input-Func_Class'!$B$24,$G97:$BB97))+SUMIF($G$6:$BB$6,BG$6&amp;" "&amp;'Input-Func_Class'!$F$22,$G97:$BB97))&lt;Check_Limit,0,1),1)</f>
        <v>0</v>
      </c>
      <c r="BH97" s="79">
        <f ca="1">IFERROR(IF(SUMIF($G$6:$BB$6,BH$6&amp;" Total",$G97:$BB97)-(SUMIF($G$6:$BB$6,BH$6&amp;" "&amp;'Input-Func_Class'!$D$22,$G97:$BB97)+IFERROR(SUMIF($G$6:$BB$6,BH$6&amp;" "&amp;'Input-Func_Class'!$E$22,$G97:$BB97),SUMIF($G$6:$BB$6,BH$6&amp;" "&amp;'Input-Func_Class'!$B$24,$G97:$BB97))+SUMIF($G$6:$BB$6,BH$6&amp;" "&amp;'Input-Func_Class'!$F$22,$G97:$BB97))&lt;Check_Limit,0,1),1)</f>
        <v>0</v>
      </c>
      <c r="BI97" s="79">
        <f ca="1">IFERROR(IF(SUMIF($G$6:$BB$6,BI$6&amp;" Total",$G97:$BB97)-(SUMIF($G$6:$BB$6,BI$6&amp;" "&amp;'Input-Func_Class'!$D$22,$G97:$BB97)+IFERROR(SUMIF($G$6:$BB$6,BI$6&amp;" "&amp;'Input-Func_Class'!$E$22,$G97:$BB97),SUMIF($G$6:$BB$6,BI$6&amp;" "&amp;'Input-Func_Class'!$B$24,$G97:$BB97))+SUMIF($G$6:$BB$6,BI$6&amp;" "&amp;'Input-Func_Class'!$F$22,$G97:$BB97))&lt;Check_Limit,0,1),1)</f>
        <v>0</v>
      </c>
      <c r="BJ97" s="79">
        <f ca="1">IFERROR(IF(SUMIF($G$6:$BB$6,BJ$6&amp;" Total",$G97:$BB97)-(SUMIF($G$6:$BB$6,BJ$6&amp;" "&amp;'Input-Func_Class'!$D$22,$G97:$BB97)+IFERROR(SUMIF($G$6:$BB$6,BJ$6&amp;" "&amp;'Input-Func_Class'!$E$22,$G97:$BB97),SUMIF($G$6:$BB$6,BJ$6&amp;" "&amp;'Input-Func_Class'!$B$24,$G97:$BB97))+SUMIF($G$6:$BB$6,BJ$6&amp;" "&amp;'Input-Func_Class'!$F$22,$G97:$BB97))&lt;Check_Limit,0,1),1)</f>
        <v>0</v>
      </c>
      <c r="BK97" s="79">
        <f ca="1">IFERROR(IF(SUMIF($G$6:$BB$6,BK$6&amp;" Total",$G97:$BB97)-(SUMIF($G$6:$BB$6,BK$6&amp;" "&amp;'Input-Func_Class'!$D$22,$G97:$BB97)+IFERROR(SUMIF($G$6:$BB$6,BK$6&amp;" "&amp;'Input-Func_Class'!$E$22,$G97:$BB97),SUMIF($G$6:$BB$6,BK$6&amp;" "&amp;'Input-Func_Class'!$B$24,$G97:$BB97))+SUMIF($G$6:$BB$6,BK$6&amp;" "&amp;'Input-Func_Class'!$F$22,$G97:$BB97))&lt;Check_Limit,0,1),1)</f>
        <v>0</v>
      </c>
      <c r="BL97" s="79">
        <f ca="1">IFERROR(IF(SUMIF($G$6:$BB$6,BL$6&amp;" Total",$G97:$BB97)-(SUMIF($G$6:$BB$6,BL$6&amp;" "&amp;'Input-Func_Class'!$D$22,$G97:$BB97)+IFERROR(SUMIF($G$6:$BB$6,BL$6&amp;" "&amp;'Input-Func_Class'!$E$22,$G97:$BB97),SUMIF($G$6:$BB$6,BL$6&amp;" "&amp;'Input-Func_Class'!$B$24,$G97:$BB97))+SUMIF($G$6:$BB$6,BL$6&amp;" "&amp;'Input-Func_Class'!$F$22,$G97:$BB97))&lt;Check_Limit,0,1),1)</f>
        <v>0</v>
      </c>
      <c r="BM97" s="79">
        <f ca="1">IFERROR(IF(SUMIF($G$6:$BB$6,BM$6&amp;" Total",$G97:$BB97)-(SUMIF($G$6:$BB$6,BM$6&amp;" "&amp;'Input-Func_Class'!$D$22,$G97:$BB97)+IFERROR(SUMIF($G$6:$BB$6,BM$6&amp;" "&amp;'Input-Func_Class'!$E$22,$G97:$BB97),SUMIF($G$6:$BB$6,BM$6&amp;" "&amp;'Input-Func_Class'!$B$24,$G97:$BB97))+SUMIF($G$6:$BB$6,BM$6&amp;" "&amp;'Input-Func_Class'!$F$22,$G97:$BB97))&lt;Check_Limit,0,1),1)</f>
        <v>0</v>
      </c>
      <c r="BN97" s="79">
        <f ca="1">IFERROR(IF(SUMIF($G$6:$BB$6,BN$6&amp;" Total",$G97:$BB97)-(SUMIF($G$6:$BB$6,BN$6&amp;" "&amp;'Input-Func_Class'!$D$22,$G97:$BB97)+IFERROR(SUMIF($G$6:$BB$6,BN$6&amp;" "&amp;'Input-Func_Class'!$E$22,$G97:$BB97),SUMIF($G$6:$BB$6,BN$6&amp;" "&amp;'Input-Func_Class'!$B$24,$G97:$BB97))+SUMIF($G$6:$BB$6,BN$6&amp;" "&amp;'Input-Func_Class'!$F$22,$G97:$BB97))&lt;Check_Limit,0,1),1)</f>
        <v>0</v>
      </c>
      <c r="BO97" s="79">
        <f ca="1">IFERROR(IF(SUMIF($G$6:$BB$6,BO$6&amp;" Total",$G97:$BB97)-(SUMIF($G$6:$BB$6,BO$6&amp;" "&amp;'Input-Func_Class'!$D$22,$G97:$BB97)+IFERROR(SUMIF($G$6:$BB$6,BO$6&amp;" "&amp;'Input-Func_Class'!$E$22,$G97:$BB97),SUMIF($G$6:$BB$6,BO$6&amp;" "&amp;'Input-Func_Class'!$B$24,$G97:$BB97))+SUMIF($G$6:$BB$6,BO$6&amp;" "&amp;'Input-Func_Class'!$F$22,$G97:$BB97))&lt;Check_Limit,0,1),1)</f>
        <v>0</v>
      </c>
    </row>
    <row r="98" spans="1:67" outlineLevel="1">
      <c r="A98" s="113">
        <f>IF(ISBLANK('Input-Accounts'!A98),"",'Input-Accounts'!A98)</f>
        <v>83</v>
      </c>
      <c r="B98" s="17" t="str">
        <f>IF(ISBLANK('Input-Accounts'!B98),"",'Input-Accounts'!B98)</f>
        <v>Transportation Equipment</v>
      </c>
      <c r="C98" s="113">
        <f>IF(ISBLANK('Input-Accounts'!C98),"",'Input-Accounts'!C98)</f>
        <v>392</v>
      </c>
      <c r="D98" s="143">
        <f>Functionalization!$D98</f>
        <v>-5366840.1100000013</v>
      </c>
      <c r="E98" s="143">
        <f t="shared" ca="1" si="16"/>
        <v>0</v>
      </c>
      <c r="F98" s="89" t="str">
        <f>IF($D98=0,"-",IF('Input-Accounts'!$E98&lt;&gt;0,'Input-Accounts'!$E98,'Input-Accounts'!$G98))</f>
        <v>INT_T&amp;D_PLANT</v>
      </c>
      <c r="G98" s="143">
        <f ca="1">IF(G$5&lt;&gt;"",HLOOKUP(G$5,Functionalization!$G$6:$R$305,ROW($A98)-5,FALSE),IFERROR(INDEX(G$269:G$305,MATCH($F98,$B$269:$B$305,0))/VLOOKUP($F98,$B$269:$BB$305,MATCH(LEFT(TRIM(G$6),FIND("~",SUBSTITUTE(G$6,"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98))*HLOOKUP(LEFT(TRIM(G$6),FIND("~",SUBSTITUTE(G$6," ","~",LEN(TRIM(G$6))-LEN(SUBSTITUTE(TRIM(G$6)," ",""))))-1)&amp;" Total",$B$6:$BB$305,ROW($A98)-5,FALSE))</f>
        <v>0</v>
      </c>
      <c r="H98" s="143">
        <f ca="1">IF(H$5&lt;&gt;"",HLOOKUP(H$5,Functionalization!$G$6:$R$305,ROW($A98)-5,FALSE),IFERROR(INDEX(H$269:H$305,MATCH($F98,$B$269:$B$305,0))/VLOOKUP($F98,$B$269:$BB$305,MATCH(LEFT(TRIM(H$6),FIND("~",SUBSTITUTE(H$6,"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98))*HLOOKUP(LEFT(TRIM(H$6),FIND("~",SUBSTITUTE(H$6," ","~",LEN(TRIM(H$6))-LEN(SUBSTITUTE(TRIM(H$6)," ",""))))-1)&amp;" Total",$B$6:$BB$305,ROW($A98)-5,FALSE))</f>
        <v>0</v>
      </c>
      <c r="I98" s="143">
        <f ca="1">IF(I$5&lt;&gt;"",HLOOKUP(I$5,Functionalization!$G$6:$R$305,ROW($A98)-5,FALSE),IFERROR(INDEX(I$269:I$305,MATCH($F98,$B$269:$B$305,0))/VLOOKUP($F98,$B$269:$BB$305,MATCH(LEFT(TRIM(I$6),FIND("~",SUBSTITUTE(I$6,"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98))*HLOOKUP(LEFT(TRIM(I$6),FIND("~",SUBSTITUTE(I$6," ","~",LEN(TRIM(I$6))-LEN(SUBSTITUTE(TRIM(I$6)," ",""))))-1)&amp;" Total",$B$6:$BB$305,ROW($A98)-5,FALSE))</f>
        <v>0</v>
      </c>
      <c r="J98" s="143">
        <f ca="1">IF(J$5&lt;&gt;"",HLOOKUP(J$5,Functionalization!$G$6:$R$305,ROW($A98)-5,FALSE),IFERROR(INDEX(J$269:J$305,MATCH($F98,$B$269:$B$305,0))/VLOOKUP($F98,$B$269:$BB$305,MATCH(LEFT(TRIM(J$6),FIND("~",SUBSTITUTE(J$6,"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98))*HLOOKUP(LEFT(TRIM(J$6),FIND("~",SUBSTITUTE(J$6," ","~",LEN(TRIM(J$6))-LEN(SUBSTITUTE(TRIM(J$6)," ",""))))-1)&amp;" Total",$B$6:$BB$305,ROW($A98)-5,FALSE))</f>
        <v>0</v>
      </c>
      <c r="K98" s="143">
        <f ca="1">IF(K$5&lt;&gt;"",HLOOKUP(K$5,Functionalization!$G$6:$R$305,ROW($A98)-5,FALSE),IFERROR(INDEX(K$269:K$305,MATCH($F98,$B$269:$B$305,0))/VLOOKUP($F98,$B$269:$BB$305,MATCH(LEFT(TRIM(K$6),FIND("~",SUBSTITUTE(K$6,"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98))*HLOOKUP(LEFT(TRIM(K$6),FIND("~",SUBSTITUTE(K$6," ","~",LEN(TRIM(K$6))-LEN(SUBSTITUTE(TRIM(K$6)," ",""))))-1)&amp;" Total",$B$6:$BB$305,ROW($A98)-5,FALSE))</f>
        <v>-99364.107918347756</v>
      </c>
      <c r="L98" s="143">
        <f ca="1">IF(L$5&lt;&gt;"",HLOOKUP(L$5,Functionalization!$G$6:$R$305,ROW($A98)-5,FALSE),IFERROR(INDEX(L$269:L$305,MATCH($F98,$B$269:$B$305,0))/VLOOKUP($F98,$B$269:$BB$305,MATCH(LEFT(TRIM(L$6),FIND("~",SUBSTITUTE(L$6,"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98))*HLOOKUP(LEFT(TRIM(L$6),FIND("~",SUBSTITUTE(L$6," ","~",LEN(TRIM(L$6))-LEN(SUBSTITUTE(TRIM(L$6)," ",""))))-1)&amp;" Total",$B$6:$BB$305,ROW($A98)-5,FALSE))</f>
        <v>-99364.107918347756</v>
      </c>
      <c r="M98" s="143">
        <f ca="1">IF(M$5&lt;&gt;"",HLOOKUP(M$5,Functionalization!$G$6:$R$305,ROW($A98)-5,FALSE),IFERROR(INDEX(M$269:M$305,MATCH($F98,$B$269:$B$305,0))/VLOOKUP($F98,$B$269:$BB$305,MATCH(LEFT(TRIM(M$6),FIND("~",SUBSTITUTE(M$6,"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98))*HLOOKUP(LEFT(TRIM(M$6),FIND("~",SUBSTITUTE(M$6," ","~",LEN(TRIM(M$6))-LEN(SUBSTITUTE(TRIM(M$6)," ",""))))-1)&amp;" Total",$B$6:$BB$305,ROW($A98)-5,FALSE))</f>
        <v>0</v>
      </c>
      <c r="N98" s="143">
        <f ca="1">IF(N$5&lt;&gt;"",HLOOKUP(N$5,Functionalization!$G$6:$R$305,ROW($A98)-5,FALSE),IFERROR(INDEX(N$269:N$305,MATCH($F98,$B$269:$B$305,0))/VLOOKUP($F98,$B$269:$BB$305,MATCH(LEFT(TRIM(N$6),FIND("~",SUBSTITUTE(N$6,"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98))*HLOOKUP(LEFT(TRIM(N$6),FIND("~",SUBSTITUTE(N$6," ","~",LEN(TRIM(N$6))-LEN(SUBSTITUTE(TRIM(N$6)," ",""))))-1)&amp;" Total",$B$6:$BB$305,ROW($A98)-5,FALSE))</f>
        <v>0</v>
      </c>
      <c r="O98" s="143">
        <f ca="1">IF(O$5&lt;&gt;"",HLOOKUP(O$5,Functionalization!$G$6:$R$305,ROW($A98)-5,FALSE),IFERROR(INDEX(O$269:O$305,MATCH($F98,$B$269:$B$305,0))/VLOOKUP($F98,$B$269:$BB$305,MATCH(LEFT(TRIM(O$6),FIND("~",SUBSTITUTE(O$6,"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98))*HLOOKUP(LEFT(TRIM(O$6),FIND("~",SUBSTITUTE(O$6," ","~",LEN(TRIM(O$6))-LEN(SUBSTITUTE(TRIM(O$6)," ",""))))-1)&amp;" Total",$B$6:$BB$305,ROW($A98)-5,FALSE))</f>
        <v>-5267476.0020816531</v>
      </c>
      <c r="P98" s="143">
        <f ca="1">IF(P$5&lt;&gt;"",HLOOKUP(P$5,Functionalization!$G$6:$R$305,ROW($A98)-5,FALSE),IFERROR(INDEX(P$269:P$305,MATCH($F98,$B$269:$B$305,0))/VLOOKUP($F98,$B$269:$BB$305,MATCH(LEFT(TRIM(P$6),FIND("~",SUBSTITUTE(P$6,"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98))*HLOOKUP(LEFT(TRIM(P$6),FIND("~",SUBSTITUTE(P$6," ","~",LEN(TRIM(P$6))-LEN(SUBSTITUTE(TRIM(P$6)," ",""))))-1)&amp;" Total",$B$6:$BB$305,ROW($A98)-5,FALSE))</f>
        <v>-3423217.0038857269</v>
      </c>
      <c r="Q98" s="143">
        <f ca="1">IF(Q$5&lt;&gt;"",HLOOKUP(Q$5,Functionalization!$G$6:$R$305,ROW($A98)-5,FALSE),IFERROR(INDEX(Q$269:Q$305,MATCH($F98,$B$269:$B$305,0))/VLOOKUP($F98,$B$269:$BB$305,MATCH(LEFT(TRIM(Q$6),FIND("~",SUBSTITUTE(Q$6,"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98))*HLOOKUP(LEFT(TRIM(Q$6),FIND("~",SUBSTITUTE(Q$6," ","~",LEN(TRIM(Q$6))-LEN(SUBSTITUTE(TRIM(Q$6)," ",""))))-1)&amp;" Total",$B$6:$BB$305,ROW($A98)-5,FALSE))</f>
        <v>0</v>
      </c>
      <c r="R98" s="143">
        <f ca="1">IF(R$5&lt;&gt;"",HLOOKUP(R$5,Functionalization!$G$6:$R$305,ROW($A98)-5,FALSE),IFERROR(INDEX(R$269:R$305,MATCH($F98,$B$269:$B$305,0))/VLOOKUP($F98,$B$269:$BB$305,MATCH(LEFT(TRIM(R$6),FIND("~",SUBSTITUTE(R$6,"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98))*HLOOKUP(LEFT(TRIM(R$6),FIND("~",SUBSTITUTE(R$6," ","~",LEN(TRIM(R$6))-LEN(SUBSTITUTE(TRIM(R$6)," ",""))))-1)&amp;" Total",$B$6:$BB$305,ROW($A98)-5,FALSE))</f>
        <v>-1844258.9981959271</v>
      </c>
      <c r="S98" s="143">
        <f ca="1">IF(S$5&lt;&gt;"",HLOOKUP(S$5,Functionalization!$G$6:$R$305,ROW($A98)-5,FALSE),IFERROR(INDEX(S$269:S$305,MATCH($F98,$B$269:$B$305,0))/VLOOKUP($F98,$B$269:$BB$305,MATCH(LEFT(TRIM(S$6),FIND("~",SUBSTITUTE(S$6,"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98))*HLOOKUP(LEFT(TRIM(S$6),FIND("~",SUBSTITUTE(S$6," ","~",LEN(TRIM(S$6))-LEN(SUBSTITUTE(TRIM(S$6)," ",""))))-1)&amp;" Total",$B$6:$BB$305,ROW($A98)-5,FALSE))</f>
        <v>0</v>
      </c>
      <c r="T98" s="143">
        <f ca="1">IF(T$5&lt;&gt;"",HLOOKUP(T$5,Functionalization!$G$6:$R$305,ROW($A98)-5,FALSE),IFERROR(INDEX(T$269:T$305,MATCH($F98,$B$269:$B$305,0))/VLOOKUP($F98,$B$269:$BB$305,MATCH(LEFT(TRIM(T$6),FIND("~",SUBSTITUTE(T$6,"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98))*HLOOKUP(LEFT(TRIM(T$6),FIND("~",SUBSTITUTE(T$6," ","~",LEN(TRIM(T$6))-LEN(SUBSTITUTE(TRIM(T$6)," ",""))))-1)&amp;" Total",$B$6:$BB$305,ROW($A98)-5,FALSE))</f>
        <v>0</v>
      </c>
      <c r="U98" s="143">
        <f ca="1">IF(U$5&lt;&gt;"",HLOOKUP(U$5,Functionalization!$G$6:$R$305,ROW($A98)-5,FALSE),IFERROR(INDEX(U$269:U$305,MATCH($F98,$B$269:$B$305,0))/VLOOKUP($F98,$B$269:$BB$305,MATCH(LEFT(TRIM(U$6),FIND("~",SUBSTITUTE(U$6,"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98))*HLOOKUP(LEFT(TRIM(U$6),FIND("~",SUBSTITUTE(U$6," ","~",LEN(TRIM(U$6))-LEN(SUBSTITUTE(TRIM(U$6)," ",""))))-1)&amp;" Total",$B$6:$BB$305,ROW($A98)-5,FALSE))</f>
        <v>0</v>
      </c>
      <c r="V98" s="143">
        <f ca="1">IF(V$5&lt;&gt;"",HLOOKUP(V$5,Functionalization!$G$6:$R$305,ROW($A98)-5,FALSE),IFERROR(INDEX(V$269:V$305,MATCH($F98,$B$269:$B$305,0))/VLOOKUP($F98,$B$269:$BB$305,MATCH(LEFT(TRIM(V$6),FIND("~",SUBSTITUTE(V$6,"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98))*HLOOKUP(LEFT(TRIM(V$6),FIND("~",SUBSTITUTE(V$6," ","~",LEN(TRIM(V$6))-LEN(SUBSTITUTE(TRIM(V$6)," ",""))))-1)&amp;" Total",$B$6:$BB$305,ROW($A98)-5,FALSE))</f>
        <v>0</v>
      </c>
      <c r="W98" s="143">
        <f ca="1">IF(W$5&lt;&gt;"",HLOOKUP(W$5,Functionalization!$G$6:$R$305,ROW($A98)-5,FALSE),IFERROR(INDEX(W$269:W$305,MATCH($F98,$B$269:$B$305,0))/VLOOKUP($F98,$B$269:$BB$305,MATCH(LEFT(TRIM(W$6),FIND("~",SUBSTITUTE(W$6,"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98))*HLOOKUP(LEFT(TRIM(W$6),FIND("~",SUBSTITUTE(W$6," ","~",LEN(TRIM(W$6))-LEN(SUBSTITUTE(TRIM(W$6)," ",""))))-1)&amp;" Total",$B$6:$BB$305,ROW($A98)-5,FALSE))</f>
        <v>0</v>
      </c>
      <c r="X98" s="143">
        <f ca="1">IF(X$5&lt;&gt;"",HLOOKUP(X$5,Functionalization!$G$6:$R$305,ROW($A98)-5,FALSE),IFERROR(INDEX(X$269:X$305,MATCH($F98,$B$269:$B$305,0))/VLOOKUP($F98,$B$269:$BB$305,MATCH(LEFT(TRIM(X$6),FIND("~",SUBSTITUTE(X$6,"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98))*HLOOKUP(LEFT(TRIM(X$6),FIND("~",SUBSTITUTE(X$6," ","~",LEN(TRIM(X$6))-LEN(SUBSTITUTE(TRIM(X$6)," ",""))))-1)&amp;" Total",$B$6:$BB$305,ROW($A98)-5,FALSE))</f>
        <v>0</v>
      </c>
      <c r="Y98" s="143">
        <f ca="1">IF(Y$5&lt;&gt;"",HLOOKUP(Y$5,Functionalization!$G$6:$R$305,ROW($A98)-5,FALSE),IFERROR(INDEX(Y$269:Y$305,MATCH($F98,$B$269:$B$305,0))/VLOOKUP($F98,$B$269:$BB$305,MATCH(LEFT(TRIM(Y$6),FIND("~",SUBSTITUTE(Y$6,"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98))*HLOOKUP(LEFT(TRIM(Y$6),FIND("~",SUBSTITUTE(Y$6," ","~",LEN(TRIM(Y$6))-LEN(SUBSTITUTE(TRIM(Y$6)," ",""))))-1)&amp;" Total",$B$6:$BB$305,ROW($A98)-5,FALSE))</f>
        <v>0</v>
      </c>
      <c r="Z98" s="143">
        <f ca="1">IF(Z$5&lt;&gt;"",HLOOKUP(Z$5,Functionalization!$G$6:$R$305,ROW($A98)-5,FALSE),IFERROR(INDEX(Z$269:Z$305,MATCH($F98,$B$269:$B$305,0))/VLOOKUP($F98,$B$269:$BB$305,MATCH(LEFT(TRIM(Z$6),FIND("~",SUBSTITUTE(Z$6,"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98))*HLOOKUP(LEFT(TRIM(Z$6),FIND("~",SUBSTITUTE(Z$6," ","~",LEN(TRIM(Z$6))-LEN(SUBSTITUTE(TRIM(Z$6)," ",""))))-1)&amp;" Total",$B$6:$BB$305,ROW($A98)-5,FALSE))</f>
        <v>0</v>
      </c>
      <c r="AA98" s="143">
        <f ca="1">IF(AA$5&lt;&gt;"",HLOOKUP(AA$5,Functionalization!$G$6:$R$305,ROW($A98)-5,FALSE),IFERROR(INDEX(AA$269:AA$305,MATCH($F98,$B$269:$B$305,0))/VLOOKUP($F98,$B$269:$BB$305,MATCH(LEFT(TRIM(AA$6),FIND("~",SUBSTITUTE(AA$6,"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98))*HLOOKUP(LEFT(TRIM(AA$6),FIND("~",SUBSTITUTE(AA$6," ","~",LEN(TRIM(AA$6))-LEN(SUBSTITUTE(TRIM(AA$6)," ",""))))-1)&amp;" Total",$B$6:$BB$305,ROW($A98)-5,FALSE))</f>
        <v>0</v>
      </c>
      <c r="AB98" s="143">
        <f ca="1">IF(AB$5&lt;&gt;"",HLOOKUP(AB$5,Functionalization!$G$6:$R$305,ROW($A98)-5,FALSE),IFERROR(INDEX(AB$269:AB$305,MATCH($F98,$B$269:$B$305,0))/VLOOKUP($F98,$B$269:$BB$305,MATCH(LEFT(TRIM(AB$6),FIND("~",SUBSTITUTE(AB$6,"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98))*HLOOKUP(LEFT(TRIM(AB$6),FIND("~",SUBSTITUTE(AB$6," ","~",LEN(TRIM(AB$6))-LEN(SUBSTITUTE(TRIM(AB$6)," ",""))))-1)&amp;" Total",$B$6:$BB$305,ROW($A98)-5,FALSE))</f>
        <v>0</v>
      </c>
      <c r="AC98" s="143">
        <f ca="1">IF(AC$5&lt;&gt;"",HLOOKUP(AC$5,Functionalization!$G$6:$R$305,ROW($A98)-5,FALSE),IFERROR(INDEX(AC$269:AC$305,MATCH($F98,$B$269:$B$305,0))/VLOOKUP($F98,$B$269:$BB$305,MATCH(LEFT(TRIM(AC$6),FIND("~",SUBSTITUTE(AC$6,"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98))*HLOOKUP(LEFT(TRIM(AC$6),FIND("~",SUBSTITUTE(AC$6," ","~",LEN(TRIM(AC$6))-LEN(SUBSTITUTE(TRIM(AC$6)," ",""))))-1)&amp;" Total",$B$6:$BB$305,ROW($A98)-5,FALSE))</f>
        <v>0</v>
      </c>
      <c r="AD98" s="143">
        <f ca="1">IF(AD$5&lt;&gt;"",HLOOKUP(AD$5,Functionalization!$G$6:$R$305,ROW($A98)-5,FALSE),IFERROR(INDEX(AD$269:AD$305,MATCH($F98,$B$269:$B$305,0))/VLOOKUP($F98,$B$269:$BB$305,MATCH(LEFT(TRIM(AD$6),FIND("~",SUBSTITUTE(AD$6,"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98))*HLOOKUP(LEFT(TRIM(AD$6),FIND("~",SUBSTITUTE(AD$6," ","~",LEN(TRIM(AD$6))-LEN(SUBSTITUTE(TRIM(AD$6)," ",""))))-1)&amp;" Total",$B$6:$BB$305,ROW($A98)-5,FALSE))</f>
        <v>0</v>
      </c>
      <c r="AE98" s="143">
        <f ca="1">IF(AE$5&lt;&gt;"",HLOOKUP(AE$5,Functionalization!$G$6:$R$305,ROW($A98)-5,FALSE),IFERROR(INDEX(AE$269:AE$305,MATCH($F98,$B$269:$B$305,0))/VLOOKUP($F98,$B$269:$BB$305,MATCH(LEFT(TRIM(AE$6),FIND("~",SUBSTITUTE(AE$6,"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98))*HLOOKUP(LEFT(TRIM(AE$6),FIND("~",SUBSTITUTE(AE$6," ","~",LEN(TRIM(AE$6))-LEN(SUBSTITUTE(TRIM(AE$6)," ",""))))-1)&amp;" Total",$B$6:$BB$305,ROW($A98)-5,FALSE))</f>
        <v>0</v>
      </c>
      <c r="AF98" s="143">
        <f ca="1">IF(AF$5&lt;&gt;"",HLOOKUP(AF$5,Functionalization!$G$6:$R$305,ROW($A98)-5,FALSE),IFERROR(INDEX(AF$269:AF$305,MATCH($F98,$B$269:$B$305,0))/VLOOKUP($F98,$B$269:$BB$305,MATCH(LEFT(TRIM(AF$6),FIND("~",SUBSTITUTE(AF$6,"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98))*HLOOKUP(LEFT(TRIM(AF$6),FIND("~",SUBSTITUTE(AF$6," ","~",LEN(TRIM(AF$6))-LEN(SUBSTITUTE(TRIM(AF$6)," ",""))))-1)&amp;" Total",$B$6:$BB$305,ROW($A98)-5,FALSE))</f>
        <v>0</v>
      </c>
      <c r="AG98" s="143">
        <f ca="1">IF(AG$5&lt;&gt;"",HLOOKUP(AG$5,Functionalization!$G$6:$R$305,ROW($A98)-5,FALSE),IFERROR(INDEX(AG$269:AG$305,MATCH($F98,$B$269:$B$305,0))/VLOOKUP($F98,$B$269:$BB$305,MATCH(LEFT(TRIM(AG$6),FIND("~",SUBSTITUTE(AG$6,"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98))*HLOOKUP(LEFT(TRIM(AG$6),FIND("~",SUBSTITUTE(AG$6," ","~",LEN(TRIM(AG$6))-LEN(SUBSTITUTE(TRIM(AG$6)," ",""))))-1)&amp;" Total",$B$6:$BB$305,ROW($A98)-5,FALSE))</f>
        <v>0</v>
      </c>
      <c r="AH98" s="143">
        <f ca="1">IF(AH$5&lt;&gt;"",HLOOKUP(AH$5,Functionalization!$G$6:$R$305,ROW($A98)-5,FALSE),IFERROR(INDEX(AH$269:AH$305,MATCH($F98,$B$269:$B$305,0))/VLOOKUP($F98,$B$269:$BB$305,MATCH(LEFT(TRIM(AH$6),FIND("~",SUBSTITUTE(AH$6,"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98))*HLOOKUP(LEFT(TRIM(AH$6),FIND("~",SUBSTITUTE(AH$6," ","~",LEN(TRIM(AH$6))-LEN(SUBSTITUTE(TRIM(AH$6)," ",""))))-1)&amp;" Total",$B$6:$BB$305,ROW($A98)-5,FALSE))</f>
        <v>0</v>
      </c>
      <c r="AI98" s="143">
        <f ca="1">IF(AI$5&lt;&gt;"",HLOOKUP(AI$5,Functionalization!$G$6:$R$305,ROW($A98)-5,FALSE),IFERROR(INDEX(AI$269:AI$305,MATCH($F98,$B$269:$B$305,0))/VLOOKUP($F98,$B$269:$BB$305,MATCH(LEFT(TRIM(AI$6),FIND("~",SUBSTITUTE(AI$6,"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98))*HLOOKUP(LEFT(TRIM(AI$6),FIND("~",SUBSTITUTE(AI$6," ","~",LEN(TRIM(AI$6))-LEN(SUBSTITUTE(TRIM(AI$6)," ",""))))-1)&amp;" Total",$B$6:$BB$305,ROW($A98)-5,FALSE))</f>
        <v>0</v>
      </c>
      <c r="AJ98" s="143">
        <f ca="1">IF(AJ$5&lt;&gt;"",HLOOKUP(AJ$5,Functionalization!$G$6:$R$305,ROW($A98)-5,FALSE),IFERROR(INDEX(AJ$269:AJ$305,MATCH($F98,$B$269:$B$305,0))/VLOOKUP($F98,$B$269:$BB$305,MATCH(LEFT(TRIM(AJ$6),FIND("~",SUBSTITUTE(AJ$6,"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98))*HLOOKUP(LEFT(TRIM(AJ$6),FIND("~",SUBSTITUTE(AJ$6," ","~",LEN(TRIM(AJ$6))-LEN(SUBSTITUTE(TRIM(AJ$6)," ",""))))-1)&amp;" Total",$B$6:$BB$305,ROW($A98)-5,FALSE))</f>
        <v>0</v>
      </c>
      <c r="AK98" s="143">
        <f ca="1">IF(AK$5&lt;&gt;"",HLOOKUP(AK$5,Functionalization!$G$6:$R$305,ROW($A98)-5,FALSE),IFERROR(INDEX(AK$269:AK$305,MATCH($F98,$B$269:$B$305,0))/VLOOKUP($F98,$B$269:$BB$305,MATCH(LEFT(TRIM(AK$6),FIND("~",SUBSTITUTE(AK$6,"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98))*HLOOKUP(LEFT(TRIM(AK$6),FIND("~",SUBSTITUTE(AK$6," ","~",LEN(TRIM(AK$6))-LEN(SUBSTITUTE(TRIM(AK$6)," ",""))))-1)&amp;" Total",$B$6:$BB$305,ROW($A98)-5,FALSE))</f>
        <v>0</v>
      </c>
      <c r="AL98" s="143">
        <f ca="1">IF(AL$5&lt;&gt;"",HLOOKUP(AL$5,Functionalization!$G$6:$R$305,ROW($A98)-5,FALSE),IFERROR(INDEX(AL$269:AL$305,MATCH($F98,$B$269:$B$305,0))/VLOOKUP($F98,$B$269:$BB$305,MATCH(LEFT(TRIM(AL$6),FIND("~",SUBSTITUTE(AL$6,"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98))*HLOOKUP(LEFT(TRIM(AL$6),FIND("~",SUBSTITUTE(AL$6," ","~",LEN(TRIM(AL$6))-LEN(SUBSTITUTE(TRIM(AL$6)," ",""))))-1)&amp;" Total",$B$6:$BB$305,ROW($A98)-5,FALSE))</f>
        <v>0</v>
      </c>
      <c r="AM98" s="143">
        <f ca="1">IF(AM$5&lt;&gt;"",HLOOKUP(AM$5,Functionalization!$G$6:$R$305,ROW($A98)-5,FALSE),IFERROR(INDEX(AM$269:AM$305,MATCH($F98,$B$269:$B$305,0))/VLOOKUP($F98,$B$269:$BB$305,MATCH(LEFT(TRIM(AM$6),FIND("~",SUBSTITUTE(AM$6,"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98))*HLOOKUP(LEFT(TRIM(AM$6),FIND("~",SUBSTITUTE(AM$6," ","~",LEN(TRIM(AM$6))-LEN(SUBSTITUTE(TRIM(AM$6)," ",""))))-1)&amp;" Total",$B$6:$BB$305,ROW($A98)-5,FALSE))</f>
        <v>0</v>
      </c>
      <c r="AN98" s="143">
        <f ca="1">IF(AN$5&lt;&gt;"",HLOOKUP(AN$5,Functionalization!$G$6:$R$305,ROW($A98)-5,FALSE),IFERROR(INDEX(AN$269:AN$305,MATCH($F98,$B$269:$B$305,0))/VLOOKUP($F98,$B$269:$BB$305,MATCH(LEFT(TRIM(AN$6),FIND("~",SUBSTITUTE(AN$6,"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98))*HLOOKUP(LEFT(TRIM(AN$6),FIND("~",SUBSTITUTE(AN$6," ","~",LEN(TRIM(AN$6))-LEN(SUBSTITUTE(TRIM(AN$6)," ",""))))-1)&amp;" Total",$B$6:$BB$305,ROW($A98)-5,FALSE))</f>
        <v>0</v>
      </c>
      <c r="AO98" s="143">
        <f ca="1">IF(AO$5&lt;&gt;"",HLOOKUP(AO$5,Functionalization!$G$6:$R$305,ROW($A98)-5,FALSE),IFERROR(INDEX(AO$269:AO$305,MATCH($F98,$B$269:$B$305,0))/VLOOKUP($F98,$B$269:$BB$305,MATCH(LEFT(TRIM(AO$6),FIND("~",SUBSTITUTE(AO$6,"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98))*HLOOKUP(LEFT(TRIM(AO$6),FIND("~",SUBSTITUTE(AO$6," ","~",LEN(TRIM(AO$6))-LEN(SUBSTITUTE(TRIM(AO$6)," ",""))))-1)&amp;" Total",$B$6:$BB$305,ROW($A98)-5,FALSE))</f>
        <v>0</v>
      </c>
      <c r="AP98" s="143">
        <f ca="1">IF(AP$5&lt;&gt;"",HLOOKUP(AP$5,Functionalization!$G$6:$R$305,ROW($A98)-5,FALSE),IFERROR(INDEX(AP$269:AP$305,MATCH($F98,$B$269:$B$305,0))/VLOOKUP($F98,$B$269:$BB$305,MATCH(LEFT(TRIM(AP$6),FIND("~",SUBSTITUTE(AP$6,"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98))*HLOOKUP(LEFT(TRIM(AP$6),FIND("~",SUBSTITUTE(AP$6," ","~",LEN(TRIM(AP$6))-LEN(SUBSTITUTE(TRIM(AP$6)," ",""))))-1)&amp;" Total",$B$6:$BB$305,ROW($A98)-5,FALSE))</f>
        <v>0</v>
      </c>
      <c r="AQ98" s="143">
        <f ca="1">IF(AQ$5&lt;&gt;"",HLOOKUP(AQ$5,Functionalization!$G$6:$R$305,ROW($A98)-5,FALSE),IFERROR(INDEX(AQ$269:AQ$305,MATCH($F98,$B$269:$B$305,0))/VLOOKUP($F98,$B$269:$BB$305,MATCH(LEFT(TRIM(AQ$6),FIND("~",SUBSTITUTE(AQ$6,"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98))*HLOOKUP(LEFT(TRIM(AQ$6),FIND("~",SUBSTITUTE(AQ$6," ","~",LEN(TRIM(AQ$6))-LEN(SUBSTITUTE(TRIM(AQ$6)," ",""))))-1)&amp;" Total",$B$6:$BB$305,ROW($A98)-5,FALSE))</f>
        <v>0</v>
      </c>
      <c r="AR98" s="143">
        <f ca="1">IF(AR$5&lt;&gt;"",HLOOKUP(AR$5,Functionalization!$G$6:$R$305,ROW($A98)-5,FALSE),IFERROR(INDEX(AR$269:AR$305,MATCH($F98,$B$269:$B$305,0))/VLOOKUP($F98,$B$269:$BB$305,MATCH(LEFT(TRIM(AR$6),FIND("~",SUBSTITUTE(AR$6,"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98))*HLOOKUP(LEFT(TRIM(AR$6),FIND("~",SUBSTITUTE(AR$6," ","~",LEN(TRIM(AR$6))-LEN(SUBSTITUTE(TRIM(AR$6)," ",""))))-1)&amp;" Total",$B$6:$BB$305,ROW($A98)-5,FALSE))</f>
        <v>0</v>
      </c>
      <c r="AS98" s="143">
        <f ca="1">IF(AS$5&lt;&gt;"",HLOOKUP(AS$5,Functionalization!$G$6:$R$305,ROW($A98)-5,FALSE),IFERROR(INDEX(AS$269:AS$305,MATCH($F98,$B$269:$B$305,0))/VLOOKUP($F98,$B$269:$BB$305,MATCH(LEFT(TRIM(AS$6),FIND("~",SUBSTITUTE(AS$6,"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98))*HLOOKUP(LEFT(TRIM(AS$6),FIND("~",SUBSTITUTE(AS$6," ","~",LEN(TRIM(AS$6))-LEN(SUBSTITUTE(TRIM(AS$6)," ",""))))-1)&amp;" Total",$B$6:$BB$305,ROW($A98)-5,FALSE))</f>
        <v>0</v>
      </c>
      <c r="AT98" s="143">
        <f ca="1">IF(AT$5&lt;&gt;"",HLOOKUP(AT$5,Functionalization!$G$6:$R$305,ROW($A98)-5,FALSE),IFERROR(INDEX(AT$269:AT$305,MATCH($F98,$B$269:$B$305,0))/VLOOKUP($F98,$B$269:$BB$305,MATCH(LEFT(TRIM(AT$6),FIND("~",SUBSTITUTE(AT$6,"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98))*HLOOKUP(LEFT(TRIM(AT$6),FIND("~",SUBSTITUTE(AT$6," ","~",LEN(TRIM(AT$6))-LEN(SUBSTITUTE(TRIM(AT$6)," ",""))))-1)&amp;" Total",$B$6:$BB$305,ROW($A98)-5,FALSE))</f>
        <v>0</v>
      </c>
      <c r="AU98" s="143">
        <f ca="1">IF(AU$5&lt;&gt;"",HLOOKUP(AU$5,Functionalization!$G$6:$R$305,ROW($A98)-5,FALSE),IFERROR(INDEX(AU$269:AU$305,MATCH($F98,$B$269:$B$305,0))/VLOOKUP($F98,$B$269:$BB$305,MATCH(LEFT(TRIM(AU$6),FIND("~",SUBSTITUTE(AU$6,"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98))*HLOOKUP(LEFT(TRIM(AU$6),FIND("~",SUBSTITUTE(AU$6," ","~",LEN(TRIM(AU$6))-LEN(SUBSTITUTE(TRIM(AU$6)," ",""))))-1)&amp;" Total",$B$6:$BB$305,ROW($A98)-5,FALSE))</f>
        <v>0</v>
      </c>
      <c r="AV98" s="143">
        <f ca="1">IF(AV$5&lt;&gt;"",HLOOKUP(AV$5,Functionalization!$G$6:$R$305,ROW($A98)-5,FALSE),IFERROR(INDEX(AV$269:AV$305,MATCH($F98,$B$269:$B$305,0))/VLOOKUP($F98,$B$269:$BB$305,MATCH(LEFT(TRIM(AV$6),FIND("~",SUBSTITUTE(AV$6,"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98))*HLOOKUP(LEFT(TRIM(AV$6),FIND("~",SUBSTITUTE(AV$6," ","~",LEN(TRIM(AV$6))-LEN(SUBSTITUTE(TRIM(AV$6)," ",""))))-1)&amp;" Total",$B$6:$BB$305,ROW($A98)-5,FALSE))</f>
        <v>0</v>
      </c>
      <c r="AW98" s="143">
        <f ca="1">IF(AW$5&lt;&gt;"",HLOOKUP(AW$5,Functionalization!$G$6:$R$305,ROW($A98)-5,FALSE),IFERROR(INDEX(AW$269:AW$305,MATCH($F98,$B$269:$B$305,0))/VLOOKUP($F98,$B$269:$BB$305,MATCH(LEFT(TRIM(AW$6),FIND("~",SUBSTITUTE(AW$6,"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98))*HLOOKUP(LEFT(TRIM(AW$6),FIND("~",SUBSTITUTE(AW$6," ","~",LEN(TRIM(AW$6))-LEN(SUBSTITUTE(TRIM(AW$6)," ",""))))-1)&amp;" Total",$B$6:$BB$305,ROW($A98)-5,FALSE))</f>
        <v>0</v>
      </c>
      <c r="AX98" s="143">
        <f ca="1">IF(AX$5&lt;&gt;"",HLOOKUP(AX$5,Functionalization!$G$6:$R$305,ROW($A98)-5,FALSE),IFERROR(INDEX(AX$269:AX$305,MATCH($F98,$B$269:$B$305,0))/VLOOKUP($F98,$B$269:$BB$305,MATCH(LEFT(TRIM(AX$6),FIND("~",SUBSTITUTE(AX$6,"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98))*HLOOKUP(LEFT(TRIM(AX$6),FIND("~",SUBSTITUTE(AX$6," ","~",LEN(TRIM(AX$6))-LEN(SUBSTITUTE(TRIM(AX$6)," ",""))))-1)&amp;" Total",$B$6:$BB$305,ROW($A98)-5,FALSE))</f>
        <v>0</v>
      </c>
      <c r="AY98" s="143">
        <f ca="1">IF(AY$5&lt;&gt;"",HLOOKUP(AY$5,Functionalization!$G$6:$R$305,ROW($A98)-5,FALSE),IFERROR(INDEX(AY$269:AY$305,MATCH($F98,$B$269:$B$305,0))/VLOOKUP($F98,$B$269:$BB$305,MATCH(LEFT(TRIM(AY$6),FIND("~",SUBSTITUTE(AY$6,"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98))*HLOOKUP(LEFT(TRIM(AY$6),FIND("~",SUBSTITUTE(AY$6," ","~",LEN(TRIM(AY$6))-LEN(SUBSTITUTE(TRIM(AY$6)," ",""))))-1)&amp;" Total",$B$6:$BB$305,ROW($A98)-5,FALSE))</f>
        <v>0</v>
      </c>
      <c r="AZ98" s="143">
        <f ca="1">IF(AZ$5&lt;&gt;"",HLOOKUP(AZ$5,Functionalization!$G$6:$R$305,ROW($A98)-5,FALSE),IFERROR(INDEX(AZ$269:AZ$305,MATCH($F98,$B$269:$B$305,0))/VLOOKUP($F98,$B$269:$BB$305,MATCH(LEFT(TRIM(AZ$6),FIND("~",SUBSTITUTE(AZ$6,"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98))*HLOOKUP(LEFT(TRIM(AZ$6),FIND("~",SUBSTITUTE(AZ$6," ","~",LEN(TRIM(AZ$6))-LEN(SUBSTITUTE(TRIM(AZ$6)," ",""))))-1)&amp;" Total",$B$6:$BB$305,ROW($A98)-5,FALSE))</f>
        <v>0</v>
      </c>
      <c r="BA98" s="143">
        <f ca="1">IF(BA$5&lt;&gt;"",HLOOKUP(BA$5,Functionalization!$G$6:$R$305,ROW($A98)-5,FALSE),IFERROR(INDEX(BA$269:BA$305,MATCH($F98,$B$269:$B$305,0))/VLOOKUP($F98,$B$269:$BB$305,MATCH(LEFT(TRIM(BA$6),FIND("~",SUBSTITUTE(BA$6,"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98))*HLOOKUP(LEFT(TRIM(BA$6),FIND("~",SUBSTITUTE(BA$6," ","~",LEN(TRIM(BA$6))-LEN(SUBSTITUTE(TRIM(BA$6)," ",""))))-1)&amp;" Total",$B$6:$BB$305,ROW($A98)-5,FALSE))</f>
        <v>0</v>
      </c>
      <c r="BB98" s="143">
        <f ca="1">IF(BB$5&lt;&gt;"",HLOOKUP(BB$5,Functionalization!$G$6:$R$305,ROW($A98)-5,FALSE),IFERROR(INDEX(BB$269:BB$305,MATCH($F98,$B$269:$B$305,0))/VLOOKUP($F98,$B$269:$BB$305,MATCH(LEFT(TRIM(BB$6),FIND("~",SUBSTITUTE(BB$6,"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98))*HLOOKUP(LEFT(TRIM(BB$6),FIND("~",SUBSTITUTE(BB$6," ","~",LEN(TRIM(BB$6))-LEN(SUBSTITUTE(TRIM(BB$6)," ",""))))-1)&amp;" Total",$B$6:$BB$305,ROW($A98)-5,FALSE))</f>
        <v>0</v>
      </c>
      <c r="BD98" s="79">
        <f ca="1">IFERROR(IF(SUMIF($G$6:$BB$6,BD$6&amp;" Total",$G98:$BB98)-(SUMIF($G$6:$BB$6,BD$6&amp;" "&amp;'Input-Func_Class'!$D$22,$G98:$BB98)+IFERROR(SUMIF($G$6:$BB$6,BD$6&amp;" "&amp;'Input-Func_Class'!$E$22,$G98:$BB98),SUMIF($G$6:$BB$6,BD$6&amp;" "&amp;'Input-Func_Class'!$B$24,$G98:$BB98))+SUMIF($G$6:$BB$6,BD$6&amp;" "&amp;'Input-Func_Class'!$F$22,$G98:$BB98))&lt;Check_Limit,0,1),1)</f>
        <v>0</v>
      </c>
      <c r="BE98" s="79">
        <f ca="1">IFERROR(IF(SUMIF($G$6:$BB$6,BE$6&amp;" Total",$G98:$BB98)-(SUMIF($G$6:$BB$6,BE$6&amp;" "&amp;'Input-Func_Class'!$D$22,$G98:$BB98)+IFERROR(SUMIF($G$6:$BB$6,BE$6&amp;" "&amp;'Input-Func_Class'!$E$22,$G98:$BB98),SUMIF($G$6:$BB$6,BE$6&amp;" "&amp;'Input-Func_Class'!$B$24,$G98:$BB98))+SUMIF($G$6:$BB$6,BE$6&amp;" "&amp;'Input-Func_Class'!$F$22,$G98:$BB98))&lt;Check_Limit,0,1),1)</f>
        <v>0</v>
      </c>
      <c r="BF98" s="79">
        <f ca="1">IFERROR(IF(SUMIF($G$6:$BB$6,BF$6&amp;" Total",$G98:$BB98)-(SUMIF($G$6:$BB$6,BF$6&amp;" "&amp;'Input-Func_Class'!$D$22,$G98:$BB98)+IFERROR(SUMIF($G$6:$BB$6,BF$6&amp;" "&amp;'Input-Func_Class'!$E$22,$G98:$BB98),SUMIF($G$6:$BB$6,BF$6&amp;" "&amp;'Input-Func_Class'!$B$24,$G98:$BB98))+SUMIF($G$6:$BB$6,BF$6&amp;" "&amp;'Input-Func_Class'!$F$22,$G98:$BB98))&lt;Check_Limit,0,1),1)</f>
        <v>0</v>
      </c>
      <c r="BG98" s="79">
        <f ca="1">IFERROR(IF(SUMIF($G$6:$BB$6,BG$6&amp;" Total",$G98:$BB98)-(SUMIF($G$6:$BB$6,BG$6&amp;" "&amp;'Input-Func_Class'!$D$22,$G98:$BB98)+IFERROR(SUMIF($G$6:$BB$6,BG$6&amp;" "&amp;'Input-Func_Class'!$E$22,$G98:$BB98),SUMIF($G$6:$BB$6,BG$6&amp;" "&amp;'Input-Func_Class'!$B$24,$G98:$BB98))+SUMIF($G$6:$BB$6,BG$6&amp;" "&amp;'Input-Func_Class'!$F$22,$G98:$BB98))&lt;Check_Limit,0,1),1)</f>
        <v>0</v>
      </c>
      <c r="BH98" s="79">
        <f ca="1">IFERROR(IF(SUMIF($G$6:$BB$6,BH$6&amp;" Total",$G98:$BB98)-(SUMIF($G$6:$BB$6,BH$6&amp;" "&amp;'Input-Func_Class'!$D$22,$G98:$BB98)+IFERROR(SUMIF($G$6:$BB$6,BH$6&amp;" "&amp;'Input-Func_Class'!$E$22,$G98:$BB98),SUMIF($G$6:$BB$6,BH$6&amp;" "&amp;'Input-Func_Class'!$B$24,$G98:$BB98))+SUMIF($G$6:$BB$6,BH$6&amp;" "&amp;'Input-Func_Class'!$F$22,$G98:$BB98))&lt;Check_Limit,0,1),1)</f>
        <v>0</v>
      </c>
      <c r="BI98" s="79">
        <f ca="1">IFERROR(IF(SUMIF($G$6:$BB$6,BI$6&amp;" Total",$G98:$BB98)-(SUMIF($G$6:$BB$6,BI$6&amp;" "&amp;'Input-Func_Class'!$D$22,$G98:$BB98)+IFERROR(SUMIF($G$6:$BB$6,BI$6&amp;" "&amp;'Input-Func_Class'!$E$22,$G98:$BB98),SUMIF($G$6:$BB$6,BI$6&amp;" "&amp;'Input-Func_Class'!$B$24,$G98:$BB98))+SUMIF($G$6:$BB$6,BI$6&amp;" "&amp;'Input-Func_Class'!$F$22,$G98:$BB98))&lt;Check_Limit,0,1),1)</f>
        <v>0</v>
      </c>
      <c r="BJ98" s="79">
        <f ca="1">IFERROR(IF(SUMIF($G$6:$BB$6,BJ$6&amp;" Total",$G98:$BB98)-(SUMIF($G$6:$BB$6,BJ$6&amp;" "&amp;'Input-Func_Class'!$D$22,$G98:$BB98)+IFERROR(SUMIF($G$6:$BB$6,BJ$6&amp;" "&amp;'Input-Func_Class'!$E$22,$G98:$BB98),SUMIF($G$6:$BB$6,BJ$6&amp;" "&amp;'Input-Func_Class'!$B$24,$G98:$BB98))+SUMIF($G$6:$BB$6,BJ$6&amp;" "&amp;'Input-Func_Class'!$F$22,$G98:$BB98))&lt;Check_Limit,0,1),1)</f>
        <v>0</v>
      </c>
      <c r="BK98" s="79">
        <f ca="1">IFERROR(IF(SUMIF($G$6:$BB$6,BK$6&amp;" Total",$G98:$BB98)-(SUMIF($G$6:$BB$6,BK$6&amp;" "&amp;'Input-Func_Class'!$D$22,$G98:$BB98)+IFERROR(SUMIF($G$6:$BB$6,BK$6&amp;" "&amp;'Input-Func_Class'!$E$22,$G98:$BB98),SUMIF($G$6:$BB$6,BK$6&amp;" "&amp;'Input-Func_Class'!$B$24,$G98:$BB98))+SUMIF($G$6:$BB$6,BK$6&amp;" "&amp;'Input-Func_Class'!$F$22,$G98:$BB98))&lt;Check_Limit,0,1),1)</f>
        <v>0</v>
      </c>
      <c r="BL98" s="79">
        <f ca="1">IFERROR(IF(SUMIF($G$6:$BB$6,BL$6&amp;" Total",$G98:$BB98)-(SUMIF($G$6:$BB$6,BL$6&amp;" "&amp;'Input-Func_Class'!$D$22,$G98:$BB98)+IFERROR(SUMIF($G$6:$BB$6,BL$6&amp;" "&amp;'Input-Func_Class'!$E$22,$G98:$BB98),SUMIF($G$6:$BB$6,BL$6&amp;" "&amp;'Input-Func_Class'!$B$24,$G98:$BB98))+SUMIF($G$6:$BB$6,BL$6&amp;" "&amp;'Input-Func_Class'!$F$22,$G98:$BB98))&lt;Check_Limit,0,1),1)</f>
        <v>0</v>
      </c>
      <c r="BM98" s="79">
        <f ca="1">IFERROR(IF(SUMIF($G$6:$BB$6,BM$6&amp;" Total",$G98:$BB98)-(SUMIF($G$6:$BB$6,BM$6&amp;" "&amp;'Input-Func_Class'!$D$22,$G98:$BB98)+IFERROR(SUMIF($G$6:$BB$6,BM$6&amp;" "&amp;'Input-Func_Class'!$E$22,$G98:$BB98),SUMIF($G$6:$BB$6,BM$6&amp;" "&amp;'Input-Func_Class'!$B$24,$G98:$BB98))+SUMIF($G$6:$BB$6,BM$6&amp;" "&amp;'Input-Func_Class'!$F$22,$G98:$BB98))&lt;Check_Limit,0,1),1)</f>
        <v>0</v>
      </c>
      <c r="BN98" s="79">
        <f ca="1">IFERROR(IF(SUMIF($G$6:$BB$6,BN$6&amp;" Total",$G98:$BB98)-(SUMIF($G$6:$BB$6,BN$6&amp;" "&amp;'Input-Func_Class'!$D$22,$G98:$BB98)+IFERROR(SUMIF($G$6:$BB$6,BN$6&amp;" "&amp;'Input-Func_Class'!$E$22,$G98:$BB98),SUMIF($G$6:$BB$6,BN$6&amp;" "&amp;'Input-Func_Class'!$B$24,$G98:$BB98))+SUMIF($G$6:$BB$6,BN$6&amp;" "&amp;'Input-Func_Class'!$F$22,$G98:$BB98))&lt;Check_Limit,0,1),1)</f>
        <v>0</v>
      </c>
      <c r="BO98" s="79">
        <f ca="1">IFERROR(IF(SUMIF($G$6:$BB$6,BO$6&amp;" Total",$G98:$BB98)-(SUMIF($G$6:$BB$6,BO$6&amp;" "&amp;'Input-Func_Class'!$D$22,$G98:$BB98)+IFERROR(SUMIF($G$6:$BB$6,BO$6&amp;" "&amp;'Input-Func_Class'!$E$22,$G98:$BB98),SUMIF($G$6:$BB$6,BO$6&amp;" "&amp;'Input-Func_Class'!$B$24,$G98:$BB98))+SUMIF($G$6:$BB$6,BO$6&amp;" "&amp;'Input-Func_Class'!$F$22,$G98:$BB98))&lt;Check_Limit,0,1),1)</f>
        <v>0</v>
      </c>
    </row>
    <row r="99" spans="1:67" outlineLevel="1">
      <c r="A99" s="113">
        <f>IF(ISBLANK('Input-Accounts'!A99),"",'Input-Accounts'!A99)</f>
        <v>84</v>
      </c>
      <c r="B99" s="17" t="str">
        <f>IF(ISBLANK('Input-Accounts'!B99),"",'Input-Accounts'!B99)</f>
        <v>Stores Equipment</v>
      </c>
      <c r="C99" s="113">
        <f>IF(ISBLANK('Input-Accounts'!C99),"",'Input-Accounts'!C99)</f>
        <v>393</v>
      </c>
      <c r="D99" s="143">
        <f>Functionalization!$D99</f>
        <v>-50733.22</v>
      </c>
      <c r="E99" s="143">
        <f t="shared" ca="1" si="16"/>
        <v>0</v>
      </c>
      <c r="F99" s="89" t="str">
        <f>IF($D99=0,"-",IF('Input-Accounts'!$E99&lt;&gt;0,'Input-Accounts'!$E99,'Input-Accounts'!$G99))</f>
        <v>INT_T&amp;D_PLANT</v>
      </c>
      <c r="G99" s="143">
        <f ca="1">IF(G$5&lt;&gt;"",HLOOKUP(G$5,Functionalization!$G$6:$R$305,ROW($A99)-5,FALSE),IFERROR(INDEX(G$269:G$305,MATCH($F99,$B$269:$B$305,0))/VLOOKUP($F99,$B$269:$BB$305,MATCH(LEFT(TRIM(G$6),FIND("~",SUBSTITUTE(G$6,"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99))*HLOOKUP(LEFT(TRIM(G$6),FIND("~",SUBSTITUTE(G$6," ","~",LEN(TRIM(G$6))-LEN(SUBSTITUTE(TRIM(G$6)," ",""))))-1)&amp;" Total",$B$6:$BB$305,ROW($A99)-5,FALSE))</f>
        <v>0</v>
      </c>
      <c r="H99" s="143">
        <f ca="1">IF(H$5&lt;&gt;"",HLOOKUP(H$5,Functionalization!$G$6:$R$305,ROW($A99)-5,FALSE),IFERROR(INDEX(H$269:H$305,MATCH($F99,$B$269:$B$305,0))/VLOOKUP($F99,$B$269:$BB$305,MATCH(LEFT(TRIM(H$6),FIND("~",SUBSTITUTE(H$6,"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99))*HLOOKUP(LEFT(TRIM(H$6),FIND("~",SUBSTITUTE(H$6," ","~",LEN(TRIM(H$6))-LEN(SUBSTITUTE(TRIM(H$6)," ",""))))-1)&amp;" Total",$B$6:$BB$305,ROW($A99)-5,FALSE))</f>
        <v>0</v>
      </c>
      <c r="I99" s="143">
        <f ca="1">IF(I$5&lt;&gt;"",HLOOKUP(I$5,Functionalization!$G$6:$R$305,ROW($A99)-5,FALSE),IFERROR(INDEX(I$269:I$305,MATCH($F99,$B$269:$B$305,0))/VLOOKUP($F99,$B$269:$BB$305,MATCH(LEFT(TRIM(I$6),FIND("~",SUBSTITUTE(I$6,"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99))*HLOOKUP(LEFT(TRIM(I$6),FIND("~",SUBSTITUTE(I$6," ","~",LEN(TRIM(I$6))-LEN(SUBSTITUTE(TRIM(I$6)," ",""))))-1)&amp;" Total",$B$6:$BB$305,ROW($A99)-5,FALSE))</f>
        <v>0</v>
      </c>
      <c r="J99" s="143">
        <f ca="1">IF(J$5&lt;&gt;"",HLOOKUP(J$5,Functionalization!$G$6:$R$305,ROW($A99)-5,FALSE),IFERROR(INDEX(J$269:J$305,MATCH($F99,$B$269:$B$305,0))/VLOOKUP($F99,$B$269:$BB$305,MATCH(LEFT(TRIM(J$6),FIND("~",SUBSTITUTE(J$6,"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99))*HLOOKUP(LEFT(TRIM(J$6),FIND("~",SUBSTITUTE(J$6," ","~",LEN(TRIM(J$6))-LEN(SUBSTITUTE(TRIM(J$6)," ",""))))-1)&amp;" Total",$B$6:$BB$305,ROW($A99)-5,FALSE))</f>
        <v>0</v>
      </c>
      <c r="K99" s="143">
        <f ca="1">IF(K$5&lt;&gt;"",HLOOKUP(K$5,Functionalization!$G$6:$R$305,ROW($A99)-5,FALSE),IFERROR(INDEX(K$269:K$305,MATCH($F99,$B$269:$B$305,0))/VLOOKUP($F99,$B$269:$BB$305,MATCH(LEFT(TRIM(K$6),FIND("~",SUBSTITUTE(K$6,"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99))*HLOOKUP(LEFT(TRIM(K$6),FIND("~",SUBSTITUTE(K$6," ","~",LEN(TRIM(K$6))-LEN(SUBSTITUTE(TRIM(K$6)," ",""))))-1)&amp;" Total",$B$6:$BB$305,ROW($A99)-5,FALSE))</f>
        <v>-939.2978072389933</v>
      </c>
      <c r="L99" s="143">
        <f ca="1">IF(L$5&lt;&gt;"",HLOOKUP(L$5,Functionalization!$G$6:$R$305,ROW($A99)-5,FALSE),IFERROR(INDEX(L$269:L$305,MATCH($F99,$B$269:$B$305,0))/VLOOKUP($F99,$B$269:$BB$305,MATCH(LEFT(TRIM(L$6),FIND("~",SUBSTITUTE(L$6,"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99))*HLOOKUP(LEFT(TRIM(L$6),FIND("~",SUBSTITUTE(L$6," ","~",LEN(TRIM(L$6))-LEN(SUBSTITUTE(TRIM(L$6)," ",""))))-1)&amp;" Total",$B$6:$BB$305,ROW($A99)-5,FALSE))</f>
        <v>-939.2978072389933</v>
      </c>
      <c r="M99" s="143">
        <f ca="1">IF(M$5&lt;&gt;"",HLOOKUP(M$5,Functionalization!$G$6:$R$305,ROW($A99)-5,FALSE),IFERROR(INDEX(M$269:M$305,MATCH($F99,$B$269:$B$305,0))/VLOOKUP($F99,$B$269:$BB$305,MATCH(LEFT(TRIM(M$6),FIND("~",SUBSTITUTE(M$6,"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99))*HLOOKUP(LEFT(TRIM(M$6),FIND("~",SUBSTITUTE(M$6," ","~",LEN(TRIM(M$6))-LEN(SUBSTITUTE(TRIM(M$6)," ",""))))-1)&amp;" Total",$B$6:$BB$305,ROW($A99)-5,FALSE))</f>
        <v>0</v>
      </c>
      <c r="N99" s="143">
        <f ca="1">IF(N$5&lt;&gt;"",HLOOKUP(N$5,Functionalization!$G$6:$R$305,ROW($A99)-5,FALSE),IFERROR(INDEX(N$269:N$305,MATCH($F99,$B$269:$B$305,0))/VLOOKUP($F99,$B$269:$BB$305,MATCH(LEFT(TRIM(N$6),FIND("~",SUBSTITUTE(N$6,"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99))*HLOOKUP(LEFT(TRIM(N$6),FIND("~",SUBSTITUTE(N$6," ","~",LEN(TRIM(N$6))-LEN(SUBSTITUTE(TRIM(N$6)," ",""))))-1)&amp;" Total",$B$6:$BB$305,ROW($A99)-5,FALSE))</f>
        <v>0</v>
      </c>
      <c r="O99" s="143">
        <f ca="1">IF(O$5&lt;&gt;"",HLOOKUP(O$5,Functionalization!$G$6:$R$305,ROW($A99)-5,FALSE),IFERROR(INDEX(O$269:O$305,MATCH($F99,$B$269:$B$305,0))/VLOOKUP($F99,$B$269:$BB$305,MATCH(LEFT(TRIM(O$6),FIND("~",SUBSTITUTE(O$6,"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99))*HLOOKUP(LEFT(TRIM(O$6),FIND("~",SUBSTITUTE(O$6," ","~",LEN(TRIM(O$6))-LEN(SUBSTITUTE(TRIM(O$6)," ",""))))-1)&amp;" Total",$B$6:$BB$305,ROW($A99)-5,FALSE))</f>
        <v>-49793.922192761005</v>
      </c>
      <c r="P99" s="143">
        <f ca="1">IF(P$5&lt;&gt;"",HLOOKUP(P$5,Functionalization!$G$6:$R$305,ROW($A99)-5,FALSE),IFERROR(INDEX(P$269:P$305,MATCH($F99,$B$269:$B$305,0))/VLOOKUP($F99,$B$269:$BB$305,MATCH(LEFT(TRIM(P$6),FIND("~",SUBSTITUTE(P$6,"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99))*HLOOKUP(LEFT(TRIM(P$6),FIND("~",SUBSTITUTE(P$6," ","~",LEN(TRIM(P$6))-LEN(SUBSTITUTE(TRIM(P$6)," ",""))))-1)&amp;" Total",$B$6:$BB$305,ROW($A99)-5,FALSE))</f>
        <v>-32359.97678452832</v>
      </c>
      <c r="Q99" s="143">
        <f ca="1">IF(Q$5&lt;&gt;"",HLOOKUP(Q$5,Functionalization!$G$6:$R$305,ROW($A99)-5,FALSE),IFERROR(INDEX(Q$269:Q$305,MATCH($F99,$B$269:$B$305,0))/VLOOKUP($F99,$B$269:$BB$305,MATCH(LEFT(TRIM(Q$6),FIND("~",SUBSTITUTE(Q$6,"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99))*HLOOKUP(LEFT(TRIM(Q$6),FIND("~",SUBSTITUTE(Q$6," ","~",LEN(TRIM(Q$6))-LEN(SUBSTITUTE(TRIM(Q$6)," ",""))))-1)&amp;" Total",$B$6:$BB$305,ROW($A99)-5,FALSE))</f>
        <v>0</v>
      </c>
      <c r="R99" s="143">
        <f ca="1">IF(R$5&lt;&gt;"",HLOOKUP(R$5,Functionalization!$G$6:$R$305,ROW($A99)-5,FALSE),IFERROR(INDEX(R$269:R$305,MATCH($F99,$B$269:$B$305,0))/VLOOKUP($F99,$B$269:$BB$305,MATCH(LEFT(TRIM(R$6),FIND("~",SUBSTITUTE(R$6,"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99))*HLOOKUP(LEFT(TRIM(R$6),FIND("~",SUBSTITUTE(R$6," ","~",LEN(TRIM(R$6))-LEN(SUBSTITUTE(TRIM(R$6)," ",""))))-1)&amp;" Total",$B$6:$BB$305,ROW($A99)-5,FALSE))</f>
        <v>-17433.945408232696</v>
      </c>
      <c r="S99" s="143">
        <f ca="1">IF(S$5&lt;&gt;"",HLOOKUP(S$5,Functionalization!$G$6:$R$305,ROW($A99)-5,FALSE),IFERROR(INDEX(S$269:S$305,MATCH($F99,$B$269:$B$305,0))/VLOOKUP($F99,$B$269:$BB$305,MATCH(LEFT(TRIM(S$6),FIND("~",SUBSTITUTE(S$6,"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99))*HLOOKUP(LEFT(TRIM(S$6),FIND("~",SUBSTITUTE(S$6," ","~",LEN(TRIM(S$6))-LEN(SUBSTITUTE(TRIM(S$6)," ",""))))-1)&amp;" Total",$B$6:$BB$305,ROW($A99)-5,FALSE))</f>
        <v>0</v>
      </c>
      <c r="T99" s="143">
        <f ca="1">IF(T$5&lt;&gt;"",HLOOKUP(T$5,Functionalization!$G$6:$R$305,ROW($A99)-5,FALSE),IFERROR(INDEX(T$269:T$305,MATCH($F99,$B$269:$B$305,0))/VLOOKUP($F99,$B$269:$BB$305,MATCH(LEFT(TRIM(T$6),FIND("~",SUBSTITUTE(T$6,"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99))*HLOOKUP(LEFT(TRIM(T$6),FIND("~",SUBSTITUTE(T$6," ","~",LEN(TRIM(T$6))-LEN(SUBSTITUTE(TRIM(T$6)," ",""))))-1)&amp;" Total",$B$6:$BB$305,ROW($A99)-5,FALSE))</f>
        <v>0</v>
      </c>
      <c r="U99" s="143">
        <f ca="1">IF(U$5&lt;&gt;"",HLOOKUP(U$5,Functionalization!$G$6:$R$305,ROW($A99)-5,FALSE),IFERROR(INDEX(U$269:U$305,MATCH($F99,$B$269:$B$305,0))/VLOOKUP($F99,$B$269:$BB$305,MATCH(LEFT(TRIM(U$6),FIND("~",SUBSTITUTE(U$6,"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99))*HLOOKUP(LEFT(TRIM(U$6),FIND("~",SUBSTITUTE(U$6," ","~",LEN(TRIM(U$6))-LEN(SUBSTITUTE(TRIM(U$6)," ",""))))-1)&amp;" Total",$B$6:$BB$305,ROW($A99)-5,FALSE))</f>
        <v>0</v>
      </c>
      <c r="V99" s="143">
        <f ca="1">IF(V$5&lt;&gt;"",HLOOKUP(V$5,Functionalization!$G$6:$R$305,ROW($A99)-5,FALSE),IFERROR(INDEX(V$269:V$305,MATCH($F99,$B$269:$B$305,0))/VLOOKUP($F99,$B$269:$BB$305,MATCH(LEFT(TRIM(V$6),FIND("~",SUBSTITUTE(V$6,"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99))*HLOOKUP(LEFT(TRIM(V$6),FIND("~",SUBSTITUTE(V$6," ","~",LEN(TRIM(V$6))-LEN(SUBSTITUTE(TRIM(V$6)," ",""))))-1)&amp;" Total",$B$6:$BB$305,ROW($A99)-5,FALSE))</f>
        <v>0</v>
      </c>
      <c r="W99" s="143">
        <f ca="1">IF(W$5&lt;&gt;"",HLOOKUP(W$5,Functionalization!$G$6:$R$305,ROW($A99)-5,FALSE),IFERROR(INDEX(W$269:W$305,MATCH($F99,$B$269:$B$305,0))/VLOOKUP($F99,$B$269:$BB$305,MATCH(LEFT(TRIM(W$6),FIND("~",SUBSTITUTE(W$6,"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99))*HLOOKUP(LEFT(TRIM(W$6),FIND("~",SUBSTITUTE(W$6," ","~",LEN(TRIM(W$6))-LEN(SUBSTITUTE(TRIM(W$6)," ",""))))-1)&amp;" Total",$B$6:$BB$305,ROW($A99)-5,FALSE))</f>
        <v>0</v>
      </c>
      <c r="X99" s="143">
        <f ca="1">IF(X$5&lt;&gt;"",HLOOKUP(X$5,Functionalization!$G$6:$R$305,ROW($A99)-5,FALSE),IFERROR(INDEX(X$269:X$305,MATCH($F99,$B$269:$B$305,0))/VLOOKUP($F99,$B$269:$BB$305,MATCH(LEFT(TRIM(X$6),FIND("~",SUBSTITUTE(X$6,"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99))*HLOOKUP(LEFT(TRIM(X$6),FIND("~",SUBSTITUTE(X$6," ","~",LEN(TRIM(X$6))-LEN(SUBSTITUTE(TRIM(X$6)," ",""))))-1)&amp;" Total",$B$6:$BB$305,ROW($A99)-5,FALSE))</f>
        <v>0</v>
      </c>
      <c r="Y99" s="143">
        <f ca="1">IF(Y$5&lt;&gt;"",HLOOKUP(Y$5,Functionalization!$G$6:$R$305,ROW($A99)-5,FALSE),IFERROR(INDEX(Y$269:Y$305,MATCH($F99,$B$269:$B$305,0))/VLOOKUP($F99,$B$269:$BB$305,MATCH(LEFT(TRIM(Y$6),FIND("~",SUBSTITUTE(Y$6,"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99))*HLOOKUP(LEFT(TRIM(Y$6),FIND("~",SUBSTITUTE(Y$6," ","~",LEN(TRIM(Y$6))-LEN(SUBSTITUTE(TRIM(Y$6)," ",""))))-1)&amp;" Total",$B$6:$BB$305,ROW($A99)-5,FALSE))</f>
        <v>0</v>
      </c>
      <c r="Z99" s="143">
        <f ca="1">IF(Z$5&lt;&gt;"",HLOOKUP(Z$5,Functionalization!$G$6:$R$305,ROW($A99)-5,FALSE),IFERROR(INDEX(Z$269:Z$305,MATCH($F99,$B$269:$B$305,0))/VLOOKUP($F99,$B$269:$BB$305,MATCH(LEFT(TRIM(Z$6),FIND("~",SUBSTITUTE(Z$6,"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99))*HLOOKUP(LEFT(TRIM(Z$6),FIND("~",SUBSTITUTE(Z$6," ","~",LEN(TRIM(Z$6))-LEN(SUBSTITUTE(TRIM(Z$6)," ",""))))-1)&amp;" Total",$B$6:$BB$305,ROW($A99)-5,FALSE))</f>
        <v>0</v>
      </c>
      <c r="AA99" s="143">
        <f ca="1">IF(AA$5&lt;&gt;"",HLOOKUP(AA$5,Functionalization!$G$6:$R$305,ROW($A99)-5,FALSE),IFERROR(INDEX(AA$269:AA$305,MATCH($F99,$B$269:$B$305,0))/VLOOKUP($F99,$B$269:$BB$305,MATCH(LEFT(TRIM(AA$6),FIND("~",SUBSTITUTE(AA$6,"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99))*HLOOKUP(LEFT(TRIM(AA$6),FIND("~",SUBSTITUTE(AA$6," ","~",LEN(TRIM(AA$6))-LEN(SUBSTITUTE(TRIM(AA$6)," ",""))))-1)&amp;" Total",$B$6:$BB$305,ROW($A99)-5,FALSE))</f>
        <v>0</v>
      </c>
      <c r="AB99" s="143">
        <f ca="1">IF(AB$5&lt;&gt;"",HLOOKUP(AB$5,Functionalization!$G$6:$R$305,ROW($A99)-5,FALSE),IFERROR(INDEX(AB$269:AB$305,MATCH($F99,$B$269:$B$305,0))/VLOOKUP($F99,$B$269:$BB$305,MATCH(LEFT(TRIM(AB$6),FIND("~",SUBSTITUTE(AB$6,"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99))*HLOOKUP(LEFT(TRIM(AB$6),FIND("~",SUBSTITUTE(AB$6," ","~",LEN(TRIM(AB$6))-LEN(SUBSTITUTE(TRIM(AB$6)," ",""))))-1)&amp;" Total",$B$6:$BB$305,ROW($A99)-5,FALSE))</f>
        <v>0</v>
      </c>
      <c r="AC99" s="143">
        <f ca="1">IF(AC$5&lt;&gt;"",HLOOKUP(AC$5,Functionalization!$G$6:$R$305,ROW($A99)-5,FALSE),IFERROR(INDEX(AC$269:AC$305,MATCH($F99,$B$269:$B$305,0))/VLOOKUP($F99,$B$269:$BB$305,MATCH(LEFT(TRIM(AC$6),FIND("~",SUBSTITUTE(AC$6,"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99))*HLOOKUP(LEFT(TRIM(AC$6),FIND("~",SUBSTITUTE(AC$6," ","~",LEN(TRIM(AC$6))-LEN(SUBSTITUTE(TRIM(AC$6)," ",""))))-1)&amp;" Total",$B$6:$BB$305,ROW($A99)-5,FALSE))</f>
        <v>0</v>
      </c>
      <c r="AD99" s="143">
        <f ca="1">IF(AD$5&lt;&gt;"",HLOOKUP(AD$5,Functionalization!$G$6:$R$305,ROW($A99)-5,FALSE),IFERROR(INDEX(AD$269:AD$305,MATCH($F99,$B$269:$B$305,0))/VLOOKUP($F99,$B$269:$BB$305,MATCH(LEFT(TRIM(AD$6),FIND("~",SUBSTITUTE(AD$6,"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99))*HLOOKUP(LEFT(TRIM(AD$6),FIND("~",SUBSTITUTE(AD$6," ","~",LEN(TRIM(AD$6))-LEN(SUBSTITUTE(TRIM(AD$6)," ",""))))-1)&amp;" Total",$B$6:$BB$305,ROW($A99)-5,FALSE))</f>
        <v>0</v>
      </c>
      <c r="AE99" s="143">
        <f ca="1">IF(AE$5&lt;&gt;"",HLOOKUP(AE$5,Functionalization!$G$6:$R$305,ROW($A99)-5,FALSE),IFERROR(INDEX(AE$269:AE$305,MATCH($F99,$B$269:$B$305,0))/VLOOKUP($F99,$B$269:$BB$305,MATCH(LEFT(TRIM(AE$6),FIND("~",SUBSTITUTE(AE$6,"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99))*HLOOKUP(LEFT(TRIM(AE$6),FIND("~",SUBSTITUTE(AE$6," ","~",LEN(TRIM(AE$6))-LEN(SUBSTITUTE(TRIM(AE$6)," ",""))))-1)&amp;" Total",$B$6:$BB$305,ROW($A99)-5,FALSE))</f>
        <v>0</v>
      </c>
      <c r="AF99" s="143">
        <f ca="1">IF(AF$5&lt;&gt;"",HLOOKUP(AF$5,Functionalization!$G$6:$R$305,ROW($A99)-5,FALSE),IFERROR(INDEX(AF$269:AF$305,MATCH($F99,$B$269:$B$305,0))/VLOOKUP($F99,$B$269:$BB$305,MATCH(LEFT(TRIM(AF$6),FIND("~",SUBSTITUTE(AF$6,"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99))*HLOOKUP(LEFT(TRIM(AF$6),FIND("~",SUBSTITUTE(AF$6," ","~",LEN(TRIM(AF$6))-LEN(SUBSTITUTE(TRIM(AF$6)," ",""))))-1)&amp;" Total",$B$6:$BB$305,ROW($A99)-5,FALSE))</f>
        <v>0</v>
      </c>
      <c r="AG99" s="143">
        <f ca="1">IF(AG$5&lt;&gt;"",HLOOKUP(AG$5,Functionalization!$G$6:$R$305,ROW($A99)-5,FALSE),IFERROR(INDEX(AG$269:AG$305,MATCH($F99,$B$269:$B$305,0))/VLOOKUP($F99,$B$269:$BB$305,MATCH(LEFT(TRIM(AG$6),FIND("~",SUBSTITUTE(AG$6,"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99))*HLOOKUP(LEFT(TRIM(AG$6),FIND("~",SUBSTITUTE(AG$6," ","~",LEN(TRIM(AG$6))-LEN(SUBSTITUTE(TRIM(AG$6)," ",""))))-1)&amp;" Total",$B$6:$BB$305,ROW($A99)-5,FALSE))</f>
        <v>0</v>
      </c>
      <c r="AH99" s="143">
        <f ca="1">IF(AH$5&lt;&gt;"",HLOOKUP(AH$5,Functionalization!$G$6:$R$305,ROW($A99)-5,FALSE),IFERROR(INDEX(AH$269:AH$305,MATCH($F99,$B$269:$B$305,0))/VLOOKUP($F99,$B$269:$BB$305,MATCH(LEFT(TRIM(AH$6),FIND("~",SUBSTITUTE(AH$6,"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99))*HLOOKUP(LEFT(TRIM(AH$6),FIND("~",SUBSTITUTE(AH$6," ","~",LEN(TRIM(AH$6))-LEN(SUBSTITUTE(TRIM(AH$6)," ",""))))-1)&amp;" Total",$B$6:$BB$305,ROW($A99)-5,FALSE))</f>
        <v>0</v>
      </c>
      <c r="AI99" s="143">
        <f ca="1">IF(AI$5&lt;&gt;"",HLOOKUP(AI$5,Functionalization!$G$6:$R$305,ROW($A99)-5,FALSE),IFERROR(INDEX(AI$269:AI$305,MATCH($F99,$B$269:$B$305,0))/VLOOKUP($F99,$B$269:$BB$305,MATCH(LEFT(TRIM(AI$6),FIND("~",SUBSTITUTE(AI$6,"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99))*HLOOKUP(LEFT(TRIM(AI$6),FIND("~",SUBSTITUTE(AI$6," ","~",LEN(TRIM(AI$6))-LEN(SUBSTITUTE(TRIM(AI$6)," ",""))))-1)&amp;" Total",$B$6:$BB$305,ROW($A99)-5,FALSE))</f>
        <v>0</v>
      </c>
      <c r="AJ99" s="143">
        <f ca="1">IF(AJ$5&lt;&gt;"",HLOOKUP(AJ$5,Functionalization!$G$6:$R$305,ROW($A99)-5,FALSE),IFERROR(INDEX(AJ$269:AJ$305,MATCH($F99,$B$269:$B$305,0))/VLOOKUP($F99,$B$269:$BB$305,MATCH(LEFT(TRIM(AJ$6),FIND("~",SUBSTITUTE(AJ$6,"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99))*HLOOKUP(LEFT(TRIM(AJ$6),FIND("~",SUBSTITUTE(AJ$6," ","~",LEN(TRIM(AJ$6))-LEN(SUBSTITUTE(TRIM(AJ$6)," ",""))))-1)&amp;" Total",$B$6:$BB$305,ROW($A99)-5,FALSE))</f>
        <v>0</v>
      </c>
      <c r="AK99" s="143">
        <f ca="1">IF(AK$5&lt;&gt;"",HLOOKUP(AK$5,Functionalization!$G$6:$R$305,ROW($A99)-5,FALSE),IFERROR(INDEX(AK$269:AK$305,MATCH($F99,$B$269:$B$305,0))/VLOOKUP($F99,$B$269:$BB$305,MATCH(LEFT(TRIM(AK$6),FIND("~",SUBSTITUTE(AK$6,"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99))*HLOOKUP(LEFT(TRIM(AK$6),FIND("~",SUBSTITUTE(AK$6," ","~",LEN(TRIM(AK$6))-LEN(SUBSTITUTE(TRIM(AK$6)," ",""))))-1)&amp;" Total",$B$6:$BB$305,ROW($A99)-5,FALSE))</f>
        <v>0</v>
      </c>
      <c r="AL99" s="143">
        <f ca="1">IF(AL$5&lt;&gt;"",HLOOKUP(AL$5,Functionalization!$G$6:$R$305,ROW($A99)-5,FALSE),IFERROR(INDEX(AL$269:AL$305,MATCH($F99,$B$269:$B$305,0))/VLOOKUP($F99,$B$269:$BB$305,MATCH(LEFT(TRIM(AL$6),FIND("~",SUBSTITUTE(AL$6,"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99))*HLOOKUP(LEFT(TRIM(AL$6),FIND("~",SUBSTITUTE(AL$6," ","~",LEN(TRIM(AL$6))-LEN(SUBSTITUTE(TRIM(AL$6)," ",""))))-1)&amp;" Total",$B$6:$BB$305,ROW($A99)-5,FALSE))</f>
        <v>0</v>
      </c>
      <c r="AM99" s="143">
        <f ca="1">IF(AM$5&lt;&gt;"",HLOOKUP(AM$5,Functionalization!$G$6:$R$305,ROW($A99)-5,FALSE),IFERROR(INDEX(AM$269:AM$305,MATCH($F99,$B$269:$B$305,0))/VLOOKUP($F99,$B$269:$BB$305,MATCH(LEFT(TRIM(AM$6),FIND("~",SUBSTITUTE(AM$6,"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99))*HLOOKUP(LEFT(TRIM(AM$6),FIND("~",SUBSTITUTE(AM$6," ","~",LEN(TRIM(AM$6))-LEN(SUBSTITUTE(TRIM(AM$6)," ",""))))-1)&amp;" Total",$B$6:$BB$305,ROW($A99)-5,FALSE))</f>
        <v>0</v>
      </c>
      <c r="AN99" s="143">
        <f ca="1">IF(AN$5&lt;&gt;"",HLOOKUP(AN$5,Functionalization!$G$6:$R$305,ROW($A99)-5,FALSE),IFERROR(INDEX(AN$269:AN$305,MATCH($F99,$B$269:$B$305,0))/VLOOKUP($F99,$B$269:$BB$305,MATCH(LEFT(TRIM(AN$6),FIND("~",SUBSTITUTE(AN$6,"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99))*HLOOKUP(LEFT(TRIM(AN$6),FIND("~",SUBSTITUTE(AN$6," ","~",LEN(TRIM(AN$6))-LEN(SUBSTITUTE(TRIM(AN$6)," ",""))))-1)&amp;" Total",$B$6:$BB$305,ROW($A99)-5,FALSE))</f>
        <v>0</v>
      </c>
      <c r="AO99" s="143">
        <f ca="1">IF(AO$5&lt;&gt;"",HLOOKUP(AO$5,Functionalization!$G$6:$R$305,ROW($A99)-5,FALSE),IFERROR(INDEX(AO$269:AO$305,MATCH($F99,$B$269:$B$305,0))/VLOOKUP($F99,$B$269:$BB$305,MATCH(LEFT(TRIM(AO$6),FIND("~",SUBSTITUTE(AO$6,"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99))*HLOOKUP(LEFT(TRIM(AO$6),FIND("~",SUBSTITUTE(AO$6," ","~",LEN(TRIM(AO$6))-LEN(SUBSTITUTE(TRIM(AO$6)," ",""))))-1)&amp;" Total",$B$6:$BB$305,ROW($A99)-5,FALSE))</f>
        <v>0</v>
      </c>
      <c r="AP99" s="143">
        <f ca="1">IF(AP$5&lt;&gt;"",HLOOKUP(AP$5,Functionalization!$G$6:$R$305,ROW($A99)-5,FALSE),IFERROR(INDEX(AP$269:AP$305,MATCH($F99,$B$269:$B$305,0))/VLOOKUP($F99,$B$269:$BB$305,MATCH(LEFT(TRIM(AP$6),FIND("~",SUBSTITUTE(AP$6,"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99))*HLOOKUP(LEFT(TRIM(AP$6),FIND("~",SUBSTITUTE(AP$6," ","~",LEN(TRIM(AP$6))-LEN(SUBSTITUTE(TRIM(AP$6)," ",""))))-1)&amp;" Total",$B$6:$BB$305,ROW($A99)-5,FALSE))</f>
        <v>0</v>
      </c>
      <c r="AQ99" s="143">
        <f ca="1">IF(AQ$5&lt;&gt;"",HLOOKUP(AQ$5,Functionalization!$G$6:$R$305,ROW($A99)-5,FALSE),IFERROR(INDEX(AQ$269:AQ$305,MATCH($F99,$B$269:$B$305,0))/VLOOKUP($F99,$B$269:$BB$305,MATCH(LEFT(TRIM(AQ$6),FIND("~",SUBSTITUTE(AQ$6,"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99))*HLOOKUP(LEFT(TRIM(AQ$6),FIND("~",SUBSTITUTE(AQ$6," ","~",LEN(TRIM(AQ$6))-LEN(SUBSTITUTE(TRIM(AQ$6)," ",""))))-1)&amp;" Total",$B$6:$BB$305,ROW($A99)-5,FALSE))</f>
        <v>0</v>
      </c>
      <c r="AR99" s="143">
        <f ca="1">IF(AR$5&lt;&gt;"",HLOOKUP(AR$5,Functionalization!$G$6:$R$305,ROW($A99)-5,FALSE),IFERROR(INDEX(AR$269:AR$305,MATCH($F99,$B$269:$B$305,0))/VLOOKUP($F99,$B$269:$BB$305,MATCH(LEFT(TRIM(AR$6),FIND("~",SUBSTITUTE(AR$6,"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99))*HLOOKUP(LEFT(TRIM(AR$6),FIND("~",SUBSTITUTE(AR$6," ","~",LEN(TRIM(AR$6))-LEN(SUBSTITUTE(TRIM(AR$6)," ",""))))-1)&amp;" Total",$B$6:$BB$305,ROW($A99)-5,FALSE))</f>
        <v>0</v>
      </c>
      <c r="AS99" s="143">
        <f ca="1">IF(AS$5&lt;&gt;"",HLOOKUP(AS$5,Functionalization!$G$6:$R$305,ROW($A99)-5,FALSE),IFERROR(INDEX(AS$269:AS$305,MATCH($F99,$B$269:$B$305,0))/VLOOKUP($F99,$B$269:$BB$305,MATCH(LEFT(TRIM(AS$6),FIND("~",SUBSTITUTE(AS$6,"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99))*HLOOKUP(LEFT(TRIM(AS$6),FIND("~",SUBSTITUTE(AS$6," ","~",LEN(TRIM(AS$6))-LEN(SUBSTITUTE(TRIM(AS$6)," ",""))))-1)&amp;" Total",$B$6:$BB$305,ROW($A99)-5,FALSE))</f>
        <v>0</v>
      </c>
      <c r="AT99" s="143">
        <f ca="1">IF(AT$5&lt;&gt;"",HLOOKUP(AT$5,Functionalization!$G$6:$R$305,ROW($A99)-5,FALSE),IFERROR(INDEX(AT$269:AT$305,MATCH($F99,$B$269:$B$305,0))/VLOOKUP($F99,$B$269:$BB$305,MATCH(LEFT(TRIM(AT$6),FIND("~",SUBSTITUTE(AT$6,"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99))*HLOOKUP(LEFT(TRIM(AT$6),FIND("~",SUBSTITUTE(AT$6," ","~",LEN(TRIM(AT$6))-LEN(SUBSTITUTE(TRIM(AT$6)," ",""))))-1)&amp;" Total",$B$6:$BB$305,ROW($A99)-5,FALSE))</f>
        <v>0</v>
      </c>
      <c r="AU99" s="143">
        <f ca="1">IF(AU$5&lt;&gt;"",HLOOKUP(AU$5,Functionalization!$G$6:$R$305,ROW($A99)-5,FALSE),IFERROR(INDEX(AU$269:AU$305,MATCH($F99,$B$269:$B$305,0))/VLOOKUP($F99,$B$269:$BB$305,MATCH(LEFT(TRIM(AU$6),FIND("~",SUBSTITUTE(AU$6,"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99))*HLOOKUP(LEFT(TRIM(AU$6),FIND("~",SUBSTITUTE(AU$6," ","~",LEN(TRIM(AU$6))-LEN(SUBSTITUTE(TRIM(AU$6)," ",""))))-1)&amp;" Total",$B$6:$BB$305,ROW($A99)-5,FALSE))</f>
        <v>0</v>
      </c>
      <c r="AV99" s="143">
        <f ca="1">IF(AV$5&lt;&gt;"",HLOOKUP(AV$5,Functionalization!$G$6:$R$305,ROW($A99)-5,FALSE),IFERROR(INDEX(AV$269:AV$305,MATCH($F99,$B$269:$B$305,0))/VLOOKUP($F99,$B$269:$BB$305,MATCH(LEFT(TRIM(AV$6),FIND("~",SUBSTITUTE(AV$6,"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99))*HLOOKUP(LEFT(TRIM(AV$6),FIND("~",SUBSTITUTE(AV$6," ","~",LEN(TRIM(AV$6))-LEN(SUBSTITUTE(TRIM(AV$6)," ",""))))-1)&amp;" Total",$B$6:$BB$305,ROW($A99)-5,FALSE))</f>
        <v>0</v>
      </c>
      <c r="AW99" s="143">
        <f ca="1">IF(AW$5&lt;&gt;"",HLOOKUP(AW$5,Functionalization!$G$6:$R$305,ROW($A99)-5,FALSE),IFERROR(INDEX(AW$269:AW$305,MATCH($F99,$B$269:$B$305,0))/VLOOKUP($F99,$B$269:$BB$305,MATCH(LEFT(TRIM(AW$6),FIND("~",SUBSTITUTE(AW$6,"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99))*HLOOKUP(LEFT(TRIM(AW$6),FIND("~",SUBSTITUTE(AW$6," ","~",LEN(TRIM(AW$6))-LEN(SUBSTITUTE(TRIM(AW$6)," ",""))))-1)&amp;" Total",$B$6:$BB$305,ROW($A99)-5,FALSE))</f>
        <v>0</v>
      </c>
      <c r="AX99" s="143">
        <f ca="1">IF(AX$5&lt;&gt;"",HLOOKUP(AX$5,Functionalization!$G$6:$R$305,ROW($A99)-5,FALSE),IFERROR(INDEX(AX$269:AX$305,MATCH($F99,$B$269:$B$305,0))/VLOOKUP($F99,$B$269:$BB$305,MATCH(LEFT(TRIM(AX$6),FIND("~",SUBSTITUTE(AX$6,"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99))*HLOOKUP(LEFT(TRIM(AX$6),FIND("~",SUBSTITUTE(AX$6," ","~",LEN(TRIM(AX$6))-LEN(SUBSTITUTE(TRIM(AX$6)," ",""))))-1)&amp;" Total",$B$6:$BB$305,ROW($A99)-5,FALSE))</f>
        <v>0</v>
      </c>
      <c r="AY99" s="143">
        <f ca="1">IF(AY$5&lt;&gt;"",HLOOKUP(AY$5,Functionalization!$G$6:$R$305,ROW($A99)-5,FALSE),IFERROR(INDEX(AY$269:AY$305,MATCH($F99,$B$269:$B$305,0))/VLOOKUP($F99,$B$269:$BB$305,MATCH(LEFT(TRIM(AY$6),FIND("~",SUBSTITUTE(AY$6,"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99))*HLOOKUP(LEFT(TRIM(AY$6),FIND("~",SUBSTITUTE(AY$6," ","~",LEN(TRIM(AY$6))-LEN(SUBSTITUTE(TRIM(AY$6)," ",""))))-1)&amp;" Total",$B$6:$BB$305,ROW($A99)-5,FALSE))</f>
        <v>0</v>
      </c>
      <c r="AZ99" s="143">
        <f ca="1">IF(AZ$5&lt;&gt;"",HLOOKUP(AZ$5,Functionalization!$G$6:$R$305,ROW($A99)-5,FALSE),IFERROR(INDEX(AZ$269:AZ$305,MATCH($F99,$B$269:$B$305,0))/VLOOKUP($F99,$B$269:$BB$305,MATCH(LEFT(TRIM(AZ$6),FIND("~",SUBSTITUTE(AZ$6,"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99))*HLOOKUP(LEFT(TRIM(AZ$6),FIND("~",SUBSTITUTE(AZ$6," ","~",LEN(TRIM(AZ$6))-LEN(SUBSTITUTE(TRIM(AZ$6)," ",""))))-1)&amp;" Total",$B$6:$BB$305,ROW($A99)-5,FALSE))</f>
        <v>0</v>
      </c>
      <c r="BA99" s="143">
        <f ca="1">IF(BA$5&lt;&gt;"",HLOOKUP(BA$5,Functionalization!$G$6:$R$305,ROW($A99)-5,FALSE),IFERROR(INDEX(BA$269:BA$305,MATCH($F99,$B$269:$B$305,0))/VLOOKUP($F99,$B$269:$BB$305,MATCH(LEFT(TRIM(BA$6),FIND("~",SUBSTITUTE(BA$6,"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99))*HLOOKUP(LEFT(TRIM(BA$6),FIND("~",SUBSTITUTE(BA$6," ","~",LEN(TRIM(BA$6))-LEN(SUBSTITUTE(TRIM(BA$6)," ",""))))-1)&amp;" Total",$B$6:$BB$305,ROW($A99)-5,FALSE))</f>
        <v>0</v>
      </c>
      <c r="BB99" s="143">
        <f ca="1">IF(BB$5&lt;&gt;"",HLOOKUP(BB$5,Functionalization!$G$6:$R$305,ROW($A99)-5,FALSE),IFERROR(INDEX(BB$269:BB$305,MATCH($F99,$B$269:$B$305,0))/VLOOKUP($F99,$B$269:$BB$305,MATCH(LEFT(TRIM(BB$6),FIND("~",SUBSTITUTE(BB$6,"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99))*HLOOKUP(LEFT(TRIM(BB$6),FIND("~",SUBSTITUTE(BB$6," ","~",LEN(TRIM(BB$6))-LEN(SUBSTITUTE(TRIM(BB$6)," ",""))))-1)&amp;" Total",$B$6:$BB$305,ROW($A99)-5,FALSE))</f>
        <v>0</v>
      </c>
      <c r="BD99" s="79">
        <f ca="1">IFERROR(IF(SUMIF($G$6:$BB$6,BD$6&amp;" Total",$G99:$BB99)-(SUMIF($G$6:$BB$6,BD$6&amp;" "&amp;'Input-Func_Class'!$D$22,$G99:$BB99)+IFERROR(SUMIF($G$6:$BB$6,BD$6&amp;" "&amp;'Input-Func_Class'!$E$22,$G99:$BB99),SUMIF($G$6:$BB$6,BD$6&amp;" "&amp;'Input-Func_Class'!$B$24,$G99:$BB99))+SUMIF($G$6:$BB$6,BD$6&amp;" "&amp;'Input-Func_Class'!$F$22,$G99:$BB99))&lt;Check_Limit,0,1),1)</f>
        <v>0</v>
      </c>
      <c r="BE99" s="79">
        <f ca="1">IFERROR(IF(SUMIF($G$6:$BB$6,BE$6&amp;" Total",$G99:$BB99)-(SUMIF($G$6:$BB$6,BE$6&amp;" "&amp;'Input-Func_Class'!$D$22,$G99:$BB99)+IFERROR(SUMIF($G$6:$BB$6,BE$6&amp;" "&amp;'Input-Func_Class'!$E$22,$G99:$BB99),SUMIF($G$6:$BB$6,BE$6&amp;" "&amp;'Input-Func_Class'!$B$24,$G99:$BB99))+SUMIF($G$6:$BB$6,BE$6&amp;" "&amp;'Input-Func_Class'!$F$22,$G99:$BB99))&lt;Check_Limit,0,1),1)</f>
        <v>0</v>
      </c>
      <c r="BF99" s="79">
        <f ca="1">IFERROR(IF(SUMIF($G$6:$BB$6,BF$6&amp;" Total",$G99:$BB99)-(SUMIF($G$6:$BB$6,BF$6&amp;" "&amp;'Input-Func_Class'!$D$22,$G99:$BB99)+IFERROR(SUMIF($G$6:$BB$6,BF$6&amp;" "&amp;'Input-Func_Class'!$E$22,$G99:$BB99),SUMIF($G$6:$BB$6,BF$6&amp;" "&amp;'Input-Func_Class'!$B$24,$G99:$BB99))+SUMIF($G$6:$BB$6,BF$6&amp;" "&amp;'Input-Func_Class'!$F$22,$G99:$BB99))&lt;Check_Limit,0,1),1)</f>
        <v>0</v>
      </c>
      <c r="BG99" s="79">
        <f ca="1">IFERROR(IF(SUMIF($G$6:$BB$6,BG$6&amp;" Total",$G99:$BB99)-(SUMIF($G$6:$BB$6,BG$6&amp;" "&amp;'Input-Func_Class'!$D$22,$G99:$BB99)+IFERROR(SUMIF($G$6:$BB$6,BG$6&amp;" "&amp;'Input-Func_Class'!$E$22,$G99:$BB99),SUMIF($G$6:$BB$6,BG$6&amp;" "&amp;'Input-Func_Class'!$B$24,$G99:$BB99))+SUMIF($G$6:$BB$6,BG$6&amp;" "&amp;'Input-Func_Class'!$F$22,$G99:$BB99))&lt;Check_Limit,0,1),1)</f>
        <v>0</v>
      </c>
      <c r="BH99" s="79">
        <f ca="1">IFERROR(IF(SUMIF($G$6:$BB$6,BH$6&amp;" Total",$G99:$BB99)-(SUMIF($G$6:$BB$6,BH$6&amp;" "&amp;'Input-Func_Class'!$D$22,$G99:$BB99)+IFERROR(SUMIF($G$6:$BB$6,BH$6&amp;" "&amp;'Input-Func_Class'!$E$22,$G99:$BB99),SUMIF($G$6:$BB$6,BH$6&amp;" "&amp;'Input-Func_Class'!$B$24,$G99:$BB99))+SUMIF($G$6:$BB$6,BH$6&amp;" "&amp;'Input-Func_Class'!$F$22,$G99:$BB99))&lt;Check_Limit,0,1),1)</f>
        <v>0</v>
      </c>
      <c r="BI99" s="79">
        <f ca="1">IFERROR(IF(SUMIF($G$6:$BB$6,BI$6&amp;" Total",$G99:$BB99)-(SUMIF($G$6:$BB$6,BI$6&amp;" "&amp;'Input-Func_Class'!$D$22,$G99:$BB99)+IFERROR(SUMIF($G$6:$BB$6,BI$6&amp;" "&amp;'Input-Func_Class'!$E$22,$G99:$BB99),SUMIF($G$6:$BB$6,BI$6&amp;" "&amp;'Input-Func_Class'!$B$24,$G99:$BB99))+SUMIF($G$6:$BB$6,BI$6&amp;" "&amp;'Input-Func_Class'!$F$22,$G99:$BB99))&lt;Check_Limit,0,1),1)</f>
        <v>0</v>
      </c>
      <c r="BJ99" s="79">
        <f ca="1">IFERROR(IF(SUMIF($G$6:$BB$6,BJ$6&amp;" Total",$G99:$BB99)-(SUMIF($G$6:$BB$6,BJ$6&amp;" "&amp;'Input-Func_Class'!$D$22,$G99:$BB99)+IFERROR(SUMIF($G$6:$BB$6,BJ$6&amp;" "&amp;'Input-Func_Class'!$E$22,$G99:$BB99),SUMIF($G$6:$BB$6,BJ$6&amp;" "&amp;'Input-Func_Class'!$B$24,$G99:$BB99))+SUMIF($G$6:$BB$6,BJ$6&amp;" "&amp;'Input-Func_Class'!$F$22,$G99:$BB99))&lt;Check_Limit,0,1),1)</f>
        <v>0</v>
      </c>
      <c r="BK99" s="79">
        <f ca="1">IFERROR(IF(SUMIF($G$6:$BB$6,BK$6&amp;" Total",$G99:$BB99)-(SUMIF($G$6:$BB$6,BK$6&amp;" "&amp;'Input-Func_Class'!$D$22,$G99:$BB99)+IFERROR(SUMIF($G$6:$BB$6,BK$6&amp;" "&amp;'Input-Func_Class'!$E$22,$G99:$BB99),SUMIF($G$6:$BB$6,BK$6&amp;" "&amp;'Input-Func_Class'!$B$24,$G99:$BB99))+SUMIF($G$6:$BB$6,BK$6&amp;" "&amp;'Input-Func_Class'!$F$22,$G99:$BB99))&lt;Check_Limit,0,1),1)</f>
        <v>0</v>
      </c>
      <c r="BL99" s="79">
        <f ca="1">IFERROR(IF(SUMIF($G$6:$BB$6,BL$6&amp;" Total",$G99:$BB99)-(SUMIF($G$6:$BB$6,BL$6&amp;" "&amp;'Input-Func_Class'!$D$22,$G99:$BB99)+IFERROR(SUMIF($G$6:$BB$6,BL$6&amp;" "&amp;'Input-Func_Class'!$E$22,$G99:$BB99),SUMIF($G$6:$BB$6,BL$6&amp;" "&amp;'Input-Func_Class'!$B$24,$G99:$BB99))+SUMIF($G$6:$BB$6,BL$6&amp;" "&amp;'Input-Func_Class'!$F$22,$G99:$BB99))&lt;Check_Limit,0,1),1)</f>
        <v>0</v>
      </c>
      <c r="BM99" s="79">
        <f ca="1">IFERROR(IF(SUMIF($G$6:$BB$6,BM$6&amp;" Total",$G99:$BB99)-(SUMIF($G$6:$BB$6,BM$6&amp;" "&amp;'Input-Func_Class'!$D$22,$G99:$BB99)+IFERROR(SUMIF($G$6:$BB$6,BM$6&amp;" "&amp;'Input-Func_Class'!$E$22,$G99:$BB99),SUMIF($G$6:$BB$6,BM$6&amp;" "&amp;'Input-Func_Class'!$B$24,$G99:$BB99))+SUMIF($G$6:$BB$6,BM$6&amp;" "&amp;'Input-Func_Class'!$F$22,$G99:$BB99))&lt;Check_Limit,0,1),1)</f>
        <v>0</v>
      </c>
      <c r="BN99" s="79">
        <f ca="1">IFERROR(IF(SUMIF($G$6:$BB$6,BN$6&amp;" Total",$G99:$BB99)-(SUMIF($G$6:$BB$6,BN$6&amp;" "&amp;'Input-Func_Class'!$D$22,$G99:$BB99)+IFERROR(SUMIF($G$6:$BB$6,BN$6&amp;" "&amp;'Input-Func_Class'!$E$22,$G99:$BB99),SUMIF($G$6:$BB$6,BN$6&amp;" "&amp;'Input-Func_Class'!$B$24,$G99:$BB99))+SUMIF($G$6:$BB$6,BN$6&amp;" "&amp;'Input-Func_Class'!$F$22,$G99:$BB99))&lt;Check_Limit,0,1),1)</f>
        <v>0</v>
      </c>
      <c r="BO99" s="79">
        <f ca="1">IFERROR(IF(SUMIF($G$6:$BB$6,BO$6&amp;" Total",$G99:$BB99)-(SUMIF($G$6:$BB$6,BO$6&amp;" "&amp;'Input-Func_Class'!$D$22,$G99:$BB99)+IFERROR(SUMIF($G$6:$BB$6,BO$6&amp;" "&amp;'Input-Func_Class'!$E$22,$G99:$BB99),SUMIF($G$6:$BB$6,BO$6&amp;" "&amp;'Input-Func_Class'!$B$24,$G99:$BB99))+SUMIF($G$6:$BB$6,BO$6&amp;" "&amp;'Input-Func_Class'!$F$22,$G99:$BB99))&lt;Check_Limit,0,1),1)</f>
        <v>0</v>
      </c>
    </row>
    <row r="100" spans="1:67" outlineLevel="1">
      <c r="A100" s="113">
        <f>IF(ISBLANK('Input-Accounts'!A100),"",'Input-Accounts'!A100)</f>
        <v>85</v>
      </c>
      <c r="B100" s="17" t="str">
        <f>IF(ISBLANK('Input-Accounts'!B100),"",'Input-Accounts'!B100)</f>
        <v xml:space="preserve">Tools, Shop, and Garage Equipment </v>
      </c>
      <c r="C100" s="113">
        <f>IF(ISBLANK('Input-Accounts'!C100),"",'Input-Accounts'!C100)</f>
        <v>394</v>
      </c>
      <c r="D100" s="143">
        <f>Functionalization!$D100</f>
        <v>-3438076.48</v>
      </c>
      <c r="E100" s="143">
        <f t="shared" ca="1" si="16"/>
        <v>0</v>
      </c>
      <c r="F100" s="89" t="str">
        <f>IF($D100=0,"-",IF('Input-Accounts'!$E100&lt;&gt;0,'Input-Accounts'!$E100,'Input-Accounts'!$G100))</f>
        <v>INT_T&amp;D_PLANT</v>
      </c>
      <c r="G100" s="143">
        <f ca="1">IF(G$5&lt;&gt;"",HLOOKUP(G$5,Functionalization!$G$6:$R$305,ROW($A100)-5,FALSE),IFERROR(INDEX(G$269:G$305,MATCH($F100,$B$269:$B$305,0))/VLOOKUP($F100,$B$269:$BB$305,MATCH(LEFT(TRIM(G$6),FIND("~",SUBSTITUTE(G$6,"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100))*HLOOKUP(LEFT(TRIM(G$6),FIND("~",SUBSTITUTE(G$6," ","~",LEN(TRIM(G$6))-LEN(SUBSTITUTE(TRIM(G$6)," ",""))))-1)&amp;" Total",$B$6:$BB$305,ROW($A100)-5,FALSE))</f>
        <v>0</v>
      </c>
      <c r="H100" s="143">
        <f ca="1">IF(H$5&lt;&gt;"",HLOOKUP(H$5,Functionalization!$G$6:$R$305,ROW($A100)-5,FALSE),IFERROR(INDEX(H$269:H$305,MATCH($F100,$B$269:$B$305,0))/VLOOKUP($F100,$B$269:$BB$305,MATCH(LEFT(TRIM(H$6),FIND("~",SUBSTITUTE(H$6,"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100))*HLOOKUP(LEFT(TRIM(H$6),FIND("~",SUBSTITUTE(H$6," ","~",LEN(TRIM(H$6))-LEN(SUBSTITUTE(TRIM(H$6)," ",""))))-1)&amp;" Total",$B$6:$BB$305,ROW($A100)-5,FALSE))</f>
        <v>0</v>
      </c>
      <c r="I100" s="143">
        <f ca="1">IF(I$5&lt;&gt;"",HLOOKUP(I$5,Functionalization!$G$6:$R$305,ROW($A100)-5,FALSE),IFERROR(INDEX(I$269:I$305,MATCH($F100,$B$269:$B$305,0))/VLOOKUP($F100,$B$269:$BB$305,MATCH(LEFT(TRIM(I$6),FIND("~",SUBSTITUTE(I$6,"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100))*HLOOKUP(LEFT(TRIM(I$6),FIND("~",SUBSTITUTE(I$6," ","~",LEN(TRIM(I$6))-LEN(SUBSTITUTE(TRIM(I$6)," ",""))))-1)&amp;" Total",$B$6:$BB$305,ROW($A100)-5,FALSE))</f>
        <v>0</v>
      </c>
      <c r="J100" s="143">
        <f ca="1">IF(J$5&lt;&gt;"",HLOOKUP(J$5,Functionalization!$G$6:$R$305,ROW($A100)-5,FALSE),IFERROR(INDEX(J$269:J$305,MATCH($F100,$B$269:$B$305,0))/VLOOKUP($F100,$B$269:$BB$305,MATCH(LEFT(TRIM(J$6),FIND("~",SUBSTITUTE(J$6,"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100))*HLOOKUP(LEFT(TRIM(J$6),FIND("~",SUBSTITUTE(J$6," ","~",LEN(TRIM(J$6))-LEN(SUBSTITUTE(TRIM(J$6)," ",""))))-1)&amp;" Total",$B$6:$BB$305,ROW($A100)-5,FALSE))</f>
        <v>0</v>
      </c>
      <c r="K100" s="143">
        <f ca="1">IF(K$5&lt;&gt;"",HLOOKUP(K$5,Functionalization!$G$6:$R$305,ROW($A100)-5,FALSE),IFERROR(INDEX(K$269:K$305,MATCH($F100,$B$269:$B$305,0))/VLOOKUP($F100,$B$269:$BB$305,MATCH(LEFT(TRIM(K$6),FIND("~",SUBSTITUTE(K$6,"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100))*HLOOKUP(LEFT(TRIM(K$6),FIND("~",SUBSTITUTE(K$6," ","~",LEN(TRIM(K$6))-LEN(SUBSTITUTE(TRIM(K$6)," ",""))))-1)&amp;" Total",$B$6:$BB$305,ROW($A100)-5,FALSE))</f>
        <v>-63654.10472238814</v>
      </c>
      <c r="L100" s="143">
        <f ca="1">IF(L$5&lt;&gt;"",HLOOKUP(L$5,Functionalization!$G$6:$R$305,ROW($A100)-5,FALSE),IFERROR(INDEX(L$269:L$305,MATCH($F100,$B$269:$B$305,0))/VLOOKUP($F100,$B$269:$BB$305,MATCH(LEFT(TRIM(L$6),FIND("~",SUBSTITUTE(L$6,"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100))*HLOOKUP(LEFT(TRIM(L$6),FIND("~",SUBSTITUTE(L$6," ","~",LEN(TRIM(L$6))-LEN(SUBSTITUTE(TRIM(L$6)," ",""))))-1)&amp;" Total",$B$6:$BB$305,ROW($A100)-5,FALSE))</f>
        <v>-63654.10472238814</v>
      </c>
      <c r="M100" s="143">
        <f ca="1">IF(M$5&lt;&gt;"",HLOOKUP(M$5,Functionalization!$G$6:$R$305,ROW($A100)-5,FALSE),IFERROR(INDEX(M$269:M$305,MATCH($F100,$B$269:$B$305,0))/VLOOKUP($F100,$B$269:$BB$305,MATCH(LEFT(TRIM(M$6),FIND("~",SUBSTITUTE(M$6,"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100))*HLOOKUP(LEFT(TRIM(M$6),FIND("~",SUBSTITUTE(M$6," ","~",LEN(TRIM(M$6))-LEN(SUBSTITUTE(TRIM(M$6)," ",""))))-1)&amp;" Total",$B$6:$BB$305,ROW($A100)-5,FALSE))</f>
        <v>0</v>
      </c>
      <c r="N100" s="143">
        <f ca="1">IF(N$5&lt;&gt;"",HLOOKUP(N$5,Functionalization!$G$6:$R$305,ROW($A100)-5,FALSE),IFERROR(INDEX(N$269:N$305,MATCH($F100,$B$269:$B$305,0))/VLOOKUP($F100,$B$269:$BB$305,MATCH(LEFT(TRIM(N$6),FIND("~",SUBSTITUTE(N$6,"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100))*HLOOKUP(LEFT(TRIM(N$6),FIND("~",SUBSTITUTE(N$6," ","~",LEN(TRIM(N$6))-LEN(SUBSTITUTE(TRIM(N$6)," ",""))))-1)&amp;" Total",$B$6:$BB$305,ROW($A100)-5,FALSE))</f>
        <v>0</v>
      </c>
      <c r="O100" s="143">
        <f ca="1">IF(O$5&lt;&gt;"",HLOOKUP(O$5,Functionalization!$G$6:$R$305,ROW($A100)-5,FALSE),IFERROR(INDEX(O$269:O$305,MATCH($F100,$B$269:$B$305,0))/VLOOKUP($F100,$B$269:$BB$305,MATCH(LEFT(TRIM(O$6),FIND("~",SUBSTITUTE(O$6,"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100))*HLOOKUP(LEFT(TRIM(O$6),FIND("~",SUBSTITUTE(O$6," ","~",LEN(TRIM(O$6))-LEN(SUBSTITUTE(TRIM(O$6)," ",""))))-1)&amp;" Total",$B$6:$BB$305,ROW($A100)-5,FALSE))</f>
        <v>-3374422.3752776119</v>
      </c>
      <c r="P100" s="143">
        <f ca="1">IF(P$5&lt;&gt;"",HLOOKUP(P$5,Functionalization!$G$6:$R$305,ROW($A100)-5,FALSE),IFERROR(INDEX(P$269:P$305,MATCH($F100,$B$269:$B$305,0))/VLOOKUP($F100,$B$269:$BB$305,MATCH(LEFT(TRIM(P$6),FIND("~",SUBSTITUTE(P$6,"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100))*HLOOKUP(LEFT(TRIM(P$6),FIND("~",SUBSTITUTE(P$6," ","~",LEN(TRIM(P$6))-LEN(SUBSTITUTE(TRIM(P$6)," ",""))))-1)&amp;" Total",$B$6:$BB$305,ROW($A100)-5,FALSE))</f>
        <v>-2192963.0146920076</v>
      </c>
      <c r="Q100" s="143">
        <f ca="1">IF(Q$5&lt;&gt;"",HLOOKUP(Q$5,Functionalization!$G$6:$R$305,ROW($A100)-5,FALSE),IFERROR(INDEX(Q$269:Q$305,MATCH($F100,$B$269:$B$305,0))/VLOOKUP($F100,$B$269:$BB$305,MATCH(LEFT(TRIM(Q$6),FIND("~",SUBSTITUTE(Q$6,"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100))*HLOOKUP(LEFT(TRIM(Q$6),FIND("~",SUBSTITUTE(Q$6," ","~",LEN(TRIM(Q$6))-LEN(SUBSTITUTE(TRIM(Q$6)," ",""))))-1)&amp;" Total",$B$6:$BB$305,ROW($A100)-5,FALSE))</f>
        <v>0</v>
      </c>
      <c r="R100" s="143">
        <f ca="1">IF(R$5&lt;&gt;"",HLOOKUP(R$5,Functionalization!$G$6:$R$305,ROW($A100)-5,FALSE),IFERROR(INDEX(R$269:R$305,MATCH($F100,$B$269:$B$305,0))/VLOOKUP($F100,$B$269:$BB$305,MATCH(LEFT(TRIM(R$6),FIND("~",SUBSTITUTE(R$6,"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100))*HLOOKUP(LEFT(TRIM(R$6),FIND("~",SUBSTITUTE(R$6," ","~",LEN(TRIM(R$6))-LEN(SUBSTITUTE(TRIM(R$6)," ",""))))-1)&amp;" Total",$B$6:$BB$305,ROW($A100)-5,FALSE))</f>
        <v>-1181459.360585605</v>
      </c>
      <c r="S100" s="143">
        <f ca="1">IF(S$5&lt;&gt;"",HLOOKUP(S$5,Functionalization!$G$6:$R$305,ROW($A100)-5,FALSE),IFERROR(INDEX(S$269:S$305,MATCH($F100,$B$269:$B$305,0))/VLOOKUP($F100,$B$269:$BB$305,MATCH(LEFT(TRIM(S$6),FIND("~",SUBSTITUTE(S$6,"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100))*HLOOKUP(LEFT(TRIM(S$6),FIND("~",SUBSTITUTE(S$6," ","~",LEN(TRIM(S$6))-LEN(SUBSTITUTE(TRIM(S$6)," ",""))))-1)&amp;" Total",$B$6:$BB$305,ROW($A100)-5,FALSE))</f>
        <v>0</v>
      </c>
      <c r="T100" s="143">
        <f ca="1">IF(T$5&lt;&gt;"",HLOOKUP(T$5,Functionalization!$G$6:$R$305,ROW($A100)-5,FALSE),IFERROR(INDEX(T$269:T$305,MATCH($F100,$B$269:$B$305,0))/VLOOKUP($F100,$B$269:$BB$305,MATCH(LEFT(TRIM(T$6),FIND("~",SUBSTITUTE(T$6,"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100))*HLOOKUP(LEFT(TRIM(T$6),FIND("~",SUBSTITUTE(T$6," ","~",LEN(TRIM(T$6))-LEN(SUBSTITUTE(TRIM(T$6)," ",""))))-1)&amp;" Total",$B$6:$BB$305,ROW($A100)-5,FALSE))</f>
        <v>0</v>
      </c>
      <c r="U100" s="143">
        <f ca="1">IF(U$5&lt;&gt;"",HLOOKUP(U$5,Functionalization!$G$6:$R$305,ROW($A100)-5,FALSE),IFERROR(INDEX(U$269:U$305,MATCH($F100,$B$269:$B$305,0))/VLOOKUP($F100,$B$269:$BB$305,MATCH(LEFT(TRIM(U$6),FIND("~",SUBSTITUTE(U$6,"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100))*HLOOKUP(LEFT(TRIM(U$6),FIND("~",SUBSTITUTE(U$6," ","~",LEN(TRIM(U$6))-LEN(SUBSTITUTE(TRIM(U$6)," ",""))))-1)&amp;" Total",$B$6:$BB$305,ROW($A100)-5,FALSE))</f>
        <v>0</v>
      </c>
      <c r="V100" s="143">
        <f ca="1">IF(V$5&lt;&gt;"",HLOOKUP(V$5,Functionalization!$G$6:$R$305,ROW($A100)-5,FALSE),IFERROR(INDEX(V$269:V$305,MATCH($F100,$B$269:$B$305,0))/VLOOKUP($F100,$B$269:$BB$305,MATCH(LEFT(TRIM(V$6),FIND("~",SUBSTITUTE(V$6,"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100))*HLOOKUP(LEFT(TRIM(V$6),FIND("~",SUBSTITUTE(V$6," ","~",LEN(TRIM(V$6))-LEN(SUBSTITUTE(TRIM(V$6)," ",""))))-1)&amp;" Total",$B$6:$BB$305,ROW($A100)-5,FALSE))</f>
        <v>0</v>
      </c>
      <c r="W100" s="143">
        <f ca="1">IF(W$5&lt;&gt;"",HLOOKUP(W$5,Functionalization!$G$6:$R$305,ROW($A100)-5,FALSE),IFERROR(INDEX(W$269:W$305,MATCH($F100,$B$269:$B$305,0))/VLOOKUP($F100,$B$269:$BB$305,MATCH(LEFT(TRIM(W$6),FIND("~",SUBSTITUTE(W$6,"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100))*HLOOKUP(LEFT(TRIM(W$6),FIND("~",SUBSTITUTE(W$6," ","~",LEN(TRIM(W$6))-LEN(SUBSTITUTE(TRIM(W$6)," ",""))))-1)&amp;" Total",$B$6:$BB$305,ROW($A100)-5,FALSE))</f>
        <v>0</v>
      </c>
      <c r="X100" s="143">
        <f ca="1">IF(X$5&lt;&gt;"",HLOOKUP(X$5,Functionalization!$G$6:$R$305,ROW($A100)-5,FALSE),IFERROR(INDEX(X$269:X$305,MATCH($F100,$B$269:$B$305,0))/VLOOKUP($F100,$B$269:$BB$305,MATCH(LEFT(TRIM(X$6),FIND("~",SUBSTITUTE(X$6,"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100))*HLOOKUP(LEFT(TRIM(X$6),FIND("~",SUBSTITUTE(X$6," ","~",LEN(TRIM(X$6))-LEN(SUBSTITUTE(TRIM(X$6)," ",""))))-1)&amp;" Total",$B$6:$BB$305,ROW($A100)-5,FALSE))</f>
        <v>0</v>
      </c>
      <c r="Y100" s="143">
        <f ca="1">IF(Y$5&lt;&gt;"",HLOOKUP(Y$5,Functionalization!$G$6:$R$305,ROW($A100)-5,FALSE),IFERROR(INDEX(Y$269:Y$305,MATCH($F100,$B$269:$B$305,0))/VLOOKUP($F100,$B$269:$BB$305,MATCH(LEFT(TRIM(Y$6),FIND("~",SUBSTITUTE(Y$6,"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100))*HLOOKUP(LEFT(TRIM(Y$6),FIND("~",SUBSTITUTE(Y$6," ","~",LEN(TRIM(Y$6))-LEN(SUBSTITUTE(TRIM(Y$6)," ",""))))-1)&amp;" Total",$B$6:$BB$305,ROW($A100)-5,FALSE))</f>
        <v>0</v>
      </c>
      <c r="Z100" s="143">
        <f ca="1">IF(Z$5&lt;&gt;"",HLOOKUP(Z$5,Functionalization!$G$6:$R$305,ROW($A100)-5,FALSE),IFERROR(INDEX(Z$269:Z$305,MATCH($F100,$B$269:$B$305,0))/VLOOKUP($F100,$B$269:$BB$305,MATCH(LEFT(TRIM(Z$6),FIND("~",SUBSTITUTE(Z$6,"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100))*HLOOKUP(LEFT(TRIM(Z$6),FIND("~",SUBSTITUTE(Z$6," ","~",LEN(TRIM(Z$6))-LEN(SUBSTITUTE(TRIM(Z$6)," ",""))))-1)&amp;" Total",$B$6:$BB$305,ROW($A100)-5,FALSE))</f>
        <v>0</v>
      </c>
      <c r="AA100" s="143">
        <f ca="1">IF(AA$5&lt;&gt;"",HLOOKUP(AA$5,Functionalization!$G$6:$R$305,ROW($A100)-5,FALSE),IFERROR(INDEX(AA$269:AA$305,MATCH($F100,$B$269:$B$305,0))/VLOOKUP($F100,$B$269:$BB$305,MATCH(LEFT(TRIM(AA$6),FIND("~",SUBSTITUTE(AA$6,"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100))*HLOOKUP(LEFT(TRIM(AA$6),FIND("~",SUBSTITUTE(AA$6," ","~",LEN(TRIM(AA$6))-LEN(SUBSTITUTE(TRIM(AA$6)," ",""))))-1)&amp;" Total",$B$6:$BB$305,ROW($A100)-5,FALSE))</f>
        <v>0</v>
      </c>
      <c r="AB100" s="143">
        <f ca="1">IF(AB$5&lt;&gt;"",HLOOKUP(AB$5,Functionalization!$G$6:$R$305,ROW($A100)-5,FALSE),IFERROR(INDEX(AB$269:AB$305,MATCH($F100,$B$269:$B$305,0))/VLOOKUP($F100,$B$269:$BB$305,MATCH(LEFT(TRIM(AB$6),FIND("~",SUBSTITUTE(AB$6,"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100))*HLOOKUP(LEFT(TRIM(AB$6),FIND("~",SUBSTITUTE(AB$6," ","~",LEN(TRIM(AB$6))-LEN(SUBSTITUTE(TRIM(AB$6)," ",""))))-1)&amp;" Total",$B$6:$BB$305,ROW($A100)-5,FALSE))</f>
        <v>0</v>
      </c>
      <c r="AC100" s="143">
        <f ca="1">IF(AC$5&lt;&gt;"",HLOOKUP(AC$5,Functionalization!$G$6:$R$305,ROW($A100)-5,FALSE),IFERROR(INDEX(AC$269:AC$305,MATCH($F100,$B$269:$B$305,0))/VLOOKUP($F100,$B$269:$BB$305,MATCH(LEFT(TRIM(AC$6),FIND("~",SUBSTITUTE(AC$6,"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100))*HLOOKUP(LEFT(TRIM(AC$6),FIND("~",SUBSTITUTE(AC$6," ","~",LEN(TRIM(AC$6))-LEN(SUBSTITUTE(TRIM(AC$6)," ",""))))-1)&amp;" Total",$B$6:$BB$305,ROW($A100)-5,FALSE))</f>
        <v>0</v>
      </c>
      <c r="AD100" s="143">
        <f ca="1">IF(AD$5&lt;&gt;"",HLOOKUP(AD$5,Functionalization!$G$6:$R$305,ROW($A100)-5,FALSE),IFERROR(INDEX(AD$269:AD$305,MATCH($F100,$B$269:$B$305,0))/VLOOKUP($F100,$B$269:$BB$305,MATCH(LEFT(TRIM(AD$6),FIND("~",SUBSTITUTE(AD$6,"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100))*HLOOKUP(LEFT(TRIM(AD$6),FIND("~",SUBSTITUTE(AD$6," ","~",LEN(TRIM(AD$6))-LEN(SUBSTITUTE(TRIM(AD$6)," ",""))))-1)&amp;" Total",$B$6:$BB$305,ROW($A100)-5,FALSE))</f>
        <v>0</v>
      </c>
      <c r="AE100" s="143">
        <f ca="1">IF(AE$5&lt;&gt;"",HLOOKUP(AE$5,Functionalization!$G$6:$R$305,ROW($A100)-5,FALSE),IFERROR(INDEX(AE$269:AE$305,MATCH($F100,$B$269:$B$305,0))/VLOOKUP($F100,$B$269:$BB$305,MATCH(LEFT(TRIM(AE$6),FIND("~",SUBSTITUTE(AE$6,"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100))*HLOOKUP(LEFT(TRIM(AE$6),FIND("~",SUBSTITUTE(AE$6," ","~",LEN(TRIM(AE$6))-LEN(SUBSTITUTE(TRIM(AE$6)," ",""))))-1)&amp;" Total",$B$6:$BB$305,ROW($A100)-5,FALSE))</f>
        <v>0</v>
      </c>
      <c r="AF100" s="143">
        <f ca="1">IF(AF$5&lt;&gt;"",HLOOKUP(AF$5,Functionalization!$G$6:$R$305,ROW($A100)-5,FALSE),IFERROR(INDEX(AF$269:AF$305,MATCH($F100,$B$269:$B$305,0))/VLOOKUP($F100,$B$269:$BB$305,MATCH(LEFT(TRIM(AF$6),FIND("~",SUBSTITUTE(AF$6,"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100))*HLOOKUP(LEFT(TRIM(AF$6),FIND("~",SUBSTITUTE(AF$6," ","~",LEN(TRIM(AF$6))-LEN(SUBSTITUTE(TRIM(AF$6)," ",""))))-1)&amp;" Total",$B$6:$BB$305,ROW($A100)-5,FALSE))</f>
        <v>0</v>
      </c>
      <c r="AG100" s="143">
        <f ca="1">IF(AG$5&lt;&gt;"",HLOOKUP(AG$5,Functionalization!$G$6:$R$305,ROW($A100)-5,FALSE),IFERROR(INDEX(AG$269:AG$305,MATCH($F100,$B$269:$B$305,0))/VLOOKUP($F100,$B$269:$BB$305,MATCH(LEFT(TRIM(AG$6),FIND("~",SUBSTITUTE(AG$6,"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100))*HLOOKUP(LEFT(TRIM(AG$6),FIND("~",SUBSTITUTE(AG$6," ","~",LEN(TRIM(AG$6))-LEN(SUBSTITUTE(TRIM(AG$6)," ",""))))-1)&amp;" Total",$B$6:$BB$305,ROW($A100)-5,FALSE))</f>
        <v>0</v>
      </c>
      <c r="AH100" s="143">
        <f ca="1">IF(AH$5&lt;&gt;"",HLOOKUP(AH$5,Functionalization!$G$6:$R$305,ROW($A100)-5,FALSE),IFERROR(INDEX(AH$269:AH$305,MATCH($F100,$B$269:$B$305,0))/VLOOKUP($F100,$B$269:$BB$305,MATCH(LEFT(TRIM(AH$6),FIND("~",SUBSTITUTE(AH$6,"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100))*HLOOKUP(LEFT(TRIM(AH$6),FIND("~",SUBSTITUTE(AH$6," ","~",LEN(TRIM(AH$6))-LEN(SUBSTITUTE(TRIM(AH$6)," ",""))))-1)&amp;" Total",$B$6:$BB$305,ROW($A100)-5,FALSE))</f>
        <v>0</v>
      </c>
      <c r="AI100" s="143">
        <f ca="1">IF(AI$5&lt;&gt;"",HLOOKUP(AI$5,Functionalization!$G$6:$R$305,ROW($A100)-5,FALSE),IFERROR(INDEX(AI$269:AI$305,MATCH($F100,$B$269:$B$305,0))/VLOOKUP($F100,$B$269:$BB$305,MATCH(LEFT(TRIM(AI$6),FIND("~",SUBSTITUTE(AI$6,"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100))*HLOOKUP(LEFT(TRIM(AI$6),FIND("~",SUBSTITUTE(AI$6," ","~",LEN(TRIM(AI$6))-LEN(SUBSTITUTE(TRIM(AI$6)," ",""))))-1)&amp;" Total",$B$6:$BB$305,ROW($A100)-5,FALSE))</f>
        <v>0</v>
      </c>
      <c r="AJ100" s="143">
        <f ca="1">IF(AJ$5&lt;&gt;"",HLOOKUP(AJ$5,Functionalization!$G$6:$R$305,ROW($A100)-5,FALSE),IFERROR(INDEX(AJ$269:AJ$305,MATCH($F100,$B$269:$B$305,0))/VLOOKUP($F100,$B$269:$BB$305,MATCH(LEFT(TRIM(AJ$6),FIND("~",SUBSTITUTE(AJ$6,"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100))*HLOOKUP(LEFT(TRIM(AJ$6),FIND("~",SUBSTITUTE(AJ$6," ","~",LEN(TRIM(AJ$6))-LEN(SUBSTITUTE(TRIM(AJ$6)," ",""))))-1)&amp;" Total",$B$6:$BB$305,ROW($A100)-5,FALSE))</f>
        <v>0</v>
      </c>
      <c r="AK100" s="143">
        <f ca="1">IF(AK$5&lt;&gt;"",HLOOKUP(AK$5,Functionalization!$G$6:$R$305,ROW($A100)-5,FALSE),IFERROR(INDEX(AK$269:AK$305,MATCH($F100,$B$269:$B$305,0))/VLOOKUP($F100,$B$269:$BB$305,MATCH(LEFT(TRIM(AK$6),FIND("~",SUBSTITUTE(AK$6,"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100))*HLOOKUP(LEFT(TRIM(AK$6),FIND("~",SUBSTITUTE(AK$6," ","~",LEN(TRIM(AK$6))-LEN(SUBSTITUTE(TRIM(AK$6)," ",""))))-1)&amp;" Total",$B$6:$BB$305,ROW($A100)-5,FALSE))</f>
        <v>0</v>
      </c>
      <c r="AL100" s="143">
        <f ca="1">IF(AL$5&lt;&gt;"",HLOOKUP(AL$5,Functionalization!$G$6:$R$305,ROW($A100)-5,FALSE),IFERROR(INDEX(AL$269:AL$305,MATCH($F100,$B$269:$B$305,0))/VLOOKUP($F100,$B$269:$BB$305,MATCH(LEFT(TRIM(AL$6),FIND("~",SUBSTITUTE(AL$6,"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100))*HLOOKUP(LEFT(TRIM(AL$6),FIND("~",SUBSTITUTE(AL$6," ","~",LEN(TRIM(AL$6))-LEN(SUBSTITUTE(TRIM(AL$6)," ",""))))-1)&amp;" Total",$B$6:$BB$305,ROW($A100)-5,FALSE))</f>
        <v>0</v>
      </c>
      <c r="AM100" s="143">
        <f ca="1">IF(AM$5&lt;&gt;"",HLOOKUP(AM$5,Functionalization!$G$6:$R$305,ROW($A100)-5,FALSE),IFERROR(INDEX(AM$269:AM$305,MATCH($F100,$B$269:$B$305,0))/VLOOKUP($F100,$B$269:$BB$305,MATCH(LEFT(TRIM(AM$6),FIND("~",SUBSTITUTE(AM$6,"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100))*HLOOKUP(LEFT(TRIM(AM$6),FIND("~",SUBSTITUTE(AM$6," ","~",LEN(TRIM(AM$6))-LEN(SUBSTITUTE(TRIM(AM$6)," ",""))))-1)&amp;" Total",$B$6:$BB$305,ROW($A100)-5,FALSE))</f>
        <v>0</v>
      </c>
      <c r="AN100" s="143">
        <f ca="1">IF(AN$5&lt;&gt;"",HLOOKUP(AN$5,Functionalization!$G$6:$R$305,ROW($A100)-5,FALSE),IFERROR(INDEX(AN$269:AN$305,MATCH($F100,$B$269:$B$305,0))/VLOOKUP($F100,$B$269:$BB$305,MATCH(LEFT(TRIM(AN$6),FIND("~",SUBSTITUTE(AN$6,"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100))*HLOOKUP(LEFT(TRIM(AN$6),FIND("~",SUBSTITUTE(AN$6," ","~",LEN(TRIM(AN$6))-LEN(SUBSTITUTE(TRIM(AN$6)," ",""))))-1)&amp;" Total",$B$6:$BB$305,ROW($A100)-5,FALSE))</f>
        <v>0</v>
      </c>
      <c r="AO100" s="143">
        <f ca="1">IF(AO$5&lt;&gt;"",HLOOKUP(AO$5,Functionalization!$G$6:$R$305,ROW($A100)-5,FALSE),IFERROR(INDEX(AO$269:AO$305,MATCH($F100,$B$269:$B$305,0))/VLOOKUP($F100,$B$269:$BB$305,MATCH(LEFT(TRIM(AO$6),FIND("~",SUBSTITUTE(AO$6,"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100))*HLOOKUP(LEFT(TRIM(AO$6),FIND("~",SUBSTITUTE(AO$6," ","~",LEN(TRIM(AO$6))-LEN(SUBSTITUTE(TRIM(AO$6)," ",""))))-1)&amp;" Total",$B$6:$BB$305,ROW($A100)-5,FALSE))</f>
        <v>0</v>
      </c>
      <c r="AP100" s="143">
        <f ca="1">IF(AP$5&lt;&gt;"",HLOOKUP(AP$5,Functionalization!$G$6:$R$305,ROW($A100)-5,FALSE),IFERROR(INDEX(AP$269:AP$305,MATCH($F100,$B$269:$B$305,0))/VLOOKUP($F100,$B$269:$BB$305,MATCH(LEFT(TRIM(AP$6),FIND("~",SUBSTITUTE(AP$6,"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100))*HLOOKUP(LEFT(TRIM(AP$6),FIND("~",SUBSTITUTE(AP$6," ","~",LEN(TRIM(AP$6))-LEN(SUBSTITUTE(TRIM(AP$6)," ",""))))-1)&amp;" Total",$B$6:$BB$305,ROW($A100)-5,FALSE))</f>
        <v>0</v>
      </c>
      <c r="AQ100" s="143">
        <f ca="1">IF(AQ$5&lt;&gt;"",HLOOKUP(AQ$5,Functionalization!$G$6:$R$305,ROW($A100)-5,FALSE),IFERROR(INDEX(AQ$269:AQ$305,MATCH($F100,$B$269:$B$305,0))/VLOOKUP($F100,$B$269:$BB$305,MATCH(LEFT(TRIM(AQ$6),FIND("~",SUBSTITUTE(AQ$6,"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100))*HLOOKUP(LEFT(TRIM(AQ$6),FIND("~",SUBSTITUTE(AQ$6," ","~",LEN(TRIM(AQ$6))-LEN(SUBSTITUTE(TRIM(AQ$6)," ",""))))-1)&amp;" Total",$B$6:$BB$305,ROW($A100)-5,FALSE))</f>
        <v>0</v>
      </c>
      <c r="AR100" s="143">
        <f ca="1">IF(AR$5&lt;&gt;"",HLOOKUP(AR$5,Functionalization!$G$6:$R$305,ROW($A100)-5,FALSE),IFERROR(INDEX(AR$269:AR$305,MATCH($F100,$B$269:$B$305,0))/VLOOKUP($F100,$B$269:$BB$305,MATCH(LEFT(TRIM(AR$6),FIND("~",SUBSTITUTE(AR$6,"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100))*HLOOKUP(LEFT(TRIM(AR$6),FIND("~",SUBSTITUTE(AR$6," ","~",LEN(TRIM(AR$6))-LEN(SUBSTITUTE(TRIM(AR$6)," ",""))))-1)&amp;" Total",$B$6:$BB$305,ROW($A100)-5,FALSE))</f>
        <v>0</v>
      </c>
      <c r="AS100" s="143">
        <f ca="1">IF(AS$5&lt;&gt;"",HLOOKUP(AS$5,Functionalization!$G$6:$R$305,ROW($A100)-5,FALSE),IFERROR(INDEX(AS$269:AS$305,MATCH($F100,$B$269:$B$305,0))/VLOOKUP($F100,$B$269:$BB$305,MATCH(LEFT(TRIM(AS$6),FIND("~",SUBSTITUTE(AS$6,"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100))*HLOOKUP(LEFT(TRIM(AS$6),FIND("~",SUBSTITUTE(AS$6," ","~",LEN(TRIM(AS$6))-LEN(SUBSTITUTE(TRIM(AS$6)," ",""))))-1)&amp;" Total",$B$6:$BB$305,ROW($A100)-5,FALSE))</f>
        <v>0</v>
      </c>
      <c r="AT100" s="143">
        <f ca="1">IF(AT$5&lt;&gt;"",HLOOKUP(AT$5,Functionalization!$G$6:$R$305,ROW($A100)-5,FALSE),IFERROR(INDEX(AT$269:AT$305,MATCH($F100,$B$269:$B$305,0))/VLOOKUP($F100,$B$269:$BB$305,MATCH(LEFT(TRIM(AT$6),FIND("~",SUBSTITUTE(AT$6,"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100))*HLOOKUP(LEFT(TRIM(AT$6),FIND("~",SUBSTITUTE(AT$6," ","~",LEN(TRIM(AT$6))-LEN(SUBSTITUTE(TRIM(AT$6)," ",""))))-1)&amp;" Total",$B$6:$BB$305,ROW($A100)-5,FALSE))</f>
        <v>0</v>
      </c>
      <c r="AU100" s="143">
        <f ca="1">IF(AU$5&lt;&gt;"",HLOOKUP(AU$5,Functionalization!$G$6:$R$305,ROW($A100)-5,FALSE),IFERROR(INDEX(AU$269:AU$305,MATCH($F100,$B$269:$B$305,0))/VLOOKUP($F100,$B$269:$BB$305,MATCH(LEFT(TRIM(AU$6),FIND("~",SUBSTITUTE(AU$6,"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100))*HLOOKUP(LEFT(TRIM(AU$6),FIND("~",SUBSTITUTE(AU$6," ","~",LEN(TRIM(AU$6))-LEN(SUBSTITUTE(TRIM(AU$6)," ",""))))-1)&amp;" Total",$B$6:$BB$305,ROW($A100)-5,FALSE))</f>
        <v>0</v>
      </c>
      <c r="AV100" s="143">
        <f ca="1">IF(AV$5&lt;&gt;"",HLOOKUP(AV$5,Functionalization!$G$6:$R$305,ROW($A100)-5,FALSE),IFERROR(INDEX(AV$269:AV$305,MATCH($F100,$B$269:$B$305,0))/VLOOKUP($F100,$B$269:$BB$305,MATCH(LEFT(TRIM(AV$6),FIND("~",SUBSTITUTE(AV$6,"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100))*HLOOKUP(LEFT(TRIM(AV$6),FIND("~",SUBSTITUTE(AV$6," ","~",LEN(TRIM(AV$6))-LEN(SUBSTITUTE(TRIM(AV$6)," ",""))))-1)&amp;" Total",$B$6:$BB$305,ROW($A100)-5,FALSE))</f>
        <v>0</v>
      </c>
      <c r="AW100" s="143">
        <f ca="1">IF(AW$5&lt;&gt;"",HLOOKUP(AW$5,Functionalization!$G$6:$R$305,ROW($A100)-5,FALSE),IFERROR(INDEX(AW$269:AW$305,MATCH($F100,$B$269:$B$305,0))/VLOOKUP($F100,$B$269:$BB$305,MATCH(LEFT(TRIM(AW$6),FIND("~",SUBSTITUTE(AW$6,"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100))*HLOOKUP(LEFT(TRIM(AW$6),FIND("~",SUBSTITUTE(AW$6," ","~",LEN(TRIM(AW$6))-LEN(SUBSTITUTE(TRIM(AW$6)," ",""))))-1)&amp;" Total",$B$6:$BB$305,ROW($A100)-5,FALSE))</f>
        <v>0</v>
      </c>
      <c r="AX100" s="143">
        <f ca="1">IF(AX$5&lt;&gt;"",HLOOKUP(AX$5,Functionalization!$G$6:$R$305,ROW($A100)-5,FALSE),IFERROR(INDEX(AX$269:AX$305,MATCH($F100,$B$269:$B$305,0))/VLOOKUP($F100,$B$269:$BB$305,MATCH(LEFT(TRIM(AX$6),FIND("~",SUBSTITUTE(AX$6,"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100))*HLOOKUP(LEFT(TRIM(AX$6),FIND("~",SUBSTITUTE(AX$6," ","~",LEN(TRIM(AX$6))-LEN(SUBSTITUTE(TRIM(AX$6)," ",""))))-1)&amp;" Total",$B$6:$BB$305,ROW($A100)-5,FALSE))</f>
        <v>0</v>
      </c>
      <c r="AY100" s="143">
        <f ca="1">IF(AY$5&lt;&gt;"",HLOOKUP(AY$5,Functionalization!$G$6:$R$305,ROW($A100)-5,FALSE),IFERROR(INDEX(AY$269:AY$305,MATCH($F100,$B$269:$B$305,0))/VLOOKUP($F100,$B$269:$BB$305,MATCH(LEFT(TRIM(AY$6),FIND("~",SUBSTITUTE(AY$6,"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100))*HLOOKUP(LEFT(TRIM(AY$6),FIND("~",SUBSTITUTE(AY$6," ","~",LEN(TRIM(AY$6))-LEN(SUBSTITUTE(TRIM(AY$6)," ",""))))-1)&amp;" Total",$B$6:$BB$305,ROW($A100)-5,FALSE))</f>
        <v>0</v>
      </c>
      <c r="AZ100" s="143">
        <f ca="1">IF(AZ$5&lt;&gt;"",HLOOKUP(AZ$5,Functionalization!$G$6:$R$305,ROW($A100)-5,FALSE),IFERROR(INDEX(AZ$269:AZ$305,MATCH($F100,$B$269:$B$305,0))/VLOOKUP($F100,$B$269:$BB$305,MATCH(LEFT(TRIM(AZ$6),FIND("~",SUBSTITUTE(AZ$6,"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100))*HLOOKUP(LEFT(TRIM(AZ$6),FIND("~",SUBSTITUTE(AZ$6," ","~",LEN(TRIM(AZ$6))-LEN(SUBSTITUTE(TRIM(AZ$6)," ",""))))-1)&amp;" Total",$B$6:$BB$305,ROW($A100)-5,FALSE))</f>
        <v>0</v>
      </c>
      <c r="BA100" s="143">
        <f ca="1">IF(BA$5&lt;&gt;"",HLOOKUP(BA$5,Functionalization!$G$6:$R$305,ROW($A100)-5,FALSE),IFERROR(INDEX(BA$269:BA$305,MATCH($F100,$B$269:$B$305,0))/VLOOKUP($F100,$B$269:$BB$305,MATCH(LEFT(TRIM(BA$6),FIND("~",SUBSTITUTE(BA$6,"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100))*HLOOKUP(LEFT(TRIM(BA$6),FIND("~",SUBSTITUTE(BA$6," ","~",LEN(TRIM(BA$6))-LEN(SUBSTITUTE(TRIM(BA$6)," ",""))))-1)&amp;" Total",$B$6:$BB$305,ROW($A100)-5,FALSE))</f>
        <v>0</v>
      </c>
      <c r="BB100" s="143">
        <f ca="1">IF(BB$5&lt;&gt;"",HLOOKUP(BB$5,Functionalization!$G$6:$R$305,ROW($A100)-5,FALSE),IFERROR(INDEX(BB$269:BB$305,MATCH($F100,$B$269:$B$305,0))/VLOOKUP($F100,$B$269:$BB$305,MATCH(LEFT(TRIM(BB$6),FIND("~",SUBSTITUTE(BB$6,"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100))*HLOOKUP(LEFT(TRIM(BB$6),FIND("~",SUBSTITUTE(BB$6," ","~",LEN(TRIM(BB$6))-LEN(SUBSTITUTE(TRIM(BB$6)," ",""))))-1)&amp;" Total",$B$6:$BB$305,ROW($A100)-5,FALSE))</f>
        <v>0</v>
      </c>
      <c r="BD100" s="79">
        <f ca="1">IFERROR(IF(SUMIF($G$6:$BB$6,BD$6&amp;" Total",$G100:$BB100)-(SUMIF($G$6:$BB$6,BD$6&amp;" "&amp;'Input-Func_Class'!$D$22,$G100:$BB100)+IFERROR(SUMIF($G$6:$BB$6,BD$6&amp;" "&amp;'Input-Func_Class'!$E$22,$G100:$BB100),SUMIF($G$6:$BB$6,BD$6&amp;" "&amp;'Input-Func_Class'!$B$24,$G100:$BB100))+SUMIF($G$6:$BB$6,BD$6&amp;" "&amp;'Input-Func_Class'!$F$22,$G100:$BB100))&lt;Check_Limit,0,1),1)</f>
        <v>0</v>
      </c>
      <c r="BE100" s="79">
        <f ca="1">IFERROR(IF(SUMIF($G$6:$BB$6,BE$6&amp;" Total",$G100:$BB100)-(SUMIF($G$6:$BB$6,BE$6&amp;" "&amp;'Input-Func_Class'!$D$22,$G100:$BB100)+IFERROR(SUMIF($G$6:$BB$6,BE$6&amp;" "&amp;'Input-Func_Class'!$E$22,$G100:$BB100),SUMIF($G$6:$BB$6,BE$6&amp;" "&amp;'Input-Func_Class'!$B$24,$G100:$BB100))+SUMIF($G$6:$BB$6,BE$6&amp;" "&amp;'Input-Func_Class'!$F$22,$G100:$BB100))&lt;Check_Limit,0,1),1)</f>
        <v>0</v>
      </c>
      <c r="BF100" s="79">
        <f ca="1">IFERROR(IF(SUMIF($G$6:$BB$6,BF$6&amp;" Total",$G100:$BB100)-(SUMIF($G$6:$BB$6,BF$6&amp;" "&amp;'Input-Func_Class'!$D$22,$G100:$BB100)+IFERROR(SUMIF($G$6:$BB$6,BF$6&amp;" "&amp;'Input-Func_Class'!$E$22,$G100:$BB100),SUMIF($G$6:$BB$6,BF$6&amp;" "&amp;'Input-Func_Class'!$B$24,$G100:$BB100))+SUMIF($G$6:$BB$6,BF$6&amp;" "&amp;'Input-Func_Class'!$F$22,$G100:$BB100))&lt;Check_Limit,0,1),1)</f>
        <v>0</v>
      </c>
      <c r="BG100" s="79">
        <f ca="1">IFERROR(IF(SUMIF($G$6:$BB$6,BG$6&amp;" Total",$G100:$BB100)-(SUMIF($G$6:$BB$6,BG$6&amp;" "&amp;'Input-Func_Class'!$D$22,$G100:$BB100)+IFERROR(SUMIF($G$6:$BB$6,BG$6&amp;" "&amp;'Input-Func_Class'!$E$22,$G100:$BB100),SUMIF($G$6:$BB$6,BG$6&amp;" "&amp;'Input-Func_Class'!$B$24,$G100:$BB100))+SUMIF($G$6:$BB$6,BG$6&amp;" "&amp;'Input-Func_Class'!$F$22,$G100:$BB100))&lt;Check_Limit,0,1),1)</f>
        <v>0</v>
      </c>
      <c r="BH100" s="79">
        <f ca="1">IFERROR(IF(SUMIF($G$6:$BB$6,BH$6&amp;" Total",$G100:$BB100)-(SUMIF($G$6:$BB$6,BH$6&amp;" "&amp;'Input-Func_Class'!$D$22,$G100:$BB100)+IFERROR(SUMIF($G$6:$BB$6,BH$6&amp;" "&amp;'Input-Func_Class'!$E$22,$G100:$BB100),SUMIF($G$6:$BB$6,BH$6&amp;" "&amp;'Input-Func_Class'!$B$24,$G100:$BB100))+SUMIF($G$6:$BB$6,BH$6&amp;" "&amp;'Input-Func_Class'!$F$22,$G100:$BB100))&lt;Check_Limit,0,1),1)</f>
        <v>0</v>
      </c>
      <c r="BI100" s="79">
        <f ca="1">IFERROR(IF(SUMIF($G$6:$BB$6,BI$6&amp;" Total",$G100:$BB100)-(SUMIF($G$6:$BB$6,BI$6&amp;" "&amp;'Input-Func_Class'!$D$22,$G100:$BB100)+IFERROR(SUMIF($G$6:$BB$6,BI$6&amp;" "&amp;'Input-Func_Class'!$E$22,$G100:$BB100),SUMIF($G$6:$BB$6,BI$6&amp;" "&amp;'Input-Func_Class'!$B$24,$G100:$BB100))+SUMIF($G$6:$BB$6,BI$6&amp;" "&amp;'Input-Func_Class'!$F$22,$G100:$BB100))&lt;Check_Limit,0,1),1)</f>
        <v>0</v>
      </c>
      <c r="BJ100" s="79">
        <f ca="1">IFERROR(IF(SUMIF($G$6:$BB$6,BJ$6&amp;" Total",$G100:$BB100)-(SUMIF($G$6:$BB$6,BJ$6&amp;" "&amp;'Input-Func_Class'!$D$22,$G100:$BB100)+IFERROR(SUMIF($G$6:$BB$6,BJ$6&amp;" "&amp;'Input-Func_Class'!$E$22,$G100:$BB100),SUMIF($G$6:$BB$6,BJ$6&amp;" "&amp;'Input-Func_Class'!$B$24,$G100:$BB100))+SUMIF($G$6:$BB$6,BJ$6&amp;" "&amp;'Input-Func_Class'!$F$22,$G100:$BB100))&lt;Check_Limit,0,1),1)</f>
        <v>0</v>
      </c>
      <c r="BK100" s="79">
        <f ca="1">IFERROR(IF(SUMIF($G$6:$BB$6,BK$6&amp;" Total",$G100:$BB100)-(SUMIF($G$6:$BB$6,BK$6&amp;" "&amp;'Input-Func_Class'!$D$22,$G100:$BB100)+IFERROR(SUMIF($G$6:$BB$6,BK$6&amp;" "&amp;'Input-Func_Class'!$E$22,$G100:$BB100),SUMIF($G$6:$BB$6,BK$6&amp;" "&amp;'Input-Func_Class'!$B$24,$G100:$BB100))+SUMIF($G$6:$BB$6,BK$6&amp;" "&amp;'Input-Func_Class'!$F$22,$G100:$BB100))&lt;Check_Limit,0,1),1)</f>
        <v>0</v>
      </c>
      <c r="BL100" s="79">
        <f ca="1">IFERROR(IF(SUMIF($G$6:$BB$6,BL$6&amp;" Total",$G100:$BB100)-(SUMIF($G$6:$BB$6,BL$6&amp;" "&amp;'Input-Func_Class'!$D$22,$G100:$BB100)+IFERROR(SUMIF($G$6:$BB$6,BL$6&amp;" "&amp;'Input-Func_Class'!$E$22,$G100:$BB100),SUMIF($G$6:$BB$6,BL$6&amp;" "&amp;'Input-Func_Class'!$B$24,$G100:$BB100))+SUMIF($G$6:$BB$6,BL$6&amp;" "&amp;'Input-Func_Class'!$F$22,$G100:$BB100))&lt;Check_Limit,0,1),1)</f>
        <v>0</v>
      </c>
      <c r="BM100" s="79">
        <f ca="1">IFERROR(IF(SUMIF($G$6:$BB$6,BM$6&amp;" Total",$G100:$BB100)-(SUMIF($G$6:$BB$6,BM$6&amp;" "&amp;'Input-Func_Class'!$D$22,$G100:$BB100)+IFERROR(SUMIF($G$6:$BB$6,BM$6&amp;" "&amp;'Input-Func_Class'!$E$22,$G100:$BB100),SUMIF($G$6:$BB$6,BM$6&amp;" "&amp;'Input-Func_Class'!$B$24,$G100:$BB100))+SUMIF($G$6:$BB$6,BM$6&amp;" "&amp;'Input-Func_Class'!$F$22,$G100:$BB100))&lt;Check_Limit,0,1),1)</f>
        <v>0</v>
      </c>
      <c r="BN100" s="79">
        <f ca="1">IFERROR(IF(SUMIF($G$6:$BB$6,BN$6&amp;" Total",$G100:$BB100)-(SUMIF($G$6:$BB$6,BN$6&amp;" "&amp;'Input-Func_Class'!$D$22,$G100:$BB100)+IFERROR(SUMIF($G$6:$BB$6,BN$6&amp;" "&amp;'Input-Func_Class'!$E$22,$G100:$BB100),SUMIF($G$6:$BB$6,BN$6&amp;" "&amp;'Input-Func_Class'!$B$24,$G100:$BB100))+SUMIF($G$6:$BB$6,BN$6&amp;" "&amp;'Input-Func_Class'!$F$22,$G100:$BB100))&lt;Check_Limit,0,1),1)</f>
        <v>0</v>
      </c>
      <c r="BO100" s="79">
        <f ca="1">IFERROR(IF(SUMIF($G$6:$BB$6,BO$6&amp;" Total",$G100:$BB100)-(SUMIF($G$6:$BB$6,BO$6&amp;" "&amp;'Input-Func_Class'!$D$22,$G100:$BB100)+IFERROR(SUMIF($G$6:$BB$6,BO$6&amp;" "&amp;'Input-Func_Class'!$E$22,$G100:$BB100),SUMIF($G$6:$BB$6,BO$6&amp;" "&amp;'Input-Func_Class'!$B$24,$G100:$BB100))+SUMIF($G$6:$BB$6,BO$6&amp;" "&amp;'Input-Func_Class'!$F$22,$G100:$BB100))&lt;Check_Limit,0,1),1)</f>
        <v>0</v>
      </c>
    </row>
    <row r="101" spans="1:67" outlineLevel="1">
      <c r="A101" s="113">
        <f>IF(ISBLANK('Input-Accounts'!A101),"",'Input-Accounts'!A101)</f>
        <v>86</v>
      </c>
      <c r="B101" s="17" t="str">
        <f>IF(ISBLANK('Input-Accounts'!B101),"",'Input-Accounts'!B101)</f>
        <v>Laboratory Equipment</v>
      </c>
      <c r="C101" s="113">
        <f>IF(ISBLANK('Input-Accounts'!C101),"",'Input-Accounts'!C101)</f>
        <v>395</v>
      </c>
      <c r="D101" s="143">
        <f>Functionalization!$D101</f>
        <v>-50175.49</v>
      </c>
      <c r="E101" s="143">
        <f t="shared" ca="1" si="16"/>
        <v>0</v>
      </c>
      <c r="F101" s="89" t="str">
        <f>IF($D101=0,"-",IF('Input-Accounts'!$E101&lt;&gt;0,'Input-Accounts'!$E101,'Input-Accounts'!$G101))</f>
        <v>INT_T&amp;D_PLANT</v>
      </c>
      <c r="G101" s="143">
        <f ca="1">IF(G$5&lt;&gt;"",HLOOKUP(G$5,Functionalization!$G$6:$R$305,ROW($A101)-5,FALSE),IFERROR(INDEX(G$269:G$305,MATCH($F101,$B$269:$B$305,0))/VLOOKUP($F101,$B$269:$BB$305,MATCH(LEFT(TRIM(G$6),FIND("~",SUBSTITUTE(G$6,"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101))*HLOOKUP(LEFT(TRIM(G$6),FIND("~",SUBSTITUTE(G$6," ","~",LEN(TRIM(G$6))-LEN(SUBSTITUTE(TRIM(G$6)," ",""))))-1)&amp;" Total",$B$6:$BB$305,ROW($A101)-5,FALSE))</f>
        <v>0</v>
      </c>
      <c r="H101" s="143">
        <f ca="1">IF(H$5&lt;&gt;"",HLOOKUP(H$5,Functionalization!$G$6:$R$305,ROW($A101)-5,FALSE),IFERROR(INDEX(H$269:H$305,MATCH($F101,$B$269:$B$305,0))/VLOOKUP($F101,$B$269:$BB$305,MATCH(LEFT(TRIM(H$6),FIND("~",SUBSTITUTE(H$6,"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101))*HLOOKUP(LEFT(TRIM(H$6),FIND("~",SUBSTITUTE(H$6," ","~",LEN(TRIM(H$6))-LEN(SUBSTITUTE(TRIM(H$6)," ",""))))-1)&amp;" Total",$B$6:$BB$305,ROW($A101)-5,FALSE))</f>
        <v>0</v>
      </c>
      <c r="I101" s="143">
        <f ca="1">IF(I$5&lt;&gt;"",HLOOKUP(I$5,Functionalization!$G$6:$R$305,ROW($A101)-5,FALSE),IFERROR(INDEX(I$269:I$305,MATCH($F101,$B$269:$B$305,0))/VLOOKUP($F101,$B$269:$BB$305,MATCH(LEFT(TRIM(I$6),FIND("~",SUBSTITUTE(I$6,"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101))*HLOOKUP(LEFT(TRIM(I$6),FIND("~",SUBSTITUTE(I$6," ","~",LEN(TRIM(I$6))-LEN(SUBSTITUTE(TRIM(I$6)," ",""))))-1)&amp;" Total",$B$6:$BB$305,ROW($A101)-5,FALSE))</f>
        <v>0</v>
      </c>
      <c r="J101" s="143">
        <f ca="1">IF(J$5&lt;&gt;"",HLOOKUP(J$5,Functionalization!$G$6:$R$305,ROW($A101)-5,FALSE),IFERROR(INDEX(J$269:J$305,MATCH($F101,$B$269:$B$305,0))/VLOOKUP($F101,$B$269:$BB$305,MATCH(LEFT(TRIM(J$6),FIND("~",SUBSTITUTE(J$6,"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101))*HLOOKUP(LEFT(TRIM(J$6),FIND("~",SUBSTITUTE(J$6," ","~",LEN(TRIM(J$6))-LEN(SUBSTITUTE(TRIM(J$6)," ",""))))-1)&amp;" Total",$B$6:$BB$305,ROW($A101)-5,FALSE))</f>
        <v>0</v>
      </c>
      <c r="K101" s="143">
        <f ca="1">IF(K$5&lt;&gt;"",HLOOKUP(K$5,Functionalization!$G$6:$R$305,ROW($A101)-5,FALSE),IFERROR(INDEX(K$269:K$305,MATCH($F101,$B$269:$B$305,0))/VLOOKUP($F101,$B$269:$BB$305,MATCH(LEFT(TRIM(K$6),FIND("~",SUBSTITUTE(K$6,"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101))*HLOOKUP(LEFT(TRIM(K$6),FIND("~",SUBSTITUTE(K$6," ","~",LEN(TRIM(K$6))-LEN(SUBSTITUTE(TRIM(K$6)," ",""))))-1)&amp;" Total",$B$6:$BB$305,ROW($A101)-5,FALSE))</f>
        <v>-928.9717414771236</v>
      </c>
      <c r="L101" s="143">
        <f ca="1">IF(L$5&lt;&gt;"",HLOOKUP(L$5,Functionalization!$G$6:$R$305,ROW($A101)-5,FALSE),IFERROR(INDEX(L$269:L$305,MATCH($F101,$B$269:$B$305,0))/VLOOKUP($F101,$B$269:$BB$305,MATCH(LEFT(TRIM(L$6),FIND("~",SUBSTITUTE(L$6,"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101))*HLOOKUP(LEFT(TRIM(L$6),FIND("~",SUBSTITUTE(L$6," ","~",LEN(TRIM(L$6))-LEN(SUBSTITUTE(TRIM(L$6)," ",""))))-1)&amp;" Total",$B$6:$BB$305,ROW($A101)-5,FALSE))</f>
        <v>-928.9717414771236</v>
      </c>
      <c r="M101" s="143">
        <f ca="1">IF(M$5&lt;&gt;"",HLOOKUP(M$5,Functionalization!$G$6:$R$305,ROW($A101)-5,FALSE),IFERROR(INDEX(M$269:M$305,MATCH($F101,$B$269:$B$305,0))/VLOOKUP($F101,$B$269:$BB$305,MATCH(LEFT(TRIM(M$6),FIND("~",SUBSTITUTE(M$6,"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101))*HLOOKUP(LEFT(TRIM(M$6),FIND("~",SUBSTITUTE(M$6," ","~",LEN(TRIM(M$6))-LEN(SUBSTITUTE(TRIM(M$6)," ",""))))-1)&amp;" Total",$B$6:$BB$305,ROW($A101)-5,FALSE))</f>
        <v>0</v>
      </c>
      <c r="N101" s="143">
        <f ca="1">IF(N$5&lt;&gt;"",HLOOKUP(N$5,Functionalization!$G$6:$R$305,ROW($A101)-5,FALSE),IFERROR(INDEX(N$269:N$305,MATCH($F101,$B$269:$B$305,0))/VLOOKUP($F101,$B$269:$BB$305,MATCH(LEFT(TRIM(N$6),FIND("~",SUBSTITUTE(N$6,"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101))*HLOOKUP(LEFT(TRIM(N$6),FIND("~",SUBSTITUTE(N$6," ","~",LEN(TRIM(N$6))-LEN(SUBSTITUTE(TRIM(N$6)," ",""))))-1)&amp;" Total",$B$6:$BB$305,ROW($A101)-5,FALSE))</f>
        <v>0</v>
      </c>
      <c r="O101" s="143">
        <f ca="1">IF(O$5&lt;&gt;"",HLOOKUP(O$5,Functionalization!$G$6:$R$305,ROW($A101)-5,FALSE),IFERROR(INDEX(O$269:O$305,MATCH($F101,$B$269:$B$305,0))/VLOOKUP($F101,$B$269:$BB$305,MATCH(LEFT(TRIM(O$6),FIND("~",SUBSTITUTE(O$6,"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101))*HLOOKUP(LEFT(TRIM(O$6),FIND("~",SUBSTITUTE(O$6," ","~",LEN(TRIM(O$6))-LEN(SUBSTITUTE(TRIM(O$6)," ",""))))-1)&amp;" Total",$B$6:$BB$305,ROW($A101)-5,FALSE))</f>
        <v>-49246.518258522876</v>
      </c>
      <c r="P101" s="143">
        <f ca="1">IF(P$5&lt;&gt;"",HLOOKUP(P$5,Functionalization!$G$6:$R$305,ROW($A101)-5,FALSE),IFERROR(INDEX(P$269:P$305,MATCH($F101,$B$269:$B$305,0))/VLOOKUP($F101,$B$269:$BB$305,MATCH(LEFT(TRIM(P$6),FIND("~",SUBSTITUTE(P$6,"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101))*HLOOKUP(LEFT(TRIM(P$6),FIND("~",SUBSTITUTE(P$6," ","~",LEN(TRIM(P$6))-LEN(SUBSTITUTE(TRIM(P$6)," ",""))))-1)&amp;" Total",$B$6:$BB$305,ROW($A101)-5,FALSE))</f>
        <v>-32004.230986173021</v>
      </c>
      <c r="Q101" s="143">
        <f ca="1">IF(Q$5&lt;&gt;"",HLOOKUP(Q$5,Functionalization!$G$6:$R$305,ROW($A101)-5,FALSE),IFERROR(INDEX(Q$269:Q$305,MATCH($F101,$B$269:$B$305,0))/VLOOKUP($F101,$B$269:$BB$305,MATCH(LEFT(TRIM(Q$6),FIND("~",SUBSTITUTE(Q$6,"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101))*HLOOKUP(LEFT(TRIM(Q$6),FIND("~",SUBSTITUTE(Q$6," ","~",LEN(TRIM(Q$6))-LEN(SUBSTITUTE(TRIM(Q$6)," ",""))))-1)&amp;" Total",$B$6:$BB$305,ROW($A101)-5,FALSE))</f>
        <v>0</v>
      </c>
      <c r="R101" s="143">
        <f ca="1">IF(R$5&lt;&gt;"",HLOOKUP(R$5,Functionalization!$G$6:$R$305,ROW($A101)-5,FALSE),IFERROR(INDEX(R$269:R$305,MATCH($F101,$B$269:$B$305,0))/VLOOKUP($F101,$B$269:$BB$305,MATCH(LEFT(TRIM(R$6),FIND("~",SUBSTITUTE(R$6,"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101))*HLOOKUP(LEFT(TRIM(R$6),FIND("~",SUBSTITUTE(R$6," ","~",LEN(TRIM(R$6))-LEN(SUBSTITUTE(TRIM(R$6)," ",""))))-1)&amp;" Total",$B$6:$BB$305,ROW($A101)-5,FALSE))</f>
        <v>-17242.287272349866</v>
      </c>
      <c r="S101" s="143">
        <f ca="1">IF(S$5&lt;&gt;"",HLOOKUP(S$5,Functionalization!$G$6:$R$305,ROW($A101)-5,FALSE),IFERROR(INDEX(S$269:S$305,MATCH($F101,$B$269:$B$305,0))/VLOOKUP($F101,$B$269:$BB$305,MATCH(LEFT(TRIM(S$6),FIND("~",SUBSTITUTE(S$6,"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101))*HLOOKUP(LEFT(TRIM(S$6),FIND("~",SUBSTITUTE(S$6," ","~",LEN(TRIM(S$6))-LEN(SUBSTITUTE(TRIM(S$6)," ",""))))-1)&amp;" Total",$B$6:$BB$305,ROW($A101)-5,FALSE))</f>
        <v>0</v>
      </c>
      <c r="T101" s="143">
        <f ca="1">IF(T$5&lt;&gt;"",HLOOKUP(T$5,Functionalization!$G$6:$R$305,ROW($A101)-5,FALSE),IFERROR(INDEX(T$269:T$305,MATCH($F101,$B$269:$B$305,0))/VLOOKUP($F101,$B$269:$BB$305,MATCH(LEFT(TRIM(T$6),FIND("~",SUBSTITUTE(T$6,"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101))*HLOOKUP(LEFT(TRIM(T$6),FIND("~",SUBSTITUTE(T$6," ","~",LEN(TRIM(T$6))-LEN(SUBSTITUTE(TRIM(T$6)," ",""))))-1)&amp;" Total",$B$6:$BB$305,ROW($A101)-5,FALSE))</f>
        <v>0</v>
      </c>
      <c r="U101" s="143">
        <f ca="1">IF(U$5&lt;&gt;"",HLOOKUP(U$5,Functionalization!$G$6:$R$305,ROW($A101)-5,FALSE),IFERROR(INDEX(U$269:U$305,MATCH($F101,$B$269:$B$305,0))/VLOOKUP($F101,$B$269:$BB$305,MATCH(LEFT(TRIM(U$6),FIND("~",SUBSTITUTE(U$6,"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101))*HLOOKUP(LEFT(TRIM(U$6),FIND("~",SUBSTITUTE(U$6," ","~",LEN(TRIM(U$6))-LEN(SUBSTITUTE(TRIM(U$6)," ",""))))-1)&amp;" Total",$B$6:$BB$305,ROW($A101)-5,FALSE))</f>
        <v>0</v>
      </c>
      <c r="V101" s="143">
        <f ca="1">IF(V$5&lt;&gt;"",HLOOKUP(V$5,Functionalization!$G$6:$R$305,ROW($A101)-5,FALSE),IFERROR(INDEX(V$269:V$305,MATCH($F101,$B$269:$B$305,0))/VLOOKUP($F101,$B$269:$BB$305,MATCH(LEFT(TRIM(V$6),FIND("~",SUBSTITUTE(V$6,"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101))*HLOOKUP(LEFT(TRIM(V$6),FIND("~",SUBSTITUTE(V$6," ","~",LEN(TRIM(V$6))-LEN(SUBSTITUTE(TRIM(V$6)," ",""))))-1)&amp;" Total",$B$6:$BB$305,ROW($A101)-5,FALSE))</f>
        <v>0</v>
      </c>
      <c r="W101" s="143">
        <f ca="1">IF(W$5&lt;&gt;"",HLOOKUP(W$5,Functionalization!$G$6:$R$305,ROW($A101)-5,FALSE),IFERROR(INDEX(W$269:W$305,MATCH($F101,$B$269:$B$305,0))/VLOOKUP($F101,$B$269:$BB$305,MATCH(LEFT(TRIM(W$6),FIND("~",SUBSTITUTE(W$6,"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101))*HLOOKUP(LEFT(TRIM(W$6),FIND("~",SUBSTITUTE(W$6," ","~",LEN(TRIM(W$6))-LEN(SUBSTITUTE(TRIM(W$6)," ",""))))-1)&amp;" Total",$B$6:$BB$305,ROW($A101)-5,FALSE))</f>
        <v>0</v>
      </c>
      <c r="X101" s="143">
        <f ca="1">IF(X$5&lt;&gt;"",HLOOKUP(X$5,Functionalization!$G$6:$R$305,ROW($A101)-5,FALSE),IFERROR(INDEX(X$269:X$305,MATCH($F101,$B$269:$B$305,0))/VLOOKUP($F101,$B$269:$BB$305,MATCH(LEFT(TRIM(X$6),FIND("~",SUBSTITUTE(X$6,"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101))*HLOOKUP(LEFT(TRIM(X$6),FIND("~",SUBSTITUTE(X$6," ","~",LEN(TRIM(X$6))-LEN(SUBSTITUTE(TRIM(X$6)," ",""))))-1)&amp;" Total",$B$6:$BB$305,ROW($A101)-5,FALSE))</f>
        <v>0</v>
      </c>
      <c r="Y101" s="143">
        <f ca="1">IF(Y$5&lt;&gt;"",HLOOKUP(Y$5,Functionalization!$G$6:$R$305,ROW($A101)-5,FALSE),IFERROR(INDEX(Y$269:Y$305,MATCH($F101,$B$269:$B$305,0))/VLOOKUP($F101,$B$269:$BB$305,MATCH(LEFT(TRIM(Y$6),FIND("~",SUBSTITUTE(Y$6,"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101))*HLOOKUP(LEFT(TRIM(Y$6),FIND("~",SUBSTITUTE(Y$6," ","~",LEN(TRIM(Y$6))-LEN(SUBSTITUTE(TRIM(Y$6)," ",""))))-1)&amp;" Total",$B$6:$BB$305,ROW($A101)-5,FALSE))</f>
        <v>0</v>
      </c>
      <c r="Z101" s="143">
        <f ca="1">IF(Z$5&lt;&gt;"",HLOOKUP(Z$5,Functionalization!$G$6:$R$305,ROW($A101)-5,FALSE),IFERROR(INDEX(Z$269:Z$305,MATCH($F101,$B$269:$B$305,0))/VLOOKUP($F101,$B$269:$BB$305,MATCH(LEFT(TRIM(Z$6),FIND("~",SUBSTITUTE(Z$6,"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101))*HLOOKUP(LEFT(TRIM(Z$6),FIND("~",SUBSTITUTE(Z$6," ","~",LEN(TRIM(Z$6))-LEN(SUBSTITUTE(TRIM(Z$6)," ",""))))-1)&amp;" Total",$B$6:$BB$305,ROW($A101)-5,FALSE))</f>
        <v>0</v>
      </c>
      <c r="AA101" s="143">
        <f ca="1">IF(AA$5&lt;&gt;"",HLOOKUP(AA$5,Functionalization!$G$6:$R$305,ROW($A101)-5,FALSE),IFERROR(INDEX(AA$269:AA$305,MATCH($F101,$B$269:$B$305,0))/VLOOKUP($F101,$B$269:$BB$305,MATCH(LEFT(TRIM(AA$6),FIND("~",SUBSTITUTE(AA$6,"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101))*HLOOKUP(LEFT(TRIM(AA$6),FIND("~",SUBSTITUTE(AA$6," ","~",LEN(TRIM(AA$6))-LEN(SUBSTITUTE(TRIM(AA$6)," ",""))))-1)&amp;" Total",$B$6:$BB$305,ROW($A101)-5,FALSE))</f>
        <v>0</v>
      </c>
      <c r="AB101" s="143">
        <f ca="1">IF(AB$5&lt;&gt;"",HLOOKUP(AB$5,Functionalization!$G$6:$R$305,ROW($A101)-5,FALSE),IFERROR(INDEX(AB$269:AB$305,MATCH($F101,$B$269:$B$305,0))/VLOOKUP($F101,$B$269:$BB$305,MATCH(LEFT(TRIM(AB$6),FIND("~",SUBSTITUTE(AB$6,"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101))*HLOOKUP(LEFT(TRIM(AB$6),FIND("~",SUBSTITUTE(AB$6," ","~",LEN(TRIM(AB$6))-LEN(SUBSTITUTE(TRIM(AB$6)," ",""))))-1)&amp;" Total",$B$6:$BB$305,ROW($A101)-5,FALSE))</f>
        <v>0</v>
      </c>
      <c r="AC101" s="143">
        <f ca="1">IF(AC$5&lt;&gt;"",HLOOKUP(AC$5,Functionalization!$G$6:$R$305,ROW($A101)-5,FALSE),IFERROR(INDEX(AC$269:AC$305,MATCH($F101,$B$269:$B$305,0))/VLOOKUP($F101,$B$269:$BB$305,MATCH(LEFT(TRIM(AC$6),FIND("~",SUBSTITUTE(AC$6,"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101))*HLOOKUP(LEFT(TRIM(AC$6),FIND("~",SUBSTITUTE(AC$6," ","~",LEN(TRIM(AC$6))-LEN(SUBSTITUTE(TRIM(AC$6)," ",""))))-1)&amp;" Total",$B$6:$BB$305,ROW($A101)-5,FALSE))</f>
        <v>0</v>
      </c>
      <c r="AD101" s="143">
        <f ca="1">IF(AD$5&lt;&gt;"",HLOOKUP(AD$5,Functionalization!$G$6:$R$305,ROW($A101)-5,FALSE),IFERROR(INDEX(AD$269:AD$305,MATCH($F101,$B$269:$B$305,0))/VLOOKUP($F101,$B$269:$BB$305,MATCH(LEFT(TRIM(AD$6),FIND("~",SUBSTITUTE(AD$6,"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101))*HLOOKUP(LEFT(TRIM(AD$6),FIND("~",SUBSTITUTE(AD$6," ","~",LEN(TRIM(AD$6))-LEN(SUBSTITUTE(TRIM(AD$6)," ",""))))-1)&amp;" Total",$B$6:$BB$305,ROW($A101)-5,FALSE))</f>
        <v>0</v>
      </c>
      <c r="AE101" s="143">
        <f ca="1">IF(AE$5&lt;&gt;"",HLOOKUP(AE$5,Functionalization!$G$6:$R$305,ROW($A101)-5,FALSE),IFERROR(INDEX(AE$269:AE$305,MATCH($F101,$B$269:$B$305,0))/VLOOKUP($F101,$B$269:$BB$305,MATCH(LEFT(TRIM(AE$6),FIND("~",SUBSTITUTE(AE$6,"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101))*HLOOKUP(LEFT(TRIM(AE$6),FIND("~",SUBSTITUTE(AE$6," ","~",LEN(TRIM(AE$6))-LEN(SUBSTITUTE(TRIM(AE$6)," ",""))))-1)&amp;" Total",$B$6:$BB$305,ROW($A101)-5,FALSE))</f>
        <v>0</v>
      </c>
      <c r="AF101" s="143">
        <f ca="1">IF(AF$5&lt;&gt;"",HLOOKUP(AF$5,Functionalization!$G$6:$R$305,ROW($A101)-5,FALSE),IFERROR(INDEX(AF$269:AF$305,MATCH($F101,$B$269:$B$305,0))/VLOOKUP($F101,$B$269:$BB$305,MATCH(LEFT(TRIM(AF$6),FIND("~",SUBSTITUTE(AF$6,"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101))*HLOOKUP(LEFT(TRIM(AF$6),FIND("~",SUBSTITUTE(AF$6," ","~",LEN(TRIM(AF$6))-LEN(SUBSTITUTE(TRIM(AF$6)," ",""))))-1)&amp;" Total",$B$6:$BB$305,ROW($A101)-5,FALSE))</f>
        <v>0</v>
      </c>
      <c r="AG101" s="143">
        <f ca="1">IF(AG$5&lt;&gt;"",HLOOKUP(AG$5,Functionalization!$G$6:$R$305,ROW($A101)-5,FALSE),IFERROR(INDEX(AG$269:AG$305,MATCH($F101,$B$269:$B$305,0))/VLOOKUP($F101,$B$269:$BB$305,MATCH(LEFT(TRIM(AG$6),FIND("~",SUBSTITUTE(AG$6,"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101))*HLOOKUP(LEFT(TRIM(AG$6),FIND("~",SUBSTITUTE(AG$6," ","~",LEN(TRIM(AG$6))-LEN(SUBSTITUTE(TRIM(AG$6)," ",""))))-1)&amp;" Total",$B$6:$BB$305,ROW($A101)-5,FALSE))</f>
        <v>0</v>
      </c>
      <c r="AH101" s="143">
        <f ca="1">IF(AH$5&lt;&gt;"",HLOOKUP(AH$5,Functionalization!$G$6:$R$305,ROW($A101)-5,FALSE),IFERROR(INDEX(AH$269:AH$305,MATCH($F101,$B$269:$B$305,0))/VLOOKUP($F101,$B$269:$BB$305,MATCH(LEFT(TRIM(AH$6),FIND("~",SUBSTITUTE(AH$6,"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101))*HLOOKUP(LEFT(TRIM(AH$6),FIND("~",SUBSTITUTE(AH$6," ","~",LEN(TRIM(AH$6))-LEN(SUBSTITUTE(TRIM(AH$6)," ",""))))-1)&amp;" Total",$B$6:$BB$305,ROW($A101)-5,FALSE))</f>
        <v>0</v>
      </c>
      <c r="AI101" s="143">
        <f ca="1">IF(AI$5&lt;&gt;"",HLOOKUP(AI$5,Functionalization!$G$6:$R$305,ROW($A101)-5,FALSE),IFERROR(INDEX(AI$269:AI$305,MATCH($F101,$B$269:$B$305,0))/VLOOKUP($F101,$B$269:$BB$305,MATCH(LEFT(TRIM(AI$6),FIND("~",SUBSTITUTE(AI$6,"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101))*HLOOKUP(LEFT(TRIM(AI$6),FIND("~",SUBSTITUTE(AI$6," ","~",LEN(TRIM(AI$6))-LEN(SUBSTITUTE(TRIM(AI$6)," ",""))))-1)&amp;" Total",$B$6:$BB$305,ROW($A101)-5,FALSE))</f>
        <v>0</v>
      </c>
      <c r="AJ101" s="143">
        <f ca="1">IF(AJ$5&lt;&gt;"",HLOOKUP(AJ$5,Functionalization!$G$6:$R$305,ROW($A101)-5,FALSE),IFERROR(INDEX(AJ$269:AJ$305,MATCH($F101,$B$269:$B$305,0))/VLOOKUP($F101,$B$269:$BB$305,MATCH(LEFT(TRIM(AJ$6),FIND("~",SUBSTITUTE(AJ$6,"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101))*HLOOKUP(LEFT(TRIM(AJ$6),FIND("~",SUBSTITUTE(AJ$6," ","~",LEN(TRIM(AJ$6))-LEN(SUBSTITUTE(TRIM(AJ$6)," ",""))))-1)&amp;" Total",$B$6:$BB$305,ROW($A101)-5,FALSE))</f>
        <v>0</v>
      </c>
      <c r="AK101" s="143">
        <f ca="1">IF(AK$5&lt;&gt;"",HLOOKUP(AK$5,Functionalization!$G$6:$R$305,ROW($A101)-5,FALSE),IFERROR(INDEX(AK$269:AK$305,MATCH($F101,$B$269:$B$305,0))/VLOOKUP($F101,$B$269:$BB$305,MATCH(LEFT(TRIM(AK$6),FIND("~",SUBSTITUTE(AK$6,"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101))*HLOOKUP(LEFT(TRIM(AK$6),FIND("~",SUBSTITUTE(AK$6," ","~",LEN(TRIM(AK$6))-LEN(SUBSTITUTE(TRIM(AK$6)," ",""))))-1)&amp;" Total",$B$6:$BB$305,ROW($A101)-5,FALSE))</f>
        <v>0</v>
      </c>
      <c r="AL101" s="143">
        <f ca="1">IF(AL$5&lt;&gt;"",HLOOKUP(AL$5,Functionalization!$G$6:$R$305,ROW($A101)-5,FALSE),IFERROR(INDEX(AL$269:AL$305,MATCH($F101,$B$269:$B$305,0))/VLOOKUP($F101,$B$269:$BB$305,MATCH(LEFT(TRIM(AL$6),FIND("~",SUBSTITUTE(AL$6,"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101))*HLOOKUP(LEFT(TRIM(AL$6),FIND("~",SUBSTITUTE(AL$6," ","~",LEN(TRIM(AL$6))-LEN(SUBSTITUTE(TRIM(AL$6)," ",""))))-1)&amp;" Total",$B$6:$BB$305,ROW($A101)-5,FALSE))</f>
        <v>0</v>
      </c>
      <c r="AM101" s="143">
        <f ca="1">IF(AM$5&lt;&gt;"",HLOOKUP(AM$5,Functionalization!$G$6:$R$305,ROW($A101)-5,FALSE),IFERROR(INDEX(AM$269:AM$305,MATCH($F101,$B$269:$B$305,0))/VLOOKUP($F101,$B$269:$BB$305,MATCH(LEFT(TRIM(AM$6),FIND("~",SUBSTITUTE(AM$6,"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101))*HLOOKUP(LEFT(TRIM(AM$6),FIND("~",SUBSTITUTE(AM$6," ","~",LEN(TRIM(AM$6))-LEN(SUBSTITUTE(TRIM(AM$6)," ",""))))-1)&amp;" Total",$B$6:$BB$305,ROW($A101)-5,FALSE))</f>
        <v>0</v>
      </c>
      <c r="AN101" s="143">
        <f ca="1">IF(AN$5&lt;&gt;"",HLOOKUP(AN$5,Functionalization!$G$6:$R$305,ROW($A101)-5,FALSE),IFERROR(INDEX(AN$269:AN$305,MATCH($F101,$B$269:$B$305,0))/VLOOKUP($F101,$B$269:$BB$305,MATCH(LEFT(TRIM(AN$6),FIND("~",SUBSTITUTE(AN$6,"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101))*HLOOKUP(LEFT(TRIM(AN$6),FIND("~",SUBSTITUTE(AN$6," ","~",LEN(TRIM(AN$6))-LEN(SUBSTITUTE(TRIM(AN$6)," ",""))))-1)&amp;" Total",$B$6:$BB$305,ROW($A101)-5,FALSE))</f>
        <v>0</v>
      </c>
      <c r="AO101" s="143">
        <f ca="1">IF(AO$5&lt;&gt;"",HLOOKUP(AO$5,Functionalization!$G$6:$R$305,ROW($A101)-5,FALSE),IFERROR(INDEX(AO$269:AO$305,MATCH($F101,$B$269:$B$305,0))/VLOOKUP($F101,$B$269:$BB$305,MATCH(LEFT(TRIM(AO$6),FIND("~",SUBSTITUTE(AO$6,"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101))*HLOOKUP(LEFT(TRIM(AO$6),FIND("~",SUBSTITUTE(AO$6," ","~",LEN(TRIM(AO$6))-LEN(SUBSTITUTE(TRIM(AO$6)," ",""))))-1)&amp;" Total",$B$6:$BB$305,ROW($A101)-5,FALSE))</f>
        <v>0</v>
      </c>
      <c r="AP101" s="143">
        <f ca="1">IF(AP$5&lt;&gt;"",HLOOKUP(AP$5,Functionalization!$G$6:$R$305,ROW($A101)-5,FALSE),IFERROR(INDEX(AP$269:AP$305,MATCH($F101,$B$269:$B$305,0))/VLOOKUP($F101,$B$269:$BB$305,MATCH(LEFT(TRIM(AP$6),FIND("~",SUBSTITUTE(AP$6,"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101))*HLOOKUP(LEFT(TRIM(AP$6),FIND("~",SUBSTITUTE(AP$6," ","~",LEN(TRIM(AP$6))-LEN(SUBSTITUTE(TRIM(AP$6)," ",""))))-1)&amp;" Total",$B$6:$BB$305,ROW($A101)-5,FALSE))</f>
        <v>0</v>
      </c>
      <c r="AQ101" s="143">
        <f ca="1">IF(AQ$5&lt;&gt;"",HLOOKUP(AQ$5,Functionalization!$G$6:$R$305,ROW($A101)-5,FALSE),IFERROR(INDEX(AQ$269:AQ$305,MATCH($F101,$B$269:$B$305,0))/VLOOKUP($F101,$B$269:$BB$305,MATCH(LEFT(TRIM(AQ$6),FIND("~",SUBSTITUTE(AQ$6,"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101))*HLOOKUP(LEFT(TRIM(AQ$6),FIND("~",SUBSTITUTE(AQ$6," ","~",LEN(TRIM(AQ$6))-LEN(SUBSTITUTE(TRIM(AQ$6)," ",""))))-1)&amp;" Total",$B$6:$BB$305,ROW($A101)-5,FALSE))</f>
        <v>0</v>
      </c>
      <c r="AR101" s="143">
        <f ca="1">IF(AR$5&lt;&gt;"",HLOOKUP(AR$5,Functionalization!$G$6:$R$305,ROW($A101)-5,FALSE),IFERROR(INDEX(AR$269:AR$305,MATCH($F101,$B$269:$B$305,0))/VLOOKUP($F101,$B$269:$BB$305,MATCH(LEFT(TRIM(AR$6),FIND("~",SUBSTITUTE(AR$6,"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101))*HLOOKUP(LEFT(TRIM(AR$6),FIND("~",SUBSTITUTE(AR$6," ","~",LEN(TRIM(AR$6))-LEN(SUBSTITUTE(TRIM(AR$6)," ",""))))-1)&amp;" Total",$B$6:$BB$305,ROW($A101)-5,FALSE))</f>
        <v>0</v>
      </c>
      <c r="AS101" s="143">
        <f ca="1">IF(AS$5&lt;&gt;"",HLOOKUP(AS$5,Functionalization!$G$6:$R$305,ROW($A101)-5,FALSE),IFERROR(INDEX(AS$269:AS$305,MATCH($F101,$B$269:$B$305,0))/VLOOKUP($F101,$B$269:$BB$305,MATCH(LEFT(TRIM(AS$6),FIND("~",SUBSTITUTE(AS$6,"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101))*HLOOKUP(LEFT(TRIM(AS$6),FIND("~",SUBSTITUTE(AS$6," ","~",LEN(TRIM(AS$6))-LEN(SUBSTITUTE(TRIM(AS$6)," ",""))))-1)&amp;" Total",$B$6:$BB$305,ROW($A101)-5,FALSE))</f>
        <v>0</v>
      </c>
      <c r="AT101" s="143">
        <f ca="1">IF(AT$5&lt;&gt;"",HLOOKUP(AT$5,Functionalization!$G$6:$R$305,ROW($A101)-5,FALSE),IFERROR(INDEX(AT$269:AT$305,MATCH($F101,$B$269:$B$305,0))/VLOOKUP($F101,$B$269:$BB$305,MATCH(LEFT(TRIM(AT$6),FIND("~",SUBSTITUTE(AT$6,"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101))*HLOOKUP(LEFT(TRIM(AT$6),FIND("~",SUBSTITUTE(AT$6," ","~",LEN(TRIM(AT$6))-LEN(SUBSTITUTE(TRIM(AT$6)," ",""))))-1)&amp;" Total",$B$6:$BB$305,ROW($A101)-5,FALSE))</f>
        <v>0</v>
      </c>
      <c r="AU101" s="143">
        <f ca="1">IF(AU$5&lt;&gt;"",HLOOKUP(AU$5,Functionalization!$G$6:$R$305,ROW($A101)-5,FALSE),IFERROR(INDEX(AU$269:AU$305,MATCH($F101,$B$269:$B$305,0))/VLOOKUP($F101,$B$269:$BB$305,MATCH(LEFT(TRIM(AU$6),FIND("~",SUBSTITUTE(AU$6,"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101))*HLOOKUP(LEFT(TRIM(AU$6),FIND("~",SUBSTITUTE(AU$6," ","~",LEN(TRIM(AU$6))-LEN(SUBSTITUTE(TRIM(AU$6)," ",""))))-1)&amp;" Total",$B$6:$BB$305,ROW($A101)-5,FALSE))</f>
        <v>0</v>
      </c>
      <c r="AV101" s="143">
        <f ca="1">IF(AV$5&lt;&gt;"",HLOOKUP(AV$5,Functionalization!$G$6:$R$305,ROW($A101)-5,FALSE),IFERROR(INDEX(AV$269:AV$305,MATCH($F101,$B$269:$B$305,0))/VLOOKUP($F101,$B$269:$BB$305,MATCH(LEFT(TRIM(AV$6),FIND("~",SUBSTITUTE(AV$6,"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101))*HLOOKUP(LEFT(TRIM(AV$6),FIND("~",SUBSTITUTE(AV$6," ","~",LEN(TRIM(AV$6))-LEN(SUBSTITUTE(TRIM(AV$6)," ",""))))-1)&amp;" Total",$B$6:$BB$305,ROW($A101)-5,FALSE))</f>
        <v>0</v>
      </c>
      <c r="AW101" s="143">
        <f ca="1">IF(AW$5&lt;&gt;"",HLOOKUP(AW$5,Functionalization!$G$6:$R$305,ROW($A101)-5,FALSE),IFERROR(INDEX(AW$269:AW$305,MATCH($F101,$B$269:$B$305,0))/VLOOKUP($F101,$B$269:$BB$305,MATCH(LEFT(TRIM(AW$6),FIND("~",SUBSTITUTE(AW$6,"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101))*HLOOKUP(LEFT(TRIM(AW$6),FIND("~",SUBSTITUTE(AW$6," ","~",LEN(TRIM(AW$6))-LEN(SUBSTITUTE(TRIM(AW$6)," ",""))))-1)&amp;" Total",$B$6:$BB$305,ROW($A101)-5,FALSE))</f>
        <v>0</v>
      </c>
      <c r="AX101" s="143">
        <f ca="1">IF(AX$5&lt;&gt;"",HLOOKUP(AX$5,Functionalization!$G$6:$R$305,ROW($A101)-5,FALSE),IFERROR(INDEX(AX$269:AX$305,MATCH($F101,$B$269:$B$305,0))/VLOOKUP($F101,$B$269:$BB$305,MATCH(LEFT(TRIM(AX$6),FIND("~",SUBSTITUTE(AX$6,"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101))*HLOOKUP(LEFT(TRIM(AX$6),FIND("~",SUBSTITUTE(AX$6," ","~",LEN(TRIM(AX$6))-LEN(SUBSTITUTE(TRIM(AX$6)," ",""))))-1)&amp;" Total",$B$6:$BB$305,ROW($A101)-5,FALSE))</f>
        <v>0</v>
      </c>
      <c r="AY101" s="143">
        <f ca="1">IF(AY$5&lt;&gt;"",HLOOKUP(AY$5,Functionalization!$G$6:$R$305,ROW($A101)-5,FALSE),IFERROR(INDEX(AY$269:AY$305,MATCH($F101,$B$269:$B$305,0))/VLOOKUP($F101,$B$269:$BB$305,MATCH(LEFT(TRIM(AY$6),FIND("~",SUBSTITUTE(AY$6,"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101))*HLOOKUP(LEFT(TRIM(AY$6),FIND("~",SUBSTITUTE(AY$6," ","~",LEN(TRIM(AY$6))-LEN(SUBSTITUTE(TRIM(AY$6)," ",""))))-1)&amp;" Total",$B$6:$BB$305,ROW($A101)-5,FALSE))</f>
        <v>0</v>
      </c>
      <c r="AZ101" s="143">
        <f ca="1">IF(AZ$5&lt;&gt;"",HLOOKUP(AZ$5,Functionalization!$G$6:$R$305,ROW($A101)-5,FALSE),IFERROR(INDEX(AZ$269:AZ$305,MATCH($F101,$B$269:$B$305,0))/VLOOKUP($F101,$B$269:$BB$305,MATCH(LEFT(TRIM(AZ$6),FIND("~",SUBSTITUTE(AZ$6,"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101))*HLOOKUP(LEFT(TRIM(AZ$6),FIND("~",SUBSTITUTE(AZ$6," ","~",LEN(TRIM(AZ$6))-LEN(SUBSTITUTE(TRIM(AZ$6)," ",""))))-1)&amp;" Total",$B$6:$BB$305,ROW($A101)-5,FALSE))</f>
        <v>0</v>
      </c>
      <c r="BA101" s="143">
        <f ca="1">IF(BA$5&lt;&gt;"",HLOOKUP(BA$5,Functionalization!$G$6:$R$305,ROW($A101)-5,FALSE),IFERROR(INDEX(BA$269:BA$305,MATCH($F101,$B$269:$B$305,0))/VLOOKUP($F101,$B$269:$BB$305,MATCH(LEFT(TRIM(BA$6),FIND("~",SUBSTITUTE(BA$6,"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101))*HLOOKUP(LEFT(TRIM(BA$6),FIND("~",SUBSTITUTE(BA$6," ","~",LEN(TRIM(BA$6))-LEN(SUBSTITUTE(TRIM(BA$6)," ",""))))-1)&amp;" Total",$B$6:$BB$305,ROW($A101)-5,FALSE))</f>
        <v>0</v>
      </c>
      <c r="BB101" s="143">
        <f ca="1">IF(BB$5&lt;&gt;"",HLOOKUP(BB$5,Functionalization!$G$6:$R$305,ROW($A101)-5,FALSE),IFERROR(INDEX(BB$269:BB$305,MATCH($F101,$B$269:$B$305,0))/VLOOKUP($F101,$B$269:$BB$305,MATCH(LEFT(TRIM(BB$6),FIND("~",SUBSTITUTE(BB$6,"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101))*HLOOKUP(LEFT(TRIM(BB$6),FIND("~",SUBSTITUTE(BB$6," ","~",LEN(TRIM(BB$6))-LEN(SUBSTITUTE(TRIM(BB$6)," ",""))))-1)&amp;" Total",$B$6:$BB$305,ROW($A101)-5,FALSE))</f>
        <v>0</v>
      </c>
      <c r="BD101" s="79">
        <f ca="1">IFERROR(IF(SUMIF($G$6:$BB$6,BD$6&amp;" Total",$G101:$BB101)-(SUMIF($G$6:$BB$6,BD$6&amp;" "&amp;'Input-Func_Class'!$D$22,$G101:$BB101)+IFERROR(SUMIF($G$6:$BB$6,BD$6&amp;" "&amp;'Input-Func_Class'!$E$22,$G101:$BB101),SUMIF($G$6:$BB$6,BD$6&amp;" "&amp;'Input-Func_Class'!$B$24,$G101:$BB101))+SUMIF($G$6:$BB$6,BD$6&amp;" "&amp;'Input-Func_Class'!$F$22,$G101:$BB101))&lt;Check_Limit,0,1),1)</f>
        <v>0</v>
      </c>
      <c r="BE101" s="79">
        <f ca="1">IFERROR(IF(SUMIF($G$6:$BB$6,BE$6&amp;" Total",$G101:$BB101)-(SUMIF($G$6:$BB$6,BE$6&amp;" "&amp;'Input-Func_Class'!$D$22,$G101:$BB101)+IFERROR(SUMIF($G$6:$BB$6,BE$6&amp;" "&amp;'Input-Func_Class'!$E$22,$G101:$BB101),SUMIF($G$6:$BB$6,BE$6&amp;" "&amp;'Input-Func_Class'!$B$24,$G101:$BB101))+SUMIF($G$6:$BB$6,BE$6&amp;" "&amp;'Input-Func_Class'!$F$22,$G101:$BB101))&lt;Check_Limit,0,1),1)</f>
        <v>0</v>
      </c>
      <c r="BF101" s="79">
        <f ca="1">IFERROR(IF(SUMIF($G$6:$BB$6,BF$6&amp;" Total",$G101:$BB101)-(SUMIF($G$6:$BB$6,BF$6&amp;" "&amp;'Input-Func_Class'!$D$22,$G101:$BB101)+IFERROR(SUMIF($G$6:$BB$6,BF$6&amp;" "&amp;'Input-Func_Class'!$E$22,$G101:$BB101),SUMIF($G$6:$BB$6,BF$6&amp;" "&amp;'Input-Func_Class'!$B$24,$G101:$BB101))+SUMIF($G$6:$BB$6,BF$6&amp;" "&amp;'Input-Func_Class'!$F$22,$G101:$BB101))&lt;Check_Limit,0,1),1)</f>
        <v>0</v>
      </c>
      <c r="BG101" s="79">
        <f ca="1">IFERROR(IF(SUMIF($G$6:$BB$6,BG$6&amp;" Total",$G101:$BB101)-(SUMIF($G$6:$BB$6,BG$6&amp;" "&amp;'Input-Func_Class'!$D$22,$G101:$BB101)+IFERROR(SUMIF($G$6:$BB$6,BG$6&amp;" "&amp;'Input-Func_Class'!$E$22,$G101:$BB101),SUMIF($G$6:$BB$6,BG$6&amp;" "&amp;'Input-Func_Class'!$B$24,$G101:$BB101))+SUMIF($G$6:$BB$6,BG$6&amp;" "&amp;'Input-Func_Class'!$F$22,$G101:$BB101))&lt;Check_Limit,0,1),1)</f>
        <v>0</v>
      </c>
      <c r="BH101" s="79">
        <f ca="1">IFERROR(IF(SUMIF($G$6:$BB$6,BH$6&amp;" Total",$G101:$BB101)-(SUMIF($G$6:$BB$6,BH$6&amp;" "&amp;'Input-Func_Class'!$D$22,$G101:$BB101)+IFERROR(SUMIF($G$6:$BB$6,BH$6&amp;" "&amp;'Input-Func_Class'!$E$22,$G101:$BB101),SUMIF($G$6:$BB$6,BH$6&amp;" "&amp;'Input-Func_Class'!$B$24,$G101:$BB101))+SUMIF($G$6:$BB$6,BH$6&amp;" "&amp;'Input-Func_Class'!$F$22,$G101:$BB101))&lt;Check_Limit,0,1),1)</f>
        <v>0</v>
      </c>
      <c r="BI101" s="79">
        <f ca="1">IFERROR(IF(SUMIF($G$6:$BB$6,BI$6&amp;" Total",$G101:$BB101)-(SUMIF($G$6:$BB$6,BI$6&amp;" "&amp;'Input-Func_Class'!$D$22,$G101:$BB101)+IFERROR(SUMIF($G$6:$BB$6,BI$6&amp;" "&amp;'Input-Func_Class'!$E$22,$G101:$BB101),SUMIF($G$6:$BB$6,BI$6&amp;" "&amp;'Input-Func_Class'!$B$24,$G101:$BB101))+SUMIF($G$6:$BB$6,BI$6&amp;" "&amp;'Input-Func_Class'!$F$22,$G101:$BB101))&lt;Check_Limit,0,1),1)</f>
        <v>0</v>
      </c>
      <c r="BJ101" s="79">
        <f ca="1">IFERROR(IF(SUMIF($G$6:$BB$6,BJ$6&amp;" Total",$G101:$BB101)-(SUMIF($G$6:$BB$6,BJ$6&amp;" "&amp;'Input-Func_Class'!$D$22,$G101:$BB101)+IFERROR(SUMIF($G$6:$BB$6,BJ$6&amp;" "&amp;'Input-Func_Class'!$E$22,$G101:$BB101),SUMIF($G$6:$BB$6,BJ$6&amp;" "&amp;'Input-Func_Class'!$B$24,$G101:$BB101))+SUMIF($G$6:$BB$6,BJ$6&amp;" "&amp;'Input-Func_Class'!$F$22,$G101:$BB101))&lt;Check_Limit,0,1),1)</f>
        <v>0</v>
      </c>
      <c r="BK101" s="79">
        <f ca="1">IFERROR(IF(SUMIF($G$6:$BB$6,BK$6&amp;" Total",$G101:$BB101)-(SUMIF($G$6:$BB$6,BK$6&amp;" "&amp;'Input-Func_Class'!$D$22,$G101:$BB101)+IFERROR(SUMIF($G$6:$BB$6,BK$6&amp;" "&amp;'Input-Func_Class'!$E$22,$G101:$BB101),SUMIF($G$6:$BB$6,BK$6&amp;" "&amp;'Input-Func_Class'!$B$24,$G101:$BB101))+SUMIF($G$6:$BB$6,BK$6&amp;" "&amp;'Input-Func_Class'!$F$22,$G101:$BB101))&lt;Check_Limit,0,1),1)</f>
        <v>0</v>
      </c>
      <c r="BL101" s="79">
        <f ca="1">IFERROR(IF(SUMIF($G$6:$BB$6,BL$6&amp;" Total",$G101:$BB101)-(SUMIF($G$6:$BB$6,BL$6&amp;" "&amp;'Input-Func_Class'!$D$22,$G101:$BB101)+IFERROR(SUMIF($G$6:$BB$6,BL$6&amp;" "&amp;'Input-Func_Class'!$E$22,$G101:$BB101),SUMIF($G$6:$BB$6,BL$6&amp;" "&amp;'Input-Func_Class'!$B$24,$G101:$BB101))+SUMIF($G$6:$BB$6,BL$6&amp;" "&amp;'Input-Func_Class'!$F$22,$G101:$BB101))&lt;Check_Limit,0,1),1)</f>
        <v>0</v>
      </c>
      <c r="BM101" s="79">
        <f ca="1">IFERROR(IF(SUMIF($G$6:$BB$6,BM$6&amp;" Total",$G101:$BB101)-(SUMIF($G$6:$BB$6,BM$6&amp;" "&amp;'Input-Func_Class'!$D$22,$G101:$BB101)+IFERROR(SUMIF($G$6:$BB$6,BM$6&amp;" "&amp;'Input-Func_Class'!$E$22,$G101:$BB101),SUMIF($G$6:$BB$6,BM$6&amp;" "&amp;'Input-Func_Class'!$B$24,$G101:$BB101))+SUMIF($G$6:$BB$6,BM$6&amp;" "&amp;'Input-Func_Class'!$F$22,$G101:$BB101))&lt;Check_Limit,0,1),1)</f>
        <v>0</v>
      </c>
      <c r="BN101" s="79">
        <f ca="1">IFERROR(IF(SUMIF($G$6:$BB$6,BN$6&amp;" Total",$G101:$BB101)-(SUMIF($G$6:$BB$6,BN$6&amp;" "&amp;'Input-Func_Class'!$D$22,$G101:$BB101)+IFERROR(SUMIF($G$6:$BB$6,BN$6&amp;" "&amp;'Input-Func_Class'!$E$22,$G101:$BB101),SUMIF($G$6:$BB$6,BN$6&amp;" "&amp;'Input-Func_Class'!$B$24,$G101:$BB101))+SUMIF($G$6:$BB$6,BN$6&amp;" "&amp;'Input-Func_Class'!$F$22,$G101:$BB101))&lt;Check_Limit,0,1),1)</f>
        <v>0</v>
      </c>
      <c r="BO101" s="79">
        <f ca="1">IFERROR(IF(SUMIF($G$6:$BB$6,BO$6&amp;" Total",$G101:$BB101)-(SUMIF($G$6:$BB$6,BO$6&amp;" "&amp;'Input-Func_Class'!$D$22,$G101:$BB101)+IFERROR(SUMIF($G$6:$BB$6,BO$6&amp;" "&amp;'Input-Func_Class'!$E$22,$G101:$BB101),SUMIF($G$6:$BB$6,BO$6&amp;" "&amp;'Input-Func_Class'!$B$24,$G101:$BB101))+SUMIF($G$6:$BB$6,BO$6&amp;" "&amp;'Input-Func_Class'!$F$22,$G101:$BB101))&lt;Check_Limit,0,1),1)</f>
        <v>0</v>
      </c>
    </row>
    <row r="102" spans="1:67" outlineLevel="1">
      <c r="A102" s="113">
        <f>IF(ISBLANK('Input-Accounts'!A102),"",'Input-Accounts'!A102)</f>
        <v>87</v>
      </c>
      <c r="B102" s="17" t="str">
        <f>IF(ISBLANK('Input-Accounts'!B102),"",'Input-Accounts'!B102)</f>
        <v>Power Operated Equipment</v>
      </c>
      <c r="C102" s="113">
        <f>IF(ISBLANK('Input-Accounts'!C102),"",'Input-Accounts'!C102)</f>
        <v>396</v>
      </c>
      <c r="D102" s="143">
        <f>Functionalization!$D102</f>
        <v>-1228215.7800000003</v>
      </c>
      <c r="E102" s="143">
        <f t="shared" ca="1" si="16"/>
        <v>0</v>
      </c>
      <c r="F102" s="89" t="str">
        <f>IF($D102=0,"-",IF('Input-Accounts'!$E102&lt;&gt;0,'Input-Accounts'!$E102,'Input-Accounts'!$G102))</f>
        <v>INT_T&amp;D_PLANT</v>
      </c>
      <c r="G102" s="143">
        <f ca="1">IF(G$5&lt;&gt;"",HLOOKUP(G$5,Functionalization!$G$6:$R$305,ROW($A102)-5,FALSE),IFERROR(INDEX(G$269:G$305,MATCH($F102,$B$269:$B$305,0))/VLOOKUP($F102,$B$269:$BB$305,MATCH(LEFT(TRIM(G$6),FIND("~",SUBSTITUTE(G$6,"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102))*HLOOKUP(LEFT(TRIM(G$6),FIND("~",SUBSTITUTE(G$6," ","~",LEN(TRIM(G$6))-LEN(SUBSTITUTE(TRIM(G$6)," ",""))))-1)&amp;" Total",$B$6:$BB$305,ROW($A102)-5,FALSE))</f>
        <v>0</v>
      </c>
      <c r="H102" s="143">
        <f ca="1">IF(H$5&lt;&gt;"",HLOOKUP(H$5,Functionalization!$G$6:$R$305,ROW($A102)-5,FALSE),IFERROR(INDEX(H$269:H$305,MATCH($F102,$B$269:$B$305,0))/VLOOKUP($F102,$B$269:$BB$305,MATCH(LEFT(TRIM(H$6),FIND("~",SUBSTITUTE(H$6,"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102))*HLOOKUP(LEFT(TRIM(H$6),FIND("~",SUBSTITUTE(H$6," ","~",LEN(TRIM(H$6))-LEN(SUBSTITUTE(TRIM(H$6)," ",""))))-1)&amp;" Total",$B$6:$BB$305,ROW($A102)-5,FALSE))</f>
        <v>0</v>
      </c>
      <c r="I102" s="143">
        <f ca="1">IF(I$5&lt;&gt;"",HLOOKUP(I$5,Functionalization!$G$6:$R$305,ROW($A102)-5,FALSE),IFERROR(INDEX(I$269:I$305,MATCH($F102,$B$269:$B$305,0))/VLOOKUP($F102,$B$269:$BB$305,MATCH(LEFT(TRIM(I$6),FIND("~",SUBSTITUTE(I$6,"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102))*HLOOKUP(LEFT(TRIM(I$6),FIND("~",SUBSTITUTE(I$6," ","~",LEN(TRIM(I$6))-LEN(SUBSTITUTE(TRIM(I$6)," ",""))))-1)&amp;" Total",$B$6:$BB$305,ROW($A102)-5,FALSE))</f>
        <v>0</v>
      </c>
      <c r="J102" s="143">
        <f ca="1">IF(J$5&lt;&gt;"",HLOOKUP(J$5,Functionalization!$G$6:$R$305,ROW($A102)-5,FALSE),IFERROR(INDEX(J$269:J$305,MATCH($F102,$B$269:$B$305,0))/VLOOKUP($F102,$B$269:$BB$305,MATCH(LEFT(TRIM(J$6),FIND("~",SUBSTITUTE(J$6,"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102))*HLOOKUP(LEFT(TRIM(J$6),FIND("~",SUBSTITUTE(J$6," ","~",LEN(TRIM(J$6))-LEN(SUBSTITUTE(TRIM(J$6)," ",""))))-1)&amp;" Total",$B$6:$BB$305,ROW($A102)-5,FALSE))</f>
        <v>0</v>
      </c>
      <c r="K102" s="143">
        <f ca="1">IF(K$5&lt;&gt;"",HLOOKUP(K$5,Functionalization!$G$6:$R$305,ROW($A102)-5,FALSE),IFERROR(INDEX(K$269:K$305,MATCH($F102,$B$269:$B$305,0))/VLOOKUP($F102,$B$269:$BB$305,MATCH(LEFT(TRIM(K$6),FIND("~",SUBSTITUTE(K$6,"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102))*HLOOKUP(LEFT(TRIM(K$6),FIND("~",SUBSTITUTE(K$6," ","~",LEN(TRIM(K$6))-LEN(SUBSTITUTE(TRIM(K$6)," ",""))))-1)&amp;" Total",$B$6:$BB$305,ROW($A102)-5,FALSE))</f>
        <v>-22739.743090825501</v>
      </c>
      <c r="L102" s="143">
        <f ca="1">IF(L$5&lt;&gt;"",HLOOKUP(L$5,Functionalization!$G$6:$R$305,ROW($A102)-5,FALSE),IFERROR(INDEX(L$269:L$305,MATCH($F102,$B$269:$B$305,0))/VLOOKUP($F102,$B$269:$BB$305,MATCH(LEFT(TRIM(L$6),FIND("~",SUBSTITUTE(L$6,"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102))*HLOOKUP(LEFT(TRIM(L$6),FIND("~",SUBSTITUTE(L$6," ","~",LEN(TRIM(L$6))-LEN(SUBSTITUTE(TRIM(L$6)," ",""))))-1)&amp;" Total",$B$6:$BB$305,ROW($A102)-5,FALSE))</f>
        <v>-22739.743090825501</v>
      </c>
      <c r="M102" s="143">
        <f ca="1">IF(M$5&lt;&gt;"",HLOOKUP(M$5,Functionalization!$G$6:$R$305,ROW($A102)-5,FALSE),IFERROR(INDEX(M$269:M$305,MATCH($F102,$B$269:$B$305,0))/VLOOKUP($F102,$B$269:$BB$305,MATCH(LEFT(TRIM(M$6),FIND("~",SUBSTITUTE(M$6,"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102))*HLOOKUP(LEFT(TRIM(M$6),FIND("~",SUBSTITUTE(M$6," ","~",LEN(TRIM(M$6))-LEN(SUBSTITUTE(TRIM(M$6)," ",""))))-1)&amp;" Total",$B$6:$BB$305,ROW($A102)-5,FALSE))</f>
        <v>0</v>
      </c>
      <c r="N102" s="143">
        <f ca="1">IF(N$5&lt;&gt;"",HLOOKUP(N$5,Functionalization!$G$6:$R$305,ROW($A102)-5,FALSE),IFERROR(INDEX(N$269:N$305,MATCH($F102,$B$269:$B$305,0))/VLOOKUP($F102,$B$269:$BB$305,MATCH(LEFT(TRIM(N$6),FIND("~",SUBSTITUTE(N$6,"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102))*HLOOKUP(LEFT(TRIM(N$6),FIND("~",SUBSTITUTE(N$6," ","~",LEN(TRIM(N$6))-LEN(SUBSTITUTE(TRIM(N$6)," ",""))))-1)&amp;" Total",$B$6:$BB$305,ROW($A102)-5,FALSE))</f>
        <v>0</v>
      </c>
      <c r="O102" s="143">
        <f ca="1">IF(O$5&lt;&gt;"",HLOOKUP(O$5,Functionalization!$G$6:$R$305,ROW($A102)-5,FALSE),IFERROR(INDEX(O$269:O$305,MATCH($F102,$B$269:$B$305,0))/VLOOKUP($F102,$B$269:$BB$305,MATCH(LEFT(TRIM(O$6),FIND("~",SUBSTITUTE(O$6,"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102))*HLOOKUP(LEFT(TRIM(O$6),FIND("~",SUBSTITUTE(O$6," ","~",LEN(TRIM(O$6))-LEN(SUBSTITUTE(TRIM(O$6)," ",""))))-1)&amp;" Total",$B$6:$BB$305,ROW($A102)-5,FALSE))</f>
        <v>-1205476.0369091749</v>
      </c>
      <c r="P102" s="143">
        <f ca="1">IF(P$5&lt;&gt;"",HLOOKUP(P$5,Functionalization!$G$6:$R$305,ROW($A102)-5,FALSE),IFERROR(INDEX(P$269:P$305,MATCH($F102,$B$269:$B$305,0))/VLOOKUP($F102,$B$269:$BB$305,MATCH(LEFT(TRIM(P$6),FIND("~",SUBSTITUTE(P$6,"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102))*HLOOKUP(LEFT(TRIM(P$6),FIND("~",SUBSTITUTE(P$6," ","~",LEN(TRIM(P$6))-LEN(SUBSTITUTE(TRIM(P$6)," ",""))))-1)&amp;" Total",$B$6:$BB$305,ROW($A102)-5,FALSE))</f>
        <v>-783412.40960442403</v>
      </c>
      <c r="Q102" s="143">
        <f ca="1">IF(Q$5&lt;&gt;"",HLOOKUP(Q$5,Functionalization!$G$6:$R$305,ROW($A102)-5,FALSE),IFERROR(INDEX(Q$269:Q$305,MATCH($F102,$B$269:$B$305,0))/VLOOKUP($F102,$B$269:$BB$305,MATCH(LEFT(TRIM(Q$6),FIND("~",SUBSTITUTE(Q$6,"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102))*HLOOKUP(LEFT(TRIM(Q$6),FIND("~",SUBSTITUTE(Q$6," ","~",LEN(TRIM(Q$6))-LEN(SUBSTITUTE(TRIM(Q$6)," ",""))))-1)&amp;" Total",$B$6:$BB$305,ROW($A102)-5,FALSE))</f>
        <v>0</v>
      </c>
      <c r="R102" s="143">
        <f ca="1">IF(R$5&lt;&gt;"",HLOOKUP(R$5,Functionalization!$G$6:$R$305,ROW($A102)-5,FALSE),IFERROR(INDEX(R$269:R$305,MATCH($F102,$B$269:$B$305,0))/VLOOKUP($F102,$B$269:$BB$305,MATCH(LEFT(TRIM(R$6),FIND("~",SUBSTITUTE(R$6,"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102))*HLOOKUP(LEFT(TRIM(R$6),FIND("~",SUBSTITUTE(R$6," ","~",LEN(TRIM(R$6))-LEN(SUBSTITUTE(TRIM(R$6)," ",""))))-1)&amp;" Total",$B$6:$BB$305,ROW($A102)-5,FALSE))</f>
        <v>-422063.62730475113</v>
      </c>
      <c r="S102" s="143">
        <f ca="1">IF(S$5&lt;&gt;"",HLOOKUP(S$5,Functionalization!$G$6:$R$305,ROW($A102)-5,FALSE),IFERROR(INDEX(S$269:S$305,MATCH($F102,$B$269:$B$305,0))/VLOOKUP($F102,$B$269:$BB$305,MATCH(LEFT(TRIM(S$6),FIND("~",SUBSTITUTE(S$6,"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102))*HLOOKUP(LEFT(TRIM(S$6),FIND("~",SUBSTITUTE(S$6," ","~",LEN(TRIM(S$6))-LEN(SUBSTITUTE(TRIM(S$6)," ",""))))-1)&amp;" Total",$B$6:$BB$305,ROW($A102)-5,FALSE))</f>
        <v>0</v>
      </c>
      <c r="T102" s="143">
        <f ca="1">IF(T$5&lt;&gt;"",HLOOKUP(T$5,Functionalization!$G$6:$R$305,ROW($A102)-5,FALSE),IFERROR(INDEX(T$269:T$305,MATCH($F102,$B$269:$B$305,0))/VLOOKUP($F102,$B$269:$BB$305,MATCH(LEFT(TRIM(T$6),FIND("~",SUBSTITUTE(T$6,"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102))*HLOOKUP(LEFT(TRIM(T$6),FIND("~",SUBSTITUTE(T$6," ","~",LEN(TRIM(T$6))-LEN(SUBSTITUTE(TRIM(T$6)," ",""))))-1)&amp;" Total",$B$6:$BB$305,ROW($A102)-5,FALSE))</f>
        <v>0</v>
      </c>
      <c r="U102" s="143">
        <f ca="1">IF(U$5&lt;&gt;"",HLOOKUP(U$5,Functionalization!$G$6:$R$305,ROW($A102)-5,FALSE),IFERROR(INDEX(U$269:U$305,MATCH($F102,$B$269:$B$305,0))/VLOOKUP($F102,$B$269:$BB$305,MATCH(LEFT(TRIM(U$6),FIND("~",SUBSTITUTE(U$6,"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102))*HLOOKUP(LEFT(TRIM(U$6),FIND("~",SUBSTITUTE(U$6," ","~",LEN(TRIM(U$6))-LEN(SUBSTITUTE(TRIM(U$6)," ",""))))-1)&amp;" Total",$B$6:$BB$305,ROW($A102)-5,FALSE))</f>
        <v>0</v>
      </c>
      <c r="V102" s="143">
        <f ca="1">IF(V$5&lt;&gt;"",HLOOKUP(V$5,Functionalization!$G$6:$R$305,ROW($A102)-5,FALSE),IFERROR(INDEX(V$269:V$305,MATCH($F102,$B$269:$B$305,0))/VLOOKUP($F102,$B$269:$BB$305,MATCH(LEFT(TRIM(V$6),FIND("~",SUBSTITUTE(V$6,"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102))*HLOOKUP(LEFT(TRIM(V$6),FIND("~",SUBSTITUTE(V$6," ","~",LEN(TRIM(V$6))-LEN(SUBSTITUTE(TRIM(V$6)," ",""))))-1)&amp;" Total",$B$6:$BB$305,ROW($A102)-5,FALSE))</f>
        <v>0</v>
      </c>
      <c r="W102" s="143">
        <f ca="1">IF(W$5&lt;&gt;"",HLOOKUP(W$5,Functionalization!$G$6:$R$305,ROW($A102)-5,FALSE),IFERROR(INDEX(W$269:W$305,MATCH($F102,$B$269:$B$305,0))/VLOOKUP($F102,$B$269:$BB$305,MATCH(LEFT(TRIM(W$6),FIND("~",SUBSTITUTE(W$6,"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102))*HLOOKUP(LEFT(TRIM(W$6),FIND("~",SUBSTITUTE(W$6," ","~",LEN(TRIM(W$6))-LEN(SUBSTITUTE(TRIM(W$6)," ",""))))-1)&amp;" Total",$B$6:$BB$305,ROW($A102)-5,FALSE))</f>
        <v>0</v>
      </c>
      <c r="X102" s="143">
        <f ca="1">IF(X$5&lt;&gt;"",HLOOKUP(X$5,Functionalization!$G$6:$R$305,ROW($A102)-5,FALSE),IFERROR(INDEX(X$269:X$305,MATCH($F102,$B$269:$B$305,0))/VLOOKUP($F102,$B$269:$BB$305,MATCH(LEFT(TRIM(X$6),FIND("~",SUBSTITUTE(X$6,"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102))*HLOOKUP(LEFT(TRIM(X$6),FIND("~",SUBSTITUTE(X$6," ","~",LEN(TRIM(X$6))-LEN(SUBSTITUTE(TRIM(X$6)," ",""))))-1)&amp;" Total",$B$6:$BB$305,ROW($A102)-5,FALSE))</f>
        <v>0</v>
      </c>
      <c r="Y102" s="143">
        <f ca="1">IF(Y$5&lt;&gt;"",HLOOKUP(Y$5,Functionalization!$G$6:$R$305,ROW($A102)-5,FALSE),IFERROR(INDEX(Y$269:Y$305,MATCH($F102,$B$269:$B$305,0))/VLOOKUP($F102,$B$269:$BB$305,MATCH(LEFT(TRIM(Y$6),FIND("~",SUBSTITUTE(Y$6,"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102))*HLOOKUP(LEFT(TRIM(Y$6),FIND("~",SUBSTITUTE(Y$6," ","~",LEN(TRIM(Y$6))-LEN(SUBSTITUTE(TRIM(Y$6)," ",""))))-1)&amp;" Total",$B$6:$BB$305,ROW($A102)-5,FALSE))</f>
        <v>0</v>
      </c>
      <c r="Z102" s="143">
        <f ca="1">IF(Z$5&lt;&gt;"",HLOOKUP(Z$5,Functionalization!$G$6:$R$305,ROW($A102)-5,FALSE),IFERROR(INDEX(Z$269:Z$305,MATCH($F102,$B$269:$B$305,0))/VLOOKUP($F102,$B$269:$BB$305,MATCH(LEFT(TRIM(Z$6),FIND("~",SUBSTITUTE(Z$6,"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102))*HLOOKUP(LEFT(TRIM(Z$6),FIND("~",SUBSTITUTE(Z$6," ","~",LEN(TRIM(Z$6))-LEN(SUBSTITUTE(TRIM(Z$6)," ",""))))-1)&amp;" Total",$B$6:$BB$305,ROW($A102)-5,FALSE))</f>
        <v>0</v>
      </c>
      <c r="AA102" s="143">
        <f ca="1">IF(AA$5&lt;&gt;"",HLOOKUP(AA$5,Functionalization!$G$6:$R$305,ROW($A102)-5,FALSE),IFERROR(INDEX(AA$269:AA$305,MATCH($F102,$B$269:$B$305,0))/VLOOKUP($F102,$B$269:$BB$305,MATCH(LEFT(TRIM(AA$6),FIND("~",SUBSTITUTE(AA$6,"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102))*HLOOKUP(LEFT(TRIM(AA$6),FIND("~",SUBSTITUTE(AA$6," ","~",LEN(TRIM(AA$6))-LEN(SUBSTITUTE(TRIM(AA$6)," ",""))))-1)&amp;" Total",$B$6:$BB$305,ROW($A102)-5,FALSE))</f>
        <v>0</v>
      </c>
      <c r="AB102" s="143">
        <f ca="1">IF(AB$5&lt;&gt;"",HLOOKUP(AB$5,Functionalization!$G$6:$R$305,ROW($A102)-5,FALSE),IFERROR(INDEX(AB$269:AB$305,MATCH($F102,$B$269:$B$305,0))/VLOOKUP($F102,$B$269:$BB$305,MATCH(LEFT(TRIM(AB$6),FIND("~",SUBSTITUTE(AB$6,"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102))*HLOOKUP(LEFT(TRIM(AB$6),FIND("~",SUBSTITUTE(AB$6," ","~",LEN(TRIM(AB$6))-LEN(SUBSTITUTE(TRIM(AB$6)," ",""))))-1)&amp;" Total",$B$6:$BB$305,ROW($A102)-5,FALSE))</f>
        <v>0</v>
      </c>
      <c r="AC102" s="143">
        <f ca="1">IF(AC$5&lt;&gt;"",HLOOKUP(AC$5,Functionalization!$G$6:$R$305,ROW($A102)-5,FALSE),IFERROR(INDEX(AC$269:AC$305,MATCH($F102,$B$269:$B$305,0))/VLOOKUP($F102,$B$269:$BB$305,MATCH(LEFT(TRIM(AC$6),FIND("~",SUBSTITUTE(AC$6,"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102))*HLOOKUP(LEFT(TRIM(AC$6),FIND("~",SUBSTITUTE(AC$6," ","~",LEN(TRIM(AC$6))-LEN(SUBSTITUTE(TRIM(AC$6)," ",""))))-1)&amp;" Total",$B$6:$BB$305,ROW($A102)-5,FALSE))</f>
        <v>0</v>
      </c>
      <c r="AD102" s="143">
        <f ca="1">IF(AD$5&lt;&gt;"",HLOOKUP(AD$5,Functionalization!$G$6:$R$305,ROW($A102)-5,FALSE),IFERROR(INDEX(AD$269:AD$305,MATCH($F102,$B$269:$B$305,0))/VLOOKUP($F102,$B$269:$BB$305,MATCH(LEFT(TRIM(AD$6),FIND("~",SUBSTITUTE(AD$6,"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102))*HLOOKUP(LEFT(TRIM(AD$6),FIND("~",SUBSTITUTE(AD$6," ","~",LEN(TRIM(AD$6))-LEN(SUBSTITUTE(TRIM(AD$6)," ",""))))-1)&amp;" Total",$B$6:$BB$305,ROW($A102)-5,FALSE))</f>
        <v>0</v>
      </c>
      <c r="AE102" s="143">
        <f ca="1">IF(AE$5&lt;&gt;"",HLOOKUP(AE$5,Functionalization!$G$6:$R$305,ROW($A102)-5,FALSE),IFERROR(INDEX(AE$269:AE$305,MATCH($F102,$B$269:$B$305,0))/VLOOKUP($F102,$B$269:$BB$305,MATCH(LEFT(TRIM(AE$6),FIND("~",SUBSTITUTE(AE$6,"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102))*HLOOKUP(LEFT(TRIM(AE$6),FIND("~",SUBSTITUTE(AE$6," ","~",LEN(TRIM(AE$6))-LEN(SUBSTITUTE(TRIM(AE$6)," ",""))))-1)&amp;" Total",$B$6:$BB$305,ROW($A102)-5,FALSE))</f>
        <v>0</v>
      </c>
      <c r="AF102" s="143">
        <f ca="1">IF(AF$5&lt;&gt;"",HLOOKUP(AF$5,Functionalization!$G$6:$R$305,ROW($A102)-5,FALSE),IFERROR(INDEX(AF$269:AF$305,MATCH($F102,$B$269:$B$305,0))/VLOOKUP($F102,$B$269:$BB$305,MATCH(LEFT(TRIM(AF$6),FIND("~",SUBSTITUTE(AF$6,"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102))*HLOOKUP(LEFT(TRIM(AF$6),FIND("~",SUBSTITUTE(AF$6," ","~",LEN(TRIM(AF$6))-LEN(SUBSTITUTE(TRIM(AF$6)," ",""))))-1)&amp;" Total",$B$6:$BB$305,ROW($A102)-5,FALSE))</f>
        <v>0</v>
      </c>
      <c r="AG102" s="143">
        <f ca="1">IF(AG$5&lt;&gt;"",HLOOKUP(AG$5,Functionalization!$G$6:$R$305,ROW($A102)-5,FALSE),IFERROR(INDEX(AG$269:AG$305,MATCH($F102,$B$269:$B$305,0))/VLOOKUP($F102,$B$269:$BB$305,MATCH(LEFT(TRIM(AG$6),FIND("~",SUBSTITUTE(AG$6,"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102))*HLOOKUP(LEFT(TRIM(AG$6),FIND("~",SUBSTITUTE(AG$6," ","~",LEN(TRIM(AG$6))-LEN(SUBSTITUTE(TRIM(AG$6)," ",""))))-1)&amp;" Total",$B$6:$BB$305,ROW($A102)-5,FALSE))</f>
        <v>0</v>
      </c>
      <c r="AH102" s="143">
        <f ca="1">IF(AH$5&lt;&gt;"",HLOOKUP(AH$5,Functionalization!$G$6:$R$305,ROW($A102)-5,FALSE),IFERROR(INDEX(AH$269:AH$305,MATCH($F102,$B$269:$B$305,0))/VLOOKUP($F102,$B$269:$BB$305,MATCH(LEFT(TRIM(AH$6),FIND("~",SUBSTITUTE(AH$6,"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102))*HLOOKUP(LEFT(TRIM(AH$6),FIND("~",SUBSTITUTE(AH$6," ","~",LEN(TRIM(AH$6))-LEN(SUBSTITUTE(TRIM(AH$6)," ",""))))-1)&amp;" Total",$B$6:$BB$305,ROW($A102)-5,FALSE))</f>
        <v>0</v>
      </c>
      <c r="AI102" s="143">
        <f ca="1">IF(AI$5&lt;&gt;"",HLOOKUP(AI$5,Functionalization!$G$6:$R$305,ROW($A102)-5,FALSE),IFERROR(INDEX(AI$269:AI$305,MATCH($F102,$B$269:$B$305,0))/VLOOKUP($F102,$B$269:$BB$305,MATCH(LEFT(TRIM(AI$6),FIND("~",SUBSTITUTE(AI$6,"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102))*HLOOKUP(LEFT(TRIM(AI$6),FIND("~",SUBSTITUTE(AI$6," ","~",LEN(TRIM(AI$6))-LEN(SUBSTITUTE(TRIM(AI$6)," ",""))))-1)&amp;" Total",$B$6:$BB$305,ROW($A102)-5,FALSE))</f>
        <v>0</v>
      </c>
      <c r="AJ102" s="143">
        <f ca="1">IF(AJ$5&lt;&gt;"",HLOOKUP(AJ$5,Functionalization!$G$6:$R$305,ROW($A102)-5,FALSE),IFERROR(INDEX(AJ$269:AJ$305,MATCH($F102,$B$269:$B$305,0))/VLOOKUP($F102,$B$269:$BB$305,MATCH(LEFT(TRIM(AJ$6),FIND("~",SUBSTITUTE(AJ$6,"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102))*HLOOKUP(LEFT(TRIM(AJ$6),FIND("~",SUBSTITUTE(AJ$6," ","~",LEN(TRIM(AJ$6))-LEN(SUBSTITUTE(TRIM(AJ$6)," ",""))))-1)&amp;" Total",$B$6:$BB$305,ROW($A102)-5,FALSE))</f>
        <v>0</v>
      </c>
      <c r="AK102" s="143">
        <f ca="1">IF(AK$5&lt;&gt;"",HLOOKUP(AK$5,Functionalization!$G$6:$R$305,ROW($A102)-5,FALSE),IFERROR(INDEX(AK$269:AK$305,MATCH($F102,$B$269:$B$305,0))/VLOOKUP($F102,$B$269:$BB$305,MATCH(LEFT(TRIM(AK$6),FIND("~",SUBSTITUTE(AK$6,"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102))*HLOOKUP(LEFT(TRIM(AK$6),FIND("~",SUBSTITUTE(AK$6," ","~",LEN(TRIM(AK$6))-LEN(SUBSTITUTE(TRIM(AK$6)," ",""))))-1)&amp;" Total",$B$6:$BB$305,ROW($A102)-5,FALSE))</f>
        <v>0</v>
      </c>
      <c r="AL102" s="143">
        <f ca="1">IF(AL$5&lt;&gt;"",HLOOKUP(AL$5,Functionalization!$G$6:$R$305,ROW($A102)-5,FALSE),IFERROR(INDEX(AL$269:AL$305,MATCH($F102,$B$269:$B$305,0))/VLOOKUP($F102,$B$269:$BB$305,MATCH(LEFT(TRIM(AL$6),FIND("~",SUBSTITUTE(AL$6,"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102))*HLOOKUP(LEFT(TRIM(AL$6),FIND("~",SUBSTITUTE(AL$6," ","~",LEN(TRIM(AL$6))-LEN(SUBSTITUTE(TRIM(AL$6)," ",""))))-1)&amp;" Total",$B$6:$BB$305,ROW($A102)-5,FALSE))</f>
        <v>0</v>
      </c>
      <c r="AM102" s="143">
        <f ca="1">IF(AM$5&lt;&gt;"",HLOOKUP(AM$5,Functionalization!$G$6:$R$305,ROW($A102)-5,FALSE),IFERROR(INDEX(AM$269:AM$305,MATCH($F102,$B$269:$B$305,0))/VLOOKUP($F102,$B$269:$BB$305,MATCH(LEFT(TRIM(AM$6),FIND("~",SUBSTITUTE(AM$6,"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102))*HLOOKUP(LEFT(TRIM(AM$6),FIND("~",SUBSTITUTE(AM$6," ","~",LEN(TRIM(AM$6))-LEN(SUBSTITUTE(TRIM(AM$6)," ",""))))-1)&amp;" Total",$B$6:$BB$305,ROW($A102)-5,FALSE))</f>
        <v>0</v>
      </c>
      <c r="AN102" s="143">
        <f ca="1">IF(AN$5&lt;&gt;"",HLOOKUP(AN$5,Functionalization!$G$6:$R$305,ROW($A102)-5,FALSE),IFERROR(INDEX(AN$269:AN$305,MATCH($F102,$B$269:$B$305,0))/VLOOKUP($F102,$B$269:$BB$305,MATCH(LEFT(TRIM(AN$6),FIND("~",SUBSTITUTE(AN$6,"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102))*HLOOKUP(LEFT(TRIM(AN$6),FIND("~",SUBSTITUTE(AN$6," ","~",LEN(TRIM(AN$6))-LEN(SUBSTITUTE(TRIM(AN$6)," ",""))))-1)&amp;" Total",$B$6:$BB$305,ROW($A102)-5,FALSE))</f>
        <v>0</v>
      </c>
      <c r="AO102" s="143">
        <f ca="1">IF(AO$5&lt;&gt;"",HLOOKUP(AO$5,Functionalization!$G$6:$R$305,ROW($A102)-5,FALSE),IFERROR(INDEX(AO$269:AO$305,MATCH($F102,$B$269:$B$305,0))/VLOOKUP($F102,$B$269:$BB$305,MATCH(LEFT(TRIM(AO$6),FIND("~",SUBSTITUTE(AO$6,"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102))*HLOOKUP(LEFT(TRIM(AO$6),FIND("~",SUBSTITUTE(AO$6," ","~",LEN(TRIM(AO$6))-LEN(SUBSTITUTE(TRIM(AO$6)," ",""))))-1)&amp;" Total",$B$6:$BB$305,ROW($A102)-5,FALSE))</f>
        <v>0</v>
      </c>
      <c r="AP102" s="143">
        <f ca="1">IF(AP$5&lt;&gt;"",HLOOKUP(AP$5,Functionalization!$G$6:$R$305,ROW($A102)-5,FALSE),IFERROR(INDEX(AP$269:AP$305,MATCH($F102,$B$269:$B$305,0))/VLOOKUP($F102,$B$269:$BB$305,MATCH(LEFT(TRIM(AP$6),FIND("~",SUBSTITUTE(AP$6,"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102))*HLOOKUP(LEFT(TRIM(AP$6),FIND("~",SUBSTITUTE(AP$6," ","~",LEN(TRIM(AP$6))-LEN(SUBSTITUTE(TRIM(AP$6)," ",""))))-1)&amp;" Total",$B$6:$BB$305,ROW($A102)-5,FALSE))</f>
        <v>0</v>
      </c>
      <c r="AQ102" s="143">
        <f ca="1">IF(AQ$5&lt;&gt;"",HLOOKUP(AQ$5,Functionalization!$G$6:$R$305,ROW($A102)-5,FALSE),IFERROR(INDEX(AQ$269:AQ$305,MATCH($F102,$B$269:$B$305,0))/VLOOKUP($F102,$B$269:$BB$305,MATCH(LEFT(TRIM(AQ$6),FIND("~",SUBSTITUTE(AQ$6,"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102))*HLOOKUP(LEFT(TRIM(AQ$6),FIND("~",SUBSTITUTE(AQ$6," ","~",LEN(TRIM(AQ$6))-LEN(SUBSTITUTE(TRIM(AQ$6)," ",""))))-1)&amp;" Total",$B$6:$BB$305,ROW($A102)-5,FALSE))</f>
        <v>0</v>
      </c>
      <c r="AR102" s="143">
        <f ca="1">IF(AR$5&lt;&gt;"",HLOOKUP(AR$5,Functionalization!$G$6:$R$305,ROW($A102)-5,FALSE),IFERROR(INDEX(AR$269:AR$305,MATCH($F102,$B$269:$B$305,0))/VLOOKUP($F102,$B$269:$BB$305,MATCH(LEFT(TRIM(AR$6),FIND("~",SUBSTITUTE(AR$6,"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102))*HLOOKUP(LEFT(TRIM(AR$6),FIND("~",SUBSTITUTE(AR$6," ","~",LEN(TRIM(AR$6))-LEN(SUBSTITUTE(TRIM(AR$6)," ",""))))-1)&amp;" Total",$B$6:$BB$305,ROW($A102)-5,FALSE))</f>
        <v>0</v>
      </c>
      <c r="AS102" s="143">
        <f ca="1">IF(AS$5&lt;&gt;"",HLOOKUP(AS$5,Functionalization!$G$6:$R$305,ROW($A102)-5,FALSE),IFERROR(INDEX(AS$269:AS$305,MATCH($F102,$B$269:$B$305,0))/VLOOKUP($F102,$B$269:$BB$305,MATCH(LEFT(TRIM(AS$6),FIND("~",SUBSTITUTE(AS$6,"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102))*HLOOKUP(LEFT(TRIM(AS$6),FIND("~",SUBSTITUTE(AS$6," ","~",LEN(TRIM(AS$6))-LEN(SUBSTITUTE(TRIM(AS$6)," ",""))))-1)&amp;" Total",$B$6:$BB$305,ROW($A102)-5,FALSE))</f>
        <v>0</v>
      </c>
      <c r="AT102" s="143">
        <f ca="1">IF(AT$5&lt;&gt;"",HLOOKUP(AT$5,Functionalization!$G$6:$R$305,ROW($A102)-5,FALSE),IFERROR(INDEX(AT$269:AT$305,MATCH($F102,$B$269:$B$305,0))/VLOOKUP($F102,$B$269:$BB$305,MATCH(LEFT(TRIM(AT$6),FIND("~",SUBSTITUTE(AT$6,"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102))*HLOOKUP(LEFT(TRIM(AT$6),FIND("~",SUBSTITUTE(AT$6," ","~",LEN(TRIM(AT$6))-LEN(SUBSTITUTE(TRIM(AT$6)," ",""))))-1)&amp;" Total",$B$6:$BB$305,ROW($A102)-5,FALSE))</f>
        <v>0</v>
      </c>
      <c r="AU102" s="143">
        <f ca="1">IF(AU$5&lt;&gt;"",HLOOKUP(AU$5,Functionalization!$G$6:$R$305,ROW($A102)-5,FALSE),IFERROR(INDEX(AU$269:AU$305,MATCH($F102,$B$269:$B$305,0))/VLOOKUP($F102,$B$269:$BB$305,MATCH(LEFT(TRIM(AU$6),FIND("~",SUBSTITUTE(AU$6,"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102))*HLOOKUP(LEFT(TRIM(AU$6),FIND("~",SUBSTITUTE(AU$6," ","~",LEN(TRIM(AU$6))-LEN(SUBSTITUTE(TRIM(AU$6)," ",""))))-1)&amp;" Total",$B$6:$BB$305,ROW($A102)-5,FALSE))</f>
        <v>0</v>
      </c>
      <c r="AV102" s="143">
        <f ca="1">IF(AV$5&lt;&gt;"",HLOOKUP(AV$5,Functionalization!$G$6:$R$305,ROW($A102)-5,FALSE),IFERROR(INDEX(AV$269:AV$305,MATCH($F102,$B$269:$B$305,0))/VLOOKUP($F102,$B$269:$BB$305,MATCH(LEFT(TRIM(AV$6),FIND("~",SUBSTITUTE(AV$6,"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102))*HLOOKUP(LEFT(TRIM(AV$6),FIND("~",SUBSTITUTE(AV$6," ","~",LEN(TRIM(AV$6))-LEN(SUBSTITUTE(TRIM(AV$6)," ",""))))-1)&amp;" Total",$B$6:$BB$305,ROW($A102)-5,FALSE))</f>
        <v>0</v>
      </c>
      <c r="AW102" s="143">
        <f ca="1">IF(AW$5&lt;&gt;"",HLOOKUP(AW$5,Functionalization!$G$6:$R$305,ROW($A102)-5,FALSE),IFERROR(INDEX(AW$269:AW$305,MATCH($F102,$B$269:$B$305,0))/VLOOKUP($F102,$B$269:$BB$305,MATCH(LEFT(TRIM(AW$6),FIND("~",SUBSTITUTE(AW$6,"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102))*HLOOKUP(LEFT(TRIM(AW$6),FIND("~",SUBSTITUTE(AW$6," ","~",LEN(TRIM(AW$6))-LEN(SUBSTITUTE(TRIM(AW$6)," ",""))))-1)&amp;" Total",$B$6:$BB$305,ROW($A102)-5,FALSE))</f>
        <v>0</v>
      </c>
      <c r="AX102" s="143">
        <f ca="1">IF(AX$5&lt;&gt;"",HLOOKUP(AX$5,Functionalization!$G$6:$R$305,ROW($A102)-5,FALSE),IFERROR(INDEX(AX$269:AX$305,MATCH($F102,$B$269:$B$305,0))/VLOOKUP($F102,$B$269:$BB$305,MATCH(LEFT(TRIM(AX$6),FIND("~",SUBSTITUTE(AX$6,"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102))*HLOOKUP(LEFT(TRIM(AX$6),FIND("~",SUBSTITUTE(AX$6," ","~",LEN(TRIM(AX$6))-LEN(SUBSTITUTE(TRIM(AX$6)," ",""))))-1)&amp;" Total",$B$6:$BB$305,ROW($A102)-5,FALSE))</f>
        <v>0</v>
      </c>
      <c r="AY102" s="143">
        <f ca="1">IF(AY$5&lt;&gt;"",HLOOKUP(AY$5,Functionalization!$G$6:$R$305,ROW($A102)-5,FALSE),IFERROR(INDEX(AY$269:AY$305,MATCH($F102,$B$269:$B$305,0))/VLOOKUP($F102,$B$269:$BB$305,MATCH(LEFT(TRIM(AY$6),FIND("~",SUBSTITUTE(AY$6,"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102))*HLOOKUP(LEFT(TRIM(AY$6),FIND("~",SUBSTITUTE(AY$6," ","~",LEN(TRIM(AY$6))-LEN(SUBSTITUTE(TRIM(AY$6)," ",""))))-1)&amp;" Total",$B$6:$BB$305,ROW($A102)-5,FALSE))</f>
        <v>0</v>
      </c>
      <c r="AZ102" s="143">
        <f ca="1">IF(AZ$5&lt;&gt;"",HLOOKUP(AZ$5,Functionalization!$G$6:$R$305,ROW($A102)-5,FALSE),IFERROR(INDEX(AZ$269:AZ$305,MATCH($F102,$B$269:$B$305,0))/VLOOKUP($F102,$B$269:$BB$305,MATCH(LEFT(TRIM(AZ$6),FIND("~",SUBSTITUTE(AZ$6,"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102))*HLOOKUP(LEFT(TRIM(AZ$6),FIND("~",SUBSTITUTE(AZ$6," ","~",LEN(TRIM(AZ$6))-LEN(SUBSTITUTE(TRIM(AZ$6)," ",""))))-1)&amp;" Total",$B$6:$BB$305,ROW($A102)-5,FALSE))</f>
        <v>0</v>
      </c>
      <c r="BA102" s="143">
        <f ca="1">IF(BA$5&lt;&gt;"",HLOOKUP(BA$5,Functionalization!$G$6:$R$305,ROW($A102)-5,FALSE),IFERROR(INDEX(BA$269:BA$305,MATCH($F102,$B$269:$B$305,0))/VLOOKUP($F102,$B$269:$BB$305,MATCH(LEFT(TRIM(BA$6),FIND("~",SUBSTITUTE(BA$6,"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102))*HLOOKUP(LEFT(TRIM(BA$6),FIND("~",SUBSTITUTE(BA$6," ","~",LEN(TRIM(BA$6))-LEN(SUBSTITUTE(TRIM(BA$6)," ",""))))-1)&amp;" Total",$B$6:$BB$305,ROW($A102)-5,FALSE))</f>
        <v>0</v>
      </c>
      <c r="BB102" s="143">
        <f ca="1">IF(BB$5&lt;&gt;"",HLOOKUP(BB$5,Functionalization!$G$6:$R$305,ROW($A102)-5,FALSE),IFERROR(INDEX(BB$269:BB$305,MATCH($F102,$B$269:$B$305,0))/VLOOKUP($F102,$B$269:$BB$305,MATCH(LEFT(TRIM(BB$6),FIND("~",SUBSTITUTE(BB$6,"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102))*HLOOKUP(LEFT(TRIM(BB$6),FIND("~",SUBSTITUTE(BB$6," ","~",LEN(TRIM(BB$6))-LEN(SUBSTITUTE(TRIM(BB$6)," ",""))))-1)&amp;" Total",$B$6:$BB$305,ROW($A102)-5,FALSE))</f>
        <v>0</v>
      </c>
      <c r="BD102" s="79">
        <f ca="1">IFERROR(IF(SUMIF($G$6:$BB$6,BD$6&amp;" Total",$G102:$BB102)-(SUMIF($G$6:$BB$6,BD$6&amp;" "&amp;'Input-Func_Class'!$D$22,$G102:$BB102)+IFERROR(SUMIF($G$6:$BB$6,BD$6&amp;" "&amp;'Input-Func_Class'!$E$22,$G102:$BB102),SUMIF($G$6:$BB$6,BD$6&amp;" "&amp;'Input-Func_Class'!$B$24,$G102:$BB102))+SUMIF($G$6:$BB$6,BD$6&amp;" "&amp;'Input-Func_Class'!$F$22,$G102:$BB102))&lt;Check_Limit,0,1),1)</f>
        <v>0</v>
      </c>
      <c r="BE102" s="79">
        <f ca="1">IFERROR(IF(SUMIF($G$6:$BB$6,BE$6&amp;" Total",$G102:$BB102)-(SUMIF($G$6:$BB$6,BE$6&amp;" "&amp;'Input-Func_Class'!$D$22,$G102:$BB102)+IFERROR(SUMIF($G$6:$BB$6,BE$6&amp;" "&amp;'Input-Func_Class'!$E$22,$G102:$BB102),SUMIF($G$6:$BB$6,BE$6&amp;" "&amp;'Input-Func_Class'!$B$24,$G102:$BB102))+SUMIF($G$6:$BB$6,BE$6&amp;" "&amp;'Input-Func_Class'!$F$22,$G102:$BB102))&lt;Check_Limit,0,1),1)</f>
        <v>0</v>
      </c>
      <c r="BF102" s="79">
        <f ca="1">IFERROR(IF(SUMIF($G$6:$BB$6,BF$6&amp;" Total",$G102:$BB102)-(SUMIF($G$6:$BB$6,BF$6&amp;" "&amp;'Input-Func_Class'!$D$22,$G102:$BB102)+IFERROR(SUMIF($G$6:$BB$6,BF$6&amp;" "&amp;'Input-Func_Class'!$E$22,$G102:$BB102),SUMIF($G$6:$BB$6,BF$6&amp;" "&amp;'Input-Func_Class'!$B$24,$G102:$BB102))+SUMIF($G$6:$BB$6,BF$6&amp;" "&amp;'Input-Func_Class'!$F$22,$G102:$BB102))&lt;Check_Limit,0,1),1)</f>
        <v>0</v>
      </c>
      <c r="BG102" s="79">
        <f ca="1">IFERROR(IF(SUMIF($G$6:$BB$6,BG$6&amp;" Total",$G102:$BB102)-(SUMIF($G$6:$BB$6,BG$6&amp;" "&amp;'Input-Func_Class'!$D$22,$G102:$BB102)+IFERROR(SUMIF($G$6:$BB$6,BG$6&amp;" "&amp;'Input-Func_Class'!$E$22,$G102:$BB102),SUMIF($G$6:$BB$6,BG$6&amp;" "&amp;'Input-Func_Class'!$B$24,$G102:$BB102))+SUMIF($G$6:$BB$6,BG$6&amp;" "&amp;'Input-Func_Class'!$F$22,$G102:$BB102))&lt;Check_Limit,0,1),1)</f>
        <v>0</v>
      </c>
      <c r="BH102" s="79">
        <f ca="1">IFERROR(IF(SUMIF($G$6:$BB$6,BH$6&amp;" Total",$G102:$BB102)-(SUMIF($G$6:$BB$6,BH$6&amp;" "&amp;'Input-Func_Class'!$D$22,$G102:$BB102)+IFERROR(SUMIF($G$6:$BB$6,BH$6&amp;" "&amp;'Input-Func_Class'!$E$22,$G102:$BB102),SUMIF($G$6:$BB$6,BH$6&amp;" "&amp;'Input-Func_Class'!$B$24,$G102:$BB102))+SUMIF($G$6:$BB$6,BH$6&amp;" "&amp;'Input-Func_Class'!$F$22,$G102:$BB102))&lt;Check_Limit,0,1),1)</f>
        <v>0</v>
      </c>
      <c r="BI102" s="79">
        <f ca="1">IFERROR(IF(SUMIF($G$6:$BB$6,BI$6&amp;" Total",$G102:$BB102)-(SUMIF($G$6:$BB$6,BI$6&amp;" "&amp;'Input-Func_Class'!$D$22,$G102:$BB102)+IFERROR(SUMIF($G$6:$BB$6,BI$6&amp;" "&amp;'Input-Func_Class'!$E$22,$G102:$BB102),SUMIF($G$6:$BB$6,BI$6&amp;" "&amp;'Input-Func_Class'!$B$24,$G102:$BB102))+SUMIF($G$6:$BB$6,BI$6&amp;" "&amp;'Input-Func_Class'!$F$22,$G102:$BB102))&lt;Check_Limit,0,1),1)</f>
        <v>0</v>
      </c>
      <c r="BJ102" s="79">
        <f ca="1">IFERROR(IF(SUMIF($G$6:$BB$6,BJ$6&amp;" Total",$G102:$BB102)-(SUMIF($G$6:$BB$6,BJ$6&amp;" "&amp;'Input-Func_Class'!$D$22,$G102:$BB102)+IFERROR(SUMIF($G$6:$BB$6,BJ$6&amp;" "&amp;'Input-Func_Class'!$E$22,$G102:$BB102),SUMIF($G$6:$BB$6,BJ$6&amp;" "&amp;'Input-Func_Class'!$B$24,$G102:$BB102))+SUMIF($G$6:$BB$6,BJ$6&amp;" "&amp;'Input-Func_Class'!$F$22,$G102:$BB102))&lt;Check_Limit,0,1),1)</f>
        <v>0</v>
      </c>
      <c r="BK102" s="79">
        <f ca="1">IFERROR(IF(SUMIF($G$6:$BB$6,BK$6&amp;" Total",$G102:$BB102)-(SUMIF($G$6:$BB$6,BK$6&amp;" "&amp;'Input-Func_Class'!$D$22,$G102:$BB102)+IFERROR(SUMIF($G$6:$BB$6,BK$6&amp;" "&amp;'Input-Func_Class'!$E$22,$G102:$BB102),SUMIF($G$6:$BB$6,BK$6&amp;" "&amp;'Input-Func_Class'!$B$24,$G102:$BB102))+SUMIF($G$6:$BB$6,BK$6&amp;" "&amp;'Input-Func_Class'!$F$22,$G102:$BB102))&lt;Check_Limit,0,1),1)</f>
        <v>0</v>
      </c>
      <c r="BL102" s="79">
        <f ca="1">IFERROR(IF(SUMIF($G$6:$BB$6,BL$6&amp;" Total",$G102:$BB102)-(SUMIF($G$6:$BB$6,BL$6&amp;" "&amp;'Input-Func_Class'!$D$22,$G102:$BB102)+IFERROR(SUMIF($G$6:$BB$6,BL$6&amp;" "&amp;'Input-Func_Class'!$E$22,$G102:$BB102),SUMIF($G$6:$BB$6,BL$6&amp;" "&amp;'Input-Func_Class'!$B$24,$G102:$BB102))+SUMIF($G$6:$BB$6,BL$6&amp;" "&amp;'Input-Func_Class'!$F$22,$G102:$BB102))&lt;Check_Limit,0,1),1)</f>
        <v>0</v>
      </c>
      <c r="BM102" s="79">
        <f ca="1">IFERROR(IF(SUMIF($G$6:$BB$6,BM$6&amp;" Total",$G102:$BB102)-(SUMIF($G$6:$BB$6,BM$6&amp;" "&amp;'Input-Func_Class'!$D$22,$G102:$BB102)+IFERROR(SUMIF($G$6:$BB$6,BM$6&amp;" "&amp;'Input-Func_Class'!$E$22,$G102:$BB102),SUMIF($G$6:$BB$6,BM$6&amp;" "&amp;'Input-Func_Class'!$B$24,$G102:$BB102))+SUMIF($G$6:$BB$6,BM$6&amp;" "&amp;'Input-Func_Class'!$F$22,$G102:$BB102))&lt;Check_Limit,0,1),1)</f>
        <v>0</v>
      </c>
      <c r="BN102" s="79">
        <f ca="1">IFERROR(IF(SUMIF($G$6:$BB$6,BN$6&amp;" Total",$G102:$BB102)-(SUMIF($G$6:$BB$6,BN$6&amp;" "&amp;'Input-Func_Class'!$D$22,$G102:$BB102)+IFERROR(SUMIF($G$6:$BB$6,BN$6&amp;" "&amp;'Input-Func_Class'!$E$22,$G102:$BB102),SUMIF($G$6:$BB$6,BN$6&amp;" "&amp;'Input-Func_Class'!$B$24,$G102:$BB102))+SUMIF($G$6:$BB$6,BN$6&amp;" "&amp;'Input-Func_Class'!$F$22,$G102:$BB102))&lt;Check_Limit,0,1),1)</f>
        <v>0</v>
      </c>
      <c r="BO102" s="79">
        <f ca="1">IFERROR(IF(SUMIF($G$6:$BB$6,BO$6&amp;" Total",$G102:$BB102)-(SUMIF($G$6:$BB$6,BO$6&amp;" "&amp;'Input-Func_Class'!$D$22,$G102:$BB102)+IFERROR(SUMIF($G$6:$BB$6,BO$6&amp;" "&amp;'Input-Func_Class'!$E$22,$G102:$BB102),SUMIF($G$6:$BB$6,BO$6&amp;" "&amp;'Input-Func_Class'!$B$24,$G102:$BB102))+SUMIF($G$6:$BB$6,BO$6&amp;" "&amp;'Input-Func_Class'!$F$22,$G102:$BB102))&lt;Check_Limit,0,1),1)</f>
        <v>0</v>
      </c>
    </row>
    <row r="103" spans="1:67" outlineLevel="1">
      <c r="A103" s="113">
        <f>IF(ISBLANK('Input-Accounts'!A103),"",'Input-Accounts'!A103)</f>
        <v>88</v>
      </c>
      <c r="B103" s="17" t="str">
        <f>IF(ISBLANK('Input-Accounts'!B103),"",'Input-Accounts'!B103)</f>
        <v>Communication Equipment</v>
      </c>
      <c r="C103" s="113">
        <f>IF(ISBLANK('Input-Accounts'!C103),"",'Input-Accounts'!C103)</f>
        <v>397</v>
      </c>
      <c r="D103" s="143">
        <f>Functionalization!$D103</f>
        <v>-1255763.6900000002</v>
      </c>
      <c r="E103" s="143">
        <f t="shared" ca="1" si="16"/>
        <v>0</v>
      </c>
      <c r="F103" s="89" t="str">
        <f>IF($D103=0,"-",IF('Input-Accounts'!$E103&lt;&gt;0,'Input-Accounts'!$E103,'Input-Accounts'!$G103))</f>
        <v>INT_T&amp;D_PLANT</v>
      </c>
      <c r="G103" s="143">
        <f ca="1">IF(G$5&lt;&gt;"",HLOOKUP(G$5,Functionalization!$G$6:$R$305,ROW($A103)-5,FALSE),IFERROR(INDEX(G$269:G$305,MATCH($F103,$B$269:$B$305,0))/VLOOKUP($F103,$B$269:$BB$305,MATCH(LEFT(TRIM(G$6),FIND("~",SUBSTITUTE(G$6,"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103))*HLOOKUP(LEFT(TRIM(G$6),FIND("~",SUBSTITUTE(G$6," ","~",LEN(TRIM(G$6))-LEN(SUBSTITUTE(TRIM(G$6)," ",""))))-1)&amp;" Total",$B$6:$BB$305,ROW($A103)-5,FALSE))</f>
        <v>0</v>
      </c>
      <c r="H103" s="143">
        <f ca="1">IF(H$5&lt;&gt;"",HLOOKUP(H$5,Functionalization!$G$6:$R$305,ROW($A103)-5,FALSE),IFERROR(INDEX(H$269:H$305,MATCH($F103,$B$269:$B$305,0))/VLOOKUP($F103,$B$269:$BB$305,MATCH(LEFT(TRIM(H$6),FIND("~",SUBSTITUTE(H$6,"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103))*HLOOKUP(LEFT(TRIM(H$6),FIND("~",SUBSTITUTE(H$6," ","~",LEN(TRIM(H$6))-LEN(SUBSTITUTE(TRIM(H$6)," ",""))))-1)&amp;" Total",$B$6:$BB$305,ROW($A103)-5,FALSE))</f>
        <v>0</v>
      </c>
      <c r="I103" s="143">
        <f ca="1">IF(I$5&lt;&gt;"",HLOOKUP(I$5,Functionalization!$G$6:$R$305,ROW($A103)-5,FALSE),IFERROR(INDEX(I$269:I$305,MATCH($F103,$B$269:$B$305,0))/VLOOKUP($F103,$B$269:$BB$305,MATCH(LEFT(TRIM(I$6),FIND("~",SUBSTITUTE(I$6,"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103))*HLOOKUP(LEFT(TRIM(I$6),FIND("~",SUBSTITUTE(I$6," ","~",LEN(TRIM(I$6))-LEN(SUBSTITUTE(TRIM(I$6)," ",""))))-1)&amp;" Total",$B$6:$BB$305,ROW($A103)-5,FALSE))</f>
        <v>0</v>
      </c>
      <c r="J103" s="143">
        <f ca="1">IF(J$5&lt;&gt;"",HLOOKUP(J$5,Functionalization!$G$6:$R$305,ROW($A103)-5,FALSE),IFERROR(INDEX(J$269:J$305,MATCH($F103,$B$269:$B$305,0))/VLOOKUP($F103,$B$269:$BB$305,MATCH(LEFT(TRIM(J$6),FIND("~",SUBSTITUTE(J$6,"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103))*HLOOKUP(LEFT(TRIM(J$6),FIND("~",SUBSTITUTE(J$6," ","~",LEN(TRIM(J$6))-LEN(SUBSTITUTE(TRIM(J$6)," ",""))))-1)&amp;" Total",$B$6:$BB$305,ROW($A103)-5,FALSE))</f>
        <v>0</v>
      </c>
      <c r="K103" s="143">
        <f ca="1">IF(K$5&lt;&gt;"",HLOOKUP(K$5,Functionalization!$G$6:$R$305,ROW($A103)-5,FALSE),IFERROR(INDEX(K$269:K$305,MATCH($F103,$B$269:$B$305,0))/VLOOKUP($F103,$B$269:$BB$305,MATCH(LEFT(TRIM(K$6),FIND("~",SUBSTITUTE(K$6,"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103))*HLOOKUP(LEFT(TRIM(K$6),FIND("~",SUBSTITUTE(K$6," ","~",LEN(TRIM(K$6))-LEN(SUBSTITUTE(TRIM(K$6)," ",""))))-1)&amp;" Total",$B$6:$BB$305,ROW($A103)-5,FALSE))</f>
        <v>-23249.777570344384</v>
      </c>
      <c r="L103" s="143">
        <f ca="1">IF(L$5&lt;&gt;"",HLOOKUP(L$5,Functionalization!$G$6:$R$305,ROW($A103)-5,FALSE),IFERROR(INDEX(L$269:L$305,MATCH($F103,$B$269:$B$305,0))/VLOOKUP($F103,$B$269:$BB$305,MATCH(LEFT(TRIM(L$6),FIND("~",SUBSTITUTE(L$6,"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103))*HLOOKUP(LEFT(TRIM(L$6),FIND("~",SUBSTITUTE(L$6," ","~",LEN(TRIM(L$6))-LEN(SUBSTITUTE(TRIM(L$6)," ",""))))-1)&amp;" Total",$B$6:$BB$305,ROW($A103)-5,FALSE))</f>
        <v>-23249.777570344384</v>
      </c>
      <c r="M103" s="143">
        <f ca="1">IF(M$5&lt;&gt;"",HLOOKUP(M$5,Functionalization!$G$6:$R$305,ROW($A103)-5,FALSE),IFERROR(INDEX(M$269:M$305,MATCH($F103,$B$269:$B$305,0))/VLOOKUP($F103,$B$269:$BB$305,MATCH(LEFT(TRIM(M$6),FIND("~",SUBSTITUTE(M$6,"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103))*HLOOKUP(LEFT(TRIM(M$6),FIND("~",SUBSTITUTE(M$6," ","~",LEN(TRIM(M$6))-LEN(SUBSTITUTE(TRIM(M$6)," ",""))))-1)&amp;" Total",$B$6:$BB$305,ROW($A103)-5,FALSE))</f>
        <v>0</v>
      </c>
      <c r="N103" s="143">
        <f ca="1">IF(N$5&lt;&gt;"",HLOOKUP(N$5,Functionalization!$G$6:$R$305,ROW($A103)-5,FALSE),IFERROR(INDEX(N$269:N$305,MATCH($F103,$B$269:$B$305,0))/VLOOKUP($F103,$B$269:$BB$305,MATCH(LEFT(TRIM(N$6),FIND("~",SUBSTITUTE(N$6,"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103))*HLOOKUP(LEFT(TRIM(N$6),FIND("~",SUBSTITUTE(N$6," ","~",LEN(TRIM(N$6))-LEN(SUBSTITUTE(TRIM(N$6)," ",""))))-1)&amp;" Total",$B$6:$BB$305,ROW($A103)-5,FALSE))</f>
        <v>0</v>
      </c>
      <c r="O103" s="143">
        <f ca="1">IF(O$5&lt;&gt;"",HLOOKUP(O$5,Functionalization!$G$6:$R$305,ROW($A103)-5,FALSE),IFERROR(INDEX(O$269:O$305,MATCH($F103,$B$269:$B$305,0))/VLOOKUP($F103,$B$269:$BB$305,MATCH(LEFT(TRIM(O$6),FIND("~",SUBSTITUTE(O$6,"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103))*HLOOKUP(LEFT(TRIM(O$6),FIND("~",SUBSTITUTE(O$6," ","~",LEN(TRIM(O$6))-LEN(SUBSTITUTE(TRIM(O$6)," ",""))))-1)&amp;" Total",$B$6:$BB$305,ROW($A103)-5,FALSE))</f>
        <v>-1232513.9124296559</v>
      </c>
      <c r="P103" s="143">
        <f ca="1">IF(P$5&lt;&gt;"",HLOOKUP(P$5,Functionalization!$G$6:$R$305,ROW($A103)-5,FALSE),IFERROR(INDEX(P$269:P$305,MATCH($F103,$B$269:$B$305,0))/VLOOKUP($F103,$B$269:$BB$305,MATCH(LEFT(TRIM(P$6),FIND("~",SUBSTITUTE(P$6,"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103))*HLOOKUP(LEFT(TRIM(P$6),FIND("~",SUBSTITUTE(P$6," ","~",LEN(TRIM(P$6))-LEN(SUBSTITUTE(TRIM(P$6)," ",""))))-1)&amp;" Total",$B$6:$BB$305,ROW($A103)-5,FALSE))</f>
        <v>-800983.7312761466</v>
      </c>
      <c r="Q103" s="143">
        <f ca="1">IF(Q$5&lt;&gt;"",HLOOKUP(Q$5,Functionalization!$G$6:$R$305,ROW($A103)-5,FALSE),IFERROR(INDEX(Q$269:Q$305,MATCH($F103,$B$269:$B$305,0))/VLOOKUP($F103,$B$269:$BB$305,MATCH(LEFT(TRIM(Q$6),FIND("~",SUBSTITUTE(Q$6,"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103))*HLOOKUP(LEFT(TRIM(Q$6),FIND("~",SUBSTITUTE(Q$6," ","~",LEN(TRIM(Q$6))-LEN(SUBSTITUTE(TRIM(Q$6)," ",""))))-1)&amp;" Total",$B$6:$BB$305,ROW($A103)-5,FALSE))</f>
        <v>0</v>
      </c>
      <c r="R103" s="143">
        <f ca="1">IF(R$5&lt;&gt;"",HLOOKUP(R$5,Functionalization!$G$6:$R$305,ROW($A103)-5,FALSE),IFERROR(INDEX(R$269:R$305,MATCH($F103,$B$269:$B$305,0))/VLOOKUP($F103,$B$269:$BB$305,MATCH(LEFT(TRIM(R$6),FIND("~",SUBSTITUTE(R$6,"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103))*HLOOKUP(LEFT(TRIM(R$6),FIND("~",SUBSTITUTE(R$6," ","~",LEN(TRIM(R$6))-LEN(SUBSTITUTE(TRIM(R$6)," ",""))))-1)&amp;" Total",$B$6:$BB$305,ROW($A103)-5,FALSE))</f>
        <v>-431530.18115350953</v>
      </c>
      <c r="S103" s="143">
        <f ca="1">IF(S$5&lt;&gt;"",HLOOKUP(S$5,Functionalization!$G$6:$R$305,ROW($A103)-5,FALSE),IFERROR(INDEX(S$269:S$305,MATCH($F103,$B$269:$B$305,0))/VLOOKUP($F103,$B$269:$BB$305,MATCH(LEFT(TRIM(S$6),FIND("~",SUBSTITUTE(S$6,"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103))*HLOOKUP(LEFT(TRIM(S$6),FIND("~",SUBSTITUTE(S$6," ","~",LEN(TRIM(S$6))-LEN(SUBSTITUTE(TRIM(S$6)," ",""))))-1)&amp;" Total",$B$6:$BB$305,ROW($A103)-5,FALSE))</f>
        <v>0</v>
      </c>
      <c r="T103" s="143">
        <f ca="1">IF(T$5&lt;&gt;"",HLOOKUP(T$5,Functionalization!$G$6:$R$305,ROW($A103)-5,FALSE),IFERROR(INDEX(T$269:T$305,MATCH($F103,$B$269:$B$305,0))/VLOOKUP($F103,$B$269:$BB$305,MATCH(LEFT(TRIM(T$6),FIND("~",SUBSTITUTE(T$6,"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103))*HLOOKUP(LEFT(TRIM(T$6),FIND("~",SUBSTITUTE(T$6," ","~",LEN(TRIM(T$6))-LEN(SUBSTITUTE(TRIM(T$6)," ",""))))-1)&amp;" Total",$B$6:$BB$305,ROW($A103)-5,FALSE))</f>
        <v>0</v>
      </c>
      <c r="U103" s="143">
        <f ca="1">IF(U$5&lt;&gt;"",HLOOKUP(U$5,Functionalization!$G$6:$R$305,ROW($A103)-5,FALSE),IFERROR(INDEX(U$269:U$305,MATCH($F103,$B$269:$B$305,0))/VLOOKUP($F103,$B$269:$BB$305,MATCH(LEFT(TRIM(U$6),FIND("~",SUBSTITUTE(U$6,"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103))*HLOOKUP(LEFT(TRIM(U$6),FIND("~",SUBSTITUTE(U$6," ","~",LEN(TRIM(U$6))-LEN(SUBSTITUTE(TRIM(U$6)," ",""))))-1)&amp;" Total",$B$6:$BB$305,ROW($A103)-5,FALSE))</f>
        <v>0</v>
      </c>
      <c r="V103" s="143">
        <f ca="1">IF(V$5&lt;&gt;"",HLOOKUP(V$5,Functionalization!$G$6:$R$305,ROW($A103)-5,FALSE),IFERROR(INDEX(V$269:V$305,MATCH($F103,$B$269:$B$305,0))/VLOOKUP($F103,$B$269:$BB$305,MATCH(LEFT(TRIM(V$6),FIND("~",SUBSTITUTE(V$6,"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103))*HLOOKUP(LEFT(TRIM(V$6),FIND("~",SUBSTITUTE(V$6," ","~",LEN(TRIM(V$6))-LEN(SUBSTITUTE(TRIM(V$6)," ",""))))-1)&amp;" Total",$B$6:$BB$305,ROW($A103)-5,FALSE))</f>
        <v>0</v>
      </c>
      <c r="W103" s="143">
        <f ca="1">IF(W$5&lt;&gt;"",HLOOKUP(W$5,Functionalization!$G$6:$R$305,ROW($A103)-5,FALSE),IFERROR(INDEX(W$269:W$305,MATCH($F103,$B$269:$B$305,0))/VLOOKUP($F103,$B$269:$BB$305,MATCH(LEFT(TRIM(W$6),FIND("~",SUBSTITUTE(W$6,"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103))*HLOOKUP(LEFT(TRIM(W$6),FIND("~",SUBSTITUTE(W$6," ","~",LEN(TRIM(W$6))-LEN(SUBSTITUTE(TRIM(W$6)," ",""))))-1)&amp;" Total",$B$6:$BB$305,ROW($A103)-5,FALSE))</f>
        <v>0</v>
      </c>
      <c r="X103" s="143">
        <f ca="1">IF(X$5&lt;&gt;"",HLOOKUP(X$5,Functionalization!$G$6:$R$305,ROW($A103)-5,FALSE),IFERROR(INDEX(X$269:X$305,MATCH($F103,$B$269:$B$305,0))/VLOOKUP($F103,$B$269:$BB$305,MATCH(LEFT(TRIM(X$6),FIND("~",SUBSTITUTE(X$6,"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103))*HLOOKUP(LEFT(TRIM(X$6),FIND("~",SUBSTITUTE(X$6," ","~",LEN(TRIM(X$6))-LEN(SUBSTITUTE(TRIM(X$6)," ",""))))-1)&amp;" Total",$B$6:$BB$305,ROW($A103)-5,FALSE))</f>
        <v>0</v>
      </c>
      <c r="Y103" s="143">
        <f ca="1">IF(Y$5&lt;&gt;"",HLOOKUP(Y$5,Functionalization!$G$6:$R$305,ROW($A103)-5,FALSE),IFERROR(INDEX(Y$269:Y$305,MATCH($F103,$B$269:$B$305,0))/VLOOKUP($F103,$B$269:$BB$305,MATCH(LEFT(TRIM(Y$6),FIND("~",SUBSTITUTE(Y$6,"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103))*HLOOKUP(LEFT(TRIM(Y$6),FIND("~",SUBSTITUTE(Y$6," ","~",LEN(TRIM(Y$6))-LEN(SUBSTITUTE(TRIM(Y$6)," ",""))))-1)&amp;" Total",$B$6:$BB$305,ROW($A103)-5,FALSE))</f>
        <v>0</v>
      </c>
      <c r="Z103" s="143">
        <f ca="1">IF(Z$5&lt;&gt;"",HLOOKUP(Z$5,Functionalization!$G$6:$R$305,ROW($A103)-5,FALSE),IFERROR(INDEX(Z$269:Z$305,MATCH($F103,$B$269:$B$305,0))/VLOOKUP($F103,$B$269:$BB$305,MATCH(LEFT(TRIM(Z$6),FIND("~",SUBSTITUTE(Z$6,"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103))*HLOOKUP(LEFT(TRIM(Z$6),FIND("~",SUBSTITUTE(Z$6," ","~",LEN(TRIM(Z$6))-LEN(SUBSTITUTE(TRIM(Z$6)," ",""))))-1)&amp;" Total",$B$6:$BB$305,ROW($A103)-5,FALSE))</f>
        <v>0</v>
      </c>
      <c r="AA103" s="143">
        <f ca="1">IF(AA$5&lt;&gt;"",HLOOKUP(AA$5,Functionalization!$G$6:$R$305,ROW($A103)-5,FALSE),IFERROR(INDEX(AA$269:AA$305,MATCH($F103,$B$269:$B$305,0))/VLOOKUP($F103,$B$269:$BB$305,MATCH(LEFT(TRIM(AA$6),FIND("~",SUBSTITUTE(AA$6,"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103))*HLOOKUP(LEFT(TRIM(AA$6),FIND("~",SUBSTITUTE(AA$6," ","~",LEN(TRIM(AA$6))-LEN(SUBSTITUTE(TRIM(AA$6)," ",""))))-1)&amp;" Total",$B$6:$BB$305,ROW($A103)-5,FALSE))</f>
        <v>0</v>
      </c>
      <c r="AB103" s="143">
        <f ca="1">IF(AB$5&lt;&gt;"",HLOOKUP(AB$5,Functionalization!$G$6:$R$305,ROW($A103)-5,FALSE),IFERROR(INDEX(AB$269:AB$305,MATCH($F103,$B$269:$B$305,0))/VLOOKUP($F103,$B$269:$BB$305,MATCH(LEFT(TRIM(AB$6),FIND("~",SUBSTITUTE(AB$6,"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103))*HLOOKUP(LEFT(TRIM(AB$6),FIND("~",SUBSTITUTE(AB$6," ","~",LEN(TRIM(AB$6))-LEN(SUBSTITUTE(TRIM(AB$6)," ",""))))-1)&amp;" Total",$B$6:$BB$305,ROW($A103)-5,FALSE))</f>
        <v>0</v>
      </c>
      <c r="AC103" s="143">
        <f ca="1">IF(AC$5&lt;&gt;"",HLOOKUP(AC$5,Functionalization!$G$6:$R$305,ROW($A103)-5,FALSE),IFERROR(INDEX(AC$269:AC$305,MATCH($F103,$B$269:$B$305,0))/VLOOKUP($F103,$B$269:$BB$305,MATCH(LEFT(TRIM(AC$6),FIND("~",SUBSTITUTE(AC$6,"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103))*HLOOKUP(LEFT(TRIM(AC$6),FIND("~",SUBSTITUTE(AC$6," ","~",LEN(TRIM(AC$6))-LEN(SUBSTITUTE(TRIM(AC$6)," ",""))))-1)&amp;" Total",$B$6:$BB$305,ROW($A103)-5,FALSE))</f>
        <v>0</v>
      </c>
      <c r="AD103" s="143">
        <f ca="1">IF(AD$5&lt;&gt;"",HLOOKUP(AD$5,Functionalization!$G$6:$R$305,ROW($A103)-5,FALSE),IFERROR(INDEX(AD$269:AD$305,MATCH($F103,$B$269:$B$305,0))/VLOOKUP($F103,$B$269:$BB$305,MATCH(LEFT(TRIM(AD$6),FIND("~",SUBSTITUTE(AD$6,"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103))*HLOOKUP(LEFT(TRIM(AD$6),FIND("~",SUBSTITUTE(AD$6," ","~",LEN(TRIM(AD$6))-LEN(SUBSTITUTE(TRIM(AD$6)," ",""))))-1)&amp;" Total",$B$6:$BB$305,ROW($A103)-5,FALSE))</f>
        <v>0</v>
      </c>
      <c r="AE103" s="143">
        <f ca="1">IF(AE$5&lt;&gt;"",HLOOKUP(AE$5,Functionalization!$G$6:$R$305,ROW($A103)-5,FALSE),IFERROR(INDEX(AE$269:AE$305,MATCH($F103,$B$269:$B$305,0))/VLOOKUP($F103,$B$269:$BB$305,MATCH(LEFT(TRIM(AE$6),FIND("~",SUBSTITUTE(AE$6,"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103))*HLOOKUP(LEFT(TRIM(AE$6),FIND("~",SUBSTITUTE(AE$6," ","~",LEN(TRIM(AE$6))-LEN(SUBSTITUTE(TRIM(AE$6)," ",""))))-1)&amp;" Total",$B$6:$BB$305,ROW($A103)-5,FALSE))</f>
        <v>0</v>
      </c>
      <c r="AF103" s="143">
        <f ca="1">IF(AF$5&lt;&gt;"",HLOOKUP(AF$5,Functionalization!$G$6:$R$305,ROW($A103)-5,FALSE),IFERROR(INDEX(AF$269:AF$305,MATCH($F103,$B$269:$B$305,0))/VLOOKUP($F103,$B$269:$BB$305,MATCH(LEFT(TRIM(AF$6),FIND("~",SUBSTITUTE(AF$6,"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103))*HLOOKUP(LEFT(TRIM(AF$6),FIND("~",SUBSTITUTE(AF$6," ","~",LEN(TRIM(AF$6))-LEN(SUBSTITUTE(TRIM(AF$6)," ",""))))-1)&amp;" Total",$B$6:$BB$305,ROW($A103)-5,FALSE))</f>
        <v>0</v>
      </c>
      <c r="AG103" s="143">
        <f ca="1">IF(AG$5&lt;&gt;"",HLOOKUP(AG$5,Functionalization!$G$6:$R$305,ROW($A103)-5,FALSE),IFERROR(INDEX(AG$269:AG$305,MATCH($F103,$B$269:$B$305,0))/VLOOKUP($F103,$B$269:$BB$305,MATCH(LEFT(TRIM(AG$6),FIND("~",SUBSTITUTE(AG$6,"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103))*HLOOKUP(LEFT(TRIM(AG$6),FIND("~",SUBSTITUTE(AG$6," ","~",LEN(TRIM(AG$6))-LEN(SUBSTITUTE(TRIM(AG$6)," ",""))))-1)&amp;" Total",$B$6:$BB$305,ROW($A103)-5,FALSE))</f>
        <v>0</v>
      </c>
      <c r="AH103" s="143">
        <f ca="1">IF(AH$5&lt;&gt;"",HLOOKUP(AH$5,Functionalization!$G$6:$R$305,ROW($A103)-5,FALSE),IFERROR(INDEX(AH$269:AH$305,MATCH($F103,$B$269:$B$305,0))/VLOOKUP($F103,$B$269:$BB$305,MATCH(LEFT(TRIM(AH$6),FIND("~",SUBSTITUTE(AH$6,"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103))*HLOOKUP(LEFT(TRIM(AH$6),FIND("~",SUBSTITUTE(AH$6," ","~",LEN(TRIM(AH$6))-LEN(SUBSTITUTE(TRIM(AH$6)," ",""))))-1)&amp;" Total",$B$6:$BB$305,ROW($A103)-5,FALSE))</f>
        <v>0</v>
      </c>
      <c r="AI103" s="143">
        <f ca="1">IF(AI$5&lt;&gt;"",HLOOKUP(AI$5,Functionalization!$G$6:$R$305,ROW($A103)-5,FALSE),IFERROR(INDEX(AI$269:AI$305,MATCH($F103,$B$269:$B$305,0))/VLOOKUP($F103,$B$269:$BB$305,MATCH(LEFT(TRIM(AI$6),FIND("~",SUBSTITUTE(AI$6,"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103))*HLOOKUP(LEFT(TRIM(AI$6),FIND("~",SUBSTITUTE(AI$6," ","~",LEN(TRIM(AI$6))-LEN(SUBSTITUTE(TRIM(AI$6)," ",""))))-1)&amp;" Total",$B$6:$BB$305,ROW($A103)-5,FALSE))</f>
        <v>0</v>
      </c>
      <c r="AJ103" s="143">
        <f ca="1">IF(AJ$5&lt;&gt;"",HLOOKUP(AJ$5,Functionalization!$G$6:$R$305,ROW($A103)-5,FALSE),IFERROR(INDEX(AJ$269:AJ$305,MATCH($F103,$B$269:$B$305,0))/VLOOKUP($F103,$B$269:$BB$305,MATCH(LEFT(TRIM(AJ$6),FIND("~",SUBSTITUTE(AJ$6,"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103))*HLOOKUP(LEFT(TRIM(AJ$6),FIND("~",SUBSTITUTE(AJ$6," ","~",LEN(TRIM(AJ$6))-LEN(SUBSTITUTE(TRIM(AJ$6)," ",""))))-1)&amp;" Total",$B$6:$BB$305,ROW($A103)-5,FALSE))</f>
        <v>0</v>
      </c>
      <c r="AK103" s="143">
        <f ca="1">IF(AK$5&lt;&gt;"",HLOOKUP(AK$5,Functionalization!$G$6:$R$305,ROW($A103)-5,FALSE),IFERROR(INDEX(AK$269:AK$305,MATCH($F103,$B$269:$B$305,0))/VLOOKUP($F103,$B$269:$BB$305,MATCH(LEFT(TRIM(AK$6),FIND("~",SUBSTITUTE(AK$6,"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103))*HLOOKUP(LEFT(TRIM(AK$6),FIND("~",SUBSTITUTE(AK$6," ","~",LEN(TRIM(AK$6))-LEN(SUBSTITUTE(TRIM(AK$6)," ",""))))-1)&amp;" Total",$B$6:$BB$305,ROW($A103)-5,FALSE))</f>
        <v>0</v>
      </c>
      <c r="AL103" s="143">
        <f ca="1">IF(AL$5&lt;&gt;"",HLOOKUP(AL$5,Functionalization!$G$6:$R$305,ROW($A103)-5,FALSE),IFERROR(INDEX(AL$269:AL$305,MATCH($F103,$B$269:$B$305,0))/VLOOKUP($F103,$B$269:$BB$305,MATCH(LEFT(TRIM(AL$6),FIND("~",SUBSTITUTE(AL$6,"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103))*HLOOKUP(LEFT(TRIM(AL$6),FIND("~",SUBSTITUTE(AL$6," ","~",LEN(TRIM(AL$6))-LEN(SUBSTITUTE(TRIM(AL$6)," ",""))))-1)&amp;" Total",$B$6:$BB$305,ROW($A103)-5,FALSE))</f>
        <v>0</v>
      </c>
      <c r="AM103" s="143">
        <f ca="1">IF(AM$5&lt;&gt;"",HLOOKUP(AM$5,Functionalization!$G$6:$R$305,ROW($A103)-5,FALSE),IFERROR(INDEX(AM$269:AM$305,MATCH($F103,$B$269:$B$305,0))/VLOOKUP($F103,$B$269:$BB$305,MATCH(LEFT(TRIM(AM$6),FIND("~",SUBSTITUTE(AM$6,"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103))*HLOOKUP(LEFT(TRIM(AM$6),FIND("~",SUBSTITUTE(AM$6," ","~",LEN(TRIM(AM$6))-LEN(SUBSTITUTE(TRIM(AM$6)," ",""))))-1)&amp;" Total",$B$6:$BB$305,ROW($A103)-5,FALSE))</f>
        <v>0</v>
      </c>
      <c r="AN103" s="143">
        <f ca="1">IF(AN$5&lt;&gt;"",HLOOKUP(AN$5,Functionalization!$G$6:$R$305,ROW($A103)-5,FALSE),IFERROR(INDEX(AN$269:AN$305,MATCH($F103,$B$269:$B$305,0))/VLOOKUP($F103,$B$269:$BB$305,MATCH(LEFT(TRIM(AN$6),FIND("~",SUBSTITUTE(AN$6,"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103))*HLOOKUP(LEFT(TRIM(AN$6),FIND("~",SUBSTITUTE(AN$6," ","~",LEN(TRIM(AN$6))-LEN(SUBSTITUTE(TRIM(AN$6)," ",""))))-1)&amp;" Total",$B$6:$BB$305,ROW($A103)-5,FALSE))</f>
        <v>0</v>
      </c>
      <c r="AO103" s="143">
        <f ca="1">IF(AO$5&lt;&gt;"",HLOOKUP(AO$5,Functionalization!$G$6:$R$305,ROW($A103)-5,FALSE),IFERROR(INDEX(AO$269:AO$305,MATCH($F103,$B$269:$B$305,0))/VLOOKUP($F103,$B$269:$BB$305,MATCH(LEFT(TRIM(AO$6),FIND("~",SUBSTITUTE(AO$6,"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103))*HLOOKUP(LEFT(TRIM(AO$6),FIND("~",SUBSTITUTE(AO$6," ","~",LEN(TRIM(AO$6))-LEN(SUBSTITUTE(TRIM(AO$6)," ",""))))-1)&amp;" Total",$B$6:$BB$305,ROW($A103)-5,FALSE))</f>
        <v>0</v>
      </c>
      <c r="AP103" s="143">
        <f ca="1">IF(AP$5&lt;&gt;"",HLOOKUP(AP$5,Functionalization!$G$6:$R$305,ROW($A103)-5,FALSE),IFERROR(INDEX(AP$269:AP$305,MATCH($F103,$B$269:$B$305,0))/VLOOKUP($F103,$B$269:$BB$305,MATCH(LEFT(TRIM(AP$6),FIND("~",SUBSTITUTE(AP$6,"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103))*HLOOKUP(LEFT(TRIM(AP$6),FIND("~",SUBSTITUTE(AP$6," ","~",LEN(TRIM(AP$6))-LEN(SUBSTITUTE(TRIM(AP$6)," ",""))))-1)&amp;" Total",$B$6:$BB$305,ROW($A103)-5,FALSE))</f>
        <v>0</v>
      </c>
      <c r="AQ103" s="143">
        <f ca="1">IF(AQ$5&lt;&gt;"",HLOOKUP(AQ$5,Functionalization!$G$6:$R$305,ROW($A103)-5,FALSE),IFERROR(INDEX(AQ$269:AQ$305,MATCH($F103,$B$269:$B$305,0))/VLOOKUP($F103,$B$269:$BB$305,MATCH(LEFT(TRIM(AQ$6),FIND("~",SUBSTITUTE(AQ$6,"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103))*HLOOKUP(LEFT(TRIM(AQ$6),FIND("~",SUBSTITUTE(AQ$6," ","~",LEN(TRIM(AQ$6))-LEN(SUBSTITUTE(TRIM(AQ$6)," ",""))))-1)&amp;" Total",$B$6:$BB$305,ROW($A103)-5,FALSE))</f>
        <v>0</v>
      </c>
      <c r="AR103" s="143">
        <f ca="1">IF(AR$5&lt;&gt;"",HLOOKUP(AR$5,Functionalization!$G$6:$R$305,ROW($A103)-5,FALSE),IFERROR(INDEX(AR$269:AR$305,MATCH($F103,$B$269:$B$305,0))/VLOOKUP($F103,$B$269:$BB$305,MATCH(LEFT(TRIM(AR$6),FIND("~",SUBSTITUTE(AR$6,"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103))*HLOOKUP(LEFT(TRIM(AR$6),FIND("~",SUBSTITUTE(AR$6," ","~",LEN(TRIM(AR$6))-LEN(SUBSTITUTE(TRIM(AR$6)," ",""))))-1)&amp;" Total",$B$6:$BB$305,ROW($A103)-5,FALSE))</f>
        <v>0</v>
      </c>
      <c r="AS103" s="143">
        <f ca="1">IF(AS$5&lt;&gt;"",HLOOKUP(AS$5,Functionalization!$G$6:$R$305,ROW($A103)-5,FALSE),IFERROR(INDEX(AS$269:AS$305,MATCH($F103,$B$269:$B$305,0))/VLOOKUP($F103,$B$269:$BB$305,MATCH(LEFT(TRIM(AS$6),FIND("~",SUBSTITUTE(AS$6,"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103))*HLOOKUP(LEFT(TRIM(AS$6),FIND("~",SUBSTITUTE(AS$6," ","~",LEN(TRIM(AS$6))-LEN(SUBSTITUTE(TRIM(AS$6)," ",""))))-1)&amp;" Total",$B$6:$BB$305,ROW($A103)-5,FALSE))</f>
        <v>0</v>
      </c>
      <c r="AT103" s="143">
        <f ca="1">IF(AT$5&lt;&gt;"",HLOOKUP(AT$5,Functionalization!$G$6:$R$305,ROW($A103)-5,FALSE),IFERROR(INDEX(AT$269:AT$305,MATCH($F103,$B$269:$B$305,0))/VLOOKUP($F103,$B$269:$BB$305,MATCH(LEFT(TRIM(AT$6),FIND("~",SUBSTITUTE(AT$6,"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103))*HLOOKUP(LEFT(TRIM(AT$6),FIND("~",SUBSTITUTE(AT$6," ","~",LEN(TRIM(AT$6))-LEN(SUBSTITUTE(TRIM(AT$6)," ",""))))-1)&amp;" Total",$B$6:$BB$305,ROW($A103)-5,FALSE))</f>
        <v>0</v>
      </c>
      <c r="AU103" s="143">
        <f ca="1">IF(AU$5&lt;&gt;"",HLOOKUP(AU$5,Functionalization!$G$6:$R$305,ROW($A103)-5,FALSE),IFERROR(INDEX(AU$269:AU$305,MATCH($F103,$B$269:$B$305,0))/VLOOKUP($F103,$B$269:$BB$305,MATCH(LEFT(TRIM(AU$6),FIND("~",SUBSTITUTE(AU$6,"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103))*HLOOKUP(LEFT(TRIM(AU$6),FIND("~",SUBSTITUTE(AU$6," ","~",LEN(TRIM(AU$6))-LEN(SUBSTITUTE(TRIM(AU$6)," ",""))))-1)&amp;" Total",$B$6:$BB$305,ROW($A103)-5,FALSE))</f>
        <v>0</v>
      </c>
      <c r="AV103" s="143">
        <f ca="1">IF(AV$5&lt;&gt;"",HLOOKUP(AV$5,Functionalization!$G$6:$R$305,ROW($A103)-5,FALSE),IFERROR(INDEX(AV$269:AV$305,MATCH($F103,$B$269:$B$305,0))/VLOOKUP($F103,$B$269:$BB$305,MATCH(LEFT(TRIM(AV$6),FIND("~",SUBSTITUTE(AV$6,"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103))*HLOOKUP(LEFT(TRIM(AV$6),FIND("~",SUBSTITUTE(AV$6," ","~",LEN(TRIM(AV$6))-LEN(SUBSTITUTE(TRIM(AV$6)," ",""))))-1)&amp;" Total",$B$6:$BB$305,ROW($A103)-5,FALSE))</f>
        <v>0</v>
      </c>
      <c r="AW103" s="143">
        <f ca="1">IF(AW$5&lt;&gt;"",HLOOKUP(AW$5,Functionalization!$G$6:$R$305,ROW($A103)-5,FALSE),IFERROR(INDEX(AW$269:AW$305,MATCH($F103,$B$269:$B$305,0))/VLOOKUP($F103,$B$269:$BB$305,MATCH(LEFT(TRIM(AW$6),FIND("~",SUBSTITUTE(AW$6,"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103))*HLOOKUP(LEFT(TRIM(AW$6),FIND("~",SUBSTITUTE(AW$6," ","~",LEN(TRIM(AW$6))-LEN(SUBSTITUTE(TRIM(AW$6)," ",""))))-1)&amp;" Total",$B$6:$BB$305,ROW($A103)-5,FALSE))</f>
        <v>0</v>
      </c>
      <c r="AX103" s="143">
        <f ca="1">IF(AX$5&lt;&gt;"",HLOOKUP(AX$5,Functionalization!$G$6:$R$305,ROW($A103)-5,FALSE),IFERROR(INDEX(AX$269:AX$305,MATCH($F103,$B$269:$B$305,0))/VLOOKUP($F103,$B$269:$BB$305,MATCH(LEFT(TRIM(AX$6),FIND("~",SUBSTITUTE(AX$6,"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103))*HLOOKUP(LEFT(TRIM(AX$6),FIND("~",SUBSTITUTE(AX$6," ","~",LEN(TRIM(AX$6))-LEN(SUBSTITUTE(TRIM(AX$6)," ",""))))-1)&amp;" Total",$B$6:$BB$305,ROW($A103)-5,FALSE))</f>
        <v>0</v>
      </c>
      <c r="AY103" s="143">
        <f ca="1">IF(AY$5&lt;&gt;"",HLOOKUP(AY$5,Functionalization!$G$6:$R$305,ROW($A103)-5,FALSE),IFERROR(INDEX(AY$269:AY$305,MATCH($F103,$B$269:$B$305,0))/VLOOKUP($F103,$B$269:$BB$305,MATCH(LEFT(TRIM(AY$6),FIND("~",SUBSTITUTE(AY$6,"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103))*HLOOKUP(LEFT(TRIM(AY$6),FIND("~",SUBSTITUTE(AY$6," ","~",LEN(TRIM(AY$6))-LEN(SUBSTITUTE(TRIM(AY$6)," ",""))))-1)&amp;" Total",$B$6:$BB$305,ROW($A103)-5,FALSE))</f>
        <v>0</v>
      </c>
      <c r="AZ103" s="143">
        <f ca="1">IF(AZ$5&lt;&gt;"",HLOOKUP(AZ$5,Functionalization!$G$6:$R$305,ROW($A103)-5,FALSE),IFERROR(INDEX(AZ$269:AZ$305,MATCH($F103,$B$269:$B$305,0))/VLOOKUP($F103,$B$269:$BB$305,MATCH(LEFT(TRIM(AZ$6),FIND("~",SUBSTITUTE(AZ$6,"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103))*HLOOKUP(LEFT(TRIM(AZ$6),FIND("~",SUBSTITUTE(AZ$6," ","~",LEN(TRIM(AZ$6))-LEN(SUBSTITUTE(TRIM(AZ$6)," ",""))))-1)&amp;" Total",$B$6:$BB$305,ROW($A103)-5,FALSE))</f>
        <v>0</v>
      </c>
      <c r="BA103" s="143">
        <f ca="1">IF(BA$5&lt;&gt;"",HLOOKUP(BA$5,Functionalization!$G$6:$R$305,ROW($A103)-5,FALSE),IFERROR(INDEX(BA$269:BA$305,MATCH($F103,$B$269:$B$305,0))/VLOOKUP($F103,$B$269:$BB$305,MATCH(LEFT(TRIM(BA$6),FIND("~",SUBSTITUTE(BA$6,"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103))*HLOOKUP(LEFT(TRIM(BA$6),FIND("~",SUBSTITUTE(BA$6," ","~",LEN(TRIM(BA$6))-LEN(SUBSTITUTE(TRIM(BA$6)," ",""))))-1)&amp;" Total",$B$6:$BB$305,ROW($A103)-5,FALSE))</f>
        <v>0</v>
      </c>
      <c r="BB103" s="143">
        <f ca="1">IF(BB$5&lt;&gt;"",HLOOKUP(BB$5,Functionalization!$G$6:$R$305,ROW($A103)-5,FALSE),IFERROR(INDEX(BB$269:BB$305,MATCH($F103,$B$269:$B$305,0))/VLOOKUP($F103,$B$269:$BB$305,MATCH(LEFT(TRIM(BB$6),FIND("~",SUBSTITUTE(BB$6,"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103))*HLOOKUP(LEFT(TRIM(BB$6),FIND("~",SUBSTITUTE(BB$6," ","~",LEN(TRIM(BB$6))-LEN(SUBSTITUTE(TRIM(BB$6)," ",""))))-1)&amp;" Total",$B$6:$BB$305,ROW($A103)-5,FALSE))</f>
        <v>0</v>
      </c>
      <c r="BD103" s="79">
        <f ca="1">IFERROR(IF(SUMIF($G$6:$BB$6,BD$6&amp;" Total",$G103:$BB103)-(SUMIF($G$6:$BB$6,BD$6&amp;" "&amp;'Input-Func_Class'!$D$22,$G103:$BB103)+IFERROR(SUMIF($G$6:$BB$6,BD$6&amp;" "&amp;'Input-Func_Class'!$E$22,$G103:$BB103),SUMIF($G$6:$BB$6,BD$6&amp;" "&amp;'Input-Func_Class'!$B$24,$G103:$BB103))+SUMIF($G$6:$BB$6,BD$6&amp;" "&amp;'Input-Func_Class'!$F$22,$G103:$BB103))&lt;Check_Limit,0,1),1)</f>
        <v>0</v>
      </c>
      <c r="BE103" s="79">
        <f ca="1">IFERROR(IF(SUMIF($G$6:$BB$6,BE$6&amp;" Total",$G103:$BB103)-(SUMIF($G$6:$BB$6,BE$6&amp;" "&amp;'Input-Func_Class'!$D$22,$G103:$BB103)+IFERROR(SUMIF($G$6:$BB$6,BE$6&amp;" "&amp;'Input-Func_Class'!$E$22,$G103:$BB103),SUMIF($G$6:$BB$6,BE$6&amp;" "&amp;'Input-Func_Class'!$B$24,$G103:$BB103))+SUMIF($G$6:$BB$6,BE$6&amp;" "&amp;'Input-Func_Class'!$F$22,$G103:$BB103))&lt;Check_Limit,0,1),1)</f>
        <v>0</v>
      </c>
      <c r="BF103" s="79">
        <f ca="1">IFERROR(IF(SUMIF($G$6:$BB$6,BF$6&amp;" Total",$G103:$BB103)-(SUMIF($G$6:$BB$6,BF$6&amp;" "&amp;'Input-Func_Class'!$D$22,$G103:$BB103)+IFERROR(SUMIF($G$6:$BB$6,BF$6&amp;" "&amp;'Input-Func_Class'!$E$22,$G103:$BB103),SUMIF($G$6:$BB$6,BF$6&amp;" "&amp;'Input-Func_Class'!$B$24,$G103:$BB103))+SUMIF($G$6:$BB$6,BF$6&amp;" "&amp;'Input-Func_Class'!$F$22,$G103:$BB103))&lt;Check_Limit,0,1),1)</f>
        <v>0</v>
      </c>
      <c r="BG103" s="79">
        <f ca="1">IFERROR(IF(SUMIF($G$6:$BB$6,BG$6&amp;" Total",$G103:$BB103)-(SUMIF($G$6:$BB$6,BG$6&amp;" "&amp;'Input-Func_Class'!$D$22,$G103:$BB103)+IFERROR(SUMIF($G$6:$BB$6,BG$6&amp;" "&amp;'Input-Func_Class'!$E$22,$G103:$BB103),SUMIF($G$6:$BB$6,BG$6&amp;" "&amp;'Input-Func_Class'!$B$24,$G103:$BB103))+SUMIF($G$6:$BB$6,BG$6&amp;" "&amp;'Input-Func_Class'!$F$22,$G103:$BB103))&lt;Check_Limit,0,1),1)</f>
        <v>0</v>
      </c>
      <c r="BH103" s="79">
        <f ca="1">IFERROR(IF(SUMIF($G$6:$BB$6,BH$6&amp;" Total",$G103:$BB103)-(SUMIF($G$6:$BB$6,BH$6&amp;" "&amp;'Input-Func_Class'!$D$22,$G103:$BB103)+IFERROR(SUMIF($G$6:$BB$6,BH$6&amp;" "&amp;'Input-Func_Class'!$E$22,$G103:$BB103),SUMIF($G$6:$BB$6,BH$6&amp;" "&amp;'Input-Func_Class'!$B$24,$G103:$BB103))+SUMIF($G$6:$BB$6,BH$6&amp;" "&amp;'Input-Func_Class'!$F$22,$G103:$BB103))&lt;Check_Limit,0,1),1)</f>
        <v>0</v>
      </c>
      <c r="BI103" s="79">
        <f ca="1">IFERROR(IF(SUMIF($G$6:$BB$6,BI$6&amp;" Total",$G103:$BB103)-(SUMIF($G$6:$BB$6,BI$6&amp;" "&amp;'Input-Func_Class'!$D$22,$G103:$BB103)+IFERROR(SUMIF($G$6:$BB$6,BI$6&amp;" "&amp;'Input-Func_Class'!$E$22,$G103:$BB103),SUMIF($G$6:$BB$6,BI$6&amp;" "&amp;'Input-Func_Class'!$B$24,$G103:$BB103))+SUMIF($G$6:$BB$6,BI$6&amp;" "&amp;'Input-Func_Class'!$F$22,$G103:$BB103))&lt;Check_Limit,0,1),1)</f>
        <v>0</v>
      </c>
      <c r="BJ103" s="79">
        <f ca="1">IFERROR(IF(SUMIF($G$6:$BB$6,BJ$6&amp;" Total",$G103:$BB103)-(SUMIF($G$6:$BB$6,BJ$6&amp;" "&amp;'Input-Func_Class'!$D$22,$G103:$BB103)+IFERROR(SUMIF($G$6:$BB$6,BJ$6&amp;" "&amp;'Input-Func_Class'!$E$22,$G103:$BB103),SUMIF($G$6:$BB$6,BJ$6&amp;" "&amp;'Input-Func_Class'!$B$24,$G103:$BB103))+SUMIF($G$6:$BB$6,BJ$6&amp;" "&amp;'Input-Func_Class'!$F$22,$G103:$BB103))&lt;Check_Limit,0,1),1)</f>
        <v>0</v>
      </c>
      <c r="BK103" s="79">
        <f ca="1">IFERROR(IF(SUMIF($G$6:$BB$6,BK$6&amp;" Total",$G103:$BB103)-(SUMIF($G$6:$BB$6,BK$6&amp;" "&amp;'Input-Func_Class'!$D$22,$G103:$BB103)+IFERROR(SUMIF($G$6:$BB$6,BK$6&amp;" "&amp;'Input-Func_Class'!$E$22,$G103:$BB103),SUMIF($G$6:$BB$6,BK$6&amp;" "&amp;'Input-Func_Class'!$B$24,$G103:$BB103))+SUMIF($G$6:$BB$6,BK$6&amp;" "&amp;'Input-Func_Class'!$F$22,$G103:$BB103))&lt;Check_Limit,0,1),1)</f>
        <v>0</v>
      </c>
      <c r="BL103" s="79">
        <f ca="1">IFERROR(IF(SUMIF($G$6:$BB$6,BL$6&amp;" Total",$G103:$BB103)-(SUMIF($G$6:$BB$6,BL$6&amp;" "&amp;'Input-Func_Class'!$D$22,$G103:$BB103)+IFERROR(SUMIF($G$6:$BB$6,BL$6&amp;" "&amp;'Input-Func_Class'!$E$22,$G103:$BB103),SUMIF($G$6:$BB$6,BL$6&amp;" "&amp;'Input-Func_Class'!$B$24,$G103:$BB103))+SUMIF($G$6:$BB$6,BL$6&amp;" "&amp;'Input-Func_Class'!$F$22,$G103:$BB103))&lt;Check_Limit,0,1),1)</f>
        <v>0</v>
      </c>
      <c r="BM103" s="79">
        <f ca="1">IFERROR(IF(SUMIF($G$6:$BB$6,BM$6&amp;" Total",$G103:$BB103)-(SUMIF($G$6:$BB$6,BM$6&amp;" "&amp;'Input-Func_Class'!$D$22,$G103:$BB103)+IFERROR(SUMIF($G$6:$BB$6,BM$6&amp;" "&amp;'Input-Func_Class'!$E$22,$G103:$BB103),SUMIF($G$6:$BB$6,BM$6&amp;" "&amp;'Input-Func_Class'!$B$24,$G103:$BB103))+SUMIF($G$6:$BB$6,BM$6&amp;" "&amp;'Input-Func_Class'!$F$22,$G103:$BB103))&lt;Check_Limit,0,1),1)</f>
        <v>0</v>
      </c>
      <c r="BN103" s="79">
        <f ca="1">IFERROR(IF(SUMIF($G$6:$BB$6,BN$6&amp;" Total",$G103:$BB103)-(SUMIF($G$6:$BB$6,BN$6&amp;" "&amp;'Input-Func_Class'!$D$22,$G103:$BB103)+IFERROR(SUMIF($G$6:$BB$6,BN$6&amp;" "&amp;'Input-Func_Class'!$E$22,$G103:$BB103),SUMIF($G$6:$BB$6,BN$6&amp;" "&amp;'Input-Func_Class'!$B$24,$G103:$BB103))+SUMIF($G$6:$BB$6,BN$6&amp;" "&amp;'Input-Func_Class'!$F$22,$G103:$BB103))&lt;Check_Limit,0,1),1)</f>
        <v>0</v>
      </c>
      <c r="BO103" s="79">
        <f ca="1">IFERROR(IF(SUMIF($G$6:$BB$6,BO$6&amp;" Total",$G103:$BB103)-(SUMIF($G$6:$BB$6,BO$6&amp;" "&amp;'Input-Func_Class'!$D$22,$G103:$BB103)+IFERROR(SUMIF($G$6:$BB$6,BO$6&amp;" "&amp;'Input-Func_Class'!$E$22,$G103:$BB103),SUMIF($G$6:$BB$6,BO$6&amp;" "&amp;'Input-Func_Class'!$B$24,$G103:$BB103))+SUMIF($G$6:$BB$6,BO$6&amp;" "&amp;'Input-Func_Class'!$F$22,$G103:$BB103))&lt;Check_Limit,0,1),1)</f>
        <v>0</v>
      </c>
    </row>
    <row r="104" spans="1:67" outlineLevel="1">
      <c r="A104" s="113">
        <f>IF(ISBLANK('Input-Accounts'!A104),"",'Input-Accounts'!A104)</f>
        <v>89</v>
      </c>
      <c r="B104" s="17" t="str">
        <f>IF(ISBLANK('Input-Accounts'!B104),"",'Input-Accounts'!B104)</f>
        <v>Miscellaneous Equipment</v>
      </c>
      <c r="C104" s="113">
        <f>IF(ISBLANK('Input-Accounts'!C104),"",'Input-Accounts'!C104)</f>
        <v>398</v>
      </c>
      <c r="D104" s="143">
        <f>Functionalization!$D104</f>
        <v>-34585.449999999997</v>
      </c>
      <c r="E104" s="143">
        <f t="shared" ca="1" si="16"/>
        <v>0</v>
      </c>
      <c r="F104" s="89" t="str">
        <f>IF($D104=0,"-",IF('Input-Accounts'!$E104&lt;&gt;0,'Input-Accounts'!$E104,'Input-Accounts'!$G104))</f>
        <v>INT_T&amp;D_PLANT</v>
      </c>
      <c r="G104" s="143">
        <f ca="1">IF(G$5&lt;&gt;"",HLOOKUP(G$5,Functionalization!$G$6:$R$305,ROW($A104)-5,FALSE),IFERROR(INDEX(G$269:G$305,MATCH($F104,$B$269:$B$305,0))/VLOOKUP($F104,$B$269:$BB$305,MATCH(LEFT(TRIM(G$6),FIND("~",SUBSTITUTE(G$6,"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104))*HLOOKUP(LEFT(TRIM(G$6),FIND("~",SUBSTITUTE(G$6," ","~",LEN(TRIM(G$6))-LEN(SUBSTITUTE(TRIM(G$6)," ",""))))-1)&amp;" Total",$B$6:$BB$305,ROW($A104)-5,FALSE))</f>
        <v>0</v>
      </c>
      <c r="H104" s="143">
        <f ca="1">IF(H$5&lt;&gt;"",HLOOKUP(H$5,Functionalization!$G$6:$R$305,ROW($A104)-5,FALSE),IFERROR(INDEX(H$269:H$305,MATCH($F104,$B$269:$B$305,0))/VLOOKUP($F104,$B$269:$BB$305,MATCH(LEFT(TRIM(H$6),FIND("~",SUBSTITUTE(H$6,"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104))*HLOOKUP(LEFT(TRIM(H$6),FIND("~",SUBSTITUTE(H$6," ","~",LEN(TRIM(H$6))-LEN(SUBSTITUTE(TRIM(H$6)," ",""))))-1)&amp;" Total",$B$6:$BB$305,ROW($A104)-5,FALSE))</f>
        <v>0</v>
      </c>
      <c r="I104" s="143">
        <f ca="1">IF(I$5&lt;&gt;"",HLOOKUP(I$5,Functionalization!$G$6:$R$305,ROW($A104)-5,FALSE),IFERROR(INDEX(I$269:I$305,MATCH($F104,$B$269:$B$305,0))/VLOOKUP($F104,$B$269:$BB$305,MATCH(LEFT(TRIM(I$6),FIND("~",SUBSTITUTE(I$6,"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104))*HLOOKUP(LEFT(TRIM(I$6),FIND("~",SUBSTITUTE(I$6," ","~",LEN(TRIM(I$6))-LEN(SUBSTITUTE(TRIM(I$6)," ",""))))-1)&amp;" Total",$B$6:$BB$305,ROW($A104)-5,FALSE))</f>
        <v>0</v>
      </c>
      <c r="J104" s="143">
        <f ca="1">IF(J$5&lt;&gt;"",HLOOKUP(J$5,Functionalization!$G$6:$R$305,ROW($A104)-5,FALSE),IFERROR(INDEX(J$269:J$305,MATCH($F104,$B$269:$B$305,0))/VLOOKUP($F104,$B$269:$BB$305,MATCH(LEFT(TRIM(J$6),FIND("~",SUBSTITUTE(J$6,"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104))*HLOOKUP(LEFT(TRIM(J$6),FIND("~",SUBSTITUTE(J$6," ","~",LEN(TRIM(J$6))-LEN(SUBSTITUTE(TRIM(J$6)," ",""))))-1)&amp;" Total",$B$6:$BB$305,ROW($A104)-5,FALSE))</f>
        <v>0</v>
      </c>
      <c r="K104" s="143">
        <f ca="1">IF(K$5&lt;&gt;"",HLOOKUP(K$5,Functionalization!$G$6:$R$305,ROW($A104)-5,FALSE),IFERROR(INDEX(K$269:K$305,MATCH($F104,$B$269:$B$305,0))/VLOOKUP($F104,$B$269:$BB$305,MATCH(LEFT(TRIM(K$6),FIND("~",SUBSTITUTE(K$6,"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104))*HLOOKUP(LEFT(TRIM(K$6),FIND("~",SUBSTITUTE(K$6," ","~",LEN(TRIM(K$6))-LEN(SUBSTITUTE(TRIM(K$6)," ",""))))-1)&amp;" Total",$B$6:$BB$305,ROW($A104)-5,FALSE))</f>
        <v>-640.33068169877322</v>
      </c>
      <c r="L104" s="143">
        <f ca="1">IF(L$5&lt;&gt;"",HLOOKUP(L$5,Functionalization!$G$6:$R$305,ROW($A104)-5,FALSE),IFERROR(INDEX(L$269:L$305,MATCH($F104,$B$269:$B$305,0))/VLOOKUP($F104,$B$269:$BB$305,MATCH(LEFT(TRIM(L$6),FIND("~",SUBSTITUTE(L$6,"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104))*HLOOKUP(LEFT(TRIM(L$6),FIND("~",SUBSTITUTE(L$6," ","~",LEN(TRIM(L$6))-LEN(SUBSTITUTE(TRIM(L$6)," ",""))))-1)&amp;" Total",$B$6:$BB$305,ROW($A104)-5,FALSE))</f>
        <v>-640.33068169877322</v>
      </c>
      <c r="M104" s="143">
        <f ca="1">IF(M$5&lt;&gt;"",HLOOKUP(M$5,Functionalization!$G$6:$R$305,ROW($A104)-5,FALSE),IFERROR(INDEX(M$269:M$305,MATCH($F104,$B$269:$B$305,0))/VLOOKUP($F104,$B$269:$BB$305,MATCH(LEFT(TRIM(M$6),FIND("~",SUBSTITUTE(M$6,"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104))*HLOOKUP(LEFT(TRIM(M$6),FIND("~",SUBSTITUTE(M$6," ","~",LEN(TRIM(M$6))-LEN(SUBSTITUTE(TRIM(M$6)," ",""))))-1)&amp;" Total",$B$6:$BB$305,ROW($A104)-5,FALSE))</f>
        <v>0</v>
      </c>
      <c r="N104" s="143">
        <f ca="1">IF(N$5&lt;&gt;"",HLOOKUP(N$5,Functionalization!$G$6:$R$305,ROW($A104)-5,FALSE),IFERROR(INDEX(N$269:N$305,MATCH($F104,$B$269:$B$305,0))/VLOOKUP($F104,$B$269:$BB$305,MATCH(LEFT(TRIM(N$6),FIND("~",SUBSTITUTE(N$6,"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104))*HLOOKUP(LEFT(TRIM(N$6),FIND("~",SUBSTITUTE(N$6," ","~",LEN(TRIM(N$6))-LEN(SUBSTITUTE(TRIM(N$6)," ",""))))-1)&amp;" Total",$B$6:$BB$305,ROW($A104)-5,FALSE))</f>
        <v>0</v>
      </c>
      <c r="O104" s="143">
        <f ca="1">IF(O$5&lt;&gt;"",HLOOKUP(O$5,Functionalization!$G$6:$R$305,ROW($A104)-5,FALSE),IFERROR(INDEX(O$269:O$305,MATCH($F104,$B$269:$B$305,0))/VLOOKUP($F104,$B$269:$BB$305,MATCH(LEFT(TRIM(O$6),FIND("~",SUBSTITUTE(O$6,"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104))*HLOOKUP(LEFT(TRIM(O$6),FIND("~",SUBSTITUTE(O$6," ","~",LEN(TRIM(O$6))-LEN(SUBSTITUTE(TRIM(O$6)," ",""))))-1)&amp;" Total",$B$6:$BB$305,ROW($A104)-5,FALSE))</f>
        <v>-33945.119318301222</v>
      </c>
      <c r="P104" s="143">
        <f ca="1">IF(P$5&lt;&gt;"",HLOOKUP(P$5,Functionalization!$G$6:$R$305,ROW($A104)-5,FALSE),IFERROR(INDEX(P$269:P$305,MATCH($F104,$B$269:$B$305,0))/VLOOKUP($F104,$B$269:$BB$305,MATCH(LEFT(TRIM(P$6),FIND("~",SUBSTITUTE(P$6,"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104))*HLOOKUP(LEFT(TRIM(P$6),FIND("~",SUBSTITUTE(P$6," ","~",LEN(TRIM(P$6))-LEN(SUBSTITUTE(TRIM(P$6)," ",""))))-1)&amp;" Total",$B$6:$BB$305,ROW($A104)-5,FALSE))</f>
        <v>-22060.187764199964</v>
      </c>
      <c r="Q104" s="143">
        <f ca="1">IF(Q$5&lt;&gt;"",HLOOKUP(Q$5,Functionalization!$G$6:$R$305,ROW($A104)-5,FALSE),IFERROR(INDEX(Q$269:Q$305,MATCH($F104,$B$269:$B$305,0))/VLOOKUP($F104,$B$269:$BB$305,MATCH(LEFT(TRIM(Q$6),FIND("~",SUBSTITUTE(Q$6,"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104))*HLOOKUP(LEFT(TRIM(Q$6),FIND("~",SUBSTITUTE(Q$6," ","~",LEN(TRIM(Q$6))-LEN(SUBSTITUTE(TRIM(Q$6)," ",""))))-1)&amp;" Total",$B$6:$BB$305,ROW($A104)-5,FALSE))</f>
        <v>0</v>
      </c>
      <c r="R104" s="143">
        <f ca="1">IF(R$5&lt;&gt;"",HLOOKUP(R$5,Functionalization!$G$6:$R$305,ROW($A104)-5,FALSE),IFERROR(INDEX(R$269:R$305,MATCH($F104,$B$269:$B$305,0))/VLOOKUP($F104,$B$269:$BB$305,MATCH(LEFT(TRIM(R$6),FIND("~",SUBSTITUTE(R$6,"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104))*HLOOKUP(LEFT(TRIM(R$6),FIND("~",SUBSTITUTE(R$6," ","~",LEN(TRIM(R$6))-LEN(SUBSTITUTE(TRIM(R$6)," ",""))))-1)&amp;" Total",$B$6:$BB$305,ROW($A104)-5,FALSE))</f>
        <v>-11884.931554101266</v>
      </c>
      <c r="S104" s="143">
        <f ca="1">IF(S$5&lt;&gt;"",HLOOKUP(S$5,Functionalization!$G$6:$R$305,ROW($A104)-5,FALSE),IFERROR(INDEX(S$269:S$305,MATCH($F104,$B$269:$B$305,0))/VLOOKUP($F104,$B$269:$BB$305,MATCH(LEFT(TRIM(S$6),FIND("~",SUBSTITUTE(S$6,"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104))*HLOOKUP(LEFT(TRIM(S$6),FIND("~",SUBSTITUTE(S$6," ","~",LEN(TRIM(S$6))-LEN(SUBSTITUTE(TRIM(S$6)," ",""))))-1)&amp;" Total",$B$6:$BB$305,ROW($A104)-5,FALSE))</f>
        <v>0</v>
      </c>
      <c r="T104" s="143">
        <f ca="1">IF(T$5&lt;&gt;"",HLOOKUP(T$5,Functionalization!$G$6:$R$305,ROW($A104)-5,FALSE),IFERROR(INDEX(T$269:T$305,MATCH($F104,$B$269:$B$305,0))/VLOOKUP($F104,$B$269:$BB$305,MATCH(LEFT(TRIM(T$6),FIND("~",SUBSTITUTE(T$6,"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104))*HLOOKUP(LEFT(TRIM(T$6),FIND("~",SUBSTITUTE(T$6," ","~",LEN(TRIM(T$6))-LEN(SUBSTITUTE(TRIM(T$6)," ",""))))-1)&amp;" Total",$B$6:$BB$305,ROW($A104)-5,FALSE))</f>
        <v>0</v>
      </c>
      <c r="U104" s="143">
        <f ca="1">IF(U$5&lt;&gt;"",HLOOKUP(U$5,Functionalization!$G$6:$R$305,ROW($A104)-5,FALSE),IFERROR(INDEX(U$269:U$305,MATCH($F104,$B$269:$B$305,0))/VLOOKUP($F104,$B$269:$BB$305,MATCH(LEFT(TRIM(U$6),FIND("~",SUBSTITUTE(U$6,"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104))*HLOOKUP(LEFT(TRIM(U$6),FIND("~",SUBSTITUTE(U$6," ","~",LEN(TRIM(U$6))-LEN(SUBSTITUTE(TRIM(U$6)," ",""))))-1)&amp;" Total",$B$6:$BB$305,ROW($A104)-5,FALSE))</f>
        <v>0</v>
      </c>
      <c r="V104" s="143">
        <f ca="1">IF(V$5&lt;&gt;"",HLOOKUP(V$5,Functionalization!$G$6:$R$305,ROW($A104)-5,FALSE),IFERROR(INDEX(V$269:V$305,MATCH($F104,$B$269:$B$305,0))/VLOOKUP($F104,$B$269:$BB$305,MATCH(LEFT(TRIM(V$6),FIND("~",SUBSTITUTE(V$6,"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104))*HLOOKUP(LEFT(TRIM(V$6),FIND("~",SUBSTITUTE(V$6," ","~",LEN(TRIM(V$6))-LEN(SUBSTITUTE(TRIM(V$6)," ",""))))-1)&amp;" Total",$B$6:$BB$305,ROW($A104)-5,FALSE))</f>
        <v>0</v>
      </c>
      <c r="W104" s="143">
        <f ca="1">IF(W$5&lt;&gt;"",HLOOKUP(W$5,Functionalization!$G$6:$R$305,ROW($A104)-5,FALSE),IFERROR(INDEX(W$269:W$305,MATCH($F104,$B$269:$B$305,0))/VLOOKUP($F104,$B$269:$BB$305,MATCH(LEFT(TRIM(W$6),FIND("~",SUBSTITUTE(W$6,"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104))*HLOOKUP(LEFT(TRIM(W$6),FIND("~",SUBSTITUTE(W$6," ","~",LEN(TRIM(W$6))-LEN(SUBSTITUTE(TRIM(W$6)," ",""))))-1)&amp;" Total",$B$6:$BB$305,ROW($A104)-5,FALSE))</f>
        <v>0</v>
      </c>
      <c r="X104" s="143">
        <f ca="1">IF(X$5&lt;&gt;"",HLOOKUP(X$5,Functionalization!$G$6:$R$305,ROW($A104)-5,FALSE),IFERROR(INDEX(X$269:X$305,MATCH($F104,$B$269:$B$305,0))/VLOOKUP($F104,$B$269:$BB$305,MATCH(LEFT(TRIM(X$6),FIND("~",SUBSTITUTE(X$6,"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104))*HLOOKUP(LEFT(TRIM(X$6),FIND("~",SUBSTITUTE(X$6," ","~",LEN(TRIM(X$6))-LEN(SUBSTITUTE(TRIM(X$6)," ",""))))-1)&amp;" Total",$B$6:$BB$305,ROW($A104)-5,FALSE))</f>
        <v>0</v>
      </c>
      <c r="Y104" s="143">
        <f ca="1">IF(Y$5&lt;&gt;"",HLOOKUP(Y$5,Functionalization!$G$6:$R$305,ROW($A104)-5,FALSE),IFERROR(INDEX(Y$269:Y$305,MATCH($F104,$B$269:$B$305,0))/VLOOKUP($F104,$B$269:$BB$305,MATCH(LEFT(TRIM(Y$6),FIND("~",SUBSTITUTE(Y$6,"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104))*HLOOKUP(LEFT(TRIM(Y$6),FIND("~",SUBSTITUTE(Y$6," ","~",LEN(TRIM(Y$6))-LEN(SUBSTITUTE(TRIM(Y$6)," ",""))))-1)&amp;" Total",$B$6:$BB$305,ROW($A104)-5,FALSE))</f>
        <v>0</v>
      </c>
      <c r="Z104" s="143">
        <f ca="1">IF(Z$5&lt;&gt;"",HLOOKUP(Z$5,Functionalization!$G$6:$R$305,ROW($A104)-5,FALSE),IFERROR(INDEX(Z$269:Z$305,MATCH($F104,$B$269:$B$305,0))/VLOOKUP($F104,$B$269:$BB$305,MATCH(LEFT(TRIM(Z$6),FIND("~",SUBSTITUTE(Z$6,"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104))*HLOOKUP(LEFT(TRIM(Z$6),FIND("~",SUBSTITUTE(Z$6," ","~",LEN(TRIM(Z$6))-LEN(SUBSTITUTE(TRIM(Z$6)," ",""))))-1)&amp;" Total",$B$6:$BB$305,ROW($A104)-5,FALSE))</f>
        <v>0</v>
      </c>
      <c r="AA104" s="143">
        <f ca="1">IF(AA$5&lt;&gt;"",HLOOKUP(AA$5,Functionalization!$G$6:$R$305,ROW($A104)-5,FALSE),IFERROR(INDEX(AA$269:AA$305,MATCH($F104,$B$269:$B$305,0))/VLOOKUP($F104,$B$269:$BB$305,MATCH(LEFT(TRIM(AA$6),FIND("~",SUBSTITUTE(AA$6,"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104))*HLOOKUP(LEFT(TRIM(AA$6),FIND("~",SUBSTITUTE(AA$6," ","~",LEN(TRIM(AA$6))-LEN(SUBSTITUTE(TRIM(AA$6)," ",""))))-1)&amp;" Total",$B$6:$BB$305,ROW($A104)-5,FALSE))</f>
        <v>0</v>
      </c>
      <c r="AB104" s="143">
        <f ca="1">IF(AB$5&lt;&gt;"",HLOOKUP(AB$5,Functionalization!$G$6:$R$305,ROW($A104)-5,FALSE),IFERROR(INDEX(AB$269:AB$305,MATCH($F104,$B$269:$B$305,0))/VLOOKUP($F104,$B$269:$BB$305,MATCH(LEFT(TRIM(AB$6),FIND("~",SUBSTITUTE(AB$6,"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104))*HLOOKUP(LEFT(TRIM(AB$6),FIND("~",SUBSTITUTE(AB$6," ","~",LEN(TRIM(AB$6))-LEN(SUBSTITUTE(TRIM(AB$6)," ",""))))-1)&amp;" Total",$B$6:$BB$305,ROW($A104)-5,FALSE))</f>
        <v>0</v>
      </c>
      <c r="AC104" s="143">
        <f ca="1">IF(AC$5&lt;&gt;"",HLOOKUP(AC$5,Functionalization!$G$6:$R$305,ROW($A104)-5,FALSE),IFERROR(INDEX(AC$269:AC$305,MATCH($F104,$B$269:$B$305,0))/VLOOKUP($F104,$B$269:$BB$305,MATCH(LEFT(TRIM(AC$6),FIND("~",SUBSTITUTE(AC$6,"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104))*HLOOKUP(LEFT(TRIM(AC$6),FIND("~",SUBSTITUTE(AC$6," ","~",LEN(TRIM(AC$6))-LEN(SUBSTITUTE(TRIM(AC$6)," ",""))))-1)&amp;" Total",$B$6:$BB$305,ROW($A104)-5,FALSE))</f>
        <v>0</v>
      </c>
      <c r="AD104" s="143">
        <f ca="1">IF(AD$5&lt;&gt;"",HLOOKUP(AD$5,Functionalization!$G$6:$R$305,ROW($A104)-5,FALSE),IFERROR(INDEX(AD$269:AD$305,MATCH($F104,$B$269:$B$305,0))/VLOOKUP($F104,$B$269:$BB$305,MATCH(LEFT(TRIM(AD$6),FIND("~",SUBSTITUTE(AD$6,"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104))*HLOOKUP(LEFT(TRIM(AD$6),FIND("~",SUBSTITUTE(AD$6," ","~",LEN(TRIM(AD$6))-LEN(SUBSTITUTE(TRIM(AD$6)," ",""))))-1)&amp;" Total",$B$6:$BB$305,ROW($A104)-5,FALSE))</f>
        <v>0</v>
      </c>
      <c r="AE104" s="143">
        <f ca="1">IF(AE$5&lt;&gt;"",HLOOKUP(AE$5,Functionalization!$G$6:$R$305,ROW($A104)-5,FALSE),IFERROR(INDEX(AE$269:AE$305,MATCH($F104,$B$269:$B$305,0))/VLOOKUP($F104,$B$269:$BB$305,MATCH(LEFT(TRIM(AE$6),FIND("~",SUBSTITUTE(AE$6,"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104))*HLOOKUP(LEFT(TRIM(AE$6),FIND("~",SUBSTITUTE(AE$6," ","~",LEN(TRIM(AE$6))-LEN(SUBSTITUTE(TRIM(AE$6)," ",""))))-1)&amp;" Total",$B$6:$BB$305,ROW($A104)-5,FALSE))</f>
        <v>0</v>
      </c>
      <c r="AF104" s="143">
        <f ca="1">IF(AF$5&lt;&gt;"",HLOOKUP(AF$5,Functionalization!$G$6:$R$305,ROW($A104)-5,FALSE),IFERROR(INDEX(AF$269:AF$305,MATCH($F104,$B$269:$B$305,0))/VLOOKUP($F104,$B$269:$BB$305,MATCH(LEFT(TRIM(AF$6),FIND("~",SUBSTITUTE(AF$6,"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104))*HLOOKUP(LEFT(TRIM(AF$6),FIND("~",SUBSTITUTE(AF$6," ","~",LEN(TRIM(AF$6))-LEN(SUBSTITUTE(TRIM(AF$6)," ",""))))-1)&amp;" Total",$B$6:$BB$305,ROW($A104)-5,FALSE))</f>
        <v>0</v>
      </c>
      <c r="AG104" s="143">
        <f ca="1">IF(AG$5&lt;&gt;"",HLOOKUP(AG$5,Functionalization!$G$6:$R$305,ROW($A104)-5,FALSE),IFERROR(INDEX(AG$269:AG$305,MATCH($F104,$B$269:$B$305,0))/VLOOKUP($F104,$B$269:$BB$305,MATCH(LEFT(TRIM(AG$6),FIND("~",SUBSTITUTE(AG$6,"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104))*HLOOKUP(LEFT(TRIM(AG$6),FIND("~",SUBSTITUTE(AG$6," ","~",LEN(TRIM(AG$6))-LEN(SUBSTITUTE(TRIM(AG$6)," ",""))))-1)&amp;" Total",$B$6:$BB$305,ROW($A104)-5,FALSE))</f>
        <v>0</v>
      </c>
      <c r="AH104" s="143">
        <f ca="1">IF(AH$5&lt;&gt;"",HLOOKUP(AH$5,Functionalization!$G$6:$R$305,ROW($A104)-5,FALSE),IFERROR(INDEX(AH$269:AH$305,MATCH($F104,$B$269:$B$305,0))/VLOOKUP($F104,$B$269:$BB$305,MATCH(LEFT(TRIM(AH$6),FIND("~",SUBSTITUTE(AH$6,"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104))*HLOOKUP(LEFT(TRIM(AH$6),FIND("~",SUBSTITUTE(AH$6," ","~",LEN(TRIM(AH$6))-LEN(SUBSTITUTE(TRIM(AH$6)," ",""))))-1)&amp;" Total",$B$6:$BB$305,ROW($A104)-5,FALSE))</f>
        <v>0</v>
      </c>
      <c r="AI104" s="143">
        <f ca="1">IF(AI$5&lt;&gt;"",HLOOKUP(AI$5,Functionalization!$G$6:$R$305,ROW($A104)-5,FALSE),IFERROR(INDEX(AI$269:AI$305,MATCH($F104,$B$269:$B$305,0))/VLOOKUP($F104,$B$269:$BB$305,MATCH(LEFT(TRIM(AI$6),FIND("~",SUBSTITUTE(AI$6,"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104))*HLOOKUP(LEFT(TRIM(AI$6),FIND("~",SUBSTITUTE(AI$6," ","~",LEN(TRIM(AI$6))-LEN(SUBSTITUTE(TRIM(AI$6)," ",""))))-1)&amp;" Total",$B$6:$BB$305,ROW($A104)-5,FALSE))</f>
        <v>0</v>
      </c>
      <c r="AJ104" s="143">
        <f ca="1">IF(AJ$5&lt;&gt;"",HLOOKUP(AJ$5,Functionalization!$G$6:$R$305,ROW($A104)-5,FALSE),IFERROR(INDEX(AJ$269:AJ$305,MATCH($F104,$B$269:$B$305,0))/VLOOKUP($F104,$B$269:$BB$305,MATCH(LEFT(TRIM(AJ$6),FIND("~",SUBSTITUTE(AJ$6,"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104))*HLOOKUP(LEFT(TRIM(AJ$6),FIND("~",SUBSTITUTE(AJ$6," ","~",LEN(TRIM(AJ$6))-LEN(SUBSTITUTE(TRIM(AJ$6)," ",""))))-1)&amp;" Total",$B$6:$BB$305,ROW($A104)-5,FALSE))</f>
        <v>0</v>
      </c>
      <c r="AK104" s="143">
        <f ca="1">IF(AK$5&lt;&gt;"",HLOOKUP(AK$5,Functionalization!$G$6:$R$305,ROW($A104)-5,FALSE),IFERROR(INDEX(AK$269:AK$305,MATCH($F104,$B$269:$B$305,0))/VLOOKUP($F104,$B$269:$BB$305,MATCH(LEFT(TRIM(AK$6),FIND("~",SUBSTITUTE(AK$6,"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104))*HLOOKUP(LEFT(TRIM(AK$6),FIND("~",SUBSTITUTE(AK$6," ","~",LEN(TRIM(AK$6))-LEN(SUBSTITUTE(TRIM(AK$6)," ",""))))-1)&amp;" Total",$B$6:$BB$305,ROW($A104)-5,FALSE))</f>
        <v>0</v>
      </c>
      <c r="AL104" s="143">
        <f ca="1">IF(AL$5&lt;&gt;"",HLOOKUP(AL$5,Functionalization!$G$6:$R$305,ROW($A104)-5,FALSE),IFERROR(INDEX(AL$269:AL$305,MATCH($F104,$B$269:$B$305,0))/VLOOKUP($F104,$B$269:$BB$305,MATCH(LEFT(TRIM(AL$6),FIND("~",SUBSTITUTE(AL$6,"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104))*HLOOKUP(LEFT(TRIM(AL$6),FIND("~",SUBSTITUTE(AL$6," ","~",LEN(TRIM(AL$6))-LEN(SUBSTITUTE(TRIM(AL$6)," ",""))))-1)&amp;" Total",$B$6:$BB$305,ROW($A104)-5,FALSE))</f>
        <v>0</v>
      </c>
      <c r="AM104" s="143">
        <f ca="1">IF(AM$5&lt;&gt;"",HLOOKUP(AM$5,Functionalization!$G$6:$R$305,ROW($A104)-5,FALSE),IFERROR(INDEX(AM$269:AM$305,MATCH($F104,$B$269:$B$305,0))/VLOOKUP($F104,$B$269:$BB$305,MATCH(LEFT(TRIM(AM$6),FIND("~",SUBSTITUTE(AM$6,"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104))*HLOOKUP(LEFT(TRIM(AM$6),FIND("~",SUBSTITUTE(AM$6," ","~",LEN(TRIM(AM$6))-LEN(SUBSTITUTE(TRIM(AM$6)," ",""))))-1)&amp;" Total",$B$6:$BB$305,ROW($A104)-5,FALSE))</f>
        <v>0</v>
      </c>
      <c r="AN104" s="143">
        <f ca="1">IF(AN$5&lt;&gt;"",HLOOKUP(AN$5,Functionalization!$G$6:$R$305,ROW($A104)-5,FALSE),IFERROR(INDEX(AN$269:AN$305,MATCH($F104,$B$269:$B$305,0))/VLOOKUP($F104,$B$269:$BB$305,MATCH(LEFT(TRIM(AN$6),FIND("~",SUBSTITUTE(AN$6,"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104))*HLOOKUP(LEFT(TRIM(AN$6),FIND("~",SUBSTITUTE(AN$6," ","~",LEN(TRIM(AN$6))-LEN(SUBSTITUTE(TRIM(AN$6)," ",""))))-1)&amp;" Total",$B$6:$BB$305,ROW($A104)-5,FALSE))</f>
        <v>0</v>
      </c>
      <c r="AO104" s="143">
        <f ca="1">IF(AO$5&lt;&gt;"",HLOOKUP(AO$5,Functionalization!$G$6:$R$305,ROW($A104)-5,FALSE),IFERROR(INDEX(AO$269:AO$305,MATCH($F104,$B$269:$B$305,0))/VLOOKUP($F104,$B$269:$BB$305,MATCH(LEFT(TRIM(AO$6),FIND("~",SUBSTITUTE(AO$6,"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104))*HLOOKUP(LEFT(TRIM(AO$6),FIND("~",SUBSTITUTE(AO$6," ","~",LEN(TRIM(AO$6))-LEN(SUBSTITUTE(TRIM(AO$6)," ",""))))-1)&amp;" Total",$B$6:$BB$305,ROW($A104)-5,FALSE))</f>
        <v>0</v>
      </c>
      <c r="AP104" s="143">
        <f ca="1">IF(AP$5&lt;&gt;"",HLOOKUP(AP$5,Functionalization!$G$6:$R$305,ROW($A104)-5,FALSE),IFERROR(INDEX(AP$269:AP$305,MATCH($F104,$B$269:$B$305,0))/VLOOKUP($F104,$B$269:$BB$305,MATCH(LEFT(TRIM(AP$6),FIND("~",SUBSTITUTE(AP$6,"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104))*HLOOKUP(LEFT(TRIM(AP$6),FIND("~",SUBSTITUTE(AP$6," ","~",LEN(TRIM(AP$6))-LEN(SUBSTITUTE(TRIM(AP$6)," ",""))))-1)&amp;" Total",$B$6:$BB$305,ROW($A104)-5,FALSE))</f>
        <v>0</v>
      </c>
      <c r="AQ104" s="143">
        <f ca="1">IF(AQ$5&lt;&gt;"",HLOOKUP(AQ$5,Functionalization!$G$6:$R$305,ROW($A104)-5,FALSE),IFERROR(INDEX(AQ$269:AQ$305,MATCH($F104,$B$269:$B$305,0))/VLOOKUP($F104,$B$269:$BB$305,MATCH(LEFT(TRIM(AQ$6),FIND("~",SUBSTITUTE(AQ$6,"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104))*HLOOKUP(LEFT(TRIM(AQ$6),FIND("~",SUBSTITUTE(AQ$6," ","~",LEN(TRIM(AQ$6))-LEN(SUBSTITUTE(TRIM(AQ$6)," ",""))))-1)&amp;" Total",$B$6:$BB$305,ROW($A104)-5,FALSE))</f>
        <v>0</v>
      </c>
      <c r="AR104" s="143">
        <f ca="1">IF(AR$5&lt;&gt;"",HLOOKUP(AR$5,Functionalization!$G$6:$R$305,ROW($A104)-5,FALSE),IFERROR(INDEX(AR$269:AR$305,MATCH($F104,$B$269:$B$305,0))/VLOOKUP($F104,$B$269:$BB$305,MATCH(LEFT(TRIM(AR$6),FIND("~",SUBSTITUTE(AR$6,"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104))*HLOOKUP(LEFT(TRIM(AR$6),FIND("~",SUBSTITUTE(AR$6," ","~",LEN(TRIM(AR$6))-LEN(SUBSTITUTE(TRIM(AR$6)," ",""))))-1)&amp;" Total",$B$6:$BB$305,ROW($A104)-5,FALSE))</f>
        <v>0</v>
      </c>
      <c r="AS104" s="143">
        <f ca="1">IF(AS$5&lt;&gt;"",HLOOKUP(AS$5,Functionalization!$G$6:$R$305,ROW($A104)-5,FALSE),IFERROR(INDEX(AS$269:AS$305,MATCH($F104,$B$269:$B$305,0))/VLOOKUP($F104,$B$269:$BB$305,MATCH(LEFT(TRIM(AS$6),FIND("~",SUBSTITUTE(AS$6,"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104))*HLOOKUP(LEFT(TRIM(AS$6),FIND("~",SUBSTITUTE(AS$6," ","~",LEN(TRIM(AS$6))-LEN(SUBSTITUTE(TRIM(AS$6)," ",""))))-1)&amp;" Total",$B$6:$BB$305,ROW($A104)-5,FALSE))</f>
        <v>0</v>
      </c>
      <c r="AT104" s="143">
        <f ca="1">IF(AT$5&lt;&gt;"",HLOOKUP(AT$5,Functionalization!$G$6:$R$305,ROW($A104)-5,FALSE),IFERROR(INDEX(AT$269:AT$305,MATCH($F104,$B$269:$B$305,0))/VLOOKUP($F104,$B$269:$BB$305,MATCH(LEFT(TRIM(AT$6),FIND("~",SUBSTITUTE(AT$6,"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104))*HLOOKUP(LEFT(TRIM(AT$6),FIND("~",SUBSTITUTE(AT$6," ","~",LEN(TRIM(AT$6))-LEN(SUBSTITUTE(TRIM(AT$6)," ",""))))-1)&amp;" Total",$B$6:$BB$305,ROW($A104)-5,FALSE))</f>
        <v>0</v>
      </c>
      <c r="AU104" s="143">
        <f ca="1">IF(AU$5&lt;&gt;"",HLOOKUP(AU$5,Functionalization!$G$6:$R$305,ROW($A104)-5,FALSE),IFERROR(INDEX(AU$269:AU$305,MATCH($F104,$B$269:$B$305,0))/VLOOKUP($F104,$B$269:$BB$305,MATCH(LEFT(TRIM(AU$6),FIND("~",SUBSTITUTE(AU$6,"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104))*HLOOKUP(LEFT(TRIM(AU$6),FIND("~",SUBSTITUTE(AU$6," ","~",LEN(TRIM(AU$6))-LEN(SUBSTITUTE(TRIM(AU$6)," ",""))))-1)&amp;" Total",$B$6:$BB$305,ROW($A104)-5,FALSE))</f>
        <v>0</v>
      </c>
      <c r="AV104" s="143">
        <f ca="1">IF(AV$5&lt;&gt;"",HLOOKUP(AV$5,Functionalization!$G$6:$R$305,ROW($A104)-5,FALSE),IFERROR(INDEX(AV$269:AV$305,MATCH($F104,$B$269:$B$305,0))/VLOOKUP($F104,$B$269:$BB$305,MATCH(LEFT(TRIM(AV$6),FIND("~",SUBSTITUTE(AV$6,"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104))*HLOOKUP(LEFT(TRIM(AV$6),FIND("~",SUBSTITUTE(AV$6," ","~",LEN(TRIM(AV$6))-LEN(SUBSTITUTE(TRIM(AV$6)," ",""))))-1)&amp;" Total",$B$6:$BB$305,ROW($A104)-5,FALSE))</f>
        <v>0</v>
      </c>
      <c r="AW104" s="143">
        <f ca="1">IF(AW$5&lt;&gt;"",HLOOKUP(AW$5,Functionalization!$G$6:$R$305,ROW($A104)-5,FALSE),IFERROR(INDEX(AW$269:AW$305,MATCH($F104,$B$269:$B$305,0))/VLOOKUP($F104,$B$269:$BB$305,MATCH(LEFT(TRIM(AW$6),FIND("~",SUBSTITUTE(AW$6,"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104))*HLOOKUP(LEFT(TRIM(AW$6),FIND("~",SUBSTITUTE(AW$6," ","~",LEN(TRIM(AW$6))-LEN(SUBSTITUTE(TRIM(AW$6)," ",""))))-1)&amp;" Total",$B$6:$BB$305,ROW($A104)-5,FALSE))</f>
        <v>0</v>
      </c>
      <c r="AX104" s="143">
        <f ca="1">IF(AX$5&lt;&gt;"",HLOOKUP(AX$5,Functionalization!$G$6:$R$305,ROW($A104)-5,FALSE),IFERROR(INDEX(AX$269:AX$305,MATCH($F104,$B$269:$B$305,0))/VLOOKUP($F104,$B$269:$BB$305,MATCH(LEFT(TRIM(AX$6),FIND("~",SUBSTITUTE(AX$6,"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104))*HLOOKUP(LEFT(TRIM(AX$6),FIND("~",SUBSTITUTE(AX$6," ","~",LEN(TRIM(AX$6))-LEN(SUBSTITUTE(TRIM(AX$6)," ",""))))-1)&amp;" Total",$B$6:$BB$305,ROW($A104)-5,FALSE))</f>
        <v>0</v>
      </c>
      <c r="AY104" s="143">
        <f ca="1">IF(AY$5&lt;&gt;"",HLOOKUP(AY$5,Functionalization!$G$6:$R$305,ROW($A104)-5,FALSE),IFERROR(INDEX(AY$269:AY$305,MATCH($F104,$B$269:$B$305,0))/VLOOKUP($F104,$B$269:$BB$305,MATCH(LEFT(TRIM(AY$6),FIND("~",SUBSTITUTE(AY$6,"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104))*HLOOKUP(LEFT(TRIM(AY$6),FIND("~",SUBSTITUTE(AY$6," ","~",LEN(TRIM(AY$6))-LEN(SUBSTITUTE(TRIM(AY$6)," ",""))))-1)&amp;" Total",$B$6:$BB$305,ROW($A104)-5,FALSE))</f>
        <v>0</v>
      </c>
      <c r="AZ104" s="143">
        <f ca="1">IF(AZ$5&lt;&gt;"",HLOOKUP(AZ$5,Functionalization!$G$6:$R$305,ROW($A104)-5,FALSE),IFERROR(INDEX(AZ$269:AZ$305,MATCH($F104,$B$269:$B$305,0))/VLOOKUP($F104,$B$269:$BB$305,MATCH(LEFT(TRIM(AZ$6),FIND("~",SUBSTITUTE(AZ$6,"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104))*HLOOKUP(LEFT(TRIM(AZ$6),FIND("~",SUBSTITUTE(AZ$6," ","~",LEN(TRIM(AZ$6))-LEN(SUBSTITUTE(TRIM(AZ$6)," ",""))))-1)&amp;" Total",$B$6:$BB$305,ROW($A104)-5,FALSE))</f>
        <v>0</v>
      </c>
      <c r="BA104" s="143">
        <f ca="1">IF(BA$5&lt;&gt;"",HLOOKUP(BA$5,Functionalization!$G$6:$R$305,ROW($A104)-5,FALSE),IFERROR(INDEX(BA$269:BA$305,MATCH($F104,$B$269:$B$305,0))/VLOOKUP($F104,$B$269:$BB$305,MATCH(LEFT(TRIM(BA$6),FIND("~",SUBSTITUTE(BA$6,"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104))*HLOOKUP(LEFT(TRIM(BA$6),FIND("~",SUBSTITUTE(BA$6," ","~",LEN(TRIM(BA$6))-LEN(SUBSTITUTE(TRIM(BA$6)," ",""))))-1)&amp;" Total",$B$6:$BB$305,ROW($A104)-5,FALSE))</f>
        <v>0</v>
      </c>
      <c r="BB104" s="143">
        <f ca="1">IF(BB$5&lt;&gt;"",HLOOKUP(BB$5,Functionalization!$G$6:$R$305,ROW($A104)-5,FALSE),IFERROR(INDEX(BB$269:BB$305,MATCH($F104,$B$269:$B$305,0))/VLOOKUP($F104,$B$269:$BB$305,MATCH(LEFT(TRIM(BB$6),FIND("~",SUBSTITUTE(BB$6,"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104))*HLOOKUP(LEFT(TRIM(BB$6),FIND("~",SUBSTITUTE(BB$6," ","~",LEN(TRIM(BB$6))-LEN(SUBSTITUTE(TRIM(BB$6)," ",""))))-1)&amp;" Total",$B$6:$BB$305,ROW($A104)-5,FALSE))</f>
        <v>0</v>
      </c>
      <c r="BD104" s="79">
        <f ca="1">IFERROR(IF(SUMIF($G$6:$BB$6,BD$6&amp;" Total",$G104:$BB104)-(SUMIF($G$6:$BB$6,BD$6&amp;" "&amp;'Input-Func_Class'!$D$22,$G104:$BB104)+IFERROR(SUMIF($G$6:$BB$6,BD$6&amp;" "&amp;'Input-Func_Class'!$E$22,$G104:$BB104),SUMIF($G$6:$BB$6,BD$6&amp;" "&amp;'Input-Func_Class'!$B$24,$G104:$BB104))+SUMIF($G$6:$BB$6,BD$6&amp;" "&amp;'Input-Func_Class'!$F$22,$G104:$BB104))&lt;Check_Limit,0,1),1)</f>
        <v>0</v>
      </c>
      <c r="BE104" s="79">
        <f ca="1">IFERROR(IF(SUMIF($G$6:$BB$6,BE$6&amp;" Total",$G104:$BB104)-(SUMIF($G$6:$BB$6,BE$6&amp;" "&amp;'Input-Func_Class'!$D$22,$G104:$BB104)+IFERROR(SUMIF($G$6:$BB$6,BE$6&amp;" "&amp;'Input-Func_Class'!$E$22,$G104:$BB104),SUMIF($G$6:$BB$6,BE$6&amp;" "&amp;'Input-Func_Class'!$B$24,$G104:$BB104))+SUMIF($G$6:$BB$6,BE$6&amp;" "&amp;'Input-Func_Class'!$F$22,$G104:$BB104))&lt;Check_Limit,0,1),1)</f>
        <v>0</v>
      </c>
      <c r="BF104" s="79">
        <f ca="1">IFERROR(IF(SUMIF($G$6:$BB$6,BF$6&amp;" Total",$G104:$BB104)-(SUMIF($G$6:$BB$6,BF$6&amp;" "&amp;'Input-Func_Class'!$D$22,$G104:$BB104)+IFERROR(SUMIF($G$6:$BB$6,BF$6&amp;" "&amp;'Input-Func_Class'!$E$22,$G104:$BB104),SUMIF($G$6:$BB$6,BF$6&amp;" "&amp;'Input-Func_Class'!$B$24,$G104:$BB104))+SUMIF($G$6:$BB$6,BF$6&amp;" "&amp;'Input-Func_Class'!$F$22,$G104:$BB104))&lt;Check_Limit,0,1),1)</f>
        <v>0</v>
      </c>
      <c r="BG104" s="79">
        <f ca="1">IFERROR(IF(SUMIF($G$6:$BB$6,BG$6&amp;" Total",$G104:$BB104)-(SUMIF($G$6:$BB$6,BG$6&amp;" "&amp;'Input-Func_Class'!$D$22,$G104:$BB104)+IFERROR(SUMIF($G$6:$BB$6,BG$6&amp;" "&amp;'Input-Func_Class'!$E$22,$G104:$BB104),SUMIF($G$6:$BB$6,BG$6&amp;" "&amp;'Input-Func_Class'!$B$24,$G104:$BB104))+SUMIF($G$6:$BB$6,BG$6&amp;" "&amp;'Input-Func_Class'!$F$22,$G104:$BB104))&lt;Check_Limit,0,1),1)</f>
        <v>0</v>
      </c>
      <c r="BH104" s="79">
        <f ca="1">IFERROR(IF(SUMIF($G$6:$BB$6,BH$6&amp;" Total",$G104:$BB104)-(SUMIF($G$6:$BB$6,BH$6&amp;" "&amp;'Input-Func_Class'!$D$22,$G104:$BB104)+IFERROR(SUMIF($G$6:$BB$6,BH$6&amp;" "&amp;'Input-Func_Class'!$E$22,$G104:$BB104),SUMIF($G$6:$BB$6,BH$6&amp;" "&amp;'Input-Func_Class'!$B$24,$G104:$BB104))+SUMIF($G$6:$BB$6,BH$6&amp;" "&amp;'Input-Func_Class'!$F$22,$G104:$BB104))&lt;Check_Limit,0,1),1)</f>
        <v>0</v>
      </c>
      <c r="BI104" s="79">
        <f ca="1">IFERROR(IF(SUMIF($G$6:$BB$6,BI$6&amp;" Total",$G104:$BB104)-(SUMIF($G$6:$BB$6,BI$6&amp;" "&amp;'Input-Func_Class'!$D$22,$G104:$BB104)+IFERROR(SUMIF($G$6:$BB$6,BI$6&amp;" "&amp;'Input-Func_Class'!$E$22,$G104:$BB104),SUMIF($G$6:$BB$6,BI$6&amp;" "&amp;'Input-Func_Class'!$B$24,$G104:$BB104))+SUMIF($G$6:$BB$6,BI$6&amp;" "&amp;'Input-Func_Class'!$F$22,$G104:$BB104))&lt;Check_Limit,0,1),1)</f>
        <v>0</v>
      </c>
      <c r="BJ104" s="79">
        <f ca="1">IFERROR(IF(SUMIF($G$6:$BB$6,BJ$6&amp;" Total",$G104:$BB104)-(SUMIF($G$6:$BB$6,BJ$6&amp;" "&amp;'Input-Func_Class'!$D$22,$G104:$BB104)+IFERROR(SUMIF($G$6:$BB$6,BJ$6&amp;" "&amp;'Input-Func_Class'!$E$22,$G104:$BB104),SUMIF($G$6:$BB$6,BJ$6&amp;" "&amp;'Input-Func_Class'!$B$24,$G104:$BB104))+SUMIF($G$6:$BB$6,BJ$6&amp;" "&amp;'Input-Func_Class'!$F$22,$G104:$BB104))&lt;Check_Limit,0,1),1)</f>
        <v>0</v>
      </c>
      <c r="BK104" s="79">
        <f ca="1">IFERROR(IF(SUMIF($G$6:$BB$6,BK$6&amp;" Total",$G104:$BB104)-(SUMIF($G$6:$BB$6,BK$6&amp;" "&amp;'Input-Func_Class'!$D$22,$G104:$BB104)+IFERROR(SUMIF($G$6:$BB$6,BK$6&amp;" "&amp;'Input-Func_Class'!$E$22,$G104:$BB104),SUMIF($G$6:$BB$6,BK$6&amp;" "&amp;'Input-Func_Class'!$B$24,$G104:$BB104))+SUMIF($G$6:$BB$6,BK$6&amp;" "&amp;'Input-Func_Class'!$F$22,$G104:$BB104))&lt;Check_Limit,0,1),1)</f>
        <v>0</v>
      </c>
      <c r="BL104" s="79">
        <f ca="1">IFERROR(IF(SUMIF($G$6:$BB$6,BL$6&amp;" Total",$G104:$BB104)-(SUMIF($G$6:$BB$6,BL$6&amp;" "&amp;'Input-Func_Class'!$D$22,$G104:$BB104)+IFERROR(SUMIF($G$6:$BB$6,BL$6&amp;" "&amp;'Input-Func_Class'!$E$22,$G104:$BB104),SUMIF($G$6:$BB$6,BL$6&amp;" "&amp;'Input-Func_Class'!$B$24,$G104:$BB104))+SUMIF($G$6:$BB$6,BL$6&amp;" "&amp;'Input-Func_Class'!$F$22,$G104:$BB104))&lt;Check_Limit,0,1),1)</f>
        <v>0</v>
      </c>
      <c r="BM104" s="79">
        <f ca="1">IFERROR(IF(SUMIF($G$6:$BB$6,BM$6&amp;" Total",$G104:$BB104)-(SUMIF($G$6:$BB$6,BM$6&amp;" "&amp;'Input-Func_Class'!$D$22,$G104:$BB104)+IFERROR(SUMIF($G$6:$BB$6,BM$6&amp;" "&amp;'Input-Func_Class'!$E$22,$G104:$BB104),SUMIF($G$6:$BB$6,BM$6&amp;" "&amp;'Input-Func_Class'!$B$24,$G104:$BB104))+SUMIF($G$6:$BB$6,BM$6&amp;" "&amp;'Input-Func_Class'!$F$22,$G104:$BB104))&lt;Check_Limit,0,1),1)</f>
        <v>0</v>
      </c>
      <c r="BN104" s="79">
        <f ca="1">IFERROR(IF(SUMIF($G$6:$BB$6,BN$6&amp;" Total",$G104:$BB104)-(SUMIF($G$6:$BB$6,BN$6&amp;" "&amp;'Input-Func_Class'!$D$22,$G104:$BB104)+IFERROR(SUMIF($G$6:$BB$6,BN$6&amp;" "&amp;'Input-Func_Class'!$E$22,$G104:$BB104),SUMIF($G$6:$BB$6,BN$6&amp;" "&amp;'Input-Func_Class'!$B$24,$G104:$BB104))+SUMIF($G$6:$BB$6,BN$6&amp;" "&amp;'Input-Func_Class'!$F$22,$G104:$BB104))&lt;Check_Limit,0,1),1)</f>
        <v>0</v>
      </c>
      <c r="BO104" s="79">
        <f ca="1">IFERROR(IF(SUMIF($G$6:$BB$6,BO$6&amp;" Total",$G104:$BB104)-(SUMIF($G$6:$BB$6,BO$6&amp;" "&amp;'Input-Func_Class'!$D$22,$G104:$BB104)+IFERROR(SUMIF($G$6:$BB$6,BO$6&amp;" "&amp;'Input-Func_Class'!$E$22,$G104:$BB104),SUMIF($G$6:$BB$6,BO$6&amp;" "&amp;'Input-Func_Class'!$B$24,$G104:$BB104))+SUMIF($G$6:$BB$6,BO$6&amp;" "&amp;'Input-Func_Class'!$F$22,$G104:$BB104))&lt;Check_Limit,0,1),1)</f>
        <v>0</v>
      </c>
    </row>
    <row r="105" spans="1:67" outlineLevel="1">
      <c r="A105" s="113">
        <f>IF(ISBLANK('Input-Accounts'!A105),"",'Input-Accounts'!A105)</f>
        <v>90</v>
      </c>
      <c r="B105" s="79" t="str">
        <f>IF(ISBLANK('Input-Accounts'!B105),"",'Input-Accounts'!B105)</f>
        <v>Subtotal - General Plant</v>
      </c>
      <c r="C105" s="113" t="str">
        <f>IF(ISBLANK('Input-Accounts'!C105),"",'Input-Accounts'!C105)</f>
        <v/>
      </c>
      <c r="D105" s="144">
        <f>SUBTOTAL(9,D95:D104)</f>
        <v>-23558971.649999999</v>
      </c>
      <c r="E105" s="143">
        <f t="shared" ca="1" si="16"/>
        <v>0</v>
      </c>
      <c r="G105" s="144">
        <f t="shared" ref="G105:BB105" ca="1" si="20">SUBTOTAL(9,G95:G104)</f>
        <v>0</v>
      </c>
      <c r="H105" s="144">
        <f t="shared" ca="1" si="20"/>
        <v>0</v>
      </c>
      <c r="I105" s="144">
        <f t="shared" ca="1" si="20"/>
        <v>0</v>
      </c>
      <c r="J105" s="144">
        <f t="shared" ca="1" si="20"/>
        <v>0</v>
      </c>
      <c r="K105" s="144">
        <f t="shared" ca="1" si="20"/>
        <v>-436181.46870335867</v>
      </c>
      <c r="L105" s="144">
        <f t="shared" ca="1" si="20"/>
        <v>-436181.46870335867</v>
      </c>
      <c r="M105" s="144">
        <f t="shared" ca="1" si="20"/>
        <v>0</v>
      </c>
      <c r="N105" s="144">
        <f t="shared" ca="1" si="20"/>
        <v>0</v>
      </c>
      <c r="O105" s="144">
        <f t="shared" ca="1" si="20"/>
        <v>-23122790.181296643</v>
      </c>
      <c r="P105" s="144">
        <f t="shared" ca="1" si="20"/>
        <v>-15026993.667292574</v>
      </c>
      <c r="Q105" s="144">
        <f t="shared" ca="1" si="20"/>
        <v>0</v>
      </c>
      <c r="R105" s="144">
        <f t="shared" ca="1" si="20"/>
        <v>-8095796.514004074</v>
      </c>
      <c r="S105" s="144">
        <f t="shared" ca="1" si="20"/>
        <v>0</v>
      </c>
      <c r="T105" s="144">
        <f t="shared" ca="1" si="20"/>
        <v>0</v>
      </c>
      <c r="U105" s="144">
        <f t="shared" ca="1" si="20"/>
        <v>0</v>
      </c>
      <c r="V105" s="144">
        <f t="shared" ca="1" si="20"/>
        <v>0</v>
      </c>
      <c r="W105" s="144">
        <f t="shared" ca="1" si="20"/>
        <v>0</v>
      </c>
      <c r="X105" s="144">
        <f t="shared" ca="1" si="20"/>
        <v>0</v>
      </c>
      <c r="Y105" s="144">
        <f t="shared" ca="1" si="20"/>
        <v>0</v>
      </c>
      <c r="Z105" s="144">
        <f t="shared" ca="1" si="20"/>
        <v>0</v>
      </c>
      <c r="AA105" s="144">
        <f t="shared" ca="1" si="20"/>
        <v>0</v>
      </c>
      <c r="AB105" s="144">
        <f t="shared" ca="1" si="20"/>
        <v>0</v>
      </c>
      <c r="AC105" s="144">
        <f t="shared" ca="1" si="20"/>
        <v>0</v>
      </c>
      <c r="AD105" s="144">
        <f t="shared" ca="1" si="20"/>
        <v>0</v>
      </c>
      <c r="AE105" s="144">
        <f t="shared" ca="1" si="20"/>
        <v>0</v>
      </c>
      <c r="AF105" s="144">
        <f t="shared" ca="1" si="20"/>
        <v>0</v>
      </c>
      <c r="AG105" s="144">
        <f t="shared" ca="1" si="20"/>
        <v>0</v>
      </c>
      <c r="AH105" s="144">
        <f t="shared" ca="1" si="20"/>
        <v>0</v>
      </c>
      <c r="AI105" s="144">
        <f t="shared" ca="1" si="20"/>
        <v>0</v>
      </c>
      <c r="AJ105" s="144">
        <f t="shared" ca="1" si="20"/>
        <v>0</v>
      </c>
      <c r="AK105" s="144">
        <f t="shared" ca="1" si="20"/>
        <v>0</v>
      </c>
      <c r="AL105" s="144">
        <f t="shared" ca="1" si="20"/>
        <v>0</v>
      </c>
      <c r="AM105" s="144">
        <f t="shared" ca="1" si="20"/>
        <v>0</v>
      </c>
      <c r="AN105" s="144">
        <f t="shared" ca="1" si="20"/>
        <v>0</v>
      </c>
      <c r="AO105" s="144">
        <f t="shared" ca="1" si="20"/>
        <v>0</v>
      </c>
      <c r="AP105" s="144">
        <f t="shared" ca="1" si="20"/>
        <v>0</v>
      </c>
      <c r="AQ105" s="144">
        <f t="shared" ca="1" si="20"/>
        <v>0</v>
      </c>
      <c r="AR105" s="144">
        <f t="shared" ca="1" si="20"/>
        <v>0</v>
      </c>
      <c r="AS105" s="144">
        <f t="shared" ca="1" si="20"/>
        <v>0</v>
      </c>
      <c r="AT105" s="144">
        <f t="shared" ca="1" si="20"/>
        <v>0</v>
      </c>
      <c r="AU105" s="144">
        <f t="shared" ca="1" si="20"/>
        <v>0</v>
      </c>
      <c r="AV105" s="144">
        <f t="shared" ca="1" si="20"/>
        <v>0</v>
      </c>
      <c r="AW105" s="144">
        <f t="shared" ca="1" si="20"/>
        <v>0</v>
      </c>
      <c r="AX105" s="144">
        <f t="shared" ca="1" si="20"/>
        <v>0</v>
      </c>
      <c r="AY105" s="144">
        <f t="shared" ca="1" si="20"/>
        <v>0</v>
      </c>
      <c r="AZ105" s="144">
        <f t="shared" ca="1" si="20"/>
        <v>0</v>
      </c>
      <c r="BA105" s="144">
        <f t="shared" ca="1" si="20"/>
        <v>0</v>
      </c>
      <c r="BB105" s="144">
        <f t="shared" ca="1" si="20"/>
        <v>0</v>
      </c>
      <c r="BD105" s="79">
        <f ca="1">IFERROR(IF(SUMIF($G$6:$BB$6,BD$6&amp;" Total",$G105:$BB105)-(SUMIF($G$6:$BB$6,BD$6&amp;" "&amp;'Input-Func_Class'!$D$22,$G105:$BB105)+IFERROR(SUMIF($G$6:$BB$6,BD$6&amp;" "&amp;'Input-Func_Class'!$E$22,$G105:$BB105),SUMIF($G$6:$BB$6,BD$6&amp;" "&amp;'Input-Func_Class'!$B$24,$G105:$BB105))+SUMIF($G$6:$BB$6,BD$6&amp;" "&amp;'Input-Func_Class'!$F$22,$G105:$BB105))&lt;Check_Limit,0,1),1)</f>
        <v>0</v>
      </c>
      <c r="BE105" s="79">
        <f ca="1">IFERROR(IF(SUMIF($G$6:$BB$6,BE$6&amp;" Total",$G105:$BB105)-(SUMIF($G$6:$BB$6,BE$6&amp;" "&amp;'Input-Func_Class'!$D$22,$G105:$BB105)+IFERROR(SUMIF($G$6:$BB$6,BE$6&amp;" "&amp;'Input-Func_Class'!$E$22,$G105:$BB105),SUMIF($G$6:$BB$6,BE$6&amp;" "&amp;'Input-Func_Class'!$B$24,$G105:$BB105))+SUMIF($G$6:$BB$6,BE$6&amp;" "&amp;'Input-Func_Class'!$F$22,$G105:$BB105))&lt;Check_Limit,0,1),1)</f>
        <v>0</v>
      </c>
      <c r="BF105" s="79">
        <f ca="1">IFERROR(IF(SUMIF($G$6:$BB$6,BF$6&amp;" Total",$G105:$BB105)-(SUMIF($G$6:$BB$6,BF$6&amp;" "&amp;'Input-Func_Class'!$D$22,$G105:$BB105)+IFERROR(SUMIF($G$6:$BB$6,BF$6&amp;" "&amp;'Input-Func_Class'!$E$22,$G105:$BB105),SUMIF($G$6:$BB$6,BF$6&amp;" "&amp;'Input-Func_Class'!$B$24,$G105:$BB105))+SUMIF($G$6:$BB$6,BF$6&amp;" "&amp;'Input-Func_Class'!$F$22,$G105:$BB105))&lt;Check_Limit,0,1),1)</f>
        <v>0</v>
      </c>
      <c r="BG105" s="79">
        <f ca="1">IFERROR(IF(SUMIF($G$6:$BB$6,BG$6&amp;" Total",$G105:$BB105)-(SUMIF($G$6:$BB$6,BG$6&amp;" "&amp;'Input-Func_Class'!$D$22,$G105:$BB105)+IFERROR(SUMIF($G$6:$BB$6,BG$6&amp;" "&amp;'Input-Func_Class'!$E$22,$G105:$BB105),SUMIF($G$6:$BB$6,BG$6&amp;" "&amp;'Input-Func_Class'!$B$24,$G105:$BB105))+SUMIF($G$6:$BB$6,BG$6&amp;" "&amp;'Input-Func_Class'!$F$22,$G105:$BB105))&lt;Check_Limit,0,1),1)</f>
        <v>0</v>
      </c>
      <c r="BH105" s="79">
        <f ca="1">IFERROR(IF(SUMIF($G$6:$BB$6,BH$6&amp;" Total",$G105:$BB105)-(SUMIF($G$6:$BB$6,BH$6&amp;" "&amp;'Input-Func_Class'!$D$22,$G105:$BB105)+IFERROR(SUMIF($G$6:$BB$6,BH$6&amp;" "&amp;'Input-Func_Class'!$E$22,$G105:$BB105),SUMIF($G$6:$BB$6,BH$6&amp;" "&amp;'Input-Func_Class'!$B$24,$G105:$BB105))+SUMIF($G$6:$BB$6,BH$6&amp;" "&amp;'Input-Func_Class'!$F$22,$G105:$BB105))&lt;Check_Limit,0,1),1)</f>
        <v>0</v>
      </c>
      <c r="BI105" s="79">
        <f ca="1">IFERROR(IF(SUMIF($G$6:$BB$6,BI$6&amp;" Total",$G105:$BB105)-(SUMIF($G$6:$BB$6,BI$6&amp;" "&amp;'Input-Func_Class'!$D$22,$G105:$BB105)+IFERROR(SUMIF($G$6:$BB$6,BI$6&amp;" "&amp;'Input-Func_Class'!$E$22,$G105:$BB105),SUMIF($G$6:$BB$6,BI$6&amp;" "&amp;'Input-Func_Class'!$B$24,$G105:$BB105))+SUMIF($G$6:$BB$6,BI$6&amp;" "&amp;'Input-Func_Class'!$F$22,$G105:$BB105))&lt;Check_Limit,0,1),1)</f>
        <v>0</v>
      </c>
      <c r="BJ105" s="79">
        <f ca="1">IFERROR(IF(SUMIF($G$6:$BB$6,BJ$6&amp;" Total",$G105:$BB105)-(SUMIF($G$6:$BB$6,BJ$6&amp;" "&amp;'Input-Func_Class'!$D$22,$G105:$BB105)+IFERROR(SUMIF($G$6:$BB$6,BJ$6&amp;" "&amp;'Input-Func_Class'!$E$22,$G105:$BB105),SUMIF($G$6:$BB$6,BJ$6&amp;" "&amp;'Input-Func_Class'!$B$24,$G105:$BB105))+SUMIF($G$6:$BB$6,BJ$6&amp;" "&amp;'Input-Func_Class'!$F$22,$G105:$BB105))&lt;Check_Limit,0,1),1)</f>
        <v>0</v>
      </c>
      <c r="BK105" s="79">
        <f ca="1">IFERROR(IF(SUMIF($G$6:$BB$6,BK$6&amp;" Total",$G105:$BB105)-(SUMIF($G$6:$BB$6,BK$6&amp;" "&amp;'Input-Func_Class'!$D$22,$G105:$BB105)+IFERROR(SUMIF($G$6:$BB$6,BK$6&amp;" "&amp;'Input-Func_Class'!$E$22,$G105:$BB105),SUMIF($G$6:$BB$6,BK$6&amp;" "&amp;'Input-Func_Class'!$B$24,$G105:$BB105))+SUMIF($G$6:$BB$6,BK$6&amp;" "&amp;'Input-Func_Class'!$F$22,$G105:$BB105))&lt;Check_Limit,0,1),1)</f>
        <v>0</v>
      </c>
      <c r="BL105" s="79">
        <f ca="1">IFERROR(IF(SUMIF($G$6:$BB$6,BL$6&amp;" Total",$G105:$BB105)-(SUMIF($G$6:$BB$6,BL$6&amp;" "&amp;'Input-Func_Class'!$D$22,$G105:$BB105)+IFERROR(SUMIF($G$6:$BB$6,BL$6&amp;" "&amp;'Input-Func_Class'!$E$22,$G105:$BB105),SUMIF($G$6:$BB$6,BL$6&amp;" "&amp;'Input-Func_Class'!$B$24,$G105:$BB105))+SUMIF($G$6:$BB$6,BL$6&amp;" "&amp;'Input-Func_Class'!$F$22,$G105:$BB105))&lt;Check_Limit,0,1),1)</f>
        <v>0</v>
      </c>
      <c r="BM105" s="79">
        <f ca="1">IFERROR(IF(SUMIF($G$6:$BB$6,BM$6&amp;" Total",$G105:$BB105)-(SUMIF($G$6:$BB$6,BM$6&amp;" "&amp;'Input-Func_Class'!$D$22,$G105:$BB105)+IFERROR(SUMIF($G$6:$BB$6,BM$6&amp;" "&amp;'Input-Func_Class'!$E$22,$G105:$BB105),SUMIF($G$6:$BB$6,BM$6&amp;" "&amp;'Input-Func_Class'!$B$24,$G105:$BB105))+SUMIF($G$6:$BB$6,BM$6&amp;" "&amp;'Input-Func_Class'!$F$22,$G105:$BB105))&lt;Check_Limit,0,1),1)</f>
        <v>0</v>
      </c>
      <c r="BN105" s="79">
        <f ca="1">IFERROR(IF(SUMIF($G$6:$BB$6,BN$6&amp;" Total",$G105:$BB105)-(SUMIF($G$6:$BB$6,BN$6&amp;" "&amp;'Input-Func_Class'!$D$22,$G105:$BB105)+IFERROR(SUMIF($G$6:$BB$6,BN$6&amp;" "&amp;'Input-Func_Class'!$E$22,$G105:$BB105),SUMIF($G$6:$BB$6,BN$6&amp;" "&amp;'Input-Func_Class'!$B$24,$G105:$BB105))+SUMIF($G$6:$BB$6,BN$6&amp;" "&amp;'Input-Func_Class'!$F$22,$G105:$BB105))&lt;Check_Limit,0,1),1)</f>
        <v>0</v>
      </c>
      <c r="BO105" s="79">
        <f ca="1">IFERROR(IF(SUMIF($G$6:$BB$6,BO$6&amp;" Total",$G105:$BB105)-(SUMIF($G$6:$BB$6,BO$6&amp;" "&amp;'Input-Func_Class'!$D$22,$G105:$BB105)+IFERROR(SUMIF($G$6:$BB$6,BO$6&amp;" "&amp;'Input-Func_Class'!$E$22,$G105:$BB105),SUMIF($G$6:$BB$6,BO$6&amp;" "&amp;'Input-Func_Class'!$B$24,$G105:$BB105))+SUMIF($G$6:$BB$6,BO$6&amp;" "&amp;'Input-Func_Class'!$F$22,$G105:$BB105))&lt;Check_Limit,0,1),1)</f>
        <v>0</v>
      </c>
    </row>
    <row r="106" spans="1:67" outlineLevel="1">
      <c r="A106" s="113" t="str">
        <f>IF(ISBLANK('Input-Accounts'!A106),"",'Input-Accounts'!A106)</f>
        <v/>
      </c>
      <c r="B106" s="79" t="str">
        <f>IF(ISBLANK('Input-Accounts'!B106),"",'Input-Accounts'!B106)</f>
        <v/>
      </c>
      <c r="C106" s="113" t="str">
        <f>IF(ISBLANK('Input-Accounts'!C106),"",'Input-Accounts'!C106)</f>
        <v/>
      </c>
      <c r="D106" s="143"/>
      <c r="E106" s="143">
        <f t="shared" si="16"/>
        <v>0</v>
      </c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  <c r="BD106" s="79">
        <f>IFERROR(IF(SUMIF($G$6:$BB$6,BD$6&amp;" Total",$G106:$BB106)-(SUMIF($G$6:$BB$6,BD$6&amp;" "&amp;'Input-Func_Class'!$D$22,$G106:$BB106)+IFERROR(SUMIF($G$6:$BB$6,BD$6&amp;" "&amp;'Input-Func_Class'!$E$22,$G106:$BB106),SUMIF($G$6:$BB$6,BD$6&amp;" "&amp;'Input-Func_Class'!$B$24,$G106:$BB106))+SUMIF($G$6:$BB$6,BD$6&amp;" "&amp;'Input-Func_Class'!$F$22,$G106:$BB106))&lt;Check_Limit,0,1),1)</f>
        <v>0</v>
      </c>
      <c r="BE106" s="79">
        <f>IFERROR(IF(SUMIF($G$6:$BB$6,BE$6&amp;" Total",$G106:$BB106)-(SUMIF($G$6:$BB$6,BE$6&amp;" "&amp;'Input-Func_Class'!$D$22,$G106:$BB106)+IFERROR(SUMIF($G$6:$BB$6,BE$6&amp;" "&amp;'Input-Func_Class'!$E$22,$G106:$BB106),SUMIF($G$6:$BB$6,BE$6&amp;" "&amp;'Input-Func_Class'!$B$24,$G106:$BB106))+SUMIF($G$6:$BB$6,BE$6&amp;" "&amp;'Input-Func_Class'!$F$22,$G106:$BB106))&lt;Check_Limit,0,1),1)</f>
        <v>0</v>
      </c>
      <c r="BF106" s="79">
        <f>IFERROR(IF(SUMIF($G$6:$BB$6,BF$6&amp;" Total",$G106:$BB106)-(SUMIF($G$6:$BB$6,BF$6&amp;" "&amp;'Input-Func_Class'!$D$22,$G106:$BB106)+IFERROR(SUMIF($G$6:$BB$6,BF$6&amp;" "&amp;'Input-Func_Class'!$E$22,$G106:$BB106),SUMIF($G$6:$BB$6,BF$6&amp;" "&amp;'Input-Func_Class'!$B$24,$G106:$BB106))+SUMIF($G$6:$BB$6,BF$6&amp;" "&amp;'Input-Func_Class'!$F$22,$G106:$BB106))&lt;Check_Limit,0,1),1)</f>
        <v>0</v>
      </c>
      <c r="BG106" s="79">
        <f>IFERROR(IF(SUMIF($G$6:$BB$6,BG$6&amp;" Total",$G106:$BB106)-(SUMIF($G$6:$BB$6,BG$6&amp;" "&amp;'Input-Func_Class'!$D$22,$G106:$BB106)+IFERROR(SUMIF($G$6:$BB$6,BG$6&amp;" "&amp;'Input-Func_Class'!$E$22,$G106:$BB106),SUMIF($G$6:$BB$6,BG$6&amp;" "&amp;'Input-Func_Class'!$B$24,$G106:$BB106))+SUMIF($G$6:$BB$6,BG$6&amp;" "&amp;'Input-Func_Class'!$F$22,$G106:$BB106))&lt;Check_Limit,0,1),1)</f>
        <v>0</v>
      </c>
      <c r="BH106" s="79">
        <f>IFERROR(IF(SUMIF($G$6:$BB$6,BH$6&amp;" Total",$G106:$BB106)-(SUMIF($G$6:$BB$6,BH$6&amp;" "&amp;'Input-Func_Class'!$D$22,$G106:$BB106)+IFERROR(SUMIF($G$6:$BB$6,BH$6&amp;" "&amp;'Input-Func_Class'!$E$22,$G106:$BB106),SUMIF($G$6:$BB$6,BH$6&amp;" "&amp;'Input-Func_Class'!$B$24,$G106:$BB106))+SUMIF($G$6:$BB$6,BH$6&amp;" "&amp;'Input-Func_Class'!$F$22,$G106:$BB106))&lt;Check_Limit,0,1),1)</f>
        <v>0</v>
      </c>
      <c r="BI106" s="79">
        <f>IFERROR(IF(SUMIF($G$6:$BB$6,BI$6&amp;" Total",$G106:$BB106)-(SUMIF($G$6:$BB$6,BI$6&amp;" "&amp;'Input-Func_Class'!$D$22,$G106:$BB106)+IFERROR(SUMIF($G$6:$BB$6,BI$6&amp;" "&amp;'Input-Func_Class'!$E$22,$G106:$BB106),SUMIF($G$6:$BB$6,BI$6&amp;" "&amp;'Input-Func_Class'!$B$24,$G106:$BB106))+SUMIF($G$6:$BB$6,BI$6&amp;" "&amp;'Input-Func_Class'!$F$22,$G106:$BB106))&lt;Check_Limit,0,1),1)</f>
        <v>0</v>
      </c>
      <c r="BJ106" s="79">
        <f>IFERROR(IF(SUMIF($G$6:$BB$6,BJ$6&amp;" Total",$G106:$BB106)-(SUMIF($G$6:$BB$6,BJ$6&amp;" "&amp;'Input-Func_Class'!$D$22,$G106:$BB106)+IFERROR(SUMIF($G$6:$BB$6,BJ$6&amp;" "&amp;'Input-Func_Class'!$E$22,$G106:$BB106),SUMIF($G$6:$BB$6,BJ$6&amp;" "&amp;'Input-Func_Class'!$B$24,$G106:$BB106))+SUMIF($G$6:$BB$6,BJ$6&amp;" "&amp;'Input-Func_Class'!$F$22,$G106:$BB106))&lt;Check_Limit,0,1),1)</f>
        <v>0</v>
      </c>
      <c r="BK106" s="79">
        <f>IFERROR(IF(SUMIF($G$6:$BB$6,BK$6&amp;" Total",$G106:$BB106)-(SUMIF($G$6:$BB$6,BK$6&amp;" "&amp;'Input-Func_Class'!$D$22,$G106:$BB106)+IFERROR(SUMIF($G$6:$BB$6,BK$6&amp;" "&amp;'Input-Func_Class'!$E$22,$G106:$BB106),SUMIF($G$6:$BB$6,BK$6&amp;" "&amp;'Input-Func_Class'!$B$24,$G106:$BB106))+SUMIF($G$6:$BB$6,BK$6&amp;" "&amp;'Input-Func_Class'!$F$22,$G106:$BB106))&lt;Check_Limit,0,1),1)</f>
        <v>0</v>
      </c>
      <c r="BL106" s="79">
        <f>IFERROR(IF(SUMIF($G$6:$BB$6,BL$6&amp;" Total",$G106:$BB106)-(SUMIF($G$6:$BB$6,BL$6&amp;" "&amp;'Input-Func_Class'!$D$22,$G106:$BB106)+IFERROR(SUMIF($G$6:$BB$6,BL$6&amp;" "&amp;'Input-Func_Class'!$E$22,$G106:$BB106),SUMIF($G$6:$BB$6,BL$6&amp;" "&amp;'Input-Func_Class'!$B$24,$G106:$BB106))+SUMIF($G$6:$BB$6,BL$6&amp;" "&amp;'Input-Func_Class'!$F$22,$G106:$BB106))&lt;Check_Limit,0,1),1)</f>
        <v>0</v>
      </c>
      <c r="BM106" s="79">
        <f>IFERROR(IF(SUMIF($G$6:$BB$6,BM$6&amp;" Total",$G106:$BB106)-(SUMIF($G$6:$BB$6,BM$6&amp;" "&amp;'Input-Func_Class'!$D$22,$G106:$BB106)+IFERROR(SUMIF($G$6:$BB$6,BM$6&amp;" "&amp;'Input-Func_Class'!$E$22,$G106:$BB106),SUMIF($G$6:$BB$6,BM$6&amp;" "&amp;'Input-Func_Class'!$B$24,$G106:$BB106))+SUMIF($G$6:$BB$6,BM$6&amp;" "&amp;'Input-Func_Class'!$F$22,$G106:$BB106))&lt;Check_Limit,0,1),1)</f>
        <v>0</v>
      </c>
      <c r="BN106" s="79">
        <f>IFERROR(IF(SUMIF($G$6:$BB$6,BN$6&amp;" Total",$G106:$BB106)-(SUMIF($G$6:$BB$6,BN$6&amp;" "&amp;'Input-Func_Class'!$D$22,$G106:$BB106)+IFERROR(SUMIF($G$6:$BB$6,BN$6&amp;" "&amp;'Input-Func_Class'!$E$22,$G106:$BB106),SUMIF($G$6:$BB$6,BN$6&amp;" "&amp;'Input-Func_Class'!$B$24,$G106:$BB106))+SUMIF($G$6:$BB$6,BN$6&amp;" "&amp;'Input-Func_Class'!$F$22,$G106:$BB106))&lt;Check_Limit,0,1),1)</f>
        <v>0</v>
      </c>
      <c r="BO106" s="79">
        <f>IFERROR(IF(SUMIF($G$6:$BB$6,BO$6&amp;" Total",$G106:$BB106)-(SUMIF($G$6:$BB$6,BO$6&amp;" "&amp;'Input-Func_Class'!$D$22,$G106:$BB106)+IFERROR(SUMIF($G$6:$BB$6,BO$6&amp;" "&amp;'Input-Func_Class'!$E$22,$G106:$BB106),SUMIF($G$6:$BB$6,BO$6&amp;" "&amp;'Input-Func_Class'!$B$24,$G106:$BB106))+SUMIF($G$6:$BB$6,BO$6&amp;" "&amp;'Input-Func_Class'!$F$22,$G106:$BB106))&lt;Check_Limit,0,1),1)</f>
        <v>0</v>
      </c>
    </row>
    <row r="107" spans="1:67">
      <c r="A107" s="113">
        <f>IF(ISBLANK('Input-Accounts'!A107),"",'Input-Accounts'!A107)</f>
        <v>91</v>
      </c>
      <c r="B107" s="127" t="str">
        <f>IF(ISBLANK('Input-Accounts'!B107),"",'Input-Accounts'!B107)</f>
        <v>Total Accumulated Depreciation &amp; Amortization</v>
      </c>
      <c r="C107" s="113" t="str">
        <f>IF(ISBLANK('Input-Accounts'!C107),"",'Input-Accounts'!C107)</f>
        <v/>
      </c>
      <c r="D107" s="143">
        <f>SUBTOTAL(9,D67:D106)</f>
        <v>-482855822.54000008</v>
      </c>
      <c r="E107" s="143">
        <f ca="1">IFERROR(IF(D107="",0,IF(D107=0,0,IF(ABS(D107-SUM(G107,K107,O107,S107,W107,AA107,AE107,AI107,AM107,AQ107,AU107,AY107))&lt;Check_Limit,0,1))),1)</f>
        <v>0</v>
      </c>
      <c r="F107" s="89"/>
      <c r="G107" s="143">
        <f t="shared" ref="G107:BB107" ca="1" si="21">SUBTOTAL(9,G67:G106)</f>
        <v>0</v>
      </c>
      <c r="H107" s="143">
        <f t="shared" ca="1" si="21"/>
        <v>0</v>
      </c>
      <c r="I107" s="143">
        <f t="shared" ca="1" si="21"/>
        <v>0</v>
      </c>
      <c r="J107" s="143">
        <f t="shared" ca="1" si="21"/>
        <v>0</v>
      </c>
      <c r="K107" s="143">
        <f t="shared" ca="1" si="21"/>
        <v>-14712149.06832717</v>
      </c>
      <c r="L107" s="143">
        <f t="shared" ca="1" si="21"/>
        <v>-13980206.514627937</v>
      </c>
      <c r="M107" s="143">
        <f t="shared" ca="1" si="21"/>
        <v>-731942.55369923369</v>
      </c>
      <c r="N107" s="143">
        <f t="shared" ca="1" si="21"/>
        <v>0</v>
      </c>
      <c r="O107" s="143">
        <f t="shared" ca="1" si="21"/>
        <v>-468143673.47167277</v>
      </c>
      <c r="P107" s="143">
        <f t="shared" ca="1" si="21"/>
        <v>-243711844.7215021</v>
      </c>
      <c r="Q107" s="143">
        <f t="shared" ca="1" si="21"/>
        <v>0</v>
      </c>
      <c r="R107" s="143">
        <f t="shared" ca="1" si="21"/>
        <v>-224431828.75017077</v>
      </c>
      <c r="S107" s="143">
        <f t="shared" ca="1" si="21"/>
        <v>0</v>
      </c>
      <c r="T107" s="143">
        <f t="shared" ca="1" si="21"/>
        <v>0</v>
      </c>
      <c r="U107" s="143">
        <f t="shared" ca="1" si="21"/>
        <v>0</v>
      </c>
      <c r="V107" s="143">
        <f t="shared" ca="1" si="21"/>
        <v>0</v>
      </c>
      <c r="W107" s="143">
        <f t="shared" ca="1" si="21"/>
        <v>0</v>
      </c>
      <c r="X107" s="143">
        <f t="shared" ca="1" si="21"/>
        <v>0</v>
      </c>
      <c r="Y107" s="143">
        <f t="shared" ca="1" si="21"/>
        <v>0</v>
      </c>
      <c r="Z107" s="143">
        <f t="shared" ca="1" si="21"/>
        <v>0</v>
      </c>
      <c r="AA107" s="143">
        <f t="shared" ca="1" si="21"/>
        <v>0</v>
      </c>
      <c r="AB107" s="143">
        <f t="shared" ca="1" si="21"/>
        <v>0</v>
      </c>
      <c r="AC107" s="143">
        <f t="shared" ca="1" si="21"/>
        <v>0</v>
      </c>
      <c r="AD107" s="143">
        <f t="shared" ca="1" si="21"/>
        <v>0</v>
      </c>
      <c r="AE107" s="143">
        <f t="shared" ca="1" si="21"/>
        <v>0</v>
      </c>
      <c r="AF107" s="143">
        <f t="shared" ca="1" si="21"/>
        <v>0</v>
      </c>
      <c r="AG107" s="143">
        <f t="shared" ca="1" si="21"/>
        <v>0</v>
      </c>
      <c r="AH107" s="143">
        <f t="shared" ca="1" si="21"/>
        <v>0</v>
      </c>
      <c r="AI107" s="143">
        <f t="shared" ca="1" si="21"/>
        <v>0</v>
      </c>
      <c r="AJ107" s="143">
        <f t="shared" ca="1" si="21"/>
        <v>0</v>
      </c>
      <c r="AK107" s="143">
        <f t="shared" ca="1" si="21"/>
        <v>0</v>
      </c>
      <c r="AL107" s="143">
        <f t="shared" ca="1" si="21"/>
        <v>0</v>
      </c>
      <c r="AM107" s="143">
        <f t="shared" ca="1" si="21"/>
        <v>0</v>
      </c>
      <c r="AN107" s="143">
        <f t="shared" ca="1" si="21"/>
        <v>0</v>
      </c>
      <c r="AO107" s="143">
        <f t="shared" ca="1" si="21"/>
        <v>0</v>
      </c>
      <c r="AP107" s="143">
        <f t="shared" ca="1" si="21"/>
        <v>0</v>
      </c>
      <c r="AQ107" s="143">
        <f t="shared" ca="1" si="21"/>
        <v>0</v>
      </c>
      <c r="AR107" s="143">
        <f t="shared" ca="1" si="21"/>
        <v>0</v>
      </c>
      <c r="AS107" s="143">
        <f t="shared" ca="1" si="21"/>
        <v>0</v>
      </c>
      <c r="AT107" s="143">
        <f t="shared" ca="1" si="21"/>
        <v>0</v>
      </c>
      <c r="AU107" s="143">
        <f t="shared" ca="1" si="21"/>
        <v>0</v>
      </c>
      <c r="AV107" s="143">
        <f t="shared" ca="1" si="21"/>
        <v>0</v>
      </c>
      <c r="AW107" s="143">
        <f t="shared" ca="1" si="21"/>
        <v>0</v>
      </c>
      <c r="AX107" s="143">
        <f t="shared" ca="1" si="21"/>
        <v>0</v>
      </c>
      <c r="AY107" s="143">
        <f t="shared" ca="1" si="21"/>
        <v>0</v>
      </c>
      <c r="AZ107" s="143">
        <f t="shared" ca="1" si="21"/>
        <v>0</v>
      </c>
      <c r="BA107" s="143">
        <f t="shared" ca="1" si="21"/>
        <v>0</v>
      </c>
      <c r="BB107" s="143">
        <f t="shared" ca="1" si="21"/>
        <v>0</v>
      </c>
      <c r="BD107" s="79">
        <f ca="1">IFERROR(IF(SUMIF($G$6:$BB$6,BD$6&amp;" Total",$G107:$BB107)-(SUMIF($G$6:$BB$6,BD$6&amp;" "&amp;'Input-Func_Class'!$D$22,$G107:$BB107)+IFERROR(SUMIF($G$6:$BB$6,BD$6&amp;" "&amp;'Input-Func_Class'!$E$22,$G107:$BB107),SUMIF($G$6:$BB$6,BD$6&amp;" "&amp;'Input-Func_Class'!$B$24,$G107:$BB107))+SUMIF($G$6:$BB$6,BD$6&amp;" "&amp;'Input-Func_Class'!$F$22,$G107:$BB107))&lt;Check_Limit,0,1),1)</f>
        <v>0</v>
      </c>
      <c r="BE107" s="79">
        <f ca="1">IFERROR(IF(SUMIF($G$6:$BB$6,BE$6&amp;" Total",$G107:$BB107)-(SUMIF($G$6:$BB$6,BE$6&amp;" "&amp;'Input-Func_Class'!$D$22,$G107:$BB107)+IFERROR(SUMIF($G$6:$BB$6,BE$6&amp;" "&amp;'Input-Func_Class'!$E$22,$G107:$BB107),SUMIF($G$6:$BB$6,BE$6&amp;" "&amp;'Input-Func_Class'!$B$24,$G107:$BB107))+SUMIF($G$6:$BB$6,BE$6&amp;" "&amp;'Input-Func_Class'!$F$22,$G107:$BB107))&lt;Check_Limit,0,1),1)</f>
        <v>0</v>
      </c>
      <c r="BF107" s="79">
        <f ca="1">IFERROR(IF(SUMIF($G$6:$BB$6,BF$6&amp;" Total",$G107:$BB107)-(SUMIF($G$6:$BB$6,BF$6&amp;" "&amp;'Input-Func_Class'!$D$22,$G107:$BB107)+IFERROR(SUMIF($G$6:$BB$6,BF$6&amp;" "&amp;'Input-Func_Class'!$E$22,$G107:$BB107),SUMIF($G$6:$BB$6,BF$6&amp;" "&amp;'Input-Func_Class'!$B$24,$G107:$BB107))+SUMIF($G$6:$BB$6,BF$6&amp;" "&amp;'Input-Func_Class'!$F$22,$G107:$BB107))&lt;Check_Limit,0,1),1)</f>
        <v>0</v>
      </c>
      <c r="BG107" s="79">
        <f ca="1">IFERROR(IF(SUMIF($G$6:$BB$6,BG$6&amp;" Total",$G107:$BB107)-(SUMIF($G$6:$BB$6,BG$6&amp;" "&amp;'Input-Func_Class'!$D$22,$G107:$BB107)+IFERROR(SUMIF($G$6:$BB$6,BG$6&amp;" "&amp;'Input-Func_Class'!$E$22,$G107:$BB107),SUMIF($G$6:$BB$6,BG$6&amp;" "&amp;'Input-Func_Class'!$B$24,$G107:$BB107))+SUMIF($G$6:$BB$6,BG$6&amp;" "&amp;'Input-Func_Class'!$F$22,$G107:$BB107))&lt;Check_Limit,0,1),1)</f>
        <v>0</v>
      </c>
      <c r="BH107" s="79">
        <f ca="1">IFERROR(IF(SUMIF($G$6:$BB$6,BH$6&amp;" Total",$G107:$BB107)-(SUMIF($G$6:$BB$6,BH$6&amp;" "&amp;'Input-Func_Class'!$D$22,$G107:$BB107)+IFERROR(SUMIF($G$6:$BB$6,BH$6&amp;" "&amp;'Input-Func_Class'!$E$22,$G107:$BB107),SUMIF($G$6:$BB$6,BH$6&amp;" "&amp;'Input-Func_Class'!$B$24,$G107:$BB107))+SUMIF($G$6:$BB$6,BH$6&amp;" "&amp;'Input-Func_Class'!$F$22,$G107:$BB107))&lt;Check_Limit,0,1),1)</f>
        <v>0</v>
      </c>
      <c r="BI107" s="79">
        <f ca="1">IFERROR(IF(SUMIF($G$6:$BB$6,BI$6&amp;" Total",$G107:$BB107)-(SUMIF($G$6:$BB$6,BI$6&amp;" "&amp;'Input-Func_Class'!$D$22,$G107:$BB107)+IFERROR(SUMIF($G$6:$BB$6,BI$6&amp;" "&amp;'Input-Func_Class'!$E$22,$G107:$BB107),SUMIF($G$6:$BB$6,BI$6&amp;" "&amp;'Input-Func_Class'!$B$24,$G107:$BB107))+SUMIF($G$6:$BB$6,BI$6&amp;" "&amp;'Input-Func_Class'!$F$22,$G107:$BB107))&lt;Check_Limit,0,1),1)</f>
        <v>0</v>
      </c>
      <c r="BJ107" s="79">
        <f ca="1">IFERROR(IF(SUMIF($G$6:$BB$6,BJ$6&amp;" Total",$G107:$BB107)-(SUMIF($G$6:$BB$6,BJ$6&amp;" "&amp;'Input-Func_Class'!$D$22,$G107:$BB107)+IFERROR(SUMIF($G$6:$BB$6,BJ$6&amp;" "&amp;'Input-Func_Class'!$E$22,$G107:$BB107),SUMIF($G$6:$BB$6,BJ$6&amp;" "&amp;'Input-Func_Class'!$B$24,$G107:$BB107))+SUMIF($G$6:$BB$6,BJ$6&amp;" "&amp;'Input-Func_Class'!$F$22,$G107:$BB107))&lt;Check_Limit,0,1),1)</f>
        <v>0</v>
      </c>
      <c r="BK107" s="79">
        <f ca="1">IFERROR(IF(SUMIF($G$6:$BB$6,BK$6&amp;" Total",$G107:$BB107)-(SUMIF($G$6:$BB$6,BK$6&amp;" "&amp;'Input-Func_Class'!$D$22,$G107:$BB107)+IFERROR(SUMIF($G$6:$BB$6,BK$6&amp;" "&amp;'Input-Func_Class'!$E$22,$G107:$BB107),SUMIF($G$6:$BB$6,BK$6&amp;" "&amp;'Input-Func_Class'!$B$24,$G107:$BB107))+SUMIF($G$6:$BB$6,BK$6&amp;" "&amp;'Input-Func_Class'!$F$22,$G107:$BB107))&lt;Check_Limit,0,1),1)</f>
        <v>0</v>
      </c>
      <c r="BL107" s="79">
        <f ca="1">IFERROR(IF(SUMIF($G$6:$BB$6,BL$6&amp;" Total",$G107:$BB107)-(SUMIF($G$6:$BB$6,BL$6&amp;" "&amp;'Input-Func_Class'!$D$22,$G107:$BB107)+IFERROR(SUMIF($G$6:$BB$6,BL$6&amp;" "&amp;'Input-Func_Class'!$E$22,$G107:$BB107),SUMIF($G$6:$BB$6,BL$6&amp;" "&amp;'Input-Func_Class'!$B$24,$G107:$BB107))+SUMIF($G$6:$BB$6,BL$6&amp;" "&amp;'Input-Func_Class'!$F$22,$G107:$BB107))&lt;Check_Limit,0,1),1)</f>
        <v>0</v>
      </c>
      <c r="BM107" s="79">
        <f ca="1">IFERROR(IF(SUMIF($G$6:$BB$6,BM$6&amp;" Total",$G107:$BB107)-(SUMIF($G$6:$BB$6,BM$6&amp;" "&amp;'Input-Func_Class'!$D$22,$G107:$BB107)+IFERROR(SUMIF($G$6:$BB$6,BM$6&amp;" "&amp;'Input-Func_Class'!$E$22,$G107:$BB107),SUMIF($G$6:$BB$6,BM$6&amp;" "&amp;'Input-Func_Class'!$B$24,$G107:$BB107))+SUMIF($G$6:$BB$6,BM$6&amp;" "&amp;'Input-Func_Class'!$F$22,$G107:$BB107))&lt;Check_Limit,0,1),1)</f>
        <v>0</v>
      </c>
      <c r="BN107" s="79">
        <f ca="1">IFERROR(IF(SUMIF($G$6:$BB$6,BN$6&amp;" Total",$G107:$BB107)-(SUMIF($G$6:$BB$6,BN$6&amp;" "&amp;'Input-Func_Class'!$D$22,$G107:$BB107)+IFERROR(SUMIF($G$6:$BB$6,BN$6&amp;" "&amp;'Input-Func_Class'!$E$22,$G107:$BB107),SUMIF($G$6:$BB$6,BN$6&amp;" "&amp;'Input-Func_Class'!$B$24,$G107:$BB107))+SUMIF($G$6:$BB$6,BN$6&amp;" "&amp;'Input-Func_Class'!$F$22,$G107:$BB107))&lt;Check_Limit,0,1),1)</f>
        <v>0</v>
      </c>
      <c r="BO107" s="79">
        <f ca="1">IFERROR(IF(SUMIF($G$6:$BB$6,BO$6&amp;" Total",$G107:$BB107)-(SUMIF($G$6:$BB$6,BO$6&amp;" "&amp;'Input-Func_Class'!$D$22,$G107:$BB107)+IFERROR(SUMIF($G$6:$BB$6,BO$6&amp;" "&amp;'Input-Func_Class'!$E$22,$G107:$BB107),SUMIF($G$6:$BB$6,BO$6&amp;" "&amp;'Input-Func_Class'!$B$24,$G107:$BB107))+SUMIF($G$6:$BB$6,BO$6&amp;" "&amp;'Input-Func_Class'!$F$22,$G107:$BB107))&lt;Check_Limit,0,1),1)</f>
        <v>0</v>
      </c>
    </row>
    <row r="108" spans="1:67">
      <c r="A108" s="113" t="str">
        <f>IF(ISBLANK('Input-Accounts'!A108),"",'Input-Accounts'!A108)</f>
        <v/>
      </c>
      <c r="B108" s="79" t="str">
        <f>IF(ISBLANK('Input-Accounts'!B108),"",'Input-Accounts'!B108)</f>
        <v/>
      </c>
      <c r="C108" s="113" t="str">
        <f>IF(ISBLANK('Input-Accounts'!C108),"",'Input-Accounts'!C108)</f>
        <v/>
      </c>
      <c r="D108" s="144"/>
      <c r="E108" s="143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D108" s="79">
        <f>IFERROR(IF(SUMIF($G$6:$BB$6,BD$6&amp;" Total",$G108:$BB108)-(SUMIF($G$6:$BB$6,BD$6&amp;" "&amp;'Input-Func_Class'!$D$22,$G108:$BB108)+IFERROR(SUMIF($G$6:$BB$6,BD$6&amp;" "&amp;'Input-Func_Class'!$E$22,$G108:$BB108),SUMIF($G$6:$BB$6,BD$6&amp;" "&amp;'Input-Func_Class'!$B$24,$G108:$BB108))+SUMIF($G$6:$BB$6,BD$6&amp;" "&amp;'Input-Func_Class'!$F$22,$G108:$BB108))&lt;Check_Limit,0,1),1)</f>
        <v>0</v>
      </c>
      <c r="BE108" s="79">
        <f>IFERROR(IF(SUMIF($G$6:$BB$6,BE$6&amp;" Total",$G108:$BB108)-(SUMIF($G$6:$BB$6,BE$6&amp;" "&amp;'Input-Func_Class'!$D$22,$G108:$BB108)+IFERROR(SUMIF($G$6:$BB$6,BE$6&amp;" "&amp;'Input-Func_Class'!$E$22,$G108:$BB108),SUMIF($G$6:$BB$6,BE$6&amp;" "&amp;'Input-Func_Class'!$B$24,$G108:$BB108))+SUMIF($G$6:$BB$6,BE$6&amp;" "&amp;'Input-Func_Class'!$F$22,$G108:$BB108))&lt;Check_Limit,0,1),1)</f>
        <v>0</v>
      </c>
      <c r="BF108" s="79">
        <f>IFERROR(IF(SUMIF($G$6:$BB$6,BF$6&amp;" Total",$G108:$BB108)-(SUMIF($G$6:$BB$6,BF$6&amp;" "&amp;'Input-Func_Class'!$D$22,$G108:$BB108)+IFERROR(SUMIF($G$6:$BB$6,BF$6&amp;" "&amp;'Input-Func_Class'!$E$22,$G108:$BB108),SUMIF($G$6:$BB$6,BF$6&amp;" "&amp;'Input-Func_Class'!$B$24,$G108:$BB108))+SUMIF($G$6:$BB$6,BF$6&amp;" "&amp;'Input-Func_Class'!$F$22,$G108:$BB108))&lt;Check_Limit,0,1),1)</f>
        <v>0</v>
      </c>
      <c r="BG108" s="79">
        <f>IFERROR(IF(SUMIF($G$6:$BB$6,BG$6&amp;" Total",$G108:$BB108)-(SUMIF($G$6:$BB$6,BG$6&amp;" "&amp;'Input-Func_Class'!$D$22,$G108:$BB108)+IFERROR(SUMIF($G$6:$BB$6,BG$6&amp;" "&amp;'Input-Func_Class'!$E$22,$G108:$BB108),SUMIF($G$6:$BB$6,BG$6&amp;" "&amp;'Input-Func_Class'!$B$24,$G108:$BB108))+SUMIF($G$6:$BB$6,BG$6&amp;" "&amp;'Input-Func_Class'!$F$22,$G108:$BB108))&lt;Check_Limit,0,1),1)</f>
        <v>0</v>
      </c>
      <c r="BH108" s="79">
        <f>IFERROR(IF(SUMIF($G$6:$BB$6,BH$6&amp;" Total",$G108:$BB108)-(SUMIF($G$6:$BB$6,BH$6&amp;" "&amp;'Input-Func_Class'!$D$22,$G108:$BB108)+IFERROR(SUMIF($G$6:$BB$6,BH$6&amp;" "&amp;'Input-Func_Class'!$E$22,$G108:$BB108),SUMIF($G$6:$BB$6,BH$6&amp;" "&amp;'Input-Func_Class'!$B$24,$G108:$BB108))+SUMIF($G$6:$BB$6,BH$6&amp;" "&amp;'Input-Func_Class'!$F$22,$G108:$BB108))&lt;Check_Limit,0,1),1)</f>
        <v>0</v>
      </c>
      <c r="BI108" s="79">
        <f>IFERROR(IF(SUMIF($G$6:$BB$6,BI$6&amp;" Total",$G108:$BB108)-(SUMIF($G$6:$BB$6,BI$6&amp;" "&amp;'Input-Func_Class'!$D$22,$G108:$BB108)+IFERROR(SUMIF($G$6:$BB$6,BI$6&amp;" "&amp;'Input-Func_Class'!$E$22,$G108:$BB108),SUMIF($G$6:$BB$6,BI$6&amp;" "&amp;'Input-Func_Class'!$B$24,$G108:$BB108))+SUMIF($G$6:$BB$6,BI$6&amp;" "&amp;'Input-Func_Class'!$F$22,$G108:$BB108))&lt;Check_Limit,0,1),1)</f>
        <v>0</v>
      </c>
      <c r="BJ108" s="79">
        <f>IFERROR(IF(SUMIF($G$6:$BB$6,BJ$6&amp;" Total",$G108:$BB108)-(SUMIF($G$6:$BB$6,BJ$6&amp;" "&amp;'Input-Func_Class'!$D$22,$G108:$BB108)+IFERROR(SUMIF($G$6:$BB$6,BJ$6&amp;" "&amp;'Input-Func_Class'!$E$22,$G108:$BB108),SUMIF($G$6:$BB$6,BJ$6&amp;" "&amp;'Input-Func_Class'!$B$24,$G108:$BB108))+SUMIF($G$6:$BB$6,BJ$6&amp;" "&amp;'Input-Func_Class'!$F$22,$G108:$BB108))&lt;Check_Limit,0,1),1)</f>
        <v>0</v>
      </c>
      <c r="BK108" s="79">
        <f>IFERROR(IF(SUMIF($G$6:$BB$6,BK$6&amp;" Total",$G108:$BB108)-(SUMIF($G$6:$BB$6,BK$6&amp;" "&amp;'Input-Func_Class'!$D$22,$G108:$BB108)+IFERROR(SUMIF($G$6:$BB$6,BK$6&amp;" "&amp;'Input-Func_Class'!$E$22,$G108:$BB108),SUMIF($G$6:$BB$6,BK$6&amp;" "&amp;'Input-Func_Class'!$B$24,$G108:$BB108))+SUMIF($G$6:$BB$6,BK$6&amp;" "&amp;'Input-Func_Class'!$F$22,$G108:$BB108))&lt;Check_Limit,0,1),1)</f>
        <v>0</v>
      </c>
      <c r="BL108" s="79">
        <f>IFERROR(IF(SUMIF($G$6:$BB$6,BL$6&amp;" Total",$G108:$BB108)-(SUMIF($G$6:$BB$6,BL$6&amp;" "&amp;'Input-Func_Class'!$D$22,$G108:$BB108)+IFERROR(SUMIF($G$6:$BB$6,BL$6&amp;" "&amp;'Input-Func_Class'!$E$22,$G108:$BB108),SUMIF($G$6:$BB$6,BL$6&amp;" "&amp;'Input-Func_Class'!$B$24,$G108:$BB108))+SUMIF($G$6:$BB$6,BL$6&amp;" "&amp;'Input-Func_Class'!$F$22,$G108:$BB108))&lt;Check_Limit,0,1),1)</f>
        <v>0</v>
      </c>
      <c r="BM108" s="79">
        <f>IFERROR(IF(SUMIF($G$6:$BB$6,BM$6&amp;" Total",$G108:$BB108)-(SUMIF($G$6:$BB$6,BM$6&amp;" "&amp;'Input-Func_Class'!$D$22,$G108:$BB108)+IFERROR(SUMIF($G$6:$BB$6,BM$6&amp;" "&amp;'Input-Func_Class'!$E$22,$G108:$BB108),SUMIF($G$6:$BB$6,BM$6&amp;" "&amp;'Input-Func_Class'!$B$24,$G108:$BB108))+SUMIF($G$6:$BB$6,BM$6&amp;" "&amp;'Input-Func_Class'!$F$22,$G108:$BB108))&lt;Check_Limit,0,1),1)</f>
        <v>0</v>
      </c>
      <c r="BN108" s="79">
        <f>IFERROR(IF(SUMIF($G$6:$BB$6,BN$6&amp;" Total",$G108:$BB108)-(SUMIF($G$6:$BB$6,BN$6&amp;" "&amp;'Input-Func_Class'!$D$22,$G108:$BB108)+IFERROR(SUMIF($G$6:$BB$6,BN$6&amp;" "&amp;'Input-Func_Class'!$E$22,$G108:$BB108),SUMIF($G$6:$BB$6,BN$6&amp;" "&amp;'Input-Func_Class'!$B$24,$G108:$BB108))+SUMIF($G$6:$BB$6,BN$6&amp;" "&amp;'Input-Func_Class'!$F$22,$G108:$BB108))&lt;Check_Limit,0,1),1)</f>
        <v>0</v>
      </c>
      <c r="BO108" s="79">
        <f>IFERROR(IF(SUMIF($G$6:$BB$6,BO$6&amp;" Total",$G108:$BB108)-(SUMIF($G$6:$BB$6,BO$6&amp;" "&amp;'Input-Func_Class'!$D$22,$G108:$BB108)+IFERROR(SUMIF($G$6:$BB$6,BO$6&amp;" "&amp;'Input-Func_Class'!$E$22,$G108:$BB108),SUMIF($G$6:$BB$6,BO$6&amp;" "&amp;'Input-Func_Class'!$B$24,$G108:$BB108))+SUMIF($G$6:$BB$6,BO$6&amp;" "&amp;'Input-Func_Class'!$F$22,$G108:$BB108))&lt;Check_Limit,0,1),1)</f>
        <v>0</v>
      </c>
    </row>
    <row r="109" spans="1:67">
      <c r="A109" s="113">
        <f>IF(ISBLANK('Input-Accounts'!A109),"",'Input-Accounts'!A109)</f>
        <v>92</v>
      </c>
      <c r="B109" s="81" t="str">
        <f>IF(ISBLANK('Input-Accounts'!B109),"",'Input-Accounts'!B109)</f>
        <v>Other Rate Base Items</v>
      </c>
      <c r="C109" s="113" t="str">
        <f>IF(ISBLANK('Input-Accounts'!C109),"",'Input-Accounts'!C109)</f>
        <v/>
      </c>
      <c r="D109" s="143"/>
      <c r="E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D109" s="79">
        <f>IFERROR(IF(SUMIF($G$6:$BB$6,BD$6&amp;" Total",$G109:$BB109)-(SUMIF($G$6:$BB$6,BD$6&amp;" "&amp;'Input-Func_Class'!$D$22,$G109:$BB109)+IFERROR(SUMIF($G$6:$BB$6,BD$6&amp;" "&amp;'Input-Func_Class'!$E$22,$G109:$BB109),SUMIF($G$6:$BB$6,BD$6&amp;" "&amp;'Input-Func_Class'!$B$24,$G109:$BB109))+SUMIF($G$6:$BB$6,BD$6&amp;" "&amp;'Input-Func_Class'!$F$22,$G109:$BB109))&lt;Check_Limit,0,1),1)</f>
        <v>0</v>
      </c>
      <c r="BE109" s="79">
        <f>IFERROR(IF(SUMIF($G$6:$BB$6,BE$6&amp;" Total",$G109:$BB109)-(SUMIF($G$6:$BB$6,BE$6&amp;" "&amp;'Input-Func_Class'!$D$22,$G109:$BB109)+IFERROR(SUMIF($G$6:$BB$6,BE$6&amp;" "&amp;'Input-Func_Class'!$E$22,$G109:$BB109),SUMIF($G$6:$BB$6,BE$6&amp;" "&amp;'Input-Func_Class'!$B$24,$G109:$BB109))+SUMIF($G$6:$BB$6,BE$6&amp;" "&amp;'Input-Func_Class'!$F$22,$G109:$BB109))&lt;Check_Limit,0,1),1)</f>
        <v>0</v>
      </c>
      <c r="BF109" s="79">
        <f>IFERROR(IF(SUMIF($G$6:$BB$6,BF$6&amp;" Total",$G109:$BB109)-(SUMIF($G$6:$BB$6,BF$6&amp;" "&amp;'Input-Func_Class'!$D$22,$G109:$BB109)+IFERROR(SUMIF($G$6:$BB$6,BF$6&amp;" "&amp;'Input-Func_Class'!$E$22,$G109:$BB109),SUMIF($G$6:$BB$6,BF$6&amp;" "&amp;'Input-Func_Class'!$B$24,$G109:$BB109))+SUMIF($G$6:$BB$6,BF$6&amp;" "&amp;'Input-Func_Class'!$F$22,$G109:$BB109))&lt;Check_Limit,0,1),1)</f>
        <v>0</v>
      </c>
      <c r="BG109" s="79">
        <f>IFERROR(IF(SUMIF($G$6:$BB$6,BG$6&amp;" Total",$G109:$BB109)-(SUMIF($G$6:$BB$6,BG$6&amp;" "&amp;'Input-Func_Class'!$D$22,$G109:$BB109)+IFERROR(SUMIF($G$6:$BB$6,BG$6&amp;" "&amp;'Input-Func_Class'!$E$22,$G109:$BB109),SUMIF($G$6:$BB$6,BG$6&amp;" "&amp;'Input-Func_Class'!$B$24,$G109:$BB109))+SUMIF($G$6:$BB$6,BG$6&amp;" "&amp;'Input-Func_Class'!$F$22,$G109:$BB109))&lt;Check_Limit,0,1),1)</f>
        <v>0</v>
      </c>
      <c r="BH109" s="79">
        <f>IFERROR(IF(SUMIF($G$6:$BB$6,BH$6&amp;" Total",$G109:$BB109)-(SUMIF($G$6:$BB$6,BH$6&amp;" "&amp;'Input-Func_Class'!$D$22,$G109:$BB109)+IFERROR(SUMIF($G$6:$BB$6,BH$6&amp;" "&amp;'Input-Func_Class'!$E$22,$G109:$BB109),SUMIF($G$6:$BB$6,BH$6&amp;" "&amp;'Input-Func_Class'!$B$24,$G109:$BB109))+SUMIF($G$6:$BB$6,BH$6&amp;" "&amp;'Input-Func_Class'!$F$22,$G109:$BB109))&lt;Check_Limit,0,1),1)</f>
        <v>0</v>
      </c>
      <c r="BI109" s="79">
        <f>IFERROR(IF(SUMIF($G$6:$BB$6,BI$6&amp;" Total",$G109:$BB109)-(SUMIF($G$6:$BB$6,BI$6&amp;" "&amp;'Input-Func_Class'!$D$22,$G109:$BB109)+IFERROR(SUMIF($G$6:$BB$6,BI$6&amp;" "&amp;'Input-Func_Class'!$E$22,$G109:$BB109),SUMIF($G$6:$BB$6,BI$6&amp;" "&amp;'Input-Func_Class'!$B$24,$G109:$BB109))+SUMIF($G$6:$BB$6,BI$6&amp;" "&amp;'Input-Func_Class'!$F$22,$G109:$BB109))&lt;Check_Limit,0,1),1)</f>
        <v>0</v>
      </c>
      <c r="BJ109" s="79">
        <f>IFERROR(IF(SUMIF($G$6:$BB$6,BJ$6&amp;" Total",$G109:$BB109)-(SUMIF($G$6:$BB$6,BJ$6&amp;" "&amp;'Input-Func_Class'!$D$22,$G109:$BB109)+IFERROR(SUMIF($G$6:$BB$6,BJ$6&amp;" "&amp;'Input-Func_Class'!$E$22,$G109:$BB109),SUMIF($G$6:$BB$6,BJ$6&amp;" "&amp;'Input-Func_Class'!$B$24,$G109:$BB109))+SUMIF($G$6:$BB$6,BJ$6&amp;" "&amp;'Input-Func_Class'!$F$22,$G109:$BB109))&lt;Check_Limit,0,1),1)</f>
        <v>0</v>
      </c>
      <c r="BK109" s="79">
        <f>IFERROR(IF(SUMIF($G$6:$BB$6,BK$6&amp;" Total",$G109:$BB109)-(SUMIF($G$6:$BB$6,BK$6&amp;" "&amp;'Input-Func_Class'!$D$22,$G109:$BB109)+IFERROR(SUMIF($G$6:$BB$6,BK$6&amp;" "&amp;'Input-Func_Class'!$E$22,$G109:$BB109),SUMIF($G$6:$BB$6,BK$6&amp;" "&amp;'Input-Func_Class'!$B$24,$G109:$BB109))+SUMIF($G$6:$BB$6,BK$6&amp;" "&amp;'Input-Func_Class'!$F$22,$G109:$BB109))&lt;Check_Limit,0,1),1)</f>
        <v>0</v>
      </c>
      <c r="BL109" s="79">
        <f>IFERROR(IF(SUMIF($G$6:$BB$6,BL$6&amp;" Total",$G109:$BB109)-(SUMIF($G$6:$BB$6,BL$6&amp;" "&amp;'Input-Func_Class'!$D$22,$G109:$BB109)+IFERROR(SUMIF($G$6:$BB$6,BL$6&amp;" "&amp;'Input-Func_Class'!$E$22,$G109:$BB109),SUMIF($G$6:$BB$6,BL$6&amp;" "&amp;'Input-Func_Class'!$B$24,$G109:$BB109))+SUMIF($G$6:$BB$6,BL$6&amp;" "&amp;'Input-Func_Class'!$F$22,$G109:$BB109))&lt;Check_Limit,0,1),1)</f>
        <v>0</v>
      </c>
      <c r="BM109" s="79">
        <f>IFERROR(IF(SUMIF($G$6:$BB$6,BM$6&amp;" Total",$G109:$BB109)-(SUMIF($G$6:$BB$6,BM$6&amp;" "&amp;'Input-Func_Class'!$D$22,$G109:$BB109)+IFERROR(SUMIF($G$6:$BB$6,BM$6&amp;" "&amp;'Input-Func_Class'!$E$22,$G109:$BB109),SUMIF($G$6:$BB$6,BM$6&amp;" "&amp;'Input-Func_Class'!$B$24,$G109:$BB109))+SUMIF($G$6:$BB$6,BM$6&amp;" "&amp;'Input-Func_Class'!$F$22,$G109:$BB109))&lt;Check_Limit,0,1),1)</f>
        <v>0</v>
      </c>
      <c r="BN109" s="79">
        <f>IFERROR(IF(SUMIF($G$6:$BB$6,BN$6&amp;" Total",$G109:$BB109)-(SUMIF($G$6:$BB$6,BN$6&amp;" "&amp;'Input-Func_Class'!$D$22,$G109:$BB109)+IFERROR(SUMIF($G$6:$BB$6,BN$6&amp;" "&amp;'Input-Func_Class'!$E$22,$G109:$BB109),SUMIF($G$6:$BB$6,BN$6&amp;" "&amp;'Input-Func_Class'!$B$24,$G109:$BB109))+SUMIF($G$6:$BB$6,BN$6&amp;" "&amp;'Input-Func_Class'!$F$22,$G109:$BB109))&lt;Check_Limit,0,1),1)</f>
        <v>0</v>
      </c>
      <c r="BO109" s="79">
        <f>IFERROR(IF(SUMIF($G$6:$BB$6,BO$6&amp;" Total",$G109:$BB109)-(SUMIF($G$6:$BB$6,BO$6&amp;" "&amp;'Input-Func_Class'!$D$22,$G109:$BB109)+IFERROR(SUMIF($G$6:$BB$6,BO$6&amp;" "&amp;'Input-Func_Class'!$E$22,$G109:$BB109),SUMIF($G$6:$BB$6,BO$6&amp;" "&amp;'Input-Func_Class'!$B$24,$G109:$BB109))+SUMIF($G$6:$BB$6,BO$6&amp;" "&amp;'Input-Func_Class'!$F$22,$G109:$BB109))&lt;Check_Limit,0,1),1)</f>
        <v>0</v>
      </c>
    </row>
    <row r="110" spans="1:67" outlineLevel="1">
      <c r="A110" s="113">
        <f>IF(ISBLANK('Input-Accounts'!A110),"",'Input-Accounts'!A110)</f>
        <v>93</v>
      </c>
      <c r="B110" s="17" t="str">
        <f>IF(ISBLANK('Input-Accounts'!B110),"",'Input-Accounts'!B110)</f>
        <v>Accumulated deferred income taxes</v>
      </c>
      <c r="C110" s="113">
        <f>IF(ISBLANK('Input-Accounts'!C110),"",'Input-Accounts'!C110)</f>
        <v>282</v>
      </c>
      <c r="D110" s="143">
        <f>Functionalization!$D110</f>
        <v>-77593766.770000011</v>
      </c>
      <c r="E110" s="143">
        <f t="shared" ca="1" si="16"/>
        <v>0</v>
      </c>
      <c r="F110" s="89" t="str">
        <f>IF($D110=0,"-",IF('Input-Accounts'!$E110&lt;&gt;0,'Input-Accounts'!$E110,'Input-Accounts'!$G110))</f>
        <v>INT_T&amp;D_PLANT</v>
      </c>
      <c r="G110" s="143">
        <f ca="1">IF(G$5&lt;&gt;"",HLOOKUP(G$5,Functionalization!$G$6:$R$305,ROW($A110)-5,FALSE),IFERROR(INDEX(G$269:G$305,MATCH($F110,$B$269:$B$305,0))/VLOOKUP($F110,$B$269:$BB$305,MATCH(LEFT(TRIM(G$6),FIND("~",SUBSTITUTE(G$6,"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110))*HLOOKUP(LEFT(TRIM(G$6),FIND("~",SUBSTITUTE(G$6," ","~",LEN(TRIM(G$6))-LEN(SUBSTITUTE(TRIM(G$6)," ",""))))-1)&amp;" Total",$B$6:$BB$305,ROW($A110)-5,FALSE))</f>
        <v>0</v>
      </c>
      <c r="H110" s="143">
        <f ca="1">IF(H$5&lt;&gt;"",HLOOKUP(H$5,Functionalization!$G$6:$R$305,ROW($A110)-5,FALSE),IFERROR(INDEX(H$269:H$305,MATCH($F110,$B$269:$B$305,0))/VLOOKUP($F110,$B$269:$BB$305,MATCH(LEFT(TRIM(H$6),FIND("~",SUBSTITUTE(H$6,"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110))*HLOOKUP(LEFT(TRIM(H$6),FIND("~",SUBSTITUTE(H$6," ","~",LEN(TRIM(H$6))-LEN(SUBSTITUTE(TRIM(H$6)," ",""))))-1)&amp;" Total",$B$6:$BB$305,ROW($A110)-5,FALSE))</f>
        <v>0</v>
      </c>
      <c r="I110" s="143">
        <f ca="1">IF(I$5&lt;&gt;"",HLOOKUP(I$5,Functionalization!$G$6:$R$305,ROW($A110)-5,FALSE),IFERROR(INDEX(I$269:I$305,MATCH($F110,$B$269:$B$305,0))/VLOOKUP($F110,$B$269:$BB$305,MATCH(LEFT(TRIM(I$6),FIND("~",SUBSTITUTE(I$6,"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110))*HLOOKUP(LEFT(TRIM(I$6),FIND("~",SUBSTITUTE(I$6," ","~",LEN(TRIM(I$6))-LEN(SUBSTITUTE(TRIM(I$6)," ",""))))-1)&amp;" Total",$B$6:$BB$305,ROW($A110)-5,FALSE))</f>
        <v>0</v>
      </c>
      <c r="J110" s="143">
        <f ca="1">IF(J$5&lt;&gt;"",HLOOKUP(J$5,Functionalization!$G$6:$R$305,ROW($A110)-5,FALSE),IFERROR(INDEX(J$269:J$305,MATCH($F110,$B$269:$B$305,0))/VLOOKUP($F110,$B$269:$BB$305,MATCH(LEFT(TRIM(J$6),FIND("~",SUBSTITUTE(J$6,"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110))*HLOOKUP(LEFT(TRIM(J$6),FIND("~",SUBSTITUTE(J$6," ","~",LEN(TRIM(J$6))-LEN(SUBSTITUTE(TRIM(J$6)," ",""))))-1)&amp;" Total",$B$6:$BB$305,ROW($A110)-5,FALSE))</f>
        <v>0</v>
      </c>
      <c r="K110" s="143">
        <f ca="1">IF(K$5&lt;&gt;"",HLOOKUP(K$5,Functionalization!$G$6:$R$305,ROW($A110)-5,FALSE),IFERROR(INDEX(K$269:K$305,MATCH($F110,$B$269:$B$305,0))/VLOOKUP($F110,$B$269:$BB$305,MATCH(LEFT(TRIM(K$6),FIND("~",SUBSTITUTE(K$6,"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110))*HLOOKUP(LEFT(TRIM(K$6),FIND("~",SUBSTITUTE(K$6," ","~",LEN(TRIM(K$6))-LEN(SUBSTITUTE(TRIM(K$6)," ",""))))-1)&amp;" Total",$B$6:$BB$305,ROW($A110)-5,FALSE))</f>
        <v>-1436606.1326774622</v>
      </c>
      <c r="L110" s="143">
        <f ca="1">IF(L$5&lt;&gt;"",HLOOKUP(L$5,Functionalization!$G$6:$R$305,ROW($A110)-5,FALSE),IFERROR(INDEX(L$269:L$305,MATCH($F110,$B$269:$B$305,0))/VLOOKUP($F110,$B$269:$BB$305,MATCH(LEFT(TRIM(L$6),FIND("~",SUBSTITUTE(L$6,"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110))*HLOOKUP(LEFT(TRIM(L$6),FIND("~",SUBSTITUTE(L$6," ","~",LEN(TRIM(L$6))-LEN(SUBSTITUTE(TRIM(L$6)," ",""))))-1)&amp;" Total",$B$6:$BB$305,ROW($A110)-5,FALSE))</f>
        <v>-1436606.1326774622</v>
      </c>
      <c r="M110" s="143">
        <f ca="1">IF(M$5&lt;&gt;"",HLOOKUP(M$5,Functionalization!$G$6:$R$305,ROW($A110)-5,FALSE),IFERROR(INDEX(M$269:M$305,MATCH($F110,$B$269:$B$305,0))/VLOOKUP($F110,$B$269:$BB$305,MATCH(LEFT(TRIM(M$6),FIND("~",SUBSTITUTE(M$6,"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110))*HLOOKUP(LEFT(TRIM(M$6),FIND("~",SUBSTITUTE(M$6," ","~",LEN(TRIM(M$6))-LEN(SUBSTITUTE(TRIM(M$6)," ",""))))-1)&amp;" Total",$B$6:$BB$305,ROW($A110)-5,FALSE))</f>
        <v>0</v>
      </c>
      <c r="N110" s="143">
        <f ca="1">IF(N$5&lt;&gt;"",HLOOKUP(N$5,Functionalization!$G$6:$R$305,ROW($A110)-5,FALSE),IFERROR(INDEX(N$269:N$305,MATCH($F110,$B$269:$B$305,0))/VLOOKUP($F110,$B$269:$BB$305,MATCH(LEFT(TRIM(N$6),FIND("~",SUBSTITUTE(N$6,"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110))*HLOOKUP(LEFT(TRIM(N$6),FIND("~",SUBSTITUTE(N$6," ","~",LEN(TRIM(N$6))-LEN(SUBSTITUTE(TRIM(N$6)," ",""))))-1)&amp;" Total",$B$6:$BB$305,ROW($A110)-5,FALSE))</f>
        <v>0</v>
      </c>
      <c r="O110" s="143">
        <f ca="1">IF(O$5&lt;&gt;"",HLOOKUP(O$5,Functionalization!$G$6:$R$305,ROW($A110)-5,FALSE),IFERROR(INDEX(O$269:O$305,MATCH($F110,$B$269:$B$305,0))/VLOOKUP($F110,$B$269:$BB$305,MATCH(LEFT(TRIM(O$6),FIND("~",SUBSTITUTE(O$6,"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110))*HLOOKUP(LEFT(TRIM(O$6),FIND("~",SUBSTITUTE(O$6," ","~",LEN(TRIM(O$6))-LEN(SUBSTITUTE(TRIM(O$6)," ",""))))-1)&amp;" Total",$B$6:$BB$305,ROW($A110)-5,FALSE))</f>
        <v>-76157160.637322545</v>
      </c>
      <c r="P110" s="143">
        <f ca="1">IF(P$5&lt;&gt;"",HLOOKUP(P$5,Functionalization!$G$6:$R$305,ROW($A110)-5,FALSE),IFERROR(INDEX(P$269:P$305,MATCH($F110,$B$269:$B$305,0))/VLOOKUP($F110,$B$269:$BB$305,MATCH(LEFT(TRIM(P$6),FIND("~",SUBSTITUTE(P$6,"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110))*HLOOKUP(LEFT(TRIM(P$6),FIND("~",SUBSTITUTE(P$6," ","~",LEN(TRIM(P$6))-LEN(SUBSTITUTE(TRIM(P$6)," ",""))))-1)&amp;" Total",$B$6:$BB$305,ROW($A110)-5,FALSE))</f>
        <v>-49492866.632579312</v>
      </c>
      <c r="Q110" s="143">
        <f ca="1">IF(Q$5&lt;&gt;"",HLOOKUP(Q$5,Functionalization!$G$6:$R$305,ROW($A110)-5,FALSE),IFERROR(INDEX(Q$269:Q$305,MATCH($F110,$B$269:$B$305,0))/VLOOKUP($F110,$B$269:$BB$305,MATCH(LEFT(TRIM(Q$6),FIND("~",SUBSTITUTE(Q$6,"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110))*HLOOKUP(LEFT(TRIM(Q$6),FIND("~",SUBSTITUTE(Q$6," ","~",LEN(TRIM(Q$6))-LEN(SUBSTITUTE(TRIM(Q$6)," ",""))))-1)&amp;" Total",$B$6:$BB$305,ROW($A110)-5,FALSE))</f>
        <v>0</v>
      </c>
      <c r="R110" s="143">
        <f ca="1">IF(R$5&lt;&gt;"",HLOOKUP(R$5,Functionalization!$G$6:$R$305,ROW($A110)-5,FALSE),IFERROR(INDEX(R$269:R$305,MATCH($F110,$B$269:$B$305,0))/VLOOKUP($F110,$B$269:$BB$305,MATCH(LEFT(TRIM(R$6),FIND("~",SUBSTITUTE(R$6,"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110))*HLOOKUP(LEFT(TRIM(R$6),FIND("~",SUBSTITUTE(R$6," ","~",LEN(TRIM(R$6))-LEN(SUBSTITUTE(TRIM(R$6)," ",""))))-1)&amp;" Total",$B$6:$BB$305,ROW($A110)-5,FALSE))</f>
        <v>-26664294.004743252</v>
      </c>
      <c r="S110" s="143">
        <f ca="1">IF(S$5&lt;&gt;"",HLOOKUP(S$5,Functionalization!$G$6:$R$305,ROW($A110)-5,FALSE),IFERROR(INDEX(S$269:S$305,MATCH($F110,$B$269:$B$305,0))/VLOOKUP($F110,$B$269:$BB$305,MATCH(LEFT(TRIM(S$6),FIND("~",SUBSTITUTE(S$6,"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110))*HLOOKUP(LEFT(TRIM(S$6),FIND("~",SUBSTITUTE(S$6," ","~",LEN(TRIM(S$6))-LEN(SUBSTITUTE(TRIM(S$6)," ",""))))-1)&amp;" Total",$B$6:$BB$305,ROW($A110)-5,FALSE))</f>
        <v>0</v>
      </c>
      <c r="T110" s="143">
        <f ca="1">IF(T$5&lt;&gt;"",HLOOKUP(T$5,Functionalization!$G$6:$R$305,ROW($A110)-5,FALSE),IFERROR(INDEX(T$269:T$305,MATCH($F110,$B$269:$B$305,0))/VLOOKUP($F110,$B$269:$BB$305,MATCH(LEFT(TRIM(T$6),FIND("~",SUBSTITUTE(T$6,"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110))*HLOOKUP(LEFT(TRIM(T$6),FIND("~",SUBSTITUTE(T$6," ","~",LEN(TRIM(T$6))-LEN(SUBSTITUTE(TRIM(T$6)," ",""))))-1)&amp;" Total",$B$6:$BB$305,ROW($A110)-5,FALSE))</f>
        <v>0</v>
      </c>
      <c r="U110" s="143">
        <f ca="1">IF(U$5&lt;&gt;"",HLOOKUP(U$5,Functionalization!$G$6:$R$305,ROW($A110)-5,FALSE),IFERROR(INDEX(U$269:U$305,MATCH($F110,$B$269:$B$305,0))/VLOOKUP($F110,$B$269:$BB$305,MATCH(LEFT(TRIM(U$6),FIND("~",SUBSTITUTE(U$6,"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110))*HLOOKUP(LEFT(TRIM(U$6),FIND("~",SUBSTITUTE(U$6," ","~",LEN(TRIM(U$6))-LEN(SUBSTITUTE(TRIM(U$6)," ",""))))-1)&amp;" Total",$B$6:$BB$305,ROW($A110)-5,FALSE))</f>
        <v>0</v>
      </c>
      <c r="V110" s="143">
        <f ca="1">IF(V$5&lt;&gt;"",HLOOKUP(V$5,Functionalization!$G$6:$R$305,ROW($A110)-5,FALSE),IFERROR(INDEX(V$269:V$305,MATCH($F110,$B$269:$B$305,0))/VLOOKUP($F110,$B$269:$BB$305,MATCH(LEFT(TRIM(V$6),FIND("~",SUBSTITUTE(V$6,"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110))*HLOOKUP(LEFT(TRIM(V$6),FIND("~",SUBSTITUTE(V$6," ","~",LEN(TRIM(V$6))-LEN(SUBSTITUTE(TRIM(V$6)," ",""))))-1)&amp;" Total",$B$6:$BB$305,ROW($A110)-5,FALSE))</f>
        <v>0</v>
      </c>
      <c r="W110" s="143">
        <f ca="1">IF(W$5&lt;&gt;"",HLOOKUP(W$5,Functionalization!$G$6:$R$305,ROW($A110)-5,FALSE),IFERROR(INDEX(W$269:W$305,MATCH($F110,$B$269:$B$305,0))/VLOOKUP($F110,$B$269:$BB$305,MATCH(LEFT(TRIM(W$6),FIND("~",SUBSTITUTE(W$6,"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110))*HLOOKUP(LEFT(TRIM(W$6),FIND("~",SUBSTITUTE(W$6," ","~",LEN(TRIM(W$6))-LEN(SUBSTITUTE(TRIM(W$6)," ",""))))-1)&amp;" Total",$B$6:$BB$305,ROW($A110)-5,FALSE))</f>
        <v>0</v>
      </c>
      <c r="X110" s="143">
        <f ca="1">IF(X$5&lt;&gt;"",HLOOKUP(X$5,Functionalization!$G$6:$R$305,ROW($A110)-5,FALSE),IFERROR(INDEX(X$269:X$305,MATCH($F110,$B$269:$B$305,0))/VLOOKUP($F110,$B$269:$BB$305,MATCH(LEFT(TRIM(X$6),FIND("~",SUBSTITUTE(X$6,"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110))*HLOOKUP(LEFT(TRIM(X$6),FIND("~",SUBSTITUTE(X$6," ","~",LEN(TRIM(X$6))-LEN(SUBSTITUTE(TRIM(X$6)," ",""))))-1)&amp;" Total",$B$6:$BB$305,ROW($A110)-5,FALSE))</f>
        <v>0</v>
      </c>
      <c r="Y110" s="143">
        <f ca="1">IF(Y$5&lt;&gt;"",HLOOKUP(Y$5,Functionalization!$G$6:$R$305,ROW($A110)-5,FALSE),IFERROR(INDEX(Y$269:Y$305,MATCH($F110,$B$269:$B$305,0))/VLOOKUP($F110,$B$269:$BB$305,MATCH(LEFT(TRIM(Y$6),FIND("~",SUBSTITUTE(Y$6,"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110))*HLOOKUP(LEFT(TRIM(Y$6),FIND("~",SUBSTITUTE(Y$6," ","~",LEN(TRIM(Y$6))-LEN(SUBSTITUTE(TRIM(Y$6)," ",""))))-1)&amp;" Total",$B$6:$BB$305,ROW($A110)-5,FALSE))</f>
        <v>0</v>
      </c>
      <c r="Z110" s="143">
        <f ca="1">IF(Z$5&lt;&gt;"",HLOOKUP(Z$5,Functionalization!$G$6:$R$305,ROW($A110)-5,FALSE),IFERROR(INDEX(Z$269:Z$305,MATCH($F110,$B$269:$B$305,0))/VLOOKUP($F110,$B$269:$BB$305,MATCH(LEFT(TRIM(Z$6),FIND("~",SUBSTITUTE(Z$6,"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110))*HLOOKUP(LEFT(TRIM(Z$6),FIND("~",SUBSTITUTE(Z$6," ","~",LEN(TRIM(Z$6))-LEN(SUBSTITUTE(TRIM(Z$6)," ",""))))-1)&amp;" Total",$B$6:$BB$305,ROW($A110)-5,FALSE))</f>
        <v>0</v>
      </c>
      <c r="AA110" s="143">
        <f ca="1">IF(AA$5&lt;&gt;"",HLOOKUP(AA$5,Functionalization!$G$6:$R$305,ROW($A110)-5,FALSE),IFERROR(INDEX(AA$269:AA$305,MATCH($F110,$B$269:$B$305,0))/VLOOKUP($F110,$B$269:$BB$305,MATCH(LEFT(TRIM(AA$6),FIND("~",SUBSTITUTE(AA$6,"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110))*HLOOKUP(LEFT(TRIM(AA$6),FIND("~",SUBSTITUTE(AA$6," ","~",LEN(TRIM(AA$6))-LEN(SUBSTITUTE(TRIM(AA$6)," ",""))))-1)&amp;" Total",$B$6:$BB$305,ROW($A110)-5,FALSE))</f>
        <v>0</v>
      </c>
      <c r="AB110" s="143">
        <f ca="1">IF(AB$5&lt;&gt;"",HLOOKUP(AB$5,Functionalization!$G$6:$R$305,ROW($A110)-5,FALSE),IFERROR(INDEX(AB$269:AB$305,MATCH($F110,$B$269:$B$305,0))/VLOOKUP($F110,$B$269:$BB$305,MATCH(LEFT(TRIM(AB$6),FIND("~",SUBSTITUTE(AB$6,"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110))*HLOOKUP(LEFT(TRIM(AB$6),FIND("~",SUBSTITUTE(AB$6," ","~",LEN(TRIM(AB$6))-LEN(SUBSTITUTE(TRIM(AB$6)," ",""))))-1)&amp;" Total",$B$6:$BB$305,ROW($A110)-5,FALSE))</f>
        <v>0</v>
      </c>
      <c r="AC110" s="143">
        <f ca="1">IF(AC$5&lt;&gt;"",HLOOKUP(AC$5,Functionalization!$G$6:$R$305,ROW($A110)-5,FALSE),IFERROR(INDEX(AC$269:AC$305,MATCH($F110,$B$269:$B$305,0))/VLOOKUP($F110,$B$269:$BB$305,MATCH(LEFT(TRIM(AC$6),FIND("~",SUBSTITUTE(AC$6,"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110))*HLOOKUP(LEFT(TRIM(AC$6),FIND("~",SUBSTITUTE(AC$6," ","~",LEN(TRIM(AC$6))-LEN(SUBSTITUTE(TRIM(AC$6)," ",""))))-1)&amp;" Total",$B$6:$BB$305,ROW($A110)-5,FALSE))</f>
        <v>0</v>
      </c>
      <c r="AD110" s="143">
        <f ca="1">IF(AD$5&lt;&gt;"",HLOOKUP(AD$5,Functionalization!$G$6:$R$305,ROW($A110)-5,FALSE),IFERROR(INDEX(AD$269:AD$305,MATCH($F110,$B$269:$B$305,0))/VLOOKUP($F110,$B$269:$BB$305,MATCH(LEFT(TRIM(AD$6),FIND("~",SUBSTITUTE(AD$6,"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110))*HLOOKUP(LEFT(TRIM(AD$6),FIND("~",SUBSTITUTE(AD$6," ","~",LEN(TRIM(AD$6))-LEN(SUBSTITUTE(TRIM(AD$6)," ",""))))-1)&amp;" Total",$B$6:$BB$305,ROW($A110)-5,FALSE))</f>
        <v>0</v>
      </c>
      <c r="AE110" s="143">
        <f ca="1">IF(AE$5&lt;&gt;"",HLOOKUP(AE$5,Functionalization!$G$6:$R$305,ROW($A110)-5,FALSE),IFERROR(INDEX(AE$269:AE$305,MATCH($F110,$B$269:$B$305,0))/VLOOKUP($F110,$B$269:$BB$305,MATCH(LEFT(TRIM(AE$6),FIND("~",SUBSTITUTE(AE$6,"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110))*HLOOKUP(LEFT(TRIM(AE$6),FIND("~",SUBSTITUTE(AE$6," ","~",LEN(TRIM(AE$6))-LEN(SUBSTITUTE(TRIM(AE$6)," ",""))))-1)&amp;" Total",$B$6:$BB$305,ROW($A110)-5,FALSE))</f>
        <v>0</v>
      </c>
      <c r="AF110" s="143">
        <f ca="1">IF(AF$5&lt;&gt;"",HLOOKUP(AF$5,Functionalization!$G$6:$R$305,ROW($A110)-5,FALSE),IFERROR(INDEX(AF$269:AF$305,MATCH($F110,$B$269:$B$305,0))/VLOOKUP($F110,$B$269:$BB$305,MATCH(LEFT(TRIM(AF$6),FIND("~",SUBSTITUTE(AF$6,"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110))*HLOOKUP(LEFT(TRIM(AF$6),FIND("~",SUBSTITUTE(AF$6," ","~",LEN(TRIM(AF$6))-LEN(SUBSTITUTE(TRIM(AF$6)," ",""))))-1)&amp;" Total",$B$6:$BB$305,ROW($A110)-5,FALSE))</f>
        <v>0</v>
      </c>
      <c r="AG110" s="143">
        <f ca="1">IF(AG$5&lt;&gt;"",HLOOKUP(AG$5,Functionalization!$G$6:$R$305,ROW($A110)-5,FALSE),IFERROR(INDEX(AG$269:AG$305,MATCH($F110,$B$269:$B$305,0))/VLOOKUP($F110,$B$269:$BB$305,MATCH(LEFT(TRIM(AG$6),FIND("~",SUBSTITUTE(AG$6,"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110))*HLOOKUP(LEFT(TRIM(AG$6),FIND("~",SUBSTITUTE(AG$6," ","~",LEN(TRIM(AG$6))-LEN(SUBSTITUTE(TRIM(AG$6)," ",""))))-1)&amp;" Total",$B$6:$BB$305,ROW($A110)-5,FALSE))</f>
        <v>0</v>
      </c>
      <c r="AH110" s="143">
        <f ca="1">IF(AH$5&lt;&gt;"",HLOOKUP(AH$5,Functionalization!$G$6:$R$305,ROW($A110)-5,FALSE),IFERROR(INDEX(AH$269:AH$305,MATCH($F110,$B$269:$B$305,0))/VLOOKUP($F110,$B$269:$BB$305,MATCH(LEFT(TRIM(AH$6),FIND("~",SUBSTITUTE(AH$6,"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110))*HLOOKUP(LEFT(TRIM(AH$6),FIND("~",SUBSTITUTE(AH$6," ","~",LEN(TRIM(AH$6))-LEN(SUBSTITUTE(TRIM(AH$6)," ",""))))-1)&amp;" Total",$B$6:$BB$305,ROW($A110)-5,FALSE))</f>
        <v>0</v>
      </c>
      <c r="AI110" s="143">
        <f ca="1">IF(AI$5&lt;&gt;"",HLOOKUP(AI$5,Functionalization!$G$6:$R$305,ROW($A110)-5,FALSE),IFERROR(INDEX(AI$269:AI$305,MATCH($F110,$B$269:$B$305,0))/VLOOKUP($F110,$B$269:$BB$305,MATCH(LEFT(TRIM(AI$6),FIND("~",SUBSTITUTE(AI$6,"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110))*HLOOKUP(LEFT(TRIM(AI$6),FIND("~",SUBSTITUTE(AI$6," ","~",LEN(TRIM(AI$6))-LEN(SUBSTITUTE(TRIM(AI$6)," ",""))))-1)&amp;" Total",$B$6:$BB$305,ROW($A110)-5,FALSE))</f>
        <v>0</v>
      </c>
      <c r="AJ110" s="143">
        <f ca="1">IF(AJ$5&lt;&gt;"",HLOOKUP(AJ$5,Functionalization!$G$6:$R$305,ROW($A110)-5,FALSE),IFERROR(INDEX(AJ$269:AJ$305,MATCH($F110,$B$269:$B$305,0))/VLOOKUP($F110,$B$269:$BB$305,MATCH(LEFT(TRIM(AJ$6),FIND("~",SUBSTITUTE(AJ$6,"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110))*HLOOKUP(LEFT(TRIM(AJ$6),FIND("~",SUBSTITUTE(AJ$6," ","~",LEN(TRIM(AJ$6))-LEN(SUBSTITUTE(TRIM(AJ$6)," ",""))))-1)&amp;" Total",$B$6:$BB$305,ROW($A110)-5,FALSE))</f>
        <v>0</v>
      </c>
      <c r="AK110" s="143">
        <f ca="1">IF(AK$5&lt;&gt;"",HLOOKUP(AK$5,Functionalization!$G$6:$R$305,ROW($A110)-5,FALSE),IFERROR(INDEX(AK$269:AK$305,MATCH($F110,$B$269:$B$305,0))/VLOOKUP($F110,$B$269:$BB$305,MATCH(LEFT(TRIM(AK$6),FIND("~",SUBSTITUTE(AK$6,"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110))*HLOOKUP(LEFT(TRIM(AK$6),FIND("~",SUBSTITUTE(AK$6," ","~",LEN(TRIM(AK$6))-LEN(SUBSTITUTE(TRIM(AK$6)," ",""))))-1)&amp;" Total",$B$6:$BB$305,ROW($A110)-5,FALSE))</f>
        <v>0</v>
      </c>
      <c r="AL110" s="143">
        <f ca="1">IF(AL$5&lt;&gt;"",HLOOKUP(AL$5,Functionalization!$G$6:$R$305,ROW($A110)-5,FALSE),IFERROR(INDEX(AL$269:AL$305,MATCH($F110,$B$269:$B$305,0))/VLOOKUP($F110,$B$269:$BB$305,MATCH(LEFT(TRIM(AL$6),FIND("~",SUBSTITUTE(AL$6,"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110))*HLOOKUP(LEFT(TRIM(AL$6),FIND("~",SUBSTITUTE(AL$6," ","~",LEN(TRIM(AL$6))-LEN(SUBSTITUTE(TRIM(AL$6)," ",""))))-1)&amp;" Total",$B$6:$BB$305,ROW($A110)-5,FALSE))</f>
        <v>0</v>
      </c>
      <c r="AM110" s="143">
        <f ca="1">IF(AM$5&lt;&gt;"",HLOOKUP(AM$5,Functionalization!$G$6:$R$305,ROW($A110)-5,FALSE),IFERROR(INDEX(AM$269:AM$305,MATCH($F110,$B$269:$B$305,0))/VLOOKUP($F110,$B$269:$BB$305,MATCH(LEFT(TRIM(AM$6),FIND("~",SUBSTITUTE(AM$6,"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110))*HLOOKUP(LEFT(TRIM(AM$6),FIND("~",SUBSTITUTE(AM$6," ","~",LEN(TRIM(AM$6))-LEN(SUBSTITUTE(TRIM(AM$6)," ",""))))-1)&amp;" Total",$B$6:$BB$305,ROW($A110)-5,FALSE))</f>
        <v>0</v>
      </c>
      <c r="AN110" s="143">
        <f ca="1">IF(AN$5&lt;&gt;"",HLOOKUP(AN$5,Functionalization!$G$6:$R$305,ROW($A110)-5,FALSE),IFERROR(INDEX(AN$269:AN$305,MATCH($F110,$B$269:$B$305,0))/VLOOKUP($F110,$B$269:$BB$305,MATCH(LEFT(TRIM(AN$6),FIND("~",SUBSTITUTE(AN$6,"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110))*HLOOKUP(LEFT(TRIM(AN$6),FIND("~",SUBSTITUTE(AN$6," ","~",LEN(TRIM(AN$6))-LEN(SUBSTITUTE(TRIM(AN$6)," ",""))))-1)&amp;" Total",$B$6:$BB$305,ROW($A110)-5,FALSE))</f>
        <v>0</v>
      </c>
      <c r="AO110" s="143">
        <f ca="1">IF(AO$5&lt;&gt;"",HLOOKUP(AO$5,Functionalization!$G$6:$R$305,ROW($A110)-5,FALSE),IFERROR(INDEX(AO$269:AO$305,MATCH($F110,$B$269:$B$305,0))/VLOOKUP($F110,$B$269:$BB$305,MATCH(LEFT(TRIM(AO$6),FIND("~",SUBSTITUTE(AO$6,"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110))*HLOOKUP(LEFT(TRIM(AO$6),FIND("~",SUBSTITUTE(AO$6," ","~",LEN(TRIM(AO$6))-LEN(SUBSTITUTE(TRIM(AO$6)," ",""))))-1)&amp;" Total",$B$6:$BB$305,ROW($A110)-5,FALSE))</f>
        <v>0</v>
      </c>
      <c r="AP110" s="143">
        <f ca="1">IF(AP$5&lt;&gt;"",HLOOKUP(AP$5,Functionalization!$G$6:$R$305,ROW($A110)-5,FALSE),IFERROR(INDEX(AP$269:AP$305,MATCH($F110,$B$269:$B$305,0))/VLOOKUP($F110,$B$269:$BB$305,MATCH(LEFT(TRIM(AP$6),FIND("~",SUBSTITUTE(AP$6,"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110))*HLOOKUP(LEFT(TRIM(AP$6),FIND("~",SUBSTITUTE(AP$6," ","~",LEN(TRIM(AP$6))-LEN(SUBSTITUTE(TRIM(AP$6)," ",""))))-1)&amp;" Total",$B$6:$BB$305,ROW($A110)-5,FALSE))</f>
        <v>0</v>
      </c>
      <c r="AQ110" s="143">
        <f ca="1">IF(AQ$5&lt;&gt;"",HLOOKUP(AQ$5,Functionalization!$G$6:$R$305,ROW($A110)-5,FALSE),IFERROR(INDEX(AQ$269:AQ$305,MATCH($F110,$B$269:$B$305,0))/VLOOKUP($F110,$B$269:$BB$305,MATCH(LEFT(TRIM(AQ$6),FIND("~",SUBSTITUTE(AQ$6,"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110))*HLOOKUP(LEFT(TRIM(AQ$6),FIND("~",SUBSTITUTE(AQ$6," ","~",LEN(TRIM(AQ$6))-LEN(SUBSTITUTE(TRIM(AQ$6)," ",""))))-1)&amp;" Total",$B$6:$BB$305,ROW($A110)-5,FALSE))</f>
        <v>0</v>
      </c>
      <c r="AR110" s="143">
        <f ca="1">IF(AR$5&lt;&gt;"",HLOOKUP(AR$5,Functionalization!$G$6:$R$305,ROW($A110)-5,FALSE),IFERROR(INDEX(AR$269:AR$305,MATCH($F110,$B$269:$B$305,0))/VLOOKUP($F110,$B$269:$BB$305,MATCH(LEFT(TRIM(AR$6),FIND("~",SUBSTITUTE(AR$6,"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110))*HLOOKUP(LEFT(TRIM(AR$6),FIND("~",SUBSTITUTE(AR$6," ","~",LEN(TRIM(AR$6))-LEN(SUBSTITUTE(TRIM(AR$6)," ",""))))-1)&amp;" Total",$B$6:$BB$305,ROW($A110)-5,FALSE))</f>
        <v>0</v>
      </c>
      <c r="AS110" s="143">
        <f ca="1">IF(AS$5&lt;&gt;"",HLOOKUP(AS$5,Functionalization!$G$6:$R$305,ROW($A110)-5,FALSE),IFERROR(INDEX(AS$269:AS$305,MATCH($F110,$B$269:$B$305,0))/VLOOKUP($F110,$B$269:$BB$305,MATCH(LEFT(TRIM(AS$6),FIND("~",SUBSTITUTE(AS$6,"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110))*HLOOKUP(LEFT(TRIM(AS$6),FIND("~",SUBSTITUTE(AS$6," ","~",LEN(TRIM(AS$6))-LEN(SUBSTITUTE(TRIM(AS$6)," ",""))))-1)&amp;" Total",$B$6:$BB$305,ROW($A110)-5,FALSE))</f>
        <v>0</v>
      </c>
      <c r="AT110" s="143">
        <f ca="1">IF(AT$5&lt;&gt;"",HLOOKUP(AT$5,Functionalization!$G$6:$R$305,ROW($A110)-5,FALSE),IFERROR(INDEX(AT$269:AT$305,MATCH($F110,$B$269:$B$305,0))/VLOOKUP($F110,$B$269:$BB$305,MATCH(LEFT(TRIM(AT$6),FIND("~",SUBSTITUTE(AT$6,"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110))*HLOOKUP(LEFT(TRIM(AT$6),FIND("~",SUBSTITUTE(AT$6," ","~",LEN(TRIM(AT$6))-LEN(SUBSTITUTE(TRIM(AT$6)," ",""))))-1)&amp;" Total",$B$6:$BB$305,ROW($A110)-5,FALSE))</f>
        <v>0</v>
      </c>
      <c r="AU110" s="143">
        <f ca="1">IF(AU$5&lt;&gt;"",HLOOKUP(AU$5,Functionalization!$G$6:$R$305,ROW($A110)-5,FALSE),IFERROR(INDEX(AU$269:AU$305,MATCH($F110,$B$269:$B$305,0))/VLOOKUP($F110,$B$269:$BB$305,MATCH(LEFT(TRIM(AU$6),FIND("~",SUBSTITUTE(AU$6,"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110))*HLOOKUP(LEFT(TRIM(AU$6),FIND("~",SUBSTITUTE(AU$6," ","~",LEN(TRIM(AU$6))-LEN(SUBSTITUTE(TRIM(AU$6)," ",""))))-1)&amp;" Total",$B$6:$BB$305,ROW($A110)-5,FALSE))</f>
        <v>0</v>
      </c>
      <c r="AV110" s="143">
        <f ca="1">IF(AV$5&lt;&gt;"",HLOOKUP(AV$5,Functionalization!$G$6:$R$305,ROW($A110)-5,FALSE),IFERROR(INDEX(AV$269:AV$305,MATCH($F110,$B$269:$B$305,0))/VLOOKUP($F110,$B$269:$BB$305,MATCH(LEFT(TRIM(AV$6),FIND("~",SUBSTITUTE(AV$6,"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110))*HLOOKUP(LEFT(TRIM(AV$6),FIND("~",SUBSTITUTE(AV$6," ","~",LEN(TRIM(AV$6))-LEN(SUBSTITUTE(TRIM(AV$6)," ",""))))-1)&amp;" Total",$B$6:$BB$305,ROW($A110)-5,FALSE))</f>
        <v>0</v>
      </c>
      <c r="AW110" s="143">
        <f ca="1">IF(AW$5&lt;&gt;"",HLOOKUP(AW$5,Functionalization!$G$6:$R$305,ROW($A110)-5,FALSE),IFERROR(INDEX(AW$269:AW$305,MATCH($F110,$B$269:$B$305,0))/VLOOKUP($F110,$B$269:$BB$305,MATCH(LEFT(TRIM(AW$6),FIND("~",SUBSTITUTE(AW$6,"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110))*HLOOKUP(LEFT(TRIM(AW$6),FIND("~",SUBSTITUTE(AW$6," ","~",LEN(TRIM(AW$6))-LEN(SUBSTITUTE(TRIM(AW$6)," ",""))))-1)&amp;" Total",$B$6:$BB$305,ROW($A110)-5,FALSE))</f>
        <v>0</v>
      </c>
      <c r="AX110" s="143">
        <f ca="1">IF(AX$5&lt;&gt;"",HLOOKUP(AX$5,Functionalization!$G$6:$R$305,ROW($A110)-5,FALSE),IFERROR(INDEX(AX$269:AX$305,MATCH($F110,$B$269:$B$305,0))/VLOOKUP($F110,$B$269:$BB$305,MATCH(LEFT(TRIM(AX$6),FIND("~",SUBSTITUTE(AX$6,"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110))*HLOOKUP(LEFT(TRIM(AX$6),FIND("~",SUBSTITUTE(AX$6," ","~",LEN(TRIM(AX$6))-LEN(SUBSTITUTE(TRIM(AX$6)," ",""))))-1)&amp;" Total",$B$6:$BB$305,ROW($A110)-5,FALSE))</f>
        <v>0</v>
      </c>
      <c r="AY110" s="143">
        <f ca="1">IF(AY$5&lt;&gt;"",HLOOKUP(AY$5,Functionalization!$G$6:$R$305,ROW($A110)-5,FALSE),IFERROR(INDEX(AY$269:AY$305,MATCH($F110,$B$269:$B$305,0))/VLOOKUP($F110,$B$269:$BB$305,MATCH(LEFT(TRIM(AY$6),FIND("~",SUBSTITUTE(AY$6,"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110))*HLOOKUP(LEFT(TRIM(AY$6),FIND("~",SUBSTITUTE(AY$6," ","~",LEN(TRIM(AY$6))-LEN(SUBSTITUTE(TRIM(AY$6)," ",""))))-1)&amp;" Total",$B$6:$BB$305,ROW($A110)-5,FALSE))</f>
        <v>0</v>
      </c>
      <c r="AZ110" s="143">
        <f ca="1">IF(AZ$5&lt;&gt;"",HLOOKUP(AZ$5,Functionalization!$G$6:$R$305,ROW($A110)-5,FALSE),IFERROR(INDEX(AZ$269:AZ$305,MATCH($F110,$B$269:$B$305,0))/VLOOKUP($F110,$B$269:$BB$305,MATCH(LEFT(TRIM(AZ$6),FIND("~",SUBSTITUTE(AZ$6,"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110))*HLOOKUP(LEFT(TRIM(AZ$6),FIND("~",SUBSTITUTE(AZ$6," ","~",LEN(TRIM(AZ$6))-LEN(SUBSTITUTE(TRIM(AZ$6)," ",""))))-1)&amp;" Total",$B$6:$BB$305,ROW($A110)-5,FALSE))</f>
        <v>0</v>
      </c>
      <c r="BA110" s="143">
        <f ca="1">IF(BA$5&lt;&gt;"",HLOOKUP(BA$5,Functionalization!$G$6:$R$305,ROW($A110)-5,FALSE),IFERROR(INDEX(BA$269:BA$305,MATCH($F110,$B$269:$B$305,0))/VLOOKUP($F110,$B$269:$BB$305,MATCH(LEFT(TRIM(BA$6),FIND("~",SUBSTITUTE(BA$6,"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110))*HLOOKUP(LEFT(TRIM(BA$6),FIND("~",SUBSTITUTE(BA$6," ","~",LEN(TRIM(BA$6))-LEN(SUBSTITUTE(TRIM(BA$6)," ",""))))-1)&amp;" Total",$B$6:$BB$305,ROW($A110)-5,FALSE))</f>
        <v>0</v>
      </c>
      <c r="BB110" s="143">
        <f ca="1">IF(BB$5&lt;&gt;"",HLOOKUP(BB$5,Functionalization!$G$6:$R$305,ROW($A110)-5,FALSE),IFERROR(INDEX(BB$269:BB$305,MATCH($F110,$B$269:$B$305,0))/VLOOKUP($F110,$B$269:$BB$305,MATCH(LEFT(TRIM(BB$6),FIND("~",SUBSTITUTE(BB$6,"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110))*HLOOKUP(LEFT(TRIM(BB$6),FIND("~",SUBSTITUTE(BB$6," ","~",LEN(TRIM(BB$6))-LEN(SUBSTITUTE(TRIM(BB$6)," ",""))))-1)&amp;" Total",$B$6:$BB$305,ROW($A110)-5,FALSE))</f>
        <v>0</v>
      </c>
      <c r="BD110" s="79">
        <f ca="1">IFERROR(IF(SUMIF($G$6:$BB$6,BD$6&amp;" Total",$G110:$BB110)-(SUMIF($G$6:$BB$6,BD$6&amp;" "&amp;'Input-Func_Class'!$D$22,$G110:$BB110)+IFERROR(SUMIF($G$6:$BB$6,BD$6&amp;" "&amp;'Input-Func_Class'!$E$22,$G110:$BB110),SUMIF($G$6:$BB$6,BD$6&amp;" "&amp;'Input-Func_Class'!$B$24,$G110:$BB110))+SUMIF($G$6:$BB$6,BD$6&amp;" "&amp;'Input-Func_Class'!$F$22,$G110:$BB110))&lt;Check_Limit,0,1),1)</f>
        <v>0</v>
      </c>
      <c r="BE110" s="79">
        <f ca="1">IFERROR(IF(SUMIF($G$6:$BB$6,BE$6&amp;" Total",$G110:$BB110)-(SUMIF($G$6:$BB$6,BE$6&amp;" "&amp;'Input-Func_Class'!$D$22,$G110:$BB110)+IFERROR(SUMIF($G$6:$BB$6,BE$6&amp;" "&amp;'Input-Func_Class'!$E$22,$G110:$BB110),SUMIF($G$6:$BB$6,BE$6&amp;" "&amp;'Input-Func_Class'!$B$24,$G110:$BB110))+SUMIF($G$6:$BB$6,BE$6&amp;" "&amp;'Input-Func_Class'!$F$22,$G110:$BB110))&lt;Check_Limit,0,1),1)</f>
        <v>0</v>
      </c>
      <c r="BF110" s="79">
        <f ca="1">IFERROR(IF(SUMIF($G$6:$BB$6,BF$6&amp;" Total",$G110:$BB110)-(SUMIF($G$6:$BB$6,BF$6&amp;" "&amp;'Input-Func_Class'!$D$22,$G110:$BB110)+IFERROR(SUMIF($G$6:$BB$6,BF$6&amp;" "&amp;'Input-Func_Class'!$E$22,$G110:$BB110),SUMIF($G$6:$BB$6,BF$6&amp;" "&amp;'Input-Func_Class'!$B$24,$G110:$BB110))+SUMIF($G$6:$BB$6,BF$6&amp;" "&amp;'Input-Func_Class'!$F$22,$G110:$BB110))&lt;Check_Limit,0,1),1)</f>
        <v>0</v>
      </c>
      <c r="BG110" s="79">
        <f ca="1">IFERROR(IF(SUMIF($G$6:$BB$6,BG$6&amp;" Total",$G110:$BB110)-(SUMIF($G$6:$BB$6,BG$6&amp;" "&amp;'Input-Func_Class'!$D$22,$G110:$BB110)+IFERROR(SUMIF($G$6:$BB$6,BG$6&amp;" "&amp;'Input-Func_Class'!$E$22,$G110:$BB110),SUMIF($G$6:$BB$6,BG$6&amp;" "&amp;'Input-Func_Class'!$B$24,$G110:$BB110))+SUMIF($G$6:$BB$6,BG$6&amp;" "&amp;'Input-Func_Class'!$F$22,$G110:$BB110))&lt;Check_Limit,0,1),1)</f>
        <v>0</v>
      </c>
      <c r="BH110" s="79">
        <f ca="1">IFERROR(IF(SUMIF($G$6:$BB$6,BH$6&amp;" Total",$G110:$BB110)-(SUMIF($G$6:$BB$6,BH$6&amp;" "&amp;'Input-Func_Class'!$D$22,$G110:$BB110)+IFERROR(SUMIF($G$6:$BB$6,BH$6&amp;" "&amp;'Input-Func_Class'!$E$22,$G110:$BB110),SUMIF($G$6:$BB$6,BH$6&amp;" "&amp;'Input-Func_Class'!$B$24,$G110:$BB110))+SUMIF($G$6:$BB$6,BH$6&amp;" "&amp;'Input-Func_Class'!$F$22,$G110:$BB110))&lt;Check_Limit,0,1),1)</f>
        <v>0</v>
      </c>
      <c r="BI110" s="79">
        <f ca="1">IFERROR(IF(SUMIF($G$6:$BB$6,BI$6&amp;" Total",$G110:$BB110)-(SUMIF($G$6:$BB$6,BI$6&amp;" "&amp;'Input-Func_Class'!$D$22,$G110:$BB110)+IFERROR(SUMIF($G$6:$BB$6,BI$6&amp;" "&amp;'Input-Func_Class'!$E$22,$G110:$BB110),SUMIF($G$6:$BB$6,BI$6&amp;" "&amp;'Input-Func_Class'!$B$24,$G110:$BB110))+SUMIF($G$6:$BB$6,BI$6&amp;" "&amp;'Input-Func_Class'!$F$22,$G110:$BB110))&lt;Check_Limit,0,1),1)</f>
        <v>0</v>
      </c>
      <c r="BJ110" s="79">
        <f ca="1">IFERROR(IF(SUMIF($G$6:$BB$6,BJ$6&amp;" Total",$G110:$BB110)-(SUMIF($G$6:$BB$6,BJ$6&amp;" "&amp;'Input-Func_Class'!$D$22,$G110:$BB110)+IFERROR(SUMIF($G$6:$BB$6,BJ$6&amp;" "&amp;'Input-Func_Class'!$E$22,$G110:$BB110),SUMIF($G$6:$BB$6,BJ$6&amp;" "&amp;'Input-Func_Class'!$B$24,$G110:$BB110))+SUMIF($G$6:$BB$6,BJ$6&amp;" "&amp;'Input-Func_Class'!$F$22,$G110:$BB110))&lt;Check_Limit,0,1),1)</f>
        <v>0</v>
      </c>
      <c r="BK110" s="79">
        <f ca="1">IFERROR(IF(SUMIF($G$6:$BB$6,BK$6&amp;" Total",$G110:$BB110)-(SUMIF($G$6:$BB$6,BK$6&amp;" "&amp;'Input-Func_Class'!$D$22,$G110:$BB110)+IFERROR(SUMIF($G$6:$BB$6,BK$6&amp;" "&amp;'Input-Func_Class'!$E$22,$G110:$BB110),SUMIF($G$6:$BB$6,BK$6&amp;" "&amp;'Input-Func_Class'!$B$24,$G110:$BB110))+SUMIF($G$6:$BB$6,BK$6&amp;" "&amp;'Input-Func_Class'!$F$22,$G110:$BB110))&lt;Check_Limit,0,1),1)</f>
        <v>0</v>
      </c>
      <c r="BL110" s="79">
        <f ca="1">IFERROR(IF(SUMIF($G$6:$BB$6,BL$6&amp;" Total",$G110:$BB110)-(SUMIF($G$6:$BB$6,BL$6&amp;" "&amp;'Input-Func_Class'!$D$22,$G110:$BB110)+IFERROR(SUMIF($G$6:$BB$6,BL$6&amp;" "&amp;'Input-Func_Class'!$E$22,$G110:$BB110),SUMIF($G$6:$BB$6,BL$6&amp;" "&amp;'Input-Func_Class'!$B$24,$G110:$BB110))+SUMIF($G$6:$BB$6,BL$6&amp;" "&amp;'Input-Func_Class'!$F$22,$G110:$BB110))&lt;Check_Limit,0,1),1)</f>
        <v>0</v>
      </c>
      <c r="BM110" s="79">
        <f ca="1">IFERROR(IF(SUMIF($G$6:$BB$6,BM$6&amp;" Total",$G110:$BB110)-(SUMIF($G$6:$BB$6,BM$6&amp;" "&amp;'Input-Func_Class'!$D$22,$G110:$BB110)+IFERROR(SUMIF($G$6:$BB$6,BM$6&amp;" "&amp;'Input-Func_Class'!$E$22,$G110:$BB110),SUMIF($G$6:$BB$6,BM$6&amp;" "&amp;'Input-Func_Class'!$B$24,$G110:$BB110))+SUMIF($G$6:$BB$6,BM$6&amp;" "&amp;'Input-Func_Class'!$F$22,$G110:$BB110))&lt;Check_Limit,0,1),1)</f>
        <v>0</v>
      </c>
      <c r="BN110" s="79">
        <f ca="1">IFERROR(IF(SUMIF($G$6:$BB$6,BN$6&amp;" Total",$G110:$BB110)-(SUMIF($G$6:$BB$6,BN$6&amp;" "&amp;'Input-Func_Class'!$D$22,$G110:$BB110)+IFERROR(SUMIF($G$6:$BB$6,BN$6&amp;" "&amp;'Input-Func_Class'!$E$22,$G110:$BB110),SUMIF($G$6:$BB$6,BN$6&amp;" "&amp;'Input-Func_Class'!$B$24,$G110:$BB110))+SUMIF($G$6:$BB$6,BN$6&amp;" "&amp;'Input-Func_Class'!$F$22,$G110:$BB110))&lt;Check_Limit,0,1),1)</f>
        <v>0</v>
      </c>
      <c r="BO110" s="79">
        <f ca="1">IFERROR(IF(SUMIF($G$6:$BB$6,BO$6&amp;" Total",$G110:$BB110)-(SUMIF($G$6:$BB$6,BO$6&amp;" "&amp;'Input-Func_Class'!$D$22,$G110:$BB110)+IFERROR(SUMIF($G$6:$BB$6,BO$6&amp;" "&amp;'Input-Func_Class'!$E$22,$G110:$BB110),SUMIF($G$6:$BB$6,BO$6&amp;" "&amp;'Input-Func_Class'!$B$24,$G110:$BB110))+SUMIF($G$6:$BB$6,BO$6&amp;" "&amp;'Input-Func_Class'!$F$22,$G110:$BB110))&lt;Check_Limit,0,1),1)</f>
        <v>0</v>
      </c>
    </row>
    <row r="111" spans="1:67" outlineLevel="1">
      <c r="A111" s="113">
        <f>IF(ISBLANK('Input-Accounts'!A111),"",'Input-Accounts'!A111)</f>
        <v>94</v>
      </c>
      <c r="B111" s="17" t="str">
        <f>IF(ISBLANK('Input-Accounts'!B111),"",'Input-Accounts'!B111)</f>
        <v>Customer advances for construction</v>
      </c>
      <c r="C111" s="113">
        <f>IF(ISBLANK('Input-Accounts'!C111),"",'Input-Accounts'!C111)</f>
        <v>252</v>
      </c>
      <c r="D111" s="143">
        <f>Functionalization!$D111</f>
        <v>-34072.21</v>
      </c>
      <c r="E111" s="143">
        <f t="shared" ref="E111:E113" ca="1" si="22">IFERROR(IF(D111="",0,IF(D111=0,0,IF(ABS(D111-SUM(G111,K111,O111,S111,W111,AA111,AE111,AI111,AM111,AQ111,AU111,AY111))&lt;Check_Limit,0,1))),1)</f>
        <v>0</v>
      </c>
      <c r="F111" s="89" t="str">
        <f>IF($D111=0,"-",IF('Input-Accounts'!$E111&lt;&gt;0,'Input-Accounts'!$E111,'Input-Accounts'!$G111))</f>
        <v>INT_T&amp;D_PLANT</v>
      </c>
      <c r="G111" s="143">
        <f ca="1">IF(G$5&lt;&gt;"",HLOOKUP(G$5,Functionalization!$G$6:$R$305,ROW($A111)-5,FALSE),IFERROR(INDEX(G$269:G$305,MATCH($F111,$B$269:$B$305,0))/VLOOKUP($F111,$B$269:$BB$305,MATCH(LEFT(TRIM(G$6),FIND("~",SUBSTITUTE(G$6,"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111))*HLOOKUP(LEFT(TRIM(G$6),FIND("~",SUBSTITUTE(G$6," ","~",LEN(TRIM(G$6))-LEN(SUBSTITUTE(TRIM(G$6)," ",""))))-1)&amp;" Total",$B$6:$BB$305,ROW($A111)-5,FALSE))</f>
        <v>0</v>
      </c>
      <c r="H111" s="143">
        <f ca="1">IF(H$5&lt;&gt;"",HLOOKUP(H$5,Functionalization!$G$6:$R$305,ROW($A111)-5,FALSE),IFERROR(INDEX(H$269:H$305,MATCH($F111,$B$269:$B$305,0))/VLOOKUP($F111,$B$269:$BB$305,MATCH(LEFT(TRIM(H$6),FIND("~",SUBSTITUTE(H$6,"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111))*HLOOKUP(LEFT(TRIM(H$6),FIND("~",SUBSTITUTE(H$6," ","~",LEN(TRIM(H$6))-LEN(SUBSTITUTE(TRIM(H$6)," ",""))))-1)&amp;" Total",$B$6:$BB$305,ROW($A111)-5,FALSE))</f>
        <v>0</v>
      </c>
      <c r="I111" s="143">
        <f ca="1">IF(I$5&lt;&gt;"",HLOOKUP(I$5,Functionalization!$G$6:$R$305,ROW($A111)-5,FALSE),IFERROR(INDEX(I$269:I$305,MATCH($F111,$B$269:$B$305,0))/VLOOKUP($F111,$B$269:$BB$305,MATCH(LEFT(TRIM(I$6),FIND("~",SUBSTITUTE(I$6,"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111))*HLOOKUP(LEFT(TRIM(I$6),FIND("~",SUBSTITUTE(I$6," ","~",LEN(TRIM(I$6))-LEN(SUBSTITUTE(TRIM(I$6)," ",""))))-1)&amp;" Total",$B$6:$BB$305,ROW($A111)-5,FALSE))</f>
        <v>0</v>
      </c>
      <c r="J111" s="143">
        <f ca="1">IF(J$5&lt;&gt;"",HLOOKUP(J$5,Functionalization!$G$6:$R$305,ROW($A111)-5,FALSE),IFERROR(INDEX(J$269:J$305,MATCH($F111,$B$269:$B$305,0))/VLOOKUP($F111,$B$269:$BB$305,MATCH(LEFT(TRIM(J$6),FIND("~",SUBSTITUTE(J$6,"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111))*HLOOKUP(LEFT(TRIM(J$6),FIND("~",SUBSTITUTE(J$6," ","~",LEN(TRIM(J$6))-LEN(SUBSTITUTE(TRIM(J$6)," ",""))))-1)&amp;" Total",$B$6:$BB$305,ROW($A111)-5,FALSE))</f>
        <v>0</v>
      </c>
      <c r="K111" s="143">
        <f ca="1">IF(K$5&lt;&gt;"",HLOOKUP(K$5,Functionalization!$G$6:$R$305,ROW($A111)-5,FALSE),IFERROR(INDEX(K$269:K$305,MATCH($F111,$B$269:$B$305,0))/VLOOKUP($F111,$B$269:$BB$305,MATCH(LEFT(TRIM(K$6),FIND("~",SUBSTITUTE(K$6,"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111))*HLOOKUP(LEFT(TRIM(K$6),FIND("~",SUBSTITUTE(K$6," ","~",LEN(TRIM(K$6))-LEN(SUBSTITUTE(TRIM(K$6)," ",""))))-1)&amp;" Total",$B$6:$BB$305,ROW($A111)-5,FALSE))</f>
        <v>-630.82832394211323</v>
      </c>
      <c r="L111" s="143">
        <f ca="1">IF(L$5&lt;&gt;"",HLOOKUP(L$5,Functionalization!$G$6:$R$305,ROW($A111)-5,FALSE),IFERROR(INDEX(L$269:L$305,MATCH($F111,$B$269:$B$305,0))/VLOOKUP($F111,$B$269:$BB$305,MATCH(LEFT(TRIM(L$6),FIND("~",SUBSTITUTE(L$6,"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111))*HLOOKUP(LEFT(TRIM(L$6),FIND("~",SUBSTITUTE(L$6," ","~",LEN(TRIM(L$6))-LEN(SUBSTITUTE(TRIM(L$6)," ",""))))-1)&amp;" Total",$B$6:$BB$305,ROW($A111)-5,FALSE))</f>
        <v>-630.82832394211323</v>
      </c>
      <c r="M111" s="143">
        <f ca="1">IF(M$5&lt;&gt;"",HLOOKUP(M$5,Functionalization!$G$6:$R$305,ROW($A111)-5,FALSE),IFERROR(INDEX(M$269:M$305,MATCH($F111,$B$269:$B$305,0))/VLOOKUP($F111,$B$269:$BB$305,MATCH(LEFT(TRIM(M$6),FIND("~",SUBSTITUTE(M$6,"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111))*HLOOKUP(LEFT(TRIM(M$6),FIND("~",SUBSTITUTE(M$6," ","~",LEN(TRIM(M$6))-LEN(SUBSTITUTE(TRIM(M$6)," ",""))))-1)&amp;" Total",$B$6:$BB$305,ROW($A111)-5,FALSE))</f>
        <v>0</v>
      </c>
      <c r="N111" s="143">
        <f ca="1">IF(N$5&lt;&gt;"",HLOOKUP(N$5,Functionalization!$G$6:$R$305,ROW($A111)-5,FALSE),IFERROR(INDEX(N$269:N$305,MATCH($F111,$B$269:$B$305,0))/VLOOKUP($F111,$B$269:$BB$305,MATCH(LEFT(TRIM(N$6),FIND("~",SUBSTITUTE(N$6,"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111))*HLOOKUP(LEFT(TRIM(N$6),FIND("~",SUBSTITUTE(N$6," ","~",LEN(TRIM(N$6))-LEN(SUBSTITUTE(TRIM(N$6)," ",""))))-1)&amp;" Total",$B$6:$BB$305,ROW($A111)-5,FALSE))</f>
        <v>0</v>
      </c>
      <c r="O111" s="143">
        <f ca="1">IF(O$5&lt;&gt;"",HLOOKUP(O$5,Functionalization!$G$6:$R$305,ROW($A111)-5,FALSE),IFERROR(INDEX(O$269:O$305,MATCH($F111,$B$269:$B$305,0))/VLOOKUP($F111,$B$269:$BB$305,MATCH(LEFT(TRIM(O$6),FIND("~",SUBSTITUTE(O$6,"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111))*HLOOKUP(LEFT(TRIM(O$6),FIND("~",SUBSTITUTE(O$6," ","~",LEN(TRIM(O$6))-LEN(SUBSTITUTE(TRIM(O$6)," ",""))))-1)&amp;" Total",$B$6:$BB$305,ROW($A111)-5,FALSE))</f>
        <v>-33441.381676057885</v>
      </c>
      <c r="P111" s="143">
        <f ca="1">IF(P$5&lt;&gt;"",HLOOKUP(P$5,Functionalization!$G$6:$R$305,ROW($A111)-5,FALSE),IFERROR(INDEX(P$269:P$305,MATCH($F111,$B$269:$B$305,0))/VLOOKUP($F111,$B$269:$BB$305,MATCH(LEFT(TRIM(P$6),FIND("~",SUBSTITUTE(P$6,"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111))*HLOOKUP(LEFT(TRIM(P$6),FIND("~",SUBSTITUTE(P$6," ","~",LEN(TRIM(P$6))-LEN(SUBSTITUTE(TRIM(P$6)," ",""))))-1)&amp;" Total",$B$6:$BB$305,ROW($A111)-5,FALSE))</f>
        <v>-21732.819730298485</v>
      </c>
      <c r="Q111" s="143">
        <f ca="1">IF(Q$5&lt;&gt;"",HLOOKUP(Q$5,Functionalization!$G$6:$R$305,ROW($A111)-5,FALSE),IFERROR(INDEX(Q$269:Q$305,MATCH($F111,$B$269:$B$305,0))/VLOOKUP($F111,$B$269:$BB$305,MATCH(LEFT(TRIM(Q$6),FIND("~",SUBSTITUTE(Q$6,"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111))*HLOOKUP(LEFT(TRIM(Q$6),FIND("~",SUBSTITUTE(Q$6," ","~",LEN(TRIM(Q$6))-LEN(SUBSTITUTE(TRIM(Q$6)," ",""))))-1)&amp;" Total",$B$6:$BB$305,ROW($A111)-5,FALSE))</f>
        <v>0</v>
      </c>
      <c r="R111" s="143">
        <f ca="1">IF(R$5&lt;&gt;"",HLOOKUP(R$5,Functionalization!$G$6:$R$305,ROW($A111)-5,FALSE),IFERROR(INDEX(R$269:R$305,MATCH($F111,$B$269:$B$305,0))/VLOOKUP($F111,$B$269:$BB$305,MATCH(LEFT(TRIM(R$6),FIND("~",SUBSTITUTE(R$6,"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111))*HLOOKUP(LEFT(TRIM(R$6),FIND("~",SUBSTITUTE(R$6," ","~",LEN(TRIM(R$6))-LEN(SUBSTITUTE(TRIM(R$6)," ",""))))-1)&amp;" Total",$B$6:$BB$305,ROW($A111)-5,FALSE))</f>
        <v>-11708.561945759408</v>
      </c>
      <c r="S111" s="143">
        <f ca="1">IF(S$5&lt;&gt;"",HLOOKUP(S$5,Functionalization!$G$6:$R$305,ROW($A111)-5,FALSE),IFERROR(INDEX(S$269:S$305,MATCH($F111,$B$269:$B$305,0))/VLOOKUP($F111,$B$269:$BB$305,MATCH(LEFT(TRIM(S$6),FIND("~",SUBSTITUTE(S$6,"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111))*HLOOKUP(LEFT(TRIM(S$6),FIND("~",SUBSTITUTE(S$6," ","~",LEN(TRIM(S$6))-LEN(SUBSTITUTE(TRIM(S$6)," ",""))))-1)&amp;" Total",$B$6:$BB$305,ROW($A111)-5,FALSE))</f>
        <v>0</v>
      </c>
      <c r="T111" s="143">
        <f ca="1">IF(T$5&lt;&gt;"",HLOOKUP(T$5,Functionalization!$G$6:$R$305,ROW($A111)-5,FALSE),IFERROR(INDEX(T$269:T$305,MATCH($F111,$B$269:$B$305,0))/VLOOKUP($F111,$B$269:$BB$305,MATCH(LEFT(TRIM(T$6),FIND("~",SUBSTITUTE(T$6,"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111))*HLOOKUP(LEFT(TRIM(T$6),FIND("~",SUBSTITUTE(T$6," ","~",LEN(TRIM(T$6))-LEN(SUBSTITUTE(TRIM(T$6)," ",""))))-1)&amp;" Total",$B$6:$BB$305,ROW($A111)-5,FALSE))</f>
        <v>0</v>
      </c>
      <c r="U111" s="143">
        <f ca="1">IF(U$5&lt;&gt;"",HLOOKUP(U$5,Functionalization!$G$6:$R$305,ROW($A111)-5,FALSE),IFERROR(INDEX(U$269:U$305,MATCH($F111,$B$269:$B$305,0))/VLOOKUP($F111,$B$269:$BB$305,MATCH(LEFT(TRIM(U$6),FIND("~",SUBSTITUTE(U$6,"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111))*HLOOKUP(LEFT(TRIM(U$6),FIND("~",SUBSTITUTE(U$6," ","~",LEN(TRIM(U$6))-LEN(SUBSTITUTE(TRIM(U$6)," ",""))))-1)&amp;" Total",$B$6:$BB$305,ROW($A111)-5,FALSE))</f>
        <v>0</v>
      </c>
      <c r="V111" s="143">
        <f ca="1">IF(V$5&lt;&gt;"",HLOOKUP(V$5,Functionalization!$G$6:$R$305,ROW($A111)-5,FALSE),IFERROR(INDEX(V$269:V$305,MATCH($F111,$B$269:$B$305,0))/VLOOKUP($F111,$B$269:$BB$305,MATCH(LEFT(TRIM(V$6),FIND("~",SUBSTITUTE(V$6,"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111))*HLOOKUP(LEFT(TRIM(V$6),FIND("~",SUBSTITUTE(V$6," ","~",LEN(TRIM(V$6))-LEN(SUBSTITUTE(TRIM(V$6)," ",""))))-1)&amp;" Total",$B$6:$BB$305,ROW($A111)-5,FALSE))</f>
        <v>0</v>
      </c>
      <c r="W111" s="143">
        <f ca="1">IF(W$5&lt;&gt;"",HLOOKUP(W$5,Functionalization!$G$6:$R$305,ROW($A111)-5,FALSE),IFERROR(INDEX(W$269:W$305,MATCH($F111,$B$269:$B$305,0))/VLOOKUP($F111,$B$269:$BB$305,MATCH(LEFT(TRIM(W$6),FIND("~",SUBSTITUTE(W$6,"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111))*HLOOKUP(LEFT(TRIM(W$6),FIND("~",SUBSTITUTE(W$6," ","~",LEN(TRIM(W$6))-LEN(SUBSTITUTE(TRIM(W$6)," ",""))))-1)&amp;" Total",$B$6:$BB$305,ROW($A111)-5,FALSE))</f>
        <v>0</v>
      </c>
      <c r="X111" s="143">
        <f ca="1">IF(X$5&lt;&gt;"",HLOOKUP(X$5,Functionalization!$G$6:$R$305,ROW($A111)-5,FALSE),IFERROR(INDEX(X$269:X$305,MATCH($F111,$B$269:$B$305,0))/VLOOKUP($F111,$B$269:$BB$305,MATCH(LEFT(TRIM(X$6),FIND("~",SUBSTITUTE(X$6,"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111))*HLOOKUP(LEFT(TRIM(X$6),FIND("~",SUBSTITUTE(X$6," ","~",LEN(TRIM(X$6))-LEN(SUBSTITUTE(TRIM(X$6)," ",""))))-1)&amp;" Total",$B$6:$BB$305,ROW($A111)-5,FALSE))</f>
        <v>0</v>
      </c>
      <c r="Y111" s="143">
        <f ca="1">IF(Y$5&lt;&gt;"",HLOOKUP(Y$5,Functionalization!$G$6:$R$305,ROW($A111)-5,FALSE),IFERROR(INDEX(Y$269:Y$305,MATCH($F111,$B$269:$B$305,0))/VLOOKUP($F111,$B$269:$BB$305,MATCH(LEFT(TRIM(Y$6),FIND("~",SUBSTITUTE(Y$6,"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111))*HLOOKUP(LEFT(TRIM(Y$6),FIND("~",SUBSTITUTE(Y$6," ","~",LEN(TRIM(Y$6))-LEN(SUBSTITUTE(TRIM(Y$6)," ",""))))-1)&amp;" Total",$B$6:$BB$305,ROW($A111)-5,FALSE))</f>
        <v>0</v>
      </c>
      <c r="Z111" s="143">
        <f ca="1">IF(Z$5&lt;&gt;"",HLOOKUP(Z$5,Functionalization!$G$6:$R$305,ROW($A111)-5,FALSE),IFERROR(INDEX(Z$269:Z$305,MATCH($F111,$B$269:$B$305,0))/VLOOKUP($F111,$B$269:$BB$305,MATCH(LEFT(TRIM(Z$6),FIND("~",SUBSTITUTE(Z$6,"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111))*HLOOKUP(LEFT(TRIM(Z$6),FIND("~",SUBSTITUTE(Z$6," ","~",LEN(TRIM(Z$6))-LEN(SUBSTITUTE(TRIM(Z$6)," ",""))))-1)&amp;" Total",$B$6:$BB$305,ROW($A111)-5,FALSE))</f>
        <v>0</v>
      </c>
      <c r="AA111" s="143">
        <f ca="1">IF(AA$5&lt;&gt;"",HLOOKUP(AA$5,Functionalization!$G$6:$R$305,ROW($A111)-5,FALSE),IFERROR(INDEX(AA$269:AA$305,MATCH($F111,$B$269:$B$305,0))/VLOOKUP($F111,$B$269:$BB$305,MATCH(LEFT(TRIM(AA$6),FIND("~",SUBSTITUTE(AA$6,"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111))*HLOOKUP(LEFT(TRIM(AA$6),FIND("~",SUBSTITUTE(AA$6," ","~",LEN(TRIM(AA$6))-LEN(SUBSTITUTE(TRIM(AA$6)," ",""))))-1)&amp;" Total",$B$6:$BB$305,ROW($A111)-5,FALSE))</f>
        <v>0</v>
      </c>
      <c r="AB111" s="143">
        <f ca="1">IF(AB$5&lt;&gt;"",HLOOKUP(AB$5,Functionalization!$G$6:$R$305,ROW($A111)-5,FALSE),IFERROR(INDEX(AB$269:AB$305,MATCH($F111,$B$269:$B$305,0))/VLOOKUP($F111,$B$269:$BB$305,MATCH(LEFT(TRIM(AB$6),FIND("~",SUBSTITUTE(AB$6,"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111))*HLOOKUP(LEFT(TRIM(AB$6),FIND("~",SUBSTITUTE(AB$6," ","~",LEN(TRIM(AB$6))-LEN(SUBSTITUTE(TRIM(AB$6)," ",""))))-1)&amp;" Total",$B$6:$BB$305,ROW($A111)-5,FALSE))</f>
        <v>0</v>
      </c>
      <c r="AC111" s="143">
        <f ca="1">IF(AC$5&lt;&gt;"",HLOOKUP(AC$5,Functionalization!$G$6:$R$305,ROW($A111)-5,FALSE),IFERROR(INDEX(AC$269:AC$305,MATCH($F111,$B$269:$B$305,0))/VLOOKUP($F111,$B$269:$BB$305,MATCH(LEFT(TRIM(AC$6),FIND("~",SUBSTITUTE(AC$6,"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111))*HLOOKUP(LEFT(TRIM(AC$6),FIND("~",SUBSTITUTE(AC$6," ","~",LEN(TRIM(AC$6))-LEN(SUBSTITUTE(TRIM(AC$6)," ",""))))-1)&amp;" Total",$B$6:$BB$305,ROW($A111)-5,FALSE))</f>
        <v>0</v>
      </c>
      <c r="AD111" s="143">
        <f ca="1">IF(AD$5&lt;&gt;"",HLOOKUP(AD$5,Functionalization!$G$6:$R$305,ROW($A111)-5,FALSE),IFERROR(INDEX(AD$269:AD$305,MATCH($F111,$B$269:$B$305,0))/VLOOKUP($F111,$B$269:$BB$305,MATCH(LEFT(TRIM(AD$6),FIND("~",SUBSTITUTE(AD$6,"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111))*HLOOKUP(LEFT(TRIM(AD$6),FIND("~",SUBSTITUTE(AD$6," ","~",LEN(TRIM(AD$6))-LEN(SUBSTITUTE(TRIM(AD$6)," ",""))))-1)&amp;" Total",$B$6:$BB$305,ROW($A111)-5,FALSE))</f>
        <v>0</v>
      </c>
      <c r="AE111" s="143">
        <f ca="1">IF(AE$5&lt;&gt;"",HLOOKUP(AE$5,Functionalization!$G$6:$R$305,ROW($A111)-5,FALSE),IFERROR(INDEX(AE$269:AE$305,MATCH($F111,$B$269:$B$305,0))/VLOOKUP($F111,$B$269:$BB$305,MATCH(LEFT(TRIM(AE$6),FIND("~",SUBSTITUTE(AE$6,"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111))*HLOOKUP(LEFT(TRIM(AE$6),FIND("~",SUBSTITUTE(AE$6," ","~",LEN(TRIM(AE$6))-LEN(SUBSTITUTE(TRIM(AE$6)," ",""))))-1)&amp;" Total",$B$6:$BB$305,ROW($A111)-5,FALSE))</f>
        <v>0</v>
      </c>
      <c r="AF111" s="143">
        <f ca="1">IF(AF$5&lt;&gt;"",HLOOKUP(AF$5,Functionalization!$G$6:$R$305,ROW($A111)-5,FALSE),IFERROR(INDEX(AF$269:AF$305,MATCH($F111,$B$269:$B$305,0))/VLOOKUP($F111,$B$269:$BB$305,MATCH(LEFT(TRIM(AF$6),FIND("~",SUBSTITUTE(AF$6,"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111))*HLOOKUP(LEFT(TRIM(AF$6),FIND("~",SUBSTITUTE(AF$6," ","~",LEN(TRIM(AF$6))-LEN(SUBSTITUTE(TRIM(AF$6)," ",""))))-1)&amp;" Total",$B$6:$BB$305,ROW($A111)-5,FALSE))</f>
        <v>0</v>
      </c>
      <c r="AG111" s="143">
        <f ca="1">IF(AG$5&lt;&gt;"",HLOOKUP(AG$5,Functionalization!$G$6:$R$305,ROW($A111)-5,FALSE),IFERROR(INDEX(AG$269:AG$305,MATCH($F111,$B$269:$B$305,0))/VLOOKUP($F111,$B$269:$BB$305,MATCH(LEFT(TRIM(AG$6),FIND("~",SUBSTITUTE(AG$6,"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111))*HLOOKUP(LEFT(TRIM(AG$6),FIND("~",SUBSTITUTE(AG$6," ","~",LEN(TRIM(AG$6))-LEN(SUBSTITUTE(TRIM(AG$6)," ",""))))-1)&amp;" Total",$B$6:$BB$305,ROW($A111)-5,FALSE))</f>
        <v>0</v>
      </c>
      <c r="AH111" s="143">
        <f ca="1">IF(AH$5&lt;&gt;"",HLOOKUP(AH$5,Functionalization!$G$6:$R$305,ROW($A111)-5,FALSE),IFERROR(INDEX(AH$269:AH$305,MATCH($F111,$B$269:$B$305,0))/VLOOKUP($F111,$B$269:$BB$305,MATCH(LEFT(TRIM(AH$6),FIND("~",SUBSTITUTE(AH$6,"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111))*HLOOKUP(LEFT(TRIM(AH$6),FIND("~",SUBSTITUTE(AH$6," ","~",LEN(TRIM(AH$6))-LEN(SUBSTITUTE(TRIM(AH$6)," ",""))))-1)&amp;" Total",$B$6:$BB$305,ROW($A111)-5,FALSE))</f>
        <v>0</v>
      </c>
      <c r="AI111" s="143">
        <f ca="1">IF(AI$5&lt;&gt;"",HLOOKUP(AI$5,Functionalization!$G$6:$R$305,ROW($A111)-5,FALSE),IFERROR(INDEX(AI$269:AI$305,MATCH($F111,$B$269:$B$305,0))/VLOOKUP($F111,$B$269:$BB$305,MATCH(LEFT(TRIM(AI$6),FIND("~",SUBSTITUTE(AI$6,"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111))*HLOOKUP(LEFT(TRIM(AI$6),FIND("~",SUBSTITUTE(AI$6," ","~",LEN(TRIM(AI$6))-LEN(SUBSTITUTE(TRIM(AI$6)," ",""))))-1)&amp;" Total",$B$6:$BB$305,ROW($A111)-5,FALSE))</f>
        <v>0</v>
      </c>
      <c r="AJ111" s="143">
        <f ca="1">IF(AJ$5&lt;&gt;"",HLOOKUP(AJ$5,Functionalization!$G$6:$R$305,ROW($A111)-5,FALSE),IFERROR(INDEX(AJ$269:AJ$305,MATCH($F111,$B$269:$B$305,0))/VLOOKUP($F111,$B$269:$BB$305,MATCH(LEFT(TRIM(AJ$6),FIND("~",SUBSTITUTE(AJ$6,"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111))*HLOOKUP(LEFT(TRIM(AJ$6),FIND("~",SUBSTITUTE(AJ$6," ","~",LEN(TRIM(AJ$6))-LEN(SUBSTITUTE(TRIM(AJ$6)," ",""))))-1)&amp;" Total",$B$6:$BB$305,ROW($A111)-5,FALSE))</f>
        <v>0</v>
      </c>
      <c r="AK111" s="143">
        <f ca="1">IF(AK$5&lt;&gt;"",HLOOKUP(AK$5,Functionalization!$G$6:$R$305,ROW($A111)-5,FALSE),IFERROR(INDEX(AK$269:AK$305,MATCH($F111,$B$269:$B$305,0))/VLOOKUP($F111,$B$269:$BB$305,MATCH(LEFT(TRIM(AK$6),FIND("~",SUBSTITUTE(AK$6,"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111))*HLOOKUP(LEFT(TRIM(AK$6),FIND("~",SUBSTITUTE(AK$6," ","~",LEN(TRIM(AK$6))-LEN(SUBSTITUTE(TRIM(AK$6)," ",""))))-1)&amp;" Total",$B$6:$BB$305,ROW($A111)-5,FALSE))</f>
        <v>0</v>
      </c>
      <c r="AL111" s="143">
        <f ca="1">IF(AL$5&lt;&gt;"",HLOOKUP(AL$5,Functionalization!$G$6:$R$305,ROW($A111)-5,FALSE),IFERROR(INDEX(AL$269:AL$305,MATCH($F111,$B$269:$B$305,0))/VLOOKUP($F111,$B$269:$BB$305,MATCH(LEFT(TRIM(AL$6),FIND("~",SUBSTITUTE(AL$6,"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111))*HLOOKUP(LEFT(TRIM(AL$6),FIND("~",SUBSTITUTE(AL$6," ","~",LEN(TRIM(AL$6))-LEN(SUBSTITUTE(TRIM(AL$6)," ",""))))-1)&amp;" Total",$B$6:$BB$305,ROW($A111)-5,FALSE))</f>
        <v>0</v>
      </c>
      <c r="AM111" s="143">
        <f ca="1">IF(AM$5&lt;&gt;"",HLOOKUP(AM$5,Functionalization!$G$6:$R$305,ROW($A111)-5,FALSE),IFERROR(INDEX(AM$269:AM$305,MATCH($F111,$B$269:$B$305,0))/VLOOKUP($F111,$B$269:$BB$305,MATCH(LEFT(TRIM(AM$6),FIND("~",SUBSTITUTE(AM$6,"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111))*HLOOKUP(LEFT(TRIM(AM$6),FIND("~",SUBSTITUTE(AM$6," ","~",LEN(TRIM(AM$6))-LEN(SUBSTITUTE(TRIM(AM$6)," ",""))))-1)&amp;" Total",$B$6:$BB$305,ROW($A111)-5,FALSE))</f>
        <v>0</v>
      </c>
      <c r="AN111" s="143">
        <f ca="1">IF(AN$5&lt;&gt;"",HLOOKUP(AN$5,Functionalization!$G$6:$R$305,ROW($A111)-5,FALSE),IFERROR(INDEX(AN$269:AN$305,MATCH($F111,$B$269:$B$305,0))/VLOOKUP($F111,$B$269:$BB$305,MATCH(LEFT(TRIM(AN$6),FIND("~",SUBSTITUTE(AN$6,"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111))*HLOOKUP(LEFT(TRIM(AN$6),FIND("~",SUBSTITUTE(AN$6," ","~",LEN(TRIM(AN$6))-LEN(SUBSTITUTE(TRIM(AN$6)," ",""))))-1)&amp;" Total",$B$6:$BB$305,ROW($A111)-5,FALSE))</f>
        <v>0</v>
      </c>
      <c r="AO111" s="143">
        <f ca="1">IF(AO$5&lt;&gt;"",HLOOKUP(AO$5,Functionalization!$G$6:$R$305,ROW($A111)-5,FALSE),IFERROR(INDEX(AO$269:AO$305,MATCH($F111,$B$269:$B$305,0))/VLOOKUP($F111,$B$269:$BB$305,MATCH(LEFT(TRIM(AO$6),FIND("~",SUBSTITUTE(AO$6,"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111))*HLOOKUP(LEFT(TRIM(AO$6),FIND("~",SUBSTITUTE(AO$6," ","~",LEN(TRIM(AO$6))-LEN(SUBSTITUTE(TRIM(AO$6)," ",""))))-1)&amp;" Total",$B$6:$BB$305,ROW($A111)-5,FALSE))</f>
        <v>0</v>
      </c>
      <c r="AP111" s="143">
        <f ca="1">IF(AP$5&lt;&gt;"",HLOOKUP(AP$5,Functionalization!$G$6:$R$305,ROW($A111)-5,FALSE),IFERROR(INDEX(AP$269:AP$305,MATCH($F111,$B$269:$B$305,0))/VLOOKUP($F111,$B$269:$BB$305,MATCH(LEFT(TRIM(AP$6),FIND("~",SUBSTITUTE(AP$6,"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111))*HLOOKUP(LEFT(TRIM(AP$6),FIND("~",SUBSTITUTE(AP$6," ","~",LEN(TRIM(AP$6))-LEN(SUBSTITUTE(TRIM(AP$6)," ",""))))-1)&amp;" Total",$B$6:$BB$305,ROW($A111)-5,FALSE))</f>
        <v>0</v>
      </c>
      <c r="AQ111" s="143">
        <f ca="1">IF(AQ$5&lt;&gt;"",HLOOKUP(AQ$5,Functionalization!$G$6:$R$305,ROW($A111)-5,FALSE),IFERROR(INDEX(AQ$269:AQ$305,MATCH($F111,$B$269:$B$305,0))/VLOOKUP($F111,$B$269:$BB$305,MATCH(LEFT(TRIM(AQ$6),FIND("~",SUBSTITUTE(AQ$6,"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111))*HLOOKUP(LEFT(TRIM(AQ$6),FIND("~",SUBSTITUTE(AQ$6," ","~",LEN(TRIM(AQ$6))-LEN(SUBSTITUTE(TRIM(AQ$6)," ",""))))-1)&amp;" Total",$B$6:$BB$305,ROW($A111)-5,FALSE))</f>
        <v>0</v>
      </c>
      <c r="AR111" s="143">
        <f ca="1">IF(AR$5&lt;&gt;"",HLOOKUP(AR$5,Functionalization!$G$6:$R$305,ROW($A111)-5,FALSE),IFERROR(INDEX(AR$269:AR$305,MATCH($F111,$B$269:$B$305,0))/VLOOKUP($F111,$B$269:$BB$305,MATCH(LEFT(TRIM(AR$6),FIND("~",SUBSTITUTE(AR$6,"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111))*HLOOKUP(LEFT(TRIM(AR$6),FIND("~",SUBSTITUTE(AR$6," ","~",LEN(TRIM(AR$6))-LEN(SUBSTITUTE(TRIM(AR$6)," ",""))))-1)&amp;" Total",$B$6:$BB$305,ROW($A111)-5,FALSE))</f>
        <v>0</v>
      </c>
      <c r="AS111" s="143">
        <f ca="1">IF(AS$5&lt;&gt;"",HLOOKUP(AS$5,Functionalization!$G$6:$R$305,ROW($A111)-5,FALSE),IFERROR(INDEX(AS$269:AS$305,MATCH($F111,$B$269:$B$305,0))/VLOOKUP($F111,$B$269:$BB$305,MATCH(LEFT(TRIM(AS$6),FIND("~",SUBSTITUTE(AS$6,"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111))*HLOOKUP(LEFT(TRIM(AS$6),FIND("~",SUBSTITUTE(AS$6," ","~",LEN(TRIM(AS$6))-LEN(SUBSTITUTE(TRIM(AS$6)," ",""))))-1)&amp;" Total",$B$6:$BB$305,ROW($A111)-5,FALSE))</f>
        <v>0</v>
      </c>
      <c r="AT111" s="143">
        <f ca="1">IF(AT$5&lt;&gt;"",HLOOKUP(AT$5,Functionalization!$G$6:$R$305,ROW($A111)-5,FALSE),IFERROR(INDEX(AT$269:AT$305,MATCH($F111,$B$269:$B$305,0))/VLOOKUP($F111,$B$269:$BB$305,MATCH(LEFT(TRIM(AT$6),FIND("~",SUBSTITUTE(AT$6,"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111))*HLOOKUP(LEFT(TRIM(AT$6),FIND("~",SUBSTITUTE(AT$6," ","~",LEN(TRIM(AT$6))-LEN(SUBSTITUTE(TRIM(AT$6)," ",""))))-1)&amp;" Total",$B$6:$BB$305,ROW($A111)-5,FALSE))</f>
        <v>0</v>
      </c>
      <c r="AU111" s="143">
        <f ca="1">IF(AU$5&lt;&gt;"",HLOOKUP(AU$5,Functionalization!$G$6:$R$305,ROW($A111)-5,FALSE),IFERROR(INDEX(AU$269:AU$305,MATCH($F111,$B$269:$B$305,0))/VLOOKUP($F111,$B$269:$BB$305,MATCH(LEFT(TRIM(AU$6),FIND("~",SUBSTITUTE(AU$6,"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111))*HLOOKUP(LEFT(TRIM(AU$6),FIND("~",SUBSTITUTE(AU$6," ","~",LEN(TRIM(AU$6))-LEN(SUBSTITUTE(TRIM(AU$6)," ",""))))-1)&amp;" Total",$B$6:$BB$305,ROW($A111)-5,FALSE))</f>
        <v>0</v>
      </c>
      <c r="AV111" s="143">
        <f ca="1">IF(AV$5&lt;&gt;"",HLOOKUP(AV$5,Functionalization!$G$6:$R$305,ROW($A111)-5,FALSE),IFERROR(INDEX(AV$269:AV$305,MATCH($F111,$B$269:$B$305,0))/VLOOKUP($F111,$B$269:$BB$305,MATCH(LEFT(TRIM(AV$6),FIND("~",SUBSTITUTE(AV$6,"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111))*HLOOKUP(LEFT(TRIM(AV$6),FIND("~",SUBSTITUTE(AV$6," ","~",LEN(TRIM(AV$6))-LEN(SUBSTITUTE(TRIM(AV$6)," ",""))))-1)&amp;" Total",$B$6:$BB$305,ROW($A111)-5,FALSE))</f>
        <v>0</v>
      </c>
      <c r="AW111" s="143">
        <f ca="1">IF(AW$5&lt;&gt;"",HLOOKUP(AW$5,Functionalization!$G$6:$R$305,ROW($A111)-5,FALSE),IFERROR(INDEX(AW$269:AW$305,MATCH($F111,$B$269:$B$305,0))/VLOOKUP($F111,$B$269:$BB$305,MATCH(LEFT(TRIM(AW$6),FIND("~",SUBSTITUTE(AW$6,"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111))*HLOOKUP(LEFT(TRIM(AW$6),FIND("~",SUBSTITUTE(AW$6," ","~",LEN(TRIM(AW$6))-LEN(SUBSTITUTE(TRIM(AW$6)," ",""))))-1)&amp;" Total",$B$6:$BB$305,ROW($A111)-5,FALSE))</f>
        <v>0</v>
      </c>
      <c r="AX111" s="143">
        <f ca="1">IF(AX$5&lt;&gt;"",HLOOKUP(AX$5,Functionalization!$G$6:$R$305,ROW($A111)-5,FALSE),IFERROR(INDEX(AX$269:AX$305,MATCH($F111,$B$269:$B$305,0))/VLOOKUP($F111,$B$269:$BB$305,MATCH(LEFT(TRIM(AX$6),FIND("~",SUBSTITUTE(AX$6,"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111))*HLOOKUP(LEFT(TRIM(AX$6),FIND("~",SUBSTITUTE(AX$6," ","~",LEN(TRIM(AX$6))-LEN(SUBSTITUTE(TRIM(AX$6)," ",""))))-1)&amp;" Total",$B$6:$BB$305,ROW($A111)-5,FALSE))</f>
        <v>0</v>
      </c>
      <c r="AY111" s="143">
        <f ca="1">IF(AY$5&lt;&gt;"",HLOOKUP(AY$5,Functionalization!$G$6:$R$305,ROW($A111)-5,FALSE),IFERROR(INDEX(AY$269:AY$305,MATCH($F111,$B$269:$B$305,0))/VLOOKUP($F111,$B$269:$BB$305,MATCH(LEFT(TRIM(AY$6),FIND("~",SUBSTITUTE(AY$6,"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111))*HLOOKUP(LEFT(TRIM(AY$6),FIND("~",SUBSTITUTE(AY$6," ","~",LEN(TRIM(AY$6))-LEN(SUBSTITUTE(TRIM(AY$6)," ",""))))-1)&amp;" Total",$B$6:$BB$305,ROW($A111)-5,FALSE))</f>
        <v>0</v>
      </c>
      <c r="AZ111" s="143">
        <f ca="1">IF(AZ$5&lt;&gt;"",HLOOKUP(AZ$5,Functionalization!$G$6:$R$305,ROW($A111)-5,FALSE),IFERROR(INDEX(AZ$269:AZ$305,MATCH($F111,$B$269:$B$305,0))/VLOOKUP($F111,$B$269:$BB$305,MATCH(LEFT(TRIM(AZ$6),FIND("~",SUBSTITUTE(AZ$6,"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111))*HLOOKUP(LEFT(TRIM(AZ$6),FIND("~",SUBSTITUTE(AZ$6," ","~",LEN(TRIM(AZ$6))-LEN(SUBSTITUTE(TRIM(AZ$6)," ",""))))-1)&amp;" Total",$B$6:$BB$305,ROW($A111)-5,FALSE))</f>
        <v>0</v>
      </c>
      <c r="BA111" s="143">
        <f ca="1">IF(BA$5&lt;&gt;"",HLOOKUP(BA$5,Functionalization!$G$6:$R$305,ROW($A111)-5,FALSE),IFERROR(INDEX(BA$269:BA$305,MATCH($F111,$B$269:$B$305,0))/VLOOKUP($F111,$B$269:$BB$305,MATCH(LEFT(TRIM(BA$6),FIND("~",SUBSTITUTE(BA$6,"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111))*HLOOKUP(LEFT(TRIM(BA$6),FIND("~",SUBSTITUTE(BA$6," ","~",LEN(TRIM(BA$6))-LEN(SUBSTITUTE(TRIM(BA$6)," ",""))))-1)&amp;" Total",$B$6:$BB$305,ROW($A111)-5,FALSE))</f>
        <v>0</v>
      </c>
      <c r="BB111" s="143">
        <f ca="1">IF(BB$5&lt;&gt;"",HLOOKUP(BB$5,Functionalization!$G$6:$R$305,ROW($A111)-5,FALSE),IFERROR(INDEX(BB$269:BB$305,MATCH($F111,$B$269:$B$305,0))/VLOOKUP($F111,$B$269:$BB$305,MATCH(LEFT(TRIM(BB$6),FIND("~",SUBSTITUTE(BB$6,"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111))*HLOOKUP(LEFT(TRIM(BB$6),FIND("~",SUBSTITUTE(BB$6," ","~",LEN(TRIM(BB$6))-LEN(SUBSTITUTE(TRIM(BB$6)," ",""))))-1)&amp;" Total",$B$6:$BB$305,ROW($A111)-5,FALSE))</f>
        <v>0</v>
      </c>
      <c r="BD111" s="79">
        <f ca="1">IFERROR(IF(SUMIF($G$6:$BB$6,BD$6&amp;" Total",$G111:$BB111)-(SUMIF($G$6:$BB$6,BD$6&amp;" "&amp;'Input-Func_Class'!$D$22,$G111:$BB111)+IFERROR(SUMIF($G$6:$BB$6,BD$6&amp;" "&amp;'Input-Func_Class'!$E$22,$G111:$BB111),SUMIF($G$6:$BB$6,BD$6&amp;" "&amp;'Input-Func_Class'!$B$24,$G111:$BB111))+SUMIF($G$6:$BB$6,BD$6&amp;" "&amp;'Input-Func_Class'!$F$22,$G111:$BB111))&lt;Check_Limit,0,1),1)</f>
        <v>0</v>
      </c>
      <c r="BE111" s="79">
        <f ca="1">IFERROR(IF(SUMIF($G$6:$BB$6,BE$6&amp;" Total",$G111:$BB111)-(SUMIF($G$6:$BB$6,BE$6&amp;" "&amp;'Input-Func_Class'!$D$22,$G111:$BB111)+IFERROR(SUMIF($G$6:$BB$6,BE$6&amp;" "&amp;'Input-Func_Class'!$E$22,$G111:$BB111),SUMIF($G$6:$BB$6,BE$6&amp;" "&amp;'Input-Func_Class'!$B$24,$G111:$BB111))+SUMIF($G$6:$BB$6,BE$6&amp;" "&amp;'Input-Func_Class'!$F$22,$G111:$BB111))&lt;Check_Limit,0,1),1)</f>
        <v>0</v>
      </c>
      <c r="BF111" s="79">
        <f ca="1">IFERROR(IF(SUMIF($G$6:$BB$6,BF$6&amp;" Total",$G111:$BB111)-(SUMIF($G$6:$BB$6,BF$6&amp;" "&amp;'Input-Func_Class'!$D$22,$G111:$BB111)+IFERROR(SUMIF($G$6:$BB$6,BF$6&amp;" "&amp;'Input-Func_Class'!$E$22,$G111:$BB111),SUMIF($G$6:$BB$6,BF$6&amp;" "&amp;'Input-Func_Class'!$B$24,$G111:$BB111))+SUMIF($G$6:$BB$6,BF$6&amp;" "&amp;'Input-Func_Class'!$F$22,$G111:$BB111))&lt;Check_Limit,0,1),1)</f>
        <v>0</v>
      </c>
      <c r="BG111" s="79">
        <f ca="1">IFERROR(IF(SUMIF($G$6:$BB$6,BG$6&amp;" Total",$G111:$BB111)-(SUMIF($G$6:$BB$6,BG$6&amp;" "&amp;'Input-Func_Class'!$D$22,$G111:$BB111)+IFERROR(SUMIF($G$6:$BB$6,BG$6&amp;" "&amp;'Input-Func_Class'!$E$22,$G111:$BB111),SUMIF($G$6:$BB$6,BG$6&amp;" "&amp;'Input-Func_Class'!$B$24,$G111:$BB111))+SUMIF($G$6:$BB$6,BG$6&amp;" "&amp;'Input-Func_Class'!$F$22,$G111:$BB111))&lt;Check_Limit,0,1),1)</f>
        <v>0</v>
      </c>
      <c r="BH111" s="79">
        <f ca="1">IFERROR(IF(SUMIF($G$6:$BB$6,BH$6&amp;" Total",$G111:$BB111)-(SUMIF($G$6:$BB$6,BH$6&amp;" "&amp;'Input-Func_Class'!$D$22,$G111:$BB111)+IFERROR(SUMIF($G$6:$BB$6,BH$6&amp;" "&amp;'Input-Func_Class'!$E$22,$G111:$BB111),SUMIF($G$6:$BB$6,BH$6&amp;" "&amp;'Input-Func_Class'!$B$24,$G111:$BB111))+SUMIF($G$6:$BB$6,BH$6&amp;" "&amp;'Input-Func_Class'!$F$22,$G111:$BB111))&lt;Check_Limit,0,1),1)</f>
        <v>0</v>
      </c>
      <c r="BI111" s="79">
        <f ca="1">IFERROR(IF(SUMIF($G$6:$BB$6,BI$6&amp;" Total",$G111:$BB111)-(SUMIF($G$6:$BB$6,BI$6&amp;" "&amp;'Input-Func_Class'!$D$22,$G111:$BB111)+IFERROR(SUMIF($G$6:$BB$6,BI$6&amp;" "&amp;'Input-Func_Class'!$E$22,$G111:$BB111),SUMIF($G$6:$BB$6,BI$6&amp;" "&amp;'Input-Func_Class'!$B$24,$G111:$BB111))+SUMIF($G$6:$BB$6,BI$6&amp;" "&amp;'Input-Func_Class'!$F$22,$G111:$BB111))&lt;Check_Limit,0,1),1)</f>
        <v>0</v>
      </c>
      <c r="BJ111" s="79">
        <f ca="1">IFERROR(IF(SUMIF($G$6:$BB$6,BJ$6&amp;" Total",$G111:$BB111)-(SUMIF($G$6:$BB$6,BJ$6&amp;" "&amp;'Input-Func_Class'!$D$22,$G111:$BB111)+IFERROR(SUMIF($G$6:$BB$6,BJ$6&amp;" "&amp;'Input-Func_Class'!$E$22,$G111:$BB111),SUMIF($G$6:$BB$6,BJ$6&amp;" "&amp;'Input-Func_Class'!$B$24,$G111:$BB111))+SUMIF($G$6:$BB$6,BJ$6&amp;" "&amp;'Input-Func_Class'!$F$22,$G111:$BB111))&lt;Check_Limit,0,1),1)</f>
        <v>0</v>
      </c>
      <c r="BK111" s="79">
        <f ca="1">IFERROR(IF(SUMIF($G$6:$BB$6,BK$6&amp;" Total",$G111:$BB111)-(SUMIF($G$6:$BB$6,BK$6&amp;" "&amp;'Input-Func_Class'!$D$22,$G111:$BB111)+IFERROR(SUMIF($G$6:$BB$6,BK$6&amp;" "&amp;'Input-Func_Class'!$E$22,$G111:$BB111),SUMIF($G$6:$BB$6,BK$6&amp;" "&amp;'Input-Func_Class'!$B$24,$G111:$BB111))+SUMIF($G$6:$BB$6,BK$6&amp;" "&amp;'Input-Func_Class'!$F$22,$G111:$BB111))&lt;Check_Limit,0,1),1)</f>
        <v>0</v>
      </c>
      <c r="BL111" s="79">
        <f ca="1">IFERROR(IF(SUMIF($G$6:$BB$6,BL$6&amp;" Total",$G111:$BB111)-(SUMIF($G$6:$BB$6,BL$6&amp;" "&amp;'Input-Func_Class'!$D$22,$G111:$BB111)+IFERROR(SUMIF($G$6:$BB$6,BL$6&amp;" "&amp;'Input-Func_Class'!$E$22,$G111:$BB111),SUMIF($G$6:$BB$6,BL$6&amp;" "&amp;'Input-Func_Class'!$B$24,$G111:$BB111))+SUMIF($G$6:$BB$6,BL$6&amp;" "&amp;'Input-Func_Class'!$F$22,$G111:$BB111))&lt;Check_Limit,0,1),1)</f>
        <v>0</v>
      </c>
      <c r="BM111" s="79">
        <f ca="1">IFERROR(IF(SUMIF($G$6:$BB$6,BM$6&amp;" Total",$G111:$BB111)-(SUMIF($G$6:$BB$6,BM$6&amp;" "&amp;'Input-Func_Class'!$D$22,$G111:$BB111)+IFERROR(SUMIF($G$6:$BB$6,BM$6&amp;" "&amp;'Input-Func_Class'!$E$22,$G111:$BB111),SUMIF($G$6:$BB$6,BM$6&amp;" "&amp;'Input-Func_Class'!$B$24,$G111:$BB111))+SUMIF($G$6:$BB$6,BM$6&amp;" "&amp;'Input-Func_Class'!$F$22,$G111:$BB111))&lt;Check_Limit,0,1),1)</f>
        <v>0</v>
      </c>
      <c r="BN111" s="79">
        <f ca="1">IFERROR(IF(SUMIF($G$6:$BB$6,BN$6&amp;" Total",$G111:$BB111)-(SUMIF($G$6:$BB$6,BN$6&amp;" "&amp;'Input-Func_Class'!$D$22,$G111:$BB111)+IFERROR(SUMIF($G$6:$BB$6,BN$6&amp;" "&amp;'Input-Func_Class'!$E$22,$G111:$BB111),SUMIF($G$6:$BB$6,BN$6&amp;" "&amp;'Input-Func_Class'!$B$24,$G111:$BB111))+SUMIF($G$6:$BB$6,BN$6&amp;" "&amp;'Input-Func_Class'!$F$22,$G111:$BB111))&lt;Check_Limit,0,1),1)</f>
        <v>0</v>
      </c>
      <c r="BO111" s="79">
        <f ca="1">IFERROR(IF(SUMIF($G$6:$BB$6,BO$6&amp;" Total",$G111:$BB111)-(SUMIF($G$6:$BB$6,BO$6&amp;" "&amp;'Input-Func_Class'!$D$22,$G111:$BB111)+IFERROR(SUMIF($G$6:$BB$6,BO$6&amp;" "&amp;'Input-Func_Class'!$E$22,$G111:$BB111),SUMIF($G$6:$BB$6,BO$6&amp;" "&amp;'Input-Func_Class'!$B$24,$G111:$BB111))+SUMIF($G$6:$BB$6,BO$6&amp;" "&amp;'Input-Func_Class'!$F$22,$G111:$BB111))&lt;Check_Limit,0,1),1)</f>
        <v>0</v>
      </c>
    </row>
    <row r="112" spans="1:67" outlineLevel="1">
      <c r="A112" s="113">
        <f>IF(ISBLANK('Input-Accounts'!A112),"",'Input-Accounts'!A112)</f>
        <v>95</v>
      </c>
      <c r="B112" s="17" t="str">
        <f>IF(ISBLANK('Input-Accounts'!B112),"",'Input-Accounts'!B112)</f>
        <v>Other regulatory liabilities</v>
      </c>
      <c r="C112" s="113">
        <f>IF(ISBLANK('Input-Accounts'!C112),"",'Input-Accounts'!C112)</f>
        <v>254</v>
      </c>
      <c r="D112" s="143">
        <f>Functionalization!$D112</f>
        <v>0</v>
      </c>
      <c r="E112" s="143">
        <f t="shared" si="22"/>
        <v>0</v>
      </c>
      <c r="F112" s="89" t="str">
        <f>IF($D112=0,"-",IF('Input-Accounts'!$E112&lt;&gt;0,'Input-Accounts'!$E112,'Input-Accounts'!$G112))</f>
        <v>-</v>
      </c>
      <c r="G112" s="143">
        <f ca="1">IF(G$5&lt;&gt;"",HLOOKUP(G$5,Functionalization!$G$6:$R$305,ROW($A112)-5,FALSE),IFERROR(INDEX(G$269:G$305,MATCH($F112,$B$269:$B$305,0))/VLOOKUP($F112,$B$269:$BB$305,MATCH(LEFT(TRIM(G$6),FIND("~",SUBSTITUTE(G$6,"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112))*HLOOKUP(LEFT(TRIM(G$6),FIND("~",SUBSTITUTE(G$6," ","~",LEN(TRIM(G$6))-LEN(SUBSTITUTE(TRIM(G$6)," ",""))))-1)&amp;" Total",$B$6:$BB$305,ROW($A112)-5,FALSE))</f>
        <v>0</v>
      </c>
      <c r="H112" s="143">
        <f ca="1">IF(H$5&lt;&gt;"",HLOOKUP(H$5,Functionalization!$G$6:$R$305,ROW($A112)-5,FALSE),IFERROR(INDEX(H$269:H$305,MATCH($F112,$B$269:$B$305,0))/VLOOKUP($F112,$B$269:$BB$305,MATCH(LEFT(TRIM(H$6),FIND("~",SUBSTITUTE(H$6,"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112))*HLOOKUP(LEFT(TRIM(H$6),FIND("~",SUBSTITUTE(H$6," ","~",LEN(TRIM(H$6))-LEN(SUBSTITUTE(TRIM(H$6)," ",""))))-1)&amp;" Total",$B$6:$BB$305,ROW($A112)-5,FALSE))</f>
        <v>0</v>
      </c>
      <c r="I112" s="143">
        <f ca="1">IF(I$5&lt;&gt;"",HLOOKUP(I$5,Functionalization!$G$6:$R$305,ROW($A112)-5,FALSE),IFERROR(INDEX(I$269:I$305,MATCH($F112,$B$269:$B$305,0))/VLOOKUP($F112,$B$269:$BB$305,MATCH(LEFT(TRIM(I$6),FIND("~",SUBSTITUTE(I$6,"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112))*HLOOKUP(LEFT(TRIM(I$6),FIND("~",SUBSTITUTE(I$6," ","~",LEN(TRIM(I$6))-LEN(SUBSTITUTE(TRIM(I$6)," ",""))))-1)&amp;" Total",$B$6:$BB$305,ROW($A112)-5,FALSE))</f>
        <v>0</v>
      </c>
      <c r="J112" s="143">
        <f ca="1">IF(J$5&lt;&gt;"",HLOOKUP(J$5,Functionalization!$G$6:$R$305,ROW($A112)-5,FALSE),IFERROR(INDEX(J$269:J$305,MATCH($F112,$B$269:$B$305,0))/VLOOKUP($F112,$B$269:$BB$305,MATCH(LEFT(TRIM(J$6),FIND("~",SUBSTITUTE(J$6,"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112))*HLOOKUP(LEFT(TRIM(J$6),FIND("~",SUBSTITUTE(J$6," ","~",LEN(TRIM(J$6))-LEN(SUBSTITUTE(TRIM(J$6)," ",""))))-1)&amp;" Total",$B$6:$BB$305,ROW($A112)-5,FALSE))</f>
        <v>0</v>
      </c>
      <c r="K112" s="143">
        <f ca="1">IF(K$5&lt;&gt;"",HLOOKUP(K$5,Functionalization!$G$6:$R$305,ROW($A112)-5,FALSE),IFERROR(INDEX(K$269:K$305,MATCH($F112,$B$269:$B$305,0))/VLOOKUP($F112,$B$269:$BB$305,MATCH(LEFT(TRIM(K$6),FIND("~",SUBSTITUTE(K$6,"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112))*HLOOKUP(LEFT(TRIM(K$6),FIND("~",SUBSTITUTE(K$6," ","~",LEN(TRIM(K$6))-LEN(SUBSTITUTE(TRIM(K$6)," ",""))))-1)&amp;" Total",$B$6:$BB$305,ROW($A112)-5,FALSE))</f>
        <v>0</v>
      </c>
      <c r="L112" s="143">
        <f ca="1">IF(L$5&lt;&gt;"",HLOOKUP(L$5,Functionalization!$G$6:$R$305,ROW($A112)-5,FALSE),IFERROR(INDEX(L$269:L$305,MATCH($F112,$B$269:$B$305,0))/VLOOKUP($F112,$B$269:$BB$305,MATCH(LEFT(TRIM(L$6),FIND("~",SUBSTITUTE(L$6,"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112))*HLOOKUP(LEFT(TRIM(L$6),FIND("~",SUBSTITUTE(L$6," ","~",LEN(TRIM(L$6))-LEN(SUBSTITUTE(TRIM(L$6)," ",""))))-1)&amp;" Total",$B$6:$BB$305,ROW($A112)-5,FALSE))</f>
        <v>0</v>
      </c>
      <c r="M112" s="143">
        <f ca="1">IF(M$5&lt;&gt;"",HLOOKUP(M$5,Functionalization!$G$6:$R$305,ROW($A112)-5,FALSE),IFERROR(INDEX(M$269:M$305,MATCH($F112,$B$269:$B$305,0))/VLOOKUP($F112,$B$269:$BB$305,MATCH(LEFT(TRIM(M$6),FIND("~",SUBSTITUTE(M$6,"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112))*HLOOKUP(LEFT(TRIM(M$6),FIND("~",SUBSTITUTE(M$6," ","~",LEN(TRIM(M$6))-LEN(SUBSTITUTE(TRIM(M$6)," ",""))))-1)&amp;" Total",$B$6:$BB$305,ROW($A112)-5,FALSE))</f>
        <v>0</v>
      </c>
      <c r="N112" s="143">
        <f ca="1">IF(N$5&lt;&gt;"",HLOOKUP(N$5,Functionalization!$G$6:$R$305,ROW($A112)-5,FALSE),IFERROR(INDEX(N$269:N$305,MATCH($F112,$B$269:$B$305,0))/VLOOKUP($F112,$B$269:$BB$305,MATCH(LEFT(TRIM(N$6),FIND("~",SUBSTITUTE(N$6,"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112))*HLOOKUP(LEFT(TRIM(N$6),FIND("~",SUBSTITUTE(N$6," ","~",LEN(TRIM(N$6))-LEN(SUBSTITUTE(TRIM(N$6)," ",""))))-1)&amp;" Total",$B$6:$BB$305,ROW($A112)-5,FALSE))</f>
        <v>0</v>
      </c>
      <c r="O112" s="143">
        <f ca="1">IF(O$5&lt;&gt;"",HLOOKUP(O$5,Functionalization!$G$6:$R$305,ROW($A112)-5,FALSE),IFERROR(INDEX(O$269:O$305,MATCH($F112,$B$269:$B$305,0))/VLOOKUP($F112,$B$269:$BB$305,MATCH(LEFT(TRIM(O$6),FIND("~",SUBSTITUTE(O$6,"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112))*HLOOKUP(LEFT(TRIM(O$6),FIND("~",SUBSTITUTE(O$6," ","~",LEN(TRIM(O$6))-LEN(SUBSTITUTE(TRIM(O$6)," ",""))))-1)&amp;" Total",$B$6:$BB$305,ROW($A112)-5,FALSE))</f>
        <v>0</v>
      </c>
      <c r="P112" s="143">
        <f ca="1">IF(P$5&lt;&gt;"",HLOOKUP(P$5,Functionalization!$G$6:$R$305,ROW($A112)-5,FALSE),IFERROR(INDEX(P$269:P$305,MATCH($F112,$B$269:$B$305,0))/VLOOKUP($F112,$B$269:$BB$305,MATCH(LEFT(TRIM(P$6),FIND("~",SUBSTITUTE(P$6,"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112))*HLOOKUP(LEFT(TRIM(P$6),FIND("~",SUBSTITUTE(P$6," ","~",LEN(TRIM(P$6))-LEN(SUBSTITUTE(TRIM(P$6)," ",""))))-1)&amp;" Total",$B$6:$BB$305,ROW($A112)-5,FALSE))</f>
        <v>0</v>
      </c>
      <c r="Q112" s="143">
        <f ca="1">IF(Q$5&lt;&gt;"",HLOOKUP(Q$5,Functionalization!$G$6:$R$305,ROW($A112)-5,FALSE),IFERROR(INDEX(Q$269:Q$305,MATCH($F112,$B$269:$B$305,0))/VLOOKUP($F112,$B$269:$BB$305,MATCH(LEFT(TRIM(Q$6),FIND("~",SUBSTITUTE(Q$6,"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112))*HLOOKUP(LEFT(TRIM(Q$6),FIND("~",SUBSTITUTE(Q$6," ","~",LEN(TRIM(Q$6))-LEN(SUBSTITUTE(TRIM(Q$6)," ",""))))-1)&amp;" Total",$B$6:$BB$305,ROW($A112)-5,FALSE))</f>
        <v>0</v>
      </c>
      <c r="R112" s="143">
        <f ca="1">IF(R$5&lt;&gt;"",HLOOKUP(R$5,Functionalization!$G$6:$R$305,ROW($A112)-5,FALSE),IFERROR(INDEX(R$269:R$305,MATCH($F112,$B$269:$B$305,0))/VLOOKUP($F112,$B$269:$BB$305,MATCH(LEFT(TRIM(R$6),FIND("~",SUBSTITUTE(R$6,"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112))*HLOOKUP(LEFT(TRIM(R$6),FIND("~",SUBSTITUTE(R$6," ","~",LEN(TRIM(R$6))-LEN(SUBSTITUTE(TRIM(R$6)," ",""))))-1)&amp;" Total",$B$6:$BB$305,ROW($A112)-5,FALSE))</f>
        <v>0</v>
      </c>
      <c r="S112" s="143">
        <f ca="1">IF(S$5&lt;&gt;"",HLOOKUP(S$5,Functionalization!$G$6:$R$305,ROW($A112)-5,FALSE),IFERROR(INDEX(S$269:S$305,MATCH($F112,$B$269:$B$305,0))/VLOOKUP($F112,$B$269:$BB$305,MATCH(LEFT(TRIM(S$6),FIND("~",SUBSTITUTE(S$6,"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112))*HLOOKUP(LEFT(TRIM(S$6),FIND("~",SUBSTITUTE(S$6," ","~",LEN(TRIM(S$6))-LEN(SUBSTITUTE(TRIM(S$6)," ",""))))-1)&amp;" Total",$B$6:$BB$305,ROW($A112)-5,FALSE))</f>
        <v>0</v>
      </c>
      <c r="T112" s="143">
        <f ca="1">IF(T$5&lt;&gt;"",HLOOKUP(T$5,Functionalization!$G$6:$R$305,ROW($A112)-5,FALSE),IFERROR(INDEX(T$269:T$305,MATCH($F112,$B$269:$B$305,0))/VLOOKUP($F112,$B$269:$BB$305,MATCH(LEFT(TRIM(T$6),FIND("~",SUBSTITUTE(T$6,"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112))*HLOOKUP(LEFT(TRIM(T$6),FIND("~",SUBSTITUTE(T$6," ","~",LEN(TRIM(T$6))-LEN(SUBSTITUTE(TRIM(T$6)," ",""))))-1)&amp;" Total",$B$6:$BB$305,ROW($A112)-5,FALSE))</f>
        <v>0</v>
      </c>
      <c r="U112" s="143">
        <f ca="1">IF(U$5&lt;&gt;"",HLOOKUP(U$5,Functionalization!$G$6:$R$305,ROW($A112)-5,FALSE),IFERROR(INDEX(U$269:U$305,MATCH($F112,$B$269:$B$305,0))/VLOOKUP($F112,$B$269:$BB$305,MATCH(LEFT(TRIM(U$6),FIND("~",SUBSTITUTE(U$6,"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112))*HLOOKUP(LEFT(TRIM(U$6),FIND("~",SUBSTITUTE(U$6," ","~",LEN(TRIM(U$6))-LEN(SUBSTITUTE(TRIM(U$6)," ",""))))-1)&amp;" Total",$B$6:$BB$305,ROW($A112)-5,FALSE))</f>
        <v>0</v>
      </c>
      <c r="V112" s="143">
        <f ca="1">IF(V$5&lt;&gt;"",HLOOKUP(V$5,Functionalization!$G$6:$R$305,ROW($A112)-5,FALSE),IFERROR(INDEX(V$269:V$305,MATCH($F112,$B$269:$B$305,0))/VLOOKUP($F112,$B$269:$BB$305,MATCH(LEFT(TRIM(V$6),FIND("~",SUBSTITUTE(V$6,"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112))*HLOOKUP(LEFT(TRIM(V$6),FIND("~",SUBSTITUTE(V$6," ","~",LEN(TRIM(V$6))-LEN(SUBSTITUTE(TRIM(V$6)," ",""))))-1)&amp;" Total",$B$6:$BB$305,ROW($A112)-5,FALSE))</f>
        <v>0</v>
      </c>
      <c r="W112" s="143">
        <f ca="1">IF(W$5&lt;&gt;"",HLOOKUP(W$5,Functionalization!$G$6:$R$305,ROW($A112)-5,FALSE),IFERROR(INDEX(W$269:W$305,MATCH($F112,$B$269:$B$305,0))/VLOOKUP($F112,$B$269:$BB$305,MATCH(LEFT(TRIM(W$6),FIND("~",SUBSTITUTE(W$6,"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112))*HLOOKUP(LEFT(TRIM(W$6),FIND("~",SUBSTITUTE(W$6," ","~",LEN(TRIM(W$6))-LEN(SUBSTITUTE(TRIM(W$6)," ",""))))-1)&amp;" Total",$B$6:$BB$305,ROW($A112)-5,FALSE))</f>
        <v>0</v>
      </c>
      <c r="X112" s="143">
        <f ca="1">IF(X$5&lt;&gt;"",HLOOKUP(X$5,Functionalization!$G$6:$R$305,ROW($A112)-5,FALSE),IFERROR(INDEX(X$269:X$305,MATCH($F112,$B$269:$B$305,0))/VLOOKUP($F112,$B$269:$BB$305,MATCH(LEFT(TRIM(X$6),FIND("~",SUBSTITUTE(X$6,"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112))*HLOOKUP(LEFT(TRIM(X$6),FIND("~",SUBSTITUTE(X$6," ","~",LEN(TRIM(X$6))-LEN(SUBSTITUTE(TRIM(X$6)," ",""))))-1)&amp;" Total",$B$6:$BB$305,ROW($A112)-5,FALSE))</f>
        <v>0</v>
      </c>
      <c r="Y112" s="143">
        <f ca="1">IF(Y$5&lt;&gt;"",HLOOKUP(Y$5,Functionalization!$G$6:$R$305,ROW($A112)-5,FALSE),IFERROR(INDEX(Y$269:Y$305,MATCH($F112,$B$269:$B$305,0))/VLOOKUP($F112,$B$269:$BB$305,MATCH(LEFT(TRIM(Y$6),FIND("~",SUBSTITUTE(Y$6,"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112))*HLOOKUP(LEFT(TRIM(Y$6),FIND("~",SUBSTITUTE(Y$6," ","~",LEN(TRIM(Y$6))-LEN(SUBSTITUTE(TRIM(Y$6)," ",""))))-1)&amp;" Total",$B$6:$BB$305,ROW($A112)-5,FALSE))</f>
        <v>0</v>
      </c>
      <c r="Z112" s="143">
        <f ca="1">IF(Z$5&lt;&gt;"",HLOOKUP(Z$5,Functionalization!$G$6:$R$305,ROW($A112)-5,FALSE),IFERROR(INDEX(Z$269:Z$305,MATCH($F112,$B$269:$B$305,0))/VLOOKUP($F112,$B$269:$BB$305,MATCH(LEFT(TRIM(Z$6),FIND("~",SUBSTITUTE(Z$6,"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112))*HLOOKUP(LEFT(TRIM(Z$6),FIND("~",SUBSTITUTE(Z$6," ","~",LEN(TRIM(Z$6))-LEN(SUBSTITUTE(TRIM(Z$6)," ",""))))-1)&amp;" Total",$B$6:$BB$305,ROW($A112)-5,FALSE))</f>
        <v>0</v>
      </c>
      <c r="AA112" s="143">
        <f ca="1">IF(AA$5&lt;&gt;"",HLOOKUP(AA$5,Functionalization!$G$6:$R$305,ROW($A112)-5,FALSE),IFERROR(INDEX(AA$269:AA$305,MATCH($F112,$B$269:$B$305,0))/VLOOKUP($F112,$B$269:$BB$305,MATCH(LEFT(TRIM(AA$6),FIND("~",SUBSTITUTE(AA$6,"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112))*HLOOKUP(LEFT(TRIM(AA$6),FIND("~",SUBSTITUTE(AA$6," ","~",LEN(TRIM(AA$6))-LEN(SUBSTITUTE(TRIM(AA$6)," ",""))))-1)&amp;" Total",$B$6:$BB$305,ROW($A112)-5,FALSE))</f>
        <v>0</v>
      </c>
      <c r="AB112" s="143">
        <f ca="1">IF(AB$5&lt;&gt;"",HLOOKUP(AB$5,Functionalization!$G$6:$R$305,ROW($A112)-5,FALSE),IFERROR(INDEX(AB$269:AB$305,MATCH($F112,$B$269:$B$305,0))/VLOOKUP($F112,$B$269:$BB$305,MATCH(LEFT(TRIM(AB$6),FIND("~",SUBSTITUTE(AB$6,"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112))*HLOOKUP(LEFT(TRIM(AB$6),FIND("~",SUBSTITUTE(AB$6," ","~",LEN(TRIM(AB$6))-LEN(SUBSTITUTE(TRIM(AB$6)," ",""))))-1)&amp;" Total",$B$6:$BB$305,ROW($A112)-5,FALSE))</f>
        <v>0</v>
      </c>
      <c r="AC112" s="143">
        <f ca="1">IF(AC$5&lt;&gt;"",HLOOKUP(AC$5,Functionalization!$G$6:$R$305,ROW($A112)-5,FALSE),IFERROR(INDEX(AC$269:AC$305,MATCH($F112,$B$269:$B$305,0))/VLOOKUP($F112,$B$269:$BB$305,MATCH(LEFT(TRIM(AC$6),FIND("~",SUBSTITUTE(AC$6,"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112))*HLOOKUP(LEFT(TRIM(AC$6),FIND("~",SUBSTITUTE(AC$6," ","~",LEN(TRIM(AC$6))-LEN(SUBSTITUTE(TRIM(AC$6)," ",""))))-1)&amp;" Total",$B$6:$BB$305,ROW($A112)-5,FALSE))</f>
        <v>0</v>
      </c>
      <c r="AD112" s="143">
        <f ca="1">IF(AD$5&lt;&gt;"",HLOOKUP(AD$5,Functionalization!$G$6:$R$305,ROW($A112)-5,FALSE),IFERROR(INDEX(AD$269:AD$305,MATCH($F112,$B$269:$B$305,0))/VLOOKUP($F112,$B$269:$BB$305,MATCH(LEFT(TRIM(AD$6),FIND("~",SUBSTITUTE(AD$6,"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112))*HLOOKUP(LEFT(TRIM(AD$6),FIND("~",SUBSTITUTE(AD$6," ","~",LEN(TRIM(AD$6))-LEN(SUBSTITUTE(TRIM(AD$6)," ",""))))-1)&amp;" Total",$B$6:$BB$305,ROW($A112)-5,FALSE))</f>
        <v>0</v>
      </c>
      <c r="AE112" s="143">
        <f ca="1">IF(AE$5&lt;&gt;"",HLOOKUP(AE$5,Functionalization!$G$6:$R$305,ROW($A112)-5,FALSE),IFERROR(INDEX(AE$269:AE$305,MATCH($F112,$B$269:$B$305,0))/VLOOKUP($F112,$B$269:$BB$305,MATCH(LEFT(TRIM(AE$6),FIND("~",SUBSTITUTE(AE$6,"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112))*HLOOKUP(LEFT(TRIM(AE$6),FIND("~",SUBSTITUTE(AE$6," ","~",LEN(TRIM(AE$6))-LEN(SUBSTITUTE(TRIM(AE$6)," ",""))))-1)&amp;" Total",$B$6:$BB$305,ROW($A112)-5,FALSE))</f>
        <v>0</v>
      </c>
      <c r="AF112" s="143">
        <f ca="1">IF(AF$5&lt;&gt;"",HLOOKUP(AF$5,Functionalization!$G$6:$R$305,ROW($A112)-5,FALSE),IFERROR(INDEX(AF$269:AF$305,MATCH($F112,$B$269:$B$305,0))/VLOOKUP($F112,$B$269:$BB$305,MATCH(LEFT(TRIM(AF$6),FIND("~",SUBSTITUTE(AF$6,"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112))*HLOOKUP(LEFT(TRIM(AF$6),FIND("~",SUBSTITUTE(AF$6," ","~",LEN(TRIM(AF$6))-LEN(SUBSTITUTE(TRIM(AF$6)," ",""))))-1)&amp;" Total",$B$6:$BB$305,ROW($A112)-5,FALSE))</f>
        <v>0</v>
      </c>
      <c r="AG112" s="143">
        <f ca="1">IF(AG$5&lt;&gt;"",HLOOKUP(AG$5,Functionalization!$G$6:$R$305,ROW($A112)-5,FALSE),IFERROR(INDEX(AG$269:AG$305,MATCH($F112,$B$269:$B$305,0))/VLOOKUP($F112,$B$269:$BB$305,MATCH(LEFT(TRIM(AG$6),FIND("~",SUBSTITUTE(AG$6,"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112))*HLOOKUP(LEFT(TRIM(AG$6),FIND("~",SUBSTITUTE(AG$6," ","~",LEN(TRIM(AG$6))-LEN(SUBSTITUTE(TRIM(AG$6)," ",""))))-1)&amp;" Total",$B$6:$BB$305,ROW($A112)-5,FALSE))</f>
        <v>0</v>
      </c>
      <c r="AH112" s="143">
        <f ca="1">IF(AH$5&lt;&gt;"",HLOOKUP(AH$5,Functionalization!$G$6:$R$305,ROW($A112)-5,FALSE),IFERROR(INDEX(AH$269:AH$305,MATCH($F112,$B$269:$B$305,0))/VLOOKUP($F112,$B$269:$BB$305,MATCH(LEFT(TRIM(AH$6),FIND("~",SUBSTITUTE(AH$6,"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112))*HLOOKUP(LEFT(TRIM(AH$6),FIND("~",SUBSTITUTE(AH$6," ","~",LEN(TRIM(AH$6))-LEN(SUBSTITUTE(TRIM(AH$6)," ",""))))-1)&amp;" Total",$B$6:$BB$305,ROW($A112)-5,FALSE))</f>
        <v>0</v>
      </c>
      <c r="AI112" s="143">
        <f ca="1">IF(AI$5&lt;&gt;"",HLOOKUP(AI$5,Functionalization!$G$6:$R$305,ROW($A112)-5,FALSE),IFERROR(INDEX(AI$269:AI$305,MATCH($F112,$B$269:$B$305,0))/VLOOKUP($F112,$B$269:$BB$305,MATCH(LEFT(TRIM(AI$6),FIND("~",SUBSTITUTE(AI$6,"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112))*HLOOKUP(LEFT(TRIM(AI$6),FIND("~",SUBSTITUTE(AI$6," ","~",LEN(TRIM(AI$6))-LEN(SUBSTITUTE(TRIM(AI$6)," ",""))))-1)&amp;" Total",$B$6:$BB$305,ROW($A112)-5,FALSE))</f>
        <v>0</v>
      </c>
      <c r="AJ112" s="143">
        <f ca="1">IF(AJ$5&lt;&gt;"",HLOOKUP(AJ$5,Functionalization!$G$6:$R$305,ROW($A112)-5,FALSE),IFERROR(INDEX(AJ$269:AJ$305,MATCH($F112,$B$269:$B$305,0))/VLOOKUP($F112,$B$269:$BB$305,MATCH(LEFT(TRIM(AJ$6),FIND("~",SUBSTITUTE(AJ$6,"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112))*HLOOKUP(LEFT(TRIM(AJ$6),FIND("~",SUBSTITUTE(AJ$6," ","~",LEN(TRIM(AJ$6))-LEN(SUBSTITUTE(TRIM(AJ$6)," ",""))))-1)&amp;" Total",$B$6:$BB$305,ROW($A112)-5,FALSE))</f>
        <v>0</v>
      </c>
      <c r="AK112" s="143">
        <f ca="1">IF(AK$5&lt;&gt;"",HLOOKUP(AK$5,Functionalization!$G$6:$R$305,ROW($A112)-5,FALSE),IFERROR(INDEX(AK$269:AK$305,MATCH($F112,$B$269:$B$305,0))/VLOOKUP($F112,$B$269:$BB$305,MATCH(LEFT(TRIM(AK$6),FIND("~",SUBSTITUTE(AK$6,"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112))*HLOOKUP(LEFT(TRIM(AK$6),FIND("~",SUBSTITUTE(AK$6," ","~",LEN(TRIM(AK$6))-LEN(SUBSTITUTE(TRIM(AK$6)," ",""))))-1)&amp;" Total",$B$6:$BB$305,ROW($A112)-5,FALSE))</f>
        <v>0</v>
      </c>
      <c r="AL112" s="143">
        <f ca="1">IF(AL$5&lt;&gt;"",HLOOKUP(AL$5,Functionalization!$G$6:$R$305,ROW($A112)-5,FALSE),IFERROR(INDEX(AL$269:AL$305,MATCH($F112,$B$269:$B$305,0))/VLOOKUP($F112,$B$269:$BB$305,MATCH(LEFT(TRIM(AL$6),FIND("~",SUBSTITUTE(AL$6,"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112))*HLOOKUP(LEFT(TRIM(AL$6),FIND("~",SUBSTITUTE(AL$6," ","~",LEN(TRIM(AL$6))-LEN(SUBSTITUTE(TRIM(AL$6)," ",""))))-1)&amp;" Total",$B$6:$BB$305,ROW($A112)-5,FALSE))</f>
        <v>0</v>
      </c>
      <c r="AM112" s="143">
        <f ca="1">IF(AM$5&lt;&gt;"",HLOOKUP(AM$5,Functionalization!$G$6:$R$305,ROW($A112)-5,FALSE),IFERROR(INDEX(AM$269:AM$305,MATCH($F112,$B$269:$B$305,0))/VLOOKUP($F112,$B$269:$BB$305,MATCH(LEFT(TRIM(AM$6),FIND("~",SUBSTITUTE(AM$6,"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112))*HLOOKUP(LEFT(TRIM(AM$6),FIND("~",SUBSTITUTE(AM$6," ","~",LEN(TRIM(AM$6))-LEN(SUBSTITUTE(TRIM(AM$6)," ",""))))-1)&amp;" Total",$B$6:$BB$305,ROW($A112)-5,FALSE))</f>
        <v>0</v>
      </c>
      <c r="AN112" s="143">
        <f ca="1">IF(AN$5&lt;&gt;"",HLOOKUP(AN$5,Functionalization!$G$6:$R$305,ROW($A112)-5,FALSE),IFERROR(INDEX(AN$269:AN$305,MATCH($F112,$B$269:$B$305,0))/VLOOKUP($F112,$B$269:$BB$305,MATCH(LEFT(TRIM(AN$6),FIND("~",SUBSTITUTE(AN$6,"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112))*HLOOKUP(LEFT(TRIM(AN$6),FIND("~",SUBSTITUTE(AN$6," ","~",LEN(TRIM(AN$6))-LEN(SUBSTITUTE(TRIM(AN$6)," ",""))))-1)&amp;" Total",$B$6:$BB$305,ROW($A112)-5,FALSE))</f>
        <v>0</v>
      </c>
      <c r="AO112" s="143">
        <f ca="1">IF(AO$5&lt;&gt;"",HLOOKUP(AO$5,Functionalization!$G$6:$R$305,ROW($A112)-5,FALSE),IFERROR(INDEX(AO$269:AO$305,MATCH($F112,$B$269:$B$305,0))/VLOOKUP($F112,$B$269:$BB$305,MATCH(LEFT(TRIM(AO$6),FIND("~",SUBSTITUTE(AO$6,"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112))*HLOOKUP(LEFT(TRIM(AO$6),FIND("~",SUBSTITUTE(AO$6," ","~",LEN(TRIM(AO$6))-LEN(SUBSTITUTE(TRIM(AO$6)," ",""))))-1)&amp;" Total",$B$6:$BB$305,ROW($A112)-5,FALSE))</f>
        <v>0</v>
      </c>
      <c r="AP112" s="143">
        <f ca="1">IF(AP$5&lt;&gt;"",HLOOKUP(AP$5,Functionalization!$G$6:$R$305,ROW($A112)-5,FALSE),IFERROR(INDEX(AP$269:AP$305,MATCH($F112,$B$269:$B$305,0))/VLOOKUP($F112,$B$269:$BB$305,MATCH(LEFT(TRIM(AP$6),FIND("~",SUBSTITUTE(AP$6,"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112))*HLOOKUP(LEFT(TRIM(AP$6),FIND("~",SUBSTITUTE(AP$6," ","~",LEN(TRIM(AP$6))-LEN(SUBSTITUTE(TRIM(AP$6)," ",""))))-1)&amp;" Total",$B$6:$BB$305,ROW($A112)-5,FALSE))</f>
        <v>0</v>
      </c>
      <c r="AQ112" s="143">
        <f ca="1">IF(AQ$5&lt;&gt;"",HLOOKUP(AQ$5,Functionalization!$G$6:$R$305,ROW($A112)-5,FALSE),IFERROR(INDEX(AQ$269:AQ$305,MATCH($F112,$B$269:$B$305,0))/VLOOKUP($F112,$B$269:$BB$305,MATCH(LEFT(TRIM(AQ$6),FIND("~",SUBSTITUTE(AQ$6,"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112))*HLOOKUP(LEFT(TRIM(AQ$6),FIND("~",SUBSTITUTE(AQ$6," ","~",LEN(TRIM(AQ$6))-LEN(SUBSTITUTE(TRIM(AQ$6)," ",""))))-1)&amp;" Total",$B$6:$BB$305,ROW($A112)-5,FALSE))</f>
        <v>0</v>
      </c>
      <c r="AR112" s="143">
        <f ca="1">IF(AR$5&lt;&gt;"",HLOOKUP(AR$5,Functionalization!$G$6:$R$305,ROW($A112)-5,FALSE),IFERROR(INDEX(AR$269:AR$305,MATCH($F112,$B$269:$B$305,0))/VLOOKUP($F112,$B$269:$BB$305,MATCH(LEFT(TRIM(AR$6),FIND("~",SUBSTITUTE(AR$6,"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112))*HLOOKUP(LEFT(TRIM(AR$6),FIND("~",SUBSTITUTE(AR$6," ","~",LEN(TRIM(AR$6))-LEN(SUBSTITUTE(TRIM(AR$6)," ",""))))-1)&amp;" Total",$B$6:$BB$305,ROW($A112)-5,FALSE))</f>
        <v>0</v>
      </c>
      <c r="AS112" s="143">
        <f ca="1">IF(AS$5&lt;&gt;"",HLOOKUP(AS$5,Functionalization!$G$6:$R$305,ROW($A112)-5,FALSE),IFERROR(INDEX(AS$269:AS$305,MATCH($F112,$B$269:$B$305,0))/VLOOKUP($F112,$B$269:$BB$305,MATCH(LEFT(TRIM(AS$6),FIND("~",SUBSTITUTE(AS$6,"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112))*HLOOKUP(LEFT(TRIM(AS$6),FIND("~",SUBSTITUTE(AS$6," ","~",LEN(TRIM(AS$6))-LEN(SUBSTITUTE(TRIM(AS$6)," ",""))))-1)&amp;" Total",$B$6:$BB$305,ROW($A112)-5,FALSE))</f>
        <v>0</v>
      </c>
      <c r="AT112" s="143">
        <f ca="1">IF(AT$5&lt;&gt;"",HLOOKUP(AT$5,Functionalization!$G$6:$R$305,ROW($A112)-5,FALSE),IFERROR(INDEX(AT$269:AT$305,MATCH($F112,$B$269:$B$305,0))/VLOOKUP($F112,$B$269:$BB$305,MATCH(LEFT(TRIM(AT$6),FIND("~",SUBSTITUTE(AT$6,"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112))*HLOOKUP(LEFT(TRIM(AT$6),FIND("~",SUBSTITUTE(AT$6," ","~",LEN(TRIM(AT$6))-LEN(SUBSTITUTE(TRIM(AT$6)," ",""))))-1)&amp;" Total",$B$6:$BB$305,ROW($A112)-5,FALSE))</f>
        <v>0</v>
      </c>
      <c r="AU112" s="143">
        <f ca="1">IF(AU$5&lt;&gt;"",HLOOKUP(AU$5,Functionalization!$G$6:$R$305,ROW($A112)-5,FALSE),IFERROR(INDEX(AU$269:AU$305,MATCH($F112,$B$269:$B$305,0))/VLOOKUP($F112,$B$269:$BB$305,MATCH(LEFT(TRIM(AU$6),FIND("~",SUBSTITUTE(AU$6,"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112))*HLOOKUP(LEFT(TRIM(AU$6),FIND("~",SUBSTITUTE(AU$6," ","~",LEN(TRIM(AU$6))-LEN(SUBSTITUTE(TRIM(AU$6)," ",""))))-1)&amp;" Total",$B$6:$BB$305,ROW($A112)-5,FALSE))</f>
        <v>0</v>
      </c>
      <c r="AV112" s="143">
        <f ca="1">IF(AV$5&lt;&gt;"",HLOOKUP(AV$5,Functionalization!$G$6:$R$305,ROW($A112)-5,FALSE),IFERROR(INDEX(AV$269:AV$305,MATCH($F112,$B$269:$B$305,0))/VLOOKUP($F112,$B$269:$BB$305,MATCH(LEFT(TRIM(AV$6),FIND("~",SUBSTITUTE(AV$6,"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112))*HLOOKUP(LEFT(TRIM(AV$6),FIND("~",SUBSTITUTE(AV$6," ","~",LEN(TRIM(AV$6))-LEN(SUBSTITUTE(TRIM(AV$6)," ",""))))-1)&amp;" Total",$B$6:$BB$305,ROW($A112)-5,FALSE))</f>
        <v>0</v>
      </c>
      <c r="AW112" s="143">
        <f ca="1">IF(AW$5&lt;&gt;"",HLOOKUP(AW$5,Functionalization!$G$6:$R$305,ROW($A112)-5,FALSE),IFERROR(INDEX(AW$269:AW$305,MATCH($F112,$B$269:$B$305,0))/VLOOKUP($F112,$B$269:$BB$305,MATCH(LEFT(TRIM(AW$6),FIND("~",SUBSTITUTE(AW$6,"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112))*HLOOKUP(LEFT(TRIM(AW$6),FIND("~",SUBSTITUTE(AW$6," ","~",LEN(TRIM(AW$6))-LEN(SUBSTITUTE(TRIM(AW$6)," ",""))))-1)&amp;" Total",$B$6:$BB$305,ROW($A112)-5,FALSE))</f>
        <v>0</v>
      </c>
      <c r="AX112" s="143">
        <f ca="1">IF(AX$5&lt;&gt;"",HLOOKUP(AX$5,Functionalization!$G$6:$R$305,ROW($A112)-5,FALSE),IFERROR(INDEX(AX$269:AX$305,MATCH($F112,$B$269:$B$305,0))/VLOOKUP($F112,$B$269:$BB$305,MATCH(LEFT(TRIM(AX$6),FIND("~",SUBSTITUTE(AX$6,"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112))*HLOOKUP(LEFT(TRIM(AX$6),FIND("~",SUBSTITUTE(AX$6," ","~",LEN(TRIM(AX$6))-LEN(SUBSTITUTE(TRIM(AX$6)," ",""))))-1)&amp;" Total",$B$6:$BB$305,ROW($A112)-5,FALSE))</f>
        <v>0</v>
      </c>
      <c r="AY112" s="143">
        <f ca="1">IF(AY$5&lt;&gt;"",HLOOKUP(AY$5,Functionalization!$G$6:$R$305,ROW($A112)-5,FALSE),IFERROR(INDEX(AY$269:AY$305,MATCH($F112,$B$269:$B$305,0))/VLOOKUP($F112,$B$269:$BB$305,MATCH(LEFT(TRIM(AY$6),FIND("~",SUBSTITUTE(AY$6,"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112))*HLOOKUP(LEFT(TRIM(AY$6),FIND("~",SUBSTITUTE(AY$6," ","~",LEN(TRIM(AY$6))-LEN(SUBSTITUTE(TRIM(AY$6)," ",""))))-1)&amp;" Total",$B$6:$BB$305,ROW($A112)-5,FALSE))</f>
        <v>0</v>
      </c>
      <c r="AZ112" s="143">
        <f ca="1">IF(AZ$5&lt;&gt;"",HLOOKUP(AZ$5,Functionalization!$G$6:$R$305,ROW($A112)-5,FALSE),IFERROR(INDEX(AZ$269:AZ$305,MATCH($F112,$B$269:$B$305,0))/VLOOKUP($F112,$B$269:$BB$305,MATCH(LEFT(TRIM(AZ$6),FIND("~",SUBSTITUTE(AZ$6,"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112))*HLOOKUP(LEFT(TRIM(AZ$6),FIND("~",SUBSTITUTE(AZ$6," ","~",LEN(TRIM(AZ$6))-LEN(SUBSTITUTE(TRIM(AZ$6)," ",""))))-1)&amp;" Total",$B$6:$BB$305,ROW($A112)-5,FALSE))</f>
        <v>0</v>
      </c>
      <c r="BA112" s="143">
        <f ca="1">IF(BA$5&lt;&gt;"",HLOOKUP(BA$5,Functionalization!$G$6:$R$305,ROW($A112)-5,FALSE),IFERROR(INDEX(BA$269:BA$305,MATCH($F112,$B$269:$B$305,0))/VLOOKUP($F112,$B$269:$BB$305,MATCH(LEFT(TRIM(BA$6),FIND("~",SUBSTITUTE(BA$6,"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112))*HLOOKUP(LEFT(TRIM(BA$6),FIND("~",SUBSTITUTE(BA$6," ","~",LEN(TRIM(BA$6))-LEN(SUBSTITUTE(TRIM(BA$6)," ",""))))-1)&amp;" Total",$B$6:$BB$305,ROW($A112)-5,FALSE))</f>
        <v>0</v>
      </c>
      <c r="BB112" s="143">
        <f ca="1">IF(BB$5&lt;&gt;"",HLOOKUP(BB$5,Functionalization!$G$6:$R$305,ROW($A112)-5,FALSE),IFERROR(INDEX(BB$269:BB$305,MATCH($F112,$B$269:$B$305,0))/VLOOKUP($F112,$B$269:$BB$305,MATCH(LEFT(TRIM(BB$6),FIND("~",SUBSTITUTE(BB$6,"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112))*HLOOKUP(LEFT(TRIM(BB$6),FIND("~",SUBSTITUTE(BB$6," ","~",LEN(TRIM(BB$6))-LEN(SUBSTITUTE(TRIM(BB$6)," ",""))))-1)&amp;" Total",$B$6:$BB$305,ROW($A112)-5,FALSE))</f>
        <v>0</v>
      </c>
      <c r="BD112" s="79">
        <f ca="1">IFERROR(IF(SUMIF($G$6:$BB$6,BD$6&amp;" Total",$G112:$BB112)-(SUMIF($G$6:$BB$6,BD$6&amp;" "&amp;'Input-Func_Class'!$D$22,$G112:$BB112)+IFERROR(SUMIF($G$6:$BB$6,BD$6&amp;" "&amp;'Input-Func_Class'!$E$22,$G112:$BB112),SUMIF($G$6:$BB$6,BD$6&amp;" "&amp;'Input-Func_Class'!$B$24,$G112:$BB112))+SUMIF($G$6:$BB$6,BD$6&amp;" "&amp;'Input-Func_Class'!$F$22,$G112:$BB112))&lt;Check_Limit,0,1),1)</f>
        <v>0</v>
      </c>
      <c r="BE112" s="79">
        <f ca="1">IFERROR(IF(SUMIF($G$6:$BB$6,BE$6&amp;" Total",$G112:$BB112)-(SUMIF($G$6:$BB$6,BE$6&amp;" "&amp;'Input-Func_Class'!$D$22,$G112:$BB112)+IFERROR(SUMIF($G$6:$BB$6,BE$6&amp;" "&amp;'Input-Func_Class'!$E$22,$G112:$BB112),SUMIF($G$6:$BB$6,BE$6&amp;" "&amp;'Input-Func_Class'!$B$24,$G112:$BB112))+SUMIF($G$6:$BB$6,BE$6&amp;" "&amp;'Input-Func_Class'!$F$22,$G112:$BB112))&lt;Check_Limit,0,1),1)</f>
        <v>0</v>
      </c>
      <c r="BF112" s="79">
        <f ca="1">IFERROR(IF(SUMIF($G$6:$BB$6,BF$6&amp;" Total",$G112:$BB112)-(SUMIF($G$6:$BB$6,BF$6&amp;" "&amp;'Input-Func_Class'!$D$22,$G112:$BB112)+IFERROR(SUMIF($G$6:$BB$6,BF$6&amp;" "&amp;'Input-Func_Class'!$E$22,$G112:$BB112),SUMIF($G$6:$BB$6,BF$6&amp;" "&amp;'Input-Func_Class'!$B$24,$G112:$BB112))+SUMIF($G$6:$BB$6,BF$6&amp;" "&amp;'Input-Func_Class'!$F$22,$G112:$BB112))&lt;Check_Limit,0,1),1)</f>
        <v>0</v>
      </c>
      <c r="BG112" s="79">
        <f ca="1">IFERROR(IF(SUMIF($G$6:$BB$6,BG$6&amp;" Total",$G112:$BB112)-(SUMIF($G$6:$BB$6,BG$6&amp;" "&amp;'Input-Func_Class'!$D$22,$G112:$BB112)+IFERROR(SUMIF($G$6:$BB$6,BG$6&amp;" "&amp;'Input-Func_Class'!$E$22,$G112:$BB112),SUMIF($G$6:$BB$6,BG$6&amp;" "&amp;'Input-Func_Class'!$B$24,$G112:$BB112))+SUMIF($G$6:$BB$6,BG$6&amp;" "&amp;'Input-Func_Class'!$F$22,$G112:$BB112))&lt;Check_Limit,0,1),1)</f>
        <v>0</v>
      </c>
      <c r="BH112" s="79">
        <f ca="1">IFERROR(IF(SUMIF($G$6:$BB$6,BH$6&amp;" Total",$G112:$BB112)-(SUMIF($G$6:$BB$6,BH$6&amp;" "&amp;'Input-Func_Class'!$D$22,$G112:$BB112)+IFERROR(SUMIF($G$6:$BB$6,BH$6&amp;" "&amp;'Input-Func_Class'!$E$22,$G112:$BB112),SUMIF($G$6:$BB$6,BH$6&amp;" "&amp;'Input-Func_Class'!$B$24,$G112:$BB112))+SUMIF($G$6:$BB$6,BH$6&amp;" "&amp;'Input-Func_Class'!$F$22,$G112:$BB112))&lt;Check_Limit,0,1),1)</f>
        <v>0</v>
      </c>
      <c r="BI112" s="79">
        <f ca="1">IFERROR(IF(SUMIF($G$6:$BB$6,BI$6&amp;" Total",$G112:$BB112)-(SUMIF($G$6:$BB$6,BI$6&amp;" "&amp;'Input-Func_Class'!$D$22,$G112:$BB112)+IFERROR(SUMIF($G$6:$BB$6,BI$6&amp;" "&amp;'Input-Func_Class'!$E$22,$G112:$BB112),SUMIF($G$6:$BB$6,BI$6&amp;" "&amp;'Input-Func_Class'!$B$24,$G112:$BB112))+SUMIF($G$6:$BB$6,BI$6&amp;" "&amp;'Input-Func_Class'!$F$22,$G112:$BB112))&lt;Check_Limit,0,1),1)</f>
        <v>0</v>
      </c>
      <c r="BJ112" s="79">
        <f ca="1">IFERROR(IF(SUMIF($G$6:$BB$6,BJ$6&amp;" Total",$G112:$BB112)-(SUMIF($G$6:$BB$6,BJ$6&amp;" "&amp;'Input-Func_Class'!$D$22,$G112:$BB112)+IFERROR(SUMIF($G$6:$BB$6,BJ$6&amp;" "&amp;'Input-Func_Class'!$E$22,$G112:$BB112),SUMIF($G$6:$BB$6,BJ$6&amp;" "&amp;'Input-Func_Class'!$B$24,$G112:$BB112))+SUMIF($G$6:$BB$6,BJ$6&amp;" "&amp;'Input-Func_Class'!$F$22,$G112:$BB112))&lt;Check_Limit,0,1),1)</f>
        <v>0</v>
      </c>
      <c r="BK112" s="79">
        <f ca="1">IFERROR(IF(SUMIF($G$6:$BB$6,BK$6&amp;" Total",$G112:$BB112)-(SUMIF($G$6:$BB$6,BK$6&amp;" "&amp;'Input-Func_Class'!$D$22,$G112:$BB112)+IFERROR(SUMIF($G$6:$BB$6,BK$6&amp;" "&amp;'Input-Func_Class'!$E$22,$G112:$BB112),SUMIF($G$6:$BB$6,BK$6&amp;" "&amp;'Input-Func_Class'!$B$24,$G112:$BB112))+SUMIF($G$6:$BB$6,BK$6&amp;" "&amp;'Input-Func_Class'!$F$22,$G112:$BB112))&lt;Check_Limit,0,1),1)</f>
        <v>0</v>
      </c>
      <c r="BL112" s="79">
        <f ca="1">IFERROR(IF(SUMIF($G$6:$BB$6,BL$6&amp;" Total",$G112:$BB112)-(SUMIF($G$6:$BB$6,BL$6&amp;" "&amp;'Input-Func_Class'!$D$22,$G112:$BB112)+IFERROR(SUMIF($G$6:$BB$6,BL$6&amp;" "&amp;'Input-Func_Class'!$E$22,$G112:$BB112),SUMIF($G$6:$BB$6,BL$6&amp;" "&amp;'Input-Func_Class'!$B$24,$G112:$BB112))+SUMIF($G$6:$BB$6,BL$6&amp;" "&amp;'Input-Func_Class'!$F$22,$G112:$BB112))&lt;Check_Limit,0,1),1)</f>
        <v>0</v>
      </c>
      <c r="BM112" s="79">
        <f ca="1">IFERROR(IF(SUMIF($G$6:$BB$6,BM$6&amp;" Total",$G112:$BB112)-(SUMIF($G$6:$BB$6,BM$6&amp;" "&amp;'Input-Func_Class'!$D$22,$G112:$BB112)+IFERROR(SUMIF($G$6:$BB$6,BM$6&amp;" "&amp;'Input-Func_Class'!$E$22,$G112:$BB112),SUMIF($G$6:$BB$6,BM$6&amp;" "&amp;'Input-Func_Class'!$B$24,$G112:$BB112))+SUMIF($G$6:$BB$6,BM$6&amp;" "&amp;'Input-Func_Class'!$F$22,$G112:$BB112))&lt;Check_Limit,0,1),1)</f>
        <v>0</v>
      </c>
      <c r="BN112" s="79">
        <f ca="1">IFERROR(IF(SUMIF($G$6:$BB$6,BN$6&amp;" Total",$G112:$BB112)-(SUMIF($G$6:$BB$6,BN$6&amp;" "&amp;'Input-Func_Class'!$D$22,$G112:$BB112)+IFERROR(SUMIF($G$6:$BB$6,BN$6&amp;" "&amp;'Input-Func_Class'!$E$22,$G112:$BB112),SUMIF($G$6:$BB$6,BN$6&amp;" "&amp;'Input-Func_Class'!$B$24,$G112:$BB112))+SUMIF($G$6:$BB$6,BN$6&amp;" "&amp;'Input-Func_Class'!$F$22,$G112:$BB112))&lt;Check_Limit,0,1),1)</f>
        <v>0</v>
      </c>
      <c r="BO112" s="79">
        <f ca="1">IFERROR(IF(SUMIF($G$6:$BB$6,BO$6&amp;" Total",$G112:$BB112)-(SUMIF($G$6:$BB$6,BO$6&amp;" "&amp;'Input-Func_Class'!$D$22,$G112:$BB112)+IFERROR(SUMIF($G$6:$BB$6,BO$6&amp;" "&amp;'Input-Func_Class'!$E$22,$G112:$BB112),SUMIF($G$6:$BB$6,BO$6&amp;" "&amp;'Input-Func_Class'!$B$24,$G112:$BB112))+SUMIF($G$6:$BB$6,BO$6&amp;" "&amp;'Input-Func_Class'!$F$22,$G112:$BB112))&lt;Check_Limit,0,1),1)</f>
        <v>0</v>
      </c>
    </row>
    <row r="113" spans="1:67" outlineLevel="1">
      <c r="A113" s="113">
        <f>IF(ISBLANK('Input-Accounts'!A113),"",'Input-Accounts'!A113)</f>
        <v>96</v>
      </c>
      <c r="B113" s="17" t="str">
        <f>IF(ISBLANK('Input-Accounts'!B113),"",'Input-Accounts'!B113)</f>
        <v>Working capital allowance</v>
      </c>
      <c r="C113" s="113" t="str">
        <f>IF(ISBLANK('Input-Accounts'!C113),"",'Input-Accounts'!C113)</f>
        <v>N/A</v>
      </c>
      <c r="D113" s="143">
        <f>Functionalization!$D113</f>
        <v>38582822.848597497</v>
      </c>
      <c r="E113" s="143">
        <f t="shared" ca="1" si="22"/>
        <v>0</v>
      </c>
      <c r="F113" s="89" t="str">
        <f>IF($D113=0,"-",IF('Input-Accounts'!$E113&lt;&gt;0,'Input-Accounts'!$E113,'Input-Accounts'!$G113))</f>
        <v>INT_T&amp;D_PLANT</v>
      </c>
      <c r="G113" s="143">
        <f ca="1">IF(G$5&lt;&gt;"",HLOOKUP(G$5,Functionalization!$G$6:$R$305,ROW($A113)-5,FALSE),IFERROR(INDEX(G$269:G$305,MATCH($F113,$B$269:$B$305,0))/VLOOKUP($F113,$B$269:$BB$305,MATCH(LEFT(TRIM(G$6),FIND("~",SUBSTITUTE(G$6,"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113))*HLOOKUP(LEFT(TRIM(G$6),FIND("~",SUBSTITUTE(G$6," ","~",LEN(TRIM(G$6))-LEN(SUBSTITUTE(TRIM(G$6)," ",""))))-1)&amp;" Total",$B$6:$BB$305,ROW($A113)-5,FALSE))</f>
        <v>0</v>
      </c>
      <c r="H113" s="143">
        <f ca="1">IF(H$5&lt;&gt;"",HLOOKUP(H$5,Functionalization!$G$6:$R$305,ROW($A113)-5,FALSE),IFERROR(INDEX(H$269:H$305,MATCH($F113,$B$269:$B$305,0))/VLOOKUP($F113,$B$269:$BB$305,MATCH(LEFT(TRIM(H$6),FIND("~",SUBSTITUTE(H$6,"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113))*HLOOKUP(LEFT(TRIM(H$6),FIND("~",SUBSTITUTE(H$6," ","~",LEN(TRIM(H$6))-LEN(SUBSTITUTE(TRIM(H$6)," ",""))))-1)&amp;" Total",$B$6:$BB$305,ROW($A113)-5,FALSE))</f>
        <v>0</v>
      </c>
      <c r="I113" s="143">
        <f ca="1">IF(I$5&lt;&gt;"",HLOOKUP(I$5,Functionalization!$G$6:$R$305,ROW($A113)-5,FALSE),IFERROR(INDEX(I$269:I$305,MATCH($F113,$B$269:$B$305,0))/VLOOKUP($F113,$B$269:$BB$305,MATCH(LEFT(TRIM(I$6),FIND("~",SUBSTITUTE(I$6,"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113))*HLOOKUP(LEFT(TRIM(I$6),FIND("~",SUBSTITUTE(I$6," ","~",LEN(TRIM(I$6))-LEN(SUBSTITUTE(TRIM(I$6)," ",""))))-1)&amp;" Total",$B$6:$BB$305,ROW($A113)-5,FALSE))</f>
        <v>0</v>
      </c>
      <c r="J113" s="143">
        <f ca="1">IF(J$5&lt;&gt;"",HLOOKUP(J$5,Functionalization!$G$6:$R$305,ROW($A113)-5,FALSE),IFERROR(INDEX(J$269:J$305,MATCH($F113,$B$269:$B$305,0))/VLOOKUP($F113,$B$269:$BB$305,MATCH(LEFT(TRIM(J$6),FIND("~",SUBSTITUTE(J$6,"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113))*HLOOKUP(LEFT(TRIM(J$6),FIND("~",SUBSTITUTE(J$6," ","~",LEN(TRIM(J$6))-LEN(SUBSTITUTE(TRIM(J$6)," ",""))))-1)&amp;" Total",$B$6:$BB$305,ROW($A113)-5,FALSE))</f>
        <v>0</v>
      </c>
      <c r="K113" s="143">
        <f ca="1">IF(K$5&lt;&gt;"",HLOOKUP(K$5,Functionalization!$G$6:$R$305,ROW($A113)-5,FALSE),IFERROR(INDEX(K$269:K$305,MATCH($F113,$B$269:$B$305,0))/VLOOKUP($F113,$B$269:$BB$305,MATCH(LEFT(TRIM(K$6),FIND("~",SUBSTITUTE(K$6,"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113))*HLOOKUP(LEFT(TRIM(K$6),FIND("~",SUBSTITUTE(K$6," ","~",LEN(TRIM(K$6))-LEN(SUBSTITUTE(TRIM(K$6)," ",""))))-1)&amp;" Total",$B$6:$BB$305,ROW($A113)-5,FALSE))</f>
        <v>714339.85264050181</v>
      </c>
      <c r="L113" s="143">
        <f ca="1">IF(L$5&lt;&gt;"",HLOOKUP(L$5,Functionalization!$G$6:$R$305,ROW($A113)-5,FALSE),IFERROR(INDEX(L$269:L$305,MATCH($F113,$B$269:$B$305,0))/VLOOKUP($F113,$B$269:$BB$305,MATCH(LEFT(TRIM(L$6),FIND("~",SUBSTITUTE(L$6,"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113))*HLOOKUP(LEFT(TRIM(L$6),FIND("~",SUBSTITUTE(L$6," ","~",LEN(TRIM(L$6))-LEN(SUBSTITUTE(TRIM(L$6)," ",""))))-1)&amp;" Total",$B$6:$BB$305,ROW($A113)-5,FALSE))</f>
        <v>714339.85264050181</v>
      </c>
      <c r="M113" s="143">
        <f ca="1">IF(M$5&lt;&gt;"",HLOOKUP(M$5,Functionalization!$G$6:$R$305,ROW($A113)-5,FALSE),IFERROR(INDEX(M$269:M$305,MATCH($F113,$B$269:$B$305,0))/VLOOKUP($F113,$B$269:$BB$305,MATCH(LEFT(TRIM(M$6),FIND("~",SUBSTITUTE(M$6,"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113))*HLOOKUP(LEFT(TRIM(M$6),FIND("~",SUBSTITUTE(M$6," ","~",LEN(TRIM(M$6))-LEN(SUBSTITUTE(TRIM(M$6)," ",""))))-1)&amp;" Total",$B$6:$BB$305,ROW($A113)-5,FALSE))</f>
        <v>0</v>
      </c>
      <c r="N113" s="143">
        <f ca="1">IF(N$5&lt;&gt;"",HLOOKUP(N$5,Functionalization!$G$6:$R$305,ROW($A113)-5,FALSE),IFERROR(INDEX(N$269:N$305,MATCH($F113,$B$269:$B$305,0))/VLOOKUP($F113,$B$269:$BB$305,MATCH(LEFT(TRIM(N$6),FIND("~",SUBSTITUTE(N$6,"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113))*HLOOKUP(LEFT(TRIM(N$6),FIND("~",SUBSTITUTE(N$6," ","~",LEN(TRIM(N$6))-LEN(SUBSTITUTE(TRIM(N$6)," ",""))))-1)&amp;" Total",$B$6:$BB$305,ROW($A113)-5,FALSE))</f>
        <v>0</v>
      </c>
      <c r="O113" s="143">
        <f ca="1">IF(O$5&lt;&gt;"",HLOOKUP(O$5,Functionalization!$G$6:$R$305,ROW($A113)-5,FALSE),IFERROR(INDEX(O$269:O$305,MATCH($F113,$B$269:$B$305,0))/VLOOKUP($F113,$B$269:$BB$305,MATCH(LEFT(TRIM(O$6),FIND("~",SUBSTITUTE(O$6,"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113))*HLOOKUP(LEFT(TRIM(O$6),FIND("~",SUBSTITUTE(O$6," ","~",LEN(TRIM(O$6))-LEN(SUBSTITUTE(TRIM(O$6)," ",""))))-1)&amp;" Total",$B$6:$BB$305,ROW($A113)-5,FALSE))</f>
        <v>37868482.995956995</v>
      </c>
      <c r="P113" s="143">
        <f ca="1">IF(P$5&lt;&gt;"",HLOOKUP(P$5,Functionalization!$G$6:$R$305,ROW($A113)-5,FALSE),IFERROR(INDEX(P$269:P$305,MATCH($F113,$B$269:$B$305,0))/VLOOKUP($F113,$B$269:$BB$305,MATCH(LEFT(TRIM(P$6),FIND("~",SUBSTITUTE(P$6,"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113))*HLOOKUP(LEFT(TRIM(P$6),FIND("~",SUBSTITUTE(P$6," ","~",LEN(TRIM(P$6))-LEN(SUBSTITUTE(TRIM(P$6)," ",""))))-1)&amp;" Total",$B$6:$BB$305,ROW($A113)-5,FALSE))</f>
        <v>24609895.679047849</v>
      </c>
      <c r="Q113" s="143">
        <f ca="1">IF(Q$5&lt;&gt;"",HLOOKUP(Q$5,Functionalization!$G$6:$R$305,ROW($A113)-5,FALSE),IFERROR(INDEX(Q$269:Q$305,MATCH($F113,$B$269:$B$305,0))/VLOOKUP($F113,$B$269:$BB$305,MATCH(LEFT(TRIM(Q$6),FIND("~",SUBSTITUTE(Q$6,"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113))*HLOOKUP(LEFT(TRIM(Q$6),FIND("~",SUBSTITUTE(Q$6," ","~",LEN(TRIM(Q$6))-LEN(SUBSTITUTE(TRIM(Q$6)," ",""))))-1)&amp;" Total",$B$6:$BB$305,ROW($A113)-5,FALSE))</f>
        <v>0</v>
      </c>
      <c r="R113" s="143">
        <f ca="1">IF(R$5&lt;&gt;"",HLOOKUP(R$5,Functionalization!$G$6:$R$305,ROW($A113)-5,FALSE),IFERROR(INDEX(R$269:R$305,MATCH($F113,$B$269:$B$305,0))/VLOOKUP($F113,$B$269:$BB$305,MATCH(LEFT(TRIM(R$6),FIND("~",SUBSTITUTE(R$6,"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113))*HLOOKUP(LEFT(TRIM(R$6),FIND("~",SUBSTITUTE(R$6," ","~",LEN(TRIM(R$6))-LEN(SUBSTITUTE(TRIM(R$6)," ",""))))-1)&amp;" Total",$B$6:$BB$305,ROW($A113)-5,FALSE))</f>
        <v>13258587.316909155</v>
      </c>
      <c r="S113" s="143">
        <f ca="1">IF(S$5&lt;&gt;"",HLOOKUP(S$5,Functionalization!$G$6:$R$305,ROW($A113)-5,FALSE),IFERROR(INDEX(S$269:S$305,MATCH($F113,$B$269:$B$305,0))/VLOOKUP($F113,$B$269:$BB$305,MATCH(LEFT(TRIM(S$6),FIND("~",SUBSTITUTE(S$6,"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113))*HLOOKUP(LEFT(TRIM(S$6),FIND("~",SUBSTITUTE(S$6," ","~",LEN(TRIM(S$6))-LEN(SUBSTITUTE(TRIM(S$6)," ",""))))-1)&amp;" Total",$B$6:$BB$305,ROW($A113)-5,FALSE))</f>
        <v>0</v>
      </c>
      <c r="T113" s="143">
        <f ca="1">IF(T$5&lt;&gt;"",HLOOKUP(T$5,Functionalization!$G$6:$R$305,ROW($A113)-5,FALSE),IFERROR(INDEX(T$269:T$305,MATCH($F113,$B$269:$B$305,0))/VLOOKUP($F113,$B$269:$BB$305,MATCH(LEFT(TRIM(T$6),FIND("~",SUBSTITUTE(T$6,"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113))*HLOOKUP(LEFT(TRIM(T$6),FIND("~",SUBSTITUTE(T$6," ","~",LEN(TRIM(T$6))-LEN(SUBSTITUTE(TRIM(T$6)," ",""))))-1)&amp;" Total",$B$6:$BB$305,ROW($A113)-5,FALSE))</f>
        <v>0</v>
      </c>
      <c r="U113" s="143">
        <f ca="1">IF(U$5&lt;&gt;"",HLOOKUP(U$5,Functionalization!$G$6:$R$305,ROW($A113)-5,FALSE),IFERROR(INDEX(U$269:U$305,MATCH($F113,$B$269:$B$305,0))/VLOOKUP($F113,$B$269:$BB$305,MATCH(LEFT(TRIM(U$6),FIND("~",SUBSTITUTE(U$6,"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113))*HLOOKUP(LEFT(TRIM(U$6),FIND("~",SUBSTITUTE(U$6," ","~",LEN(TRIM(U$6))-LEN(SUBSTITUTE(TRIM(U$6)," ",""))))-1)&amp;" Total",$B$6:$BB$305,ROW($A113)-5,FALSE))</f>
        <v>0</v>
      </c>
      <c r="V113" s="143">
        <f ca="1">IF(V$5&lt;&gt;"",HLOOKUP(V$5,Functionalization!$G$6:$R$305,ROW($A113)-5,FALSE),IFERROR(INDEX(V$269:V$305,MATCH($F113,$B$269:$B$305,0))/VLOOKUP($F113,$B$269:$BB$305,MATCH(LEFT(TRIM(V$6),FIND("~",SUBSTITUTE(V$6,"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113))*HLOOKUP(LEFT(TRIM(V$6),FIND("~",SUBSTITUTE(V$6," ","~",LEN(TRIM(V$6))-LEN(SUBSTITUTE(TRIM(V$6)," ",""))))-1)&amp;" Total",$B$6:$BB$305,ROW($A113)-5,FALSE))</f>
        <v>0</v>
      </c>
      <c r="W113" s="143">
        <f ca="1">IF(W$5&lt;&gt;"",HLOOKUP(W$5,Functionalization!$G$6:$R$305,ROW($A113)-5,FALSE),IFERROR(INDEX(W$269:W$305,MATCH($F113,$B$269:$B$305,0))/VLOOKUP($F113,$B$269:$BB$305,MATCH(LEFT(TRIM(W$6),FIND("~",SUBSTITUTE(W$6,"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113))*HLOOKUP(LEFT(TRIM(W$6),FIND("~",SUBSTITUTE(W$6," ","~",LEN(TRIM(W$6))-LEN(SUBSTITUTE(TRIM(W$6)," ",""))))-1)&amp;" Total",$B$6:$BB$305,ROW($A113)-5,FALSE))</f>
        <v>0</v>
      </c>
      <c r="X113" s="143">
        <f ca="1">IF(X$5&lt;&gt;"",HLOOKUP(X$5,Functionalization!$G$6:$R$305,ROW($A113)-5,FALSE),IFERROR(INDEX(X$269:X$305,MATCH($F113,$B$269:$B$305,0))/VLOOKUP($F113,$B$269:$BB$305,MATCH(LEFT(TRIM(X$6),FIND("~",SUBSTITUTE(X$6,"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113))*HLOOKUP(LEFT(TRIM(X$6),FIND("~",SUBSTITUTE(X$6," ","~",LEN(TRIM(X$6))-LEN(SUBSTITUTE(TRIM(X$6)," ",""))))-1)&amp;" Total",$B$6:$BB$305,ROW($A113)-5,FALSE))</f>
        <v>0</v>
      </c>
      <c r="Y113" s="143">
        <f ca="1">IF(Y$5&lt;&gt;"",HLOOKUP(Y$5,Functionalization!$G$6:$R$305,ROW($A113)-5,FALSE),IFERROR(INDEX(Y$269:Y$305,MATCH($F113,$B$269:$B$305,0))/VLOOKUP($F113,$B$269:$BB$305,MATCH(LEFT(TRIM(Y$6),FIND("~",SUBSTITUTE(Y$6,"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113))*HLOOKUP(LEFT(TRIM(Y$6),FIND("~",SUBSTITUTE(Y$6," ","~",LEN(TRIM(Y$6))-LEN(SUBSTITUTE(TRIM(Y$6)," ",""))))-1)&amp;" Total",$B$6:$BB$305,ROW($A113)-5,FALSE))</f>
        <v>0</v>
      </c>
      <c r="Z113" s="143">
        <f ca="1">IF(Z$5&lt;&gt;"",HLOOKUP(Z$5,Functionalization!$G$6:$R$305,ROW($A113)-5,FALSE),IFERROR(INDEX(Z$269:Z$305,MATCH($F113,$B$269:$B$305,0))/VLOOKUP($F113,$B$269:$BB$305,MATCH(LEFT(TRIM(Z$6),FIND("~",SUBSTITUTE(Z$6,"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113))*HLOOKUP(LEFT(TRIM(Z$6),FIND("~",SUBSTITUTE(Z$6," ","~",LEN(TRIM(Z$6))-LEN(SUBSTITUTE(TRIM(Z$6)," ",""))))-1)&amp;" Total",$B$6:$BB$305,ROW($A113)-5,FALSE))</f>
        <v>0</v>
      </c>
      <c r="AA113" s="143">
        <f ca="1">IF(AA$5&lt;&gt;"",HLOOKUP(AA$5,Functionalization!$G$6:$R$305,ROW($A113)-5,FALSE),IFERROR(INDEX(AA$269:AA$305,MATCH($F113,$B$269:$B$305,0))/VLOOKUP($F113,$B$269:$BB$305,MATCH(LEFT(TRIM(AA$6),FIND("~",SUBSTITUTE(AA$6,"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113))*HLOOKUP(LEFT(TRIM(AA$6),FIND("~",SUBSTITUTE(AA$6," ","~",LEN(TRIM(AA$6))-LEN(SUBSTITUTE(TRIM(AA$6)," ",""))))-1)&amp;" Total",$B$6:$BB$305,ROW($A113)-5,FALSE))</f>
        <v>0</v>
      </c>
      <c r="AB113" s="143">
        <f ca="1">IF(AB$5&lt;&gt;"",HLOOKUP(AB$5,Functionalization!$G$6:$R$305,ROW($A113)-5,FALSE),IFERROR(INDEX(AB$269:AB$305,MATCH($F113,$B$269:$B$305,0))/VLOOKUP($F113,$B$269:$BB$305,MATCH(LEFT(TRIM(AB$6),FIND("~",SUBSTITUTE(AB$6,"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113))*HLOOKUP(LEFT(TRIM(AB$6),FIND("~",SUBSTITUTE(AB$6," ","~",LEN(TRIM(AB$6))-LEN(SUBSTITUTE(TRIM(AB$6)," ",""))))-1)&amp;" Total",$B$6:$BB$305,ROW($A113)-5,FALSE))</f>
        <v>0</v>
      </c>
      <c r="AC113" s="143">
        <f ca="1">IF(AC$5&lt;&gt;"",HLOOKUP(AC$5,Functionalization!$G$6:$R$305,ROW($A113)-5,FALSE),IFERROR(INDEX(AC$269:AC$305,MATCH($F113,$B$269:$B$305,0))/VLOOKUP($F113,$B$269:$BB$305,MATCH(LEFT(TRIM(AC$6),FIND("~",SUBSTITUTE(AC$6,"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113))*HLOOKUP(LEFT(TRIM(AC$6),FIND("~",SUBSTITUTE(AC$6," ","~",LEN(TRIM(AC$6))-LEN(SUBSTITUTE(TRIM(AC$6)," ",""))))-1)&amp;" Total",$B$6:$BB$305,ROW($A113)-5,FALSE))</f>
        <v>0</v>
      </c>
      <c r="AD113" s="143">
        <f ca="1">IF(AD$5&lt;&gt;"",HLOOKUP(AD$5,Functionalization!$G$6:$R$305,ROW($A113)-5,FALSE),IFERROR(INDEX(AD$269:AD$305,MATCH($F113,$B$269:$B$305,0))/VLOOKUP($F113,$B$269:$BB$305,MATCH(LEFT(TRIM(AD$6),FIND("~",SUBSTITUTE(AD$6,"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113))*HLOOKUP(LEFT(TRIM(AD$6),FIND("~",SUBSTITUTE(AD$6," ","~",LEN(TRIM(AD$6))-LEN(SUBSTITUTE(TRIM(AD$6)," ",""))))-1)&amp;" Total",$B$6:$BB$305,ROW($A113)-5,FALSE))</f>
        <v>0</v>
      </c>
      <c r="AE113" s="143">
        <f ca="1">IF(AE$5&lt;&gt;"",HLOOKUP(AE$5,Functionalization!$G$6:$R$305,ROW($A113)-5,FALSE),IFERROR(INDEX(AE$269:AE$305,MATCH($F113,$B$269:$B$305,0))/VLOOKUP($F113,$B$269:$BB$305,MATCH(LEFT(TRIM(AE$6),FIND("~",SUBSTITUTE(AE$6,"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113))*HLOOKUP(LEFT(TRIM(AE$6),FIND("~",SUBSTITUTE(AE$6," ","~",LEN(TRIM(AE$6))-LEN(SUBSTITUTE(TRIM(AE$6)," ",""))))-1)&amp;" Total",$B$6:$BB$305,ROW($A113)-5,FALSE))</f>
        <v>0</v>
      </c>
      <c r="AF113" s="143">
        <f ca="1">IF(AF$5&lt;&gt;"",HLOOKUP(AF$5,Functionalization!$G$6:$R$305,ROW($A113)-5,FALSE),IFERROR(INDEX(AF$269:AF$305,MATCH($F113,$B$269:$B$305,0))/VLOOKUP($F113,$B$269:$BB$305,MATCH(LEFT(TRIM(AF$6),FIND("~",SUBSTITUTE(AF$6,"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113))*HLOOKUP(LEFT(TRIM(AF$6),FIND("~",SUBSTITUTE(AF$6," ","~",LEN(TRIM(AF$6))-LEN(SUBSTITUTE(TRIM(AF$6)," ",""))))-1)&amp;" Total",$B$6:$BB$305,ROW($A113)-5,FALSE))</f>
        <v>0</v>
      </c>
      <c r="AG113" s="143">
        <f ca="1">IF(AG$5&lt;&gt;"",HLOOKUP(AG$5,Functionalization!$G$6:$R$305,ROW($A113)-5,FALSE),IFERROR(INDEX(AG$269:AG$305,MATCH($F113,$B$269:$B$305,0))/VLOOKUP($F113,$B$269:$BB$305,MATCH(LEFT(TRIM(AG$6),FIND("~",SUBSTITUTE(AG$6,"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113))*HLOOKUP(LEFT(TRIM(AG$6),FIND("~",SUBSTITUTE(AG$6," ","~",LEN(TRIM(AG$6))-LEN(SUBSTITUTE(TRIM(AG$6)," ",""))))-1)&amp;" Total",$B$6:$BB$305,ROW($A113)-5,FALSE))</f>
        <v>0</v>
      </c>
      <c r="AH113" s="143">
        <f ca="1">IF(AH$5&lt;&gt;"",HLOOKUP(AH$5,Functionalization!$G$6:$R$305,ROW($A113)-5,FALSE),IFERROR(INDEX(AH$269:AH$305,MATCH($F113,$B$269:$B$305,0))/VLOOKUP($F113,$B$269:$BB$305,MATCH(LEFT(TRIM(AH$6),FIND("~",SUBSTITUTE(AH$6,"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113))*HLOOKUP(LEFT(TRIM(AH$6),FIND("~",SUBSTITUTE(AH$6," ","~",LEN(TRIM(AH$6))-LEN(SUBSTITUTE(TRIM(AH$6)," ",""))))-1)&amp;" Total",$B$6:$BB$305,ROW($A113)-5,FALSE))</f>
        <v>0</v>
      </c>
      <c r="AI113" s="143">
        <f ca="1">IF(AI$5&lt;&gt;"",HLOOKUP(AI$5,Functionalization!$G$6:$R$305,ROW($A113)-5,FALSE),IFERROR(INDEX(AI$269:AI$305,MATCH($F113,$B$269:$B$305,0))/VLOOKUP($F113,$B$269:$BB$305,MATCH(LEFT(TRIM(AI$6),FIND("~",SUBSTITUTE(AI$6,"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113))*HLOOKUP(LEFT(TRIM(AI$6),FIND("~",SUBSTITUTE(AI$6," ","~",LEN(TRIM(AI$6))-LEN(SUBSTITUTE(TRIM(AI$6)," ",""))))-1)&amp;" Total",$B$6:$BB$305,ROW($A113)-5,FALSE))</f>
        <v>0</v>
      </c>
      <c r="AJ113" s="143">
        <f ca="1">IF(AJ$5&lt;&gt;"",HLOOKUP(AJ$5,Functionalization!$G$6:$R$305,ROW($A113)-5,FALSE),IFERROR(INDEX(AJ$269:AJ$305,MATCH($F113,$B$269:$B$305,0))/VLOOKUP($F113,$B$269:$BB$305,MATCH(LEFT(TRIM(AJ$6),FIND("~",SUBSTITUTE(AJ$6,"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113))*HLOOKUP(LEFT(TRIM(AJ$6),FIND("~",SUBSTITUTE(AJ$6," ","~",LEN(TRIM(AJ$6))-LEN(SUBSTITUTE(TRIM(AJ$6)," ",""))))-1)&amp;" Total",$B$6:$BB$305,ROW($A113)-5,FALSE))</f>
        <v>0</v>
      </c>
      <c r="AK113" s="143">
        <f ca="1">IF(AK$5&lt;&gt;"",HLOOKUP(AK$5,Functionalization!$G$6:$R$305,ROW($A113)-5,FALSE),IFERROR(INDEX(AK$269:AK$305,MATCH($F113,$B$269:$B$305,0))/VLOOKUP($F113,$B$269:$BB$305,MATCH(LEFT(TRIM(AK$6),FIND("~",SUBSTITUTE(AK$6,"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113))*HLOOKUP(LEFT(TRIM(AK$6),FIND("~",SUBSTITUTE(AK$6," ","~",LEN(TRIM(AK$6))-LEN(SUBSTITUTE(TRIM(AK$6)," ",""))))-1)&amp;" Total",$B$6:$BB$305,ROW($A113)-5,FALSE))</f>
        <v>0</v>
      </c>
      <c r="AL113" s="143">
        <f ca="1">IF(AL$5&lt;&gt;"",HLOOKUP(AL$5,Functionalization!$G$6:$R$305,ROW($A113)-5,FALSE),IFERROR(INDEX(AL$269:AL$305,MATCH($F113,$B$269:$B$305,0))/VLOOKUP($F113,$B$269:$BB$305,MATCH(LEFT(TRIM(AL$6),FIND("~",SUBSTITUTE(AL$6,"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113))*HLOOKUP(LEFT(TRIM(AL$6),FIND("~",SUBSTITUTE(AL$6," ","~",LEN(TRIM(AL$6))-LEN(SUBSTITUTE(TRIM(AL$6)," ",""))))-1)&amp;" Total",$B$6:$BB$305,ROW($A113)-5,FALSE))</f>
        <v>0</v>
      </c>
      <c r="AM113" s="143">
        <f ca="1">IF(AM$5&lt;&gt;"",HLOOKUP(AM$5,Functionalization!$G$6:$R$305,ROW($A113)-5,FALSE),IFERROR(INDEX(AM$269:AM$305,MATCH($F113,$B$269:$B$305,0))/VLOOKUP($F113,$B$269:$BB$305,MATCH(LEFT(TRIM(AM$6),FIND("~",SUBSTITUTE(AM$6,"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113))*HLOOKUP(LEFT(TRIM(AM$6),FIND("~",SUBSTITUTE(AM$6," ","~",LEN(TRIM(AM$6))-LEN(SUBSTITUTE(TRIM(AM$6)," ",""))))-1)&amp;" Total",$B$6:$BB$305,ROW($A113)-5,FALSE))</f>
        <v>0</v>
      </c>
      <c r="AN113" s="143">
        <f ca="1">IF(AN$5&lt;&gt;"",HLOOKUP(AN$5,Functionalization!$G$6:$R$305,ROW($A113)-5,FALSE),IFERROR(INDEX(AN$269:AN$305,MATCH($F113,$B$269:$B$305,0))/VLOOKUP($F113,$B$269:$BB$305,MATCH(LEFT(TRIM(AN$6),FIND("~",SUBSTITUTE(AN$6,"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113))*HLOOKUP(LEFT(TRIM(AN$6),FIND("~",SUBSTITUTE(AN$6," ","~",LEN(TRIM(AN$6))-LEN(SUBSTITUTE(TRIM(AN$6)," ",""))))-1)&amp;" Total",$B$6:$BB$305,ROW($A113)-5,FALSE))</f>
        <v>0</v>
      </c>
      <c r="AO113" s="143">
        <f ca="1">IF(AO$5&lt;&gt;"",HLOOKUP(AO$5,Functionalization!$G$6:$R$305,ROW($A113)-5,FALSE),IFERROR(INDEX(AO$269:AO$305,MATCH($F113,$B$269:$B$305,0))/VLOOKUP($F113,$B$269:$BB$305,MATCH(LEFT(TRIM(AO$6),FIND("~",SUBSTITUTE(AO$6,"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113))*HLOOKUP(LEFT(TRIM(AO$6),FIND("~",SUBSTITUTE(AO$6," ","~",LEN(TRIM(AO$6))-LEN(SUBSTITUTE(TRIM(AO$6)," ",""))))-1)&amp;" Total",$B$6:$BB$305,ROW($A113)-5,FALSE))</f>
        <v>0</v>
      </c>
      <c r="AP113" s="143">
        <f ca="1">IF(AP$5&lt;&gt;"",HLOOKUP(AP$5,Functionalization!$G$6:$R$305,ROW($A113)-5,FALSE),IFERROR(INDEX(AP$269:AP$305,MATCH($F113,$B$269:$B$305,0))/VLOOKUP($F113,$B$269:$BB$305,MATCH(LEFT(TRIM(AP$6),FIND("~",SUBSTITUTE(AP$6,"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113))*HLOOKUP(LEFT(TRIM(AP$6),FIND("~",SUBSTITUTE(AP$6," ","~",LEN(TRIM(AP$6))-LEN(SUBSTITUTE(TRIM(AP$6)," ",""))))-1)&amp;" Total",$B$6:$BB$305,ROW($A113)-5,FALSE))</f>
        <v>0</v>
      </c>
      <c r="AQ113" s="143">
        <f ca="1">IF(AQ$5&lt;&gt;"",HLOOKUP(AQ$5,Functionalization!$G$6:$R$305,ROW($A113)-5,FALSE),IFERROR(INDEX(AQ$269:AQ$305,MATCH($F113,$B$269:$B$305,0))/VLOOKUP($F113,$B$269:$BB$305,MATCH(LEFT(TRIM(AQ$6),FIND("~",SUBSTITUTE(AQ$6,"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113))*HLOOKUP(LEFT(TRIM(AQ$6),FIND("~",SUBSTITUTE(AQ$6," ","~",LEN(TRIM(AQ$6))-LEN(SUBSTITUTE(TRIM(AQ$6)," ",""))))-1)&amp;" Total",$B$6:$BB$305,ROW($A113)-5,FALSE))</f>
        <v>0</v>
      </c>
      <c r="AR113" s="143">
        <f ca="1">IF(AR$5&lt;&gt;"",HLOOKUP(AR$5,Functionalization!$G$6:$R$305,ROW($A113)-5,FALSE),IFERROR(INDEX(AR$269:AR$305,MATCH($F113,$B$269:$B$305,0))/VLOOKUP($F113,$B$269:$BB$305,MATCH(LEFT(TRIM(AR$6),FIND("~",SUBSTITUTE(AR$6,"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113))*HLOOKUP(LEFT(TRIM(AR$6),FIND("~",SUBSTITUTE(AR$6," ","~",LEN(TRIM(AR$6))-LEN(SUBSTITUTE(TRIM(AR$6)," ",""))))-1)&amp;" Total",$B$6:$BB$305,ROW($A113)-5,FALSE))</f>
        <v>0</v>
      </c>
      <c r="AS113" s="143">
        <f ca="1">IF(AS$5&lt;&gt;"",HLOOKUP(AS$5,Functionalization!$G$6:$R$305,ROW($A113)-5,FALSE),IFERROR(INDEX(AS$269:AS$305,MATCH($F113,$B$269:$B$305,0))/VLOOKUP($F113,$B$269:$BB$305,MATCH(LEFT(TRIM(AS$6),FIND("~",SUBSTITUTE(AS$6,"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113))*HLOOKUP(LEFT(TRIM(AS$6),FIND("~",SUBSTITUTE(AS$6," ","~",LEN(TRIM(AS$6))-LEN(SUBSTITUTE(TRIM(AS$6)," ",""))))-1)&amp;" Total",$B$6:$BB$305,ROW($A113)-5,FALSE))</f>
        <v>0</v>
      </c>
      <c r="AT113" s="143">
        <f ca="1">IF(AT$5&lt;&gt;"",HLOOKUP(AT$5,Functionalization!$G$6:$R$305,ROW($A113)-5,FALSE),IFERROR(INDEX(AT$269:AT$305,MATCH($F113,$B$269:$B$305,0))/VLOOKUP($F113,$B$269:$BB$305,MATCH(LEFT(TRIM(AT$6),FIND("~",SUBSTITUTE(AT$6,"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113))*HLOOKUP(LEFT(TRIM(AT$6),FIND("~",SUBSTITUTE(AT$6," ","~",LEN(TRIM(AT$6))-LEN(SUBSTITUTE(TRIM(AT$6)," ",""))))-1)&amp;" Total",$B$6:$BB$305,ROW($A113)-5,FALSE))</f>
        <v>0</v>
      </c>
      <c r="AU113" s="143">
        <f ca="1">IF(AU$5&lt;&gt;"",HLOOKUP(AU$5,Functionalization!$G$6:$R$305,ROW($A113)-5,FALSE),IFERROR(INDEX(AU$269:AU$305,MATCH($F113,$B$269:$B$305,0))/VLOOKUP($F113,$B$269:$BB$305,MATCH(LEFT(TRIM(AU$6),FIND("~",SUBSTITUTE(AU$6,"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113))*HLOOKUP(LEFT(TRIM(AU$6),FIND("~",SUBSTITUTE(AU$6," ","~",LEN(TRIM(AU$6))-LEN(SUBSTITUTE(TRIM(AU$6)," ",""))))-1)&amp;" Total",$B$6:$BB$305,ROW($A113)-5,FALSE))</f>
        <v>0</v>
      </c>
      <c r="AV113" s="143">
        <f ca="1">IF(AV$5&lt;&gt;"",HLOOKUP(AV$5,Functionalization!$G$6:$R$305,ROW($A113)-5,FALSE),IFERROR(INDEX(AV$269:AV$305,MATCH($F113,$B$269:$B$305,0))/VLOOKUP($F113,$B$269:$BB$305,MATCH(LEFT(TRIM(AV$6),FIND("~",SUBSTITUTE(AV$6,"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113))*HLOOKUP(LEFT(TRIM(AV$6),FIND("~",SUBSTITUTE(AV$6," ","~",LEN(TRIM(AV$6))-LEN(SUBSTITUTE(TRIM(AV$6)," ",""))))-1)&amp;" Total",$B$6:$BB$305,ROW($A113)-5,FALSE))</f>
        <v>0</v>
      </c>
      <c r="AW113" s="143">
        <f ca="1">IF(AW$5&lt;&gt;"",HLOOKUP(AW$5,Functionalization!$G$6:$R$305,ROW($A113)-5,FALSE),IFERROR(INDEX(AW$269:AW$305,MATCH($F113,$B$269:$B$305,0))/VLOOKUP($F113,$B$269:$BB$305,MATCH(LEFT(TRIM(AW$6),FIND("~",SUBSTITUTE(AW$6,"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113))*HLOOKUP(LEFT(TRIM(AW$6),FIND("~",SUBSTITUTE(AW$6," ","~",LEN(TRIM(AW$6))-LEN(SUBSTITUTE(TRIM(AW$6)," ",""))))-1)&amp;" Total",$B$6:$BB$305,ROW($A113)-5,FALSE))</f>
        <v>0</v>
      </c>
      <c r="AX113" s="143">
        <f ca="1">IF(AX$5&lt;&gt;"",HLOOKUP(AX$5,Functionalization!$G$6:$R$305,ROW($A113)-5,FALSE),IFERROR(INDEX(AX$269:AX$305,MATCH($F113,$B$269:$B$305,0))/VLOOKUP($F113,$B$269:$BB$305,MATCH(LEFT(TRIM(AX$6),FIND("~",SUBSTITUTE(AX$6,"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113))*HLOOKUP(LEFT(TRIM(AX$6),FIND("~",SUBSTITUTE(AX$6," ","~",LEN(TRIM(AX$6))-LEN(SUBSTITUTE(TRIM(AX$6)," ",""))))-1)&amp;" Total",$B$6:$BB$305,ROW($A113)-5,FALSE))</f>
        <v>0</v>
      </c>
      <c r="AY113" s="143">
        <f ca="1">IF(AY$5&lt;&gt;"",HLOOKUP(AY$5,Functionalization!$G$6:$R$305,ROW($A113)-5,FALSE),IFERROR(INDEX(AY$269:AY$305,MATCH($F113,$B$269:$B$305,0))/VLOOKUP($F113,$B$269:$BB$305,MATCH(LEFT(TRIM(AY$6),FIND("~",SUBSTITUTE(AY$6,"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113))*HLOOKUP(LEFT(TRIM(AY$6),FIND("~",SUBSTITUTE(AY$6," ","~",LEN(TRIM(AY$6))-LEN(SUBSTITUTE(TRIM(AY$6)," ",""))))-1)&amp;" Total",$B$6:$BB$305,ROW($A113)-5,FALSE))</f>
        <v>0</v>
      </c>
      <c r="AZ113" s="143">
        <f ca="1">IF(AZ$5&lt;&gt;"",HLOOKUP(AZ$5,Functionalization!$G$6:$R$305,ROW($A113)-5,FALSE),IFERROR(INDEX(AZ$269:AZ$305,MATCH($F113,$B$269:$B$305,0))/VLOOKUP($F113,$B$269:$BB$305,MATCH(LEFT(TRIM(AZ$6),FIND("~",SUBSTITUTE(AZ$6,"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113))*HLOOKUP(LEFT(TRIM(AZ$6),FIND("~",SUBSTITUTE(AZ$6," ","~",LEN(TRIM(AZ$6))-LEN(SUBSTITUTE(TRIM(AZ$6)," ",""))))-1)&amp;" Total",$B$6:$BB$305,ROW($A113)-5,FALSE))</f>
        <v>0</v>
      </c>
      <c r="BA113" s="143">
        <f ca="1">IF(BA$5&lt;&gt;"",HLOOKUP(BA$5,Functionalization!$G$6:$R$305,ROW($A113)-5,FALSE),IFERROR(INDEX(BA$269:BA$305,MATCH($F113,$B$269:$B$305,0))/VLOOKUP($F113,$B$269:$BB$305,MATCH(LEFT(TRIM(BA$6),FIND("~",SUBSTITUTE(BA$6,"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113))*HLOOKUP(LEFT(TRIM(BA$6),FIND("~",SUBSTITUTE(BA$6," ","~",LEN(TRIM(BA$6))-LEN(SUBSTITUTE(TRIM(BA$6)," ",""))))-1)&amp;" Total",$B$6:$BB$305,ROW($A113)-5,FALSE))</f>
        <v>0</v>
      </c>
      <c r="BB113" s="143">
        <f ca="1">IF(BB$5&lt;&gt;"",HLOOKUP(BB$5,Functionalization!$G$6:$R$305,ROW($A113)-5,FALSE),IFERROR(INDEX(BB$269:BB$305,MATCH($F113,$B$269:$B$305,0))/VLOOKUP($F113,$B$269:$BB$305,MATCH(LEFT(TRIM(BB$6),FIND("~",SUBSTITUTE(BB$6,"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113))*HLOOKUP(LEFT(TRIM(BB$6),FIND("~",SUBSTITUTE(BB$6," ","~",LEN(TRIM(BB$6))-LEN(SUBSTITUTE(TRIM(BB$6)," ",""))))-1)&amp;" Total",$B$6:$BB$305,ROW($A113)-5,FALSE))</f>
        <v>0</v>
      </c>
      <c r="BD113" s="79">
        <f ca="1">IFERROR(IF(SUMIF($G$6:$BB$6,BD$6&amp;" Total",$G113:$BB113)-(SUMIF($G$6:$BB$6,BD$6&amp;" "&amp;'Input-Func_Class'!$D$22,$G113:$BB113)+IFERROR(SUMIF($G$6:$BB$6,BD$6&amp;" "&amp;'Input-Func_Class'!$E$22,$G113:$BB113),SUMIF($G$6:$BB$6,BD$6&amp;" "&amp;'Input-Func_Class'!$B$24,$G113:$BB113))+SUMIF($G$6:$BB$6,BD$6&amp;" "&amp;'Input-Func_Class'!$F$22,$G113:$BB113))&lt;Check_Limit,0,1),1)</f>
        <v>0</v>
      </c>
      <c r="BE113" s="79">
        <f ca="1">IFERROR(IF(SUMIF($G$6:$BB$6,BE$6&amp;" Total",$G113:$BB113)-(SUMIF($G$6:$BB$6,BE$6&amp;" "&amp;'Input-Func_Class'!$D$22,$G113:$BB113)+IFERROR(SUMIF($G$6:$BB$6,BE$6&amp;" "&amp;'Input-Func_Class'!$E$22,$G113:$BB113),SUMIF($G$6:$BB$6,BE$6&amp;" "&amp;'Input-Func_Class'!$B$24,$G113:$BB113))+SUMIF($G$6:$BB$6,BE$6&amp;" "&amp;'Input-Func_Class'!$F$22,$G113:$BB113))&lt;Check_Limit,0,1),1)</f>
        <v>0</v>
      </c>
      <c r="BF113" s="79">
        <f ca="1">IFERROR(IF(SUMIF($G$6:$BB$6,BF$6&amp;" Total",$G113:$BB113)-(SUMIF($G$6:$BB$6,BF$6&amp;" "&amp;'Input-Func_Class'!$D$22,$G113:$BB113)+IFERROR(SUMIF($G$6:$BB$6,BF$6&amp;" "&amp;'Input-Func_Class'!$E$22,$G113:$BB113),SUMIF($G$6:$BB$6,BF$6&amp;" "&amp;'Input-Func_Class'!$B$24,$G113:$BB113))+SUMIF($G$6:$BB$6,BF$6&amp;" "&amp;'Input-Func_Class'!$F$22,$G113:$BB113))&lt;Check_Limit,0,1),1)</f>
        <v>0</v>
      </c>
      <c r="BG113" s="79">
        <f ca="1">IFERROR(IF(SUMIF($G$6:$BB$6,BG$6&amp;" Total",$G113:$BB113)-(SUMIF($G$6:$BB$6,BG$6&amp;" "&amp;'Input-Func_Class'!$D$22,$G113:$BB113)+IFERROR(SUMIF($G$6:$BB$6,BG$6&amp;" "&amp;'Input-Func_Class'!$E$22,$G113:$BB113),SUMIF($G$6:$BB$6,BG$6&amp;" "&amp;'Input-Func_Class'!$B$24,$G113:$BB113))+SUMIF($G$6:$BB$6,BG$6&amp;" "&amp;'Input-Func_Class'!$F$22,$G113:$BB113))&lt;Check_Limit,0,1),1)</f>
        <v>0</v>
      </c>
      <c r="BH113" s="79">
        <f ca="1">IFERROR(IF(SUMIF($G$6:$BB$6,BH$6&amp;" Total",$G113:$BB113)-(SUMIF($G$6:$BB$6,BH$6&amp;" "&amp;'Input-Func_Class'!$D$22,$G113:$BB113)+IFERROR(SUMIF($G$6:$BB$6,BH$6&amp;" "&amp;'Input-Func_Class'!$E$22,$G113:$BB113),SUMIF($G$6:$BB$6,BH$6&amp;" "&amp;'Input-Func_Class'!$B$24,$G113:$BB113))+SUMIF($G$6:$BB$6,BH$6&amp;" "&amp;'Input-Func_Class'!$F$22,$G113:$BB113))&lt;Check_Limit,0,1),1)</f>
        <v>0</v>
      </c>
      <c r="BI113" s="79">
        <f ca="1">IFERROR(IF(SUMIF($G$6:$BB$6,BI$6&amp;" Total",$G113:$BB113)-(SUMIF($G$6:$BB$6,BI$6&amp;" "&amp;'Input-Func_Class'!$D$22,$G113:$BB113)+IFERROR(SUMIF($G$6:$BB$6,BI$6&amp;" "&amp;'Input-Func_Class'!$E$22,$G113:$BB113),SUMIF($G$6:$BB$6,BI$6&amp;" "&amp;'Input-Func_Class'!$B$24,$G113:$BB113))+SUMIF($G$6:$BB$6,BI$6&amp;" "&amp;'Input-Func_Class'!$F$22,$G113:$BB113))&lt;Check_Limit,0,1),1)</f>
        <v>0</v>
      </c>
      <c r="BJ113" s="79">
        <f ca="1">IFERROR(IF(SUMIF($G$6:$BB$6,BJ$6&amp;" Total",$G113:$BB113)-(SUMIF($G$6:$BB$6,BJ$6&amp;" "&amp;'Input-Func_Class'!$D$22,$G113:$BB113)+IFERROR(SUMIF($G$6:$BB$6,BJ$6&amp;" "&amp;'Input-Func_Class'!$E$22,$G113:$BB113),SUMIF($G$6:$BB$6,BJ$6&amp;" "&amp;'Input-Func_Class'!$B$24,$G113:$BB113))+SUMIF($G$6:$BB$6,BJ$6&amp;" "&amp;'Input-Func_Class'!$F$22,$G113:$BB113))&lt;Check_Limit,0,1),1)</f>
        <v>0</v>
      </c>
      <c r="BK113" s="79">
        <f ca="1">IFERROR(IF(SUMIF($G$6:$BB$6,BK$6&amp;" Total",$G113:$BB113)-(SUMIF($G$6:$BB$6,BK$6&amp;" "&amp;'Input-Func_Class'!$D$22,$G113:$BB113)+IFERROR(SUMIF($G$6:$BB$6,BK$6&amp;" "&amp;'Input-Func_Class'!$E$22,$G113:$BB113),SUMIF($G$6:$BB$6,BK$6&amp;" "&amp;'Input-Func_Class'!$B$24,$G113:$BB113))+SUMIF($G$6:$BB$6,BK$6&amp;" "&amp;'Input-Func_Class'!$F$22,$G113:$BB113))&lt;Check_Limit,0,1),1)</f>
        <v>0</v>
      </c>
      <c r="BL113" s="79">
        <f ca="1">IFERROR(IF(SUMIF($G$6:$BB$6,BL$6&amp;" Total",$G113:$BB113)-(SUMIF($G$6:$BB$6,BL$6&amp;" "&amp;'Input-Func_Class'!$D$22,$G113:$BB113)+IFERROR(SUMIF($G$6:$BB$6,BL$6&amp;" "&amp;'Input-Func_Class'!$E$22,$G113:$BB113),SUMIF($G$6:$BB$6,BL$6&amp;" "&amp;'Input-Func_Class'!$B$24,$G113:$BB113))+SUMIF($G$6:$BB$6,BL$6&amp;" "&amp;'Input-Func_Class'!$F$22,$G113:$BB113))&lt;Check_Limit,0,1),1)</f>
        <v>0</v>
      </c>
      <c r="BM113" s="79">
        <f ca="1">IFERROR(IF(SUMIF($G$6:$BB$6,BM$6&amp;" Total",$G113:$BB113)-(SUMIF($G$6:$BB$6,BM$6&amp;" "&amp;'Input-Func_Class'!$D$22,$G113:$BB113)+IFERROR(SUMIF($G$6:$BB$6,BM$6&amp;" "&amp;'Input-Func_Class'!$E$22,$G113:$BB113),SUMIF($G$6:$BB$6,BM$6&amp;" "&amp;'Input-Func_Class'!$B$24,$G113:$BB113))+SUMIF($G$6:$BB$6,BM$6&amp;" "&amp;'Input-Func_Class'!$F$22,$G113:$BB113))&lt;Check_Limit,0,1),1)</f>
        <v>0</v>
      </c>
      <c r="BN113" s="79">
        <f ca="1">IFERROR(IF(SUMIF($G$6:$BB$6,BN$6&amp;" Total",$G113:$BB113)-(SUMIF($G$6:$BB$6,BN$6&amp;" "&amp;'Input-Func_Class'!$D$22,$G113:$BB113)+IFERROR(SUMIF($G$6:$BB$6,BN$6&amp;" "&amp;'Input-Func_Class'!$E$22,$G113:$BB113),SUMIF($G$6:$BB$6,BN$6&amp;" "&amp;'Input-Func_Class'!$B$24,$G113:$BB113))+SUMIF($G$6:$BB$6,BN$6&amp;" "&amp;'Input-Func_Class'!$F$22,$G113:$BB113))&lt;Check_Limit,0,1),1)</f>
        <v>0</v>
      </c>
      <c r="BO113" s="79">
        <f ca="1">IFERROR(IF(SUMIF($G$6:$BB$6,BO$6&amp;" Total",$G113:$BB113)-(SUMIF($G$6:$BB$6,BO$6&amp;" "&amp;'Input-Func_Class'!$D$22,$G113:$BB113)+IFERROR(SUMIF($G$6:$BB$6,BO$6&amp;" "&amp;'Input-Func_Class'!$E$22,$G113:$BB113),SUMIF($G$6:$BB$6,BO$6&amp;" "&amp;'Input-Func_Class'!$B$24,$G113:$BB113))+SUMIF($G$6:$BB$6,BO$6&amp;" "&amp;'Input-Func_Class'!$F$22,$G113:$BB113))&lt;Check_Limit,0,1),1)</f>
        <v>0</v>
      </c>
    </row>
    <row r="114" spans="1:67">
      <c r="A114" s="113">
        <f>IF(ISBLANK('Input-Accounts'!A114),"",'Input-Accounts'!A114)</f>
        <v>97</v>
      </c>
      <c r="B114" s="79" t="str">
        <f>IF(ISBLANK('Input-Accounts'!B114),"",'Input-Accounts'!B114)</f>
        <v>Total Other Rate Base Items</v>
      </c>
      <c r="C114" s="113" t="str">
        <f>IF(ISBLANK('Input-Accounts'!C114),"",'Input-Accounts'!C114)</f>
        <v/>
      </c>
      <c r="D114" s="144">
        <f>SUBTOTAL(9,D110:D113)</f>
        <v>-39045016.131402507</v>
      </c>
      <c r="E114" s="143">
        <f t="shared" ca="1" si="16"/>
        <v>0</v>
      </c>
      <c r="G114" s="144">
        <f t="shared" ref="G114:BB114" ca="1" si="23">SUBTOTAL(9,G110:G113)</f>
        <v>0</v>
      </c>
      <c r="H114" s="144">
        <f t="shared" ca="1" si="23"/>
        <v>0</v>
      </c>
      <c r="I114" s="144">
        <f t="shared" ca="1" si="23"/>
        <v>0</v>
      </c>
      <c r="J114" s="144">
        <f t="shared" ca="1" si="23"/>
        <v>0</v>
      </c>
      <c r="K114" s="144">
        <f t="shared" ca="1" si="23"/>
        <v>-722897.10836090252</v>
      </c>
      <c r="L114" s="144">
        <f t="shared" ca="1" si="23"/>
        <v>-722897.10836090252</v>
      </c>
      <c r="M114" s="144">
        <f t="shared" ca="1" si="23"/>
        <v>0</v>
      </c>
      <c r="N114" s="144">
        <f t="shared" ca="1" si="23"/>
        <v>0</v>
      </c>
      <c r="O114" s="144">
        <f t="shared" ca="1" si="23"/>
        <v>-38322119.023041613</v>
      </c>
      <c r="P114" s="144">
        <f t="shared" ca="1" si="23"/>
        <v>-24904703.773261759</v>
      </c>
      <c r="Q114" s="144">
        <f t="shared" ca="1" si="23"/>
        <v>0</v>
      </c>
      <c r="R114" s="144">
        <f t="shared" ca="1" si="23"/>
        <v>-13417415.249779856</v>
      </c>
      <c r="S114" s="144">
        <f t="shared" ca="1" si="23"/>
        <v>0</v>
      </c>
      <c r="T114" s="144">
        <f t="shared" ca="1" si="23"/>
        <v>0</v>
      </c>
      <c r="U114" s="144">
        <f t="shared" ca="1" si="23"/>
        <v>0</v>
      </c>
      <c r="V114" s="144">
        <f t="shared" ca="1" si="23"/>
        <v>0</v>
      </c>
      <c r="W114" s="144">
        <f t="shared" ca="1" si="23"/>
        <v>0</v>
      </c>
      <c r="X114" s="144">
        <f t="shared" ca="1" si="23"/>
        <v>0</v>
      </c>
      <c r="Y114" s="144">
        <f t="shared" ca="1" si="23"/>
        <v>0</v>
      </c>
      <c r="Z114" s="144">
        <f t="shared" ca="1" si="23"/>
        <v>0</v>
      </c>
      <c r="AA114" s="144">
        <f t="shared" ca="1" si="23"/>
        <v>0</v>
      </c>
      <c r="AB114" s="144">
        <f t="shared" ca="1" si="23"/>
        <v>0</v>
      </c>
      <c r="AC114" s="144">
        <f t="shared" ca="1" si="23"/>
        <v>0</v>
      </c>
      <c r="AD114" s="144">
        <f t="shared" ca="1" si="23"/>
        <v>0</v>
      </c>
      <c r="AE114" s="144">
        <f t="shared" ca="1" si="23"/>
        <v>0</v>
      </c>
      <c r="AF114" s="144">
        <f t="shared" ca="1" si="23"/>
        <v>0</v>
      </c>
      <c r="AG114" s="144">
        <f t="shared" ca="1" si="23"/>
        <v>0</v>
      </c>
      <c r="AH114" s="144">
        <f t="shared" ca="1" si="23"/>
        <v>0</v>
      </c>
      <c r="AI114" s="144">
        <f t="shared" ca="1" si="23"/>
        <v>0</v>
      </c>
      <c r="AJ114" s="144">
        <f t="shared" ca="1" si="23"/>
        <v>0</v>
      </c>
      <c r="AK114" s="144">
        <f t="shared" ca="1" si="23"/>
        <v>0</v>
      </c>
      <c r="AL114" s="144">
        <f t="shared" ca="1" si="23"/>
        <v>0</v>
      </c>
      <c r="AM114" s="144">
        <f t="shared" ca="1" si="23"/>
        <v>0</v>
      </c>
      <c r="AN114" s="144">
        <f t="shared" ca="1" si="23"/>
        <v>0</v>
      </c>
      <c r="AO114" s="144">
        <f t="shared" ca="1" si="23"/>
        <v>0</v>
      </c>
      <c r="AP114" s="144">
        <f t="shared" ca="1" si="23"/>
        <v>0</v>
      </c>
      <c r="AQ114" s="144">
        <f t="shared" ca="1" si="23"/>
        <v>0</v>
      </c>
      <c r="AR114" s="144">
        <f t="shared" ca="1" si="23"/>
        <v>0</v>
      </c>
      <c r="AS114" s="144">
        <f t="shared" ca="1" si="23"/>
        <v>0</v>
      </c>
      <c r="AT114" s="144">
        <f t="shared" ca="1" si="23"/>
        <v>0</v>
      </c>
      <c r="AU114" s="144">
        <f t="shared" ca="1" si="23"/>
        <v>0</v>
      </c>
      <c r="AV114" s="144">
        <f t="shared" ca="1" si="23"/>
        <v>0</v>
      </c>
      <c r="AW114" s="144">
        <f t="shared" ca="1" si="23"/>
        <v>0</v>
      </c>
      <c r="AX114" s="144">
        <f t="shared" ca="1" si="23"/>
        <v>0</v>
      </c>
      <c r="AY114" s="144">
        <f t="shared" ca="1" si="23"/>
        <v>0</v>
      </c>
      <c r="AZ114" s="144">
        <f t="shared" ca="1" si="23"/>
        <v>0</v>
      </c>
      <c r="BA114" s="144">
        <f t="shared" ca="1" si="23"/>
        <v>0</v>
      </c>
      <c r="BB114" s="144">
        <f t="shared" ca="1" si="23"/>
        <v>0</v>
      </c>
      <c r="BD114" s="79">
        <f ca="1">IFERROR(IF(SUMIF($G$6:$BB$6,BD$6&amp;" Total",$G114:$BB114)-(SUMIF($G$6:$BB$6,BD$6&amp;" "&amp;'Input-Func_Class'!$D$22,$G114:$BB114)+IFERROR(SUMIF($G$6:$BB$6,BD$6&amp;" "&amp;'Input-Func_Class'!$E$22,$G114:$BB114),SUMIF($G$6:$BB$6,BD$6&amp;" "&amp;'Input-Func_Class'!$B$24,$G114:$BB114))+SUMIF($G$6:$BB$6,BD$6&amp;" "&amp;'Input-Func_Class'!$F$22,$G114:$BB114))&lt;Check_Limit,0,1),1)</f>
        <v>0</v>
      </c>
      <c r="BE114" s="79">
        <f ca="1">IFERROR(IF(SUMIF($G$6:$BB$6,BE$6&amp;" Total",$G114:$BB114)-(SUMIF($G$6:$BB$6,BE$6&amp;" "&amp;'Input-Func_Class'!$D$22,$G114:$BB114)+IFERROR(SUMIF($G$6:$BB$6,BE$6&amp;" "&amp;'Input-Func_Class'!$E$22,$G114:$BB114),SUMIF($G$6:$BB$6,BE$6&amp;" "&amp;'Input-Func_Class'!$B$24,$G114:$BB114))+SUMIF($G$6:$BB$6,BE$6&amp;" "&amp;'Input-Func_Class'!$F$22,$G114:$BB114))&lt;Check_Limit,0,1),1)</f>
        <v>0</v>
      </c>
      <c r="BF114" s="79">
        <f ca="1">IFERROR(IF(SUMIF($G$6:$BB$6,BF$6&amp;" Total",$G114:$BB114)-(SUMIF($G$6:$BB$6,BF$6&amp;" "&amp;'Input-Func_Class'!$D$22,$G114:$BB114)+IFERROR(SUMIF($G$6:$BB$6,BF$6&amp;" "&amp;'Input-Func_Class'!$E$22,$G114:$BB114),SUMIF($G$6:$BB$6,BF$6&amp;" "&amp;'Input-Func_Class'!$B$24,$G114:$BB114))+SUMIF($G$6:$BB$6,BF$6&amp;" "&amp;'Input-Func_Class'!$F$22,$G114:$BB114))&lt;Check_Limit,0,1),1)</f>
        <v>0</v>
      </c>
      <c r="BG114" s="79">
        <f ca="1">IFERROR(IF(SUMIF($G$6:$BB$6,BG$6&amp;" Total",$G114:$BB114)-(SUMIF($G$6:$BB$6,BG$6&amp;" "&amp;'Input-Func_Class'!$D$22,$G114:$BB114)+IFERROR(SUMIF($G$6:$BB$6,BG$6&amp;" "&amp;'Input-Func_Class'!$E$22,$G114:$BB114),SUMIF($G$6:$BB$6,BG$6&amp;" "&amp;'Input-Func_Class'!$B$24,$G114:$BB114))+SUMIF($G$6:$BB$6,BG$6&amp;" "&amp;'Input-Func_Class'!$F$22,$G114:$BB114))&lt;Check_Limit,0,1),1)</f>
        <v>0</v>
      </c>
      <c r="BH114" s="79">
        <f ca="1">IFERROR(IF(SUMIF($G$6:$BB$6,BH$6&amp;" Total",$G114:$BB114)-(SUMIF($G$6:$BB$6,BH$6&amp;" "&amp;'Input-Func_Class'!$D$22,$G114:$BB114)+IFERROR(SUMIF($G$6:$BB$6,BH$6&amp;" "&amp;'Input-Func_Class'!$E$22,$G114:$BB114),SUMIF($G$6:$BB$6,BH$6&amp;" "&amp;'Input-Func_Class'!$B$24,$G114:$BB114))+SUMIF($G$6:$BB$6,BH$6&amp;" "&amp;'Input-Func_Class'!$F$22,$G114:$BB114))&lt;Check_Limit,0,1),1)</f>
        <v>0</v>
      </c>
      <c r="BI114" s="79">
        <f ca="1">IFERROR(IF(SUMIF($G$6:$BB$6,BI$6&amp;" Total",$G114:$BB114)-(SUMIF($G$6:$BB$6,BI$6&amp;" "&amp;'Input-Func_Class'!$D$22,$G114:$BB114)+IFERROR(SUMIF($G$6:$BB$6,BI$6&amp;" "&amp;'Input-Func_Class'!$E$22,$G114:$BB114),SUMIF($G$6:$BB$6,BI$6&amp;" "&amp;'Input-Func_Class'!$B$24,$G114:$BB114))+SUMIF($G$6:$BB$6,BI$6&amp;" "&amp;'Input-Func_Class'!$F$22,$G114:$BB114))&lt;Check_Limit,0,1),1)</f>
        <v>0</v>
      </c>
      <c r="BJ114" s="79">
        <f ca="1">IFERROR(IF(SUMIF($G$6:$BB$6,BJ$6&amp;" Total",$G114:$BB114)-(SUMIF($G$6:$BB$6,BJ$6&amp;" "&amp;'Input-Func_Class'!$D$22,$G114:$BB114)+IFERROR(SUMIF($G$6:$BB$6,BJ$6&amp;" "&amp;'Input-Func_Class'!$E$22,$G114:$BB114),SUMIF($G$6:$BB$6,BJ$6&amp;" "&amp;'Input-Func_Class'!$B$24,$G114:$BB114))+SUMIF($G$6:$BB$6,BJ$6&amp;" "&amp;'Input-Func_Class'!$F$22,$G114:$BB114))&lt;Check_Limit,0,1),1)</f>
        <v>0</v>
      </c>
      <c r="BK114" s="79">
        <f ca="1">IFERROR(IF(SUMIF($G$6:$BB$6,BK$6&amp;" Total",$G114:$BB114)-(SUMIF($G$6:$BB$6,BK$6&amp;" "&amp;'Input-Func_Class'!$D$22,$G114:$BB114)+IFERROR(SUMIF($G$6:$BB$6,BK$6&amp;" "&amp;'Input-Func_Class'!$E$22,$G114:$BB114),SUMIF($G$6:$BB$6,BK$6&amp;" "&amp;'Input-Func_Class'!$B$24,$G114:$BB114))+SUMIF($G$6:$BB$6,BK$6&amp;" "&amp;'Input-Func_Class'!$F$22,$G114:$BB114))&lt;Check_Limit,0,1),1)</f>
        <v>0</v>
      </c>
      <c r="BL114" s="79">
        <f ca="1">IFERROR(IF(SUMIF($G$6:$BB$6,BL$6&amp;" Total",$G114:$BB114)-(SUMIF($G$6:$BB$6,BL$6&amp;" "&amp;'Input-Func_Class'!$D$22,$G114:$BB114)+IFERROR(SUMIF($G$6:$BB$6,BL$6&amp;" "&amp;'Input-Func_Class'!$E$22,$G114:$BB114),SUMIF($G$6:$BB$6,BL$6&amp;" "&amp;'Input-Func_Class'!$B$24,$G114:$BB114))+SUMIF($G$6:$BB$6,BL$6&amp;" "&amp;'Input-Func_Class'!$F$22,$G114:$BB114))&lt;Check_Limit,0,1),1)</f>
        <v>0</v>
      </c>
      <c r="BM114" s="79">
        <f ca="1">IFERROR(IF(SUMIF($G$6:$BB$6,BM$6&amp;" Total",$G114:$BB114)-(SUMIF($G$6:$BB$6,BM$6&amp;" "&amp;'Input-Func_Class'!$D$22,$G114:$BB114)+IFERROR(SUMIF($G$6:$BB$6,BM$6&amp;" "&amp;'Input-Func_Class'!$E$22,$G114:$BB114),SUMIF($G$6:$BB$6,BM$6&amp;" "&amp;'Input-Func_Class'!$B$24,$G114:$BB114))+SUMIF($G$6:$BB$6,BM$6&amp;" "&amp;'Input-Func_Class'!$F$22,$G114:$BB114))&lt;Check_Limit,0,1),1)</f>
        <v>0</v>
      </c>
      <c r="BN114" s="79">
        <f ca="1">IFERROR(IF(SUMIF($G$6:$BB$6,BN$6&amp;" Total",$G114:$BB114)-(SUMIF($G$6:$BB$6,BN$6&amp;" "&amp;'Input-Func_Class'!$D$22,$G114:$BB114)+IFERROR(SUMIF($G$6:$BB$6,BN$6&amp;" "&amp;'Input-Func_Class'!$E$22,$G114:$BB114),SUMIF($G$6:$BB$6,BN$6&amp;" "&amp;'Input-Func_Class'!$B$24,$G114:$BB114))+SUMIF($G$6:$BB$6,BN$6&amp;" "&amp;'Input-Func_Class'!$F$22,$G114:$BB114))&lt;Check_Limit,0,1),1)</f>
        <v>0</v>
      </c>
      <c r="BO114" s="79">
        <f ca="1">IFERROR(IF(SUMIF($G$6:$BB$6,BO$6&amp;" Total",$G114:$BB114)-(SUMIF($G$6:$BB$6,BO$6&amp;" "&amp;'Input-Func_Class'!$D$22,$G114:$BB114)+IFERROR(SUMIF($G$6:$BB$6,BO$6&amp;" "&amp;'Input-Func_Class'!$E$22,$G114:$BB114),SUMIF($G$6:$BB$6,BO$6&amp;" "&amp;'Input-Func_Class'!$B$24,$G114:$BB114))+SUMIF($G$6:$BB$6,BO$6&amp;" "&amp;'Input-Func_Class'!$F$22,$G114:$BB114))&lt;Check_Limit,0,1),1)</f>
        <v>0</v>
      </c>
    </row>
    <row r="115" spans="1:67">
      <c r="A115" s="113" t="str">
        <f>IF(ISBLANK('Input-Accounts'!A115),"",'Input-Accounts'!A115)</f>
        <v/>
      </c>
      <c r="B115" s="79" t="str">
        <f>IF(ISBLANK('Input-Accounts'!B115),"",'Input-Accounts'!B115)</f>
        <v/>
      </c>
      <c r="C115" s="113" t="str">
        <f>IF(ISBLANK('Input-Accounts'!C115),"",'Input-Accounts'!C115)</f>
        <v/>
      </c>
      <c r="D115" s="113"/>
      <c r="E115" s="14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D115" s="79">
        <f>IFERROR(IF(SUMIF($G$6:$BB$6,BD$6&amp;" Total",$G115:$BB115)-(SUMIF($G$6:$BB$6,BD$6&amp;" "&amp;'Input-Func_Class'!$D$22,$G115:$BB115)+IFERROR(SUMIF($G$6:$BB$6,BD$6&amp;" "&amp;'Input-Func_Class'!$E$22,$G115:$BB115),SUMIF($G$6:$BB$6,BD$6&amp;" "&amp;'Input-Func_Class'!$B$24,$G115:$BB115))+SUMIF($G$6:$BB$6,BD$6&amp;" "&amp;'Input-Func_Class'!$F$22,$G115:$BB115))&lt;Check_Limit,0,1),1)</f>
        <v>0</v>
      </c>
      <c r="BE115" s="79">
        <f>IFERROR(IF(SUMIF($G$6:$BB$6,BE$6&amp;" Total",$G115:$BB115)-(SUMIF($G$6:$BB$6,BE$6&amp;" "&amp;'Input-Func_Class'!$D$22,$G115:$BB115)+IFERROR(SUMIF($G$6:$BB$6,BE$6&amp;" "&amp;'Input-Func_Class'!$E$22,$G115:$BB115),SUMIF($G$6:$BB$6,BE$6&amp;" "&amp;'Input-Func_Class'!$B$24,$G115:$BB115))+SUMIF($G$6:$BB$6,BE$6&amp;" "&amp;'Input-Func_Class'!$F$22,$G115:$BB115))&lt;Check_Limit,0,1),1)</f>
        <v>0</v>
      </c>
      <c r="BF115" s="79">
        <f>IFERROR(IF(SUMIF($G$6:$BB$6,BF$6&amp;" Total",$G115:$BB115)-(SUMIF($G$6:$BB$6,BF$6&amp;" "&amp;'Input-Func_Class'!$D$22,$G115:$BB115)+IFERROR(SUMIF($G$6:$BB$6,BF$6&amp;" "&amp;'Input-Func_Class'!$E$22,$G115:$BB115),SUMIF($G$6:$BB$6,BF$6&amp;" "&amp;'Input-Func_Class'!$B$24,$G115:$BB115))+SUMIF($G$6:$BB$6,BF$6&amp;" "&amp;'Input-Func_Class'!$F$22,$G115:$BB115))&lt;Check_Limit,0,1),1)</f>
        <v>0</v>
      </c>
      <c r="BG115" s="79">
        <f>IFERROR(IF(SUMIF($G$6:$BB$6,BG$6&amp;" Total",$G115:$BB115)-(SUMIF($G$6:$BB$6,BG$6&amp;" "&amp;'Input-Func_Class'!$D$22,$G115:$BB115)+IFERROR(SUMIF($G$6:$BB$6,BG$6&amp;" "&amp;'Input-Func_Class'!$E$22,$G115:$BB115),SUMIF($G$6:$BB$6,BG$6&amp;" "&amp;'Input-Func_Class'!$B$24,$G115:$BB115))+SUMIF($G$6:$BB$6,BG$6&amp;" "&amp;'Input-Func_Class'!$F$22,$G115:$BB115))&lt;Check_Limit,0,1),1)</f>
        <v>0</v>
      </c>
      <c r="BH115" s="79">
        <f>IFERROR(IF(SUMIF($G$6:$BB$6,BH$6&amp;" Total",$G115:$BB115)-(SUMIF($G$6:$BB$6,BH$6&amp;" "&amp;'Input-Func_Class'!$D$22,$G115:$BB115)+IFERROR(SUMIF($G$6:$BB$6,BH$6&amp;" "&amp;'Input-Func_Class'!$E$22,$G115:$BB115),SUMIF($G$6:$BB$6,BH$6&amp;" "&amp;'Input-Func_Class'!$B$24,$G115:$BB115))+SUMIF($G$6:$BB$6,BH$6&amp;" "&amp;'Input-Func_Class'!$F$22,$G115:$BB115))&lt;Check_Limit,0,1),1)</f>
        <v>0</v>
      </c>
      <c r="BI115" s="79">
        <f>IFERROR(IF(SUMIF($G$6:$BB$6,BI$6&amp;" Total",$G115:$BB115)-(SUMIF($G$6:$BB$6,BI$6&amp;" "&amp;'Input-Func_Class'!$D$22,$G115:$BB115)+IFERROR(SUMIF($G$6:$BB$6,BI$6&amp;" "&amp;'Input-Func_Class'!$E$22,$G115:$BB115),SUMIF($G$6:$BB$6,BI$6&amp;" "&amp;'Input-Func_Class'!$B$24,$G115:$BB115))+SUMIF($G$6:$BB$6,BI$6&amp;" "&amp;'Input-Func_Class'!$F$22,$G115:$BB115))&lt;Check_Limit,0,1),1)</f>
        <v>0</v>
      </c>
      <c r="BJ115" s="79">
        <f>IFERROR(IF(SUMIF($G$6:$BB$6,BJ$6&amp;" Total",$G115:$BB115)-(SUMIF($G$6:$BB$6,BJ$6&amp;" "&amp;'Input-Func_Class'!$D$22,$G115:$BB115)+IFERROR(SUMIF($G$6:$BB$6,BJ$6&amp;" "&amp;'Input-Func_Class'!$E$22,$G115:$BB115),SUMIF($G$6:$BB$6,BJ$6&amp;" "&amp;'Input-Func_Class'!$B$24,$G115:$BB115))+SUMIF($G$6:$BB$6,BJ$6&amp;" "&amp;'Input-Func_Class'!$F$22,$G115:$BB115))&lt;Check_Limit,0,1),1)</f>
        <v>0</v>
      </c>
      <c r="BK115" s="79">
        <f>IFERROR(IF(SUMIF($G$6:$BB$6,BK$6&amp;" Total",$G115:$BB115)-(SUMIF($G$6:$BB$6,BK$6&amp;" "&amp;'Input-Func_Class'!$D$22,$G115:$BB115)+IFERROR(SUMIF($G$6:$BB$6,BK$6&amp;" "&amp;'Input-Func_Class'!$E$22,$G115:$BB115),SUMIF($G$6:$BB$6,BK$6&amp;" "&amp;'Input-Func_Class'!$B$24,$G115:$BB115))+SUMIF($G$6:$BB$6,BK$6&amp;" "&amp;'Input-Func_Class'!$F$22,$G115:$BB115))&lt;Check_Limit,0,1),1)</f>
        <v>0</v>
      </c>
      <c r="BL115" s="79">
        <f>IFERROR(IF(SUMIF($G$6:$BB$6,BL$6&amp;" Total",$G115:$BB115)-(SUMIF($G$6:$BB$6,BL$6&amp;" "&amp;'Input-Func_Class'!$D$22,$G115:$BB115)+IFERROR(SUMIF($G$6:$BB$6,BL$6&amp;" "&amp;'Input-Func_Class'!$E$22,$G115:$BB115),SUMIF($G$6:$BB$6,BL$6&amp;" "&amp;'Input-Func_Class'!$B$24,$G115:$BB115))+SUMIF($G$6:$BB$6,BL$6&amp;" "&amp;'Input-Func_Class'!$F$22,$G115:$BB115))&lt;Check_Limit,0,1),1)</f>
        <v>0</v>
      </c>
      <c r="BM115" s="79">
        <f>IFERROR(IF(SUMIF($G$6:$BB$6,BM$6&amp;" Total",$G115:$BB115)-(SUMIF($G$6:$BB$6,BM$6&amp;" "&amp;'Input-Func_Class'!$D$22,$G115:$BB115)+IFERROR(SUMIF($G$6:$BB$6,BM$6&amp;" "&amp;'Input-Func_Class'!$E$22,$G115:$BB115),SUMIF($G$6:$BB$6,BM$6&amp;" "&amp;'Input-Func_Class'!$B$24,$G115:$BB115))+SUMIF($G$6:$BB$6,BM$6&amp;" "&amp;'Input-Func_Class'!$F$22,$G115:$BB115))&lt;Check_Limit,0,1),1)</f>
        <v>0</v>
      </c>
      <c r="BN115" s="79">
        <f>IFERROR(IF(SUMIF($G$6:$BB$6,BN$6&amp;" Total",$G115:$BB115)-(SUMIF($G$6:$BB$6,BN$6&amp;" "&amp;'Input-Func_Class'!$D$22,$G115:$BB115)+IFERROR(SUMIF($G$6:$BB$6,BN$6&amp;" "&amp;'Input-Func_Class'!$E$22,$G115:$BB115),SUMIF($G$6:$BB$6,BN$6&amp;" "&amp;'Input-Func_Class'!$B$24,$G115:$BB115))+SUMIF($G$6:$BB$6,BN$6&amp;" "&amp;'Input-Func_Class'!$F$22,$G115:$BB115))&lt;Check_Limit,0,1),1)</f>
        <v>0</v>
      </c>
      <c r="BO115" s="79">
        <f>IFERROR(IF(SUMIF($G$6:$BB$6,BO$6&amp;" Total",$G115:$BB115)-(SUMIF($G$6:$BB$6,BO$6&amp;" "&amp;'Input-Func_Class'!$D$22,$G115:$BB115)+IFERROR(SUMIF($G$6:$BB$6,BO$6&amp;" "&amp;'Input-Func_Class'!$E$22,$G115:$BB115),SUMIF($G$6:$BB$6,BO$6&amp;" "&amp;'Input-Func_Class'!$B$24,$G115:$BB115))+SUMIF($G$6:$BB$6,BO$6&amp;" "&amp;'Input-Func_Class'!$F$22,$G115:$BB115))&lt;Check_Limit,0,1),1)</f>
        <v>0</v>
      </c>
    </row>
    <row r="116" spans="1:67" ht="15" thickBot="1">
      <c r="A116" s="113">
        <f>IF(ISBLANK('Input-Accounts'!A116),"",'Input-Accounts'!A116)</f>
        <v>98</v>
      </c>
      <c r="B116" s="127" t="str">
        <f>IF(ISBLANK('Input-Accounts'!B116),"",'Input-Accounts'!B116)</f>
        <v>TOTAL RATE BASE</v>
      </c>
      <c r="C116" s="113" t="str">
        <f>IF(ISBLANK('Input-Accounts'!C116),"",'Input-Accounts'!C116)</f>
        <v/>
      </c>
      <c r="D116" s="75">
        <f>SUBTOTAL(9,D11:D115)</f>
        <v>619864245.4942106</v>
      </c>
      <c r="E116" s="143">
        <f t="shared" ref="E116:E123" ca="1" si="24">IFERROR(IF(D116="",0,IF(D116=0,0,IF(ABS(D116-SUM(G116,K116,O116,S116,W116,AA116,AE116,AI116,AM116,AQ116,AU116,AY116))&lt;Check_Limit,0,1))),1)</f>
        <v>0</v>
      </c>
      <c r="G116" s="75">
        <f t="shared" ref="G116:BB116" ca="1" si="25">SUBTOTAL(9,G11:G115)</f>
        <v>0</v>
      </c>
      <c r="H116" s="75">
        <f t="shared" ca="1" si="25"/>
        <v>0</v>
      </c>
      <c r="I116" s="75">
        <f t="shared" ca="1" si="25"/>
        <v>0</v>
      </c>
      <c r="J116" s="75">
        <f t="shared" ca="1" si="25"/>
        <v>0</v>
      </c>
      <c r="K116" s="75">
        <f t="shared" ca="1" si="25"/>
        <v>6733350.1897129323</v>
      </c>
      <c r="L116" s="75">
        <f t="shared" ca="1" si="25"/>
        <v>6058207.0903747398</v>
      </c>
      <c r="M116" s="75">
        <f t="shared" ca="1" si="25"/>
        <v>675143.09933819401</v>
      </c>
      <c r="N116" s="75">
        <f t="shared" ca="1" si="25"/>
        <v>0</v>
      </c>
      <c r="O116" s="75">
        <f t="shared" ca="1" si="25"/>
        <v>613130895.30449736</v>
      </c>
      <c r="P116" s="75">
        <f t="shared" ca="1" si="25"/>
        <v>446636406.98230958</v>
      </c>
      <c r="Q116" s="75">
        <f t="shared" ca="1" si="25"/>
        <v>0</v>
      </c>
      <c r="R116" s="75">
        <f t="shared" ca="1" si="25"/>
        <v>166494488.32218796</v>
      </c>
      <c r="S116" s="75">
        <f t="shared" ca="1" si="25"/>
        <v>0</v>
      </c>
      <c r="T116" s="75">
        <f t="shared" ca="1" si="25"/>
        <v>0</v>
      </c>
      <c r="U116" s="75">
        <f t="shared" ca="1" si="25"/>
        <v>0</v>
      </c>
      <c r="V116" s="75">
        <f t="shared" ca="1" si="25"/>
        <v>0</v>
      </c>
      <c r="W116" s="75">
        <f t="shared" ca="1" si="25"/>
        <v>0</v>
      </c>
      <c r="X116" s="75">
        <f t="shared" ca="1" si="25"/>
        <v>0</v>
      </c>
      <c r="Y116" s="75">
        <f t="shared" ca="1" si="25"/>
        <v>0</v>
      </c>
      <c r="Z116" s="75">
        <f t="shared" ca="1" si="25"/>
        <v>0</v>
      </c>
      <c r="AA116" s="75">
        <f t="shared" ca="1" si="25"/>
        <v>0</v>
      </c>
      <c r="AB116" s="75">
        <f t="shared" ca="1" si="25"/>
        <v>0</v>
      </c>
      <c r="AC116" s="75">
        <f t="shared" ca="1" si="25"/>
        <v>0</v>
      </c>
      <c r="AD116" s="75">
        <f t="shared" ca="1" si="25"/>
        <v>0</v>
      </c>
      <c r="AE116" s="75">
        <f t="shared" ca="1" si="25"/>
        <v>0</v>
      </c>
      <c r="AF116" s="75">
        <f t="shared" ca="1" si="25"/>
        <v>0</v>
      </c>
      <c r="AG116" s="75">
        <f t="shared" ca="1" si="25"/>
        <v>0</v>
      </c>
      <c r="AH116" s="75">
        <f t="shared" ca="1" si="25"/>
        <v>0</v>
      </c>
      <c r="AI116" s="75">
        <f t="shared" ca="1" si="25"/>
        <v>0</v>
      </c>
      <c r="AJ116" s="75">
        <f t="shared" ca="1" si="25"/>
        <v>0</v>
      </c>
      <c r="AK116" s="75">
        <f t="shared" ca="1" si="25"/>
        <v>0</v>
      </c>
      <c r="AL116" s="75">
        <f t="shared" ca="1" si="25"/>
        <v>0</v>
      </c>
      <c r="AM116" s="75">
        <f t="shared" ca="1" si="25"/>
        <v>0</v>
      </c>
      <c r="AN116" s="75">
        <f t="shared" ca="1" si="25"/>
        <v>0</v>
      </c>
      <c r="AO116" s="75">
        <f t="shared" ca="1" si="25"/>
        <v>0</v>
      </c>
      <c r="AP116" s="75">
        <f t="shared" ca="1" si="25"/>
        <v>0</v>
      </c>
      <c r="AQ116" s="75">
        <f t="shared" ca="1" si="25"/>
        <v>0</v>
      </c>
      <c r="AR116" s="75">
        <f t="shared" ca="1" si="25"/>
        <v>0</v>
      </c>
      <c r="AS116" s="75">
        <f t="shared" ca="1" si="25"/>
        <v>0</v>
      </c>
      <c r="AT116" s="75">
        <f t="shared" ca="1" si="25"/>
        <v>0</v>
      </c>
      <c r="AU116" s="75">
        <f t="shared" ca="1" si="25"/>
        <v>0</v>
      </c>
      <c r="AV116" s="75">
        <f t="shared" ca="1" si="25"/>
        <v>0</v>
      </c>
      <c r="AW116" s="75">
        <f t="shared" ca="1" si="25"/>
        <v>0</v>
      </c>
      <c r="AX116" s="75">
        <f t="shared" ca="1" si="25"/>
        <v>0</v>
      </c>
      <c r="AY116" s="75">
        <f t="shared" ca="1" si="25"/>
        <v>0</v>
      </c>
      <c r="AZ116" s="75">
        <f t="shared" ca="1" si="25"/>
        <v>0</v>
      </c>
      <c r="BA116" s="75">
        <f t="shared" ca="1" si="25"/>
        <v>0</v>
      </c>
      <c r="BB116" s="75">
        <f t="shared" ca="1" si="25"/>
        <v>0</v>
      </c>
      <c r="BD116" s="79">
        <f ca="1">IFERROR(IF(SUMIF($G$6:$BB$6,BD$6&amp;" Total",$G116:$BB116)-(SUMIF($G$6:$BB$6,BD$6&amp;" "&amp;'Input-Func_Class'!$D$22,$G116:$BB116)+IFERROR(SUMIF($G$6:$BB$6,BD$6&amp;" "&amp;'Input-Func_Class'!$E$22,$G116:$BB116),SUMIF($G$6:$BB$6,BD$6&amp;" "&amp;'Input-Func_Class'!$B$24,$G116:$BB116))+SUMIF($G$6:$BB$6,BD$6&amp;" "&amp;'Input-Func_Class'!$F$22,$G116:$BB116))&lt;Check_Limit,0,1),1)</f>
        <v>0</v>
      </c>
      <c r="BE116" s="79">
        <f ca="1">IFERROR(IF(SUMIF($G$6:$BB$6,BE$6&amp;" Total",$G116:$BB116)-(SUMIF($G$6:$BB$6,BE$6&amp;" "&amp;'Input-Func_Class'!$D$22,$G116:$BB116)+IFERROR(SUMIF($G$6:$BB$6,BE$6&amp;" "&amp;'Input-Func_Class'!$E$22,$G116:$BB116),SUMIF($G$6:$BB$6,BE$6&amp;" "&amp;'Input-Func_Class'!$B$24,$G116:$BB116))+SUMIF($G$6:$BB$6,BE$6&amp;" "&amp;'Input-Func_Class'!$F$22,$G116:$BB116))&lt;Check_Limit,0,1),1)</f>
        <v>0</v>
      </c>
      <c r="BF116" s="79">
        <f ca="1">IFERROR(IF(SUMIF($G$6:$BB$6,BF$6&amp;" Total",$G116:$BB116)-(SUMIF($G$6:$BB$6,BF$6&amp;" "&amp;'Input-Func_Class'!$D$22,$G116:$BB116)+IFERROR(SUMIF($G$6:$BB$6,BF$6&amp;" "&amp;'Input-Func_Class'!$E$22,$G116:$BB116),SUMIF($G$6:$BB$6,BF$6&amp;" "&amp;'Input-Func_Class'!$B$24,$G116:$BB116))+SUMIF($G$6:$BB$6,BF$6&amp;" "&amp;'Input-Func_Class'!$F$22,$G116:$BB116))&lt;Check_Limit,0,1),1)</f>
        <v>0</v>
      </c>
      <c r="BG116" s="79">
        <f ca="1">IFERROR(IF(SUMIF($G$6:$BB$6,BG$6&amp;" Total",$G116:$BB116)-(SUMIF($G$6:$BB$6,BG$6&amp;" "&amp;'Input-Func_Class'!$D$22,$G116:$BB116)+IFERROR(SUMIF($G$6:$BB$6,BG$6&amp;" "&amp;'Input-Func_Class'!$E$22,$G116:$BB116),SUMIF($G$6:$BB$6,BG$6&amp;" "&amp;'Input-Func_Class'!$B$24,$G116:$BB116))+SUMIF($G$6:$BB$6,BG$6&amp;" "&amp;'Input-Func_Class'!$F$22,$G116:$BB116))&lt;Check_Limit,0,1),1)</f>
        <v>0</v>
      </c>
      <c r="BH116" s="79">
        <f ca="1">IFERROR(IF(SUMIF($G$6:$BB$6,BH$6&amp;" Total",$G116:$BB116)-(SUMIF($G$6:$BB$6,BH$6&amp;" "&amp;'Input-Func_Class'!$D$22,$G116:$BB116)+IFERROR(SUMIF($G$6:$BB$6,BH$6&amp;" "&amp;'Input-Func_Class'!$E$22,$G116:$BB116),SUMIF($G$6:$BB$6,BH$6&amp;" "&amp;'Input-Func_Class'!$B$24,$G116:$BB116))+SUMIF($G$6:$BB$6,BH$6&amp;" "&amp;'Input-Func_Class'!$F$22,$G116:$BB116))&lt;Check_Limit,0,1),1)</f>
        <v>0</v>
      </c>
      <c r="BI116" s="79">
        <f ca="1">IFERROR(IF(SUMIF($G$6:$BB$6,BI$6&amp;" Total",$G116:$BB116)-(SUMIF($G$6:$BB$6,BI$6&amp;" "&amp;'Input-Func_Class'!$D$22,$G116:$BB116)+IFERROR(SUMIF($G$6:$BB$6,BI$6&amp;" "&amp;'Input-Func_Class'!$E$22,$G116:$BB116),SUMIF($G$6:$BB$6,BI$6&amp;" "&amp;'Input-Func_Class'!$B$24,$G116:$BB116))+SUMIF($G$6:$BB$6,BI$6&amp;" "&amp;'Input-Func_Class'!$F$22,$G116:$BB116))&lt;Check_Limit,0,1),1)</f>
        <v>0</v>
      </c>
      <c r="BJ116" s="79">
        <f ca="1">IFERROR(IF(SUMIF($G$6:$BB$6,BJ$6&amp;" Total",$G116:$BB116)-(SUMIF($G$6:$BB$6,BJ$6&amp;" "&amp;'Input-Func_Class'!$D$22,$G116:$BB116)+IFERROR(SUMIF($G$6:$BB$6,BJ$6&amp;" "&amp;'Input-Func_Class'!$E$22,$G116:$BB116),SUMIF($G$6:$BB$6,BJ$6&amp;" "&amp;'Input-Func_Class'!$B$24,$G116:$BB116))+SUMIF($G$6:$BB$6,BJ$6&amp;" "&amp;'Input-Func_Class'!$F$22,$G116:$BB116))&lt;Check_Limit,0,1),1)</f>
        <v>0</v>
      </c>
      <c r="BK116" s="79">
        <f ca="1">IFERROR(IF(SUMIF($G$6:$BB$6,BK$6&amp;" Total",$G116:$BB116)-(SUMIF($G$6:$BB$6,BK$6&amp;" "&amp;'Input-Func_Class'!$D$22,$G116:$BB116)+IFERROR(SUMIF($G$6:$BB$6,BK$6&amp;" "&amp;'Input-Func_Class'!$E$22,$G116:$BB116),SUMIF($G$6:$BB$6,BK$6&amp;" "&amp;'Input-Func_Class'!$B$24,$G116:$BB116))+SUMIF($G$6:$BB$6,BK$6&amp;" "&amp;'Input-Func_Class'!$F$22,$G116:$BB116))&lt;Check_Limit,0,1),1)</f>
        <v>0</v>
      </c>
      <c r="BL116" s="79">
        <f ca="1">IFERROR(IF(SUMIF($G$6:$BB$6,BL$6&amp;" Total",$G116:$BB116)-(SUMIF($G$6:$BB$6,BL$6&amp;" "&amp;'Input-Func_Class'!$D$22,$G116:$BB116)+IFERROR(SUMIF($G$6:$BB$6,BL$6&amp;" "&amp;'Input-Func_Class'!$E$22,$G116:$BB116),SUMIF($G$6:$BB$6,BL$6&amp;" "&amp;'Input-Func_Class'!$B$24,$G116:$BB116))+SUMIF($G$6:$BB$6,BL$6&amp;" "&amp;'Input-Func_Class'!$F$22,$G116:$BB116))&lt;Check_Limit,0,1),1)</f>
        <v>0</v>
      </c>
      <c r="BM116" s="79">
        <f ca="1">IFERROR(IF(SUMIF($G$6:$BB$6,BM$6&amp;" Total",$G116:$BB116)-(SUMIF($G$6:$BB$6,BM$6&amp;" "&amp;'Input-Func_Class'!$D$22,$G116:$BB116)+IFERROR(SUMIF($G$6:$BB$6,BM$6&amp;" "&amp;'Input-Func_Class'!$E$22,$G116:$BB116),SUMIF($G$6:$BB$6,BM$6&amp;" "&amp;'Input-Func_Class'!$B$24,$G116:$BB116))+SUMIF($G$6:$BB$6,BM$6&amp;" "&amp;'Input-Func_Class'!$F$22,$G116:$BB116))&lt;Check_Limit,0,1),1)</f>
        <v>0</v>
      </c>
      <c r="BN116" s="79">
        <f ca="1">IFERROR(IF(SUMIF($G$6:$BB$6,BN$6&amp;" Total",$G116:$BB116)-(SUMIF($G$6:$BB$6,BN$6&amp;" "&amp;'Input-Func_Class'!$D$22,$G116:$BB116)+IFERROR(SUMIF($G$6:$BB$6,BN$6&amp;" "&amp;'Input-Func_Class'!$E$22,$G116:$BB116),SUMIF($G$6:$BB$6,BN$6&amp;" "&amp;'Input-Func_Class'!$B$24,$G116:$BB116))+SUMIF($G$6:$BB$6,BN$6&amp;" "&amp;'Input-Func_Class'!$F$22,$G116:$BB116))&lt;Check_Limit,0,1),1)</f>
        <v>0</v>
      </c>
      <c r="BO116" s="79">
        <f ca="1">IFERROR(IF(SUMIF($G$6:$BB$6,BO$6&amp;" Total",$G116:$BB116)-(SUMIF($G$6:$BB$6,BO$6&amp;" "&amp;'Input-Func_Class'!$D$22,$G116:$BB116)+IFERROR(SUMIF($G$6:$BB$6,BO$6&amp;" "&amp;'Input-Func_Class'!$E$22,$G116:$BB116),SUMIF($G$6:$BB$6,BO$6&amp;" "&amp;'Input-Func_Class'!$B$24,$G116:$BB116))+SUMIF($G$6:$BB$6,BO$6&amp;" "&amp;'Input-Func_Class'!$F$22,$G116:$BB116))&lt;Check_Limit,0,1),1)</f>
        <v>0</v>
      </c>
    </row>
    <row r="117" spans="1:67" ht="15" thickTop="1">
      <c r="A117" s="113" t="str">
        <f>IF(ISBLANK('Input-Accounts'!A117),"",'Input-Accounts'!A117)</f>
        <v/>
      </c>
      <c r="B117" s="79" t="str">
        <f>IF(ISBLANK('Input-Accounts'!B117),"",'Input-Accounts'!B117)</f>
        <v/>
      </c>
      <c r="C117" s="113" t="str">
        <f>IF(ISBLANK('Input-Accounts'!C117),"",'Input-Accounts'!C117)</f>
        <v/>
      </c>
      <c r="D117" s="143"/>
      <c r="E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  <c r="BD117" s="79">
        <f>IFERROR(IF(SUMIF($G$6:$BB$6,BD$6&amp;" Total",$G117:$BB117)-(SUMIF($G$6:$BB$6,BD$6&amp;" "&amp;'Input-Func_Class'!$D$22,$G117:$BB117)+IFERROR(SUMIF($G$6:$BB$6,BD$6&amp;" "&amp;'Input-Func_Class'!$E$22,$G117:$BB117),SUMIF($G$6:$BB$6,BD$6&amp;" "&amp;'Input-Func_Class'!$B$24,$G117:$BB117))+SUMIF($G$6:$BB$6,BD$6&amp;" "&amp;'Input-Func_Class'!$F$22,$G117:$BB117))&lt;Check_Limit,0,1),1)</f>
        <v>0</v>
      </c>
      <c r="BE117" s="79">
        <f>IFERROR(IF(SUMIF($G$6:$BB$6,BE$6&amp;" Total",$G117:$BB117)-(SUMIF($G$6:$BB$6,BE$6&amp;" "&amp;'Input-Func_Class'!$D$22,$G117:$BB117)+IFERROR(SUMIF($G$6:$BB$6,BE$6&amp;" "&amp;'Input-Func_Class'!$E$22,$G117:$BB117),SUMIF($G$6:$BB$6,BE$6&amp;" "&amp;'Input-Func_Class'!$B$24,$G117:$BB117))+SUMIF($G$6:$BB$6,BE$6&amp;" "&amp;'Input-Func_Class'!$F$22,$G117:$BB117))&lt;Check_Limit,0,1),1)</f>
        <v>0</v>
      </c>
      <c r="BF117" s="79">
        <f>IFERROR(IF(SUMIF($G$6:$BB$6,BF$6&amp;" Total",$G117:$BB117)-(SUMIF($G$6:$BB$6,BF$6&amp;" "&amp;'Input-Func_Class'!$D$22,$G117:$BB117)+IFERROR(SUMIF($G$6:$BB$6,BF$6&amp;" "&amp;'Input-Func_Class'!$E$22,$G117:$BB117),SUMIF($G$6:$BB$6,BF$6&amp;" "&amp;'Input-Func_Class'!$B$24,$G117:$BB117))+SUMIF($G$6:$BB$6,BF$6&amp;" "&amp;'Input-Func_Class'!$F$22,$G117:$BB117))&lt;Check_Limit,0,1),1)</f>
        <v>0</v>
      </c>
      <c r="BG117" s="79">
        <f>IFERROR(IF(SUMIF($G$6:$BB$6,BG$6&amp;" Total",$G117:$BB117)-(SUMIF($G$6:$BB$6,BG$6&amp;" "&amp;'Input-Func_Class'!$D$22,$G117:$BB117)+IFERROR(SUMIF($G$6:$BB$6,BG$6&amp;" "&amp;'Input-Func_Class'!$E$22,$G117:$BB117),SUMIF($G$6:$BB$6,BG$6&amp;" "&amp;'Input-Func_Class'!$B$24,$G117:$BB117))+SUMIF($G$6:$BB$6,BG$6&amp;" "&amp;'Input-Func_Class'!$F$22,$G117:$BB117))&lt;Check_Limit,0,1),1)</f>
        <v>0</v>
      </c>
      <c r="BH117" s="79">
        <f>IFERROR(IF(SUMIF($G$6:$BB$6,BH$6&amp;" Total",$G117:$BB117)-(SUMIF($G$6:$BB$6,BH$6&amp;" "&amp;'Input-Func_Class'!$D$22,$G117:$BB117)+IFERROR(SUMIF($G$6:$BB$6,BH$6&amp;" "&amp;'Input-Func_Class'!$E$22,$G117:$BB117),SUMIF($G$6:$BB$6,BH$6&amp;" "&amp;'Input-Func_Class'!$B$24,$G117:$BB117))+SUMIF($G$6:$BB$6,BH$6&amp;" "&amp;'Input-Func_Class'!$F$22,$G117:$BB117))&lt;Check_Limit,0,1),1)</f>
        <v>0</v>
      </c>
      <c r="BI117" s="79">
        <f>IFERROR(IF(SUMIF($G$6:$BB$6,BI$6&amp;" Total",$G117:$BB117)-(SUMIF($G$6:$BB$6,BI$6&amp;" "&amp;'Input-Func_Class'!$D$22,$G117:$BB117)+IFERROR(SUMIF($G$6:$BB$6,BI$6&amp;" "&amp;'Input-Func_Class'!$E$22,$G117:$BB117),SUMIF($G$6:$BB$6,BI$6&amp;" "&amp;'Input-Func_Class'!$B$24,$G117:$BB117))+SUMIF($G$6:$BB$6,BI$6&amp;" "&amp;'Input-Func_Class'!$F$22,$G117:$BB117))&lt;Check_Limit,0,1),1)</f>
        <v>0</v>
      </c>
      <c r="BJ117" s="79">
        <f>IFERROR(IF(SUMIF($G$6:$BB$6,BJ$6&amp;" Total",$G117:$BB117)-(SUMIF($G$6:$BB$6,BJ$6&amp;" "&amp;'Input-Func_Class'!$D$22,$G117:$BB117)+IFERROR(SUMIF($G$6:$BB$6,BJ$6&amp;" "&amp;'Input-Func_Class'!$E$22,$G117:$BB117),SUMIF($G$6:$BB$6,BJ$6&amp;" "&amp;'Input-Func_Class'!$B$24,$G117:$BB117))+SUMIF($G$6:$BB$6,BJ$6&amp;" "&amp;'Input-Func_Class'!$F$22,$G117:$BB117))&lt;Check_Limit,0,1),1)</f>
        <v>0</v>
      </c>
      <c r="BK117" s="79">
        <f>IFERROR(IF(SUMIF($G$6:$BB$6,BK$6&amp;" Total",$G117:$BB117)-(SUMIF($G$6:$BB$6,BK$6&amp;" "&amp;'Input-Func_Class'!$D$22,$G117:$BB117)+IFERROR(SUMIF($G$6:$BB$6,BK$6&amp;" "&amp;'Input-Func_Class'!$E$22,$G117:$BB117),SUMIF($G$6:$BB$6,BK$6&amp;" "&amp;'Input-Func_Class'!$B$24,$G117:$BB117))+SUMIF($G$6:$BB$6,BK$6&amp;" "&amp;'Input-Func_Class'!$F$22,$G117:$BB117))&lt;Check_Limit,0,1),1)</f>
        <v>0</v>
      </c>
      <c r="BL117" s="79">
        <f>IFERROR(IF(SUMIF($G$6:$BB$6,BL$6&amp;" Total",$G117:$BB117)-(SUMIF($G$6:$BB$6,BL$6&amp;" "&amp;'Input-Func_Class'!$D$22,$G117:$BB117)+IFERROR(SUMIF($G$6:$BB$6,BL$6&amp;" "&amp;'Input-Func_Class'!$E$22,$G117:$BB117),SUMIF($G$6:$BB$6,BL$6&amp;" "&amp;'Input-Func_Class'!$B$24,$G117:$BB117))+SUMIF($G$6:$BB$6,BL$6&amp;" "&amp;'Input-Func_Class'!$F$22,$G117:$BB117))&lt;Check_Limit,0,1),1)</f>
        <v>0</v>
      </c>
      <c r="BM117" s="79">
        <f>IFERROR(IF(SUMIF($G$6:$BB$6,BM$6&amp;" Total",$G117:$BB117)-(SUMIF($G$6:$BB$6,BM$6&amp;" "&amp;'Input-Func_Class'!$D$22,$G117:$BB117)+IFERROR(SUMIF($G$6:$BB$6,BM$6&amp;" "&amp;'Input-Func_Class'!$E$22,$G117:$BB117),SUMIF($G$6:$BB$6,BM$6&amp;" "&amp;'Input-Func_Class'!$B$24,$G117:$BB117))+SUMIF($G$6:$BB$6,BM$6&amp;" "&amp;'Input-Func_Class'!$F$22,$G117:$BB117))&lt;Check_Limit,0,1),1)</f>
        <v>0</v>
      </c>
      <c r="BN117" s="79">
        <f>IFERROR(IF(SUMIF($G$6:$BB$6,BN$6&amp;" Total",$G117:$BB117)-(SUMIF($G$6:$BB$6,BN$6&amp;" "&amp;'Input-Func_Class'!$D$22,$G117:$BB117)+IFERROR(SUMIF($G$6:$BB$6,BN$6&amp;" "&amp;'Input-Func_Class'!$E$22,$G117:$BB117),SUMIF($G$6:$BB$6,BN$6&amp;" "&amp;'Input-Func_Class'!$B$24,$G117:$BB117))+SUMIF($G$6:$BB$6,BN$6&amp;" "&amp;'Input-Func_Class'!$F$22,$G117:$BB117))&lt;Check_Limit,0,1),1)</f>
        <v>0</v>
      </c>
      <c r="BO117" s="79">
        <f>IFERROR(IF(SUMIF($G$6:$BB$6,BO$6&amp;" Total",$G117:$BB117)-(SUMIF($G$6:$BB$6,BO$6&amp;" "&amp;'Input-Func_Class'!$D$22,$G117:$BB117)+IFERROR(SUMIF($G$6:$BB$6,BO$6&amp;" "&amp;'Input-Func_Class'!$E$22,$G117:$BB117),SUMIF($G$6:$BB$6,BO$6&amp;" "&amp;'Input-Func_Class'!$B$24,$G117:$BB117))+SUMIF($G$6:$BB$6,BO$6&amp;" "&amp;'Input-Func_Class'!$F$22,$G117:$BB117))&lt;Check_Limit,0,1),1)</f>
        <v>0</v>
      </c>
    </row>
    <row r="118" spans="1:67">
      <c r="A118" s="113">
        <f>IF(ISBLANK('Input-Accounts'!A118),"",'Input-Accounts'!A118)</f>
        <v>99</v>
      </c>
      <c r="B118" s="81" t="str">
        <f>IF(ISBLANK('Input-Accounts'!B118),"",'Input-Accounts'!B118)</f>
        <v>OPERATION AND MAINTENANCE EXPENSE</v>
      </c>
      <c r="C118" s="113" t="str">
        <f>IF(ISBLANK('Input-Accounts'!C118),"",'Input-Accounts'!C118)</f>
        <v/>
      </c>
      <c r="D118" s="143"/>
      <c r="E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  <c r="BA118" s="143"/>
      <c r="BB118" s="143"/>
      <c r="BD118" s="79">
        <f>IFERROR(IF(SUMIF($G$6:$BB$6,BD$6&amp;" Total",$G118:$BB118)-(SUMIF($G$6:$BB$6,BD$6&amp;" "&amp;'Input-Func_Class'!$D$22,$G118:$BB118)+IFERROR(SUMIF($G$6:$BB$6,BD$6&amp;" "&amp;'Input-Func_Class'!$E$22,$G118:$BB118),SUMIF($G$6:$BB$6,BD$6&amp;" "&amp;'Input-Func_Class'!$B$24,$G118:$BB118))+SUMIF($G$6:$BB$6,BD$6&amp;" "&amp;'Input-Func_Class'!$F$22,$G118:$BB118))&lt;Check_Limit,0,1),1)</f>
        <v>0</v>
      </c>
      <c r="BE118" s="79">
        <f>IFERROR(IF(SUMIF($G$6:$BB$6,BE$6&amp;" Total",$G118:$BB118)-(SUMIF($G$6:$BB$6,BE$6&amp;" "&amp;'Input-Func_Class'!$D$22,$G118:$BB118)+IFERROR(SUMIF($G$6:$BB$6,BE$6&amp;" "&amp;'Input-Func_Class'!$E$22,$G118:$BB118),SUMIF($G$6:$BB$6,BE$6&amp;" "&amp;'Input-Func_Class'!$B$24,$G118:$BB118))+SUMIF($G$6:$BB$6,BE$6&amp;" "&amp;'Input-Func_Class'!$F$22,$G118:$BB118))&lt;Check_Limit,0,1),1)</f>
        <v>0</v>
      </c>
      <c r="BF118" s="79">
        <f>IFERROR(IF(SUMIF($G$6:$BB$6,BF$6&amp;" Total",$G118:$BB118)-(SUMIF($G$6:$BB$6,BF$6&amp;" "&amp;'Input-Func_Class'!$D$22,$G118:$BB118)+IFERROR(SUMIF($G$6:$BB$6,BF$6&amp;" "&amp;'Input-Func_Class'!$E$22,$G118:$BB118),SUMIF($G$6:$BB$6,BF$6&amp;" "&amp;'Input-Func_Class'!$B$24,$G118:$BB118))+SUMIF($G$6:$BB$6,BF$6&amp;" "&amp;'Input-Func_Class'!$F$22,$G118:$BB118))&lt;Check_Limit,0,1),1)</f>
        <v>0</v>
      </c>
      <c r="BG118" s="79">
        <f>IFERROR(IF(SUMIF($G$6:$BB$6,BG$6&amp;" Total",$G118:$BB118)-(SUMIF($G$6:$BB$6,BG$6&amp;" "&amp;'Input-Func_Class'!$D$22,$G118:$BB118)+IFERROR(SUMIF($G$6:$BB$6,BG$6&amp;" "&amp;'Input-Func_Class'!$E$22,$G118:$BB118),SUMIF($G$6:$BB$6,BG$6&amp;" "&amp;'Input-Func_Class'!$B$24,$G118:$BB118))+SUMIF($G$6:$BB$6,BG$6&amp;" "&amp;'Input-Func_Class'!$F$22,$G118:$BB118))&lt;Check_Limit,0,1),1)</f>
        <v>0</v>
      </c>
      <c r="BH118" s="79">
        <f>IFERROR(IF(SUMIF($G$6:$BB$6,BH$6&amp;" Total",$G118:$BB118)-(SUMIF($G$6:$BB$6,BH$6&amp;" "&amp;'Input-Func_Class'!$D$22,$G118:$BB118)+IFERROR(SUMIF($G$6:$BB$6,BH$6&amp;" "&amp;'Input-Func_Class'!$E$22,$G118:$BB118),SUMIF($G$6:$BB$6,BH$6&amp;" "&amp;'Input-Func_Class'!$B$24,$G118:$BB118))+SUMIF($G$6:$BB$6,BH$6&amp;" "&amp;'Input-Func_Class'!$F$22,$G118:$BB118))&lt;Check_Limit,0,1),1)</f>
        <v>0</v>
      </c>
      <c r="BI118" s="79">
        <f>IFERROR(IF(SUMIF($G$6:$BB$6,BI$6&amp;" Total",$G118:$BB118)-(SUMIF($G$6:$BB$6,BI$6&amp;" "&amp;'Input-Func_Class'!$D$22,$G118:$BB118)+IFERROR(SUMIF($G$6:$BB$6,BI$6&amp;" "&amp;'Input-Func_Class'!$E$22,$G118:$BB118),SUMIF($G$6:$BB$6,BI$6&amp;" "&amp;'Input-Func_Class'!$B$24,$G118:$BB118))+SUMIF($G$6:$BB$6,BI$6&amp;" "&amp;'Input-Func_Class'!$F$22,$G118:$BB118))&lt;Check_Limit,0,1),1)</f>
        <v>0</v>
      </c>
      <c r="BJ118" s="79">
        <f>IFERROR(IF(SUMIF($G$6:$BB$6,BJ$6&amp;" Total",$G118:$BB118)-(SUMIF($G$6:$BB$6,BJ$6&amp;" "&amp;'Input-Func_Class'!$D$22,$G118:$BB118)+IFERROR(SUMIF($G$6:$BB$6,BJ$6&amp;" "&amp;'Input-Func_Class'!$E$22,$G118:$BB118),SUMIF($G$6:$BB$6,BJ$6&amp;" "&amp;'Input-Func_Class'!$B$24,$G118:$BB118))+SUMIF($G$6:$BB$6,BJ$6&amp;" "&amp;'Input-Func_Class'!$F$22,$G118:$BB118))&lt;Check_Limit,0,1),1)</f>
        <v>0</v>
      </c>
      <c r="BK118" s="79">
        <f>IFERROR(IF(SUMIF($G$6:$BB$6,BK$6&amp;" Total",$G118:$BB118)-(SUMIF($G$6:$BB$6,BK$6&amp;" "&amp;'Input-Func_Class'!$D$22,$G118:$BB118)+IFERROR(SUMIF($G$6:$BB$6,BK$6&amp;" "&amp;'Input-Func_Class'!$E$22,$G118:$BB118),SUMIF($G$6:$BB$6,BK$6&amp;" "&amp;'Input-Func_Class'!$B$24,$G118:$BB118))+SUMIF($G$6:$BB$6,BK$6&amp;" "&amp;'Input-Func_Class'!$F$22,$G118:$BB118))&lt;Check_Limit,0,1),1)</f>
        <v>0</v>
      </c>
      <c r="BL118" s="79">
        <f>IFERROR(IF(SUMIF($G$6:$BB$6,BL$6&amp;" Total",$G118:$BB118)-(SUMIF($G$6:$BB$6,BL$6&amp;" "&amp;'Input-Func_Class'!$D$22,$G118:$BB118)+IFERROR(SUMIF($G$6:$BB$6,BL$6&amp;" "&amp;'Input-Func_Class'!$E$22,$G118:$BB118),SUMIF($G$6:$BB$6,BL$6&amp;" "&amp;'Input-Func_Class'!$B$24,$G118:$BB118))+SUMIF($G$6:$BB$6,BL$6&amp;" "&amp;'Input-Func_Class'!$F$22,$G118:$BB118))&lt;Check_Limit,0,1),1)</f>
        <v>0</v>
      </c>
      <c r="BM118" s="79">
        <f>IFERROR(IF(SUMIF($G$6:$BB$6,BM$6&amp;" Total",$G118:$BB118)-(SUMIF($G$6:$BB$6,BM$6&amp;" "&amp;'Input-Func_Class'!$D$22,$G118:$BB118)+IFERROR(SUMIF($G$6:$BB$6,BM$6&amp;" "&amp;'Input-Func_Class'!$E$22,$G118:$BB118),SUMIF($G$6:$BB$6,BM$6&amp;" "&amp;'Input-Func_Class'!$B$24,$G118:$BB118))+SUMIF($G$6:$BB$6,BM$6&amp;" "&amp;'Input-Func_Class'!$F$22,$G118:$BB118))&lt;Check_Limit,0,1),1)</f>
        <v>0</v>
      </c>
      <c r="BN118" s="79">
        <f>IFERROR(IF(SUMIF($G$6:$BB$6,BN$6&amp;" Total",$G118:$BB118)-(SUMIF($G$6:$BB$6,BN$6&amp;" "&amp;'Input-Func_Class'!$D$22,$G118:$BB118)+IFERROR(SUMIF($G$6:$BB$6,BN$6&amp;" "&amp;'Input-Func_Class'!$E$22,$G118:$BB118),SUMIF($G$6:$BB$6,BN$6&amp;" "&amp;'Input-Func_Class'!$B$24,$G118:$BB118))+SUMIF($G$6:$BB$6,BN$6&amp;" "&amp;'Input-Func_Class'!$F$22,$G118:$BB118))&lt;Check_Limit,0,1),1)</f>
        <v>0</v>
      </c>
      <c r="BO118" s="79">
        <f>IFERROR(IF(SUMIF($G$6:$BB$6,BO$6&amp;" Total",$G118:$BB118)-(SUMIF($G$6:$BB$6,BO$6&amp;" "&amp;'Input-Func_Class'!$D$22,$G118:$BB118)+IFERROR(SUMIF($G$6:$BB$6,BO$6&amp;" "&amp;'Input-Func_Class'!$E$22,$G118:$BB118),SUMIF($G$6:$BB$6,BO$6&amp;" "&amp;'Input-Func_Class'!$B$24,$G118:$BB118))+SUMIF($G$6:$BB$6,BO$6&amp;" "&amp;'Input-Func_Class'!$F$22,$G118:$BB118))&lt;Check_Limit,0,1),1)</f>
        <v>0</v>
      </c>
    </row>
    <row r="119" spans="1:67">
      <c r="A119" s="113">
        <f>IF(ISBLANK('Input-Accounts'!A119),"",'Input-Accounts'!A119)</f>
        <v>100</v>
      </c>
      <c r="B119" s="81" t="str">
        <f>IF(ISBLANK('Input-Accounts'!B119),"",'Input-Accounts'!B119)</f>
        <v>Production, Storage, LNG, Transmission, and Distribution Expense</v>
      </c>
      <c r="C119" s="113" t="str">
        <f>IF(ISBLANK('Input-Accounts'!C119),"",'Input-Accounts'!C119)</f>
        <v/>
      </c>
      <c r="D119" s="143"/>
      <c r="E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D119" s="79">
        <f>IFERROR(IF(SUMIF($G$6:$BB$6,BD$6&amp;" Total",$G119:$BB119)-(SUMIF($G$6:$BB$6,BD$6&amp;" "&amp;'Input-Func_Class'!$D$22,$G119:$BB119)+IFERROR(SUMIF($G$6:$BB$6,BD$6&amp;" "&amp;'Input-Func_Class'!$E$22,$G119:$BB119),SUMIF($G$6:$BB$6,BD$6&amp;" "&amp;'Input-Func_Class'!$B$24,$G119:$BB119))+SUMIF($G$6:$BB$6,BD$6&amp;" "&amp;'Input-Func_Class'!$F$22,$G119:$BB119))&lt;Check_Limit,0,1),1)</f>
        <v>0</v>
      </c>
      <c r="BE119" s="79">
        <f>IFERROR(IF(SUMIF($G$6:$BB$6,BE$6&amp;" Total",$G119:$BB119)-(SUMIF($G$6:$BB$6,BE$6&amp;" "&amp;'Input-Func_Class'!$D$22,$G119:$BB119)+IFERROR(SUMIF($G$6:$BB$6,BE$6&amp;" "&amp;'Input-Func_Class'!$E$22,$G119:$BB119),SUMIF($G$6:$BB$6,BE$6&amp;" "&amp;'Input-Func_Class'!$B$24,$G119:$BB119))+SUMIF($G$6:$BB$6,BE$6&amp;" "&amp;'Input-Func_Class'!$F$22,$G119:$BB119))&lt;Check_Limit,0,1),1)</f>
        <v>0</v>
      </c>
      <c r="BF119" s="79">
        <f>IFERROR(IF(SUMIF($G$6:$BB$6,BF$6&amp;" Total",$G119:$BB119)-(SUMIF($G$6:$BB$6,BF$6&amp;" "&amp;'Input-Func_Class'!$D$22,$G119:$BB119)+IFERROR(SUMIF($G$6:$BB$6,BF$6&amp;" "&amp;'Input-Func_Class'!$E$22,$G119:$BB119),SUMIF($G$6:$BB$6,BF$6&amp;" "&amp;'Input-Func_Class'!$B$24,$G119:$BB119))+SUMIF($G$6:$BB$6,BF$6&amp;" "&amp;'Input-Func_Class'!$F$22,$G119:$BB119))&lt;Check_Limit,0,1),1)</f>
        <v>0</v>
      </c>
      <c r="BG119" s="79">
        <f>IFERROR(IF(SUMIF($G$6:$BB$6,BG$6&amp;" Total",$G119:$BB119)-(SUMIF($G$6:$BB$6,BG$6&amp;" "&amp;'Input-Func_Class'!$D$22,$G119:$BB119)+IFERROR(SUMIF($G$6:$BB$6,BG$6&amp;" "&amp;'Input-Func_Class'!$E$22,$G119:$BB119),SUMIF($G$6:$BB$6,BG$6&amp;" "&amp;'Input-Func_Class'!$B$24,$G119:$BB119))+SUMIF($G$6:$BB$6,BG$6&amp;" "&amp;'Input-Func_Class'!$F$22,$G119:$BB119))&lt;Check_Limit,0,1),1)</f>
        <v>0</v>
      </c>
      <c r="BH119" s="79">
        <f>IFERROR(IF(SUMIF($G$6:$BB$6,BH$6&amp;" Total",$G119:$BB119)-(SUMIF($G$6:$BB$6,BH$6&amp;" "&amp;'Input-Func_Class'!$D$22,$G119:$BB119)+IFERROR(SUMIF($G$6:$BB$6,BH$6&amp;" "&amp;'Input-Func_Class'!$E$22,$G119:$BB119),SUMIF($G$6:$BB$6,BH$6&amp;" "&amp;'Input-Func_Class'!$B$24,$G119:$BB119))+SUMIF($G$6:$BB$6,BH$6&amp;" "&amp;'Input-Func_Class'!$F$22,$G119:$BB119))&lt;Check_Limit,0,1),1)</f>
        <v>0</v>
      </c>
      <c r="BI119" s="79">
        <f>IFERROR(IF(SUMIF($G$6:$BB$6,BI$6&amp;" Total",$G119:$BB119)-(SUMIF($G$6:$BB$6,BI$6&amp;" "&amp;'Input-Func_Class'!$D$22,$G119:$BB119)+IFERROR(SUMIF($G$6:$BB$6,BI$6&amp;" "&amp;'Input-Func_Class'!$E$22,$G119:$BB119),SUMIF($G$6:$BB$6,BI$6&amp;" "&amp;'Input-Func_Class'!$B$24,$G119:$BB119))+SUMIF($G$6:$BB$6,BI$6&amp;" "&amp;'Input-Func_Class'!$F$22,$G119:$BB119))&lt;Check_Limit,0,1),1)</f>
        <v>0</v>
      </c>
      <c r="BJ119" s="79">
        <f>IFERROR(IF(SUMIF($G$6:$BB$6,BJ$6&amp;" Total",$G119:$BB119)-(SUMIF($G$6:$BB$6,BJ$6&amp;" "&amp;'Input-Func_Class'!$D$22,$G119:$BB119)+IFERROR(SUMIF($G$6:$BB$6,BJ$6&amp;" "&amp;'Input-Func_Class'!$E$22,$G119:$BB119),SUMIF($G$6:$BB$6,BJ$6&amp;" "&amp;'Input-Func_Class'!$B$24,$G119:$BB119))+SUMIF($G$6:$BB$6,BJ$6&amp;" "&amp;'Input-Func_Class'!$F$22,$G119:$BB119))&lt;Check_Limit,0,1),1)</f>
        <v>0</v>
      </c>
      <c r="BK119" s="79">
        <f>IFERROR(IF(SUMIF($G$6:$BB$6,BK$6&amp;" Total",$G119:$BB119)-(SUMIF($G$6:$BB$6,BK$6&amp;" "&amp;'Input-Func_Class'!$D$22,$G119:$BB119)+IFERROR(SUMIF($G$6:$BB$6,BK$6&amp;" "&amp;'Input-Func_Class'!$E$22,$G119:$BB119),SUMIF($G$6:$BB$6,BK$6&amp;" "&amp;'Input-Func_Class'!$B$24,$G119:$BB119))+SUMIF($G$6:$BB$6,BK$6&amp;" "&amp;'Input-Func_Class'!$F$22,$G119:$BB119))&lt;Check_Limit,0,1),1)</f>
        <v>0</v>
      </c>
      <c r="BL119" s="79">
        <f>IFERROR(IF(SUMIF($G$6:$BB$6,BL$6&amp;" Total",$G119:$BB119)-(SUMIF($G$6:$BB$6,BL$6&amp;" "&amp;'Input-Func_Class'!$D$22,$G119:$BB119)+IFERROR(SUMIF($G$6:$BB$6,BL$6&amp;" "&amp;'Input-Func_Class'!$E$22,$G119:$BB119),SUMIF($G$6:$BB$6,BL$6&amp;" "&amp;'Input-Func_Class'!$B$24,$G119:$BB119))+SUMIF($G$6:$BB$6,BL$6&amp;" "&amp;'Input-Func_Class'!$F$22,$G119:$BB119))&lt;Check_Limit,0,1),1)</f>
        <v>0</v>
      </c>
      <c r="BM119" s="79">
        <f>IFERROR(IF(SUMIF($G$6:$BB$6,BM$6&amp;" Total",$G119:$BB119)-(SUMIF($G$6:$BB$6,BM$6&amp;" "&amp;'Input-Func_Class'!$D$22,$G119:$BB119)+IFERROR(SUMIF($G$6:$BB$6,BM$6&amp;" "&amp;'Input-Func_Class'!$E$22,$G119:$BB119),SUMIF($G$6:$BB$6,BM$6&amp;" "&amp;'Input-Func_Class'!$B$24,$G119:$BB119))+SUMIF($G$6:$BB$6,BM$6&amp;" "&amp;'Input-Func_Class'!$F$22,$G119:$BB119))&lt;Check_Limit,0,1),1)</f>
        <v>0</v>
      </c>
      <c r="BN119" s="79">
        <f>IFERROR(IF(SUMIF($G$6:$BB$6,BN$6&amp;" Total",$G119:$BB119)-(SUMIF($G$6:$BB$6,BN$6&amp;" "&amp;'Input-Func_Class'!$D$22,$G119:$BB119)+IFERROR(SUMIF($G$6:$BB$6,BN$6&amp;" "&amp;'Input-Func_Class'!$E$22,$G119:$BB119),SUMIF($G$6:$BB$6,BN$6&amp;" "&amp;'Input-Func_Class'!$B$24,$G119:$BB119))+SUMIF($G$6:$BB$6,BN$6&amp;" "&amp;'Input-Func_Class'!$F$22,$G119:$BB119))&lt;Check_Limit,0,1),1)</f>
        <v>0</v>
      </c>
      <c r="BO119" s="79">
        <f>IFERROR(IF(SUMIF($G$6:$BB$6,BO$6&amp;" Total",$G119:$BB119)-(SUMIF($G$6:$BB$6,BO$6&amp;" "&amp;'Input-Func_Class'!$D$22,$G119:$BB119)+IFERROR(SUMIF($G$6:$BB$6,BO$6&amp;" "&amp;'Input-Func_Class'!$E$22,$G119:$BB119),SUMIF($G$6:$BB$6,BO$6&amp;" "&amp;'Input-Func_Class'!$B$24,$G119:$BB119))+SUMIF($G$6:$BB$6,BO$6&amp;" "&amp;'Input-Func_Class'!$F$22,$G119:$BB119))&lt;Check_Limit,0,1),1)</f>
        <v>0</v>
      </c>
    </row>
    <row r="120" spans="1:67" outlineLevel="1">
      <c r="A120" s="113">
        <f>IF(ISBLANK('Input-Accounts'!A120),"",'Input-Accounts'!A120)</f>
        <v>101</v>
      </c>
      <c r="B120" s="81" t="str">
        <f>IF(ISBLANK('Input-Accounts'!B120),"",'Input-Accounts'!B120)</f>
        <v>Other Gas Supply Expenses</v>
      </c>
      <c r="C120" s="113" t="str">
        <f>IF(ISBLANK('Input-Accounts'!C120),"",'Input-Accounts'!C120)</f>
        <v/>
      </c>
      <c r="D120" s="143"/>
      <c r="E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  <c r="BD120" s="79">
        <f>IFERROR(IF(SUMIF($G$6:$BB$6,BD$6&amp;" Total",$G120:$BB120)-(SUMIF($G$6:$BB$6,BD$6&amp;" "&amp;'Input-Func_Class'!$D$22,$G120:$BB120)+IFERROR(SUMIF($G$6:$BB$6,BD$6&amp;" "&amp;'Input-Func_Class'!$E$22,$G120:$BB120),SUMIF($G$6:$BB$6,BD$6&amp;" "&amp;'Input-Func_Class'!$B$24,$G120:$BB120))+SUMIF($G$6:$BB$6,BD$6&amp;" "&amp;'Input-Func_Class'!$F$22,$G120:$BB120))&lt;Check_Limit,0,1),1)</f>
        <v>0</v>
      </c>
      <c r="BE120" s="79">
        <f>IFERROR(IF(SUMIF($G$6:$BB$6,BE$6&amp;" Total",$G120:$BB120)-(SUMIF($G$6:$BB$6,BE$6&amp;" "&amp;'Input-Func_Class'!$D$22,$G120:$BB120)+IFERROR(SUMIF($G$6:$BB$6,BE$6&amp;" "&amp;'Input-Func_Class'!$E$22,$G120:$BB120),SUMIF($G$6:$BB$6,BE$6&amp;" "&amp;'Input-Func_Class'!$B$24,$G120:$BB120))+SUMIF($G$6:$BB$6,BE$6&amp;" "&amp;'Input-Func_Class'!$F$22,$G120:$BB120))&lt;Check_Limit,0,1),1)</f>
        <v>0</v>
      </c>
      <c r="BF120" s="79">
        <f>IFERROR(IF(SUMIF($G$6:$BB$6,BF$6&amp;" Total",$G120:$BB120)-(SUMIF($G$6:$BB$6,BF$6&amp;" "&amp;'Input-Func_Class'!$D$22,$G120:$BB120)+IFERROR(SUMIF($G$6:$BB$6,BF$6&amp;" "&amp;'Input-Func_Class'!$E$22,$G120:$BB120),SUMIF($G$6:$BB$6,BF$6&amp;" "&amp;'Input-Func_Class'!$B$24,$G120:$BB120))+SUMIF($G$6:$BB$6,BF$6&amp;" "&amp;'Input-Func_Class'!$F$22,$G120:$BB120))&lt;Check_Limit,0,1),1)</f>
        <v>0</v>
      </c>
      <c r="BG120" s="79">
        <f>IFERROR(IF(SUMIF($G$6:$BB$6,BG$6&amp;" Total",$G120:$BB120)-(SUMIF($G$6:$BB$6,BG$6&amp;" "&amp;'Input-Func_Class'!$D$22,$G120:$BB120)+IFERROR(SUMIF($G$6:$BB$6,BG$6&amp;" "&amp;'Input-Func_Class'!$E$22,$G120:$BB120),SUMIF($G$6:$BB$6,BG$6&amp;" "&amp;'Input-Func_Class'!$B$24,$G120:$BB120))+SUMIF($G$6:$BB$6,BG$6&amp;" "&amp;'Input-Func_Class'!$F$22,$G120:$BB120))&lt;Check_Limit,0,1),1)</f>
        <v>0</v>
      </c>
      <c r="BH120" s="79">
        <f>IFERROR(IF(SUMIF($G$6:$BB$6,BH$6&amp;" Total",$G120:$BB120)-(SUMIF($G$6:$BB$6,BH$6&amp;" "&amp;'Input-Func_Class'!$D$22,$G120:$BB120)+IFERROR(SUMIF($G$6:$BB$6,BH$6&amp;" "&amp;'Input-Func_Class'!$E$22,$G120:$BB120),SUMIF($G$6:$BB$6,BH$6&amp;" "&amp;'Input-Func_Class'!$B$24,$G120:$BB120))+SUMIF($G$6:$BB$6,BH$6&amp;" "&amp;'Input-Func_Class'!$F$22,$G120:$BB120))&lt;Check_Limit,0,1),1)</f>
        <v>0</v>
      </c>
      <c r="BI120" s="79">
        <f>IFERROR(IF(SUMIF($G$6:$BB$6,BI$6&amp;" Total",$G120:$BB120)-(SUMIF($G$6:$BB$6,BI$6&amp;" "&amp;'Input-Func_Class'!$D$22,$G120:$BB120)+IFERROR(SUMIF($G$6:$BB$6,BI$6&amp;" "&amp;'Input-Func_Class'!$E$22,$G120:$BB120),SUMIF($G$6:$BB$6,BI$6&amp;" "&amp;'Input-Func_Class'!$B$24,$G120:$BB120))+SUMIF($G$6:$BB$6,BI$6&amp;" "&amp;'Input-Func_Class'!$F$22,$G120:$BB120))&lt;Check_Limit,0,1),1)</f>
        <v>0</v>
      </c>
      <c r="BJ120" s="79">
        <f>IFERROR(IF(SUMIF($G$6:$BB$6,BJ$6&amp;" Total",$G120:$BB120)-(SUMIF($G$6:$BB$6,BJ$6&amp;" "&amp;'Input-Func_Class'!$D$22,$G120:$BB120)+IFERROR(SUMIF($G$6:$BB$6,BJ$6&amp;" "&amp;'Input-Func_Class'!$E$22,$G120:$BB120),SUMIF($G$6:$BB$6,BJ$6&amp;" "&amp;'Input-Func_Class'!$B$24,$G120:$BB120))+SUMIF($G$6:$BB$6,BJ$6&amp;" "&amp;'Input-Func_Class'!$F$22,$G120:$BB120))&lt;Check_Limit,0,1),1)</f>
        <v>0</v>
      </c>
      <c r="BK120" s="79">
        <f>IFERROR(IF(SUMIF($G$6:$BB$6,BK$6&amp;" Total",$G120:$BB120)-(SUMIF($G$6:$BB$6,BK$6&amp;" "&amp;'Input-Func_Class'!$D$22,$G120:$BB120)+IFERROR(SUMIF($G$6:$BB$6,BK$6&amp;" "&amp;'Input-Func_Class'!$E$22,$G120:$BB120),SUMIF($G$6:$BB$6,BK$6&amp;" "&amp;'Input-Func_Class'!$B$24,$G120:$BB120))+SUMIF($G$6:$BB$6,BK$6&amp;" "&amp;'Input-Func_Class'!$F$22,$G120:$BB120))&lt;Check_Limit,0,1),1)</f>
        <v>0</v>
      </c>
      <c r="BL120" s="79">
        <f>IFERROR(IF(SUMIF($G$6:$BB$6,BL$6&amp;" Total",$G120:$BB120)-(SUMIF($G$6:$BB$6,BL$6&amp;" "&amp;'Input-Func_Class'!$D$22,$G120:$BB120)+IFERROR(SUMIF($G$6:$BB$6,BL$6&amp;" "&amp;'Input-Func_Class'!$E$22,$G120:$BB120),SUMIF($G$6:$BB$6,BL$6&amp;" "&amp;'Input-Func_Class'!$B$24,$G120:$BB120))+SUMIF($G$6:$BB$6,BL$6&amp;" "&amp;'Input-Func_Class'!$F$22,$G120:$BB120))&lt;Check_Limit,0,1),1)</f>
        <v>0</v>
      </c>
      <c r="BM120" s="79">
        <f>IFERROR(IF(SUMIF($G$6:$BB$6,BM$6&amp;" Total",$G120:$BB120)-(SUMIF($G$6:$BB$6,BM$6&amp;" "&amp;'Input-Func_Class'!$D$22,$G120:$BB120)+IFERROR(SUMIF($G$6:$BB$6,BM$6&amp;" "&amp;'Input-Func_Class'!$E$22,$G120:$BB120),SUMIF($G$6:$BB$6,BM$6&amp;" "&amp;'Input-Func_Class'!$B$24,$G120:$BB120))+SUMIF($G$6:$BB$6,BM$6&amp;" "&amp;'Input-Func_Class'!$F$22,$G120:$BB120))&lt;Check_Limit,0,1),1)</f>
        <v>0</v>
      </c>
      <c r="BN120" s="79">
        <f>IFERROR(IF(SUMIF($G$6:$BB$6,BN$6&amp;" Total",$G120:$BB120)-(SUMIF($G$6:$BB$6,BN$6&amp;" "&amp;'Input-Func_Class'!$D$22,$G120:$BB120)+IFERROR(SUMIF($G$6:$BB$6,BN$6&amp;" "&amp;'Input-Func_Class'!$E$22,$G120:$BB120),SUMIF($G$6:$BB$6,BN$6&amp;" "&amp;'Input-Func_Class'!$B$24,$G120:$BB120))+SUMIF($G$6:$BB$6,BN$6&amp;" "&amp;'Input-Func_Class'!$F$22,$G120:$BB120))&lt;Check_Limit,0,1),1)</f>
        <v>0</v>
      </c>
      <c r="BO120" s="79">
        <f>IFERROR(IF(SUMIF($G$6:$BB$6,BO$6&amp;" Total",$G120:$BB120)-(SUMIF($G$6:$BB$6,BO$6&amp;" "&amp;'Input-Func_Class'!$D$22,$G120:$BB120)+IFERROR(SUMIF($G$6:$BB$6,BO$6&amp;" "&amp;'Input-Func_Class'!$E$22,$G120:$BB120),SUMIF($G$6:$BB$6,BO$6&amp;" "&amp;'Input-Func_Class'!$B$24,$G120:$BB120))+SUMIF($G$6:$BB$6,BO$6&amp;" "&amp;'Input-Func_Class'!$F$22,$G120:$BB120))&lt;Check_Limit,0,1),1)</f>
        <v>0</v>
      </c>
    </row>
    <row r="121" spans="1:67" outlineLevel="1">
      <c r="A121" s="113">
        <f>IF(ISBLANK('Input-Accounts'!A121),"",'Input-Accounts'!A121)</f>
        <v>102</v>
      </c>
      <c r="B121" s="17" t="str">
        <f>IF(ISBLANK('Input-Accounts'!B121),"",'Input-Accounts'!B121)</f>
        <v>Other Gas Supply Expenses</v>
      </c>
      <c r="C121" s="113">
        <f>IF(ISBLANK('Input-Accounts'!C121),"",'Input-Accounts'!C121)</f>
        <v>813</v>
      </c>
      <c r="D121" s="143">
        <f>Functionalization!$D121</f>
        <v>572094.80339909776</v>
      </c>
      <c r="E121" s="143">
        <f t="shared" ca="1" si="24"/>
        <v>0</v>
      </c>
      <c r="F121" s="89" t="str">
        <f>IF($D121=0,"-",IF('Input-Accounts'!$E121&lt;&gt;0,'Input-Accounts'!$E121,'Input-Accounts'!$G121))</f>
        <v>ACCT_813</v>
      </c>
      <c r="G121" s="143">
        <f ca="1">IF(G$5&lt;&gt;"",HLOOKUP(G$5,Functionalization!$G$6:$R$305,ROW($A121)-5,FALSE),IFERROR(INDEX(G$269:G$305,MATCH($F121,$B$269:$B$305,0))/VLOOKUP($F121,$B$269:$BB$305,MATCH(LEFT(TRIM(G$6),FIND("~",SUBSTITUTE(G$6,"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121))*HLOOKUP(LEFT(TRIM(G$6),FIND("~",SUBSTITUTE(G$6," ","~",LEN(TRIM(G$6))-LEN(SUBSTITUTE(TRIM(G$6)," ",""))))-1)&amp;" Total",$B$6:$BB$305,ROW($A121)-5,FALSE))</f>
        <v>572094.80339909776</v>
      </c>
      <c r="H121" s="143">
        <f ca="1">IF(H$5&lt;&gt;"",HLOOKUP(H$5,Functionalization!$G$6:$R$305,ROW($A121)-5,FALSE),IFERROR(INDEX(H$269:H$305,MATCH($F121,$B$269:$B$305,0))/VLOOKUP($F121,$B$269:$BB$305,MATCH(LEFT(TRIM(H$6),FIND("~",SUBSTITUTE(H$6,"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121))*HLOOKUP(LEFT(TRIM(H$6),FIND("~",SUBSTITUTE(H$6," ","~",LEN(TRIM(H$6))-LEN(SUBSTITUTE(TRIM(H$6)," ",""))))-1)&amp;" Total",$B$6:$BB$305,ROW($A121)-5,FALSE))</f>
        <v>197197.23815796894</v>
      </c>
      <c r="I121" s="143">
        <f ca="1">IF(I$5&lt;&gt;"",HLOOKUP(I$5,Functionalization!$G$6:$R$305,ROW($A121)-5,FALSE),IFERROR(INDEX(I$269:I$305,MATCH($F121,$B$269:$B$305,0))/VLOOKUP($F121,$B$269:$BB$305,MATCH(LEFT(TRIM(I$6),FIND("~",SUBSTITUTE(I$6,"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121))*HLOOKUP(LEFT(TRIM(I$6),FIND("~",SUBSTITUTE(I$6," ","~",LEN(TRIM(I$6))-LEN(SUBSTITUTE(TRIM(I$6)," ",""))))-1)&amp;" Total",$B$6:$BB$305,ROW($A121)-5,FALSE))</f>
        <v>374897.56524112879</v>
      </c>
      <c r="J121" s="143">
        <f ca="1">IF(J$5&lt;&gt;"",HLOOKUP(J$5,Functionalization!$G$6:$R$305,ROW($A121)-5,FALSE),IFERROR(INDEX(J$269:J$305,MATCH($F121,$B$269:$B$305,0))/VLOOKUP($F121,$B$269:$BB$305,MATCH(LEFT(TRIM(J$6),FIND("~",SUBSTITUTE(J$6,"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121))*HLOOKUP(LEFT(TRIM(J$6),FIND("~",SUBSTITUTE(J$6," ","~",LEN(TRIM(J$6))-LEN(SUBSTITUTE(TRIM(J$6)," ",""))))-1)&amp;" Total",$B$6:$BB$305,ROW($A121)-5,FALSE))</f>
        <v>0</v>
      </c>
      <c r="K121" s="143">
        <f ca="1">IF(K$5&lt;&gt;"",HLOOKUP(K$5,Functionalization!$G$6:$R$305,ROW($A121)-5,FALSE),IFERROR(INDEX(K$269:K$305,MATCH($F121,$B$269:$B$305,0))/VLOOKUP($F121,$B$269:$BB$305,MATCH(LEFT(TRIM(K$6),FIND("~",SUBSTITUTE(K$6,"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121))*HLOOKUP(LEFT(TRIM(K$6),FIND("~",SUBSTITUTE(K$6," ","~",LEN(TRIM(K$6))-LEN(SUBSTITUTE(TRIM(K$6)," ",""))))-1)&amp;" Total",$B$6:$BB$305,ROW($A121)-5,FALSE))</f>
        <v>0</v>
      </c>
      <c r="L121" s="143">
        <f ca="1">IF(L$5&lt;&gt;"",HLOOKUP(L$5,Functionalization!$G$6:$R$305,ROW($A121)-5,FALSE),IFERROR(INDEX(L$269:L$305,MATCH($F121,$B$269:$B$305,0))/VLOOKUP($F121,$B$269:$BB$305,MATCH(LEFT(TRIM(L$6),FIND("~",SUBSTITUTE(L$6,"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121))*HLOOKUP(LEFT(TRIM(L$6),FIND("~",SUBSTITUTE(L$6," ","~",LEN(TRIM(L$6))-LEN(SUBSTITUTE(TRIM(L$6)," ",""))))-1)&amp;" Total",$B$6:$BB$305,ROW($A121)-5,FALSE))</f>
        <v>0</v>
      </c>
      <c r="M121" s="143">
        <f ca="1">IF(M$5&lt;&gt;"",HLOOKUP(M$5,Functionalization!$G$6:$R$305,ROW($A121)-5,FALSE),IFERROR(INDEX(M$269:M$305,MATCH($F121,$B$269:$B$305,0))/VLOOKUP($F121,$B$269:$BB$305,MATCH(LEFT(TRIM(M$6),FIND("~",SUBSTITUTE(M$6,"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121))*HLOOKUP(LEFT(TRIM(M$6),FIND("~",SUBSTITUTE(M$6," ","~",LEN(TRIM(M$6))-LEN(SUBSTITUTE(TRIM(M$6)," ",""))))-1)&amp;" Total",$B$6:$BB$305,ROW($A121)-5,FALSE))</f>
        <v>0</v>
      </c>
      <c r="N121" s="143">
        <f ca="1">IF(N$5&lt;&gt;"",HLOOKUP(N$5,Functionalization!$G$6:$R$305,ROW($A121)-5,FALSE),IFERROR(INDEX(N$269:N$305,MATCH($F121,$B$269:$B$305,0))/VLOOKUP($F121,$B$269:$BB$305,MATCH(LEFT(TRIM(N$6),FIND("~",SUBSTITUTE(N$6,"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121))*HLOOKUP(LEFT(TRIM(N$6),FIND("~",SUBSTITUTE(N$6," ","~",LEN(TRIM(N$6))-LEN(SUBSTITUTE(TRIM(N$6)," ",""))))-1)&amp;" Total",$B$6:$BB$305,ROW($A121)-5,FALSE))</f>
        <v>0</v>
      </c>
      <c r="O121" s="143">
        <f ca="1">IF(O$5&lt;&gt;"",HLOOKUP(O$5,Functionalization!$G$6:$R$305,ROW($A121)-5,FALSE),IFERROR(INDEX(O$269:O$305,MATCH($F121,$B$269:$B$305,0))/VLOOKUP($F121,$B$269:$BB$305,MATCH(LEFT(TRIM(O$6),FIND("~",SUBSTITUTE(O$6,"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121))*HLOOKUP(LEFT(TRIM(O$6),FIND("~",SUBSTITUTE(O$6," ","~",LEN(TRIM(O$6))-LEN(SUBSTITUTE(TRIM(O$6)," ",""))))-1)&amp;" Total",$B$6:$BB$305,ROW($A121)-5,FALSE))</f>
        <v>0</v>
      </c>
      <c r="P121" s="143">
        <f ca="1">IF(P$5&lt;&gt;"",HLOOKUP(P$5,Functionalization!$G$6:$R$305,ROW($A121)-5,FALSE),IFERROR(INDEX(P$269:P$305,MATCH($F121,$B$269:$B$305,0))/VLOOKUP($F121,$B$269:$BB$305,MATCH(LEFT(TRIM(P$6),FIND("~",SUBSTITUTE(P$6,"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121))*HLOOKUP(LEFT(TRIM(P$6),FIND("~",SUBSTITUTE(P$6," ","~",LEN(TRIM(P$6))-LEN(SUBSTITUTE(TRIM(P$6)," ",""))))-1)&amp;" Total",$B$6:$BB$305,ROW($A121)-5,FALSE))</f>
        <v>0</v>
      </c>
      <c r="Q121" s="143">
        <f ca="1">IF(Q$5&lt;&gt;"",HLOOKUP(Q$5,Functionalization!$G$6:$R$305,ROW($A121)-5,FALSE),IFERROR(INDEX(Q$269:Q$305,MATCH($F121,$B$269:$B$305,0))/VLOOKUP($F121,$B$269:$BB$305,MATCH(LEFT(TRIM(Q$6),FIND("~",SUBSTITUTE(Q$6,"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121))*HLOOKUP(LEFT(TRIM(Q$6),FIND("~",SUBSTITUTE(Q$6," ","~",LEN(TRIM(Q$6))-LEN(SUBSTITUTE(TRIM(Q$6)," ",""))))-1)&amp;" Total",$B$6:$BB$305,ROW($A121)-5,FALSE))</f>
        <v>0</v>
      </c>
      <c r="R121" s="143">
        <f ca="1">IF(R$5&lt;&gt;"",HLOOKUP(R$5,Functionalization!$G$6:$R$305,ROW($A121)-5,FALSE),IFERROR(INDEX(R$269:R$305,MATCH($F121,$B$269:$B$305,0))/VLOOKUP($F121,$B$269:$BB$305,MATCH(LEFT(TRIM(R$6),FIND("~",SUBSTITUTE(R$6,"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121))*HLOOKUP(LEFT(TRIM(R$6),FIND("~",SUBSTITUTE(R$6," ","~",LEN(TRIM(R$6))-LEN(SUBSTITUTE(TRIM(R$6)," ",""))))-1)&amp;" Total",$B$6:$BB$305,ROW($A121)-5,FALSE))</f>
        <v>0</v>
      </c>
      <c r="S121" s="143">
        <f ca="1">IF(S$5&lt;&gt;"",HLOOKUP(S$5,Functionalization!$G$6:$R$305,ROW($A121)-5,FALSE),IFERROR(INDEX(S$269:S$305,MATCH($F121,$B$269:$B$305,0))/VLOOKUP($F121,$B$269:$BB$305,MATCH(LEFT(TRIM(S$6),FIND("~",SUBSTITUTE(S$6,"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121))*HLOOKUP(LEFT(TRIM(S$6),FIND("~",SUBSTITUTE(S$6," ","~",LEN(TRIM(S$6))-LEN(SUBSTITUTE(TRIM(S$6)," ",""))))-1)&amp;" Total",$B$6:$BB$305,ROW($A121)-5,FALSE))</f>
        <v>0</v>
      </c>
      <c r="T121" s="143">
        <f ca="1">IF(T$5&lt;&gt;"",HLOOKUP(T$5,Functionalization!$G$6:$R$305,ROW($A121)-5,FALSE),IFERROR(INDEX(T$269:T$305,MATCH($F121,$B$269:$B$305,0))/VLOOKUP($F121,$B$269:$BB$305,MATCH(LEFT(TRIM(T$6),FIND("~",SUBSTITUTE(T$6,"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121))*HLOOKUP(LEFT(TRIM(T$6),FIND("~",SUBSTITUTE(T$6," ","~",LEN(TRIM(T$6))-LEN(SUBSTITUTE(TRIM(T$6)," ",""))))-1)&amp;" Total",$B$6:$BB$305,ROW($A121)-5,FALSE))</f>
        <v>0</v>
      </c>
      <c r="U121" s="143">
        <f ca="1">IF(U$5&lt;&gt;"",HLOOKUP(U$5,Functionalization!$G$6:$R$305,ROW($A121)-5,FALSE),IFERROR(INDEX(U$269:U$305,MATCH($F121,$B$269:$B$305,0))/VLOOKUP($F121,$B$269:$BB$305,MATCH(LEFT(TRIM(U$6),FIND("~",SUBSTITUTE(U$6,"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121))*HLOOKUP(LEFT(TRIM(U$6),FIND("~",SUBSTITUTE(U$6," ","~",LEN(TRIM(U$6))-LEN(SUBSTITUTE(TRIM(U$6)," ",""))))-1)&amp;" Total",$B$6:$BB$305,ROW($A121)-5,FALSE))</f>
        <v>0</v>
      </c>
      <c r="V121" s="143">
        <f ca="1">IF(V$5&lt;&gt;"",HLOOKUP(V$5,Functionalization!$G$6:$R$305,ROW($A121)-5,FALSE),IFERROR(INDEX(V$269:V$305,MATCH($F121,$B$269:$B$305,0))/VLOOKUP($F121,$B$269:$BB$305,MATCH(LEFT(TRIM(V$6),FIND("~",SUBSTITUTE(V$6,"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121))*HLOOKUP(LEFT(TRIM(V$6),FIND("~",SUBSTITUTE(V$6," ","~",LEN(TRIM(V$6))-LEN(SUBSTITUTE(TRIM(V$6)," ",""))))-1)&amp;" Total",$B$6:$BB$305,ROW($A121)-5,FALSE))</f>
        <v>0</v>
      </c>
      <c r="W121" s="143">
        <f ca="1">IF(W$5&lt;&gt;"",HLOOKUP(W$5,Functionalization!$G$6:$R$305,ROW($A121)-5,FALSE),IFERROR(INDEX(W$269:W$305,MATCH($F121,$B$269:$B$305,0))/VLOOKUP($F121,$B$269:$BB$305,MATCH(LEFT(TRIM(W$6),FIND("~",SUBSTITUTE(W$6,"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121))*HLOOKUP(LEFT(TRIM(W$6),FIND("~",SUBSTITUTE(W$6," ","~",LEN(TRIM(W$6))-LEN(SUBSTITUTE(TRIM(W$6)," ",""))))-1)&amp;" Total",$B$6:$BB$305,ROW($A121)-5,FALSE))</f>
        <v>0</v>
      </c>
      <c r="X121" s="143">
        <f ca="1">IF(X$5&lt;&gt;"",HLOOKUP(X$5,Functionalization!$G$6:$R$305,ROW($A121)-5,FALSE),IFERROR(INDEX(X$269:X$305,MATCH($F121,$B$269:$B$305,0))/VLOOKUP($F121,$B$269:$BB$305,MATCH(LEFT(TRIM(X$6),FIND("~",SUBSTITUTE(X$6,"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121))*HLOOKUP(LEFT(TRIM(X$6),FIND("~",SUBSTITUTE(X$6," ","~",LEN(TRIM(X$6))-LEN(SUBSTITUTE(TRIM(X$6)," ",""))))-1)&amp;" Total",$B$6:$BB$305,ROW($A121)-5,FALSE))</f>
        <v>0</v>
      </c>
      <c r="Y121" s="143">
        <f ca="1">IF(Y$5&lt;&gt;"",HLOOKUP(Y$5,Functionalization!$G$6:$R$305,ROW($A121)-5,FALSE),IFERROR(INDEX(Y$269:Y$305,MATCH($F121,$B$269:$B$305,0))/VLOOKUP($F121,$B$269:$BB$305,MATCH(LEFT(TRIM(Y$6),FIND("~",SUBSTITUTE(Y$6,"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121))*HLOOKUP(LEFT(TRIM(Y$6),FIND("~",SUBSTITUTE(Y$6," ","~",LEN(TRIM(Y$6))-LEN(SUBSTITUTE(TRIM(Y$6)," ",""))))-1)&amp;" Total",$B$6:$BB$305,ROW($A121)-5,FALSE))</f>
        <v>0</v>
      </c>
      <c r="Z121" s="143">
        <f ca="1">IF(Z$5&lt;&gt;"",HLOOKUP(Z$5,Functionalization!$G$6:$R$305,ROW($A121)-5,FALSE),IFERROR(INDEX(Z$269:Z$305,MATCH($F121,$B$269:$B$305,0))/VLOOKUP($F121,$B$269:$BB$305,MATCH(LEFT(TRIM(Z$6),FIND("~",SUBSTITUTE(Z$6,"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121))*HLOOKUP(LEFT(TRIM(Z$6),FIND("~",SUBSTITUTE(Z$6," ","~",LEN(TRIM(Z$6))-LEN(SUBSTITUTE(TRIM(Z$6)," ",""))))-1)&amp;" Total",$B$6:$BB$305,ROW($A121)-5,FALSE))</f>
        <v>0</v>
      </c>
      <c r="AA121" s="143">
        <f ca="1">IF(AA$5&lt;&gt;"",HLOOKUP(AA$5,Functionalization!$G$6:$R$305,ROW($A121)-5,FALSE),IFERROR(INDEX(AA$269:AA$305,MATCH($F121,$B$269:$B$305,0))/VLOOKUP($F121,$B$269:$BB$305,MATCH(LEFT(TRIM(AA$6),FIND("~",SUBSTITUTE(AA$6,"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121))*HLOOKUP(LEFT(TRIM(AA$6),FIND("~",SUBSTITUTE(AA$6," ","~",LEN(TRIM(AA$6))-LEN(SUBSTITUTE(TRIM(AA$6)," ",""))))-1)&amp;" Total",$B$6:$BB$305,ROW($A121)-5,FALSE))</f>
        <v>0</v>
      </c>
      <c r="AB121" s="143">
        <f ca="1">IF(AB$5&lt;&gt;"",HLOOKUP(AB$5,Functionalization!$G$6:$R$305,ROW($A121)-5,FALSE),IFERROR(INDEX(AB$269:AB$305,MATCH($F121,$B$269:$B$305,0))/VLOOKUP($F121,$B$269:$BB$305,MATCH(LEFT(TRIM(AB$6),FIND("~",SUBSTITUTE(AB$6,"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121))*HLOOKUP(LEFT(TRIM(AB$6),FIND("~",SUBSTITUTE(AB$6," ","~",LEN(TRIM(AB$6))-LEN(SUBSTITUTE(TRIM(AB$6)," ",""))))-1)&amp;" Total",$B$6:$BB$305,ROW($A121)-5,FALSE))</f>
        <v>0</v>
      </c>
      <c r="AC121" s="143">
        <f ca="1">IF(AC$5&lt;&gt;"",HLOOKUP(AC$5,Functionalization!$G$6:$R$305,ROW($A121)-5,FALSE),IFERROR(INDEX(AC$269:AC$305,MATCH($F121,$B$269:$B$305,0))/VLOOKUP($F121,$B$269:$BB$305,MATCH(LEFT(TRIM(AC$6),FIND("~",SUBSTITUTE(AC$6,"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121))*HLOOKUP(LEFT(TRIM(AC$6),FIND("~",SUBSTITUTE(AC$6," ","~",LEN(TRIM(AC$6))-LEN(SUBSTITUTE(TRIM(AC$6)," ",""))))-1)&amp;" Total",$B$6:$BB$305,ROW($A121)-5,FALSE))</f>
        <v>0</v>
      </c>
      <c r="AD121" s="143">
        <f ca="1">IF(AD$5&lt;&gt;"",HLOOKUP(AD$5,Functionalization!$G$6:$R$305,ROW($A121)-5,FALSE),IFERROR(INDEX(AD$269:AD$305,MATCH($F121,$B$269:$B$305,0))/VLOOKUP($F121,$B$269:$BB$305,MATCH(LEFT(TRIM(AD$6),FIND("~",SUBSTITUTE(AD$6,"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121))*HLOOKUP(LEFT(TRIM(AD$6),FIND("~",SUBSTITUTE(AD$6," ","~",LEN(TRIM(AD$6))-LEN(SUBSTITUTE(TRIM(AD$6)," ",""))))-1)&amp;" Total",$B$6:$BB$305,ROW($A121)-5,FALSE))</f>
        <v>0</v>
      </c>
      <c r="AE121" s="143">
        <f ca="1">IF(AE$5&lt;&gt;"",HLOOKUP(AE$5,Functionalization!$G$6:$R$305,ROW($A121)-5,FALSE),IFERROR(INDEX(AE$269:AE$305,MATCH($F121,$B$269:$B$305,0))/VLOOKUP($F121,$B$269:$BB$305,MATCH(LEFT(TRIM(AE$6),FIND("~",SUBSTITUTE(AE$6,"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121))*HLOOKUP(LEFT(TRIM(AE$6),FIND("~",SUBSTITUTE(AE$6," ","~",LEN(TRIM(AE$6))-LEN(SUBSTITUTE(TRIM(AE$6)," ",""))))-1)&amp;" Total",$B$6:$BB$305,ROW($A121)-5,FALSE))</f>
        <v>0</v>
      </c>
      <c r="AF121" s="143">
        <f ca="1">IF(AF$5&lt;&gt;"",HLOOKUP(AF$5,Functionalization!$G$6:$R$305,ROW($A121)-5,FALSE),IFERROR(INDEX(AF$269:AF$305,MATCH($F121,$B$269:$B$305,0))/VLOOKUP($F121,$B$269:$BB$305,MATCH(LEFT(TRIM(AF$6),FIND("~",SUBSTITUTE(AF$6,"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121))*HLOOKUP(LEFT(TRIM(AF$6),FIND("~",SUBSTITUTE(AF$6," ","~",LEN(TRIM(AF$6))-LEN(SUBSTITUTE(TRIM(AF$6)," ",""))))-1)&amp;" Total",$B$6:$BB$305,ROW($A121)-5,FALSE))</f>
        <v>0</v>
      </c>
      <c r="AG121" s="143">
        <f ca="1">IF(AG$5&lt;&gt;"",HLOOKUP(AG$5,Functionalization!$G$6:$R$305,ROW($A121)-5,FALSE),IFERROR(INDEX(AG$269:AG$305,MATCH($F121,$B$269:$B$305,0))/VLOOKUP($F121,$B$269:$BB$305,MATCH(LEFT(TRIM(AG$6),FIND("~",SUBSTITUTE(AG$6,"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121))*HLOOKUP(LEFT(TRIM(AG$6),FIND("~",SUBSTITUTE(AG$6," ","~",LEN(TRIM(AG$6))-LEN(SUBSTITUTE(TRIM(AG$6)," ",""))))-1)&amp;" Total",$B$6:$BB$305,ROW($A121)-5,FALSE))</f>
        <v>0</v>
      </c>
      <c r="AH121" s="143">
        <f ca="1">IF(AH$5&lt;&gt;"",HLOOKUP(AH$5,Functionalization!$G$6:$R$305,ROW($A121)-5,FALSE),IFERROR(INDEX(AH$269:AH$305,MATCH($F121,$B$269:$B$305,0))/VLOOKUP($F121,$B$269:$BB$305,MATCH(LEFT(TRIM(AH$6),FIND("~",SUBSTITUTE(AH$6,"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121))*HLOOKUP(LEFT(TRIM(AH$6),FIND("~",SUBSTITUTE(AH$6," ","~",LEN(TRIM(AH$6))-LEN(SUBSTITUTE(TRIM(AH$6)," ",""))))-1)&amp;" Total",$B$6:$BB$305,ROW($A121)-5,FALSE))</f>
        <v>0</v>
      </c>
      <c r="AI121" s="143">
        <f ca="1">IF(AI$5&lt;&gt;"",HLOOKUP(AI$5,Functionalization!$G$6:$R$305,ROW($A121)-5,FALSE),IFERROR(INDEX(AI$269:AI$305,MATCH($F121,$B$269:$B$305,0))/VLOOKUP($F121,$B$269:$BB$305,MATCH(LEFT(TRIM(AI$6),FIND("~",SUBSTITUTE(AI$6,"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121))*HLOOKUP(LEFT(TRIM(AI$6),FIND("~",SUBSTITUTE(AI$6," ","~",LEN(TRIM(AI$6))-LEN(SUBSTITUTE(TRIM(AI$6)," ",""))))-1)&amp;" Total",$B$6:$BB$305,ROW($A121)-5,FALSE))</f>
        <v>0</v>
      </c>
      <c r="AJ121" s="143">
        <f ca="1">IF(AJ$5&lt;&gt;"",HLOOKUP(AJ$5,Functionalization!$G$6:$R$305,ROW($A121)-5,FALSE),IFERROR(INDEX(AJ$269:AJ$305,MATCH($F121,$B$269:$B$305,0))/VLOOKUP($F121,$B$269:$BB$305,MATCH(LEFT(TRIM(AJ$6),FIND("~",SUBSTITUTE(AJ$6,"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121))*HLOOKUP(LEFT(TRIM(AJ$6),FIND("~",SUBSTITUTE(AJ$6," ","~",LEN(TRIM(AJ$6))-LEN(SUBSTITUTE(TRIM(AJ$6)," ",""))))-1)&amp;" Total",$B$6:$BB$305,ROW($A121)-5,FALSE))</f>
        <v>0</v>
      </c>
      <c r="AK121" s="143">
        <f ca="1">IF(AK$5&lt;&gt;"",HLOOKUP(AK$5,Functionalization!$G$6:$R$305,ROW($A121)-5,FALSE),IFERROR(INDEX(AK$269:AK$305,MATCH($F121,$B$269:$B$305,0))/VLOOKUP($F121,$B$269:$BB$305,MATCH(LEFT(TRIM(AK$6),FIND("~",SUBSTITUTE(AK$6,"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121))*HLOOKUP(LEFT(TRIM(AK$6),FIND("~",SUBSTITUTE(AK$6," ","~",LEN(TRIM(AK$6))-LEN(SUBSTITUTE(TRIM(AK$6)," ",""))))-1)&amp;" Total",$B$6:$BB$305,ROW($A121)-5,FALSE))</f>
        <v>0</v>
      </c>
      <c r="AL121" s="143">
        <f ca="1">IF(AL$5&lt;&gt;"",HLOOKUP(AL$5,Functionalization!$G$6:$R$305,ROW($A121)-5,FALSE),IFERROR(INDEX(AL$269:AL$305,MATCH($F121,$B$269:$B$305,0))/VLOOKUP($F121,$B$269:$BB$305,MATCH(LEFT(TRIM(AL$6),FIND("~",SUBSTITUTE(AL$6,"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121))*HLOOKUP(LEFT(TRIM(AL$6),FIND("~",SUBSTITUTE(AL$6," ","~",LEN(TRIM(AL$6))-LEN(SUBSTITUTE(TRIM(AL$6)," ",""))))-1)&amp;" Total",$B$6:$BB$305,ROW($A121)-5,FALSE))</f>
        <v>0</v>
      </c>
      <c r="AM121" s="143">
        <f ca="1">IF(AM$5&lt;&gt;"",HLOOKUP(AM$5,Functionalization!$G$6:$R$305,ROW($A121)-5,FALSE),IFERROR(INDEX(AM$269:AM$305,MATCH($F121,$B$269:$B$305,0))/VLOOKUP($F121,$B$269:$BB$305,MATCH(LEFT(TRIM(AM$6),FIND("~",SUBSTITUTE(AM$6,"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121))*HLOOKUP(LEFT(TRIM(AM$6),FIND("~",SUBSTITUTE(AM$6," ","~",LEN(TRIM(AM$6))-LEN(SUBSTITUTE(TRIM(AM$6)," ",""))))-1)&amp;" Total",$B$6:$BB$305,ROW($A121)-5,FALSE))</f>
        <v>0</v>
      </c>
      <c r="AN121" s="143">
        <f ca="1">IF(AN$5&lt;&gt;"",HLOOKUP(AN$5,Functionalization!$G$6:$R$305,ROW($A121)-5,FALSE),IFERROR(INDEX(AN$269:AN$305,MATCH($F121,$B$269:$B$305,0))/VLOOKUP($F121,$B$269:$BB$305,MATCH(LEFT(TRIM(AN$6),FIND("~",SUBSTITUTE(AN$6,"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121))*HLOOKUP(LEFT(TRIM(AN$6),FIND("~",SUBSTITUTE(AN$6," ","~",LEN(TRIM(AN$6))-LEN(SUBSTITUTE(TRIM(AN$6)," ",""))))-1)&amp;" Total",$B$6:$BB$305,ROW($A121)-5,FALSE))</f>
        <v>0</v>
      </c>
      <c r="AO121" s="143">
        <f ca="1">IF(AO$5&lt;&gt;"",HLOOKUP(AO$5,Functionalization!$G$6:$R$305,ROW($A121)-5,FALSE),IFERROR(INDEX(AO$269:AO$305,MATCH($F121,$B$269:$B$305,0))/VLOOKUP($F121,$B$269:$BB$305,MATCH(LEFT(TRIM(AO$6),FIND("~",SUBSTITUTE(AO$6,"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121))*HLOOKUP(LEFT(TRIM(AO$6),FIND("~",SUBSTITUTE(AO$6," ","~",LEN(TRIM(AO$6))-LEN(SUBSTITUTE(TRIM(AO$6)," ",""))))-1)&amp;" Total",$B$6:$BB$305,ROW($A121)-5,FALSE))</f>
        <v>0</v>
      </c>
      <c r="AP121" s="143">
        <f ca="1">IF(AP$5&lt;&gt;"",HLOOKUP(AP$5,Functionalization!$G$6:$R$305,ROW($A121)-5,FALSE),IFERROR(INDEX(AP$269:AP$305,MATCH($F121,$B$269:$B$305,0))/VLOOKUP($F121,$B$269:$BB$305,MATCH(LEFT(TRIM(AP$6),FIND("~",SUBSTITUTE(AP$6,"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121))*HLOOKUP(LEFT(TRIM(AP$6),FIND("~",SUBSTITUTE(AP$6," ","~",LEN(TRIM(AP$6))-LEN(SUBSTITUTE(TRIM(AP$6)," ",""))))-1)&amp;" Total",$B$6:$BB$305,ROW($A121)-5,FALSE))</f>
        <v>0</v>
      </c>
      <c r="AQ121" s="143">
        <f ca="1">IF(AQ$5&lt;&gt;"",HLOOKUP(AQ$5,Functionalization!$G$6:$R$305,ROW($A121)-5,FALSE),IFERROR(INDEX(AQ$269:AQ$305,MATCH($F121,$B$269:$B$305,0))/VLOOKUP($F121,$B$269:$BB$305,MATCH(LEFT(TRIM(AQ$6),FIND("~",SUBSTITUTE(AQ$6,"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121))*HLOOKUP(LEFT(TRIM(AQ$6),FIND("~",SUBSTITUTE(AQ$6," ","~",LEN(TRIM(AQ$6))-LEN(SUBSTITUTE(TRIM(AQ$6)," ",""))))-1)&amp;" Total",$B$6:$BB$305,ROW($A121)-5,FALSE))</f>
        <v>0</v>
      </c>
      <c r="AR121" s="143">
        <f ca="1">IF(AR$5&lt;&gt;"",HLOOKUP(AR$5,Functionalization!$G$6:$R$305,ROW($A121)-5,FALSE),IFERROR(INDEX(AR$269:AR$305,MATCH($F121,$B$269:$B$305,0))/VLOOKUP($F121,$B$269:$BB$305,MATCH(LEFT(TRIM(AR$6),FIND("~",SUBSTITUTE(AR$6,"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121))*HLOOKUP(LEFT(TRIM(AR$6),FIND("~",SUBSTITUTE(AR$6," ","~",LEN(TRIM(AR$6))-LEN(SUBSTITUTE(TRIM(AR$6)," ",""))))-1)&amp;" Total",$B$6:$BB$305,ROW($A121)-5,FALSE))</f>
        <v>0</v>
      </c>
      <c r="AS121" s="143">
        <f ca="1">IF(AS$5&lt;&gt;"",HLOOKUP(AS$5,Functionalization!$G$6:$R$305,ROW($A121)-5,FALSE),IFERROR(INDEX(AS$269:AS$305,MATCH($F121,$B$269:$B$305,0))/VLOOKUP($F121,$B$269:$BB$305,MATCH(LEFT(TRIM(AS$6),FIND("~",SUBSTITUTE(AS$6,"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121))*HLOOKUP(LEFT(TRIM(AS$6),FIND("~",SUBSTITUTE(AS$6," ","~",LEN(TRIM(AS$6))-LEN(SUBSTITUTE(TRIM(AS$6)," ",""))))-1)&amp;" Total",$B$6:$BB$305,ROW($A121)-5,FALSE))</f>
        <v>0</v>
      </c>
      <c r="AT121" s="143">
        <f ca="1">IF(AT$5&lt;&gt;"",HLOOKUP(AT$5,Functionalization!$G$6:$R$305,ROW($A121)-5,FALSE),IFERROR(INDEX(AT$269:AT$305,MATCH($F121,$B$269:$B$305,0))/VLOOKUP($F121,$B$269:$BB$305,MATCH(LEFT(TRIM(AT$6),FIND("~",SUBSTITUTE(AT$6,"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121))*HLOOKUP(LEFT(TRIM(AT$6),FIND("~",SUBSTITUTE(AT$6," ","~",LEN(TRIM(AT$6))-LEN(SUBSTITUTE(TRIM(AT$6)," ",""))))-1)&amp;" Total",$B$6:$BB$305,ROW($A121)-5,FALSE))</f>
        <v>0</v>
      </c>
      <c r="AU121" s="143">
        <f ca="1">IF(AU$5&lt;&gt;"",HLOOKUP(AU$5,Functionalization!$G$6:$R$305,ROW($A121)-5,FALSE),IFERROR(INDEX(AU$269:AU$305,MATCH($F121,$B$269:$B$305,0))/VLOOKUP($F121,$B$269:$BB$305,MATCH(LEFT(TRIM(AU$6),FIND("~",SUBSTITUTE(AU$6,"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121))*HLOOKUP(LEFT(TRIM(AU$6),FIND("~",SUBSTITUTE(AU$6," ","~",LEN(TRIM(AU$6))-LEN(SUBSTITUTE(TRIM(AU$6)," ",""))))-1)&amp;" Total",$B$6:$BB$305,ROW($A121)-5,FALSE))</f>
        <v>0</v>
      </c>
      <c r="AV121" s="143">
        <f ca="1">IF(AV$5&lt;&gt;"",HLOOKUP(AV$5,Functionalization!$G$6:$R$305,ROW($A121)-5,FALSE),IFERROR(INDEX(AV$269:AV$305,MATCH($F121,$B$269:$B$305,0))/VLOOKUP($F121,$B$269:$BB$305,MATCH(LEFT(TRIM(AV$6),FIND("~",SUBSTITUTE(AV$6,"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121))*HLOOKUP(LEFT(TRIM(AV$6),FIND("~",SUBSTITUTE(AV$6," ","~",LEN(TRIM(AV$6))-LEN(SUBSTITUTE(TRIM(AV$6)," ",""))))-1)&amp;" Total",$B$6:$BB$305,ROW($A121)-5,FALSE))</f>
        <v>0</v>
      </c>
      <c r="AW121" s="143">
        <f ca="1">IF(AW$5&lt;&gt;"",HLOOKUP(AW$5,Functionalization!$G$6:$R$305,ROW($A121)-5,FALSE),IFERROR(INDEX(AW$269:AW$305,MATCH($F121,$B$269:$B$305,0))/VLOOKUP($F121,$B$269:$BB$305,MATCH(LEFT(TRIM(AW$6),FIND("~",SUBSTITUTE(AW$6,"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121))*HLOOKUP(LEFT(TRIM(AW$6),FIND("~",SUBSTITUTE(AW$6," ","~",LEN(TRIM(AW$6))-LEN(SUBSTITUTE(TRIM(AW$6)," ",""))))-1)&amp;" Total",$B$6:$BB$305,ROW($A121)-5,FALSE))</f>
        <v>0</v>
      </c>
      <c r="AX121" s="143">
        <f ca="1">IF(AX$5&lt;&gt;"",HLOOKUP(AX$5,Functionalization!$G$6:$R$305,ROW($A121)-5,FALSE),IFERROR(INDEX(AX$269:AX$305,MATCH($F121,$B$269:$B$305,0))/VLOOKUP($F121,$B$269:$BB$305,MATCH(LEFT(TRIM(AX$6),FIND("~",SUBSTITUTE(AX$6,"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121))*HLOOKUP(LEFT(TRIM(AX$6),FIND("~",SUBSTITUTE(AX$6," ","~",LEN(TRIM(AX$6))-LEN(SUBSTITUTE(TRIM(AX$6)," ",""))))-1)&amp;" Total",$B$6:$BB$305,ROW($A121)-5,FALSE))</f>
        <v>0</v>
      </c>
      <c r="AY121" s="143">
        <f ca="1">IF(AY$5&lt;&gt;"",HLOOKUP(AY$5,Functionalization!$G$6:$R$305,ROW($A121)-5,FALSE),IFERROR(INDEX(AY$269:AY$305,MATCH($F121,$B$269:$B$305,0))/VLOOKUP($F121,$B$269:$BB$305,MATCH(LEFT(TRIM(AY$6),FIND("~",SUBSTITUTE(AY$6,"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121))*HLOOKUP(LEFT(TRIM(AY$6),FIND("~",SUBSTITUTE(AY$6," ","~",LEN(TRIM(AY$6))-LEN(SUBSTITUTE(TRIM(AY$6)," ",""))))-1)&amp;" Total",$B$6:$BB$305,ROW($A121)-5,FALSE))</f>
        <v>0</v>
      </c>
      <c r="AZ121" s="143">
        <f ca="1">IF(AZ$5&lt;&gt;"",HLOOKUP(AZ$5,Functionalization!$G$6:$R$305,ROW($A121)-5,FALSE),IFERROR(INDEX(AZ$269:AZ$305,MATCH($F121,$B$269:$B$305,0))/VLOOKUP($F121,$B$269:$BB$305,MATCH(LEFT(TRIM(AZ$6),FIND("~",SUBSTITUTE(AZ$6,"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121))*HLOOKUP(LEFT(TRIM(AZ$6),FIND("~",SUBSTITUTE(AZ$6," ","~",LEN(TRIM(AZ$6))-LEN(SUBSTITUTE(TRIM(AZ$6)," ",""))))-1)&amp;" Total",$B$6:$BB$305,ROW($A121)-5,FALSE))</f>
        <v>0</v>
      </c>
      <c r="BA121" s="143">
        <f ca="1">IF(BA$5&lt;&gt;"",HLOOKUP(BA$5,Functionalization!$G$6:$R$305,ROW($A121)-5,FALSE),IFERROR(INDEX(BA$269:BA$305,MATCH($F121,$B$269:$B$305,0))/VLOOKUP($F121,$B$269:$BB$305,MATCH(LEFT(TRIM(BA$6),FIND("~",SUBSTITUTE(BA$6,"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121))*HLOOKUP(LEFT(TRIM(BA$6),FIND("~",SUBSTITUTE(BA$6," ","~",LEN(TRIM(BA$6))-LEN(SUBSTITUTE(TRIM(BA$6)," ",""))))-1)&amp;" Total",$B$6:$BB$305,ROW($A121)-5,FALSE))</f>
        <v>0</v>
      </c>
      <c r="BB121" s="143">
        <f ca="1">IF(BB$5&lt;&gt;"",HLOOKUP(BB$5,Functionalization!$G$6:$R$305,ROW($A121)-5,FALSE),IFERROR(INDEX(BB$269:BB$305,MATCH($F121,$B$269:$B$305,0))/VLOOKUP($F121,$B$269:$BB$305,MATCH(LEFT(TRIM(BB$6),FIND("~",SUBSTITUTE(BB$6,"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121))*HLOOKUP(LEFT(TRIM(BB$6),FIND("~",SUBSTITUTE(BB$6," ","~",LEN(TRIM(BB$6))-LEN(SUBSTITUTE(TRIM(BB$6)," ",""))))-1)&amp;" Total",$B$6:$BB$305,ROW($A121)-5,FALSE))</f>
        <v>0</v>
      </c>
      <c r="BD121" s="79">
        <f ca="1">IFERROR(IF(SUMIF($G$6:$BB$6,BD$6&amp;" Total",$G121:$BB121)-(SUMIF($G$6:$BB$6,BD$6&amp;" "&amp;'Input-Func_Class'!$D$22,$G121:$BB121)+IFERROR(SUMIF($G$6:$BB$6,BD$6&amp;" "&amp;'Input-Func_Class'!$E$22,$G121:$BB121),SUMIF($G$6:$BB$6,BD$6&amp;" "&amp;'Input-Func_Class'!$B$24,$G121:$BB121))+SUMIF($G$6:$BB$6,BD$6&amp;" "&amp;'Input-Func_Class'!$F$22,$G121:$BB121))&lt;Check_Limit,0,1),1)</f>
        <v>0</v>
      </c>
      <c r="BE121" s="79">
        <f ca="1">IFERROR(IF(SUMIF($G$6:$BB$6,BE$6&amp;" Total",$G121:$BB121)-(SUMIF($G$6:$BB$6,BE$6&amp;" "&amp;'Input-Func_Class'!$D$22,$G121:$BB121)+IFERROR(SUMIF($G$6:$BB$6,BE$6&amp;" "&amp;'Input-Func_Class'!$E$22,$G121:$BB121),SUMIF($G$6:$BB$6,BE$6&amp;" "&amp;'Input-Func_Class'!$B$24,$G121:$BB121))+SUMIF($G$6:$BB$6,BE$6&amp;" "&amp;'Input-Func_Class'!$F$22,$G121:$BB121))&lt;Check_Limit,0,1),1)</f>
        <v>0</v>
      </c>
      <c r="BF121" s="79">
        <f ca="1">IFERROR(IF(SUMIF($G$6:$BB$6,BF$6&amp;" Total",$G121:$BB121)-(SUMIF($G$6:$BB$6,BF$6&amp;" "&amp;'Input-Func_Class'!$D$22,$G121:$BB121)+IFERROR(SUMIF($G$6:$BB$6,BF$6&amp;" "&amp;'Input-Func_Class'!$E$22,$G121:$BB121),SUMIF($G$6:$BB$6,BF$6&amp;" "&amp;'Input-Func_Class'!$B$24,$G121:$BB121))+SUMIF($G$6:$BB$6,BF$6&amp;" "&amp;'Input-Func_Class'!$F$22,$G121:$BB121))&lt;Check_Limit,0,1),1)</f>
        <v>0</v>
      </c>
      <c r="BG121" s="79">
        <f ca="1">IFERROR(IF(SUMIF($G$6:$BB$6,BG$6&amp;" Total",$G121:$BB121)-(SUMIF($G$6:$BB$6,BG$6&amp;" "&amp;'Input-Func_Class'!$D$22,$G121:$BB121)+IFERROR(SUMIF($G$6:$BB$6,BG$6&amp;" "&amp;'Input-Func_Class'!$E$22,$G121:$BB121),SUMIF($G$6:$BB$6,BG$6&amp;" "&amp;'Input-Func_Class'!$B$24,$G121:$BB121))+SUMIF($G$6:$BB$6,BG$6&amp;" "&amp;'Input-Func_Class'!$F$22,$G121:$BB121))&lt;Check_Limit,0,1),1)</f>
        <v>0</v>
      </c>
      <c r="BH121" s="79">
        <f ca="1">IFERROR(IF(SUMIF($G$6:$BB$6,BH$6&amp;" Total",$G121:$BB121)-(SUMIF($G$6:$BB$6,BH$6&amp;" "&amp;'Input-Func_Class'!$D$22,$G121:$BB121)+IFERROR(SUMIF($G$6:$BB$6,BH$6&amp;" "&amp;'Input-Func_Class'!$E$22,$G121:$BB121),SUMIF($G$6:$BB$6,BH$6&amp;" "&amp;'Input-Func_Class'!$B$24,$G121:$BB121))+SUMIF($G$6:$BB$6,BH$6&amp;" "&amp;'Input-Func_Class'!$F$22,$G121:$BB121))&lt;Check_Limit,0,1),1)</f>
        <v>0</v>
      </c>
      <c r="BI121" s="79">
        <f ca="1">IFERROR(IF(SUMIF($G$6:$BB$6,BI$6&amp;" Total",$G121:$BB121)-(SUMIF($G$6:$BB$6,BI$6&amp;" "&amp;'Input-Func_Class'!$D$22,$G121:$BB121)+IFERROR(SUMIF($G$6:$BB$6,BI$6&amp;" "&amp;'Input-Func_Class'!$E$22,$G121:$BB121),SUMIF($G$6:$BB$6,BI$6&amp;" "&amp;'Input-Func_Class'!$B$24,$G121:$BB121))+SUMIF($G$6:$BB$6,BI$6&amp;" "&amp;'Input-Func_Class'!$F$22,$G121:$BB121))&lt;Check_Limit,0,1),1)</f>
        <v>0</v>
      </c>
      <c r="BJ121" s="79">
        <f ca="1">IFERROR(IF(SUMIF($G$6:$BB$6,BJ$6&amp;" Total",$G121:$BB121)-(SUMIF($G$6:$BB$6,BJ$6&amp;" "&amp;'Input-Func_Class'!$D$22,$G121:$BB121)+IFERROR(SUMIF($G$6:$BB$6,BJ$6&amp;" "&amp;'Input-Func_Class'!$E$22,$G121:$BB121),SUMIF($G$6:$BB$6,BJ$6&amp;" "&amp;'Input-Func_Class'!$B$24,$G121:$BB121))+SUMIF($G$6:$BB$6,BJ$6&amp;" "&amp;'Input-Func_Class'!$F$22,$G121:$BB121))&lt;Check_Limit,0,1),1)</f>
        <v>0</v>
      </c>
      <c r="BK121" s="79">
        <f ca="1">IFERROR(IF(SUMIF($G$6:$BB$6,BK$6&amp;" Total",$G121:$BB121)-(SUMIF($G$6:$BB$6,BK$6&amp;" "&amp;'Input-Func_Class'!$D$22,$G121:$BB121)+IFERROR(SUMIF($G$6:$BB$6,BK$6&amp;" "&amp;'Input-Func_Class'!$E$22,$G121:$BB121),SUMIF($G$6:$BB$6,BK$6&amp;" "&amp;'Input-Func_Class'!$B$24,$G121:$BB121))+SUMIF($G$6:$BB$6,BK$6&amp;" "&amp;'Input-Func_Class'!$F$22,$G121:$BB121))&lt;Check_Limit,0,1),1)</f>
        <v>0</v>
      </c>
      <c r="BL121" s="79">
        <f ca="1">IFERROR(IF(SUMIF($G$6:$BB$6,BL$6&amp;" Total",$G121:$BB121)-(SUMIF($G$6:$BB$6,BL$6&amp;" "&amp;'Input-Func_Class'!$D$22,$G121:$BB121)+IFERROR(SUMIF($G$6:$BB$6,BL$6&amp;" "&amp;'Input-Func_Class'!$E$22,$G121:$BB121),SUMIF($G$6:$BB$6,BL$6&amp;" "&amp;'Input-Func_Class'!$B$24,$G121:$BB121))+SUMIF($G$6:$BB$6,BL$6&amp;" "&amp;'Input-Func_Class'!$F$22,$G121:$BB121))&lt;Check_Limit,0,1),1)</f>
        <v>0</v>
      </c>
      <c r="BM121" s="79">
        <f ca="1">IFERROR(IF(SUMIF($G$6:$BB$6,BM$6&amp;" Total",$G121:$BB121)-(SUMIF($G$6:$BB$6,BM$6&amp;" "&amp;'Input-Func_Class'!$D$22,$G121:$BB121)+IFERROR(SUMIF($G$6:$BB$6,BM$6&amp;" "&amp;'Input-Func_Class'!$E$22,$G121:$BB121),SUMIF($G$6:$BB$6,BM$6&amp;" "&amp;'Input-Func_Class'!$B$24,$G121:$BB121))+SUMIF($G$6:$BB$6,BM$6&amp;" "&amp;'Input-Func_Class'!$F$22,$G121:$BB121))&lt;Check_Limit,0,1),1)</f>
        <v>0</v>
      </c>
      <c r="BN121" s="79">
        <f ca="1">IFERROR(IF(SUMIF($G$6:$BB$6,BN$6&amp;" Total",$G121:$BB121)-(SUMIF($G$6:$BB$6,BN$6&amp;" "&amp;'Input-Func_Class'!$D$22,$G121:$BB121)+IFERROR(SUMIF($G$6:$BB$6,BN$6&amp;" "&amp;'Input-Func_Class'!$E$22,$G121:$BB121),SUMIF($G$6:$BB$6,BN$6&amp;" "&amp;'Input-Func_Class'!$B$24,$G121:$BB121))+SUMIF($G$6:$BB$6,BN$6&amp;" "&amp;'Input-Func_Class'!$F$22,$G121:$BB121))&lt;Check_Limit,0,1),1)</f>
        <v>0</v>
      </c>
      <c r="BO121" s="79">
        <f ca="1">IFERROR(IF(SUMIF($G$6:$BB$6,BO$6&amp;" Total",$G121:$BB121)-(SUMIF($G$6:$BB$6,BO$6&amp;" "&amp;'Input-Func_Class'!$D$22,$G121:$BB121)+IFERROR(SUMIF($G$6:$BB$6,BO$6&amp;" "&amp;'Input-Func_Class'!$E$22,$G121:$BB121),SUMIF($G$6:$BB$6,BO$6&amp;" "&amp;'Input-Func_Class'!$B$24,$G121:$BB121))+SUMIF($G$6:$BB$6,BO$6&amp;" "&amp;'Input-Func_Class'!$F$22,$G121:$BB121))&lt;Check_Limit,0,1),1)</f>
        <v>0</v>
      </c>
    </row>
    <row r="122" spans="1:67" outlineLevel="1">
      <c r="A122" s="113">
        <f>IF(ISBLANK('Input-Accounts'!A122),"",'Input-Accounts'!A122)</f>
        <v>103</v>
      </c>
      <c r="B122" s="145" t="s">
        <v>278</v>
      </c>
      <c r="D122" s="143">
        <f>Functionalization!$D122</f>
        <v>0</v>
      </c>
      <c r="E122" s="143">
        <f t="shared" si="24"/>
        <v>0</v>
      </c>
      <c r="F122" s="89" t="str">
        <f>IF($D122=0,"-",IF('Input-Accounts'!$E122&lt;&gt;0,'Input-Accounts'!$E122,'Input-Accounts'!$G122))</f>
        <v>-</v>
      </c>
      <c r="G122" s="143">
        <f ca="1">IF(G$5&lt;&gt;"",HLOOKUP(G$5,Functionalization!$G$6:$R$305,ROW($A122)-5,FALSE),IFERROR(INDEX(G$269:G$305,MATCH($F122,$B$269:$B$305,0))/VLOOKUP($F122,$B$269:$BB$305,MATCH(LEFT(TRIM(G$6),FIND("~",SUBSTITUTE(G$6,"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122))*HLOOKUP(LEFT(TRIM(G$6),FIND("~",SUBSTITUTE(G$6," ","~",LEN(TRIM(G$6))-LEN(SUBSTITUTE(TRIM(G$6)," ",""))))-1)&amp;" Total",$B$6:$BB$305,ROW($A122)-5,FALSE))</f>
        <v>0</v>
      </c>
      <c r="H122" s="143">
        <f ca="1">IF(H$5&lt;&gt;"",HLOOKUP(H$5,Functionalization!$G$6:$R$305,ROW($A122)-5,FALSE),IFERROR(INDEX(H$269:H$305,MATCH($F122,$B$269:$B$305,0))/VLOOKUP($F122,$B$269:$BB$305,MATCH(LEFT(TRIM(H$6),FIND("~",SUBSTITUTE(H$6,"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122))*HLOOKUP(LEFT(TRIM(H$6),FIND("~",SUBSTITUTE(H$6," ","~",LEN(TRIM(H$6))-LEN(SUBSTITUTE(TRIM(H$6)," ",""))))-1)&amp;" Total",$B$6:$BB$305,ROW($A122)-5,FALSE))</f>
        <v>0</v>
      </c>
      <c r="I122" s="143">
        <f ca="1">IF(I$5&lt;&gt;"",HLOOKUP(I$5,Functionalization!$G$6:$R$305,ROW($A122)-5,FALSE),IFERROR(INDEX(I$269:I$305,MATCH($F122,$B$269:$B$305,0))/VLOOKUP($F122,$B$269:$BB$305,MATCH(LEFT(TRIM(I$6),FIND("~",SUBSTITUTE(I$6,"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122))*HLOOKUP(LEFT(TRIM(I$6),FIND("~",SUBSTITUTE(I$6," ","~",LEN(TRIM(I$6))-LEN(SUBSTITUTE(TRIM(I$6)," ",""))))-1)&amp;" Total",$B$6:$BB$305,ROW($A122)-5,FALSE))</f>
        <v>0</v>
      </c>
      <c r="J122" s="143">
        <f ca="1">IF(J$5&lt;&gt;"",HLOOKUP(J$5,Functionalization!$G$6:$R$305,ROW($A122)-5,FALSE),IFERROR(INDEX(J$269:J$305,MATCH($F122,$B$269:$B$305,0))/VLOOKUP($F122,$B$269:$BB$305,MATCH(LEFT(TRIM(J$6),FIND("~",SUBSTITUTE(J$6,"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122))*HLOOKUP(LEFT(TRIM(J$6),FIND("~",SUBSTITUTE(J$6," ","~",LEN(TRIM(J$6))-LEN(SUBSTITUTE(TRIM(J$6)," ",""))))-1)&amp;" Total",$B$6:$BB$305,ROW($A122)-5,FALSE))</f>
        <v>0</v>
      </c>
      <c r="K122" s="143">
        <f ca="1">IF(K$5&lt;&gt;"",HLOOKUP(K$5,Functionalization!$G$6:$R$305,ROW($A122)-5,FALSE),IFERROR(INDEX(K$269:K$305,MATCH($F122,$B$269:$B$305,0))/VLOOKUP($F122,$B$269:$BB$305,MATCH(LEFT(TRIM(K$6),FIND("~",SUBSTITUTE(K$6,"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122))*HLOOKUP(LEFT(TRIM(K$6),FIND("~",SUBSTITUTE(K$6," ","~",LEN(TRIM(K$6))-LEN(SUBSTITUTE(TRIM(K$6)," ",""))))-1)&amp;" Total",$B$6:$BB$305,ROW($A122)-5,FALSE))</f>
        <v>0</v>
      </c>
      <c r="L122" s="143">
        <f ca="1">IF(L$5&lt;&gt;"",HLOOKUP(L$5,Functionalization!$G$6:$R$305,ROW($A122)-5,FALSE),IFERROR(INDEX(L$269:L$305,MATCH($F122,$B$269:$B$305,0))/VLOOKUP($F122,$B$269:$BB$305,MATCH(LEFT(TRIM(L$6),FIND("~",SUBSTITUTE(L$6,"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122))*HLOOKUP(LEFT(TRIM(L$6),FIND("~",SUBSTITUTE(L$6," ","~",LEN(TRIM(L$6))-LEN(SUBSTITUTE(TRIM(L$6)," ",""))))-1)&amp;" Total",$B$6:$BB$305,ROW($A122)-5,FALSE))</f>
        <v>0</v>
      </c>
      <c r="M122" s="143">
        <f ca="1">IF(M$5&lt;&gt;"",HLOOKUP(M$5,Functionalization!$G$6:$R$305,ROW($A122)-5,FALSE),IFERROR(INDEX(M$269:M$305,MATCH($F122,$B$269:$B$305,0))/VLOOKUP($F122,$B$269:$BB$305,MATCH(LEFT(TRIM(M$6),FIND("~",SUBSTITUTE(M$6,"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122))*HLOOKUP(LEFT(TRIM(M$6),FIND("~",SUBSTITUTE(M$6," ","~",LEN(TRIM(M$6))-LEN(SUBSTITUTE(TRIM(M$6)," ",""))))-1)&amp;" Total",$B$6:$BB$305,ROW($A122)-5,FALSE))</f>
        <v>0</v>
      </c>
      <c r="N122" s="143">
        <f ca="1">IF(N$5&lt;&gt;"",HLOOKUP(N$5,Functionalization!$G$6:$R$305,ROW($A122)-5,FALSE),IFERROR(INDEX(N$269:N$305,MATCH($F122,$B$269:$B$305,0))/VLOOKUP($F122,$B$269:$BB$305,MATCH(LEFT(TRIM(N$6),FIND("~",SUBSTITUTE(N$6,"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122))*HLOOKUP(LEFT(TRIM(N$6),FIND("~",SUBSTITUTE(N$6," ","~",LEN(TRIM(N$6))-LEN(SUBSTITUTE(TRIM(N$6)," ",""))))-1)&amp;" Total",$B$6:$BB$305,ROW($A122)-5,FALSE))</f>
        <v>0</v>
      </c>
      <c r="O122" s="143"/>
      <c r="P122" s="143">
        <f ca="1">IF(P$5&lt;&gt;"",HLOOKUP(P$5,Functionalization!$G$6:$R$305,ROW($A122)-5,FALSE),IFERROR(INDEX(P$269:P$305,MATCH($F122,$B$269:$B$305,0))/VLOOKUP($F122,$B$269:$BB$305,MATCH(LEFT(TRIM(P$6),FIND("~",SUBSTITUTE(P$6,"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122))*HLOOKUP(LEFT(TRIM(P$6),FIND("~",SUBSTITUTE(P$6," ","~",LEN(TRIM(P$6))-LEN(SUBSTITUTE(TRIM(P$6)," ",""))))-1)&amp;" Total",$B$6:$BB$305,ROW($A122)-5,FALSE))</f>
        <v>0</v>
      </c>
      <c r="Q122" s="143">
        <f ca="1">IF(Q$5&lt;&gt;"",HLOOKUP(Q$5,Functionalization!$G$6:$R$305,ROW($A122)-5,FALSE),IFERROR(INDEX(Q$269:Q$305,MATCH($F122,$B$269:$B$305,0))/VLOOKUP($F122,$B$269:$BB$305,MATCH(LEFT(TRIM(Q$6),FIND("~",SUBSTITUTE(Q$6,"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122))*HLOOKUP(LEFT(TRIM(Q$6),FIND("~",SUBSTITUTE(Q$6," ","~",LEN(TRIM(Q$6))-LEN(SUBSTITUTE(TRIM(Q$6)," ",""))))-1)&amp;" Total",$B$6:$BB$305,ROW($A122)-5,FALSE))</f>
        <v>0</v>
      </c>
      <c r="R122" s="143">
        <f ca="1">IF(R$5&lt;&gt;"",HLOOKUP(R$5,Functionalization!$G$6:$R$305,ROW($A122)-5,FALSE),IFERROR(INDEX(R$269:R$305,MATCH($F122,$B$269:$B$305,0))/VLOOKUP($F122,$B$269:$BB$305,MATCH(LEFT(TRIM(R$6),FIND("~",SUBSTITUTE(R$6,"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122))*HLOOKUP(LEFT(TRIM(R$6),FIND("~",SUBSTITUTE(R$6," ","~",LEN(TRIM(R$6))-LEN(SUBSTITUTE(TRIM(R$6)," ",""))))-1)&amp;" Total",$B$6:$BB$305,ROW($A122)-5,FALSE))</f>
        <v>0</v>
      </c>
      <c r="S122" s="143">
        <f ca="1">IF(S$5&lt;&gt;"",HLOOKUP(S$5,Functionalization!$G$6:$R$305,ROW($A122)-5,FALSE),IFERROR(INDEX(S$269:S$305,MATCH($F122,$B$269:$B$305,0))/VLOOKUP($F122,$B$269:$BB$305,MATCH(LEFT(TRIM(S$6),FIND("~",SUBSTITUTE(S$6,"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122))*HLOOKUP(LEFT(TRIM(S$6),FIND("~",SUBSTITUTE(S$6," ","~",LEN(TRIM(S$6))-LEN(SUBSTITUTE(TRIM(S$6)," ",""))))-1)&amp;" Total",$B$6:$BB$305,ROW($A122)-5,FALSE))</f>
        <v>0</v>
      </c>
      <c r="T122" s="143">
        <f ca="1">IF(T$5&lt;&gt;"",HLOOKUP(T$5,Functionalization!$G$6:$R$305,ROW($A122)-5,FALSE),IFERROR(INDEX(T$269:T$305,MATCH($F122,$B$269:$B$305,0))/VLOOKUP($F122,$B$269:$BB$305,MATCH(LEFT(TRIM(T$6),FIND("~",SUBSTITUTE(T$6,"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122))*HLOOKUP(LEFT(TRIM(T$6),FIND("~",SUBSTITUTE(T$6," ","~",LEN(TRIM(T$6))-LEN(SUBSTITUTE(TRIM(T$6)," ",""))))-1)&amp;" Total",$B$6:$BB$305,ROW($A122)-5,FALSE))</f>
        <v>0</v>
      </c>
      <c r="U122" s="143">
        <f ca="1">IF(U$5&lt;&gt;"",HLOOKUP(U$5,Functionalization!$G$6:$R$305,ROW($A122)-5,FALSE),IFERROR(INDEX(U$269:U$305,MATCH($F122,$B$269:$B$305,0))/VLOOKUP($F122,$B$269:$BB$305,MATCH(LEFT(TRIM(U$6),FIND("~",SUBSTITUTE(U$6,"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122))*HLOOKUP(LEFT(TRIM(U$6),FIND("~",SUBSTITUTE(U$6," ","~",LEN(TRIM(U$6))-LEN(SUBSTITUTE(TRIM(U$6)," ",""))))-1)&amp;" Total",$B$6:$BB$305,ROW($A122)-5,FALSE))</f>
        <v>0</v>
      </c>
      <c r="V122" s="143">
        <f ca="1">IF(V$5&lt;&gt;"",HLOOKUP(V$5,Functionalization!$G$6:$R$305,ROW($A122)-5,FALSE),IFERROR(INDEX(V$269:V$305,MATCH($F122,$B$269:$B$305,0))/VLOOKUP($F122,$B$269:$BB$305,MATCH(LEFT(TRIM(V$6),FIND("~",SUBSTITUTE(V$6,"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122))*HLOOKUP(LEFT(TRIM(V$6),FIND("~",SUBSTITUTE(V$6," ","~",LEN(TRIM(V$6))-LEN(SUBSTITUTE(TRIM(V$6)," ",""))))-1)&amp;" Total",$B$6:$BB$305,ROW($A122)-5,FALSE))</f>
        <v>0</v>
      </c>
      <c r="W122" s="143">
        <f ca="1">IF(W$5&lt;&gt;"",HLOOKUP(W$5,Functionalization!$G$6:$R$305,ROW($A122)-5,FALSE),IFERROR(INDEX(W$269:W$305,MATCH($F122,$B$269:$B$305,0))/VLOOKUP($F122,$B$269:$BB$305,MATCH(LEFT(TRIM(W$6),FIND("~",SUBSTITUTE(W$6,"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122))*HLOOKUP(LEFT(TRIM(W$6),FIND("~",SUBSTITUTE(W$6," ","~",LEN(TRIM(W$6))-LEN(SUBSTITUTE(TRIM(W$6)," ",""))))-1)&amp;" Total",$B$6:$BB$305,ROW($A122)-5,FALSE))</f>
        <v>0</v>
      </c>
      <c r="X122" s="143">
        <f ca="1">IF(X$5&lt;&gt;"",HLOOKUP(X$5,Functionalization!$G$6:$R$305,ROW($A122)-5,FALSE),IFERROR(INDEX(X$269:X$305,MATCH($F122,$B$269:$B$305,0))/VLOOKUP($F122,$B$269:$BB$305,MATCH(LEFT(TRIM(X$6),FIND("~",SUBSTITUTE(X$6,"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122))*HLOOKUP(LEFT(TRIM(X$6),FIND("~",SUBSTITUTE(X$6," ","~",LEN(TRIM(X$6))-LEN(SUBSTITUTE(TRIM(X$6)," ",""))))-1)&amp;" Total",$B$6:$BB$305,ROW($A122)-5,FALSE))</f>
        <v>0</v>
      </c>
      <c r="Y122" s="143">
        <f ca="1">IF(Y$5&lt;&gt;"",HLOOKUP(Y$5,Functionalization!$G$6:$R$305,ROW($A122)-5,FALSE),IFERROR(INDEX(Y$269:Y$305,MATCH($F122,$B$269:$B$305,0))/VLOOKUP($F122,$B$269:$BB$305,MATCH(LEFT(TRIM(Y$6),FIND("~",SUBSTITUTE(Y$6,"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122))*HLOOKUP(LEFT(TRIM(Y$6),FIND("~",SUBSTITUTE(Y$6," ","~",LEN(TRIM(Y$6))-LEN(SUBSTITUTE(TRIM(Y$6)," ",""))))-1)&amp;" Total",$B$6:$BB$305,ROW($A122)-5,FALSE))</f>
        <v>0</v>
      </c>
      <c r="Z122" s="143">
        <f ca="1">IF(Z$5&lt;&gt;"",HLOOKUP(Z$5,Functionalization!$G$6:$R$305,ROW($A122)-5,FALSE),IFERROR(INDEX(Z$269:Z$305,MATCH($F122,$B$269:$B$305,0))/VLOOKUP($F122,$B$269:$BB$305,MATCH(LEFT(TRIM(Z$6),FIND("~",SUBSTITUTE(Z$6,"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122))*HLOOKUP(LEFT(TRIM(Z$6),FIND("~",SUBSTITUTE(Z$6," ","~",LEN(TRIM(Z$6))-LEN(SUBSTITUTE(TRIM(Z$6)," ",""))))-1)&amp;" Total",$B$6:$BB$305,ROW($A122)-5,FALSE))</f>
        <v>0</v>
      </c>
      <c r="AA122" s="143">
        <f ca="1">IF(AA$5&lt;&gt;"",HLOOKUP(AA$5,Functionalization!$G$6:$R$305,ROW($A122)-5,FALSE),IFERROR(INDEX(AA$269:AA$305,MATCH($F122,$B$269:$B$305,0))/VLOOKUP($F122,$B$269:$BB$305,MATCH(LEFT(TRIM(AA$6),FIND("~",SUBSTITUTE(AA$6,"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122))*HLOOKUP(LEFT(TRIM(AA$6),FIND("~",SUBSTITUTE(AA$6," ","~",LEN(TRIM(AA$6))-LEN(SUBSTITUTE(TRIM(AA$6)," ",""))))-1)&amp;" Total",$B$6:$BB$305,ROW($A122)-5,FALSE))</f>
        <v>0</v>
      </c>
      <c r="AB122" s="143">
        <f ca="1">IF(AB$5&lt;&gt;"",HLOOKUP(AB$5,Functionalization!$G$6:$R$305,ROW($A122)-5,FALSE),IFERROR(INDEX(AB$269:AB$305,MATCH($F122,$B$269:$B$305,0))/VLOOKUP($F122,$B$269:$BB$305,MATCH(LEFT(TRIM(AB$6),FIND("~",SUBSTITUTE(AB$6,"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122))*HLOOKUP(LEFT(TRIM(AB$6),FIND("~",SUBSTITUTE(AB$6," ","~",LEN(TRIM(AB$6))-LEN(SUBSTITUTE(TRIM(AB$6)," ",""))))-1)&amp;" Total",$B$6:$BB$305,ROW($A122)-5,FALSE))</f>
        <v>0</v>
      </c>
      <c r="AC122" s="143">
        <f ca="1">IF(AC$5&lt;&gt;"",HLOOKUP(AC$5,Functionalization!$G$6:$R$305,ROW($A122)-5,FALSE),IFERROR(INDEX(AC$269:AC$305,MATCH($F122,$B$269:$B$305,0))/VLOOKUP($F122,$B$269:$BB$305,MATCH(LEFT(TRIM(AC$6),FIND("~",SUBSTITUTE(AC$6,"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122))*HLOOKUP(LEFT(TRIM(AC$6),FIND("~",SUBSTITUTE(AC$6," ","~",LEN(TRIM(AC$6))-LEN(SUBSTITUTE(TRIM(AC$6)," ",""))))-1)&amp;" Total",$B$6:$BB$305,ROW($A122)-5,FALSE))</f>
        <v>0</v>
      </c>
      <c r="AD122" s="143">
        <f ca="1">IF(AD$5&lt;&gt;"",HLOOKUP(AD$5,Functionalization!$G$6:$R$305,ROW($A122)-5,FALSE),IFERROR(INDEX(AD$269:AD$305,MATCH($F122,$B$269:$B$305,0))/VLOOKUP($F122,$B$269:$BB$305,MATCH(LEFT(TRIM(AD$6),FIND("~",SUBSTITUTE(AD$6,"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122))*HLOOKUP(LEFT(TRIM(AD$6),FIND("~",SUBSTITUTE(AD$6," ","~",LEN(TRIM(AD$6))-LEN(SUBSTITUTE(TRIM(AD$6)," ",""))))-1)&amp;" Total",$B$6:$BB$305,ROW($A122)-5,FALSE))</f>
        <v>0</v>
      </c>
      <c r="AE122" s="143">
        <f ca="1">IF(AE$5&lt;&gt;"",HLOOKUP(AE$5,Functionalization!$G$6:$R$305,ROW($A122)-5,FALSE),IFERROR(INDEX(AE$269:AE$305,MATCH($F122,$B$269:$B$305,0))/VLOOKUP($F122,$B$269:$BB$305,MATCH(LEFT(TRIM(AE$6),FIND("~",SUBSTITUTE(AE$6,"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122))*HLOOKUP(LEFT(TRIM(AE$6),FIND("~",SUBSTITUTE(AE$6," ","~",LEN(TRIM(AE$6))-LEN(SUBSTITUTE(TRIM(AE$6)," ",""))))-1)&amp;" Total",$B$6:$BB$305,ROW($A122)-5,FALSE))</f>
        <v>0</v>
      </c>
      <c r="AF122" s="143">
        <f ca="1">IF(AF$5&lt;&gt;"",HLOOKUP(AF$5,Functionalization!$G$6:$R$305,ROW($A122)-5,FALSE),IFERROR(INDEX(AF$269:AF$305,MATCH($F122,$B$269:$B$305,0))/VLOOKUP($F122,$B$269:$BB$305,MATCH(LEFT(TRIM(AF$6),FIND("~",SUBSTITUTE(AF$6,"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122))*HLOOKUP(LEFT(TRIM(AF$6),FIND("~",SUBSTITUTE(AF$6," ","~",LEN(TRIM(AF$6))-LEN(SUBSTITUTE(TRIM(AF$6)," ",""))))-1)&amp;" Total",$B$6:$BB$305,ROW($A122)-5,FALSE))</f>
        <v>0</v>
      </c>
      <c r="AG122" s="143">
        <f ca="1">IF(AG$5&lt;&gt;"",HLOOKUP(AG$5,Functionalization!$G$6:$R$305,ROW($A122)-5,FALSE),IFERROR(INDEX(AG$269:AG$305,MATCH($F122,$B$269:$B$305,0))/VLOOKUP($F122,$B$269:$BB$305,MATCH(LEFT(TRIM(AG$6),FIND("~",SUBSTITUTE(AG$6,"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122))*HLOOKUP(LEFT(TRIM(AG$6),FIND("~",SUBSTITUTE(AG$6," ","~",LEN(TRIM(AG$6))-LEN(SUBSTITUTE(TRIM(AG$6)," ",""))))-1)&amp;" Total",$B$6:$BB$305,ROW($A122)-5,FALSE))</f>
        <v>0</v>
      </c>
      <c r="AH122" s="143">
        <f ca="1">IF(AH$5&lt;&gt;"",HLOOKUP(AH$5,Functionalization!$G$6:$R$305,ROW($A122)-5,FALSE),IFERROR(INDEX(AH$269:AH$305,MATCH($F122,$B$269:$B$305,0))/VLOOKUP($F122,$B$269:$BB$305,MATCH(LEFT(TRIM(AH$6),FIND("~",SUBSTITUTE(AH$6,"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122))*HLOOKUP(LEFT(TRIM(AH$6),FIND("~",SUBSTITUTE(AH$6," ","~",LEN(TRIM(AH$6))-LEN(SUBSTITUTE(TRIM(AH$6)," ",""))))-1)&amp;" Total",$B$6:$BB$305,ROW($A122)-5,FALSE))</f>
        <v>0</v>
      </c>
      <c r="AI122" s="143">
        <f ca="1">IF(AI$5&lt;&gt;"",HLOOKUP(AI$5,Functionalization!$G$6:$R$305,ROW($A122)-5,FALSE),IFERROR(INDEX(AI$269:AI$305,MATCH($F122,$B$269:$B$305,0))/VLOOKUP($F122,$B$269:$BB$305,MATCH(LEFT(TRIM(AI$6),FIND("~",SUBSTITUTE(AI$6,"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122))*HLOOKUP(LEFT(TRIM(AI$6),FIND("~",SUBSTITUTE(AI$6," ","~",LEN(TRIM(AI$6))-LEN(SUBSTITUTE(TRIM(AI$6)," ",""))))-1)&amp;" Total",$B$6:$BB$305,ROW($A122)-5,FALSE))</f>
        <v>0</v>
      </c>
      <c r="AJ122" s="143">
        <f ca="1">IF(AJ$5&lt;&gt;"",HLOOKUP(AJ$5,Functionalization!$G$6:$R$305,ROW($A122)-5,FALSE),IFERROR(INDEX(AJ$269:AJ$305,MATCH($F122,$B$269:$B$305,0))/VLOOKUP($F122,$B$269:$BB$305,MATCH(LEFT(TRIM(AJ$6),FIND("~",SUBSTITUTE(AJ$6,"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122))*HLOOKUP(LEFT(TRIM(AJ$6),FIND("~",SUBSTITUTE(AJ$6," ","~",LEN(TRIM(AJ$6))-LEN(SUBSTITUTE(TRIM(AJ$6)," ",""))))-1)&amp;" Total",$B$6:$BB$305,ROW($A122)-5,FALSE))</f>
        <v>0</v>
      </c>
      <c r="AK122" s="143">
        <f ca="1">IF(AK$5&lt;&gt;"",HLOOKUP(AK$5,Functionalization!$G$6:$R$305,ROW($A122)-5,FALSE),IFERROR(INDEX(AK$269:AK$305,MATCH($F122,$B$269:$B$305,0))/VLOOKUP($F122,$B$269:$BB$305,MATCH(LEFT(TRIM(AK$6),FIND("~",SUBSTITUTE(AK$6,"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122))*HLOOKUP(LEFT(TRIM(AK$6),FIND("~",SUBSTITUTE(AK$6," ","~",LEN(TRIM(AK$6))-LEN(SUBSTITUTE(TRIM(AK$6)," ",""))))-1)&amp;" Total",$B$6:$BB$305,ROW($A122)-5,FALSE))</f>
        <v>0</v>
      </c>
      <c r="AL122" s="143">
        <f ca="1">IF(AL$5&lt;&gt;"",HLOOKUP(AL$5,Functionalization!$G$6:$R$305,ROW($A122)-5,FALSE),IFERROR(INDEX(AL$269:AL$305,MATCH($F122,$B$269:$B$305,0))/VLOOKUP($F122,$B$269:$BB$305,MATCH(LEFT(TRIM(AL$6),FIND("~",SUBSTITUTE(AL$6,"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122))*HLOOKUP(LEFT(TRIM(AL$6),FIND("~",SUBSTITUTE(AL$6," ","~",LEN(TRIM(AL$6))-LEN(SUBSTITUTE(TRIM(AL$6)," ",""))))-1)&amp;" Total",$B$6:$BB$305,ROW($A122)-5,FALSE))</f>
        <v>0</v>
      </c>
      <c r="AM122" s="143">
        <f ca="1">IF(AM$5&lt;&gt;"",HLOOKUP(AM$5,Functionalization!$G$6:$R$305,ROW($A122)-5,FALSE),IFERROR(INDEX(AM$269:AM$305,MATCH($F122,$B$269:$B$305,0))/VLOOKUP($F122,$B$269:$BB$305,MATCH(LEFT(TRIM(AM$6),FIND("~",SUBSTITUTE(AM$6,"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122))*HLOOKUP(LEFT(TRIM(AM$6),FIND("~",SUBSTITUTE(AM$6," ","~",LEN(TRIM(AM$6))-LEN(SUBSTITUTE(TRIM(AM$6)," ",""))))-1)&amp;" Total",$B$6:$BB$305,ROW($A122)-5,FALSE))</f>
        <v>0</v>
      </c>
      <c r="AN122" s="143">
        <f ca="1">IF(AN$5&lt;&gt;"",HLOOKUP(AN$5,Functionalization!$G$6:$R$305,ROW($A122)-5,FALSE),IFERROR(INDEX(AN$269:AN$305,MATCH($F122,$B$269:$B$305,0))/VLOOKUP($F122,$B$269:$BB$305,MATCH(LEFT(TRIM(AN$6),FIND("~",SUBSTITUTE(AN$6,"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122))*HLOOKUP(LEFT(TRIM(AN$6),FIND("~",SUBSTITUTE(AN$6," ","~",LEN(TRIM(AN$6))-LEN(SUBSTITUTE(TRIM(AN$6)," ",""))))-1)&amp;" Total",$B$6:$BB$305,ROW($A122)-5,FALSE))</f>
        <v>0</v>
      </c>
      <c r="AO122" s="143">
        <f ca="1">IF(AO$5&lt;&gt;"",HLOOKUP(AO$5,Functionalization!$G$6:$R$305,ROW($A122)-5,FALSE),IFERROR(INDEX(AO$269:AO$305,MATCH($F122,$B$269:$B$305,0))/VLOOKUP($F122,$B$269:$BB$305,MATCH(LEFT(TRIM(AO$6),FIND("~",SUBSTITUTE(AO$6,"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122))*HLOOKUP(LEFT(TRIM(AO$6),FIND("~",SUBSTITUTE(AO$6," ","~",LEN(TRIM(AO$6))-LEN(SUBSTITUTE(TRIM(AO$6)," ",""))))-1)&amp;" Total",$B$6:$BB$305,ROW($A122)-5,FALSE))</f>
        <v>0</v>
      </c>
      <c r="AP122" s="143">
        <f ca="1">IF(AP$5&lt;&gt;"",HLOOKUP(AP$5,Functionalization!$G$6:$R$305,ROW($A122)-5,FALSE),IFERROR(INDEX(AP$269:AP$305,MATCH($F122,$B$269:$B$305,0))/VLOOKUP($F122,$B$269:$BB$305,MATCH(LEFT(TRIM(AP$6),FIND("~",SUBSTITUTE(AP$6,"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122))*HLOOKUP(LEFT(TRIM(AP$6),FIND("~",SUBSTITUTE(AP$6," ","~",LEN(TRIM(AP$6))-LEN(SUBSTITUTE(TRIM(AP$6)," ",""))))-1)&amp;" Total",$B$6:$BB$305,ROW($A122)-5,FALSE))</f>
        <v>0</v>
      </c>
      <c r="AQ122" s="143">
        <f ca="1">IF(AQ$5&lt;&gt;"",HLOOKUP(AQ$5,Functionalization!$G$6:$R$305,ROW($A122)-5,FALSE),IFERROR(INDEX(AQ$269:AQ$305,MATCH($F122,$B$269:$B$305,0))/VLOOKUP($F122,$B$269:$BB$305,MATCH(LEFT(TRIM(AQ$6),FIND("~",SUBSTITUTE(AQ$6,"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122))*HLOOKUP(LEFT(TRIM(AQ$6),FIND("~",SUBSTITUTE(AQ$6," ","~",LEN(TRIM(AQ$6))-LEN(SUBSTITUTE(TRIM(AQ$6)," ",""))))-1)&amp;" Total",$B$6:$BB$305,ROW($A122)-5,FALSE))</f>
        <v>0</v>
      </c>
      <c r="AR122" s="143">
        <f ca="1">IF(AR$5&lt;&gt;"",HLOOKUP(AR$5,Functionalization!$G$6:$R$305,ROW($A122)-5,FALSE),IFERROR(INDEX(AR$269:AR$305,MATCH($F122,$B$269:$B$305,0))/VLOOKUP($F122,$B$269:$BB$305,MATCH(LEFT(TRIM(AR$6),FIND("~",SUBSTITUTE(AR$6,"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122))*HLOOKUP(LEFT(TRIM(AR$6),FIND("~",SUBSTITUTE(AR$6," ","~",LEN(TRIM(AR$6))-LEN(SUBSTITUTE(TRIM(AR$6)," ",""))))-1)&amp;" Total",$B$6:$BB$305,ROW($A122)-5,FALSE))</f>
        <v>0</v>
      </c>
      <c r="AS122" s="143">
        <f ca="1">IF(AS$5&lt;&gt;"",HLOOKUP(AS$5,Functionalization!$G$6:$R$305,ROW($A122)-5,FALSE),IFERROR(INDEX(AS$269:AS$305,MATCH($F122,$B$269:$B$305,0))/VLOOKUP($F122,$B$269:$BB$305,MATCH(LEFT(TRIM(AS$6),FIND("~",SUBSTITUTE(AS$6,"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122))*HLOOKUP(LEFT(TRIM(AS$6),FIND("~",SUBSTITUTE(AS$6," ","~",LEN(TRIM(AS$6))-LEN(SUBSTITUTE(TRIM(AS$6)," ",""))))-1)&amp;" Total",$B$6:$BB$305,ROW($A122)-5,FALSE))</f>
        <v>0</v>
      </c>
      <c r="AT122" s="143">
        <f ca="1">IF(AT$5&lt;&gt;"",HLOOKUP(AT$5,Functionalization!$G$6:$R$305,ROW($A122)-5,FALSE),IFERROR(INDEX(AT$269:AT$305,MATCH($F122,$B$269:$B$305,0))/VLOOKUP($F122,$B$269:$BB$305,MATCH(LEFT(TRIM(AT$6),FIND("~",SUBSTITUTE(AT$6,"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122))*HLOOKUP(LEFT(TRIM(AT$6),FIND("~",SUBSTITUTE(AT$6," ","~",LEN(TRIM(AT$6))-LEN(SUBSTITUTE(TRIM(AT$6)," ",""))))-1)&amp;" Total",$B$6:$BB$305,ROW($A122)-5,FALSE))</f>
        <v>0</v>
      </c>
      <c r="AU122" s="143">
        <f ca="1">IF(AU$5&lt;&gt;"",HLOOKUP(AU$5,Functionalization!$G$6:$R$305,ROW($A122)-5,FALSE),IFERROR(INDEX(AU$269:AU$305,MATCH($F122,$B$269:$B$305,0))/VLOOKUP($F122,$B$269:$BB$305,MATCH(LEFT(TRIM(AU$6),FIND("~",SUBSTITUTE(AU$6,"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122))*HLOOKUP(LEFT(TRIM(AU$6),FIND("~",SUBSTITUTE(AU$6," ","~",LEN(TRIM(AU$6))-LEN(SUBSTITUTE(TRIM(AU$6)," ",""))))-1)&amp;" Total",$B$6:$BB$305,ROW($A122)-5,FALSE))</f>
        <v>0</v>
      </c>
      <c r="AV122" s="143">
        <f ca="1">IF(AV$5&lt;&gt;"",HLOOKUP(AV$5,Functionalization!$G$6:$R$305,ROW($A122)-5,FALSE),IFERROR(INDEX(AV$269:AV$305,MATCH($F122,$B$269:$B$305,0))/VLOOKUP($F122,$B$269:$BB$305,MATCH(LEFT(TRIM(AV$6),FIND("~",SUBSTITUTE(AV$6,"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122))*HLOOKUP(LEFT(TRIM(AV$6),FIND("~",SUBSTITUTE(AV$6," ","~",LEN(TRIM(AV$6))-LEN(SUBSTITUTE(TRIM(AV$6)," ",""))))-1)&amp;" Total",$B$6:$BB$305,ROW($A122)-5,FALSE))</f>
        <v>0</v>
      </c>
      <c r="AW122" s="143">
        <f ca="1">IF(AW$5&lt;&gt;"",HLOOKUP(AW$5,Functionalization!$G$6:$R$305,ROW($A122)-5,FALSE),IFERROR(INDEX(AW$269:AW$305,MATCH($F122,$B$269:$B$305,0))/VLOOKUP($F122,$B$269:$BB$305,MATCH(LEFT(TRIM(AW$6),FIND("~",SUBSTITUTE(AW$6,"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122))*HLOOKUP(LEFT(TRIM(AW$6),FIND("~",SUBSTITUTE(AW$6," ","~",LEN(TRIM(AW$6))-LEN(SUBSTITUTE(TRIM(AW$6)," ",""))))-1)&amp;" Total",$B$6:$BB$305,ROW($A122)-5,FALSE))</f>
        <v>0</v>
      </c>
      <c r="AX122" s="143">
        <f ca="1">IF(AX$5&lt;&gt;"",HLOOKUP(AX$5,Functionalization!$G$6:$R$305,ROW($A122)-5,FALSE),IFERROR(INDEX(AX$269:AX$305,MATCH($F122,$B$269:$B$305,0))/VLOOKUP($F122,$B$269:$BB$305,MATCH(LEFT(TRIM(AX$6),FIND("~",SUBSTITUTE(AX$6,"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122))*HLOOKUP(LEFT(TRIM(AX$6),FIND("~",SUBSTITUTE(AX$6," ","~",LEN(TRIM(AX$6))-LEN(SUBSTITUTE(TRIM(AX$6)," ",""))))-1)&amp;" Total",$B$6:$BB$305,ROW($A122)-5,FALSE))</f>
        <v>0</v>
      </c>
      <c r="AY122" s="143">
        <f ca="1">IF(AY$5&lt;&gt;"",HLOOKUP(AY$5,Functionalization!$G$6:$R$305,ROW($A122)-5,FALSE),IFERROR(INDEX(AY$269:AY$305,MATCH($F122,$B$269:$B$305,0))/VLOOKUP($F122,$B$269:$BB$305,MATCH(LEFT(TRIM(AY$6),FIND("~",SUBSTITUTE(AY$6,"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122))*HLOOKUP(LEFT(TRIM(AY$6),FIND("~",SUBSTITUTE(AY$6," ","~",LEN(TRIM(AY$6))-LEN(SUBSTITUTE(TRIM(AY$6)," ",""))))-1)&amp;" Total",$B$6:$BB$305,ROW($A122)-5,FALSE))</f>
        <v>0</v>
      </c>
      <c r="AZ122" s="143">
        <f ca="1">IF(AZ$5&lt;&gt;"",HLOOKUP(AZ$5,Functionalization!$G$6:$R$305,ROW($A122)-5,FALSE),IFERROR(INDEX(AZ$269:AZ$305,MATCH($F122,$B$269:$B$305,0))/VLOOKUP($F122,$B$269:$BB$305,MATCH(LEFT(TRIM(AZ$6),FIND("~",SUBSTITUTE(AZ$6,"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122))*HLOOKUP(LEFT(TRIM(AZ$6),FIND("~",SUBSTITUTE(AZ$6," ","~",LEN(TRIM(AZ$6))-LEN(SUBSTITUTE(TRIM(AZ$6)," ",""))))-1)&amp;" Total",$B$6:$BB$305,ROW($A122)-5,FALSE))</f>
        <v>0</v>
      </c>
      <c r="BA122" s="143">
        <f ca="1">IF(BA$5&lt;&gt;"",HLOOKUP(BA$5,Functionalization!$G$6:$R$305,ROW($A122)-5,FALSE),IFERROR(INDEX(BA$269:BA$305,MATCH($F122,$B$269:$B$305,0))/VLOOKUP($F122,$B$269:$BB$305,MATCH(LEFT(TRIM(BA$6),FIND("~",SUBSTITUTE(BA$6,"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122))*HLOOKUP(LEFT(TRIM(BA$6),FIND("~",SUBSTITUTE(BA$6," ","~",LEN(TRIM(BA$6))-LEN(SUBSTITUTE(TRIM(BA$6)," ",""))))-1)&amp;" Total",$B$6:$BB$305,ROW($A122)-5,FALSE))</f>
        <v>0</v>
      </c>
      <c r="BB122" s="143">
        <f ca="1">IF(BB$5&lt;&gt;"",HLOOKUP(BB$5,Functionalization!$G$6:$R$305,ROW($A122)-5,FALSE),IFERROR(INDEX(BB$269:BB$305,MATCH($F122,$B$269:$B$305,0))/VLOOKUP($F122,$B$269:$BB$305,MATCH(LEFT(TRIM(BB$6),FIND("~",SUBSTITUTE(BB$6,"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122))*HLOOKUP(LEFT(TRIM(BB$6),FIND("~",SUBSTITUTE(BB$6," ","~",LEN(TRIM(BB$6))-LEN(SUBSTITUTE(TRIM(BB$6)," ",""))))-1)&amp;" Total",$B$6:$BB$305,ROW($A122)-5,FALSE))</f>
        <v>0</v>
      </c>
      <c r="BD122" s="79">
        <f ca="1">IFERROR(IF(SUMIF($G$6:$BB$6,BD$6&amp;" Total",$G122:$BB122)-(SUMIF($G$6:$BB$6,BD$6&amp;" "&amp;'Input-Func_Class'!$D$22,$G122:$BB122)+IFERROR(SUMIF($G$6:$BB$6,BD$6&amp;" "&amp;'Input-Func_Class'!$E$22,$G122:$BB122),SUMIF($G$6:$BB$6,BD$6&amp;" "&amp;'Input-Func_Class'!$B$24,$G122:$BB122))+SUMIF($G$6:$BB$6,BD$6&amp;" "&amp;'Input-Func_Class'!$F$22,$G122:$BB122))&lt;Check_Limit,0,1),1)</f>
        <v>0</v>
      </c>
      <c r="BE122" s="79">
        <f ca="1">IFERROR(IF(SUMIF($G$6:$BB$6,BE$6&amp;" Total",$G122:$BB122)-(SUMIF($G$6:$BB$6,BE$6&amp;" "&amp;'Input-Func_Class'!$D$22,$G122:$BB122)+IFERROR(SUMIF($G$6:$BB$6,BE$6&amp;" "&amp;'Input-Func_Class'!$E$22,$G122:$BB122),SUMIF($G$6:$BB$6,BE$6&amp;" "&amp;'Input-Func_Class'!$B$24,$G122:$BB122))+SUMIF($G$6:$BB$6,BE$6&amp;" "&amp;'Input-Func_Class'!$F$22,$G122:$BB122))&lt;Check_Limit,0,1),1)</f>
        <v>0</v>
      </c>
      <c r="BF122" s="79">
        <f ca="1">IFERROR(IF(SUMIF($G$6:$BB$6,BF$6&amp;" Total",$G122:$BB122)-(SUMIF($G$6:$BB$6,BF$6&amp;" "&amp;'Input-Func_Class'!$D$22,$G122:$BB122)+IFERROR(SUMIF($G$6:$BB$6,BF$6&amp;" "&amp;'Input-Func_Class'!$E$22,$G122:$BB122),SUMIF($G$6:$BB$6,BF$6&amp;" "&amp;'Input-Func_Class'!$B$24,$G122:$BB122))+SUMIF($G$6:$BB$6,BF$6&amp;" "&amp;'Input-Func_Class'!$F$22,$G122:$BB122))&lt;Check_Limit,0,1),1)</f>
        <v>0</v>
      </c>
      <c r="BG122" s="79">
        <f ca="1">IFERROR(IF(SUMIF($G$6:$BB$6,BG$6&amp;" Total",$G122:$BB122)-(SUMIF($G$6:$BB$6,BG$6&amp;" "&amp;'Input-Func_Class'!$D$22,$G122:$BB122)+IFERROR(SUMIF($G$6:$BB$6,BG$6&amp;" "&amp;'Input-Func_Class'!$E$22,$G122:$BB122),SUMIF($G$6:$BB$6,BG$6&amp;" "&amp;'Input-Func_Class'!$B$24,$G122:$BB122))+SUMIF($G$6:$BB$6,BG$6&amp;" "&amp;'Input-Func_Class'!$F$22,$G122:$BB122))&lt;Check_Limit,0,1),1)</f>
        <v>0</v>
      </c>
      <c r="BH122" s="79">
        <f ca="1">IFERROR(IF(SUMIF($G$6:$BB$6,BH$6&amp;" Total",$G122:$BB122)-(SUMIF($G$6:$BB$6,BH$6&amp;" "&amp;'Input-Func_Class'!$D$22,$G122:$BB122)+IFERROR(SUMIF($G$6:$BB$6,BH$6&amp;" "&amp;'Input-Func_Class'!$E$22,$G122:$BB122),SUMIF($G$6:$BB$6,BH$6&amp;" "&amp;'Input-Func_Class'!$B$24,$G122:$BB122))+SUMIF($G$6:$BB$6,BH$6&amp;" "&amp;'Input-Func_Class'!$F$22,$G122:$BB122))&lt;Check_Limit,0,1),1)</f>
        <v>0</v>
      </c>
      <c r="BI122" s="79">
        <f ca="1">IFERROR(IF(SUMIF($G$6:$BB$6,BI$6&amp;" Total",$G122:$BB122)-(SUMIF($G$6:$BB$6,BI$6&amp;" "&amp;'Input-Func_Class'!$D$22,$G122:$BB122)+IFERROR(SUMIF($G$6:$BB$6,BI$6&amp;" "&amp;'Input-Func_Class'!$E$22,$G122:$BB122),SUMIF($G$6:$BB$6,BI$6&amp;" "&amp;'Input-Func_Class'!$B$24,$G122:$BB122))+SUMIF($G$6:$BB$6,BI$6&amp;" "&amp;'Input-Func_Class'!$F$22,$G122:$BB122))&lt;Check_Limit,0,1),1)</f>
        <v>0</v>
      </c>
      <c r="BJ122" s="79">
        <f ca="1">IFERROR(IF(SUMIF($G$6:$BB$6,BJ$6&amp;" Total",$G122:$BB122)-(SUMIF($G$6:$BB$6,BJ$6&amp;" "&amp;'Input-Func_Class'!$D$22,$G122:$BB122)+IFERROR(SUMIF($G$6:$BB$6,BJ$6&amp;" "&amp;'Input-Func_Class'!$E$22,$G122:$BB122),SUMIF($G$6:$BB$6,BJ$6&amp;" "&amp;'Input-Func_Class'!$B$24,$G122:$BB122))+SUMIF($G$6:$BB$6,BJ$6&amp;" "&amp;'Input-Func_Class'!$F$22,$G122:$BB122))&lt;Check_Limit,0,1),1)</f>
        <v>0</v>
      </c>
      <c r="BK122" s="79">
        <f ca="1">IFERROR(IF(SUMIF($G$6:$BB$6,BK$6&amp;" Total",$G122:$BB122)-(SUMIF($G$6:$BB$6,BK$6&amp;" "&amp;'Input-Func_Class'!$D$22,$G122:$BB122)+IFERROR(SUMIF($G$6:$BB$6,BK$6&amp;" "&amp;'Input-Func_Class'!$E$22,$G122:$BB122),SUMIF($G$6:$BB$6,BK$6&amp;" "&amp;'Input-Func_Class'!$B$24,$G122:$BB122))+SUMIF($G$6:$BB$6,BK$6&amp;" "&amp;'Input-Func_Class'!$F$22,$G122:$BB122))&lt;Check_Limit,0,1),1)</f>
        <v>0</v>
      </c>
      <c r="BL122" s="79">
        <f ca="1">IFERROR(IF(SUMIF($G$6:$BB$6,BL$6&amp;" Total",$G122:$BB122)-(SUMIF($G$6:$BB$6,BL$6&amp;" "&amp;'Input-Func_Class'!$D$22,$G122:$BB122)+IFERROR(SUMIF($G$6:$BB$6,BL$6&amp;" "&amp;'Input-Func_Class'!$E$22,$G122:$BB122),SUMIF($G$6:$BB$6,BL$6&amp;" "&amp;'Input-Func_Class'!$B$24,$G122:$BB122))+SUMIF($G$6:$BB$6,BL$6&amp;" "&amp;'Input-Func_Class'!$F$22,$G122:$BB122))&lt;Check_Limit,0,1),1)</f>
        <v>0</v>
      </c>
      <c r="BM122" s="79">
        <f ca="1">IFERROR(IF(SUMIF($G$6:$BB$6,BM$6&amp;" Total",$G122:$BB122)-(SUMIF($G$6:$BB$6,BM$6&amp;" "&amp;'Input-Func_Class'!$D$22,$G122:$BB122)+IFERROR(SUMIF($G$6:$BB$6,BM$6&amp;" "&amp;'Input-Func_Class'!$E$22,$G122:$BB122),SUMIF($G$6:$BB$6,BM$6&amp;" "&amp;'Input-Func_Class'!$B$24,$G122:$BB122))+SUMIF($G$6:$BB$6,BM$6&amp;" "&amp;'Input-Func_Class'!$F$22,$G122:$BB122))&lt;Check_Limit,0,1),1)</f>
        <v>0</v>
      </c>
      <c r="BN122" s="79">
        <f ca="1">IFERROR(IF(SUMIF($G$6:$BB$6,BN$6&amp;" Total",$G122:$BB122)-(SUMIF($G$6:$BB$6,BN$6&amp;" "&amp;'Input-Func_Class'!$D$22,$G122:$BB122)+IFERROR(SUMIF($G$6:$BB$6,BN$6&amp;" "&amp;'Input-Func_Class'!$E$22,$G122:$BB122),SUMIF($G$6:$BB$6,BN$6&amp;" "&amp;'Input-Func_Class'!$B$24,$G122:$BB122))+SUMIF($G$6:$BB$6,BN$6&amp;" "&amp;'Input-Func_Class'!$F$22,$G122:$BB122))&lt;Check_Limit,0,1),1)</f>
        <v>0</v>
      </c>
      <c r="BO122" s="79">
        <f ca="1">IFERROR(IF(SUMIF($G$6:$BB$6,BO$6&amp;" Total",$G122:$BB122)-(SUMIF($G$6:$BB$6,BO$6&amp;" "&amp;'Input-Func_Class'!$D$22,$G122:$BB122)+IFERROR(SUMIF($G$6:$BB$6,BO$6&amp;" "&amp;'Input-Func_Class'!$E$22,$G122:$BB122),SUMIF($G$6:$BB$6,BO$6&amp;" "&amp;'Input-Func_Class'!$B$24,$G122:$BB122))+SUMIF($G$6:$BB$6,BO$6&amp;" "&amp;'Input-Func_Class'!$F$22,$G122:$BB122))&lt;Check_Limit,0,1),1)</f>
        <v>0</v>
      </c>
    </row>
    <row r="123" spans="1:67" outlineLevel="1">
      <c r="A123" s="113">
        <f>IF(ISBLANK('Input-Accounts'!A123),"",'Input-Accounts'!A123)</f>
        <v>104</v>
      </c>
      <c r="B123" s="79" t="str">
        <f>IF(ISBLANK('Input-Accounts'!B123),"",'Input-Accounts'!B123)</f>
        <v>Subtotal - Other Gas Supply Expenses</v>
      </c>
      <c r="C123" s="113" t="str">
        <f>IF(ISBLANK('Input-Accounts'!C123),"",'Input-Accounts'!C123)</f>
        <v/>
      </c>
      <c r="D123" s="144">
        <f>SUBTOTAL(9,D121:D122)</f>
        <v>572094.80339909776</v>
      </c>
      <c r="E123" s="143">
        <f t="shared" ca="1" si="24"/>
        <v>0</v>
      </c>
      <c r="G123" s="144">
        <f t="shared" ref="G123:BB123" ca="1" si="26">SUBTOTAL(9,G121:G122)</f>
        <v>572094.80339909776</v>
      </c>
      <c r="H123" s="144">
        <f t="shared" ca="1" si="26"/>
        <v>197197.23815796894</v>
      </c>
      <c r="I123" s="144">
        <f t="shared" ca="1" si="26"/>
        <v>374897.56524112879</v>
      </c>
      <c r="J123" s="144">
        <f t="shared" ca="1" si="26"/>
        <v>0</v>
      </c>
      <c r="K123" s="144">
        <f t="shared" ca="1" si="26"/>
        <v>0</v>
      </c>
      <c r="L123" s="144">
        <f t="shared" ca="1" si="26"/>
        <v>0</v>
      </c>
      <c r="M123" s="144">
        <f t="shared" ca="1" si="26"/>
        <v>0</v>
      </c>
      <c r="N123" s="144">
        <f t="shared" ca="1" si="26"/>
        <v>0</v>
      </c>
      <c r="O123" s="144">
        <f t="shared" ca="1" si="26"/>
        <v>0</v>
      </c>
      <c r="P123" s="144">
        <f t="shared" ca="1" si="26"/>
        <v>0</v>
      </c>
      <c r="Q123" s="144">
        <f t="shared" ca="1" si="26"/>
        <v>0</v>
      </c>
      <c r="R123" s="144">
        <f t="shared" ca="1" si="26"/>
        <v>0</v>
      </c>
      <c r="S123" s="144">
        <f t="shared" ca="1" si="26"/>
        <v>0</v>
      </c>
      <c r="T123" s="144">
        <f t="shared" ca="1" si="26"/>
        <v>0</v>
      </c>
      <c r="U123" s="144">
        <f t="shared" ca="1" si="26"/>
        <v>0</v>
      </c>
      <c r="V123" s="144">
        <f t="shared" ca="1" si="26"/>
        <v>0</v>
      </c>
      <c r="W123" s="144">
        <f t="shared" ca="1" si="26"/>
        <v>0</v>
      </c>
      <c r="X123" s="144">
        <f t="shared" ca="1" si="26"/>
        <v>0</v>
      </c>
      <c r="Y123" s="144">
        <f t="shared" ca="1" si="26"/>
        <v>0</v>
      </c>
      <c r="Z123" s="144">
        <f t="shared" ca="1" si="26"/>
        <v>0</v>
      </c>
      <c r="AA123" s="144">
        <f t="shared" ca="1" si="26"/>
        <v>0</v>
      </c>
      <c r="AB123" s="144">
        <f t="shared" ca="1" si="26"/>
        <v>0</v>
      </c>
      <c r="AC123" s="144">
        <f t="shared" ca="1" si="26"/>
        <v>0</v>
      </c>
      <c r="AD123" s="144">
        <f t="shared" ca="1" si="26"/>
        <v>0</v>
      </c>
      <c r="AE123" s="144">
        <f t="shared" ca="1" si="26"/>
        <v>0</v>
      </c>
      <c r="AF123" s="144">
        <f t="shared" ca="1" si="26"/>
        <v>0</v>
      </c>
      <c r="AG123" s="144">
        <f t="shared" ca="1" si="26"/>
        <v>0</v>
      </c>
      <c r="AH123" s="144">
        <f t="shared" ca="1" si="26"/>
        <v>0</v>
      </c>
      <c r="AI123" s="144">
        <f t="shared" ca="1" si="26"/>
        <v>0</v>
      </c>
      <c r="AJ123" s="144">
        <f t="shared" ca="1" si="26"/>
        <v>0</v>
      </c>
      <c r="AK123" s="144">
        <f t="shared" ca="1" si="26"/>
        <v>0</v>
      </c>
      <c r="AL123" s="144">
        <f t="shared" ca="1" si="26"/>
        <v>0</v>
      </c>
      <c r="AM123" s="144">
        <f t="shared" ca="1" si="26"/>
        <v>0</v>
      </c>
      <c r="AN123" s="144">
        <f t="shared" ca="1" si="26"/>
        <v>0</v>
      </c>
      <c r="AO123" s="144">
        <f t="shared" ca="1" si="26"/>
        <v>0</v>
      </c>
      <c r="AP123" s="144">
        <f t="shared" ca="1" si="26"/>
        <v>0</v>
      </c>
      <c r="AQ123" s="144">
        <f t="shared" ca="1" si="26"/>
        <v>0</v>
      </c>
      <c r="AR123" s="144">
        <f t="shared" ca="1" si="26"/>
        <v>0</v>
      </c>
      <c r="AS123" s="144">
        <f t="shared" ca="1" si="26"/>
        <v>0</v>
      </c>
      <c r="AT123" s="144">
        <f t="shared" ca="1" si="26"/>
        <v>0</v>
      </c>
      <c r="AU123" s="144">
        <f t="shared" ca="1" si="26"/>
        <v>0</v>
      </c>
      <c r="AV123" s="144">
        <f t="shared" ca="1" si="26"/>
        <v>0</v>
      </c>
      <c r="AW123" s="144">
        <f t="shared" ca="1" si="26"/>
        <v>0</v>
      </c>
      <c r="AX123" s="144">
        <f t="shared" ca="1" si="26"/>
        <v>0</v>
      </c>
      <c r="AY123" s="144">
        <f t="shared" ca="1" si="26"/>
        <v>0</v>
      </c>
      <c r="AZ123" s="144">
        <f t="shared" ca="1" si="26"/>
        <v>0</v>
      </c>
      <c r="BA123" s="144">
        <f t="shared" ca="1" si="26"/>
        <v>0</v>
      </c>
      <c r="BB123" s="144">
        <f t="shared" ca="1" si="26"/>
        <v>0</v>
      </c>
      <c r="BD123" s="79">
        <f ca="1">IFERROR(IF(SUMIF($G$6:$BB$6,BD$6&amp;" Total",$G123:$BB123)-(SUMIF($G$6:$BB$6,BD$6&amp;" "&amp;'Input-Func_Class'!$D$22,$G123:$BB123)+IFERROR(SUMIF($G$6:$BB$6,BD$6&amp;" "&amp;'Input-Func_Class'!$E$22,$G123:$BB123),SUMIF($G$6:$BB$6,BD$6&amp;" "&amp;'Input-Func_Class'!$B$24,$G123:$BB123))+SUMIF($G$6:$BB$6,BD$6&amp;" "&amp;'Input-Func_Class'!$F$22,$G123:$BB123))&lt;Check_Limit,0,1),1)</f>
        <v>0</v>
      </c>
      <c r="BE123" s="79">
        <f ca="1">IFERROR(IF(SUMIF($G$6:$BB$6,BE$6&amp;" Total",$G123:$BB123)-(SUMIF($G$6:$BB$6,BE$6&amp;" "&amp;'Input-Func_Class'!$D$22,$G123:$BB123)+IFERROR(SUMIF($G$6:$BB$6,BE$6&amp;" "&amp;'Input-Func_Class'!$E$22,$G123:$BB123),SUMIF($G$6:$BB$6,BE$6&amp;" "&amp;'Input-Func_Class'!$B$24,$G123:$BB123))+SUMIF($G$6:$BB$6,BE$6&amp;" "&amp;'Input-Func_Class'!$F$22,$G123:$BB123))&lt;Check_Limit,0,1),1)</f>
        <v>0</v>
      </c>
      <c r="BF123" s="79">
        <f ca="1">IFERROR(IF(SUMIF($G$6:$BB$6,BF$6&amp;" Total",$G123:$BB123)-(SUMIF($G$6:$BB$6,BF$6&amp;" "&amp;'Input-Func_Class'!$D$22,$G123:$BB123)+IFERROR(SUMIF($G$6:$BB$6,BF$6&amp;" "&amp;'Input-Func_Class'!$E$22,$G123:$BB123),SUMIF($G$6:$BB$6,BF$6&amp;" "&amp;'Input-Func_Class'!$B$24,$G123:$BB123))+SUMIF($G$6:$BB$6,BF$6&amp;" "&amp;'Input-Func_Class'!$F$22,$G123:$BB123))&lt;Check_Limit,0,1),1)</f>
        <v>0</v>
      </c>
      <c r="BG123" s="79">
        <f ca="1">IFERROR(IF(SUMIF($G$6:$BB$6,BG$6&amp;" Total",$G123:$BB123)-(SUMIF($G$6:$BB$6,BG$6&amp;" "&amp;'Input-Func_Class'!$D$22,$G123:$BB123)+IFERROR(SUMIF($G$6:$BB$6,BG$6&amp;" "&amp;'Input-Func_Class'!$E$22,$G123:$BB123),SUMIF($G$6:$BB$6,BG$6&amp;" "&amp;'Input-Func_Class'!$B$24,$G123:$BB123))+SUMIF($G$6:$BB$6,BG$6&amp;" "&amp;'Input-Func_Class'!$F$22,$G123:$BB123))&lt;Check_Limit,0,1),1)</f>
        <v>0</v>
      </c>
      <c r="BH123" s="79">
        <f ca="1">IFERROR(IF(SUMIF($G$6:$BB$6,BH$6&amp;" Total",$G123:$BB123)-(SUMIF($G$6:$BB$6,BH$6&amp;" "&amp;'Input-Func_Class'!$D$22,$G123:$BB123)+IFERROR(SUMIF($G$6:$BB$6,BH$6&amp;" "&amp;'Input-Func_Class'!$E$22,$G123:$BB123),SUMIF($G$6:$BB$6,BH$6&amp;" "&amp;'Input-Func_Class'!$B$24,$G123:$BB123))+SUMIF($G$6:$BB$6,BH$6&amp;" "&amp;'Input-Func_Class'!$F$22,$G123:$BB123))&lt;Check_Limit,0,1),1)</f>
        <v>0</v>
      </c>
      <c r="BI123" s="79">
        <f ca="1">IFERROR(IF(SUMIF($G$6:$BB$6,BI$6&amp;" Total",$G123:$BB123)-(SUMIF($G$6:$BB$6,BI$6&amp;" "&amp;'Input-Func_Class'!$D$22,$G123:$BB123)+IFERROR(SUMIF($G$6:$BB$6,BI$6&amp;" "&amp;'Input-Func_Class'!$E$22,$G123:$BB123),SUMIF($G$6:$BB$6,BI$6&amp;" "&amp;'Input-Func_Class'!$B$24,$G123:$BB123))+SUMIF($G$6:$BB$6,BI$6&amp;" "&amp;'Input-Func_Class'!$F$22,$G123:$BB123))&lt;Check_Limit,0,1),1)</f>
        <v>0</v>
      </c>
      <c r="BJ123" s="79">
        <f ca="1">IFERROR(IF(SUMIF($G$6:$BB$6,BJ$6&amp;" Total",$G123:$BB123)-(SUMIF($G$6:$BB$6,BJ$6&amp;" "&amp;'Input-Func_Class'!$D$22,$G123:$BB123)+IFERROR(SUMIF($G$6:$BB$6,BJ$6&amp;" "&amp;'Input-Func_Class'!$E$22,$G123:$BB123),SUMIF($G$6:$BB$6,BJ$6&amp;" "&amp;'Input-Func_Class'!$B$24,$G123:$BB123))+SUMIF($G$6:$BB$6,BJ$6&amp;" "&amp;'Input-Func_Class'!$F$22,$G123:$BB123))&lt;Check_Limit,0,1),1)</f>
        <v>0</v>
      </c>
      <c r="BK123" s="79">
        <f ca="1">IFERROR(IF(SUMIF($G$6:$BB$6,BK$6&amp;" Total",$G123:$BB123)-(SUMIF($G$6:$BB$6,BK$6&amp;" "&amp;'Input-Func_Class'!$D$22,$G123:$BB123)+IFERROR(SUMIF($G$6:$BB$6,BK$6&amp;" "&amp;'Input-Func_Class'!$E$22,$G123:$BB123),SUMIF($G$6:$BB$6,BK$6&amp;" "&amp;'Input-Func_Class'!$B$24,$G123:$BB123))+SUMIF($G$6:$BB$6,BK$6&amp;" "&amp;'Input-Func_Class'!$F$22,$G123:$BB123))&lt;Check_Limit,0,1),1)</f>
        <v>0</v>
      </c>
      <c r="BL123" s="79">
        <f ca="1">IFERROR(IF(SUMIF($G$6:$BB$6,BL$6&amp;" Total",$G123:$BB123)-(SUMIF($G$6:$BB$6,BL$6&amp;" "&amp;'Input-Func_Class'!$D$22,$G123:$BB123)+IFERROR(SUMIF($G$6:$BB$6,BL$6&amp;" "&amp;'Input-Func_Class'!$E$22,$G123:$BB123),SUMIF($G$6:$BB$6,BL$6&amp;" "&amp;'Input-Func_Class'!$B$24,$G123:$BB123))+SUMIF($G$6:$BB$6,BL$6&amp;" "&amp;'Input-Func_Class'!$F$22,$G123:$BB123))&lt;Check_Limit,0,1),1)</f>
        <v>0</v>
      </c>
      <c r="BM123" s="79">
        <f ca="1">IFERROR(IF(SUMIF($G$6:$BB$6,BM$6&amp;" Total",$G123:$BB123)-(SUMIF($G$6:$BB$6,BM$6&amp;" "&amp;'Input-Func_Class'!$D$22,$G123:$BB123)+IFERROR(SUMIF($G$6:$BB$6,BM$6&amp;" "&amp;'Input-Func_Class'!$E$22,$G123:$BB123),SUMIF($G$6:$BB$6,BM$6&amp;" "&amp;'Input-Func_Class'!$B$24,$G123:$BB123))+SUMIF($G$6:$BB$6,BM$6&amp;" "&amp;'Input-Func_Class'!$F$22,$G123:$BB123))&lt;Check_Limit,0,1),1)</f>
        <v>0</v>
      </c>
      <c r="BN123" s="79">
        <f ca="1">IFERROR(IF(SUMIF($G$6:$BB$6,BN$6&amp;" Total",$G123:$BB123)-(SUMIF($G$6:$BB$6,BN$6&amp;" "&amp;'Input-Func_Class'!$D$22,$G123:$BB123)+IFERROR(SUMIF($G$6:$BB$6,BN$6&amp;" "&amp;'Input-Func_Class'!$E$22,$G123:$BB123),SUMIF($G$6:$BB$6,BN$6&amp;" "&amp;'Input-Func_Class'!$B$24,$G123:$BB123))+SUMIF($G$6:$BB$6,BN$6&amp;" "&amp;'Input-Func_Class'!$F$22,$G123:$BB123))&lt;Check_Limit,0,1),1)</f>
        <v>0</v>
      </c>
      <c r="BO123" s="79">
        <f ca="1">IFERROR(IF(SUMIF($G$6:$BB$6,BO$6&amp;" Total",$G123:$BB123)-(SUMIF($G$6:$BB$6,BO$6&amp;" "&amp;'Input-Func_Class'!$D$22,$G123:$BB123)+IFERROR(SUMIF($G$6:$BB$6,BO$6&amp;" "&amp;'Input-Func_Class'!$E$22,$G123:$BB123),SUMIF($G$6:$BB$6,BO$6&amp;" "&amp;'Input-Func_Class'!$B$24,$G123:$BB123))+SUMIF($G$6:$BB$6,BO$6&amp;" "&amp;'Input-Func_Class'!$F$22,$G123:$BB123))&lt;Check_Limit,0,1),1)</f>
        <v>0</v>
      </c>
    </row>
    <row r="124" spans="1:67" outlineLevel="1">
      <c r="A124" s="113" t="str">
        <f>IF(ISBLANK('Input-Accounts'!A124),"",'Input-Accounts'!A124)</f>
        <v/>
      </c>
      <c r="B124" s="79" t="str">
        <f>IF(ISBLANK('Input-Accounts'!B124),"",'Input-Accounts'!B124)</f>
        <v/>
      </c>
      <c r="C124" s="113" t="str">
        <f>IF(ISBLANK('Input-Accounts'!C124),"",'Input-Accounts'!C124)</f>
        <v/>
      </c>
      <c r="D124" s="143"/>
      <c r="E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D124" s="79">
        <f>IFERROR(IF(SUMIF($G$6:$BB$6,BD$6&amp;" Total",$G124:$BB124)-(SUMIF($G$6:$BB$6,BD$6&amp;" "&amp;'Input-Func_Class'!$D$22,$G124:$BB124)+IFERROR(SUMIF($G$6:$BB$6,BD$6&amp;" "&amp;'Input-Func_Class'!$E$22,$G124:$BB124),SUMIF($G$6:$BB$6,BD$6&amp;" "&amp;'Input-Func_Class'!$B$24,$G124:$BB124))+SUMIF($G$6:$BB$6,BD$6&amp;" "&amp;'Input-Func_Class'!$F$22,$G124:$BB124))&lt;Check_Limit,0,1),1)</f>
        <v>0</v>
      </c>
      <c r="BE124" s="79">
        <f>IFERROR(IF(SUMIF($G$6:$BB$6,BE$6&amp;" Total",$G124:$BB124)-(SUMIF($G$6:$BB$6,BE$6&amp;" "&amp;'Input-Func_Class'!$D$22,$G124:$BB124)+IFERROR(SUMIF($G$6:$BB$6,BE$6&amp;" "&amp;'Input-Func_Class'!$E$22,$G124:$BB124),SUMIF($G$6:$BB$6,BE$6&amp;" "&amp;'Input-Func_Class'!$B$24,$G124:$BB124))+SUMIF($G$6:$BB$6,BE$6&amp;" "&amp;'Input-Func_Class'!$F$22,$G124:$BB124))&lt;Check_Limit,0,1),1)</f>
        <v>0</v>
      </c>
      <c r="BF124" s="79">
        <f>IFERROR(IF(SUMIF($G$6:$BB$6,BF$6&amp;" Total",$G124:$BB124)-(SUMIF($G$6:$BB$6,BF$6&amp;" "&amp;'Input-Func_Class'!$D$22,$G124:$BB124)+IFERROR(SUMIF($G$6:$BB$6,BF$6&amp;" "&amp;'Input-Func_Class'!$E$22,$G124:$BB124),SUMIF($G$6:$BB$6,BF$6&amp;" "&amp;'Input-Func_Class'!$B$24,$G124:$BB124))+SUMIF($G$6:$BB$6,BF$6&amp;" "&amp;'Input-Func_Class'!$F$22,$G124:$BB124))&lt;Check_Limit,0,1),1)</f>
        <v>0</v>
      </c>
      <c r="BG124" s="79">
        <f>IFERROR(IF(SUMIF($G$6:$BB$6,BG$6&amp;" Total",$G124:$BB124)-(SUMIF($G$6:$BB$6,BG$6&amp;" "&amp;'Input-Func_Class'!$D$22,$G124:$BB124)+IFERROR(SUMIF($G$6:$BB$6,BG$6&amp;" "&amp;'Input-Func_Class'!$E$22,$G124:$BB124),SUMIF($G$6:$BB$6,BG$6&amp;" "&amp;'Input-Func_Class'!$B$24,$G124:$BB124))+SUMIF($G$6:$BB$6,BG$6&amp;" "&amp;'Input-Func_Class'!$F$22,$G124:$BB124))&lt;Check_Limit,0,1),1)</f>
        <v>0</v>
      </c>
      <c r="BH124" s="79">
        <f>IFERROR(IF(SUMIF($G$6:$BB$6,BH$6&amp;" Total",$G124:$BB124)-(SUMIF($G$6:$BB$6,BH$6&amp;" "&amp;'Input-Func_Class'!$D$22,$G124:$BB124)+IFERROR(SUMIF($G$6:$BB$6,BH$6&amp;" "&amp;'Input-Func_Class'!$E$22,$G124:$BB124),SUMIF($G$6:$BB$6,BH$6&amp;" "&amp;'Input-Func_Class'!$B$24,$G124:$BB124))+SUMIF($G$6:$BB$6,BH$6&amp;" "&amp;'Input-Func_Class'!$F$22,$G124:$BB124))&lt;Check_Limit,0,1),1)</f>
        <v>0</v>
      </c>
      <c r="BI124" s="79">
        <f>IFERROR(IF(SUMIF($G$6:$BB$6,BI$6&amp;" Total",$G124:$BB124)-(SUMIF($G$6:$BB$6,BI$6&amp;" "&amp;'Input-Func_Class'!$D$22,$G124:$BB124)+IFERROR(SUMIF($G$6:$BB$6,BI$6&amp;" "&amp;'Input-Func_Class'!$E$22,$G124:$BB124),SUMIF($G$6:$BB$6,BI$6&amp;" "&amp;'Input-Func_Class'!$B$24,$G124:$BB124))+SUMIF($G$6:$BB$6,BI$6&amp;" "&amp;'Input-Func_Class'!$F$22,$G124:$BB124))&lt;Check_Limit,0,1),1)</f>
        <v>0</v>
      </c>
      <c r="BJ124" s="79">
        <f>IFERROR(IF(SUMIF($G$6:$BB$6,BJ$6&amp;" Total",$G124:$BB124)-(SUMIF($G$6:$BB$6,BJ$6&amp;" "&amp;'Input-Func_Class'!$D$22,$G124:$BB124)+IFERROR(SUMIF($G$6:$BB$6,BJ$6&amp;" "&amp;'Input-Func_Class'!$E$22,$G124:$BB124),SUMIF($G$6:$BB$6,BJ$6&amp;" "&amp;'Input-Func_Class'!$B$24,$G124:$BB124))+SUMIF($G$6:$BB$6,BJ$6&amp;" "&amp;'Input-Func_Class'!$F$22,$G124:$BB124))&lt;Check_Limit,0,1),1)</f>
        <v>0</v>
      </c>
      <c r="BK124" s="79">
        <f>IFERROR(IF(SUMIF($G$6:$BB$6,BK$6&amp;" Total",$G124:$BB124)-(SUMIF($G$6:$BB$6,BK$6&amp;" "&amp;'Input-Func_Class'!$D$22,$G124:$BB124)+IFERROR(SUMIF($G$6:$BB$6,BK$6&amp;" "&amp;'Input-Func_Class'!$E$22,$G124:$BB124),SUMIF($G$6:$BB$6,BK$6&amp;" "&amp;'Input-Func_Class'!$B$24,$G124:$BB124))+SUMIF($G$6:$BB$6,BK$6&amp;" "&amp;'Input-Func_Class'!$F$22,$G124:$BB124))&lt;Check_Limit,0,1),1)</f>
        <v>0</v>
      </c>
      <c r="BL124" s="79">
        <f>IFERROR(IF(SUMIF($G$6:$BB$6,BL$6&amp;" Total",$G124:$BB124)-(SUMIF($G$6:$BB$6,BL$6&amp;" "&amp;'Input-Func_Class'!$D$22,$G124:$BB124)+IFERROR(SUMIF($G$6:$BB$6,BL$6&amp;" "&amp;'Input-Func_Class'!$E$22,$G124:$BB124),SUMIF($G$6:$BB$6,BL$6&amp;" "&amp;'Input-Func_Class'!$B$24,$G124:$BB124))+SUMIF($G$6:$BB$6,BL$6&amp;" "&amp;'Input-Func_Class'!$F$22,$G124:$BB124))&lt;Check_Limit,0,1),1)</f>
        <v>0</v>
      </c>
      <c r="BM124" s="79">
        <f>IFERROR(IF(SUMIF($G$6:$BB$6,BM$6&amp;" Total",$G124:$BB124)-(SUMIF($G$6:$BB$6,BM$6&amp;" "&amp;'Input-Func_Class'!$D$22,$G124:$BB124)+IFERROR(SUMIF($G$6:$BB$6,BM$6&amp;" "&amp;'Input-Func_Class'!$E$22,$G124:$BB124),SUMIF($G$6:$BB$6,BM$6&amp;" "&amp;'Input-Func_Class'!$B$24,$G124:$BB124))+SUMIF($G$6:$BB$6,BM$6&amp;" "&amp;'Input-Func_Class'!$F$22,$G124:$BB124))&lt;Check_Limit,0,1),1)</f>
        <v>0</v>
      </c>
      <c r="BN124" s="79">
        <f>IFERROR(IF(SUMIF($G$6:$BB$6,BN$6&amp;" Total",$G124:$BB124)-(SUMIF($G$6:$BB$6,BN$6&amp;" "&amp;'Input-Func_Class'!$D$22,$G124:$BB124)+IFERROR(SUMIF($G$6:$BB$6,BN$6&amp;" "&amp;'Input-Func_Class'!$E$22,$G124:$BB124),SUMIF($G$6:$BB$6,BN$6&amp;" "&amp;'Input-Func_Class'!$B$24,$G124:$BB124))+SUMIF($G$6:$BB$6,BN$6&amp;" "&amp;'Input-Func_Class'!$F$22,$G124:$BB124))&lt;Check_Limit,0,1),1)</f>
        <v>0</v>
      </c>
      <c r="BO124" s="79">
        <f>IFERROR(IF(SUMIF($G$6:$BB$6,BO$6&amp;" Total",$G124:$BB124)-(SUMIF($G$6:$BB$6,BO$6&amp;" "&amp;'Input-Func_Class'!$D$22,$G124:$BB124)+IFERROR(SUMIF($G$6:$BB$6,BO$6&amp;" "&amp;'Input-Func_Class'!$E$22,$G124:$BB124),SUMIF($G$6:$BB$6,BO$6&amp;" "&amp;'Input-Func_Class'!$B$24,$G124:$BB124))+SUMIF($G$6:$BB$6,BO$6&amp;" "&amp;'Input-Func_Class'!$F$22,$G124:$BB124))&lt;Check_Limit,0,1),1)</f>
        <v>0</v>
      </c>
    </row>
    <row r="125" spans="1:67" outlineLevel="1">
      <c r="A125" s="113">
        <f>IF(ISBLANK('Input-Accounts'!A125),"",'Input-Accounts'!A125)</f>
        <v>105</v>
      </c>
      <c r="B125" s="81" t="str">
        <f>IF(ISBLANK('Input-Accounts'!B125),"",'Input-Accounts'!B125)</f>
        <v>Distribution Operation Expenses</v>
      </c>
      <c r="C125" s="113" t="str">
        <f>IF(ISBLANK('Input-Accounts'!C125),"",'Input-Accounts'!C125)</f>
        <v/>
      </c>
      <c r="D125" s="143"/>
      <c r="E125" s="143"/>
      <c r="F125" s="89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D125" s="79">
        <f>IFERROR(IF(SUMIF($G$6:$BB$6,BD$6&amp;" Total",$G125:$BB125)-(SUMIF($G$6:$BB$6,BD$6&amp;" "&amp;'Input-Func_Class'!$D$22,$G125:$BB125)+IFERROR(SUMIF($G$6:$BB$6,BD$6&amp;" "&amp;'Input-Func_Class'!$E$22,$G125:$BB125),SUMIF($G$6:$BB$6,BD$6&amp;" "&amp;'Input-Func_Class'!$B$24,$G125:$BB125))+SUMIF($G$6:$BB$6,BD$6&amp;" "&amp;'Input-Func_Class'!$F$22,$G125:$BB125))&lt;Check_Limit,0,1),1)</f>
        <v>0</v>
      </c>
      <c r="BE125" s="79">
        <f>IFERROR(IF(SUMIF($G$6:$BB$6,BE$6&amp;" Total",$G125:$BB125)-(SUMIF($G$6:$BB$6,BE$6&amp;" "&amp;'Input-Func_Class'!$D$22,$G125:$BB125)+IFERROR(SUMIF($G$6:$BB$6,BE$6&amp;" "&amp;'Input-Func_Class'!$E$22,$G125:$BB125),SUMIF($G$6:$BB$6,BE$6&amp;" "&amp;'Input-Func_Class'!$B$24,$G125:$BB125))+SUMIF($G$6:$BB$6,BE$6&amp;" "&amp;'Input-Func_Class'!$F$22,$G125:$BB125))&lt;Check_Limit,0,1),1)</f>
        <v>0</v>
      </c>
      <c r="BF125" s="79">
        <f>IFERROR(IF(SUMIF($G$6:$BB$6,BF$6&amp;" Total",$G125:$BB125)-(SUMIF($G$6:$BB$6,BF$6&amp;" "&amp;'Input-Func_Class'!$D$22,$G125:$BB125)+IFERROR(SUMIF($G$6:$BB$6,BF$6&amp;" "&amp;'Input-Func_Class'!$E$22,$G125:$BB125),SUMIF($G$6:$BB$6,BF$6&amp;" "&amp;'Input-Func_Class'!$B$24,$G125:$BB125))+SUMIF($G$6:$BB$6,BF$6&amp;" "&amp;'Input-Func_Class'!$F$22,$G125:$BB125))&lt;Check_Limit,0,1),1)</f>
        <v>0</v>
      </c>
      <c r="BG125" s="79">
        <f>IFERROR(IF(SUMIF($G$6:$BB$6,BG$6&amp;" Total",$G125:$BB125)-(SUMIF($G$6:$BB$6,BG$6&amp;" "&amp;'Input-Func_Class'!$D$22,$G125:$BB125)+IFERROR(SUMIF($G$6:$BB$6,BG$6&amp;" "&amp;'Input-Func_Class'!$E$22,$G125:$BB125),SUMIF($G$6:$BB$6,BG$6&amp;" "&amp;'Input-Func_Class'!$B$24,$G125:$BB125))+SUMIF($G$6:$BB$6,BG$6&amp;" "&amp;'Input-Func_Class'!$F$22,$G125:$BB125))&lt;Check_Limit,0,1),1)</f>
        <v>0</v>
      </c>
      <c r="BH125" s="79">
        <f>IFERROR(IF(SUMIF($G$6:$BB$6,BH$6&amp;" Total",$G125:$BB125)-(SUMIF($G$6:$BB$6,BH$6&amp;" "&amp;'Input-Func_Class'!$D$22,$G125:$BB125)+IFERROR(SUMIF($G$6:$BB$6,BH$6&amp;" "&amp;'Input-Func_Class'!$E$22,$G125:$BB125),SUMIF($G$6:$BB$6,BH$6&amp;" "&amp;'Input-Func_Class'!$B$24,$G125:$BB125))+SUMIF($G$6:$BB$6,BH$6&amp;" "&amp;'Input-Func_Class'!$F$22,$G125:$BB125))&lt;Check_Limit,0,1),1)</f>
        <v>0</v>
      </c>
      <c r="BI125" s="79">
        <f>IFERROR(IF(SUMIF($G$6:$BB$6,BI$6&amp;" Total",$G125:$BB125)-(SUMIF($G$6:$BB$6,BI$6&amp;" "&amp;'Input-Func_Class'!$D$22,$G125:$BB125)+IFERROR(SUMIF($G$6:$BB$6,BI$6&amp;" "&amp;'Input-Func_Class'!$E$22,$G125:$BB125),SUMIF($G$6:$BB$6,BI$6&amp;" "&amp;'Input-Func_Class'!$B$24,$G125:$BB125))+SUMIF($G$6:$BB$6,BI$6&amp;" "&amp;'Input-Func_Class'!$F$22,$G125:$BB125))&lt;Check_Limit,0,1),1)</f>
        <v>0</v>
      </c>
      <c r="BJ125" s="79">
        <f>IFERROR(IF(SUMIF($G$6:$BB$6,BJ$6&amp;" Total",$G125:$BB125)-(SUMIF($G$6:$BB$6,BJ$6&amp;" "&amp;'Input-Func_Class'!$D$22,$G125:$BB125)+IFERROR(SUMIF($G$6:$BB$6,BJ$6&amp;" "&amp;'Input-Func_Class'!$E$22,$G125:$BB125),SUMIF($G$6:$BB$6,BJ$6&amp;" "&amp;'Input-Func_Class'!$B$24,$G125:$BB125))+SUMIF($G$6:$BB$6,BJ$6&amp;" "&amp;'Input-Func_Class'!$F$22,$G125:$BB125))&lt;Check_Limit,0,1),1)</f>
        <v>0</v>
      </c>
      <c r="BK125" s="79">
        <f>IFERROR(IF(SUMIF($G$6:$BB$6,BK$6&amp;" Total",$G125:$BB125)-(SUMIF($G$6:$BB$6,BK$6&amp;" "&amp;'Input-Func_Class'!$D$22,$G125:$BB125)+IFERROR(SUMIF($G$6:$BB$6,BK$6&amp;" "&amp;'Input-Func_Class'!$E$22,$G125:$BB125),SUMIF($G$6:$BB$6,BK$6&amp;" "&amp;'Input-Func_Class'!$B$24,$G125:$BB125))+SUMIF($G$6:$BB$6,BK$6&amp;" "&amp;'Input-Func_Class'!$F$22,$G125:$BB125))&lt;Check_Limit,0,1),1)</f>
        <v>0</v>
      </c>
      <c r="BL125" s="79">
        <f>IFERROR(IF(SUMIF($G$6:$BB$6,BL$6&amp;" Total",$G125:$BB125)-(SUMIF($G$6:$BB$6,BL$6&amp;" "&amp;'Input-Func_Class'!$D$22,$G125:$BB125)+IFERROR(SUMIF($G$6:$BB$6,BL$6&amp;" "&amp;'Input-Func_Class'!$E$22,$G125:$BB125),SUMIF($G$6:$BB$6,BL$6&amp;" "&amp;'Input-Func_Class'!$B$24,$G125:$BB125))+SUMIF($G$6:$BB$6,BL$6&amp;" "&amp;'Input-Func_Class'!$F$22,$G125:$BB125))&lt;Check_Limit,0,1),1)</f>
        <v>0</v>
      </c>
      <c r="BM125" s="79">
        <f>IFERROR(IF(SUMIF($G$6:$BB$6,BM$6&amp;" Total",$G125:$BB125)-(SUMIF($G$6:$BB$6,BM$6&amp;" "&amp;'Input-Func_Class'!$D$22,$G125:$BB125)+IFERROR(SUMIF($G$6:$BB$6,BM$6&amp;" "&amp;'Input-Func_Class'!$E$22,$G125:$BB125),SUMIF($G$6:$BB$6,BM$6&amp;" "&amp;'Input-Func_Class'!$B$24,$G125:$BB125))+SUMIF($G$6:$BB$6,BM$6&amp;" "&amp;'Input-Func_Class'!$F$22,$G125:$BB125))&lt;Check_Limit,0,1),1)</f>
        <v>0</v>
      </c>
      <c r="BN125" s="79">
        <f>IFERROR(IF(SUMIF($G$6:$BB$6,BN$6&amp;" Total",$G125:$BB125)-(SUMIF($G$6:$BB$6,BN$6&amp;" "&amp;'Input-Func_Class'!$D$22,$G125:$BB125)+IFERROR(SUMIF($G$6:$BB$6,BN$6&amp;" "&amp;'Input-Func_Class'!$E$22,$G125:$BB125),SUMIF($G$6:$BB$6,BN$6&amp;" "&amp;'Input-Func_Class'!$B$24,$G125:$BB125))+SUMIF($G$6:$BB$6,BN$6&amp;" "&amp;'Input-Func_Class'!$F$22,$G125:$BB125))&lt;Check_Limit,0,1),1)</f>
        <v>0</v>
      </c>
      <c r="BO125" s="79">
        <f>IFERROR(IF(SUMIF($G$6:$BB$6,BO$6&amp;" Total",$G125:$BB125)-(SUMIF($G$6:$BB$6,BO$6&amp;" "&amp;'Input-Func_Class'!$D$22,$G125:$BB125)+IFERROR(SUMIF($G$6:$BB$6,BO$6&amp;" "&amp;'Input-Func_Class'!$E$22,$G125:$BB125),SUMIF($G$6:$BB$6,BO$6&amp;" "&amp;'Input-Func_Class'!$B$24,$G125:$BB125))+SUMIF($G$6:$BB$6,BO$6&amp;" "&amp;'Input-Func_Class'!$F$22,$G125:$BB125))&lt;Check_Limit,0,1),1)</f>
        <v>0</v>
      </c>
    </row>
    <row r="126" spans="1:67" outlineLevel="1">
      <c r="A126" s="113">
        <f>IF(ISBLANK('Input-Accounts'!A126),"",'Input-Accounts'!A126)</f>
        <v>106</v>
      </c>
      <c r="B126" s="17" t="str">
        <f>IF(ISBLANK('Input-Accounts'!B126),"",'Input-Accounts'!B126)</f>
        <v>Operation supervision and engineering</v>
      </c>
      <c r="C126" s="113">
        <f>IF(ISBLANK('Input-Accounts'!C126),"",'Input-Accounts'!C126)</f>
        <v>870</v>
      </c>
      <c r="D126" s="143">
        <f>Functionalization!$D126</f>
        <v>2775471.5974831758</v>
      </c>
      <c r="E126" s="143">
        <f t="shared" ref="E126:E175" ca="1" si="27">IFERROR(IF(D126="",0,IF(D126=0,0,IF(ABS(D126-SUM(G126,K126,O126,S126,W126,AA126,AE126,AI126,AM126,AQ126,AU126,AY126))&lt;Check_Limit,0,1))),1)</f>
        <v>0</v>
      </c>
      <c r="F126" s="89" t="str">
        <f>IF($D126=0,"-",IF('Input-Accounts'!$E126&lt;&gt;0,'Input-Accounts'!$E126,'Input-Accounts'!$G126))</f>
        <v>INT_871-881</v>
      </c>
      <c r="G126" s="143">
        <f ca="1">IF(G$5&lt;&gt;"",HLOOKUP(G$5,Functionalization!$G$6:$R$305,ROW($A126)-5,FALSE),IFERROR(INDEX(G$269:G$305,MATCH($F126,$B$269:$B$305,0))/VLOOKUP($F126,$B$269:$BB$305,MATCH(LEFT(TRIM(G$6),FIND("~",SUBSTITUTE(G$6,"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126))*HLOOKUP(LEFT(TRIM(G$6),FIND("~",SUBSTITUTE(G$6," ","~",LEN(TRIM(G$6))-LEN(SUBSTITUTE(TRIM(G$6)," ",""))))-1)&amp;" Total",$B$6:$BB$305,ROW($A126)-5,FALSE))</f>
        <v>0</v>
      </c>
      <c r="H126" s="143">
        <f ca="1">IF(H$5&lt;&gt;"",HLOOKUP(H$5,Functionalization!$G$6:$R$305,ROW($A126)-5,FALSE),IFERROR(INDEX(H$269:H$305,MATCH($F126,$B$269:$B$305,0))/VLOOKUP($F126,$B$269:$BB$305,MATCH(LEFT(TRIM(H$6),FIND("~",SUBSTITUTE(H$6,"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126))*HLOOKUP(LEFT(TRIM(H$6),FIND("~",SUBSTITUTE(H$6," ","~",LEN(TRIM(H$6))-LEN(SUBSTITUTE(TRIM(H$6)," ",""))))-1)&amp;" Total",$B$6:$BB$305,ROW($A126)-5,FALSE))</f>
        <v>0</v>
      </c>
      <c r="I126" s="143">
        <f ca="1">IF(I$5&lt;&gt;"",HLOOKUP(I$5,Functionalization!$G$6:$R$305,ROW($A126)-5,FALSE),IFERROR(INDEX(I$269:I$305,MATCH($F126,$B$269:$B$305,0))/VLOOKUP($F126,$B$269:$BB$305,MATCH(LEFT(TRIM(I$6),FIND("~",SUBSTITUTE(I$6,"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126))*HLOOKUP(LEFT(TRIM(I$6),FIND("~",SUBSTITUTE(I$6," ","~",LEN(TRIM(I$6))-LEN(SUBSTITUTE(TRIM(I$6)," ",""))))-1)&amp;" Total",$B$6:$BB$305,ROW($A126)-5,FALSE))</f>
        <v>0</v>
      </c>
      <c r="J126" s="143">
        <f ca="1">IF(J$5&lt;&gt;"",HLOOKUP(J$5,Functionalization!$G$6:$R$305,ROW($A126)-5,FALSE),IFERROR(INDEX(J$269:J$305,MATCH($F126,$B$269:$B$305,0))/VLOOKUP($F126,$B$269:$BB$305,MATCH(LEFT(TRIM(J$6),FIND("~",SUBSTITUTE(J$6,"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126))*HLOOKUP(LEFT(TRIM(J$6),FIND("~",SUBSTITUTE(J$6," ","~",LEN(TRIM(J$6))-LEN(SUBSTITUTE(TRIM(J$6)," ",""))))-1)&amp;" Total",$B$6:$BB$305,ROW($A126)-5,FALSE))</f>
        <v>0</v>
      </c>
      <c r="K126" s="143">
        <f ca="1">IF(K$5&lt;&gt;"",HLOOKUP(K$5,Functionalization!$G$6:$R$305,ROW($A126)-5,FALSE),IFERROR(INDEX(K$269:K$305,MATCH($F126,$B$269:$B$305,0))/VLOOKUP($F126,$B$269:$BB$305,MATCH(LEFT(TRIM(K$6),FIND("~",SUBSTITUTE(K$6,"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126))*HLOOKUP(LEFT(TRIM(K$6),FIND("~",SUBSTITUTE(K$6," ","~",LEN(TRIM(K$6))-LEN(SUBSTITUTE(TRIM(K$6)," ",""))))-1)&amp;" Total",$B$6:$BB$305,ROW($A126)-5,FALSE))</f>
        <v>0</v>
      </c>
      <c r="L126" s="143">
        <f ca="1">IF(L$5&lt;&gt;"",HLOOKUP(L$5,Functionalization!$G$6:$R$305,ROW($A126)-5,FALSE),IFERROR(INDEX(L$269:L$305,MATCH($F126,$B$269:$B$305,0))/VLOOKUP($F126,$B$269:$BB$305,MATCH(LEFT(TRIM(L$6),FIND("~",SUBSTITUTE(L$6,"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126))*HLOOKUP(LEFT(TRIM(L$6),FIND("~",SUBSTITUTE(L$6," ","~",LEN(TRIM(L$6))-LEN(SUBSTITUTE(TRIM(L$6)," ",""))))-1)&amp;" Total",$B$6:$BB$305,ROW($A126)-5,FALSE))</f>
        <v>0</v>
      </c>
      <c r="M126" s="143">
        <f ca="1">IF(M$5&lt;&gt;"",HLOOKUP(M$5,Functionalization!$G$6:$R$305,ROW($A126)-5,FALSE),IFERROR(INDEX(M$269:M$305,MATCH($F126,$B$269:$B$305,0))/VLOOKUP($F126,$B$269:$BB$305,MATCH(LEFT(TRIM(M$6),FIND("~",SUBSTITUTE(M$6,"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126))*HLOOKUP(LEFT(TRIM(M$6),FIND("~",SUBSTITUTE(M$6," ","~",LEN(TRIM(M$6))-LEN(SUBSTITUTE(TRIM(M$6)," ",""))))-1)&amp;" Total",$B$6:$BB$305,ROW($A126)-5,FALSE))</f>
        <v>0</v>
      </c>
      <c r="N126" s="143">
        <f ca="1">IF(N$5&lt;&gt;"",HLOOKUP(N$5,Functionalization!$G$6:$R$305,ROW($A126)-5,FALSE),IFERROR(INDEX(N$269:N$305,MATCH($F126,$B$269:$B$305,0))/VLOOKUP($F126,$B$269:$BB$305,MATCH(LEFT(TRIM(N$6),FIND("~",SUBSTITUTE(N$6,"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126))*HLOOKUP(LEFT(TRIM(N$6),FIND("~",SUBSTITUTE(N$6," ","~",LEN(TRIM(N$6))-LEN(SUBSTITUTE(TRIM(N$6)," ",""))))-1)&amp;" Total",$B$6:$BB$305,ROW($A126)-5,FALSE))</f>
        <v>0</v>
      </c>
      <c r="O126" s="143">
        <f ca="1">IF(O$5&lt;&gt;"",HLOOKUP(O$5,Functionalization!$G$6:$R$305,ROW($A126)-5,FALSE),IFERROR(INDEX(O$269:O$305,MATCH($F126,$B$269:$B$305,0))/VLOOKUP($F126,$B$269:$BB$305,MATCH(LEFT(TRIM(O$6),FIND("~",SUBSTITUTE(O$6,"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126))*HLOOKUP(LEFT(TRIM(O$6),FIND("~",SUBSTITUTE(O$6," ","~",LEN(TRIM(O$6))-LEN(SUBSTITUTE(TRIM(O$6)," ",""))))-1)&amp;" Total",$B$6:$BB$305,ROW($A126)-5,FALSE))</f>
        <v>2775471.5974831758</v>
      </c>
      <c r="P126" s="143">
        <f ca="1">IF(P$5&lt;&gt;"",HLOOKUP(P$5,Functionalization!$G$6:$R$305,ROW($A126)-5,FALSE),IFERROR(INDEX(P$269:P$305,MATCH($F126,$B$269:$B$305,0))/VLOOKUP($F126,$B$269:$BB$305,MATCH(LEFT(TRIM(P$6),FIND("~",SUBSTITUTE(P$6,"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126))*HLOOKUP(LEFT(TRIM(P$6),FIND("~",SUBSTITUTE(P$6," ","~",LEN(TRIM(P$6))-LEN(SUBSTITUTE(TRIM(P$6)," ",""))))-1)&amp;" Total",$B$6:$BB$305,ROW($A126)-5,FALSE))</f>
        <v>1748486.7549652425</v>
      </c>
      <c r="Q126" s="143">
        <f ca="1">IF(Q$5&lt;&gt;"",HLOOKUP(Q$5,Functionalization!$G$6:$R$305,ROW($A126)-5,FALSE),IFERROR(INDEX(Q$269:Q$305,MATCH($F126,$B$269:$B$305,0))/VLOOKUP($F126,$B$269:$BB$305,MATCH(LEFT(TRIM(Q$6),FIND("~",SUBSTITUTE(Q$6,"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126))*HLOOKUP(LEFT(TRIM(Q$6),FIND("~",SUBSTITUTE(Q$6," ","~",LEN(TRIM(Q$6))-LEN(SUBSTITUTE(TRIM(Q$6)," ",""))))-1)&amp;" Total",$B$6:$BB$305,ROW($A126)-5,FALSE))</f>
        <v>55616.769402191239</v>
      </c>
      <c r="R126" s="143">
        <f ca="1">IF(R$5&lt;&gt;"",HLOOKUP(R$5,Functionalization!$G$6:$R$305,ROW($A126)-5,FALSE),IFERROR(INDEX(R$269:R$305,MATCH($F126,$B$269:$B$305,0))/VLOOKUP($F126,$B$269:$BB$305,MATCH(LEFT(TRIM(R$6),FIND("~",SUBSTITUTE(R$6,"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126))*HLOOKUP(LEFT(TRIM(R$6),FIND("~",SUBSTITUTE(R$6," ","~",LEN(TRIM(R$6))-LEN(SUBSTITUTE(TRIM(R$6)," ",""))))-1)&amp;" Total",$B$6:$BB$305,ROW($A126)-5,FALSE))</f>
        <v>971368.07311574195</v>
      </c>
      <c r="S126" s="143">
        <f ca="1">IF(S$5&lt;&gt;"",HLOOKUP(S$5,Functionalization!$G$6:$R$305,ROW($A126)-5,FALSE),IFERROR(INDEX(S$269:S$305,MATCH($F126,$B$269:$B$305,0))/VLOOKUP($F126,$B$269:$BB$305,MATCH(LEFT(TRIM(S$6),FIND("~",SUBSTITUTE(S$6,"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126))*HLOOKUP(LEFT(TRIM(S$6),FIND("~",SUBSTITUTE(S$6," ","~",LEN(TRIM(S$6))-LEN(SUBSTITUTE(TRIM(S$6)," ",""))))-1)&amp;" Total",$B$6:$BB$305,ROW($A126)-5,FALSE))</f>
        <v>0</v>
      </c>
      <c r="T126" s="143">
        <f ca="1">IF(T$5&lt;&gt;"",HLOOKUP(T$5,Functionalization!$G$6:$R$305,ROW($A126)-5,FALSE),IFERROR(INDEX(T$269:T$305,MATCH($F126,$B$269:$B$305,0))/VLOOKUP($F126,$B$269:$BB$305,MATCH(LEFT(TRIM(T$6),FIND("~",SUBSTITUTE(T$6,"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126))*HLOOKUP(LEFT(TRIM(T$6),FIND("~",SUBSTITUTE(T$6," ","~",LEN(TRIM(T$6))-LEN(SUBSTITUTE(TRIM(T$6)," ",""))))-1)&amp;" Total",$B$6:$BB$305,ROW($A126)-5,FALSE))</f>
        <v>0</v>
      </c>
      <c r="U126" s="143">
        <f ca="1">IF(U$5&lt;&gt;"",HLOOKUP(U$5,Functionalization!$G$6:$R$305,ROW($A126)-5,FALSE),IFERROR(INDEX(U$269:U$305,MATCH($F126,$B$269:$B$305,0))/VLOOKUP($F126,$B$269:$BB$305,MATCH(LEFT(TRIM(U$6),FIND("~",SUBSTITUTE(U$6,"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126))*HLOOKUP(LEFT(TRIM(U$6),FIND("~",SUBSTITUTE(U$6," ","~",LEN(TRIM(U$6))-LEN(SUBSTITUTE(TRIM(U$6)," ",""))))-1)&amp;" Total",$B$6:$BB$305,ROW($A126)-5,FALSE))</f>
        <v>0</v>
      </c>
      <c r="V126" s="143">
        <f ca="1">IF(V$5&lt;&gt;"",HLOOKUP(V$5,Functionalization!$G$6:$R$305,ROW($A126)-5,FALSE),IFERROR(INDEX(V$269:V$305,MATCH($F126,$B$269:$B$305,0))/VLOOKUP($F126,$B$269:$BB$305,MATCH(LEFT(TRIM(V$6),FIND("~",SUBSTITUTE(V$6,"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126))*HLOOKUP(LEFT(TRIM(V$6),FIND("~",SUBSTITUTE(V$6," ","~",LEN(TRIM(V$6))-LEN(SUBSTITUTE(TRIM(V$6)," ",""))))-1)&amp;" Total",$B$6:$BB$305,ROW($A126)-5,FALSE))</f>
        <v>0</v>
      </c>
      <c r="W126" s="143">
        <f ca="1">IF(W$5&lt;&gt;"",HLOOKUP(W$5,Functionalization!$G$6:$R$305,ROW($A126)-5,FALSE),IFERROR(INDEX(W$269:W$305,MATCH($F126,$B$269:$B$305,0))/VLOOKUP($F126,$B$269:$BB$305,MATCH(LEFT(TRIM(W$6),FIND("~",SUBSTITUTE(W$6,"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126))*HLOOKUP(LEFT(TRIM(W$6),FIND("~",SUBSTITUTE(W$6," ","~",LEN(TRIM(W$6))-LEN(SUBSTITUTE(TRIM(W$6)," ",""))))-1)&amp;" Total",$B$6:$BB$305,ROW($A126)-5,FALSE))</f>
        <v>0</v>
      </c>
      <c r="X126" s="143">
        <f ca="1">IF(X$5&lt;&gt;"",HLOOKUP(X$5,Functionalization!$G$6:$R$305,ROW($A126)-5,FALSE),IFERROR(INDEX(X$269:X$305,MATCH($F126,$B$269:$B$305,0))/VLOOKUP($F126,$B$269:$BB$305,MATCH(LEFT(TRIM(X$6),FIND("~",SUBSTITUTE(X$6,"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126))*HLOOKUP(LEFT(TRIM(X$6),FIND("~",SUBSTITUTE(X$6," ","~",LEN(TRIM(X$6))-LEN(SUBSTITUTE(TRIM(X$6)," ",""))))-1)&amp;" Total",$B$6:$BB$305,ROW($A126)-5,FALSE))</f>
        <v>0</v>
      </c>
      <c r="Y126" s="143">
        <f ca="1">IF(Y$5&lt;&gt;"",HLOOKUP(Y$5,Functionalization!$G$6:$R$305,ROW($A126)-5,FALSE),IFERROR(INDEX(Y$269:Y$305,MATCH($F126,$B$269:$B$305,0))/VLOOKUP($F126,$B$269:$BB$305,MATCH(LEFT(TRIM(Y$6),FIND("~",SUBSTITUTE(Y$6,"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126))*HLOOKUP(LEFT(TRIM(Y$6),FIND("~",SUBSTITUTE(Y$6," ","~",LEN(TRIM(Y$6))-LEN(SUBSTITUTE(TRIM(Y$6)," ",""))))-1)&amp;" Total",$B$6:$BB$305,ROW($A126)-5,FALSE))</f>
        <v>0</v>
      </c>
      <c r="Z126" s="143">
        <f ca="1">IF(Z$5&lt;&gt;"",HLOOKUP(Z$5,Functionalization!$G$6:$R$305,ROW($A126)-5,FALSE),IFERROR(INDEX(Z$269:Z$305,MATCH($F126,$B$269:$B$305,0))/VLOOKUP($F126,$B$269:$BB$305,MATCH(LEFT(TRIM(Z$6),FIND("~",SUBSTITUTE(Z$6,"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126))*HLOOKUP(LEFT(TRIM(Z$6),FIND("~",SUBSTITUTE(Z$6," ","~",LEN(TRIM(Z$6))-LEN(SUBSTITUTE(TRIM(Z$6)," ",""))))-1)&amp;" Total",$B$6:$BB$305,ROW($A126)-5,FALSE))</f>
        <v>0</v>
      </c>
      <c r="AA126" s="143">
        <f ca="1">IF(AA$5&lt;&gt;"",HLOOKUP(AA$5,Functionalization!$G$6:$R$305,ROW($A126)-5,FALSE),IFERROR(INDEX(AA$269:AA$305,MATCH($F126,$B$269:$B$305,0))/VLOOKUP($F126,$B$269:$BB$305,MATCH(LEFT(TRIM(AA$6),FIND("~",SUBSTITUTE(AA$6,"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126))*HLOOKUP(LEFT(TRIM(AA$6),FIND("~",SUBSTITUTE(AA$6," ","~",LEN(TRIM(AA$6))-LEN(SUBSTITUTE(TRIM(AA$6)," ",""))))-1)&amp;" Total",$B$6:$BB$305,ROW($A126)-5,FALSE))</f>
        <v>0</v>
      </c>
      <c r="AB126" s="143">
        <f ca="1">IF(AB$5&lt;&gt;"",HLOOKUP(AB$5,Functionalization!$G$6:$R$305,ROW($A126)-5,FALSE),IFERROR(INDEX(AB$269:AB$305,MATCH($F126,$B$269:$B$305,0))/VLOOKUP($F126,$B$269:$BB$305,MATCH(LEFT(TRIM(AB$6),FIND("~",SUBSTITUTE(AB$6,"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126))*HLOOKUP(LEFT(TRIM(AB$6),FIND("~",SUBSTITUTE(AB$6," ","~",LEN(TRIM(AB$6))-LEN(SUBSTITUTE(TRIM(AB$6)," ",""))))-1)&amp;" Total",$B$6:$BB$305,ROW($A126)-5,FALSE))</f>
        <v>0</v>
      </c>
      <c r="AC126" s="143">
        <f ca="1">IF(AC$5&lt;&gt;"",HLOOKUP(AC$5,Functionalization!$G$6:$R$305,ROW($A126)-5,FALSE),IFERROR(INDEX(AC$269:AC$305,MATCH($F126,$B$269:$B$305,0))/VLOOKUP($F126,$B$269:$BB$305,MATCH(LEFT(TRIM(AC$6),FIND("~",SUBSTITUTE(AC$6,"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126))*HLOOKUP(LEFT(TRIM(AC$6),FIND("~",SUBSTITUTE(AC$6," ","~",LEN(TRIM(AC$6))-LEN(SUBSTITUTE(TRIM(AC$6)," ",""))))-1)&amp;" Total",$B$6:$BB$305,ROW($A126)-5,FALSE))</f>
        <v>0</v>
      </c>
      <c r="AD126" s="143">
        <f ca="1">IF(AD$5&lt;&gt;"",HLOOKUP(AD$5,Functionalization!$G$6:$R$305,ROW($A126)-5,FALSE),IFERROR(INDEX(AD$269:AD$305,MATCH($F126,$B$269:$B$305,0))/VLOOKUP($F126,$B$269:$BB$305,MATCH(LEFT(TRIM(AD$6),FIND("~",SUBSTITUTE(AD$6,"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126))*HLOOKUP(LEFT(TRIM(AD$6),FIND("~",SUBSTITUTE(AD$6," ","~",LEN(TRIM(AD$6))-LEN(SUBSTITUTE(TRIM(AD$6)," ",""))))-1)&amp;" Total",$B$6:$BB$305,ROW($A126)-5,FALSE))</f>
        <v>0</v>
      </c>
      <c r="AE126" s="143">
        <f ca="1">IF(AE$5&lt;&gt;"",HLOOKUP(AE$5,Functionalization!$G$6:$R$305,ROW($A126)-5,FALSE),IFERROR(INDEX(AE$269:AE$305,MATCH($F126,$B$269:$B$305,0))/VLOOKUP($F126,$B$269:$BB$305,MATCH(LEFT(TRIM(AE$6),FIND("~",SUBSTITUTE(AE$6,"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126))*HLOOKUP(LEFT(TRIM(AE$6),FIND("~",SUBSTITUTE(AE$6," ","~",LEN(TRIM(AE$6))-LEN(SUBSTITUTE(TRIM(AE$6)," ",""))))-1)&amp;" Total",$B$6:$BB$305,ROW($A126)-5,FALSE))</f>
        <v>0</v>
      </c>
      <c r="AF126" s="143">
        <f ca="1">IF(AF$5&lt;&gt;"",HLOOKUP(AF$5,Functionalization!$G$6:$R$305,ROW($A126)-5,FALSE),IFERROR(INDEX(AF$269:AF$305,MATCH($F126,$B$269:$B$305,0))/VLOOKUP($F126,$B$269:$BB$305,MATCH(LEFT(TRIM(AF$6),FIND("~",SUBSTITUTE(AF$6,"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126))*HLOOKUP(LEFT(TRIM(AF$6),FIND("~",SUBSTITUTE(AF$6," ","~",LEN(TRIM(AF$6))-LEN(SUBSTITUTE(TRIM(AF$6)," ",""))))-1)&amp;" Total",$B$6:$BB$305,ROW($A126)-5,FALSE))</f>
        <v>0</v>
      </c>
      <c r="AG126" s="143">
        <f ca="1">IF(AG$5&lt;&gt;"",HLOOKUP(AG$5,Functionalization!$G$6:$R$305,ROW($A126)-5,FALSE),IFERROR(INDEX(AG$269:AG$305,MATCH($F126,$B$269:$B$305,0))/VLOOKUP($F126,$B$269:$BB$305,MATCH(LEFT(TRIM(AG$6),FIND("~",SUBSTITUTE(AG$6,"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126))*HLOOKUP(LEFT(TRIM(AG$6),FIND("~",SUBSTITUTE(AG$6," ","~",LEN(TRIM(AG$6))-LEN(SUBSTITUTE(TRIM(AG$6)," ",""))))-1)&amp;" Total",$B$6:$BB$305,ROW($A126)-5,FALSE))</f>
        <v>0</v>
      </c>
      <c r="AH126" s="143">
        <f ca="1">IF(AH$5&lt;&gt;"",HLOOKUP(AH$5,Functionalization!$G$6:$R$305,ROW($A126)-5,FALSE),IFERROR(INDEX(AH$269:AH$305,MATCH($F126,$B$269:$B$305,0))/VLOOKUP($F126,$B$269:$BB$305,MATCH(LEFT(TRIM(AH$6),FIND("~",SUBSTITUTE(AH$6,"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126))*HLOOKUP(LEFT(TRIM(AH$6),FIND("~",SUBSTITUTE(AH$6," ","~",LEN(TRIM(AH$6))-LEN(SUBSTITUTE(TRIM(AH$6)," ",""))))-1)&amp;" Total",$B$6:$BB$305,ROW($A126)-5,FALSE))</f>
        <v>0</v>
      </c>
      <c r="AI126" s="143">
        <f ca="1">IF(AI$5&lt;&gt;"",HLOOKUP(AI$5,Functionalization!$G$6:$R$305,ROW($A126)-5,FALSE),IFERROR(INDEX(AI$269:AI$305,MATCH($F126,$B$269:$B$305,0))/VLOOKUP($F126,$B$269:$BB$305,MATCH(LEFT(TRIM(AI$6),FIND("~",SUBSTITUTE(AI$6,"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126))*HLOOKUP(LEFT(TRIM(AI$6),FIND("~",SUBSTITUTE(AI$6," ","~",LEN(TRIM(AI$6))-LEN(SUBSTITUTE(TRIM(AI$6)," ",""))))-1)&amp;" Total",$B$6:$BB$305,ROW($A126)-5,FALSE))</f>
        <v>0</v>
      </c>
      <c r="AJ126" s="143">
        <f ca="1">IF(AJ$5&lt;&gt;"",HLOOKUP(AJ$5,Functionalization!$G$6:$R$305,ROW($A126)-5,FALSE),IFERROR(INDEX(AJ$269:AJ$305,MATCH($F126,$B$269:$B$305,0))/VLOOKUP($F126,$B$269:$BB$305,MATCH(LEFT(TRIM(AJ$6),FIND("~",SUBSTITUTE(AJ$6,"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126))*HLOOKUP(LEFT(TRIM(AJ$6),FIND("~",SUBSTITUTE(AJ$6," ","~",LEN(TRIM(AJ$6))-LEN(SUBSTITUTE(TRIM(AJ$6)," ",""))))-1)&amp;" Total",$B$6:$BB$305,ROW($A126)-5,FALSE))</f>
        <v>0</v>
      </c>
      <c r="AK126" s="143">
        <f ca="1">IF(AK$5&lt;&gt;"",HLOOKUP(AK$5,Functionalization!$G$6:$R$305,ROW($A126)-5,FALSE),IFERROR(INDEX(AK$269:AK$305,MATCH($F126,$B$269:$B$305,0))/VLOOKUP($F126,$B$269:$BB$305,MATCH(LEFT(TRIM(AK$6),FIND("~",SUBSTITUTE(AK$6,"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126))*HLOOKUP(LEFT(TRIM(AK$6),FIND("~",SUBSTITUTE(AK$6," ","~",LEN(TRIM(AK$6))-LEN(SUBSTITUTE(TRIM(AK$6)," ",""))))-1)&amp;" Total",$B$6:$BB$305,ROW($A126)-5,FALSE))</f>
        <v>0</v>
      </c>
      <c r="AL126" s="143">
        <f ca="1">IF(AL$5&lt;&gt;"",HLOOKUP(AL$5,Functionalization!$G$6:$R$305,ROW($A126)-5,FALSE),IFERROR(INDEX(AL$269:AL$305,MATCH($F126,$B$269:$B$305,0))/VLOOKUP($F126,$B$269:$BB$305,MATCH(LEFT(TRIM(AL$6),FIND("~",SUBSTITUTE(AL$6,"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126))*HLOOKUP(LEFT(TRIM(AL$6),FIND("~",SUBSTITUTE(AL$6," ","~",LEN(TRIM(AL$6))-LEN(SUBSTITUTE(TRIM(AL$6)," ",""))))-1)&amp;" Total",$B$6:$BB$305,ROW($A126)-5,FALSE))</f>
        <v>0</v>
      </c>
      <c r="AM126" s="143">
        <f ca="1">IF(AM$5&lt;&gt;"",HLOOKUP(AM$5,Functionalization!$G$6:$R$305,ROW($A126)-5,FALSE),IFERROR(INDEX(AM$269:AM$305,MATCH($F126,$B$269:$B$305,0))/VLOOKUP($F126,$B$269:$BB$305,MATCH(LEFT(TRIM(AM$6),FIND("~",SUBSTITUTE(AM$6,"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126))*HLOOKUP(LEFT(TRIM(AM$6),FIND("~",SUBSTITUTE(AM$6," ","~",LEN(TRIM(AM$6))-LEN(SUBSTITUTE(TRIM(AM$6)," ",""))))-1)&amp;" Total",$B$6:$BB$305,ROW($A126)-5,FALSE))</f>
        <v>0</v>
      </c>
      <c r="AN126" s="143">
        <f ca="1">IF(AN$5&lt;&gt;"",HLOOKUP(AN$5,Functionalization!$G$6:$R$305,ROW($A126)-5,FALSE),IFERROR(INDEX(AN$269:AN$305,MATCH($F126,$B$269:$B$305,0))/VLOOKUP($F126,$B$269:$BB$305,MATCH(LEFT(TRIM(AN$6),FIND("~",SUBSTITUTE(AN$6,"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126))*HLOOKUP(LEFT(TRIM(AN$6),FIND("~",SUBSTITUTE(AN$6," ","~",LEN(TRIM(AN$6))-LEN(SUBSTITUTE(TRIM(AN$6)," ",""))))-1)&amp;" Total",$B$6:$BB$305,ROW($A126)-5,FALSE))</f>
        <v>0</v>
      </c>
      <c r="AO126" s="143">
        <f ca="1">IF(AO$5&lt;&gt;"",HLOOKUP(AO$5,Functionalization!$G$6:$R$305,ROW($A126)-5,FALSE),IFERROR(INDEX(AO$269:AO$305,MATCH($F126,$B$269:$B$305,0))/VLOOKUP($F126,$B$269:$BB$305,MATCH(LEFT(TRIM(AO$6),FIND("~",SUBSTITUTE(AO$6,"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126))*HLOOKUP(LEFT(TRIM(AO$6),FIND("~",SUBSTITUTE(AO$6," ","~",LEN(TRIM(AO$6))-LEN(SUBSTITUTE(TRIM(AO$6)," ",""))))-1)&amp;" Total",$B$6:$BB$305,ROW($A126)-5,FALSE))</f>
        <v>0</v>
      </c>
      <c r="AP126" s="143">
        <f ca="1">IF(AP$5&lt;&gt;"",HLOOKUP(AP$5,Functionalization!$G$6:$R$305,ROW($A126)-5,FALSE),IFERROR(INDEX(AP$269:AP$305,MATCH($F126,$B$269:$B$305,0))/VLOOKUP($F126,$B$269:$BB$305,MATCH(LEFT(TRIM(AP$6),FIND("~",SUBSTITUTE(AP$6,"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126))*HLOOKUP(LEFT(TRIM(AP$6),FIND("~",SUBSTITUTE(AP$6," ","~",LEN(TRIM(AP$6))-LEN(SUBSTITUTE(TRIM(AP$6)," ",""))))-1)&amp;" Total",$B$6:$BB$305,ROW($A126)-5,FALSE))</f>
        <v>0</v>
      </c>
      <c r="AQ126" s="143">
        <f ca="1">IF(AQ$5&lt;&gt;"",HLOOKUP(AQ$5,Functionalization!$G$6:$R$305,ROW($A126)-5,FALSE),IFERROR(INDEX(AQ$269:AQ$305,MATCH($F126,$B$269:$B$305,0))/VLOOKUP($F126,$B$269:$BB$305,MATCH(LEFT(TRIM(AQ$6),FIND("~",SUBSTITUTE(AQ$6,"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126))*HLOOKUP(LEFT(TRIM(AQ$6),FIND("~",SUBSTITUTE(AQ$6," ","~",LEN(TRIM(AQ$6))-LEN(SUBSTITUTE(TRIM(AQ$6)," ",""))))-1)&amp;" Total",$B$6:$BB$305,ROW($A126)-5,FALSE))</f>
        <v>0</v>
      </c>
      <c r="AR126" s="143">
        <f ca="1">IF(AR$5&lt;&gt;"",HLOOKUP(AR$5,Functionalization!$G$6:$R$305,ROW($A126)-5,FALSE),IFERROR(INDEX(AR$269:AR$305,MATCH($F126,$B$269:$B$305,0))/VLOOKUP($F126,$B$269:$BB$305,MATCH(LEFT(TRIM(AR$6),FIND("~",SUBSTITUTE(AR$6,"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126))*HLOOKUP(LEFT(TRIM(AR$6),FIND("~",SUBSTITUTE(AR$6," ","~",LEN(TRIM(AR$6))-LEN(SUBSTITUTE(TRIM(AR$6)," ",""))))-1)&amp;" Total",$B$6:$BB$305,ROW($A126)-5,FALSE))</f>
        <v>0</v>
      </c>
      <c r="AS126" s="143">
        <f ca="1">IF(AS$5&lt;&gt;"",HLOOKUP(AS$5,Functionalization!$G$6:$R$305,ROW($A126)-5,FALSE),IFERROR(INDEX(AS$269:AS$305,MATCH($F126,$B$269:$B$305,0))/VLOOKUP($F126,$B$269:$BB$305,MATCH(LEFT(TRIM(AS$6),FIND("~",SUBSTITUTE(AS$6,"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126))*HLOOKUP(LEFT(TRIM(AS$6),FIND("~",SUBSTITUTE(AS$6," ","~",LEN(TRIM(AS$6))-LEN(SUBSTITUTE(TRIM(AS$6)," ",""))))-1)&amp;" Total",$B$6:$BB$305,ROW($A126)-5,FALSE))</f>
        <v>0</v>
      </c>
      <c r="AT126" s="143">
        <f ca="1">IF(AT$5&lt;&gt;"",HLOOKUP(AT$5,Functionalization!$G$6:$R$305,ROW($A126)-5,FALSE),IFERROR(INDEX(AT$269:AT$305,MATCH($F126,$B$269:$B$305,0))/VLOOKUP($F126,$B$269:$BB$305,MATCH(LEFT(TRIM(AT$6),FIND("~",SUBSTITUTE(AT$6,"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126))*HLOOKUP(LEFT(TRIM(AT$6),FIND("~",SUBSTITUTE(AT$6," ","~",LEN(TRIM(AT$6))-LEN(SUBSTITUTE(TRIM(AT$6)," ",""))))-1)&amp;" Total",$B$6:$BB$305,ROW($A126)-5,FALSE))</f>
        <v>0</v>
      </c>
      <c r="AU126" s="143">
        <f ca="1">IF(AU$5&lt;&gt;"",HLOOKUP(AU$5,Functionalization!$G$6:$R$305,ROW($A126)-5,FALSE),IFERROR(INDEX(AU$269:AU$305,MATCH($F126,$B$269:$B$305,0))/VLOOKUP($F126,$B$269:$BB$305,MATCH(LEFT(TRIM(AU$6),FIND("~",SUBSTITUTE(AU$6,"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126))*HLOOKUP(LEFT(TRIM(AU$6),FIND("~",SUBSTITUTE(AU$6," ","~",LEN(TRIM(AU$6))-LEN(SUBSTITUTE(TRIM(AU$6)," ",""))))-1)&amp;" Total",$B$6:$BB$305,ROW($A126)-5,FALSE))</f>
        <v>0</v>
      </c>
      <c r="AV126" s="143">
        <f ca="1">IF(AV$5&lt;&gt;"",HLOOKUP(AV$5,Functionalization!$G$6:$R$305,ROW($A126)-5,FALSE),IFERROR(INDEX(AV$269:AV$305,MATCH($F126,$B$269:$B$305,0))/VLOOKUP($F126,$B$269:$BB$305,MATCH(LEFT(TRIM(AV$6),FIND("~",SUBSTITUTE(AV$6,"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126))*HLOOKUP(LEFT(TRIM(AV$6),FIND("~",SUBSTITUTE(AV$6," ","~",LEN(TRIM(AV$6))-LEN(SUBSTITUTE(TRIM(AV$6)," ",""))))-1)&amp;" Total",$B$6:$BB$305,ROW($A126)-5,FALSE))</f>
        <v>0</v>
      </c>
      <c r="AW126" s="143">
        <f ca="1">IF(AW$5&lt;&gt;"",HLOOKUP(AW$5,Functionalization!$G$6:$R$305,ROW($A126)-5,FALSE),IFERROR(INDEX(AW$269:AW$305,MATCH($F126,$B$269:$B$305,0))/VLOOKUP($F126,$B$269:$BB$305,MATCH(LEFT(TRIM(AW$6),FIND("~",SUBSTITUTE(AW$6,"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126))*HLOOKUP(LEFT(TRIM(AW$6),FIND("~",SUBSTITUTE(AW$6," ","~",LEN(TRIM(AW$6))-LEN(SUBSTITUTE(TRIM(AW$6)," ",""))))-1)&amp;" Total",$B$6:$BB$305,ROW($A126)-5,FALSE))</f>
        <v>0</v>
      </c>
      <c r="AX126" s="143">
        <f ca="1">IF(AX$5&lt;&gt;"",HLOOKUP(AX$5,Functionalization!$G$6:$R$305,ROW($A126)-5,FALSE),IFERROR(INDEX(AX$269:AX$305,MATCH($F126,$B$269:$B$305,0))/VLOOKUP($F126,$B$269:$BB$305,MATCH(LEFT(TRIM(AX$6),FIND("~",SUBSTITUTE(AX$6,"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126))*HLOOKUP(LEFT(TRIM(AX$6),FIND("~",SUBSTITUTE(AX$6," ","~",LEN(TRIM(AX$6))-LEN(SUBSTITUTE(TRIM(AX$6)," ",""))))-1)&amp;" Total",$B$6:$BB$305,ROW($A126)-5,FALSE))</f>
        <v>0</v>
      </c>
      <c r="AY126" s="143">
        <f ca="1">IF(AY$5&lt;&gt;"",HLOOKUP(AY$5,Functionalization!$G$6:$R$305,ROW($A126)-5,FALSE),IFERROR(INDEX(AY$269:AY$305,MATCH($F126,$B$269:$B$305,0))/VLOOKUP($F126,$B$269:$BB$305,MATCH(LEFT(TRIM(AY$6),FIND("~",SUBSTITUTE(AY$6,"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126))*HLOOKUP(LEFT(TRIM(AY$6),FIND("~",SUBSTITUTE(AY$6," ","~",LEN(TRIM(AY$6))-LEN(SUBSTITUTE(TRIM(AY$6)," ",""))))-1)&amp;" Total",$B$6:$BB$305,ROW($A126)-5,FALSE))</f>
        <v>0</v>
      </c>
      <c r="AZ126" s="143">
        <f ca="1">IF(AZ$5&lt;&gt;"",HLOOKUP(AZ$5,Functionalization!$G$6:$R$305,ROW($A126)-5,FALSE),IFERROR(INDEX(AZ$269:AZ$305,MATCH($F126,$B$269:$B$305,0))/VLOOKUP($F126,$B$269:$BB$305,MATCH(LEFT(TRIM(AZ$6),FIND("~",SUBSTITUTE(AZ$6,"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126))*HLOOKUP(LEFT(TRIM(AZ$6),FIND("~",SUBSTITUTE(AZ$6," ","~",LEN(TRIM(AZ$6))-LEN(SUBSTITUTE(TRIM(AZ$6)," ",""))))-1)&amp;" Total",$B$6:$BB$305,ROW($A126)-5,FALSE))</f>
        <v>0</v>
      </c>
      <c r="BA126" s="143">
        <f ca="1">IF(BA$5&lt;&gt;"",HLOOKUP(BA$5,Functionalization!$G$6:$R$305,ROW($A126)-5,FALSE),IFERROR(INDEX(BA$269:BA$305,MATCH($F126,$B$269:$B$305,0))/VLOOKUP($F126,$B$269:$BB$305,MATCH(LEFT(TRIM(BA$6),FIND("~",SUBSTITUTE(BA$6,"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126))*HLOOKUP(LEFT(TRIM(BA$6),FIND("~",SUBSTITUTE(BA$6," ","~",LEN(TRIM(BA$6))-LEN(SUBSTITUTE(TRIM(BA$6)," ",""))))-1)&amp;" Total",$B$6:$BB$305,ROW($A126)-5,FALSE))</f>
        <v>0</v>
      </c>
      <c r="BB126" s="143">
        <f ca="1">IF(BB$5&lt;&gt;"",HLOOKUP(BB$5,Functionalization!$G$6:$R$305,ROW($A126)-5,FALSE),IFERROR(INDEX(BB$269:BB$305,MATCH($F126,$B$269:$B$305,0))/VLOOKUP($F126,$B$269:$BB$305,MATCH(LEFT(TRIM(BB$6),FIND("~",SUBSTITUTE(BB$6,"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126))*HLOOKUP(LEFT(TRIM(BB$6),FIND("~",SUBSTITUTE(BB$6," ","~",LEN(TRIM(BB$6))-LEN(SUBSTITUTE(TRIM(BB$6)," ",""))))-1)&amp;" Total",$B$6:$BB$305,ROW($A126)-5,FALSE))</f>
        <v>0</v>
      </c>
      <c r="BD126" s="79">
        <f ca="1">IFERROR(IF(SUMIF($G$6:$BB$6,BD$6&amp;" Total",$G126:$BB126)-(SUMIF($G$6:$BB$6,BD$6&amp;" "&amp;'Input-Func_Class'!$D$22,$G126:$BB126)+IFERROR(SUMIF($G$6:$BB$6,BD$6&amp;" "&amp;'Input-Func_Class'!$E$22,$G126:$BB126),SUMIF($G$6:$BB$6,BD$6&amp;" "&amp;'Input-Func_Class'!$B$24,$G126:$BB126))+SUMIF($G$6:$BB$6,BD$6&amp;" "&amp;'Input-Func_Class'!$F$22,$G126:$BB126))&lt;Check_Limit,0,1),1)</f>
        <v>0</v>
      </c>
      <c r="BE126" s="79">
        <f ca="1">IFERROR(IF(SUMIF($G$6:$BB$6,BE$6&amp;" Total",$G126:$BB126)-(SUMIF($G$6:$BB$6,BE$6&amp;" "&amp;'Input-Func_Class'!$D$22,$G126:$BB126)+IFERROR(SUMIF($G$6:$BB$6,BE$6&amp;" "&amp;'Input-Func_Class'!$E$22,$G126:$BB126),SUMIF($G$6:$BB$6,BE$6&amp;" "&amp;'Input-Func_Class'!$B$24,$G126:$BB126))+SUMIF($G$6:$BB$6,BE$6&amp;" "&amp;'Input-Func_Class'!$F$22,$G126:$BB126))&lt;Check_Limit,0,1),1)</f>
        <v>0</v>
      </c>
      <c r="BF126" s="79">
        <f ca="1">IFERROR(IF(SUMIF($G$6:$BB$6,BF$6&amp;" Total",$G126:$BB126)-(SUMIF($G$6:$BB$6,BF$6&amp;" "&amp;'Input-Func_Class'!$D$22,$G126:$BB126)+IFERROR(SUMIF($G$6:$BB$6,BF$6&amp;" "&amp;'Input-Func_Class'!$E$22,$G126:$BB126),SUMIF($G$6:$BB$6,BF$6&amp;" "&amp;'Input-Func_Class'!$B$24,$G126:$BB126))+SUMIF($G$6:$BB$6,BF$6&amp;" "&amp;'Input-Func_Class'!$F$22,$G126:$BB126))&lt;Check_Limit,0,1),1)</f>
        <v>0</v>
      </c>
      <c r="BG126" s="79">
        <f ca="1">IFERROR(IF(SUMIF($G$6:$BB$6,BG$6&amp;" Total",$G126:$BB126)-(SUMIF($G$6:$BB$6,BG$6&amp;" "&amp;'Input-Func_Class'!$D$22,$G126:$BB126)+IFERROR(SUMIF($G$6:$BB$6,BG$6&amp;" "&amp;'Input-Func_Class'!$E$22,$G126:$BB126),SUMIF($G$6:$BB$6,BG$6&amp;" "&amp;'Input-Func_Class'!$B$24,$G126:$BB126))+SUMIF($G$6:$BB$6,BG$6&amp;" "&amp;'Input-Func_Class'!$F$22,$G126:$BB126))&lt;Check_Limit,0,1),1)</f>
        <v>0</v>
      </c>
      <c r="BH126" s="79">
        <f ca="1">IFERROR(IF(SUMIF($G$6:$BB$6,BH$6&amp;" Total",$G126:$BB126)-(SUMIF($G$6:$BB$6,BH$6&amp;" "&amp;'Input-Func_Class'!$D$22,$G126:$BB126)+IFERROR(SUMIF($G$6:$BB$6,BH$6&amp;" "&amp;'Input-Func_Class'!$E$22,$G126:$BB126),SUMIF($G$6:$BB$6,BH$6&amp;" "&amp;'Input-Func_Class'!$B$24,$G126:$BB126))+SUMIF($G$6:$BB$6,BH$6&amp;" "&amp;'Input-Func_Class'!$F$22,$G126:$BB126))&lt;Check_Limit,0,1),1)</f>
        <v>0</v>
      </c>
      <c r="BI126" s="79">
        <f ca="1">IFERROR(IF(SUMIF($G$6:$BB$6,BI$6&amp;" Total",$G126:$BB126)-(SUMIF($G$6:$BB$6,BI$6&amp;" "&amp;'Input-Func_Class'!$D$22,$G126:$BB126)+IFERROR(SUMIF($G$6:$BB$6,BI$6&amp;" "&amp;'Input-Func_Class'!$E$22,$G126:$BB126),SUMIF($G$6:$BB$6,BI$6&amp;" "&amp;'Input-Func_Class'!$B$24,$G126:$BB126))+SUMIF($G$6:$BB$6,BI$6&amp;" "&amp;'Input-Func_Class'!$F$22,$G126:$BB126))&lt;Check_Limit,0,1),1)</f>
        <v>0</v>
      </c>
      <c r="BJ126" s="79">
        <f ca="1">IFERROR(IF(SUMIF($G$6:$BB$6,BJ$6&amp;" Total",$G126:$BB126)-(SUMIF($G$6:$BB$6,BJ$6&amp;" "&amp;'Input-Func_Class'!$D$22,$G126:$BB126)+IFERROR(SUMIF($G$6:$BB$6,BJ$6&amp;" "&amp;'Input-Func_Class'!$E$22,$G126:$BB126),SUMIF($G$6:$BB$6,BJ$6&amp;" "&amp;'Input-Func_Class'!$B$24,$G126:$BB126))+SUMIF($G$6:$BB$6,BJ$6&amp;" "&amp;'Input-Func_Class'!$F$22,$G126:$BB126))&lt;Check_Limit,0,1),1)</f>
        <v>0</v>
      </c>
      <c r="BK126" s="79">
        <f ca="1">IFERROR(IF(SUMIF($G$6:$BB$6,BK$6&amp;" Total",$G126:$BB126)-(SUMIF($G$6:$BB$6,BK$6&amp;" "&amp;'Input-Func_Class'!$D$22,$G126:$BB126)+IFERROR(SUMIF($G$6:$BB$6,BK$6&amp;" "&amp;'Input-Func_Class'!$E$22,$G126:$BB126),SUMIF($G$6:$BB$6,BK$6&amp;" "&amp;'Input-Func_Class'!$B$24,$G126:$BB126))+SUMIF($G$6:$BB$6,BK$6&amp;" "&amp;'Input-Func_Class'!$F$22,$G126:$BB126))&lt;Check_Limit,0,1),1)</f>
        <v>0</v>
      </c>
      <c r="BL126" s="79">
        <f ca="1">IFERROR(IF(SUMIF($G$6:$BB$6,BL$6&amp;" Total",$G126:$BB126)-(SUMIF($G$6:$BB$6,BL$6&amp;" "&amp;'Input-Func_Class'!$D$22,$G126:$BB126)+IFERROR(SUMIF($G$6:$BB$6,BL$6&amp;" "&amp;'Input-Func_Class'!$E$22,$G126:$BB126),SUMIF($G$6:$BB$6,BL$6&amp;" "&amp;'Input-Func_Class'!$B$24,$G126:$BB126))+SUMIF($G$6:$BB$6,BL$6&amp;" "&amp;'Input-Func_Class'!$F$22,$G126:$BB126))&lt;Check_Limit,0,1),1)</f>
        <v>0</v>
      </c>
      <c r="BM126" s="79">
        <f ca="1">IFERROR(IF(SUMIF($G$6:$BB$6,BM$6&amp;" Total",$G126:$BB126)-(SUMIF($G$6:$BB$6,BM$6&amp;" "&amp;'Input-Func_Class'!$D$22,$G126:$BB126)+IFERROR(SUMIF($G$6:$BB$6,BM$6&amp;" "&amp;'Input-Func_Class'!$E$22,$G126:$BB126),SUMIF($G$6:$BB$6,BM$6&amp;" "&amp;'Input-Func_Class'!$B$24,$G126:$BB126))+SUMIF($G$6:$BB$6,BM$6&amp;" "&amp;'Input-Func_Class'!$F$22,$G126:$BB126))&lt;Check_Limit,0,1),1)</f>
        <v>0</v>
      </c>
      <c r="BN126" s="79">
        <f ca="1">IFERROR(IF(SUMIF($G$6:$BB$6,BN$6&amp;" Total",$G126:$BB126)-(SUMIF($G$6:$BB$6,BN$6&amp;" "&amp;'Input-Func_Class'!$D$22,$G126:$BB126)+IFERROR(SUMIF($G$6:$BB$6,BN$6&amp;" "&amp;'Input-Func_Class'!$E$22,$G126:$BB126),SUMIF($G$6:$BB$6,BN$6&amp;" "&amp;'Input-Func_Class'!$B$24,$G126:$BB126))+SUMIF($G$6:$BB$6,BN$6&amp;" "&amp;'Input-Func_Class'!$F$22,$G126:$BB126))&lt;Check_Limit,0,1),1)</f>
        <v>0</v>
      </c>
      <c r="BO126" s="79">
        <f ca="1">IFERROR(IF(SUMIF($G$6:$BB$6,BO$6&amp;" Total",$G126:$BB126)-(SUMIF($G$6:$BB$6,BO$6&amp;" "&amp;'Input-Func_Class'!$D$22,$G126:$BB126)+IFERROR(SUMIF($G$6:$BB$6,BO$6&amp;" "&amp;'Input-Func_Class'!$E$22,$G126:$BB126),SUMIF($G$6:$BB$6,BO$6&amp;" "&amp;'Input-Func_Class'!$B$24,$G126:$BB126))+SUMIF($G$6:$BB$6,BO$6&amp;" "&amp;'Input-Func_Class'!$F$22,$G126:$BB126))&lt;Check_Limit,0,1),1)</f>
        <v>0</v>
      </c>
    </row>
    <row r="127" spans="1:67" outlineLevel="1">
      <c r="A127" s="113">
        <f>IF(ISBLANK('Input-Accounts'!A127),"",'Input-Accounts'!A127)</f>
        <v>107</v>
      </c>
      <c r="B127" s="17" t="str">
        <f>IF(ISBLANK('Input-Accounts'!B127),"",'Input-Accounts'!B127)</f>
        <v>Distribution load dispatching</v>
      </c>
      <c r="C127" s="113">
        <f>IF(ISBLANK('Input-Accounts'!C127),"",'Input-Accounts'!C127)</f>
        <v>871</v>
      </c>
      <c r="D127" s="143">
        <f>Functionalization!$D127</f>
        <v>222742.79186141919</v>
      </c>
      <c r="E127" s="143">
        <f t="shared" ca="1" si="27"/>
        <v>0</v>
      </c>
      <c r="F127" s="89" t="str">
        <f>IF($D127=0,"-",IF('Input-Accounts'!$E127&lt;&gt;0,'Input-Accounts'!$E127,'Input-Accounts'!$G127))</f>
        <v>COMMODITY</v>
      </c>
      <c r="G127" s="143">
        <f ca="1">IF(G$5&lt;&gt;"",HLOOKUP(G$5,Functionalization!$G$6:$R$305,ROW($A127)-5,FALSE),IFERROR(INDEX(G$269:G$305,MATCH($F127,$B$269:$B$305,0))/VLOOKUP($F127,$B$269:$BB$305,MATCH(LEFT(TRIM(G$6),FIND("~",SUBSTITUTE(G$6,"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127))*HLOOKUP(LEFT(TRIM(G$6),FIND("~",SUBSTITUTE(G$6," ","~",LEN(TRIM(G$6))-LEN(SUBSTITUTE(TRIM(G$6)," ",""))))-1)&amp;" Total",$B$6:$BB$305,ROW($A127)-5,FALSE))</f>
        <v>0</v>
      </c>
      <c r="H127" s="143">
        <f ca="1">IF(H$5&lt;&gt;"",HLOOKUP(H$5,Functionalization!$G$6:$R$305,ROW($A127)-5,FALSE),IFERROR(INDEX(H$269:H$305,MATCH($F127,$B$269:$B$305,0))/VLOOKUP($F127,$B$269:$BB$305,MATCH(LEFT(TRIM(H$6),FIND("~",SUBSTITUTE(H$6,"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127))*HLOOKUP(LEFT(TRIM(H$6),FIND("~",SUBSTITUTE(H$6," ","~",LEN(TRIM(H$6))-LEN(SUBSTITUTE(TRIM(H$6)," ",""))))-1)&amp;" Total",$B$6:$BB$305,ROW($A127)-5,FALSE))</f>
        <v>0</v>
      </c>
      <c r="I127" s="143">
        <f ca="1">IF(I$5&lt;&gt;"",HLOOKUP(I$5,Functionalization!$G$6:$R$305,ROW($A127)-5,FALSE),IFERROR(INDEX(I$269:I$305,MATCH($F127,$B$269:$B$305,0))/VLOOKUP($F127,$B$269:$BB$305,MATCH(LEFT(TRIM(I$6),FIND("~",SUBSTITUTE(I$6,"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127))*HLOOKUP(LEFT(TRIM(I$6),FIND("~",SUBSTITUTE(I$6," ","~",LEN(TRIM(I$6))-LEN(SUBSTITUTE(TRIM(I$6)," ",""))))-1)&amp;" Total",$B$6:$BB$305,ROW($A127)-5,FALSE))</f>
        <v>0</v>
      </c>
      <c r="J127" s="143">
        <f ca="1">IF(J$5&lt;&gt;"",HLOOKUP(J$5,Functionalization!$G$6:$R$305,ROW($A127)-5,FALSE),IFERROR(INDEX(J$269:J$305,MATCH($F127,$B$269:$B$305,0))/VLOOKUP($F127,$B$269:$BB$305,MATCH(LEFT(TRIM(J$6),FIND("~",SUBSTITUTE(J$6,"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127))*HLOOKUP(LEFT(TRIM(J$6),FIND("~",SUBSTITUTE(J$6," ","~",LEN(TRIM(J$6))-LEN(SUBSTITUTE(TRIM(J$6)," ",""))))-1)&amp;" Total",$B$6:$BB$305,ROW($A127)-5,FALSE))</f>
        <v>0</v>
      </c>
      <c r="K127" s="143">
        <f ca="1">IF(K$5&lt;&gt;"",HLOOKUP(K$5,Functionalization!$G$6:$R$305,ROW($A127)-5,FALSE),IFERROR(INDEX(K$269:K$305,MATCH($F127,$B$269:$B$305,0))/VLOOKUP($F127,$B$269:$BB$305,MATCH(LEFT(TRIM(K$6),FIND("~",SUBSTITUTE(K$6,"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127))*HLOOKUP(LEFT(TRIM(K$6),FIND("~",SUBSTITUTE(K$6," ","~",LEN(TRIM(K$6))-LEN(SUBSTITUTE(TRIM(K$6)," ",""))))-1)&amp;" Total",$B$6:$BB$305,ROW($A127)-5,FALSE))</f>
        <v>0</v>
      </c>
      <c r="L127" s="143">
        <f ca="1">IF(L$5&lt;&gt;"",HLOOKUP(L$5,Functionalization!$G$6:$R$305,ROW($A127)-5,FALSE),IFERROR(INDEX(L$269:L$305,MATCH($F127,$B$269:$B$305,0))/VLOOKUP($F127,$B$269:$BB$305,MATCH(LEFT(TRIM(L$6),FIND("~",SUBSTITUTE(L$6,"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127))*HLOOKUP(LEFT(TRIM(L$6),FIND("~",SUBSTITUTE(L$6," ","~",LEN(TRIM(L$6))-LEN(SUBSTITUTE(TRIM(L$6)," ",""))))-1)&amp;" Total",$B$6:$BB$305,ROW($A127)-5,FALSE))</f>
        <v>0</v>
      </c>
      <c r="M127" s="143">
        <f ca="1">IF(M$5&lt;&gt;"",HLOOKUP(M$5,Functionalization!$G$6:$R$305,ROW($A127)-5,FALSE),IFERROR(INDEX(M$269:M$305,MATCH($F127,$B$269:$B$305,0))/VLOOKUP($F127,$B$269:$BB$305,MATCH(LEFT(TRIM(M$6),FIND("~",SUBSTITUTE(M$6,"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127))*HLOOKUP(LEFT(TRIM(M$6),FIND("~",SUBSTITUTE(M$6," ","~",LEN(TRIM(M$6))-LEN(SUBSTITUTE(TRIM(M$6)," ",""))))-1)&amp;" Total",$B$6:$BB$305,ROW($A127)-5,FALSE))</f>
        <v>0</v>
      </c>
      <c r="N127" s="143">
        <f ca="1">IF(N$5&lt;&gt;"",HLOOKUP(N$5,Functionalization!$G$6:$R$305,ROW($A127)-5,FALSE),IFERROR(INDEX(N$269:N$305,MATCH($F127,$B$269:$B$305,0))/VLOOKUP($F127,$B$269:$BB$305,MATCH(LEFT(TRIM(N$6),FIND("~",SUBSTITUTE(N$6,"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127))*HLOOKUP(LEFT(TRIM(N$6),FIND("~",SUBSTITUTE(N$6," ","~",LEN(TRIM(N$6))-LEN(SUBSTITUTE(TRIM(N$6)," ",""))))-1)&amp;" Total",$B$6:$BB$305,ROW($A127)-5,FALSE))</f>
        <v>0</v>
      </c>
      <c r="O127" s="143">
        <f ca="1">IF(O$5&lt;&gt;"",HLOOKUP(O$5,Functionalization!$G$6:$R$305,ROW($A127)-5,FALSE),IFERROR(INDEX(O$269:O$305,MATCH($F127,$B$269:$B$305,0))/VLOOKUP($F127,$B$269:$BB$305,MATCH(LEFT(TRIM(O$6),FIND("~",SUBSTITUTE(O$6,"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127))*HLOOKUP(LEFT(TRIM(O$6),FIND("~",SUBSTITUTE(O$6," ","~",LEN(TRIM(O$6))-LEN(SUBSTITUTE(TRIM(O$6)," ",""))))-1)&amp;" Total",$B$6:$BB$305,ROW($A127)-5,FALSE))</f>
        <v>222742.79186141919</v>
      </c>
      <c r="P127" s="143">
        <f ca="1">IF(P$5&lt;&gt;"",HLOOKUP(P$5,Functionalization!$G$6:$R$305,ROW($A127)-5,FALSE),IFERROR(INDEX(P$269:P$305,MATCH($F127,$B$269:$B$305,0))/VLOOKUP($F127,$B$269:$BB$305,MATCH(LEFT(TRIM(P$6),FIND("~",SUBSTITUTE(P$6,"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127))*HLOOKUP(LEFT(TRIM(P$6),FIND("~",SUBSTITUTE(P$6," ","~",LEN(TRIM(P$6))-LEN(SUBSTITUTE(TRIM(P$6)," ",""))))-1)&amp;" Total",$B$6:$BB$305,ROW($A127)-5,FALSE))</f>
        <v>0</v>
      </c>
      <c r="Q127" s="143">
        <f ca="1">IF(Q$5&lt;&gt;"",HLOOKUP(Q$5,Functionalization!$G$6:$R$305,ROW($A127)-5,FALSE),IFERROR(INDEX(Q$269:Q$305,MATCH($F127,$B$269:$B$305,0))/VLOOKUP($F127,$B$269:$BB$305,MATCH(LEFT(TRIM(Q$6),FIND("~",SUBSTITUTE(Q$6,"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127))*HLOOKUP(LEFT(TRIM(Q$6),FIND("~",SUBSTITUTE(Q$6," ","~",LEN(TRIM(Q$6))-LEN(SUBSTITUTE(TRIM(Q$6)," ",""))))-1)&amp;" Total",$B$6:$BB$305,ROW($A127)-5,FALSE))</f>
        <v>222742.79186141919</v>
      </c>
      <c r="R127" s="143">
        <f ca="1">IF(R$5&lt;&gt;"",HLOOKUP(R$5,Functionalization!$G$6:$R$305,ROW($A127)-5,FALSE),IFERROR(INDEX(R$269:R$305,MATCH($F127,$B$269:$B$305,0))/VLOOKUP($F127,$B$269:$BB$305,MATCH(LEFT(TRIM(R$6),FIND("~",SUBSTITUTE(R$6,"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127))*HLOOKUP(LEFT(TRIM(R$6),FIND("~",SUBSTITUTE(R$6," ","~",LEN(TRIM(R$6))-LEN(SUBSTITUTE(TRIM(R$6)," ",""))))-1)&amp;" Total",$B$6:$BB$305,ROW($A127)-5,FALSE))</f>
        <v>0</v>
      </c>
      <c r="S127" s="143">
        <f ca="1">IF(S$5&lt;&gt;"",HLOOKUP(S$5,Functionalization!$G$6:$R$305,ROW($A127)-5,FALSE),IFERROR(INDEX(S$269:S$305,MATCH($F127,$B$269:$B$305,0))/VLOOKUP($F127,$B$269:$BB$305,MATCH(LEFT(TRIM(S$6),FIND("~",SUBSTITUTE(S$6,"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127))*HLOOKUP(LEFT(TRIM(S$6),FIND("~",SUBSTITUTE(S$6," ","~",LEN(TRIM(S$6))-LEN(SUBSTITUTE(TRIM(S$6)," ",""))))-1)&amp;" Total",$B$6:$BB$305,ROW($A127)-5,FALSE))</f>
        <v>0</v>
      </c>
      <c r="T127" s="143">
        <f ca="1">IF(T$5&lt;&gt;"",HLOOKUP(T$5,Functionalization!$G$6:$R$305,ROW($A127)-5,FALSE),IFERROR(INDEX(T$269:T$305,MATCH($F127,$B$269:$B$305,0))/VLOOKUP($F127,$B$269:$BB$305,MATCH(LEFT(TRIM(T$6),FIND("~",SUBSTITUTE(T$6,"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127))*HLOOKUP(LEFT(TRIM(T$6),FIND("~",SUBSTITUTE(T$6," ","~",LEN(TRIM(T$6))-LEN(SUBSTITUTE(TRIM(T$6)," ",""))))-1)&amp;" Total",$B$6:$BB$305,ROW($A127)-5,FALSE))</f>
        <v>0</v>
      </c>
      <c r="U127" s="143">
        <f ca="1">IF(U$5&lt;&gt;"",HLOOKUP(U$5,Functionalization!$G$6:$R$305,ROW($A127)-5,FALSE),IFERROR(INDEX(U$269:U$305,MATCH($F127,$B$269:$B$305,0))/VLOOKUP($F127,$B$269:$BB$305,MATCH(LEFT(TRIM(U$6),FIND("~",SUBSTITUTE(U$6,"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127))*HLOOKUP(LEFT(TRIM(U$6),FIND("~",SUBSTITUTE(U$6," ","~",LEN(TRIM(U$6))-LEN(SUBSTITUTE(TRIM(U$6)," ",""))))-1)&amp;" Total",$B$6:$BB$305,ROW($A127)-5,FALSE))</f>
        <v>0</v>
      </c>
      <c r="V127" s="143">
        <f ca="1">IF(V$5&lt;&gt;"",HLOOKUP(V$5,Functionalization!$G$6:$R$305,ROW($A127)-5,FALSE),IFERROR(INDEX(V$269:V$305,MATCH($F127,$B$269:$B$305,0))/VLOOKUP($F127,$B$269:$BB$305,MATCH(LEFT(TRIM(V$6),FIND("~",SUBSTITUTE(V$6,"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127))*HLOOKUP(LEFT(TRIM(V$6),FIND("~",SUBSTITUTE(V$6," ","~",LEN(TRIM(V$6))-LEN(SUBSTITUTE(TRIM(V$6)," ",""))))-1)&amp;" Total",$B$6:$BB$305,ROW($A127)-5,FALSE))</f>
        <v>0</v>
      </c>
      <c r="W127" s="143">
        <f ca="1">IF(W$5&lt;&gt;"",HLOOKUP(W$5,Functionalization!$G$6:$R$305,ROW($A127)-5,FALSE),IFERROR(INDEX(W$269:W$305,MATCH($F127,$B$269:$B$305,0))/VLOOKUP($F127,$B$269:$BB$305,MATCH(LEFT(TRIM(W$6),FIND("~",SUBSTITUTE(W$6,"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127))*HLOOKUP(LEFT(TRIM(W$6),FIND("~",SUBSTITUTE(W$6," ","~",LEN(TRIM(W$6))-LEN(SUBSTITUTE(TRIM(W$6)," ",""))))-1)&amp;" Total",$B$6:$BB$305,ROW($A127)-5,FALSE))</f>
        <v>0</v>
      </c>
      <c r="X127" s="143">
        <f ca="1">IF(X$5&lt;&gt;"",HLOOKUP(X$5,Functionalization!$G$6:$R$305,ROW($A127)-5,FALSE),IFERROR(INDEX(X$269:X$305,MATCH($F127,$B$269:$B$305,0))/VLOOKUP($F127,$B$269:$BB$305,MATCH(LEFT(TRIM(X$6),FIND("~",SUBSTITUTE(X$6,"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127))*HLOOKUP(LEFT(TRIM(X$6),FIND("~",SUBSTITUTE(X$6," ","~",LEN(TRIM(X$6))-LEN(SUBSTITUTE(TRIM(X$6)," ",""))))-1)&amp;" Total",$B$6:$BB$305,ROW($A127)-5,FALSE))</f>
        <v>0</v>
      </c>
      <c r="Y127" s="143">
        <f ca="1">IF(Y$5&lt;&gt;"",HLOOKUP(Y$5,Functionalization!$G$6:$R$305,ROW($A127)-5,FALSE),IFERROR(INDEX(Y$269:Y$305,MATCH($F127,$B$269:$B$305,0))/VLOOKUP($F127,$B$269:$BB$305,MATCH(LEFT(TRIM(Y$6),FIND("~",SUBSTITUTE(Y$6,"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127))*HLOOKUP(LEFT(TRIM(Y$6),FIND("~",SUBSTITUTE(Y$6," ","~",LEN(TRIM(Y$6))-LEN(SUBSTITUTE(TRIM(Y$6)," ",""))))-1)&amp;" Total",$B$6:$BB$305,ROW($A127)-5,FALSE))</f>
        <v>0</v>
      </c>
      <c r="Z127" s="143">
        <f ca="1">IF(Z$5&lt;&gt;"",HLOOKUP(Z$5,Functionalization!$G$6:$R$305,ROW($A127)-5,FALSE),IFERROR(INDEX(Z$269:Z$305,MATCH($F127,$B$269:$B$305,0))/VLOOKUP($F127,$B$269:$BB$305,MATCH(LEFT(TRIM(Z$6),FIND("~",SUBSTITUTE(Z$6,"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127))*HLOOKUP(LEFT(TRIM(Z$6),FIND("~",SUBSTITUTE(Z$6," ","~",LEN(TRIM(Z$6))-LEN(SUBSTITUTE(TRIM(Z$6)," ",""))))-1)&amp;" Total",$B$6:$BB$305,ROW($A127)-5,FALSE))</f>
        <v>0</v>
      </c>
      <c r="AA127" s="143">
        <f ca="1">IF(AA$5&lt;&gt;"",HLOOKUP(AA$5,Functionalization!$G$6:$R$305,ROW($A127)-5,FALSE),IFERROR(INDEX(AA$269:AA$305,MATCH($F127,$B$269:$B$305,0))/VLOOKUP($F127,$B$269:$BB$305,MATCH(LEFT(TRIM(AA$6),FIND("~",SUBSTITUTE(AA$6,"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127))*HLOOKUP(LEFT(TRIM(AA$6),FIND("~",SUBSTITUTE(AA$6," ","~",LEN(TRIM(AA$6))-LEN(SUBSTITUTE(TRIM(AA$6)," ",""))))-1)&amp;" Total",$B$6:$BB$305,ROW($A127)-5,FALSE))</f>
        <v>0</v>
      </c>
      <c r="AB127" s="143">
        <f ca="1">IF(AB$5&lt;&gt;"",HLOOKUP(AB$5,Functionalization!$G$6:$R$305,ROW($A127)-5,FALSE),IFERROR(INDEX(AB$269:AB$305,MATCH($F127,$B$269:$B$305,0))/VLOOKUP($F127,$B$269:$BB$305,MATCH(LEFT(TRIM(AB$6),FIND("~",SUBSTITUTE(AB$6,"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127))*HLOOKUP(LEFT(TRIM(AB$6),FIND("~",SUBSTITUTE(AB$6," ","~",LEN(TRIM(AB$6))-LEN(SUBSTITUTE(TRIM(AB$6)," ",""))))-1)&amp;" Total",$B$6:$BB$305,ROW($A127)-5,FALSE))</f>
        <v>0</v>
      </c>
      <c r="AC127" s="143">
        <f ca="1">IF(AC$5&lt;&gt;"",HLOOKUP(AC$5,Functionalization!$G$6:$R$305,ROW($A127)-5,FALSE),IFERROR(INDEX(AC$269:AC$305,MATCH($F127,$B$269:$B$305,0))/VLOOKUP($F127,$B$269:$BB$305,MATCH(LEFT(TRIM(AC$6),FIND("~",SUBSTITUTE(AC$6,"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127))*HLOOKUP(LEFT(TRIM(AC$6),FIND("~",SUBSTITUTE(AC$6," ","~",LEN(TRIM(AC$6))-LEN(SUBSTITUTE(TRIM(AC$6)," ",""))))-1)&amp;" Total",$B$6:$BB$305,ROW($A127)-5,FALSE))</f>
        <v>0</v>
      </c>
      <c r="AD127" s="143">
        <f ca="1">IF(AD$5&lt;&gt;"",HLOOKUP(AD$5,Functionalization!$G$6:$R$305,ROW($A127)-5,FALSE),IFERROR(INDEX(AD$269:AD$305,MATCH($F127,$B$269:$B$305,0))/VLOOKUP($F127,$B$269:$BB$305,MATCH(LEFT(TRIM(AD$6),FIND("~",SUBSTITUTE(AD$6,"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127))*HLOOKUP(LEFT(TRIM(AD$6),FIND("~",SUBSTITUTE(AD$6," ","~",LEN(TRIM(AD$6))-LEN(SUBSTITUTE(TRIM(AD$6)," ",""))))-1)&amp;" Total",$B$6:$BB$305,ROW($A127)-5,FALSE))</f>
        <v>0</v>
      </c>
      <c r="AE127" s="143">
        <f ca="1">IF(AE$5&lt;&gt;"",HLOOKUP(AE$5,Functionalization!$G$6:$R$305,ROW($A127)-5,FALSE),IFERROR(INDEX(AE$269:AE$305,MATCH($F127,$B$269:$B$305,0))/VLOOKUP($F127,$B$269:$BB$305,MATCH(LEFT(TRIM(AE$6),FIND("~",SUBSTITUTE(AE$6,"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127))*HLOOKUP(LEFT(TRIM(AE$6),FIND("~",SUBSTITUTE(AE$6," ","~",LEN(TRIM(AE$6))-LEN(SUBSTITUTE(TRIM(AE$6)," ",""))))-1)&amp;" Total",$B$6:$BB$305,ROW($A127)-5,FALSE))</f>
        <v>0</v>
      </c>
      <c r="AF127" s="143">
        <f ca="1">IF(AF$5&lt;&gt;"",HLOOKUP(AF$5,Functionalization!$G$6:$R$305,ROW($A127)-5,FALSE),IFERROR(INDEX(AF$269:AF$305,MATCH($F127,$B$269:$B$305,0))/VLOOKUP($F127,$B$269:$BB$305,MATCH(LEFT(TRIM(AF$6),FIND("~",SUBSTITUTE(AF$6,"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127))*HLOOKUP(LEFT(TRIM(AF$6),FIND("~",SUBSTITUTE(AF$6," ","~",LEN(TRIM(AF$6))-LEN(SUBSTITUTE(TRIM(AF$6)," ",""))))-1)&amp;" Total",$B$6:$BB$305,ROW($A127)-5,FALSE))</f>
        <v>0</v>
      </c>
      <c r="AG127" s="143">
        <f ca="1">IF(AG$5&lt;&gt;"",HLOOKUP(AG$5,Functionalization!$G$6:$R$305,ROW($A127)-5,FALSE),IFERROR(INDEX(AG$269:AG$305,MATCH($F127,$B$269:$B$305,0))/VLOOKUP($F127,$B$269:$BB$305,MATCH(LEFT(TRIM(AG$6),FIND("~",SUBSTITUTE(AG$6,"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127))*HLOOKUP(LEFT(TRIM(AG$6),FIND("~",SUBSTITUTE(AG$6," ","~",LEN(TRIM(AG$6))-LEN(SUBSTITUTE(TRIM(AG$6)," ",""))))-1)&amp;" Total",$B$6:$BB$305,ROW($A127)-5,FALSE))</f>
        <v>0</v>
      </c>
      <c r="AH127" s="143">
        <f ca="1">IF(AH$5&lt;&gt;"",HLOOKUP(AH$5,Functionalization!$G$6:$R$305,ROW($A127)-5,FALSE),IFERROR(INDEX(AH$269:AH$305,MATCH($F127,$B$269:$B$305,0))/VLOOKUP($F127,$B$269:$BB$305,MATCH(LEFT(TRIM(AH$6),FIND("~",SUBSTITUTE(AH$6,"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127))*HLOOKUP(LEFT(TRIM(AH$6),FIND("~",SUBSTITUTE(AH$6," ","~",LEN(TRIM(AH$6))-LEN(SUBSTITUTE(TRIM(AH$6)," ",""))))-1)&amp;" Total",$B$6:$BB$305,ROW($A127)-5,FALSE))</f>
        <v>0</v>
      </c>
      <c r="AI127" s="143">
        <f ca="1">IF(AI$5&lt;&gt;"",HLOOKUP(AI$5,Functionalization!$G$6:$R$305,ROW($A127)-5,FALSE),IFERROR(INDEX(AI$269:AI$305,MATCH($F127,$B$269:$B$305,0))/VLOOKUP($F127,$B$269:$BB$305,MATCH(LEFT(TRIM(AI$6),FIND("~",SUBSTITUTE(AI$6,"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127))*HLOOKUP(LEFT(TRIM(AI$6),FIND("~",SUBSTITUTE(AI$6," ","~",LEN(TRIM(AI$6))-LEN(SUBSTITUTE(TRIM(AI$6)," ",""))))-1)&amp;" Total",$B$6:$BB$305,ROW($A127)-5,FALSE))</f>
        <v>0</v>
      </c>
      <c r="AJ127" s="143">
        <f ca="1">IF(AJ$5&lt;&gt;"",HLOOKUP(AJ$5,Functionalization!$G$6:$R$305,ROW($A127)-5,FALSE),IFERROR(INDEX(AJ$269:AJ$305,MATCH($F127,$B$269:$B$305,0))/VLOOKUP($F127,$B$269:$BB$305,MATCH(LEFT(TRIM(AJ$6),FIND("~",SUBSTITUTE(AJ$6,"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127))*HLOOKUP(LEFT(TRIM(AJ$6),FIND("~",SUBSTITUTE(AJ$6," ","~",LEN(TRIM(AJ$6))-LEN(SUBSTITUTE(TRIM(AJ$6)," ",""))))-1)&amp;" Total",$B$6:$BB$305,ROW($A127)-5,FALSE))</f>
        <v>0</v>
      </c>
      <c r="AK127" s="143">
        <f ca="1">IF(AK$5&lt;&gt;"",HLOOKUP(AK$5,Functionalization!$G$6:$R$305,ROW($A127)-5,FALSE),IFERROR(INDEX(AK$269:AK$305,MATCH($F127,$B$269:$B$305,0))/VLOOKUP($F127,$B$269:$BB$305,MATCH(LEFT(TRIM(AK$6),FIND("~",SUBSTITUTE(AK$6,"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127))*HLOOKUP(LEFT(TRIM(AK$6),FIND("~",SUBSTITUTE(AK$6," ","~",LEN(TRIM(AK$6))-LEN(SUBSTITUTE(TRIM(AK$6)," ",""))))-1)&amp;" Total",$B$6:$BB$305,ROW($A127)-5,FALSE))</f>
        <v>0</v>
      </c>
      <c r="AL127" s="143">
        <f ca="1">IF(AL$5&lt;&gt;"",HLOOKUP(AL$5,Functionalization!$G$6:$R$305,ROW($A127)-5,FALSE),IFERROR(INDEX(AL$269:AL$305,MATCH($F127,$B$269:$B$305,0))/VLOOKUP($F127,$B$269:$BB$305,MATCH(LEFT(TRIM(AL$6),FIND("~",SUBSTITUTE(AL$6,"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127))*HLOOKUP(LEFT(TRIM(AL$6),FIND("~",SUBSTITUTE(AL$6," ","~",LEN(TRIM(AL$6))-LEN(SUBSTITUTE(TRIM(AL$6)," ",""))))-1)&amp;" Total",$B$6:$BB$305,ROW($A127)-5,FALSE))</f>
        <v>0</v>
      </c>
      <c r="AM127" s="143">
        <f ca="1">IF(AM$5&lt;&gt;"",HLOOKUP(AM$5,Functionalization!$G$6:$R$305,ROW($A127)-5,FALSE),IFERROR(INDEX(AM$269:AM$305,MATCH($F127,$B$269:$B$305,0))/VLOOKUP($F127,$B$269:$BB$305,MATCH(LEFT(TRIM(AM$6),FIND("~",SUBSTITUTE(AM$6,"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127))*HLOOKUP(LEFT(TRIM(AM$6),FIND("~",SUBSTITUTE(AM$6," ","~",LEN(TRIM(AM$6))-LEN(SUBSTITUTE(TRIM(AM$6)," ",""))))-1)&amp;" Total",$B$6:$BB$305,ROW($A127)-5,FALSE))</f>
        <v>0</v>
      </c>
      <c r="AN127" s="143">
        <f ca="1">IF(AN$5&lt;&gt;"",HLOOKUP(AN$5,Functionalization!$G$6:$R$305,ROW($A127)-5,FALSE),IFERROR(INDEX(AN$269:AN$305,MATCH($F127,$B$269:$B$305,0))/VLOOKUP($F127,$B$269:$BB$305,MATCH(LEFT(TRIM(AN$6),FIND("~",SUBSTITUTE(AN$6,"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127))*HLOOKUP(LEFT(TRIM(AN$6),FIND("~",SUBSTITUTE(AN$6," ","~",LEN(TRIM(AN$6))-LEN(SUBSTITUTE(TRIM(AN$6)," ",""))))-1)&amp;" Total",$B$6:$BB$305,ROW($A127)-5,FALSE))</f>
        <v>0</v>
      </c>
      <c r="AO127" s="143">
        <f ca="1">IF(AO$5&lt;&gt;"",HLOOKUP(AO$5,Functionalization!$G$6:$R$305,ROW($A127)-5,FALSE),IFERROR(INDEX(AO$269:AO$305,MATCH($F127,$B$269:$B$305,0))/VLOOKUP($F127,$B$269:$BB$305,MATCH(LEFT(TRIM(AO$6),FIND("~",SUBSTITUTE(AO$6,"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127))*HLOOKUP(LEFT(TRIM(AO$6),FIND("~",SUBSTITUTE(AO$6," ","~",LEN(TRIM(AO$6))-LEN(SUBSTITUTE(TRIM(AO$6)," ",""))))-1)&amp;" Total",$B$6:$BB$305,ROW($A127)-5,FALSE))</f>
        <v>0</v>
      </c>
      <c r="AP127" s="143">
        <f ca="1">IF(AP$5&lt;&gt;"",HLOOKUP(AP$5,Functionalization!$G$6:$R$305,ROW($A127)-5,FALSE),IFERROR(INDEX(AP$269:AP$305,MATCH($F127,$B$269:$B$305,0))/VLOOKUP($F127,$B$269:$BB$305,MATCH(LEFT(TRIM(AP$6),FIND("~",SUBSTITUTE(AP$6,"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127))*HLOOKUP(LEFT(TRIM(AP$6),FIND("~",SUBSTITUTE(AP$6," ","~",LEN(TRIM(AP$6))-LEN(SUBSTITUTE(TRIM(AP$6)," ",""))))-1)&amp;" Total",$B$6:$BB$305,ROW($A127)-5,FALSE))</f>
        <v>0</v>
      </c>
      <c r="AQ127" s="143">
        <f ca="1">IF(AQ$5&lt;&gt;"",HLOOKUP(AQ$5,Functionalization!$G$6:$R$305,ROW($A127)-5,FALSE),IFERROR(INDEX(AQ$269:AQ$305,MATCH($F127,$B$269:$B$305,0))/VLOOKUP($F127,$B$269:$BB$305,MATCH(LEFT(TRIM(AQ$6),FIND("~",SUBSTITUTE(AQ$6,"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127))*HLOOKUP(LEFT(TRIM(AQ$6),FIND("~",SUBSTITUTE(AQ$6," ","~",LEN(TRIM(AQ$6))-LEN(SUBSTITUTE(TRIM(AQ$6)," ",""))))-1)&amp;" Total",$B$6:$BB$305,ROW($A127)-5,FALSE))</f>
        <v>0</v>
      </c>
      <c r="AR127" s="143">
        <f ca="1">IF(AR$5&lt;&gt;"",HLOOKUP(AR$5,Functionalization!$G$6:$R$305,ROW($A127)-5,FALSE),IFERROR(INDEX(AR$269:AR$305,MATCH($F127,$B$269:$B$305,0))/VLOOKUP($F127,$B$269:$BB$305,MATCH(LEFT(TRIM(AR$6),FIND("~",SUBSTITUTE(AR$6,"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127))*HLOOKUP(LEFT(TRIM(AR$6),FIND("~",SUBSTITUTE(AR$6," ","~",LEN(TRIM(AR$6))-LEN(SUBSTITUTE(TRIM(AR$6)," ",""))))-1)&amp;" Total",$B$6:$BB$305,ROW($A127)-5,FALSE))</f>
        <v>0</v>
      </c>
      <c r="AS127" s="143">
        <f ca="1">IF(AS$5&lt;&gt;"",HLOOKUP(AS$5,Functionalization!$G$6:$R$305,ROW($A127)-5,FALSE),IFERROR(INDEX(AS$269:AS$305,MATCH($F127,$B$269:$B$305,0))/VLOOKUP($F127,$B$269:$BB$305,MATCH(LEFT(TRIM(AS$6),FIND("~",SUBSTITUTE(AS$6,"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127))*HLOOKUP(LEFT(TRIM(AS$6),FIND("~",SUBSTITUTE(AS$6," ","~",LEN(TRIM(AS$6))-LEN(SUBSTITUTE(TRIM(AS$6)," ",""))))-1)&amp;" Total",$B$6:$BB$305,ROW($A127)-5,FALSE))</f>
        <v>0</v>
      </c>
      <c r="AT127" s="143">
        <f ca="1">IF(AT$5&lt;&gt;"",HLOOKUP(AT$5,Functionalization!$G$6:$R$305,ROW($A127)-5,FALSE),IFERROR(INDEX(AT$269:AT$305,MATCH($F127,$B$269:$B$305,0))/VLOOKUP($F127,$B$269:$BB$305,MATCH(LEFT(TRIM(AT$6),FIND("~",SUBSTITUTE(AT$6,"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127))*HLOOKUP(LEFT(TRIM(AT$6),FIND("~",SUBSTITUTE(AT$6," ","~",LEN(TRIM(AT$6))-LEN(SUBSTITUTE(TRIM(AT$6)," ",""))))-1)&amp;" Total",$B$6:$BB$305,ROW($A127)-5,FALSE))</f>
        <v>0</v>
      </c>
      <c r="AU127" s="143">
        <f ca="1">IF(AU$5&lt;&gt;"",HLOOKUP(AU$5,Functionalization!$G$6:$R$305,ROW($A127)-5,FALSE),IFERROR(INDEX(AU$269:AU$305,MATCH($F127,$B$269:$B$305,0))/VLOOKUP($F127,$B$269:$BB$305,MATCH(LEFT(TRIM(AU$6),FIND("~",SUBSTITUTE(AU$6,"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127))*HLOOKUP(LEFT(TRIM(AU$6),FIND("~",SUBSTITUTE(AU$6," ","~",LEN(TRIM(AU$6))-LEN(SUBSTITUTE(TRIM(AU$6)," ",""))))-1)&amp;" Total",$B$6:$BB$305,ROW($A127)-5,FALSE))</f>
        <v>0</v>
      </c>
      <c r="AV127" s="143">
        <f ca="1">IF(AV$5&lt;&gt;"",HLOOKUP(AV$5,Functionalization!$G$6:$R$305,ROW($A127)-5,FALSE),IFERROR(INDEX(AV$269:AV$305,MATCH($F127,$B$269:$B$305,0))/VLOOKUP($F127,$B$269:$BB$305,MATCH(LEFT(TRIM(AV$6),FIND("~",SUBSTITUTE(AV$6,"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127))*HLOOKUP(LEFT(TRIM(AV$6),FIND("~",SUBSTITUTE(AV$6," ","~",LEN(TRIM(AV$6))-LEN(SUBSTITUTE(TRIM(AV$6)," ",""))))-1)&amp;" Total",$B$6:$BB$305,ROW($A127)-5,FALSE))</f>
        <v>0</v>
      </c>
      <c r="AW127" s="143">
        <f ca="1">IF(AW$5&lt;&gt;"",HLOOKUP(AW$5,Functionalization!$G$6:$R$305,ROW($A127)-5,FALSE),IFERROR(INDEX(AW$269:AW$305,MATCH($F127,$B$269:$B$305,0))/VLOOKUP($F127,$B$269:$BB$305,MATCH(LEFT(TRIM(AW$6),FIND("~",SUBSTITUTE(AW$6,"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127))*HLOOKUP(LEFT(TRIM(AW$6),FIND("~",SUBSTITUTE(AW$6," ","~",LEN(TRIM(AW$6))-LEN(SUBSTITUTE(TRIM(AW$6)," ",""))))-1)&amp;" Total",$B$6:$BB$305,ROW($A127)-5,FALSE))</f>
        <v>0</v>
      </c>
      <c r="AX127" s="143">
        <f ca="1">IF(AX$5&lt;&gt;"",HLOOKUP(AX$5,Functionalization!$G$6:$R$305,ROW($A127)-5,FALSE),IFERROR(INDEX(AX$269:AX$305,MATCH($F127,$B$269:$B$305,0))/VLOOKUP($F127,$B$269:$BB$305,MATCH(LEFT(TRIM(AX$6),FIND("~",SUBSTITUTE(AX$6,"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127))*HLOOKUP(LEFT(TRIM(AX$6),FIND("~",SUBSTITUTE(AX$6," ","~",LEN(TRIM(AX$6))-LEN(SUBSTITUTE(TRIM(AX$6)," ",""))))-1)&amp;" Total",$B$6:$BB$305,ROW($A127)-5,FALSE))</f>
        <v>0</v>
      </c>
      <c r="AY127" s="143">
        <f ca="1">IF(AY$5&lt;&gt;"",HLOOKUP(AY$5,Functionalization!$G$6:$R$305,ROW($A127)-5,FALSE),IFERROR(INDEX(AY$269:AY$305,MATCH($F127,$B$269:$B$305,0))/VLOOKUP($F127,$B$269:$BB$305,MATCH(LEFT(TRIM(AY$6),FIND("~",SUBSTITUTE(AY$6,"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127))*HLOOKUP(LEFT(TRIM(AY$6),FIND("~",SUBSTITUTE(AY$6," ","~",LEN(TRIM(AY$6))-LEN(SUBSTITUTE(TRIM(AY$6)," ",""))))-1)&amp;" Total",$B$6:$BB$305,ROW($A127)-5,FALSE))</f>
        <v>0</v>
      </c>
      <c r="AZ127" s="143">
        <f ca="1">IF(AZ$5&lt;&gt;"",HLOOKUP(AZ$5,Functionalization!$G$6:$R$305,ROW($A127)-5,FALSE),IFERROR(INDEX(AZ$269:AZ$305,MATCH($F127,$B$269:$B$305,0))/VLOOKUP($F127,$B$269:$BB$305,MATCH(LEFT(TRIM(AZ$6),FIND("~",SUBSTITUTE(AZ$6,"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127))*HLOOKUP(LEFT(TRIM(AZ$6),FIND("~",SUBSTITUTE(AZ$6," ","~",LEN(TRIM(AZ$6))-LEN(SUBSTITUTE(TRIM(AZ$6)," ",""))))-1)&amp;" Total",$B$6:$BB$305,ROW($A127)-5,FALSE))</f>
        <v>0</v>
      </c>
      <c r="BA127" s="143">
        <f ca="1">IF(BA$5&lt;&gt;"",HLOOKUP(BA$5,Functionalization!$G$6:$R$305,ROW($A127)-5,FALSE),IFERROR(INDEX(BA$269:BA$305,MATCH($F127,$B$269:$B$305,0))/VLOOKUP($F127,$B$269:$BB$305,MATCH(LEFT(TRIM(BA$6),FIND("~",SUBSTITUTE(BA$6,"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127))*HLOOKUP(LEFT(TRIM(BA$6),FIND("~",SUBSTITUTE(BA$6," ","~",LEN(TRIM(BA$6))-LEN(SUBSTITUTE(TRIM(BA$6)," ",""))))-1)&amp;" Total",$B$6:$BB$305,ROW($A127)-5,FALSE))</f>
        <v>0</v>
      </c>
      <c r="BB127" s="143">
        <f ca="1">IF(BB$5&lt;&gt;"",HLOOKUP(BB$5,Functionalization!$G$6:$R$305,ROW($A127)-5,FALSE),IFERROR(INDEX(BB$269:BB$305,MATCH($F127,$B$269:$B$305,0))/VLOOKUP($F127,$B$269:$BB$305,MATCH(LEFT(TRIM(BB$6),FIND("~",SUBSTITUTE(BB$6,"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127))*HLOOKUP(LEFT(TRIM(BB$6),FIND("~",SUBSTITUTE(BB$6," ","~",LEN(TRIM(BB$6))-LEN(SUBSTITUTE(TRIM(BB$6)," ",""))))-1)&amp;" Total",$B$6:$BB$305,ROW($A127)-5,FALSE))</f>
        <v>0</v>
      </c>
      <c r="BD127" s="79">
        <f ca="1">IFERROR(IF(SUMIF($G$6:$BB$6,BD$6&amp;" Total",$G127:$BB127)-(SUMIF($G$6:$BB$6,BD$6&amp;" "&amp;'Input-Func_Class'!$D$22,$G127:$BB127)+IFERROR(SUMIF($G$6:$BB$6,BD$6&amp;" "&amp;'Input-Func_Class'!$E$22,$G127:$BB127),SUMIF($G$6:$BB$6,BD$6&amp;" "&amp;'Input-Func_Class'!$B$24,$G127:$BB127))+SUMIF($G$6:$BB$6,BD$6&amp;" "&amp;'Input-Func_Class'!$F$22,$G127:$BB127))&lt;Check_Limit,0,1),1)</f>
        <v>0</v>
      </c>
      <c r="BE127" s="79">
        <f ca="1">IFERROR(IF(SUMIF($G$6:$BB$6,BE$6&amp;" Total",$G127:$BB127)-(SUMIF($G$6:$BB$6,BE$6&amp;" "&amp;'Input-Func_Class'!$D$22,$G127:$BB127)+IFERROR(SUMIF($G$6:$BB$6,BE$6&amp;" "&amp;'Input-Func_Class'!$E$22,$G127:$BB127),SUMIF($G$6:$BB$6,BE$6&amp;" "&amp;'Input-Func_Class'!$B$24,$G127:$BB127))+SUMIF($G$6:$BB$6,BE$6&amp;" "&amp;'Input-Func_Class'!$F$22,$G127:$BB127))&lt;Check_Limit,0,1),1)</f>
        <v>0</v>
      </c>
      <c r="BF127" s="79">
        <f ca="1">IFERROR(IF(SUMIF($G$6:$BB$6,BF$6&amp;" Total",$G127:$BB127)-(SUMIF($G$6:$BB$6,BF$6&amp;" "&amp;'Input-Func_Class'!$D$22,$G127:$BB127)+IFERROR(SUMIF($G$6:$BB$6,BF$6&amp;" "&amp;'Input-Func_Class'!$E$22,$G127:$BB127),SUMIF($G$6:$BB$6,BF$6&amp;" "&amp;'Input-Func_Class'!$B$24,$G127:$BB127))+SUMIF($G$6:$BB$6,BF$6&amp;" "&amp;'Input-Func_Class'!$F$22,$G127:$BB127))&lt;Check_Limit,0,1),1)</f>
        <v>0</v>
      </c>
      <c r="BG127" s="79">
        <f ca="1">IFERROR(IF(SUMIF($G$6:$BB$6,BG$6&amp;" Total",$G127:$BB127)-(SUMIF($G$6:$BB$6,BG$6&amp;" "&amp;'Input-Func_Class'!$D$22,$G127:$BB127)+IFERROR(SUMIF($G$6:$BB$6,BG$6&amp;" "&amp;'Input-Func_Class'!$E$22,$G127:$BB127),SUMIF($G$6:$BB$6,BG$6&amp;" "&amp;'Input-Func_Class'!$B$24,$G127:$BB127))+SUMIF($G$6:$BB$6,BG$6&amp;" "&amp;'Input-Func_Class'!$F$22,$G127:$BB127))&lt;Check_Limit,0,1),1)</f>
        <v>0</v>
      </c>
      <c r="BH127" s="79">
        <f ca="1">IFERROR(IF(SUMIF($G$6:$BB$6,BH$6&amp;" Total",$G127:$BB127)-(SUMIF($G$6:$BB$6,BH$6&amp;" "&amp;'Input-Func_Class'!$D$22,$G127:$BB127)+IFERROR(SUMIF($G$6:$BB$6,BH$6&amp;" "&amp;'Input-Func_Class'!$E$22,$G127:$BB127),SUMIF($G$6:$BB$6,BH$6&amp;" "&amp;'Input-Func_Class'!$B$24,$G127:$BB127))+SUMIF($G$6:$BB$6,BH$6&amp;" "&amp;'Input-Func_Class'!$F$22,$G127:$BB127))&lt;Check_Limit,0,1),1)</f>
        <v>0</v>
      </c>
      <c r="BI127" s="79">
        <f ca="1">IFERROR(IF(SUMIF($G$6:$BB$6,BI$6&amp;" Total",$G127:$BB127)-(SUMIF($G$6:$BB$6,BI$6&amp;" "&amp;'Input-Func_Class'!$D$22,$G127:$BB127)+IFERROR(SUMIF($G$6:$BB$6,BI$6&amp;" "&amp;'Input-Func_Class'!$E$22,$G127:$BB127),SUMIF($G$6:$BB$6,BI$6&amp;" "&amp;'Input-Func_Class'!$B$24,$G127:$BB127))+SUMIF($G$6:$BB$6,BI$6&amp;" "&amp;'Input-Func_Class'!$F$22,$G127:$BB127))&lt;Check_Limit,0,1),1)</f>
        <v>0</v>
      </c>
      <c r="BJ127" s="79">
        <f ca="1">IFERROR(IF(SUMIF($G$6:$BB$6,BJ$6&amp;" Total",$G127:$BB127)-(SUMIF($G$6:$BB$6,BJ$6&amp;" "&amp;'Input-Func_Class'!$D$22,$G127:$BB127)+IFERROR(SUMIF($G$6:$BB$6,BJ$6&amp;" "&amp;'Input-Func_Class'!$E$22,$G127:$BB127),SUMIF($G$6:$BB$6,BJ$6&amp;" "&amp;'Input-Func_Class'!$B$24,$G127:$BB127))+SUMIF($G$6:$BB$6,BJ$6&amp;" "&amp;'Input-Func_Class'!$F$22,$G127:$BB127))&lt;Check_Limit,0,1),1)</f>
        <v>0</v>
      </c>
      <c r="BK127" s="79">
        <f ca="1">IFERROR(IF(SUMIF($G$6:$BB$6,BK$6&amp;" Total",$G127:$BB127)-(SUMIF($G$6:$BB$6,BK$6&amp;" "&amp;'Input-Func_Class'!$D$22,$G127:$BB127)+IFERROR(SUMIF($G$6:$BB$6,BK$6&amp;" "&amp;'Input-Func_Class'!$E$22,$G127:$BB127),SUMIF($G$6:$BB$6,BK$6&amp;" "&amp;'Input-Func_Class'!$B$24,$G127:$BB127))+SUMIF($G$6:$BB$6,BK$6&amp;" "&amp;'Input-Func_Class'!$F$22,$G127:$BB127))&lt;Check_Limit,0,1),1)</f>
        <v>0</v>
      </c>
      <c r="BL127" s="79">
        <f ca="1">IFERROR(IF(SUMIF($G$6:$BB$6,BL$6&amp;" Total",$G127:$BB127)-(SUMIF($G$6:$BB$6,BL$6&amp;" "&amp;'Input-Func_Class'!$D$22,$G127:$BB127)+IFERROR(SUMIF($G$6:$BB$6,BL$6&amp;" "&amp;'Input-Func_Class'!$E$22,$G127:$BB127),SUMIF($G$6:$BB$6,BL$6&amp;" "&amp;'Input-Func_Class'!$B$24,$G127:$BB127))+SUMIF($G$6:$BB$6,BL$6&amp;" "&amp;'Input-Func_Class'!$F$22,$G127:$BB127))&lt;Check_Limit,0,1),1)</f>
        <v>0</v>
      </c>
      <c r="BM127" s="79">
        <f ca="1">IFERROR(IF(SUMIF($G$6:$BB$6,BM$6&amp;" Total",$G127:$BB127)-(SUMIF($G$6:$BB$6,BM$6&amp;" "&amp;'Input-Func_Class'!$D$22,$G127:$BB127)+IFERROR(SUMIF($G$6:$BB$6,BM$6&amp;" "&amp;'Input-Func_Class'!$E$22,$G127:$BB127),SUMIF($G$6:$BB$6,BM$6&amp;" "&amp;'Input-Func_Class'!$B$24,$G127:$BB127))+SUMIF($G$6:$BB$6,BM$6&amp;" "&amp;'Input-Func_Class'!$F$22,$G127:$BB127))&lt;Check_Limit,0,1),1)</f>
        <v>0</v>
      </c>
      <c r="BN127" s="79">
        <f ca="1">IFERROR(IF(SUMIF($G$6:$BB$6,BN$6&amp;" Total",$G127:$BB127)-(SUMIF($G$6:$BB$6,BN$6&amp;" "&amp;'Input-Func_Class'!$D$22,$G127:$BB127)+IFERROR(SUMIF($G$6:$BB$6,BN$6&amp;" "&amp;'Input-Func_Class'!$E$22,$G127:$BB127),SUMIF($G$6:$BB$6,BN$6&amp;" "&amp;'Input-Func_Class'!$B$24,$G127:$BB127))+SUMIF($G$6:$BB$6,BN$6&amp;" "&amp;'Input-Func_Class'!$F$22,$G127:$BB127))&lt;Check_Limit,0,1),1)</f>
        <v>0</v>
      </c>
      <c r="BO127" s="79">
        <f ca="1">IFERROR(IF(SUMIF($G$6:$BB$6,BO$6&amp;" Total",$G127:$BB127)-(SUMIF($G$6:$BB$6,BO$6&amp;" "&amp;'Input-Func_Class'!$D$22,$G127:$BB127)+IFERROR(SUMIF($G$6:$BB$6,BO$6&amp;" "&amp;'Input-Func_Class'!$E$22,$G127:$BB127),SUMIF($G$6:$BB$6,BO$6&amp;" "&amp;'Input-Func_Class'!$B$24,$G127:$BB127))+SUMIF($G$6:$BB$6,BO$6&amp;" "&amp;'Input-Func_Class'!$F$22,$G127:$BB127))&lt;Check_Limit,0,1),1)</f>
        <v>0</v>
      </c>
    </row>
    <row r="128" spans="1:67" outlineLevel="1">
      <c r="A128" s="113">
        <f>IF(ISBLANK('Input-Accounts'!A128),"",'Input-Accounts'!A128)</f>
        <v>108</v>
      </c>
      <c r="B128" s="17" t="str">
        <f>IF(ISBLANK('Input-Accounts'!B128),"",'Input-Accounts'!B128)</f>
        <v>Compressor Station</v>
      </c>
      <c r="C128" s="113">
        <f>IF(ISBLANK('Input-Accounts'!C128),"",'Input-Accounts'!C128)</f>
        <v>872</v>
      </c>
      <c r="D128" s="143">
        <f>Functionalization!$D128</f>
        <v>75137.263082084246</v>
      </c>
      <c r="E128" s="143">
        <f t="shared" ca="1" si="27"/>
        <v>0</v>
      </c>
      <c r="F128" s="89" t="str">
        <f>IF($D128=0,"-",IF('Input-Accounts'!$E128&lt;&gt;0,'Input-Accounts'!$E128,'Input-Accounts'!$G128))</f>
        <v>DEMAND</v>
      </c>
      <c r="G128" s="143">
        <f ca="1">IF(G$5&lt;&gt;"",HLOOKUP(G$5,Functionalization!$G$6:$R$305,ROW($A128)-5,FALSE),IFERROR(INDEX(G$269:G$305,MATCH($F128,$B$269:$B$305,0))/VLOOKUP($F128,$B$269:$BB$305,MATCH(LEFT(TRIM(G$6),FIND("~",SUBSTITUTE(G$6,"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128))*HLOOKUP(LEFT(TRIM(G$6),FIND("~",SUBSTITUTE(G$6," ","~",LEN(TRIM(G$6))-LEN(SUBSTITUTE(TRIM(G$6)," ",""))))-1)&amp;" Total",$B$6:$BB$305,ROW($A128)-5,FALSE))</f>
        <v>0</v>
      </c>
      <c r="H128" s="143">
        <f ca="1">IF(H$5&lt;&gt;"",HLOOKUP(H$5,Functionalization!$G$6:$R$305,ROW($A128)-5,FALSE),IFERROR(INDEX(H$269:H$305,MATCH($F128,$B$269:$B$305,0))/VLOOKUP($F128,$B$269:$BB$305,MATCH(LEFT(TRIM(H$6),FIND("~",SUBSTITUTE(H$6,"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128))*HLOOKUP(LEFT(TRIM(H$6),FIND("~",SUBSTITUTE(H$6," ","~",LEN(TRIM(H$6))-LEN(SUBSTITUTE(TRIM(H$6)," ",""))))-1)&amp;" Total",$B$6:$BB$305,ROW($A128)-5,FALSE))</f>
        <v>0</v>
      </c>
      <c r="I128" s="143">
        <f ca="1">IF(I$5&lt;&gt;"",HLOOKUP(I$5,Functionalization!$G$6:$R$305,ROW($A128)-5,FALSE),IFERROR(INDEX(I$269:I$305,MATCH($F128,$B$269:$B$305,0))/VLOOKUP($F128,$B$269:$BB$305,MATCH(LEFT(TRIM(I$6),FIND("~",SUBSTITUTE(I$6,"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128))*HLOOKUP(LEFT(TRIM(I$6),FIND("~",SUBSTITUTE(I$6," ","~",LEN(TRIM(I$6))-LEN(SUBSTITUTE(TRIM(I$6)," ",""))))-1)&amp;" Total",$B$6:$BB$305,ROW($A128)-5,FALSE))</f>
        <v>0</v>
      </c>
      <c r="J128" s="143">
        <f ca="1">IF(J$5&lt;&gt;"",HLOOKUP(J$5,Functionalization!$G$6:$R$305,ROW($A128)-5,FALSE),IFERROR(INDEX(J$269:J$305,MATCH($F128,$B$269:$B$305,0))/VLOOKUP($F128,$B$269:$BB$305,MATCH(LEFT(TRIM(J$6),FIND("~",SUBSTITUTE(J$6,"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128))*HLOOKUP(LEFT(TRIM(J$6),FIND("~",SUBSTITUTE(J$6," ","~",LEN(TRIM(J$6))-LEN(SUBSTITUTE(TRIM(J$6)," ",""))))-1)&amp;" Total",$B$6:$BB$305,ROW($A128)-5,FALSE))</f>
        <v>0</v>
      </c>
      <c r="K128" s="143">
        <f ca="1">IF(K$5&lt;&gt;"",HLOOKUP(K$5,Functionalization!$G$6:$R$305,ROW($A128)-5,FALSE),IFERROR(INDEX(K$269:K$305,MATCH($F128,$B$269:$B$305,0))/VLOOKUP($F128,$B$269:$BB$305,MATCH(LEFT(TRIM(K$6),FIND("~",SUBSTITUTE(K$6,"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128))*HLOOKUP(LEFT(TRIM(K$6),FIND("~",SUBSTITUTE(K$6," ","~",LEN(TRIM(K$6))-LEN(SUBSTITUTE(TRIM(K$6)," ",""))))-1)&amp;" Total",$B$6:$BB$305,ROW($A128)-5,FALSE))</f>
        <v>0</v>
      </c>
      <c r="L128" s="143">
        <f ca="1">IF(L$5&lt;&gt;"",HLOOKUP(L$5,Functionalization!$G$6:$R$305,ROW($A128)-5,FALSE),IFERROR(INDEX(L$269:L$305,MATCH($F128,$B$269:$B$305,0))/VLOOKUP($F128,$B$269:$BB$305,MATCH(LEFT(TRIM(L$6),FIND("~",SUBSTITUTE(L$6,"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128))*HLOOKUP(LEFT(TRIM(L$6),FIND("~",SUBSTITUTE(L$6," ","~",LEN(TRIM(L$6))-LEN(SUBSTITUTE(TRIM(L$6)," ",""))))-1)&amp;" Total",$B$6:$BB$305,ROW($A128)-5,FALSE))</f>
        <v>0</v>
      </c>
      <c r="M128" s="143">
        <f ca="1">IF(M$5&lt;&gt;"",HLOOKUP(M$5,Functionalization!$G$6:$R$305,ROW($A128)-5,FALSE),IFERROR(INDEX(M$269:M$305,MATCH($F128,$B$269:$B$305,0))/VLOOKUP($F128,$B$269:$BB$305,MATCH(LEFT(TRIM(M$6),FIND("~",SUBSTITUTE(M$6,"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128))*HLOOKUP(LEFT(TRIM(M$6),FIND("~",SUBSTITUTE(M$6," ","~",LEN(TRIM(M$6))-LEN(SUBSTITUTE(TRIM(M$6)," ",""))))-1)&amp;" Total",$B$6:$BB$305,ROW($A128)-5,FALSE))</f>
        <v>0</v>
      </c>
      <c r="N128" s="143">
        <f ca="1">IF(N$5&lt;&gt;"",HLOOKUP(N$5,Functionalization!$G$6:$R$305,ROW($A128)-5,FALSE),IFERROR(INDEX(N$269:N$305,MATCH($F128,$B$269:$B$305,0))/VLOOKUP($F128,$B$269:$BB$305,MATCH(LEFT(TRIM(N$6),FIND("~",SUBSTITUTE(N$6,"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128))*HLOOKUP(LEFT(TRIM(N$6),FIND("~",SUBSTITUTE(N$6," ","~",LEN(TRIM(N$6))-LEN(SUBSTITUTE(TRIM(N$6)," ",""))))-1)&amp;" Total",$B$6:$BB$305,ROW($A128)-5,FALSE))</f>
        <v>0</v>
      </c>
      <c r="O128" s="143">
        <f ca="1">IF(O$5&lt;&gt;"",HLOOKUP(O$5,Functionalization!$G$6:$R$305,ROW($A128)-5,FALSE),IFERROR(INDEX(O$269:O$305,MATCH($F128,$B$269:$B$305,0))/VLOOKUP($F128,$B$269:$BB$305,MATCH(LEFT(TRIM(O$6),FIND("~",SUBSTITUTE(O$6,"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128))*HLOOKUP(LEFT(TRIM(O$6),FIND("~",SUBSTITUTE(O$6," ","~",LEN(TRIM(O$6))-LEN(SUBSTITUTE(TRIM(O$6)," ",""))))-1)&amp;" Total",$B$6:$BB$305,ROW($A128)-5,FALSE))</f>
        <v>75137.263082084246</v>
      </c>
      <c r="P128" s="143">
        <f ca="1">IF(P$5&lt;&gt;"",HLOOKUP(P$5,Functionalization!$G$6:$R$305,ROW($A128)-5,FALSE),IFERROR(INDEX(P$269:P$305,MATCH($F128,$B$269:$B$305,0))/VLOOKUP($F128,$B$269:$BB$305,MATCH(LEFT(TRIM(P$6),FIND("~",SUBSTITUTE(P$6,"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128))*HLOOKUP(LEFT(TRIM(P$6),FIND("~",SUBSTITUTE(P$6," ","~",LEN(TRIM(P$6))-LEN(SUBSTITUTE(TRIM(P$6)," ",""))))-1)&amp;" Total",$B$6:$BB$305,ROW($A128)-5,FALSE))</f>
        <v>75137.263082084246</v>
      </c>
      <c r="Q128" s="143">
        <f ca="1">IF(Q$5&lt;&gt;"",HLOOKUP(Q$5,Functionalization!$G$6:$R$305,ROW($A128)-5,FALSE),IFERROR(INDEX(Q$269:Q$305,MATCH($F128,$B$269:$B$305,0))/VLOOKUP($F128,$B$269:$BB$305,MATCH(LEFT(TRIM(Q$6),FIND("~",SUBSTITUTE(Q$6,"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128))*HLOOKUP(LEFT(TRIM(Q$6),FIND("~",SUBSTITUTE(Q$6," ","~",LEN(TRIM(Q$6))-LEN(SUBSTITUTE(TRIM(Q$6)," ",""))))-1)&amp;" Total",$B$6:$BB$305,ROW($A128)-5,FALSE))</f>
        <v>0</v>
      </c>
      <c r="R128" s="143">
        <f ca="1">IF(R$5&lt;&gt;"",HLOOKUP(R$5,Functionalization!$G$6:$R$305,ROW($A128)-5,FALSE),IFERROR(INDEX(R$269:R$305,MATCH($F128,$B$269:$B$305,0))/VLOOKUP($F128,$B$269:$BB$305,MATCH(LEFT(TRIM(R$6),FIND("~",SUBSTITUTE(R$6,"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128))*HLOOKUP(LEFT(TRIM(R$6),FIND("~",SUBSTITUTE(R$6," ","~",LEN(TRIM(R$6))-LEN(SUBSTITUTE(TRIM(R$6)," ",""))))-1)&amp;" Total",$B$6:$BB$305,ROW($A128)-5,FALSE))</f>
        <v>0</v>
      </c>
      <c r="S128" s="143">
        <f ca="1">IF(S$5&lt;&gt;"",HLOOKUP(S$5,Functionalization!$G$6:$R$305,ROW($A128)-5,FALSE),IFERROR(INDEX(S$269:S$305,MATCH($F128,$B$269:$B$305,0))/VLOOKUP($F128,$B$269:$BB$305,MATCH(LEFT(TRIM(S$6),FIND("~",SUBSTITUTE(S$6,"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128))*HLOOKUP(LEFT(TRIM(S$6),FIND("~",SUBSTITUTE(S$6," ","~",LEN(TRIM(S$6))-LEN(SUBSTITUTE(TRIM(S$6)," ",""))))-1)&amp;" Total",$B$6:$BB$305,ROW($A128)-5,FALSE))</f>
        <v>0</v>
      </c>
      <c r="T128" s="143">
        <f ca="1">IF(T$5&lt;&gt;"",HLOOKUP(T$5,Functionalization!$G$6:$R$305,ROW($A128)-5,FALSE),IFERROR(INDEX(T$269:T$305,MATCH($F128,$B$269:$B$305,0))/VLOOKUP($F128,$B$269:$BB$305,MATCH(LEFT(TRIM(T$6),FIND("~",SUBSTITUTE(T$6,"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128))*HLOOKUP(LEFT(TRIM(T$6),FIND("~",SUBSTITUTE(T$6," ","~",LEN(TRIM(T$6))-LEN(SUBSTITUTE(TRIM(T$6)," ",""))))-1)&amp;" Total",$B$6:$BB$305,ROW($A128)-5,FALSE))</f>
        <v>0</v>
      </c>
      <c r="U128" s="143">
        <f ca="1">IF(U$5&lt;&gt;"",HLOOKUP(U$5,Functionalization!$G$6:$R$305,ROW($A128)-5,FALSE),IFERROR(INDEX(U$269:U$305,MATCH($F128,$B$269:$B$305,0))/VLOOKUP($F128,$B$269:$BB$305,MATCH(LEFT(TRIM(U$6),FIND("~",SUBSTITUTE(U$6,"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128))*HLOOKUP(LEFT(TRIM(U$6),FIND("~",SUBSTITUTE(U$6," ","~",LEN(TRIM(U$6))-LEN(SUBSTITUTE(TRIM(U$6)," ",""))))-1)&amp;" Total",$B$6:$BB$305,ROW($A128)-5,FALSE))</f>
        <v>0</v>
      </c>
      <c r="V128" s="143">
        <f ca="1">IF(V$5&lt;&gt;"",HLOOKUP(V$5,Functionalization!$G$6:$R$305,ROW($A128)-5,FALSE),IFERROR(INDEX(V$269:V$305,MATCH($F128,$B$269:$B$305,0))/VLOOKUP($F128,$B$269:$BB$305,MATCH(LEFT(TRIM(V$6),FIND("~",SUBSTITUTE(V$6,"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128))*HLOOKUP(LEFT(TRIM(V$6),FIND("~",SUBSTITUTE(V$6," ","~",LEN(TRIM(V$6))-LEN(SUBSTITUTE(TRIM(V$6)," ",""))))-1)&amp;" Total",$B$6:$BB$305,ROW($A128)-5,FALSE))</f>
        <v>0</v>
      </c>
      <c r="W128" s="143">
        <f ca="1">IF(W$5&lt;&gt;"",HLOOKUP(W$5,Functionalization!$G$6:$R$305,ROW($A128)-5,FALSE),IFERROR(INDEX(W$269:W$305,MATCH($F128,$B$269:$B$305,0))/VLOOKUP($F128,$B$269:$BB$305,MATCH(LEFT(TRIM(W$6),FIND("~",SUBSTITUTE(W$6,"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128))*HLOOKUP(LEFT(TRIM(W$6),FIND("~",SUBSTITUTE(W$6," ","~",LEN(TRIM(W$6))-LEN(SUBSTITUTE(TRIM(W$6)," ",""))))-1)&amp;" Total",$B$6:$BB$305,ROW($A128)-5,FALSE))</f>
        <v>0</v>
      </c>
      <c r="X128" s="143">
        <f ca="1">IF(X$5&lt;&gt;"",HLOOKUP(X$5,Functionalization!$G$6:$R$305,ROW($A128)-5,FALSE),IFERROR(INDEX(X$269:X$305,MATCH($F128,$B$269:$B$305,0))/VLOOKUP($F128,$B$269:$BB$305,MATCH(LEFT(TRIM(X$6),FIND("~",SUBSTITUTE(X$6,"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128))*HLOOKUP(LEFT(TRIM(X$6),FIND("~",SUBSTITUTE(X$6," ","~",LEN(TRIM(X$6))-LEN(SUBSTITUTE(TRIM(X$6)," ",""))))-1)&amp;" Total",$B$6:$BB$305,ROW($A128)-5,FALSE))</f>
        <v>0</v>
      </c>
      <c r="Y128" s="143">
        <f ca="1">IF(Y$5&lt;&gt;"",HLOOKUP(Y$5,Functionalization!$G$6:$R$305,ROW($A128)-5,FALSE),IFERROR(INDEX(Y$269:Y$305,MATCH($F128,$B$269:$B$305,0))/VLOOKUP($F128,$B$269:$BB$305,MATCH(LEFT(TRIM(Y$6),FIND("~",SUBSTITUTE(Y$6,"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128))*HLOOKUP(LEFT(TRIM(Y$6),FIND("~",SUBSTITUTE(Y$6," ","~",LEN(TRIM(Y$6))-LEN(SUBSTITUTE(TRIM(Y$6)," ",""))))-1)&amp;" Total",$B$6:$BB$305,ROW($A128)-5,FALSE))</f>
        <v>0</v>
      </c>
      <c r="Z128" s="143">
        <f ca="1">IF(Z$5&lt;&gt;"",HLOOKUP(Z$5,Functionalization!$G$6:$R$305,ROW($A128)-5,FALSE),IFERROR(INDEX(Z$269:Z$305,MATCH($F128,$B$269:$B$305,0))/VLOOKUP($F128,$B$269:$BB$305,MATCH(LEFT(TRIM(Z$6),FIND("~",SUBSTITUTE(Z$6,"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128))*HLOOKUP(LEFT(TRIM(Z$6),FIND("~",SUBSTITUTE(Z$6," ","~",LEN(TRIM(Z$6))-LEN(SUBSTITUTE(TRIM(Z$6)," ",""))))-1)&amp;" Total",$B$6:$BB$305,ROW($A128)-5,FALSE))</f>
        <v>0</v>
      </c>
      <c r="AA128" s="143">
        <f ca="1">IF(AA$5&lt;&gt;"",HLOOKUP(AA$5,Functionalization!$G$6:$R$305,ROW($A128)-5,FALSE),IFERROR(INDEX(AA$269:AA$305,MATCH($F128,$B$269:$B$305,0))/VLOOKUP($F128,$B$269:$BB$305,MATCH(LEFT(TRIM(AA$6),FIND("~",SUBSTITUTE(AA$6,"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128))*HLOOKUP(LEFT(TRIM(AA$6),FIND("~",SUBSTITUTE(AA$6," ","~",LEN(TRIM(AA$6))-LEN(SUBSTITUTE(TRIM(AA$6)," ",""))))-1)&amp;" Total",$B$6:$BB$305,ROW($A128)-5,FALSE))</f>
        <v>0</v>
      </c>
      <c r="AB128" s="143">
        <f ca="1">IF(AB$5&lt;&gt;"",HLOOKUP(AB$5,Functionalization!$G$6:$R$305,ROW($A128)-5,FALSE),IFERROR(INDEX(AB$269:AB$305,MATCH($F128,$B$269:$B$305,0))/VLOOKUP($F128,$B$269:$BB$305,MATCH(LEFT(TRIM(AB$6),FIND("~",SUBSTITUTE(AB$6,"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128))*HLOOKUP(LEFT(TRIM(AB$6),FIND("~",SUBSTITUTE(AB$6," ","~",LEN(TRIM(AB$6))-LEN(SUBSTITUTE(TRIM(AB$6)," ",""))))-1)&amp;" Total",$B$6:$BB$305,ROW($A128)-5,FALSE))</f>
        <v>0</v>
      </c>
      <c r="AC128" s="143">
        <f ca="1">IF(AC$5&lt;&gt;"",HLOOKUP(AC$5,Functionalization!$G$6:$R$305,ROW($A128)-5,FALSE),IFERROR(INDEX(AC$269:AC$305,MATCH($F128,$B$269:$B$305,0))/VLOOKUP($F128,$B$269:$BB$305,MATCH(LEFT(TRIM(AC$6),FIND("~",SUBSTITUTE(AC$6,"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128))*HLOOKUP(LEFT(TRIM(AC$6),FIND("~",SUBSTITUTE(AC$6," ","~",LEN(TRIM(AC$6))-LEN(SUBSTITUTE(TRIM(AC$6)," ",""))))-1)&amp;" Total",$B$6:$BB$305,ROW($A128)-5,FALSE))</f>
        <v>0</v>
      </c>
      <c r="AD128" s="143">
        <f ca="1">IF(AD$5&lt;&gt;"",HLOOKUP(AD$5,Functionalization!$G$6:$R$305,ROW($A128)-5,FALSE),IFERROR(INDEX(AD$269:AD$305,MATCH($F128,$B$269:$B$305,0))/VLOOKUP($F128,$B$269:$BB$305,MATCH(LEFT(TRIM(AD$6),FIND("~",SUBSTITUTE(AD$6,"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128))*HLOOKUP(LEFT(TRIM(AD$6),FIND("~",SUBSTITUTE(AD$6," ","~",LEN(TRIM(AD$6))-LEN(SUBSTITUTE(TRIM(AD$6)," ",""))))-1)&amp;" Total",$B$6:$BB$305,ROW($A128)-5,FALSE))</f>
        <v>0</v>
      </c>
      <c r="AE128" s="143">
        <f ca="1">IF(AE$5&lt;&gt;"",HLOOKUP(AE$5,Functionalization!$G$6:$R$305,ROW($A128)-5,FALSE),IFERROR(INDEX(AE$269:AE$305,MATCH($F128,$B$269:$B$305,0))/VLOOKUP($F128,$B$269:$BB$305,MATCH(LEFT(TRIM(AE$6),FIND("~",SUBSTITUTE(AE$6,"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128))*HLOOKUP(LEFT(TRIM(AE$6),FIND("~",SUBSTITUTE(AE$6," ","~",LEN(TRIM(AE$6))-LEN(SUBSTITUTE(TRIM(AE$6)," ",""))))-1)&amp;" Total",$B$6:$BB$305,ROW($A128)-5,FALSE))</f>
        <v>0</v>
      </c>
      <c r="AF128" s="143">
        <f ca="1">IF(AF$5&lt;&gt;"",HLOOKUP(AF$5,Functionalization!$G$6:$R$305,ROW($A128)-5,FALSE),IFERROR(INDEX(AF$269:AF$305,MATCH($F128,$B$269:$B$305,0))/VLOOKUP($F128,$B$269:$BB$305,MATCH(LEFT(TRIM(AF$6),FIND("~",SUBSTITUTE(AF$6,"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128))*HLOOKUP(LEFT(TRIM(AF$6),FIND("~",SUBSTITUTE(AF$6," ","~",LEN(TRIM(AF$6))-LEN(SUBSTITUTE(TRIM(AF$6)," ",""))))-1)&amp;" Total",$B$6:$BB$305,ROW($A128)-5,FALSE))</f>
        <v>0</v>
      </c>
      <c r="AG128" s="143">
        <f ca="1">IF(AG$5&lt;&gt;"",HLOOKUP(AG$5,Functionalization!$G$6:$R$305,ROW($A128)-5,FALSE),IFERROR(INDEX(AG$269:AG$305,MATCH($F128,$B$269:$B$305,0))/VLOOKUP($F128,$B$269:$BB$305,MATCH(LEFT(TRIM(AG$6),FIND("~",SUBSTITUTE(AG$6,"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128))*HLOOKUP(LEFT(TRIM(AG$6),FIND("~",SUBSTITUTE(AG$6," ","~",LEN(TRIM(AG$6))-LEN(SUBSTITUTE(TRIM(AG$6)," ",""))))-1)&amp;" Total",$B$6:$BB$305,ROW($A128)-5,FALSE))</f>
        <v>0</v>
      </c>
      <c r="AH128" s="143">
        <f ca="1">IF(AH$5&lt;&gt;"",HLOOKUP(AH$5,Functionalization!$G$6:$R$305,ROW($A128)-5,FALSE),IFERROR(INDEX(AH$269:AH$305,MATCH($F128,$B$269:$B$305,0))/VLOOKUP($F128,$B$269:$BB$305,MATCH(LEFT(TRIM(AH$6),FIND("~",SUBSTITUTE(AH$6,"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128))*HLOOKUP(LEFT(TRIM(AH$6),FIND("~",SUBSTITUTE(AH$6," ","~",LEN(TRIM(AH$6))-LEN(SUBSTITUTE(TRIM(AH$6)," ",""))))-1)&amp;" Total",$B$6:$BB$305,ROW($A128)-5,FALSE))</f>
        <v>0</v>
      </c>
      <c r="AI128" s="143">
        <f ca="1">IF(AI$5&lt;&gt;"",HLOOKUP(AI$5,Functionalization!$G$6:$R$305,ROW($A128)-5,FALSE),IFERROR(INDEX(AI$269:AI$305,MATCH($F128,$B$269:$B$305,0))/VLOOKUP($F128,$B$269:$BB$305,MATCH(LEFT(TRIM(AI$6),FIND("~",SUBSTITUTE(AI$6,"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128))*HLOOKUP(LEFT(TRIM(AI$6),FIND("~",SUBSTITUTE(AI$6," ","~",LEN(TRIM(AI$6))-LEN(SUBSTITUTE(TRIM(AI$6)," ",""))))-1)&amp;" Total",$B$6:$BB$305,ROW($A128)-5,FALSE))</f>
        <v>0</v>
      </c>
      <c r="AJ128" s="143">
        <f ca="1">IF(AJ$5&lt;&gt;"",HLOOKUP(AJ$5,Functionalization!$G$6:$R$305,ROW($A128)-5,FALSE),IFERROR(INDEX(AJ$269:AJ$305,MATCH($F128,$B$269:$B$305,0))/VLOOKUP($F128,$B$269:$BB$305,MATCH(LEFT(TRIM(AJ$6),FIND("~",SUBSTITUTE(AJ$6,"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128))*HLOOKUP(LEFT(TRIM(AJ$6),FIND("~",SUBSTITUTE(AJ$6," ","~",LEN(TRIM(AJ$6))-LEN(SUBSTITUTE(TRIM(AJ$6)," ",""))))-1)&amp;" Total",$B$6:$BB$305,ROW($A128)-5,FALSE))</f>
        <v>0</v>
      </c>
      <c r="AK128" s="143">
        <f ca="1">IF(AK$5&lt;&gt;"",HLOOKUP(AK$5,Functionalization!$G$6:$R$305,ROW($A128)-5,FALSE),IFERROR(INDEX(AK$269:AK$305,MATCH($F128,$B$269:$B$305,0))/VLOOKUP($F128,$B$269:$BB$305,MATCH(LEFT(TRIM(AK$6),FIND("~",SUBSTITUTE(AK$6,"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128))*HLOOKUP(LEFT(TRIM(AK$6),FIND("~",SUBSTITUTE(AK$6," ","~",LEN(TRIM(AK$6))-LEN(SUBSTITUTE(TRIM(AK$6)," ",""))))-1)&amp;" Total",$B$6:$BB$305,ROW($A128)-5,FALSE))</f>
        <v>0</v>
      </c>
      <c r="AL128" s="143">
        <f ca="1">IF(AL$5&lt;&gt;"",HLOOKUP(AL$5,Functionalization!$G$6:$R$305,ROW($A128)-5,FALSE),IFERROR(INDEX(AL$269:AL$305,MATCH($F128,$B$269:$B$305,0))/VLOOKUP($F128,$B$269:$BB$305,MATCH(LEFT(TRIM(AL$6),FIND("~",SUBSTITUTE(AL$6,"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128))*HLOOKUP(LEFT(TRIM(AL$6),FIND("~",SUBSTITUTE(AL$6," ","~",LEN(TRIM(AL$6))-LEN(SUBSTITUTE(TRIM(AL$6)," ",""))))-1)&amp;" Total",$B$6:$BB$305,ROW($A128)-5,FALSE))</f>
        <v>0</v>
      </c>
      <c r="AM128" s="143">
        <f ca="1">IF(AM$5&lt;&gt;"",HLOOKUP(AM$5,Functionalization!$G$6:$R$305,ROW($A128)-5,FALSE),IFERROR(INDEX(AM$269:AM$305,MATCH($F128,$B$269:$B$305,0))/VLOOKUP($F128,$B$269:$BB$305,MATCH(LEFT(TRIM(AM$6),FIND("~",SUBSTITUTE(AM$6,"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128))*HLOOKUP(LEFT(TRIM(AM$6),FIND("~",SUBSTITUTE(AM$6," ","~",LEN(TRIM(AM$6))-LEN(SUBSTITUTE(TRIM(AM$6)," ",""))))-1)&amp;" Total",$B$6:$BB$305,ROW($A128)-5,FALSE))</f>
        <v>0</v>
      </c>
      <c r="AN128" s="143">
        <f ca="1">IF(AN$5&lt;&gt;"",HLOOKUP(AN$5,Functionalization!$G$6:$R$305,ROW($A128)-5,FALSE),IFERROR(INDEX(AN$269:AN$305,MATCH($F128,$B$269:$B$305,0))/VLOOKUP($F128,$B$269:$BB$305,MATCH(LEFT(TRIM(AN$6),FIND("~",SUBSTITUTE(AN$6,"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128))*HLOOKUP(LEFT(TRIM(AN$6),FIND("~",SUBSTITUTE(AN$6," ","~",LEN(TRIM(AN$6))-LEN(SUBSTITUTE(TRIM(AN$6)," ",""))))-1)&amp;" Total",$B$6:$BB$305,ROW($A128)-5,FALSE))</f>
        <v>0</v>
      </c>
      <c r="AO128" s="143">
        <f ca="1">IF(AO$5&lt;&gt;"",HLOOKUP(AO$5,Functionalization!$G$6:$R$305,ROW($A128)-5,FALSE),IFERROR(INDEX(AO$269:AO$305,MATCH($F128,$B$269:$B$305,0))/VLOOKUP($F128,$B$269:$BB$305,MATCH(LEFT(TRIM(AO$6),FIND("~",SUBSTITUTE(AO$6,"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128))*HLOOKUP(LEFT(TRIM(AO$6),FIND("~",SUBSTITUTE(AO$6," ","~",LEN(TRIM(AO$6))-LEN(SUBSTITUTE(TRIM(AO$6)," ",""))))-1)&amp;" Total",$B$6:$BB$305,ROW($A128)-5,FALSE))</f>
        <v>0</v>
      </c>
      <c r="AP128" s="143">
        <f ca="1">IF(AP$5&lt;&gt;"",HLOOKUP(AP$5,Functionalization!$G$6:$R$305,ROW($A128)-5,FALSE),IFERROR(INDEX(AP$269:AP$305,MATCH($F128,$B$269:$B$305,0))/VLOOKUP($F128,$B$269:$BB$305,MATCH(LEFT(TRIM(AP$6),FIND("~",SUBSTITUTE(AP$6,"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128))*HLOOKUP(LEFT(TRIM(AP$6),FIND("~",SUBSTITUTE(AP$6," ","~",LEN(TRIM(AP$6))-LEN(SUBSTITUTE(TRIM(AP$6)," ",""))))-1)&amp;" Total",$B$6:$BB$305,ROW($A128)-5,FALSE))</f>
        <v>0</v>
      </c>
      <c r="AQ128" s="143">
        <f ca="1">IF(AQ$5&lt;&gt;"",HLOOKUP(AQ$5,Functionalization!$G$6:$R$305,ROW($A128)-5,FALSE),IFERROR(INDEX(AQ$269:AQ$305,MATCH($F128,$B$269:$B$305,0))/VLOOKUP($F128,$B$269:$BB$305,MATCH(LEFT(TRIM(AQ$6),FIND("~",SUBSTITUTE(AQ$6,"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128))*HLOOKUP(LEFT(TRIM(AQ$6),FIND("~",SUBSTITUTE(AQ$6," ","~",LEN(TRIM(AQ$6))-LEN(SUBSTITUTE(TRIM(AQ$6)," ",""))))-1)&amp;" Total",$B$6:$BB$305,ROW($A128)-5,FALSE))</f>
        <v>0</v>
      </c>
      <c r="AR128" s="143">
        <f ca="1">IF(AR$5&lt;&gt;"",HLOOKUP(AR$5,Functionalization!$G$6:$R$305,ROW($A128)-5,FALSE),IFERROR(INDEX(AR$269:AR$305,MATCH($F128,$B$269:$B$305,0))/VLOOKUP($F128,$B$269:$BB$305,MATCH(LEFT(TRIM(AR$6),FIND("~",SUBSTITUTE(AR$6,"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128))*HLOOKUP(LEFT(TRIM(AR$6),FIND("~",SUBSTITUTE(AR$6," ","~",LEN(TRIM(AR$6))-LEN(SUBSTITUTE(TRIM(AR$6)," ",""))))-1)&amp;" Total",$B$6:$BB$305,ROW($A128)-5,FALSE))</f>
        <v>0</v>
      </c>
      <c r="AS128" s="143">
        <f ca="1">IF(AS$5&lt;&gt;"",HLOOKUP(AS$5,Functionalization!$G$6:$R$305,ROW($A128)-5,FALSE),IFERROR(INDEX(AS$269:AS$305,MATCH($F128,$B$269:$B$305,0))/VLOOKUP($F128,$B$269:$BB$305,MATCH(LEFT(TRIM(AS$6),FIND("~",SUBSTITUTE(AS$6,"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128))*HLOOKUP(LEFT(TRIM(AS$6),FIND("~",SUBSTITUTE(AS$6," ","~",LEN(TRIM(AS$6))-LEN(SUBSTITUTE(TRIM(AS$6)," ",""))))-1)&amp;" Total",$B$6:$BB$305,ROW($A128)-5,FALSE))</f>
        <v>0</v>
      </c>
      <c r="AT128" s="143">
        <f ca="1">IF(AT$5&lt;&gt;"",HLOOKUP(AT$5,Functionalization!$G$6:$R$305,ROW($A128)-5,FALSE),IFERROR(INDEX(AT$269:AT$305,MATCH($F128,$B$269:$B$305,0))/VLOOKUP($F128,$B$269:$BB$305,MATCH(LEFT(TRIM(AT$6),FIND("~",SUBSTITUTE(AT$6,"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128))*HLOOKUP(LEFT(TRIM(AT$6),FIND("~",SUBSTITUTE(AT$6," ","~",LEN(TRIM(AT$6))-LEN(SUBSTITUTE(TRIM(AT$6)," ",""))))-1)&amp;" Total",$B$6:$BB$305,ROW($A128)-5,FALSE))</f>
        <v>0</v>
      </c>
      <c r="AU128" s="143">
        <f ca="1">IF(AU$5&lt;&gt;"",HLOOKUP(AU$5,Functionalization!$G$6:$R$305,ROW($A128)-5,FALSE),IFERROR(INDEX(AU$269:AU$305,MATCH($F128,$B$269:$B$305,0))/VLOOKUP($F128,$B$269:$BB$305,MATCH(LEFT(TRIM(AU$6),FIND("~",SUBSTITUTE(AU$6,"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128))*HLOOKUP(LEFT(TRIM(AU$6),FIND("~",SUBSTITUTE(AU$6," ","~",LEN(TRIM(AU$6))-LEN(SUBSTITUTE(TRIM(AU$6)," ",""))))-1)&amp;" Total",$B$6:$BB$305,ROW($A128)-5,FALSE))</f>
        <v>0</v>
      </c>
      <c r="AV128" s="143">
        <f ca="1">IF(AV$5&lt;&gt;"",HLOOKUP(AV$5,Functionalization!$G$6:$R$305,ROW($A128)-5,FALSE),IFERROR(INDEX(AV$269:AV$305,MATCH($F128,$B$269:$B$305,0))/VLOOKUP($F128,$B$269:$BB$305,MATCH(LEFT(TRIM(AV$6),FIND("~",SUBSTITUTE(AV$6,"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128))*HLOOKUP(LEFT(TRIM(AV$6),FIND("~",SUBSTITUTE(AV$6," ","~",LEN(TRIM(AV$6))-LEN(SUBSTITUTE(TRIM(AV$6)," ",""))))-1)&amp;" Total",$B$6:$BB$305,ROW($A128)-5,FALSE))</f>
        <v>0</v>
      </c>
      <c r="AW128" s="143">
        <f ca="1">IF(AW$5&lt;&gt;"",HLOOKUP(AW$5,Functionalization!$G$6:$R$305,ROW($A128)-5,FALSE),IFERROR(INDEX(AW$269:AW$305,MATCH($F128,$B$269:$B$305,0))/VLOOKUP($F128,$B$269:$BB$305,MATCH(LEFT(TRIM(AW$6),FIND("~",SUBSTITUTE(AW$6,"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128))*HLOOKUP(LEFT(TRIM(AW$6),FIND("~",SUBSTITUTE(AW$6," ","~",LEN(TRIM(AW$6))-LEN(SUBSTITUTE(TRIM(AW$6)," ",""))))-1)&amp;" Total",$B$6:$BB$305,ROW($A128)-5,FALSE))</f>
        <v>0</v>
      </c>
      <c r="AX128" s="143">
        <f ca="1">IF(AX$5&lt;&gt;"",HLOOKUP(AX$5,Functionalization!$G$6:$R$305,ROW($A128)-5,FALSE),IFERROR(INDEX(AX$269:AX$305,MATCH($F128,$B$269:$B$305,0))/VLOOKUP($F128,$B$269:$BB$305,MATCH(LEFT(TRIM(AX$6),FIND("~",SUBSTITUTE(AX$6,"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128))*HLOOKUP(LEFT(TRIM(AX$6),FIND("~",SUBSTITUTE(AX$6," ","~",LEN(TRIM(AX$6))-LEN(SUBSTITUTE(TRIM(AX$6)," ",""))))-1)&amp;" Total",$B$6:$BB$305,ROW($A128)-5,FALSE))</f>
        <v>0</v>
      </c>
      <c r="AY128" s="143">
        <f ca="1">IF(AY$5&lt;&gt;"",HLOOKUP(AY$5,Functionalization!$G$6:$R$305,ROW($A128)-5,FALSE),IFERROR(INDEX(AY$269:AY$305,MATCH($F128,$B$269:$B$305,0))/VLOOKUP($F128,$B$269:$BB$305,MATCH(LEFT(TRIM(AY$6),FIND("~",SUBSTITUTE(AY$6,"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128))*HLOOKUP(LEFT(TRIM(AY$6),FIND("~",SUBSTITUTE(AY$6," ","~",LEN(TRIM(AY$6))-LEN(SUBSTITUTE(TRIM(AY$6)," ",""))))-1)&amp;" Total",$B$6:$BB$305,ROW($A128)-5,FALSE))</f>
        <v>0</v>
      </c>
      <c r="AZ128" s="143">
        <f ca="1">IF(AZ$5&lt;&gt;"",HLOOKUP(AZ$5,Functionalization!$G$6:$R$305,ROW($A128)-5,FALSE),IFERROR(INDEX(AZ$269:AZ$305,MATCH($F128,$B$269:$B$305,0))/VLOOKUP($F128,$B$269:$BB$305,MATCH(LEFT(TRIM(AZ$6),FIND("~",SUBSTITUTE(AZ$6,"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128))*HLOOKUP(LEFT(TRIM(AZ$6),FIND("~",SUBSTITUTE(AZ$6," ","~",LEN(TRIM(AZ$6))-LEN(SUBSTITUTE(TRIM(AZ$6)," ",""))))-1)&amp;" Total",$B$6:$BB$305,ROW($A128)-5,FALSE))</f>
        <v>0</v>
      </c>
      <c r="BA128" s="143">
        <f ca="1">IF(BA$5&lt;&gt;"",HLOOKUP(BA$5,Functionalization!$G$6:$R$305,ROW($A128)-5,FALSE),IFERROR(INDEX(BA$269:BA$305,MATCH($F128,$B$269:$B$305,0))/VLOOKUP($F128,$B$269:$BB$305,MATCH(LEFT(TRIM(BA$6),FIND("~",SUBSTITUTE(BA$6,"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128))*HLOOKUP(LEFT(TRIM(BA$6),FIND("~",SUBSTITUTE(BA$6," ","~",LEN(TRIM(BA$6))-LEN(SUBSTITUTE(TRIM(BA$6)," ",""))))-1)&amp;" Total",$B$6:$BB$305,ROW($A128)-5,FALSE))</f>
        <v>0</v>
      </c>
      <c r="BB128" s="143">
        <f ca="1">IF(BB$5&lt;&gt;"",HLOOKUP(BB$5,Functionalization!$G$6:$R$305,ROW($A128)-5,FALSE),IFERROR(INDEX(BB$269:BB$305,MATCH($F128,$B$269:$B$305,0))/VLOOKUP($F128,$B$269:$BB$305,MATCH(LEFT(TRIM(BB$6),FIND("~",SUBSTITUTE(BB$6,"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128))*HLOOKUP(LEFT(TRIM(BB$6),FIND("~",SUBSTITUTE(BB$6," ","~",LEN(TRIM(BB$6))-LEN(SUBSTITUTE(TRIM(BB$6)," ",""))))-1)&amp;" Total",$B$6:$BB$305,ROW($A128)-5,FALSE))</f>
        <v>0</v>
      </c>
      <c r="BD128" s="79">
        <f ca="1">IFERROR(IF(SUMIF($G$6:$BB$6,BD$6&amp;" Total",$G128:$BB128)-(SUMIF($G$6:$BB$6,BD$6&amp;" "&amp;'Input-Func_Class'!$D$22,$G128:$BB128)+IFERROR(SUMIF($G$6:$BB$6,BD$6&amp;" "&amp;'Input-Func_Class'!$E$22,$G128:$BB128),SUMIF($G$6:$BB$6,BD$6&amp;" "&amp;'Input-Func_Class'!$B$24,$G128:$BB128))+SUMIF($G$6:$BB$6,BD$6&amp;" "&amp;'Input-Func_Class'!$F$22,$G128:$BB128))&lt;Check_Limit,0,1),1)</f>
        <v>0</v>
      </c>
      <c r="BE128" s="79">
        <f ca="1">IFERROR(IF(SUMIF($G$6:$BB$6,BE$6&amp;" Total",$G128:$BB128)-(SUMIF($G$6:$BB$6,BE$6&amp;" "&amp;'Input-Func_Class'!$D$22,$G128:$BB128)+IFERROR(SUMIF($G$6:$BB$6,BE$6&amp;" "&amp;'Input-Func_Class'!$E$22,$G128:$BB128),SUMIF($G$6:$BB$6,BE$6&amp;" "&amp;'Input-Func_Class'!$B$24,$G128:$BB128))+SUMIF($G$6:$BB$6,BE$6&amp;" "&amp;'Input-Func_Class'!$F$22,$G128:$BB128))&lt;Check_Limit,0,1),1)</f>
        <v>0</v>
      </c>
      <c r="BF128" s="79">
        <f ca="1">IFERROR(IF(SUMIF($G$6:$BB$6,BF$6&amp;" Total",$G128:$BB128)-(SUMIF($G$6:$BB$6,BF$6&amp;" "&amp;'Input-Func_Class'!$D$22,$G128:$BB128)+IFERROR(SUMIF($G$6:$BB$6,BF$6&amp;" "&amp;'Input-Func_Class'!$E$22,$G128:$BB128),SUMIF($G$6:$BB$6,BF$6&amp;" "&amp;'Input-Func_Class'!$B$24,$G128:$BB128))+SUMIF($G$6:$BB$6,BF$6&amp;" "&amp;'Input-Func_Class'!$F$22,$G128:$BB128))&lt;Check_Limit,0,1),1)</f>
        <v>0</v>
      </c>
      <c r="BG128" s="79">
        <f ca="1">IFERROR(IF(SUMIF($G$6:$BB$6,BG$6&amp;" Total",$G128:$BB128)-(SUMIF($G$6:$BB$6,BG$6&amp;" "&amp;'Input-Func_Class'!$D$22,$G128:$BB128)+IFERROR(SUMIF($G$6:$BB$6,BG$6&amp;" "&amp;'Input-Func_Class'!$E$22,$G128:$BB128),SUMIF($G$6:$BB$6,BG$6&amp;" "&amp;'Input-Func_Class'!$B$24,$G128:$BB128))+SUMIF($G$6:$BB$6,BG$6&amp;" "&amp;'Input-Func_Class'!$F$22,$G128:$BB128))&lt;Check_Limit,0,1),1)</f>
        <v>0</v>
      </c>
      <c r="BH128" s="79">
        <f ca="1">IFERROR(IF(SUMIF($G$6:$BB$6,BH$6&amp;" Total",$G128:$BB128)-(SUMIF($G$6:$BB$6,BH$6&amp;" "&amp;'Input-Func_Class'!$D$22,$G128:$BB128)+IFERROR(SUMIF($G$6:$BB$6,BH$6&amp;" "&amp;'Input-Func_Class'!$E$22,$G128:$BB128),SUMIF($G$6:$BB$6,BH$6&amp;" "&amp;'Input-Func_Class'!$B$24,$G128:$BB128))+SUMIF($G$6:$BB$6,BH$6&amp;" "&amp;'Input-Func_Class'!$F$22,$G128:$BB128))&lt;Check_Limit,0,1),1)</f>
        <v>0</v>
      </c>
      <c r="BI128" s="79">
        <f ca="1">IFERROR(IF(SUMIF($G$6:$BB$6,BI$6&amp;" Total",$G128:$BB128)-(SUMIF($G$6:$BB$6,BI$6&amp;" "&amp;'Input-Func_Class'!$D$22,$G128:$BB128)+IFERROR(SUMIF($G$6:$BB$6,BI$6&amp;" "&amp;'Input-Func_Class'!$E$22,$G128:$BB128),SUMIF($G$6:$BB$6,BI$6&amp;" "&amp;'Input-Func_Class'!$B$24,$G128:$BB128))+SUMIF($G$6:$BB$6,BI$6&amp;" "&amp;'Input-Func_Class'!$F$22,$G128:$BB128))&lt;Check_Limit,0,1),1)</f>
        <v>0</v>
      </c>
      <c r="BJ128" s="79">
        <f ca="1">IFERROR(IF(SUMIF($G$6:$BB$6,BJ$6&amp;" Total",$G128:$BB128)-(SUMIF($G$6:$BB$6,BJ$6&amp;" "&amp;'Input-Func_Class'!$D$22,$G128:$BB128)+IFERROR(SUMIF($G$6:$BB$6,BJ$6&amp;" "&amp;'Input-Func_Class'!$E$22,$G128:$BB128),SUMIF($G$6:$BB$6,BJ$6&amp;" "&amp;'Input-Func_Class'!$B$24,$G128:$BB128))+SUMIF($G$6:$BB$6,BJ$6&amp;" "&amp;'Input-Func_Class'!$F$22,$G128:$BB128))&lt;Check_Limit,0,1),1)</f>
        <v>0</v>
      </c>
      <c r="BK128" s="79">
        <f ca="1">IFERROR(IF(SUMIF($G$6:$BB$6,BK$6&amp;" Total",$G128:$BB128)-(SUMIF($G$6:$BB$6,BK$6&amp;" "&amp;'Input-Func_Class'!$D$22,$G128:$BB128)+IFERROR(SUMIF($G$6:$BB$6,BK$6&amp;" "&amp;'Input-Func_Class'!$E$22,$G128:$BB128),SUMIF($G$6:$BB$6,BK$6&amp;" "&amp;'Input-Func_Class'!$B$24,$G128:$BB128))+SUMIF($G$6:$BB$6,BK$6&amp;" "&amp;'Input-Func_Class'!$F$22,$G128:$BB128))&lt;Check_Limit,0,1),1)</f>
        <v>0</v>
      </c>
      <c r="BL128" s="79">
        <f ca="1">IFERROR(IF(SUMIF($G$6:$BB$6,BL$6&amp;" Total",$G128:$BB128)-(SUMIF($G$6:$BB$6,BL$6&amp;" "&amp;'Input-Func_Class'!$D$22,$G128:$BB128)+IFERROR(SUMIF($G$6:$BB$6,BL$6&amp;" "&amp;'Input-Func_Class'!$E$22,$G128:$BB128),SUMIF($G$6:$BB$6,BL$6&amp;" "&amp;'Input-Func_Class'!$B$24,$G128:$BB128))+SUMIF($G$6:$BB$6,BL$6&amp;" "&amp;'Input-Func_Class'!$F$22,$G128:$BB128))&lt;Check_Limit,0,1),1)</f>
        <v>0</v>
      </c>
      <c r="BM128" s="79">
        <f ca="1">IFERROR(IF(SUMIF($G$6:$BB$6,BM$6&amp;" Total",$G128:$BB128)-(SUMIF($G$6:$BB$6,BM$6&amp;" "&amp;'Input-Func_Class'!$D$22,$G128:$BB128)+IFERROR(SUMIF($G$6:$BB$6,BM$6&amp;" "&amp;'Input-Func_Class'!$E$22,$G128:$BB128),SUMIF($G$6:$BB$6,BM$6&amp;" "&amp;'Input-Func_Class'!$B$24,$G128:$BB128))+SUMIF($G$6:$BB$6,BM$6&amp;" "&amp;'Input-Func_Class'!$F$22,$G128:$BB128))&lt;Check_Limit,0,1),1)</f>
        <v>0</v>
      </c>
      <c r="BN128" s="79">
        <f ca="1">IFERROR(IF(SUMIF($G$6:$BB$6,BN$6&amp;" Total",$G128:$BB128)-(SUMIF($G$6:$BB$6,BN$6&amp;" "&amp;'Input-Func_Class'!$D$22,$G128:$BB128)+IFERROR(SUMIF($G$6:$BB$6,BN$6&amp;" "&amp;'Input-Func_Class'!$E$22,$G128:$BB128),SUMIF($G$6:$BB$6,BN$6&amp;" "&amp;'Input-Func_Class'!$B$24,$G128:$BB128))+SUMIF($G$6:$BB$6,BN$6&amp;" "&amp;'Input-Func_Class'!$F$22,$G128:$BB128))&lt;Check_Limit,0,1),1)</f>
        <v>0</v>
      </c>
      <c r="BO128" s="79">
        <f ca="1">IFERROR(IF(SUMIF($G$6:$BB$6,BO$6&amp;" Total",$G128:$BB128)-(SUMIF($G$6:$BB$6,BO$6&amp;" "&amp;'Input-Func_Class'!$D$22,$G128:$BB128)+IFERROR(SUMIF($G$6:$BB$6,BO$6&amp;" "&amp;'Input-Func_Class'!$E$22,$G128:$BB128),SUMIF($G$6:$BB$6,BO$6&amp;" "&amp;'Input-Func_Class'!$B$24,$G128:$BB128))+SUMIF($G$6:$BB$6,BO$6&amp;" "&amp;'Input-Func_Class'!$F$22,$G128:$BB128))&lt;Check_Limit,0,1),1)</f>
        <v>0</v>
      </c>
    </row>
    <row r="129" spans="1:67" outlineLevel="1">
      <c r="A129" s="113">
        <f>IF(ISBLANK('Input-Accounts'!A129),"",'Input-Accounts'!A129)</f>
        <v>109</v>
      </c>
      <c r="B129" s="17" t="str">
        <f>IF(ISBLANK('Input-Accounts'!B129),"",'Input-Accounts'!B129)</f>
        <v>Mains and services expenses</v>
      </c>
      <c r="C129" s="113">
        <f>IF(ISBLANK('Input-Accounts'!C129),"",'Input-Accounts'!C129)</f>
        <v>874</v>
      </c>
      <c r="D129" s="143">
        <f>Functionalization!$D129</f>
        <v>3385519.216582906</v>
      </c>
      <c r="E129" s="143">
        <f t="shared" ca="1" si="27"/>
        <v>0</v>
      </c>
      <c r="F129" s="89" t="str">
        <f>IF($D129=0,"-",IF('Input-Accounts'!$E129&lt;&gt;0,'Input-Accounts'!$E129,'Input-Accounts'!$G129))</f>
        <v>INT_MAIN-SERVICE</v>
      </c>
      <c r="G129" s="143">
        <f ca="1">IF(G$5&lt;&gt;"",HLOOKUP(G$5,Functionalization!$G$6:$R$305,ROW($A129)-5,FALSE),IFERROR(INDEX(G$269:G$305,MATCH($F129,$B$269:$B$305,0))/VLOOKUP($F129,$B$269:$BB$305,MATCH(LEFT(TRIM(G$6),FIND("~",SUBSTITUTE(G$6,"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129))*HLOOKUP(LEFT(TRIM(G$6),FIND("~",SUBSTITUTE(G$6," ","~",LEN(TRIM(G$6))-LEN(SUBSTITUTE(TRIM(G$6)," ",""))))-1)&amp;" Total",$B$6:$BB$305,ROW($A129)-5,FALSE))</f>
        <v>0</v>
      </c>
      <c r="H129" s="143">
        <f ca="1">IF(H$5&lt;&gt;"",HLOOKUP(H$5,Functionalization!$G$6:$R$305,ROW($A129)-5,FALSE),IFERROR(INDEX(H$269:H$305,MATCH($F129,$B$269:$B$305,0))/VLOOKUP($F129,$B$269:$BB$305,MATCH(LEFT(TRIM(H$6),FIND("~",SUBSTITUTE(H$6,"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129))*HLOOKUP(LEFT(TRIM(H$6),FIND("~",SUBSTITUTE(H$6," ","~",LEN(TRIM(H$6))-LEN(SUBSTITUTE(TRIM(H$6)," ",""))))-1)&amp;" Total",$B$6:$BB$305,ROW($A129)-5,FALSE))</f>
        <v>0</v>
      </c>
      <c r="I129" s="143">
        <f ca="1">IF(I$5&lt;&gt;"",HLOOKUP(I$5,Functionalization!$G$6:$R$305,ROW($A129)-5,FALSE),IFERROR(INDEX(I$269:I$305,MATCH($F129,$B$269:$B$305,0))/VLOOKUP($F129,$B$269:$BB$305,MATCH(LEFT(TRIM(I$6),FIND("~",SUBSTITUTE(I$6,"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129))*HLOOKUP(LEFT(TRIM(I$6),FIND("~",SUBSTITUTE(I$6," ","~",LEN(TRIM(I$6))-LEN(SUBSTITUTE(TRIM(I$6)," ",""))))-1)&amp;" Total",$B$6:$BB$305,ROW($A129)-5,FALSE))</f>
        <v>0</v>
      </c>
      <c r="J129" s="143">
        <f ca="1">IF(J$5&lt;&gt;"",HLOOKUP(J$5,Functionalization!$G$6:$R$305,ROW($A129)-5,FALSE),IFERROR(INDEX(J$269:J$305,MATCH($F129,$B$269:$B$305,0))/VLOOKUP($F129,$B$269:$BB$305,MATCH(LEFT(TRIM(J$6),FIND("~",SUBSTITUTE(J$6,"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129))*HLOOKUP(LEFT(TRIM(J$6),FIND("~",SUBSTITUTE(J$6," ","~",LEN(TRIM(J$6))-LEN(SUBSTITUTE(TRIM(J$6)," ",""))))-1)&amp;" Total",$B$6:$BB$305,ROW($A129)-5,FALSE))</f>
        <v>0</v>
      </c>
      <c r="K129" s="143">
        <f ca="1">IF(K$5&lt;&gt;"",HLOOKUP(K$5,Functionalization!$G$6:$R$305,ROW($A129)-5,FALSE),IFERROR(INDEX(K$269:K$305,MATCH($F129,$B$269:$B$305,0))/VLOOKUP($F129,$B$269:$BB$305,MATCH(LEFT(TRIM(K$6),FIND("~",SUBSTITUTE(K$6,"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129))*HLOOKUP(LEFT(TRIM(K$6),FIND("~",SUBSTITUTE(K$6," ","~",LEN(TRIM(K$6))-LEN(SUBSTITUTE(TRIM(K$6)," ",""))))-1)&amp;" Total",$B$6:$BB$305,ROW($A129)-5,FALSE))</f>
        <v>0</v>
      </c>
      <c r="L129" s="143">
        <f ca="1">IF(L$5&lt;&gt;"",HLOOKUP(L$5,Functionalization!$G$6:$R$305,ROW($A129)-5,FALSE),IFERROR(INDEX(L$269:L$305,MATCH($F129,$B$269:$B$305,0))/VLOOKUP($F129,$B$269:$BB$305,MATCH(LEFT(TRIM(L$6),FIND("~",SUBSTITUTE(L$6,"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129))*HLOOKUP(LEFT(TRIM(L$6),FIND("~",SUBSTITUTE(L$6," ","~",LEN(TRIM(L$6))-LEN(SUBSTITUTE(TRIM(L$6)," ",""))))-1)&amp;" Total",$B$6:$BB$305,ROW($A129)-5,FALSE))</f>
        <v>0</v>
      </c>
      <c r="M129" s="143">
        <f ca="1">IF(M$5&lt;&gt;"",HLOOKUP(M$5,Functionalization!$G$6:$R$305,ROW($A129)-5,FALSE),IFERROR(INDEX(M$269:M$305,MATCH($F129,$B$269:$B$305,0))/VLOOKUP($F129,$B$269:$BB$305,MATCH(LEFT(TRIM(M$6),FIND("~",SUBSTITUTE(M$6,"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129))*HLOOKUP(LEFT(TRIM(M$6),FIND("~",SUBSTITUTE(M$6," ","~",LEN(TRIM(M$6))-LEN(SUBSTITUTE(TRIM(M$6)," ",""))))-1)&amp;" Total",$B$6:$BB$305,ROW($A129)-5,FALSE))</f>
        <v>0</v>
      </c>
      <c r="N129" s="143">
        <f ca="1">IF(N$5&lt;&gt;"",HLOOKUP(N$5,Functionalization!$G$6:$R$305,ROW($A129)-5,FALSE),IFERROR(INDEX(N$269:N$305,MATCH($F129,$B$269:$B$305,0))/VLOOKUP($F129,$B$269:$BB$305,MATCH(LEFT(TRIM(N$6),FIND("~",SUBSTITUTE(N$6,"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129))*HLOOKUP(LEFT(TRIM(N$6),FIND("~",SUBSTITUTE(N$6," ","~",LEN(TRIM(N$6))-LEN(SUBSTITUTE(TRIM(N$6)," ",""))))-1)&amp;" Total",$B$6:$BB$305,ROW($A129)-5,FALSE))</f>
        <v>0</v>
      </c>
      <c r="O129" s="143">
        <f ca="1">IF(O$5&lt;&gt;"",HLOOKUP(O$5,Functionalization!$G$6:$R$305,ROW($A129)-5,FALSE),IFERROR(INDEX(O$269:O$305,MATCH($F129,$B$269:$B$305,0))/VLOOKUP($F129,$B$269:$BB$305,MATCH(LEFT(TRIM(O$6),FIND("~",SUBSTITUTE(O$6,"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129))*HLOOKUP(LEFT(TRIM(O$6),FIND("~",SUBSTITUTE(O$6," ","~",LEN(TRIM(O$6))-LEN(SUBSTITUTE(TRIM(O$6)," ",""))))-1)&amp;" Total",$B$6:$BB$305,ROW($A129)-5,FALSE))</f>
        <v>3385519.216582906</v>
      </c>
      <c r="P129" s="143">
        <f ca="1">IF(P$5&lt;&gt;"",HLOOKUP(P$5,Functionalization!$G$6:$R$305,ROW($A129)-5,FALSE),IFERROR(INDEX(P$269:P$305,MATCH($F129,$B$269:$B$305,0))/VLOOKUP($F129,$B$269:$BB$305,MATCH(LEFT(TRIM(P$6),FIND("~",SUBSTITUTE(P$6,"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129))*HLOOKUP(LEFT(TRIM(P$6),FIND("~",SUBSTITUTE(P$6," ","~",LEN(TRIM(P$6))-LEN(SUBSTITUTE(TRIM(P$6)," ",""))))-1)&amp;" Total",$B$6:$BB$305,ROW($A129)-5,FALSE))</f>
        <v>2406291.4304641606</v>
      </c>
      <c r="Q129" s="143">
        <f ca="1">IF(Q$5&lt;&gt;"",HLOOKUP(Q$5,Functionalization!$G$6:$R$305,ROW($A129)-5,FALSE),IFERROR(INDEX(Q$269:Q$305,MATCH($F129,$B$269:$B$305,0))/VLOOKUP($F129,$B$269:$BB$305,MATCH(LEFT(TRIM(Q$6),FIND("~",SUBSTITUTE(Q$6,"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129))*HLOOKUP(LEFT(TRIM(Q$6),FIND("~",SUBSTITUTE(Q$6," ","~",LEN(TRIM(Q$6))-LEN(SUBSTITUTE(TRIM(Q$6)," ",""))))-1)&amp;" Total",$B$6:$BB$305,ROW($A129)-5,FALSE))</f>
        <v>0</v>
      </c>
      <c r="R129" s="143">
        <f ca="1">IF(R$5&lt;&gt;"",HLOOKUP(R$5,Functionalization!$G$6:$R$305,ROW($A129)-5,FALSE),IFERROR(INDEX(R$269:R$305,MATCH($F129,$B$269:$B$305,0))/VLOOKUP($F129,$B$269:$BB$305,MATCH(LEFT(TRIM(R$6),FIND("~",SUBSTITUTE(R$6,"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129))*HLOOKUP(LEFT(TRIM(R$6),FIND("~",SUBSTITUTE(R$6," ","~",LEN(TRIM(R$6))-LEN(SUBSTITUTE(TRIM(R$6)," ",""))))-1)&amp;" Total",$B$6:$BB$305,ROW($A129)-5,FALSE))</f>
        <v>979227.78611874522</v>
      </c>
      <c r="S129" s="143">
        <f ca="1">IF(S$5&lt;&gt;"",HLOOKUP(S$5,Functionalization!$G$6:$R$305,ROW($A129)-5,FALSE),IFERROR(INDEX(S$269:S$305,MATCH($F129,$B$269:$B$305,0))/VLOOKUP($F129,$B$269:$BB$305,MATCH(LEFT(TRIM(S$6),FIND("~",SUBSTITUTE(S$6,"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129))*HLOOKUP(LEFT(TRIM(S$6),FIND("~",SUBSTITUTE(S$6," ","~",LEN(TRIM(S$6))-LEN(SUBSTITUTE(TRIM(S$6)," ",""))))-1)&amp;" Total",$B$6:$BB$305,ROW($A129)-5,FALSE))</f>
        <v>0</v>
      </c>
      <c r="T129" s="143">
        <f ca="1">IF(T$5&lt;&gt;"",HLOOKUP(T$5,Functionalization!$G$6:$R$305,ROW($A129)-5,FALSE),IFERROR(INDEX(T$269:T$305,MATCH($F129,$B$269:$B$305,0))/VLOOKUP($F129,$B$269:$BB$305,MATCH(LEFT(TRIM(T$6),FIND("~",SUBSTITUTE(T$6,"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129))*HLOOKUP(LEFT(TRIM(T$6),FIND("~",SUBSTITUTE(T$6," ","~",LEN(TRIM(T$6))-LEN(SUBSTITUTE(TRIM(T$6)," ",""))))-1)&amp;" Total",$B$6:$BB$305,ROW($A129)-5,FALSE))</f>
        <v>0</v>
      </c>
      <c r="U129" s="143">
        <f ca="1">IF(U$5&lt;&gt;"",HLOOKUP(U$5,Functionalization!$G$6:$R$305,ROW($A129)-5,FALSE),IFERROR(INDEX(U$269:U$305,MATCH($F129,$B$269:$B$305,0))/VLOOKUP($F129,$B$269:$BB$305,MATCH(LEFT(TRIM(U$6),FIND("~",SUBSTITUTE(U$6,"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129))*HLOOKUP(LEFT(TRIM(U$6),FIND("~",SUBSTITUTE(U$6," ","~",LEN(TRIM(U$6))-LEN(SUBSTITUTE(TRIM(U$6)," ",""))))-1)&amp;" Total",$B$6:$BB$305,ROW($A129)-5,FALSE))</f>
        <v>0</v>
      </c>
      <c r="V129" s="143">
        <f ca="1">IF(V$5&lt;&gt;"",HLOOKUP(V$5,Functionalization!$G$6:$R$305,ROW($A129)-5,FALSE),IFERROR(INDEX(V$269:V$305,MATCH($F129,$B$269:$B$305,0))/VLOOKUP($F129,$B$269:$BB$305,MATCH(LEFT(TRIM(V$6),FIND("~",SUBSTITUTE(V$6,"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129))*HLOOKUP(LEFT(TRIM(V$6),FIND("~",SUBSTITUTE(V$6," ","~",LEN(TRIM(V$6))-LEN(SUBSTITUTE(TRIM(V$6)," ",""))))-1)&amp;" Total",$B$6:$BB$305,ROW($A129)-5,FALSE))</f>
        <v>0</v>
      </c>
      <c r="W129" s="143">
        <f ca="1">IF(W$5&lt;&gt;"",HLOOKUP(W$5,Functionalization!$G$6:$R$305,ROW($A129)-5,FALSE),IFERROR(INDEX(W$269:W$305,MATCH($F129,$B$269:$B$305,0))/VLOOKUP($F129,$B$269:$BB$305,MATCH(LEFT(TRIM(W$6),FIND("~",SUBSTITUTE(W$6,"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129))*HLOOKUP(LEFT(TRIM(W$6),FIND("~",SUBSTITUTE(W$6," ","~",LEN(TRIM(W$6))-LEN(SUBSTITUTE(TRIM(W$6)," ",""))))-1)&amp;" Total",$B$6:$BB$305,ROW($A129)-5,FALSE))</f>
        <v>0</v>
      </c>
      <c r="X129" s="143">
        <f ca="1">IF(X$5&lt;&gt;"",HLOOKUP(X$5,Functionalization!$G$6:$R$305,ROW($A129)-5,FALSE),IFERROR(INDEX(X$269:X$305,MATCH($F129,$B$269:$B$305,0))/VLOOKUP($F129,$B$269:$BB$305,MATCH(LEFT(TRIM(X$6),FIND("~",SUBSTITUTE(X$6,"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129))*HLOOKUP(LEFT(TRIM(X$6),FIND("~",SUBSTITUTE(X$6," ","~",LEN(TRIM(X$6))-LEN(SUBSTITUTE(TRIM(X$6)," ",""))))-1)&amp;" Total",$B$6:$BB$305,ROW($A129)-5,FALSE))</f>
        <v>0</v>
      </c>
      <c r="Y129" s="143">
        <f ca="1">IF(Y$5&lt;&gt;"",HLOOKUP(Y$5,Functionalization!$G$6:$R$305,ROW($A129)-5,FALSE),IFERROR(INDEX(Y$269:Y$305,MATCH($F129,$B$269:$B$305,0))/VLOOKUP($F129,$B$269:$BB$305,MATCH(LEFT(TRIM(Y$6),FIND("~",SUBSTITUTE(Y$6,"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129))*HLOOKUP(LEFT(TRIM(Y$6),FIND("~",SUBSTITUTE(Y$6," ","~",LEN(TRIM(Y$6))-LEN(SUBSTITUTE(TRIM(Y$6)," ",""))))-1)&amp;" Total",$B$6:$BB$305,ROW($A129)-5,FALSE))</f>
        <v>0</v>
      </c>
      <c r="Z129" s="143">
        <f ca="1">IF(Z$5&lt;&gt;"",HLOOKUP(Z$5,Functionalization!$G$6:$R$305,ROW($A129)-5,FALSE),IFERROR(INDEX(Z$269:Z$305,MATCH($F129,$B$269:$B$305,0))/VLOOKUP($F129,$B$269:$BB$305,MATCH(LEFT(TRIM(Z$6),FIND("~",SUBSTITUTE(Z$6,"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129))*HLOOKUP(LEFT(TRIM(Z$6),FIND("~",SUBSTITUTE(Z$6," ","~",LEN(TRIM(Z$6))-LEN(SUBSTITUTE(TRIM(Z$6)," ",""))))-1)&amp;" Total",$B$6:$BB$305,ROW($A129)-5,FALSE))</f>
        <v>0</v>
      </c>
      <c r="AA129" s="143">
        <f ca="1">IF(AA$5&lt;&gt;"",HLOOKUP(AA$5,Functionalization!$G$6:$R$305,ROW($A129)-5,FALSE),IFERROR(INDEX(AA$269:AA$305,MATCH($F129,$B$269:$B$305,0))/VLOOKUP($F129,$B$269:$BB$305,MATCH(LEFT(TRIM(AA$6),FIND("~",SUBSTITUTE(AA$6,"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129))*HLOOKUP(LEFT(TRIM(AA$6),FIND("~",SUBSTITUTE(AA$6," ","~",LEN(TRIM(AA$6))-LEN(SUBSTITUTE(TRIM(AA$6)," ",""))))-1)&amp;" Total",$B$6:$BB$305,ROW($A129)-5,FALSE))</f>
        <v>0</v>
      </c>
      <c r="AB129" s="143">
        <f ca="1">IF(AB$5&lt;&gt;"",HLOOKUP(AB$5,Functionalization!$G$6:$R$305,ROW($A129)-5,FALSE),IFERROR(INDEX(AB$269:AB$305,MATCH($F129,$B$269:$B$305,0))/VLOOKUP($F129,$B$269:$BB$305,MATCH(LEFT(TRIM(AB$6),FIND("~",SUBSTITUTE(AB$6,"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129))*HLOOKUP(LEFT(TRIM(AB$6),FIND("~",SUBSTITUTE(AB$6," ","~",LEN(TRIM(AB$6))-LEN(SUBSTITUTE(TRIM(AB$6)," ",""))))-1)&amp;" Total",$B$6:$BB$305,ROW($A129)-5,FALSE))</f>
        <v>0</v>
      </c>
      <c r="AC129" s="143">
        <f ca="1">IF(AC$5&lt;&gt;"",HLOOKUP(AC$5,Functionalization!$G$6:$R$305,ROW($A129)-5,FALSE),IFERROR(INDEX(AC$269:AC$305,MATCH($F129,$B$269:$B$305,0))/VLOOKUP($F129,$B$269:$BB$305,MATCH(LEFT(TRIM(AC$6),FIND("~",SUBSTITUTE(AC$6,"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129))*HLOOKUP(LEFT(TRIM(AC$6),FIND("~",SUBSTITUTE(AC$6," ","~",LEN(TRIM(AC$6))-LEN(SUBSTITUTE(TRIM(AC$6)," ",""))))-1)&amp;" Total",$B$6:$BB$305,ROW($A129)-5,FALSE))</f>
        <v>0</v>
      </c>
      <c r="AD129" s="143">
        <f ca="1">IF(AD$5&lt;&gt;"",HLOOKUP(AD$5,Functionalization!$G$6:$R$305,ROW($A129)-5,FALSE),IFERROR(INDEX(AD$269:AD$305,MATCH($F129,$B$269:$B$305,0))/VLOOKUP($F129,$B$269:$BB$305,MATCH(LEFT(TRIM(AD$6),FIND("~",SUBSTITUTE(AD$6,"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129))*HLOOKUP(LEFT(TRIM(AD$6),FIND("~",SUBSTITUTE(AD$6," ","~",LEN(TRIM(AD$6))-LEN(SUBSTITUTE(TRIM(AD$6)," ",""))))-1)&amp;" Total",$B$6:$BB$305,ROW($A129)-5,FALSE))</f>
        <v>0</v>
      </c>
      <c r="AE129" s="143">
        <f ca="1">IF(AE$5&lt;&gt;"",HLOOKUP(AE$5,Functionalization!$G$6:$R$305,ROW($A129)-5,FALSE),IFERROR(INDEX(AE$269:AE$305,MATCH($F129,$B$269:$B$305,0))/VLOOKUP($F129,$B$269:$BB$305,MATCH(LEFT(TRIM(AE$6),FIND("~",SUBSTITUTE(AE$6,"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129))*HLOOKUP(LEFT(TRIM(AE$6),FIND("~",SUBSTITUTE(AE$6," ","~",LEN(TRIM(AE$6))-LEN(SUBSTITUTE(TRIM(AE$6)," ",""))))-1)&amp;" Total",$B$6:$BB$305,ROW($A129)-5,FALSE))</f>
        <v>0</v>
      </c>
      <c r="AF129" s="143">
        <f ca="1">IF(AF$5&lt;&gt;"",HLOOKUP(AF$5,Functionalization!$G$6:$R$305,ROW($A129)-5,FALSE),IFERROR(INDEX(AF$269:AF$305,MATCH($F129,$B$269:$B$305,0))/VLOOKUP($F129,$B$269:$BB$305,MATCH(LEFT(TRIM(AF$6),FIND("~",SUBSTITUTE(AF$6,"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129))*HLOOKUP(LEFT(TRIM(AF$6),FIND("~",SUBSTITUTE(AF$6," ","~",LEN(TRIM(AF$6))-LEN(SUBSTITUTE(TRIM(AF$6)," ",""))))-1)&amp;" Total",$B$6:$BB$305,ROW($A129)-5,FALSE))</f>
        <v>0</v>
      </c>
      <c r="AG129" s="143">
        <f ca="1">IF(AG$5&lt;&gt;"",HLOOKUP(AG$5,Functionalization!$G$6:$R$305,ROW($A129)-5,FALSE),IFERROR(INDEX(AG$269:AG$305,MATCH($F129,$B$269:$B$305,0))/VLOOKUP($F129,$B$269:$BB$305,MATCH(LEFT(TRIM(AG$6),FIND("~",SUBSTITUTE(AG$6,"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129))*HLOOKUP(LEFT(TRIM(AG$6),FIND("~",SUBSTITUTE(AG$6," ","~",LEN(TRIM(AG$6))-LEN(SUBSTITUTE(TRIM(AG$6)," ",""))))-1)&amp;" Total",$B$6:$BB$305,ROW($A129)-5,FALSE))</f>
        <v>0</v>
      </c>
      <c r="AH129" s="143">
        <f ca="1">IF(AH$5&lt;&gt;"",HLOOKUP(AH$5,Functionalization!$G$6:$R$305,ROW($A129)-5,FALSE),IFERROR(INDEX(AH$269:AH$305,MATCH($F129,$B$269:$B$305,0))/VLOOKUP($F129,$B$269:$BB$305,MATCH(LEFT(TRIM(AH$6),FIND("~",SUBSTITUTE(AH$6,"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129))*HLOOKUP(LEFT(TRIM(AH$6),FIND("~",SUBSTITUTE(AH$6," ","~",LEN(TRIM(AH$6))-LEN(SUBSTITUTE(TRIM(AH$6)," ",""))))-1)&amp;" Total",$B$6:$BB$305,ROW($A129)-5,FALSE))</f>
        <v>0</v>
      </c>
      <c r="AI129" s="143">
        <f ca="1">IF(AI$5&lt;&gt;"",HLOOKUP(AI$5,Functionalization!$G$6:$R$305,ROW($A129)-5,FALSE),IFERROR(INDEX(AI$269:AI$305,MATCH($F129,$B$269:$B$305,0))/VLOOKUP($F129,$B$269:$BB$305,MATCH(LEFT(TRIM(AI$6),FIND("~",SUBSTITUTE(AI$6,"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129))*HLOOKUP(LEFT(TRIM(AI$6),FIND("~",SUBSTITUTE(AI$6," ","~",LEN(TRIM(AI$6))-LEN(SUBSTITUTE(TRIM(AI$6)," ",""))))-1)&amp;" Total",$B$6:$BB$305,ROW($A129)-5,FALSE))</f>
        <v>0</v>
      </c>
      <c r="AJ129" s="143">
        <f ca="1">IF(AJ$5&lt;&gt;"",HLOOKUP(AJ$5,Functionalization!$G$6:$R$305,ROW($A129)-5,FALSE),IFERROR(INDEX(AJ$269:AJ$305,MATCH($F129,$B$269:$B$305,0))/VLOOKUP($F129,$B$269:$BB$305,MATCH(LEFT(TRIM(AJ$6),FIND("~",SUBSTITUTE(AJ$6,"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129))*HLOOKUP(LEFT(TRIM(AJ$6),FIND("~",SUBSTITUTE(AJ$6," ","~",LEN(TRIM(AJ$6))-LEN(SUBSTITUTE(TRIM(AJ$6)," ",""))))-1)&amp;" Total",$B$6:$BB$305,ROW($A129)-5,FALSE))</f>
        <v>0</v>
      </c>
      <c r="AK129" s="143">
        <f ca="1">IF(AK$5&lt;&gt;"",HLOOKUP(AK$5,Functionalization!$G$6:$R$305,ROW($A129)-5,FALSE),IFERROR(INDEX(AK$269:AK$305,MATCH($F129,$B$269:$B$305,0))/VLOOKUP($F129,$B$269:$BB$305,MATCH(LEFT(TRIM(AK$6),FIND("~",SUBSTITUTE(AK$6,"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129))*HLOOKUP(LEFT(TRIM(AK$6),FIND("~",SUBSTITUTE(AK$6," ","~",LEN(TRIM(AK$6))-LEN(SUBSTITUTE(TRIM(AK$6)," ",""))))-1)&amp;" Total",$B$6:$BB$305,ROW($A129)-5,FALSE))</f>
        <v>0</v>
      </c>
      <c r="AL129" s="143">
        <f ca="1">IF(AL$5&lt;&gt;"",HLOOKUP(AL$5,Functionalization!$G$6:$R$305,ROW($A129)-5,FALSE),IFERROR(INDEX(AL$269:AL$305,MATCH($F129,$B$269:$B$305,0))/VLOOKUP($F129,$B$269:$BB$305,MATCH(LEFT(TRIM(AL$6),FIND("~",SUBSTITUTE(AL$6,"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129))*HLOOKUP(LEFT(TRIM(AL$6),FIND("~",SUBSTITUTE(AL$6," ","~",LEN(TRIM(AL$6))-LEN(SUBSTITUTE(TRIM(AL$6)," ",""))))-1)&amp;" Total",$B$6:$BB$305,ROW($A129)-5,FALSE))</f>
        <v>0</v>
      </c>
      <c r="AM129" s="143">
        <f ca="1">IF(AM$5&lt;&gt;"",HLOOKUP(AM$5,Functionalization!$G$6:$R$305,ROW($A129)-5,FALSE),IFERROR(INDEX(AM$269:AM$305,MATCH($F129,$B$269:$B$305,0))/VLOOKUP($F129,$B$269:$BB$305,MATCH(LEFT(TRIM(AM$6),FIND("~",SUBSTITUTE(AM$6,"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129))*HLOOKUP(LEFT(TRIM(AM$6),FIND("~",SUBSTITUTE(AM$6," ","~",LEN(TRIM(AM$6))-LEN(SUBSTITUTE(TRIM(AM$6)," ",""))))-1)&amp;" Total",$B$6:$BB$305,ROW($A129)-5,FALSE))</f>
        <v>0</v>
      </c>
      <c r="AN129" s="143">
        <f ca="1">IF(AN$5&lt;&gt;"",HLOOKUP(AN$5,Functionalization!$G$6:$R$305,ROW($A129)-5,FALSE),IFERROR(INDEX(AN$269:AN$305,MATCH($F129,$B$269:$B$305,0))/VLOOKUP($F129,$B$269:$BB$305,MATCH(LEFT(TRIM(AN$6),FIND("~",SUBSTITUTE(AN$6,"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129))*HLOOKUP(LEFT(TRIM(AN$6),FIND("~",SUBSTITUTE(AN$6," ","~",LEN(TRIM(AN$6))-LEN(SUBSTITUTE(TRIM(AN$6)," ",""))))-1)&amp;" Total",$B$6:$BB$305,ROW($A129)-5,FALSE))</f>
        <v>0</v>
      </c>
      <c r="AO129" s="143">
        <f ca="1">IF(AO$5&lt;&gt;"",HLOOKUP(AO$5,Functionalization!$G$6:$R$305,ROW($A129)-5,FALSE),IFERROR(INDEX(AO$269:AO$305,MATCH($F129,$B$269:$B$305,0))/VLOOKUP($F129,$B$269:$BB$305,MATCH(LEFT(TRIM(AO$6),FIND("~",SUBSTITUTE(AO$6,"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129))*HLOOKUP(LEFT(TRIM(AO$6),FIND("~",SUBSTITUTE(AO$6," ","~",LEN(TRIM(AO$6))-LEN(SUBSTITUTE(TRIM(AO$6)," ",""))))-1)&amp;" Total",$B$6:$BB$305,ROW($A129)-5,FALSE))</f>
        <v>0</v>
      </c>
      <c r="AP129" s="143">
        <f ca="1">IF(AP$5&lt;&gt;"",HLOOKUP(AP$5,Functionalization!$G$6:$R$305,ROW($A129)-5,FALSE),IFERROR(INDEX(AP$269:AP$305,MATCH($F129,$B$269:$B$305,0))/VLOOKUP($F129,$B$269:$BB$305,MATCH(LEFT(TRIM(AP$6),FIND("~",SUBSTITUTE(AP$6,"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129))*HLOOKUP(LEFT(TRIM(AP$6),FIND("~",SUBSTITUTE(AP$6," ","~",LEN(TRIM(AP$6))-LEN(SUBSTITUTE(TRIM(AP$6)," ",""))))-1)&amp;" Total",$B$6:$BB$305,ROW($A129)-5,FALSE))</f>
        <v>0</v>
      </c>
      <c r="AQ129" s="143">
        <f ca="1">IF(AQ$5&lt;&gt;"",HLOOKUP(AQ$5,Functionalization!$G$6:$R$305,ROW($A129)-5,FALSE),IFERROR(INDEX(AQ$269:AQ$305,MATCH($F129,$B$269:$B$305,0))/VLOOKUP($F129,$B$269:$BB$305,MATCH(LEFT(TRIM(AQ$6),FIND("~",SUBSTITUTE(AQ$6,"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129))*HLOOKUP(LEFT(TRIM(AQ$6),FIND("~",SUBSTITUTE(AQ$6," ","~",LEN(TRIM(AQ$6))-LEN(SUBSTITUTE(TRIM(AQ$6)," ",""))))-1)&amp;" Total",$B$6:$BB$305,ROW($A129)-5,FALSE))</f>
        <v>0</v>
      </c>
      <c r="AR129" s="143">
        <f ca="1">IF(AR$5&lt;&gt;"",HLOOKUP(AR$5,Functionalization!$G$6:$R$305,ROW($A129)-5,FALSE),IFERROR(INDEX(AR$269:AR$305,MATCH($F129,$B$269:$B$305,0))/VLOOKUP($F129,$B$269:$BB$305,MATCH(LEFT(TRIM(AR$6),FIND("~",SUBSTITUTE(AR$6,"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129))*HLOOKUP(LEFT(TRIM(AR$6),FIND("~",SUBSTITUTE(AR$6," ","~",LEN(TRIM(AR$6))-LEN(SUBSTITUTE(TRIM(AR$6)," ",""))))-1)&amp;" Total",$B$6:$BB$305,ROW($A129)-5,FALSE))</f>
        <v>0</v>
      </c>
      <c r="AS129" s="143">
        <f ca="1">IF(AS$5&lt;&gt;"",HLOOKUP(AS$5,Functionalization!$G$6:$R$305,ROW($A129)-5,FALSE),IFERROR(INDEX(AS$269:AS$305,MATCH($F129,$B$269:$B$305,0))/VLOOKUP($F129,$B$269:$BB$305,MATCH(LEFT(TRIM(AS$6),FIND("~",SUBSTITUTE(AS$6,"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129))*HLOOKUP(LEFT(TRIM(AS$6),FIND("~",SUBSTITUTE(AS$6," ","~",LEN(TRIM(AS$6))-LEN(SUBSTITUTE(TRIM(AS$6)," ",""))))-1)&amp;" Total",$B$6:$BB$305,ROW($A129)-5,FALSE))</f>
        <v>0</v>
      </c>
      <c r="AT129" s="143">
        <f ca="1">IF(AT$5&lt;&gt;"",HLOOKUP(AT$5,Functionalization!$G$6:$R$305,ROW($A129)-5,FALSE),IFERROR(INDEX(AT$269:AT$305,MATCH($F129,$B$269:$B$305,0))/VLOOKUP($F129,$B$269:$BB$305,MATCH(LEFT(TRIM(AT$6),FIND("~",SUBSTITUTE(AT$6,"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129))*HLOOKUP(LEFT(TRIM(AT$6),FIND("~",SUBSTITUTE(AT$6," ","~",LEN(TRIM(AT$6))-LEN(SUBSTITUTE(TRIM(AT$6)," ",""))))-1)&amp;" Total",$B$6:$BB$305,ROW($A129)-5,FALSE))</f>
        <v>0</v>
      </c>
      <c r="AU129" s="143">
        <f ca="1">IF(AU$5&lt;&gt;"",HLOOKUP(AU$5,Functionalization!$G$6:$R$305,ROW($A129)-5,FALSE),IFERROR(INDEX(AU$269:AU$305,MATCH($F129,$B$269:$B$305,0))/VLOOKUP($F129,$B$269:$BB$305,MATCH(LEFT(TRIM(AU$6),FIND("~",SUBSTITUTE(AU$6,"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129))*HLOOKUP(LEFT(TRIM(AU$6),FIND("~",SUBSTITUTE(AU$6," ","~",LEN(TRIM(AU$6))-LEN(SUBSTITUTE(TRIM(AU$6)," ",""))))-1)&amp;" Total",$B$6:$BB$305,ROW($A129)-5,FALSE))</f>
        <v>0</v>
      </c>
      <c r="AV129" s="143">
        <f ca="1">IF(AV$5&lt;&gt;"",HLOOKUP(AV$5,Functionalization!$G$6:$R$305,ROW($A129)-5,FALSE),IFERROR(INDEX(AV$269:AV$305,MATCH($F129,$B$269:$B$305,0))/VLOOKUP($F129,$B$269:$BB$305,MATCH(LEFT(TRIM(AV$6),FIND("~",SUBSTITUTE(AV$6,"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129))*HLOOKUP(LEFT(TRIM(AV$6),FIND("~",SUBSTITUTE(AV$6," ","~",LEN(TRIM(AV$6))-LEN(SUBSTITUTE(TRIM(AV$6)," ",""))))-1)&amp;" Total",$B$6:$BB$305,ROW($A129)-5,FALSE))</f>
        <v>0</v>
      </c>
      <c r="AW129" s="143">
        <f ca="1">IF(AW$5&lt;&gt;"",HLOOKUP(AW$5,Functionalization!$G$6:$R$305,ROW($A129)-5,FALSE),IFERROR(INDEX(AW$269:AW$305,MATCH($F129,$B$269:$B$305,0))/VLOOKUP($F129,$B$269:$BB$305,MATCH(LEFT(TRIM(AW$6),FIND("~",SUBSTITUTE(AW$6,"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129))*HLOOKUP(LEFT(TRIM(AW$6),FIND("~",SUBSTITUTE(AW$6," ","~",LEN(TRIM(AW$6))-LEN(SUBSTITUTE(TRIM(AW$6)," ",""))))-1)&amp;" Total",$B$6:$BB$305,ROW($A129)-5,FALSE))</f>
        <v>0</v>
      </c>
      <c r="AX129" s="143">
        <f ca="1">IF(AX$5&lt;&gt;"",HLOOKUP(AX$5,Functionalization!$G$6:$R$305,ROW($A129)-5,FALSE),IFERROR(INDEX(AX$269:AX$305,MATCH($F129,$B$269:$B$305,0))/VLOOKUP($F129,$B$269:$BB$305,MATCH(LEFT(TRIM(AX$6),FIND("~",SUBSTITUTE(AX$6,"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129))*HLOOKUP(LEFT(TRIM(AX$6),FIND("~",SUBSTITUTE(AX$6," ","~",LEN(TRIM(AX$6))-LEN(SUBSTITUTE(TRIM(AX$6)," ",""))))-1)&amp;" Total",$B$6:$BB$305,ROW($A129)-5,FALSE))</f>
        <v>0</v>
      </c>
      <c r="AY129" s="143">
        <f ca="1">IF(AY$5&lt;&gt;"",HLOOKUP(AY$5,Functionalization!$G$6:$R$305,ROW($A129)-5,FALSE),IFERROR(INDEX(AY$269:AY$305,MATCH($F129,$B$269:$B$305,0))/VLOOKUP($F129,$B$269:$BB$305,MATCH(LEFT(TRIM(AY$6),FIND("~",SUBSTITUTE(AY$6,"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129))*HLOOKUP(LEFT(TRIM(AY$6),FIND("~",SUBSTITUTE(AY$6," ","~",LEN(TRIM(AY$6))-LEN(SUBSTITUTE(TRIM(AY$6)," ",""))))-1)&amp;" Total",$B$6:$BB$305,ROW($A129)-5,FALSE))</f>
        <v>0</v>
      </c>
      <c r="AZ129" s="143">
        <f ca="1">IF(AZ$5&lt;&gt;"",HLOOKUP(AZ$5,Functionalization!$G$6:$R$305,ROW($A129)-5,FALSE),IFERROR(INDEX(AZ$269:AZ$305,MATCH($F129,$B$269:$B$305,0))/VLOOKUP($F129,$B$269:$BB$305,MATCH(LEFT(TRIM(AZ$6),FIND("~",SUBSTITUTE(AZ$6,"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129))*HLOOKUP(LEFT(TRIM(AZ$6),FIND("~",SUBSTITUTE(AZ$6," ","~",LEN(TRIM(AZ$6))-LEN(SUBSTITUTE(TRIM(AZ$6)," ",""))))-1)&amp;" Total",$B$6:$BB$305,ROW($A129)-5,FALSE))</f>
        <v>0</v>
      </c>
      <c r="BA129" s="143">
        <f ca="1">IF(BA$5&lt;&gt;"",HLOOKUP(BA$5,Functionalization!$G$6:$R$305,ROW($A129)-5,FALSE),IFERROR(INDEX(BA$269:BA$305,MATCH($F129,$B$269:$B$305,0))/VLOOKUP($F129,$B$269:$BB$305,MATCH(LEFT(TRIM(BA$6),FIND("~",SUBSTITUTE(BA$6,"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129))*HLOOKUP(LEFT(TRIM(BA$6),FIND("~",SUBSTITUTE(BA$6," ","~",LEN(TRIM(BA$6))-LEN(SUBSTITUTE(TRIM(BA$6)," ",""))))-1)&amp;" Total",$B$6:$BB$305,ROW($A129)-5,FALSE))</f>
        <v>0</v>
      </c>
      <c r="BB129" s="143">
        <f ca="1">IF(BB$5&lt;&gt;"",HLOOKUP(BB$5,Functionalization!$G$6:$R$305,ROW($A129)-5,FALSE),IFERROR(INDEX(BB$269:BB$305,MATCH($F129,$B$269:$B$305,0))/VLOOKUP($F129,$B$269:$BB$305,MATCH(LEFT(TRIM(BB$6),FIND("~",SUBSTITUTE(BB$6,"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129))*HLOOKUP(LEFT(TRIM(BB$6),FIND("~",SUBSTITUTE(BB$6," ","~",LEN(TRIM(BB$6))-LEN(SUBSTITUTE(TRIM(BB$6)," ",""))))-1)&amp;" Total",$B$6:$BB$305,ROW($A129)-5,FALSE))</f>
        <v>0</v>
      </c>
      <c r="BD129" s="79">
        <f ca="1">IFERROR(IF(SUMIF($G$6:$BB$6,BD$6&amp;" Total",$G129:$BB129)-(SUMIF($G$6:$BB$6,BD$6&amp;" "&amp;'Input-Func_Class'!$D$22,$G129:$BB129)+IFERROR(SUMIF($G$6:$BB$6,BD$6&amp;" "&amp;'Input-Func_Class'!$E$22,$G129:$BB129),SUMIF($G$6:$BB$6,BD$6&amp;" "&amp;'Input-Func_Class'!$B$24,$G129:$BB129))+SUMIF($G$6:$BB$6,BD$6&amp;" "&amp;'Input-Func_Class'!$F$22,$G129:$BB129))&lt;Check_Limit,0,1),1)</f>
        <v>0</v>
      </c>
      <c r="BE129" s="79">
        <f ca="1">IFERROR(IF(SUMIF($G$6:$BB$6,BE$6&amp;" Total",$G129:$BB129)-(SUMIF($G$6:$BB$6,BE$6&amp;" "&amp;'Input-Func_Class'!$D$22,$G129:$BB129)+IFERROR(SUMIF($G$6:$BB$6,BE$6&amp;" "&amp;'Input-Func_Class'!$E$22,$G129:$BB129),SUMIF($G$6:$BB$6,BE$6&amp;" "&amp;'Input-Func_Class'!$B$24,$G129:$BB129))+SUMIF($G$6:$BB$6,BE$6&amp;" "&amp;'Input-Func_Class'!$F$22,$G129:$BB129))&lt;Check_Limit,0,1),1)</f>
        <v>0</v>
      </c>
      <c r="BF129" s="79">
        <f ca="1">IFERROR(IF(SUMIF($G$6:$BB$6,BF$6&amp;" Total",$G129:$BB129)-(SUMIF($G$6:$BB$6,BF$6&amp;" "&amp;'Input-Func_Class'!$D$22,$G129:$BB129)+IFERROR(SUMIF($G$6:$BB$6,BF$6&amp;" "&amp;'Input-Func_Class'!$E$22,$G129:$BB129),SUMIF($G$6:$BB$6,BF$6&amp;" "&amp;'Input-Func_Class'!$B$24,$G129:$BB129))+SUMIF($G$6:$BB$6,BF$6&amp;" "&amp;'Input-Func_Class'!$F$22,$G129:$BB129))&lt;Check_Limit,0,1),1)</f>
        <v>0</v>
      </c>
      <c r="BG129" s="79">
        <f ca="1">IFERROR(IF(SUMIF($G$6:$BB$6,BG$6&amp;" Total",$G129:$BB129)-(SUMIF($G$6:$BB$6,BG$6&amp;" "&amp;'Input-Func_Class'!$D$22,$G129:$BB129)+IFERROR(SUMIF($G$6:$BB$6,BG$6&amp;" "&amp;'Input-Func_Class'!$E$22,$G129:$BB129),SUMIF($G$6:$BB$6,BG$6&amp;" "&amp;'Input-Func_Class'!$B$24,$G129:$BB129))+SUMIF($G$6:$BB$6,BG$6&amp;" "&amp;'Input-Func_Class'!$F$22,$G129:$BB129))&lt;Check_Limit,0,1),1)</f>
        <v>0</v>
      </c>
      <c r="BH129" s="79">
        <f ca="1">IFERROR(IF(SUMIF($G$6:$BB$6,BH$6&amp;" Total",$G129:$BB129)-(SUMIF($G$6:$BB$6,BH$6&amp;" "&amp;'Input-Func_Class'!$D$22,$G129:$BB129)+IFERROR(SUMIF($G$6:$BB$6,BH$6&amp;" "&amp;'Input-Func_Class'!$E$22,$G129:$BB129),SUMIF($G$6:$BB$6,BH$6&amp;" "&amp;'Input-Func_Class'!$B$24,$G129:$BB129))+SUMIF($G$6:$BB$6,BH$6&amp;" "&amp;'Input-Func_Class'!$F$22,$G129:$BB129))&lt;Check_Limit,0,1),1)</f>
        <v>0</v>
      </c>
      <c r="BI129" s="79">
        <f ca="1">IFERROR(IF(SUMIF($G$6:$BB$6,BI$6&amp;" Total",$G129:$BB129)-(SUMIF($G$6:$BB$6,BI$6&amp;" "&amp;'Input-Func_Class'!$D$22,$G129:$BB129)+IFERROR(SUMIF($G$6:$BB$6,BI$6&amp;" "&amp;'Input-Func_Class'!$E$22,$G129:$BB129),SUMIF($G$6:$BB$6,BI$6&amp;" "&amp;'Input-Func_Class'!$B$24,$G129:$BB129))+SUMIF($G$6:$BB$6,BI$6&amp;" "&amp;'Input-Func_Class'!$F$22,$G129:$BB129))&lt;Check_Limit,0,1),1)</f>
        <v>0</v>
      </c>
      <c r="BJ129" s="79">
        <f ca="1">IFERROR(IF(SUMIF($G$6:$BB$6,BJ$6&amp;" Total",$G129:$BB129)-(SUMIF($G$6:$BB$6,BJ$6&amp;" "&amp;'Input-Func_Class'!$D$22,$G129:$BB129)+IFERROR(SUMIF($G$6:$BB$6,BJ$6&amp;" "&amp;'Input-Func_Class'!$E$22,$G129:$BB129),SUMIF($G$6:$BB$6,BJ$6&amp;" "&amp;'Input-Func_Class'!$B$24,$G129:$BB129))+SUMIF($G$6:$BB$6,BJ$6&amp;" "&amp;'Input-Func_Class'!$F$22,$G129:$BB129))&lt;Check_Limit,0,1),1)</f>
        <v>0</v>
      </c>
      <c r="BK129" s="79">
        <f ca="1">IFERROR(IF(SUMIF($G$6:$BB$6,BK$6&amp;" Total",$G129:$BB129)-(SUMIF($G$6:$BB$6,BK$6&amp;" "&amp;'Input-Func_Class'!$D$22,$G129:$BB129)+IFERROR(SUMIF($G$6:$BB$6,BK$6&amp;" "&amp;'Input-Func_Class'!$E$22,$G129:$BB129),SUMIF($G$6:$BB$6,BK$6&amp;" "&amp;'Input-Func_Class'!$B$24,$G129:$BB129))+SUMIF($G$6:$BB$6,BK$6&amp;" "&amp;'Input-Func_Class'!$F$22,$G129:$BB129))&lt;Check_Limit,0,1),1)</f>
        <v>0</v>
      </c>
      <c r="BL129" s="79">
        <f ca="1">IFERROR(IF(SUMIF($G$6:$BB$6,BL$6&amp;" Total",$G129:$BB129)-(SUMIF($G$6:$BB$6,BL$6&amp;" "&amp;'Input-Func_Class'!$D$22,$G129:$BB129)+IFERROR(SUMIF($G$6:$BB$6,BL$6&amp;" "&amp;'Input-Func_Class'!$E$22,$G129:$BB129),SUMIF($G$6:$BB$6,BL$6&amp;" "&amp;'Input-Func_Class'!$B$24,$G129:$BB129))+SUMIF($G$6:$BB$6,BL$6&amp;" "&amp;'Input-Func_Class'!$F$22,$G129:$BB129))&lt;Check_Limit,0,1),1)</f>
        <v>0</v>
      </c>
      <c r="BM129" s="79">
        <f ca="1">IFERROR(IF(SUMIF($G$6:$BB$6,BM$6&amp;" Total",$G129:$BB129)-(SUMIF($G$6:$BB$6,BM$6&amp;" "&amp;'Input-Func_Class'!$D$22,$G129:$BB129)+IFERROR(SUMIF($G$6:$BB$6,BM$6&amp;" "&amp;'Input-Func_Class'!$E$22,$G129:$BB129),SUMIF($G$6:$BB$6,BM$6&amp;" "&amp;'Input-Func_Class'!$B$24,$G129:$BB129))+SUMIF($G$6:$BB$6,BM$6&amp;" "&amp;'Input-Func_Class'!$F$22,$G129:$BB129))&lt;Check_Limit,0,1),1)</f>
        <v>0</v>
      </c>
      <c r="BN129" s="79">
        <f ca="1">IFERROR(IF(SUMIF($G$6:$BB$6,BN$6&amp;" Total",$G129:$BB129)-(SUMIF($G$6:$BB$6,BN$6&amp;" "&amp;'Input-Func_Class'!$D$22,$G129:$BB129)+IFERROR(SUMIF($G$6:$BB$6,BN$6&amp;" "&amp;'Input-Func_Class'!$E$22,$G129:$BB129),SUMIF($G$6:$BB$6,BN$6&amp;" "&amp;'Input-Func_Class'!$B$24,$G129:$BB129))+SUMIF($G$6:$BB$6,BN$6&amp;" "&amp;'Input-Func_Class'!$F$22,$G129:$BB129))&lt;Check_Limit,0,1),1)</f>
        <v>0</v>
      </c>
      <c r="BO129" s="79">
        <f ca="1">IFERROR(IF(SUMIF($G$6:$BB$6,BO$6&amp;" Total",$G129:$BB129)-(SUMIF($G$6:$BB$6,BO$6&amp;" "&amp;'Input-Func_Class'!$D$22,$G129:$BB129)+IFERROR(SUMIF($G$6:$BB$6,BO$6&amp;" "&amp;'Input-Func_Class'!$E$22,$G129:$BB129),SUMIF($G$6:$BB$6,BO$6&amp;" "&amp;'Input-Func_Class'!$B$24,$G129:$BB129))+SUMIF($G$6:$BB$6,BO$6&amp;" "&amp;'Input-Func_Class'!$F$22,$G129:$BB129))&lt;Check_Limit,0,1),1)</f>
        <v>0</v>
      </c>
    </row>
    <row r="130" spans="1:67" outlineLevel="1">
      <c r="A130" s="113">
        <f>IF(ISBLANK('Input-Accounts'!A130),"",'Input-Accounts'!A130)</f>
        <v>110</v>
      </c>
      <c r="B130" s="17" t="str">
        <f>IF(ISBLANK('Input-Accounts'!B130),"",'Input-Accounts'!B130)</f>
        <v>Measuring and regulating station expenses—general</v>
      </c>
      <c r="C130" s="113">
        <f>IF(ISBLANK('Input-Accounts'!C130),"",'Input-Accounts'!C130)</f>
        <v>875</v>
      </c>
      <c r="D130" s="143">
        <f>Functionalization!$D130</f>
        <v>612295.10923966148</v>
      </c>
      <c r="E130" s="143">
        <f t="shared" ca="1" si="27"/>
        <v>0</v>
      </c>
      <c r="F130" s="89" t="str">
        <f>IF($D130=0,"-",IF('Input-Accounts'!$E130&lt;&gt;0,'Input-Accounts'!$E130,'Input-Accounts'!$G130))</f>
        <v>DEMAND</v>
      </c>
      <c r="G130" s="143">
        <f ca="1">IF(G$5&lt;&gt;"",HLOOKUP(G$5,Functionalization!$G$6:$R$305,ROW($A130)-5,FALSE),IFERROR(INDEX(G$269:G$305,MATCH($F130,$B$269:$B$305,0))/VLOOKUP($F130,$B$269:$BB$305,MATCH(LEFT(TRIM(G$6),FIND("~",SUBSTITUTE(G$6,"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130))*HLOOKUP(LEFT(TRIM(G$6),FIND("~",SUBSTITUTE(G$6," ","~",LEN(TRIM(G$6))-LEN(SUBSTITUTE(TRIM(G$6)," ",""))))-1)&amp;" Total",$B$6:$BB$305,ROW($A130)-5,FALSE))</f>
        <v>0</v>
      </c>
      <c r="H130" s="143">
        <f ca="1">IF(H$5&lt;&gt;"",HLOOKUP(H$5,Functionalization!$G$6:$R$305,ROW($A130)-5,FALSE),IFERROR(INDEX(H$269:H$305,MATCH($F130,$B$269:$B$305,0))/VLOOKUP($F130,$B$269:$BB$305,MATCH(LEFT(TRIM(H$6),FIND("~",SUBSTITUTE(H$6,"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130))*HLOOKUP(LEFT(TRIM(H$6),FIND("~",SUBSTITUTE(H$6," ","~",LEN(TRIM(H$6))-LEN(SUBSTITUTE(TRIM(H$6)," ",""))))-1)&amp;" Total",$B$6:$BB$305,ROW($A130)-5,FALSE))</f>
        <v>0</v>
      </c>
      <c r="I130" s="143">
        <f ca="1">IF(I$5&lt;&gt;"",HLOOKUP(I$5,Functionalization!$G$6:$R$305,ROW($A130)-5,FALSE),IFERROR(INDEX(I$269:I$305,MATCH($F130,$B$269:$B$305,0))/VLOOKUP($F130,$B$269:$BB$305,MATCH(LEFT(TRIM(I$6),FIND("~",SUBSTITUTE(I$6,"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130))*HLOOKUP(LEFT(TRIM(I$6),FIND("~",SUBSTITUTE(I$6," ","~",LEN(TRIM(I$6))-LEN(SUBSTITUTE(TRIM(I$6)," ",""))))-1)&amp;" Total",$B$6:$BB$305,ROW($A130)-5,FALSE))</f>
        <v>0</v>
      </c>
      <c r="J130" s="143">
        <f ca="1">IF(J$5&lt;&gt;"",HLOOKUP(J$5,Functionalization!$G$6:$R$305,ROW($A130)-5,FALSE),IFERROR(INDEX(J$269:J$305,MATCH($F130,$B$269:$B$305,0))/VLOOKUP($F130,$B$269:$BB$305,MATCH(LEFT(TRIM(J$6),FIND("~",SUBSTITUTE(J$6,"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130))*HLOOKUP(LEFT(TRIM(J$6),FIND("~",SUBSTITUTE(J$6," ","~",LEN(TRIM(J$6))-LEN(SUBSTITUTE(TRIM(J$6)," ",""))))-1)&amp;" Total",$B$6:$BB$305,ROW($A130)-5,FALSE))</f>
        <v>0</v>
      </c>
      <c r="K130" s="143">
        <f ca="1">IF(K$5&lt;&gt;"",HLOOKUP(K$5,Functionalization!$G$6:$R$305,ROW($A130)-5,FALSE),IFERROR(INDEX(K$269:K$305,MATCH($F130,$B$269:$B$305,0))/VLOOKUP($F130,$B$269:$BB$305,MATCH(LEFT(TRIM(K$6),FIND("~",SUBSTITUTE(K$6,"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130))*HLOOKUP(LEFT(TRIM(K$6),FIND("~",SUBSTITUTE(K$6," ","~",LEN(TRIM(K$6))-LEN(SUBSTITUTE(TRIM(K$6)," ",""))))-1)&amp;" Total",$B$6:$BB$305,ROW($A130)-5,FALSE))</f>
        <v>0</v>
      </c>
      <c r="L130" s="143">
        <f ca="1">IF(L$5&lt;&gt;"",HLOOKUP(L$5,Functionalization!$G$6:$R$305,ROW($A130)-5,FALSE),IFERROR(INDEX(L$269:L$305,MATCH($F130,$B$269:$B$305,0))/VLOOKUP($F130,$B$269:$BB$305,MATCH(LEFT(TRIM(L$6),FIND("~",SUBSTITUTE(L$6,"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130))*HLOOKUP(LEFT(TRIM(L$6),FIND("~",SUBSTITUTE(L$6," ","~",LEN(TRIM(L$6))-LEN(SUBSTITUTE(TRIM(L$6)," ",""))))-1)&amp;" Total",$B$6:$BB$305,ROW($A130)-5,FALSE))</f>
        <v>0</v>
      </c>
      <c r="M130" s="143">
        <f ca="1">IF(M$5&lt;&gt;"",HLOOKUP(M$5,Functionalization!$G$6:$R$305,ROW($A130)-5,FALSE),IFERROR(INDEX(M$269:M$305,MATCH($F130,$B$269:$B$305,0))/VLOOKUP($F130,$B$269:$BB$305,MATCH(LEFT(TRIM(M$6),FIND("~",SUBSTITUTE(M$6,"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130))*HLOOKUP(LEFT(TRIM(M$6),FIND("~",SUBSTITUTE(M$6," ","~",LEN(TRIM(M$6))-LEN(SUBSTITUTE(TRIM(M$6)," ",""))))-1)&amp;" Total",$B$6:$BB$305,ROW($A130)-5,FALSE))</f>
        <v>0</v>
      </c>
      <c r="N130" s="143">
        <f ca="1">IF(N$5&lt;&gt;"",HLOOKUP(N$5,Functionalization!$G$6:$R$305,ROW($A130)-5,FALSE),IFERROR(INDEX(N$269:N$305,MATCH($F130,$B$269:$B$305,0))/VLOOKUP($F130,$B$269:$BB$305,MATCH(LEFT(TRIM(N$6),FIND("~",SUBSTITUTE(N$6,"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130))*HLOOKUP(LEFT(TRIM(N$6),FIND("~",SUBSTITUTE(N$6," ","~",LEN(TRIM(N$6))-LEN(SUBSTITUTE(TRIM(N$6)," ",""))))-1)&amp;" Total",$B$6:$BB$305,ROW($A130)-5,FALSE))</f>
        <v>0</v>
      </c>
      <c r="O130" s="143">
        <f ca="1">IF(O$5&lt;&gt;"",HLOOKUP(O$5,Functionalization!$G$6:$R$305,ROW($A130)-5,FALSE),IFERROR(INDEX(O$269:O$305,MATCH($F130,$B$269:$B$305,0))/VLOOKUP($F130,$B$269:$BB$305,MATCH(LEFT(TRIM(O$6),FIND("~",SUBSTITUTE(O$6,"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130))*HLOOKUP(LEFT(TRIM(O$6),FIND("~",SUBSTITUTE(O$6," ","~",LEN(TRIM(O$6))-LEN(SUBSTITUTE(TRIM(O$6)," ",""))))-1)&amp;" Total",$B$6:$BB$305,ROW($A130)-5,FALSE))</f>
        <v>612295.10923966148</v>
      </c>
      <c r="P130" s="143">
        <f ca="1">IF(P$5&lt;&gt;"",HLOOKUP(P$5,Functionalization!$G$6:$R$305,ROW($A130)-5,FALSE),IFERROR(INDEX(P$269:P$305,MATCH($F130,$B$269:$B$305,0))/VLOOKUP($F130,$B$269:$BB$305,MATCH(LEFT(TRIM(P$6),FIND("~",SUBSTITUTE(P$6,"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130))*HLOOKUP(LEFT(TRIM(P$6),FIND("~",SUBSTITUTE(P$6," ","~",LEN(TRIM(P$6))-LEN(SUBSTITUTE(TRIM(P$6)," ",""))))-1)&amp;" Total",$B$6:$BB$305,ROW($A130)-5,FALSE))</f>
        <v>612295.10923966148</v>
      </c>
      <c r="Q130" s="143">
        <f ca="1">IF(Q$5&lt;&gt;"",HLOOKUP(Q$5,Functionalization!$G$6:$R$305,ROW($A130)-5,FALSE),IFERROR(INDEX(Q$269:Q$305,MATCH($F130,$B$269:$B$305,0))/VLOOKUP($F130,$B$269:$BB$305,MATCH(LEFT(TRIM(Q$6),FIND("~",SUBSTITUTE(Q$6,"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130))*HLOOKUP(LEFT(TRIM(Q$6),FIND("~",SUBSTITUTE(Q$6," ","~",LEN(TRIM(Q$6))-LEN(SUBSTITUTE(TRIM(Q$6)," ",""))))-1)&amp;" Total",$B$6:$BB$305,ROW($A130)-5,FALSE))</f>
        <v>0</v>
      </c>
      <c r="R130" s="143">
        <f ca="1">IF(R$5&lt;&gt;"",HLOOKUP(R$5,Functionalization!$G$6:$R$305,ROW($A130)-5,FALSE),IFERROR(INDEX(R$269:R$305,MATCH($F130,$B$269:$B$305,0))/VLOOKUP($F130,$B$269:$BB$305,MATCH(LEFT(TRIM(R$6),FIND("~",SUBSTITUTE(R$6,"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130))*HLOOKUP(LEFT(TRIM(R$6),FIND("~",SUBSTITUTE(R$6," ","~",LEN(TRIM(R$6))-LEN(SUBSTITUTE(TRIM(R$6)," ",""))))-1)&amp;" Total",$B$6:$BB$305,ROW($A130)-5,FALSE))</f>
        <v>0</v>
      </c>
      <c r="S130" s="143">
        <f ca="1">IF(S$5&lt;&gt;"",HLOOKUP(S$5,Functionalization!$G$6:$R$305,ROW($A130)-5,FALSE),IFERROR(INDEX(S$269:S$305,MATCH($F130,$B$269:$B$305,0))/VLOOKUP($F130,$B$269:$BB$305,MATCH(LEFT(TRIM(S$6),FIND("~",SUBSTITUTE(S$6,"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130))*HLOOKUP(LEFT(TRIM(S$6),FIND("~",SUBSTITUTE(S$6," ","~",LEN(TRIM(S$6))-LEN(SUBSTITUTE(TRIM(S$6)," ",""))))-1)&amp;" Total",$B$6:$BB$305,ROW($A130)-5,FALSE))</f>
        <v>0</v>
      </c>
      <c r="T130" s="143">
        <f ca="1">IF(T$5&lt;&gt;"",HLOOKUP(T$5,Functionalization!$G$6:$R$305,ROW($A130)-5,FALSE),IFERROR(INDEX(T$269:T$305,MATCH($F130,$B$269:$B$305,0))/VLOOKUP($F130,$B$269:$BB$305,MATCH(LEFT(TRIM(T$6),FIND("~",SUBSTITUTE(T$6,"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130))*HLOOKUP(LEFT(TRIM(T$6),FIND("~",SUBSTITUTE(T$6," ","~",LEN(TRIM(T$6))-LEN(SUBSTITUTE(TRIM(T$6)," ",""))))-1)&amp;" Total",$B$6:$BB$305,ROW($A130)-5,FALSE))</f>
        <v>0</v>
      </c>
      <c r="U130" s="143">
        <f ca="1">IF(U$5&lt;&gt;"",HLOOKUP(U$5,Functionalization!$G$6:$R$305,ROW($A130)-5,FALSE),IFERROR(INDEX(U$269:U$305,MATCH($F130,$B$269:$B$305,0))/VLOOKUP($F130,$B$269:$BB$305,MATCH(LEFT(TRIM(U$6),FIND("~",SUBSTITUTE(U$6,"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130))*HLOOKUP(LEFT(TRIM(U$6),FIND("~",SUBSTITUTE(U$6," ","~",LEN(TRIM(U$6))-LEN(SUBSTITUTE(TRIM(U$6)," ",""))))-1)&amp;" Total",$B$6:$BB$305,ROW($A130)-5,FALSE))</f>
        <v>0</v>
      </c>
      <c r="V130" s="143">
        <f ca="1">IF(V$5&lt;&gt;"",HLOOKUP(V$5,Functionalization!$G$6:$R$305,ROW($A130)-5,FALSE),IFERROR(INDEX(V$269:V$305,MATCH($F130,$B$269:$B$305,0))/VLOOKUP($F130,$B$269:$BB$305,MATCH(LEFT(TRIM(V$6),FIND("~",SUBSTITUTE(V$6,"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130))*HLOOKUP(LEFT(TRIM(V$6),FIND("~",SUBSTITUTE(V$6," ","~",LEN(TRIM(V$6))-LEN(SUBSTITUTE(TRIM(V$6)," ",""))))-1)&amp;" Total",$B$6:$BB$305,ROW($A130)-5,FALSE))</f>
        <v>0</v>
      </c>
      <c r="W130" s="143">
        <f ca="1">IF(W$5&lt;&gt;"",HLOOKUP(W$5,Functionalization!$G$6:$R$305,ROW($A130)-5,FALSE),IFERROR(INDEX(W$269:W$305,MATCH($F130,$B$269:$B$305,0))/VLOOKUP($F130,$B$269:$BB$305,MATCH(LEFT(TRIM(W$6),FIND("~",SUBSTITUTE(W$6,"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130))*HLOOKUP(LEFT(TRIM(W$6),FIND("~",SUBSTITUTE(W$6," ","~",LEN(TRIM(W$6))-LEN(SUBSTITUTE(TRIM(W$6)," ",""))))-1)&amp;" Total",$B$6:$BB$305,ROW($A130)-5,FALSE))</f>
        <v>0</v>
      </c>
      <c r="X130" s="143">
        <f ca="1">IF(X$5&lt;&gt;"",HLOOKUP(X$5,Functionalization!$G$6:$R$305,ROW($A130)-5,FALSE),IFERROR(INDEX(X$269:X$305,MATCH($F130,$B$269:$B$305,0))/VLOOKUP($F130,$B$269:$BB$305,MATCH(LEFT(TRIM(X$6),FIND("~",SUBSTITUTE(X$6,"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130))*HLOOKUP(LEFT(TRIM(X$6),FIND("~",SUBSTITUTE(X$6," ","~",LEN(TRIM(X$6))-LEN(SUBSTITUTE(TRIM(X$6)," ",""))))-1)&amp;" Total",$B$6:$BB$305,ROW($A130)-5,FALSE))</f>
        <v>0</v>
      </c>
      <c r="Y130" s="143">
        <f ca="1">IF(Y$5&lt;&gt;"",HLOOKUP(Y$5,Functionalization!$G$6:$R$305,ROW($A130)-5,FALSE),IFERROR(INDEX(Y$269:Y$305,MATCH($F130,$B$269:$B$305,0))/VLOOKUP($F130,$B$269:$BB$305,MATCH(LEFT(TRIM(Y$6),FIND("~",SUBSTITUTE(Y$6,"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130))*HLOOKUP(LEFT(TRIM(Y$6),FIND("~",SUBSTITUTE(Y$6," ","~",LEN(TRIM(Y$6))-LEN(SUBSTITUTE(TRIM(Y$6)," ",""))))-1)&amp;" Total",$B$6:$BB$305,ROW($A130)-5,FALSE))</f>
        <v>0</v>
      </c>
      <c r="Z130" s="143">
        <f ca="1">IF(Z$5&lt;&gt;"",HLOOKUP(Z$5,Functionalization!$G$6:$R$305,ROW($A130)-5,FALSE),IFERROR(INDEX(Z$269:Z$305,MATCH($F130,$B$269:$B$305,0))/VLOOKUP($F130,$B$269:$BB$305,MATCH(LEFT(TRIM(Z$6),FIND("~",SUBSTITUTE(Z$6,"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130))*HLOOKUP(LEFT(TRIM(Z$6),FIND("~",SUBSTITUTE(Z$6," ","~",LEN(TRIM(Z$6))-LEN(SUBSTITUTE(TRIM(Z$6)," ",""))))-1)&amp;" Total",$B$6:$BB$305,ROW($A130)-5,FALSE))</f>
        <v>0</v>
      </c>
      <c r="AA130" s="143">
        <f ca="1">IF(AA$5&lt;&gt;"",HLOOKUP(AA$5,Functionalization!$G$6:$R$305,ROW($A130)-5,FALSE),IFERROR(INDEX(AA$269:AA$305,MATCH($F130,$B$269:$B$305,0))/VLOOKUP($F130,$B$269:$BB$305,MATCH(LEFT(TRIM(AA$6),FIND("~",SUBSTITUTE(AA$6,"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130))*HLOOKUP(LEFT(TRIM(AA$6),FIND("~",SUBSTITUTE(AA$6," ","~",LEN(TRIM(AA$6))-LEN(SUBSTITUTE(TRIM(AA$6)," ",""))))-1)&amp;" Total",$B$6:$BB$305,ROW($A130)-5,FALSE))</f>
        <v>0</v>
      </c>
      <c r="AB130" s="143">
        <f ca="1">IF(AB$5&lt;&gt;"",HLOOKUP(AB$5,Functionalization!$G$6:$R$305,ROW($A130)-5,FALSE),IFERROR(INDEX(AB$269:AB$305,MATCH($F130,$B$269:$B$305,0))/VLOOKUP($F130,$B$269:$BB$305,MATCH(LEFT(TRIM(AB$6),FIND("~",SUBSTITUTE(AB$6,"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130))*HLOOKUP(LEFT(TRIM(AB$6),FIND("~",SUBSTITUTE(AB$6," ","~",LEN(TRIM(AB$6))-LEN(SUBSTITUTE(TRIM(AB$6)," ",""))))-1)&amp;" Total",$B$6:$BB$305,ROW($A130)-5,FALSE))</f>
        <v>0</v>
      </c>
      <c r="AC130" s="143">
        <f ca="1">IF(AC$5&lt;&gt;"",HLOOKUP(AC$5,Functionalization!$G$6:$R$305,ROW($A130)-5,FALSE),IFERROR(INDEX(AC$269:AC$305,MATCH($F130,$B$269:$B$305,0))/VLOOKUP($F130,$B$269:$BB$305,MATCH(LEFT(TRIM(AC$6),FIND("~",SUBSTITUTE(AC$6,"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130))*HLOOKUP(LEFT(TRIM(AC$6),FIND("~",SUBSTITUTE(AC$6," ","~",LEN(TRIM(AC$6))-LEN(SUBSTITUTE(TRIM(AC$6)," ",""))))-1)&amp;" Total",$B$6:$BB$305,ROW($A130)-5,FALSE))</f>
        <v>0</v>
      </c>
      <c r="AD130" s="143">
        <f ca="1">IF(AD$5&lt;&gt;"",HLOOKUP(AD$5,Functionalization!$G$6:$R$305,ROW($A130)-5,FALSE),IFERROR(INDEX(AD$269:AD$305,MATCH($F130,$B$269:$B$305,0))/VLOOKUP($F130,$B$269:$BB$305,MATCH(LEFT(TRIM(AD$6),FIND("~",SUBSTITUTE(AD$6,"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130))*HLOOKUP(LEFT(TRIM(AD$6),FIND("~",SUBSTITUTE(AD$6," ","~",LEN(TRIM(AD$6))-LEN(SUBSTITUTE(TRIM(AD$6)," ",""))))-1)&amp;" Total",$B$6:$BB$305,ROW($A130)-5,FALSE))</f>
        <v>0</v>
      </c>
      <c r="AE130" s="143">
        <f ca="1">IF(AE$5&lt;&gt;"",HLOOKUP(AE$5,Functionalization!$G$6:$R$305,ROW($A130)-5,FALSE),IFERROR(INDEX(AE$269:AE$305,MATCH($F130,$B$269:$B$305,0))/VLOOKUP($F130,$B$269:$BB$305,MATCH(LEFT(TRIM(AE$6),FIND("~",SUBSTITUTE(AE$6,"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130))*HLOOKUP(LEFT(TRIM(AE$6),FIND("~",SUBSTITUTE(AE$6," ","~",LEN(TRIM(AE$6))-LEN(SUBSTITUTE(TRIM(AE$6)," ",""))))-1)&amp;" Total",$B$6:$BB$305,ROW($A130)-5,FALSE))</f>
        <v>0</v>
      </c>
      <c r="AF130" s="143">
        <f ca="1">IF(AF$5&lt;&gt;"",HLOOKUP(AF$5,Functionalization!$G$6:$R$305,ROW($A130)-5,FALSE),IFERROR(INDEX(AF$269:AF$305,MATCH($F130,$B$269:$B$305,0))/VLOOKUP($F130,$B$269:$BB$305,MATCH(LEFT(TRIM(AF$6),FIND("~",SUBSTITUTE(AF$6,"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130))*HLOOKUP(LEFT(TRIM(AF$6),FIND("~",SUBSTITUTE(AF$6," ","~",LEN(TRIM(AF$6))-LEN(SUBSTITUTE(TRIM(AF$6)," ",""))))-1)&amp;" Total",$B$6:$BB$305,ROW($A130)-5,FALSE))</f>
        <v>0</v>
      </c>
      <c r="AG130" s="143">
        <f ca="1">IF(AG$5&lt;&gt;"",HLOOKUP(AG$5,Functionalization!$G$6:$R$305,ROW($A130)-5,FALSE),IFERROR(INDEX(AG$269:AG$305,MATCH($F130,$B$269:$B$305,0))/VLOOKUP($F130,$B$269:$BB$305,MATCH(LEFT(TRIM(AG$6),FIND("~",SUBSTITUTE(AG$6,"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130))*HLOOKUP(LEFT(TRIM(AG$6),FIND("~",SUBSTITUTE(AG$6," ","~",LEN(TRIM(AG$6))-LEN(SUBSTITUTE(TRIM(AG$6)," ",""))))-1)&amp;" Total",$B$6:$BB$305,ROW($A130)-5,FALSE))</f>
        <v>0</v>
      </c>
      <c r="AH130" s="143">
        <f ca="1">IF(AH$5&lt;&gt;"",HLOOKUP(AH$5,Functionalization!$G$6:$R$305,ROW($A130)-5,FALSE),IFERROR(INDEX(AH$269:AH$305,MATCH($F130,$B$269:$B$305,0))/VLOOKUP($F130,$B$269:$BB$305,MATCH(LEFT(TRIM(AH$6),FIND("~",SUBSTITUTE(AH$6,"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130))*HLOOKUP(LEFT(TRIM(AH$6),FIND("~",SUBSTITUTE(AH$6," ","~",LEN(TRIM(AH$6))-LEN(SUBSTITUTE(TRIM(AH$6)," ",""))))-1)&amp;" Total",$B$6:$BB$305,ROW($A130)-5,FALSE))</f>
        <v>0</v>
      </c>
      <c r="AI130" s="143">
        <f ca="1">IF(AI$5&lt;&gt;"",HLOOKUP(AI$5,Functionalization!$G$6:$R$305,ROW($A130)-5,FALSE),IFERROR(INDEX(AI$269:AI$305,MATCH($F130,$B$269:$B$305,0))/VLOOKUP($F130,$B$269:$BB$305,MATCH(LEFT(TRIM(AI$6),FIND("~",SUBSTITUTE(AI$6,"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130))*HLOOKUP(LEFT(TRIM(AI$6),FIND("~",SUBSTITUTE(AI$6," ","~",LEN(TRIM(AI$6))-LEN(SUBSTITUTE(TRIM(AI$6)," ",""))))-1)&amp;" Total",$B$6:$BB$305,ROW($A130)-5,FALSE))</f>
        <v>0</v>
      </c>
      <c r="AJ130" s="143">
        <f ca="1">IF(AJ$5&lt;&gt;"",HLOOKUP(AJ$5,Functionalization!$G$6:$R$305,ROW($A130)-5,FALSE),IFERROR(INDEX(AJ$269:AJ$305,MATCH($F130,$B$269:$B$305,0))/VLOOKUP($F130,$B$269:$BB$305,MATCH(LEFT(TRIM(AJ$6),FIND("~",SUBSTITUTE(AJ$6,"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130))*HLOOKUP(LEFT(TRIM(AJ$6),FIND("~",SUBSTITUTE(AJ$6," ","~",LEN(TRIM(AJ$6))-LEN(SUBSTITUTE(TRIM(AJ$6)," ",""))))-1)&amp;" Total",$B$6:$BB$305,ROW($A130)-5,FALSE))</f>
        <v>0</v>
      </c>
      <c r="AK130" s="143">
        <f ca="1">IF(AK$5&lt;&gt;"",HLOOKUP(AK$5,Functionalization!$G$6:$R$305,ROW($A130)-5,FALSE),IFERROR(INDEX(AK$269:AK$305,MATCH($F130,$B$269:$B$305,0))/VLOOKUP($F130,$B$269:$BB$305,MATCH(LEFT(TRIM(AK$6),FIND("~",SUBSTITUTE(AK$6,"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130))*HLOOKUP(LEFT(TRIM(AK$6),FIND("~",SUBSTITUTE(AK$6," ","~",LEN(TRIM(AK$6))-LEN(SUBSTITUTE(TRIM(AK$6)," ",""))))-1)&amp;" Total",$B$6:$BB$305,ROW($A130)-5,FALSE))</f>
        <v>0</v>
      </c>
      <c r="AL130" s="143">
        <f ca="1">IF(AL$5&lt;&gt;"",HLOOKUP(AL$5,Functionalization!$G$6:$R$305,ROW($A130)-5,FALSE),IFERROR(INDEX(AL$269:AL$305,MATCH($F130,$B$269:$B$305,0))/VLOOKUP($F130,$B$269:$BB$305,MATCH(LEFT(TRIM(AL$6),FIND("~",SUBSTITUTE(AL$6,"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130))*HLOOKUP(LEFT(TRIM(AL$6),FIND("~",SUBSTITUTE(AL$6," ","~",LEN(TRIM(AL$6))-LEN(SUBSTITUTE(TRIM(AL$6)," ",""))))-1)&amp;" Total",$B$6:$BB$305,ROW($A130)-5,FALSE))</f>
        <v>0</v>
      </c>
      <c r="AM130" s="143">
        <f ca="1">IF(AM$5&lt;&gt;"",HLOOKUP(AM$5,Functionalization!$G$6:$R$305,ROW($A130)-5,FALSE),IFERROR(INDEX(AM$269:AM$305,MATCH($F130,$B$269:$B$305,0))/VLOOKUP($F130,$B$269:$BB$305,MATCH(LEFT(TRIM(AM$6),FIND("~",SUBSTITUTE(AM$6,"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130))*HLOOKUP(LEFT(TRIM(AM$6),FIND("~",SUBSTITUTE(AM$6," ","~",LEN(TRIM(AM$6))-LEN(SUBSTITUTE(TRIM(AM$6)," ",""))))-1)&amp;" Total",$B$6:$BB$305,ROW($A130)-5,FALSE))</f>
        <v>0</v>
      </c>
      <c r="AN130" s="143">
        <f ca="1">IF(AN$5&lt;&gt;"",HLOOKUP(AN$5,Functionalization!$G$6:$R$305,ROW($A130)-5,FALSE),IFERROR(INDEX(AN$269:AN$305,MATCH($F130,$B$269:$B$305,0))/VLOOKUP($F130,$B$269:$BB$305,MATCH(LEFT(TRIM(AN$6),FIND("~",SUBSTITUTE(AN$6,"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130))*HLOOKUP(LEFT(TRIM(AN$6),FIND("~",SUBSTITUTE(AN$6," ","~",LEN(TRIM(AN$6))-LEN(SUBSTITUTE(TRIM(AN$6)," ",""))))-1)&amp;" Total",$B$6:$BB$305,ROW($A130)-5,FALSE))</f>
        <v>0</v>
      </c>
      <c r="AO130" s="143">
        <f ca="1">IF(AO$5&lt;&gt;"",HLOOKUP(AO$5,Functionalization!$G$6:$R$305,ROW($A130)-5,FALSE),IFERROR(INDEX(AO$269:AO$305,MATCH($F130,$B$269:$B$305,0))/VLOOKUP($F130,$B$269:$BB$305,MATCH(LEFT(TRIM(AO$6),FIND("~",SUBSTITUTE(AO$6,"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130))*HLOOKUP(LEFT(TRIM(AO$6),FIND("~",SUBSTITUTE(AO$6," ","~",LEN(TRIM(AO$6))-LEN(SUBSTITUTE(TRIM(AO$6)," ",""))))-1)&amp;" Total",$B$6:$BB$305,ROW($A130)-5,FALSE))</f>
        <v>0</v>
      </c>
      <c r="AP130" s="143">
        <f ca="1">IF(AP$5&lt;&gt;"",HLOOKUP(AP$5,Functionalization!$G$6:$R$305,ROW($A130)-5,FALSE),IFERROR(INDEX(AP$269:AP$305,MATCH($F130,$B$269:$B$305,0))/VLOOKUP($F130,$B$269:$BB$305,MATCH(LEFT(TRIM(AP$6),FIND("~",SUBSTITUTE(AP$6,"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130))*HLOOKUP(LEFT(TRIM(AP$6),FIND("~",SUBSTITUTE(AP$6," ","~",LEN(TRIM(AP$6))-LEN(SUBSTITUTE(TRIM(AP$6)," ",""))))-1)&amp;" Total",$B$6:$BB$305,ROW($A130)-5,FALSE))</f>
        <v>0</v>
      </c>
      <c r="AQ130" s="143">
        <f ca="1">IF(AQ$5&lt;&gt;"",HLOOKUP(AQ$5,Functionalization!$G$6:$R$305,ROW($A130)-5,FALSE),IFERROR(INDEX(AQ$269:AQ$305,MATCH($F130,$B$269:$B$305,0))/VLOOKUP($F130,$B$269:$BB$305,MATCH(LEFT(TRIM(AQ$6),FIND("~",SUBSTITUTE(AQ$6,"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130))*HLOOKUP(LEFT(TRIM(AQ$6),FIND("~",SUBSTITUTE(AQ$6," ","~",LEN(TRIM(AQ$6))-LEN(SUBSTITUTE(TRIM(AQ$6)," ",""))))-1)&amp;" Total",$B$6:$BB$305,ROW($A130)-5,FALSE))</f>
        <v>0</v>
      </c>
      <c r="AR130" s="143">
        <f ca="1">IF(AR$5&lt;&gt;"",HLOOKUP(AR$5,Functionalization!$G$6:$R$305,ROW($A130)-5,FALSE),IFERROR(INDEX(AR$269:AR$305,MATCH($F130,$B$269:$B$305,0))/VLOOKUP($F130,$B$269:$BB$305,MATCH(LEFT(TRIM(AR$6),FIND("~",SUBSTITUTE(AR$6,"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130))*HLOOKUP(LEFT(TRIM(AR$6),FIND("~",SUBSTITUTE(AR$6," ","~",LEN(TRIM(AR$6))-LEN(SUBSTITUTE(TRIM(AR$6)," ",""))))-1)&amp;" Total",$B$6:$BB$305,ROW($A130)-5,FALSE))</f>
        <v>0</v>
      </c>
      <c r="AS130" s="143">
        <f ca="1">IF(AS$5&lt;&gt;"",HLOOKUP(AS$5,Functionalization!$G$6:$R$305,ROW($A130)-5,FALSE),IFERROR(INDEX(AS$269:AS$305,MATCH($F130,$B$269:$B$305,0))/VLOOKUP($F130,$B$269:$BB$305,MATCH(LEFT(TRIM(AS$6),FIND("~",SUBSTITUTE(AS$6,"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130))*HLOOKUP(LEFT(TRIM(AS$6),FIND("~",SUBSTITUTE(AS$6," ","~",LEN(TRIM(AS$6))-LEN(SUBSTITUTE(TRIM(AS$6)," ",""))))-1)&amp;" Total",$B$6:$BB$305,ROW($A130)-5,FALSE))</f>
        <v>0</v>
      </c>
      <c r="AT130" s="143">
        <f ca="1">IF(AT$5&lt;&gt;"",HLOOKUP(AT$5,Functionalization!$G$6:$R$305,ROW($A130)-5,FALSE),IFERROR(INDEX(AT$269:AT$305,MATCH($F130,$B$269:$B$305,0))/VLOOKUP($F130,$B$269:$BB$305,MATCH(LEFT(TRIM(AT$6),FIND("~",SUBSTITUTE(AT$6,"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130))*HLOOKUP(LEFT(TRIM(AT$6),FIND("~",SUBSTITUTE(AT$6," ","~",LEN(TRIM(AT$6))-LEN(SUBSTITUTE(TRIM(AT$6)," ",""))))-1)&amp;" Total",$B$6:$BB$305,ROW($A130)-5,FALSE))</f>
        <v>0</v>
      </c>
      <c r="AU130" s="143">
        <f ca="1">IF(AU$5&lt;&gt;"",HLOOKUP(AU$5,Functionalization!$G$6:$R$305,ROW($A130)-5,FALSE),IFERROR(INDEX(AU$269:AU$305,MATCH($F130,$B$269:$B$305,0))/VLOOKUP($F130,$B$269:$BB$305,MATCH(LEFT(TRIM(AU$6),FIND("~",SUBSTITUTE(AU$6,"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130))*HLOOKUP(LEFT(TRIM(AU$6),FIND("~",SUBSTITUTE(AU$6," ","~",LEN(TRIM(AU$6))-LEN(SUBSTITUTE(TRIM(AU$6)," ",""))))-1)&amp;" Total",$B$6:$BB$305,ROW($A130)-5,FALSE))</f>
        <v>0</v>
      </c>
      <c r="AV130" s="143">
        <f ca="1">IF(AV$5&lt;&gt;"",HLOOKUP(AV$5,Functionalization!$G$6:$R$305,ROW($A130)-5,FALSE),IFERROR(INDEX(AV$269:AV$305,MATCH($F130,$B$269:$B$305,0))/VLOOKUP($F130,$B$269:$BB$305,MATCH(LEFT(TRIM(AV$6),FIND("~",SUBSTITUTE(AV$6,"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130))*HLOOKUP(LEFT(TRIM(AV$6),FIND("~",SUBSTITUTE(AV$6," ","~",LEN(TRIM(AV$6))-LEN(SUBSTITUTE(TRIM(AV$6)," ",""))))-1)&amp;" Total",$B$6:$BB$305,ROW($A130)-5,FALSE))</f>
        <v>0</v>
      </c>
      <c r="AW130" s="143">
        <f ca="1">IF(AW$5&lt;&gt;"",HLOOKUP(AW$5,Functionalization!$G$6:$R$305,ROW($A130)-5,FALSE),IFERROR(INDEX(AW$269:AW$305,MATCH($F130,$B$269:$B$305,0))/VLOOKUP($F130,$B$269:$BB$305,MATCH(LEFT(TRIM(AW$6),FIND("~",SUBSTITUTE(AW$6,"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130))*HLOOKUP(LEFT(TRIM(AW$6),FIND("~",SUBSTITUTE(AW$6," ","~",LEN(TRIM(AW$6))-LEN(SUBSTITUTE(TRIM(AW$6)," ",""))))-1)&amp;" Total",$B$6:$BB$305,ROW($A130)-5,FALSE))</f>
        <v>0</v>
      </c>
      <c r="AX130" s="143">
        <f ca="1">IF(AX$5&lt;&gt;"",HLOOKUP(AX$5,Functionalization!$G$6:$R$305,ROW($A130)-5,FALSE),IFERROR(INDEX(AX$269:AX$305,MATCH($F130,$B$269:$B$305,0))/VLOOKUP($F130,$B$269:$BB$305,MATCH(LEFT(TRIM(AX$6),FIND("~",SUBSTITUTE(AX$6,"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130))*HLOOKUP(LEFT(TRIM(AX$6),FIND("~",SUBSTITUTE(AX$6," ","~",LEN(TRIM(AX$6))-LEN(SUBSTITUTE(TRIM(AX$6)," ",""))))-1)&amp;" Total",$B$6:$BB$305,ROW($A130)-5,FALSE))</f>
        <v>0</v>
      </c>
      <c r="AY130" s="143">
        <f ca="1">IF(AY$5&lt;&gt;"",HLOOKUP(AY$5,Functionalization!$G$6:$R$305,ROW($A130)-5,FALSE),IFERROR(INDEX(AY$269:AY$305,MATCH($F130,$B$269:$B$305,0))/VLOOKUP($F130,$B$269:$BB$305,MATCH(LEFT(TRIM(AY$6),FIND("~",SUBSTITUTE(AY$6,"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130))*HLOOKUP(LEFT(TRIM(AY$6),FIND("~",SUBSTITUTE(AY$6," ","~",LEN(TRIM(AY$6))-LEN(SUBSTITUTE(TRIM(AY$6)," ",""))))-1)&amp;" Total",$B$6:$BB$305,ROW($A130)-5,FALSE))</f>
        <v>0</v>
      </c>
      <c r="AZ130" s="143">
        <f ca="1">IF(AZ$5&lt;&gt;"",HLOOKUP(AZ$5,Functionalization!$G$6:$R$305,ROW($A130)-5,FALSE),IFERROR(INDEX(AZ$269:AZ$305,MATCH($F130,$B$269:$B$305,0))/VLOOKUP($F130,$B$269:$BB$305,MATCH(LEFT(TRIM(AZ$6),FIND("~",SUBSTITUTE(AZ$6,"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130))*HLOOKUP(LEFT(TRIM(AZ$6),FIND("~",SUBSTITUTE(AZ$6," ","~",LEN(TRIM(AZ$6))-LEN(SUBSTITUTE(TRIM(AZ$6)," ",""))))-1)&amp;" Total",$B$6:$BB$305,ROW($A130)-5,FALSE))</f>
        <v>0</v>
      </c>
      <c r="BA130" s="143">
        <f ca="1">IF(BA$5&lt;&gt;"",HLOOKUP(BA$5,Functionalization!$G$6:$R$305,ROW($A130)-5,FALSE),IFERROR(INDEX(BA$269:BA$305,MATCH($F130,$B$269:$B$305,0))/VLOOKUP($F130,$B$269:$BB$305,MATCH(LEFT(TRIM(BA$6),FIND("~",SUBSTITUTE(BA$6,"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130))*HLOOKUP(LEFT(TRIM(BA$6),FIND("~",SUBSTITUTE(BA$6," ","~",LEN(TRIM(BA$6))-LEN(SUBSTITUTE(TRIM(BA$6)," ",""))))-1)&amp;" Total",$B$6:$BB$305,ROW($A130)-5,FALSE))</f>
        <v>0</v>
      </c>
      <c r="BB130" s="143">
        <f ca="1">IF(BB$5&lt;&gt;"",HLOOKUP(BB$5,Functionalization!$G$6:$R$305,ROW($A130)-5,FALSE),IFERROR(INDEX(BB$269:BB$305,MATCH($F130,$B$269:$B$305,0))/VLOOKUP($F130,$B$269:$BB$305,MATCH(LEFT(TRIM(BB$6),FIND("~",SUBSTITUTE(BB$6,"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130))*HLOOKUP(LEFT(TRIM(BB$6),FIND("~",SUBSTITUTE(BB$6," ","~",LEN(TRIM(BB$6))-LEN(SUBSTITUTE(TRIM(BB$6)," ",""))))-1)&amp;" Total",$B$6:$BB$305,ROW($A130)-5,FALSE))</f>
        <v>0</v>
      </c>
      <c r="BD130" s="79">
        <f ca="1">IFERROR(IF(SUMIF($G$6:$BB$6,BD$6&amp;" Total",$G130:$BB130)-(SUMIF($G$6:$BB$6,BD$6&amp;" "&amp;'Input-Func_Class'!$D$22,$G130:$BB130)+IFERROR(SUMIF($G$6:$BB$6,BD$6&amp;" "&amp;'Input-Func_Class'!$E$22,$G130:$BB130),SUMIF($G$6:$BB$6,BD$6&amp;" "&amp;'Input-Func_Class'!$B$24,$G130:$BB130))+SUMIF($G$6:$BB$6,BD$6&amp;" "&amp;'Input-Func_Class'!$F$22,$G130:$BB130))&lt;Check_Limit,0,1),1)</f>
        <v>0</v>
      </c>
      <c r="BE130" s="79">
        <f ca="1">IFERROR(IF(SUMIF($G$6:$BB$6,BE$6&amp;" Total",$G130:$BB130)-(SUMIF($G$6:$BB$6,BE$6&amp;" "&amp;'Input-Func_Class'!$D$22,$G130:$BB130)+IFERROR(SUMIF($G$6:$BB$6,BE$6&amp;" "&amp;'Input-Func_Class'!$E$22,$G130:$BB130),SUMIF($G$6:$BB$6,BE$6&amp;" "&amp;'Input-Func_Class'!$B$24,$G130:$BB130))+SUMIF($G$6:$BB$6,BE$6&amp;" "&amp;'Input-Func_Class'!$F$22,$G130:$BB130))&lt;Check_Limit,0,1),1)</f>
        <v>0</v>
      </c>
      <c r="BF130" s="79">
        <f ca="1">IFERROR(IF(SUMIF($G$6:$BB$6,BF$6&amp;" Total",$G130:$BB130)-(SUMIF($G$6:$BB$6,BF$6&amp;" "&amp;'Input-Func_Class'!$D$22,$G130:$BB130)+IFERROR(SUMIF($G$6:$BB$6,BF$6&amp;" "&amp;'Input-Func_Class'!$E$22,$G130:$BB130),SUMIF($G$6:$BB$6,BF$6&amp;" "&amp;'Input-Func_Class'!$B$24,$G130:$BB130))+SUMIF($G$6:$BB$6,BF$6&amp;" "&amp;'Input-Func_Class'!$F$22,$G130:$BB130))&lt;Check_Limit,0,1),1)</f>
        <v>0</v>
      </c>
      <c r="BG130" s="79">
        <f ca="1">IFERROR(IF(SUMIF($G$6:$BB$6,BG$6&amp;" Total",$G130:$BB130)-(SUMIF($G$6:$BB$6,BG$6&amp;" "&amp;'Input-Func_Class'!$D$22,$G130:$BB130)+IFERROR(SUMIF($G$6:$BB$6,BG$6&amp;" "&amp;'Input-Func_Class'!$E$22,$G130:$BB130),SUMIF($G$6:$BB$6,BG$6&amp;" "&amp;'Input-Func_Class'!$B$24,$G130:$BB130))+SUMIF($G$6:$BB$6,BG$6&amp;" "&amp;'Input-Func_Class'!$F$22,$G130:$BB130))&lt;Check_Limit,0,1),1)</f>
        <v>0</v>
      </c>
      <c r="BH130" s="79">
        <f ca="1">IFERROR(IF(SUMIF($G$6:$BB$6,BH$6&amp;" Total",$G130:$BB130)-(SUMIF($G$6:$BB$6,BH$6&amp;" "&amp;'Input-Func_Class'!$D$22,$G130:$BB130)+IFERROR(SUMIF($G$6:$BB$6,BH$6&amp;" "&amp;'Input-Func_Class'!$E$22,$G130:$BB130),SUMIF($G$6:$BB$6,BH$6&amp;" "&amp;'Input-Func_Class'!$B$24,$G130:$BB130))+SUMIF($G$6:$BB$6,BH$6&amp;" "&amp;'Input-Func_Class'!$F$22,$G130:$BB130))&lt;Check_Limit,0,1),1)</f>
        <v>0</v>
      </c>
      <c r="BI130" s="79">
        <f ca="1">IFERROR(IF(SUMIF($G$6:$BB$6,BI$6&amp;" Total",$G130:$BB130)-(SUMIF($G$6:$BB$6,BI$6&amp;" "&amp;'Input-Func_Class'!$D$22,$G130:$BB130)+IFERROR(SUMIF($G$6:$BB$6,BI$6&amp;" "&amp;'Input-Func_Class'!$E$22,$G130:$BB130),SUMIF($G$6:$BB$6,BI$6&amp;" "&amp;'Input-Func_Class'!$B$24,$G130:$BB130))+SUMIF($G$6:$BB$6,BI$6&amp;" "&amp;'Input-Func_Class'!$F$22,$G130:$BB130))&lt;Check_Limit,0,1),1)</f>
        <v>0</v>
      </c>
      <c r="BJ130" s="79">
        <f ca="1">IFERROR(IF(SUMIF($G$6:$BB$6,BJ$6&amp;" Total",$G130:$BB130)-(SUMIF($G$6:$BB$6,BJ$6&amp;" "&amp;'Input-Func_Class'!$D$22,$G130:$BB130)+IFERROR(SUMIF($G$6:$BB$6,BJ$6&amp;" "&amp;'Input-Func_Class'!$E$22,$G130:$BB130),SUMIF($G$6:$BB$6,BJ$6&amp;" "&amp;'Input-Func_Class'!$B$24,$G130:$BB130))+SUMIF($G$6:$BB$6,BJ$6&amp;" "&amp;'Input-Func_Class'!$F$22,$G130:$BB130))&lt;Check_Limit,0,1),1)</f>
        <v>0</v>
      </c>
      <c r="BK130" s="79">
        <f ca="1">IFERROR(IF(SUMIF($G$6:$BB$6,BK$6&amp;" Total",$G130:$BB130)-(SUMIF($G$6:$BB$6,BK$6&amp;" "&amp;'Input-Func_Class'!$D$22,$G130:$BB130)+IFERROR(SUMIF($G$6:$BB$6,BK$6&amp;" "&amp;'Input-Func_Class'!$E$22,$G130:$BB130),SUMIF($G$6:$BB$6,BK$6&amp;" "&amp;'Input-Func_Class'!$B$24,$G130:$BB130))+SUMIF($G$6:$BB$6,BK$6&amp;" "&amp;'Input-Func_Class'!$F$22,$G130:$BB130))&lt;Check_Limit,0,1),1)</f>
        <v>0</v>
      </c>
      <c r="BL130" s="79">
        <f ca="1">IFERROR(IF(SUMIF($G$6:$BB$6,BL$6&amp;" Total",$G130:$BB130)-(SUMIF($G$6:$BB$6,BL$6&amp;" "&amp;'Input-Func_Class'!$D$22,$G130:$BB130)+IFERROR(SUMIF($G$6:$BB$6,BL$6&amp;" "&amp;'Input-Func_Class'!$E$22,$G130:$BB130),SUMIF($G$6:$BB$6,BL$6&amp;" "&amp;'Input-Func_Class'!$B$24,$G130:$BB130))+SUMIF($G$6:$BB$6,BL$6&amp;" "&amp;'Input-Func_Class'!$F$22,$G130:$BB130))&lt;Check_Limit,0,1),1)</f>
        <v>0</v>
      </c>
      <c r="BM130" s="79">
        <f ca="1">IFERROR(IF(SUMIF($G$6:$BB$6,BM$6&amp;" Total",$G130:$BB130)-(SUMIF($G$6:$BB$6,BM$6&amp;" "&amp;'Input-Func_Class'!$D$22,$G130:$BB130)+IFERROR(SUMIF($G$6:$BB$6,BM$6&amp;" "&amp;'Input-Func_Class'!$E$22,$G130:$BB130),SUMIF($G$6:$BB$6,BM$6&amp;" "&amp;'Input-Func_Class'!$B$24,$G130:$BB130))+SUMIF($G$6:$BB$6,BM$6&amp;" "&amp;'Input-Func_Class'!$F$22,$G130:$BB130))&lt;Check_Limit,0,1),1)</f>
        <v>0</v>
      </c>
      <c r="BN130" s="79">
        <f ca="1">IFERROR(IF(SUMIF($G$6:$BB$6,BN$6&amp;" Total",$G130:$BB130)-(SUMIF($G$6:$BB$6,BN$6&amp;" "&amp;'Input-Func_Class'!$D$22,$G130:$BB130)+IFERROR(SUMIF($G$6:$BB$6,BN$6&amp;" "&amp;'Input-Func_Class'!$E$22,$G130:$BB130),SUMIF($G$6:$BB$6,BN$6&amp;" "&amp;'Input-Func_Class'!$B$24,$G130:$BB130))+SUMIF($G$6:$BB$6,BN$6&amp;" "&amp;'Input-Func_Class'!$F$22,$G130:$BB130))&lt;Check_Limit,0,1),1)</f>
        <v>0</v>
      </c>
      <c r="BO130" s="79">
        <f ca="1">IFERROR(IF(SUMIF($G$6:$BB$6,BO$6&amp;" Total",$G130:$BB130)-(SUMIF($G$6:$BB$6,BO$6&amp;" "&amp;'Input-Func_Class'!$D$22,$G130:$BB130)+IFERROR(SUMIF($G$6:$BB$6,BO$6&amp;" "&amp;'Input-Func_Class'!$E$22,$G130:$BB130),SUMIF($G$6:$BB$6,BO$6&amp;" "&amp;'Input-Func_Class'!$B$24,$G130:$BB130))+SUMIF($G$6:$BB$6,BO$6&amp;" "&amp;'Input-Func_Class'!$F$22,$G130:$BB130))&lt;Check_Limit,0,1),1)</f>
        <v>0</v>
      </c>
    </row>
    <row r="131" spans="1:67" outlineLevel="1">
      <c r="A131" s="113">
        <f>IF(ISBLANK('Input-Accounts'!A131),"",'Input-Accounts'!A131)</f>
        <v>111</v>
      </c>
      <c r="B131" s="17" t="str">
        <f>IF(ISBLANK('Input-Accounts'!B131),"",'Input-Accounts'!B131)</f>
        <v>Measuring and regulating station expenses—industrial</v>
      </c>
      <c r="C131" s="113">
        <f>IF(ISBLANK('Input-Accounts'!C131),"",'Input-Accounts'!C131)</f>
        <v>876</v>
      </c>
      <c r="D131" s="143">
        <f>Functionalization!$D131</f>
        <v>625852.04763415514</v>
      </c>
      <c r="E131" s="143">
        <f t="shared" ca="1" si="27"/>
        <v>0</v>
      </c>
      <c r="F131" s="89" t="str">
        <f>IF($D131=0,"-",IF('Input-Accounts'!$E131&lt;&gt;0,'Input-Accounts'!$E131,'Input-Accounts'!$G131))</f>
        <v>CUSTOMER</v>
      </c>
      <c r="G131" s="143">
        <f ca="1">IF(G$5&lt;&gt;"",HLOOKUP(G$5,Functionalization!$G$6:$R$305,ROW($A131)-5,FALSE),IFERROR(INDEX(G$269:G$305,MATCH($F131,$B$269:$B$305,0))/VLOOKUP($F131,$B$269:$BB$305,MATCH(LEFT(TRIM(G$6),FIND("~",SUBSTITUTE(G$6,"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131))*HLOOKUP(LEFT(TRIM(G$6),FIND("~",SUBSTITUTE(G$6," ","~",LEN(TRIM(G$6))-LEN(SUBSTITUTE(TRIM(G$6)," ",""))))-1)&amp;" Total",$B$6:$BB$305,ROW($A131)-5,FALSE))</f>
        <v>0</v>
      </c>
      <c r="H131" s="143">
        <f ca="1">IF(H$5&lt;&gt;"",HLOOKUP(H$5,Functionalization!$G$6:$R$305,ROW($A131)-5,FALSE),IFERROR(INDEX(H$269:H$305,MATCH($F131,$B$269:$B$305,0))/VLOOKUP($F131,$B$269:$BB$305,MATCH(LEFT(TRIM(H$6),FIND("~",SUBSTITUTE(H$6,"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131))*HLOOKUP(LEFT(TRIM(H$6),FIND("~",SUBSTITUTE(H$6," ","~",LEN(TRIM(H$6))-LEN(SUBSTITUTE(TRIM(H$6)," ",""))))-1)&amp;" Total",$B$6:$BB$305,ROW($A131)-5,FALSE))</f>
        <v>0</v>
      </c>
      <c r="I131" s="143">
        <f ca="1">IF(I$5&lt;&gt;"",HLOOKUP(I$5,Functionalization!$G$6:$R$305,ROW($A131)-5,FALSE),IFERROR(INDEX(I$269:I$305,MATCH($F131,$B$269:$B$305,0))/VLOOKUP($F131,$B$269:$BB$305,MATCH(LEFT(TRIM(I$6),FIND("~",SUBSTITUTE(I$6,"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131))*HLOOKUP(LEFT(TRIM(I$6),FIND("~",SUBSTITUTE(I$6," ","~",LEN(TRIM(I$6))-LEN(SUBSTITUTE(TRIM(I$6)," ",""))))-1)&amp;" Total",$B$6:$BB$305,ROW($A131)-5,FALSE))</f>
        <v>0</v>
      </c>
      <c r="J131" s="143">
        <f ca="1">IF(J$5&lt;&gt;"",HLOOKUP(J$5,Functionalization!$G$6:$R$305,ROW($A131)-5,FALSE),IFERROR(INDEX(J$269:J$305,MATCH($F131,$B$269:$B$305,0))/VLOOKUP($F131,$B$269:$BB$305,MATCH(LEFT(TRIM(J$6),FIND("~",SUBSTITUTE(J$6,"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131))*HLOOKUP(LEFT(TRIM(J$6),FIND("~",SUBSTITUTE(J$6," ","~",LEN(TRIM(J$6))-LEN(SUBSTITUTE(TRIM(J$6)," ",""))))-1)&amp;" Total",$B$6:$BB$305,ROW($A131)-5,FALSE))</f>
        <v>0</v>
      </c>
      <c r="K131" s="143">
        <f ca="1">IF(K$5&lt;&gt;"",HLOOKUP(K$5,Functionalization!$G$6:$R$305,ROW($A131)-5,FALSE),IFERROR(INDEX(K$269:K$305,MATCH($F131,$B$269:$B$305,0))/VLOOKUP($F131,$B$269:$BB$305,MATCH(LEFT(TRIM(K$6),FIND("~",SUBSTITUTE(K$6,"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131))*HLOOKUP(LEFT(TRIM(K$6),FIND("~",SUBSTITUTE(K$6," ","~",LEN(TRIM(K$6))-LEN(SUBSTITUTE(TRIM(K$6)," ",""))))-1)&amp;" Total",$B$6:$BB$305,ROW($A131)-5,FALSE))</f>
        <v>0</v>
      </c>
      <c r="L131" s="143">
        <f ca="1">IF(L$5&lt;&gt;"",HLOOKUP(L$5,Functionalization!$G$6:$R$305,ROW($A131)-5,FALSE),IFERROR(INDEX(L$269:L$305,MATCH($F131,$B$269:$B$305,0))/VLOOKUP($F131,$B$269:$BB$305,MATCH(LEFT(TRIM(L$6),FIND("~",SUBSTITUTE(L$6,"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131))*HLOOKUP(LEFT(TRIM(L$6),FIND("~",SUBSTITUTE(L$6," ","~",LEN(TRIM(L$6))-LEN(SUBSTITUTE(TRIM(L$6)," ",""))))-1)&amp;" Total",$B$6:$BB$305,ROW($A131)-5,FALSE))</f>
        <v>0</v>
      </c>
      <c r="M131" s="143">
        <f ca="1">IF(M$5&lt;&gt;"",HLOOKUP(M$5,Functionalization!$G$6:$R$305,ROW($A131)-5,FALSE),IFERROR(INDEX(M$269:M$305,MATCH($F131,$B$269:$B$305,0))/VLOOKUP($F131,$B$269:$BB$305,MATCH(LEFT(TRIM(M$6),FIND("~",SUBSTITUTE(M$6,"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131))*HLOOKUP(LEFT(TRIM(M$6),FIND("~",SUBSTITUTE(M$6," ","~",LEN(TRIM(M$6))-LEN(SUBSTITUTE(TRIM(M$6)," ",""))))-1)&amp;" Total",$B$6:$BB$305,ROW($A131)-5,FALSE))</f>
        <v>0</v>
      </c>
      <c r="N131" s="143">
        <f ca="1">IF(N$5&lt;&gt;"",HLOOKUP(N$5,Functionalization!$G$6:$R$305,ROW($A131)-5,FALSE),IFERROR(INDEX(N$269:N$305,MATCH($F131,$B$269:$B$305,0))/VLOOKUP($F131,$B$269:$BB$305,MATCH(LEFT(TRIM(N$6),FIND("~",SUBSTITUTE(N$6,"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131))*HLOOKUP(LEFT(TRIM(N$6),FIND("~",SUBSTITUTE(N$6," ","~",LEN(TRIM(N$6))-LEN(SUBSTITUTE(TRIM(N$6)," ",""))))-1)&amp;" Total",$B$6:$BB$305,ROW($A131)-5,FALSE))</f>
        <v>0</v>
      </c>
      <c r="O131" s="143">
        <f ca="1">IF(O$5&lt;&gt;"",HLOOKUP(O$5,Functionalization!$G$6:$R$305,ROW($A131)-5,FALSE),IFERROR(INDEX(O$269:O$305,MATCH($F131,$B$269:$B$305,0))/VLOOKUP($F131,$B$269:$BB$305,MATCH(LEFT(TRIM(O$6),FIND("~",SUBSTITUTE(O$6,"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131))*HLOOKUP(LEFT(TRIM(O$6),FIND("~",SUBSTITUTE(O$6," ","~",LEN(TRIM(O$6))-LEN(SUBSTITUTE(TRIM(O$6)," ",""))))-1)&amp;" Total",$B$6:$BB$305,ROW($A131)-5,FALSE))</f>
        <v>625852.04763415514</v>
      </c>
      <c r="P131" s="143">
        <f ca="1">IF(P$5&lt;&gt;"",HLOOKUP(P$5,Functionalization!$G$6:$R$305,ROW($A131)-5,FALSE),IFERROR(INDEX(P$269:P$305,MATCH($F131,$B$269:$B$305,0))/VLOOKUP($F131,$B$269:$BB$305,MATCH(LEFT(TRIM(P$6),FIND("~",SUBSTITUTE(P$6,"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131))*HLOOKUP(LEFT(TRIM(P$6),FIND("~",SUBSTITUTE(P$6," ","~",LEN(TRIM(P$6))-LEN(SUBSTITUTE(TRIM(P$6)," ",""))))-1)&amp;" Total",$B$6:$BB$305,ROW($A131)-5,FALSE))</f>
        <v>0</v>
      </c>
      <c r="Q131" s="143">
        <f ca="1">IF(Q$5&lt;&gt;"",HLOOKUP(Q$5,Functionalization!$G$6:$R$305,ROW($A131)-5,FALSE),IFERROR(INDEX(Q$269:Q$305,MATCH($F131,$B$269:$B$305,0))/VLOOKUP($F131,$B$269:$BB$305,MATCH(LEFT(TRIM(Q$6),FIND("~",SUBSTITUTE(Q$6,"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131))*HLOOKUP(LEFT(TRIM(Q$6),FIND("~",SUBSTITUTE(Q$6," ","~",LEN(TRIM(Q$6))-LEN(SUBSTITUTE(TRIM(Q$6)," ",""))))-1)&amp;" Total",$B$6:$BB$305,ROW($A131)-5,FALSE))</f>
        <v>0</v>
      </c>
      <c r="R131" s="143">
        <f ca="1">IF(R$5&lt;&gt;"",HLOOKUP(R$5,Functionalization!$G$6:$R$305,ROW($A131)-5,FALSE),IFERROR(INDEX(R$269:R$305,MATCH($F131,$B$269:$B$305,0))/VLOOKUP($F131,$B$269:$BB$305,MATCH(LEFT(TRIM(R$6),FIND("~",SUBSTITUTE(R$6,"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131))*HLOOKUP(LEFT(TRIM(R$6),FIND("~",SUBSTITUTE(R$6," ","~",LEN(TRIM(R$6))-LEN(SUBSTITUTE(TRIM(R$6)," ",""))))-1)&amp;" Total",$B$6:$BB$305,ROW($A131)-5,FALSE))</f>
        <v>625852.04763415514</v>
      </c>
      <c r="S131" s="143">
        <f ca="1">IF(S$5&lt;&gt;"",HLOOKUP(S$5,Functionalization!$G$6:$R$305,ROW($A131)-5,FALSE),IFERROR(INDEX(S$269:S$305,MATCH($F131,$B$269:$B$305,0))/VLOOKUP($F131,$B$269:$BB$305,MATCH(LEFT(TRIM(S$6),FIND("~",SUBSTITUTE(S$6,"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131))*HLOOKUP(LEFT(TRIM(S$6),FIND("~",SUBSTITUTE(S$6," ","~",LEN(TRIM(S$6))-LEN(SUBSTITUTE(TRIM(S$6)," ",""))))-1)&amp;" Total",$B$6:$BB$305,ROW($A131)-5,FALSE))</f>
        <v>0</v>
      </c>
      <c r="T131" s="143">
        <f ca="1">IF(T$5&lt;&gt;"",HLOOKUP(T$5,Functionalization!$G$6:$R$305,ROW($A131)-5,FALSE),IFERROR(INDEX(T$269:T$305,MATCH($F131,$B$269:$B$305,0))/VLOOKUP($F131,$B$269:$BB$305,MATCH(LEFT(TRIM(T$6),FIND("~",SUBSTITUTE(T$6,"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131))*HLOOKUP(LEFT(TRIM(T$6),FIND("~",SUBSTITUTE(T$6," ","~",LEN(TRIM(T$6))-LEN(SUBSTITUTE(TRIM(T$6)," ",""))))-1)&amp;" Total",$B$6:$BB$305,ROW($A131)-5,FALSE))</f>
        <v>0</v>
      </c>
      <c r="U131" s="143">
        <f ca="1">IF(U$5&lt;&gt;"",HLOOKUP(U$5,Functionalization!$G$6:$R$305,ROW($A131)-5,FALSE),IFERROR(INDEX(U$269:U$305,MATCH($F131,$B$269:$B$305,0))/VLOOKUP($F131,$B$269:$BB$305,MATCH(LEFT(TRIM(U$6),FIND("~",SUBSTITUTE(U$6,"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131))*HLOOKUP(LEFT(TRIM(U$6),FIND("~",SUBSTITUTE(U$6," ","~",LEN(TRIM(U$6))-LEN(SUBSTITUTE(TRIM(U$6)," ",""))))-1)&amp;" Total",$B$6:$BB$305,ROW($A131)-5,FALSE))</f>
        <v>0</v>
      </c>
      <c r="V131" s="143">
        <f ca="1">IF(V$5&lt;&gt;"",HLOOKUP(V$5,Functionalization!$G$6:$R$305,ROW($A131)-5,FALSE),IFERROR(INDEX(V$269:V$305,MATCH($F131,$B$269:$B$305,0))/VLOOKUP($F131,$B$269:$BB$305,MATCH(LEFT(TRIM(V$6),FIND("~",SUBSTITUTE(V$6,"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131))*HLOOKUP(LEFT(TRIM(V$6),FIND("~",SUBSTITUTE(V$6," ","~",LEN(TRIM(V$6))-LEN(SUBSTITUTE(TRIM(V$6)," ",""))))-1)&amp;" Total",$B$6:$BB$305,ROW($A131)-5,FALSE))</f>
        <v>0</v>
      </c>
      <c r="W131" s="143">
        <f ca="1">IF(W$5&lt;&gt;"",HLOOKUP(W$5,Functionalization!$G$6:$R$305,ROW($A131)-5,FALSE),IFERROR(INDEX(W$269:W$305,MATCH($F131,$B$269:$B$305,0))/VLOOKUP($F131,$B$269:$BB$305,MATCH(LEFT(TRIM(W$6),FIND("~",SUBSTITUTE(W$6,"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131))*HLOOKUP(LEFT(TRIM(W$6),FIND("~",SUBSTITUTE(W$6," ","~",LEN(TRIM(W$6))-LEN(SUBSTITUTE(TRIM(W$6)," ",""))))-1)&amp;" Total",$B$6:$BB$305,ROW($A131)-5,FALSE))</f>
        <v>0</v>
      </c>
      <c r="X131" s="143">
        <f ca="1">IF(X$5&lt;&gt;"",HLOOKUP(X$5,Functionalization!$G$6:$R$305,ROW($A131)-5,FALSE),IFERROR(INDEX(X$269:X$305,MATCH($F131,$B$269:$B$305,0))/VLOOKUP($F131,$B$269:$BB$305,MATCH(LEFT(TRIM(X$6),FIND("~",SUBSTITUTE(X$6,"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131))*HLOOKUP(LEFT(TRIM(X$6),FIND("~",SUBSTITUTE(X$6," ","~",LEN(TRIM(X$6))-LEN(SUBSTITUTE(TRIM(X$6)," ",""))))-1)&amp;" Total",$B$6:$BB$305,ROW($A131)-5,FALSE))</f>
        <v>0</v>
      </c>
      <c r="Y131" s="143">
        <f ca="1">IF(Y$5&lt;&gt;"",HLOOKUP(Y$5,Functionalization!$G$6:$R$305,ROW($A131)-5,FALSE),IFERROR(INDEX(Y$269:Y$305,MATCH($F131,$B$269:$B$305,0))/VLOOKUP($F131,$B$269:$BB$305,MATCH(LEFT(TRIM(Y$6),FIND("~",SUBSTITUTE(Y$6,"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131))*HLOOKUP(LEFT(TRIM(Y$6),FIND("~",SUBSTITUTE(Y$6," ","~",LEN(TRIM(Y$6))-LEN(SUBSTITUTE(TRIM(Y$6)," ",""))))-1)&amp;" Total",$B$6:$BB$305,ROW($A131)-5,FALSE))</f>
        <v>0</v>
      </c>
      <c r="Z131" s="143">
        <f ca="1">IF(Z$5&lt;&gt;"",HLOOKUP(Z$5,Functionalization!$G$6:$R$305,ROW($A131)-5,FALSE),IFERROR(INDEX(Z$269:Z$305,MATCH($F131,$B$269:$B$305,0))/VLOOKUP($F131,$B$269:$BB$305,MATCH(LEFT(TRIM(Z$6),FIND("~",SUBSTITUTE(Z$6,"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131))*HLOOKUP(LEFT(TRIM(Z$6),FIND("~",SUBSTITUTE(Z$6," ","~",LEN(TRIM(Z$6))-LEN(SUBSTITUTE(TRIM(Z$6)," ",""))))-1)&amp;" Total",$B$6:$BB$305,ROW($A131)-5,FALSE))</f>
        <v>0</v>
      </c>
      <c r="AA131" s="143">
        <f ca="1">IF(AA$5&lt;&gt;"",HLOOKUP(AA$5,Functionalization!$G$6:$R$305,ROW($A131)-5,FALSE),IFERROR(INDEX(AA$269:AA$305,MATCH($F131,$B$269:$B$305,0))/VLOOKUP($F131,$B$269:$BB$305,MATCH(LEFT(TRIM(AA$6),FIND("~",SUBSTITUTE(AA$6,"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131))*HLOOKUP(LEFT(TRIM(AA$6),FIND("~",SUBSTITUTE(AA$6," ","~",LEN(TRIM(AA$6))-LEN(SUBSTITUTE(TRIM(AA$6)," ",""))))-1)&amp;" Total",$B$6:$BB$305,ROW($A131)-5,FALSE))</f>
        <v>0</v>
      </c>
      <c r="AB131" s="143">
        <f ca="1">IF(AB$5&lt;&gt;"",HLOOKUP(AB$5,Functionalization!$G$6:$R$305,ROW($A131)-5,FALSE),IFERROR(INDEX(AB$269:AB$305,MATCH($F131,$B$269:$B$305,0))/VLOOKUP($F131,$B$269:$BB$305,MATCH(LEFT(TRIM(AB$6),FIND("~",SUBSTITUTE(AB$6,"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131))*HLOOKUP(LEFT(TRIM(AB$6),FIND("~",SUBSTITUTE(AB$6," ","~",LEN(TRIM(AB$6))-LEN(SUBSTITUTE(TRIM(AB$6)," ",""))))-1)&amp;" Total",$B$6:$BB$305,ROW($A131)-5,FALSE))</f>
        <v>0</v>
      </c>
      <c r="AC131" s="143">
        <f ca="1">IF(AC$5&lt;&gt;"",HLOOKUP(AC$5,Functionalization!$G$6:$R$305,ROW($A131)-5,FALSE),IFERROR(INDEX(AC$269:AC$305,MATCH($F131,$B$269:$B$305,0))/VLOOKUP($F131,$B$269:$BB$305,MATCH(LEFT(TRIM(AC$6),FIND("~",SUBSTITUTE(AC$6,"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131))*HLOOKUP(LEFT(TRIM(AC$6),FIND("~",SUBSTITUTE(AC$6," ","~",LEN(TRIM(AC$6))-LEN(SUBSTITUTE(TRIM(AC$6)," ",""))))-1)&amp;" Total",$B$6:$BB$305,ROW($A131)-5,FALSE))</f>
        <v>0</v>
      </c>
      <c r="AD131" s="143">
        <f ca="1">IF(AD$5&lt;&gt;"",HLOOKUP(AD$5,Functionalization!$G$6:$R$305,ROW($A131)-5,FALSE),IFERROR(INDEX(AD$269:AD$305,MATCH($F131,$B$269:$B$305,0))/VLOOKUP($F131,$B$269:$BB$305,MATCH(LEFT(TRIM(AD$6),FIND("~",SUBSTITUTE(AD$6,"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131))*HLOOKUP(LEFT(TRIM(AD$6),FIND("~",SUBSTITUTE(AD$6," ","~",LEN(TRIM(AD$6))-LEN(SUBSTITUTE(TRIM(AD$6)," ",""))))-1)&amp;" Total",$B$6:$BB$305,ROW($A131)-5,FALSE))</f>
        <v>0</v>
      </c>
      <c r="AE131" s="143">
        <f ca="1">IF(AE$5&lt;&gt;"",HLOOKUP(AE$5,Functionalization!$G$6:$R$305,ROW($A131)-5,FALSE),IFERROR(INDEX(AE$269:AE$305,MATCH($F131,$B$269:$B$305,0))/VLOOKUP($F131,$B$269:$BB$305,MATCH(LEFT(TRIM(AE$6),FIND("~",SUBSTITUTE(AE$6,"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131))*HLOOKUP(LEFT(TRIM(AE$6),FIND("~",SUBSTITUTE(AE$6," ","~",LEN(TRIM(AE$6))-LEN(SUBSTITUTE(TRIM(AE$6)," ",""))))-1)&amp;" Total",$B$6:$BB$305,ROW($A131)-5,FALSE))</f>
        <v>0</v>
      </c>
      <c r="AF131" s="143">
        <f ca="1">IF(AF$5&lt;&gt;"",HLOOKUP(AF$5,Functionalization!$G$6:$R$305,ROW($A131)-5,FALSE),IFERROR(INDEX(AF$269:AF$305,MATCH($F131,$B$269:$B$305,0))/VLOOKUP($F131,$B$269:$BB$305,MATCH(LEFT(TRIM(AF$6),FIND("~",SUBSTITUTE(AF$6,"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131))*HLOOKUP(LEFT(TRIM(AF$6),FIND("~",SUBSTITUTE(AF$6," ","~",LEN(TRIM(AF$6))-LEN(SUBSTITUTE(TRIM(AF$6)," ",""))))-1)&amp;" Total",$B$6:$BB$305,ROW($A131)-5,FALSE))</f>
        <v>0</v>
      </c>
      <c r="AG131" s="143">
        <f ca="1">IF(AG$5&lt;&gt;"",HLOOKUP(AG$5,Functionalization!$G$6:$R$305,ROW($A131)-5,FALSE),IFERROR(INDEX(AG$269:AG$305,MATCH($F131,$B$269:$B$305,0))/VLOOKUP($F131,$B$269:$BB$305,MATCH(LEFT(TRIM(AG$6),FIND("~",SUBSTITUTE(AG$6,"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131))*HLOOKUP(LEFT(TRIM(AG$6),FIND("~",SUBSTITUTE(AG$6," ","~",LEN(TRIM(AG$6))-LEN(SUBSTITUTE(TRIM(AG$6)," ",""))))-1)&amp;" Total",$B$6:$BB$305,ROW($A131)-5,FALSE))</f>
        <v>0</v>
      </c>
      <c r="AH131" s="143">
        <f ca="1">IF(AH$5&lt;&gt;"",HLOOKUP(AH$5,Functionalization!$G$6:$R$305,ROW($A131)-5,FALSE),IFERROR(INDEX(AH$269:AH$305,MATCH($F131,$B$269:$B$305,0))/VLOOKUP($F131,$B$269:$BB$305,MATCH(LEFT(TRIM(AH$6),FIND("~",SUBSTITUTE(AH$6,"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131))*HLOOKUP(LEFT(TRIM(AH$6),FIND("~",SUBSTITUTE(AH$6," ","~",LEN(TRIM(AH$6))-LEN(SUBSTITUTE(TRIM(AH$6)," ",""))))-1)&amp;" Total",$B$6:$BB$305,ROW($A131)-5,FALSE))</f>
        <v>0</v>
      </c>
      <c r="AI131" s="143">
        <f ca="1">IF(AI$5&lt;&gt;"",HLOOKUP(AI$5,Functionalization!$G$6:$R$305,ROW($A131)-5,FALSE),IFERROR(INDEX(AI$269:AI$305,MATCH($F131,$B$269:$B$305,0))/VLOOKUP($F131,$B$269:$BB$305,MATCH(LEFT(TRIM(AI$6),FIND("~",SUBSTITUTE(AI$6,"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131))*HLOOKUP(LEFT(TRIM(AI$6),FIND("~",SUBSTITUTE(AI$6," ","~",LEN(TRIM(AI$6))-LEN(SUBSTITUTE(TRIM(AI$6)," ",""))))-1)&amp;" Total",$B$6:$BB$305,ROW($A131)-5,FALSE))</f>
        <v>0</v>
      </c>
      <c r="AJ131" s="143">
        <f ca="1">IF(AJ$5&lt;&gt;"",HLOOKUP(AJ$5,Functionalization!$G$6:$R$305,ROW($A131)-5,FALSE),IFERROR(INDEX(AJ$269:AJ$305,MATCH($F131,$B$269:$B$305,0))/VLOOKUP($F131,$B$269:$BB$305,MATCH(LEFT(TRIM(AJ$6),FIND("~",SUBSTITUTE(AJ$6,"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131))*HLOOKUP(LEFT(TRIM(AJ$6),FIND("~",SUBSTITUTE(AJ$6," ","~",LEN(TRIM(AJ$6))-LEN(SUBSTITUTE(TRIM(AJ$6)," ",""))))-1)&amp;" Total",$B$6:$BB$305,ROW($A131)-5,FALSE))</f>
        <v>0</v>
      </c>
      <c r="AK131" s="143">
        <f ca="1">IF(AK$5&lt;&gt;"",HLOOKUP(AK$5,Functionalization!$G$6:$R$305,ROW($A131)-5,FALSE),IFERROR(INDEX(AK$269:AK$305,MATCH($F131,$B$269:$B$305,0))/VLOOKUP($F131,$B$269:$BB$305,MATCH(LEFT(TRIM(AK$6),FIND("~",SUBSTITUTE(AK$6,"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131))*HLOOKUP(LEFT(TRIM(AK$6),FIND("~",SUBSTITUTE(AK$6," ","~",LEN(TRIM(AK$6))-LEN(SUBSTITUTE(TRIM(AK$6)," ",""))))-1)&amp;" Total",$B$6:$BB$305,ROW($A131)-5,FALSE))</f>
        <v>0</v>
      </c>
      <c r="AL131" s="143">
        <f ca="1">IF(AL$5&lt;&gt;"",HLOOKUP(AL$5,Functionalization!$G$6:$R$305,ROW($A131)-5,FALSE),IFERROR(INDEX(AL$269:AL$305,MATCH($F131,$B$269:$B$305,0))/VLOOKUP($F131,$B$269:$BB$305,MATCH(LEFT(TRIM(AL$6),FIND("~",SUBSTITUTE(AL$6,"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131))*HLOOKUP(LEFT(TRIM(AL$6),FIND("~",SUBSTITUTE(AL$6," ","~",LEN(TRIM(AL$6))-LEN(SUBSTITUTE(TRIM(AL$6)," ",""))))-1)&amp;" Total",$B$6:$BB$305,ROW($A131)-5,FALSE))</f>
        <v>0</v>
      </c>
      <c r="AM131" s="143">
        <f ca="1">IF(AM$5&lt;&gt;"",HLOOKUP(AM$5,Functionalization!$G$6:$R$305,ROW($A131)-5,FALSE),IFERROR(INDEX(AM$269:AM$305,MATCH($F131,$B$269:$B$305,0))/VLOOKUP($F131,$B$269:$BB$305,MATCH(LEFT(TRIM(AM$6),FIND("~",SUBSTITUTE(AM$6,"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131))*HLOOKUP(LEFT(TRIM(AM$6),FIND("~",SUBSTITUTE(AM$6," ","~",LEN(TRIM(AM$6))-LEN(SUBSTITUTE(TRIM(AM$6)," ",""))))-1)&amp;" Total",$B$6:$BB$305,ROW($A131)-5,FALSE))</f>
        <v>0</v>
      </c>
      <c r="AN131" s="143">
        <f ca="1">IF(AN$5&lt;&gt;"",HLOOKUP(AN$5,Functionalization!$G$6:$R$305,ROW($A131)-5,FALSE),IFERROR(INDEX(AN$269:AN$305,MATCH($F131,$B$269:$B$305,0))/VLOOKUP($F131,$B$269:$BB$305,MATCH(LEFT(TRIM(AN$6),FIND("~",SUBSTITUTE(AN$6,"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131))*HLOOKUP(LEFT(TRIM(AN$6),FIND("~",SUBSTITUTE(AN$6," ","~",LEN(TRIM(AN$6))-LEN(SUBSTITUTE(TRIM(AN$6)," ",""))))-1)&amp;" Total",$B$6:$BB$305,ROW($A131)-5,FALSE))</f>
        <v>0</v>
      </c>
      <c r="AO131" s="143">
        <f ca="1">IF(AO$5&lt;&gt;"",HLOOKUP(AO$5,Functionalization!$G$6:$R$305,ROW($A131)-5,FALSE),IFERROR(INDEX(AO$269:AO$305,MATCH($F131,$B$269:$B$305,0))/VLOOKUP($F131,$B$269:$BB$305,MATCH(LEFT(TRIM(AO$6),FIND("~",SUBSTITUTE(AO$6,"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131))*HLOOKUP(LEFT(TRIM(AO$6),FIND("~",SUBSTITUTE(AO$6," ","~",LEN(TRIM(AO$6))-LEN(SUBSTITUTE(TRIM(AO$6)," ",""))))-1)&amp;" Total",$B$6:$BB$305,ROW($A131)-5,FALSE))</f>
        <v>0</v>
      </c>
      <c r="AP131" s="143">
        <f ca="1">IF(AP$5&lt;&gt;"",HLOOKUP(AP$5,Functionalization!$G$6:$R$305,ROW($A131)-5,FALSE),IFERROR(INDEX(AP$269:AP$305,MATCH($F131,$B$269:$B$305,0))/VLOOKUP($F131,$B$269:$BB$305,MATCH(LEFT(TRIM(AP$6),FIND("~",SUBSTITUTE(AP$6,"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131))*HLOOKUP(LEFT(TRIM(AP$6),FIND("~",SUBSTITUTE(AP$6," ","~",LEN(TRIM(AP$6))-LEN(SUBSTITUTE(TRIM(AP$6)," ",""))))-1)&amp;" Total",$B$6:$BB$305,ROW($A131)-5,FALSE))</f>
        <v>0</v>
      </c>
      <c r="AQ131" s="143">
        <f ca="1">IF(AQ$5&lt;&gt;"",HLOOKUP(AQ$5,Functionalization!$G$6:$R$305,ROW($A131)-5,FALSE),IFERROR(INDEX(AQ$269:AQ$305,MATCH($F131,$B$269:$B$305,0))/VLOOKUP($F131,$B$269:$BB$305,MATCH(LEFT(TRIM(AQ$6),FIND("~",SUBSTITUTE(AQ$6,"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131))*HLOOKUP(LEFT(TRIM(AQ$6),FIND("~",SUBSTITUTE(AQ$6," ","~",LEN(TRIM(AQ$6))-LEN(SUBSTITUTE(TRIM(AQ$6)," ",""))))-1)&amp;" Total",$B$6:$BB$305,ROW($A131)-5,FALSE))</f>
        <v>0</v>
      </c>
      <c r="AR131" s="143">
        <f ca="1">IF(AR$5&lt;&gt;"",HLOOKUP(AR$5,Functionalization!$G$6:$R$305,ROW($A131)-5,FALSE),IFERROR(INDEX(AR$269:AR$305,MATCH($F131,$B$269:$B$305,0))/VLOOKUP($F131,$B$269:$BB$305,MATCH(LEFT(TRIM(AR$6),FIND("~",SUBSTITUTE(AR$6,"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131))*HLOOKUP(LEFT(TRIM(AR$6),FIND("~",SUBSTITUTE(AR$6," ","~",LEN(TRIM(AR$6))-LEN(SUBSTITUTE(TRIM(AR$6)," ",""))))-1)&amp;" Total",$B$6:$BB$305,ROW($A131)-5,FALSE))</f>
        <v>0</v>
      </c>
      <c r="AS131" s="143">
        <f ca="1">IF(AS$5&lt;&gt;"",HLOOKUP(AS$5,Functionalization!$G$6:$R$305,ROW($A131)-5,FALSE),IFERROR(INDEX(AS$269:AS$305,MATCH($F131,$B$269:$B$305,0))/VLOOKUP($F131,$B$269:$BB$305,MATCH(LEFT(TRIM(AS$6),FIND("~",SUBSTITUTE(AS$6,"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131))*HLOOKUP(LEFT(TRIM(AS$6),FIND("~",SUBSTITUTE(AS$6," ","~",LEN(TRIM(AS$6))-LEN(SUBSTITUTE(TRIM(AS$6)," ",""))))-1)&amp;" Total",$B$6:$BB$305,ROW($A131)-5,FALSE))</f>
        <v>0</v>
      </c>
      <c r="AT131" s="143">
        <f ca="1">IF(AT$5&lt;&gt;"",HLOOKUP(AT$5,Functionalization!$G$6:$R$305,ROW($A131)-5,FALSE),IFERROR(INDEX(AT$269:AT$305,MATCH($F131,$B$269:$B$305,0))/VLOOKUP($F131,$B$269:$BB$305,MATCH(LEFT(TRIM(AT$6),FIND("~",SUBSTITUTE(AT$6,"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131))*HLOOKUP(LEFT(TRIM(AT$6),FIND("~",SUBSTITUTE(AT$6," ","~",LEN(TRIM(AT$6))-LEN(SUBSTITUTE(TRIM(AT$6)," ",""))))-1)&amp;" Total",$B$6:$BB$305,ROW($A131)-5,FALSE))</f>
        <v>0</v>
      </c>
      <c r="AU131" s="143">
        <f ca="1">IF(AU$5&lt;&gt;"",HLOOKUP(AU$5,Functionalization!$G$6:$R$305,ROW($A131)-5,FALSE),IFERROR(INDEX(AU$269:AU$305,MATCH($F131,$B$269:$B$305,0))/VLOOKUP($F131,$B$269:$BB$305,MATCH(LEFT(TRIM(AU$6),FIND("~",SUBSTITUTE(AU$6,"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131))*HLOOKUP(LEFT(TRIM(AU$6),FIND("~",SUBSTITUTE(AU$6," ","~",LEN(TRIM(AU$6))-LEN(SUBSTITUTE(TRIM(AU$6)," ",""))))-1)&amp;" Total",$B$6:$BB$305,ROW($A131)-5,FALSE))</f>
        <v>0</v>
      </c>
      <c r="AV131" s="143">
        <f ca="1">IF(AV$5&lt;&gt;"",HLOOKUP(AV$5,Functionalization!$G$6:$R$305,ROW($A131)-5,FALSE),IFERROR(INDEX(AV$269:AV$305,MATCH($F131,$B$269:$B$305,0))/VLOOKUP($F131,$B$269:$BB$305,MATCH(LEFT(TRIM(AV$6),FIND("~",SUBSTITUTE(AV$6,"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131))*HLOOKUP(LEFT(TRIM(AV$6),FIND("~",SUBSTITUTE(AV$6," ","~",LEN(TRIM(AV$6))-LEN(SUBSTITUTE(TRIM(AV$6)," ",""))))-1)&amp;" Total",$B$6:$BB$305,ROW($A131)-5,FALSE))</f>
        <v>0</v>
      </c>
      <c r="AW131" s="143">
        <f ca="1">IF(AW$5&lt;&gt;"",HLOOKUP(AW$5,Functionalization!$G$6:$R$305,ROW($A131)-5,FALSE),IFERROR(INDEX(AW$269:AW$305,MATCH($F131,$B$269:$B$305,0))/VLOOKUP($F131,$B$269:$BB$305,MATCH(LEFT(TRIM(AW$6),FIND("~",SUBSTITUTE(AW$6,"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131))*HLOOKUP(LEFT(TRIM(AW$6),FIND("~",SUBSTITUTE(AW$6," ","~",LEN(TRIM(AW$6))-LEN(SUBSTITUTE(TRIM(AW$6)," ",""))))-1)&amp;" Total",$B$6:$BB$305,ROW($A131)-5,FALSE))</f>
        <v>0</v>
      </c>
      <c r="AX131" s="143">
        <f ca="1">IF(AX$5&lt;&gt;"",HLOOKUP(AX$5,Functionalization!$G$6:$R$305,ROW($A131)-5,FALSE),IFERROR(INDEX(AX$269:AX$305,MATCH($F131,$B$269:$B$305,0))/VLOOKUP($F131,$B$269:$BB$305,MATCH(LEFT(TRIM(AX$6),FIND("~",SUBSTITUTE(AX$6,"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131))*HLOOKUP(LEFT(TRIM(AX$6),FIND("~",SUBSTITUTE(AX$6," ","~",LEN(TRIM(AX$6))-LEN(SUBSTITUTE(TRIM(AX$6)," ",""))))-1)&amp;" Total",$B$6:$BB$305,ROW($A131)-5,FALSE))</f>
        <v>0</v>
      </c>
      <c r="AY131" s="143">
        <f ca="1">IF(AY$5&lt;&gt;"",HLOOKUP(AY$5,Functionalization!$G$6:$R$305,ROW($A131)-5,FALSE),IFERROR(INDEX(AY$269:AY$305,MATCH($F131,$B$269:$B$305,0))/VLOOKUP($F131,$B$269:$BB$305,MATCH(LEFT(TRIM(AY$6),FIND("~",SUBSTITUTE(AY$6,"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131))*HLOOKUP(LEFT(TRIM(AY$6),FIND("~",SUBSTITUTE(AY$6," ","~",LEN(TRIM(AY$6))-LEN(SUBSTITUTE(TRIM(AY$6)," ",""))))-1)&amp;" Total",$B$6:$BB$305,ROW($A131)-5,FALSE))</f>
        <v>0</v>
      </c>
      <c r="AZ131" s="143">
        <f ca="1">IF(AZ$5&lt;&gt;"",HLOOKUP(AZ$5,Functionalization!$G$6:$R$305,ROW($A131)-5,FALSE),IFERROR(INDEX(AZ$269:AZ$305,MATCH($F131,$B$269:$B$305,0))/VLOOKUP($F131,$B$269:$BB$305,MATCH(LEFT(TRIM(AZ$6),FIND("~",SUBSTITUTE(AZ$6,"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131))*HLOOKUP(LEFT(TRIM(AZ$6),FIND("~",SUBSTITUTE(AZ$6," ","~",LEN(TRIM(AZ$6))-LEN(SUBSTITUTE(TRIM(AZ$6)," ",""))))-1)&amp;" Total",$B$6:$BB$305,ROW($A131)-5,FALSE))</f>
        <v>0</v>
      </c>
      <c r="BA131" s="143">
        <f ca="1">IF(BA$5&lt;&gt;"",HLOOKUP(BA$5,Functionalization!$G$6:$R$305,ROW($A131)-5,FALSE),IFERROR(INDEX(BA$269:BA$305,MATCH($F131,$B$269:$B$305,0))/VLOOKUP($F131,$B$269:$BB$305,MATCH(LEFT(TRIM(BA$6),FIND("~",SUBSTITUTE(BA$6,"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131))*HLOOKUP(LEFT(TRIM(BA$6),FIND("~",SUBSTITUTE(BA$6," ","~",LEN(TRIM(BA$6))-LEN(SUBSTITUTE(TRIM(BA$6)," ",""))))-1)&amp;" Total",$B$6:$BB$305,ROW($A131)-5,FALSE))</f>
        <v>0</v>
      </c>
      <c r="BB131" s="143">
        <f ca="1">IF(BB$5&lt;&gt;"",HLOOKUP(BB$5,Functionalization!$G$6:$R$305,ROW($A131)-5,FALSE),IFERROR(INDEX(BB$269:BB$305,MATCH($F131,$B$269:$B$305,0))/VLOOKUP($F131,$B$269:$BB$305,MATCH(LEFT(TRIM(BB$6),FIND("~",SUBSTITUTE(BB$6,"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131))*HLOOKUP(LEFT(TRIM(BB$6),FIND("~",SUBSTITUTE(BB$6," ","~",LEN(TRIM(BB$6))-LEN(SUBSTITUTE(TRIM(BB$6)," ",""))))-1)&amp;" Total",$B$6:$BB$305,ROW($A131)-5,FALSE))</f>
        <v>0</v>
      </c>
      <c r="BD131" s="79">
        <f ca="1">IFERROR(IF(SUMIF($G$6:$BB$6,BD$6&amp;" Total",$G131:$BB131)-(SUMIF($G$6:$BB$6,BD$6&amp;" "&amp;'Input-Func_Class'!$D$22,$G131:$BB131)+IFERROR(SUMIF($G$6:$BB$6,BD$6&amp;" "&amp;'Input-Func_Class'!$E$22,$G131:$BB131),SUMIF($G$6:$BB$6,BD$6&amp;" "&amp;'Input-Func_Class'!$B$24,$G131:$BB131))+SUMIF($G$6:$BB$6,BD$6&amp;" "&amp;'Input-Func_Class'!$F$22,$G131:$BB131))&lt;Check_Limit,0,1),1)</f>
        <v>0</v>
      </c>
      <c r="BE131" s="79">
        <f ca="1">IFERROR(IF(SUMIF($G$6:$BB$6,BE$6&amp;" Total",$G131:$BB131)-(SUMIF($G$6:$BB$6,BE$6&amp;" "&amp;'Input-Func_Class'!$D$22,$G131:$BB131)+IFERROR(SUMIF($G$6:$BB$6,BE$6&amp;" "&amp;'Input-Func_Class'!$E$22,$G131:$BB131),SUMIF($G$6:$BB$6,BE$6&amp;" "&amp;'Input-Func_Class'!$B$24,$G131:$BB131))+SUMIF($G$6:$BB$6,BE$6&amp;" "&amp;'Input-Func_Class'!$F$22,$G131:$BB131))&lt;Check_Limit,0,1),1)</f>
        <v>0</v>
      </c>
      <c r="BF131" s="79">
        <f ca="1">IFERROR(IF(SUMIF($G$6:$BB$6,BF$6&amp;" Total",$G131:$BB131)-(SUMIF($G$6:$BB$6,BF$6&amp;" "&amp;'Input-Func_Class'!$D$22,$G131:$BB131)+IFERROR(SUMIF($G$6:$BB$6,BF$6&amp;" "&amp;'Input-Func_Class'!$E$22,$G131:$BB131),SUMIF($G$6:$BB$6,BF$6&amp;" "&amp;'Input-Func_Class'!$B$24,$G131:$BB131))+SUMIF($G$6:$BB$6,BF$6&amp;" "&amp;'Input-Func_Class'!$F$22,$G131:$BB131))&lt;Check_Limit,0,1),1)</f>
        <v>0</v>
      </c>
      <c r="BG131" s="79">
        <f ca="1">IFERROR(IF(SUMIF($G$6:$BB$6,BG$6&amp;" Total",$G131:$BB131)-(SUMIF($G$6:$BB$6,BG$6&amp;" "&amp;'Input-Func_Class'!$D$22,$G131:$BB131)+IFERROR(SUMIF($G$6:$BB$6,BG$6&amp;" "&amp;'Input-Func_Class'!$E$22,$G131:$BB131),SUMIF($G$6:$BB$6,BG$6&amp;" "&amp;'Input-Func_Class'!$B$24,$G131:$BB131))+SUMIF($G$6:$BB$6,BG$6&amp;" "&amp;'Input-Func_Class'!$F$22,$G131:$BB131))&lt;Check_Limit,0,1),1)</f>
        <v>0</v>
      </c>
      <c r="BH131" s="79">
        <f ca="1">IFERROR(IF(SUMIF($G$6:$BB$6,BH$6&amp;" Total",$G131:$BB131)-(SUMIF($G$6:$BB$6,BH$6&amp;" "&amp;'Input-Func_Class'!$D$22,$G131:$BB131)+IFERROR(SUMIF($G$6:$BB$6,BH$6&amp;" "&amp;'Input-Func_Class'!$E$22,$G131:$BB131),SUMIF($G$6:$BB$6,BH$6&amp;" "&amp;'Input-Func_Class'!$B$24,$G131:$BB131))+SUMIF($G$6:$BB$6,BH$6&amp;" "&amp;'Input-Func_Class'!$F$22,$G131:$BB131))&lt;Check_Limit,0,1),1)</f>
        <v>0</v>
      </c>
      <c r="BI131" s="79">
        <f ca="1">IFERROR(IF(SUMIF($G$6:$BB$6,BI$6&amp;" Total",$G131:$BB131)-(SUMIF($G$6:$BB$6,BI$6&amp;" "&amp;'Input-Func_Class'!$D$22,$G131:$BB131)+IFERROR(SUMIF($G$6:$BB$6,BI$6&amp;" "&amp;'Input-Func_Class'!$E$22,$G131:$BB131),SUMIF($G$6:$BB$6,BI$6&amp;" "&amp;'Input-Func_Class'!$B$24,$G131:$BB131))+SUMIF($G$6:$BB$6,BI$6&amp;" "&amp;'Input-Func_Class'!$F$22,$G131:$BB131))&lt;Check_Limit,0,1),1)</f>
        <v>0</v>
      </c>
      <c r="BJ131" s="79">
        <f ca="1">IFERROR(IF(SUMIF($G$6:$BB$6,BJ$6&amp;" Total",$G131:$BB131)-(SUMIF($G$6:$BB$6,BJ$6&amp;" "&amp;'Input-Func_Class'!$D$22,$G131:$BB131)+IFERROR(SUMIF($G$6:$BB$6,BJ$6&amp;" "&amp;'Input-Func_Class'!$E$22,$G131:$BB131),SUMIF($G$6:$BB$6,BJ$6&amp;" "&amp;'Input-Func_Class'!$B$24,$G131:$BB131))+SUMIF($G$6:$BB$6,BJ$6&amp;" "&amp;'Input-Func_Class'!$F$22,$G131:$BB131))&lt;Check_Limit,0,1),1)</f>
        <v>0</v>
      </c>
      <c r="BK131" s="79">
        <f ca="1">IFERROR(IF(SUMIF($G$6:$BB$6,BK$6&amp;" Total",$G131:$BB131)-(SUMIF($G$6:$BB$6,BK$6&amp;" "&amp;'Input-Func_Class'!$D$22,$G131:$BB131)+IFERROR(SUMIF($G$6:$BB$6,BK$6&amp;" "&amp;'Input-Func_Class'!$E$22,$G131:$BB131),SUMIF($G$6:$BB$6,BK$6&amp;" "&amp;'Input-Func_Class'!$B$24,$G131:$BB131))+SUMIF($G$6:$BB$6,BK$6&amp;" "&amp;'Input-Func_Class'!$F$22,$G131:$BB131))&lt;Check_Limit,0,1),1)</f>
        <v>0</v>
      </c>
      <c r="BL131" s="79">
        <f ca="1">IFERROR(IF(SUMIF($G$6:$BB$6,BL$6&amp;" Total",$G131:$BB131)-(SUMIF($G$6:$BB$6,BL$6&amp;" "&amp;'Input-Func_Class'!$D$22,$G131:$BB131)+IFERROR(SUMIF($G$6:$BB$6,BL$6&amp;" "&amp;'Input-Func_Class'!$E$22,$G131:$BB131),SUMIF($G$6:$BB$6,BL$6&amp;" "&amp;'Input-Func_Class'!$B$24,$G131:$BB131))+SUMIF($G$6:$BB$6,BL$6&amp;" "&amp;'Input-Func_Class'!$F$22,$G131:$BB131))&lt;Check_Limit,0,1),1)</f>
        <v>0</v>
      </c>
      <c r="BM131" s="79">
        <f ca="1">IFERROR(IF(SUMIF($G$6:$BB$6,BM$6&amp;" Total",$G131:$BB131)-(SUMIF($G$6:$BB$6,BM$6&amp;" "&amp;'Input-Func_Class'!$D$22,$G131:$BB131)+IFERROR(SUMIF($G$6:$BB$6,BM$6&amp;" "&amp;'Input-Func_Class'!$E$22,$G131:$BB131),SUMIF($G$6:$BB$6,BM$6&amp;" "&amp;'Input-Func_Class'!$B$24,$G131:$BB131))+SUMIF($G$6:$BB$6,BM$6&amp;" "&amp;'Input-Func_Class'!$F$22,$G131:$BB131))&lt;Check_Limit,0,1),1)</f>
        <v>0</v>
      </c>
      <c r="BN131" s="79">
        <f ca="1">IFERROR(IF(SUMIF($G$6:$BB$6,BN$6&amp;" Total",$G131:$BB131)-(SUMIF($G$6:$BB$6,BN$6&amp;" "&amp;'Input-Func_Class'!$D$22,$G131:$BB131)+IFERROR(SUMIF($G$6:$BB$6,BN$6&amp;" "&amp;'Input-Func_Class'!$E$22,$G131:$BB131),SUMIF($G$6:$BB$6,BN$6&amp;" "&amp;'Input-Func_Class'!$B$24,$G131:$BB131))+SUMIF($G$6:$BB$6,BN$6&amp;" "&amp;'Input-Func_Class'!$F$22,$G131:$BB131))&lt;Check_Limit,0,1),1)</f>
        <v>0</v>
      </c>
      <c r="BO131" s="79">
        <f ca="1">IFERROR(IF(SUMIF($G$6:$BB$6,BO$6&amp;" Total",$G131:$BB131)-(SUMIF($G$6:$BB$6,BO$6&amp;" "&amp;'Input-Func_Class'!$D$22,$G131:$BB131)+IFERROR(SUMIF($G$6:$BB$6,BO$6&amp;" "&amp;'Input-Func_Class'!$E$22,$G131:$BB131),SUMIF($G$6:$BB$6,BO$6&amp;" "&amp;'Input-Func_Class'!$B$24,$G131:$BB131))+SUMIF($G$6:$BB$6,BO$6&amp;" "&amp;'Input-Func_Class'!$F$22,$G131:$BB131))&lt;Check_Limit,0,1),1)</f>
        <v>0</v>
      </c>
    </row>
    <row r="132" spans="1:67" outlineLevel="1">
      <c r="A132" s="113">
        <f>IF(ISBLANK('Input-Accounts'!A132),"",'Input-Accounts'!A132)</f>
        <v>112</v>
      </c>
      <c r="B132" s="17" t="str">
        <f>IF(ISBLANK('Input-Accounts'!B132),"",'Input-Accounts'!B132)</f>
        <v>Maintenance of Mains</v>
      </c>
      <c r="C132" s="113">
        <f>IF(ISBLANK('Input-Accounts'!C132),"",'Input-Accounts'!C132)</f>
        <v>877</v>
      </c>
      <c r="D132" s="143">
        <f>Functionalization!$D132</f>
        <v>87749.404295532528</v>
      </c>
      <c r="E132" s="143">
        <f t="shared" ca="1" si="27"/>
        <v>0</v>
      </c>
      <c r="F132" s="89" t="str">
        <f>IF($D132=0,"-",IF('Input-Accounts'!$E132&lt;&gt;0,'Input-Accounts'!$E132,'Input-Accounts'!$G132))</f>
        <v>INT_DIST-MAINS</v>
      </c>
      <c r="G132" s="143">
        <f ca="1">IF(G$5&lt;&gt;"",HLOOKUP(G$5,Functionalization!$G$6:$R$305,ROW($A132)-5,FALSE),IFERROR(INDEX(G$269:G$305,MATCH($F132,$B$269:$B$305,0))/VLOOKUP($F132,$B$269:$BB$305,MATCH(LEFT(TRIM(G$6),FIND("~",SUBSTITUTE(G$6,"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132))*HLOOKUP(LEFT(TRIM(G$6),FIND("~",SUBSTITUTE(G$6," ","~",LEN(TRIM(G$6))-LEN(SUBSTITUTE(TRIM(G$6)," ",""))))-1)&amp;" Total",$B$6:$BB$305,ROW($A132)-5,FALSE))</f>
        <v>0</v>
      </c>
      <c r="H132" s="143">
        <f ca="1">IF(H$5&lt;&gt;"",HLOOKUP(H$5,Functionalization!$G$6:$R$305,ROW($A132)-5,FALSE),IFERROR(INDEX(H$269:H$305,MATCH($F132,$B$269:$B$305,0))/VLOOKUP($F132,$B$269:$BB$305,MATCH(LEFT(TRIM(H$6),FIND("~",SUBSTITUTE(H$6,"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132))*HLOOKUP(LEFT(TRIM(H$6),FIND("~",SUBSTITUTE(H$6," ","~",LEN(TRIM(H$6))-LEN(SUBSTITUTE(TRIM(H$6)," ",""))))-1)&amp;" Total",$B$6:$BB$305,ROW($A132)-5,FALSE))</f>
        <v>0</v>
      </c>
      <c r="I132" s="143">
        <f ca="1">IF(I$5&lt;&gt;"",HLOOKUP(I$5,Functionalization!$G$6:$R$305,ROW($A132)-5,FALSE),IFERROR(INDEX(I$269:I$305,MATCH($F132,$B$269:$B$305,0))/VLOOKUP($F132,$B$269:$BB$305,MATCH(LEFT(TRIM(I$6),FIND("~",SUBSTITUTE(I$6,"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132))*HLOOKUP(LEFT(TRIM(I$6),FIND("~",SUBSTITUTE(I$6," ","~",LEN(TRIM(I$6))-LEN(SUBSTITUTE(TRIM(I$6)," ",""))))-1)&amp;" Total",$B$6:$BB$305,ROW($A132)-5,FALSE))</f>
        <v>0</v>
      </c>
      <c r="J132" s="143">
        <f ca="1">IF(J$5&lt;&gt;"",HLOOKUP(J$5,Functionalization!$G$6:$R$305,ROW($A132)-5,FALSE),IFERROR(INDEX(J$269:J$305,MATCH($F132,$B$269:$B$305,0))/VLOOKUP($F132,$B$269:$BB$305,MATCH(LEFT(TRIM(J$6),FIND("~",SUBSTITUTE(J$6,"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132))*HLOOKUP(LEFT(TRIM(J$6),FIND("~",SUBSTITUTE(J$6," ","~",LEN(TRIM(J$6))-LEN(SUBSTITUTE(TRIM(J$6)," ",""))))-1)&amp;" Total",$B$6:$BB$305,ROW($A132)-5,FALSE))</f>
        <v>0</v>
      </c>
      <c r="K132" s="143">
        <f ca="1">IF(K$5&lt;&gt;"",HLOOKUP(K$5,Functionalization!$G$6:$R$305,ROW($A132)-5,FALSE),IFERROR(INDEX(K$269:K$305,MATCH($F132,$B$269:$B$305,0))/VLOOKUP($F132,$B$269:$BB$305,MATCH(LEFT(TRIM(K$6),FIND("~",SUBSTITUTE(K$6,"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132))*HLOOKUP(LEFT(TRIM(K$6),FIND("~",SUBSTITUTE(K$6," ","~",LEN(TRIM(K$6))-LEN(SUBSTITUTE(TRIM(K$6)," ",""))))-1)&amp;" Total",$B$6:$BB$305,ROW($A132)-5,FALSE))</f>
        <v>0</v>
      </c>
      <c r="L132" s="143">
        <f ca="1">IF(L$5&lt;&gt;"",HLOOKUP(L$5,Functionalization!$G$6:$R$305,ROW($A132)-5,FALSE),IFERROR(INDEX(L$269:L$305,MATCH($F132,$B$269:$B$305,0))/VLOOKUP($F132,$B$269:$BB$305,MATCH(LEFT(TRIM(L$6),FIND("~",SUBSTITUTE(L$6,"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132))*HLOOKUP(LEFT(TRIM(L$6),FIND("~",SUBSTITUTE(L$6," ","~",LEN(TRIM(L$6))-LEN(SUBSTITUTE(TRIM(L$6)," ",""))))-1)&amp;" Total",$B$6:$BB$305,ROW($A132)-5,FALSE))</f>
        <v>0</v>
      </c>
      <c r="M132" s="143">
        <f ca="1">IF(M$5&lt;&gt;"",HLOOKUP(M$5,Functionalization!$G$6:$R$305,ROW($A132)-5,FALSE),IFERROR(INDEX(M$269:M$305,MATCH($F132,$B$269:$B$305,0))/VLOOKUP($F132,$B$269:$BB$305,MATCH(LEFT(TRIM(M$6),FIND("~",SUBSTITUTE(M$6,"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132))*HLOOKUP(LEFT(TRIM(M$6),FIND("~",SUBSTITUTE(M$6," ","~",LEN(TRIM(M$6))-LEN(SUBSTITUTE(TRIM(M$6)," ",""))))-1)&amp;" Total",$B$6:$BB$305,ROW($A132)-5,FALSE))</f>
        <v>0</v>
      </c>
      <c r="N132" s="143">
        <f ca="1">IF(N$5&lt;&gt;"",HLOOKUP(N$5,Functionalization!$G$6:$R$305,ROW($A132)-5,FALSE),IFERROR(INDEX(N$269:N$305,MATCH($F132,$B$269:$B$305,0))/VLOOKUP($F132,$B$269:$BB$305,MATCH(LEFT(TRIM(N$6),FIND("~",SUBSTITUTE(N$6,"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132))*HLOOKUP(LEFT(TRIM(N$6),FIND("~",SUBSTITUTE(N$6," ","~",LEN(TRIM(N$6))-LEN(SUBSTITUTE(TRIM(N$6)," ",""))))-1)&amp;" Total",$B$6:$BB$305,ROW($A132)-5,FALSE))</f>
        <v>0</v>
      </c>
      <c r="O132" s="143">
        <f ca="1">IF(O$5&lt;&gt;"",HLOOKUP(O$5,Functionalization!$G$6:$R$305,ROW($A132)-5,FALSE),IFERROR(INDEX(O$269:O$305,MATCH($F132,$B$269:$B$305,0))/VLOOKUP($F132,$B$269:$BB$305,MATCH(LEFT(TRIM(O$6),FIND("~",SUBSTITUTE(O$6,"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132))*HLOOKUP(LEFT(TRIM(O$6),FIND("~",SUBSTITUTE(O$6," ","~",LEN(TRIM(O$6))-LEN(SUBSTITUTE(TRIM(O$6)," ",""))))-1)&amp;" Total",$B$6:$BB$305,ROW($A132)-5,FALSE))</f>
        <v>87749.404295532528</v>
      </c>
      <c r="P132" s="143">
        <f ca="1">IF(P$5&lt;&gt;"",HLOOKUP(P$5,Functionalization!$G$6:$R$305,ROW($A132)-5,FALSE),IFERROR(INDEX(P$269:P$305,MATCH($F132,$B$269:$B$305,0))/VLOOKUP($F132,$B$269:$BB$305,MATCH(LEFT(TRIM(P$6),FIND("~",SUBSTITUTE(P$6,"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132))*HLOOKUP(LEFT(TRIM(P$6),FIND("~",SUBSTITUTE(P$6," ","~",LEN(TRIM(P$6))-LEN(SUBSTITUTE(TRIM(P$6)," ",""))))-1)&amp;" Total",$B$6:$BB$305,ROW($A132)-5,FALSE))</f>
        <v>87749.404295532528</v>
      </c>
      <c r="Q132" s="143">
        <f ca="1">IF(Q$5&lt;&gt;"",HLOOKUP(Q$5,Functionalization!$G$6:$R$305,ROW($A132)-5,FALSE),IFERROR(INDEX(Q$269:Q$305,MATCH($F132,$B$269:$B$305,0))/VLOOKUP($F132,$B$269:$BB$305,MATCH(LEFT(TRIM(Q$6),FIND("~",SUBSTITUTE(Q$6,"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132))*HLOOKUP(LEFT(TRIM(Q$6),FIND("~",SUBSTITUTE(Q$6," ","~",LEN(TRIM(Q$6))-LEN(SUBSTITUTE(TRIM(Q$6)," ",""))))-1)&amp;" Total",$B$6:$BB$305,ROW($A132)-5,FALSE))</f>
        <v>0</v>
      </c>
      <c r="R132" s="143">
        <f ca="1">IF(R$5&lt;&gt;"",HLOOKUP(R$5,Functionalization!$G$6:$R$305,ROW($A132)-5,FALSE),IFERROR(INDEX(R$269:R$305,MATCH($F132,$B$269:$B$305,0))/VLOOKUP($F132,$B$269:$BB$305,MATCH(LEFT(TRIM(R$6),FIND("~",SUBSTITUTE(R$6,"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132))*HLOOKUP(LEFT(TRIM(R$6),FIND("~",SUBSTITUTE(R$6," ","~",LEN(TRIM(R$6))-LEN(SUBSTITUTE(TRIM(R$6)," ",""))))-1)&amp;" Total",$B$6:$BB$305,ROW($A132)-5,FALSE))</f>
        <v>0</v>
      </c>
      <c r="S132" s="143">
        <f ca="1">IF(S$5&lt;&gt;"",HLOOKUP(S$5,Functionalization!$G$6:$R$305,ROW($A132)-5,FALSE),IFERROR(INDEX(S$269:S$305,MATCH($F132,$B$269:$B$305,0))/VLOOKUP($F132,$B$269:$BB$305,MATCH(LEFT(TRIM(S$6),FIND("~",SUBSTITUTE(S$6,"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132))*HLOOKUP(LEFT(TRIM(S$6),FIND("~",SUBSTITUTE(S$6," ","~",LEN(TRIM(S$6))-LEN(SUBSTITUTE(TRIM(S$6)," ",""))))-1)&amp;" Total",$B$6:$BB$305,ROW($A132)-5,FALSE))</f>
        <v>0</v>
      </c>
      <c r="T132" s="143">
        <f ca="1">IF(T$5&lt;&gt;"",HLOOKUP(T$5,Functionalization!$G$6:$R$305,ROW($A132)-5,FALSE),IFERROR(INDEX(T$269:T$305,MATCH($F132,$B$269:$B$305,0))/VLOOKUP($F132,$B$269:$BB$305,MATCH(LEFT(TRIM(T$6),FIND("~",SUBSTITUTE(T$6,"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132))*HLOOKUP(LEFT(TRIM(T$6),FIND("~",SUBSTITUTE(T$6," ","~",LEN(TRIM(T$6))-LEN(SUBSTITUTE(TRIM(T$6)," ",""))))-1)&amp;" Total",$B$6:$BB$305,ROW($A132)-5,FALSE))</f>
        <v>0</v>
      </c>
      <c r="U132" s="143">
        <f ca="1">IF(U$5&lt;&gt;"",HLOOKUP(U$5,Functionalization!$G$6:$R$305,ROW($A132)-5,FALSE),IFERROR(INDEX(U$269:U$305,MATCH($F132,$B$269:$B$305,0))/VLOOKUP($F132,$B$269:$BB$305,MATCH(LEFT(TRIM(U$6),FIND("~",SUBSTITUTE(U$6,"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132))*HLOOKUP(LEFT(TRIM(U$6),FIND("~",SUBSTITUTE(U$6," ","~",LEN(TRIM(U$6))-LEN(SUBSTITUTE(TRIM(U$6)," ",""))))-1)&amp;" Total",$B$6:$BB$305,ROW($A132)-5,FALSE))</f>
        <v>0</v>
      </c>
      <c r="V132" s="143">
        <f ca="1">IF(V$5&lt;&gt;"",HLOOKUP(V$5,Functionalization!$G$6:$R$305,ROW($A132)-5,FALSE),IFERROR(INDEX(V$269:V$305,MATCH($F132,$B$269:$B$305,0))/VLOOKUP($F132,$B$269:$BB$305,MATCH(LEFT(TRIM(V$6),FIND("~",SUBSTITUTE(V$6,"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132))*HLOOKUP(LEFT(TRIM(V$6),FIND("~",SUBSTITUTE(V$6," ","~",LEN(TRIM(V$6))-LEN(SUBSTITUTE(TRIM(V$6)," ",""))))-1)&amp;" Total",$B$6:$BB$305,ROW($A132)-5,FALSE))</f>
        <v>0</v>
      </c>
      <c r="W132" s="143">
        <f ca="1">IF(W$5&lt;&gt;"",HLOOKUP(W$5,Functionalization!$G$6:$R$305,ROW($A132)-5,FALSE),IFERROR(INDEX(W$269:W$305,MATCH($F132,$B$269:$B$305,0))/VLOOKUP($F132,$B$269:$BB$305,MATCH(LEFT(TRIM(W$6),FIND("~",SUBSTITUTE(W$6,"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132))*HLOOKUP(LEFT(TRIM(W$6),FIND("~",SUBSTITUTE(W$6," ","~",LEN(TRIM(W$6))-LEN(SUBSTITUTE(TRIM(W$6)," ",""))))-1)&amp;" Total",$B$6:$BB$305,ROW($A132)-5,FALSE))</f>
        <v>0</v>
      </c>
      <c r="X132" s="143">
        <f ca="1">IF(X$5&lt;&gt;"",HLOOKUP(X$5,Functionalization!$G$6:$R$305,ROW($A132)-5,FALSE),IFERROR(INDEX(X$269:X$305,MATCH($F132,$B$269:$B$305,0))/VLOOKUP($F132,$B$269:$BB$305,MATCH(LEFT(TRIM(X$6),FIND("~",SUBSTITUTE(X$6,"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132))*HLOOKUP(LEFT(TRIM(X$6),FIND("~",SUBSTITUTE(X$6," ","~",LEN(TRIM(X$6))-LEN(SUBSTITUTE(TRIM(X$6)," ",""))))-1)&amp;" Total",$B$6:$BB$305,ROW($A132)-5,FALSE))</f>
        <v>0</v>
      </c>
      <c r="Y132" s="143">
        <f ca="1">IF(Y$5&lt;&gt;"",HLOOKUP(Y$5,Functionalization!$G$6:$R$305,ROW($A132)-5,FALSE),IFERROR(INDEX(Y$269:Y$305,MATCH($F132,$B$269:$B$305,0))/VLOOKUP($F132,$B$269:$BB$305,MATCH(LEFT(TRIM(Y$6),FIND("~",SUBSTITUTE(Y$6,"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132))*HLOOKUP(LEFT(TRIM(Y$6),FIND("~",SUBSTITUTE(Y$6," ","~",LEN(TRIM(Y$6))-LEN(SUBSTITUTE(TRIM(Y$6)," ",""))))-1)&amp;" Total",$B$6:$BB$305,ROW($A132)-5,FALSE))</f>
        <v>0</v>
      </c>
      <c r="Z132" s="143">
        <f ca="1">IF(Z$5&lt;&gt;"",HLOOKUP(Z$5,Functionalization!$G$6:$R$305,ROW($A132)-5,FALSE),IFERROR(INDEX(Z$269:Z$305,MATCH($F132,$B$269:$B$305,0))/VLOOKUP($F132,$B$269:$BB$305,MATCH(LEFT(TRIM(Z$6),FIND("~",SUBSTITUTE(Z$6,"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132))*HLOOKUP(LEFT(TRIM(Z$6),FIND("~",SUBSTITUTE(Z$6," ","~",LEN(TRIM(Z$6))-LEN(SUBSTITUTE(TRIM(Z$6)," ",""))))-1)&amp;" Total",$B$6:$BB$305,ROW($A132)-5,FALSE))</f>
        <v>0</v>
      </c>
      <c r="AA132" s="143">
        <f ca="1">IF(AA$5&lt;&gt;"",HLOOKUP(AA$5,Functionalization!$G$6:$R$305,ROW($A132)-5,FALSE),IFERROR(INDEX(AA$269:AA$305,MATCH($F132,$B$269:$B$305,0))/VLOOKUP($F132,$B$269:$BB$305,MATCH(LEFT(TRIM(AA$6),FIND("~",SUBSTITUTE(AA$6,"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132))*HLOOKUP(LEFT(TRIM(AA$6),FIND("~",SUBSTITUTE(AA$6," ","~",LEN(TRIM(AA$6))-LEN(SUBSTITUTE(TRIM(AA$6)," ",""))))-1)&amp;" Total",$B$6:$BB$305,ROW($A132)-5,FALSE))</f>
        <v>0</v>
      </c>
      <c r="AB132" s="143">
        <f ca="1">IF(AB$5&lt;&gt;"",HLOOKUP(AB$5,Functionalization!$G$6:$R$305,ROW($A132)-5,FALSE),IFERROR(INDEX(AB$269:AB$305,MATCH($F132,$B$269:$B$305,0))/VLOOKUP($F132,$B$269:$BB$305,MATCH(LEFT(TRIM(AB$6),FIND("~",SUBSTITUTE(AB$6,"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132))*HLOOKUP(LEFT(TRIM(AB$6),FIND("~",SUBSTITUTE(AB$6," ","~",LEN(TRIM(AB$6))-LEN(SUBSTITUTE(TRIM(AB$6)," ",""))))-1)&amp;" Total",$B$6:$BB$305,ROW($A132)-5,FALSE))</f>
        <v>0</v>
      </c>
      <c r="AC132" s="143">
        <f ca="1">IF(AC$5&lt;&gt;"",HLOOKUP(AC$5,Functionalization!$G$6:$R$305,ROW($A132)-5,FALSE),IFERROR(INDEX(AC$269:AC$305,MATCH($F132,$B$269:$B$305,0))/VLOOKUP($F132,$B$269:$BB$305,MATCH(LEFT(TRIM(AC$6),FIND("~",SUBSTITUTE(AC$6,"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132))*HLOOKUP(LEFT(TRIM(AC$6),FIND("~",SUBSTITUTE(AC$6," ","~",LEN(TRIM(AC$6))-LEN(SUBSTITUTE(TRIM(AC$6)," ",""))))-1)&amp;" Total",$B$6:$BB$305,ROW($A132)-5,FALSE))</f>
        <v>0</v>
      </c>
      <c r="AD132" s="143">
        <f ca="1">IF(AD$5&lt;&gt;"",HLOOKUP(AD$5,Functionalization!$G$6:$R$305,ROW($A132)-5,FALSE),IFERROR(INDEX(AD$269:AD$305,MATCH($F132,$B$269:$B$305,0))/VLOOKUP($F132,$B$269:$BB$305,MATCH(LEFT(TRIM(AD$6),FIND("~",SUBSTITUTE(AD$6,"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132))*HLOOKUP(LEFT(TRIM(AD$6),FIND("~",SUBSTITUTE(AD$6," ","~",LEN(TRIM(AD$6))-LEN(SUBSTITUTE(TRIM(AD$6)," ",""))))-1)&amp;" Total",$B$6:$BB$305,ROW($A132)-5,FALSE))</f>
        <v>0</v>
      </c>
      <c r="AE132" s="143">
        <f ca="1">IF(AE$5&lt;&gt;"",HLOOKUP(AE$5,Functionalization!$G$6:$R$305,ROW($A132)-5,FALSE),IFERROR(INDEX(AE$269:AE$305,MATCH($F132,$B$269:$B$305,0))/VLOOKUP($F132,$B$269:$BB$305,MATCH(LEFT(TRIM(AE$6),FIND("~",SUBSTITUTE(AE$6,"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132))*HLOOKUP(LEFT(TRIM(AE$6),FIND("~",SUBSTITUTE(AE$6," ","~",LEN(TRIM(AE$6))-LEN(SUBSTITUTE(TRIM(AE$6)," ",""))))-1)&amp;" Total",$B$6:$BB$305,ROW($A132)-5,FALSE))</f>
        <v>0</v>
      </c>
      <c r="AF132" s="143">
        <f ca="1">IF(AF$5&lt;&gt;"",HLOOKUP(AF$5,Functionalization!$G$6:$R$305,ROW($A132)-5,FALSE),IFERROR(INDEX(AF$269:AF$305,MATCH($F132,$B$269:$B$305,0))/VLOOKUP($F132,$B$269:$BB$305,MATCH(LEFT(TRIM(AF$6),FIND("~",SUBSTITUTE(AF$6,"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132))*HLOOKUP(LEFT(TRIM(AF$6),FIND("~",SUBSTITUTE(AF$6," ","~",LEN(TRIM(AF$6))-LEN(SUBSTITUTE(TRIM(AF$6)," ",""))))-1)&amp;" Total",$B$6:$BB$305,ROW($A132)-5,FALSE))</f>
        <v>0</v>
      </c>
      <c r="AG132" s="143">
        <f ca="1">IF(AG$5&lt;&gt;"",HLOOKUP(AG$5,Functionalization!$G$6:$R$305,ROW($A132)-5,FALSE),IFERROR(INDEX(AG$269:AG$305,MATCH($F132,$B$269:$B$305,0))/VLOOKUP($F132,$B$269:$BB$305,MATCH(LEFT(TRIM(AG$6),FIND("~",SUBSTITUTE(AG$6,"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132))*HLOOKUP(LEFT(TRIM(AG$6),FIND("~",SUBSTITUTE(AG$6," ","~",LEN(TRIM(AG$6))-LEN(SUBSTITUTE(TRIM(AG$6)," ",""))))-1)&amp;" Total",$B$6:$BB$305,ROW($A132)-5,FALSE))</f>
        <v>0</v>
      </c>
      <c r="AH132" s="143">
        <f ca="1">IF(AH$5&lt;&gt;"",HLOOKUP(AH$5,Functionalization!$G$6:$R$305,ROW($A132)-5,FALSE),IFERROR(INDEX(AH$269:AH$305,MATCH($F132,$B$269:$B$305,0))/VLOOKUP($F132,$B$269:$BB$305,MATCH(LEFT(TRIM(AH$6),FIND("~",SUBSTITUTE(AH$6,"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132))*HLOOKUP(LEFT(TRIM(AH$6),FIND("~",SUBSTITUTE(AH$6," ","~",LEN(TRIM(AH$6))-LEN(SUBSTITUTE(TRIM(AH$6)," ",""))))-1)&amp;" Total",$B$6:$BB$305,ROW($A132)-5,FALSE))</f>
        <v>0</v>
      </c>
      <c r="AI132" s="143">
        <f ca="1">IF(AI$5&lt;&gt;"",HLOOKUP(AI$5,Functionalization!$G$6:$R$305,ROW($A132)-5,FALSE),IFERROR(INDEX(AI$269:AI$305,MATCH($F132,$B$269:$B$305,0))/VLOOKUP($F132,$B$269:$BB$305,MATCH(LEFT(TRIM(AI$6),FIND("~",SUBSTITUTE(AI$6,"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132))*HLOOKUP(LEFT(TRIM(AI$6),FIND("~",SUBSTITUTE(AI$6," ","~",LEN(TRIM(AI$6))-LEN(SUBSTITUTE(TRIM(AI$6)," ",""))))-1)&amp;" Total",$B$6:$BB$305,ROW($A132)-5,FALSE))</f>
        <v>0</v>
      </c>
      <c r="AJ132" s="143">
        <f ca="1">IF(AJ$5&lt;&gt;"",HLOOKUP(AJ$5,Functionalization!$G$6:$R$305,ROW($A132)-5,FALSE),IFERROR(INDEX(AJ$269:AJ$305,MATCH($F132,$B$269:$B$305,0))/VLOOKUP($F132,$B$269:$BB$305,MATCH(LEFT(TRIM(AJ$6),FIND("~",SUBSTITUTE(AJ$6,"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132))*HLOOKUP(LEFT(TRIM(AJ$6),FIND("~",SUBSTITUTE(AJ$6," ","~",LEN(TRIM(AJ$6))-LEN(SUBSTITUTE(TRIM(AJ$6)," ",""))))-1)&amp;" Total",$B$6:$BB$305,ROW($A132)-5,FALSE))</f>
        <v>0</v>
      </c>
      <c r="AK132" s="143">
        <f ca="1">IF(AK$5&lt;&gt;"",HLOOKUP(AK$5,Functionalization!$G$6:$R$305,ROW($A132)-5,FALSE),IFERROR(INDEX(AK$269:AK$305,MATCH($F132,$B$269:$B$305,0))/VLOOKUP($F132,$B$269:$BB$305,MATCH(LEFT(TRIM(AK$6),FIND("~",SUBSTITUTE(AK$6,"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132))*HLOOKUP(LEFT(TRIM(AK$6),FIND("~",SUBSTITUTE(AK$6," ","~",LEN(TRIM(AK$6))-LEN(SUBSTITUTE(TRIM(AK$6)," ",""))))-1)&amp;" Total",$B$6:$BB$305,ROW($A132)-5,FALSE))</f>
        <v>0</v>
      </c>
      <c r="AL132" s="143">
        <f ca="1">IF(AL$5&lt;&gt;"",HLOOKUP(AL$5,Functionalization!$G$6:$R$305,ROW($A132)-5,FALSE),IFERROR(INDEX(AL$269:AL$305,MATCH($F132,$B$269:$B$305,0))/VLOOKUP($F132,$B$269:$BB$305,MATCH(LEFT(TRIM(AL$6),FIND("~",SUBSTITUTE(AL$6,"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132))*HLOOKUP(LEFT(TRIM(AL$6),FIND("~",SUBSTITUTE(AL$6," ","~",LEN(TRIM(AL$6))-LEN(SUBSTITUTE(TRIM(AL$6)," ",""))))-1)&amp;" Total",$B$6:$BB$305,ROW($A132)-5,FALSE))</f>
        <v>0</v>
      </c>
      <c r="AM132" s="143">
        <f ca="1">IF(AM$5&lt;&gt;"",HLOOKUP(AM$5,Functionalization!$G$6:$R$305,ROW($A132)-5,FALSE),IFERROR(INDEX(AM$269:AM$305,MATCH($F132,$B$269:$B$305,0))/VLOOKUP($F132,$B$269:$BB$305,MATCH(LEFT(TRIM(AM$6),FIND("~",SUBSTITUTE(AM$6,"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132))*HLOOKUP(LEFT(TRIM(AM$6),FIND("~",SUBSTITUTE(AM$6," ","~",LEN(TRIM(AM$6))-LEN(SUBSTITUTE(TRIM(AM$6)," ",""))))-1)&amp;" Total",$B$6:$BB$305,ROW($A132)-5,FALSE))</f>
        <v>0</v>
      </c>
      <c r="AN132" s="143">
        <f ca="1">IF(AN$5&lt;&gt;"",HLOOKUP(AN$5,Functionalization!$G$6:$R$305,ROW($A132)-5,FALSE),IFERROR(INDEX(AN$269:AN$305,MATCH($F132,$B$269:$B$305,0))/VLOOKUP($F132,$B$269:$BB$305,MATCH(LEFT(TRIM(AN$6),FIND("~",SUBSTITUTE(AN$6,"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132))*HLOOKUP(LEFT(TRIM(AN$6),FIND("~",SUBSTITUTE(AN$6," ","~",LEN(TRIM(AN$6))-LEN(SUBSTITUTE(TRIM(AN$6)," ",""))))-1)&amp;" Total",$B$6:$BB$305,ROW($A132)-5,FALSE))</f>
        <v>0</v>
      </c>
      <c r="AO132" s="143">
        <f ca="1">IF(AO$5&lt;&gt;"",HLOOKUP(AO$5,Functionalization!$G$6:$R$305,ROW($A132)-5,FALSE),IFERROR(INDEX(AO$269:AO$305,MATCH($F132,$B$269:$B$305,0))/VLOOKUP($F132,$B$269:$BB$305,MATCH(LEFT(TRIM(AO$6),FIND("~",SUBSTITUTE(AO$6,"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132))*HLOOKUP(LEFT(TRIM(AO$6),FIND("~",SUBSTITUTE(AO$6," ","~",LEN(TRIM(AO$6))-LEN(SUBSTITUTE(TRIM(AO$6)," ",""))))-1)&amp;" Total",$B$6:$BB$305,ROW($A132)-5,FALSE))</f>
        <v>0</v>
      </c>
      <c r="AP132" s="143">
        <f ca="1">IF(AP$5&lt;&gt;"",HLOOKUP(AP$5,Functionalization!$G$6:$R$305,ROW($A132)-5,FALSE),IFERROR(INDEX(AP$269:AP$305,MATCH($F132,$B$269:$B$305,0))/VLOOKUP($F132,$B$269:$BB$305,MATCH(LEFT(TRIM(AP$6),FIND("~",SUBSTITUTE(AP$6,"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132))*HLOOKUP(LEFT(TRIM(AP$6),FIND("~",SUBSTITUTE(AP$6," ","~",LEN(TRIM(AP$6))-LEN(SUBSTITUTE(TRIM(AP$6)," ",""))))-1)&amp;" Total",$B$6:$BB$305,ROW($A132)-5,FALSE))</f>
        <v>0</v>
      </c>
      <c r="AQ132" s="143">
        <f ca="1">IF(AQ$5&lt;&gt;"",HLOOKUP(AQ$5,Functionalization!$G$6:$R$305,ROW($A132)-5,FALSE),IFERROR(INDEX(AQ$269:AQ$305,MATCH($F132,$B$269:$B$305,0))/VLOOKUP($F132,$B$269:$BB$305,MATCH(LEFT(TRIM(AQ$6),FIND("~",SUBSTITUTE(AQ$6,"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132))*HLOOKUP(LEFT(TRIM(AQ$6),FIND("~",SUBSTITUTE(AQ$6," ","~",LEN(TRIM(AQ$6))-LEN(SUBSTITUTE(TRIM(AQ$6)," ",""))))-1)&amp;" Total",$B$6:$BB$305,ROW($A132)-5,FALSE))</f>
        <v>0</v>
      </c>
      <c r="AR132" s="143">
        <f ca="1">IF(AR$5&lt;&gt;"",HLOOKUP(AR$5,Functionalization!$G$6:$R$305,ROW($A132)-5,FALSE),IFERROR(INDEX(AR$269:AR$305,MATCH($F132,$B$269:$B$305,0))/VLOOKUP($F132,$B$269:$BB$305,MATCH(LEFT(TRIM(AR$6),FIND("~",SUBSTITUTE(AR$6,"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132))*HLOOKUP(LEFT(TRIM(AR$6),FIND("~",SUBSTITUTE(AR$6," ","~",LEN(TRIM(AR$6))-LEN(SUBSTITUTE(TRIM(AR$6)," ",""))))-1)&amp;" Total",$B$6:$BB$305,ROW($A132)-5,FALSE))</f>
        <v>0</v>
      </c>
      <c r="AS132" s="143">
        <f ca="1">IF(AS$5&lt;&gt;"",HLOOKUP(AS$5,Functionalization!$G$6:$R$305,ROW($A132)-5,FALSE),IFERROR(INDEX(AS$269:AS$305,MATCH($F132,$B$269:$B$305,0))/VLOOKUP($F132,$B$269:$BB$305,MATCH(LEFT(TRIM(AS$6),FIND("~",SUBSTITUTE(AS$6,"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132))*HLOOKUP(LEFT(TRIM(AS$6),FIND("~",SUBSTITUTE(AS$6," ","~",LEN(TRIM(AS$6))-LEN(SUBSTITUTE(TRIM(AS$6)," ",""))))-1)&amp;" Total",$B$6:$BB$305,ROW($A132)-5,FALSE))</f>
        <v>0</v>
      </c>
      <c r="AT132" s="143">
        <f ca="1">IF(AT$5&lt;&gt;"",HLOOKUP(AT$5,Functionalization!$G$6:$R$305,ROW($A132)-5,FALSE),IFERROR(INDEX(AT$269:AT$305,MATCH($F132,$B$269:$B$305,0))/VLOOKUP($F132,$B$269:$BB$305,MATCH(LEFT(TRIM(AT$6),FIND("~",SUBSTITUTE(AT$6,"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132))*HLOOKUP(LEFT(TRIM(AT$6),FIND("~",SUBSTITUTE(AT$6," ","~",LEN(TRIM(AT$6))-LEN(SUBSTITUTE(TRIM(AT$6)," ",""))))-1)&amp;" Total",$B$6:$BB$305,ROW($A132)-5,FALSE))</f>
        <v>0</v>
      </c>
      <c r="AU132" s="143">
        <f ca="1">IF(AU$5&lt;&gt;"",HLOOKUP(AU$5,Functionalization!$G$6:$R$305,ROW($A132)-5,FALSE),IFERROR(INDEX(AU$269:AU$305,MATCH($F132,$B$269:$B$305,0))/VLOOKUP($F132,$B$269:$BB$305,MATCH(LEFT(TRIM(AU$6),FIND("~",SUBSTITUTE(AU$6,"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132))*HLOOKUP(LEFT(TRIM(AU$6),FIND("~",SUBSTITUTE(AU$6," ","~",LEN(TRIM(AU$6))-LEN(SUBSTITUTE(TRIM(AU$6)," ",""))))-1)&amp;" Total",$B$6:$BB$305,ROW($A132)-5,FALSE))</f>
        <v>0</v>
      </c>
      <c r="AV132" s="143">
        <f ca="1">IF(AV$5&lt;&gt;"",HLOOKUP(AV$5,Functionalization!$G$6:$R$305,ROW($A132)-5,FALSE),IFERROR(INDEX(AV$269:AV$305,MATCH($F132,$B$269:$B$305,0))/VLOOKUP($F132,$B$269:$BB$305,MATCH(LEFT(TRIM(AV$6),FIND("~",SUBSTITUTE(AV$6,"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132))*HLOOKUP(LEFT(TRIM(AV$6),FIND("~",SUBSTITUTE(AV$6," ","~",LEN(TRIM(AV$6))-LEN(SUBSTITUTE(TRIM(AV$6)," ",""))))-1)&amp;" Total",$B$6:$BB$305,ROW($A132)-5,FALSE))</f>
        <v>0</v>
      </c>
      <c r="AW132" s="143">
        <f ca="1">IF(AW$5&lt;&gt;"",HLOOKUP(AW$5,Functionalization!$G$6:$R$305,ROW($A132)-5,FALSE),IFERROR(INDEX(AW$269:AW$305,MATCH($F132,$B$269:$B$305,0))/VLOOKUP($F132,$B$269:$BB$305,MATCH(LEFT(TRIM(AW$6),FIND("~",SUBSTITUTE(AW$6,"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132))*HLOOKUP(LEFT(TRIM(AW$6),FIND("~",SUBSTITUTE(AW$6," ","~",LEN(TRIM(AW$6))-LEN(SUBSTITUTE(TRIM(AW$6)," ",""))))-1)&amp;" Total",$B$6:$BB$305,ROW($A132)-5,FALSE))</f>
        <v>0</v>
      </c>
      <c r="AX132" s="143">
        <f ca="1">IF(AX$5&lt;&gt;"",HLOOKUP(AX$5,Functionalization!$G$6:$R$305,ROW($A132)-5,FALSE),IFERROR(INDEX(AX$269:AX$305,MATCH($F132,$B$269:$B$305,0))/VLOOKUP($F132,$B$269:$BB$305,MATCH(LEFT(TRIM(AX$6),FIND("~",SUBSTITUTE(AX$6,"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132))*HLOOKUP(LEFT(TRIM(AX$6),FIND("~",SUBSTITUTE(AX$6," ","~",LEN(TRIM(AX$6))-LEN(SUBSTITUTE(TRIM(AX$6)," ",""))))-1)&amp;" Total",$B$6:$BB$305,ROW($A132)-5,FALSE))</f>
        <v>0</v>
      </c>
      <c r="AY132" s="143">
        <f ca="1">IF(AY$5&lt;&gt;"",HLOOKUP(AY$5,Functionalization!$G$6:$R$305,ROW($A132)-5,FALSE),IFERROR(INDEX(AY$269:AY$305,MATCH($F132,$B$269:$B$305,0))/VLOOKUP($F132,$B$269:$BB$305,MATCH(LEFT(TRIM(AY$6),FIND("~",SUBSTITUTE(AY$6,"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132))*HLOOKUP(LEFT(TRIM(AY$6),FIND("~",SUBSTITUTE(AY$6," ","~",LEN(TRIM(AY$6))-LEN(SUBSTITUTE(TRIM(AY$6)," ",""))))-1)&amp;" Total",$B$6:$BB$305,ROW($A132)-5,FALSE))</f>
        <v>0</v>
      </c>
      <c r="AZ132" s="143">
        <f ca="1">IF(AZ$5&lt;&gt;"",HLOOKUP(AZ$5,Functionalization!$G$6:$R$305,ROW($A132)-5,FALSE),IFERROR(INDEX(AZ$269:AZ$305,MATCH($F132,$B$269:$B$305,0))/VLOOKUP($F132,$B$269:$BB$305,MATCH(LEFT(TRIM(AZ$6),FIND("~",SUBSTITUTE(AZ$6,"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132))*HLOOKUP(LEFT(TRIM(AZ$6),FIND("~",SUBSTITUTE(AZ$6," ","~",LEN(TRIM(AZ$6))-LEN(SUBSTITUTE(TRIM(AZ$6)," ",""))))-1)&amp;" Total",$B$6:$BB$305,ROW($A132)-5,FALSE))</f>
        <v>0</v>
      </c>
      <c r="BA132" s="143">
        <f ca="1">IF(BA$5&lt;&gt;"",HLOOKUP(BA$5,Functionalization!$G$6:$R$305,ROW($A132)-5,FALSE),IFERROR(INDEX(BA$269:BA$305,MATCH($F132,$B$269:$B$305,0))/VLOOKUP($F132,$B$269:$BB$305,MATCH(LEFT(TRIM(BA$6),FIND("~",SUBSTITUTE(BA$6,"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132))*HLOOKUP(LEFT(TRIM(BA$6),FIND("~",SUBSTITUTE(BA$6," ","~",LEN(TRIM(BA$6))-LEN(SUBSTITUTE(TRIM(BA$6)," ",""))))-1)&amp;" Total",$B$6:$BB$305,ROW($A132)-5,FALSE))</f>
        <v>0</v>
      </c>
      <c r="BB132" s="143">
        <f ca="1">IF(BB$5&lt;&gt;"",HLOOKUP(BB$5,Functionalization!$G$6:$R$305,ROW($A132)-5,FALSE),IFERROR(INDEX(BB$269:BB$305,MATCH($F132,$B$269:$B$305,0))/VLOOKUP($F132,$B$269:$BB$305,MATCH(LEFT(TRIM(BB$6),FIND("~",SUBSTITUTE(BB$6,"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132))*HLOOKUP(LEFT(TRIM(BB$6),FIND("~",SUBSTITUTE(BB$6," ","~",LEN(TRIM(BB$6))-LEN(SUBSTITUTE(TRIM(BB$6)," ",""))))-1)&amp;" Total",$B$6:$BB$305,ROW($A132)-5,FALSE))</f>
        <v>0</v>
      </c>
      <c r="BD132" s="79">
        <f ca="1">IFERROR(IF(SUMIF($G$6:$BB$6,BD$6&amp;" Total",$G132:$BB132)-(SUMIF($G$6:$BB$6,BD$6&amp;" "&amp;'Input-Func_Class'!$D$22,$G132:$BB132)+IFERROR(SUMIF($G$6:$BB$6,BD$6&amp;" "&amp;'Input-Func_Class'!$E$22,$G132:$BB132),SUMIF($G$6:$BB$6,BD$6&amp;" "&amp;'Input-Func_Class'!$B$24,$G132:$BB132))+SUMIF($G$6:$BB$6,BD$6&amp;" "&amp;'Input-Func_Class'!$F$22,$G132:$BB132))&lt;Check_Limit,0,1),1)</f>
        <v>0</v>
      </c>
      <c r="BE132" s="79">
        <f ca="1">IFERROR(IF(SUMIF($G$6:$BB$6,BE$6&amp;" Total",$G132:$BB132)-(SUMIF($G$6:$BB$6,BE$6&amp;" "&amp;'Input-Func_Class'!$D$22,$G132:$BB132)+IFERROR(SUMIF($G$6:$BB$6,BE$6&amp;" "&amp;'Input-Func_Class'!$E$22,$G132:$BB132),SUMIF($G$6:$BB$6,BE$6&amp;" "&amp;'Input-Func_Class'!$B$24,$G132:$BB132))+SUMIF($G$6:$BB$6,BE$6&amp;" "&amp;'Input-Func_Class'!$F$22,$G132:$BB132))&lt;Check_Limit,0,1),1)</f>
        <v>0</v>
      </c>
      <c r="BF132" s="79">
        <f ca="1">IFERROR(IF(SUMIF($G$6:$BB$6,BF$6&amp;" Total",$G132:$BB132)-(SUMIF($G$6:$BB$6,BF$6&amp;" "&amp;'Input-Func_Class'!$D$22,$G132:$BB132)+IFERROR(SUMIF($G$6:$BB$6,BF$6&amp;" "&amp;'Input-Func_Class'!$E$22,$G132:$BB132),SUMIF($G$6:$BB$6,BF$6&amp;" "&amp;'Input-Func_Class'!$B$24,$G132:$BB132))+SUMIF($G$6:$BB$6,BF$6&amp;" "&amp;'Input-Func_Class'!$F$22,$G132:$BB132))&lt;Check_Limit,0,1),1)</f>
        <v>0</v>
      </c>
      <c r="BG132" s="79">
        <f ca="1">IFERROR(IF(SUMIF($G$6:$BB$6,BG$6&amp;" Total",$G132:$BB132)-(SUMIF($G$6:$BB$6,BG$6&amp;" "&amp;'Input-Func_Class'!$D$22,$G132:$BB132)+IFERROR(SUMIF($G$6:$BB$6,BG$6&amp;" "&amp;'Input-Func_Class'!$E$22,$G132:$BB132),SUMIF($G$6:$BB$6,BG$6&amp;" "&amp;'Input-Func_Class'!$B$24,$G132:$BB132))+SUMIF($G$6:$BB$6,BG$6&amp;" "&amp;'Input-Func_Class'!$F$22,$G132:$BB132))&lt;Check_Limit,0,1),1)</f>
        <v>0</v>
      </c>
      <c r="BH132" s="79">
        <f ca="1">IFERROR(IF(SUMIF($G$6:$BB$6,BH$6&amp;" Total",$G132:$BB132)-(SUMIF($G$6:$BB$6,BH$6&amp;" "&amp;'Input-Func_Class'!$D$22,$G132:$BB132)+IFERROR(SUMIF($G$6:$BB$6,BH$6&amp;" "&amp;'Input-Func_Class'!$E$22,$G132:$BB132),SUMIF($G$6:$BB$6,BH$6&amp;" "&amp;'Input-Func_Class'!$B$24,$G132:$BB132))+SUMIF($G$6:$BB$6,BH$6&amp;" "&amp;'Input-Func_Class'!$F$22,$G132:$BB132))&lt;Check_Limit,0,1),1)</f>
        <v>0</v>
      </c>
      <c r="BI132" s="79">
        <f ca="1">IFERROR(IF(SUMIF($G$6:$BB$6,BI$6&amp;" Total",$G132:$BB132)-(SUMIF($G$6:$BB$6,BI$6&amp;" "&amp;'Input-Func_Class'!$D$22,$G132:$BB132)+IFERROR(SUMIF($G$6:$BB$6,BI$6&amp;" "&amp;'Input-Func_Class'!$E$22,$G132:$BB132),SUMIF($G$6:$BB$6,BI$6&amp;" "&amp;'Input-Func_Class'!$B$24,$G132:$BB132))+SUMIF($G$6:$BB$6,BI$6&amp;" "&amp;'Input-Func_Class'!$F$22,$G132:$BB132))&lt;Check_Limit,0,1),1)</f>
        <v>0</v>
      </c>
      <c r="BJ132" s="79">
        <f ca="1">IFERROR(IF(SUMIF($G$6:$BB$6,BJ$6&amp;" Total",$G132:$BB132)-(SUMIF($G$6:$BB$6,BJ$6&amp;" "&amp;'Input-Func_Class'!$D$22,$G132:$BB132)+IFERROR(SUMIF($G$6:$BB$6,BJ$6&amp;" "&amp;'Input-Func_Class'!$E$22,$G132:$BB132),SUMIF($G$6:$BB$6,BJ$6&amp;" "&amp;'Input-Func_Class'!$B$24,$G132:$BB132))+SUMIF($G$6:$BB$6,BJ$6&amp;" "&amp;'Input-Func_Class'!$F$22,$G132:$BB132))&lt;Check_Limit,0,1),1)</f>
        <v>0</v>
      </c>
      <c r="BK132" s="79">
        <f ca="1">IFERROR(IF(SUMIF($G$6:$BB$6,BK$6&amp;" Total",$G132:$BB132)-(SUMIF($G$6:$BB$6,BK$6&amp;" "&amp;'Input-Func_Class'!$D$22,$G132:$BB132)+IFERROR(SUMIF($G$6:$BB$6,BK$6&amp;" "&amp;'Input-Func_Class'!$E$22,$G132:$BB132),SUMIF($G$6:$BB$6,BK$6&amp;" "&amp;'Input-Func_Class'!$B$24,$G132:$BB132))+SUMIF($G$6:$BB$6,BK$6&amp;" "&amp;'Input-Func_Class'!$F$22,$G132:$BB132))&lt;Check_Limit,0,1),1)</f>
        <v>0</v>
      </c>
      <c r="BL132" s="79">
        <f ca="1">IFERROR(IF(SUMIF($G$6:$BB$6,BL$6&amp;" Total",$G132:$BB132)-(SUMIF($G$6:$BB$6,BL$6&amp;" "&amp;'Input-Func_Class'!$D$22,$G132:$BB132)+IFERROR(SUMIF($G$6:$BB$6,BL$6&amp;" "&amp;'Input-Func_Class'!$E$22,$G132:$BB132),SUMIF($G$6:$BB$6,BL$6&amp;" "&amp;'Input-Func_Class'!$B$24,$G132:$BB132))+SUMIF($G$6:$BB$6,BL$6&amp;" "&amp;'Input-Func_Class'!$F$22,$G132:$BB132))&lt;Check_Limit,0,1),1)</f>
        <v>0</v>
      </c>
      <c r="BM132" s="79">
        <f ca="1">IFERROR(IF(SUMIF($G$6:$BB$6,BM$6&amp;" Total",$G132:$BB132)-(SUMIF($G$6:$BB$6,BM$6&amp;" "&amp;'Input-Func_Class'!$D$22,$G132:$BB132)+IFERROR(SUMIF($G$6:$BB$6,BM$6&amp;" "&amp;'Input-Func_Class'!$E$22,$G132:$BB132),SUMIF($G$6:$BB$6,BM$6&amp;" "&amp;'Input-Func_Class'!$B$24,$G132:$BB132))+SUMIF($G$6:$BB$6,BM$6&amp;" "&amp;'Input-Func_Class'!$F$22,$G132:$BB132))&lt;Check_Limit,0,1),1)</f>
        <v>0</v>
      </c>
      <c r="BN132" s="79">
        <f ca="1">IFERROR(IF(SUMIF($G$6:$BB$6,BN$6&amp;" Total",$G132:$BB132)-(SUMIF($G$6:$BB$6,BN$6&amp;" "&amp;'Input-Func_Class'!$D$22,$G132:$BB132)+IFERROR(SUMIF($G$6:$BB$6,BN$6&amp;" "&amp;'Input-Func_Class'!$E$22,$G132:$BB132),SUMIF($G$6:$BB$6,BN$6&amp;" "&amp;'Input-Func_Class'!$B$24,$G132:$BB132))+SUMIF($G$6:$BB$6,BN$6&amp;" "&amp;'Input-Func_Class'!$F$22,$G132:$BB132))&lt;Check_Limit,0,1),1)</f>
        <v>0</v>
      </c>
      <c r="BO132" s="79">
        <f ca="1">IFERROR(IF(SUMIF($G$6:$BB$6,BO$6&amp;" Total",$G132:$BB132)-(SUMIF($G$6:$BB$6,BO$6&amp;" "&amp;'Input-Func_Class'!$D$22,$G132:$BB132)+IFERROR(SUMIF($G$6:$BB$6,BO$6&amp;" "&amp;'Input-Func_Class'!$E$22,$G132:$BB132),SUMIF($G$6:$BB$6,BO$6&amp;" "&amp;'Input-Func_Class'!$B$24,$G132:$BB132))+SUMIF($G$6:$BB$6,BO$6&amp;" "&amp;'Input-Func_Class'!$F$22,$G132:$BB132))&lt;Check_Limit,0,1),1)</f>
        <v>0</v>
      </c>
    </row>
    <row r="133" spans="1:67" outlineLevel="1">
      <c r="A133" s="113">
        <f>IF(ISBLANK('Input-Accounts'!A133),"",'Input-Accounts'!A133)</f>
        <v>113</v>
      </c>
      <c r="B133" s="17" t="str">
        <f>IF(ISBLANK('Input-Accounts'!B133),"",'Input-Accounts'!B133)</f>
        <v>Meter and house regulator expenses</v>
      </c>
      <c r="C133" s="113">
        <f>IF(ISBLANK('Input-Accounts'!C133),"",'Input-Accounts'!C133)</f>
        <v>878</v>
      </c>
      <c r="D133" s="143">
        <f>Functionalization!$D133</f>
        <v>-188318.40377745233</v>
      </c>
      <c r="E133" s="143">
        <f t="shared" ref="E133" ca="1" si="28">IFERROR(IF(D133="",0,IF(D133=0,0,IF(ABS(D133-SUM(G133,K133,O133,S133,W133,AA133,AE133,AI133,AM133,AQ133,AU133,AY133))&lt;Check_Limit,0,1))),1)</f>
        <v>0</v>
      </c>
      <c r="F133" s="89" t="str">
        <f>IF($D133=0,"-",IF('Input-Accounts'!$E133&lt;&gt;0,'Input-Accounts'!$E133,'Input-Accounts'!$G133))</f>
        <v>INT_MTR_REG</v>
      </c>
      <c r="G133" s="143">
        <f ca="1">IF(G$5&lt;&gt;"",HLOOKUP(G$5,Functionalization!$G$6:$R$305,ROW($A133)-5,FALSE),IFERROR(INDEX(G$269:G$305,MATCH($F133,$B$269:$B$305,0))/VLOOKUP($F133,$B$269:$BB$305,MATCH(LEFT(TRIM(G$6),FIND("~",SUBSTITUTE(G$6,"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133))*HLOOKUP(LEFT(TRIM(G$6),FIND("~",SUBSTITUTE(G$6," ","~",LEN(TRIM(G$6))-LEN(SUBSTITUTE(TRIM(G$6)," ",""))))-1)&amp;" Total",$B$6:$BB$305,ROW($A133)-5,FALSE))</f>
        <v>0</v>
      </c>
      <c r="H133" s="143">
        <f ca="1">IF(H$5&lt;&gt;"",HLOOKUP(H$5,Functionalization!$G$6:$R$305,ROW($A133)-5,FALSE),IFERROR(INDEX(H$269:H$305,MATCH($F133,$B$269:$B$305,0))/VLOOKUP($F133,$B$269:$BB$305,MATCH(LEFT(TRIM(H$6),FIND("~",SUBSTITUTE(H$6,"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133))*HLOOKUP(LEFT(TRIM(H$6),FIND("~",SUBSTITUTE(H$6," ","~",LEN(TRIM(H$6))-LEN(SUBSTITUTE(TRIM(H$6)," ",""))))-1)&amp;" Total",$B$6:$BB$305,ROW($A133)-5,FALSE))</f>
        <v>0</v>
      </c>
      <c r="I133" s="143">
        <f ca="1">IF(I$5&lt;&gt;"",HLOOKUP(I$5,Functionalization!$G$6:$R$305,ROW($A133)-5,FALSE),IFERROR(INDEX(I$269:I$305,MATCH($F133,$B$269:$B$305,0))/VLOOKUP($F133,$B$269:$BB$305,MATCH(LEFT(TRIM(I$6),FIND("~",SUBSTITUTE(I$6,"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133))*HLOOKUP(LEFT(TRIM(I$6),FIND("~",SUBSTITUTE(I$6," ","~",LEN(TRIM(I$6))-LEN(SUBSTITUTE(TRIM(I$6)," ",""))))-1)&amp;" Total",$B$6:$BB$305,ROW($A133)-5,FALSE))</f>
        <v>0</v>
      </c>
      <c r="J133" s="143">
        <f ca="1">IF(J$5&lt;&gt;"",HLOOKUP(J$5,Functionalization!$G$6:$R$305,ROW($A133)-5,FALSE),IFERROR(INDEX(J$269:J$305,MATCH($F133,$B$269:$B$305,0))/VLOOKUP($F133,$B$269:$BB$305,MATCH(LEFT(TRIM(J$6),FIND("~",SUBSTITUTE(J$6,"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133))*HLOOKUP(LEFT(TRIM(J$6),FIND("~",SUBSTITUTE(J$6," ","~",LEN(TRIM(J$6))-LEN(SUBSTITUTE(TRIM(J$6)," ",""))))-1)&amp;" Total",$B$6:$BB$305,ROW($A133)-5,FALSE))</f>
        <v>0</v>
      </c>
      <c r="K133" s="143">
        <f ca="1">IF(K$5&lt;&gt;"",HLOOKUP(K$5,Functionalization!$G$6:$R$305,ROW($A133)-5,FALSE),IFERROR(INDEX(K$269:K$305,MATCH($F133,$B$269:$B$305,0))/VLOOKUP($F133,$B$269:$BB$305,MATCH(LEFT(TRIM(K$6),FIND("~",SUBSTITUTE(K$6,"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133))*HLOOKUP(LEFT(TRIM(K$6),FIND("~",SUBSTITUTE(K$6," ","~",LEN(TRIM(K$6))-LEN(SUBSTITUTE(TRIM(K$6)," ",""))))-1)&amp;" Total",$B$6:$BB$305,ROW($A133)-5,FALSE))</f>
        <v>0</v>
      </c>
      <c r="L133" s="143">
        <f ca="1">IF(L$5&lt;&gt;"",HLOOKUP(L$5,Functionalization!$G$6:$R$305,ROW($A133)-5,FALSE),IFERROR(INDEX(L$269:L$305,MATCH($F133,$B$269:$B$305,0))/VLOOKUP($F133,$B$269:$BB$305,MATCH(LEFT(TRIM(L$6),FIND("~",SUBSTITUTE(L$6,"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133))*HLOOKUP(LEFT(TRIM(L$6),FIND("~",SUBSTITUTE(L$6," ","~",LEN(TRIM(L$6))-LEN(SUBSTITUTE(TRIM(L$6)," ",""))))-1)&amp;" Total",$B$6:$BB$305,ROW($A133)-5,FALSE))</f>
        <v>0</v>
      </c>
      <c r="M133" s="143">
        <f ca="1">IF(M$5&lt;&gt;"",HLOOKUP(M$5,Functionalization!$G$6:$R$305,ROW($A133)-5,FALSE),IFERROR(INDEX(M$269:M$305,MATCH($F133,$B$269:$B$305,0))/VLOOKUP($F133,$B$269:$BB$305,MATCH(LEFT(TRIM(M$6),FIND("~",SUBSTITUTE(M$6,"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133))*HLOOKUP(LEFT(TRIM(M$6),FIND("~",SUBSTITUTE(M$6," ","~",LEN(TRIM(M$6))-LEN(SUBSTITUTE(TRIM(M$6)," ",""))))-1)&amp;" Total",$B$6:$BB$305,ROW($A133)-5,FALSE))</f>
        <v>0</v>
      </c>
      <c r="N133" s="143">
        <f ca="1">IF(N$5&lt;&gt;"",HLOOKUP(N$5,Functionalization!$G$6:$R$305,ROW($A133)-5,FALSE),IFERROR(INDEX(N$269:N$305,MATCH($F133,$B$269:$B$305,0))/VLOOKUP($F133,$B$269:$BB$305,MATCH(LEFT(TRIM(N$6),FIND("~",SUBSTITUTE(N$6,"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133))*HLOOKUP(LEFT(TRIM(N$6),FIND("~",SUBSTITUTE(N$6," ","~",LEN(TRIM(N$6))-LEN(SUBSTITUTE(TRIM(N$6)," ",""))))-1)&amp;" Total",$B$6:$BB$305,ROW($A133)-5,FALSE))</f>
        <v>0</v>
      </c>
      <c r="O133" s="143">
        <f ca="1">IF(O$5&lt;&gt;"",HLOOKUP(O$5,Functionalization!$G$6:$R$305,ROW($A133)-5,FALSE),IFERROR(INDEX(O$269:O$305,MATCH($F133,$B$269:$B$305,0))/VLOOKUP($F133,$B$269:$BB$305,MATCH(LEFT(TRIM(O$6),FIND("~",SUBSTITUTE(O$6,"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133))*HLOOKUP(LEFT(TRIM(O$6),FIND("~",SUBSTITUTE(O$6," ","~",LEN(TRIM(O$6))-LEN(SUBSTITUTE(TRIM(O$6)," ",""))))-1)&amp;" Total",$B$6:$BB$305,ROW($A133)-5,FALSE))</f>
        <v>-188318.40377745233</v>
      </c>
      <c r="P133" s="143">
        <f ca="1">IF(P$5&lt;&gt;"",HLOOKUP(P$5,Functionalization!$G$6:$R$305,ROW($A133)-5,FALSE),IFERROR(INDEX(P$269:P$305,MATCH($F133,$B$269:$B$305,0))/VLOOKUP($F133,$B$269:$BB$305,MATCH(LEFT(TRIM(P$6),FIND("~",SUBSTITUTE(P$6,"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133))*HLOOKUP(LEFT(TRIM(P$6),FIND("~",SUBSTITUTE(P$6," ","~",LEN(TRIM(P$6))-LEN(SUBSTITUTE(TRIM(P$6)," ",""))))-1)&amp;" Total",$B$6:$BB$305,ROW($A133)-5,FALSE))</f>
        <v>0</v>
      </c>
      <c r="Q133" s="143">
        <f ca="1">IF(Q$5&lt;&gt;"",HLOOKUP(Q$5,Functionalization!$G$6:$R$305,ROW($A133)-5,FALSE),IFERROR(INDEX(Q$269:Q$305,MATCH($F133,$B$269:$B$305,0))/VLOOKUP($F133,$B$269:$BB$305,MATCH(LEFT(TRIM(Q$6),FIND("~",SUBSTITUTE(Q$6,"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133))*HLOOKUP(LEFT(TRIM(Q$6),FIND("~",SUBSTITUTE(Q$6," ","~",LEN(TRIM(Q$6))-LEN(SUBSTITUTE(TRIM(Q$6)," ",""))))-1)&amp;" Total",$B$6:$BB$305,ROW($A133)-5,FALSE))</f>
        <v>0</v>
      </c>
      <c r="R133" s="143">
        <f ca="1">IF(R$5&lt;&gt;"",HLOOKUP(R$5,Functionalization!$G$6:$R$305,ROW($A133)-5,FALSE),IFERROR(INDEX(R$269:R$305,MATCH($F133,$B$269:$B$305,0))/VLOOKUP($F133,$B$269:$BB$305,MATCH(LEFT(TRIM(R$6),FIND("~",SUBSTITUTE(R$6,"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133))*HLOOKUP(LEFT(TRIM(R$6),FIND("~",SUBSTITUTE(R$6," ","~",LEN(TRIM(R$6))-LEN(SUBSTITUTE(TRIM(R$6)," ",""))))-1)&amp;" Total",$B$6:$BB$305,ROW($A133)-5,FALSE))</f>
        <v>-188318.40377745233</v>
      </c>
      <c r="S133" s="143">
        <f ca="1">IF(S$5&lt;&gt;"",HLOOKUP(S$5,Functionalization!$G$6:$R$305,ROW($A133)-5,FALSE),IFERROR(INDEX(S$269:S$305,MATCH($F133,$B$269:$B$305,0))/VLOOKUP($F133,$B$269:$BB$305,MATCH(LEFT(TRIM(S$6),FIND("~",SUBSTITUTE(S$6,"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133))*HLOOKUP(LEFT(TRIM(S$6),FIND("~",SUBSTITUTE(S$6," ","~",LEN(TRIM(S$6))-LEN(SUBSTITUTE(TRIM(S$6)," ",""))))-1)&amp;" Total",$B$6:$BB$305,ROW($A133)-5,FALSE))</f>
        <v>0</v>
      </c>
      <c r="T133" s="143">
        <f ca="1">IF(T$5&lt;&gt;"",HLOOKUP(T$5,Functionalization!$G$6:$R$305,ROW($A133)-5,FALSE),IFERROR(INDEX(T$269:T$305,MATCH($F133,$B$269:$B$305,0))/VLOOKUP($F133,$B$269:$BB$305,MATCH(LEFT(TRIM(T$6),FIND("~",SUBSTITUTE(T$6,"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133))*HLOOKUP(LEFT(TRIM(T$6),FIND("~",SUBSTITUTE(T$6," ","~",LEN(TRIM(T$6))-LEN(SUBSTITUTE(TRIM(T$6)," ",""))))-1)&amp;" Total",$B$6:$BB$305,ROW($A133)-5,FALSE))</f>
        <v>0</v>
      </c>
      <c r="U133" s="143">
        <f ca="1">IF(U$5&lt;&gt;"",HLOOKUP(U$5,Functionalization!$G$6:$R$305,ROW($A133)-5,FALSE),IFERROR(INDEX(U$269:U$305,MATCH($F133,$B$269:$B$305,0))/VLOOKUP($F133,$B$269:$BB$305,MATCH(LEFT(TRIM(U$6),FIND("~",SUBSTITUTE(U$6,"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133))*HLOOKUP(LEFT(TRIM(U$6),FIND("~",SUBSTITUTE(U$6," ","~",LEN(TRIM(U$6))-LEN(SUBSTITUTE(TRIM(U$6)," ",""))))-1)&amp;" Total",$B$6:$BB$305,ROW($A133)-5,FALSE))</f>
        <v>0</v>
      </c>
      <c r="V133" s="143">
        <f ca="1">IF(V$5&lt;&gt;"",HLOOKUP(V$5,Functionalization!$G$6:$R$305,ROW($A133)-5,FALSE),IFERROR(INDEX(V$269:V$305,MATCH($F133,$B$269:$B$305,0))/VLOOKUP($F133,$B$269:$BB$305,MATCH(LEFT(TRIM(V$6),FIND("~",SUBSTITUTE(V$6,"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133))*HLOOKUP(LEFT(TRIM(V$6),FIND("~",SUBSTITUTE(V$6," ","~",LEN(TRIM(V$6))-LEN(SUBSTITUTE(TRIM(V$6)," ",""))))-1)&amp;" Total",$B$6:$BB$305,ROW($A133)-5,FALSE))</f>
        <v>0</v>
      </c>
      <c r="W133" s="143">
        <f ca="1">IF(W$5&lt;&gt;"",HLOOKUP(W$5,Functionalization!$G$6:$R$305,ROW($A133)-5,FALSE),IFERROR(INDEX(W$269:W$305,MATCH($F133,$B$269:$B$305,0))/VLOOKUP($F133,$B$269:$BB$305,MATCH(LEFT(TRIM(W$6),FIND("~",SUBSTITUTE(W$6,"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133))*HLOOKUP(LEFT(TRIM(W$6),FIND("~",SUBSTITUTE(W$6," ","~",LEN(TRIM(W$6))-LEN(SUBSTITUTE(TRIM(W$6)," ",""))))-1)&amp;" Total",$B$6:$BB$305,ROW($A133)-5,FALSE))</f>
        <v>0</v>
      </c>
      <c r="X133" s="143">
        <f ca="1">IF(X$5&lt;&gt;"",HLOOKUP(X$5,Functionalization!$G$6:$R$305,ROW($A133)-5,FALSE),IFERROR(INDEX(X$269:X$305,MATCH($F133,$B$269:$B$305,0))/VLOOKUP($F133,$B$269:$BB$305,MATCH(LEFT(TRIM(X$6),FIND("~",SUBSTITUTE(X$6,"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133))*HLOOKUP(LEFT(TRIM(X$6),FIND("~",SUBSTITUTE(X$6," ","~",LEN(TRIM(X$6))-LEN(SUBSTITUTE(TRIM(X$6)," ",""))))-1)&amp;" Total",$B$6:$BB$305,ROW($A133)-5,FALSE))</f>
        <v>0</v>
      </c>
      <c r="Y133" s="143">
        <f ca="1">IF(Y$5&lt;&gt;"",HLOOKUP(Y$5,Functionalization!$G$6:$R$305,ROW($A133)-5,FALSE),IFERROR(INDEX(Y$269:Y$305,MATCH($F133,$B$269:$B$305,0))/VLOOKUP($F133,$B$269:$BB$305,MATCH(LEFT(TRIM(Y$6),FIND("~",SUBSTITUTE(Y$6,"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133))*HLOOKUP(LEFT(TRIM(Y$6),FIND("~",SUBSTITUTE(Y$6," ","~",LEN(TRIM(Y$6))-LEN(SUBSTITUTE(TRIM(Y$6)," ",""))))-1)&amp;" Total",$B$6:$BB$305,ROW($A133)-5,FALSE))</f>
        <v>0</v>
      </c>
      <c r="Z133" s="143">
        <f ca="1">IF(Z$5&lt;&gt;"",HLOOKUP(Z$5,Functionalization!$G$6:$R$305,ROW($A133)-5,FALSE),IFERROR(INDEX(Z$269:Z$305,MATCH($F133,$B$269:$B$305,0))/VLOOKUP($F133,$B$269:$BB$305,MATCH(LEFT(TRIM(Z$6),FIND("~",SUBSTITUTE(Z$6,"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133))*HLOOKUP(LEFT(TRIM(Z$6),FIND("~",SUBSTITUTE(Z$6," ","~",LEN(TRIM(Z$6))-LEN(SUBSTITUTE(TRIM(Z$6)," ",""))))-1)&amp;" Total",$B$6:$BB$305,ROW($A133)-5,FALSE))</f>
        <v>0</v>
      </c>
      <c r="AA133" s="143">
        <f ca="1">IF(AA$5&lt;&gt;"",HLOOKUP(AA$5,Functionalization!$G$6:$R$305,ROW($A133)-5,FALSE),IFERROR(INDEX(AA$269:AA$305,MATCH($F133,$B$269:$B$305,0))/VLOOKUP($F133,$B$269:$BB$305,MATCH(LEFT(TRIM(AA$6),FIND("~",SUBSTITUTE(AA$6,"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133))*HLOOKUP(LEFT(TRIM(AA$6),FIND("~",SUBSTITUTE(AA$6," ","~",LEN(TRIM(AA$6))-LEN(SUBSTITUTE(TRIM(AA$6)," ",""))))-1)&amp;" Total",$B$6:$BB$305,ROW($A133)-5,FALSE))</f>
        <v>0</v>
      </c>
      <c r="AB133" s="143">
        <f ca="1">IF(AB$5&lt;&gt;"",HLOOKUP(AB$5,Functionalization!$G$6:$R$305,ROW($A133)-5,FALSE),IFERROR(INDEX(AB$269:AB$305,MATCH($F133,$B$269:$B$305,0))/VLOOKUP($F133,$B$269:$BB$305,MATCH(LEFT(TRIM(AB$6),FIND("~",SUBSTITUTE(AB$6,"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133))*HLOOKUP(LEFT(TRIM(AB$6),FIND("~",SUBSTITUTE(AB$6," ","~",LEN(TRIM(AB$6))-LEN(SUBSTITUTE(TRIM(AB$6)," ",""))))-1)&amp;" Total",$B$6:$BB$305,ROW($A133)-5,FALSE))</f>
        <v>0</v>
      </c>
      <c r="AC133" s="143">
        <f ca="1">IF(AC$5&lt;&gt;"",HLOOKUP(AC$5,Functionalization!$G$6:$R$305,ROW($A133)-5,FALSE),IFERROR(INDEX(AC$269:AC$305,MATCH($F133,$B$269:$B$305,0))/VLOOKUP($F133,$B$269:$BB$305,MATCH(LEFT(TRIM(AC$6),FIND("~",SUBSTITUTE(AC$6,"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133))*HLOOKUP(LEFT(TRIM(AC$6),FIND("~",SUBSTITUTE(AC$6," ","~",LEN(TRIM(AC$6))-LEN(SUBSTITUTE(TRIM(AC$6)," ",""))))-1)&amp;" Total",$B$6:$BB$305,ROW($A133)-5,FALSE))</f>
        <v>0</v>
      </c>
      <c r="AD133" s="143">
        <f ca="1">IF(AD$5&lt;&gt;"",HLOOKUP(AD$5,Functionalization!$G$6:$R$305,ROW($A133)-5,FALSE),IFERROR(INDEX(AD$269:AD$305,MATCH($F133,$B$269:$B$305,0))/VLOOKUP($F133,$B$269:$BB$305,MATCH(LEFT(TRIM(AD$6),FIND("~",SUBSTITUTE(AD$6,"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133))*HLOOKUP(LEFT(TRIM(AD$6),FIND("~",SUBSTITUTE(AD$6," ","~",LEN(TRIM(AD$6))-LEN(SUBSTITUTE(TRIM(AD$6)," ",""))))-1)&amp;" Total",$B$6:$BB$305,ROW($A133)-5,FALSE))</f>
        <v>0</v>
      </c>
      <c r="AE133" s="143">
        <f ca="1">IF(AE$5&lt;&gt;"",HLOOKUP(AE$5,Functionalization!$G$6:$R$305,ROW($A133)-5,FALSE),IFERROR(INDEX(AE$269:AE$305,MATCH($F133,$B$269:$B$305,0))/VLOOKUP($F133,$B$269:$BB$305,MATCH(LEFT(TRIM(AE$6),FIND("~",SUBSTITUTE(AE$6,"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133))*HLOOKUP(LEFT(TRIM(AE$6),FIND("~",SUBSTITUTE(AE$6," ","~",LEN(TRIM(AE$6))-LEN(SUBSTITUTE(TRIM(AE$6)," ",""))))-1)&amp;" Total",$B$6:$BB$305,ROW($A133)-5,FALSE))</f>
        <v>0</v>
      </c>
      <c r="AF133" s="143">
        <f ca="1">IF(AF$5&lt;&gt;"",HLOOKUP(AF$5,Functionalization!$G$6:$R$305,ROW($A133)-5,FALSE),IFERROR(INDEX(AF$269:AF$305,MATCH($F133,$B$269:$B$305,0))/VLOOKUP($F133,$B$269:$BB$305,MATCH(LEFT(TRIM(AF$6),FIND("~",SUBSTITUTE(AF$6,"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133))*HLOOKUP(LEFT(TRIM(AF$6),FIND("~",SUBSTITUTE(AF$6," ","~",LEN(TRIM(AF$6))-LEN(SUBSTITUTE(TRIM(AF$6)," ",""))))-1)&amp;" Total",$B$6:$BB$305,ROW($A133)-5,FALSE))</f>
        <v>0</v>
      </c>
      <c r="AG133" s="143">
        <f ca="1">IF(AG$5&lt;&gt;"",HLOOKUP(AG$5,Functionalization!$G$6:$R$305,ROW($A133)-5,FALSE),IFERROR(INDEX(AG$269:AG$305,MATCH($F133,$B$269:$B$305,0))/VLOOKUP($F133,$B$269:$BB$305,MATCH(LEFT(TRIM(AG$6),FIND("~",SUBSTITUTE(AG$6,"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133))*HLOOKUP(LEFT(TRIM(AG$6),FIND("~",SUBSTITUTE(AG$6," ","~",LEN(TRIM(AG$6))-LEN(SUBSTITUTE(TRIM(AG$6)," ",""))))-1)&amp;" Total",$B$6:$BB$305,ROW($A133)-5,FALSE))</f>
        <v>0</v>
      </c>
      <c r="AH133" s="143">
        <f ca="1">IF(AH$5&lt;&gt;"",HLOOKUP(AH$5,Functionalization!$G$6:$R$305,ROW($A133)-5,FALSE),IFERROR(INDEX(AH$269:AH$305,MATCH($F133,$B$269:$B$305,0))/VLOOKUP($F133,$B$269:$BB$305,MATCH(LEFT(TRIM(AH$6),FIND("~",SUBSTITUTE(AH$6,"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133))*HLOOKUP(LEFT(TRIM(AH$6),FIND("~",SUBSTITUTE(AH$6," ","~",LEN(TRIM(AH$6))-LEN(SUBSTITUTE(TRIM(AH$6)," ",""))))-1)&amp;" Total",$B$6:$BB$305,ROW($A133)-5,FALSE))</f>
        <v>0</v>
      </c>
      <c r="AI133" s="143">
        <f ca="1">IF(AI$5&lt;&gt;"",HLOOKUP(AI$5,Functionalization!$G$6:$R$305,ROW($A133)-5,FALSE),IFERROR(INDEX(AI$269:AI$305,MATCH($F133,$B$269:$B$305,0))/VLOOKUP($F133,$B$269:$BB$305,MATCH(LEFT(TRIM(AI$6),FIND("~",SUBSTITUTE(AI$6,"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133))*HLOOKUP(LEFT(TRIM(AI$6),FIND("~",SUBSTITUTE(AI$6," ","~",LEN(TRIM(AI$6))-LEN(SUBSTITUTE(TRIM(AI$6)," ",""))))-1)&amp;" Total",$B$6:$BB$305,ROW($A133)-5,FALSE))</f>
        <v>0</v>
      </c>
      <c r="AJ133" s="143">
        <f ca="1">IF(AJ$5&lt;&gt;"",HLOOKUP(AJ$5,Functionalization!$G$6:$R$305,ROW($A133)-5,FALSE),IFERROR(INDEX(AJ$269:AJ$305,MATCH($F133,$B$269:$B$305,0))/VLOOKUP($F133,$B$269:$BB$305,MATCH(LEFT(TRIM(AJ$6),FIND("~",SUBSTITUTE(AJ$6,"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133))*HLOOKUP(LEFT(TRIM(AJ$6),FIND("~",SUBSTITUTE(AJ$6," ","~",LEN(TRIM(AJ$6))-LEN(SUBSTITUTE(TRIM(AJ$6)," ",""))))-1)&amp;" Total",$B$6:$BB$305,ROW($A133)-5,FALSE))</f>
        <v>0</v>
      </c>
      <c r="AK133" s="143">
        <f ca="1">IF(AK$5&lt;&gt;"",HLOOKUP(AK$5,Functionalization!$G$6:$R$305,ROW($A133)-5,FALSE),IFERROR(INDEX(AK$269:AK$305,MATCH($F133,$B$269:$B$305,0))/VLOOKUP($F133,$B$269:$BB$305,MATCH(LEFT(TRIM(AK$6),FIND("~",SUBSTITUTE(AK$6,"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133))*HLOOKUP(LEFT(TRIM(AK$6),FIND("~",SUBSTITUTE(AK$6," ","~",LEN(TRIM(AK$6))-LEN(SUBSTITUTE(TRIM(AK$6)," ",""))))-1)&amp;" Total",$B$6:$BB$305,ROW($A133)-5,FALSE))</f>
        <v>0</v>
      </c>
      <c r="AL133" s="143">
        <f ca="1">IF(AL$5&lt;&gt;"",HLOOKUP(AL$5,Functionalization!$G$6:$R$305,ROW($A133)-5,FALSE),IFERROR(INDEX(AL$269:AL$305,MATCH($F133,$B$269:$B$305,0))/VLOOKUP($F133,$B$269:$BB$305,MATCH(LEFT(TRIM(AL$6),FIND("~",SUBSTITUTE(AL$6,"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133))*HLOOKUP(LEFT(TRIM(AL$6),FIND("~",SUBSTITUTE(AL$6," ","~",LEN(TRIM(AL$6))-LEN(SUBSTITUTE(TRIM(AL$6)," ",""))))-1)&amp;" Total",$B$6:$BB$305,ROW($A133)-5,FALSE))</f>
        <v>0</v>
      </c>
      <c r="AM133" s="143">
        <f ca="1">IF(AM$5&lt;&gt;"",HLOOKUP(AM$5,Functionalization!$G$6:$R$305,ROW($A133)-5,FALSE),IFERROR(INDEX(AM$269:AM$305,MATCH($F133,$B$269:$B$305,0))/VLOOKUP($F133,$B$269:$BB$305,MATCH(LEFT(TRIM(AM$6),FIND("~",SUBSTITUTE(AM$6,"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133))*HLOOKUP(LEFT(TRIM(AM$6),FIND("~",SUBSTITUTE(AM$6," ","~",LEN(TRIM(AM$6))-LEN(SUBSTITUTE(TRIM(AM$6)," ",""))))-1)&amp;" Total",$B$6:$BB$305,ROW($A133)-5,FALSE))</f>
        <v>0</v>
      </c>
      <c r="AN133" s="143">
        <f ca="1">IF(AN$5&lt;&gt;"",HLOOKUP(AN$5,Functionalization!$G$6:$R$305,ROW($A133)-5,FALSE),IFERROR(INDEX(AN$269:AN$305,MATCH($F133,$B$269:$B$305,0))/VLOOKUP($F133,$B$269:$BB$305,MATCH(LEFT(TRIM(AN$6),FIND("~",SUBSTITUTE(AN$6,"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133))*HLOOKUP(LEFT(TRIM(AN$6),FIND("~",SUBSTITUTE(AN$6," ","~",LEN(TRIM(AN$6))-LEN(SUBSTITUTE(TRIM(AN$6)," ",""))))-1)&amp;" Total",$B$6:$BB$305,ROW($A133)-5,FALSE))</f>
        <v>0</v>
      </c>
      <c r="AO133" s="143">
        <f ca="1">IF(AO$5&lt;&gt;"",HLOOKUP(AO$5,Functionalization!$G$6:$R$305,ROW($A133)-5,FALSE),IFERROR(INDEX(AO$269:AO$305,MATCH($F133,$B$269:$B$305,0))/VLOOKUP($F133,$B$269:$BB$305,MATCH(LEFT(TRIM(AO$6),FIND("~",SUBSTITUTE(AO$6,"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133))*HLOOKUP(LEFT(TRIM(AO$6),FIND("~",SUBSTITUTE(AO$6," ","~",LEN(TRIM(AO$6))-LEN(SUBSTITUTE(TRIM(AO$6)," ",""))))-1)&amp;" Total",$B$6:$BB$305,ROW($A133)-5,FALSE))</f>
        <v>0</v>
      </c>
      <c r="AP133" s="143">
        <f ca="1">IF(AP$5&lt;&gt;"",HLOOKUP(AP$5,Functionalization!$G$6:$R$305,ROW($A133)-5,FALSE),IFERROR(INDEX(AP$269:AP$305,MATCH($F133,$B$269:$B$305,0))/VLOOKUP($F133,$B$269:$BB$305,MATCH(LEFT(TRIM(AP$6),FIND("~",SUBSTITUTE(AP$6,"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133))*HLOOKUP(LEFT(TRIM(AP$6),FIND("~",SUBSTITUTE(AP$6," ","~",LEN(TRIM(AP$6))-LEN(SUBSTITUTE(TRIM(AP$6)," ",""))))-1)&amp;" Total",$B$6:$BB$305,ROW($A133)-5,FALSE))</f>
        <v>0</v>
      </c>
      <c r="AQ133" s="143">
        <f ca="1">IF(AQ$5&lt;&gt;"",HLOOKUP(AQ$5,Functionalization!$G$6:$R$305,ROW($A133)-5,FALSE),IFERROR(INDEX(AQ$269:AQ$305,MATCH($F133,$B$269:$B$305,0))/VLOOKUP($F133,$B$269:$BB$305,MATCH(LEFT(TRIM(AQ$6),FIND("~",SUBSTITUTE(AQ$6,"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133))*HLOOKUP(LEFT(TRIM(AQ$6),FIND("~",SUBSTITUTE(AQ$6," ","~",LEN(TRIM(AQ$6))-LEN(SUBSTITUTE(TRIM(AQ$6)," ",""))))-1)&amp;" Total",$B$6:$BB$305,ROW($A133)-5,FALSE))</f>
        <v>0</v>
      </c>
      <c r="AR133" s="143">
        <f ca="1">IF(AR$5&lt;&gt;"",HLOOKUP(AR$5,Functionalization!$G$6:$R$305,ROW($A133)-5,FALSE),IFERROR(INDEX(AR$269:AR$305,MATCH($F133,$B$269:$B$305,0))/VLOOKUP($F133,$B$269:$BB$305,MATCH(LEFT(TRIM(AR$6),FIND("~",SUBSTITUTE(AR$6,"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133))*HLOOKUP(LEFT(TRIM(AR$6),FIND("~",SUBSTITUTE(AR$6," ","~",LEN(TRIM(AR$6))-LEN(SUBSTITUTE(TRIM(AR$6)," ",""))))-1)&amp;" Total",$B$6:$BB$305,ROW($A133)-5,FALSE))</f>
        <v>0</v>
      </c>
      <c r="AS133" s="143">
        <f ca="1">IF(AS$5&lt;&gt;"",HLOOKUP(AS$5,Functionalization!$G$6:$R$305,ROW($A133)-5,FALSE),IFERROR(INDEX(AS$269:AS$305,MATCH($F133,$B$269:$B$305,0))/VLOOKUP($F133,$B$269:$BB$305,MATCH(LEFT(TRIM(AS$6),FIND("~",SUBSTITUTE(AS$6,"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133))*HLOOKUP(LEFT(TRIM(AS$6),FIND("~",SUBSTITUTE(AS$6," ","~",LEN(TRIM(AS$6))-LEN(SUBSTITUTE(TRIM(AS$6)," ",""))))-1)&amp;" Total",$B$6:$BB$305,ROW($A133)-5,FALSE))</f>
        <v>0</v>
      </c>
      <c r="AT133" s="143">
        <f ca="1">IF(AT$5&lt;&gt;"",HLOOKUP(AT$5,Functionalization!$G$6:$R$305,ROW($A133)-5,FALSE),IFERROR(INDEX(AT$269:AT$305,MATCH($F133,$B$269:$B$305,0))/VLOOKUP($F133,$B$269:$BB$305,MATCH(LEFT(TRIM(AT$6),FIND("~",SUBSTITUTE(AT$6,"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133))*HLOOKUP(LEFT(TRIM(AT$6),FIND("~",SUBSTITUTE(AT$6," ","~",LEN(TRIM(AT$6))-LEN(SUBSTITUTE(TRIM(AT$6)," ",""))))-1)&amp;" Total",$B$6:$BB$305,ROW($A133)-5,FALSE))</f>
        <v>0</v>
      </c>
      <c r="AU133" s="143">
        <f ca="1">IF(AU$5&lt;&gt;"",HLOOKUP(AU$5,Functionalization!$G$6:$R$305,ROW($A133)-5,FALSE),IFERROR(INDEX(AU$269:AU$305,MATCH($F133,$B$269:$B$305,0))/VLOOKUP($F133,$B$269:$BB$305,MATCH(LEFT(TRIM(AU$6),FIND("~",SUBSTITUTE(AU$6,"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133))*HLOOKUP(LEFT(TRIM(AU$6),FIND("~",SUBSTITUTE(AU$6," ","~",LEN(TRIM(AU$6))-LEN(SUBSTITUTE(TRIM(AU$6)," ",""))))-1)&amp;" Total",$B$6:$BB$305,ROW($A133)-5,FALSE))</f>
        <v>0</v>
      </c>
      <c r="AV133" s="143">
        <f ca="1">IF(AV$5&lt;&gt;"",HLOOKUP(AV$5,Functionalization!$G$6:$R$305,ROW($A133)-5,FALSE),IFERROR(INDEX(AV$269:AV$305,MATCH($F133,$B$269:$B$305,0))/VLOOKUP($F133,$B$269:$BB$305,MATCH(LEFT(TRIM(AV$6),FIND("~",SUBSTITUTE(AV$6,"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133))*HLOOKUP(LEFT(TRIM(AV$6),FIND("~",SUBSTITUTE(AV$6," ","~",LEN(TRIM(AV$6))-LEN(SUBSTITUTE(TRIM(AV$6)," ",""))))-1)&amp;" Total",$B$6:$BB$305,ROW($A133)-5,FALSE))</f>
        <v>0</v>
      </c>
      <c r="AW133" s="143">
        <f ca="1">IF(AW$5&lt;&gt;"",HLOOKUP(AW$5,Functionalization!$G$6:$R$305,ROW($A133)-5,FALSE),IFERROR(INDEX(AW$269:AW$305,MATCH($F133,$B$269:$B$305,0))/VLOOKUP($F133,$B$269:$BB$305,MATCH(LEFT(TRIM(AW$6),FIND("~",SUBSTITUTE(AW$6,"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133))*HLOOKUP(LEFT(TRIM(AW$6),FIND("~",SUBSTITUTE(AW$6," ","~",LEN(TRIM(AW$6))-LEN(SUBSTITUTE(TRIM(AW$6)," ",""))))-1)&amp;" Total",$B$6:$BB$305,ROW($A133)-5,FALSE))</f>
        <v>0</v>
      </c>
      <c r="AX133" s="143">
        <f ca="1">IF(AX$5&lt;&gt;"",HLOOKUP(AX$5,Functionalization!$G$6:$R$305,ROW($A133)-5,FALSE),IFERROR(INDEX(AX$269:AX$305,MATCH($F133,$B$269:$B$305,0))/VLOOKUP($F133,$B$269:$BB$305,MATCH(LEFT(TRIM(AX$6),FIND("~",SUBSTITUTE(AX$6,"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133))*HLOOKUP(LEFT(TRIM(AX$6),FIND("~",SUBSTITUTE(AX$6," ","~",LEN(TRIM(AX$6))-LEN(SUBSTITUTE(TRIM(AX$6)," ",""))))-1)&amp;" Total",$B$6:$BB$305,ROW($A133)-5,FALSE))</f>
        <v>0</v>
      </c>
      <c r="AY133" s="143">
        <f ca="1">IF(AY$5&lt;&gt;"",HLOOKUP(AY$5,Functionalization!$G$6:$R$305,ROW($A133)-5,FALSE),IFERROR(INDEX(AY$269:AY$305,MATCH($F133,$B$269:$B$305,0))/VLOOKUP($F133,$B$269:$BB$305,MATCH(LEFT(TRIM(AY$6),FIND("~",SUBSTITUTE(AY$6,"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133))*HLOOKUP(LEFT(TRIM(AY$6),FIND("~",SUBSTITUTE(AY$6," ","~",LEN(TRIM(AY$6))-LEN(SUBSTITUTE(TRIM(AY$6)," ",""))))-1)&amp;" Total",$B$6:$BB$305,ROW($A133)-5,FALSE))</f>
        <v>0</v>
      </c>
      <c r="AZ133" s="143">
        <f ca="1">IF(AZ$5&lt;&gt;"",HLOOKUP(AZ$5,Functionalization!$G$6:$R$305,ROW($A133)-5,FALSE),IFERROR(INDEX(AZ$269:AZ$305,MATCH($F133,$B$269:$B$305,0))/VLOOKUP($F133,$B$269:$BB$305,MATCH(LEFT(TRIM(AZ$6),FIND("~",SUBSTITUTE(AZ$6,"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133))*HLOOKUP(LEFT(TRIM(AZ$6),FIND("~",SUBSTITUTE(AZ$6," ","~",LEN(TRIM(AZ$6))-LEN(SUBSTITUTE(TRIM(AZ$6)," ",""))))-1)&amp;" Total",$B$6:$BB$305,ROW($A133)-5,FALSE))</f>
        <v>0</v>
      </c>
      <c r="BA133" s="143">
        <f ca="1">IF(BA$5&lt;&gt;"",HLOOKUP(BA$5,Functionalization!$G$6:$R$305,ROW($A133)-5,FALSE),IFERROR(INDEX(BA$269:BA$305,MATCH($F133,$B$269:$B$305,0))/VLOOKUP($F133,$B$269:$BB$305,MATCH(LEFT(TRIM(BA$6),FIND("~",SUBSTITUTE(BA$6,"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133))*HLOOKUP(LEFT(TRIM(BA$6),FIND("~",SUBSTITUTE(BA$6," ","~",LEN(TRIM(BA$6))-LEN(SUBSTITUTE(TRIM(BA$6)," ",""))))-1)&amp;" Total",$B$6:$BB$305,ROW($A133)-5,FALSE))</f>
        <v>0</v>
      </c>
      <c r="BB133" s="143">
        <f ca="1">IF(BB$5&lt;&gt;"",HLOOKUP(BB$5,Functionalization!$G$6:$R$305,ROW($A133)-5,FALSE),IFERROR(INDEX(BB$269:BB$305,MATCH($F133,$B$269:$B$305,0))/VLOOKUP($F133,$B$269:$BB$305,MATCH(LEFT(TRIM(BB$6),FIND("~",SUBSTITUTE(BB$6,"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133))*HLOOKUP(LEFT(TRIM(BB$6),FIND("~",SUBSTITUTE(BB$6," ","~",LEN(TRIM(BB$6))-LEN(SUBSTITUTE(TRIM(BB$6)," ",""))))-1)&amp;" Total",$B$6:$BB$305,ROW($A133)-5,FALSE))</f>
        <v>0</v>
      </c>
      <c r="BD133" s="79">
        <f ca="1">IFERROR(IF(SUMIF($G$6:$BB$6,BD$6&amp;" Total",$G133:$BB133)-(SUMIF($G$6:$BB$6,BD$6&amp;" "&amp;'Input-Func_Class'!$D$22,$G133:$BB133)+IFERROR(SUMIF($G$6:$BB$6,BD$6&amp;" "&amp;'Input-Func_Class'!$E$22,$G133:$BB133),SUMIF($G$6:$BB$6,BD$6&amp;" "&amp;'Input-Func_Class'!$B$24,$G133:$BB133))+SUMIF($G$6:$BB$6,BD$6&amp;" "&amp;'Input-Func_Class'!$F$22,$G133:$BB133))&lt;Check_Limit,0,1),1)</f>
        <v>0</v>
      </c>
      <c r="BE133" s="79">
        <f ca="1">IFERROR(IF(SUMIF($G$6:$BB$6,BE$6&amp;" Total",$G133:$BB133)-(SUMIF($G$6:$BB$6,BE$6&amp;" "&amp;'Input-Func_Class'!$D$22,$G133:$BB133)+IFERROR(SUMIF($G$6:$BB$6,BE$6&amp;" "&amp;'Input-Func_Class'!$E$22,$G133:$BB133),SUMIF($G$6:$BB$6,BE$6&amp;" "&amp;'Input-Func_Class'!$B$24,$G133:$BB133))+SUMIF($G$6:$BB$6,BE$6&amp;" "&amp;'Input-Func_Class'!$F$22,$G133:$BB133))&lt;Check_Limit,0,1),1)</f>
        <v>0</v>
      </c>
      <c r="BF133" s="79">
        <f ca="1">IFERROR(IF(SUMIF($G$6:$BB$6,BF$6&amp;" Total",$G133:$BB133)-(SUMIF($G$6:$BB$6,BF$6&amp;" "&amp;'Input-Func_Class'!$D$22,$G133:$BB133)+IFERROR(SUMIF($G$6:$BB$6,BF$6&amp;" "&amp;'Input-Func_Class'!$E$22,$G133:$BB133),SUMIF($G$6:$BB$6,BF$6&amp;" "&amp;'Input-Func_Class'!$B$24,$G133:$BB133))+SUMIF($G$6:$BB$6,BF$6&amp;" "&amp;'Input-Func_Class'!$F$22,$G133:$BB133))&lt;Check_Limit,0,1),1)</f>
        <v>0</v>
      </c>
      <c r="BG133" s="79">
        <f ca="1">IFERROR(IF(SUMIF($G$6:$BB$6,BG$6&amp;" Total",$G133:$BB133)-(SUMIF($G$6:$BB$6,BG$6&amp;" "&amp;'Input-Func_Class'!$D$22,$G133:$BB133)+IFERROR(SUMIF($G$6:$BB$6,BG$6&amp;" "&amp;'Input-Func_Class'!$E$22,$G133:$BB133),SUMIF($G$6:$BB$6,BG$6&amp;" "&amp;'Input-Func_Class'!$B$24,$G133:$BB133))+SUMIF($G$6:$BB$6,BG$6&amp;" "&amp;'Input-Func_Class'!$F$22,$G133:$BB133))&lt;Check_Limit,0,1),1)</f>
        <v>0</v>
      </c>
      <c r="BH133" s="79">
        <f ca="1">IFERROR(IF(SUMIF($G$6:$BB$6,BH$6&amp;" Total",$G133:$BB133)-(SUMIF($G$6:$BB$6,BH$6&amp;" "&amp;'Input-Func_Class'!$D$22,$G133:$BB133)+IFERROR(SUMIF($G$6:$BB$6,BH$6&amp;" "&amp;'Input-Func_Class'!$E$22,$G133:$BB133),SUMIF($G$6:$BB$6,BH$6&amp;" "&amp;'Input-Func_Class'!$B$24,$G133:$BB133))+SUMIF($G$6:$BB$6,BH$6&amp;" "&amp;'Input-Func_Class'!$F$22,$G133:$BB133))&lt;Check_Limit,0,1),1)</f>
        <v>0</v>
      </c>
      <c r="BI133" s="79">
        <f ca="1">IFERROR(IF(SUMIF($G$6:$BB$6,BI$6&amp;" Total",$G133:$BB133)-(SUMIF($G$6:$BB$6,BI$6&amp;" "&amp;'Input-Func_Class'!$D$22,$G133:$BB133)+IFERROR(SUMIF($G$6:$BB$6,BI$6&amp;" "&amp;'Input-Func_Class'!$E$22,$G133:$BB133),SUMIF($G$6:$BB$6,BI$6&amp;" "&amp;'Input-Func_Class'!$B$24,$G133:$BB133))+SUMIF($G$6:$BB$6,BI$6&amp;" "&amp;'Input-Func_Class'!$F$22,$G133:$BB133))&lt;Check_Limit,0,1),1)</f>
        <v>0</v>
      </c>
      <c r="BJ133" s="79">
        <f ca="1">IFERROR(IF(SUMIF($G$6:$BB$6,BJ$6&amp;" Total",$G133:$BB133)-(SUMIF($G$6:$BB$6,BJ$6&amp;" "&amp;'Input-Func_Class'!$D$22,$G133:$BB133)+IFERROR(SUMIF($G$6:$BB$6,BJ$6&amp;" "&amp;'Input-Func_Class'!$E$22,$G133:$BB133),SUMIF($G$6:$BB$6,BJ$6&amp;" "&amp;'Input-Func_Class'!$B$24,$G133:$BB133))+SUMIF($G$6:$BB$6,BJ$6&amp;" "&amp;'Input-Func_Class'!$F$22,$G133:$BB133))&lt;Check_Limit,0,1),1)</f>
        <v>0</v>
      </c>
      <c r="BK133" s="79">
        <f ca="1">IFERROR(IF(SUMIF($G$6:$BB$6,BK$6&amp;" Total",$G133:$BB133)-(SUMIF($G$6:$BB$6,BK$6&amp;" "&amp;'Input-Func_Class'!$D$22,$G133:$BB133)+IFERROR(SUMIF($G$6:$BB$6,BK$6&amp;" "&amp;'Input-Func_Class'!$E$22,$G133:$BB133),SUMIF($G$6:$BB$6,BK$6&amp;" "&amp;'Input-Func_Class'!$B$24,$G133:$BB133))+SUMIF($G$6:$BB$6,BK$6&amp;" "&amp;'Input-Func_Class'!$F$22,$G133:$BB133))&lt;Check_Limit,0,1),1)</f>
        <v>0</v>
      </c>
      <c r="BL133" s="79">
        <f ca="1">IFERROR(IF(SUMIF($G$6:$BB$6,BL$6&amp;" Total",$G133:$BB133)-(SUMIF($G$6:$BB$6,BL$6&amp;" "&amp;'Input-Func_Class'!$D$22,$G133:$BB133)+IFERROR(SUMIF($G$6:$BB$6,BL$6&amp;" "&amp;'Input-Func_Class'!$E$22,$G133:$BB133),SUMIF($G$6:$BB$6,BL$6&amp;" "&amp;'Input-Func_Class'!$B$24,$G133:$BB133))+SUMIF($G$6:$BB$6,BL$6&amp;" "&amp;'Input-Func_Class'!$F$22,$G133:$BB133))&lt;Check_Limit,0,1),1)</f>
        <v>0</v>
      </c>
      <c r="BM133" s="79">
        <f ca="1">IFERROR(IF(SUMIF($G$6:$BB$6,BM$6&amp;" Total",$G133:$BB133)-(SUMIF($G$6:$BB$6,BM$6&amp;" "&amp;'Input-Func_Class'!$D$22,$G133:$BB133)+IFERROR(SUMIF($G$6:$BB$6,BM$6&amp;" "&amp;'Input-Func_Class'!$E$22,$G133:$BB133),SUMIF($G$6:$BB$6,BM$6&amp;" "&amp;'Input-Func_Class'!$B$24,$G133:$BB133))+SUMIF($G$6:$BB$6,BM$6&amp;" "&amp;'Input-Func_Class'!$F$22,$G133:$BB133))&lt;Check_Limit,0,1),1)</f>
        <v>0</v>
      </c>
      <c r="BN133" s="79">
        <f ca="1">IFERROR(IF(SUMIF($G$6:$BB$6,BN$6&amp;" Total",$G133:$BB133)-(SUMIF($G$6:$BB$6,BN$6&amp;" "&amp;'Input-Func_Class'!$D$22,$G133:$BB133)+IFERROR(SUMIF($G$6:$BB$6,BN$6&amp;" "&amp;'Input-Func_Class'!$E$22,$G133:$BB133),SUMIF($G$6:$BB$6,BN$6&amp;" "&amp;'Input-Func_Class'!$B$24,$G133:$BB133))+SUMIF($G$6:$BB$6,BN$6&amp;" "&amp;'Input-Func_Class'!$F$22,$G133:$BB133))&lt;Check_Limit,0,1),1)</f>
        <v>0</v>
      </c>
      <c r="BO133" s="79">
        <f ca="1">IFERROR(IF(SUMIF($G$6:$BB$6,BO$6&amp;" Total",$G133:$BB133)-(SUMIF($G$6:$BB$6,BO$6&amp;" "&amp;'Input-Func_Class'!$D$22,$G133:$BB133)+IFERROR(SUMIF($G$6:$BB$6,BO$6&amp;" "&amp;'Input-Func_Class'!$E$22,$G133:$BB133),SUMIF($G$6:$BB$6,BO$6&amp;" "&amp;'Input-Func_Class'!$B$24,$G133:$BB133))+SUMIF($G$6:$BB$6,BO$6&amp;" "&amp;'Input-Func_Class'!$F$22,$G133:$BB133))&lt;Check_Limit,0,1),1)</f>
        <v>0</v>
      </c>
    </row>
    <row r="134" spans="1:67" outlineLevel="1">
      <c r="A134" s="113">
        <f>IF(ISBLANK('Input-Accounts'!A134),"",'Input-Accounts'!A134)</f>
        <v>114</v>
      </c>
      <c r="B134" s="17" t="str">
        <f>IF(ISBLANK('Input-Accounts'!B134),"",'Input-Accounts'!B134)</f>
        <v>Customer installations expenses</v>
      </c>
      <c r="C134" s="113">
        <f>IF(ISBLANK('Input-Accounts'!C134),"",'Input-Accounts'!C134)</f>
        <v>879</v>
      </c>
      <c r="D134" s="143">
        <f>Functionalization!$D134</f>
        <v>414885.26396664412</v>
      </c>
      <c r="E134" s="143">
        <f t="shared" ca="1" si="27"/>
        <v>0</v>
      </c>
      <c r="F134" s="89" t="str">
        <f>IF($D134=0,"-",IF('Input-Accounts'!$E134&lt;&gt;0,'Input-Accounts'!$E134,'Input-Accounts'!$G134))</f>
        <v>CUSTOMER</v>
      </c>
      <c r="G134" s="143">
        <f ca="1">IF(G$5&lt;&gt;"",HLOOKUP(G$5,Functionalization!$G$6:$R$305,ROW($A134)-5,FALSE),IFERROR(INDEX(G$269:G$305,MATCH($F134,$B$269:$B$305,0))/VLOOKUP($F134,$B$269:$BB$305,MATCH(LEFT(TRIM(G$6),FIND("~",SUBSTITUTE(G$6,"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134))*HLOOKUP(LEFT(TRIM(G$6),FIND("~",SUBSTITUTE(G$6," ","~",LEN(TRIM(G$6))-LEN(SUBSTITUTE(TRIM(G$6)," ",""))))-1)&amp;" Total",$B$6:$BB$305,ROW($A134)-5,FALSE))</f>
        <v>0</v>
      </c>
      <c r="H134" s="143">
        <f ca="1">IF(H$5&lt;&gt;"",HLOOKUP(H$5,Functionalization!$G$6:$R$305,ROW($A134)-5,FALSE),IFERROR(INDEX(H$269:H$305,MATCH($F134,$B$269:$B$305,0))/VLOOKUP($F134,$B$269:$BB$305,MATCH(LEFT(TRIM(H$6),FIND("~",SUBSTITUTE(H$6,"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134))*HLOOKUP(LEFT(TRIM(H$6),FIND("~",SUBSTITUTE(H$6," ","~",LEN(TRIM(H$6))-LEN(SUBSTITUTE(TRIM(H$6)," ",""))))-1)&amp;" Total",$B$6:$BB$305,ROW($A134)-5,FALSE))</f>
        <v>0</v>
      </c>
      <c r="I134" s="143">
        <f ca="1">IF(I$5&lt;&gt;"",HLOOKUP(I$5,Functionalization!$G$6:$R$305,ROW($A134)-5,FALSE),IFERROR(INDEX(I$269:I$305,MATCH($F134,$B$269:$B$305,0))/VLOOKUP($F134,$B$269:$BB$305,MATCH(LEFT(TRIM(I$6),FIND("~",SUBSTITUTE(I$6,"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134))*HLOOKUP(LEFT(TRIM(I$6),FIND("~",SUBSTITUTE(I$6," ","~",LEN(TRIM(I$6))-LEN(SUBSTITUTE(TRIM(I$6)," ",""))))-1)&amp;" Total",$B$6:$BB$305,ROW($A134)-5,FALSE))</f>
        <v>0</v>
      </c>
      <c r="J134" s="143">
        <f ca="1">IF(J$5&lt;&gt;"",HLOOKUP(J$5,Functionalization!$G$6:$R$305,ROW($A134)-5,FALSE),IFERROR(INDEX(J$269:J$305,MATCH($F134,$B$269:$B$305,0))/VLOOKUP($F134,$B$269:$BB$305,MATCH(LEFT(TRIM(J$6),FIND("~",SUBSTITUTE(J$6,"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134))*HLOOKUP(LEFT(TRIM(J$6),FIND("~",SUBSTITUTE(J$6," ","~",LEN(TRIM(J$6))-LEN(SUBSTITUTE(TRIM(J$6)," ",""))))-1)&amp;" Total",$B$6:$BB$305,ROW($A134)-5,FALSE))</f>
        <v>0</v>
      </c>
      <c r="K134" s="143">
        <f ca="1">IF(K$5&lt;&gt;"",HLOOKUP(K$5,Functionalization!$G$6:$R$305,ROW($A134)-5,FALSE),IFERROR(INDEX(K$269:K$305,MATCH($F134,$B$269:$B$305,0))/VLOOKUP($F134,$B$269:$BB$305,MATCH(LEFT(TRIM(K$6),FIND("~",SUBSTITUTE(K$6,"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134))*HLOOKUP(LEFT(TRIM(K$6),FIND("~",SUBSTITUTE(K$6," ","~",LEN(TRIM(K$6))-LEN(SUBSTITUTE(TRIM(K$6)," ",""))))-1)&amp;" Total",$B$6:$BB$305,ROW($A134)-5,FALSE))</f>
        <v>0</v>
      </c>
      <c r="L134" s="143">
        <f ca="1">IF(L$5&lt;&gt;"",HLOOKUP(L$5,Functionalization!$G$6:$R$305,ROW($A134)-5,FALSE),IFERROR(INDEX(L$269:L$305,MATCH($F134,$B$269:$B$305,0))/VLOOKUP($F134,$B$269:$BB$305,MATCH(LEFT(TRIM(L$6),FIND("~",SUBSTITUTE(L$6,"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134))*HLOOKUP(LEFT(TRIM(L$6),FIND("~",SUBSTITUTE(L$6," ","~",LEN(TRIM(L$6))-LEN(SUBSTITUTE(TRIM(L$6)," ",""))))-1)&amp;" Total",$B$6:$BB$305,ROW($A134)-5,FALSE))</f>
        <v>0</v>
      </c>
      <c r="M134" s="143">
        <f ca="1">IF(M$5&lt;&gt;"",HLOOKUP(M$5,Functionalization!$G$6:$R$305,ROW($A134)-5,FALSE),IFERROR(INDEX(M$269:M$305,MATCH($F134,$B$269:$B$305,0))/VLOOKUP($F134,$B$269:$BB$305,MATCH(LEFT(TRIM(M$6),FIND("~",SUBSTITUTE(M$6,"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134))*HLOOKUP(LEFT(TRIM(M$6),FIND("~",SUBSTITUTE(M$6," ","~",LEN(TRIM(M$6))-LEN(SUBSTITUTE(TRIM(M$6)," ",""))))-1)&amp;" Total",$B$6:$BB$305,ROW($A134)-5,FALSE))</f>
        <v>0</v>
      </c>
      <c r="N134" s="143">
        <f ca="1">IF(N$5&lt;&gt;"",HLOOKUP(N$5,Functionalization!$G$6:$R$305,ROW($A134)-5,FALSE),IFERROR(INDEX(N$269:N$305,MATCH($F134,$B$269:$B$305,0))/VLOOKUP($F134,$B$269:$BB$305,MATCH(LEFT(TRIM(N$6),FIND("~",SUBSTITUTE(N$6,"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134))*HLOOKUP(LEFT(TRIM(N$6),FIND("~",SUBSTITUTE(N$6," ","~",LEN(TRIM(N$6))-LEN(SUBSTITUTE(TRIM(N$6)," ",""))))-1)&amp;" Total",$B$6:$BB$305,ROW($A134)-5,FALSE))</f>
        <v>0</v>
      </c>
      <c r="O134" s="143">
        <f ca="1">IF(O$5&lt;&gt;"",HLOOKUP(O$5,Functionalization!$G$6:$R$305,ROW($A134)-5,FALSE),IFERROR(INDEX(O$269:O$305,MATCH($F134,$B$269:$B$305,0))/VLOOKUP($F134,$B$269:$BB$305,MATCH(LEFT(TRIM(O$6),FIND("~",SUBSTITUTE(O$6,"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134))*HLOOKUP(LEFT(TRIM(O$6),FIND("~",SUBSTITUTE(O$6," ","~",LEN(TRIM(O$6))-LEN(SUBSTITUTE(TRIM(O$6)," ",""))))-1)&amp;" Total",$B$6:$BB$305,ROW($A134)-5,FALSE))</f>
        <v>414885.26396664412</v>
      </c>
      <c r="P134" s="143">
        <f ca="1">IF(P$5&lt;&gt;"",HLOOKUP(P$5,Functionalization!$G$6:$R$305,ROW($A134)-5,FALSE),IFERROR(INDEX(P$269:P$305,MATCH($F134,$B$269:$B$305,0))/VLOOKUP($F134,$B$269:$BB$305,MATCH(LEFT(TRIM(P$6),FIND("~",SUBSTITUTE(P$6,"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134))*HLOOKUP(LEFT(TRIM(P$6),FIND("~",SUBSTITUTE(P$6," ","~",LEN(TRIM(P$6))-LEN(SUBSTITUTE(TRIM(P$6)," ",""))))-1)&amp;" Total",$B$6:$BB$305,ROW($A134)-5,FALSE))</f>
        <v>0</v>
      </c>
      <c r="Q134" s="143">
        <f ca="1">IF(Q$5&lt;&gt;"",HLOOKUP(Q$5,Functionalization!$G$6:$R$305,ROW($A134)-5,FALSE),IFERROR(INDEX(Q$269:Q$305,MATCH($F134,$B$269:$B$305,0))/VLOOKUP($F134,$B$269:$BB$305,MATCH(LEFT(TRIM(Q$6),FIND("~",SUBSTITUTE(Q$6,"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134))*HLOOKUP(LEFT(TRIM(Q$6),FIND("~",SUBSTITUTE(Q$6," ","~",LEN(TRIM(Q$6))-LEN(SUBSTITUTE(TRIM(Q$6)," ",""))))-1)&amp;" Total",$B$6:$BB$305,ROW($A134)-5,FALSE))</f>
        <v>0</v>
      </c>
      <c r="R134" s="143">
        <f ca="1">IF(R$5&lt;&gt;"",HLOOKUP(R$5,Functionalization!$G$6:$R$305,ROW($A134)-5,FALSE),IFERROR(INDEX(R$269:R$305,MATCH($F134,$B$269:$B$305,0))/VLOOKUP($F134,$B$269:$BB$305,MATCH(LEFT(TRIM(R$6),FIND("~",SUBSTITUTE(R$6,"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134))*HLOOKUP(LEFT(TRIM(R$6),FIND("~",SUBSTITUTE(R$6," ","~",LEN(TRIM(R$6))-LEN(SUBSTITUTE(TRIM(R$6)," ",""))))-1)&amp;" Total",$B$6:$BB$305,ROW($A134)-5,FALSE))</f>
        <v>414885.26396664412</v>
      </c>
      <c r="S134" s="143">
        <f ca="1">IF(S$5&lt;&gt;"",HLOOKUP(S$5,Functionalization!$G$6:$R$305,ROW($A134)-5,FALSE),IFERROR(INDEX(S$269:S$305,MATCH($F134,$B$269:$B$305,0))/VLOOKUP($F134,$B$269:$BB$305,MATCH(LEFT(TRIM(S$6),FIND("~",SUBSTITUTE(S$6,"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134))*HLOOKUP(LEFT(TRIM(S$6),FIND("~",SUBSTITUTE(S$6," ","~",LEN(TRIM(S$6))-LEN(SUBSTITUTE(TRIM(S$6)," ",""))))-1)&amp;" Total",$B$6:$BB$305,ROW($A134)-5,FALSE))</f>
        <v>0</v>
      </c>
      <c r="T134" s="143">
        <f ca="1">IF(T$5&lt;&gt;"",HLOOKUP(T$5,Functionalization!$G$6:$R$305,ROW($A134)-5,FALSE),IFERROR(INDEX(T$269:T$305,MATCH($F134,$B$269:$B$305,0))/VLOOKUP($F134,$B$269:$BB$305,MATCH(LEFT(TRIM(T$6),FIND("~",SUBSTITUTE(T$6,"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134))*HLOOKUP(LEFT(TRIM(T$6),FIND("~",SUBSTITUTE(T$6," ","~",LEN(TRIM(T$6))-LEN(SUBSTITUTE(TRIM(T$6)," ",""))))-1)&amp;" Total",$B$6:$BB$305,ROW($A134)-5,FALSE))</f>
        <v>0</v>
      </c>
      <c r="U134" s="143">
        <f ca="1">IF(U$5&lt;&gt;"",HLOOKUP(U$5,Functionalization!$G$6:$R$305,ROW($A134)-5,FALSE),IFERROR(INDEX(U$269:U$305,MATCH($F134,$B$269:$B$305,0))/VLOOKUP($F134,$B$269:$BB$305,MATCH(LEFT(TRIM(U$6),FIND("~",SUBSTITUTE(U$6,"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134))*HLOOKUP(LEFT(TRIM(U$6),FIND("~",SUBSTITUTE(U$6," ","~",LEN(TRIM(U$6))-LEN(SUBSTITUTE(TRIM(U$6)," ",""))))-1)&amp;" Total",$B$6:$BB$305,ROW($A134)-5,FALSE))</f>
        <v>0</v>
      </c>
      <c r="V134" s="143">
        <f ca="1">IF(V$5&lt;&gt;"",HLOOKUP(V$5,Functionalization!$G$6:$R$305,ROW($A134)-5,FALSE),IFERROR(INDEX(V$269:V$305,MATCH($F134,$B$269:$B$305,0))/VLOOKUP($F134,$B$269:$BB$305,MATCH(LEFT(TRIM(V$6),FIND("~",SUBSTITUTE(V$6,"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134))*HLOOKUP(LEFT(TRIM(V$6),FIND("~",SUBSTITUTE(V$6," ","~",LEN(TRIM(V$6))-LEN(SUBSTITUTE(TRIM(V$6)," ",""))))-1)&amp;" Total",$B$6:$BB$305,ROW($A134)-5,FALSE))</f>
        <v>0</v>
      </c>
      <c r="W134" s="143">
        <f ca="1">IF(W$5&lt;&gt;"",HLOOKUP(W$5,Functionalization!$G$6:$R$305,ROW($A134)-5,FALSE),IFERROR(INDEX(W$269:W$305,MATCH($F134,$B$269:$B$305,0))/VLOOKUP($F134,$B$269:$BB$305,MATCH(LEFT(TRIM(W$6),FIND("~",SUBSTITUTE(W$6,"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134))*HLOOKUP(LEFT(TRIM(W$6),FIND("~",SUBSTITUTE(W$6," ","~",LEN(TRIM(W$6))-LEN(SUBSTITUTE(TRIM(W$6)," ",""))))-1)&amp;" Total",$B$6:$BB$305,ROW($A134)-5,FALSE))</f>
        <v>0</v>
      </c>
      <c r="X134" s="143">
        <f ca="1">IF(X$5&lt;&gt;"",HLOOKUP(X$5,Functionalization!$G$6:$R$305,ROW($A134)-5,FALSE),IFERROR(INDEX(X$269:X$305,MATCH($F134,$B$269:$B$305,0))/VLOOKUP($F134,$B$269:$BB$305,MATCH(LEFT(TRIM(X$6),FIND("~",SUBSTITUTE(X$6,"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134))*HLOOKUP(LEFT(TRIM(X$6),FIND("~",SUBSTITUTE(X$6," ","~",LEN(TRIM(X$6))-LEN(SUBSTITUTE(TRIM(X$6)," ",""))))-1)&amp;" Total",$B$6:$BB$305,ROW($A134)-5,FALSE))</f>
        <v>0</v>
      </c>
      <c r="Y134" s="143">
        <f ca="1">IF(Y$5&lt;&gt;"",HLOOKUP(Y$5,Functionalization!$G$6:$R$305,ROW($A134)-5,FALSE),IFERROR(INDEX(Y$269:Y$305,MATCH($F134,$B$269:$B$305,0))/VLOOKUP($F134,$B$269:$BB$305,MATCH(LEFT(TRIM(Y$6),FIND("~",SUBSTITUTE(Y$6,"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134))*HLOOKUP(LEFT(TRIM(Y$6),FIND("~",SUBSTITUTE(Y$6," ","~",LEN(TRIM(Y$6))-LEN(SUBSTITUTE(TRIM(Y$6)," ",""))))-1)&amp;" Total",$B$6:$BB$305,ROW($A134)-5,FALSE))</f>
        <v>0</v>
      </c>
      <c r="Z134" s="143">
        <f ca="1">IF(Z$5&lt;&gt;"",HLOOKUP(Z$5,Functionalization!$G$6:$R$305,ROW($A134)-5,FALSE),IFERROR(INDEX(Z$269:Z$305,MATCH($F134,$B$269:$B$305,0))/VLOOKUP($F134,$B$269:$BB$305,MATCH(LEFT(TRIM(Z$6),FIND("~",SUBSTITUTE(Z$6,"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134))*HLOOKUP(LEFT(TRIM(Z$6),FIND("~",SUBSTITUTE(Z$6," ","~",LEN(TRIM(Z$6))-LEN(SUBSTITUTE(TRIM(Z$6)," ",""))))-1)&amp;" Total",$B$6:$BB$305,ROW($A134)-5,FALSE))</f>
        <v>0</v>
      </c>
      <c r="AA134" s="143">
        <f ca="1">IF(AA$5&lt;&gt;"",HLOOKUP(AA$5,Functionalization!$G$6:$R$305,ROW($A134)-5,FALSE),IFERROR(INDEX(AA$269:AA$305,MATCH($F134,$B$269:$B$305,0))/VLOOKUP($F134,$B$269:$BB$305,MATCH(LEFT(TRIM(AA$6),FIND("~",SUBSTITUTE(AA$6,"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134))*HLOOKUP(LEFT(TRIM(AA$6),FIND("~",SUBSTITUTE(AA$6," ","~",LEN(TRIM(AA$6))-LEN(SUBSTITUTE(TRIM(AA$6)," ",""))))-1)&amp;" Total",$B$6:$BB$305,ROW($A134)-5,FALSE))</f>
        <v>0</v>
      </c>
      <c r="AB134" s="143">
        <f ca="1">IF(AB$5&lt;&gt;"",HLOOKUP(AB$5,Functionalization!$G$6:$R$305,ROW($A134)-5,FALSE),IFERROR(INDEX(AB$269:AB$305,MATCH($F134,$B$269:$B$305,0))/VLOOKUP($F134,$B$269:$BB$305,MATCH(LEFT(TRIM(AB$6),FIND("~",SUBSTITUTE(AB$6,"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134))*HLOOKUP(LEFT(TRIM(AB$6),FIND("~",SUBSTITUTE(AB$6," ","~",LEN(TRIM(AB$6))-LEN(SUBSTITUTE(TRIM(AB$6)," ",""))))-1)&amp;" Total",$B$6:$BB$305,ROW($A134)-5,FALSE))</f>
        <v>0</v>
      </c>
      <c r="AC134" s="143">
        <f ca="1">IF(AC$5&lt;&gt;"",HLOOKUP(AC$5,Functionalization!$G$6:$R$305,ROW($A134)-5,FALSE),IFERROR(INDEX(AC$269:AC$305,MATCH($F134,$B$269:$B$305,0))/VLOOKUP($F134,$B$269:$BB$305,MATCH(LEFT(TRIM(AC$6),FIND("~",SUBSTITUTE(AC$6,"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134))*HLOOKUP(LEFT(TRIM(AC$6),FIND("~",SUBSTITUTE(AC$6," ","~",LEN(TRIM(AC$6))-LEN(SUBSTITUTE(TRIM(AC$6)," ",""))))-1)&amp;" Total",$B$6:$BB$305,ROW($A134)-5,FALSE))</f>
        <v>0</v>
      </c>
      <c r="AD134" s="143">
        <f ca="1">IF(AD$5&lt;&gt;"",HLOOKUP(AD$5,Functionalization!$G$6:$R$305,ROW($A134)-5,FALSE),IFERROR(INDEX(AD$269:AD$305,MATCH($F134,$B$269:$B$305,0))/VLOOKUP($F134,$B$269:$BB$305,MATCH(LEFT(TRIM(AD$6),FIND("~",SUBSTITUTE(AD$6,"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134))*HLOOKUP(LEFT(TRIM(AD$6),FIND("~",SUBSTITUTE(AD$6," ","~",LEN(TRIM(AD$6))-LEN(SUBSTITUTE(TRIM(AD$6)," ",""))))-1)&amp;" Total",$B$6:$BB$305,ROW($A134)-5,FALSE))</f>
        <v>0</v>
      </c>
      <c r="AE134" s="143">
        <f ca="1">IF(AE$5&lt;&gt;"",HLOOKUP(AE$5,Functionalization!$G$6:$R$305,ROW($A134)-5,FALSE),IFERROR(INDEX(AE$269:AE$305,MATCH($F134,$B$269:$B$305,0))/VLOOKUP($F134,$B$269:$BB$305,MATCH(LEFT(TRIM(AE$6),FIND("~",SUBSTITUTE(AE$6,"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134))*HLOOKUP(LEFT(TRIM(AE$6),FIND("~",SUBSTITUTE(AE$6," ","~",LEN(TRIM(AE$6))-LEN(SUBSTITUTE(TRIM(AE$6)," ",""))))-1)&amp;" Total",$B$6:$BB$305,ROW($A134)-5,FALSE))</f>
        <v>0</v>
      </c>
      <c r="AF134" s="143">
        <f ca="1">IF(AF$5&lt;&gt;"",HLOOKUP(AF$5,Functionalization!$G$6:$R$305,ROW($A134)-5,FALSE),IFERROR(INDEX(AF$269:AF$305,MATCH($F134,$B$269:$B$305,0))/VLOOKUP($F134,$B$269:$BB$305,MATCH(LEFT(TRIM(AF$6),FIND("~",SUBSTITUTE(AF$6,"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134))*HLOOKUP(LEFT(TRIM(AF$6),FIND("~",SUBSTITUTE(AF$6," ","~",LEN(TRIM(AF$6))-LEN(SUBSTITUTE(TRIM(AF$6)," ",""))))-1)&amp;" Total",$B$6:$BB$305,ROW($A134)-5,FALSE))</f>
        <v>0</v>
      </c>
      <c r="AG134" s="143">
        <f ca="1">IF(AG$5&lt;&gt;"",HLOOKUP(AG$5,Functionalization!$G$6:$R$305,ROW($A134)-5,FALSE),IFERROR(INDEX(AG$269:AG$305,MATCH($F134,$B$269:$B$305,0))/VLOOKUP($F134,$B$269:$BB$305,MATCH(LEFT(TRIM(AG$6),FIND("~",SUBSTITUTE(AG$6,"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134))*HLOOKUP(LEFT(TRIM(AG$6),FIND("~",SUBSTITUTE(AG$6," ","~",LEN(TRIM(AG$6))-LEN(SUBSTITUTE(TRIM(AG$6)," ",""))))-1)&amp;" Total",$B$6:$BB$305,ROW($A134)-5,FALSE))</f>
        <v>0</v>
      </c>
      <c r="AH134" s="143">
        <f ca="1">IF(AH$5&lt;&gt;"",HLOOKUP(AH$5,Functionalization!$G$6:$R$305,ROW($A134)-5,FALSE),IFERROR(INDEX(AH$269:AH$305,MATCH($F134,$B$269:$B$305,0))/VLOOKUP($F134,$B$269:$BB$305,MATCH(LEFT(TRIM(AH$6),FIND("~",SUBSTITUTE(AH$6,"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134))*HLOOKUP(LEFT(TRIM(AH$6),FIND("~",SUBSTITUTE(AH$6," ","~",LEN(TRIM(AH$6))-LEN(SUBSTITUTE(TRIM(AH$6)," ",""))))-1)&amp;" Total",$B$6:$BB$305,ROW($A134)-5,FALSE))</f>
        <v>0</v>
      </c>
      <c r="AI134" s="143">
        <f ca="1">IF(AI$5&lt;&gt;"",HLOOKUP(AI$5,Functionalization!$G$6:$R$305,ROW($A134)-5,FALSE),IFERROR(INDEX(AI$269:AI$305,MATCH($F134,$B$269:$B$305,0))/VLOOKUP($F134,$B$269:$BB$305,MATCH(LEFT(TRIM(AI$6),FIND("~",SUBSTITUTE(AI$6,"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134))*HLOOKUP(LEFT(TRIM(AI$6),FIND("~",SUBSTITUTE(AI$6," ","~",LEN(TRIM(AI$6))-LEN(SUBSTITUTE(TRIM(AI$6)," ",""))))-1)&amp;" Total",$B$6:$BB$305,ROW($A134)-5,FALSE))</f>
        <v>0</v>
      </c>
      <c r="AJ134" s="143">
        <f ca="1">IF(AJ$5&lt;&gt;"",HLOOKUP(AJ$5,Functionalization!$G$6:$R$305,ROW($A134)-5,FALSE),IFERROR(INDEX(AJ$269:AJ$305,MATCH($F134,$B$269:$B$305,0))/VLOOKUP($F134,$B$269:$BB$305,MATCH(LEFT(TRIM(AJ$6),FIND("~",SUBSTITUTE(AJ$6,"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134))*HLOOKUP(LEFT(TRIM(AJ$6),FIND("~",SUBSTITUTE(AJ$6," ","~",LEN(TRIM(AJ$6))-LEN(SUBSTITUTE(TRIM(AJ$6)," ",""))))-1)&amp;" Total",$B$6:$BB$305,ROW($A134)-5,FALSE))</f>
        <v>0</v>
      </c>
      <c r="AK134" s="143">
        <f ca="1">IF(AK$5&lt;&gt;"",HLOOKUP(AK$5,Functionalization!$G$6:$R$305,ROW($A134)-5,FALSE),IFERROR(INDEX(AK$269:AK$305,MATCH($F134,$B$269:$B$305,0))/VLOOKUP($F134,$B$269:$BB$305,MATCH(LEFT(TRIM(AK$6),FIND("~",SUBSTITUTE(AK$6,"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134))*HLOOKUP(LEFT(TRIM(AK$6),FIND("~",SUBSTITUTE(AK$6," ","~",LEN(TRIM(AK$6))-LEN(SUBSTITUTE(TRIM(AK$6)," ",""))))-1)&amp;" Total",$B$6:$BB$305,ROW($A134)-5,FALSE))</f>
        <v>0</v>
      </c>
      <c r="AL134" s="143">
        <f ca="1">IF(AL$5&lt;&gt;"",HLOOKUP(AL$5,Functionalization!$G$6:$R$305,ROW($A134)-5,FALSE),IFERROR(INDEX(AL$269:AL$305,MATCH($F134,$B$269:$B$305,0))/VLOOKUP($F134,$B$269:$BB$305,MATCH(LEFT(TRIM(AL$6),FIND("~",SUBSTITUTE(AL$6,"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134))*HLOOKUP(LEFT(TRIM(AL$6),FIND("~",SUBSTITUTE(AL$6," ","~",LEN(TRIM(AL$6))-LEN(SUBSTITUTE(TRIM(AL$6)," ",""))))-1)&amp;" Total",$B$6:$BB$305,ROW($A134)-5,FALSE))</f>
        <v>0</v>
      </c>
      <c r="AM134" s="143">
        <f ca="1">IF(AM$5&lt;&gt;"",HLOOKUP(AM$5,Functionalization!$G$6:$R$305,ROW($A134)-5,FALSE),IFERROR(INDEX(AM$269:AM$305,MATCH($F134,$B$269:$B$305,0))/VLOOKUP($F134,$B$269:$BB$305,MATCH(LEFT(TRIM(AM$6),FIND("~",SUBSTITUTE(AM$6,"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134))*HLOOKUP(LEFT(TRIM(AM$6),FIND("~",SUBSTITUTE(AM$6," ","~",LEN(TRIM(AM$6))-LEN(SUBSTITUTE(TRIM(AM$6)," ",""))))-1)&amp;" Total",$B$6:$BB$305,ROW($A134)-5,FALSE))</f>
        <v>0</v>
      </c>
      <c r="AN134" s="143">
        <f ca="1">IF(AN$5&lt;&gt;"",HLOOKUP(AN$5,Functionalization!$G$6:$R$305,ROW($A134)-5,FALSE),IFERROR(INDEX(AN$269:AN$305,MATCH($F134,$B$269:$B$305,0))/VLOOKUP($F134,$B$269:$BB$305,MATCH(LEFT(TRIM(AN$6),FIND("~",SUBSTITUTE(AN$6,"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134))*HLOOKUP(LEFT(TRIM(AN$6),FIND("~",SUBSTITUTE(AN$6," ","~",LEN(TRIM(AN$6))-LEN(SUBSTITUTE(TRIM(AN$6)," ",""))))-1)&amp;" Total",$B$6:$BB$305,ROW($A134)-5,FALSE))</f>
        <v>0</v>
      </c>
      <c r="AO134" s="143">
        <f ca="1">IF(AO$5&lt;&gt;"",HLOOKUP(AO$5,Functionalization!$G$6:$R$305,ROW($A134)-5,FALSE),IFERROR(INDEX(AO$269:AO$305,MATCH($F134,$B$269:$B$305,0))/VLOOKUP($F134,$B$269:$BB$305,MATCH(LEFT(TRIM(AO$6),FIND("~",SUBSTITUTE(AO$6,"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134))*HLOOKUP(LEFT(TRIM(AO$6),FIND("~",SUBSTITUTE(AO$6," ","~",LEN(TRIM(AO$6))-LEN(SUBSTITUTE(TRIM(AO$6)," ",""))))-1)&amp;" Total",$B$6:$BB$305,ROW($A134)-5,FALSE))</f>
        <v>0</v>
      </c>
      <c r="AP134" s="143">
        <f ca="1">IF(AP$5&lt;&gt;"",HLOOKUP(AP$5,Functionalization!$G$6:$R$305,ROW($A134)-5,FALSE),IFERROR(INDEX(AP$269:AP$305,MATCH($F134,$B$269:$B$305,0))/VLOOKUP($F134,$B$269:$BB$305,MATCH(LEFT(TRIM(AP$6),FIND("~",SUBSTITUTE(AP$6,"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134))*HLOOKUP(LEFT(TRIM(AP$6),FIND("~",SUBSTITUTE(AP$6," ","~",LEN(TRIM(AP$6))-LEN(SUBSTITUTE(TRIM(AP$6)," ",""))))-1)&amp;" Total",$B$6:$BB$305,ROW($A134)-5,FALSE))</f>
        <v>0</v>
      </c>
      <c r="AQ134" s="143">
        <f ca="1">IF(AQ$5&lt;&gt;"",HLOOKUP(AQ$5,Functionalization!$G$6:$R$305,ROW($A134)-5,FALSE),IFERROR(INDEX(AQ$269:AQ$305,MATCH($F134,$B$269:$B$305,0))/VLOOKUP($F134,$B$269:$BB$305,MATCH(LEFT(TRIM(AQ$6),FIND("~",SUBSTITUTE(AQ$6,"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134))*HLOOKUP(LEFT(TRIM(AQ$6),FIND("~",SUBSTITUTE(AQ$6," ","~",LEN(TRIM(AQ$6))-LEN(SUBSTITUTE(TRIM(AQ$6)," ",""))))-1)&amp;" Total",$B$6:$BB$305,ROW($A134)-5,FALSE))</f>
        <v>0</v>
      </c>
      <c r="AR134" s="143">
        <f ca="1">IF(AR$5&lt;&gt;"",HLOOKUP(AR$5,Functionalization!$G$6:$R$305,ROW($A134)-5,FALSE),IFERROR(INDEX(AR$269:AR$305,MATCH($F134,$B$269:$B$305,0))/VLOOKUP($F134,$B$269:$BB$305,MATCH(LEFT(TRIM(AR$6),FIND("~",SUBSTITUTE(AR$6,"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134))*HLOOKUP(LEFT(TRIM(AR$6),FIND("~",SUBSTITUTE(AR$6," ","~",LEN(TRIM(AR$6))-LEN(SUBSTITUTE(TRIM(AR$6)," ",""))))-1)&amp;" Total",$B$6:$BB$305,ROW($A134)-5,FALSE))</f>
        <v>0</v>
      </c>
      <c r="AS134" s="143">
        <f ca="1">IF(AS$5&lt;&gt;"",HLOOKUP(AS$5,Functionalization!$G$6:$R$305,ROW($A134)-5,FALSE),IFERROR(INDEX(AS$269:AS$305,MATCH($F134,$B$269:$B$305,0))/VLOOKUP($F134,$B$269:$BB$305,MATCH(LEFT(TRIM(AS$6),FIND("~",SUBSTITUTE(AS$6,"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134))*HLOOKUP(LEFT(TRIM(AS$6),FIND("~",SUBSTITUTE(AS$6," ","~",LEN(TRIM(AS$6))-LEN(SUBSTITUTE(TRIM(AS$6)," ",""))))-1)&amp;" Total",$B$6:$BB$305,ROW($A134)-5,FALSE))</f>
        <v>0</v>
      </c>
      <c r="AT134" s="143">
        <f ca="1">IF(AT$5&lt;&gt;"",HLOOKUP(AT$5,Functionalization!$G$6:$R$305,ROW($A134)-5,FALSE),IFERROR(INDEX(AT$269:AT$305,MATCH($F134,$B$269:$B$305,0))/VLOOKUP($F134,$B$269:$BB$305,MATCH(LEFT(TRIM(AT$6),FIND("~",SUBSTITUTE(AT$6,"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134))*HLOOKUP(LEFT(TRIM(AT$6),FIND("~",SUBSTITUTE(AT$6," ","~",LEN(TRIM(AT$6))-LEN(SUBSTITUTE(TRIM(AT$6)," ",""))))-1)&amp;" Total",$B$6:$BB$305,ROW($A134)-5,FALSE))</f>
        <v>0</v>
      </c>
      <c r="AU134" s="143">
        <f ca="1">IF(AU$5&lt;&gt;"",HLOOKUP(AU$5,Functionalization!$G$6:$R$305,ROW($A134)-5,FALSE),IFERROR(INDEX(AU$269:AU$305,MATCH($F134,$B$269:$B$305,0))/VLOOKUP($F134,$B$269:$BB$305,MATCH(LEFT(TRIM(AU$6),FIND("~",SUBSTITUTE(AU$6,"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134))*HLOOKUP(LEFT(TRIM(AU$6),FIND("~",SUBSTITUTE(AU$6," ","~",LEN(TRIM(AU$6))-LEN(SUBSTITUTE(TRIM(AU$6)," ",""))))-1)&amp;" Total",$B$6:$BB$305,ROW($A134)-5,FALSE))</f>
        <v>0</v>
      </c>
      <c r="AV134" s="143">
        <f ca="1">IF(AV$5&lt;&gt;"",HLOOKUP(AV$5,Functionalization!$G$6:$R$305,ROW($A134)-5,FALSE),IFERROR(INDEX(AV$269:AV$305,MATCH($F134,$B$269:$B$305,0))/VLOOKUP($F134,$B$269:$BB$305,MATCH(LEFT(TRIM(AV$6),FIND("~",SUBSTITUTE(AV$6,"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134))*HLOOKUP(LEFT(TRIM(AV$6),FIND("~",SUBSTITUTE(AV$6," ","~",LEN(TRIM(AV$6))-LEN(SUBSTITUTE(TRIM(AV$6)," ",""))))-1)&amp;" Total",$B$6:$BB$305,ROW($A134)-5,FALSE))</f>
        <v>0</v>
      </c>
      <c r="AW134" s="143">
        <f ca="1">IF(AW$5&lt;&gt;"",HLOOKUP(AW$5,Functionalization!$G$6:$R$305,ROW($A134)-5,FALSE),IFERROR(INDEX(AW$269:AW$305,MATCH($F134,$B$269:$B$305,0))/VLOOKUP($F134,$B$269:$BB$305,MATCH(LEFT(TRIM(AW$6),FIND("~",SUBSTITUTE(AW$6,"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134))*HLOOKUP(LEFT(TRIM(AW$6),FIND("~",SUBSTITUTE(AW$6," ","~",LEN(TRIM(AW$6))-LEN(SUBSTITUTE(TRIM(AW$6)," ",""))))-1)&amp;" Total",$B$6:$BB$305,ROW($A134)-5,FALSE))</f>
        <v>0</v>
      </c>
      <c r="AX134" s="143">
        <f ca="1">IF(AX$5&lt;&gt;"",HLOOKUP(AX$5,Functionalization!$G$6:$R$305,ROW($A134)-5,FALSE),IFERROR(INDEX(AX$269:AX$305,MATCH($F134,$B$269:$B$305,0))/VLOOKUP($F134,$B$269:$BB$305,MATCH(LEFT(TRIM(AX$6),FIND("~",SUBSTITUTE(AX$6,"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134))*HLOOKUP(LEFT(TRIM(AX$6),FIND("~",SUBSTITUTE(AX$6," ","~",LEN(TRIM(AX$6))-LEN(SUBSTITUTE(TRIM(AX$6)," ",""))))-1)&amp;" Total",$B$6:$BB$305,ROW($A134)-5,FALSE))</f>
        <v>0</v>
      </c>
      <c r="AY134" s="143">
        <f ca="1">IF(AY$5&lt;&gt;"",HLOOKUP(AY$5,Functionalization!$G$6:$R$305,ROW($A134)-5,FALSE),IFERROR(INDEX(AY$269:AY$305,MATCH($F134,$B$269:$B$305,0))/VLOOKUP($F134,$B$269:$BB$305,MATCH(LEFT(TRIM(AY$6),FIND("~",SUBSTITUTE(AY$6,"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134))*HLOOKUP(LEFT(TRIM(AY$6),FIND("~",SUBSTITUTE(AY$6," ","~",LEN(TRIM(AY$6))-LEN(SUBSTITUTE(TRIM(AY$6)," ",""))))-1)&amp;" Total",$B$6:$BB$305,ROW($A134)-5,FALSE))</f>
        <v>0</v>
      </c>
      <c r="AZ134" s="143">
        <f ca="1">IF(AZ$5&lt;&gt;"",HLOOKUP(AZ$5,Functionalization!$G$6:$R$305,ROW($A134)-5,FALSE),IFERROR(INDEX(AZ$269:AZ$305,MATCH($F134,$B$269:$B$305,0))/VLOOKUP($F134,$B$269:$BB$305,MATCH(LEFT(TRIM(AZ$6),FIND("~",SUBSTITUTE(AZ$6,"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134))*HLOOKUP(LEFT(TRIM(AZ$6),FIND("~",SUBSTITUTE(AZ$6," ","~",LEN(TRIM(AZ$6))-LEN(SUBSTITUTE(TRIM(AZ$6)," ",""))))-1)&amp;" Total",$B$6:$BB$305,ROW($A134)-5,FALSE))</f>
        <v>0</v>
      </c>
      <c r="BA134" s="143">
        <f ca="1">IF(BA$5&lt;&gt;"",HLOOKUP(BA$5,Functionalization!$G$6:$R$305,ROW($A134)-5,FALSE),IFERROR(INDEX(BA$269:BA$305,MATCH($F134,$B$269:$B$305,0))/VLOOKUP($F134,$B$269:$BB$305,MATCH(LEFT(TRIM(BA$6),FIND("~",SUBSTITUTE(BA$6,"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134))*HLOOKUP(LEFT(TRIM(BA$6),FIND("~",SUBSTITUTE(BA$6," ","~",LEN(TRIM(BA$6))-LEN(SUBSTITUTE(TRIM(BA$6)," ",""))))-1)&amp;" Total",$B$6:$BB$305,ROW($A134)-5,FALSE))</f>
        <v>0</v>
      </c>
      <c r="BB134" s="143">
        <f ca="1">IF(BB$5&lt;&gt;"",HLOOKUP(BB$5,Functionalization!$G$6:$R$305,ROW($A134)-5,FALSE),IFERROR(INDEX(BB$269:BB$305,MATCH($F134,$B$269:$B$305,0))/VLOOKUP($F134,$B$269:$BB$305,MATCH(LEFT(TRIM(BB$6),FIND("~",SUBSTITUTE(BB$6,"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134))*HLOOKUP(LEFT(TRIM(BB$6),FIND("~",SUBSTITUTE(BB$6," ","~",LEN(TRIM(BB$6))-LEN(SUBSTITUTE(TRIM(BB$6)," ",""))))-1)&amp;" Total",$B$6:$BB$305,ROW($A134)-5,FALSE))</f>
        <v>0</v>
      </c>
      <c r="BD134" s="79">
        <f ca="1">IFERROR(IF(SUMIF($G$6:$BB$6,BD$6&amp;" Total",$G134:$BB134)-(SUMIF($G$6:$BB$6,BD$6&amp;" "&amp;'Input-Func_Class'!$D$22,$G134:$BB134)+IFERROR(SUMIF($G$6:$BB$6,BD$6&amp;" "&amp;'Input-Func_Class'!$E$22,$G134:$BB134),SUMIF($G$6:$BB$6,BD$6&amp;" "&amp;'Input-Func_Class'!$B$24,$G134:$BB134))+SUMIF($G$6:$BB$6,BD$6&amp;" "&amp;'Input-Func_Class'!$F$22,$G134:$BB134))&lt;Check_Limit,0,1),1)</f>
        <v>0</v>
      </c>
      <c r="BE134" s="79">
        <f ca="1">IFERROR(IF(SUMIF($G$6:$BB$6,BE$6&amp;" Total",$G134:$BB134)-(SUMIF($G$6:$BB$6,BE$6&amp;" "&amp;'Input-Func_Class'!$D$22,$G134:$BB134)+IFERROR(SUMIF($G$6:$BB$6,BE$6&amp;" "&amp;'Input-Func_Class'!$E$22,$G134:$BB134),SUMIF($G$6:$BB$6,BE$6&amp;" "&amp;'Input-Func_Class'!$B$24,$G134:$BB134))+SUMIF($G$6:$BB$6,BE$6&amp;" "&amp;'Input-Func_Class'!$F$22,$G134:$BB134))&lt;Check_Limit,0,1),1)</f>
        <v>0</v>
      </c>
      <c r="BF134" s="79">
        <f ca="1">IFERROR(IF(SUMIF($G$6:$BB$6,BF$6&amp;" Total",$G134:$BB134)-(SUMIF($G$6:$BB$6,BF$6&amp;" "&amp;'Input-Func_Class'!$D$22,$G134:$BB134)+IFERROR(SUMIF($G$6:$BB$6,BF$6&amp;" "&amp;'Input-Func_Class'!$E$22,$G134:$BB134),SUMIF($G$6:$BB$6,BF$6&amp;" "&amp;'Input-Func_Class'!$B$24,$G134:$BB134))+SUMIF($G$6:$BB$6,BF$6&amp;" "&amp;'Input-Func_Class'!$F$22,$G134:$BB134))&lt;Check_Limit,0,1),1)</f>
        <v>0</v>
      </c>
      <c r="BG134" s="79">
        <f ca="1">IFERROR(IF(SUMIF($G$6:$BB$6,BG$6&amp;" Total",$G134:$BB134)-(SUMIF($G$6:$BB$6,BG$6&amp;" "&amp;'Input-Func_Class'!$D$22,$G134:$BB134)+IFERROR(SUMIF($G$6:$BB$6,BG$6&amp;" "&amp;'Input-Func_Class'!$E$22,$G134:$BB134),SUMIF($G$6:$BB$6,BG$6&amp;" "&amp;'Input-Func_Class'!$B$24,$G134:$BB134))+SUMIF($G$6:$BB$6,BG$6&amp;" "&amp;'Input-Func_Class'!$F$22,$G134:$BB134))&lt;Check_Limit,0,1),1)</f>
        <v>0</v>
      </c>
      <c r="BH134" s="79">
        <f ca="1">IFERROR(IF(SUMIF($G$6:$BB$6,BH$6&amp;" Total",$G134:$BB134)-(SUMIF($G$6:$BB$6,BH$6&amp;" "&amp;'Input-Func_Class'!$D$22,$G134:$BB134)+IFERROR(SUMIF($G$6:$BB$6,BH$6&amp;" "&amp;'Input-Func_Class'!$E$22,$G134:$BB134),SUMIF($G$6:$BB$6,BH$6&amp;" "&amp;'Input-Func_Class'!$B$24,$G134:$BB134))+SUMIF($G$6:$BB$6,BH$6&amp;" "&amp;'Input-Func_Class'!$F$22,$G134:$BB134))&lt;Check_Limit,0,1),1)</f>
        <v>0</v>
      </c>
      <c r="BI134" s="79">
        <f ca="1">IFERROR(IF(SUMIF($G$6:$BB$6,BI$6&amp;" Total",$G134:$BB134)-(SUMIF($G$6:$BB$6,BI$6&amp;" "&amp;'Input-Func_Class'!$D$22,$G134:$BB134)+IFERROR(SUMIF($G$6:$BB$6,BI$6&amp;" "&amp;'Input-Func_Class'!$E$22,$G134:$BB134),SUMIF($G$6:$BB$6,BI$6&amp;" "&amp;'Input-Func_Class'!$B$24,$G134:$BB134))+SUMIF($G$6:$BB$6,BI$6&amp;" "&amp;'Input-Func_Class'!$F$22,$G134:$BB134))&lt;Check_Limit,0,1),1)</f>
        <v>0</v>
      </c>
      <c r="BJ134" s="79">
        <f ca="1">IFERROR(IF(SUMIF($G$6:$BB$6,BJ$6&amp;" Total",$G134:$BB134)-(SUMIF($G$6:$BB$6,BJ$6&amp;" "&amp;'Input-Func_Class'!$D$22,$G134:$BB134)+IFERROR(SUMIF($G$6:$BB$6,BJ$6&amp;" "&amp;'Input-Func_Class'!$E$22,$G134:$BB134),SUMIF($G$6:$BB$6,BJ$6&amp;" "&amp;'Input-Func_Class'!$B$24,$G134:$BB134))+SUMIF($G$6:$BB$6,BJ$6&amp;" "&amp;'Input-Func_Class'!$F$22,$G134:$BB134))&lt;Check_Limit,0,1),1)</f>
        <v>0</v>
      </c>
      <c r="BK134" s="79">
        <f ca="1">IFERROR(IF(SUMIF($G$6:$BB$6,BK$6&amp;" Total",$G134:$BB134)-(SUMIF($G$6:$BB$6,BK$6&amp;" "&amp;'Input-Func_Class'!$D$22,$G134:$BB134)+IFERROR(SUMIF($G$6:$BB$6,BK$6&amp;" "&amp;'Input-Func_Class'!$E$22,$G134:$BB134),SUMIF($G$6:$BB$6,BK$6&amp;" "&amp;'Input-Func_Class'!$B$24,$G134:$BB134))+SUMIF($G$6:$BB$6,BK$6&amp;" "&amp;'Input-Func_Class'!$F$22,$G134:$BB134))&lt;Check_Limit,0,1),1)</f>
        <v>0</v>
      </c>
      <c r="BL134" s="79">
        <f ca="1">IFERROR(IF(SUMIF($G$6:$BB$6,BL$6&amp;" Total",$G134:$BB134)-(SUMIF($G$6:$BB$6,BL$6&amp;" "&amp;'Input-Func_Class'!$D$22,$G134:$BB134)+IFERROR(SUMIF($G$6:$BB$6,BL$6&amp;" "&amp;'Input-Func_Class'!$E$22,$G134:$BB134),SUMIF($G$6:$BB$6,BL$6&amp;" "&amp;'Input-Func_Class'!$B$24,$G134:$BB134))+SUMIF($G$6:$BB$6,BL$6&amp;" "&amp;'Input-Func_Class'!$F$22,$G134:$BB134))&lt;Check_Limit,0,1),1)</f>
        <v>0</v>
      </c>
      <c r="BM134" s="79">
        <f ca="1">IFERROR(IF(SUMIF($G$6:$BB$6,BM$6&amp;" Total",$G134:$BB134)-(SUMIF($G$6:$BB$6,BM$6&amp;" "&amp;'Input-Func_Class'!$D$22,$G134:$BB134)+IFERROR(SUMIF($G$6:$BB$6,BM$6&amp;" "&amp;'Input-Func_Class'!$E$22,$G134:$BB134),SUMIF($G$6:$BB$6,BM$6&amp;" "&amp;'Input-Func_Class'!$B$24,$G134:$BB134))+SUMIF($G$6:$BB$6,BM$6&amp;" "&amp;'Input-Func_Class'!$F$22,$G134:$BB134))&lt;Check_Limit,0,1),1)</f>
        <v>0</v>
      </c>
      <c r="BN134" s="79">
        <f ca="1">IFERROR(IF(SUMIF($G$6:$BB$6,BN$6&amp;" Total",$G134:$BB134)-(SUMIF($G$6:$BB$6,BN$6&amp;" "&amp;'Input-Func_Class'!$D$22,$G134:$BB134)+IFERROR(SUMIF($G$6:$BB$6,BN$6&amp;" "&amp;'Input-Func_Class'!$E$22,$G134:$BB134),SUMIF($G$6:$BB$6,BN$6&amp;" "&amp;'Input-Func_Class'!$B$24,$G134:$BB134))+SUMIF($G$6:$BB$6,BN$6&amp;" "&amp;'Input-Func_Class'!$F$22,$G134:$BB134))&lt;Check_Limit,0,1),1)</f>
        <v>0</v>
      </c>
      <c r="BO134" s="79">
        <f ca="1">IFERROR(IF(SUMIF($G$6:$BB$6,BO$6&amp;" Total",$G134:$BB134)-(SUMIF($G$6:$BB$6,BO$6&amp;" "&amp;'Input-Func_Class'!$D$22,$G134:$BB134)+IFERROR(SUMIF($G$6:$BB$6,BO$6&amp;" "&amp;'Input-Func_Class'!$E$22,$G134:$BB134),SUMIF($G$6:$BB$6,BO$6&amp;" "&amp;'Input-Func_Class'!$B$24,$G134:$BB134))+SUMIF($G$6:$BB$6,BO$6&amp;" "&amp;'Input-Func_Class'!$F$22,$G134:$BB134))&lt;Check_Limit,0,1),1)</f>
        <v>0</v>
      </c>
    </row>
    <row r="135" spans="1:67" outlineLevel="1">
      <c r="A135" s="113">
        <f>IF(ISBLANK('Input-Accounts'!A135),"",'Input-Accounts'!A135)</f>
        <v>115</v>
      </c>
      <c r="B135" s="17" t="str">
        <f>IF(ISBLANK('Input-Accounts'!B135),"",'Input-Accounts'!B135)</f>
        <v>Other expenses</v>
      </c>
      <c r="C135" s="113">
        <f>IF(ISBLANK('Input-Accounts'!C135),"",'Input-Accounts'!C135)</f>
        <v>880</v>
      </c>
      <c r="D135" s="143">
        <f>Functionalization!$D135</f>
        <v>5659565.2497695787</v>
      </c>
      <c r="E135" s="143">
        <f t="shared" ca="1" si="27"/>
        <v>0</v>
      </c>
      <c r="F135" s="89" t="str">
        <f>IF($D135=0,"-",IF('Input-Accounts'!$E135&lt;&gt;0,'Input-Accounts'!$E135,'Input-Accounts'!$G135))</f>
        <v>INT_DISTPT</v>
      </c>
      <c r="G135" s="143">
        <f ca="1">IF(G$5&lt;&gt;"",HLOOKUP(G$5,Functionalization!$G$6:$R$305,ROW($A135)-5,FALSE),IFERROR(INDEX(G$269:G$305,MATCH($F135,$B$269:$B$305,0))/VLOOKUP($F135,$B$269:$BB$305,MATCH(LEFT(TRIM(G$6),FIND("~",SUBSTITUTE(G$6,"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135))*HLOOKUP(LEFT(TRIM(G$6),FIND("~",SUBSTITUTE(G$6," ","~",LEN(TRIM(G$6))-LEN(SUBSTITUTE(TRIM(G$6)," ",""))))-1)&amp;" Total",$B$6:$BB$305,ROW($A135)-5,FALSE))</f>
        <v>0</v>
      </c>
      <c r="H135" s="143">
        <f ca="1">IF(H$5&lt;&gt;"",HLOOKUP(H$5,Functionalization!$G$6:$R$305,ROW($A135)-5,FALSE),IFERROR(INDEX(H$269:H$305,MATCH($F135,$B$269:$B$305,0))/VLOOKUP($F135,$B$269:$BB$305,MATCH(LEFT(TRIM(H$6),FIND("~",SUBSTITUTE(H$6,"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135))*HLOOKUP(LEFT(TRIM(H$6),FIND("~",SUBSTITUTE(H$6," ","~",LEN(TRIM(H$6))-LEN(SUBSTITUTE(TRIM(H$6)," ",""))))-1)&amp;" Total",$B$6:$BB$305,ROW($A135)-5,FALSE))</f>
        <v>0</v>
      </c>
      <c r="I135" s="143">
        <f ca="1">IF(I$5&lt;&gt;"",HLOOKUP(I$5,Functionalization!$G$6:$R$305,ROW($A135)-5,FALSE),IFERROR(INDEX(I$269:I$305,MATCH($F135,$B$269:$B$305,0))/VLOOKUP($F135,$B$269:$BB$305,MATCH(LEFT(TRIM(I$6),FIND("~",SUBSTITUTE(I$6,"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135))*HLOOKUP(LEFT(TRIM(I$6),FIND("~",SUBSTITUTE(I$6," ","~",LEN(TRIM(I$6))-LEN(SUBSTITUTE(TRIM(I$6)," ",""))))-1)&amp;" Total",$B$6:$BB$305,ROW($A135)-5,FALSE))</f>
        <v>0</v>
      </c>
      <c r="J135" s="143">
        <f ca="1">IF(J$5&lt;&gt;"",HLOOKUP(J$5,Functionalization!$G$6:$R$305,ROW($A135)-5,FALSE),IFERROR(INDEX(J$269:J$305,MATCH($F135,$B$269:$B$305,0))/VLOOKUP($F135,$B$269:$BB$305,MATCH(LEFT(TRIM(J$6),FIND("~",SUBSTITUTE(J$6,"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135))*HLOOKUP(LEFT(TRIM(J$6),FIND("~",SUBSTITUTE(J$6," ","~",LEN(TRIM(J$6))-LEN(SUBSTITUTE(TRIM(J$6)," ",""))))-1)&amp;" Total",$B$6:$BB$305,ROW($A135)-5,FALSE))</f>
        <v>0</v>
      </c>
      <c r="K135" s="143">
        <f ca="1">IF(K$5&lt;&gt;"",HLOOKUP(K$5,Functionalization!$G$6:$R$305,ROW($A135)-5,FALSE),IFERROR(INDEX(K$269:K$305,MATCH($F135,$B$269:$B$305,0))/VLOOKUP($F135,$B$269:$BB$305,MATCH(LEFT(TRIM(K$6),FIND("~",SUBSTITUTE(K$6,"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135))*HLOOKUP(LEFT(TRIM(K$6),FIND("~",SUBSTITUTE(K$6," ","~",LEN(TRIM(K$6))-LEN(SUBSTITUTE(TRIM(K$6)," ",""))))-1)&amp;" Total",$B$6:$BB$305,ROW($A135)-5,FALSE))</f>
        <v>0</v>
      </c>
      <c r="L135" s="143">
        <f ca="1">IF(L$5&lt;&gt;"",HLOOKUP(L$5,Functionalization!$G$6:$R$305,ROW($A135)-5,FALSE),IFERROR(INDEX(L$269:L$305,MATCH($F135,$B$269:$B$305,0))/VLOOKUP($F135,$B$269:$BB$305,MATCH(LEFT(TRIM(L$6),FIND("~",SUBSTITUTE(L$6,"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135))*HLOOKUP(LEFT(TRIM(L$6),FIND("~",SUBSTITUTE(L$6," ","~",LEN(TRIM(L$6))-LEN(SUBSTITUTE(TRIM(L$6)," ",""))))-1)&amp;" Total",$B$6:$BB$305,ROW($A135)-5,FALSE))</f>
        <v>0</v>
      </c>
      <c r="M135" s="143">
        <f ca="1">IF(M$5&lt;&gt;"",HLOOKUP(M$5,Functionalization!$G$6:$R$305,ROW($A135)-5,FALSE),IFERROR(INDEX(M$269:M$305,MATCH($F135,$B$269:$B$305,0))/VLOOKUP($F135,$B$269:$BB$305,MATCH(LEFT(TRIM(M$6),FIND("~",SUBSTITUTE(M$6,"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135))*HLOOKUP(LEFT(TRIM(M$6),FIND("~",SUBSTITUTE(M$6," ","~",LEN(TRIM(M$6))-LEN(SUBSTITUTE(TRIM(M$6)," ",""))))-1)&amp;" Total",$B$6:$BB$305,ROW($A135)-5,FALSE))</f>
        <v>0</v>
      </c>
      <c r="N135" s="143">
        <f ca="1">IF(N$5&lt;&gt;"",HLOOKUP(N$5,Functionalization!$G$6:$R$305,ROW($A135)-5,FALSE),IFERROR(INDEX(N$269:N$305,MATCH($F135,$B$269:$B$305,0))/VLOOKUP($F135,$B$269:$BB$305,MATCH(LEFT(TRIM(N$6),FIND("~",SUBSTITUTE(N$6,"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135))*HLOOKUP(LEFT(TRIM(N$6),FIND("~",SUBSTITUTE(N$6," ","~",LEN(TRIM(N$6))-LEN(SUBSTITUTE(TRIM(N$6)," ",""))))-1)&amp;" Total",$B$6:$BB$305,ROW($A135)-5,FALSE))</f>
        <v>0</v>
      </c>
      <c r="O135" s="143">
        <f ca="1">IF(O$5&lt;&gt;"",HLOOKUP(O$5,Functionalization!$G$6:$R$305,ROW($A135)-5,FALSE),IFERROR(INDEX(O$269:O$305,MATCH($F135,$B$269:$B$305,0))/VLOOKUP($F135,$B$269:$BB$305,MATCH(LEFT(TRIM(O$6),FIND("~",SUBSTITUTE(O$6,"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135))*HLOOKUP(LEFT(TRIM(O$6),FIND("~",SUBSTITUTE(O$6," ","~",LEN(TRIM(O$6))-LEN(SUBSTITUTE(TRIM(O$6)," ",""))))-1)&amp;" Total",$B$6:$BB$305,ROW($A135)-5,FALSE))</f>
        <v>5659565.2497695787</v>
      </c>
      <c r="P135" s="143">
        <f ca="1">IF(P$5&lt;&gt;"",HLOOKUP(P$5,Functionalization!$G$6:$R$305,ROW($A135)-5,FALSE),IFERROR(INDEX(P$269:P$305,MATCH($F135,$B$269:$B$305,0))/VLOOKUP($F135,$B$269:$BB$305,MATCH(LEFT(TRIM(P$6),FIND("~",SUBSTITUTE(P$6,"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135))*HLOOKUP(LEFT(TRIM(P$6),FIND("~",SUBSTITUTE(P$6," ","~",LEN(TRIM(P$6))-LEN(SUBSTITUTE(TRIM(P$6)," ",""))))-1)&amp;" Total",$B$6:$BB$305,ROW($A135)-5,FALSE))</f>
        <v>3678027.1974576851</v>
      </c>
      <c r="Q135" s="143">
        <f ca="1">IF(Q$5&lt;&gt;"",HLOOKUP(Q$5,Functionalization!$G$6:$R$305,ROW($A135)-5,FALSE),IFERROR(INDEX(Q$269:Q$305,MATCH($F135,$B$269:$B$305,0))/VLOOKUP($F135,$B$269:$BB$305,MATCH(LEFT(TRIM(Q$6),FIND("~",SUBSTITUTE(Q$6,"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135))*HLOOKUP(LEFT(TRIM(Q$6),FIND("~",SUBSTITUTE(Q$6," ","~",LEN(TRIM(Q$6))-LEN(SUBSTITUTE(TRIM(Q$6)," ",""))))-1)&amp;" Total",$B$6:$BB$305,ROW($A135)-5,FALSE))</f>
        <v>0</v>
      </c>
      <c r="R135" s="143">
        <f ca="1">IF(R$5&lt;&gt;"",HLOOKUP(R$5,Functionalization!$G$6:$R$305,ROW($A135)-5,FALSE),IFERROR(INDEX(R$269:R$305,MATCH($F135,$B$269:$B$305,0))/VLOOKUP($F135,$B$269:$BB$305,MATCH(LEFT(TRIM(R$6),FIND("~",SUBSTITUTE(R$6,"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135))*HLOOKUP(LEFT(TRIM(R$6),FIND("~",SUBSTITUTE(R$6," ","~",LEN(TRIM(R$6))-LEN(SUBSTITUTE(TRIM(R$6)," ",""))))-1)&amp;" Total",$B$6:$BB$305,ROW($A135)-5,FALSE))</f>
        <v>1981538.0523118949</v>
      </c>
      <c r="S135" s="143">
        <f ca="1">IF(S$5&lt;&gt;"",HLOOKUP(S$5,Functionalization!$G$6:$R$305,ROW($A135)-5,FALSE),IFERROR(INDEX(S$269:S$305,MATCH($F135,$B$269:$B$305,0))/VLOOKUP($F135,$B$269:$BB$305,MATCH(LEFT(TRIM(S$6),FIND("~",SUBSTITUTE(S$6,"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135))*HLOOKUP(LEFT(TRIM(S$6),FIND("~",SUBSTITUTE(S$6," ","~",LEN(TRIM(S$6))-LEN(SUBSTITUTE(TRIM(S$6)," ",""))))-1)&amp;" Total",$B$6:$BB$305,ROW($A135)-5,FALSE))</f>
        <v>0</v>
      </c>
      <c r="T135" s="143">
        <f ca="1">IF(T$5&lt;&gt;"",HLOOKUP(T$5,Functionalization!$G$6:$R$305,ROW($A135)-5,FALSE),IFERROR(INDEX(T$269:T$305,MATCH($F135,$B$269:$B$305,0))/VLOOKUP($F135,$B$269:$BB$305,MATCH(LEFT(TRIM(T$6),FIND("~",SUBSTITUTE(T$6,"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135))*HLOOKUP(LEFT(TRIM(T$6),FIND("~",SUBSTITUTE(T$6," ","~",LEN(TRIM(T$6))-LEN(SUBSTITUTE(TRIM(T$6)," ",""))))-1)&amp;" Total",$B$6:$BB$305,ROW($A135)-5,FALSE))</f>
        <v>0</v>
      </c>
      <c r="U135" s="143">
        <f ca="1">IF(U$5&lt;&gt;"",HLOOKUP(U$5,Functionalization!$G$6:$R$305,ROW($A135)-5,FALSE),IFERROR(INDEX(U$269:U$305,MATCH($F135,$B$269:$B$305,0))/VLOOKUP($F135,$B$269:$BB$305,MATCH(LEFT(TRIM(U$6),FIND("~",SUBSTITUTE(U$6,"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135))*HLOOKUP(LEFT(TRIM(U$6),FIND("~",SUBSTITUTE(U$6," ","~",LEN(TRIM(U$6))-LEN(SUBSTITUTE(TRIM(U$6)," ",""))))-1)&amp;" Total",$B$6:$BB$305,ROW($A135)-5,FALSE))</f>
        <v>0</v>
      </c>
      <c r="V135" s="143">
        <f ca="1">IF(V$5&lt;&gt;"",HLOOKUP(V$5,Functionalization!$G$6:$R$305,ROW($A135)-5,FALSE),IFERROR(INDEX(V$269:V$305,MATCH($F135,$B$269:$B$305,0))/VLOOKUP($F135,$B$269:$BB$305,MATCH(LEFT(TRIM(V$6),FIND("~",SUBSTITUTE(V$6,"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135))*HLOOKUP(LEFT(TRIM(V$6),FIND("~",SUBSTITUTE(V$6," ","~",LEN(TRIM(V$6))-LEN(SUBSTITUTE(TRIM(V$6)," ",""))))-1)&amp;" Total",$B$6:$BB$305,ROW($A135)-5,FALSE))</f>
        <v>0</v>
      </c>
      <c r="W135" s="143">
        <f ca="1">IF(W$5&lt;&gt;"",HLOOKUP(W$5,Functionalization!$G$6:$R$305,ROW($A135)-5,FALSE),IFERROR(INDEX(W$269:W$305,MATCH($F135,$B$269:$B$305,0))/VLOOKUP($F135,$B$269:$BB$305,MATCH(LEFT(TRIM(W$6),FIND("~",SUBSTITUTE(W$6,"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135))*HLOOKUP(LEFT(TRIM(W$6),FIND("~",SUBSTITUTE(W$6," ","~",LEN(TRIM(W$6))-LEN(SUBSTITUTE(TRIM(W$6)," ",""))))-1)&amp;" Total",$B$6:$BB$305,ROW($A135)-5,FALSE))</f>
        <v>0</v>
      </c>
      <c r="X135" s="143">
        <f ca="1">IF(X$5&lt;&gt;"",HLOOKUP(X$5,Functionalization!$G$6:$R$305,ROW($A135)-5,FALSE),IFERROR(INDEX(X$269:X$305,MATCH($F135,$B$269:$B$305,0))/VLOOKUP($F135,$B$269:$BB$305,MATCH(LEFT(TRIM(X$6),FIND("~",SUBSTITUTE(X$6,"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135))*HLOOKUP(LEFT(TRIM(X$6),FIND("~",SUBSTITUTE(X$6," ","~",LEN(TRIM(X$6))-LEN(SUBSTITUTE(TRIM(X$6)," ",""))))-1)&amp;" Total",$B$6:$BB$305,ROW($A135)-5,FALSE))</f>
        <v>0</v>
      </c>
      <c r="Y135" s="143">
        <f ca="1">IF(Y$5&lt;&gt;"",HLOOKUP(Y$5,Functionalization!$G$6:$R$305,ROW($A135)-5,FALSE),IFERROR(INDEX(Y$269:Y$305,MATCH($F135,$B$269:$B$305,0))/VLOOKUP($F135,$B$269:$BB$305,MATCH(LEFT(TRIM(Y$6),FIND("~",SUBSTITUTE(Y$6,"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135))*HLOOKUP(LEFT(TRIM(Y$6),FIND("~",SUBSTITUTE(Y$6," ","~",LEN(TRIM(Y$6))-LEN(SUBSTITUTE(TRIM(Y$6)," ",""))))-1)&amp;" Total",$B$6:$BB$305,ROW($A135)-5,FALSE))</f>
        <v>0</v>
      </c>
      <c r="Z135" s="143">
        <f ca="1">IF(Z$5&lt;&gt;"",HLOOKUP(Z$5,Functionalization!$G$6:$R$305,ROW($A135)-5,FALSE),IFERROR(INDEX(Z$269:Z$305,MATCH($F135,$B$269:$B$305,0))/VLOOKUP($F135,$B$269:$BB$305,MATCH(LEFT(TRIM(Z$6),FIND("~",SUBSTITUTE(Z$6,"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135))*HLOOKUP(LEFT(TRIM(Z$6),FIND("~",SUBSTITUTE(Z$6," ","~",LEN(TRIM(Z$6))-LEN(SUBSTITUTE(TRIM(Z$6)," ",""))))-1)&amp;" Total",$B$6:$BB$305,ROW($A135)-5,FALSE))</f>
        <v>0</v>
      </c>
      <c r="AA135" s="143">
        <f ca="1">IF(AA$5&lt;&gt;"",HLOOKUP(AA$5,Functionalization!$G$6:$R$305,ROW($A135)-5,FALSE),IFERROR(INDEX(AA$269:AA$305,MATCH($F135,$B$269:$B$305,0))/VLOOKUP($F135,$B$269:$BB$305,MATCH(LEFT(TRIM(AA$6),FIND("~",SUBSTITUTE(AA$6,"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135))*HLOOKUP(LEFT(TRIM(AA$6),FIND("~",SUBSTITUTE(AA$6," ","~",LEN(TRIM(AA$6))-LEN(SUBSTITUTE(TRIM(AA$6)," ",""))))-1)&amp;" Total",$B$6:$BB$305,ROW($A135)-5,FALSE))</f>
        <v>0</v>
      </c>
      <c r="AB135" s="143">
        <f ca="1">IF(AB$5&lt;&gt;"",HLOOKUP(AB$5,Functionalization!$G$6:$R$305,ROW($A135)-5,FALSE),IFERROR(INDEX(AB$269:AB$305,MATCH($F135,$B$269:$B$305,0))/VLOOKUP($F135,$B$269:$BB$305,MATCH(LEFT(TRIM(AB$6),FIND("~",SUBSTITUTE(AB$6,"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135))*HLOOKUP(LEFT(TRIM(AB$6),FIND("~",SUBSTITUTE(AB$6," ","~",LEN(TRIM(AB$6))-LEN(SUBSTITUTE(TRIM(AB$6)," ",""))))-1)&amp;" Total",$B$6:$BB$305,ROW($A135)-5,FALSE))</f>
        <v>0</v>
      </c>
      <c r="AC135" s="143">
        <f ca="1">IF(AC$5&lt;&gt;"",HLOOKUP(AC$5,Functionalization!$G$6:$R$305,ROW($A135)-5,FALSE),IFERROR(INDEX(AC$269:AC$305,MATCH($F135,$B$269:$B$305,0))/VLOOKUP($F135,$B$269:$BB$305,MATCH(LEFT(TRIM(AC$6),FIND("~",SUBSTITUTE(AC$6,"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135))*HLOOKUP(LEFT(TRIM(AC$6),FIND("~",SUBSTITUTE(AC$6," ","~",LEN(TRIM(AC$6))-LEN(SUBSTITUTE(TRIM(AC$6)," ",""))))-1)&amp;" Total",$B$6:$BB$305,ROW($A135)-5,FALSE))</f>
        <v>0</v>
      </c>
      <c r="AD135" s="143">
        <f ca="1">IF(AD$5&lt;&gt;"",HLOOKUP(AD$5,Functionalization!$G$6:$R$305,ROW($A135)-5,FALSE),IFERROR(INDEX(AD$269:AD$305,MATCH($F135,$B$269:$B$305,0))/VLOOKUP($F135,$B$269:$BB$305,MATCH(LEFT(TRIM(AD$6),FIND("~",SUBSTITUTE(AD$6,"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135))*HLOOKUP(LEFT(TRIM(AD$6),FIND("~",SUBSTITUTE(AD$6," ","~",LEN(TRIM(AD$6))-LEN(SUBSTITUTE(TRIM(AD$6)," ",""))))-1)&amp;" Total",$B$6:$BB$305,ROW($A135)-5,FALSE))</f>
        <v>0</v>
      </c>
      <c r="AE135" s="143">
        <f ca="1">IF(AE$5&lt;&gt;"",HLOOKUP(AE$5,Functionalization!$G$6:$R$305,ROW($A135)-5,FALSE),IFERROR(INDEX(AE$269:AE$305,MATCH($F135,$B$269:$B$305,0))/VLOOKUP($F135,$B$269:$BB$305,MATCH(LEFT(TRIM(AE$6),FIND("~",SUBSTITUTE(AE$6,"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135))*HLOOKUP(LEFT(TRIM(AE$6),FIND("~",SUBSTITUTE(AE$6," ","~",LEN(TRIM(AE$6))-LEN(SUBSTITUTE(TRIM(AE$6)," ",""))))-1)&amp;" Total",$B$6:$BB$305,ROW($A135)-5,FALSE))</f>
        <v>0</v>
      </c>
      <c r="AF135" s="143">
        <f ca="1">IF(AF$5&lt;&gt;"",HLOOKUP(AF$5,Functionalization!$G$6:$R$305,ROW($A135)-5,FALSE),IFERROR(INDEX(AF$269:AF$305,MATCH($F135,$B$269:$B$305,0))/VLOOKUP($F135,$B$269:$BB$305,MATCH(LEFT(TRIM(AF$6),FIND("~",SUBSTITUTE(AF$6,"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135))*HLOOKUP(LEFT(TRIM(AF$6),FIND("~",SUBSTITUTE(AF$6," ","~",LEN(TRIM(AF$6))-LEN(SUBSTITUTE(TRIM(AF$6)," ",""))))-1)&amp;" Total",$B$6:$BB$305,ROW($A135)-5,FALSE))</f>
        <v>0</v>
      </c>
      <c r="AG135" s="143">
        <f ca="1">IF(AG$5&lt;&gt;"",HLOOKUP(AG$5,Functionalization!$G$6:$R$305,ROW($A135)-5,FALSE),IFERROR(INDEX(AG$269:AG$305,MATCH($F135,$B$269:$B$305,0))/VLOOKUP($F135,$B$269:$BB$305,MATCH(LEFT(TRIM(AG$6),FIND("~",SUBSTITUTE(AG$6,"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135))*HLOOKUP(LEFT(TRIM(AG$6),FIND("~",SUBSTITUTE(AG$6," ","~",LEN(TRIM(AG$6))-LEN(SUBSTITUTE(TRIM(AG$6)," ",""))))-1)&amp;" Total",$B$6:$BB$305,ROW($A135)-5,FALSE))</f>
        <v>0</v>
      </c>
      <c r="AH135" s="143">
        <f ca="1">IF(AH$5&lt;&gt;"",HLOOKUP(AH$5,Functionalization!$G$6:$R$305,ROW($A135)-5,FALSE),IFERROR(INDEX(AH$269:AH$305,MATCH($F135,$B$269:$B$305,0))/VLOOKUP($F135,$B$269:$BB$305,MATCH(LEFT(TRIM(AH$6),FIND("~",SUBSTITUTE(AH$6,"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135))*HLOOKUP(LEFT(TRIM(AH$6),FIND("~",SUBSTITUTE(AH$6," ","~",LEN(TRIM(AH$6))-LEN(SUBSTITUTE(TRIM(AH$6)," ",""))))-1)&amp;" Total",$B$6:$BB$305,ROW($A135)-5,FALSE))</f>
        <v>0</v>
      </c>
      <c r="AI135" s="143">
        <f ca="1">IF(AI$5&lt;&gt;"",HLOOKUP(AI$5,Functionalization!$G$6:$R$305,ROW($A135)-5,FALSE),IFERROR(INDEX(AI$269:AI$305,MATCH($F135,$B$269:$B$305,0))/VLOOKUP($F135,$B$269:$BB$305,MATCH(LEFT(TRIM(AI$6),FIND("~",SUBSTITUTE(AI$6,"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135))*HLOOKUP(LEFT(TRIM(AI$6),FIND("~",SUBSTITUTE(AI$6," ","~",LEN(TRIM(AI$6))-LEN(SUBSTITUTE(TRIM(AI$6)," ",""))))-1)&amp;" Total",$B$6:$BB$305,ROW($A135)-5,FALSE))</f>
        <v>0</v>
      </c>
      <c r="AJ135" s="143">
        <f ca="1">IF(AJ$5&lt;&gt;"",HLOOKUP(AJ$5,Functionalization!$G$6:$R$305,ROW($A135)-5,FALSE),IFERROR(INDEX(AJ$269:AJ$305,MATCH($F135,$B$269:$B$305,0))/VLOOKUP($F135,$B$269:$BB$305,MATCH(LEFT(TRIM(AJ$6),FIND("~",SUBSTITUTE(AJ$6,"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135))*HLOOKUP(LEFT(TRIM(AJ$6),FIND("~",SUBSTITUTE(AJ$6," ","~",LEN(TRIM(AJ$6))-LEN(SUBSTITUTE(TRIM(AJ$6)," ",""))))-1)&amp;" Total",$B$6:$BB$305,ROW($A135)-5,FALSE))</f>
        <v>0</v>
      </c>
      <c r="AK135" s="143">
        <f ca="1">IF(AK$5&lt;&gt;"",HLOOKUP(AK$5,Functionalization!$G$6:$R$305,ROW($A135)-5,FALSE),IFERROR(INDEX(AK$269:AK$305,MATCH($F135,$B$269:$B$305,0))/VLOOKUP($F135,$B$269:$BB$305,MATCH(LEFT(TRIM(AK$6),FIND("~",SUBSTITUTE(AK$6,"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135))*HLOOKUP(LEFT(TRIM(AK$6),FIND("~",SUBSTITUTE(AK$6," ","~",LEN(TRIM(AK$6))-LEN(SUBSTITUTE(TRIM(AK$6)," ",""))))-1)&amp;" Total",$B$6:$BB$305,ROW($A135)-5,FALSE))</f>
        <v>0</v>
      </c>
      <c r="AL135" s="143">
        <f ca="1">IF(AL$5&lt;&gt;"",HLOOKUP(AL$5,Functionalization!$G$6:$R$305,ROW($A135)-5,FALSE),IFERROR(INDEX(AL$269:AL$305,MATCH($F135,$B$269:$B$305,0))/VLOOKUP($F135,$B$269:$BB$305,MATCH(LEFT(TRIM(AL$6),FIND("~",SUBSTITUTE(AL$6,"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135))*HLOOKUP(LEFT(TRIM(AL$6),FIND("~",SUBSTITUTE(AL$6," ","~",LEN(TRIM(AL$6))-LEN(SUBSTITUTE(TRIM(AL$6)," ",""))))-1)&amp;" Total",$B$6:$BB$305,ROW($A135)-5,FALSE))</f>
        <v>0</v>
      </c>
      <c r="AM135" s="143">
        <f ca="1">IF(AM$5&lt;&gt;"",HLOOKUP(AM$5,Functionalization!$G$6:$R$305,ROW($A135)-5,FALSE),IFERROR(INDEX(AM$269:AM$305,MATCH($F135,$B$269:$B$305,0))/VLOOKUP($F135,$B$269:$BB$305,MATCH(LEFT(TRIM(AM$6),FIND("~",SUBSTITUTE(AM$6,"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135))*HLOOKUP(LEFT(TRIM(AM$6),FIND("~",SUBSTITUTE(AM$6," ","~",LEN(TRIM(AM$6))-LEN(SUBSTITUTE(TRIM(AM$6)," ",""))))-1)&amp;" Total",$B$6:$BB$305,ROW($A135)-5,FALSE))</f>
        <v>0</v>
      </c>
      <c r="AN135" s="143">
        <f ca="1">IF(AN$5&lt;&gt;"",HLOOKUP(AN$5,Functionalization!$G$6:$R$305,ROW($A135)-5,FALSE),IFERROR(INDEX(AN$269:AN$305,MATCH($F135,$B$269:$B$305,0))/VLOOKUP($F135,$B$269:$BB$305,MATCH(LEFT(TRIM(AN$6),FIND("~",SUBSTITUTE(AN$6,"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135))*HLOOKUP(LEFT(TRIM(AN$6),FIND("~",SUBSTITUTE(AN$6," ","~",LEN(TRIM(AN$6))-LEN(SUBSTITUTE(TRIM(AN$6)," ",""))))-1)&amp;" Total",$B$6:$BB$305,ROW($A135)-5,FALSE))</f>
        <v>0</v>
      </c>
      <c r="AO135" s="143">
        <f ca="1">IF(AO$5&lt;&gt;"",HLOOKUP(AO$5,Functionalization!$G$6:$R$305,ROW($A135)-5,FALSE),IFERROR(INDEX(AO$269:AO$305,MATCH($F135,$B$269:$B$305,0))/VLOOKUP($F135,$B$269:$BB$305,MATCH(LEFT(TRIM(AO$6),FIND("~",SUBSTITUTE(AO$6,"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135))*HLOOKUP(LEFT(TRIM(AO$6),FIND("~",SUBSTITUTE(AO$6," ","~",LEN(TRIM(AO$6))-LEN(SUBSTITUTE(TRIM(AO$6)," ",""))))-1)&amp;" Total",$B$6:$BB$305,ROW($A135)-5,FALSE))</f>
        <v>0</v>
      </c>
      <c r="AP135" s="143">
        <f ca="1">IF(AP$5&lt;&gt;"",HLOOKUP(AP$5,Functionalization!$G$6:$R$305,ROW($A135)-5,FALSE),IFERROR(INDEX(AP$269:AP$305,MATCH($F135,$B$269:$B$305,0))/VLOOKUP($F135,$B$269:$BB$305,MATCH(LEFT(TRIM(AP$6),FIND("~",SUBSTITUTE(AP$6,"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135))*HLOOKUP(LEFT(TRIM(AP$6),FIND("~",SUBSTITUTE(AP$6," ","~",LEN(TRIM(AP$6))-LEN(SUBSTITUTE(TRIM(AP$6)," ",""))))-1)&amp;" Total",$B$6:$BB$305,ROW($A135)-5,FALSE))</f>
        <v>0</v>
      </c>
      <c r="AQ135" s="143">
        <f ca="1">IF(AQ$5&lt;&gt;"",HLOOKUP(AQ$5,Functionalization!$G$6:$R$305,ROW($A135)-5,FALSE),IFERROR(INDEX(AQ$269:AQ$305,MATCH($F135,$B$269:$B$305,0))/VLOOKUP($F135,$B$269:$BB$305,MATCH(LEFT(TRIM(AQ$6),FIND("~",SUBSTITUTE(AQ$6,"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135))*HLOOKUP(LEFT(TRIM(AQ$6),FIND("~",SUBSTITUTE(AQ$6," ","~",LEN(TRIM(AQ$6))-LEN(SUBSTITUTE(TRIM(AQ$6)," ",""))))-1)&amp;" Total",$B$6:$BB$305,ROW($A135)-5,FALSE))</f>
        <v>0</v>
      </c>
      <c r="AR135" s="143">
        <f ca="1">IF(AR$5&lt;&gt;"",HLOOKUP(AR$5,Functionalization!$G$6:$R$305,ROW($A135)-5,FALSE),IFERROR(INDEX(AR$269:AR$305,MATCH($F135,$B$269:$B$305,0))/VLOOKUP($F135,$B$269:$BB$305,MATCH(LEFT(TRIM(AR$6),FIND("~",SUBSTITUTE(AR$6,"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135))*HLOOKUP(LEFT(TRIM(AR$6),FIND("~",SUBSTITUTE(AR$6," ","~",LEN(TRIM(AR$6))-LEN(SUBSTITUTE(TRIM(AR$6)," ",""))))-1)&amp;" Total",$B$6:$BB$305,ROW($A135)-5,FALSE))</f>
        <v>0</v>
      </c>
      <c r="AS135" s="143">
        <f ca="1">IF(AS$5&lt;&gt;"",HLOOKUP(AS$5,Functionalization!$G$6:$R$305,ROW($A135)-5,FALSE),IFERROR(INDEX(AS$269:AS$305,MATCH($F135,$B$269:$B$305,0))/VLOOKUP($F135,$B$269:$BB$305,MATCH(LEFT(TRIM(AS$6),FIND("~",SUBSTITUTE(AS$6,"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135))*HLOOKUP(LEFT(TRIM(AS$6),FIND("~",SUBSTITUTE(AS$6," ","~",LEN(TRIM(AS$6))-LEN(SUBSTITUTE(TRIM(AS$6)," ",""))))-1)&amp;" Total",$B$6:$BB$305,ROW($A135)-5,FALSE))</f>
        <v>0</v>
      </c>
      <c r="AT135" s="143">
        <f ca="1">IF(AT$5&lt;&gt;"",HLOOKUP(AT$5,Functionalization!$G$6:$R$305,ROW($A135)-5,FALSE),IFERROR(INDEX(AT$269:AT$305,MATCH($F135,$B$269:$B$305,0))/VLOOKUP($F135,$B$269:$BB$305,MATCH(LEFT(TRIM(AT$6),FIND("~",SUBSTITUTE(AT$6,"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135))*HLOOKUP(LEFT(TRIM(AT$6),FIND("~",SUBSTITUTE(AT$6," ","~",LEN(TRIM(AT$6))-LEN(SUBSTITUTE(TRIM(AT$6)," ",""))))-1)&amp;" Total",$B$6:$BB$305,ROW($A135)-5,FALSE))</f>
        <v>0</v>
      </c>
      <c r="AU135" s="143">
        <f ca="1">IF(AU$5&lt;&gt;"",HLOOKUP(AU$5,Functionalization!$G$6:$R$305,ROW($A135)-5,FALSE),IFERROR(INDEX(AU$269:AU$305,MATCH($F135,$B$269:$B$305,0))/VLOOKUP($F135,$B$269:$BB$305,MATCH(LEFT(TRIM(AU$6),FIND("~",SUBSTITUTE(AU$6,"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135))*HLOOKUP(LEFT(TRIM(AU$6),FIND("~",SUBSTITUTE(AU$6," ","~",LEN(TRIM(AU$6))-LEN(SUBSTITUTE(TRIM(AU$6)," ",""))))-1)&amp;" Total",$B$6:$BB$305,ROW($A135)-5,FALSE))</f>
        <v>0</v>
      </c>
      <c r="AV135" s="143">
        <f ca="1">IF(AV$5&lt;&gt;"",HLOOKUP(AV$5,Functionalization!$G$6:$R$305,ROW($A135)-5,FALSE),IFERROR(INDEX(AV$269:AV$305,MATCH($F135,$B$269:$B$305,0))/VLOOKUP($F135,$B$269:$BB$305,MATCH(LEFT(TRIM(AV$6),FIND("~",SUBSTITUTE(AV$6,"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135))*HLOOKUP(LEFT(TRIM(AV$6),FIND("~",SUBSTITUTE(AV$6," ","~",LEN(TRIM(AV$6))-LEN(SUBSTITUTE(TRIM(AV$6)," ",""))))-1)&amp;" Total",$B$6:$BB$305,ROW($A135)-5,FALSE))</f>
        <v>0</v>
      </c>
      <c r="AW135" s="143">
        <f ca="1">IF(AW$5&lt;&gt;"",HLOOKUP(AW$5,Functionalization!$G$6:$R$305,ROW($A135)-5,FALSE),IFERROR(INDEX(AW$269:AW$305,MATCH($F135,$B$269:$B$305,0))/VLOOKUP($F135,$B$269:$BB$305,MATCH(LEFT(TRIM(AW$6),FIND("~",SUBSTITUTE(AW$6,"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135))*HLOOKUP(LEFT(TRIM(AW$6),FIND("~",SUBSTITUTE(AW$6," ","~",LEN(TRIM(AW$6))-LEN(SUBSTITUTE(TRIM(AW$6)," ",""))))-1)&amp;" Total",$B$6:$BB$305,ROW($A135)-5,FALSE))</f>
        <v>0</v>
      </c>
      <c r="AX135" s="143">
        <f ca="1">IF(AX$5&lt;&gt;"",HLOOKUP(AX$5,Functionalization!$G$6:$R$305,ROW($A135)-5,FALSE),IFERROR(INDEX(AX$269:AX$305,MATCH($F135,$B$269:$B$305,0))/VLOOKUP($F135,$B$269:$BB$305,MATCH(LEFT(TRIM(AX$6),FIND("~",SUBSTITUTE(AX$6,"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135))*HLOOKUP(LEFT(TRIM(AX$6),FIND("~",SUBSTITUTE(AX$6," ","~",LEN(TRIM(AX$6))-LEN(SUBSTITUTE(TRIM(AX$6)," ",""))))-1)&amp;" Total",$B$6:$BB$305,ROW($A135)-5,FALSE))</f>
        <v>0</v>
      </c>
      <c r="AY135" s="143">
        <f ca="1">IF(AY$5&lt;&gt;"",HLOOKUP(AY$5,Functionalization!$G$6:$R$305,ROW($A135)-5,FALSE),IFERROR(INDEX(AY$269:AY$305,MATCH($F135,$B$269:$B$305,0))/VLOOKUP($F135,$B$269:$BB$305,MATCH(LEFT(TRIM(AY$6),FIND("~",SUBSTITUTE(AY$6,"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135))*HLOOKUP(LEFT(TRIM(AY$6),FIND("~",SUBSTITUTE(AY$6," ","~",LEN(TRIM(AY$6))-LEN(SUBSTITUTE(TRIM(AY$6)," ",""))))-1)&amp;" Total",$B$6:$BB$305,ROW($A135)-5,FALSE))</f>
        <v>0</v>
      </c>
      <c r="AZ135" s="143">
        <f ca="1">IF(AZ$5&lt;&gt;"",HLOOKUP(AZ$5,Functionalization!$G$6:$R$305,ROW($A135)-5,FALSE),IFERROR(INDEX(AZ$269:AZ$305,MATCH($F135,$B$269:$B$305,0))/VLOOKUP($F135,$B$269:$BB$305,MATCH(LEFT(TRIM(AZ$6),FIND("~",SUBSTITUTE(AZ$6,"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135))*HLOOKUP(LEFT(TRIM(AZ$6),FIND("~",SUBSTITUTE(AZ$6," ","~",LEN(TRIM(AZ$6))-LEN(SUBSTITUTE(TRIM(AZ$6)," ",""))))-1)&amp;" Total",$B$6:$BB$305,ROW($A135)-5,FALSE))</f>
        <v>0</v>
      </c>
      <c r="BA135" s="143">
        <f ca="1">IF(BA$5&lt;&gt;"",HLOOKUP(BA$5,Functionalization!$G$6:$R$305,ROW($A135)-5,FALSE),IFERROR(INDEX(BA$269:BA$305,MATCH($F135,$B$269:$B$305,0))/VLOOKUP($F135,$B$269:$BB$305,MATCH(LEFT(TRIM(BA$6),FIND("~",SUBSTITUTE(BA$6,"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135))*HLOOKUP(LEFT(TRIM(BA$6),FIND("~",SUBSTITUTE(BA$6," ","~",LEN(TRIM(BA$6))-LEN(SUBSTITUTE(TRIM(BA$6)," ",""))))-1)&amp;" Total",$B$6:$BB$305,ROW($A135)-5,FALSE))</f>
        <v>0</v>
      </c>
      <c r="BB135" s="143">
        <f ca="1">IF(BB$5&lt;&gt;"",HLOOKUP(BB$5,Functionalization!$G$6:$R$305,ROW($A135)-5,FALSE),IFERROR(INDEX(BB$269:BB$305,MATCH($F135,$B$269:$B$305,0))/VLOOKUP($F135,$B$269:$BB$305,MATCH(LEFT(TRIM(BB$6),FIND("~",SUBSTITUTE(BB$6,"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135))*HLOOKUP(LEFT(TRIM(BB$6),FIND("~",SUBSTITUTE(BB$6," ","~",LEN(TRIM(BB$6))-LEN(SUBSTITUTE(TRIM(BB$6)," ",""))))-1)&amp;" Total",$B$6:$BB$305,ROW($A135)-5,FALSE))</f>
        <v>0</v>
      </c>
      <c r="BD135" s="79">
        <f ca="1">IFERROR(IF(SUMIF($G$6:$BB$6,BD$6&amp;" Total",$G135:$BB135)-(SUMIF($G$6:$BB$6,BD$6&amp;" "&amp;'Input-Func_Class'!$D$22,$G135:$BB135)+IFERROR(SUMIF($G$6:$BB$6,BD$6&amp;" "&amp;'Input-Func_Class'!$E$22,$G135:$BB135),SUMIF($G$6:$BB$6,BD$6&amp;" "&amp;'Input-Func_Class'!$B$24,$G135:$BB135))+SUMIF($G$6:$BB$6,BD$6&amp;" "&amp;'Input-Func_Class'!$F$22,$G135:$BB135))&lt;Check_Limit,0,1),1)</f>
        <v>0</v>
      </c>
      <c r="BE135" s="79">
        <f ca="1">IFERROR(IF(SUMIF($G$6:$BB$6,BE$6&amp;" Total",$G135:$BB135)-(SUMIF($G$6:$BB$6,BE$6&amp;" "&amp;'Input-Func_Class'!$D$22,$G135:$BB135)+IFERROR(SUMIF($G$6:$BB$6,BE$6&amp;" "&amp;'Input-Func_Class'!$E$22,$G135:$BB135),SUMIF($G$6:$BB$6,BE$6&amp;" "&amp;'Input-Func_Class'!$B$24,$G135:$BB135))+SUMIF($G$6:$BB$6,BE$6&amp;" "&amp;'Input-Func_Class'!$F$22,$G135:$BB135))&lt;Check_Limit,0,1),1)</f>
        <v>0</v>
      </c>
      <c r="BF135" s="79">
        <f ca="1">IFERROR(IF(SUMIF($G$6:$BB$6,BF$6&amp;" Total",$G135:$BB135)-(SUMIF($G$6:$BB$6,BF$6&amp;" "&amp;'Input-Func_Class'!$D$22,$G135:$BB135)+IFERROR(SUMIF($G$6:$BB$6,BF$6&amp;" "&amp;'Input-Func_Class'!$E$22,$G135:$BB135),SUMIF($G$6:$BB$6,BF$6&amp;" "&amp;'Input-Func_Class'!$B$24,$G135:$BB135))+SUMIF($G$6:$BB$6,BF$6&amp;" "&amp;'Input-Func_Class'!$F$22,$G135:$BB135))&lt;Check_Limit,0,1),1)</f>
        <v>0</v>
      </c>
      <c r="BG135" s="79">
        <f ca="1">IFERROR(IF(SUMIF($G$6:$BB$6,BG$6&amp;" Total",$G135:$BB135)-(SUMIF($G$6:$BB$6,BG$6&amp;" "&amp;'Input-Func_Class'!$D$22,$G135:$BB135)+IFERROR(SUMIF($G$6:$BB$6,BG$6&amp;" "&amp;'Input-Func_Class'!$E$22,$G135:$BB135),SUMIF($G$6:$BB$6,BG$6&amp;" "&amp;'Input-Func_Class'!$B$24,$G135:$BB135))+SUMIF($G$6:$BB$6,BG$6&amp;" "&amp;'Input-Func_Class'!$F$22,$G135:$BB135))&lt;Check_Limit,0,1),1)</f>
        <v>0</v>
      </c>
      <c r="BH135" s="79">
        <f ca="1">IFERROR(IF(SUMIF($G$6:$BB$6,BH$6&amp;" Total",$G135:$BB135)-(SUMIF($G$6:$BB$6,BH$6&amp;" "&amp;'Input-Func_Class'!$D$22,$G135:$BB135)+IFERROR(SUMIF($G$6:$BB$6,BH$6&amp;" "&amp;'Input-Func_Class'!$E$22,$G135:$BB135),SUMIF($G$6:$BB$6,BH$6&amp;" "&amp;'Input-Func_Class'!$B$24,$G135:$BB135))+SUMIF($G$6:$BB$6,BH$6&amp;" "&amp;'Input-Func_Class'!$F$22,$G135:$BB135))&lt;Check_Limit,0,1),1)</f>
        <v>0</v>
      </c>
      <c r="BI135" s="79">
        <f ca="1">IFERROR(IF(SUMIF($G$6:$BB$6,BI$6&amp;" Total",$G135:$BB135)-(SUMIF($G$6:$BB$6,BI$6&amp;" "&amp;'Input-Func_Class'!$D$22,$G135:$BB135)+IFERROR(SUMIF($G$6:$BB$6,BI$6&amp;" "&amp;'Input-Func_Class'!$E$22,$G135:$BB135),SUMIF($G$6:$BB$6,BI$6&amp;" "&amp;'Input-Func_Class'!$B$24,$G135:$BB135))+SUMIF($G$6:$BB$6,BI$6&amp;" "&amp;'Input-Func_Class'!$F$22,$G135:$BB135))&lt;Check_Limit,0,1),1)</f>
        <v>0</v>
      </c>
      <c r="BJ135" s="79">
        <f ca="1">IFERROR(IF(SUMIF($G$6:$BB$6,BJ$6&amp;" Total",$G135:$BB135)-(SUMIF($G$6:$BB$6,BJ$6&amp;" "&amp;'Input-Func_Class'!$D$22,$G135:$BB135)+IFERROR(SUMIF($G$6:$BB$6,BJ$6&amp;" "&amp;'Input-Func_Class'!$E$22,$G135:$BB135),SUMIF($G$6:$BB$6,BJ$6&amp;" "&amp;'Input-Func_Class'!$B$24,$G135:$BB135))+SUMIF($G$6:$BB$6,BJ$6&amp;" "&amp;'Input-Func_Class'!$F$22,$G135:$BB135))&lt;Check_Limit,0,1),1)</f>
        <v>0</v>
      </c>
      <c r="BK135" s="79">
        <f ca="1">IFERROR(IF(SUMIF($G$6:$BB$6,BK$6&amp;" Total",$G135:$BB135)-(SUMIF($G$6:$BB$6,BK$6&amp;" "&amp;'Input-Func_Class'!$D$22,$G135:$BB135)+IFERROR(SUMIF($G$6:$BB$6,BK$6&amp;" "&amp;'Input-Func_Class'!$E$22,$G135:$BB135),SUMIF($G$6:$BB$6,BK$6&amp;" "&amp;'Input-Func_Class'!$B$24,$G135:$BB135))+SUMIF($G$6:$BB$6,BK$6&amp;" "&amp;'Input-Func_Class'!$F$22,$G135:$BB135))&lt;Check_Limit,0,1),1)</f>
        <v>0</v>
      </c>
      <c r="BL135" s="79">
        <f ca="1">IFERROR(IF(SUMIF($G$6:$BB$6,BL$6&amp;" Total",$G135:$BB135)-(SUMIF($G$6:$BB$6,BL$6&amp;" "&amp;'Input-Func_Class'!$D$22,$G135:$BB135)+IFERROR(SUMIF($G$6:$BB$6,BL$6&amp;" "&amp;'Input-Func_Class'!$E$22,$G135:$BB135),SUMIF($G$6:$BB$6,BL$6&amp;" "&amp;'Input-Func_Class'!$B$24,$G135:$BB135))+SUMIF($G$6:$BB$6,BL$6&amp;" "&amp;'Input-Func_Class'!$F$22,$G135:$BB135))&lt;Check_Limit,0,1),1)</f>
        <v>0</v>
      </c>
      <c r="BM135" s="79">
        <f ca="1">IFERROR(IF(SUMIF($G$6:$BB$6,BM$6&amp;" Total",$G135:$BB135)-(SUMIF($G$6:$BB$6,BM$6&amp;" "&amp;'Input-Func_Class'!$D$22,$G135:$BB135)+IFERROR(SUMIF($G$6:$BB$6,BM$6&amp;" "&amp;'Input-Func_Class'!$E$22,$G135:$BB135),SUMIF($G$6:$BB$6,BM$6&amp;" "&amp;'Input-Func_Class'!$B$24,$G135:$BB135))+SUMIF($G$6:$BB$6,BM$6&amp;" "&amp;'Input-Func_Class'!$F$22,$G135:$BB135))&lt;Check_Limit,0,1),1)</f>
        <v>0</v>
      </c>
      <c r="BN135" s="79">
        <f ca="1">IFERROR(IF(SUMIF($G$6:$BB$6,BN$6&amp;" Total",$G135:$BB135)-(SUMIF($G$6:$BB$6,BN$6&amp;" "&amp;'Input-Func_Class'!$D$22,$G135:$BB135)+IFERROR(SUMIF($G$6:$BB$6,BN$6&amp;" "&amp;'Input-Func_Class'!$E$22,$G135:$BB135),SUMIF($G$6:$BB$6,BN$6&amp;" "&amp;'Input-Func_Class'!$B$24,$G135:$BB135))+SUMIF($G$6:$BB$6,BN$6&amp;" "&amp;'Input-Func_Class'!$F$22,$G135:$BB135))&lt;Check_Limit,0,1),1)</f>
        <v>0</v>
      </c>
      <c r="BO135" s="79">
        <f ca="1">IFERROR(IF(SUMIF($G$6:$BB$6,BO$6&amp;" Total",$G135:$BB135)-(SUMIF($G$6:$BB$6,BO$6&amp;" "&amp;'Input-Func_Class'!$D$22,$G135:$BB135)+IFERROR(SUMIF($G$6:$BB$6,BO$6&amp;" "&amp;'Input-Func_Class'!$E$22,$G135:$BB135),SUMIF($G$6:$BB$6,BO$6&amp;" "&amp;'Input-Func_Class'!$B$24,$G135:$BB135))+SUMIF($G$6:$BB$6,BO$6&amp;" "&amp;'Input-Func_Class'!$F$22,$G135:$BB135))&lt;Check_Limit,0,1),1)</f>
        <v>0</v>
      </c>
    </row>
    <row r="136" spans="1:67" outlineLevel="1">
      <c r="A136" s="113">
        <f>IF(ISBLANK('Input-Accounts'!A136),"",'Input-Accounts'!A136)</f>
        <v>116</v>
      </c>
      <c r="B136" s="17" t="str">
        <f>IF(ISBLANK('Input-Accounts'!B136),"",'Input-Accounts'!B136)</f>
        <v>Rents</v>
      </c>
      <c r="C136" s="113">
        <f>IF(ISBLANK('Input-Accounts'!C136),"",'Input-Accounts'!C136)</f>
        <v>881</v>
      </c>
      <c r="D136" s="143">
        <f>Functionalization!$D136</f>
        <v>220217.55420740417</v>
      </c>
      <c r="E136" s="143">
        <f t="shared" ca="1" si="27"/>
        <v>0</v>
      </c>
      <c r="F136" s="89" t="str">
        <f>IF($D136=0,"-",IF('Input-Accounts'!$E136&lt;&gt;0,'Input-Accounts'!$E136,'Input-Accounts'!$G136))</f>
        <v>INT_DISTPT</v>
      </c>
      <c r="G136" s="143">
        <f ca="1">IF(G$5&lt;&gt;"",HLOOKUP(G$5,Functionalization!$G$6:$R$305,ROW($A136)-5,FALSE),IFERROR(INDEX(G$269:G$305,MATCH($F136,$B$269:$B$305,0))/VLOOKUP($F136,$B$269:$BB$305,MATCH(LEFT(TRIM(G$6),FIND("~",SUBSTITUTE(G$6,"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136))*HLOOKUP(LEFT(TRIM(G$6),FIND("~",SUBSTITUTE(G$6," ","~",LEN(TRIM(G$6))-LEN(SUBSTITUTE(TRIM(G$6)," ",""))))-1)&amp;" Total",$B$6:$BB$305,ROW($A136)-5,FALSE))</f>
        <v>0</v>
      </c>
      <c r="H136" s="143">
        <f ca="1">IF(H$5&lt;&gt;"",HLOOKUP(H$5,Functionalization!$G$6:$R$305,ROW($A136)-5,FALSE),IFERROR(INDEX(H$269:H$305,MATCH($F136,$B$269:$B$305,0))/VLOOKUP($F136,$B$269:$BB$305,MATCH(LEFT(TRIM(H$6),FIND("~",SUBSTITUTE(H$6,"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136))*HLOOKUP(LEFT(TRIM(H$6),FIND("~",SUBSTITUTE(H$6," ","~",LEN(TRIM(H$6))-LEN(SUBSTITUTE(TRIM(H$6)," ",""))))-1)&amp;" Total",$B$6:$BB$305,ROW($A136)-5,FALSE))</f>
        <v>0</v>
      </c>
      <c r="I136" s="143">
        <f ca="1">IF(I$5&lt;&gt;"",HLOOKUP(I$5,Functionalization!$G$6:$R$305,ROW($A136)-5,FALSE),IFERROR(INDEX(I$269:I$305,MATCH($F136,$B$269:$B$305,0))/VLOOKUP($F136,$B$269:$BB$305,MATCH(LEFT(TRIM(I$6),FIND("~",SUBSTITUTE(I$6,"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136))*HLOOKUP(LEFT(TRIM(I$6),FIND("~",SUBSTITUTE(I$6," ","~",LEN(TRIM(I$6))-LEN(SUBSTITUTE(TRIM(I$6)," ",""))))-1)&amp;" Total",$B$6:$BB$305,ROW($A136)-5,FALSE))</f>
        <v>0</v>
      </c>
      <c r="J136" s="143">
        <f ca="1">IF(J$5&lt;&gt;"",HLOOKUP(J$5,Functionalization!$G$6:$R$305,ROW($A136)-5,FALSE),IFERROR(INDEX(J$269:J$305,MATCH($F136,$B$269:$B$305,0))/VLOOKUP($F136,$B$269:$BB$305,MATCH(LEFT(TRIM(J$6),FIND("~",SUBSTITUTE(J$6,"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136))*HLOOKUP(LEFT(TRIM(J$6),FIND("~",SUBSTITUTE(J$6," ","~",LEN(TRIM(J$6))-LEN(SUBSTITUTE(TRIM(J$6)," ",""))))-1)&amp;" Total",$B$6:$BB$305,ROW($A136)-5,FALSE))</f>
        <v>0</v>
      </c>
      <c r="K136" s="143">
        <f ca="1">IF(K$5&lt;&gt;"",HLOOKUP(K$5,Functionalization!$G$6:$R$305,ROW($A136)-5,FALSE),IFERROR(INDEX(K$269:K$305,MATCH($F136,$B$269:$B$305,0))/VLOOKUP($F136,$B$269:$BB$305,MATCH(LEFT(TRIM(K$6),FIND("~",SUBSTITUTE(K$6,"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136))*HLOOKUP(LEFT(TRIM(K$6),FIND("~",SUBSTITUTE(K$6," ","~",LEN(TRIM(K$6))-LEN(SUBSTITUTE(TRIM(K$6)," ",""))))-1)&amp;" Total",$B$6:$BB$305,ROW($A136)-5,FALSE))</f>
        <v>0</v>
      </c>
      <c r="L136" s="143">
        <f ca="1">IF(L$5&lt;&gt;"",HLOOKUP(L$5,Functionalization!$G$6:$R$305,ROW($A136)-5,FALSE),IFERROR(INDEX(L$269:L$305,MATCH($F136,$B$269:$B$305,0))/VLOOKUP($F136,$B$269:$BB$305,MATCH(LEFT(TRIM(L$6),FIND("~",SUBSTITUTE(L$6,"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136))*HLOOKUP(LEFT(TRIM(L$6),FIND("~",SUBSTITUTE(L$6," ","~",LEN(TRIM(L$6))-LEN(SUBSTITUTE(TRIM(L$6)," ",""))))-1)&amp;" Total",$B$6:$BB$305,ROW($A136)-5,FALSE))</f>
        <v>0</v>
      </c>
      <c r="M136" s="143">
        <f ca="1">IF(M$5&lt;&gt;"",HLOOKUP(M$5,Functionalization!$G$6:$R$305,ROW($A136)-5,FALSE),IFERROR(INDEX(M$269:M$305,MATCH($F136,$B$269:$B$305,0))/VLOOKUP($F136,$B$269:$BB$305,MATCH(LEFT(TRIM(M$6),FIND("~",SUBSTITUTE(M$6,"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136))*HLOOKUP(LEFT(TRIM(M$6),FIND("~",SUBSTITUTE(M$6," ","~",LEN(TRIM(M$6))-LEN(SUBSTITUTE(TRIM(M$6)," ",""))))-1)&amp;" Total",$B$6:$BB$305,ROW($A136)-5,FALSE))</f>
        <v>0</v>
      </c>
      <c r="N136" s="143">
        <f ca="1">IF(N$5&lt;&gt;"",HLOOKUP(N$5,Functionalization!$G$6:$R$305,ROW($A136)-5,FALSE),IFERROR(INDEX(N$269:N$305,MATCH($F136,$B$269:$B$305,0))/VLOOKUP($F136,$B$269:$BB$305,MATCH(LEFT(TRIM(N$6),FIND("~",SUBSTITUTE(N$6,"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136))*HLOOKUP(LEFT(TRIM(N$6),FIND("~",SUBSTITUTE(N$6," ","~",LEN(TRIM(N$6))-LEN(SUBSTITUTE(TRIM(N$6)," ",""))))-1)&amp;" Total",$B$6:$BB$305,ROW($A136)-5,FALSE))</f>
        <v>0</v>
      </c>
      <c r="O136" s="143">
        <f ca="1">IF(O$5&lt;&gt;"",HLOOKUP(O$5,Functionalization!$G$6:$R$305,ROW($A136)-5,FALSE),IFERROR(INDEX(O$269:O$305,MATCH($F136,$B$269:$B$305,0))/VLOOKUP($F136,$B$269:$BB$305,MATCH(LEFT(TRIM(O$6),FIND("~",SUBSTITUTE(O$6,"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136))*HLOOKUP(LEFT(TRIM(O$6),FIND("~",SUBSTITUTE(O$6," ","~",LEN(TRIM(O$6))-LEN(SUBSTITUTE(TRIM(O$6)," ",""))))-1)&amp;" Total",$B$6:$BB$305,ROW($A136)-5,FALSE))</f>
        <v>220217.55420740417</v>
      </c>
      <c r="P136" s="143">
        <f ca="1">IF(P$5&lt;&gt;"",HLOOKUP(P$5,Functionalization!$G$6:$R$305,ROW($A136)-5,FALSE),IFERROR(INDEX(P$269:P$305,MATCH($F136,$B$269:$B$305,0))/VLOOKUP($F136,$B$269:$BB$305,MATCH(LEFT(TRIM(P$6),FIND("~",SUBSTITUTE(P$6,"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136))*HLOOKUP(LEFT(TRIM(P$6),FIND("~",SUBSTITUTE(P$6," ","~",LEN(TRIM(P$6))-LEN(SUBSTITUTE(TRIM(P$6)," ",""))))-1)&amp;" Total",$B$6:$BB$305,ROW($A136)-5,FALSE))</f>
        <v>143114.55350133497</v>
      </c>
      <c r="Q136" s="143">
        <f ca="1">IF(Q$5&lt;&gt;"",HLOOKUP(Q$5,Functionalization!$G$6:$R$305,ROW($A136)-5,FALSE),IFERROR(INDEX(Q$269:Q$305,MATCH($F136,$B$269:$B$305,0))/VLOOKUP($F136,$B$269:$BB$305,MATCH(LEFT(TRIM(Q$6),FIND("~",SUBSTITUTE(Q$6,"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136))*HLOOKUP(LEFT(TRIM(Q$6),FIND("~",SUBSTITUTE(Q$6," ","~",LEN(TRIM(Q$6))-LEN(SUBSTITUTE(TRIM(Q$6)," ",""))))-1)&amp;" Total",$B$6:$BB$305,ROW($A136)-5,FALSE))</f>
        <v>0</v>
      </c>
      <c r="R136" s="143">
        <f ca="1">IF(R$5&lt;&gt;"",HLOOKUP(R$5,Functionalization!$G$6:$R$305,ROW($A136)-5,FALSE),IFERROR(INDEX(R$269:R$305,MATCH($F136,$B$269:$B$305,0))/VLOOKUP($F136,$B$269:$BB$305,MATCH(LEFT(TRIM(R$6),FIND("~",SUBSTITUTE(R$6,"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136))*HLOOKUP(LEFT(TRIM(R$6),FIND("~",SUBSTITUTE(R$6," ","~",LEN(TRIM(R$6))-LEN(SUBSTITUTE(TRIM(R$6)," ",""))))-1)&amp;" Total",$B$6:$BB$305,ROW($A136)-5,FALSE))</f>
        <v>77103.000706069244</v>
      </c>
      <c r="S136" s="143">
        <f ca="1">IF(S$5&lt;&gt;"",HLOOKUP(S$5,Functionalization!$G$6:$R$305,ROW($A136)-5,FALSE),IFERROR(INDEX(S$269:S$305,MATCH($F136,$B$269:$B$305,0))/VLOOKUP($F136,$B$269:$BB$305,MATCH(LEFT(TRIM(S$6),FIND("~",SUBSTITUTE(S$6,"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136))*HLOOKUP(LEFT(TRIM(S$6),FIND("~",SUBSTITUTE(S$6," ","~",LEN(TRIM(S$6))-LEN(SUBSTITUTE(TRIM(S$6)," ",""))))-1)&amp;" Total",$B$6:$BB$305,ROW($A136)-5,FALSE))</f>
        <v>0</v>
      </c>
      <c r="T136" s="143">
        <f ca="1">IF(T$5&lt;&gt;"",HLOOKUP(T$5,Functionalization!$G$6:$R$305,ROW($A136)-5,FALSE),IFERROR(INDEX(T$269:T$305,MATCH($F136,$B$269:$B$305,0))/VLOOKUP($F136,$B$269:$BB$305,MATCH(LEFT(TRIM(T$6),FIND("~",SUBSTITUTE(T$6,"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136))*HLOOKUP(LEFT(TRIM(T$6),FIND("~",SUBSTITUTE(T$6," ","~",LEN(TRIM(T$6))-LEN(SUBSTITUTE(TRIM(T$6)," ",""))))-1)&amp;" Total",$B$6:$BB$305,ROW($A136)-5,FALSE))</f>
        <v>0</v>
      </c>
      <c r="U136" s="143">
        <f ca="1">IF(U$5&lt;&gt;"",HLOOKUP(U$5,Functionalization!$G$6:$R$305,ROW($A136)-5,FALSE),IFERROR(INDEX(U$269:U$305,MATCH($F136,$B$269:$B$305,0))/VLOOKUP($F136,$B$269:$BB$305,MATCH(LEFT(TRIM(U$6),FIND("~",SUBSTITUTE(U$6,"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136))*HLOOKUP(LEFT(TRIM(U$6),FIND("~",SUBSTITUTE(U$6," ","~",LEN(TRIM(U$6))-LEN(SUBSTITUTE(TRIM(U$6)," ",""))))-1)&amp;" Total",$B$6:$BB$305,ROW($A136)-5,FALSE))</f>
        <v>0</v>
      </c>
      <c r="V136" s="143">
        <f ca="1">IF(V$5&lt;&gt;"",HLOOKUP(V$5,Functionalization!$G$6:$R$305,ROW($A136)-5,FALSE),IFERROR(INDEX(V$269:V$305,MATCH($F136,$B$269:$B$305,0))/VLOOKUP($F136,$B$269:$BB$305,MATCH(LEFT(TRIM(V$6),FIND("~",SUBSTITUTE(V$6,"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136))*HLOOKUP(LEFT(TRIM(V$6),FIND("~",SUBSTITUTE(V$6," ","~",LEN(TRIM(V$6))-LEN(SUBSTITUTE(TRIM(V$6)," ",""))))-1)&amp;" Total",$B$6:$BB$305,ROW($A136)-5,FALSE))</f>
        <v>0</v>
      </c>
      <c r="W136" s="143">
        <f ca="1">IF(W$5&lt;&gt;"",HLOOKUP(W$5,Functionalization!$G$6:$R$305,ROW($A136)-5,FALSE),IFERROR(INDEX(W$269:W$305,MATCH($F136,$B$269:$B$305,0))/VLOOKUP($F136,$B$269:$BB$305,MATCH(LEFT(TRIM(W$6),FIND("~",SUBSTITUTE(W$6,"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136))*HLOOKUP(LEFT(TRIM(W$6),FIND("~",SUBSTITUTE(W$6," ","~",LEN(TRIM(W$6))-LEN(SUBSTITUTE(TRIM(W$6)," ",""))))-1)&amp;" Total",$B$6:$BB$305,ROW($A136)-5,FALSE))</f>
        <v>0</v>
      </c>
      <c r="X136" s="143">
        <f ca="1">IF(X$5&lt;&gt;"",HLOOKUP(X$5,Functionalization!$G$6:$R$305,ROW($A136)-5,FALSE),IFERROR(INDEX(X$269:X$305,MATCH($F136,$B$269:$B$305,0))/VLOOKUP($F136,$B$269:$BB$305,MATCH(LEFT(TRIM(X$6),FIND("~",SUBSTITUTE(X$6,"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136))*HLOOKUP(LEFT(TRIM(X$6),FIND("~",SUBSTITUTE(X$6," ","~",LEN(TRIM(X$6))-LEN(SUBSTITUTE(TRIM(X$6)," ",""))))-1)&amp;" Total",$B$6:$BB$305,ROW($A136)-5,FALSE))</f>
        <v>0</v>
      </c>
      <c r="Y136" s="143">
        <f ca="1">IF(Y$5&lt;&gt;"",HLOOKUP(Y$5,Functionalization!$G$6:$R$305,ROW($A136)-5,FALSE),IFERROR(INDEX(Y$269:Y$305,MATCH($F136,$B$269:$B$305,0))/VLOOKUP($F136,$B$269:$BB$305,MATCH(LEFT(TRIM(Y$6),FIND("~",SUBSTITUTE(Y$6,"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136))*HLOOKUP(LEFT(TRIM(Y$6),FIND("~",SUBSTITUTE(Y$6," ","~",LEN(TRIM(Y$6))-LEN(SUBSTITUTE(TRIM(Y$6)," ",""))))-1)&amp;" Total",$B$6:$BB$305,ROW($A136)-5,FALSE))</f>
        <v>0</v>
      </c>
      <c r="Z136" s="143">
        <f ca="1">IF(Z$5&lt;&gt;"",HLOOKUP(Z$5,Functionalization!$G$6:$R$305,ROW($A136)-5,FALSE),IFERROR(INDEX(Z$269:Z$305,MATCH($F136,$B$269:$B$305,0))/VLOOKUP($F136,$B$269:$BB$305,MATCH(LEFT(TRIM(Z$6),FIND("~",SUBSTITUTE(Z$6,"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136))*HLOOKUP(LEFT(TRIM(Z$6),FIND("~",SUBSTITUTE(Z$6," ","~",LEN(TRIM(Z$6))-LEN(SUBSTITUTE(TRIM(Z$6)," ",""))))-1)&amp;" Total",$B$6:$BB$305,ROW($A136)-5,FALSE))</f>
        <v>0</v>
      </c>
      <c r="AA136" s="143">
        <f ca="1">IF(AA$5&lt;&gt;"",HLOOKUP(AA$5,Functionalization!$G$6:$R$305,ROW($A136)-5,FALSE),IFERROR(INDEX(AA$269:AA$305,MATCH($F136,$B$269:$B$305,0))/VLOOKUP($F136,$B$269:$BB$305,MATCH(LEFT(TRIM(AA$6),FIND("~",SUBSTITUTE(AA$6,"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136))*HLOOKUP(LEFT(TRIM(AA$6),FIND("~",SUBSTITUTE(AA$6," ","~",LEN(TRIM(AA$6))-LEN(SUBSTITUTE(TRIM(AA$6)," ",""))))-1)&amp;" Total",$B$6:$BB$305,ROW($A136)-5,FALSE))</f>
        <v>0</v>
      </c>
      <c r="AB136" s="143">
        <f ca="1">IF(AB$5&lt;&gt;"",HLOOKUP(AB$5,Functionalization!$G$6:$R$305,ROW($A136)-5,FALSE),IFERROR(INDEX(AB$269:AB$305,MATCH($F136,$B$269:$B$305,0))/VLOOKUP($F136,$B$269:$BB$305,MATCH(LEFT(TRIM(AB$6),FIND("~",SUBSTITUTE(AB$6,"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136))*HLOOKUP(LEFT(TRIM(AB$6),FIND("~",SUBSTITUTE(AB$6," ","~",LEN(TRIM(AB$6))-LEN(SUBSTITUTE(TRIM(AB$6)," ",""))))-1)&amp;" Total",$B$6:$BB$305,ROW($A136)-5,FALSE))</f>
        <v>0</v>
      </c>
      <c r="AC136" s="143">
        <f ca="1">IF(AC$5&lt;&gt;"",HLOOKUP(AC$5,Functionalization!$G$6:$R$305,ROW($A136)-5,FALSE),IFERROR(INDEX(AC$269:AC$305,MATCH($F136,$B$269:$B$305,0))/VLOOKUP($F136,$B$269:$BB$305,MATCH(LEFT(TRIM(AC$6),FIND("~",SUBSTITUTE(AC$6,"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136))*HLOOKUP(LEFT(TRIM(AC$6),FIND("~",SUBSTITUTE(AC$6," ","~",LEN(TRIM(AC$6))-LEN(SUBSTITUTE(TRIM(AC$6)," ",""))))-1)&amp;" Total",$B$6:$BB$305,ROW($A136)-5,FALSE))</f>
        <v>0</v>
      </c>
      <c r="AD136" s="143">
        <f ca="1">IF(AD$5&lt;&gt;"",HLOOKUP(AD$5,Functionalization!$G$6:$R$305,ROW($A136)-5,FALSE),IFERROR(INDEX(AD$269:AD$305,MATCH($F136,$B$269:$B$305,0))/VLOOKUP($F136,$B$269:$BB$305,MATCH(LEFT(TRIM(AD$6),FIND("~",SUBSTITUTE(AD$6,"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136))*HLOOKUP(LEFT(TRIM(AD$6),FIND("~",SUBSTITUTE(AD$6," ","~",LEN(TRIM(AD$6))-LEN(SUBSTITUTE(TRIM(AD$6)," ",""))))-1)&amp;" Total",$B$6:$BB$305,ROW($A136)-5,FALSE))</f>
        <v>0</v>
      </c>
      <c r="AE136" s="143">
        <f ca="1">IF(AE$5&lt;&gt;"",HLOOKUP(AE$5,Functionalization!$G$6:$R$305,ROW($A136)-5,FALSE),IFERROR(INDEX(AE$269:AE$305,MATCH($F136,$B$269:$B$305,0))/VLOOKUP($F136,$B$269:$BB$305,MATCH(LEFT(TRIM(AE$6),FIND("~",SUBSTITUTE(AE$6,"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136))*HLOOKUP(LEFT(TRIM(AE$6),FIND("~",SUBSTITUTE(AE$6," ","~",LEN(TRIM(AE$6))-LEN(SUBSTITUTE(TRIM(AE$6)," ",""))))-1)&amp;" Total",$B$6:$BB$305,ROW($A136)-5,FALSE))</f>
        <v>0</v>
      </c>
      <c r="AF136" s="143">
        <f ca="1">IF(AF$5&lt;&gt;"",HLOOKUP(AF$5,Functionalization!$G$6:$R$305,ROW($A136)-5,FALSE),IFERROR(INDEX(AF$269:AF$305,MATCH($F136,$B$269:$B$305,0))/VLOOKUP($F136,$B$269:$BB$305,MATCH(LEFT(TRIM(AF$6),FIND("~",SUBSTITUTE(AF$6,"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136))*HLOOKUP(LEFT(TRIM(AF$6),FIND("~",SUBSTITUTE(AF$6," ","~",LEN(TRIM(AF$6))-LEN(SUBSTITUTE(TRIM(AF$6)," ",""))))-1)&amp;" Total",$B$6:$BB$305,ROW($A136)-5,FALSE))</f>
        <v>0</v>
      </c>
      <c r="AG136" s="143">
        <f ca="1">IF(AG$5&lt;&gt;"",HLOOKUP(AG$5,Functionalization!$G$6:$R$305,ROW($A136)-5,FALSE),IFERROR(INDEX(AG$269:AG$305,MATCH($F136,$B$269:$B$305,0))/VLOOKUP($F136,$B$269:$BB$305,MATCH(LEFT(TRIM(AG$6),FIND("~",SUBSTITUTE(AG$6,"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136))*HLOOKUP(LEFT(TRIM(AG$6),FIND("~",SUBSTITUTE(AG$6," ","~",LEN(TRIM(AG$6))-LEN(SUBSTITUTE(TRIM(AG$6)," ",""))))-1)&amp;" Total",$B$6:$BB$305,ROW($A136)-5,FALSE))</f>
        <v>0</v>
      </c>
      <c r="AH136" s="143">
        <f ca="1">IF(AH$5&lt;&gt;"",HLOOKUP(AH$5,Functionalization!$G$6:$R$305,ROW($A136)-5,FALSE),IFERROR(INDEX(AH$269:AH$305,MATCH($F136,$B$269:$B$305,0))/VLOOKUP($F136,$B$269:$BB$305,MATCH(LEFT(TRIM(AH$6),FIND("~",SUBSTITUTE(AH$6,"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136))*HLOOKUP(LEFT(TRIM(AH$6),FIND("~",SUBSTITUTE(AH$6," ","~",LEN(TRIM(AH$6))-LEN(SUBSTITUTE(TRIM(AH$6)," ",""))))-1)&amp;" Total",$B$6:$BB$305,ROW($A136)-5,FALSE))</f>
        <v>0</v>
      </c>
      <c r="AI136" s="143">
        <f ca="1">IF(AI$5&lt;&gt;"",HLOOKUP(AI$5,Functionalization!$G$6:$R$305,ROW($A136)-5,FALSE),IFERROR(INDEX(AI$269:AI$305,MATCH($F136,$B$269:$B$305,0))/VLOOKUP($F136,$B$269:$BB$305,MATCH(LEFT(TRIM(AI$6),FIND("~",SUBSTITUTE(AI$6,"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136))*HLOOKUP(LEFT(TRIM(AI$6),FIND("~",SUBSTITUTE(AI$6," ","~",LEN(TRIM(AI$6))-LEN(SUBSTITUTE(TRIM(AI$6)," ",""))))-1)&amp;" Total",$B$6:$BB$305,ROW($A136)-5,FALSE))</f>
        <v>0</v>
      </c>
      <c r="AJ136" s="143">
        <f ca="1">IF(AJ$5&lt;&gt;"",HLOOKUP(AJ$5,Functionalization!$G$6:$R$305,ROW($A136)-5,FALSE),IFERROR(INDEX(AJ$269:AJ$305,MATCH($F136,$B$269:$B$305,0))/VLOOKUP($F136,$B$269:$BB$305,MATCH(LEFT(TRIM(AJ$6),FIND("~",SUBSTITUTE(AJ$6,"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136))*HLOOKUP(LEFT(TRIM(AJ$6),FIND("~",SUBSTITUTE(AJ$6," ","~",LEN(TRIM(AJ$6))-LEN(SUBSTITUTE(TRIM(AJ$6)," ",""))))-1)&amp;" Total",$B$6:$BB$305,ROW($A136)-5,FALSE))</f>
        <v>0</v>
      </c>
      <c r="AK136" s="143">
        <f ca="1">IF(AK$5&lt;&gt;"",HLOOKUP(AK$5,Functionalization!$G$6:$R$305,ROW($A136)-5,FALSE),IFERROR(INDEX(AK$269:AK$305,MATCH($F136,$B$269:$B$305,0))/VLOOKUP($F136,$B$269:$BB$305,MATCH(LEFT(TRIM(AK$6),FIND("~",SUBSTITUTE(AK$6,"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136))*HLOOKUP(LEFT(TRIM(AK$6),FIND("~",SUBSTITUTE(AK$6," ","~",LEN(TRIM(AK$6))-LEN(SUBSTITUTE(TRIM(AK$6)," ",""))))-1)&amp;" Total",$B$6:$BB$305,ROW($A136)-5,FALSE))</f>
        <v>0</v>
      </c>
      <c r="AL136" s="143">
        <f ca="1">IF(AL$5&lt;&gt;"",HLOOKUP(AL$5,Functionalization!$G$6:$R$305,ROW($A136)-5,FALSE),IFERROR(INDEX(AL$269:AL$305,MATCH($F136,$B$269:$B$305,0))/VLOOKUP($F136,$B$269:$BB$305,MATCH(LEFT(TRIM(AL$6),FIND("~",SUBSTITUTE(AL$6,"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136))*HLOOKUP(LEFT(TRIM(AL$6),FIND("~",SUBSTITUTE(AL$6," ","~",LEN(TRIM(AL$6))-LEN(SUBSTITUTE(TRIM(AL$6)," ",""))))-1)&amp;" Total",$B$6:$BB$305,ROW($A136)-5,FALSE))</f>
        <v>0</v>
      </c>
      <c r="AM136" s="143">
        <f ca="1">IF(AM$5&lt;&gt;"",HLOOKUP(AM$5,Functionalization!$G$6:$R$305,ROW($A136)-5,FALSE),IFERROR(INDEX(AM$269:AM$305,MATCH($F136,$B$269:$B$305,0))/VLOOKUP($F136,$B$269:$BB$305,MATCH(LEFT(TRIM(AM$6),FIND("~",SUBSTITUTE(AM$6,"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136))*HLOOKUP(LEFT(TRIM(AM$6),FIND("~",SUBSTITUTE(AM$6," ","~",LEN(TRIM(AM$6))-LEN(SUBSTITUTE(TRIM(AM$6)," ",""))))-1)&amp;" Total",$B$6:$BB$305,ROW($A136)-5,FALSE))</f>
        <v>0</v>
      </c>
      <c r="AN136" s="143">
        <f ca="1">IF(AN$5&lt;&gt;"",HLOOKUP(AN$5,Functionalization!$G$6:$R$305,ROW($A136)-5,FALSE),IFERROR(INDEX(AN$269:AN$305,MATCH($F136,$B$269:$B$305,0))/VLOOKUP($F136,$B$269:$BB$305,MATCH(LEFT(TRIM(AN$6),FIND("~",SUBSTITUTE(AN$6,"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136))*HLOOKUP(LEFT(TRIM(AN$6),FIND("~",SUBSTITUTE(AN$6," ","~",LEN(TRIM(AN$6))-LEN(SUBSTITUTE(TRIM(AN$6)," ",""))))-1)&amp;" Total",$B$6:$BB$305,ROW($A136)-5,FALSE))</f>
        <v>0</v>
      </c>
      <c r="AO136" s="143">
        <f ca="1">IF(AO$5&lt;&gt;"",HLOOKUP(AO$5,Functionalization!$G$6:$R$305,ROW($A136)-5,FALSE),IFERROR(INDEX(AO$269:AO$305,MATCH($F136,$B$269:$B$305,0))/VLOOKUP($F136,$B$269:$BB$305,MATCH(LEFT(TRIM(AO$6),FIND("~",SUBSTITUTE(AO$6,"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136))*HLOOKUP(LEFT(TRIM(AO$6),FIND("~",SUBSTITUTE(AO$6," ","~",LEN(TRIM(AO$6))-LEN(SUBSTITUTE(TRIM(AO$6)," ",""))))-1)&amp;" Total",$B$6:$BB$305,ROW($A136)-5,FALSE))</f>
        <v>0</v>
      </c>
      <c r="AP136" s="143">
        <f ca="1">IF(AP$5&lt;&gt;"",HLOOKUP(AP$5,Functionalization!$G$6:$R$305,ROW($A136)-5,FALSE),IFERROR(INDEX(AP$269:AP$305,MATCH($F136,$B$269:$B$305,0))/VLOOKUP($F136,$B$269:$BB$305,MATCH(LEFT(TRIM(AP$6),FIND("~",SUBSTITUTE(AP$6,"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136))*HLOOKUP(LEFT(TRIM(AP$6),FIND("~",SUBSTITUTE(AP$6," ","~",LEN(TRIM(AP$6))-LEN(SUBSTITUTE(TRIM(AP$6)," ",""))))-1)&amp;" Total",$B$6:$BB$305,ROW($A136)-5,FALSE))</f>
        <v>0</v>
      </c>
      <c r="AQ136" s="143">
        <f ca="1">IF(AQ$5&lt;&gt;"",HLOOKUP(AQ$5,Functionalization!$G$6:$R$305,ROW($A136)-5,FALSE),IFERROR(INDEX(AQ$269:AQ$305,MATCH($F136,$B$269:$B$305,0))/VLOOKUP($F136,$B$269:$BB$305,MATCH(LEFT(TRIM(AQ$6),FIND("~",SUBSTITUTE(AQ$6,"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136))*HLOOKUP(LEFT(TRIM(AQ$6),FIND("~",SUBSTITUTE(AQ$6," ","~",LEN(TRIM(AQ$6))-LEN(SUBSTITUTE(TRIM(AQ$6)," ",""))))-1)&amp;" Total",$B$6:$BB$305,ROW($A136)-5,FALSE))</f>
        <v>0</v>
      </c>
      <c r="AR136" s="143">
        <f ca="1">IF(AR$5&lt;&gt;"",HLOOKUP(AR$5,Functionalization!$G$6:$R$305,ROW($A136)-5,FALSE),IFERROR(INDEX(AR$269:AR$305,MATCH($F136,$B$269:$B$305,0))/VLOOKUP($F136,$B$269:$BB$305,MATCH(LEFT(TRIM(AR$6),FIND("~",SUBSTITUTE(AR$6,"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136))*HLOOKUP(LEFT(TRIM(AR$6),FIND("~",SUBSTITUTE(AR$6," ","~",LEN(TRIM(AR$6))-LEN(SUBSTITUTE(TRIM(AR$6)," ",""))))-1)&amp;" Total",$B$6:$BB$305,ROW($A136)-5,FALSE))</f>
        <v>0</v>
      </c>
      <c r="AS136" s="143">
        <f ca="1">IF(AS$5&lt;&gt;"",HLOOKUP(AS$5,Functionalization!$G$6:$R$305,ROW($A136)-5,FALSE),IFERROR(INDEX(AS$269:AS$305,MATCH($F136,$B$269:$B$305,0))/VLOOKUP($F136,$B$269:$BB$305,MATCH(LEFT(TRIM(AS$6),FIND("~",SUBSTITUTE(AS$6,"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136))*HLOOKUP(LEFT(TRIM(AS$6),FIND("~",SUBSTITUTE(AS$6," ","~",LEN(TRIM(AS$6))-LEN(SUBSTITUTE(TRIM(AS$6)," ",""))))-1)&amp;" Total",$B$6:$BB$305,ROW($A136)-5,FALSE))</f>
        <v>0</v>
      </c>
      <c r="AT136" s="143">
        <f ca="1">IF(AT$5&lt;&gt;"",HLOOKUP(AT$5,Functionalization!$G$6:$R$305,ROW($A136)-5,FALSE),IFERROR(INDEX(AT$269:AT$305,MATCH($F136,$B$269:$B$305,0))/VLOOKUP($F136,$B$269:$BB$305,MATCH(LEFT(TRIM(AT$6),FIND("~",SUBSTITUTE(AT$6,"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136))*HLOOKUP(LEFT(TRIM(AT$6),FIND("~",SUBSTITUTE(AT$6," ","~",LEN(TRIM(AT$6))-LEN(SUBSTITUTE(TRIM(AT$6)," ",""))))-1)&amp;" Total",$B$6:$BB$305,ROW($A136)-5,FALSE))</f>
        <v>0</v>
      </c>
      <c r="AU136" s="143">
        <f ca="1">IF(AU$5&lt;&gt;"",HLOOKUP(AU$5,Functionalization!$G$6:$R$305,ROW($A136)-5,FALSE),IFERROR(INDEX(AU$269:AU$305,MATCH($F136,$B$269:$B$305,0))/VLOOKUP($F136,$B$269:$BB$305,MATCH(LEFT(TRIM(AU$6),FIND("~",SUBSTITUTE(AU$6,"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136))*HLOOKUP(LEFT(TRIM(AU$6),FIND("~",SUBSTITUTE(AU$6," ","~",LEN(TRIM(AU$6))-LEN(SUBSTITUTE(TRIM(AU$6)," ",""))))-1)&amp;" Total",$B$6:$BB$305,ROW($A136)-5,FALSE))</f>
        <v>0</v>
      </c>
      <c r="AV136" s="143">
        <f ca="1">IF(AV$5&lt;&gt;"",HLOOKUP(AV$5,Functionalization!$G$6:$R$305,ROW($A136)-5,FALSE),IFERROR(INDEX(AV$269:AV$305,MATCH($F136,$B$269:$B$305,0))/VLOOKUP($F136,$B$269:$BB$305,MATCH(LEFT(TRIM(AV$6),FIND("~",SUBSTITUTE(AV$6,"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136))*HLOOKUP(LEFT(TRIM(AV$6),FIND("~",SUBSTITUTE(AV$6," ","~",LEN(TRIM(AV$6))-LEN(SUBSTITUTE(TRIM(AV$6)," ",""))))-1)&amp;" Total",$B$6:$BB$305,ROW($A136)-5,FALSE))</f>
        <v>0</v>
      </c>
      <c r="AW136" s="143">
        <f ca="1">IF(AW$5&lt;&gt;"",HLOOKUP(AW$5,Functionalization!$G$6:$R$305,ROW($A136)-5,FALSE),IFERROR(INDEX(AW$269:AW$305,MATCH($F136,$B$269:$B$305,0))/VLOOKUP($F136,$B$269:$BB$305,MATCH(LEFT(TRIM(AW$6),FIND("~",SUBSTITUTE(AW$6,"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136))*HLOOKUP(LEFT(TRIM(AW$6),FIND("~",SUBSTITUTE(AW$6," ","~",LEN(TRIM(AW$6))-LEN(SUBSTITUTE(TRIM(AW$6)," ",""))))-1)&amp;" Total",$B$6:$BB$305,ROW($A136)-5,FALSE))</f>
        <v>0</v>
      </c>
      <c r="AX136" s="143">
        <f ca="1">IF(AX$5&lt;&gt;"",HLOOKUP(AX$5,Functionalization!$G$6:$R$305,ROW($A136)-5,FALSE),IFERROR(INDEX(AX$269:AX$305,MATCH($F136,$B$269:$B$305,0))/VLOOKUP($F136,$B$269:$BB$305,MATCH(LEFT(TRIM(AX$6),FIND("~",SUBSTITUTE(AX$6,"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136))*HLOOKUP(LEFT(TRIM(AX$6),FIND("~",SUBSTITUTE(AX$6," ","~",LEN(TRIM(AX$6))-LEN(SUBSTITUTE(TRIM(AX$6)," ",""))))-1)&amp;" Total",$B$6:$BB$305,ROW($A136)-5,FALSE))</f>
        <v>0</v>
      </c>
      <c r="AY136" s="143">
        <f ca="1">IF(AY$5&lt;&gt;"",HLOOKUP(AY$5,Functionalization!$G$6:$R$305,ROW($A136)-5,FALSE),IFERROR(INDEX(AY$269:AY$305,MATCH($F136,$B$269:$B$305,0))/VLOOKUP($F136,$B$269:$BB$305,MATCH(LEFT(TRIM(AY$6),FIND("~",SUBSTITUTE(AY$6,"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136))*HLOOKUP(LEFT(TRIM(AY$6),FIND("~",SUBSTITUTE(AY$6," ","~",LEN(TRIM(AY$6))-LEN(SUBSTITUTE(TRIM(AY$6)," ",""))))-1)&amp;" Total",$B$6:$BB$305,ROW($A136)-5,FALSE))</f>
        <v>0</v>
      </c>
      <c r="AZ136" s="143">
        <f ca="1">IF(AZ$5&lt;&gt;"",HLOOKUP(AZ$5,Functionalization!$G$6:$R$305,ROW($A136)-5,FALSE),IFERROR(INDEX(AZ$269:AZ$305,MATCH($F136,$B$269:$B$305,0))/VLOOKUP($F136,$B$269:$BB$305,MATCH(LEFT(TRIM(AZ$6),FIND("~",SUBSTITUTE(AZ$6,"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136))*HLOOKUP(LEFT(TRIM(AZ$6),FIND("~",SUBSTITUTE(AZ$6," ","~",LEN(TRIM(AZ$6))-LEN(SUBSTITUTE(TRIM(AZ$6)," ",""))))-1)&amp;" Total",$B$6:$BB$305,ROW($A136)-5,FALSE))</f>
        <v>0</v>
      </c>
      <c r="BA136" s="143">
        <f ca="1">IF(BA$5&lt;&gt;"",HLOOKUP(BA$5,Functionalization!$G$6:$R$305,ROW($A136)-5,FALSE),IFERROR(INDEX(BA$269:BA$305,MATCH($F136,$B$269:$B$305,0))/VLOOKUP($F136,$B$269:$BB$305,MATCH(LEFT(TRIM(BA$6),FIND("~",SUBSTITUTE(BA$6,"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136))*HLOOKUP(LEFT(TRIM(BA$6),FIND("~",SUBSTITUTE(BA$6," ","~",LEN(TRIM(BA$6))-LEN(SUBSTITUTE(TRIM(BA$6)," ",""))))-1)&amp;" Total",$B$6:$BB$305,ROW($A136)-5,FALSE))</f>
        <v>0</v>
      </c>
      <c r="BB136" s="143">
        <f ca="1">IF(BB$5&lt;&gt;"",HLOOKUP(BB$5,Functionalization!$G$6:$R$305,ROW($A136)-5,FALSE),IFERROR(INDEX(BB$269:BB$305,MATCH($F136,$B$269:$B$305,0))/VLOOKUP($F136,$B$269:$BB$305,MATCH(LEFT(TRIM(BB$6),FIND("~",SUBSTITUTE(BB$6,"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136))*HLOOKUP(LEFT(TRIM(BB$6),FIND("~",SUBSTITUTE(BB$6," ","~",LEN(TRIM(BB$6))-LEN(SUBSTITUTE(TRIM(BB$6)," ",""))))-1)&amp;" Total",$B$6:$BB$305,ROW($A136)-5,FALSE))</f>
        <v>0</v>
      </c>
      <c r="BD136" s="79">
        <f ca="1">IFERROR(IF(SUMIF($G$6:$BB$6,BD$6&amp;" Total",$G136:$BB136)-(SUMIF($G$6:$BB$6,BD$6&amp;" "&amp;'Input-Func_Class'!$D$22,$G136:$BB136)+IFERROR(SUMIF($G$6:$BB$6,BD$6&amp;" "&amp;'Input-Func_Class'!$E$22,$G136:$BB136),SUMIF($G$6:$BB$6,BD$6&amp;" "&amp;'Input-Func_Class'!$B$24,$G136:$BB136))+SUMIF($G$6:$BB$6,BD$6&amp;" "&amp;'Input-Func_Class'!$F$22,$G136:$BB136))&lt;Check_Limit,0,1),1)</f>
        <v>0</v>
      </c>
      <c r="BE136" s="79">
        <f ca="1">IFERROR(IF(SUMIF($G$6:$BB$6,BE$6&amp;" Total",$G136:$BB136)-(SUMIF($G$6:$BB$6,BE$6&amp;" "&amp;'Input-Func_Class'!$D$22,$G136:$BB136)+IFERROR(SUMIF($G$6:$BB$6,BE$6&amp;" "&amp;'Input-Func_Class'!$E$22,$G136:$BB136),SUMIF($G$6:$BB$6,BE$6&amp;" "&amp;'Input-Func_Class'!$B$24,$G136:$BB136))+SUMIF($G$6:$BB$6,BE$6&amp;" "&amp;'Input-Func_Class'!$F$22,$G136:$BB136))&lt;Check_Limit,0,1),1)</f>
        <v>0</v>
      </c>
      <c r="BF136" s="79">
        <f ca="1">IFERROR(IF(SUMIF($G$6:$BB$6,BF$6&amp;" Total",$G136:$BB136)-(SUMIF($G$6:$BB$6,BF$6&amp;" "&amp;'Input-Func_Class'!$D$22,$G136:$BB136)+IFERROR(SUMIF($G$6:$BB$6,BF$6&amp;" "&amp;'Input-Func_Class'!$E$22,$G136:$BB136),SUMIF($G$6:$BB$6,BF$6&amp;" "&amp;'Input-Func_Class'!$B$24,$G136:$BB136))+SUMIF($G$6:$BB$6,BF$6&amp;" "&amp;'Input-Func_Class'!$F$22,$G136:$BB136))&lt;Check_Limit,0,1),1)</f>
        <v>0</v>
      </c>
      <c r="BG136" s="79">
        <f ca="1">IFERROR(IF(SUMIF($G$6:$BB$6,BG$6&amp;" Total",$G136:$BB136)-(SUMIF($G$6:$BB$6,BG$6&amp;" "&amp;'Input-Func_Class'!$D$22,$G136:$BB136)+IFERROR(SUMIF($G$6:$BB$6,BG$6&amp;" "&amp;'Input-Func_Class'!$E$22,$G136:$BB136),SUMIF($G$6:$BB$6,BG$6&amp;" "&amp;'Input-Func_Class'!$B$24,$G136:$BB136))+SUMIF($G$6:$BB$6,BG$6&amp;" "&amp;'Input-Func_Class'!$F$22,$G136:$BB136))&lt;Check_Limit,0,1),1)</f>
        <v>0</v>
      </c>
      <c r="BH136" s="79">
        <f ca="1">IFERROR(IF(SUMIF($G$6:$BB$6,BH$6&amp;" Total",$G136:$BB136)-(SUMIF($G$6:$BB$6,BH$6&amp;" "&amp;'Input-Func_Class'!$D$22,$G136:$BB136)+IFERROR(SUMIF($G$6:$BB$6,BH$6&amp;" "&amp;'Input-Func_Class'!$E$22,$G136:$BB136),SUMIF($G$6:$BB$6,BH$6&amp;" "&amp;'Input-Func_Class'!$B$24,$G136:$BB136))+SUMIF($G$6:$BB$6,BH$6&amp;" "&amp;'Input-Func_Class'!$F$22,$G136:$BB136))&lt;Check_Limit,0,1),1)</f>
        <v>0</v>
      </c>
      <c r="BI136" s="79">
        <f ca="1">IFERROR(IF(SUMIF($G$6:$BB$6,BI$6&amp;" Total",$G136:$BB136)-(SUMIF($G$6:$BB$6,BI$6&amp;" "&amp;'Input-Func_Class'!$D$22,$G136:$BB136)+IFERROR(SUMIF($G$6:$BB$6,BI$6&amp;" "&amp;'Input-Func_Class'!$E$22,$G136:$BB136),SUMIF($G$6:$BB$6,BI$6&amp;" "&amp;'Input-Func_Class'!$B$24,$G136:$BB136))+SUMIF($G$6:$BB$6,BI$6&amp;" "&amp;'Input-Func_Class'!$F$22,$G136:$BB136))&lt;Check_Limit,0,1),1)</f>
        <v>0</v>
      </c>
      <c r="BJ136" s="79">
        <f ca="1">IFERROR(IF(SUMIF($G$6:$BB$6,BJ$6&amp;" Total",$G136:$BB136)-(SUMIF($G$6:$BB$6,BJ$6&amp;" "&amp;'Input-Func_Class'!$D$22,$G136:$BB136)+IFERROR(SUMIF($G$6:$BB$6,BJ$6&amp;" "&amp;'Input-Func_Class'!$E$22,$G136:$BB136),SUMIF($G$6:$BB$6,BJ$6&amp;" "&amp;'Input-Func_Class'!$B$24,$G136:$BB136))+SUMIF($G$6:$BB$6,BJ$6&amp;" "&amp;'Input-Func_Class'!$F$22,$G136:$BB136))&lt;Check_Limit,0,1),1)</f>
        <v>0</v>
      </c>
      <c r="BK136" s="79">
        <f ca="1">IFERROR(IF(SUMIF($G$6:$BB$6,BK$6&amp;" Total",$G136:$BB136)-(SUMIF($G$6:$BB$6,BK$6&amp;" "&amp;'Input-Func_Class'!$D$22,$G136:$BB136)+IFERROR(SUMIF($G$6:$BB$6,BK$6&amp;" "&amp;'Input-Func_Class'!$E$22,$G136:$BB136),SUMIF($G$6:$BB$6,BK$6&amp;" "&amp;'Input-Func_Class'!$B$24,$G136:$BB136))+SUMIF($G$6:$BB$6,BK$6&amp;" "&amp;'Input-Func_Class'!$F$22,$G136:$BB136))&lt;Check_Limit,0,1),1)</f>
        <v>0</v>
      </c>
      <c r="BL136" s="79">
        <f ca="1">IFERROR(IF(SUMIF($G$6:$BB$6,BL$6&amp;" Total",$G136:$BB136)-(SUMIF($G$6:$BB$6,BL$6&amp;" "&amp;'Input-Func_Class'!$D$22,$G136:$BB136)+IFERROR(SUMIF($G$6:$BB$6,BL$6&amp;" "&amp;'Input-Func_Class'!$E$22,$G136:$BB136),SUMIF($G$6:$BB$6,BL$6&amp;" "&amp;'Input-Func_Class'!$B$24,$G136:$BB136))+SUMIF($G$6:$BB$6,BL$6&amp;" "&amp;'Input-Func_Class'!$F$22,$G136:$BB136))&lt;Check_Limit,0,1),1)</f>
        <v>0</v>
      </c>
      <c r="BM136" s="79">
        <f ca="1">IFERROR(IF(SUMIF($G$6:$BB$6,BM$6&amp;" Total",$G136:$BB136)-(SUMIF($G$6:$BB$6,BM$6&amp;" "&amp;'Input-Func_Class'!$D$22,$G136:$BB136)+IFERROR(SUMIF($G$6:$BB$6,BM$6&amp;" "&amp;'Input-Func_Class'!$E$22,$G136:$BB136),SUMIF($G$6:$BB$6,BM$6&amp;" "&amp;'Input-Func_Class'!$B$24,$G136:$BB136))+SUMIF($G$6:$BB$6,BM$6&amp;" "&amp;'Input-Func_Class'!$F$22,$G136:$BB136))&lt;Check_Limit,0,1),1)</f>
        <v>0</v>
      </c>
      <c r="BN136" s="79">
        <f ca="1">IFERROR(IF(SUMIF($G$6:$BB$6,BN$6&amp;" Total",$G136:$BB136)-(SUMIF($G$6:$BB$6,BN$6&amp;" "&amp;'Input-Func_Class'!$D$22,$G136:$BB136)+IFERROR(SUMIF($G$6:$BB$6,BN$6&amp;" "&amp;'Input-Func_Class'!$E$22,$G136:$BB136),SUMIF($G$6:$BB$6,BN$6&amp;" "&amp;'Input-Func_Class'!$B$24,$G136:$BB136))+SUMIF($G$6:$BB$6,BN$6&amp;" "&amp;'Input-Func_Class'!$F$22,$G136:$BB136))&lt;Check_Limit,0,1),1)</f>
        <v>0</v>
      </c>
      <c r="BO136" s="79">
        <f ca="1">IFERROR(IF(SUMIF($G$6:$BB$6,BO$6&amp;" Total",$G136:$BB136)-(SUMIF($G$6:$BB$6,BO$6&amp;" "&amp;'Input-Func_Class'!$D$22,$G136:$BB136)+IFERROR(SUMIF($G$6:$BB$6,BO$6&amp;" "&amp;'Input-Func_Class'!$E$22,$G136:$BB136),SUMIF($G$6:$BB$6,BO$6&amp;" "&amp;'Input-Func_Class'!$B$24,$G136:$BB136))+SUMIF($G$6:$BB$6,BO$6&amp;" "&amp;'Input-Func_Class'!$F$22,$G136:$BB136))&lt;Check_Limit,0,1),1)</f>
        <v>0</v>
      </c>
    </row>
    <row r="137" spans="1:67" outlineLevel="1">
      <c r="A137" s="113">
        <f>IF(ISBLANK('Input-Accounts'!A137),"",'Input-Accounts'!A137)</f>
        <v>117</v>
      </c>
      <c r="B137" s="79" t="str">
        <f>IF(ISBLANK('Input-Accounts'!B137),"",'Input-Accounts'!B137)</f>
        <v>Subtotal - Distribution Operation Expenses</v>
      </c>
      <c r="C137" s="113" t="str">
        <f>IF(ISBLANK('Input-Accounts'!C137),"",'Input-Accounts'!C137)</f>
        <v/>
      </c>
      <c r="D137" s="144">
        <f>SUBTOTAL(9,D126:D136)</f>
        <v>13891117.09434511</v>
      </c>
      <c r="E137" s="143">
        <f t="shared" ca="1" si="27"/>
        <v>0</v>
      </c>
      <c r="G137" s="144">
        <f t="shared" ref="G137:BB137" ca="1" si="29">SUBTOTAL(9,G126:G136)</f>
        <v>0</v>
      </c>
      <c r="H137" s="144">
        <f t="shared" ca="1" si="29"/>
        <v>0</v>
      </c>
      <c r="I137" s="144">
        <f t="shared" ca="1" si="29"/>
        <v>0</v>
      </c>
      <c r="J137" s="144">
        <f t="shared" ca="1" si="29"/>
        <v>0</v>
      </c>
      <c r="K137" s="144">
        <f t="shared" ca="1" si="29"/>
        <v>0</v>
      </c>
      <c r="L137" s="144">
        <f t="shared" ca="1" si="29"/>
        <v>0</v>
      </c>
      <c r="M137" s="144">
        <f t="shared" ca="1" si="29"/>
        <v>0</v>
      </c>
      <c r="N137" s="144">
        <f t="shared" ca="1" si="29"/>
        <v>0</v>
      </c>
      <c r="O137" s="144">
        <f t="shared" ca="1" si="29"/>
        <v>13891117.09434511</v>
      </c>
      <c r="P137" s="144">
        <f t="shared" ca="1" si="29"/>
        <v>8751101.7130056992</v>
      </c>
      <c r="Q137" s="144">
        <f t="shared" ca="1" si="29"/>
        <v>278359.56126361043</v>
      </c>
      <c r="R137" s="144">
        <f t="shared" ca="1" si="29"/>
        <v>4861655.8200757988</v>
      </c>
      <c r="S137" s="144">
        <f t="shared" ca="1" si="29"/>
        <v>0</v>
      </c>
      <c r="T137" s="144">
        <f t="shared" ca="1" si="29"/>
        <v>0</v>
      </c>
      <c r="U137" s="144">
        <f t="shared" ca="1" si="29"/>
        <v>0</v>
      </c>
      <c r="V137" s="144">
        <f t="shared" ca="1" si="29"/>
        <v>0</v>
      </c>
      <c r="W137" s="144">
        <f t="shared" ca="1" si="29"/>
        <v>0</v>
      </c>
      <c r="X137" s="144">
        <f t="shared" ca="1" si="29"/>
        <v>0</v>
      </c>
      <c r="Y137" s="144">
        <f t="shared" ca="1" si="29"/>
        <v>0</v>
      </c>
      <c r="Z137" s="144">
        <f t="shared" ca="1" si="29"/>
        <v>0</v>
      </c>
      <c r="AA137" s="144">
        <f t="shared" ca="1" si="29"/>
        <v>0</v>
      </c>
      <c r="AB137" s="144">
        <f t="shared" ca="1" si="29"/>
        <v>0</v>
      </c>
      <c r="AC137" s="144">
        <f t="shared" ca="1" si="29"/>
        <v>0</v>
      </c>
      <c r="AD137" s="144">
        <f t="shared" ca="1" si="29"/>
        <v>0</v>
      </c>
      <c r="AE137" s="144">
        <f t="shared" ca="1" si="29"/>
        <v>0</v>
      </c>
      <c r="AF137" s="144">
        <f t="shared" ca="1" si="29"/>
        <v>0</v>
      </c>
      <c r="AG137" s="144">
        <f t="shared" ca="1" si="29"/>
        <v>0</v>
      </c>
      <c r="AH137" s="144">
        <f t="shared" ca="1" si="29"/>
        <v>0</v>
      </c>
      <c r="AI137" s="144">
        <f t="shared" ca="1" si="29"/>
        <v>0</v>
      </c>
      <c r="AJ137" s="144">
        <f t="shared" ca="1" si="29"/>
        <v>0</v>
      </c>
      <c r="AK137" s="144">
        <f t="shared" ca="1" si="29"/>
        <v>0</v>
      </c>
      <c r="AL137" s="144">
        <f t="shared" ca="1" si="29"/>
        <v>0</v>
      </c>
      <c r="AM137" s="144">
        <f t="shared" ca="1" si="29"/>
        <v>0</v>
      </c>
      <c r="AN137" s="144">
        <f t="shared" ca="1" si="29"/>
        <v>0</v>
      </c>
      <c r="AO137" s="144">
        <f t="shared" ca="1" si="29"/>
        <v>0</v>
      </c>
      <c r="AP137" s="144">
        <f t="shared" ca="1" si="29"/>
        <v>0</v>
      </c>
      <c r="AQ137" s="144">
        <f t="shared" ca="1" si="29"/>
        <v>0</v>
      </c>
      <c r="AR137" s="144">
        <f t="shared" ca="1" si="29"/>
        <v>0</v>
      </c>
      <c r="AS137" s="144">
        <f t="shared" ca="1" si="29"/>
        <v>0</v>
      </c>
      <c r="AT137" s="144">
        <f t="shared" ca="1" si="29"/>
        <v>0</v>
      </c>
      <c r="AU137" s="144">
        <f t="shared" ca="1" si="29"/>
        <v>0</v>
      </c>
      <c r="AV137" s="144">
        <f t="shared" ca="1" si="29"/>
        <v>0</v>
      </c>
      <c r="AW137" s="144">
        <f t="shared" ca="1" si="29"/>
        <v>0</v>
      </c>
      <c r="AX137" s="144">
        <f t="shared" ca="1" si="29"/>
        <v>0</v>
      </c>
      <c r="AY137" s="144">
        <f t="shared" ca="1" si="29"/>
        <v>0</v>
      </c>
      <c r="AZ137" s="144">
        <f t="shared" ca="1" si="29"/>
        <v>0</v>
      </c>
      <c r="BA137" s="144">
        <f t="shared" ca="1" si="29"/>
        <v>0</v>
      </c>
      <c r="BB137" s="144">
        <f t="shared" ca="1" si="29"/>
        <v>0</v>
      </c>
      <c r="BD137" s="79">
        <f ca="1">IFERROR(IF(SUMIF($G$6:$BB$6,BD$6&amp;" Total",$G137:$BB137)-(SUMIF($G$6:$BB$6,BD$6&amp;" "&amp;'Input-Func_Class'!$D$22,$G137:$BB137)+IFERROR(SUMIF($G$6:$BB$6,BD$6&amp;" "&amp;'Input-Func_Class'!$E$22,$G137:$BB137),SUMIF($G$6:$BB$6,BD$6&amp;" "&amp;'Input-Func_Class'!$B$24,$G137:$BB137))+SUMIF($G$6:$BB$6,BD$6&amp;" "&amp;'Input-Func_Class'!$F$22,$G137:$BB137))&lt;Check_Limit,0,1),1)</f>
        <v>0</v>
      </c>
      <c r="BE137" s="79">
        <f ca="1">IFERROR(IF(SUMIF($G$6:$BB$6,BE$6&amp;" Total",$G137:$BB137)-(SUMIF($G$6:$BB$6,BE$6&amp;" "&amp;'Input-Func_Class'!$D$22,$G137:$BB137)+IFERROR(SUMIF($G$6:$BB$6,BE$6&amp;" "&amp;'Input-Func_Class'!$E$22,$G137:$BB137),SUMIF($G$6:$BB$6,BE$6&amp;" "&amp;'Input-Func_Class'!$B$24,$G137:$BB137))+SUMIF($G$6:$BB$6,BE$6&amp;" "&amp;'Input-Func_Class'!$F$22,$G137:$BB137))&lt;Check_Limit,0,1),1)</f>
        <v>0</v>
      </c>
      <c r="BF137" s="79">
        <f ca="1">IFERROR(IF(SUMIF($G$6:$BB$6,BF$6&amp;" Total",$G137:$BB137)-(SUMIF($G$6:$BB$6,BF$6&amp;" "&amp;'Input-Func_Class'!$D$22,$G137:$BB137)+IFERROR(SUMIF($G$6:$BB$6,BF$6&amp;" "&amp;'Input-Func_Class'!$E$22,$G137:$BB137),SUMIF($G$6:$BB$6,BF$6&amp;" "&amp;'Input-Func_Class'!$B$24,$G137:$BB137))+SUMIF($G$6:$BB$6,BF$6&amp;" "&amp;'Input-Func_Class'!$F$22,$G137:$BB137))&lt;Check_Limit,0,1),1)</f>
        <v>0</v>
      </c>
      <c r="BG137" s="79">
        <f ca="1">IFERROR(IF(SUMIF($G$6:$BB$6,BG$6&amp;" Total",$G137:$BB137)-(SUMIF($G$6:$BB$6,BG$6&amp;" "&amp;'Input-Func_Class'!$D$22,$G137:$BB137)+IFERROR(SUMIF($G$6:$BB$6,BG$6&amp;" "&amp;'Input-Func_Class'!$E$22,$G137:$BB137),SUMIF($G$6:$BB$6,BG$6&amp;" "&amp;'Input-Func_Class'!$B$24,$G137:$BB137))+SUMIF($G$6:$BB$6,BG$6&amp;" "&amp;'Input-Func_Class'!$F$22,$G137:$BB137))&lt;Check_Limit,0,1),1)</f>
        <v>0</v>
      </c>
      <c r="BH137" s="79">
        <f ca="1">IFERROR(IF(SUMIF($G$6:$BB$6,BH$6&amp;" Total",$G137:$BB137)-(SUMIF($G$6:$BB$6,BH$6&amp;" "&amp;'Input-Func_Class'!$D$22,$G137:$BB137)+IFERROR(SUMIF($G$6:$BB$6,BH$6&amp;" "&amp;'Input-Func_Class'!$E$22,$G137:$BB137),SUMIF($G$6:$BB$6,BH$6&amp;" "&amp;'Input-Func_Class'!$B$24,$G137:$BB137))+SUMIF($G$6:$BB$6,BH$6&amp;" "&amp;'Input-Func_Class'!$F$22,$G137:$BB137))&lt;Check_Limit,0,1),1)</f>
        <v>0</v>
      </c>
      <c r="BI137" s="79">
        <f ca="1">IFERROR(IF(SUMIF($G$6:$BB$6,BI$6&amp;" Total",$G137:$BB137)-(SUMIF($G$6:$BB$6,BI$6&amp;" "&amp;'Input-Func_Class'!$D$22,$G137:$BB137)+IFERROR(SUMIF($G$6:$BB$6,BI$6&amp;" "&amp;'Input-Func_Class'!$E$22,$G137:$BB137),SUMIF($G$6:$BB$6,BI$6&amp;" "&amp;'Input-Func_Class'!$B$24,$G137:$BB137))+SUMIF($G$6:$BB$6,BI$6&amp;" "&amp;'Input-Func_Class'!$F$22,$G137:$BB137))&lt;Check_Limit,0,1),1)</f>
        <v>0</v>
      </c>
      <c r="BJ137" s="79">
        <f ca="1">IFERROR(IF(SUMIF($G$6:$BB$6,BJ$6&amp;" Total",$G137:$BB137)-(SUMIF($G$6:$BB$6,BJ$6&amp;" "&amp;'Input-Func_Class'!$D$22,$G137:$BB137)+IFERROR(SUMIF($G$6:$BB$6,BJ$6&amp;" "&amp;'Input-Func_Class'!$E$22,$G137:$BB137),SUMIF($G$6:$BB$6,BJ$6&amp;" "&amp;'Input-Func_Class'!$B$24,$G137:$BB137))+SUMIF($G$6:$BB$6,BJ$6&amp;" "&amp;'Input-Func_Class'!$F$22,$G137:$BB137))&lt;Check_Limit,0,1),1)</f>
        <v>0</v>
      </c>
      <c r="BK137" s="79">
        <f ca="1">IFERROR(IF(SUMIF($G$6:$BB$6,BK$6&amp;" Total",$G137:$BB137)-(SUMIF($G$6:$BB$6,BK$6&amp;" "&amp;'Input-Func_Class'!$D$22,$G137:$BB137)+IFERROR(SUMIF($G$6:$BB$6,BK$6&amp;" "&amp;'Input-Func_Class'!$E$22,$G137:$BB137),SUMIF($G$6:$BB$6,BK$6&amp;" "&amp;'Input-Func_Class'!$B$24,$G137:$BB137))+SUMIF($G$6:$BB$6,BK$6&amp;" "&amp;'Input-Func_Class'!$F$22,$G137:$BB137))&lt;Check_Limit,0,1),1)</f>
        <v>0</v>
      </c>
      <c r="BL137" s="79">
        <f ca="1">IFERROR(IF(SUMIF($G$6:$BB$6,BL$6&amp;" Total",$G137:$BB137)-(SUMIF($G$6:$BB$6,BL$6&amp;" "&amp;'Input-Func_Class'!$D$22,$G137:$BB137)+IFERROR(SUMIF($G$6:$BB$6,BL$6&amp;" "&amp;'Input-Func_Class'!$E$22,$G137:$BB137),SUMIF($G$6:$BB$6,BL$6&amp;" "&amp;'Input-Func_Class'!$B$24,$G137:$BB137))+SUMIF($G$6:$BB$6,BL$6&amp;" "&amp;'Input-Func_Class'!$F$22,$G137:$BB137))&lt;Check_Limit,0,1),1)</f>
        <v>0</v>
      </c>
      <c r="BM137" s="79">
        <f ca="1">IFERROR(IF(SUMIF($G$6:$BB$6,BM$6&amp;" Total",$G137:$BB137)-(SUMIF($G$6:$BB$6,BM$6&amp;" "&amp;'Input-Func_Class'!$D$22,$G137:$BB137)+IFERROR(SUMIF($G$6:$BB$6,BM$6&amp;" "&amp;'Input-Func_Class'!$E$22,$G137:$BB137),SUMIF($G$6:$BB$6,BM$6&amp;" "&amp;'Input-Func_Class'!$B$24,$G137:$BB137))+SUMIF($G$6:$BB$6,BM$6&amp;" "&amp;'Input-Func_Class'!$F$22,$G137:$BB137))&lt;Check_Limit,0,1),1)</f>
        <v>0</v>
      </c>
      <c r="BN137" s="79">
        <f ca="1">IFERROR(IF(SUMIF($G$6:$BB$6,BN$6&amp;" Total",$G137:$BB137)-(SUMIF($G$6:$BB$6,BN$6&amp;" "&amp;'Input-Func_Class'!$D$22,$G137:$BB137)+IFERROR(SUMIF($G$6:$BB$6,BN$6&amp;" "&amp;'Input-Func_Class'!$E$22,$G137:$BB137),SUMIF($G$6:$BB$6,BN$6&amp;" "&amp;'Input-Func_Class'!$B$24,$G137:$BB137))+SUMIF($G$6:$BB$6,BN$6&amp;" "&amp;'Input-Func_Class'!$F$22,$G137:$BB137))&lt;Check_Limit,0,1),1)</f>
        <v>0</v>
      </c>
      <c r="BO137" s="79">
        <f ca="1">IFERROR(IF(SUMIF($G$6:$BB$6,BO$6&amp;" Total",$G137:$BB137)-(SUMIF($G$6:$BB$6,BO$6&amp;" "&amp;'Input-Func_Class'!$D$22,$G137:$BB137)+IFERROR(SUMIF($G$6:$BB$6,BO$6&amp;" "&amp;'Input-Func_Class'!$E$22,$G137:$BB137),SUMIF($G$6:$BB$6,BO$6&amp;" "&amp;'Input-Func_Class'!$B$24,$G137:$BB137))+SUMIF($G$6:$BB$6,BO$6&amp;" "&amp;'Input-Func_Class'!$F$22,$G137:$BB137))&lt;Check_Limit,0,1),1)</f>
        <v>0</v>
      </c>
    </row>
    <row r="138" spans="1:67" outlineLevel="1">
      <c r="A138" s="113" t="str">
        <f>IF(ISBLANK('Input-Accounts'!A138),"",'Input-Accounts'!A138)</f>
        <v/>
      </c>
      <c r="B138" s="79" t="str">
        <f>IF(ISBLANK('Input-Accounts'!B138),"",'Input-Accounts'!B138)</f>
        <v/>
      </c>
      <c r="C138" s="113" t="str">
        <f>IF(ISBLANK('Input-Accounts'!C138),"",'Input-Accounts'!C138)</f>
        <v/>
      </c>
      <c r="D138" s="143"/>
      <c r="E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  <c r="AU138" s="143"/>
      <c r="AV138" s="143"/>
      <c r="AW138" s="143"/>
      <c r="AX138" s="143"/>
      <c r="AY138" s="143"/>
      <c r="AZ138" s="143"/>
      <c r="BA138" s="143"/>
      <c r="BB138" s="143"/>
      <c r="BD138" s="79">
        <f>IFERROR(IF(SUMIF($G$6:$BB$6,BD$6&amp;" Total",$G138:$BB138)-(SUMIF($G$6:$BB$6,BD$6&amp;" "&amp;'Input-Func_Class'!$D$22,$G138:$BB138)+IFERROR(SUMIF($G$6:$BB$6,BD$6&amp;" "&amp;'Input-Func_Class'!$E$22,$G138:$BB138),SUMIF($G$6:$BB$6,BD$6&amp;" "&amp;'Input-Func_Class'!$B$24,$G138:$BB138))+SUMIF($G$6:$BB$6,BD$6&amp;" "&amp;'Input-Func_Class'!$F$22,$G138:$BB138))&lt;Check_Limit,0,1),1)</f>
        <v>0</v>
      </c>
      <c r="BE138" s="79">
        <f>IFERROR(IF(SUMIF($G$6:$BB$6,BE$6&amp;" Total",$G138:$BB138)-(SUMIF($G$6:$BB$6,BE$6&amp;" "&amp;'Input-Func_Class'!$D$22,$G138:$BB138)+IFERROR(SUMIF($G$6:$BB$6,BE$6&amp;" "&amp;'Input-Func_Class'!$E$22,$G138:$BB138),SUMIF($G$6:$BB$6,BE$6&amp;" "&amp;'Input-Func_Class'!$B$24,$G138:$BB138))+SUMIF($G$6:$BB$6,BE$6&amp;" "&amp;'Input-Func_Class'!$F$22,$G138:$BB138))&lt;Check_Limit,0,1),1)</f>
        <v>0</v>
      </c>
      <c r="BF138" s="79">
        <f>IFERROR(IF(SUMIF($G$6:$BB$6,BF$6&amp;" Total",$G138:$BB138)-(SUMIF($G$6:$BB$6,BF$6&amp;" "&amp;'Input-Func_Class'!$D$22,$G138:$BB138)+IFERROR(SUMIF($G$6:$BB$6,BF$6&amp;" "&amp;'Input-Func_Class'!$E$22,$G138:$BB138),SUMIF($G$6:$BB$6,BF$6&amp;" "&amp;'Input-Func_Class'!$B$24,$G138:$BB138))+SUMIF($G$6:$BB$6,BF$6&amp;" "&amp;'Input-Func_Class'!$F$22,$G138:$BB138))&lt;Check_Limit,0,1),1)</f>
        <v>0</v>
      </c>
      <c r="BG138" s="79">
        <f>IFERROR(IF(SUMIF($G$6:$BB$6,BG$6&amp;" Total",$G138:$BB138)-(SUMIF($G$6:$BB$6,BG$6&amp;" "&amp;'Input-Func_Class'!$D$22,$G138:$BB138)+IFERROR(SUMIF($G$6:$BB$6,BG$6&amp;" "&amp;'Input-Func_Class'!$E$22,$G138:$BB138),SUMIF($G$6:$BB$6,BG$6&amp;" "&amp;'Input-Func_Class'!$B$24,$G138:$BB138))+SUMIF($G$6:$BB$6,BG$6&amp;" "&amp;'Input-Func_Class'!$F$22,$G138:$BB138))&lt;Check_Limit,0,1),1)</f>
        <v>0</v>
      </c>
      <c r="BH138" s="79">
        <f>IFERROR(IF(SUMIF($G$6:$BB$6,BH$6&amp;" Total",$G138:$BB138)-(SUMIF($G$6:$BB$6,BH$6&amp;" "&amp;'Input-Func_Class'!$D$22,$G138:$BB138)+IFERROR(SUMIF($G$6:$BB$6,BH$6&amp;" "&amp;'Input-Func_Class'!$E$22,$G138:$BB138),SUMIF($G$6:$BB$6,BH$6&amp;" "&amp;'Input-Func_Class'!$B$24,$G138:$BB138))+SUMIF($G$6:$BB$6,BH$6&amp;" "&amp;'Input-Func_Class'!$F$22,$G138:$BB138))&lt;Check_Limit,0,1),1)</f>
        <v>0</v>
      </c>
      <c r="BI138" s="79">
        <f>IFERROR(IF(SUMIF($G$6:$BB$6,BI$6&amp;" Total",$G138:$BB138)-(SUMIF($G$6:$BB$6,BI$6&amp;" "&amp;'Input-Func_Class'!$D$22,$G138:$BB138)+IFERROR(SUMIF($G$6:$BB$6,BI$6&amp;" "&amp;'Input-Func_Class'!$E$22,$G138:$BB138),SUMIF($G$6:$BB$6,BI$6&amp;" "&amp;'Input-Func_Class'!$B$24,$G138:$BB138))+SUMIF($G$6:$BB$6,BI$6&amp;" "&amp;'Input-Func_Class'!$F$22,$G138:$BB138))&lt;Check_Limit,0,1),1)</f>
        <v>0</v>
      </c>
      <c r="BJ138" s="79">
        <f>IFERROR(IF(SUMIF($G$6:$BB$6,BJ$6&amp;" Total",$G138:$BB138)-(SUMIF($G$6:$BB$6,BJ$6&amp;" "&amp;'Input-Func_Class'!$D$22,$G138:$BB138)+IFERROR(SUMIF($G$6:$BB$6,BJ$6&amp;" "&amp;'Input-Func_Class'!$E$22,$G138:$BB138),SUMIF($G$6:$BB$6,BJ$6&amp;" "&amp;'Input-Func_Class'!$B$24,$G138:$BB138))+SUMIF($G$6:$BB$6,BJ$6&amp;" "&amp;'Input-Func_Class'!$F$22,$G138:$BB138))&lt;Check_Limit,0,1),1)</f>
        <v>0</v>
      </c>
      <c r="BK138" s="79">
        <f>IFERROR(IF(SUMIF($G$6:$BB$6,BK$6&amp;" Total",$G138:$BB138)-(SUMIF($G$6:$BB$6,BK$6&amp;" "&amp;'Input-Func_Class'!$D$22,$G138:$BB138)+IFERROR(SUMIF($G$6:$BB$6,BK$6&amp;" "&amp;'Input-Func_Class'!$E$22,$G138:$BB138),SUMIF($G$6:$BB$6,BK$6&amp;" "&amp;'Input-Func_Class'!$B$24,$G138:$BB138))+SUMIF($G$6:$BB$6,BK$6&amp;" "&amp;'Input-Func_Class'!$F$22,$G138:$BB138))&lt;Check_Limit,0,1),1)</f>
        <v>0</v>
      </c>
      <c r="BL138" s="79">
        <f>IFERROR(IF(SUMIF($G$6:$BB$6,BL$6&amp;" Total",$G138:$BB138)-(SUMIF($G$6:$BB$6,BL$6&amp;" "&amp;'Input-Func_Class'!$D$22,$G138:$BB138)+IFERROR(SUMIF($G$6:$BB$6,BL$6&amp;" "&amp;'Input-Func_Class'!$E$22,$G138:$BB138),SUMIF($G$6:$BB$6,BL$6&amp;" "&amp;'Input-Func_Class'!$B$24,$G138:$BB138))+SUMIF($G$6:$BB$6,BL$6&amp;" "&amp;'Input-Func_Class'!$F$22,$G138:$BB138))&lt;Check_Limit,0,1),1)</f>
        <v>0</v>
      </c>
      <c r="BM138" s="79">
        <f>IFERROR(IF(SUMIF($G$6:$BB$6,BM$6&amp;" Total",$G138:$BB138)-(SUMIF($G$6:$BB$6,BM$6&amp;" "&amp;'Input-Func_Class'!$D$22,$G138:$BB138)+IFERROR(SUMIF($G$6:$BB$6,BM$6&amp;" "&amp;'Input-Func_Class'!$E$22,$G138:$BB138),SUMIF($G$6:$BB$6,BM$6&amp;" "&amp;'Input-Func_Class'!$B$24,$G138:$BB138))+SUMIF($G$6:$BB$6,BM$6&amp;" "&amp;'Input-Func_Class'!$F$22,$G138:$BB138))&lt;Check_Limit,0,1),1)</f>
        <v>0</v>
      </c>
      <c r="BN138" s="79">
        <f>IFERROR(IF(SUMIF($G$6:$BB$6,BN$6&amp;" Total",$G138:$BB138)-(SUMIF($G$6:$BB$6,BN$6&amp;" "&amp;'Input-Func_Class'!$D$22,$G138:$BB138)+IFERROR(SUMIF($G$6:$BB$6,BN$6&amp;" "&amp;'Input-Func_Class'!$E$22,$G138:$BB138),SUMIF($G$6:$BB$6,BN$6&amp;" "&amp;'Input-Func_Class'!$B$24,$G138:$BB138))+SUMIF($G$6:$BB$6,BN$6&amp;" "&amp;'Input-Func_Class'!$F$22,$G138:$BB138))&lt;Check_Limit,0,1),1)</f>
        <v>0</v>
      </c>
      <c r="BO138" s="79">
        <f>IFERROR(IF(SUMIF($G$6:$BB$6,BO$6&amp;" Total",$G138:$BB138)-(SUMIF($G$6:$BB$6,BO$6&amp;" "&amp;'Input-Func_Class'!$D$22,$G138:$BB138)+IFERROR(SUMIF($G$6:$BB$6,BO$6&amp;" "&amp;'Input-Func_Class'!$E$22,$G138:$BB138),SUMIF($G$6:$BB$6,BO$6&amp;" "&amp;'Input-Func_Class'!$B$24,$G138:$BB138))+SUMIF($G$6:$BB$6,BO$6&amp;" "&amp;'Input-Func_Class'!$F$22,$G138:$BB138))&lt;Check_Limit,0,1),1)</f>
        <v>0</v>
      </c>
    </row>
    <row r="139" spans="1:67" outlineLevel="1">
      <c r="A139" s="113">
        <f>IF(ISBLANK('Input-Accounts'!A139),"",'Input-Accounts'!A139)</f>
        <v>118</v>
      </c>
      <c r="B139" s="81" t="str">
        <f>IF(ISBLANK('Input-Accounts'!B139),"",'Input-Accounts'!B139)</f>
        <v>Distribution Maintenance Expenses</v>
      </c>
      <c r="C139" s="113" t="str">
        <f>IF(ISBLANK('Input-Accounts'!C139),"",'Input-Accounts'!C139)</f>
        <v/>
      </c>
      <c r="D139" s="143"/>
      <c r="E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  <c r="AU139" s="143"/>
      <c r="AV139" s="143"/>
      <c r="AW139" s="143"/>
      <c r="AX139" s="143"/>
      <c r="AY139" s="143"/>
      <c r="AZ139" s="143"/>
      <c r="BA139" s="143"/>
      <c r="BB139" s="143"/>
      <c r="BD139" s="79">
        <f>IFERROR(IF(SUMIF($G$6:$BB$6,BD$6&amp;" Total",$G139:$BB139)-(SUMIF($G$6:$BB$6,BD$6&amp;" "&amp;'Input-Func_Class'!$D$22,$G139:$BB139)+IFERROR(SUMIF($G$6:$BB$6,BD$6&amp;" "&amp;'Input-Func_Class'!$E$22,$G139:$BB139),SUMIF($G$6:$BB$6,BD$6&amp;" "&amp;'Input-Func_Class'!$B$24,$G139:$BB139))+SUMIF($G$6:$BB$6,BD$6&amp;" "&amp;'Input-Func_Class'!$F$22,$G139:$BB139))&lt;Check_Limit,0,1),1)</f>
        <v>0</v>
      </c>
      <c r="BE139" s="79">
        <f>IFERROR(IF(SUMIF($G$6:$BB$6,BE$6&amp;" Total",$G139:$BB139)-(SUMIF($G$6:$BB$6,BE$6&amp;" "&amp;'Input-Func_Class'!$D$22,$G139:$BB139)+IFERROR(SUMIF($G$6:$BB$6,BE$6&amp;" "&amp;'Input-Func_Class'!$E$22,$G139:$BB139),SUMIF($G$6:$BB$6,BE$6&amp;" "&amp;'Input-Func_Class'!$B$24,$G139:$BB139))+SUMIF($G$6:$BB$6,BE$6&amp;" "&amp;'Input-Func_Class'!$F$22,$G139:$BB139))&lt;Check_Limit,0,1),1)</f>
        <v>0</v>
      </c>
      <c r="BF139" s="79">
        <f>IFERROR(IF(SUMIF($G$6:$BB$6,BF$6&amp;" Total",$G139:$BB139)-(SUMIF($G$6:$BB$6,BF$6&amp;" "&amp;'Input-Func_Class'!$D$22,$G139:$BB139)+IFERROR(SUMIF($G$6:$BB$6,BF$6&amp;" "&amp;'Input-Func_Class'!$E$22,$G139:$BB139),SUMIF($G$6:$BB$6,BF$6&amp;" "&amp;'Input-Func_Class'!$B$24,$G139:$BB139))+SUMIF($G$6:$BB$6,BF$6&amp;" "&amp;'Input-Func_Class'!$F$22,$G139:$BB139))&lt;Check_Limit,0,1),1)</f>
        <v>0</v>
      </c>
      <c r="BG139" s="79">
        <f>IFERROR(IF(SUMIF($G$6:$BB$6,BG$6&amp;" Total",$G139:$BB139)-(SUMIF($G$6:$BB$6,BG$6&amp;" "&amp;'Input-Func_Class'!$D$22,$G139:$BB139)+IFERROR(SUMIF($G$6:$BB$6,BG$6&amp;" "&amp;'Input-Func_Class'!$E$22,$G139:$BB139),SUMIF($G$6:$BB$6,BG$6&amp;" "&amp;'Input-Func_Class'!$B$24,$G139:$BB139))+SUMIF($G$6:$BB$6,BG$6&amp;" "&amp;'Input-Func_Class'!$F$22,$G139:$BB139))&lt;Check_Limit,0,1),1)</f>
        <v>0</v>
      </c>
      <c r="BH139" s="79">
        <f>IFERROR(IF(SUMIF($G$6:$BB$6,BH$6&amp;" Total",$G139:$BB139)-(SUMIF($G$6:$BB$6,BH$6&amp;" "&amp;'Input-Func_Class'!$D$22,$G139:$BB139)+IFERROR(SUMIF($G$6:$BB$6,BH$6&amp;" "&amp;'Input-Func_Class'!$E$22,$G139:$BB139),SUMIF($G$6:$BB$6,BH$6&amp;" "&amp;'Input-Func_Class'!$B$24,$G139:$BB139))+SUMIF($G$6:$BB$6,BH$6&amp;" "&amp;'Input-Func_Class'!$F$22,$G139:$BB139))&lt;Check_Limit,0,1),1)</f>
        <v>0</v>
      </c>
      <c r="BI139" s="79">
        <f>IFERROR(IF(SUMIF($G$6:$BB$6,BI$6&amp;" Total",$G139:$BB139)-(SUMIF($G$6:$BB$6,BI$6&amp;" "&amp;'Input-Func_Class'!$D$22,$G139:$BB139)+IFERROR(SUMIF($G$6:$BB$6,BI$6&amp;" "&amp;'Input-Func_Class'!$E$22,$G139:$BB139),SUMIF($G$6:$BB$6,BI$6&amp;" "&amp;'Input-Func_Class'!$B$24,$G139:$BB139))+SUMIF($G$6:$BB$6,BI$6&amp;" "&amp;'Input-Func_Class'!$F$22,$G139:$BB139))&lt;Check_Limit,0,1),1)</f>
        <v>0</v>
      </c>
      <c r="BJ139" s="79">
        <f>IFERROR(IF(SUMIF($G$6:$BB$6,BJ$6&amp;" Total",$G139:$BB139)-(SUMIF($G$6:$BB$6,BJ$6&amp;" "&amp;'Input-Func_Class'!$D$22,$G139:$BB139)+IFERROR(SUMIF($G$6:$BB$6,BJ$6&amp;" "&amp;'Input-Func_Class'!$E$22,$G139:$BB139),SUMIF($G$6:$BB$6,BJ$6&amp;" "&amp;'Input-Func_Class'!$B$24,$G139:$BB139))+SUMIF($G$6:$BB$6,BJ$6&amp;" "&amp;'Input-Func_Class'!$F$22,$G139:$BB139))&lt;Check_Limit,0,1),1)</f>
        <v>0</v>
      </c>
      <c r="BK139" s="79">
        <f>IFERROR(IF(SUMIF($G$6:$BB$6,BK$6&amp;" Total",$G139:$BB139)-(SUMIF($G$6:$BB$6,BK$6&amp;" "&amp;'Input-Func_Class'!$D$22,$G139:$BB139)+IFERROR(SUMIF($G$6:$BB$6,BK$6&amp;" "&amp;'Input-Func_Class'!$E$22,$G139:$BB139),SUMIF($G$6:$BB$6,BK$6&amp;" "&amp;'Input-Func_Class'!$B$24,$G139:$BB139))+SUMIF($G$6:$BB$6,BK$6&amp;" "&amp;'Input-Func_Class'!$F$22,$G139:$BB139))&lt;Check_Limit,0,1),1)</f>
        <v>0</v>
      </c>
      <c r="BL139" s="79">
        <f>IFERROR(IF(SUMIF($G$6:$BB$6,BL$6&amp;" Total",$G139:$BB139)-(SUMIF($G$6:$BB$6,BL$6&amp;" "&amp;'Input-Func_Class'!$D$22,$G139:$BB139)+IFERROR(SUMIF($G$6:$BB$6,BL$6&amp;" "&amp;'Input-Func_Class'!$E$22,$G139:$BB139),SUMIF($G$6:$BB$6,BL$6&amp;" "&amp;'Input-Func_Class'!$B$24,$G139:$BB139))+SUMIF($G$6:$BB$6,BL$6&amp;" "&amp;'Input-Func_Class'!$F$22,$G139:$BB139))&lt;Check_Limit,0,1),1)</f>
        <v>0</v>
      </c>
      <c r="BM139" s="79">
        <f>IFERROR(IF(SUMIF($G$6:$BB$6,BM$6&amp;" Total",$G139:$BB139)-(SUMIF($G$6:$BB$6,BM$6&amp;" "&amp;'Input-Func_Class'!$D$22,$G139:$BB139)+IFERROR(SUMIF($G$6:$BB$6,BM$6&amp;" "&amp;'Input-Func_Class'!$E$22,$G139:$BB139),SUMIF($G$6:$BB$6,BM$6&amp;" "&amp;'Input-Func_Class'!$B$24,$G139:$BB139))+SUMIF($G$6:$BB$6,BM$6&amp;" "&amp;'Input-Func_Class'!$F$22,$G139:$BB139))&lt;Check_Limit,0,1),1)</f>
        <v>0</v>
      </c>
      <c r="BN139" s="79">
        <f>IFERROR(IF(SUMIF($G$6:$BB$6,BN$6&amp;" Total",$G139:$BB139)-(SUMIF($G$6:$BB$6,BN$6&amp;" "&amp;'Input-Func_Class'!$D$22,$G139:$BB139)+IFERROR(SUMIF($G$6:$BB$6,BN$6&amp;" "&amp;'Input-Func_Class'!$E$22,$G139:$BB139),SUMIF($G$6:$BB$6,BN$6&amp;" "&amp;'Input-Func_Class'!$B$24,$G139:$BB139))+SUMIF($G$6:$BB$6,BN$6&amp;" "&amp;'Input-Func_Class'!$F$22,$G139:$BB139))&lt;Check_Limit,0,1),1)</f>
        <v>0</v>
      </c>
      <c r="BO139" s="79">
        <f>IFERROR(IF(SUMIF($G$6:$BB$6,BO$6&amp;" Total",$G139:$BB139)-(SUMIF($G$6:$BB$6,BO$6&amp;" "&amp;'Input-Func_Class'!$D$22,$G139:$BB139)+IFERROR(SUMIF($G$6:$BB$6,BO$6&amp;" "&amp;'Input-Func_Class'!$E$22,$G139:$BB139),SUMIF($G$6:$BB$6,BO$6&amp;" "&amp;'Input-Func_Class'!$B$24,$G139:$BB139))+SUMIF($G$6:$BB$6,BO$6&amp;" "&amp;'Input-Func_Class'!$F$22,$G139:$BB139))&lt;Check_Limit,0,1),1)</f>
        <v>0</v>
      </c>
    </row>
    <row r="140" spans="1:67" outlineLevel="1">
      <c r="A140" s="113">
        <f>IF(ISBLANK('Input-Accounts'!A140),"",'Input-Accounts'!A140)</f>
        <v>119</v>
      </c>
      <c r="B140" s="17" t="str">
        <f>IF(ISBLANK('Input-Accounts'!B140),"",'Input-Accounts'!B140)</f>
        <v>Maintenance supervision and engineering</v>
      </c>
      <c r="C140" s="113">
        <f>IF(ISBLANK('Input-Accounts'!C140),"",'Input-Accounts'!C140)</f>
        <v>885</v>
      </c>
      <c r="D140" s="143">
        <f>Functionalization!$D140</f>
        <v>1122710.0525362908</v>
      </c>
      <c r="E140" s="143">
        <f t="shared" ca="1" si="27"/>
        <v>0</v>
      </c>
      <c r="F140" s="89" t="str">
        <f>IF($D140=0,"-",IF('Input-Accounts'!$E140&lt;&gt;0,'Input-Accounts'!$E140,'Input-Accounts'!$G140))</f>
        <v>INT_886-894</v>
      </c>
      <c r="G140" s="143">
        <f ca="1">IF(G$5&lt;&gt;"",HLOOKUP(G$5,Functionalization!$G$6:$R$305,ROW($A140)-5,FALSE),IFERROR(INDEX(G$269:G$305,MATCH($F140,$B$269:$B$305,0))/VLOOKUP($F140,$B$269:$BB$305,MATCH(LEFT(TRIM(G$6),FIND("~",SUBSTITUTE(G$6,"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140))*HLOOKUP(LEFT(TRIM(G$6),FIND("~",SUBSTITUTE(G$6," ","~",LEN(TRIM(G$6))-LEN(SUBSTITUTE(TRIM(G$6)," ",""))))-1)&amp;" Total",$B$6:$BB$305,ROW($A140)-5,FALSE))</f>
        <v>0</v>
      </c>
      <c r="H140" s="143">
        <f ca="1">IF(H$5&lt;&gt;"",HLOOKUP(H$5,Functionalization!$G$6:$R$305,ROW($A140)-5,FALSE),IFERROR(INDEX(H$269:H$305,MATCH($F140,$B$269:$B$305,0))/VLOOKUP($F140,$B$269:$BB$305,MATCH(LEFT(TRIM(H$6),FIND("~",SUBSTITUTE(H$6,"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140))*HLOOKUP(LEFT(TRIM(H$6),FIND("~",SUBSTITUTE(H$6," ","~",LEN(TRIM(H$6))-LEN(SUBSTITUTE(TRIM(H$6)," ",""))))-1)&amp;" Total",$B$6:$BB$305,ROW($A140)-5,FALSE))</f>
        <v>0</v>
      </c>
      <c r="I140" s="143">
        <f ca="1">IF(I$5&lt;&gt;"",HLOOKUP(I$5,Functionalization!$G$6:$R$305,ROW($A140)-5,FALSE),IFERROR(INDEX(I$269:I$305,MATCH($F140,$B$269:$B$305,0))/VLOOKUP($F140,$B$269:$BB$305,MATCH(LEFT(TRIM(I$6),FIND("~",SUBSTITUTE(I$6,"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140))*HLOOKUP(LEFT(TRIM(I$6),FIND("~",SUBSTITUTE(I$6," ","~",LEN(TRIM(I$6))-LEN(SUBSTITUTE(TRIM(I$6)," ",""))))-1)&amp;" Total",$B$6:$BB$305,ROW($A140)-5,FALSE))</f>
        <v>0</v>
      </c>
      <c r="J140" s="143">
        <f ca="1">IF(J$5&lt;&gt;"",HLOOKUP(J$5,Functionalization!$G$6:$R$305,ROW($A140)-5,FALSE),IFERROR(INDEX(J$269:J$305,MATCH($F140,$B$269:$B$305,0))/VLOOKUP($F140,$B$269:$BB$305,MATCH(LEFT(TRIM(J$6),FIND("~",SUBSTITUTE(J$6,"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140))*HLOOKUP(LEFT(TRIM(J$6),FIND("~",SUBSTITUTE(J$6," ","~",LEN(TRIM(J$6))-LEN(SUBSTITUTE(TRIM(J$6)," ",""))))-1)&amp;" Total",$B$6:$BB$305,ROW($A140)-5,FALSE))</f>
        <v>0</v>
      </c>
      <c r="K140" s="143">
        <f ca="1">IF(K$5&lt;&gt;"",HLOOKUP(K$5,Functionalization!$G$6:$R$305,ROW($A140)-5,FALSE),IFERROR(INDEX(K$269:K$305,MATCH($F140,$B$269:$B$305,0))/VLOOKUP($F140,$B$269:$BB$305,MATCH(LEFT(TRIM(K$6),FIND("~",SUBSTITUTE(K$6,"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140))*HLOOKUP(LEFT(TRIM(K$6),FIND("~",SUBSTITUTE(K$6," ","~",LEN(TRIM(K$6))-LEN(SUBSTITUTE(TRIM(K$6)," ",""))))-1)&amp;" Total",$B$6:$BB$305,ROW($A140)-5,FALSE))</f>
        <v>0</v>
      </c>
      <c r="L140" s="143">
        <f ca="1">IF(L$5&lt;&gt;"",HLOOKUP(L$5,Functionalization!$G$6:$R$305,ROW($A140)-5,FALSE),IFERROR(INDEX(L$269:L$305,MATCH($F140,$B$269:$B$305,0))/VLOOKUP($F140,$B$269:$BB$305,MATCH(LEFT(TRIM(L$6),FIND("~",SUBSTITUTE(L$6,"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140))*HLOOKUP(LEFT(TRIM(L$6),FIND("~",SUBSTITUTE(L$6," ","~",LEN(TRIM(L$6))-LEN(SUBSTITUTE(TRIM(L$6)," ",""))))-1)&amp;" Total",$B$6:$BB$305,ROW($A140)-5,FALSE))</f>
        <v>0</v>
      </c>
      <c r="M140" s="143">
        <f ca="1">IF(M$5&lt;&gt;"",HLOOKUP(M$5,Functionalization!$G$6:$R$305,ROW($A140)-5,FALSE),IFERROR(INDEX(M$269:M$305,MATCH($F140,$B$269:$B$305,0))/VLOOKUP($F140,$B$269:$BB$305,MATCH(LEFT(TRIM(M$6),FIND("~",SUBSTITUTE(M$6,"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140))*HLOOKUP(LEFT(TRIM(M$6),FIND("~",SUBSTITUTE(M$6," ","~",LEN(TRIM(M$6))-LEN(SUBSTITUTE(TRIM(M$6)," ",""))))-1)&amp;" Total",$B$6:$BB$305,ROW($A140)-5,FALSE))</f>
        <v>0</v>
      </c>
      <c r="N140" s="143">
        <f ca="1">IF(N$5&lt;&gt;"",HLOOKUP(N$5,Functionalization!$G$6:$R$305,ROW($A140)-5,FALSE),IFERROR(INDEX(N$269:N$305,MATCH($F140,$B$269:$B$305,0))/VLOOKUP($F140,$B$269:$BB$305,MATCH(LEFT(TRIM(N$6),FIND("~",SUBSTITUTE(N$6,"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140))*HLOOKUP(LEFT(TRIM(N$6),FIND("~",SUBSTITUTE(N$6," ","~",LEN(TRIM(N$6))-LEN(SUBSTITUTE(TRIM(N$6)," ",""))))-1)&amp;" Total",$B$6:$BB$305,ROW($A140)-5,FALSE))</f>
        <v>0</v>
      </c>
      <c r="O140" s="143">
        <f ca="1">IF(O$5&lt;&gt;"",HLOOKUP(O$5,Functionalization!$G$6:$R$305,ROW($A140)-5,FALSE),IFERROR(INDEX(O$269:O$305,MATCH($F140,$B$269:$B$305,0))/VLOOKUP($F140,$B$269:$BB$305,MATCH(LEFT(TRIM(O$6),FIND("~",SUBSTITUTE(O$6,"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140))*HLOOKUP(LEFT(TRIM(O$6),FIND("~",SUBSTITUTE(O$6," ","~",LEN(TRIM(O$6))-LEN(SUBSTITUTE(TRIM(O$6)," ",""))))-1)&amp;" Total",$B$6:$BB$305,ROW($A140)-5,FALSE))</f>
        <v>1122710.0525362908</v>
      </c>
      <c r="P140" s="143">
        <f ca="1">IF(P$5&lt;&gt;"",HLOOKUP(P$5,Functionalization!$G$6:$R$305,ROW($A140)-5,FALSE),IFERROR(INDEX(P$269:P$305,MATCH($F140,$B$269:$B$305,0))/VLOOKUP($F140,$B$269:$BB$305,MATCH(LEFT(TRIM(P$6),FIND("~",SUBSTITUTE(P$6,"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140))*HLOOKUP(LEFT(TRIM(P$6),FIND("~",SUBSTITUTE(P$6," ","~",LEN(TRIM(P$6))-LEN(SUBSTITUTE(TRIM(P$6)," ",""))))-1)&amp;" Total",$B$6:$BB$305,ROW($A140)-5,FALSE))</f>
        <v>738107.75966486451</v>
      </c>
      <c r="Q140" s="143">
        <f ca="1">IF(Q$5&lt;&gt;"",HLOOKUP(Q$5,Functionalization!$G$6:$R$305,ROW($A140)-5,FALSE),IFERROR(INDEX(Q$269:Q$305,MATCH($F140,$B$269:$B$305,0))/VLOOKUP($F140,$B$269:$BB$305,MATCH(LEFT(TRIM(Q$6),FIND("~",SUBSTITUTE(Q$6,"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140))*HLOOKUP(LEFT(TRIM(Q$6),FIND("~",SUBSTITUTE(Q$6," ","~",LEN(TRIM(Q$6))-LEN(SUBSTITUTE(TRIM(Q$6)," ",""))))-1)&amp;" Total",$B$6:$BB$305,ROW($A140)-5,FALSE))</f>
        <v>0</v>
      </c>
      <c r="R140" s="143">
        <f ca="1">IF(R$5&lt;&gt;"",HLOOKUP(R$5,Functionalization!$G$6:$R$305,ROW($A140)-5,FALSE),IFERROR(INDEX(R$269:R$305,MATCH($F140,$B$269:$B$305,0))/VLOOKUP($F140,$B$269:$BB$305,MATCH(LEFT(TRIM(R$6),FIND("~",SUBSTITUTE(R$6,"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140))*HLOOKUP(LEFT(TRIM(R$6),FIND("~",SUBSTITUTE(R$6," ","~",LEN(TRIM(R$6))-LEN(SUBSTITUTE(TRIM(R$6)," ",""))))-1)&amp;" Total",$B$6:$BB$305,ROW($A140)-5,FALSE))</f>
        <v>384602.29287142627</v>
      </c>
      <c r="S140" s="143">
        <f ca="1">IF(S$5&lt;&gt;"",HLOOKUP(S$5,Functionalization!$G$6:$R$305,ROW($A140)-5,FALSE),IFERROR(INDEX(S$269:S$305,MATCH($F140,$B$269:$B$305,0))/VLOOKUP($F140,$B$269:$BB$305,MATCH(LEFT(TRIM(S$6),FIND("~",SUBSTITUTE(S$6,"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140))*HLOOKUP(LEFT(TRIM(S$6),FIND("~",SUBSTITUTE(S$6," ","~",LEN(TRIM(S$6))-LEN(SUBSTITUTE(TRIM(S$6)," ",""))))-1)&amp;" Total",$B$6:$BB$305,ROW($A140)-5,FALSE))</f>
        <v>0</v>
      </c>
      <c r="T140" s="143">
        <f ca="1">IF(T$5&lt;&gt;"",HLOOKUP(T$5,Functionalization!$G$6:$R$305,ROW($A140)-5,FALSE),IFERROR(INDEX(T$269:T$305,MATCH($F140,$B$269:$B$305,0))/VLOOKUP($F140,$B$269:$BB$305,MATCH(LEFT(TRIM(T$6),FIND("~",SUBSTITUTE(T$6,"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140))*HLOOKUP(LEFT(TRIM(T$6),FIND("~",SUBSTITUTE(T$6," ","~",LEN(TRIM(T$6))-LEN(SUBSTITUTE(TRIM(T$6)," ",""))))-1)&amp;" Total",$B$6:$BB$305,ROW($A140)-5,FALSE))</f>
        <v>0</v>
      </c>
      <c r="U140" s="143">
        <f ca="1">IF(U$5&lt;&gt;"",HLOOKUP(U$5,Functionalization!$G$6:$R$305,ROW($A140)-5,FALSE),IFERROR(INDEX(U$269:U$305,MATCH($F140,$B$269:$B$305,0))/VLOOKUP($F140,$B$269:$BB$305,MATCH(LEFT(TRIM(U$6),FIND("~",SUBSTITUTE(U$6,"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140))*HLOOKUP(LEFT(TRIM(U$6),FIND("~",SUBSTITUTE(U$6," ","~",LEN(TRIM(U$6))-LEN(SUBSTITUTE(TRIM(U$6)," ",""))))-1)&amp;" Total",$B$6:$BB$305,ROW($A140)-5,FALSE))</f>
        <v>0</v>
      </c>
      <c r="V140" s="143">
        <f ca="1">IF(V$5&lt;&gt;"",HLOOKUP(V$5,Functionalization!$G$6:$R$305,ROW($A140)-5,FALSE),IFERROR(INDEX(V$269:V$305,MATCH($F140,$B$269:$B$305,0))/VLOOKUP($F140,$B$269:$BB$305,MATCH(LEFT(TRIM(V$6),FIND("~",SUBSTITUTE(V$6,"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140))*HLOOKUP(LEFT(TRIM(V$6),FIND("~",SUBSTITUTE(V$6," ","~",LEN(TRIM(V$6))-LEN(SUBSTITUTE(TRIM(V$6)," ",""))))-1)&amp;" Total",$B$6:$BB$305,ROW($A140)-5,FALSE))</f>
        <v>0</v>
      </c>
      <c r="W140" s="143">
        <f ca="1">IF(W$5&lt;&gt;"",HLOOKUP(W$5,Functionalization!$G$6:$R$305,ROW($A140)-5,FALSE),IFERROR(INDEX(W$269:W$305,MATCH($F140,$B$269:$B$305,0))/VLOOKUP($F140,$B$269:$BB$305,MATCH(LEFT(TRIM(W$6),FIND("~",SUBSTITUTE(W$6,"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140))*HLOOKUP(LEFT(TRIM(W$6),FIND("~",SUBSTITUTE(W$6," ","~",LEN(TRIM(W$6))-LEN(SUBSTITUTE(TRIM(W$6)," ",""))))-1)&amp;" Total",$B$6:$BB$305,ROW($A140)-5,FALSE))</f>
        <v>0</v>
      </c>
      <c r="X140" s="143">
        <f ca="1">IF(X$5&lt;&gt;"",HLOOKUP(X$5,Functionalization!$G$6:$R$305,ROW($A140)-5,FALSE),IFERROR(INDEX(X$269:X$305,MATCH($F140,$B$269:$B$305,0))/VLOOKUP($F140,$B$269:$BB$305,MATCH(LEFT(TRIM(X$6),FIND("~",SUBSTITUTE(X$6,"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140))*HLOOKUP(LEFT(TRIM(X$6),FIND("~",SUBSTITUTE(X$6," ","~",LEN(TRIM(X$6))-LEN(SUBSTITUTE(TRIM(X$6)," ",""))))-1)&amp;" Total",$B$6:$BB$305,ROW($A140)-5,FALSE))</f>
        <v>0</v>
      </c>
      <c r="Y140" s="143">
        <f ca="1">IF(Y$5&lt;&gt;"",HLOOKUP(Y$5,Functionalization!$G$6:$R$305,ROW($A140)-5,FALSE),IFERROR(INDEX(Y$269:Y$305,MATCH($F140,$B$269:$B$305,0))/VLOOKUP($F140,$B$269:$BB$305,MATCH(LEFT(TRIM(Y$6),FIND("~",SUBSTITUTE(Y$6,"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140))*HLOOKUP(LEFT(TRIM(Y$6),FIND("~",SUBSTITUTE(Y$6," ","~",LEN(TRIM(Y$6))-LEN(SUBSTITUTE(TRIM(Y$6)," ",""))))-1)&amp;" Total",$B$6:$BB$305,ROW($A140)-5,FALSE))</f>
        <v>0</v>
      </c>
      <c r="Z140" s="143">
        <f ca="1">IF(Z$5&lt;&gt;"",HLOOKUP(Z$5,Functionalization!$G$6:$R$305,ROW($A140)-5,FALSE),IFERROR(INDEX(Z$269:Z$305,MATCH($F140,$B$269:$B$305,0))/VLOOKUP($F140,$B$269:$BB$305,MATCH(LEFT(TRIM(Z$6),FIND("~",SUBSTITUTE(Z$6,"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140))*HLOOKUP(LEFT(TRIM(Z$6),FIND("~",SUBSTITUTE(Z$6," ","~",LEN(TRIM(Z$6))-LEN(SUBSTITUTE(TRIM(Z$6)," ",""))))-1)&amp;" Total",$B$6:$BB$305,ROW($A140)-5,FALSE))</f>
        <v>0</v>
      </c>
      <c r="AA140" s="143">
        <f ca="1">IF(AA$5&lt;&gt;"",HLOOKUP(AA$5,Functionalization!$G$6:$R$305,ROW($A140)-5,FALSE),IFERROR(INDEX(AA$269:AA$305,MATCH($F140,$B$269:$B$305,0))/VLOOKUP($F140,$B$269:$BB$305,MATCH(LEFT(TRIM(AA$6),FIND("~",SUBSTITUTE(AA$6,"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140))*HLOOKUP(LEFT(TRIM(AA$6),FIND("~",SUBSTITUTE(AA$6," ","~",LEN(TRIM(AA$6))-LEN(SUBSTITUTE(TRIM(AA$6)," ",""))))-1)&amp;" Total",$B$6:$BB$305,ROW($A140)-5,FALSE))</f>
        <v>0</v>
      </c>
      <c r="AB140" s="143">
        <f ca="1">IF(AB$5&lt;&gt;"",HLOOKUP(AB$5,Functionalization!$G$6:$R$305,ROW($A140)-5,FALSE),IFERROR(INDEX(AB$269:AB$305,MATCH($F140,$B$269:$B$305,0))/VLOOKUP($F140,$B$269:$BB$305,MATCH(LEFT(TRIM(AB$6),FIND("~",SUBSTITUTE(AB$6,"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140))*HLOOKUP(LEFT(TRIM(AB$6),FIND("~",SUBSTITUTE(AB$6," ","~",LEN(TRIM(AB$6))-LEN(SUBSTITUTE(TRIM(AB$6)," ",""))))-1)&amp;" Total",$B$6:$BB$305,ROW($A140)-5,FALSE))</f>
        <v>0</v>
      </c>
      <c r="AC140" s="143">
        <f ca="1">IF(AC$5&lt;&gt;"",HLOOKUP(AC$5,Functionalization!$G$6:$R$305,ROW($A140)-5,FALSE),IFERROR(INDEX(AC$269:AC$305,MATCH($F140,$B$269:$B$305,0))/VLOOKUP($F140,$B$269:$BB$305,MATCH(LEFT(TRIM(AC$6),FIND("~",SUBSTITUTE(AC$6,"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140))*HLOOKUP(LEFT(TRIM(AC$6),FIND("~",SUBSTITUTE(AC$6," ","~",LEN(TRIM(AC$6))-LEN(SUBSTITUTE(TRIM(AC$6)," ",""))))-1)&amp;" Total",$B$6:$BB$305,ROW($A140)-5,FALSE))</f>
        <v>0</v>
      </c>
      <c r="AD140" s="143">
        <f ca="1">IF(AD$5&lt;&gt;"",HLOOKUP(AD$5,Functionalization!$G$6:$R$305,ROW($A140)-5,FALSE),IFERROR(INDEX(AD$269:AD$305,MATCH($F140,$B$269:$B$305,0))/VLOOKUP($F140,$B$269:$BB$305,MATCH(LEFT(TRIM(AD$6),FIND("~",SUBSTITUTE(AD$6,"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140))*HLOOKUP(LEFT(TRIM(AD$6),FIND("~",SUBSTITUTE(AD$6," ","~",LEN(TRIM(AD$6))-LEN(SUBSTITUTE(TRIM(AD$6)," ",""))))-1)&amp;" Total",$B$6:$BB$305,ROW($A140)-5,FALSE))</f>
        <v>0</v>
      </c>
      <c r="AE140" s="143">
        <f ca="1">IF(AE$5&lt;&gt;"",HLOOKUP(AE$5,Functionalization!$G$6:$R$305,ROW($A140)-5,FALSE),IFERROR(INDEX(AE$269:AE$305,MATCH($F140,$B$269:$B$305,0))/VLOOKUP($F140,$B$269:$BB$305,MATCH(LEFT(TRIM(AE$6),FIND("~",SUBSTITUTE(AE$6,"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140))*HLOOKUP(LEFT(TRIM(AE$6),FIND("~",SUBSTITUTE(AE$6," ","~",LEN(TRIM(AE$6))-LEN(SUBSTITUTE(TRIM(AE$6)," ",""))))-1)&amp;" Total",$B$6:$BB$305,ROW($A140)-5,FALSE))</f>
        <v>0</v>
      </c>
      <c r="AF140" s="143">
        <f ca="1">IF(AF$5&lt;&gt;"",HLOOKUP(AF$5,Functionalization!$G$6:$R$305,ROW($A140)-5,FALSE),IFERROR(INDEX(AF$269:AF$305,MATCH($F140,$B$269:$B$305,0))/VLOOKUP($F140,$B$269:$BB$305,MATCH(LEFT(TRIM(AF$6),FIND("~",SUBSTITUTE(AF$6,"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140))*HLOOKUP(LEFT(TRIM(AF$6),FIND("~",SUBSTITUTE(AF$6," ","~",LEN(TRIM(AF$6))-LEN(SUBSTITUTE(TRIM(AF$6)," ",""))))-1)&amp;" Total",$B$6:$BB$305,ROW($A140)-5,FALSE))</f>
        <v>0</v>
      </c>
      <c r="AG140" s="143">
        <f ca="1">IF(AG$5&lt;&gt;"",HLOOKUP(AG$5,Functionalization!$G$6:$R$305,ROW($A140)-5,FALSE),IFERROR(INDEX(AG$269:AG$305,MATCH($F140,$B$269:$B$305,0))/VLOOKUP($F140,$B$269:$BB$305,MATCH(LEFT(TRIM(AG$6),FIND("~",SUBSTITUTE(AG$6,"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140))*HLOOKUP(LEFT(TRIM(AG$6),FIND("~",SUBSTITUTE(AG$6," ","~",LEN(TRIM(AG$6))-LEN(SUBSTITUTE(TRIM(AG$6)," ",""))))-1)&amp;" Total",$B$6:$BB$305,ROW($A140)-5,FALSE))</f>
        <v>0</v>
      </c>
      <c r="AH140" s="143">
        <f ca="1">IF(AH$5&lt;&gt;"",HLOOKUP(AH$5,Functionalization!$G$6:$R$305,ROW($A140)-5,FALSE),IFERROR(INDEX(AH$269:AH$305,MATCH($F140,$B$269:$B$305,0))/VLOOKUP($F140,$B$269:$BB$305,MATCH(LEFT(TRIM(AH$6),FIND("~",SUBSTITUTE(AH$6,"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140))*HLOOKUP(LEFT(TRIM(AH$6),FIND("~",SUBSTITUTE(AH$6," ","~",LEN(TRIM(AH$6))-LEN(SUBSTITUTE(TRIM(AH$6)," ",""))))-1)&amp;" Total",$B$6:$BB$305,ROW($A140)-5,FALSE))</f>
        <v>0</v>
      </c>
      <c r="AI140" s="143">
        <f ca="1">IF(AI$5&lt;&gt;"",HLOOKUP(AI$5,Functionalization!$G$6:$R$305,ROW($A140)-5,FALSE),IFERROR(INDEX(AI$269:AI$305,MATCH($F140,$B$269:$B$305,0))/VLOOKUP($F140,$B$269:$BB$305,MATCH(LEFT(TRIM(AI$6),FIND("~",SUBSTITUTE(AI$6,"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140))*HLOOKUP(LEFT(TRIM(AI$6),FIND("~",SUBSTITUTE(AI$6," ","~",LEN(TRIM(AI$6))-LEN(SUBSTITUTE(TRIM(AI$6)," ",""))))-1)&amp;" Total",$B$6:$BB$305,ROW($A140)-5,FALSE))</f>
        <v>0</v>
      </c>
      <c r="AJ140" s="143">
        <f ca="1">IF(AJ$5&lt;&gt;"",HLOOKUP(AJ$5,Functionalization!$G$6:$R$305,ROW($A140)-5,FALSE),IFERROR(INDEX(AJ$269:AJ$305,MATCH($F140,$B$269:$B$305,0))/VLOOKUP($F140,$B$269:$BB$305,MATCH(LEFT(TRIM(AJ$6),FIND("~",SUBSTITUTE(AJ$6,"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140))*HLOOKUP(LEFT(TRIM(AJ$6),FIND("~",SUBSTITUTE(AJ$6," ","~",LEN(TRIM(AJ$6))-LEN(SUBSTITUTE(TRIM(AJ$6)," ",""))))-1)&amp;" Total",$B$6:$BB$305,ROW($A140)-5,FALSE))</f>
        <v>0</v>
      </c>
      <c r="AK140" s="143">
        <f ca="1">IF(AK$5&lt;&gt;"",HLOOKUP(AK$5,Functionalization!$G$6:$R$305,ROW($A140)-5,FALSE),IFERROR(INDEX(AK$269:AK$305,MATCH($F140,$B$269:$B$305,0))/VLOOKUP($F140,$B$269:$BB$305,MATCH(LEFT(TRIM(AK$6),FIND("~",SUBSTITUTE(AK$6,"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140))*HLOOKUP(LEFT(TRIM(AK$6),FIND("~",SUBSTITUTE(AK$6," ","~",LEN(TRIM(AK$6))-LEN(SUBSTITUTE(TRIM(AK$6)," ",""))))-1)&amp;" Total",$B$6:$BB$305,ROW($A140)-5,FALSE))</f>
        <v>0</v>
      </c>
      <c r="AL140" s="143">
        <f ca="1">IF(AL$5&lt;&gt;"",HLOOKUP(AL$5,Functionalization!$G$6:$R$305,ROW($A140)-5,FALSE),IFERROR(INDEX(AL$269:AL$305,MATCH($F140,$B$269:$B$305,0))/VLOOKUP($F140,$B$269:$BB$305,MATCH(LEFT(TRIM(AL$6),FIND("~",SUBSTITUTE(AL$6,"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140))*HLOOKUP(LEFT(TRIM(AL$6),FIND("~",SUBSTITUTE(AL$6," ","~",LEN(TRIM(AL$6))-LEN(SUBSTITUTE(TRIM(AL$6)," ",""))))-1)&amp;" Total",$B$6:$BB$305,ROW($A140)-5,FALSE))</f>
        <v>0</v>
      </c>
      <c r="AM140" s="143">
        <f ca="1">IF(AM$5&lt;&gt;"",HLOOKUP(AM$5,Functionalization!$G$6:$R$305,ROW($A140)-5,FALSE),IFERROR(INDEX(AM$269:AM$305,MATCH($F140,$B$269:$B$305,0))/VLOOKUP($F140,$B$269:$BB$305,MATCH(LEFT(TRIM(AM$6),FIND("~",SUBSTITUTE(AM$6,"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140))*HLOOKUP(LEFT(TRIM(AM$6),FIND("~",SUBSTITUTE(AM$6," ","~",LEN(TRIM(AM$6))-LEN(SUBSTITUTE(TRIM(AM$6)," ",""))))-1)&amp;" Total",$B$6:$BB$305,ROW($A140)-5,FALSE))</f>
        <v>0</v>
      </c>
      <c r="AN140" s="143">
        <f ca="1">IF(AN$5&lt;&gt;"",HLOOKUP(AN$5,Functionalization!$G$6:$R$305,ROW($A140)-5,FALSE),IFERROR(INDEX(AN$269:AN$305,MATCH($F140,$B$269:$B$305,0))/VLOOKUP($F140,$B$269:$BB$305,MATCH(LEFT(TRIM(AN$6),FIND("~",SUBSTITUTE(AN$6,"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140))*HLOOKUP(LEFT(TRIM(AN$6),FIND("~",SUBSTITUTE(AN$6," ","~",LEN(TRIM(AN$6))-LEN(SUBSTITUTE(TRIM(AN$6)," ",""))))-1)&amp;" Total",$B$6:$BB$305,ROW($A140)-5,FALSE))</f>
        <v>0</v>
      </c>
      <c r="AO140" s="143">
        <f ca="1">IF(AO$5&lt;&gt;"",HLOOKUP(AO$5,Functionalization!$G$6:$R$305,ROW($A140)-5,FALSE),IFERROR(INDEX(AO$269:AO$305,MATCH($F140,$B$269:$B$305,0))/VLOOKUP($F140,$B$269:$BB$305,MATCH(LEFT(TRIM(AO$6),FIND("~",SUBSTITUTE(AO$6,"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140))*HLOOKUP(LEFT(TRIM(AO$6),FIND("~",SUBSTITUTE(AO$6," ","~",LEN(TRIM(AO$6))-LEN(SUBSTITUTE(TRIM(AO$6)," ",""))))-1)&amp;" Total",$B$6:$BB$305,ROW($A140)-5,FALSE))</f>
        <v>0</v>
      </c>
      <c r="AP140" s="143">
        <f ca="1">IF(AP$5&lt;&gt;"",HLOOKUP(AP$5,Functionalization!$G$6:$R$305,ROW($A140)-5,FALSE),IFERROR(INDEX(AP$269:AP$305,MATCH($F140,$B$269:$B$305,0))/VLOOKUP($F140,$B$269:$BB$305,MATCH(LEFT(TRIM(AP$6),FIND("~",SUBSTITUTE(AP$6,"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140))*HLOOKUP(LEFT(TRIM(AP$6),FIND("~",SUBSTITUTE(AP$6," ","~",LEN(TRIM(AP$6))-LEN(SUBSTITUTE(TRIM(AP$6)," ",""))))-1)&amp;" Total",$B$6:$BB$305,ROW($A140)-5,FALSE))</f>
        <v>0</v>
      </c>
      <c r="AQ140" s="143">
        <f ca="1">IF(AQ$5&lt;&gt;"",HLOOKUP(AQ$5,Functionalization!$G$6:$R$305,ROW($A140)-5,FALSE),IFERROR(INDEX(AQ$269:AQ$305,MATCH($F140,$B$269:$B$305,0))/VLOOKUP($F140,$B$269:$BB$305,MATCH(LEFT(TRIM(AQ$6),FIND("~",SUBSTITUTE(AQ$6,"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140))*HLOOKUP(LEFT(TRIM(AQ$6),FIND("~",SUBSTITUTE(AQ$6," ","~",LEN(TRIM(AQ$6))-LEN(SUBSTITUTE(TRIM(AQ$6)," ",""))))-1)&amp;" Total",$B$6:$BB$305,ROW($A140)-5,FALSE))</f>
        <v>0</v>
      </c>
      <c r="AR140" s="143">
        <f ca="1">IF(AR$5&lt;&gt;"",HLOOKUP(AR$5,Functionalization!$G$6:$R$305,ROW($A140)-5,FALSE),IFERROR(INDEX(AR$269:AR$305,MATCH($F140,$B$269:$B$305,0))/VLOOKUP($F140,$B$269:$BB$305,MATCH(LEFT(TRIM(AR$6),FIND("~",SUBSTITUTE(AR$6,"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140))*HLOOKUP(LEFT(TRIM(AR$6),FIND("~",SUBSTITUTE(AR$6," ","~",LEN(TRIM(AR$6))-LEN(SUBSTITUTE(TRIM(AR$6)," ",""))))-1)&amp;" Total",$B$6:$BB$305,ROW($A140)-5,FALSE))</f>
        <v>0</v>
      </c>
      <c r="AS140" s="143">
        <f ca="1">IF(AS$5&lt;&gt;"",HLOOKUP(AS$5,Functionalization!$G$6:$R$305,ROW($A140)-5,FALSE),IFERROR(INDEX(AS$269:AS$305,MATCH($F140,$B$269:$B$305,0))/VLOOKUP($F140,$B$269:$BB$305,MATCH(LEFT(TRIM(AS$6),FIND("~",SUBSTITUTE(AS$6,"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140))*HLOOKUP(LEFT(TRIM(AS$6),FIND("~",SUBSTITUTE(AS$6," ","~",LEN(TRIM(AS$6))-LEN(SUBSTITUTE(TRIM(AS$6)," ",""))))-1)&amp;" Total",$B$6:$BB$305,ROW($A140)-5,FALSE))</f>
        <v>0</v>
      </c>
      <c r="AT140" s="143">
        <f ca="1">IF(AT$5&lt;&gt;"",HLOOKUP(AT$5,Functionalization!$G$6:$R$305,ROW($A140)-5,FALSE),IFERROR(INDEX(AT$269:AT$305,MATCH($F140,$B$269:$B$305,0))/VLOOKUP($F140,$B$269:$BB$305,MATCH(LEFT(TRIM(AT$6),FIND("~",SUBSTITUTE(AT$6,"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140))*HLOOKUP(LEFT(TRIM(AT$6),FIND("~",SUBSTITUTE(AT$6," ","~",LEN(TRIM(AT$6))-LEN(SUBSTITUTE(TRIM(AT$6)," ",""))))-1)&amp;" Total",$B$6:$BB$305,ROW($A140)-5,FALSE))</f>
        <v>0</v>
      </c>
      <c r="AU140" s="143">
        <f ca="1">IF(AU$5&lt;&gt;"",HLOOKUP(AU$5,Functionalization!$G$6:$R$305,ROW($A140)-5,FALSE),IFERROR(INDEX(AU$269:AU$305,MATCH($F140,$B$269:$B$305,0))/VLOOKUP($F140,$B$269:$BB$305,MATCH(LEFT(TRIM(AU$6),FIND("~",SUBSTITUTE(AU$6,"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140))*HLOOKUP(LEFT(TRIM(AU$6),FIND("~",SUBSTITUTE(AU$6," ","~",LEN(TRIM(AU$6))-LEN(SUBSTITUTE(TRIM(AU$6)," ",""))))-1)&amp;" Total",$B$6:$BB$305,ROW($A140)-5,FALSE))</f>
        <v>0</v>
      </c>
      <c r="AV140" s="143">
        <f ca="1">IF(AV$5&lt;&gt;"",HLOOKUP(AV$5,Functionalization!$G$6:$R$305,ROW($A140)-5,FALSE),IFERROR(INDEX(AV$269:AV$305,MATCH($F140,$B$269:$B$305,0))/VLOOKUP($F140,$B$269:$BB$305,MATCH(LEFT(TRIM(AV$6),FIND("~",SUBSTITUTE(AV$6,"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140))*HLOOKUP(LEFT(TRIM(AV$6),FIND("~",SUBSTITUTE(AV$6," ","~",LEN(TRIM(AV$6))-LEN(SUBSTITUTE(TRIM(AV$6)," ",""))))-1)&amp;" Total",$B$6:$BB$305,ROW($A140)-5,FALSE))</f>
        <v>0</v>
      </c>
      <c r="AW140" s="143">
        <f ca="1">IF(AW$5&lt;&gt;"",HLOOKUP(AW$5,Functionalization!$G$6:$R$305,ROW($A140)-5,FALSE),IFERROR(INDEX(AW$269:AW$305,MATCH($F140,$B$269:$B$305,0))/VLOOKUP($F140,$B$269:$BB$305,MATCH(LEFT(TRIM(AW$6),FIND("~",SUBSTITUTE(AW$6,"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140))*HLOOKUP(LEFT(TRIM(AW$6),FIND("~",SUBSTITUTE(AW$6," ","~",LEN(TRIM(AW$6))-LEN(SUBSTITUTE(TRIM(AW$6)," ",""))))-1)&amp;" Total",$B$6:$BB$305,ROW($A140)-5,FALSE))</f>
        <v>0</v>
      </c>
      <c r="AX140" s="143">
        <f ca="1">IF(AX$5&lt;&gt;"",HLOOKUP(AX$5,Functionalization!$G$6:$R$305,ROW($A140)-5,FALSE),IFERROR(INDEX(AX$269:AX$305,MATCH($F140,$B$269:$B$305,0))/VLOOKUP($F140,$B$269:$BB$305,MATCH(LEFT(TRIM(AX$6),FIND("~",SUBSTITUTE(AX$6,"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140))*HLOOKUP(LEFT(TRIM(AX$6),FIND("~",SUBSTITUTE(AX$6," ","~",LEN(TRIM(AX$6))-LEN(SUBSTITUTE(TRIM(AX$6)," ",""))))-1)&amp;" Total",$B$6:$BB$305,ROW($A140)-5,FALSE))</f>
        <v>0</v>
      </c>
      <c r="AY140" s="143">
        <f ca="1">IF(AY$5&lt;&gt;"",HLOOKUP(AY$5,Functionalization!$G$6:$R$305,ROW($A140)-5,FALSE),IFERROR(INDEX(AY$269:AY$305,MATCH($F140,$B$269:$B$305,0))/VLOOKUP($F140,$B$269:$BB$305,MATCH(LEFT(TRIM(AY$6),FIND("~",SUBSTITUTE(AY$6,"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140))*HLOOKUP(LEFT(TRIM(AY$6),FIND("~",SUBSTITUTE(AY$6," ","~",LEN(TRIM(AY$6))-LEN(SUBSTITUTE(TRIM(AY$6)," ",""))))-1)&amp;" Total",$B$6:$BB$305,ROW($A140)-5,FALSE))</f>
        <v>0</v>
      </c>
      <c r="AZ140" s="143">
        <f ca="1">IF(AZ$5&lt;&gt;"",HLOOKUP(AZ$5,Functionalization!$G$6:$R$305,ROW($A140)-5,FALSE),IFERROR(INDEX(AZ$269:AZ$305,MATCH($F140,$B$269:$B$305,0))/VLOOKUP($F140,$B$269:$BB$305,MATCH(LEFT(TRIM(AZ$6),FIND("~",SUBSTITUTE(AZ$6,"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140))*HLOOKUP(LEFT(TRIM(AZ$6),FIND("~",SUBSTITUTE(AZ$6," ","~",LEN(TRIM(AZ$6))-LEN(SUBSTITUTE(TRIM(AZ$6)," ",""))))-1)&amp;" Total",$B$6:$BB$305,ROW($A140)-5,FALSE))</f>
        <v>0</v>
      </c>
      <c r="BA140" s="143">
        <f ca="1">IF(BA$5&lt;&gt;"",HLOOKUP(BA$5,Functionalization!$G$6:$R$305,ROW($A140)-5,FALSE),IFERROR(INDEX(BA$269:BA$305,MATCH($F140,$B$269:$B$305,0))/VLOOKUP($F140,$B$269:$BB$305,MATCH(LEFT(TRIM(BA$6),FIND("~",SUBSTITUTE(BA$6,"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140))*HLOOKUP(LEFT(TRIM(BA$6),FIND("~",SUBSTITUTE(BA$6," ","~",LEN(TRIM(BA$6))-LEN(SUBSTITUTE(TRIM(BA$6)," ",""))))-1)&amp;" Total",$B$6:$BB$305,ROW($A140)-5,FALSE))</f>
        <v>0</v>
      </c>
      <c r="BB140" s="143">
        <f ca="1">IF(BB$5&lt;&gt;"",HLOOKUP(BB$5,Functionalization!$G$6:$R$305,ROW($A140)-5,FALSE),IFERROR(INDEX(BB$269:BB$305,MATCH($F140,$B$269:$B$305,0))/VLOOKUP($F140,$B$269:$BB$305,MATCH(LEFT(TRIM(BB$6),FIND("~",SUBSTITUTE(BB$6,"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140))*HLOOKUP(LEFT(TRIM(BB$6),FIND("~",SUBSTITUTE(BB$6," ","~",LEN(TRIM(BB$6))-LEN(SUBSTITUTE(TRIM(BB$6)," ",""))))-1)&amp;" Total",$B$6:$BB$305,ROW($A140)-5,FALSE))</f>
        <v>0</v>
      </c>
      <c r="BD140" s="79">
        <f ca="1">IFERROR(IF(SUMIF($G$6:$BB$6,BD$6&amp;" Total",$G140:$BB140)-(SUMIF($G$6:$BB$6,BD$6&amp;" "&amp;'Input-Func_Class'!$D$22,$G140:$BB140)+IFERROR(SUMIF($G$6:$BB$6,BD$6&amp;" "&amp;'Input-Func_Class'!$E$22,$G140:$BB140),SUMIF($G$6:$BB$6,BD$6&amp;" "&amp;'Input-Func_Class'!$B$24,$G140:$BB140))+SUMIF($G$6:$BB$6,BD$6&amp;" "&amp;'Input-Func_Class'!$F$22,$G140:$BB140))&lt;Check_Limit,0,1),1)</f>
        <v>0</v>
      </c>
      <c r="BE140" s="79">
        <f ca="1">IFERROR(IF(SUMIF($G$6:$BB$6,BE$6&amp;" Total",$G140:$BB140)-(SUMIF($G$6:$BB$6,BE$6&amp;" "&amp;'Input-Func_Class'!$D$22,$G140:$BB140)+IFERROR(SUMIF($G$6:$BB$6,BE$6&amp;" "&amp;'Input-Func_Class'!$E$22,$G140:$BB140),SUMIF($G$6:$BB$6,BE$6&amp;" "&amp;'Input-Func_Class'!$B$24,$G140:$BB140))+SUMIF($G$6:$BB$6,BE$6&amp;" "&amp;'Input-Func_Class'!$F$22,$G140:$BB140))&lt;Check_Limit,0,1),1)</f>
        <v>0</v>
      </c>
      <c r="BF140" s="79">
        <f ca="1">IFERROR(IF(SUMIF($G$6:$BB$6,BF$6&amp;" Total",$G140:$BB140)-(SUMIF($G$6:$BB$6,BF$6&amp;" "&amp;'Input-Func_Class'!$D$22,$G140:$BB140)+IFERROR(SUMIF($G$6:$BB$6,BF$6&amp;" "&amp;'Input-Func_Class'!$E$22,$G140:$BB140),SUMIF($G$6:$BB$6,BF$6&amp;" "&amp;'Input-Func_Class'!$B$24,$G140:$BB140))+SUMIF($G$6:$BB$6,BF$6&amp;" "&amp;'Input-Func_Class'!$F$22,$G140:$BB140))&lt;Check_Limit,0,1),1)</f>
        <v>0</v>
      </c>
      <c r="BG140" s="79">
        <f ca="1">IFERROR(IF(SUMIF($G$6:$BB$6,BG$6&amp;" Total",$G140:$BB140)-(SUMIF($G$6:$BB$6,BG$6&amp;" "&amp;'Input-Func_Class'!$D$22,$G140:$BB140)+IFERROR(SUMIF($G$6:$BB$6,BG$6&amp;" "&amp;'Input-Func_Class'!$E$22,$G140:$BB140),SUMIF($G$6:$BB$6,BG$6&amp;" "&amp;'Input-Func_Class'!$B$24,$G140:$BB140))+SUMIF($G$6:$BB$6,BG$6&amp;" "&amp;'Input-Func_Class'!$F$22,$G140:$BB140))&lt;Check_Limit,0,1),1)</f>
        <v>0</v>
      </c>
      <c r="BH140" s="79">
        <f ca="1">IFERROR(IF(SUMIF($G$6:$BB$6,BH$6&amp;" Total",$G140:$BB140)-(SUMIF($G$6:$BB$6,BH$6&amp;" "&amp;'Input-Func_Class'!$D$22,$G140:$BB140)+IFERROR(SUMIF($G$6:$BB$6,BH$6&amp;" "&amp;'Input-Func_Class'!$E$22,$G140:$BB140),SUMIF($G$6:$BB$6,BH$6&amp;" "&amp;'Input-Func_Class'!$B$24,$G140:$BB140))+SUMIF($G$6:$BB$6,BH$6&amp;" "&amp;'Input-Func_Class'!$F$22,$G140:$BB140))&lt;Check_Limit,0,1),1)</f>
        <v>0</v>
      </c>
      <c r="BI140" s="79">
        <f ca="1">IFERROR(IF(SUMIF($G$6:$BB$6,BI$6&amp;" Total",$G140:$BB140)-(SUMIF($G$6:$BB$6,BI$6&amp;" "&amp;'Input-Func_Class'!$D$22,$G140:$BB140)+IFERROR(SUMIF($G$6:$BB$6,BI$6&amp;" "&amp;'Input-Func_Class'!$E$22,$G140:$BB140),SUMIF($G$6:$BB$6,BI$6&amp;" "&amp;'Input-Func_Class'!$B$24,$G140:$BB140))+SUMIF($G$6:$BB$6,BI$6&amp;" "&amp;'Input-Func_Class'!$F$22,$G140:$BB140))&lt;Check_Limit,0,1),1)</f>
        <v>0</v>
      </c>
      <c r="BJ140" s="79">
        <f ca="1">IFERROR(IF(SUMIF($G$6:$BB$6,BJ$6&amp;" Total",$G140:$BB140)-(SUMIF($G$6:$BB$6,BJ$6&amp;" "&amp;'Input-Func_Class'!$D$22,$G140:$BB140)+IFERROR(SUMIF($G$6:$BB$6,BJ$6&amp;" "&amp;'Input-Func_Class'!$E$22,$G140:$BB140),SUMIF($G$6:$BB$6,BJ$6&amp;" "&amp;'Input-Func_Class'!$B$24,$G140:$BB140))+SUMIF($G$6:$BB$6,BJ$6&amp;" "&amp;'Input-Func_Class'!$F$22,$G140:$BB140))&lt;Check_Limit,0,1),1)</f>
        <v>0</v>
      </c>
      <c r="BK140" s="79">
        <f ca="1">IFERROR(IF(SUMIF($G$6:$BB$6,BK$6&amp;" Total",$G140:$BB140)-(SUMIF($G$6:$BB$6,BK$6&amp;" "&amp;'Input-Func_Class'!$D$22,$G140:$BB140)+IFERROR(SUMIF($G$6:$BB$6,BK$6&amp;" "&amp;'Input-Func_Class'!$E$22,$G140:$BB140),SUMIF($G$6:$BB$6,BK$6&amp;" "&amp;'Input-Func_Class'!$B$24,$G140:$BB140))+SUMIF($G$6:$BB$6,BK$6&amp;" "&amp;'Input-Func_Class'!$F$22,$G140:$BB140))&lt;Check_Limit,0,1),1)</f>
        <v>0</v>
      </c>
      <c r="BL140" s="79">
        <f ca="1">IFERROR(IF(SUMIF($G$6:$BB$6,BL$6&amp;" Total",$G140:$BB140)-(SUMIF($G$6:$BB$6,BL$6&amp;" "&amp;'Input-Func_Class'!$D$22,$G140:$BB140)+IFERROR(SUMIF($G$6:$BB$6,BL$6&amp;" "&amp;'Input-Func_Class'!$E$22,$G140:$BB140),SUMIF($G$6:$BB$6,BL$6&amp;" "&amp;'Input-Func_Class'!$B$24,$G140:$BB140))+SUMIF($G$6:$BB$6,BL$6&amp;" "&amp;'Input-Func_Class'!$F$22,$G140:$BB140))&lt;Check_Limit,0,1),1)</f>
        <v>0</v>
      </c>
      <c r="BM140" s="79">
        <f ca="1">IFERROR(IF(SUMIF($G$6:$BB$6,BM$6&amp;" Total",$G140:$BB140)-(SUMIF($G$6:$BB$6,BM$6&amp;" "&amp;'Input-Func_Class'!$D$22,$G140:$BB140)+IFERROR(SUMIF($G$6:$BB$6,BM$6&amp;" "&amp;'Input-Func_Class'!$E$22,$G140:$BB140),SUMIF($G$6:$BB$6,BM$6&amp;" "&amp;'Input-Func_Class'!$B$24,$G140:$BB140))+SUMIF($G$6:$BB$6,BM$6&amp;" "&amp;'Input-Func_Class'!$F$22,$G140:$BB140))&lt;Check_Limit,0,1),1)</f>
        <v>0</v>
      </c>
      <c r="BN140" s="79">
        <f ca="1">IFERROR(IF(SUMIF($G$6:$BB$6,BN$6&amp;" Total",$G140:$BB140)-(SUMIF($G$6:$BB$6,BN$6&amp;" "&amp;'Input-Func_Class'!$D$22,$G140:$BB140)+IFERROR(SUMIF($G$6:$BB$6,BN$6&amp;" "&amp;'Input-Func_Class'!$E$22,$G140:$BB140),SUMIF($G$6:$BB$6,BN$6&amp;" "&amp;'Input-Func_Class'!$B$24,$G140:$BB140))+SUMIF($G$6:$BB$6,BN$6&amp;" "&amp;'Input-Func_Class'!$F$22,$G140:$BB140))&lt;Check_Limit,0,1),1)</f>
        <v>0</v>
      </c>
      <c r="BO140" s="79">
        <f ca="1">IFERROR(IF(SUMIF($G$6:$BB$6,BO$6&amp;" Total",$G140:$BB140)-(SUMIF($G$6:$BB$6,BO$6&amp;" "&amp;'Input-Func_Class'!$D$22,$G140:$BB140)+IFERROR(SUMIF($G$6:$BB$6,BO$6&amp;" "&amp;'Input-Func_Class'!$E$22,$G140:$BB140),SUMIF($G$6:$BB$6,BO$6&amp;" "&amp;'Input-Func_Class'!$B$24,$G140:$BB140))+SUMIF($G$6:$BB$6,BO$6&amp;" "&amp;'Input-Func_Class'!$F$22,$G140:$BB140))&lt;Check_Limit,0,1),1)</f>
        <v>0</v>
      </c>
    </row>
    <row r="141" spans="1:67" outlineLevel="1">
      <c r="A141" s="113">
        <f>IF(ISBLANK('Input-Accounts'!A141),"",'Input-Accounts'!A141)</f>
        <v>120</v>
      </c>
      <c r="B141" s="17" t="str">
        <f>IF(ISBLANK('Input-Accounts'!B141),"",'Input-Accounts'!B141)</f>
        <v>Structures &amp; Improvements</v>
      </c>
      <c r="C141" s="113">
        <f>IF(ISBLANK('Input-Accounts'!C141),"",'Input-Accounts'!C141)</f>
        <v>886</v>
      </c>
      <c r="D141" s="143">
        <f>Functionalization!$D141</f>
        <v>5260.7816511352212</v>
      </c>
      <c r="E141" s="143">
        <f t="shared" ca="1" si="27"/>
        <v>0</v>
      </c>
      <c r="F141" s="89" t="str">
        <f>IF($D141=0,"-",IF('Input-Accounts'!$E141&lt;&gt;0,'Input-Accounts'!$E141,'Input-Accounts'!$G141))</f>
        <v>INT_DISTPT</v>
      </c>
      <c r="G141" s="143">
        <f ca="1">IF(G$5&lt;&gt;"",HLOOKUP(G$5,Functionalization!$G$6:$R$305,ROW($A141)-5,FALSE),IFERROR(INDEX(G$269:G$305,MATCH($F141,$B$269:$B$305,0))/VLOOKUP($F141,$B$269:$BB$305,MATCH(LEFT(TRIM(G$6),FIND("~",SUBSTITUTE(G$6,"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141))*HLOOKUP(LEFT(TRIM(G$6),FIND("~",SUBSTITUTE(G$6," ","~",LEN(TRIM(G$6))-LEN(SUBSTITUTE(TRIM(G$6)," ",""))))-1)&amp;" Total",$B$6:$BB$305,ROW($A141)-5,FALSE))</f>
        <v>0</v>
      </c>
      <c r="H141" s="143">
        <f ca="1">IF(H$5&lt;&gt;"",HLOOKUP(H$5,Functionalization!$G$6:$R$305,ROW($A141)-5,FALSE),IFERROR(INDEX(H$269:H$305,MATCH($F141,$B$269:$B$305,0))/VLOOKUP($F141,$B$269:$BB$305,MATCH(LEFT(TRIM(H$6),FIND("~",SUBSTITUTE(H$6,"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141))*HLOOKUP(LEFT(TRIM(H$6),FIND("~",SUBSTITUTE(H$6," ","~",LEN(TRIM(H$6))-LEN(SUBSTITUTE(TRIM(H$6)," ",""))))-1)&amp;" Total",$B$6:$BB$305,ROW($A141)-5,FALSE))</f>
        <v>0</v>
      </c>
      <c r="I141" s="143">
        <f ca="1">IF(I$5&lt;&gt;"",HLOOKUP(I$5,Functionalization!$G$6:$R$305,ROW($A141)-5,FALSE),IFERROR(INDEX(I$269:I$305,MATCH($F141,$B$269:$B$305,0))/VLOOKUP($F141,$B$269:$BB$305,MATCH(LEFT(TRIM(I$6),FIND("~",SUBSTITUTE(I$6,"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141))*HLOOKUP(LEFT(TRIM(I$6),FIND("~",SUBSTITUTE(I$6," ","~",LEN(TRIM(I$6))-LEN(SUBSTITUTE(TRIM(I$6)," ",""))))-1)&amp;" Total",$B$6:$BB$305,ROW($A141)-5,FALSE))</f>
        <v>0</v>
      </c>
      <c r="J141" s="143">
        <f ca="1">IF(J$5&lt;&gt;"",HLOOKUP(J$5,Functionalization!$G$6:$R$305,ROW($A141)-5,FALSE),IFERROR(INDEX(J$269:J$305,MATCH($F141,$B$269:$B$305,0))/VLOOKUP($F141,$B$269:$BB$305,MATCH(LEFT(TRIM(J$6),FIND("~",SUBSTITUTE(J$6,"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141))*HLOOKUP(LEFT(TRIM(J$6),FIND("~",SUBSTITUTE(J$6," ","~",LEN(TRIM(J$6))-LEN(SUBSTITUTE(TRIM(J$6)," ",""))))-1)&amp;" Total",$B$6:$BB$305,ROW($A141)-5,FALSE))</f>
        <v>0</v>
      </c>
      <c r="K141" s="143">
        <f ca="1">IF(K$5&lt;&gt;"",HLOOKUP(K$5,Functionalization!$G$6:$R$305,ROW($A141)-5,FALSE),IFERROR(INDEX(K$269:K$305,MATCH($F141,$B$269:$B$305,0))/VLOOKUP($F141,$B$269:$BB$305,MATCH(LEFT(TRIM(K$6),FIND("~",SUBSTITUTE(K$6,"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141))*HLOOKUP(LEFT(TRIM(K$6),FIND("~",SUBSTITUTE(K$6," ","~",LEN(TRIM(K$6))-LEN(SUBSTITUTE(TRIM(K$6)," ",""))))-1)&amp;" Total",$B$6:$BB$305,ROW($A141)-5,FALSE))</f>
        <v>0</v>
      </c>
      <c r="L141" s="143">
        <f ca="1">IF(L$5&lt;&gt;"",HLOOKUP(L$5,Functionalization!$G$6:$R$305,ROW($A141)-5,FALSE),IFERROR(INDEX(L$269:L$305,MATCH($F141,$B$269:$B$305,0))/VLOOKUP($F141,$B$269:$BB$305,MATCH(LEFT(TRIM(L$6),FIND("~",SUBSTITUTE(L$6,"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141))*HLOOKUP(LEFT(TRIM(L$6),FIND("~",SUBSTITUTE(L$6," ","~",LEN(TRIM(L$6))-LEN(SUBSTITUTE(TRIM(L$6)," ",""))))-1)&amp;" Total",$B$6:$BB$305,ROW($A141)-5,FALSE))</f>
        <v>0</v>
      </c>
      <c r="M141" s="143">
        <f ca="1">IF(M$5&lt;&gt;"",HLOOKUP(M$5,Functionalization!$G$6:$R$305,ROW($A141)-5,FALSE),IFERROR(INDEX(M$269:M$305,MATCH($F141,$B$269:$B$305,0))/VLOOKUP($F141,$B$269:$BB$305,MATCH(LEFT(TRIM(M$6),FIND("~",SUBSTITUTE(M$6,"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141))*HLOOKUP(LEFT(TRIM(M$6),FIND("~",SUBSTITUTE(M$6," ","~",LEN(TRIM(M$6))-LEN(SUBSTITUTE(TRIM(M$6)," ",""))))-1)&amp;" Total",$B$6:$BB$305,ROW($A141)-5,FALSE))</f>
        <v>0</v>
      </c>
      <c r="N141" s="143">
        <f ca="1">IF(N$5&lt;&gt;"",HLOOKUP(N$5,Functionalization!$G$6:$R$305,ROW($A141)-5,FALSE),IFERROR(INDEX(N$269:N$305,MATCH($F141,$B$269:$B$305,0))/VLOOKUP($F141,$B$269:$BB$305,MATCH(LEFT(TRIM(N$6),FIND("~",SUBSTITUTE(N$6,"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141))*HLOOKUP(LEFT(TRIM(N$6),FIND("~",SUBSTITUTE(N$6," ","~",LEN(TRIM(N$6))-LEN(SUBSTITUTE(TRIM(N$6)," ",""))))-1)&amp;" Total",$B$6:$BB$305,ROW($A141)-5,FALSE))</f>
        <v>0</v>
      </c>
      <c r="O141" s="143">
        <f ca="1">IF(O$5&lt;&gt;"",HLOOKUP(O$5,Functionalization!$G$6:$R$305,ROW($A141)-5,FALSE),IFERROR(INDEX(O$269:O$305,MATCH($F141,$B$269:$B$305,0))/VLOOKUP($F141,$B$269:$BB$305,MATCH(LEFT(TRIM(O$6),FIND("~",SUBSTITUTE(O$6,"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141))*HLOOKUP(LEFT(TRIM(O$6),FIND("~",SUBSTITUTE(O$6," ","~",LEN(TRIM(O$6))-LEN(SUBSTITUTE(TRIM(O$6)," ",""))))-1)&amp;" Total",$B$6:$BB$305,ROW($A141)-5,FALSE))</f>
        <v>5260.7816511352212</v>
      </c>
      <c r="P141" s="143">
        <f ca="1">IF(P$5&lt;&gt;"",HLOOKUP(P$5,Functionalization!$G$6:$R$305,ROW($A141)-5,FALSE),IFERROR(INDEX(P$269:P$305,MATCH($F141,$B$269:$B$305,0))/VLOOKUP($F141,$B$269:$BB$305,MATCH(LEFT(TRIM(P$6),FIND("~",SUBSTITUTE(P$6,"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141))*HLOOKUP(LEFT(TRIM(P$6),FIND("~",SUBSTITUTE(P$6," ","~",LEN(TRIM(P$6))-LEN(SUBSTITUTE(TRIM(P$6)," ",""))))-1)&amp;" Total",$B$6:$BB$305,ROW($A141)-5,FALSE))</f>
        <v>3418.8664921832064</v>
      </c>
      <c r="Q141" s="143">
        <f ca="1">IF(Q$5&lt;&gt;"",HLOOKUP(Q$5,Functionalization!$G$6:$R$305,ROW($A141)-5,FALSE),IFERROR(INDEX(Q$269:Q$305,MATCH($F141,$B$269:$B$305,0))/VLOOKUP($F141,$B$269:$BB$305,MATCH(LEFT(TRIM(Q$6),FIND("~",SUBSTITUTE(Q$6,"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141))*HLOOKUP(LEFT(TRIM(Q$6),FIND("~",SUBSTITUTE(Q$6," ","~",LEN(TRIM(Q$6))-LEN(SUBSTITUTE(TRIM(Q$6)," ",""))))-1)&amp;" Total",$B$6:$BB$305,ROW($A141)-5,FALSE))</f>
        <v>0</v>
      </c>
      <c r="R141" s="143">
        <f ca="1">IF(R$5&lt;&gt;"",HLOOKUP(R$5,Functionalization!$G$6:$R$305,ROW($A141)-5,FALSE),IFERROR(INDEX(R$269:R$305,MATCH($F141,$B$269:$B$305,0))/VLOOKUP($F141,$B$269:$BB$305,MATCH(LEFT(TRIM(R$6),FIND("~",SUBSTITUTE(R$6,"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141))*HLOOKUP(LEFT(TRIM(R$6),FIND("~",SUBSTITUTE(R$6," ","~",LEN(TRIM(R$6))-LEN(SUBSTITUTE(TRIM(R$6)," ",""))))-1)&amp;" Total",$B$6:$BB$305,ROW($A141)-5,FALSE))</f>
        <v>1841.9151589520161</v>
      </c>
      <c r="S141" s="143">
        <f ca="1">IF(S$5&lt;&gt;"",HLOOKUP(S$5,Functionalization!$G$6:$R$305,ROW($A141)-5,FALSE),IFERROR(INDEX(S$269:S$305,MATCH($F141,$B$269:$B$305,0))/VLOOKUP($F141,$B$269:$BB$305,MATCH(LEFT(TRIM(S$6),FIND("~",SUBSTITUTE(S$6,"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141))*HLOOKUP(LEFT(TRIM(S$6),FIND("~",SUBSTITUTE(S$6," ","~",LEN(TRIM(S$6))-LEN(SUBSTITUTE(TRIM(S$6)," ",""))))-1)&amp;" Total",$B$6:$BB$305,ROW($A141)-5,FALSE))</f>
        <v>0</v>
      </c>
      <c r="T141" s="143">
        <f ca="1">IF(T$5&lt;&gt;"",HLOOKUP(T$5,Functionalization!$G$6:$R$305,ROW($A141)-5,FALSE),IFERROR(INDEX(T$269:T$305,MATCH($F141,$B$269:$B$305,0))/VLOOKUP($F141,$B$269:$BB$305,MATCH(LEFT(TRIM(T$6),FIND("~",SUBSTITUTE(T$6,"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141))*HLOOKUP(LEFT(TRIM(T$6),FIND("~",SUBSTITUTE(T$6," ","~",LEN(TRIM(T$6))-LEN(SUBSTITUTE(TRIM(T$6)," ",""))))-1)&amp;" Total",$B$6:$BB$305,ROW($A141)-5,FALSE))</f>
        <v>0</v>
      </c>
      <c r="U141" s="143">
        <f ca="1">IF(U$5&lt;&gt;"",HLOOKUP(U$5,Functionalization!$G$6:$R$305,ROW($A141)-5,FALSE),IFERROR(INDEX(U$269:U$305,MATCH($F141,$B$269:$B$305,0))/VLOOKUP($F141,$B$269:$BB$305,MATCH(LEFT(TRIM(U$6),FIND("~",SUBSTITUTE(U$6,"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141))*HLOOKUP(LEFT(TRIM(U$6),FIND("~",SUBSTITUTE(U$6," ","~",LEN(TRIM(U$6))-LEN(SUBSTITUTE(TRIM(U$6)," ",""))))-1)&amp;" Total",$B$6:$BB$305,ROW($A141)-5,FALSE))</f>
        <v>0</v>
      </c>
      <c r="V141" s="143">
        <f ca="1">IF(V$5&lt;&gt;"",HLOOKUP(V$5,Functionalization!$G$6:$R$305,ROW($A141)-5,FALSE),IFERROR(INDEX(V$269:V$305,MATCH($F141,$B$269:$B$305,0))/VLOOKUP($F141,$B$269:$BB$305,MATCH(LEFT(TRIM(V$6),FIND("~",SUBSTITUTE(V$6,"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141))*HLOOKUP(LEFT(TRIM(V$6),FIND("~",SUBSTITUTE(V$6," ","~",LEN(TRIM(V$6))-LEN(SUBSTITUTE(TRIM(V$6)," ",""))))-1)&amp;" Total",$B$6:$BB$305,ROW($A141)-5,FALSE))</f>
        <v>0</v>
      </c>
      <c r="W141" s="143">
        <f ca="1">IF(W$5&lt;&gt;"",HLOOKUP(W$5,Functionalization!$G$6:$R$305,ROW($A141)-5,FALSE),IFERROR(INDEX(W$269:W$305,MATCH($F141,$B$269:$B$305,0))/VLOOKUP($F141,$B$269:$BB$305,MATCH(LEFT(TRIM(W$6),FIND("~",SUBSTITUTE(W$6,"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141))*HLOOKUP(LEFT(TRIM(W$6),FIND("~",SUBSTITUTE(W$6," ","~",LEN(TRIM(W$6))-LEN(SUBSTITUTE(TRIM(W$6)," ",""))))-1)&amp;" Total",$B$6:$BB$305,ROW($A141)-5,FALSE))</f>
        <v>0</v>
      </c>
      <c r="X141" s="143">
        <f ca="1">IF(X$5&lt;&gt;"",HLOOKUP(X$5,Functionalization!$G$6:$R$305,ROW($A141)-5,FALSE),IFERROR(INDEX(X$269:X$305,MATCH($F141,$B$269:$B$305,0))/VLOOKUP($F141,$B$269:$BB$305,MATCH(LEFT(TRIM(X$6),FIND("~",SUBSTITUTE(X$6,"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141))*HLOOKUP(LEFT(TRIM(X$6),FIND("~",SUBSTITUTE(X$6," ","~",LEN(TRIM(X$6))-LEN(SUBSTITUTE(TRIM(X$6)," ",""))))-1)&amp;" Total",$B$6:$BB$305,ROW($A141)-5,FALSE))</f>
        <v>0</v>
      </c>
      <c r="Y141" s="143">
        <f ca="1">IF(Y$5&lt;&gt;"",HLOOKUP(Y$5,Functionalization!$G$6:$R$305,ROW($A141)-5,FALSE),IFERROR(INDEX(Y$269:Y$305,MATCH($F141,$B$269:$B$305,0))/VLOOKUP($F141,$B$269:$BB$305,MATCH(LEFT(TRIM(Y$6),FIND("~",SUBSTITUTE(Y$6,"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141))*HLOOKUP(LEFT(TRIM(Y$6),FIND("~",SUBSTITUTE(Y$6," ","~",LEN(TRIM(Y$6))-LEN(SUBSTITUTE(TRIM(Y$6)," ",""))))-1)&amp;" Total",$B$6:$BB$305,ROW($A141)-5,FALSE))</f>
        <v>0</v>
      </c>
      <c r="Z141" s="143">
        <f ca="1">IF(Z$5&lt;&gt;"",HLOOKUP(Z$5,Functionalization!$G$6:$R$305,ROW($A141)-5,FALSE),IFERROR(INDEX(Z$269:Z$305,MATCH($F141,$B$269:$B$305,0))/VLOOKUP($F141,$B$269:$BB$305,MATCH(LEFT(TRIM(Z$6),FIND("~",SUBSTITUTE(Z$6,"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141))*HLOOKUP(LEFT(TRIM(Z$6),FIND("~",SUBSTITUTE(Z$6," ","~",LEN(TRIM(Z$6))-LEN(SUBSTITUTE(TRIM(Z$6)," ",""))))-1)&amp;" Total",$B$6:$BB$305,ROW($A141)-5,FALSE))</f>
        <v>0</v>
      </c>
      <c r="AA141" s="143">
        <f ca="1">IF(AA$5&lt;&gt;"",HLOOKUP(AA$5,Functionalization!$G$6:$R$305,ROW($A141)-5,FALSE),IFERROR(INDEX(AA$269:AA$305,MATCH($F141,$B$269:$B$305,0))/VLOOKUP($F141,$B$269:$BB$305,MATCH(LEFT(TRIM(AA$6),FIND("~",SUBSTITUTE(AA$6,"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141))*HLOOKUP(LEFT(TRIM(AA$6),FIND("~",SUBSTITUTE(AA$6," ","~",LEN(TRIM(AA$6))-LEN(SUBSTITUTE(TRIM(AA$6)," ",""))))-1)&amp;" Total",$B$6:$BB$305,ROW($A141)-5,FALSE))</f>
        <v>0</v>
      </c>
      <c r="AB141" s="143">
        <f ca="1">IF(AB$5&lt;&gt;"",HLOOKUP(AB$5,Functionalization!$G$6:$R$305,ROW($A141)-5,FALSE),IFERROR(INDEX(AB$269:AB$305,MATCH($F141,$B$269:$B$305,0))/VLOOKUP($F141,$B$269:$BB$305,MATCH(LEFT(TRIM(AB$6),FIND("~",SUBSTITUTE(AB$6,"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141))*HLOOKUP(LEFT(TRIM(AB$6),FIND("~",SUBSTITUTE(AB$6," ","~",LEN(TRIM(AB$6))-LEN(SUBSTITUTE(TRIM(AB$6)," ",""))))-1)&amp;" Total",$B$6:$BB$305,ROW($A141)-5,FALSE))</f>
        <v>0</v>
      </c>
      <c r="AC141" s="143">
        <f ca="1">IF(AC$5&lt;&gt;"",HLOOKUP(AC$5,Functionalization!$G$6:$R$305,ROW($A141)-5,FALSE),IFERROR(INDEX(AC$269:AC$305,MATCH($F141,$B$269:$B$305,0))/VLOOKUP($F141,$B$269:$BB$305,MATCH(LEFT(TRIM(AC$6),FIND("~",SUBSTITUTE(AC$6,"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141))*HLOOKUP(LEFT(TRIM(AC$6),FIND("~",SUBSTITUTE(AC$6," ","~",LEN(TRIM(AC$6))-LEN(SUBSTITUTE(TRIM(AC$6)," ",""))))-1)&amp;" Total",$B$6:$BB$305,ROW($A141)-5,FALSE))</f>
        <v>0</v>
      </c>
      <c r="AD141" s="143">
        <f ca="1">IF(AD$5&lt;&gt;"",HLOOKUP(AD$5,Functionalization!$G$6:$R$305,ROW($A141)-5,FALSE),IFERROR(INDEX(AD$269:AD$305,MATCH($F141,$B$269:$B$305,0))/VLOOKUP($F141,$B$269:$BB$305,MATCH(LEFT(TRIM(AD$6),FIND("~",SUBSTITUTE(AD$6,"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141))*HLOOKUP(LEFT(TRIM(AD$6),FIND("~",SUBSTITUTE(AD$6," ","~",LEN(TRIM(AD$6))-LEN(SUBSTITUTE(TRIM(AD$6)," ",""))))-1)&amp;" Total",$B$6:$BB$305,ROW($A141)-5,FALSE))</f>
        <v>0</v>
      </c>
      <c r="AE141" s="143">
        <f ca="1">IF(AE$5&lt;&gt;"",HLOOKUP(AE$5,Functionalization!$G$6:$R$305,ROW($A141)-5,FALSE),IFERROR(INDEX(AE$269:AE$305,MATCH($F141,$B$269:$B$305,0))/VLOOKUP($F141,$B$269:$BB$305,MATCH(LEFT(TRIM(AE$6),FIND("~",SUBSTITUTE(AE$6,"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141))*HLOOKUP(LEFT(TRIM(AE$6),FIND("~",SUBSTITUTE(AE$6," ","~",LEN(TRIM(AE$6))-LEN(SUBSTITUTE(TRIM(AE$6)," ",""))))-1)&amp;" Total",$B$6:$BB$305,ROW($A141)-5,FALSE))</f>
        <v>0</v>
      </c>
      <c r="AF141" s="143">
        <f ca="1">IF(AF$5&lt;&gt;"",HLOOKUP(AF$5,Functionalization!$G$6:$R$305,ROW($A141)-5,FALSE),IFERROR(INDEX(AF$269:AF$305,MATCH($F141,$B$269:$B$305,0))/VLOOKUP($F141,$B$269:$BB$305,MATCH(LEFT(TRIM(AF$6),FIND("~",SUBSTITUTE(AF$6,"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141))*HLOOKUP(LEFT(TRIM(AF$6),FIND("~",SUBSTITUTE(AF$6," ","~",LEN(TRIM(AF$6))-LEN(SUBSTITUTE(TRIM(AF$6)," ",""))))-1)&amp;" Total",$B$6:$BB$305,ROW($A141)-5,FALSE))</f>
        <v>0</v>
      </c>
      <c r="AG141" s="143">
        <f ca="1">IF(AG$5&lt;&gt;"",HLOOKUP(AG$5,Functionalization!$G$6:$R$305,ROW($A141)-5,FALSE),IFERROR(INDEX(AG$269:AG$305,MATCH($F141,$B$269:$B$305,0))/VLOOKUP($F141,$B$269:$BB$305,MATCH(LEFT(TRIM(AG$6),FIND("~",SUBSTITUTE(AG$6,"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141))*HLOOKUP(LEFT(TRIM(AG$6),FIND("~",SUBSTITUTE(AG$6," ","~",LEN(TRIM(AG$6))-LEN(SUBSTITUTE(TRIM(AG$6)," ",""))))-1)&amp;" Total",$B$6:$BB$305,ROW($A141)-5,FALSE))</f>
        <v>0</v>
      </c>
      <c r="AH141" s="143">
        <f ca="1">IF(AH$5&lt;&gt;"",HLOOKUP(AH$5,Functionalization!$G$6:$R$305,ROW($A141)-5,FALSE),IFERROR(INDEX(AH$269:AH$305,MATCH($F141,$B$269:$B$305,0))/VLOOKUP($F141,$B$269:$BB$305,MATCH(LEFT(TRIM(AH$6),FIND("~",SUBSTITUTE(AH$6,"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141))*HLOOKUP(LEFT(TRIM(AH$6),FIND("~",SUBSTITUTE(AH$6," ","~",LEN(TRIM(AH$6))-LEN(SUBSTITUTE(TRIM(AH$6)," ",""))))-1)&amp;" Total",$B$6:$BB$305,ROW($A141)-5,FALSE))</f>
        <v>0</v>
      </c>
      <c r="AI141" s="143">
        <f ca="1">IF(AI$5&lt;&gt;"",HLOOKUP(AI$5,Functionalization!$G$6:$R$305,ROW($A141)-5,FALSE),IFERROR(INDEX(AI$269:AI$305,MATCH($F141,$B$269:$B$305,0))/VLOOKUP($F141,$B$269:$BB$305,MATCH(LEFT(TRIM(AI$6),FIND("~",SUBSTITUTE(AI$6,"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141))*HLOOKUP(LEFT(TRIM(AI$6),FIND("~",SUBSTITUTE(AI$6," ","~",LEN(TRIM(AI$6))-LEN(SUBSTITUTE(TRIM(AI$6)," ",""))))-1)&amp;" Total",$B$6:$BB$305,ROW($A141)-5,FALSE))</f>
        <v>0</v>
      </c>
      <c r="AJ141" s="143">
        <f ca="1">IF(AJ$5&lt;&gt;"",HLOOKUP(AJ$5,Functionalization!$G$6:$R$305,ROW($A141)-5,FALSE),IFERROR(INDEX(AJ$269:AJ$305,MATCH($F141,$B$269:$B$305,0))/VLOOKUP($F141,$B$269:$BB$305,MATCH(LEFT(TRIM(AJ$6),FIND("~",SUBSTITUTE(AJ$6,"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141))*HLOOKUP(LEFT(TRIM(AJ$6),FIND("~",SUBSTITUTE(AJ$6," ","~",LEN(TRIM(AJ$6))-LEN(SUBSTITUTE(TRIM(AJ$6)," ",""))))-1)&amp;" Total",$B$6:$BB$305,ROW($A141)-5,FALSE))</f>
        <v>0</v>
      </c>
      <c r="AK141" s="143">
        <f ca="1">IF(AK$5&lt;&gt;"",HLOOKUP(AK$5,Functionalization!$G$6:$R$305,ROW($A141)-5,FALSE),IFERROR(INDEX(AK$269:AK$305,MATCH($F141,$B$269:$B$305,0))/VLOOKUP($F141,$B$269:$BB$305,MATCH(LEFT(TRIM(AK$6),FIND("~",SUBSTITUTE(AK$6,"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141))*HLOOKUP(LEFT(TRIM(AK$6),FIND("~",SUBSTITUTE(AK$6," ","~",LEN(TRIM(AK$6))-LEN(SUBSTITUTE(TRIM(AK$6)," ",""))))-1)&amp;" Total",$B$6:$BB$305,ROW($A141)-5,FALSE))</f>
        <v>0</v>
      </c>
      <c r="AL141" s="143">
        <f ca="1">IF(AL$5&lt;&gt;"",HLOOKUP(AL$5,Functionalization!$G$6:$R$305,ROW($A141)-5,FALSE),IFERROR(INDEX(AL$269:AL$305,MATCH($F141,$B$269:$B$305,0))/VLOOKUP($F141,$B$269:$BB$305,MATCH(LEFT(TRIM(AL$6),FIND("~",SUBSTITUTE(AL$6,"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141))*HLOOKUP(LEFT(TRIM(AL$6),FIND("~",SUBSTITUTE(AL$6," ","~",LEN(TRIM(AL$6))-LEN(SUBSTITUTE(TRIM(AL$6)," ",""))))-1)&amp;" Total",$B$6:$BB$305,ROW($A141)-5,FALSE))</f>
        <v>0</v>
      </c>
      <c r="AM141" s="143">
        <f ca="1">IF(AM$5&lt;&gt;"",HLOOKUP(AM$5,Functionalization!$G$6:$R$305,ROW($A141)-5,FALSE),IFERROR(INDEX(AM$269:AM$305,MATCH($F141,$B$269:$B$305,0))/VLOOKUP($F141,$B$269:$BB$305,MATCH(LEFT(TRIM(AM$6),FIND("~",SUBSTITUTE(AM$6,"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141))*HLOOKUP(LEFT(TRIM(AM$6),FIND("~",SUBSTITUTE(AM$6," ","~",LEN(TRIM(AM$6))-LEN(SUBSTITUTE(TRIM(AM$6)," ",""))))-1)&amp;" Total",$B$6:$BB$305,ROW($A141)-5,FALSE))</f>
        <v>0</v>
      </c>
      <c r="AN141" s="143">
        <f ca="1">IF(AN$5&lt;&gt;"",HLOOKUP(AN$5,Functionalization!$G$6:$R$305,ROW($A141)-5,FALSE),IFERROR(INDEX(AN$269:AN$305,MATCH($F141,$B$269:$B$305,0))/VLOOKUP($F141,$B$269:$BB$305,MATCH(LEFT(TRIM(AN$6),FIND("~",SUBSTITUTE(AN$6,"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141))*HLOOKUP(LEFT(TRIM(AN$6),FIND("~",SUBSTITUTE(AN$6," ","~",LEN(TRIM(AN$6))-LEN(SUBSTITUTE(TRIM(AN$6)," ",""))))-1)&amp;" Total",$B$6:$BB$305,ROW($A141)-5,FALSE))</f>
        <v>0</v>
      </c>
      <c r="AO141" s="143">
        <f ca="1">IF(AO$5&lt;&gt;"",HLOOKUP(AO$5,Functionalization!$G$6:$R$305,ROW($A141)-5,FALSE),IFERROR(INDEX(AO$269:AO$305,MATCH($F141,$B$269:$B$305,0))/VLOOKUP($F141,$B$269:$BB$305,MATCH(LEFT(TRIM(AO$6),FIND("~",SUBSTITUTE(AO$6,"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141))*HLOOKUP(LEFT(TRIM(AO$6),FIND("~",SUBSTITUTE(AO$6," ","~",LEN(TRIM(AO$6))-LEN(SUBSTITUTE(TRIM(AO$6)," ",""))))-1)&amp;" Total",$B$6:$BB$305,ROW($A141)-5,FALSE))</f>
        <v>0</v>
      </c>
      <c r="AP141" s="143">
        <f ca="1">IF(AP$5&lt;&gt;"",HLOOKUP(AP$5,Functionalization!$G$6:$R$305,ROW($A141)-5,FALSE),IFERROR(INDEX(AP$269:AP$305,MATCH($F141,$B$269:$B$305,0))/VLOOKUP($F141,$B$269:$BB$305,MATCH(LEFT(TRIM(AP$6),FIND("~",SUBSTITUTE(AP$6,"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141))*HLOOKUP(LEFT(TRIM(AP$6),FIND("~",SUBSTITUTE(AP$6," ","~",LEN(TRIM(AP$6))-LEN(SUBSTITUTE(TRIM(AP$6)," ",""))))-1)&amp;" Total",$B$6:$BB$305,ROW($A141)-5,FALSE))</f>
        <v>0</v>
      </c>
      <c r="AQ141" s="143">
        <f ca="1">IF(AQ$5&lt;&gt;"",HLOOKUP(AQ$5,Functionalization!$G$6:$R$305,ROW($A141)-5,FALSE),IFERROR(INDEX(AQ$269:AQ$305,MATCH($F141,$B$269:$B$305,0))/VLOOKUP($F141,$B$269:$BB$305,MATCH(LEFT(TRIM(AQ$6),FIND("~",SUBSTITUTE(AQ$6,"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141))*HLOOKUP(LEFT(TRIM(AQ$6),FIND("~",SUBSTITUTE(AQ$6," ","~",LEN(TRIM(AQ$6))-LEN(SUBSTITUTE(TRIM(AQ$6)," ",""))))-1)&amp;" Total",$B$6:$BB$305,ROW($A141)-5,FALSE))</f>
        <v>0</v>
      </c>
      <c r="AR141" s="143">
        <f ca="1">IF(AR$5&lt;&gt;"",HLOOKUP(AR$5,Functionalization!$G$6:$R$305,ROW($A141)-5,FALSE),IFERROR(INDEX(AR$269:AR$305,MATCH($F141,$B$269:$B$305,0))/VLOOKUP($F141,$B$269:$BB$305,MATCH(LEFT(TRIM(AR$6),FIND("~",SUBSTITUTE(AR$6,"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141))*HLOOKUP(LEFT(TRIM(AR$6),FIND("~",SUBSTITUTE(AR$6," ","~",LEN(TRIM(AR$6))-LEN(SUBSTITUTE(TRIM(AR$6)," ",""))))-1)&amp;" Total",$B$6:$BB$305,ROW($A141)-5,FALSE))</f>
        <v>0</v>
      </c>
      <c r="AS141" s="143">
        <f ca="1">IF(AS$5&lt;&gt;"",HLOOKUP(AS$5,Functionalization!$G$6:$R$305,ROW($A141)-5,FALSE),IFERROR(INDEX(AS$269:AS$305,MATCH($F141,$B$269:$B$305,0))/VLOOKUP($F141,$B$269:$BB$305,MATCH(LEFT(TRIM(AS$6),FIND("~",SUBSTITUTE(AS$6,"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141))*HLOOKUP(LEFT(TRIM(AS$6),FIND("~",SUBSTITUTE(AS$6," ","~",LEN(TRIM(AS$6))-LEN(SUBSTITUTE(TRIM(AS$6)," ",""))))-1)&amp;" Total",$B$6:$BB$305,ROW($A141)-5,FALSE))</f>
        <v>0</v>
      </c>
      <c r="AT141" s="143">
        <f ca="1">IF(AT$5&lt;&gt;"",HLOOKUP(AT$5,Functionalization!$G$6:$R$305,ROW($A141)-5,FALSE),IFERROR(INDEX(AT$269:AT$305,MATCH($F141,$B$269:$B$305,0))/VLOOKUP($F141,$B$269:$BB$305,MATCH(LEFT(TRIM(AT$6),FIND("~",SUBSTITUTE(AT$6,"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141))*HLOOKUP(LEFT(TRIM(AT$6),FIND("~",SUBSTITUTE(AT$6," ","~",LEN(TRIM(AT$6))-LEN(SUBSTITUTE(TRIM(AT$6)," ",""))))-1)&amp;" Total",$B$6:$BB$305,ROW($A141)-5,FALSE))</f>
        <v>0</v>
      </c>
      <c r="AU141" s="143">
        <f ca="1">IF(AU$5&lt;&gt;"",HLOOKUP(AU$5,Functionalization!$G$6:$R$305,ROW($A141)-5,FALSE),IFERROR(INDEX(AU$269:AU$305,MATCH($F141,$B$269:$B$305,0))/VLOOKUP($F141,$B$269:$BB$305,MATCH(LEFT(TRIM(AU$6),FIND("~",SUBSTITUTE(AU$6,"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141))*HLOOKUP(LEFT(TRIM(AU$6),FIND("~",SUBSTITUTE(AU$6," ","~",LEN(TRIM(AU$6))-LEN(SUBSTITUTE(TRIM(AU$6)," ",""))))-1)&amp;" Total",$B$6:$BB$305,ROW($A141)-5,FALSE))</f>
        <v>0</v>
      </c>
      <c r="AV141" s="143">
        <f ca="1">IF(AV$5&lt;&gt;"",HLOOKUP(AV$5,Functionalization!$G$6:$R$305,ROW($A141)-5,FALSE),IFERROR(INDEX(AV$269:AV$305,MATCH($F141,$B$269:$B$305,0))/VLOOKUP($F141,$B$269:$BB$305,MATCH(LEFT(TRIM(AV$6),FIND("~",SUBSTITUTE(AV$6,"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141))*HLOOKUP(LEFT(TRIM(AV$6),FIND("~",SUBSTITUTE(AV$6," ","~",LEN(TRIM(AV$6))-LEN(SUBSTITUTE(TRIM(AV$6)," ",""))))-1)&amp;" Total",$B$6:$BB$305,ROW($A141)-5,FALSE))</f>
        <v>0</v>
      </c>
      <c r="AW141" s="143">
        <f ca="1">IF(AW$5&lt;&gt;"",HLOOKUP(AW$5,Functionalization!$G$6:$R$305,ROW($A141)-5,FALSE),IFERROR(INDEX(AW$269:AW$305,MATCH($F141,$B$269:$B$305,0))/VLOOKUP($F141,$B$269:$BB$305,MATCH(LEFT(TRIM(AW$6),FIND("~",SUBSTITUTE(AW$6,"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141))*HLOOKUP(LEFT(TRIM(AW$6),FIND("~",SUBSTITUTE(AW$6," ","~",LEN(TRIM(AW$6))-LEN(SUBSTITUTE(TRIM(AW$6)," ",""))))-1)&amp;" Total",$B$6:$BB$305,ROW($A141)-5,FALSE))</f>
        <v>0</v>
      </c>
      <c r="AX141" s="143">
        <f ca="1">IF(AX$5&lt;&gt;"",HLOOKUP(AX$5,Functionalization!$G$6:$R$305,ROW($A141)-5,FALSE),IFERROR(INDEX(AX$269:AX$305,MATCH($F141,$B$269:$B$305,0))/VLOOKUP($F141,$B$269:$BB$305,MATCH(LEFT(TRIM(AX$6),FIND("~",SUBSTITUTE(AX$6,"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141))*HLOOKUP(LEFT(TRIM(AX$6),FIND("~",SUBSTITUTE(AX$6," ","~",LEN(TRIM(AX$6))-LEN(SUBSTITUTE(TRIM(AX$6)," ",""))))-1)&amp;" Total",$B$6:$BB$305,ROW($A141)-5,FALSE))</f>
        <v>0</v>
      </c>
      <c r="AY141" s="143">
        <f ca="1">IF(AY$5&lt;&gt;"",HLOOKUP(AY$5,Functionalization!$G$6:$R$305,ROW($A141)-5,FALSE),IFERROR(INDEX(AY$269:AY$305,MATCH($F141,$B$269:$B$305,0))/VLOOKUP($F141,$B$269:$BB$305,MATCH(LEFT(TRIM(AY$6),FIND("~",SUBSTITUTE(AY$6,"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141))*HLOOKUP(LEFT(TRIM(AY$6),FIND("~",SUBSTITUTE(AY$6," ","~",LEN(TRIM(AY$6))-LEN(SUBSTITUTE(TRIM(AY$6)," ",""))))-1)&amp;" Total",$B$6:$BB$305,ROW($A141)-5,FALSE))</f>
        <v>0</v>
      </c>
      <c r="AZ141" s="143">
        <f ca="1">IF(AZ$5&lt;&gt;"",HLOOKUP(AZ$5,Functionalization!$G$6:$R$305,ROW($A141)-5,FALSE),IFERROR(INDEX(AZ$269:AZ$305,MATCH($F141,$B$269:$B$305,0))/VLOOKUP($F141,$B$269:$BB$305,MATCH(LEFT(TRIM(AZ$6),FIND("~",SUBSTITUTE(AZ$6,"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141))*HLOOKUP(LEFT(TRIM(AZ$6),FIND("~",SUBSTITUTE(AZ$6," ","~",LEN(TRIM(AZ$6))-LEN(SUBSTITUTE(TRIM(AZ$6)," ",""))))-1)&amp;" Total",$B$6:$BB$305,ROW($A141)-5,FALSE))</f>
        <v>0</v>
      </c>
      <c r="BA141" s="143">
        <f ca="1">IF(BA$5&lt;&gt;"",HLOOKUP(BA$5,Functionalization!$G$6:$R$305,ROW($A141)-5,FALSE),IFERROR(INDEX(BA$269:BA$305,MATCH($F141,$B$269:$B$305,0))/VLOOKUP($F141,$B$269:$BB$305,MATCH(LEFT(TRIM(BA$6),FIND("~",SUBSTITUTE(BA$6,"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141))*HLOOKUP(LEFT(TRIM(BA$6),FIND("~",SUBSTITUTE(BA$6," ","~",LEN(TRIM(BA$6))-LEN(SUBSTITUTE(TRIM(BA$6)," ",""))))-1)&amp;" Total",$B$6:$BB$305,ROW($A141)-5,FALSE))</f>
        <v>0</v>
      </c>
      <c r="BB141" s="143">
        <f ca="1">IF(BB$5&lt;&gt;"",HLOOKUP(BB$5,Functionalization!$G$6:$R$305,ROW($A141)-5,FALSE),IFERROR(INDEX(BB$269:BB$305,MATCH($F141,$B$269:$B$305,0))/VLOOKUP($F141,$B$269:$BB$305,MATCH(LEFT(TRIM(BB$6),FIND("~",SUBSTITUTE(BB$6,"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141))*HLOOKUP(LEFT(TRIM(BB$6),FIND("~",SUBSTITUTE(BB$6," ","~",LEN(TRIM(BB$6))-LEN(SUBSTITUTE(TRIM(BB$6)," ",""))))-1)&amp;" Total",$B$6:$BB$305,ROW($A141)-5,FALSE))</f>
        <v>0</v>
      </c>
      <c r="BD141" s="79">
        <f ca="1">IFERROR(IF(SUMIF($G$6:$BB$6,BD$6&amp;" Total",$G141:$BB141)-(SUMIF($G$6:$BB$6,BD$6&amp;" "&amp;'Input-Func_Class'!$D$22,$G141:$BB141)+IFERROR(SUMIF($G$6:$BB$6,BD$6&amp;" "&amp;'Input-Func_Class'!$E$22,$G141:$BB141),SUMIF($G$6:$BB$6,BD$6&amp;" "&amp;'Input-Func_Class'!$B$24,$G141:$BB141))+SUMIF($G$6:$BB$6,BD$6&amp;" "&amp;'Input-Func_Class'!$F$22,$G141:$BB141))&lt;Check_Limit,0,1),1)</f>
        <v>0</v>
      </c>
      <c r="BE141" s="79">
        <f ca="1">IFERROR(IF(SUMIF($G$6:$BB$6,BE$6&amp;" Total",$G141:$BB141)-(SUMIF($G$6:$BB$6,BE$6&amp;" "&amp;'Input-Func_Class'!$D$22,$G141:$BB141)+IFERROR(SUMIF($G$6:$BB$6,BE$6&amp;" "&amp;'Input-Func_Class'!$E$22,$G141:$BB141),SUMIF($G$6:$BB$6,BE$6&amp;" "&amp;'Input-Func_Class'!$B$24,$G141:$BB141))+SUMIF($G$6:$BB$6,BE$6&amp;" "&amp;'Input-Func_Class'!$F$22,$G141:$BB141))&lt;Check_Limit,0,1),1)</f>
        <v>0</v>
      </c>
      <c r="BF141" s="79">
        <f ca="1">IFERROR(IF(SUMIF($G$6:$BB$6,BF$6&amp;" Total",$G141:$BB141)-(SUMIF($G$6:$BB$6,BF$6&amp;" "&amp;'Input-Func_Class'!$D$22,$G141:$BB141)+IFERROR(SUMIF($G$6:$BB$6,BF$6&amp;" "&amp;'Input-Func_Class'!$E$22,$G141:$BB141),SUMIF($G$6:$BB$6,BF$6&amp;" "&amp;'Input-Func_Class'!$B$24,$G141:$BB141))+SUMIF($G$6:$BB$6,BF$6&amp;" "&amp;'Input-Func_Class'!$F$22,$G141:$BB141))&lt;Check_Limit,0,1),1)</f>
        <v>0</v>
      </c>
      <c r="BG141" s="79">
        <f ca="1">IFERROR(IF(SUMIF($G$6:$BB$6,BG$6&amp;" Total",$G141:$BB141)-(SUMIF($G$6:$BB$6,BG$6&amp;" "&amp;'Input-Func_Class'!$D$22,$G141:$BB141)+IFERROR(SUMIF($G$6:$BB$6,BG$6&amp;" "&amp;'Input-Func_Class'!$E$22,$G141:$BB141),SUMIF($G$6:$BB$6,BG$6&amp;" "&amp;'Input-Func_Class'!$B$24,$G141:$BB141))+SUMIF($G$6:$BB$6,BG$6&amp;" "&amp;'Input-Func_Class'!$F$22,$G141:$BB141))&lt;Check_Limit,0,1),1)</f>
        <v>0</v>
      </c>
      <c r="BH141" s="79">
        <f ca="1">IFERROR(IF(SUMIF($G$6:$BB$6,BH$6&amp;" Total",$G141:$BB141)-(SUMIF($G$6:$BB$6,BH$6&amp;" "&amp;'Input-Func_Class'!$D$22,$G141:$BB141)+IFERROR(SUMIF($G$6:$BB$6,BH$6&amp;" "&amp;'Input-Func_Class'!$E$22,$G141:$BB141),SUMIF($G$6:$BB$6,BH$6&amp;" "&amp;'Input-Func_Class'!$B$24,$G141:$BB141))+SUMIF($G$6:$BB$6,BH$6&amp;" "&amp;'Input-Func_Class'!$F$22,$G141:$BB141))&lt;Check_Limit,0,1),1)</f>
        <v>0</v>
      </c>
      <c r="BI141" s="79">
        <f ca="1">IFERROR(IF(SUMIF($G$6:$BB$6,BI$6&amp;" Total",$G141:$BB141)-(SUMIF($G$6:$BB$6,BI$6&amp;" "&amp;'Input-Func_Class'!$D$22,$G141:$BB141)+IFERROR(SUMIF($G$6:$BB$6,BI$6&amp;" "&amp;'Input-Func_Class'!$E$22,$G141:$BB141),SUMIF($G$6:$BB$6,BI$6&amp;" "&amp;'Input-Func_Class'!$B$24,$G141:$BB141))+SUMIF($G$6:$BB$6,BI$6&amp;" "&amp;'Input-Func_Class'!$F$22,$G141:$BB141))&lt;Check_Limit,0,1),1)</f>
        <v>0</v>
      </c>
      <c r="BJ141" s="79">
        <f ca="1">IFERROR(IF(SUMIF($G$6:$BB$6,BJ$6&amp;" Total",$G141:$BB141)-(SUMIF($G$6:$BB$6,BJ$6&amp;" "&amp;'Input-Func_Class'!$D$22,$G141:$BB141)+IFERROR(SUMIF($G$6:$BB$6,BJ$6&amp;" "&amp;'Input-Func_Class'!$E$22,$G141:$BB141),SUMIF($G$6:$BB$6,BJ$6&amp;" "&amp;'Input-Func_Class'!$B$24,$G141:$BB141))+SUMIF($G$6:$BB$6,BJ$6&amp;" "&amp;'Input-Func_Class'!$F$22,$G141:$BB141))&lt;Check_Limit,0,1),1)</f>
        <v>0</v>
      </c>
      <c r="BK141" s="79">
        <f ca="1">IFERROR(IF(SUMIF($G$6:$BB$6,BK$6&amp;" Total",$G141:$BB141)-(SUMIF($G$6:$BB$6,BK$6&amp;" "&amp;'Input-Func_Class'!$D$22,$G141:$BB141)+IFERROR(SUMIF($G$6:$BB$6,BK$6&amp;" "&amp;'Input-Func_Class'!$E$22,$G141:$BB141),SUMIF($G$6:$BB$6,BK$6&amp;" "&amp;'Input-Func_Class'!$B$24,$G141:$BB141))+SUMIF($G$6:$BB$6,BK$6&amp;" "&amp;'Input-Func_Class'!$F$22,$G141:$BB141))&lt;Check_Limit,0,1),1)</f>
        <v>0</v>
      </c>
      <c r="BL141" s="79">
        <f ca="1">IFERROR(IF(SUMIF($G$6:$BB$6,BL$6&amp;" Total",$G141:$BB141)-(SUMIF($G$6:$BB$6,BL$6&amp;" "&amp;'Input-Func_Class'!$D$22,$G141:$BB141)+IFERROR(SUMIF($G$6:$BB$6,BL$6&amp;" "&amp;'Input-Func_Class'!$E$22,$G141:$BB141),SUMIF($G$6:$BB$6,BL$6&amp;" "&amp;'Input-Func_Class'!$B$24,$G141:$BB141))+SUMIF($G$6:$BB$6,BL$6&amp;" "&amp;'Input-Func_Class'!$F$22,$G141:$BB141))&lt;Check_Limit,0,1),1)</f>
        <v>0</v>
      </c>
      <c r="BM141" s="79">
        <f ca="1">IFERROR(IF(SUMIF($G$6:$BB$6,BM$6&amp;" Total",$G141:$BB141)-(SUMIF($G$6:$BB$6,BM$6&amp;" "&amp;'Input-Func_Class'!$D$22,$G141:$BB141)+IFERROR(SUMIF($G$6:$BB$6,BM$6&amp;" "&amp;'Input-Func_Class'!$E$22,$G141:$BB141),SUMIF($G$6:$BB$6,BM$6&amp;" "&amp;'Input-Func_Class'!$B$24,$G141:$BB141))+SUMIF($G$6:$BB$6,BM$6&amp;" "&amp;'Input-Func_Class'!$F$22,$G141:$BB141))&lt;Check_Limit,0,1),1)</f>
        <v>0</v>
      </c>
      <c r="BN141" s="79">
        <f ca="1">IFERROR(IF(SUMIF($G$6:$BB$6,BN$6&amp;" Total",$G141:$BB141)-(SUMIF($G$6:$BB$6,BN$6&amp;" "&amp;'Input-Func_Class'!$D$22,$G141:$BB141)+IFERROR(SUMIF($G$6:$BB$6,BN$6&amp;" "&amp;'Input-Func_Class'!$E$22,$G141:$BB141),SUMIF($G$6:$BB$6,BN$6&amp;" "&amp;'Input-Func_Class'!$B$24,$G141:$BB141))+SUMIF($G$6:$BB$6,BN$6&amp;" "&amp;'Input-Func_Class'!$F$22,$G141:$BB141))&lt;Check_Limit,0,1),1)</f>
        <v>0</v>
      </c>
      <c r="BO141" s="79">
        <f ca="1">IFERROR(IF(SUMIF($G$6:$BB$6,BO$6&amp;" Total",$G141:$BB141)-(SUMIF($G$6:$BB$6,BO$6&amp;" "&amp;'Input-Func_Class'!$D$22,$G141:$BB141)+IFERROR(SUMIF($G$6:$BB$6,BO$6&amp;" "&amp;'Input-Func_Class'!$E$22,$G141:$BB141),SUMIF($G$6:$BB$6,BO$6&amp;" "&amp;'Input-Func_Class'!$B$24,$G141:$BB141))+SUMIF($G$6:$BB$6,BO$6&amp;" "&amp;'Input-Func_Class'!$F$22,$G141:$BB141))&lt;Check_Limit,0,1),1)</f>
        <v>0</v>
      </c>
    </row>
    <row r="142" spans="1:67" outlineLevel="1">
      <c r="A142" s="113">
        <f>IF(ISBLANK('Input-Accounts'!A142),"",'Input-Accounts'!A142)</f>
        <v>121</v>
      </c>
      <c r="B142" s="17" t="str">
        <f>IF(ISBLANK('Input-Accounts'!B142),"",'Input-Accounts'!B142)</f>
        <v>Maintenance of mains</v>
      </c>
      <c r="C142" s="113">
        <f>IF(ISBLANK('Input-Accounts'!C142),"",'Input-Accounts'!C142)</f>
        <v>887</v>
      </c>
      <c r="D142" s="143">
        <f>Functionalization!$D142</f>
        <v>4809860.560562415</v>
      </c>
      <c r="E142" s="143">
        <f t="shared" ca="1" si="27"/>
        <v>0</v>
      </c>
      <c r="F142" s="89" t="str">
        <f>IF($D142=0,"-",IF('Input-Accounts'!$E142&lt;&gt;0,'Input-Accounts'!$E142,'Input-Accounts'!$G142))</f>
        <v>INT_DIST-MAINS</v>
      </c>
      <c r="G142" s="143">
        <f ca="1">IF(G$5&lt;&gt;"",HLOOKUP(G$5,Functionalization!$G$6:$R$305,ROW($A142)-5,FALSE),IFERROR(INDEX(G$269:G$305,MATCH($F142,$B$269:$B$305,0))/VLOOKUP($F142,$B$269:$BB$305,MATCH(LEFT(TRIM(G$6),FIND("~",SUBSTITUTE(G$6,"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142))*HLOOKUP(LEFT(TRIM(G$6),FIND("~",SUBSTITUTE(G$6," ","~",LEN(TRIM(G$6))-LEN(SUBSTITUTE(TRIM(G$6)," ",""))))-1)&amp;" Total",$B$6:$BB$305,ROW($A142)-5,FALSE))</f>
        <v>0</v>
      </c>
      <c r="H142" s="143">
        <f ca="1">IF(H$5&lt;&gt;"",HLOOKUP(H$5,Functionalization!$G$6:$R$305,ROW($A142)-5,FALSE),IFERROR(INDEX(H$269:H$305,MATCH($F142,$B$269:$B$305,0))/VLOOKUP($F142,$B$269:$BB$305,MATCH(LEFT(TRIM(H$6),FIND("~",SUBSTITUTE(H$6,"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142))*HLOOKUP(LEFT(TRIM(H$6),FIND("~",SUBSTITUTE(H$6," ","~",LEN(TRIM(H$6))-LEN(SUBSTITUTE(TRIM(H$6)," ",""))))-1)&amp;" Total",$B$6:$BB$305,ROW($A142)-5,FALSE))</f>
        <v>0</v>
      </c>
      <c r="I142" s="143">
        <f ca="1">IF(I$5&lt;&gt;"",HLOOKUP(I$5,Functionalization!$G$6:$R$305,ROW($A142)-5,FALSE),IFERROR(INDEX(I$269:I$305,MATCH($F142,$B$269:$B$305,0))/VLOOKUP($F142,$B$269:$BB$305,MATCH(LEFT(TRIM(I$6),FIND("~",SUBSTITUTE(I$6,"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142))*HLOOKUP(LEFT(TRIM(I$6),FIND("~",SUBSTITUTE(I$6," ","~",LEN(TRIM(I$6))-LEN(SUBSTITUTE(TRIM(I$6)," ",""))))-1)&amp;" Total",$B$6:$BB$305,ROW($A142)-5,FALSE))</f>
        <v>0</v>
      </c>
      <c r="J142" s="143">
        <f ca="1">IF(J$5&lt;&gt;"",HLOOKUP(J$5,Functionalization!$G$6:$R$305,ROW($A142)-5,FALSE),IFERROR(INDEX(J$269:J$305,MATCH($F142,$B$269:$B$305,0))/VLOOKUP($F142,$B$269:$BB$305,MATCH(LEFT(TRIM(J$6),FIND("~",SUBSTITUTE(J$6,"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142))*HLOOKUP(LEFT(TRIM(J$6),FIND("~",SUBSTITUTE(J$6," ","~",LEN(TRIM(J$6))-LEN(SUBSTITUTE(TRIM(J$6)," ",""))))-1)&amp;" Total",$B$6:$BB$305,ROW($A142)-5,FALSE))</f>
        <v>0</v>
      </c>
      <c r="K142" s="143">
        <f ca="1">IF(K$5&lt;&gt;"",HLOOKUP(K$5,Functionalization!$G$6:$R$305,ROW($A142)-5,FALSE),IFERROR(INDEX(K$269:K$305,MATCH($F142,$B$269:$B$305,0))/VLOOKUP($F142,$B$269:$BB$305,MATCH(LEFT(TRIM(K$6),FIND("~",SUBSTITUTE(K$6,"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142))*HLOOKUP(LEFT(TRIM(K$6),FIND("~",SUBSTITUTE(K$6," ","~",LEN(TRIM(K$6))-LEN(SUBSTITUTE(TRIM(K$6)," ",""))))-1)&amp;" Total",$B$6:$BB$305,ROW($A142)-5,FALSE))</f>
        <v>0</v>
      </c>
      <c r="L142" s="143">
        <f ca="1">IF(L$5&lt;&gt;"",HLOOKUP(L$5,Functionalization!$G$6:$R$305,ROW($A142)-5,FALSE),IFERROR(INDEX(L$269:L$305,MATCH($F142,$B$269:$B$305,0))/VLOOKUP($F142,$B$269:$BB$305,MATCH(LEFT(TRIM(L$6),FIND("~",SUBSTITUTE(L$6,"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142))*HLOOKUP(LEFT(TRIM(L$6),FIND("~",SUBSTITUTE(L$6," ","~",LEN(TRIM(L$6))-LEN(SUBSTITUTE(TRIM(L$6)," ",""))))-1)&amp;" Total",$B$6:$BB$305,ROW($A142)-5,FALSE))</f>
        <v>0</v>
      </c>
      <c r="M142" s="143">
        <f ca="1">IF(M$5&lt;&gt;"",HLOOKUP(M$5,Functionalization!$G$6:$R$305,ROW($A142)-5,FALSE),IFERROR(INDEX(M$269:M$305,MATCH($F142,$B$269:$B$305,0))/VLOOKUP($F142,$B$269:$BB$305,MATCH(LEFT(TRIM(M$6),FIND("~",SUBSTITUTE(M$6,"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142))*HLOOKUP(LEFT(TRIM(M$6),FIND("~",SUBSTITUTE(M$6," ","~",LEN(TRIM(M$6))-LEN(SUBSTITUTE(TRIM(M$6)," ",""))))-1)&amp;" Total",$B$6:$BB$305,ROW($A142)-5,FALSE))</f>
        <v>0</v>
      </c>
      <c r="N142" s="143">
        <f ca="1">IF(N$5&lt;&gt;"",HLOOKUP(N$5,Functionalization!$G$6:$R$305,ROW($A142)-5,FALSE),IFERROR(INDEX(N$269:N$305,MATCH($F142,$B$269:$B$305,0))/VLOOKUP($F142,$B$269:$BB$305,MATCH(LEFT(TRIM(N$6),FIND("~",SUBSTITUTE(N$6,"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142))*HLOOKUP(LEFT(TRIM(N$6),FIND("~",SUBSTITUTE(N$6," ","~",LEN(TRIM(N$6))-LEN(SUBSTITUTE(TRIM(N$6)," ",""))))-1)&amp;" Total",$B$6:$BB$305,ROW($A142)-5,FALSE))</f>
        <v>0</v>
      </c>
      <c r="O142" s="143">
        <f ca="1">IF(O$5&lt;&gt;"",HLOOKUP(O$5,Functionalization!$G$6:$R$305,ROW($A142)-5,FALSE),IFERROR(INDEX(O$269:O$305,MATCH($F142,$B$269:$B$305,0))/VLOOKUP($F142,$B$269:$BB$305,MATCH(LEFT(TRIM(O$6),FIND("~",SUBSTITUTE(O$6,"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142))*HLOOKUP(LEFT(TRIM(O$6),FIND("~",SUBSTITUTE(O$6," ","~",LEN(TRIM(O$6))-LEN(SUBSTITUTE(TRIM(O$6)," ",""))))-1)&amp;" Total",$B$6:$BB$305,ROW($A142)-5,FALSE))</f>
        <v>4809860.560562415</v>
      </c>
      <c r="P142" s="143">
        <f ca="1">IF(P$5&lt;&gt;"",HLOOKUP(P$5,Functionalization!$G$6:$R$305,ROW($A142)-5,FALSE),IFERROR(INDEX(P$269:P$305,MATCH($F142,$B$269:$B$305,0))/VLOOKUP($F142,$B$269:$BB$305,MATCH(LEFT(TRIM(P$6),FIND("~",SUBSTITUTE(P$6,"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142))*HLOOKUP(LEFT(TRIM(P$6),FIND("~",SUBSTITUTE(P$6," ","~",LEN(TRIM(P$6))-LEN(SUBSTITUTE(TRIM(P$6)," ",""))))-1)&amp;" Total",$B$6:$BB$305,ROW($A142)-5,FALSE))</f>
        <v>4809860.560562415</v>
      </c>
      <c r="Q142" s="143">
        <f ca="1">IF(Q$5&lt;&gt;"",HLOOKUP(Q$5,Functionalization!$G$6:$R$305,ROW($A142)-5,FALSE),IFERROR(INDEX(Q$269:Q$305,MATCH($F142,$B$269:$B$305,0))/VLOOKUP($F142,$B$269:$BB$305,MATCH(LEFT(TRIM(Q$6),FIND("~",SUBSTITUTE(Q$6,"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142))*HLOOKUP(LEFT(TRIM(Q$6),FIND("~",SUBSTITUTE(Q$6," ","~",LEN(TRIM(Q$6))-LEN(SUBSTITUTE(TRIM(Q$6)," ",""))))-1)&amp;" Total",$B$6:$BB$305,ROW($A142)-5,FALSE))</f>
        <v>0</v>
      </c>
      <c r="R142" s="143">
        <f ca="1">IF(R$5&lt;&gt;"",HLOOKUP(R$5,Functionalization!$G$6:$R$305,ROW($A142)-5,FALSE),IFERROR(INDEX(R$269:R$305,MATCH($F142,$B$269:$B$305,0))/VLOOKUP($F142,$B$269:$BB$305,MATCH(LEFT(TRIM(R$6),FIND("~",SUBSTITUTE(R$6,"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142))*HLOOKUP(LEFT(TRIM(R$6),FIND("~",SUBSTITUTE(R$6," ","~",LEN(TRIM(R$6))-LEN(SUBSTITUTE(TRIM(R$6)," ",""))))-1)&amp;" Total",$B$6:$BB$305,ROW($A142)-5,FALSE))</f>
        <v>0</v>
      </c>
      <c r="S142" s="143">
        <f ca="1">IF(S$5&lt;&gt;"",HLOOKUP(S$5,Functionalization!$G$6:$R$305,ROW($A142)-5,FALSE),IFERROR(INDEX(S$269:S$305,MATCH($F142,$B$269:$B$305,0))/VLOOKUP($F142,$B$269:$BB$305,MATCH(LEFT(TRIM(S$6),FIND("~",SUBSTITUTE(S$6,"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142))*HLOOKUP(LEFT(TRIM(S$6),FIND("~",SUBSTITUTE(S$6," ","~",LEN(TRIM(S$6))-LEN(SUBSTITUTE(TRIM(S$6)," ",""))))-1)&amp;" Total",$B$6:$BB$305,ROW($A142)-5,FALSE))</f>
        <v>0</v>
      </c>
      <c r="T142" s="143">
        <f ca="1">IF(T$5&lt;&gt;"",HLOOKUP(T$5,Functionalization!$G$6:$R$305,ROW($A142)-5,FALSE),IFERROR(INDEX(T$269:T$305,MATCH($F142,$B$269:$B$305,0))/VLOOKUP($F142,$B$269:$BB$305,MATCH(LEFT(TRIM(T$6),FIND("~",SUBSTITUTE(T$6,"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142))*HLOOKUP(LEFT(TRIM(T$6),FIND("~",SUBSTITUTE(T$6," ","~",LEN(TRIM(T$6))-LEN(SUBSTITUTE(TRIM(T$6)," ",""))))-1)&amp;" Total",$B$6:$BB$305,ROW($A142)-5,FALSE))</f>
        <v>0</v>
      </c>
      <c r="U142" s="143">
        <f ca="1">IF(U$5&lt;&gt;"",HLOOKUP(U$5,Functionalization!$G$6:$R$305,ROW($A142)-5,FALSE),IFERROR(INDEX(U$269:U$305,MATCH($F142,$B$269:$B$305,0))/VLOOKUP($F142,$B$269:$BB$305,MATCH(LEFT(TRIM(U$6),FIND("~",SUBSTITUTE(U$6,"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142))*HLOOKUP(LEFT(TRIM(U$6),FIND("~",SUBSTITUTE(U$6," ","~",LEN(TRIM(U$6))-LEN(SUBSTITUTE(TRIM(U$6)," ",""))))-1)&amp;" Total",$B$6:$BB$305,ROW($A142)-5,FALSE))</f>
        <v>0</v>
      </c>
      <c r="V142" s="143">
        <f ca="1">IF(V$5&lt;&gt;"",HLOOKUP(V$5,Functionalization!$G$6:$R$305,ROW($A142)-5,FALSE),IFERROR(INDEX(V$269:V$305,MATCH($F142,$B$269:$B$305,0))/VLOOKUP($F142,$B$269:$BB$305,MATCH(LEFT(TRIM(V$6),FIND("~",SUBSTITUTE(V$6,"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142))*HLOOKUP(LEFT(TRIM(V$6),FIND("~",SUBSTITUTE(V$6," ","~",LEN(TRIM(V$6))-LEN(SUBSTITUTE(TRIM(V$6)," ",""))))-1)&amp;" Total",$B$6:$BB$305,ROW($A142)-5,FALSE))</f>
        <v>0</v>
      </c>
      <c r="W142" s="143">
        <f ca="1">IF(W$5&lt;&gt;"",HLOOKUP(W$5,Functionalization!$G$6:$R$305,ROW($A142)-5,FALSE),IFERROR(INDEX(W$269:W$305,MATCH($F142,$B$269:$B$305,0))/VLOOKUP($F142,$B$269:$BB$305,MATCH(LEFT(TRIM(W$6),FIND("~",SUBSTITUTE(W$6,"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142))*HLOOKUP(LEFT(TRIM(W$6),FIND("~",SUBSTITUTE(W$6," ","~",LEN(TRIM(W$6))-LEN(SUBSTITUTE(TRIM(W$6)," ",""))))-1)&amp;" Total",$B$6:$BB$305,ROW($A142)-5,FALSE))</f>
        <v>0</v>
      </c>
      <c r="X142" s="143">
        <f ca="1">IF(X$5&lt;&gt;"",HLOOKUP(X$5,Functionalization!$G$6:$R$305,ROW($A142)-5,FALSE),IFERROR(INDEX(X$269:X$305,MATCH($F142,$B$269:$B$305,0))/VLOOKUP($F142,$B$269:$BB$305,MATCH(LEFT(TRIM(X$6),FIND("~",SUBSTITUTE(X$6,"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142))*HLOOKUP(LEFT(TRIM(X$6),FIND("~",SUBSTITUTE(X$6," ","~",LEN(TRIM(X$6))-LEN(SUBSTITUTE(TRIM(X$6)," ",""))))-1)&amp;" Total",$B$6:$BB$305,ROW($A142)-5,FALSE))</f>
        <v>0</v>
      </c>
      <c r="Y142" s="143">
        <f ca="1">IF(Y$5&lt;&gt;"",HLOOKUP(Y$5,Functionalization!$G$6:$R$305,ROW($A142)-5,FALSE),IFERROR(INDEX(Y$269:Y$305,MATCH($F142,$B$269:$B$305,0))/VLOOKUP($F142,$B$269:$BB$305,MATCH(LEFT(TRIM(Y$6),FIND("~",SUBSTITUTE(Y$6,"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142))*HLOOKUP(LEFT(TRIM(Y$6),FIND("~",SUBSTITUTE(Y$6," ","~",LEN(TRIM(Y$6))-LEN(SUBSTITUTE(TRIM(Y$6)," ",""))))-1)&amp;" Total",$B$6:$BB$305,ROW($A142)-5,FALSE))</f>
        <v>0</v>
      </c>
      <c r="Z142" s="143">
        <f ca="1">IF(Z$5&lt;&gt;"",HLOOKUP(Z$5,Functionalization!$G$6:$R$305,ROW($A142)-5,FALSE),IFERROR(INDEX(Z$269:Z$305,MATCH($F142,$B$269:$B$305,0))/VLOOKUP($F142,$B$269:$BB$305,MATCH(LEFT(TRIM(Z$6),FIND("~",SUBSTITUTE(Z$6,"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142))*HLOOKUP(LEFT(TRIM(Z$6),FIND("~",SUBSTITUTE(Z$6," ","~",LEN(TRIM(Z$6))-LEN(SUBSTITUTE(TRIM(Z$6)," ",""))))-1)&amp;" Total",$B$6:$BB$305,ROW($A142)-5,FALSE))</f>
        <v>0</v>
      </c>
      <c r="AA142" s="143">
        <f ca="1">IF(AA$5&lt;&gt;"",HLOOKUP(AA$5,Functionalization!$G$6:$R$305,ROW($A142)-5,FALSE),IFERROR(INDEX(AA$269:AA$305,MATCH($F142,$B$269:$B$305,0))/VLOOKUP($F142,$B$269:$BB$305,MATCH(LEFT(TRIM(AA$6),FIND("~",SUBSTITUTE(AA$6,"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142))*HLOOKUP(LEFT(TRIM(AA$6),FIND("~",SUBSTITUTE(AA$6," ","~",LEN(TRIM(AA$6))-LEN(SUBSTITUTE(TRIM(AA$6)," ",""))))-1)&amp;" Total",$B$6:$BB$305,ROW($A142)-5,FALSE))</f>
        <v>0</v>
      </c>
      <c r="AB142" s="143">
        <f ca="1">IF(AB$5&lt;&gt;"",HLOOKUP(AB$5,Functionalization!$G$6:$R$305,ROW($A142)-5,FALSE),IFERROR(INDEX(AB$269:AB$305,MATCH($F142,$B$269:$B$305,0))/VLOOKUP($F142,$B$269:$BB$305,MATCH(LEFT(TRIM(AB$6),FIND("~",SUBSTITUTE(AB$6,"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142))*HLOOKUP(LEFT(TRIM(AB$6),FIND("~",SUBSTITUTE(AB$6," ","~",LEN(TRIM(AB$6))-LEN(SUBSTITUTE(TRIM(AB$6)," ",""))))-1)&amp;" Total",$B$6:$BB$305,ROW($A142)-5,FALSE))</f>
        <v>0</v>
      </c>
      <c r="AC142" s="143">
        <f ca="1">IF(AC$5&lt;&gt;"",HLOOKUP(AC$5,Functionalization!$G$6:$R$305,ROW($A142)-5,FALSE),IFERROR(INDEX(AC$269:AC$305,MATCH($F142,$B$269:$B$305,0))/VLOOKUP($F142,$B$269:$BB$305,MATCH(LEFT(TRIM(AC$6),FIND("~",SUBSTITUTE(AC$6,"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142))*HLOOKUP(LEFT(TRIM(AC$6),FIND("~",SUBSTITUTE(AC$6," ","~",LEN(TRIM(AC$6))-LEN(SUBSTITUTE(TRIM(AC$6)," ",""))))-1)&amp;" Total",$B$6:$BB$305,ROW($A142)-5,FALSE))</f>
        <v>0</v>
      </c>
      <c r="AD142" s="143">
        <f ca="1">IF(AD$5&lt;&gt;"",HLOOKUP(AD$5,Functionalization!$G$6:$R$305,ROW($A142)-5,FALSE),IFERROR(INDEX(AD$269:AD$305,MATCH($F142,$B$269:$B$305,0))/VLOOKUP($F142,$B$269:$BB$305,MATCH(LEFT(TRIM(AD$6),FIND("~",SUBSTITUTE(AD$6,"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142))*HLOOKUP(LEFT(TRIM(AD$6),FIND("~",SUBSTITUTE(AD$6," ","~",LEN(TRIM(AD$6))-LEN(SUBSTITUTE(TRIM(AD$6)," ",""))))-1)&amp;" Total",$B$6:$BB$305,ROW($A142)-5,FALSE))</f>
        <v>0</v>
      </c>
      <c r="AE142" s="143">
        <f ca="1">IF(AE$5&lt;&gt;"",HLOOKUP(AE$5,Functionalization!$G$6:$R$305,ROW($A142)-5,FALSE),IFERROR(INDEX(AE$269:AE$305,MATCH($F142,$B$269:$B$305,0))/VLOOKUP($F142,$B$269:$BB$305,MATCH(LEFT(TRIM(AE$6),FIND("~",SUBSTITUTE(AE$6,"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142))*HLOOKUP(LEFT(TRIM(AE$6),FIND("~",SUBSTITUTE(AE$6," ","~",LEN(TRIM(AE$6))-LEN(SUBSTITUTE(TRIM(AE$6)," ",""))))-1)&amp;" Total",$B$6:$BB$305,ROW($A142)-5,FALSE))</f>
        <v>0</v>
      </c>
      <c r="AF142" s="143">
        <f ca="1">IF(AF$5&lt;&gt;"",HLOOKUP(AF$5,Functionalization!$G$6:$R$305,ROW($A142)-5,FALSE),IFERROR(INDEX(AF$269:AF$305,MATCH($F142,$B$269:$B$305,0))/VLOOKUP($F142,$B$269:$BB$305,MATCH(LEFT(TRIM(AF$6),FIND("~",SUBSTITUTE(AF$6,"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142))*HLOOKUP(LEFT(TRIM(AF$6),FIND("~",SUBSTITUTE(AF$6," ","~",LEN(TRIM(AF$6))-LEN(SUBSTITUTE(TRIM(AF$6)," ",""))))-1)&amp;" Total",$B$6:$BB$305,ROW($A142)-5,FALSE))</f>
        <v>0</v>
      </c>
      <c r="AG142" s="143">
        <f ca="1">IF(AG$5&lt;&gt;"",HLOOKUP(AG$5,Functionalization!$G$6:$R$305,ROW($A142)-5,FALSE),IFERROR(INDEX(AG$269:AG$305,MATCH($F142,$B$269:$B$305,0))/VLOOKUP($F142,$B$269:$BB$305,MATCH(LEFT(TRIM(AG$6),FIND("~",SUBSTITUTE(AG$6,"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142))*HLOOKUP(LEFT(TRIM(AG$6),FIND("~",SUBSTITUTE(AG$6," ","~",LEN(TRIM(AG$6))-LEN(SUBSTITUTE(TRIM(AG$6)," ",""))))-1)&amp;" Total",$B$6:$BB$305,ROW($A142)-5,FALSE))</f>
        <v>0</v>
      </c>
      <c r="AH142" s="143">
        <f ca="1">IF(AH$5&lt;&gt;"",HLOOKUP(AH$5,Functionalization!$G$6:$R$305,ROW($A142)-5,FALSE),IFERROR(INDEX(AH$269:AH$305,MATCH($F142,$B$269:$B$305,0))/VLOOKUP($F142,$B$269:$BB$305,MATCH(LEFT(TRIM(AH$6),FIND("~",SUBSTITUTE(AH$6,"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142))*HLOOKUP(LEFT(TRIM(AH$6),FIND("~",SUBSTITUTE(AH$6," ","~",LEN(TRIM(AH$6))-LEN(SUBSTITUTE(TRIM(AH$6)," ",""))))-1)&amp;" Total",$B$6:$BB$305,ROW($A142)-5,FALSE))</f>
        <v>0</v>
      </c>
      <c r="AI142" s="143">
        <f ca="1">IF(AI$5&lt;&gt;"",HLOOKUP(AI$5,Functionalization!$G$6:$R$305,ROW($A142)-5,FALSE),IFERROR(INDEX(AI$269:AI$305,MATCH($F142,$B$269:$B$305,0))/VLOOKUP($F142,$B$269:$BB$305,MATCH(LEFT(TRIM(AI$6),FIND("~",SUBSTITUTE(AI$6,"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142))*HLOOKUP(LEFT(TRIM(AI$6),FIND("~",SUBSTITUTE(AI$6," ","~",LEN(TRIM(AI$6))-LEN(SUBSTITUTE(TRIM(AI$6)," ",""))))-1)&amp;" Total",$B$6:$BB$305,ROW($A142)-5,FALSE))</f>
        <v>0</v>
      </c>
      <c r="AJ142" s="143">
        <f ca="1">IF(AJ$5&lt;&gt;"",HLOOKUP(AJ$5,Functionalization!$G$6:$R$305,ROW($A142)-5,FALSE),IFERROR(INDEX(AJ$269:AJ$305,MATCH($F142,$B$269:$B$305,0))/VLOOKUP($F142,$B$269:$BB$305,MATCH(LEFT(TRIM(AJ$6),FIND("~",SUBSTITUTE(AJ$6,"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142))*HLOOKUP(LEFT(TRIM(AJ$6),FIND("~",SUBSTITUTE(AJ$6," ","~",LEN(TRIM(AJ$6))-LEN(SUBSTITUTE(TRIM(AJ$6)," ",""))))-1)&amp;" Total",$B$6:$BB$305,ROW($A142)-5,FALSE))</f>
        <v>0</v>
      </c>
      <c r="AK142" s="143">
        <f ca="1">IF(AK$5&lt;&gt;"",HLOOKUP(AK$5,Functionalization!$G$6:$R$305,ROW($A142)-5,FALSE),IFERROR(INDEX(AK$269:AK$305,MATCH($F142,$B$269:$B$305,0))/VLOOKUP($F142,$B$269:$BB$305,MATCH(LEFT(TRIM(AK$6),FIND("~",SUBSTITUTE(AK$6,"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142))*HLOOKUP(LEFT(TRIM(AK$6),FIND("~",SUBSTITUTE(AK$6," ","~",LEN(TRIM(AK$6))-LEN(SUBSTITUTE(TRIM(AK$6)," ",""))))-1)&amp;" Total",$B$6:$BB$305,ROW($A142)-5,FALSE))</f>
        <v>0</v>
      </c>
      <c r="AL142" s="143">
        <f ca="1">IF(AL$5&lt;&gt;"",HLOOKUP(AL$5,Functionalization!$G$6:$R$305,ROW($A142)-5,FALSE),IFERROR(INDEX(AL$269:AL$305,MATCH($F142,$B$269:$B$305,0))/VLOOKUP($F142,$B$269:$BB$305,MATCH(LEFT(TRIM(AL$6),FIND("~",SUBSTITUTE(AL$6,"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142))*HLOOKUP(LEFT(TRIM(AL$6),FIND("~",SUBSTITUTE(AL$6," ","~",LEN(TRIM(AL$6))-LEN(SUBSTITUTE(TRIM(AL$6)," ",""))))-1)&amp;" Total",$B$6:$BB$305,ROW($A142)-5,FALSE))</f>
        <v>0</v>
      </c>
      <c r="AM142" s="143">
        <f ca="1">IF(AM$5&lt;&gt;"",HLOOKUP(AM$5,Functionalization!$G$6:$R$305,ROW($A142)-5,FALSE),IFERROR(INDEX(AM$269:AM$305,MATCH($F142,$B$269:$B$305,0))/VLOOKUP($F142,$B$269:$BB$305,MATCH(LEFT(TRIM(AM$6),FIND("~",SUBSTITUTE(AM$6,"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142))*HLOOKUP(LEFT(TRIM(AM$6),FIND("~",SUBSTITUTE(AM$6," ","~",LEN(TRIM(AM$6))-LEN(SUBSTITUTE(TRIM(AM$6)," ",""))))-1)&amp;" Total",$B$6:$BB$305,ROW($A142)-5,FALSE))</f>
        <v>0</v>
      </c>
      <c r="AN142" s="143">
        <f ca="1">IF(AN$5&lt;&gt;"",HLOOKUP(AN$5,Functionalization!$G$6:$R$305,ROW($A142)-5,FALSE),IFERROR(INDEX(AN$269:AN$305,MATCH($F142,$B$269:$B$305,0))/VLOOKUP($F142,$B$269:$BB$305,MATCH(LEFT(TRIM(AN$6),FIND("~",SUBSTITUTE(AN$6,"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142))*HLOOKUP(LEFT(TRIM(AN$6),FIND("~",SUBSTITUTE(AN$6," ","~",LEN(TRIM(AN$6))-LEN(SUBSTITUTE(TRIM(AN$6)," ",""))))-1)&amp;" Total",$B$6:$BB$305,ROW($A142)-5,FALSE))</f>
        <v>0</v>
      </c>
      <c r="AO142" s="143">
        <f ca="1">IF(AO$5&lt;&gt;"",HLOOKUP(AO$5,Functionalization!$G$6:$R$305,ROW($A142)-5,FALSE),IFERROR(INDEX(AO$269:AO$305,MATCH($F142,$B$269:$B$305,0))/VLOOKUP($F142,$B$269:$BB$305,MATCH(LEFT(TRIM(AO$6),FIND("~",SUBSTITUTE(AO$6,"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142))*HLOOKUP(LEFT(TRIM(AO$6),FIND("~",SUBSTITUTE(AO$6," ","~",LEN(TRIM(AO$6))-LEN(SUBSTITUTE(TRIM(AO$6)," ",""))))-1)&amp;" Total",$B$6:$BB$305,ROW($A142)-5,FALSE))</f>
        <v>0</v>
      </c>
      <c r="AP142" s="143">
        <f ca="1">IF(AP$5&lt;&gt;"",HLOOKUP(AP$5,Functionalization!$G$6:$R$305,ROW($A142)-5,FALSE),IFERROR(INDEX(AP$269:AP$305,MATCH($F142,$B$269:$B$305,0))/VLOOKUP($F142,$B$269:$BB$305,MATCH(LEFT(TRIM(AP$6),FIND("~",SUBSTITUTE(AP$6,"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142))*HLOOKUP(LEFT(TRIM(AP$6),FIND("~",SUBSTITUTE(AP$6," ","~",LEN(TRIM(AP$6))-LEN(SUBSTITUTE(TRIM(AP$6)," ",""))))-1)&amp;" Total",$B$6:$BB$305,ROW($A142)-5,FALSE))</f>
        <v>0</v>
      </c>
      <c r="AQ142" s="143">
        <f ca="1">IF(AQ$5&lt;&gt;"",HLOOKUP(AQ$5,Functionalization!$G$6:$R$305,ROW($A142)-5,FALSE),IFERROR(INDEX(AQ$269:AQ$305,MATCH($F142,$B$269:$B$305,0))/VLOOKUP($F142,$B$269:$BB$305,MATCH(LEFT(TRIM(AQ$6),FIND("~",SUBSTITUTE(AQ$6,"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142))*HLOOKUP(LEFT(TRIM(AQ$6),FIND("~",SUBSTITUTE(AQ$6," ","~",LEN(TRIM(AQ$6))-LEN(SUBSTITUTE(TRIM(AQ$6)," ",""))))-1)&amp;" Total",$B$6:$BB$305,ROW($A142)-5,FALSE))</f>
        <v>0</v>
      </c>
      <c r="AR142" s="143">
        <f ca="1">IF(AR$5&lt;&gt;"",HLOOKUP(AR$5,Functionalization!$G$6:$R$305,ROW($A142)-5,FALSE),IFERROR(INDEX(AR$269:AR$305,MATCH($F142,$B$269:$B$305,0))/VLOOKUP($F142,$B$269:$BB$305,MATCH(LEFT(TRIM(AR$6),FIND("~",SUBSTITUTE(AR$6,"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142))*HLOOKUP(LEFT(TRIM(AR$6),FIND("~",SUBSTITUTE(AR$6," ","~",LEN(TRIM(AR$6))-LEN(SUBSTITUTE(TRIM(AR$6)," ",""))))-1)&amp;" Total",$B$6:$BB$305,ROW($A142)-5,FALSE))</f>
        <v>0</v>
      </c>
      <c r="AS142" s="143">
        <f ca="1">IF(AS$5&lt;&gt;"",HLOOKUP(AS$5,Functionalization!$G$6:$R$305,ROW($A142)-5,FALSE),IFERROR(INDEX(AS$269:AS$305,MATCH($F142,$B$269:$B$305,0))/VLOOKUP($F142,$B$269:$BB$305,MATCH(LEFT(TRIM(AS$6),FIND("~",SUBSTITUTE(AS$6,"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142))*HLOOKUP(LEFT(TRIM(AS$6),FIND("~",SUBSTITUTE(AS$6," ","~",LEN(TRIM(AS$6))-LEN(SUBSTITUTE(TRIM(AS$6)," ",""))))-1)&amp;" Total",$B$6:$BB$305,ROW($A142)-5,FALSE))</f>
        <v>0</v>
      </c>
      <c r="AT142" s="143">
        <f ca="1">IF(AT$5&lt;&gt;"",HLOOKUP(AT$5,Functionalization!$G$6:$R$305,ROW($A142)-5,FALSE),IFERROR(INDEX(AT$269:AT$305,MATCH($F142,$B$269:$B$305,0))/VLOOKUP($F142,$B$269:$BB$305,MATCH(LEFT(TRIM(AT$6),FIND("~",SUBSTITUTE(AT$6,"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142))*HLOOKUP(LEFT(TRIM(AT$6),FIND("~",SUBSTITUTE(AT$6," ","~",LEN(TRIM(AT$6))-LEN(SUBSTITUTE(TRIM(AT$6)," ",""))))-1)&amp;" Total",$B$6:$BB$305,ROW($A142)-5,FALSE))</f>
        <v>0</v>
      </c>
      <c r="AU142" s="143">
        <f ca="1">IF(AU$5&lt;&gt;"",HLOOKUP(AU$5,Functionalization!$G$6:$R$305,ROW($A142)-5,FALSE),IFERROR(INDEX(AU$269:AU$305,MATCH($F142,$B$269:$B$305,0))/VLOOKUP($F142,$B$269:$BB$305,MATCH(LEFT(TRIM(AU$6),FIND("~",SUBSTITUTE(AU$6,"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142))*HLOOKUP(LEFT(TRIM(AU$6),FIND("~",SUBSTITUTE(AU$6," ","~",LEN(TRIM(AU$6))-LEN(SUBSTITUTE(TRIM(AU$6)," ",""))))-1)&amp;" Total",$B$6:$BB$305,ROW($A142)-5,FALSE))</f>
        <v>0</v>
      </c>
      <c r="AV142" s="143">
        <f ca="1">IF(AV$5&lt;&gt;"",HLOOKUP(AV$5,Functionalization!$G$6:$R$305,ROW($A142)-5,FALSE),IFERROR(INDEX(AV$269:AV$305,MATCH($F142,$B$269:$B$305,0))/VLOOKUP($F142,$B$269:$BB$305,MATCH(LEFT(TRIM(AV$6),FIND("~",SUBSTITUTE(AV$6,"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142))*HLOOKUP(LEFT(TRIM(AV$6),FIND("~",SUBSTITUTE(AV$6," ","~",LEN(TRIM(AV$6))-LEN(SUBSTITUTE(TRIM(AV$6)," ",""))))-1)&amp;" Total",$B$6:$BB$305,ROW($A142)-5,FALSE))</f>
        <v>0</v>
      </c>
      <c r="AW142" s="143">
        <f ca="1">IF(AW$5&lt;&gt;"",HLOOKUP(AW$5,Functionalization!$G$6:$R$305,ROW($A142)-5,FALSE),IFERROR(INDEX(AW$269:AW$305,MATCH($F142,$B$269:$B$305,0))/VLOOKUP($F142,$B$269:$BB$305,MATCH(LEFT(TRIM(AW$6),FIND("~",SUBSTITUTE(AW$6,"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142))*HLOOKUP(LEFT(TRIM(AW$6),FIND("~",SUBSTITUTE(AW$6," ","~",LEN(TRIM(AW$6))-LEN(SUBSTITUTE(TRIM(AW$6)," ",""))))-1)&amp;" Total",$B$6:$BB$305,ROW($A142)-5,FALSE))</f>
        <v>0</v>
      </c>
      <c r="AX142" s="143">
        <f ca="1">IF(AX$5&lt;&gt;"",HLOOKUP(AX$5,Functionalization!$G$6:$R$305,ROW($A142)-5,FALSE),IFERROR(INDEX(AX$269:AX$305,MATCH($F142,$B$269:$B$305,0))/VLOOKUP($F142,$B$269:$BB$305,MATCH(LEFT(TRIM(AX$6),FIND("~",SUBSTITUTE(AX$6,"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142))*HLOOKUP(LEFT(TRIM(AX$6),FIND("~",SUBSTITUTE(AX$6," ","~",LEN(TRIM(AX$6))-LEN(SUBSTITUTE(TRIM(AX$6)," ",""))))-1)&amp;" Total",$B$6:$BB$305,ROW($A142)-5,FALSE))</f>
        <v>0</v>
      </c>
      <c r="AY142" s="143">
        <f ca="1">IF(AY$5&lt;&gt;"",HLOOKUP(AY$5,Functionalization!$G$6:$R$305,ROW($A142)-5,FALSE),IFERROR(INDEX(AY$269:AY$305,MATCH($F142,$B$269:$B$305,0))/VLOOKUP($F142,$B$269:$BB$305,MATCH(LEFT(TRIM(AY$6),FIND("~",SUBSTITUTE(AY$6,"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142))*HLOOKUP(LEFT(TRIM(AY$6),FIND("~",SUBSTITUTE(AY$6," ","~",LEN(TRIM(AY$6))-LEN(SUBSTITUTE(TRIM(AY$6)," ",""))))-1)&amp;" Total",$B$6:$BB$305,ROW($A142)-5,FALSE))</f>
        <v>0</v>
      </c>
      <c r="AZ142" s="143">
        <f ca="1">IF(AZ$5&lt;&gt;"",HLOOKUP(AZ$5,Functionalization!$G$6:$R$305,ROW($A142)-5,FALSE),IFERROR(INDEX(AZ$269:AZ$305,MATCH($F142,$B$269:$B$305,0))/VLOOKUP($F142,$B$269:$BB$305,MATCH(LEFT(TRIM(AZ$6),FIND("~",SUBSTITUTE(AZ$6,"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142))*HLOOKUP(LEFT(TRIM(AZ$6),FIND("~",SUBSTITUTE(AZ$6," ","~",LEN(TRIM(AZ$6))-LEN(SUBSTITUTE(TRIM(AZ$6)," ",""))))-1)&amp;" Total",$B$6:$BB$305,ROW($A142)-5,FALSE))</f>
        <v>0</v>
      </c>
      <c r="BA142" s="143">
        <f ca="1">IF(BA$5&lt;&gt;"",HLOOKUP(BA$5,Functionalization!$G$6:$R$305,ROW($A142)-5,FALSE),IFERROR(INDEX(BA$269:BA$305,MATCH($F142,$B$269:$B$305,0))/VLOOKUP($F142,$B$269:$BB$305,MATCH(LEFT(TRIM(BA$6),FIND("~",SUBSTITUTE(BA$6,"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142))*HLOOKUP(LEFT(TRIM(BA$6),FIND("~",SUBSTITUTE(BA$6," ","~",LEN(TRIM(BA$6))-LEN(SUBSTITUTE(TRIM(BA$6)," ",""))))-1)&amp;" Total",$B$6:$BB$305,ROW($A142)-5,FALSE))</f>
        <v>0</v>
      </c>
      <c r="BB142" s="143">
        <f ca="1">IF(BB$5&lt;&gt;"",HLOOKUP(BB$5,Functionalization!$G$6:$R$305,ROW($A142)-5,FALSE),IFERROR(INDEX(BB$269:BB$305,MATCH($F142,$B$269:$B$305,0))/VLOOKUP($F142,$B$269:$BB$305,MATCH(LEFT(TRIM(BB$6),FIND("~",SUBSTITUTE(BB$6,"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142))*HLOOKUP(LEFT(TRIM(BB$6),FIND("~",SUBSTITUTE(BB$6," ","~",LEN(TRIM(BB$6))-LEN(SUBSTITUTE(TRIM(BB$6)," ",""))))-1)&amp;" Total",$B$6:$BB$305,ROW($A142)-5,FALSE))</f>
        <v>0</v>
      </c>
      <c r="BD142" s="79">
        <f ca="1">IFERROR(IF(SUMIF($G$6:$BB$6,BD$6&amp;" Total",$G142:$BB142)-(SUMIF($G$6:$BB$6,BD$6&amp;" "&amp;'Input-Func_Class'!$D$22,$G142:$BB142)+IFERROR(SUMIF($G$6:$BB$6,BD$6&amp;" "&amp;'Input-Func_Class'!$E$22,$G142:$BB142),SUMIF($G$6:$BB$6,BD$6&amp;" "&amp;'Input-Func_Class'!$B$24,$G142:$BB142))+SUMIF($G$6:$BB$6,BD$6&amp;" "&amp;'Input-Func_Class'!$F$22,$G142:$BB142))&lt;Check_Limit,0,1),1)</f>
        <v>0</v>
      </c>
      <c r="BE142" s="79">
        <f ca="1">IFERROR(IF(SUMIF($G$6:$BB$6,BE$6&amp;" Total",$G142:$BB142)-(SUMIF($G$6:$BB$6,BE$6&amp;" "&amp;'Input-Func_Class'!$D$22,$G142:$BB142)+IFERROR(SUMIF($G$6:$BB$6,BE$6&amp;" "&amp;'Input-Func_Class'!$E$22,$G142:$BB142),SUMIF($G$6:$BB$6,BE$6&amp;" "&amp;'Input-Func_Class'!$B$24,$G142:$BB142))+SUMIF($G$6:$BB$6,BE$6&amp;" "&amp;'Input-Func_Class'!$F$22,$G142:$BB142))&lt;Check_Limit,0,1),1)</f>
        <v>0</v>
      </c>
      <c r="BF142" s="79">
        <f ca="1">IFERROR(IF(SUMIF($G$6:$BB$6,BF$6&amp;" Total",$G142:$BB142)-(SUMIF($G$6:$BB$6,BF$6&amp;" "&amp;'Input-Func_Class'!$D$22,$G142:$BB142)+IFERROR(SUMIF($G$6:$BB$6,BF$6&amp;" "&amp;'Input-Func_Class'!$E$22,$G142:$BB142),SUMIF($G$6:$BB$6,BF$6&amp;" "&amp;'Input-Func_Class'!$B$24,$G142:$BB142))+SUMIF($G$6:$BB$6,BF$6&amp;" "&amp;'Input-Func_Class'!$F$22,$G142:$BB142))&lt;Check_Limit,0,1),1)</f>
        <v>0</v>
      </c>
      <c r="BG142" s="79">
        <f ca="1">IFERROR(IF(SUMIF($G$6:$BB$6,BG$6&amp;" Total",$G142:$BB142)-(SUMIF($G$6:$BB$6,BG$6&amp;" "&amp;'Input-Func_Class'!$D$22,$G142:$BB142)+IFERROR(SUMIF($G$6:$BB$6,BG$6&amp;" "&amp;'Input-Func_Class'!$E$22,$G142:$BB142),SUMIF($G$6:$BB$6,BG$6&amp;" "&amp;'Input-Func_Class'!$B$24,$G142:$BB142))+SUMIF($G$6:$BB$6,BG$6&amp;" "&amp;'Input-Func_Class'!$F$22,$G142:$BB142))&lt;Check_Limit,0,1),1)</f>
        <v>0</v>
      </c>
      <c r="BH142" s="79">
        <f ca="1">IFERROR(IF(SUMIF($G$6:$BB$6,BH$6&amp;" Total",$G142:$BB142)-(SUMIF($G$6:$BB$6,BH$6&amp;" "&amp;'Input-Func_Class'!$D$22,$G142:$BB142)+IFERROR(SUMIF($G$6:$BB$6,BH$6&amp;" "&amp;'Input-Func_Class'!$E$22,$G142:$BB142),SUMIF($G$6:$BB$6,BH$6&amp;" "&amp;'Input-Func_Class'!$B$24,$G142:$BB142))+SUMIF($G$6:$BB$6,BH$6&amp;" "&amp;'Input-Func_Class'!$F$22,$G142:$BB142))&lt;Check_Limit,0,1),1)</f>
        <v>0</v>
      </c>
      <c r="BI142" s="79">
        <f ca="1">IFERROR(IF(SUMIF($G$6:$BB$6,BI$6&amp;" Total",$G142:$BB142)-(SUMIF($G$6:$BB$6,BI$6&amp;" "&amp;'Input-Func_Class'!$D$22,$G142:$BB142)+IFERROR(SUMIF($G$6:$BB$6,BI$6&amp;" "&amp;'Input-Func_Class'!$E$22,$G142:$BB142),SUMIF($G$6:$BB$6,BI$6&amp;" "&amp;'Input-Func_Class'!$B$24,$G142:$BB142))+SUMIF($G$6:$BB$6,BI$6&amp;" "&amp;'Input-Func_Class'!$F$22,$G142:$BB142))&lt;Check_Limit,0,1),1)</f>
        <v>0</v>
      </c>
      <c r="BJ142" s="79">
        <f ca="1">IFERROR(IF(SUMIF($G$6:$BB$6,BJ$6&amp;" Total",$G142:$BB142)-(SUMIF($G$6:$BB$6,BJ$6&amp;" "&amp;'Input-Func_Class'!$D$22,$G142:$BB142)+IFERROR(SUMIF($G$6:$BB$6,BJ$6&amp;" "&amp;'Input-Func_Class'!$E$22,$G142:$BB142),SUMIF($G$6:$BB$6,BJ$6&amp;" "&amp;'Input-Func_Class'!$B$24,$G142:$BB142))+SUMIF($G$6:$BB$6,BJ$6&amp;" "&amp;'Input-Func_Class'!$F$22,$G142:$BB142))&lt;Check_Limit,0,1),1)</f>
        <v>0</v>
      </c>
      <c r="BK142" s="79">
        <f ca="1">IFERROR(IF(SUMIF($G$6:$BB$6,BK$6&amp;" Total",$G142:$BB142)-(SUMIF($G$6:$BB$6,BK$6&amp;" "&amp;'Input-Func_Class'!$D$22,$G142:$BB142)+IFERROR(SUMIF($G$6:$BB$6,BK$6&amp;" "&amp;'Input-Func_Class'!$E$22,$G142:$BB142),SUMIF($G$6:$BB$6,BK$6&amp;" "&amp;'Input-Func_Class'!$B$24,$G142:$BB142))+SUMIF($G$6:$BB$6,BK$6&amp;" "&amp;'Input-Func_Class'!$F$22,$G142:$BB142))&lt;Check_Limit,0,1),1)</f>
        <v>0</v>
      </c>
      <c r="BL142" s="79">
        <f ca="1">IFERROR(IF(SUMIF($G$6:$BB$6,BL$6&amp;" Total",$G142:$BB142)-(SUMIF($G$6:$BB$6,BL$6&amp;" "&amp;'Input-Func_Class'!$D$22,$G142:$BB142)+IFERROR(SUMIF($G$6:$BB$6,BL$6&amp;" "&amp;'Input-Func_Class'!$E$22,$G142:$BB142),SUMIF($G$6:$BB$6,BL$6&amp;" "&amp;'Input-Func_Class'!$B$24,$G142:$BB142))+SUMIF($G$6:$BB$6,BL$6&amp;" "&amp;'Input-Func_Class'!$F$22,$G142:$BB142))&lt;Check_Limit,0,1),1)</f>
        <v>0</v>
      </c>
      <c r="BM142" s="79">
        <f ca="1">IFERROR(IF(SUMIF($G$6:$BB$6,BM$6&amp;" Total",$G142:$BB142)-(SUMIF($G$6:$BB$6,BM$6&amp;" "&amp;'Input-Func_Class'!$D$22,$G142:$BB142)+IFERROR(SUMIF($G$6:$BB$6,BM$6&amp;" "&amp;'Input-Func_Class'!$E$22,$G142:$BB142),SUMIF($G$6:$BB$6,BM$6&amp;" "&amp;'Input-Func_Class'!$B$24,$G142:$BB142))+SUMIF($G$6:$BB$6,BM$6&amp;" "&amp;'Input-Func_Class'!$F$22,$G142:$BB142))&lt;Check_Limit,0,1),1)</f>
        <v>0</v>
      </c>
      <c r="BN142" s="79">
        <f ca="1">IFERROR(IF(SUMIF($G$6:$BB$6,BN$6&amp;" Total",$G142:$BB142)-(SUMIF($G$6:$BB$6,BN$6&amp;" "&amp;'Input-Func_Class'!$D$22,$G142:$BB142)+IFERROR(SUMIF($G$6:$BB$6,BN$6&amp;" "&amp;'Input-Func_Class'!$E$22,$G142:$BB142),SUMIF($G$6:$BB$6,BN$6&amp;" "&amp;'Input-Func_Class'!$B$24,$G142:$BB142))+SUMIF($G$6:$BB$6,BN$6&amp;" "&amp;'Input-Func_Class'!$F$22,$G142:$BB142))&lt;Check_Limit,0,1),1)</f>
        <v>0</v>
      </c>
      <c r="BO142" s="79">
        <f ca="1">IFERROR(IF(SUMIF($G$6:$BB$6,BO$6&amp;" Total",$G142:$BB142)-(SUMIF($G$6:$BB$6,BO$6&amp;" "&amp;'Input-Func_Class'!$D$22,$G142:$BB142)+IFERROR(SUMIF($G$6:$BB$6,BO$6&amp;" "&amp;'Input-Func_Class'!$E$22,$G142:$BB142),SUMIF($G$6:$BB$6,BO$6&amp;" "&amp;'Input-Func_Class'!$B$24,$G142:$BB142))+SUMIF($G$6:$BB$6,BO$6&amp;" "&amp;'Input-Func_Class'!$F$22,$G142:$BB142))&lt;Check_Limit,0,1),1)</f>
        <v>0</v>
      </c>
    </row>
    <row r="143" spans="1:67" outlineLevel="1">
      <c r="A143" s="113">
        <f>IF(ISBLANK('Input-Accounts'!A143),"",'Input-Accounts'!A143)</f>
        <v>122</v>
      </c>
      <c r="B143" s="17" t="str">
        <f>IF(ISBLANK('Input-Accounts'!B143),"",'Input-Accounts'!B143)</f>
        <v>Compressor Station</v>
      </c>
      <c r="C143" s="113">
        <f>IF(ISBLANK('Input-Accounts'!C143),"",'Input-Accounts'!C143)</f>
        <v>888</v>
      </c>
      <c r="D143" s="143">
        <f>Functionalization!$D143</f>
        <v>484351.09259738587</v>
      </c>
      <c r="E143" s="143">
        <f t="shared" ca="1" si="27"/>
        <v>0</v>
      </c>
      <c r="F143" s="89" t="str">
        <f>IF($D143=0,"-",IF('Input-Accounts'!$E143&lt;&gt;0,'Input-Accounts'!$E143,'Input-Accounts'!$G143))</f>
        <v>DEMAND</v>
      </c>
      <c r="G143" s="143">
        <f ca="1">IF(G$5&lt;&gt;"",HLOOKUP(G$5,Functionalization!$G$6:$R$305,ROW($A143)-5,FALSE),IFERROR(INDEX(G$269:G$305,MATCH($F143,$B$269:$B$305,0))/VLOOKUP($F143,$B$269:$BB$305,MATCH(LEFT(TRIM(G$6),FIND("~",SUBSTITUTE(G$6,"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143))*HLOOKUP(LEFT(TRIM(G$6),FIND("~",SUBSTITUTE(G$6," ","~",LEN(TRIM(G$6))-LEN(SUBSTITUTE(TRIM(G$6)," ",""))))-1)&amp;" Total",$B$6:$BB$305,ROW($A143)-5,FALSE))</f>
        <v>0</v>
      </c>
      <c r="H143" s="143">
        <f ca="1">IF(H$5&lt;&gt;"",HLOOKUP(H$5,Functionalization!$G$6:$R$305,ROW($A143)-5,FALSE),IFERROR(INDEX(H$269:H$305,MATCH($F143,$B$269:$B$305,0))/VLOOKUP($F143,$B$269:$BB$305,MATCH(LEFT(TRIM(H$6),FIND("~",SUBSTITUTE(H$6,"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143))*HLOOKUP(LEFT(TRIM(H$6),FIND("~",SUBSTITUTE(H$6," ","~",LEN(TRIM(H$6))-LEN(SUBSTITUTE(TRIM(H$6)," ",""))))-1)&amp;" Total",$B$6:$BB$305,ROW($A143)-5,FALSE))</f>
        <v>0</v>
      </c>
      <c r="I143" s="143">
        <f ca="1">IF(I$5&lt;&gt;"",HLOOKUP(I$5,Functionalization!$G$6:$R$305,ROW($A143)-5,FALSE),IFERROR(INDEX(I$269:I$305,MATCH($F143,$B$269:$B$305,0))/VLOOKUP($F143,$B$269:$BB$305,MATCH(LEFT(TRIM(I$6),FIND("~",SUBSTITUTE(I$6,"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143))*HLOOKUP(LEFT(TRIM(I$6),FIND("~",SUBSTITUTE(I$6," ","~",LEN(TRIM(I$6))-LEN(SUBSTITUTE(TRIM(I$6)," ",""))))-1)&amp;" Total",$B$6:$BB$305,ROW($A143)-5,FALSE))</f>
        <v>0</v>
      </c>
      <c r="J143" s="143">
        <f ca="1">IF(J$5&lt;&gt;"",HLOOKUP(J$5,Functionalization!$G$6:$R$305,ROW($A143)-5,FALSE),IFERROR(INDEX(J$269:J$305,MATCH($F143,$B$269:$B$305,0))/VLOOKUP($F143,$B$269:$BB$305,MATCH(LEFT(TRIM(J$6),FIND("~",SUBSTITUTE(J$6,"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143))*HLOOKUP(LEFT(TRIM(J$6),FIND("~",SUBSTITUTE(J$6," ","~",LEN(TRIM(J$6))-LEN(SUBSTITUTE(TRIM(J$6)," ",""))))-1)&amp;" Total",$B$6:$BB$305,ROW($A143)-5,FALSE))</f>
        <v>0</v>
      </c>
      <c r="K143" s="143">
        <f ca="1">IF(K$5&lt;&gt;"",HLOOKUP(K$5,Functionalization!$G$6:$R$305,ROW($A143)-5,FALSE),IFERROR(INDEX(K$269:K$305,MATCH($F143,$B$269:$B$305,0))/VLOOKUP($F143,$B$269:$BB$305,MATCH(LEFT(TRIM(K$6),FIND("~",SUBSTITUTE(K$6,"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143))*HLOOKUP(LEFT(TRIM(K$6),FIND("~",SUBSTITUTE(K$6," ","~",LEN(TRIM(K$6))-LEN(SUBSTITUTE(TRIM(K$6)," ",""))))-1)&amp;" Total",$B$6:$BB$305,ROW($A143)-5,FALSE))</f>
        <v>0</v>
      </c>
      <c r="L143" s="143">
        <f ca="1">IF(L$5&lt;&gt;"",HLOOKUP(L$5,Functionalization!$G$6:$R$305,ROW($A143)-5,FALSE),IFERROR(INDEX(L$269:L$305,MATCH($F143,$B$269:$B$305,0))/VLOOKUP($F143,$B$269:$BB$305,MATCH(LEFT(TRIM(L$6),FIND("~",SUBSTITUTE(L$6,"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143))*HLOOKUP(LEFT(TRIM(L$6),FIND("~",SUBSTITUTE(L$6," ","~",LEN(TRIM(L$6))-LEN(SUBSTITUTE(TRIM(L$6)," ",""))))-1)&amp;" Total",$B$6:$BB$305,ROW($A143)-5,FALSE))</f>
        <v>0</v>
      </c>
      <c r="M143" s="143">
        <f ca="1">IF(M$5&lt;&gt;"",HLOOKUP(M$5,Functionalization!$G$6:$R$305,ROW($A143)-5,FALSE),IFERROR(INDEX(M$269:M$305,MATCH($F143,$B$269:$B$305,0))/VLOOKUP($F143,$B$269:$BB$305,MATCH(LEFT(TRIM(M$6),FIND("~",SUBSTITUTE(M$6,"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143))*HLOOKUP(LEFT(TRIM(M$6),FIND("~",SUBSTITUTE(M$6," ","~",LEN(TRIM(M$6))-LEN(SUBSTITUTE(TRIM(M$6)," ",""))))-1)&amp;" Total",$B$6:$BB$305,ROW($A143)-5,FALSE))</f>
        <v>0</v>
      </c>
      <c r="N143" s="143">
        <f ca="1">IF(N$5&lt;&gt;"",HLOOKUP(N$5,Functionalization!$G$6:$R$305,ROW($A143)-5,FALSE),IFERROR(INDEX(N$269:N$305,MATCH($F143,$B$269:$B$305,0))/VLOOKUP($F143,$B$269:$BB$305,MATCH(LEFT(TRIM(N$6),FIND("~",SUBSTITUTE(N$6,"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143))*HLOOKUP(LEFT(TRIM(N$6),FIND("~",SUBSTITUTE(N$6," ","~",LEN(TRIM(N$6))-LEN(SUBSTITUTE(TRIM(N$6)," ",""))))-1)&amp;" Total",$B$6:$BB$305,ROW($A143)-5,FALSE))</f>
        <v>0</v>
      </c>
      <c r="O143" s="143">
        <f ca="1">IF(O$5&lt;&gt;"",HLOOKUP(O$5,Functionalization!$G$6:$R$305,ROW($A143)-5,FALSE),IFERROR(INDEX(O$269:O$305,MATCH($F143,$B$269:$B$305,0))/VLOOKUP($F143,$B$269:$BB$305,MATCH(LEFT(TRIM(O$6),FIND("~",SUBSTITUTE(O$6,"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143))*HLOOKUP(LEFT(TRIM(O$6),FIND("~",SUBSTITUTE(O$6," ","~",LEN(TRIM(O$6))-LEN(SUBSTITUTE(TRIM(O$6)," ",""))))-1)&amp;" Total",$B$6:$BB$305,ROW($A143)-5,FALSE))</f>
        <v>484351.09259738587</v>
      </c>
      <c r="P143" s="143">
        <f ca="1">IF(P$5&lt;&gt;"",HLOOKUP(P$5,Functionalization!$G$6:$R$305,ROW($A143)-5,FALSE),IFERROR(INDEX(P$269:P$305,MATCH($F143,$B$269:$B$305,0))/VLOOKUP($F143,$B$269:$BB$305,MATCH(LEFT(TRIM(P$6),FIND("~",SUBSTITUTE(P$6,"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143))*HLOOKUP(LEFT(TRIM(P$6),FIND("~",SUBSTITUTE(P$6," ","~",LEN(TRIM(P$6))-LEN(SUBSTITUTE(TRIM(P$6)," ",""))))-1)&amp;" Total",$B$6:$BB$305,ROW($A143)-5,FALSE))</f>
        <v>484351.09259738587</v>
      </c>
      <c r="Q143" s="143">
        <f ca="1">IF(Q$5&lt;&gt;"",HLOOKUP(Q$5,Functionalization!$G$6:$R$305,ROW($A143)-5,FALSE),IFERROR(INDEX(Q$269:Q$305,MATCH($F143,$B$269:$B$305,0))/VLOOKUP($F143,$B$269:$BB$305,MATCH(LEFT(TRIM(Q$6),FIND("~",SUBSTITUTE(Q$6,"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143))*HLOOKUP(LEFT(TRIM(Q$6),FIND("~",SUBSTITUTE(Q$6," ","~",LEN(TRIM(Q$6))-LEN(SUBSTITUTE(TRIM(Q$6)," ",""))))-1)&amp;" Total",$B$6:$BB$305,ROW($A143)-5,FALSE))</f>
        <v>0</v>
      </c>
      <c r="R143" s="143">
        <f ca="1">IF(R$5&lt;&gt;"",HLOOKUP(R$5,Functionalization!$G$6:$R$305,ROW($A143)-5,FALSE),IFERROR(INDEX(R$269:R$305,MATCH($F143,$B$269:$B$305,0))/VLOOKUP($F143,$B$269:$BB$305,MATCH(LEFT(TRIM(R$6),FIND("~",SUBSTITUTE(R$6,"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143))*HLOOKUP(LEFT(TRIM(R$6),FIND("~",SUBSTITUTE(R$6," ","~",LEN(TRIM(R$6))-LEN(SUBSTITUTE(TRIM(R$6)," ",""))))-1)&amp;" Total",$B$6:$BB$305,ROW($A143)-5,FALSE))</f>
        <v>0</v>
      </c>
      <c r="S143" s="143">
        <f ca="1">IF(S$5&lt;&gt;"",HLOOKUP(S$5,Functionalization!$G$6:$R$305,ROW($A143)-5,FALSE),IFERROR(INDEX(S$269:S$305,MATCH($F143,$B$269:$B$305,0))/VLOOKUP($F143,$B$269:$BB$305,MATCH(LEFT(TRIM(S$6),FIND("~",SUBSTITUTE(S$6,"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143))*HLOOKUP(LEFT(TRIM(S$6),FIND("~",SUBSTITUTE(S$6," ","~",LEN(TRIM(S$6))-LEN(SUBSTITUTE(TRIM(S$6)," ",""))))-1)&amp;" Total",$B$6:$BB$305,ROW($A143)-5,FALSE))</f>
        <v>0</v>
      </c>
      <c r="T143" s="143">
        <f ca="1">IF(T$5&lt;&gt;"",HLOOKUP(T$5,Functionalization!$G$6:$R$305,ROW($A143)-5,FALSE),IFERROR(INDEX(T$269:T$305,MATCH($F143,$B$269:$B$305,0))/VLOOKUP($F143,$B$269:$BB$305,MATCH(LEFT(TRIM(T$6),FIND("~",SUBSTITUTE(T$6,"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143))*HLOOKUP(LEFT(TRIM(T$6),FIND("~",SUBSTITUTE(T$6," ","~",LEN(TRIM(T$6))-LEN(SUBSTITUTE(TRIM(T$6)," ",""))))-1)&amp;" Total",$B$6:$BB$305,ROW($A143)-5,FALSE))</f>
        <v>0</v>
      </c>
      <c r="U143" s="143">
        <f ca="1">IF(U$5&lt;&gt;"",HLOOKUP(U$5,Functionalization!$G$6:$R$305,ROW($A143)-5,FALSE),IFERROR(INDEX(U$269:U$305,MATCH($F143,$B$269:$B$305,0))/VLOOKUP($F143,$B$269:$BB$305,MATCH(LEFT(TRIM(U$6),FIND("~",SUBSTITUTE(U$6,"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143))*HLOOKUP(LEFT(TRIM(U$6),FIND("~",SUBSTITUTE(U$6," ","~",LEN(TRIM(U$6))-LEN(SUBSTITUTE(TRIM(U$6)," ",""))))-1)&amp;" Total",$B$6:$BB$305,ROW($A143)-5,FALSE))</f>
        <v>0</v>
      </c>
      <c r="V143" s="143">
        <f ca="1">IF(V$5&lt;&gt;"",HLOOKUP(V$5,Functionalization!$G$6:$R$305,ROW($A143)-5,FALSE),IFERROR(INDEX(V$269:V$305,MATCH($F143,$B$269:$B$305,0))/VLOOKUP($F143,$B$269:$BB$305,MATCH(LEFT(TRIM(V$6),FIND("~",SUBSTITUTE(V$6,"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143))*HLOOKUP(LEFT(TRIM(V$6),FIND("~",SUBSTITUTE(V$6," ","~",LEN(TRIM(V$6))-LEN(SUBSTITUTE(TRIM(V$6)," ",""))))-1)&amp;" Total",$B$6:$BB$305,ROW($A143)-5,FALSE))</f>
        <v>0</v>
      </c>
      <c r="W143" s="143">
        <f ca="1">IF(W$5&lt;&gt;"",HLOOKUP(W$5,Functionalization!$G$6:$R$305,ROW($A143)-5,FALSE),IFERROR(INDEX(W$269:W$305,MATCH($F143,$B$269:$B$305,0))/VLOOKUP($F143,$B$269:$BB$305,MATCH(LEFT(TRIM(W$6),FIND("~",SUBSTITUTE(W$6,"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143))*HLOOKUP(LEFT(TRIM(W$6),FIND("~",SUBSTITUTE(W$6," ","~",LEN(TRIM(W$6))-LEN(SUBSTITUTE(TRIM(W$6)," ",""))))-1)&amp;" Total",$B$6:$BB$305,ROW($A143)-5,FALSE))</f>
        <v>0</v>
      </c>
      <c r="X143" s="143">
        <f ca="1">IF(X$5&lt;&gt;"",HLOOKUP(X$5,Functionalization!$G$6:$R$305,ROW($A143)-5,FALSE),IFERROR(INDEX(X$269:X$305,MATCH($F143,$B$269:$B$305,0))/VLOOKUP($F143,$B$269:$BB$305,MATCH(LEFT(TRIM(X$6),FIND("~",SUBSTITUTE(X$6,"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143))*HLOOKUP(LEFT(TRIM(X$6),FIND("~",SUBSTITUTE(X$6," ","~",LEN(TRIM(X$6))-LEN(SUBSTITUTE(TRIM(X$6)," ",""))))-1)&amp;" Total",$B$6:$BB$305,ROW($A143)-5,FALSE))</f>
        <v>0</v>
      </c>
      <c r="Y143" s="143">
        <f ca="1">IF(Y$5&lt;&gt;"",HLOOKUP(Y$5,Functionalization!$G$6:$R$305,ROW($A143)-5,FALSE),IFERROR(INDEX(Y$269:Y$305,MATCH($F143,$B$269:$B$305,0))/VLOOKUP($F143,$B$269:$BB$305,MATCH(LEFT(TRIM(Y$6),FIND("~",SUBSTITUTE(Y$6,"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143))*HLOOKUP(LEFT(TRIM(Y$6),FIND("~",SUBSTITUTE(Y$6," ","~",LEN(TRIM(Y$6))-LEN(SUBSTITUTE(TRIM(Y$6)," ",""))))-1)&amp;" Total",$B$6:$BB$305,ROW($A143)-5,FALSE))</f>
        <v>0</v>
      </c>
      <c r="Z143" s="143">
        <f ca="1">IF(Z$5&lt;&gt;"",HLOOKUP(Z$5,Functionalization!$G$6:$R$305,ROW($A143)-5,FALSE),IFERROR(INDEX(Z$269:Z$305,MATCH($F143,$B$269:$B$305,0))/VLOOKUP($F143,$B$269:$BB$305,MATCH(LEFT(TRIM(Z$6),FIND("~",SUBSTITUTE(Z$6,"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143))*HLOOKUP(LEFT(TRIM(Z$6),FIND("~",SUBSTITUTE(Z$6," ","~",LEN(TRIM(Z$6))-LEN(SUBSTITUTE(TRIM(Z$6)," ",""))))-1)&amp;" Total",$B$6:$BB$305,ROW($A143)-5,FALSE))</f>
        <v>0</v>
      </c>
      <c r="AA143" s="143">
        <f ca="1">IF(AA$5&lt;&gt;"",HLOOKUP(AA$5,Functionalization!$G$6:$R$305,ROW($A143)-5,FALSE),IFERROR(INDEX(AA$269:AA$305,MATCH($F143,$B$269:$B$305,0))/VLOOKUP($F143,$B$269:$BB$305,MATCH(LEFT(TRIM(AA$6),FIND("~",SUBSTITUTE(AA$6,"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143))*HLOOKUP(LEFT(TRIM(AA$6),FIND("~",SUBSTITUTE(AA$6," ","~",LEN(TRIM(AA$6))-LEN(SUBSTITUTE(TRIM(AA$6)," ",""))))-1)&amp;" Total",$B$6:$BB$305,ROW($A143)-5,FALSE))</f>
        <v>0</v>
      </c>
      <c r="AB143" s="143">
        <f ca="1">IF(AB$5&lt;&gt;"",HLOOKUP(AB$5,Functionalization!$G$6:$R$305,ROW($A143)-5,FALSE),IFERROR(INDEX(AB$269:AB$305,MATCH($F143,$B$269:$B$305,0))/VLOOKUP($F143,$B$269:$BB$305,MATCH(LEFT(TRIM(AB$6),FIND("~",SUBSTITUTE(AB$6,"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143))*HLOOKUP(LEFT(TRIM(AB$6),FIND("~",SUBSTITUTE(AB$6," ","~",LEN(TRIM(AB$6))-LEN(SUBSTITUTE(TRIM(AB$6)," ",""))))-1)&amp;" Total",$B$6:$BB$305,ROW($A143)-5,FALSE))</f>
        <v>0</v>
      </c>
      <c r="AC143" s="143">
        <f ca="1">IF(AC$5&lt;&gt;"",HLOOKUP(AC$5,Functionalization!$G$6:$R$305,ROW($A143)-5,FALSE),IFERROR(INDEX(AC$269:AC$305,MATCH($F143,$B$269:$B$305,0))/VLOOKUP($F143,$B$269:$BB$305,MATCH(LEFT(TRIM(AC$6),FIND("~",SUBSTITUTE(AC$6,"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143))*HLOOKUP(LEFT(TRIM(AC$6),FIND("~",SUBSTITUTE(AC$6," ","~",LEN(TRIM(AC$6))-LEN(SUBSTITUTE(TRIM(AC$6)," ",""))))-1)&amp;" Total",$B$6:$BB$305,ROW($A143)-5,FALSE))</f>
        <v>0</v>
      </c>
      <c r="AD143" s="143">
        <f ca="1">IF(AD$5&lt;&gt;"",HLOOKUP(AD$5,Functionalization!$G$6:$R$305,ROW($A143)-5,FALSE),IFERROR(INDEX(AD$269:AD$305,MATCH($F143,$B$269:$B$305,0))/VLOOKUP($F143,$B$269:$BB$305,MATCH(LEFT(TRIM(AD$6),FIND("~",SUBSTITUTE(AD$6,"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143))*HLOOKUP(LEFT(TRIM(AD$6),FIND("~",SUBSTITUTE(AD$6," ","~",LEN(TRIM(AD$6))-LEN(SUBSTITUTE(TRIM(AD$6)," ",""))))-1)&amp;" Total",$B$6:$BB$305,ROW($A143)-5,FALSE))</f>
        <v>0</v>
      </c>
      <c r="AE143" s="143">
        <f ca="1">IF(AE$5&lt;&gt;"",HLOOKUP(AE$5,Functionalization!$G$6:$R$305,ROW($A143)-5,FALSE),IFERROR(INDEX(AE$269:AE$305,MATCH($F143,$B$269:$B$305,0))/VLOOKUP($F143,$B$269:$BB$305,MATCH(LEFT(TRIM(AE$6),FIND("~",SUBSTITUTE(AE$6,"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143))*HLOOKUP(LEFT(TRIM(AE$6),FIND("~",SUBSTITUTE(AE$6," ","~",LEN(TRIM(AE$6))-LEN(SUBSTITUTE(TRIM(AE$6)," ",""))))-1)&amp;" Total",$B$6:$BB$305,ROW($A143)-5,FALSE))</f>
        <v>0</v>
      </c>
      <c r="AF143" s="143">
        <f ca="1">IF(AF$5&lt;&gt;"",HLOOKUP(AF$5,Functionalization!$G$6:$R$305,ROW($A143)-5,FALSE),IFERROR(INDEX(AF$269:AF$305,MATCH($F143,$B$269:$B$305,0))/VLOOKUP($F143,$B$269:$BB$305,MATCH(LEFT(TRIM(AF$6),FIND("~",SUBSTITUTE(AF$6,"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143))*HLOOKUP(LEFT(TRIM(AF$6),FIND("~",SUBSTITUTE(AF$6," ","~",LEN(TRIM(AF$6))-LEN(SUBSTITUTE(TRIM(AF$6)," ",""))))-1)&amp;" Total",$B$6:$BB$305,ROW($A143)-5,FALSE))</f>
        <v>0</v>
      </c>
      <c r="AG143" s="143">
        <f ca="1">IF(AG$5&lt;&gt;"",HLOOKUP(AG$5,Functionalization!$G$6:$R$305,ROW($A143)-5,FALSE),IFERROR(INDEX(AG$269:AG$305,MATCH($F143,$B$269:$B$305,0))/VLOOKUP($F143,$B$269:$BB$305,MATCH(LEFT(TRIM(AG$6),FIND("~",SUBSTITUTE(AG$6,"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143))*HLOOKUP(LEFT(TRIM(AG$6),FIND("~",SUBSTITUTE(AG$6," ","~",LEN(TRIM(AG$6))-LEN(SUBSTITUTE(TRIM(AG$6)," ",""))))-1)&amp;" Total",$B$6:$BB$305,ROW($A143)-5,FALSE))</f>
        <v>0</v>
      </c>
      <c r="AH143" s="143">
        <f ca="1">IF(AH$5&lt;&gt;"",HLOOKUP(AH$5,Functionalization!$G$6:$R$305,ROW($A143)-5,FALSE),IFERROR(INDEX(AH$269:AH$305,MATCH($F143,$B$269:$B$305,0))/VLOOKUP($F143,$B$269:$BB$305,MATCH(LEFT(TRIM(AH$6),FIND("~",SUBSTITUTE(AH$6,"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143))*HLOOKUP(LEFT(TRIM(AH$6),FIND("~",SUBSTITUTE(AH$6," ","~",LEN(TRIM(AH$6))-LEN(SUBSTITUTE(TRIM(AH$6)," ",""))))-1)&amp;" Total",$B$6:$BB$305,ROW($A143)-5,FALSE))</f>
        <v>0</v>
      </c>
      <c r="AI143" s="143">
        <f ca="1">IF(AI$5&lt;&gt;"",HLOOKUP(AI$5,Functionalization!$G$6:$R$305,ROW($A143)-5,FALSE),IFERROR(INDEX(AI$269:AI$305,MATCH($F143,$B$269:$B$305,0))/VLOOKUP($F143,$B$269:$BB$305,MATCH(LEFT(TRIM(AI$6),FIND("~",SUBSTITUTE(AI$6,"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143))*HLOOKUP(LEFT(TRIM(AI$6),FIND("~",SUBSTITUTE(AI$6," ","~",LEN(TRIM(AI$6))-LEN(SUBSTITUTE(TRIM(AI$6)," ",""))))-1)&amp;" Total",$B$6:$BB$305,ROW($A143)-5,FALSE))</f>
        <v>0</v>
      </c>
      <c r="AJ143" s="143">
        <f ca="1">IF(AJ$5&lt;&gt;"",HLOOKUP(AJ$5,Functionalization!$G$6:$R$305,ROW($A143)-5,FALSE),IFERROR(INDEX(AJ$269:AJ$305,MATCH($F143,$B$269:$B$305,0))/VLOOKUP($F143,$B$269:$BB$305,MATCH(LEFT(TRIM(AJ$6),FIND("~",SUBSTITUTE(AJ$6,"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143))*HLOOKUP(LEFT(TRIM(AJ$6),FIND("~",SUBSTITUTE(AJ$6," ","~",LEN(TRIM(AJ$6))-LEN(SUBSTITUTE(TRIM(AJ$6)," ",""))))-1)&amp;" Total",$B$6:$BB$305,ROW($A143)-5,FALSE))</f>
        <v>0</v>
      </c>
      <c r="AK143" s="143">
        <f ca="1">IF(AK$5&lt;&gt;"",HLOOKUP(AK$5,Functionalization!$G$6:$R$305,ROW($A143)-5,FALSE),IFERROR(INDEX(AK$269:AK$305,MATCH($F143,$B$269:$B$305,0))/VLOOKUP($F143,$B$269:$BB$305,MATCH(LEFT(TRIM(AK$6),FIND("~",SUBSTITUTE(AK$6,"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143))*HLOOKUP(LEFT(TRIM(AK$6),FIND("~",SUBSTITUTE(AK$6," ","~",LEN(TRIM(AK$6))-LEN(SUBSTITUTE(TRIM(AK$6)," ",""))))-1)&amp;" Total",$B$6:$BB$305,ROW($A143)-5,FALSE))</f>
        <v>0</v>
      </c>
      <c r="AL143" s="143">
        <f ca="1">IF(AL$5&lt;&gt;"",HLOOKUP(AL$5,Functionalization!$G$6:$R$305,ROW($A143)-5,FALSE),IFERROR(INDEX(AL$269:AL$305,MATCH($F143,$B$269:$B$305,0))/VLOOKUP($F143,$B$269:$BB$305,MATCH(LEFT(TRIM(AL$6),FIND("~",SUBSTITUTE(AL$6,"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143))*HLOOKUP(LEFT(TRIM(AL$6),FIND("~",SUBSTITUTE(AL$6," ","~",LEN(TRIM(AL$6))-LEN(SUBSTITUTE(TRIM(AL$6)," ",""))))-1)&amp;" Total",$B$6:$BB$305,ROW($A143)-5,FALSE))</f>
        <v>0</v>
      </c>
      <c r="AM143" s="143">
        <f ca="1">IF(AM$5&lt;&gt;"",HLOOKUP(AM$5,Functionalization!$G$6:$R$305,ROW($A143)-5,FALSE),IFERROR(INDEX(AM$269:AM$305,MATCH($F143,$B$269:$B$305,0))/VLOOKUP($F143,$B$269:$BB$305,MATCH(LEFT(TRIM(AM$6),FIND("~",SUBSTITUTE(AM$6,"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143))*HLOOKUP(LEFT(TRIM(AM$6),FIND("~",SUBSTITUTE(AM$6," ","~",LEN(TRIM(AM$6))-LEN(SUBSTITUTE(TRIM(AM$6)," ",""))))-1)&amp;" Total",$B$6:$BB$305,ROW($A143)-5,FALSE))</f>
        <v>0</v>
      </c>
      <c r="AN143" s="143">
        <f ca="1">IF(AN$5&lt;&gt;"",HLOOKUP(AN$5,Functionalization!$G$6:$R$305,ROW($A143)-5,FALSE),IFERROR(INDEX(AN$269:AN$305,MATCH($F143,$B$269:$B$305,0))/VLOOKUP($F143,$B$269:$BB$305,MATCH(LEFT(TRIM(AN$6),FIND("~",SUBSTITUTE(AN$6,"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143))*HLOOKUP(LEFT(TRIM(AN$6),FIND("~",SUBSTITUTE(AN$6," ","~",LEN(TRIM(AN$6))-LEN(SUBSTITUTE(TRIM(AN$6)," ",""))))-1)&amp;" Total",$B$6:$BB$305,ROW($A143)-5,FALSE))</f>
        <v>0</v>
      </c>
      <c r="AO143" s="143">
        <f ca="1">IF(AO$5&lt;&gt;"",HLOOKUP(AO$5,Functionalization!$G$6:$R$305,ROW($A143)-5,FALSE),IFERROR(INDEX(AO$269:AO$305,MATCH($F143,$B$269:$B$305,0))/VLOOKUP($F143,$B$269:$BB$305,MATCH(LEFT(TRIM(AO$6),FIND("~",SUBSTITUTE(AO$6,"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143))*HLOOKUP(LEFT(TRIM(AO$6),FIND("~",SUBSTITUTE(AO$6," ","~",LEN(TRIM(AO$6))-LEN(SUBSTITUTE(TRIM(AO$6)," ",""))))-1)&amp;" Total",$B$6:$BB$305,ROW($A143)-5,FALSE))</f>
        <v>0</v>
      </c>
      <c r="AP143" s="143">
        <f ca="1">IF(AP$5&lt;&gt;"",HLOOKUP(AP$5,Functionalization!$G$6:$R$305,ROW($A143)-5,FALSE),IFERROR(INDEX(AP$269:AP$305,MATCH($F143,$B$269:$B$305,0))/VLOOKUP($F143,$B$269:$BB$305,MATCH(LEFT(TRIM(AP$6),FIND("~",SUBSTITUTE(AP$6,"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143))*HLOOKUP(LEFT(TRIM(AP$6),FIND("~",SUBSTITUTE(AP$6," ","~",LEN(TRIM(AP$6))-LEN(SUBSTITUTE(TRIM(AP$6)," ",""))))-1)&amp;" Total",$B$6:$BB$305,ROW($A143)-5,FALSE))</f>
        <v>0</v>
      </c>
      <c r="AQ143" s="143">
        <f ca="1">IF(AQ$5&lt;&gt;"",HLOOKUP(AQ$5,Functionalization!$G$6:$R$305,ROW($A143)-5,FALSE),IFERROR(INDEX(AQ$269:AQ$305,MATCH($F143,$B$269:$B$305,0))/VLOOKUP($F143,$B$269:$BB$305,MATCH(LEFT(TRIM(AQ$6),FIND("~",SUBSTITUTE(AQ$6,"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143))*HLOOKUP(LEFT(TRIM(AQ$6),FIND("~",SUBSTITUTE(AQ$6," ","~",LEN(TRIM(AQ$6))-LEN(SUBSTITUTE(TRIM(AQ$6)," ",""))))-1)&amp;" Total",$B$6:$BB$305,ROW($A143)-5,FALSE))</f>
        <v>0</v>
      </c>
      <c r="AR143" s="143">
        <f ca="1">IF(AR$5&lt;&gt;"",HLOOKUP(AR$5,Functionalization!$G$6:$R$305,ROW($A143)-5,FALSE),IFERROR(INDEX(AR$269:AR$305,MATCH($F143,$B$269:$B$305,0))/VLOOKUP($F143,$B$269:$BB$305,MATCH(LEFT(TRIM(AR$6),FIND("~",SUBSTITUTE(AR$6,"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143))*HLOOKUP(LEFT(TRIM(AR$6),FIND("~",SUBSTITUTE(AR$6," ","~",LEN(TRIM(AR$6))-LEN(SUBSTITUTE(TRIM(AR$6)," ",""))))-1)&amp;" Total",$B$6:$BB$305,ROW($A143)-5,FALSE))</f>
        <v>0</v>
      </c>
      <c r="AS143" s="143">
        <f ca="1">IF(AS$5&lt;&gt;"",HLOOKUP(AS$5,Functionalization!$G$6:$R$305,ROW($A143)-5,FALSE),IFERROR(INDEX(AS$269:AS$305,MATCH($F143,$B$269:$B$305,0))/VLOOKUP($F143,$B$269:$BB$305,MATCH(LEFT(TRIM(AS$6),FIND("~",SUBSTITUTE(AS$6,"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143))*HLOOKUP(LEFT(TRIM(AS$6),FIND("~",SUBSTITUTE(AS$6," ","~",LEN(TRIM(AS$6))-LEN(SUBSTITUTE(TRIM(AS$6)," ",""))))-1)&amp;" Total",$B$6:$BB$305,ROW($A143)-5,FALSE))</f>
        <v>0</v>
      </c>
      <c r="AT143" s="143">
        <f ca="1">IF(AT$5&lt;&gt;"",HLOOKUP(AT$5,Functionalization!$G$6:$R$305,ROW($A143)-5,FALSE),IFERROR(INDEX(AT$269:AT$305,MATCH($F143,$B$269:$B$305,0))/VLOOKUP($F143,$B$269:$BB$305,MATCH(LEFT(TRIM(AT$6),FIND("~",SUBSTITUTE(AT$6,"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143))*HLOOKUP(LEFT(TRIM(AT$6),FIND("~",SUBSTITUTE(AT$6," ","~",LEN(TRIM(AT$6))-LEN(SUBSTITUTE(TRIM(AT$6)," ",""))))-1)&amp;" Total",$B$6:$BB$305,ROW($A143)-5,FALSE))</f>
        <v>0</v>
      </c>
      <c r="AU143" s="143">
        <f ca="1">IF(AU$5&lt;&gt;"",HLOOKUP(AU$5,Functionalization!$G$6:$R$305,ROW($A143)-5,FALSE),IFERROR(INDEX(AU$269:AU$305,MATCH($F143,$B$269:$B$305,0))/VLOOKUP($F143,$B$269:$BB$305,MATCH(LEFT(TRIM(AU$6),FIND("~",SUBSTITUTE(AU$6,"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143))*HLOOKUP(LEFT(TRIM(AU$6),FIND("~",SUBSTITUTE(AU$6," ","~",LEN(TRIM(AU$6))-LEN(SUBSTITUTE(TRIM(AU$6)," ",""))))-1)&amp;" Total",$B$6:$BB$305,ROW($A143)-5,FALSE))</f>
        <v>0</v>
      </c>
      <c r="AV143" s="143">
        <f ca="1">IF(AV$5&lt;&gt;"",HLOOKUP(AV$5,Functionalization!$G$6:$R$305,ROW($A143)-5,FALSE),IFERROR(INDEX(AV$269:AV$305,MATCH($F143,$B$269:$B$305,0))/VLOOKUP($F143,$B$269:$BB$305,MATCH(LEFT(TRIM(AV$6),FIND("~",SUBSTITUTE(AV$6,"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143))*HLOOKUP(LEFT(TRIM(AV$6),FIND("~",SUBSTITUTE(AV$6," ","~",LEN(TRIM(AV$6))-LEN(SUBSTITUTE(TRIM(AV$6)," ",""))))-1)&amp;" Total",$B$6:$BB$305,ROW($A143)-5,FALSE))</f>
        <v>0</v>
      </c>
      <c r="AW143" s="143">
        <f ca="1">IF(AW$5&lt;&gt;"",HLOOKUP(AW$5,Functionalization!$G$6:$R$305,ROW($A143)-5,FALSE),IFERROR(INDEX(AW$269:AW$305,MATCH($F143,$B$269:$B$305,0))/VLOOKUP($F143,$B$269:$BB$305,MATCH(LEFT(TRIM(AW$6),FIND("~",SUBSTITUTE(AW$6,"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143))*HLOOKUP(LEFT(TRIM(AW$6),FIND("~",SUBSTITUTE(AW$6," ","~",LEN(TRIM(AW$6))-LEN(SUBSTITUTE(TRIM(AW$6)," ",""))))-1)&amp;" Total",$B$6:$BB$305,ROW($A143)-5,FALSE))</f>
        <v>0</v>
      </c>
      <c r="AX143" s="143">
        <f ca="1">IF(AX$5&lt;&gt;"",HLOOKUP(AX$5,Functionalization!$G$6:$R$305,ROW($A143)-5,FALSE),IFERROR(INDEX(AX$269:AX$305,MATCH($F143,$B$269:$B$305,0))/VLOOKUP($F143,$B$269:$BB$305,MATCH(LEFT(TRIM(AX$6),FIND("~",SUBSTITUTE(AX$6,"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143))*HLOOKUP(LEFT(TRIM(AX$6),FIND("~",SUBSTITUTE(AX$6," ","~",LEN(TRIM(AX$6))-LEN(SUBSTITUTE(TRIM(AX$6)," ",""))))-1)&amp;" Total",$B$6:$BB$305,ROW($A143)-5,FALSE))</f>
        <v>0</v>
      </c>
      <c r="AY143" s="143">
        <f ca="1">IF(AY$5&lt;&gt;"",HLOOKUP(AY$5,Functionalization!$G$6:$R$305,ROW($A143)-5,FALSE),IFERROR(INDEX(AY$269:AY$305,MATCH($F143,$B$269:$B$305,0))/VLOOKUP($F143,$B$269:$BB$305,MATCH(LEFT(TRIM(AY$6),FIND("~",SUBSTITUTE(AY$6,"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143))*HLOOKUP(LEFT(TRIM(AY$6),FIND("~",SUBSTITUTE(AY$6," ","~",LEN(TRIM(AY$6))-LEN(SUBSTITUTE(TRIM(AY$6)," ",""))))-1)&amp;" Total",$B$6:$BB$305,ROW($A143)-5,FALSE))</f>
        <v>0</v>
      </c>
      <c r="AZ143" s="143">
        <f ca="1">IF(AZ$5&lt;&gt;"",HLOOKUP(AZ$5,Functionalization!$G$6:$R$305,ROW($A143)-5,FALSE),IFERROR(INDEX(AZ$269:AZ$305,MATCH($F143,$B$269:$B$305,0))/VLOOKUP($F143,$B$269:$BB$305,MATCH(LEFT(TRIM(AZ$6),FIND("~",SUBSTITUTE(AZ$6,"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143))*HLOOKUP(LEFT(TRIM(AZ$6),FIND("~",SUBSTITUTE(AZ$6," ","~",LEN(TRIM(AZ$6))-LEN(SUBSTITUTE(TRIM(AZ$6)," ",""))))-1)&amp;" Total",$B$6:$BB$305,ROW($A143)-5,FALSE))</f>
        <v>0</v>
      </c>
      <c r="BA143" s="143">
        <f ca="1">IF(BA$5&lt;&gt;"",HLOOKUP(BA$5,Functionalization!$G$6:$R$305,ROW($A143)-5,FALSE),IFERROR(INDEX(BA$269:BA$305,MATCH($F143,$B$269:$B$305,0))/VLOOKUP($F143,$B$269:$BB$305,MATCH(LEFT(TRIM(BA$6),FIND("~",SUBSTITUTE(BA$6,"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143))*HLOOKUP(LEFT(TRIM(BA$6),FIND("~",SUBSTITUTE(BA$6," ","~",LEN(TRIM(BA$6))-LEN(SUBSTITUTE(TRIM(BA$6)," ",""))))-1)&amp;" Total",$B$6:$BB$305,ROW($A143)-5,FALSE))</f>
        <v>0</v>
      </c>
      <c r="BB143" s="143">
        <f ca="1">IF(BB$5&lt;&gt;"",HLOOKUP(BB$5,Functionalization!$G$6:$R$305,ROW($A143)-5,FALSE),IFERROR(INDEX(BB$269:BB$305,MATCH($F143,$B$269:$B$305,0))/VLOOKUP($F143,$B$269:$BB$305,MATCH(LEFT(TRIM(BB$6),FIND("~",SUBSTITUTE(BB$6,"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143))*HLOOKUP(LEFT(TRIM(BB$6),FIND("~",SUBSTITUTE(BB$6," ","~",LEN(TRIM(BB$6))-LEN(SUBSTITUTE(TRIM(BB$6)," ",""))))-1)&amp;" Total",$B$6:$BB$305,ROW($A143)-5,FALSE))</f>
        <v>0</v>
      </c>
      <c r="BD143" s="79">
        <f ca="1">IFERROR(IF(SUMIF($G$6:$BB$6,BD$6&amp;" Total",$G143:$BB143)-(SUMIF($G$6:$BB$6,BD$6&amp;" "&amp;'Input-Func_Class'!$D$22,$G143:$BB143)+IFERROR(SUMIF($G$6:$BB$6,BD$6&amp;" "&amp;'Input-Func_Class'!$E$22,$G143:$BB143),SUMIF($G$6:$BB$6,BD$6&amp;" "&amp;'Input-Func_Class'!$B$24,$G143:$BB143))+SUMIF($G$6:$BB$6,BD$6&amp;" "&amp;'Input-Func_Class'!$F$22,$G143:$BB143))&lt;Check_Limit,0,1),1)</f>
        <v>0</v>
      </c>
      <c r="BE143" s="79">
        <f ca="1">IFERROR(IF(SUMIF($G$6:$BB$6,BE$6&amp;" Total",$G143:$BB143)-(SUMIF($G$6:$BB$6,BE$6&amp;" "&amp;'Input-Func_Class'!$D$22,$G143:$BB143)+IFERROR(SUMIF($G$6:$BB$6,BE$6&amp;" "&amp;'Input-Func_Class'!$E$22,$G143:$BB143),SUMIF($G$6:$BB$6,BE$6&amp;" "&amp;'Input-Func_Class'!$B$24,$G143:$BB143))+SUMIF($G$6:$BB$6,BE$6&amp;" "&amp;'Input-Func_Class'!$F$22,$G143:$BB143))&lt;Check_Limit,0,1),1)</f>
        <v>0</v>
      </c>
      <c r="BF143" s="79">
        <f ca="1">IFERROR(IF(SUMIF($G$6:$BB$6,BF$6&amp;" Total",$G143:$BB143)-(SUMIF($G$6:$BB$6,BF$6&amp;" "&amp;'Input-Func_Class'!$D$22,$G143:$BB143)+IFERROR(SUMIF($G$6:$BB$6,BF$6&amp;" "&amp;'Input-Func_Class'!$E$22,$G143:$BB143),SUMIF($G$6:$BB$6,BF$6&amp;" "&amp;'Input-Func_Class'!$B$24,$G143:$BB143))+SUMIF($G$6:$BB$6,BF$6&amp;" "&amp;'Input-Func_Class'!$F$22,$G143:$BB143))&lt;Check_Limit,0,1),1)</f>
        <v>0</v>
      </c>
      <c r="BG143" s="79">
        <f ca="1">IFERROR(IF(SUMIF($G$6:$BB$6,BG$6&amp;" Total",$G143:$BB143)-(SUMIF($G$6:$BB$6,BG$6&amp;" "&amp;'Input-Func_Class'!$D$22,$G143:$BB143)+IFERROR(SUMIF($G$6:$BB$6,BG$6&amp;" "&amp;'Input-Func_Class'!$E$22,$G143:$BB143),SUMIF($G$6:$BB$6,BG$6&amp;" "&amp;'Input-Func_Class'!$B$24,$G143:$BB143))+SUMIF($G$6:$BB$6,BG$6&amp;" "&amp;'Input-Func_Class'!$F$22,$G143:$BB143))&lt;Check_Limit,0,1),1)</f>
        <v>0</v>
      </c>
      <c r="BH143" s="79">
        <f ca="1">IFERROR(IF(SUMIF($G$6:$BB$6,BH$6&amp;" Total",$G143:$BB143)-(SUMIF($G$6:$BB$6,BH$6&amp;" "&amp;'Input-Func_Class'!$D$22,$G143:$BB143)+IFERROR(SUMIF($G$6:$BB$6,BH$6&amp;" "&amp;'Input-Func_Class'!$E$22,$G143:$BB143),SUMIF($G$6:$BB$6,BH$6&amp;" "&amp;'Input-Func_Class'!$B$24,$G143:$BB143))+SUMIF($G$6:$BB$6,BH$6&amp;" "&amp;'Input-Func_Class'!$F$22,$G143:$BB143))&lt;Check_Limit,0,1),1)</f>
        <v>0</v>
      </c>
      <c r="BI143" s="79">
        <f ca="1">IFERROR(IF(SUMIF($G$6:$BB$6,BI$6&amp;" Total",$G143:$BB143)-(SUMIF($G$6:$BB$6,BI$6&amp;" "&amp;'Input-Func_Class'!$D$22,$G143:$BB143)+IFERROR(SUMIF($G$6:$BB$6,BI$6&amp;" "&amp;'Input-Func_Class'!$E$22,$G143:$BB143),SUMIF($G$6:$BB$6,BI$6&amp;" "&amp;'Input-Func_Class'!$B$24,$G143:$BB143))+SUMIF($G$6:$BB$6,BI$6&amp;" "&amp;'Input-Func_Class'!$F$22,$G143:$BB143))&lt;Check_Limit,0,1),1)</f>
        <v>0</v>
      </c>
      <c r="BJ143" s="79">
        <f ca="1">IFERROR(IF(SUMIF($G$6:$BB$6,BJ$6&amp;" Total",$G143:$BB143)-(SUMIF($G$6:$BB$6,BJ$6&amp;" "&amp;'Input-Func_Class'!$D$22,$G143:$BB143)+IFERROR(SUMIF($G$6:$BB$6,BJ$6&amp;" "&amp;'Input-Func_Class'!$E$22,$G143:$BB143),SUMIF($G$6:$BB$6,BJ$6&amp;" "&amp;'Input-Func_Class'!$B$24,$G143:$BB143))+SUMIF($G$6:$BB$6,BJ$6&amp;" "&amp;'Input-Func_Class'!$F$22,$G143:$BB143))&lt;Check_Limit,0,1),1)</f>
        <v>0</v>
      </c>
      <c r="BK143" s="79">
        <f ca="1">IFERROR(IF(SUMIF($G$6:$BB$6,BK$6&amp;" Total",$G143:$BB143)-(SUMIF($G$6:$BB$6,BK$6&amp;" "&amp;'Input-Func_Class'!$D$22,$G143:$BB143)+IFERROR(SUMIF($G$6:$BB$6,BK$6&amp;" "&amp;'Input-Func_Class'!$E$22,$G143:$BB143),SUMIF($G$6:$BB$6,BK$6&amp;" "&amp;'Input-Func_Class'!$B$24,$G143:$BB143))+SUMIF($G$6:$BB$6,BK$6&amp;" "&amp;'Input-Func_Class'!$F$22,$G143:$BB143))&lt;Check_Limit,0,1),1)</f>
        <v>0</v>
      </c>
      <c r="BL143" s="79">
        <f ca="1">IFERROR(IF(SUMIF($G$6:$BB$6,BL$6&amp;" Total",$G143:$BB143)-(SUMIF($G$6:$BB$6,BL$6&amp;" "&amp;'Input-Func_Class'!$D$22,$G143:$BB143)+IFERROR(SUMIF($G$6:$BB$6,BL$6&amp;" "&amp;'Input-Func_Class'!$E$22,$G143:$BB143),SUMIF($G$6:$BB$6,BL$6&amp;" "&amp;'Input-Func_Class'!$B$24,$G143:$BB143))+SUMIF($G$6:$BB$6,BL$6&amp;" "&amp;'Input-Func_Class'!$F$22,$G143:$BB143))&lt;Check_Limit,0,1),1)</f>
        <v>0</v>
      </c>
      <c r="BM143" s="79">
        <f ca="1">IFERROR(IF(SUMIF($G$6:$BB$6,BM$6&amp;" Total",$G143:$BB143)-(SUMIF($G$6:$BB$6,BM$6&amp;" "&amp;'Input-Func_Class'!$D$22,$G143:$BB143)+IFERROR(SUMIF($G$6:$BB$6,BM$6&amp;" "&amp;'Input-Func_Class'!$E$22,$G143:$BB143),SUMIF($G$6:$BB$6,BM$6&amp;" "&amp;'Input-Func_Class'!$B$24,$G143:$BB143))+SUMIF($G$6:$BB$6,BM$6&amp;" "&amp;'Input-Func_Class'!$F$22,$G143:$BB143))&lt;Check_Limit,0,1),1)</f>
        <v>0</v>
      </c>
      <c r="BN143" s="79">
        <f ca="1">IFERROR(IF(SUMIF($G$6:$BB$6,BN$6&amp;" Total",$G143:$BB143)-(SUMIF($G$6:$BB$6,BN$6&amp;" "&amp;'Input-Func_Class'!$D$22,$G143:$BB143)+IFERROR(SUMIF($G$6:$BB$6,BN$6&amp;" "&amp;'Input-Func_Class'!$E$22,$G143:$BB143),SUMIF($G$6:$BB$6,BN$6&amp;" "&amp;'Input-Func_Class'!$B$24,$G143:$BB143))+SUMIF($G$6:$BB$6,BN$6&amp;" "&amp;'Input-Func_Class'!$F$22,$G143:$BB143))&lt;Check_Limit,0,1),1)</f>
        <v>0</v>
      </c>
      <c r="BO143" s="79">
        <f ca="1">IFERROR(IF(SUMIF($G$6:$BB$6,BO$6&amp;" Total",$G143:$BB143)-(SUMIF($G$6:$BB$6,BO$6&amp;" "&amp;'Input-Func_Class'!$D$22,$G143:$BB143)+IFERROR(SUMIF($G$6:$BB$6,BO$6&amp;" "&amp;'Input-Func_Class'!$E$22,$G143:$BB143),SUMIF($G$6:$BB$6,BO$6&amp;" "&amp;'Input-Func_Class'!$B$24,$G143:$BB143))+SUMIF($G$6:$BB$6,BO$6&amp;" "&amp;'Input-Func_Class'!$F$22,$G143:$BB143))&lt;Check_Limit,0,1),1)</f>
        <v>0</v>
      </c>
    </row>
    <row r="144" spans="1:67" outlineLevel="1">
      <c r="A144" s="113">
        <f>IF(ISBLANK('Input-Accounts'!A144),"",'Input-Accounts'!A144)</f>
        <v>123</v>
      </c>
      <c r="B144" s="17" t="str">
        <f>IF(ISBLANK('Input-Accounts'!B144),"",'Input-Accounts'!B144)</f>
        <v>Maintenance of M&amp;R station equipment—General</v>
      </c>
      <c r="C144" s="113">
        <f>IF(ISBLANK('Input-Accounts'!C144),"",'Input-Accounts'!C144)</f>
        <v>889</v>
      </c>
      <c r="D144" s="143">
        <f>Functionalization!$D144</f>
        <v>299913.80627510289</v>
      </c>
      <c r="E144" s="143">
        <f t="shared" ca="1" si="27"/>
        <v>0</v>
      </c>
      <c r="F144" s="89" t="str">
        <f>IF($D144=0,"-",IF('Input-Accounts'!$E144&lt;&gt;0,'Input-Accounts'!$E144,'Input-Accounts'!$G144))</f>
        <v>DEMAND</v>
      </c>
      <c r="G144" s="143">
        <f ca="1">IF(G$5&lt;&gt;"",HLOOKUP(G$5,Functionalization!$G$6:$R$305,ROW($A144)-5,FALSE),IFERROR(INDEX(G$269:G$305,MATCH($F144,$B$269:$B$305,0))/VLOOKUP($F144,$B$269:$BB$305,MATCH(LEFT(TRIM(G$6),FIND("~",SUBSTITUTE(G$6,"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144))*HLOOKUP(LEFT(TRIM(G$6),FIND("~",SUBSTITUTE(G$6," ","~",LEN(TRIM(G$6))-LEN(SUBSTITUTE(TRIM(G$6)," ",""))))-1)&amp;" Total",$B$6:$BB$305,ROW($A144)-5,FALSE))</f>
        <v>0</v>
      </c>
      <c r="H144" s="143">
        <f ca="1">IF(H$5&lt;&gt;"",HLOOKUP(H$5,Functionalization!$G$6:$R$305,ROW($A144)-5,FALSE),IFERROR(INDEX(H$269:H$305,MATCH($F144,$B$269:$B$305,0))/VLOOKUP($F144,$B$269:$BB$305,MATCH(LEFT(TRIM(H$6),FIND("~",SUBSTITUTE(H$6,"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144))*HLOOKUP(LEFT(TRIM(H$6),FIND("~",SUBSTITUTE(H$6," ","~",LEN(TRIM(H$6))-LEN(SUBSTITUTE(TRIM(H$6)," ",""))))-1)&amp;" Total",$B$6:$BB$305,ROW($A144)-5,FALSE))</f>
        <v>0</v>
      </c>
      <c r="I144" s="143">
        <f ca="1">IF(I$5&lt;&gt;"",HLOOKUP(I$5,Functionalization!$G$6:$R$305,ROW($A144)-5,FALSE),IFERROR(INDEX(I$269:I$305,MATCH($F144,$B$269:$B$305,0))/VLOOKUP($F144,$B$269:$BB$305,MATCH(LEFT(TRIM(I$6),FIND("~",SUBSTITUTE(I$6,"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144))*HLOOKUP(LEFT(TRIM(I$6),FIND("~",SUBSTITUTE(I$6," ","~",LEN(TRIM(I$6))-LEN(SUBSTITUTE(TRIM(I$6)," ",""))))-1)&amp;" Total",$B$6:$BB$305,ROW($A144)-5,FALSE))</f>
        <v>0</v>
      </c>
      <c r="J144" s="143">
        <f ca="1">IF(J$5&lt;&gt;"",HLOOKUP(J$5,Functionalization!$G$6:$R$305,ROW($A144)-5,FALSE),IFERROR(INDEX(J$269:J$305,MATCH($F144,$B$269:$B$305,0))/VLOOKUP($F144,$B$269:$BB$305,MATCH(LEFT(TRIM(J$6),FIND("~",SUBSTITUTE(J$6,"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144))*HLOOKUP(LEFT(TRIM(J$6),FIND("~",SUBSTITUTE(J$6," ","~",LEN(TRIM(J$6))-LEN(SUBSTITUTE(TRIM(J$6)," ",""))))-1)&amp;" Total",$B$6:$BB$305,ROW($A144)-5,FALSE))</f>
        <v>0</v>
      </c>
      <c r="K144" s="143">
        <f ca="1">IF(K$5&lt;&gt;"",HLOOKUP(K$5,Functionalization!$G$6:$R$305,ROW($A144)-5,FALSE),IFERROR(INDEX(K$269:K$305,MATCH($F144,$B$269:$B$305,0))/VLOOKUP($F144,$B$269:$BB$305,MATCH(LEFT(TRIM(K$6),FIND("~",SUBSTITUTE(K$6,"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144))*HLOOKUP(LEFT(TRIM(K$6),FIND("~",SUBSTITUTE(K$6," ","~",LEN(TRIM(K$6))-LEN(SUBSTITUTE(TRIM(K$6)," ",""))))-1)&amp;" Total",$B$6:$BB$305,ROW($A144)-5,FALSE))</f>
        <v>0</v>
      </c>
      <c r="L144" s="143">
        <f ca="1">IF(L$5&lt;&gt;"",HLOOKUP(L$5,Functionalization!$G$6:$R$305,ROW($A144)-5,FALSE),IFERROR(INDEX(L$269:L$305,MATCH($F144,$B$269:$B$305,0))/VLOOKUP($F144,$B$269:$BB$305,MATCH(LEFT(TRIM(L$6),FIND("~",SUBSTITUTE(L$6,"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144))*HLOOKUP(LEFT(TRIM(L$6),FIND("~",SUBSTITUTE(L$6," ","~",LEN(TRIM(L$6))-LEN(SUBSTITUTE(TRIM(L$6)," ",""))))-1)&amp;" Total",$B$6:$BB$305,ROW($A144)-5,FALSE))</f>
        <v>0</v>
      </c>
      <c r="M144" s="143">
        <f ca="1">IF(M$5&lt;&gt;"",HLOOKUP(M$5,Functionalization!$G$6:$R$305,ROW($A144)-5,FALSE),IFERROR(INDEX(M$269:M$305,MATCH($F144,$B$269:$B$305,0))/VLOOKUP($F144,$B$269:$BB$305,MATCH(LEFT(TRIM(M$6),FIND("~",SUBSTITUTE(M$6,"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144))*HLOOKUP(LEFT(TRIM(M$6),FIND("~",SUBSTITUTE(M$6," ","~",LEN(TRIM(M$6))-LEN(SUBSTITUTE(TRIM(M$6)," ",""))))-1)&amp;" Total",$B$6:$BB$305,ROW($A144)-5,FALSE))</f>
        <v>0</v>
      </c>
      <c r="N144" s="143">
        <f ca="1">IF(N$5&lt;&gt;"",HLOOKUP(N$5,Functionalization!$G$6:$R$305,ROW($A144)-5,FALSE),IFERROR(INDEX(N$269:N$305,MATCH($F144,$B$269:$B$305,0))/VLOOKUP($F144,$B$269:$BB$305,MATCH(LEFT(TRIM(N$6),FIND("~",SUBSTITUTE(N$6,"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144))*HLOOKUP(LEFT(TRIM(N$6),FIND("~",SUBSTITUTE(N$6," ","~",LEN(TRIM(N$6))-LEN(SUBSTITUTE(TRIM(N$6)," ",""))))-1)&amp;" Total",$B$6:$BB$305,ROW($A144)-5,FALSE))</f>
        <v>0</v>
      </c>
      <c r="O144" s="143">
        <f ca="1">IF(O$5&lt;&gt;"",HLOOKUP(O$5,Functionalization!$G$6:$R$305,ROW($A144)-5,FALSE),IFERROR(INDEX(O$269:O$305,MATCH($F144,$B$269:$B$305,0))/VLOOKUP($F144,$B$269:$BB$305,MATCH(LEFT(TRIM(O$6),FIND("~",SUBSTITUTE(O$6,"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144))*HLOOKUP(LEFT(TRIM(O$6),FIND("~",SUBSTITUTE(O$6," ","~",LEN(TRIM(O$6))-LEN(SUBSTITUTE(TRIM(O$6)," ",""))))-1)&amp;" Total",$B$6:$BB$305,ROW($A144)-5,FALSE))</f>
        <v>299913.80627510289</v>
      </c>
      <c r="P144" s="143">
        <f ca="1">IF(P$5&lt;&gt;"",HLOOKUP(P$5,Functionalization!$G$6:$R$305,ROW($A144)-5,FALSE),IFERROR(INDEX(P$269:P$305,MATCH($F144,$B$269:$B$305,0))/VLOOKUP($F144,$B$269:$BB$305,MATCH(LEFT(TRIM(P$6),FIND("~",SUBSTITUTE(P$6,"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144))*HLOOKUP(LEFT(TRIM(P$6),FIND("~",SUBSTITUTE(P$6," ","~",LEN(TRIM(P$6))-LEN(SUBSTITUTE(TRIM(P$6)," ",""))))-1)&amp;" Total",$B$6:$BB$305,ROW($A144)-5,FALSE))</f>
        <v>299913.80627510289</v>
      </c>
      <c r="Q144" s="143">
        <f ca="1">IF(Q$5&lt;&gt;"",HLOOKUP(Q$5,Functionalization!$G$6:$R$305,ROW($A144)-5,FALSE),IFERROR(INDEX(Q$269:Q$305,MATCH($F144,$B$269:$B$305,0))/VLOOKUP($F144,$B$269:$BB$305,MATCH(LEFT(TRIM(Q$6),FIND("~",SUBSTITUTE(Q$6,"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144))*HLOOKUP(LEFT(TRIM(Q$6),FIND("~",SUBSTITUTE(Q$6," ","~",LEN(TRIM(Q$6))-LEN(SUBSTITUTE(TRIM(Q$6)," ",""))))-1)&amp;" Total",$B$6:$BB$305,ROW($A144)-5,FALSE))</f>
        <v>0</v>
      </c>
      <c r="R144" s="143">
        <f ca="1">IF(R$5&lt;&gt;"",HLOOKUP(R$5,Functionalization!$G$6:$R$305,ROW($A144)-5,FALSE),IFERROR(INDEX(R$269:R$305,MATCH($F144,$B$269:$B$305,0))/VLOOKUP($F144,$B$269:$BB$305,MATCH(LEFT(TRIM(R$6),FIND("~",SUBSTITUTE(R$6,"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144))*HLOOKUP(LEFT(TRIM(R$6),FIND("~",SUBSTITUTE(R$6," ","~",LEN(TRIM(R$6))-LEN(SUBSTITUTE(TRIM(R$6)," ",""))))-1)&amp;" Total",$B$6:$BB$305,ROW($A144)-5,FALSE))</f>
        <v>0</v>
      </c>
      <c r="S144" s="143">
        <f ca="1">IF(S$5&lt;&gt;"",HLOOKUP(S$5,Functionalization!$G$6:$R$305,ROW($A144)-5,FALSE),IFERROR(INDEX(S$269:S$305,MATCH($F144,$B$269:$B$305,0))/VLOOKUP($F144,$B$269:$BB$305,MATCH(LEFT(TRIM(S$6),FIND("~",SUBSTITUTE(S$6,"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144))*HLOOKUP(LEFT(TRIM(S$6),FIND("~",SUBSTITUTE(S$6," ","~",LEN(TRIM(S$6))-LEN(SUBSTITUTE(TRIM(S$6)," ",""))))-1)&amp;" Total",$B$6:$BB$305,ROW($A144)-5,FALSE))</f>
        <v>0</v>
      </c>
      <c r="T144" s="143">
        <f ca="1">IF(T$5&lt;&gt;"",HLOOKUP(T$5,Functionalization!$G$6:$R$305,ROW($A144)-5,FALSE),IFERROR(INDEX(T$269:T$305,MATCH($F144,$B$269:$B$305,0))/VLOOKUP($F144,$B$269:$BB$305,MATCH(LEFT(TRIM(T$6),FIND("~",SUBSTITUTE(T$6,"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144))*HLOOKUP(LEFT(TRIM(T$6),FIND("~",SUBSTITUTE(T$6," ","~",LEN(TRIM(T$6))-LEN(SUBSTITUTE(TRIM(T$6)," ",""))))-1)&amp;" Total",$B$6:$BB$305,ROW($A144)-5,FALSE))</f>
        <v>0</v>
      </c>
      <c r="U144" s="143">
        <f ca="1">IF(U$5&lt;&gt;"",HLOOKUP(U$5,Functionalization!$G$6:$R$305,ROW($A144)-5,FALSE),IFERROR(INDEX(U$269:U$305,MATCH($F144,$B$269:$B$305,0))/VLOOKUP($F144,$B$269:$BB$305,MATCH(LEFT(TRIM(U$6),FIND("~",SUBSTITUTE(U$6,"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144))*HLOOKUP(LEFT(TRIM(U$6),FIND("~",SUBSTITUTE(U$6," ","~",LEN(TRIM(U$6))-LEN(SUBSTITUTE(TRIM(U$6)," ",""))))-1)&amp;" Total",$B$6:$BB$305,ROW($A144)-5,FALSE))</f>
        <v>0</v>
      </c>
      <c r="V144" s="143">
        <f ca="1">IF(V$5&lt;&gt;"",HLOOKUP(V$5,Functionalization!$G$6:$R$305,ROW($A144)-5,FALSE),IFERROR(INDEX(V$269:V$305,MATCH($F144,$B$269:$B$305,0))/VLOOKUP($F144,$B$269:$BB$305,MATCH(LEFT(TRIM(V$6),FIND("~",SUBSTITUTE(V$6,"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144))*HLOOKUP(LEFT(TRIM(V$6),FIND("~",SUBSTITUTE(V$6," ","~",LEN(TRIM(V$6))-LEN(SUBSTITUTE(TRIM(V$6)," ",""))))-1)&amp;" Total",$B$6:$BB$305,ROW($A144)-5,FALSE))</f>
        <v>0</v>
      </c>
      <c r="W144" s="143">
        <f ca="1">IF(W$5&lt;&gt;"",HLOOKUP(W$5,Functionalization!$G$6:$R$305,ROW($A144)-5,FALSE),IFERROR(INDEX(W$269:W$305,MATCH($F144,$B$269:$B$305,0))/VLOOKUP($F144,$B$269:$BB$305,MATCH(LEFT(TRIM(W$6),FIND("~",SUBSTITUTE(W$6,"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144))*HLOOKUP(LEFT(TRIM(W$6),FIND("~",SUBSTITUTE(W$6," ","~",LEN(TRIM(W$6))-LEN(SUBSTITUTE(TRIM(W$6)," ",""))))-1)&amp;" Total",$B$6:$BB$305,ROW($A144)-5,FALSE))</f>
        <v>0</v>
      </c>
      <c r="X144" s="143">
        <f ca="1">IF(X$5&lt;&gt;"",HLOOKUP(X$5,Functionalization!$G$6:$R$305,ROW($A144)-5,FALSE),IFERROR(INDEX(X$269:X$305,MATCH($F144,$B$269:$B$305,0))/VLOOKUP($F144,$B$269:$BB$305,MATCH(LEFT(TRIM(X$6),FIND("~",SUBSTITUTE(X$6,"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144))*HLOOKUP(LEFT(TRIM(X$6),FIND("~",SUBSTITUTE(X$6," ","~",LEN(TRIM(X$6))-LEN(SUBSTITUTE(TRIM(X$6)," ",""))))-1)&amp;" Total",$B$6:$BB$305,ROW($A144)-5,FALSE))</f>
        <v>0</v>
      </c>
      <c r="Y144" s="143">
        <f ca="1">IF(Y$5&lt;&gt;"",HLOOKUP(Y$5,Functionalization!$G$6:$R$305,ROW($A144)-5,FALSE),IFERROR(INDEX(Y$269:Y$305,MATCH($F144,$B$269:$B$305,0))/VLOOKUP($F144,$B$269:$BB$305,MATCH(LEFT(TRIM(Y$6),FIND("~",SUBSTITUTE(Y$6,"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144))*HLOOKUP(LEFT(TRIM(Y$6),FIND("~",SUBSTITUTE(Y$6," ","~",LEN(TRIM(Y$6))-LEN(SUBSTITUTE(TRIM(Y$6)," ",""))))-1)&amp;" Total",$B$6:$BB$305,ROW($A144)-5,FALSE))</f>
        <v>0</v>
      </c>
      <c r="Z144" s="143">
        <f ca="1">IF(Z$5&lt;&gt;"",HLOOKUP(Z$5,Functionalization!$G$6:$R$305,ROW($A144)-5,FALSE),IFERROR(INDEX(Z$269:Z$305,MATCH($F144,$B$269:$B$305,0))/VLOOKUP($F144,$B$269:$BB$305,MATCH(LEFT(TRIM(Z$6),FIND("~",SUBSTITUTE(Z$6,"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144))*HLOOKUP(LEFT(TRIM(Z$6),FIND("~",SUBSTITUTE(Z$6," ","~",LEN(TRIM(Z$6))-LEN(SUBSTITUTE(TRIM(Z$6)," ",""))))-1)&amp;" Total",$B$6:$BB$305,ROW($A144)-5,FALSE))</f>
        <v>0</v>
      </c>
      <c r="AA144" s="143">
        <f ca="1">IF(AA$5&lt;&gt;"",HLOOKUP(AA$5,Functionalization!$G$6:$R$305,ROW($A144)-5,FALSE),IFERROR(INDEX(AA$269:AA$305,MATCH($F144,$B$269:$B$305,0))/VLOOKUP($F144,$B$269:$BB$305,MATCH(LEFT(TRIM(AA$6),FIND("~",SUBSTITUTE(AA$6,"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144))*HLOOKUP(LEFT(TRIM(AA$6),FIND("~",SUBSTITUTE(AA$6," ","~",LEN(TRIM(AA$6))-LEN(SUBSTITUTE(TRIM(AA$6)," ",""))))-1)&amp;" Total",$B$6:$BB$305,ROW($A144)-5,FALSE))</f>
        <v>0</v>
      </c>
      <c r="AB144" s="143">
        <f ca="1">IF(AB$5&lt;&gt;"",HLOOKUP(AB$5,Functionalization!$G$6:$R$305,ROW($A144)-5,FALSE),IFERROR(INDEX(AB$269:AB$305,MATCH($F144,$B$269:$B$305,0))/VLOOKUP($F144,$B$269:$BB$305,MATCH(LEFT(TRIM(AB$6),FIND("~",SUBSTITUTE(AB$6,"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144))*HLOOKUP(LEFT(TRIM(AB$6),FIND("~",SUBSTITUTE(AB$6," ","~",LEN(TRIM(AB$6))-LEN(SUBSTITUTE(TRIM(AB$6)," ",""))))-1)&amp;" Total",$B$6:$BB$305,ROW($A144)-5,FALSE))</f>
        <v>0</v>
      </c>
      <c r="AC144" s="143">
        <f ca="1">IF(AC$5&lt;&gt;"",HLOOKUP(AC$5,Functionalization!$G$6:$R$305,ROW($A144)-5,FALSE),IFERROR(INDEX(AC$269:AC$305,MATCH($F144,$B$269:$B$305,0))/VLOOKUP($F144,$B$269:$BB$305,MATCH(LEFT(TRIM(AC$6),FIND("~",SUBSTITUTE(AC$6,"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144))*HLOOKUP(LEFT(TRIM(AC$6),FIND("~",SUBSTITUTE(AC$6," ","~",LEN(TRIM(AC$6))-LEN(SUBSTITUTE(TRIM(AC$6)," ",""))))-1)&amp;" Total",$B$6:$BB$305,ROW($A144)-5,FALSE))</f>
        <v>0</v>
      </c>
      <c r="AD144" s="143">
        <f ca="1">IF(AD$5&lt;&gt;"",HLOOKUP(AD$5,Functionalization!$G$6:$R$305,ROW($A144)-5,FALSE),IFERROR(INDEX(AD$269:AD$305,MATCH($F144,$B$269:$B$305,0))/VLOOKUP($F144,$B$269:$BB$305,MATCH(LEFT(TRIM(AD$6),FIND("~",SUBSTITUTE(AD$6,"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144))*HLOOKUP(LEFT(TRIM(AD$6),FIND("~",SUBSTITUTE(AD$6," ","~",LEN(TRIM(AD$6))-LEN(SUBSTITUTE(TRIM(AD$6)," ",""))))-1)&amp;" Total",$B$6:$BB$305,ROW($A144)-5,FALSE))</f>
        <v>0</v>
      </c>
      <c r="AE144" s="143">
        <f ca="1">IF(AE$5&lt;&gt;"",HLOOKUP(AE$5,Functionalization!$G$6:$R$305,ROW($A144)-5,FALSE),IFERROR(INDEX(AE$269:AE$305,MATCH($F144,$B$269:$B$305,0))/VLOOKUP($F144,$B$269:$BB$305,MATCH(LEFT(TRIM(AE$6),FIND("~",SUBSTITUTE(AE$6,"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144))*HLOOKUP(LEFT(TRIM(AE$6),FIND("~",SUBSTITUTE(AE$6," ","~",LEN(TRIM(AE$6))-LEN(SUBSTITUTE(TRIM(AE$6)," ",""))))-1)&amp;" Total",$B$6:$BB$305,ROW($A144)-5,FALSE))</f>
        <v>0</v>
      </c>
      <c r="AF144" s="143">
        <f ca="1">IF(AF$5&lt;&gt;"",HLOOKUP(AF$5,Functionalization!$G$6:$R$305,ROW($A144)-5,FALSE),IFERROR(INDEX(AF$269:AF$305,MATCH($F144,$B$269:$B$305,0))/VLOOKUP($F144,$B$269:$BB$305,MATCH(LEFT(TRIM(AF$6),FIND("~",SUBSTITUTE(AF$6,"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144))*HLOOKUP(LEFT(TRIM(AF$6),FIND("~",SUBSTITUTE(AF$6," ","~",LEN(TRIM(AF$6))-LEN(SUBSTITUTE(TRIM(AF$6)," ",""))))-1)&amp;" Total",$B$6:$BB$305,ROW($A144)-5,FALSE))</f>
        <v>0</v>
      </c>
      <c r="AG144" s="143">
        <f ca="1">IF(AG$5&lt;&gt;"",HLOOKUP(AG$5,Functionalization!$G$6:$R$305,ROW($A144)-5,FALSE),IFERROR(INDEX(AG$269:AG$305,MATCH($F144,$B$269:$B$305,0))/VLOOKUP($F144,$B$269:$BB$305,MATCH(LEFT(TRIM(AG$6),FIND("~",SUBSTITUTE(AG$6,"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144))*HLOOKUP(LEFT(TRIM(AG$6),FIND("~",SUBSTITUTE(AG$6," ","~",LEN(TRIM(AG$6))-LEN(SUBSTITUTE(TRIM(AG$6)," ",""))))-1)&amp;" Total",$B$6:$BB$305,ROW($A144)-5,FALSE))</f>
        <v>0</v>
      </c>
      <c r="AH144" s="143">
        <f ca="1">IF(AH$5&lt;&gt;"",HLOOKUP(AH$5,Functionalization!$G$6:$R$305,ROW($A144)-5,FALSE),IFERROR(INDEX(AH$269:AH$305,MATCH($F144,$B$269:$B$305,0))/VLOOKUP($F144,$B$269:$BB$305,MATCH(LEFT(TRIM(AH$6),FIND("~",SUBSTITUTE(AH$6,"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144))*HLOOKUP(LEFT(TRIM(AH$6),FIND("~",SUBSTITUTE(AH$6," ","~",LEN(TRIM(AH$6))-LEN(SUBSTITUTE(TRIM(AH$6)," ",""))))-1)&amp;" Total",$B$6:$BB$305,ROW($A144)-5,FALSE))</f>
        <v>0</v>
      </c>
      <c r="AI144" s="143">
        <f ca="1">IF(AI$5&lt;&gt;"",HLOOKUP(AI$5,Functionalization!$G$6:$R$305,ROW($A144)-5,FALSE),IFERROR(INDEX(AI$269:AI$305,MATCH($F144,$B$269:$B$305,0))/VLOOKUP($F144,$B$269:$BB$305,MATCH(LEFT(TRIM(AI$6),FIND("~",SUBSTITUTE(AI$6,"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144))*HLOOKUP(LEFT(TRIM(AI$6),FIND("~",SUBSTITUTE(AI$6," ","~",LEN(TRIM(AI$6))-LEN(SUBSTITUTE(TRIM(AI$6)," ",""))))-1)&amp;" Total",$B$6:$BB$305,ROW($A144)-5,FALSE))</f>
        <v>0</v>
      </c>
      <c r="AJ144" s="143">
        <f ca="1">IF(AJ$5&lt;&gt;"",HLOOKUP(AJ$5,Functionalization!$G$6:$R$305,ROW($A144)-5,FALSE),IFERROR(INDEX(AJ$269:AJ$305,MATCH($F144,$B$269:$B$305,0))/VLOOKUP($F144,$B$269:$BB$305,MATCH(LEFT(TRIM(AJ$6),FIND("~",SUBSTITUTE(AJ$6,"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144))*HLOOKUP(LEFT(TRIM(AJ$6),FIND("~",SUBSTITUTE(AJ$6," ","~",LEN(TRIM(AJ$6))-LEN(SUBSTITUTE(TRIM(AJ$6)," ",""))))-1)&amp;" Total",$B$6:$BB$305,ROW($A144)-5,FALSE))</f>
        <v>0</v>
      </c>
      <c r="AK144" s="143">
        <f ca="1">IF(AK$5&lt;&gt;"",HLOOKUP(AK$5,Functionalization!$G$6:$R$305,ROW($A144)-5,FALSE),IFERROR(INDEX(AK$269:AK$305,MATCH($F144,$B$269:$B$305,0))/VLOOKUP($F144,$B$269:$BB$305,MATCH(LEFT(TRIM(AK$6),FIND("~",SUBSTITUTE(AK$6,"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144))*HLOOKUP(LEFT(TRIM(AK$6),FIND("~",SUBSTITUTE(AK$6," ","~",LEN(TRIM(AK$6))-LEN(SUBSTITUTE(TRIM(AK$6)," ",""))))-1)&amp;" Total",$B$6:$BB$305,ROW($A144)-5,FALSE))</f>
        <v>0</v>
      </c>
      <c r="AL144" s="143">
        <f ca="1">IF(AL$5&lt;&gt;"",HLOOKUP(AL$5,Functionalization!$G$6:$R$305,ROW($A144)-5,FALSE),IFERROR(INDEX(AL$269:AL$305,MATCH($F144,$B$269:$B$305,0))/VLOOKUP($F144,$B$269:$BB$305,MATCH(LEFT(TRIM(AL$6),FIND("~",SUBSTITUTE(AL$6,"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144))*HLOOKUP(LEFT(TRIM(AL$6),FIND("~",SUBSTITUTE(AL$6," ","~",LEN(TRIM(AL$6))-LEN(SUBSTITUTE(TRIM(AL$6)," ",""))))-1)&amp;" Total",$B$6:$BB$305,ROW($A144)-5,FALSE))</f>
        <v>0</v>
      </c>
      <c r="AM144" s="143">
        <f ca="1">IF(AM$5&lt;&gt;"",HLOOKUP(AM$5,Functionalization!$G$6:$R$305,ROW($A144)-5,FALSE),IFERROR(INDEX(AM$269:AM$305,MATCH($F144,$B$269:$B$305,0))/VLOOKUP($F144,$B$269:$BB$305,MATCH(LEFT(TRIM(AM$6),FIND("~",SUBSTITUTE(AM$6,"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144))*HLOOKUP(LEFT(TRIM(AM$6),FIND("~",SUBSTITUTE(AM$6," ","~",LEN(TRIM(AM$6))-LEN(SUBSTITUTE(TRIM(AM$6)," ",""))))-1)&amp;" Total",$B$6:$BB$305,ROW($A144)-5,FALSE))</f>
        <v>0</v>
      </c>
      <c r="AN144" s="143">
        <f ca="1">IF(AN$5&lt;&gt;"",HLOOKUP(AN$5,Functionalization!$G$6:$R$305,ROW($A144)-5,FALSE),IFERROR(INDEX(AN$269:AN$305,MATCH($F144,$B$269:$B$305,0))/VLOOKUP($F144,$B$269:$BB$305,MATCH(LEFT(TRIM(AN$6),FIND("~",SUBSTITUTE(AN$6,"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144))*HLOOKUP(LEFT(TRIM(AN$6),FIND("~",SUBSTITUTE(AN$6," ","~",LEN(TRIM(AN$6))-LEN(SUBSTITUTE(TRIM(AN$6)," ",""))))-1)&amp;" Total",$B$6:$BB$305,ROW($A144)-5,FALSE))</f>
        <v>0</v>
      </c>
      <c r="AO144" s="143">
        <f ca="1">IF(AO$5&lt;&gt;"",HLOOKUP(AO$5,Functionalization!$G$6:$R$305,ROW($A144)-5,FALSE),IFERROR(INDEX(AO$269:AO$305,MATCH($F144,$B$269:$B$305,0))/VLOOKUP($F144,$B$269:$BB$305,MATCH(LEFT(TRIM(AO$6),FIND("~",SUBSTITUTE(AO$6,"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144))*HLOOKUP(LEFT(TRIM(AO$6),FIND("~",SUBSTITUTE(AO$6," ","~",LEN(TRIM(AO$6))-LEN(SUBSTITUTE(TRIM(AO$6)," ",""))))-1)&amp;" Total",$B$6:$BB$305,ROW($A144)-5,FALSE))</f>
        <v>0</v>
      </c>
      <c r="AP144" s="143">
        <f ca="1">IF(AP$5&lt;&gt;"",HLOOKUP(AP$5,Functionalization!$G$6:$R$305,ROW($A144)-5,FALSE),IFERROR(INDEX(AP$269:AP$305,MATCH($F144,$B$269:$B$305,0))/VLOOKUP($F144,$B$269:$BB$305,MATCH(LEFT(TRIM(AP$6),FIND("~",SUBSTITUTE(AP$6,"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144))*HLOOKUP(LEFT(TRIM(AP$6),FIND("~",SUBSTITUTE(AP$6," ","~",LEN(TRIM(AP$6))-LEN(SUBSTITUTE(TRIM(AP$6)," ",""))))-1)&amp;" Total",$B$6:$BB$305,ROW($A144)-5,FALSE))</f>
        <v>0</v>
      </c>
      <c r="AQ144" s="143">
        <f ca="1">IF(AQ$5&lt;&gt;"",HLOOKUP(AQ$5,Functionalization!$G$6:$R$305,ROW($A144)-5,FALSE),IFERROR(INDEX(AQ$269:AQ$305,MATCH($F144,$B$269:$B$305,0))/VLOOKUP($F144,$B$269:$BB$305,MATCH(LEFT(TRIM(AQ$6),FIND("~",SUBSTITUTE(AQ$6,"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144))*HLOOKUP(LEFT(TRIM(AQ$6),FIND("~",SUBSTITUTE(AQ$6," ","~",LEN(TRIM(AQ$6))-LEN(SUBSTITUTE(TRIM(AQ$6)," ",""))))-1)&amp;" Total",$B$6:$BB$305,ROW($A144)-5,FALSE))</f>
        <v>0</v>
      </c>
      <c r="AR144" s="143">
        <f ca="1">IF(AR$5&lt;&gt;"",HLOOKUP(AR$5,Functionalization!$G$6:$R$305,ROW($A144)-5,FALSE),IFERROR(INDEX(AR$269:AR$305,MATCH($F144,$B$269:$B$305,0))/VLOOKUP($F144,$B$269:$BB$305,MATCH(LEFT(TRIM(AR$6),FIND("~",SUBSTITUTE(AR$6,"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144))*HLOOKUP(LEFT(TRIM(AR$6),FIND("~",SUBSTITUTE(AR$6," ","~",LEN(TRIM(AR$6))-LEN(SUBSTITUTE(TRIM(AR$6)," ",""))))-1)&amp;" Total",$B$6:$BB$305,ROW($A144)-5,FALSE))</f>
        <v>0</v>
      </c>
      <c r="AS144" s="143">
        <f ca="1">IF(AS$5&lt;&gt;"",HLOOKUP(AS$5,Functionalization!$G$6:$R$305,ROW($A144)-5,FALSE),IFERROR(INDEX(AS$269:AS$305,MATCH($F144,$B$269:$B$305,0))/VLOOKUP($F144,$B$269:$BB$305,MATCH(LEFT(TRIM(AS$6),FIND("~",SUBSTITUTE(AS$6,"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144))*HLOOKUP(LEFT(TRIM(AS$6),FIND("~",SUBSTITUTE(AS$6," ","~",LEN(TRIM(AS$6))-LEN(SUBSTITUTE(TRIM(AS$6)," ",""))))-1)&amp;" Total",$B$6:$BB$305,ROW($A144)-5,FALSE))</f>
        <v>0</v>
      </c>
      <c r="AT144" s="143">
        <f ca="1">IF(AT$5&lt;&gt;"",HLOOKUP(AT$5,Functionalization!$G$6:$R$305,ROW($A144)-5,FALSE),IFERROR(INDEX(AT$269:AT$305,MATCH($F144,$B$269:$B$305,0))/VLOOKUP($F144,$B$269:$BB$305,MATCH(LEFT(TRIM(AT$6),FIND("~",SUBSTITUTE(AT$6,"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144))*HLOOKUP(LEFT(TRIM(AT$6),FIND("~",SUBSTITUTE(AT$6," ","~",LEN(TRIM(AT$6))-LEN(SUBSTITUTE(TRIM(AT$6)," ",""))))-1)&amp;" Total",$B$6:$BB$305,ROW($A144)-5,FALSE))</f>
        <v>0</v>
      </c>
      <c r="AU144" s="143">
        <f ca="1">IF(AU$5&lt;&gt;"",HLOOKUP(AU$5,Functionalization!$G$6:$R$305,ROW($A144)-5,FALSE),IFERROR(INDEX(AU$269:AU$305,MATCH($F144,$B$269:$B$305,0))/VLOOKUP($F144,$B$269:$BB$305,MATCH(LEFT(TRIM(AU$6),FIND("~",SUBSTITUTE(AU$6,"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144))*HLOOKUP(LEFT(TRIM(AU$6),FIND("~",SUBSTITUTE(AU$6," ","~",LEN(TRIM(AU$6))-LEN(SUBSTITUTE(TRIM(AU$6)," ",""))))-1)&amp;" Total",$B$6:$BB$305,ROW($A144)-5,FALSE))</f>
        <v>0</v>
      </c>
      <c r="AV144" s="143">
        <f ca="1">IF(AV$5&lt;&gt;"",HLOOKUP(AV$5,Functionalization!$G$6:$R$305,ROW($A144)-5,FALSE),IFERROR(INDEX(AV$269:AV$305,MATCH($F144,$B$269:$B$305,0))/VLOOKUP($F144,$B$269:$BB$305,MATCH(LEFT(TRIM(AV$6),FIND("~",SUBSTITUTE(AV$6,"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144))*HLOOKUP(LEFT(TRIM(AV$6),FIND("~",SUBSTITUTE(AV$6," ","~",LEN(TRIM(AV$6))-LEN(SUBSTITUTE(TRIM(AV$6)," ",""))))-1)&amp;" Total",$B$6:$BB$305,ROW($A144)-5,FALSE))</f>
        <v>0</v>
      </c>
      <c r="AW144" s="143">
        <f ca="1">IF(AW$5&lt;&gt;"",HLOOKUP(AW$5,Functionalization!$G$6:$R$305,ROW($A144)-5,FALSE),IFERROR(INDEX(AW$269:AW$305,MATCH($F144,$B$269:$B$305,0))/VLOOKUP($F144,$B$269:$BB$305,MATCH(LEFT(TRIM(AW$6),FIND("~",SUBSTITUTE(AW$6,"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144))*HLOOKUP(LEFT(TRIM(AW$6),FIND("~",SUBSTITUTE(AW$6," ","~",LEN(TRIM(AW$6))-LEN(SUBSTITUTE(TRIM(AW$6)," ",""))))-1)&amp;" Total",$B$6:$BB$305,ROW($A144)-5,FALSE))</f>
        <v>0</v>
      </c>
      <c r="AX144" s="143">
        <f ca="1">IF(AX$5&lt;&gt;"",HLOOKUP(AX$5,Functionalization!$G$6:$R$305,ROW($A144)-5,FALSE),IFERROR(INDEX(AX$269:AX$305,MATCH($F144,$B$269:$B$305,0))/VLOOKUP($F144,$B$269:$BB$305,MATCH(LEFT(TRIM(AX$6),FIND("~",SUBSTITUTE(AX$6,"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144))*HLOOKUP(LEFT(TRIM(AX$6),FIND("~",SUBSTITUTE(AX$6," ","~",LEN(TRIM(AX$6))-LEN(SUBSTITUTE(TRIM(AX$6)," ",""))))-1)&amp;" Total",$B$6:$BB$305,ROW($A144)-5,FALSE))</f>
        <v>0</v>
      </c>
      <c r="AY144" s="143">
        <f ca="1">IF(AY$5&lt;&gt;"",HLOOKUP(AY$5,Functionalization!$G$6:$R$305,ROW($A144)-5,FALSE),IFERROR(INDEX(AY$269:AY$305,MATCH($F144,$B$269:$B$305,0))/VLOOKUP($F144,$B$269:$BB$305,MATCH(LEFT(TRIM(AY$6),FIND("~",SUBSTITUTE(AY$6,"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144))*HLOOKUP(LEFT(TRIM(AY$6),FIND("~",SUBSTITUTE(AY$6," ","~",LEN(TRIM(AY$6))-LEN(SUBSTITUTE(TRIM(AY$6)," ",""))))-1)&amp;" Total",$B$6:$BB$305,ROW($A144)-5,FALSE))</f>
        <v>0</v>
      </c>
      <c r="AZ144" s="143">
        <f ca="1">IF(AZ$5&lt;&gt;"",HLOOKUP(AZ$5,Functionalization!$G$6:$R$305,ROW($A144)-5,FALSE),IFERROR(INDEX(AZ$269:AZ$305,MATCH($F144,$B$269:$B$305,0))/VLOOKUP($F144,$B$269:$BB$305,MATCH(LEFT(TRIM(AZ$6),FIND("~",SUBSTITUTE(AZ$6,"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144))*HLOOKUP(LEFT(TRIM(AZ$6),FIND("~",SUBSTITUTE(AZ$6," ","~",LEN(TRIM(AZ$6))-LEN(SUBSTITUTE(TRIM(AZ$6)," ",""))))-1)&amp;" Total",$B$6:$BB$305,ROW($A144)-5,FALSE))</f>
        <v>0</v>
      </c>
      <c r="BA144" s="143">
        <f ca="1">IF(BA$5&lt;&gt;"",HLOOKUP(BA$5,Functionalization!$G$6:$R$305,ROW($A144)-5,FALSE),IFERROR(INDEX(BA$269:BA$305,MATCH($F144,$B$269:$B$305,0))/VLOOKUP($F144,$B$269:$BB$305,MATCH(LEFT(TRIM(BA$6),FIND("~",SUBSTITUTE(BA$6,"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144))*HLOOKUP(LEFT(TRIM(BA$6),FIND("~",SUBSTITUTE(BA$6," ","~",LEN(TRIM(BA$6))-LEN(SUBSTITUTE(TRIM(BA$6)," ",""))))-1)&amp;" Total",$B$6:$BB$305,ROW($A144)-5,FALSE))</f>
        <v>0</v>
      </c>
      <c r="BB144" s="143">
        <f ca="1">IF(BB$5&lt;&gt;"",HLOOKUP(BB$5,Functionalization!$G$6:$R$305,ROW($A144)-5,FALSE),IFERROR(INDEX(BB$269:BB$305,MATCH($F144,$B$269:$B$305,0))/VLOOKUP($F144,$B$269:$BB$305,MATCH(LEFT(TRIM(BB$6),FIND("~",SUBSTITUTE(BB$6,"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144))*HLOOKUP(LEFT(TRIM(BB$6),FIND("~",SUBSTITUTE(BB$6," ","~",LEN(TRIM(BB$6))-LEN(SUBSTITUTE(TRIM(BB$6)," ",""))))-1)&amp;" Total",$B$6:$BB$305,ROW($A144)-5,FALSE))</f>
        <v>0</v>
      </c>
      <c r="BD144" s="79">
        <f ca="1">IFERROR(IF(SUMIF($G$6:$BB$6,BD$6&amp;" Total",$G144:$BB144)-(SUMIF($G$6:$BB$6,BD$6&amp;" "&amp;'Input-Func_Class'!$D$22,$G144:$BB144)+IFERROR(SUMIF($G$6:$BB$6,BD$6&amp;" "&amp;'Input-Func_Class'!$E$22,$G144:$BB144),SUMIF($G$6:$BB$6,BD$6&amp;" "&amp;'Input-Func_Class'!$B$24,$G144:$BB144))+SUMIF($G$6:$BB$6,BD$6&amp;" "&amp;'Input-Func_Class'!$F$22,$G144:$BB144))&lt;Check_Limit,0,1),1)</f>
        <v>0</v>
      </c>
      <c r="BE144" s="79">
        <f ca="1">IFERROR(IF(SUMIF($G$6:$BB$6,BE$6&amp;" Total",$G144:$BB144)-(SUMIF($G$6:$BB$6,BE$6&amp;" "&amp;'Input-Func_Class'!$D$22,$G144:$BB144)+IFERROR(SUMIF($G$6:$BB$6,BE$6&amp;" "&amp;'Input-Func_Class'!$E$22,$G144:$BB144),SUMIF($G$6:$BB$6,BE$6&amp;" "&amp;'Input-Func_Class'!$B$24,$G144:$BB144))+SUMIF($G$6:$BB$6,BE$6&amp;" "&amp;'Input-Func_Class'!$F$22,$G144:$BB144))&lt;Check_Limit,0,1),1)</f>
        <v>0</v>
      </c>
      <c r="BF144" s="79">
        <f ca="1">IFERROR(IF(SUMIF($G$6:$BB$6,BF$6&amp;" Total",$G144:$BB144)-(SUMIF($G$6:$BB$6,BF$6&amp;" "&amp;'Input-Func_Class'!$D$22,$G144:$BB144)+IFERROR(SUMIF($G$6:$BB$6,BF$6&amp;" "&amp;'Input-Func_Class'!$E$22,$G144:$BB144),SUMIF($G$6:$BB$6,BF$6&amp;" "&amp;'Input-Func_Class'!$B$24,$G144:$BB144))+SUMIF($G$6:$BB$6,BF$6&amp;" "&amp;'Input-Func_Class'!$F$22,$G144:$BB144))&lt;Check_Limit,0,1),1)</f>
        <v>0</v>
      </c>
      <c r="BG144" s="79">
        <f ca="1">IFERROR(IF(SUMIF($G$6:$BB$6,BG$6&amp;" Total",$G144:$BB144)-(SUMIF($G$6:$BB$6,BG$6&amp;" "&amp;'Input-Func_Class'!$D$22,$G144:$BB144)+IFERROR(SUMIF($G$6:$BB$6,BG$6&amp;" "&amp;'Input-Func_Class'!$E$22,$G144:$BB144),SUMIF($G$6:$BB$6,BG$6&amp;" "&amp;'Input-Func_Class'!$B$24,$G144:$BB144))+SUMIF($G$6:$BB$6,BG$6&amp;" "&amp;'Input-Func_Class'!$F$22,$G144:$BB144))&lt;Check_Limit,0,1),1)</f>
        <v>0</v>
      </c>
      <c r="BH144" s="79">
        <f ca="1">IFERROR(IF(SUMIF($G$6:$BB$6,BH$6&amp;" Total",$G144:$BB144)-(SUMIF($G$6:$BB$6,BH$6&amp;" "&amp;'Input-Func_Class'!$D$22,$G144:$BB144)+IFERROR(SUMIF($G$6:$BB$6,BH$6&amp;" "&amp;'Input-Func_Class'!$E$22,$G144:$BB144),SUMIF($G$6:$BB$6,BH$6&amp;" "&amp;'Input-Func_Class'!$B$24,$G144:$BB144))+SUMIF($G$6:$BB$6,BH$6&amp;" "&amp;'Input-Func_Class'!$F$22,$G144:$BB144))&lt;Check_Limit,0,1),1)</f>
        <v>0</v>
      </c>
      <c r="BI144" s="79">
        <f ca="1">IFERROR(IF(SUMIF($G$6:$BB$6,BI$6&amp;" Total",$G144:$BB144)-(SUMIF($G$6:$BB$6,BI$6&amp;" "&amp;'Input-Func_Class'!$D$22,$G144:$BB144)+IFERROR(SUMIF($G$6:$BB$6,BI$6&amp;" "&amp;'Input-Func_Class'!$E$22,$G144:$BB144),SUMIF($G$6:$BB$6,BI$6&amp;" "&amp;'Input-Func_Class'!$B$24,$G144:$BB144))+SUMIF($G$6:$BB$6,BI$6&amp;" "&amp;'Input-Func_Class'!$F$22,$G144:$BB144))&lt;Check_Limit,0,1),1)</f>
        <v>0</v>
      </c>
      <c r="BJ144" s="79">
        <f ca="1">IFERROR(IF(SUMIF($G$6:$BB$6,BJ$6&amp;" Total",$G144:$BB144)-(SUMIF($G$6:$BB$6,BJ$6&amp;" "&amp;'Input-Func_Class'!$D$22,$G144:$BB144)+IFERROR(SUMIF($G$6:$BB$6,BJ$6&amp;" "&amp;'Input-Func_Class'!$E$22,$G144:$BB144),SUMIF($G$6:$BB$6,BJ$6&amp;" "&amp;'Input-Func_Class'!$B$24,$G144:$BB144))+SUMIF($G$6:$BB$6,BJ$6&amp;" "&amp;'Input-Func_Class'!$F$22,$G144:$BB144))&lt;Check_Limit,0,1),1)</f>
        <v>0</v>
      </c>
      <c r="BK144" s="79">
        <f ca="1">IFERROR(IF(SUMIF($G$6:$BB$6,BK$6&amp;" Total",$G144:$BB144)-(SUMIF($G$6:$BB$6,BK$6&amp;" "&amp;'Input-Func_Class'!$D$22,$G144:$BB144)+IFERROR(SUMIF($G$6:$BB$6,BK$6&amp;" "&amp;'Input-Func_Class'!$E$22,$G144:$BB144),SUMIF($G$6:$BB$6,BK$6&amp;" "&amp;'Input-Func_Class'!$B$24,$G144:$BB144))+SUMIF($G$6:$BB$6,BK$6&amp;" "&amp;'Input-Func_Class'!$F$22,$G144:$BB144))&lt;Check_Limit,0,1),1)</f>
        <v>0</v>
      </c>
      <c r="BL144" s="79">
        <f ca="1">IFERROR(IF(SUMIF($G$6:$BB$6,BL$6&amp;" Total",$G144:$BB144)-(SUMIF($G$6:$BB$6,BL$6&amp;" "&amp;'Input-Func_Class'!$D$22,$G144:$BB144)+IFERROR(SUMIF($G$6:$BB$6,BL$6&amp;" "&amp;'Input-Func_Class'!$E$22,$G144:$BB144),SUMIF($G$6:$BB$6,BL$6&amp;" "&amp;'Input-Func_Class'!$B$24,$G144:$BB144))+SUMIF($G$6:$BB$6,BL$6&amp;" "&amp;'Input-Func_Class'!$F$22,$G144:$BB144))&lt;Check_Limit,0,1),1)</f>
        <v>0</v>
      </c>
      <c r="BM144" s="79">
        <f ca="1">IFERROR(IF(SUMIF($G$6:$BB$6,BM$6&amp;" Total",$G144:$BB144)-(SUMIF($G$6:$BB$6,BM$6&amp;" "&amp;'Input-Func_Class'!$D$22,$G144:$BB144)+IFERROR(SUMIF($G$6:$BB$6,BM$6&amp;" "&amp;'Input-Func_Class'!$E$22,$G144:$BB144),SUMIF($G$6:$BB$6,BM$6&amp;" "&amp;'Input-Func_Class'!$B$24,$G144:$BB144))+SUMIF($G$6:$BB$6,BM$6&amp;" "&amp;'Input-Func_Class'!$F$22,$G144:$BB144))&lt;Check_Limit,0,1),1)</f>
        <v>0</v>
      </c>
      <c r="BN144" s="79">
        <f ca="1">IFERROR(IF(SUMIF($G$6:$BB$6,BN$6&amp;" Total",$G144:$BB144)-(SUMIF($G$6:$BB$6,BN$6&amp;" "&amp;'Input-Func_Class'!$D$22,$G144:$BB144)+IFERROR(SUMIF($G$6:$BB$6,BN$6&amp;" "&amp;'Input-Func_Class'!$E$22,$G144:$BB144),SUMIF($G$6:$BB$6,BN$6&amp;" "&amp;'Input-Func_Class'!$B$24,$G144:$BB144))+SUMIF($G$6:$BB$6,BN$6&amp;" "&amp;'Input-Func_Class'!$F$22,$G144:$BB144))&lt;Check_Limit,0,1),1)</f>
        <v>0</v>
      </c>
      <c r="BO144" s="79">
        <f ca="1">IFERROR(IF(SUMIF($G$6:$BB$6,BO$6&amp;" Total",$G144:$BB144)-(SUMIF($G$6:$BB$6,BO$6&amp;" "&amp;'Input-Func_Class'!$D$22,$G144:$BB144)+IFERROR(SUMIF($G$6:$BB$6,BO$6&amp;" "&amp;'Input-Func_Class'!$E$22,$G144:$BB144),SUMIF($G$6:$BB$6,BO$6&amp;" "&amp;'Input-Func_Class'!$B$24,$G144:$BB144))+SUMIF($G$6:$BB$6,BO$6&amp;" "&amp;'Input-Func_Class'!$F$22,$G144:$BB144))&lt;Check_Limit,0,1),1)</f>
        <v>0</v>
      </c>
    </row>
    <row r="145" spans="1:67" outlineLevel="1">
      <c r="A145" s="113">
        <f>IF(ISBLANK('Input-Accounts'!A145),"",'Input-Accounts'!A145)</f>
        <v>124</v>
      </c>
      <c r="B145" s="17" t="str">
        <f>IF(ISBLANK('Input-Accounts'!B145),"",'Input-Accounts'!B145)</f>
        <v>Maintenance of M&amp;R station equipment—Industrial</v>
      </c>
      <c r="C145" s="113">
        <f>IF(ISBLANK('Input-Accounts'!C145),"",'Input-Accounts'!C145)</f>
        <v>890</v>
      </c>
      <c r="D145" s="143">
        <f>Functionalization!$D145</f>
        <v>370680.59663182276</v>
      </c>
      <c r="E145" s="143">
        <f t="shared" ref="E145" ca="1" si="30">IFERROR(IF(D145="",0,IF(D145=0,0,IF(ABS(D145-SUM(G145,K145,O145,S145,W145,AA145,AE145,AI145,AM145,AQ145,AU145,AY145))&lt;Check_Limit,0,1))),1)</f>
        <v>0</v>
      </c>
      <c r="F145" s="89" t="str">
        <f>IF($D145=0,"-",IF('Input-Accounts'!$E145&lt;&gt;0,'Input-Accounts'!$E145,'Input-Accounts'!$G145))</f>
        <v>CUSTOMER</v>
      </c>
      <c r="G145" s="143">
        <f ca="1">IF(G$5&lt;&gt;"",HLOOKUP(G$5,Functionalization!$G$6:$R$305,ROW($A145)-5,FALSE),IFERROR(INDEX(G$269:G$305,MATCH($F145,$B$269:$B$305,0))/VLOOKUP($F145,$B$269:$BB$305,MATCH(LEFT(TRIM(G$6),FIND("~",SUBSTITUTE(G$6,"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145))*HLOOKUP(LEFT(TRIM(G$6),FIND("~",SUBSTITUTE(G$6," ","~",LEN(TRIM(G$6))-LEN(SUBSTITUTE(TRIM(G$6)," ",""))))-1)&amp;" Total",$B$6:$BB$305,ROW($A145)-5,FALSE))</f>
        <v>0</v>
      </c>
      <c r="H145" s="143">
        <f ca="1">IF(H$5&lt;&gt;"",HLOOKUP(H$5,Functionalization!$G$6:$R$305,ROW($A145)-5,FALSE),IFERROR(INDEX(H$269:H$305,MATCH($F145,$B$269:$B$305,0))/VLOOKUP($F145,$B$269:$BB$305,MATCH(LEFT(TRIM(H$6),FIND("~",SUBSTITUTE(H$6,"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145))*HLOOKUP(LEFT(TRIM(H$6),FIND("~",SUBSTITUTE(H$6," ","~",LEN(TRIM(H$6))-LEN(SUBSTITUTE(TRIM(H$6)," ",""))))-1)&amp;" Total",$B$6:$BB$305,ROW($A145)-5,FALSE))</f>
        <v>0</v>
      </c>
      <c r="I145" s="143">
        <f ca="1">IF(I$5&lt;&gt;"",HLOOKUP(I$5,Functionalization!$G$6:$R$305,ROW($A145)-5,FALSE),IFERROR(INDEX(I$269:I$305,MATCH($F145,$B$269:$B$305,0))/VLOOKUP($F145,$B$269:$BB$305,MATCH(LEFT(TRIM(I$6),FIND("~",SUBSTITUTE(I$6,"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145))*HLOOKUP(LEFT(TRIM(I$6),FIND("~",SUBSTITUTE(I$6," ","~",LEN(TRIM(I$6))-LEN(SUBSTITUTE(TRIM(I$6)," ",""))))-1)&amp;" Total",$B$6:$BB$305,ROW($A145)-5,FALSE))</f>
        <v>0</v>
      </c>
      <c r="J145" s="143">
        <f ca="1">IF(J$5&lt;&gt;"",HLOOKUP(J$5,Functionalization!$G$6:$R$305,ROW($A145)-5,FALSE),IFERROR(INDEX(J$269:J$305,MATCH($F145,$B$269:$B$305,0))/VLOOKUP($F145,$B$269:$BB$305,MATCH(LEFT(TRIM(J$6),FIND("~",SUBSTITUTE(J$6,"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145))*HLOOKUP(LEFT(TRIM(J$6),FIND("~",SUBSTITUTE(J$6," ","~",LEN(TRIM(J$6))-LEN(SUBSTITUTE(TRIM(J$6)," ",""))))-1)&amp;" Total",$B$6:$BB$305,ROW($A145)-5,FALSE))</f>
        <v>0</v>
      </c>
      <c r="K145" s="143">
        <f ca="1">IF(K$5&lt;&gt;"",HLOOKUP(K$5,Functionalization!$G$6:$R$305,ROW($A145)-5,FALSE),IFERROR(INDEX(K$269:K$305,MATCH($F145,$B$269:$B$305,0))/VLOOKUP($F145,$B$269:$BB$305,MATCH(LEFT(TRIM(K$6),FIND("~",SUBSTITUTE(K$6,"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145))*HLOOKUP(LEFT(TRIM(K$6),FIND("~",SUBSTITUTE(K$6," ","~",LEN(TRIM(K$6))-LEN(SUBSTITUTE(TRIM(K$6)," ",""))))-1)&amp;" Total",$B$6:$BB$305,ROW($A145)-5,FALSE))</f>
        <v>0</v>
      </c>
      <c r="L145" s="143">
        <f ca="1">IF(L$5&lt;&gt;"",HLOOKUP(L$5,Functionalization!$G$6:$R$305,ROW($A145)-5,FALSE),IFERROR(INDEX(L$269:L$305,MATCH($F145,$B$269:$B$305,0))/VLOOKUP($F145,$B$269:$BB$305,MATCH(LEFT(TRIM(L$6),FIND("~",SUBSTITUTE(L$6,"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145))*HLOOKUP(LEFT(TRIM(L$6),FIND("~",SUBSTITUTE(L$6," ","~",LEN(TRIM(L$6))-LEN(SUBSTITUTE(TRIM(L$6)," ",""))))-1)&amp;" Total",$B$6:$BB$305,ROW($A145)-5,FALSE))</f>
        <v>0</v>
      </c>
      <c r="M145" s="143">
        <f ca="1">IF(M$5&lt;&gt;"",HLOOKUP(M$5,Functionalization!$G$6:$R$305,ROW($A145)-5,FALSE),IFERROR(INDEX(M$269:M$305,MATCH($F145,$B$269:$B$305,0))/VLOOKUP($F145,$B$269:$BB$305,MATCH(LEFT(TRIM(M$6),FIND("~",SUBSTITUTE(M$6,"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145))*HLOOKUP(LEFT(TRIM(M$6),FIND("~",SUBSTITUTE(M$6," ","~",LEN(TRIM(M$6))-LEN(SUBSTITUTE(TRIM(M$6)," ",""))))-1)&amp;" Total",$B$6:$BB$305,ROW($A145)-5,FALSE))</f>
        <v>0</v>
      </c>
      <c r="N145" s="143">
        <f ca="1">IF(N$5&lt;&gt;"",HLOOKUP(N$5,Functionalization!$G$6:$R$305,ROW($A145)-5,FALSE),IFERROR(INDEX(N$269:N$305,MATCH($F145,$B$269:$B$305,0))/VLOOKUP($F145,$B$269:$BB$305,MATCH(LEFT(TRIM(N$6),FIND("~",SUBSTITUTE(N$6,"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145))*HLOOKUP(LEFT(TRIM(N$6),FIND("~",SUBSTITUTE(N$6," ","~",LEN(TRIM(N$6))-LEN(SUBSTITUTE(TRIM(N$6)," ",""))))-1)&amp;" Total",$B$6:$BB$305,ROW($A145)-5,FALSE))</f>
        <v>0</v>
      </c>
      <c r="O145" s="143">
        <f ca="1">IF(O$5&lt;&gt;"",HLOOKUP(O$5,Functionalization!$G$6:$R$305,ROW($A145)-5,FALSE),IFERROR(INDEX(O$269:O$305,MATCH($F145,$B$269:$B$305,0))/VLOOKUP($F145,$B$269:$BB$305,MATCH(LEFT(TRIM(O$6),FIND("~",SUBSTITUTE(O$6,"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145))*HLOOKUP(LEFT(TRIM(O$6),FIND("~",SUBSTITUTE(O$6," ","~",LEN(TRIM(O$6))-LEN(SUBSTITUTE(TRIM(O$6)," ",""))))-1)&amp;" Total",$B$6:$BB$305,ROW($A145)-5,FALSE))</f>
        <v>370680.59663182276</v>
      </c>
      <c r="P145" s="143">
        <f ca="1">IF(P$5&lt;&gt;"",HLOOKUP(P$5,Functionalization!$G$6:$R$305,ROW($A145)-5,FALSE),IFERROR(INDEX(P$269:P$305,MATCH($F145,$B$269:$B$305,0))/VLOOKUP($F145,$B$269:$BB$305,MATCH(LEFT(TRIM(P$6),FIND("~",SUBSTITUTE(P$6,"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145))*HLOOKUP(LEFT(TRIM(P$6),FIND("~",SUBSTITUTE(P$6," ","~",LEN(TRIM(P$6))-LEN(SUBSTITUTE(TRIM(P$6)," ",""))))-1)&amp;" Total",$B$6:$BB$305,ROW($A145)-5,FALSE))</f>
        <v>0</v>
      </c>
      <c r="Q145" s="143">
        <f ca="1">IF(Q$5&lt;&gt;"",HLOOKUP(Q$5,Functionalization!$G$6:$R$305,ROW($A145)-5,FALSE),IFERROR(INDEX(Q$269:Q$305,MATCH($F145,$B$269:$B$305,0))/VLOOKUP($F145,$B$269:$BB$305,MATCH(LEFT(TRIM(Q$6),FIND("~",SUBSTITUTE(Q$6,"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145))*HLOOKUP(LEFT(TRIM(Q$6),FIND("~",SUBSTITUTE(Q$6," ","~",LEN(TRIM(Q$6))-LEN(SUBSTITUTE(TRIM(Q$6)," ",""))))-1)&amp;" Total",$B$6:$BB$305,ROW($A145)-5,FALSE))</f>
        <v>0</v>
      </c>
      <c r="R145" s="143">
        <f ca="1">IF(R$5&lt;&gt;"",HLOOKUP(R$5,Functionalization!$G$6:$R$305,ROW($A145)-5,FALSE),IFERROR(INDEX(R$269:R$305,MATCH($F145,$B$269:$B$305,0))/VLOOKUP($F145,$B$269:$BB$305,MATCH(LEFT(TRIM(R$6),FIND("~",SUBSTITUTE(R$6,"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145))*HLOOKUP(LEFT(TRIM(R$6),FIND("~",SUBSTITUTE(R$6," ","~",LEN(TRIM(R$6))-LEN(SUBSTITUTE(TRIM(R$6)," ",""))))-1)&amp;" Total",$B$6:$BB$305,ROW($A145)-5,FALSE))</f>
        <v>370680.59663182276</v>
      </c>
      <c r="S145" s="143">
        <f ca="1">IF(S$5&lt;&gt;"",HLOOKUP(S$5,Functionalization!$G$6:$R$305,ROW($A145)-5,FALSE),IFERROR(INDEX(S$269:S$305,MATCH($F145,$B$269:$B$305,0))/VLOOKUP($F145,$B$269:$BB$305,MATCH(LEFT(TRIM(S$6),FIND("~",SUBSTITUTE(S$6,"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145))*HLOOKUP(LEFT(TRIM(S$6),FIND("~",SUBSTITUTE(S$6," ","~",LEN(TRIM(S$6))-LEN(SUBSTITUTE(TRIM(S$6)," ",""))))-1)&amp;" Total",$B$6:$BB$305,ROW($A145)-5,FALSE))</f>
        <v>0</v>
      </c>
      <c r="T145" s="143">
        <f ca="1">IF(T$5&lt;&gt;"",HLOOKUP(T$5,Functionalization!$G$6:$R$305,ROW($A145)-5,FALSE),IFERROR(INDEX(T$269:T$305,MATCH($F145,$B$269:$B$305,0))/VLOOKUP($F145,$B$269:$BB$305,MATCH(LEFT(TRIM(T$6),FIND("~",SUBSTITUTE(T$6,"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145))*HLOOKUP(LEFT(TRIM(T$6),FIND("~",SUBSTITUTE(T$6," ","~",LEN(TRIM(T$6))-LEN(SUBSTITUTE(TRIM(T$6)," ",""))))-1)&amp;" Total",$B$6:$BB$305,ROW($A145)-5,FALSE))</f>
        <v>0</v>
      </c>
      <c r="U145" s="143">
        <f ca="1">IF(U$5&lt;&gt;"",HLOOKUP(U$5,Functionalization!$G$6:$R$305,ROW($A145)-5,FALSE),IFERROR(INDEX(U$269:U$305,MATCH($F145,$B$269:$B$305,0))/VLOOKUP($F145,$B$269:$BB$305,MATCH(LEFT(TRIM(U$6),FIND("~",SUBSTITUTE(U$6,"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145))*HLOOKUP(LEFT(TRIM(U$6),FIND("~",SUBSTITUTE(U$6," ","~",LEN(TRIM(U$6))-LEN(SUBSTITUTE(TRIM(U$6)," ",""))))-1)&amp;" Total",$B$6:$BB$305,ROW($A145)-5,FALSE))</f>
        <v>0</v>
      </c>
      <c r="V145" s="143">
        <f ca="1">IF(V$5&lt;&gt;"",HLOOKUP(V$5,Functionalization!$G$6:$R$305,ROW($A145)-5,FALSE),IFERROR(INDEX(V$269:V$305,MATCH($F145,$B$269:$B$305,0))/VLOOKUP($F145,$B$269:$BB$305,MATCH(LEFT(TRIM(V$6),FIND("~",SUBSTITUTE(V$6,"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145))*HLOOKUP(LEFT(TRIM(V$6),FIND("~",SUBSTITUTE(V$6," ","~",LEN(TRIM(V$6))-LEN(SUBSTITUTE(TRIM(V$6)," ",""))))-1)&amp;" Total",$B$6:$BB$305,ROW($A145)-5,FALSE))</f>
        <v>0</v>
      </c>
      <c r="W145" s="143">
        <f ca="1">IF(W$5&lt;&gt;"",HLOOKUP(W$5,Functionalization!$G$6:$R$305,ROW($A145)-5,FALSE),IFERROR(INDEX(W$269:W$305,MATCH($F145,$B$269:$B$305,0))/VLOOKUP($F145,$B$269:$BB$305,MATCH(LEFT(TRIM(W$6),FIND("~",SUBSTITUTE(W$6,"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145))*HLOOKUP(LEFT(TRIM(W$6),FIND("~",SUBSTITUTE(W$6," ","~",LEN(TRIM(W$6))-LEN(SUBSTITUTE(TRIM(W$6)," ",""))))-1)&amp;" Total",$B$6:$BB$305,ROW($A145)-5,FALSE))</f>
        <v>0</v>
      </c>
      <c r="X145" s="143">
        <f ca="1">IF(X$5&lt;&gt;"",HLOOKUP(X$5,Functionalization!$G$6:$R$305,ROW($A145)-5,FALSE),IFERROR(INDEX(X$269:X$305,MATCH($F145,$B$269:$B$305,0))/VLOOKUP($F145,$B$269:$BB$305,MATCH(LEFT(TRIM(X$6),FIND("~",SUBSTITUTE(X$6,"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145))*HLOOKUP(LEFT(TRIM(X$6),FIND("~",SUBSTITUTE(X$6," ","~",LEN(TRIM(X$6))-LEN(SUBSTITUTE(TRIM(X$6)," ",""))))-1)&amp;" Total",$B$6:$BB$305,ROW($A145)-5,FALSE))</f>
        <v>0</v>
      </c>
      <c r="Y145" s="143">
        <f ca="1">IF(Y$5&lt;&gt;"",HLOOKUP(Y$5,Functionalization!$G$6:$R$305,ROW($A145)-5,FALSE),IFERROR(INDEX(Y$269:Y$305,MATCH($F145,$B$269:$B$305,0))/VLOOKUP($F145,$B$269:$BB$305,MATCH(LEFT(TRIM(Y$6),FIND("~",SUBSTITUTE(Y$6,"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145))*HLOOKUP(LEFT(TRIM(Y$6),FIND("~",SUBSTITUTE(Y$6," ","~",LEN(TRIM(Y$6))-LEN(SUBSTITUTE(TRIM(Y$6)," ",""))))-1)&amp;" Total",$B$6:$BB$305,ROW($A145)-5,FALSE))</f>
        <v>0</v>
      </c>
      <c r="Z145" s="143">
        <f ca="1">IF(Z$5&lt;&gt;"",HLOOKUP(Z$5,Functionalization!$G$6:$R$305,ROW($A145)-5,FALSE),IFERROR(INDEX(Z$269:Z$305,MATCH($F145,$B$269:$B$305,0))/VLOOKUP($F145,$B$269:$BB$305,MATCH(LEFT(TRIM(Z$6),FIND("~",SUBSTITUTE(Z$6,"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145))*HLOOKUP(LEFT(TRIM(Z$6),FIND("~",SUBSTITUTE(Z$6," ","~",LEN(TRIM(Z$6))-LEN(SUBSTITUTE(TRIM(Z$6)," ",""))))-1)&amp;" Total",$B$6:$BB$305,ROW($A145)-5,FALSE))</f>
        <v>0</v>
      </c>
      <c r="AA145" s="143">
        <f ca="1">IF(AA$5&lt;&gt;"",HLOOKUP(AA$5,Functionalization!$G$6:$R$305,ROW($A145)-5,FALSE),IFERROR(INDEX(AA$269:AA$305,MATCH($F145,$B$269:$B$305,0))/VLOOKUP($F145,$B$269:$BB$305,MATCH(LEFT(TRIM(AA$6),FIND("~",SUBSTITUTE(AA$6,"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145))*HLOOKUP(LEFT(TRIM(AA$6),FIND("~",SUBSTITUTE(AA$6," ","~",LEN(TRIM(AA$6))-LEN(SUBSTITUTE(TRIM(AA$6)," ",""))))-1)&amp;" Total",$B$6:$BB$305,ROW($A145)-5,FALSE))</f>
        <v>0</v>
      </c>
      <c r="AB145" s="143">
        <f ca="1">IF(AB$5&lt;&gt;"",HLOOKUP(AB$5,Functionalization!$G$6:$R$305,ROW($A145)-5,FALSE),IFERROR(INDEX(AB$269:AB$305,MATCH($F145,$B$269:$B$305,0))/VLOOKUP($F145,$B$269:$BB$305,MATCH(LEFT(TRIM(AB$6),FIND("~",SUBSTITUTE(AB$6,"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145))*HLOOKUP(LEFT(TRIM(AB$6),FIND("~",SUBSTITUTE(AB$6," ","~",LEN(TRIM(AB$6))-LEN(SUBSTITUTE(TRIM(AB$6)," ",""))))-1)&amp;" Total",$B$6:$BB$305,ROW($A145)-5,FALSE))</f>
        <v>0</v>
      </c>
      <c r="AC145" s="143">
        <f ca="1">IF(AC$5&lt;&gt;"",HLOOKUP(AC$5,Functionalization!$G$6:$R$305,ROW($A145)-5,FALSE),IFERROR(INDEX(AC$269:AC$305,MATCH($F145,$B$269:$B$305,0))/VLOOKUP($F145,$B$269:$BB$305,MATCH(LEFT(TRIM(AC$6),FIND("~",SUBSTITUTE(AC$6,"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145))*HLOOKUP(LEFT(TRIM(AC$6),FIND("~",SUBSTITUTE(AC$6," ","~",LEN(TRIM(AC$6))-LEN(SUBSTITUTE(TRIM(AC$6)," ",""))))-1)&amp;" Total",$B$6:$BB$305,ROW($A145)-5,FALSE))</f>
        <v>0</v>
      </c>
      <c r="AD145" s="143">
        <f ca="1">IF(AD$5&lt;&gt;"",HLOOKUP(AD$5,Functionalization!$G$6:$R$305,ROW($A145)-5,FALSE),IFERROR(INDEX(AD$269:AD$305,MATCH($F145,$B$269:$B$305,0))/VLOOKUP($F145,$B$269:$BB$305,MATCH(LEFT(TRIM(AD$6),FIND("~",SUBSTITUTE(AD$6,"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145))*HLOOKUP(LEFT(TRIM(AD$6),FIND("~",SUBSTITUTE(AD$6," ","~",LEN(TRIM(AD$6))-LEN(SUBSTITUTE(TRIM(AD$6)," ",""))))-1)&amp;" Total",$B$6:$BB$305,ROW($A145)-5,FALSE))</f>
        <v>0</v>
      </c>
      <c r="AE145" s="143">
        <f ca="1">IF(AE$5&lt;&gt;"",HLOOKUP(AE$5,Functionalization!$G$6:$R$305,ROW($A145)-5,FALSE),IFERROR(INDEX(AE$269:AE$305,MATCH($F145,$B$269:$B$305,0))/VLOOKUP($F145,$B$269:$BB$305,MATCH(LEFT(TRIM(AE$6),FIND("~",SUBSTITUTE(AE$6,"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145))*HLOOKUP(LEFT(TRIM(AE$6),FIND("~",SUBSTITUTE(AE$6," ","~",LEN(TRIM(AE$6))-LEN(SUBSTITUTE(TRIM(AE$6)," ",""))))-1)&amp;" Total",$B$6:$BB$305,ROW($A145)-5,FALSE))</f>
        <v>0</v>
      </c>
      <c r="AF145" s="143">
        <f ca="1">IF(AF$5&lt;&gt;"",HLOOKUP(AF$5,Functionalization!$G$6:$R$305,ROW($A145)-5,FALSE),IFERROR(INDEX(AF$269:AF$305,MATCH($F145,$B$269:$B$305,0))/VLOOKUP($F145,$B$269:$BB$305,MATCH(LEFT(TRIM(AF$6),FIND("~",SUBSTITUTE(AF$6,"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145))*HLOOKUP(LEFT(TRIM(AF$6),FIND("~",SUBSTITUTE(AF$6," ","~",LEN(TRIM(AF$6))-LEN(SUBSTITUTE(TRIM(AF$6)," ",""))))-1)&amp;" Total",$B$6:$BB$305,ROW($A145)-5,FALSE))</f>
        <v>0</v>
      </c>
      <c r="AG145" s="143">
        <f ca="1">IF(AG$5&lt;&gt;"",HLOOKUP(AG$5,Functionalization!$G$6:$R$305,ROW($A145)-5,FALSE),IFERROR(INDEX(AG$269:AG$305,MATCH($F145,$B$269:$B$305,0))/VLOOKUP($F145,$B$269:$BB$305,MATCH(LEFT(TRIM(AG$6),FIND("~",SUBSTITUTE(AG$6,"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145))*HLOOKUP(LEFT(TRIM(AG$6),FIND("~",SUBSTITUTE(AG$6," ","~",LEN(TRIM(AG$6))-LEN(SUBSTITUTE(TRIM(AG$6)," ",""))))-1)&amp;" Total",$B$6:$BB$305,ROW($A145)-5,FALSE))</f>
        <v>0</v>
      </c>
      <c r="AH145" s="143">
        <f ca="1">IF(AH$5&lt;&gt;"",HLOOKUP(AH$5,Functionalization!$G$6:$R$305,ROW($A145)-5,FALSE),IFERROR(INDEX(AH$269:AH$305,MATCH($F145,$B$269:$B$305,0))/VLOOKUP($F145,$B$269:$BB$305,MATCH(LEFT(TRIM(AH$6),FIND("~",SUBSTITUTE(AH$6,"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145))*HLOOKUP(LEFT(TRIM(AH$6),FIND("~",SUBSTITUTE(AH$6," ","~",LEN(TRIM(AH$6))-LEN(SUBSTITUTE(TRIM(AH$6)," ",""))))-1)&amp;" Total",$B$6:$BB$305,ROW($A145)-5,FALSE))</f>
        <v>0</v>
      </c>
      <c r="AI145" s="143">
        <f ca="1">IF(AI$5&lt;&gt;"",HLOOKUP(AI$5,Functionalization!$G$6:$R$305,ROW($A145)-5,FALSE),IFERROR(INDEX(AI$269:AI$305,MATCH($F145,$B$269:$B$305,0))/VLOOKUP($F145,$B$269:$BB$305,MATCH(LEFT(TRIM(AI$6),FIND("~",SUBSTITUTE(AI$6,"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145))*HLOOKUP(LEFT(TRIM(AI$6),FIND("~",SUBSTITUTE(AI$6," ","~",LEN(TRIM(AI$6))-LEN(SUBSTITUTE(TRIM(AI$6)," ",""))))-1)&amp;" Total",$B$6:$BB$305,ROW($A145)-5,FALSE))</f>
        <v>0</v>
      </c>
      <c r="AJ145" s="143">
        <f ca="1">IF(AJ$5&lt;&gt;"",HLOOKUP(AJ$5,Functionalization!$G$6:$R$305,ROW($A145)-5,FALSE),IFERROR(INDEX(AJ$269:AJ$305,MATCH($F145,$B$269:$B$305,0))/VLOOKUP($F145,$B$269:$BB$305,MATCH(LEFT(TRIM(AJ$6),FIND("~",SUBSTITUTE(AJ$6,"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145))*HLOOKUP(LEFT(TRIM(AJ$6),FIND("~",SUBSTITUTE(AJ$6," ","~",LEN(TRIM(AJ$6))-LEN(SUBSTITUTE(TRIM(AJ$6)," ",""))))-1)&amp;" Total",$B$6:$BB$305,ROW($A145)-5,FALSE))</f>
        <v>0</v>
      </c>
      <c r="AK145" s="143">
        <f ca="1">IF(AK$5&lt;&gt;"",HLOOKUP(AK$5,Functionalization!$G$6:$R$305,ROW($A145)-5,FALSE),IFERROR(INDEX(AK$269:AK$305,MATCH($F145,$B$269:$B$305,0))/VLOOKUP($F145,$B$269:$BB$305,MATCH(LEFT(TRIM(AK$6),FIND("~",SUBSTITUTE(AK$6,"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145))*HLOOKUP(LEFT(TRIM(AK$6),FIND("~",SUBSTITUTE(AK$6," ","~",LEN(TRIM(AK$6))-LEN(SUBSTITUTE(TRIM(AK$6)," ",""))))-1)&amp;" Total",$B$6:$BB$305,ROW($A145)-5,FALSE))</f>
        <v>0</v>
      </c>
      <c r="AL145" s="143">
        <f ca="1">IF(AL$5&lt;&gt;"",HLOOKUP(AL$5,Functionalization!$G$6:$R$305,ROW($A145)-5,FALSE),IFERROR(INDEX(AL$269:AL$305,MATCH($F145,$B$269:$B$305,0))/VLOOKUP($F145,$B$269:$BB$305,MATCH(LEFT(TRIM(AL$6),FIND("~",SUBSTITUTE(AL$6,"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145))*HLOOKUP(LEFT(TRIM(AL$6),FIND("~",SUBSTITUTE(AL$6," ","~",LEN(TRIM(AL$6))-LEN(SUBSTITUTE(TRIM(AL$6)," ",""))))-1)&amp;" Total",$B$6:$BB$305,ROW($A145)-5,FALSE))</f>
        <v>0</v>
      </c>
      <c r="AM145" s="143">
        <f ca="1">IF(AM$5&lt;&gt;"",HLOOKUP(AM$5,Functionalization!$G$6:$R$305,ROW($A145)-5,FALSE),IFERROR(INDEX(AM$269:AM$305,MATCH($F145,$B$269:$B$305,0))/VLOOKUP($F145,$B$269:$BB$305,MATCH(LEFT(TRIM(AM$6),FIND("~",SUBSTITUTE(AM$6,"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145))*HLOOKUP(LEFT(TRIM(AM$6),FIND("~",SUBSTITUTE(AM$6," ","~",LEN(TRIM(AM$6))-LEN(SUBSTITUTE(TRIM(AM$6)," ",""))))-1)&amp;" Total",$B$6:$BB$305,ROW($A145)-5,FALSE))</f>
        <v>0</v>
      </c>
      <c r="AN145" s="143">
        <f ca="1">IF(AN$5&lt;&gt;"",HLOOKUP(AN$5,Functionalization!$G$6:$R$305,ROW($A145)-5,FALSE),IFERROR(INDEX(AN$269:AN$305,MATCH($F145,$B$269:$B$305,0))/VLOOKUP($F145,$B$269:$BB$305,MATCH(LEFT(TRIM(AN$6),FIND("~",SUBSTITUTE(AN$6,"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145))*HLOOKUP(LEFT(TRIM(AN$6),FIND("~",SUBSTITUTE(AN$6," ","~",LEN(TRIM(AN$6))-LEN(SUBSTITUTE(TRIM(AN$6)," ",""))))-1)&amp;" Total",$B$6:$BB$305,ROW($A145)-5,FALSE))</f>
        <v>0</v>
      </c>
      <c r="AO145" s="143">
        <f ca="1">IF(AO$5&lt;&gt;"",HLOOKUP(AO$5,Functionalization!$G$6:$R$305,ROW($A145)-5,FALSE),IFERROR(INDEX(AO$269:AO$305,MATCH($F145,$B$269:$B$305,0))/VLOOKUP($F145,$B$269:$BB$305,MATCH(LEFT(TRIM(AO$6),FIND("~",SUBSTITUTE(AO$6,"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145))*HLOOKUP(LEFT(TRIM(AO$6),FIND("~",SUBSTITUTE(AO$6," ","~",LEN(TRIM(AO$6))-LEN(SUBSTITUTE(TRIM(AO$6)," ",""))))-1)&amp;" Total",$B$6:$BB$305,ROW($A145)-5,FALSE))</f>
        <v>0</v>
      </c>
      <c r="AP145" s="143">
        <f ca="1">IF(AP$5&lt;&gt;"",HLOOKUP(AP$5,Functionalization!$G$6:$R$305,ROW($A145)-5,FALSE),IFERROR(INDEX(AP$269:AP$305,MATCH($F145,$B$269:$B$305,0))/VLOOKUP($F145,$B$269:$BB$305,MATCH(LEFT(TRIM(AP$6),FIND("~",SUBSTITUTE(AP$6,"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145))*HLOOKUP(LEFT(TRIM(AP$6),FIND("~",SUBSTITUTE(AP$6," ","~",LEN(TRIM(AP$6))-LEN(SUBSTITUTE(TRIM(AP$6)," ",""))))-1)&amp;" Total",$B$6:$BB$305,ROW($A145)-5,FALSE))</f>
        <v>0</v>
      </c>
      <c r="AQ145" s="143">
        <f ca="1">IF(AQ$5&lt;&gt;"",HLOOKUP(AQ$5,Functionalization!$G$6:$R$305,ROW($A145)-5,FALSE),IFERROR(INDEX(AQ$269:AQ$305,MATCH($F145,$B$269:$B$305,0))/VLOOKUP($F145,$B$269:$BB$305,MATCH(LEFT(TRIM(AQ$6),FIND("~",SUBSTITUTE(AQ$6,"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145))*HLOOKUP(LEFT(TRIM(AQ$6),FIND("~",SUBSTITUTE(AQ$6," ","~",LEN(TRIM(AQ$6))-LEN(SUBSTITUTE(TRIM(AQ$6)," ",""))))-1)&amp;" Total",$B$6:$BB$305,ROW($A145)-5,FALSE))</f>
        <v>0</v>
      </c>
      <c r="AR145" s="143">
        <f ca="1">IF(AR$5&lt;&gt;"",HLOOKUP(AR$5,Functionalization!$G$6:$R$305,ROW($A145)-5,FALSE),IFERROR(INDEX(AR$269:AR$305,MATCH($F145,$B$269:$B$305,0))/VLOOKUP($F145,$B$269:$BB$305,MATCH(LEFT(TRIM(AR$6),FIND("~",SUBSTITUTE(AR$6,"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145))*HLOOKUP(LEFT(TRIM(AR$6),FIND("~",SUBSTITUTE(AR$6," ","~",LEN(TRIM(AR$6))-LEN(SUBSTITUTE(TRIM(AR$6)," ",""))))-1)&amp;" Total",$B$6:$BB$305,ROW($A145)-5,FALSE))</f>
        <v>0</v>
      </c>
      <c r="AS145" s="143">
        <f ca="1">IF(AS$5&lt;&gt;"",HLOOKUP(AS$5,Functionalization!$G$6:$R$305,ROW($A145)-5,FALSE),IFERROR(INDEX(AS$269:AS$305,MATCH($F145,$B$269:$B$305,0))/VLOOKUP($F145,$B$269:$BB$305,MATCH(LEFT(TRIM(AS$6),FIND("~",SUBSTITUTE(AS$6,"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145))*HLOOKUP(LEFT(TRIM(AS$6),FIND("~",SUBSTITUTE(AS$6," ","~",LEN(TRIM(AS$6))-LEN(SUBSTITUTE(TRIM(AS$6)," ",""))))-1)&amp;" Total",$B$6:$BB$305,ROW($A145)-5,FALSE))</f>
        <v>0</v>
      </c>
      <c r="AT145" s="143">
        <f ca="1">IF(AT$5&lt;&gt;"",HLOOKUP(AT$5,Functionalization!$G$6:$R$305,ROW($A145)-5,FALSE),IFERROR(INDEX(AT$269:AT$305,MATCH($F145,$B$269:$B$305,0))/VLOOKUP($F145,$B$269:$BB$305,MATCH(LEFT(TRIM(AT$6),FIND("~",SUBSTITUTE(AT$6,"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145))*HLOOKUP(LEFT(TRIM(AT$6),FIND("~",SUBSTITUTE(AT$6," ","~",LEN(TRIM(AT$6))-LEN(SUBSTITUTE(TRIM(AT$6)," ",""))))-1)&amp;" Total",$B$6:$BB$305,ROW($A145)-5,FALSE))</f>
        <v>0</v>
      </c>
      <c r="AU145" s="143">
        <f ca="1">IF(AU$5&lt;&gt;"",HLOOKUP(AU$5,Functionalization!$G$6:$R$305,ROW($A145)-5,FALSE),IFERROR(INDEX(AU$269:AU$305,MATCH($F145,$B$269:$B$305,0))/VLOOKUP($F145,$B$269:$BB$305,MATCH(LEFT(TRIM(AU$6),FIND("~",SUBSTITUTE(AU$6,"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145))*HLOOKUP(LEFT(TRIM(AU$6),FIND("~",SUBSTITUTE(AU$6," ","~",LEN(TRIM(AU$6))-LEN(SUBSTITUTE(TRIM(AU$6)," ",""))))-1)&amp;" Total",$B$6:$BB$305,ROW($A145)-5,FALSE))</f>
        <v>0</v>
      </c>
      <c r="AV145" s="143">
        <f ca="1">IF(AV$5&lt;&gt;"",HLOOKUP(AV$5,Functionalization!$G$6:$R$305,ROW($A145)-5,FALSE),IFERROR(INDEX(AV$269:AV$305,MATCH($F145,$B$269:$B$305,0))/VLOOKUP($F145,$B$269:$BB$305,MATCH(LEFT(TRIM(AV$6),FIND("~",SUBSTITUTE(AV$6,"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145))*HLOOKUP(LEFT(TRIM(AV$6),FIND("~",SUBSTITUTE(AV$6," ","~",LEN(TRIM(AV$6))-LEN(SUBSTITUTE(TRIM(AV$6)," ",""))))-1)&amp;" Total",$B$6:$BB$305,ROW($A145)-5,FALSE))</f>
        <v>0</v>
      </c>
      <c r="AW145" s="143">
        <f ca="1">IF(AW$5&lt;&gt;"",HLOOKUP(AW$5,Functionalization!$G$6:$R$305,ROW($A145)-5,FALSE),IFERROR(INDEX(AW$269:AW$305,MATCH($F145,$B$269:$B$305,0))/VLOOKUP($F145,$B$269:$BB$305,MATCH(LEFT(TRIM(AW$6),FIND("~",SUBSTITUTE(AW$6,"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145))*HLOOKUP(LEFT(TRIM(AW$6),FIND("~",SUBSTITUTE(AW$6," ","~",LEN(TRIM(AW$6))-LEN(SUBSTITUTE(TRIM(AW$6)," ",""))))-1)&amp;" Total",$B$6:$BB$305,ROW($A145)-5,FALSE))</f>
        <v>0</v>
      </c>
      <c r="AX145" s="143">
        <f ca="1">IF(AX$5&lt;&gt;"",HLOOKUP(AX$5,Functionalization!$G$6:$R$305,ROW($A145)-5,FALSE),IFERROR(INDEX(AX$269:AX$305,MATCH($F145,$B$269:$B$305,0))/VLOOKUP($F145,$B$269:$BB$305,MATCH(LEFT(TRIM(AX$6),FIND("~",SUBSTITUTE(AX$6,"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145))*HLOOKUP(LEFT(TRIM(AX$6),FIND("~",SUBSTITUTE(AX$6," ","~",LEN(TRIM(AX$6))-LEN(SUBSTITUTE(TRIM(AX$6)," ",""))))-1)&amp;" Total",$B$6:$BB$305,ROW($A145)-5,FALSE))</f>
        <v>0</v>
      </c>
      <c r="AY145" s="143">
        <f ca="1">IF(AY$5&lt;&gt;"",HLOOKUP(AY$5,Functionalization!$G$6:$R$305,ROW($A145)-5,FALSE),IFERROR(INDEX(AY$269:AY$305,MATCH($F145,$B$269:$B$305,0))/VLOOKUP($F145,$B$269:$BB$305,MATCH(LEFT(TRIM(AY$6),FIND("~",SUBSTITUTE(AY$6,"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145))*HLOOKUP(LEFT(TRIM(AY$6),FIND("~",SUBSTITUTE(AY$6," ","~",LEN(TRIM(AY$6))-LEN(SUBSTITUTE(TRIM(AY$6)," ",""))))-1)&amp;" Total",$B$6:$BB$305,ROW($A145)-5,FALSE))</f>
        <v>0</v>
      </c>
      <c r="AZ145" s="143">
        <f ca="1">IF(AZ$5&lt;&gt;"",HLOOKUP(AZ$5,Functionalization!$G$6:$R$305,ROW($A145)-5,FALSE),IFERROR(INDEX(AZ$269:AZ$305,MATCH($F145,$B$269:$B$305,0))/VLOOKUP($F145,$B$269:$BB$305,MATCH(LEFT(TRIM(AZ$6),FIND("~",SUBSTITUTE(AZ$6,"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145))*HLOOKUP(LEFT(TRIM(AZ$6),FIND("~",SUBSTITUTE(AZ$6," ","~",LEN(TRIM(AZ$6))-LEN(SUBSTITUTE(TRIM(AZ$6)," ",""))))-1)&amp;" Total",$B$6:$BB$305,ROW($A145)-5,FALSE))</f>
        <v>0</v>
      </c>
      <c r="BA145" s="143">
        <f ca="1">IF(BA$5&lt;&gt;"",HLOOKUP(BA$5,Functionalization!$G$6:$R$305,ROW($A145)-5,FALSE),IFERROR(INDEX(BA$269:BA$305,MATCH($F145,$B$269:$B$305,0))/VLOOKUP($F145,$B$269:$BB$305,MATCH(LEFT(TRIM(BA$6),FIND("~",SUBSTITUTE(BA$6,"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145))*HLOOKUP(LEFT(TRIM(BA$6),FIND("~",SUBSTITUTE(BA$6," ","~",LEN(TRIM(BA$6))-LEN(SUBSTITUTE(TRIM(BA$6)," ",""))))-1)&amp;" Total",$B$6:$BB$305,ROW($A145)-5,FALSE))</f>
        <v>0</v>
      </c>
      <c r="BB145" s="143">
        <f ca="1">IF(BB$5&lt;&gt;"",HLOOKUP(BB$5,Functionalization!$G$6:$R$305,ROW($A145)-5,FALSE),IFERROR(INDEX(BB$269:BB$305,MATCH($F145,$B$269:$B$305,0))/VLOOKUP($F145,$B$269:$BB$305,MATCH(LEFT(TRIM(BB$6),FIND("~",SUBSTITUTE(BB$6,"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145))*HLOOKUP(LEFT(TRIM(BB$6),FIND("~",SUBSTITUTE(BB$6," ","~",LEN(TRIM(BB$6))-LEN(SUBSTITUTE(TRIM(BB$6)," ",""))))-1)&amp;" Total",$B$6:$BB$305,ROW($A145)-5,FALSE))</f>
        <v>0</v>
      </c>
      <c r="BD145" s="79">
        <f ca="1">IFERROR(IF(SUMIF($G$6:$BB$6,BD$6&amp;" Total",$G145:$BB145)-(SUMIF($G$6:$BB$6,BD$6&amp;" "&amp;'Input-Func_Class'!$D$22,$G145:$BB145)+IFERROR(SUMIF($G$6:$BB$6,BD$6&amp;" "&amp;'Input-Func_Class'!$E$22,$G145:$BB145),SUMIF($G$6:$BB$6,BD$6&amp;" "&amp;'Input-Func_Class'!$B$24,$G145:$BB145))+SUMIF($G$6:$BB$6,BD$6&amp;" "&amp;'Input-Func_Class'!$F$22,$G145:$BB145))&lt;Check_Limit,0,1),1)</f>
        <v>0</v>
      </c>
      <c r="BE145" s="79">
        <f ca="1">IFERROR(IF(SUMIF($G$6:$BB$6,BE$6&amp;" Total",$G145:$BB145)-(SUMIF($G$6:$BB$6,BE$6&amp;" "&amp;'Input-Func_Class'!$D$22,$G145:$BB145)+IFERROR(SUMIF($G$6:$BB$6,BE$6&amp;" "&amp;'Input-Func_Class'!$E$22,$G145:$BB145),SUMIF($G$6:$BB$6,BE$6&amp;" "&amp;'Input-Func_Class'!$B$24,$G145:$BB145))+SUMIF($G$6:$BB$6,BE$6&amp;" "&amp;'Input-Func_Class'!$F$22,$G145:$BB145))&lt;Check_Limit,0,1),1)</f>
        <v>0</v>
      </c>
      <c r="BF145" s="79">
        <f ca="1">IFERROR(IF(SUMIF($G$6:$BB$6,BF$6&amp;" Total",$G145:$BB145)-(SUMIF($G$6:$BB$6,BF$6&amp;" "&amp;'Input-Func_Class'!$D$22,$G145:$BB145)+IFERROR(SUMIF($G$6:$BB$6,BF$6&amp;" "&amp;'Input-Func_Class'!$E$22,$G145:$BB145),SUMIF($G$6:$BB$6,BF$6&amp;" "&amp;'Input-Func_Class'!$B$24,$G145:$BB145))+SUMIF($G$6:$BB$6,BF$6&amp;" "&amp;'Input-Func_Class'!$F$22,$G145:$BB145))&lt;Check_Limit,0,1),1)</f>
        <v>0</v>
      </c>
      <c r="BG145" s="79">
        <f ca="1">IFERROR(IF(SUMIF($G$6:$BB$6,BG$6&amp;" Total",$G145:$BB145)-(SUMIF($G$6:$BB$6,BG$6&amp;" "&amp;'Input-Func_Class'!$D$22,$G145:$BB145)+IFERROR(SUMIF($G$6:$BB$6,BG$6&amp;" "&amp;'Input-Func_Class'!$E$22,$G145:$BB145),SUMIF($G$6:$BB$6,BG$6&amp;" "&amp;'Input-Func_Class'!$B$24,$G145:$BB145))+SUMIF($G$6:$BB$6,BG$6&amp;" "&amp;'Input-Func_Class'!$F$22,$G145:$BB145))&lt;Check_Limit,0,1),1)</f>
        <v>0</v>
      </c>
      <c r="BH145" s="79">
        <f ca="1">IFERROR(IF(SUMIF($G$6:$BB$6,BH$6&amp;" Total",$G145:$BB145)-(SUMIF($G$6:$BB$6,BH$6&amp;" "&amp;'Input-Func_Class'!$D$22,$G145:$BB145)+IFERROR(SUMIF($G$6:$BB$6,BH$6&amp;" "&amp;'Input-Func_Class'!$E$22,$G145:$BB145),SUMIF($G$6:$BB$6,BH$6&amp;" "&amp;'Input-Func_Class'!$B$24,$G145:$BB145))+SUMIF($G$6:$BB$6,BH$6&amp;" "&amp;'Input-Func_Class'!$F$22,$G145:$BB145))&lt;Check_Limit,0,1),1)</f>
        <v>0</v>
      </c>
      <c r="BI145" s="79">
        <f ca="1">IFERROR(IF(SUMIF($G$6:$BB$6,BI$6&amp;" Total",$G145:$BB145)-(SUMIF($G$6:$BB$6,BI$6&amp;" "&amp;'Input-Func_Class'!$D$22,$G145:$BB145)+IFERROR(SUMIF($G$6:$BB$6,BI$6&amp;" "&amp;'Input-Func_Class'!$E$22,$G145:$BB145),SUMIF($G$6:$BB$6,BI$6&amp;" "&amp;'Input-Func_Class'!$B$24,$G145:$BB145))+SUMIF($G$6:$BB$6,BI$6&amp;" "&amp;'Input-Func_Class'!$F$22,$G145:$BB145))&lt;Check_Limit,0,1),1)</f>
        <v>0</v>
      </c>
      <c r="BJ145" s="79">
        <f ca="1">IFERROR(IF(SUMIF($G$6:$BB$6,BJ$6&amp;" Total",$G145:$BB145)-(SUMIF($G$6:$BB$6,BJ$6&amp;" "&amp;'Input-Func_Class'!$D$22,$G145:$BB145)+IFERROR(SUMIF($G$6:$BB$6,BJ$6&amp;" "&amp;'Input-Func_Class'!$E$22,$G145:$BB145),SUMIF($G$6:$BB$6,BJ$6&amp;" "&amp;'Input-Func_Class'!$B$24,$G145:$BB145))+SUMIF($G$6:$BB$6,BJ$6&amp;" "&amp;'Input-Func_Class'!$F$22,$G145:$BB145))&lt;Check_Limit,0,1),1)</f>
        <v>0</v>
      </c>
      <c r="BK145" s="79">
        <f ca="1">IFERROR(IF(SUMIF($G$6:$BB$6,BK$6&amp;" Total",$G145:$BB145)-(SUMIF($G$6:$BB$6,BK$6&amp;" "&amp;'Input-Func_Class'!$D$22,$G145:$BB145)+IFERROR(SUMIF($G$6:$BB$6,BK$6&amp;" "&amp;'Input-Func_Class'!$E$22,$G145:$BB145),SUMIF($G$6:$BB$6,BK$6&amp;" "&amp;'Input-Func_Class'!$B$24,$G145:$BB145))+SUMIF($G$6:$BB$6,BK$6&amp;" "&amp;'Input-Func_Class'!$F$22,$G145:$BB145))&lt;Check_Limit,0,1),1)</f>
        <v>0</v>
      </c>
      <c r="BL145" s="79">
        <f ca="1">IFERROR(IF(SUMIF($G$6:$BB$6,BL$6&amp;" Total",$G145:$BB145)-(SUMIF($G$6:$BB$6,BL$6&amp;" "&amp;'Input-Func_Class'!$D$22,$G145:$BB145)+IFERROR(SUMIF($G$6:$BB$6,BL$6&amp;" "&amp;'Input-Func_Class'!$E$22,$G145:$BB145),SUMIF($G$6:$BB$6,BL$6&amp;" "&amp;'Input-Func_Class'!$B$24,$G145:$BB145))+SUMIF($G$6:$BB$6,BL$6&amp;" "&amp;'Input-Func_Class'!$F$22,$G145:$BB145))&lt;Check_Limit,0,1),1)</f>
        <v>0</v>
      </c>
      <c r="BM145" s="79">
        <f ca="1">IFERROR(IF(SUMIF($G$6:$BB$6,BM$6&amp;" Total",$G145:$BB145)-(SUMIF($G$6:$BB$6,BM$6&amp;" "&amp;'Input-Func_Class'!$D$22,$G145:$BB145)+IFERROR(SUMIF($G$6:$BB$6,BM$6&amp;" "&amp;'Input-Func_Class'!$E$22,$G145:$BB145),SUMIF($G$6:$BB$6,BM$6&amp;" "&amp;'Input-Func_Class'!$B$24,$G145:$BB145))+SUMIF($G$6:$BB$6,BM$6&amp;" "&amp;'Input-Func_Class'!$F$22,$G145:$BB145))&lt;Check_Limit,0,1),1)</f>
        <v>0</v>
      </c>
      <c r="BN145" s="79">
        <f ca="1">IFERROR(IF(SUMIF($G$6:$BB$6,BN$6&amp;" Total",$G145:$BB145)-(SUMIF($G$6:$BB$6,BN$6&amp;" "&amp;'Input-Func_Class'!$D$22,$G145:$BB145)+IFERROR(SUMIF($G$6:$BB$6,BN$6&amp;" "&amp;'Input-Func_Class'!$E$22,$G145:$BB145),SUMIF($G$6:$BB$6,BN$6&amp;" "&amp;'Input-Func_Class'!$B$24,$G145:$BB145))+SUMIF($G$6:$BB$6,BN$6&amp;" "&amp;'Input-Func_Class'!$F$22,$G145:$BB145))&lt;Check_Limit,0,1),1)</f>
        <v>0</v>
      </c>
      <c r="BO145" s="79">
        <f ca="1">IFERROR(IF(SUMIF($G$6:$BB$6,BO$6&amp;" Total",$G145:$BB145)-(SUMIF($G$6:$BB$6,BO$6&amp;" "&amp;'Input-Func_Class'!$D$22,$G145:$BB145)+IFERROR(SUMIF($G$6:$BB$6,BO$6&amp;" "&amp;'Input-Func_Class'!$E$22,$G145:$BB145),SUMIF($G$6:$BB$6,BO$6&amp;" "&amp;'Input-Func_Class'!$B$24,$G145:$BB145))+SUMIF($G$6:$BB$6,BO$6&amp;" "&amp;'Input-Func_Class'!$F$22,$G145:$BB145))&lt;Check_Limit,0,1),1)</f>
        <v>0</v>
      </c>
    </row>
    <row r="146" spans="1:67" outlineLevel="1">
      <c r="A146" s="113">
        <f>IF(ISBLANK('Input-Accounts'!A146),"",'Input-Accounts'!A146)</f>
        <v>125</v>
      </c>
      <c r="B146" s="17" t="str">
        <f>IF(ISBLANK('Input-Accounts'!B146),"",'Input-Accounts'!B146)</f>
        <v>Maintenance of M&amp;R station equipment—City Gate</v>
      </c>
      <c r="C146" s="113">
        <f>IF(ISBLANK('Input-Accounts'!C146),"",'Input-Accounts'!C146)</f>
        <v>891</v>
      </c>
      <c r="D146" s="143">
        <f>Functionalization!$D146</f>
        <v>119309.82967567084</v>
      </c>
      <c r="E146" s="143">
        <f t="shared" ca="1" si="27"/>
        <v>0</v>
      </c>
      <c r="F146" s="89" t="str">
        <f>IF($D146=0,"-",IF('Input-Accounts'!$E146&lt;&gt;0,'Input-Accounts'!$E146,'Input-Accounts'!$G146))</f>
        <v>DEMAND</v>
      </c>
      <c r="G146" s="143">
        <f ca="1">IF(G$5&lt;&gt;"",HLOOKUP(G$5,Functionalization!$G$6:$R$305,ROW($A146)-5,FALSE),IFERROR(INDEX(G$269:G$305,MATCH($F146,$B$269:$B$305,0))/VLOOKUP($F146,$B$269:$BB$305,MATCH(LEFT(TRIM(G$6),FIND("~",SUBSTITUTE(G$6,"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146))*HLOOKUP(LEFT(TRIM(G$6),FIND("~",SUBSTITUTE(G$6," ","~",LEN(TRIM(G$6))-LEN(SUBSTITUTE(TRIM(G$6)," ",""))))-1)&amp;" Total",$B$6:$BB$305,ROW($A146)-5,FALSE))</f>
        <v>0</v>
      </c>
      <c r="H146" s="143">
        <f ca="1">IF(H$5&lt;&gt;"",HLOOKUP(H$5,Functionalization!$G$6:$R$305,ROW($A146)-5,FALSE),IFERROR(INDEX(H$269:H$305,MATCH($F146,$B$269:$B$305,0))/VLOOKUP($F146,$B$269:$BB$305,MATCH(LEFT(TRIM(H$6),FIND("~",SUBSTITUTE(H$6,"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146))*HLOOKUP(LEFT(TRIM(H$6),FIND("~",SUBSTITUTE(H$6," ","~",LEN(TRIM(H$6))-LEN(SUBSTITUTE(TRIM(H$6)," ",""))))-1)&amp;" Total",$B$6:$BB$305,ROW($A146)-5,FALSE))</f>
        <v>0</v>
      </c>
      <c r="I146" s="143">
        <f ca="1">IF(I$5&lt;&gt;"",HLOOKUP(I$5,Functionalization!$G$6:$R$305,ROW($A146)-5,FALSE),IFERROR(INDEX(I$269:I$305,MATCH($F146,$B$269:$B$305,0))/VLOOKUP($F146,$B$269:$BB$305,MATCH(LEFT(TRIM(I$6),FIND("~",SUBSTITUTE(I$6,"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146))*HLOOKUP(LEFT(TRIM(I$6),FIND("~",SUBSTITUTE(I$6," ","~",LEN(TRIM(I$6))-LEN(SUBSTITUTE(TRIM(I$6)," ",""))))-1)&amp;" Total",$B$6:$BB$305,ROW($A146)-5,FALSE))</f>
        <v>0</v>
      </c>
      <c r="J146" s="143">
        <f ca="1">IF(J$5&lt;&gt;"",HLOOKUP(J$5,Functionalization!$G$6:$R$305,ROW($A146)-5,FALSE),IFERROR(INDEX(J$269:J$305,MATCH($F146,$B$269:$B$305,0))/VLOOKUP($F146,$B$269:$BB$305,MATCH(LEFT(TRIM(J$6),FIND("~",SUBSTITUTE(J$6,"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146))*HLOOKUP(LEFT(TRIM(J$6),FIND("~",SUBSTITUTE(J$6," ","~",LEN(TRIM(J$6))-LEN(SUBSTITUTE(TRIM(J$6)," ",""))))-1)&amp;" Total",$B$6:$BB$305,ROW($A146)-5,FALSE))</f>
        <v>0</v>
      </c>
      <c r="K146" s="143">
        <f ca="1">IF(K$5&lt;&gt;"",HLOOKUP(K$5,Functionalization!$G$6:$R$305,ROW($A146)-5,FALSE),IFERROR(INDEX(K$269:K$305,MATCH($F146,$B$269:$B$305,0))/VLOOKUP($F146,$B$269:$BB$305,MATCH(LEFT(TRIM(K$6),FIND("~",SUBSTITUTE(K$6,"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146))*HLOOKUP(LEFT(TRIM(K$6),FIND("~",SUBSTITUTE(K$6," ","~",LEN(TRIM(K$6))-LEN(SUBSTITUTE(TRIM(K$6)," ",""))))-1)&amp;" Total",$B$6:$BB$305,ROW($A146)-5,FALSE))</f>
        <v>0</v>
      </c>
      <c r="L146" s="143">
        <f ca="1">IF(L$5&lt;&gt;"",HLOOKUP(L$5,Functionalization!$G$6:$R$305,ROW($A146)-5,FALSE),IFERROR(INDEX(L$269:L$305,MATCH($F146,$B$269:$B$305,0))/VLOOKUP($F146,$B$269:$BB$305,MATCH(LEFT(TRIM(L$6),FIND("~",SUBSTITUTE(L$6,"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146))*HLOOKUP(LEFT(TRIM(L$6),FIND("~",SUBSTITUTE(L$6," ","~",LEN(TRIM(L$6))-LEN(SUBSTITUTE(TRIM(L$6)," ",""))))-1)&amp;" Total",$B$6:$BB$305,ROW($A146)-5,FALSE))</f>
        <v>0</v>
      </c>
      <c r="M146" s="143">
        <f ca="1">IF(M$5&lt;&gt;"",HLOOKUP(M$5,Functionalization!$G$6:$R$305,ROW($A146)-5,FALSE),IFERROR(INDEX(M$269:M$305,MATCH($F146,$B$269:$B$305,0))/VLOOKUP($F146,$B$269:$BB$305,MATCH(LEFT(TRIM(M$6),FIND("~",SUBSTITUTE(M$6,"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146))*HLOOKUP(LEFT(TRIM(M$6),FIND("~",SUBSTITUTE(M$6," ","~",LEN(TRIM(M$6))-LEN(SUBSTITUTE(TRIM(M$6)," ",""))))-1)&amp;" Total",$B$6:$BB$305,ROW($A146)-5,FALSE))</f>
        <v>0</v>
      </c>
      <c r="N146" s="143">
        <f ca="1">IF(N$5&lt;&gt;"",HLOOKUP(N$5,Functionalization!$G$6:$R$305,ROW($A146)-5,FALSE),IFERROR(INDEX(N$269:N$305,MATCH($F146,$B$269:$B$305,0))/VLOOKUP($F146,$B$269:$BB$305,MATCH(LEFT(TRIM(N$6),FIND("~",SUBSTITUTE(N$6,"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146))*HLOOKUP(LEFT(TRIM(N$6),FIND("~",SUBSTITUTE(N$6," ","~",LEN(TRIM(N$6))-LEN(SUBSTITUTE(TRIM(N$6)," ",""))))-1)&amp;" Total",$B$6:$BB$305,ROW($A146)-5,FALSE))</f>
        <v>0</v>
      </c>
      <c r="O146" s="143">
        <f ca="1">IF(O$5&lt;&gt;"",HLOOKUP(O$5,Functionalization!$G$6:$R$305,ROW($A146)-5,FALSE),IFERROR(INDEX(O$269:O$305,MATCH($F146,$B$269:$B$305,0))/VLOOKUP($F146,$B$269:$BB$305,MATCH(LEFT(TRIM(O$6),FIND("~",SUBSTITUTE(O$6,"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146))*HLOOKUP(LEFT(TRIM(O$6),FIND("~",SUBSTITUTE(O$6," ","~",LEN(TRIM(O$6))-LEN(SUBSTITUTE(TRIM(O$6)," ",""))))-1)&amp;" Total",$B$6:$BB$305,ROW($A146)-5,FALSE))</f>
        <v>119309.82967567084</v>
      </c>
      <c r="P146" s="143">
        <f ca="1">IF(P$5&lt;&gt;"",HLOOKUP(P$5,Functionalization!$G$6:$R$305,ROW($A146)-5,FALSE),IFERROR(INDEX(P$269:P$305,MATCH($F146,$B$269:$B$305,0))/VLOOKUP($F146,$B$269:$BB$305,MATCH(LEFT(TRIM(P$6),FIND("~",SUBSTITUTE(P$6,"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146))*HLOOKUP(LEFT(TRIM(P$6),FIND("~",SUBSTITUTE(P$6," ","~",LEN(TRIM(P$6))-LEN(SUBSTITUTE(TRIM(P$6)," ",""))))-1)&amp;" Total",$B$6:$BB$305,ROW($A146)-5,FALSE))</f>
        <v>119309.82967567084</v>
      </c>
      <c r="Q146" s="143">
        <f ca="1">IF(Q$5&lt;&gt;"",HLOOKUP(Q$5,Functionalization!$G$6:$R$305,ROW($A146)-5,FALSE),IFERROR(INDEX(Q$269:Q$305,MATCH($F146,$B$269:$B$305,0))/VLOOKUP($F146,$B$269:$BB$305,MATCH(LEFT(TRIM(Q$6),FIND("~",SUBSTITUTE(Q$6,"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146))*HLOOKUP(LEFT(TRIM(Q$6),FIND("~",SUBSTITUTE(Q$6," ","~",LEN(TRIM(Q$6))-LEN(SUBSTITUTE(TRIM(Q$6)," ",""))))-1)&amp;" Total",$B$6:$BB$305,ROW($A146)-5,FALSE))</f>
        <v>0</v>
      </c>
      <c r="R146" s="143">
        <f ca="1">IF(R$5&lt;&gt;"",HLOOKUP(R$5,Functionalization!$G$6:$R$305,ROW($A146)-5,FALSE),IFERROR(INDEX(R$269:R$305,MATCH($F146,$B$269:$B$305,0))/VLOOKUP($F146,$B$269:$BB$305,MATCH(LEFT(TRIM(R$6),FIND("~",SUBSTITUTE(R$6,"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146))*HLOOKUP(LEFT(TRIM(R$6),FIND("~",SUBSTITUTE(R$6," ","~",LEN(TRIM(R$6))-LEN(SUBSTITUTE(TRIM(R$6)," ",""))))-1)&amp;" Total",$B$6:$BB$305,ROW($A146)-5,FALSE))</f>
        <v>0</v>
      </c>
      <c r="S146" s="143">
        <f ca="1">IF(S$5&lt;&gt;"",HLOOKUP(S$5,Functionalization!$G$6:$R$305,ROW($A146)-5,FALSE),IFERROR(INDEX(S$269:S$305,MATCH($F146,$B$269:$B$305,0))/VLOOKUP($F146,$B$269:$BB$305,MATCH(LEFT(TRIM(S$6),FIND("~",SUBSTITUTE(S$6,"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146))*HLOOKUP(LEFT(TRIM(S$6),FIND("~",SUBSTITUTE(S$6," ","~",LEN(TRIM(S$6))-LEN(SUBSTITUTE(TRIM(S$6)," ",""))))-1)&amp;" Total",$B$6:$BB$305,ROW($A146)-5,FALSE))</f>
        <v>0</v>
      </c>
      <c r="T146" s="143">
        <f ca="1">IF(T$5&lt;&gt;"",HLOOKUP(T$5,Functionalization!$G$6:$R$305,ROW($A146)-5,FALSE),IFERROR(INDEX(T$269:T$305,MATCH($F146,$B$269:$B$305,0))/VLOOKUP($F146,$B$269:$BB$305,MATCH(LEFT(TRIM(T$6),FIND("~",SUBSTITUTE(T$6,"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146))*HLOOKUP(LEFT(TRIM(T$6),FIND("~",SUBSTITUTE(T$6," ","~",LEN(TRIM(T$6))-LEN(SUBSTITUTE(TRIM(T$6)," ",""))))-1)&amp;" Total",$B$6:$BB$305,ROW($A146)-5,FALSE))</f>
        <v>0</v>
      </c>
      <c r="U146" s="143">
        <f ca="1">IF(U$5&lt;&gt;"",HLOOKUP(U$5,Functionalization!$G$6:$R$305,ROW($A146)-5,FALSE),IFERROR(INDEX(U$269:U$305,MATCH($F146,$B$269:$B$305,0))/VLOOKUP($F146,$B$269:$BB$305,MATCH(LEFT(TRIM(U$6),FIND("~",SUBSTITUTE(U$6,"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146))*HLOOKUP(LEFT(TRIM(U$6),FIND("~",SUBSTITUTE(U$6," ","~",LEN(TRIM(U$6))-LEN(SUBSTITUTE(TRIM(U$6)," ",""))))-1)&amp;" Total",$B$6:$BB$305,ROW($A146)-5,FALSE))</f>
        <v>0</v>
      </c>
      <c r="V146" s="143">
        <f ca="1">IF(V$5&lt;&gt;"",HLOOKUP(V$5,Functionalization!$G$6:$R$305,ROW($A146)-5,FALSE),IFERROR(INDEX(V$269:V$305,MATCH($F146,$B$269:$B$305,0))/VLOOKUP($F146,$B$269:$BB$305,MATCH(LEFT(TRIM(V$6),FIND("~",SUBSTITUTE(V$6,"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146))*HLOOKUP(LEFT(TRIM(V$6),FIND("~",SUBSTITUTE(V$6," ","~",LEN(TRIM(V$6))-LEN(SUBSTITUTE(TRIM(V$6)," ",""))))-1)&amp;" Total",$B$6:$BB$305,ROW($A146)-5,FALSE))</f>
        <v>0</v>
      </c>
      <c r="W146" s="143">
        <f ca="1">IF(W$5&lt;&gt;"",HLOOKUP(W$5,Functionalization!$G$6:$R$305,ROW($A146)-5,FALSE),IFERROR(INDEX(W$269:W$305,MATCH($F146,$B$269:$B$305,0))/VLOOKUP($F146,$B$269:$BB$305,MATCH(LEFT(TRIM(W$6),FIND("~",SUBSTITUTE(W$6,"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146))*HLOOKUP(LEFT(TRIM(W$6),FIND("~",SUBSTITUTE(W$6," ","~",LEN(TRIM(W$6))-LEN(SUBSTITUTE(TRIM(W$6)," ",""))))-1)&amp;" Total",$B$6:$BB$305,ROW($A146)-5,FALSE))</f>
        <v>0</v>
      </c>
      <c r="X146" s="143">
        <f ca="1">IF(X$5&lt;&gt;"",HLOOKUP(X$5,Functionalization!$G$6:$R$305,ROW($A146)-5,FALSE),IFERROR(INDEX(X$269:X$305,MATCH($F146,$B$269:$B$305,0))/VLOOKUP($F146,$B$269:$BB$305,MATCH(LEFT(TRIM(X$6),FIND("~",SUBSTITUTE(X$6,"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146))*HLOOKUP(LEFT(TRIM(X$6),FIND("~",SUBSTITUTE(X$6," ","~",LEN(TRIM(X$6))-LEN(SUBSTITUTE(TRIM(X$6)," ",""))))-1)&amp;" Total",$B$6:$BB$305,ROW($A146)-5,FALSE))</f>
        <v>0</v>
      </c>
      <c r="Y146" s="143">
        <f ca="1">IF(Y$5&lt;&gt;"",HLOOKUP(Y$5,Functionalization!$G$6:$R$305,ROW($A146)-5,FALSE),IFERROR(INDEX(Y$269:Y$305,MATCH($F146,$B$269:$B$305,0))/VLOOKUP($F146,$B$269:$BB$305,MATCH(LEFT(TRIM(Y$6),FIND("~",SUBSTITUTE(Y$6,"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146))*HLOOKUP(LEFT(TRIM(Y$6),FIND("~",SUBSTITUTE(Y$6," ","~",LEN(TRIM(Y$6))-LEN(SUBSTITUTE(TRIM(Y$6)," ",""))))-1)&amp;" Total",$B$6:$BB$305,ROW($A146)-5,FALSE))</f>
        <v>0</v>
      </c>
      <c r="Z146" s="143">
        <f ca="1">IF(Z$5&lt;&gt;"",HLOOKUP(Z$5,Functionalization!$G$6:$R$305,ROW($A146)-5,FALSE),IFERROR(INDEX(Z$269:Z$305,MATCH($F146,$B$269:$B$305,0))/VLOOKUP($F146,$B$269:$BB$305,MATCH(LEFT(TRIM(Z$6),FIND("~",SUBSTITUTE(Z$6,"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146))*HLOOKUP(LEFT(TRIM(Z$6),FIND("~",SUBSTITUTE(Z$6," ","~",LEN(TRIM(Z$6))-LEN(SUBSTITUTE(TRIM(Z$6)," ",""))))-1)&amp;" Total",$B$6:$BB$305,ROW($A146)-5,FALSE))</f>
        <v>0</v>
      </c>
      <c r="AA146" s="143">
        <f ca="1">IF(AA$5&lt;&gt;"",HLOOKUP(AA$5,Functionalization!$G$6:$R$305,ROW($A146)-5,FALSE),IFERROR(INDEX(AA$269:AA$305,MATCH($F146,$B$269:$B$305,0))/VLOOKUP($F146,$B$269:$BB$305,MATCH(LEFT(TRIM(AA$6),FIND("~",SUBSTITUTE(AA$6,"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146))*HLOOKUP(LEFT(TRIM(AA$6),FIND("~",SUBSTITUTE(AA$6," ","~",LEN(TRIM(AA$6))-LEN(SUBSTITUTE(TRIM(AA$6)," ",""))))-1)&amp;" Total",$B$6:$BB$305,ROW($A146)-5,FALSE))</f>
        <v>0</v>
      </c>
      <c r="AB146" s="143">
        <f ca="1">IF(AB$5&lt;&gt;"",HLOOKUP(AB$5,Functionalization!$G$6:$R$305,ROW($A146)-5,FALSE),IFERROR(INDEX(AB$269:AB$305,MATCH($F146,$B$269:$B$305,0))/VLOOKUP($F146,$B$269:$BB$305,MATCH(LEFT(TRIM(AB$6),FIND("~",SUBSTITUTE(AB$6,"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146))*HLOOKUP(LEFT(TRIM(AB$6),FIND("~",SUBSTITUTE(AB$6," ","~",LEN(TRIM(AB$6))-LEN(SUBSTITUTE(TRIM(AB$6)," ",""))))-1)&amp;" Total",$B$6:$BB$305,ROW($A146)-5,FALSE))</f>
        <v>0</v>
      </c>
      <c r="AC146" s="143">
        <f ca="1">IF(AC$5&lt;&gt;"",HLOOKUP(AC$5,Functionalization!$G$6:$R$305,ROW($A146)-5,FALSE),IFERROR(INDEX(AC$269:AC$305,MATCH($F146,$B$269:$B$305,0))/VLOOKUP($F146,$B$269:$BB$305,MATCH(LEFT(TRIM(AC$6),FIND("~",SUBSTITUTE(AC$6,"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146))*HLOOKUP(LEFT(TRIM(AC$6),FIND("~",SUBSTITUTE(AC$6," ","~",LEN(TRIM(AC$6))-LEN(SUBSTITUTE(TRIM(AC$6)," ",""))))-1)&amp;" Total",$B$6:$BB$305,ROW($A146)-5,FALSE))</f>
        <v>0</v>
      </c>
      <c r="AD146" s="143">
        <f ca="1">IF(AD$5&lt;&gt;"",HLOOKUP(AD$5,Functionalization!$G$6:$R$305,ROW($A146)-5,FALSE),IFERROR(INDEX(AD$269:AD$305,MATCH($F146,$B$269:$B$305,0))/VLOOKUP($F146,$B$269:$BB$305,MATCH(LEFT(TRIM(AD$6),FIND("~",SUBSTITUTE(AD$6,"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146))*HLOOKUP(LEFT(TRIM(AD$6),FIND("~",SUBSTITUTE(AD$6," ","~",LEN(TRIM(AD$6))-LEN(SUBSTITUTE(TRIM(AD$6)," ",""))))-1)&amp;" Total",$B$6:$BB$305,ROW($A146)-5,FALSE))</f>
        <v>0</v>
      </c>
      <c r="AE146" s="143">
        <f ca="1">IF(AE$5&lt;&gt;"",HLOOKUP(AE$5,Functionalization!$G$6:$R$305,ROW($A146)-5,FALSE),IFERROR(INDEX(AE$269:AE$305,MATCH($F146,$B$269:$B$305,0))/VLOOKUP($F146,$B$269:$BB$305,MATCH(LEFT(TRIM(AE$6),FIND("~",SUBSTITUTE(AE$6,"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146))*HLOOKUP(LEFT(TRIM(AE$6),FIND("~",SUBSTITUTE(AE$6," ","~",LEN(TRIM(AE$6))-LEN(SUBSTITUTE(TRIM(AE$6)," ",""))))-1)&amp;" Total",$B$6:$BB$305,ROW($A146)-5,FALSE))</f>
        <v>0</v>
      </c>
      <c r="AF146" s="143">
        <f ca="1">IF(AF$5&lt;&gt;"",HLOOKUP(AF$5,Functionalization!$G$6:$R$305,ROW($A146)-5,FALSE),IFERROR(INDEX(AF$269:AF$305,MATCH($F146,$B$269:$B$305,0))/VLOOKUP($F146,$B$269:$BB$305,MATCH(LEFT(TRIM(AF$6),FIND("~",SUBSTITUTE(AF$6,"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146))*HLOOKUP(LEFT(TRIM(AF$6),FIND("~",SUBSTITUTE(AF$6," ","~",LEN(TRIM(AF$6))-LEN(SUBSTITUTE(TRIM(AF$6)," ",""))))-1)&amp;" Total",$B$6:$BB$305,ROW($A146)-5,FALSE))</f>
        <v>0</v>
      </c>
      <c r="AG146" s="143">
        <f ca="1">IF(AG$5&lt;&gt;"",HLOOKUP(AG$5,Functionalization!$G$6:$R$305,ROW($A146)-5,FALSE),IFERROR(INDEX(AG$269:AG$305,MATCH($F146,$B$269:$B$305,0))/VLOOKUP($F146,$B$269:$BB$305,MATCH(LEFT(TRIM(AG$6),FIND("~",SUBSTITUTE(AG$6,"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146))*HLOOKUP(LEFT(TRIM(AG$6),FIND("~",SUBSTITUTE(AG$6," ","~",LEN(TRIM(AG$6))-LEN(SUBSTITUTE(TRIM(AG$6)," ",""))))-1)&amp;" Total",$B$6:$BB$305,ROW($A146)-5,FALSE))</f>
        <v>0</v>
      </c>
      <c r="AH146" s="143">
        <f ca="1">IF(AH$5&lt;&gt;"",HLOOKUP(AH$5,Functionalization!$G$6:$R$305,ROW($A146)-5,FALSE),IFERROR(INDEX(AH$269:AH$305,MATCH($F146,$B$269:$B$305,0))/VLOOKUP($F146,$B$269:$BB$305,MATCH(LEFT(TRIM(AH$6),FIND("~",SUBSTITUTE(AH$6,"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146))*HLOOKUP(LEFT(TRIM(AH$6),FIND("~",SUBSTITUTE(AH$6," ","~",LEN(TRIM(AH$6))-LEN(SUBSTITUTE(TRIM(AH$6)," ",""))))-1)&amp;" Total",$B$6:$BB$305,ROW($A146)-5,FALSE))</f>
        <v>0</v>
      </c>
      <c r="AI146" s="143">
        <f ca="1">IF(AI$5&lt;&gt;"",HLOOKUP(AI$5,Functionalization!$G$6:$R$305,ROW($A146)-5,FALSE),IFERROR(INDEX(AI$269:AI$305,MATCH($F146,$B$269:$B$305,0))/VLOOKUP($F146,$B$269:$BB$305,MATCH(LEFT(TRIM(AI$6),FIND("~",SUBSTITUTE(AI$6,"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146))*HLOOKUP(LEFT(TRIM(AI$6),FIND("~",SUBSTITUTE(AI$6," ","~",LEN(TRIM(AI$6))-LEN(SUBSTITUTE(TRIM(AI$6)," ",""))))-1)&amp;" Total",$B$6:$BB$305,ROW($A146)-5,FALSE))</f>
        <v>0</v>
      </c>
      <c r="AJ146" s="143">
        <f ca="1">IF(AJ$5&lt;&gt;"",HLOOKUP(AJ$5,Functionalization!$G$6:$R$305,ROW($A146)-5,FALSE),IFERROR(INDEX(AJ$269:AJ$305,MATCH($F146,$B$269:$B$305,0))/VLOOKUP($F146,$B$269:$BB$305,MATCH(LEFT(TRIM(AJ$6),FIND("~",SUBSTITUTE(AJ$6,"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146))*HLOOKUP(LEFT(TRIM(AJ$6),FIND("~",SUBSTITUTE(AJ$6," ","~",LEN(TRIM(AJ$6))-LEN(SUBSTITUTE(TRIM(AJ$6)," ",""))))-1)&amp;" Total",$B$6:$BB$305,ROW($A146)-5,FALSE))</f>
        <v>0</v>
      </c>
      <c r="AK146" s="143">
        <f ca="1">IF(AK$5&lt;&gt;"",HLOOKUP(AK$5,Functionalization!$G$6:$R$305,ROW($A146)-5,FALSE),IFERROR(INDEX(AK$269:AK$305,MATCH($F146,$B$269:$B$305,0))/VLOOKUP($F146,$B$269:$BB$305,MATCH(LEFT(TRIM(AK$6),FIND("~",SUBSTITUTE(AK$6,"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146))*HLOOKUP(LEFT(TRIM(AK$6),FIND("~",SUBSTITUTE(AK$6," ","~",LEN(TRIM(AK$6))-LEN(SUBSTITUTE(TRIM(AK$6)," ",""))))-1)&amp;" Total",$B$6:$BB$305,ROW($A146)-5,FALSE))</f>
        <v>0</v>
      </c>
      <c r="AL146" s="143">
        <f ca="1">IF(AL$5&lt;&gt;"",HLOOKUP(AL$5,Functionalization!$G$6:$R$305,ROW($A146)-5,FALSE),IFERROR(INDEX(AL$269:AL$305,MATCH($F146,$B$269:$B$305,0))/VLOOKUP($F146,$B$269:$BB$305,MATCH(LEFT(TRIM(AL$6),FIND("~",SUBSTITUTE(AL$6,"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146))*HLOOKUP(LEFT(TRIM(AL$6),FIND("~",SUBSTITUTE(AL$6," ","~",LEN(TRIM(AL$6))-LEN(SUBSTITUTE(TRIM(AL$6)," ",""))))-1)&amp;" Total",$B$6:$BB$305,ROW($A146)-5,FALSE))</f>
        <v>0</v>
      </c>
      <c r="AM146" s="143">
        <f ca="1">IF(AM$5&lt;&gt;"",HLOOKUP(AM$5,Functionalization!$G$6:$R$305,ROW($A146)-5,FALSE),IFERROR(INDEX(AM$269:AM$305,MATCH($F146,$B$269:$B$305,0))/VLOOKUP($F146,$B$269:$BB$305,MATCH(LEFT(TRIM(AM$6),FIND("~",SUBSTITUTE(AM$6,"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146))*HLOOKUP(LEFT(TRIM(AM$6),FIND("~",SUBSTITUTE(AM$6," ","~",LEN(TRIM(AM$6))-LEN(SUBSTITUTE(TRIM(AM$6)," ",""))))-1)&amp;" Total",$B$6:$BB$305,ROW($A146)-5,FALSE))</f>
        <v>0</v>
      </c>
      <c r="AN146" s="143">
        <f ca="1">IF(AN$5&lt;&gt;"",HLOOKUP(AN$5,Functionalization!$G$6:$R$305,ROW($A146)-5,FALSE),IFERROR(INDEX(AN$269:AN$305,MATCH($F146,$B$269:$B$305,0))/VLOOKUP($F146,$B$269:$BB$305,MATCH(LEFT(TRIM(AN$6),FIND("~",SUBSTITUTE(AN$6,"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146))*HLOOKUP(LEFT(TRIM(AN$6),FIND("~",SUBSTITUTE(AN$6," ","~",LEN(TRIM(AN$6))-LEN(SUBSTITUTE(TRIM(AN$6)," ",""))))-1)&amp;" Total",$B$6:$BB$305,ROW($A146)-5,FALSE))</f>
        <v>0</v>
      </c>
      <c r="AO146" s="143">
        <f ca="1">IF(AO$5&lt;&gt;"",HLOOKUP(AO$5,Functionalization!$G$6:$R$305,ROW($A146)-5,FALSE),IFERROR(INDEX(AO$269:AO$305,MATCH($F146,$B$269:$B$305,0))/VLOOKUP($F146,$B$269:$BB$305,MATCH(LEFT(TRIM(AO$6),FIND("~",SUBSTITUTE(AO$6,"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146))*HLOOKUP(LEFT(TRIM(AO$6),FIND("~",SUBSTITUTE(AO$6," ","~",LEN(TRIM(AO$6))-LEN(SUBSTITUTE(TRIM(AO$6)," ",""))))-1)&amp;" Total",$B$6:$BB$305,ROW($A146)-5,FALSE))</f>
        <v>0</v>
      </c>
      <c r="AP146" s="143">
        <f ca="1">IF(AP$5&lt;&gt;"",HLOOKUP(AP$5,Functionalization!$G$6:$R$305,ROW($A146)-5,FALSE),IFERROR(INDEX(AP$269:AP$305,MATCH($F146,$B$269:$B$305,0))/VLOOKUP($F146,$B$269:$BB$305,MATCH(LEFT(TRIM(AP$6),FIND("~",SUBSTITUTE(AP$6,"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146))*HLOOKUP(LEFT(TRIM(AP$6),FIND("~",SUBSTITUTE(AP$6," ","~",LEN(TRIM(AP$6))-LEN(SUBSTITUTE(TRIM(AP$6)," ",""))))-1)&amp;" Total",$B$6:$BB$305,ROW($A146)-5,FALSE))</f>
        <v>0</v>
      </c>
      <c r="AQ146" s="143">
        <f ca="1">IF(AQ$5&lt;&gt;"",HLOOKUP(AQ$5,Functionalization!$G$6:$R$305,ROW($A146)-5,FALSE),IFERROR(INDEX(AQ$269:AQ$305,MATCH($F146,$B$269:$B$305,0))/VLOOKUP($F146,$B$269:$BB$305,MATCH(LEFT(TRIM(AQ$6),FIND("~",SUBSTITUTE(AQ$6,"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146))*HLOOKUP(LEFT(TRIM(AQ$6),FIND("~",SUBSTITUTE(AQ$6," ","~",LEN(TRIM(AQ$6))-LEN(SUBSTITUTE(TRIM(AQ$6)," ",""))))-1)&amp;" Total",$B$6:$BB$305,ROW($A146)-5,FALSE))</f>
        <v>0</v>
      </c>
      <c r="AR146" s="143">
        <f ca="1">IF(AR$5&lt;&gt;"",HLOOKUP(AR$5,Functionalization!$G$6:$R$305,ROW($A146)-5,FALSE),IFERROR(INDEX(AR$269:AR$305,MATCH($F146,$B$269:$B$305,0))/VLOOKUP($F146,$B$269:$BB$305,MATCH(LEFT(TRIM(AR$6),FIND("~",SUBSTITUTE(AR$6,"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146))*HLOOKUP(LEFT(TRIM(AR$6),FIND("~",SUBSTITUTE(AR$6," ","~",LEN(TRIM(AR$6))-LEN(SUBSTITUTE(TRIM(AR$6)," ",""))))-1)&amp;" Total",$B$6:$BB$305,ROW($A146)-5,FALSE))</f>
        <v>0</v>
      </c>
      <c r="AS146" s="143">
        <f ca="1">IF(AS$5&lt;&gt;"",HLOOKUP(AS$5,Functionalization!$G$6:$R$305,ROW($A146)-5,FALSE),IFERROR(INDEX(AS$269:AS$305,MATCH($F146,$B$269:$B$305,0))/VLOOKUP($F146,$B$269:$BB$305,MATCH(LEFT(TRIM(AS$6),FIND("~",SUBSTITUTE(AS$6,"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146))*HLOOKUP(LEFT(TRIM(AS$6),FIND("~",SUBSTITUTE(AS$6," ","~",LEN(TRIM(AS$6))-LEN(SUBSTITUTE(TRIM(AS$6)," ",""))))-1)&amp;" Total",$B$6:$BB$305,ROW($A146)-5,FALSE))</f>
        <v>0</v>
      </c>
      <c r="AT146" s="143">
        <f ca="1">IF(AT$5&lt;&gt;"",HLOOKUP(AT$5,Functionalization!$G$6:$R$305,ROW($A146)-5,FALSE),IFERROR(INDEX(AT$269:AT$305,MATCH($F146,$B$269:$B$305,0))/VLOOKUP($F146,$B$269:$BB$305,MATCH(LEFT(TRIM(AT$6),FIND("~",SUBSTITUTE(AT$6,"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146))*HLOOKUP(LEFT(TRIM(AT$6),FIND("~",SUBSTITUTE(AT$6," ","~",LEN(TRIM(AT$6))-LEN(SUBSTITUTE(TRIM(AT$6)," ",""))))-1)&amp;" Total",$B$6:$BB$305,ROW($A146)-5,FALSE))</f>
        <v>0</v>
      </c>
      <c r="AU146" s="143">
        <f ca="1">IF(AU$5&lt;&gt;"",HLOOKUP(AU$5,Functionalization!$G$6:$R$305,ROW($A146)-5,FALSE),IFERROR(INDEX(AU$269:AU$305,MATCH($F146,$B$269:$B$305,0))/VLOOKUP($F146,$B$269:$BB$305,MATCH(LEFT(TRIM(AU$6),FIND("~",SUBSTITUTE(AU$6,"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146))*HLOOKUP(LEFT(TRIM(AU$6),FIND("~",SUBSTITUTE(AU$6," ","~",LEN(TRIM(AU$6))-LEN(SUBSTITUTE(TRIM(AU$6)," ",""))))-1)&amp;" Total",$B$6:$BB$305,ROW($A146)-5,FALSE))</f>
        <v>0</v>
      </c>
      <c r="AV146" s="143">
        <f ca="1">IF(AV$5&lt;&gt;"",HLOOKUP(AV$5,Functionalization!$G$6:$R$305,ROW($A146)-5,FALSE),IFERROR(INDEX(AV$269:AV$305,MATCH($F146,$B$269:$B$305,0))/VLOOKUP($F146,$B$269:$BB$305,MATCH(LEFT(TRIM(AV$6),FIND("~",SUBSTITUTE(AV$6,"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146))*HLOOKUP(LEFT(TRIM(AV$6),FIND("~",SUBSTITUTE(AV$6," ","~",LEN(TRIM(AV$6))-LEN(SUBSTITUTE(TRIM(AV$6)," ",""))))-1)&amp;" Total",$B$6:$BB$305,ROW($A146)-5,FALSE))</f>
        <v>0</v>
      </c>
      <c r="AW146" s="143">
        <f ca="1">IF(AW$5&lt;&gt;"",HLOOKUP(AW$5,Functionalization!$G$6:$R$305,ROW($A146)-5,FALSE),IFERROR(INDEX(AW$269:AW$305,MATCH($F146,$B$269:$B$305,0))/VLOOKUP($F146,$B$269:$BB$305,MATCH(LEFT(TRIM(AW$6),FIND("~",SUBSTITUTE(AW$6,"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146))*HLOOKUP(LEFT(TRIM(AW$6),FIND("~",SUBSTITUTE(AW$6," ","~",LEN(TRIM(AW$6))-LEN(SUBSTITUTE(TRIM(AW$6)," ",""))))-1)&amp;" Total",$B$6:$BB$305,ROW($A146)-5,FALSE))</f>
        <v>0</v>
      </c>
      <c r="AX146" s="143">
        <f ca="1">IF(AX$5&lt;&gt;"",HLOOKUP(AX$5,Functionalization!$G$6:$R$305,ROW($A146)-5,FALSE),IFERROR(INDEX(AX$269:AX$305,MATCH($F146,$B$269:$B$305,0))/VLOOKUP($F146,$B$269:$BB$305,MATCH(LEFT(TRIM(AX$6),FIND("~",SUBSTITUTE(AX$6,"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146))*HLOOKUP(LEFT(TRIM(AX$6),FIND("~",SUBSTITUTE(AX$6," ","~",LEN(TRIM(AX$6))-LEN(SUBSTITUTE(TRIM(AX$6)," ",""))))-1)&amp;" Total",$B$6:$BB$305,ROW($A146)-5,FALSE))</f>
        <v>0</v>
      </c>
      <c r="AY146" s="143">
        <f ca="1">IF(AY$5&lt;&gt;"",HLOOKUP(AY$5,Functionalization!$G$6:$R$305,ROW($A146)-5,FALSE),IFERROR(INDEX(AY$269:AY$305,MATCH($F146,$B$269:$B$305,0))/VLOOKUP($F146,$B$269:$BB$305,MATCH(LEFT(TRIM(AY$6),FIND("~",SUBSTITUTE(AY$6,"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146))*HLOOKUP(LEFT(TRIM(AY$6),FIND("~",SUBSTITUTE(AY$6," ","~",LEN(TRIM(AY$6))-LEN(SUBSTITUTE(TRIM(AY$6)," ",""))))-1)&amp;" Total",$B$6:$BB$305,ROW($A146)-5,FALSE))</f>
        <v>0</v>
      </c>
      <c r="AZ146" s="143">
        <f ca="1">IF(AZ$5&lt;&gt;"",HLOOKUP(AZ$5,Functionalization!$G$6:$R$305,ROW($A146)-5,FALSE),IFERROR(INDEX(AZ$269:AZ$305,MATCH($F146,$B$269:$B$305,0))/VLOOKUP($F146,$B$269:$BB$305,MATCH(LEFT(TRIM(AZ$6),FIND("~",SUBSTITUTE(AZ$6,"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146))*HLOOKUP(LEFT(TRIM(AZ$6),FIND("~",SUBSTITUTE(AZ$6," ","~",LEN(TRIM(AZ$6))-LEN(SUBSTITUTE(TRIM(AZ$6)," ",""))))-1)&amp;" Total",$B$6:$BB$305,ROW($A146)-5,FALSE))</f>
        <v>0</v>
      </c>
      <c r="BA146" s="143">
        <f ca="1">IF(BA$5&lt;&gt;"",HLOOKUP(BA$5,Functionalization!$G$6:$R$305,ROW($A146)-5,FALSE),IFERROR(INDEX(BA$269:BA$305,MATCH($F146,$B$269:$B$305,0))/VLOOKUP($F146,$B$269:$BB$305,MATCH(LEFT(TRIM(BA$6),FIND("~",SUBSTITUTE(BA$6,"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146))*HLOOKUP(LEFT(TRIM(BA$6),FIND("~",SUBSTITUTE(BA$6," ","~",LEN(TRIM(BA$6))-LEN(SUBSTITUTE(TRIM(BA$6)," ",""))))-1)&amp;" Total",$B$6:$BB$305,ROW($A146)-5,FALSE))</f>
        <v>0</v>
      </c>
      <c r="BB146" s="143">
        <f ca="1">IF(BB$5&lt;&gt;"",HLOOKUP(BB$5,Functionalization!$G$6:$R$305,ROW($A146)-5,FALSE),IFERROR(INDEX(BB$269:BB$305,MATCH($F146,$B$269:$B$305,0))/VLOOKUP($F146,$B$269:$BB$305,MATCH(LEFT(TRIM(BB$6),FIND("~",SUBSTITUTE(BB$6,"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146))*HLOOKUP(LEFT(TRIM(BB$6),FIND("~",SUBSTITUTE(BB$6," ","~",LEN(TRIM(BB$6))-LEN(SUBSTITUTE(TRIM(BB$6)," ",""))))-1)&amp;" Total",$B$6:$BB$305,ROW($A146)-5,FALSE))</f>
        <v>0</v>
      </c>
      <c r="BD146" s="79">
        <f ca="1">IFERROR(IF(SUMIF($G$6:$BB$6,BD$6&amp;" Total",$G146:$BB146)-(SUMIF($G$6:$BB$6,BD$6&amp;" "&amp;'Input-Func_Class'!$D$22,$G146:$BB146)+IFERROR(SUMIF($G$6:$BB$6,BD$6&amp;" "&amp;'Input-Func_Class'!$E$22,$G146:$BB146),SUMIF($G$6:$BB$6,BD$6&amp;" "&amp;'Input-Func_Class'!$B$24,$G146:$BB146))+SUMIF($G$6:$BB$6,BD$6&amp;" "&amp;'Input-Func_Class'!$F$22,$G146:$BB146))&lt;Check_Limit,0,1),1)</f>
        <v>0</v>
      </c>
      <c r="BE146" s="79">
        <f ca="1">IFERROR(IF(SUMIF($G$6:$BB$6,BE$6&amp;" Total",$G146:$BB146)-(SUMIF($G$6:$BB$6,BE$6&amp;" "&amp;'Input-Func_Class'!$D$22,$G146:$BB146)+IFERROR(SUMIF($G$6:$BB$6,BE$6&amp;" "&amp;'Input-Func_Class'!$E$22,$G146:$BB146),SUMIF($G$6:$BB$6,BE$6&amp;" "&amp;'Input-Func_Class'!$B$24,$G146:$BB146))+SUMIF($G$6:$BB$6,BE$6&amp;" "&amp;'Input-Func_Class'!$F$22,$G146:$BB146))&lt;Check_Limit,0,1),1)</f>
        <v>0</v>
      </c>
      <c r="BF146" s="79">
        <f ca="1">IFERROR(IF(SUMIF($G$6:$BB$6,BF$6&amp;" Total",$G146:$BB146)-(SUMIF($G$6:$BB$6,BF$6&amp;" "&amp;'Input-Func_Class'!$D$22,$G146:$BB146)+IFERROR(SUMIF($G$6:$BB$6,BF$6&amp;" "&amp;'Input-Func_Class'!$E$22,$G146:$BB146),SUMIF($G$6:$BB$6,BF$6&amp;" "&amp;'Input-Func_Class'!$B$24,$G146:$BB146))+SUMIF($G$6:$BB$6,BF$6&amp;" "&amp;'Input-Func_Class'!$F$22,$G146:$BB146))&lt;Check_Limit,0,1),1)</f>
        <v>0</v>
      </c>
      <c r="BG146" s="79">
        <f ca="1">IFERROR(IF(SUMIF($G$6:$BB$6,BG$6&amp;" Total",$G146:$BB146)-(SUMIF($G$6:$BB$6,BG$6&amp;" "&amp;'Input-Func_Class'!$D$22,$G146:$BB146)+IFERROR(SUMIF($G$6:$BB$6,BG$6&amp;" "&amp;'Input-Func_Class'!$E$22,$G146:$BB146),SUMIF($G$6:$BB$6,BG$6&amp;" "&amp;'Input-Func_Class'!$B$24,$G146:$BB146))+SUMIF($G$6:$BB$6,BG$6&amp;" "&amp;'Input-Func_Class'!$F$22,$G146:$BB146))&lt;Check_Limit,0,1),1)</f>
        <v>0</v>
      </c>
      <c r="BH146" s="79">
        <f ca="1">IFERROR(IF(SUMIF($G$6:$BB$6,BH$6&amp;" Total",$G146:$BB146)-(SUMIF($G$6:$BB$6,BH$6&amp;" "&amp;'Input-Func_Class'!$D$22,$G146:$BB146)+IFERROR(SUMIF($G$6:$BB$6,BH$6&amp;" "&amp;'Input-Func_Class'!$E$22,$G146:$BB146),SUMIF($G$6:$BB$6,BH$6&amp;" "&amp;'Input-Func_Class'!$B$24,$G146:$BB146))+SUMIF($G$6:$BB$6,BH$6&amp;" "&amp;'Input-Func_Class'!$F$22,$G146:$BB146))&lt;Check_Limit,0,1),1)</f>
        <v>0</v>
      </c>
      <c r="BI146" s="79">
        <f ca="1">IFERROR(IF(SUMIF($G$6:$BB$6,BI$6&amp;" Total",$G146:$BB146)-(SUMIF($G$6:$BB$6,BI$6&amp;" "&amp;'Input-Func_Class'!$D$22,$G146:$BB146)+IFERROR(SUMIF($G$6:$BB$6,BI$6&amp;" "&amp;'Input-Func_Class'!$E$22,$G146:$BB146),SUMIF($G$6:$BB$6,BI$6&amp;" "&amp;'Input-Func_Class'!$B$24,$G146:$BB146))+SUMIF($G$6:$BB$6,BI$6&amp;" "&amp;'Input-Func_Class'!$F$22,$G146:$BB146))&lt;Check_Limit,0,1),1)</f>
        <v>0</v>
      </c>
      <c r="BJ146" s="79">
        <f ca="1">IFERROR(IF(SUMIF($G$6:$BB$6,BJ$6&amp;" Total",$G146:$BB146)-(SUMIF($G$6:$BB$6,BJ$6&amp;" "&amp;'Input-Func_Class'!$D$22,$G146:$BB146)+IFERROR(SUMIF($G$6:$BB$6,BJ$6&amp;" "&amp;'Input-Func_Class'!$E$22,$G146:$BB146),SUMIF($G$6:$BB$6,BJ$6&amp;" "&amp;'Input-Func_Class'!$B$24,$G146:$BB146))+SUMIF($G$6:$BB$6,BJ$6&amp;" "&amp;'Input-Func_Class'!$F$22,$G146:$BB146))&lt;Check_Limit,0,1),1)</f>
        <v>0</v>
      </c>
      <c r="BK146" s="79">
        <f ca="1">IFERROR(IF(SUMIF($G$6:$BB$6,BK$6&amp;" Total",$G146:$BB146)-(SUMIF($G$6:$BB$6,BK$6&amp;" "&amp;'Input-Func_Class'!$D$22,$G146:$BB146)+IFERROR(SUMIF($G$6:$BB$6,BK$6&amp;" "&amp;'Input-Func_Class'!$E$22,$G146:$BB146),SUMIF($G$6:$BB$6,BK$6&amp;" "&amp;'Input-Func_Class'!$B$24,$G146:$BB146))+SUMIF($G$6:$BB$6,BK$6&amp;" "&amp;'Input-Func_Class'!$F$22,$G146:$BB146))&lt;Check_Limit,0,1),1)</f>
        <v>0</v>
      </c>
      <c r="BL146" s="79">
        <f ca="1">IFERROR(IF(SUMIF($G$6:$BB$6,BL$6&amp;" Total",$G146:$BB146)-(SUMIF($G$6:$BB$6,BL$6&amp;" "&amp;'Input-Func_Class'!$D$22,$G146:$BB146)+IFERROR(SUMIF($G$6:$BB$6,BL$6&amp;" "&amp;'Input-Func_Class'!$E$22,$G146:$BB146),SUMIF($G$6:$BB$6,BL$6&amp;" "&amp;'Input-Func_Class'!$B$24,$G146:$BB146))+SUMIF($G$6:$BB$6,BL$6&amp;" "&amp;'Input-Func_Class'!$F$22,$G146:$BB146))&lt;Check_Limit,0,1),1)</f>
        <v>0</v>
      </c>
      <c r="BM146" s="79">
        <f ca="1">IFERROR(IF(SUMIF($G$6:$BB$6,BM$6&amp;" Total",$G146:$BB146)-(SUMIF($G$6:$BB$6,BM$6&amp;" "&amp;'Input-Func_Class'!$D$22,$G146:$BB146)+IFERROR(SUMIF($G$6:$BB$6,BM$6&amp;" "&amp;'Input-Func_Class'!$E$22,$G146:$BB146),SUMIF($G$6:$BB$6,BM$6&amp;" "&amp;'Input-Func_Class'!$B$24,$G146:$BB146))+SUMIF($G$6:$BB$6,BM$6&amp;" "&amp;'Input-Func_Class'!$F$22,$G146:$BB146))&lt;Check_Limit,0,1),1)</f>
        <v>0</v>
      </c>
      <c r="BN146" s="79">
        <f ca="1">IFERROR(IF(SUMIF($G$6:$BB$6,BN$6&amp;" Total",$G146:$BB146)-(SUMIF($G$6:$BB$6,BN$6&amp;" "&amp;'Input-Func_Class'!$D$22,$G146:$BB146)+IFERROR(SUMIF($G$6:$BB$6,BN$6&amp;" "&amp;'Input-Func_Class'!$E$22,$G146:$BB146),SUMIF($G$6:$BB$6,BN$6&amp;" "&amp;'Input-Func_Class'!$B$24,$G146:$BB146))+SUMIF($G$6:$BB$6,BN$6&amp;" "&amp;'Input-Func_Class'!$F$22,$G146:$BB146))&lt;Check_Limit,0,1),1)</f>
        <v>0</v>
      </c>
      <c r="BO146" s="79">
        <f ca="1">IFERROR(IF(SUMIF($G$6:$BB$6,BO$6&amp;" Total",$G146:$BB146)-(SUMIF($G$6:$BB$6,BO$6&amp;" "&amp;'Input-Func_Class'!$D$22,$G146:$BB146)+IFERROR(SUMIF($G$6:$BB$6,BO$6&amp;" "&amp;'Input-Func_Class'!$E$22,$G146:$BB146),SUMIF($G$6:$BB$6,BO$6&amp;" "&amp;'Input-Func_Class'!$B$24,$G146:$BB146))+SUMIF($G$6:$BB$6,BO$6&amp;" "&amp;'Input-Func_Class'!$F$22,$G146:$BB146))&lt;Check_Limit,0,1),1)</f>
        <v>0</v>
      </c>
    </row>
    <row r="147" spans="1:67" outlineLevel="1">
      <c r="A147" s="113">
        <f>IF(ISBLANK('Input-Accounts'!A147),"",'Input-Accounts'!A147)</f>
        <v>126</v>
      </c>
      <c r="B147" s="17" t="str">
        <f>IF(ISBLANK('Input-Accounts'!B147),"",'Input-Accounts'!B147)</f>
        <v>Maintenance of services</v>
      </c>
      <c r="C147" s="113">
        <f>IF(ISBLANK('Input-Accounts'!C147),"",'Input-Accounts'!C147)</f>
        <v>892</v>
      </c>
      <c r="D147" s="143">
        <f>Functionalization!$D147</f>
        <v>1108295.7688120103</v>
      </c>
      <c r="E147" s="143">
        <f t="shared" ca="1" si="27"/>
        <v>0</v>
      </c>
      <c r="F147" s="89" t="str">
        <f>IF($D147=0,"-",IF('Input-Accounts'!$E147&lt;&gt;0,'Input-Accounts'!$E147,'Input-Accounts'!$G147))</f>
        <v>INT_SERVICES</v>
      </c>
      <c r="G147" s="143">
        <f ca="1">IF(G$5&lt;&gt;"",HLOOKUP(G$5,Functionalization!$G$6:$R$305,ROW($A147)-5,FALSE),IFERROR(INDEX(G$269:G$305,MATCH($F147,$B$269:$B$305,0))/VLOOKUP($F147,$B$269:$BB$305,MATCH(LEFT(TRIM(G$6),FIND("~",SUBSTITUTE(G$6,"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147))*HLOOKUP(LEFT(TRIM(G$6),FIND("~",SUBSTITUTE(G$6," ","~",LEN(TRIM(G$6))-LEN(SUBSTITUTE(TRIM(G$6)," ",""))))-1)&amp;" Total",$B$6:$BB$305,ROW($A147)-5,FALSE))</f>
        <v>0</v>
      </c>
      <c r="H147" s="143">
        <f ca="1">IF(H$5&lt;&gt;"",HLOOKUP(H$5,Functionalization!$G$6:$R$305,ROW($A147)-5,FALSE),IFERROR(INDEX(H$269:H$305,MATCH($F147,$B$269:$B$305,0))/VLOOKUP($F147,$B$269:$BB$305,MATCH(LEFT(TRIM(H$6),FIND("~",SUBSTITUTE(H$6,"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147))*HLOOKUP(LEFT(TRIM(H$6),FIND("~",SUBSTITUTE(H$6," ","~",LEN(TRIM(H$6))-LEN(SUBSTITUTE(TRIM(H$6)," ",""))))-1)&amp;" Total",$B$6:$BB$305,ROW($A147)-5,FALSE))</f>
        <v>0</v>
      </c>
      <c r="I147" s="143">
        <f ca="1">IF(I$5&lt;&gt;"",HLOOKUP(I$5,Functionalization!$G$6:$R$305,ROW($A147)-5,FALSE),IFERROR(INDEX(I$269:I$305,MATCH($F147,$B$269:$B$305,0))/VLOOKUP($F147,$B$269:$BB$305,MATCH(LEFT(TRIM(I$6),FIND("~",SUBSTITUTE(I$6,"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147))*HLOOKUP(LEFT(TRIM(I$6),FIND("~",SUBSTITUTE(I$6," ","~",LEN(TRIM(I$6))-LEN(SUBSTITUTE(TRIM(I$6)," ",""))))-1)&amp;" Total",$B$6:$BB$305,ROW($A147)-5,FALSE))</f>
        <v>0</v>
      </c>
      <c r="J147" s="143">
        <f ca="1">IF(J$5&lt;&gt;"",HLOOKUP(J$5,Functionalization!$G$6:$R$305,ROW($A147)-5,FALSE),IFERROR(INDEX(J$269:J$305,MATCH($F147,$B$269:$B$305,0))/VLOOKUP($F147,$B$269:$BB$305,MATCH(LEFT(TRIM(J$6),FIND("~",SUBSTITUTE(J$6,"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147))*HLOOKUP(LEFT(TRIM(J$6),FIND("~",SUBSTITUTE(J$6," ","~",LEN(TRIM(J$6))-LEN(SUBSTITUTE(TRIM(J$6)," ",""))))-1)&amp;" Total",$B$6:$BB$305,ROW($A147)-5,FALSE))</f>
        <v>0</v>
      </c>
      <c r="K147" s="143">
        <f ca="1">IF(K$5&lt;&gt;"",HLOOKUP(K$5,Functionalization!$G$6:$R$305,ROW($A147)-5,FALSE),IFERROR(INDEX(K$269:K$305,MATCH($F147,$B$269:$B$305,0))/VLOOKUP($F147,$B$269:$BB$305,MATCH(LEFT(TRIM(K$6),FIND("~",SUBSTITUTE(K$6,"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147))*HLOOKUP(LEFT(TRIM(K$6),FIND("~",SUBSTITUTE(K$6," ","~",LEN(TRIM(K$6))-LEN(SUBSTITUTE(TRIM(K$6)," ",""))))-1)&amp;" Total",$B$6:$BB$305,ROW($A147)-5,FALSE))</f>
        <v>0</v>
      </c>
      <c r="L147" s="143">
        <f ca="1">IF(L$5&lt;&gt;"",HLOOKUP(L$5,Functionalization!$G$6:$R$305,ROW($A147)-5,FALSE),IFERROR(INDEX(L$269:L$305,MATCH($F147,$B$269:$B$305,0))/VLOOKUP($F147,$B$269:$BB$305,MATCH(LEFT(TRIM(L$6),FIND("~",SUBSTITUTE(L$6,"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147))*HLOOKUP(LEFT(TRIM(L$6),FIND("~",SUBSTITUTE(L$6," ","~",LEN(TRIM(L$6))-LEN(SUBSTITUTE(TRIM(L$6)," ",""))))-1)&amp;" Total",$B$6:$BB$305,ROW($A147)-5,FALSE))</f>
        <v>0</v>
      </c>
      <c r="M147" s="143">
        <f ca="1">IF(M$5&lt;&gt;"",HLOOKUP(M$5,Functionalization!$G$6:$R$305,ROW($A147)-5,FALSE),IFERROR(INDEX(M$269:M$305,MATCH($F147,$B$269:$B$305,0))/VLOOKUP($F147,$B$269:$BB$305,MATCH(LEFT(TRIM(M$6),FIND("~",SUBSTITUTE(M$6,"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147))*HLOOKUP(LEFT(TRIM(M$6),FIND("~",SUBSTITUTE(M$6," ","~",LEN(TRIM(M$6))-LEN(SUBSTITUTE(TRIM(M$6)," ",""))))-1)&amp;" Total",$B$6:$BB$305,ROW($A147)-5,FALSE))</f>
        <v>0</v>
      </c>
      <c r="N147" s="143">
        <f ca="1">IF(N$5&lt;&gt;"",HLOOKUP(N$5,Functionalization!$G$6:$R$305,ROW($A147)-5,FALSE),IFERROR(INDEX(N$269:N$305,MATCH($F147,$B$269:$B$305,0))/VLOOKUP($F147,$B$269:$BB$305,MATCH(LEFT(TRIM(N$6),FIND("~",SUBSTITUTE(N$6,"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147))*HLOOKUP(LEFT(TRIM(N$6),FIND("~",SUBSTITUTE(N$6," ","~",LEN(TRIM(N$6))-LEN(SUBSTITUTE(TRIM(N$6)," ",""))))-1)&amp;" Total",$B$6:$BB$305,ROW($A147)-5,FALSE))</f>
        <v>0</v>
      </c>
      <c r="O147" s="143">
        <f ca="1">IF(O$5&lt;&gt;"",HLOOKUP(O$5,Functionalization!$G$6:$R$305,ROW($A147)-5,FALSE),IFERROR(INDEX(O$269:O$305,MATCH($F147,$B$269:$B$305,0))/VLOOKUP($F147,$B$269:$BB$305,MATCH(LEFT(TRIM(O$6),FIND("~",SUBSTITUTE(O$6,"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147))*HLOOKUP(LEFT(TRIM(O$6),FIND("~",SUBSTITUTE(O$6," ","~",LEN(TRIM(O$6))-LEN(SUBSTITUTE(TRIM(O$6)," ",""))))-1)&amp;" Total",$B$6:$BB$305,ROW($A147)-5,FALSE))</f>
        <v>1108295.7688120103</v>
      </c>
      <c r="P147" s="143">
        <f ca="1">IF(P$5&lt;&gt;"",HLOOKUP(P$5,Functionalization!$G$6:$R$305,ROW($A147)-5,FALSE),IFERROR(INDEX(P$269:P$305,MATCH($F147,$B$269:$B$305,0))/VLOOKUP($F147,$B$269:$BB$305,MATCH(LEFT(TRIM(P$6),FIND("~",SUBSTITUTE(P$6,"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147))*HLOOKUP(LEFT(TRIM(P$6),FIND("~",SUBSTITUTE(P$6," ","~",LEN(TRIM(P$6))-LEN(SUBSTITUTE(TRIM(P$6)," ",""))))-1)&amp;" Total",$B$6:$BB$305,ROW($A147)-5,FALSE))</f>
        <v>0</v>
      </c>
      <c r="Q147" s="143">
        <f ca="1">IF(Q$5&lt;&gt;"",HLOOKUP(Q$5,Functionalization!$G$6:$R$305,ROW($A147)-5,FALSE),IFERROR(INDEX(Q$269:Q$305,MATCH($F147,$B$269:$B$305,0))/VLOOKUP($F147,$B$269:$BB$305,MATCH(LEFT(TRIM(Q$6),FIND("~",SUBSTITUTE(Q$6,"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147))*HLOOKUP(LEFT(TRIM(Q$6),FIND("~",SUBSTITUTE(Q$6," ","~",LEN(TRIM(Q$6))-LEN(SUBSTITUTE(TRIM(Q$6)," ",""))))-1)&amp;" Total",$B$6:$BB$305,ROW($A147)-5,FALSE))</f>
        <v>0</v>
      </c>
      <c r="R147" s="143">
        <f ca="1">IF(R$5&lt;&gt;"",HLOOKUP(R$5,Functionalization!$G$6:$R$305,ROW($A147)-5,FALSE),IFERROR(INDEX(R$269:R$305,MATCH($F147,$B$269:$B$305,0))/VLOOKUP($F147,$B$269:$BB$305,MATCH(LEFT(TRIM(R$6),FIND("~",SUBSTITUTE(R$6,"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147))*HLOOKUP(LEFT(TRIM(R$6),FIND("~",SUBSTITUTE(R$6," ","~",LEN(TRIM(R$6))-LEN(SUBSTITUTE(TRIM(R$6)," ",""))))-1)&amp;" Total",$B$6:$BB$305,ROW($A147)-5,FALSE))</f>
        <v>1108295.7688120103</v>
      </c>
      <c r="S147" s="143">
        <f ca="1">IF(S$5&lt;&gt;"",HLOOKUP(S$5,Functionalization!$G$6:$R$305,ROW($A147)-5,FALSE),IFERROR(INDEX(S$269:S$305,MATCH($F147,$B$269:$B$305,0))/VLOOKUP($F147,$B$269:$BB$305,MATCH(LEFT(TRIM(S$6),FIND("~",SUBSTITUTE(S$6,"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147))*HLOOKUP(LEFT(TRIM(S$6),FIND("~",SUBSTITUTE(S$6," ","~",LEN(TRIM(S$6))-LEN(SUBSTITUTE(TRIM(S$6)," ",""))))-1)&amp;" Total",$B$6:$BB$305,ROW($A147)-5,FALSE))</f>
        <v>0</v>
      </c>
      <c r="T147" s="143">
        <f ca="1">IF(T$5&lt;&gt;"",HLOOKUP(T$5,Functionalization!$G$6:$R$305,ROW($A147)-5,FALSE),IFERROR(INDEX(T$269:T$305,MATCH($F147,$B$269:$B$305,0))/VLOOKUP($F147,$B$269:$BB$305,MATCH(LEFT(TRIM(T$6),FIND("~",SUBSTITUTE(T$6,"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147))*HLOOKUP(LEFT(TRIM(T$6),FIND("~",SUBSTITUTE(T$6," ","~",LEN(TRIM(T$6))-LEN(SUBSTITUTE(TRIM(T$6)," ",""))))-1)&amp;" Total",$B$6:$BB$305,ROW($A147)-5,FALSE))</f>
        <v>0</v>
      </c>
      <c r="U147" s="143">
        <f ca="1">IF(U$5&lt;&gt;"",HLOOKUP(U$5,Functionalization!$G$6:$R$305,ROW($A147)-5,FALSE),IFERROR(INDEX(U$269:U$305,MATCH($F147,$B$269:$B$305,0))/VLOOKUP($F147,$B$269:$BB$305,MATCH(LEFT(TRIM(U$6),FIND("~",SUBSTITUTE(U$6,"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147))*HLOOKUP(LEFT(TRIM(U$6),FIND("~",SUBSTITUTE(U$6," ","~",LEN(TRIM(U$6))-LEN(SUBSTITUTE(TRIM(U$6)," ",""))))-1)&amp;" Total",$B$6:$BB$305,ROW($A147)-5,FALSE))</f>
        <v>0</v>
      </c>
      <c r="V147" s="143">
        <f ca="1">IF(V$5&lt;&gt;"",HLOOKUP(V$5,Functionalization!$G$6:$R$305,ROW($A147)-5,FALSE),IFERROR(INDEX(V$269:V$305,MATCH($F147,$B$269:$B$305,0))/VLOOKUP($F147,$B$269:$BB$305,MATCH(LEFT(TRIM(V$6),FIND("~",SUBSTITUTE(V$6,"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147))*HLOOKUP(LEFT(TRIM(V$6),FIND("~",SUBSTITUTE(V$6," ","~",LEN(TRIM(V$6))-LEN(SUBSTITUTE(TRIM(V$6)," ",""))))-1)&amp;" Total",$B$6:$BB$305,ROW($A147)-5,FALSE))</f>
        <v>0</v>
      </c>
      <c r="W147" s="143">
        <f ca="1">IF(W$5&lt;&gt;"",HLOOKUP(W$5,Functionalization!$G$6:$R$305,ROW($A147)-5,FALSE),IFERROR(INDEX(W$269:W$305,MATCH($F147,$B$269:$B$305,0))/VLOOKUP($F147,$B$269:$BB$305,MATCH(LEFT(TRIM(W$6),FIND("~",SUBSTITUTE(W$6,"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147))*HLOOKUP(LEFT(TRIM(W$6),FIND("~",SUBSTITUTE(W$6," ","~",LEN(TRIM(W$6))-LEN(SUBSTITUTE(TRIM(W$6)," ",""))))-1)&amp;" Total",$B$6:$BB$305,ROW($A147)-5,FALSE))</f>
        <v>0</v>
      </c>
      <c r="X147" s="143">
        <f ca="1">IF(X$5&lt;&gt;"",HLOOKUP(X$5,Functionalization!$G$6:$R$305,ROW($A147)-5,FALSE),IFERROR(INDEX(X$269:X$305,MATCH($F147,$B$269:$B$305,0))/VLOOKUP($F147,$B$269:$BB$305,MATCH(LEFT(TRIM(X$6),FIND("~",SUBSTITUTE(X$6,"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147))*HLOOKUP(LEFT(TRIM(X$6),FIND("~",SUBSTITUTE(X$6," ","~",LEN(TRIM(X$6))-LEN(SUBSTITUTE(TRIM(X$6)," ",""))))-1)&amp;" Total",$B$6:$BB$305,ROW($A147)-5,FALSE))</f>
        <v>0</v>
      </c>
      <c r="Y147" s="143">
        <f ca="1">IF(Y$5&lt;&gt;"",HLOOKUP(Y$5,Functionalization!$G$6:$R$305,ROW($A147)-5,FALSE),IFERROR(INDEX(Y$269:Y$305,MATCH($F147,$B$269:$B$305,0))/VLOOKUP($F147,$B$269:$BB$305,MATCH(LEFT(TRIM(Y$6),FIND("~",SUBSTITUTE(Y$6,"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147))*HLOOKUP(LEFT(TRIM(Y$6),FIND("~",SUBSTITUTE(Y$6," ","~",LEN(TRIM(Y$6))-LEN(SUBSTITUTE(TRIM(Y$6)," ",""))))-1)&amp;" Total",$B$6:$BB$305,ROW($A147)-5,FALSE))</f>
        <v>0</v>
      </c>
      <c r="Z147" s="143">
        <f ca="1">IF(Z$5&lt;&gt;"",HLOOKUP(Z$5,Functionalization!$G$6:$R$305,ROW($A147)-5,FALSE),IFERROR(INDEX(Z$269:Z$305,MATCH($F147,$B$269:$B$305,0))/VLOOKUP($F147,$B$269:$BB$305,MATCH(LEFT(TRIM(Z$6),FIND("~",SUBSTITUTE(Z$6,"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147))*HLOOKUP(LEFT(TRIM(Z$6),FIND("~",SUBSTITUTE(Z$6," ","~",LEN(TRIM(Z$6))-LEN(SUBSTITUTE(TRIM(Z$6)," ",""))))-1)&amp;" Total",$B$6:$BB$305,ROW($A147)-5,FALSE))</f>
        <v>0</v>
      </c>
      <c r="AA147" s="143">
        <f ca="1">IF(AA$5&lt;&gt;"",HLOOKUP(AA$5,Functionalization!$G$6:$R$305,ROW($A147)-5,FALSE),IFERROR(INDEX(AA$269:AA$305,MATCH($F147,$B$269:$B$305,0))/VLOOKUP($F147,$B$269:$BB$305,MATCH(LEFT(TRIM(AA$6),FIND("~",SUBSTITUTE(AA$6,"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147))*HLOOKUP(LEFT(TRIM(AA$6),FIND("~",SUBSTITUTE(AA$6," ","~",LEN(TRIM(AA$6))-LEN(SUBSTITUTE(TRIM(AA$6)," ",""))))-1)&amp;" Total",$B$6:$BB$305,ROW($A147)-5,FALSE))</f>
        <v>0</v>
      </c>
      <c r="AB147" s="143">
        <f ca="1">IF(AB$5&lt;&gt;"",HLOOKUP(AB$5,Functionalization!$G$6:$R$305,ROW($A147)-5,FALSE),IFERROR(INDEX(AB$269:AB$305,MATCH($F147,$B$269:$B$305,0))/VLOOKUP($F147,$B$269:$BB$305,MATCH(LEFT(TRIM(AB$6),FIND("~",SUBSTITUTE(AB$6,"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147))*HLOOKUP(LEFT(TRIM(AB$6),FIND("~",SUBSTITUTE(AB$6," ","~",LEN(TRIM(AB$6))-LEN(SUBSTITUTE(TRIM(AB$6)," ",""))))-1)&amp;" Total",$B$6:$BB$305,ROW($A147)-5,FALSE))</f>
        <v>0</v>
      </c>
      <c r="AC147" s="143">
        <f ca="1">IF(AC$5&lt;&gt;"",HLOOKUP(AC$5,Functionalization!$G$6:$R$305,ROW($A147)-5,FALSE),IFERROR(INDEX(AC$269:AC$305,MATCH($F147,$B$269:$B$305,0))/VLOOKUP($F147,$B$269:$BB$305,MATCH(LEFT(TRIM(AC$6),FIND("~",SUBSTITUTE(AC$6,"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147))*HLOOKUP(LEFT(TRIM(AC$6),FIND("~",SUBSTITUTE(AC$6," ","~",LEN(TRIM(AC$6))-LEN(SUBSTITUTE(TRIM(AC$6)," ",""))))-1)&amp;" Total",$B$6:$BB$305,ROW($A147)-5,FALSE))</f>
        <v>0</v>
      </c>
      <c r="AD147" s="143">
        <f ca="1">IF(AD$5&lt;&gt;"",HLOOKUP(AD$5,Functionalization!$G$6:$R$305,ROW($A147)-5,FALSE),IFERROR(INDEX(AD$269:AD$305,MATCH($F147,$B$269:$B$305,0))/VLOOKUP($F147,$B$269:$BB$305,MATCH(LEFT(TRIM(AD$6),FIND("~",SUBSTITUTE(AD$6,"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147))*HLOOKUP(LEFT(TRIM(AD$6),FIND("~",SUBSTITUTE(AD$6," ","~",LEN(TRIM(AD$6))-LEN(SUBSTITUTE(TRIM(AD$6)," ",""))))-1)&amp;" Total",$B$6:$BB$305,ROW($A147)-5,FALSE))</f>
        <v>0</v>
      </c>
      <c r="AE147" s="143">
        <f ca="1">IF(AE$5&lt;&gt;"",HLOOKUP(AE$5,Functionalization!$G$6:$R$305,ROW($A147)-5,FALSE),IFERROR(INDEX(AE$269:AE$305,MATCH($F147,$B$269:$B$305,0))/VLOOKUP($F147,$B$269:$BB$305,MATCH(LEFT(TRIM(AE$6),FIND("~",SUBSTITUTE(AE$6,"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147))*HLOOKUP(LEFT(TRIM(AE$6),FIND("~",SUBSTITUTE(AE$6," ","~",LEN(TRIM(AE$6))-LEN(SUBSTITUTE(TRIM(AE$6)," ",""))))-1)&amp;" Total",$B$6:$BB$305,ROW($A147)-5,FALSE))</f>
        <v>0</v>
      </c>
      <c r="AF147" s="143">
        <f ca="1">IF(AF$5&lt;&gt;"",HLOOKUP(AF$5,Functionalization!$G$6:$R$305,ROW($A147)-5,FALSE),IFERROR(INDEX(AF$269:AF$305,MATCH($F147,$B$269:$B$305,0))/VLOOKUP($F147,$B$269:$BB$305,MATCH(LEFT(TRIM(AF$6),FIND("~",SUBSTITUTE(AF$6,"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147))*HLOOKUP(LEFT(TRIM(AF$6),FIND("~",SUBSTITUTE(AF$6," ","~",LEN(TRIM(AF$6))-LEN(SUBSTITUTE(TRIM(AF$6)," ",""))))-1)&amp;" Total",$B$6:$BB$305,ROW($A147)-5,FALSE))</f>
        <v>0</v>
      </c>
      <c r="AG147" s="143">
        <f ca="1">IF(AG$5&lt;&gt;"",HLOOKUP(AG$5,Functionalization!$G$6:$R$305,ROW($A147)-5,FALSE),IFERROR(INDEX(AG$269:AG$305,MATCH($F147,$B$269:$B$305,0))/VLOOKUP($F147,$B$269:$BB$305,MATCH(LEFT(TRIM(AG$6),FIND("~",SUBSTITUTE(AG$6,"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147))*HLOOKUP(LEFT(TRIM(AG$6),FIND("~",SUBSTITUTE(AG$6," ","~",LEN(TRIM(AG$6))-LEN(SUBSTITUTE(TRIM(AG$6)," ",""))))-1)&amp;" Total",$B$6:$BB$305,ROW($A147)-5,FALSE))</f>
        <v>0</v>
      </c>
      <c r="AH147" s="143">
        <f ca="1">IF(AH$5&lt;&gt;"",HLOOKUP(AH$5,Functionalization!$G$6:$R$305,ROW($A147)-5,FALSE),IFERROR(INDEX(AH$269:AH$305,MATCH($F147,$B$269:$B$305,0))/VLOOKUP($F147,$B$269:$BB$305,MATCH(LEFT(TRIM(AH$6),FIND("~",SUBSTITUTE(AH$6,"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147))*HLOOKUP(LEFT(TRIM(AH$6),FIND("~",SUBSTITUTE(AH$6," ","~",LEN(TRIM(AH$6))-LEN(SUBSTITUTE(TRIM(AH$6)," ",""))))-1)&amp;" Total",$B$6:$BB$305,ROW($A147)-5,FALSE))</f>
        <v>0</v>
      </c>
      <c r="AI147" s="143">
        <f ca="1">IF(AI$5&lt;&gt;"",HLOOKUP(AI$5,Functionalization!$G$6:$R$305,ROW($A147)-5,FALSE),IFERROR(INDEX(AI$269:AI$305,MATCH($F147,$B$269:$B$305,0))/VLOOKUP($F147,$B$269:$BB$305,MATCH(LEFT(TRIM(AI$6),FIND("~",SUBSTITUTE(AI$6,"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147))*HLOOKUP(LEFT(TRIM(AI$6),FIND("~",SUBSTITUTE(AI$6," ","~",LEN(TRIM(AI$6))-LEN(SUBSTITUTE(TRIM(AI$6)," ",""))))-1)&amp;" Total",$B$6:$BB$305,ROW($A147)-5,FALSE))</f>
        <v>0</v>
      </c>
      <c r="AJ147" s="143">
        <f ca="1">IF(AJ$5&lt;&gt;"",HLOOKUP(AJ$5,Functionalization!$G$6:$R$305,ROW($A147)-5,FALSE),IFERROR(INDEX(AJ$269:AJ$305,MATCH($F147,$B$269:$B$305,0))/VLOOKUP($F147,$B$269:$BB$305,MATCH(LEFT(TRIM(AJ$6),FIND("~",SUBSTITUTE(AJ$6,"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147))*HLOOKUP(LEFT(TRIM(AJ$6),FIND("~",SUBSTITUTE(AJ$6," ","~",LEN(TRIM(AJ$6))-LEN(SUBSTITUTE(TRIM(AJ$6)," ",""))))-1)&amp;" Total",$B$6:$BB$305,ROW($A147)-5,FALSE))</f>
        <v>0</v>
      </c>
      <c r="AK147" s="143">
        <f ca="1">IF(AK$5&lt;&gt;"",HLOOKUP(AK$5,Functionalization!$G$6:$R$305,ROW($A147)-5,FALSE),IFERROR(INDEX(AK$269:AK$305,MATCH($F147,$B$269:$B$305,0))/VLOOKUP($F147,$B$269:$BB$305,MATCH(LEFT(TRIM(AK$6),FIND("~",SUBSTITUTE(AK$6,"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147))*HLOOKUP(LEFT(TRIM(AK$6),FIND("~",SUBSTITUTE(AK$6," ","~",LEN(TRIM(AK$6))-LEN(SUBSTITUTE(TRIM(AK$6)," ",""))))-1)&amp;" Total",$B$6:$BB$305,ROW($A147)-5,FALSE))</f>
        <v>0</v>
      </c>
      <c r="AL147" s="143">
        <f ca="1">IF(AL$5&lt;&gt;"",HLOOKUP(AL$5,Functionalization!$G$6:$R$305,ROW($A147)-5,FALSE),IFERROR(INDEX(AL$269:AL$305,MATCH($F147,$B$269:$B$305,0))/VLOOKUP($F147,$B$269:$BB$305,MATCH(LEFT(TRIM(AL$6),FIND("~",SUBSTITUTE(AL$6,"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147))*HLOOKUP(LEFT(TRIM(AL$6),FIND("~",SUBSTITUTE(AL$6," ","~",LEN(TRIM(AL$6))-LEN(SUBSTITUTE(TRIM(AL$6)," ",""))))-1)&amp;" Total",$B$6:$BB$305,ROW($A147)-5,FALSE))</f>
        <v>0</v>
      </c>
      <c r="AM147" s="143">
        <f ca="1">IF(AM$5&lt;&gt;"",HLOOKUP(AM$5,Functionalization!$G$6:$R$305,ROW($A147)-5,FALSE),IFERROR(INDEX(AM$269:AM$305,MATCH($F147,$B$269:$B$305,0))/VLOOKUP($F147,$B$269:$BB$305,MATCH(LEFT(TRIM(AM$6),FIND("~",SUBSTITUTE(AM$6,"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147))*HLOOKUP(LEFT(TRIM(AM$6),FIND("~",SUBSTITUTE(AM$6," ","~",LEN(TRIM(AM$6))-LEN(SUBSTITUTE(TRIM(AM$6)," ",""))))-1)&amp;" Total",$B$6:$BB$305,ROW($A147)-5,FALSE))</f>
        <v>0</v>
      </c>
      <c r="AN147" s="143">
        <f ca="1">IF(AN$5&lt;&gt;"",HLOOKUP(AN$5,Functionalization!$G$6:$R$305,ROW($A147)-5,FALSE),IFERROR(INDEX(AN$269:AN$305,MATCH($F147,$B$269:$B$305,0))/VLOOKUP($F147,$B$269:$BB$305,MATCH(LEFT(TRIM(AN$6),FIND("~",SUBSTITUTE(AN$6,"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147))*HLOOKUP(LEFT(TRIM(AN$6),FIND("~",SUBSTITUTE(AN$6," ","~",LEN(TRIM(AN$6))-LEN(SUBSTITUTE(TRIM(AN$6)," ",""))))-1)&amp;" Total",$B$6:$BB$305,ROW($A147)-5,FALSE))</f>
        <v>0</v>
      </c>
      <c r="AO147" s="143">
        <f ca="1">IF(AO$5&lt;&gt;"",HLOOKUP(AO$5,Functionalization!$G$6:$R$305,ROW($A147)-5,FALSE),IFERROR(INDEX(AO$269:AO$305,MATCH($F147,$B$269:$B$305,0))/VLOOKUP($F147,$B$269:$BB$305,MATCH(LEFT(TRIM(AO$6),FIND("~",SUBSTITUTE(AO$6,"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147))*HLOOKUP(LEFT(TRIM(AO$6),FIND("~",SUBSTITUTE(AO$6," ","~",LEN(TRIM(AO$6))-LEN(SUBSTITUTE(TRIM(AO$6)," ",""))))-1)&amp;" Total",$B$6:$BB$305,ROW($A147)-5,FALSE))</f>
        <v>0</v>
      </c>
      <c r="AP147" s="143">
        <f ca="1">IF(AP$5&lt;&gt;"",HLOOKUP(AP$5,Functionalization!$G$6:$R$305,ROW($A147)-5,FALSE),IFERROR(INDEX(AP$269:AP$305,MATCH($F147,$B$269:$B$305,0))/VLOOKUP($F147,$B$269:$BB$305,MATCH(LEFT(TRIM(AP$6),FIND("~",SUBSTITUTE(AP$6,"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147))*HLOOKUP(LEFT(TRIM(AP$6),FIND("~",SUBSTITUTE(AP$6," ","~",LEN(TRIM(AP$6))-LEN(SUBSTITUTE(TRIM(AP$6)," ",""))))-1)&amp;" Total",$B$6:$BB$305,ROW($A147)-5,FALSE))</f>
        <v>0</v>
      </c>
      <c r="AQ147" s="143">
        <f ca="1">IF(AQ$5&lt;&gt;"",HLOOKUP(AQ$5,Functionalization!$G$6:$R$305,ROW($A147)-5,FALSE),IFERROR(INDEX(AQ$269:AQ$305,MATCH($F147,$B$269:$B$305,0))/VLOOKUP($F147,$B$269:$BB$305,MATCH(LEFT(TRIM(AQ$6),FIND("~",SUBSTITUTE(AQ$6,"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147))*HLOOKUP(LEFT(TRIM(AQ$6),FIND("~",SUBSTITUTE(AQ$6," ","~",LEN(TRIM(AQ$6))-LEN(SUBSTITUTE(TRIM(AQ$6)," ",""))))-1)&amp;" Total",$B$6:$BB$305,ROW($A147)-5,FALSE))</f>
        <v>0</v>
      </c>
      <c r="AR147" s="143">
        <f ca="1">IF(AR$5&lt;&gt;"",HLOOKUP(AR$5,Functionalization!$G$6:$R$305,ROW($A147)-5,FALSE),IFERROR(INDEX(AR$269:AR$305,MATCH($F147,$B$269:$B$305,0))/VLOOKUP($F147,$B$269:$BB$305,MATCH(LEFT(TRIM(AR$6),FIND("~",SUBSTITUTE(AR$6,"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147))*HLOOKUP(LEFT(TRIM(AR$6),FIND("~",SUBSTITUTE(AR$6," ","~",LEN(TRIM(AR$6))-LEN(SUBSTITUTE(TRIM(AR$6)," ",""))))-1)&amp;" Total",$B$6:$BB$305,ROW($A147)-5,FALSE))</f>
        <v>0</v>
      </c>
      <c r="AS147" s="143">
        <f ca="1">IF(AS$5&lt;&gt;"",HLOOKUP(AS$5,Functionalization!$G$6:$R$305,ROW($A147)-5,FALSE),IFERROR(INDEX(AS$269:AS$305,MATCH($F147,$B$269:$B$305,0))/VLOOKUP($F147,$B$269:$BB$305,MATCH(LEFT(TRIM(AS$6),FIND("~",SUBSTITUTE(AS$6,"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147))*HLOOKUP(LEFT(TRIM(AS$6),FIND("~",SUBSTITUTE(AS$6," ","~",LEN(TRIM(AS$6))-LEN(SUBSTITUTE(TRIM(AS$6)," ",""))))-1)&amp;" Total",$B$6:$BB$305,ROW($A147)-5,FALSE))</f>
        <v>0</v>
      </c>
      <c r="AT147" s="143">
        <f ca="1">IF(AT$5&lt;&gt;"",HLOOKUP(AT$5,Functionalization!$G$6:$R$305,ROW($A147)-5,FALSE),IFERROR(INDEX(AT$269:AT$305,MATCH($F147,$B$269:$B$305,0))/VLOOKUP($F147,$B$269:$BB$305,MATCH(LEFT(TRIM(AT$6),FIND("~",SUBSTITUTE(AT$6,"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147))*HLOOKUP(LEFT(TRIM(AT$6),FIND("~",SUBSTITUTE(AT$6," ","~",LEN(TRIM(AT$6))-LEN(SUBSTITUTE(TRIM(AT$6)," ",""))))-1)&amp;" Total",$B$6:$BB$305,ROW($A147)-5,FALSE))</f>
        <v>0</v>
      </c>
      <c r="AU147" s="143">
        <f ca="1">IF(AU$5&lt;&gt;"",HLOOKUP(AU$5,Functionalization!$G$6:$R$305,ROW($A147)-5,FALSE),IFERROR(INDEX(AU$269:AU$305,MATCH($F147,$B$269:$B$305,0))/VLOOKUP($F147,$B$269:$BB$305,MATCH(LEFT(TRIM(AU$6),FIND("~",SUBSTITUTE(AU$6,"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147))*HLOOKUP(LEFT(TRIM(AU$6),FIND("~",SUBSTITUTE(AU$6," ","~",LEN(TRIM(AU$6))-LEN(SUBSTITUTE(TRIM(AU$6)," ",""))))-1)&amp;" Total",$B$6:$BB$305,ROW($A147)-5,FALSE))</f>
        <v>0</v>
      </c>
      <c r="AV147" s="143">
        <f ca="1">IF(AV$5&lt;&gt;"",HLOOKUP(AV$5,Functionalization!$G$6:$R$305,ROW($A147)-5,FALSE),IFERROR(INDEX(AV$269:AV$305,MATCH($F147,$B$269:$B$305,0))/VLOOKUP($F147,$B$269:$BB$305,MATCH(LEFT(TRIM(AV$6),FIND("~",SUBSTITUTE(AV$6,"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147))*HLOOKUP(LEFT(TRIM(AV$6),FIND("~",SUBSTITUTE(AV$6," ","~",LEN(TRIM(AV$6))-LEN(SUBSTITUTE(TRIM(AV$6)," ",""))))-1)&amp;" Total",$B$6:$BB$305,ROW($A147)-5,FALSE))</f>
        <v>0</v>
      </c>
      <c r="AW147" s="143">
        <f ca="1">IF(AW$5&lt;&gt;"",HLOOKUP(AW$5,Functionalization!$G$6:$R$305,ROW($A147)-5,FALSE),IFERROR(INDEX(AW$269:AW$305,MATCH($F147,$B$269:$B$305,0))/VLOOKUP($F147,$B$269:$BB$305,MATCH(LEFT(TRIM(AW$6),FIND("~",SUBSTITUTE(AW$6,"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147))*HLOOKUP(LEFT(TRIM(AW$6),FIND("~",SUBSTITUTE(AW$6," ","~",LEN(TRIM(AW$6))-LEN(SUBSTITUTE(TRIM(AW$6)," ",""))))-1)&amp;" Total",$B$6:$BB$305,ROW($A147)-5,FALSE))</f>
        <v>0</v>
      </c>
      <c r="AX147" s="143">
        <f ca="1">IF(AX$5&lt;&gt;"",HLOOKUP(AX$5,Functionalization!$G$6:$R$305,ROW($A147)-5,FALSE),IFERROR(INDEX(AX$269:AX$305,MATCH($F147,$B$269:$B$305,0))/VLOOKUP($F147,$B$269:$BB$305,MATCH(LEFT(TRIM(AX$6),FIND("~",SUBSTITUTE(AX$6,"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147))*HLOOKUP(LEFT(TRIM(AX$6),FIND("~",SUBSTITUTE(AX$6," ","~",LEN(TRIM(AX$6))-LEN(SUBSTITUTE(TRIM(AX$6)," ",""))))-1)&amp;" Total",$B$6:$BB$305,ROW($A147)-5,FALSE))</f>
        <v>0</v>
      </c>
      <c r="AY147" s="143">
        <f ca="1">IF(AY$5&lt;&gt;"",HLOOKUP(AY$5,Functionalization!$G$6:$R$305,ROW($A147)-5,FALSE),IFERROR(INDEX(AY$269:AY$305,MATCH($F147,$B$269:$B$305,0))/VLOOKUP($F147,$B$269:$BB$305,MATCH(LEFT(TRIM(AY$6),FIND("~",SUBSTITUTE(AY$6,"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147))*HLOOKUP(LEFT(TRIM(AY$6),FIND("~",SUBSTITUTE(AY$6," ","~",LEN(TRIM(AY$6))-LEN(SUBSTITUTE(TRIM(AY$6)," ",""))))-1)&amp;" Total",$B$6:$BB$305,ROW($A147)-5,FALSE))</f>
        <v>0</v>
      </c>
      <c r="AZ147" s="143">
        <f ca="1">IF(AZ$5&lt;&gt;"",HLOOKUP(AZ$5,Functionalization!$G$6:$R$305,ROW($A147)-5,FALSE),IFERROR(INDEX(AZ$269:AZ$305,MATCH($F147,$B$269:$B$305,0))/VLOOKUP($F147,$B$269:$BB$305,MATCH(LEFT(TRIM(AZ$6),FIND("~",SUBSTITUTE(AZ$6,"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147))*HLOOKUP(LEFT(TRIM(AZ$6),FIND("~",SUBSTITUTE(AZ$6," ","~",LEN(TRIM(AZ$6))-LEN(SUBSTITUTE(TRIM(AZ$6)," ",""))))-1)&amp;" Total",$B$6:$BB$305,ROW($A147)-5,FALSE))</f>
        <v>0</v>
      </c>
      <c r="BA147" s="143">
        <f ca="1">IF(BA$5&lt;&gt;"",HLOOKUP(BA$5,Functionalization!$G$6:$R$305,ROW($A147)-5,FALSE),IFERROR(INDEX(BA$269:BA$305,MATCH($F147,$B$269:$B$305,0))/VLOOKUP($F147,$B$269:$BB$305,MATCH(LEFT(TRIM(BA$6),FIND("~",SUBSTITUTE(BA$6,"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147))*HLOOKUP(LEFT(TRIM(BA$6),FIND("~",SUBSTITUTE(BA$6," ","~",LEN(TRIM(BA$6))-LEN(SUBSTITUTE(TRIM(BA$6)," ",""))))-1)&amp;" Total",$B$6:$BB$305,ROW($A147)-5,FALSE))</f>
        <v>0</v>
      </c>
      <c r="BB147" s="143">
        <f ca="1">IF(BB$5&lt;&gt;"",HLOOKUP(BB$5,Functionalization!$G$6:$R$305,ROW($A147)-5,FALSE),IFERROR(INDEX(BB$269:BB$305,MATCH($F147,$B$269:$B$305,0))/VLOOKUP($F147,$B$269:$BB$305,MATCH(LEFT(TRIM(BB$6),FIND("~",SUBSTITUTE(BB$6,"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147))*HLOOKUP(LEFT(TRIM(BB$6),FIND("~",SUBSTITUTE(BB$6," ","~",LEN(TRIM(BB$6))-LEN(SUBSTITUTE(TRIM(BB$6)," ",""))))-1)&amp;" Total",$B$6:$BB$305,ROW($A147)-5,FALSE))</f>
        <v>0</v>
      </c>
      <c r="BD147" s="79">
        <f ca="1">IFERROR(IF(SUMIF($G$6:$BB$6,BD$6&amp;" Total",$G147:$BB147)-(SUMIF($G$6:$BB$6,BD$6&amp;" "&amp;'Input-Func_Class'!$D$22,$G147:$BB147)+IFERROR(SUMIF($G$6:$BB$6,BD$6&amp;" "&amp;'Input-Func_Class'!$E$22,$G147:$BB147),SUMIF($G$6:$BB$6,BD$6&amp;" "&amp;'Input-Func_Class'!$B$24,$G147:$BB147))+SUMIF($G$6:$BB$6,BD$6&amp;" "&amp;'Input-Func_Class'!$F$22,$G147:$BB147))&lt;Check_Limit,0,1),1)</f>
        <v>0</v>
      </c>
      <c r="BE147" s="79">
        <f ca="1">IFERROR(IF(SUMIF($G$6:$BB$6,BE$6&amp;" Total",$G147:$BB147)-(SUMIF($G$6:$BB$6,BE$6&amp;" "&amp;'Input-Func_Class'!$D$22,$G147:$BB147)+IFERROR(SUMIF($G$6:$BB$6,BE$6&amp;" "&amp;'Input-Func_Class'!$E$22,$G147:$BB147),SUMIF($G$6:$BB$6,BE$6&amp;" "&amp;'Input-Func_Class'!$B$24,$G147:$BB147))+SUMIF($G$6:$BB$6,BE$6&amp;" "&amp;'Input-Func_Class'!$F$22,$G147:$BB147))&lt;Check_Limit,0,1),1)</f>
        <v>0</v>
      </c>
      <c r="BF147" s="79">
        <f ca="1">IFERROR(IF(SUMIF($G$6:$BB$6,BF$6&amp;" Total",$G147:$BB147)-(SUMIF($G$6:$BB$6,BF$6&amp;" "&amp;'Input-Func_Class'!$D$22,$G147:$BB147)+IFERROR(SUMIF($G$6:$BB$6,BF$6&amp;" "&amp;'Input-Func_Class'!$E$22,$G147:$BB147),SUMIF($G$6:$BB$6,BF$6&amp;" "&amp;'Input-Func_Class'!$B$24,$G147:$BB147))+SUMIF($G$6:$BB$6,BF$6&amp;" "&amp;'Input-Func_Class'!$F$22,$G147:$BB147))&lt;Check_Limit,0,1),1)</f>
        <v>0</v>
      </c>
      <c r="BG147" s="79">
        <f ca="1">IFERROR(IF(SUMIF($G$6:$BB$6,BG$6&amp;" Total",$G147:$BB147)-(SUMIF($G$6:$BB$6,BG$6&amp;" "&amp;'Input-Func_Class'!$D$22,$G147:$BB147)+IFERROR(SUMIF($G$6:$BB$6,BG$6&amp;" "&amp;'Input-Func_Class'!$E$22,$G147:$BB147),SUMIF($G$6:$BB$6,BG$6&amp;" "&amp;'Input-Func_Class'!$B$24,$G147:$BB147))+SUMIF($G$6:$BB$6,BG$6&amp;" "&amp;'Input-Func_Class'!$F$22,$G147:$BB147))&lt;Check_Limit,0,1),1)</f>
        <v>0</v>
      </c>
      <c r="BH147" s="79">
        <f ca="1">IFERROR(IF(SUMIF($G$6:$BB$6,BH$6&amp;" Total",$G147:$BB147)-(SUMIF($G$6:$BB$6,BH$6&amp;" "&amp;'Input-Func_Class'!$D$22,$G147:$BB147)+IFERROR(SUMIF($G$6:$BB$6,BH$6&amp;" "&amp;'Input-Func_Class'!$E$22,$G147:$BB147),SUMIF($G$6:$BB$6,BH$6&amp;" "&amp;'Input-Func_Class'!$B$24,$G147:$BB147))+SUMIF($G$6:$BB$6,BH$6&amp;" "&amp;'Input-Func_Class'!$F$22,$G147:$BB147))&lt;Check_Limit,0,1),1)</f>
        <v>0</v>
      </c>
      <c r="BI147" s="79">
        <f ca="1">IFERROR(IF(SUMIF($G$6:$BB$6,BI$6&amp;" Total",$G147:$BB147)-(SUMIF($G$6:$BB$6,BI$6&amp;" "&amp;'Input-Func_Class'!$D$22,$G147:$BB147)+IFERROR(SUMIF($G$6:$BB$6,BI$6&amp;" "&amp;'Input-Func_Class'!$E$22,$G147:$BB147),SUMIF($G$6:$BB$6,BI$6&amp;" "&amp;'Input-Func_Class'!$B$24,$G147:$BB147))+SUMIF($G$6:$BB$6,BI$6&amp;" "&amp;'Input-Func_Class'!$F$22,$G147:$BB147))&lt;Check_Limit,0,1),1)</f>
        <v>0</v>
      </c>
      <c r="BJ147" s="79">
        <f ca="1">IFERROR(IF(SUMIF($G$6:$BB$6,BJ$6&amp;" Total",$G147:$BB147)-(SUMIF($G$6:$BB$6,BJ$6&amp;" "&amp;'Input-Func_Class'!$D$22,$G147:$BB147)+IFERROR(SUMIF($G$6:$BB$6,BJ$6&amp;" "&amp;'Input-Func_Class'!$E$22,$G147:$BB147),SUMIF($G$6:$BB$6,BJ$6&amp;" "&amp;'Input-Func_Class'!$B$24,$G147:$BB147))+SUMIF($G$6:$BB$6,BJ$6&amp;" "&amp;'Input-Func_Class'!$F$22,$G147:$BB147))&lt;Check_Limit,0,1),1)</f>
        <v>0</v>
      </c>
      <c r="BK147" s="79">
        <f ca="1">IFERROR(IF(SUMIF($G$6:$BB$6,BK$6&amp;" Total",$G147:$BB147)-(SUMIF($G$6:$BB$6,BK$6&amp;" "&amp;'Input-Func_Class'!$D$22,$G147:$BB147)+IFERROR(SUMIF($G$6:$BB$6,BK$6&amp;" "&amp;'Input-Func_Class'!$E$22,$G147:$BB147),SUMIF($G$6:$BB$6,BK$6&amp;" "&amp;'Input-Func_Class'!$B$24,$G147:$BB147))+SUMIF($G$6:$BB$6,BK$6&amp;" "&amp;'Input-Func_Class'!$F$22,$G147:$BB147))&lt;Check_Limit,0,1),1)</f>
        <v>0</v>
      </c>
      <c r="BL147" s="79">
        <f ca="1">IFERROR(IF(SUMIF($G$6:$BB$6,BL$6&amp;" Total",$G147:$BB147)-(SUMIF($G$6:$BB$6,BL$6&amp;" "&amp;'Input-Func_Class'!$D$22,$G147:$BB147)+IFERROR(SUMIF($G$6:$BB$6,BL$6&amp;" "&amp;'Input-Func_Class'!$E$22,$G147:$BB147),SUMIF($G$6:$BB$6,BL$6&amp;" "&amp;'Input-Func_Class'!$B$24,$G147:$BB147))+SUMIF($G$6:$BB$6,BL$6&amp;" "&amp;'Input-Func_Class'!$F$22,$G147:$BB147))&lt;Check_Limit,0,1),1)</f>
        <v>0</v>
      </c>
      <c r="BM147" s="79">
        <f ca="1">IFERROR(IF(SUMIF($G$6:$BB$6,BM$6&amp;" Total",$G147:$BB147)-(SUMIF($G$6:$BB$6,BM$6&amp;" "&amp;'Input-Func_Class'!$D$22,$G147:$BB147)+IFERROR(SUMIF($G$6:$BB$6,BM$6&amp;" "&amp;'Input-Func_Class'!$E$22,$G147:$BB147),SUMIF($G$6:$BB$6,BM$6&amp;" "&amp;'Input-Func_Class'!$B$24,$G147:$BB147))+SUMIF($G$6:$BB$6,BM$6&amp;" "&amp;'Input-Func_Class'!$F$22,$G147:$BB147))&lt;Check_Limit,0,1),1)</f>
        <v>0</v>
      </c>
      <c r="BN147" s="79">
        <f ca="1">IFERROR(IF(SUMIF($G$6:$BB$6,BN$6&amp;" Total",$G147:$BB147)-(SUMIF($G$6:$BB$6,BN$6&amp;" "&amp;'Input-Func_Class'!$D$22,$G147:$BB147)+IFERROR(SUMIF($G$6:$BB$6,BN$6&amp;" "&amp;'Input-Func_Class'!$E$22,$G147:$BB147),SUMIF($G$6:$BB$6,BN$6&amp;" "&amp;'Input-Func_Class'!$B$24,$G147:$BB147))+SUMIF($G$6:$BB$6,BN$6&amp;" "&amp;'Input-Func_Class'!$F$22,$G147:$BB147))&lt;Check_Limit,0,1),1)</f>
        <v>0</v>
      </c>
      <c r="BO147" s="79">
        <f ca="1">IFERROR(IF(SUMIF($G$6:$BB$6,BO$6&amp;" Total",$G147:$BB147)-(SUMIF($G$6:$BB$6,BO$6&amp;" "&amp;'Input-Func_Class'!$D$22,$G147:$BB147)+IFERROR(SUMIF($G$6:$BB$6,BO$6&amp;" "&amp;'Input-Func_Class'!$E$22,$G147:$BB147),SUMIF($G$6:$BB$6,BO$6&amp;" "&amp;'Input-Func_Class'!$B$24,$G147:$BB147))+SUMIF($G$6:$BB$6,BO$6&amp;" "&amp;'Input-Func_Class'!$F$22,$G147:$BB147))&lt;Check_Limit,0,1),1)</f>
        <v>0</v>
      </c>
    </row>
    <row r="148" spans="1:67" outlineLevel="1">
      <c r="A148" s="113">
        <f>IF(ISBLANK('Input-Accounts'!A148),"",'Input-Accounts'!A148)</f>
        <v>127</v>
      </c>
      <c r="B148" s="17" t="str">
        <f>IF(ISBLANK('Input-Accounts'!B148),"",'Input-Accounts'!B148)</f>
        <v>Maintenance of meters and house regulators</v>
      </c>
      <c r="C148" s="113">
        <f>IF(ISBLANK('Input-Accounts'!C148),"",'Input-Accounts'!C148)</f>
        <v>893</v>
      </c>
      <c r="D148" s="143">
        <f>Functionalization!$D148</f>
        <v>1481487.755102359</v>
      </c>
      <c r="E148" s="143">
        <f t="shared" ca="1" si="27"/>
        <v>0</v>
      </c>
      <c r="F148" s="89" t="str">
        <f>IF($D148=0,"-",IF('Input-Accounts'!$E148&lt;&gt;0,'Input-Accounts'!$E148,'Input-Accounts'!$G148))</f>
        <v>INT_MTR_REG</v>
      </c>
      <c r="G148" s="143">
        <f ca="1">IF(G$5&lt;&gt;"",HLOOKUP(G$5,Functionalization!$G$6:$R$305,ROW($A148)-5,FALSE),IFERROR(INDEX(G$269:G$305,MATCH($F148,$B$269:$B$305,0))/VLOOKUP($F148,$B$269:$BB$305,MATCH(LEFT(TRIM(G$6),FIND("~",SUBSTITUTE(G$6,"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148))*HLOOKUP(LEFT(TRIM(G$6),FIND("~",SUBSTITUTE(G$6," ","~",LEN(TRIM(G$6))-LEN(SUBSTITUTE(TRIM(G$6)," ",""))))-1)&amp;" Total",$B$6:$BB$305,ROW($A148)-5,FALSE))</f>
        <v>0</v>
      </c>
      <c r="H148" s="143">
        <f ca="1">IF(H$5&lt;&gt;"",HLOOKUP(H$5,Functionalization!$G$6:$R$305,ROW($A148)-5,FALSE),IFERROR(INDEX(H$269:H$305,MATCH($F148,$B$269:$B$305,0))/VLOOKUP($F148,$B$269:$BB$305,MATCH(LEFT(TRIM(H$6),FIND("~",SUBSTITUTE(H$6,"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148))*HLOOKUP(LEFT(TRIM(H$6),FIND("~",SUBSTITUTE(H$6," ","~",LEN(TRIM(H$6))-LEN(SUBSTITUTE(TRIM(H$6)," ",""))))-1)&amp;" Total",$B$6:$BB$305,ROW($A148)-5,FALSE))</f>
        <v>0</v>
      </c>
      <c r="I148" s="143">
        <f ca="1">IF(I$5&lt;&gt;"",HLOOKUP(I$5,Functionalization!$G$6:$R$305,ROW($A148)-5,FALSE),IFERROR(INDEX(I$269:I$305,MATCH($F148,$B$269:$B$305,0))/VLOOKUP($F148,$B$269:$BB$305,MATCH(LEFT(TRIM(I$6),FIND("~",SUBSTITUTE(I$6,"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148))*HLOOKUP(LEFT(TRIM(I$6),FIND("~",SUBSTITUTE(I$6," ","~",LEN(TRIM(I$6))-LEN(SUBSTITUTE(TRIM(I$6)," ",""))))-1)&amp;" Total",$B$6:$BB$305,ROW($A148)-5,FALSE))</f>
        <v>0</v>
      </c>
      <c r="J148" s="143">
        <f ca="1">IF(J$5&lt;&gt;"",HLOOKUP(J$5,Functionalization!$G$6:$R$305,ROW($A148)-5,FALSE),IFERROR(INDEX(J$269:J$305,MATCH($F148,$B$269:$B$305,0))/VLOOKUP($F148,$B$269:$BB$305,MATCH(LEFT(TRIM(J$6),FIND("~",SUBSTITUTE(J$6,"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148))*HLOOKUP(LEFT(TRIM(J$6),FIND("~",SUBSTITUTE(J$6," ","~",LEN(TRIM(J$6))-LEN(SUBSTITUTE(TRIM(J$6)," ",""))))-1)&amp;" Total",$B$6:$BB$305,ROW($A148)-5,FALSE))</f>
        <v>0</v>
      </c>
      <c r="K148" s="143">
        <f ca="1">IF(K$5&lt;&gt;"",HLOOKUP(K$5,Functionalization!$G$6:$R$305,ROW($A148)-5,FALSE),IFERROR(INDEX(K$269:K$305,MATCH($F148,$B$269:$B$305,0))/VLOOKUP($F148,$B$269:$BB$305,MATCH(LEFT(TRIM(K$6),FIND("~",SUBSTITUTE(K$6,"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148))*HLOOKUP(LEFT(TRIM(K$6),FIND("~",SUBSTITUTE(K$6," ","~",LEN(TRIM(K$6))-LEN(SUBSTITUTE(TRIM(K$6)," ",""))))-1)&amp;" Total",$B$6:$BB$305,ROW($A148)-5,FALSE))</f>
        <v>0</v>
      </c>
      <c r="L148" s="143">
        <f ca="1">IF(L$5&lt;&gt;"",HLOOKUP(L$5,Functionalization!$G$6:$R$305,ROW($A148)-5,FALSE),IFERROR(INDEX(L$269:L$305,MATCH($F148,$B$269:$B$305,0))/VLOOKUP($F148,$B$269:$BB$305,MATCH(LEFT(TRIM(L$6),FIND("~",SUBSTITUTE(L$6,"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148))*HLOOKUP(LEFT(TRIM(L$6),FIND("~",SUBSTITUTE(L$6," ","~",LEN(TRIM(L$6))-LEN(SUBSTITUTE(TRIM(L$6)," ",""))))-1)&amp;" Total",$B$6:$BB$305,ROW($A148)-5,FALSE))</f>
        <v>0</v>
      </c>
      <c r="M148" s="143">
        <f ca="1">IF(M$5&lt;&gt;"",HLOOKUP(M$5,Functionalization!$G$6:$R$305,ROW($A148)-5,FALSE),IFERROR(INDEX(M$269:M$305,MATCH($F148,$B$269:$B$305,0))/VLOOKUP($F148,$B$269:$BB$305,MATCH(LEFT(TRIM(M$6),FIND("~",SUBSTITUTE(M$6,"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148))*HLOOKUP(LEFT(TRIM(M$6),FIND("~",SUBSTITUTE(M$6," ","~",LEN(TRIM(M$6))-LEN(SUBSTITUTE(TRIM(M$6)," ",""))))-1)&amp;" Total",$B$6:$BB$305,ROW($A148)-5,FALSE))</f>
        <v>0</v>
      </c>
      <c r="N148" s="143">
        <f ca="1">IF(N$5&lt;&gt;"",HLOOKUP(N$5,Functionalization!$G$6:$R$305,ROW($A148)-5,FALSE),IFERROR(INDEX(N$269:N$305,MATCH($F148,$B$269:$B$305,0))/VLOOKUP($F148,$B$269:$BB$305,MATCH(LEFT(TRIM(N$6),FIND("~",SUBSTITUTE(N$6,"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148))*HLOOKUP(LEFT(TRIM(N$6),FIND("~",SUBSTITUTE(N$6," ","~",LEN(TRIM(N$6))-LEN(SUBSTITUTE(TRIM(N$6)," ",""))))-1)&amp;" Total",$B$6:$BB$305,ROW($A148)-5,FALSE))</f>
        <v>0</v>
      </c>
      <c r="O148" s="143">
        <f ca="1">IF(O$5&lt;&gt;"",HLOOKUP(O$5,Functionalization!$G$6:$R$305,ROW($A148)-5,FALSE),IFERROR(INDEX(O$269:O$305,MATCH($F148,$B$269:$B$305,0))/VLOOKUP($F148,$B$269:$BB$305,MATCH(LEFT(TRIM(O$6),FIND("~",SUBSTITUTE(O$6,"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148))*HLOOKUP(LEFT(TRIM(O$6),FIND("~",SUBSTITUTE(O$6," ","~",LEN(TRIM(O$6))-LEN(SUBSTITUTE(TRIM(O$6)," ",""))))-1)&amp;" Total",$B$6:$BB$305,ROW($A148)-5,FALSE))</f>
        <v>1481487.755102359</v>
      </c>
      <c r="P148" s="143">
        <f ca="1">IF(P$5&lt;&gt;"",HLOOKUP(P$5,Functionalization!$G$6:$R$305,ROW($A148)-5,FALSE),IFERROR(INDEX(P$269:P$305,MATCH($F148,$B$269:$B$305,0))/VLOOKUP($F148,$B$269:$BB$305,MATCH(LEFT(TRIM(P$6),FIND("~",SUBSTITUTE(P$6,"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148))*HLOOKUP(LEFT(TRIM(P$6),FIND("~",SUBSTITUTE(P$6," ","~",LEN(TRIM(P$6))-LEN(SUBSTITUTE(TRIM(P$6)," ",""))))-1)&amp;" Total",$B$6:$BB$305,ROW($A148)-5,FALSE))</f>
        <v>0</v>
      </c>
      <c r="Q148" s="143">
        <f ca="1">IF(Q$5&lt;&gt;"",HLOOKUP(Q$5,Functionalization!$G$6:$R$305,ROW($A148)-5,FALSE),IFERROR(INDEX(Q$269:Q$305,MATCH($F148,$B$269:$B$305,0))/VLOOKUP($F148,$B$269:$BB$305,MATCH(LEFT(TRIM(Q$6),FIND("~",SUBSTITUTE(Q$6,"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148))*HLOOKUP(LEFT(TRIM(Q$6),FIND("~",SUBSTITUTE(Q$6," ","~",LEN(TRIM(Q$6))-LEN(SUBSTITUTE(TRIM(Q$6)," ",""))))-1)&amp;" Total",$B$6:$BB$305,ROW($A148)-5,FALSE))</f>
        <v>0</v>
      </c>
      <c r="R148" s="143">
        <f ca="1">IF(R$5&lt;&gt;"",HLOOKUP(R$5,Functionalization!$G$6:$R$305,ROW($A148)-5,FALSE),IFERROR(INDEX(R$269:R$305,MATCH($F148,$B$269:$B$305,0))/VLOOKUP($F148,$B$269:$BB$305,MATCH(LEFT(TRIM(R$6),FIND("~",SUBSTITUTE(R$6,"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148))*HLOOKUP(LEFT(TRIM(R$6),FIND("~",SUBSTITUTE(R$6," ","~",LEN(TRIM(R$6))-LEN(SUBSTITUTE(TRIM(R$6)," ",""))))-1)&amp;" Total",$B$6:$BB$305,ROW($A148)-5,FALSE))</f>
        <v>1481487.755102359</v>
      </c>
      <c r="S148" s="143">
        <f ca="1">IF(S$5&lt;&gt;"",HLOOKUP(S$5,Functionalization!$G$6:$R$305,ROW($A148)-5,FALSE),IFERROR(INDEX(S$269:S$305,MATCH($F148,$B$269:$B$305,0))/VLOOKUP($F148,$B$269:$BB$305,MATCH(LEFT(TRIM(S$6),FIND("~",SUBSTITUTE(S$6,"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148))*HLOOKUP(LEFT(TRIM(S$6),FIND("~",SUBSTITUTE(S$6," ","~",LEN(TRIM(S$6))-LEN(SUBSTITUTE(TRIM(S$6)," ",""))))-1)&amp;" Total",$B$6:$BB$305,ROW($A148)-5,FALSE))</f>
        <v>0</v>
      </c>
      <c r="T148" s="143">
        <f ca="1">IF(T$5&lt;&gt;"",HLOOKUP(T$5,Functionalization!$G$6:$R$305,ROW($A148)-5,FALSE),IFERROR(INDEX(T$269:T$305,MATCH($F148,$B$269:$B$305,0))/VLOOKUP($F148,$B$269:$BB$305,MATCH(LEFT(TRIM(T$6),FIND("~",SUBSTITUTE(T$6,"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148))*HLOOKUP(LEFT(TRIM(T$6),FIND("~",SUBSTITUTE(T$6," ","~",LEN(TRIM(T$6))-LEN(SUBSTITUTE(TRIM(T$6)," ",""))))-1)&amp;" Total",$B$6:$BB$305,ROW($A148)-5,FALSE))</f>
        <v>0</v>
      </c>
      <c r="U148" s="143">
        <f ca="1">IF(U$5&lt;&gt;"",HLOOKUP(U$5,Functionalization!$G$6:$R$305,ROW($A148)-5,FALSE),IFERROR(INDEX(U$269:U$305,MATCH($F148,$B$269:$B$305,0))/VLOOKUP($F148,$B$269:$BB$305,MATCH(LEFT(TRIM(U$6),FIND("~",SUBSTITUTE(U$6,"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148))*HLOOKUP(LEFT(TRIM(U$6),FIND("~",SUBSTITUTE(U$6," ","~",LEN(TRIM(U$6))-LEN(SUBSTITUTE(TRIM(U$6)," ",""))))-1)&amp;" Total",$B$6:$BB$305,ROW($A148)-5,FALSE))</f>
        <v>0</v>
      </c>
      <c r="V148" s="143">
        <f ca="1">IF(V$5&lt;&gt;"",HLOOKUP(V$5,Functionalization!$G$6:$R$305,ROW($A148)-5,FALSE),IFERROR(INDEX(V$269:V$305,MATCH($F148,$B$269:$B$305,0))/VLOOKUP($F148,$B$269:$BB$305,MATCH(LEFT(TRIM(V$6),FIND("~",SUBSTITUTE(V$6,"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148))*HLOOKUP(LEFT(TRIM(V$6),FIND("~",SUBSTITUTE(V$6," ","~",LEN(TRIM(V$6))-LEN(SUBSTITUTE(TRIM(V$6)," ",""))))-1)&amp;" Total",$B$6:$BB$305,ROW($A148)-5,FALSE))</f>
        <v>0</v>
      </c>
      <c r="W148" s="143">
        <f ca="1">IF(W$5&lt;&gt;"",HLOOKUP(W$5,Functionalization!$G$6:$R$305,ROW($A148)-5,FALSE),IFERROR(INDEX(W$269:W$305,MATCH($F148,$B$269:$B$305,0))/VLOOKUP($F148,$B$269:$BB$305,MATCH(LEFT(TRIM(W$6),FIND("~",SUBSTITUTE(W$6,"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148))*HLOOKUP(LEFT(TRIM(W$6),FIND("~",SUBSTITUTE(W$6," ","~",LEN(TRIM(W$6))-LEN(SUBSTITUTE(TRIM(W$6)," ",""))))-1)&amp;" Total",$B$6:$BB$305,ROW($A148)-5,FALSE))</f>
        <v>0</v>
      </c>
      <c r="X148" s="143">
        <f ca="1">IF(X$5&lt;&gt;"",HLOOKUP(X$5,Functionalization!$G$6:$R$305,ROW($A148)-5,FALSE),IFERROR(INDEX(X$269:X$305,MATCH($F148,$B$269:$B$305,0))/VLOOKUP($F148,$B$269:$BB$305,MATCH(LEFT(TRIM(X$6),FIND("~",SUBSTITUTE(X$6,"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148))*HLOOKUP(LEFT(TRIM(X$6),FIND("~",SUBSTITUTE(X$6," ","~",LEN(TRIM(X$6))-LEN(SUBSTITUTE(TRIM(X$6)," ",""))))-1)&amp;" Total",$B$6:$BB$305,ROW($A148)-5,FALSE))</f>
        <v>0</v>
      </c>
      <c r="Y148" s="143">
        <f ca="1">IF(Y$5&lt;&gt;"",HLOOKUP(Y$5,Functionalization!$G$6:$R$305,ROW($A148)-5,FALSE),IFERROR(INDEX(Y$269:Y$305,MATCH($F148,$B$269:$B$305,0))/VLOOKUP($F148,$B$269:$BB$305,MATCH(LEFT(TRIM(Y$6),FIND("~",SUBSTITUTE(Y$6,"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148))*HLOOKUP(LEFT(TRIM(Y$6),FIND("~",SUBSTITUTE(Y$6," ","~",LEN(TRIM(Y$6))-LEN(SUBSTITUTE(TRIM(Y$6)," ",""))))-1)&amp;" Total",$B$6:$BB$305,ROW($A148)-5,FALSE))</f>
        <v>0</v>
      </c>
      <c r="Z148" s="143">
        <f ca="1">IF(Z$5&lt;&gt;"",HLOOKUP(Z$5,Functionalization!$G$6:$R$305,ROW($A148)-5,FALSE),IFERROR(INDEX(Z$269:Z$305,MATCH($F148,$B$269:$B$305,0))/VLOOKUP($F148,$B$269:$BB$305,MATCH(LEFT(TRIM(Z$6),FIND("~",SUBSTITUTE(Z$6,"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148))*HLOOKUP(LEFT(TRIM(Z$6),FIND("~",SUBSTITUTE(Z$6," ","~",LEN(TRIM(Z$6))-LEN(SUBSTITUTE(TRIM(Z$6)," ",""))))-1)&amp;" Total",$B$6:$BB$305,ROW($A148)-5,FALSE))</f>
        <v>0</v>
      </c>
      <c r="AA148" s="143">
        <f ca="1">IF(AA$5&lt;&gt;"",HLOOKUP(AA$5,Functionalization!$G$6:$R$305,ROW($A148)-5,FALSE),IFERROR(INDEX(AA$269:AA$305,MATCH($F148,$B$269:$B$305,0))/VLOOKUP($F148,$B$269:$BB$305,MATCH(LEFT(TRIM(AA$6),FIND("~",SUBSTITUTE(AA$6,"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148))*HLOOKUP(LEFT(TRIM(AA$6),FIND("~",SUBSTITUTE(AA$6," ","~",LEN(TRIM(AA$6))-LEN(SUBSTITUTE(TRIM(AA$6)," ",""))))-1)&amp;" Total",$B$6:$BB$305,ROW($A148)-5,FALSE))</f>
        <v>0</v>
      </c>
      <c r="AB148" s="143">
        <f ca="1">IF(AB$5&lt;&gt;"",HLOOKUP(AB$5,Functionalization!$G$6:$R$305,ROW($A148)-5,FALSE),IFERROR(INDEX(AB$269:AB$305,MATCH($F148,$B$269:$B$305,0))/VLOOKUP($F148,$B$269:$BB$305,MATCH(LEFT(TRIM(AB$6),FIND("~",SUBSTITUTE(AB$6,"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148))*HLOOKUP(LEFT(TRIM(AB$6),FIND("~",SUBSTITUTE(AB$6," ","~",LEN(TRIM(AB$6))-LEN(SUBSTITUTE(TRIM(AB$6)," ",""))))-1)&amp;" Total",$B$6:$BB$305,ROW($A148)-5,FALSE))</f>
        <v>0</v>
      </c>
      <c r="AC148" s="143">
        <f ca="1">IF(AC$5&lt;&gt;"",HLOOKUP(AC$5,Functionalization!$G$6:$R$305,ROW($A148)-5,FALSE),IFERROR(INDEX(AC$269:AC$305,MATCH($F148,$B$269:$B$305,0))/VLOOKUP($F148,$B$269:$BB$305,MATCH(LEFT(TRIM(AC$6),FIND("~",SUBSTITUTE(AC$6,"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148))*HLOOKUP(LEFT(TRIM(AC$6),FIND("~",SUBSTITUTE(AC$6," ","~",LEN(TRIM(AC$6))-LEN(SUBSTITUTE(TRIM(AC$6)," ",""))))-1)&amp;" Total",$B$6:$BB$305,ROW($A148)-5,FALSE))</f>
        <v>0</v>
      </c>
      <c r="AD148" s="143">
        <f ca="1">IF(AD$5&lt;&gt;"",HLOOKUP(AD$5,Functionalization!$G$6:$R$305,ROW($A148)-5,FALSE),IFERROR(INDEX(AD$269:AD$305,MATCH($F148,$B$269:$B$305,0))/VLOOKUP($F148,$B$269:$BB$305,MATCH(LEFT(TRIM(AD$6),FIND("~",SUBSTITUTE(AD$6,"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148))*HLOOKUP(LEFT(TRIM(AD$6),FIND("~",SUBSTITUTE(AD$6," ","~",LEN(TRIM(AD$6))-LEN(SUBSTITUTE(TRIM(AD$6)," ",""))))-1)&amp;" Total",$B$6:$BB$305,ROW($A148)-5,FALSE))</f>
        <v>0</v>
      </c>
      <c r="AE148" s="143">
        <f ca="1">IF(AE$5&lt;&gt;"",HLOOKUP(AE$5,Functionalization!$G$6:$R$305,ROW($A148)-5,FALSE),IFERROR(INDEX(AE$269:AE$305,MATCH($F148,$B$269:$B$305,0))/VLOOKUP($F148,$B$269:$BB$305,MATCH(LEFT(TRIM(AE$6),FIND("~",SUBSTITUTE(AE$6,"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148))*HLOOKUP(LEFT(TRIM(AE$6),FIND("~",SUBSTITUTE(AE$6," ","~",LEN(TRIM(AE$6))-LEN(SUBSTITUTE(TRIM(AE$6)," ",""))))-1)&amp;" Total",$B$6:$BB$305,ROW($A148)-5,FALSE))</f>
        <v>0</v>
      </c>
      <c r="AF148" s="143">
        <f ca="1">IF(AF$5&lt;&gt;"",HLOOKUP(AF$5,Functionalization!$G$6:$R$305,ROW($A148)-5,FALSE),IFERROR(INDEX(AF$269:AF$305,MATCH($F148,$B$269:$B$305,0))/VLOOKUP($F148,$B$269:$BB$305,MATCH(LEFT(TRIM(AF$6),FIND("~",SUBSTITUTE(AF$6,"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148))*HLOOKUP(LEFT(TRIM(AF$6),FIND("~",SUBSTITUTE(AF$6," ","~",LEN(TRIM(AF$6))-LEN(SUBSTITUTE(TRIM(AF$6)," ",""))))-1)&amp;" Total",$B$6:$BB$305,ROW($A148)-5,FALSE))</f>
        <v>0</v>
      </c>
      <c r="AG148" s="143">
        <f ca="1">IF(AG$5&lt;&gt;"",HLOOKUP(AG$5,Functionalization!$G$6:$R$305,ROW($A148)-5,FALSE),IFERROR(INDEX(AG$269:AG$305,MATCH($F148,$B$269:$B$305,0))/VLOOKUP($F148,$B$269:$BB$305,MATCH(LEFT(TRIM(AG$6),FIND("~",SUBSTITUTE(AG$6,"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148))*HLOOKUP(LEFT(TRIM(AG$6),FIND("~",SUBSTITUTE(AG$6," ","~",LEN(TRIM(AG$6))-LEN(SUBSTITUTE(TRIM(AG$6)," ",""))))-1)&amp;" Total",$B$6:$BB$305,ROW($A148)-5,FALSE))</f>
        <v>0</v>
      </c>
      <c r="AH148" s="143">
        <f ca="1">IF(AH$5&lt;&gt;"",HLOOKUP(AH$5,Functionalization!$G$6:$R$305,ROW($A148)-5,FALSE),IFERROR(INDEX(AH$269:AH$305,MATCH($F148,$B$269:$B$305,0))/VLOOKUP($F148,$B$269:$BB$305,MATCH(LEFT(TRIM(AH$6),FIND("~",SUBSTITUTE(AH$6,"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148))*HLOOKUP(LEFT(TRIM(AH$6),FIND("~",SUBSTITUTE(AH$6," ","~",LEN(TRIM(AH$6))-LEN(SUBSTITUTE(TRIM(AH$6)," ",""))))-1)&amp;" Total",$B$6:$BB$305,ROW($A148)-5,FALSE))</f>
        <v>0</v>
      </c>
      <c r="AI148" s="143">
        <f ca="1">IF(AI$5&lt;&gt;"",HLOOKUP(AI$5,Functionalization!$G$6:$R$305,ROW($A148)-5,FALSE),IFERROR(INDEX(AI$269:AI$305,MATCH($F148,$B$269:$B$305,0))/VLOOKUP($F148,$B$269:$BB$305,MATCH(LEFT(TRIM(AI$6),FIND("~",SUBSTITUTE(AI$6,"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148))*HLOOKUP(LEFT(TRIM(AI$6),FIND("~",SUBSTITUTE(AI$6," ","~",LEN(TRIM(AI$6))-LEN(SUBSTITUTE(TRIM(AI$6)," ",""))))-1)&amp;" Total",$B$6:$BB$305,ROW($A148)-5,FALSE))</f>
        <v>0</v>
      </c>
      <c r="AJ148" s="143">
        <f ca="1">IF(AJ$5&lt;&gt;"",HLOOKUP(AJ$5,Functionalization!$G$6:$R$305,ROW($A148)-5,FALSE),IFERROR(INDEX(AJ$269:AJ$305,MATCH($F148,$B$269:$B$305,0))/VLOOKUP($F148,$B$269:$BB$305,MATCH(LEFT(TRIM(AJ$6),FIND("~",SUBSTITUTE(AJ$6,"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148))*HLOOKUP(LEFT(TRIM(AJ$6),FIND("~",SUBSTITUTE(AJ$6," ","~",LEN(TRIM(AJ$6))-LEN(SUBSTITUTE(TRIM(AJ$6)," ",""))))-1)&amp;" Total",$B$6:$BB$305,ROW($A148)-5,FALSE))</f>
        <v>0</v>
      </c>
      <c r="AK148" s="143">
        <f ca="1">IF(AK$5&lt;&gt;"",HLOOKUP(AK$5,Functionalization!$G$6:$R$305,ROW($A148)-5,FALSE),IFERROR(INDEX(AK$269:AK$305,MATCH($F148,$B$269:$B$305,0))/VLOOKUP($F148,$B$269:$BB$305,MATCH(LEFT(TRIM(AK$6),FIND("~",SUBSTITUTE(AK$6,"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148))*HLOOKUP(LEFT(TRIM(AK$6),FIND("~",SUBSTITUTE(AK$6," ","~",LEN(TRIM(AK$6))-LEN(SUBSTITUTE(TRIM(AK$6)," ",""))))-1)&amp;" Total",$B$6:$BB$305,ROW($A148)-5,FALSE))</f>
        <v>0</v>
      </c>
      <c r="AL148" s="143">
        <f ca="1">IF(AL$5&lt;&gt;"",HLOOKUP(AL$5,Functionalization!$G$6:$R$305,ROW($A148)-5,FALSE),IFERROR(INDEX(AL$269:AL$305,MATCH($F148,$B$269:$B$305,0))/VLOOKUP($F148,$B$269:$BB$305,MATCH(LEFT(TRIM(AL$6),FIND("~",SUBSTITUTE(AL$6,"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148))*HLOOKUP(LEFT(TRIM(AL$6),FIND("~",SUBSTITUTE(AL$6," ","~",LEN(TRIM(AL$6))-LEN(SUBSTITUTE(TRIM(AL$6)," ",""))))-1)&amp;" Total",$B$6:$BB$305,ROW($A148)-5,FALSE))</f>
        <v>0</v>
      </c>
      <c r="AM148" s="143">
        <f ca="1">IF(AM$5&lt;&gt;"",HLOOKUP(AM$5,Functionalization!$G$6:$R$305,ROW($A148)-5,FALSE),IFERROR(INDEX(AM$269:AM$305,MATCH($F148,$B$269:$B$305,0))/VLOOKUP($F148,$B$269:$BB$305,MATCH(LEFT(TRIM(AM$6),FIND("~",SUBSTITUTE(AM$6,"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148))*HLOOKUP(LEFT(TRIM(AM$6),FIND("~",SUBSTITUTE(AM$6," ","~",LEN(TRIM(AM$6))-LEN(SUBSTITUTE(TRIM(AM$6)," ",""))))-1)&amp;" Total",$B$6:$BB$305,ROW($A148)-5,FALSE))</f>
        <v>0</v>
      </c>
      <c r="AN148" s="143">
        <f ca="1">IF(AN$5&lt;&gt;"",HLOOKUP(AN$5,Functionalization!$G$6:$R$305,ROW($A148)-5,FALSE),IFERROR(INDEX(AN$269:AN$305,MATCH($F148,$B$269:$B$305,0))/VLOOKUP($F148,$B$269:$BB$305,MATCH(LEFT(TRIM(AN$6),FIND("~",SUBSTITUTE(AN$6,"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148))*HLOOKUP(LEFT(TRIM(AN$6),FIND("~",SUBSTITUTE(AN$6," ","~",LEN(TRIM(AN$6))-LEN(SUBSTITUTE(TRIM(AN$6)," ",""))))-1)&amp;" Total",$B$6:$BB$305,ROW($A148)-5,FALSE))</f>
        <v>0</v>
      </c>
      <c r="AO148" s="143">
        <f ca="1">IF(AO$5&lt;&gt;"",HLOOKUP(AO$5,Functionalization!$G$6:$R$305,ROW($A148)-5,FALSE),IFERROR(INDEX(AO$269:AO$305,MATCH($F148,$B$269:$B$305,0))/VLOOKUP($F148,$B$269:$BB$305,MATCH(LEFT(TRIM(AO$6),FIND("~",SUBSTITUTE(AO$6,"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148))*HLOOKUP(LEFT(TRIM(AO$6),FIND("~",SUBSTITUTE(AO$6," ","~",LEN(TRIM(AO$6))-LEN(SUBSTITUTE(TRIM(AO$6)," ",""))))-1)&amp;" Total",$B$6:$BB$305,ROW($A148)-5,FALSE))</f>
        <v>0</v>
      </c>
      <c r="AP148" s="143">
        <f ca="1">IF(AP$5&lt;&gt;"",HLOOKUP(AP$5,Functionalization!$G$6:$R$305,ROW($A148)-5,FALSE),IFERROR(INDEX(AP$269:AP$305,MATCH($F148,$B$269:$B$305,0))/VLOOKUP($F148,$B$269:$BB$305,MATCH(LEFT(TRIM(AP$6),FIND("~",SUBSTITUTE(AP$6,"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148))*HLOOKUP(LEFT(TRIM(AP$6),FIND("~",SUBSTITUTE(AP$6," ","~",LEN(TRIM(AP$6))-LEN(SUBSTITUTE(TRIM(AP$6)," ",""))))-1)&amp;" Total",$B$6:$BB$305,ROW($A148)-5,FALSE))</f>
        <v>0</v>
      </c>
      <c r="AQ148" s="143">
        <f ca="1">IF(AQ$5&lt;&gt;"",HLOOKUP(AQ$5,Functionalization!$G$6:$R$305,ROW($A148)-5,FALSE),IFERROR(INDEX(AQ$269:AQ$305,MATCH($F148,$B$269:$B$305,0))/VLOOKUP($F148,$B$269:$BB$305,MATCH(LEFT(TRIM(AQ$6),FIND("~",SUBSTITUTE(AQ$6,"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148))*HLOOKUP(LEFT(TRIM(AQ$6),FIND("~",SUBSTITUTE(AQ$6," ","~",LEN(TRIM(AQ$6))-LEN(SUBSTITUTE(TRIM(AQ$6)," ",""))))-1)&amp;" Total",$B$6:$BB$305,ROW($A148)-5,FALSE))</f>
        <v>0</v>
      </c>
      <c r="AR148" s="143">
        <f ca="1">IF(AR$5&lt;&gt;"",HLOOKUP(AR$5,Functionalization!$G$6:$R$305,ROW($A148)-5,FALSE),IFERROR(INDEX(AR$269:AR$305,MATCH($F148,$B$269:$B$305,0))/VLOOKUP($F148,$B$269:$BB$305,MATCH(LEFT(TRIM(AR$6),FIND("~",SUBSTITUTE(AR$6,"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148))*HLOOKUP(LEFT(TRIM(AR$6),FIND("~",SUBSTITUTE(AR$6," ","~",LEN(TRIM(AR$6))-LEN(SUBSTITUTE(TRIM(AR$6)," ",""))))-1)&amp;" Total",$B$6:$BB$305,ROW($A148)-5,FALSE))</f>
        <v>0</v>
      </c>
      <c r="AS148" s="143">
        <f ca="1">IF(AS$5&lt;&gt;"",HLOOKUP(AS$5,Functionalization!$G$6:$R$305,ROW($A148)-5,FALSE),IFERROR(INDEX(AS$269:AS$305,MATCH($F148,$B$269:$B$305,0))/VLOOKUP($F148,$B$269:$BB$305,MATCH(LEFT(TRIM(AS$6),FIND("~",SUBSTITUTE(AS$6,"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148))*HLOOKUP(LEFT(TRIM(AS$6),FIND("~",SUBSTITUTE(AS$6," ","~",LEN(TRIM(AS$6))-LEN(SUBSTITUTE(TRIM(AS$6)," ",""))))-1)&amp;" Total",$B$6:$BB$305,ROW($A148)-5,FALSE))</f>
        <v>0</v>
      </c>
      <c r="AT148" s="143">
        <f ca="1">IF(AT$5&lt;&gt;"",HLOOKUP(AT$5,Functionalization!$G$6:$R$305,ROW($A148)-5,FALSE),IFERROR(INDEX(AT$269:AT$305,MATCH($F148,$B$269:$B$305,0))/VLOOKUP($F148,$B$269:$BB$305,MATCH(LEFT(TRIM(AT$6),FIND("~",SUBSTITUTE(AT$6,"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148))*HLOOKUP(LEFT(TRIM(AT$6),FIND("~",SUBSTITUTE(AT$6," ","~",LEN(TRIM(AT$6))-LEN(SUBSTITUTE(TRIM(AT$6)," ",""))))-1)&amp;" Total",$B$6:$BB$305,ROW($A148)-5,FALSE))</f>
        <v>0</v>
      </c>
      <c r="AU148" s="143">
        <f ca="1">IF(AU$5&lt;&gt;"",HLOOKUP(AU$5,Functionalization!$G$6:$R$305,ROW($A148)-5,FALSE),IFERROR(INDEX(AU$269:AU$305,MATCH($F148,$B$269:$B$305,0))/VLOOKUP($F148,$B$269:$BB$305,MATCH(LEFT(TRIM(AU$6),FIND("~",SUBSTITUTE(AU$6,"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148))*HLOOKUP(LEFT(TRIM(AU$6),FIND("~",SUBSTITUTE(AU$6," ","~",LEN(TRIM(AU$6))-LEN(SUBSTITUTE(TRIM(AU$6)," ",""))))-1)&amp;" Total",$B$6:$BB$305,ROW($A148)-5,FALSE))</f>
        <v>0</v>
      </c>
      <c r="AV148" s="143">
        <f ca="1">IF(AV$5&lt;&gt;"",HLOOKUP(AV$5,Functionalization!$G$6:$R$305,ROW($A148)-5,FALSE),IFERROR(INDEX(AV$269:AV$305,MATCH($F148,$B$269:$B$305,0))/VLOOKUP($F148,$B$269:$BB$305,MATCH(LEFT(TRIM(AV$6),FIND("~",SUBSTITUTE(AV$6,"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148))*HLOOKUP(LEFT(TRIM(AV$6),FIND("~",SUBSTITUTE(AV$6," ","~",LEN(TRIM(AV$6))-LEN(SUBSTITUTE(TRIM(AV$6)," ",""))))-1)&amp;" Total",$B$6:$BB$305,ROW($A148)-5,FALSE))</f>
        <v>0</v>
      </c>
      <c r="AW148" s="143">
        <f ca="1">IF(AW$5&lt;&gt;"",HLOOKUP(AW$5,Functionalization!$G$6:$R$305,ROW($A148)-5,FALSE),IFERROR(INDEX(AW$269:AW$305,MATCH($F148,$B$269:$B$305,0))/VLOOKUP($F148,$B$269:$BB$305,MATCH(LEFT(TRIM(AW$6),FIND("~",SUBSTITUTE(AW$6,"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148))*HLOOKUP(LEFT(TRIM(AW$6),FIND("~",SUBSTITUTE(AW$6," ","~",LEN(TRIM(AW$6))-LEN(SUBSTITUTE(TRIM(AW$6)," ",""))))-1)&amp;" Total",$B$6:$BB$305,ROW($A148)-5,FALSE))</f>
        <v>0</v>
      </c>
      <c r="AX148" s="143">
        <f ca="1">IF(AX$5&lt;&gt;"",HLOOKUP(AX$5,Functionalization!$G$6:$R$305,ROW($A148)-5,FALSE),IFERROR(INDEX(AX$269:AX$305,MATCH($F148,$B$269:$B$305,0))/VLOOKUP($F148,$B$269:$BB$305,MATCH(LEFT(TRIM(AX$6),FIND("~",SUBSTITUTE(AX$6,"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148))*HLOOKUP(LEFT(TRIM(AX$6),FIND("~",SUBSTITUTE(AX$6," ","~",LEN(TRIM(AX$6))-LEN(SUBSTITUTE(TRIM(AX$6)," ",""))))-1)&amp;" Total",$B$6:$BB$305,ROW($A148)-5,FALSE))</f>
        <v>0</v>
      </c>
      <c r="AY148" s="143">
        <f ca="1">IF(AY$5&lt;&gt;"",HLOOKUP(AY$5,Functionalization!$G$6:$R$305,ROW($A148)-5,FALSE),IFERROR(INDEX(AY$269:AY$305,MATCH($F148,$B$269:$B$305,0))/VLOOKUP($F148,$B$269:$BB$305,MATCH(LEFT(TRIM(AY$6),FIND("~",SUBSTITUTE(AY$6,"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148))*HLOOKUP(LEFT(TRIM(AY$6),FIND("~",SUBSTITUTE(AY$6," ","~",LEN(TRIM(AY$6))-LEN(SUBSTITUTE(TRIM(AY$6)," ",""))))-1)&amp;" Total",$B$6:$BB$305,ROW($A148)-5,FALSE))</f>
        <v>0</v>
      </c>
      <c r="AZ148" s="143">
        <f ca="1">IF(AZ$5&lt;&gt;"",HLOOKUP(AZ$5,Functionalization!$G$6:$R$305,ROW($A148)-5,FALSE),IFERROR(INDEX(AZ$269:AZ$305,MATCH($F148,$B$269:$B$305,0))/VLOOKUP($F148,$B$269:$BB$305,MATCH(LEFT(TRIM(AZ$6),FIND("~",SUBSTITUTE(AZ$6,"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148))*HLOOKUP(LEFT(TRIM(AZ$6),FIND("~",SUBSTITUTE(AZ$6," ","~",LEN(TRIM(AZ$6))-LEN(SUBSTITUTE(TRIM(AZ$6)," ",""))))-1)&amp;" Total",$B$6:$BB$305,ROW($A148)-5,FALSE))</f>
        <v>0</v>
      </c>
      <c r="BA148" s="143">
        <f ca="1">IF(BA$5&lt;&gt;"",HLOOKUP(BA$5,Functionalization!$G$6:$R$305,ROW($A148)-5,FALSE),IFERROR(INDEX(BA$269:BA$305,MATCH($F148,$B$269:$B$305,0))/VLOOKUP($F148,$B$269:$BB$305,MATCH(LEFT(TRIM(BA$6),FIND("~",SUBSTITUTE(BA$6,"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148))*HLOOKUP(LEFT(TRIM(BA$6),FIND("~",SUBSTITUTE(BA$6," ","~",LEN(TRIM(BA$6))-LEN(SUBSTITUTE(TRIM(BA$6)," ",""))))-1)&amp;" Total",$B$6:$BB$305,ROW($A148)-5,FALSE))</f>
        <v>0</v>
      </c>
      <c r="BB148" s="143">
        <f ca="1">IF(BB$5&lt;&gt;"",HLOOKUP(BB$5,Functionalization!$G$6:$R$305,ROW($A148)-5,FALSE),IFERROR(INDEX(BB$269:BB$305,MATCH($F148,$B$269:$B$305,0))/VLOOKUP($F148,$B$269:$BB$305,MATCH(LEFT(TRIM(BB$6),FIND("~",SUBSTITUTE(BB$6,"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148))*HLOOKUP(LEFT(TRIM(BB$6),FIND("~",SUBSTITUTE(BB$6," ","~",LEN(TRIM(BB$6))-LEN(SUBSTITUTE(TRIM(BB$6)," ",""))))-1)&amp;" Total",$B$6:$BB$305,ROW($A148)-5,FALSE))</f>
        <v>0</v>
      </c>
      <c r="BD148" s="79">
        <f ca="1">IFERROR(IF(SUMIF($G$6:$BB$6,BD$6&amp;" Total",$G148:$BB148)-(SUMIF($G$6:$BB$6,BD$6&amp;" "&amp;'Input-Func_Class'!$D$22,$G148:$BB148)+IFERROR(SUMIF($G$6:$BB$6,BD$6&amp;" "&amp;'Input-Func_Class'!$E$22,$G148:$BB148),SUMIF($G$6:$BB$6,BD$6&amp;" "&amp;'Input-Func_Class'!$B$24,$G148:$BB148))+SUMIF($G$6:$BB$6,BD$6&amp;" "&amp;'Input-Func_Class'!$F$22,$G148:$BB148))&lt;Check_Limit,0,1),1)</f>
        <v>0</v>
      </c>
      <c r="BE148" s="79">
        <f ca="1">IFERROR(IF(SUMIF($G$6:$BB$6,BE$6&amp;" Total",$G148:$BB148)-(SUMIF($G$6:$BB$6,BE$6&amp;" "&amp;'Input-Func_Class'!$D$22,$G148:$BB148)+IFERROR(SUMIF($G$6:$BB$6,BE$6&amp;" "&amp;'Input-Func_Class'!$E$22,$G148:$BB148),SUMIF($G$6:$BB$6,BE$6&amp;" "&amp;'Input-Func_Class'!$B$24,$G148:$BB148))+SUMIF($G$6:$BB$6,BE$6&amp;" "&amp;'Input-Func_Class'!$F$22,$G148:$BB148))&lt;Check_Limit,0,1),1)</f>
        <v>0</v>
      </c>
      <c r="BF148" s="79">
        <f ca="1">IFERROR(IF(SUMIF($G$6:$BB$6,BF$6&amp;" Total",$G148:$BB148)-(SUMIF($G$6:$BB$6,BF$6&amp;" "&amp;'Input-Func_Class'!$D$22,$G148:$BB148)+IFERROR(SUMIF($G$6:$BB$6,BF$6&amp;" "&amp;'Input-Func_Class'!$E$22,$G148:$BB148),SUMIF($G$6:$BB$6,BF$6&amp;" "&amp;'Input-Func_Class'!$B$24,$G148:$BB148))+SUMIF($G$6:$BB$6,BF$6&amp;" "&amp;'Input-Func_Class'!$F$22,$G148:$BB148))&lt;Check_Limit,0,1),1)</f>
        <v>0</v>
      </c>
      <c r="BG148" s="79">
        <f ca="1">IFERROR(IF(SUMIF($G$6:$BB$6,BG$6&amp;" Total",$G148:$BB148)-(SUMIF($G$6:$BB$6,BG$6&amp;" "&amp;'Input-Func_Class'!$D$22,$G148:$BB148)+IFERROR(SUMIF($G$6:$BB$6,BG$6&amp;" "&amp;'Input-Func_Class'!$E$22,$G148:$BB148),SUMIF($G$6:$BB$6,BG$6&amp;" "&amp;'Input-Func_Class'!$B$24,$G148:$BB148))+SUMIF($G$6:$BB$6,BG$6&amp;" "&amp;'Input-Func_Class'!$F$22,$G148:$BB148))&lt;Check_Limit,0,1),1)</f>
        <v>0</v>
      </c>
      <c r="BH148" s="79">
        <f ca="1">IFERROR(IF(SUMIF($G$6:$BB$6,BH$6&amp;" Total",$G148:$BB148)-(SUMIF($G$6:$BB$6,BH$6&amp;" "&amp;'Input-Func_Class'!$D$22,$G148:$BB148)+IFERROR(SUMIF($G$6:$BB$6,BH$6&amp;" "&amp;'Input-Func_Class'!$E$22,$G148:$BB148),SUMIF($G$6:$BB$6,BH$6&amp;" "&amp;'Input-Func_Class'!$B$24,$G148:$BB148))+SUMIF($G$6:$BB$6,BH$6&amp;" "&amp;'Input-Func_Class'!$F$22,$G148:$BB148))&lt;Check_Limit,0,1),1)</f>
        <v>0</v>
      </c>
      <c r="BI148" s="79">
        <f ca="1">IFERROR(IF(SUMIF($G$6:$BB$6,BI$6&amp;" Total",$G148:$BB148)-(SUMIF($G$6:$BB$6,BI$6&amp;" "&amp;'Input-Func_Class'!$D$22,$G148:$BB148)+IFERROR(SUMIF($G$6:$BB$6,BI$6&amp;" "&amp;'Input-Func_Class'!$E$22,$G148:$BB148),SUMIF($G$6:$BB$6,BI$6&amp;" "&amp;'Input-Func_Class'!$B$24,$G148:$BB148))+SUMIF($G$6:$BB$6,BI$6&amp;" "&amp;'Input-Func_Class'!$F$22,$G148:$BB148))&lt;Check_Limit,0,1),1)</f>
        <v>0</v>
      </c>
      <c r="BJ148" s="79">
        <f ca="1">IFERROR(IF(SUMIF($G$6:$BB$6,BJ$6&amp;" Total",$G148:$BB148)-(SUMIF($G$6:$BB$6,BJ$6&amp;" "&amp;'Input-Func_Class'!$D$22,$G148:$BB148)+IFERROR(SUMIF($G$6:$BB$6,BJ$6&amp;" "&amp;'Input-Func_Class'!$E$22,$G148:$BB148),SUMIF($G$6:$BB$6,BJ$6&amp;" "&amp;'Input-Func_Class'!$B$24,$G148:$BB148))+SUMIF($G$6:$BB$6,BJ$6&amp;" "&amp;'Input-Func_Class'!$F$22,$G148:$BB148))&lt;Check_Limit,0,1),1)</f>
        <v>0</v>
      </c>
      <c r="BK148" s="79">
        <f ca="1">IFERROR(IF(SUMIF($G$6:$BB$6,BK$6&amp;" Total",$G148:$BB148)-(SUMIF($G$6:$BB$6,BK$6&amp;" "&amp;'Input-Func_Class'!$D$22,$G148:$BB148)+IFERROR(SUMIF($G$6:$BB$6,BK$6&amp;" "&amp;'Input-Func_Class'!$E$22,$G148:$BB148),SUMIF($G$6:$BB$6,BK$6&amp;" "&amp;'Input-Func_Class'!$B$24,$G148:$BB148))+SUMIF($G$6:$BB$6,BK$6&amp;" "&amp;'Input-Func_Class'!$F$22,$G148:$BB148))&lt;Check_Limit,0,1),1)</f>
        <v>0</v>
      </c>
      <c r="BL148" s="79">
        <f ca="1">IFERROR(IF(SUMIF($G$6:$BB$6,BL$6&amp;" Total",$G148:$BB148)-(SUMIF($G$6:$BB$6,BL$6&amp;" "&amp;'Input-Func_Class'!$D$22,$G148:$BB148)+IFERROR(SUMIF($G$6:$BB$6,BL$6&amp;" "&amp;'Input-Func_Class'!$E$22,$G148:$BB148),SUMIF($G$6:$BB$6,BL$6&amp;" "&amp;'Input-Func_Class'!$B$24,$G148:$BB148))+SUMIF($G$6:$BB$6,BL$6&amp;" "&amp;'Input-Func_Class'!$F$22,$G148:$BB148))&lt;Check_Limit,0,1),1)</f>
        <v>0</v>
      </c>
      <c r="BM148" s="79">
        <f ca="1">IFERROR(IF(SUMIF($G$6:$BB$6,BM$6&amp;" Total",$G148:$BB148)-(SUMIF($G$6:$BB$6,BM$6&amp;" "&amp;'Input-Func_Class'!$D$22,$G148:$BB148)+IFERROR(SUMIF($G$6:$BB$6,BM$6&amp;" "&amp;'Input-Func_Class'!$E$22,$G148:$BB148),SUMIF($G$6:$BB$6,BM$6&amp;" "&amp;'Input-Func_Class'!$B$24,$G148:$BB148))+SUMIF($G$6:$BB$6,BM$6&amp;" "&amp;'Input-Func_Class'!$F$22,$G148:$BB148))&lt;Check_Limit,0,1),1)</f>
        <v>0</v>
      </c>
      <c r="BN148" s="79">
        <f ca="1">IFERROR(IF(SUMIF($G$6:$BB$6,BN$6&amp;" Total",$G148:$BB148)-(SUMIF($G$6:$BB$6,BN$6&amp;" "&amp;'Input-Func_Class'!$D$22,$G148:$BB148)+IFERROR(SUMIF($G$6:$BB$6,BN$6&amp;" "&amp;'Input-Func_Class'!$E$22,$G148:$BB148),SUMIF($G$6:$BB$6,BN$6&amp;" "&amp;'Input-Func_Class'!$B$24,$G148:$BB148))+SUMIF($G$6:$BB$6,BN$6&amp;" "&amp;'Input-Func_Class'!$F$22,$G148:$BB148))&lt;Check_Limit,0,1),1)</f>
        <v>0</v>
      </c>
      <c r="BO148" s="79">
        <f ca="1">IFERROR(IF(SUMIF($G$6:$BB$6,BO$6&amp;" Total",$G148:$BB148)-(SUMIF($G$6:$BB$6,BO$6&amp;" "&amp;'Input-Func_Class'!$D$22,$G148:$BB148)+IFERROR(SUMIF($G$6:$BB$6,BO$6&amp;" "&amp;'Input-Func_Class'!$E$22,$G148:$BB148),SUMIF($G$6:$BB$6,BO$6&amp;" "&amp;'Input-Func_Class'!$B$24,$G148:$BB148))+SUMIF($G$6:$BB$6,BO$6&amp;" "&amp;'Input-Func_Class'!$F$22,$G148:$BB148))&lt;Check_Limit,0,1),1)</f>
        <v>0</v>
      </c>
    </row>
    <row r="149" spans="1:67" outlineLevel="1">
      <c r="A149" s="113">
        <f>IF(ISBLANK('Input-Accounts'!A149),"",'Input-Accounts'!A149)</f>
        <v>128</v>
      </c>
      <c r="B149" s="17" t="str">
        <f>IF(ISBLANK('Input-Accounts'!B149),"",'Input-Accounts'!B149)</f>
        <v>Maintenance of Other Equipment</v>
      </c>
      <c r="C149" s="113">
        <f>IF(ISBLANK('Input-Accounts'!C149),"",'Input-Accounts'!C149)</f>
        <v>894</v>
      </c>
      <c r="D149" s="143">
        <f>Functionalization!$D149</f>
        <v>1439813.0835209489</v>
      </c>
      <c r="E149" s="143">
        <f t="shared" ca="1" si="27"/>
        <v>0</v>
      </c>
      <c r="F149" s="89" t="str">
        <f>IF($D149=0,"-",IF('Input-Accounts'!$E149&lt;&gt;0,'Input-Accounts'!$E149,'Input-Accounts'!$G149))</f>
        <v>INT_DISTPT</v>
      </c>
      <c r="G149" s="143">
        <f ca="1">IF(G$5&lt;&gt;"",HLOOKUP(G$5,Functionalization!$G$6:$R$305,ROW($A149)-5,FALSE),IFERROR(INDEX(G$269:G$305,MATCH($F149,$B$269:$B$305,0))/VLOOKUP($F149,$B$269:$BB$305,MATCH(LEFT(TRIM(G$6),FIND("~",SUBSTITUTE(G$6,"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149))*HLOOKUP(LEFT(TRIM(G$6),FIND("~",SUBSTITUTE(G$6," ","~",LEN(TRIM(G$6))-LEN(SUBSTITUTE(TRIM(G$6)," ",""))))-1)&amp;" Total",$B$6:$BB$305,ROW($A149)-5,FALSE))</f>
        <v>0</v>
      </c>
      <c r="H149" s="143">
        <f ca="1">IF(H$5&lt;&gt;"",HLOOKUP(H$5,Functionalization!$G$6:$R$305,ROW($A149)-5,FALSE),IFERROR(INDEX(H$269:H$305,MATCH($F149,$B$269:$B$305,0))/VLOOKUP($F149,$B$269:$BB$305,MATCH(LEFT(TRIM(H$6),FIND("~",SUBSTITUTE(H$6,"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149))*HLOOKUP(LEFT(TRIM(H$6),FIND("~",SUBSTITUTE(H$6," ","~",LEN(TRIM(H$6))-LEN(SUBSTITUTE(TRIM(H$6)," ",""))))-1)&amp;" Total",$B$6:$BB$305,ROW($A149)-5,FALSE))</f>
        <v>0</v>
      </c>
      <c r="I149" s="143">
        <f ca="1">IF(I$5&lt;&gt;"",HLOOKUP(I$5,Functionalization!$G$6:$R$305,ROW($A149)-5,FALSE),IFERROR(INDEX(I$269:I$305,MATCH($F149,$B$269:$B$305,0))/VLOOKUP($F149,$B$269:$BB$305,MATCH(LEFT(TRIM(I$6),FIND("~",SUBSTITUTE(I$6,"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149))*HLOOKUP(LEFT(TRIM(I$6),FIND("~",SUBSTITUTE(I$6," ","~",LEN(TRIM(I$6))-LEN(SUBSTITUTE(TRIM(I$6)," ",""))))-1)&amp;" Total",$B$6:$BB$305,ROW($A149)-5,FALSE))</f>
        <v>0</v>
      </c>
      <c r="J149" s="143">
        <f ca="1">IF(J$5&lt;&gt;"",HLOOKUP(J$5,Functionalization!$G$6:$R$305,ROW($A149)-5,FALSE),IFERROR(INDEX(J$269:J$305,MATCH($F149,$B$269:$B$305,0))/VLOOKUP($F149,$B$269:$BB$305,MATCH(LEFT(TRIM(J$6),FIND("~",SUBSTITUTE(J$6,"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149))*HLOOKUP(LEFT(TRIM(J$6),FIND("~",SUBSTITUTE(J$6," ","~",LEN(TRIM(J$6))-LEN(SUBSTITUTE(TRIM(J$6)," ",""))))-1)&amp;" Total",$B$6:$BB$305,ROW($A149)-5,FALSE))</f>
        <v>0</v>
      </c>
      <c r="K149" s="143">
        <f ca="1">IF(K$5&lt;&gt;"",HLOOKUP(K$5,Functionalization!$G$6:$R$305,ROW($A149)-5,FALSE),IFERROR(INDEX(K$269:K$305,MATCH($F149,$B$269:$B$305,0))/VLOOKUP($F149,$B$269:$BB$305,MATCH(LEFT(TRIM(K$6),FIND("~",SUBSTITUTE(K$6,"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149))*HLOOKUP(LEFT(TRIM(K$6),FIND("~",SUBSTITUTE(K$6," ","~",LEN(TRIM(K$6))-LEN(SUBSTITUTE(TRIM(K$6)," ",""))))-1)&amp;" Total",$B$6:$BB$305,ROW($A149)-5,FALSE))</f>
        <v>0</v>
      </c>
      <c r="L149" s="143">
        <f ca="1">IF(L$5&lt;&gt;"",HLOOKUP(L$5,Functionalization!$G$6:$R$305,ROW($A149)-5,FALSE),IFERROR(INDEX(L$269:L$305,MATCH($F149,$B$269:$B$305,0))/VLOOKUP($F149,$B$269:$BB$305,MATCH(LEFT(TRIM(L$6),FIND("~",SUBSTITUTE(L$6,"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149))*HLOOKUP(LEFT(TRIM(L$6),FIND("~",SUBSTITUTE(L$6," ","~",LEN(TRIM(L$6))-LEN(SUBSTITUTE(TRIM(L$6)," ",""))))-1)&amp;" Total",$B$6:$BB$305,ROW($A149)-5,FALSE))</f>
        <v>0</v>
      </c>
      <c r="M149" s="143">
        <f ca="1">IF(M$5&lt;&gt;"",HLOOKUP(M$5,Functionalization!$G$6:$R$305,ROW($A149)-5,FALSE),IFERROR(INDEX(M$269:M$305,MATCH($F149,$B$269:$B$305,0))/VLOOKUP($F149,$B$269:$BB$305,MATCH(LEFT(TRIM(M$6),FIND("~",SUBSTITUTE(M$6,"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149))*HLOOKUP(LEFT(TRIM(M$6),FIND("~",SUBSTITUTE(M$6," ","~",LEN(TRIM(M$6))-LEN(SUBSTITUTE(TRIM(M$6)," ",""))))-1)&amp;" Total",$B$6:$BB$305,ROW($A149)-5,FALSE))</f>
        <v>0</v>
      </c>
      <c r="N149" s="143">
        <f ca="1">IF(N$5&lt;&gt;"",HLOOKUP(N$5,Functionalization!$G$6:$R$305,ROW($A149)-5,FALSE),IFERROR(INDEX(N$269:N$305,MATCH($F149,$B$269:$B$305,0))/VLOOKUP($F149,$B$269:$BB$305,MATCH(LEFT(TRIM(N$6),FIND("~",SUBSTITUTE(N$6,"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149))*HLOOKUP(LEFT(TRIM(N$6),FIND("~",SUBSTITUTE(N$6," ","~",LEN(TRIM(N$6))-LEN(SUBSTITUTE(TRIM(N$6)," ",""))))-1)&amp;" Total",$B$6:$BB$305,ROW($A149)-5,FALSE))</f>
        <v>0</v>
      </c>
      <c r="O149" s="143">
        <f ca="1">IF(O$5&lt;&gt;"",HLOOKUP(O$5,Functionalization!$G$6:$R$305,ROW($A149)-5,FALSE),IFERROR(INDEX(O$269:O$305,MATCH($F149,$B$269:$B$305,0))/VLOOKUP($F149,$B$269:$BB$305,MATCH(LEFT(TRIM(O$6),FIND("~",SUBSTITUTE(O$6,"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149))*HLOOKUP(LEFT(TRIM(O$6),FIND("~",SUBSTITUTE(O$6," ","~",LEN(TRIM(O$6))-LEN(SUBSTITUTE(TRIM(O$6)," ",""))))-1)&amp;" Total",$B$6:$BB$305,ROW($A149)-5,FALSE))</f>
        <v>1439813.0835209489</v>
      </c>
      <c r="P149" s="143">
        <f ca="1">IF(P$5&lt;&gt;"",HLOOKUP(P$5,Functionalization!$G$6:$R$305,ROW($A149)-5,FALSE),IFERROR(INDEX(P$269:P$305,MATCH($F149,$B$269:$B$305,0))/VLOOKUP($F149,$B$269:$BB$305,MATCH(LEFT(TRIM(P$6),FIND("~",SUBSTITUTE(P$6,"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149))*HLOOKUP(LEFT(TRIM(P$6),FIND("~",SUBSTITUTE(P$6," ","~",LEN(TRIM(P$6))-LEN(SUBSTITUTE(TRIM(P$6)," ",""))))-1)&amp;" Total",$B$6:$BB$305,ROW($A149)-5,FALSE))</f>
        <v>935702.91121938557</v>
      </c>
      <c r="Q149" s="143">
        <f ca="1">IF(Q$5&lt;&gt;"",HLOOKUP(Q$5,Functionalization!$G$6:$R$305,ROW($A149)-5,FALSE),IFERROR(INDEX(Q$269:Q$305,MATCH($F149,$B$269:$B$305,0))/VLOOKUP($F149,$B$269:$BB$305,MATCH(LEFT(TRIM(Q$6),FIND("~",SUBSTITUTE(Q$6,"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149))*HLOOKUP(LEFT(TRIM(Q$6),FIND("~",SUBSTITUTE(Q$6," ","~",LEN(TRIM(Q$6))-LEN(SUBSTITUTE(TRIM(Q$6)," ",""))))-1)&amp;" Total",$B$6:$BB$305,ROW($A149)-5,FALSE))</f>
        <v>0</v>
      </c>
      <c r="R149" s="143">
        <f ca="1">IF(R$5&lt;&gt;"",HLOOKUP(R$5,Functionalization!$G$6:$R$305,ROW($A149)-5,FALSE),IFERROR(INDEX(R$269:R$305,MATCH($F149,$B$269:$B$305,0))/VLOOKUP($F149,$B$269:$BB$305,MATCH(LEFT(TRIM(R$6),FIND("~",SUBSTITUTE(R$6,"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149))*HLOOKUP(LEFT(TRIM(R$6),FIND("~",SUBSTITUTE(R$6," ","~",LEN(TRIM(R$6))-LEN(SUBSTITUTE(TRIM(R$6)," ",""))))-1)&amp;" Total",$B$6:$BB$305,ROW($A149)-5,FALSE))</f>
        <v>504110.17230156367</v>
      </c>
      <c r="S149" s="143">
        <f ca="1">IF(S$5&lt;&gt;"",HLOOKUP(S$5,Functionalization!$G$6:$R$305,ROW($A149)-5,FALSE),IFERROR(INDEX(S$269:S$305,MATCH($F149,$B$269:$B$305,0))/VLOOKUP($F149,$B$269:$BB$305,MATCH(LEFT(TRIM(S$6),FIND("~",SUBSTITUTE(S$6,"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149))*HLOOKUP(LEFT(TRIM(S$6),FIND("~",SUBSTITUTE(S$6," ","~",LEN(TRIM(S$6))-LEN(SUBSTITUTE(TRIM(S$6)," ",""))))-1)&amp;" Total",$B$6:$BB$305,ROW($A149)-5,FALSE))</f>
        <v>0</v>
      </c>
      <c r="T149" s="143">
        <f ca="1">IF(T$5&lt;&gt;"",HLOOKUP(T$5,Functionalization!$G$6:$R$305,ROW($A149)-5,FALSE),IFERROR(INDEX(T$269:T$305,MATCH($F149,$B$269:$B$305,0))/VLOOKUP($F149,$B$269:$BB$305,MATCH(LEFT(TRIM(T$6),FIND("~",SUBSTITUTE(T$6,"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149))*HLOOKUP(LEFT(TRIM(T$6),FIND("~",SUBSTITUTE(T$6," ","~",LEN(TRIM(T$6))-LEN(SUBSTITUTE(TRIM(T$6)," ",""))))-1)&amp;" Total",$B$6:$BB$305,ROW($A149)-5,FALSE))</f>
        <v>0</v>
      </c>
      <c r="U149" s="143">
        <f ca="1">IF(U$5&lt;&gt;"",HLOOKUP(U$5,Functionalization!$G$6:$R$305,ROW($A149)-5,FALSE),IFERROR(INDEX(U$269:U$305,MATCH($F149,$B$269:$B$305,0))/VLOOKUP($F149,$B$269:$BB$305,MATCH(LEFT(TRIM(U$6),FIND("~",SUBSTITUTE(U$6,"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149))*HLOOKUP(LEFT(TRIM(U$6),FIND("~",SUBSTITUTE(U$6," ","~",LEN(TRIM(U$6))-LEN(SUBSTITUTE(TRIM(U$6)," ",""))))-1)&amp;" Total",$B$6:$BB$305,ROW($A149)-5,FALSE))</f>
        <v>0</v>
      </c>
      <c r="V149" s="143">
        <f ca="1">IF(V$5&lt;&gt;"",HLOOKUP(V$5,Functionalization!$G$6:$R$305,ROW($A149)-5,FALSE),IFERROR(INDEX(V$269:V$305,MATCH($F149,$B$269:$B$305,0))/VLOOKUP($F149,$B$269:$BB$305,MATCH(LEFT(TRIM(V$6),FIND("~",SUBSTITUTE(V$6,"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149))*HLOOKUP(LEFT(TRIM(V$6),FIND("~",SUBSTITUTE(V$6," ","~",LEN(TRIM(V$6))-LEN(SUBSTITUTE(TRIM(V$6)," ",""))))-1)&amp;" Total",$B$6:$BB$305,ROW($A149)-5,FALSE))</f>
        <v>0</v>
      </c>
      <c r="W149" s="143">
        <f ca="1">IF(W$5&lt;&gt;"",HLOOKUP(W$5,Functionalization!$G$6:$R$305,ROW($A149)-5,FALSE),IFERROR(INDEX(W$269:W$305,MATCH($F149,$B$269:$B$305,0))/VLOOKUP($F149,$B$269:$BB$305,MATCH(LEFT(TRIM(W$6),FIND("~",SUBSTITUTE(W$6,"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149))*HLOOKUP(LEFT(TRIM(W$6),FIND("~",SUBSTITUTE(W$6," ","~",LEN(TRIM(W$6))-LEN(SUBSTITUTE(TRIM(W$6)," ",""))))-1)&amp;" Total",$B$6:$BB$305,ROW($A149)-5,FALSE))</f>
        <v>0</v>
      </c>
      <c r="X149" s="143">
        <f ca="1">IF(X$5&lt;&gt;"",HLOOKUP(X$5,Functionalization!$G$6:$R$305,ROW($A149)-5,FALSE),IFERROR(INDEX(X$269:X$305,MATCH($F149,$B$269:$B$305,0))/VLOOKUP($F149,$B$269:$BB$305,MATCH(LEFT(TRIM(X$6),FIND("~",SUBSTITUTE(X$6,"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149))*HLOOKUP(LEFT(TRIM(X$6),FIND("~",SUBSTITUTE(X$6," ","~",LEN(TRIM(X$6))-LEN(SUBSTITUTE(TRIM(X$6)," ",""))))-1)&amp;" Total",$B$6:$BB$305,ROW($A149)-5,FALSE))</f>
        <v>0</v>
      </c>
      <c r="Y149" s="143">
        <f ca="1">IF(Y$5&lt;&gt;"",HLOOKUP(Y$5,Functionalization!$G$6:$R$305,ROW($A149)-5,FALSE),IFERROR(INDEX(Y$269:Y$305,MATCH($F149,$B$269:$B$305,0))/VLOOKUP($F149,$B$269:$BB$305,MATCH(LEFT(TRIM(Y$6),FIND("~",SUBSTITUTE(Y$6,"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149))*HLOOKUP(LEFT(TRIM(Y$6),FIND("~",SUBSTITUTE(Y$6," ","~",LEN(TRIM(Y$6))-LEN(SUBSTITUTE(TRIM(Y$6)," ",""))))-1)&amp;" Total",$B$6:$BB$305,ROW($A149)-5,FALSE))</f>
        <v>0</v>
      </c>
      <c r="Z149" s="143">
        <f ca="1">IF(Z$5&lt;&gt;"",HLOOKUP(Z$5,Functionalization!$G$6:$R$305,ROW($A149)-5,FALSE),IFERROR(INDEX(Z$269:Z$305,MATCH($F149,$B$269:$B$305,0))/VLOOKUP($F149,$B$269:$BB$305,MATCH(LEFT(TRIM(Z$6),FIND("~",SUBSTITUTE(Z$6,"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149))*HLOOKUP(LEFT(TRIM(Z$6),FIND("~",SUBSTITUTE(Z$6," ","~",LEN(TRIM(Z$6))-LEN(SUBSTITUTE(TRIM(Z$6)," ",""))))-1)&amp;" Total",$B$6:$BB$305,ROW($A149)-5,FALSE))</f>
        <v>0</v>
      </c>
      <c r="AA149" s="143">
        <f ca="1">IF(AA$5&lt;&gt;"",HLOOKUP(AA$5,Functionalization!$G$6:$R$305,ROW($A149)-5,FALSE),IFERROR(INDEX(AA$269:AA$305,MATCH($F149,$B$269:$B$305,0))/VLOOKUP($F149,$B$269:$BB$305,MATCH(LEFT(TRIM(AA$6),FIND("~",SUBSTITUTE(AA$6,"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149))*HLOOKUP(LEFT(TRIM(AA$6),FIND("~",SUBSTITUTE(AA$6," ","~",LEN(TRIM(AA$6))-LEN(SUBSTITUTE(TRIM(AA$6)," ",""))))-1)&amp;" Total",$B$6:$BB$305,ROW($A149)-5,FALSE))</f>
        <v>0</v>
      </c>
      <c r="AB149" s="143">
        <f ca="1">IF(AB$5&lt;&gt;"",HLOOKUP(AB$5,Functionalization!$G$6:$R$305,ROW($A149)-5,FALSE),IFERROR(INDEX(AB$269:AB$305,MATCH($F149,$B$269:$B$305,0))/VLOOKUP($F149,$B$269:$BB$305,MATCH(LEFT(TRIM(AB$6),FIND("~",SUBSTITUTE(AB$6,"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149))*HLOOKUP(LEFT(TRIM(AB$6),FIND("~",SUBSTITUTE(AB$6," ","~",LEN(TRIM(AB$6))-LEN(SUBSTITUTE(TRIM(AB$6)," ",""))))-1)&amp;" Total",$B$6:$BB$305,ROW($A149)-5,FALSE))</f>
        <v>0</v>
      </c>
      <c r="AC149" s="143">
        <f ca="1">IF(AC$5&lt;&gt;"",HLOOKUP(AC$5,Functionalization!$G$6:$R$305,ROW($A149)-5,FALSE),IFERROR(INDEX(AC$269:AC$305,MATCH($F149,$B$269:$B$305,0))/VLOOKUP($F149,$B$269:$BB$305,MATCH(LEFT(TRIM(AC$6),FIND("~",SUBSTITUTE(AC$6,"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149))*HLOOKUP(LEFT(TRIM(AC$6),FIND("~",SUBSTITUTE(AC$6," ","~",LEN(TRIM(AC$6))-LEN(SUBSTITUTE(TRIM(AC$6)," ",""))))-1)&amp;" Total",$B$6:$BB$305,ROW($A149)-5,FALSE))</f>
        <v>0</v>
      </c>
      <c r="AD149" s="143">
        <f ca="1">IF(AD$5&lt;&gt;"",HLOOKUP(AD$5,Functionalization!$G$6:$R$305,ROW($A149)-5,FALSE),IFERROR(INDEX(AD$269:AD$305,MATCH($F149,$B$269:$B$305,0))/VLOOKUP($F149,$B$269:$BB$305,MATCH(LEFT(TRIM(AD$6),FIND("~",SUBSTITUTE(AD$6,"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149))*HLOOKUP(LEFT(TRIM(AD$6),FIND("~",SUBSTITUTE(AD$6," ","~",LEN(TRIM(AD$6))-LEN(SUBSTITUTE(TRIM(AD$6)," ",""))))-1)&amp;" Total",$B$6:$BB$305,ROW($A149)-5,FALSE))</f>
        <v>0</v>
      </c>
      <c r="AE149" s="143">
        <f ca="1">IF(AE$5&lt;&gt;"",HLOOKUP(AE$5,Functionalization!$G$6:$R$305,ROW($A149)-5,FALSE),IFERROR(INDEX(AE$269:AE$305,MATCH($F149,$B$269:$B$305,0))/VLOOKUP($F149,$B$269:$BB$305,MATCH(LEFT(TRIM(AE$6),FIND("~",SUBSTITUTE(AE$6,"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149))*HLOOKUP(LEFT(TRIM(AE$6),FIND("~",SUBSTITUTE(AE$6," ","~",LEN(TRIM(AE$6))-LEN(SUBSTITUTE(TRIM(AE$6)," ",""))))-1)&amp;" Total",$B$6:$BB$305,ROW($A149)-5,FALSE))</f>
        <v>0</v>
      </c>
      <c r="AF149" s="143">
        <f ca="1">IF(AF$5&lt;&gt;"",HLOOKUP(AF$5,Functionalization!$G$6:$R$305,ROW($A149)-5,FALSE),IFERROR(INDEX(AF$269:AF$305,MATCH($F149,$B$269:$B$305,0))/VLOOKUP($F149,$B$269:$BB$305,MATCH(LEFT(TRIM(AF$6),FIND("~",SUBSTITUTE(AF$6,"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149))*HLOOKUP(LEFT(TRIM(AF$6),FIND("~",SUBSTITUTE(AF$6," ","~",LEN(TRIM(AF$6))-LEN(SUBSTITUTE(TRIM(AF$6)," ",""))))-1)&amp;" Total",$B$6:$BB$305,ROW($A149)-5,FALSE))</f>
        <v>0</v>
      </c>
      <c r="AG149" s="143">
        <f ca="1">IF(AG$5&lt;&gt;"",HLOOKUP(AG$5,Functionalization!$G$6:$R$305,ROW($A149)-5,FALSE),IFERROR(INDEX(AG$269:AG$305,MATCH($F149,$B$269:$B$305,0))/VLOOKUP($F149,$B$269:$BB$305,MATCH(LEFT(TRIM(AG$6),FIND("~",SUBSTITUTE(AG$6,"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149))*HLOOKUP(LEFT(TRIM(AG$6),FIND("~",SUBSTITUTE(AG$6," ","~",LEN(TRIM(AG$6))-LEN(SUBSTITUTE(TRIM(AG$6)," ",""))))-1)&amp;" Total",$B$6:$BB$305,ROW($A149)-5,FALSE))</f>
        <v>0</v>
      </c>
      <c r="AH149" s="143">
        <f ca="1">IF(AH$5&lt;&gt;"",HLOOKUP(AH$5,Functionalization!$G$6:$R$305,ROW($A149)-5,FALSE),IFERROR(INDEX(AH$269:AH$305,MATCH($F149,$B$269:$B$305,0))/VLOOKUP($F149,$B$269:$BB$305,MATCH(LEFT(TRIM(AH$6),FIND("~",SUBSTITUTE(AH$6,"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149))*HLOOKUP(LEFT(TRIM(AH$6),FIND("~",SUBSTITUTE(AH$6," ","~",LEN(TRIM(AH$6))-LEN(SUBSTITUTE(TRIM(AH$6)," ",""))))-1)&amp;" Total",$B$6:$BB$305,ROW($A149)-5,FALSE))</f>
        <v>0</v>
      </c>
      <c r="AI149" s="143">
        <f ca="1">IF(AI$5&lt;&gt;"",HLOOKUP(AI$5,Functionalization!$G$6:$R$305,ROW($A149)-5,FALSE),IFERROR(INDEX(AI$269:AI$305,MATCH($F149,$B$269:$B$305,0))/VLOOKUP($F149,$B$269:$BB$305,MATCH(LEFT(TRIM(AI$6),FIND("~",SUBSTITUTE(AI$6,"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149))*HLOOKUP(LEFT(TRIM(AI$6),FIND("~",SUBSTITUTE(AI$6," ","~",LEN(TRIM(AI$6))-LEN(SUBSTITUTE(TRIM(AI$6)," ",""))))-1)&amp;" Total",$B$6:$BB$305,ROW($A149)-5,FALSE))</f>
        <v>0</v>
      </c>
      <c r="AJ149" s="143">
        <f ca="1">IF(AJ$5&lt;&gt;"",HLOOKUP(AJ$5,Functionalization!$G$6:$R$305,ROW($A149)-5,FALSE),IFERROR(INDEX(AJ$269:AJ$305,MATCH($F149,$B$269:$B$305,0))/VLOOKUP($F149,$B$269:$BB$305,MATCH(LEFT(TRIM(AJ$6),FIND("~",SUBSTITUTE(AJ$6,"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149))*HLOOKUP(LEFT(TRIM(AJ$6),FIND("~",SUBSTITUTE(AJ$6," ","~",LEN(TRIM(AJ$6))-LEN(SUBSTITUTE(TRIM(AJ$6)," ",""))))-1)&amp;" Total",$B$6:$BB$305,ROW($A149)-5,FALSE))</f>
        <v>0</v>
      </c>
      <c r="AK149" s="143">
        <f ca="1">IF(AK$5&lt;&gt;"",HLOOKUP(AK$5,Functionalization!$G$6:$R$305,ROW($A149)-5,FALSE),IFERROR(INDEX(AK$269:AK$305,MATCH($F149,$B$269:$B$305,0))/VLOOKUP($F149,$B$269:$BB$305,MATCH(LEFT(TRIM(AK$6),FIND("~",SUBSTITUTE(AK$6,"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149))*HLOOKUP(LEFT(TRIM(AK$6),FIND("~",SUBSTITUTE(AK$6," ","~",LEN(TRIM(AK$6))-LEN(SUBSTITUTE(TRIM(AK$6)," ",""))))-1)&amp;" Total",$B$6:$BB$305,ROW($A149)-5,FALSE))</f>
        <v>0</v>
      </c>
      <c r="AL149" s="143">
        <f ca="1">IF(AL$5&lt;&gt;"",HLOOKUP(AL$5,Functionalization!$G$6:$R$305,ROW($A149)-5,FALSE),IFERROR(INDEX(AL$269:AL$305,MATCH($F149,$B$269:$B$305,0))/VLOOKUP($F149,$B$269:$BB$305,MATCH(LEFT(TRIM(AL$6),FIND("~",SUBSTITUTE(AL$6,"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149))*HLOOKUP(LEFT(TRIM(AL$6),FIND("~",SUBSTITUTE(AL$6," ","~",LEN(TRIM(AL$6))-LEN(SUBSTITUTE(TRIM(AL$6)," ",""))))-1)&amp;" Total",$B$6:$BB$305,ROW($A149)-5,FALSE))</f>
        <v>0</v>
      </c>
      <c r="AM149" s="143">
        <f ca="1">IF(AM$5&lt;&gt;"",HLOOKUP(AM$5,Functionalization!$G$6:$R$305,ROW($A149)-5,FALSE),IFERROR(INDEX(AM$269:AM$305,MATCH($F149,$B$269:$B$305,0))/VLOOKUP($F149,$B$269:$BB$305,MATCH(LEFT(TRIM(AM$6),FIND("~",SUBSTITUTE(AM$6,"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149))*HLOOKUP(LEFT(TRIM(AM$6),FIND("~",SUBSTITUTE(AM$6," ","~",LEN(TRIM(AM$6))-LEN(SUBSTITUTE(TRIM(AM$6)," ",""))))-1)&amp;" Total",$B$6:$BB$305,ROW($A149)-5,FALSE))</f>
        <v>0</v>
      </c>
      <c r="AN149" s="143">
        <f ca="1">IF(AN$5&lt;&gt;"",HLOOKUP(AN$5,Functionalization!$G$6:$R$305,ROW($A149)-5,FALSE),IFERROR(INDEX(AN$269:AN$305,MATCH($F149,$B$269:$B$305,0))/VLOOKUP($F149,$B$269:$BB$305,MATCH(LEFT(TRIM(AN$6),FIND("~",SUBSTITUTE(AN$6,"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149))*HLOOKUP(LEFT(TRIM(AN$6),FIND("~",SUBSTITUTE(AN$6," ","~",LEN(TRIM(AN$6))-LEN(SUBSTITUTE(TRIM(AN$6)," ",""))))-1)&amp;" Total",$B$6:$BB$305,ROW($A149)-5,FALSE))</f>
        <v>0</v>
      </c>
      <c r="AO149" s="143">
        <f ca="1">IF(AO$5&lt;&gt;"",HLOOKUP(AO$5,Functionalization!$G$6:$R$305,ROW($A149)-5,FALSE),IFERROR(INDEX(AO$269:AO$305,MATCH($F149,$B$269:$B$305,0))/VLOOKUP($F149,$B$269:$BB$305,MATCH(LEFT(TRIM(AO$6),FIND("~",SUBSTITUTE(AO$6,"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149))*HLOOKUP(LEFT(TRIM(AO$6),FIND("~",SUBSTITUTE(AO$6," ","~",LEN(TRIM(AO$6))-LEN(SUBSTITUTE(TRIM(AO$6)," ",""))))-1)&amp;" Total",$B$6:$BB$305,ROW($A149)-5,FALSE))</f>
        <v>0</v>
      </c>
      <c r="AP149" s="143">
        <f ca="1">IF(AP$5&lt;&gt;"",HLOOKUP(AP$5,Functionalization!$G$6:$R$305,ROW($A149)-5,FALSE),IFERROR(INDEX(AP$269:AP$305,MATCH($F149,$B$269:$B$305,0))/VLOOKUP($F149,$B$269:$BB$305,MATCH(LEFT(TRIM(AP$6),FIND("~",SUBSTITUTE(AP$6,"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149))*HLOOKUP(LEFT(TRIM(AP$6),FIND("~",SUBSTITUTE(AP$6," ","~",LEN(TRIM(AP$6))-LEN(SUBSTITUTE(TRIM(AP$6)," ",""))))-1)&amp;" Total",$B$6:$BB$305,ROW($A149)-5,FALSE))</f>
        <v>0</v>
      </c>
      <c r="AQ149" s="143">
        <f ca="1">IF(AQ$5&lt;&gt;"",HLOOKUP(AQ$5,Functionalization!$G$6:$R$305,ROW($A149)-5,FALSE),IFERROR(INDEX(AQ$269:AQ$305,MATCH($F149,$B$269:$B$305,0))/VLOOKUP($F149,$B$269:$BB$305,MATCH(LEFT(TRIM(AQ$6),FIND("~",SUBSTITUTE(AQ$6,"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149))*HLOOKUP(LEFT(TRIM(AQ$6),FIND("~",SUBSTITUTE(AQ$6," ","~",LEN(TRIM(AQ$6))-LEN(SUBSTITUTE(TRIM(AQ$6)," ",""))))-1)&amp;" Total",$B$6:$BB$305,ROW($A149)-5,FALSE))</f>
        <v>0</v>
      </c>
      <c r="AR149" s="143">
        <f ca="1">IF(AR$5&lt;&gt;"",HLOOKUP(AR$5,Functionalization!$G$6:$R$305,ROW($A149)-5,FALSE),IFERROR(INDEX(AR$269:AR$305,MATCH($F149,$B$269:$B$305,0))/VLOOKUP($F149,$B$269:$BB$305,MATCH(LEFT(TRIM(AR$6),FIND("~",SUBSTITUTE(AR$6,"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149))*HLOOKUP(LEFT(TRIM(AR$6),FIND("~",SUBSTITUTE(AR$6," ","~",LEN(TRIM(AR$6))-LEN(SUBSTITUTE(TRIM(AR$6)," ",""))))-1)&amp;" Total",$B$6:$BB$305,ROW($A149)-5,FALSE))</f>
        <v>0</v>
      </c>
      <c r="AS149" s="143">
        <f ca="1">IF(AS$5&lt;&gt;"",HLOOKUP(AS$5,Functionalization!$G$6:$R$305,ROW($A149)-5,FALSE),IFERROR(INDEX(AS$269:AS$305,MATCH($F149,$B$269:$B$305,0))/VLOOKUP($F149,$B$269:$BB$305,MATCH(LEFT(TRIM(AS$6),FIND("~",SUBSTITUTE(AS$6,"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149))*HLOOKUP(LEFT(TRIM(AS$6),FIND("~",SUBSTITUTE(AS$6," ","~",LEN(TRIM(AS$6))-LEN(SUBSTITUTE(TRIM(AS$6)," ",""))))-1)&amp;" Total",$B$6:$BB$305,ROW($A149)-5,FALSE))</f>
        <v>0</v>
      </c>
      <c r="AT149" s="143">
        <f ca="1">IF(AT$5&lt;&gt;"",HLOOKUP(AT$5,Functionalization!$G$6:$R$305,ROW($A149)-5,FALSE),IFERROR(INDEX(AT$269:AT$305,MATCH($F149,$B$269:$B$305,0))/VLOOKUP($F149,$B$269:$BB$305,MATCH(LEFT(TRIM(AT$6),FIND("~",SUBSTITUTE(AT$6,"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149))*HLOOKUP(LEFT(TRIM(AT$6),FIND("~",SUBSTITUTE(AT$6," ","~",LEN(TRIM(AT$6))-LEN(SUBSTITUTE(TRIM(AT$6)," ",""))))-1)&amp;" Total",$B$6:$BB$305,ROW($A149)-5,FALSE))</f>
        <v>0</v>
      </c>
      <c r="AU149" s="143">
        <f ca="1">IF(AU$5&lt;&gt;"",HLOOKUP(AU$5,Functionalization!$G$6:$R$305,ROW($A149)-5,FALSE),IFERROR(INDEX(AU$269:AU$305,MATCH($F149,$B$269:$B$305,0))/VLOOKUP($F149,$B$269:$BB$305,MATCH(LEFT(TRIM(AU$6),FIND("~",SUBSTITUTE(AU$6,"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149))*HLOOKUP(LEFT(TRIM(AU$6),FIND("~",SUBSTITUTE(AU$6," ","~",LEN(TRIM(AU$6))-LEN(SUBSTITUTE(TRIM(AU$6)," ",""))))-1)&amp;" Total",$B$6:$BB$305,ROW($A149)-5,FALSE))</f>
        <v>0</v>
      </c>
      <c r="AV149" s="143">
        <f ca="1">IF(AV$5&lt;&gt;"",HLOOKUP(AV$5,Functionalization!$G$6:$R$305,ROW($A149)-5,FALSE),IFERROR(INDEX(AV$269:AV$305,MATCH($F149,$B$269:$B$305,0))/VLOOKUP($F149,$B$269:$BB$305,MATCH(LEFT(TRIM(AV$6),FIND("~",SUBSTITUTE(AV$6,"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149))*HLOOKUP(LEFT(TRIM(AV$6),FIND("~",SUBSTITUTE(AV$6," ","~",LEN(TRIM(AV$6))-LEN(SUBSTITUTE(TRIM(AV$6)," ",""))))-1)&amp;" Total",$B$6:$BB$305,ROW($A149)-5,FALSE))</f>
        <v>0</v>
      </c>
      <c r="AW149" s="143">
        <f ca="1">IF(AW$5&lt;&gt;"",HLOOKUP(AW$5,Functionalization!$G$6:$R$305,ROW($A149)-5,FALSE),IFERROR(INDEX(AW$269:AW$305,MATCH($F149,$B$269:$B$305,0))/VLOOKUP($F149,$B$269:$BB$305,MATCH(LEFT(TRIM(AW$6),FIND("~",SUBSTITUTE(AW$6,"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149))*HLOOKUP(LEFT(TRIM(AW$6),FIND("~",SUBSTITUTE(AW$6," ","~",LEN(TRIM(AW$6))-LEN(SUBSTITUTE(TRIM(AW$6)," ",""))))-1)&amp;" Total",$B$6:$BB$305,ROW($A149)-5,FALSE))</f>
        <v>0</v>
      </c>
      <c r="AX149" s="143">
        <f ca="1">IF(AX$5&lt;&gt;"",HLOOKUP(AX$5,Functionalization!$G$6:$R$305,ROW($A149)-5,FALSE),IFERROR(INDEX(AX$269:AX$305,MATCH($F149,$B$269:$B$305,0))/VLOOKUP($F149,$B$269:$BB$305,MATCH(LEFT(TRIM(AX$6),FIND("~",SUBSTITUTE(AX$6,"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149))*HLOOKUP(LEFT(TRIM(AX$6),FIND("~",SUBSTITUTE(AX$6," ","~",LEN(TRIM(AX$6))-LEN(SUBSTITUTE(TRIM(AX$6)," ",""))))-1)&amp;" Total",$B$6:$BB$305,ROW($A149)-5,FALSE))</f>
        <v>0</v>
      </c>
      <c r="AY149" s="143">
        <f ca="1">IF(AY$5&lt;&gt;"",HLOOKUP(AY$5,Functionalization!$G$6:$R$305,ROW($A149)-5,FALSE),IFERROR(INDEX(AY$269:AY$305,MATCH($F149,$B$269:$B$305,0))/VLOOKUP($F149,$B$269:$BB$305,MATCH(LEFT(TRIM(AY$6),FIND("~",SUBSTITUTE(AY$6,"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149))*HLOOKUP(LEFT(TRIM(AY$6),FIND("~",SUBSTITUTE(AY$6," ","~",LEN(TRIM(AY$6))-LEN(SUBSTITUTE(TRIM(AY$6)," ",""))))-1)&amp;" Total",$B$6:$BB$305,ROW($A149)-5,FALSE))</f>
        <v>0</v>
      </c>
      <c r="AZ149" s="143">
        <f ca="1">IF(AZ$5&lt;&gt;"",HLOOKUP(AZ$5,Functionalization!$G$6:$R$305,ROW($A149)-5,FALSE),IFERROR(INDEX(AZ$269:AZ$305,MATCH($F149,$B$269:$B$305,0))/VLOOKUP($F149,$B$269:$BB$305,MATCH(LEFT(TRIM(AZ$6),FIND("~",SUBSTITUTE(AZ$6,"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149))*HLOOKUP(LEFT(TRIM(AZ$6),FIND("~",SUBSTITUTE(AZ$6," ","~",LEN(TRIM(AZ$6))-LEN(SUBSTITUTE(TRIM(AZ$6)," ",""))))-1)&amp;" Total",$B$6:$BB$305,ROW($A149)-5,FALSE))</f>
        <v>0</v>
      </c>
      <c r="BA149" s="143">
        <f ca="1">IF(BA$5&lt;&gt;"",HLOOKUP(BA$5,Functionalization!$G$6:$R$305,ROW($A149)-5,FALSE),IFERROR(INDEX(BA$269:BA$305,MATCH($F149,$B$269:$B$305,0))/VLOOKUP($F149,$B$269:$BB$305,MATCH(LEFT(TRIM(BA$6),FIND("~",SUBSTITUTE(BA$6,"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149))*HLOOKUP(LEFT(TRIM(BA$6),FIND("~",SUBSTITUTE(BA$6," ","~",LEN(TRIM(BA$6))-LEN(SUBSTITUTE(TRIM(BA$6)," ",""))))-1)&amp;" Total",$B$6:$BB$305,ROW($A149)-5,FALSE))</f>
        <v>0</v>
      </c>
      <c r="BB149" s="143">
        <f ca="1">IF(BB$5&lt;&gt;"",HLOOKUP(BB$5,Functionalization!$G$6:$R$305,ROW($A149)-5,FALSE),IFERROR(INDEX(BB$269:BB$305,MATCH($F149,$B$269:$B$305,0))/VLOOKUP($F149,$B$269:$BB$305,MATCH(LEFT(TRIM(BB$6),FIND("~",SUBSTITUTE(BB$6,"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149))*HLOOKUP(LEFT(TRIM(BB$6),FIND("~",SUBSTITUTE(BB$6," ","~",LEN(TRIM(BB$6))-LEN(SUBSTITUTE(TRIM(BB$6)," ",""))))-1)&amp;" Total",$B$6:$BB$305,ROW($A149)-5,FALSE))</f>
        <v>0</v>
      </c>
      <c r="BD149" s="79">
        <f ca="1">IFERROR(IF(SUMIF($G$6:$BB$6,BD$6&amp;" Total",$G149:$BB149)-(SUMIF($G$6:$BB$6,BD$6&amp;" "&amp;'Input-Func_Class'!$D$22,$G149:$BB149)+IFERROR(SUMIF($G$6:$BB$6,BD$6&amp;" "&amp;'Input-Func_Class'!$E$22,$G149:$BB149),SUMIF($G$6:$BB$6,BD$6&amp;" "&amp;'Input-Func_Class'!$B$24,$G149:$BB149))+SUMIF($G$6:$BB$6,BD$6&amp;" "&amp;'Input-Func_Class'!$F$22,$G149:$BB149))&lt;Check_Limit,0,1),1)</f>
        <v>0</v>
      </c>
      <c r="BE149" s="79">
        <f ca="1">IFERROR(IF(SUMIF($G$6:$BB$6,BE$6&amp;" Total",$G149:$BB149)-(SUMIF($G$6:$BB$6,BE$6&amp;" "&amp;'Input-Func_Class'!$D$22,$G149:$BB149)+IFERROR(SUMIF($G$6:$BB$6,BE$6&amp;" "&amp;'Input-Func_Class'!$E$22,$G149:$BB149),SUMIF($G$6:$BB$6,BE$6&amp;" "&amp;'Input-Func_Class'!$B$24,$G149:$BB149))+SUMIF($G$6:$BB$6,BE$6&amp;" "&amp;'Input-Func_Class'!$F$22,$G149:$BB149))&lt;Check_Limit,0,1),1)</f>
        <v>0</v>
      </c>
      <c r="BF149" s="79">
        <f ca="1">IFERROR(IF(SUMIF($G$6:$BB$6,BF$6&amp;" Total",$G149:$BB149)-(SUMIF($G$6:$BB$6,BF$6&amp;" "&amp;'Input-Func_Class'!$D$22,$G149:$BB149)+IFERROR(SUMIF($G$6:$BB$6,BF$6&amp;" "&amp;'Input-Func_Class'!$E$22,$G149:$BB149),SUMIF($G$6:$BB$6,BF$6&amp;" "&amp;'Input-Func_Class'!$B$24,$G149:$BB149))+SUMIF($G$6:$BB$6,BF$6&amp;" "&amp;'Input-Func_Class'!$F$22,$G149:$BB149))&lt;Check_Limit,0,1),1)</f>
        <v>0</v>
      </c>
      <c r="BG149" s="79">
        <f ca="1">IFERROR(IF(SUMIF($G$6:$BB$6,BG$6&amp;" Total",$G149:$BB149)-(SUMIF($G$6:$BB$6,BG$6&amp;" "&amp;'Input-Func_Class'!$D$22,$G149:$BB149)+IFERROR(SUMIF($G$6:$BB$6,BG$6&amp;" "&amp;'Input-Func_Class'!$E$22,$G149:$BB149),SUMIF($G$6:$BB$6,BG$6&amp;" "&amp;'Input-Func_Class'!$B$24,$G149:$BB149))+SUMIF($G$6:$BB$6,BG$6&amp;" "&amp;'Input-Func_Class'!$F$22,$G149:$BB149))&lt;Check_Limit,0,1),1)</f>
        <v>0</v>
      </c>
      <c r="BH149" s="79">
        <f ca="1">IFERROR(IF(SUMIF($G$6:$BB$6,BH$6&amp;" Total",$G149:$BB149)-(SUMIF($G$6:$BB$6,BH$6&amp;" "&amp;'Input-Func_Class'!$D$22,$G149:$BB149)+IFERROR(SUMIF($G$6:$BB$6,BH$6&amp;" "&amp;'Input-Func_Class'!$E$22,$G149:$BB149),SUMIF($G$6:$BB$6,BH$6&amp;" "&amp;'Input-Func_Class'!$B$24,$G149:$BB149))+SUMIF($G$6:$BB$6,BH$6&amp;" "&amp;'Input-Func_Class'!$F$22,$G149:$BB149))&lt;Check_Limit,0,1),1)</f>
        <v>0</v>
      </c>
      <c r="BI149" s="79">
        <f ca="1">IFERROR(IF(SUMIF($G$6:$BB$6,BI$6&amp;" Total",$G149:$BB149)-(SUMIF($G$6:$BB$6,BI$6&amp;" "&amp;'Input-Func_Class'!$D$22,$G149:$BB149)+IFERROR(SUMIF($G$6:$BB$6,BI$6&amp;" "&amp;'Input-Func_Class'!$E$22,$G149:$BB149),SUMIF($G$6:$BB$6,BI$6&amp;" "&amp;'Input-Func_Class'!$B$24,$G149:$BB149))+SUMIF($G$6:$BB$6,BI$6&amp;" "&amp;'Input-Func_Class'!$F$22,$G149:$BB149))&lt;Check_Limit,0,1),1)</f>
        <v>0</v>
      </c>
      <c r="BJ149" s="79">
        <f ca="1">IFERROR(IF(SUMIF($G$6:$BB$6,BJ$6&amp;" Total",$G149:$BB149)-(SUMIF($G$6:$BB$6,BJ$6&amp;" "&amp;'Input-Func_Class'!$D$22,$G149:$BB149)+IFERROR(SUMIF($G$6:$BB$6,BJ$6&amp;" "&amp;'Input-Func_Class'!$E$22,$G149:$BB149),SUMIF($G$6:$BB$6,BJ$6&amp;" "&amp;'Input-Func_Class'!$B$24,$G149:$BB149))+SUMIF($G$6:$BB$6,BJ$6&amp;" "&amp;'Input-Func_Class'!$F$22,$G149:$BB149))&lt;Check_Limit,0,1),1)</f>
        <v>0</v>
      </c>
      <c r="BK149" s="79">
        <f ca="1">IFERROR(IF(SUMIF($G$6:$BB$6,BK$6&amp;" Total",$G149:$BB149)-(SUMIF($G$6:$BB$6,BK$6&amp;" "&amp;'Input-Func_Class'!$D$22,$G149:$BB149)+IFERROR(SUMIF($G$6:$BB$6,BK$6&amp;" "&amp;'Input-Func_Class'!$E$22,$G149:$BB149),SUMIF($G$6:$BB$6,BK$6&amp;" "&amp;'Input-Func_Class'!$B$24,$G149:$BB149))+SUMIF($G$6:$BB$6,BK$6&amp;" "&amp;'Input-Func_Class'!$F$22,$G149:$BB149))&lt;Check_Limit,0,1),1)</f>
        <v>0</v>
      </c>
      <c r="BL149" s="79">
        <f ca="1">IFERROR(IF(SUMIF($G$6:$BB$6,BL$6&amp;" Total",$G149:$BB149)-(SUMIF($G$6:$BB$6,BL$6&amp;" "&amp;'Input-Func_Class'!$D$22,$G149:$BB149)+IFERROR(SUMIF($G$6:$BB$6,BL$6&amp;" "&amp;'Input-Func_Class'!$E$22,$G149:$BB149),SUMIF($G$6:$BB$6,BL$6&amp;" "&amp;'Input-Func_Class'!$B$24,$G149:$BB149))+SUMIF($G$6:$BB$6,BL$6&amp;" "&amp;'Input-Func_Class'!$F$22,$G149:$BB149))&lt;Check_Limit,0,1),1)</f>
        <v>0</v>
      </c>
      <c r="BM149" s="79">
        <f ca="1">IFERROR(IF(SUMIF($G$6:$BB$6,BM$6&amp;" Total",$G149:$BB149)-(SUMIF($G$6:$BB$6,BM$6&amp;" "&amp;'Input-Func_Class'!$D$22,$G149:$BB149)+IFERROR(SUMIF($G$6:$BB$6,BM$6&amp;" "&amp;'Input-Func_Class'!$E$22,$G149:$BB149),SUMIF($G$6:$BB$6,BM$6&amp;" "&amp;'Input-Func_Class'!$B$24,$G149:$BB149))+SUMIF($G$6:$BB$6,BM$6&amp;" "&amp;'Input-Func_Class'!$F$22,$G149:$BB149))&lt;Check_Limit,0,1),1)</f>
        <v>0</v>
      </c>
      <c r="BN149" s="79">
        <f ca="1">IFERROR(IF(SUMIF($G$6:$BB$6,BN$6&amp;" Total",$G149:$BB149)-(SUMIF($G$6:$BB$6,BN$6&amp;" "&amp;'Input-Func_Class'!$D$22,$G149:$BB149)+IFERROR(SUMIF($G$6:$BB$6,BN$6&amp;" "&amp;'Input-Func_Class'!$E$22,$G149:$BB149),SUMIF($G$6:$BB$6,BN$6&amp;" "&amp;'Input-Func_Class'!$B$24,$G149:$BB149))+SUMIF($G$6:$BB$6,BN$6&amp;" "&amp;'Input-Func_Class'!$F$22,$G149:$BB149))&lt;Check_Limit,0,1),1)</f>
        <v>0</v>
      </c>
      <c r="BO149" s="79">
        <f ca="1">IFERROR(IF(SUMIF($G$6:$BB$6,BO$6&amp;" Total",$G149:$BB149)-(SUMIF($G$6:$BB$6,BO$6&amp;" "&amp;'Input-Func_Class'!$D$22,$G149:$BB149)+IFERROR(SUMIF($G$6:$BB$6,BO$6&amp;" "&amp;'Input-Func_Class'!$E$22,$G149:$BB149),SUMIF($G$6:$BB$6,BO$6&amp;" "&amp;'Input-Func_Class'!$B$24,$G149:$BB149))+SUMIF($G$6:$BB$6,BO$6&amp;" "&amp;'Input-Func_Class'!$F$22,$G149:$BB149))&lt;Check_Limit,0,1),1)</f>
        <v>0</v>
      </c>
    </row>
    <row r="150" spans="1:67" outlineLevel="1">
      <c r="A150" s="113">
        <f>IF(ISBLANK('Input-Accounts'!A150),"",'Input-Accounts'!A150)</f>
        <v>129</v>
      </c>
      <c r="B150" s="79" t="str">
        <f>IF(ISBLANK('Input-Accounts'!B150),"",'Input-Accounts'!B150)</f>
        <v>Subtotal - Distribution Maintenance Expenses</v>
      </c>
      <c r="C150" s="113" t="str">
        <f>IF(ISBLANK('Input-Accounts'!C150),"",'Input-Accounts'!C150)</f>
        <v/>
      </c>
      <c r="D150" s="144">
        <f>SUBTOTAL(9,D140:D149)</f>
        <v>11241683.327365141</v>
      </c>
      <c r="E150" s="143">
        <f t="shared" ca="1" si="27"/>
        <v>0</v>
      </c>
      <c r="G150" s="144">
        <f t="shared" ref="G150:BB150" ca="1" si="31">SUBTOTAL(9,G140:G149)</f>
        <v>0</v>
      </c>
      <c r="H150" s="144">
        <f t="shared" ca="1" si="31"/>
        <v>0</v>
      </c>
      <c r="I150" s="144">
        <f t="shared" ca="1" si="31"/>
        <v>0</v>
      </c>
      <c r="J150" s="144">
        <f t="shared" ca="1" si="31"/>
        <v>0</v>
      </c>
      <c r="K150" s="144">
        <f t="shared" ca="1" si="31"/>
        <v>0</v>
      </c>
      <c r="L150" s="144">
        <f t="shared" ca="1" si="31"/>
        <v>0</v>
      </c>
      <c r="M150" s="144">
        <f t="shared" ca="1" si="31"/>
        <v>0</v>
      </c>
      <c r="N150" s="144">
        <f t="shared" ca="1" si="31"/>
        <v>0</v>
      </c>
      <c r="O150" s="144">
        <f t="shared" ca="1" si="31"/>
        <v>11241683.327365141</v>
      </c>
      <c r="P150" s="144">
        <f t="shared" ca="1" si="31"/>
        <v>7390664.8264870076</v>
      </c>
      <c r="Q150" s="144">
        <f t="shared" ca="1" si="31"/>
        <v>0</v>
      </c>
      <c r="R150" s="144">
        <f t="shared" ca="1" si="31"/>
        <v>3851018.5008781338</v>
      </c>
      <c r="S150" s="144">
        <f t="shared" ca="1" si="31"/>
        <v>0</v>
      </c>
      <c r="T150" s="144">
        <f t="shared" ca="1" si="31"/>
        <v>0</v>
      </c>
      <c r="U150" s="144">
        <f t="shared" ca="1" si="31"/>
        <v>0</v>
      </c>
      <c r="V150" s="144">
        <f t="shared" ca="1" si="31"/>
        <v>0</v>
      </c>
      <c r="W150" s="144">
        <f t="shared" ca="1" si="31"/>
        <v>0</v>
      </c>
      <c r="X150" s="144">
        <f t="shared" ca="1" si="31"/>
        <v>0</v>
      </c>
      <c r="Y150" s="144">
        <f t="shared" ca="1" si="31"/>
        <v>0</v>
      </c>
      <c r="Z150" s="144">
        <f t="shared" ca="1" si="31"/>
        <v>0</v>
      </c>
      <c r="AA150" s="144">
        <f t="shared" ca="1" si="31"/>
        <v>0</v>
      </c>
      <c r="AB150" s="144">
        <f t="shared" ca="1" si="31"/>
        <v>0</v>
      </c>
      <c r="AC150" s="144">
        <f t="shared" ca="1" si="31"/>
        <v>0</v>
      </c>
      <c r="AD150" s="144">
        <f t="shared" ca="1" si="31"/>
        <v>0</v>
      </c>
      <c r="AE150" s="144">
        <f t="shared" ca="1" si="31"/>
        <v>0</v>
      </c>
      <c r="AF150" s="144">
        <f t="shared" ca="1" si="31"/>
        <v>0</v>
      </c>
      <c r="AG150" s="144">
        <f t="shared" ca="1" si="31"/>
        <v>0</v>
      </c>
      <c r="AH150" s="144">
        <f t="shared" ca="1" si="31"/>
        <v>0</v>
      </c>
      <c r="AI150" s="144">
        <f t="shared" ca="1" si="31"/>
        <v>0</v>
      </c>
      <c r="AJ150" s="144">
        <f t="shared" ca="1" si="31"/>
        <v>0</v>
      </c>
      <c r="AK150" s="144">
        <f t="shared" ca="1" si="31"/>
        <v>0</v>
      </c>
      <c r="AL150" s="144">
        <f t="shared" ca="1" si="31"/>
        <v>0</v>
      </c>
      <c r="AM150" s="144">
        <f t="shared" ca="1" si="31"/>
        <v>0</v>
      </c>
      <c r="AN150" s="144">
        <f t="shared" ca="1" si="31"/>
        <v>0</v>
      </c>
      <c r="AO150" s="144">
        <f t="shared" ca="1" si="31"/>
        <v>0</v>
      </c>
      <c r="AP150" s="144">
        <f t="shared" ca="1" si="31"/>
        <v>0</v>
      </c>
      <c r="AQ150" s="144">
        <f t="shared" ca="1" si="31"/>
        <v>0</v>
      </c>
      <c r="AR150" s="144">
        <f t="shared" ca="1" si="31"/>
        <v>0</v>
      </c>
      <c r="AS150" s="144">
        <f t="shared" ca="1" si="31"/>
        <v>0</v>
      </c>
      <c r="AT150" s="144">
        <f t="shared" ca="1" si="31"/>
        <v>0</v>
      </c>
      <c r="AU150" s="144">
        <f t="shared" ca="1" si="31"/>
        <v>0</v>
      </c>
      <c r="AV150" s="144">
        <f t="shared" ca="1" si="31"/>
        <v>0</v>
      </c>
      <c r="AW150" s="144">
        <f t="shared" ca="1" si="31"/>
        <v>0</v>
      </c>
      <c r="AX150" s="144">
        <f t="shared" ca="1" si="31"/>
        <v>0</v>
      </c>
      <c r="AY150" s="144">
        <f t="shared" ca="1" si="31"/>
        <v>0</v>
      </c>
      <c r="AZ150" s="144">
        <f t="shared" ca="1" si="31"/>
        <v>0</v>
      </c>
      <c r="BA150" s="144">
        <f t="shared" ca="1" si="31"/>
        <v>0</v>
      </c>
      <c r="BB150" s="144">
        <f t="shared" ca="1" si="31"/>
        <v>0</v>
      </c>
      <c r="BD150" s="79">
        <f ca="1">IFERROR(IF(SUMIF($G$6:$BB$6,BD$6&amp;" Total",$G150:$BB150)-(SUMIF($G$6:$BB$6,BD$6&amp;" "&amp;'Input-Func_Class'!$D$22,$G150:$BB150)+IFERROR(SUMIF($G$6:$BB$6,BD$6&amp;" "&amp;'Input-Func_Class'!$E$22,$G150:$BB150),SUMIF($G$6:$BB$6,BD$6&amp;" "&amp;'Input-Func_Class'!$B$24,$G150:$BB150))+SUMIF($G$6:$BB$6,BD$6&amp;" "&amp;'Input-Func_Class'!$F$22,$G150:$BB150))&lt;Check_Limit,0,1),1)</f>
        <v>0</v>
      </c>
      <c r="BE150" s="79">
        <f ca="1">IFERROR(IF(SUMIF($G$6:$BB$6,BE$6&amp;" Total",$G150:$BB150)-(SUMIF($G$6:$BB$6,BE$6&amp;" "&amp;'Input-Func_Class'!$D$22,$G150:$BB150)+IFERROR(SUMIF($G$6:$BB$6,BE$6&amp;" "&amp;'Input-Func_Class'!$E$22,$G150:$BB150),SUMIF($G$6:$BB$6,BE$6&amp;" "&amp;'Input-Func_Class'!$B$24,$G150:$BB150))+SUMIF($G$6:$BB$6,BE$6&amp;" "&amp;'Input-Func_Class'!$F$22,$G150:$BB150))&lt;Check_Limit,0,1),1)</f>
        <v>0</v>
      </c>
      <c r="BF150" s="79">
        <f ca="1">IFERROR(IF(SUMIF($G$6:$BB$6,BF$6&amp;" Total",$G150:$BB150)-(SUMIF($G$6:$BB$6,BF$6&amp;" "&amp;'Input-Func_Class'!$D$22,$G150:$BB150)+IFERROR(SUMIF($G$6:$BB$6,BF$6&amp;" "&amp;'Input-Func_Class'!$E$22,$G150:$BB150),SUMIF($G$6:$BB$6,BF$6&amp;" "&amp;'Input-Func_Class'!$B$24,$G150:$BB150))+SUMIF($G$6:$BB$6,BF$6&amp;" "&amp;'Input-Func_Class'!$F$22,$G150:$BB150))&lt;Check_Limit,0,1),1)</f>
        <v>0</v>
      </c>
      <c r="BG150" s="79">
        <f ca="1">IFERROR(IF(SUMIF($G$6:$BB$6,BG$6&amp;" Total",$G150:$BB150)-(SUMIF($G$6:$BB$6,BG$6&amp;" "&amp;'Input-Func_Class'!$D$22,$G150:$BB150)+IFERROR(SUMIF($G$6:$BB$6,BG$6&amp;" "&amp;'Input-Func_Class'!$E$22,$G150:$BB150),SUMIF($G$6:$BB$6,BG$6&amp;" "&amp;'Input-Func_Class'!$B$24,$G150:$BB150))+SUMIF($G$6:$BB$6,BG$6&amp;" "&amp;'Input-Func_Class'!$F$22,$G150:$BB150))&lt;Check_Limit,0,1),1)</f>
        <v>0</v>
      </c>
      <c r="BH150" s="79">
        <f ca="1">IFERROR(IF(SUMIF($G$6:$BB$6,BH$6&amp;" Total",$G150:$BB150)-(SUMIF($G$6:$BB$6,BH$6&amp;" "&amp;'Input-Func_Class'!$D$22,$G150:$BB150)+IFERROR(SUMIF($G$6:$BB$6,BH$6&amp;" "&amp;'Input-Func_Class'!$E$22,$G150:$BB150),SUMIF($G$6:$BB$6,BH$6&amp;" "&amp;'Input-Func_Class'!$B$24,$G150:$BB150))+SUMIF($G$6:$BB$6,BH$6&amp;" "&amp;'Input-Func_Class'!$F$22,$G150:$BB150))&lt;Check_Limit,0,1),1)</f>
        <v>0</v>
      </c>
      <c r="BI150" s="79">
        <f ca="1">IFERROR(IF(SUMIF($G$6:$BB$6,BI$6&amp;" Total",$G150:$BB150)-(SUMIF($G$6:$BB$6,BI$6&amp;" "&amp;'Input-Func_Class'!$D$22,$G150:$BB150)+IFERROR(SUMIF($G$6:$BB$6,BI$6&amp;" "&amp;'Input-Func_Class'!$E$22,$G150:$BB150),SUMIF($G$6:$BB$6,BI$6&amp;" "&amp;'Input-Func_Class'!$B$24,$G150:$BB150))+SUMIF($G$6:$BB$6,BI$6&amp;" "&amp;'Input-Func_Class'!$F$22,$G150:$BB150))&lt;Check_Limit,0,1),1)</f>
        <v>0</v>
      </c>
      <c r="BJ150" s="79">
        <f ca="1">IFERROR(IF(SUMIF($G$6:$BB$6,BJ$6&amp;" Total",$G150:$BB150)-(SUMIF($G$6:$BB$6,BJ$6&amp;" "&amp;'Input-Func_Class'!$D$22,$G150:$BB150)+IFERROR(SUMIF($G$6:$BB$6,BJ$6&amp;" "&amp;'Input-Func_Class'!$E$22,$G150:$BB150),SUMIF($G$6:$BB$6,BJ$6&amp;" "&amp;'Input-Func_Class'!$B$24,$G150:$BB150))+SUMIF($G$6:$BB$6,BJ$6&amp;" "&amp;'Input-Func_Class'!$F$22,$G150:$BB150))&lt;Check_Limit,0,1),1)</f>
        <v>0</v>
      </c>
      <c r="BK150" s="79">
        <f ca="1">IFERROR(IF(SUMIF($G$6:$BB$6,BK$6&amp;" Total",$G150:$BB150)-(SUMIF($G$6:$BB$6,BK$6&amp;" "&amp;'Input-Func_Class'!$D$22,$G150:$BB150)+IFERROR(SUMIF($G$6:$BB$6,BK$6&amp;" "&amp;'Input-Func_Class'!$E$22,$G150:$BB150),SUMIF($G$6:$BB$6,BK$6&amp;" "&amp;'Input-Func_Class'!$B$24,$G150:$BB150))+SUMIF($G$6:$BB$6,BK$6&amp;" "&amp;'Input-Func_Class'!$F$22,$G150:$BB150))&lt;Check_Limit,0,1),1)</f>
        <v>0</v>
      </c>
      <c r="BL150" s="79">
        <f ca="1">IFERROR(IF(SUMIF($G$6:$BB$6,BL$6&amp;" Total",$G150:$BB150)-(SUMIF($G$6:$BB$6,BL$6&amp;" "&amp;'Input-Func_Class'!$D$22,$G150:$BB150)+IFERROR(SUMIF($G$6:$BB$6,BL$6&amp;" "&amp;'Input-Func_Class'!$E$22,$G150:$BB150),SUMIF($G$6:$BB$6,BL$6&amp;" "&amp;'Input-Func_Class'!$B$24,$G150:$BB150))+SUMIF($G$6:$BB$6,BL$6&amp;" "&amp;'Input-Func_Class'!$F$22,$G150:$BB150))&lt;Check_Limit,0,1),1)</f>
        <v>0</v>
      </c>
      <c r="BM150" s="79">
        <f ca="1">IFERROR(IF(SUMIF($G$6:$BB$6,BM$6&amp;" Total",$G150:$BB150)-(SUMIF($G$6:$BB$6,BM$6&amp;" "&amp;'Input-Func_Class'!$D$22,$G150:$BB150)+IFERROR(SUMIF($G$6:$BB$6,BM$6&amp;" "&amp;'Input-Func_Class'!$E$22,$G150:$BB150),SUMIF($G$6:$BB$6,BM$6&amp;" "&amp;'Input-Func_Class'!$B$24,$G150:$BB150))+SUMIF($G$6:$BB$6,BM$6&amp;" "&amp;'Input-Func_Class'!$F$22,$G150:$BB150))&lt;Check_Limit,0,1),1)</f>
        <v>0</v>
      </c>
      <c r="BN150" s="79">
        <f ca="1">IFERROR(IF(SUMIF($G$6:$BB$6,BN$6&amp;" Total",$G150:$BB150)-(SUMIF($G$6:$BB$6,BN$6&amp;" "&amp;'Input-Func_Class'!$D$22,$G150:$BB150)+IFERROR(SUMIF($G$6:$BB$6,BN$6&amp;" "&amp;'Input-Func_Class'!$E$22,$G150:$BB150),SUMIF($G$6:$BB$6,BN$6&amp;" "&amp;'Input-Func_Class'!$B$24,$G150:$BB150))+SUMIF($G$6:$BB$6,BN$6&amp;" "&amp;'Input-Func_Class'!$F$22,$G150:$BB150))&lt;Check_Limit,0,1),1)</f>
        <v>0</v>
      </c>
      <c r="BO150" s="79">
        <f ca="1">IFERROR(IF(SUMIF($G$6:$BB$6,BO$6&amp;" Total",$G150:$BB150)-(SUMIF($G$6:$BB$6,BO$6&amp;" "&amp;'Input-Func_Class'!$D$22,$G150:$BB150)+IFERROR(SUMIF($G$6:$BB$6,BO$6&amp;" "&amp;'Input-Func_Class'!$E$22,$G150:$BB150),SUMIF($G$6:$BB$6,BO$6&amp;" "&amp;'Input-Func_Class'!$B$24,$G150:$BB150))+SUMIF($G$6:$BB$6,BO$6&amp;" "&amp;'Input-Func_Class'!$F$22,$G150:$BB150))&lt;Check_Limit,0,1),1)</f>
        <v>0</v>
      </c>
    </row>
    <row r="151" spans="1:67" outlineLevel="1">
      <c r="A151" s="113" t="str">
        <f>IF(ISBLANK('Input-Accounts'!A151),"",'Input-Accounts'!A151)</f>
        <v/>
      </c>
      <c r="B151" s="79" t="str">
        <f>IF(ISBLANK('Input-Accounts'!B151),"",'Input-Accounts'!B151)</f>
        <v/>
      </c>
      <c r="C151" s="113" t="str">
        <f>IF(ISBLANK('Input-Accounts'!C151),"",'Input-Accounts'!C151)</f>
        <v/>
      </c>
      <c r="D151" s="143"/>
      <c r="E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  <c r="AU151" s="143"/>
      <c r="AV151" s="143"/>
      <c r="AW151" s="143"/>
      <c r="AX151" s="143"/>
      <c r="AY151" s="143"/>
      <c r="AZ151" s="143"/>
      <c r="BA151" s="143"/>
      <c r="BB151" s="143"/>
      <c r="BD151" s="79">
        <f>IFERROR(IF(SUMIF($G$6:$BB$6,BD$6&amp;" Total",$G151:$BB151)-(SUMIF($G$6:$BB$6,BD$6&amp;" "&amp;'Input-Func_Class'!$D$22,$G151:$BB151)+IFERROR(SUMIF($G$6:$BB$6,BD$6&amp;" "&amp;'Input-Func_Class'!$E$22,$G151:$BB151),SUMIF($G$6:$BB$6,BD$6&amp;" "&amp;'Input-Func_Class'!$B$24,$G151:$BB151))+SUMIF($G$6:$BB$6,BD$6&amp;" "&amp;'Input-Func_Class'!$F$22,$G151:$BB151))&lt;Check_Limit,0,1),1)</f>
        <v>0</v>
      </c>
      <c r="BE151" s="79">
        <f>IFERROR(IF(SUMIF($G$6:$BB$6,BE$6&amp;" Total",$G151:$BB151)-(SUMIF($G$6:$BB$6,BE$6&amp;" "&amp;'Input-Func_Class'!$D$22,$G151:$BB151)+IFERROR(SUMIF($G$6:$BB$6,BE$6&amp;" "&amp;'Input-Func_Class'!$E$22,$G151:$BB151),SUMIF($G$6:$BB$6,BE$6&amp;" "&amp;'Input-Func_Class'!$B$24,$G151:$BB151))+SUMIF($G$6:$BB$6,BE$6&amp;" "&amp;'Input-Func_Class'!$F$22,$G151:$BB151))&lt;Check_Limit,0,1),1)</f>
        <v>0</v>
      </c>
      <c r="BF151" s="79">
        <f>IFERROR(IF(SUMIF($G$6:$BB$6,BF$6&amp;" Total",$G151:$BB151)-(SUMIF($G$6:$BB$6,BF$6&amp;" "&amp;'Input-Func_Class'!$D$22,$G151:$BB151)+IFERROR(SUMIF($G$6:$BB$6,BF$6&amp;" "&amp;'Input-Func_Class'!$E$22,$G151:$BB151),SUMIF($G$6:$BB$6,BF$6&amp;" "&amp;'Input-Func_Class'!$B$24,$G151:$BB151))+SUMIF($G$6:$BB$6,BF$6&amp;" "&amp;'Input-Func_Class'!$F$22,$G151:$BB151))&lt;Check_Limit,0,1),1)</f>
        <v>0</v>
      </c>
      <c r="BG151" s="79">
        <f>IFERROR(IF(SUMIF($G$6:$BB$6,BG$6&amp;" Total",$G151:$BB151)-(SUMIF($G$6:$BB$6,BG$6&amp;" "&amp;'Input-Func_Class'!$D$22,$G151:$BB151)+IFERROR(SUMIF($G$6:$BB$6,BG$6&amp;" "&amp;'Input-Func_Class'!$E$22,$G151:$BB151),SUMIF($G$6:$BB$6,BG$6&amp;" "&amp;'Input-Func_Class'!$B$24,$G151:$BB151))+SUMIF($G$6:$BB$6,BG$6&amp;" "&amp;'Input-Func_Class'!$F$22,$G151:$BB151))&lt;Check_Limit,0,1),1)</f>
        <v>0</v>
      </c>
      <c r="BH151" s="79">
        <f>IFERROR(IF(SUMIF($G$6:$BB$6,BH$6&amp;" Total",$G151:$BB151)-(SUMIF($G$6:$BB$6,BH$6&amp;" "&amp;'Input-Func_Class'!$D$22,$G151:$BB151)+IFERROR(SUMIF($G$6:$BB$6,BH$6&amp;" "&amp;'Input-Func_Class'!$E$22,$G151:$BB151),SUMIF($G$6:$BB$6,BH$6&amp;" "&amp;'Input-Func_Class'!$B$24,$G151:$BB151))+SUMIF($G$6:$BB$6,BH$6&amp;" "&amp;'Input-Func_Class'!$F$22,$G151:$BB151))&lt;Check_Limit,0,1),1)</f>
        <v>0</v>
      </c>
      <c r="BI151" s="79">
        <f>IFERROR(IF(SUMIF($G$6:$BB$6,BI$6&amp;" Total",$G151:$BB151)-(SUMIF($G$6:$BB$6,BI$6&amp;" "&amp;'Input-Func_Class'!$D$22,$G151:$BB151)+IFERROR(SUMIF($G$6:$BB$6,BI$6&amp;" "&amp;'Input-Func_Class'!$E$22,$G151:$BB151),SUMIF($G$6:$BB$6,BI$6&amp;" "&amp;'Input-Func_Class'!$B$24,$G151:$BB151))+SUMIF($G$6:$BB$6,BI$6&amp;" "&amp;'Input-Func_Class'!$F$22,$G151:$BB151))&lt;Check_Limit,0,1),1)</f>
        <v>0</v>
      </c>
      <c r="BJ151" s="79">
        <f>IFERROR(IF(SUMIF($G$6:$BB$6,BJ$6&amp;" Total",$G151:$BB151)-(SUMIF($G$6:$BB$6,BJ$6&amp;" "&amp;'Input-Func_Class'!$D$22,$G151:$BB151)+IFERROR(SUMIF($G$6:$BB$6,BJ$6&amp;" "&amp;'Input-Func_Class'!$E$22,$G151:$BB151),SUMIF($G$6:$BB$6,BJ$6&amp;" "&amp;'Input-Func_Class'!$B$24,$G151:$BB151))+SUMIF($G$6:$BB$6,BJ$6&amp;" "&amp;'Input-Func_Class'!$F$22,$G151:$BB151))&lt;Check_Limit,0,1),1)</f>
        <v>0</v>
      </c>
      <c r="BK151" s="79">
        <f>IFERROR(IF(SUMIF($G$6:$BB$6,BK$6&amp;" Total",$G151:$BB151)-(SUMIF($G$6:$BB$6,BK$6&amp;" "&amp;'Input-Func_Class'!$D$22,$G151:$BB151)+IFERROR(SUMIF($G$6:$BB$6,BK$6&amp;" "&amp;'Input-Func_Class'!$E$22,$G151:$BB151),SUMIF($G$6:$BB$6,BK$6&amp;" "&amp;'Input-Func_Class'!$B$24,$G151:$BB151))+SUMIF($G$6:$BB$6,BK$6&amp;" "&amp;'Input-Func_Class'!$F$22,$G151:$BB151))&lt;Check_Limit,0,1),1)</f>
        <v>0</v>
      </c>
      <c r="BL151" s="79">
        <f>IFERROR(IF(SUMIF($G$6:$BB$6,BL$6&amp;" Total",$G151:$BB151)-(SUMIF($G$6:$BB$6,BL$6&amp;" "&amp;'Input-Func_Class'!$D$22,$G151:$BB151)+IFERROR(SUMIF($G$6:$BB$6,BL$6&amp;" "&amp;'Input-Func_Class'!$E$22,$G151:$BB151),SUMIF($G$6:$BB$6,BL$6&amp;" "&amp;'Input-Func_Class'!$B$24,$G151:$BB151))+SUMIF($G$6:$BB$6,BL$6&amp;" "&amp;'Input-Func_Class'!$F$22,$G151:$BB151))&lt;Check_Limit,0,1),1)</f>
        <v>0</v>
      </c>
      <c r="BM151" s="79">
        <f>IFERROR(IF(SUMIF($G$6:$BB$6,BM$6&amp;" Total",$G151:$BB151)-(SUMIF($G$6:$BB$6,BM$6&amp;" "&amp;'Input-Func_Class'!$D$22,$G151:$BB151)+IFERROR(SUMIF($G$6:$BB$6,BM$6&amp;" "&amp;'Input-Func_Class'!$E$22,$G151:$BB151),SUMIF($G$6:$BB$6,BM$6&amp;" "&amp;'Input-Func_Class'!$B$24,$G151:$BB151))+SUMIF($G$6:$BB$6,BM$6&amp;" "&amp;'Input-Func_Class'!$F$22,$G151:$BB151))&lt;Check_Limit,0,1),1)</f>
        <v>0</v>
      </c>
      <c r="BN151" s="79">
        <f>IFERROR(IF(SUMIF($G$6:$BB$6,BN$6&amp;" Total",$G151:$BB151)-(SUMIF($G$6:$BB$6,BN$6&amp;" "&amp;'Input-Func_Class'!$D$22,$G151:$BB151)+IFERROR(SUMIF($G$6:$BB$6,BN$6&amp;" "&amp;'Input-Func_Class'!$E$22,$G151:$BB151),SUMIF($G$6:$BB$6,BN$6&amp;" "&amp;'Input-Func_Class'!$B$24,$G151:$BB151))+SUMIF($G$6:$BB$6,BN$6&amp;" "&amp;'Input-Func_Class'!$F$22,$G151:$BB151))&lt;Check_Limit,0,1),1)</f>
        <v>0</v>
      </c>
      <c r="BO151" s="79">
        <f>IFERROR(IF(SUMIF($G$6:$BB$6,BO$6&amp;" Total",$G151:$BB151)-(SUMIF($G$6:$BB$6,BO$6&amp;" "&amp;'Input-Func_Class'!$D$22,$G151:$BB151)+IFERROR(SUMIF($G$6:$BB$6,BO$6&amp;" "&amp;'Input-Func_Class'!$E$22,$G151:$BB151),SUMIF($G$6:$BB$6,BO$6&amp;" "&amp;'Input-Func_Class'!$B$24,$G151:$BB151))+SUMIF($G$6:$BB$6,BO$6&amp;" "&amp;'Input-Func_Class'!$F$22,$G151:$BB151))&lt;Check_Limit,0,1),1)</f>
        <v>0</v>
      </c>
    </row>
    <row r="152" spans="1:67">
      <c r="A152" s="113">
        <f>IF(ISBLANK('Input-Accounts'!A152),"",'Input-Accounts'!A152)</f>
        <v>130</v>
      </c>
      <c r="B152" s="127" t="str">
        <f>IF(ISBLANK('Input-Accounts'!B152),"",'Input-Accounts'!B152)</f>
        <v>Total Production, Storage, LNG, Transmission, and Distribution Expense</v>
      </c>
      <c r="C152" s="113" t="str">
        <f>IF(ISBLANK('Input-Accounts'!C152),"",'Input-Accounts'!C152)</f>
        <v/>
      </c>
      <c r="D152" s="143">
        <f>SUBTOTAL(9,D120:D150)</f>
        <v>25704895.225109346</v>
      </c>
      <c r="E152" s="143">
        <f t="shared" ca="1" si="27"/>
        <v>0</v>
      </c>
      <c r="F152" s="89"/>
      <c r="G152" s="143">
        <f t="shared" ref="G152:BB152" ca="1" si="32">SUBTOTAL(9,G120:G150)</f>
        <v>572094.80339909776</v>
      </c>
      <c r="H152" s="143">
        <f t="shared" ca="1" si="32"/>
        <v>197197.23815796894</v>
      </c>
      <c r="I152" s="143">
        <f t="shared" ca="1" si="32"/>
        <v>374897.56524112879</v>
      </c>
      <c r="J152" s="143">
        <f t="shared" ca="1" si="32"/>
        <v>0</v>
      </c>
      <c r="K152" s="143">
        <f t="shared" ca="1" si="32"/>
        <v>0</v>
      </c>
      <c r="L152" s="143">
        <f t="shared" ca="1" si="32"/>
        <v>0</v>
      </c>
      <c r="M152" s="143">
        <f t="shared" ca="1" si="32"/>
        <v>0</v>
      </c>
      <c r="N152" s="143">
        <f t="shared" ca="1" si="32"/>
        <v>0</v>
      </c>
      <c r="O152" s="143">
        <f t="shared" ca="1" si="32"/>
        <v>25132800.421710253</v>
      </c>
      <c r="P152" s="143">
        <f t="shared" ca="1" si="32"/>
        <v>16141766.53949271</v>
      </c>
      <c r="Q152" s="143">
        <f t="shared" ca="1" si="32"/>
        <v>278359.56126361043</v>
      </c>
      <c r="R152" s="143">
        <f t="shared" ca="1" si="32"/>
        <v>8712674.3209539317</v>
      </c>
      <c r="S152" s="143">
        <f t="shared" ca="1" si="32"/>
        <v>0</v>
      </c>
      <c r="T152" s="143">
        <f t="shared" ca="1" si="32"/>
        <v>0</v>
      </c>
      <c r="U152" s="143">
        <f t="shared" ca="1" si="32"/>
        <v>0</v>
      </c>
      <c r="V152" s="143">
        <f t="shared" ca="1" si="32"/>
        <v>0</v>
      </c>
      <c r="W152" s="143">
        <f t="shared" ca="1" si="32"/>
        <v>0</v>
      </c>
      <c r="X152" s="143">
        <f t="shared" ca="1" si="32"/>
        <v>0</v>
      </c>
      <c r="Y152" s="143">
        <f t="shared" ca="1" si="32"/>
        <v>0</v>
      </c>
      <c r="Z152" s="143">
        <f t="shared" ca="1" si="32"/>
        <v>0</v>
      </c>
      <c r="AA152" s="143">
        <f t="shared" ca="1" si="32"/>
        <v>0</v>
      </c>
      <c r="AB152" s="143">
        <f t="shared" ca="1" si="32"/>
        <v>0</v>
      </c>
      <c r="AC152" s="143">
        <f t="shared" ca="1" si="32"/>
        <v>0</v>
      </c>
      <c r="AD152" s="143">
        <f t="shared" ca="1" si="32"/>
        <v>0</v>
      </c>
      <c r="AE152" s="143">
        <f t="shared" ca="1" si="32"/>
        <v>0</v>
      </c>
      <c r="AF152" s="143">
        <f t="shared" ca="1" si="32"/>
        <v>0</v>
      </c>
      <c r="AG152" s="143">
        <f t="shared" ca="1" si="32"/>
        <v>0</v>
      </c>
      <c r="AH152" s="143">
        <f t="shared" ca="1" si="32"/>
        <v>0</v>
      </c>
      <c r="AI152" s="143">
        <f t="shared" ca="1" si="32"/>
        <v>0</v>
      </c>
      <c r="AJ152" s="143">
        <f t="shared" ca="1" si="32"/>
        <v>0</v>
      </c>
      <c r="AK152" s="143">
        <f t="shared" ca="1" si="32"/>
        <v>0</v>
      </c>
      <c r="AL152" s="143">
        <f t="shared" ca="1" si="32"/>
        <v>0</v>
      </c>
      <c r="AM152" s="143">
        <f t="shared" ca="1" si="32"/>
        <v>0</v>
      </c>
      <c r="AN152" s="143">
        <f t="shared" ca="1" si="32"/>
        <v>0</v>
      </c>
      <c r="AO152" s="143">
        <f t="shared" ca="1" si="32"/>
        <v>0</v>
      </c>
      <c r="AP152" s="143">
        <f t="shared" ca="1" si="32"/>
        <v>0</v>
      </c>
      <c r="AQ152" s="143">
        <f t="shared" ca="1" si="32"/>
        <v>0</v>
      </c>
      <c r="AR152" s="143">
        <f t="shared" ca="1" si="32"/>
        <v>0</v>
      </c>
      <c r="AS152" s="143">
        <f t="shared" ca="1" si="32"/>
        <v>0</v>
      </c>
      <c r="AT152" s="143">
        <f t="shared" ca="1" si="32"/>
        <v>0</v>
      </c>
      <c r="AU152" s="143">
        <f t="shared" ca="1" si="32"/>
        <v>0</v>
      </c>
      <c r="AV152" s="143">
        <f t="shared" ca="1" si="32"/>
        <v>0</v>
      </c>
      <c r="AW152" s="143">
        <f t="shared" ca="1" si="32"/>
        <v>0</v>
      </c>
      <c r="AX152" s="143">
        <f t="shared" ca="1" si="32"/>
        <v>0</v>
      </c>
      <c r="AY152" s="143">
        <f t="shared" ca="1" si="32"/>
        <v>0</v>
      </c>
      <c r="AZ152" s="143">
        <f t="shared" ca="1" si="32"/>
        <v>0</v>
      </c>
      <c r="BA152" s="143">
        <f t="shared" ca="1" si="32"/>
        <v>0</v>
      </c>
      <c r="BB152" s="143">
        <f t="shared" ca="1" si="32"/>
        <v>0</v>
      </c>
      <c r="BD152" s="79">
        <f ca="1">IFERROR(IF(SUMIF($G$6:$BB$6,BD$6&amp;" Total",$G152:$BB152)-(SUMIF($G$6:$BB$6,BD$6&amp;" "&amp;'Input-Func_Class'!$D$22,$G152:$BB152)+IFERROR(SUMIF($G$6:$BB$6,BD$6&amp;" "&amp;'Input-Func_Class'!$E$22,$G152:$BB152),SUMIF($G$6:$BB$6,BD$6&amp;" "&amp;'Input-Func_Class'!$B$24,$G152:$BB152))+SUMIF($G$6:$BB$6,BD$6&amp;" "&amp;'Input-Func_Class'!$F$22,$G152:$BB152))&lt;Check_Limit,0,1),1)</f>
        <v>0</v>
      </c>
      <c r="BE152" s="79">
        <f ca="1">IFERROR(IF(SUMIF($G$6:$BB$6,BE$6&amp;" Total",$G152:$BB152)-(SUMIF($G$6:$BB$6,BE$6&amp;" "&amp;'Input-Func_Class'!$D$22,$G152:$BB152)+IFERROR(SUMIF($G$6:$BB$6,BE$6&amp;" "&amp;'Input-Func_Class'!$E$22,$G152:$BB152),SUMIF($G$6:$BB$6,BE$6&amp;" "&amp;'Input-Func_Class'!$B$24,$G152:$BB152))+SUMIF($G$6:$BB$6,BE$6&amp;" "&amp;'Input-Func_Class'!$F$22,$G152:$BB152))&lt;Check_Limit,0,1),1)</f>
        <v>0</v>
      </c>
      <c r="BF152" s="79">
        <f ca="1">IFERROR(IF(SUMIF($G$6:$BB$6,BF$6&amp;" Total",$G152:$BB152)-(SUMIF($G$6:$BB$6,BF$6&amp;" "&amp;'Input-Func_Class'!$D$22,$G152:$BB152)+IFERROR(SUMIF($G$6:$BB$6,BF$6&amp;" "&amp;'Input-Func_Class'!$E$22,$G152:$BB152),SUMIF($G$6:$BB$6,BF$6&amp;" "&amp;'Input-Func_Class'!$B$24,$G152:$BB152))+SUMIF($G$6:$BB$6,BF$6&amp;" "&amp;'Input-Func_Class'!$F$22,$G152:$BB152))&lt;Check_Limit,0,1),1)</f>
        <v>0</v>
      </c>
      <c r="BG152" s="79">
        <f ca="1">IFERROR(IF(SUMIF($G$6:$BB$6,BG$6&amp;" Total",$G152:$BB152)-(SUMIF($G$6:$BB$6,BG$6&amp;" "&amp;'Input-Func_Class'!$D$22,$G152:$BB152)+IFERROR(SUMIF($G$6:$BB$6,BG$6&amp;" "&amp;'Input-Func_Class'!$E$22,$G152:$BB152),SUMIF($G$6:$BB$6,BG$6&amp;" "&amp;'Input-Func_Class'!$B$24,$G152:$BB152))+SUMIF($G$6:$BB$6,BG$6&amp;" "&amp;'Input-Func_Class'!$F$22,$G152:$BB152))&lt;Check_Limit,0,1),1)</f>
        <v>0</v>
      </c>
      <c r="BH152" s="79">
        <f ca="1">IFERROR(IF(SUMIF($G$6:$BB$6,BH$6&amp;" Total",$G152:$BB152)-(SUMIF($G$6:$BB$6,BH$6&amp;" "&amp;'Input-Func_Class'!$D$22,$G152:$BB152)+IFERROR(SUMIF($G$6:$BB$6,BH$6&amp;" "&amp;'Input-Func_Class'!$E$22,$G152:$BB152),SUMIF($G$6:$BB$6,BH$6&amp;" "&amp;'Input-Func_Class'!$B$24,$G152:$BB152))+SUMIF($G$6:$BB$6,BH$6&amp;" "&amp;'Input-Func_Class'!$F$22,$G152:$BB152))&lt;Check_Limit,0,1),1)</f>
        <v>0</v>
      </c>
      <c r="BI152" s="79">
        <f ca="1">IFERROR(IF(SUMIF($G$6:$BB$6,BI$6&amp;" Total",$G152:$BB152)-(SUMIF($G$6:$BB$6,BI$6&amp;" "&amp;'Input-Func_Class'!$D$22,$G152:$BB152)+IFERROR(SUMIF($G$6:$BB$6,BI$6&amp;" "&amp;'Input-Func_Class'!$E$22,$G152:$BB152),SUMIF($G$6:$BB$6,BI$6&amp;" "&amp;'Input-Func_Class'!$B$24,$G152:$BB152))+SUMIF($G$6:$BB$6,BI$6&amp;" "&amp;'Input-Func_Class'!$F$22,$G152:$BB152))&lt;Check_Limit,0,1),1)</f>
        <v>0</v>
      </c>
      <c r="BJ152" s="79">
        <f ca="1">IFERROR(IF(SUMIF($G$6:$BB$6,BJ$6&amp;" Total",$G152:$BB152)-(SUMIF($G$6:$BB$6,BJ$6&amp;" "&amp;'Input-Func_Class'!$D$22,$G152:$BB152)+IFERROR(SUMIF($G$6:$BB$6,BJ$6&amp;" "&amp;'Input-Func_Class'!$E$22,$G152:$BB152),SUMIF($G$6:$BB$6,BJ$6&amp;" "&amp;'Input-Func_Class'!$B$24,$G152:$BB152))+SUMIF($G$6:$BB$6,BJ$6&amp;" "&amp;'Input-Func_Class'!$F$22,$G152:$BB152))&lt;Check_Limit,0,1),1)</f>
        <v>0</v>
      </c>
      <c r="BK152" s="79">
        <f ca="1">IFERROR(IF(SUMIF($G$6:$BB$6,BK$6&amp;" Total",$G152:$BB152)-(SUMIF($G$6:$BB$6,BK$6&amp;" "&amp;'Input-Func_Class'!$D$22,$G152:$BB152)+IFERROR(SUMIF($G$6:$BB$6,BK$6&amp;" "&amp;'Input-Func_Class'!$E$22,$G152:$BB152),SUMIF($G$6:$BB$6,BK$6&amp;" "&amp;'Input-Func_Class'!$B$24,$G152:$BB152))+SUMIF($G$6:$BB$6,BK$6&amp;" "&amp;'Input-Func_Class'!$F$22,$G152:$BB152))&lt;Check_Limit,0,1),1)</f>
        <v>0</v>
      </c>
      <c r="BL152" s="79">
        <f ca="1">IFERROR(IF(SUMIF($G$6:$BB$6,BL$6&amp;" Total",$G152:$BB152)-(SUMIF($G$6:$BB$6,BL$6&amp;" "&amp;'Input-Func_Class'!$D$22,$G152:$BB152)+IFERROR(SUMIF($G$6:$BB$6,BL$6&amp;" "&amp;'Input-Func_Class'!$E$22,$G152:$BB152),SUMIF($G$6:$BB$6,BL$6&amp;" "&amp;'Input-Func_Class'!$B$24,$G152:$BB152))+SUMIF($G$6:$BB$6,BL$6&amp;" "&amp;'Input-Func_Class'!$F$22,$G152:$BB152))&lt;Check_Limit,0,1),1)</f>
        <v>0</v>
      </c>
      <c r="BM152" s="79">
        <f ca="1">IFERROR(IF(SUMIF($G$6:$BB$6,BM$6&amp;" Total",$G152:$BB152)-(SUMIF($G$6:$BB$6,BM$6&amp;" "&amp;'Input-Func_Class'!$D$22,$G152:$BB152)+IFERROR(SUMIF($G$6:$BB$6,BM$6&amp;" "&amp;'Input-Func_Class'!$E$22,$G152:$BB152),SUMIF($G$6:$BB$6,BM$6&amp;" "&amp;'Input-Func_Class'!$B$24,$G152:$BB152))+SUMIF($G$6:$BB$6,BM$6&amp;" "&amp;'Input-Func_Class'!$F$22,$G152:$BB152))&lt;Check_Limit,0,1),1)</f>
        <v>0</v>
      </c>
      <c r="BN152" s="79">
        <f ca="1">IFERROR(IF(SUMIF($G$6:$BB$6,BN$6&amp;" Total",$G152:$BB152)-(SUMIF($G$6:$BB$6,BN$6&amp;" "&amp;'Input-Func_Class'!$D$22,$G152:$BB152)+IFERROR(SUMIF($G$6:$BB$6,BN$6&amp;" "&amp;'Input-Func_Class'!$E$22,$G152:$BB152),SUMIF($G$6:$BB$6,BN$6&amp;" "&amp;'Input-Func_Class'!$B$24,$G152:$BB152))+SUMIF($G$6:$BB$6,BN$6&amp;" "&amp;'Input-Func_Class'!$F$22,$G152:$BB152))&lt;Check_Limit,0,1),1)</f>
        <v>0</v>
      </c>
      <c r="BO152" s="79">
        <f ca="1">IFERROR(IF(SUMIF($G$6:$BB$6,BO$6&amp;" Total",$G152:$BB152)-(SUMIF($G$6:$BB$6,BO$6&amp;" "&amp;'Input-Func_Class'!$D$22,$G152:$BB152)+IFERROR(SUMIF($G$6:$BB$6,BO$6&amp;" "&amp;'Input-Func_Class'!$E$22,$G152:$BB152),SUMIF($G$6:$BB$6,BO$6&amp;" "&amp;'Input-Func_Class'!$B$24,$G152:$BB152))+SUMIF($G$6:$BB$6,BO$6&amp;" "&amp;'Input-Func_Class'!$F$22,$G152:$BB152))&lt;Check_Limit,0,1),1)</f>
        <v>0</v>
      </c>
    </row>
    <row r="153" spans="1:67">
      <c r="A153" s="113" t="str">
        <f>IF(ISBLANK('Input-Accounts'!A153),"",'Input-Accounts'!A153)</f>
        <v/>
      </c>
      <c r="B153" s="79" t="str">
        <f>IF(ISBLANK('Input-Accounts'!B153),"",'Input-Accounts'!B153)</f>
        <v/>
      </c>
      <c r="C153" s="113" t="str">
        <f>IF(ISBLANK('Input-Accounts'!C153),"",'Input-Accounts'!C153)</f>
        <v/>
      </c>
      <c r="D153" s="144"/>
      <c r="E153" s="143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  <c r="AU153" s="144"/>
      <c r="AV153" s="144"/>
      <c r="AW153" s="144"/>
      <c r="AX153" s="144"/>
      <c r="AY153" s="144"/>
      <c r="AZ153" s="144"/>
      <c r="BA153" s="144"/>
      <c r="BB153" s="144"/>
      <c r="BD153" s="79">
        <f>IFERROR(IF(SUMIF($G$6:$BB$6,BD$6&amp;" Total",$G153:$BB153)-(SUMIF($G$6:$BB$6,BD$6&amp;" "&amp;'Input-Func_Class'!$D$22,$G153:$BB153)+IFERROR(SUMIF($G$6:$BB$6,BD$6&amp;" "&amp;'Input-Func_Class'!$E$22,$G153:$BB153),SUMIF($G$6:$BB$6,BD$6&amp;" "&amp;'Input-Func_Class'!$B$24,$G153:$BB153))+SUMIF($G$6:$BB$6,BD$6&amp;" "&amp;'Input-Func_Class'!$F$22,$G153:$BB153))&lt;Check_Limit,0,1),1)</f>
        <v>0</v>
      </c>
      <c r="BE153" s="79">
        <f>IFERROR(IF(SUMIF($G$6:$BB$6,BE$6&amp;" Total",$G153:$BB153)-(SUMIF($G$6:$BB$6,BE$6&amp;" "&amp;'Input-Func_Class'!$D$22,$G153:$BB153)+IFERROR(SUMIF($G$6:$BB$6,BE$6&amp;" "&amp;'Input-Func_Class'!$E$22,$G153:$BB153),SUMIF($G$6:$BB$6,BE$6&amp;" "&amp;'Input-Func_Class'!$B$24,$G153:$BB153))+SUMIF($G$6:$BB$6,BE$6&amp;" "&amp;'Input-Func_Class'!$F$22,$G153:$BB153))&lt;Check_Limit,0,1),1)</f>
        <v>0</v>
      </c>
      <c r="BF153" s="79">
        <f>IFERROR(IF(SUMIF($G$6:$BB$6,BF$6&amp;" Total",$G153:$BB153)-(SUMIF($G$6:$BB$6,BF$6&amp;" "&amp;'Input-Func_Class'!$D$22,$G153:$BB153)+IFERROR(SUMIF($G$6:$BB$6,BF$6&amp;" "&amp;'Input-Func_Class'!$E$22,$G153:$BB153),SUMIF($G$6:$BB$6,BF$6&amp;" "&amp;'Input-Func_Class'!$B$24,$G153:$BB153))+SUMIF($G$6:$BB$6,BF$6&amp;" "&amp;'Input-Func_Class'!$F$22,$G153:$BB153))&lt;Check_Limit,0,1),1)</f>
        <v>0</v>
      </c>
      <c r="BG153" s="79">
        <f>IFERROR(IF(SUMIF($G$6:$BB$6,BG$6&amp;" Total",$G153:$BB153)-(SUMIF($G$6:$BB$6,BG$6&amp;" "&amp;'Input-Func_Class'!$D$22,$G153:$BB153)+IFERROR(SUMIF($G$6:$BB$6,BG$6&amp;" "&amp;'Input-Func_Class'!$E$22,$G153:$BB153),SUMIF($G$6:$BB$6,BG$6&amp;" "&amp;'Input-Func_Class'!$B$24,$G153:$BB153))+SUMIF($G$6:$BB$6,BG$6&amp;" "&amp;'Input-Func_Class'!$F$22,$G153:$BB153))&lt;Check_Limit,0,1),1)</f>
        <v>0</v>
      </c>
      <c r="BH153" s="79">
        <f>IFERROR(IF(SUMIF($G$6:$BB$6,BH$6&amp;" Total",$G153:$BB153)-(SUMIF($G$6:$BB$6,BH$6&amp;" "&amp;'Input-Func_Class'!$D$22,$G153:$BB153)+IFERROR(SUMIF($G$6:$BB$6,BH$6&amp;" "&amp;'Input-Func_Class'!$E$22,$G153:$BB153),SUMIF($G$6:$BB$6,BH$6&amp;" "&amp;'Input-Func_Class'!$B$24,$G153:$BB153))+SUMIF($G$6:$BB$6,BH$6&amp;" "&amp;'Input-Func_Class'!$F$22,$G153:$BB153))&lt;Check_Limit,0,1),1)</f>
        <v>0</v>
      </c>
      <c r="BI153" s="79">
        <f>IFERROR(IF(SUMIF($G$6:$BB$6,BI$6&amp;" Total",$G153:$BB153)-(SUMIF($G$6:$BB$6,BI$6&amp;" "&amp;'Input-Func_Class'!$D$22,$G153:$BB153)+IFERROR(SUMIF($G$6:$BB$6,BI$6&amp;" "&amp;'Input-Func_Class'!$E$22,$G153:$BB153),SUMIF($G$6:$BB$6,BI$6&amp;" "&amp;'Input-Func_Class'!$B$24,$G153:$BB153))+SUMIF($G$6:$BB$6,BI$6&amp;" "&amp;'Input-Func_Class'!$F$22,$G153:$BB153))&lt;Check_Limit,0,1),1)</f>
        <v>0</v>
      </c>
      <c r="BJ153" s="79">
        <f>IFERROR(IF(SUMIF($G$6:$BB$6,BJ$6&amp;" Total",$G153:$BB153)-(SUMIF($G$6:$BB$6,BJ$6&amp;" "&amp;'Input-Func_Class'!$D$22,$G153:$BB153)+IFERROR(SUMIF($G$6:$BB$6,BJ$6&amp;" "&amp;'Input-Func_Class'!$E$22,$G153:$BB153),SUMIF($G$6:$BB$6,BJ$6&amp;" "&amp;'Input-Func_Class'!$B$24,$G153:$BB153))+SUMIF($G$6:$BB$6,BJ$6&amp;" "&amp;'Input-Func_Class'!$F$22,$G153:$BB153))&lt;Check_Limit,0,1),1)</f>
        <v>0</v>
      </c>
      <c r="BK153" s="79">
        <f>IFERROR(IF(SUMIF($G$6:$BB$6,BK$6&amp;" Total",$G153:$BB153)-(SUMIF($G$6:$BB$6,BK$6&amp;" "&amp;'Input-Func_Class'!$D$22,$G153:$BB153)+IFERROR(SUMIF($G$6:$BB$6,BK$6&amp;" "&amp;'Input-Func_Class'!$E$22,$G153:$BB153),SUMIF($G$6:$BB$6,BK$6&amp;" "&amp;'Input-Func_Class'!$B$24,$G153:$BB153))+SUMIF($G$6:$BB$6,BK$6&amp;" "&amp;'Input-Func_Class'!$F$22,$G153:$BB153))&lt;Check_Limit,0,1),1)</f>
        <v>0</v>
      </c>
      <c r="BL153" s="79">
        <f>IFERROR(IF(SUMIF($G$6:$BB$6,BL$6&amp;" Total",$G153:$BB153)-(SUMIF($G$6:$BB$6,BL$6&amp;" "&amp;'Input-Func_Class'!$D$22,$G153:$BB153)+IFERROR(SUMIF($G$6:$BB$6,BL$6&amp;" "&amp;'Input-Func_Class'!$E$22,$G153:$BB153),SUMIF($G$6:$BB$6,BL$6&amp;" "&amp;'Input-Func_Class'!$B$24,$G153:$BB153))+SUMIF($G$6:$BB$6,BL$6&amp;" "&amp;'Input-Func_Class'!$F$22,$G153:$BB153))&lt;Check_Limit,0,1),1)</f>
        <v>0</v>
      </c>
      <c r="BM153" s="79">
        <f>IFERROR(IF(SUMIF($G$6:$BB$6,BM$6&amp;" Total",$G153:$BB153)-(SUMIF($G$6:$BB$6,BM$6&amp;" "&amp;'Input-Func_Class'!$D$22,$G153:$BB153)+IFERROR(SUMIF($G$6:$BB$6,BM$6&amp;" "&amp;'Input-Func_Class'!$E$22,$G153:$BB153),SUMIF($G$6:$BB$6,BM$6&amp;" "&amp;'Input-Func_Class'!$B$24,$G153:$BB153))+SUMIF($G$6:$BB$6,BM$6&amp;" "&amp;'Input-Func_Class'!$F$22,$G153:$BB153))&lt;Check_Limit,0,1),1)</f>
        <v>0</v>
      </c>
      <c r="BN153" s="79">
        <f>IFERROR(IF(SUMIF($G$6:$BB$6,BN$6&amp;" Total",$G153:$BB153)-(SUMIF($G$6:$BB$6,BN$6&amp;" "&amp;'Input-Func_Class'!$D$22,$G153:$BB153)+IFERROR(SUMIF($G$6:$BB$6,BN$6&amp;" "&amp;'Input-Func_Class'!$E$22,$G153:$BB153),SUMIF($G$6:$BB$6,BN$6&amp;" "&amp;'Input-Func_Class'!$B$24,$G153:$BB153))+SUMIF($G$6:$BB$6,BN$6&amp;" "&amp;'Input-Func_Class'!$F$22,$G153:$BB153))&lt;Check_Limit,0,1),1)</f>
        <v>0</v>
      </c>
      <c r="BO153" s="79">
        <f>IFERROR(IF(SUMIF($G$6:$BB$6,BO$6&amp;" Total",$G153:$BB153)-(SUMIF($G$6:$BB$6,BO$6&amp;" "&amp;'Input-Func_Class'!$D$22,$G153:$BB153)+IFERROR(SUMIF($G$6:$BB$6,BO$6&amp;" "&amp;'Input-Func_Class'!$E$22,$G153:$BB153),SUMIF($G$6:$BB$6,BO$6&amp;" "&amp;'Input-Func_Class'!$B$24,$G153:$BB153))+SUMIF($G$6:$BB$6,BO$6&amp;" "&amp;'Input-Func_Class'!$F$22,$G153:$BB153))&lt;Check_Limit,0,1),1)</f>
        <v>0</v>
      </c>
    </row>
    <row r="154" spans="1:67">
      <c r="A154" s="113">
        <f>IF(ISBLANK('Input-Accounts'!A154),"",'Input-Accounts'!A154)</f>
        <v>131</v>
      </c>
      <c r="B154" s="127" t="str">
        <f>IF(ISBLANK('Input-Accounts'!B154),"",'Input-Accounts'!B154)</f>
        <v>Customer Accounts, Service, and Sales Expense</v>
      </c>
      <c r="C154" s="113" t="str">
        <f>IF(ISBLANK('Input-Accounts'!C154),"",'Input-Accounts'!C154)</f>
        <v/>
      </c>
      <c r="D154" s="143"/>
      <c r="E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  <c r="AU154" s="143"/>
      <c r="AV154" s="143"/>
      <c r="AW154" s="143"/>
      <c r="AX154" s="143"/>
      <c r="AY154" s="143"/>
      <c r="AZ154" s="143"/>
      <c r="BA154" s="143"/>
      <c r="BB154" s="143"/>
      <c r="BD154" s="79">
        <f>IFERROR(IF(SUMIF($G$6:$BB$6,BD$6&amp;" Total",$G154:$BB154)-(SUMIF($G$6:$BB$6,BD$6&amp;" "&amp;'Input-Func_Class'!$D$22,$G154:$BB154)+IFERROR(SUMIF($G$6:$BB$6,BD$6&amp;" "&amp;'Input-Func_Class'!$E$22,$G154:$BB154),SUMIF($G$6:$BB$6,BD$6&amp;" "&amp;'Input-Func_Class'!$B$24,$G154:$BB154))+SUMIF($G$6:$BB$6,BD$6&amp;" "&amp;'Input-Func_Class'!$F$22,$G154:$BB154))&lt;Check_Limit,0,1),1)</f>
        <v>0</v>
      </c>
      <c r="BE154" s="79">
        <f>IFERROR(IF(SUMIF($G$6:$BB$6,BE$6&amp;" Total",$G154:$BB154)-(SUMIF($G$6:$BB$6,BE$6&amp;" "&amp;'Input-Func_Class'!$D$22,$G154:$BB154)+IFERROR(SUMIF($G$6:$BB$6,BE$6&amp;" "&amp;'Input-Func_Class'!$E$22,$G154:$BB154),SUMIF($G$6:$BB$6,BE$6&amp;" "&amp;'Input-Func_Class'!$B$24,$G154:$BB154))+SUMIF($G$6:$BB$6,BE$6&amp;" "&amp;'Input-Func_Class'!$F$22,$G154:$BB154))&lt;Check_Limit,0,1),1)</f>
        <v>0</v>
      </c>
      <c r="BF154" s="79">
        <f>IFERROR(IF(SUMIF($G$6:$BB$6,BF$6&amp;" Total",$G154:$BB154)-(SUMIF($G$6:$BB$6,BF$6&amp;" "&amp;'Input-Func_Class'!$D$22,$G154:$BB154)+IFERROR(SUMIF($G$6:$BB$6,BF$6&amp;" "&amp;'Input-Func_Class'!$E$22,$G154:$BB154),SUMIF($G$6:$BB$6,BF$6&amp;" "&amp;'Input-Func_Class'!$B$24,$G154:$BB154))+SUMIF($G$6:$BB$6,BF$6&amp;" "&amp;'Input-Func_Class'!$F$22,$G154:$BB154))&lt;Check_Limit,0,1),1)</f>
        <v>0</v>
      </c>
      <c r="BG154" s="79">
        <f>IFERROR(IF(SUMIF($G$6:$BB$6,BG$6&amp;" Total",$G154:$BB154)-(SUMIF($G$6:$BB$6,BG$6&amp;" "&amp;'Input-Func_Class'!$D$22,$G154:$BB154)+IFERROR(SUMIF($G$6:$BB$6,BG$6&amp;" "&amp;'Input-Func_Class'!$E$22,$G154:$BB154),SUMIF($G$6:$BB$6,BG$6&amp;" "&amp;'Input-Func_Class'!$B$24,$G154:$BB154))+SUMIF($G$6:$BB$6,BG$6&amp;" "&amp;'Input-Func_Class'!$F$22,$G154:$BB154))&lt;Check_Limit,0,1),1)</f>
        <v>0</v>
      </c>
      <c r="BH154" s="79">
        <f>IFERROR(IF(SUMIF($G$6:$BB$6,BH$6&amp;" Total",$G154:$BB154)-(SUMIF($G$6:$BB$6,BH$6&amp;" "&amp;'Input-Func_Class'!$D$22,$G154:$BB154)+IFERROR(SUMIF($G$6:$BB$6,BH$6&amp;" "&amp;'Input-Func_Class'!$E$22,$G154:$BB154),SUMIF($G$6:$BB$6,BH$6&amp;" "&amp;'Input-Func_Class'!$B$24,$G154:$BB154))+SUMIF($G$6:$BB$6,BH$6&amp;" "&amp;'Input-Func_Class'!$F$22,$G154:$BB154))&lt;Check_Limit,0,1),1)</f>
        <v>0</v>
      </c>
      <c r="BI154" s="79">
        <f>IFERROR(IF(SUMIF($G$6:$BB$6,BI$6&amp;" Total",$G154:$BB154)-(SUMIF($G$6:$BB$6,BI$6&amp;" "&amp;'Input-Func_Class'!$D$22,$G154:$BB154)+IFERROR(SUMIF($G$6:$BB$6,BI$6&amp;" "&amp;'Input-Func_Class'!$E$22,$G154:$BB154),SUMIF($G$6:$BB$6,BI$6&amp;" "&amp;'Input-Func_Class'!$B$24,$G154:$BB154))+SUMIF($G$6:$BB$6,BI$6&amp;" "&amp;'Input-Func_Class'!$F$22,$G154:$BB154))&lt;Check_Limit,0,1),1)</f>
        <v>0</v>
      </c>
      <c r="BJ154" s="79">
        <f>IFERROR(IF(SUMIF($G$6:$BB$6,BJ$6&amp;" Total",$G154:$BB154)-(SUMIF($G$6:$BB$6,BJ$6&amp;" "&amp;'Input-Func_Class'!$D$22,$G154:$BB154)+IFERROR(SUMIF($G$6:$BB$6,BJ$6&amp;" "&amp;'Input-Func_Class'!$E$22,$G154:$BB154),SUMIF($G$6:$BB$6,BJ$6&amp;" "&amp;'Input-Func_Class'!$B$24,$G154:$BB154))+SUMIF($G$6:$BB$6,BJ$6&amp;" "&amp;'Input-Func_Class'!$F$22,$G154:$BB154))&lt;Check_Limit,0,1),1)</f>
        <v>0</v>
      </c>
      <c r="BK154" s="79">
        <f>IFERROR(IF(SUMIF($G$6:$BB$6,BK$6&amp;" Total",$G154:$BB154)-(SUMIF($G$6:$BB$6,BK$6&amp;" "&amp;'Input-Func_Class'!$D$22,$G154:$BB154)+IFERROR(SUMIF($G$6:$BB$6,BK$6&amp;" "&amp;'Input-Func_Class'!$E$22,$G154:$BB154),SUMIF($G$6:$BB$6,BK$6&amp;" "&amp;'Input-Func_Class'!$B$24,$G154:$BB154))+SUMIF($G$6:$BB$6,BK$6&amp;" "&amp;'Input-Func_Class'!$F$22,$G154:$BB154))&lt;Check_Limit,0,1),1)</f>
        <v>0</v>
      </c>
      <c r="BL154" s="79">
        <f>IFERROR(IF(SUMIF($G$6:$BB$6,BL$6&amp;" Total",$G154:$BB154)-(SUMIF($G$6:$BB$6,BL$6&amp;" "&amp;'Input-Func_Class'!$D$22,$G154:$BB154)+IFERROR(SUMIF($G$6:$BB$6,BL$6&amp;" "&amp;'Input-Func_Class'!$E$22,$G154:$BB154),SUMIF($G$6:$BB$6,BL$6&amp;" "&amp;'Input-Func_Class'!$B$24,$G154:$BB154))+SUMIF($G$6:$BB$6,BL$6&amp;" "&amp;'Input-Func_Class'!$F$22,$G154:$BB154))&lt;Check_Limit,0,1),1)</f>
        <v>0</v>
      </c>
      <c r="BM154" s="79">
        <f>IFERROR(IF(SUMIF($G$6:$BB$6,BM$6&amp;" Total",$G154:$BB154)-(SUMIF($G$6:$BB$6,BM$6&amp;" "&amp;'Input-Func_Class'!$D$22,$G154:$BB154)+IFERROR(SUMIF($G$6:$BB$6,BM$6&amp;" "&amp;'Input-Func_Class'!$E$22,$G154:$BB154),SUMIF($G$6:$BB$6,BM$6&amp;" "&amp;'Input-Func_Class'!$B$24,$G154:$BB154))+SUMIF($G$6:$BB$6,BM$6&amp;" "&amp;'Input-Func_Class'!$F$22,$G154:$BB154))&lt;Check_Limit,0,1),1)</f>
        <v>0</v>
      </c>
      <c r="BN154" s="79">
        <f>IFERROR(IF(SUMIF($G$6:$BB$6,BN$6&amp;" Total",$G154:$BB154)-(SUMIF($G$6:$BB$6,BN$6&amp;" "&amp;'Input-Func_Class'!$D$22,$G154:$BB154)+IFERROR(SUMIF($G$6:$BB$6,BN$6&amp;" "&amp;'Input-Func_Class'!$E$22,$G154:$BB154),SUMIF($G$6:$BB$6,BN$6&amp;" "&amp;'Input-Func_Class'!$B$24,$G154:$BB154))+SUMIF($G$6:$BB$6,BN$6&amp;" "&amp;'Input-Func_Class'!$F$22,$G154:$BB154))&lt;Check_Limit,0,1),1)</f>
        <v>0</v>
      </c>
      <c r="BO154" s="79">
        <f>IFERROR(IF(SUMIF($G$6:$BB$6,BO$6&amp;" Total",$G154:$BB154)-(SUMIF($G$6:$BB$6,BO$6&amp;" "&amp;'Input-Func_Class'!$D$22,$G154:$BB154)+IFERROR(SUMIF($G$6:$BB$6,BO$6&amp;" "&amp;'Input-Func_Class'!$E$22,$G154:$BB154),SUMIF($G$6:$BB$6,BO$6&amp;" "&amp;'Input-Func_Class'!$B$24,$G154:$BB154))+SUMIF($G$6:$BB$6,BO$6&amp;" "&amp;'Input-Func_Class'!$F$22,$G154:$BB154))&lt;Check_Limit,0,1),1)</f>
        <v>0</v>
      </c>
    </row>
    <row r="155" spans="1:67" outlineLevel="1">
      <c r="A155" s="113">
        <f>IF(ISBLANK('Input-Accounts'!A155),"",'Input-Accounts'!A155)</f>
        <v>132</v>
      </c>
      <c r="B155" s="81" t="str">
        <f>IF(ISBLANK('Input-Accounts'!B155),"",'Input-Accounts'!B155)</f>
        <v>Customer Account</v>
      </c>
      <c r="C155" s="113" t="str">
        <f>IF(ISBLANK('Input-Accounts'!C155),"",'Input-Accounts'!C155)</f>
        <v/>
      </c>
      <c r="D155" s="143"/>
      <c r="E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  <c r="AU155" s="143"/>
      <c r="AV155" s="143"/>
      <c r="AW155" s="143"/>
      <c r="AX155" s="143"/>
      <c r="AY155" s="143"/>
      <c r="AZ155" s="143"/>
      <c r="BA155" s="143"/>
      <c r="BB155" s="143"/>
      <c r="BD155" s="79">
        <f>IFERROR(IF(SUMIF($G$6:$BB$6,BD$6&amp;" Total",$G155:$BB155)-(SUMIF($G$6:$BB$6,BD$6&amp;" "&amp;'Input-Func_Class'!$D$22,$G155:$BB155)+IFERROR(SUMIF($G$6:$BB$6,BD$6&amp;" "&amp;'Input-Func_Class'!$E$22,$G155:$BB155),SUMIF($G$6:$BB$6,BD$6&amp;" "&amp;'Input-Func_Class'!$B$24,$G155:$BB155))+SUMIF($G$6:$BB$6,BD$6&amp;" "&amp;'Input-Func_Class'!$F$22,$G155:$BB155))&lt;Check_Limit,0,1),1)</f>
        <v>0</v>
      </c>
      <c r="BE155" s="79">
        <f>IFERROR(IF(SUMIF($G$6:$BB$6,BE$6&amp;" Total",$G155:$BB155)-(SUMIF($G$6:$BB$6,BE$6&amp;" "&amp;'Input-Func_Class'!$D$22,$G155:$BB155)+IFERROR(SUMIF($G$6:$BB$6,BE$6&amp;" "&amp;'Input-Func_Class'!$E$22,$G155:$BB155),SUMIF($G$6:$BB$6,BE$6&amp;" "&amp;'Input-Func_Class'!$B$24,$G155:$BB155))+SUMIF($G$6:$BB$6,BE$6&amp;" "&amp;'Input-Func_Class'!$F$22,$G155:$BB155))&lt;Check_Limit,0,1),1)</f>
        <v>0</v>
      </c>
      <c r="BF155" s="79">
        <f>IFERROR(IF(SUMIF($G$6:$BB$6,BF$6&amp;" Total",$G155:$BB155)-(SUMIF($G$6:$BB$6,BF$6&amp;" "&amp;'Input-Func_Class'!$D$22,$G155:$BB155)+IFERROR(SUMIF($G$6:$BB$6,BF$6&amp;" "&amp;'Input-Func_Class'!$E$22,$G155:$BB155),SUMIF($G$6:$BB$6,BF$6&amp;" "&amp;'Input-Func_Class'!$B$24,$G155:$BB155))+SUMIF($G$6:$BB$6,BF$6&amp;" "&amp;'Input-Func_Class'!$F$22,$G155:$BB155))&lt;Check_Limit,0,1),1)</f>
        <v>0</v>
      </c>
      <c r="BG155" s="79">
        <f>IFERROR(IF(SUMIF($G$6:$BB$6,BG$6&amp;" Total",$G155:$BB155)-(SUMIF($G$6:$BB$6,BG$6&amp;" "&amp;'Input-Func_Class'!$D$22,$G155:$BB155)+IFERROR(SUMIF($G$6:$BB$6,BG$6&amp;" "&amp;'Input-Func_Class'!$E$22,$G155:$BB155),SUMIF($G$6:$BB$6,BG$6&amp;" "&amp;'Input-Func_Class'!$B$24,$G155:$BB155))+SUMIF($G$6:$BB$6,BG$6&amp;" "&amp;'Input-Func_Class'!$F$22,$G155:$BB155))&lt;Check_Limit,0,1),1)</f>
        <v>0</v>
      </c>
      <c r="BH155" s="79">
        <f>IFERROR(IF(SUMIF($G$6:$BB$6,BH$6&amp;" Total",$G155:$BB155)-(SUMIF($G$6:$BB$6,BH$6&amp;" "&amp;'Input-Func_Class'!$D$22,$G155:$BB155)+IFERROR(SUMIF($G$6:$BB$6,BH$6&amp;" "&amp;'Input-Func_Class'!$E$22,$G155:$BB155),SUMIF($G$6:$BB$6,BH$6&amp;" "&amp;'Input-Func_Class'!$B$24,$G155:$BB155))+SUMIF($G$6:$BB$6,BH$6&amp;" "&amp;'Input-Func_Class'!$F$22,$G155:$BB155))&lt;Check_Limit,0,1),1)</f>
        <v>0</v>
      </c>
      <c r="BI155" s="79">
        <f>IFERROR(IF(SUMIF($G$6:$BB$6,BI$6&amp;" Total",$G155:$BB155)-(SUMIF($G$6:$BB$6,BI$6&amp;" "&amp;'Input-Func_Class'!$D$22,$G155:$BB155)+IFERROR(SUMIF($G$6:$BB$6,BI$6&amp;" "&amp;'Input-Func_Class'!$E$22,$G155:$BB155),SUMIF($G$6:$BB$6,BI$6&amp;" "&amp;'Input-Func_Class'!$B$24,$G155:$BB155))+SUMIF($G$6:$BB$6,BI$6&amp;" "&amp;'Input-Func_Class'!$F$22,$G155:$BB155))&lt;Check_Limit,0,1),1)</f>
        <v>0</v>
      </c>
      <c r="BJ155" s="79">
        <f>IFERROR(IF(SUMIF($G$6:$BB$6,BJ$6&amp;" Total",$G155:$BB155)-(SUMIF($G$6:$BB$6,BJ$6&amp;" "&amp;'Input-Func_Class'!$D$22,$G155:$BB155)+IFERROR(SUMIF($G$6:$BB$6,BJ$6&amp;" "&amp;'Input-Func_Class'!$E$22,$G155:$BB155),SUMIF($G$6:$BB$6,BJ$6&amp;" "&amp;'Input-Func_Class'!$B$24,$G155:$BB155))+SUMIF($G$6:$BB$6,BJ$6&amp;" "&amp;'Input-Func_Class'!$F$22,$G155:$BB155))&lt;Check_Limit,0,1),1)</f>
        <v>0</v>
      </c>
      <c r="BK155" s="79">
        <f>IFERROR(IF(SUMIF($G$6:$BB$6,BK$6&amp;" Total",$G155:$BB155)-(SUMIF($G$6:$BB$6,BK$6&amp;" "&amp;'Input-Func_Class'!$D$22,$G155:$BB155)+IFERROR(SUMIF($G$6:$BB$6,BK$6&amp;" "&amp;'Input-Func_Class'!$E$22,$G155:$BB155),SUMIF($G$6:$BB$6,BK$6&amp;" "&amp;'Input-Func_Class'!$B$24,$G155:$BB155))+SUMIF($G$6:$BB$6,BK$6&amp;" "&amp;'Input-Func_Class'!$F$22,$G155:$BB155))&lt;Check_Limit,0,1),1)</f>
        <v>0</v>
      </c>
      <c r="BL155" s="79">
        <f>IFERROR(IF(SUMIF($G$6:$BB$6,BL$6&amp;" Total",$G155:$BB155)-(SUMIF($G$6:$BB$6,BL$6&amp;" "&amp;'Input-Func_Class'!$D$22,$G155:$BB155)+IFERROR(SUMIF($G$6:$BB$6,BL$6&amp;" "&amp;'Input-Func_Class'!$E$22,$G155:$BB155),SUMIF($G$6:$BB$6,BL$6&amp;" "&amp;'Input-Func_Class'!$B$24,$G155:$BB155))+SUMIF($G$6:$BB$6,BL$6&amp;" "&amp;'Input-Func_Class'!$F$22,$G155:$BB155))&lt;Check_Limit,0,1),1)</f>
        <v>0</v>
      </c>
      <c r="BM155" s="79">
        <f>IFERROR(IF(SUMIF($G$6:$BB$6,BM$6&amp;" Total",$G155:$BB155)-(SUMIF($G$6:$BB$6,BM$6&amp;" "&amp;'Input-Func_Class'!$D$22,$G155:$BB155)+IFERROR(SUMIF($G$6:$BB$6,BM$6&amp;" "&amp;'Input-Func_Class'!$E$22,$G155:$BB155),SUMIF($G$6:$BB$6,BM$6&amp;" "&amp;'Input-Func_Class'!$B$24,$G155:$BB155))+SUMIF($G$6:$BB$6,BM$6&amp;" "&amp;'Input-Func_Class'!$F$22,$G155:$BB155))&lt;Check_Limit,0,1),1)</f>
        <v>0</v>
      </c>
      <c r="BN155" s="79">
        <f>IFERROR(IF(SUMIF($G$6:$BB$6,BN$6&amp;" Total",$G155:$BB155)-(SUMIF($G$6:$BB$6,BN$6&amp;" "&amp;'Input-Func_Class'!$D$22,$G155:$BB155)+IFERROR(SUMIF($G$6:$BB$6,BN$6&amp;" "&amp;'Input-Func_Class'!$E$22,$G155:$BB155),SUMIF($G$6:$BB$6,BN$6&amp;" "&amp;'Input-Func_Class'!$B$24,$G155:$BB155))+SUMIF($G$6:$BB$6,BN$6&amp;" "&amp;'Input-Func_Class'!$F$22,$G155:$BB155))&lt;Check_Limit,0,1),1)</f>
        <v>0</v>
      </c>
      <c r="BO155" s="79">
        <f>IFERROR(IF(SUMIF($G$6:$BB$6,BO$6&amp;" Total",$G155:$BB155)-(SUMIF($G$6:$BB$6,BO$6&amp;" "&amp;'Input-Func_Class'!$D$22,$G155:$BB155)+IFERROR(SUMIF($G$6:$BB$6,BO$6&amp;" "&amp;'Input-Func_Class'!$E$22,$G155:$BB155),SUMIF($G$6:$BB$6,BO$6&amp;" "&amp;'Input-Func_Class'!$B$24,$G155:$BB155))+SUMIF($G$6:$BB$6,BO$6&amp;" "&amp;'Input-Func_Class'!$F$22,$G155:$BB155))&lt;Check_Limit,0,1),1)</f>
        <v>0</v>
      </c>
    </row>
    <row r="156" spans="1:67" outlineLevel="1">
      <c r="A156" s="113">
        <f>IF(ISBLANK('Input-Accounts'!A156),"",'Input-Accounts'!A156)</f>
        <v>133</v>
      </c>
      <c r="B156" s="17" t="str">
        <f>IF(ISBLANK('Input-Accounts'!B156),"",'Input-Accounts'!B156)</f>
        <v xml:space="preserve">Supervision </v>
      </c>
      <c r="C156" s="113">
        <f>IF(ISBLANK('Input-Accounts'!C156),"",'Input-Accounts'!C156)</f>
        <v>901</v>
      </c>
      <c r="D156" s="143">
        <f>Functionalization!$D156</f>
        <v>118343.7250597073</v>
      </c>
      <c r="E156" s="143">
        <f t="shared" ca="1" si="27"/>
        <v>0</v>
      </c>
      <c r="F156" s="89" t="str">
        <f>IF($D156=0,"-",IF('Input-Accounts'!$E156&lt;&gt;0,'Input-Accounts'!$E156,'Input-Accounts'!$G156))</f>
        <v>CUSTOMER</v>
      </c>
      <c r="G156" s="143">
        <f ca="1">IF(G$5&lt;&gt;"",HLOOKUP(G$5,Functionalization!$G$6:$R$305,ROW($A156)-5,FALSE),IFERROR(INDEX(G$269:G$305,MATCH($F156,$B$269:$B$305,0))/VLOOKUP($F156,$B$269:$BB$305,MATCH(LEFT(TRIM(G$6),FIND("~",SUBSTITUTE(G$6,"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156))*HLOOKUP(LEFT(TRIM(G$6),FIND("~",SUBSTITUTE(G$6," ","~",LEN(TRIM(G$6))-LEN(SUBSTITUTE(TRIM(G$6)," ",""))))-1)&amp;" Total",$B$6:$BB$305,ROW($A156)-5,FALSE))</f>
        <v>0</v>
      </c>
      <c r="H156" s="143">
        <f ca="1">IF(H$5&lt;&gt;"",HLOOKUP(H$5,Functionalization!$G$6:$R$305,ROW($A156)-5,FALSE),IFERROR(INDEX(H$269:H$305,MATCH($F156,$B$269:$B$305,0))/VLOOKUP($F156,$B$269:$BB$305,MATCH(LEFT(TRIM(H$6),FIND("~",SUBSTITUTE(H$6,"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156))*HLOOKUP(LEFT(TRIM(H$6),FIND("~",SUBSTITUTE(H$6," ","~",LEN(TRIM(H$6))-LEN(SUBSTITUTE(TRIM(H$6)," ",""))))-1)&amp;" Total",$B$6:$BB$305,ROW($A156)-5,FALSE))</f>
        <v>0</v>
      </c>
      <c r="I156" s="143">
        <f ca="1">IF(I$5&lt;&gt;"",HLOOKUP(I$5,Functionalization!$G$6:$R$305,ROW($A156)-5,FALSE),IFERROR(INDEX(I$269:I$305,MATCH($F156,$B$269:$B$305,0))/VLOOKUP($F156,$B$269:$BB$305,MATCH(LEFT(TRIM(I$6),FIND("~",SUBSTITUTE(I$6,"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156))*HLOOKUP(LEFT(TRIM(I$6),FIND("~",SUBSTITUTE(I$6," ","~",LEN(TRIM(I$6))-LEN(SUBSTITUTE(TRIM(I$6)," ",""))))-1)&amp;" Total",$B$6:$BB$305,ROW($A156)-5,FALSE))</f>
        <v>0</v>
      </c>
      <c r="J156" s="143">
        <f ca="1">IF(J$5&lt;&gt;"",HLOOKUP(J$5,Functionalization!$G$6:$R$305,ROW($A156)-5,FALSE),IFERROR(INDEX(J$269:J$305,MATCH($F156,$B$269:$B$305,0))/VLOOKUP($F156,$B$269:$BB$305,MATCH(LEFT(TRIM(J$6),FIND("~",SUBSTITUTE(J$6,"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156))*HLOOKUP(LEFT(TRIM(J$6),FIND("~",SUBSTITUTE(J$6," ","~",LEN(TRIM(J$6))-LEN(SUBSTITUTE(TRIM(J$6)," ",""))))-1)&amp;" Total",$B$6:$BB$305,ROW($A156)-5,FALSE))</f>
        <v>0</v>
      </c>
      <c r="K156" s="143">
        <f ca="1">IF(K$5&lt;&gt;"",HLOOKUP(K$5,Functionalization!$G$6:$R$305,ROW($A156)-5,FALSE),IFERROR(INDEX(K$269:K$305,MATCH($F156,$B$269:$B$305,0))/VLOOKUP($F156,$B$269:$BB$305,MATCH(LEFT(TRIM(K$6),FIND("~",SUBSTITUTE(K$6,"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156))*HLOOKUP(LEFT(TRIM(K$6),FIND("~",SUBSTITUTE(K$6," ","~",LEN(TRIM(K$6))-LEN(SUBSTITUTE(TRIM(K$6)," ",""))))-1)&amp;" Total",$B$6:$BB$305,ROW($A156)-5,FALSE))</f>
        <v>0</v>
      </c>
      <c r="L156" s="143">
        <f ca="1">IF(L$5&lt;&gt;"",HLOOKUP(L$5,Functionalization!$G$6:$R$305,ROW($A156)-5,FALSE),IFERROR(INDEX(L$269:L$305,MATCH($F156,$B$269:$B$305,0))/VLOOKUP($F156,$B$269:$BB$305,MATCH(LEFT(TRIM(L$6),FIND("~",SUBSTITUTE(L$6,"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156))*HLOOKUP(LEFT(TRIM(L$6),FIND("~",SUBSTITUTE(L$6," ","~",LEN(TRIM(L$6))-LEN(SUBSTITUTE(TRIM(L$6)," ",""))))-1)&amp;" Total",$B$6:$BB$305,ROW($A156)-5,FALSE))</f>
        <v>0</v>
      </c>
      <c r="M156" s="143">
        <f ca="1">IF(M$5&lt;&gt;"",HLOOKUP(M$5,Functionalization!$G$6:$R$305,ROW($A156)-5,FALSE),IFERROR(INDEX(M$269:M$305,MATCH($F156,$B$269:$B$305,0))/VLOOKUP($F156,$B$269:$BB$305,MATCH(LEFT(TRIM(M$6),FIND("~",SUBSTITUTE(M$6,"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156))*HLOOKUP(LEFT(TRIM(M$6),FIND("~",SUBSTITUTE(M$6," ","~",LEN(TRIM(M$6))-LEN(SUBSTITUTE(TRIM(M$6)," ",""))))-1)&amp;" Total",$B$6:$BB$305,ROW($A156)-5,FALSE))</f>
        <v>0</v>
      </c>
      <c r="N156" s="143">
        <f ca="1">IF(N$5&lt;&gt;"",HLOOKUP(N$5,Functionalization!$G$6:$R$305,ROW($A156)-5,FALSE),IFERROR(INDEX(N$269:N$305,MATCH($F156,$B$269:$B$305,0))/VLOOKUP($F156,$B$269:$BB$305,MATCH(LEFT(TRIM(N$6),FIND("~",SUBSTITUTE(N$6,"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156))*HLOOKUP(LEFT(TRIM(N$6),FIND("~",SUBSTITUTE(N$6," ","~",LEN(TRIM(N$6))-LEN(SUBSTITUTE(TRIM(N$6)," ",""))))-1)&amp;" Total",$B$6:$BB$305,ROW($A156)-5,FALSE))</f>
        <v>0</v>
      </c>
      <c r="O156" s="143">
        <f ca="1">IF(O$5&lt;&gt;"",HLOOKUP(O$5,Functionalization!$G$6:$R$305,ROW($A156)-5,FALSE),IFERROR(INDEX(O$269:O$305,MATCH($F156,$B$269:$B$305,0))/VLOOKUP($F156,$B$269:$BB$305,MATCH(LEFT(TRIM(O$6),FIND("~",SUBSTITUTE(O$6,"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156))*HLOOKUP(LEFT(TRIM(O$6),FIND("~",SUBSTITUTE(O$6," ","~",LEN(TRIM(O$6))-LEN(SUBSTITUTE(TRIM(O$6)," ",""))))-1)&amp;" Total",$B$6:$BB$305,ROW($A156)-5,FALSE))</f>
        <v>118343.7250597073</v>
      </c>
      <c r="P156" s="143">
        <f ca="1">IF(P$5&lt;&gt;"",HLOOKUP(P$5,Functionalization!$G$6:$R$305,ROW($A156)-5,FALSE),IFERROR(INDEX(P$269:P$305,MATCH($F156,$B$269:$B$305,0))/VLOOKUP($F156,$B$269:$BB$305,MATCH(LEFT(TRIM(P$6),FIND("~",SUBSTITUTE(P$6,"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156))*HLOOKUP(LEFT(TRIM(P$6),FIND("~",SUBSTITUTE(P$6," ","~",LEN(TRIM(P$6))-LEN(SUBSTITUTE(TRIM(P$6)," ",""))))-1)&amp;" Total",$B$6:$BB$305,ROW($A156)-5,FALSE))</f>
        <v>0</v>
      </c>
      <c r="Q156" s="143">
        <f ca="1">IF(Q$5&lt;&gt;"",HLOOKUP(Q$5,Functionalization!$G$6:$R$305,ROW($A156)-5,FALSE),IFERROR(INDEX(Q$269:Q$305,MATCH($F156,$B$269:$B$305,0))/VLOOKUP($F156,$B$269:$BB$305,MATCH(LEFT(TRIM(Q$6),FIND("~",SUBSTITUTE(Q$6,"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156))*HLOOKUP(LEFT(TRIM(Q$6),FIND("~",SUBSTITUTE(Q$6," ","~",LEN(TRIM(Q$6))-LEN(SUBSTITUTE(TRIM(Q$6)," ",""))))-1)&amp;" Total",$B$6:$BB$305,ROW($A156)-5,FALSE))</f>
        <v>0</v>
      </c>
      <c r="R156" s="143">
        <f ca="1">IF(R$5&lt;&gt;"",HLOOKUP(R$5,Functionalization!$G$6:$R$305,ROW($A156)-5,FALSE),IFERROR(INDEX(R$269:R$305,MATCH($F156,$B$269:$B$305,0))/VLOOKUP($F156,$B$269:$BB$305,MATCH(LEFT(TRIM(R$6),FIND("~",SUBSTITUTE(R$6,"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156))*HLOOKUP(LEFT(TRIM(R$6),FIND("~",SUBSTITUTE(R$6," ","~",LEN(TRIM(R$6))-LEN(SUBSTITUTE(TRIM(R$6)," ",""))))-1)&amp;" Total",$B$6:$BB$305,ROW($A156)-5,FALSE))</f>
        <v>118343.7250597073</v>
      </c>
      <c r="S156" s="143">
        <f ca="1">IF(S$5&lt;&gt;"",HLOOKUP(S$5,Functionalization!$G$6:$R$305,ROW($A156)-5,FALSE),IFERROR(INDEX(S$269:S$305,MATCH($F156,$B$269:$B$305,0))/VLOOKUP($F156,$B$269:$BB$305,MATCH(LEFT(TRIM(S$6),FIND("~",SUBSTITUTE(S$6,"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156))*HLOOKUP(LEFT(TRIM(S$6),FIND("~",SUBSTITUTE(S$6," ","~",LEN(TRIM(S$6))-LEN(SUBSTITUTE(TRIM(S$6)," ",""))))-1)&amp;" Total",$B$6:$BB$305,ROW($A156)-5,FALSE))</f>
        <v>0</v>
      </c>
      <c r="T156" s="143">
        <f ca="1">IF(T$5&lt;&gt;"",HLOOKUP(T$5,Functionalization!$G$6:$R$305,ROW($A156)-5,FALSE),IFERROR(INDEX(T$269:T$305,MATCH($F156,$B$269:$B$305,0))/VLOOKUP($F156,$B$269:$BB$305,MATCH(LEFT(TRIM(T$6),FIND("~",SUBSTITUTE(T$6,"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156))*HLOOKUP(LEFT(TRIM(T$6),FIND("~",SUBSTITUTE(T$6," ","~",LEN(TRIM(T$6))-LEN(SUBSTITUTE(TRIM(T$6)," ",""))))-1)&amp;" Total",$B$6:$BB$305,ROW($A156)-5,FALSE))</f>
        <v>0</v>
      </c>
      <c r="U156" s="143">
        <f ca="1">IF(U$5&lt;&gt;"",HLOOKUP(U$5,Functionalization!$G$6:$R$305,ROW($A156)-5,FALSE),IFERROR(INDEX(U$269:U$305,MATCH($F156,$B$269:$B$305,0))/VLOOKUP($F156,$B$269:$BB$305,MATCH(LEFT(TRIM(U$6),FIND("~",SUBSTITUTE(U$6,"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156))*HLOOKUP(LEFT(TRIM(U$6),FIND("~",SUBSTITUTE(U$6," ","~",LEN(TRIM(U$6))-LEN(SUBSTITUTE(TRIM(U$6)," ",""))))-1)&amp;" Total",$B$6:$BB$305,ROW($A156)-5,FALSE))</f>
        <v>0</v>
      </c>
      <c r="V156" s="143">
        <f ca="1">IF(V$5&lt;&gt;"",HLOOKUP(V$5,Functionalization!$G$6:$R$305,ROW($A156)-5,FALSE),IFERROR(INDEX(V$269:V$305,MATCH($F156,$B$269:$B$305,0))/VLOOKUP($F156,$B$269:$BB$305,MATCH(LEFT(TRIM(V$6),FIND("~",SUBSTITUTE(V$6,"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156))*HLOOKUP(LEFT(TRIM(V$6),FIND("~",SUBSTITUTE(V$6," ","~",LEN(TRIM(V$6))-LEN(SUBSTITUTE(TRIM(V$6)," ",""))))-1)&amp;" Total",$B$6:$BB$305,ROW($A156)-5,FALSE))</f>
        <v>0</v>
      </c>
      <c r="W156" s="143">
        <f ca="1">IF(W$5&lt;&gt;"",HLOOKUP(W$5,Functionalization!$G$6:$R$305,ROW($A156)-5,FALSE),IFERROR(INDEX(W$269:W$305,MATCH($F156,$B$269:$B$305,0))/VLOOKUP($F156,$B$269:$BB$305,MATCH(LEFT(TRIM(W$6),FIND("~",SUBSTITUTE(W$6,"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156))*HLOOKUP(LEFT(TRIM(W$6),FIND("~",SUBSTITUTE(W$6," ","~",LEN(TRIM(W$6))-LEN(SUBSTITUTE(TRIM(W$6)," ",""))))-1)&amp;" Total",$B$6:$BB$305,ROW($A156)-5,FALSE))</f>
        <v>0</v>
      </c>
      <c r="X156" s="143">
        <f ca="1">IF(X$5&lt;&gt;"",HLOOKUP(X$5,Functionalization!$G$6:$R$305,ROW($A156)-5,FALSE),IFERROR(INDEX(X$269:X$305,MATCH($F156,$B$269:$B$305,0))/VLOOKUP($F156,$B$269:$BB$305,MATCH(LEFT(TRIM(X$6),FIND("~",SUBSTITUTE(X$6,"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156))*HLOOKUP(LEFT(TRIM(X$6),FIND("~",SUBSTITUTE(X$6," ","~",LEN(TRIM(X$6))-LEN(SUBSTITUTE(TRIM(X$6)," ",""))))-1)&amp;" Total",$B$6:$BB$305,ROW($A156)-5,FALSE))</f>
        <v>0</v>
      </c>
      <c r="Y156" s="143">
        <f ca="1">IF(Y$5&lt;&gt;"",HLOOKUP(Y$5,Functionalization!$G$6:$R$305,ROW($A156)-5,FALSE),IFERROR(INDEX(Y$269:Y$305,MATCH($F156,$B$269:$B$305,0))/VLOOKUP($F156,$B$269:$BB$305,MATCH(LEFT(TRIM(Y$6),FIND("~",SUBSTITUTE(Y$6,"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156))*HLOOKUP(LEFT(TRIM(Y$6),FIND("~",SUBSTITUTE(Y$6," ","~",LEN(TRIM(Y$6))-LEN(SUBSTITUTE(TRIM(Y$6)," ",""))))-1)&amp;" Total",$B$6:$BB$305,ROW($A156)-5,FALSE))</f>
        <v>0</v>
      </c>
      <c r="Z156" s="143">
        <f ca="1">IF(Z$5&lt;&gt;"",HLOOKUP(Z$5,Functionalization!$G$6:$R$305,ROW($A156)-5,FALSE),IFERROR(INDEX(Z$269:Z$305,MATCH($F156,$B$269:$B$305,0))/VLOOKUP($F156,$B$269:$BB$305,MATCH(LEFT(TRIM(Z$6),FIND("~",SUBSTITUTE(Z$6,"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156))*HLOOKUP(LEFT(TRIM(Z$6),FIND("~",SUBSTITUTE(Z$6," ","~",LEN(TRIM(Z$6))-LEN(SUBSTITUTE(TRIM(Z$6)," ",""))))-1)&amp;" Total",$B$6:$BB$305,ROW($A156)-5,FALSE))</f>
        <v>0</v>
      </c>
      <c r="AA156" s="143">
        <f ca="1">IF(AA$5&lt;&gt;"",HLOOKUP(AA$5,Functionalization!$G$6:$R$305,ROW($A156)-5,FALSE),IFERROR(INDEX(AA$269:AA$305,MATCH($F156,$B$269:$B$305,0))/VLOOKUP($F156,$B$269:$BB$305,MATCH(LEFT(TRIM(AA$6),FIND("~",SUBSTITUTE(AA$6,"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156))*HLOOKUP(LEFT(TRIM(AA$6),FIND("~",SUBSTITUTE(AA$6," ","~",LEN(TRIM(AA$6))-LEN(SUBSTITUTE(TRIM(AA$6)," ",""))))-1)&amp;" Total",$B$6:$BB$305,ROW($A156)-5,FALSE))</f>
        <v>0</v>
      </c>
      <c r="AB156" s="143">
        <f ca="1">IF(AB$5&lt;&gt;"",HLOOKUP(AB$5,Functionalization!$G$6:$R$305,ROW($A156)-5,FALSE),IFERROR(INDEX(AB$269:AB$305,MATCH($F156,$B$269:$B$305,0))/VLOOKUP($F156,$B$269:$BB$305,MATCH(LEFT(TRIM(AB$6),FIND("~",SUBSTITUTE(AB$6,"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156))*HLOOKUP(LEFT(TRIM(AB$6),FIND("~",SUBSTITUTE(AB$6," ","~",LEN(TRIM(AB$6))-LEN(SUBSTITUTE(TRIM(AB$6)," ",""))))-1)&amp;" Total",$B$6:$BB$305,ROW($A156)-5,FALSE))</f>
        <v>0</v>
      </c>
      <c r="AC156" s="143">
        <f ca="1">IF(AC$5&lt;&gt;"",HLOOKUP(AC$5,Functionalization!$G$6:$R$305,ROW($A156)-5,FALSE),IFERROR(INDEX(AC$269:AC$305,MATCH($F156,$B$269:$B$305,0))/VLOOKUP($F156,$B$269:$BB$305,MATCH(LEFT(TRIM(AC$6),FIND("~",SUBSTITUTE(AC$6,"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156))*HLOOKUP(LEFT(TRIM(AC$6),FIND("~",SUBSTITUTE(AC$6," ","~",LEN(TRIM(AC$6))-LEN(SUBSTITUTE(TRIM(AC$6)," ",""))))-1)&amp;" Total",$B$6:$BB$305,ROW($A156)-5,FALSE))</f>
        <v>0</v>
      </c>
      <c r="AD156" s="143">
        <f ca="1">IF(AD$5&lt;&gt;"",HLOOKUP(AD$5,Functionalization!$G$6:$R$305,ROW($A156)-5,FALSE),IFERROR(INDEX(AD$269:AD$305,MATCH($F156,$B$269:$B$305,0))/VLOOKUP($F156,$B$269:$BB$305,MATCH(LEFT(TRIM(AD$6),FIND("~",SUBSTITUTE(AD$6,"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156))*HLOOKUP(LEFT(TRIM(AD$6),FIND("~",SUBSTITUTE(AD$6," ","~",LEN(TRIM(AD$6))-LEN(SUBSTITUTE(TRIM(AD$6)," ",""))))-1)&amp;" Total",$B$6:$BB$305,ROW($A156)-5,FALSE))</f>
        <v>0</v>
      </c>
      <c r="AE156" s="143">
        <f ca="1">IF(AE$5&lt;&gt;"",HLOOKUP(AE$5,Functionalization!$G$6:$R$305,ROW($A156)-5,FALSE),IFERROR(INDEX(AE$269:AE$305,MATCH($F156,$B$269:$B$305,0))/VLOOKUP($F156,$B$269:$BB$305,MATCH(LEFT(TRIM(AE$6),FIND("~",SUBSTITUTE(AE$6,"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156))*HLOOKUP(LEFT(TRIM(AE$6),FIND("~",SUBSTITUTE(AE$6," ","~",LEN(TRIM(AE$6))-LEN(SUBSTITUTE(TRIM(AE$6)," ",""))))-1)&amp;" Total",$B$6:$BB$305,ROW($A156)-5,FALSE))</f>
        <v>0</v>
      </c>
      <c r="AF156" s="143">
        <f ca="1">IF(AF$5&lt;&gt;"",HLOOKUP(AF$5,Functionalization!$G$6:$R$305,ROW($A156)-5,FALSE),IFERROR(INDEX(AF$269:AF$305,MATCH($F156,$B$269:$B$305,0))/VLOOKUP($F156,$B$269:$BB$305,MATCH(LEFT(TRIM(AF$6),FIND("~",SUBSTITUTE(AF$6,"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156))*HLOOKUP(LEFT(TRIM(AF$6),FIND("~",SUBSTITUTE(AF$6," ","~",LEN(TRIM(AF$6))-LEN(SUBSTITUTE(TRIM(AF$6)," ",""))))-1)&amp;" Total",$B$6:$BB$305,ROW($A156)-5,FALSE))</f>
        <v>0</v>
      </c>
      <c r="AG156" s="143">
        <f ca="1">IF(AG$5&lt;&gt;"",HLOOKUP(AG$5,Functionalization!$G$6:$R$305,ROW($A156)-5,FALSE),IFERROR(INDEX(AG$269:AG$305,MATCH($F156,$B$269:$B$305,0))/VLOOKUP($F156,$B$269:$BB$305,MATCH(LEFT(TRIM(AG$6),FIND("~",SUBSTITUTE(AG$6,"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156))*HLOOKUP(LEFT(TRIM(AG$6),FIND("~",SUBSTITUTE(AG$6," ","~",LEN(TRIM(AG$6))-LEN(SUBSTITUTE(TRIM(AG$6)," ",""))))-1)&amp;" Total",$B$6:$BB$305,ROW($A156)-5,FALSE))</f>
        <v>0</v>
      </c>
      <c r="AH156" s="143">
        <f ca="1">IF(AH$5&lt;&gt;"",HLOOKUP(AH$5,Functionalization!$G$6:$R$305,ROW($A156)-5,FALSE),IFERROR(INDEX(AH$269:AH$305,MATCH($F156,$B$269:$B$305,0))/VLOOKUP($F156,$B$269:$BB$305,MATCH(LEFT(TRIM(AH$6),FIND("~",SUBSTITUTE(AH$6,"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156))*HLOOKUP(LEFT(TRIM(AH$6),FIND("~",SUBSTITUTE(AH$6," ","~",LEN(TRIM(AH$6))-LEN(SUBSTITUTE(TRIM(AH$6)," ",""))))-1)&amp;" Total",$B$6:$BB$305,ROW($A156)-5,FALSE))</f>
        <v>0</v>
      </c>
      <c r="AI156" s="143">
        <f ca="1">IF(AI$5&lt;&gt;"",HLOOKUP(AI$5,Functionalization!$G$6:$R$305,ROW($A156)-5,FALSE),IFERROR(INDEX(AI$269:AI$305,MATCH($F156,$B$269:$B$305,0))/VLOOKUP($F156,$B$269:$BB$305,MATCH(LEFT(TRIM(AI$6),FIND("~",SUBSTITUTE(AI$6,"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156))*HLOOKUP(LEFT(TRIM(AI$6),FIND("~",SUBSTITUTE(AI$6," ","~",LEN(TRIM(AI$6))-LEN(SUBSTITUTE(TRIM(AI$6)," ",""))))-1)&amp;" Total",$B$6:$BB$305,ROW($A156)-5,FALSE))</f>
        <v>0</v>
      </c>
      <c r="AJ156" s="143">
        <f ca="1">IF(AJ$5&lt;&gt;"",HLOOKUP(AJ$5,Functionalization!$G$6:$R$305,ROW($A156)-5,FALSE),IFERROR(INDEX(AJ$269:AJ$305,MATCH($F156,$B$269:$B$305,0))/VLOOKUP($F156,$B$269:$BB$305,MATCH(LEFT(TRIM(AJ$6),FIND("~",SUBSTITUTE(AJ$6,"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156))*HLOOKUP(LEFT(TRIM(AJ$6),FIND("~",SUBSTITUTE(AJ$6," ","~",LEN(TRIM(AJ$6))-LEN(SUBSTITUTE(TRIM(AJ$6)," ",""))))-1)&amp;" Total",$B$6:$BB$305,ROW($A156)-5,FALSE))</f>
        <v>0</v>
      </c>
      <c r="AK156" s="143">
        <f ca="1">IF(AK$5&lt;&gt;"",HLOOKUP(AK$5,Functionalization!$G$6:$R$305,ROW($A156)-5,FALSE),IFERROR(INDEX(AK$269:AK$305,MATCH($F156,$B$269:$B$305,0))/VLOOKUP($F156,$B$269:$BB$305,MATCH(LEFT(TRIM(AK$6),FIND("~",SUBSTITUTE(AK$6,"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156))*HLOOKUP(LEFT(TRIM(AK$6),FIND("~",SUBSTITUTE(AK$6," ","~",LEN(TRIM(AK$6))-LEN(SUBSTITUTE(TRIM(AK$6)," ",""))))-1)&amp;" Total",$B$6:$BB$305,ROW($A156)-5,FALSE))</f>
        <v>0</v>
      </c>
      <c r="AL156" s="143">
        <f ca="1">IF(AL$5&lt;&gt;"",HLOOKUP(AL$5,Functionalization!$G$6:$R$305,ROW($A156)-5,FALSE),IFERROR(INDEX(AL$269:AL$305,MATCH($F156,$B$269:$B$305,0))/VLOOKUP($F156,$B$269:$BB$305,MATCH(LEFT(TRIM(AL$6),FIND("~",SUBSTITUTE(AL$6,"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156))*HLOOKUP(LEFT(TRIM(AL$6),FIND("~",SUBSTITUTE(AL$6," ","~",LEN(TRIM(AL$6))-LEN(SUBSTITUTE(TRIM(AL$6)," ",""))))-1)&amp;" Total",$B$6:$BB$305,ROW($A156)-5,FALSE))</f>
        <v>0</v>
      </c>
      <c r="AM156" s="143">
        <f ca="1">IF(AM$5&lt;&gt;"",HLOOKUP(AM$5,Functionalization!$G$6:$R$305,ROW($A156)-5,FALSE),IFERROR(INDEX(AM$269:AM$305,MATCH($F156,$B$269:$B$305,0))/VLOOKUP($F156,$B$269:$BB$305,MATCH(LEFT(TRIM(AM$6),FIND("~",SUBSTITUTE(AM$6,"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156))*HLOOKUP(LEFT(TRIM(AM$6),FIND("~",SUBSTITUTE(AM$6," ","~",LEN(TRIM(AM$6))-LEN(SUBSTITUTE(TRIM(AM$6)," ",""))))-1)&amp;" Total",$B$6:$BB$305,ROW($A156)-5,FALSE))</f>
        <v>0</v>
      </c>
      <c r="AN156" s="143">
        <f ca="1">IF(AN$5&lt;&gt;"",HLOOKUP(AN$5,Functionalization!$G$6:$R$305,ROW($A156)-5,FALSE),IFERROR(INDEX(AN$269:AN$305,MATCH($F156,$B$269:$B$305,0))/VLOOKUP($F156,$B$269:$BB$305,MATCH(LEFT(TRIM(AN$6),FIND("~",SUBSTITUTE(AN$6,"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156))*HLOOKUP(LEFT(TRIM(AN$6),FIND("~",SUBSTITUTE(AN$6," ","~",LEN(TRIM(AN$6))-LEN(SUBSTITUTE(TRIM(AN$6)," ",""))))-1)&amp;" Total",$B$6:$BB$305,ROW($A156)-5,FALSE))</f>
        <v>0</v>
      </c>
      <c r="AO156" s="143">
        <f ca="1">IF(AO$5&lt;&gt;"",HLOOKUP(AO$5,Functionalization!$G$6:$R$305,ROW($A156)-5,FALSE),IFERROR(INDEX(AO$269:AO$305,MATCH($F156,$B$269:$B$305,0))/VLOOKUP($F156,$B$269:$BB$305,MATCH(LEFT(TRIM(AO$6),FIND("~",SUBSTITUTE(AO$6,"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156))*HLOOKUP(LEFT(TRIM(AO$6),FIND("~",SUBSTITUTE(AO$6," ","~",LEN(TRIM(AO$6))-LEN(SUBSTITUTE(TRIM(AO$6)," ",""))))-1)&amp;" Total",$B$6:$BB$305,ROW($A156)-5,FALSE))</f>
        <v>0</v>
      </c>
      <c r="AP156" s="143">
        <f ca="1">IF(AP$5&lt;&gt;"",HLOOKUP(AP$5,Functionalization!$G$6:$R$305,ROW($A156)-5,FALSE),IFERROR(INDEX(AP$269:AP$305,MATCH($F156,$B$269:$B$305,0))/VLOOKUP($F156,$B$269:$BB$305,MATCH(LEFT(TRIM(AP$6),FIND("~",SUBSTITUTE(AP$6,"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156))*HLOOKUP(LEFT(TRIM(AP$6),FIND("~",SUBSTITUTE(AP$6," ","~",LEN(TRIM(AP$6))-LEN(SUBSTITUTE(TRIM(AP$6)," ",""))))-1)&amp;" Total",$B$6:$BB$305,ROW($A156)-5,FALSE))</f>
        <v>0</v>
      </c>
      <c r="AQ156" s="143">
        <f ca="1">IF(AQ$5&lt;&gt;"",HLOOKUP(AQ$5,Functionalization!$G$6:$R$305,ROW($A156)-5,FALSE),IFERROR(INDEX(AQ$269:AQ$305,MATCH($F156,$B$269:$B$305,0))/VLOOKUP($F156,$B$269:$BB$305,MATCH(LEFT(TRIM(AQ$6),FIND("~",SUBSTITUTE(AQ$6,"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156))*HLOOKUP(LEFT(TRIM(AQ$6),FIND("~",SUBSTITUTE(AQ$6," ","~",LEN(TRIM(AQ$6))-LEN(SUBSTITUTE(TRIM(AQ$6)," ",""))))-1)&amp;" Total",$B$6:$BB$305,ROW($A156)-5,FALSE))</f>
        <v>0</v>
      </c>
      <c r="AR156" s="143">
        <f ca="1">IF(AR$5&lt;&gt;"",HLOOKUP(AR$5,Functionalization!$G$6:$R$305,ROW($A156)-5,FALSE),IFERROR(INDEX(AR$269:AR$305,MATCH($F156,$B$269:$B$305,0))/VLOOKUP($F156,$B$269:$BB$305,MATCH(LEFT(TRIM(AR$6),FIND("~",SUBSTITUTE(AR$6,"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156))*HLOOKUP(LEFT(TRIM(AR$6),FIND("~",SUBSTITUTE(AR$6," ","~",LEN(TRIM(AR$6))-LEN(SUBSTITUTE(TRIM(AR$6)," ",""))))-1)&amp;" Total",$B$6:$BB$305,ROW($A156)-5,FALSE))</f>
        <v>0</v>
      </c>
      <c r="AS156" s="143">
        <f ca="1">IF(AS$5&lt;&gt;"",HLOOKUP(AS$5,Functionalization!$G$6:$R$305,ROW($A156)-5,FALSE),IFERROR(INDEX(AS$269:AS$305,MATCH($F156,$B$269:$B$305,0))/VLOOKUP($F156,$B$269:$BB$305,MATCH(LEFT(TRIM(AS$6),FIND("~",SUBSTITUTE(AS$6,"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156))*HLOOKUP(LEFT(TRIM(AS$6),FIND("~",SUBSTITUTE(AS$6," ","~",LEN(TRIM(AS$6))-LEN(SUBSTITUTE(TRIM(AS$6)," ",""))))-1)&amp;" Total",$B$6:$BB$305,ROW($A156)-5,FALSE))</f>
        <v>0</v>
      </c>
      <c r="AT156" s="143">
        <f ca="1">IF(AT$5&lt;&gt;"",HLOOKUP(AT$5,Functionalization!$G$6:$R$305,ROW($A156)-5,FALSE),IFERROR(INDEX(AT$269:AT$305,MATCH($F156,$B$269:$B$305,0))/VLOOKUP($F156,$B$269:$BB$305,MATCH(LEFT(TRIM(AT$6),FIND("~",SUBSTITUTE(AT$6,"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156))*HLOOKUP(LEFT(TRIM(AT$6),FIND("~",SUBSTITUTE(AT$6," ","~",LEN(TRIM(AT$6))-LEN(SUBSTITUTE(TRIM(AT$6)," ",""))))-1)&amp;" Total",$B$6:$BB$305,ROW($A156)-5,FALSE))</f>
        <v>0</v>
      </c>
      <c r="AU156" s="143">
        <f ca="1">IF(AU$5&lt;&gt;"",HLOOKUP(AU$5,Functionalization!$G$6:$R$305,ROW($A156)-5,FALSE),IFERROR(INDEX(AU$269:AU$305,MATCH($F156,$B$269:$B$305,0))/VLOOKUP($F156,$B$269:$BB$305,MATCH(LEFT(TRIM(AU$6),FIND("~",SUBSTITUTE(AU$6,"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156))*HLOOKUP(LEFT(TRIM(AU$6),FIND("~",SUBSTITUTE(AU$6," ","~",LEN(TRIM(AU$6))-LEN(SUBSTITUTE(TRIM(AU$6)," ",""))))-1)&amp;" Total",$B$6:$BB$305,ROW($A156)-5,FALSE))</f>
        <v>0</v>
      </c>
      <c r="AV156" s="143">
        <f ca="1">IF(AV$5&lt;&gt;"",HLOOKUP(AV$5,Functionalization!$G$6:$R$305,ROW($A156)-5,FALSE),IFERROR(INDEX(AV$269:AV$305,MATCH($F156,$B$269:$B$305,0))/VLOOKUP($F156,$B$269:$BB$305,MATCH(LEFT(TRIM(AV$6),FIND("~",SUBSTITUTE(AV$6,"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156))*HLOOKUP(LEFT(TRIM(AV$6),FIND("~",SUBSTITUTE(AV$6," ","~",LEN(TRIM(AV$6))-LEN(SUBSTITUTE(TRIM(AV$6)," ",""))))-1)&amp;" Total",$B$6:$BB$305,ROW($A156)-5,FALSE))</f>
        <v>0</v>
      </c>
      <c r="AW156" s="143">
        <f ca="1">IF(AW$5&lt;&gt;"",HLOOKUP(AW$5,Functionalization!$G$6:$R$305,ROW($A156)-5,FALSE),IFERROR(INDEX(AW$269:AW$305,MATCH($F156,$B$269:$B$305,0))/VLOOKUP($F156,$B$269:$BB$305,MATCH(LEFT(TRIM(AW$6),FIND("~",SUBSTITUTE(AW$6,"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156))*HLOOKUP(LEFT(TRIM(AW$6),FIND("~",SUBSTITUTE(AW$6," ","~",LEN(TRIM(AW$6))-LEN(SUBSTITUTE(TRIM(AW$6)," ",""))))-1)&amp;" Total",$B$6:$BB$305,ROW($A156)-5,FALSE))</f>
        <v>0</v>
      </c>
      <c r="AX156" s="143">
        <f ca="1">IF(AX$5&lt;&gt;"",HLOOKUP(AX$5,Functionalization!$G$6:$R$305,ROW($A156)-5,FALSE),IFERROR(INDEX(AX$269:AX$305,MATCH($F156,$B$269:$B$305,0))/VLOOKUP($F156,$B$269:$BB$305,MATCH(LEFT(TRIM(AX$6),FIND("~",SUBSTITUTE(AX$6,"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156))*HLOOKUP(LEFT(TRIM(AX$6),FIND("~",SUBSTITUTE(AX$6," ","~",LEN(TRIM(AX$6))-LEN(SUBSTITUTE(TRIM(AX$6)," ",""))))-1)&amp;" Total",$B$6:$BB$305,ROW($A156)-5,FALSE))</f>
        <v>0</v>
      </c>
      <c r="AY156" s="143">
        <f ca="1">IF(AY$5&lt;&gt;"",HLOOKUP(AY$5,Functionalization!$G$6:$R$305,ROW($A156)-5,FALSE),IFERROR(INDEX(AY$269:AY$305,MATCH($F156,$B$269:$B$305,0))/VLOOKUP($F156,$B$269:$BB$305,MATCH(LEFT(TRIM(AY$6),FIND("~",SUBSTITUTE(AY$6,"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156))*HLOOKUP(LEFT(TRIM(AY$6),FIND("~",SUBSTITUTE(AY$6," ","~",LEN(TRIM(AY$6))-LEN(SUBSTITUTE(TRIM(AY$6)," ",""))))-1)&amp;" Total",$B$6:$BB$305,ROW($A156)-5,FALSE))</f>
        <v>0</v>
      </c>
      <c r="AZ156" s="143">
        <f ca="1">IF(AZ$5&lt;&gt;"",HLOOKUP(AZ$5,Functionalization!$G$6:$R$305,ROW($A156)-5,FALSE),IFERROR(INDEX(AZ$269:AZ$305,MATCH($F156,$B$269:$B$305,0))/VLOOKUP($F156,$B$269:$BB$305,MATCH(LEFT(TRIM(AZ$6),FIND("~",SUBSTITUTE(AZ$6,"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156))*HLOOKUP(LEFT(TRIM(AZ$6),FIND("~",SUBSTITUTE(AZ$6," ","~",LEN(TRIM(AZ$6))-LEN(SUBSTITUTE(TRIM(AZ$6)," ",""))))-1)&amp;" Total",$B$6:$BB$305,ROW($A156)-5,FALSE))</f>
        <v>0</v>
      </c>
      <c r="BA156" s="143">
        <f ca="1">IF(BA$5&lt;&gt;"",HLOOKUP(BA$5,Functionalization!$G$6:$R$305,ROW($A156)-5,FALSE),IFERROR(INDEX(BA$269:BA$305,MATCH($F156,$B$269:$B$305,0))/VLOOKUP($F156,$B$269:$BB$305,MATCH(LEFT(TRIM(BA$6),FIND("~",SUBSTITUTE(BA$6,"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156))*HLOOKUP(LEFT(TRIM(BA$6),FIND("~",SUBSTITUTE(BA$6," ","~",LEN(TRIM(BA$6))-LEN(SUBSTITUTE(TRIM(BA$6)," ",""))))-1)&amp;" Total",$B$6:$BB$305,ROW($A156)-5,FALSE))</f>
        <v>0</v>
      </c>
      <c r="BB156" s="143">
        <f ca="1">IF(BB$5&lt;&gt;"",HLOOKUP(BB$5,Functionalization!$G$6:$R$305,ROW($A156)-5,FALSE),IFERROR(INDEX(BB$269:BB$305,MATCH($F156,$B$269:$B$305,0))/VLOOKUP($F156,$B$269:$BB$305,MATCH(LEFT(TRIM(BB$6),FIND("~",SUBSTITUTE(BB$6,"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156))*HLOOKUP(LEFT(TRIM(BB$6),FIND("~",SUBSTITUTE(BB$6," ","~",LEN(TRIM(BB$6))-LEN(SUBSTITUTE(TRIM(BB$6)," ",""))))-1)&amp;" Total",$B$6:$BB$305,ROW($A156)-5,FALSE))</f>
        <v>0</v>
      </c>
      <c r="BD156" s="79">
        <f ca="1">IFERROR(IF(SUMIF($G$6:$BB$6,BD$6&amp;" Total",$G156:$BB156)-(SUMIF($G$6:$BB$6,BD$6&amp;" "&amp;'Input-Func_Class'!$D$22,$G156:$BB156)+IFERROR(SUMIF($G$6:$BB$6,BD$6&amp;" "&amp;'Input-Func_Class'!$E$22,$G156:$BB156),SUMIF($G$6:$BB$6,BD$6&amp;" "&amp;'Input-Func_Class'!$B$24,$G156:$BB156))+SUMIF($G$6:$BB$6,BD$6&amp;" "&amp;'Input-Func_Class'!$F$22,$G156:$BB156))&lt;Check_Limit,0,1),1)</f>
        <v>0</v>
      </c>
      <c r="BE156" s="79">
        <f ca="1">IFERROR(IF(SUMIF($G$6:$BB$6,BE$6&amp;" Total",$G156:$BB156)-(SUMIF($G$6:$BB$6,BE$6&amp;" "&amp;'Input-Func_Class'!$D$22,$G156:$BB156)+IFERROR(SUMIF($G$6:$BB$6,BE$6&amp;" "&amp;'Input-Func_Class'!$E$22,$G156:$BB156),SUMIF($G$6:$BB$6,BE$6&amp;" "&amp;'Input-Func_Class'!$B$24,$G156:$BB156))+SUMIF($G$6:$BB$6,BE$6&amp;" "&amp;'Input-Func_Class'!$F$22,$G156:$BB156))&lt;Check_Limit,0,1),1)</f>
        <v>0</v>
      </c>
      <c r="BF156" s="79">
        <f ca="1">IFERROR(IF(SUMIF($G$6:$BB$6,BF$6&amp;" Total",$G156:$BB156)-(SUMIF($G$6:$BB$6,BF$6&amp;" "&amp;'Input-Func_Class'!$D$22,$G156:$BB156)+IFERROR(SUMIF($G$6:$BB$6,BF$6&amp;" "&amp;'Input-Func_Class'!$E$22,$G156:$BB156),SUMIF($G$6:$BB$6,BF$6&amp;" "&amp;'Input-Func_Class'!$B$24,$G156:$BB156))+SUMIF($G$6:$BB$6,BF$6&amp;" "&amp;'Input-Func_Class'!$F$22,$G156:$BB156))&lt;Check_Limit,0,1),1)</f>
        <v>0</v>
      </c>
      <c r="BG156" s="79">
        <f ca="1">IFERROR(IF(SUMIF($G$6:$BB$6,BG$6&amp;" Total",$G156:$BB156)-(SUMIF($G$6:$BB$6,BG$6&amp;" "&amp;'Input-Func_Class'!$D$22,$G156:$BB156)+IFERROR(SUMIF($G$6:$BB$6,BG$6&amp;" "&amp;'Input-Func_Class'!$E$22,$G156:$BB156),SUMIF($G$6:$BB$6,BG$6&amp;" "&amp;'Input-Func_Class'!$B$24,$G156:$BB156))+SUMIF($G$6:$BB$6,BG$6&amp;" "&amp;'Input-Func_Class'!$F$22,$G156:$BB156))&lt;Check_Limit,0,1),1)</f>
        <v>0</v>
      </c>
      <c r="BH156" s="79">
        <f ca="1">IFERROR(IF(SUMIF($G$6:$BB$6,BH$6&amp;" Total",$G156:$BB156)-(SUMIF($G$6:$BB$6,BH$6&amp;" "&amp;'Input-Func_Class'!$D$22,$G156:$BB156)+IFERROR(SUMIF($G$6:$BB$6,BH$6&amp;" "&amp;'Input-Func_Class'!$E$22,$G156:$BB156),SUMIF($G$6:$BB$6,BH$6&amp;" "&amp;'Input-Func_Class'!$B$24,$G156:$BB156))+SUMIF($G$6:$BB$6,BH$6&amp;" "&amp;'Input-Func_Class'!$F$22,$G156:$BB156))&lt;Check_Limit,0,1),1)</f>
        <v>0</v>
      </c>
      <c r="BI156" s="79">
        <f ca="1">IFERROR(IF(SUMIF($G$6:$BB$6,BI$6&amp;" Total",$G156:$BB156)-(SUMIF($G$6:$BB$6,BI$6&amp;" "&amp;'Input-Func_Class'!$D$22,$G156:$BB156)+IFERROR(SUMIF($G$6:$BB$6,BI$6&amp;" "&amp;'Input-Func_Class'!$E$22,$G156:$BB156),SUMIF($G$6:$BB$6,BI$6&amp;" "&amp;'Input-Func_Class'!$B$24,$G156:$BB156))+SUMIF($G$6:$BB$6,BI$6&amp;" "&amp;'Input-Func_Class'!$F$22,$G156:$BB156))&lt;Check_Limit,0,1),1)</f>
        <v>0</v>
      </c>
      <c r="BJ156" s="79">
        <f ca="1">IFERROR(IF(SUMIF($G$6:$BB$6,BJ$6&amp;" Total",$G156:$BB156)-(SUMIF($G$6:$BB$6,BJ$6&amp;" "&amp;'Input-Func_Class'!$D$22,$G156:$BB156)+IFERROR(SUMIF($G$6:$BB$6,BJ$6&amp;" "&amp;'Input-Func_Class'!$E$22,$G156:$BB156),SUMIF($G$6:$BB$6,BJ$6&amp;" "&amp;'Input-Func_Class'!$B$24,$G156:$BB156))+SUMIF($G$6:$BB$6,BJ$6&amp;" "&amp;'Input-Func_Class'!$F$22,$G156:$BB156))&lt;Check_Limit,0,1),1)</f>
        <v>0</v>
      </c>
      <c r="BK156" s="79">
        <f ca="1">IFERROR(IF(SUMIF($G$6:$BB$6,BK$6&amp;" Total",$G156:$BB156)-(SUMIF($G$6:$BB$6,BK$6&amp;" "&amp;'Input-Func_Class'!$D$22,$G156:$BB156)+IFERROR(SUMIF($G$6:$BB$6,BK$6&amp;" "&amp;'Input-Func_Class'!$E$22,$G156:$BB156),SUMIF($G$6:$BB$6,BK$6&amp;" "&amp;'Input-Func_Class'!$B$24,$G156:$BB156))+SUMIF($G$6:$BB$6,BK$6&amp;" "&amp;'Input-Func_Class'!$F$22,$G156:$BB156))&lt;Check_Limit,0,1),1)</f>
        <v>0</v>
      </c>
      <c r="BL156" s="79">
        <f ca="1">IFERROR(IF(SUMIF($G$6:$BB$6,BL$6&amp;" Total",$G156:$BB156)-(SUMIF($G$6:$BB$6,BL$6&amp;" "&amp;'Input-Func_Class'!$D$22,$G156:$BB156)+IFERROR(SUMIF($G$6:$BB$6,BL$6&amp;" "&amp;'Input-Func_Class'!$E$22,$G156:$BB156),SUMIF($G$6:$BB$6,BL$6&amp;" "&amp;'Input-Func_Class'!$B$24,$G156:$BB156))+SUMIF($G$6:$BB$6,BL$6&amp;" "&amp;'Input-Func_Class'!$F$22,$G156:$BB156))&lt;Check_Limit,0,1),1)</f>
        <v>0</v>
      </c>
      <c r="BM156" s="79">
        <f ca="1">IFERROR(IF(SUMIF($G$6:$BB$6,BM$6&amp;" Total",$G156:$BB156)-(SUMIF($G$6:$BB$6,BM$6&amp;" "&amp;'Input-Func_Class'!$D$22,$G156:$BB156)+IFERROR(SUMIF($G$6:$BB$6,BM$6&amp;" "&amp;'Input-Func_Class'!$E$22,$G156:$BB156),SUMIF($G$6:$BB$6,BM$6&amp;" "&amp;'Input-Func_Class'!$B$24,$G156:$BB156))+SUMIF($G$6:$BB$6,BM$6&amp;" "&amp;'Input-Func_Class'!$F$22,$G156:$BB156))&lt;Check_Limit,0,1),1)</f>
        <v>0</v>
      </c>
      <c r="BN156" s="79">
        <f ca="1">IFERROR(IF(SUMIF($G$6:$BB$6,BN$6&amp;" Total",$G156:$BB156)-(SUMIF($G$6:$BB$6,BN$6&amp;" "&amp;'Input-Func_Class'!$D$22,$G156:$BB156)+IFERROR(SUMIF($G$6:$BB$6,BN$6&amp;" "&amp;'Input-Func_Class'!$E$22,$G156:$BB156),SUMIF($G$6:$BB$6,BN$6&amp;" "&amp;'Input-Func_Class'!$B$24,$G156:$BB156))+SUMIF($G$6:$BB$6,BN$6&amp;" "&amp;'Input-Func_Class'!$F$22,$G156:$BB156))&lt;Check_Limit,0,1),1)</f>
        <v>0</v>
      </c>
      <c r="BO156" s="79">
        <f ca="1">IFERROR(IF(SUMIF($G$6:$BB$6,BO$6&amp;" Total",$G156:$BB156)-(SUMIF($G$6:$BB$6,BO$6&amp;" "&amp;'Input-Func_Class'!$D$22,$G156:$BB156)+IFERROR(SUMIF($G$6:$BB$6,BO$6&amp;" "&amp;'Input-Func_Class'!$E$22,$G156:$BB156),SUMIF($G$6:$BB$6,BO$6&amp;" "&amp;'Input-Func_Class'!$B$24,$G156:$BB156))+SUMIF($G$6:$BB$6,BO$6&amp;" "&amp;'Input-Func_Class'!$F$22,$G156:$BB156))&lt;Check_Limit,0,1),1)</f>
        <v>0</v>
      </c>
    </row>
    <row r="157" spans="1:67" outlineLevel="1">
      <c r="A157" s="113">
        <f>IF(ISBLANK('Input-Accounts'!A157),"",'Input-Accounts'!A157)</f>
        <v>134</v>
      </c>
      <c r="B157" s="17" t="str">
        <f>IF(ISBLANK('Input-Accounts'!B157),"",'Input-Accounts'!B157)</f>
        <v>Meter reading expenses</v>
      </c>
      <c r="C157" s="113">
        <f>IF(ISBLANK('Input-Accounts'!C157),"",'Input-Accounts'!C157)</f>
        <v>902</v>
      </c>
      <c r="D157" s="143">
        <f>Functionalization!$D157</f>
        <v>536858.31951447832</v>
      </c>
      <c r="E157" s="143">
        <f t="shared" ca="1" si="27"/>
        <v>0</v>
      </c>
      <c r="F157" s="89" t="str">
        <f>IF($D157=0,"-",IF('Input-Accounts'!$E157&lt;&gt;0,'Input-Accounts'!$E157,'Input-Accounts'!$G157))</f>
        <v>CUSTOMER</v>
      </c>
      <c r="G157" s="143">
        <f ca="1">IF(G$5&lt;&gt;"",HLOOKUP(G$5,Functionalization!$G$6:$R$305,ROW($A157)-5,FALSE),IFERROR(INDEX(G$269:G$305,MATCH($F157,$B$269:$B$305,0))/VLOOKUP($F157,$B$269:$BB$305,MATCH(LEFT(TRIM(G$6),FIND("~",SUBSTITUTE(G$6,"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157))*HLOOKUP(LEFT(TRIM(G$6),FIND("~",SUBSTITUTE(G$6," ","~",LEN(TRIM(G$6))-LEN(SUBSTITUTE(TRIM(G$6)," ",""))))-1)&amp;" Total",$B$6:$BB$305,ROW($A157)-5,FALSE))</f>
        <v>0</v>
      </c>
      <c r="H157" s="143">
        <f ca="1">IF(H$5&lt;&gt;"",HLOOKUP(H$5,Functionalization!$G$6:$R$305,ROW($A157)-5,FALSE),IFERROR(INDEX(H$269:H$305,MATCH($F157,$B$269:$B$305,0))/VLOOKUP($F157,$B$269:$BB$305,MATCH(LEFT(TRIM(H$6),FIND("~",SUBSTITUTE(H$6,"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157))*HLOOKUP(LEFT(TRIM(H$6),FIND("~",SUBSTITUTE(H$6," ","~",LEN(TRIM(H$6))-LEN(SUBSTITUTE(TRIM(H$6)," ",""))))-1)&amp;" Total",$B$6:$BB$305,ROW($A157)-5,FALSE))</f>
        <v>0</v>
      </c>
      <c r="I157" s="143">
        <f ca="1">IF(I$5&lt;&gt;"",HLOOKUP(I$5,Functionalization!$G$6:$R$305,ROW($A157)-5,FALSE),IFERROR(INDEX(I$269:I$305,MATCH($F157,$B$269:$B$305,0))/VLOOKUP($F157,$B$269:$BB$305,MATCH(LEFT(TRIM(I$6),FIND("~",SUBSTITUTE(I$6,"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157))*HLOOKUP(LEFT(TRIM(I$6),FIND("~",SUBSTITUTE(I$6," ","~",LEN(TRIM(I$6))-LEN(SUBSTITUTE(TRIM(I$6)," ",""))))-1)&amp;" Total",$B$6:$BB$305,ROW($A157)-5,FALSE))</f>
        <v>0</v>
      </c>
      <c r="J157" s="143">
        <f ca="1">IF(J$5&lt;&gt;"",HLOOKUP(J$5,Functionalization!$G$6:$R$305,ROW($A157)-5,FALSE),IFERROR(INDEX(J$269:J$305,MATCH($F157,$B$269:$B$305,0))/VLOOKUP($F157,$B$269:$BB$305,MATCH(LEFT(TRIM(J$6),FIND("~",SUBSTITUTE(J$6,"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157))*HLOOKUP(LEFT(TRIM(J$6),FIND("~",SUBSTITUTE(J$6," ","~",LEN(TRIM(J$6))-LEN(SUBSTITUTE(TRIM(J$6)," ",""))))-1)&amp;" Total",$B$6:$BB$305,ROW($A157)-5,FALSE))</f>
        <v>0</v>
      </c>
      <c r="K157" s="143">
        <f ca="1">IF(K$5&lt;&gt;"",HLOOKUP(K$5,Functionalization!$G$6:$R$305,ROW($A157)-5,FALSE),IFERROR(INDEX(K$269:K$305,MATCH($F157,$B$269:$B$305,0))/VLOOKUP($F157,$B$269:$BB$305,MATCH(LEFT(TRIM(K$6),FIND("~",SUBSTITUTE(K$6,"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157))*HLOOKUP(LEFT(TRIM(K$6),FIND("~",SUBSTITUTE(K$6," ","~",LEN(TRIM(K$6))-LEN(SUBSTITUTE(TRIM(K$6)," ",""))))-1)&amp;" Total",$B$6:$BB$305,ROW($A157)-5,FALSE))</f>
        <v>0</v>
      </c>
      <c r="L157" s="143">
        <f ca="1">IF(L$5&lt;&gt;"",HLOOKUP(L$5,Functionalization!$G$6:$R$305,ROW($A157)-5,FALSE),IFERROR(INDEX(L$269:L$305,MATCH($F157,$B$269:$B$305,0))/VLOOKUP($F157,$B$269:$BB$305,MATCH(LEFT(TRIM(L$6),FIND("~",SUBSTITUTE(L$6,"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157))*HLOOKUP(LEFT(TRIM(L$6),FIND("~",SUBSTITUTE(L$6," ","~",LEN(TRIM(L$6))-LEN(SUBSTITUTE(TRIM(L$6)," ",""))))-1)&amp;" Total",$B$6:$BB$305,ROW($A157)-5,FALSE))</f>
        <v>0</v>
      </c>
      <c r="M157" s="143">
        <f ca="1">IF(M$5&lt;&gt;"",HLOOKUP(M$5,Functionalization!$G$6:$R$305,ROW($A157)-5,FALSE),IFERROR(INDEX(M$269:M$305,MATCH($F157,$B$269:$B$305,0))/VLOOKUP($F157,$B$269:$BB$305,MATCH(LEFT(TRIM(M$6),FIND("~",SUBSTITUTE(M$6,"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157))*HLOOKUP(LEFT(TRIM(M$6),FIND("~",SUBSTITUTE(M$6," ","~",LEN(TRIM(M$6))-LEN(SUBSTITUTE(TRIM(M$6)," ",""))))-1)&amp;" Total",$B$6:$BB$305,ROW($A157)-5,FALSE))</f>
        <v>0</v>
      </c>
      <c r="N157" s="143">
        <f ca="1">IF(N$5&lt;&gt;"",HLOOKUP(N$5,Functionalization!$G$6:$R$305,ROW($A157)-5,FALSE),IFERROR(INDEX(N$269:N$305,MATCH($F157,$B$269:$B$305,0))/VLOOKUP($F157,$B$269:$BB$305,MATCH(LEFT(TRIM(N$6),FIND("~",SUBSTITUTE(N$6,"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157))*HLOOKUP(LEFT(TRIM(N$6),FIND("~",SUBSTITUTE(N$6," ","~",LEN(TRIM(N$6))-LEN(SUBSTITUTE(TRIM(N$6)," ",""))))-1)&amp;" Total",$B$6:$BB$305,ROW($A157)-5,FALSE))</f>
        <v>0</v>
      </c>
      <c r="O157" s="143">
        <f ca="1">IF(O$5&lt;&gt;"",HLOOKUP(O$5,Functionalization!$G$6:$R$305,ROW($A157)-5,FALSE),IFERROR(INDEX(O$269:O$305,MATCH($F157,$B$269:$B$305,0))/VLOOKUP($F157,$B$269:$BB$305,MATCH(LEFT(TRIM(O$6),FIND("~",SUBSTITUTE(O$6,"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157))*HLOOKUP(LEFT(TRIM(O$6),FIND("~",SUBSTITUTE(O$6," ","~",LEN(TRIM(O$6))-LEN(SUBSTITUTE(TRIM(O$6)," ",""))))-1)&amp;" Total",$B$6:$BB$305,ROW($A157)-5,FALSE))</f>
        <v>536858.31951447832</v>
      </c>
      <c r="P157" s="143">
        <f ca="1">IF(P$5&lt;&gt;"",HLOOKUP(P$5,Functionalization!$G$6:$R$305,ROW($A157)-5,FALSE),IFERROR(INDEX(P$269:P$305,MATCH($F157,$B$269:$B$305,0))/VLOOKUP($F157,$B$269:$BB$305,MATCH(LEFT(TRIM(P$6),FIND("~",SUBSTITUTE(P$6,"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157))*HLOOKUP(LEFT(TRIM(P$6),FIND("~",SUBSTITUTE(P$6," ","~",LEN(TRIM(P$6))-LEN(SUBSTITUTE(TRIM(P$6)," ",""))))-1)&amp;" Total",$B$6:$BB$305,ROW($A157)-5,FALSE))</f>
        <v>0</v>
      </c>
      <c r="Q157" s="143">
        <f ca="1">IF(Q$5&lt;&gt;"",HLOOKUP(Q$5,Functionalization!$G$6:$R$305,ROW($A157)-5,FALSE),IFERROR(INDEX(Q$269:Q$305,MATCH($F157,$B$269:$B$305,0))/VLOOKUP($F157,$B$269:$BB$305,MATCH(LEFT(TRIM(Q$6),FIND("~",SUBSTITUTE(Q$6,"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157))*HLOOKUP(LEFT(TRIM(Q$6),FIND("~",SUBSTITUTE(Q$6," ","~",LEN(TRIM(Q$6))-LEN(SUBSTITUTE(TRIM(Q$6)," ",""))))-1)&amp;" Total",$B$6:$BB$305,ROW($A157)-5,FALSE))</f>
        <v>0</v>
      </c>
      <c r="R157" s="143">
        <f ca="1">IF(R$5&lt;&gt;"",HLOOKUP(R$5,Functionalization!$G$6:$R$305,ROW($A157)-5,FALSE),IFERROR(INDEX(R$269:R$305,MATCH($F157,$B$269:$B$305,0))/VLOOKUP($F157,$B$269:$BB$305,MATCH(LEFT(TRIM(R$6),FIND("~",SUBSTITUTE(R$6,"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157))*HLOOKUP(LEFT(TRIM(R$6),FIND("~",SUBSTITUTE(R$6," ","~",LEN(TRIM(R$6))-LEN(SUBSTITUTE(TRIM(R$6)," ",""))))-1)&amp;" Total",$B$6:$BB$305,ROW($A157)-5,FALSE))</f>
        <v>536858.31951447832</v>
      </c>
      <c r="S157" s="143">
        <f ca="1">IF(S$5&lt;&gt;"",HLOOKUP(S$5,Functionalization!$G$6:$R$305,ROW($A157)-5,FALSE),IFERROR(INDEX(S$269:S$305,MATCH($F157,$B$269:$B$305,0))/VLOOKUP($F157,$B$269:$BB$305,MATCH(LEFT(TRIM(S$6),FIND("~",SUBSTITUTE(S$6,"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157))*HLOOKUP(LEFT(TRIM(S$6),FIND("~",SUBSTITUTE(S$6," ","~",LEN(TRIM(S$6))-LEN(SUBSTITUTE(TRIM(S$6)," ",""))))-1)&amp;" Total",$B$6:$BB$305,ROW($A157)-5,FALSE))</f>
        <v>0</v>
      </c>
      <c r="T157" s="143">
        <f ca="1">IF(T$5&lt;&gt;"",HLOOKUP(T$5,Functionalization!$G$6:$R$305,ROW($A157)-5,FALSE),IFERROR(INDEX(T$269:T$305,MATCH($F157,$B$269:$B$305,0))/VLOOKUP($F157,$B$269:$BB$305,MATCH(LEFT(TRIM(T$6),FIND("~",SUBSTITUTE(T$6,"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157))*HLOOKUP(LEFT(TRIM(T$6),FIND("~",SUBSTITUTE(T$6," ","~",LEN(TRIM(T$6))-LEN(SUBSTITUTE(TRIM(T$6)," ",""))))-1)&amp;" Total",$B$6:$BB$305,ROW($A157)-5,FALSE))</f>
        <v>0</v>
      </c>
      <c r="U157" s="143">
        <f ca="1">IF(U$5&lt;&gt;"",HLOOKUP(U$5,Functionalization!$G$6:$R$305,ROW($A157)-5,FALSE),IFERROR(INDEX(U$269:U$305,MATCH($F157,$B$269:$B$305,0))/VLOOKUP($F157,$B$269:$BB$305,MATCH(LEFT(TRIM(U$6),FIND("~",SUBSTITUTE(U$6,"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157))*HLOOKUP(LEFT(TRIM(U$6),FIND("~",SUBSTITUTE(U$6," ","~",LEN(TRIM(U$6))-LEN(SUBSTITUTE(TRIM(U$6)," ",""))))-1)&amp;" Total",$B$6:$BB$305,ROW($A157)-5,FALSE))</f>
        <v>0</v>
      </c>
      <c r="V157" s="143">
        <f ca="1">IF(V$5&lt;&gt;"",HLOOKUP(V$5,Functionalization!$G$6:$R$305,ROW($A157)-5,FALSE),IFERROR(INDEX(V$269:V$305,MATCH($F157,$B$269:$B$305,0))/VLOOKUP($F157,$B$269:$BB$305,MATCH(LEFT(TRIM(V$6),FIND("~",SUBSTITUTE(V$6,"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157))*HLOOKUP(LEFT(TRIM(V$6),FIND("~",SUBSTITUTE(V$6," ","~",LEN(TRIM(V$6))-LEN(SUBSTITUTE(TRIM(V$6)," ",""))))-1)&amp;" Total",$B$6:$BB$305,ROW($A157)-5,FALSE))</f>
        <v>0</v>
      </c>
      <c r="W157" s="143">
        <f ca="1">IF(W$5&lt;&gt;"",HLOOKUP(W$5,Functionalization!$G$6:$R$305,ROW($A157)-5,FALSE),IFERROR(INDEX(W$269:W$305,MATCH($F157,$B$269:$B$305,0))/VLOOKUP($F157,$B$269:$BB$305,MATCH(LEFT(TRIM(W$6),FIND("~",SUBSTITUTE(W$6,"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157))*HLOOKUP(LEFT(TRIM(W$6),FIND("~",SUBSTITUTE(W$6," ","~",LEN(TRIM(W$6))-LEN(SUBSTITUTE(TRIM(W$6)," ",""))))-1)&amp;" Total",$B$6:$BB$305,ROW($A157)-5,FALSE))</f>
        <v>0</v>
      </c>
      <c r="X157" s="143">
        <f ca="1">IF(X$5&lt;&gt;"",HLOOKUP(X$5,Functionalization!$G$6:$R$305,ROW($A157)-5,FALSE),IFERROR(INDEX(X$269:X$305,MATCH($F157,$B$269:$B$305,0))/VLOOKUP($F157,$B$269:$BB$305,MATCH(LEFT(TRIM(X$6),FIND("~",SUBSTITUTE(X$6,"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157))*HLOOKUP(LEFT(TRIM(X$6),FIND("~",SUBSTITUTE(X$6," ","~",LEN(TRIM(X$6))-LEN(SUBSTITUTE(TRIM(X$6)," ",""))))-1)&amp;" Total",$B$6:$BB$305,ROW($A157)-5,FALSE))</f>
        <v>0</v>
      </c>
      <c r="Y157" s="143">
        <f ca="1">IF(Y$5&lt;&gt;"",HLOOKUP(Y$5,Functionalization!$G$6:$R$305,ROW($A157)-5,FALSE),IFERROR(INDEX(Y$269:Y$305,MATCH($F157,$B$269:$B$305,0))/VLOOKUP($F157,$B$269:$BB$305,MATCH(LEFT(TRIM(Y$6),FIND("~",SUBSTITUTE(Y$6,"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157))*HLOOKUP(LEFT(TRIM(Y$6),FIND("~",SUBSTITUTE(Y$6," ","~",LEN(TRIM(Y$6))-LEN(SUBSTITUTE(TRIM(Y$6)," ",""))))-1)&amp;" Total",$B$6:$BB$305,ROW($A157)-5,FALSE))</f>
        <v>0</v>
      </c>
      <c r="Z157" s="143">
        <f ca="1">IF(Z$5&lt;&gt;"",HLOOKUP(Z$5,Functionalization!$G$6:$R$305,ROW($A157)-5,FALSE),IFERROR(INDEX(Z$269:Z$305,MATCH($F157,$B$269:$B$305,0))/VLOOKUP($F157,$B$269:$BB$305,MATCH(LEFT(TRIM(Z$6),FIND("~",SUBSTITUTE(Z$6,"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157))*HLOOKUP(LEFT(TRIM(Z$6),FIND("~",SUBSTITUTE(Z$6," ","~",LEN(TRIM(Z$6))-LEN(SUBSTITUTE(TRIM(Z$6)," ",""))))-1)&amp;" Total",$B$6:$BB$305,ROW($A157)-5,FALSE))</f>
        <v>0</v>
      </c>
      <c r="AA157" s="143">
        <f ca="1">IF(AA$5&lt;&gt;"",HLOOKUP(AA$5,Functionalization!$G$6:$R$305,ROW($A157)-5,FALSE),IFERROR(INDEX(AA$269:AA$305,MATCH($F157,$B$269:$B$305,0))/VLOOKUP($F157,$B$269:$BB$305,MATCH(LEFT(TRIM(AA$6),FIND("~",SUBSTITUTE(AA$6,"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157))*HLOOKUP(LEFT(TRIM(AA$6),FIND("~",SUBSTITUTE(AA$6," ","~",LEN(TRIM(AA$6))-LEN(SUBSTITUTE(TRIM(AA$6)," ",""))))-1)&amp;" Total",$B$6:$BB$305,ROW($A157)-5,FALSE))</f>
        <v>0</v>
      </c>
      <c r="AB157" s="143">
        <f ca="1">IF(AB$5&lt;&gt;"",HLOOKUP(AB$5,Functionalization!$G$6:$R$305,ROW($A157)-5,FALSE),IFERROR(INDEX(AB$269:AB$305,MATCH($F157,$B$269:$B$305,0))/VLOOKUP($F157,$B$269:$BB$305,MATCH(LEFT(TRIM(AB$6),FIND("~",SUBSTITUTE(AB$6,"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157))*HLOOKUP(LEFT(TRIM(AB$6),FIND("~",SUBSTITUTE(AB$6," ","~",LEN(TRIM(AB$6))-LEN(SUBSTITUTE(TRIM(AB$6)," ",""))))-1)&amp;" Total",$B$6:$BB$305,ROW($A157)-5,FALSE))</f>
        <v>0</v>
      </c>
      <c r="AC157" s="143">
        <f ca="1">IF(AC$5&lt;&gt;"",HLOOKUP(AC$5,Functionalization!$G$6:$R$305,ROW($A157)-5,FALSE),IFERROR(INDEX(AC$269:AC$305,MATCH($F157,$B$269:$B$305,0))/VLOOKUP($F157,$B$269:$BB$305,MATCH(LEFT(TRIM(AC$6),FIND("~",SUBSTITUTE(AC$6,"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157))*HLOOKUP(LEFT(TRIM(AC$6),FIND("~",SUBSTITUTE(AC$6," ","~",LEN(TRIM(AC$6))-LEN(SUBSTITUTE(TRIM(AC$6)," ",""))))-1)&amp;" Total",$B$6:$BB$305,ROW($A157)-5,FALSE))</f>
        <v>0</v>
      </c>
      <c r="AD157" s="143">
        <f ca="1">IF(AD$5&lt;&gt;"",HLOOKUP(AD$5,Functionalization!$G$6:$R$305,ROW($A157)-5,FALSE),IFERROR(INDEX(AD$269:AD$305,MATCH($F157,$B$269:$B$305,0))/VLOOKUP($F157,$B$269:$BB$305,MATCH(LEFT(TRIM(AD$6),FIND("~",SUBSTITUTE(AD$6,"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157))*HLOOKUP(LEFT(TRIM(AD$6),FIND("~",SUBSTITUTE(AD$6," ","~",LEN(TRIM(AD$6))-LEN(SUBSTITUTE(TRIM(AD$6)," ",""))))-1)&amp;" Total",$B$6:$BB$305,ROW($A157)-5,FALSE))</f>
        <v>0</v>
      </c>
      <c r="AE157" s="143">
        <f ca="1">IF(AE$5&lt;&gt;"",HLOOKUP(AE$5,Functionalization!$G$6:$R$305,ROW($A157)-5,FALSE),IFERROR(INDEX(AE$269:AE$305,MATCH($F157,$B$269:$B$305,0))/VLOOKUP($F157,$B$269:$BB$305,MATCH(LEFT(TRIM(AE$6),FIND("~",SUBSTITUTE(AE$6,"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157))*HLOOKUP(LEFT(TRIM(AE$6),FIND("~",SUBSTITUTE(AE$6," ","~",LEN(TRIM(AE$6))-LEN(SUBSTITUTE(TRIM(AE$6)," ",""))))-1)&amp;" Total",$B$6:$BB$305,ROW($A157)-5,FALSE))</f>
        <v>0</v>
      </c>
      <c r="AF157" s="143">
        <f ca="1">IF(AF$5&lt;&gt;"",HLOOKUP(AF$5,Functionalization!$G$6:$R$305,ROW($A157)-5,FALSE),IFERROR(INDEX(AF$269:AF$305,MATCH($F157,$B$269:$B$305,0))/VLOOKUP($F157,$B$269:$BB$305,MATCH(LEFT(TRIM(AF$6),FIND("~",SUBSTITUTE(AF$6,"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157))*HLOOKUP(LEFT(TRIM(AF$6),FIND("~",SUBSTITUTE(AF$6," ","~",LEN(TRIM(AF$6))-LEN(SUBSTITUTE(TRIM(AF$6)," ",""))))-1)&amp;" Total",$B$6:$BB$305,ROW($A157)-5,FALSE))</f>
        <v>0</v>
      </c>
      <c r="AG157" s="143">
        <f ca="1">IF(AG$5&lt;&gt;"",HLOOKUP(AG$5,Functionalization!$G$6:$R$305,ROW($A157)-5,FALSE),IFERROR(INDEX(AG$269:AG$305,MATCH($F157,$B$269:$B$305,0))/VLOOKUP($F157,$B$269:$BB$305,MATCH(LEFT(TRIM(AG$6),FIND("~",SUBSTITUTE(AG$6,"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157))*HLOOKUP(LEFT(TRIM(AG$6),FIND("~",SUBSTITUTE(AG$6," ","~",LEN(TRIM(AG$6))-LEN(SUBSTITUTE(TRIM(AG$6)," ",""))))-1)&amp;" Total",$B$6:$BB$305,ROW($A157)-5,FALSE))</f>
        <v>0</v>
      </c>
      <c r="AH157" s="143">
        <f ca="1">IF(AH$5&lt;&gt;"",HLOOKUP(AH$5,Functionalization!$G$6:$R$305,ROW($A157)-5,FALSE),IFERROR(INDEX(AH$269:AH$305,MATCH($F157,$B$269:$B$305,0))/VLOOKUP($F157,$B$269:$BB$305,MATCH(LEFT(TRIM(AH$6),FIND("~",SUBSTITUTE(AH$6,"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157))*HLOOKUP(LEFT(TRIM(AH$6),FIND("~",SUBSTITUTE(AH$6," ","~",LEN(TRIM(AH$6))-LEN(SUBSTITUTE(TRIM(AH$6)," ",""))))-1)&amp;" Total",$B$6:$BB$305,ROW($A157)-5,FALSE))</f>
        <v>0</v>
      </c>
      <c r="AI157" s="143">
        <f ca="1">IF(AI$5&lt;&gt;"",HLOOKUP(AI$5,Functionalization!$G$6:$R$305,ROW($A157)-5,FALSE),IFERROR(INDEX(AI$269:AI$305,MATCH($F157,$B$269:$B$305,0))/VLOOKUP($F157,$B$269:$BB$305,MATCH(LEFT(TRIM(AI$6),FIND("~",SUBSTITUTE(AI$6,"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157))*HLOOKUP(LEFT(TRIM(AI$6),FIND("~",SUBSTITUTE(AI$6," ","~",LEN(TRIM(AI$6))-LEN(SUBSTITUTE(TRIM(AI$6)," ",""))))-1)&amp;" Total",$B$6:$BB$305,ROW($A157)-5,FALSE))</f>
        <v>0</v>
      </c>
      <c r="AJ157" s="143">
        <f ca="1">IF(AJ$5&lt;&gt;"",HLOOKUP(AJ$5,Functionalization!$G$6:$R$305,ROW($A157)-5,FALSE),IFERROR(INDEX(AJ$269:AJ$305,MATCH($F157,$B$269:$B$305,0))/VLOOKUP($F157,$B$269:$BB$305,MATCH(LEFT(TRIM(AJ$6),FIND("~",SUBSTITUTE(AJ$6,"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157))*HLOOKUP(LEFT(TRIM(AJ$6),FIND("~",SUBSTITUTE(AJ$6," ","~",LEN(TRIM(AJ$6))-LEN(SUBSTITUTE(TRIM(AJ$6)," ",""))))-1)&amp;" Total",$B$6:$BB$305,ROW($A157)-5,FALSE))</f>
        <v>0</v>
      </c>
      <c r="AK157" s="143">
        <f ca="1">IF(AK$5&lt;&gt;"",HLOOKUP(AK$5,Functionalization!$G$6:$R$305,ROW($A157)-5,FALSE),IFERROR(INDEX(AK$269:AK$305,MATCH($F157,$B$269:$B$305,0))/VLOOKUP($F157,$B$269:$BB$305,MATCH(LEFT(TRIM(AK$6),FIND("~",SUBSTITUTE(AK$6,"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157))*HLOOKUP(LEFT(TRIM(AK$6),FIND("~",SUBSTITUTE(AK$6," ","~",LEN(TRIM(AK$6))-LEN(SUBSTITUTE(TRIM(AK$6)," ",""))))-1)&amp;" Total",$B$6:$BB$305,ROW($A157)-5,FALSE))</f>
        <v>0</v>
      </c>
      <c r="AL157" s="143">
        <f ca="1">IF(AL$5&lt;&gt;"",HLOOKUP(AL$5,Functionalization!$G$6:$R$305,ROW($A157)-5,FALSE),IFERROR(INDEX(AL$269:AL$305,MATCH($F157,$B$269:$B$305,0))/VLOOKUP($F157,$B$269:$BB$305,MATCH(LEFT(TRIM(AL$6),FIND("~",SUBSTITUTE(AL$6,"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157))*HLOOKUP(LEFT(TRIM(AL$6),FIND("~",SUBSTITUTE(AL$6," ","~",LEN(TRIM(AL$6))-LEN(SUBSTITUTE(TRIM(AL$6)," ",""))))-1)&amp;" Total",$B$6:$BB$305,ROW($A157)-5,FALSE))</f>
        <v>0</v>
      </c>
      <c r="AM157" s="143">
        <f ca="1">IF(AM$5&lt;&gt;"",HLOOKUP(AM$5,Functionalization!$G$6:$R$305,ROW($A157)-5,FALSE),IFERROR(INDEX(AM$269:AM$305,MATCH($F157,$B$269:$B$305,0))/VLOOKUP($F157,$B$269:$BB$305,MATCH(LEFT(TRIM(AM$6),FIND("~",SUBSTITUTE(AM$6,"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157))*HLOOKUP(LEFT(TRIM(AM$6),FIND("~",SUBSTITUTE(AM$6," ","~",LEN(TRIM(AM$6))-LEN(SUBSTITUTE(TRIM(AM$6)," ",""))))-1)&amp;" Total",$B$6:$BB$305,ROW($A157)-5,FALSE))</f>
        <v>0</v>
      </c>
      <c r="AN157" s="143">
        <f ca="1">IF(AN$5&lt;&gt;"",HLOOKUP(AN$5,Functionalization!$G$6:$R$305,ROW($A157)-5,FALSE),IFERROR(INDEX(AN$269:AN$305,MATCH($F157,$B$269:$B$305,0))/VLOOKUP($F157,$B$269:$BB$305,MATCH(LEFT(TRIM(AN$6),FIND("~",SUBSTITUTE(AN$6,"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157))*HLOOKUP(LEFT(TRIM(AN$6),FIND("~",SUBSTITUTE(AN$6," ","~",LEN(TRIM(AN$6))-LEN(SUBSTITUTE(TRIM(AN$6)," ",""))))-1)&amp;" Total",$B$6:$BB$305,ROW($A157)-5,FALSE))</f>
        <v>0</v>
      </c>
      <c r="AO157" s="143">
        <f ca="1">IF(AO$5&lt;&gt;"",HLOOKUP(AO$5,Functionalization!$G$6:$R$305,ROW($A157)-5,FALSE),IFERROR(INDEX(AO$269:AO$305,MATCH($F157,$B$269:$B$305,0))/VLOOKUP($F157,$B$269:$BB$305,MATCH(LEFT(TRIM(AO$6),FIND("~",SUBSTITUTE(AO$6,"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157))*HLOOKUP(LEFT(TRIM(AO$6),FIND("~",SUBSTITUTE(AO$6," ","~",LEN(TRIM(AO$6))-LEN(SUBSTITUTE(TRIM(AO$6)," ",""))))-1)&amp;" Total",$B$6:$BB$305,ROW($A157)-5,FALSE))</f>
        <v>0</v>
      </c>
      <c r="AP157" s="143">
        <f ca="1">IF(AP$5&lt;&gt;"",HLOOKUP(AP$5,Functionalization!$G$6:$R$305,ROW($A157)-5,FALSE),IFERROR(INDEX(AP$269:AP$305,MATCH($F157,$B$269:$B$305,0))/VLOOKUP($F157,$B$269:$BB$305,MATCH(LEFT(TRIM(AP$6),FIND("~",SUBSTITUTE(AP$6,"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157))*HLOOKUP(LEFT(TRIM(AP$6),FIND("~",SUBSTITUTE(AP$6," ","~",LEN(TRIM(AP$6))-LEN(SUBSTITUTE(TRIM(AP$6)," ",""))))-1)&amp;" Total",$B$6:$BB$305,ROW($A157)-5,FALSE))</f>
        <v>0</v>
      </c>
      <c r="AQ157" s="143">
        <f ca="1">IF(AQ$5&lt;&gt;"",HLOOKUP(AQ$5,Functionalization!$G$6:$R$305,ROW($A157)-5,FALSE),IFERROR(INDEX(AQ$269:AQ$305,MATCH($F157,$B$269:$B$305,0))/VLOOKUP($F157,$B$269:$BB$305,MATCH(LEFT(TRIM(AQ$6),FIND("~",SUBSTITUTE(AQ$6,"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157))*HLOOKUP(LEFT(TRIM(AQ$6),FIND("~",SUBSTITUTE(AQ$6," ","~",LEN(TRIM(AQ$6))-LEN(SUBSTITUTE(TRIM(AQ$6)," ",""))))-1)&amp;" Total",$B$6:$BB$305,ROW($A157)-5,FALSE))</f>
        <v>0</v>
      </c>
      <c r="AR157" s="143">
        <f ca="1">IF(AR$5&lt;&gt;"",HLOOKUP(AR$5,Functionalization!$G$6:$R$305,ROW($A157)-5,FALSE),IFERROR(INDEX(AR$269:AR$305,MATCH($F157,$B$269:$B$305,0))/VLOOKUP($F157,$B$269:$BB$305,MATCH(LEFT(TRIM(AR$6),FIND("~",SUBSTITUTE(AR$6,"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157))*HLOOKUP(LEFT(TRIM(AR$6),FIND("~",SUBSTITUTE(AR$6," ","~",LEN(TRIM(AR$6))-LEN(SUBSTITUTE(TRIM(AR$6)," ",""))))-1)&amp;" Total",$B$6:$BB$305,ROW($A157)-5,FALSE))</f>
        <v>0</v>
      </c>
      <c r="AS157" s="143">
        <f ca="1">IF(AS$5&lt;&gt;"",HLOOKUP(AS$5,Functionalization!$G$6:$R$305,ROW($A157)-5,FALSE),IFERROR(INDEX(AS$269:AS$305,MATCH($F157,$B$269:$B$305,0))/VLOOKUP($F157,$B$269:$BB$305,MATCH(LEFT(TRIM(AS$6),FIND("~",SUBSTITUTE(AS$6,"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157))*HLOOKUP(LEFT(TRIM(AS$6),FIND("~",SUBSTITUTE(AS$6," ","~",LEN(TRIM(AS$6))-LEN(SUBSTITUTE(TRIM(AS$6)," ",""))))-1)&amp;" Total",$B$6:$BB$305,ROW($A157)-5,FALSE))</f>
        <v>0</v>
      </c>
      <c r="AT157" s="143">
        <f ca="1">IF(AT$5&lt;&gt;"",HLOOKUP(AT$5,Functionalization!$G$6:$R$305,ROW($A157)-5,FALSE),IFERROR(INDEX(AT$269:AT$305,MATCH($F157,$B$269:$B$305,0))/VLOOKUP($F157,$B$269:$BB$305,MATCH(LEFT(TRIM(AT$6),FIND("~",SUBSTITUTE(AT$6,"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157))*HLOOKUP(LEFT(TRIM(AT$6),FIND("~",SUBSTITUTE(AT$6," ","~",LEN(TRIM(AT$6))-LEN(SUBSTITUTE(TRIM(AT$6)," ",""))))-1)&amp;" Total",$B$6:$BB$305,ROW($A157)-5,FALSE))</f>
        <v>0</v>
      </c>
      <c r="AU157" s="143">
        <f ca="1">IF(AU$5&lt;&gt;"",HLOOKUP(AU$5,Functionalization!$G$6:$R$305,ROW($A157)-5,FALSE),IFERROR(INDEX(AU$269:AU$305,MATCH($F157,$B$269:$B$305,0))/VLOOKUP($F157,$B$269:$BB$305,MATCH(LEFT(TRIM(AU$6),FIND("~",SUBSTITUTE(AU$6,"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157))*HLOOKUP(LEFT(TRIM(AU$6),FIND("~",SUBSTITUTE(AU$6," ","~",LEN(TRIM(AU$6))-LEN(SUBSTITUTE(TRIM(AU$6)," ",""))))-1)&amp;" Total",$B$6:$BB$305,ROW($A157)-5,FALSE))</f>
        <v>0</v>
      </c>
      <c r="AV157" s="143">
        <f ca="1">IF(AV$5&lt;&gt;"",HLOOKUP(AV$5,Functionalization!$G$6:$R$305,ROW($A157)-5,FALSE),IFERROR(INDEX(AV$269:AV$305,MATCH($F157,$B$269:$B$305,0))/VLOOKUP($F157,$B$269:$BB$305,MATCH(LEFT(TRIM(AV$6),FIND("~",SUBSTITUTE(AV$6,"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157))*HLOOKUP(LEFT(TRIM(AV$6),FIND("~",SUBSTITUTE(AV$6," ","~",LEN(TRIM(AV$6))-LEN(SUBSTITUTE(TRIM(AV$6)," ",""))))-1)&amp;" Total",$B$6:$BB$305,ROW($A157)-5,FALSE))</f>
        <v>0</v>
      </c>
      <c r="AW157" s="143">
        <f ca="1">IF(AW$5&lt;&gt;"",HLOOKUP(AW$5,Functionalization!$G$6:$R$305,ROW($A157)-5,FALSE),IFERROR(INDEX(AW$269:AW$305,MATCH($F157,$B$269:$B$305,0))/VLOOKUP($F157,$B$269:$BB$305,MATCH(LEFT(TRIM(AW$6),FIND("~",SUBSTITUTE(AW$6,"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157))*HLOOKUP(LEFT(TRIM(AW$6),FIND("~",SUBSTITUTE(AW$6," ","~",LEN(TRIM(AW$6))-LEN(SUBSTITUTE(TRIM(AW$6)," ",""))))-1)&amp;" Total",$B$6:$BB$305,ROW($A157)-5,FALSE))</f>
        <v>0</v>
      </c>
      <c r="AX157" s="143">
        <f ca="1">IF(AX$5&lt;&gt;"",HLOOKUP(AX$5,Functionalization!$G$6:$R$305,ROW($A157)-5,FALSE),IFERROR(INDEX(AX$269:AX$305,MATCH($F157,$B$269:$B$305,0))/VLOOKUP($F157,$B$269:$BB$305,MATCH(LEFT(TRIM(AX$6),FIND("~",SUBSTITUTE(AX$6,"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157))*HLOOKUP(LEFT(TRIM(AX$6),FIND("~",SUBSTITUTE(AX$6," ","~",LEN(TRIM(AX$6))-LEN(SUBSTITUTE(TRIM(AX$6)," ",""))))-1)&amp;" Total",$B$6:$BB$305,ROW($A157)-5,FALSE))</f>
        <v>0</v>
      </c>
      <c r="AY157" s="143">
        <f ca="1">IF(AY$5&lt;&gt;"",HLOOKUP(AY$5,Functionalization!$G$6:$R$305,ROW($A157)-5,FALSE),IFERROR(INDEX(AY$269:AY$305,MATCH($F157,$B$269:$B$305,0))/VLOOKUP($F157,$B$269:$BB$305,MATCH(LEFT(TRIM(AY$6),FIND("~",SUBSTITUTE(AY$6,"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157))*HLOOKUP(LEFT(TRIM(AY$6),FIND("~",SUBSTITUTE(AY$6," ","~",LEN(TRIM(AY$6))-LEN(SUBSTITUTE(TRIM(AY$6)," ",""))))-1)&amp;" Total",$B$6:$BB$305,ROW($A157)-5,FALSE))</f>
        <v>0</v>
      </c>
      <c r="AZ157" s="143">
        <f ca="1">IF(AZ$5&lt;&gt;"",HLOOKUP(AZ$5,Functionalization!$G$6:$R$305,ROW($A157)-5,FALSE),IFERROR(INDEX(AZ$269:AZ$305,MATCH($F157,$B$269:$B$305,0))/VLOOKUP($F157,$B$269:$BB$305,MATCH(LEFT(TRIM(AZ$6),FIND("~",SUBSTITUTE(AZ$6,"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157))*HLOOKUP(LEFT(TRIM(AZ$6),FIND("~",SUBSTITUTE(AZ$6," ","~",LEN(TRIM(AZ$6))-LEN(SUBSTITUTE(TRIM(AZ$6)," ",""))))-1)&amp;" Total",$B$6:$BB$305,ROW($A157)-5,FALSE))</f>
        <v>0</v>
      </c>
      <c r="BA157" s="143">
        <f ca="1">IF(BA$5&lt;&gt;"",HLOOKUP(BA$5,Functionalization!$G$6:$R$305,ROW($A157)-5,FALSE),IFERROR(INDEX(BA$269:BA$305,MATCH($F157,$B$269:$B$305,0))/VLOOKUP($F157,$B$269:$BB$305,MATCH(LEFT(TRIM(BA$6),FIND("~",SUBSTITUTE(BA$6,"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157))*HLOOKUP(LEFT(TRIM(BA$6),FIND("~",SUBSTITUTE(BA$6," ","~",LEN(TRIM(BA$6))-LEN(SUBSTITUTE(TRIM(BA$6)," ",""))))-1)&amp;" Total",$B$6:$BB$305,ROW($A157)-5,FALSE))</f>
        <v>0</v>
      </c>
      <c r="BB157" s="143">
        <f ca="1">IF(BB$5&lt;&gt;"",HLOOKUP(BB$5,Functionalization!$G$6:$R$305,ROW($A157)-5,FALSE),IFERROR(INDEX(BB$269:BB$305,MATCH($F157,$B$269:$B$305,0))/VLOOKUP($F157,$B$269:$BB$305,MATCH(LEFT(TRIM(BB$6),FIND("~",SUBSTITUTE(BB$6,"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157))*HLOOKUP(LEFT(TRIM(BB$6),FIND("~",SUBSTITUTE(BB$6," ","~",LEN(TRIM(BB$6))-LEN(SUBSTITUTE(TRIM(BB$6)," ",""))))-1)&amp;" Total",$B$6:$BB$305,ROW($A157)-5,FALSE))</f>
        <v>0</v>
      </c>
      <c r="BD157" s="79">
        <f ca="1">IFERROR(IF(SUMIF($G$6:$BB$6,BD$6&amp;" Total",$G157:$BB157)-(SUMIF($G$6:$BB$6,BD$6&amp;" "&amp;'Input-Func_Class'!$D$22,$G157:$BB157)+IFERROR(SUMIF($G$6:$BB$6,BD$6&amp;" "&amp;'Input-Func_Class'!$E$22,$G157:$BB157),SUMIF($G$6:$BB$6,BD$6&amp;" "&amp;'Input-Func_Class'!$B$24,$G157:$BB157))+SUMIF($G$6:$BB$6,BD$6&amp;" "&amp;'Input-Func_Class'!$F$22,$G157:$BB157))&lt;Check_Limit,0,1),1)</f>
        <v>0</v>
      </c>
      <c r="BE157" s="79">
        <f ca="1">IFERROR(IF(SUMIF($G$6:$BB$6,BE$6&amp;" Total",$G157:$BB157)-(SUMIF($G$6:$BB$6,BE$6&amp;" "&amp;'Input-Func_Class'!$D$22,$G157:$BB157)+IFERROR(SUMIF($G$6:$BB$6,BE$6&amp;" "&amp;'Input-Func_Class'!$E$22,$G157:$BB157),SUMIF($G$6:$BB$6,BE$6&amp;" "&amp;'Input-Func_Class'!$B$24,$G157:$BB157))+SUMIF($G$6:$BB$6,BE$6&amp;" "&amp;'Input-Func_Class'!$F$22,$G157:$BB157))&lt;Check_Limit,0,1),1)</f>
        <v>0</v>
      </c>
      <c r="BF157" s="79">
        <f ca="1">IFERROR(IF(SUMIF($G$6:$BB$6,BF$6&amp;" Total",$G157:$BB157)-(SUMIF($G$6:$BB$6,BF$6&amp;" "&amp;'Input-Func_Class'!$D$22,$G157:$BB157)+IFERROR(SUMIF($G$6:$BB$6,BF$6&amp;" "&amp;'Input-Func_Class'!$E$22,$G157:$BB157),SUMIF($G$6:$BB$6,BF$6&amp;" "&amp;'Input-Func_Class'!$B$24,$G157:$BB157))+SUMIF($G$6:$BB$6,BF$6&amp;" "&amp;'Input-Func_Class'!$F$22,$G157:$BB157))&lt;Check_Limit,0,1),1)</f>
        <v>0</v>
      </c>
      <c r="BG157" s="79">
        <f ca="1">IFERROR(IF(SUMIF($G$6:$BB$6,BG$6&amp;" Total",$G157:$BB157)-(SUMIF($G$6:$BB$6,BG$6&amp;" "&amp;'Input-Func_Class'!$D$22,$G157:$BB157)+IFERROR(SUMIF($G$6:$BB$6,BG$6&amp;" "&amp;'Input-Func_Class'!$E$22,$G157:$BB157),SUMIF($G$6:$BB$6,BG$6&amp;" "&amp;'Input-Func_Class'!$B$24,$G157:$BB157))+SUMIF($G$6:$BB$6,BG$6&amp;" "&amp;'Input-Func_Class'!$F$22,$G157:$BB157))&lt;Check_Limit,0,1),1)</f>
        <v>0</v>
      </c>
      <c r="BH157" s="79">
        <f ca="1">IFERROR(IF(SUMIF($G$6:$BB$6,BH$6&amp;" Total",$G157:$BB157)-(SUMIF($G$6:$BB$6,BH$6&amp;" "&amp;'Input-Func_Class'!$D$22,$G157:$BB157)+IFERROR(SUMIF($G$6:$BB$6,BH$6&amp;" "&amp;'Input-Func_Class'!$E$22,$G157:$BB157),SUMIF($G$6:$BB$6,BH$6&amp;" "&amp;'Input-Func_Class'!$B$24,$G157:$BB157))+SUMIF($G$6:$BB$6,BH$6&amp;" "&amp;'Input-Func_Class'!$F$22,$G157:$BB157))&lt;Check_Limit,0,1),1)</f>
        <v>0</v>
      </c>
      <c r="BI157" s="79">
        <f ca="1">IFERROR(IF(SUMIF($G$6:$BB$6,BI$6&amp;" Total",$G157:$BB157)-(SUMIF($G$6:$BB$6,BI$6&amp;" "&amp;'Input-Func_Class'!$D$22,$G157:$BB157)+IFERROR(SUMIF($G$6:$BB$6,BI$6&amp;" "&amp;'Input-Func_Class'!$E$22,$G157:$BB157),SUMIF($G$6:$BB$6,BI$6&amp;" "&amp;'Input-Func_Class'!$B$24,$G157:$BB157))+SUMIF($G$6:$BB$6,BI$6&amp;" "&amp;'Input-Func_Class'!$F$22,$G157:$BB157))&lt;Check_Limit,0,1),1)</f>
        <v>0</v>
      </c>
      <c r="BJ157" s="79">
        <f ca="1">IFERROR(IF(SUMIF($G$6:$BB$6,BJ$6&amp;" Total",$G157:$BB157)-(SUMIF($G$6:$BB$6,BJ$6&amp;" "&amp;'Input-Func_Class'!$D$22,$G157:$BB157)+IFERROR(SUMIF($G$6:$BB$6,BJ$6&amp;" "&amp;'Input-Func_Class'!$E$22,$G157:$BB157),SUMIF($G$6:$BB$6,BJ$6&amp;" "&amp;'Input-Func_Class'!$B$24,$G157:$BB157))+SUMIF($G$6:$BB$6,BJ$6&amp;" "&amp;'Input-Func_Class'!$F$22,$G157:$BB157))&lt;Check_Limit,0,1),1)</f>
        <v>0</v>
      </c>
      <c r="BK157" s="79">
        <f ca="1">IFERROR(IF(SUMIF($G$6:$BB$6,BK$6&amp;" Total",$G157:$BB157)-(SUMIF($G$6:$BB$6,BK$6&amp;" "&amp;'Input-Func_Class'!$D$22,$G157:$BB157)+IFERROR(SUMIF($G$6:$BB$6,BK$6&amp;" "&amp;'Input-Func_Class'!$E$22,$G157:$BB157),SUMIF($G$6:$BB$6,BK$6&amp;" "&amp;'Input-Func_Class'!$B$24,$G157:$BB157))+SUMIF($G$6:$BB$6,BK$6&amp;" "&amp;'Input-Func_Class'!$F$22,$G157:$BB157))&lt;Check_Limit,0,1),1)</f>
        <v>0</v>
      </c>
      <c r="BL157" s="79">
        <f ca="1">IFERROR(IF(SUMIF($G$6:$BB$6,BL$6&amp;" Total",$G157:$BB157)-(SUMIF($G$6:$BB$6,BL$6&amp;" "&amp;'Input-Func_Class'!$D$22,$G157:$BB157)+IFERROR(SUMIF($G$6:$BB$6,BL$6&amp;" "&amp;'Input-Func_Class'!$E$22,$G157:$BB157),SUMIF($G$6:$BB$6,BL$6&amp;" "&amp;'Input-Func_Class'!$B$24,$G157:$BB157))+SUMIF($G$6:$BB$6,BL$6&amp;" "&amp;'Input-Func_Class'!$F$22,$G157:$BB157))&lt;Check_Limit,0,1),1)</f>
        <v>0</v>
      </c>
      <c r="BM157" s="79">
        <f ca="1">IFERROR(IF(SUMIF($G$6:$BB$6,BM$6&amp;" Total",$G157:$BB157)-(SUMIF($G$6:$BB$6,BM$6&amp;" "&amp;'Input-Func_Class'!$D$22,$G157:$BB157)+IFERROR(SUMIF($G$6:$BB$6,BM$6&amp;" "&amp;'Input-Func_Class'!$E$22,$G157:$BB157),SUMIF($G$6:$BB$6,BM$6&amp;" "&amp;'Input-Func_Class'!$B$24,$G157:$BB157))+SUMIF($G$6:$BB$6,BM$6&amp;" "&amp;'Input-Func_Class'!$F$22,$G157:$BB157))&lt;Check_Limit,0,1),1)</f>
        <v>0</v>
      </c>
      <c r="BN157" s="79">
        <f ca="1">IFERROR(IF(SUMIF($G$6:$BB$6,BN$6&amp;" Total",$G157:$BB157)-(SUMIF($G$6:$BB$6,BN$6&amp;" "&amp;'Input-Func_Class'!$D$22,$G157:$BB157)+IFERROR(SUMIF($G$6:$BB$6,BN$6&amp;" "&amp;'Input-Func_Class'!$E$22,$G157:$BB157),SUMIF($G$6:$BB$6,BN$6&amp;" "&amp;'Input-Func_Class'!$B$24,$G157:$BB157))+SUMIF($G$6:$BB$6,BN$6&amp;" "&amp;'Input-Func_Class'!$F$22,$G157:$BB157))&lt;Check_Limit,0,1),1)</f>
        <v>0</v>
      </c>
      <c r="BO157" s="79">
        <f ca="1">IFERROR(IF(SUMIF($G$6:$BB$6,BO$6&amp;" Total",$G157:$BB157)-(SUMIF($G$6:$BB$6,BO$6&amp;" "&amp;'Input-Func_Class'!$D$22,$G157:$BB157)+IFERROR(SUMIF($G$6:$BB$6,BO$6&amp;" "&amp;'Input-Func_Class'!$E$22,$G157:$BB157),SUMIF($G$6:$BB$6,BO$6&amp;" "&amp;'Input-Func_Class'!$B$24,$G157:$BB157))+SUMIF($G$6:$BB$6,BO$6&amp;" "&amp;'Input-Func_Class'!$F$22,$G157:$BB157))&lt;Check_Limit,0,1),1)</f>
        <v>0</v>
      </c>
    </row>
    <row r="158" spans="1:67" outlineLevel="1">
      <c r="A158" s="113">
        <f>IF(ISBLANK('Input-Accounts'!A158),"",'Input-Accounts'!A158)</f>
        <v>135</v>
      </c>
      <c r="B158" s="17" t="str">
        <f>IF(ISBLANK('Input-Accounts'!B158),"",'Input-Accounts'!B158)</f>
        <v>Customer records and collection expenses</v>
      </c>
      <c r="C158" s="113">
        <f>IF(ISBLANK('Input-Accounts'!C158),"",'Input-Accounts'!C158)</f>
        <v>903</v>
      </c>
      <c r="D158" s="143">
        <f>Functionalization!$D158</f>
        <v>4702717.446291944</v>
      </c>
      <c r="E158" s="143">
        <f t="shared" ca="1" si="27"/>
        <v>0</v>
      </c>
      <c r="F158" s="89" t="str">
        <f>IF($D158=0,"-",IF('Input-Accounts'!$E158&lt;&gt;0,'Input-Accounts'!$E158,'Input-Accounts'!$G158))</f>
        <v>CUSTOMER</v>
      </c>
      <c r="G158" s="143">
        <f ca="1">IF(G$5&lt;&gt;"",HLOOKUP(G$5,Functionalization!$G$6:$R$305,ROW($A158)-5,FALSE),IFERROR(INDEX(G$269:G$305,MATCH($F158,$B$269:$B$305,0))/VLOOKUP($F158,$B$269:$BB$305,MATCH(LEFT(TRIM(G$6),FIND("~",SUBSTITUTE(G$6,"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158))*HLOOKUP(LEFT(TRIM(G$6),FIND("~",SUBSTITUTE(G$6," ","~",LEN(TRIM(G$6))-LEN(SUBSTITUTE(TRIM(G$6)," ",""))))-1)&amp;" Total",$B$6:$BB$305,ROW($A158)-5,FALSE))</f>
        <v>0</v>
      </c>
      <c r="H158" s="143">
        <f ca="1">IF(H$5&lt;&gt;"",HLOOKUP(H$5,Functionalization!$G$6:$R$305,ROW($A158)-5,FALSE),IFERROR(INDEX(H$269:H$305,MATCH($F158,$B$269:$B$305,0))/VLOOKUP($F158,$B$269:$BB$305,MATCH(LEFT(TRIM(H$6),FIND("~",SUBSTITUTE(H$6,"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158))*HLOOKUP(LEFT(TRIM(H$6),FIND("~",SUBSTITUTE(H$6," ","~",LEN(TRIM(H$6))-LEN(SUBSTITUTE(TRIM(H$6)," ",""))))-1)&amp;" Total",$B$6:$BB$305,ROW($A158)-5,FALSE))</f>
        <v>0</v>
      </c>
      <c r="I158" s="143">
        <f ca="1">IF(I$5&lt;&gt;"",HLOOKUP(I$5,Functionalization!$G$6:$R$305,ROW($A158)-5,FALSE),IFERROR(INDEX(I$269:I$305,MATCH($F158,$B$269:$B$305,0))/VLOOKUP($F158,$B$269:$BB$305,MATCH(LEFT(TRIM(I$6),FIND("~",SUBSTITUTE(I$6,"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158))*HLOOKUP(LEFT(TRIM(I$6),FIND("~",SUBSTITUTE(I$6," ","~",LEN(TRIM(I$6))-LEN(SUBSTITUTE(TRIM(I$6)," ",""))))-1)&amp;" Total",$B$6:$BB$305,ROW($A158)-5,FALSE))</f>
        <v>0</v>
      </c>
      <c r="J158" s="143">
        <f ca="1">IF(J$5&lt;&gt;"",HLOOKUP(J$5,Functionalization!$G$6:$R$305,ROW($A158)-5,FALSE),IFERROR(INDEX(J$269:J$305,MATCH($F158,$B$269:$B$305,0))/VLOOKUP($F158,$B$269:$BB$305,MATCH(LEFT(TRIM(J$6),FIND("~",SUBSTITUTE(J$6,"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158))*HLOOKUP(LEFT(TRIM(J$6),FIND("~",SUBSTITUTE(J$6," ","~",LEN(TRIM(J$6))-LEN(SUBSTITUTE(TRIM(J$6)," ",""))))-1)&amp;" Total",$B$6:$BB$305,ROW($A158)-5,FALSE))</f>
        <v>0</v>
      </c>
      <c r="K158" s="143">
        <f ca="1">IF(K$5&lt;&gt;"",HLOOKUP(K$5,Functionalization!$G$6:$R$305,ROW($A158)-5,FALSE),IFERROR(INDEX(K$269:K$305,MATCH($F158,$B$269:$B$305,0))/VLOOKUP($F158,$B$269:$BB$305,MATCH(LEFT(TRIM(K$6),FIND("~",SUBSTITUTE(K$6,"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158))*HLOOKUP(LEFT(TRIM(K$6),FIND("~",SUBSTITUTE(K$6," ","~",LEN(TRIM(K$6))-LEN(SUBSTITUTE(TRIM(K$6)," ",""))))-1)&amp;" Total",$B$6:$BB$305,ROW($A158)-5,FALSE))</f>
        <v>0</v>
      </c>
      <c r="L158" s="143">
        <f ca="1">IF(L$5&lt;&gt;"",HLOOKUP(L$5,Functionalization!$G$6:$R$305,ROW($A158)-5,FALSE),IFERROR(INDEX(L$269:L$305,MATCH($F158,$B$269:$B$305,0))/VLOOKUP($F158,$B$269:$BB$305,MATCH(LEFT(TRIM(L$6),FIND("~",SUBSTITUTE(L$6,"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158))*HLOOKUP(LEFT(TRIM(L$6),FIND("~",SUBSTITUTE(L$6," ","~",LEN(TRIM(L$6))-LEN(SUBSTITUTE(TRIM(L$6)," ",""))))-1)&amp;" Total",$B$6:$BB$305,ROW($A158)-5,FALSE))</f>
        <v>0</v>
      </c>
      <c r="M158" s="143">
        <f ca="1">IF(M$5&lt;&gt;"",HLOOKUP(M$5,Functionalization!$G$6:$R$305,ROW($A158)-5,FALSE),IFERROR(INDEX(M$269:M$305,MATCH($F158,$B$269:$B$305,0))/VLOOKUP($F158,$B$269:$BB$305,MATCH(LEFT(TRIM(M$6),FIND("~",SUBSTITUTE(M$6,"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158))*HLOOKUP(LEFT(TRIM(M$6),FIND("~",SUBSTITUTE(M$6," ","~",LEN(TRIM(M$6))-LEN(SUBSTITUTE(TRIM(M$6)," ",""))))-1)&amp;" Total",$B$6:$BB$305,ROW($A158)-5,FALSE))</f>
        <v>0</v>
      </c>
      <c r="N158" s="143">
        <f ca="1">IF(N$5&lt;&gt;"",HLOOKUP(N$5,Functionalization!$G$6:$R$305,ROW($A158)-5,FALSE),IFERROR(INDEX(N$269:N$305,MATCH($F158,$B$269:$B$305,0))/VLOOKUP($F158,$B$269:$BB$305,MATCH(LEFT(TRIM(N$6),FIND("~",SUBSTITUTE(N$6,"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158))*HLOOKUP(LEFT(TRIM(N$6),FIND("~",SUBSTITUTE(N$6," ","~",LEN(TRIM(N$6))-LEN(SUBSTITUTE(TRIM(N$6)," ",""))))-1)&amp;" Total",$B$6:$BB$305,ROW($A158)-5,FALSE))</f>
        <v>0</v>
      </c>
      <c r="O158" s="143">
        <f ca="1">IF(O$5&lt;&gt;"",HLOOKUP(O$5,Functionalization!$G$6:$R$305,ROW($A158)-5,FALSE),IFERROR(INDEX(O$269:O$305,MATCH($F158,$B$269:$B$305,0))/VLOOKUP($F158,$B$269:$BB$305,MATCH(LEFT(TRIM(O$6),FIND("~",SUBSTITUTE(O$6,"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158))*HLOOKUP(LEFT(TRIM(O$6),FIND("~",SUBSTITUTE(O$6," ","~",LEN(TRIM(O$6))-LEN(SUBSTITUTE(TRIM(O$6)," ",""))))-1)&amp;" Total",$B$6:$BB$305,ROW($A158)-5,FALSE))</f>
        <v>4702717.446291944</v>
      </c>
      <c r="P158" s="143">
        <f ca="1">IF(P$5&lt;&gt;"",HLOOKUP(P$5,Functionalization!$G$6:$R$305,ROW($A158)-5,FALSE),IFERROR(INDEX(P$269:P$305,MATCH($F158,$B$269:$B$305,0))/VLOOKUP($F158,$B$269:$BB$305,MATCH(LEFT(TRIM(P$6),FIND("~",SUBSTITUTE(P$6,"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158))*HLOOKUP(LEFT(TRIM(P$6),FIND("~",SUBSTITUTE(P$6," ","~",LEN(TRIM(P$6))-LEN(SUBSTITUTE(TRIM(P$6)," ",""))))-1)&amp;" Total",$B$6:$BB$305,ROW($A158)-5,FALSE))</f>
        <v>0</v>
      </c>
      <c r="Q158" s="143">
        <f ca="1">IF(Q$5&lt;&gt;"",HLOOKUP(Q$5,Functionalization!$G$6:$R$305,ROW($A158)-5,FALSE),IFERROR(INDEX(Q$269:Q$305,MATCH($F158,$B$269:$B$305,0))/VLOOKUP($F158,$B$269:$BB$305,MATCH(LEFT(TRIM(Q$6),FIND("~",SUBSTITUTE(Q$6,"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158))*HLOOKUP(LEFT(TRIM(Q$6),FIND("~",SUBSTITUTE(Q$6," ","~",LEN(TRIM(Q$6))-LEN(SUBSTITUTE(TRIM(Q$6)," ",""))))-1)&amp;" Total",$B$6:$BB$305,ROW($A158)-5,FALSE))</f>
        <v>0</v>
      </c>
      <c r="R158" s="143">
        <f ca="1">IF(R$5&lt;&gt;"",HLOOKUP(R$5,Functionalization!$G$6:$R$305,ROW($A158)-5,FALSE),IFERROR(INDEX(R$269:R$305,MATCH($F158,$B$269:$B$305,0))/VLOOKUP($F158,$B$269:$BB$305,MATCH(LEFT(TRIM(R$6),FIND("~",SUBSTITUTE(R$6,"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158))*HLOOKUP(LEFT(TRIM(R$6),FIND("~",SUBSTITUTE(R$6," ","~",LEN(TRIM(R$6))-LEN(SUBSTITUTE(TRIM(R$6)," ",""))))-1)&amp;" Total",$B$6:$BB$305,ROW($A158)-5,FALSE))</f>
        <v>4702717.446291944</v>
      </c>
      <c r="S158" s="143">
        <f ca="1">IF(S$5&lt;&gt;"",HLOOKUP(S$5,Functionalization!$G$6:$R$305,ROW($A158)-5,FALSE),IFERROR(INDEX(S$269:S$305,MATCH($F158,$B$269:$B$305,0))/VLOOKUP($F158,$B$269:$BB$305,MATCH(LEFT(TRIM(S$6),FIND("~",SUBSTITUTE(S$6,"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158))*HLOOKUP(LEFT(TRIM(S$6),FIND("~",SUBSTITUTE(S$6," ","~",LEN(TRIM(S$6))-LEN(SUBSTITUTE(TRIM(S$6)," ",""))))-1)&amp;" Total",$B$6:$BB$305,ROW($A158)-5,FALSE))</f>
        <v>0</v>
      </c>
      <c r="T158" s="143">
        <f ca="1">IF(T$5&lt;&gt;"",HLOOKUP(T$5,Functionalization!$G$6:$R$305,ROW($A158)-5,FALSE),IFERROR(INDEX(T$269:T$305,MATCH($F158,$B$269:$B$305,0))/VLOOKUP($F158,$B$269:$BB$305,MATCH(LEFT(TRIM(T$6),FIND("~",SUBSTITUTE(T$6,"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158))*HLOOKUP(LEFT(TRIM(T$6),FIND("~",SUBSTITUTE(T$6," ","~",LEN(TRIM(T$6))-LEN(SUBSTITUTE(TRIM(T$6)," ",""))))-1)&amp;" Total",$B$6:$BB$305,ROW($A158)-5,FALSE))</f>
        <v>0</v>
      </c>
      <c r="U158" s="143">
        <f ca="1">IF(U$5&lt;&gt;"",HLOOKUP(U$5,Functionalization!$G$6:$R$305,ROW($A158)-5,FALSE),IFERROR(INDEX(U$269:U$305,MATCH($F158,$B$269:$B$305,0))/VLOOKUP($F158,$B$269:$BB$305,MATCH(LEFT(TRIM(U$6),FIND("~",SUBSTITUTE(U$6,"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158))*HLOOKUP(LEFT(TRIM(U$6),FIND("~",SUBSTITUTE(U$6," ","~",LEN(TRIM(U$6))-LEN(SUBSTITUTE(TRIM(U$6)," ",""))))-1)&amp;" Total",$B$6:$BB$305,ROW($A158)-5,FALSE))</f>
        <v>0</v>
      </c>
      <c r="V158" s="143">
        <f ca="1">IF(V$5&lt;&gt;"",HLOOKUP(V$5,Functionalization!$G$6:$R$305,ROW($A158)-5,FALSE),IFERROR(INDEX(V$269:V$305,MATCH($F158,$B$269:$B$305,0))/VLOOKUP($F158,$B$269:$BB$305,MATCH(LEFT(TRIM(V$6),FIND("~",SUBSTITUTE(V$6,"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158))*HLOOKUP(LEFT(TRIM(V$6),FIND("~",SUBSTITUTE(V$6," ","~",LEN(TRIM(V$6))-LEN(SUBSTITUTE(TRIM(V$6)," ",""))))-1)&amp;" Total",$B$6:$BB$305,ROW($A158)-5,FALSE))</f>
        <v>0</v>
      </c>
      <c r="W158" s="143">
        <f ca="1">IF(W$5&lt;&gt;"",HLOOKUP(W$5,Functionalization!$G$6:$R$305,ROW($A158)-5,FALSE),IFERROR(INDEX(W$269:W$305,MATCH($F158,$B$269:$B$305,0))/VLOOKUP($F158,$B$269:$BB$305,MATCH(LEFT(TRIM(W$6),FIND("~",SUBSTITUTE(W$6,"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158))*HLOOKUP(LEFT(TRIM(W$6),FIND("~",SUBSTITUTE(W$6," ","~",LEN(TRIM(W$6))-LEN(SUBSTITUTE(TRIM(W$6)," ",""))))-1)&amp;" Total",$B$6:$BB$305,ROW($A158)-5,FALSE))</f>
        <v>0</v>
      </c>
      <c r="X158" s="143">
        <f ca="1">IF(X$5&lt;&gt;"",HLOOKUP(X$5,Functionalization!$G$6:$R$305,ROW($A158)-5,FALSE),IFERROR(INDEX(X$269:X$305,MATCH($F158,$B$269:$B$305,0))/VLOOKUP($F158,$B$269:$BB$305,MATCH(LEFT(TRIM(X$6),FIND("~",SUBSTITUTE(X$6,"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158))*HLOOKUP(LEFT(TRIM(X$6),FIND("~",SUBSTITUTE(X$6," ","~",LEN(TRIM(X$6))-LEN(SUBSTITUTE(TRIM(X$6)," ",""))))-1)&amp;" Total",$B$6:$BB$305,ROW($A158)-5,FALSE))</f>
        <v>0</v>
      </c>
      <c r="Y158" s="143">
        <f ca="1">IF(Y$5&lt;&gt;"",HLOOKUP(Y$5,Functionalization!$G$6:$R$305,ROW($A158)-5,FALSE),IFERROR(INDEX(Y$269:Y$305,MATCH($F158,$B$269:$B$305,0))/VLOOKUP($F158,$B$269:$BB$305,MATCH(LEFT(TRIM(Y$6),FIND("~",SUBSTITUTE(Y$6,"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158))*HLOOKUP(LEFT(TRIM(Y$6),FIND("~",SUBSTITUTE(Y$6," ","~",LEN(TRIM(Y$6))-LEN(SUBSTITUTE(TRIM(Y$6)," ",""))))-1)&amp;" Total",$B$6:$BB$305,ROW($A158)-5,FALSE))</f>
        <v>0</v>
      </c>
      <c r="Z158" s="143">
        <f ca="1">IF(Z$5&lt;&gt;"",HLOOKUP(Z$5,Functionalization!$G$6:$R$305,ROW($A158)-5,FALSE),IFERROR(INDEX(Z$269:Z$305,MATCH($F158,$B$269:$B$305,0))/VLOOKUP($F158,$B$269:$BB$305,MATCH(LEFT(TRIM(Z$6),FIND("~",SUBSTITUTE(Z$6,"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158))*HLOOKUP(LEFT(TRIM(Z$6),FIND("~",SUBSTITUTE(Z$6," ","~",LEN(TRIM(Z$6))-LEN(SUBSTITUTE(TRIM(Z$6)," ",""))))-1)&amp;" Total",$B$6:$BB$305,ROW($A158)-5,FALSE))</f>
        <v>0</v>
      </c>
      <c r="AA158" s="143">
        <f ca="1">IF(AA$5&lt;&gt;"",HLOOKUP(AA$5,Functionalization!$G$6:$R$305,ROW($A158)-5,FALSE),IFERROR(INDEX(AA$269:AA$305,MATCH($F158,$B$269:$B$305,0))/VLOOKUP($F158,$B$269:$BB$305,MATCH(LEFT(TRIM(AA$6),FIND("~",SUBSTITUTE(AA$6,"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158))*HLOOKUP(LEFT(TRIM(AA$6),FIND("~",SUBSTITUTE(AA$6," ","~",LEN(TRIM(AA$6))-LEN(SUBSTITUTE(TRIM(AA$6)," ",""))))-1)&amp;" Total",$B$6:$BB$305,ROW($A158)-5,FALSE))</f>
        <v>0</v>
      </c>
      <c r="AB158" s="143">
        <f ca="1">IF(AB$5&lt;&gt;"",HLOOKUP(AB$5,Functionalization!$G$6:$R$305,ROW($A158)-5,FALSE),IFERROR(INDEX(AB$269:AB$305,MATCH($F158,$B$269:$B$305,0))/VLOOKUP($F158,$B$269:$BB$305,MATCH(LEFT(TRIM(AB$6),FIND("~",SUBSTITUTE(AB$6,"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158))*HLOOKUP(LEFT(TRIM(AB$6),FIND("~",SUBSTITUTE(AB$6," ","~",LEN(TRIM(AB$6))-LEN(SUBSTITUTE(TRIM(AB$6)," ",""))))-1)&amp;" Total",$B$6:$BB$305,ROW($A158)-5,FALSE))</f>
        <v>0</v>
      </c>
      <c r="AC158" s="143">
        <f ca="1">IF(AC$5&lt;&gt;"",HLOOKUP(AC$5,Functionalization!$G$6:$R$305,ROW($A158)-5,FALSE),IFERROR(INDEX(AC$269:AC$305,MATCH($F158,$B$269:$B$305,0))/VLOOKUP($F158,$B$269:$BB$305,MATCH(LEFT(TRIM(AC$6),FIND("~",SUBSTITUTE(AC$6,"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158))*HLOOKUP(LEFT(TRIM(AC$6),FIND("~",SUBSTITUTE(AC$6," ","~",LEN(TRIM(AC$6))-LEN(SUBSTITUTE(TRIM(AC$6)," ",""))))-1)&amp;" Total",$B$6:$BB$305,ROW($A158)-5,FALSE))</f>
        <v>0</v>
      </c>
      <c r="AD158" s="143">
        <f ca="1">IF(AD$5&lt;&gt;"",HLOOKUP(AD$5,Functionalization!$G$6:$R$305,ROW($A158)-5,FALSE),IFERROR(INDEX(AD$269:AD$305,MATCH($F158,$B$269:$B$305,0))/VLOOKUP($F158,$B$269:$BB$305,MATCH(LEFT(TRIM(AD$6),FIND("~",SUBSTITUTE(AD$6,"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158))*HLOOKUP(LEFT(TRIM(AD$6),FIND("~",SUBSTITUTE(AD$6," ","~",LEN(TRIM(AD$6))-LEN(SUBSTITUTE(TRIM(AD$6)," ",""))))-1)&amp;" Total",$B$6:$BB$305,ROW($A158)-5,FALSE))</f>
        <v>0</v>
      </c>
      <c r="AE158" s="143">
        <f ca="1">IF(AE$5&lt;&gt;"",HLOOKUP(AE$5,Functionalization!$G$6:$R$305,ROW($A158)-5,FALSE),IFERROR(INDEX(AE$269:AE$305,MATCH($F158,$B$269:$B$305,0))/VLOOKUP($F158,$B$269:$BB$305,MATCH(LEFT(TRIM(AE$6),FIND("~",SUBSTITUTE(AE$6,"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158))*HLOOKUP(LEFT(TRIM(AE$6),FIND("~",SUBSTITUTE(AE$6," ","~",LEN(TRIM(AE$6))-LEN(SUBSTITUTE(TRIM(AE$6)," ",""))))-1)&amp;" Total",$B$6:$BB$305,ROW($A158)-5,FALSE))</f>
        <v>0</v>
      </c>
      <c r="AF158" s="143">
        <f ca="1">IF(AF$5&lt;&gt;"",HLOOKUP(AF$5,Functionalization!$G$6:$R$305,ROW($A158)-5,FALSE),IFERROR(INDEX(AF$269:AF$305,MATCH($F158,$B$269:$B$305,0))/VLOOKUP($F158,$B$269:$BB$305,MATCH(LEFT(TRIM(AF$6),FIND("~",SUBSTITUTE(AF$6,"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158))*HLOOKUP(LEFT(TRIM(AF$6),FIND("~",SUBSTITUTE(AF$6," ","~",LEN(TRIM(AF$6))-LEN(SUBSTITUTE(TRIM(AF$6)," ",""))))-1)&amp;" Total",$B$6:$BB$305,ROW($A158)-5,FALSE))</f>
        <v>0</v>
      </c>
      <c r="AG158" s="143">
        <f ca="1">IF(AG$5&lt;&gt;"",HLOOKUP(AG$5,Functionalization!$G$6:$R$305,ROW($A158)-5,FALSE),IFERROR(INDEX(AG$269:AG$305,MATCH($F158,$B$269:$B$305,0))/VLOOKUP($F158,$B$269:$BB$305,MATCH(LEFT(TRIM(AG$6),FIND("~",SUBSTITUTE(AG$6,"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158))*HLOOKUP(LEFT(TRIM(AG$6),FIND("~",SUBSTITUTE(AG$6," ","~",LEN(TRIM(AG$6))-LEN(SUBSTITUTE(TRIM(AG$6)," ",""))))-1)&amp;" Total",$B$6:$BB$305,ROW($A158)-5,FALSE))</f>
        <v>0</v>
      </c>
      <c r="AH158" s="143">
        <f ca="1">IF(AH$5&lt;&gt;"",HLOOKUP(AH$5,Functionalization!$G$6:$R$305,ROW($A158)-5,FALSE),IFERROR(INDEX(AH$269:AH$305,MATCH($F158,$B$269:$B$305,0))/VLOOKUP($F158,$B$269:$BB$305,MATCH(LEFT(TRIM(AH$6),FIND("~",SUBSTITUTE(AH$6,"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158))*HLOOKUP(LEFT(TRIM(AH$6),FIND("~",SUBSTITUTE(AH$6," ","~",LEN(TRIM(AH$6))-LEN(SUBSTITUTE(TRIM(AH$6)," ",""))))-1)&amp;" Total",$B$6:$BB$305,ROW($A158)-5,FALSE))</f>
        <v>0</v>
      </c>
      <c r="AI158" s="143">
        <f ca="1">IF(AI$5&lt;&gt;"",HLOOKUP(AI$5,Functionalization!$G$6:$R$305,ROW($A158)-5,FALSE),IFERROR(INDEX(AI$269:AI$305,MATCH($F158,$B$269:$B$305,0))/VLOOKUP($F158,$B$269:$BB$305,MATCH(LEFT(TRIM(AI$6),FIND("~",SUBSTITUTE(AI$6,"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158))*HLOOKUP(LEFT(TRIM(AI$6),FIND("~",SUBSTITUTE(AI$6," ","~",LEN(TRIM(AI$6))-LEN(SUBSTITUTE(TRIM(AI$6)," ",""))))-1)&amp;" Total",$B$6:$BB$305,ROW($A158)-5,FALSE))</f>
        <v>0</v>
      </c>
      <c r="AJ158" s="143">
        <f ca="1">IF(AJ$5&lt;&gt;"",HLOOKUP(AJ$5,Functionalization!$G$6:$R$305,ROW($A158)-5,FALSE),IFERROR(INDEX(AJ$269:AJ$305,MATCH($F158,$B$269:$B$305,0))/VLOOKUP($F158,$B$269:$BB$305,MATCH(LEFT(TRIM(AJ$6),FIND("~",SUBSTITUTE(AJ$6,"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158))*HLOOKUP(LEFT(TRIM(AJ$6),FIND("~",SUBSTITUTE(AJ$6," ","~",LEN(TRIM(AJ$6))-LEN(SUBSTITUTE(TRIM(AJ$6)," ",""))))-1)&amp;" Total",$B$6:$BB$305,ROW($A158)-5,FALSE))</f>
        <v>0</v>
      </c>
      <c r="AK158" s="143">
        <f ca="1">IF(AK$5&lt;&gt;"",HLOOKUP(AK$5,Functionalization!$G$6:$R$305,ROW($A158)-5,FALSE),IFERROR(INDEX(AK$269:AK$305,MATCH($F158,$B$269:$B$305,0))/VLOOKUP($F158,$B$269:$BB$305,MATCH(LEFT(TRIM(AK$6),FIND("~",SUBSTITUTE(AK$6,"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158))*HLOOKUP(LEFT(TRIM(AK$6),FIND("~",SUBSTITUTE(AK$6," ","~",LEN(TRIM(AK$6))-LEN(SUBSTITUTE(TRIM(AK$6)," ",""))))-1)&amp;" Total",$B$6:$BB$305,ROW($A158)-5,FALSE))</f>
        <v>0</v>
      </c>
      <c r="AL158" s="143">
        <f ca="1">IF(AL$5&lt;&gt;"",HLOOKUP(AL$5,Functionalization!$G$6:$R$305,ROW($A158)-5,FALSE),IFERROR(INDEX(AL$269:AL$305,MATCH($F158,$B$269:$B$305,0))/VLOOKUP($F158,$B$269:$BB$305,MATCH(LEFT(TRIM(AL$6),FIND("~",SUBSTITUTE(AL$6,"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158))*HLOOKUP(LEFT(TRIM(AL$6),FIND("~",SUBSTITUTE(AL$6," ","~",LEN(TRIM(AL$6))-LEN(SUBSTITUTE(TRIM(AL$6)," ",""))))-1)&amp;" Total",$B$6:$BB$305,ROW($A158)-5,FALSE))</f>
        <v>0</v>
      </c>
      <c r="AM158" s="143">
        <f ca="1">IF(AM$5&lt;&gt;"",HLOOKUP(AM$5,Functionalization!$G$6:$R$305,ROW($A158)-5,FALSE),IFERROR(INDEX(AM$269:AM$305,MATCH($F158,$B$269:$B$305,0))/VLOOKUP($F158,$B$269:$BB$305,MATCH(LEFT(TRIM(AM$6),FIND("~",SUBSTITUTE(AM$6,"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158))*HLOOKUP(LEFT(TRIM(AM$6),FIND("~",SUBSTITUTE(AM$6," ","~",LEN(TRIM(AM$6))-LEN(SUBSTITUTE(TRIM(AM$6)," ",""))))-1)&amp;" Total",$B$6:$BB$305,ROW($A158)-5,FALSE))</f>
        <v>0</v>
      </c>
      <c r="AN158" s="143">
        <f ca="1">IF(AN$5&lt;&gt;"",HLOOKUP(AN$5,Functionalization!$G$6:$R$305,ROW($A158)-5,FALSE),IFERROR(INDEX(AN$269:AN$305,MATCH($F158,$B$269:$B$305,0))/VLOOKUP($F158,$B$269:$BB$305,MATCH(LEFT(TRIM(AN$6),FIND("~",SUBSTITUTE(AN$6,"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158))*HLOOKUP(LEFT(TRIM(AN$6),FIND("~",SUBSTITUTE(AN$6," ","~",LEN(TRIM(AN$6))-LEN(SUBSTITUTE(TRIM(AN$6)," ",""))))-1)&amp;" Total",$B$6:$BB$305,ROW($A158)-5,FALSE))</f>
        <v>0</v>
      </c>
      <c r="AO158" s="143">
        <f ca="1">IF(AO$5&lt;&gt;"",HLOOKUP(AO$5,Functionalization!$G$6:$R$305,ROW($A158)-5,FALSE),IFERROR(INDEX(AO$269:AO$305,MATCH($F158,$B$269:$B$305,0))/VLOOKUP($F158,$B$269:$BB$305,MATCH(LEFT(TRIM(AO$6),FIND("~",SUBSTITUTE(AO$6,"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158))*HLOOKUP(LEFT(TRIM(AO$6),FIND("~",SUBSTITUTE(AO$6," ","~",LEN(TRIM(AO$6))-LEN(SUBSTITUTE(TRIM(AO$6)," ",""))))-1)&amp;" Total",$B$6:$BB$305,ROW($A158)-5,FALSE))</f>
        <v>0</v>
      </c>
      <c r="AP158" s="143">
        <f ca="1">IF(AP$5&lt;&gt;"",HLOOKUP(AP$5,Functionalization!$G$6:$R$305,ROW($A158)-5,FALSE),IFERROR(INDEX(AP$269:AP$305,MATCH($F158,$B$269:$B$305,0))/VLOOKUP($F158,$B$269:$BB$305,MATCH(LEFT(TRIM(AP$6),FIND("~",SUBSTITUTE(AP$6,"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158))*HLOOKUP(LEFT(TRIM(AP$6),FIND("~",SUBSTITUTE(AP$6," ","~",LEN(TRIM(AP$6))-LEN(SUBSTITUTE(TRIM(AP$6)," ",""))))-1)&amp;" Total",$B$6:$BB$305,ROW($A158)-5,FALSE))</f>
        <v>0</v>
      </c>
      <c r="AQ158" s="143">
        <f ca="1">IF(AQ$5&lt;&gt;"",HLOOKUP(AQ$5,Functionalization!$G$6:$R$305,ROW($A158)-5,FALSE),IFERROR(INDEX(AQ$269:AQ$305,MATCH($F158,$B$269:$B$305,0))/VLOOKUP($F158,$B$269:$BB$305,MATCH(LEFT(TRIM(AQ$6),FIND("~",SUBSTITUTE(AQ$6,"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158))*HLOOKUP(LEFT(TRIM(AQ$6),FIND("~",SUBSTITUTE(AQ$6," ","~",LEN(TRIM(AQ$6))-LEN(SUBSTITUTE(TRIM(AQ$6)," ",""))))-1)&amp;" Total",$B$6:$BB$305,ROW($A158)-5,FALSE))</f>
        <v>0</v>
      </c>
      <c r="AR158" s="143">
        <f ca="1">IF(AR$5&lt;&gt;"",HLOOKUP(AR$5,Functionalization!$G$6:$R$305,ROW($A158)-5,FALSE),IFERROR(INDEX(AR$269:AR$305,MATCH($F158,$B$269:$B$305,0))/VLOOKUP($F158,$B$269:$BB$305,MATCH(LEFT(TRIM(AR$6),FIND("~",SUBSTITUTE(AR$6,"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158))*HLOOKUP(LEFT(TRIM(AR$6),FIND("~",SUBSTITUTE(AR$6," ","~",LEN(TRIM(AR$6))-LEN(SUBSTITUTE(TRIM(AR$6)," ",""))))-1)&amp;" Total",$B$6:$BB$305,ROW($A158)-5,FALSE))</f>
        <v>0</v>
      </c>
      <c r="AS158" s="143">
        <f ca="1">IF(AS$5&lt;&gt;"",HLOOKUP(AS$5,Functionalization!$G$6:$R$305,ROW($A158)-5,FALSE),IFERROR(INDEX(AS$269:AS$305,MATCH($F158,$B$269:$B$305,0))/VLOOKUP($F158,$B$269:$BB$305,MATCH(LEFT(TRIM(AS$6),FIND("~",SUBSTITUTE(AS$6,"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158))*HLOOKUP(LEFT(TRIM(AS$6),FIND("~",SUBSTITUTE(AS$6," ","~",LEN(TRIM(AS$6))-LEN(SUBSTITUTE(TRIM(AS$6)," ",""))))-1)&amp;" Total",$B$6:$BB$305,ROW($A158)-5,FALSE))</f>
        <v>0</v>
      </c>
      <c r="AT158" s="143">
        <f ca="1">IF(AT$5&lt;&gt;"",HLOOKUP(AT$5,Functionalization!$G$6:$R$305,ROW($A158)-5,FALSE),IFERROR(INDEX(AT$269:AT$305,MATCH($F158,$B$269:$B$305,0))/VLOOKUP($F158,$B$269:$BB$305,MATCH(LEFT(TRIM(AT$6),FIND("~",SUBSTITUTE(AT$6,"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158))*HLOOKUP(LEFT(TRIM(AT$6),FIND("~",SUBSTITUTE(AT$6," ","~",LEN(TRIM(AT$6))-LEN(SUBSTITUTE(TRIM(AT$6)," ",""))))-1)&amp;" Total",$B$6:$BB$305,ROW($A158)-5,FALSE))</f>
        <v>0</v>
      </c>
      <c r="AU158" s="143">
        <f ca="1">IF(AU$5&lt;&gt;"",HLOOKUP(AU$5,Functionalization!$G$6:$R$305,ROW($A158)-5,FALSE),IFERROR(INDEX(AU$269:AU$305,MATCH($F158,$B$269:$B$305,0))/VLOOKUP($F158,$B$269:$BB$305,MATCH(LEFT(TRIM(AU$6),FIND("~",SUBSTITUTE(AU$6,"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158))*HLOOKUP(LEFT(TRIM(AU$6),FIND("~",SUBSTITUTE(AU$6," ","~",LEN(TRIM(AU$6))-LEN(SUBSTITUTE(TRIM(AU$6)," ",""))))-1)&amp;" Total",$B$6:$BB$305,ROW($A158)-5,FALSE))</f>
        <v>0</v>
      </c>
      <c r="AV158" s="143">
        <f ca="1">IF(AV$5&lt;&gt;"",HLOOKUP(AV$5,Functionalization!$G$6:$R$305,ROW($A158)-5,FALSE),IFERROR(INDEX(AV$269:AV$305,MATCH($F158,$B$269:$B$305,0))/VLOOKUP($F158,$B$269:$BB$305,MATCH(LEFT(TRIM(AV$6),FIND("~",SUBSTITUTE(AV$6,"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158))*HLOOKUP(LEFT(TRIM(AV$6),FIND("~",SUBSTITUTE(AV$6," ","~",LEN(TRIM(AV$6))-LEN(SUBSTITUTE(TRIM(AV$6)," ",""))))-1)&amp;" Total",$B$6:$BB$305,ROW($A158)-5,FALSE))</f>
        <v>0</v>
      </c>
      <c r="AW158" s="143">
        <f ca="1">IF(AW$5&lt;&gt;"",HLOOKUP(AW$5,Functionalization!$G$6:$R$305,ROW($A158)-5,FALSE),IFERROR(INDEX(AW$269:AW$305,MATCH($F158,$B$269:$B$305,0))/VLOOKUP($F158,$B$269:$BB$305,MATCH(LEFT(TRIM(AW$6),FIND("~",SUBSTITUTE(AW$6,"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158))*HLOOKUP(LEFT(TRIM(AW$6),FIND("~",SUBSTITUTE(AW$6," ","~",LEN(TRIM(AW$6))-LEN(SUBSTITUTE(TRIM(AW$6)," ",""))))-1)&amp;" Total",$B$6:$BB$305,ROW($A158)-5,FALSE))</f>
        <v>0</v>
      </c>
      <c r="AX158" s="143">
        <f ca="1">IF(AX$5&lt;&gt;"",HLOOKUP(AX$5,Functionalization!$G$6:$R$305,ROW($A158)-5,FALSE),IFERROR(INDEX(AX$269:AX$305,MATCH($F158,$B$269:$B$305,0))/VLOOKUP($F158,$B$269:$BB$305,MATCH(LEFT(TRIM(AX$6),FIND("~",SUBSTITUTE(AX$6,"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158))*HLOOKUP(LEFT(TRIM(AX$6),FIND("~",SUBSTITUTE(AX$6," ","~",LEN(TRIM(AX$6))-LEN(SUBSTITUTE(TRIM(AX$6)," ",""))))-1)&amp;" Total",$B$6:$BB$305,ROW($A158)-5,FALSE))</f>
        <v>0</v>
      </c>
      <c r="AY158" s="143">
        <f ca="1">IF(AY$5&lt;&gt;"",HLOOKUP(AY$5,Functionalization!$G$6:$R$305,ROW($A158)-5,FALSE),IFERROR(INDEX(AY$269:AY$305,MATCH($F158,$B$269:$B$305,0))/VLOOKUP($F158,$B$269:$BB$305,MATCH(LEFT(TRIM(AY$6),FIND("~",SUBSTITUTE(AY$6,"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158))*HLOOKUP(LEFT(TRIM(AY$6),FIND("~",SUBSTITUTE(AY$6," ","~",LEN(TRIM(AY$6))-LEN(SUBSTITUTE(TRIM(AY$6)," ",""))))-1)&amp;" Total",$B$6:$BB$305,ROW($A158)-5,FALSE))</f>
        <v>0</v>
      </c>
      <c r="AZ158" s="143">
        <f ca="1">IF(AZ$5&lt;&gt;"",HLOOKUP(AZ$5,Functionalization!$G$6:$R$305,ROW($A158)-5,FALSE),IFERROR(INDEX(AZ$269:AZ$305,MATCH($F158,$B$269:$B$305,0))/VLOOKUP($F158,$B$269:$BB$305,MATCH(LEFT(TRIM(AZ$6),FIND("~",SUBSTITUTE(AZ$6,"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158))*HLOOKUP(LEFT(TRIM(AZ$6),FIND("~",SUBSTITUTE(AZ$6," ","~",LEN(TRIM(AZ$6))-LEN(SUBSTITUTE(TRIM(AZ$6)," ",""))))-1)&amp;" Total",$B$6:$BB$305,ROW($A158)-5,FALSE))</f>
        <v>0</v>
      </c>
      <c r="BA158" s="143">
        <f ca="1">IF(BA$5&lt;&gt;"",HLOOKUP(BA$5,Functionalization!$G$6:$R$305,ROW($A158)-5,FALSE),IFERROR(INDEX(BA$269:BA$305,MATCH($F158,$B$269:$B$305,0))/VLOOKUP($F158,$B$269:$BB$305,MATCH(LEFT(TRIM(BA$6),FIND("~",SUBSTITUTE(BA$6,"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158))*HLOOKUP(LEFT(TRIM(BA$6),FIND("~",SUBSTITUTE(BA$6," ","~",LEN(TRIM(BA$6))-LEN(SUBSTITUTE(TRIM(BA$6)," ",""))))-1)&amp;" Total",$B$6:$BB$305,ROW($A158)-5,FALSE))</f>
        <v>0</v>
      </c>
      <c r="BB158" s="143">
        <f ca="1">IF(BB$5&lt;&gt;"",HLOOKUP(BB$5,Functionalization!$G$6:$R$305,ROW($A158)-5,FALSE),IFERROR(INDEX(BB$269:BB$305,MATCH($F158,$B$269:$B$305,0))/VLOOKUP($F158,$B$269:$BB$305,MATCH(LEFT(TRIM(BB$6),FIND("~",SUBSTITUTE(BB$6,"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158))*HLOOKUP(LEFT(TRIM(BB$6),FIND("~",SUBSTITUTE(BB$6," ","~",LEN(TRIM(BB$6))-LEN(SUBSTITUTE(TRIM(BB$6)," ",""))))-1)&amp;" Total",$B$6:$BB$305,ROW($A158)-5,FALSE))</f>
        <v>0</v>
      </c>
      <c r="BD158" s="79">
        <f ca="1">IFERROR(IF(SUMIF($G$6:$BB$6,BD$6&amp;" Total",$G158:$BB158)-(SUMIF($G$6:$BB$6,BD$6&amp;" "&amp;'Input-Func_Class'!$D$22,$G158:$BB158)+IFERROR(SUMIF($G$6:$BB$6,BD$6&amp;" "&amp;'Input-Func_Class'!$E$22,$G158:$BB158),SUMIF($G$6:$BB$6,BD$6&amp;" "&amp;'Input-Func_Class'!$B$24,$G158:$BB158))+SUMIF($G$6:$BB$6,BD$6&amp;" "&amp;'Input-Func_Class'!$F$22,$G158:$BB158))&lt;Check_Limit,0,1),1)</f>
        <v>0</v>
      </c>
      <c r="BE158" s="79">
        <f ca="1">IFERROR(IF(SUMIF($G$6:$BB$6,BE$6&amp;" Total",$G158:$BB158)-(SUMIF($G$6:$BB$6,BE$6&amp;" "&amp;'Input-Func_Class'!$D$22,$G158:$BB158)+IFERROR(SUMIF($G$6:$BB$6,BE$6&amp;" "&amp;'Input-Func_Class'!$E$22,$G158:$BB158),SUMIF($G$6:$BB$6,BE$6&amp;" "&amp;'Input-Func_Class'!$B$24,$G158:$BB158))+SUMIF($G$6:$BB$6,BE$6&amp;" "&amp;'Input-Func_Class'!$F$22,$G158:$BB158))&lt;Check_Limit,0,1),1)</f>
        <v>0</v>
      </c>
      <c r="BF158" s="79">
        <f ca="1">IFERROR(IF(SUMIF($G$6:$BB$6,BF$6&amp;" Total",$G158:$BB158)-(SUMIF($G$6:$BB$6,BF$6&amp;" "&amp;'Input-Func_Class'!$D$22,$G158:$BB158)+IFERROR(SUMIF($G$6:$BB$6,BF$6&amp;" "&amp;'Input-Func_Class'!$E$22,$G158:$BB158),SUMIF($G$6:$BB$6,BF$6&amp;" "&amp;'Input-Func_Class'!$B$24,$G158:$BB158))+SUMIF($G$6:$BB$6,BF$6&amp;" "&amp;'Input-Func_Class'!$F$22,$G158:$BB158))&lt;Check_Limit,0,1),1)</f>
        <v>0</v>
      </c>
      <c r="BG158" s="79">
        <f ca="1">IFERROR(IF(SUMIF($G$6:$BB$6,BG$6&amp;" Total",$G158:$BB158)-(SUMIF($G$6:$BB$6,BG$6&amp;" "&amp;'Input-Func_Class'!$D$22,$G158:$BB158)+IFERROR(SUMIF($G$6:$BB$6,BG$6&amp;" "&amp;'Input-Func_Class'!$E$22,$G158:$BB158),SUMIF($G$6:$BB$6,BG$6&amp;" "&amp;'Input-Func_Class'!$B$24,$G158:$BB158))+SUMIF($G$6:$BB$6,BG$6&amp;" "&amp;'Input-Func_Class'!$F$22,$G158:$BB158))&lt;Check_Limit,0,1),1)</f>
        <v>0</v>
      </c>
      <c r="BH158" s="79">
        <f ca="1">IFERROR(IF(SUMIF($G$6:$BB$6,BH$6&amp;" Total",$G158:$BB158)-(SUMIF($G$6:$BB$6,BH$6&amp;" "&amp;'Input-Func_Class'!$D$22,$G158:$BB158)+IFERROR(SUMIF($G$6:$BB$6,BH$6&amp;" "&amp;'Input-Func_Class'!$E$22,$G158:$BB158),SUMIF($G$6:$BB$6,BH$6&amp;" "&amp;'Input-Func_Class'!$B$24,$G158:$BB158))+SUMIF($G$6:$BB$6,BH$6&amp;" "&amp;'Input-Func_Class'!$F$22,$G158:$BB158))&lt;Check_Limit,0,1),1)</f>
        <v>0</v>
      </c>
      <c r="BI158" s="79">
        <f ca="1">IFERROR(IF(SUMIF($G$6:$BB$6,BI$6&amp;" Total",$G158:$BB158)-(SUMIF($G$6:$BB$6,BI$6&amp;" "&amp;'Input-Func_Class'!$D$22,$G158:$BB158)+IFERROR(SUMIF($G$6:$BB$6,BI$6&amp;" "&amp;'Input-Func_Class'!$E$22,$G158:$BB158),SUMIF($G$6:$BB$6,BI$6&amp;" "&amp;'Input-Func_Class'!$B$24,$G158:$BB158))+SUMIF($G$6:$BB$6,BI$6&amp;" "&amp;'Input-Func_Class'!$F$22,$G158:$BB158))&lt;Check_Limit,0,1),1)</f>
        <v>0</v>
      </c>
      <c r="BJ158" s="79">
        <f ca="1">IFERROR(IF(SUMIF($G$6:$BB$6,BJ$6&amp;" Total",$G158:$BB158)-(SUMIF($G$6:$BB$6,BJ$6&amp;" "&amp;'Input-Func_Class'!$D$22,$G158:$BB158)+IFERROR(SUMIF($G$6:$BB$6,BJ$6&amp;" "&amp;'Input-Func_Class'!$E$22,$G158:$BB158),SUMIF($G$6:$BB$6,BJ$6&amp;" "&amp;'Input-Func_Class'!$B$24,$G158:$BB158))+SUMIF($G$6:$BB$6,BJ$6&amp;" "&amp;'Input-Func_Class'!$F$22,$G158:$BB158))&lt;Check_Limit,0,1),1)</f>
        <v>0</v>
      </c>
      <c r="BK158" s="79">
        <f ca="1">IFERROR(IF(SUMIF($G$6:$BB$6,BK$6&amp;" Total",$G158:$BB158)-(SUMIF($G$6:$BB$6,BK$6&amp;" "&amp;'Input-Func_Class'!$D$22,$G158:$BB158)+IFERROR(SUMIF($G$6:$BB$6,BK$6&amp;" "&amp;'Input-Func_Class'!$E$22,$G158:$BB158),SUMIF($G$6:$BB$6,BK$6&amp;" "&amp;'Input-Func_Class'!$B$24,$G158:$BB158))+SUMIF($G$6:$BB$6,BK$6&amp;" "&amp;'Input-Func_Class'!$F$22,$G158:$BB158))&lt;Check_Limit,0,1),1)</f>
        <v>0</v>
      </c>
      <c r="BL158" s="79">
        <f ca="1">IFERROR(IF(SUMIF($G$6:$BB$6,BL$6&amp;" Total",$G158:$BB158)-(SUMIF($G$6:$BB$6,BL$6&amp;" "&amp;'Input-Func_Class'!$D$22,$G158:$BB158)+IFERROR(SUMIF($G$6:$BB$6,BL$6&amp;" "&amp;'Input-Func_Class'!$E$22,$G158:$BB158),SUMIF($G$6:$BB$6,BL$6&amp;" "&amp;'Input-Func_Class'!$B$24,$G158:$BB158))+SUMIF($G$6:$BB$6,BL$6&amp;" "&amp;'Input-Func_Class'!$F$22,$G158:$BB158))&lt;Check_Limit,0,1),1)</f>
        <v>0</v>
      </c>
      <c r="BM158" s="79">
        <f ca="1">IFERROR(IF(SUMIF($G$6:$BB$6,BM$6&amp;" Total",$G158:$BB158)-(SUMIF($G$6:$BB$6,BM$6&amp;" "&amp;'Input-Func_Class'!$D$22,$G158:$BB158)+IFERROR(SUMIF($G$6:$BB$6,BM$6&amp;" "&amp;'Input-Func_Class'!$E$22,$G158:$BB158),SUMIF($G$6:$BB$6,BM$6&amp;" "&amp;'Input-Func_Class'!$B$24,$G158:$BB158))+SUMIF($G$6:$BB$6,BM$6&amp;" "&amp;'Input-Func_Class'!$F$22,$G158:$BB158))&lt;Check_Limit,0,1),1)</f>
        <v>0</v>
      </c>
      <c r="BN158" s="79">
        <f ca="1">IFERROR(IF(SUMIF($G$6:$BB$6,BN$6&amp;" Total",$G158:$BB158)-(SUMIF($G$6:$BB$6,BN$6&amp;" "&amp;'Input-Func_Class'!$D$22,$G158:$BB158)+IFERROR(SUMIF($G$6:$BB$6,BN$6&amp;" "&amp;'Input-Func_Class'!$E$22,$G158:$BB158),SUMIF($G$6:$BB$6,BN$6&amp;" "&amp;'Input-Func_Class'!$B$24,$G158:$BB158))+SUMIF($G$6:$BB$6,BN$6&amp;" "&amp;'Input-Func_Class'!$F$22,$G158:$BB158))&lt;Check_Limit,0,1),1)</f>
        <v>0</v>
      </c>
      <c r="BO158" s="79">
        <f ca="1">IFERROR(IF(SUMIF($G$6:$BB$6,BO$6&amp;" Total",$G158:$BB158)-(SUMIF($G$6:$BB$6,BO$6&amp;" "&amp;'Input-Func_Class'!$D$22,$G158:$BB158)+IFERROR(SUMIF($G$6:$BB$6,BO$6&amp;" "&amp;'Input-Func_Class'!$E$22,$G158:$BB158),SUMIF($G$6:$BB$6,BO$6&amp;" "&amp;'Input-Func_Class'!$B$24,$G158:$BB158))+SUMIF($G$6:$BB$6,BO$6&amp;" "&amp;'Input-Func_Class'!$F$22,$G158:$BB158))&lt;Check_Limit,0,1),1)</f>
        <v>0</v>
      </c>
    </row>
    <row r="159" spans="1:67" outlineLevel="1">
      <c r="A159" s="113">
        <f>IF(ISBLANK('Input-Accounts'!A159),"",'Input-Accounts'!A159)</f>
        <v>136</v>
      </c>
      <c r="B159" s="17" t="str">
        <f>IF(ISBLANK('Input-Accounts'!B159),"",'Input-Accounts'!B159)</f>
        <v>Uncollectible accounts</v>
      </c>
      <c r="C159" s="113">
        <f>IF(ISBLANK('Input-Accounts'!C159),"",'Input-Accounts'!C159)</f>
        <v>904</v>
      </c>
      <c r="D159" s="143">
        <f>Functionalization!$D159</f>
        <v>1667277.7005784863</v>
      </c>
      <c r="E159" s="143">
        <f t="shared" ca="1" si="27"/>
        <v>0</v>
      </c>
      <c r="F159" s="89" t="str">
        <f>IF($D159=0,"-",IF('Input-Accounts'!$E159&lt;&gt;0,'Input-Accounts'!$E159,'Input-Accounts'!$G159))</f>
        <v>CUSTOMER</v>
      </c>
      <c r="G159" s="143">
        <f ca="1">IF(G$5&lt;&gt;"",HLOOKUP(G$5,Functionalization!$G$6:$R$305,ROW($A159)-5,FALSE),IFERROR(INDEX(G$269:G$305,MATCH($F159,$B$269:$B$305,0))/VLOOKUP($F159,$B$269:$BB$305,MATCH(LEFT(TRIM(G$6),FIND("~",SUBSTITUTE(G$6,"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159))*HLOOKUP(LEFT(TRIM(G$6),FIND("~",SUBSTITUTE(G$6," ","~",LEN(TRIM(G$6))-LEN(SUBSTITUTE(TRIM(G$6)," ",""))))-1)&amp;" Total",$B$6:$BB$305,ROW($A159)-5,FALSE))</f>
        <v>0</v>
      </c>
      <c r="H159" s="143">
        <f ca="1">IF(H$5&lt;&gt;"",HLOOKUP(H$5,Functionalization!$G$6:$R$305,ROW($A159)-5,FALSE),IFERROR(INDEX(H$269:H$305,MATCH($F159,$B$269:$B$305,0))/VLOOKUP($F159,$B$269:$BB$305,MATCH(LEFT(TRIM(H$6),FIND("~",SUBSTITUTE(H$6,"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159))*HLOOKUP(LEFT(TRIM(H$6),FIND("~",SUBSTITUTE(H$6," ","~",LEN(TRIM(H$6))-LEN(SUBSTITUTE(TRIM(H$6)," ",""))))-1)&amp;" Total",$B$6:$BB$305,ROW($A159)-5,FALSE))</f>
        <v>0</v>
      </c>
      <c r="I159" s="143">
        <f ca="1">IF(I$5&lt;&gt;"",HLOOKUP(I$5,Functionalization!$G$6:$R$305,ROW($A159)-5,FALSE),IFERROR(INDEX(I$269:I$305,MATCH($F159,$B$269:$B$305,0))/VLOOKUP($F159,$B$269:$BB$305,MATCH(LEFT(TRIM(I$6),FIND("~",SUBSTITUTE(I$6,"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159))*HLOOKUP(LEFT(TRIM(I$6),FIND("~",SUBSTITUTE(I$6," ","~",LEN(TRIM(I$6))-LEN(SUBSTITUTE(TRIM(I$6)," ",""))))-1)&amp;" Total",$B$6:$BB$305,ROW($A159)-5,FALSE))</f>
        <v>0</v>
      </c>
      <c r="J159" s="143">
        <f ca="1">IF(J$5&lt;&gt;"",HLOOKUP(J$5,Functionalization!$G$6:$R$305,ROW($A159)-5,FALSE),IFERROR(INDEX(J$269:J$305,MATCH($F159,$B$269:$B$305,0))/VLOOKUP($F159,$B$269:$BB$305,MATCH(LEFT(TRIM(J$6),FIND("~",SUBSTITUTE(J$6,"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159))*HLOOKUP(LEFT(TRIM(J$6),FIND("~",SUBSTITUTE(J$6," ","~",LEN(TRIM(J$6))-LEN(SUBSTITUTE(TRIM(J$6)," ",""))))-1)&amp;" Total",$B$6:$BB$305,ROW($A159)-5,FALSE))</f>
        <v>0</v>
      </c>
      <c r="K159" s="143">
        <f ca="1">IF(K$5&lt;&gt;"",HLOOKUP(K$5,Functionalization!$G$6:$R$305,ROW($A159)-5,FALSE),IFERROR(INDEX(K$269:K$305,MATCH($F159,$B$269:$B$305,0))/VLOOKUP($F159,$B$269:$BB$305,MATCH(LEFT(TRIM(K$6),FIND("~",SUBSTITUTE(K$6,"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159))*HLOOKUP(LEFT(TRIM(K$6),FIND("~",SUBSTITUTE(K$6," ","~",LEN(TRIM(K$6))-LEN(SUBSTITUTE(TRIM(K$6)," ",""))))-1)&amp;" Total",$B$6:$BB$305,ROW($A159)-5,FALSE))</f>
        <v>0</v>
      </c>
      <c r="L159" s="143">
        <f ca="1">IF(L$5&lt;&gt;"",HLOOKUP(L$5,Functionalization!$G$6:$R$305,ROW($A159)-5,FALSE),IFERROR(INDEX(L$269:L$305,MATCH($F159,$B$269:$B$305,0))/VLOOKUP($F159,$B$269:$BB$305,MATCH(LEFT(TRIM(L$6),FIND("~",SUBSTITUTE(L$6,"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159))*HLOOKUP(LEFT(TRIM(L$6),FIND("~",SUBSTITUTE(L$6," ","~",LEN(TRIM(L$6))-LEN(SUBSTITUTE(TRIM(L$6)," ",""))))-1)&amp;" Total",$B$6:$BB$305,ROW($A159)-5,FALSE))</f>
        <v>0</v>
      </c>
      <c r="M159" s="143">
        <f ca="1">IF(M$5&lt;&gt;"",HLOOKUP(M$5,Functionalization!$G$6:$R$305,ROW($A159)-5,FALSE),IFERROR(INDEX(M$269:M$305,MATCH($F159,$B$269:$B$305,0))/VLOOKUP($F159,$B$269:$BB$305,MATCH(LEFT(TRIM(M$6),FIND("~",SUBSTITUTE(M$6,"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159))*HLOOKUP(LEFT(TRIM(M$6),FIND("~",SUBSTITUTE(M$6," ","~",LEN(TRIM(M$6))-LEN(SUBSTITUTE(TRIM(M$6)," ",""))))-1)&amp;" Total",$B$6:$BB$305,ROW($A159)-5,FALSE))</f>
        <v>0</v>
      </c>
      <c r="N159" s="143">
        <f ca="1">IF(N$5&lt;&gt;"",HLOOKUP(N$5,Functionalization!$G$6:$R$305,ROW($A159)-5,FALSE),IFERROR(INDEX(N$269:N$305,MATCH($F159,$B$269:$B$305,0))/VLOOKUP($F159,$B$269:$BB$305,MATCH(LEFT(TRIM(N$6),FIND("~",SUBSTITUTE(N$6,"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159))*HLOOKUP(LEFT(TRIM(N$6),FIND("~",SUBSTITUTE(N$6," ","~",LEN(TRIM(N$6))-LEN(SUBSTITUTE(TRIM(N$6)," ",""))))-1)&amp;" Total",$B$6:$BB$305,ROW($A159)-5,FALSE))</f>
        <v>0</v>
      </c>
      <c r="O159" s="143">
        <f ca="1">IF(O$5&lt;&gt;"",HLOOKUP(O$5,Functionalization!$G$6:$R$305,ROW($A159)-5,FALSE),IFERROR(INDEX(O$269:O$305,MATCH($F159,$B$269:$B$305,0))/VLOOKUP($F159,$B$269:$BB$305,MATCH(LEFT(TRIM(O$6),FIND("~",SUBSTITUTE(O$6,"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159))*HLOOKUP(LEFT(TRIM(O$6),FIND("~",SUBSTITUTE(O$6," ","~",LEN(TRIM(O$6))-LEN(SUBSTITUTE(TRIM(O$6)," ",""))))-1)&amp;" Total",$B$6:$BB$305,ROW($A159)-5,FALSE))</f>
        <v>1667277.7005784863</v>
      </c>
      <c r="P159" s="143">
        <f ca="1">IF(P$5&lt;&gt;"",HLOOKUP(P$5,Functionalization!$G$6:$R$305,ROW($A159)-5,FALSE),IFERROR(INDEX(P$269:P$305,MATCH($F159,$B$269:$B$305,0))/VLOOKUP($F159,$B$269:$BB$305,MATCH(LEFT(TRIM(P$6),FIND("~",SUBSTITUTE(P$6,"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159))*HLOOKUP(LEFT(TRIM(P$6),FIND("~",SUBSTITUTE(P$6," ","~",LEN(TRIM(P$6))-LEN(SUBSTITUTE(TRIM(P$6)," ",""))))-1)&amp;" Total",$B$6:$BB$305,ROW($A159)-5,FALSE))</f>
        <v>0</v>
      </c>
      <c r="Q159" s="143">
        <f ca="1">IF(Q$5&lt;&gt;"",HLOOKUP(Q$5,Functionalization!$G$6:$R$305,ROW($A159)-5,FALSE),IFERROR(INDEX(Q$269:Q$305,MATCH($F159,$B$269:$B$305,0))/VLOOKUP($F159,$B$269:$BB$305,MATCH(LEFT(TRIM(Q$6),FIND("~",SUBSTITUTE(Q$6,"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159))*HLOOKUP(LEFT(TRIM(Q$6),FIND("~",SUBSTITUTE(Q$6," ","~",LEN(TRIM(Q$6))-LEN(SUBSTITUTE(TRIM(Q$6)," ",""))))-1)&amp;" Total",$B$6:$BB$305,ROW($A159)-5,FALSE))</f>
        <v>0</v>
      </c>
      <c r="R159" s="143">
        <f ca="1">IF(R$5&lt;&gt;"",HLOOKUP(R$5,Functionalization!$G$6:$R$305,ROW($A159)-5,FALSE),IFERROR(INDEX(R$269:R$305,MATCH($F159,$B$269:$B$305,0))/VLOOKUP($F159,$B$269:$BB$305,MATCH(LEFT(TRIM(R$6),FIND("~",SUBSTITUTE(R$6,"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159))*HLOOKUP(LEFT(TRIM(R$6),FIND("~",SUBSTITUTE(R$6," ","~",LEN(TRIM(R$6))-LEN(SUBSTITUTE(TRIM(R$6)," ",""))))-1)&amp;" Total",$B$6:$BB$305,ROW($A159)-5,FALSE))</f>
        <v>1667277.7005784863</v>
      </c>
      <c r="S159" s="143">
        <f ca="1">IF(S$5&lt;&gt;"",HLOOKUP(S$5,Functionalization!$G$6:$R$305,ROW($A159)-5,FALSE),IFERROR(INDEX(S$269:S$305,MATCH($F159,$B$269:$B$305,0))/VLOOKUP($F159,$B$269:$BB$305,MATCH(LEFT(TRIM(S$6),FIND("~",SUBSTITUTE(S$6,"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159))*HLOOKUP(LEFT(TRIM(S$6),FIND("~",SUBSTITUTE(S$6," ","~",LEN(TRIM(S$6))-LEN(SUBSTITUTE(TRIM(S$6)," ",""))))-1)&amp;" Total",$B$6:$BB$305,ROW($A159)-5,FALSE))</f>
        <v>0</v>
      </c>
      <c r="T159" s="143">
        <f ca="1">IF(T$5&lt;&gt;"",HLOOKUP(T$5,Functionalization!$G$6:$R$305,ROW($A159)-5,FALSE),IFERROR(INDEX(T$269:T$305,MATCH($F159,$B$269:$B$305,0))/VLOOKUP($F159,$B$269:$BB$305,MATCH(LEFT(TRIM(T$6),FIND("~",SUBSTITUTE(T$6,"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159))*HLOOKUP(LEFT(TRIM(T$6),FIND("~",SUBSTITUTE(T$6," ","~",LEN(TRIM(T$6))-LEN(SUBSTITUTE(TRIM(T$6)," ",""))))-1)&amp;" Total",$B$6:$BB$305,ROW($A159)-5,FALSE))</f>
        <v>0</v>
      </c>
      <c r="U159" s="143">
        <f ca="1">IF(U$5&lt;&gt;"",HLOOKUP(U$5,Functionalization!$G$6:$R$305,ROW($A159)-5,FALSE),IFERROR(INDEX(U$269:U$305,MATCH($F159,$B$269:$B$305,0))/VLOOKUP($F159,$B$269:$BB$305,MATCH(LEFT(TRIM(U$6),FIND("~",SUBSTITUTE(U$6,"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159))*HLOOKUP(LEFT(TRIM(U$6),FIND("~",SUBSTITUTE(U$6," ","~",LEN(TRIM(U$6))-LEN(SUBSTITUTE(TRIM(U$6)," ",""))))-1)&amp;" Total",$B$6:$BB$305,ROW($A159)-5,FALSE))</f>
        <v>0</v>
      </c>
      <c r="V159" s="143">
        <f ca="1">IF(V$5&lt;&gt;"",HLOOKUP(V$5,Functionalization!$G$6:$R$305,ROW($A159)-5,FALSE),IFERROR(INDEX(V$269:V$305,MATCH($F159,$B$269:$B$305,0))/VLOOKUP($F159,$B$269:$BB$305,MATCH(LEFT(TRIM(V$6),FIND("~",SUBSTITUTE(V$6,"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159))*HLOOKUP(LEFT(TRIM(V$6),FIND("~",SUBSTITUTE(V$6," ","~",LEN(TRIM(V$6))-LEN(SUBSTITUTE(TRIM(V$6)," ",""))))-1)&amp;" Total",$B$6:$BB$305,ROW($A159)-5,FALSE))</f>
        <v>0</v>
      </c>
      <c r="W159" s="143">
        <f ca="1">IF(W$5&lt;&gt;"",HLOOKUP(W$5,Functionalization!$G$6:$R$305,ROW($A159)-5,FALSE),IFERROR(INDEX(W$269:W$305,MATCH($F159,$B$269:$B$305,0))/VLOOKUP($F159,$B$269:$BB$305,MATCH(LEFT(TRIM(W$6),FIND("~",SUBSTITUTE(W$6,"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159))*HLOOKUP(LEFT(TRIM(W$6),FIND("~",SUBSTITUTE(W$6," ","~",LEN(TRIM(W$6))-LEN(SUBSTITUTE(TRIM(W$6)," ",""))))-1)&amp;" Total",$B$6:$BB$305,ROW($A159)-5,FALSE))</f>
        <v>0</v>
      </c>
      <c r="X159" s="143">
        <f ca="1">IF(X$5&lt;&gt;"",HLOOKUP(X$5,Functionalization!$G$6:$R$305,ROW($A159)-5,FALSE),IFERROR(INDEX(X$269:X$305,MATCH($F159,$B$269:$B$305,0))/VLOOKUP($F159,$B$269:$BB$305,MATCH(LEFT(TRIM(X$6),FIND("~",SUBSTITUTE(X$6,"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159))*HLOOKUP(LEFT(TRIM(X$6),FIND("~",SUBSTITUTE(X$6," ","~",LEN(TRIM(X$6))-LEN(SUBSTITUTE(TRIM(X$6)," ",""))))-1)&amp;" Total",$B$6:$BB$305,ROW($A159)-5,FALSE))</f>
        <v>0</v>
      </c>
      <c r="Y159" s="143">
        <f ca="1">IF(Y$5&lt;&gt;"",HLOOKUP(Y$5,Functionalization!$G$6:$R$305,ROW($A159)-5,FALSE),IFERROR(INDEX(Y$269:Y$305,MATCH($F159,$B$269:$B$305,0))/VLOOKUP($F159,$B$269:$BB$305,MATCH(LEFT(TRIM(Y$6),FIND("~",SUBSTITUTE(Y$6,"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159))*HLOOKUP(LEFT(TRIM(Y$6),FIND("~",SUBSTITUTE(Y$6," ","~",LEN(TRIM(Y$6))-LEN(SUBSTITUTE(TRIM(Y$6)," ",""))))-1)&amp;" Total",$B$6:$BB$305,ROW($A159)-5,FALSE))</f>
        <v>0</v>
      </c>
      <c r="Z159" s="143">
        <f ca="1">IF(Z$5&lt;&gt;"",HLOOKUP(Z$5,Functionalization!$G$6:$R$305,ROW($A159)-5,FALSE),IFERROR(INDEX(Z$269:Z$305,MATCH($F159,$B$269:$B$305,0))/VLOOKUP($F159,$B$269:$BB$305,MATCH(LEFT(TRIM(Z$6),FIND("~",SUBSTITUTE(Z$6,"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159))*HLOOKUP(LEFT(TRIM(Z$6),FIND("~",SUBSTITUTE(Z$6," ","~",LEN(TRIM(Z$6))-LEN(SUBSTITUTE(TRIM(Z$6)," ",""))))-1)&amp;" Total",$B$6:$BB$305,ROW($A159)-5,FALSE))</f>
        <v>0</v>
      </c>
      <c r="AA159" s="143">
        <f ca="1">IF(AA$5&lt;&gt;"",HLOOKUP(AA$5,Functionalization!$G$6:$R$305,ROW($A159)-5,FALSE),IFERROR(INDEX(AA$269:AA$305,MATCH($F159,$B$269:$B$305,0))/VLOOKUP($F159,$B$269:$BB$305,MATCH(LEFT(TRIM(AA$6),FIND("~",SUBSTITUTE(AA$6,"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159))*HLOOKUP(LEFT(TRIM(AA$6),FIND("~",SUBSTITUTE(AA$6," ","~",LEN(TRIM(AA$6))-LEN(SUBSTITUTE(TRIM(AA$6)," ",""))))-1)&amp;" Total",$B$6:$BB$305,ROW($A159)-5,FALSE))</f>
        <v>0</v>
      </c>
      <c r="AB159" s="143">
        <f ca="1">IF(AB$5&lt;&gt;"",HLOOKUP(AB$5,Functionalization!$G$6:$R$305,ROW($A159)-5,FALSE),IFERROR(INDEX(AB$269:AB$305,MATCH($F159,$B$269:$B$305,0))/VLOOKUP($F159,$B$269:$BB$305,MATCH(LEFT(TRIM(AB$6),FIND("~",SUBSTITUTE(AB$6,"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159))*HLOOKUP(LEFT(TRIM(AB$6),FIND("~",SUBSTITUTE(AB$6," ","~",LEN(TRIM(AB$6))-LEN(SUBSTITUTE(TRIM(AB$6)," ",""))))-1)&amp;" Total",$B$6:$BB$305,ROW($A159)-5,FALSE))</f>
        <v>0</v>
      </c>
      <c r="AC159" s="143">
        <f ca="1">IF(AC$5&lt;&gt;"",HLOOKUP(AC$5,Functionalization!$G$6:$R$305,ROW($A159)-5,FALSE),IFERROR(INDEX(AC$269:AC$305,MATCH($F159,$B$269:$B$305,0))/VLOOKUP($F159,$B$269:$BB$305,MATCH(LEFT(TRIM(AC$6),FIND("~",SUBSTITUTE(AC$6,"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159))*HLOOKUP(LEFT(TRIM(AC$6),FIND("~",SUBSTITUTE(AC$6," ","~",LEN(TRIM(AC$6))-LEN(SUBSTITUTE(TRIM(AC$6)," ",""))))-1)&amp;" Total",$B$6:$BB$305,ROW($A159)-5,FALSE))</f>
        <v>0</v>
      </c>
      <c r="AD159" s="143">
        <f ca="1">IF(AD$5&lt;&gt;"",HLOOKUP(AD$5,Functionalization!$G$6:$R$305,ROW($A159)-5,FALSE),IFERROR(INDEX(AD$269:AD$305,MATCH($F159,$B$269:$B$305,0))/VLOOKUP($F159,$B$269:$BB$305,MATCH(LEFT(TRIM(AD$6),FIND("~",SUBSTITUTE(AD$6,"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159))*HLOOKUP(LEFT(TRIM(AD$6),FIND("~",SUBSTITUTE(AD$6," ","~",LEN(TRIM(AD$6))-LEN(SUBSTITUTE(TRIM(AD$6)," ",""))))-1)&amp;" Total",$B$6:$BB$305,ROW($A159)-5,FALSE))</f>
        <v>0</v>
      </c>
      <c r="AE159" s="143">
        <f ca="1">IF(AE$5&lt;&gt;"",HLOOKUP(AE$5,Functionalization!$G$6:$R$305,ROW($A159)-5,FALSE),IFERROR(INDEX(AE$269:AE$305,MATCH($F159,$B$269:$B$305,0))/VLOOKUP($F159,$B$269:$BB$305,MATCH(LEFT(TRIM(AE$6),FIND("~",SUBSTITUTE(AE$6,"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159))*HLOOKUP(LEFT(TRIM(AE$6),FIND("~",SUBSTITUTE(AE$6," ","~",LEN(TRIM(AE$6))-LEN(SUBSTITUTE(TRIM(AE$6)," ",""))))-1)&amp;" Total",$B$6:$BB$305,ROW($A159)-5,FALSE))</f>
        <v>0</v>
      </c>
      <c r="AF159" s="143">
        <f ca="1">IF(AF$5&lt;&gt;"",HLOOKUP(AF$5,Functionalization!$G$6:$R$305,ROW($A159)-5,FALSE),IFERROR(INDEX(AF$269:AF$305,MATCH($F159,$B$269:$B$305,0))/VLOOKUP($F159,$B$269:$BB$305,MATCH(LEFT(TRIM(AF$6),FIND("~",SUBSTITUTE(AF$6,"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159))*HLOOKUP(LEFT(TRIM(AF$6),FIND("~",SUBSTITUTE(AF$6," ","~",LEN(TRIM(AF$6))-LEN(SUBSTITUTE(TRIM(AF$6)," ",""))))-1)&amp;" Total",$B$6:$BB$305,ROW($A159)-5,FALSE))</f>
        <v>0</v>
      </c>
      <c r="AG159" s="143">
        <f ca="1">IF(AG$5&lt;&gt;"",HLOOKUP(AG$5,Functionalization!$G$6:$R$305,ROW($A159)-5,FALSE),IFERROR(INDEX(AG$269:AG$305,MATCH($F159,$B$269:$B$305,0))/VLOOKUP($F159,$B$269:$BB$305,MATCH(LEFT(TRIM(AG$6),FIND("~",SUBSTITUTE(AG$6,"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159))*HLOOKUP(LEFT(TRIM(AG$6),FIND("~",SUBSTITUTE(AG$6," ","~",LEN(TRIM(AG$6))-LEN(SUBSTITUTE(TRIM(AG$6)," ",""))))-1)&amp;" Total",$B$6:$BB$305,ROW($A159)-5,FALSE))</f>
        <v>0</v>
      </c>
      <c r="AH159" s="143">
        <f ca="1">IF(AH$5&lt;&gt;"",HLOOKUP(AH$5,Functionalization!$G$6:$R$305,ROW($A159)-5,FALSE),IFERROR(INDEX(AH$269:AH$305,MATCH($F159,$B$269:$B$305,0))/VLOOKUP($F159,$B$269:$BB$305,MATCH(LEFT(TRIM(AH$6),FIND("~",SUBSTITUTE(AH$6,"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159))*HLOOKUP(LEFT(TRIM(AH$6),FIND("~",SUBSTITUTE(AH$6," ","~",LEN(TRIM(AH$6))-LEN(SUBSTITUTE(TRIM(AH$6)," ",""))))-1)&amp;" Total",$B$6:$BB$305,ROW($A159)-5,FALSE))</f>
        <v>0</v>
      </c>
      <c r="AI159" s="143">
        <f ca="1">IF(AI$5&lt;&gt;"",HLOOKUP(AI$5,Functionalization!$G$6:$R$305,ROW($A159)-5,FALSE),IFERROR(INDEX(AI$269:AI$305,MATCH($F159,$B$269:$B$305,0))/VLOOKUP($F159,$B$269:$BB$305,MATCH(LEFT(TRIM(AI$6),FIND("~",SUBSTITUTE(AI$6,"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159))*HLOOKUP(LEFT(TRIM(AI$6),FIND("~",SUBSTITUTE(AI$6," ","~",LEN(TRIM(AI$6))-LEN(SUBSTITUTE(TRIM(AI$6)," ",""))))-1)&amp;" Total",$B$6:$BB$305,ROW($A159)-5,FALSE))</f>
        <v>0</v>
      </c>
      <c r="AJ159" s="143">
        <f ca="1">IF(AJ$5&lt;&gt;"",HLOOKUP(AJ$5,Functionalization!$G$6:$R$305,ROW($A159)-5,FALSE),IFERROR(INDEX(AJ$269:AJ$305,MATCH($F159,$B$269:$B$305,0))/VLOOKUP($F159,$B$269:$BB$305,MATCH(LEFT(TRIM(AJ$6),FIND("~",SUBSTITUTE(AJ$6,"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159))*HLOOKUP(LEFT(TRIM(AJ$6),FIND("~",SUBSTITUTE(AJ$6," ","~",LEN(TRIM(AJ$6))-LEN(SUBSTITUTE(TRIM(AJ$6)," ",""))))-1)&amp;" Total",$B$6:$BB$305,ROW($A159)-5,FALSE))</f>
        <v>0</v>
      </c>
      <c r="AK159" s="143">
        <f ca="1">IF(AK$5&lt;&gt;"",HLOOKUP(AK$5,Functionalization!$G$6:$R$305,ROW($A159)-5,FALSE),IFERROR(INDEX(AK$269:AK$305,MATCH($F159,$B$269:$B$305,0))/VLOOKUP($F159,$B$269:$BB$305,MATCH(LEFT(TRIM(AK$6),FIND("~",SUBSTITUTE(AK$6,"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159))*HLOOKUP(LEFT(TRIM(AK$6),FIND("~",SUBSTITUTE(AK$6," ","~",LEN(TRIM(AK$6))-LEN(SUBSTITUTE(TRIM(AK$6)," ",""))))-1)&amp;" Total",$B$6:$BB$305,ROW($A159)-5,FALSE))</f>
        <v>0</v>
      </c>
      <c r="AL159" s="143">
        <f ca="1">IF(AL$5&lt;&gt;"",HLOOKUP(AL$5,Functionalization!$G$6:$R$305,ROW($A159)-5,FALSE),IFERROR(INDEX(AL$269:AL$305,MATCH($F159,$B$269:$B$305,0))/VLOOKUP($F159,$B$269:$BB$305,MATCH(LEFT(TRIM(AL$6),FIND("~",SUBSTITUTE(AL$6,"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159))*HLOOKUP(LEFT(TRIM(AL$6),FIND("~",SUBSTITUTE(AL$6," ","~",LEN(TRIM(AL$6))-LEN(SUBSTITUTE(TRIM(AL$6)," ",""))))-1)&amp;" Total",$B$6:$BB$305,ROW($A159)-5,FALSE))</f>
        <v>0</v>
      </c>
      <c r="AM159" s="143">
        <f ca="1">IF(AM$5&lt;&gt;"",HLOOKUP(AM$5,Functionalization!$G$6:$R$305,ROW($A159)-5,FALSE),IFERROR(INDEX(AM$269:AM$305,MATCH($F159,$B$269:$B$305,0))/VLOOKUP($F159,$B$269:$BB$305,MATCH(LEFT(TRIM(AM$6),FIND("~",SUBSTITUTE(AM$6,"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159))*HLOOKUP(LEFT(TRIM(AM$6),FIND("~",SUBSTITUTE(AM$6," ","~",LEN(TRIM(AM$6))-LEN(SUBSTITUTE(TRIM(AM$6)," ",""))))-1)&amp;" Total",$B$6:$BB$305,ROW($A159)-5,FALSE))</f>
        <v>0</v>
      </c>
      <c r="AN159" s="143">
        <f ca="1">IF(AN$5&lt;&gt;"",HLOOKUP(AN$5,Functionalization!$G$6:$R$305,ROW($A159)-5,FALSE),IFERROR(INDEX(AN$269:AN$305,MATCH($F159,$B$269:$B$305,0))/VLOOKUP($F159,$B$269:$BB$305,MATCH(LEFT(TRIM(AN$6),FIND("~",SUBSTITUTE(AN$6,"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159))*HLOOKUP(LEFT(TRIM(AN$6),FIND("~",SUBSTITUTE(AN$6," ","~",LEN(TRIM(AN$6))-LEN(SUBSTITUTE(TRIM(AN$6)," ",""))))-1)&amp;" Total",$B$6:$BB$305,ROW($A159)-5,FALSE))</f>
        <v>0</v>
      </c>
      <c r="AO159" s="143">
        <f ca="1">IF(AO$5&lt;&gt;"",HLOOKUP(AO$5,Functionalization!$G$6:$R$305,ROW($A159)-5,FALSE),IFERROR(INDEX(AO$269:AO$305,MATCH($F159,$B$269:$B$305,0))/VLOOKUP($F159,$B$269:$BB$305,MATCH(LEFT(TRIM(AO$6),FIND("~",SUBSTITUTE(AO$6,"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159))*HLOOKUP(LEFT(TRIM(AO$6),FIND("~",SUBSTITUTE(AO$6," ","~",LEN(TRIM(AO$6))-LEN(SUBSTITUTE(TRIM(AO$6)," ",""))))-1)&amp;" Total",$B$6:$BB$305,ROW($A159)-5,FALSE))</f>
        <v>0</v>
      </c>
      <c r="AP159" s="143">
        <f ca="1">IF(AP$5&lt;&gt;"",HLOOKUP(AP$5,Functionalization!$G$6:$R$305,ROW($A159)-5,FALSE),IFERROR(INDEX(AP$269:AP$305,MATCH($F159,$B$269:$B$305,0))/VLOOKUP($F159,$B$269:$BB$305,MATCH(LEFT(TRIM(AP$6),FIND("~",SUBSTITUTE(AP$6,"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159))*HLOOKUP(LEFT(TRIM(AP$6),FIND("~",SUBSTITUTE(AP$6," ","~",LEN(TRIM(AP$6))-LEN(SUBSTITUTE(TRIM(AP$6)," ",""))))-1)&amp;" Total",$B$6:$BB$305,ROW($A159)-5,FALSE))</f>
        <v>0</v>
      </c>
      <c r="AQ159" s="143">
        <f ca="1">IF(AQ$5&lt;&gt;"",HLOOKUP(AQ$5,Functionalization!$G$6:$R$305,ROW($A159)-5,FALSE),IFERROR(INDEX(AQ$269:AQ$305,MATCH($F159,$B$269:$B$305,0))/VLOOKUP($F159,$B$269:$BB$305,MATCH(LEFT(TRIM(AQ$6),FIND("~",SUBSTITUTE(AQ$6,"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159))*HLOOKUP(LEFT(TRIM(AQ$6),FIND("~",SUBSTITUTE(AQ$6," ","~",LEN(TRIM(AQ$6))-LEN(SUBSTITUTE(TRIM(AQ$6)," ",""))))-1)&amp;" Total",$B$6:$BB$305,ROW($A159)-5,FALSE))</f>
        <v>0</v>
      </c>
      <c r="AR159" s="143">
        <f ca="1">IF(AR$5&lt;&gt;"",HLOOKUP(AR$5,Functionalization!$G$6:$R$305,ROW($A159)-5,FALSE),IFERROR(INDEX(AR$269:AR$305,MATCH($F159,$B$269:$B$305,0))/VLOOKUP($F159,$B$269:$BB$305,MATCH(LEFT(TRIM(AR$6),FIND("~",SUBSTITUTE(AR$6,"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159))*HLOOKUP(LEFT(TRIM(AR$6),FIND("~",SUBSTITUTE(AR$6," ","~",LEN(TRIM(AR$6))-LEN(SUBSTITUTE(TRIM(AR$6)," ",""))))-1)&amp;" Total",$B$6:$BB$305,ROW($A159)-5,FALSE))</f>
        <v>0</v>
      </c>
      <c r="AS159" s="143">
        <f ca="1">IF(AS$5&lt;&gt;"",HLOOKUP(AS$5,Functionalization!$G$6:$R$305,ROW($A159)-5,FALSE),IFERROR(INDEX(AS$269:AS$305,MATCH($F159,$B$269:$B$305,0))/VLOOKUP($F159,$B$269:$BB$305,MATCH(LEFT(TRIM(AS$6),FIND("~",SUBSTITUTE(AS$6,"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159))*HLOOKUP(LEFT(TRIM(AS$6),FIND("~",SUBSTITUTE(AS$6," ","~",LEN(TRIM(AS$6))-LEN(SUBSTITUTE(TRIM(AS$6)," ",""))))-1)&amp;" Total",$B$6:$BB$305,ROW($A159)-5,FALSE))</f>
        <v>0</v>
      </c>
      <c r="AT159" s="143">
        <f ca="1">IF(AT$5&lt;&gt;"",HLOOKUP(AT$5,Functionalization!$G$6:$R$305,ROW($A159)-5,FALSE),IFERROR(INDEX(AT$269:AT$305,MATCH($F159,$B$269:$B$305,0))/VLOOKUP($F159,$B$269:$BB$305,MATCH(LEFT(TRIM(AT$6),FIND("~",SUBSTITUTE(AT$6,"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159))*HLOOKUP(LEFT(TRIM(AT$6),FIND("~",SUBSTITUTE(AT$6," ","~",LEN(TRIM(AT$6))-LEN(SUBSTITUTE(TRIM(AT$6)," ",""))))-1)&amp;" Total",$B$6:$BB$305,ROW($A159)-5,FALSE))</f>
        <v>0</v>
      </c>
      <c r="AU159" s="143">
        <f ca="1">IF(AU$5&lt;&gt;"",HLOOKUP(AU$5,Functionalization!$G$6:$R$305,ROW($A159)-5,FALSE),IFERROR(INDEX(AU$269:AU$305,MATCH($F159,$B$269:$B$305,0))/VLOOKUP($F159,$B$269:$BB$305,MATCH(LEFT(TRIM(AU$6),FIND("~",SUBSTITUTE(AU$6,"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159))*HLOOKUP(LEFT(TRIM(AU$6),FIND("~",SUBSTITUTE(AU$6," ","~",LEN(TRIM(AU$6))-LEN(SUBSTITUTE(TRIM(AU$6)," ",""))))-1)&amp;" Total",$B$6:$BB$305,ROW($A159)-5,FALSE))</f>
        <v>0</v>
      </c>
      <c r="AV159" s="143">
        <f ca="1">IF(AV$5&lt;&gt;"",HLOOKUP(AV$5,Functionalization!$G$6:$R$305,ROW($A159)-5,FALSE),IFERROR(INDEX(AV$269:AV$305,MATCH($F159,$B$269:$B$305,0))/VLOOKUP($F159,$B$269:$BB$305,MATCH(LEFT(TRIM(AV$6),FIND("~",SUBSTITUTE(AV$6,"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159))*HLOOKUP(LEFT(TRIM(AV$6),FIND("~",SUBSTITUTE(AV$6," ","~",LEN(TRIM(AV$6))-LEN(SUBSTITUTE(TRIM(AV$6)," ",""))))-1)&amp;" Total",$B$6:$BB$305,ROW($A159)-5,FALSE))</f>
        <v>0</v>
      </c>
      <c r="AW159" s="143">
        <f ca="1">IF(AW$5&lt;&gt;"",HLOOKUP(AW$5,Functionalization!$G$6:$R$305,ROW($A159)-5,FALSE),IFERROR(INDEX(AW$269:AW$305,MATCH($F159,$B$269:$B$305,0))/VLOOKUP($F159,$B$269:$BB$305,MATCH(LEFT(TRIM(AW$6),FIND("~",SUBSTITUTE(AW$6,"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159))*HLOOKUP(LEFT(TRIM(AW$6),FIND("~",SUBSTITUTE(AW$6," ","~",LEN(TRIM(AW$6))-LEN(SUBSTITUTE(TRIM(AW$6)," ",""))))-1)&amp;" Total",$B$6:$BB$305,ROW($A159)-5,FALSE))</f>
        <v>0</v>
      </c>
      <c r="AX159" s="143">
        <f ca="1">IF(AX$5&lt;&gt;"",HLOOKUP(AX$5,Functionalization!$G$6:$R$305,ROW($A159)-5,FALSE),IFERROR(INDEX(AX$269:AX$305,MATCH($F159,$B$269:$B$305,0))/VLOOKUP($F159,$B$269:$BB$305,MATCH(LEFT(TRIM(AX$6),FIND("~",SUBSTITUTE(AX$6,"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159))*HLOOKUP(LEFT(TRIM(AX$6),FIND("~",SUBSTITUTE(AX$6," ","~",LEN(TRIM(AX$6))-LEN(SUBSTITUTE(TRIM(AX$6)," ",""))))-1)&amp;" Total",$B$6:$BB$305,ROW($A159)-5,FALSE))</f>
        <v>0</v>
      </c>
      <c r="AY159" s="143">
        <f ca="1">IF(AY$5&lt;&gt;"",HLOOKUP(AY$5,Functionalization!$G$6:$R$305,ROW($A159)-5,FALSE),IFERROR(INDEX(AY$269:AY$305,MATCH($F159,$B$269:$B$305,0))/VLOOKUP($F159,$B$269:$BB$305,MATCH(LEFT(TRIM(AY$6),FIND("~",SUBSTITUTE(AY$6,"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159))*HLOOKUP(LEFT(TRIM(AY$6),FIND("~",SUBSTITUTE(AY$6," ","~",LEN(TRIM(AY$6))-LEN(SUBSTITUTE(TRIM(AY$6)," ",""))))-1)&amp;" Total",$B$6:$BB$305,ROW($A159)-5,FALSE))</f>
        <v>0</v>
      </c>
      <c r="AZ159" s="143">
        <f ca="1">IF(AZ$5&lt;&gt;"",HLOOKUP(AZ$5,Functionalization!$G$6:$R$305,ROW($A159)-5,FALSE),IFERROR(INDEX(AZ$269:AZ$305,MATCH($F159,$B$269:$B$305,0))/VLOOKUP($F159,$B$269:$BB$305,MATCH(LEFT(TRIM(AZ$6),FIND("~",SUBSTITUTE(AZ$6,"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159))*HLOOKUP(LEFT(TRIM(AZ$6),FIND("~",SUBSTITUTE(AZ$6," ","~",LEN(TRIM(AZ$6))-LEN(SUBSTITUTE(TRIM(AZ$6)," ",""))))-1)&amp;" Total",$B$6:$BB$305,ROW($A159)-5,FALSE))</f>
        <v>0</v>
      </c>
      <c r="BA159" s="143">
        <f ca="1">IF(BA$5&lt;&gt;"",HLOOKUP(BA$5,Functionalization!$G$6:$R$305,ROW($A159)-5,FALSE),IFERROR(INDEX(BA$269:BA$305,MATCH($F159,$B$269:$B$305,0))/VLOOKUP($F159,$B$269:$BB$305,MATCH(LEFT(TRIM(BA$6),FIND("~",SUBSTITUTE(BA$6,"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159))*HLOOKUP(LEFT(TRIM(BA$6),FIND("~",SUBSTITUTE(BA$6," ","~",LEN(TRIM(BA$6))-LEN(SUBSTITUTE(TRIM(BA$6)," ",""))))-1)&amp;" Total",$B$6:$BB$305,ROW($A159)-5,FALSE))</f>
        <v>0</v>
      </c>
      <c r="BB159" s="143">
        <f ca="1">IF(BB$5&lt;&gt;"",HLOOKUP(BB$5,Functionalization!$G$6:$R$305,ROW($A159)-5,FALSE),IFERROR(INDEX(BB$269:BB$305,MATCH($F159,$B$269:$B$305,0))/VLOOKUP($F159,$B$269:$BB$305,MATCH(LEFT(TRIM(BB$6),FIND("~",SUBSTITUTE(BB$6,"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159))*HLOOKUP(LEFT(TRIM(BB$6),FIND("~",SUBSTITUTE(BB$6," ","~",LEN(TRIM(BB$6))-LEN(SUBSTITUTE(TRIM(BB$6)," ",""))))-1)&amp;" Total",$B$6:$BB$305,ROW($A159)-5,FALSE))</f>
        <v>0</v>
      </c>
      <c r="BD159" s="79">
        <f ca="1">IFERROR(IF(SUMIF($G$6:$BB$6,BD$6&amp;" Total",$G159:$BB159)-(SUMIF($G$6:$BB$6,BD$6&amp;" "&amp;'Input-Func_Class'!$D$22,$G159:$BB159)+IFERROR(SUMIF($G$6:$BB$6,BD$6&amp;" "&amp;'Input-Func_Class'!$E$22,$G159:$BB159),SUMIF($G$6:$BB$6,BD$6&amp;" "&amp;'Input-Func_Class'!$B$24,$G159:$BB159))+SUMIF($G$6:$BB$6,BD$6&amp;" "&amp;'Input-Func_Class'!$F$22,$G159:$BB159))&lt;Check_Limit,0,1),1)</f>
        <v>0</v>
      </c>
      <c r="BE159" s="79">
        <f ca="1">IFERROR(IF(SUMIF($G$6:$BB$6,BE$6&amp;" Total",$G159:$BB159)-(SUMIF($G$6:$BB$6,BE$6&amp;" "&amp;'Input-Func_Class'!$D$22,$G159:$BB159)+IFERROR(SUMIF($G$6:$BB$6,BE$6&amp;" "&amp;'Input-Func_Class'!$E$22,$G159:$BB159),SUMIF($G$6:$BB$6,BE$6&amp;" "&amp;'Input-Func_Class'!$B$24,$G159:$BB159))+SUMIF($G$6:$BB$6,BE$6&amp;" "&amp;'Input-Func_Class'!$F$22,$G159:$BB159))&lt;Check_Limit,0,1),1)</f>
        <v>0</v>
      </c>
      <c r="BF159" s="79">
        <f ca="1">IFERROR(IF(SUMIF($G$6:$BB$6,BF$6&amp;" Total",$G159:$BB159)-(SUMIF($G$6:$BB$6,BF$6&amp;" "&amp;'Input-Func_Class'!$D$22,$G159:$BB159)+IFERROR(SUMIF($G$6:$BB$6,BF$6&amp;" "&amp;'Input-Func_Class'!$E$22,$G159:$BB159),SUMIF($G$6:$BB$6,BF$6&amp;" "&amp;'Input-Func_Class'!$B$24,$G159:$BB159))+SUMIF($G$6:$BB$6,BF$6&amp;" "&amp;'Input-Func_Class'!$F$22,$G159:$BB159))&lt;Check_Limit,0,1),1)</f>
        <v>0</v>
      </c>
      <c r="BG159" s="79">
        <f ca="1">IFERROR(IF(SUMIF($G$6:$BB$6,BG$6&amp;" Total",$G159:$BB159)-(SUMIF($G$6:$BB$6,BG$6&amp;" "&amp;'Input-Func_Class'!$D$22,$G159:$BB159)+IFERROR(SUMIF($G$6:$BB$6,BG$6&amp;" "&amp;'Input-Func_Class'!$E$22,$G159:$BB159),SUMIF($G$6:$BB$6,BG$6&amp;" "&amp;'Input-Func_Class'!$B$24,$G159:$BB159))+SUMIF($G$6:$BB$6,BG$6&amp;" "&amp;'Input-Func_Class'!$F$22,$G159:$BB159))&lt;Check_Limit,0,1),1)</f>
        <v>0</v>
      </c>
      <c r="BH159" s="79">
        <f ca="1">IFERROR(IF(SUMIF($G$6:$BB$6,BH$6&amp;" Total",$G159:$BB159)-(SUMIF($G$6:$BB$6,BH$6&amp;" "&amp;'Input-Func_Class'!$D$22,$G159:$BB159)+IFERROR(SUMIF($G$6:$BB$6,BH$6&amp;" "&amp;'Input-Func_Class'!$E$22,$G159:$BB159),SUMIF($G$6:$BB$6,BH$6&amp;" "&amp;'Input-Func_Class'!$B$24,$G159:$BB159))+SUMIF($G$6:$BB$6,BH$6&amp;" "&amp;'Input-Func_Class'!$F$22,$G159:$BB159))&lt;Check_Limit,0,1),1)</f>
        <v>0</v>
      </c>
      <c r="BI159" s="79">
        <f ca="1">IFERROR(IF(SUMIF($G$6:$BB$6,BI$6&amp;" Total",$G159:$BB159)-(SUMIF($G$6:$BB$6,BI$6&amp;" "&amp;'Input-Func_Class'!$D$22,$G159:$BB159)+IFERROR(SUMIF($G$6:$BB$6,BI$6&amp;" "&amp;'Input-Func_Class'!$E$22,$G159:$BB159),SUMIF($G$6:$BB$6,BI$6&amp;" "&amp;'Input-Func_Class'!$B$24,$G159:$BB159))+SUMIF($G$6:$BB$6,BI$6&amp;" "&amp;'Input-Func_Class'!$F$22,$G159:$BB159))&lt;Check_Limit,0,1),1)</f>
        <v>0</v>
      </c>
      <c r="BJ159" s="79">
        <f ca="1">IFERROR(IF(SUMIF($G$6:$BB$6,BJ$6&amp;" Total",$G159:$BB159)-(SUMIF($G$6:$BB$6,BJ$6&amp;" "&amp;'Input-Func_Class'!$D$22,$G159:$BB159)+IFERROR(SUMIF($G$6:$BB$6,BJ$6&amp;" "&amp;'Input-Func_Class'!$E$22,$G159:$BB159),SUMIF($G$6:$BB$6,BJ$6&amp;" "&amp;'Input-Func_Class'!$B$24,$G159:$BB159))+SUMIF($G$6:$BB$6,BJ$6&amp;" "&amp;'Input-Func_Class'!$F$22,$G159:$BB159))&lt;Check_Limit,0,1),1)</f>
        <v>0</v>
      </c>
      <c r="BK159" s="79">
        <f ca="1">IFERROR(IF(SUMIF($G$6:$BB$6,BK$6&amp;" Total",$G159:$BB159)-(SUMIF($G$6:$BB$6,BK$6&amp;" "&amp;'Input-Func_Class'!$D$22,$G159:$BB159)+IFERROR(SUMIF($G$6:$BB$6,BK$6&amp;" "&amp;'Input-Func_Class'!$E$22,$G159:$BB159),SUMIF($G$6:$BB$6,BK$6&amp;" "&amp;'Input-Func_Class'!$B$24,$G159:$BB159))+SUMIF($G$6:$BB$6,BK$6&amp;" "&amp;'Input-Func_Class'!$F$22,$G159:$BB159))&lt;Check_Limit,0,1),1)</f>
        <v>0</v>
      </c>
      <c r="BL159" s="79">
        <f ca="1">IFERROR(IF(SUMIF($G$6:$BB$6,BL$6&amp;" Total",$G159:$BB159)-(SUMIF($G$6:$BB$6,BL$6&amp;" "&amp;'Input-Func_Class'!$D$22,$G159:$BB159)+IFERROR(SUMIF($G$6:$BB$6,BL$6&amp;" "&amp;'Input-Func_Class'!$E$22,$G159:$BB159),SUMIF($G$6:$BB$6,BL$6&amp;" "&amp;'Input-Func_Class'!$B$24,$G159:$BB159))+SUMIF($G$6:$BB$6,BL$6&amp;" "&amp;'Input-Func_Class'!$F$22,$G159:$BB159))&lt;Check_Limit,0,1),1)</f>
        <v>0</v>
      </c>
      <c r="BM159" s="79">
        <f ca="1">IFERROR(IF(SUMIF($G$6:$BB$6,BM$6&amp;" Total",$G159:$BB159)-(SUMIF($G$6:$BB$6,BM$6&amp;" "&amp;'Input-Func_Class'!$D$22,$G159:$BB159)+IFERROR(SUMIF($G$6:$BB$6,BM$6&amp;" "&amp;'Input-Func_Class'!$E$22,$G159:$BB159),SUMIF($G$6:$BB$6,BM$6&amp;" "&amp;'Input-Func_Class'!$B$24,$G159:$BB159))+SUMIF($G$6:$BB$6,BM$6&amp;" "&amp;'Input-Func_Class'!$F$22,$G159:$BB159))&lt;Check_Limit,0,1),1)</f>
        <v>0</v>
      </c>
      <c r="BN159" s="79">
        <f ca="1">IFERROR(IF(SUMIF($G$6:$BB$6,BN$6&amp;" Total",$G159:$BB159)-(SUMIF($G$6:$BB$6,BN$6&amp;" "&amp;'Input-Func_Class'!$D$22,$G159:$BB159)+IFERROR(SUMIF($G$6:$BB$6,BN$6&amp;" "&amp;'Input-Func_Class'!$E$22,$G159:$BB159),SUMIF($G$6:$BB$6,BN$6&amp;" "&amp;'Input-Func_Class'!$B$24,$G159:$BB159))+SUMIF($G$6:$BB$6,BN$6&amp;" "&amp;'Input-Func_Class'!$F$22,$G159:$BB159))&lt;Check_Limit,0,1),1)</f>
        <v>0</v>
      </c>
      <c r="BO159" s="79">
        <f ca="1">IFERROR(IF(SUMIF($G$6:$BB$6,BO$6&amp;" Total",$G159:$BB159)-(SUMIF($G$6:$BB$6,BO$6&amp;" "&amp;'Input-Func_Class'!$D$22,$G159:$BB159)+IFERROR(SUMIF($G$6:$BB$6,BO$6&amp;" "&amp;'Input-Func_Class'!$E$22,$G159:$BB159),SUMIF($G$6:$BB$6,BO$6&amp;" "&amp;'Input-Func_Class'!$B$24,$G159:$BB159))+SUMIF($G$6:$BB$6,BO$6&amp;" "&amp;'Input-Func_Class'!$F$22,$G159:$BB159))&lt;Check_Limit,0,1),1)</f>
        <v>0</v>
      </c>
    </row>
    <row r="160" spans="1:67" outlineLevel="1">
      <c r="A160" s="113">
        <f>IF(ISBLANK('Input-Accounts'!A160),"",'Input-Accounts'!A160)</f>
        <v>137</v>
      </c>
      <c r="B160" s="17" t="str">
        <f>IF(ISBLANK('Input-Accounts'!B160),"",'Input-Accounts'!B160)</f>
        <v xml:space="preserve">Miscellaneous customer accounts expenses </v>
      </c>
      <c r="C160" s="113">
        <f>IF(ISBLANK('Input-Accounts'!C160),"",'Input-Accounts'!C160)</f>
        <v>905</v>
      </c>
      <c r="D160" s="143">
        <f>Functionalization!$D160</f>
        <v>428.46888265690859</v>
      </c>
      <c r="E160" s="143">
        <f t="shared" ca="1" si="27"/>
        <v>0</v>
      </c>
      <c r="F160" s="89" t="str">
        <f>IF($D160=0,"-",IF('Input-Accounts'!$E160&lt;&gt;0,'Input-Accounts'!$E160,'Input-Accounts'!$G160))</f>
        <v>CUSTOMER</v>
      </c>
      <c r="G160" s="143">
        <f ca="1">IF(G$5&lt;&gt;"",HLOOKUP(G$5,Functionalization!$G$6:$R$305,ROW($A160)-5,FALSE),IFERROR(INDEX(G$269:G$305,MATCH($F160,$B$269:$B$305,0))/VLOOKUP($F160,$B$269:$BB$305,MATCH(LEFT(TRIM(G$6),FIND("~",SUBSTITUTE(G$6,"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160))*HLOOKUP(LEFT(TRIM(G$6),FIND("~",SUBSTITUTE(G$6," ","~",LEN(TRIM(G$6))-LEN(SUBSTITUTE(TRIM(G$6)," ",""))))-1)&amp;" Total",$B$6:$BB$305,ROW($A160)-5,FALSE))</f>
        <v>0</v>
      </c>
      <c r="H160" s="143">
        <f ca="1">IF(H$5&lt;&gt;"",HLOOKUP(H$5,Functionalization!$G$6:$R$305,ROW($A160)-5,FALSE),IFERROR(INDEX(H$269:H$305,MATCH($F160,$B$269:$B$305,0))/VLOOKUP($F160,$B$269:$BB$305,MATCH(LEFT(TRIM(H$6),FIND("~",SUBSTITUTE(H$6,"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160))*HLOOKUP(LEFT(TRIM(H$6),FIND("~",SUBSTITUTE(H$6," ","~",LEN(TRIM(H$6))-LEN(SUBSTITUTE(TRIM(H$6)," ",""))))-1)&amp;" Total",$B$6:$BB$305,ROW($A160)-5,FALSE))</f>
        <v>0</v>
      </c>
      <c r="I160" s="143">
        <f ca="1">IF(I$5&lt;&gt;"",HLOOKUP(I$5,Functionalization!$G$6:$R$305,ROW($A160)-5,FALSE),IFERROR(INDEX(I$269:I$305,MATCH($F160,$B$269:$B$305,0))/VLOOKUP($F160,$B$269:$BB$305,MATCH(LEFT(TRIM(I$6),FIND("~",SUBSTITUTE(I$6,"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160))*HLOOKUP(LEFT(TRIM(I$6),FIND("~",SUBSTITUTE(I$6," ","~",LEN(TRIM(I$6))-LEN(SUBSTITUTE(TRIM(I$6)," ",""))))-1)&amp;" Total",$B$6:$BB$305,ROW($A160)-5,FALSE))</f>
        <v>0</v>
      </c>
      <c r="J160" s="143">
        <f ca="1">IF(J$5&lt;&gt;"",HLOOKUP(J$5,Functionalization!$G$6:$R$305,ROW($A160)-5,FALSE),IFERROR(INDEX(J$269:J$305,MATCH($F160,$B$269:$B$305,0))/VLOOKUP($F160,$B$269:$BB$305,MATCH(LEFT(TRIM(J$6),FIND("~",SUBSTITUTE(J$6,"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160))*HLOOKUP(LEFT(TRIM(J$6),FIND("~",SUBSTITUTE(J$6," ","~",LEN(TRIM(J$6))-LEN(SUBSTITUTE(TRIM(J$6)," ",""))))-1)&amp;" Total",$B$6:$BB$305,ROW($A160)-5,FALSE))</f>
        <v>0</v>
      </c>
      <c r="K160" s="143">
        <f ca="1">IF(K$5&lt;&gt;"",HLOOKUP(K$5,Functionalization!$G$6:$R$305,ROW($A160)-5,FALSE),IFERROR(INDEX(K$269:K$305,MATCH($F160,$B$269:$B$305,0))/VLOOKUP($F160,$B$269:$BB$305,MATCH(LEFT(TRIM(K$6),FIND("~",SUBSTITUTE(K$6,"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160))*HLOOKUP(LEFT(TRIM(K$6),FIND("~",SUBSTITUTE(K$6," ","~",LEN(TRIM(K$6))-LEN(SUBSTITUTE(TRIM(K$6)," ",""))))-1)&amp;" Total",$B$6:$BB$305,ROW($A160)-5,FALSE))</f>
        <v>0</v>
      </c>
      <c r="L160" s="143">
        <f ca="1">IF(L$5&lt;&gt;"",HLOOKUP(L$5,Functionalization!$G$6:$R$305,ROW($A160)-5,FALSE),IFERROR(INDEX(L$269:L$305,MATCH($F160,$B$269:$B$305,0))/VLOOKUP($F160,$B$269:$BB$305,MATCH(LEFT(TRIM(L$6),FIND("~",SUBSTITUTE(L$6,"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160))*HLOOKUP(LEFT(TRIM(L$6),FIND("~",SUBSTITUTE(L$6," ","~",LEN(TRIM(L$6))-LEN(SUBSTITUTE(TRIM(L$6)," ",""))))-1)&amp;" Total",$B$6:$BB$305,ROW($A160)-5,FALSE))</f>
        <v>0</v>
      </c>
      <c r="M160" s="143">
        <f ca="1">IF(M$5&lt;&gt;"",HLOOKUP(M$5,Functionalization!$G$6:$R$305,ROW($A160)-5,FALSE),IFERROR(INDEX(M$269:M$305,MATCH($F160,$B$269:$B$305,0))/VLOOKUP($F160,$B$269:$BB$305,MATCH(LEFT(TRIM(M$6),FIND("~",SUBSTITUTE(M$6,"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160))*HLOOKUP(LEFT(TRIM(M$6),FIND("~",SUBSTITUTE(M$6," ","~",LEN(TRIM(M$6))-LEN(SUBSTITUTE(TRIM(M$6)," ",""))))-1)&amp;" Total",$B$6:$BB$305,ROW($A160)-5,FALSE))</f>
        <v>0</v>
      </c>
      <c r="N160" s="143">
        <f ca="1">IF(N$5&lt;&gt;"",HLOOKUP(N$5,Functionalization!$G$6:$R$305,ROW($A160)-5,FALSE),IFERROR(INDEX(N$269:N$305,MATCH($F160,$B$269:$B$305,0))/VLOOKUP($F160,$B$269:$BB$305,MATCH(LEFT(TRIM(N$6),FIND("~",SUBSTITUTE(N$6,"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160))*HLOOKUP(LEFT(TRIM(N$6),FIND("~",SUBSTITUTE(N$6," ","~",LEN(TRIM(N$6))-LEN(SUBSTITUTE(TRIM(N$6)," ",""))))-1)&amp;" Total",$B$6:$BB$305,ROW($A160)-5,FALSE))</f>
        <v>0</v>
      </c>
      <c r="O160" s="143">
        <f ca="1">IF(O$5&lt;&gt;"",HLOOKUP(O$5,Functionalization!$G$6:$R$305,ROW($A160)-5,FALSE),IFERROR(INDEX(O$269:O$305,MATCH($F160,$B$269:$B$305,0))/VLOOKUP($F160,$B$269:$BB$305,MATCH(LEFT(TRIM(O$6),FIND("~",SUBSTITUTE(O$6,"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160))*HLOOKUP(LEFT(TRIM(O$6),FIND("~",SUBSTITUTE(O$6," ","~",LEN(TRIM(O$6))-LEN(SUBSTITUTE(TRIM(O$6)," ",""))))-1)&amp;" Total",$B$6:$BB$305,ROW($A160)-5,FALSE))</f>
        <v>428.46888265690859</v>
      </c>
      <c r="P160" s="143">
        <f ca="1">IF(P$5&lt;&gt;"",HLOOKUP(P$5,Functionalization!$G$6:$R$305,ROW($A160)-5,FALSE),IFERROR(INDEX(P$269:P$305,MATCH($F160,$B$269:$B$305,0))/VLOOKUP($F160,$B$269:$BB$305,MATCH(LEFT(TRIM(P$6),FIND("~",SUBSTITUTE(P$6,"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160))*HLOOKUP(LEFT(TRIM(P$6),FIND("~",SUBSTITUTE(P$6," ","~",LEN(TRIM(P$6))-LEN(SUBSTITUTE(TRIM(P$6)," ",""))))-1)&amp;" Total",$B$6:$BB$305,ROW($A160)-5,FALSE))</f>
        <v>0</v>
      </c>
      <c r="Q160" s="143">
        <f ca="1">IF(Q$5&lt;&gt;"",HLOOKUP(Q$5,Functionalization!$G$6:$R$305,ROW($A160)-5,FALSE),IFERROR(INDEX(Q$269:Q$305,MATCH($F160,$B$269:$B$305,0))/VLOOKUP($F160,$B$269:$BB$305,MATCH(LEFT(TRIM(Q$6),FIND("~",SUBSTITUTE(Q$6,"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160))*HLOOKUP(LEFT(TRIM(Q$6),FIND("~",SUBSTITUTE(Q$6," ","~",LEN(TRIM(Q$6))-LEN(SUBSTITUTE(TRIM(Q$6)," ",""))))-1)&amp;" Total",$B$6:$BB$305,ROW($A160)-5,FALSE))</f>
        <v>0</v>
      </c>
      <c r="R160" s="143">
        <f ca="1">IF(R$5&lt;&gt;"",HLOOKUP(R$5,Functionalization!$G$6:$R$305,ROW($A160)-5,FALSE),IFERROR(INDEX(R$269:R$305,MATCH($F160,$B$269:$B$305,0))/VLOOKUP($F160,$B$269:$BB$305,MATCH(LEFT(TRIM(R$6),FIND("~",SUBSTITUTE(R$6,"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160))*HLOOKUP(LEFT(TRIM(R$6),FIND("~",SUBSTITUTE(R$6," ","~",LEN(TRIM(R$6))-LEN(SUBSTITUTE(TRIM(R$6)," ",""))))-1)&amp;" Total",$B$6:$BB$305,ROW($A160)-5,FALSE))</f>
        <v>428.46888265690859</v>
      </c>
      <c r="S160" s="143">
        <f ca="1">IF(S$5&lt;&gt;"",HLOOKUP(S$5,Functionalization!$G$6:$R$305,ROW($A160)-5,FALSE),IFERROR(INDEX(S$269:S$305,MATCH($F160,$B$269:$B$305,0))/VLOOKUP($F160,$B$269:$BB$305,MATCH(LEFT(TRIM(S$6),FIND("~",SUBSTITUTE(S$6,"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160))*HLOOKUP(LEFT(TRIM(S$6),FIND("~",SUBSTITUTE(S$6," ","~",LEN(TRIM(S$6))-LEN(SUBSTITUTE(TRIM(S$6)," ",""))))-1)&amp;" Total",$B$6:$BB$305,ROW($A160)-5,FALSE))</f>
        <v>0</v>
      </c>
      <c r="T160" s="143">
        <f ca="1">IF(T$5&lt;&gt;"",HLOOKUP(T$5,Functionalization!$G$6:$R$305,ROW($A160)-5,FALSE),IFERROR(INDEX(T$269:T$305,MATCH($F160,$B$269:$B$305,0))/VLOOKUP($F160,$B$269:$BB$305,MATCH(LEFT(TRIM(T$6),FIND("~",SUBSTITUTE(T$6,"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160))*HLOOKUP(LEFT(TRIM(T$6),FIND("~",SUBSTITUTE(T$6," ","~",LEN(TRIM(T$6))-LEN(SUBSTITUTE(TRIM(T$6)," ",""))))-1)&amp;" Total",$B$6:$BB$305,ROW($A160)-5,FALSE))</f>
        <v>0</v>
      </c>
      <c r="U160" s="143">
        <f ca="1">IF(U$5&lt;&gt;"",HLOOKUP(U$5,Functionalization!$G$6:$R$305,ROW($A160)-5,FALSE),IFERROR(INDEX(U$269:U$305,MATCH($F160,$B$269:$B$305,0))/VLOOKUP($F160,$B$269:$BB$305,MATCH(LEFT(TRIM(U$6),FIND("~",SUBSTITUTE(U$6,"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160))*HLOOKUP(LEFT(TRIM(U$6),FIND("~",SUBSTITUTE(U$6," ","~",LEN(TRIM(U$6))-LEN(SUBSTITUTE(TRIM(U$6)," ",""))))-1)&amp;" Total",$B$6:$BB$305,ROW($A160)-5,FALSE))</f>
        <v>0</v>
      </c>
      <c r="V160" s="143">
        <f ca="1">IF(V$5&lt;&gt;"",HLOOKUP(V$5,Functionalization!$G$6:$R$305,ROW($A160)-5,FALSE),IFERROR(INDEX(V$269:V$305,MATCH($F160,$B$269:$B$305,0))/VLOOKUP($F160,$B$269:$BB$305,MATCH(LEFT(TRIM(V$6),FIND("~",SUBSTITUTE(V$6,"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160))*HLOOKUP(LEFT(TRIM(V$6),FIND("~",SUBSTITUTE(V$6," ","~",LEN(TRIM(V$6))-LEN(SUBSTITUTE(TRIM(V$6)," ",""))))-1)&amp;" Total",$B$6:$BB$305,ROW($A160)-5,FALSE))</f>
        <v>0</v>
      </c>
      <c r="W160" s="143">
        <f ca="1">IF(W$5&lt;&gt;"",HLOOKUP(W$5,Functionalization!$G$6:$R$305,ROW($A160)-5,FALSE),IFERROR(INDEX(W$269:W$305,MATCH($F160,$B$269:$B$305,0))/VLOOKUP($F160,$B$269:$BB$305,MATCH(LEFT(TRIM(W$6),FIND("~",SUBSTITUTE(W$6,"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160))*HLOOKUP(LEFT(TRIM(W$6),FIND("~",SUBSTITUTE(W$6," ","~",LEN(TRIM(W$6))-LEN(SUBSTITUTE(TRIM(W$6)," ",""))))-1)&amp;" Total",$B$6:$BB$305,ROW($A160)-5,FALSE))</f>
        <v>0</v>
      </c>
      <c r="X160" s="143">
        <f ca="1">IF(X$5&lt;&gt;"",HLOOKUP(X$5,Functionalization!$G$6:$R$305,ROW($A160)-5,FALSE),IFERROR(INDEX(X$269:X$305,MATCH($F160,$B$269:$B$305,0))/VLOOKUP($F160,$B$269:$BB$305,MATCH(LEFT(TRIM(X$6),FIND("~",SUBSTITUTE(X$6,"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160))*HLOOKUP(LEFT(TRIM(X$6),FIND("~",SUBSTITUTE(X$6," ","~",LEN(TRIM(X$6))-LEN(SUBSTITUTE(TRIM(X$6)," ",""))))-1)&amp;" Total",$B$6:$BB$305,ROW($A160)-5,FALSE))</f>
        <v>0</v>
      </c>
      <c r="Y160" s="143">
        <f ca="1">IF(Y$5&lt;&gt;"",HLOOKUP(Y$5,Functionalization!$G$6:$R$305,ROW($A160)-5,FALSE),IFERROR(INDEX(Y$269:Y$305,MATCH($F160,$B$269:$B$305,0))/VLOOKUP($F160,$B$269:$BB$305,MATCH(LEFT(TRIM(Y$6),FIND("~",SUBSTITUTE(Y$6,"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160))*HLOOKUP(LEFT(TRIM(Y$6),FIND("~",SUBSTITUTE(Y$6," ","~",LEN(TRIM(Y$6))-LEN(SUBSTITUTE(TRIM(Y$6)," ",""))))-1)&amp;" Total",$B$6:$BB$305,ROW($A160)-5,FALSE))</f>
        <v>0</v>
      </c>
      <c r="Z160" s="143">
        <f ca="1">IF(Z$5&lt;&gt;"",HLOOKUP(Z$5,Functionalization!$G$6:$R$305,ROW($A160)-5,FALSE),IFERROR(INDEX(Z$269:Z$305,MATCH($F160,$B$269:$B$305,0))/VLOOKUP($F160,$B$269:$BB$305,MATCH(LEFT(TRIM(Z$6),FIND("~",SUBSTITUTE(Z$6,"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160))*HLOOKUP(LEFT(TRIM(Z$6),FIND("~",SUBSTITUTE(Z$6," ","~",LEN(TRIM(Z$6))-LEN(SUBSTITUTE(TRIM(Z$6)," ",""))))-1)&amp;" Total",$B$6:$BB$305,ROW($A160)-5,FALSE))</f>
        <v>0</v>
      </c>
      <c r="AA160" s="143">
        <f ca="1">IF(AA$5&lt;&gt;"",HLOOKUP(AA$5,Functionalization!$G$6:$R$305,ROW($A160)-5,FALSE),IFERROR(INDEX(AA$269:AA$305,MATCH($F160,$B$269:$B$305,0))/VLOOKUP($F160,$B$269:$BB$305,MATCH(LEFT(TRIM(AA$6),FIND("~",SUBSTITUTE(AA$6,"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160))*HLOOKUP(LEFT(TRIM(AA$6),FIND("~",SUBSTITUTE(AA$6," ","~",LEN(TRIM(AA$6))-LEN(SUBSTITUTE(TRIM(AA$6)," ",""))))-1)&amp;" Total",$B$6:$BB$305,ROW($A160)-5,FALSE))</f>
        <v>0</v>
      </c>
      <c r="AB160" s="143">
        <f ca="1">IF(AB$5&lt;&gt;"",HLOOKUP(AB$5,Functionalization!$G$6:$R$305,ROW($A160)-5,FALSE),IFERROR(INDEX(AB$269:AB$305,MATCH($F160,$B$269:$B$305,0))/VLOOKUP($F160,$B$269:$BB$305,MATCH(LEFT(TRIM(AB$6),FIND("~",SUBSTITUTE(AB$6,"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160))*HLOOKUP(LEFT(TRIM(AB$6),FIND("~",SUBSTITUTE(AB$6," ","~",LEN(TRIM(AB$6))-LEN(SUBSTITUTE(TRIM(AB$6)," ",""))))-1)&amp;" Total",$B$6:$BB$305,ROW($A160)-5,FALSE))</f>
        <v>0</v>
      </c>
      <c r="AC160" s="143">
        <f ca="1">IF(AC$5&lt;&gt;"",HLOOKUP(AC$5,Functionalization!$G$6:$R$305,ROW($A160)-5,FALSE),IFERROR(INDEX(AC$269:AC$305,MATCH($F160,$B$269:$B$305,0))/VLOOKUP($F160,$B$269:$BB$305,MATCH(LEFT(TRIM(AC$6),FIND("~",SUBSTITUTE(AC$6,"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160))*HLOOKUP(LEFT(TRIM(AC$6),FIND("~",SUBSTITUTE(AC$6," ","~",LEN(TRIM(AC$6))-LEN(SUBSTITUTE(TRIM(AC$6)," ",""))))-1)&amp;" Total",$B$6:$BB$305,ROW($A160)-5,FALSE))</f>
        <v>0</v>
      </c>
      <c r="AD160" s="143">
        <f ca="1">IF(AD$5&lt;&gt;"",HLOOKUP(AD$5,Functionalization!$G$6:$R$305,ROW($A160)-5,FALSE),IFERROR(INDEX(AD$269:AD$305,MATCH($F160,$B$269:$B$305,0))/VLOOKUP($F160,$B$269:$BB$305,MATCH(LEFT(TRIM(AD$6),FIND("~",SUBSTITUTE(AD$6,"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160))*HLOOKUP(LEFT(TRIM(AD$6),FIND("~",SUBSTITUTE(AD$6," ","~",LEN(TRIM(AD$6))-LEN(SUBSTITUTE(TRIM(AD$6)," ",""))))-1)&amp;" Total",$B$6:$BB$305,ROW($A160)-5,FALSE))</f>
        <v>0</v>
      </c>
      <c r="AE160" s="143">
        <f ca="1">IF(AE$5&lt;&gt;"",HLOOKUP(AE$5,Functionalization!$G$6:$R$305,ROW($A160)-5,FALSE),IFERROR(INDEX(AE$269:AE$305,MATCH($F160,$B$269:$B$305,0))/VLOOKUP($F160,$B$269:$BB$305,MATCH(LEFT(TRIM(AE$6),FIND("~",SUBSTITUTE(AE$6,"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160))*HLOOKUP(LEFT(TRIM(AE$6),FIND("~",SUBSTITUTE(AE$6," ","~",LEN(TRIM(AE$6))-LEN(SUBSTITUTE(TRIM(AE$6)," ",""))))-1)&amp;" Total",$B$6:$BB$305,ROW($A160)-5,FALSE))</f>
        <v>0</v>
      </c>
      <c r="AF160" s="143">
        <f ca="1">IF(AF$5&lt;&gt;"",HLOOKUP(AF$5,Functionalization!$G$6:$R$305,ROW($A160)-5,FALSE),IFERROR(INDEX(AF$269:AF$305,MATCH($F160,$B$269:$B$305,0))/VLOOKUP($F160,$B$269:$BB$305,MATCH(LEFT(TRIM(AF$6),FIND("~",SUBSTITUTE(AF$6,"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160))*HLOOKUP(LEFT(TRIM(AF$6),FIND("~",SUBSTITUTE(AF$6," ","~",LEN(TRIM(AF$6))-LEN(SUBSTITUTE(TRIM(AF$6)," ",""))))-1)&amp;" Total",$B$6:$BB$305,ROW($A160)-5,FALSE))</f>
        <v>0</v>
      </c>
      <c r="AG160" s="143">
        <f ca="1">IF(AG$5&lt;&gt;"",HLOOKUP(AG$5,Functionalization!$G$6:$R$305,ROW($A160)-5,FALSE),IFERROR(INDEX(AG$269:AG$305,MATCH($F160,$B$269:$B$305,0))/VLOOKUP($F160,$B$269:$BB$305,MATCH(LEFT(TRIM(AG$6),FIND("~",SUBSTITUTE(AG$6,"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160))*HLOOKUP(LEFT(TRIM(AG$6),FIND("~",SUBSTITUTE(AG$6," ","~",LEN(TRIM(AG$6))-LEN(SUBSTITUTE(TRIM(AG$6)," ",""))))-1)&amp;" Total",$B$6:$BB$305,ROW($A160)-5,FALSE))</f>
        <v>0</v>
      </c>
      <c r="AH160" s="143">
        <f ca="1">IF(AH$5&lt;&gt;"",HLOOKUP(AH$5,Functionalization!$G$6:$R$305,ROW($A160)-5,FALSE),IFERROR(INDEX(AH$269:AH$305,MATCH($F160,$B$269:$B$305,0))/VLOOKUP($F160,$B$269:$BB$305,MATCH(LEFT(TRIM(AH$6),FIND("~",SUBSTITUTE(AH$6,"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160))*HLOOKUP(LEFT(TRIM(AH$6),FIND("~",SUBSTITUTE(AH$6," ","~",LEN(TRIM(AH$6))-LEN(SUBSTITUTE(TRIM(AH$6)," ",""))))-1)&amp;" Total",$B$6:$BB$305,ROW($A160)-5,FALSE))</f>
        <v>0</v>
      </c>
      <c r="AI160" s="143">
        <f ca="1">IF(AI$5&lt;&gt;"",HLOOKUP(AI$5,Functionalization!$G$6:$R$305,ROW($A160)-5,FALSE),IFERROR(INDEX(AI$269:AI$305,MATCH($F160,$B$269:$B$305,0))/VLOOKUP($F160,$B$269:$BB$305,MATCH(LEFT(TRIM(AI$6),FIND("~",SUBSTITUTE(AI$6,"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160))*HLOOKUP(LEFT(TRIM(AI$6),FIND("~",SUBSTITUTE(AI$6," ","~",LEN(TRIM(AI$6))-LEN(SUBSTITUTE(TRIM(AI$6)," ",""))))-1)&amp;" Total",$B$6:$BB$305,ROW($A160)-5,FALSE))</f>
        <v>0</v>
      </c>
      <c r="AJ160" s="143">
        <f ca="1">IF(AJ$5&lt;&gt;"",HLOOKUP(AJ$5,Functionalization!$G$6:$R$305,ROW($A160)-5,FALSE),IFERROR(INDEX(AJ$269:AJ$305,MATCH($F160,$B$269:$B$305,0))/VLOOKUP($F160,$B$269:$BB$305,MATCH(LEFT(TRIM(AJ$6),FIND("~",SUBSTITUTE(AJ$6,"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160))*HLOOKUP(LEFT(TRIM(AJ$6),FIND("~",SUBSTITUTE(AJ$6," ","~",LEN(TRIM(AJ$6))-LEN(SUBSTITUTE(TRIM(AJ$6)," ",""))))-1)&amp;" Total",$B$6:$BB$305,ROW($A160)-5,FALSE))</f>
        <v>0</v>
      </c>
      <c r="AK160" s="143">
        <f ca="1">IF(AK$5&lt;&gt;"",HLOOKUP(AK$5,Functionalization!$G$6:$R$305,ROW($A160)-5,FALSE),IFERROR(INDEX(AK$269:AK$305,MATCH($F160,$B$269:$B$305,0))/VLOOKUP($F160,$B$269:$BB$305,MATCH(LEFT(TRIM(AK$6),FIND("~",SUBSTITUTE(AK$6,"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160))*HLOOKUP(LEFT(TRIM(AK$6),FIND("~",SUBSTITUTE(AK$6," ","~",LEN(TRIM(AK$6))-LEN(SUBSTITUTE(TRIM(AK$6)," ",""))))-1)&amp;" Total",$B$6:$BB$305,ROW($A160)-5,FALSE))</f>
        <v>0</v>
      </c>
      <c r="AL160" s="143">
        <f ca="1">IF(AL$5&lt;&gt;"",HLOOKUP(AL$5,Functionalization!$G$6:$R$305,ROW($A160)-5,FALSE),IFERROR(INDEX(AL$269:AL$305,MATCH($F160,$B$269:$B$305,0))/VLOOKUP($F160,$B$269:$BB$305,MATCH(LEFT(TRIM(AL$6),FIND("~",SUBSTITUTE(AL$6,"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160))*HLOOKUP(LEFT(TRIM(AL$6),FIND("~",SUBSTITUTE(AL$6," ","~",LEN(TRIM(AL$6))-LEN(SUBSTITUTE(TRIM(AL$6)," ",""))))-1)&amp;" Total",$B$6:$BB$305,ROW($A160)-5,FALSE))</f>
        <v>0</v>
      </c>
      <c r="AM160" s="143">
        <f ca="1">IF(AM$5&lt;&gt;"",HLOOKUP(AM$5,Functionalization!$G$6:$R$305,ROW($A160)-5,FALSE),IFERROR(INDEX(AM$269:AM$305,MATCH($F160,$B$269:$B$305,0))/VLOOKUP($F160,$B$269:$BB$305,MATCH(LEFT(TRIM(AM$6),FIND("~",SUBSTITUTE(AM$6,"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160))*HLOOKUP(LEFT(TRIM(AM$6),FIND("~",SUBSTITUTE(AM$6," ","~",LEN(TRIM(AM$6))-LEN(SUBSTITUTE(TRIM(AM$6)," ",""))))-1)&amp;" Total",$B$6:$BB$305,ROW($A160)-5,FALSE))</f>
        <v>0</v>
      </c>
      <c r="AN160" s="143">
        <f ca="1">IF(AN$5&lt;&gt;"",HLOOKUP(AN$5,Functionalization!$G$6:$R$305,ROW($A160)-5,FALSE),IFERROR(INDEX(AN$269:AN$305,MATCH($F160,$B$269:$B$305,0))/VLOOKUP($F160,$B$269:$BB$305,MATCH(LEFT(TRIM(AN$6),FIND("~",SUBSTITUTE(AN$6,"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160))*HLOOKUP(LEFT(TRIM(AN$6),FIND("~",SUBSTITUTE(AN$6," ","~",LEN(TRIM(AN$6))-LEN(SUBSTITUTE(TRIM(AN$6)," ",""))))-1)&amp;" Total",$B$6:$BB$305,ROW($A160)-5,FALSE))</f>
        <v>0</v>
      </c>
      <c r="AO160" s="143">
        <f ca="1">IF(AO$5&lt;&gt;"",HLOOKUP(AO$5,Functionalization!$G$6:$R$305,ROW($A160)-5,FALSE),IFERROR(INDEX(AO$269:AO$305,MATCH($F160,$B$269:$B$305,0))/VLOOKUP($F160,$B$269:$BB$305,MATCH(LEFT(TRIM(AO$6),FIND("~",SUBSTITUTE(AO$6,"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160))*HLOOKUP(LEFT(TRIM(AO$6),FIND("~",SUBSTITUTE(AO$6," ","~",LEN(TRIM(AO$6))-LEN(SUBSTITUTE(TRIM(AO$6)," ",""))))-1)&amp;" Total",$B$6:$BB$305,ROW($A160)-5,FALSE))</f>
        <v>0</v>
      </c>
      <c r="AP160" s="143">
        <f ca="1">IF(AP$5&lt;&gt;"",HLOOKUP(AP$5,Functionalization!$G$6:$R$305,ROW($A160)-5,FALSE),IFERROR(INDEX(AP$269:AP$305,MATCH($F160,$B$269:$B$305,0))/VLOOKUP($F160,$B$269:$BB$305,MATCH(LEFT(TRIM(AP$6),FIND("~",SUBSTITUTE(AP$6,"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160))*HLOOKUP(LEFT(TRIM(AP$6),FIND("~",SUBSTITUTE(AP$6," ","~",LEN(TRIM(AP$6))-LEN(SUBSTITUTE(TRIM(AP$6)," ",""))))-1)&amp;" Total",$B$6:$BB$305,ROW($A160)-5,FALSE))</f>
        <v>0</v>
      </c>
      <c r="AQ160" s="143">
        <f ca="1">IF(AQ$5&lt;&gt;"",HLOOKUP(AQ$5,Functionalization!$G$6:$R$305,ROW($A160)-5,FALSE),IFERROR(INDEX(AQ$269:AQ$305,MATCH($F160,$B$269:$B$305,0))/VLOOKUP($F160,$B$269:$BB$305,MATCH(LEFT(TRIM(AQ$6),FIND("~",SUBSTITUTE(AQ$6,"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160))*HLOOKUP(LEFT(TRIM(AQ$6),FIND("~",SUBSTITUTE(AQ$6," ","~",LEN(TRIM(AQ$6))-LEN(SUBSTITUTE(TRIM(AQ$6)," ",""))))-1)&amp;" Total",$B$6:$BB$305,ROW($A160)-5,FALSE))</f>
        <v>0</v>
      </c>
      <c r="AR160" s="143">
        <f ca="1">IF(AR$5&lt;&gt;"",HLOOKUP(AR$5,Functionalization!$G$6:$R$305,ROW($A160)-5,FALSE),IFERROR(INDEX(AR$269:AR$305,MATCH($F160,$B$269:$B$305,0))/VLOOKUP($F160,$B$269:$BB$305,MATCH(LEFT(TRIM(AR$6),FIND("~",SUBSTITUTE(AR$6,"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160))*HLOOKUP(LEFT(TRIM(AR$6),FIND("~",SUBSTITUTE(AR$6," ","~",LEN(TRIM(AR$6))-LEN(SUBSTITUTE(TRIM(AR$6)," ",""))))-1)&amp;" Total",$B$6:$BB$305,ROW($A160)-5,FALSE))</f>
        <v>0</v>
      </c>
      <c r="AS160" s="143">
        <f ca="1">IF(AS$5&lt;&gt;"",HLOOKUP(AS$5,Functionalization!$G$6:$R$305,ROW($A160)-5,FALSE),IFERROR(INDEX(AS$269:AS$305,MATCH($F160,$B$269:$B$305,0))/VLOOKUP($F160,$B$269:$BB$305,MATCH(LEFT(TRIM(AS$6),FIND("~",SUBSTITUTE(AS$6,"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160))*HLOOKUP(LEFT(TRIM(AS$6),FIND("~",SUBSTITUTE(AS$6," ","~",LEN(TRIM(AS$6))-LEN(SUBSTITUTE(TRIM(AS$6)," ",""))))-1)&amp;" Total",$B$6:$BB$305,ROW($A160)-5,FALSE))</f>
        <v>0</v>
      </c>
      <c r="AT160" s="143">
        <f ca="1">IF(AT$5&lt;&gt;"",HLOOKUP(AT$5,Functionalization!$G$6:$R$305,ROW($A160)-5,FALSE),IFERROR(INDEX(AT$269:AT$305,MATCH($F160,$B$269:$B$305,0))/VLOOKUP($F160,$B$269:$BB$305,MATCH(LEFT(TRIM(AT$6),FIND("~",SUBSTITUTE(AT$6,"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160))*HLOOKUP(LEFT(TRIM(AT$6),FIND("~",SUBSTITUTE(AT$6," ","~",LEN(TRIM(AT$6))-LEN(SUBSTITUTE(TRIM(AT$6)," ",""))))-1)&amp;" Total",$B$6:$BB$305,ROW($A160)-5,FALSE))</f>
        <v>0</v>
      </c>
      <c r="AU160" s="143">
        <f ca="1">IF(AU$5&lt;&gt;"",HLOOKUP(AU$5,Functionalization!$G$6:$R$305,ROW($A160)-5,FALSE),IFERROR(INDEX(AU$269:AU$305,MATCH($F160,$B$269:$B$305,0))/VLOOKUP($F160,$B$269:$BB$305,MATCH(LEFT(TRIM(AU$6),FIND("~",SUBSTITUTE(AU$6,"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160))*HLOOKUP(LEFT(TRIM(AU$6),FIND("~",SUBSTITUTE(AU$6," ","~",LEN(TRIM(AU$6))-LEN(SUBSTITUTE(TRIM(AU$6)," ",""))))-1)&amp;" Total",$B$6:$BB$305,ROW($A160)-5,FALSE))</f>
        <v>0</v>
      </c>
      <c r="AV160" s="143">
        <f ca="1">IF(AV$5&lt;&gt;"",HLOOKUP(AV$5,Functionalization!$G$6:$R$305,ROW($A160)-5,FALSE),IFERROR(INDEX(AV$269:AV$305,MATCH($F160,$B$269:$B$305,0))/VLOOKUP($F160,$B$269:$BB$305,MATCH(LEFT(TRIM(AV$6),FIND("~",SUBSTITUTE(AV$6,"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160))*HLOOKUP(LEFT(TRIM(AV$6),FIND("~",SUBSTITUTE(AV$6," ","~",LEN(TRIM(AV$6))-LEN(SUBSTITUTE(TRIM(AV$6)," ",""))))-1)&amp;" Total",$B$6:$BB$305,ROW($A160)-5,FALSE))</f>
        <v>0</v>
      </c>
      <c r="AW160" s="143">
        <f ca="1">IF(AW$5&lt;&gt;"",HLOOKUP(AW$5,Functionalization!$G$6:$R$305,ROW($A160)-5,FALSE),IFERROR(INDEX(AW$269:AW$305,MATCH($F160,$B$269:$B$305,0))/VLOOKUP($F160,$B$269:$BB$305,MATCH(LEFT(TRIM(AW$6),FIND("~",SUBSTITUTE(AW$6,"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160))*HLOOKUP(LEFT(TRIM(AW$6),FIND("~",SUBSTITUTE(AW$6," ","~",LEN(TRIM(AW$6))-LEN(SUBSTITUTE(TRIM(AW$6)," ",""))))-1)&amp;" Total",$B$6:$BB$305,ROW($A160)-5,FALSE))</f>
        <v>0</v>
      </c>
      <c r="AX160" s="143">
        <f ca="1">IF(AX$5&lt;&gt;"",HLOOKUP(AX$5,Functionalization!$G$6:$R$305,ROW($A160)-5,FALSE),IFERROR(INDEX(AX$269:AX$305,MATCH($F160,$B$269:$B$305,0))/VLOOKUP($F160,$B$269:$BB$305,MATCH(LEFT(TRIM(AX$6),FIND("~",SUBSTITUTE(AX$6,"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160))*HLOOKUP(LEFT(TRIM(AX$6),FIND("~",SUBSTITUTE(AX$6," ","~",LEN(TRIM(AX$6))-LEN(SUBSTITUTE(TRIM(AX$6)," ",""))))-1)&amp;" Total",$B$6:$BB$305,ROW($A160)-5,FALSE))</f>
        <v>0</v>
      </c>
      <c r="AY160" s="143">
        <f ca="1">IF(AY$5&lt;&gt;"",HLOOKUP(AY$5,Functionalization!$G$6:$R$305,ROW($A160)-5,FALSE),IFERROR(INDEX(AY$269:AY$305,MATCH($F160,$B$269:$B$305,0))/VLOOKUP($F160,$B$269:$BB$305,MATCH(LEFT(TRIM(AY$6),FIND("~",SUBSTITUTE(AY$6,"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160))*HLOOKUP(LEFT(TRIM(AY$6),FIND("~",SUBSTITUTE(AY$6," ","~",LEN(TRIM(AY$6))-LEN(SUBSTITUTE(TRIM(AY$6)," ",""))))-1)&amp;" Total",$B$6:$BB$305,ROW($A160)-5,FALSE))</f>
        <v>0</v>
      </c>
      <c r="AZ160" s="143">
        <f ca="1">IF(AZ$5&lt;&gt;"",HLOOKUP(AZ$5,Functionalization!$G$6:$R$305,ROW($A160)-5,FALSE),IFERROR(INDEX(AZ$269:AZ$305,MATCH($F160,$B$269:$B$305,0))/VLOOKUP($F160,$B$269:$BB$305,MATCH(LEFT(TRIM(AZ$6),FIND("~",SUBSTITUTE(AZ$6,"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160))*HLOOKUP(LEFT(TRIM(AZ$6),FIND("~",SUBSTITUTE(AZ$6," ","~",LEN(TRIM(AZ$6))-LEN(SUBSTITUTE(TRIM(AZ$6)," ",""))))-1)&amp;" Total",$B$6:$BB$305,ROW($A160)-5,FALSE))</f>
        <v>0</v>
      </c>
      <c r="BA160" s="143">
        <f ca="1">IF(BA$5&lt;&gt;"",HLOOKUP(BA$5,Functionalization!$G$6:$R$305,ROW($A160)-5,FALSE),IFERROR(INDEX(BA$269:BA$305,MATCH($F160,$B$269:$B$305,0))/VLOOKUP($F160,$B$269:$BB$305,MATCH(LEFT(TRIM(BA$6),FIND("~",SUBSTITUTE(BA$6,"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160))*HLOOKUP(LEFT(TRIM(BA$6),FIND("~",SUBSTITUTE(BA$6," ","~",LEN(TRIM(BA$6))-LEN(SUBSTITUTE(TRIM(BA$6)," ",""))))-1)&amp;" Total",$B$6:$BB$305,ROW($A160)-5,FALSE))</f>
        <v>0</v>
      </c>
      <c r="BB160" s="143">
        <f ca="1">IF(BB$5&lt;&gt;"",HLOOKUP(BB$5,Functionalization!$G$6:$R$305,ROW($A160)-5,FALSE),IFERROR(INDEX(BB$269:BB$305,MATCH($F160,$B$269:$B$305,0))/VLOOKUP($F160,$B$269:$BB$305,MATCH(LEFT(TRIM(BB$6),FIND("~",SUBSTITUTE(BB$6,"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160))*HLOOKUP(LEFT(TRIM(BB$6),FIND("~",SUBSTITUTE(BB$6," ","~",LEN(TRIM(BB$6))-LEN(SUBSTITUTE(TRIM(BB$6)," ",""))))-1)&amp;" Total",$B$6:$BB$305,ROW($A160)-5,FALSE))</f>
        <v>0</v>
      </c>
      <c r="BD160" s="79">
        <f ca="1">IFERROR(IF(SUMIF($G$6:$BB$6,BD$6&amp;" Total",$G160:$BB160)-(SUMIF($G$6:$BB$6,BD$6&amp;" "&amp;'Input-Func_Class'!$D$22,$G160:$BB160)+IFERROR(SUMIF($G$6:$BB$6,BD$6&amp;" "&amp;'Input-Func_Class'!$E$22,$G160:$BB160),SUMIF($G$6:$BB$6,BD$6&amp;" "&amp;'Input-Func_Class'!$B$24,$G160:$BB160))+SUMIF($G$6:$BB$6,BD$6&amp;" "&amp;'Input-Func_Class'!$F$22,$G160:$BB160))&lt;Check_Limit,0,1),1)</f>
        <v>0</v>
      </c>
      <c r="BE160" s="79">
        <f ca="1">IFERROR(IF(SUMIF($G$6:$BB$6,BE$6&amp;" Total",$G160:$BB160)-(SUMIF($G$6:$BB$6,BE$6&amp;" "&amp;'Input-Func_Class'!$D$22,$G160:$BB160)+IFERROR(SUMIF($G$6:$BB$6,BE$6&amp;" "&amp;'Input-Func_Class'!$E$22,$G160:$BB160),SUMIF($G$6:$BB$6,BE$6&amp;" "&amp;'Input-Func_Class'!$B$24,$G160:$BB160))+SUMIF($G$6:$BB$6,BE$6&amp;" "&amp;'Input-Func_Class'!$F$22,$G160:$BB160))&lt;Check_Limit,0,1),1)</f>
        <v>0</v>
      </c>
      <c r="BF160" s="79">
        <f ca="1">IFERROR(IF(SUMIF($G$6:$BB$6,BF$6&amp;" Total",$G160:$BB160)-(SUMIF($G$6:$BB$6,BF$6&amp;" "&amp;'Input-Func_Class'!$D$22,$G160:$BB160)+IFERROR(SUMIF($G$6:$BB$6,BF$6&amp;" "&amp;'Input-Func_Class'!$E$22,$G160:$BB160),SUMIF($G$6:$BB$6,BF$6&amp;" "&amp;'Input-Func_Class'!$B$24,$G160:$BB160))+SUMIF($G$6:$BB$6,BF$6&amp;" "&amp;'Input-Func_Class'!$F$22,$G160:$BB160))&lt;Check_Limit,0,1),1)</f>
        <v>0</v>
      </c>
      <c r="BG160" s="79">
        <f ca="1">IFERROR(IF(SUMIF($G$6:$BB$6,BG$6&amp;" Total",$G160:$BB160)-(SUMIF($G$6:$BB$6,BG$6&amp;" "&amp;'Input-Func_Class'!$D$22,$G160:$BB160)+IFERROR(SUMIF($G$6:$BB$6,BG$6&amp;" "&amp;'Input-Func_Class'!$E$22,$G160:$BB160),SUMIF($G$6:$BB$6,BG$6&amp;" "&amp;'Input-Func_Class'!$B$24,$G160:$BB160))+SUMIF($G$6:$BB$6,BG$6&amp;" "&amp;'Input-Func_Class'!$F$22,$G160:$BB160))&lt;Check_Limit,0,1),1)</f>
        <v>0</v>
      </c>
      <c r="BH160" s="79">
        <f ca="1">IFERROR(IF(SUMIF($G$6:$BB$6,BH$6&amp;" Total",$G160:$BB160)-(SUMIF($G$6:$BB$6,BH$6&amp;" "&amp;'Input-Func_Class'!$D$22,$G160:$BB160)+IFERROR(SUMIF($G$6:$BB$6,BH$6&amp;" "&amp;'Input-Func_Class'!$E$22,$G160:$BB160),SUMIF($G$6:$BB$6,BH$6&amp;" "&amp;'Input-Func_Class'!$B$24,$G160:$BB160))+SUMIF($G$6:$BB$6,BH$6&amp;" "&amp;'Input-Func_Class'!$F$22,$G160:$BB160))&lt;Check_Limit,0,1),1)</f>
        <v>0</v>
      </c>
      <c r="BI160" s="79">
        <f ca="1">IFERROR(IF(SUMIF($G$6:$BB$6,BI$6&amp;" Total",$G160:$BB160)-(SUMIF($G$6:$BB$6,BI$6&amp;" "&amp;'Input-Func_Class'!$D$22,$G160:$BB160)+IFERROR(SUMIF($G$6:$BB$6,BI$6&amp;" "&amp;'Input-Func_Class'!$E$22,$G160:$BB160),SUMIF($G$6:$BB$6,BI$6&amp;" "&amp;'Input-Func_Class'!$B$24,$G160:$BB160))+SUMIF($G$6:$BB$6,BI$6&amp;" "&amp;'Input-Func_Class'!$F$22,$G160:$BB160))&lt;Check_Limit,0,1),1)</f>
        <v>0</v>
      </c>
      <c r="BJ160" s="79">
        <f ca="1">IFERROR(IF(SUMIF($G$6:$BB$6,BJ$6&amp;" Total",$G160:$BB160)-(SUMIF($G$6:$BB$6,BJ$6&amp;" "&amp;'Input-Func_Class'!$D$22,$G160:$BB160)+IFERROR(SUMIF($G$6:$BB$6,BJ$6&amp;" "&amp;'Input-Func_Class'!$E$22,$G160:$BB160),SUMIF($G$6:$BB$6,BJ$6&amp;" "&amp;'Input-Func_Class'!$B$24,$G160:$BB160))+SUMIF($G$6:$BB$6,BJ$6&amp;" "&amp;'Input-Func_Class'!$F$22,$G160:$BB160))&lt;Check_Limit,0,1),1)</f>
        <v>0</v>
      </c>
      <c r="BK160" s="79">
        <f ca="1">IFERROR(IF(SUMIF($G$6:$BB$6,BK$6&amp;" Total",$G160:$BB160)-(SUMIF($G$6:$BB$6,BK$6&amp;" "&amp;'Input-Func_Class'!$D$22,$G160:$BB160)+IFERROR(SUMIF($G$6:$BB$6,BK$6&amp;" "&amp;'Input-Func_Class'!$E$22,$G160:$BB160),SUMIF($G$6:$BB$6,BK$6&amp;" "&amp;'Input-Func_Class'!$B$24,$G160:$BB160))+SUMIF($G$6:$BB$6,BK$6&amp;" "&amp;'Input-Func_Class'!$F$22,$G160:$BB160))&lt;Check_Limit,0,1),1)</f>
        <v>0</v>
      </c>
      <c r="BL160" s="79">
        <f ca="1">IFERROR(IF(SUMIF($G$6:$BB$6,BL$6&amp;" Total",$G160:$BB160)-(SUMIF($G$6:$BB$6,BL$6&amp;" "&amp;'Input-Func_Class'!$D$22,$G160:$BB160)+IFERROR(SUMIF($G$6:$BB$6,BL$6&amp;" "&amp;'Input-Func_Class'!$E$22,$G160:$BB160),SUMIF($G$6:$BB$6,BL$6&amp;" "&amp;'Input-Func_Class'!$B$24,$G160:$BB160))+SUMIF($G$6:$BB$6,BL$6&amp;" "&amp;'Input-Func_Class'!$F$22,$G160:$BB160))&lt;Check_Limit,0,1),1)</f>
        <v>0</v>
      </c>
      <c r="BM160" s="79">
        <f ca="1">IFERROR(IF(SUMIF($G$6:$BB$6,BM$6&amp;" Total",$G160:$BB160)-(SUMIF($G$6:$BB$6,BM$6&amp;" "&amp;'Input-Func_Class'!$D$22,$G160:$BB160)+IFERROR(SUMIF($G$6:$BB$6,BM$6&amp;" "&amp;'Input-Func_Class'!$E$22,$G160:$BB160),SUMIF($G$6:$BB$6,BM$6&amp;" "&amp;'Input-Func_Class'!$B$24,$G160:$BB160))+SUMIF($G$6:$BB$6,BM$6&amp;" "&amp;'Input-Func_Class'!$F$22,$G160:$BB160))&lt;Check_Limit,0,1),1)</f>
        <v>0</v>
      </c>
      <c r="BN160" s="79">
        <f ca="1">IFERROR(IF(SUMIF($G$6:$BB$6,BN$6&amp;" Total",$G160:$BB160)-(SUMIF($G$6:$BB$6,BN$6&amp;" "&amp;'Input-Func_Class'!$D$22,$G160:$BB160)+IFERROR(SUMIF($G$6:$BB$6,BN$6&amp;" "&amp;'Input-Func_Class'!$E$22,$G160:$BB160),SUMIF($G$6:$BB$6,BN$6&amp;" "&amp;'Input-Func_Class'!$B$24,$G160:$BB160))+SUMIF($G$6:$BB$6,BN$6&amp;" "&amp;'Input-Func_Class'!$F$22,$G160:$BB160))&lt;Check_Limit,0,1),1)</f>
        <v>0</v>
      </c>
      <c r="BO160" s="79">
        <f ca="1">IFERROR(IF(SUMIF($G$6:$BB$6,BO$6&amp;" Total",$G160:$BB160)-(SUMIF($G$6:$BB$6,BO$6&amp;" "&amp;'Input-Func_Class'!$D$22,$G160:$BB160)+IFERROR(SUMIF($G$6:$BB$6,BO$6&amp;" "&amp;'Input-Func_Class'!$E$22,$G160:$BB160),SUMIF($G$6:$BB$6,BO$6&amp;" "&amp;'Input-Func_Class'!$B$24,$G160:$BB160))+SUMIF($G$6:$BB$6,BO$6&amp;" "&amp;'Input-Func_Class'!$F$22,$G160:$BB160))&lt;Check_Limit,0,1),1)</f>
        <v>0</v>
      </c>
    </row>
    <row r="161" spans="1:67" outlineLevel="1">
      <c r="A161" s="113">
        <f>IF(ISBLANK('Input-Accounts'!A161),"",'Input-Accounts'!A161)</f>
        <v>138</v>
      </c>
      <c r="B161" s="79" t="str">
        <f>IF(ISBLANK('Input-Accounts'!B161),"",'Input-Accounts'!B161)</f>
        <v>Subtotal - Customer Account</v>
      </c>
      <c r="C161" s="113" t="str">
        <f>IF(ISBLANK('Input-Accounts'!C161),"",'Input-Accounts'!C161)</f>
        <v/>
      </c>
      <c r="D161" s="144">
        <f>SUBTOTAL(9,D156:D160)</f>
        <v>7025625.6603272725</v>
      </c>
      <c r="E161" s="143">
        <f t="shared" ca="1" si="27"/>
        <v>0</v>
      </c>
      <c r="G161" s="144">
        <f t="shared" ref="G161:R161" ca="1" si="33">SUBTOTAL(9,G156:G160)</f>
        <v>0</v>
      </c>
      <c r="H161" s="144">
        <f t="shared" ca="1" si="33"/>
        <v>0</v>
      </c>
      <c r="I161" s="144">
        <f t="shared" ca="1" si="33"/>
        <v>0</v>
      </c>
      <c r="J161" s="144">
        <f t="shared" ca="1" si="33"/>
        <v>0</v>
      </c>
      <c r="K161" s="144">
        <f t="shared" ca="1" si="33"/>
        <v>0</v>
      </c>
      <c r="L161" s="144">
        <f t="shared" ca="1" si="33"/>
        <v>0</v>
      </c>
      <c r="M161" s="144">
        <f t="shared" ca="1" si="33"/>
        <v>0</v>
      </c>
      <c r="N161" s="144">
        <f t="shared" ca="1" si="33"/>
        <v>0</v>
      </c>
      <c r="O161" s="144">
        <f t="shared" ca="1" si="33"/>
        <v>7025625.6603272725</v>
      </c>
      <c r="P161" s="144">
        <f t="shared" ca="1" si="33"/>
        <v>0</v>
      </c>
      <c r="Q161" s="144">
        <f t="shared" ca="1" si="33"/>
        <v>0</v>
      </c>
      <c r="R161" s="144">
        <f t="shared" ca="1" si="33"/>
        <v>7025625.6603272725</v>
      </c>
      <c r="S161" s="144">
        <f t="shared" ref="S161:AQ161" ca="1" si="34">SUBTOTAL(9,S156:S160)</f>
        <v>0</v>
      </c>
      <c r="T161" s="144">
        <f t="shared" ca="1" si="34"/>
        <v>0</v>
      </c>
      <c r="U161" s="144">
        <f t="shared" ca="1" si="34"/>
        <v>0</v>
      </c>
      <c r="V161" s="144">
        <f t="shared" ca="1" si="34"/>
        <v>0</v>
      </c>
      <c r="W161" s="144">
        <f t="shared" ca="1" si="34"/>
        <v>0</v>
      </c>
      <c r="X161" s="144">
        <f t="shared" ca="1" si="34"/>
        <v>0</v>
      </c>
      <c r="Y161" s="144">
        <f t="shared" ca="1" si="34"/>
        <v>0</v>
      </c>
      <c r="Z161" s="144">
        <f t="shared" ca="1" si="34"/>
        <v>0</v>
      </c>
      <c r="AA161" s="144">
        <f t="shared" ca="1" si="34"/>
        <v>0</v>
      </c>
      <c r="AB161" s="144">
        <f t="shared" ca="1" si="34"/>
        <v>0</v>
      </c>
      <c r="AC161" s="144">
        <f t="shared" ca="1" si="34"/>
        <v>0</v>
      </c>
      <c r="AD161" s="144">
        <f t="shared" ca="1" si="34"/>
        <v>0</v>
      </c>
      <c r="AE161" s="144">
        <f t="shared" ca="1" si="34"/>
        <v>0</v>
      </c>
      <c r="AF161" s="144">
        <f t="shared" ca="1" si="34"/>
        <v>0</v>
      </c>
      <c r="AG161" s="144">
        <f t="shared" ca="1" si="34"/>
        <v>0</v>
      </c>
      <c r="AH161" s="144">
        <f t="shared" ca="1" si="34"/>
        <v>0</v>
      </c>
      <c r="AI161" s="144">
        <f t="shared" ca="1" si="34"/>
        <v>0</v>
      </c>
      <c r="AJ161" s="144">
        <f t="shared" ca="1" si="34"/>
        <v>0</v>
      </c>
      <c r="AK161" s="144">
        <f t="shared" ca="1" si="34"/>
        <v>0</v>
      </c>
      <c r="AL161" s="144">
        <f t="shared" ca="1" si="34"/>
        <v>0</v>
      </c>
      <c r="AM161" s="144">
        <f t="shared" ca="1" si="34"/>
        <v>0</v>
      </c>
      <c r="AN161" s="144">
        <f t="shared" ca="1" si="34"/>
        <v>0</v>
      </c>
      <c r="AO161" s="144">
        <f t="shared" ca="1" si="34"/>
        <v>0</v>
      </c>
      <c r="AP161" s="144">
        <f t="shared" ca="1" si="34"/>
        <v>0</v>
      </c>
      <c r="AQ161" s="144">
        <f t="shared" ca="1" si="34"/>
        <v>0</v>
      </c>
      <c r="AR161" s="144">
        <f t="shared" ref="AR161:BB161" ca="1" si="35">SUBTOTAL(9,AR156:AR160)</f>
        <v>0</v>
      </c>
      <c r="AS161" s="144">
        <f t="shared" ca="1" si="35"/>
        <v>0</v>
      </c>
      <c r="AT161" s="144">
        <f t="shared" ca="1" si="35"/>
        <v>0</v>
      </c>
      <c r="AU161" s="144">
        <f t="shared" ca="1" si="35"/>
        <v>0</v>
      </c>
      <c r="AV161" s="144">
        <f t="shared" ca="1" si="35"/>
        <v>0</v>
      </c>
      <c r="AW161" s="144">
        <f t="shared" ca="1" si="35"/>
        <v>0</v>
      </c>
      <c r="AX161" s="144">
        <f t="shared" ca="1" si="35"/>
        <v>0</v>
      </c>
      <c r="AY161" s="144">
        <f t="shared" ca="1" si="35"/>
        <v>0</v>
      </c>
      <c r="AZ161" s="144">
        <f t="shared" ca="1" si="35"/>
        <v>0</v>
      </c>
      <c r="BA161" s="144">
        <f t="shared" ca="1" si="35"/>
        <v>0</v>
      </c>
      <c r="BB161" s="144">
        <f t="shared" ca="1" si="35"/>
        <v>0</v>
      </c>
      <c r="BD161" s="79">
        <f ca="1">IFERROR(IF(SUMIF($G$6:$BB$6,BD$6&amp;" Total",$G161:$BB161)-(SUMIF($G$6:$BB$6,BD$6&amp;" "&amp;'Input-Func_Class'!$D$22,$G161:$BB161)+IFERROR(SUMIF($G$6:$BB$6,BD$6&amp;" "&amp;'Input-Func_Class'!$E$22,$G161:$BB161),SUMIF($G$6:$BB$6,BD$6&amp;" "&amp;'Input-Func_Class'!$B$24,$G161:$BB161))+SUMIF($G$6:$BB$6,BD$6&amp;" "&amp;'Input-Func_Class'!$F$22,$G161:$BB161))&lt;Check_Limit,0,1),1)</f>
        <v>0</v>
      </c>
      <c r="BE161" s="79">
        <f ca="1">IFERROR(IF(SUMIF($G$6:$BB$6,BE$6&amp;" Total",$G161:$BB161)-(SUMIF($G$6:$BB$6,BE$6&amp;" "&amp;'Input-Func_Class'!$D$22,$G161:$BB161)+IFERROR(SUMIF($G$6:$BB$6,BE$6&amp;" "&amp;'Input-Func_Class'!$E$22,$G161:$BB161),SUMIF($G$6:$BB$6,BE$6&amp;" "&amp;'Input-Func_Class'!$B$24,$G161:$BB161))+SUMIF($G$6:$BB$6,BE$6&amp;" "&amp;'Input-Func_Class'!$F$22,$G161:$BB161))&lt;Check_Limit,0,1),1)</f>
        <v>0</v>
      </c>
      <c r="BF161" s="79">
        <f ca="1">IFERROR(IF(SUMIF($G$6:$BB$6,BF$6&amp;" Total",$G161:$BB161)-(SUMIF($G$6:$BB$6,BF$6&amp;" "&amp;'Input-Func_Class'!$D$22,$G161:$BB161)+IFERROR(SUMIF($G$6:$BB$6,BF$6&amp;" "&amp;'Input-Func_Class'!$E$22,$G161:$BB161),SUMIF($G$6:$BB$6,BF$6&amp;" "&amp;'Input-Func_Class'!$B$24,$G161:$BB161))+SUMIF($G$6:$BB$6,BF$6&amp;" "&amp;'Input-Func_Class'!$F$22,$G161:$BB161))&lt;Check_Limit,0,1),1)</f>
        <v>0</v>
      </c>
      <c r="BG161" s="79">
        <f ca="1">IFERROR(IF(SUMIF($G$6:$BB$6,BG$6&amp;" Total",$G161:$BB161)-(SUMIF($G$6:$BB$6,BG$6&amp;" "&amp;'Input-Func_Class'!$D$22,$G161:$BB161)+IFERROR(SUMIF($G$6:$BB$6,BG$6&amp;" "&amp;'Input-Func_Class'!$E$22,$G161:$BB161),SUMIF($G$6:$BB$6,BG$6&amp;" "&amp;'Input-Func_Class'!$B$24,$G161:$BB161))+SUMIF($G$6:$BB$6,BG$6&amp;" "&amp;'Input-Func_Class'!$F$22,$G161:$BB161))&lt;Check_Limit,0,1),1)</f>
        <v>0</v>
      </c>
      <c r="BH161" s="79">
        <f ca="1">IFERROR(IF(SUMIF($G$6:$BB$6,BH$6&amp;" Total",$G161:$BB161)-(SUMIF($G$6:$BB$6,BH$6&amp;" "&amp;'Input-Func_Class'!$D$22,$G161:$BB161)+IFERROR(SUMIF($G$6:$BB$6,BH$6&amp;" "&amp;'Input-Func_Class'!$E$22,$G161:$BB161),SUMIF($G$6:$BB$6,BH$6&amp;" "&amp;'Input-Func_Class'!$B$24,$G161:$BB161))+SUMIF($G$6:$BB$6,BH$6&amp;" "&amp;'Input-Func_Class'!$F$22,$G161:$BB161))&lt;Check_Limit,0,1),1)</f>
        <v>0</v>
      </c>
      <c r="BI161" s="79">
        <f ca="1">IFERROR(IF(SUMIF($G$6:$BB$6,BI$6&amp;" Total",$G161:$BB161)-(SUMIF($G$6:$BB$6,BI$6&amp;" "&amp;'Input-Func_Class'!$D$22,$G161:$BB161)+IFERROR(SUMIF($G$6:$BB$6,BI$6&amp;" "&amp;'Input-Func_Class'!$E$22,$G161:$BB161),SUMIF($G$6:$BB$6,BI$6&amp;" "&amp;'Input-Func_Class'!$B$24,$G161:$BB161))+SUMIF($G$6:$BB$6,BI$6&amp;" "&amp;'Input-Func_Class'!$F$22,$G161:$BB161))&lt;Check_Limit,0,1),1)</f>
        <v>0</v>
      </c>
      <c r="BJ161" s="79">
        <f ca="1">IFERROR(IF(SUMIF($G$6:$BB$6,BJ$6&amp;" Total",$G161:$BB161)-(SUMIF($G$6:$BB$6,BJ$6&amp;" "&amp;'Input-Func_Class'!$D$22,$G161:$BB161)+IFERROR(SUMIF($G$6:$BB$6,BJ$6&amp;" "&amp;'Input-Func_Class'!$E$22,$G161:$BB161),SUMIF($G$6:$BB$6,BJ$6&amp;" "&amp;'Input-Func_Class'!$B$24,$G161:$BB161))+SUMIF($G$6:$BB$6,BJ$6&amp;" "&amp;'Input-Func_Class'!$F$22,$G161:$BB161))&lt;Check_Limit,0,1),1)</f>
        <v>0</v>
      </c>
      <c r="BK161" s="79">
        <f ca="1">IFERROR(IF(SUMIF($G$6:$BB$6,BK$6&amp;" Total",$G161:$BB161)-(SUMIF($G$6:$BB$6,BK$6&amp;" "&amp;'Input-Func_Class'!$D$22,$G161:$BB161)+IFERROR(SUMIF($G$6:$BB$6,BK$6&amp;" "&amp;'Input-Func_Class'!$E$22,$G161:$BB161),SUMIF($G$6:$BB$6,BK$6&amp;" "&amp;'Input-Func_Class'!$B$24,$G161:$BB161))+SUMIF($G$6:$BB$6,BK$6&amp;" "&amp;'Input-Func_Class'!$F$22,$G161:$BB161))&lt;Check_Limit,0,1),1)</f>
        <v>0</v>
      </c>
      <c r="BL161" s="79">
        <f ca="1">IFERROR(IF(SUMIF($G$6:$BB$6,BL$6&amp;" Total",$G161:$BB161)-(SUMIF($G$6:$BB$6,BL$6&amp;" "&amp;'Input-Func_Class'!$D$22,$G161:$BB161)+IFERROR(SUMIF($G$6:$BB$6,BL$6&amp;" "&amp;'Input-Func_Class'!$E$22,$G161:$BB161),SUMIF($G$6:$BB$6,BL$6&amp;" "&amp;'Input-Func_Class'!$B$24,$G161:$BB161))+SUMIF($G$6:$BB$6,BL$6&amp;" "&amp;'Input-Func_Class'!$F$22,$G161:$BB161))&lt;Check_Limit,0,1),1)</f>
        <v>0</v>
      </c>
      <c r="BM161" s="79">
        <f ca="1">IFERROR(IF(SUMIF($G$6:$BB$6,BM$6&amp;" Total",$G161:$BB161)-(SUMIF($G$6:$BB$6,BM$6&amp;" "&amp;'Input-Func_Class'!$D$22,$G161:$BB161)+IFERROR(SUMIF($G$6:$BB$6,BM$6&amp;" "&amp;'Input-Func_Class'!$E$22,$G161:$BB161),SUMIF($G$6:$BB$6,BM$6&amp;" "&amp;'Input-Func_Class'!$B$24,$G161:$BB161))+SUMIF($G$6:$BB$6,BM$6&amp;" "&amp;'Input-Func_Class'!$F$22,$G161:$BB161))&lt;Check_Limit,0,1),1)</f>
        <v>0</v>
      </c>
      <c r="BN161" s="79">
        <f ca="1">IFERROR(IF(SUMIF($G$6:$BB$6,BN$6&amp;" Total",$G161:$BB161)-(SUMIF($G$6:$BB$6,BN$6&amp;" "&amp;'Input-Func_Class'!$D$22,$G161:$BB161)+IFERROR(SUMIF($G$6:$BB$6,BN$6&amp;" "&amp;'Input-Func_Class'!$E$22,$G161:$BB161),SUMIF($G$6:$BB$6,BN$6&amp;" "&amp;'Input-Func_Class'!$B$24,$G161:$BB161))+SUMIF($G$6:$BB$6,BN$6&amp;" "&amp;'Input-Func_Class'!$F$22,$G161:$BB161))&lt;Check_Limit,0,1),1)</f>
        <v>0</v>
      </c>
      <c r="BO161" s="79">
        <f ca="1">IFERROR(IF(SUMIF($G$6:$BB$6,BO$6&amp;" Total",$G161:$BB161)-(SUMIF($G$6:$BB$6,BO$6&amp;" "&amp;'Input-Func_Class'!$D$22,$G161:$BB161)+IFERROR(SUMIF($G$6:$BB$6,BO$6&amp;" "&amp;'Input-Func_Class'!$E$22,$G161:$BB161),SUMIF($G$6:$BB$6,BO$6&amp;" "&amp;'Input-Func_Class'!$B$24,$G161:$BB161))+SUMIF($G$6:$BB$6,BO$6&amp;" "&amp;'Input-Func_Class'!$F$22,$G161:$BB161))&lt;Check_Limit,0,1),1)</f>
        <v>0</v>
      </c>
    </row>
    <row r="162" spans="1:67" outlineLevel="1">
      <c r="A162" s="113" t="str">
        <f>IF(ISBLANK('Input-Accounts'!A162),"",'Input-Accounts'!A162)</f>
        <v/>
      </c>
      <c r="B162" s="79" t="str">
        <f>IF(ISBLANK('Input-Accounts'!B162),"",'Input-Accounts'!B162)</f>
        <v/>
      </c>
      <c r="C162" s="113" t="str">
        <f>IF(ISBLANK('Input-Accounts'!C162),"",'Input-Accounts'!C162)</f>
        <v/>
      </c>
      <c r="D162" s="143"/>
      <c r="E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D162" s="79">
        <f>IFERROR(IF(SUMIF($G$6:$BB$6,BD$6&amp;" Total",$G162:$BB162)-(SUMIF($G$6:$BB$6,BD$6&amp;" "&amp;'Input-Func_Class'!$D$22,$G162:$BB162)+IFERROR(SUMIF($G$6:$BB$6,BD$6&amp;" "&amp;'Input-Func_Class'!$E$22,$G162:$BB162),SUMIF($G$6:$BB$6,BD$6&amp;" "&amp;'Input-Func_Class'!$B$24,$G162:$BB162))+SUMIF($G$6:$BB$6,BD$6&amp;" "&amp;'Input-Func_Class'!$F$22,$G162:$BB162))&lt;Check_Limit,0,1),1)</f>
        <v>0</v>
      </c>
      <c r="BE162" s="79">
        <f>IFERROR(IF(SUMIF($G$6:$BB$6,BE$6&amp;" Total",$G162:$BB162)-(SUMIF($G$6:$BB$6,BE$6&amp;" "&amp;'Input-Func_Class'!$D$22,$G162:$BB162)+IFERROR(SUMIF($G$6:$BB$6,BE$6&amp;" "&amp;'Input-Func_Class'!$E$22,$G162:$BB162),SUMIF($G$6:$BB$6,BE$6&amp;" "&amp;'Input-Func_Class'!$B$24,$G162:$BB162))+SUMIF($G$6:$BB$6,BE$6&amp;" "&amp;'Input-Func_Class'!$F$22,$G162:$BB162))&lt;Check_Limit,0,1),1)</f>
        <v>0</v>
      </c>
      <c r="BF162" s="79">
        <f>IFERROR(IF(SUMIF($G$6:$BB$6,BF$6&amp;" Total",$G162:$BB162)-(SUMIF($G$6:$BB$6,BF$6&amp;" "&amp;'Input-Func_Class'!$D$22,$G162:$BB162)+IFERROR(SUMIF($G$6:$BB$6,BF$6&amp;" "&amp;'Input-Func_Class'!$E$22,$G162:$BB162),SUMIF($G$6:$BB$6,BF$6&amp;" "&amp;'Input-Func_Class'!$B$24,$G162:$BB162))+SUMIF($G$6:$BB$6,BF$6&amp;" "&amp;'Input-Func_Class'!$F$22,$G162:$BB162))&lt;Check_Limit,0,1),1)</f>
        <v>0</v>
      </c>
      <c r="BG162" s="79">
        <f>IFERROR(IF(SUMIF($G$6:$BB$6,BG$6&amp;" Total",$G162:$BB162)-(SUMIF($G$6:$BB$6,BG$6&amp;" "&amp;'Input-Func_Class'!$D$22,$G162:$BB162)+IFERROR(SUMIF($G$6:$BB$6,BG$6&amp;" "&amp;'Input-Func_Class'!$E$22,$G162:$BB162),SUMIF($G$6:$BB$6,BG$6&amp;" "&amp;'Input-Func_Class'!$B$24,$G162:$BB162))+SUMIF($G$6:$BB$6,BG$6&amp;" "&amp;'Input-Func_Class'!$F$22,$G162:$BB162))&lt;Check_Limit,0,1),1)</f>
        <v>0</v>
      </c>
      <c r="BH162" s="79">
        <f>IFERROR(IF(SUMIF($G$6:$BB$6,BH$6&amp;" Total",$G162:$BB162)-(SUMIF($G$6:$BB$6,BH$6&amp;" "&amp;'Input-Func_Class'!$D$22,$G162:$BB162)+IFERROR(SUMIF($G$6:$BB$6,BH$6&amp;" "&amp;'Input-Func_Class'!$E$22,$G162:$BB162),SUMIF($G$6:$BB$6,BH$6&amp;" "&amp;'Input-Func_Class'!$B$24,$G162:$BB162))+SUMIF($G$6:$BB$6,BH$6&amp;" "&amp;'Input-Func_Class'!$F$22,$G162:$BB162))&lt;Check_Limit,0,1),1)</f>
        <v>0</v>
      </c>
      <c r="BI162" s="79">
        <f>IFERROR(IF(SUMIF($G$6:$BB$6,BI$6&amp;" Total",$G162:$BB162)-(SUMIF($G$6:$BB$6,BI$6&amp;" "&amp;'Input-Func_Class'!$D$22,$G162:$BB162)+IFERROR(SUMIF($G$6:$BB$6,BI$6&amp;" "&amp;'Input-Func_Class'!$E$22,$G162:$BB162),SUMIF($G$6:$BB$6,BI$6&amp;" "&amp;'Input-Func_Class'!$B$24,$G162:$BB162))+SUMIF($G$6:$BB$6,BI$6&amp;" "&amp;'Input-Func_Class'!$F$22,$G162:$BB162))&lt;Check_Limit,0,1),1)</f>
        <v>0</v>
      </c>
      <c r="BJ162" s="79">
        <f>IFERROR(IF(SUMIF($G$6:$BB$6,BJ$6&amp;" Total",$G162:$BB162)-(SUMIF($G$6:$BB$6,BJ$6&amp;" "&amp;'Input-Func_Class'!$D$22,$G162:$BB162)+IFERROR(SUMIF($G$6:$BB$6,BJ$6&amp;" "&amp;'Input-Func_Class'!$E$22,$G162:$BB162),SUMIF($G$6:$BB$6,BJ$6&amp;" "&amp;'Input-Func_Class'!$B$24,$G162:$BB162))+SUMIF($G$6:$BB$6,BJ$6&amp;" "&amp;'Input-Func_Class'!$F$22,$G162:$BB162))&lt;Check_Limit,0,1),1)</f>
        <v>0</v>
      </c>
      <c r="BK162" s="79">
        <f>IFERROR(IF(SUMIF($G$6:$BB$6,BK$6&amp;" Total",$G162:$BB162)-(SUMIF($G$6:$BB$6,BK$6&amp;" "&amp;'Input-Func_Class'!$D$22,$G162:$BB162)+IFERROR(SUMIF($G$6:$BB$6,BK$6&amp;" "&amp;'Input-Func_Class'!$E$22,$G162:$BB162),SUMIF($G$6:$BB$6,BK$6&amp;" "&amp;'Input-Func_Class'!$B$24,$G162:$BB162))+SUMIF($G$6:$BB$6,BK$6&amp;" "&amp;'Input-Func_Class'!$F$22,$G162:$BB162))&lt;Check_Limit,0,1),1)</f>
        <v>0</v>
      </c>
      <c r="BL162" s="79">
        <f>IFERROR(IF(SUMIF($G$6:$BB$6,BL$6&amp;" Total",$G162:$BB162)-(SUMIF($G$6:$BB$6,BL$6&amp;" "&amp;'Input-Func_Class'!$D$22,$G162:$BB162)+IFERROR(SUMIF($G$6:$BB$6,BL$6&amp;" "&amp;'Input-Func_Class'!$E$22,$G162:$BB162),SUMIF($G$6:$BB$6,BL$6&amp;" "&amp;'Input-Func_Class'!$B$24,$G162:$BB162))+SUMIF($G$6:$BB$6,BL$6&amp;" "&amp;'Input-Func_Class'!$F$22,$G162:$BB162))&lt;Check_Limit,0,1),1)</f>
        <v>0</v>
      </c>
      <c r="BM162" s="79">
        <f>IFERROR(IF(SUMIF($G$6:$BB$6,BM$6&amp;" Total",$G162:$BB162)-(SUMIF($G$6:$BB$6,BM$6&amp;" "&amp;'Input-Func_Class'!$D$22,$G162:$BB162)+IFERROR(SUMIF($G$6:$BB$6,BM$6&amp;" "&amp;'Input-Func_Class'!$E$22,$G162:$BB162),SUMIF($G$6:$BB$6,BM$6&amp;" "&amp;'Input-Func_Class'!$B$24,$G162:$BB162))+SUMIF($G$6:$BB$6,BM$6&amp;" "&amp;'Input-Func_Class'!$F$22,$G162:$BB162))&lt;Check_Limit,0,1),1)</f>
        <v>0</v>
      </c>
      <c r="BN162" s="79">
        <f>IFERROR(IF(SUMIF($G$6:$BB$6,BN$6&amp;" Total",$G162:$BB162)-(SUMIF($G$6:$BB$6,BN$6&amp;" "&amp;'Input-Func_Class'!$D$22,$G162:$BB162)+IFERROR(SUMIF($G$6:$BB$6,BN$6&amp;" "&amp;'Input-Func_Class'!$E$22,$G162:$BB162),SUMIF($G$6:$BB$6,BN$6&amp;" "&amp;'Input-Func_Class'!$B$24,$G162:$BB162))+SUMIF($G$6:$BB$6,BN$6&amp;" "&amp;'Input-Func_Class'!$F$22,$G162:$BB162))&lt;Check_Limit,0,1),1)</f>
        <v>0</v>
      </c>
      <c r="BO162" s="79">
        <f>IFERROR(IF(SUMIF($G$6:$BB$6,BO$6&amp;" Total",$G162:$BB162)-(SUMIF($G$6:$BB$6,BO$6&amp;" "&amp;'Input-Func_Class'!$D$22,$G162:$BB162)+IFERROR(SUMIF($G$6:$BB$6,BO$6&amp;" "&amp;'Input-Func_Class'!$E$22,$G162:$BB162),SUMIF($G$6:$BB$6,BO$6&amp;" "&amp;'Input-Func_Class'!$B$24,$G162:$BB162))+SUMIF($G$6:$BB$6,BO$6&amp;" "&amp;'Input-Func_Class'!$F$22,$G162:$BB162))&lt;Check_Limit,0,1),1)</f>
        <v>0</v>
      </c>
    </row>
    <row r="163" spans="1:67" outlineLevel="1">
      <c r="A163" s="113">
        <f>IF(ISBLANK('Input-Accounts'!A163),"",'Input-Accounts'!A163)</f>
        <v>139</v>
      </c>
      <c r="B163" s="81" t="str">
        <f>IF(ISBLANK('Input-Accounts'!B163),"",'Input-Accounts'!B163)</f>
        <v>Customer Service &amp; Information Expenses</v>
      </c>
      <c r="C163" s="113" t="str">
        <f>IF(ISBLANK('Input-Accounts'!C163),"",'Input-Accounts'!C163)</f>
        <v/>
      </c>
      <c r="D163" s="143"/>
      <c r="E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  <c r="AU163" s="143"/>
      <c r="AV163" s="143"/>
      <c r="AW163" s="143"/>
      <c r="AX163" s="143"/>
      <c r="AY163" s="143"/>
      <c r="AZ163" s="143"/>
      <c r="BA163" s="143"/>
      <c r="BB163" s="143"/>
      <c r="BD163" s="79">
        <f>IFERROR(IF(SUMIF($G$6:$BB$6,BD$6&amp;" Total",$G163:$BB163)-(SUMIF($G$6:$BB$6,BD$6&amp;" "&amp;'Input-Func_Class'!$D$22,$G163:$BB163)+IFERROR(SUMIF($G$6:$BB$6,BD$6&amp;" "&amp;'Input-Func_Class'!$E$22,$G163:$BB163),SUMIF($G$6:$BB$6,BD$6&amp;" "&amp;'Input-Func_Class'!$B$24,$G163:$BB163))+SUMIF($G$6:$BB$6,BD$6&amp;" "&amp;'Input-Func_Class'!$F$22,$G163:$BB163))&lt;Check_Limit,0,1),1)</f>
        <v>0</v>
      </c>
      <c r="BE163" s="79">
        <f>IFERROR(IF(SUMIF($G$6:$BB$6,BE$6&amp;" Total",$G163:$BB163)-(SUMIF($G$6:$BB$6,BE$6&amp;" "&amp;'Input-Func_Class'!$D$22,$G163:$BB163)+IFERROR(SUMIF($G$6:$BB$6,BE$6&amp;" "&amp;'Input-Func_Class'!$E$22,$G163:$BB163),SUMIF($G$6:$BB$6,BE$6&amp;" "&amp;'Input-Func_Class'!$B$24,$G163:$BB163))+SUMIF($G$6:$BB$6,BE$6&amp;" "&amp;'Input-Func_Class'!$F$22,$G163:$BB163))&lt;Check_Limit,0,1),1)</f>
        <v>0</v>
      </c>
      <c r="BF163" s="79">
        <f>IFERROR(IF(SUMIF($G$6:$BB$6,BF$6&amp;" Total",$G163:$BB163)-(SUMIF($G$6:$BB$6,BF$6&amp;" "&amp;'Input-Func_Class'!$D$22,$G163:$BB163)+IFERROR(SUMIF($G$6:$BB$6,BF$6&amp;" "&amp;'Input-Func_Class'!$E$22,$G163:$BB163),SUMIF($G$6:$BB$6,BF$6&amp;" "&amp;'Input-Func_Class'!$B$24,$G163:$BB163))+SUMIF($G$6:$BB$6,BF$6&amp;" "&amp;'Input-Func_Class'!$F$22,$G163:$BB163))&lt;Check_Limit,0,1),1)</f>
        <v>0</v>
      </c>
      <c r="BG163" s="79">
        <f>IFERROR(IF(SUMIF($G$6:$BB$6,BG$6&amp;" Total",$G163:$BB163)-(SUMIF($G$6:$BB$6,BG$6&amp;" "&amp;'Input-Func_Class'!$D$22,$G163:$BB163)+IFERROR(SUMIF($G$6:$BB$6,BG$6&amp;" "&amp;'Input-Func_Class'!$E$22,$G163:$BB163),SUMIF($G$6:$BB$6,BG$6&amp;" "&amp;'Input-Func_Class'!$B$24,$G163:$BB163))+SUMIF($G$6:$BB$6,BG$6&amp;" "&amp;'Input-Func_Class'!$F$22,$G163:$BB163))&lt;Check_Limit,0,1),1)</f>
        <v>0</v>
      </c>
      <c r="BH163" s="79">
        <f>IFERROR(IF(SUMIF($G$6:$BB$6,BH$6&amp;" Total",$G163:$BB163)-(SUMIF($G$6:$BB$6,BH$6&amp;" "&amp;'Input-Func_Class'!$D$22,$G163:$BB163)+IFERROR(SUMIF($G$6:$BB$6,BH$6&amp;" "&amp;'Input-Func_Class'!$E$22,$G163:$BB163),SUMIF($G$6:$BB$6,BH$6&amp;" "&amp;'Input-Func_Class'!$B$24,$G163:$BB163))+SUMIF($G$6:$BB$6,BH$6&amp;" "&amp;'Input-Func_Class'!$F$22,$G163:$BB163))&lt;Check_Limit,0,1),1)</f>
        <v>0</v>
      </c>
      <c r="BI163" s="79">
        <f>IFERROR(IF(SUMIF($G$6:$BB$6,BI$6&amp;" Total",$G163:$BB163)-(SUMIF($G$6:$BB$6,BI$6&amp;" "&amp;'Input-Func_Class'!$D$22,$G163:$BB163)+IFERROR(SUMIF($G$6:$BB$6,BI$6&amp;" "&amp;'Input-Func_Class'!$E$22,$G163:$BB163),SUMIF($G$6:$BB$6,BI$6&amp;" "&amp;'Input-Func_Class'!$B$24,$G163:$BB163))+SUMIF($G$6:$BB$6,BI$6&amp;" "&amp;'Input-Func_Class'!$F$22,$G163:$BB163))&lt;Check_Limit,0,1),1)</f>
        <v>0</v>
      </c>
      <c r="BJ163" s="79">
        <f>IFERROR(IF(SUMIF($G$6:$BB$6,BJ$6&amp;" Total",$G163:$BB163)-(SUMIF($G$6:$BB$6,BJ$6&amp;" "&amp;'Input-Func_Class'!$D$22,$G163:$BB163)+IFERROR(SUMIF($G$6:$BB$6,BJ$6&amp;" "&amp;'Input-Func_Class'!$E$22,$G163:$BB163),SUMIF($G$6:$BB$6,BJ$6&amp;" "&amp;'Input-Func_Class'!$B$24,$G163:$BB163))+SUMIF($G$6:$BB$6,BJ$6&amp;" "&amp;'Input-Func_Class'!$F$22,$G163:$BB163))&lt;Check_Limit,0,1),1)</f>
        <v>0</v>
      </c>
      <c r="BK163" s="79">
        <f>IFERROR(IF(SUMIF($G$6:$BB$6,BK$6&amp;" Total",$G163:$BB163)-(SUMIF($G$6:$BB$6,BK$6&amp;" "&amp;'Input-Func_Class'!$D$22,$G163:$BB163)+IFERROR(SUMIF($G$6:$BB$6,BK$6&amp;" "&amp;'Input-Func_Class'!$E$22,$G163:$BB163),SUMIF($G$6:$BB$6,BK$6&amp;" "&amp;'Input-Func_Class'!$B$24,$G163:$BB163))+SUMIF($G$6:$BB$6,BK$6&amp;" "&amp;'Input-Func_Class'!$F$22,$G163:$BB163))&lt;Check_Limit,0,1),1)</f>
        <v>0</v>
      </c>
      <c r="BL163" s="79">
        <f>IFERROR(IF(SUMIF($G$6:$BB$6,BL$6&amp;" Total",$G163:$BB163)-(SUMIF($G$6:$BB$6,BL$6&amp;" "&amp;'Input-Func_Class'!$D$22,$G163:$BB163)+IFERROR(SUMIF($G$6:$BB$6,BL$6&amp;" "&amp;'Input-Func_Class'!$E$22,$G163:$BB163),SUMIF($G$6:$BB$6,BL$6&amp;" "&amp;'Input-Func_Class'!$B$24,$G163:$BB163))+SUMIF($G$6:$BB$6,BL$6&amp;" "&amp;'Input-Func_Class'!$F$22,$G163:$BB163))&lt;Check_Limit,0,1),1)</f>
        <v>0</v>
      </c>
      <c r="BM163" s="79">
        <f>IFERROR(IF(SUMIF($G$6:$BB$6,BM$6&amp;" Total",$G163:$BB163)-(SUMIF($G$6:$BB$6,BM$6&amp;" "&amp;'Input-Func_Class'!$D$22,$G163:$BB163)+IFERROR(SUMIF($G$6:$BB$6,BM$6&amp;" "&amp;'Input-Func_Class'!$E$22,$G163:$BB163),SUMIF($G$6:$BB$6,BM$6&amp;" "&amp;'Input-Func_Class'!$B$24,$G163:$BB163))+SUMIF($G$6:$BB$6,BM$6&amp;" "&amp;'Input-Func_Class'!$F$22,$G163:$BB163))&lt;Check_Limit,0,1),1)</f>
        <v>0</v>
      </c>
      <c r="BN163" s="79">
        <f>IFERROR(IF(SUMIF($G$6:$BB$6,BN$6&amp;" Total",$G163:$BB163)-(SUMIF($G$6:$BB$6,BN$6&amp;" "&amp;'Input-Func_Class'!$D$22,$G163:$BB163)+IFERROR(SUMIF($G$6:$BB$6,BN$6&amp;" "&amp;'Input-Func_Class'!$E$22,$G163:$BB163),SUMIF($G$6:$BB$6,BN$6&amp;" "&amp;'Input-Func_Class'!$B$24,$G163:$BB163))+SUMIF($G$6:$BB$6,BN$6&amp;" "&amp;'Input-Func_Class'!$F$22,$G163:$BB163))&lt;Check_Limit,0,1),1)</f>
        <v>0</v>
      </c>
      <c r="BO163" s="79">
        <f>IFERROR(IF(SUMIF($G$6:$BB$6,BO$6&amp;" Total",$G163:$BB163)-(SUMIF($G$6:$BB$6,BO$6&amp;" "&amp;'Input-Func_Class'!$D$22,$G163:$BB163)+IFERROR(SUMIF($G$6:$BB$6,BO$6&amp;" "&amp;'Input-Func_Class'!$E$22,$G163:$BB163),SUMIF($G$6:$BB$6,BO$6&amp;" "&amp;'Input-Func_Class'!$B$24,$G163:$BB163))+SUMIF($G$6:$BB$6,BO$6&amp;" "&amp;'Input-Func_Class'!$F$22,$G163:$BB163))&lt;Check_Limit,0,1),1)</f>
        <v>0</v>
      </c>
    </row>
    <row r="164" spans="1:67" outlineLevel="1">
      <c r="A164" s="113">
        <f>IF(ISBLANK('Input-Accounts'!A164),"",'Input-Accounts'!A164)</f>
        <v>140</v>
      </c>
      <c r="B164" s="17" t="str">
        <f>IF(ISBLANK('Input-Accounts'!B164),"",'Input-Accounts'!B164)</f>
        <v xml:space="preserve">Supervision </v>
      </c>
      <c r="C164" s="113">
        <f>IF(ISBLANK('Input-Accounts'!C164),"",'Input-Accounts'!C164)</f>
        <v>907</v>
      </c>
      <c r="D164" s="143">
        <f>Functionalization!$D164</f>
        <v>0</v>
      </c>
      <c r="E164" s="143">
        <f t="shared" si="27"/>
        <v>0</v>
      </c>
      <c r="F164" s="89" t="str">
        <f>IF($D164=0,"-",IF('Input-Accounts'!$E164&lt;&gt;0,'Input-Accounts'!$E164,'Input-Accounts'!$G164))</f>
        <v>-</v>
      </c>
      <c r="G164" s="143">
        <f ca="1">IF(G$5&lt;&gt;"",HLOOKUP(G$5,Functionalization!$G$6:$R$305,ROW($A164)-5,FALSE),IFERROR(INDEX(G$269:G$305,MATCH($F164,$B$269:$B$305,0))/VLOOKUP($F164,$B$269:$BB$305,MATCH(LEFT(TRIM(G$6),FIND("~",SUBSTITUTE(G$6,"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164))*HLOOKUP(LEFT(TRIM(G$6),FIND("~",SUBSTITUTE(G$6," ","~",LEN(TRIM(G$6))-LEN(SUBSTITUTE(TRIM(G$6)," ",""))))-1)&amp;" Total",$B$6:$BB$305,ROW($A164)-5,FALSE))</f>
        <v>0</v>
      </c>
      <c r="H164" s="143">
        <f ca="1">IF(H$5&lt;&gt;"",HLOOKUP(H$5,Functionalization!$G$6:$R$305,ROW($A164)-5,FALSE),IFERROR(INDEX(H$269:H$305,MATCH($F164,$B$269:$B$305,0))/VLOOKUP($F164,$B$269:$BB$305,MATCH(LEFT(TRIM(H$6),FIND("~",SUBSTITUTE(H$6,"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164))*HLOOKUP(LEFT(TRIM(H$6),FIND("~",SUBSTITUTE(H$6," ","~",LEN(TRIM(H$6))-LEN(SUBSTITUTE(TRIM(H$6)," ",""))))-1)&amp;" Total",$B$6:$BB$305,ROW($A164)-5,FALSE))</f>
        <v>0</v>
      </c>
      <c r="I164" s="143">
        <f ca="1">IF(I$5&lt;&gt;"",HLOOKUP(I$5,Functionalization!$G$6:$R$305,ROW($A164)-5,FALSE),IFERROR(INDEX(I$269:I$305,MATCH($F164,$B$269:$B$305,0))/VLOOKUP($F164,$B$269:$BB$305,MATCH(LEFT(TRIM(I$6),FIND("~",SUBSTITUTE(I$6,"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164))*HLOOKUP(LEFT(TRIM(I$6),FIND("~",SUBSTITUTE(I$6," ","~",LEN(TRIM(I$6))-LEN(SUBSTITUTE(TRIM(I$6)," ",""))))-1)&amp;" Total",$B$6:$BB$305,ROW($A164)-5,FALSE))</f>
        <v>0</v>
      </c>
      <c r="J164" s="143">
        <f ca="1">IF(J$5&lt;&gt;"",HLOOKUP(J$5,Functionalization!$G$6:$R$305,ROW($A164)-5,FALSE),IFERROR(INDEX(J$269:J$305,MATCH($F164,$B$269:$B$305,0))/VLOOKUP($F164,$B$269:$BB$305,MATCH(LEFT(TRIM(J$6),FIND("~",SUBSTITUTE(J$6,"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164))*HLOOKUP(LEFT(TRIM(J$6),FIND("~",SUBSTITUTE(J$6," ","~",LEN(TRIM(J$6))-LEN(SUBSTITUTE(TRIM(J$6)," ",""))))-1)&amp;" Total",$B$6:$BB$305,ROW($A164)-5,FALSE))</f>
        <v>0</v>
      </c>
      <c r="K164" s="143">
        <f ca="1">IF(K$5&lt;&gt;"",HLOOKUP(K$5,Functionalization!$G$6:$R$305,ROW($A164)-5,FALSE),IFERROR(INDEX(K$269:K$305,MATCH($F164,$B$269:$B$305,0))/VLOOKUP($F164,$B$269:$BB$305,MATCH(LEFT(TRIM(K$6),FIND("~",SUBSTITUTE(K$6,"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164))*HLOOKUP(LEFT(TRIM(K$6),FIND("~",SUBSTITUTE(K$6," ","~",LEN(TRIM(K$6))-LEN(SUBSTITUTE(TRIM(K$6)," ",""))))-1)&amp;" Total",$B$6:$BB$305,ROW($A164)-5,FALSE))</f>
        <v>0</v>
      </c>
      <c r="L164" s="143">
        <f ca="1">IF(L$5&lt;&gt;"",HLOOKUP(L$5,Functionalization!$G$6:$R$305,ROW($A164)-5,FALSE),IFERROR(INDEX(L$269:L$305,MATCH($F164,$B$269:$B$305,0))/VLOOKUP($F164,$B$269:$BB$305,MATCH(LEFT(TRIM(L$6),FIND("~",SUBSTITUTE(L$6,"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164))*HLOOKUP(LEFT(TRIM(L$6),FIND("~",SUBSTITUTE(L$6," ","~",LEN(TRIM(L$6))-LEN(SUBSTITUTE(TRIM(L$6)," ",""))))-1)&amp;" Total",$B$6:$BB$305,ROW($A164)-5,FALSE))</f>
        <v>0</v>
      </c>
      <c r="M164" s="143">
        <f ca="1">IF(M$5&lt;&gt;"",HLOOKUP(M$5,Functionalization!$G$6:$R$305,ROW($A164)-5,FALSE),IFERROR(INDEX(M$269:M$305,MATCH($F164,$B$269:$B$305,0))/VLOOKUP($F164,$B$269:$BB$305,MATCH(LEFT(TRIM(M$6),FIND("~",SUBSTITUTE(M$6,"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164))*HLOOKUP(LEFT(TRIM(M$6),FIND("~",SUBSTITUTE(M$6," ","~",LEN(TRIM(M$6))-LEN(SUBSTITUTE(TRIM(M$6)," ",""))))-1)&amp;" Total",$B$6:$BB$305,ROW($A164)-5,FALSE))</f>
        <v>0</v>
      </c>
      <c r="N164" s="143">
        <f ca="1">IF(N$5&lt;&gt;"",HLOOKUP(N$5,Functionalization!$G$6:$R$305,ROW($A164)-5,FALSE),IFERROR(INDEX(N$269:N$305,MATCH($F164,$B$269:$B$305,0))/VLOOKUP($F164,$B$269:$BB$305,MATCH(LEFT(TRIM(N$6),FIND("~",SUBSTITUTE(N$6,"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164))*HLOOKUP(LEFT(TRIM(N$6),FIND("~",SUBSTITUTE(N$6," ","~",LEN(TRIM(N$6))-LEN(SUBSTITUTE(TRIM(N$6)," ",""))))-1)&amp;" Total",$B$6:$BB$305,ROW($A164)-5,FALSE))</f>
        <v>0</v>
      </c>
      <c r="O164" s="143">
        <f ca="1">IF(O$5&lt;&gt;"",HLOOKUP(O$5,Functionalization!$G$6:$R$305,ROW($A164)-5,FALSE),IFERROR(INDEX(O$269:O$305,MATCH($F164,$B$269:$B$305,0))/VLOOKUP($F164,$B$269:$BB$305,MATCH(LEFT(TRIM(O$6),FIND("~",SUBSTITUTE(O$6,"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164))*HLOOKUP(LEFT(TRIM(O$6),FIND("~",SUBSTITUTE(O$6," ","~",LEN(TRIM(O$6))-LEN(SUBSTITUTE(TRIM(O$6)," ",""))))-1)&amp;" Total",$B$6:$BB$305,ROW($A164)-5,FALSE))</f>
        <v>0</v>
      </c>
      <c r="P164" s="143">
        <f ca="1">IF(P$5&lt;&gt;"",HLOOKUP(P$5,Functionalization!$G$6:$R$305,ROW($A164)-5,FALSE),IFERROR(INDEX(P$269:P$305,MATCH($F164,$B$269:$B$305,0))/VLOOKUP($F164,$B$269:$BB$305,MATCH(LEFT(TRIM(P$6),FIND("~",SUBSTITUTE(P$6,"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164))*HLOOKUP(LEFT(TRIM(P$6),FIND("~",SUBSTITUTE(P$6," ","~",LEN(TRIM(P$6))-LEN(SUBSTITUTE(TRIM(P$6)," ",""))))-1)&amp;" Total",$B$6:$BB$305,ROW($A164)-5,FALSE))</f>
        <v>0</v>
      </c>
      <c r="Q164" s="143">
        <f ca="1">IF(Q$5&lt;&gt;"",HLOOKUP(Q$5,Functionalization!$G$6:$R$305,ROW($A164)-5,FALSE),IFERROR(INDEX(Q$269:Q$305,MATCH($F164,$B$269:$B$305,0))/VLOOKUP($F164,$B$269:$BB$305,MATCH(LEFT(TRIM(Q$6),FIND("~",SUBSTITUTE(Q$6,"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164))*HLOOKUP(LEFT(TRIM(Q$6),FIND("~",SUBSTITUTE(Q$6," ","~",LEN(TRIM(Q$6))-LEN(SUBSTITUTE(TRIM(Q$6)," ",""))))-1)&amp;" Total",$B$6:$BB$305,ROW($A164)-5,FALSE))</f>
        <v>0</v>
      </c>
      <c r="R164" s="143">
        <f ca="1">IF(R$5&lt;&gt;"",HLOOKUP(R$5,Functionalization!$G$6:$R$305,ROW($A164)-5,FALSE),IFERROR(INDEX(R$269:R$305,MATCH($F164,$B$269:$B$305,0))/VLOOKUP($F164,$B$269:$BB$305,MATCH(LEFT(TRIM(R$6),FIND("~",SUBSTITUTE(R$6,"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164))*HLOOKUP(LEFT(TRIM(R$6),FIND("~",SUBSTITUTE(R$6," ","~",LEN(TRIM(R$6))-LEN(SUBSTITUTE(TRIM(R$6)," ",""))))-1)&amp;" Total",$B$6:$BB$305,ROW($A164)-5,FALSE))</f>
        <v>0</v>
      </c>
      <c r="S164" s="143">
        <f ca="1">IF(S$5&lt;&gt;"",HLOOKUP(S$5,Functionalization!$G$6:$R$305,ROW($A164)-5,FALSE),IFERROR(INDEX(S$269:S$305,MATCH($F164,$B$269:$B$305,0))/VLOOKUP($F164,$B$269:$BB$305,MATCH(LEFT(TRIM(S$6),FIND("~",SUBSTITUTE(S$6,"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164))*HLOOKUP(LEFT(TRIM(S$6),FIND("~",SUBSTITUTE(S$6," ","~",LEN(TRIM(S$6))-LEN(SUBSTITUTE(TRIM(S$6)," ",""))))-1)&amp;" Total",$B$6:$BB$305,ROW($A164)-5,FALSE))</f>
        <v>0</v>
      </c>
      <c r="T164" s="143">
        <f ca="1">IF(T$5&lt;&gt;"",HLOOKUP(T$5,Functionalization!$G$6:$R$305,ROW($A164)-5,FALSE),IFERROR(INDEX(T$269:T$305,MATCH($F164,$B$269:$B$305,0))/VLOOKUP($F164,$B$269:$BB$305,MATCH(LEFT(TRIM(T$6),FIND("~",SUBSTITUTE(T$6,"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164))*HLOOKUP(LEFT(TRIM(T$6),FIND("~",SUBSTITUTE(T$6," ","~",LEN(TRIM(T$6))-LEN(SUBSTITUTE(TRIM(T$6)," ",""))))-1)&amp;" Total",$B$6:$BB$305,ROW($A164)-5,FALSE))</f>
        <v>0</v>
      </c>
      <c r="U164" s="143">
        <f ca="1">IF(U$5&lt;&gt;"",HLOOKUP(U$5,Functionalization!$G$6:$R$305,ROW($A164)-5,FALSE),IFERROR(INDEX(U$269:U$305,MATCH($F164,$B$269:$B$305,0))/VLOOKUP($F164,$B$269:$BB$305,MATCH(LEFT(TRIM(U$6),FIND("~",SUBSTITUTE(U$6,"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164))*HLOOKUP(LEFT(TRIM(U$6),FIND("~",SUBSTITUTE(U$6," ","~",LEN(TRIM(U$6))-LEN(SUBSTITUTE(TRIM(U$6)," ",""))))-1)&amp;" Total",$B$6:$BB$305,ROW($A164)-5,FALSE))</f>
        <v>0</v>
      </c>
      <c r="V164" s="143">
        <f ca="1">IF(V$5&lt;&gt;"",HLOOKUP(V$5,Functionalization!$G$6:$R$305,ROW($A164)-5,FALSE),IFERROR(INDEX(V$269:V$305,MATCH($F164,$B$269:$B$305,0))/VLOOKUP($F164,$B$269:$BB$305,MATCH(LEFT(TRIM(V$6),FIND("~",SUBSTITUTE(V$6,"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164))*HLOOKUP(LEFT(TRIM(V$6),FIND("~",SUBSTITUTE(V$6," ","~",LEN(TRIM(V$6))-LEN(SUBSTITUTE(TRIM(V$6)," ",""))))-1)&amp;" Total",$B$6:$BB$305,ROW($A164)-5,FALSE))</f>
        <v>0</v>
      </c>
      <c r="W164" s="143">
        <f ca="1">IF(W$5&lt;&gt;"",HLOOKUP(W$5,Functionalization!$G$6:$R$305,ROW($A164)-5,FALSE),IFERROR(INDEX(W$269:W$305,MATCH($F164,$B$269:$B$305,0))/VLOOKUP($F164,$B$269:$BB$305,MATCH(LEFT(TRIM(W$6),FIND("~",SUBSTITUTE(W$6,"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164))*HLOOKUP(LEFT(TRIM(W$6),FIND("~",SUBSTITUTE(W$6," ","~",LEN(TRIM(W$6))-LEN(SUBSTITUTE(TRIM(W$6)," ",""))))-1)&amp;" Total",$B$6:$BB$305,ROW($A164)-5,FALSE))</f>
        <v>0</v>
      </c>
      <c r="X164" s="143">
        <f ca="1">IF(X$5&lt;&gt;"",HLOOKUP(X$5,Functionalization!$G$6:$R$305,ROW($A164)-5,FALSE),IFERROR(INDEX(X$269:X$305,MATCH($F164,$B$269:$B$305,0))/VLOOKUP($F164,$B$269:$BB$305,MATCH(LEFT(TRIM(X$6),FIND("~",SUBSTITUTE(X$6,"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164))*HLOOKUP(LEFT(TRIM(X$6),FIND("~",SUBSTITUTE(X$6," ","~",LEN(TRIM(X$6))-LEN(SUBSTITUTE(TRIM(X$6)," ",""))))-1)&amp;" Total",$B$6:$BB$305,ROW($A164)-5,FALSE))</f>
        <v>0</v>
      </c>
      <c r="Y164" s="143">
        <f ca="1">IF(Y$5&lt;&gt;"",HLOOKUP(Y$5,Functionalization!$G$6:$R$305,ROW($A164)-5,FALSE),IFERROR(INDEX(Y$269:Y$305,MATCH($F164,$B$269:$B$305,0))/VLOOKUP($F164,$B$269:$BB$305,MATCH(LEFT(TRIM(Y$6),FIND("~",SUBSTITUTE(Y$6,"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164))*HLOOKUP(LEFT(TRIM(Y$6),FIND("~",SUBSTITUTE(Y$6," ","~",LEN(TRIM(Y$6))-LEN(SUBSTITUTE(TRIM(Y$6)," ",""))))-1)&amp;" Total",$B$6:$BB$305,ROW($A164)-5,FALSE))</f>
        <v>0</v>
      </c>
      <c r="Z164" s="143">
        <f ca="1">IF(Z$5&lt;&gt;"",HLOOKUP(Z$5,Functionalization!$G$6:$R$305,ROW($A164)-5,FALSE),IFERROR(INDEX(Z$269:Z$305,MATCH($F164,$B$269:$B$305,0))/VLOOKUP($F164,$B$269:$BB$305,MATCH(LEFT(TRIM(Z$6),FIND("~",SUBSTITUTE(Z$6,"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164))*HLOOKUP(LEFT(TRIM(Z$6),FIND("~",SUBSTITUTE(Z$6," ","~",LEN(TRIM(Z$6))-LEN(SUBSTITUTE(TRIM(Z$6)," ",""))))-1)&amp;" Total",$B$6:$BB$305,ROW($A164)-5,FALSE))</f>
        <v>0</v>
      </c>
      <c r="AA164" s="143">
        <f ca="1">IF(AA$5&lt;&gt;"",HLOOKUP(AA$5,Functionalization!$G$6:$R$305,ROW($A164)-5,FALSE),IFERROR(INDEX(AA$269:AA$305,MATCH($F164,$B$269:$B$305,0))/VLOOKUP($F164,$B$269:$BB$305,MATCH(LEFT(TRIM(AA$6),FIND("~",SUBSTITUTE(AA$6,"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164))*HLOOKUP(LEFT(TRIM(AA$6),FIND("~",SUBSTITUTE(AA$6," ","~",LEN(TRIM(AA$6))-LEN(SUBSTITUTE(TRIM(AA$6)," ",""))))-1)&amp;" Total",$B$6:$BB$305,ROW($A164)-5,FALSE))</f>
        <v>0</v>
      </c>
      <c r="AB164" s="143">
        <f ca="1">IF(AB$5&lt;&gt;"",HLOOKUP(AB$5,Functionalization!$G$6:$R$305,ROW($A164)-5,FALSE),IFERROR(INDEX(AB$269:AB$305,MATCH($F164,$B$269:$B$305,0))/VLOOKUP($F164,$B$269:$BB$305,MATCH(LEFT(TRIM(AB$6),FIND("~",SUBSTITUTE(AB$6,"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164))*HLOOKUP(LEFT(TRIM(AB$6),FIND("~",SUBSTITUTE(AB$6," ","~",LEN(TRIM(AB$6))-LEN(SUBSTITUTE(TRIM(AB$6)," ",""))))-1)&amp;" Total",$B$6:$BB$305,ROW($A164)-5,FALSE))</f>
        <v>0</v>
      </c>
      <c r="AC164" s="143">
        <f ca="1">IF(AC$5&lt;&gt;"",HLOOKUP(AC$5,Functionalization!$G$6:$R$305,ROW($A164)-5,FALSE),IFERROR(INDEX(AC$269:AC$305,MATCH($F164,$B$269:$B$305,0))/VLOOKUP($F164,$B$269:$BB$305,MATCH(LEFT(TRIM(AC$6),FIND("~",SUBSTITUTE(AC$6,"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164))*HLOOKUP(LEFT(TRIM(AC$6),FIND("~",SUBSTITUTE(AC$6," ","~",LEN(TRIM(AC$6))-LEN(SUBSTITUTE(TRIM(AC$6)," ",""))))-1)&amp;" Total",$B$6:$BB$305,ROW($A164)-5,FALSE))</f>
        <v>0</v>
      </c>
      <c r="AD164" s="143">
        <f ca="1">IF(AD$5&lt;&gt;"",HLOOKUP(AD$5,Functionalization!$G$6:$R$305,ROW($A164)-5,FALSE),IFERROR(INDEX(AD$269:AD$305,MATCH($F164,$B$269:$B$305,0))/VLOOKUP($F164,$B$269:$BB$305,MATCH(LEFT(TRIM(AD$6),FIND("~",SUBSTITUTE(AD$6,"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164))*HLOOKUP(LEFT(TRIM(AD$6),FIND("~",SUBSTITUTE(AD$6," ","~",LEN(TRIM(AD$6))-LEN(SUBSTITUTE(TRIM(AD$6)," ",""))))-1)&amp;" Total",$B$6:$BB$305,ROW($A164)-5,FALSE))</f>
        <v>0</v>
      </c>
      <c r="AE164" s="143">
        <f ca="1">IF(AE$5&lt;&gt;"",HLOOKUP(AE$5,Functionalization!$G$6:$R$305,ROW($A164)-5,FALSE),IFERROR(INDEX(AE$269:AE$305,MATCH($F164,$B$269:$B$305,0))/VLOOKUP($F164,$B$269:$BB$305,MATCH(LEFT(TRIM(AE$6),FIND("~",SUBSTITUTE(AE$6,"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164))*HLOOKUP(LEFT(TRIM(AE$6),FIND("~",SUBSTITUTE(AE$6," ","~",LEN(TRIM(AE$6))-LEN(SUBSTITUTE(TRIM(AE$6)," ",""))))-1)&amp;" Total",$B$6:$BB$305,ROW($A164)-5,FALSE))</f>
        <v>0</v>
      </c>
      <c r="AF164" s="143">
        <f ca="1">IF(AF$5&lt;&gt;"",HLOOKUP(AF$5,Functionalization!$G$6:$R$305,ROW($A164)-5,FALSE),IFERROR(INDEX(AF$269:AF$305,MATCH($F164,$B$269:$B$305,0))/VLOOKUP($F164,$B$269:$BB$305,MATCH(LEFT(TRIM(AF$6),FIND("~",SUBSTITUTE(AF$6,"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164))*HLOOKUP(LEFT(TRIM(AF$6),FIND("~",SUBSTITUTE(AF$6," ","~",LEN(TRIM(AF$6))-LEN(SUBSTITUTE(TRIM(AF$6)," ",""))))-1)&amp;" Total",$B$6:$BB$305,ROW($A164)-5,FALSE))</f>
        <v>0</v>
      </c>
      <c r="AG164" s="143">
        <f ca="1">IF(AG$5&lt;&gt;"",HLOOKUP(AG$5,Functionalization!$G$6:$R$305,ROW($A164)-5,FALSE),IFERROR(INDEX(AG$269:AG$305,MATCH($F164,$B$269:$B$305,0))/VLOOKUP($F164,$B$269:$BB$305,MATCH(LEFT(TRIM(AG$6),FIND("~",SUBSTITUTE(AG$6,"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164))*HLOOKUP(LEFT(TRIM(AG$6),FIND("~",SUBSTITUTE(AG$6," ","~",LEN(TRIM(AG$6))-LEN(SUBSTITUTE(TRIM(AG$6)," ",""))))-1)&amp;" Total",$B$6:$BB$305,ROW($A164)-5,FALSE))</f>
        <v>0</v>
      </c>
      <c r="AH164" s="143">
        <f ca="1">IF(AH$5&lt;&gt;"",HLOOKUP(AH$5,Functionalization!$G$6:$R$305,ROW($A164)-5,FALSE),IFERROR(INDEX(AH$269:AH$305,MATCH($F164,$B$269:$B$305,0))/VLOOKUP($F164,$B$269:$BB$305,MATCH(LEFT(TRIM(AH$6),FIND("~",SUBSTITUTE(AH$6,"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164))*HLOOKUP(LEFT(TRIM(AH$6),FIND("~",SUBSTITUTE(AH$6," ","~",LEN(TRIM(AH$6))-LEN(SUBSTITUTE(TRIM(AH$6)," ",""))))-1)&amp;" Total",$B$6:$BB$305,ROW($A164)-5,FALSE))</f>
        <v>0</v>
      </c>
      <c r="AI164" s="143">
        <f ca="1">IF(AI$5&lt;&gt;"",HLOOKUP(AI$5,Functionalization!$G$6:$R$305,ROW($A164)-5,FALSE),IFERROR(INDEX(AI$269:AI$305,MATCH($F164,$B$269:$B$305,0))/VLOOKUP($F164,$B$269:$BB$305,MATCH(LEFT(TRIM(AI$6),FIND("~",SUBSTITUTE(AI$6,"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164))*HLOOKUP(LEFT(TRIM(AI$6),FIND("~",SUBSTITUTE(AI$6," ","~",LEN(TRIM(AI$6))-LEN(SUBSTITUTE(TRIM(AI$6)," ",""))))-1)&amp;" Total",$B$6:$BB$305,ROW($A164)-5,FALSE))</f>
        <v>0</v>
      </c>
      <c r="AJ164" s="143">
        <f ca="1">IF(AJ$5&lt;&gt;"",HLOOKUP(AJ$5,Functionalization!$G$6:$R$305,ROW($A164)-5,FALSE),IFERROR(INDEX(AJ$269:AJ$305,MATCH($F164,$B$269:$B$305,0))/VLOOKUP($F164,$B$269:$BB$305,MATCH(LEFT(TRIM(AJ$6),FIND("~",SUBSTITUTE(AJ$6,"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164))*HLOOKUP(LEFT(TRIM(AJ$6),FIND("~",SUBSTITUTE(AJ$6," ","~",LEN(TRIM(AJ$6))-LEN(SUBSTITUTE(TRIM(AJ$6)," ",""))))-1)&amp;" Total",$B$6:$BB$305,ROW($A164)-5,FALSE))</f>
        <v>0</v>
      </c>
      <c r="AK164" s="143">
        <f ca="1">IF(AK$5&lt;&gt;"",HLOOKUP(AK$5,Functionalization!$G$6:$R$305,ROW($A164)-5,FALSE),IFERROR(INDEX(AK$269:AK$305,MATCH($F164,$B$269:$B$305,0))/VLOOKUP($F164,$B$269:$BB$305,MATCH(LEFT(TRIM(AK$6),FIND("~",SUBSTITUTE(AK$6,"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164))*HLOOKUP(LEFT(TRIM(AK$6),FIND("~",SUBSTITUTE(AK$6," ","~",LEN(TRIM(AK$6))-LEN(SUBSTITUTE(TRIM(AK$6)," ",""))))-1)&amp;" Total",$B$6:$BB$305,ROW($A164)-5,FALSE))</f>
        <v>0</v>
      </c>
      <c r="AL164" s="143">
        <f ca="1">IF(AL$5&lt;&gt;"",HLOOKUP(AL$5,Functionalization!$G$6:$R$305,ROW($A164)-5,FALSE),IFERROR(INDEX(AL$269:AL$305,MATCH($F164,$B$269:$B$305,0))/VLOOKUP($F164,$B$269:$BB$305,MATCH(LEFT(TRIM(AL$6),FIND("~",SUBSTITUTE(AL$6,"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164))*HLOOKUP(LEFT(TRIM(AL$6),FIND("~",SUBSTITUTE(AL$6," ","~",LEN(TRIM(AL$6))-LEN(SUBSTITUTE(TRIM(AL$6)," ",""))))-1)&amp;" Total",$B$6:$BB$305,ROW($A164)-5,FALSE))</f>
        <v>0</v>
      </c>
      <c r="AM164" s="143">
        <f ca="1">IF(AM$5&lt;&gt;"",HLOOKUP(AM$5,Functionalization!$G$6:$R$305,ROW($A164)-5,FALSE),IFERROR(INDEX(AM$269:AM$305,MATCH($F164,$B$269:$B$305,0))/VLOOKUP($F164,$B$269:$BB$305,MATCH(LEFT(TRIM(AM$6),FIND("~",SUBSTITUTE(AM$6,"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164))*HLOOKUP(LEFT(TRIM(AM$6),FIND("~",SUBSTITUTE(AM$6," ","~",LEN(TRIM(AM$6))-LEN(SUBSTITUTE(TRIM(AM$6)," ",""))))-1)&amp;" Total",$B$6:$BB$305,ROW($A164)-5,FALSE))</f>
        <v>0</v>
      </c>
      <c r="AN164" s="143">
        <f ca="1">IF(AN$5&lt;&gt;"",HLOOKUP(AN$5,Functionalization!$G$6:$R$305,ROW($A164)-5,FALSE),IFERROR(INDEX(AN$269:AN$305,MATCH($F164,$B$269:$B$305,0))/VLOOKUP($F164,$B$269:$BB$305,MATCH(LEFT(TRIM(AN$6),FIND("~",SUBSTITUTE(AN$6,"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164))*HLOOKUP(LEFT(TRIM(AN$6),FIND("~",SUBSTITUTE(AN$6," ","~",LEN(TRIM(AN$6))-LEN(SUBSTITUTE(TRIM(AN$6)," ",""))))-1)&amp;" Total",$B$6:$BB$305,ROW($A164)-5,FALSE))</f>
        <v>0</v>
      </c>
      <c r="AO164" s="143">
        <f ca="1">IF(AO$5&lt;&gt;"",HLOOKUP(AO$5,Functionalization!$G$6:$R$305,ROW($A164)-5,FALSE),IFERROR(INDEX(AO$269:AO$305,MATCH($F164,$B$269:$B$305,0))/VLOOKUP($F164,$B$269:$BB$305,MATCH(LEFT(TRIM(AO$6),FIND("~",SUBSTITUTE(AO$6,"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164))*HLOOKUP(LEFT(TRIM(AO$6),FIND("~",SUBSTITUTE(AO$6," ","~",LEN(TRIM(AO$6))-LEN(SUBSTITUTE(TRIM(AO$6)," ",""))))-1)&amp;" Total",$B$6:$BB$305,ROW($A164)-5,FALSE))</f>
        <v>0</v>
      </c>
      <c r="AP164" s="143">
        <f ca="1">IF(AP$5&lt;&gt;"",HLOOKUP(AP$5,Functionalization!$G$6:$R$305,ROW($A164)-5,FALSE),IFERROR(INDEX(AP$269:AP$305,MATCH($F164,$B$269:$B$305,0))/VLOOKUP($F164,$B$269:$BB$305,MATCH(LEFT(TRIM(AP$6),FIND("~",SUBSTITUTE(AP$6,"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164))*HLOOKUP(LEFT(TRIM(AP$6),FIND("~",SUBSTITUTE(AP$6," ","~",LEN(TRIM(AP$6))-LEN(SUBSTITUTE(TRIM(AP$6)," ",""))))-1)&amp;" Total",$B$6:$BB$305,ROW($A164)-5,FALSE))</f>
        <v>0</v>
      </c>
      <c r="AQ164" s="143">
        <f ca="1">IF(AQ$5&lt;&gt;"",HLOOKUP(AQ$5,Functionalization!$G$6:$R$305,ROW($A164)-5,FALSE),IFERROR(INDEX(AQ$269:AQ$305,MATCH($F164,$B$269:$B$305,0))/VLOOKUP($F164,$B$269:$BB$305,MATCH(LEFT(TRIM(AQ$6),FIND("~",SUBSTITUTE(AQ$6,"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164))*HLOOKUP(LEFT(TRIM(AQ$6),FIND("~",SUBSTITUTE(AQ$6," ","~",LEN(TRIM(AQ$6))-LEN(SUBSTITUTE(TRIM(AQ$6)," ",""))))-1)&amp;" Total",$B$6:$BB$305,ROW($A164)-5,FALSE))</f>
        <v>0</v>
      </c>
      <c r="AR164" s="143">
        <f ca="1">IF(AR$5&lt;&gt;"",HLOOKUP(AR$5,Functionalization!$G$6:$R$305,ROW($A164)-5,FALSE),IFERROR(INDEX(AR$269:AR$305,MATCH($F164,$B$269:$B$305,0))/VLOOKUP($F164,$B$269:$BB$305,MATCH(LEFT(TRIM(AR$6),FIND("~",SUBSTITUTE(AR$6,"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164))*HLOOKUP(LEFT(TRIM(AR$6),FIND("~",SUBSTITUTE(AR$6," ","~",LEN(TRIM(AR$6))-LEN(SUBSTITUTE(TRIM(AR$6)," ",""))))-1)&amp;" Total",$B$6:$BB$305,ROW($A164)-5,FALSE))</f>
        <v>0</v>
      </c>
      <c r="AS164" s="143">
        <f ca="1">IF(AS$5&lt;&gt;"",HLOOKUP(AS$5,Functionalization!$G$6:$R$305,ROW($A164)-5,FALSE),IFERROR(INDEX(AS$269:AS$305,MATCH($F164,$B$269:$B$305,0))/VLOOKUP($F164,$B$269:$BB$305,MATCH(LEFT(TRIM(AS$6),FIND("~",SUBSTITUTE(AS$6,"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164))*HLOOKUP(LEFT(TRIM(AS$6),FIND("~",SUBSTITUTE(AS$6," ","~",LEN(TRIM(AS$6))-LEN(SUBSTITUTE(TRIM(AS$6)," ",""))))-1)&amp;" Total",$B$6:$BB$305,ROW($A164)-5,FALSE))</f>
        <v>0</v>
      </c>
      <c r="AT164" s="143">
        <f ca="1">IF(AT$5&lt;&gt;"",HLOOKUP(AT$5,Functionalization!$G$6:$R$305,ROW($A164)-5,FALSE),IFERROR(INDEX(AT$269:AT$305,MATCH($F164,$B$269:$B$305,0))/VLOOKUP($F164,$B$269:$BB$305,MATCH(LEFT(TRIM(AT$6),FIND("~",SUBSTITUTE(AT$6,"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164))*HLOOKUP(LEFT(TRIM(AT$6),FIND("~",SUBSTITUTE(AT$6," ","~",LEN(TRIM(AT$6))-LEN(SUBSTITUTE(TRIM(AT$6)," ",""))))-1)&amp;" Total",$B$6:$BB$305,ROW($A164)-5,FALSE))</f>
        <v>0</v>
      </c>
      <c r="AU164" s="143">
        <f ca="1">IF(AU$5&lt;&gt;"",HLOOKUP(AU$5,Functionalization!$G$6:$R$305,ROW($A164)-5,FALSE),IFERROR(INDEX(AU$269:AU$305,MATCH($F164,$B$269:$B$305,0))/VLOOKUP($F164,$B$269:$BB$305,MATCH(LEFT(TRIM(AU$6),FIND("~",SUBSTITUTE(AU$6,"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164))*HLOOKUP(LEFT(TRIM(AU$6),FIND("~",SUBSTITUTE(AU$6," ","~",LEN(TRIM(AU$6))-LEN(SUBSTITUTE(TRIM(AU$6)," ",""))))-1)&amp;" Total",$B$6:$BB$305,ROW($A164)-5,FALSE))</f>
        <v>0</v>
      </c>
      <c r="AV164" s="143">
        <f ca="1">IF(AV$5&lt;&gt;"",HLOOKUP(AV$5,Functionalization!$G$6:$R$305,ROW($A164)-5,FALSE),IFERROR(INDEX(AV$269:AV$305,MATCH($F164,$B$269:$B$305,0))/VLOOKUP($F164,$B$269:$BB$305,MATCH(LEFT(TRIM(AV$6),FIND("~",SUBSTITUTE(AV$6,"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164))*HLOOKUP(LEFT(TRIM(AV$6),FIND("~",SUBSTITUTE(AV$6," ","~",LEN(TRIM(AV$6))-LEN(SUBSTITUTE(TRIM(AV$6)," ",""))))-1)&amp;" Total",$B$6:$BB$305,ROW($A164)-5,FALSE))</f>
        <v>0</v>
      </c>
      <c r="AW164" s="143">
        <f ca="1">IF(AW$5&lt;&gt;"",HLOOKUP(AW$5,Functionalization!$G$6:$R$305,ROW($A164)-5,FALSE),IFERROR(INDEX(AW$269:AW$305,MATCH($F164,$B$269:$B$305,0))/VLOOKUP($F164,$B$269:$BB$305,MATCH(LEFT(TRIM(AW$6),FIND("~",SUBSTITUTE(AW$6,"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164))*HLOOKUP(LEFT(TRIM(AW$6),FIND("~",SUBSTITUTE(AW$6," ","~",LEN(TRIM(AW$6))-LEN(SUBSTITUTE(TRIM(AW$6)," ",""))))-1)&amp;" Total",$B$6:$BB$305,ROW($A164)-5,FALSE))</f>
        <v>0</v>
      </c>
      <c r="AX164" s="143">
        <f ca="1">IF(AX$5&lt;&gt;"",HLOOKUP(AX$5,Functionalization!$G$6:$R$305,ROW($A164)-5,FALSE),IFERROR(INDEX(AX$269:AX$305,MATCH($F164,$B$269:$B$305,0))/VLOOKUP($F164,$B$269:$BB$305,MATCH(LEFT(TRIM(AX$6),FIND("~",SUBSTITUTE(AX$6,"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164))*HLOOKUP(LEFT(TRIM(AX$6),FIND("~",SUBSTITUTE(AX$6," ","~",LEN(TRIM(AX$6))-LEN(SUBSTITUTE(TRIM(AX$6)," ",""))))-1)&amp;" Total",$B$6:$BB$305,ROW($A164)-5,FALSE))</f>
        <v>0</v>
      </c>
      <c r="AY164" s="143">
        <f ca="1">IF(AY$5&lt;&gt;"",HLOOKUP(AY$5,Functionalization!$G$6:$R$305,ROW($A164)-5,FALSE),IFERROR(INDEX(AY$269:AY$305,MATCH($F164,$B$269:$B$305,0))/VLOOKUP($F164,$B$269:$BB$305,MATCH(LEFT(TRIM(AY$6),FIND("~",SUBSTITUTE(AY$6,"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164))*HLOOKUP(LEFT(TRIM(AY$6),FIND("~",SUBSTITUTE(AY$6," ","~",LEN(TRIM(AY$6))-LEN(SUBSTITUTE(TRIM(AY$6)," ",""))))-1)&amp;" Total",$B$6:$BB$305,ROW($A164)-5,FALSE))</f>
        <v>0</v>
      </c>
      <c r="AZ164" s="143">
        <f ca="1">IF(AZ$5&lt;&gt;"",HLOOKUP(AZ$5,Functionalization!$G$6:$R$305,ROW($A164)-5,FALSE),IFERROR(INDEX(AZ$269:AZ$305,MATCH($F164,$B$269:$B$305,0))/VLOOKUP($F164,$B$269:$BB$305,MATCH(LEFT(TRIM(AZ$6),FIND("~",SUBSTITUTE(AZ$6,"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164))*HLOOKUP(LEFT(TRIM(AZ$6),FIND("~",SUBSTITUTE(AZ$6," ","~",LEN(TRIM(AZ$6))-LEN(SUBSTITUTE(TRIM(AZ$6)," ",""))))-1)&amp;" Total",$B$6:$BB$305,ROW($A164)-5,FALSE))</f>
        <v>0</v>
      </c>
      <c r="BA164" s="143">
        <f ca="1">IF(BA$5&lt;&gt;"",HLOOKUP(BA$5,Functionalization!$G$6:$R$305,ROW($A164)-5,FALSE),IFERROR(INDEX(BA$269:BA$305,MATCH($F164,$B$269:$B$305,0))/VLOOKUP($F164,$B$269:$BB$305,MATCH(LEFT(TRIM(BA$6),FIND("~",SUBSTITUTE(BA$6,"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164))*HLOOKUP(LEFT(TRIM(BA$6),FIND("~",SUBSTITUTE(BA$6," ","~",LEN(TRIM(BA$6))-LEN(SUBSTITUTE(TRIM(BA$6)," ",""))))-1)&amp;" Total",$B$6:$BB$305,ROW($A164)-5,FALSE))</f>
        <v>0</v>
      </c>
      <c r="BB164" s="143">
        <f ca="1">IF(BB$5&lt;&gt;"",HLOOKUP(BB$5,Functionalization!$G$6:$R$305,ROW($A164)-5,FALSE),IFERROR(INDEX(BB$269:BB$305,MATCH($F164,$B$269:$B$305,0))/VLOOKUP($F164,$B$269:$BB$305,MATCH(LEFT(TRIM(BB$6),FIND("~",SUBSTITUTE(BB$6,"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164))*HLOOKUP(LEFT(TRIM(BB$6),FIND("~",SUBSTITUTE(BB$6," ","~",LEN(TRIM(BB$6))-LEN(SUBSTITUTE(TRIM(BB$6)," ",""))))-1)&amp;" Total",$B$6:$BB$305,ROW($A164)-5,FALSE))</f>
        <v>0</v>
      </c>
      <c r="BD164" s="79">
        <f ca="1">IFERROR(IF(SUMIF($G$6:$BB$6,BD$6&amp;" Total",$G164:$BB164)-(SUMIF($G$6:$BB$6,BD$6&amp;" "&amp;'Input-Func_Class'!$D$22,$G164:$BB164)+IFERROR(SUMIF($G$6:$BB$6,BD$6&amp;" "&amp;'Input-Func_Class'!$E$22,$G164:$BB164),SUMIF($G$6:$BB$6,BD$6&amp;" "&amp;'Input-Func_Class'!$B$24,$G164:$BB164))+SUMIF($G$6:$BB$6,BD$6&amp;" "&amp;'Input-Func_Class'!$F$22,$G164:$BB164))&lt;Check_Limit,0,1),1)</f>
        <v>0</v>
      </c>
      <c r="BE164" s="79">
        <f ca="1">IFERROR(IF(SUMIF($G$6:$BB$6,BE$6&amp;" Total",$G164:$BB164)-(SUMIF($G$6:$BB$6,BE$6&amp;" "&amp;'Input-Func_Class'!$D$22,$G164:$BB164)+IFERROR(SUMIF($G$6:$BB$6,BE$6&amp;" "&amp;'Input-Func_Class'!$E$22,$G164:$BB164),SUMIF($G$6:$BB$6,BE$6&amp;" "&amp;'Input-Func_Class'!$B$24,$G164:$BB164))+SUMIF($G$6:$BB$6,BE$6&amp;" "&amp;'Input-Func_Class'!$F$22,$G164:$BB164))&lt;Check_Limit,0,1),1)</f>
        <v>0</v>
      </c>
      <c r="BF164" s="79">
        <f ca="1">IFERROR(IF(SUMIF($G$6:$BB$6,BF$6&amp;" Total",$G164:$BB164)-(SUMIF($G$6:$BB$6,BF$6&amp;" "&amp;'Input-Func_Class'!$D$22,$G164:$BB164)+IFERROR(SUMIF($G$6:$BB$6,BF$6&amp;" "&amp;'Input-Func_Class'!$E$22,$G164:$BB164),SUMIF($G$6:$BB$6,BF$6&amp;" "&amp;'Input-Func_Class'!$B$24,$G164:$BB164))+SUMIF($G$6:$BB$6,BF$6&amp;" "&amp;'Input-Func_Class'!$F$22,$G164:$BB164))&lt;Check_Limit,0,1),1)</f>
        <v>0</v>
      </c>
      <c r="BG164" s="79">
        <f ca="1">IFERROR(IF(SUMIF($G$6:$BB$6,BG$6&amp;" Total",$G164:$BB164)-(SUMIF($G$6:$BB$6,BG$6&amp;" "&amp;'Input-Func_Class'!$D$22,$G164:$BB164)+IFERROR(SUMIF($G$6:$BB$6,BG$6&amp;" "&amp;'Input-Func_Class'!$E$22,$G164:$BB164),SUMIF($G$6:$BB$6,BG$6&amp;" "&amp;'Input-Func_Class'!$B$24,$G164:$BB164))+SUMIF($G$6:$BB$6,BG$6&amp;" "&amp;'Input-Func_Class'!$F$22,$G164:$BB164))&lt;Check_Limit,0,1),1)</f>
        <v>0</v>
      </c>
      <c r="BH164" s="79">
        <f ca="1">IFERROR(IF(SUMIF($G$6:$BB$6,BH$6&amp;" Total",$G164:$BB164)-(SUMIF($G$6:$BB$6,BH$6&amp;" "&amp;'Input-Func_Class'!$D$22,$G164:$BB164)+IFERROR(SUMIF($G$6:$BB$6,BH$6&amp;" "&amp;'Input-Func_Class'!$E$22,$G164:$BB164),SUMIF($G$6:$BB$6,BH$6&amp;" "&amp;'Input-Func_Class'!$B$24,$G164:$BB164))+SUMIF($G$6:$BB$6,BH$6&amp;" "&amp;'Input-Func_Class'!$F$22,$G164:$BB164))&lt;Check_Limit,0,1),1)</f>
        <v>0</v>
      </c>
      <c r="BI164" s="79">
        <f ca="1">IFERROR(IF(SUMIF($G$6:$BB$6,BI$6&amp;" Total",$G164:$BB164)-(SUMIF($G$6:$BB$6,BI$6&amp;" "&amp;'Input-Func_Class'!$D$22,$G164:$BB164)+IFERROR(SUMIF($G$6:$BB$6,BI$6&amp;" "&amp;'Input-Func_Class'!$E$22,$G164:$BB164),SUMIF($G$6:$BB$6,BI$6&amp;" "&amp;'Input-Func_Class'!$B$24,$G164:$BB164))+SUMIF($G$6:$BB$6,BI$6&amp;" "&amp;'Input-Func_Class'!$F$22,$G164:$BB164))&lt;Check_Limit,0,1),1)</f>
        <v>0</v>
      </c>
      <c r="BJ164" s="79">
        <f ca="1">IFERROR(IF(SUMIF($G$6:$BB$6,BJ$6&amp;" Total",$G164:$BB164)-(SUMIF($G$6:$BB$6,BJ$6&amp;" "&amp;'Input-Func_Class'!$D$22,$G164:$BB164)+IFERROR(SUMIF($G$6:$BB$6,BJ$6&amp;" "&amp;'Input-Func_Class'!$E$22,$G164:$BB164),SUMIF($G$6:$BB$6,BJ$6&amp;" "&amp;'Input-Func_Class'!$B$24,$G164:$BB164))+SUMIF($G$6:$BB$6,BJ$6&amp;" "&amp;'Input-Func_Class'!$F$22,$G164:$BB164))&lt;Check_Limit,0,1),1)</f>
        <v>0</v>
      </c>
      <c r="BK164" s="79">
        <f ca="1">IFERROR(IF(SUMIF($G$6:$BB$6,BK$6&amp;" Total",$G164:$BB164)-(SUMIF($G$6:$BB$6,BK$6&amp;" "&amp;'Input-Func_Class'!$D$22,$G164:$BB164)+IFERROR(SUMIF($G$6:$BB$6,BK$6&amp;" "&amp;'Input-Func_Class'!$E$22,$G164:$BB164),SUMIF($G$6:$BB$6,BK$6&amp;" "&amp;'Input-Func_Class'!$B$24,$G164:$BB164))+SUMIF($G$6:$BB$6,BK$6&amp;" "&amp;'Input-Func_Class'!$F$22,$G164:$BB164))&lt;Check_Limit,0,1),1)</f>
        <v>0</v>
      </c>
      <c r="BL164" s="79">
        <f ca="1">IFERROR(IF(SUMIF($G$6:$BB$6,BL$6&amp;" Total",$G164:$BB164)-(SUMIF($G$6:$BB$6,BL$6&amp;" "&amp;'Input-Func_Class'!$D$22,$G164:$BB164)+IFERROR(SUMIF($G$6:$BB$6,BL$6&amp;" "&amp;'Input-Func_Class'!$E$22,$G164:$BB164),SUMIF($G$6:$BB$6,BL$6&amp;" "&amp;'Input-Func_Class'!$B$24,$G164:$BB164))+SUMIF($G$6:$BB$6,BL$6&amp;" "&amp;'Input-Func_Class'!$F$22,$G164:$BB164))&lt;Check_Limit,0,1),1)</f>
        <v>0</v>
      </c>
      <c r="BM164" s="79">
        <f ca="1">IFERROR(IF(SUMIF($G$6:$BB$6,BM$6&amp;" Total",$G164:$BB164)-(SUMIF($G$6:$BB$6,BM$6&amp;" "&amp;'Input-Func_Class'!$D$22,$G164:$BB164)+IFERROR(SUMIF($G$6:$BB$6,BM$6&amp;" "&amp;'Input-Func_Class'!$E$22,$G164:$BB164),SUMIF($G$6:$BB$6,BM$6&amp;" "&amp;'Input-Func_Class'!$B$24,$G164:$BB164))+SUMIF($G$6:$BB$6,BM$6&amp;" "&amp;'Input-Func_Class'!$F$22,$G164:$BB164))&lt;Check_Limit,0,1),1)</f>
        <v>0</v>
      </c>
      <c r="BN164" s="79">
        <f ca="1">IFERROR(IF(SUMIF($G$6:$BB$6,BN$6&amp;" Total",$G164:$BB164)-(SUMIF($G$6:$BB$6,BN$6&amp;" "&amp;'Input-Func_Class'!$D$22,$G164:$BB164)+IFERROR(SUMIF($G$6:$BB$6,BN$6&amp;" "&amp;'Input-Func_Class'!$E$22,$G164:$BB164),SUMIF($G$6:$BB$6,BN$6&amp;" "&amp;'Input-Func_Class'!$B$24,$G164:$BB164))+SUMIF($G$6:$BB$6,BN$6&amp;" "&amp;'Input-Func_Class'!$F$22,$G164:$BB164))&lt;Check_Limit,0,1),1)</f>
        <v>0</v>
      </c>
      <c r="BO164" s="79">
        <f ca="1">IFERROR(IF(SUMIF($G$6:$BB$6,BO$6&amp;" Total",$G164:$BB164)-(SUMIF($G$6:$BB$6,BO$6&amp;" "&amp;'Input-Func_Class'!$D$22,$G164:$BB164)+IFERROR(SUMIF($G$6:$BB$6,BO$6&amp;" "&amp;'Input-Func_Class'!$E$22,$G164:$BB164),SUMIF($G$6:$BB$6,BO$6&amp;" "&amp;'Input-Func_Class'!$B$24,$G164:$BB164))+SUMIF($G$6:$BB$6,BO$6&amp;" "&amp;'Input-Func_Class'!$F$22,$G164:$BB164))&lt;Check_Limit,0,1),1)</f>
        <v>0</v>
      </c>
    </row>
    <row r="165" spans="1:67" outlineLevel="1">
      <c r="A165" s="113">
        <f>IF(ISBLANK('Input-Accounts'!A165),"",'Input-Accounts'!A165)</f>
        <v>141</v>
      </c>
      <c r="B165" s="17" t="str">
        <f>IF(ISBLANK('Input-Accounts'!B165),"",'Input-Accounts'!B165)</f>
        <v xml:space="preserve">Customer assistance expenses </v>
      </c>
      <c r="C165" s="113">
        <f>IF(ISBLANK('Input-Accounts'!C165),"",'Input-Accounts'!C165)</f>
        <v>908</v>
      </c>
      <c r="D165" s="143">
        <f>Functionalization!$D165</f>
        <v>-135846.84442824777</v>
      </c>
      <c r="E165" s="143">
        <f t="shared" ca="1" si="27"/>
        <v>0</v>
      </c>
      <c r="F165" s="89" t="str">
        <f>IF($D165=0,"-",IF('Input-Accounts'!$E165&lt;&gt;0,'Input-Accounts'!$E165,'Input-Accounts'!$G165))</f>
        <v>CUSTOMER</v>
      </c>
      <c r="G165" s="143">
        <f ca="1">IF(G$5&lt;&gt;"",HLOOKUP(G$5,Functionalization!$G$6:$R$305,ROW($A165)-5,FALSE),IFERROR(INDEX(G$269:G$305,MATCH($F165,$B$269:$B$305,0))/VLOOKUP($F165,$B$269:$BB$305,MATCH(LEFT(TRIM(G$6),FIND("~",SUBSTITUTE(G$6,"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165))*HLOOKUP(LEFT(TRIM(G$6),FIND("~",SUBSTITUTE(G$6," ","~",LEN(TRIM(G$6))-LEN(SUBSTITUTE(TRIM(G$6)," ",""))))-1)&amp;" Total",$B$6:$BB$305,ROW($A165)-5,FALSE))</f>
        <v>0</v>
      </c>
      <c r="H165" s="143">
        <f ca="1">IF(H$5&lt;&gt;"",HLOOKUP(H$5,Functionalization!$G$6:$R$305,ROW($A165)-5,FALSE),IFERROR(INDEX(H$269:H$305,MATCH($F165,$B$269:$B$305,0))/VLOOKUP($F165,$B$269:$BB$305,MATCH(LEFT(TRIM(H$6),FIND("~",SUBSTITUTE(H$6,"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165))*HLOOKUP(LEFT(TRIM(H$6),FIND("~",SUBSTITUTE(H$6," ","~",LEN(TRIM(H$6))-LEN(SUBSTITUTE(TRIM(H$6)," ",""))))-1)&amp;" Total",$B$6:$BB$305,ROW($A165)-5,FALSE))</f>
        <v>0</v>
      </c>
      <c r="I165" s="143">
        <f ca="1">IF(I$5&lt;&gt;"",HLOOKUP(I$5,Functionalization!$G$6:$R$305,ROW($A165)-5,FALSE),IFERROR(INDEX(I$269:I$305,MATCH($F165,$B$269:$B$305,0))/VLOOKUP($F165,$B$269:$BB$305,MATCH(LEFT(TRIM(I$6),FIND("~",SUBSTITUTE(I$6,"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165))*HLOOKUP(LEFT(TRIM(I$6),FIND("~",SUBSTITUTE(I$6," ","~",LEN(TRIM(I$6))-LEN(SUBSTITUTE(TRIM(I$6)," ",""))))-1)&amp;" Total",$B$6:$BB$305,ROW($A165)-5,FALSE))</f>
        <v>0</v>
      </c>
      <c r="J165" s="143">
        <f ca="1">IF(J$5&lt;&gt;"",HLOOKUP(J$5,Functionalization!$G$6:$R$305,ROW($A165)-5,FALSE),IFERROR(INDEX(J$269:J$305,MATCH($F165,$B$269:$B$305,0))/VLOOKUP($F165,$B$269:$BB$305,MATCH(LEFT(TRIM(J$6),FIND("~",SUBSTITUTE(J$6,"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165))*HLOOKUP(LEFT(TRIM(J$6),FIND("~",SUBSTITUTE(J$6," ","~",LEN(TRIM(J$6))-LEN(SUBSTITUTE(TRIM(J$6)," ",""))))-1)&amp;" Total",$B$6:$BB$305,ROW($A165)-5,FALSE))</f>
        <v>0</v>
      </c>
      <c r="K165" s="143">
        <f ca="1">IF(K$5&lt;&gt;"",HLOOKUP(K$5,Functionalization!$G$6:$R$305,ROW($A165)-5,FALSE),IFERROR(INDEX(K$269:K$305,MATCH($F165,$B$269:$B$305,0))/VLOOKUP($F165,$B$269:$BB$305,MATCH(LEFT(TRIM(K$6),FIND("~",SUBSTITUTE(K$6,"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165))*HLOOKUP(LEFT(TRIM(K$6),FIND("~",SUBSTITUTE(K$6," ","~",LEN(TRIM(K$6))-LEN(SUBSTITUTE(TRIM(K$6)," ",""))))-1)&amp;" Total",$B$6:$BB$305,ROW($A165)-5,FALSE))</f>
        <v>0</v>
      </c>
      <c r="L165" s="143">
        <f ca="1">IF(L$5&lt;&gt;"",HLOOKUP(L$5,Functionalization!$G$6:$R$305,ROW($A165)-5,FALSE),IFERROR(INDEX(L$269:L$305,MATCH($F165,$B$269:$B$305,0))/VLOOKUP($F165,$B$269:$BB$305,MATCH(LEFT(TRIM(L$6),FIND("~",SUBSTITUTE(L$6,"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165))*HLOOKUP(LEFT(TRIM(L$6),FIND("~",SUBSTITUTE(L$6," ","~",LEN(TRIM(L$6))-LEN(SUBSTITUTE(TRIM(L$6)," ",""))))-1)&amp;" Total",$B$6:$BB$305,ROW($A165)-5,FALSE))</f>
        <v>0</v>
      </c>
      <c r="M165" s="143">
        <f ca="1">IF(M$5&lt;&gt;"",HLOOKUP(M$5,Functionalization!$G$6:$R$305,ROW($A165)-5,FALSE),IFERROR(INDEX(M$269:M$305,MATCH($F165,$B$269:$B$305,0))/VLOOKUP($F165,$B$269:$BB$305,MATCH(LEFT(TRIM(M$6),FIND("~",SUBSTITUTE(M$6,"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165))*HLOOKUP(LEFT(TRIM(M$6),FIND("~",SUBSTITUTE(M$6," ","~",LEN(TRIM(M$6))-LEN(SUBSTITUTE(TRIM(M$6)," ",""))))-1)&amp;" Total",$B$6:$BB$305,ROW($A165)-5,FALSE))</f>
        <v>0</v>
      </c>
      <c r="N165" s="143">
        <f ca="1">IF(N$5&lt;&gt;"",HLOOKUP(N$5,Functionalization!$G$6:$R$305,ROW($A165)-5,FALSE),IFERROR(INDEX(N$269:N$305,MATCH($F165,$B$269:$B$305,0))/VLOOKUP($F165,$B$269:$BB$305,MATCH(LEFT(TRIM(N$6),FIND("~",SUBSTITUTE(N$6,"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165))*HLOOKUP(LEFT(TRIM(N$6),FIND("~",SUBSTITUTE(N$6," ","~",LEN(TRIM(N$6))-LEN(SUBSTITUTE(TRIM(N$6)," ",""))))-1)&amp;" Total",$B$6:$BB$305,ROW($A165)-5,FALSE))</f>
        <v>0</v>
      </c>
      <c r="O165" s="143">
        <f ca="1">IF(O$5&lt;&gt;"",HLOOKUP(O$5,Functionalization!$G$6:$R$305,ROW($A165)-5,FALSE),IFERROR(INDEX(O$269:O$305,MATCH($F165,$B$269:$B$305,0))/VLOOKUP($F165,$B$269:$BB$305,MATCH(LEFT(TRIM(O$6),FIND("~",SUBSTITUTE(O$6,"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165))*HLOOKUP(LEFT(TRIM(O$6),FIND("~",SUBSTITUTE(O$6," ","~",LEN(TRIM(O$6))-LEN(SUBSTITUTE(TRIM(O$6)," ",""))))-1)&amp;" Total",$B$6:$BB$305,ROW($A165)-5,FALSE))</f>
        <v>-135846.84442824777</v>
      </c>
      <c r="P165" s="143">
        <f ca="1">IF(P$5&lt;&gt;"",HLOOKUP(P$5,Functionalization!$G$6:$R$305,ROW($A165)-5,FALSE),IFERROR(INDEX(P$269:P$305,MATCH($F165,$B$269:$B$305,0))/VLOOKUP($F165,$B$269:$BB$305,MATCH(LEFT(TRIM(P$6),FIND("~",SUBSTITUTE(P$6,"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165))*HLOOKUP(LEFT(TRIM(P$6),FIND("~",SUBSTITUTE(P$6," ","~",LEN(TRIM(P$6))-LEN(SUBSTITUTE(TRIM(P$6)," ",""))))-1)&amp;" Total",$B$6:$BB$305,ROW($A165)-5,FALSE))</f>
        <v>0</v>
      </c>
      <c r="Q165" s="143">
        <f ca="1">IF(Q$5&lt;&gt;"",HLOOKUP(Q$5,Functionalization!$G$6:$R$305,ROW($A165)-5,FALSE),IFERROR(INDEX(Q$269:Q$305,MATCH($F165,$B$269:$B$305,0))/VLOOKUP($F165,$B$269:$BB$305,MATCH(LEFT(TRIM(Q$6),FIND("~",SUBSTITUTE(Q$6,"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165))*HLOOKUP(LEFT(TRIM(Q$6),FIND("~",SUBSTITUTE(Q$6," ","~",LEN(TRIM(Q$6))-LEN(SUBSTITUTE(TRIM(Q$6)," ",""))))-1)&amp;" Total",$B$6:$BB$305,ROW($A165)-5,FALSE))</f>
        <v>0</v>
      </c>
      <c r="R165" s="143">
        <f ca="1">IF(R$5&lt;&gt;"",HLOOKUP(R$5,Functionalization!$G$6:$R$305,ROW($A165)-5,FALSE),IFERROR(INDEX(R$269:R$305,MATCH($F165,$B$269:$B$305,0))/VLOOKUP($F165,$B$269:$BB$305,MATCH(LEFT(TRIM(R$6),FIND("~",SUBSTITUTE(R$6,"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165))*HLOOKUP(LEFT(TRIM(R$6),FIND("~",SUBSTITUTE(R$6," ","~",LEN(TRIM(R$6))-LEN(SUBSTITUTE(TRIM(R$6)," ",""))))-1)&amp;" Total",$B$6:$BB$305,ROW($A165)-5,FALSE))</f>
        <v>-135846.84442824777</v>
      </c>
      <c r="S165" s="143">
        <f ca="1">IF(S$5&lt;&gt;"",HLOOKUP(S$5,Functionalization!$G$6:$R$305,ROW($A165)-5,FALSE),IFERROR(INDEX(S$269:S$305,MATCH($F165,$B$269:$B$305,0))/VLOOKUP($F165,$B$269:$BB$305,MATCH(LEFT(TRIM(S$6),FIND("~",SUBSTITUTE(S$6,"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165))*HLOOKUP(LEFT(TRIM(S$6),FIND("~",SUBSTITUTE(S$6," ","~",LEN(TRIM(S$6))-LEN(SUBSTITUTE(TRIM(S$6)," ",""))))-1)&amp;" Total",$B$6:$BB$305,ROW($A165)-5,FALSE))</f>
        <v>0</v>
      </c>
      <c r="T165" s="143">
        <f ca="1">IF(T$5&lt;&gt;"",HLOOKUP(T$5,Functionalization!$G$6:$R$305,ROW($A165)-5,FALSE),IFERROR(INDEX(T$269:T$305,MATCH($F165,$B$269:$B$305,0))/VLOOKUP($F165,$B$269:$BB$305,MATCH(LEFT(TRIM(T$6),FIND("~",SUBSTITUTE(T$6,"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165))*HLOOKUP(LEFT(TRIM(T$6),FIND("~",SUBSTITUTE(T$6," ","~",LEN(TRIM(T$6))-LEN(SUBSTITUTE(TRIM(T$6)," ",""))))-1)&amp;" Total",$B$6:$BB$305,ROW($A165)-5,FALSE))</f>
        <v>0</v>
      </c>
      <c r="U165" s="143">
        <f ca="1">IF(U$5&lt;&gt;"",HLOOKUP(U$5,Functionalization!$G$6:$R$305,ROW($A165)-5,FALSE),IFERROR(INDEX(U$269:U$305,MATCH($F165,$B$269:$B$305,0))/VLOOKUP($F165,$B$269:$BB$305,MATCH(LEFT(TRIM(U$6),FIND("~",SUBSTITUTE(U$6,"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165))*HLOOKUP(LEFT(TRIM(U$6),FIND("~",SUBSTITUTE(U$6," ","~",LEN(TRIM(U$6))-LEN(SUBSTITUTE(TRIM(U$6)," ",""))))-1)&amp;" Total",$B$6:$BB$305,ROW($A165)-5,FALSE))</f>
        <v>0</v>
      </c>
      <c r="V165" s="143">
        <f ca="1">IF(V$5&lt;&gt;"",HLOOKUP(V$5,Functionalization!$G$6:$R$305,ROW($A165)-5,FALSE),IFERROR(INDEX(V$269:V$305,MATCH($F165,$B$269:$B$305,0))/VLOOKUP($F165,$B$269:$BB$305,MATCH(LEFT(TRIM(V$6),FIND("~",SUBSTITUTE(V$6,"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165))*HLOOKUP(LEFT(TRIM(V$6),FIND("~",SUBSTITUTE(V$6," ","~",LEN(TRIM(V$6))-LEN(SUBSTITUTE(TRIM(V$6)," ",""))))-1)&amp;" Total",$B$6:$BB$305,ROW($A165)-5,FALSE))</f>
        <v>0</v>
      </c>
      <c r="W165" s="143">
        <f ca="1">IF(W$5&lt;&gt;"",HLOOKUP(W$5,Functionalization!$G$6:$R$305,ROW($A165)-5,FALSE),IFERROR(INDEX(W$269:W$305,MATCH($F165,$B$269:$B$305,0))/VLOOKUP($F165,$B$269:$BB$305,MATCH(LEFT(TRIM(W$6),FIND("~",SUBSTITUTE(W$6,"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165))*HLOOKUP(LEFT(TRIM(W$6),FIND("~",SUBSTITUTE(W$6," ","~",LEN(TRIM(W$6))-LEN(SUBSTITUTE(TRIM(W$6)," ",""))))-1)&amp;" Total",$B$6:$BB$305,ROW($A165)-5,FALSE))</f>
        <v>0</v>
      </c>
      <c r="X165" s="143">
        <f ca="1">IF(X$5&lt;&gt;"",HLOOKUP(X$5,Functionalization!$G$6:$R$305,ROW($A165)-5,FALSE),IFERROR(INDEX(X$269:X$305,MATCH($F165,$B$269:$B$305,0))/VLOOKUP($F165,$B$269:$BB$305,MATCH(LEFT(TRIM(X$6),FIND("~",SUBSTITUTE(X$6,"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165))*HLOOKUP(LEFT(TRIM(X$6),FIND("~",SUBSTITUTE(X$6," ","~",LEN(TRIM(X$6))-LEN(SUBSTITUTE(TRIM(X$6)," ",""))))-1)&amp;" Total",$B$6:$BB$305,ROW($A165)-5,FALSE))</f>
        <v>0</v>
      </c>
      <c r="Y165" s="143">
        <f ca="1">IF(Y$5&lt;&gt;"",HLOOKUP(Y$5,Functionalization!$G$6:$R$305,ROW($A165)-5,FALSE),IFERROR(INDEX(Y$269:Y$305,MATCH($F165,$B$269:$B$305,0))/VLOOKUP($F165,$B$269:$BB$305,MATCH(LEFT(TRIM(Y$6),FIND("~",SUBSTITUTE(Y$6,"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165))*HLOOKUP(LEFT(TRIM(Y$6),FIND("~",SUBSTITUTE(Y$6," ","~",LEN(TRIM(Y$6))-LEN(SUBSTITUTE(TRIM(Y$6)," ",""))))-1)&amp;" Total",$B$6:$BB$305,ROW($A165)-5,FALSE))</f>
        <v>0</v>
      </c>
      <c r="Z165" s="143">
        <f ca="1">IF(Z$5&lt;&gt;"",HLOOKUP(Z$5,Functionalization!$G$6:$R$305,ROW($A165)-5,FALSE),IFERROR(INDEX(Z$269:Z$305,MATCH($F165,$B$269:$B$305,0))/VLOOKUP($F165,$B$269:$BB$305,MATCH(LEFT(TRIM(Z$6),FIND("~",SUBSTITUTE(Z$6,"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165))*HLOOKUP(LEFT(TRIM(Z$6),FIND("~",SUBSTITUTE(Z$6," ","~",LEN(TRIM(Z$6))-LEN(SUBSTITUTE(TRIM(Z$6)," ",""))))-1)&amp;" Total",$B$6:$BB$305,ROW($A165)-5,FALSE))</f>
        <v>0</v>
      </c>
      <c r="AA165" s="143">
        <f ca="1">IF(AA$5&lt;&gt;"",HLOOKUP(AA$5,Functionalization!$G$6:$R$305,ROW($A165)-5,FALSE),IFERROR(INDEX(AA$269:AA$305,MATCH($F165,$B$269:$B$305,0))/VLOOKUP($F165,$B$269:$BB$305,MATCH(LEFT(TRIM(AA$6),FIND("~",SUBSTITUTE(AA$6,"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165))*HLOOKUP(LEFT(TRIM(AA$6),FIND("~",SUBSTITUTE(AA$6," ","~",LEN(TRIM(AA$6))-LEN(SUBSTITUTE(TRIM(AA$6)," ",""))))-1)&amp;" Total",$B$6:$BB$305,ROW($A165)-5,FALSE))</f>
        <v>0</v>
      </c>
      <c r="AB165" s="143">
        <f ca="1">IF(AB$5&lt;&gt;"",HLOOKUP(AB$5,Functionalization!$G$6:$R$305,ROW($A165)-5,FALSE),IFERROR(INDEX(AB$269:AB$305,MATCH($F165,$B$269:$B$305,0))/VLOOKUP($F165,$B$269:$BB$305,MATCH(LEFT(TRIM(AB$6),FIND("~",SUBSTITUTE(AB$6,"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165))*HLOOKUP(LEFT(TRIM(AB$6),FIND("~",SUBSTITUTE(AB$6," ","~",LEN(TRIM(AB$6))-LEN(SUBSTITUTE(TRIM(AB$6)," ",""))))-1)&amp;" Total",$B$6:$BB$305,ROW($A165)-5,FALSE))</f>
        <v>0</v>
      </c>
      <c r="AC165" s="143">
        <f ca="1">IF(AC$5&lt;&gt;"",HLOOKUP(AC$5,Functionalization!$G$6:$R$305,ROW($A165)-5,FALSE),IFERROR(INDEX(AC$269:AC$305,MATCH($F165,$B$269:$B$305,0))/VLOOKUP($F165,$B$269:$BB$305,MATCH(LEFT(TRIM(AC$6),FIND("~",SUBSTITUTE(AC$6,"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165))*HLOOKUP(LEFT(TRIM(AC$6),FIND("~",SUBSTITUTE(AC$6," ","~",LEN(TRIM(AC$6))-LEN(SUBSTITUTE(TRIM(AC$6)," ",""))))-1)&amp;" Total",$B$6:$BB$305,ROW($A165)-5,FALSE))</f>
        <v>0</v>
      </c>
      <c r="AD165" s="143">
        <f ca="1">IF(AD$5&lt;&gt;"",HLOOKUP(AD$5,Functionalization!$G$6:$R$305,ROW($A165)-5,FALSE),IFERROR(INDEX(AD$269:AD$305,MATCH($F165,$B$269:$B$305,0))/VLOOKUP($F165,$B$269:$BB$305,MATCH(LEFT(TRIM(AD$6),FIND("~",SUBSTITUTE(AD$6,"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165))*HLOOKUP(LEFT(TRIM(AD$6),FIND("~",SUBSTITUTE(AD$6," ","~",LEN(TRIM(AD$6))-LEN(SUBSTITUTE(TRIM(AD$6)," ",""))))-1)&amp;" Total",$B$6:$BB$305,ROW($A165)-5,FALSE))</f>
        <v>0</v>
      </c>
      <c r="AE165" s="143">
        <f ca="1">IF(AE$5&lt;&gt;"",HLOOKUP(AE$5,Functionalization!$G$6:$R$305,ROW($A165)-5,FALSE),IFERROR(INDEX(AE$269:AE$305,MATCH($F165,$B$269:$B$305,0))/VLOOKUP($F165,$B$269:$BB$305,MATCH(LEFT(TRIM(AE$6),FIND("~",SUBSTITUTE(AE$6,"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165))*HLOOKUP(LEFT(TRIM(AE$6),FIND("~",SUBSTITUTE(AE$6," ","~",LEN(TRIM(AE$6))-LEN(SUBSTITUTE(TRIM(AE$6)," ",""))))-1)&amp;" Total",$B$6:$BB$305,ROW($A165)-5,FALSE))</f>
        <v>0</v>
      </c>
      <c r="AF165" s="143">
        <f ca="1">IF(AF$5&lt;&gt;"",HLOOKUP(AF$5,Functionalization!$G$6:$R$305,ROW($A165)-5,FALSE),IFERROR(INDEX(AF$269:AF$305,MATCH($F165,$B$269:$B$305,0))/VLOOKUP($F165,$B$269:$BB$305,MATCH(LEFT(TRIM(AF$6),FIND("~",SUBSTITUTE(AF$6,"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165))*HLOOKUP(LEFT(TRIM(AF$6),FIND("~",SUBSTITUTE(AF$6," ","~",LEN(TRIM(AF$6))-LEN(SUBSTITUTE(TRIM(AF$6)," ",""))))-1)&amp;" Total",$B$6:$BB$305,ROW($A165)-5,FALSE))</f>
        <v>0</v>
      </c>
      <c r="AG165" s="143">
        <f ca="1">IF(AG$5&lt;&gt;"",HLOOKUP(AG$5,Functionalization!$G$6:$R$305,ROW($A165)-5,FALSE),IFERROR(INDEX(AG$269:AG$305,MATCH($F165,$B$269:$B$305,0))/VLOOKUP($F165,$B$269:$BB$305,MATCH(LEFT(TRIM(AG$6),FIND("~",SUBSTITUTE(AG$6,"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165))*HLOOKUP(LEFT(TRIM(AG$6),FIND("~",SUBSTITUTE(AG$6," ","~",LEN(TRIM(AG$6))-LEN(SUBSTITUTE(TRIM(AG$6)," ",""))))-1)&amp;" Total",$B$6:$BB$305,ROW($A165)-5,FALSE))</f>
        <v>0</v>
      </c>
      <c r="AH165" s="143">
        <f ca="1">IF(AH$5&lt;&gt;"",HLOOKUP(AH$5,Functionalization!$G$6:$R$305,ROW($A165)-5,FALSE),IFERROR(INDEX(AH$269:AH$305,MATCH($F165,$B$269:$B$305,0))/VLOOKUP($F165,$B$269:$BB$305,MATCH(LEFT(TRIM(AH$6),FIND("~",SUBSTITUTE(AH$6,"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165))*HLOOKUP(LEFT(TRIM(AH$6),FIND("~",SUBSTITUTE(AH$6," ","~",LEN(TRIM(AH$6))-LEN(SUBSTITUTE(TRIM(AH$6)," ",""))))-1)&amp;" Total",$B$6:$BB$305,ROW($A165)-5,FALSE))</f>
        <v>0</v>
      </c>
      <c r="AI165" s="143">
        <f ca="1">IF(AI$5&lt;&gt;"",HLOOKUP(AI$5,Functionalization!$G$6:$R$305,ROW($A165)-5,FALSE),IFERROR(INDEX(AI$269:AI$305,MATCH($F165,$B$269:$B$305,0))/VLOOKUP($F165,$B$269:$BB$305,MATCH(LEFT(TRIM(AI$6),FIND("~",SUBSTITUTE(AI$6,"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165))*HLOOKUP(LEFT(TRIM(AI$6),FIND("~",SUBSTITUTE(AI$6," ","~",LEN(TRIM(AI$6))-LEN(SUBSTITUTE(TRIM(AI$6)," ",""))))-1)&amp;" Total",$B$6:$BB$305,ROW($A165)-5,FALSE))</f>
        <v>0</v>
      </c>
      <c r="AJ165" s="143">
        <f ca="1">IF(AJ$5&lt;&gt;"",HLOOKUP(AJ$5,Functionalization!$G$6:$R$305,ROW($A165)-5,FALSE),IFERROR(INDEX(AJ$269:AJ$305,MATCH($F165,$B$269:$B$305,0))/VLOOKUP($F165,$B$269:$BB$305,MATCH(LEFT(TRIM(AJ$6),FIND("~",SUBSTITUTE(AJ$6,"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165))*HLOOKUP(LEFT(TRIM(AJ$6),FIND("~",SUBSTITUTE(AJ$6," ","~",LEN(TRIM(AJ$6))-LEN(SUBSTITUTE(TRIM(AJ$6)," ",""))))-1)&amp;" Total",$B$6:$BB$305,ROW($A165)-5,FALSE))</f>
        <v>0</v>
      </c>
      <c r="AK165" s="143">
        <f ca="1">IF(AK$5&lt;&gt;"",HLOOKUP(AK$5,Functionalization!$G$6:$R$305,ROW($A165)-5,FALSE),IFERROR(INDEX(AK$269:AK$305,MATCH($F165,$B$269:$B$305,0))/VLOOKUP($F165,$B$269:$BB$305,MATCH(LEFT(TRIM(AK$6),FIND("~",SUBSTITUTE(AK$6,"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165))*HLOOKUP(LEFT(TRIM(AK$6),FIND("~",SUBSTITUTE(AK$6," ","~",LEN(TRIM(AK$6))-LEN(SUBSTITUTE(TRIM(AK$6)," ",""))))-1)&amp;" Total",$B$6:$BB$305,ROW($A165)-5,FALSE))</f>
        <v>0</v>
      </c>
      <c r="AL165" s="143">
        <f ca="1">IF(AL$5&lt;&gt;"",HLOOKUP(AL$5,Functionalization!$G$6:$R$305,ROW($A165)-5,FALSE),IFERROR(INDEX(AL$269:AL$305,MATCH($F165,$B$269:$B$305,0))/VLOOKUP($F165,$B$269:$BB$305,MATCH(LEFT(TRIM(AL$6),FIND("~",SUBSTITUTE(AL$6,"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165))*HLOOKUP(LEFT(TRIM(AL$6),FIND("~",SUBSTITUTE(AL$6," ","~",LEN(TRIM(AL$6))-LEN(SUBSTITUTE(TRIM(AL$6)," ",""))))-1)&amp;" Total",$B$6:$BB$305,ROW($A165)-5,FALSE))</f>
        <v>0</v>
      </c>
      <c r="AM165" s="143">
        <f ca="1">IF(AM$5&lt;&gt;"",HLOOKUP(AM$5,Functionalization!$G$6:$R$305,ROW($A165)-5,FALSE),IFERROR(INDEX(AM$269:AM$305,MATCH($F165,$B$269:$B$305,0))/VLOOKUP($F165,$B$269:$BB$305,MATCH(LEFT(TRIM(AM$6),FIND("~",SUBSTITUTE(AM$6,"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165))*HLOOKUP(LEFT(TRIM(AM$6),FIND("~",SUBSTITUTE(AM$6," ","~",LEN(TRIM(AM$6))-LEN(SUBSTITUTE(TRIM(AM$6)," ",""))))-1)&amp;" Total",$B$6:$BB$305,ROW($A165)-5,FALSE))</f>
        <v>0</v>
      </c>
      <c r="AN165" s="143">
        <f ca="1">IF(AN$5&lt;&gt;"",HLOOKUP(AN$5,Functionalization!$G$6:$R$305,ROW($A165)-5,FALSE),IFERROR(INDEX(AN$269:AN$305,MATCH($F165,$B$269:$B$305,0))/VLOOKUP($F165,$B$269:$BB$305,MATCH(LEFT(TRIM(AN$6),FIND("~",SUBSTITUTE(AN$6,"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165))*HLOOKUP(LEFT(TRIM(AN$6),FIND("~",SUBSTITUTE(AN$6," ","~",LEN(TRIM(AN$6))-LEN(SUBSTITUTE(TRIM(AN$6)," ",""))))-1)&amp;" Total",$B$6:$BB$305,ROW($A165)-5,FALSE))</f>
        <v>0</v>
      </c>
      <c r="AO165" s="143">
        <f ca="1">IF(AO$5&lt;&gt;"",HLOOKUP(AO$5,Functionalization!$G$6:$R$305,ROW($A165)-5,FALSE),IFERROR(INDEX(AO$269:AO$305,MATCH($F165,$B$269:$B$305,0))/VLOOKUP($F165,$B$269:$BB$305,MATCH(LEFT(TRIM(AO$6),FIND("~",SUBSTITUTE(AO$6,"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165))*HLOOKUP(LEFT(TRIM(AO$6),FIND("~",SUBSTITUTE(AO$6," ","~",LEN(TRIM(AO$6))-LEN(SUBSTITUTE(TRIM(AO$6)," ",""))))-1)&amp;" Total",$B$6:$BB$305,ROW($A165)-5,FALSE))</f>
        <v>0</v>
      </c>
      <c r="AP165" s="143">
        <f ca="1">IF(AP$5&lt;&gt;"",HLOOKUP(AP$5,Functionalization!$G$6:$R$305,ROW($A165)-5,FALSE),IFERROR(INDEX(AP$269:AP$305,MATCH($F165,$B$269:$B$305,0))/VLOOKUP($F165,$B$269:$BB$305,MATCH(LEFT(TRIM(AP$6),FIND("~",SUBSTITUTE(AP$6,"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165))*HLOOKUP(LEFT(TRIM(AP$6),FIND("~",SUBSTITUTE(AP$6," ","~",LEN(TRIM(AP$6))-LEN(SUBSTITUTE(TRIM(AP$6)," ",""))))-1)&amp;" Total",$B$6:$BB$305,ROW($A165)-5,FALSE))</f>
        <v>0</v>
      </c>
      <c r="AQ165" s="143">
        <f ca="1">IF(AQ$5&lt;&gt;"",HLOOKUP(AQ$5,Functionalization!$G$6:$R$305,ROW($A165)-5,FALSE),IFERROR(INDEX(AQ$269:AQ$305,MATCH($F165,$B$269:$B$305,0))/VLOOKUP($F165,$B$269:$BB$305,MATCH(LEFT(TRIM(AQ$6),FIND("~",SUBSTITUTE(AQ$6,"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165))*HLOOKUP(LEFT(TRIM(AQ$6),FIND("~",SUBSTITUTE(AQ$6," ","~",LEN(TRIM(AQ$6))-LEN(SUBSTITUTE(TRIM(AQ$6)," ",""))))-1)&amp;" Total",$B$6:$BB$305,ROW($A165)-5,FALSE))</f>
        <v>0</v>
      </c>
      <c r="AR165" s="143">
        <f ca="1">IF(AR$5&lt;&gt;"",HLOOKUP(AR$5,Functionalization!$G$6:$R$305,ROW($A165)-5,FALSE),IFERROR(INDEX(AR$269:AR$305,MATCH($F165,$B$269:$B$305,0))/VLOOKUP($F165,$B$269:$BB$305,MATCH(LEFT(TRIM(AR$6),FIND("~",SUBSTITUTE(AR$6,"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165))*HLOOKUP(LEFT(TRIM(AR$6),FIND("~",SUBSTITUTE(AR$6," ","~",LEN(TRIM(AR$6))-LEN(SUBSTITUTE(TRIM(AR$6)," ",""))))-1)&amp;" Total",$B$6:$BB$305,ROW($A165)-5,FALSE))</f>
        <v>0</v>
      </c>
      <c r="AS165" s="143">
        <f ca="1">IF(AS$5&lt;&gt;"",HLOOKUP(AS$5,Functionalization!$G$6:$R$305,ROW($A165)-5,FALSE),IFERROR(INDEX(AS$269:AS$305,MATCH($F165,$B$269:$B$305,0))/VLOOKUP($F165,$B$269:$BB$305,MATCH(LEFT(TRIM(AS$6),FIND("~",SUBSTITUTE(AS$6,"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165))*HLOOKUP(LEFT(TRIM(AS$6),FIND("~",SUBSTITUTE(AS$6," ","~",LEN(TRIM(AS$6))-LEN(SUBSTITUTE(TRIM(AS$6)," ",""))))-1)&amp;" Total",$B$6:$BB$305,ROW($A165)-5,FALSE))</f>
        <v>0</v>
      </c>
      <c r="AT165" s="143">
        <f ca="1">IF(AT$5&lt;&gt;"",HLOOKUP(AT$5,Functionalization!$G$6:$R$305,ROW($A165)-5,FALSE),IFERROR(INDEX(AT$269:AT$305,MATCH($F165,$B$269:$B$305,0))/VLOOKUP($F165,$B$269:$BB$305,MATCH(LEFT(TRIM(AT$6),FIND("~",SUBSTITUTE(AT$6,"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165))*HLOOKUP(LEFT(TRIM(AT$6),FIND("~",SUBSTITUTE(AT$6," ","~",LEN(TRIM(AT$6))-LEN(SUBSTITUTE(TRIM(AT$6)," ",""))))-1)&amp;" Total",$B$6:$BB$305,ROW($A165)-5,FALSE))</f>
        <v>0</v>
      </c>
      <c r="AU165" s="143">
        <f ca="1">IF(AU$5&lt;&gt;"",HLOOKUP(AU$5,Functionalization!$G$6:$R$305,ROW($A165)-5,FALSE),IFERROR(INDEX(AU$269:AU$305,MATCH($F165,$B$269:$B$305,0))/VLOOKUP($F165,$B$269:$BB$305,MATCH(LEFT(TRIM(AU$6),FIND("~",SUBSTITUTE(AU$6,"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165))*HLOOKUP(LEFT(TRIM(AU$6),FIND("~",SUBSTITUTE(AU$6," ","~",LEN(TRIM(AU$6))-LEN(SUBSTITUTE(TRIM(AU$6)," ",""))))-1)&amp;" Total",$B$6:$BB$305,ROW($A165)-5,FALSE))</f>
        <v>0</v>
      </c>
      <c r="AV165" s="143">
        <f ca="1">IF(AV$5&lt;&gt;"",HLOOKUP(AV$5,Functionalization!$G$6:$R$305,ROW($A165)-5,FALSE),IFERROR(INDEX(AV$269:AV$305,MATCH($F165,$B$269:$B$305,0))/VLOOKUP($F165,$B$269:$BB$305,MATCH(LEFT(TRIM(AV$6),FIND("~",SUBSTITUTE(AV$6,"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165))*HLOOKUP(LEFT(TRIM(AV$6),FIND("~",SUBSTITUTE(AV$6," ","~",LEN(TRIM(AV$6))-LEN(SUBSTITUTE(TRIM(AV$6)," ",""))))-1)&amp;" Total",$B$6:$BB$305,ROW($A165)-5,FALSE))</f>
        <v>0</v>
      </c>
      <c r="AW165" s="143">
        <f ca="1">IF(AW$5&lt;&gt;"",HLOOKUP(AW$5,Functionalization!$G$6:$R$305,ROW($A165)-5,FALSE),IFERROR(INDEX(AW$269:AW$305,MATCH($F165,$B$269:$B$305,0))/VLOOKUP($F165,$B$269:$BB$305,MATCH(LEFT(TRIM(AW$6),FIND("~",SUBSTITUTE(AW$6,"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165))*HLOOKUP(LEFT(TRIM(AW$6),FIND("~",SUBSTITUTE(AW$6," ","~",LEN(TRIM(AW$6))-LEN(SUBSTITUTE(TRIM(AW$6)," ",""))))-1)&amp;" Total",$B$6:$BB$305,ROW($A165)-5,FALSE))</f>
        <v>0</v>
      </c>
      <c r="AX165" s="143">
        <f ca="1">IF(AX$5&lt;&gt;"",HLOOKUP(AX$5,Functionalization!$G$6:$R$305,ROW($A165)-5,FALSE),IFERROR(INDEX(AX$269:AX$305,MATCH($F165,$B$269:$B$305,0))/VLOOKUP($F165,$B$269:$BB$305,MATCH(LEFT(TRIM(AX$6),FIND("~",SUBSTITUTE(AX$6,"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165))*HLOOKUP(LEFT(TRIM(AX$6),FIND("~",SUBSTITUTE(AX$6," ","~",LEN(TRIM(AX$6))-LEN(SUBSTITUTE(TRIM(AX$6)," ",""))))-1)&amp;" Total",$B$6:$BB$305,ROW($A165)-5,FALSE))</f>
        <v>0</v>
      </c>
      <c r="AY165" s="143">
        <f ca="1">IF(AY$5&lt;&gt;"",HLOOKUP(AY$5,Functionalization!$G$6:$R$305,ROW($A165)-5,FALSE),IFERROR(INDEX(AY$269:AY$305,MATCH($F165,$B$269:$B$305,0))/VLOOKUP($F165,$B$269:$BB$305,MATCH(LEFT(TRIM(AY$6),FIND("~",SUBSTITUTE(AY$6,"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165))*HLOOKUP(LEFT(TRIM(AY$6),FIND("~",SUBSTITUTE(AY$6," ","~",LEN(TRIM(AY$6))-LEN(SUBSTITUTE(TRIM(AY$6)," ",""))))-1)&amp;" Total",$B$6:$BB$305,ROW($A165)-5,FALSE))</f>
        <v>0</v>
      </c>
      <c r="AZ165" s="143">
        <f ca="1">IF(AZ$5&lt;&gt;"",HLOOKUP(AZ$5,Functionalization!$G$6:$R$305,ROW($A165)-5,FALSE),IFERROR(INDEX(AZ$269:AZ$305,MATCH($F165,$B$269:$B$305,0))/VLOOKUP($F165,$B$269:$BB$305,MATCH(LEFT(TRIM(AZ$6),FIND("~",SUBSTITUTE(AZ$6,"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165))*HLOOKUP(LEFT(TRIM(AZ$6),FIND("~",SUBSTITUTE(AZ$6," ","~",LEN(TRIM(AZ$6))-LEN(SUBSTITUTE(TRIM(AZ$6)," ",""))))-1)&amp;" Total",$B$6:$BB$305,ROW($A165)-5,FALSE))</f>
        <v>0</v>
      </c>
      <c r="BA165" s="143">
        <f ca="1">IF(BA$5&lt;&gt;"",HLOOKUP(BA$5,Functionalization!$G$6:$R$305,ROW($A165)-5,FALSE),IFERROR(INDEX(BA$269:BA$305,MATCH($F165,$B$269:$B$305,0))/VLOOKUP($F165,$B$269:$BB$305,MATCH(LEFT(TRIM(BA$6),FIND("~",SUBSTITUTE(BA$6,"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165))*HLOOKUP(LEFT(TRIM(BA$6),FIND("~",SUBSTITUTE(BA$6," ","~",LEN(TRIM(BA$6))-LEN(SUBSTITUTE(TRIM(BA$6)," ",""))))-1)&amp;" Total",$B$6:$BB$305,ROW($A165)-5,FALSE))</f>
        <v>0</v>
      </c>
      <c r="BB165" s="143">
        <f ca="1">IF(BB$5&lt;&gt;"",HLOOKUP(BB$5,Functionalization!$G$6:$R$305,ROW($A165)-5,FALSE),IFERROR(INDEX(BB$269:BB$305,MATCH($F165,$B$269:$B$305,0))/VLOOKUP($F165,$B$269:$BB$305,MATCH(LEFT(TRIM(BB$6),FIND("~",SUBSTITUTE(BB$6,"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165))*HLOOKUP(LEFT(TRIM(BB$6),FIND("~",SUBSTITUTE(BB$6," ","~",LEN(TRIM(BB$6))-LEN(SUBSTITUTE(TRIM(BB$6)," ",""))))-1)&amp;" Total",$B$6:$BB$305,ROW($A165)-5,FALSE))</f>
        <v>0</v>
      </c>
      <c r="BD165" s="79">
        <f ca="1">IFERROR(IF(SUMIF($G$6:$BB$6,BD$6&amp;" Total",$G165:$BB165)-(SUMIF($G$6:$BB$6,BD$6&amp;" "&amp;'Input-Func_Class'!$D$22,$G165:$BB165)+IFERROR(SUMIF($G$6:$BB$6,BD$6&amp;" "&amp;'Input-Func_Class'!$E$22,$G165:$BB165),SUMIF($G$6:$BB$6,BD$6&amp;" "&amp;'Input-Func_Class'!$B$24,$G165:$BB165))+SUMIF($G$6:$BB$6,BD$6&amp;" "&amp;'Input-Func_Class'!$F$22,$G165:$BB165))&lt;Check_Limit,0,1),1)</f>
        <v>0</v>
      </c>
      <c r="BE165" s="79">
        <f ca="1">IFERROR(IF(SUMIF($G$6:$BB$6,BE$6&amp;" Total",$G165:$BB165)-(SUMIF($G$6:$BB$6,BE$6&amp;" "&amp;'Input-Func_Class'!$D$22,$G165:$BB165)+IFERROR(SUMIF($G$6:$BB$6,BE$6&amp;" "&amp;'Input-Func_Class'!$E$22,$G165:$BB165),SUMIF($G$6:$BB$6,BE$6&amp;" "&amp;'Input-Func_Class'!$B$24,$G165:$BB165))+SUMIF($G$6:$BB$6,BE$6&amp;" "&amp;'Input-Func_Class'!$F$22,$G165:$BB165))&lt;Check_Limit,0,1),1)</f>
        <v>0</v>
      </c>
      <c r="BF165" s="79">
        <f ca="1">IFERROR(IF(SUMIF($G$6:$BB$6,BF$6&amp;" Total",$G165:$BB165)-(SUMIF($G$6:$BB$6,BF$6&amp;" "&amp;'Input-Func_Class'!$D$22,$G165:$BB165)+IFERROR(SUMIF($G$6:$BB$6,BF$6&amp;" "&amp;'Input-Func_Class'!$E$22,$G165:$BB165),SUMIF($G$6:$BB$6,BF$6&amp;" "&amp;'Input-Func_Class'!$B$24,$G165:$BB165))+SUMIF($G$6:$BB$6,BF$6&amp;" "&amp;'Input-Func_Class'!$F$22,$G165:$BB165))&lt;Check_Limit,0,1),1)</f>
        <v>0</v>
      </c>
      <c r="BG165" s="79">
        <f ca="1">IFERROR(IF(SUMIF($G$6:$BB$6,BG$6&amp;" Total",$G165:$BB165)-(SUMIF($G$6:$BB$6,BG$6&amp;" "&amp;'Input-Func_Class'!$D$22,$G165:$BB165)+IFERROR(SUMIF($G$6:$BB$6,BG$6&amp;" "&amp;'Input-Func_Class'!$E$22,$G165:$BB165),SUMIF($G$6:$BB$6,BG$6&amp;" "&amp;'Input-Func_Class'!$B$24,$G165:$BB165))+SUMIF($G$6:$BB$6,BG$6&amp;" "&amp;'Input-Func_Class'!$F$22,$G165:$BB165))&lt;Check_Limit,0,1),1)</f>
        <v>0</v>
      </c>
      <c r="BH165" s="79">
        <f ca="1">IFERROR(IF(SUMIF($G$6:$BB$6,BH$6&amp;" Total",$G165:$BB165)-(SUMIF($G$6:$BB$6,BH$6&amp;" "&amp;'Input-Func_Class'!$D$22,$G165:$BB165)+IFERROR(SUMIF($G$6:$BB$6,BH$6&amp;" "&amp;'Input-Func_Class'!$E$22,$G165:$BB165),SUMIF($G$6:$BB$6,BH$6&amp;" "&amp;'Input-Func_Class'!$B$24,$G165:$BB165))+SUMIF($G$6:$BB$6,BH$6&amp;" "&amp;'Input-Func_Class'!$F$22,$G165:$BB165))&lt;Check_Limit,0,1),1)</f>
        <v>0</v>
      </c>
      <c r="BI165" s="79">
        <f ca="1">IFERROR(IF(SUMIF($G$6:$BB$6,BI$6&amp;" Total",$G165:$BB165)-(SUMIF($G$6:$BB$6,BI$6&amp;" "&amp;'Input-Func_Class'!$D$22,$G165:$BB165)+IFERROR(SUMIF($G$6:$BB$6,BI$6&amp;" "&amp;'Input-Func_Class'!$E$22,$G165:$BB165),SUMIF($G$6:$BB$6,BI$6&amp;" "&amp;'Input-Func_Class'!$B$24,$G165:$BB165))+SUMIF($G$6:$BB$6,BI$6&amp;" "&amp;'Input-Func_Class'!$F$22,$G165:$BB165))&lt;Check_Limit,0,1),1)</f>
        <v>0</v>
      </c>
      <c r="BJ165" s="79">
        <f ca="1">IFERROR(IF(SUMIF($G$6:$BB$6,BJ$6&amp;" Total",$G165:$BB165)-(SUMIF($G$6:$BB$6,BJ$6&amp;" "&amp;'Input-Func_Class'!$D$22,$G165:$BB165)+IFERROR(SUMIF($G$6:$BB$6,BJ$6&amp;" "&amp;'Input-Func_Class'!$E$22,$G165:$BB165),SUMIF($G$6:$BB$6,BJ$6&amp;" "&amp;'Input-Func_Class'!$B$24,$G165:$BB165))+SUMIF($G$6:$BB$6,BJ$6&amp;" "&amp;'Input-Func_Class'!$F$22,$G165:$BB165))&lt;Check_Limit,0,1),1)</f>
        <v>0</v>
      </c>
      <c r="BK165" s="79">
        <f ca="1">IFERROR(IF(SUMIF($G$6:$BB$6,BK$6&amp;" Total",$G165:$BB165)-(SUMIF($G$6:$BB$6,BK$6&amp;" "&amp;'Input-Func_Class'!$D$22,$G165:$BB165)+IFERROR(SUMIF($G$6:$BB$6,BK$6&amp;" "&amp;'Input-Func_Class'!$E$22,$G165:$BB165),SUMIF($G$6:$BB$6,BK$6&amp;" "&amp;'Input-Func_Class'!$B$24,$G165:$BB165))+SUMIF($G$6:$BB$6,BK$6&amp;" "&amp;'Input-Func_Class'!$F$22,$G165:$BB165))&lt;Check_Limit,0,1),1)</f>
        <v>0</v>
      </c>
      <c r="BL165" s="79">
        <f ca="1">IFERROR(IF(SUMIF($G$6:$BB$6,BL$6&amp;" Total",$G165:$BB165)-(SUMIF($G$6:$BB$6,BL$6&amp;" "&amp;'Input-Func_Class'!$D$22,$G165:$BB165)+IFERROR(SUMIF($G$6:$BB$6,BL$6&amp;" "&amp;'Input-Func_Class'!$E$22,$G165:$BB165),SUMIF($G$6:$BB$6,BL$6&amp;" "&amp;'Input-Func_Class'!$B$24,$G165:$BB165))+SUMIF($G$6:$BB$6,BL$6&amp;" "&amp;'Input-Func_Class'!$F$22,$G165:$BB165))&lt;Check_Limit,0,1),1)</f>
        <v>0</v>
      </c>
      <c r="BM165" s="79">
        <f ca="1">IFERROR(IF(SUMIF($G$6:$BB$6,BM$6&amp;" Total",$G165:$BB165)-(SUMIF($G$6:$BB$6,BM$6&amp;" "&amp;'Input-Func_Class'!$D$22,$G165:$BB165)+IFERROR(SUMIF($G$6:$BB$6,BM$6&amp;" "&amp;'Input-Func_Class'!$E$22,$G165:$BB165),SUMIF($G$6:$BB$6,BM$6&amp;" "&amp;'Input-Func_Class'!$B$24,$G165:$BB165))+SUMIF($G$6:$BB$6,BM$6&amp;" "&amp;'Input-Func_Class'!$F$22,$G165:$BB165))&lt;Check_Limit,0,1),1)</f>
        <v>0</v>
      </c>
      <c r="BN165" s="79">
        <f ca="1">IFERROR(IF(SUMIF($G$6:$BB$6,BN$6&amp;" Total",$G165:$BB165)-(SUMIF($G$6:$BB$6,BN$6&amp;" "&amp;'Input-Func_Class'!$D$22,$G165:$BB165)+IFERROR(SUMIF($G$6:$BB$6,BN$6&amp;" "&amp;'Input-Func_Class'!$E$22,$G165:$BB165),SUMIF($G$6:$BB$6,BN$6&amp;" "&amp;'Input-Func_Class'!$B$24,$G165:$BB165))+SUMIF($G$6:$BB$6,BN$6&amp;" "&amp;'Input-Func_Class'!$F$22,$G165:$BB165))&lt;Check_Limit,0,1),1)</f>
        <v>0</v>
      </c>
      <c r="BO165" s="79">
        <f ca="1">IFERROR(IF(SUMIF($G$6:$BB$6,BO$6&amp;" Total",$G165:$BB165)-(SUMIF($G$6:$BB$6,BO$6&amp;" "&amp;'Input-Func_Class'!$D$22,$G165:$BB165)+IFERROR(SUMIF($G$6:$BB$6,BO$6&amp;" "&amp;'Input-Func_Class'!$E$22,$G165:$BB165),SUMIF($G$6:$BB$6,BO$6&amp;" "&amp;'Input-Func_Class'!$B$24,$G165:$BB165))+SUMIF($G$6:$BB$6,BO$6&amp;" "&amp;'Input-Func_Class'!$F$22,$G165:$BB165))&lt;Check_Limit,0,1),1)</f>
        <v>0</v>
      </c>
    </row>
    <row r="166" spans="1:67" outlineLevel="1">
      <c r="A166" s="113">
        <f>IF(ISBLANK('Input-Accounts'!A166),"",'Input-Accounts'!A166)</f>
        <v>142</v>
      </c>
      <c r="B166" s="17" t="str">
        <f>IF(ISBLANK('Input-Accounts'!B166),"",'Input-Accounts'!B166)</f>
        <v xml:space="preserve">Informational and instructional advertising expenses </v>
      </c>
      <c r="C166" s="113">
        <f>IF(ISBLANK('Input-Accounts'!C166),"",'Input-Accounts'!C166)</f>
        <v>909</v>
      </c>
      <c r="D166" s="143">
        <f>Functionalization!$D166</f>
        <v>67654.104613691074</v>
      </c>
      <c r="E166" s="143">
        <f t="shared" ca="1" si="27"/>
        <v>0</v>
      </c>
      <c r="F166" s="89" t="str">
        <f>IF($D166=0,"-",IF('Input-Accounts'!$E166&lt;&gt;0,'Input-Accounts'!$E166,'Input-Accounts'!$G166))</f>
        <v>CUSTOMER</v>
      </c>
      <c r="G166" s="143">
        <f ca="1">IF(G$5&lt;&gt;"",HLOOKUP(G$5,Functionalization!$G$6:$R$305,ROW($A166)-5,FALSE),IFERROR(INDEX(G$269:G$305,MATCH($F166,$B$269:$B$305,0))/VLOOKUP($F166,$B$269:$BB$305,MATCH(LEFT(TRIM(G$6),FIND("~",SUBSTITUTE(G$6,"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166))*HLOOKUP(LEFT(TRIM(G$6),FIND("~",SUBSTITUTE(G$6," ","~",LEN(TRIM(G$6))-LEN(SUBSTITUTE(TRIM(G$6)," ",""))))-1)&amp;" Total",$B$6:$BB$305,ROW($A166)-5,FALSE))</f>
        <v>0</v>
      </c>
      <c r="H166" s="143">
        <f ca="1">IF(H$5&lt;&gt;"",HLOOKUP(H$5,Functionalization!$G$6:$R$305,ROW($A166)-5,FALSE),IFERROR(INDEX(H$269:H$305,MATCH($F166,$B$269:$B$305,0))/VLOOKUP($F166,$B$269:$BB$305,MATCH(LEFT(TRIM(H$6),FIND("~",SUBSTITUTE(H$6,"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166))*HLOOKUP(LEFT(TRIM(H$6),FIND("~",SUBSTITUTE(H$6," ","~",LEN(TRIM(H$6))-LEN(SUBSTITUTE(TRIM(H$6)," ",""))))-1)&amp;" Total",$B$6:$BB$305,ROW($A166)-5,FALSE))</f>
        <v>0</v>
      </c>
      <c r="I166" s="143">
        <f ca="1">IF(I$5&lt;&gt;"",HLOOKUP(I$5,Functionalization!$G$6:$R$305,ROW($A166)-5,FALSE),IFERROR(INDEX(I$269:I$305,MATCH($F166,$B$269:$B$305,0))/VLOOKUP($F166,$B$269:$BB$305,MATCH(LEFT(TRIM(I$6),FIND("~",SUBSTITUTE(I$6,"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166))*HLOOKUP(LEFT(TRIM(I$6),FIND("~",SUBSTITUTE(I$6," ","~",LEN(TRIM(I$6))-LEN(SUBSTITUTE(TRIM(I$6)," ",""))))-1)&amp;" Total",$B$6:$BB$305,ROW($A166)-5,FALSE))</f>
        <v>0</v>
      </c>
      <c r="J166" s="143">
        <f ca="1">IF(J$5&lt;&gt;"",HLOOKUP(J$5,Functionalization!$G$6:$R$305,ROW($A166)-5,FALSE),IFERROR(INDEX(J$269:J$305,MATCH($F166,$B$269:$B$305,0))/VLOOKUP($F166,$B$269:$BB$305,MATCH(LEFT(TRIM(J$6),FIND("~",SUBSTITUTE(J$6,"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166))*HLOOKUP(LEFT(TRIM(J$6),FIND("~",SUBSTITUTE(J$6," ","~",LEN(TRIM(J$6))-LEN(SUBSTITUTE(TRIM(J$6)," ",""))))-1)&amp;" Total",$B$6:$BB$305,ROW($A166)-5,FALSE))</f>
        <v>0</v>
      </c>
      <c r="K166" s="143">
        <f ca="1">IF(K$5&lt;&gt;"",HLOOKUP(K$5,Functionalization!$G$6:$R$305,ROW($A166)-5,FALSE),IFERROR(INDEX(K$269:K$305,MATCH($F166,$B$269:$B$305,0))/VLOOKUP($F166,$B$269:$BB$305,MATCH(LEFT(TRIM(K$6),FIND("~",SUBSTITUTE(K$6,"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166))*HLOOKUP(LEFT(TRIM(K$6),FIND("~",SUBSTITUTE(K$6," ","~",LEN(TRIM(K$6))-LEN(SUBSTITUTE(TRIM(K$6)," ",""))))-1)&amp;" Total",$B$6:$BB$305,ROW($A166)-5,FALSE))</f>
        <v>0</v>
      </c>
      <c r="L166" s="143">
        <f ca="1">IF(L$5&lt;&gt;"",HLOOKUP(L$5,Functionalization!$G$6:$R$305,ROW($A166)-5,FALSE),IFERROR(INDEX(L$269:L$305,MATCH($F166,$B$269:$B$305,0))/VLOOKUP($F166,$B$269:$BB$305,MATCH(LEFT(TRIM(L$6),FIND("~",SUBSTITUTE(L$6,"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166))*HLOOKUP(LEFT(TRIM(L$6),FIND("~",SUBSTITUTE(L$6," ","~",LEN(TRIM(L$6))-LEN(SUBSTITUTE(TRIM(L$6)," ",""))))-1)&amp;" Total",$B$6:$BB$305,ROW($A166)-5,FALSE))</f>
        <v>0</v>
      </c>
      <c r="M166" s="143">
        <f ca="1">IF(M$5&lt;&gt;"",HLOOKUP(M$5,Functionalization!$G$6:$R$305,ROW($A166)-5,FALSE),IFERROR(INDEX(M$269:M$305,MATCH($F166,$B$269:$B$305,0))/VLOOKUP($F166,$B$269:$BB$305,MATCH(LEFT(TRIM(M$6),FIND("~",SUBSTITUTE(M$6,"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166))*HLOOKUP(LEFT(TRIM(M$6),FIND("~",SUBSTITUTE(M$6," ","~",LEN(TRIM(M$6))-LEN(SUBSTITUTE(TRIM(M$6)," ",""))))-1)&amp;" Total",$B$6:$BB$305,ROW($A166)-5,FALSE))</f>
        <v>0</v>
      </c>
      <c r="N166" s="143">
        <f ca="1">IF(N$5&lt;&gt;"",HLOOKUP(N$5,Functionalization!$G$6:$R$305,ROW($A166)-5,FALSE),IFERROR(INDEX(N$269:N$305,MATCH($F166,$B$269:$B$305,0))/VLOOKUP($F166,$B$269:$BB$305,MATCH(LEFT(TRIM(N$6),FIND("~",SUBSTITUTE(N$6,"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166))*HLOOKUP(LEFT(TRIM(N$6),FIND("~",SUBSTITUTE(N$6," ","~",LEN(TRIM(N$6))-LEN(SUBSTITUTE(TRIM(N$6)," ",""))))-1)&amp;" Total",$B$6:$BB$305,ROW($A166)-5,FALSE))</f>
        <v>0</v>
      </c>
      <c r="O166" s="143">
        <f ca="1">IF(O$5&lt;&gt;"",HLOOKUP(O$5,Functionalization!$G$6:$R$305,ROW($A166)-5,FALSE),IFERROR(INDEX(O$269:O$305,MATCH($F166,$B$269:$B$305,0))/VLOOKUP($F166,$B$269:$BB$305,MATCH(LEFT(TRIM(O$6),FIND("~",SUBSTITUTE(O$6,"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166))*HLOOKUP(LEFT(TRIM(O$6),FIND("~",SUBSTITUTE(O$6," ","~",LEN(TRIM(O$6))-LEN(SUBSTITUTE(TRIM(O$6)," ",""))))-1)&amp;" Total",$B$6:$BB$305,ROW($A166)-5,FALSE))</f>
        <v>67654.104613691074</v>
      </c>
      <c r="P166" s="143">
        <f ca="1">IF(P$5&lt;&gt;"",HLOOKUP(P$5,Functionalization!$G$6:$R$305,ROW($A166)-5,FALSE),IFERROR(INDEX(P$269:P$305,MATCH($F166,$B$269:$B$305,0))/VLOOKUP($F166,$B$269:$BB$305,MATCH(LEFT(TRIM(P$6),FIND("~",SUBSTITUTE(P$6,"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166))*HLOOKUP(LEFT(TRIM(P$6),FIND("~",SUBSTITUTE(P$6," ","~",LEN(TRIM(P$6))-LEN(SUBSTITUTE(TRIM(P$6)," ",""))))-1)&amp;" Total",$B$6:$BB$305,ROW($A166)-5,FALSE))</f>
        <v>0</v>
      </c>
      <c r="Q166" s="143">
        <f ca="1">IF(Q$5&lt;&gt;"",HLOOKUP(Q$5,Functionalization!$G$6:$R$305,ROW($A166)-5,FALSE),IFERROR(INDEX(Q$269:Q$305,MATCH($F166,$B$269:$B$305,0))/VLOOKUP($F166,$B$269:$BB$305,MATCH(LEFT(TRIM(Q$6),FIND("~",SUBSTITUTE(Q$6,"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166))*HLOOKUP(LEFT(TRIM(Q$6),FIND("~",SUBSTITUTE(Q$6," ","~",LEN(TRIM(Q$6))-LEN(SUBSTITUTE(TRIM(Q$6)," ",""))))-1)&amp;" Total",$B$6:$BB$305,ROW($A166)-5,FALSE))</f>
        <v>0</v>
      </c>
      <c r="R166" s="143">
        <f ca="1">IF(R$5&lt;&gt;"",HLOOKUP(R$5,Functionalization!$G$6:$R$305,ROW($A166)-5,FALSE),IFERROR(INDEX(R$269:R$305,MATCH($F166,$B$269:$B$305,0))/VLOOKUP($F166,$B$269:$BB$305,MATCH(LEFT(TRIM(R$6),FIND("~",SUBSTITUTE(R$6,"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166))*HLOOKUP(LEFT(TRIM(R$6),FIND("~",SUBSTITUTE(R$6," ","~",LEN(TRIM(R$6))-LEN(SUBSTITUTE(TRIM(R$6)," ",""))))-1)&amp;" Total",$B$6:$BB$305,ROW($A166)-5,FALSE))</f>
        <v>67654.104613691074</v>
      </c>
      <c r="S166" s="143">
        <f ca="1">IF(S$5&lt;&gt;"",HLOOKUP(S$5,Functionalization!$G$6:$R$305,ROW($A166)-5,FALSE),IFERROR(INDEX(S$269:S$305,MATCH($F166,$B$269:$B$305,0))/VLOOKUP($F166,$B$269:$BB$305,MATCH(LEFT(TRIM(S$6),FIND("~",SUBSTITUTE(S$6,"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166))*HLOOKUP(LEFT(TRIM(S$6),FIND("~",SUBSTITUTE(S$6," ","~",LEN(TRIM(S$6))-LEN(SUBSTITUTE(TRIM(S$6)," ",""))))-1)&amp;" Total",$B$6:$BB$305,ROW($A166)-5,FALSE))</f>
        <v>0</v>
      </c>
      <c r="T166" s="143">
        <f ca="1">IF(T$5&lt;&gt;"",HLOOKUP(T$5,Functionalization!$G$6:$R$305,ROW($A166)-5,FALSE),IFERROR(INDEX(T$269:T$305,MATCH($F166,$B$269:$B$305,0))/VLOOKUP($F166,$B$269:$BB$305,MATCH(LEFT(TRIM(T$6),FIND("~",SUBSTITUTE(T$6,"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166))*HLOOKUP(LEFT(TRIM(T$6),FIND("~",SUBSTITUTE(T$6," ","~",LEN(TRIM(T$6))-LEN(SUBSTITUTE(TRIM(T$6)," ",""))))-1)&amp;" Total",$B$6:$BB$305,ROW($A166)-5,FALSE))</f>
        <v>0</v>
      </c>
      <c r="U166" s="143">
        <f ca="1">IF(U$5&lt;&gt;"",HLOOKUP(U$5,Functionalization!$G$6:$R$305,ROW($A166)-5,FALSE),IFERROR(INDEX(U$269:U$305,MATCH($F166,$B$269:$B$305,0))/VLOOKUP($F166,$B$269:$BB$305,MATCH(LEFT(TRIM(U$6),FIND("~",SUBSTITUTE(U$6,"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166))*HLOOKUP(LEFT(TRIM(U$6),FIND("~",SUBSTITUTE(U$6," ","~",LEN(TRIM(U$6))-LEN(SUBSTITUTE(TRIM(U$6)," ",""))))-1)&amp;" Total",$B$6:$BB$305,ROW($A166)-5,FALSE))</f>
        <v>0</v>
      </c>
      <c r="V166" s="143">
        <f ca="1">IF(V$5&lt;&gt;"",HLOOKUP(V$5,Functionalization!$G$6:$R$305,ROW($A166)-5,FALSE),IFERROR(INDEX(V$269:V$305,MATCH($F166,$B$269:$B$305,0))/VLOOKUP($F166,$B$269:$BB$305,MATCH(LEFT(TRIM(V$6),FIND("~",SUBSTITUTE(V$6,"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166))*HLOOKUP(LEFT(TRIM(V$6),FIND("~",SUBSTITUTE(V$6," ","~",LEN(TRIM(V$6))-LEN(SUBSTITUTE(TRIM(V$6)," ",""))))-1)&amp;" Total",$B$6:$BB$305,ROW($A166)-5,FALSE))</f>
        <v>0</v>
      </c>
      <c r="W166" s="143">
        <f ca="1">IF(W$5&lt;&gt;"",HLOOKUP(W$5,Functionalization!$G$6:$R$305,ROW($A166)-5,FALSE),IFERROR(INDEX(W$269:W$305,MATCH($F166,$B$269:$B$305,0))/VLOOKUP($F166,$B$269:$BB$305,MATCH(LEFT(TRIM(W$6),FIND("~",SUBSTITUTE(W$6,"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166))*HLOOKUP(LEFT(TRIM(W$6),FIND("~",SUBSTITUTE(W$6," ","~",LEN(TRIM(W$6))-LEN(SUBSTITUTE(TRIM(W$6)," ",""))))-1)&amp;" Total",$B$6:$BB$305,ROW($A166)-5,FALSE))</f>
        <v>0</v>
      </c>
      <c r="X166" s="143">
        <f ca="1">IF(X$5&lt;&gt;"",HLOOKUP(X$5,Functionalization!$G$6:$R$305,ROW($A166)-5,FALSE),IFERROR(INDEX(X$269:X$305,MATCH($F166,$B$269:$B$305,0))/VLOOKUP($F166,$B$269:$BB$305,MATCH(LEFT(TRIM(X$6),FIND("~",SUBSTITUTE(X$6,"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166))*HLOOKUP(LEFT(TRIM(X$6),FIND("~",SUBSTITUTE(X$6," ","~",LEN(TRIM(X$6))-LEN(SUBSTITUTE(TRIM(X$6)," ",""))))-1)&amp;" Total",$B$6:$BB$305,ROW($A166)-5,FALSE))</f>
        <v>0</v>
      </c>
      <c r="Y166" s="143">
        <f ca="1">IF(Y$5&lt;&gt;"",HLOOKUP(Y$5,Functionalization!$G$6:$R$305,ROW($A166)-5,FALSE),IFERROR(INDEX(Y$269:Y$305,MATCH($F166,$B$269:$B$305,0))/VLOOKUP($F166,$B$269:$BB$305,MATCH(LEFT(TRIM(Y$6),FIND("~",SUBSTITUTE(Y$6,"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166))*HLOOKUP(LEFT(TRIM(Y$6),FIND("~",SUBSTITUTE(Y$6," ","~",LEN(TRIM(Y$6))-LEN(SUBSTITUTE(TRIM(Y$6)," ",""))))-1)&amp;" Total",$B$6:$BB$305,ROW($A166)-5,FALSE))</f>
        <v>0</v>
      </c>
      <c r="Z166" s="143">
        <f ca="1">IF(Z$5&lt;&gt;"",HLOOKUP(Z$5,Functionalization!$G$6:$R$305,ROW($A166)-5,FALSE),IFERROR(INDEX(Z$269:Z$305,MATCH($F166,$B$269:$B$305,0))/VLOOKUP($F166,$B$269:$BB$305,MATCH(LEFT(TRIM(Z$6),FIND("~",SUBSTITUTE(Z$6,"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166))*HLOOKUP(LEFT(TRIM(Z$6),FIND("~",SUBSTITUTE(Z$6," ","~",LEN(TRIM(Z$6))-LEN(SUBSTITUTE(TRIM(Z$6)," ",""))))-1)&amp;" Total",$B$6:$BB$305,ROW($A166)-5,FALSE))</f>
        <v>0</v>
      </c>
      <c r="AA166" s="143">
        <f ca="1">IF(AA$5&lt;&gt;"",HLOOKUP(AA$5,Functionalization!$G$6:$R$305,ROW($A166)-5,FALSE),IFERROR(INDEX(AA$269:AA$305,MATCH($F166,$B$269:$B$305,0))/VLOOKUP($F166,$B$269:$BB$305,MATCH(LEFT(TRIM(AA$6),FIND("~",SUBSTITUTE(AA$6,"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166))*HLOOKUP(LEFT(TRIM(AA$6),FIND("~",SUBSTITUTE(AA$6," ","~",LEN(TRIM(AA$6))-LEN(SUBSTITUTE(TRIM(AA$6)," ",""))))-1)&amp;" Total",$B$6:$BB$305,ROW($A166)-5,FALSE))</f>
        <v>0</v>
      </c>
      <c r="AB166" s="143">
        <f ca="1">IF(AB$5&lt;&gt;"",HLOOKUP(AB$5,Functionalization!$G$6:$R$305,ROW($A166)-5,FALSE),IFERROR(INDEX(AB$269:AB$305,MATCH($F166,$B$269:$B$305,0))/VLOOKUP($F166,$B$269:$BB$305,MATCH(LEFT(TRIM(AB$6),FIND("~",SUBSTITUTE(AB$6,"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166))*HLOOKUP(LEFT(TRIM(AB$6),FIND("~",SUBSTITUTE(AB$6," ","~",LEN(TRIM(AB$6))-LEN(SUBSTITUTE(TRIM(AB$6)," ",""))))-1)&amp;" Total",$B$6:$BB$305,ROW($A166)-5,FALSE))</f>
        <v>0</v>
      </c>
      <c r="AC166" s="143">
        <f ca="1">IF(AC$5&lt;&gt;"",HLOOKUP(AC$5,Functionalization!$G$6:$R$305,ROW($A166)-5,FALSE),IFERROR(INDEX(AC$269:AC$305,MATCH($F166,$B$269:$B$305,0))/VLOOKUP($F166,$B$269:$BB$305,MATCH(LEFT(TRIM(AC$6),FIND("~",SUBSTITUTE(AC$6,"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166))*HLOOKUP(LEFT(TRIM(AC$6),FIND("~",SUBSTITUTE(AC$6," ","~",LEN(TRIM(AC$6))-LEN(SUBSTITUTE(TRIM(AC$6)," ",""))))-1)&amp;" Total",$B$6:$BB$305,ROW($A166)-5,FALSE))</f>
        <v>0</v>
      </c>
      <c r="AD166" s="143">
        <f ca="1">IF(AD$5&lt;&gt;"",HLOOKUP(AD$5,Functionalization!$G$6:$R$305,ROW($A166)-5,FALSE),IFERROR(INDEX(AD$269:AD$305,MATCH($F166,$B$269:$B$305,0))/VLOOKUP($F166,$B$269:$BB$305,MATCH(LEFT(TRIM(AD$6),FIND("~",SUBSTITUTE(AD$6,"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166))*HLOOKUP(LEFT(TRIM(AD$6),FIND("~",SUBSTITUTE(AD$6," ","~",LEN(TRIM(AD$6))-LEN(SUBSTITUTE(TRIM(AD$6)," ",""))))-1)&amp;" Total",$B$6:$BB$305,ROW($A166)-5,FALSE))</f>
        <v>0</v>
      </c>
      <c r="AE166" s="143">
        <f ca="1">IF(AE$5&lt;&gt;"",HLOOKUP(AE$5,Functionalization!$G$6:$R$305,ROW($A166)-5,FALSE),IFERROR(INDEX(AE$269:AE$305,MATCH($F166,$B$269:$B$305,0))/VLOOKUP($F166,$B$269:$BB$305,MATCH(LEFT(TRIM(AE$6),FIND("~",SUBSTITUTE(AE$6,"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166))*HLOOKUP(LEFT(TRIM(AE$6),FIND("~",SUBSTITUTE(AE$6," ","~",LEN(TRIM(AE$6))-LEN(SUBSTITUTE(TRIM(AE$6)," ",""))))-1)&amp;" Total",$B$6:$BB$305,ROW($A166)-5,FALSE))</f>
        <v>0</v>
      </c>
      <c r="AF166" s="143">
        <f ca="1">IF(AF$5&lt;&gt;"",HLOOKUP(AF$5,Functionalization!$G$6:$R$305,ROW($A166)-5,FALSE),IFERROR(INDEX(AF$269:AF$305,MATCH($F166,$B$269:$B$305,0))/VLOOKUP($F166,$B$269:$BB$305,MATCH(LEFT(TRIM(AF$6),FIND("~",SUBSTITUTE(AF$6,"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166))*HLOOKUP(LEFT(TRIM(AF$6),FIND("~",SUBSTITUTE(AF$6," ","~",LEN(TRIM(AF$6))-LEN(SUBSTITUTE(TRIM(AF$6)," ",""))))-1)&amp;" Total",$B$6:$BB$305,ROW($A166)-5,FALSE))</f>
        <v>0</v>
      </c>
      <c r="AG166" s="143">
        <f ca="1">IF(AG$5&lt;&gt;"",HLOOKUP(AG$5,Functionalization!$G$6:$R$305,ROW($A166)-5,FALSE),IFERROR(INDEX(AG$269:AG$305,MATCH($F166,$B$269:$B$305,0))/VLOOKUP($F166,$B$269:$BB$305,MATCH(LEFT(TRIM(AG$6),FIND("~",SUBSTITUTE(AG$6,"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166))*HLOOKUP(LEFT(TRIM(AG$6),FIND("~",SUBSTITUTE(AG$6," ","~",LEN(TRIM(AG$6))-LEN(SUBSTITUTE(TRIM(AG$6)," ",""))))-1)&amp;" Total",$B$6:$BB$305,ROW($A166)-5,FALSE))</f>
        <v>0</v>
      </c>
      <c r="AH166" s="143">
        <f ca="1">IF(AH$5&lt;&gt;"",HLOOKUP(AH$5,Functionalization!$G$6:$R$305,ROW($A166)-5,FALSE),IFERROR(INDEX(AH$269:AH$305,MATCH($F166,$B$269:$B$305,0))/VLOOKUP($F166,$B$269:$BB$305,MATCH(LEFT(TRIM(AH$6),FIND("~",SUBSTITUTE(AH$6,"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166))*HLOOKUP(LEFT(TRIM(AH$6),FIND("~",SUBSTITUTE(AH$6," ","~",LEN(TRIM(AH$6))-LEN(SUBSTITUTE(TRIM(AH$6)," ",""))))-1)&amp;" Total",$B$6:$BB$305,ROW($A166)-5,FALSE))</f>
        <v>0</v>
      </c>
      <c r="AI166" s="143">
        <f ca="1">IF(AI$5&lt;&gt;"",HLOOKUP(AI$5,Functionalization!$G$6:$R$305,ROW($A166)-5,FALSE),IFERROR(INDEX(AI$269:AI$305,MATCH($F166,$B$269:$B$305,0))/VLOOKUP($F166,$B$269:$BB$305,MATCH(LEFT(TRIM(AI$6),FIND("~",SUBSTITUTE(AI$6,"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166))*HLOOKUP(LEFT(TRIM(AI$6),FIND("~",SUBSTITUTE(AI$6," ","~",LEN(TRIM(AI$6))-LEN(SUBSTITUTE(TRIM(AI$6)," ",""))))-1)&amp;" Total",$B$6:$BB$305,ROW($A166)-5,FALSE))</f>
        <v>0</v>
      </c>
      <c r="AJ166" s="143">
        <f ca="1">IF(AJ$5&lt;&gt;"",HLOOKUP(AJ$5,Functionalization!$G$6:$R$305,ROW($A166)-5,FALSE),IFERROR(INDEX(AJ$269:AJ$305,MATCH($F166,$B$269:$B$305,0))/VLOOKUP($F166,$B$269:$BB$305,MATCH(LEFT(TRIM(AJ$6),FIND("~",SUBSTITUTE(AJ$6,"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166))*HLOOKUP(LEFT(TRIM(AJ$6),FIND("~",SUBSTITUTE(AJ$6," ","~",LEN(TRIM(AJ$6))-LEN(SUBSTITUTE(TRIM(AJ$6)," ",""))))-1)&amp;" Total",$B$6:$BB$305,ROW($A166)-5,FALSE))</f>
        <v>0</v>
      </c>
      <c r="AK166" s="143">
        <f ca="1">IF(AK$5&lt;&gt;"",HLOOKUP(AK$5,Functionalization!$G$6:$R$305,ROW($A166)-5,FALSE),IFERROR(INDEX(AK$269:AK$305,MATCH($F166,$B$269:$B$305,0))/VLOOKUP($F166,$B$269:$BB$305,MATCH(LEFT(TRIM(AK$6),FIND("~",SUBSTITUTE(AK$6,"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166))*HLOOKUP(LEFT(TRIM(AK$6),FIND("~",SUBSTITUTE(AK$6," ","~",LEN(TRIM(AK$6))-LEN(SUBSTITUTE(TRIM(AK$6)," ",""))))-1)&amp;" Total",$B$6:$BB$305,ROW($A166)-5,FALSE))</f>
        <v>0</v>
      </c>
      <c r="AL166" s="143">
        <f ca="1">IF(AL$5&lt;&gt;"",HLOOKUP(AL$5,Functionalization!$G$6:$R$305,ROW($A166)-5,FALSE),IFERROR(INDEX(AL$269:AL$305,MATCH($F166,$B$269:$B$305,0))/VLOOKUP($F166,$B$269:$BB$305,MATCH(LEFT(TRIM(AL$6),FIND("~",SUBSTITUTE(AL$6,"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166))*HLOOKUP(LEFT(TRIM(AL$6),FIND("~",SUBSTITUTE(AL$6," ","~",LEN(TRIM(AL$6))-LEN(SUBSTITUTE(TRIM(AL$6)," ",""))))-1)&amp;" Total",$B$6:$BB$305,ROW($A166)-5,FALSE))</f>
        <v>0</v>
      </c>
      <c r="AM166" s="143">
        <f ca="1">IF(AM$5&lt;&gt;"",HLOOKUP(AM$5,Functionalization!$G$6:$R$305,ROW($A166)-5,FALSE),IFERROR(INDEX(AM$269:AM$305,MATCH($F166,$B$269:$B$305,0))/VLOOKUP($F166,$B$269:$BB$305,MATCH(LEFT(TRIM(AM$6),FIND("~",SUBSTITUTE(AM$6,"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166))*HLOOKUP(LEFT(TRIM(AM$6),FIND("~",SUBSTITUTE(AM$6," ","~",LEN(TRIM(AM$6))-LEN(SUBSTITUTE(TRIM(AM$6)," ",""))))-1)&amp;" Total",$B$6:$BB$305,ROW($A166)-5,FALSE))</f>
        <v>0</v>
      </c>
      <c r="AN166" s="143">
        <f ca="1">IF(AN$5&lt;&gt;"",HLOOKUP(AN$5,Functionalization!$G$6:$R$305,ROW($A166)-5,FALSE),IFERROR(INDEX(AN$269:AN$305,MATCH($F166,$B$269:$B$305,0))/VLOOKUP($F166,$B$269:$BB$305,MATCH(LEFT(TRIM(AN$6),FIND("~",SUBSTITUTE(AN$6,"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166))*HLOOKUP(LEFT(TRIM(AN$6),FIND("~",SUBSTITUTE(AN$6," ","~",LEN(TRIM(AN$6))-LEN(SUBSTITUTE(TRIM(AN$6)," ",""))))-1)&amp;" Total",$B$6:$BB$305,ROW($A166)-5,FALSE))</f>
        <v>0</v>
      </c>
      <c r="AO166" s="143">
        <f ca="1">IF(AO$5&lt;&gt;"",HLOOKUP(AO$5,Functionalization!$G$6:$R$305,ROW($A166)-5,FALSE),IFERROR(INDEX(AO$269:AO$305,MATCH($F166,$B$269:$B$305,0))/VLOOKUP($F166,$B$269:$BB$305,MATCH(LEFT(TRIM(AO$6),FIND("~",SUBSTITUTE(AO$6,"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166))*HLOOKUP(LEFT(TRIM(AO$6),FIND("~",SUBSTITUTE(AO$6," ","~",LEN(TRIM(AO$6))-LEN(SUBSTITUTE(TRIM(AO$6)," ",""))))-1)&amp;" Total",$B$6:$BB$305,ROW($A166)-5,FALSE))</f>
        <v>0</v>
      </c>
      <c r="AP166" s="143">
        <f ca="1">IF(AP$5&lt;&gt;"",HLOOKUP(AP$5,Functionalization!$G$6:$R$305,ROW($A166)-5,FALSE),IFERROR(INDEX(AP$269:AP$305,MATCH($F166,$B$269:$B$305,0))/VLOOKUP($F166,$B$269:$BB$305,MATCH(LEFT(TRIM(AP$6),FIND("~",SUBSTITUTE(AP$6,"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166))*HLOOKUP(LEFT(TRIM(AP$6),FIND("~",SUBSTITUTE(AP$6," ","~",LEN(TRIM(AP$6))-LEN(SUBSTITUTE(TRIM(AP$6)," ",""))))-1)&amp;" Total",$B$6:$BB$305,ROW($A166)-5,FALSE))</f>
        <v>0</v>
      </c>
      <c r="AQ166" s="143">
        <f ca="1">IF(AQ$5&lt;&gt;"",HLOOKUP(AQ$5,Functionalization!$G$6:$R$305,ROW($A166)-5,FALSE),IFERROR(INDEX(AQ$269:AQ$305,MATCH($F166,$B$269:$B$305,0))/VLOOKUP($F166,$B$269:$BB$305,MATCH(LEFT(TRIM(AQ$6),FIND("~",SUBSTITUTE(AQ$6,"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166))*HLOOKUP(LEFT(TRIM(AQ$6),FIND("~",SUBSTITUTE(AQ$6," ","~",LEN(TRIM(AQ$6))-LEN(SUBSTITUTE(TRIM(AQ$6)," ",""))))-1)&amp;" Total",$B$6:$BB$305,ROW($A166)-5,FALSE))</f>
        <v>0</v>
      </c>
      <c r="AR166" s="143">
        <f ca="1">IF(AR$5&lt;&gt;"",HLOOKUP(AR$5,Functionalization!$G$6:$R$305,ROW($A166)-5,FALSE),IFERROR(INDEX(AR$269:AR$305,MATCH($F166,$B$269:$B$305,0))/VLOOKUP($F166,$B$269:$BB$305,MATCH(LEFT(TRIM(AR$6),FIND("~",SUBSTITUTE(AR$6,"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166))*HLOOKUP(LEFT(TRIM(AR$6),FIND("~",SUBSTITUTE(AR$6," ","~",LEN(TRIM(AR$6))-LEN(SUBSTITUTE(TRIM(AR$6)," ",""))))-1)&amp;" Total",$B$6:$BB$305,ROW($A166)-5,FALSE))</f>
        <v>0</v>
      </c>
      <c r="AS166" s="143">
        <f ca="1">IF(AS$5&lt;&gt;"",HLOOKUP(AS$5,Functionalization!$G$6:$R$305,ROW($A166)-5,FALSE),IFERROR(INDEX(AS$269:AS$305,MATCH($F166,$B$269:$B$305,0))/VLOOKUP($F166,$B$269:$BB$305,MATCH(LEFT(TRIM(AS$6),FIND("~",SUBSTITUTE(AS$6,"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166))*HLOOKUP(LEFT(TRIM(AS$6),FIND("~",SUBSTITUTE(AS$6," ","~",LEN(TRIM(AS$6))-LEN(SUBSTITUTE(TRIM(AS$6)," ",""))))-1)&amp;" Total",$B$6:$BB$305,ROW($A166)-5,FALSE))</f>
        <v>0</v>
      </c>
      <c r="AT166" s="143">
        <f ca="1">IF(AT$5&lt;&gt;"",HLOOKUP(AT$5,Functionalization!$G$6:$R$305,ROW($A166)-5,FALSE),IFERROR(INDEX(AT$269:AT$305,MATCH($F166,$B$269:$B$305,0))/VLOOKUP($F166,$B$269:$BB$305,MATCH(LEFT(TRIM(AT$6),FIND("~",SUBSTITUTE(AT$6,"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166))*HLOOKUP(LEFT(TRIM(AT$6),FIND("~",SUBSTITUTE(AT$6," ","~",LEN(TRIM(AT$6))-LEN(SUBSTITUTE(TRIM(AT$6)," ",""))))-1)&amp;" Total",$B$6:$BB$305,ROW($A166)-5,FALSE))</f>
        <v>0</v>
      </c>
      <c r="AU166" s="143">
        <f ca="1">IF(AU$5&lt;&gt;"",HLOOKUP(AU$5,Functionalization!$G$6:$R$305,ROW($A166)-5,FALSE),IFERROR(INDEX(AU$269:AU$305,MATCH($F166,$B$269:$B$305,0))/VLOOKUP($F166,$B$269:$BB$305,MATCH(LEFT(TRIM(AU$6),FIND("~",SUBSTITUTE(AU$6,"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166))*HLOOKUP(LEFT(TRIM(AU$6),FIND("~",SUBSTITUTE(AU$6," ","~",LEN(TRIM(AU$6))-LEN(SUBSTITUTE(TRIM(AU$6)," ",""))))-1)&amp;" Total",$B$6:$BB$305,ROW($A166)-5,FALSE))</f>
        <v>0</v>
      </c>
      <c r="AV166" s="143">
        <f ca="1">IF(AV$5&lt;&gt;"",HLOOKUP(AV$5,Functionalization!$G$6:$R$305,ROW($A166)-5,FALSE),IFERROR(INDEX(AV$269:AV$305,MATCH($F166,$B$269:$B$305,0))/VLOOKUP($F166,$B$269:$BB$305,MATCH(LEFT(TRIM(AV$6),FIND("~",SUBSTITUTE(AV$6,"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166))*HLOOKUP(LEFT(TRIM(AV$6),FIND("~",SUBSTITUTE(AV$6," ","~",LEN(TRIM(AV$6))-LEN(SUBSTITUTE(TRIM(AV$6)," ",""))))-1)&amp;" Total",$B$6:$BB$305,ROW($A166)-5,FALSE))</f>
        <v>0</v>
      </c>
      <c r="AW166" s="143">
        <f ca="1">IF(AW$5&lt;&gt;"",HLOOKUP(AW$5,Functionalization!$G$6:$R$305,ROW($A166)-5,FALSE),IFERROR(INDEX(AW$269:AW$305,MATCH($F166,$B$269:$B$305,0))/VLOOKUP($F166,$B$269:$BB$305,MATCH(LEFT(TRIM(AW$6),FIND("~",SUBSTITUTE(AW$6,"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166))*HLOOKUP(LEFT(TRIM(AW$6),FIND("~",SUBSTITUTE(AW$6," ","~",LEN(TRIM(AW$6))-LEN(SUBSTITUTE(TRIM(AW$6)," ",""))))-1)&amp;" Total",$B$6:$BB$305,ROW($A166)-5,FALSE))</f>
        <v>0</v>
      </c>
      <c r="AX166" s="143">
        <f ca="1">IF(AX$5&lt;&gt;"",HLOOKUP(AX$5,Functionalization!$G$6:$R$305,ROW($A166)-5,FALSE),IFERROR(INDEX(AX$269:AX$305,MATCH($F166,$B$269:$B$305,0))/VLOOKUP($F166,$B$269:$BB$305,MATCH(LEFT(TRIM(AX$6),FIND("~",SUBSTITUTE(AX$6,"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166))*HLOOKUP(LEFT(TRIM(AX$6),FIND("~",SUBSTITUTE(AX$6," ","~",LEN(TRIM(AX$6))-LEN(SUBSTITUTE(TRIM(AX$6)," ",""))))-1)&amp;" Total",$B$6:$BB$305,ROW($A166)-5,FALSE))</f>
        <v>0</v>
      </c>
      <c r="AY166" s="143">
        <f ca="1">IF(AY$5&lt;&gt;"",HLOOKUP(AY$5,Functionalization!$G$6:$R$305,ROW($A166)-5,FALSE),IFERROR(INDEX(AY$269:AY$305,MATCH($F166,$B$269:$B$305,0))/VLOOKUP($F166,$B$269:$BB$305,MATCH(LEFT(TRIM(AY$6),FIND("~",SUBSTITUTE(AY$6,"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166))*HLOOKUP(LEFT(TRIM(AY$6),FIND("~",SUBSTITUTE(AY$6," ","~",LEN(TRIM(AY$6))-LEN(SUBSTITUTE(TRIM(AY$6)," ",""))))-1)&amp;" Total",$B$6:$BB$305,ROW($A166)-5,FALSE))</f>
        <v>0</v>
      </c>
      <c r="AZ166" s="143">
        <f ca="1">IF(AZ$5&lt;&gt;"",HLOOKUP(AZ$5,Functionalization!$G$6:$R$305,ROW($A166)-5,FALSE),IFERROR(INDEX(AZ$269:AZ$305,MATCH($F166,$B$269:$B$305,0))/VLOOKUP($F166,$B$269:$BB$305,MATCH(LEFT(TRIM(AZ$6),FIND("~",SUBSTITUTE(AZ$6,"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166))*HLOOKUP(LEFT(TRIM(AZ$6),FIND("~",SUBSTITUTE(AZ$6," ","~",LEN(TRIM(AZ$6))-LEN(SUBSTITUTE(TRIM(AZ$6)," ",""))))-1)&amp;" Total",$B$6:$BB$305,ROW($A166)-5,FALSE))</f>
        <v>0</v>
      </c>
      <c r="BA166" s="143">
        <f ca="1">IF(BA$5&lt;&gt;"",HLOOKUP(BA$5,Functionalization!$G$6:$R$305,ROW($A166)-5,FALSE),IFERROR(INDEX(BA$269:BA$305,MATCH($F166,$B$269:$B$305,0))/VLOOKUP($F166,$B$269:$BB$305,MATCH(LEFT(TRIM(BA$6),FIND("~",SUBSTITUTE(BA$6,"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166))*HLOOKUP(LEFT(TRIM(BA$6),FIND("~",SUBSTITUTE(BA$6," ","~",LEN(TRIM(BA$6))-LEN(SUBSTITUTE(TRIM(BA$6)," ",""))))-1)&amp;" Total",$B$6:$BB$305,ROW($A166)-5,FALSE))</f>
        <v>0</v>
      </c>
      <c r="BB166" s="143">
        <f ca="1">IF(BB$5&lt;&gt;"",HLOOKUP(BB$5,Functionalization!$G$6:$R$305,ROW($A166)-5,FALSE),IFERROR(INDEX(BB$269:BB$305,MATCH($F166,$B$269:$B$305,0))/VLOOKUP($F166,$B$269:$BB$305,MATCH(LEFT(TRIM(BB$6),FIND("~",SUBSTITUTE(BB$6,"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166))*HLOOKUP(LEFT(TRIM(BB$6),FIND("~",SUBSTITUTE(BB$6," ","~",LEN(TRIM(BB$6))-LEN(SUBSTITUTE(TRIM(BB$6)," ",""))))-1)&amp;" Total",$B$6:$BB$305,ROW($A166)-5,FALSE))</f>
        <v>0</v>
      </c>
      <c r="BD166" s="79">
        <f ca="1">IFERROR(IF(SUMIF($G$6:$BB$6,BD$6&amp;" Total",$G166:$BB166)-(SUMIF($G$6:$BB$6,BD$6&amp;" "&amp;'Input-Func_Class'!$D$22,$G166:$BB166)+IFERROR(SUMIF($G$6:$BB$6,BD$6&amp;" "&amp;'Input-Func_Class'!$E$22,$G166:$BB166),SUMIF($G$6:$BB$6,BD$6&amp;" "&amp;'Input-Func_Class'!$B$24,$G166:$BB166))+SUMIF($G$6:$BB$6,BD$6&amp;" "&amp;'Input-Func_Class'!$F$22,$G166:$BB166))&lt;Check_Limit,0,1),1)</f>
        <v>0</v>
      </c>
      <c r="BE166" s="79">
        <f ca="1">IFERROR(IF(SUMIF($G$6:$BB$6,BE$6&amp;" Total",$G166:$BB166)-(SUMIF($G$6:$BB$6,BE$6&amp;" "&amp;'Input-Func_Class'!$D$22,$G166:$BB166)+IFERROR(SUMIF($G$6:$BB$6,BE$6&amp;" "&amp;'Input-Func_Class'!$E$22,$G166:$BB166),SUMIF($G$6:$BB$6,BE$6&amp;" "&amp;'Input-Func_Class'!$B$24,$G166:$BB166))+SUMIF($G$6:$BB$6,BE$6&amp;" "&amp;'Input-Func_Class'!$F$22,$G166:$BB166))&lt;Check_Limit,0,1),1)</f>
        <v>0</v>
      </c>
      <c r="BF166" s="79">
        <f ca="1">IFERROR(IF(SUMIF($G$6:$BB$6,BF$6&amp;" Total",$G166:$BB166)-(SUMIF($G$6:$BB$6,BF$6&amp;" "&amp;'Input-Func_Class'!$D$22,$G166:$BB166)+IFERROR(SUMIF($G$6:$BB$6,BF$6&amp;" "&amp;'Input-Func_Class'!$E$22,$G166:$BB166),SUMIF($G$6:$BB$6,BF$6&amp;" "&amp;'Input-Func_Class'!$B$24,$G166:$BB166))+SUMIF($G$6:$BB$6,BF$6&amp;" "&amp;'Input-Func_Class'!$F$22,$G166:$BB166))&lt;Check_Limit,0,1),1)</f>
        <v>0</v>
      </c>
      <c r="BG166" s="79">
        <f ca="1">IFERROR(IF(SUMIF($G$6:$BB$6,BG$6&amp;" Total",$G166:$BB166)-(SUMIF($G$6:$BB$6,BG$6&amp;" "&amp;'Input-Func_Class'!$D$22,$G166:$BB166)+IFERROR(SUMIF($G$6:$BB$6,BG$6&amp;" "&amp;'Input-Func_Class'!$E$22,$G166:$BB166),SUMIF($G$6:$BB$6,BG$6&amp;" "&amp;'Input-Func_Class'!$B$24,$G166:$BB166))+SUMIF($G$6:$BB$6,BG$6&amp;" "&amp;'Input-Func_Class'!$F$22,$G166:$BB166))&lt;Check_Limit,0,1),1)</f>
        <v>0</v>
      </c>
      <c r="BH166" s="79">
        <f ca="1">IFERROR(IF(SUMIF($G$6:$BB$6,BH$6&amp;" Total",$G166:$BB166)-(SUMIF($G$6:$BB$6,BH$6&amp;" "&amp;'Input-Func_Class'!$D$22,$G166:$BB166)+IFERROR(SUMIF($G$6:$BB$6,BH$6&amp;" "&amp;'Input-Func_Class'!$E$22,$G166:$BB166),SUMIF($G$6:$BB$6,BH$6&amp;" "&amp;'Input-Func_Class'!$B$24,$G166:$BB166))+SUMIF($G$6:$BB$6,BH$6&amp;" "&amp;'Input-Func_Class'!$F$22,$G166:$BB166))&lt;Check_Limit,0,1),1)</f>
        <v>0</v>
      </c>
      <c r="BI166" s="79">
        <f ca="1">IFERROR(IF(SUMIF($G$6:$BB$6,BI$6&amp;" Total",$G166:$BB166)-(SUMIF($G$6:$BB$6,BI$6&amp;" "&amp;'Input-Func_Class'!$D$22,$G166:$BB166)+IFERROR(SUMIF($G$6:$BB$6,BI$6&amp;" "&amp;'Input-Func_Class'!$E$22,$G166:$BB166),SUMIF($G$6:$BB$6,BI$6&amp;" "&amp;'Input-Func_Class'!$B$24,$G166:$BB166))+SUMIF($G$6:$BB$6,BI$6&amp;" "&amp;'Input-Func_Class'!$F$22,$G166:$BB166))&lt;Check_Limit,0,1),1)</f>
        <v>0</v>
      </c>
      <c r="BJ166" s="79">
        <f ca="1">IFERROR(IF(SUMIF($G$6:$BB$6,BJ$6&amp;" Total",$G166:$BB166)-(SUMIF($G$6:$BB$6,BJ$6&amp;" "&amp;'Input-Func_Class'!$D$22,$G166:$BB166)+IFERROR(SUMIF($G$6:$BB$6,BJ$6&amp;" "&amp;'Input-Func_Class'!$E$22,$G166:$BB166),SUMIF($G$6:$BB$6,BJ$6&amp;" "&amp;'Input-Func_Class'!$B$24,$G166:$BB166))+SUMIF($G$6:$BB$6,BJ$6&amp;" "&amp;'Input-Func_Class'!$F$22,$G166:$BB166))&lt;Check_Limit,0,1),1)</f>
        <v>0</v>
      </c>
      <c r="BK166" s="79">
        <f ca="1">IFERROR(IF(SUMIF($G$6:$BB$6,BK$6&amp;" Total",$G166:$BB166)-(SUMIF($G$6:$BB$6,BK$6&amp;" "&amp;'Input-Func_Class'!$D$22,$G166:$BB166)+IFERROR(SUMIF($G$6:$BB$6,BK$6&amp;" "&amp;'Input-Func_Class'!$E$22,$G166:$BB166),SUMIF($G$6:$BB$6,BK$6&amp;" "&amp;'Input-Func_Class'!$B$24,$G166:$BB166))+SUMIF($G$6:$BB$6,BK$6&amp;" "&amp;'Input-Func_Class'!$F$22,$G166:$BB166))&lt;Check_Limit,0,1),1)</f>
        <v>0</v>
      </c>
      <c r="BL166" s="79">
        <f ca="1">IFERROR(IF(SUMIF($G$6:$BB$6,BL$6&amp;" Total",$G166:$BB166)-(SUMIF($G$6:$BB$6,BL$6&amp;" "&amp;'Input-Func_Class'!$D$22,$G166:$BB166)+IFERROR(SUMIF($G$6:$BB$6,BL$6&amp;" "&amp;'Input-Func_Class'!$E$22,$G166:$BB166),SUMIF($G$6:$BB$6,BL$6&amp;" "&amp;'Input-Func_Class'!$B$24,$G166:$BB166))+SUMIF($G$6:$BB$6,BL$6&amp;" "&amp;'Input-Func_Class'!$F$22,$G166:$BB166))&lt;Check_Limit,0,1),1)</f>
        <v>0</v>
      </c>
      <c r="BM166" s="79">
        <f ca="1">IFERROR(IF(SUMIF($G$6:$BB$6,BM$6&amp;" Total",$G166:$BB166)-(SUMIF($G$6:$BB$6,BM$6&amp;" "&amp;'Input-Func_Class'!$D$22,$G166:$BB166)+IFERROR(SUMIF($G$6:$BB$6,BM$6&amp;" "&amp;'Input-Func_Class'!$E$22,$G166:$BB166),SUMIF($G$6:$BB$6,BM$6&amp;" "&amp;'Input-Func_Class'!$B$24,$G166:$BB166))+SUMIF($G$6:$BB$6,BM$6&amp;" "&amp;'Input-Func_Class'!$F$22,$G166:$BB166))&lt;Check_Limit,0,1),1)</f>
        <v>0</v>
      </c>
      <c r="BN166" s="79">
        <f ca="1">IFERROR(IF(SUMIF($G$6:$BB$6,BN$6&amp;" Total",$G166:$BB166)-(SUMIF($G$6:$BB$6,BN$6&amp;" "&amp;'Input-Func_Class'!$D$22,$G166:$BB166)+IFERROR(SUMIF($G$6:$BB$6,BN$6&amp;" "&amp;'Input-Func_Class'!$E$22,$G166:$BB166),SUMIF($G$6:$BB$6,BN$6&amp;" "&amp;'Input-Func_Class'!$B$24,$G166:$BB166))+SUMIF($G$6:$BB$6,BN$6&amp;" "&amp;'Input-Func_Class'!$F$22,$G166:$BB166))&lt;Check_Limit,0,1),1)</f>
        <v>0</v>
      </c>
      <c r="BO166" s="79">
        <f ca="1">IFERROR(IF(SUMIF($G$6:$BB$6,BO$6&amp;" Total",$G166:$BB166)-(SUMIF($G$6:$BB$6,BO$6&amp;" "&amp;'Input-Func_Class'!$D$22,$G166:$BB166)+IFERROR(SUMIF($G$6:$BB$6,BO$6&amp;" "&amp;'Input-Func_Class'!$E$22,$G166:$BB166),SUMIF($G$6:$BB$6,BO$6&amp;" "&amp;'Input-Func_Class'!$B$24,$G166:$BB166))+SUMIF($G$6:$BB$6,BO$6&amp;" "&amp;'Input-Func_Class'!$F$22,$G166:$BB166))&lt;Check_Limit,0,1),1)</f>
        <v>0</v>
      </c>
    </row>
    <row r="167" spans="1:67" outlineLevel="1">
      <c r="A167" s="113">
        <f>IF(ISBLANK('Input-Accounts'!A167),"",'Input-Accounts'!A167)</f>
        <v>143</v>
      </c>
      <c r="B167" s="17" t="str">
        <f>IF(ISBLANK('Input-Accounts'!B167),"",'Input-Accounts'!B167)</f>
        <v>Miscellaneous customer service and informational expenses</v>
      </c>
      <c r="C167" s="113">
        <f>IF(ISBLANK('Input-Accounts'!C167),"",'Input-Accounts'!C167)</f>
        <v>910</v>
      </c>
      <c r="D167" s="143">
        <f>Functionalization!$D167</f>
        <v>156889.91411408054</v>
      </c>
      <c r="E167" s="143">
        <f ca="1">IFERROR(IF(D167="",0,IF(D167=0,0,IF(ABS(D167-SUM(G167,K167,O167,S167,W167,AA167,AE167,AI167,AM167,AQ167,AU167,AY167))&lt;Check_Limit,0,1))),1)</f>
        <v>0</v>
      </c>
      <c r="F167" s="89" t="str">
        <f>IF($D167=0,"-",IF('Input-Accounts'!$E167&lt;&gt;0,'Input-Accounts'!$E167,'Input-Accounts'!$G167))</f>
        <v>CUSTOMER</v>
      </c>
      <c r="G167" s="143">
        <f ca="1">IF(G$5&lt;&gt;"",HLOOKUP(G$5,Functionalization!$G$6:$R$305,ROW($A167)-5,FALSE),IFERROR(INDEX(G$269:G$305,MATCH($F167,$B$269:$B$305,0))/VLOOKUP($F167,$B$269:$BB$305,MATCH(LEFT(TRIM(G$6),FIND("~",SUBSTITUTE(G$6,"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167))*HLOOKUP(LEFT(TRIM(G$6),FIND("~",SUBSTITUTE(G$6," ","~",LEN(TRIM(G$6))-LEN(SUBSTITUTE(TRIM(G$6)," ",""))))-1)&amp;" Total",$B$6:$BB$305,ROW($A167)-5,FALSE))</f>
        <v>0</v>
      </c>
      <c r="H167" s="143">
        <f ca="1">IF(H$5&lt;&gt;"",HLOOKUP(H$5,Functionalization!$G$6:$R$305,ROW($A167)-5,FALSE),IFERROR(INDEX(H$269:H$305,MATCH($F167,$B$269:$B$305,0))/VLOOKUP($F167,$B$269:$BB$305,MATCH(LEFT(TRIM(H$6),FIND("~",SUBSTITUTE(H$6,"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167))*HLOOKUP(LEFT(TRIM(H$6),FIND("~",SUBSTITUTE(H$6," ","~",LEN(TRIM(H$6))-LEN(SUBSTITUTE(TRIM(H$6)," ",""))))-1)&amp;" Total",$B$6:$BB$305,ROW($A167)-5,FALSE))</f>
        <v>0</v>
      </c>
      <c r="I167" s="143">
        <f ca="1">IF(I$5&lt;&gt;"",HLOOKUP(I$5,Functionalization!$G$6:$R$305,ROW($A167)-5,FALSE),IFERROR(INDEX(I$269:I$305,MATCH($F167,$B$269:$B$305,0))/VLOOKUP($F167,$B$269:$BB$305,MATCH(LEFT(TRIM(I$6),FIND("~",SUBSTITUTE(I$6,"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167))*HLOOKUP(LEFT(TRIM(I$6),FIND("~",SUBSTITUTE(I$6," ","~",LEN(TRIM(I$6))-LEN(SUBSTITUTE(TRIM(I$6)," ",""))))-1)&amp;" Total",$B$6:$BB$305,ROW($A167)-5,FALSE))</f>
        <v>0</v>
      </c>
      <c r="J167" s="143">
        <f ca="1">IF(J$5&lt;&gt;"",HLOOKUP(J$5,Functionalization!$G$6:$R$305,ROW($A167)-5,FALSE),IFERROR(INDEX(J$269:J$305,MATCH($F167,$B$269:$B$305,0))/VLOOKUP($F167,$B$269:$BB$305,MATCH(LEFT(TRIM(J$6),FIND("~",SUBSTITUTE(J$6,"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167))*HLOOKUP(LEFT(TRIM(J$6),FIND("~",SUBSTITUTE(J$6," ","~",LEN(TRIM(J$6))-LEN(SUBSTITUTE(TRIM(J$6)," ",""))))-1)&amp;" Total",$B$6:$BB$305,ROW($A167)-5,FALSE))</f>
        <v>0</v>
      </c>
      <c r="K167" s="143">
        <f ca="1">IF(K$5&lt;&gt;"",HLOOKUP(K$5,Functionalization!$G$6:$R$305,ROW($A167)-5,FALSE),IFERROR(INDEX(K$269:K$305,MATCH($F167,$B$269:$B$305,0))/VLOOKUP($F167,$B$269:$BB$305,MATCH(LEFT(TRIM(K$6),FIND("~",SUBSTITUTE(K$6,"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167))*HLOOKUP(LEFT(TRIM(K$6),FIND("~",SUBSTITUTE(K$6," ","~",LEN(TRIM(K$6))-LEN(SUBSTITUTE(TRIM(K$6)," ",""))))-1)&amp;" Total",$B$6:$BB$305,ROW($A167)-5,FALSE))</f>
        <v>0</v>
      </c>
      <c r="L167" s="143">
        <f ca="1">IF(L$5&lt;&gt;"",HLOOKUP(L$5,Functionalization!$G$6:$R$305,ROW($A167)-5,FALSE),IFERROR(INDEX(L$269:L$305,MATCH($F167,$B$269:$B$305,0))/VLOOKUP($F167,$B$269:$BB$305,MATCH(LEFT(TRIM(L$6),FIND("~",SUBSTITUTE(L$6,"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167))*HLOOKUP(LEFT(TRIM(L$6),FIND("~",SUBSTITUTE(L$6," ","~",LEN(TRIM(L$6))-LEN(SUBSTITUTE(TRIM(L$6)," ",""))))-1)&amp;" Total",$B$6:$BB$305,ROW($A167)-5,FALSE))</f>
        <v>0</v>
      </c>
      <c r="M167" s="143">
        <f ca="1">IF(M$5&lt;&gt;"",HLOOKUP(M$5,Functionalization!$G$6:$R$305,ROW($A167)-5,FALSE),IFERROR(INDEX(M$269:M$305,MATCH($F167,$B$269:$B$305,0))/VLOOKUP($F167,$B$269:$BB$305,MATCH(LEFT(TRIM(M$6),FIND("~",SUBSTITUTE(M$6,"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167))*HLOOKUP(LEFT(TRIM(M$6),FIND("~",SUBSTITUTE(M$6," ","~",LEN(TRIM(M$6))-LEN(SUBSTITUTE(TRIM(M$6)," ",""))))-1)&amp;" Total",$B$6:$BB$305,ROW($A167)-5,FALSE))</f>
        <v>0</v>
      </c>
      <c r="N167" s="143">
        <f ca="1">IF(N$5&lt;&gt;"",HLOOKUP(N$5,Functionalization!$G$6:$R$305,ROW($A167)-5,FALSE),IFERROR(INDEX(N$269:N$305,MATCH($F167,$B$269:$B$305,0))/VLOOKUP($F167,$B$269:$BB$305,MATCH(LEFT(TRIM(N$6),FIND("~",SUBSTITUTE(N$6,"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167))*HLOOKUP(LEFT(TRIM(N$6),FIND("~",SUBSTITUTE(N$6," ","~",LEN(TRIM(N$6))-LEN(SUBSTITUTE(TRIM(N$6)," ",""))))-1)&amp;" Total",$B$6:$BB$305,ROW($A167)-5,FALSE))</f>
        <v>0</v>
      </c>
      <c r="O167" s="143">
        <f ca="1">IF(O$5&lt;&gt;"",HLOOKUP(O$5,Functionalization!$G$6:$R$305,ROW($A167)-5,FALSE),IFERROR(INDEX(O$269:O$305,MATCH($F167,$B$269:$B$305,0))/VLOOKUP($F167,$B$269:$BB$305,MATCH(LEFT(TRIM(O$6),FIND("~",SUBSTITUTE(O$6,"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167))*HLOOKUP(LEFT(TRIM(O$6),FIND("~",SUBSTITUTE(O$6," ","~",LEN(TRIM(O$6))-LEN(SUBSTITUTE(TRIM(O$6)," ",""))))-1)&amp;" Total",$B$6:$BB$305,ROW($A167)-5,FALSE))</f>
        <v>156889.91411408054</v>
      </c>
      <c r="P167" s="143">
        <f ca="1">IF(P$5&lt;&gt;"",HLOOKUP(P$5,Functionalization!$G$6:$R$305,ROW($A167)-5,FALSE),IFERROR(INDEX(P$269:P$305,MATCH($F167,$B$269:$B$305,0))/VLOOKUP($F167,$B$269:$BB$305,MATCH(LEFT(TRIM(P$6),FIND("~",SUBSTITUTE(P$6,"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167))*HLOOKUP(LEFT(TRIM(P$6),FIND("~",SUBSTITUTE(P$6," ","~",LEN(TRIM(P$6))-LEN(SUBSTITUTE(TRIM(P$6)," ",""))))-1)&amp;" Total",$B$6:$BB$305,ROW($A167)-5,FALSE))</f>
        <v>0</v>
      </c>
      <c r="Q167" s="143">
        <f ca="1">IF(Q$5&lt;&gt;"",HLOOKUP(Q$5,Functionalization!$G$6:$R$305,ROW($A167)-5,FALSE),IFERROR(INDEX(Q$269:Q$305,MATCH($F167,$B$269:$B$305,0))/VLOOKUP($F167,$B$269:$BB$305,MATCH(LEFT(TRIM(Q$6),FIND("~",SUBSTITUTE(Q$6,"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167))*HLOOKUP(LEFT(TRIM(Q$6),FIND("~",SUBSTITUTE(Q$6," ","~",LEN(TRIM(Q$6))-LEN(SUBSTITUTE(TRIM(Q$6)," ",""))))-1)&amp;" Total",$B$6:$BB$305,ROW($A167)-5,FALSE))</f>
        <v>0</v>
      </c>
      <c r="R167" s="143">
        <f ca="1">IF(R$5&lt;&gt;"",HLOOKUP(R$5,Functionalization!$G$6:$R$305,ROW($A167)-5,FALSE),IFERROR(INDEX(R$269:R$305,MATCH($F167,$B$269:$B$305,0))/VLOOKUP($F167,$B$269:$BB$305,MATCH(LEFT(TRIM(R$6),FIND("~",SUBSTITUTE(R$6,"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167))*HLOOKUP(LEFT(TRIM(R$6),FIND("~",SUBSTITUTE(R$6," ","~",LEN(TRIM(R$6))-LEN(SUBSTITUTE(TRIM(R$6)," ",""))))-1)&amp;" Total",$B$6:$BB$305,ROW($A167)-5,FALSE))</f>
        <v>156889.91411408054</v>
      </c>
      <c r="S167" s="143">
        <f ca="1">IF(S$5&lt;&gt;"",HLOOKUP(S$5,Functionalization!$G$6:$R$305,ROW($A167)-5,FALSE),IFERROR(INDEX(S$269:S$305,MATCH($F167,$B$269:$B$305,0))/VLOOKUP($F167,$B$269:$BB$305,MATCH(LEFT(TRIM(S$6),FIND("~",SUBSTITUTE(S$6,"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167))*HLOOKUP(LEFT(TRIM(S$6),FIND("~",SUBSTITUTE(S$6," ","~",LEN(TRIM(S$6))-LEN(SUBSTITUTE(TRIM(S$6)," ",""))))-1)&amp;" Total",$B$6:$BB$305,ROW($A167)-5,FALSE))</f>
        <v>0</v>
      </c>
      <c r="T167" s="143">
        <f ca="1">IF(T$5&lt;&gt;"",HLOOKUP(T$5,Functionalization!$G$6:$R$305,ROW($A167)-5,FALSE),IFERROR(INDEX(T$269:T$305,MATCH($F167,$B$269:$B$305,0))/VLOOKUP($F167,$B$269:$BB$305,MATCH(LEFT(TRIM(T$6),FIND("~",SUBSTITUTE(T$6,"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167))*HLOOKUP(LEFT(TRIM(T$6),FIND("~",SUBSTITUTE(T$6," ","~",LEN(TRIM(T$6))-LEN(SUBSTITUTE(TRIM(T$6)," ",""))))-1)&amp;" Total",$B$6:$BB$305,ROW($A167)-5,FALSE))</f>
        <v>0</v>
      </c>
      <c r="U167" s="143">
        <f ca="1">IF(U$5&lt;&gt;"",HLOOKUP(U$5,Functionalization!$G$6:$R$305,ROW($A167)-5,FALSE),IFERROR(INDEX(U$269:U$305,MATCH($F167,$B$269:$B$305,0))/VLOOKUP($F167,$B$269:$BB$305,MATCH(LEFT(TRIM(U$6),FIND("~",SUBSTITUTE(U$6,"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167))*HLOOKUP(LEFT(TRIM(U$6),FIND("~",SUBSTITUTE(U$6," ","~",LEN(TRIM(U$6))-LEN(SUBSTITUTE(TRIM(U$6)," ",""))))-1)&amp;" Total",$B$6:$BB$305,ROW($A167)-5,FALSE))</f>
        <v>0</v>
      </c>
      <c r="V167" s="143">
        <f ca="1">IF(V$5&lt;&gt;"",HLOOKUP(V$5,Functionalization!$G$6:$R$305,ROW($A167)-5,FALSE),IFERROR(INDEX(V$269:V$305,MATCH($F167,$B$269:$B$305,0))/VLOOKUP($F167,$B$269:$BB$305,MATCH(LEFT(TRIM(V$6),FIND("~",SUBSTITUTE(V$6,"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167))*HLOOKUP(LEFT(TRIM(V$6),FIND("~",SUBSTITUTE(V$6," ","~",LEN(TRIM(V$6))-LEN(SUBSTITUTE(TRIM(V$6)," ",""))))-1)&amp;" Total",$B$6:$BB$305,ROW($A167)-5,FALSE))</f>
        <v>0</v>
      </c>
      <c r="W167" s="143">
        <f ca="1">IF(W$5&lt;&gt;"",HLOOKUP(W$5,Functionalization!$G$6:$R$305,ROW($A167)-5,FALSE),IFERROR(INDEX(W$269:W$305,MATCH($F167,$B$269:$B$305,0))/VLOOKUP($F167,$B$269:$BB$305,MATCH(LEFT(TRIM(W$6),FIND("~",SUBSTITUTE(W$6,"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167))*HLOOKUP(LEFT(TRIM(W$6),FIND("~",SUBSTITUTE(W$6," ","~",LEN(TRIM(W$6))-LEN(SUBSTITUTE(TRIM(W$6)," ",""))))-1)&amp;" Total",$B$6:$BB$305,ROW($A167)-5,FALSE))</f>
        <v>0</v>
      </c>
      <c r="X167" s="143">
        <f ca="1">IF(X$5&lt;&gt;"",HLOOKUP(X$5,Functionalization!$G$6:$R$305,ROW($A167)-5,FALSE),IFERROR(INDEX(X$269:X$305,MATCH($F167,$B$269:$B$305,0))/VLOOKUP($F167,$B$269:$BB$305,MATCH(LEFT(TRIM(X$6),FIND("~",SUBSTITUTE(X$6,"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167))*HLOOKUP(LEFT(TRIM(X$6),FIND("~",SUBSTITUTE(X$6," ","~",LEN(TRIM(X$6))-LEN(SUBSTITUTE(TRIM(X$6)," ",""))))-1)&amp;" Total",$B$6:$BB$305,ROW($A167)-5,FALSE))</f>
        <v>0</v>
      </c>
      <c r="Y167" s="143">
        <f ca="1">IF(Y$5&lt;&gt;"",HLOOKUP(Y$5,Functionalization!$G$6:$R$305,ROW($A167)-5,FALSE),IFERROR(INDEX(Y$269:Y$305,MATCH($F167,$B$269:$B$305,0))/VLOOKUP($F167,$B$269:$BB$305,MATCH(LEFT(TRIM(Y$6),FIND("~",SUBSTITUTE(Y$6,"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167))*HLOOKUP(LEFT(TRIM(Y$6),FIND("~",SUBSTITUTE(Y$6," ","~",LEN(TRIM(Y$6))-LEN(SUBSTITUTE(TRIM(Y$6)," ",""))))-1)&amp;" Total",$B$6:$BB$305,ROW($A167)-5,FALSE))</f>
        <v>0</v>
      </c>
      <c r="Z167" s="143">
        <f ca="1">IF(Z$5&lt;&gt;"",HLOOKUP(Z$5,Functionalization!$G$6:$R$305,ROW($A167)-5,FALSE),IFERROR(INDEX(Z$269:Z$305,MATCH($F167,$B$269:$B$305,0))/VLOOKUP($F167,$B$269:$BB$305,MATCH(LEFT(TRIM(Z$6),FIND("~",SUBSTITUTE(Z$6,"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167))*HLOOKUP(LEFT(TRIM(Z$6),FIND("~",SUBSTITUTE(Z$6," ","~",LEN(TRIM(Z$6))-LEN(SUBSTITUTE(TRIM(Z$6)," ",""))))-1)&amp;" Total",$B$6:$BB$305,ROW($A167)-5,FALSE))</f>
        <v>0</v>
      </c>
      <c r="AA167" s="143">
        <f ca="1">IF(AA$5&lt;&gt;"",HLOOKUP(AA$5,Functionalization!$G$6:$R$305,ROW($A167)-5,FALSE),IFERROR(INDEX(AA$269:AA$305,MATCH($F167,$B$269:$B$305,0))/VLOOKUP($F167,$B$269:$BB$305,MATCH(LEFT(TRIM(AA$6),FIND("~",SUBSTITUTE(AA$6,"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167))*HLOOKUP(LEFT(TRIM(AA$6),FIND("~",SUBSTITUTE(AA$6," ","~",LEN(TRIM(AA$6))-LEN(SUBSTITUTE(TRIM(AA$6)," ",""))))-1)&amp;" Total",$B$6:$BB$305,ROW($A167)-5,FALSE))</f>
        <v>0</v>
      </c>
      <c r="AB167" s="143">
        <f ca="1">IF(AB$5&lt;&gt;"",HLOOKUP(AB$5,Functionalization!$G$6:$R$305,ROW($A167)-5,FALSE),IFERROR(INDEX(AB$269:AB$305,MATCH($F167,$B$269:$B$305,0))/VLOOKUP($F167,$B$269:$BB$305,MATCH(LEFT(TRIM(AB$6),FIND("~",SUBSTITUTE(AB$6,"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167))*HLOOKUP(LEFT(TRIM(AB$6),FIND("~",SUBSTITUTE(AB$6," ","~",LEN(TRIM(AB$6))-LEN(SUBSTITUTE(TRIM(AB$6)," ",""))))-1)&amp;" Total",$B$6:$BB$305,ROW($A167)-5,FALSE))</f>
        <v>0</v>
      </c>
      <c r="AC167" s="143">
        <f ca="1">IF(AC$5&lt;&gt;"",HLOOKUP(AC$5,Functionalization!$G$6:$R$305,ROW($A167)-5,FALSE),IFERROR(INDEX(AC$269:AC$305,MATCH($F167,$B$269:$B$305,0))/VLOOKUP($F167,$B$269:$BB$305,MATCH(LEFT(TRIM(AC$6),FIND("~",SUBSTITUTE(AC$6,"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167))*HLOOKUP(LEFT(TRIM(AC$6),FIND("~",SUBSTITUTE(AC$6," ","~",LEN(TRIM(AC$6))-LEN(SUBSTITUTE(TRIM(AC$6)," ",""))))-1)&amp;" Total",$B$6:$BB$305,ROW($A167)-5,FALSE))</f>
        <v>0</v>
      </c>
      <c r="AD167" s="143">
        <f ca="1">IF(AD$5&lt;&gt;"",HLOOKUP(AD$5,Functionalization!$G$6:$R$305,ROW($A167)-5,FALSE),IFERROR(INDEX(AD$269:AD$305,MATCH($F167,$B$269:$B$305,0))/VLOOKUP($F167,$B$269:$BB$305,MATCH(LEFT(TRIM(AD$6),FIND("~",SUBSTITUTE(AD$6,"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167))*HLOOKUP(LEFT(TRIM(AD$6),FIND("~",SUBSTITUTE(AD$6," ","~",LEN(TRIM(AD$6))-LEN(SUBSTITUTE(TRIM(AD$6)," ",""))))-1)&amp;" Total",$B$6:$BB$305,ROW($A167)-5,FALSE))</f>
        <v>0</v>
      </c>
      <c r="AE167" s="143">
        <f ca="1">IF(AE$5&lt;&gt;"",HLOOKUP(AE$5,Functionalization!$G$6:$R$305,ROW($A167)-5,FALSE),IFERROR(INDEX(AE$269:AE$305,MATCH($F167,$B$269:$B$305,0))/VLOOKUP($F167,$B$269:$BB$305,MATCH(LEFT(TRIM(AE$6),FIND("~",SUBSTITUTE(AE$6,"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167))*HLOOKUP(LEFT(TRIM(AE$6),FIND("~",SUBSTITUTE(AE$6," ","~",LEN(TRIM(AE$6))-LEN(SUBSTITUTE(TRIM(AE$6)," ",""))))-1)&amp;" Total",$B$6:$BB$305,ROW($A167)-5,FALSE))</f>
        <v>0</v>
      </c>
      <c r="AF167" s="143">
        <f ca="1">IF(AF$5&lt;&gt;"",HLOOKUP(AF$5,Functionalization!$G$6:$R$305,ROW($A167)-5,FALSE),IFERROR(INDEX(AF$269:AF$305,MATCH($F167,$B$269:$B$305,0))/VLOOKUP($F167,$B$269:$BB$305,MATCH(LEFT(TRIM(AF$6),FIND("~",SUBSTITUTE(AF$6,"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167))*HLOOKUP(LEFT(TRIM(AF$6),FIND("~",SUBSTITUTE(AF$6," ","~",LEN(TRIM(AF$6))-LEN(SUBSTITUTE(TRIM(AF$6)," ",""))))-1)&amp;" Total",$B$6:$BB$305,ROW($A167)-5,FALSE))</f>
        <v>0</v>
      </c>
      <c r="AG167" s="143">
        <f ca="1">IF(AG$5&lt;&gt;"",HLOOKUP(AG$5,Functionalization!$G$6:$R$305,ROW($A167)-5,FALSE),IFERROR(INDEX(AG$269:AG$305,MATCH($F167,$B$269:$B$305,0))/VLOOKUP($F167,$B$269:$BB$305,MATCH(LEFT(TRIM(AG$6),FIND("~",SUBSTITUTE(AG$6,"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167))*HLOOKUP(LEFT(TRIM(AG$6),FIND("~",SUBSTITUTE(AG$6," ","~",LEN(TRIM(AG$6))-LEN(SUBSTITUTE(TRIM(AG$6)," ",""))))-1)&amp;" Total",$B$6:$BB$305,ROW($A167)-5,FALSE))</f>
        <v>0</v>
      </c>
      <c r="AH167" s="143">
        <f ca="1">IF(AH$5&lt;&gt;"",HLOOKUP(AH$5,Functionalization!$G$6:$R$305,ROW($A167)-5,FALSE),IFERROR(INDEX(AH$269:AH$305,MATCH($F167,$B$269:$B$305,0))/VLOOKUP($F167,$B$269:$BB$305,MATCH(LEFT(TRIM(AH$6),FIND("~",SUBSTITUTE(AH$6,"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167))*HLOOKUP(LEFT(TRIM(AH$6),FIND("~",SUBSTITUTE(AH$6," ","~",LEN(TRIM(AH$6))-LEN(SUBSTITUTE(TRIM(AH$6)," ",""))))-1)&amp;" Total",$B$6:$BB$305,ROW($A167)-5,FALSE))</f>
        <v>0</v>
      </c>
      <c r="AI167" s="143">
        <f ca="1">IF(AI$5&lt;&gt;"",HLOOKUP(AI$5,Functionalization!$G$6:$R$305,ROW($A167)-5,FALSE),IFERROR(INDEX(AI$269:AI$305,MATCH($F167,$B$269:$B$305,0))/VLOOKUP($F167,$B$269:$BB$305,MATCH(LEFT(TRIM(AI$6),FIND("~",SUBSTITUTE(AI$6,"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167))*HLOOKUP(LEFT(TRIM(AI$6),FIND("~",SUBSTITUTE(AI$6," ","~",LEN(TRIM(AI$6))-LEN(SUBSTITUTE(TRIM(AI$6)," ",""))))-1)&amp;" Total",$B$6:$BB$305,ROW($A167)-5,FALSE))</f>
        <v>0</v>
      </c>
      <c r="AJ167" s="143">
        <f ca="1">IF(AJ$5&lt;&gt;"",HLOOKUP(AJ$5,Functionalization!$G$6:$R$305,ROW($A167)-5,FALSE),IFERROR(INDEX(AJ$269:AJ$305,MATCH($F167,$B$269:$B$305,0))/VLOOKUP($F167,$B$269:$BB$305,MATCH(LEFT(TRIM(AJ$6),FIND("~",SUBSTITUTE(AJ$6,"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167))*HLOOKUP(LEFT(TRIM(AJ$6),FIND("~",SUBSTITUTE(AJ$6," ","~",LEN(TRIM(AJ$6))-LEN(SUBSTITUTE(TRIM(AJ$6)," ",""))))-1)&amp;" Total",$B$6:$BB$305,ROW($A167)-5,FALSE))</f>
        <v>0</v>
      </c>
      <c r="AK167" s="143">
        <f ca="1">IF(AK$5&lt;&gt;"",HLOOKUP(AK$5,Functionalization!$G$6:$R$305,ROW($A167)-5,FALSE),IFERROR(INDEX(AK$269:AK$305,MATCH($F167,$B$269:$B$305,0))/VLOOKUP($F167,$B$269:$BB$305,MATCH(LEFT(TRIM(AK$6),FIND("~",SUBSTITUTE(AK$6,"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167))*HLOOKUP(LEFT(TRIM(AK$6),FIND("~",SUBSTITUTE(AK$6," ","~",LEN(TRIM(AK$6))-LEN(SUBSTITUTE(TRIM(AK$6)," ",""))))-1)&amp;" Total",$B$6:$BB$305,ROW($A167)-5,FALSE))</f>
        <v>0</v>
      </c>
      <c r="AL167" s="143">
        <f ca="1">IF(AL$5&lt;&gt;"",HLOOKUP(AL$5,Functionalization!$G$6:$R$305,ROW($A167)-5,FALSE),IFERROR(INDEX(AL$269:AL$305,MATCH($F167,$B$269:$B$305,0))/VLOOKUP($F167,$B$269:$BB$305,MATCH(LEFT(TRIM(AL$6),FIND("~",SUBSTITUTE(AL$6,"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167))*HLOOKUP(LEFT(TRIM(AL$6),FIND("~",SUBSTITUTE(AL$6," ","~",LEN(TRIM(AL$6))-LEN(SUBSTITUTE(TRIM(AL$6)," ",""))))-1)&amp;" Total",$B$6:$BB$305,ROW($A167)-5,FALSE))</f>
        <v>0</v>
      </c>
      <c r="AM167" s="143">
        <f ca="1">IF(AM$5&lt;&gt;"",HLOOKUP(AM$5,Functionalization!$G$6:$R$305,ROW($A167)-5,FALSE),IFERROR(INDEX(AM$269:AM$305,MATCH($F167,$B$269:$B$305,0))/VLOOKUP($F167,$B$269:$BB$305,MATCH(LEFT(TRIM(AM$6),FIND("~",SUBSTITUTE(AM$6,"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167))*HLOOKUP(LEFT(TRIM(AM$6),FIND("~",SUBSTITUTE(AM$6," ","~",LEN(TRIM(AM$6))-LEN(SUBSTITUTE(TRIM(AM$6)," ",""))))-1)&amp;" Total",$B$6:$BB$305,ROW($A167)-5,FALSE))</f>
        <v>0</v>
      </c>
      <c r="AN167" s="143">
        <f ca="1">IF(AN$5&lt;&gt;"",HLOOKUP(AN$5,Functionalization!$G$6:$R$305,ROW($A167)-5,FALSE),IFERROR(INDEX(AN$269:AN$305,MATCH($F167,$B$269:$B$305,0))/VLOOKUP($F167,$B$269:$BB$305,MATCH(LEFT(TRIM(AN$6),FIND("~",SUBSTITUTE(AN$6,"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167))*HLOOKUP(LEFT(TRIM(AN$6),FIND("~",SUBSTITUTE(AN$6," ","~",LEN(TRIM(AN$6))-LEN(SUBSTITUTE(TRIM(AN$6)," ",""))))-1)&amp;" Total",$B$6:$BB$305,ROW($A167)-5,FALSE))</f>
        <v>0</v>
      </c>
      <c r="AO167" s="143">
        <f ca="1">IF(AO$5&lt;&gt;"",HLOOKUP(AO$5,Functionalization!$G$6:$R$305,ROW($A167)-5,FALSE),IFERROR(INDEX(AO$269:AO$305,MATCH($F167,$B$269:$B$305,0))/VLOOKUP($F167,$B$269:$BB$305,MATCH(LEFT(TRIM(AO$6),FIND("~",SUBSTITUTE(AO$6,"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167))*HLOOKUP(LEFT(TRIM(AO$6),FIND("~",SUBSTITUTE(AO$6," ","~",LEN(TRIM(AO$6))-LEN(SUBSTITUTE(TRIM(AO$6)," ",""))))-1)&amp;" Total",$B$6:$BB$305,ROW($A167)-5,FALSE))</f>
        <v>0</v>
      </c>
      <c r="AP167" s="143">
        <f ca="1">IF(AP$5&lt;&gt;"",HLOOKUP(AP$5,Functionalization!$G$6:$R$305,ROW($A167)-5,FALSE),IFERROR(INDEX(AP$269:AP$305,MATCH($F167,$B$269:$B$305,0))/VLOOKUP($F167,$B$269:$BB$305,MATCH(LEFT(TRIM(AP$6),FIND("~",SUBSTITUTE(AP$6,"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167))*HLOOKUP(LEFT(TRIM(AP$6),FIND("~",SUBSTITUTE(AP$6," ","~",LEN(TRIM(AP$6))-LEN(SUBSTITUTE(TRIM(AP$6)," ",""))))-1)&amp;" Total",$B$6:$BB$305,ROW($A167)-5,FALSE))</f>
        <v>0</v>
      </c>
      <c r="AQ167" s="143">
        <f ca="1">IF(AQ$5&lt;&gt;"",HLOOKUP(AQ$5,Functionalization!$G$6:$R$305,ROW($A167)-5,FALSE),IFERROR(INDEX(AQ$269:AQ$305,MATCH($F167,$B$269:$B$305,0))/VLOOKUP($F167,$B$269:$BB$305,MATCH(LEFT(TRIM(AQ$6),FIND("~",SUBSTITUTE(AQ$6,"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167))*HLOOKUP(LEFT(TRIM(AQ$6),FIND("~",SUBSTITUTE(AQ$6," ","~",LEN(TRIM(AQ$6))-LEN(SUBSTITUTE(TRIM(AQ$6)," ",""))))-1)&amp;" Total",$B$6:$BB$305,ROW($A167)-5,FALSE))</f>
        <v>0</v>
      </c>
      <c r="AR167" s="143">
        <f ca="1">IF(AR$5&lt;&gt;"",HLOOKUP(AR$5,Functionalization!$G$6:$R$305,ROW($A167)-5,FALSE),IFERROR(INDEX(AR$269:AR$305,MATCH($F167,$B$269:$B$305,0))/VLOOKUP($F167,$B$269:$BB$305,MATCH(LEFT(TRIM(AR$6),FIND("~",SUBSTITUTE(AR$6,"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167))*HLOOKUP(LEFT(TRIM(AR$6),FIND("~",SUBSTITUTE(AR$6," ","~",LEN(TRIM(AR$6))-LEN(SUBSTITUTE(TRIM(AR$6)," ",""))))-1)&amp;" Total",$B$6:$BB$305,ROW($A167)-5,FALSE))</f>
        <v>0</v>
      </c>
      <c r="AS167" s="143">
        <f ca="1">IF(AS$5&lt;&gt;"",HLOOKUP(AS$5,Functionalization!$G$6:$R$305,ROW($A167)-5,FALSE),IFERROR(INDEX(AS$269:AS$305,MATCH($F167,$B$269:$B$305,0))/VLOOKUP($F167,$B$269:$BB$305,MATCH(LEFT(TRIM(AS$6),FIND("~",SUBSTITUTE(AS$6,"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167))*HLOOKUP(LEFT(TRIM(AS$6),FIND("~",SUBSTITUTE(AS$6," ","~",LEN(TRIM(AS$6))-LEN(SUBSTITUTE(TRIM(AS$6)," ",""))))-1)&amp;" Total",$B$6:$BB$305,ROW($A167)-5,FALSE))</f>
        <v>0</v>
      </c>
      <c r="AT167" s="143">
        <f ca="1">IF(AT$5&lt;&gt;"",HLOOKUP(AT$5,Functionalization!$G$6:$R$305,ROW($A167)-5,FALSE),IFERROR(INDEX(AT$269:AT$305,MATCH($F167,$B$269:$B$305,0))/VLOOKUP($F167,$B$269:$BB$305,MATCH(LEFT(TRIM(AT$6),FIND("~",SUBSTITUTE(AT$6,"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167))*HLOOKUP(LEFT(TRIM(AT$6),FIND("~",SUBSTITUTE(AT$6," ","~",LEN(TRIM(AT$6))-LEN(SUBSTITUTE(TRIM(AT$6)," ",""))))-1)&amp;" Total",$B$6:$BB$305,ROW($A167)-5,FALSE))</f>
        <v>0</v>
      </c>
      <c r="AU167" s="143">
        <f ca="1">IF(AU$5&lt;&gt;"",HLOOKUP(AU$5,Functionalization!$G$6:$R$305,ROW($A167)-5,FALSE),IFERROR(INDEX(AU$269:AU$305,MATCH($F167,$B$269:$B$305,0))/VLOOKUP($F167,$B$269:$BB$305,MATCH(LEFT(TRIM(AU$6),FIND("~",SUBSTITUTE(AU$6,"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167))*HLOOKUP(LEFT(TRIM(AU$6),FIND("~",SUBSTITUTE(AU$6," ","~",LEN(TRIM(AU$6))-LEN(SUBSTITUTE(TRIM(AU$6)," ",""))))-1)&amp;" Total",$B$6:$BB$305,ROW($A167)-5,FALSE))</f>
        <v>0</v>
      </c>
      <c r="AV167" s="143">
        <f ca="1">IF(AV$5&lt;&gt;"",HLOOKUP(AV$5,Functionalization!$G$6:$R$305,ROW($A167)-5,FALSE),IFERROR(INDEX(AV$269:AV$305,MATCH($F167,$B$269:$B$305,0))/VLOOKUP($F167,$B$269:$BB$305,MATCH(LEFT(TRIM(AV$6),FIND("~",SUBSTITUTE(AV$6,"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167))*HLOOKUP(LEFT(TRIM(AV$6),FIND("~",SUBSTITUTE(AV$6," ","~",LEN(TRIM(AV$6))-LEN(SUBSTITUTE(TRIM(AV$6)," ",""))))-1)&amp;" Total",$B$6:$BB$305,ROW($A167)-5,FALSE))</f>
        <v>0</v>
      </c>
      <c r="AW167" s="143">
        <f ca="1">IF(AW$5&lt;&gt;"",HLOOKUP(AW$5,Functionalization!$G$6:$R$305,ROW($A167)-5,FALSE),IFERROR(INDEX(AW$269:AW$305,MATCH($F167,$B$269:$B$305,0))/VLOOKUP($F167,$B$269:$BB$305,MATCH(LEFT(TRIM(AW$6),FIND("~",SUBSTITUTE(AW$6,"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167))*HLOOKUP(LEFT(TRIM(AW$6),FIND("~",SUBSTITUTE(AW$6," ","~",LEN(TRIM(AW$6))-LEN(SUBSTITUTE(TRIM(AW$6)," ",""))))-1)&amp;" Total",$B$6:$BB$305,ROW($A167)-5,FALSE))</f>
        <v>0</v>
      </c>
      <c r="AX167" s="143">
        <f ca="1">IF(AX$5&lt;&gt;"",HLOOKUP(AX$5,Functionalization!$G$6:$R$305,ROW($A167)-5,FALSE),IFERROR(INDEX(AX$269:AX$305,MATCH($F167,$B$269:$B$305,0))/VLOOKUP($F167,$B$269:$BB$305,MATCH(LEFT(TRIM(AX$6),FIND("~",SUBSTITUTE(AX$6,"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167))*HLOOKUP(LEFT(TRIM(AX$6),FIND("~",SUBSTITUTE(AX$6," ","~",LEN(TRIM(AX$6))-LEN(SUBSTITUTE(TRIM(AX$6)," ",""))))-1)&amp;" Total",$B$6:$BB$305,ROW($A167)-5,FALSE))</f>
        <v>0</v>
      </c>
      <c r="AY167" s="143">
        <f ca="1">IF(AY$5&lt;&gt;"",HLOOKUP(AY$5,Functionalization!$G$6:$R$305,ROW($A167)-5,FALSE),IFERROR(INDEX(AY$269:AY$305,MATCH($F167,$B$269:$B$305,0))/VLOOKUP($F167,$B$269:$BB$305,MATCH(LEFT(TRIM(AY$6),FIND("~",SUBSTITUTE(AY$6,"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167))*HLOOKUP(LEFT(TRIM(AY$6),FIND("~",SUBSTITUTE(AY$6," ","~",LEN(TRIM(AY$6))-LEN(SUBSTITUTE(TRIM(AY$6)," ",""))))-1)&amp;" Total",$B$6:$BB$305,ROW($A167)-5,FALSE))</f>
        <v>0</v>
      </c>
      <c r="AZ167" s="143">
        <f ca="1">IF(AZ$5&lt;&gt;"",HLOOKUP(AZ$5,Functionalization!$G$6:$R$305,ROW($A167)-5,FALSE),IFERROR(INDEX(AZ$269:AZ$305,MATCH($F167,$B$269:$B$305,0))/VLOOKUP($F167,$B$269:$BB$305,MATCH(LEFT(TRIM(AZ$6),FIND("~",SUBSTITUTE(AZ$6,"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167))*HLOOKUP(LEFT(TRIM(AZ$6),FIND("~",SUBSTITUTE(AZ$6," ","~",LEN(TRIM(AZ$6))-LEN(SUBSTITUTE(TRIM(AZ$6)," ",""))))-1)&amp;" Total",$B$6:$BB$305,ROW($A167)-5,FALSE))</f>
        <v>0</v>
      </c>
      <c r="BA167" s="143">
        <f ca="1">IF(BA$5&lt;&gt;"",HLOOKUP(BA$5,Functionalization!$G$6:$R$305,ROW($A167)-5,FALSE),IFERROR(INDEX(BA$269:BA$305,MATCH($F167,$B$269:$B$305,0))/VLOOKUP($F167,$B$269:$BB$305,MATCH(LEFT(TRIM(BA$6),FIND("~",SUBSTITUTE(BA$6,"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167))*HLOOKUP(LEFT(TRIM(BA$6),FIND("~",SUBSTITUTE(BA$6," ","~",LEN(TRIM(BA$6))-LEN(SUBSTITUTE(TRIM(BA$6)," ",""))))-1)&amp;" Total",$B$6:$BB$305,ROW($A167)-5,FALSE))</f>
        <v>0</v>
      </c>
      <c r="BB167" s="143">
        <f ca="1">IF(BB$5&lt;&gt;"",HLOOKUP(BB$5,Functionalization!$G$6:$R$305,ROW($A167)-5,FALSE),IFERROR(INDEX(BB$269:BB$305,MATCH($F167,$B$269:$B$305,0))/VLOOKUP($F167,$B$269:$BB$305,MATCH(LEFT(TRIM(BB$6),FIND("~",SUBSTITUTE(BB$6,"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167))*HLOOKUP(LEFT(TRIM(BB$6),FIND("~",SUBSTITUTE(BB$6," ","~",LEN(TRIM(BB$6))-LEN(SUBSTITUTE(TRIM(BB$6)," ",""))))-1)&amp;" Total",$B$6:$BB$305,ROW($A167)-5,FALSE))</f>
        <v>0</v>
      </c>
      <c r="BD167" s="79">
        <f ca="1">IFERROR(IF(SUMIF($G$6:$BB$6,BD$6&amp;" Total",$G167:$BB167)-(SUMIF($G$6:$BB$6,BD$6&amp;" "&amp;'Input-Func_Class'!$D$22,$G167:$BB167)+IFERROR(SUMIF($G$6:$BB$6,BD$6&amp;" "&amp;'Input-Func_Class'!$E$22,$G167:$BB167),SUMIF($G$6:$BB$6,BD$6&amp;" "&amp;'Input-Func_Class'!$B$24,$G167:$BB167))+SUMIF($G$6:$BB$6,BD$6&amp;" "&amp;'Input-Func_Class'!$F$22,$G167:$BB167))&lt;Check_Limit,0,1),1)</f>
        <v>0</v>
      </c>
      <c r="BE167" s="79">
        <f ca="1">IFERROR(IF(SUMIF($G$6:$BB$6,BE$6&amp;" Total",$G167:$BB167)-(SUMIF($G$6:$BB$6,BE$6&amp;" "&amp;'Input-Func_Class'!$D$22,$G167:$BB167)+IFERROR(SUMIF($G$6:$BB$6,BE$6&amp;" "&amp;'Input-Func_Class'!$E$22,$G167:$BB167),SUMIF($G$6:$BB$6,BE$6&amp;" "&amp;'Input-Func_Class'!$B$24,$G167:$BB167))+SUMIF($G$6:$BB$6,BE$6&amp;" "&amp;'Input-Func_Class'!$F$22,$G167:$BB167))&lt;Check_Limit,0,1),1)</f>
        <v>0</v>
      </c>
      <c r="BF167" s="79">
        <f ca="1">IFERROR(IF(SUMIF($G$6:$BB$6,BF$6&amp;" Total",$G167:$BB167)-(SUMIF($G$6:$BB$6,BF$6&amp;" "&amp;'Input-Func_Class'!$D$22,$G167:$BB167)+IFERROR(SUMIF($G$6:$BB$6,BF$6&amp;" "&amp;'Input-Func_Class'!$E$22,$G167:$BB167),SUMIF($G$6:$BB$6,BF$6&amp;" "&amp;'Input-Func_Class'!$B$24,$G167:$BB167))+SUMIF($G$6:$BB$6,BF$6&amp;" "&amp;'Input-Func_Class'!$F$22,$G167:$BB167))&lt;Check_Limit,0,1),1)</f>
        <v>0</v>
      </c>
      <c r="BG167" s="79">
        <f ca="1">IFERROR(IF(SUMIF($G$6:$BB$6,BG$6&amp;" Total",$G167:$BB167)-(SUMIF($G$6:$BB$6,BG$6&amp;" "&amp;'Input-Func_Class'!$D$22,$G167:$BB167)+IFERROR(SUMIF($G$6:$BB$6,BG$6&amp;" "&amp;'Input-Func_Class'!$E$22,$G167:$BB167),SUMIF($G$6:$BB$6,BG$6&amp;" "&amp;'Input-Func_Class'!$B$24,$G167:$BB167))+SUMIF($G$6:$BB$6,BG$6&amp;" "&amp;'Input-Func_Class'!$F$22,$G167:$BB167))&lt;Check_Limit,0,1),1)</f>
        <v>0</v>
      </c>
      <c r="BH167" s="79">
        <f ca="1">IFERROR(IF(SUMIF($G$6:$BB$6,BH$6&amp;" Total",$G167:$BB167)-(SUMIF($G$6:$BB$6,BH$6&amp;" "&amp;'Input-Func_Class'!$D$22,$G167:$BB167)+IFERROR(SUMIF($G$6:$BB$6,BH$6&amp;" "&amp;'Input-Func_Class'!$E$22,$G167:$BB167),SUMIF($G$6:$BB$6,BH$6&amp;" "&amp;'Input-Func_Class'!$B$24,$G167:$BB167))+SUMIF($G$6:$BB$6,BH$6&amp;" "&amp;'Input-Func_Class'!$F$22,$G167:$BB167))&lt;Check_Limit,0,1),1)</f>
        <v>0</v>
      </c>
      <c r="BI167" s="79">
        <f ca="1">IFERROR(IF(SUMIF($G$6:$BB$6,BI$6&amp;" Total",$G167:$BB167)-(SUMIF($G$6:$BB$6,BI$6&amp;" "&amp;'Input-Func_Class'!$D$22,$G167:$BB167)+IFERROR(SUMIF($G$6:$BB$6,BI$6&amp;" "&amp;'Input-Func_Class'!$E$22,$G167:$BB167),SUMIF($G$6:$BB$6,BI$6&amp;" "&amp;'Input-Func_Class'!$B$24,$G167:$BB167))+SUMIF($G$6:$BB$6,BI$6&amp;" "&amp;'Input-Func_Class'!$F$22,$G167:$BB167))&lt;Check_Limit,0,1),1)</f>
        <v>0</v>
      </c>
      <c r="BJ167" s="79">
        <f ca="1">IFERROR(IF(SUMIF($G$6:$BB$6,BJ$6&amp;" Total",$G167:$BB167)-(SUMIF($G$6:$BB$6,BJ$6&amp;" "&amp;'Input-Func_Class'!$D$22,$G167:$BB167)+IFERROR(SUMIF($G$6:$BB$6,BJ$6&amp;" "&amp;'Input-Func_Class'!$E$22,$G167:$BB167),SUMIF($G$6:$BB$6,BJ$6&amp;" "&amp;'Input-Func_Class'!$B$24,$G167:$BB167))+SUMIF($G$6:$BB$6,BJ$6&amp;" "&amp;'Input-Func_Class'!$F$22,$G167:$BB167))&lt;Check_Limit,0,1),1)</f>
        <v>0</v>
      </c>
      <c r="BK167" s="79">
        <f ca="1">IFERROR(IF(SUMIF($G$6:$BB$6,BK$6&amp;" Total",$G167:$BB167)-(SUMIF($G$6:$BB$6,BK$6&amp;" "&amp;'Input-Func_Class'!$D$22,$G167:$BB167)+IFERROR(SUMIF($G$6:$BB$6,BK$6&amp;" "&amp;'Input-Func_Class'!$E$22,$G167:$BB167),SUMIF($G$6:$BB$6,BK$6&amp;" "&amp;'Input-Func_Class'!$B$24,$G167:$BB167))+SUMIF($G$6:$BB$6,BK$6&amp;" "&amp;'Input-Func_Class'!$F$22,$G167:$BB167))&lt;Check_Limit,0,1),1)</f>
        <v>0</v>
      </c>
      <c r="BL167" s="79">
        <f ca="1">IFERROR(IF(SUMIF($G$6:$BB$6,BL$6&amp;" Total",$G167:$BB167)-(SUMIF($G$6:$BB$6,BL$6&amp;" "&amp;'Input-Func_Class'!$D$22,$G167:$BB167)+IFERROR(SUMIF($G$6:$BB$6,BL$6&amp;" "&amp;'Input-Func_Class'!$E$22,$G167:$BB167),SUMIF($G$6:$BB$6,BL$6&amp;" "&amp;'Input-Func_Class'!$B$24,$G167:$BB167))+SUMIF($G$6:$BB$6,BL$6&amp;" "&amp;'Input-Func_Class'!$F$22,$G167:$BB167))&lt;Check_Limit,0,1),1)</f>
        <v>0</v>
      </c>
      <c r="BM167" s="79">
        <f ca="1">IFERROR(IF(SUMIF($G$6:$BB$6,BM$6&amp;" Total",$G167:$BB167)-(SUMIF($G$6:$BB$6,BM$6&amp;" "&amp;'Input-Func_Class'!$D$22,$G167:$BB167)+IFERROR(SUMIF($G$6:$BB$6,BM$6&amp;" "&amp;'Input-Func_Class'!$E$22,$G167:$BB167),SUMIF($G$6:$BB$6,BM$6&amp;" "&amp;'Input-Func_Class'!$B$24,$G167:$BB167))+SUMIF($G$6:$BB$6,BM$6&amp;" "&amp;'Input-Func_Class'!$F$22,$G167:$BB167))&lt;Check_Limit,0,1),1)</f>
        <v>0</v>
      </c>
      <c r="BN167" s="79">
        <f ca="1">IFERROR(IF(SUMIF($G$6:$BB$6,BN$6&amp;" Total",$G167:$BB167)-(SUMIF($G$6:$BB$6,BN$6&amp;" "&amp;'Input-Func_Class'!$D$22,$G167:$BB167)+IFERROR(SUMIF($G$6:$BB$6,BN$6&amp;" "&amp;'Input-Func_Class'!$E$22,$G167:$BB167),SUMIF($G$6:$BB$6,BN$6&amp;" "&amp;'Input-Func_Class'!$B$24,$G167:$BB167))+SUMIF($G$6:$BB$6,BN$6&amp;" "&amp;'Input-Func_Class'!$F$22,$G167:$BB167))&lt;Check_Limit,0,1),1)</f>
        <v>0</v>
      </c>
      <c r="BO167" s="79">
        <f ca="1">IFERROR(IF(SUMIF($G$6:$BB$6,BO$6&amp;" Total",$G167:$BB167)-(SUMIF($G$6:$BB$6,BO$6&amp;" "&amp;'Input-Func_Class'!$D$22,$G167:$BB167)+IFERROR(SUMIF($G$6:$BB$6,BO$6&amp;" "&amp;'Input-Func_Class'!$E$22,$G167:$BB167),SUMIF($G$6:$BB$6,BO$6&amp;" "&amp;'Input-Func_Class'!$B$24,$G167:$BB167))+SUMIF($G$6:$BB$6,BO$6&amp;" "&amp;'Input-Func_Class'!$F$22,$G167:$BB167))&lt;Check_Limit,0,1),1)</f>
        <v>0</v>
      </c>
    </row>
    <row r="168" spans="1:67" outlineLevel="1">
      <c r="A168" s="113">
        <f>IF(ISBLANK('Input-Accounts'!A168),"",'Input-Accounts'!A168)</f>
        <v>144</v>
      </c>
      <c r="B168" s="79" t="str">
        <f>IF(ISBLANK('Input-Accounts'!B168),"",'Input-Accounts'!B168)</f>
        <v>Subtotal - Customer Service &amp; Information Expenses</v>
      </c>
      <c r="C168" s="113" t="str">
        <f>IF(ISBLANK('Input-Accounts'!C168),"",'Input-Accounts'!C168)</f>
        <v/>
      </c>
      <c r="D168" s="144">
        <f>SUBTOTAL(9,D164:D167)</f>
        <v>88697.174299523846</v>
      </c>
      <c r="E168" s="143">
        <f t="shared" ca="1" si="27"/>
        <v>0</v>
      </c>
      <c r="G168" s="144">
        <f t="shared" ref="G168:R168" ca="1" si="36">SUBTOTAL(9,G164:G167)</f>
        <v>0</v>
      </c>
      <c r="H168" s="144">
        <f t="shared" ca="1" si="36"/>
        <v>0</v>
      </c>
      <c r="I168" s="144">
        <f t="shared" ca="1" si="36"/>
        <v>0</v>
      </c>
      <c r="J168" s="144">
        <f t="shared" ca="1" si="36"/>
        <v>0</v>
      </c>
      <c r="K168" s="144">
        <f t="shared" ca="1" si="36"/>
        <v>0</v>
      </c>
      <c r="L168" s="144">
        <f t="shared" ca="1" si="36"/>
        <v>0</v>
      </c>
      <c r="M168" s="144">
        <f t="shared" ca="1" si="36"/>
        <v>0</v>
      </c>
      <c r="N168" s="144">
        <f t="shared" ca="1" si="36"/>
        <v>0</v>
      </c>
      <c r="O168" s="144">
        <f t="shared" ca="1" si="36"/>
        <v>88697.174299523846</v>
      </c>
      <c r="P168" s="144">
        <f t="shared" ca="1" si="36"/>
        <v>0</v>
      </c>
      <c r="Q168" s="144">
        <f t="shared" ca="1" si="36"/>
        <v>0</v>
      </c>
      <c r="R168" s="144">
        <f t="shared" ca="1" si="36"/>
        <v>88697.174299523846</v>
      </c>
      <c r="S168" s="144">
        <f t="shared" ref="S168:BB168" ca="1" si="37">SUBTOTAL(9,S164:S167)</f>
        <v>0</v>
      </c>
      <c r="T168" s="144">
        <f t="shared" ca="1" si="37"/>
        <v>0</v>
      </c>
      <c r="U168" s="144">
        <f t="shared" ca="1" si="37"/>
        <v>0</v>
      </c>
      <c r="V168" s="144">
        <f t="shared" ca="1" si="37"/>
        <v>0</v>
      </c>
      <c r="W168" s="144">
        <f t="shared" ca="1" si="37"/>
        <v>0</v>
      </c>
      <c r="X168" s="144">
        <f t="shared" ca="1" si="37"/>
        <v>0</v>
      </c>
      <c r="Y168" s="144">
        <f t="shared" ca="1" si="37"/>
        <v>0</v>
      </c>
      <c r="Z168" s="144">
        <f t="shared" ca="1" si="37"/>
        <v>0</v>
      </c>
      <c r="AA168" s="144">
        <f t="shared" ca="1" si="37"/>
        <v>0</v>
      </c>
      <c r="AB168" s="144">
        <f t="shared" ca="1" si="37"/>
        <v>0</v>
      </c>
      <c r="AC168" s="144">
        <f t="shared" ca="1" si="37"/>
        <v>0</v>
      </c>
      <c r="AD168" s="144">
        <f t="shared" ca="1" si="37"/>
        <v>0</v>
      </c>
      <c r="AE168" s="144">
        <f t="shared" ca="1" si="37"/>
        <v>0</v>
      </c>
      <c r="AF168" s="144">
        <f t="shared" ca="1" si="37"/>
        <v>0</v>
      </c>
      <c r="AG168" s="144">
        <f t="shared" ca="1" si="37"/>
        <v>0</v>
      </c>
      <c r="AH168" s="144">
        <f t="shared" ca="1" si="37"/>
        <v>0</v>
      </c>
      <c r="AI168" s="144">
        <f t="shared" ca="1" si="37"/>
        <v>0</v>
      </c>
      <c r="AJ168" s="144">
        <f t="shared" ca="1" si="37"/>
        <v>0</v>
      </c>
      <c r="AK168" s="144">
        <f t="shared" ca="1" si="37"/>
        <v>0</v>
      </c>
      <c r="AL168" s="144">
        <f t="shared" ca="1" si="37"/>
        <v>0</v>
      </c>
      <c r="AM168" s="144">
        <f t="shared" ca="1" si="37"/>
        <v>0</v>
      </c>
      <c r="AN168" s="144">
        <f t="shared" ca="1" si="37"/>
        <v>0</v>
      </c>
      <c r="AO168" s="144">
        <f t="shared" ca="1" si="37"/>
        <v>0</v>
      </c>
      <c r="AP168" s="144">
        <f t="shared" ca="1" si="37"/>
        <v>0</v>
      </c>
      <c r="AQ168" s="144">
        <f t="shared" ca="1" si="37"/>
        <v>0</v>
      </c>
      <c r="AR168" s="144">
        <f t="shared" ca="1" si="37"/>
        <v>0</v>
      </c>
      <c r="AS168" s="144">
        <f t="shared" ca="1" si="37"/>
        <v>0</v>
      </c>
      <c r="AT168" s="144">
        <f t="shared" ca="1" si="37"/>
        <v>0</v>
      </c>
      <c r="AU168" s="144">
        <f t="shared" ca="1" si="37"/>
        <v>0</v>
      </c>
      <c r="AV168" s="144">
        <f t="shared" ca="1" si="37"/>
        <v>0</v>
      </c>
      <c r="AW168" s="144">
        <f t="shared" ca="1" si="37"/>
        <v>0</v>
      </c>
      <c r="AX168" s="144">
        <f t="shared" ca="1" si="37"/>
        <v>0</v>
      </c>
      <c r="AY168" s="144">
        <f t="shared" ca="1" si="37"/>
        <v>0</v>
      </c>
      <c r="AZ168" s="144">
        <f t="shared" ca="1" si="37"/>
        <v>0</v>
      </c>
      <c r="BA168" s="144">
        <f t="shared" ca="1" si="37"/>
        <v>0</v>
      </c>
      <c r="BB168" s="144">
        <f t="shared" ca="1" si="37"/>
        <v>0</v>
      </c>
      <c r="BD168" s="79">
        <f ca="1">IFERROR(IF(SUMIF($G$6:$BB$6,BD$6&amp;" Total",$G168:$BB168)-(SUMIF($G$6:$BB$6,BD$6&amp;" "&amp;'Input-Func_Class'!$D$22,$G168:$BB168)+IFERROR(SUMIF($G$6:$BB$6,BD$6&amp;" "&amp;'Input-Func_Class'!$E$22,$G168:$BB168),SUMIF($G$6:$BB$6,BD$6&amp;" "&amp;'Input-Func_Class'!$B$24,$G168:$BB168))+SUMIF($G$6:$BB$6,BD$6&amp;" "&amp;'Input-Func_Class'!$F$22,$G168:$BB168))&lt;Check_Limit,0,1),1)</f>
        <v>0</v>
      </c>
      <c r="BE168" s="79">
        <f ca="1">IFERROR(IF(SUMIF($G$6:$BB$6,BE$6&amp;" Total",$G168:$BB168)-(SUMIF($G$6:$BB$6,BE$6&amp;" "&amp;'Input-Func_Class'!$D$22,$G168:$BB168)+IFERROR(SUMIF($G$6:$BB$6,BE$6&amp;" "&amp;'Input-Func_Class'!$E$22,$G168:$BB168),SUMIF($G$6:$BB$6,BE$6&amp;" "&amp;'Input-Func_Class'!$B$24,$G168:$BB168))+SUMIF($G$6:$BB$6,BE$6&amp;" "&amp;'Input-Func_Class'!$F$22,$G168:$BB168))&lt;Check_Limit,0,1),1)</f>
        <v>0</v>
      </c>
      <c r="BF168" s="79">
        <f ca="1">IFERROR(IF(SUMIF($G$6:$BB$6,BF$6&amp;" Total",$G168:$BB168)-(SUMIF($G$6:$BB$6,BF$6&amp;" "&amp;'Input-Func_Class'!$D$22,$G168:$BB168)+IFERROR(SUMIF($G$6:$BB$6,BF$6&amp;" "&amp;'Input-Func_Class'!$E$22,$G168:$BB168),SUMIF($G$6:$BB$6,BF$6&amp;" "&amp;'Input-Func_Class'!$B$24,$G168:$BB168))+SUMIF($G$6:$BB$6,BF$6&amp;" "&amp;'Input-Func_Class'!$F$22,$G168:$BB168))&lt;Check_Limit,0,1),1)</f>
        <v>0</v>
      </c>
      <c r="BG168" s="79">
        <f ca="1">IFERROR(IF(SUMIF($G$6:$BB$6,BG$6&amp;" Total",$G168:$BB168)-(SUMIF($G$6:$BB$6,BG$6&amp;" "&amp;'Input-Func_Class'!$D$22,$G168:$BB168)+IFERROR(SUMIF($G$6:$BB$6,BG$6&amp;" "&amp;'Input-Func_Class'!$E$22,$G168:$BB168),SUMIF($G$6:$BB$6,BG$6&amp;" "&amp;'Input-Func_Class'!$B$24,$G168:$BB168))+SUMIF($G$6:$BB$6,BG$6&amp;" "&amp;'Input-Func_Class'!$F$22,$G168:$BB168))&lt;Check_Limit,0,1),1)</f>
        <v>0</v>
      </c>
      <c r="BH168" s="79">
        <f ca="1">IFERROR(IF(SUMIF($G$6:$BB$6,BH$6&amp;" Total",$G168:$BB168)-(SUMIF($G$6:$BB$6,BH$6&amp;" "&amp;'Input-Func_Class'!$D$22,$G168:$BB168)+IFERROR(SUMIF($G$6:$BB$6,BH$6&amp;" "&amp;'Input-Func_Class'!$E$22,$G168:$BB168),SUMIF($G$6:$BB$6,BH$6&amp;" "&amp;'Input-Func_Class'!$B$24,$G168:$BB168))+SUMIF($G$6:$BB$6,BH$6&amp;" "&amp;'Input-Func_Class'!$F$22,$G168:$BB168))&lt;Check_Limit,0,1),1)</f>
        <v>0</v>
      </c>
      <c r="BI168" s="79">
        <f ca="1">IFERROR(IF(SUMIF($G$6:$BB$6,BI$6&amp;" Total",$G168:$BB168)-(SUMIF($G$6:$BB$6,BI$6&amp;" "&amp;'Input-Func_Class'!$D$22,$G168:$BB168)+IFERROR(SUMIF($G$6:$BB$6,BI$6&amp;" "&amp;'Input-Func_Class'!$E$22,$G168:$BB168),SUMIF($G$6:$BB$6,BI$6&amp;" "&amp;'Input-Func_Class'!$B$24,$G168:$BB168))+SUMIF($G$6:$BB$6,BI$6&amp;" "&amp;'Input-Func_Class'!$F$22,$G168:$BB168))&lt;Check_Limit,0,1),1)</f>
        <v>0</v>
      </c>
      <c r="BJ168" s="79">
        <f ca="1">IFERROR(IF(SUMIF($G$6:$BB$6,BJ$6&amp;" Total",$G168:$BB168)-(SUMIF($G$6:$BB$6,BJ$6&amp;" "&amp;'Input-Func_Class'!$D$22,$G168:$BB168)+IFERROR(SUMIF($G$6:$BB$6,BJ$6&amp;" "&amp;'Input-Func_Class'!$E$22,$G168:$BB168),SUMIF($G$6:$BB$6,BJ$6&amp;" "&amp;'Input-Func_Class'!$B$24,$G168:$BB168))+SUMIF($G$6:$BB$6,BJ$6&amp;" "&amp;'Input-Func_Class'!$F$22,$G168:$BB168))&lt;Check_Limit,0,1),1)</f>
        <v>0</v>
      </c>
      <c r="BK168" s="79">
        <f ca="1">IFERROR(IF(SUMIF($G$6:$BB$6,BK$6&amp;" Total",$G168:$BB168)-(SUMIF($G$6:$BB$6,BK$6&amp;" "&amp;'Input-Func_Class'!$D$22,$G168:$BB168)+IFERROR(SUMIF($G$6:$BB$6,BK$6&amp;" "&amp;'Input-Func_Class'!$E$22,$G168:$BB168),SUMIF($G$6:$BB$6,BK$6&amp;" "&amp;'Input-Func_Class'!$B$24,$G168:$BB168))+SUMIF($G$6:$BB$6,BK$6&amp;" "&amp;'Input-Func_Class'!$F$22,$G168:$BB168))&lt;Check_Limit,0,1),1)</f>
        <v>0</v>
      </c>
      <c r="BL168" s="79">
        <f ca="1">IFERROR(IF(SUMIF($G$6:$BB$6,BL$6&amp;" Total",$G168:$BB168)-(SUMIF($G$6:$BB$6,BL$6&amp;" "&amp;'Input-Func_Class'!$D$22,$G168:$BB168)+IFERROR(SUMIF($G$6:$BB$6,BL$6&amp;" "&amp;'Input-Func_Class'!$E$22,$G168:$BB168),SUMIF($G$6:$BB$6,BL$6&amp;" "&amp;'Input-Func_Class'!$B$24,$G168:$BB168))+SUMIF($G$6:$BB$6,BL$6&amp;" "&amp;'Input-Func_Class'!$F$22,$G168:$BB168))&lt;Check_Limit,0,1),1)</f>
        <v>0</v>
      </c>
      <c r="BM168" s="79">
        <f ca="1">IFERROR(IF(SUMIF($G$6:$BB$6,BM$6&amp;" Total",$G168:$BB168)-(SUMIF($G$6:$BB$6,BM$6&amp;" "&amp;'Input-Func_Class'!$D$22,$G168:$BB168)+IFERROR(SUMIF($G$6:$BB$6,BM$6&amp;" "&amp;'Input-Func_Class'!$E$22,$G168:$BB168),SUMIF($G$6:$BB$6,BM$6&amp;" "&amp;'Input-Func_Class'!$B$24,$G168:$BB168))+SUMIF($G$6:$BB$6,BM$6&amp;" "&amp;'Input-Func_Class'!$F$22,$G168:$BB168))&lt;Check_Limit,0,1),1)</f>
        <v>0</v>
      </c>
      <c r="BN168" s="79">
        <f ca="1">IFERROR(IF(SUMIF($G$6:$BB$6,BN$6&amp;" Total",$G168:$BB168)-(SUMIF($G$6:$BB$6,BN$6&amp;" "&amp;'Input-Func_Class'!$D$22,$G168:$BB168)+IFERROR(SUMIF($G$6:$BB$6,BN$6&amp;" "&amp;'Input-Func_Class'!$E$22,$G168:$BB168),SUMIF($G$6:$BB$6,BN$6&amp;" "&amp;'Input-Func_Class'!$B$24,$G168:$BB168))+SUMIF($G$6:$BB$6,BN$6&amp;" "&amp;'Input-Func_Class'!$F$22,$G168:$BB168))&lt;Check_Limit,0,1),1)</f>
        <v>0</v>
      </c>
      <c r="BO168" s="79">
        <f ca="1">IFERROR(IF(SUMIF($G$6:$BB$6,BO$6&amp;" Total",$G168:$BB168)-(SUMIF($G$6:$BB$6,BO$6&amp;" "&amp;'Input-Func_Class'!$D$22,$G168:$BB168)+IFERROR(SUMIF($G$6:$BB$6,BO$6&amp;" "&amp;'Input-Func_Class'!$E$22,$G168:$BB168),SUMIF($G$6:$BB$6,BO$6&amp;" "&amp;'Input-Func_Class'!$B$24,$G168:$BB168))+SUMIF($G$6:$BB$6,BO$6&amp;" "&amp;'Input-Func_Class'!$F$22,$G168:$BB168))&lt;Check_Limit,0,1),1)</f>
        <v>0</v>
      </c>
    </row>
    <row r="169" spans="1:67" outlineLevel="1">
      <c r="A169" s="113" t="str">
        <f>IF(ISBLANK('Input-Accounts'!A169),"",'Input-Accounts'!A169)</f>
        <v/>
      </c>
      <c r="B169" s="81" t="str">
        <f>IF(ISBLANK('Input-Accounts'!B169),"",'Input-Accounts'!B169)</f>
        <v/>
      </c>
      <c r="C169" s="113" t="str">
        <f>IF(ISBLANK('Input-Accounts'!C169),"",'Input-Accounts'!C169)</f>
        <v/>
      </c>
      <c r="D169" s="143"/>
      <c r="E169" s="143"/>
      <c r="F169" s="89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  <c r="AU169" s="143"/>
      <c r="AV169" s="143"/>
      <c r="AW169" s="143"/>
      <c r="AX169" s="143"/>
      <c r="AY169" s="143"/>
      <c r="AZ169" s="143"/>
      <c r="BA169" s="143"/>
      <c r="BB169" s="143"/>
      <c r="BD169" s="79">
        <f>IFERROR(IF(SUMIF($G$6:$BB$6,BD$6&amp;" Total",$G169:$BB169)-(SUMIF($G$6:$BB$6,BD$6&amp;" "&amp;'Input-Func_Class'!$D$22,$G169:$BB169)+IFERROR(SUMIF($G$6:$BB$6,BD$6&amp;" "&amp;'Input-Func_Class'!$E$22,$G169:$BB169),SUMIF($G$6:$BB$6,BD$6&amp;" "&amp;'Input-Func_Class'!$B$24,$G169:$BB169))+SUMIF($G$6:$BB$6,BD$6&amp;" "&amp;'Input-Func_Class'!$F$22,$G169:$BB169))&lt;Check_Limit,0,1),1)</f>
        <v>0</v>
      </c>
      <c r="BE169" s="79">
        <f>IFERROR(IF(SUMIF($G$6:$BB$6,BE$6&amp;" Total",$G169:$BB169)-(SUMIF($G$6:$BB$6,BE$6&amp;" "&amp;'Input-Func_Class'!$D$22,$G169:$BB169)+IFERROR(SUMIF($G$6:$BB$6,BE$6&amp;" "&amp;'Input-Func_Class'!$E$22,$G169:$BB169),SUMIF($G$6:$BB$6,BE$6&amp;" "&amp;'Input-Func_Class'!$B$24,$G169:$BB169))+SUMIF($G$6:$BB$6,BE$6&amp;" "&amp;'Input-Func_Class'!$F$22,$G169:$BB169))&lt;Check_Limit,0,1),1)</f>
        <v>0</v>
      </c>
      <c r="BF169" s="79">
        <f>IFERROR(IF(SUMIF($G$6:$BB$6,BF$6&amp;" Total",$G169:$BB169)-(SUMIF($G$6:$BB$6,BF$6&amp;" "&amp;'Input-Func_Class'!$D$22,$G169:$BB169)+IFERROR(SUMIF($G$6:$BB$6,BF$6&amp;" "&amp;'Input-Func_Class'!$E$22,$G169:$BB169),SUMIF($G$6:$BB$6,BF$6&amp;" "&amp;'Input-Func_Class'!$B$24,$G169:$BB169))+SUMIF($G$6:$BB$6,BF$6&amp;" "&amp;'Input-Func_Class'!$F$22,$G169:$BB169))&lt;Check_Limit,0,1),1)</f>
        <v>0</v>
      </c>
      <c r="BG169" s="79">
        <f>IFERROR(IF(SUMIF($G$6:$BB$6,BG$6&amp;" Total",$G169:$BB169)-(SUMIF($G$6:$BB$6,BG$6&amp;" "&amp;'Input-Func_Class'!$D$22,$G169:$BB169)+IFERROR(SUMIF($G$6:$BB$6,BG$6&amp;" "&amp;'Input-Func_Class'!$E$22,$G169:$BB169),SUMIF($G$6:$BB$6,BG$6&amp;" "&amp;'Input-Func_Class'!$B$24,$G169:$BB169))+SUMIF($G$6:$BB$6,BG$6&amp;" "&amp;'Input-Func_Class'!$F$22,$G169:$BB169))&lt;Check_Limit,0,1),1)</f>
        <v>0</v>
      </c>
      <c r="BH169" s="79">
        <f>IFERROR(IF(SUMIF($G$6:$BB$6,BH$6&amp;" Total",$G169:$BB169)-(SUMIF($G$6:$BB$6,BH$6&amp;" "&amp;'Input-Func_Class'!$D$22,$G169:$BB169)+IFERROR(SUMIF($G$6:$BB$6,BH$6&amp;" "&amp;'Input-Func_Class'!$E$22,$G169:$BB169),SUMIF($G$6:$BB$6,BH$6&amp;" "&amp;'Input-Func_Class'!$B$24,$G169:$BB169))+SUMIF($G$6:$BB$6,BH$6&amp;" "&amp;'Input-Func_Class'!$F$22,$G169:$BB169))&lt;Check_Limit,0,1),1)</f>
        <v>0</v>
      </c>
      <c r="BI169" s="79">
        <f>IFERROR(IF(SUMIF($G$6:$BB$6,BI$6&amp;" Total",$G169:$BB169)-(SUMIF($G$6:$BB$6,BI$6&amp;" "&amp;'Input-Func_Class'!$D$22,$G169:$BB169)+IFERROR(SUMIF($G$6:$BB$6,BI$6&amp;" "&amp;'Input-Func_Class'!$E$22,$G169:$BB169),SUMIF($G$6:$BB$6,BI$6&amp;" "&amp;'Input-Func_Class'!$B$24,$G169:$BB169))+SUMIF($G$6:$BB$6,BI$6&amp;" "&amp;'Input-Func_Class'!$F$22,$G169:$BB169))&lt;Check_Limit,0,1),1)</f>
        <v>0</v>
      </c>
      <c r="BJ169" s="79">
        <f>IFERROR(IF(SUMIF($G$6:$BB$6,BJ$6&amp;" Total",$G169:$BB169)-(SUMIF($G$6:$BB$6,BJ$6&amp;" "&amp;'Input-Func_Class'!$D$22,$G169:$BB169)+IFERROR(SUMIF($G$6:$BB$6,BJ$6&amp;" "&amp;'Input-Func_Class'!$E$22,$G169:$BB169),SUMIF($G$6:$BB$6,BJ$6&amp;" "&amp;'Input-Func_Class'!$B$24,$G169:$BB169))+SUMIF($G$6:$BB$6,BJ$6&amp;" "&amp;'Input-Func_Class'!$F$22,$G169:$BB169))&lt;Check_Limit,0,1),1)</f>
        <v>0</v>
      </c>
      <c r="BK169" s="79">
        <f>IFERROR(IF(SUMIF($G$6:$BB$6,BK$6&amp;" Total",$G169:$BB169)-(SUMIF($G$6:$BB$6,BK$6&amp;" "&amp;'Input-Func_Class'!$D$22,$G169:$BB169)+IFERROR(SUMIF($G$6:$BB$6,BK$6&amp;" "&amp;'Input-Func_Class'!$E$22,$G169:$BB169),SUMIF($G$6:$BB$6,BK$6&amp;" "&amp;'Input-Func_Class'!$B$24,$G169:$BB169))+SUMIF($G$6:$BB$6,BK$6&amp;" "&amp;'Input-Func_Class'!$F$22,$G169:$BB169))&lt;Check_Limit,0,1),1)</f>
        <v>0</v>
      </c>
      <c r="BL169" s="79">
        <f>IFERROR(IF(SUMIF($G$6:$BB$6,BL$6&amp;" Total",$G169:$BB169)-(SUMIF($G$6:$BB$6,BL$6&amp;" "&amp;'Input-Func_Class'!$D$22,$G169:$BB169)+IFERROR(SUMIF($G$6:$BB$6,BL$6&amp;" "&amp;'Input-Func_Class'!$E$22,$G169:$BB169),SUMIF($G$6:$BB$6,BL$6&amp;" "&amp;'Input-Func_Class'!$B$24,$G169:$BB169))+SUMIF($G$6:$BB$6,BL$6&amp;" "&amp;'Input-Func_Class'!$F$22,$G169:$BB169))&lt;Check_Limit,0,1),1)</f>
        <v>0</v>
      </c>
      <c r="BM169" s="79">
        <f>IFERROR(IF(SUMIF($G$6:$BB$6,BM$6&amp;" Total",$G169:$BB169)-(SUMIF($G$6:$BB$6,BM$6&amp;" "&amp;'Input-Func_Class'!$D$22,$G169:$BB169)+IFERROR(SUMIF($G$6:$BB$6,BM$6&amp;" "&amp;'Input-Func_Class'!$E$22,$G169:$BB169),SUMIF($G$6:$BB$6,BM$6&amp;" "&amp;'Input-Func_Class'!$B$24,$G169:$BB169))+SUMIF($G$6:$BB$6,BM$6&amp;" "&amp;'Input-Func_Class'!$F$22,$G169:$BB169))&lt;Check_Limit,0,1),1)</f>
        <v>0</v>
      </c>
      <c r="BN169" s="79">
        <f>IFERROR(IF(SUMIF($G$6:$BB$6,BN$6&amp;" Total",$G169:$BB169)-(SUMIF($G$6:$BB$6,BN$6&amp;" "&amp;'Input-Func_Class'!$D$22,$G169:$BB169)+IFERROR(SUMIF($G$6:$BB$6,BN$6&amp;" "&amp;'Input-Func_Class'!$E$22,$G169:$BB169),SUMIF($G$6:$BB$6,BN$6&amp;" "&amp;'Input-Func_Class'!$B$24,$G169:$BB169))+SUMIF($G$6:$BB$6,BN$6&amp;" "&amp;'Input-Func_Class'!$F$22,$G169:$BB169))&lt;Check_Limit,0,1),1)</f>
        <v>0</v>
      </c>
      <c r="BO169" s="79">
        <f>IFERROR(IF(SUMIF($G$6:$BB$6,BO$6&amp;" Total",$G169:$BB169)-(SUMIF($G$6:$BB$6,BO$6&amp;" "&amp;'Input-Func_Class'!$D$22,$G169:$BB169)+IFERROR(SUMIF($G$6:$BB$6,BO$6&amp;" "&amp;'Input-Func_Class'!$E$22,$G169:$BB169),SUMIF($G$6:$BB$6,BO$6&amp;" "&amp;'Input-Func_Class'!$B$24,$G169:$BB169))+SUMIF($G$6:$BB$6,BO$6&amp;" "&amp;'Input-Func_Class'!$F$22,$G169:$BB169))&lt;Check_Limit,0,1),1)</f>
        <v>0</v>
      </c>
    </row>
    <row r="170" spans="1:67" outlineLevel="1">
      <c r="A170" s="113">
        <f>IF(ISBLANK('Input-Accounts'!A170),"",'Input-Accounts'!A170)</f>
        <v>145</v>
      </c>
      <c r="B170" s="81" t="str">
        <f>IF(ISBLANK('Input-Accounts'!B170),"",'Input-Accounts'!B170)</f>
        <v>Sales Expenses</v>
      </c>
      <c r="C170" s="113" t="str">
        <f>IF(ISBLANK('Input-Accounts'!C170),"",'Input-Accounts'!C170)</f>
        <v/>
      </c>
      <c r="D170" s="143"/>
      <c r="E170" s="143"/>
      <c r="F170" s="89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  <c r="AU170" s="143"/>
      <c r="AV170" s="143"/>
      <c r="AW170" s="143"/>
      <c r="AX170" s="143"/>
      <c r="AY170" s="143"/>
      <c r="AZ170" s="143"/>
      <c r="BA170" s="143"/>
      <c r="BB170" s="143"/>
      <c r="BD170" s="79">
        <f>IFERROR(IF(SUMIF($G$6:$BB$6,BD$6&amp;" Total",$G170:$BB170)-(SUMIF($G$6:$BB$6,BD$6&amp;" "&amp;'Input-Func_Class'!$D$22,$G170:$BB170)+IFERROR(SUMIF($G$6:$BB$6,BD$6&amp;" "&amp;'Input-Func_Class'!$E$22,$G170:$BB170),SUMIF($G$6:$BB$6,BD$6&amp;" "&amp;'Input-Func_Class'!$B$24,$G170:$BB170))+SUMIF($G$6:$BB$6,BD$6&amp;" "&amp;'Input-Func_Class'!$F$22,$G170:$BB170))&lt;Check_Limit,0,1),1)</f>
        <v>0</v>
      </c>
      <c r="BE170" s="79">
        <f>IFERROR(IF(SUMIF($G$6:$BB$6,BE$6&amp;" Total",$G170:$BB170)-(SUMIF($G$6:$BB$6,BE$6&amp;" "&amp;'Input-Func_Class'!$D$22,$G170:$BB170)+IFERROR(SUMIF($G$6:$BB$6,BE$6&amp;" "&amp;'Input-Func_Class'!$E$22,$G170:$BB170),SUMIF($G$6:$BB$6,BE$6&amp;" "&amp;'Input-Func_Class'!$B$24,$G170:$BB170))+SUMIF($G$6:$BB$6,BE$6&amp;" "&amp;'Input-Func_Class'!$F$22,$G170:$BB170))&lt;Check_Limit,0,1),1)</f>
        <v>0</v>
      </c>
      <c r="BF170" s="79">
        <f>IFERROR(IF(SUMIF($G$6:$BB$6,BF$6&amp;" Total",$G170:$BB170)-(SUMIF($G$6:$BB$6,BF$6&amp;" "&amp;'Input-Func_Class'!$D$22,$G170:$BB170)+IFERROR(SUMIF($G$6:$BB$6,BF$6&amp;" "&amp;'Input-Func_Class'!$E$22,$G170:$BB170),SUMIF($G$6:$BB$6,BF$6&amp;" "&amp;'Input-Func_Class'!$B$24,$G170:$BB170))+SUMIF($G$6:$BB$6,BF$6&amp;" "&amp;'Input-Func_Class'!$F$22,$G170:$BB170))&lt;Check_Limit,0,1),1)</f>
        <v>0</v>
      </c>
      <c r="BG170" s="79">
        <f>IFERROR(IF(SUMIF($G$6:$BB$6,BG$6&amp;" Total",$G170:$BB170)-(SUMIF($G$6:$BB$6,BG$6&amp;" "&amp;'Input-Func_Class'!$D$22,$G170:$BB170)+IFERROR(SUMIF($G$6:$BB$6,BG$6&amp;" "&amp;'Input-Func_Class'!$E$22,$G170:$BB170),SUMIF($G$6:$BB$6,BG$6&amp;" "&amp;'Input-Func_Class'!$B$24,$G170:$BB170))+SUMIF($G$6:$BB$6,BG$6&amp;" "&amp;'Input-Func_Class'!$F$22,$G170:$BB170))&lt;Check_Limit,0,1),1)</f>
        <v>0</v>
      </c>
      <c r="BH170" s="79">
        <f>IFERROR(IF(SUMIF($G$6:$BB$6,BH$6&amp;" Total",$G170:$BB170)-(SUMIF($G$6:$BB$6,BH$6&amp;" "&amp;'Input-Func_Class'!$D$22,$G170:$BB170)+IFERROR(SUMIF($G$6:$BB$6,BH$6&amp;" "&amp;'Input-Func_Class'!$E$22,$G170:$BB170),SUMIF($G$6:$BB$6,BH$6&amp;" "&amp;'Input-Func_Class'!$B$24,$G170:$BB170))+SUMIF($G$6:$BB$6,BH$6&amp;" "&amp;'Input-Func_Class'!$F$22,$G170:$BB170))&lt;Check_Limit,0,1),1)</f>
        <v>0</v>
      </c>
      <c r="BI170" s="79">
        <f>IFERROR(IF(SUMIF($G$6:$BB$6,BI$6&amp;" Total",$G170:$BB170)-(SUMIF($G$6:$BB$6,BI$6&amp;" "&amp;'Input-Func_Class'!$D$22,$G170:$BB170)+IFERROR(SUMIF($G$6:$BB$6,BI$6&amp;" "&amp;'Input-Func_Class'!$E$22,$G170:$BB170),SUMIF($G$6:$BB$6,BI$6&amp;" "&amp;'Input-Func_Class'!$B$24,$G170:$BB170))+SUMIF($G$6:$BB$6,BI$6&amp;" "&amp;'Input-Func_Class'!$F$22,$G170:$BB170))&lt;Check_Limit,0,1),1)</f>
        <v>0</v>
      </c>
      <c r="BJ170" s="79">
        <f>IFERROR(IF(SUMIF($G$6:$BB$6,BJ$6&amp;" Total",$G170:$BB170)-(SUMIF($G$6:$BB$6,BJ$6&amp;" "&amp;'Input-Func_Class'!$D$22,$G170:$BB170)+IFERROR(SUMIF($G$6:$BB$6,BJ$6&amp;" "&amp;'Input-Func_Class'!$E$22,$G170:$BB170),SUMIF($G$6:$BB$6,BJ$6&amp;" "&amp;'Input-Func_Class'!$B$24,$G170:$BB170))+SUMIF($G$6:$BB$6,BJ$6&amp;" "&amp;'Input-Func_Class'!$F$22,$G170:$BB170))&lt;Check_Limit,0,1),1)</f>
        <v>0</v>
      </c>
      <c r="BK170" s="79">
        <f>IFERROR(IF(SUMIF($G$6:$BB$6,BK$6&amp;" Total",$G170:$BB170)-(SUMIF($G$6:$BB$6,BK$6&amp;" "&amp;'Input-Func_Class'!$D$22,$G170:$BB170)+IFERROR(SUMIF($G$6:$BB$6,BK$6&amp;" "&amp;'Input-Func_Class'!$E$22,$G170:$BB170),SUMIF($G$6:$BB$6,BK$6&amp;" "&amp;'Input-Func_Class'!$B$24,$G170:$BB170))+SUMIF($G$6:$BB$6,BK$6&amp;" "&amp;'Input-Func_Class'!$F$22,$G170:$BB170))&lt;Check_Limit,0,1),1)</f>
        <v>0</v>
      </c>
      <c r="BL170" s="79">
        <f>IFERROR(IF(SUMIF($G$6:$BB$6,BL$6&amp;" Total",$G170:$BB170)-(SUMIF($G$6:$BB$6,BL$6&amp;" "&amp;'Input-Func_Class'!$D$22,$G170:$BB170)+IFERROR(SUMIF($G$6:$BB$6,BL$6&amp;" "&amp;'Input-Func_Class'!$E$22,$G170:$BB170),SUMIF($G$6:$BB$6,BL$6&amp;" "&amp;'Input-Func_Class'!$B$24,$G170:$BB170))+SUMIF($G$6:$BB$6,BL$6&amp;" "&amp;'Input-Func_Class'!$F$22,$G170:$BB170))&lt;Check_Limit,0,1),1)</f>
        <v>0</v>
      </c>
      <c r="BM170" s="79">
        <f>IFERROR(IF(SUMIF($G$6:$BB$6,BM$6&amp;" Total",$G170:$BB170)-(SUMIF($G$6:$BB$6,BM$6&amp;" "&amp;'Input-Func_Class'!$D$22,$G170:$BB170)+IFERROR(SUMIF($G$6:$BB$6,BM$6&amp;" "&amp;'Input-Func_Class'!$E$22,$G170:$BB170),SUMIF($G$6:$BB$6,BM$6&amp;" "&amp;'Input-Func_Class'!$B$24,$G170:$BB170))+SUMIF($G$6:$BB$6,BM$6&amp;" "&amp;'Input-Func_Class'!$F$22,$G170:$BB170))&lt;Check_Limit,0,1),1)</f>
        <v>0</v>
      </c>
      <c r="BN170" s="79">
        <f>IFERROR(IF(SUMIF($G$6:$BB$6,BN$6&amp;" Total",$G170:$BB170)-(SUMIF($G$6:$BB$6,BN$6&amp;" "&amp;'Input-Func_Class'!$D$22,$G170:$BB170)+IFERROR(SUMIF($G$6:$BB$6,BN$6&amp;" "&amp;'Input-Func_Class'!$E$22,$G170:$BB170),SUMIF($G$6:$BB$6,BN$6&amp;" "&amp;'Input-Func_Class'!$B$24,$G170:$BB170))+SUMIF($G$6:$BB$6,BN$6&amp;" "&amp;'Input-Func_Class'!$F$22,$G170:$BB170))&lt;Check_Limit,0,1),1)</f>
        <v>0</v>
      </c>
      <c r="BO170" s="79">
        <f>IFERROR(IF(SUMIF($G$6:$BB$6,BO$6&amp;" Total",$G170:$BB170)-(SUMIF($G$6:$BB$6,BO$6&amp;" "&amp;'Input-Func_Class'!$D$22,$G170:$BB170)+IFERROR(SUMIF($G$6:$BB$6,BO$6&amp;" "&amp;'Input-Func_Class'!$E$22,$G170:$BB170),SUMIF($G$6:$BB$6,BO$6&amp;" "&amp;'Input-Func_Class'!$B$24,$G170:$BB170))+SUMIF($G$6:$BB$6,BO$6&amp;" "&amp;'Input-Func_Class'!$F$22,$G170:$BB170))&lt;Check_Limit,0,1),1)</f>
        <v>0</v>
      </c>
    </row>
    <row r="171" spans="1:67" outlineLevel="1">
      <c r="A171" s="113">
        <f>IF(ISBLANK('Input-Accounts'!A171),"",'Input-Accounts'!A171)</f>
        <v>146</v>
      </c>
      <c r="B171" s="17" t="str">
        <f>IF(ISBLANK('Input-Accounts'!B171),"",'Input-Accounts'!B171)</f>
        <v>Supervision</v>
      </c>
      <c r="C171" s="113">
        <f>IF(ISBLANK('Input-Accounts'!C171),"",'Input-Accounts'!C171)</f>
        <v>911</v>
      </c>
      <c r="D171" s="143">
        <f>Functionalization!$D171</f>
        <v>0</v>
      </c>
      <c r="E171" s="143">
        <f t="shared" si="27"/>
        <v>0</v>
      </c>
      <c r="F171" s="89" t="str">
        <f>IF($D171=0,"-",IF('Input-Accounts'!$E171&lt;&gt;0,'Input-Accounts'!$E171,'Input-Accounts'!$G171))</f>
        <v>-</v>
      </c>
      <c r="G171" s="143">
        <f ca="1">IF(G$5&lt;&gt;"",HLOOKUP(G$5,Functionalization!$G$6:$R$305,ROW($A171)-5,FALSE),IFERROR(INDEX(G$269:G$305,MATCH($F171,$B$269:$B$305,0))/VLOOKUP($F171,$B$269:$BB$305,MATCH(LEFT(TRIM(G$6),FIND("~",SUBSTITUTE(G$6,"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171))*HLOOKUP(LEFT(TRIM(G$6),FIND("~",SUBSTITUTE(G$6," ","~",LEN(TRIM(G$6))-LEN(SUBSTITUTE(TRIM(G$6)," ",""))))-1)&amp;" Total",$B$6:$BB$305,ROW($A171)-5,FALSE))</f>
        <v>0</v>
      </c>
      <c r="H171" s="143">
        <f ca="1">IF(H$5&lt;&gt;"",HLOOKUP(H$5,Functionalization!$G$6:$R$305,ROW($A171)-5,FALSE),IFERROR(INDEX(H$269:H$305,MATCH($F171,$B$269:$B$305,0))/VLOOKUP($F171,$B$269:$BB$305,MATCH(LEFT(TRIM(H$6),FIND("~",SUBSTITUTE(H$6,"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171))*HLOOKUP(LEFT(TRIM(H$6),FIND("~",SUBSTITUTE(H$6," ","~",LEN(TRIM(H$6))-LEN(SUBSTITUTE(TRIM(H$6)," ",""))))-1)&amp;" Total",$B$6:$BB$305,ROW($A171)-5,FALSE))</f>
        <v>0</v>
      </c>
      <c r="I171" s="143">
        <f ca="1">IF(I$5&lt;&gt;"",HLOOKUP(I$5,Functionalization!$G$6:$R$305,ROW($A171)-5,FALSE),IFERROR(INDEX(I$269:I$305,MATCH($F171,$B$269:$B$305,0))/VLOOKUP($F171,$B$269:$BB$305,MATCH(LEFT(TRIM(I$6),FIND("~",SUBSTITUTE(I$6,"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171))*HLOOKUP(LEFT(TRIM(I$6),FIND("~",SUBSTITUTE(I$6," ","~",LEN(TRIM(I$6))-LEN(SUBSTITUTE(TRIM(I$6)," ",""))))-1)&amp;" Total",$B$6:$BB$305,ROW($A171)-5,FALSE))</f>
        <v>0</v>
      </c>
      <c r="J171" s="143">
        <f ca="1">IF(J$5&lt;&gt;"",HLOOKUP(J$5,Functionalization!$G$6:$R$305,ROW($A171)-5,FALSE),IFERROR(INDEX(J$269:J$305,MATCH($F171,$B$269:$B$305,0))/VLOOKUP($F171,$B$269:$BB$305,MATCH(LEFT(TRIM(J$6),FIND("~",SUBSTITUTE(J$6,"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171))*HLOOKUP(LEFT(TRIM(J$6),FIND("~",SUBSTITUTE(J$6," ","~",LEN(TRIM(J$6))-LEN(SUBSTITUTE(TRIM(J$6)," ",""))))-1)&amp;" Total",$B$6:$BB$305,ROW($A171)-5,FALSE))</f>
        <v>0</v>
      </c>
      <c r="K171" s="143">
        <f ca="1">IF(K$5&lt;&gt;"",HLOOKUP(K$5,Functionalization!$G$6:$R$305,ROW($A171)-5,FALSE),IFERROR(INDEX(K$269:K$305,MATCH($F171,$B$269:$B$305,0))/VLOOKUP($F171,$B$269:$BB$305,MATCH(LEFT(TRIM(K$6),FIND("~",SUBSTITUTE(K$6,"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171))*HLOOKUP(LEFT(TRIM(K$6),FIND("~",SUBSTITUTE(K$6," ","~",LEN(TRIM(K$6))-LEN(SUBSTITUTE(TRIM(K$6)," ",""))))-1)&amp;" Total",$B$6:$BB$305,ROW($A171)-5,FALSE))</f>
        <v>0</v>
      </c>
      <c r="L171" s="143">
        <f ca="1">IF(L$5&lt;&gt;"",HLOOKUP(L$5,Functionalization!$G$6:$R$305,ROW($A171)-5,FALSE),IFERROR(INDEX(L$269:L$305,MATCH($F171,$B$269:$B$305,0))/VLOOKUP($F171,$B$269:$BB$305,MATCH(LEFT(TRIM(L$6),FIND("~",SUBSTITUTE(L$6,"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171))*HLOOKUP(LEFT(TRIM(L$6),FIND("~",SUBSTITUTE(L$6," ","~",LEN(TRIM(L$6))-LEN(SUBSTITUTE(TRIM(L$6)," ",""))))-1)&amp;" Total",$B$6:$BB$305,ROW($A171)-5,FALSE))</f>
        <v>0</v>
      </c>
      <c r="M171" s="143">
        <f ca="1">IF(M$5&lt;&gt;"",HLOOKUP(M$5,Functionalization!$G$6:$R$305,ROW($A171)-5,FALSE),IFERROR(INDEX(M$269:M$305,MATCH($F171,$B$269:$B$305,0))/VLOOKUP($F171,$B$269:$BB$305,MATCH(LEFT(TRIM(M$6),FIND("~",SUBSTITUTE(M$6,"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171))*HLOOKUP(LEFT(TRIM(M$6),FIND("~",SUBSTITUTE(M$6," ","~",LEN(TRIM(M$6))-LEN(SUBSTITUTE(TRIM(M$6)," ",""))))-1)&amp;" Total",$B$6:$BB$305,ROW($A171)-5,FALSE))</f>
        <v>0</v>
      </c>
      <c r="N171" s="143">
        <f ca="1">IF(N$5&lt;&gt;"",HLOOKUP(N$5,Functionalization!$G$6:$R$305,ROW($A171)-5,FALSE),IFERROR(INDEX(N$269:N$305,MATCH($F171,$B$269:$B$305,0))/VLOOKUP($F171,$B$269:$BB$305,MATCH(LEFT(TRIM(N$6),FIND("~",SUBSTITUTE(N$6,"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171))*HLOOKUP(LEFT(TRIM(N$6),FIND("~",SUBSTITUTE(N$6," ","~",LEN(TRIM(N$6))-LEN(SUBSTITUTE(TRIM(N$6)," ",""))))-1)&amp;" Total",$B$6:$BB$305,ROW($A171)-5,FALSE))</f>
        <v>0</v>
      </c>
      <c r="O171" s="143">
        <f ca="1">IF(O$5&lt;&gt;"",HLOOKUP(O$5,Functionalization!$G$6:$R$305,ROW($A171)-5,FALSE),IFERROR(INDEX(O$269:O$305,MATCH($F171,$B$269:$B$305,0))/VLOOKUP($F171,$B$269:$BB$305,MATCH(LEFT(TRIM(O$6),FIND("~",SUBSTITUTE(O$6,"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171))*HLOOKUP(LEFT(TRIM(O$6),FIND("~",SUBSTITUTE(O$6," ","~",LEN(TRIM(O$6))-LEN(SUBSTITUTE(TRIM(O$6)," ",""))))-1)&amp;" Total",$B$6:$BB$305,ROW($A171)-5,FALSE))</f>
        <v>0</v>
      </c>
      <c r="P171" s="143">
        <f ca="1">IF(P$5&lt;&gt;"",HLOOKUP(P$5,Functionalization!$G$6:$R$305,ROW($A171)-5,FALSE),IFERROR(INDEX(P$269:P$305,MATCH($F171,$B$269:$B$305,0))/VLOOKUP($F171,$B$269:$BB$305,MATCH(LEFT(TRIM(P$6),FIND("~",SUBSTITUTE(P$6,"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171))*HLOOKUP(LEFT(TRIM(P$6),FIND("~",SUBSTITUTE(P$6," ","~",LEN(TRIM(P$6))-LEN(SUBSTITUTE(TRIM(P$6)," ",""))))-1)&amp;" Total",$B$6:$BB$305,ROW($A171)-5,FALSE))</f>
        <v>0</v>
      </c>
      <c r="Q171" s="143">
        <f ca="1">IF(Q$5&lt;&gt;"",HLOOKUP(Q$5,Functionalization!$G$6:$R$305,ROW($A171)-5,FALSE),IFERROR(INDEX(Q$269:Q$305,MATCH($F171,$B$269:$B$305,0))/VLOOKUP($F171,$B$269:$BB$305,MATCH(LEFT(TRIM(Q$6),FIND("~",SUBSTITUTE(Q$6,"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171))*HLOOKUP(LEFT(TRIM(Q$6),FIND("~",SUBSTITUTE(Q$6," ","~",LEN(TRIM(Q$6))-LEN(SUBSTITUTE(TRIM(Q$6)," ",""))))-1)&amp;" Total",$B$6:$BB$305,ROW($A171)-5,FALSE))</f>
        <v>0</v>
      </c>
      <c r="R171" s="143">
        <f ca="1">IF(R$5&lt;&gt;"",HLOOKUP(R$5,Functionalization!$G$6:$R$305,ROW($A171)-5,FALSE),IFERROR(INDEX(R$269:R$305,MATCH($F171,$B$269:$B$305,0))/VLOOKUP($F171,$B$269:$BB$305,MATCH(LEFT(TRIM(R$6),FIND("~",SUBSTITUTE(R$6,"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171))*HLOOKUP(LEFT(TRIM(R$6),FIND("~",SUBSTITUTE(R$6," ","~",LEN(TRIM(R$6))-LEN(SUBSTITUTE(TRIM(R$6)," ",""))))-1)&amp;" Total",$B$6:$BB$305,ROW($A171)-5,FALSE))</f>
        <v>0</v>
      </c>
      <c r="S171" s="143">
        <f ca="1">IF(S$5&lt;&gt;"",HLOOKUP(S$5,Functionalization!$G$6:$R$305,ROW($A171)-5,FALSE),IFERROR(INDEX(S$269:S$305,MATCH($F171,$B$269:$B$305,0))/VLOOKUP($F171,$B$269:$BB$305,MATCH(LEFT(TRIM(S$6),FIND("~",SUBSTITUTE(S$6,"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171))*HLOOKUP(LEFT(TRIM(S$6),FIND("~",SUBSTITUTE(S$6," ","~",LEN(TRIM(S$6))-LEN(SUBSTITUTE(TRIM(S$6)," ",""))))-1)&amp;" Total",$B$6:$BB$305,ROW($A171)-5,FALSE))</f>
        <v>0</v>
      </c>
      <c r="T171" s="143">
        <f ca="1">IF(T$5&lt;&gt;"",HLOOKUP(T$5,Functionalization!$G$6:$R$305,ROW($A171)-5,FALSE),IFERROR(INDEX(T$269:T$305,MATCH($F171,$B$269:$B$305,0))/VLOOKUP($F171,$B$269:$BB$305,MATCH(LEFT(TRIM(T$6),FIND("~",SUBSTITUTE(T$6,"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171))*HLOOKUP(LEFT(TRIM(T$6),FIND("~",SUBSTITUTE(T$6," ","~",LEN(TRIM(T$6))-LEN(SUBSTITUTE(TRIM(T$6)," ",""))))-1)&amp;" Total",$B$6:$BB$305,ROW($A171)-5,FALSE))</f>
        <v>0</v>
      </c>
      <c r="U171" s="143">
        <f ca="1">IF(U$5&lt;&gt;"",HLOOKUP(U$5,Functionalization!$G$6:$R$305,ROW($A171)-5,FALSE),IFERROR(INDEX(U$269:U$305,MATCH($F171,$B$269:$B$305,0))/VLOOKUP($F171,$B$269:$BB$305,MATCH(LEFT(TRIM(U$6),FIND("~",SUBSTITUTE(U$6,"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171))*HLOOKUP(LEFT(TRIM(U$6),FIND("~",SUBSTITUTE(U$6," ","~",LEN(TRIM(U$6))-LEN(SUBSTITUTE(TRIM(U$6)," ",""))))-1)&amp;" Total",$B$6:$BB$305,ROW($A171)-5,FALSE))</f>
        <v>0</v>
      </c>
      <c r="V171" s="143">
        <f ca="1">IF(V$5&lt;&gt;"",HLOOKUP(V$5,Functionalization!$G$6:$R$305,ROW($A171)-5,FALSE),IFERROR(INDEX(V$269:V$305,MATCH($F171,$B$269:$B$305,0))/VLOOKUP($F171,$B$269:$BB$305,MATCH(LEFT(TRIM(V$6),FIND("~",SUBSTITUTE(V$6,"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171))*HLOOKUP(LEFT(TRIM(V$6),FIND("~",SUBSTITUTE(V$6," ","~",LEN(TRIM(V$6))-LEN(SUBSTITUTE(TRIM(V$6)," ",""))))-1)&amp;" Total",$B$6:$BB$305,ROW($A171)-5,FALSE))</f>
        <v>0</v>
      </c>
      <c r="W171" s="143">
        <f ca="1">IF(W$5&lt;&gt;"",HLOOKUP(W$5,Functionalization!$G$6:$R$305,ROW($A171)-5,FALSE),IFERROR(INDEX(W$269:W$305,MATCH($F171,$B$269:$B$305,0))/VLOOKUP($F171,$B$269:$BB$305,MATCH(LEFT(TRIM(W$6),FIND("~",SUBSTITUTE(W$6,"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171))*HLOOKUP(LEFT(TRIM(W$6),FIND("~",SUBSTITUTE(W$6," ","~",LEN(TRIM(W$6))-LEN(SUBSTITUTE(TRIM(W$6)," ",""))))-1)&amp;" Total",$B$6:$BB$305,ROW($A171)-5,FALSE))</f>
        <v>0</v>
      </c>
      <c r="X171" s="143">
        <f ca="1">IF(X$5&lt;&gt;"",HLOOKUP(X$5,Functionalization!$G$6:$R$305,ROW($A171)-5,FALSE),IFERROR(INDEX(X$269:X$305,MATCH($F171,$B$269:$B$305,0))/VLOOKUP($F171,$B$269:$BB$305,MATCH(LEFT(TRIM(X$6),FIND("~",SUBSTITUTE(X$6,"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171))*HLOOKUP(LEFT(TRIM(X$6),FIND("~",SUBSTITUTE(X$6," ","~",LEN(TRIM(X$6))-LEN(SUBSTITUTE(TRIM(X$6)," ",""))))-1)&amp;" Total",$B$6:$BB$305,ROW($A171)-5,FALSE))</f>
        <v>0</v>
      </c>
      <c r="Y171" s="143">
        <f ca="1">IF(Y$5&lt;&gt;"",HLOOKUP(Y$5,Functionalization!$G$6:$R$305,ROW($A171)-5,FALSE),IFERROR(INDEX(Y$269:Y$305,MATCH($F171,$B$269:$B$305,0))/VLOOKUP($F171,$B$269:$BB$305,MATCH(LEFT(TRIM(Y$6),FIND("~",SUBSTITUTE(Y$6,"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171))*HLOOKUP(LEFT(TRIM(Y$6),FIND("~",SUBSTITUTE(Y$6," ","~",LEN(TRIM(Y$6))-LEN(SUBSTITUTE(TRIM(Y$6)," ",""))))-1)&amp;" Total",$B$6:$BB$305,ROW($A171)-5,FALSE))</f>
        <v>0</v>
      </c>
      <c r="Z171" s="143">
        <f ca="1">IF(Z$5&lt;&gt;"",HLOOKUP(Z$5,Functionalization!$G$6:$R$305,ROW($A171)-5,FALSE),IFERROR(INDEX(Z$269:Z$305,MATCH($F171,$B$269:$B$305,0))/VLOOKUP($F171,$B$269:$BB$305,MATCH(LEFT(TRIM(Z$6),FIND("~",SUBSTITUTE(Z$6,"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171))*HLOOKUP(LEFT(TRIM(Z$6),FIND("~",SUBSTITUTE(Z$6," ","~",LEN(TRIM(Z$6))-LEN(SUBSTITUTE(TRIM(Z$6)," ",""))))-1)&amp;" Total",$B$6:$BB$305,ROW($A171)-5,FALSE))</f>
        <v>0</v>
      </c>
      <c r="AA171" s="143">
        <f ca="1">IF(AA$5&lt;&gt;"",HLOOKUP(AA$5,Functionalization!$G$6:$R$305,ROW($A171)-5,FALSE),IFERROR(INDEX(AA$269:AA$305,MATCH($F171,$B$269:$B$305,0))/VLOOKUP($F171,$B$269:$BB$305,MATCH(LEFT(TRIM(AA$6),FIND("~",SUBSTITUTE(AA$6,"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171))*HLOOKUP(LEFT(TRIM(AA$6),FIND("~",SUBSTITUTE(AA$6," ","~",LEN(TRIM(AA$6))-LEN(SUBSTITUTE(TRIM(AA$6)," ",""))))-1)&amp;" Total",$B$6:$BB$305,ROW($A171)-5,FALSE))</f>
        <v>0</v>
      </c>
      <c r="AB171" s="143">
        <f ca="1">IF(AB$5&lt;&gt;"",HLOOKUP(AB$5,Functionalization!$G$6:$R$305,ROW($A171)-5,FALSE),IFERROR(INDEX(AB$269:AB$305,MATCH($F171,$B$269:$B$305,0))/VLOOKUP($F171,$B$269:$BB$305,MATCH(LEFT(TRIM(AB$6),FIND("~",SUBSTITUTE(AB$6,"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171))*HLOOKUP(LEFT(TRIM(AB$6),FIND("~",SUBSTITUTE(AB$6," ","~",LEN(TRIM(AB$6))-LEN(SUBSTITUTE(TRIM(AB$6)," ",""))))-1)&amp;" Total",$B$6:$BB$305,ROW($A171)-5,FALSE))</f>
        <v>0</v>
      </c>
      <c r="AC171" s="143">
        <f ca="1">IF(AC$5&lt;&gt;"",HLOOKUP(AC$5,Functionalization!$G$6:$R$305,ROW($A171)-5,FALSE),IFERROR(INDEX(AC$269:AC$305,MATCH($F171,$B$269:$B$305,0))/VLOOKUP($F171,$B$269:$BB$305,MATCH(LEFT(TRIM(AC$6),FIND("~",SUBSTITUTE(AC$6,"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171))*HLOOKUP(LEFT(TRIM(AC$6),FIND("~",SUBSTITUTE(AC$6," ","~",LEN(TRIM(AC$6))-LEN(SUBSTITUTE(TRIM(AC$6)," ",""))))-1)&amp;" Total",$B$6:$BB$305,ROW($A171)-5,FALSE))</f>
        <v>0</v>
      </c>
      <c r="AD171" s="143">
        <f ca="1">IF(AD$5&lt;&gt;"",HLOOKUP(AD$5,Functionalization!$G$6:$R$305,ROW($A171)-5,FALSE),IFERROR(INDEX(AD$269:AD$305,MATCH($F171,$B$269:$B$305,0))/VLOOKUP($F171,$B$269:$BB$305,MATCH(LEFT(TRIM(AD$6),FIND("~",SUBSTITUTE(AD$6,"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171))*HLOOKUP(LEFT(TRIM(AD$6),FIND("~",SUBSTITUTE(AD$6," ","~",LEN(TRIM(AD$6))-LEN(SUBSTITUTE(TRIM(AD$6)," ",""))))-1)&amp;" Total",$B$6:$BB$305,ROW($A171)-5,FALSE))</f>
        <v>0</v>
      </c>
      <c r="AE171" s="143">
        <f ca="1">IF(AE$5&lt;&gt;"",HLOOKUP(AE$5,Functionalization!$G$6:$R$305,ROW($A171)-5,FALSE),IFERROR(INDEX(AE$269:AE$305,MATCH($F171,$B$269:$B$305,0))/VLOOKUP($F171,$B$269:$BB$305,MATCH(LEFT(TRIM(AE$6),FIND("~",SUBSTITUTE(AE$6,"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171))*HLOOKUP(LEFT(TRIM(AE$6),FIND("~",SUBSTITUTE(AE$6," ","~",LEN(TRIM(AE$6))-LEN(SUBSTITUTE(TRIM(AE$6)," ",""))))-1)&amp;" Total",$B$6:$BB$305,ROW($A171)-5,FALSE))</f>
        <v>0</v>
      </c>
      <c r="AF171" s="143">
        <f ca="1">IF(AF$5&lt;&gt;"",HLOOKUP(AF$5,Functionalization!$G$6:$R$305,ROW($A171)-5,FALSE),IFERROR(INDEX(AF$269:AF$305,MATCH($F171,$B$269:$B$305,0))/VLOOKUP($F171,$B$269:$BB$305,MATCH(LEFT(TRIM(AF$6),FIND("~",SUBSTITUTE(AF$6,"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171))*HLOOKUP(LEFT(TRIM(AF$6),FIND("~",SUBSTITUTE(AF$6," ","~",LEN(TRIM(AF$6))-LEN(SUBSTITUTE(TRIM(AF$6)," ",""))))-1)&amp;" Total",$B$6:$BB$305,ROW($A171)-5,FALSE))</f>
        <v>0</v>
      </c>
      <c r="AG171" s="143">
        <f ca="1">IF(AG$5&lt;&gt;"",HLOOKUP(AG$5,Functionalization!$G$6:$R$305,ROW($A171)-5,FALSE),IFERROR(INDEX(AG$269:AG$305,MATCH($F171,$B$269:$B$305,0))/VLOOKUP($F171,$B$269:$BB$305,MATCH(LEFT(TRIM(AG$6),FIND("~",SUBSTITUTE(AG$6,"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171))*HLOOKUP(LEFT(TRIM(AG$6),FIND("~",SUBSTITUTE(AG$6," ","~",LEN(TRIM(AG$6))-LEN(SUBSTITUTE(TRIM(AG$6)," ",""))))-1)&amp;" Total",$B$6:$BB$305,ROW($A171)-5,FALSE))</f>
        <v>0</v>
      </c>
      <c r="AH171" s="143">
        <f ca="1">IF(AH$5&lt;&gt;"",HLOOKUP(AH$5,Functionalization!$G$6:$R$305,ROW($A171)-5,FALSE),IFERROR(INDEX(AH$269:AH$305,MATCH($F171,$B$269:$B$305,0))/VLOOKUP($F171,$B$269:$BB$305,MATCH(LEFT(TRIM(AH$6),FIND("~",SUBSTITUTE(AH$6,"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171))*HLOOKUP(LEFT(TRIM(AH$6),FIND("~",SUBSTITUTE(AH$6," ","~",LEN(TRIM(AH$6))-LEN(SUBSTITUTE(TRIM(AH$6)," ",""))))-1)&amp;" Total",$B$6:$BB$305,ROW($A171)-5,FALSE))</f>
        <v>0</v>
      </c>
      <c r="AI171" s="143">
        <f ca="1">IF(AI$5&lt;&gt;"",HLOOKUP(AI$5,Functionalization!$G$6:$R$305,ROW($A171)-5,FALSE),IFERROR(INDEX(AI$269:AI$305,MATCH($F171,$B$269:$B$305,0))/VLOOKUP($F171,$B$269:$BB$305,MATCH(LEFT(TRIM(AI$6),FIND("~",SUBSTITUTE(AI$6,"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171))*HLOOKUP(LEFT(TRIM(AI$6),FIND("~",SUBSTITUTE(AI$6," ","~",LEN(TRIM(AI$6))-LEN(SUBSTITUTE(TRIM(AI$6)," ",""))))-1)&amp;" Total",$B$6:$BB$305,ROW($A171)-5,FALSE))</f>
        <v>0</v>
      </c>
      <c r="AJ171" s="143">
        <f ca="1">IF(AJ$5&lt;&gt;"",HLOOKUP(AJ$5,Functionalization!$G$6:$R$305,ROW($A171)-5,FALSE),IFERROR(INDEX(AJ$269:AJ$305,MATCH($F171,$B$269:$B$305,0))/VLOOKUP($F171,$B$269:$BB$305,MATCH(LEFT(TRIM(AJ$6),FIND("~",SUBSTITUTE(AJ$6,"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171))*HLOOKUP(LEFT(TRIM(AJ$6),FIND("~",SUBSTITUTE(AJ$6," ","~",LEN(TRIM(AJ$6))-LEN(SUBSTITUTE(TRIM(AJ$6)," ",""))))-1)&amp;" Total",$B$6:$BB$305,ROW($A171)-5,FALSE))</f>
        <v>0</v>
      </c>
      <c r="AK171" s="143">
        <f ca="1">IF(AK$5&lt;&gt;"",HLOOKUP(AK$5,Functionalization!$G$6:$R$305,ROW($A171)-5,FALSE),IFERROR(INDEX(AK$269:AK$305,MATCH($F171,$B$269:$B$305,0))/VLOOKUP($F171,$B$269:$BB$305,MATCH(LEFT(TRIM(AK$6),FIND("~",SUBSTITUTE(AK$6,"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171))*HLOOKUP(LEFT(TRIM(AK$6),FIND("~",SUBSTITUTE(AK$6," ","~",LEN(TRIM(AK$6))-LEN(SUBSTITUTE(TRIM(AK$6)," ",""))))-1)&amp;" Total",$B$6:$BB$305,ROW($A171)-5,FALSE))</f>
        <v>0</v>
      </c>
      <c r="AL171" s="143">
        <f ca="1">IF(AL$5&lt;&gt;"",HLOOKUP(AL$5,Functionalization!$G$6:$R$305,ROW($A171)-5,FALSE),IFERROR(INDEX(AL$269:AL$305,MATCH($F171,$B$269:$B$305,0))/VLOOKUP($F171,$B$269:$BB$305,MATCH(LEFT(TRIM(AL$6),FIND("~",SUBSTITUTE(AL$6,"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171))*HLOOKUP(LEFT(TRIM(AL$6),FIND("~",SUBSTITUTE(AL$6," ","~",LEN(TRIM(AL$6))-LEN(SUBSTITUTE(TRIM(AL$6)," ",""))))-1)&amp;" Total",$B$6:$BB$305,ROW($A171)-5,FALSE))</f>
        <v>0</v>
      </c>
      <c r="AM171" s="143">
        <f ca="1">IF(AM$5&lt;&gt;"",HLOOKUP(AM$5,Functionalization!$G$6:$R$305,ROW($A171)-5,FALSE),IFERROR(INDEX(AM$269:AM$305,MATCH($F171,$B$269:$B$305,0))/VLOOKUP($F171,$B$269:$BB$305,MATCH(LEFT(TRIM(AM$6),FIND("~",SUBSTITUTE(AM$6,"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171))*HLOOKUP(LEFT(TRIM(AM$6),FIND("~",SUBSTITUTE(AM$6," ","~",LEN(TRIM(AM$6))-LEN(SUBSTITUTE(TRIM(AM$6)," ",""))))-1)&amp;" Total",$B$6:$BB$305,ROW($A171)-5,FALSE))</f>
        <v>0</v>
      </c>
      <c r="AN171" s="143">
        <f ca="1">IF(AN$5&lt;&gt;"",HLOOKUP(AN$5,Functionalization!$G$6:$R$305,ROW($A171)-5,FALSE),IFERROR(INDEX(AN$269:AN$305,MATCH($F171,$B$269:$B$305,0))/VLOOKUP($F171,$B$269:$BB$305,MATCH(LEFT(TRIM(AN$6),FIND("~",SUBSTITUTE(AN$6,"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171))*HLOOKUP(LEFT(TRIM(AN$6),FIND("~",SUBSTITUTE(AN$6," ","~",LEN(TRIM(AN$6))-LEN(SUBSTITUTE(TRIM(AN$6)," ",""))))-1)&amp;" Total",$B$6:$BB$305,ROW($A171)-5,FALSE))</f>
        <v>0</v>
      </c>
      <c r="AO171" s="143">
        <f ca="1">IF(AO$5&lt;&gt;"",HLOOKUP(AO$5,Functionalization!$G$6:$R$305,ROW($A171)-5,FALSE),IFERROR(INDEX(AO$269:AO$305,MATCH($F171,$B$269:$B$305,0))/VLOOKUP($F171,$B$269:$BB$305,MATCH(LEFT(TRIM(AO$6),FIND("~",SUBSTITUTE(AO$6,"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171))*HLOOKUP(LEFT(TRIM(AO$6),FIND("~",SUBSTITUTE(AO$6," ","~",LEN(TRIM(AO$6))-LEN(SUBSTITUTE(TRIM(AO$6)," ",""))))-1)&amp;" Total",$B$6:$BB$305,ROW($A171)-5,FALSE))</f>
        <v>0</v>
      </c>
      <c r="AP171" s="143">
        <f ca="1">IF(AP$5&lt;&gt;"",HLOOKUP(AP$5,Functionalization!$G$6:$R$305,ROW($A171)-5,FALSE),IFERROR(INDEX(AP$269:AP$305,MATCH($F171,$B$269:$B$305,0))/VLOOKUP($F171,$B$269:$BB$305,MATCH(LEFT(TRIM(AP$6),FIND("~",SUBSTITUTE(AP$6,"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171))*HLOOKUP(LEFT(TRIM(AP$6),FIND("~",SUBSTITUTE(AP$6," ","~",LEN(TRIM(AP$6))-LEN(SUBSTITUTE(TRIM(AP$6)," ",""))))-1)&amp;" Total",$B$6:$BB$305,ROW($A171)-5,FALSE))</f>
        <v>0</v>
      </c>
      <c r="AQ171" s="143">
        <f ca="1">IF(AQ$5&lt;&gt;"",HLOOKUP(AQ$5,Functionalization!$G$6:$R$305,ROW($A171)-5,FALSE),IFERROR(INDEX(AQ$269:AQ$305,MATCH($F171,$B$269:$B$305,0))/VLOOKUP($F171,$B$269:$BB$305,MATCH(LEFT(TRIM(AQ$6),FIND("~",SUBSTITUTE(AQ$6,"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171))*HLOOKUP(LEFT(TRIM(AQ$6),FIND("~",SUBSTITUTE(AQ$6," ","~",LEN(TRIM(AQ$6))-LEN(SUBSTITUTE(TRIM(AQ$6)," ",""))))-1)&amp;" Total",$B$6:$BB$305,ROW($A171)-5,FALSE))</f>
        <v>0</v>
      </c>
      <c r="AR171" s="143">
        <f ca="1">IF(AR$5&lt;&gt;"",HLOOKUP(AR$5,Functionalization!$G$6:$R$305,ROW($A171)-5,FALSE),IFERROR(INDEX(AR$269:AR$305,MATCH($F171,$B$269:$B$305,0))/VLOOKUP($F171,$B$269:$BB$305,MATCH(LEFT(TRIM(AR$6),FIND("~",SUBSTITUTE(AR$6,"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171))*HLOOKUP(LEFT(TRIM(AR$6),FIND("~",SUBSTITUTE(AR$6," ","~",LEN(TRIM(AR$6))-LEN(SUBSTITUTE(TRIM(AR$6)," ",""))))-1)&amp;" Total",$B$6:$BB$305,ROW($A171)-5,FALSE))</f>
        <v>0</v>
      </c>
      <c r="AS171" s="143">
        <f ca="1">IF(AS$5&lt;&gt;"",HLOOKUP(AS$5,Functionalization!$G$6:$R$305,ROW($A171)-5,FALSE),IFERROR(INDEX(AS$269:AS$305,MATCH($F171,$B$269:$B$305,0))/VLOOKUP($F171,$B$269:$BB$305,MATCH(LEFT(TRIM(AS$6),FIND("~",SUBSTITUTE(AS$6,"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171))*HLOOKUP(LEFT(TRIM(AS$6),FIND("~",SUBSTITUTE(AS$6," ","~",LEN(TRIM(AS$6))-LEN(SUBSTITUTE(TRIM(AS$6)," ",""))))-1)&amp;" Total",$B$6:$BB$305,ROW($A171)-5,FALSE))</f>
        <v>0</v>
      </c>
      <c r="AT171" s="143">
        <f ca="1">IF(AT$5&lt;&gt;"",HLOOKUP(AT$5,Functionalization!$G$6:$R$305,ROW($A171)-5,FALSE),IFERROR(INDEX(AT$269:AT$305,MATCH($F171,$B$269:$B$305,0))/VLOOKUP($F171,$B$269:$BB$305,MATCH(LEFT(TRIM(AT$6),FIND("~",SUBSTITUTE(AT$6,"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171))*HLOOKUP(LEFT(TRIM(AT$6),FIND("~",SUBSTITUTE(AT$6," ","~",LEN(TRIM(AT$6))-LEN(SUBSTITUTE(TRIM(AT$6)," ",""))))-1)&amp;" Total",$B$6:$BB$305,ROW($A171)-5,FALSE))</f>
        <v>0</v>
      </c>
      <c r="AU171" s="143">
        <f ca="1">IF(AU$5&lt;&gt;"",HLOOKUP(AU$5,Functionalization!$G$6:$R$305,ROW($A171)-5,FALSE),IFERROR(INDEX(AU$269:AU$305,MATCH($F171,$B$269:$B$305,0))/VLOOKUP($F171,$B$269:$BB$305,MATCH(LEFT(TRIM(AU$6),FIND("~",SUBSTITUTE(AU$6,"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171))*HLOOKUP(LEFT(TRIM(AU$6),FIND("~",SUBSTITUTE(AU$6," ","~",LEN(TRIM(AU$6))-LEN(SUBSTITUTE(TRIM(AU$6)," ",""))))-1)&amp;" Total",$B$6:$BB$305,ROW($A171)-5,FALSE))</f>
        <v>0</v>
      </c>
      <c r="AV171" s="143">
        <f ca="1">IF(AV$5&lt;&gt;"",HLOOKUP(AV$5,Functionalization!$G$6:$R$305,ROW($A171)-5,FALSE),IFERROR(INDEX(AV$269:AV$305,MATCH($F171,$B$269:$B$305,0))/VLOOKUP($F171,$B$269:$BB$305,MATCH(LEFT(TRIM(AV$6),FIND("~",SUBSTITUTE(AV$6,"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171))*HLOOKUP(LEFT(TRIM(AV$6),FIND("~",SUBSTITUTE(AV$6," ","~",LEN(TRIM(AV$6))-LEN(SUBSTITUTE(TRIM(AV$6)," ",""))))-1)&amp;" Total",$B$6:$BB$305,ROW($A171)-5,FALSE))</f>
        <v>0</v>
      </c>
      <c r="AW171" s="143">
        <f ca="1">IF(AW$5&lt;&gt;"",HLOOKUP(AW$5,Functionalization!$G$6:$R$305,ROW($A171)-5,FALSE),IFERROR(INDEX(AW$269:AW$305,MATCH($F171,$B$269:$B$305,0))/VLOOKUP($F171,$B$269:$BB$305,MATCH(LEFT(TRIM(AW$6),FIND("~",SUBSTITUTE(AW$6,"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171))*HLOOKUP(LEFT(TRIM(AW$6),FIND("~",SUBSTITUTE(AW$6," ","~",LEN(TRIM(AW$6))-LEN(SUBSTITUTE(TRIM(AW$6)," ",""))))-1)&amp;" Total",$B$6:$BB$305,ROW($A171)-5,FALSE))</f>
        <v>0</v>
      </c>
      <c r="AX171" s="143">
        <f ca="1">IF(AX$5&lt;&gt;"",HLOOKUP(AX$5,Functionalization!$G$6:$R$305,ROW($A171)-5,FALSE),IFERROR(INDEX(AX$269:AX$305,MATCH($F171,$B$269:$B$305,0))/VLOOKUP($F171,$B$269:$BB$305,MATCH(LEFT(TRIM(AX$6),FIND("~",SUBSTITUTE(AX$6,"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171))*HLOOKUP(LEFT(TRIM(AX$6),FIND("~",SUBSTITUTE(AX$6," ","~",LEN(TRIM(AX$6))-LEN(SUBSTITUTE(TRIM(AX$6)," ",""))))-1)&amp;" Total",$B$6:$BB$305,ROW($A171)-5,FALSE))</f>
        <v>0</v>
      </c>
      <c r="AY171" s="143">
        <f ca="1">IF(AY$5&lt;&gt;"",HLOOKUP(AY$5,Functionalization!$G$6:$R$305,ROW($A171)-5,FALSE),IFERROR(INDEX(AY$269:AY$305,MATCH($F171,$B$269:$B$305,0))/VLOOKUP($F171,$B$269:$BB$305,MATCH(LEFT(TRIM(AY$6),FIND("~",SUBSTITUTE(AY$6,"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171))*HLOOKUP(LEFT(TRIM(AY$6),FIND("~",SUBSTITUTE(AY$6," ","~",LEN(TRIM(AY$6))-LEN(SUBSTITUTE(TRIM(AY$6)," ",""))))-1)&amp;" Total",$B$6:$BB$305,ROW($A171)-5,FALSE))</f>
        <v>0</v>
      </c>
      <c r="AZ171" s="143">
        <f ca="1">IF(AZ$5&lt;&gt;"",HLOOKUP(AZ$5,Functionalization!$G$6:$R$305,ROW($A171)-5,FALSE),IFERROR(INDEX(AZ$269:AZ$305,MATCH($F171,$B$269:$B$305,0))/VLOOKUP($F171,$B$269:$BB$305,MATCH(LEFT(TRIM(AZ$6),FIND("~",SUBSTITUTE(AZ$6,"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171))*HLOOKUP(LEFT(TRIM(AZ$6),FIND("~",SUBSTITUTE(AZ$6," ","~",LEN(TRIM(AZ$6))-LEN(SUBSTITUTE(TRIM(AZ$6)," ",""))))-1)&amp;" Total",$B$6:$BB$305,ROW($A171)-5,FALSE))</f>
        <v>0</v>
      </c>
      <c r="BA171" s="143">
        <f ca="1">IF(BA$5&lt;&gt;"",HLOOKUP(BA$5,Functionalization!$G$6:$R$305,ROW($A171)-5,FALSE),IFERROR(INDEX(BA$269:BA$305,MATCH($F171,$B$269:$B$305,0))/VLOOKUP($F171,$B$269:$BB$305,MATCH(LEFT(TRIM(BA$6),FIND("~",SUBSTITUTE(BA$6,"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171))*HLOOKUP(LEFT(TRIM(BA$6),FIND("~",SUBSTITUTE(BA$6," ","~",LEN(TRIM(BA$6))-LEN(SUBSTITUTE(TRIM(BA$6)," ",""))))-1)&amp;" Total",$B$6:$BB$305,ROW($A171)-5,FALSE))</f>
        <v>0</v>
      </c>
      <c r="BB171" s="143">
        <f ca="1">IF(BB$5&lt;&gt;"",HLOOKUP(BB$5,Functionalization!$G$6:$R$305,ROW($A171)-5,FALSE),IFERROR(INDEX(BB$269:BB$305,MATCH($F171,$B$269:$B$305,0))/VLOOKUP($F171,$B$269:$BB$305,MATCH(LEFT(TRIM(BB$6),FIND("~",SUBSTITUTE(BB$6,"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171))*HLOOKUP(LEFT(TRIM(BB$6),FIND("~",SUBSTITUTE(BB$6," ","~",LEN(TRIM(BB$6))-LEN(SUBSTITUTE(TRIM(BB$6)," ",""))))-1)&amp;" Total",$B$6:$BB$305,ROW($A171)-5,FALSE))</f>
        <v>0</v>
      </c>
      <c r="BD171" s="79">
        <f ca="1">IFERROR(IF(SUMIF($G$6:$BB$6,BD$6&amp;" Total",$G171:$BB171)-(SUMIF($G$6:$BB$6,BD$6&amp;" "&amp;'Input-Func_Class'!$D$22,$G171:$BB171)+IFERROR(SUMIF($G$6:$BB$6,BD$6&amp;" "&amp;'Input-Func_Class'!$E$22,$G171:$BB171),SUMIF($G$6:$BB$6,BD$6&amp;" "&amp;'Input-Func_Class'!$B$24,$G171:$BB171))+SUMIF($G$6:$BB$6,BD$6&amp;" "&amp;'Input-Func_Class'!$F$22,$G171:$BB171))&lt;Check_Limit,0,1),1)</f>
        <v>0</v>
      </c>
      <c r="BE171" s="79">
        <f ca="1">IFERROR(IF(SUMIF($G$6:$BB$6,BE$6&amp;" Total",$G171:$BB171)-(SUMIF($G$6:$BB$6,BE$6&amp;" "&amp;'Input-Func_Class'!$D$22,$G171:$BB171)+IFERROR(SUMIF($G$6:$BB$6,BE$6&amp;" "&amp;'Input-Func_Class'!$E$22,$G171:$BB171),SUMIF($G$6:$BB$6,BE$6&amp;" "&amp;'Input-Func_Class'!$B$24,$G171:$BB171))+SUMIF($G$6:$BB$6,BE$6&amp;" "&amp;'Input-Func_Class'!$F$22,$G171:$BB171))&lt;Check_Limit,0,1),1)</f>
        <v>0</v>
      </c>
      <c r="BF171" s="79">
        <f ca="1">IFERROR(IF(SUMIF($G$6:$BB$6,BF$6&amp;" Total",$G171:$BB171)-(SUMIF($G$6:$BB$6,BF$6&amp;" "&amp;'Input-Func_Class'!$D$22,$G171:$BB171)+IFERROR(SUMIF($G$6:$BB$6,BF$6&amp;" "&amp;'Input-Func_Class'!$E$22,$G171:$BB171),SUMIF($G$6:$BB$6,BF$6&amp;" "&amp;'Input-Func_Class'!$B$24,$G171:$BB171))+SUMIF($G$6:$BB$6,BF$6&amp;" "&amp;'Input-Func_Class'!$F$22,$G171:$BB171))&lt;Check_Limit,0,1),1)</f>
        <v>0</v>
      </c>
      <c r="BG171" s="79">
        <f ca="1">IFERROR(IF(SUMIF($G$6:$BB$6,BG$6&amp;" Total",$G171:$BB171)-(SUMIF($G$6:$BB$6,BG$6&amp;" "&amp;'Input-Func_Class'!$D$22,$G171:$BB171)+IFERROR(SUMIF($G$6:$BB$6,BG$6&amp;" "&amp;'Input-Func_Class'!$E$22,$G171:$BB171),SUMIF($G$6:$BB$6,BG$6&amp;" "&amp;'Input-Func_Class'!$B$24,$G171:$BB171))+SUMIF($G$6:$BB$6,BG$6&amp;" "&amp;'Input-Func_Class'!$F$22,$G171:$BB171))&lt;Check_Limit,0,1),1)</f>
        <v>0</v>
      </c>
      <c r="BH171" s="79">
        <f ca="1">IFERROR(IF(SUMIF($G$6:$BB$6,BH$6&amp;" Total",$G171:$BB171)-(SUMIF($G$6:$BB$6,BH$6&amp;" "&amp;'Input-Func_Class'!$D$22,$G171:$BB171)+IFERROR(SUMIF($G$6:$BB$6,BH$6&amp;" "&amp;'Input-Func_Class'!$E$22,$G171:$BB171),SUMIF($G$6:$BB$6,BH$6&amp;" "&amp;'Input-Func_Class'!$B$24,$G171:$BB171))+SUMIF($G$6:$BB$6,BH$6&amp;" "&amp;'Input-Func_Class'!$F$22,$G171:$BB171))&lt;Check_Limit,0,1),1)</f>
        <v>0</v>
      </c>
      <c r="BI171" s="79">
        <f ca="1">IFERROR(IF(SUMIF($G$6:$BB$6,BI$6&amp;" Total",$G171:$BB171)-(SUMIF($G$6:$BB$6,BI$6&amp;" "&amp;'Input-Func_Class'!$D$22,$G171:$BB171)+IFERROR(SUMIF($G$6:$BB$6,BI$6&amp;" "&amp;'Input-Func_Class'!$E$22,$G171:$BB171),SUMIF($G$6:$BB$6,BI$6&amp;" "&amp;'Input-Func_Class'!$B$24,$G171:$BB171))+SUMIF($G$6:$BB$6,BI$6&amp;" "&amp;'Input-Func_Class'!$F$22,$G171:$BB171))&lt;Check_Limit,0,1),1)</f>
        <v>0</v>
      </c>
      <c r="BJ171" s="79">
        <f ca="1">IFERROR(IF(SUMIF($G$6:$BB$6,BJ$6&amp;" Total",$G171:$BB171)-(SUMIF($G$6:$BB$6,BJ$6&amp;" "&amp;'Input-Func_Class'!$D$22,$G171:$BB171)+IFERROR(SUMIF($G$6:$BB$6,BJ$6&amp;" "&amp;'Input-Func_Class'!$E$22,$G171:$BB171),SUMIF($G$6:$BB$6,BJ$6&amp;" "&amp;'Input-Func_Class'!$B$24,$G171:$BB171))+SUMIF($G$6:$BB$6,BJ$6&amp;" "&amp;'Input-Func_Class'!$F$22,$G171:$BB171))&lt;Check_Limit,0,1),1)</f>
        <v>0</v>
      </c>
      <c r="BK171" s="79">
        <f ca="1">IFERROR(IF(SUMIF($G$6:$BB$6,BK$6&amp;" Total",$G171:$BB171)-(SUMIF($G$6:$BB$6,BK$6&amp;" "&amp;'Input-Func_Class'!$D$22,$G171:$BB171)+IFERROR(SUMIF($G$6:$BB$6,BK$6&amp;" "&amp;'Input-Func_Class'!$E$22,$G171:$BB171),SUMIF($G$6:$BB$6,BK$6&amp;" "&amp;'Input-Func_Class'!$B$24,$G171:$BB171))+SUMIF($G$6:$BB$6,BK$6&amp;" "&amp;'Input-Func_Class'!$F$22,$G171:$BB171))&lt;Check_Limit,0,1),1)</f>
        <v>0</v>
      </c>
      <c r="BL171" s="79">
        <f ca="1">IFERROR(IF(SUMIF($G$6:$BB$6,BL$6&amp;" Total",$G171:$BB171)-(SUMIF($G$6:$BB$6,BL$6&amp;" "&amp;'Input-Func_Class'!$D$22,$G171:$BB171)+IFERROR(SUMIF($G$6:$BB$6,BL$6&amp;" "&amp;'Input-Func_Class'!$E$22,$G171:$BB171),SUMIF($G$6:$BB$6,BL$6&amp;" "&amp;'Input-Func_Class'!$B$24,$G171:$BB171))+SUMIF($G$6:$BB$6,BL$6&amp;" "&amp;'Input-Func_Class'!$F$22,$G171:$BB171))&lt;Check_Limit,0,1),1)</f>
        <v>0</v>
      </c>
      <c r="BM171" s="79">
        <f ca="1">IFERROR(IF(SUMIF($G$6:$BB$6,BM$6&amp;" Total",$G171:$BB171)-(SUMIF($G$6:$BB$6,BM$6&amp;" "&amp;'Input-Func_Class'!$D$22,$G171:$BB171)+IFERROR(SUMIF($G$6:$BB$6,BM$6&amp;" "&amp;'Input-Func_Class'!$E$22,$G171:$BB171),SUMIF($G$6:$BB$6,BM$6&amp;" "&amp;'Input-Func_Class'!$B$24,$G171:$BB171))+SUMIF($G$6:$BB$6,BM$6&amp;" "&amp;'Input-Func_Class'!$F$22,$G171:$BB171))&lt;Check_Limit,0,1),1)</f>
        <v>0</v>
      </c>
      <c r="BN171" s="79">
        <f ca="1">IFERROR(IF(SUMIF($G$6:$BB$6,BN$6&amp;" Total",$G171:$BB171)-(SUMIF($G$6:$BB$6,BN$6&amp;" "&amp;'Input-Func_Class'!$D$22,$G171:$BB171)+IFERROR(SUMIF($G$6:$BB$6,BN$6&amp;" "&amp;'Input-Func_Class'!$E$22,$G171:$BB171),SUMIF($G$6:$BB$6,BN$6&amp;" "&amp;'Input-Func_Class'!$B$24,$G171:$BB171))+SUMIF($G$6:$BB$6,BN$6&amp;" "&amp;'Input-Func_Class'!$F$22,$G171:$BB171))&lt;Check_Limit,0,1),1)</f>
        <v>0</v>
      </c>
      <c r="BO171" s="79">
        <f ca="1">IFERROR(IF(SUMIF($G$6:$BB$6,BO$6&amp;" Total",$G171:$BB171)-(SUMIF($G$6:$BB$6,BO$6&amp;" "&amp;'Input-Func_Class'!$D$22,$G171:$BB171)+IFERROR(SUMIF($G$6:$BB$6,BO$6&amp;" "&amp;'Input-Func_Class'!$E$22,$G171:$BB171),SUMIF($G$6:$BB$6,BO$6&amp;" "&amp;'Input-Func_Class'!$B$24,$G171:$BB171))+SUMIF($G$6:$BB$6,BO$6&amp;" "&amp;'Input-Func_Class'!$F$22,$G171:$BB171))&lt;Check_Limit,0,1),1)</f>
        <v>0</v>
      </c>
    </row>
    <row r="172" spans="1:67" outlineLevel="1">
      <c r="A172" s="113">
        <f>IF(ISBLANK('Input-Accounts'!A172),"",'Input-Accounts'!A172)</f>
        <v>147</v>
      </c>
      <c r="B172" s="17" t="str">
        <f>IF(ISBLANK('Input-Accounts'!B172),"",'Input-Accounts'!B172)</f>
        <v>Demonstrating and selling expenses</v>
      </c>
      <c r="C172" s="113">
        <f>IF(ISBLANK('Input-Accounts'!C172),"",'Input-Accounts'!C172)</f>
        <v>912</v>
      </c>
      <c r="D172" s="143">
        <f>Functionalization!$D172</f>
        <v>18653.453822037322</v>
      </c>
      <c r="E172" s="143">
        <f t="shared" ca="1" si="27"/>
        <v>0</v>
      </c>
      <c r="F172" s="89" t="str">
        <f>IF($D172=0,"-",IF('Input-Accounts'!$E172&lt;&gt;0,'Input-Accounts'!$E172,'Input-Accounts'!$G172))</f>
        <v>CUSTOMER</v>
      </c>
      <c r="G172" s="143">
        <f ca="1">IF(G$5&lt;&gt;"",HLOOKUP(G$5,Functionalization!$G$6:$R$305,ROW($A172)-5,FALSE),IFERROR(INDEX(G$269:G$305,MATCH($F172,$B$269:$B$305,0))/VLOOKUP($F172,$B$269:$BB$305,MATCH(LEFT(TRIM(G$6),FIND("~",SUBSTITUTE(G$6,"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172))*HLOOKUP(LEFT(TRIM(G$6),FIND("~",SUBSTITUTE(G$6," ","~",LEN(TRIM(G$6))-LEN(SUBSTITUTE(TRIM(G$6)," ",""))))-1)&amp;" Total",$B$6:$BB$305,ROW($A172)-5,FALSE))</f>
        <v>0</v>
      </c>
      <c r="H172" s="143">
        <f ca="1">IF(H$5&lt;&gt;"",HLOOKUP(H$5,Functionalization!$G$6:$R$305,ROW($A172)-5,FALSE),IFERROR(INDEX(H$269:H$305,MATCH($F172,$B$269:$B$305,0))/VLOOKUP($F172,$B$269:$BB$305,MATCH(LEFT(TRIM(H$6),FIND("~",SUBSTITUTE(H$6,"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172))*HLOOKUP(LEFT(TRIM(H$6),FIND("~",SUBSTITUTE(H$6," ","~",LEN(TRIM(H$6))-LEN(SUBSTITUTE(TRIM(H$6)," ",""))))-1)&amp;" Total",$B$6:$BB$305,ROW($A172)-5,FALSE))</f>
        <v>0</v>
      </c>
      <c r="I172" s="143">
        <f ca="1">IF(I$5&lt;&gt;"",HLOOKUP(I$5,Functionalization!$G$6:$R$305,ROW($A172)-5,FALSE),IFERROR(INDEX(I$269:I$305,MATCH($F172,$B$269:$B$305,0))/VLOOKUP($F172,$B$269:$BB$305,MATCH(LEFT(TRIM(I$6),FIND("~",SUBSTITUTE(I$6,"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172))*HLOOKUP(LEFT(TRIM(I$6),FIND("~",SUBSTITUTE(I$6," ","~",LEN(TRIM(I$6))-LEN(SUBSTITUTE(TRIM(I$6)," ",""))))-1)&amp;" Total",$B$6:$BB$305,ROW($A172)-5,FALSE))</f>
        <v>0</v>
      </c>
      <c r="J172" s="143">
        <f ca="1">IF(J$5&lt;&gt;"",HLOOKUP(J$5,Functionalization!$G$6:$R$305,ROW($A172)-5,FALSE),IFERROR(INDEX(J$269:J$305,MATCH($F172,$B$269:$B$305,0))/VLOOKUP($F172,$B$269:$BB$305,MATCH(LEFT(TRIM(J$6),FIND("~",SUBSTITUTE(J$6,"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172))*HLOOKUP(LEFT(TRIM(J$6),FIND("~",SUBSTITUTE(J$6," ","~",LEN(TRIM(J$6))-LEN(SUBSTITUTE(TRIM(J$6)," ",""))))-1)&amp;" Total",$B$6:$BB$305,ROW($A172)-5,FALSE))</f>
        <v>0</v>
      </c>
      <c r="K172" s="143">
        <f ca="1">IF(K$5&lt;&gt;"",HLOOKUP(K$5,Functionalization!$G$6:$R$305,ROW($A172)-5,FALSE),IFERROR(INDEX(K$269:K$305,MATCH($F172,$B$269:$B$305,0))/VLOOKUP($F172,$B$269:$BB$305,MATCH(LEFT(TRIM(K$6),FIND("~",SUBSTITUTE(K$6,"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172))*HLOOKUP(LEFT(TRIM(K$6),FIND("~",SUBSTITUTE(K$6," ","~",LEN(TRIM(K$6))-LEN(SUBSTITUTE(TRIM(K$6)," ",""))))-1)&amp;" Total",$B$6:$BB$305,ROW($A172)-5,FALSE))</f>
        <v>0</v>
      </c>
      <c r="L172" s="143">
        <f ca="1">IF(L$5&lt;&gt;"",HLOOKUP(L$5,Functionalization!$G$6:$R$305,ROW($A172)-5,FALSE),IFERROR(INDEX(L$269:L$305,MATCH($F172,$B$269:$B$305,0))/VLOOKUP($F172,$B$269:$BB$305,MATCH(LEFT(TRIM(L$6),FIND("~",SUBSTITUTE(L$6,"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172))*HLOOKUP(LEFT(TRIM(L$6),FIND("~",SUBSTITUTE(L$6," ","~",LEN(TRIM(L$6))-LEN(SUBSTITUTE(TRIM(L$6)," ",""))))-1)&amp;" Total",$B$6:$BB$305,ROW($A172)-5,FALSE))</f>
        <v>0</v>
      </c>
      <c r="M172" s="143">
        <f ca="1">IF(M$5&lt;&gt;"",HLOOKUP(M$5,Functionalization!$G$6:$R$305,ROW($A172)-5,FALSE),IFERROR(INDEX(M$269:M$305,MATCH($F172,$B$269:$B$305,0))/VLOOKUP($F172,$B$269:$BB$305,MATCH(LEFT(TRIM(M$6),FIND("~",SUBSTITUTE(M$6,"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172))*HLOOKUP(LEFT(TRIM(M$6),FIND("~",SUBSTITUTE(M$6," ","~",LEN(TRIM(M$6))-LEN(SUBSTITUTE(TRIM(M$6)," ",""))))-1)&amp;" Total",$B$6:$BB$305,ROW($A172)-5,FALSE))</f>
        <v>0</v>
      </c>
      <c r="N172" s="143">
        <f ca="1">IF(N$5&lt;&gt;"",HLOOKUP(N$5,Functionalization!$G$6:$R$305,ROW($A172)-5,FALSE),IFERROR(INDEX(N$269:N$305,MATCH($F172,$B$269:$B$305,0))/VLOOKUP($F172,$B$269:$BB$305,MATCH(LEFT(TRIM(N$6),FIND("~",SUBSTITUTE(N$6,"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172))*HLOOKUP(LEFT(TRIM(N$6),FIND("~",SUBSTITUTE(N$6," ","~",LEN(TRIM(N$6))-LEN(SUBSTITUTE(TRIM(N$6)," ",""))))-1)&amp;" Total",$B$6:$BB$305,ROW($A172)-5,FALSE))</f>
        <v>0</v>
      </c>
      <c r="O172" s="143">
        <f ca="1">IF(O$5&lt;&gt;"",HLOOKUP(O$5,Functionalization!$G$6:$R$305,ROW($A172)-5,FALSE),IFERROR(INDEX(O$269:O$305,MATCH($F172,$B$269:$B$305,0))/VLOOKUP($F172,$B$269:$BB$305,MATCH(LEFT(TRIM(O$6),FIND("~",SUBSTITUTE(O$6,"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172))*HLOOKUP(LEFT(TRIM(O$6),FIND("~",SUBSTITUTE(O$6," ","~",LEN(TRIM(O$6))-LEN(SUBSTITUTE(TRIM(O$6)," ",""))))-1)&amp;" Total",$B$6:$BB$305,ROW($A172)-5,FALSE))</f>
        <v>18653.453822037322</v>
      </c>
      <c r="P172" s="143">
        <f ca="1">IF(P$5&lt;&gt;"",HLOOKUP(P$5,Functionalization!$G$6:$R$305,ROW($A172)-5,FALSE),IFERROR(INDEX(P$269:P$305,MATCH($F172,$B$269:$B$305,0))/VLOOKUP($F172,$B$269:$BB$305,MATCH(LEFT(TRIM(P$6),FIND("~",SUBSTITUTE(P$6,"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172))*HLOOKUP(LEFT(TRIM(P$6),FIND("~",SUBSTITUTE(P$6," ","~",LEN(TRIM(P$6))-LEN(SUBSTITUTE(TRIM(P$6)," ",""))))-1)&amp;" Total",$B$6:$BB$305,ROW($A172)-5,FALSE))</f>
        <v>0</v>
      </c>
      <c r="Q172" s="143">
        <f ca="1">IF(Q$5&lt;&gt;"",HLOOKUP(Q$5,Functionalization!$G$6:$R$305,ROW($A172)-5,FALSE),IFERROR(INDEX(Q$269:Q$305,MATCH($F172,$B$269:$B$305,0))/VLOOKUP($F172,$B$269:$BB$305,MATCH(LEFT(TRIM(Q$6),FIND("~",SUBSTITUTE(Q$6,"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172))*HLOOKUP(LEFT(TRIM(Q$6),FIND("~",SUBSTITUTE(Q$6," ","~",LEN(TRIM(Q$6))-LEN(SUBSTITUTE(TRIM(Q$6)," ",""))))-1)&amp;" Total",$B$6:$BB$305,ROW($A172)-5,FALSE))</f>
        <v>0</v>
      </c>
      <c r="R172" s="143">
        <f ca="1">IF(R$5&lt;&gt;"",HLOOKUP(R$5,Functionalization!$G$6:$R$305,ROW($A172)-5,FALSE),IFERROR(INDEX(R$269:R$305,MATCH($F172,$B$269:$B$305,0))/VLOOKUP($F172,$B$269:$BB$305,MATCH(LEFT(TRIM(R$6),FIND("~",SUBSTITUTE(R$6,"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172))*HLOOKUP(LEFT(TRIM(R$6),FIND("~",SUBSTITUTE(R$6," ","~",LEN(TRIM(R$6))-LEN(SUBSTITUTE(TRIM(R$6)," ",""))))-1)&amp;" Total",$B$6:$BB$305,ROW($A172)-5,FALSE))</f>
        <v>18653.453822037322</v>
      </c>
      <c r="S172" s="143">
        <f ca="1">IF(S$5&lt;&gt;"",HLOOKUP(S$5,Functionalization!$G$6:$R$305,ROW($A172)-5,FALSE),IFERROR(INDEX(S$269:S$305,MATCH($F172,$B$269:$B$305,0))/VLOOKUP($F172,$B$269:$BB$305,MATCH(LEFT(TRIM(S$6),FIND("~",SUBSTITUTE(S$6,"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172))*HLOOKUP(LEFT(TRIM(S$6),FIND("~",SUBSTITUTE(S$6," ","~",LEN(TRIM(S$6))-LEN(SUBSTITUTE(TRIM(S$6)," ",""))))-1)&amp;" Total",$B$6:$BB$305,ROW($A172)-5,FALSE))</f>
        <v>0</v>
      </c>
      <c r="T172" s="143">
        <f ca="1">IF(T$5&lt;&gt;"",HLOOKUP(T$5,Functionalization!$G$6:$R$305,ROW($A172)-5,FALSE),IFERROR(INDEX(T$269:T$305,MATCH($F172,$B$269:$B$305,0))/VLOOKUP($F172,$B$269:$BB$305,MATCH(LEFT(TRIM(T$6),FIND("~",SUBSTITUTE(T$6,"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172))*HLOOKUP(LEFT(TRIM(T$6),FIND("~",SUBSTITUTE(T$6," ","~",LEN(TRIM(T$6))-LEN(SUBSTITUTE(TRIM(T$6)," ",""))))-1)&amp;" Total",$B$6:$BB$305,ROW($A172)-5,FALSE))</f>
        <v>0</v>
      </c>
      <c r="U172" s="143">
        <f ca="1">IF(U$5&lt;&gt;"",HLOOKUP(U$5,Functionalization!$G$6:$R$305,ROW($A172)-5,FALSE),IFERROR(INDEX(U$269:U$305,MATCH($F172,$B$269:$B$305,0))/VLOOKUP($F172,$B$269:$BB$305,MATCH(LEFT(TRIM(U$6),FIND("~",SUBSTITUTE(U$6,"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172))*HLOOKUP(LEFT(TRIM(U$6),FIND("~",SUBSTITUTE(U$6," ","~",LEN(TRIM(U$6))-LEN(SUBSTITUTE(TRIM(U$6)," ",""))))-1)&amp;" Total",$B$6:$BB$305,ROW($A172)-5,FALSE))</f>
        <v>0</v>
      </c>
      <c r="V172" s="143">
        <f ca="1">IF(V$5&lt;&gt;"",HLOOKUP(V$5,Functionalization!$G$6:$R$305,ROW($A172)-5,FALSE),IFERROR(INDEX(V$269:V$305,MATCH($F172,$B$269:$B$305,0))/VLOOKUP($F172,$B$269:$BB$305,MATCH(LEFT(TRIM(V$6),FIND("~",SUBSTITUTE(V$6,"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172))*HLOOKUP(LEFT(TRIM(V$6),FIND("~",SUBSTITUTE(V$6," ","~",LEN(TRIM(V$6))-LEN(SUBSTITUTE(TRIM(V$6)," ",""))))-1)&amp;" Total",$B$6:$BB$305,ROW($A172)-5,FALSE))</f>
        <v>0</v>
      </c>
      <c r="W172" s="143">
        <f ca="1">IF(W$5&lt;&gt;"",HLOOKUP(W$5,Functionalization!$G$6:$R$305,ROW($A172)-5,FALSE),IFERROR(INDEX(W$269:W$305,MATCH($F172,$B$269:$B$305,0))/VLOOKUP($F172,$B$269:$BB$305,MATCH(LEFT(TRIM(W$6),FIND("~",SUBSTITUTE(W$6,"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172))*HLOOKUP(LEFT(TRIM(W$6),FIND("~",SUBSTITUTE(W$6," ","~",LEN(TRIM(W$6))-LEN(SUBSTITUTE(TRIM(W$6)," ",""))))-1)&amp;" Total",$B$6:$BB$305,ROW($A172)-5,FALSE))</f>
        <v>0</v>
      </c>
      <c r="X172" s="143">
        <f ca="1">IF(X$5&lt;&gt;"",HLOOKUP(X$5,Functionalization!$G$6:$R$305,ROW($A172)-5,FALSE),IFERROR(INDEX(X$269:X$305,MATCH($F172,$B$269:$B$305,0))/VLOOKUP($F172,$B$269:$BB$305,MATCH(LEFT(TRIM(X$6),FIND("~",SUBSTITUTE(X$6,"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172))*HLOOKUP(LEFT(TRIM(X$6),FIND("~",SUBSTITUTE(X$6," ","~",LEN(TRIM(X$6))-LEN(SUBSTITUTE(TRIM(X$6)," ",""))))-1)&amp;" Total",$B$6:$BB$305,ROW($A172)-5,FALSE))</f>
        <v>0</v>
      </c>
      <c r="Y172" s="143">
        <f ca="1">IF(Y$5&lt;&gt;"",HLOOKUP(Y$5,Functionalization!$G$6:$R$305,ROW($A172)-5,FALSE),IFERROR(INDEX(Y$269:Y$305,MATCH($F172,$B$269:$B$305,0))/VLOOKUP($F172,$B$269:$BB$305,MATCH(LEFT(TRIM(Y$6),FIND("~",SUBSTITUTE(Y$6,"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172))*HLOOKUP(LEFT(TRIM(Y$6),FIND("~",SUBSTITUTE(Y$6," ","~",LEN(TRIM(Y$6))-LEN(SUBSTITUTE(TRIM(Y$6)," ",""))))-1)&amp;" Total",$B$6:$BB$305,ROW($A172)-5,FALSE))</f>
        <v>0</v>
      </c>
      <c r="Z172" s="143">
        <f ca="1">IF(Z$5&lt;&gt;"",HLOOKUP(Z$5,Functionalization!$G$6:$R$305,ROW($A172)-5,FALSE),IFERROR(INDEX(Z$269:Z$305,MATCH($F172,$B$269:$B$305,0))/VLOOKUP($F172,$B$269:$BB$305,MATCH(LEFT(TRIM(Z$6),FIND("~",SUBSTITUTE(Z$6,"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172))*HLOOKUP(LEFT(TRIM(Z$6),FIND("~",SUBSTITUTE(Z$6," ","~",LEN(TRIM(Z$6))-LEN(SUBSTITUTE(TRIM(Z$6)," ",""))))-1)&amp;" Total",$B$6:$BB$305,ROW($A172)-5,FALSE))</f>
        <v>0</v>
      </c>
      <c r="AA172" s="143">
        <f ca="1">IF(AA$5&lt;&gt;"",HLOOKUP(AA$5,Functionalization!$G$6:$R$305,ROW($A172)-5,FALSE),IFERROR(INDEX(AA$269:AA$305,MATCH($F172,$B$269:$B$305,0))/VLOOKUP($F172,$B$269:$BB$305,MATCH(LEFT(TRIM(AA$6),FIND("~",SUBSTITUTE(AA$6,"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172))*HLOOKUP(LEFT(TRIM(AA$6),FIND("~",SUBSTITUTE(AA$6," ","~",LEN(TRIM(AA$6))-LEN(SUBSTITUTE(TRIM(AA$6)," ",""))))-1)&amp;" Total",$B$6:$BB$305,ROW($A172)-5,FALSE))</f>
        <v>0</v>
      </c>
      <c r="AB172" s="143">
        <f ca="1">IF(AB$5&lt;&gt;"",HLOOKUP(AB$5,Functionalization!$G$6:$R$305,ROW($A172)-5,FALSE),IFERROR(INDEX(AB$269:AB$305,MATCH($F172,$B$269:$B$305,0))/VLOOKUP($F172,$B$269:$BB$305,MATCH(LEFT(TRIM(AB$6),FIND("~",SUBSTITUTE(AB$6,"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172))*HLOOKUP(LEFT(TRIM(AB$6),FIND("~",SUBSTITUTE(AB$6," ","~",LEN(TRIM(AB$6))-LEN(SUBSTITUTE(TRIM(AB$6)," ",""))))-1)&amp;" Total",$B$6:$BB$305,ROW($A172)-5,FALSE))</f>
        <v>0</v>
      </c>
      <c r="AC172" s="143">
        <f ca="1">IF(AC$5&lt;&gt;"",HLOOKUP(AC$5,Functionalization!$G$6:$R$305,ROW($A172)-5,FALSE),IFERROR(INDEX(AC$269:AC$305,MATCH($F172,$B$269:$B$305,0))/VLOOKUP($F172,$B$269:$BB$305,MATCH(LEFT(TRIM(AC$6),FIND("~",SUBSTITUTE(AC$6,"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172))*HLOOKUP(LEFT(TRIM(AC$6),FIND("~",SUBSTITUTE(AC$6," ","~",LEN(TRIM(AC$6))-LEN(SUBSTITUTE(TRIM(AC$6)," ",""))))-1)&amp;" Total",$B$6:$BB$305,ROW($A172)-5,FALSE))</f>
        <v>0</v>
      </c>
      <c r="AD172" s="143">
        <f ca="1">IF(AD$5&lt;&gt;"",HLOOKUP(AD$5,Functionalization!$G$6:$R$305,ROW($A172)-5,FALSE),IFERROR(INDEX(AD$269:AD$305,MATCH($F172,$B$269:$B$305,0))/VLOOKUP($F172,$B$269:$BB$305,MATCH(LEFT(TRIM(AD$6),FIND("~",SUBSTITUTE(AD$6,"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172))*HLOOKUP(LEFT(TRIM(AD$6),FIND("~",SUBSTITUTE(AD$6," ","~",LEN(TRIM(AD$6))-LEN(SUBSTITUTE(TRIM(AD$6)," ",""))))-1)&amp;" Total",$B$6:$BB$305,ROW($A172)-5,FALSE))</f>
        <v>0</v>
      </c>
      <c r="AE172" s="143">
        <f ca="1">IF(AE$5&lt;&gt;"",HLOOKUP(AE$5,Functionalization!$G$6:$R$305,ROW($A172)-5,FALSE),IFERROR(INDEX(AE$269:AE$305,MATCH($F172,$B$269:$B$305,0))/VLOOKUP($F172,$B$269:$BB$305,MATCH(LEFT(TRIM(AE$6),FIND("~",SUBSTITUTE(AE$6,"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172))*HLOOKUP(LEFT(TRIM(AE$6),FIND("~",SUBSTITUTE(AE$6," ","~",LEN(TRIM(AE$6))-LEN(SUBSTITUTE(TRIM(AE$6)," ",""))))-1)&amp;" Total",$B$6:$BB$305,ROW($A172)-5,FALSE))</f>
        <v>0</v>
      </c>
      <c r="AF172" s="143">
        <f ca="1">IF(AF$5&lt;&gt;"",HLOOKUP(AF$5,Functionalization!$G$6:$R$305,ROW($A172)-5,FALSE),IFERROR(INDEX(AF$269:AF$305,MATCH($F172,$B$269:$B$305,0))/VLOOKUP($F172,$B$269:$BB$305,MATCH(LEFT(TRIM(AF$6),FIND("~",SUBSTITUTE(AF$6,"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172))*HLOOKUP(LEFT(TRIM(AF$6),FIND("~",SUBSTITUTE(AF$6," ","~",LEN(TRIM(AF$6))-LEN(SUBSTITUTE(TRIM(AF$6)," ",""))))-1)&amp;" Total",$B$6:$BB$305,ROW($A172)-5,FALSE))</f>
        <v>0</v>
      </c>
      <c r="AG172" s="143">
        <f ca="1">IF(AG$5&lt;&gt;"",HLOOKUP(AG$5,Functionalization!$G$6:$R$305,ROW($A172)-5,FALSE),IFERROR(INDEX(AG$269:AG$305,MATCH($F172,$B$269:$B$305,0))/VLOOKUP($F172,$B$269:$BB$305,MATCH(LEFT(TRIM(AG$6),FIND("~",SUBSTITUTE(AG$6,"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172))*HLOOKUP(LEFT(TRIM(AG$6),FIND("~",SUBSTITUTE(AG$6," ","~",LEN(TRIM(AG$6))-LEN(SUBSTITUTE(TRIM(AG$6)," ",""))))-1)&amp;" Total",$B$6:$BB$305,ROW($A172)-5,FALSE))</f>
        <v>0</v>
      </c>
      <c r="AH172" s="143">
        <f ca="1">IF(AH$5&lt;&gt;"",HLOOKUP(AH$5,Functionalization!$G$6:$R$305,ROW($A172)-5,FALSE),IFERROR(INDEX(AH$269:AH$305,MATCH($F172,$B$269:$B$305,0))/VLOOKUP($F172,$B$269:$BB$305,MATCH(LEFT(TRIM(AH$6),FIND("~",SUBSTITUTE(AH$6,"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172))*HLOOKUP(LEFT(TRIM(AH$6),FIND("~",SUBSTITUTE(AH$6," ","~",LEN(TRIM(AH$6))-LEN(SUBSTITUTE(TRIM(AH$6)," ",""))))-1)&amp;" Total",$B$6:$BB$305,ROW($A172)-5,FALSE))</f>
        <v>0</v>
      </c>
      <c r="AI172" s="143">
        <f ca="1">IF(AI$5&lt;&gt;"",HLOOKUP(AI$5,Functionalization!$G$6:$R$305,ROW($A172)-5,FALSE),IFERROR(INDEX(AI$269:AI$305,MATCH($F172,$B$269:$B$305,0))/VLOOKUP($F172,$B$269:$BB$305,MATCH(LEFT(TRIM(AI$6),FIND("~",SUBSTITUTE(AI$6,"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172))*HLOOKUP(LEFT(TRIM(AI$6),FIND("~",SUBSTITUTE(AI$6," ","~",LEN(TRIM(AI$6))-LEN(SUBSTITUTE(TRIM(AI$6)," ",""))))-1)&amp;" Total",$B$6:$BB$305,ROW($A172)-5,FALSE))</f>
        <v>0</v>
      </c>
      <c r="AJ172" s="143">
        <f ca="1">IF(AJ$5&lt;&gt;"",HLOOKUP(AJ$5,Functionalization!$G$6:$R$305,ROW($A172)-5,FALSE),IFERROR(INDEX(AJ$269:AJ$305,MATCH($F172,$B$269:$B$305,0))/VLOOKUP($F172,$B$269:$BB$305,MATCH(LEFT(TRIM(AJ$6),FIND("~",SUBSTITUTE(AJ$6,"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172))*HLOOKUP(LEFT(TRIM(AJ$6),FIND("~",SUBSTITUTE(AJ$6," ","~",LEN(TRIM(AJ$6))-LEN(SUBSTITUTE(TRIM(AJ$6)," ",""))))-1)&amp;" Total",$B$6:$BB$305,ROW($A172)-5,FALSE))</f>
        <v>0</v>
      </c>
      <c r="AK172" s="143">
        <f ca="1">IF(AK$5&lt;&gt;"",HLOOKUP(AK$5,Functionalization!$G$6:$R$305,ROW($A172)-5,FALSE),IFERROR(INDEX(AK$269:AK$305,MATCH($F172,$B$269:$B$305,0))/VLOOKUP($F172,$B$269:$BB$305,MATCH(LEFT(TRIM(AK$6),FIND("~",SUBSTITUTE(AK$6,"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172))*HLOOKUP(LEFT(TRIM(AK$6),FIND("~",SUBSTITUTE(AK$6," ","~",LEN(TRIM(AK$6))-LEN(SUBSTITUTE(TRIM(AK$6)," ",""))))-1)&amp;" Total",$B$6:$BB$305,ROW($A172)-5,FALSE))</f>
        <v>0</v>
      </c>
      <c r="AL172" s="143">
        <f ca="1">IF(AL$5&lt;&gt;"",HLOOKUP(AL$5,Functionalization!$G$6:$R$305,ROW($A172)-5,FALSE),IFERROR(INDEX(AL$269:AL$305,MATCH($F172,$B$269:$B$305,0))/VLOOKUP($F172,$B$269:$BB$305,MATCH(LEFT(TRIM(AL$6),FIND("~",SUBSTITUTE(AL$6,"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172))*HLOOKUP(LEFT(TRIM(AL$6),FIND("~",SUBSTITUTE(AL$6," ","~",LEN(TRIM(AL$6))-LEN(SUBSTITUTE(TRIM(AL$6)," ",""))))-1)&amp;" Total",$B$6:$BB$305,ROW($A172)-5,FALSE))</f>
        <v>0</v>
      </c>
      <c r="AM172" s="143">
        <f ca="1">IF(AM$5&lt;&gt;"",HLOOKUP(AM$5,Functionalization!$G$6:$R$305,ROW($A172)-5,FALSE),IFERROR(INDEX(AM$269:AM$305,MATCH($F172,$B$269:$B$305,0))/VLOOKUP($F172,$B$269:$BB$305,MATCH(LEFT(TRIM(AM$6),FIND("~",SUBSTITUTE(AM$6,"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172))*HLOOKUP(LEFT(TRIM(AM$6),FIND("~",SUBSTITUTE(AM$6," ","~",LEN(TRIM(AM$6))-LEN(SUBSTITUTE(TRIM(AM$6)," ",""))))-1)&amp;" Total",$B$6:$BB$305,ROW($A172)-5,FALSE))</f>
        <v>0</v>
      </c>
      <c r="AN172" s="143">
        <f ca="1">IF(AN$5&lt;&gt;"",HLOOKUP(AN$5,Functionalization!$G$6:$R$305,ROW($A172)-5,FALSE),IFERROR(INDEX(AN$269:AN$305,MATCH($F172,$B$269:$B$305,0))/VLOOKUP($F172,$B$269:$BB$305,MATCH(LEFT(TRIM(AN$6),FIND("~",SUBSTITUTE(AN$6,"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172))*HLOOKUP(LEFT(TRIM(AN$6),FIND("~",SUBSTITUTE(AN$6," ","~",LEN(TRIM(AN$6))-LEN(SUBSTITUTE(TRIM(AN$6)," ",""))))-1)&amp;" Total",$B$6:$BB$305,ROW($A172)-5,FALSE))</f>
        <v>0</v>
      </c>
      <c r="AO172" s="143">
        <f ca="1">IF(AO$5&lt;&gt;"",HLOOKUP(AO$5,Functionalization!$G$6:$R$305,ROW($A172)-5,FALSE),IFERROR(INDEX(AO$269:AO$305,MATCH($F172,$B$269:$B$305,0))/VLOOKUP($F172,$B$269:$BB$305,MATCH(LEFT(TRIM(AO$6),FIND("~",SUBSTITUTE(AO$6,"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172))*HLOOKUP(LEFT(TRIM(AO$6),FIND("~",SUBSTITUTE(AO$6," ","~",LEN(TRIM(AO$6))-LEN(SUBSTITUTE(TRIM(AO$6)," ",""))))-1)&amp;" Total",$B$6:$BB$305,ROW($A172)-5,FALSE))</f>
        <v>0</v>
      </c>
      <c r="AP172" s="143">
        <f ca="1">IF(AP$5&lt;&gt;"",HLOOKUP(AP$5,Functionalization!$G$6:$R$305,ROW($A172)-5,FALSE),IFERROR(INDEX(AP$269:AP$305,MATCH($F172,$B$269:$B$305,0))/VLOOKUP($F172,$B$269:$BB$305,MATCH(LEFT(TRIM(AP$6),FIND("~",SUBSTITUTE(AP$6,"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172))*HLOOKUP(LEFT(TRIM(AP$6),FIND("~",SUBSTITUTE(AP$6," ","~",LEN(TRIM(AP$6))-LEN(SUBSTITUTE(TRIM(AP$6)," ",""))))-1)&amp;" Total",$B$6:$BB$305,ROW($A172)-5,FALSE))</f>
        <v>0</v>
      </c>
      <c r="AQ172" s="143">
        <f ca="1">IF(AQ$5&lt;&gt;"",HLOOKUP(AQ$5,Functionalization!$G$6:$R$305,ROW($A172)-5,FALSE),IFERROR(INDEX(AQ$269:AQ$305,MATCH($F172,$B$269:$B$305,0))/VLOOKUP($F172,$B$269:$BB$305,MATCH(LEFT(TRIM(AQ$6),FIND("~",SUBSTITUTE(AQ$6,"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172))*HLOOKUP(LEFT(TRIM(AQ$6),FIND("~",SUBSTITUTE(AQ$6," ","~",LEN(TRIM(AQ$6))-LEN(SUBSTITUTE(TRIM(AQ$6)," ",""))))-1)&amp;" Total",$B$6:$BB$305,ROW($A172)-5,FALSE))</f>
        <v>0</v>
      </c>
      <c r="AR172" s="143">
        <f ca="1">IF(AR$5&lt;&gt;"",HLOOKUP(AR$5,Functionalization!$G$6:$R$305,ROW($A172)-5,FALSE),IFERROR(INDEX(AR$269:AR$305,MATCH($F172,$B$269:$B$305,0))/VLOOKUP($F172,$B$269:$BB$305,MATCH(LEFT(TRIM(AR$6),FIND("~",SUBSTITUTE(AR$6,"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172))*HLOOKUP(LEFT(TRIM(AR$6),FIND("~",SUBSTITUTE(AR$6," ","~",LEN(TRIM(AR$6))-LEN(SUBSTITUTE(TRIM(AR$6)," ",""))))-1)&amp;" Total",$B$6:$BB$305,ROW($A172)-5,FALSE))</f>
        <v>0</v>
      </c>
      <c r="AS172" s="143">
        <f ca="1">IF(AS$5&lt;&gt;"",HLOOKUP(AS$5,Functionalization!$G$6:$R$305,ROW($A172)-5,FALSE),IFERROR(INDEX(AS$269:AS$305,MATCH($F172,$B$269:$B$305,0))/VLOOKUP($F172,$B$269:$BB$305,MATCH(LEFT(TRIM(AS$6),FIND("~",SUBSTITUTE(AS$6,"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172))*HLOOKUP(LEFT(TRIM(AS$6),FIND("~",SUBSTITUTE(AS$6," ","~",LEN(TRIM(AS$6))-LEN(SUBSTITUTE(TRIM(AS$6)," ",""))))-1)&amp;" Total",$B$6:$BB$305,ROW($A172)-5,FALSE))</f>
        <v>0</v>
      </c>
      <c r="AT172" s="143">
        <f ca="1">IF(AT$5&lt;&gt;"",HLOOKUP(AT$5,Functionalization!$G$6:$R$305,ROW($A172)-5,FALSE),IFERROR(INDEX(AT$269:AT$305,MATCH($F172,$B$269:$B$305,0))/VLOOKUP($F172,$B$269:$BB$305,MATCH(LEFT(TRIM(AT$6),FIND("~",SUBSTITUTE(AT$6,"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172))*HLOOKUP(LEFT(TRIM(AT$6),FIND("~",SUBSTITUTE(AT$6," ","~",LEN(TRIM(AT$6))-LEN(SUBSTITUTE(TRIM(AT$6)," ",""))))-1)&amp;" Total",$B$6:$BB$305,ROW($A172)-5,FALSE))</f>
        <v>0</v>
      </c>
      <c r="AU172" s="143">
        <f ca="1">IF(AU$5&lt;&gt;"",HLOOKUP(AU$5,Functionalization!$G$6:$R$305,ROW($A172)-5,FALSE),IFERROR(INDEX(AU$269:AU$305,MATCH($F172,$B$269:$B$305,0))/VLOOKUP($F172,$B$269:$BB$305,MATCH(LEFT(TRIM(AU$6),FIND("~",SUBSTITUTE(AU$6,"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172))*HLOOKUP(LEFT(TRIM(AU$6),FIND("~",SUBSTITUTE(AU$6," ","~",LEN(TRIM(AU$6))-LEN(SUBSTITUTE(TRIM(AU$6)," ",""))))-1)&amp;" Total",$B$6:$BB$305,ROW($A172)-5,FALSE))</f>
        <v>0</v>
      </c>
      <c r="AV172" s="143">
        <f ca="1">IF(AV$5&lt;&gt;"",HLOOKUP(AV$5,Functionalization!$G$6:$R$305,ROW($A172)-5,FALSE),IFERROR(INDEX(AV$269:AV$305,MATCH($F172,$B$269:$B$305,0))/VLOOKUP($F172,$B$269:$BB$305,MATCH(LEFT(TRIM(AV$6),FIND("~",SUBSTITUTE(AV$6,"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172))*HLOOKUP(LEFT(TRIM(AV$6),FIND("~",SUBSTITUTE(AV$6," ","~",LEN(TRIM(AV$6))-LEN(SUBSTITUTE(TRIM(AV$6)," ",""))))-1)&amp;" Total",$B$6:$BB$305,ROW($A172)-5,FALSE))</f>
        <v>0</v>
      </c>
      <c r="AW172" s="143">
        <f ca="1">IF(AW$5&lt;&gt;"",HLOOKUP(AW$5,Functionalization!$G$6:$R$305,ROW($A172)-5,FALSE),IFERROR(INDEX(AW$269:AW$305,MATCH($F172,$B$269:$B$305,0))/VLOOKUP($F172,$B$269:$BB$305,MATCH(LEFT(TRIM(AW$6),FIND("~",SUBSTITUTE(AW$6,"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172))*HLOOKUP(LEFT(TRIM(AW$6),FIND("~",SUBSTITUTE(AW$6," ","~",LEN(TRIM(AW$6))-LEN(SUBSTITUTE(TRIM(AW$6)," ",""))))-1)&amp;" Total",$B$6:$BB$305,ROW($A172)-5,FALSE))</f>
        <v>0</v>
      </c>
      <c r="AX172" s="143">
        <f ca="1">IF(AX$5&lt;&gt;"",HLOOKUP(AX$5,Functionalization!$G$6:$R$305,ROW($A172)-5,FALSE),IFERROR(INDEX(AX$269:AX$305,MATCH($F172,$B$269:$B$305,0))/VLOOKUP($F172,$B$269:$BB$305,MATCH(LEFT(TRIM(AX$6),FIND("~",SUBSTITUTE(AX$6,"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172))*HLOOKUP(LEFT(TRIM(AX$6),FIND("~",SUBSTITUTE(AX$6," ","~",LEN(TRIM(AX$6))-LEN(SUBSTITUTE(TRIM(AX$6)," ",""))))-1)&amp;" Total",$B$6:$BB$305,ROW($A172)-5,FALSE))</f>
        <v>0</v>
      </c>
      <c r="AY172" s="143">
        <f ca="1">IF(AY$5&lt;&gt;"",HLOOKUP(AY$5,Functionalization!$G$6:$R$305,ROW($A172)-5,FALSE),IFERROR(INDEX(AY$269:AY$305,MATCH($F172,$B$269:$B$305,0))/VLOOKUP($F172,$B$269:$BB$305,MATCH(LEFT(TRIM(AY$6),FIND("~",SUBSTITUTE(AY$6,"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172))*HLOOKUP(LEFT(TRIM(AY$6),FIND("~",SUBSTITUTE(AY$6," ","~",LEN(TRIM(AY$6))-LEN(SUBSTITUTE(TRIM(AY$6)," ",""))))-1)&amp;" Total",$B$6:$BB$305,ROW($A172)-5,FALSE))</f>
        <v>0</v>
      </c>
      <c r="AZ172" s="143">
        <f ca="1">IF(AZ$5&lt;&gt;"",HLOOKUP(AZ$5,Functionalization!$G$6:$R$305,ROW($A172)-5,FALSE),IFERROR(INDEX(AZ$269:AZ$305,MATCH($F172,$B$269:$B$305,0))/VLOOKUP($F172,$B$269:$BB$305,MATCH(LEFT(TRIM(AZ$6),FIND("~",SUBSTITUTE(AZ$6,"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172))*HLOOKUP(LEFT(TRIM(AZ$6),FIND("~",SUBSTITUTE(AZ$6," ","~",LEN(TRIM(AZ$6))-LEN(SUBSTITUTE(TRIM(AZ$6)," ",""))))-1)&amp;" Total",$B$6:$BB$305,ROW($A172)-5,FALSE))</f>
        <v>0</v>
      </c>
      <c r="BA172" s="143">
        <f ca="1">IF(BA$5&lt;&gt;"",HLOOKUP(BA$5,Functionalization!$G$6:$R$305,ROW($A172)-5,FALSE),IFERROR(INDEX(BA$269:BA$305,MATCH($F172,$B$269:$B$305,0))/VLOOKUP($F172,$B$269:$BB$305,MATCH(LEFT(TRIM(BA$6),FIND("~",SUBSTITUTE(BA$6,"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172))*HLOOKUP(LEFT(TRIM(BA$6),FIND("~",SUBSTITUTE(BA$6," ","~",LEN(TRIM(BA$6))-LEN(SUBSTITUTE(TRIM(BA$6)," ",""))))-1)&amp;" Total",$B$6:$BB$305,ROW($A172)-5,FALSE))</f>
        <v>0</v>
      </c>
      <c r="BB172" s="143">
        <f ca="1">IF(BB$5&lt;&gt;"",HLOOKUP(BB$5,Functionalization!$G$6:$R$305,ROW($A172)-5,FALSE),IFERROR(INDEX(BB$269:BB$305,MATCH($F172,$B$269:$B$305,0))/VLOOKUP($F172,$B$269:$BB$305,MATCH(LEFT(TRIM(BB$6),FIND("~",SUBSTITUTE(BB$6,"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172))*HLOOKUP(LEFT(TRIM(BB$6),FIND("~",SUBSTITUTE(BB$6," ","~",LEN(TRIM(BB$6))-LEN(SUBSTITUTE(TRIM(BB$6)," ",""))))-1)&amp;" Total",$B$6:$BB$305,ROW($A172)-5,FALSE))</f>
        <v>0</v>
      </c>
      <c r="BD172" s="79">
        <f ca="1">IFERROR(IF(SUMIF($G$6:$BB$6,BD$6&amp;" Total",$G172:$BB172)-(SUMIF($G$6:$BB$6,BD$6&amp;" "&amp;'Input-Func_Class'!$D$22,$G172:$BB172)+IFERROR(SUMIF($G$6:$BB$6,BD$6&amp;" "&amp;'Input-Func_Class'!$E$22,$G172:$BB172),SUMIF($G$6:$BB$6,BD$6&amp;" "&amp;'Input-Func_Class'!$B$24,$G172:$BB172))+SUMIF($G$6:$BB$6,BD$6&amp;" "&amp;'Input-Func_Class'!$F$22,$G172:$BB172))&lt;Check_Limit,0,1),1)</f>
        <v>0</v>
      </c>
      <c r="BE172" s="79">
        <f ca="1">IFERROR(IF(SUMIF($G$6:$BB$6,BE$6&amp;" Total",$G172:$BB172)-(SUMIF($G$6:$BB$6,BE$6&amp;" "&amp;'Input-Func_Class'!$D$22,$G172:$BB172)+IFERROR(SUMIF($G$6:$BB$6,BE$6&amp;" "&amp;'Input-Func_Class'!$E$22,$G172:$BB172),SUMIF($G$6:$BB$6,BE$6&amp;" "&amp;'Input-Func_Class'!$B$24,$G172:$BB172))+SUMIF($G$6:$BB$6,BE$6&amp;" "&amp;'Input-Func_Class'!$F$22,$G172:$BB172))&lt;Check_Limit,0,1),1)</f>
        <v>0</v>
      </c>
      <c r="BF172" s="79">
        <f ca="1">IFERROR(IF(SUMIF($G$6:$BB$6,BF$6&amp;" Total",$G172:$BB172)-(SUMIF($G$6:$BB$6,BF$6&amp;" "&amp;'Input-Func_Class'!$D$22,$G172:$BB172)+IFERROR(SUMIF($G$6:$BB$6,BF$6&amp;" "&amp;'Input-Func_Class'!$E$22,$G172:$BB172),SUMIF($G$6:$BB$6,BF$6&amp;" "&amp;'Input-Func_Class'!$B$24,$G172:$BB172))+SUMIF($G$6:$BB$6,BF$6&amp;" "&amp;'Input-Func_Class'!$F$22,$G172:$BB172))&lt;Check_Limit,0,1),1)</f>
        <v>0</v>
      </c>
      <c r="BG172" s="79">
        <f ca="1">IFERROR(IF(SUMIF($G$6:$BB$6,BG$6&amp;" Total",$G172:$BB172)-(SUMIF($G$6:$BB$6,BG$6&amp;" "&amp;'Input-Func_Class'!$D$22,$G172:$BB172)+IFERROR(SUMIF($G$6:$BB$6,BG$6&amp;" "&amp;'Input-Func_Class'!$E$22,$G172:$BB172),SUMIF($G$6:$BB$6,BG$6&amp;" "&amp;'Input-Func_Class'!$B$24,$G172:$BB172))+SUMIF($G$6:$BB$6,BG$6&amp;" "&amp;'Input-Func_Class'!$F$22,$G172:$BB172))&lt;Check_Limit,0,1),1)</f>
        <v>0</v>
      </c>
      <c r="BH172" s="79">
        <f ca="1">IFERROR(IF(SUMIF($G$6:$BB$6,BH$6&amp;" Total",$G172:$BB172)-(SUMIF($G$6:$BB$6,BH$6&amp;" "&amp;'Input-Func_Class'!$D$22,$G172:$BB172)+IFERROR(SUMIF($G$6:$BB$6,BH$6&amp;" "&amp;'Input-Func_Class'!$E$22,$G172:$BB172),SUMIF($G$6:$BB$6,BH$6&amp;" "&amp;'Input-Func_Class'!$B$24,$G172:$BB172))+SUMIF($G$6:$BB$6,BH$6&amp;" "&amp;'Input-Func_Class'!$F$22,$G172:$BB172))&lt;Check_Limit,0,1),1)</f>
        <v>0</v>
      </c>
      <c r="BI172" s="79">
        <f ca="1">IFERROR(IF(SUMIF($G$6:$BB$6,BI$6&amp;" Total",$G172:$BB172)-(SUMIF($G$6:$BB$6,BI$6&amp;" "&amp;'Input-Func_Class'!$D$22,$G172:$BB172)+IFERROR(SUMIF($G$6:$BB$6,BI$6&amp;" "&amp;'Input-Func_Class'!$E$22,$G172:$BB172),SUMIF($G$6:$BB$6,BI$6&amp;" "&amp;'Input-Func_Class'!$B$24,$G172:$BB172))+SUMIF($G$6:$BB$6,BI$6&amp;" "&amp;'Input-Func_Class'!$F$22,$G172:$BB172))&lt;Check_Limit,0,1),1)</f>
        <v>0</v>
      </c>
      <c r="BJ172" s="79">
        <f ca="1">IFERROR(IF(SUMIF($G$6:$BB$6,BJ$6&amp;" Total",$G172:$BB172)-(SUMIF($G$6:$BB$6,BJ$6&amp;" "&amp;'Input-Func_Class'!$D$22,$G172:$BB172)+IFERROR(SUMIF($G$6:$BB$6,BJ$6&amp;" "&amp;'Input-Func_Class'!$E$22,$G172:$BB172),SUMIF($G$6:$BB$6,BJ$6&amp;" "&amp;'Input-Func_Class'!$B$24,$G172:$BB172))+SUMIF($G$6:$BB$6,BJ$6&amp;" "&amp;'Input-Func_Class'!$F$22,$G172:$BB172))&lt;Check_Limit,0,1),1)</f>
        <v>0</v>
      </c>
      <c r="BK172" s="79">
        <f ca="1">IFERROR(IF(SUMIF($G$6:$BB$6,BK$6&amp;" Total",$G172:$BB172)-(SUMIF($G$6:$BB$6,BK$6&amp;" "&amp;'Input-Func_Class'!$D$22,$G172:$BB172)+IFERROR(SUMIF($G$6:$BB$6,BK$6&amp;" "&amp;'Input-Func_Class'!$E$22,$G172:$BB172),SUMIF($G$6:$BB$6,BK$6&amp;" "&amp;'Input-Func_Class'!$B$24,$G172:$BB172))+SUMIF($G$6:$BB$6,BK$6&amp;" "&amp;'Input-Func_Class'!$F$22,$G172:$BB172))&lt;Check_Limit,0,1),1)</f>
        <v>0</v>
      </c>
      <c r="BL172" s="79">
        <f ca="1">IFERROR(IF(SUMIF($G$6:$BB$6,BL$6&amp;" Total",$G172:$BB172)-(SUMIF($G$6:$BB$6,BL$6&amp;" "&amp;'Input-Func_Class'!$D$22,$G172:$BB172)+IFERROR(SUMIF($G$6:$BB$6,BL$6&amp;" "&amp;'Input-Func_Class'!$E$22,$G172:$BB172),SUMIF($G$6:$BB$6,BL$6&amp;" "&amp;'Input-Func_Class'!$B$24,$G172:$BB172))+SUMIF($G$6:$BB$6,BL$6&amp;" "&amp;'Input-Func_Class'!$F$22,$G172:$BB172))&lt;Check_Limit,0,1),1)</f>
        <v>0</v>
      </c>
      <c r="BM172" s="79">
        <f ca="1">IFERROR(IF(SUMIF($G$6:$BB$6,BM$6&amp;" Total",$G172:$BB172)-(SUMIF($G$6:$BB$6,BM$6&amp;" "&amp;'Input-Func_Class'!$D$22,$G172:$BB172)+IFERROR(SUMIF($G$6:$BB$6,BM$6&amp;" "&amp;'Input-Func_Class'!$E$22,$G172:$BB172),SUMIF($G$6:$BB$6,BM$6&amp;" "&amp;'Input-Func_Class'!$B$24,$G172:$BB172))+SUMIF($G$6:$BB$6,BM$6&amp;" "&amp;'Input-Func_Class'!$F$22,$G172:$BB172))&lt;Check_Limit,0,1),1)</f>
        <v>0</v>
      </c>
      <c r="BN172" s="79">
        <f ca="1">IFERROR(IF(SUMIF($G$6:$BB$6,BN$6&amp;" Total",$G172:$BB172)-(SUMIF($G$6:$BB$6,BN$6&amp;" "&amp;'Input-Func_Class'!$D$22,$G172:$BB172)+IFERROR(SUMIF($G$6:$BB$6,BN$6&amp;" "&amp;'Input-Func_Class'!$E$22,$G172:$BB172),SUMIF($G$6:$BB$6,BN$6&amp;" "&amp;'Input-Func_Class'!$B$24,$G172:$BB172))+SUMIF($G$6:$BB$6,BN$6&amp;" "&amp;'Input-Func_Class'!$F$22,$G172:$BB172))&lt;Check_Limit,0,1),1)</f>
        <v>0</v>
      </c>
      <c r="BO172" s="79">
        <f ca="1">IFERROR(IF(SUMIF($G$6:$BB$6,BO$6&amp;" Total",$G172:$BB172)-(SUMIF($G$6:$BB$6,BO$6&amp;" "&amp;'Input-Func_Class'!$D$22,$G172:$BB172)+IFERROR(SUMIF($G$6:$BB$6,BO$6&amp;" "&amp;'Input-Func_Class'!$E$22,$G172:$BB172),SUMIF($G$6:$BB$6,BO$6&amp;" "&amp;'Input-Func_Class'!$B$24,$G172:$BB172))+SUMIF($G$6:$BB$6,BO$6&amp;" "&amp;'Input-Func_Class'!$F$22,$G172:$BB172))&lt;Check_Limit,0,1),1)</f>
        <v>0</v>
      </c>
    </row>
    <row r="173" spans="1:67" outlineLevel="1">
      <c r="A173" s="113">
        <f>IF(ISBLANK('Input-Accounts'!A173),"",'Input-Accounts'!A173)</f>
        <v>148</v>
      </c>
      <c r="B173" s="17" t="str">
        <f>IF(ISBLANK('Input-Accounts'!B173),"",'Input-Accounts'!B173)</f>
        <v>Advertising expenses</v>
      </c>
      <c r="C173" s="113">
        <f>IF(ISBLANK('Input-Accounts'!C173),"",'Input-Accounts'!C173)</f>
        <v>913</v>
      </c>
      <c r="D173" s="143">
        <f>Functionalization!$D173</f>
        <v>0</v>
      </c>
      <c r="E173" s="143">
        <f t="shared" si="27"/>
        <v>0</v>
      </c>
      <c r="F173" s="89" t="str">
        <f>IF($D173=0,"-",IF('Input-Accounts'!$E173&lt;&gt;0,'Input-Accounts'!$E173,'Input-Accounts'!$G173))</f>
        <v>-</v>
      </c>
      <c r="G173" s="143">
        <f ca="1">IF(G$5&lt;&gt;"",HLOOKUP(G$5,Functionalization!$G$6:$R$305,ROW($A173)-5,FALSE),IFERROR(INDEX(G$269:G$305,MATCH($F173,$B$269:$B$305,0))/VLOOKUP($F173,$B$269:$BB$305,MATCH(LEFT(TRIM(G$6),FIND("~",SUBSTITUTE(G$6,"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173))*HLOOKUP(LEFT(TRIM(G$6),FIND("~",SUBSTITUTE(G$6," ","~",LEN(TRIM(G$6))-LEN(SUBSTITUTE(TRIM(G$6)," ",""))))-1)&amp;" Total",$B$6:$BB$305,ROW($A173)-5,FALSE))</f>
        <v>0</v>
      </c>
      <c r="H173" s="143">
        <f ca="1">IF(H$5&lt;&gt;"",HLOOKUP(H$5,Functionalization!$G$6:$R$305,ROW($A173)-5,FALSE),IFERROR(INDEX(H$269:H$305,MATCH($F173,$B$269:$B$305,0))/VLOOKUP($F173,$B$269:$BB$305,MATCH(LEFT(TRIM(H$6),FIND("~",SUBSTITUTE(H$6,"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173))*HLOOKUP(LEFT(TRIM(H$6),FIND("~",SUBSTITUTE(H$6," ","~",LEN(TRIM(H$6))-LEN(SUBSTITUTE(TRIM(H$6)," ",""))))-1)&amp;" Total",$B$6:$BB$305,ROW($A173)-5,FALSE))</f>
        <v>0</v>
      </c>
      <c r="I173" s="143">
        <f ca="1">IF(I$5&lt;&gt;"",HLOOKUP(I$5,Functionalization!$G$6:$R$305,ROW($A173)-5,FALSE),IFERROR(INDEX(I$269:I$305,MATCH($F173,$B$269:$B$305,0))/VLOOKUP($F173,$B$269:$BB$305,MATCH(LEFT(TRIM(I$6),FIND("~",SUBSTITUTE(I$6,"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173))*HLOOKUP(LEFT(TRIM(I$6),FIND("~",SUBSTITUTE(I$6," ","~",LEN(TRIM(I$6))-LEN(SUBSTITUTE(TRIM(I$6)," ",""))))-1)&amp;" Total",$B$6:$BB$305,ROW($A173)-5,FALSE))</f>
        <v>0</v>
      </c>
      <c r="J173" s="143">
        <f ca="1">IF(J$5&lt;&gt;"",HLOOKUP(J$5,Functionalization!$G$6:$R$305,ROW($A173)-5,FALSE),IFERROR(INDEX(J$269:J$305,MATCH($F173,$B$269:$B$305,0))/VLOOKUP($F173,$B$269:$BB$305,MATCH(LEFT(TRIM(J$6),FIND("~",SUBSTITUTE(J$6,"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173))*HLOOKUP(LEFT(TRIM(J$6),FIND("~",SUBSTITUTE(J$6," ","~",LEN(TRIM(J$6))-LEN(SUBSTITUTE(TRIM(J$6)," ",""))))-1)&amp;" Total",$B$6:$BB$305,ROW($A173)-5,FALSE))</f>
        <v>0</v>
      </c>
      <c r="K173" s="143">
        <f ca="1">IF(K$5&lt;&gt;"",HLOOKUP(K$5,Functionalization!$G$6:$R$305,ROW($A173)-5,FALSE),IFERROR(INDEX(K$269:K$305,MATCH($F173,$B$269:$B$305,0))/VLOOKUP($F173,$B$269:$BB$305,MATCH(LEFT(TRIM(K$6),FIND("~",SUBSTITUTE(K$6,"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173))*HLOOKUP(LEFT(TRIM(K$6),FIND("~",SUBSTITUTE(K$6," ","~",LEN(TRIM(K$6))-LEN(SUBSTITUTE(TRIM(K$6)," ",""))))-1)&amp;" Total",$B$6:$BB$305,ROW($A173)-5,FALSE))</f>
        <v>0</v>
      </c>
      <c r="L173" s="143">
        <f ca="1">IF(L$5&lt;&gt;"",HLOOKUP(L$5,Functionalization!$G$6:$R$305,ROW($A173)-5,FALSE),IFERROR(INDEX(L$269:L$305,MATCH($F173,$B$269:$B$305,0))/VLOOKUP($F173,$B$269:$BB$305,MATCH(LEFT(TRIM(L$6),FIND("~",SUBSTITUTE(L$6,"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173))*HLOOKUP(LEFT(TRIM(L$6),FIND("~",SUBSTITUTE(L$6," ","~",LEN(TRIM(L$6))-LEN(SUBSTITUTE(TRIM(L$6)," ",""))))-1)&amp;" Total",$B$6:$BB$305,ROW($A173)-5,FALSE))</f>
        <v>0</v>
      </c>
      <c r="M173" s="143">
        <f ca="1">IF(M$5&lt;&gt;"",HLOOKUP(M$5,Functionalization!$G$6:$R$305,ROW($A173)-5,FALSE),IFERROR(INDEX(M$269:M$305,MATCH($F173,$B$269:$B$305,0))/VLOOKUP($F173,$B$269:$BB$305,MATCH(LEFT(TRIM(M$6),FIND("~",SUBSTITUTE(M$6,"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173))*HLOOKUP(LEFT(TRIM(M$6),FIND("~",SUBSTITUTE(M$6," ","~",LEN(TRIM(M$6))-LEN(SUBSTITUTE(TRIM(M$6)," ",""))))-1)&amp;" Total",$B$6:$BB$305,ROW($A173)-5,FALSE))</f>
        <v>0</v>
      </c>
      <c r="N173" s="143">
        <f ca="1">IF(N$5&lt;&gt;"",HLOOKUP(N$5,Functionalization!$G$6:$R$305,ROW($A173)-5,FALSE),IFERROR(INDEX(N$269:N$305,MATCH($F173,$B$269:$B$305,0))/VLOOKUP($F173,$B$269:$BB$305,MATCH(LEFT(TRIM(N$6),FIND("~",SUBSTITUTE(N$6,"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173))*HLOOKUP(LEFT(TRIM(N$6),FIND("~",SUBSTITUTE(N$6," ","~",LEN(TRIM(N$6))-LEN(SUBSTITUTE(TRIM(N$6)," ",""))))-1)&amp;" Total",$B$6:$BB$305,ROW($A173)-5,FALSE))</f>
        <v>0</v>
      </c>
      <c r="O173" s="143">
        <f ca="1">IF(O$5&lt;&gt;"",HLOOKUP(O$5,Functionalization!$G$6:$R$305,ROW($A173)-5,FALSE),IFERROR(INDEX(O$269:O$305,MATCH($F173,$B$269:$B$305,0))/VLOOKUP($F173,$B$269:$BB$305,MATCH(LEFT(TRIM(O$6),FIND("~",SUBSTITUTE(O$6,"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173))*HLOOKUP(LEFT(TRIM(O$6),FIND("~",SUBSTITUTE(O$6," ","~",LEN(TRIM(O$6))-LEN(SUBSTITUTE(TRIM(O$6)," ",""))))-1)&amp;" Total",$B$6:$BB$305,ROW($A173)-5,FALSE))</f>
        <v>0</v>
      </c>
      <c r="P173" s="143">
        <f ca="1">IF(P$5&lt;&gt;"",HLOOKUP(P$5,Functionalization!$G$6:$R$305,ROW($A173)-5,FALSE),IFERROR(INDEX(P$269:P$305,MATCH($F173,$B$269:$B$305,0))/VLOOKUP($F173,$B$269:$BB$305,MATCH(LEFT(TRIM(P$6),FIND("~",SUBSTITUTE(P$6,"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173))*HLOOKUP(LEFT(TRIM(P$6),FIND("~",SUBSTITUTE(P$6," ","~",LEN(TRIM(P$6))-LEN(SUBSTITUTE(TRIM(P$6)," ",""))))-1)&amp;" Total",$B$6:$BB$305,ROW($A173)-5,FALSE))</f>
        <v>0</v>
      </c>
      <c r="Q173" s="143">
        <f ca="1">IF(Q$5&lt;&gt;"",HLOOKUP(Q$5,Functionalization!$G$6:$R$305,ROW($A173)-5,FALSE),IFERROR(INDEX(Q$269:Q$305,MATCH($F173,$B$269:$B$305,0))/VLOOKUP($F173,$B$269:$BB$305,MATCH(LEFT(TRIM(Q$6),FIND("~",SUBSTITUTE(Q$6,"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173))*HLOOKUP(LEFT(TRIM(Q$6),FIND("~",SUBSTITUTE(Q$6," ","~",LEN(TRIM(Q$6))-LEN(SUBSTITUTE(TRIM(Q$6)," ",""))))-1)&amp;" Total",$B$6:$BB$305,ROW($A173)-5,FALSE))</f>
        <v>0</v>
      </c>
      <c r="R173" s="143">
        <f ca="1">IF(R$5&lt;&gt;"",HLOOKUP(R$5,Functionalization!$G$6:$R$305,ROW($A173)-5,FALSE),IFERROR(INDEX(R$269:R$305,MATCH($F173,$B$269:$B$305,0))/VLOOKUP($F173,$B$269:$BB$305,MATCH(LEFT(TRIM(R$6),FIND("~",SUBSTITUTE(R$6,"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173))*HLOOKUP(LEFT(TRIM(R$6),FIND("~",SUBSTITUTE(R$6," ","~",LEN(TRIM(R$6))-LEN(SUBSTITUTE(TRIM(R$6)," ",""))))-1)&amp;" Total",$B$6:$BB$305,ROW($A173)-5,FALSE))</f>
        <v>0</v>
      </c>
      <c r="S173" s="143">
        <f ca="1">IF(S$5&lt;&gt;"",HLOOKUP(S$5,Functionalization!$G$6:$R$305,ROW($A173)-5,FALSE),IFERROR(INDEX(S$269:S$305,MATCH($F173,$B$269:$B$305,0))/VLOOKUP($F173,$B$269:$BB$305,MATCH(LEFT(TRIM(S$6),FIND("~",SUBSTITUTE(S$6,"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173))*HLOOKUP(LEFT(TRIM(S$6),FIND("~",SUBSTITUTE(S$6," ","~",LEN(TRIM(S$6))-LEN(SUBSTITUTE(TRIM(S$6)," ",""))))-1)&amp;" Total",$B$6:$BB$305,ROW($A173)-5,FALSE))</f>
        <v>0</v>
      </c>
      <c r="T173" s="143">
        <f ca="1">IF(T$5&lt;&gt;"",HLOOKUP(T$5,Functionalization!$G$6:$R$305,ROW($A173)-5,FALSE),IFERROR(INDEX(T$269:T$305,MATCH($F173,$B$269:$B$305,0))/VLOOKUP($F173,$B$269:$BB$305,MATCH(LEFT(TRIM(T$6),FIND("~",SUBSTITUTE(T$6,"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173))*HLOOKUP(LEFT(TRIM(T$6),FIND("~",SUBSTITUTE(T$6," ","~",LEN(TRIM(T$6))-LEN(SUBSTITUTE(TRIM(T$6)," ",""))))-1)&amp;" Total",$B$6:$BB$305,ROW($A173)-5,FALSE))</f>
        <v>0</v>
      </c>
      <c r="U173" s="143">
        <f ca="1">IF(U$5&lt;&gt;"",HLOOKUP(U$5,Functionalization!$G$6:$R$305,ROW($A173)-5,FALSE),IFERROR(INDEX(U$269:U$305,MATCH($F173,$B$269:$B$305,0))/VLOOKUP($F173,$B$269:$BB$305,MATCH(LEFT(TRIM(U$6),FIND("~",SUBSTITUTE(U$6,"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173))*HLOOKUP(LEFT(TRIM(U$6),FIND("~",SUBSTITUTE(U$6," ","~",LEN(TRIM(U$6))-LEN(SUBSTITUTE(TRIM(U$6)," ",""))))-1)&amp;" Total",$B$6:$BB$305,ROW($A173)-5,FALSE))</f>
        <v>0</v>
      </c>
      <c r="V173" s="143">
        <f ca="1">IF(V$5&lt;&gt;"",HLOOKUP(V$5,Functionalization!$G$6:$R$305,ROW($A173)-5,FALSE),IFERROR(INDEX(V$269:V$305,MATCH($F173,$B$269:$B$305,0))/VLOOKUP($F173,$B$269:$BB$305,MATCH(LEFT(TRIM(V$6),FIND("~",SUBSTITUTE(V$6,"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173))*HLOOKUP(LEFT(TRIM(V$6),FIND("~",SUBSTITUTE(V$6," ","~",LEN(TRIM(V$6))-LEN(SUBSTITUTE(TRIM(V$6)," ",""))))-1)&amp;" Total",$B$6:$BB$305,ROW($A173)-5,FALSE))</f>
        <v>0</v>
      </c>
      <c r="W173" s="143">
        <f ca="1">IF(W$5&lt;&gt;"",HLOOKUP(W$5,Functionalization!$G$6:$R$305,ROW($A173)-5,FALSE),IFERROR(INDEX(W$269:W$305,MATCH($F173,$B$269:$B$305,0))/VLOOKUP($F173,$B$269:$BB$305,MATCH(LEFT(TRIM(W$6),FIND("~",SUBSTITUTE(W$6,"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173))*HLOOKUP(LEFT(TRIM(W$6),FIND("~",SUBSTITUTE(W$6," ","~",LEN(TRIM(W$6))-LEN(SUBSTITUTE(TRIM(W$6)," ",""))))-1)&amp;" Total",$B$6:$BB$305,ROW($A173)-5,FALSE))</f>
        <v>0</v>
      </c>
      <c r="X173" s="143">
        <f ca="1">IF(X$5&lt;&gt;"",HLOOKUP(X$5,Functionalization!$G$6:$R$305,ROW($A173)-5,FALSE),IFERROR(INDEX(X$269:X$305,MATCH($F173,$B$269:$B$305,0))/VLOOKUP($F173,$B$269:$BB$305,MATCH(LEFT(TRIM(X$6),FIND("~",SUBSTITUTE(X$6,"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173))*HLOOKUP(LEFT(TRIM(X$6),FIND("~",SUBSTITUTE(X$6," ","~",LEN(TRIM(X$6))-LEN(SUBSTITUTE(TRIM(X$6)," ",""))))-1)&amp;" Total",$B$6:$BB$305,ROW($A173)-5,FALSE))</f>
        <v>0</v>
      </c>
      <c r="Y173" s="143">
        <f ca="1">IF(Y$5&lt;&gt;"",HLOOKUP(Y$5,Functionalization!$G$6:$R$305,ROW($A173)-5,FALSE),IFERROR(INDEX(Y$269:Y$305,MATCH($F173,$B$269:$B$305,0))/VLOOKUP($F173,$B$269:$BB$305,MATCH(LEFT(TRIM(Y$6),FIND("~",SUBSTITUTE(Y$6,"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173))*HLOOKUP(LEFT(TRIM(Y$6),FIND("~",SUBSTITUTE(Y$6," ","~",LEN(TRIM(Y$6))-LEN(SUBSTITUTE(TRIM(Y$6)," ",""))))-1)&amp;" Total",$B$6:$BB$305,ROW($A173)-5,FALSE))</f>
        <v>0</v>
      </c>
      <c r="Z173" s="143">
        <f ca="1">IF(Z$5&lt;&gt;"",HLOOKUP(Z$5,Functionalization!$G$6:$R$305,ROW($A173)-5,FALSE),IFERROR(INDEX(Z$269:Z$305,MATCH($F173,$B$269:$B$305,0))/VLOOKUP($F173,$B$269:$BB$305,MATCH(LEFT(TRIM(Z$6),FIND("~",SUBSTITUTE(Z$6,"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173))*HLOOKUP(LEFT(TRIM(Z$6),FIND("~",SUBSTITUTE(Z$6," ","~",LEN(TRIM(Z$6))-LEN(SUBSTITUTE(TRIM(Z$6)," ",""))))-1)&amp;" Total",$B$6:$BB$305,ROW($A173)-5,FALSE))</f>
        <v>0</v>
      </c>
      <c r="AA173" s="143">
        <f ca="1">IF(AA$5&lt;&gt;"",HLOOKUP(AA$5,Functionalization!$G$6:$R$305,ROW($A173)-5,FALSE),IFERROR(INDEX(AA$269:AA$305,MATCH($F173,$B$269:$B$305,0))/VLOOKUP($F173,$B$269:$BB$305,MATCH(LEFT(TRIM(AA$6),FIND("~",SUBSTITUTE(AA$6,"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173))*HLOOKUP(LEFT(TRIM(AA$6),FIND("~",SUBSTITUTE(AA$6," ","~",LEN(TRIM(AA$6))-LEN(SUBSTITUTE(TRIM(AA$6)," ",""))))-1)&amp;" Total",$B$6:$BB$305,ROW($A173)-5,FALSE))</f>
        <v>0</v>
      </c>
      <c r="AB173" s="143">
        <f ca="1">IF(AB$5&lt;&gt;"",HLOOKUP(AB$5,Functionalization!$G$6:$R$305,ROW($A173)-5,FALSE),IFERROR(INDEX(AB$269:AB$305,MATCH($F173,$B$269:$B$305,0))/VLOOKUP($F173,$B$269:$BB$305,MATCH(LEFT(TRIM(AB$6),FIND("~",SUBSTITUTE(AB$6,"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173))*HLOOKUP(LEFT(TRIM(AB$6),FIND("~",SUBSTITUTE(AB$6," ","~",LEN(TRIM(AB$6))-LEN(SUBSTITUTE(TRIM(AB$6)," ",""))))-1)&amp;" Total",$B$6:$BB$305,ROW($A173)-5,FALSE))</f>
        <v>0</v>
      </c>
      <c r="AC173" s="143">
        <f ca="1">IF(AC$5&lt;&gt;"",HLOOKUP(AC$5,Functionalization!$G$6:$R$305,ROW($A173)-5,FALSE),IFERROR(INDEX(AC$269:AC$305,MATCH($F173,$B$269:$B$305,0))/VLOOKUP($F173,$B$269:$BB$305,MATCH(LEFT(TRIM(AC$6),FIND("~",SUBSTITUTE(AC$6,"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173))*HLOOKUP(LEFT(TRIM(AC$6),FIND("~",SUBSTITUTE(AC$6," ","~",LEN(TRIM(AC$6))-LEN(SUBSTITUTE(TRIM(AC$6)," ",""))))-1)&amp;" Total",$B$6:$BB$305,ROW($A173)-5,FALSE))</f>
        <v>0</v>
      </c>
      <c r="AD173" s="143">
        <f ca="1">IF(AD$5&lt;&gt;"",HLOOKUP(AD$5,Functionalization!$G$6:$R$305,ROW($A173)-5,FALSE),IFERROR(INDEX(AD$269:AD$305,MATCH($F173,$B$269:$B$305,0))/VLOOKUP($F173,$B$269:$BB$305,MATCH(LEFT(TRIM(AD$6),FIND("~",SUBSTITUTE(AD$6,"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173))*HLOOKUP(LEFT(TRIM(AD$6),FIND("~",SUBSTITUTE(AD$6," ","~",LEN(TRIM(AD$6))-LEN(SUBSTITUTE(TRIM(AD$6)," ",""))))-1)&amp;" Total",$B$6:$BB$305,ROW($A173)-5,FALSE))</f>
        <v>0</v>
      </c>
      <c r="AE173" s="143">
        <f ca="1">IF(AE$5&lt;&gt;"",HLOOKUP(AE$5,Functionalization!$G$6:$R$305,ROW($A173)-5,FALSE),IFERROR(INDEX(AE$269:AE$305,MATCH($F173,$B$269:$B$305,0))/VLOOKUP($F173,$B$269:$BB$305,MATCH(LEFT(TRIM(AE$6),FIND("~",SUBSTITUTE(AE$6,"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173))*HLOOKUP(LEFT(TRIM(AE$6),FIND("~",SUBSTITUTE(AE$6," ","~",LEN(TRIM(AE$6))-LEN(SUBSTITUTE(TRIM(AE$6)," ",""))))-1)&amp;" Total",$B$6:$BB$305,ROW($A173)-5,FALSE))</f>
        <v>0</v>
      </c>
      <c r="AF173" s="143">
        <f ca="1">IF(AF$5&lt;&gt;"",HLOOKUP(AF$5,Functionalization!$G$6:$R$305,ROW($A173)-5,FALSE),IFERROR(INDEX(AF$269:AF$305,MATCH($F173,$B$269:$B$305,0))/VLOOKUP($F173,$B$269:$BB$305,MATCH(LEFT(TRIM(AF$6),FIND("~",SUBSTITUTE(AF$6,"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173))*HLOOKUP(LEFT(TRIM(AF$6),FIND("~",SUBSTITUTE(AF$6," ","~",LEN(TRIM(AF$6))-LEN(SUBSTITUTE(TRIM(AF$6)," ",""))))-1)&amp;" Total",$B$6:$BB$305,ROW($A173)-5,FALSE))</f>
        <v>0</v>
      </c>
      <c r="AG173" s="143">
        <f ca="1">IF(AG$5&lt;&gt;"",HLOOKUP(AG$5,Functionalization!$G$6:$R$305,ROW($A173)-5,FALSE),IFERROR(INDEX(AG$269:AG$305,MATCH($F173,$B$269:$B$305,0))/VLOOKUP($F173,$B$269:$BB$305,MATCH(LEFT(TRIM(AG$6),FIND("~",SUBSTITUTE(AG$6,"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173))*HLOOKUP(LEFT(TRIM(AG$6),FIND("~",SUBSTITUTE(AG$6," ","~",LEN(TRIM(AG$6))-LEN(SUBSTITUTE(TRIM(AG$6)," ",""))))-1)&amp;" Total",$B$6:$BB$305,ROW($A173)-5,FALSE))</f>
        <v>0</v>
      </c>
      <c r="AH173" s="143">
        <f ca="1">IF(AH$5&lt;&gt;"",HLOOKUP(AH$5,Functionalization!$G$6:$R$305,ROW($A173)-5,FALSE),IFERROR(INDEX(AH$269:AH$305,MATCH($F173,$B$269:$B$305,0))/VLOOKUP($F173,$B$269:$BB$305,MATCH(LEFT(TRIM(AH$6),FIND("~",SUBSTITUTE(AH$6,"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173))*HLOOKUP(LEFT(TRIM(AH$6),FIND("~",SUBSTITUTE(AH$6," ","~",LEN(TRIM(AH$6))-LEN(SUBSTITUTE(TRIM(AH$6)," ",""))))-1)&amp;" Total",$B$6:$BB$305,ROW($A173)-5,FALSE))</f>
        <v>0</v>
      </c>
      <c r="AI173" s="143">
        <f ca="1">IF(AI$5&lt;&gt;"",HLOOKUP(AI$5,Functionalization!$G$6:$R$305,ROW($A173)-5,FALSE),IFERROR(INDEX(AI$269:AI$305,MATCH($F173,$B$269:$B$305,0))/VLOOKUP($F173,$B$269:$BB$305,MATCH(LEFT(TRIM(AI$6),FIND("~",SUBSTITUTE(AI$6,"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173))*HLOOKUP(LEFT(TRIM(AI$6),FIND("~",SUBSTITUTE(AI$6," ","~",LEN(TRIM(AI$6))-LEN(SUBSTITUTE(TRIM(AI$6)," ",""))))-1)&amp;" Total",$B$6:$BB$305,ROW($A173)-5,FALSE))</f>
        <v>0</v>
      </c>
      <c r="AJ173" s="143">
        <f ca="1">IF(AJ$5&lt;&gt;"",HLOOKUP(AJ$5,Functionalization!$G$6:$R$305,ROW($A173)-5,FALSE),IFERROR(INDEX(AJ$269:AJ$305,MATCH($F173,$B$269:$B$305,0))/VLOOKUP($F173,$B$269:$BB$305,MATCH(LEFT(TRIM(AJ$6),FIND("~",SUBSTITUTE(AJ$6,"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173))*HLOOKUP(LEFT(TRIM(AJ$6),FIND("~",SUBSTITUTE(AJ$6," ","~",LEN(TRIM(AJ$6))-LEN(SUBSTITUTE(TRIM(AJ$6)," ",""))))-1)&amp;" Total",$B$6:$BB$305,ROW($A173)-5,FALSE))</f>
        <v>0</v>
      </c>
      <c r="AK173" s="143">
        <f ca="1">IF(AK$5&lt;&gt;"",HLOOKUP(AK$5,Functionalization!$G$6:$R$305,ROW($A173)-5,FALSE),IFERROR(INDEX(AK$269:AK$305,MATCH($F173,$B$269:$B$305,0))/VLOOKUP($F173,$B$269:$BB$305,MATCH(LEFT(TRIM(AK$6),FIND("~",SUBSTITUTE(AK$6,"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173))*HLOOKUP(LEFT(TRIM(AK$6),FIND("~",SUBSTITUTE(AK$6," ","~",LEN(TRIM(AK$6))-LEN(SUBSTITUTE(TRIM(AK$6)," ",""))))-1)&amp;" Total",$B$6:$BB$305,ROW($A173)-5,FALSE))</f>
        <v>0</v>
      </c>
      <c r="AL173" s="143">
        <f ca="1">IF(AL$5&lt;&gt;"",HLOOKUP(AL$5,Functionalization!$G$6:$R$305,ROW($A173)-5,FALSE),IFERROR(INDEX(AL$269:AL$305,MATCH($F173,$B$269:$B$305,0))/VLOOKUP($F173,$B$269:$BB$305,MATCH(LEFT(TRIM(AL$6),FIND("~",SUBSTITUTE(AL$6,"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173))*HLOOKUP(LEFT(TRIM(AL$6),FIND("~",SUBSTITUTE(AL$6," ","~",LEN(TRIM(AL$6))-LEN(SUBSTITUTE(TRIM(AL$6)," ",""))))-1)&amp;" Total",$B$6:$BB$305,ROW($A173)-5,FALSE))</f>
        <v>0</v>
      </c>
      <c r="AM173" s="143">
        <f ca="1">IF(AM$5&lt;&gt;"",HLOOKUP(AM$5,Functionalization!$G$6:$R$305,ROW($A173)-5,FALSE),IFERROR(INDEX(AM$269:AM$305,MATCH($F173,$B$269:$B$305,0))/VLOOKUP($F173,$B$269:$BB$305,MATCH(LEFT(TRIM(AM$6),FIND("~",SUBSTITUTE(AM$6,"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173))*HLOOKUP(LEFT(TRIM(AM$6),FIND("~",SUBSTITUTE(AM$6," ","~",LEN(TRIM(AM$6))-LEN(SUBSTITUTE(TRIM(AM$6)," ",""))))-1)&amp;" Total",$B$6:$BB$305,ROW($A173)-5,FALSE))</f>
        <v>0</v>
      </c>
      <c r="AN173" s="143">
        <f ca="1">IF(AN$5&lt;&gt;"",HLOOKUP(AN$5,Functionalization!$G$6:$R$305,ROW($A173)-5,FALSE),IFERROR(INDEX(AN$269:AN$305,MATCH($F173,$B$269:$B$305,0))/VLOOKUP($F173,$B$269:$BB$305,MATCH(LEFT(TRIM(AN$6),FIND("~",SUBSTITUTE(AN$6,"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173))*HLOOKUP(LEFT(TRIM(AN$6),FIND("~",SUBSTITUTE(AN$6," ","~",LEN(TRIM(AN$6))-LEN(SUBSTITUTE(TRIM(AN$6)," ",""))))-1)&amp;" Total",$B$6:$BB$305,ROW($A173)-5,FALSE))</f>
        <v>0</v>
      </c>
      <c r="AO173" s="143">
        <f ca="1">IF(AO$5&lt;&gt;"",HLOOKUP(AO$5,Functionalization!$G$6:$R$305,ROW($A173)-5,FALSE),IFERROR(INDEX(AO$269:AO$305,MATCH($F173,$B$269:$B$305,0))/VLOOKUP($F173,$B$269:$BB$305,MATCH(LEFT(TRIM(AO$6),FIND("~",SUBSTITUTE(AO$6,"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173))*HLOOKUP(LEFT(TRIM(AO$6),FIND("~",SUBSTITUTE(AO$6," ","~",LEN(TRIM(AO$6))-LEN(SUBSTITUTE(TRIM(AO$6)," ",""))))-1)&amp;" Total",$B$6:$BB$305,ROW($A173)-5,FALSE))</f>
        <v>0</v>
      </c>
      <c r="AP173" s="143">
        <f ca="1">IF(AP$5&lt;&gt;"",HLOOKUP(AP$5,Functionalization!$G$6:$R$305,ROW($A173)-5,FALSE),IFERROR(INDEX(AP$269:AP$305,MATCH($F173,$B$269:$B$305,0))/VLOOKUP($F173,$B$269:$BB$305,MATCH(LEFT(TRIM(AP$6),FIND("~",SUBSTITUTE(AP$6,"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173))*HLOOKUP(LEFT(TRIM(AP$6),FIND("~",SUBSTITUTE(AP$6," ","~",LEN(TRIM(AP$6))-LEN(SUBSTITUTE(TRIM(AP$6)," ",""))))-1)&amp;" Total",$B$6:$BB$305,ROW($A173)-5,FALSE))</f>
        <v>0</v>
      </c>
      <c r="AQ173" s="143">
        <f ca="1">IF(AQ$5&lt;&gt;"",HLOOKUP(AQ$5,Functionalization!$G$6:$R$305,ROW($A173)-5,FALSE),IFERROR(INDEX(AQ$269:AQ$305,MATCH($F173,$B$269:$B$305,0))/VLOOKUP($F173,$B$269:$BB$305,MATCH(LEFT(TRIM(AQ$6),FIND("~",SUBSTITUTE(AQ$6,"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173))*HLOOKUP(LEFT(TRIM(AQ$6),FIND("~",SUBSTITUTE(AQ$6," ","~",LEN(TRIM(AQ$6))-LEN(SUBSTITUTE(TRIM(AQ$6)," ",""))))-1)&amp;" Total",$B$6:$BB$305,ROW($A173)-5,FALSE))</f>
        <v>0</v>
      </c>
      <c r="AR173" s="143">
        <f ca="1">IF(AR$5&lt;&gt;"",HLOOKUP(AR$5,Functionalization!$G$6:$R$305,ROW($A173)-5,FALSE),IFERROR(INDEX(AR$269:AR$305,MATCH($F173,$B$269:$B$305,0))/VLOOKUP($F173,$B$269:$BB$305,MATCH(LEFT(TRIM(AR$6),FIND("~",SUBSTITUTE(AR$6,"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173))*HLOOKUP(LEFT(TRIM(AR$6),FIND("~",SUBSTITUTE(AR$6," ","~",LEN(TRIM(AR$6))-LEN(SUBSTITUTE(TRIM(AR$6)," ",""))))-1)&amp;" Total",$B$6:$BB$305,ROW($A173)-5,FALSE))</f>
        <v>0</v>
      </c>
      <c r="AS173" s="143">
        <f ca="1">IF(AS$5&lt;&gt;"",HLOOKUP(AS$5,Functionalization!$G$6:$R$305,ROW($A173)-5,FALSE),IFERROR(INDEX(AS$269:AS$305,MATCH($F173,$B$269:$B$305,0))/VLOOKUP($F173,$B$269:$BB$305,MATCH(LEFT(TRIM(AS$6),FIND("~",SUBSTITUTE(AS$6,"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173))*HLOOKUP(LEFT(TRIM(AS$6),FIND("~",SUBSTITUTE(AS$6," ","~",LEN(TRIM(AS$6))-LEN(SUBSTITUTE(TRIM(AS$6)," ",""))))-1)&amp;" Total",$B$6:$BB$305,ROW($A173)-5,FALSE))</f>
        <v>0</v>
      </c>
      <c r="AT173" s="143">
        <f ca="1">IF(AT$5&lt;&gt;"",HLOOKUP(AT$5,Functionalization!$G$6:$R$305,ROW($A173)-5,FALSE),IFERROR(INDEX(AT$269:AT$305,MATCH($F173,$B$269:$B$305,0))/VLOOKUP($F173,$B$269:$BB$305,MATCH(LEFT(TRIM(AT$6),FIND("~",SUBSTITUTE(AT$6,"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173))*HLOOKUP(LEFT(TRIM(AT$6),FIND("~",SUBSTITUTE(AT$6," ","~",LEN(TRIM(AT$6))-LEN(SUBSTITUTE(TRIM(AT$6)," ",""))))-1)&amp;" Total",$B$6:$BB$305,ROW($A173)-5,FALSE))</f>
        <v>0</v>
      </c>
      <c r="AU173" s="143">
        <f ca="1">IF(AU$5&lt;&gt;"",HLOOKUP(AU$5,Functionalization!$G$6:$R$305,ROW($A173)-5,FALSE),IFERROR(INDEX(AU$269:AU$305,MATCH($F173,$B$269:$B$305,0))/VLOOKUP($F173,$B$269:$BB$305,MATCH(LEFT(TRIM(AU$6),FIND("~",SUBSTITUTE(AU$6,"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173))*HLOOKUP(LEFT(TRIM(AU$6),FIND("~",SUBSTITUTE(AU$6," ","~",LEN(TRIM(AU$6))-LEN(SUBSTITUTE(TRIM(AU$6)," ",""))))-1)&amp;" Total",$B$6:$BB$305,ROW($A173)-5,FALSE))</f>
        <v>0</v>
      </c>
      <c r="AV173" s="143">
        <f ca="1">IF(AV$5&lt;&gt;"",HLOOKUP(AV$5,Functionalization!$G$6:$R$305,ROW($A173)-5,FALSE),IFERROR(INDEX(AV$269:AV$305,MATCH($F173,$B$269:$B$305,0))/VLOOKUP($F173,$B$269:$BB$305,MATCH(LEFT(TRIM(AV$6),FIND("~",SUBSTITUTE(AV$6,"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173))*HLOOKUP(LEFT(TRIM(AV$6),FIND("~",SUBSTITUTE(AV$6," ","~",LEN(TRIM(AV$6))-LEN(SUBSTITUTE(TRIM(AV$6)," ",""))))-1)&amp;" Total",$B$6:$BB$305,ROW($A173)-5,FALSE))</f>
        <v>0</v>
      </c>
      <c r="AW173" s="143">
        <f ca="1">IF(AW$5&lt;&gt;"",HLOOKUP(AW$5,Functionalization!$G$6:$R$305,ROW($A173)-5,FALSE),IFERROR(INDEX(AW$269:AW$305,MATCH($F173,$B$269:$B$305,0))/VLOOKUP($F173,$B$269:$BB$305,MATCH(LEFT(TRIM(AW$6),FIND("~",SUBSTITUTE(AW$6,"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173))*HLOOKUP(LEFT(TRIM(AW$6),FIND("~",SUBSTITUTE(AW$6," ","~",LEN(TRIM(AW$6))-LEN(SUBSTITUTE(TRIM(AW$6)," ",""))))-1)&amp;" Total",$B$6:$BB$305,ROW($A173)-5,FALSE))</f>
        <v>0</v>
      </c>
      <c r="AX173" s="143">
        <f ca="1">IF(AX$5&lt;&gt;"",HLOOKUP(AX$5,Functionalization!$G$6:$R$305,ROW($A173)-5,FALSE),IFERROR(INDEX(AX$269:AX$305,MATCH($F173,$B$269:$B$305,0))/VLOOKUP($F173,$B$269:$BB$305,MATCH(LEFT(TRIM(AX$6),FIND("~",SUBSTITUTE(AX$6,"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173))*HLOOKUP(LEFT(TRIM(AX$6),FIND("~",SUBSTITUTE(AX$6," ","~",LEN(TRIM(AX$6))-LEN(SUBSTITUTE(TRIM(AX$6)," ",""))))-1)&amp;" Total",$B$6:$BB$305,ROW($A173)-5,FALSE))</f>
        <v>0</v>
      </c>
      <c r="AY173" s="143">
        <f ca="1">IF(AY$5&lt;&gt;"",HLOOKUP(AY$5,Functionalization!$G$6:$R$305,ROW($A173)-5,FALSE),IFERROR(INDEX(AY$269:AY$305,MATCH($F173,$B$269:$B$305,0))/VLOOKUP($F173,$B$269:$BB$305,MATCH(LEFT(TRIM(AY$6),FIND("~",SUBSTITUTE(AY$6,"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173))*HLOOKUP(LEFT(TRIM(AY$6),FIND("~",SUBSTITUTE(AY$6," ","~",LEN(TRIM(AY$6))-LEN(SUBSTITUTE(TRIM(AY$6)," ",""))))-1)&amp;" Total",$B$6:$BB$305,ROW($A173)-5,FALSE))</f>
        <v>0</v>
      </c>
      <c r="AZ173" s="143">
        <f ca="1">IF(AZ$5&lt;&gt;"",HLOOKUP(AZ$5,Functionalization!$G$6:$R$305,ROW($A173)-5,FALSE),IFERROR(INDEX(AZ$269:AZ$305,MATCH($F173,$B$269:$B$305,0))/VLOOKUP($F173,$B$269:$BB$305,MATCH(LEFT(TRIM(AZ$6),FIND("~",SUBSTITUTE(AZ$6,"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173))*HLOOKUP(LEFT(TRIM(AZ$6),FIND("~",SUBSTITUTE(AZ$6," ","~",LEN(TRIM(AZ$6))-LEN(SUBSTITUTE(TRIM(AZ$6)," ",""))))-1)&amp;" Total",$B$6:$BB$305,ROW($A173)-5,FALSE))</f>
        <v>0</v>
      </c>
      <c r="BA173" s="143">
        <f ca="1">IF(BA$5&lt;&gt;"",HLOOKUP(BA$5,Functionalization!$G$6:$R$305,ROW($A173)-5,FALSE),IFERROR(INDEX(BA$269:BA$305,MATCH($F173,$B$269:$B$305,0))/VLOOKUP($F173,$B$269:$BB$305,MATCH(LEFT(TRIM(BA$6),FIND("~",SUBSTITUTE(BA$6,"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173))*HLOOKUP(LEFT(TRIM(BA$6),FIND("~",SUBSTITUTE(BA$6," ","~",LEN(TRIM(BA$6))-LEN(SUBSTITUTE(TRIM(BA$6)," ",""))))-1)&amp;" Total",$B$6:$BB$305,ROW($A173)-5,FALSE))</f>
        <v>0</v>
      </c>
      <c r="BB173" s="143">
        <f ca="1">IF(BB$5&lt;&gt;"",HLOOKUP(BB$5,Functionalization!$G$6:$R$305,ROW($A173)-5,FALSE),IFERROR(INDEX(BB$269:BB$305,MATCH($F173,$B$269:$B$305,0))/VLOOKUP($F173,$B$269:$BB$305,MATCH(LEFT(TRIM(BB$6),FIND("~",SUBSTITUTE(BB$6,"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173))*HLOOKUP(LEFT(TRIM(BB$6),FIND("~",SUBSTITUTE(BB$6," ","~",LEN(TRIM(BB$6))-LEN(SUBSTITUTE(TRIM(BB$6)," ",""))))-1)&amp;" Total",$B$6:$BB$305,ROW($A173)-5,FALSE))</f>
        <v>0</v>
      </c>
      <c r="BD173" s="79">
        <f ca="1">IFERROR(IF(SUMIF($G$6:$BB$6,BD$6&amp;" Total",$G173:$BB173)-(SUMIF($G$6:$BB$6,BD$6&amp;" "&amp;'Input-Func_Class'!$D$22,$G173:$BB173)+IFERROR(SUMIF($G$6:$BB$6,BD$6&amp;" "&amp;'Input-Func_Class'!$E$22,$G173:$BB173),SUMIF($G$6:$BB$6,BD$6&amp;" "&amp;'Input-Func_Class'!$B$24,$G173:$BB173))+SUMIF($G$6:$BB$6,BD$6&amp;" "&amp;'Input-Func_Class'!$F$22,$G173:$BB173))&lt;Check_Limit,0,1),1)</f>
        <v>0</v>
      </c>
      <c r="BE173" s="79">
        <f ca="1">IFERROR(IF(SUMIF($G$6:$BB$6,BE$6&amp;" Total",$G173:$BB173)-(SUMIF($G$6:$BB$6,BE$6&amp;" "&amp;'Input-Func_Class'!$D$22,$G173:$BB173)+IFERROR(SUMIF($G$6:$BB$6,BE$6&amp;" "&amp;'Input-Func_Class'!$E$22,$G173:$BB173),SUMIF($G$6:$BB$6,BE$6&amp;" "&amp;'Input-Func_Class'!$B$24,$G173:$BB173))+SUMIF($G$6:$BB$6,BE$6&amp;" "&amp;'Input-Func_Class'!$F$22,$G173:$BB173))&lt;Check_Limit,0,1),1)</f>
        <v>0</v>
      </c>
      <c r="BF173" s="79">
        <f ca="1">IFERROR(IF(SUMIF($G$6:$BB$6,BF$6&amp;" Total",$G173:$BB173)-(SUMIF($G$6:$BB$6,BF$6&amp;" "&amp;'Input-Func_Class'!$D$22,$G173:$BB173)+IFERROR(SUMIF($G$6:$BB$6,BF$6&amp;" "&amp;'Input-Func_Class'!$E$22,$G173:$BB173),SUMIF($G$6:$BB$6,BF$6&amp;" "&amp;'Input-Func_Class'!$B$24,$G173:$BB173))+SUMIF($G$6:$BB$6,BF$6&amp;" "&amp;'Input-Func_Class'!$F$22,$G173:$BB173))&lt;Check_Limit,0,1),1)</f>
        <v>0</v>
      </c>
      <c r="BG173" s="79">
        <f ca="1">IFERROR(IF(SUMIF($G$6:$BB$6,BG$6&amp;" Total",$G173:$BB173)-(SUMIF($G$6:$BB$6,BG$6&amp;" "&amp;'Input-Func_Class'!$D$22,$G173:$BB173)+IFERROR(SUMIF($G$6:$BB$6,BG$6&amp;" "&amp;'Input-Func_Class'!$E$22,$G173:$BB173),SUMIF($G$6:$BB$6,BG$6&amp;" "&amp;'Input-Func_Class'!$B$24,$G173:$BB173))+SUMIF($G$6:$BB$6,BG$6&amp;" "&amp;'Input-Func_Class'!$F$22,$G173:$BB173))&lt;Check_Limit,0,1),1)</f>
        <v>0</v>
      </c>
      <c r="BH173" s="79">
        <f ca="1">IFERROR(IF(SUMIF($G$6:$BB$6,BH$6&amp;" Total",$G173:$BB173)-(SUMIF($G$6:$BB$6,BH$6&amp;" "&amp;'Input-Func_Class'!$D$22,$G173:$BB173)+IFERROR(SUMIF($G$6:$BB$6,BH$6&amp;" "&amp;'Input-Func_Class'!$E$22,$G173:$BB173),SUMIF($G$6:$BB$6,BH$6&amp;" "&amp;'Input-Func_Class'!$B$24,$G173:$BB173))+SUMIF($G$6:$BB$6,BH$6&amp;" "&amp;'Input-Func_Class'!$F$22,$G173:$BB173))&lt;Check_Limit,0,1),1)</f>
        <v>0</v>
      </c>
      <c r="BI173" s="79">
        <f ca="1">IFERROR(IF(SUMIF($G$6:$BB$6,BI$6&amp;" Total",$G173:$BB173)-(SUMIF($G$6:$BB$6,BI$6&amp;" "&amp;'Input-Func_Class'!$D$22,$G173:$BB173)+IFERROR(SUMIF($G$6:$BB$6,BI$6&amp;" "&amp;'Input-Func_Class'!$E$22,$G173:$BB173),SUMIF($G$6:$BB$6,BI$6&amp;" "&amp;'Input-Func_Class'!$B$24,$G173:$BB173))+SUMIF($G$6:$BB$6,BI$6&amp;" "&amp;'Input-Func_Class'!$F$22,$G173:$BB173))&lt;Check_Limit,0,1),1)</f>
        <v>0</v>
      </c>
      <c r="BJ173" s="79">
        <f ca="1">IFERROR(IF(SUMIF($G$6:$BB$6,BJ$6&amp;" Total",$G173:$BB173)-(SUMIF($G$6:$BB$6,BJ$6&amp;" "&amp;'Input-Func_Class'!$D$22,$G173:$BB173)+IFERROR(SUMIF($G$6:$BB$6,BJ$6&amp;" "&amp;'Input-Func_Class'!$E$22,$G173:$BB173),SUMIF($G$6:$BB$6,BJ$6&amp;" "&amp;'Input-Func_Class'!$B$24,$G173:$BB173))+SUMIF($G$6:$BB$6,BJ$6&amp;" "&amp;'Input-Func_Class'!$F$22,$G173:$BB173))&lt;Check_Limit,0,1),1)</f>
        <v>0</v>
      </c>
      <c r="BK173" s="79">
        <f ca="1">IFERROR(IF(SUMIF($G$6:$BB$6,BK$6&amp;" Total",$G173:$BB173)-(SUMIF($G$6:$BB$6,BK$6&amp;" "&amp;'Input-Func_Class'!$D$22,$G173:$BB173)+IFERROR(SUMIF($G$6:$BB$6,BK$6&amp;" "&amp;'Input-Func_Class'!$E$22,$G173:$BB173),SUMIF($G$6:$BB$6,BK$6&amp;" "&amp;'Input-Func_Class'!$B$24,$G173:$BB173))+SUMIF($G$6:$BB$6,BK$6&amp;" "&amp;'Input-Func_Class'!$F$22,$G173:$BB173))&lt;Check_Limit,0,1),1)</f>
        <v>0</v>
      </c>
      <c r="BL173" s="79">
        <f ca="1">IFERROR(IF(SUMIF($G$6:$BB$6,BL$6&amp;" Total",$G173:$BB173)-(SUMIF($G$6:$BB$6,BL$6&amp;" "&amp;'Input-Func_Class'!$D$22,$G173:$BB173)+IFERROR(SUMIF($G$6:$BB$6,BL$6&amp;" "&amp;'Input-Func_Class'!$E$22,$G173:$BB173),SUMIF($G$6:$BB$6,BL$6&amp;" "&amp;'Input-Func_Class'!$B$24,$G173:$BB173))+SUMIF($G$6:$BB$6,BL$6&amp;" "&amp;'Input-Func_Class'!$F$22,$G173:$BB173))&lt;Check_Limit,0,1),1)</f>
        <v>0</v>
      </c>
      <c r="BM173" s="79">
        <f ca="1">IFERROR(IF(SUMIF($G$6:$BB$6,BM$6&amp;" Total",$G173:$BB173)-(SUMIF($G$6:$BB$6,BM$6&amp;" "&amp;'Input-Func_Class'!$D$22,$G173:$BB173)+IFERROR(SUMIF($G$6:$BB$6,BM$6&amp;" "&amp;'Input-Func_Class'!$E$22,$G173:$BB173),SUMIF($G$6:$BB$6,BM$6&amp;" "&amp;'Input-Func_Class'!$B$24,$G173:$BB173))+SUMIF($G$6:$BB$6,BM$6&amp;" "&amp;'Input-Func_Class'!$F$22,$G173:$BB173))&lt;Check_Limit,0,1),1)</f>
        <v>0</v>
      </c>
      <c r="BN173" s="79">
        <f ca="1">IFERROR(IF(SUMIF($G$6:$BB$6,BN$6&amp;" Total",$G173:$BB173)-(SUMIF($G$6:$BB$6,BN$6&amp;" "&amp;'Input-Func_Class'!$D$22,$G173:$BB173)+IFERROR(SUMIF($G$6:$BB$6,BN$6&amp;" "&amp;'Input-Func_Class'!$E$22,$G173:$BB173),SUMIF($G$6:$BB$6,BN$6&amp;" "&amp;'Input-Func_Class'!$B$24,$G173:$BB173))+SUMIF($G$6:$BB$6,BN$6&amp;" "&amp;'Input-Func_Class'!$F$22,$G173:$BB173))&lt;Check_Limit,0,1),1)</f>
        <v>0</v>
      </c>
      <c r="BO173" s="79">
        <f ca="1">IFERROR(IF(SUMIF($G$6:$BB$6,BO$6&amp;" Total",$G173:$BB173)-(SUMIF($G$6:$BB$6,BO$6&amp;" "&amp;'Input-Func_Class'!$D$22,$G173:$BB173)+IFERROR(SUMIF($G$6:$BB$6,BO$6&amp;" "&amp;'Input-Func_Class'!$E$22,$G173:$BB173),SUMIF($G$6:$BB$6,BO$6&amp;" "&amp;'Input-Func_Class'!$B$24,$G173:$BB173))+SUMIF($G$6:$BB$6,BO$6&amp;" "&amp;'Input-Func_Class'!$F$22,$G173:$BB173))&lt;Check_Limit,0,1),1)</f>
        <v>0</v>
      </c>
    </row>
    <row r="174" spans="1:67" outlineLevel="1">
      <c r="A174" s="113">
        <f>IF(ISBLANK('Input-Accounts'!A174),"",'Input-Accounts'!A174)</f>
        <v>149</v>
      </c>
      <c r="B174" s="17" t="str">
        <f>IF(ISBLANK('Input-Accounts'!B174),"",'Input-Accounts'!B174)</f>
        <v>Miscellaneous sales expenses</v>
      </c>
      <c r="C174" s="113">
        <f>IF(ISBLANK('Input-Accounts'!C174),"",'Input-Accounts'!C174)</f>
        <v>916</v>
      </c>
      <c r="D174" s="143">
        <f>Functionalization!$D174</f>
        <v>0</v>
      </c>
      <c r="E174" s="143">
        <f t="shared" si="27"/>
        <v>0</v>
      </c>
      <c r="F174" s="89" t="str">
        <f>IF($D174=0,"-",IF('Input-Accounts'!$E174&lt;&gt;0,'Input-Accounts'!$E174,'Input-Accounts'!$G174))</f>
        <v>-</v>
      </c>
      <c r="G174" s="143">
        <f ca="1">IF(G$5&lt;&gt;"",HLOOKUP(G$5,Functionalization!$G$6:$R$305,ROW($A174)-5,FALSE),IFERROR(INDEX(G$269:G$305,MATCH($F174,$B$269:$B$305,0))/VLOOKUP($F174,$B$269:$BB$305,MATCH(LEFT(TRIM(G$6),FIND("~",SUBSTITUTE(G$6,"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174))*HLOOKUP(LEFT(TRIM(G$6),FIND("~",SUBSTITUTE(G$6," ","~",LEN(TRIM(G$6))-LEN(SUBSTITUTE(TRIM(G$6)," ",""))))-1)&amp;" Total",$B$6:$BB$305,ROW($A174)-5,FALSE))</f>
        <v>0</v>
      </c>
      <c r="H174" s="143">
        <f ca="1">IF(H$5&lt;&gt;"",HLOOKUP(H$5,Functionalization!$G$6:$R$305,ROW($A174)-5,FALSE),IFERROR(INDEX(H$269:H$305,MATCH($F174,$B$269:$B$305,0))/VLOOKUP($F174,$B$269:$BB$305,MATCH(LEFT(TRIM(H$6),FIND("~",SUBSTITUTE(H$6,"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174))*HLOOKUP(LEFT(TRIM(H$6),FIND("~",SUBSTITUTE(H$6," ","~",LEN(TRIM(H$6))-LEN(SUBSTITUTE(TRIM(H$6)," ",""))))-1)&amp;" Total",$B$6:$BB$305,ROW($A174)-5,FALSE))</f>
        <v>0</v>
      </c>
      <c r="I174" s="143">
        <f ca="1">IF(I$5&lt;&gt;"",HLOOKUP(I$5,Functionalization!$G$6:$R$305,ROW($A174)-5,FALSE),IFERROR(INDEX(I$269:I$305,MATCH($F174,$B$269:$B$305,0))/VLOOKUP($F174,$B$269:$BB$305,MATCH(LEFT(TRIM(I$6),FIND("~",SUBSTITUTE(I$6,"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174))*HLOOKUP(LEFT(TRIM(I$6),FIND("~",SUBSTITUTE(I$6," ","~",LEN(TRIM(I$6))-LEN(SUBSTITUTE(TRIM(I$6)," ",""))))-1)&amp;" Total",$B$6:$BB$305,ROW($A174)-5,FALSE))</f>
        <v>0</v>
      </c>
      <c r="J174" s="143">
        <f ca="1">IF(J$5&lt;&gt;"",HLOOKUP(J$5,Functionalization!$G$6:$R$305,ROW($A174)-5,FALSE),IFERROR(INDEX(J$269:J$305,MATCH($F174,$B$269:$B$305,0))/VLOOKUP($F174,$B$269:$BB$305,MATCH(LEFT(TRIM(J$6),FIND("~",SUBSTITUTE(J$6,"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174))*HLOOKUP(LEFT(TRIM(J$6),FIND("~",SUBSTITUTE(J$6," ","~",LEN(TRIM(J$6))-LEN(SUBSTITUTE(TRIM(J$6)," ",""))))-1)&amp;" Total",$B$6:$BB$305,ROW($A174)-5,FALSE))</f>
        <v>0</v>
      </c>
      <c r="K174" s="143">
        <f ca="1">IF(K$5&lt;&gt;"",HLOOKUP(K$5,Functionalization!$G$6:$R$305,ROW($A174)-5,FALSE),IFERROR(INDEX(K$269:K$305,MATCH($F174,$B$269:$B$305,0))/VLOOKUP($F174,$B$269:$BB$305,MATCH(LEFT(TRIM(K$6),FIND("~",SUBSTITUTE(K$6,"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174))*HLOOKUP(LEFT(TRIM(K$6),FIND("~",SUBSTITUTE(K$6," ","~",LEN(TRIM(K$6))-LEN(SUBSTITUTE(TRIM(K$6)," ",""))))-1)&amp;" Total",$B$6:$BB$305,ROW($A174)-5,FALSE))</f>
        <v>0</v>
      </c>
      <c r="L174" s="143">
        <f ca="1">IF(L$5&lt;&gt;"",HLOOKUP(L$5,Functionalization!$G$6:$R$305,ROW($A174)-5,FALSE),IFERROR(INDEX(L$269:L$305,MATCH($F174,$B$269:$B$305,0))/VLOOKUP($F174,$B$269:$BB$305,MATCH(LEFT(TRIM(L$6),FIND("~",SUBSTITUTE(L$6,"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174))*HLOOKUP(LEFT(TRIM(L$6),FIND("~",SUBSTITUTE(L$6," ","~",LEN(TRIM(L$6))-LEN(SUBSTITUTE(TRIM(L$6)," ",""))))-1)&amp;" Total",$B$6:$BB$305,ROW($A174)-5,FALSE))</f>
        <v>0</v>
      </c>
      <c r="M174" s="143">
        <f ca="1">IF(M$5&lt;&gt;"",HLOOKUP(M$5,Functionalization!$G$6:$R$305,ROW($A174)-5,FALSE),IFERROR(INDEX(M$269:M$305,MATCH($F174,$B$269:$B$305,0))/VLOOKUP($F174,$B$269:$BB$305,MATCH(LEFT(TRIM(M$6),FIND("~",SUBSTITUTE(M$6,"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174))*HLOOKUP(LEFT(TRIM(M$6),FIND("~",SUBSTITUTE(M$6," ","~",LEN(TRIM(M$6))-LEN(SUBSTITUTE(TRIM(M$6)," ",""))))-1)&amp;" Total",$B$6:$BB$305,ROW($A174)-5,FALSE))</f>
        <v>0</v>
      </c>
      <c r="N174" s="143">
        <f ca="1">IF(N$5&lt;&gt;"",HLOOKUP(N$5,Functionalization!$G$6:$R$305,ROW($A174)-5,FALSE),IFERROR(INDEX(N$269:N$305,MATCH($F174,$B$269:$B$305,0))/VLOOKUP($F174,$B$269:$BB$305,MATCH(LEFT(TRIM(N$6),FIND("~",SUBSTITUTE(N$6,"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174))*HLOOKUP(LEFT(TRIM(N$6),FIND("~",SUBSTITUTE(N$6," ","~",LEN(TRIM(N$6))-LEN(SUBSTITUTE(TRIM(N$6)," ",""))))-1)&amp;" Total",$B$6:$BB$305,ROW($A174)-5,FALSE))</f>
        <v>0</v>
      </c>
      <c r="O174" s="143">
        <f ca="1">IF(O$5&lt;&gt;"",HLOOKUP(O$5,Functionalization!$G$6:$R$305,ROW($A174)-5,FALSE),IFERROR(INDEX(O$269:O$305,MATCH($F174,$B$269:$B$305,0))/VLOOKUP($F174,$B$269:$BB$305,MATCH(LEFT(TRIM(O$6),FIND("~",SUBSTITUTE(O$6,"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174))*HLOOKUP(LEFT(TRIM(O$6),FIND("~",SUBSTITUTE(O$6," ","~",LEN(TRIM(O$6))-LEN(SUBSTITUTE(TRIM(O$6)," ",""))))-1)&amp;" Total",$B$6:$BB$305,ROW($A174)-5,FALSE))</f>
        <v>0</v>
      </c>
      <c r="P174" s="143">
        <f ca="1">IF(P$5&lt;&gt;"",HLOOKUP(P$5,Functionalization!$G$6:$R$305,ROW($A174)-5,FALSE),IFERROR(INDEX(P$269:P$305,MATCH($F174,$B$269:$B$305,0))/VLOOKUP($F174,$B$269:$BB$305,MATCH(LEFT(TRIM(P$6),FIND("~",SUBSTITUTE(P$6,"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174))*HLOOKUP(LEFT(TRIM(P$6),FIND("~",SUBSTITUTE(P$6," ","~",LEN(TRIM(P$6))-LEN(SUBSTITUTE(TRIM(P$6)," ",""))))-1)&amp;" Total",$B$6:$BB$305,ROW($A174)-5,FALSE))</f>
        <v>0</v>
      </c>
      <c r="Q174" s="143">
        <f ca="1">IF(Q$5&lt;&gt;"",HLOOKUP(Q$5,Functionalization!$G$6:$R$305,ROW($A174)-5,FALSE),IFERROR(INDEX(Q$269:Q$305,MATCH($F174,$B$269:$B$305,0))/VLOOKUP($F174,$B$269:$BB$305,MATCH(LEFT(TRIM(Q$6),FIND("~",SUBSTITUTE(Q$6,"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174))*HLOOKUP(LEFT(TRIM(Q$6),FIND("~",SUBSTITUTE(Q$6," ","~",LEN(TRIM(Q$6))-LEN(SUBSTITUTE(TRIM(Q$6)," ",""))))-1)&amp;" Total",$B$6:$BB$305,ROW($A174)-5,FALSE))</f>
        <v>0</v>
      </c>
      <c r="R174" s="143">
        <f ca="1">IF(R$5&lt;&gt;"",HLOOKUP(R$5,Functionalization!$G$6:$R$305,ROW($A174)-5,FALSE),IFERROR(INDEX(R$269:R$305,MATCH($F174,$B$269:$B$305,0))/VLOOKUP($F174,$B$269:$BB$305,MATCH(LEFT(TRIM(R$6),FIND("~",SUBSTITUTE(R$6,"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174))*HLOOKUP(LEFT(TRIM(R$6),FIND("~",SUBSTITUTE(R$6," ","~",LEN(TRIM(R$6))-LEN(SUBSTITUTE(TRIM(R$6)," ",""))))-1)&amp;" Total",$B$6:$BB$305,ROW($A174)-5,FALSE))</f>
        <v>0</v>
      </c>
      <c r="S174" s="143">
        <f ca="1">IF(S$5&lt;&gt;"",HLOOKUP(S$5,Functionalization!$G$6:$R$305,ROW($A174)-5,FALSE),IFERROR(INDEX(S$269:S$305,MATCH($F174,$B$269:$B$305,0))/VLOOKUP($F174,$B$269:$BB$305,MATCH(LEFT(TRIM(S$6),FIND("~",SUBSTITUTE(S$6,"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174))*HLOOKUP(LEFT(TRIM(S$6),FIND("~",SUBSTITUTE(S$6," ","~",LEN(TRIM(S$6))-LEN(SUBSTITUTE(TRIM(S$6)," ",""))))-1)&amp;" Total",$B$6:$BB$305,ROW($A174)-5,FALSE))</f>
        <v>0</v>
      </c>
      <c r="T174" s="143">
        <f ca="1">IF(T$5&lt;&gt;"",HLOOKUP(T$5,Functionalization!$G$6:$R$305,ROW($A174)-5,FALSE),IFERROR(INDEX(T$269:T$305,MATCH($F174,$B$269:$B$305,0))/VLOOKUP($F174,$B$269:$BB$305,MATCH(LEFT(TRIM(T$6),FIND("~",SUBSTITUTE(T$6,"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174))*HLOOKUP(LEFT(TRIM(T$6),FIND("~",SUBSTITUTE(T$6," ","~",LEN(TRIM(T$6))-LEN(SUBSTITUTE(TRIM(T$6)," ",""))))-1)&amp;" Total",$B$6:$BB$305,ROW($A174)-5,FALSE))</f>
        <v>0</v>
      </c>
      <c r="U174" s="143">
        <f ca="1">IF(U$5&lt;&gt;"",HLOOKUP(U$5,Functionalization!$G$6:$R$305,ROW($A174)-5,FALSE),IFERROR(INDEX(U$269:U$305,MATCH($F174,$B$269:$B$305,0))/VLOOKUP($F174,$B$269:$BB$305,MATCH(LEFT(TRIM(U$6),FIND("~",SUBSTITUTE(U$6,"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174))*HLOOKUP(LEFT(TRIM(U$6),FIND("~",SUBSTITUTE(U$6," ","~",LEN(TRIM(U$6))-LEN(SUBSTITUTE(TRIM(U$6)," ",""))))-1)&amp;" Total",$B$6:$BB$305,ROW($A174)-5,FALSE))</f>
        <v>0</v>
      </c>
      <c r="V174" s="143">
        <f ca="1">IF(V$5&lt;&gt;"",HLOOKUP(V$5,Functionalization!$G$6:$R$305,ROW($A174)-5,FALSE),IFERROR(INDEX(V$269:V$305,MATCH($F174,$B$269:$B$305,0))/VLOOKUP($F174,$B$269:$BB$305,MATCH(LEFT(TRIM(V$6),FIND("~",SUBSTITUTE(V$6,"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174))*HLOOKUP(LEFT(TRIM(V$6),FIND("~",SUBSTITUTE(V$6," ","~",LEN(TRIM(V$6))-LEN(SUBSTITUTE(TRIM(V$6)," ",""))))-1)&amp;" Total",$B$6:$BB$305,ROW($A174)-5,FALSE))</f>
        <v>0</v>
      </c>
      <c r="W174" s="143">
        <f ca="1">IF(W$5&lt;&gt;"",HLOOKUP(W$5,Functionalization!$G$6:$R$305,ROW($A174)-5,FALSE),IFERROR(INDEX(W$269:W$305,MATCH($F174,$B$269:$B$305,0))/VLOOKUP($F174,$B$269:$BB$305,MATCH(LEFT(TRIM(W$6),FIND("~",SUBSTITUTE(W$6,"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174))*HLOOKUP(LEFT(TRIM(W$6),FIND("~",SUBSTITUTE(W$6," ","~",LEN(TRIM(W$6))-LEN(SUBSTITUTE(TRIM(W$6)," ",""))))-1)&amp;" Total",$B$6:$BB$305,ROW($A174)-5,FALSE))</f>
        <v>0</v>
      </c>
      <c r="X174" s="143">
        <f ca="1">IF(X$5&lt;&gt;"",HLOOKUP(X$5,Functionalization!$G$6:$R$305,ROW($A174)-5,FALSE),IFERROR(INDEX(X$269:X$305,MATCH($F174,$B$269:$B$305,0))/VLOOKUP($F174,$B$269:$BB$305,MATCH(LEFT(TRIM(X$6),FIND("~",SUBSTITUTE(X$6,"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174))*HLOOKUP(LEFT(TRIM(X$6),FIND("~",SUBSTITUTE(X$6," ","~",LEN(TRIM(X$6))-LEN(SUBSTITUTE(TRIM(X$6)," ",""))))-1)&amp;" Total",$B$6:$BB$305,ROW($A174)-5,FALSE))</f>
        <v>0</v>
      </c>
      <c r="Y174" s="143">
        <f ca="1">IF(Y$5&lt;&gt;"",HLOOKUP(Y$5,Functionalization!$G$6:$R$305,ROW($A174)-5,FALSE),IFERROR(INDEX(Y$269:Y$305,MATCH($F174,$B$269:$B$305,0))/VLOOKUP($F174,$B$269:$BB$305,MATCH(LEFT(TRIM(Y$6),FIND("~",SUBSTITUTE(Y$6,"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174))*HLOOKUP(LEFT(TRIM(Y$6),FIND("~",SUBSTITUTE(Y$6," ","~",LEN(TRIM(Y$6))-LEN(SUBSTITUTE(TRIM(Y$6)," ",""))))-1)&amp;" Total",$B$6:$BB$305,ROW($A174)-5,FALSE))</f>
        <v>0</v>
      </c>
      <c r="Z174" s="143">
        <f ca="1">IF(Z$5&lt;&gt;"",HLOOKUP(Z$5,Functionalization!$G$6:$R$305,ROW($A174)-5,FALSE),IFERROR(INDEX(Z$269:Z$305,MATCH($F174,$B$269:$B$305,0))/VLOOKUP($F174,$B$269:$BB$305,MATCH(LEFT(TRIM(Z$6),FIND("~",SUBSTITUTE(Z$6,"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174))*HLOOKUP(LEFT(TRIM(Z$6),FIND("~",SUBSTITUTE(Z$6," ","~",LEN(TRIM(Z$6))-LEN(SUBSTITUTE(TRIM(Z$6)," ",""))))-1)&amp;" Total",$B$6:$BB$305,ROW($A174)-5,FALSE))</f>
        <v>0</v>
      </c>
      <c r="AA174" s="143">
        <f ca="1">IF(AA$5&lt;&gt;"",HLOOKUP(AA$5,Functionalization!$G$6:$R$305,ROW($A174)-5,FALSE),IFERROR(INDEX(AA$269:AA$305,MATCH($F174,$B$269:$B$305,0))/VLOOKUP($F174,$B$269:$BB$305,MATCH(LEFT(TRIM(AA$6),FIND("~",SUBSTITUTE(AA$6,"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174))*HLOOKUP(LEFT(TRIM(AA$6),FIND("~",SUBSTITUTE(AA$6," ","~",LEN(TRIM(AA$6))-LEN(SUBSTITUTE(TRIM(AA$6)," ",""))))-1)&amp;" Total",$B$6:$BB$305,ROW($A174)-5,FALSE))</f>
        <v>0</v>
      </c>
      <c r="AB174" s="143">
        <f ca="1">IF(AB$5&lt;&gt;"",HLOOKUP(AB$5,Functionalization!$G$6:$R$305,ROW($A174)-5,FALSE),IFERROR(INDEX(AB$269:AB$305,MATCH($F174,$B$269:$B$305,0))/VLOOKUP($F174,$B$269:$BB$305,MATCH(LEFT(TRIM(AB$6),FIND("~",SUBSTITUTE(AB$6,"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174))*HLOOKUP(LEFT(TRIM(AB$6),FIND("~",SUBSTITUTE(AB$6," ","~",LEN(TRIM(AB$6))-LEN(SUBSTITUTE(TRIM(AB$6)," ",""))))-1)&amp;" Total",$B$6:$BB$305,ROW($A174)-5,FALSE))</f>
        <v>0</v>
      </c>
      <c r="AC174" s="143">
        <f ca="1">IF(AC$5&lt;&gt;"",HLOOKUP(AC$5,Functionalization!$G$6:$R$305,ROW($A174)-5,FALSE),IFERROR(INDEX(AC$269:AC$305,MATCH($F174,$B$269:$B$305,0))/VLOOKUP($F174,$B$269:$BB$305,MATCH(LEFT(TRIM(AC$6),FIND("~",SUBSTITUTE(AC$6,"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174))*HLOOKUP(LEFT(TRIM(AC$6),FIND("~",SUBSTITUTE(AC$6," ","~",LEN(TRIM(AC$6))-LEN(SUBSTITUTE(TRIM(AC$6)," ",""))))-1)&amp;" Total",$B$6:$BB$305,ROW($A174)-5,FALSE))</f>
        <v>0</v>
      </c>
      <c r="AD174" s="143">
        <f ca="1">IF(AD$5&lt;&gt;"",HLOOKUP(AD$5,Functionalization!$G$6:$R$305,ROW($A174)-5,FALSE),IFERROR(INDEX(AD$269:AD$305,MATCH($F174,$B$269:$B$305,0))/VLOOKUP($F174,$B$269:$BB$305,MATCH(LEFT(TRIM(AD$6),FIND("~",SUBSTITUTE(AD$6,"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174))*HLOOKUP(LEFT(TRIM(AD$6),FIND("~",SUBSTITUTE(AD$6," ","~",LEN(TRIM(AD$6))-LEN(SUBSTITUTE(TRIM(AD$6)," ",""))))-1)&amp;" Total",$B$6:$BB$305,ROW($A174)-5,FALSE))</f>
        <v>0</v>
      </c>
      <c r="AE174" s="143">
        <f ca="1">IF(AE$5&lt;&gt;"",HLOOKUP(AE$5,Functionalization!$G$6:$R$305,ROW($A174)-5,FALSE),IFERROR(INDEX(AE$269:AE$305,MATCH($F174,$B$269:$B$305,0))/VLOOKUP($F174,$B$269:$BB$305,MATCH(LEFT(TRIM(AE$6),FIND("~",SUBSTITUTE(AE$6,"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174))*HLOOKUP(LEFT(TRIM(AE$6),FIND("~",SUBSTITUTE(AE$6," ","~",LEN(TRIM(AE$6))-LEN(SUBSTITUTE(TRIM(AE$6)," ",""))))-1)&amp;" Total",$B$6:$BB$305,ROW($A174)-5,FALSE))</f>
        <v>0</v>
      </c>
      <c r="AF174" s="143">
        <f ca="1">IF(AF$5&lt;&gt;"",HLOOKUP(AF$5,Functionalization!$G$6:$R$305,ROW($A174)-5,FALSE),IFERROR(INDEX(AF$269:AF$305,MATCH($F174,$B$269:$B$305,0))/VLOOKUP($F174,$B$269:$BB$305,MATCH(LEFT(TRIM(AF$6),FIND("~",SUBSTITUTE(AF$6,"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174))*HLOOKUP(LEFT(TRIM(AF$6),FIND("~",SUBSTITUTE(AF$6," ","~",LEN(TRIM(AF$6))-LEN(SUBSTITUTE(TRIM(AF$6)," ",""))))-1)&amp;" Total",$B$6:$BB$305,ROW($A174)-5,FALSE))</f>
        <v>0</v>
      </c>
      <c r="AG174" s="143">
        <f ca="1">IF(AG$5&lt;&gt;"",HLOOKUP(AG$5,Functionalization!$G$6:$R$305,ROW($A174)-5,FALSE),IFERROR(INDEX(AG$269:AG$305,MATCH($F174,$B$269:$B$305,0))/VLOOKUP($F174,$B$269:$BB$305,MATCH(LEFT(TRIM(AG$6),FIND("~",SUBSTITUTE(AG$6,"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174))*HLOOKUP(LEFT(TRIM(AG$6),FIND("~",SUBSTITUTE(AG$6," ","~",LEN(TRIM(AG$6))-LEN(SUBSTITUTE(TRIM(AG$6)," ",""))))-1)&amp;" Total",$B$6:$BB$305,ROW($A174)-5,FALSE))</f>
        <v>0</v>
      </c>
      <c r="AH174" s="143">
        <f ca="1">IF(AH$5&lt;&gt;"",HLOOKUP(AH$5,Functionalization!$G$6:$R$305,ROW($A174)-5,FALSE),IFERROR(INDEX(AH$269:AH$305,MATCH($F174,$B$269:$B$305,0))/VLOOKUP($F174,$B$269:$BB$305,MATCH(LEFT(TRIM(AH$6),FIND("~",SUBSTITUTE(AH$6,"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174))*HLOOKUP(LEFT(TRIM(AH$6),FIND("~",SUBSTITUTE(AH$6," ","~",LEN(TRIM(AH$6))-LEN(SUBSTITUTE(TRIM(AH$6)," ",""))))-1)&amp;" Total",$B$6:$BB$305,ROW($A174)-5,FALSE))</f>
        <v>0</v>
      </c>
      <c r="AI174" s="143">
        <f ca="1">IF(AI$5&lt;&gt;"",HLOOKUP(AI$5,Functionalization!$G$6:$R$305,ROW($A174)-5,FALSE),IFERROR(INDEX(AI$269:AI$305,MATCH($F174,$B$269:$B$305,0))/VLOOKUP($F174,$B$269:$BB$305,MATCH(LEFT(TRIM(AI$6),FIND("~",SUBSTITUTE(AI$6,"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174))*HLOOKUP(LEFT(TRIM(AI$6),FIND("~",SUBSTITUTE(AI$6," ","~",LEN(TRIM(AI$6))-LEN(SUBSTITUTE(TRIM(AI$6)," ",""))))-1)&amp;" Total",$B$6:$BB$305,ROW($A174)-5,FALSE))</f>
        <v>0</v>
      </c>
      <c r="AJ174" s="143">
        <f ca="1">IF(AJ$5&lt;&gt;"",HLOOKUP(AJ$5,Functionalization!$G$6:$R$305,ROW($A174)-5,FALSE),IFERROR(INDEX(AJ$269:AJ$305,MATCH($F174,$B$269:$B$305,0))/VLOOKUP($F174,$B$269:$BB$305,MATCH(LEFT(TRIM(AJ$6),FIND("~",SUBSTITUTE(AJ$6,"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174))*HLOOKUP(LEFT(TRIM(AJ$6),FIND("~",SUBSTITUTE(AJ$6," ","~",LEN(TRIM(AJ$6))-LEN(SUBSTITUTE(TRIM(AJ$6)," ",""))))-1)&amp;" Total",$B$6:$BB$305,ROW($A174)-5,FALSE))</f>
        <v>0</v>
      </c>
      <c r="AK174" s="143">
        <f ca="1">IF(AK$5&lt;&gt;"",HLOOKUP(AK$5,Functionalization!$G$6:$R$305,ROW($A174)-5,FALSE),IFERROR(INDEX(AK$269:AK$305,MATCH($F174,$B$269:$B$305,0))/VLOOKUP($F174,$B$269:$BB$305,MATCH(LEFT(TRIM(AK$6),FIND("~",SUBSTITUTE(AK$6,"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174))*HLOOKUP(LEFT(TRIM(AK$6),FIND("~",SUBSTITUTE(AK$6," ","~",LEN(TRIM(AK$6))-LEN(SUBSTITUTE(TRIM(AK$6)," ",""))))-1)&amp;" Total",$B$6:$BB$305,ROW($A174)-5,FALSE))</f>
        <v>0</v>
      </c>
      <c r="AL174" s="143">
        <f ca="1">IF(AL$5&lt;&gt;"",HLOOKUP(AL$5,Functionalization!$G$6:$R$305,ROW($A174)-5,FALSE),IFERROR(INDEX(AL$269:AL$305,MATCH($F174,$B$269:$B$305,0))/VLOOKUP($F174,$B$269:$BB$305,MATCH(LEFT(TRIM(AL$6),FIND("~",SUBSTITUTE(AL$6,"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174))*HLOOKUP(LEFT(TRIM(AL$6),FIND("~",SUBSTITUTE(AL$6," ","~",LEN(TRIM(AL$6))-LEN(SUBSTITUTE(TRIM(AL$6)," ",""))))-1)&amp;" Total",$B$6:$BB$305,ROW($A174)-5,FALSE))</f>
        <v>0</v>
      </c>
      <c r="AM174" s="143">
        <f ca="1">IF(AM$5&lt;&gt;"",HLOOKUP(AM$5,Functionalization!$G$6:$R$305,ROW($A174)-5,FALSE),IFERROR(INDEX(AM$269:AM$305,MATCH($F174,$B$269:$B$305,0))/VLOOKUP($F174,$B$269:$BB$305,MATCH(LEFT(TRIM(AM$6),FIND("~",SUBSTITUTE(AM$6,"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174))*HLOOKUP(LEFT(TRIM(AM$6),FIND("~",SUBSTITUTE(AM$6," ","~",LEN(TRIM(AM$6))-LEN(SUBSTITUTE(TRIM(AM$6)," ",""))))-1)&amp;" Total",$B$6:$BB$305,ROW($A174)-5,FALSE))</f>
        <v>0</v>
      </c>
      <c r="AN174" s="143">
        <f ca="1">IF(AN$5&lt;&gt;"",HLOOKUP(AN$5,Functionalization!$G$6:$R$305,ROW($A174)-5,FALSE),IFERROR(INDEX(AN$269:AN$305,MATCH($F174,$B$269:$B$305,0))/VLOOKUP($F174,$B$269:$BB$305,MATCH(LEFT(TRIM(AN$6),FIND("~",SUBSTITUTE(AN$6,"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174))*HLOOKUP(LEFT(TRIM(AN$6),FIND("~",SUBSTITUTE(AN$6," ","~",LEN(TRIM(AN$6))-LEN(SUBSTITUTE(TRIM(AN$6)," ",""))))-1)&amp;" Total",$B$6:$BB$305,ROW($A174)-5,FALSE))</f>
        <v>0</v>
      </c>
      <c r="AO174" s="143">
        <f ca="1">IF(AO$5&lt;&gt;"",HLOOKUP(AO$5,Functionalization!$G$6:$R$305,ROW($A174)-5,FALSE),IFERROR(INDEX(AO$269:AO$305,MATCH($F174,$B$269:$B$305,0))/VLOOKUP($F174,$B$269:$BB$305,MATCH(LEFT(TRIM(AO$6),FIND("~",SUBSTITUTE(AO$6,"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174))*HLOOKUP(LEFT(TRIM(AO$6),FIND("~",SUBSTITUTE(AO$6," ","~",LEN(TRIM(AO$6))-LEN(SUBSTITUTE(TRIM(AO$6)," ",""))))-1)&amp;" Total",$B$6:$BB$305,ROW($A174)-5,FALSE))</f>
        <v>0</v>
      </c>
      <c r="AP174" s="143">
        <f ca="1">IF(AP$5&lt;&gt;"",HLOOKUP(AP$5,Functionalization!$G$6:$R$305,ROW($A174)-5,FALSE),IFERROR(INDEX(AP$269:AP$305,MATCH($F174,$B$269:$B$305,0))/VLOOKUP($F174,$B$269:$BB$305,MATCH(LEFT(TRIM(AP$6),FIND("~",SUBSTITUTE(AP$6,"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174))*HLOOKUP(LEFT(TRIM(AP$6),FIND("~",SUBSTITUTE(AP$6," ","~",LEN(TRIM(AP$6))-LEN(SUBSTITUTE(TRIM(AP$6)," ",""))))-1)&amp;" Total",$B$6:$BB$305,ROW($A174)-5,FALSE))</f>
        <v>0</v>
      </c>
      <c r="AQ174" s="143">
        <f ca="1">IF(AQ$5&lt;&gt;"",HLOOKUP(AQ$5,Functionalization!$G$6:$R$305,ROW($A174)-5,FALSE),IFERROR(INDEX(AQ$269:AQ$305,MATCH($F174,$B$269:$B$305,0))/VLOOKUP($F174,$B$269:$BB$305,MATCH(LEFT(TRIM(AQ$6),FIND("~",SUBSTITUTE(AQ$6,"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174))*HLOOKUP(LEFT(TRIM(AQ$6),FIND("~",SUBSTITUTE(AQ$6," ","~",LEN(TRIM(AQ$6))-LEN(SUBSTITUTE(TRIM(AQ$6)," ",""))))-1)&amp;" Total",$B$6:$BB$305,ROW($A174)-5,FALSE))</f>
        <v>0</v>
      </c>
      <c r="AR174" s="143">
        <f ca="1">IF(AR$5&lt;&gt;"",HLOOKUP(AR$5,Functionalization!$G$6:$R$305,ROW($A174)-5,FALSE),IFERROR(INDEX(AR$269:AR$305,MATCH($F174,$B$269:$B$305,0))/VLOOKUP($F174,$B$269:$BB$305,MATCH(LEFT(TRIM(AR$6),FIND("~",SUBSTITUTE(AR$6,"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174))*HLOOKUP(LEFT(TRIM(AR$6),FIND("~",SUBSTITUTE(AR$6," ","~",LEN(TRIM(AR$6))-LEN(SUBSTITUTE(TRIM(AR$6)," ",""))))-1)&amp;" Total",$B$6:$BB$305,ROW($A174)-5,FALSE))</f>
        <v>0</v>
      </c>
      <c r="AS174" s="143">
        <f ca="1">IF(AS$5&lt;&gt;"",HLOOKUP(AS$5,Functionalization!$G$6:$R$305,ROW($A174)-5,FALSE),IFERROR(INDEX(AS$269:AS$305,MATCH($F174,$B$269:$B$305,0))/VLOOKUP($F174,$B$269:$BB$305,MATCH(LEFT(TRIM(AS$6),FIND("~",SUBSTITUTE(AS$6,"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174))*HLOOKUP(LEFT(TRIM(AS$6),FIND("~",SUBSTITUTE(AS$6," ","~",LEN(TRIM(AS$6))-LEN(SUBSTITUTE(TRIM(AS$6)," ",""))))-1)&amp;" Total",$B$6:$BB$305,ROW($A174)-5,FALSE))</f>
        <v>0</v>
      </c>
      <c r="AT174" s="143">
        <f ca="1">IF(AT$5&lt;&gt;"",HLOOKUP(AT$5,Functionalization!$G$6:$R$305,ROW($A174)-5,FALSE),IFERROR(INDEX(AT$269:AT$305,MATCH($F174,$B$269:$B$305,0))/VLOOKUP($F174,$B$269:$BB$305,MATCH(LEFT(TRIM(AT$6),FIND("~",SUBSTITUTE(AT$6,"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174))*HLOOKUP(LEFT(TRIM(AT$6),FIND("~",SUBSTITUTE(AT$6," ","~",LEN(TRIM(AT$6))-LEN(SUBSTITUTE(TRIM(AT$6)," ",""))))-1)&amp;" Total",$B$6:$BB$305,ROW($A174)-5,FALSE))</f>
        <v>0</v>
      </c>
      <c r="AU174" s="143">
        <f ca="1">IF(AU$5&lt;&gt;"",HLOOKUP(AU$5,Functionalization!$G$6:$R$305,ROW($A174)-5,FALSE),IFERROR(INDEX(AU$269:AU$305,MATCH($F174,$B$269:$B$305,0))/VLOOKUP($F174,$B$269:$BB$305,MATCH(LEFT(TRIM(AU$6),FIND("~",SUBSTITUTE(AU$6,"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174))*HLOOKUP(LEFT(TRIM(AU$6),FIND("~",SUBSTITUTE(AU$6," ","~",LEN(TRIM(AU$6))-LEN(SUBSTITUTE(TRIM(AU$6)," ",""))))-1)&amp;" Total",$B$6:$BB$305,ROW($A174)-5,FALSE))</f>
        <v>0</v>
      </c>
      <c r="AV174" s="143">
        <f ca="1">IF(AV$5&lt;&gt;"",HLOOKUP(AV$5,Functionalization!$G$6:$R$305,ROW($A174)-5,FALSE),IFERROR(INDEX(AV$269:AV$305,MATCH($F174,$B$269:$B$305,0))/VLOOKUP($F174,$B$269:$BB$305,MATCH(LEFT(TRIM(AV$6),FIND("~",SUBSTITUTE(AV$6,"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174))*HLOOKUP(LEFT(TRIM(AV$6),FIND("~",SUBSTITUTE(AV$6," ","~",LEN(TRIM(AV$6))-LEN(SUBSTITUTE(TRIM(AV$6)," ",""))))-1)&amp;" Total",$B$6:$BB$305,ROW($A174)-5,FALSE))</f>
        <v>0</v>
      </c>
      <c r="AW174" s="143">
        <f ca="1">IF(AW$5&lt;&gt;"",HLOOKUP(AW$5,Functionalization!$G$6:$R$305,ROW($A174)-5,FALSE),IFERROR(INDEX(AW$269:AW$305,MATCH($F174,$B$269:$B$305,0))/VLOOKUP($F174,$B$269:$BB$305,MATCH(LEFT(TRIM(AW$6),FIND("~",SUBSTITUTE(AW$6,"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174))*HLOOKUP(LEFT(TRIM(AW$6),FIND("~",SUBSTITUTE(AW$6," ","~",LEN(TRIM(AW$6))-LEN(SUBSTITUTE(TRIM(AW$6)," ",""))))-1)&amp;" Total",$B$6:$BB$305,ROW($A174)-5,FALSE))</f>
        <v>0</v>
      </c>
      <c r="AX174" s="143">
        <f ca="1">IF(AX$5&lt;&gt;"",HLOOKUP(AX$5,Functionalization!$G$6:$R$305,ROW($A174)-5,FALSE),IFERROR(INDEX(AX$269:AX$305,MATCH($F174,$B$269:$B$305,0))/VLOOKUP($F174,$B$269:$BB$305,MATCH(LEFT(TRIM(AX$6),FIND("~",SUBSTITUTE(AX$6,"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174))*HLOOKUP(LEFT(TRIM(AX$6),FIND("~",SUBSTITUTE(AX$6," ","~",LEN(TRIM(AX$6))-LEN(SUBSTITUTE(TRIM(AX$6)," ",""))))-1)&amp;" Total",$B$6:$BB$305,ROW($A174)-5,FALSE))</f>
        <v>0</v>
      </c>
      <c r="AY174" s="143">
        <f ca="1">IF(AY$5&lt;&gt;"",HLOOKUP(AY$5,Functionalization!$G$6:$R$305,ROW($A174)-5,FALSE),IFERROR(INDEX(AY$269:AY$305,MATCH($F174,$B$269:$B$305,0))/VLOOKUP($F174,$B$269:$BB$305,MATCH(LEFT(TRIM(AY$6),FIND("~",SUBSTITUTE(AY$6,"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174))*HLOOKUP(LEFT(TRIM(AY$6),FIND("~",SUBSTITUTE(AY$6," ","~",LEN(TRIM(AY$6))-LEN(SUBSTITUTE(TRIM(AY$6)," ",""))))-1)&amp;" Total",$B$6:$BB$305,ROW($A174)-5,FALSE))</f>
        <v>0</v>
      </c>
      <c r="AZ174" s="143">
        <f ca="1">IF(AZ$5&lt;&gt;"",HLOOKUP(AZ$5,Functionalization!$G$6:$R$305,ROW($A174)-5,FALSE),IFERROR(INDEX(AZ$269:AZ$305,MATCH($F174,$B$269:$B$305,0))/VLOOKUP($F174,$B$269:$BB$305,MATCH(LEFT(TRIM(AZ$6),FIND("~",SUBSTITUTE(AZ$6,"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174))*HLOOKUP(LEFT(TRIM(AZ$6),FIND("~",SUBSTITUTE(AZ$6," ","~",LEN(TRIM(AZ$6))-LEN(SUBSTITUTE(TRIM(AZ$6)," ",""))))-1)&amp;" Total",$B$6:$BB$305,ROW($A174)-5,FALSE))</f>
        <v>0</v>
      </c>
      <c r="BA174" s="143">
        <f ca="1">IF(BA$5&lt;&gt;"",HLOOKUP(BA$5,Functionalization!$G$6:$R$305,ROW($A174)-5,FALSE),IFERROR(INDEX(BA$269:BA$305,MATCH($F174,$B$269:$B$305,0))/VLOOKUP($F174,$B$269:$BB$305,MATCH(LEFT(TRIM(BA$6),FIND("~",SUBSTITUTE(BA$6,"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174))*HLOOKUP(LEFT(TRIM(BA$6),FIND("~",SUBSTITUTE(BA$6," ","~",LEN(TRIM(BA$6))-LEN(SUBSTITUTE(TRIM(BA$6)," ",""))))-1)&amp;" Total",$B$6:$BB$305,ROW($A174)-5,FALSE))</f>
        <v>0</v>
      </c>
      <c r="BB174" s="143">
        <f ca="1">IF(BB$5&lt;&gt;"",HLOOKUP(BB$5,Functionalization!$G$6:$R$305,ROW($A174)-5,FALSE),IFERROR(INDEX(BB$269:BB$305,MATCH($F174,$B$269:$B$305,0))/VLOOKUP($F174,$B$269:$BB$305,MATCH(LEFT(TRIM(BB$6),FIND("~",SUBSTITUTE(BB$6,"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174))*HLOOKUP(LEFT(TRIM(BB$6),FIND("~",SUBSTITUTE(BB$6," ","~",LEN(TRIM(BB$6))-LEN(SUBSTITUTE(TRIM(BB$6)," ",""))))-1)&amp;" Total",$B$6:$BB$305,ROW($A174)-5,FALSE))</f>
        <v>0</v>
      </c>
      <c r="BD174" s="79">
        <f ca="1">IFERROR(IF(SUMIF($G$6:$BB$6,BD$6&amp;" Total",$G174:$BB174)-(SUMIF($G$6:$BB$6,BD$6&amp;" "&amp;'Input-Func_Class'!$D$22,$G174:$BB174)+IFERROR(SUMIF($G$6:$BB$6,BD$6&amp;" "&amp;'Input-Func_Class'!$E$22,$G174:$BB174),SUMIF($G$6:$BB$6,BD$6&amp;" "&amp;'Input-Func_Class'!$B$24,$G174:$BB174))+SUMIF($G$6:$BB$6,BD$6&amp;" "&amp;'Input-Func_Class'!$F$22,$G174:$BB174))&lt;Check_Limit,0,1),1)</f>
        <v>0</v>
      </c>
      <c r="BE174" s="79">
        <f ca="1">IFERROR(IF(SUMIF($G$6:$BB$6,BE$6&amp;" Total",$G174:$BB174)-(SUMIF($G$6:$BB$6,BE$6&amp;" "&amp;'Input-Func_Class'!$D$22,$G174:$BB174)+IFERROR(SUMIF($G$6:$BB$6,BE$6&amp;" "&amp;'Input-Func_Class'!$E$22,$G174:$BB174),SUMIF($G$6:$BB$6,BE$6&amp;" "&amp;'Input-Func_Class'!$B$24,$G174:$BB174))+SUMIF($G$6:$BB$6,BE$6&amp;" "&amp;'Input-Func_Class'!$F$22,$G174:$BB174))&lt;Check_Limit,0,1),1)</f>
        <v>0</v>
      </c>
      <c r="BF174" s="79">
        <f ca="1">IFERROR(IF(SUMIF($G$6:$BB$6,BF$6&amp;" Total",$G174:$BB174)-(SUMIF($G$6:$BB$6,BF$6&amp;" "&amp;'Input-Func_Class'!$D$22,$G174:$BB174)+IFERROR(SUMIF($G$6:$BB$6,BF$6&amp;" "&amp;'Input-Func_Class'!$E$22,$G174:$BB174),SUMIF($G$6:$BB$6,BF$6&amp;" "&amp;'Input-Func_Class'!$B$24,$G174:$BB174))+SUMIF($G$6:$BB$6,BF$6&amp;" "&amp;'Input-Func_Class'!$F$22,$G174:$BB174))&lt;Check_Limit,0,1),1)</f>
        <v>0</v>
      </c>
      <c r="BG174" s="79">
        <f ca="1">IFERROR(IF(SUMIF($G$6:$BB$6,BG$6&amp;" Total",$G174:$BB174)-(SUMIF($G$6:$BB$6,BG$6&amp;" "&amp;'Input-Func_Class'!$D$22,$G174:$BB174)+IFERROR(SUMIF($G$6:$BB$6,BG$6&amp;" "&amp;'Input-Func_Class'!$E$22,$G174:$BB174),SUMIF($G$6:$BB$6,BG$6&amp;" "&amp;'Input-Func_Class'!$B$24,$G174:$BB174))+SUMIF($G$6:$BB$6,BG$6&amp;" "&amp;'Input-Func_Class'!$F$22,$G174:$BB174))&lt;Check_Limit,0,1),1)</f>
        <v>0</v>
      </c>
      <c r="BH174" s="79">
        <f ca="1">IFERROR(IF(SUMIF($G$6:$BB$6,BH$6&amp;" Total",$G174:$BB174)-(SUMIF($G$6:$BB$6,BH$6&amp;" "&amp;'Input-Func_Class'!$D$22,$G174:$BB174)+IFERROR(SUMIF($G$6:$BB$6,BH$6&amp;" "&amp;'Input-Func_Class'!$E$22,$G174:$BB174),SUMIF($G$6:$BB$6,BH$6&amp;" "&amp;'Input-Func_Class'!$B$24,$G174:$BB174))+SUMIF($G$6:$BB$6,BH$6&amp;" "&amp;'Input-Func_Class'!$F$22,$G174:$BB174))&lt;Check_Limit,0,1),1)</f>
        <v>0</v>
      </c>
      <c r="BI174" s="79">
        <f ca="1">IFERROR(IF(SUMIF($G$6:$BB$6,BI$6&amp;" Total",$G174:$BB174)-(SUMIF($G$6:$BB$6,BI$6&amp;" "&amp;'Input-Func_Class'!$D$22,$G174:$BB174)+IFERROR(SUMIF($G$6:$BB$6,BI$6&amp;" "&amp;'Input-Func_Class'!$E$22,$G174:$BB174),SUMIF($G$6:$BB$6,BI$6&amp;" "&amp;'Input-Func_Class'!$B$24,$G174:$BB174))+SUMIF($G$6:$BB$6,BI$6&amp;" "&amp;'Input-Func_Class'!$F$22,$G174:$BB174))&lt;Check_Limit,0,1),1)</f>
        <v>0</v>
      </c>
      <c r="BJ174" s="79">
        <f ca="1">IFERROR(IF(SUMIF($G$6:$BB$6,BJ$6&amp;" Total",$G174:$BB174)-(SUMIF($G$6:$BB$6,BJ$6&amp;" "&amp;'Input-Func_Class'!$D$22,$G174:$BB174)+IFERROR(SUMIF($G$6:$BB$6,BJ$6&amp;" "&amp;'Input-Func_Class'!$E$22,$G174:$BB174),SUMIF($G$6:$BB$6,BJ$6&amp;" "&amp;'Input-Func_Class'!$B$24,$G174:$BB174))+SUMIF($G$6:$BB$6,BJ$6&amp;" "&amp;'Input-Func_Class'!$F$22,$G174:$BB174))&lt;Check_Limit,0,1),1)</f>
        <v>0</v>
      </c>
      <c r="BK174" s="79">
        <f ca="1">IFERROR(IF(SUMIF($G$6:$BB$6,BK$6&amp;" Total",$G174:$BB174)-(SUMIF($G$6:$BB$6,BK$6&amp;" "&amp;'Input-Func_Class'!$D$22,$G174:$BB174)+IFERROR(SUMIF($G$6:$BB$6,BK$6&amp;" "&amp;'Input-Func_Class'!$E$22,$G174:$BB174),SUMIF($G$6:$BB$6,BK$6&amp;" "&amp;'Input-Func_Class'!$B$24,$G174:$BB174))+SUMIF($G$6:$BB$6,BK$6&amp;" "&amp;'Input-Func_Class'!$F$22,$G174:$BB174))&lt;Check_Limit,0,1),1)</f>
        <v>0</v>
      </c>
      <c r="BL174" s="79">
        <f ca="1">IFERROR(IF(SUMIF($G$6:$BB$6,BL$6&amp;" Total",$G174:$BB174)-(SUMIF($G$6:$BB$6,BL$6&amp;" "&amp;'Input-Func_Class'!$D$22,$G174:$BB174)+IFERROR(SUMIF($G$6:$BB$6,BL$6&amp;" "&amp;'Input-Func_Class'!$E$22,$G174:$BB174),SUMIF($G$6:$BB$6,BL$6&amp;" "&amp;'Input-Func_Class'!$B$24,$G174:$BB174))+SUMIF($G$6:$BB$6,BL$6&amp;" "&amp;'Input-Func_Class'!$F$22,$G174:$BB174))&lt;Check_Limit,0,1),1)</f>
        <v>0</v>
      </c>
      <c r="BM174" s="79">
        <f ca="1">IFERROR(IF(SUMIF($G$6:$BB$6,BM$6&amp;" Total",$G174:$BB174)-(SUMIF($G$6:$BB$6,BM$6&amp;" "&amp;'Input-Func_Class'!$D$22,$G174:$BB174)+IFERROR(SUMIF($G$6:$BB$6,BM$6&amp;" "&amp;'Input-Func_Class'!$E$22,$G174:$BB174),SUMIF($G$6:$BB$6,BM$6&amp;" "&amp;'Input-Func_Class'!$B$24,$G174:$BB174))+SUMIF($G$6:$BB$6,BM$6&amp;" "&amp;'Input-Func_Class'!$F$22,$G174:$BB174))&lt;Check_Limit,0,1),1)</f>
        <v>0</v>
      </c>
      <c r="BN174" s="79">
        <f ca="1">IFERROR(IF(SUMIF($G$6:$BB$6,BN$6&amp;" Total",$G174:$BB174)-(SUMIF($G$6:$BB$6,BN$6&amp;" "&amp;'Input-Func_Class'!$D$22,$G174:$BB174)+IFERROR(SUMIF($G$6:$BB$6,BN$6&amp;" "&amp;'Input-Func_Class'!$E$22,$G174:$BB174),SUMIF($G$6:$BB$6,BN$6&amp;" "&amp;'Input-Func_Class'!$B$24,$G174:$BB174))+SUMIF($G$6:$BB$6,BN$6&amp;" "&amp;'Input-Func_Class'!$F$22,$G174:$BB174))&lt;Check_Limit,0,1),1)</f>
        <v>0</v>
      </c>
      <c r="BO174" s="79">
        <f ca="1">IFERROR(IF(SUMIF($G$6:$BB$6,BO$6&amp;" Total",$G174:$BB174)-(SUMIF($G$6:$BB$6,BO$6&amp;" "&amp;'Input-Func_Class'!$D$22,$G174:$BB174)+IFERROR(SUMIF($G$6:$BB$6,BO$6&amp;" "&amp;'Input-Func_Class'!$E$22,$G174:$BB174),SUMIF($G$6:$BB$6,BO$6&amp;" "&amp;'Input-Func_Class'!$B$24,$G174:$BB174))+SUMIF($G$6:$BB$6,BO$6&amp;" "&amp;'Input-Func_Class'!$F$22,$G174:$BB174))&lt;Check_Limit,0,1),1)</f>
        <v>0</v>
      </c>
    </row>
    <row r="175" spans="1:67" outlineLevel="1">
      <c r="A175" s="113">
        <f>IF(ISBLANK('Input-Accounts'!A175),"",'Input-Accounts'!A175)</f>
        <v>150</v>
      </c>
      <c r="B175" s="79" t="str">
        <f>IF(ISBLANK('Input-Accounts'!B175),"",'Input-Accounts'!B175)</f>
        <v>Subtotal - Sales Expenses</v>
      </c>
      <c r="C175" s="113" t="str">
        <f>IF(ISBLANK('Input-Accounts'!C175),"",'Input-Accounts'!C175)</f>
        <v/>
      </c>
      <c r="D175" s="144">
        <f>SUBTOTAL(9,D171:D174)</f>
        <v>18653.453822037322</v>
      </c>
      <c r="E175" s="143">
        <f t="shared" ca="1" si="27"/>
        <v>0</v>
      </c>
      <c r="G175" s="144">
        <f t="shared" ref="G175:R175" ca="1" si="38">SUBTOTAL(9,G171:G174)</f>
        <v>0</v>
      </c>
      <c r="H175" s="144">
        <f t="shared" ca="1" si="38"/>
        <v>0</v>
      </c>
      <c r="I175" s="144">
        <f t="shared" ca="1" si="38"/>
        <v>0</v>
      </c>
      <c r="J175" s="144">
        <f t="shared" ca="1" si="38"/>
        <v>0</v>
      </c>
      <c r="K175" s="144">
        <f t="shared" ca="1" si="38"/>
        <v>0</v>
      </c>
      <c r="L175" s="144">
        <f t="shared" ca="1" si="38"/>
        <v>0</v>
      </c>
      <c r="M175" s="144">
        <f t="shared" ca="1" si="38"/>
        <v>0</v>
      </c>
      <c r="N175" s="144">
        <f t="shared" ca="1" si="38"/>
        <v>0</v>
      </c>
      <c r="O175" s="144">
        <f t="shared" ca="1" si="38"/>
        <v>18653.453822037322</v>
      </c>
      <c r="P175" s="144">
        <f t="shared" ca="1" si="38"/>
        <v>0</v>
      </c>
      <c r="Q175" s="144">
        <f t="shared" ca="1" si="38"/>
        <v>0</v>
      </c>
      <c r="R175" s="144">
        <f t="shared" ca="1" si="38"/>
        <v>18653.453822037322</v>
      </c>
      <c r="S175" s="144">
        <f t="shared" ref="S175:AQ175" ca="1" si="39">SUBTOTAL(9,S171:S174)</f>
        <v>0</v>
      </c>
      <c r="T175" s="144">
        <f t="shared" ca="1" si="39"/>
        <v>0</v>
      </c>
      <c r="U175" s="144">
        <f t="shared" ca="1" si="39"/>
        <v>0</v>
      </c>
      <c r="V175" s="144">
        <f t="shared" ca="1" si="39"/>
        <v>0</v>
      </c>
      <c r="W175" s="144">
        <f t="shared" ca="1" si="39"/>
        <v>0</v>
      </c>
      <c r="X175" s="144">
        <f t="shared" ca="1" si="39"/>
        <v>0</v>
      </c>
      <c r="Y175" s="144">
        <f t="shared" ca="1" si="39"/>
        <v>0</v>
      </c>
      <c r="Z175" s="144">
        <f t="shared" ca="1" si="39"/>
        <v>0</v>
      </c>
      <c r="AA175" s="144">
        <f t="shared" ca="1" si="39"/>
        <v>0</v>
      </c>
      <c r="AB175" s="144">
        <f t="shared" ca="1" si="39"/>
        <v>0</v>
      </c>
      <c r="AC175" s="144">
        <f t="shared" ca="1" si="39"/>
        <v>0</v>
      </c>
      <c r="AD175" s="144">
        <f t="shared" ca="1" si="39"/>
        <v>0</v>
      </c>
      <c r="AE175" s="144">
        <f t="shared" ca="1" si="39"/>
        <v>0</v>
      </c>
      <c r="AF175" s="144">
        <f t="shared" ca="1" si="39"/>
        <v>0</v>
      </c>
      <c r="AG175" s="144">
        <f t="shared" ca="1" si="39"/>
        <v>0</v>
      </c>
      <c r="AH175" s="144">
        <f t="shared" ca="1" si="39"/>
        <v>0</v>
      </c>
      <c r="AI175" s="144">
        <f t="shared" ca="1" si="39"/>
        <v>0</v>
      </c>
      <c r="AJ175" s="144">
        <f t="shared" ca="1" si="39"/>
        <v>0</v>
      </c>
      <c r="AK175" s="144">
        <f t="shared" ca="1" si="39"/>
        <v>0</v>
      </c>
      <c r="AL175" s="144">
        <f t="shared" ca="1" si="39"/>
        <v>0</v>
      </c>
      <c r="AM175" s="144">
        <f t="shared" ca="1" si="39"/>
        <v>0</v>
      </c>
      <c r="AN175" s="144">
        <f t="shared" ca="1" si="39"/>
        <v>0</v>
      </c>
      <c r="AO175" s="144">
        <f t="shared" ca="1" si="39"/>
        <v>0</v>
      </c>
      <c r="AP175" s="144">
        <f t="shared" ca="1" si="39"/>
        <v>0</v>
      </c>
      <c r="AQ175" s="144">
        <f t="shared" ca="1" si="39"/>
        <v>0</v>
      </c>
      <c r="AR175" s="144">
        <f t="shared" ref="AR175:BB175" ca="1" si="40">SUBTOTAL(9,AR171:AR174)</f>
        <v>0</v>
      </c>
      <c r="AS175" s="144">
        <f t="shared" ca="1" si="40"/>
        <v>0</v>
      </c>
      <c r="AT175" s="144">
        <f t="shared" ca="1" si="40"/>
        <v>0</v>
      </c>
      <c r="AU175" s="144">
        <f t="shared" ca="1" si="40"/>
        <v>0</v>
      </c>
      <c r="AV175" s="144">
        <f t="shared" ca="1" si="40"/>
        <v>0</v>
      </c>
      <c r="AW175" s="144">
        <f t="shared" ca="1" si="40"/>
        <v>0</v>
      </c>
      <c r="AX175" s="144">
        <f t="shared" ca="1" si="40"/>
        <v>0</v>
      </c>
      <c r="AY175" s="144">
        <f t="shared" ca="1" si="40"/>
        <v>0</v>
      </c>
      <c r="AZ175" s="144">
        <f t="shared" ca="1" si="40"/>
        <v>0</v>
      </c>
      <c r="BA175" s="144">
        <f t="shared" ca="1" si="40"/>
        <v>0</v>
      </c>
      <c r="BB175" s="144">
        <f t="shared" ca="1" si="40"/>
        <v>0</v>
      </c>
      <c r="BD175" s="79">
        <f ca="1">IFERROR(IF(SUMIF($G$6:$BB$6,BD$6&amp;" Total",$G175:$BB175)-(SUMIF($G$6:$BB$6,BD$6&amp;" "&amp;'Input-Func_Class'!$D$22,$G175:$BB175)+IFERROR(SUMIF($G$6:$BB$6,BD$6&amp;" "&amp;'Input-Func_Class'!$E$22,$G175:$BB175),SUMIF($G$6:$BB$6,BD$6&amp;" "&amp;'Input-Func_Class'!$B$24,$G175:$BB175))+SUMIF($G$6:$BB$6,BD$6&amp;" "&amp;'Input-Func_Class'!$F$22,$G175:$BB175))&lt;Check_Limit,0,1),1)</f>
        <v>0</v>
      </c>
      <c r="BE175" s="79">
        <f ca="1">IFERROR(IF(SUMIF($G$6:$BB$6,BE$6&amp;" Total",$G175:$BB175)-(SUMIF($G$6:$BB$6,BE$6&amp;" "&amp;'Input-Func_Class'!$D$22,$G175:$BB175)+IFERROR(SUMIF($G$6:$BB$6,BE$6&amp;" "&amp;'Input-Func_Class'!$E$22,$G175:$BB175),SUMIF($G$6:$BB$6,BE$6&amp;" "&amp;'Input-Func_Class'!$B$24,$G175:$BB175))+SUMIF($G$6:$BB$6,BE$6&amp;" "&amp;'Input-Func_Class'!$F$22,$G175:$BB175))&lt;Check_Limit,0,1),1)</f>
        <v>0</v>
      </c>
      <c r="BF175" s="79">
        <f ca="1">IFERROR(IF(SUMIF($G$6:$BB$6,BF$6&amp;" Total",$G175:$BB175)-(SUMIF($G$6:$BB$6,BF$6&amp;" "&amp;'Input-Func_Class'!$D$22,$G175:$BB175)+IFERROR(SUMIF($G$6:$BB$6,BF$6&amp;" "&amp;'Input-Func_Class'!$E$22,$G175:$BB175),SUMIF($G$6:$BB$6,BF$6&amp;" "&amp;'Input-Func_Class'!$B$24,$G175:$BB175))+SUMIF($G$6:$BB$6,BF$6&amp;" "&amp;'Input-Func_Class'!$F$22,$G175:$BB175))&lt;Check_Limit,0,1),1)</f>
        <v>0</v>
      </c>
      <c r="BG175" s="79">
        <f ca="1">IFERROR(IF(SUMIF($G$6:$BB$6,BG$6&amp;" Total",$G175:$BB175)-(SUMIF($G$6:$BB$6,BG$6&amp;" "&amp;'Input-Func_Class'!$D$22,$G175:$BB175)+IFERROR(SUMIF($G$6:$BB$6,BG$6&amp;" "&amp;'Input-Func_Class'!$E$22,$G175:$BB175),SUMIF($G$6:$BB$6,BG$6&amp;" "&amp;'Input-Func_Class'!$B$24,$G175:$BB175))+SUMIF($G$6:$BB$6,BG$6&amp;" "&amp;'Input-Func_Class'!$F$22,$G175:$BB175))&lt;Check_Limit,0,1),1)</f>
        <v>0</v>
      </c>
      <c r="BH175" s="79">
        <f ca="1">IFERROR(IF(SUMIF($G$6:$BB$6,BH$6&amp;" Total",$G175:$BB175)-(SUMIF($G$6:$BB$6,BH$6&amp;" "&amp;'Input-Func_Class'!$D$22,$G175:$BB175)+IFERROR(SUMIF($G$6:$BB$6,BH$6&amp;" "&amp;'Input-Func_Class'!$E$22,$G175:$BB175),SUMIF($G$6:$BB$6,BH$6&amp;" "&amp;'Input-Func_Class'!$B$24,$G175:$BB175))+SUMIF($G$6:$BB$6,BH$6&amp;" "&amp;'Input-Func_Class'!$F$22,$G175:$BB175))&lt;Check_Limit,0,1),1)</f>
        <v>0</v>
      </c>
      <c r="BI175" s="79">
        <f ca="1">IFERROR(IF(SUMIF($G$6:$BB$6,BI$6&amp;" Total",$G175:$BB175)-(SUMIF($G$6:$BB$6,BI$6&amp;" "&amp;'Input-Func_Class'!$D$22,$G175:$BB175)+IFERROR(SUMIF($G$6:$BB$6,BI$6&amp;" "&amp;'Input-Func_Class'!$E$22,$G175:$BB175),SUMIF($G$6:$BB$6,BI$6&amp;" "&amp;'Input-Func_Class'!$B$24,$G175:$BB175))+SUMIF($G$6:$BB$6,BI$6&amp;" "&amp;'Input-Func_Class'!$F$22,$G175:$BB175))&lt;Check_Limit,0,1),1)</f>
        <v>0</v>
      </c>
      <c r="BJ175" s="79">
        <f ca="1">IFERROR(IF(SUMIF($G$6:$BB$6,BJ$6&amp;" Total",$G175:$BB175)-(SUMIF($G$6:$BB$6,BJ$6&amp;" "&amp;'Input-Func_Class'!$D$22,$G175:$BB175)+IFERROR(SUMIF($G$6:$BB$6,BJ$6&amp;" "&amp;'Input-Func_Class'!$E$22,$G175:$BB175),SUMIF($G$6:$BB$6,BJ$6&amp;" "&amp;'Input-Func_Class'!$B$24,$G175:$BB175))+SUMIF($G$6:$BB$6,BJ$6&amp;" "&amp;'Input-Func_Class'!$F$22,$G175:$BB175))&lt;Check_Limit,0,1),1)</f>
        <v>0</v>
      </c>
      <c r="BK175" s="79">
        <f ca="1">IFERROR(IF(SUMIF($G$6:$BB$6,BK$6&amp;" Total",$G175:$BB175)-(SUMIF($G$6:$BB$6,BK$6&amp;" "&amp;'Input-Func_Class'!$D$22,$G175:$BB175)+IFERROR(SUMIF($G$6:$BB$6,BK$6&amp;" "&amp;'Input-Func_Class'!$E$22,$G175:$BB175),SUMIF($G$6:$BB$6,BK$6&amp;" "&amp;'Input-Func_Class'!$B$24,$G175:$BB175))+SUMIF($G$6:$BB$6,BK$6&amp;" "&amp;'Input-Func_Class'!$F$22,$G175:$BB175))&lt;Check_Limit,0,1),1)</f>
        <v>0</v>
      </c>
      <c r="BL175" s="79">
        <f ca="1">IFERROR(IF(SUMIF($G$6:$BB$6,BL$6&amp;" Total",$G175:$BB175)-(SUMIF($G$6:$BB$6,BL$6&amp;" "&amp;'Input-Func_Class'!$D$22,$G175:$BB175)+IFERROR(SUMIF($G$6:$BB$6,BL$6&amp;" "&amp;'Input-Func_Class'!$E$22,$G175:$BB175),SUMIF($G$6:$BB$6,BL$6&amp;" "&amp;'Input-Func_Class'!$B$24,$G175:$BB175))+SUMIF($G$6:$BB$6,BL$6&amp;" "&amp;'Input-Func_Class'!$F$22,$G175:$BB175))&lt;Check_Limit,0,1),1)</f>
        <v>0</v>
      </c>
      <c r="BM175" s="79">
        <f ca="1">IFERROR(IF(SUMIF($G$6:$BB$6,BM$6&amp;" Total",$G175:$BB175)-(SUMIF($G$6:$BB$6,BM$6&amp;" "&amp;'Input-Func_Class'!$D$22,$G175:$BB175)+IFERROR(SUMIF($G$6:$BB$6,BM$6&amp;" "&amp;'Input-Func_Class'!$E$22,$G175:$BB175),SUMIF($G$6:$BB$6,BM$6&amp;" "&amp;'Input-Func_Class'!$B$24,$G175:$BB175))+SUMIF($G$6:$BB$6,BM$6&amp;" "&amp;'Input-Func_Class'!$F$22,$G175:$BB175))&lt;Check_Limit,0,1),1)</f>
        <v>0</v>
      </c>
      <c r="BN175" s="79">
        <f ca="1">IFERROR(IF(SUMIF($G$6:$BB$6,BN$6&amp;" Total",$G175:$BB175)-(SUMIF($G$6:$BB$6,BN$6&amp;" "&amp;'Input-Func_Class'!$D$22,$G175:$BB175)+IFERROR(SUMIF($G$6:$BB$6,BN$6&amp;" "&amp;'Input-Func_Class'!$E$22,$G175:$BB175),SUMIF($G$6:$BB$6,BN$6&amp;" "&amp;'Input-Func_Class'!$B$24,$G175:$BB175))+SUMIF($G$6:$BB$6,BN$6&amp;" "&amp;'Input-Func_Class'!$F$22,$G175:$BB175))&lt;Check_Limit,0,1),1)</f>
        <v>0</v>
      </c>
      <c r="BO175" s="79">
        <f ca="1">IFERROR(IF(SUMIF($G$6:$BB$6,BO$6&amp;" Total",$G175:$BB175)-(SUMIF($G$6:$BB$6,BO$6&amp;" "&amp;'Input-Func_Class'!$D$22,$G175:$BB175)+IFERROR(SUMIF($G$6:$BB$6,BO$6&amp;" "&amp;'Input-Func_Class'!$E$22,$G175:$BB175),SUMIF($G$6:$BB$6,BO$6&amp;" "&amp;'Input-Func_Class'!$B$24,$G175:$BB175))+SUMIF($G$6:$BB$6,BO$6&amp;" "&amp;'Input-Func_Class'!$F$22,$G175:$BB175))&lt;Check_Limit,0,1),1)</f>
        <v>0</v>
      </c>
    </row>
    <row r="176" spans="1:67" outlineLevel="1">
      <c r="A176" s="113" t="str">
        <f>IF(ISBLANK('Input-Accounts'!A176),"",'Input-Accounts'!A176)</f>
        <v/>
      </c>
      <c r="B176" s="79" t="str">
        <f>IF(ISBLANK('Input-Accounts'!B176),"",'Input-Accounts'!B176)</f>
        <v/>
      </c>
      <c r="C176" s="113" t="str">
        <f>IF(ISBLANK('Input-Accounts'!C176),"",'Input-Accounts'!C176)</f>
        <v/>
      </c>
      <c r="D176" s="143"/>
      <c r="E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  <c r="AU176" s="143"/>
      <c r="AV176" s="143"/>
      <c r="AW176" s="143"/>
      <c r="AX176" s="143"/>
      <c r="AY176" s="143"/>
      <c r="AZ176" s="143"/>
      <c r="BA176" s="143"/>
      <c r="BB176" s="143"/>
      <c r="BD176" s="79">
        <f>IFERROR(IF(SUMIF($G$6:$BB$6,BD$6&amp;" Total",$G176:$BB176)-(SUMIF($G$6:$BB$6,BD$6&amp;" "&amp;'Input-Func_Class'!$D$22,$G176:$BB176)+IFERROR(SUMIF($G$6:$BB$6,BD$6&amp;" "&amp;'Input-Func_Class'!$E$22,$G176:$BB176),SUMIF($G$6:$BB$6,BD$6&amp;" "&amp;'Input-Func_Class'!$B$24,$G176:$BB176))+SUMIF($G$6:$BB$6,BD$6&amp;" "&amp;'Input-Func_Class'!$F$22,$G176:$BB176))&lt;Check_Limit,0,1),1)</f>
        <v>0</v>
      </c>
      <c r="BE176" s="79">
        <f>IFERROR(IF(SUMIF($G$6:$BB$6,BE$6&amp;" Total",$G176:$BB176)-(SUMIF($G$6:$BB$6,BE$6&amp;" "&amp;'Input-Func_Class'!$D$22,$G176:$BB176)+IFERROR(SUMIF($G$6:$BB$6,BE$6&amp;" "&amp;'Input-Func_Class'!$E$22,$G176:$BB176),SUMIF($G$6:$BB$6,BE$6&amp;" "&amp;'Input-Func_Class'!$B$24,$G176:$BB176))+SUMIF($G$6:$BB$6,BE$6&amp;" "&amp;'Input-Func_Class'!$F$22,$G176:$BB176))&lt;Check_Limit,0,1),1)</f>
        <v>0</v>
      </c>
      <c r="BF176" s="79">
        <f>IFERROR(IF(SUMIF($G$6:$BB$6,BF$6&amp;" Total",$G176:$BB176)-(SUMIF($G$6:$BB$6,BF$6&amp;" "&amp;'Input-Func_Class'!$D$22,$G176:$BB176)+IFERROR(SUMIF($G$6:$BB$6,BF$6&amp;" "&amp;'Input-Func_Class'!$E$22,$G176:$BB176),SUMIF($G$6:$BB$6,BF$6&amp;" "&amp;'Input-Func_Class'!$B$24,$G176:$BB176))+SUMIF($G$6:$BB$6,BF$6&amp;" "&amp;'Input-Func_Class'!$F$22,$G176:$BB176))&lt;Check_Limit,0,1),1)</f>
        <v>0</v>
      </c>
      <c r="BG176" s="79">
        <f>IFERROR(IF(SUMIF($G$6:$BB$6,BG$6&amp;" Total",$G176:$BB176)-(SUMIF($G$6:$BB$6,BG$6&amp;" "&amp;'Input-Func_Class'!$D$22,$G176:$BB176)+IFERROR(SUMIF($G$6:$BB$6,BG$6&amp;" "&amp;'Input-Func_Class'!$E$22,$G176:$BB176),SUMIF($G$6:$BB$6,BG$6&amp;" "&amp;'Input-Func_Class'!$B$24,$G176:$BB176))+SUMIF($G$6:$BB$6,BG$6&amp;" "&amp;'Input-Func_Class'!$F$22,$G176:$BB176))&lt;Check_Limit,0,1),1)</f>
        <v>0</v>
      </c>
      <c r="BH176" s="79">
        <f>IFERROR(IF(SUMIF($G$6:$BB$6,BH$6&amp;" Total",$G176:$BB176)-(SUMIF($G$6:$BB$6,BH$6&amp;" "&amp;'Input-Func_Class'!$D$22,$G176:$BB176)+IFERROR(SUMIF($G$6:$BB$6,BH$6&amp;" "&amp;'Input-Func_Class'!$E$22,$G176:$BB176),SUMIF($G$6:$BB$6,BH$6&amp;" "&amp;'Input-Func_Class'!$B$24,$G176:$BB176))+SUMIF($G$6:$BB$6,BH$6&amp;" "&amp;'Input-Func_Class'!$F$22,$G176:$BB176))&lt;Check_Limit,0,1),1)</f>
        <v>0</v>
      </c>
      <c r="BI176" s="79">
        <f>IFERROR(IF(SUMIF($G$6:$BB$6,BI$6&amp;" Total",$G176:$BB176)-(SUMIF($G$6:$BB$6,BI$6&amp;" "&amp;'Input-Func_Class'!$D$22,$G176:$BB176)+IFERROR(SUMIF($G$6:$BB$6,BI$6&amp;" "&amp;'Input-Func_Class'!$E$22,$G176:$BB176),SUMIF($G$6:$BB$6,BI$6&amp;" "&amp;'Input-Func_Class'!$B$24,$G176:$BB176))+SUMIF($G$6:$BB$6,BI$6&amp;" "&amp;'Input-Func_Class'!$F$22,$G176:$BB176))&lt;Check_Limit,0,1),1)</f>
        <v>0</v>
      </c>
      <c r="BJ176" s="79">
        <f>IFERROR(IF(SUMIF($G$6:$BB$6,BJ$6&amp;" Total",$G176:$BB176)-(SUMIF($G$6:$BB$6,BJ$6&amp;" "&amp;'Input-Func_Class'!$D$22,$G176:$BB176)+IFERROR(SUMIF($G$6:$BB$6,BJ$6&amp;" "&amp;'Input-Func_Class'!$E$22,$G176:$BB176),SUMIF($G$6:$BB$6,BJ$6&amp;" "&amp;'Input-Func_Class'!$B$24,$G176:$BB176))+SUMIF($G$6:$BB$6,BJ$6&amp;" "&amp;'Input-Func_Class'!$F$22,$G176:$BB176))&lt;Check_Limit,0,1),1)</f>
        <v>0</v>
      </c>
      <c r="BK176" s="79">
        <f>IFERROR(IF(SUMIF($G$6:$BB$6,BK$6&amp;" Total",$G176:$BB176)-(SUMIF($G$6:$BB$6,BK$6&amp;" "&amp;'Input-Func_Class'!$D$22,$G176:$BB176)+IFERROR(SUMIF($G$6:$BB$6,BK$6&amp;" "&amp;'Input-Func_Class'!$E$22,$G176:$BB176),SUMIF($G$6:$BB$6,BK$6&amp;" "&amp;'Input-Func_Class'!$B$24,$G176:$BB176))+SUMIF($G$6:$BB$6,BK$6&amp;" "&amp;'Input-Func_Class'!$F$22,$G176:$BB176))&lt;Check_Limit,0,1),1)</f>
        <v>0</v>
      </c>
      <c r="BL176" s="79">
        <f>IFERROR(IF(SUMIF($G$6:$BB$6,BL$6&amp;" Total",$G176:$BB176)-(SUMIF($G$6:$BB$6,BL$6&amp;" "&amp;'Input-Func_Class'!$D$22,$G176:$BB176)+IFERROR(SUMIF($G$6:$BB$6,BL$6&amp;" "&amp;'Input-Func_Class'!$E$22,$G176:$BB176),SUMIF($G$6:$BB$6,BL$6&amp;" "&amp;'Input-Func_Class'!$B$24,$G176:$BB176))+SUMIF($G$6:$BB$6,BL$6&amp;" "&amp;'Input-Func_Class'!$F$22,$G176:$BB176))&lt;Check_Limit,0,1),1)</f>
        <v>0</v>
      </c>
      <c r="BM176" s="79">
        <f>IFERROR(IF(SUMIF($G$6:$BB$6,BM$6&amp;" Total",$G176:$BB176)-(SUMIF($G$6:$BB$6,BM$6&amp;" "&amp;'Input-Func_Class'!$D$22,$G176:$BB176)+IFERROR(SUMIF($G$6:$BB$6,BM$6&amp;" "&amp;'Input-Func_Class'!$E$22,$G176:$BB176),SUMIF($G$6:$BB$6,BM$6&amp;" "&amp;'Input-Func_Class'!$B$24,$G176:$BB176))+SUMIF($G$6:$BB$6,BM$6&amp;" "&amp;'Input-Func_Class'!$F$22,$G176:$BB176))&lt;Check_Limit,0,1),1)</f>
        <v>0</v>
      </c>
      <c r="BN176" s="79">
        <f>IFERROR(IF(SUMIF($G$6:$BB$6,BN$6&amp;" Total",$G176:$BB176)-(SUMIF($G$6:$BB$6,BN$6&amp;" "&amp;'Input-Func_Class'!$D$22,$G176:$BB176)+IFERROR(SUMIF($G$6:$BB$6,BN$6&amp;" "&amp;'Input-Func_Class'!$E$22,$G176:$BB176),SUMIF($G$6:$BB$6,BN$6&amp;" "&amp;'Input-Func_Class'!$B$24,$G176:$BB176))+SUMIF($G$6:$BB$6,BN$6&amp;" "&amp;'Input-Func_Class'!$F$22,$G176:$BB176))&lt;Check_Limit,0,1),1)</f>
        <v>0</v>
      </c>
      <c r="BO176" s="79">
        <f>IFERROR(IF(SUMIF($G$6:$BB$6,BO$6&amp;" Total",$G176:$BB176)-(SUMIF($G$6:$BB$6,BO$6&amp;" "&amp;'Input-Func_Class'!$D$22,$G176:$BB176)+IFERROR(SUMIF($G$6:$BB$6,BO$6&amp;" "&amp;'Input-Func_Class'!$E$22,$G176:$BB176),SUMIF($G$6:$BB$6,BO$6&amp;" "&amp;'Input-Func_Class'!$B$24,$G176:$BB176))+SUMIF($G$6:$BB$6,BO$6&amp;" "&amp;'Input-Func_Class'!$F$22,$G176:$BB176))&lt;Check_Limit,0,1),1)</f>
        <v>0</v>
      </c>
    </row>
    <row r="177" spans="1:67">
      <c r="A177" s="113">
        <f>IF(ISBLANK('Input-Accounts'!A177),"",'Input-Accounts'!A177)</f>
        <v>151</v>
      </c>
      <c r="B177" s="127" t="str">
        <f>IF(ISBLANK('Input-Accounts'!B177),"",'Input-Accounts'!B177)</f>
        <v>Total Customer Accounts, Service, and Sales Expense</v>
      </c>
      <c r="C177" s="113" t="str">
        <f>IF(ISBLANK('Input-Accounts'!C177),"",'Input-Accounts'!C177)</f>
        <v/>
      </c>
      <c r="D177" s="143">
        <f>SUBTOTAL(9,D156:D175)</f>
        <v>7132976.2884488329</v>
      </c>
      <c r="E177" s="143">
        <f ca="1">IFERROR(IF(D177="",0,IF(D177=0,0,IF(ABS(D177-SUM(G177,K177,O177,S177,W177,AA177,AE177,AI177,AM177,AQ177,AU177,AY177))&lt;Check_Limit,0,1))),1)</f>
        <v>0</v>
      </c>
      <c r="F177" s="89"/>
      <c r="G177" s="143">
        <f t="shared" ref="G177:R177" ca="1" si="41">SUBTOTAL(9,G156:G175)</f>
        <v>0</v>
      </c>
      <c r="H177" s="143">
        <f t="shared" ca="1" si="41"/>
        <v>0</v>
      </c>
      <c r="I177" s="143">
        <f t="shared" ca="1" si="41"/>
        <v>0</v>
      </c>
      <c r="J177" s="143">
        <f t="shared" ca="1" si="41"/>
        <v>0</v>
      </c>
      <c r="K177" s="143">
        <f t="shared" ca="1" si="41"/>
        <v>0</v>
      </c>
      <c r="L177" s="143">
        <f t="shared" ca="1" si="41"/>
        <v>0</v>
      </c>
      <c r="M177" s="143">
        <f t="shared" ca="1" si="41"/>
        <v>0</v>
      </c>
      <c r="N177" s="143">
        <f t="shared" ca="1" si="41"/>
        <v>0</v>
      </c>
      <c r="O177" s="143">
        <f t="shared" ca="1" si="41"/>
        <v>7132976.2884488329</v>
      </c>
      <c r="P177" s="143">
        <f t="shared" ca="1" si="41"/>
        <v>0</v>
      </c>
      <c r="Q177" s="143">
        <f t="shared" ca="1" si="41"/>
        <v>0</v>
      </c>
      <c r="R177" s="143">
        <f t="shared" ca="1" si="41"/>
        <v>7132976.2884488329</v>
      </c>
      <c r="S177" s="143">
        <f t="shared" ref="S177:AQ177" ca="1" si="42">SUBTOTAL(9,S156:S175)</f>
        <v>0</v>
      </c>
      <c r="T177" s="143">
        <f t="shared" ca="1" si="42"/>
        <v>0</v>
      </c>
      <c r="U177" s="143">
        <f t="shared" ca="1" si="42"/>
        <v>0</v>
      </c>
      <c r="V177" s="143">
        <f t="shared" ca="1" si="42"/>
        <v>0</v>
      </c>
      <c r="W177" s="143">
        <f t="shared" ca="1" si="42"/>
        <v>0</v>
      </c>
      <c r="X177" s="143">
        <f t="shared" ca="1" si="42"/>
        <v>0</v>
      </c>
      <c r="Y177" s="143">
        <f t="shared" ca="1" si="42"/>
        <v>0</v>
      </c>
      <c r="Z177" s="143">
        <f t="shared" ca="1" si="42"/>
        <v>0</v>
      </c>
      <c r="AA177" s="143">
        <f t="shared" ca="1" si="42"/>
        <v>0</v>
      </c>
      <c r="AB177" s="143">
        <f t="shared" ca="1" si="42"/>
        <v>0</v>
      </c>
      <c r="AC177" s="143">
        <f t="shared" ca="1" si="42"/>
        <v>0</v>
      </c>
      <c r="AD177" s="143">
        <f t="shared" ca="1" si="42"/>
        <v>0</v>
      </c>
      <c r="AE177" s="143">
        <f t="shared" ca="1" si="42"/>
        <v>0</v>
      </c>
      <c r="AF177" s="143">
        <f t="shared" ca="1" si="42"/>
        <v>0</v>
      </c>
      <c r="AG177" s="143">
        <f t="shared" ca="1" si="42"/>
        <v>0</v>
      </c>
      <c r="AH177" s="143">
        <f t="shared" ca="1" si="42"/>
        <v>0</v>
      </c>
      <c r="AI177" s="143">
        <f t="shared" ca="1" si="42"/>
        <v>0</v>
      </c>
      <c r="AJ177" s="143">
        <f t="shared" ca="1" si="42"/>
        <v>0</v>
      </c>
      <c r="AK177" s="143">
        <f t="shared" ca="1" si="42"/>
        <v>0</v>
      </c>
      <c r="AL177" s="143">
        <f t="shared" ca="1" si="42"/>
        <v>0</v>
      </c>
      <c r="AM177" s="143">
        <f t="shared" ca="1" si="42"/>
        <v>0</v>
      </c>
      <c r="AN177" s="143">
        <f t="shared" ca="1" si="42"/>
        <v>0</v>
      </c>
      <c r="AO177" s="143">
        <f t="shared" ca="1" si="42"/>
        <v>0</v>
      </c>
      <c r="AP177" s="143">
        <f t="shared" ca="1" si="42"/>
        <v>0</v>
      </c>
      <c r="AQ177" s="143">
        <f t="shared" ca="1" si="42"/>
        <v>0</v>
      </c>
      <c r="AR177" s="143">
        <f t="shared" ref="AR177:BB177" ca="1" si="43">SUBTOTAL(9,AR156:AR175)</f>
        <v>0</v>
      </c>
      <c r="AS177" s="143">
        <f t="shared" ca="1" si="43"/>
        <v>0</v>
      </c>
      <c r="AT177" s="143">
        <f t="shared" ca="1" si="43"/>
        <v>0</v>
      </c>
      <c r="AU177" s="143">
        <f t="shared" ca="1" si="43"/>
        <v>0</v>
      </c>
      <c r="AV177" s="143">
        <f t="shared" ca="1" si="43"/>
        <v>0</v>
      </c>
      <c r="AW177" s="143">
        <f t="shared" ca="1" si="43"/>
        <v>0</v>
      </c>
      <c r="AX177" s="143">
        <f t="shared" ca="1" si="43"/>
        <v>0</v>
      </c>
      <c r="AY177" s="143">
        <f t="shared" ca="1" si="43"/>
        <v>0</v>
      </c>
      <c r="AZ177" s="143">
        <f t="shared" ca="1" si="43"/>
        <v>0</v>
      </c>
      <c r="BA177" s="143">
        <f t="shared" ca="1" si="43"/>
        <v>0</v>
      </c>
      <c r="BB177" s="143">
        <f t="shared" ca="1" si="43"/>
        <v>0</v>
      </c>
      <c r="BD177" s="79">
        <f ca="1">IFERROR(IF(SUMIF($G$6:$BB$6,BD$6&amp;" Total",$G177:$BB177)-(SUMIF($G$6:$BB$6,BD$6&amp;" "&amp;'Input-Func_Class'!$D$22,$G177:$BB177)+IFERROR(SUMIF($G$6:$BB$6,BD$6&amp;" "&amp;'Input-Func_Class'!$E$22,$G177:$BB177),SUMIF($G$6:$BB$6,BD$6&amp;" "&amp;'Input-Func_Class'!$B$24,$G177:$BB177))+SUMIF($G$6:$BB$6,BD$6&amp;" "&amp;'Input-Func_Class'!$F$22,$G177:$BB177))&lt;Check_Limit,0,1),1)</f>
        <v>0</v>
      </c>
      <c r="BE177" s="79">
        <f ca="1">IFERROR(IF(SUMIF($G$6:$BB$6,BE$6&amp;" Total",$G177:$BB177)-(SUMIF($G$6:$BB$6,BE$6&amp;" "&amp;'Input-Func_Class'!$D$22,$G177:$BB177)+IFERROR(SUMIF($G$6:$BB$6,BE$6&amp;" "&amp;'Input-Func_Class'!$E$22,$G177:$BB177),SUMIF($G$6:$BB$6,BE$6&amp;" "&amp;'Input-Func_Class'!$B$24,$G177:$BB177))+SUMIF($G$6:$BB$6,BE$6&amp;" "&amp;'Input-Func_Class'!$F$22,$G177:$BB177))&lt;Check_Limit,0,1),1)</f>
        <v>0</v>
      </c>
      <c r="BF177" s="79">
        <f ca="1">IFERROR(IF(SUMIF($G$6:$BB$6,BF$6&amp;" Total",$G177:$BB177)-(SUMIF($G$6:$BB$6,BF$6&amp;" "&amp;'Input-Func_Class'!$D$22,$G177:$BB177)+IFERROR(SUMIF($G$6:$BB$6,BF$6&amp;" "&amp;'Input-Func_Class'!$E$22,$G177:$BB177),SUMIF($G$6:$BB$6,BF$6&amp;" "&amp;'Input-Func_Class'!$B$24,$G177:$BB177))+SUMIF($G$6:$BB$6,BF$6&amp;" "&amp;'Input-Func_Class'!$F$22,$G177:$BB177))&lt;Check_Limit,0,1),1)</f>
        <v>0</v>
      </c>
      <c r="BG177" s="79">
        <f ca="1">IFERROR(IF(SUMIF($G$6:$BB$6,BG$6&amp;" Total",$G177:$BB177)-(SUMIF($G$6:$BB$6,BG$6&amp;" "&amp;'Input-Func_Class'!$D$22,$G177:$BB177)+IFERROR(SUMIF($G$6:$BB$6,BG$6&amp;" "&amp;'Input-Func_Class'!$E$22,$G177:$BB177),SUMIF($G$6:$BB$6,BG$6&amp;" "&amp;'Input-Func_Class'!$B$24,$G177:$BB177))+SUMIF($G$6:$BB$6,BG$6&amp;" "&amp;'Input-Func_Class'!$F$22,$G177:$BB177))&lt;Check_Limit,0,1),1)</f>
        <v>0</v>
      </c>
      <c r="BH177" s="79">
        <f ca="1">IFERROR(IF(SUMIF($G$6:$BB$6,BH$6&amp;" Total",$G177:$BB177)-(SUMIF($G$6:$BB$6,BH$6&amp;" "&amp;'Input-Func_Class'!$D$22,$G177:$BB177)+IFERROR(SUMIF($G$6:$BB$6,BH$6&amp;" "&amp;'Input-Func_Class'!$E$22,$G177:$BB177),SUMIF($G$6:$BB$6,BH$6&amp;" "&amp;'Input-Func_Class'!$B$24,$G177:$BB177))+SUMIF($G$6:$BB$6,BH$6&amp;" "&amp;'Input-Func_Class'!$F$22,$G177:$BB177))&lt;Check_Limit,0,1),1)</f>
        <v>0</v>
      </c>
      <c r="BI177" s="79">
        <f ca="1">IFERROR(IF(SUMIF($G$6:$BB$6,BI$6&amp;" Total",$G177:$BB177)-(SUMIF($G$6:$BB$6,BI$6&amp;" "&amp;'Input-Func_Class'!$D$22,$G177:$BB177)+IFERROR(SUMIF($G$6:$BB$6,BI$6&amp;" "&amp;'Input-Func_Class'!$E$22,$G177:$BB177),SUMIF($G$6:$BB$6,BI$6&amp;" "&amp;'Input-Func_Class'!$B$24,$G177:$BB177))+SUMIF($G$6:$BB$6,BI$6&amp;" "&amp;'Input-Func_Class'!$F$22,$G177:$BB177))&lt;Check_Limit,0,1),1)</f>
        <v>0</v>
      </c>
      <c r="BJ177" s="79">
        <f ca="1">IFERROR(IF(SUMIF($G$6:$BB$6,BJ$6&amp;" Total",$G177:$BB177)-(SUMIF($G$6:$BB$6,BJ$6&amp;" "&amp;'Input-Func_Class'!$D$22,$G177:$BB177)+IFERROR(SUMIF($G$6:$BB$6,BJ$6&amp;" "&amp;'Input-Func_Class'!$E$22,$G177:$BB177),SUMIF($G$6:$BB$6,BJ$6&amp;" "&amp;'Input-Func_Class'!$B$24,$G177:$BB177))+SUMIF($G$6:$BB$6,BJ$6&amp;" "&amp;'Input-Func_Class'!$F$22,$G177:$BB177))&lt;Check_Limit,0,1),1)</f>
        <v>0</v>
      </c>
      <c r="BK177" s="79">
        <f ca="1">IFERROR(IF(SUMIF($G$6:$BB$6,BK$6&amp;" Total",$G177:$BB177)-(SUMIF($G$6:$BB$6,BK$6&amp;" "&amp;'Input-Func_Class'!$D$22,$G177:$BB177)+IFERROR(SUMIF($G$6:$BB$6,BK$6&amp;" "&amp;'Input-Func_Class'!$E$22,$G177:$BB177),SUMIF($G$6:$BB$6,BK$6&amp;" "&amp;'Input-Func_Class'!$B$24,$G177:$BB177))+SUMIF($G$6:$BB$6,BK$6&amp;" "&amp;'Input-Func_Class'!$F$22,$G177:$BB177))&lt;Check_Limit,0,1),1)</f>
        <v>0</v>
      </c>
      <c r="BL177" s="79">
        <f ca="1">IFERROR(IF(SUMIF($G$6:$BB$6,BL$6&amp;" Total",$G177:$BB177)-(SUMIF($G$6:$BB$6,BL$6&amp;" "&amp;'Input-Func_Class'!$D$22,$G177:$BB177)+IFERROR(SUMIF($G$6:$BB$6,BL$6&amp;" "&amp;'Input-Func_Class'!$E$22,$G177:$BB177),SUMIF($G$6:$BB$6,BL$6&amp;" "&amp;'Input-Func_Class'!$B$24,$G177:$BB177))+SUMIF($G$6:$BB$6,BL$6&amp;" "&amp;'Input-Func_Class'!$F$22,$G177:$BB177))&lt;Check_Limit,0,1),1)</f>
        <v>0</v>
      </c>
      <c r="BM177" s="79">
        <f ca="1">IFERROR(IF(SUMIF($G$6:$BB$6,BM$6&amp;" Total",$G177:$BB177)-(SUMIF($G$6:$BB$6,BM$6&amp;" "&amp;'Input-Func_Class'!$D$22,$G177:$BB177)+IFERROR(SUMIF($G$6:$BB$6,BM$6&amp;" "&amp;'Input-Func_Class'!$E$22,$G177:$BB177),SUMIF($G$6:$BB$6,BM$6&amp;" "&amp;'Input-Func_Class'!$B$24,$G177:$BB177))+SUMIF($G$6:$BB$6,BM$6&amp;" "&amp;'Input-Func_Class'!$F$22,$G177:$BB177))&lt;Check_Limit,0,1),1)</f>
        <v>0</v>
      </c>
      <c r="BN177" s="79">
        <f ca="1">IFERROR(IF(SUMIF($G$6:$BB$6,BN$6&amp;" Total",$G177:$BB177)-(SUMIF($G$6:$BB$6,BN$6&amp;" "&amp;'Input-Func_Class'!$D$22,$G177:$BB177)+IFERROR(SUMIF($G$6:$BB$6,BN$6&amp;" "&amp;'Input-Func_Class'!$E$22,$G177:$BB177),SUMIF($G$6:$BB$6,BN$6&amp;" "&amp;'Input-Func_Class'!$B$24,$G177:$BB177))+SUMIF($G$6:$BB$6,BN$6&amp;" "&amp;'Input-Func_Class'!$F$22,$G177:$BB177))&lt;Check_Limit,0,1),1)</f>
        <v>0</v>
      </c>
      <c r="BO177" s="79">
        <f ca="1">IFERROR(IF(SUMIF($G$6:$BB$6,BO$6&amp;" Total",$G177:$BB177)-(SUMIF($G$6:$BB$6,BO$6&amp;" "&amp;'Input-Func_Class'!$D$22,$G177:$BB177)+IFERROR(SUMIF($G$6:$BB$6,BO$6&amp;" "&amp;'Input-Func_Class'!$E$22,$G177:$BB177),SUMIF($G$6:$BB$6,BO$6&amp;" "&amp;'Input-Func_Class'!$B$24,$G177:$BB177))+SUMIF($G$6:$BB$6,BO$6&amp;" "&amp;'Input-Func_Class'!$F$22,$G177:$BB177))&lt;Check_Limit,0,1),1)</f>
        <v>0</v>
      </c>
    </row>
    <row r="178" spans="1:67">
      <c r="A178" s="113" t="str">
        <f>IF(ISBLANK('Input-Accounts'!A178),"",'Input-Accounts'!A178)</f>
        <v/>
      </c>
      <c r="B178" s="127" t="str">
        <f>IF(ISBLANK('Input-Accounts'!B178),"",'Input-Accounts'!B178)</f>
        <v/>
      </c>
      <c r="C178" s="113" t="str">
        <f>IF(ISBLANK('Input-Accounts'!C178),"",'Input-Accounts'!C178)</f>
        <v/>
      </c>
      <c r="D178" s="144"/>
      <c r="E178" s="143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  <c r="AU178" s="144"/>
      <c r="AV178" s="144"/>
      <c r="AW178" s="144"/>
      <c r="AX178" s="144"/>
      <c r="AY178" s="144"/>
      <c r="AZ178" s="144"/>
      <c r="BA178" s="144"/>
      <c r="BB178" s="144"/>
      <c r="BD178" s="79">
        <f>IFERROR(IF(SUMIF($G$6:$BB$6,BD$6&amp;" Total",$G178:$BB178)-(SUMIF($G$6:$BB$6,BD$6&amp;" "&amp;'Input-Func_Class'!$D$22,$G178:$BB178)+IFERROR(SUMIF($G$6:$BB$6,BD$6&amp;" "&amp;'Input-Func_Class'!$E$22,$G178:$BB178),SUMIF($G$6:$BB$6,BD$6&amp;" "&amp;'Input-Func_Class'!$B$24,$G178:$BB178))+SUMIF($G$6:$BB$6,BD$6&amp;" "&amp;'Input-Func_Class'!$F$22,$G178:$BB178))&lt;Check_Limit,0,1),1)</f>
        <v>0</v>
      </c>
      <c r="BE178" s="79">
        <f>IFERROR(IF(SUMIF($G$6:$BB$6,BE$6&amp;" Total",$G178:$BB178)-(SUMIF($G$6:$BB$6,BE$6&amp;" "&amp;'Input-Func_Class'!$D$22,$G178:$BB178)+IFERROR(SUMIF($G$6:$BB$6,BE$6&amp;" "&amp;'Input-Func_Class'!$E$22,$G178:$BB178),SUMIF($G$6:$BB$6,BE$6&amp;" "&amp;'Input-Func_Class'!$B$24,$G178:$BB178))+SUMIF($G$6:$BB$6,BE$6&amp;" "&amp;'Input-Func_Class'!$F$22,$G178:$BB178))&lt;Check_Limit,0,1),1)</f>
        <v>0</v>
      </c>
      <c r="BF178" s="79">
        <f>IFERROR(IF(SUMIF($G$6:$BB$6,BF$6&amp;" Total",$G178:$BB178)-(SUMIF($G$6:$BB$6,BF$6&amp;" "&amp;'Input-Func_Class'!$D$22,$G178:$BB178)+IFERROR(SUMIF($G$6:$BB$6,BF$6&amp;" "&amp;'Input-Func_Class'!$E$22,$G178:$BB178),SUMIF($G$6:$BB$6,BF$6&amp;" "&amp;'Input-Func_Class'!$B$24,$G178:$BB178))+SUMIF($G$6:$BB$6,BF$6&amp;" "&amp;'Input-Func_Class'!$F$22,$G178:$BB178))&lt;Check_Limit,0,1),1)</f>
        <v>0</v>
      </c>
      <c r="BG178" s="79">
        <f>IFERROR(IF(SUMIF($G$6:$BB$6,BG$6&amp;" Total",$G178:$BB178)-(SUMIF($G$6:$BB$6,BG$6&amp;" "&amp;'Input-Func_Class'!$D$22,$G178:$BB178)+IFERROR(SUMIF($G$6:$BB$6,BG$6&amp;" "&amp;'Input-Func_Class'!$E$22,$G178:$BB178),SUMIF($G$6:$BB$6,BG$6&amp;" "&amp;'Input-Func_Class'!$B$24,$G178:$BB178))+SUMIF($G$6:$BB$6,BG$6&amp;" "&amp;'Input-Func_Class'!$F$22,$G178:$BB178))&lt;Check_Limit,0,1),1)</f>
        <v>0</v>
      </c>
      <c r="BH178" s="79">
        <f>IFERROR(IF(SUMIF($G$6:$BB$6,BH$6&amp;" Total",$G178:$BB178)-(SUMIF($G$6:$BB$6,BH$6&amp;" "&amp;'Input-Func_Class'!$D$22,$G178:$BB178)+IFERROR(SUMIF($G$6:$BB$6,BH$6&amp;" "&amp;'Input-Func_Class'!$E$22,$G178:$BB178),SUMIF($G$6:$BB$6,BH$6&amp;" "&amp;'Input-Func_Class'!$B$24,$G178:$BB178))+SUMIF($G$6:$BB$6,BH$6&amp;" "&amp;'Input-Func_Class'!$F$22,$G178:$BB178))&lt;Check_Limit,0,1),1)</f>
        <v>0</v>
      </c>
      <c r="BI178" s="79">
        <f>IFERROR(IF(SUMIF($G$6:$BB$6,BI$6&amp;" Total",$G178:$BB178)-(SUMIF($G$6:$BB$6,BI$6&amp;" "&amp;'Input-Func_Class'!$D$22,$G178:$BB178)+IFERROR(SUMIF($G$6:$BB$6,BI$6&amp;" "&amp;'Input-Func_Class'!$E$22,$G178:$BB178),SUMIF($G$6:$BB$6,BI$6&amp;" "&amp;'Input-Func_Class'!$B$24,$G178:$BB178))+SUMIF($G$6:$BB$6,BI$6&amp;" "&amp;'Input-Func_Class'!$F$22,$G178:$BB178))&lt;Check_Limit,0,1),1)</f>
        <v>0</v>
      </c>
      <c r="BJ178" s="79">
        <f>IFERROR(IF(SUMIF($G$6:$BB$6,BJ$6&amp;" Total",$G178:$BB178)-(SUMIF($G$6:$BB$6,BJ$6&amp;" "&amp;'Input-Func_Class'!$D$22,$G178:$BB178)+IFERROR(SUMIF($G$6:$BB$6,BJ$6&amp;" "&amp;'Input-Func_Class'!$E$22,$G178:$BB178),SUMIF($G$6:$BB$6,BJ$6&amp;" "&amp;'Input-Func_Class'!$B$24,$G178:$BB178))+SUMIF($G$6:$BB$6,BJ$6&amp;" "&amp;'Input-Func_Class'!$F$22,$G178:$BB178))&lt;Check_Limit,0,1),1)</f>
        <v>0</v>
      </c>
      <c r="BK178" s="79">
        <f>IFERROR(IF(SUMIF($G$6:$BB$6,BK$6&amp;" Total",$G178:$BB178)-(SUMIF($G$6:$BB$6,BK$6&amp;" "&amp;'Input-Func_Class'!$D$22,$G178:$BB178)+IFERROR(SUMIF($G$6:$BB$6,BK$6&amp;" "&amp;'Input-Func_Class'!$E$22,$G178:$BB178),SUMIF($G$6:$BB$6,BK$6&amp;" "&amp;'Input-Func_Class'!$B$24,$G178:$BB178))+SUMIF($G$6:$BB$6,BK$6&amp;" "&amp;'Input-Func_Class'!$F$22,$G178:$BB178))&lt;Check_Limit,0,1),1)</f>
        <v>0</v>
      </c>
      <c r="BL178" s="79">
        <f>IFERROR(IF(SUMIF($G$6:$BB$6,BL$6&amp;" Total",$G178:$BB178)-(SUMIF($G$6:$BB$6,BL$6&amp;" "&amp;'Input-Func_Class'!$D$22,$G178:$BB178)+IFERROR(SUMIF($G$6:$BB$6,BL$6&amp;" "&amp;'Input-Func_Class'!$E$22,$G178:$BB178),SUMIF($G$6:$BB$6,BL$6&amp;" "&amp;'Input-Func_Class'!$B$24,$G178:$BB178))+SUMIF($G$6:$BB$6,BL$6&amp;" "&amp;'Input-Func_Class'!$F$22,$G178:$BB178))&lt;Check_Limit,0,1),1)</f>
        <v>0</v>
      </c>
      <c r="BM178" s="79">
        <f>IFERROR(IF(SUMIF($G$6:$BB$6,BM$6&amp;" Total",$G178:$BB178)-(SUMIF($G$6:$BB$6,BM$6&amp;" "&amp;'Input-Func_Class'!$D$22,$G178:$BB178)+IFERROR(SUMIF($G$6:$BB$6,BM$6&amp;" "&amp;'Input-Func_Class'!$E$22,$G178:$BB178),SUMIF($G$6:$BB$6,BM$6&amp;" "&amp;'Input-Func_Class'!$B$24,$G178:$BB178))+SUMIF($G$6:$BB$6,BM$6&amp;" "&amp;'Input-Func_Class'!$F$22,$G178:$BB178))&lt;Check_Limit,0,1),1)</f>
        <v>0</v>
      </c>
      <c r="BN178" s="79">
        <f>IFERROR(IF(SUMIF($G$6:$BB$6,BN$6&amp;" Total",$G178:$BB178)-(SUMIF($G$6:$BB$6,BN$6&amp;" "&amp;'Input-Func_Class'!$D$22,$G178:$BB178)+IFERROR(SUMIF($G$6:$BB$6,BN$6&amp;" "&amp;'Input-Func_Class'!$E$22,$G178:$BB178),SUMIF($G$6:$BB$6,BN$6&amp;" "&amp;'Input-Func_Class'!$B$24,$G178:$BB178))+SUMIF($G$6:$BB$6,BN$6&amp;" "&amp;'Input-Func_Class'!$F$22,$G178:$BB178))&lt;Check_Limit,0,1),1)</f>
        <v>0</v>
      </c>
      <c r="BO178" s="79">
        <f>IFERROR(IF(SUMIF($G$6:$BB$6,BO$6&amp;" Total",$G178:$BB178)-(SUMIF($G$6:$BB$6,BO$6&amp;" "&amp;'Input-Func_Class'!$D$22,$G178:$BB178)+IFERROR(SUMIF($G$6:$BB$6,BO$6&amp;" "&amp;'Input-Func_Class'!$E$22,$G178:$BB178),SUMIF($G$6:$BB$6,BO$6&amp;" "&amp;'Input-Func_Class'!$B$24,$G178:$BB178))+SUMIF($G$6:$BB$6,BO$6&amp;" "&amp;'Input-Func_Class'!$F$22,$G178:$BB178))&lt;Check_Limit,0,1),1)</f>
        <v>0</v>
      </c>
    </row>
    <row r="179" spans="1:67">
      <c r="A179" s="113">
        <f>IF(ISBLANK('Input-Accounts'!A179),"",'Input-Accounts'!A179)</f>
        <v>152</v>
      </c>
      <c r="B179" s="127" t="str">
        <f>IF(ISBLANK('Input-Accounts'!B179),"",'Input-Accounts'!B179)</f>
        <v>Administrative and General Expenses</v>
      </c>
      <c r="C179" s="113" t="str">
        <f>IF(ISBLANK('Input-Accounts'!C179),"",'Input-Accounts'!C179)</f>
        <v/>
      </c>
      <c r="D179" s="143"/>
      <c r="E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  <c r="AU179" s="143"/>
      <c r="AV179" s="143"/>
      <c r="AW179" s="143"/>
      <c r="AX179" s="143"/>
      <c r="AY179" s="143"/>
      <c r="AZ179" s="143"/>
      <c r="BA179" s="143"/>
      <c r="BB179" s="143"/>
      <c r="BD179" s="79">
        <f>IFERROR(IF(SUMIF($G$6:$BB$6,BD$6&amp;" Total",$G179:$BB179)-(SUMIF($G$6:$BB$6,BD$6&amp;" "&amp;'Input-Func_Class'!$D$22,$G179:$BB179)+IFERROR(SUMIF($G$6:$BB$6,BD$6&amp;" "&amp;'Input-Func_Class'!$E$22,$G179:$BB179),SUMIF($G$6:$BB$6,BD$6&amp;" "&amp;'Input-Func_Class'!$B$24,$G179:$BB179))+SUMIF($G$6:$BB$6,BD$6&amp;" "&amp;'Input-Func_Class'!$F$22,$G179:$BB179))&lt;Check_Limit,0,1),1)</f>
        <v>0</v>
      </c>
      <c r="BE179" s="79">
        <f>IFERROR(IF(SUMIF($G$6:$BB$6,BE$6&amp;" Total",$G179:$BB179)-(SUMIF($G$6:$BB$6,BE$6&amp;" "&amp;'Input-Func_Class'!$D$22,$G179:$BB179)+IFERROR(SUMIF($G$6:$BB$6,BE$6&amp;" "&amp;'Input-Func_Class'!$E$22,$G179:$BB179),SUMIF($G$6:$BB$6,BE$6&amp;" "&amp;'Input-Func_Class'!$B$24,$G179:$BB179))+SUMIF($G$6:$BB$6,BE$6&amp;" "&amp;'Input-Func_Class'!$F$22,$G179:$BB179))&lt;Check_Limit,0,1),1)</f>
        <v>0</v>
      </c>
      <c r="BF179" s="79">
        <f>IFERROR(IF(SUMIF($G$6:$BB$6,BF$6&amp;" Total",$G179:$BB179)-(SUMIF($G$6:$BB$6,BF$6&amp;" "&amp;'Input-Func_Class'!$D$22,$G179:$BB179)+IFERROR(SUMIF($G$6:$BB$6,BF$6&amp;" "&amp;'Input-Func_Class'!$E$22,$G179:$BB179),SUMIF($G$6:$BB$6,BF$6&amp;" "&amp;'Input-Func_Class'!$B$24,$G179:$BB179))+SUMIF($G$6:$BB$6,BF$6&amp;" "&amp;'Input-Func_Class'!$F$22,$G179:$BB179))&lt;Check_Limit,0,1),1)</f>
        <v>0</v>
      </c>
      <c r="BG179" s="79">
        <f>IFERROR(IF(SUMIF($G$6:$BB$6,BG$6&amp;" Total",$G179:$BB179)-(SUMIF($G$6:$BB$6,BG$6&amp;" "&amp;'Input-Func_Class'!$D$22,$G179:$BB179)+IFERROR(SUMIF($G$6:$BB$6,BG$6&amp;" "&amp;'Input-Func_Class'!$E$22,$G179:$BB179),SUMIF($G$6:$BB$6,BG$6&amp;" "&amp;'Input-Func_Class'!$B$24,$G179:$BB179))+SUMIF($G$6:$BB$6,BG$6&amp;" "&amp;'Input-Func_Class'!$F$22,$G179:$BB179))&lt;Check_Limit,0,1),1)</f>
        <v>0</v>
      </c>
      <c r="BH179" s="79">
        <f>IFERROR(IF(SUMIF($G$6:$BB$6,BH$6&amp;" Total",$G179:$BB179)-(SUMIF($G$6:$BB$6,BH$6&amp;" "&amp;'Input-Func_Class'!$D$22,$G179:$BB179)+IFERROR(SUMIF($G$6:$BB$6,BH$6&amp;" "&amp;'Input-Func_Class'!$E$22,$G179:$BB179),SUMIF($G$6:$BB$6,BH$6&amp;" "&amp;'Input-Func_Class'!$B$24,$G179:$BB179))+SUMIF($G$6:$BB$6,BH$6&amp;" "&amp;'Input-Func_Class'!$F$22,$G179:$BB179))&lt;Check_Limit,0,1),1)</f>
        <v>0</v>
      </c>
      <c r="BI179" s="79">
        <f>IFERROR(IF(SUMIF($G$6:$BB$6,BI$6&amp;" Total",$G179:$BB179)-(SUMIF($G$6:$BB$6,BI$6&amp;" "&amp;'Input-Func_Class'!$D$22,$G179:$BB179)+IFERROR(SUMIF($G$6:$BB$6,BI$6&amp;" "&amp;'Input-Func_Class'!$E$22,$G179:$BB179),SUMIF($G$6:$BB$6,BI$6&amp;" "&amp;'Input-Func_Class'!$B$24,$G179:$BB179))+SUMIF($G$6:$BB$6,BI$6&amp;" "&amp;'Input-Func_Class'!$F$22,$G179:$BB179))&lt;Check_Limit,0,1),1)</f>
        <v>0</v>
      </c>
      <c r="BJ179" s="79">
        <f>IFERROR(IF(SUMIF($G$6:$BB$6,BJ$6&amp;" Total",$G179:$BB179)-(SUMIF($G$6:$BB$6,BJ$6&amp;" "&amp;'Input-Func_Class'!$D$22,$G179:$BB179)+IFERROR(SUMIF($G$6:$BB$6,BJ$6&amp;" "&amp;'Input-Func_Class'!$E$22,$G179:$BB179),SUMIF($G$6:$BB$6,BJ$6&amp;" "&amp;'Input-Func_Class'!$B$24,$G179:$BB179))+SUMIF($G$6:$BB$6,BJ$6&amp;" "&amp;'Input-Func_Class'!$F$22,$G179:$BB179))&lt;Check_Limit,0,1),1)</f>
        <v>0</v>
      </c>
      <c r="BK179" s="79">
        <f>IFERROR(IF(SUMIF($G$6:$BB$6,BK$6&amp;" Total",$G179:$BB179)-(SUMIF($G$6:$BB$6,BK$6&amp;" "&amp;'Input-Func_Class'!$D$22,$G179:$BB179)+IFERROR(SUMIF($G$6:$BB$6,BK$6&amp;" "&amp;'Input-Func_Class'!$E$22,$G179:$BB179),SUMIF($G$6:$BB$6,BK$6&amp;" "&amp;'Input-Func_Class'!$B$24,$G179:$BB179))+SUMIF($G$6:$BB$6,BK$6&amp;" "&amp;'Input-Func_Class'!$F$22,$G179:$BB179))&lt;Check_Limit,0,1),1)</f>
        <v>0</v>
      </c>
      <c r="BL179" s="79">
        <f>IFERROR(IF(SUMIF($G$6:$BB$6,BL$6&amp;" Total",$G179:$BB179)-(SUMIF($G$6:$BB$6,BL$6&amp;" "&amp;'Input-Func_Class'!$D$22,$G179:$BB179)+IFERROR(SUMIF($G$6:$BB$6,BL$6&amp;" "&amp;'Input-Func_Class'!$E$22,$G179:$BB179),SUMIF($G$6:$BB$6,BL$6&amp;" "&amp;'Input-Func_Class'!$B$24,$G179:$BB179))+SUMIF($G$6:$BB$6,BL$6&amp;" "&amp;'Input-Func_Class'!$F$22,$G179:$BB179))&lt;Check_Limit,0,1),1)</f>
        <v>0</v>
      </c>
      <c r="BM179" s="79">
        <f>IFERROR(IF(SUMIF($G$6:$BB$6,BM$6&amp;" Total",$G179:$BB179)-(SUMIF($G$6:$BB$6,BM$6&amp;" "&amp;'Input-Func_Class'!$D$22,$G179:$BB179)+IFERROR(SUMIF($G$6:$BB$6,BM$6&amp;" "&amp;'Input-Func_Class'!$E$22,$G179:$BB179),SUMIF($G$6:$BB$6,BM$6&amp;" "&amp;'Input-Func_Class'!$B$24,$G179:$BB179))+SUMIF($G$6:$BB$6,BM$6&amp;" "&amp;'Input-Func_Class'!$F$22,$G179:$BB179))&lt;Check_Limit,0,1),1)</f>
        <v>0</v>
      </c>
      <c r="BN179" s="79">
        <f>IFERROR(IF(SUMIF($G$6:$BB$6,BN$6&amp;" Total",$G179:$BB179)-(SUMIF($G$6:$BB$6,BN$6&amp;" "&amp;'Input-Func_Class'!$D$22,$G179:$BB179)+IFERROR(SUMIF($G$6:$BB$6,BN$6&amp;" "&amp;'Input-Func_Class'!$E$22,$G179:$BB179),SUMIF($G$6:$BB$6,BN$6&amp;" "&amp;'Input-Func_Class'!$B$24,$G179:$BB179))+SUMIF($G$6:$BB$6,BN$6&amp;" "&amp;'Input-Func_Class'!$F$22,$G179:$BB179))&lt;Check_Limit,0,1),1)</f>
        <v>0</v>
      </c>
      <c r="BO179" s="79">
        <f>IFERROR(IF(SUMIF($G$6:$BB$6,BO$6&amp;" Total",$G179:$BB179)-(SUMIF($G$6:$BB$6,BO$6&amp;" "&amp;'Input-Func_Class'!$D$22,$G179:$BB179)+IFERROR(SUMIF($G$6:$BB$6,BO$6&amp;" "&amp;'Input-Func_Class'!$E$22,$G179:$BB179),SUMIF($G$6:$BB$6,BO$6&amp;" "&amp;'Input-Func_Class'!$B$24,$G179:$BB179))+SUMIF($G$6:$BB$6,BO$6&amp;" "&amp;'Input-Func_Class'!$F$22,$G179:$BB179))&lt;Check_Limit,0,1),1)</f>
        <v>0</v>
      </c>
    </row>
    <row r="180" spans="1:67" outlineLevel="1">
      <c r="A180" s="113">
        <f>IF(ISBLANK('Input-Accounts'!A180),"",'Input-Accounts'!A180)</f>
        <v>153</v>
      </c>
      <c r="B180" s="17" t="str">
        <f>IF(ISBLANK('Input-Accounts'!B180),"",'Input-Accounts'!B180)</f>
        <v>Administrative and general salaries</v>
      </c>
      <c r="C180" s="113">
        <f>IF(ISBLANK('Input-Accounts'!C180),"",'Input-Accounts'!C180)</f>
        <v>920</v>
      </c>
      <c r="D180" s="143">
        <f>Functionalization!$D180</f>
        <v>8059627.1752979998</v>
      </c>
      <c r="E180" s="143">
        <f t="shared" ref="E180:E191" ca="1" si="44">IFERROR(IF(D180="",0,IF(D180=0,0,IF(ABS(D180-SUM(G180,K180,O180,S180,W180,AA180,AE180,AI180,AM180,AQ180,AU180,AY180))&lt;Check_Limit,0,1))),1)</f>
        <v>0</v>
      </c>
      <c r="F180" s="89" t="str">
        <f>IF($D180=0,"-",IF('Input-Accounts'!$E180&lt;&gt;0,'Input-Accounts'!$E180,'Input-Accounts'!$G180))</f>
        <v>INT_LABOR</v>
      </c>
      <c r="G180" s="143">
        <f ca="1">IF(G$5&lt;&gt;"",HLOOKUP(G$5,Functionalization!$G$6:$R$305,ROW($A180)-5,FALSE),IFERROR(INDEX(G$269:G$305,MATCH($F180,$B$269:$B$305,0))/VLOOKUP($F180,$B$269:$BB$305,MATCH(LEFT(TRIM(G$6),FIND("~",SUBSTITUTE(G$6,"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180))*HLOOKUP(LEFT(TRIM(G$6),FIND("~",SUBSTITUTE(G$6," ","~",LEN(TRIM(G$6))-LEN(SUBSTITUTE(TRIM(G$6)," ",""))))-1)&amp;" Total",$B$6:$BB$305,ROW($A180)-5,FALSE))</f>
        <v>127688.48942673553</v>
      </c>
      <c r="H180" s="143">
        <f ca="1">IF(H$5&lt;&gt;"",HLOOKUP(H$5,Functionalization!$G$6:$R$305,ROW($A180)-5,FALSE),IFERROR(INDEX(H$269:H$305,MATCH($F180,$B$269:$B$305,0))/VLOOKUP($F180,$B$269:$BB$305,MATCH(LEFT(TRIM(H$6),FIND("~",SUBSTITUTE(H$6,"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180))*HLOOKUP(LEFT(TRIM(H$6),FIND("~",SUBSTITUTE(H$6," ","~",LEN(TRIM(H$6))-LEN(SUBSTITUTE(TRIM(H$6)," ",""))))-1)&amp;" Total",$B$6:$BB$305,ROW($A180)-5,FALSE))</f>
        <v>44013.365109959981</v>
      </c>
      <c r="I180" s="143">
        <f ca="1">IF(I$5&lt;&gt;"",HLOOKUP(I$5,Functionalization!$G$6:$R$305,ROW($A180)-5,FALSE),IFERROR(INDEX(I$269:I$305,MATCH($F180,$B$269:$B$305,0))/VLOOKUP($F180,$B$269:$BB$305,MATCH(LEFT(TRIM(I$6),FIND("~",SUBSTITUTE(I$6,"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180))*HLOOKUP(LEFT(TRIM(I$6),FIND("~",SUBSTITUTE(I$6," ","~",LEN(TRIM(I$6))-LEN(SUBSTITUTE(TRIM(I$6)," ",""))))-1)&amp;" Total",$B$6:$BB$305,ROW($A180)-5,FALSE))</f>
        <v>83675.124316775546</v>
      </c>
      <c r="J180" s="143">
        <f ca="1">IF(J$5&lt;&gt;"",HLOOKUP(J$5,Functionalization!$G$6:$R$305,ROW($A180)-5,FALSE),IFERROR(INDEX(J$269:J$305,MATCH($F180,$B$269:$B$305,0))/VLOOKUP($F180,$B$269:$BB$305,MATCH(LEFT(TRIM(J$6),FIND("~",SUBSTITUTE(J$6,"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180))*HLOOKUP(LEFT(TRIM(J$6),FIND("~",SUBSTITUTE(J$6," ","~",LEN(TRIM(J$6))-LEN(SUBSTITUTE(TRIM(J$6)," ",""))))-1)&amp;" Total",$B$6:$BB$305,ROW($A180)-5,FALSE))</f>
        <v>0</v>
      </c>
      <c r="K180" s="143">
        <f ca="1">IF(K$5&lt;&gt;"",HLOOKUP(K$5,Functionalization!$G$6:$R$305,ROW($A180)-5,FALSE),IFERROR(INDEX(K$269:K$305,MATCH($F180,$B$269:$B$305,0))/VLOOKUP($F180,$B$269:$BB$305,MATCH(LEFT(TRIM(K$6),FIND("~",SUBSTITUTE(K$6,"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180))*HLOOKUP(LEFT(TRIM(K$6),FIND("~",SUBSTITUTE(K$6," ","~",LEN(TRIM(K$6))-LEN(SUBSTITUTE(TRIM(K$6)," ",""))))-1)&amp;" Total",$B$6:$BB$305,ROW($A180)-5,FALSE))</f>
        <v>0</v>
      </c>
      <c r="L180" s="143">
        <f ca="1">IF(L$5&lt;&gt;"",HLOOKUP(L$5,Functionalization!$G$6:$R$305,ROW($A180)-5,FALSE),IFERROR(INDEX(L$269:L$305,MATCH($F180,$B$269:$B$305,0))/VLOOKUP($F180,$B$269:$BB$305,MATCH(LEFT(TRIM(L$6),FIND("~",SUBSTITUTE(L$6,"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180))*HLOOKUP(LEFT(TRIM(L$6),FIND("~",SUBSTITUTE(L$6," ","~",LEN(TRIM(L$6))-LEN(SUBSTITUTE(TRIM(L$6)," ",""))))-1)&amp;" Total",$B$6:$BB$305,ROW($A180)-5,FALSE))</f>
        <v>0</v>
      </c>
      <c r="M180" s="143">
        <f ca="1">IF(M$5&lt;&gt;"",HLOOKUP(M$5,Functionalization!$G$6:$R$305,ROW($A180)-5,FALSE),IFERROR(INDEX(M$269:M$305,MATCH($F180,$B$269:$B$305,0))/VLOOKUP($F180,$B$269:$BB$305,MATCH(LEFT(TRIM(M$6),FIND("~",SUBSTITUTE(M$6,"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180))*HLOOKUP(LEFT(TRIM(M$6),FIND("~",SUBSTITUTE(M$6," ","~",LEN(TRIM(M$6))-LEN(SUBSTITUTE(TRIM(M$6)," ",""))))-1)&amp;" Total",$B$6:$BB$305,ROW($A180)-5,FALSE))</f>
        <v>0</v>
      </c>
      <c r="N180" s="143">
        <f ca="1">IF(N$5&lt;&gt;"",HLOOKUP(N$5,Functionalization!$G$6:$R$305,ROW($A180)-5,FALSE),IFERROR(INDEX(N$269:N$305,MATCH($F180,$B$269:$B$305,0))/VLOOKUP($F180,$B$269:$BB$305,MATCH(LEFT(TRIM(N$6),FIND("~",SUBSTITUTE(N$6,"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180))*HLOOKUP(LEFT(TRIM(N$6),FIND("~",SUBSTITUTE(N$6," ","~",LEN(TRIM(N$6))-LEN(SUBSTITUTE(TRIM(N$6)," ",""))))-1)&amp;" Total",$B$6:$BB$305,ROW($A180)-5,FALSE))</f>
        <v>0</v>
      </c>
      <c r="O180" s="143">
        <f ca="1">IF(O$5&lt;&gt;"",HLOOKUP(O$5,Functionalization!$G$6:$R$305,ROW($A180)-5,FALSE),IFERROR(INDEX(O$269:O$305,MATCH($F180,$B$269:$B$305,0))/VLOOKUP($F180,$B$269:$BB$305,MATCH(LEFT(TRIM(O$6),FIND("~",SUBSTITUTE(O$6,"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180))*HLOOKUP(LEFT(TRIM(O$6),FIND("~",SUBSTITUTE(O$6," ","~",LEN(TRIM(O$6))-LEN(SUBSTITUTE(TRIM(O$6)," ",""))))-1)&amp;" Total",$B$6:$BB$305,ROW($A180)-5,FALSE))</f>
        <v>7931938.685871264</v>
      </c>
      <c r="P180" s="143">
        <f ca="1">IF(P$5&lt;&gt;"",HLOOKUP(P$5,Functionalization!$G$6:$R$305,ROW($A180)-5,FALSE),IFERROR(INDEX(P$269:P$305,MATCH($F180,$B$269:$B$305,0))/VLOOKUP($F180,$B$269:$BB$305,MATCH(LEFT(TRIM(P$6),FIND("~",SUBSTITUTE(P$6,"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180))*HLOOKUP(LEFT(TRIM(P$6),FIND("~",SUBSTITUTE(P$6," ","~",LEN(TRIM(P$6))-LEN(SUBSTITUTE(TRIM(P$6)," ",""))))-1)&amp;" Total",$B$6:$BB$305,ROW($A180)-5,FALSE))</f>
        <v>3557596.4137803572</v>
      </c>
      <c r="Q180" s="143">
        <f ca="1">IF(Q$5&lt;&gt;"",HLOOKUP(Q$5,Functionalization!$G$6:$R$305,ROW($A180)-5,FALSE),IFERROR(INDEX(Q$269:Q$305,MATCH($F180,$B$269:$B$305,0))/VLOOKUP($F180,$B$269:$BB$305,MATCH(LEFT(TRIM(Q$6),FIND("~",SUBSTITUTE(Q$6,"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180))*HLOOKUP(LEFT(TRIM(Q$6),FIND("~",SUBSTITUTE(Q$6," ","~",LEN(TRIM(Q$6))-LEN(SUBSTITUTE(TRIM(Q$6)," ",""))))-1)&amp;" Total",$B$6:$BB$305,ROW($A180)-5,FALSE))</f>
        <v>113601.29979274032</v>
      </c>
      <c r="R180" s="143">
        <f ca="1">IF(R$5&lt;&gt;"",HLOOKUP(R$5,Functionalization!$G$6:$R$305,ROW($A180)-5,FALSE),IFERROR(INDEX(R$269:R$305,MATCH($F180,$B$269:$B$305,0))/VLOOKUP($F180,$B$269:$BB$305,MATCH(LEFT(TRIM(R$6),FIND("~",SUBSTITUTE(R$6,"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180))*HLOOKUP(LEFT(TRIM(R$6),FIND("~",SUBSTITUTE(R$6," ","~",LEN(TRIM(R$6))-LEN(SUBSTITUTE(TRIM(R$6)," ",""))))-1)&amp;" Total",$B$6:$BB$305,ROW($A180)-5,FALSE))</f>
        <v>4260740.9722981686</v>
      </c>
      <c r="S180" s="143">
        <f ca="1">IF(S$5&lt;&gt;"",HLOOKUP(S$5,Functionalization!$G$6:$R$305,ROW($A180)-5,FALSE),IFERROR(INDEX(S$269:S$305,MATCH($F180,$B$269:$B$305,0))/VLOOKUP($F180,$B$269:$BB$305,MATCH(LEFT(TRIM(S$6),FIND("~",SUBSTITUTE(S$6,"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180))*HLOOKUP(LEFT(TRIM(S$6),FIND("~",SUBSTITUTE(S$6," ","~",LEN(TRIM(S$6))-LEN(SUBSTITUTE(TRIM(S$6)," ",""))))-1)&amp;" Total",$B$6:$BB$305,ROW($A180)-5,FALSE))</f>
        <v>0</v>
      </c>
      <c r="T180" s="143">
        <f ca="1">IF(T$5&lt;&gt;"",HLOOKUP(T$5,Functionalization!$G$6:$R$305,ROW($A180)-5,FALSE),IFERROR(INDEX(T$269:T$305,MATCH($F180,$B$269:$B$305,0))/VLOOKUP($F180,$B$269:$BB$305,MATCH(LEFT(TRIM(T$6),FIND("~",SUBSTITUTE(T$6,"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180))*HLOOKUP(LEFT(TRIM(T$6),FIND("~",SUBSTITUTE(T$6," ","~",LEN(TRIM(T$6))-LEN(SUBSTITUTE(TRIM(T$6)," ",""))))-1)&amp;" Total",$B$6:$BB$305,ROW($A180)-5,FALSE))</f>
        <v>0</v>
      </c>
      <c r="U180" s="143">
        <f ca="1">IF(U$5&lt;&gt;"",HLOOKUP(U$5,Functionalization!$G$6:$R$305,ROW($A180)-5,FALSE),IFERROR(INDEX(U$269:U$305,MATCH($F180,$B$269:$B$305,0))/VLOOKUP($F180,$B$269:$BB$305,MATCH(LEFT(TRIM(U$6),FIND("~",SUBSTITUTE(U$6,"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180))*HLOOKUP(LEFT(TRIM(U$6),FIND("~",SUBSTITUTE(U$6," ","~",LEN(TRIM(U$6))-LEN(SUBSTITUTE(TRIM(U$6)," ",""))))-1)&amp;" Total",$B$6:$BB$305,ROW($A180)-5,FALSE))</f>
        <v>0</v>
      </c>
      <c r="V180" s="143">
        <f ca="1">IF(V$5&lt;&gt;"",HLOOKUP(V$5,Functionalization!$G$6:$R$305,ROW($A180)-5,FALSE),IFERROR(INDEX(V$269:V$305,MATCH($F180,$B$269:$B$305,0))/VLOOKUP($F180,$B$269:$BB$305,MATCH(LEFT(TRIM(V$6),FIND("~",SUBSTITUTE(V$6,"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180))*HLOOKUP(LEFT(TRIM(V$6),FIND("~",SUBSTITUTE(V$6," ","~",LEN(TRIM(V$6))-LEN(SUBSTITUTE(TRIM(V$6)," ",""))))-1)&amp;" Total",$B$6:$BB$305,ROW($A180)-5,FALSE))</f>
        <v>0</v>
      </c>
      <c r="W180" s="143">
        <f ca="1">IF(W$5&lt;&gt;"",HLOOKUP(W$5,Functionalization!$G$6:$R$305,ROW($A180)-5,FALSE),IFERROR(INDEX(W$269:W$305,MATCH($F180,$B$269:$B$305,0))/VLOOKUP($F180,$B$269:$BB$305,MATCH(LEFT(TRIM(W$6),FIND("~",SUBSTITUTE(W$6,"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180))*HLOOKUP(LEFT(TRIM(W$6),FIND("~",SUBSTITUTE(W$6," ","~",LEN(TRIM(W$6))-LEN(SUBSTITUTE(TRIM(W$6)," ",""))))-1)&amp;" Total",$B$6:$BB$305,ROW($A180)-5,FALSE))</f>
        <v>0</v>
      </c>
      <c r="X180" s="143">
        <f ca="1">IF(X$5&lt;&gt;"",HLOOKUP(X$5,Functionalization!$G$6:$R$305,ROW($A180)-5,FALSE),IFERROR(INDEX(X$269:X$305,MATCH($F180,$B$269:$B$305,0))/VLOOKUP($F180,$B$269:$BB$305,MATCH(LEFT(TRIM(X$6),FIND("~",SUBSTITUTE(X$6,"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180))*HLOOKUP(LEFT(TRIM(X$6),FIND("~",SUBSTITUTE(X$6," ","~",LEN(TRIM(X$6))-LEN(SUBSTITUTE(TRIM(X$6)," ",""))))-1)&amp;" Total",$B$6:$BB$305,ROW($A180)-5,FALSE))</f>
        <v>0</v>
      </c>
      <c r="Y180" s="143">
        <f ca="1">IF(Y$5&lt;&gt;"",HLOOKUP(Y$5,Functionalization!$G$6:$R$305,ROW($A180)-5,FALSE),IFERROR(INDEX(Y$269:Y$305,MATCH($F180,$B$269:$B$305,0))/VLOOKUP($F180,$B$269:$BB$305,MATCH(LEFT(TRIM(Y$6),FIND("~",SUBSTITUTE(Y$6,"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180))*HLOOKUP(LEFT(TRIM(Y$6),FIND("~",SUBSTITUTE(Y$6," ","~",LEN(TRIM(Y$6))-LEN(SUBSTITUTE(TRIM(Y$6)," ",""))))-1)&amp;" Total",$B$6:$BB$305,ROW($A180)-5,FALSE))</f>
        <v>0</v>
      </c>
      <c r="Z180" s="143">
        <f ca="1">IF(Z$5&lt;&gt;"",HLOOKUP(Z$5,Functionalization!$G$6:$R$305,ROW($A180)-5,FALSE),IFERROR(INDEX(Z$269:Z$305,MATCH($F180,$B$269:$B$305,0))/VLOOKUP($F180,$B$269:$BB$305,MATCH(LEFT(TRIM(Z$6),FIND("~",SUBSTITUTE(Z$6,"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180))*HLOOKUP(LEFT(TRIM(Z$6),FIND("~",SUBSTITUTE(Z$6," ","~",LEN(TRIM(Z$6))-LEN(SUBSTITUTE(TRIM(Z$6)," ",""))))-1)&amp;" Total",$B$6:$BB$305,ROW($A180)-5,FALSE))</f>
        <v>0</v>
      </c>
      <c r="AA180" s="143">
        <f ca="1">IF(AA$5&lt;&gt;"",HLOOKUP(AA$5,Functionalization!$G$6:$R$305,ROW($A180)-5,FALSE),IFERROR(INDEX(AA$269:AA$305,MATCH($F180,$B$269:$B$305,0))/VLOOKUP($F180,$B$269:$BB$305,MATCH(LEFT(TRIM(AA$6),FIND("~",SUBSTITUTE(AA$6,"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180))*HLOOKUP(LEFT(TRIM(AA$6),FIND("~",SUBSTITUTE(AA$6," ","~",LEN(TRIM(AA$6))-LEN(SUBSTITUTE(TRIM(AA$6)," ",""))))-1)&amp;" Total",$B$6:$BB$305,ROW($A180)-5,FALSE))</f>
        <v>0</v>
      </c>
      <c r="AB180" s="143">
        <f ca="1">IF(AB$5&lt;&gt;"",HLOOKUP(AB$5,Functionalization!$G$6:$R$305,ROW($A180)-5,FALSE),IFERROR(INDEX(AB$269:AB$305,MATCH($F180,$B$269:$B$305,0))/VLOOKUP($F180,$B$269:$BB$305,MATCH(LEFT(TRIM(AB$6),FIND("~",SUBSTITUTE(AB$6,"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180))*HLOOKUP(LEFT(TRIM(AB$6),FIND("~",SUBSTITUTE(AB$6," ","~",LEN(TRIM(AB$6))-LEN(SUBSTITUTE(TRIM(AB$6)," ",""))))-1)&amp;" Total",$B$6:$BB$305,ROW($A180)-5,FALSE))</f>
        <v>0</v>
      </c>
      <c r="AC180" s="143">
        <f ca="1">IF(AC$5&lt;&gt;"",HLOOKUP(AC$5,Functionalization!$G$6:$R$305,ROW($A180)-5,FALSE),IFERROR(INDEX(AC$269:AC$305,MATCH($F180,$B$269:$B$305,0))/VLOOKUP($F180,$B$269:$BB$305,MATCH(LEFT(TRIM(AC$6),FIND("~",SUBSTITUTE(AC$6,"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180))*HLOOKUP(LEFT(TRIM(AC$6),FIND("~",SUBSTITUTE(AC$6," ","~",LEN(TRIM(AC$6))-LEN(SUBSTITUTE(TRIM(AC$6)," ",""))))-1)&amp;" Total",$B$6:$BB$305,ROW($A180)-5,FALSE))</f>
        <v>0</v>
      </c>
      <c r="AD180" s="143">
        <f ca="1">IF(AD$5&lt;&gt;"",HLOOKUP(AD$5,Functionalization!$G$6:$R$305,ROW($A180)-5,FALSE),IFERROR(INDEX(AD$269:AD$305,MATCH($F180,$B$269:$B$305,0))/VLOOKUP($F180,$B$269:$BB$305,MATCH(LEFT(TRIM(AD$6),FIND("~",SUBSTITUTE(AD$6,"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180))*HLOOKUP(LEFT(TRIM(AD$6),FIND("~",SUBSTITUTE(AD$6," ","~",LEN(TRIM(AD$6))-LEN(SUBSTITUTE(TRIM(AD$6)," ",""))))-1)&amp;" Total",$B$6:$BB$305,ROW($A180)-5,FALSE))</f>
        <v>0</v>
      </c>
      <c r="AE180" s="143">
        <f ca="1">IF(AE$5&lt;&gt;"",HLOOKUP(AE$5,Functionalization!$G$6:$R$305,ROW($A180)-5,FALSE),IFERROR(INDEX(AE$269:AE$305,MATCH($F180,$B$269:$B$305,0))/VLOOKUP($F180,$B$269:$BB$305,MATCH(LEFT(TRIM(AE$6),FIND("~",SUBSTITUTE(AE$6,"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180))*HLOOKUP(LEFT(TRIM(AE$6),FIND("~",SUBSTITUTE(AE$6," ","~",LEN(TRIM(AE$6))-LEN(SUBSTITUTE(TRIM(AE$6)," ",""))))-1)&amp;" Total",$B$6:$BB$305,ROW($A180)-5,FALSE))</f>
        <v>0</v>
      </c>
      <c r="AF180" s="143">
        <f ca="1">IF(AF$5&lt;&gt;"",HLOOKUP(AF$5,Functionalization!$G$6:$R$305,ROW($A180)-5,FALSE),IFERROR(INDEX(AF$269:AF$305,MATCH($F180,$B$269:$B$305,0))/VLOOKUP($F180,$B$269:$BB$305,MATCH(LEFT(TRIM(AF$6),FIND("~",SUBSTITUTE(AF$6,"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180))*HLOOKUP(LEFT(TRIM(AF$6),FIND("~",SUBSTITUTE(AF$6," ","~",LEN(TRIM(AF$6))-LEN(SUBSTITUTE(TRIM(AF$6)," ",""))))-1)&amp;" Total",$B$6:$BB$305,ROW($A180)-5,FALSE))</f>
        <v>0</v>
      </c>
      <c r="AG180" s="143">
        <f ca="1">IF(AG$5&lt;&gt;"",HLOOKUP(AG$5,Functionalization!$G$6:$R$305,ROW($A180)-5,FALSE),IFERROR(INDEX(AG$269:AG$305,MATCH($F180,$B$269:$B$305,0))/VLOOKUP($F180,$B$269:$BB$305,MATCH(LEFT(TRIM(AG$6),FIND("~",SUBSTITUTE(AG$6,"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180))*HLOOKUP(LEFT(TRIM(AG$6),FIND("~",SUBSTITUTE(AG$6," ","~",LEN(TRIM(AG$6))-LEN(SUBSTITUTE(TRIM(AG$6)," ",""))))-1)&amp;" Total",$B$6:$BB$305,ROW($A180)-5,FALSE))</f>
        <v>0</v>
      </c>
      <c r="AH180" s="143">
        <f ca="1">IF(AH$5&lt;&gt;"",HLOOKUP(AH$5,Functionalization!$G$6:$R$305,ROW($A180)-5,FALSE),IFERROR(INDEX(AH$269:AH$305,MATCH($F180,$B$269:$B$305,0))/VLOOKUP($F180,$B$269:$BB$305,MATCH(LEFT(TRIM(AH$6),FIND("~",SUBSTITUTE(AH$6,"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180))*HLOOKUP(LEFT(TRIM(AH$6),FIND("~",SUBSTITUTE(AH$6," ","~",LEN(TRIM(AH$6))-LEN(SUBSTITUTE(TRIM(AH$6)," ",""))))-1)&amp;" Total",$B$6:$BB$305,ROW($A180)-5,FALSE))</f>
        <v>0</v>
      </c>
      <c r="AI180" s="143">
        <f ca="1">IF(AI$5&lt;&gt;"",HLOOKUP(AI$5,Functionalization!$G$6:$R$305,ROW($A180)-5,FALSE),IFERROR(INDEX(AI$269:AI$305,MATCH($F180,$B$269:$B$305,0))/VLOOKUP($F180,$B$269:$BB$305,MATCH(LEFT(TRIM(AI$6),FIND("~",SUBSTITUTE(AI$6,"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180))*HLOOKUP(LEFT(TRIM(AI$6),FIND("~",SUBSTITUTE(AI$6," ","~",LEN(TRIM(AI$6))-LEN(SUBSTITUTE(TRIM(AI$6)," ",""))))-1)&amp;" Total",$B$6:$BB$305,ROW($A180)-5,FALSE))</f>
        <v>0</v>
      </c>
      <c r="AJ180" s="143">
        <f ca="1">IF(AJ$5&lt;&gt;"",HLOOKUP(AJ$5,Functionalization!$G$6:$R$305,ROW($A180)-5,FALSE),IFERROR(INDEX(AJ$269:AJ$305,MATCH($F180,$B$269:$B$305,0))/VLOOKUP($F180,$B$269:$BB$305,MATCH(LEFT(TRIM(AJ$6),FIND("~",SUBSTITUTE(AJ$6,"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180))*HLOOKUP(LEFT(TRIM(AJ$6),FIND("~",SUBSTITUTE(AJ$6," ","~",LEN(TRIM(AJ$6))-LEN(SUBSTITUTE(TRIM(AJ$6)," ",""))))-1)&amp;" Total",$B$6:$BB$305,ROW($A180)-5,FALSE))</f>
        <v>0</v>
      </c>
      <c r="AK180" s="143">
        <f ca="1">IF(AK$5&lt;&gt;"",HLOOKUP(AK$5,Functionalization!$G$6:$R$305,ROW($A180)-5,FALSE),IFERROR(INDEX(AK$269:AK$305,MATCH($F180,$B$269:$B$305,0))/VLOOKUP($F180,$B$269:$BB$305,MATCH(LEFT(TRIM(AK$6),FIND("~",SUBSTITUTE(AK$6,"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180))*HLOOKUP(LEFT(TRIM(AK$6),FIND("~",SUBSTITUTE(AK$6," ","~",LEN(TRIM(AK$6))-LEN(SUBSTITUTE(TRIM(AK$6)," ",""))))-1)&amp;" Total",$B$6:$BB$305,ROW($A180)-5,FALSE))</f>
        <v>0</v>
      </c>
      <c r="AL180" s="143">
        <f ca="1">IF(AL$5&lt;&gt;"",HLOOKUP(AL$5,Functionalization!$G$6:$R$305,ROW($A180)-5,FALSE),IFERROR(INDEX(AL$269:AL$305,MATCH($F180,$B$269:$B$305,0))/VLOOKUP($F180,$B$269:$BB$305,MATCH(LEFT(TRIM(AL$6),FIND("~",SUBSTITUTE(AL$6,"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180))*HLOOKUP(LEFT(TRIM(AL$6),FIND("~",SUBSTITUTE(AL$6," ","~",LEN(TRIM(AL$6))-LEN(SUBSTITUTE(TRIM(AL$6)," ",""))))-1)&amp;" Total",$B$6:$BB$305,ROW($A180)-5,FALSE))</f>
        <v>0</v>
      </c>
      <c r="AM180" s="143">
        <f ca="1">IF(AM$5&lt;&gt;"",HLOOKUP(AM$5,Functionalization!$G$6:$R$305,ROW($A180)-5,FALSE),IFERROR(INDEX(AM$269:AM$305,MATCH($F180,$B$269:$B$305,0))/VLOOKUP($F180,$B$269:$BB$305,MATCH(LEFT(TRIM(AM$6),FIND("~",SUBSTITUTE(AM$6,"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180))*HLOOKUP(LEFT(TRIM(AM$6),FIND("~",SUBSTITUTE(AM$6," ","~",LEN(TRIM(AM$6))-LEN(SUBSTITUTE(TRIM(AM$6)," ",""))))-1)&amp;" Total",$B$6:$BB$305,ROW($A180)-5,FALSE))</f>
        <v>0</v>
      </c>
      <c r="AN180" s="143">
        <f ca="1">IF(AN$5&lt;&gt;"",HLOOKUP(AN$5,Functionalization!$G$6:$R$305,ROW($A180)-5,FALSE),IFERROR(INDEX(AN$269:AN$305,MATCH($F180,$B$269:$B$305,0))/VLOOKUP($F180,$B$269:$BB$305,MATCH(LEFT(TRIM(AN$6),FIND("~",SUBSTITUTE(AN$6,"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180))*HLOOKUP(LEFT(TRIM(AN$6),FIND("~",SUBSTITUTE(AN$6," ","~",LEN(TRIM(AN$6))-LEN(SUBSTITUTE(TRIM(AN$6)," ",""))))-1)&amp;" Total",$B$6:$BB$305,ROW($A180)-5,FALSE))</f>
        <v>0</v>
      </c>
      <c r="AO180" s="143">
        <f ca="1">IF(AO$5&lt;&gt;"",HLOOKUP(AO$5,Functionalization!$G$6:$R$305,ROW($A180)-5,FALSE),IFERROR(INDEX(AO$269:AO$305,MATCH($F180,$B$269:$B$305,0))/VLOOKUP($F180,$B$269:$BB$305,MATCH(LEFT(TRIM(AO$6),FIND("~",SUBSTITUTE(AO$6,"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180))*HLOOKUP(LEFT(TRIM(AO$6),FIND("~",SUBSTITUTE(AO$6," ","~",LEN(TRIM(AO$6))-LEN(SUBSTITUTE(TRIM(AO$6)," ",""))))-1)&amp;" Total",$B$6:$BB$305,ROW($A180)-5,FALSE))</f>
        <v>0</v>
      </c>
      <c r="AP180" s="143">
        <f ca="1">IF(AP$5&lt;&gt;"",HLOOKUP(AP$5,Functionalization!$G$6:$R$305,ROW($A180)-5,FALSE),IFERROR(INDEX(AP$269:AP$305,MATCH($F180,$B$269:$B$305,0))/VLOOKUP($F180,$B$269:$BB$305,MATCH(LEFT(TRIM(AP$6),FIND("~",SUBSTITUTE(AP$6,"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180))*HLOOKUP(LEFT(TRIM(AP$6),FIND("~",SUBSTITUTE(AP$6," ","~",LEN(TRIM(AP$6))-LEN(SUBSTITUTE(TRIM(AP$6)," ",""))))-1)&amp;" Total",$B$6:$BB$305,ROW($A180)-5,FALSE))</f>
        <v>0</v>
      </c>
      <c r="AQ180" s="143">
        <f ca="1">IF(AQ$5&lt;&gt;"",HLOOKUP(AQ$5,Functionalization!$G$6:$R$305,ROW($A180)-5,FALSE),IFERROR(INDEX(AQ$269:AQ$305,MATCH($F180,$B$269:$B$305,0))/VLOOKUP($F180,$B$269:$BB$305,MATCH(LEFT(TRIM(AQ$6),FIND("~",SUBSTITUTE(AQ$6,"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180))*HLOOKUP(LEFT(TRIM(AQ$6),FIND("~",SUBSTITUTE(AQ$6," ","~",LEN(TRIM(AQ$6))-LEN(SUBSTITUTE(TRIM(AQ$6)," ",""))))-1)&amp;" Total",$B$6:$BB$305,ROW($A180)-5,FALSE))</f>
        <v>0</v>
      </c>
      <c r="AR180" s="143">
        <f ca="1">IF(AR$5&lt;&gt;"",HLOOKUP(AR$5,Functionalization!$G$6:$R$305,ROW($A180)-5,FALSE),IFERROR(INDEX(AR$269:AR$305,MATCH($F180,$B$269:$B$305,0))/VLOOKUP($F180,$B$269:$BB$305,MATCH(LEFT(TRIM(AR$6),FIND("~",SUBSTITUTE(AR$6,"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180))*HLOOKUP(LEFT(TRIM(AR$6),FIND("~",SUBSTITUTE(AR$6," ","~",LEN(TRIM(AR$6))-LEN(SUBSTITUTE(TRIM(AR$6)," ",""))))-1)&amp;" Total",$B$6:$BB$305,ROW($A180)-5,FALSE))</f>
        <v>0</v>
      </c>
      <c r="AS180" s="143">
        <f ca="1">IF(AS$5&lt;&gt;"",HLOOKUP(AS$5,Functionalization!$G$6:$R$305,ROW($A180)-5,FALSE),IFERROR(INDEX(AS$269:AS$305,MATCH($F180,$B$269:$B$305,0))/VLOOKUP($F180,$B$269:$BB$305,MATCH(LEFT(TRIM(AS$6),FIND("~",SUBSTITUTE(AS$6,"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180))*HLOOKUP(LEFT(TRIM(AS$6),FIND("~",SUBSTITUTE(AS$6," ","~",LEN(TRIM(AS$6))-LEN(SUBSTITUTE(TRIM(AS$6)," ",""))))-1)&amp;" Total",$B$6:$BB$305,ROW($A180)-5,FALSE))</f>
        <v>0</v>
      </c>
      <c r="AT180" s="143">
        <f ca="1">IF(AT$5&lt;&gt;"",HLOOKUP(AT$5,Functionalization!$G$6:$R$305,ROW($A180)-5,FALSE),IFERROR(INDEX(AT$269:AT$305,MATCH($F180,$B$269:$B$305,0))/VLOOKUP($F180,$B$269:$BB$305,MATCH(LEFT(TRIM(AT$6),FIND("~",SUBSTITUTE(AT$6,"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180))*HLOOKUP(LEFT(TRIM(AT$6),FIND("~",SUBSTITUTE(AT$6," ","~",LEN(TRIM(AT$6))-LEN(SUBSTITUTE(TRIM(AT$6)," ",""))))-1)&amp;" Total",$B$6:$BB$305,ROW($A180)-5,FALSE))</f>
        <v>0</v>
      </c>
      <c r="AU180" s="143">
        <f ca="1">IF(AU$5&lt;&gt;"",HLOOKUP(AU$5,Functionalization!$G$6:$R$305,ROW($A180)-5,FALSE),IFERROR(INDEX(AU$269:AU$305,MATCH($F180,$B$269:$B$305,0))/VLOOKUP($F180,$B$269:$BB$305,MATCH(LEFT(TRIM(AU$6),FIND("~",SUBSTITUTE(AU$6,"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180))*HLOOKUP(LEFT(TRIM(AU$6),FIND("~",SUBSTITUTE(AU$6," ","~",LEN(TRIM(AU$6))-LEN(SUBSTITUTE(TRIM(AU$6)," ",""))))-1)&amp;" Total",$B$6:$BB$305,ROW($A180)-5,FALSE))</f>
        <v>0</v>
      </c>
      <c r="AV180" s="143">
        <f ca="1">IF(AV$5&lt;&gt;"",HLOOKUP(AV$5,Functionalization!$G$6:$R$305,ROW($A180)-5,FALSE),IFERROR(INDEX(AV$269:AV$305,MATCH($F180,$B$269:$B$305,0))/VLOOKUP($F180,$B$269:$BB$305,MATCH(LEFT(TRIM(AV$6),FIND("~",SUBSTITUTE(AV$6,"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180))*HLOOKUP(LEFT(TRIM(AV$6),FIND("~",SUBSTITUTE(AV$6," ","~",LEN(TRIM(AV$6))-LEN(SUBSTITUTE(TRIM(AV$6)," ",""))))-1)&amp;" Total",$B$6:$BB$305,ROW($A180)-5,FALSE))</f>
        <v>0</v>
      </c>
      <c r="AW180" s="143">
        <f ca="1">IF(AW$5&lt;&gt;"",HLOOKUP(AW$5,Functionalization!$G$6:$R$305,ROW($A180)-5,FALSE),IFERROR(INDEX(AW$269:AW$305,MATCH($F180,$B$269:$B$305,0))/VLOOKUP($F180,$B$269:$BB$305,MATCH(LEFT(TRIM(AW$6),FIND("~",SUBSTITUTE(AW$6,"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180))*HLOOKUP(LEFT(TRIM(AW$6),FIND("~",SUBSTITUTE(AW$6," ","~",LEN(TRIM(AW$6))-LEN(SUBSTITUTE(TRIM(AW$6)," ",""))))-1)&amp;" Total",$B$6:$BB$305,ROW($A180)-5,FALSE))</f>
        <v>0</v>
      </c>
      <c r="AX180" s="143">
        <f ca="1">IF(AX$5&lt;&gt;"",HLOOKUP(AX$5,Functionalization!$G$6:$R$305,ROW($A180)-5,FALSE),IFERROR(INDEX(AX$269:AX$305,MATCH($F180,$B$269:$B$305,0))/VLOOKUP($F180,$B$269:$BB$305,MATCH(LEFT(TRIM(AX$6),FIND("~",SUBSTITUTE(AX$6,"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180))*HLOOKUP(LEFT(TRIM(AX$6),FIND("~",SUBSTITUTE(AX$6," ","~",LEN(TRIM(AX$6))-LEN(SUBSTITUTE(TRIM(AX$6)," ",""))))-1)&amp;" Total",$B$6:$BB$305,ROW($A180)-5,FALSE))</f>
        <v>0</v>
      </c>
      <c r="AY180" s="143">
        <f ca="1">IF(AY$5&lt;&gt;"",HLOOKUP(AY$5,Functionalization!$G$6:$R$305,ROW($A180)-5,FALSE),IFERROR(INDEX(AY$269:AY$305,MATCH($F180,$B$269:$B$305,0))/VLOOKUP($F180,$B$269:$BB$305,MATCH(LEFT(TRIM(AY$6),FIND("~",SUBSTITUTE(AY$6,"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180))*HLOOKUP(LEFT(TRIM(AY$6),FIND("~",SUBSTITUTE(AY$6," ","~",LEN(TRIM(AY$6))-LEN(SUBSTITUTE(TRIM(AY$6)," ",""))))-1)&amp;" Total",$B$6:$BB$305,ROW($A180)-5,FALSE))</f>
        <v>0</v>
      </c>
      <c r="AZ180" s="143">
        <f ca="1">IF(AZ$5&lt;&gt;"",HLOOKUP(AZ$5,Functionalization!$G$6:$R$305,ROW($A180)-5,FALSE),IFERROR(INDEX(AZ$269:AZ$305,MATCH($F180,$B$269:$B$305,0))/VLOOKUP($F180,$B$269:$BB$305,MATCH(LEFT(TRIM(AZ$6),FIND("~",SUBSTITUTE(AZ$6,"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180))*HLOOKUP(LEFT(TRIM(AZ$6),FIND("~",SUBSTITUTE(AZ$6," ","~",LEN(TRIM(AZ$6))-LEN(SUBSTITUTE(TRIM(AZ$6)," ",""))))-1)&amp;" Total",$B$6:$BB$305,ROW($A180)-5,FALSE))</f>
        <v>0</v>
      </c>
      <c r="BA180" s="143">
        <f ca="1">IF(BA$5&lt;&gt;"",HLOOKUP(BA$5,Functionalization!$G$6:$R$305,ROW($A180)-5,FALSE),IFERROR(INDEX(BA$269:BA$305,MATCH($F180,$B$269:$B$305,0))/VLOOKUP($F180,$B$269:$BB$305,MATCH(LEFT(TRIM(BA$6),FIND("~",SUBSTITUTE(BA$6,"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180))*HLOOKUP(LEFT(TRIM(BA$6),FIND("~",SUBSTITUTE(BA$6," ","~",LEN(TRIM(BA$6))-LEN(SUBSTITUTE(TRIM(BA$6)," ",""))))-1)&amp;" Total",$B$6:$BB$305,ROW($A180)-5,FALSE))</f>
        <v>0</v>
      </c>
      <c r="BB180" s="143">
        <f ca="1">IF(BB$5&lt;&gt;"",HLOOKUP(BB$5,Functionalization!$G$6:$R$305,ROW($A180)-5,FALSE),IFERROR(INDEX(BB$269:BB$305,MATCH($F180,$B$269:$B$305,0))/VLOOKUP($F180,$B$269:$BB$305,MATCH(LEFT(TRIM(BB$6),FIND("~",SUBSTITUTE(BB$6,"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180))*HLOOKUP(LEFT(TRIM(BB$6),FIND("~",SUBSTITUTE(BB$6," ","~",LEN(TRIM(BB$6))-LEN(SUBSTITUTE(TRIM(BB$6)," ",""))))-1)&amp;" Total",$B$6:$BB$305,ROW($A180)-5,FALSE))</f>
        <v>0</v>
      </c>
      <c r="BD180" s="79">
        <f ca="1">IFERROR(IF(SUMIF($G$6:$BB$6,BD$6&amp;" Total",$G180:$BB180)-(SUMIF($G$6:$BB$6,BD$6&amp;" "&amp;'Input-Func_Class'!$D$22,$G180:$BB180)+IFERROR(SUMIF($G$6:$BB$6,BD$6&amp;" "&amp;'Input-Func_Class'!$E$22,$G180:$BB180),SUMIF($G$6:$BB$6,BD$6&amp;" "&amp;'Input-Func_Class'!$B$24,$G180:$BB180))+SUMIF($G$6:$BB$6,BD$6&amp;" "&amp;'Input-Func_Class'!$F$22,$G180:$BB180))&lt;Check_Limit,0,1),1)</f>
        <v>0</v>
      </c>
      <c r="BE180" s="79">
        <f ca="1">IFERROR(IF(SUMIF($G$6:$BB$6,BE$6&amp;" Total",$G180:$BB180)-(SUMIF($G$6:$BB$6,BE$6&amp;" "&amp;'Input-Func_Class'!$D$22,$G180:$BB180)+IFERROR(SUMIF($G$6:$BB$6,BE$6&amp;" "&amp;'Input-Func_Class'!$E$22,$G180:$BB180),SUMIF($G$6:$BB$6,BE$6&amp;" "&amp;'Input-Func_Class'!$B$24,$G180:$BB180))+SUMIF($G$6:$BB$6,BE$6&amp;" "&amp;'Input-Func_Class'!$F$22,$G180:$BB180))&lt;Check_Limit,0,1),1)</f>
        <v>0</v>
      </c>
      <c r="BF180" s="79">
        <f ca="1">IFERROR(IF(SUMIF($G$6:$BB$6,BF$6&amp;" Total",$G180:$BB180)-(SUMIF($G$6:$BB$6,BF$6&amp;" "&amp;'Input-Func_Class'!$D$22,$G180:$BB180)+IFERROR(SUMIF($G$6:$BB$6,BF$6&amp;" "&amp;'Input-Func_Class'!$E$22,$G180:$BB180),SUMIF($G$6:$BB$6,BF$6&amp;" "&amp;'Input-Func_Class'!$B$24,$G180:$BB180))+SUMIF($G$6:$BB$6,BF$6&amp;" "&amp;'Input-Func_Class'!$F$22,$G180:$BB180))&lt;Check_Limit,0,1),1)</f>
        <v>0</v>
      </c>
      <c r="BG180" s="79">
        <f ca="1">IFERROR(IF(SUMIF($G$6:$BB$6,BG$6&amp;" Total",$G180:$BB180)-(SUMIF($G$6:$BB$6,BG$6&amp;" "&amp;'Input-Func_Class'!$D$22,$G180:$BB180)+IFERROR(SUMIF($G$6:$BB$6,BG$6&amp;" "&amp;'Input-Func_Class'!$E$22,$G180:$BB180),SUMIF($G$6:$BB$6,BG$6&amp;" "&amp;'Input-Func_Class'!$B$24,$G180:$BB180))+SUMIF($G$6:$BB$6,BG$6&amp;" "&amp;'Input-Func_Class'!$F$22,$G180:$BB180))&lt;Check_Limit,0,1),1)</f>
        <v>0</v>
      </c>
      <c r="BH180" s="79">
        <f ca="1">IFERROR(IF(SUMIF($G$6:$BB$6,BH$6&amp;" Total",$G180:$BB180)-(SUMIF($G$6:$BB$6,BH$6&amp;" "&amp;'Input-Func_Class'!$D$22,$G180:$BB180)+IFERROR(SUMIF($G$6:$BB$6,BH$6&amp;" "&amp;'Input-Func_Class'!$E$22,$G180:$BB180),SUMIF($G$6:$BB$6,BH$6&amp;" "&amp;'Input-Func_Class'!$B$24,$G180:$BB180))+SUMIF($G$6:$BB$6,BH$6&amp;" "&amp;'Input-Func_Class'!$F$22,$G180:$BB180))&lt;Check_Limit,0,1),1)</f>
        <v>0</v>
      </c>
      <c r="BI180" s="79">
        <f ca="1">IFERROR(IF(SUMIF($G$6:$BB$6,BI$6&amp;" Total",$G180:$BB180)-(SUMIF($G$6:$BB$6,BI$6&amp;" "&amp;'Input-Func_Class'!$D$22,$G180:$BB180)+IFERROR(SUMIF($G$6:$BB$6,BI$6&amp;" "&amp;'Input-Func_Class'!$E$22,$G180:$BB180),SUMIF($G$6:$BB$6,BI$6&amp;" "&amp;'Input-Func_Class'!$B$24,$G180:$BB180))+SUMIF($G$6:$BB$6,BI$6&amp;" "&amp;'Input-Func_Class'!$F$22,$G180:$BB180))&lt;Check_Limit,0,1),1)</f>
        <v>0</v>
      </c>
      <c r="BJ180" s="79">
        <f ca="1">IFERROR(IF(SUMIF($G$6:$BB$6,BJ$6&amp;" Total",$G180:$BB180)-(SUMIF($G$6:$BB$6,BJ$6&amp;" "&amp;'Input-Func_Class'!$D$22,$G180:$BB180)+IFERROR(SUMIF($G$6:$BB$6,BJ$6&amp;" "&amp;'Input-Func_Class'!$E$22,$G180:$BB180),SUMIF($G$6:$BB$6,BJ$6&amp;" "&amp;'Input-Func_Class'!$B$24,$G180:$BB180))+SUMIF($G$6:$BB$6,BJ$6&amp;" "&amp;'Input-Func_Class'!$F$22,$G180:$BB180))&lt;Check_Limit,0,1),1)</f>
        <v>0</v>
      </c>
      <c r="BK180" s="79">
        <f ca="1">IFERROR(IF(SUMIF($G$6:$BB$6,BK$6&amp;" Total",$G180:$BB180)-(SUMIF($G$6:$BB$6,BK$6&amp;" "&amp;'Input-Func_Class'!$D$22,$G180:$BB180)+IFERROR(SUMIF($G$6:$BB$6,BK$6&amp;" "&amp;'Input-Func_Class'!$E$22,$G180:$BB180),SUMIF($G$6:$BB$6,BK$6&amp;" "&amp;'Input-Func_Class'!$B$24,$G180:$BB180))+SUMIF($G$6:$BB$6,BK$6&amp;" "&amp;'Input-Func_Class'!$F$22,$G180:$BB180))&lt;Check_Limit,0,1),1)</f>
        <v>0</v>
      </c>
      <c r="BL180" s="79">
        <f ca="1">IFERROR(IF(SUMIF($G$6:$BB$6,BL$6&amp;" Total",$G180:$BB180)-(SUMIF($G$6:$BB$6,BL$6&amp;" "&amp;'Input-Func_Class'!$D$22,$G180:$BB180)+IFERROR(SUMIF($G$6:$BB$6,BL$6&amp;" "&amp;'Input-Func_Class'!$E$22,$G180:$BB180),SUMIF($G$6:$BB$6,BL$6&amp;" "&amp;'Input-Func_Class'!$B$24,$G180:$BB180))+SUMIF($G$6:$BB$6,BL$6&amp;" "&amp;'Input-Func_Class'!$F$22,$G180:$BB180))&lt;Check_Limit,0,1),1)</f>
        <v>0</v>
      </c>
      <c r="BM180" s="79">
        <f ca="1">IFERROR(IF(SUMIF($G$6:$BB$6,BM$6&amp;" Total",$G180:$BB180)-(SUMIF($G$6:$BB$6,BM$6&amp;" "&amp;'Input-Func_Class'!$D$22,$G180:$BB180)+IFERROR(SUMIF($G$6:$BB$6,BM$6&amp;" "&amp;'Input-Func_Class'!$E$22,$G180:$BB180),SUMIF($G$6:$BB$6,BM$6&amp;" "&amp;'Input-Func_Class'!$B$24,$G180:$BB180))+SUMIF($G$6:$BB$6,BM$6&amp;" "&amp;'Input-Func_Class'!$F$22,$G180:$BB180))&lt;Check_Limit,0,1),1)</f>
        <v>0</v>
      </c>
      <c r="BN180" s="79">
        <f ca="1">IFERROR(IF(SUMIF($G$6:$BB$6,BN$6&amp;" Total",$G180:$BB180)-(SUMIF($G$6:$BB$6,BN$6&amp;" "&amp;'Input-Func_Class'!$D$22,$G180:$BB180)+IFERROR(SUMIF($G$6:$BB$6,BN$6&amp;" "&amp;'Input-Func_Class'!$E$22,$G180:$BB180),SUMIF($G$6:$BB$6,BN$6&amp;" "&amp;'Input-Func_Class'!$B$24,$G180:$BB180))+SUMIF($G$6:$BB$6,BN$6&amp;" "&amp;'Input-Func_Class'!$F$22,$G180:$BB180))&lt;Check_Limit,0,1),1)</f>
        <v>0</v>
      </c>
      <c r="BO180" s="79">
        <f ca="1">IFERROR(IF(SUMIF($G$6:$BB$6,BO$6&amp;" Total",$G180:$BB180)-(SUMIF($G$6:$BB$6,BO$6&amp;" "&amp;'Input-Func_Class'!$D$22,$G180:$BB180)+IFERROR(SUMIF($G$6:$BB$6,BO$6&amp;" "&amp;'Input-Func_Class'!$E$22,$G180:$BB180),SUMIF($G$6:$BB$6,BO$6&amp;" "&amp;'Input-Func_Class'!$B$24,$G180:$BB180))+SUMIF($G$6:$BB$6,BO$6&amp;" "&amp;'Input-Func_Class'!$F$22,$G180:$BB180))&lt;Check_Limit,0,1),1)</f>
        <v>0</v>
      </c>
    </row>
    <row r="181" spans="1:67" outlineLevel="1">
      <c r="A181" s="113">
        <f>IF(ISBLANK('Input-Accounts'!A181),"",'Input-Accounts'!A181)</f>
        <v>154</v>
      </c>
      <c r="B181" s="17" t="str">
        <f>IF(ISBLANK('Input-Accounts'!B181),"",'Input-Accounts'!B181)</f>
        <v>Office supplies and expenses</v>
      </c>
      <c r="C181" s="113">
        <f>IF(ISBLANK('Input-Accounts'!C181),"",'Input-Accounts'!C181)</f>
        <v>921</v>
      </c>
      <c r="D181" s="143">
        <f>Functionalization!$D181</f>
        <v>4668761.6986242644</v>
      </c>
      <c r="E181" s="143">
        <f t="shared" ref="E181:E190" ca="1" si="45">IFERROR(IF(D181="",0,IF(D181=0,0,IF(ABS(D181-SUM(G181,K181,O181,S181,W181,AA181,AE181,AI181,AM181,AQ181,AU181,AY181))&lt;Check_Limit,0,1))),1)</f>
        <v>0</v>
      </c>
      <c r="F181" s="89" t="str">
        <f>IF($D181=0,"-",IF('Input-Accounts'!$E181&lt;&gt;0,'Input-Accounts'!$E181,'Input-Accounts'!$G181))</f>
        <v>INT_LABOR</v>
      </c>
      <c r="G181" s="143">
        <f ca="1">IF(G$5&lt;&gt;"",HLOOKUP(G$5,Functionalization!$G$6:$R$305,ROW($A181)-5,FALSE),IFERROR(INDEX(G$269:G$305,MATCH($F181,$B$269:$B$305,0))/VLOOKUP($F181,$B$269:$BB$305,MATCH(LEFT(TRIM(G$6),FIND("~",SUBSTITUTE(G$6,"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181))*HLOOKUP(LEFT(TRIM(G$6),FIND("~",SUBSTITUTE(G$6," ","~",LEN(TRIM(G$6))-LEN(SUBSTITUTE(TRIM(G$6)," ",""))))-1)&amp;" Total",$B$6:$BB$305,ROW($A181)-5,FALSE))</f>
        <v>73967.085055480871</v>
      </c>
      <c r="H181" s="143">
        <f ca="1">IF(H$5&lt;&gt;"",HLOOKUP(H$5,Functionalization!$G$6:$R$305,ROW($A181)-5,FALSE),IFERROR(INDEX(H$269:H$305,MATCH($F181,$B$269:$B$305,0))/VLOOKUP($F181,$B$269:$BB$305,MATCH(LEFT(TRIM(H$6),FIND("~",SUBSTITUTE(H$6,"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181))*HLOOKUP(LEFT(TRIM(H$6),FIND("~",SUBSTITUTE(H$6," ","~",LEN(TRIM(H$6))-LEN(SUBSTITUTE(TRIM(H$6)," ",""))))-1)&amp;" Total",$B$6:$BB$305,ROW($A181)-5,FALSE))</f>
        <v>25495.957664486996</v>
      </c>
      <c r="I181" s="143">
        <f ca="1">IF(I$5&lt;&gt;"",HLOOKUP(I$5,Functionalization!$G$6:$R$305,ROW($A181)-5,FALSE),IFERROR(INDEX(I$269:I$305,MATCH($F181,$B$269:$B$305,0))/VLOOKUP($F181,$B$269:$BB$305,MATCH(LEFT(TRIM(I$6),FIND("~",SUBSTITUTE(I$6,"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181))*HLOOKUP(LEFT(TRIM(I$6),FIND("~",SUBSTITUTE(I$6," ","~",LEN(TRIM(I$6))-LEN(SUBSTITUTE(TRIM(I$6)," ",""))))-1)&amp;" Total",$B$6:$BB$305,ROW($A181)-5,FALSE))</f>
        <v>48471.127390993875</v>
      </c>
      <c r="J181" s="143">
        <f ca="1">IF(J$5&lt;&gt;"",HLOOKUP(J$5,Functionalization!$G$6:$R$305,ROW($A181)-5,FALSE),IFERROR(INDEX(J$269:J$305,MATCH($F181,$B$269:$B$305,0))/VLOOKUP($F181,$B$269:$BB$305,MATCH(LEFT(TRIM(J$6),FIND("~",SUBSTITUTE(J$6,"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181))*HLOOKUP(LEFT(TRIM(J$6),FIND("~",SUBSTITUTE(J$6," ","~",LEN(TRIM(J$6))-LEN(SUBSTITUTE(TRIM(J$6)," ",""))))-1)&amp;" Total",$B$6:$BB$305,ROW($A181)-5,FALSE))</f>
        <v>0</v>
      </c>
      <c r="K181" s="143">
        <f ca="1">IF(K$5&lt;&gt;"",HLOOKUP(K$5,Functionalization!$G$6:$R$305,ROW($A181)-5,FALSE),IFERROR(INDEX(K$269:K$305,MATCH($F181,$B$269:$B$305,0))/VLOOKUP($F181,$B$269:$BB$305,MATCH(LEFT(TRIM(K$6),FIND("~",SUBSTITUTE(K$6,"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181))*HLOOKUP(LEFT(TRIM(K$6),FIND("~",SUBSTITUTE(K$6," ","~",LEN(TRIM(K$6))-LEN(SUBSTITUTE(TRIM(K$6)," ",""))))-1)&amp;" Total",$B$6:$BB$305,ROW($A181)-5,FALSE))</f>
        <v>0</v>
      </c>
      <c r="L181" s="143">
        <f ca="1">IF(L$5&lt;&gt;"",HLOOKUP(L$5,Functionalization!$G$6:$R$305,ROW($A181)-5,FALSE),IFERROR(INDEX(L$269:L$305,MATCH($F181,$B$269:$B$305,0))/VLOOKUP($F181,$B$269:$BB$305,MATCH(LEFT(TRIM(L$6),FIND("~",SUBSTITUTE(L$6,"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181))*HLOOKUP(LEFT(TRIM(L$6),FIND("~",SUBSTITUTE(L$6," ","~",LEN(TRIM(L$6))-LEN(SUBSTITUTE(TRIM(L$6)," ",""))))-1)&amp;" Total",$B$6:$BB$305,ROW($A181)-5,FALSE))</f>
        <v>0</v>
      </c>
      <c r="M181" s="143">
        <f ca="1">IF(M$5&lt;&gt;"",HLOOKUP(M$5,Functionalization!$G$6:$R$305,ROW($A181)-5,FALSE),IFERROR(INDEX(M$269:M$305,MATCH($F181,$B$269:$B$305,0))/VLOOKUP($F181,$B$269:$BB$305,MATCH(LEFT(TRIM(M$6),FIND("~",SUBSTITUTE(M$6,"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181))*HLOOKUP(LEFT(TRIM(M$6),FIND("~",SUBSTITUTE(M$6," ","~",LEN(TRIM(M$6))-LEN(SUBSTITUTE(TRIM(M$6)," ",""))))-1)&amp;" Total",$B$6:$BB$305,ROW($A181)-5,FALSE))</f>
        <v>0</v>
      </c>
      <c r="N181" s="143">
        <f ca="1">IF(N$5&lt;&gt;"",HLOOKUP(N$5,Functionalization!$G$6:$R$305,ROW($A181)-5,FALSE),IFERROR(INDEX(N$269:N$305,MATCH($F181,$B$269:$B$305,0))/VLOOKUP($F181,$B$269:$BB$305,MATCH(LEFT(TRIM(N$6),FIND("~",SUBSTITUTE(N$6,"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181))*HLOOKUP(LEFT(TRIM(N$6),FIND("~",SUBSTITUTE(N$6," ","~",LEN(TRIM(N$6))-LEN(SUBSTITUTE(TRIM(N$6)," ",""))))-1)&amp;" Total",$B$6:$BB$305,ROW($A181)-5,FALSE))</f>
        <v>0</v>
      </c>
      <c r="O181" s="143">
        <f ca="1">IF(O$5&lt;&gt;"",HLOOKUP(O$5,Functionalization!$G$6:$R$305,ROW($A181)-5,FALSE),IFERROR(INDEX(O$269:O$305,MATCH($F181,$B$269:$B$305,0))/VLOOKUP($F181,$B$269:$BB$305,MATCH(LEFT(TRIM(O$6),FIND("~",SUBSTITUTE(O$6,"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181))*HLOOKUP(LEFT(TRIM(O$6),FIND("~",SUBSTITUTE(O$6," ","~",LEN(TRIM(O$6))-LEN(SUBSTITUTE(TRIM(O$6)," ",""))))-1)&amp;" Total",$B$6:$BB$305,ROW($A181)-5,FALSE))</f>
        <v>4594794.6135687837</v>
      </c>
      <c r="P181" s="143">
        <f ca="1">IF(P$5&lt;&gt;"",HLOOKUP(P$5,Functionalization!$G$6:$R$305,ROW($A181)-5,FALSE),IFERROR(INDEX(P$269:P$305,MATCH($F181,$B$269:$B$305,0))/VLOOKUP($F181,$B$269:$BB$305,MATCH(LEFT(TRIM(P$6),FIND("~",SUBSTITUTE(P$6,"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181))*HLOOKUP(LEFT(TRIM(P$6),FIND("~",SUBSTITUTE(P$6," ","~",LEN(TRIM(P$6))-LEN(SUBSTITUTE(TRIM(P$6)," ",""))))-1)&amp;" Total",$B$6:$BB$305,ROW($A181)-5,FALSE))</f>
        <v>2060836.0057556438</v>
      </c>
      <c r="Q181" s="143">
        <f ca="1">IF(Q$5&lt;&gt;"",HLOOKUP(Q$5,Functionalization!$G$6:$R$305,ROW($A181)-5,FALSE),IFERROR(INDEX(Q$269:Q$305,MATCH($F181,$B$269:$B$305,0))/VLOOKUP($F181,$B$269:$BB$305,MATCH(LEFT(TRIM(Q$6),FIND("~",SUBSTITUTE(Q$6,"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181))*HLOOKUP(LEFT(TRIM(Q$6),FIND("~",SUBSTITUTE(Q$6," ","~",LEN(TRIM(Q$6))-LEN(SUBSTITUTE(TRIM(Q$6)," ",""))))-1)&amp;" Total",$B$6:$BB$305,ROW($A181)-5,FALSE))</f>
        <v>65806.691283665758</v>
      </c>
      <c r="R181" s="143">
        <f ca="1">IF(R$5&lt;&gt;"",HLOOKUP(R$5,Functionalization!$G$6:$R$305,ROW($A181)-5,FALSE),IFERROR(INDEX(R$269:R$305,MATCH($F181,$B$269:$B$305,0))/VLOOKUP($F181,$B$269:$BB$305,MATCH(LEFT(TRIM(R$6),FIND("~",SUBSTITUTE(R$6,"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181))*HLOOKUP(LEFT(TRIM(R$6),FIND("~",SUBSTITUTE(R$6," ","~",LEN(TRIM(R$6))-LEN(SUBSTITUTE(TRIM(R$6)," ",""))))-1)&amp;" Total",$B$6:$BB$305,ROW($A181)-5,FALSE))</f>
        <v>2468151.9165294752</v>
      </c>
      <c r="S181" s="143">
        <f ca="1">IF(S$5&lt;&gt;"",HLOOKUP(S$5,Functionalization!$G$6:$R$305,ROW($A181)-5,FALSE),IFERROR(INDEX(S$269:S$305,MATCH($F181,$B$269:$B$305,0))/VLOOKUP($F181,$B$269:$BB$305,MATCH(LEFT(TRIM(S$6),FIND("~",SUBSTITUTE(S$6,"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181))*HLOOKUP(LEFT(TRIM(S$6),FIND("~",SUBSTITUTE(S$6," ","~",LEN(TRIM(S$6))-LEN(SUBSTITUTE(TRIM(S$6)," ",""))))-1)&amp;" Total",$B$6:$BB$305,ROW($A181)-5,FALSE))</f>
        <v>0</v>
      </c>
      <c r="T181" s="143">
        <f ca="1">IF(T$5&lt;&gt;"",HLOOKUP(T$5,Functionalization!$G$6:$R$305,ROW($A181)-5,FALSE),IFERROR(INDEX(T$269:T$305,MATCH($F181,$B$269:$B$305,0))/VLOOKUP($F181,$B$269:$BB$305,MATCH(LEFT(TRIM(T$6),FIND("~",SUBSTITUTE(T$6,"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181))*HLOOKUP(LEFT(TRIM(T$6),FIND("~",SUBSTITUTE(T$6," ","~",LEN(TRIM(T$6))-LEN(SUBSTITUTE(TRIM(T$6)," ",""))))-1)&amp;" Total",$B$6:$BB$305,ROW($A181)-5,FALSE))</f>
        <v>0</v>
      </c>
      <c r="U181" s="143">
        <f ca="1">IF(U$5&lt;&gt;"",HLOOKUP(U$5,Functionalization!$G$6:$R$305,ROW($A181)-5,FALSE),IFERROR(INDEX(U$269:U$305,MATCH($F181,$B$269:$B$305,0))/VLOOKUP($F181,$B$269:$BB$305,MATCH(LEFT(TRIM(U$6),FIND("~",SUBSTITUTE(U$6,"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181))*HLOOKUP(LEFT(TRIM(U$6),FIND("~",SUBSTITUTE(U$6," ","~",LEN(TRIM(U$6))-LEN(SUBSTITUTE(TRIM(U$6)," ",""))))-1)&amp;" Total",$B$6:$BB$305,ROW($A181)-5,FALSE))</f>
        <v>0</v>
      </c>
      <c r="V181" s="143">
        <f ca="1">IF(V$5&lt;&gt;"",HLOOKUP(V$5,Functionalization!$G$6:$R$305,ROW($A181)-5,FALSE),IFERROR(INDEX(V$269:V$305,MATCH($F181,$B$269:$B$305,0))/VLOOKUP($F181,$B$269:$BB$305,MATCH(LEFT(TRIM(V$6),FIND("~",SUBSTITUTE(V$6,"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181))*HLOOKUP(LEFT(TRIM(V$6),FIND("~",SUBSTITUTE(V$6," ","~",LEN(TRIM(V$6))-LEN(SUBSTITUTE(TRIM(V$6)," ",""))))-1)&amp;" Total",$B$6:$BB$305,ROW($A181)-5,FALSE))</f>
        <v>0</v>
      </c>
      <c r="W181" s="143">
        <f ca="1">IF(W$5&lt;&gt;"",HLOOKUP(W$5,Functionalization!$G$6:$R$305,ROW($A181)-5,FALSE),IFERROR(INDEX(W$269:W$305,MATCH($F181,$B$269:$B$305,0))/VLOOKUP($F181,$B$269:$BB$305,MATCH(LEFT(TRIM(W$6),FIND("~",SUBSTITUTE(W$6,"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181))*HLOOKUP(LEFT(TRIM(W$6),FIND("~",SUBSTITUTE(W$6," ","~",LEN(TRIM(W$6))-LEN(SUBSTITUTE(TRIM(W$6)," ",""))))-1)&amp;" Total",$B$6:$BB$305,ROW($A181)-5,FALSE))</f>
        <v>0</v>
      </c>
      <c r="X181" s="143">
        <f ca="1">IF(X$5&lt;&gt;"",HLOOKUP(X$5,Functionalization!$G$6:$R$305,ROW($A181)-5,FALSE),IFERROR(INDEX(X$269:X$305,MATCH($F181,$B$269:$B$305,0))/VLOOKUP($F181,$B$269:$BB$305,MATCH(LEFT(TRIM(X$6),FIND("~",SUBSTITUTE(X$6,"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181))*HLOOKUP(LEFT(TRIM(X$6),FIND("~",SUBSTITUTE(X$6," ","~",LEN(TRIM(X$6))-LEN(SUBSTITUTE(TRIM(X$6)," ",""))))-1)&amp;" Total",$B$6:$BB$305,ROW($A181)-5,FALSE))</f>
        <v>0</v>
      </c>
      <c r="Y181" s="143">
        <f ca="1">IF(Y$5&lt;&gt;"",HLOOKUP(Y$5,Functionalization!$G$6:$R$305,ROW($A181)-5,FALSE),IFERROR(INDEX(Y$269:Y$305,MATCH($F181,$B$269:$B$305,0))/VLOOKUP($F181,$B$269:$BB$305,MATCH(LEFT(TRIM(Y$6),FIND("~",SUBSTITUTE(Y$6,"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181))*HLOOKUP(LEFT(TRIM(Y$6),FIND("~",SUBSTITUTE(Y$6," ","~",LEN(TRIM(Y$6))-LEN(SUBSTITUTE(TRIM(Y$6)," ",""))))-1)&amp;" Total",$B$6:$BB$305,ROW($A181)-5,FALSE))</f>
        <v>0</v>
      </c>
      <c r="Z181" s="143">
        <f ca="1">IF(Z$5&lt;&gt;"",HLOOKUP(Z$5,Functionalization!$G$6:$R$305,ROW($A181)-5,FALSE),IFERROR(INDEX(Z$269:Z$305,MATCH($F181,$B$269:$B$305,0))/VLOOKUP($F181,$B$269:$BB$305,MATCH(LEFT(TRIM(Z$6),FIND("~",SUBSTITUTE(Z$6,"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181))*HLOOKUP(LEFT(TRIM(Z$6),FIND("~",SUBSTITUTE(Z$6," ","~",LEN(TRIM(Z$6))-LEN(SUBSTITUTE(TRIM(Z$6)," ",""))))-1)&amp;" Total",$B$6:$BB$305,ROW($A181)-5,FALSE))</f>
        <v>0</v>
      </c>
      <c r="AA181" s="143">
        <f ca="1">IF(AA$5&lt;&gt;"",HLOOKUP(AA$5,Functionalization!$G$6:$R$305,ROW($A181)-5,FALSE),IFERROR(INDEX(AA$269:AA$305,MATCH($F181,$B$269:$B$305,0))/VLOOKUP($F181,$B$269:$BB$305,MATCH(LEFT(TRIM(AA$6),FIND("~",SUBSTITUTE(AA$6,"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181))*HLOOKUP(LEFT(TRIM(AA$6),FIND("~",SUBSTITUTE(AA$6," ","~",LEN(TRIM(AA$6))-LEN(SUBSTITUTE(TRIM(AA$6)," ",""))))-1)&amp;" Total",$B$6:$BB$305,ROW($A181)-5,FALSE))</f>
        <v>0</v>
      </c>
      <c r="AB181" s="143">
        <f ca="1">IF(AB$5&lt;&gt;"",HLOOKUP(AB$5,Functionalization!$G$6:$R$305,ROW($A181)-5,FALSE),IFERROR(INDEX(AB$269:AB$305,MATCH($F181,$B$269:$B$305,0))/VLOOKUP($F181,$B$269:$BB$305,MATCH(LEFT(TRIM(AB$6),FIND("~",SUBSTITUTE(AB$6,"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181))*HLOOKUP(LEFT(TRIM(AB$6),FIND("~",SUBSTITUTE(AB$6," ","~",LEN(TRIM(AB$6))-LEN(SUBSTITUTE(TRIM(AB$6)," ",""))))-1)&amp;" Total",$B$6:$BB$305,ROW($A181)-5,FALSE))</f>
        <v>0</v>
      </c>
      <c r="AC181" s="143">
        <f ca="1">IF(AC$5&lt;&gt;"",HLOOKUP(AC$5,Functionalization!$G$6:$R$305,ROW($A181)-5,FALSE),IFERROR(INDEX(AC$269:AC$305,MATCH($F181,$B$269:$B$305,0))/VLOOKUP($F181,$B$269:$BB$305,MATCH(LEFT(TRIM(AC$6),FIND("~",SUBSTITUTE(AC$6,"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181))*HLOOKUP(LEFT(TRIM(AC$6),FIND("~",SUBSTITUTE(AC$6," ","~",LEN(TRIM(AC$6))-LEN(SUBSTITUTE(TRIM(AC$6)," ",""))))-1)&amp;" Total",$B$6:$BB$305,ROW($A181)-5,FALSE))</f>
        <v>0</v>
      </c>
      <c r="AD181" s="143">
        <f ca="1">IF(AD$5&lt;&gt;"",HLOOKUP(AD$5,Functionalization!$G$6:$R$305,ROW($A181)-5,FALSE),IFERROR(INDEX(AD$269:AD$305,MATCH($F181,$B$269:$B$305,0))/VLOOKUP($F181,$B$269:$BB$305,MATCH(LEFT(TRIM(AD$6),FIND("~",SUBSTITUTE(AD$6,"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181))*HLOOKUP(LEFT(TRIM(AD$6),FIND("~",SUBSTITUTE(AD$6," ","~",LEN(TRIM(AD$6))-LEN(SUBSTITUTE(TRIM(AD$6)," ",""))))-1)&amp;" Total",$B$6:$BB$305,ROW($A181)-5,FALSE))</f>
        <v>0</v>
      </c>
      <c r="AE181" s="143">
        <f ca="1">IF(AE$5&lt;&gt;"",HLOOKUP(AE$5,Functionalization!$G$6:$R$305,ROW($A181)-5,FALSE),IFERROR(INDEX(AE$269:AE$305,MATCH($F181,$B$269:$B$305,0))/VLOOKUP($F181,$B$269:$BB$305,MATCH(LEFT(TRIM(AE$6),FIND("~",SUBSTITUTE(AE$6,"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181))*HLOOKUP(LEFT(TRIM(AE$6),FIND("~",SUBSTITUTE(AE$6," ","~",LEN(TRIM(AE$6))-LEN(SUBSTITUTE(TRIM(AE$6)," ",""))))-1)&amp;" Total",$B$6:$BB$305,ROW($A181)-5,FALSE))</f>
        <v>0</v>
      </c>
      <c r="AF181" s="143">
        <f ca="1">IF(AF$5&lt;&gt;"",HLOOKUP(AF$5,Functionalization!$G$6:$R$305,ROW($A181)-5,FALSE),IFERROR(INDEX(AF$269:AF$305,MATCH($F181,$B$269:$B$305,0))/VLOOKUP($F181,$B$269:$BB$305,MATCH(LEFT(TRIM(AF$6),FIND("~",SUBSTITUTE(AF$6,"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181))*HLOOKUP(LEFT(TRIM(AF$6),FIND("~",SUBSTITUTE(AF$6," ","~",LEN(TRIM(AF$6))-LEN(SUBSTITUTE(TRIM(AF$6)," ",""))))-1)&amp;" Total",$B$6:$BB$305,ROW($A181)-5,FALSE))</f>
        <v>0</v>
      </c>
      <c r="AG181" s="143">
        <f ca="1">IF(AG$5&lt;&gt;"",HLOOKUP(AG$5,Functionalization!$G$6:$R$305,ROW($A181)-5,FALSE),IFERROR(INDEX(AG$269:AG$305,MATCH($F181,$B$269:$B$305,0))/VLOOKUP($F181,$B$269:$BB$305,MATCH(LEFT(TRIM(AG$6),FIND("~",SUBSTITUTE(AG$6,"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181))*HLOOKUP(LEFT(TRIM(AG$6),FIND("~",SUBSTITUTE(AG$6," ","~",LEN(TRIM(AG$6))-LEN(SUBSTITUTE(TRIM(AG$6)," ",""))))-1)&amp;" Total",$B$6:$BB$305,ROW($A181)-5,FALSE))</f>
        <v>0</v>
      </c>
      <c r="AH181" s="143">
        <f ca="1">IF(AH$5&lt;&gt;"",HLOOKUP(AH$5,Functionalization!$G$6:$R$305,ROW($A181)-5,FALSE),IFERROR(INDEX(AH$269:AH$305,MATCH($F181,$B$269:$B$305,0))/VLOOKUP($F181,$B$269:$BB$305,MATCH(LEFT(TRIM(AH$6),FIND("~",SUBSTITUTE(AH$6,"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181))*HLOOKUP(LEFT(TRIM(AH$6),FIND("~",SUBSTITUTE(AH$6," ","~",LEN(TRIM(AH$6))-LEN(SUBSTITUTE(TRIM(AH$6)," ",""))))-1)&amp;" Total",$B$6:$BB$305,ROW($A181)-5,FALSE))</f>
        <v>0</v>
      </c>
      <c r="AI181" s="143">
        <f ca="1">IF(AI$5&lt;&gt;"",HLOOKUP(AI$5,Functionalization!$G$6:$R$305,ROW($A181)-5,FALSE),IFERROR(INDEX(AI$269:AI$305,MATCH($F181,$B$269:$B$305,0))/VLOOKUP($F181,$B$269:$BB$305,MATCH(LEFT(TRIM(AI$6),FIND("~",SUBSTITUTE(AI$6,"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181))*HLOOKUP(LEFT(TRIM(AI$6),FIND("~",SUBSTITUTE(AI$6," ","~",LEN(TRIM(AI$6))-LEN(SUBSTITUTE(TRIM(AI$6)," ",""))))-1)&amp;" Total",$B$6:$BB$305,ROW($A181)-5,FALSE))</f>
        <v>0</v>
      </c>
      <c r="AJ181" s="143">
        <f ca="1">IF(AJ$5&lt;&gt;"",HLOOKUP(AJ$5,Functionalization!$G$6:$R$305,ROW($A181)-5,FALSE),IFERROR(INDEX(AJ$269:AJ$305,MATCH($F181,$B$269:$B$305,0))/VLOOKUP($F181,$B$269:$BB$305,MATCH(LEFT(TRIM(AJ$6),FIND("~",SUBSTITUTE(AJ$6,"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181))*HLOOKUP(LEFT(TRIM(AJ$6),FIND("~",SUBSTITUTE(AJ$6," ","~",LEN(TRIM(AJ$6))-LEN(SUBSTITUTE(TRIM(AJ$6)," ",""))))-1)&amp;" Total",$B$6:$BB$305,ROW($A181)-5,FALSE))</f>
        <v>0</v>
      </c>
      <c r="AK181" s="143">
        <f ca="1">IF(AK$5&lt;&gt;"",HLOOKUP(AK$5,Functionalization!$G$6:$R$305,ROW($A181)-5,FALSE),IFERROR(INDEX(AK$269:AK$305,MATCH($F181,$B$269:$B$305,0))/VLOOKUP($F181,$B$269:$BB$305,MATCH(LEFT(TRIM(AK$6),FIND("~",SUBSTITUTE(AK$6,"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181))*HLOOKUP(LEFT(TRIM(AK$6),FIND("~",SUBSTITUTE(AK$6," ","~",LEN(TRIM(AK$6))-LEN(SUBSTITUTE(TRIM(AK$6)," ",""))))-1)&amp;" Total",$B$6:$BB$305,ROW($A181)-5,FALSE))</f>
        <v>0</v>
      </c>
      <c r="AL181" s="143">
        <f ca="1">IF(AL$5&lt;&gt;"",HLOOKUP(AL$5,Functionalization!$G$6:$R$305,ROW($A181)-5,FALSE),IFERROR(INDEX(AL$269:AL$305,MATCH($F181,$B$269:$B$305,0))/VLOOKUP($F181,$B$269:$BB$305,MATCH(LEFT(TRIM(AL$6),FIND("~",SUBSTITUTE(AL$6,"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181))*HLOOKUP(LEFT(TRIM(AL$6),FIND("~",SUBSTITUTE(AL$6," ","~",LEN(TRIM(AL$6))-LEN(SUBSTITUTE(TRIM(AL$6)," ",""))))-1)&amp;" Total",$B$6:$BB$305,ROW($A181)-5,FALSE))</f>
        <v>0</v>
      </c>
      <c r="AM181" s="143">
        <f ca="1">IF(AM$5&lt;&gt;"",HLOOKUP(AM$5,Functionalization!$G$6:$R$305,ROW($A181)-5,FALSE),IFERROR(INDEX(AM$269:AM$305,MATCH($F181,$B$269:$B$305,0))/VLOOKUP($F181,$B$269:$BB$305,MATCH(LEFT(TRIM(AM$6),FIND("~",SUBSTITUTE(AM$6,"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181))*HLOOKUP(LEFT(TRIM(AM$6),FIND("~",SUBSTITUTE(AM$6," ","~",LEN(TRIM(AM$6))-LEN(SUBSTITUTE(TRIM(AM$6)," ",""))))-1)&amp;" Total",$B$6:$BB$305,ROW($A181)-5,FALSE))</f>
        <v>0</v>
      </c>
      <c r="AN181" s="143">
        <f ca="1">IF(AN$5&lt;&gt;"",HLOOKUP(AN$5,Functionalization!$G$6:$R$305,ROW($A181)-5,FALSE),IFERROR(INDEX(AN$269:AN$305,MATCH($F181,$B$269:$B$305,0))/VLOOKUP($F181,$B$269:$BB$305,MATCH(LEFT(TRIM(AN$6),FIND("~",SUBSTITUTE(AN$6,"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181))*HLOOKUP(LEFT(TRIM(AN$6),FIND("~",SUBSTITUTE(AN$6," ","~",LEN(TRIM(AN$6))-LEN(SUBSTITUTE(TRIM(AN$6)," ",""))))-1)&amp;" Total",$B$6:$BB$305,ROW($A181)-5,FALSE))</f>
        <v>0</v>
      </c>
      <c r="AO181" s="143">
        <f ca="1">IF(AO$5&lt;&gt;"",HLOOKUP(AO$5,Functionalization!$G$6:$R$305,ROW($A181)-5,FALSE),IFERROR(INDEX(AO$269:AO$305,MATCH($F181,$B$269:$B$305,0))/VLOOKUP($F181,$B$269:$BB$305,MATCH(LEFT(TRIM(AO$6),FIND("~",SUBSTITUTE(AO$6,"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181))*HLOOKUP(LEFT(TRIM(AO$6),FIND("~",SUBSTITUTE(AO$6," ","~",LEN(TRIM(AO$6))-LEN(SUBSTITUTE(TRIM(AO$6)," ",""))))-1)&amp;" Total",$B$6:$BB$305,ROW($A181)-5,FALSE))</f>
        <v>0</v>
      </c>
      <c r="AP181" s="143">
        <f ca="1">IF(AP$5&lt;&gt;"",HLOOKUP(AP$5,Functionalization!$G$6:$R$305,ROW($A181)-5,FALSE),IFERROR(INDEX(AP$269:AP$305,MATCH($F181,$B$269:$B$305,0))/VLOOKUP($F181,$B$269:$BB$305,MATCH(LEFT(TRIM(AP$6),FIND("~",SUBSTITUTE(AP$6,"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181))*HLOOKUP(LEFT(TRIM(AP$6),FIND("~",SUBSTITUTE(AP$6," ","~",LEN(TRIM(AP$6))-LEN(SUBSTITUTE(TRIM(AP$6)," ",""))))-1)&amp;" Total",$B$6:$BB$305,ROW($A181)-5,FALSE))</f>
        <v>0</v>
      </c>
      <c r="AQ181" s="143">
        <f ca="1">IF(AQ$5&lt;&gt;"",HLOOKUP(AQ$5,Functionalization!$G$6:$R$305,ROW($A181)-5,FALSE),IFERROR(INDEX(AQ$269:AQ$305,MATCH($F181,$B$269:$B$305,0))/VLOOKUP($F181,$B$269:$BB$305,MATCH(LEFT(TRIM(AQ$6),FIND("~",SUBSTITUTE(AQ$6,"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181))*HLOOKUP(LEFT(TRIM(AQ$6),FIND("~",SUBSTITUTE(AQ$6," ","~",LEN(TRIM(AQ$6))-LEN(SUBSTITUTE(TRIM(AQ$6)," ",""))))-1)&amp;" Total",$B$6:$BB$305,ROW($A181)-5,FALSE))</f>
        <v>0</v>
      </c>
      <c r="AR181" s="143">
        <f ca="1">IF(AR$5&lt;&gt;"",HLOOKUP(AR$5,Functionalization!$G$6:$R$305,ROW($A181)-5,FALSE),IFERROR(INDEX(AR$269:AR$305,MATCH($F181,$B$269:$B$305,0))/VLOOKUP($F181,$B$269:$BB$305,MATCH(LEFT(TRIM(AR$6),FIND("~",SUBSTITUTE(AR$6,"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181))*HLOOKUP(LEFT(TRIM(AR$6),FIND("~",SUBSTITUTE(AR$6," ","~",LEN(TRIM(AR$6))-LEN(SUBSTITUTE(TRIM(AR$6)," ",""))))-1)&amp;" Total",$B$6:$BB$305,ROW($A181)-5,FALSE))</f>
        <v>0</v>
      </c>
      <c r="AS181" s="143">
        <f ca="1">IF(AS$5&lt;&gt;"",HLOOKUP(AS$5,Functionalization!$G$6:$R$305,ROW($A181)-5,FALSE),IFERROR(INDEX(AS$269:AS$305,MATCH($F181,$B$269:$B$305,0))/VLOOKUP($F181,$B$269:$BB$305,MATCH(LEFT(TRIM(AS$6),FIND("~",SUBSTITUTE(AS$6,"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181))*HLOOKUP(LEFT(TRIM(AS$6),FIND("~",SUBSTITUTE(AS$6," ","~",LEN(TRIM(AS$6))-LEN(SUBSTITUTE(TRIM(AS$6)," ",""))))-1)&amp;" Total",$B$6:$BB$305,ROW($A181)-5,FALSE))</f>
        <v>0</v>
      </c>
      <c r="AT181" s="143">
        <f ca="1">IF(AT$5&lt;&gt;"",HLOOKUP(AT$5,Functionalization!$G$6:$R$305,ROW($A181)-5,FALSE),IFERROR(INDEX(AT$269:AT$305,MATCH($F181,$B$269:$B$305,0))/VLOOKUP($F181,$B$269:$BB$305,MATCH(LEFT(TRIM(AT$6),FIND("~",SUBSTITUTE(AT$6,"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181))*HLOOKUP(LEFT(TRIM(AT$6),FIND("~",SUBSTITUTE(AT$6," ","~",LEN(TRIM(AT$6))-LEN(SUBSTITUTE(TRIM(AT$6)," ",""))))-1)&amp;" Total",$B$6:$BB$305,ROW($A181)-5,FALSE))</f>
        <v>0</v>
      </c>
      <c r="AU181" s="143">
        <f ca="1">IF(AU$5&lt;&gt;"",HLOOKUP(AU$5,Functionalization!$G$6:$R$305,ROW($A181)-5,FALSE),IFERROR(INDEX(AU$269:AU$305,MATCH($F181,$B$269:$B$305,0))/VLOOKUP($F181,$B$269:$BB$305,MATCH(LEFT(TRIM(AU$6),FIND("~",SUBSTITUTE(AU$6,"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181))*HLOOKUP(LEFT(TRIM(AU$6),FIND("~",SUBSTITUTE(AU$6," ","~",LEN(TRIM(AU$6))-LEN(SUBSTITUTE(TRIM(AU$6)," ",""))))-1)&amp;" Total",$B$6:$BB$305,ROW($A181)-5,FALSE))</f>
        <v>0</v>
      </c>
      <c r="AV181" s="143">
        <f ca="1">IF(AV$5&lt;&gt;"",HLOOKUP(AV$5,Functionalization!$G$6:$R$305,ROW($A181)-5,FALSE),IFERROR(INDEX(AV$269:AV$305,MATCH($F181,$B$269:$B$305,0))/VLOOKUP($F181,$B$269:$BB$305,MATCH(LEFT(TRIM(AV$6),FIND("~",SUBSTITUTE(AV$6,"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181))*HLOOKUP(LEFT(TRIM(AV$6),FIND("~",SUBSTITUTE(AV$6," ","~",LEN(TRIM(AV$6))-LEN(SUBSTITUTE(TRIM(AV$6)," ",""))))-1)&amp;" Total",$B$6:$BB$305,ROW($A181)-5,FALSE))</f>
        <v>0</v>
      </c>
      <c r="AW181" s="143">
        <f ca="1">IF(AW$5&lt;&gt;"",HLOOKUP(AW$5,Functionalization!$G$6:$R$305,ROW($A181)-5,FALSE),IFERROR(INDEX(AW$269:AW$305,MATCH($F181,$B$269:$B$305,0))/VLOOKUP($F181,$B$269:$BB$305,MATCH(LEFT(TRIM(AW$6),FIND("~",SUBSTITUTE(AW$6,"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181))*HLOOKUP(LEFT(TRIM(AW$6),FIND("~",SUBSTITUTE(AW$6," ","~",LEN(TRIM(AW$6))-LEN(SUBSTITUTE(TRIM(AW$6)," ",""))))-1)&amp;" Total",$B$6:$BB$305,ROW($A181)-5,FALSE))</f>
        <v>0</v>
      </c>
      <c r="AX181" s="143">
        <f ca="1">IF(AX$5&lt;&gt;"",HLOOKUP(AX$5,Functionalization!$G$6:$R$305,ROW($A181)-5,FALSE),IFERROR(INDEX(AX$269:AX$305,MATCH($F181,$B$269:$B$305,0))/VLOOKUP($F181,$B$269:$BB$305,MATCH(LEFT(TRIM(AX$6),FIND("~",SUBSTITUTE(AX$6,"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181))*HLOOKUP(LEFT(TRIM(AX$6),FIND("~",SUBSTITUTE(AX$6," ","~",LEN(TRIM(AX$6))-LEN(SUBSTITUTE(TRIM(AX$6)," ",""))))-1)&amp;" Total",$B$6:$BB$305,ROW($A181)-5,FALSE))</f>
        <v>0</v>
      </c>
      <c r="AY181" s="143">
        <f ca="1">IF(AY$5&lt;&gt;"",HLOOKUP(AY$5,Functionalization!$G$6:$R$305,ROW($A181)-5,FALSE),IFERROR(INDEX(AY$269:AY$305,MATCH($F181,$B$269:$B$305,0))/VLOOKUP($F181,$B$269:$BB$305,MATCH(LEFT(TRIM(AY$6),FIND("~",SUBSTITUTE(AY$6,"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181))*HLOOKUP(LEFT(TRIM(AY$6),FIND("~",SUBSTITUTE(AY$6," ","~",LEN(TRIM(AY$6))-LEN(SUBSTITUTE(TRIM(AY$6)," ",""))))-1)&amp;" Total",$B$6:$BB$305,ROW($A181)-5,FALSE))</f>
        <v>0</v>
      </c>
      <c r="AZ181" s="143">
        <f ca="1">IF(AZ$5&lt;&gt;"",HLOOKUP(AZ$5,Functionalization!$G$6:$R$305,ROW($A181)-5,FALSE),IFERROR(INDEX(AZ$269:AZ$305,MATCH($F181,$B$269:$B$305,0))/VLOOKUP($F181,$B$269:$BB$305,MATCH(LEFT(TRIM(AZ$6),FIND("~",SUBSTITUTE(AZ$6,"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181))*HLOOKUP(LEFT(TRIM(AZ$6),FIND("~",SUBSTITUTE(AZ$6," ","~",LEN(TRIM(AZ$6))-LEN(SUBSTITUTE(TRIM(AZ$6)," ",""))))-1)&amp;" Total",$B$6:$BB$305,ROW($A181)-5,FALSE))</f>
        <v>0</v>
      </c>
      <c r="BA181" s="143">
        <f ca="1">IF(BA$5&lt;&gt;"",HLOOKUP(BA$5,Functionalization!$G$6:$R$305,ROW($A181)-5,FALSE),IFERROR(INDEX(BA$269:BA$305,MATCH($F181,$B$269:$B$305,0))/VLOOKUP($F181,$B$269:$BB$305,MATCH(LEFT(TRIM(BA$6),FIND("~",SUBSTITUTE(BA$6,"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181))*HLOOKUP(LEFT(TRIM(BA$6),FIND("~",SUBSTITUTE(BA$6," ","~",LEN(TRIM(BA$6))-LEN(SUBSTITUTE(TRIM(BA$6)," ",""))))-1)&amp;" Total",$B$6:$BB$305,ROW($A181)-5,FALSE))</f>
        <v>0</v>
      </c>
      <c r="BB181" s="143">
        <f ca="1">IF(BB$5&lt;&gt;"",HLOOKUP(BB$5,Functionalization!$G$6:$R$305,ROW($A181)-5,FALSE),IFERROR(INDEX(BB$269:BB$305,MATCH($F181,$B$269:$B$305,0))/VLOOKUP($F181,$B$269:$BB$305,MATCH(LEFT(TRIM(BB$6),FIND("~",SUBSTITUTE(BB$6,"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181))*HLOOKUP(LEFT(TRIM(BB$6),FIND("~",SUBSTITUTE(BB$6," ","~",LEN(TRIM(BB$6))-LEN(SUBSTITUTE(TRIM(BB$6)," ",""))))-1)&amp;" Total",$B$6:$BB$305,ROW($A181)-5,FALSE))</f>
        <v>0</v>
      </c>
      <c r="BD181" s="79">
        <f ca="1">IFERROR(IF(SUMIF($G$6:$BB$6,BD$6&amp;" Total",$G181:$BB181)-(SUMIF($G$6:$BB$6,BD$6&amp;" "&amp;'Input-Func_Class'!$D$22,$G181:$BB181)+IFERROR(SUMIF($G$6:$BB$6,BD$6&amp;" "&amp;'Input-Func_Class'!$E$22,$G181:$BB181),SUMIF($G$6:$BB$6,BD$6&amp;" "&amp;'Input-Func_Class'!$B$24,$G181:$BB181))+SUMIF($G$6:$BB$6,BD$6&amp;" "&amp;'Input-Func_Class'!$F$22,$G181:$BB181))&lt;Check_Limit,0,1),1)</f>
        <v>0</v>
      </c>
      <c r="BE181" s="79">
        <f ca="1">IFERROR(IF(SUMIF($G$6:$BB$6,BE$6&amp;" Total",$G181:$BB181)-(SUMIF($G$6:$BB$6,BE$6&amp;" "&amp;'Input-Func_Class'!$D$22,$G181:$BB181)+IFERROR(SUMIF($G$6:$BB$6,BE$6&amp;" "&amp;'Input-Func_Class'!$E$22,$G181:$BB181),SUMIF($G$6:$BB$6,BE$6&amp;" "&amp;'Input-Func_Class'!$B$24,$G181:$BB181))+SUMIF($G$6:$BB$6,BE$6&amp;" "&amp;'Input-Func_Class'!$F$22,$G181:$BB181))&lt;Check_Limit,0,1),1)</f>
        <v>0</v>
      </c>
      <c r="BF181" s="79">
        <f ca="1">IFERROR(IF(SUMIF($G$6:$BB$6,BF$6&amp;" Total",$G181:$BB181)-(SUMIF($G$6:$BB$6,BF$6&amp;" "&amp;'Input-Func_Class'!$D$22,$G181:$BB181)+IFERROR(SUMIF($G$6:$BB$6,BF$6&amp;" "&amp;'Input-Func_Class'!$E$22,$G181:$BB181),SUMIF($G$6:$BB$6,BF$6&amp;" "&amp;'Input-Func_Class'!$B$24,$G181:$BB181))+SUMIF($G$6:$BB$6,BF$6&amp;" "&amp;'Input-Func_Class'!$F$22,$G181:$BB181))&lt;Check_Limit,0,1),1)</f>
        <v>0</v>
      </c>
      <c r="BG181" s="79">
        <f ca="1">IFERROR(IF(SUMIF($G$6:$BB$6,BG$6&amp;" Total",$G181:$BB181)-(SUMIF($G$6:$BB$6,BG$6&amp;" "&amp;'Input-Func_Class'!$D$22,$G181:$BB181)+IFERROR(SUMIF($G$6:$BB$6,BG$6&amp;" "&amp;'Input-Func_Class'!$E$22,$G181:$BB181),SUMIF($G$6:$BB$6,BG$6&amp;" "&amp;'Input-Func_Class'!$B$24,$G181:$BB181))+SUMIF($G$6:$BB$6,BG$6&amp;" "&amp;'Input-Func_Class'!$F$22,$G181:$BB181))&lt;Check_Limit,0,1),1)</f>
        <v>0</v>
      </c>
      <c r="BH181" s="79">
        <f ca="1">IFERROR(IF(SUMIF($G$6:$BB$6,BH$6&amp;" Total",$G181:$BB181)-(SUMIF($G$6:$BB$6,BH$6&amp;" "&amp;'Input-Func_Class'!$D$22,$G181:$BB181)+IFERROR(SUMIF($G$6:$BB$6,BH$6&amp;" "&amp;'Input-Func_Class'!$E$22,$G181:$BB181),SUMIF($G$6:$BB$6,BH$6&amp;" "&amp;'Input-Func_Class'!$B$24,$G181:$BB181))+SUMIF($G$6:$BB$6,BH$6&amp;" "&amp;'Input-Func_Class'!$F$22,$G181:$BB181))&lt;Check_Limit,0,1),1)</f>
        <v>0</v>
      </c>
      <c r="BI181" s="79">
        <f ca="1">IFERROR(IF(SUMIF($G$6:$BB$6,BI$6&amp;" Total",$G181:$BB181)-(SUMIF($G$6:$BB$6,BI$6&amp;" "&amp;'Input-Func_Class'!$D$22,$G181:$BB181)+IFERROR(SUMIF($G$6:$BB$6,BI$6&amp;" "&amp;'Input-Func_Class'!$E$22,$G181:$BB181),SUMIF($G$6:$BB$6,BI$6&amp;" "&amp;'Input-Func_Class'!$B$24,$G181:$BB181))+SUMIF($G$6:$BB$6,BI$6&amp;" "&amp;'Input-Func_Class'!$F$22,$G181:$BB181))&lt;Check_Limit,0,1),1)</f>
        <v>0</v>
      </c>
      <c r="BJ181" s="79">
        <f ca="1">IFERROR(IF(SUMIF($G$6:$BB$6,BJ$6&amp;" Total",$G181:$BB181)-(SUMIF($G$6:$BB$6,BJ$6&amp;" "&amp;'Input-Func_Class'!$D$22,$G181:$BB181)+IFERROR(SUMIF($G$6:$BB$6,BJ$6&amp;" "&amp;'Input-Func_Class'!$E$22,$G181:$BB181),SUMIF($G$6:$BB$6,BJ$6&amp;" "&amp;'Input-Func_Class'!$B$24,$G181:$BB181))+SUMIF($G$6:$BB$6,BJ$6&amp;" "&amp;'Input-Func_Class'!$F$22,$G181:$BB181))&lt;Check_Limit,0,1),1)</f>
        <v>0</v>
      </c>
      <c r="BK181" s="79">
        <f ca="1">IFERROR(IF(SUMIF($G$6:$BB$6,BK$6&amp;" Total",$G181:$BB181)-(SUMIF($G$6:$BB$6,BK$6&amp;" "&amp;'Input-Func_Class'!$D$22,$G181:$BB181)+IFERROR(SUMIF($G$6:$BB$6,BK$6&amp;" "&amp;'Input-Func_Class'!$E$22,$G181:$BB181),SUMIF($G$6:$BB$6,BK$6&amp;" "&amp;'Input-Func_Class'!$B$24,$G181:$BB181))+SUMIF($G$6:$BB$6,BK$6&amp;" "&amp;'Input-Func_Class'!$F$22,$G181:$BB181))&lt;Check_Limit,0,1),1)</f>
        <v>0</v>
      </c>
      <c r="BL181" s="79">
        <f ca="1">IFERROR(IF(SUMIF($G$6:$BB$6,BL$6&amp;" Total",$G181:$BB181)-(SUMIF($G$6:$BB$6,BL$6&amp;" "&amp;'Input-Func_Class'!$D$22,$G181:$BB181)+IFERROR(SUMIF($G$6:$BB$6,BL$6&amp;" "&amp;'Input-Func_Class'!$E$22,$G181:$BB181),SUMIF($G$6:$BB$6,BL$6&amp;" "&amp;'Input-Func_Class'!$B$24,$G181:$BB181))+SUMIF($G$6:$BB$6,BL$6&amp;" "&amp;'Input-Func_Class'!$F$22,$G181:$BB181))&lt;Check_Limit,0,1),1)</f>
        <v>0</v>
      </c>
      <c r="BM181" s="79">
        <f ca="1">IFERROR(IF(SUMIF($G$6:$BB$6,BM$6&amp;" Total",$G181:$BB181)-(SUMIF($G$6:$BB$6,BM$6&amp;" "&amp;'Input-Func_Class'!$D$22,$G181:$BB181)+IFERROR(SUMIF($G$6:$BB$6,BM$6&amp;" "&amp;'Input-Func_Class'!$E$22,$G181:$BB181),SUMIF($G$6:$BB$6,BM$6&amp;" "&amp;'Input-Func_Class'!$B$24,$G181:$BB181))+SUMIF($G$6:$BB$6,BM$6&amp;" "&amp;'Input-Func_Class'!$F$22,$G181:$BB181))&lt;Check_Limit,0,1),1)</f>
        <v>0</v>
      </c>
      <c r="BN181" s="79">
        <f ca="1">IFERROR(IF(SUMIF($G$6:$BB$6,BN$6&amp;" Total",$G181:$BB181)-(SUMIF($G$6:$BB$6,BN$6&amp;" "&amp;'Input-Func_Class'!$D$22,$G181:$BB181)+IFERROR(SUMIF($G$6:$BB$6,BN$6&amp;" "&amp;'Input-Func_Class'!$E$22,$G181:$BB181),SUMIF($G$6:$BB$6,BN$6&amp;" "&amp;'Input-Func_Class'!$B$24,$G181:$BB181))+SUMIF($G$6:$BB$6,BN$6&amp;" "&amp;'Input-Func_Class'!$F$22,$G181:$BB181))&lt;Check_Limit,0,1),1)</f>
        <v>0</v>
      </c>
      <c r="BO181" s="79">
        <f ca="1">IFERROR(IF(SUMIF($G$6:$BB$6,BO$6&amp;" Total",$G181:$BB181)-(SUMIF($G$6:$BB$6,BO$6&amp;" "&amp;'Input-Func_Class'!$D$22,$G181:$BB181)+IFERROR(SUMIF($G$6:$BB$6,BO$6&amp;" "&amp;'Input-Func_Class'!$E$22,$G181:$BB181),SUMIF($G$6:$BB$6,BO$6&amp;" "&amp;'Input-Func_Class'!$B$24,$G181:$BB181))+SUMIF($G$6:$BB$6,BO$6&amp;" "&amp;'Input-Func_Class'!$F$22,$G181:$BB181))&lt;Check_Limit,0,1),1)</f>
        <v>0</v>
      </c>
    </row>
    <row r="182" spans="1:67" outlineLevel="1">
      <c r="A182" s="113">
        <f>IF(ISBLANK('Input-Accounts'!A182),"",'Input-Accounts'!A182)</f>
        <v>155</v>
      </c>
      <c r="B182" s="17" t="str">
        <f>IF(ISBLANK('Input-Accounts'!B182),"",'Input-Accounts'!B182)</f>
        <v>Outside services employed</v>
      </c>
      <c r="C182" s="113">
        <f>IF(ISBLANK('Input-Accounts'!C182),"",'Input-Accounts'!C182)</f>
        <v>923</v>
      </c>
      <c r="D182" s="143">
        <f>Functionalization!$D182</f>
        <v>2572187.4299999997</v>
      </c>
      <c r="E182" s="143">
        <f t="shared" ca="1" si="45"/>
        <v>0</v>
      </c>
      <c r="F182" s="89" t="str">
        <f>IF($D182=0,"-",IF('Input-Accounts'!$E182&lt;&gt;0,'Input-Accounts'!$E182,'Input-Accounts'!$G182))</f>
        <v>INT_LABOR</v>
      </c>
      <c r="G182" s="143">
        <f ca="1">IF(G$5&lt;&gt;"",HLOOKUP(G$5,Functionalization!$G$6:$R$305,ROW($A182)-5,FALSE),IFERROR(INDEX(G$269:G$305,MATCH($F182,$B$269:$B$305,0))/VLOOKUP($F182,$B$269:$BB$305,MATCH(LEFT(TRIM(G$6),FIND("~",SUBSTITUTE(G$6,"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182))*HLOOKUP(LEFT(TRIM(G$6),FIND("~",SUBSTITUTE(G$6," ","~",LEN(TRIM(G$6))-LEN(SUBSTITUTE(TRIM(G$6)," ",""))))-1)&amp;" Total",$B$6:$BB$305,ROW($A182)-5,FALSE))</f>
        <v>40751.106759103059</v>
      </c>
      <c r="H182" s="143">
        <f ca="1">IF(H$5&lt;&gt;"",HLOOKUP(H$5,Functionalization!$G$6:$R$305,ROW($A182)-5,FALSE),IFERROR(INDEX(H$269:H$305,MATCH($F182,$B$269:$B$305,0))/VLOOKUP($F182,$B$269:$BB$305,MATCH(LEFT(TRIM(H$6),FIND("~",SUBSTITUTE(H$6,"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182))*HLOOKUP(LEFT(TRIM(H$6),FIND("~",SUBSTITUTE(H$6," ","~",LEN(TRIM(H$6))-LEN(SUBSTITUTE(TRIM(H$6)," ",""))))-1)&amp;" Total",$B$6:$BB$305,ROW($A182)-5,FALSE))</f>
        <v>14046.632930468491</v>
      </c>
      <c r="I182" s="143">
        <f ca="1">IF(I$5&lt;&gt;"",HLOOKUP(I$5,Functionalization!$G$6:$R$305,ROW($A182)-5,FALSE),IFERROR(INDEX(I$269:I$305,MATCH($F182,$B$269:$B$305,0))/VLOOKUP($F182,$B$269:$BB$305,MATCH(LEFT(TRIM(I$6),FIND("~",SUBSTITUTE(I$6,"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182))*HLOOKUP(LEFT(TRIM(I$6),FIND("~",SUBSTITUTE(I$6," ","~",LEN(TRIM(I$6))-LEN(SUBSTITUTE(TRIM(I$6)," ",""))))-1)&amp;" Total",$B$6:$BB$305,ROW($A182)-5,FALSE))</f>
        <v>26704.473828634567</v>
      </c>
      <c r="J182" s="143">
        <f ca="1">IF(J$5&lt;&gt;"",HLOOKUP(J$5,Functionalization!$G$6:$R$305,ROW($A182)-5,FALSE),IFERROR(INDEX(J$269:J$305,MATCH($F182,$B$269:$B$305,0))/VLOOKUP($F182,$B$269:$BB$305,MATCH(LEFT(TRIM(J$6),FIND("~",SUBSTITUTE(J$6,"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182))*HLOOKUP(LEFT(TRIM(J$6),FIND("~",SUBSTITUTE(J$6," ","~",LEN(TRIM(J$6))-LEN(SUBSTITUTE(TRIM(J$6)," ",""))))-1)&amp;" Total",$B$6:$BB$305,ROW($A182)-5,FALSE))</f>
        <v>0</v>
      </c>
      <c r="K182" s="143">
        <f ca="1">IF(K$5&lt;&gt;"",HLOOKUP(K$5,Functionalization!$G$6:$R$305,ROW($A182)-5,FALSE),IFERROR(INDEX(K$269:K$305,MATCH($F182,$B$269:$B$305,0))/VLOOKUP($F182,$B$269:$BB$305,MATCH(LEFT(TRIM(K$6),FIND("~",SUBSTITUTE(K$6,"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182))*HLOOKUP(LEFT(TRIM(K$6),FIND("~",SUBSTITUTE(K$6," ","~",LEN(TRIM(K$6))-LEN(SUBSTITUTE(TRIM(K$6)," ",""))))-1)&amp;" Total",$B$6:$BB$305,ROW($A182)-5,FALSE))</f>
        <v>0</v>
      </c>
      <c r="L182" s="143">
        <f ca="1">IF(L$5&lt;&gt;"",HLOOKUP(L$5,Functionalization!$G$6:$R$305,ROW($A182)-5,FALSE),IFERROR(INDEX(L$269:L$305,MATCH($F182,$B$269:$B$305,0))/VLOOKUP($F182,$B$269:$BB$305,MATCH(LEFT(TRIM(L$6),FIND("~",SUBSTITUTE(L$6,"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182))*HLOOKUP(LEFT(TRIM(L$6),FIND("~",SUBSTITUTE(L$6," ","~",LEN(TRIM(L$6))-LEN(SUBSTITUTE(TRIM(L$6)," ",""))))-1)&amp;" Total",$B$6:$BB$305,ROW($A182)-5,FALSE))</f>
        <v>0</v>
      </c>
      <c r="M182" s="143">
        <f ca="1">IF(M$5&lt;&gt;"",HLOOKUP(M$5,Functionalization!$G$6:$R$305,ROW($A182)-5,FALSE),IFERROR(INDEX(M$269:M$305,MATCH($F182,$B$269:$B$305,0))/VLOOKUP($F182,$B$269:$BB$305,MATCH(LEFT(TRIM(M$6),FIND("~",SUBSTITUTE(M$6,"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182))*HLOOKUP(LEFT(TRIM(M$6),FIND("~",SUBSTITUTE(M$6," ","~",LEN(TRIM(M$6))-LEN(SUBSTITUTE(TRIM(M$6)," ",""))))-1)&amp;" Total",$B$6:$BB$305,ROW($A182)-5,FALSE))</f>
        <v>0</v>
      </c>
      <c r="N182" s="143">
        <f ca="1">IF(N$5&lt;&gt;"",HLOOKUP(N$5,Functionalization!$G$6:$R$305,ROW($A182)-5,FALSE),IFERROR(INDEX(N$269:N$305,MATCH($F182,$B$269:$B$305,0))/VLOOKUP($F182,$B$269:$BB$305,MATCH(LEFT(TRIM(N$6),FIND("~",SUBSTITUTE(N$6,"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182))*HLOOKUP(LEFT(TRIM(N$6),FIND("~",SUBSTITUTE(N$6," ","~",LEN(TRIM(N$6))-LEN(SUBSTITUTE(TRIM(N$6)," ",""))))-1)&amp;" Total",$B$6:$BB$305,ROW($A182)-5,FALSE))</f>
        <v>0</v>
      </c>
      <c r="O182" s="143">
        <f ca="1">IF(O$5&lt;&gt;"",HLOOKUP(O$5,Functionalization!$G$6:$R$305,ROW($A182)-5,FALSE),IFERROR(INDEX(O$269:O$305,MATCH($F182,$B$269:$B$305,0))/VLOOKUP($F182,$B$269:$BB$305,MATCH(LEFT(TRIM(O$6),FIND("~",SUBSTITUTE(O$6,"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182))*HLOOKUP(LEFT(TRIM(O$6),FIND("~",SUBSTITUTE(O$6," ","~",LEN(TRIM(O$6))-LEN(SUBSTITUTE(TRIM(O$6)," ",""))))-1)&amp;" Total",$B$6:$BB$305,ROW($A182)-5,FALSE))</f>
        <v>2531436.3232408967</v>
      </c>
      <c r="P182" s="143">
        <f ca="1">IF(P$5&lt;&gt;"",HLOOKUP(P$5,Functionalization!$G$6:$R$305,ROW($A182)-5,FALSE),IFERROR(INDEX(P$269:P$305,MATCH($F182,$B$269:$B$305,0))/VLOOKUP($F182,$B$269:$BB$305,MATCH(LEFT(TRIM(P$6),FIND("~",SUBSTITUTE(P$6,"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182))*HLOOKUP(LEFT(TRIM(P$6),FIND("~",SUBSTITUTE(P$6," ","~",LEN(TRIM(P$6))-LEN(SUBSTITUTE(TRIM(P$6)," ",""))))-1)&amp;" Total",$B$6:$BB$305,ROW($A182)-5,FALSE))</f>
        <v>1135388.0989166931</v>
      </c>
      <c r="Q182" s="143">
        <f ca="1">IF(Q$5&lt;&gt;"",HLOOKUP(Q$5,Functionalization!$G$6:$R$305,ROW($A182)-5,FALSE),IFERROR(INDEX(Q$269:Q$305,MATCH($F182,$B$269:$B$305,0))/VLOOKUP($F182,$B$269:$BB$305,MATCH(LEFT(TRIM(Q$6),FIND("~",SUBSTITUTE(Q$6,"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182))*HLOOKUP(LEFT(TRIM(Q$6),FIND("~",SUBSTITUTE(Q$6," ","~",LEN(TRIM(Q$6))-LEN(SUBSTITUTE(TRIM(Q$6)," ",""))))-1)&amp;" Total",$B$6:$BB$305,ROW($A182)-5,FALSE))</f>
        <v>36255.254617003317</v>
      </c>
      <c r="R182" s="143">
        <f ca="1">IF(R$5&lt;&gt;"",HLOOKUP(R$5,Functionalization!$G$6:$R$305,ROW($A182)-5,FALSE),IFERROR(INDEX(R$269:R$305,MATCH($F182,$B$269:$B$305,0))/VLOOKUP($F182,$B$269:$BB$305,MATCH(LEFT(TRIM(R$6),FIND("~",SUBSTITUTE(R$6,"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182))*HLOOKUP(LEFT(TRIM(R$6),FIND("~",SUBSTITUTE(R$6," ","~",LEN(TRIM(R$6))-LEN(SUBSTITUTE(TRIM(R$6)," ",""))))-1)&amp;" Total",$B$6:$BB$305,ROW($A182)-5,FALSE))</f>
        <v>1359792.969707201</v>
      </c>
      <c r="S182" s="143">
        <f ca="1">IF(S$5&lt;&gt;"",HLOOKUP(S$5,Functionalization!$G$6:$R$305,ROW($A182)-5,FALSE),IFERROR(INDEX(S$269:S$305,MATCH($F182,$B$269:$B$305,0))/VLOOKUP($F182,$B$269:$BB$305,MATCH(LEFT(TRIM(S$6),FIND("~",SUBSTITUTE(S$6,"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182))*HLOOKUP(LEFT(TRIM(S$6),FIND("~",SUBSTITUTE(S$6," ","~",LEN(TRIM(S$6))-LEN(SUBSTITUTE(TRIM(S$6)," ",""))))-1)&amp;" Total",$B$6:$BB$305,ROW($A182)-5,FALSE))</f>
        <v>0</v>
      </c>
      <c r="T182" s="143">
        <f ca="1">IF(T$5&lt;&gt;"",HLOOKUP(T$5,Functionalization!$G$6:$R$305,ROW($A182)-5,FALSE),IFERROR(INDEX(T$269:T$305,MATCH($F182,$B$269:$B$305,0))/VLOOKUP($F182,$B$269:$BB$305,MATCH(LEFT(TRIM(T$6),FIND("~",SUBSTITUTE(T$6,"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182))*HLOOKUP(LEFT(TRIM(T$6),FIND("~",SUBSTITUTE(T$6," ","~",LEN(TRIM(T$6))-LEN(SUBSTITUTE(TRIM(T$6)," ",""))))-1)&amp;" Total",$B$6:$BB$305,ROW($A182)-5,FALSE))</f>
        <v>0</v>
      </c>
      <c r="U182" s="143">
        <f ca="1">IF(U$5&lt;&gt;"",HLOOKUP(U$5,Functionalization!$G$6:$R$305,ROW($A182)-5,FALSE),IFERROR(INDEX(U$269:U$305,MATCH($F182,$B$269:$B$305,0))/VLOOKUP($F182,$B$269:$BB$305,MATCH(LEFT(TRIM(U$6),FIND("~",SUBSTITUTE(U$6,"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182))*HLOOKUP(LEFT(TRIM(U$6),FIND("~",SUBSTITUTE(U$6," ","~",LEN(TRIM(U$6))-LEN(SUBSTITUTE(TRIM(U$6)," ",""))))-1)&amp;" Total",$B$6:$BB$305,ROW($A182)-5,FALSE))</f>
        <v>0</v>
      </c>
      <c r="V182" s="143">
        <f ca="1">IF(V$5&lt;&gt;"",HLOOKUP(V$5,Functionalization!$G$6:$R$305,ROW($A182)-5,FALSE),IFERROR(INDEX(V$269:V$305,MATCH($F182,$B$269:$B$305,0))/VLOOKUP($F182,$B$269:$BB$305,MATCH(LEFT(TRIM(V$6),FIND("~",SUBSTITUTE(V$6,"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182))*HLOOKUP(LEFT(TRIM(V$6),FIND("~",SUBSTITUTE(V$6," ","~",LEN(TRIM(V$6))-LEN(SUBSTITUTE(TRIM(V$6)," ",""))))-1)&amp;" Total",$B$6:$BB$305,ROW($A182)-5,FALSE))</f>
        <v>0</v>
      </c>
      <c r="W182" s="143">
        <f ca="1">IF(W$5&lt;&gt;"",HLOOKUP(W$5,Functionalization!$G$6:$R$305,ROW($A182)-5,FALSE),IFERROR(INDEX(W$269:W$305,MATCH($F182,$B$269:$B$305,0))/VLOOKUP($F182,$B$269:$BB$305,MATCH(LEFT(TRIM(W$6),FIND("~",SUBSTITUTE(W$6,"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182))*HLOOKUP(LEFT(TRIM(W$6),FIND("~",SUBSTITUTE(W$6," ","~",LEN(TRIM(W$6))-LEN(SUBSTITUTE(TRIM(W$6)," ",""))))-1)&amp;" Total",$B$6:$BB$305,ROW($A182)-5,FALSE))</f>
        <v>0</v>
      </c>
      <c r="X182" s="143">
        <f ca="1">IF(X$5&lt;&gt;"",HLOOKUP(X$5,Functionalization!$G$6:$R$305,ROW($A182)-5,FALSE),IFERROR(INDEX(X$269:X$305,MATCH($F182,$B$269:$B$305,0))/VLOOKUP($F182,$B$269:$BB$305,MATCH(LEFT(TRIM(X$6),FIND("~",SUBSTITUTE(X$6,"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182))*HLOOKUP(LEFT(TRIM(X$6),FIND("~",SUBSTITUTE(X$6," ","~",LEN(TRIM(X$6))-LEN(SUBSTITUTE(TRIM(X$6)," ",""))))-1)&amp;" Total",$B$6:$BB$305,ROW($A182)-5,FALSE))</f>
        <v>0</v>
      </c>
      <c r="Y182" s="143">
        <f ca="1">IF(Y$5&lt;&gt;"",HLOOKUP(Y$5,Functionalization!$G$6:$R$305,ROW($A182)-5,FALSE),IFERROR(INDEX(Y$269:Y$305,MATCH($F182,$B$269:$B$305,0))/VLOOKUP($F182,$B$269:$BB$305,MATCH(LEFT(TRIM(Y$6),FIND("~",SUBSTITUTE(Y$6,"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182))*HLOOKUP(LEFT(TRIM(Y$6),FIND("~",SUBSTITUTE(Y$6," ","~",LEN(TRIM(Y$6))-LEN(SUBSTITUTE(TRIM(Y$6)," ",""))))-1)&amp;" Total",$B$6:$BB$305,ROW($A182)-5,FALSE))</f>
        <v>0</v>
      </c>
      <c r="Z182" s="143">
        <f ca="1">IF(Z$5&lt;&gt;"",HLOOKUP(Z$5,Functionalization!$G$6:$R$305,ROW($A182)-5,FALSE),IFERROR(INDEX(Z$269:Z$305,MATCH($F182,$B$269:$B$305,0))/VLOOKUP($F182,$B$269:$BB$305,MATCH(LEFT(TRIM(Z$6),FIND("~",SUBSTITUTE(Z$6,"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182))*HLOOKUP(LEFT(TRIM(Z$6),FIND("~",SUBSTITUTE(Z$6," ","~",LEN(TRIM(Z$6))-LEN(SUBSTITUTE(TRIM(Z$6)," ",""))))-1)&amp;" Total",$B$6:$BB$305,ROW($A182)-5,FALSE))</f>
        <v>0</v>
      </c>
      <c r="AA182" s="143">
        <f ca="1">IF(AA$5&lt;&gt;"",HLOOKUP(AA$5,Functionalization!$G$6:$R$305,ROW($A182)-5,FALSE),IFERROR(INDEX(AA$269:AA$305,MATCH($F182,$B$269:$B$305,0))/VLOOKUP($F182,$B$269:$BB$305,MATCH(LEFT(TRIM(AA$6),FIND("~",SUBSTITUTE(AA$6,"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182))*HLOOKUP(LEFT(TRIM(AA$6),FIND("~",SUBSTITUTE(AA$6," ","~",LEN(TRIM(AA$6))-LEN(SUBSTITUTE(TRIM(AA$6)," ",""))))-1)&amp;" Total",$B$6:$BB$305,ROW($A182)-5,FALSE))</f>
        <v>0</v>
      </c>
      <c r="AB182" s="143">
        <f ca="1">IF(AB$5&lt;&gt;"",HLOOKUP(AB$5,Functionalization!$G$6:$R$305,ROW($A182)-5,FALSE),IFERROR(INDEX(AB$269:AB$305,MATCH($F182,$B$269:$B$305,0))/VLOOKUP($F182,$B$269:$BB$305,MATCH(LEFT(TRIM(AB$6),FIND("~",SUBSTITUTE(AB$6,"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182))*HLOOKUP(LEFT(TRIM(AB$6),FIND("~",SUBSTITUTE(AB$6," ","~",LEN(TRIM(AB$6))-LEN(SUBSTITUTE(TRIM(AB$6)," ",""))))-1)&amp;" Total",$B$6:$BB$305,ROW($A182)-5,FALSE))</f>
        <v>0</v>
      </c>
      <c r="AC182" s="143">
        <f ca="1">IF(AC$5&lt;&gt;"",HLOOKUP(AC$5,Functionalization!$G$6:$R$305,ROW($A182)-5,FALSE),IFERROR(INDEX(AC$269:AC$305,MATCH($F182,$B$269:$B$305,0))/VLOOKUP($F182,$B$269:$BB$305,MATCH(LEFT(TRIM(AC$6),FIND("~",SUBSTITUTE(AC$6,"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182))*HLOOKUP(LEFT(TRIM(AC$6),FIND("~",SUBSTITUTE(AC$6," ","~",LEN(TRIM(AC$6))-LEN(SUBSTITUTE(TRIM(AC$6)," ",""))))-1)&amp;" Total",$B$6:$BB$305,ROW($A182)-5,FALSE))</f>
        <v>0</v>
      </c>
      <c r="AD182" s="143">
        <f ca="1">IF(AD$5&lt;&gt;"",HLOOKUP(AD$5,Functionalization!$G$6:$R$305,ROW($A182)-5,FALSE),IFERROR(INDEX(AD$269:AD$305,MATCH($F182,$B$269:$B$305,0))/VLOOKUP($F182,$B$269:$BB$305,MATCH(LEFT(TRIM(AD$6),FIND("~",SUBSTITUTE(AD$6,"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182))*HLOOKUP(LEFT(TRIM(AD$6),FIND("~",SUBSTITUTE(AD$6," ","~",LEN(TRIM(AD$6))-LEN(SUBSTITUTE(TRIM(AD$6)," ",""))))-1)&amp;" Total",$B$6:$BB$305,ROW($A182)-5,FALSE))</f>
        <v>0</v>
      </c>
      <c r="AE182" s="143">
        <f ca="1">IF(AE$5&lt;&gt;"",HLOOKUP(AE$5,Functionalization!$G$6:$R$305,ROW($A182)-5,FALSE),IFERROR(INDEX(AE$269:AE$305,MATCH($F182,$B$269:$B$305,0))/VLOOKUP($F182,$B$269:$BB$305,MATCH(LEFT(TRIM(AE$6),FIND("~",SUBSTITUTE(AE$6,"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182))*HLOOKUP(LEFT(TRIM(AE$6),FIND("~",SUBSTITUTE(AE$6," ","~",LEN(TRIM(AE$6))-LEN(SUBSTITUTE(TRIM(AE$6)," ",""))))-1)&amp;" Total",$B$6:$BB$305,ROW($A182)-5,FALSE))</f>
        <v>0</v>
      </c>
      <c r="AF182" s="143">
        <f ca="1">IF(AF$5&lt;&gt;"",HLOOKUP(AF$5,Functionalization!$G$6:$R$305,ROW($A182)-5,FALSE),IFERROR(INDEX(AF$269:AF$305,MATCH($F182,$B$269:$B$305,0))/VLOOKUP($F182,$B$269:$BB$305,MATCH(LEFT(TRIM(AF$6),FIND("~",SUBSTITUTE(AF$6,"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182))*HLOOKUP(LEFT(TRIM(AF$6),FIND("~",SUBSTITUTE(AF$6," ","~",LEN(TRIM(AF$6))-LEN(SUBSTITUTE(TRIM(AF$6)," ",""))))-1)&amp;" Total",$B$6:$BB$305,ROW($A182)-5,FALSE))</f>
        <v>0</v>
      </c>
      <c r="AG182" s="143">
        <f ca="1">IF(AG$5&lt;&gt;"",HLOOKUP(AG$5,Functionalization!$G$6:$R$305,ROW($A182)-5,FALSE),IFERROR(INDEX(AG$269:AG$305,MATCH($F182,$B$269:$B$305,0))/VLOOKUP($F182,$B$269:$BB$305,MATCH(LEFT(TRIM(AG$6),FIND("~",SUBSTITUTE(AG$6,"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182))*HLOOKUP(LEFT(TRIM(AG$6),FIND("~",SUBSTITUTE(AG$6," ","~",LEN(TRIM(AG$6))-LEN(SUBSTITUTE(TRIM(AG$6)," ",""))))-1)&amp;" Total",$B$6:$BB$305,ROW($A182)-5,FALSE))</f>
        <v>0</v>
      </c>
      <c r="AH182" s="143">
        <f ca="1">IF(AH$5&lt;&gt;"",HLOOKUP(AH$5,Functionalization!$G$6:$R$305,ROW($A182)-5,FALSE),IFERROR(INDEX(AH$269:AH$305,MATCH($F182,$B$269:$B$305,0))/VLOOKUP($F182,$B$269:$BB$305,MATCH(LEFT(TRIM(AH$6),FIND("~",SUBSTITUTE(AH$6,"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182))*HLOOKUP(LEFT(TRIM(AH$6),FIND("~",SUBSTITUTE(AH$6," ","~",LEN(TRIM(AH$6))-LEN(SUBSTITUTE(TRIM(AH$6)," ",""))))-1)&amp;" Total",$B$6:$BB$305,ROW($A182)-5,FALSE))</f>
        <v>0</v>
      </c>
      <c r="AI182" s="143">
        <f ca="1">IF(AI$5&lt;&gt;"",HLOOKUP(AI$5,Functionalization!$G$6:$R$305,ROW($A182)-5,FALSE),IFERROR(INDEX(AI$269:AI$305,MATCH($F182,$B$269:$B$305,0))/VLOOKUP($F182,$B$269:$BB$305,MATCH(LEFT(TRIM(AI$6),FIND("~",SUBSTITUTE(AI$6,"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182))*HLOOKUP(LEFT(TRIM(AI$6),FIND("~",SUBSTITUTE(AI$6," ","~",LEN(TRIM(AI$6))-LEN(SUBSTITUTE(TRIM(AI$6)," ",""))))-1)&amp;" Total",$B$6:$BB$305,ROW($A182)-5,FALSE))</f>
        <v>0</v>
      </c>
      <c r="AJ182" s="143">
        <f ca="1">IF(AJ$5&lt;&gt;"",HLOOKUP(AJ$5,Functionalization!$G$6:$R$305,ROW($A182)-5,FALSE),IFERROR(INDEX(AJ$269:AJ$305,MATCH($F182,$B$269:$B$305,0))/VLOOKUP($F182,$B$269:$BB$305,MATCH(LEFT(TRIM(AJ$6),FIND("~",SUBSTITUTE(AJ$6,"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182))*HLOOKUP(LEFT(TRIM(AJ$6),FIND("~",SUBSTITUTE(AJ$6," ","~",LEN(TRIM(AJ$6))-LEN(SUBSTITUTE(TRIM(AJ$6)," ",""))))-1)&amp;" Total",$B$6:$BB$305,ROW($A182)-5,FALSE))</f>
        <v>0</v>
      </c>
      <c r="AK182" s="143">
        <f ca="1">IF(AK$5&lt;&gt;"",HLOOKUP(AK$5,Functionalization!$G$6:$R$305,ROW($A182)-5,FALSE),IFERROR(INDEX(AK$269:AK$305,MATCH($F182,$B$269:$B$305,0))/VLOOKUP($F182,$B$269:$BB$305,MATCH(LEFT(TRIM(AK$6),FIND("~",SUBSTITUTE(AK$6,"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182))*HLOOKUP(LEFT(TRIM(AK$6),FIND("~",SUBSTITUTE(AK$6," ","~",LEN(TRIM(AK$6))-LEN(SUBSTITUTE(TRIM(AK$6)," ",""))))-1)&amp;" Total",$B$6:$BB$305,ROW($A182)-5,FALSE))</f>
        <v>0</v>
      </c>
      <c r="AL182" s="143">
        <f ca="1">IF(AL$5&lt;&gt;"",HLOOKUP(AL$5,Functionalization!$G$6:$R$305,ROW($A182)-5,FALSE),IFERROR(INDEX(AL$269:AL$305,MATCH($F182,$B$269:$B$305,0))/VLOOKUP($F182,$B$269:$BB$305,MATCH(LEFT(TRIM(AL$6),FIND("~",SUBSTITUTE(AL$6,"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182))*HLOOKUP(LEFT(TRIM(AL$6),FIND("~",SUBSTITUTE(AL$6," ","~",LEN(TRIM(AL$6))-LEN(SUBSTITUTE(TRIM(AL$6)," ",""))))-1)&amp;" Total",$B$6:$BB$305,ROW($A182)-5,FALSE))</f>
        <v>0</v>
      </c>
      <c r="AM182" s="143">
        <f ca="1">IF(AM$5&lt;&gt;"",HLOOKUP(AM$5,Functionalization!$G$6:$R$305,ROW($A182)-5,FALSE),IFERROR(INDEX(AM$269:AM$305,MATCH($F182,$B$269:$B$305,0))/VLOOKUP($F182,$B$269:$BB$305,MATCH(LEFT(TRIM(AM$6),FIND("~",SUBSTITUTE(AM$6,"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182))*HLOOKUP(LEFT(TRIM(AM$6),FIND("~",SUBSTITUTE(AM$6," ","~",LEN(TRIM(AM$6))-LEN(SUBSTITUTE(TRIM(AM$6)," ",""))))-1)&amp;" Total",$B$6:$BB$305,ROW($A182)-5,FALSE))</f>
        <v>0</v>
      </c>
      <c r="AN182" s="143">
        <f ca="1">IF(AN$5&lt;&gt;"",HLOOKUP(AN$5,Functionalization!$G$6:$R$305,ROW($A182)-5,FALSE),IFERROR(INDEX(AN$269:AN$305,MATCH($F182,$B$269:$B$305,0))/VLOOKUP($F182,$B$269:$BB$305,MATCH(LEFT(TRIM(AN$6),FIND("~",SUBSTITUTE(AN$6,"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182))*HLOOKUP(LEFT(TRIM(AN$6),FIND("~",SUBSTITUTE(AN$6," ","~",LEN(TRIM(AN$6))-LEN(SUBSTITUTE(TRIM(AN$6)," ",""))))-1)&amp;" Total",$B$6:$BB$305,ROW($A182)-5,FALSE))</f>
        <v>0</v>
      </c>
      <c r="AO182" s="143">
        <f ca="1">IF(AO$5&lt;&gt;"",HLOOKUP(AO$5,Functionalization!$G$6:$R$305,ROW($A182)-5,FALSE),IFERROR(INDEX(AO$269:AO$305,MATCH($F182,$B$269:$B$305,0))/VLOOKUP($F182,$B$269:$BB$305,MATCH(LEFT(TRIM(AO$6),FIND("~",SUBSTITUTE(AO$6,"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182))*HLOOKUP(LEFT(TRIM(AO$6),FIND("~",SUBSTITUTE(AO$6," ","~",LEN(TRIM(AO$6))-LEN(SUBSTITUTE(TRIM(AO$6)," ",""))))-1)&amp;" Total",$B$6:$BB$305,ROW($A182)-5,FALSE))</f>
        <v>0</v>
      </c>
      <c r="AP182" s="143">
        <f ca="1">IF(AP$5&lt;&gt;"",HLOOKUP(AP$5,Functionalization!$G$6:$R$305,ROW($A182)-5,FALSE),IFERROR(INDEX(AP$269:AP$305,MATCH($F182,$B$269:$B$305,0))/VLOOKUP($F182,$B$269:$BB$305,MATCH(LEFT(TRIM(AP$6),FIND("~",SUBSTITUTE(AP$6,"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182))*HLOOKUP(LEFT(TRIM(AP$6),FIND("~",SUBSTITUTE(AP$6," ","~",LEN(TRIM(AP$6))-LEN(SUBSTITUTE(TRIM(AP$6)," ",""))))-1)&amp;" Total",$B$6:$BB$305,ROW($A182)-5,FALSE))</f>
        <v>0</v>
      </c>
      <c r="AQ182" s="143">
        <f ca="1">IF(AQ$5&lt;&gt;"",HLOOKUP(AQ$5,Functionalization!$G$6:$R$305,ROW($A182)-5,FALSE),IFERROR(INDEX(AQ$269:AQ$305,MATCH($F182,$B$269:$B$305,0))/VLOOKUP($F182,$B$269:$BB$305,MATCH(LEFT(TRIM(AQ$6),FIND("~",SUBSTITUTE(AQ$6,"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182))*HLOOKUP(LEFT(TRIM(AQ$6),FIND("~",SUBSTITUTE(AQ$6," ","~",LEN(TRIM(AQ$6))-LEN(SUBSTITUTE(TRIM(AQ$6)," ",""))))-1)&amp;" Total",$B$6:$BB$305,ROW($A182)-5,FALSE))</f>
        <v>0</v>
      </c>
      <c r="AR182" s="143">
        <f ca="1">IF(AR$5&lt;&gt;"",HLOOKUP(AR$5,Functionalization!$G$6:$R$305,ROW($A182)-5,FALSE),IFERROR(INDEX(AR$269:AR$305,MATCH($F182,$B$269:$B$305,0))/VLOOKUP($F182,$B$269:$BB$305,MATCH(LEFT(TRIM(AR$6),FIND("~",SUBSTITUTE(AR$6,"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182))*HLOOKUP(LEFT(TRIM(AR$6),FIND("~",SUBSTITUTE(AR$6," ","~",LEN(TRIM(AR$6))-LEN(SUBSTITUTE(TRIM(AR$6)," ",""))))-1)&amp;" Total",$B$6:$BB$305,ROW($A182)-5,FALSE))</f>
        <v>0</v>
      </c>
      <c r="AS182" s="143">
        <f ca="1">IF(AS$5&lt;&gt;"",HLOOKUP(AS$5,Functionalization!$G$6:$R$305,ROW($A182)-5,FALSE),IFERROR(INDEX(AS$269:AS$305,MATCH($F182,$B$269:$B$305,0))/VLOOKUP($F182,$B$269:$BB$305,MATCH(LEFT(TRIM(AS$6),FIND("~",SUBSTITUTE(AS$6,"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182))*HLOOKUP(LEFT(TRIM(AS$6),FIND("~",SUBSTITUTE(AS$6," ","~",LEN(TRIM(AS$6))-LEN(SUBSTITUTE(TRIM(AS$6)," ",""))))-1)&amp;" Total",$B$6:$BB$305,ROW($A182)-5,FALSE))</f>
        <v>0</v>
      </c>
      <c r="AT182" s="143">
        <f ca="1">IF(AT$5&lt;&gt;"",HLOOKUP(AT$5,Functionalization!$G$6:$R$305,ROW($A182)-5,FALSE),IFERROR(INDEX(AT$269:AT$305,MATCH($F182,$B$269:$B$305,0))/VLOOKUP($F182,$B$269:$BB$305,MATCH(LEFT(TRIM(AT$6),FIND("~",SUBSTITUTE(AT$6,"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182))*HLOOKUP(LEFT(TRIM(AT$6),FIND("~",SUBSTITUTE(AT$6," ","~",LEN(TRIM(AT$6))-LEN(SUBSTITUTE(TRIM(AT$6)," ",""))))-1)&amp;" Total",$B$6:$BB$305,ROW($A182)-5,FALSE))</f>
        <v>0</v>
      </c>
      <c r="AU182" s="143">
        <f ca="1">IF(AU$5&lt;&gt;"",HLOOKUP(AU$5,Functionalization!$G$6:$R$305,ROW($A182)-5,FALSE),IFERROR(INDEX(AU$269:AU$305,MATCH($F182,$B$269:$B$305,0))/VLOOKUP($F182,$B$269:$BB$305,MATCH(LEFT(TRIM(AU$6),FIND("~",SUBSTITUTE(AU$6,"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182))*HLOOKUP(LEFT(TRIM(AU$6),FIND("~",SUBSTITUTE(AU$6," ","~",LEN(TRIM(AU$6))-LEN(SUBSTITUTE(TRIM(AU$6)," ",""))))-1)&amp;" Total",$B$6:$BB$305,ROW($A182)-5,FALSE))</f>
        <v>0</v>
      </c>
      <c r="AV182" s="143">
        <f ca="1">IF(AV$5&lt;&gt;"",HLOOKUP(AV$5,Functionalization!$G$6:$R$305,ROW($A182)-5,FALSE),IFERROR(INDEX(AV$269:AV$305,MATCH($F182,$B$269:$B$305,0))/VLOOKUP($F182,$B$269:$BB$305,MATCH(LEFT(TRIM(AV$6),FIND("~",SUBSTITUTE(AV$6,"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182))*HLOOKUP(LEFT(TRIM(AV$6),FIND("~",SUBSTITUTE(AV$6," ","~",LEN(TRIM(AV$6))-LEN(SUBSTITUTE(TRIM(AV$6)," ",""))))-1)&amp;" Total",$B$6:$BB$305,ROW($A182)-5,FALSE))</f>
        <v>0</v>
      </c>
      <c r="AW182" s="143">
        <f ca="1">IF(AW$5&lt;&gt;"",HLOOKUP(AW$5,Functionalization!$G$6:$R$305,ROW($A182)-5,FALSE),IFERROR(INDEX(AW$269:AW$305,MATCH($F182,$B$269:$B$305,0))/VLOOKUP($F182,$B$269:$BB$305,MATCH(LEFT(TRIM(AW$6),FIND("~",SUBSTITUTE(AW$6,"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182))*HLOOKUP(LEFT(TRIM(AW$6),FIND("~",SUBSTITUTE(AW$6," ","~",LEN(TRIM(AW$6))-LEN(SUBSTITUTE(TRIM(AW$6)," ",""))))-1)&amp;" Total",$B$6:$BB$305,ROW($A182)-5,FALSE))</f>
        <v>0</v>
      </c>
      <c r="AX182" s="143">
        <f ca="1">IF(AX$5&lt;&gt;"",HLOOKUP(AX$5,Functionalization!$G$6:$R$305,ROW($A182)-5,FALSE),IFERROR(INDEX(AX$269:AX$305,MATCH($F182,$B$269:$B$305,0))/VLOOKUP($F182,$B$269:$BB$305,MATCH(LEFT(TRIM(AX$6),FIND("~",SUBSTITUTE(AX$6,"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182))*HLOOKUP(LEFT(TRIM(AX$6),FIND("~",SUBSTITUTE(AX$6," ","~",LEN(TRIM(AX$6))-LEN(SUBSTITUTE(TRIM(AX$6)," ",""))))-1)&amp;" Total",$B$6:$BB$305,ROW($A182)-5,FALSE))</f>
        <v>0</v>
      </c>
      <c r="AY182" s="143">
        <f ca="1">IF(AY$5&lt;&gt;"",HLOOKUP(AY$5,Functionalization!$G$6:$R$305,ROW($A182)-5,FALSE),IFERROR(INDEX(AY$269:AY$305,MATCH($F182,$B$269:$B$305,0))/VLOOKUP($F182,$B$269:$BB$305,MATCH(LEFT(TRIM(AY$6),FIND("~",SUBSTITUTE(AY$6,"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182))*HLOOKUP(LEFT(TRIM(AY$6),FIND("~",SUBSTITUTE(AY$6," ","~",LEN(TRIM(AY$6))-LEN(SUBSTITUTE(TRIM(AY$6)," ",""))))-1)&amp;" Total",$B$6:$BB$305,ROW($A182)-5,FALSE))</f>
        <v>0</v>
      </c>
      <c r="AZ182" s="143">
        <f ca="1">IF(AZ$5&lt;&gt;"",HLOOKUP(AZ$5,Functionalization!$G$6:$R$305,ROW($A182)-5,FALSE),IFERROR(INDEX(AZ$269:AZ$305,MATCH($F182,$B$269:$B$305,0))/VLOOKUP($F182,$B$269:$BB$305,MATCH(LEFT(TRIM(AZ$6),FIND("~",SUBSTITUTE(AZ$6,"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182))*HLOOKUP(LEFT(TRIM(AZ$6),FIND("~",SUBSTITUTE(AZ$6," ","~",LEN(TRIM(AZ$6))-LEN(SUBSTITUTE(TRIM(AZ$6)," ",""))))-1)&amp;" Total",$B$6:$BB$305,ROW($A182)-5,FALSE))</f>
        <v>0</v>
      </c>
      <c r="BA182" s="143">
        <f ca="1">IF(BA$5&lt;&gt;"",HLOOKUP(BA$5,Functionalization!$G$6:$R$305,ROW($A182)-5,FALSE),IFERROR(INDEX(BA$269:BA$305,MATCH($F182,$B$269:$B$305,0))/VLOOKUP($F182,$B$269:$BB$305,MATCH(LEFT(TRIM(BA$6),FIND("~",SUBSTITUTE(BA$6,"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182))*HLOOKUP(LEFT(TRIM(BA$6),FIND("~",SUBSTITUTE(BA$6," ","~",LEN(TRIM(BA$6))-LEN(SUBSTITUTE(TRIM(BA$6)," ",""))))-1)&amp;" Total",$B$6:$BB$305,ROW($A182)-5,FALSE))</f>
        <v>0</v>
      </c>
      <c r="BB182" s="143">
        <f ca="1">IF(BB$5&lt;&gt;"",HLOOKUP(BB$5,Functionalization!$G$6:$R$305,ROW($A182)-5,FALSE),IFERROR(INDEX(BB$269:BB$305,MATCH($F182,$B$269:$B$305,0))/VLOOKUP($F182,$B$269:$BB$305,MATCH(LEFT(TRIM(BB$6),FIND("~",SUBSTITUTE(BB$6,"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182))*HLOOKUP(LEFT(TRIM(BB$6),FIND("~",SUBSTITUTE(BB$6," ","~",LEN(TRIM(BB$6))-LEN(SUBSTITUTE(TRIM(BB$6)," ",""))))-1)&amp;" Total",$B$6:$BB$305,ROW($A182)-5,FALSE))</f>
        <v>0</v>
      </c>
      <c r="BD182" s="79">
        <f ca="1">IFERROR(IF(SUMIF($G$6:$BB$6,BD$6&amp;" Total",$G182:$BB182)-(SUMIF($G$6:$BB$6,BD$6&amp;" "&amp;'Input-Func_Class'!$D$22,$G182:$BB182)+IFERROR(SUMIF($G$6:$BB$6,BD$6&amp;" "&amp;'Input-Func_Class'!$E$22,$G182:$BB182),SUMIF($G$6:$BB$6,BD$6&amp;" "&amp;'Input-Func_Class'!$B$24,$G182:$BB182))+SUMIF($G$6:$BB$6,BD$6&amp;" "&amp;'Input-Func_Class'!$F$22,$G182:$BB182))&lt;Check_Limit,0,1),1)</f>
        <v>0</v>
      </c>
      <c r="BE182" s="79">
        <f ca="1">IFERROR(IF(SUMIF($G$6:$BB$6,BE$6&amp;" Total",$G182:$BB182)-(SUMIF($G$6:$BB$6,BE$6&amp;" "&amp;'Input-Func_Class'!$D$22,$G182:$BB182)+IFERROR(SUMIF($G$6:$BB$6,BE$6&amp;" "&amp;'Input-Func_Class'!$E$22,$G182:$BB182),SUMIF($G$6:$BB$6,BE$6&amp;" "&amp;'Input-Func_Class'!$B$24,$G182:$BB182))+SUMIF($G$6:$BB$6,BE$6&amp;" "&amp;'Input-Func_Class'!$F$22,$G182:$BB182))&lt;Check_Limit,0,1),1)</f>
        <v>0</v>
      </c>
      <c r="BF182" s="79">
        <f ca="1">IFERROR(IF(SUMIF($G$6:$BB$6,BF$6&amp;" Total",$G182:$BB182)-(SUMIF($G$6:$BB$6,BF$6&amp;" "&amp;'Input-Func_Class'!$D$22,$G182:$BB182)+IFERROR(SUMIF($G$6:$BB$6,BF$6&amp;" "&amp;'Input-Func_Class'!$E$22,$G182:$BB182),SUMIF($G$6:$BB$6,BF$6&amp;" "&amp;'Input-Func_Class'!$B$24,$G182:$BB182))+SUMIF($G$6:$BB$6,BF$6&amp;" "&amp;'Input-Func_Class'!$F$22,$G182:$BB182))&lt;Check_Limit,0,1),1)</f>
        <v>0</v>
      </c>
      <c r="BG182" s="79">
        <f ca="1">IFERROR(IF(SUMIF($G$6:$BB$6,BG$6&amp;" Total",$G182:$BB182)-(SUMIF($G$6:$BB$6,BG$6&amp;" "&amp;'Input-Func_Class'!$D$22,$G182:$BB182)+IFERROR(SUMIF($G$6:$BB$6,BG$6&amp;" "&amp;'Input-Func_Class'!$E$22,$G182:$BB182),SUMIF($G$6:$BB$6,BG$6&amp;" "&amp;'Input-Func_Class'!$B$24,$G182:$BB182))+SUMIF($G$6:$BB$6,BG$6&amp;" "&amp;'Input-Func_Class'!$F$22,$G182:$BB182))&lt;Check_Limit,0,1),1)</f>
        <v>0</v>
      </c>
      <c r="BH182" s="79">
        <f ca="1">IFERROR(IF(SUMIF($G$6:$BB$6,BH$6&amp;" Total",$G182:$BB182)-(SUMIF($G$6:$BB$6,BH$6&amp;" "&amp;'Input-Func_Class'!$D$22,$G182:$BB182)+IFERROR(SUMIF($G$6:$BB$6,BH$6&amp;" "&amp;'Input-Func_Class'!$E$22,$G182:$BB182),SUMIF($G$6:$BB$6,BH$6&amp;" "&amp;'Input-Func_Class'!$B$24,$G182:$BB182))+SUMIF($G$6:$BB$6,BH$6&amp;" "&amp;'Input-Func_Class'!$F$22,$G182:$BB182))&lt;Check_Limit,0,1),1)</f>
        <v>0</v>
      </c>
      <c r="BI182" s="79">
        <f ca="1">IFERROR(IF(SUMIF($G$6:$BB$6,BI$6&amp;" Total",$G182:$BB182)-(SUMIF($G$6:$BB$6,BI$6&amp;" "&amp;'Input-Func_Class'!$D$22,$G182:$BB182)+IFERROR(SUMIF($G$6:$BB$6,BI$6&amp;" "&amp;'Input-Func_Class'!$E$22,$G182:$BB182),SUMIF($G$6:$BB$6,BI$6&amp;" "&amp;'Input-Func_Class'!$B$24,$G182:$BB182))+SUMIF($G$6:$BB$6,BI$6&amp;" "&amp;'Input-Func_Class'!$F$22,$G182:$BB182))&lt;Check_Limit,0,1),1)</f>
        <v>0</v>
      </c>
      <c r="BJ182" s="79">
        <f ca="1">IFERROR(IF(SUMIF($G$6:$BB$6,BJ$6&amp;" Total",$G182:$BB182)-(SUMIF($G$6:$BB$6,BJ$6&amp;" "&amp;'Input-Func_Class'!$D$22,$G182:$BB182)+IFERROR(SUMIF($G$6:$BB$6,BJ$6&amp;" "&amp;'Input-Func_Class'!$E$22,$G182:$BB182),SUMIF($G$6:$BB$6,BJ$6&amp;" "&amp;'Input-Func_Class'!$B$24,$G182:$BB182))+SUMIF($G$6:$BB$6,BJ$6&amp;" "&amp;'Input-Func_Class'!$F$22,$G182:$BB182))&lt;Check_Limit,0,1),1)</f>
        <v>0</v>
      </c>
      <c r="BK182" s="79">
        <f ca="1">IFERROR(IF(SUMIF($G$6:$BB$6,BK$6&amp;" Total",$G182:$BB182)-(SUMIF($G$6:$BB$6,BK$6&amp;" "&amp;'Input-Func_Class'!$D$22,$G182:$BB182)+IFERROR(SUMIF($G$6:$BB$6,BK$6&amp;" "&amp;'Input-Func_Class'!$E$22,$G182:$BB182),SUMIF($G$6:$BB$6,BK$6&amp;" "&amp;'Input-Func_Class'!$B$24,$G182:$BB182))+SUMIF($G$6:$BB$6,BK$6&amp;" "&amp;'Input-Func_Class'!$F$22,$G182:$BB182))&lt;Check_Limit,0,1),1)</f>
        <v>0</v>
      </c>
      <c r="BL182" s="79">
        <f ca="1">IFERROR(IF(SUMIF($G$6:$BB$6,BL$6&amp;" Total",$G182:$BB182)-(SUMIF($G$6:$BB$6,BL$6&amp;" "&amp;'Input-Func_Class'!$D$22,$G182:$BB182)+IFERROR(SUMIF($G$6:$BB$6,BL$6&amp;" "&amp;'Input-Func_Class'!$E$22,$G182:$BB182),SUMIF($G$6:$BB$6,BL$6&amp;" "&amp;'Input-Func_Class'!$B$24,$G182:$BB182))+SUMIF($G$6:$BB$6,BL$6&amp;" "&amp;'Input-Func_Class'!$F$22,$G182:$BB182))&lt;Check_Limit,0,1),1)</f>
        <v>0</v>
      </c>
      <c r="BM182" s="79">
        <f ca="1">IFERROR(IF(SUMIF($G$6:$BB$6,BM$6&amp;" Total",$G182:$BB182)-(SUMIF($G$6:$BB$6,BM$6&amp;" "&amp;'Input-Func_Class'!$D$22,$G182:$BB182)+IFERROR(SUMIF($G$6:$BB$6,BM$6&amp;" "&amp;'Input-Func_Class'!$E$22,$G182:$BB182),SUMIF($G$6:$BB$6,BM$6&amp;" "&amp;'Input-Func_Class'!$B$24,$G182:$BB182))+SUMIF($G$6:$BB$6,BM$6&amp;" "&amp;'Input-Func_Class'!$F$22,$G182:$BB182))&lt;Check_Limit,0,1),1)</f>
        <v>0</v>
      </c>
      <c r="BN182" s="79">
        <f ca="1">IFERROR(IF(SUMIF($G$6:$BB$6,BN$6&amp;" Total",$G182:$BB182)-(SUMIF($G$6:$BB$6,BN$6&amp;" "&amp;'Input-Func_Class'!$D$22,$G182:$BB182)+IFERROR(SUMIF($G$6:$BB$6,BN$6&amp;" "&amp;'Input-Func_Class'!$E$22,$G182:$BB182),SUMIF($G$6:$BB$6,BN$6&amp;" "&amp;'Input-Func_Class'!$B$24,$G182:$BB182))+SUMIF($G$6:$BB$6,BN$6&amp;" "&amp;'Input-Func_Class'!$F$22,$G182:$BB182))&lt;Check_Limit,0,1),1)</f>
        <v>0</v>
      </c>
      <c r="BO182" s="79">
        <f ca="1">IFERROR(IF(SUMIF($G$6:$BB$6,BO$6&amp;" Total",$G182:$BB182)-(SUMIF($G$6:$BB$6,BO$6&amp;" "&amp;'Input-Func_Class'!$D$22,$G182:$BB182)+IFERROR(SUMIF($G$6:$BB$6,BO$6&amp;" "&amp;'Input-Func_Class'!$E$22,$G182:$BB182),SUMIF($G$6:$BB$6,BO$6&amp;" "&amp;'Input-Func_Class'!$B$24,$G182:$BB182))+SUMIF($G$6:$BB$6,BO$6&amp;" "&amp;'Input-Func_Class'!$F$22,$G182:$BB182))&lt;Check_Limit,0,1),1)</f>
        <v>0</v>
      </c>
    </row>
    <row r="183" spans="1:67" outlineLevel="1">
      <c r="A183" s="113">
        <f>IF(B183="","",COUNTA(B$8:B183))</f>
        <v>176</v>
      </c>
      <c r="B183" s="17" t="str">
        <f>IF(ISBLANK('Input-Accounts'!B183),"",'Input-Accounts'!B183)</f>
        <v>Property insurance</v>
      </c>
      <c r="C183" s="113">
        <f>IF(ISBLANK('Input-Accounts'!C183),"",'Input-Accounts'!C183)</f>
        <v>924</v>
      </c>
      <c r="D183" s="143">
        <f>Functionalization!$D183</f>
        <v>98811.381068780931</v>
      </c>
      <c r="E183" s="143">
        <f t="shared" ca="1" si="45"/>
        <v>0</v>
      </c>
      <c r="F183" s="89" t="str">
        <f>IF($D183=0,"-",IF('Input-Accounts'!$E183&lt;&gt;0,'Input-Accounts'!$E183,'Input-Accounts'!$G183))</f>
        <v>INT_T&amp;D_PLANT</v>
      </c>
      <c r="G183" s="143">
        <f ca="1">IF(G$5&lt;&gt;"",HLOOKUP(G$5,Functionalization!$G$6:$R$305,ROW($A183)-5,FALSE),IFERROR(INDEX(G$269:G$305,MATCH($F183,$B$269:$B$305,0))/VLOOKUP($F183,$B$269:$BB$305,MATCH(LEFT(TRIM(G$6),FIND("~",SUBSTITUTE(G$6,"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183))*HLOOKUP(LEFT(TRIM(G$6),FIND("~",SUBSTITUTE(G$6," ","~",LEN(TRIM(G$6))-LEN(SUBSTITUTE(TRIM(G$6)," ",""))))-1)&amp;" Total",$B$6:$BB$305,ROW($A183)-5,FALSE))</f>
        <v>0</v>
      </c>
      <c r="H183" s="143">
        <f ca="1">IF(H$5&lt;&gt;"",HLOOKUP(H$5,Functionalization!$G$6:$R$305,ROW($A183)-5,FALSE),IFERROR(INDEX(H$269:H$305,MATCH($F183,$B$269:$B$305,0))/VLOOKUP($F183,$B$269:$BB$305,MATCH(LEFT(TRIM(H$6),FIND("~",SUBSTITUTE(H$6,"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183))*HLOOKUP(LEFT(TRIM(H$6),FIND("~",SUBSTITUTE(H$6," ","~",LEN(TRIM(H$6))-LEN(SUBSTITUTE(TRIM(H$6)," ",""))))-1)&amp;" Total",$B$6:$BB$305,ROW($A183)-5,FALSE))</f>
        <v>0</v>
      </c>
      <c r="I183" s="143">
        <f ca="1">IF(I$5&lt;&gt;"",HLOOKUP(I$5,Functionalization!$G$6:$R$305,ROW($A183)-5,FALSE),IFERROR(INDEX(I$269:I$305,MATCH($F183,$B$269:$B$305,0))/VLOOKUP($F183,$B$269:$BB$305,MATCH(LEFT(TRIM(I$6),FIND("~",SUBSTITUTE(I$6,"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183))*HLOOKUP(LEFT(TRIM(I$6),FIND("~",SUBSTITUTE(I$6," ","~",LEN(TRIM(I$6))-LEN(SUBSTITUTE(TRIM(I$6)," ",""))))-1)&amp;" Total",$B$6:$BB$305,ROW($A183)-5,FALSE))</f>
        <v>0</v>
      </c>
      <c r="J183" s="143">
        <f ca="1">IF(J$5&lt;&gt;"",HLOOKUP(J$5,Functionalization!$G$6:$R$305,ROW($A183)-5,FALSE),IFERROR(INDEX(J$269:J$305,MATCH($F183,$B$269:$B$305,0))/VLOOKUP($F183,$B$269:$BB$305,MATCH(LEFT(TRIM(J$6),FIND("~",SUBSTITUTE(J$6,"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183))*HLOOKUP(LEFT(TRIM(J$6),FIND("~",SUBSTITUTE(J$6," ","~",LEN(TRIM(J$6))-LEN(SUBSTITUTE(TRIM(J$6)," ",""))))-1)&amp;" Total",$B$6:$BB$305,ROW($A183)-5,FALSE))</f>
        <v>0</v>
      </c>
      <c r="K183" s="143">
        <f ca="1">IF(K$5&lt;&gt;"",HLOOKUP(K$5,Functionalization!$G$6:$R$305,ROW($A183)-5,FALSE),IFERROR(INDEX(K$269:K$305,MATCH($F183,$B$269:$B$305,0))/VLOOKUP($F183,$B$269:$BB$305,MATCH(LEFT(TRIM(K$6),FIND("~",SUBSTITUTE(K$6,"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183))*HLOOKUP(LEFT(TRIM(K$6),FIND("~",SUBSTITUTE(K$6," ","~",LEN(TRIM(K$6))-LEN(SUBSTITUTE(TRIM(K$6)," ",""))))-1)&amp;" Total",$B$6:$BB$305,ROW($A183)-5,FALSE))</f>
        <v>1829.4386512064975</v>
      </c>
      <c r="L183" s="143">
        <f ca="1">IF(L$5&lt;&gt;"",HLOOKUP(L$5,Functionalization!$G$6:$R$305,ROW($A183)-5,FALSE),IFERROR(INDEX(L$269:L$305,MATCH($F183,$B$269:$B$305,0))/VLOOKUP($F183,$B$269:$BB$305,MATCH(LEFT(TRIM(L$6),FIND("~",SUBSTITUTE(L$6,"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183))*HLOOKUP(LEFT(TRIM(L$6),FIND("~",SUBSTITUTE(L$6," ","~",LEN(TRIM(L$6))-LEN(SUBSTITUTE(TRIM(L$6)," ",""))))-1)&amp;" Total",$B$6:$BB$305,ROW($A183)-5,FALSE))</f>
        <v>1829.4386512064975</v>
      </c>
      <c r="M183" s="143">
        <f ca="1">IF(M$5&lt;&gt;"",HLOOKUP(M$5,Functionalization!$G$6:$R$305,ROW($A183)-5,FALSE),IFERROR(INDEX(M$269:M$305,MATCH($F183,$B$269:$B$305,0))/VLOOKUP($F183,$B$269:$BB$305,MATCH(LEFT(TRIM(M$6),FIND("~",SUBSTITUTE(M$6,"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183))*HLOOKUP(LEFT(TRIM(M$6),FIND("~",SUBSTITUTE(M$6," ","~",LEN(TRIM(M$6))-LEN(SUBSTITUTE(TRIM(M$6)," ",""))))-1)&amp;" Total",$B$6:$BB$305,ROW($A183)-5,FALSE))</f>
        <v>0</v>
      </c>
      <c r="N183" s="143">
        <f ca="1">IF(N$5&lt;&gt;"",HLOOKUP(N$5,Functionalization!$G$6:$R$305,ROW($A183)-5,FALSE),IFERROR(INDEX(N$269:N$305,MATCH($F183,$B$269:$B$305,0))/VLOOKUP($F183,$B$269:$BB$305,MATCH(LEFT(TRIM(N$6),FIND("~",SUBSTITUTE(N$6,"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183))*HLOOKUP(LEFT(TRIM(N$6),FIND("~",SUBSTITUTE(N$6," ","~",LEN(TRIM(N$6))-LEN(SUBSTITUTE(TRIM(N$6)," ",""))))-1)&amp;" Total",$B$6:$BB$305,ROW($A183)-5,FALSE))</f>
        <v>0</v>
      </c>
      <c r="O183" s="143">
        <f ca="1">IF(O$5&lt;&gt;"",HLOOKUP(O$5,Functionalization!$G$6:$R$305,ROW($A183)-5,FALSE),IFERROR(INDEX(O$269:O$305,MATCH($F183,$B$269:$B$305,0))/VLOOKUP($F183,$B$269:$BB$305,MATCH(LEFT(TRIM(O$6),FIND("~",SUBSTITUTE(O$6,"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183))*HLOOKUP(LEFT(TRIM(O$6),FIND("~",SUBSTITUTE(O$6," ","~",LEN(TRIM(O$6))-LEN(SUBSTITUTE(TRIM(O$6)," ",""))))-1)&amp;" Total",$B$6:$BB$305,ROW($A183)-5,FALSE))</f>
        <v>96981.942417574435</v>
      </c>
      <c r="P183" s="143">
        <f ca="1">IF(P$5&lt;&gt;"",HLOOKUP(P$5,Functionalization!$G$6:$R$305,ROW($A183)-5,FALSE),IFERROR(INDEX(P$269:P$305,MATCH($F183,$B$269:$B$305,0))/VLOOKUP($F183,$B$269:$BB$305,MATCH(LEFT(TRIM(P$6),FIND("~",SUBSTITUTE(P$6,"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183))*HLOOKUP(LEFT(TRIM(P$6),FIND("~",SUBSTITUTE(P$6," ","~",LEN(TRIM(P$6))-LEN(SUBSTITUTE(TRIM(P$6)," ",""))))-1)&amp;" Total",$B$6:$BB$305,ROW($A183)-5,FALSE))</f>
        <v>63026.435093868124</v>
      </c>
      <c r="Q183" s="143">
        <f ca="1">IF(Q$5&lt;&gt;"",HLOOKUP(Q$5,Functionalization!$G$6:$R$305,ROW($A183)-5,FALSE),IFERROR(INDEX(Q$269:Q$305,MATCH($F183,$B$269:$B$305,0))/VLOOKUP($F183,$B$269:$BB$305,MATCH(LEFT(TRIM(Q$6),FIND("~",SUBSTITUTE(Q$6,"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183))*HLOOKUP(LEFT(TRIM(Q$6),FIND("~",SUBSTITUTE(Q$6," ","~",LEN(TRIM(Q$6))-LEN(SUBSTITUTE(TRIM(Q$6)," ",""))))-1)&amp;" Total",$B$6:$BB$305,ROW($A183)-5,FALSE))</f>
        <v>0</v>
      </c>
      <c r="R183" s="143">
        <f ca="1">IF(R$5&lt;&gt;"",HLOOKUP(R$5,Functionalization!$G$6:$R$305,ROW($A183)-5,FALSE),IFERROR(INDEX(R$269:R$305,MATCH($F183,$B$269:$B$305,0))/VLOOKUP($F183,$B$269:$BB$305,MATCH(LEFT(TRIM(R$6),FIND("~",SUBSTITUTE(R$6,"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183))*HLOOKUP(LEFT(TRIM(R$6),FIND("~",SUBSTITUTE(R$6," ","~",LEN(TRIM(R$6))-LEN(SUBSTITUTE(TRIM(R$6)," ",""))))-1)&amp;" Total",$B$6:$BB$305,ROW($A183)-5,FALSE))</f>
        <v>33955.507323706333</v>
      </c>
      <c r="S183" s="143">
        <f ca="1">IF(S$5&lt;&gt;"",HLOOKUP(S$5,Functionalization!$G$6:$R$305,ROW($A183)-5,FALSE),IFERROR(INDEX(S$269:S$305,MATCH($F183,$B$269:$B$305,0))/VLOOKUP($F183,$B$269:$BB$305,MATCH(LEFT(TRIM(S$6),FIND("~",SUBSTITUTE(S$6,"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183))*HLOOKUP(LEFT(TRIM(S$6),FIND("~",SUBSTITUTE(S$6," ","~",LEN(TRIM(S$6))-LEN(SUBSTITUTE(TRIM(S$6)," ",""))))-1)&amp;" Total",$B$6:$BB$305,ROW($A183)-5,FALSE))</f>
        <v>0</v>
      </c>
      <c r="T183" s="143">
        <f ca="1">IF(T$5&lt;&gt;"",HLOOKUP(T$5,Functionalization!$G$6:$R$305,ROW($A183)-5,FALSE),IFERROR(INDEX(T$269:T$305,MATCH($F183,$B$269:$B$305,0))/VLOOKUP($F183,$B$269:$BB$305,MATCH(LEFT(TRIM(T$6),FIND("~",SUBSTITUTE(T$6,"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183))*HLOOKUP(LEFT(TRIM(T$6),FIND("~",SUBSTITUTE(T$6," ","~",LEN(TRIM(T$6))-LEN(SUBSTITUTE(TRIM(T$6)," ",""))))-1)&amp;" Total",$B$6:$BB$305,ROW($A183)-5,FALSE))</f>
        <v>0</v>
      </c>
      <c r="U183" s="143">
        <f ca="1">IF(U$5&lt;&gt;"",HLOOKUP(U$5,Functionalization!$G$6:$R$305,ROW($A183)-5,FALSE),IFERROR(INDEX(U$269:U$305,MATCH($F183,$B$269:$B$305,0))/VLOOKUP($F183,$B$269:$BB$305,MATCH(LEFT(TRIM(U$6),FIND("~",SUBSTITUTE(U$6,"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183))*HLOOKUP(LEFT(TRIM(U$6),FIND("~",SUBSTITUTE(U$6," ","~",LEN(TRIM(U$6))-LEN(SUBSTITUTE(TRIM(U$6)," ",""))))-1)&amp;" Total",$B$6:$BB$305,ROW($A183)-5,FALSE))</f>
        <v>0</v>
      </c>
      <c r="V183" s="143">
        <f ca="1">IF(V$5&lt;&gt;"",HLOOKUP(V$5,Functionalization!$G$6:$R$305,ROW($A183)-5,FALSE),IFERROR(INDEX(V$269:V$305,MATCH($F183,$B$269:$B$305,0))/VLOOKUP($F183,$B$269:$BB$305,MATCH(LEFT(TRIM(V$6),FIND("~",SUBSTITUTE(V$6,"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183))*HLOOKUP(LEFT(TRIM(V$6),FIND("~",SUBSTITUTE(V$6," ","~",LEN(TRIM(V$6))-LEN(SUBSTITUTE(TRIM(V$6)," ",""))))-1)&amp;" Total",$B$6:$BB$305,ROW($A183)-5,FALSE))</f>
        <v>0</v>
      </c>
      <c r="W183" s="143">
        <f ca="1">IF(W$5&lt;&gt;"",HLOOKUP(W$5,Functionalization!$G$6:$R$305,ROW($A183)-5,FALSE),IFERROR(INDEX(W$269:W$305,MATCH($F183,$B$269:$B$305,0))/VLOOKUP($F183,$B$269:$BB$305,MATCH(LEFT(TRIM(W$6),FIND("~",SUBSTITUTE(W$6,"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183))*HLOOKUP(LEFT(TRIM(W$6),FIND("~",SUBSTITUTE(W$6," ","~",LEN(TRIM(W$6))-LEN(SUBSTITUTE(TRIM(W$6)," ",""))))-1)&amp;" Total",$B$6:$BB$305,ROW($A183)-5,FALSE))</f>
        <v>0</v>
      </c>
      <c r="X183" s="143">
        <f ca="1">IF(X$5&lt;&gt;"",HLOOKUP(X$5,Functionalization!$G$6:$R$305,ROW($A183)-5,FALSE),IFERROR(INDEX(X$269:X$305,MATCH($F183,$B$269:$B$305,0))/VLOOKUP($F183,$B$269:$BB$305,MATCH(LEFT(TRIM(X$6),FIND("~",SUBSTITUTE(X$6,"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183))*HLOOKUP(LEFT(TRIM(X$6),FIND("~",SUBSTITUTE(X$6," ","~",LEN(TRIM(X$6))-LEN(SUBSTITUTE(TRIM(X$6)," ",""))))-1)&amp;" Total",$B$6:$BB$305,ROW($A183)-5,FALSE))</f>
        <v>0</v>
      </c>
      <c r="Y183" s="143">
        <f ca="1">IF(Y$5&lt;&gt;"",HLOOKUP(Y$5,Functionalization!$G$6:$R$305,ROW($A183)-5,FALSE),IFERROR(INDEX(Y$269:Y$305,MATCH($F183,$B$269:$B$305,0))/VLOOKUP($F183,$B$269:$BB$305,MATCH(LEFT(TRIM(Y$6),FIND("~",SUBSTITUTE(Y$6,"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183))*HLOOKUP(LEFT(TRIM(Y$6),FIND("~",SUBSTITUTE(Y$6," ","~",LEN(TRIM(Y$6))-LEN(SUBSTITUTE(TRIM(Y$6)," ",""))))-1)&amp;" Total",$B$6:$BB$305,ROW($A183)-5,FALSE))</f>
        <v>0</v>
      </c>
      <c r="Z183" s="143">
        <f ca="1">IF(Z$5&lt;&gt;"",HLOOKUP(Z$5,Functionalization!$G$6:$R$305,ROW($A183)-5,FALSE),IFERROR(INDEX(Z$269:Z$305,MATCH($F183,$B$269:$B$305,0))/VLOOKUP($F183,$B$269:$BB$305,MATCH(LEFT(TRIM(Z$6),FIND("~",SUBSTITUTE(Z$6,"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183))*HLOOKUP(LEFT(TRIM(Z$6),FIND("~",SUBSTITUTE(Z$6," ","~",LEN(TRIM(Z$6))-LEN(SUBSTITUTE(TRIM(Z$6)," ",""))))-1)&amp;" Total",$B$6:$BB$305,ROW($A183)-5,FALSE))</f>
        <v>0</v>
      </c>
      <c r="AA183" s="143">
        <f ca="1">IF(AA$5&lt;&gt;"",HLOOKUP(AA$5,Functionalization!$G$6:$R$305,ROW($A183)-5,FALSE),IFERROR(INDEX(AA$269:AA$305,MATCH($F183,$B$269:$B$305,0))/VLOOKUP($F183,$B$269:$BB$305,MATCH(LEFT(TRIM(AA$6),FIND("~",SUBSTITUTE(AA$6,"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183))*HLOOKUP(LEFT(TRIM(AA$6),FIND("~",SUBSTITUTE(AA$6," ","~",LEN(TRIM(AA$6))-LEN(SUBSTITUTE(TRIM(AA$6)," ",""))))-1)&amp;" Total",$B$6:$BB$305,ROW($A183)-5,FALSE))</f>
        <v>0</v>
      </c>
      <c r="AB183" s="143">
        <f ca="1">IF(AB$5&lt;&gt;"",HLOOKUP(AB$5,Functionalization!$G$6:$R$305,ROW($A183)-5,FALSE),IFERROR(INDEX(AB$269:AB$305,MATCH($F183,$B$269:$B$305,0))/VLOOKUP($F183,$B$269:$BB$305,MATCH(LEFT(TRIM(AB$6),FIND("~",SUBSTITUTE(AB$6,"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183))*HLOOKUP(LEFT(TRIM(AB$6),FIND("~",SUBSTITUTE(AB$6," ","~",LEN(TRIM(AB$6))-LEN(SUBSTITUTE(TRIM(AB$6)," ",""))))-1)&amp;" Total",$B$6:$BB$305,ROW($A183)-5,FALSE))</f>
        <v>0</v>
      </c>
      <c r="AC183" s="143">
        <f ca="1">IF(AC$5&lt;&gt;"",HLOOKUP(AC$5,Functionalization!$G$6:$R$305,ROW($A183)-5,FALSE),IFERROR(INDEX(AC$269:AC$305,MATCH($F183,$B$269:$B$305,0))/VLOOKUP($F183,$B$269:$BB$305,MATCH(LEFT(TRIM(AC$6),FIND("~",SUBSTITUTE(AC$6,"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183))*HLOOKUP(LEFT(TRIM(AC$6),FIND("~",SUBSTITUTE(AC$6," ","~",LEN(TRIM(AC$6))-LEN(SUBSTITUTE(TRIM(AC$6)," ",""))))-1)&amp;" Total",$B$6:$BB$305,ROW($A183)-5,FALSE))</f>
        <v>0</v>
      </c>
      <c r="AD183" s="143">
        <f ca="1">IF(AD$5&lt;&gt;"",HLOOKUP(AD$5,Functionalization!$G$6:$R$305,ROW($A183)-5,FALSE),IFERROR(INDEX(AD$269:AD$305,MATCH($F183,$B$269:$B$305,0))/VLOOKUP($F183,$B$269:$BB$305,MATCH(LEFT(TRIM(AD$6),FIND("~",SUBSTITUTE(AD$6,"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183))*HLOOKUP(LEFT(TRIM(AD$6),FIND("~",SUBSTITUTE(AD$6," ","~",LEN(TRIM(AD$6))-LEN(SUBSTITUTE(TRIM(AD$6)," ",""))))-1)&amp;" Total",$B$6:$BB$305,ROW($A183)-5,FALSE))</f>
        <v>0</v>
      </c>
      <c r="AE183" s="143">
        <f ca="1">IF(AE$5&lt;&gt;"",HLOOKUP(AE$5,Functionalization!$G$6:$R$305,ROW($A183)-5,FALSE),IFERROR(INDEX(AE$269:AE$305,MATCH($F183,$B$269:$B$305,0))/VLOOKUP($F183,$B$269:$BB$305,MATCH(LEFT(TRIM(AE$6),FIND("~",SUBSTITUTE(AE$6,"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183))*HLOOKUP(LEFT(TRIM(AE$6),FIND("~",SUBSTITUTE(AE$6," ","~",LEN(TRIM(AE$6))-LEN(SUBSTITUTE(TRIM(AE$6)," ",""))))-1)&amp;" Total",$B$6:$BB$305,ROW($A183)-5,FALSE))</f>
        <v>0</v>
      </c>
      <c r="AF183" s="143">
        <f ca="1">IF(AF$5&lt;&gt;"",HLOOKUP(AF$5,Functionalization!$G$6:$R$305,ROW($A183)-5,FALSE),IFERROR(INDEX(AF$269:AF$305,MATCH($F183,$B$269:$B$305,0))/VLOOKUP($F183,$B$269:$BB$305,MATCH(LEFT(TRIM(AF$6),FIND("~",SUBSTITUTE(AF$6,"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183))*HLOOKUP(LEFT(TRIM(AF$6),FIND("~",SUBSTITUTE(AF$6," ","~",LEN(TRIM(AF$6))-LEN(SUBSTITUTE(TRIM(AF$6)," ",""))))-1)&amp;" Total",$B$6:$BB$305,ROW($A183)-5,FALSE))</f>
        <v>0</v>
      </c>
      <c r="AG183" s="143">
        <f ca="1">IF(AG$5&lt;&gt;"",HLOOKUP(AG$5,Functionalization!$G$6:$R$305,ROW($A183)-5,FALSE),IFERROR(INDEX(AG$269:AG$305,MATCH($F183,$B$269:$B$305,0))/VLOOKUP($F183,$B$269:$BB$305,MATCH(LEFT(TRIM(AG$6),FIND("~",SUBSTITUTE(AG$6,"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183))*HLOOKUP(LEFT(TRIM(AG$6),FIND("~",SUBSTITUTE(AG$6," ","~",LEN(TRIM(AG$6))-LEN(SUBSTITUTE(TRIM(AG$6)," ",""))))-1)&amp;" Total",$B$6:$BB$305,ROW($A183)-5,FALSE))</f>
        <v>0</v>
      </c>
      <c r="AH183" s="143">
        <f ca="1">IF(AH$5&lt;&gt;"",HLOOKUP(AH$5,Functionalization!$G$6:$R$305,ROW($A183)-5,FALSE),IFERROR(INDEX(AH$269:AH$305,MATCH($F183,$B$269:$B$305,0))/VLOOKUP($F183,$B$269:$BB$305,MATCH(LEFT(TRIM(AH$6),FIND("~",SUBSTITUTE(AH$6,"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183))*HLOOKUP(LEFT(TRIM(AH$6),FIND("~",SUBSTITUTE(AH$6," ","~",LEN(TRIM(AH$6))-LEN(SUBSTITUTE(TRIM(AH$6)," ",""))))-1)&amp;" Total",$B$6:$BB$305,ROW($A183)-5,FALSE))</f>
        <v>0</v>
      </c>
      <c r="AI183" s="143">
        <f ca="1">IF(AI$5&lt;&gt;"",HLOOKUP(AI$5,Functionalization!$G$6:$R$305,ROW($A183)-5,FALSE),IFERROR(INDEX(AI$269:AI$305,MATCH($F183,$B$269:$B$305,0))/VLOOKUP($F183,$B$269:$BB$305,MATCH(LEFT(TRIM(AI$6),FIND("~",SUBSTITUTE(AI$6,"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183))*HLOOKUP(LEFT(TRIM(AI$6),FIND("~",SUBSTITUTE(AI$6," ","~",LEN(TRIM(AI$6))-LEN(SUBSTITUTE(TRIM(AI$6)," ",""))))-1)&amp;" Total",$B$6:$BB$305,ROW($A183)-5,FALSE))</f>
        <v>0</v>
      </c>
      <c r="AJ183" s="143">
        <f ca="1">IF(AJ$5&lt;&gt;"",HLOOKUP(AJ$5,Functionalization!$G$6:$R$305,ROW($A183)-5,FALSE),IFERROR(INDEX(AJ$269:AJ$305,MATCH($F183,$B$269:$B$305,0))/VLOOKUP($F183,$B$269:$BB$305,MATCH(LEFT(TRIM(AJ$6),FIND("~",SUBSTITUTE(AJ$6,"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183))*HLOOKUP(LEFT(TRIM(AJ$6),FIND("~",SUBSTITUTE(AJ$6," ","~",LEN(TRIM(AJ$6))-LEN(SUBSTITUTE(TRIM(AJ$6)," ",""))))-1)&amp;" Total",$B$6:$BB$305,ROW($A183)-5,FALSE))</f>
        <v>0</v>
      </c>
      <c r="AK183" s="143">
        <f ca="1">IF(AK$5&lt;&gt;"",HLOOKUP(AK$5,Functionalization!$G$6:$R$305,ROW($A183)-5,FALSE),IFERROR(INDEX(AK$269:AK$305,MATCH($F183,$B$269:$B$305,0))/VLOOKUP($F183,$B$269:$BB$305,MATCH(LEFT(TRIM(AK$6),FIND("~",SUBSTITUTE(AK$6,"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183))*HLOOKUP(LEFT(TRIM(AK$6),FIND("~",SUBSTITUTE(AK$6," ","~",LEN(TRIM(AK$6))-LEN(SUBSTITUTE(TRIM(AK$6)," ",""))))-1)&amp;" Total",$B$6:$BB$305,ROW($A183)-5,FALSE))</f>
        <v>0</v>
      </c>
      <c r="AL183" s="143">
        <f ca="1">IF(AL$5&lt;&gt;"",HLOOKUP(AL$5,Functionalization!$G$6:$R$305,ROW($A183)-5,FALSE),IFERROR(INDEX(AL$269:AL$305,MATCH($F183,$B$269:$B$305,0))/VLOOKUP($F183,$B$269:$BB$305,MATCH(LEFT(TRIM(AL$6),FIND("~",SUBSTITUTE(AL$6,"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183))*HLOOKUP(LEFT(TRIM(AL$6),FIND("~",SUBSTITUTE(AL$6," ","~",LEN(TRIM(AL$6))-LEN(SUBSTITUTE(TRIM(AL$6)," ",""))))-1)&amp;" Total",$B$6:$BB$305,ROW($A183)-5,FALSE))</f>
        <v>0</v>
      </c>
      <c r="AM183" s="143">
        <f ca="1">IF(AM$5&lt;&gt;"",HLOOKUP(AM$5,Functionalization!$G$6:$R$305,ROW($A183)-5,FALSE),IFERROR(INDEX(AM$269:AM$305,MATCH($F183,$B$269:$B$305,0))/VLOOKUP($F183,$B$269:$BB$305,MATCH(LEFT(TRIM(AM$6),FIND("~",SUBSTITUTE(AM$6,"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183))*HLOOKUP(LEFT(TRIM(AM$6),FIND("~",SUBSTITUTE(AM$6," ","~",LEN(TRIM(AM$6))-LEN(SUBSTITUTE(TRIM(AM$6)," ",""))))-1)&amp;" Total",$B$6:$BB$305,ROW($A183)-5,FALSE))</f>
        <v>0</v>
      </c>
      <c r="AN183" s="143">
        <f ca="1">IF(AN$5&lt;&gt;"",HLOOKUP(AN$5,Functionalization!$G$6:$R$305,ROW($A183)-5,FALSE),IFERROR(INDEX(AN$269:AN$305,MATCH($F183,$B$269:$B$305,0))/VLOOKUP($F183,$B$269:$BB$305,MATCH(LEFT(TRIM(AN$6),FIND("~",SUBSTITUTE(AN$6,"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183))*HLOOKUP(LEFT(TRIM(AN$6),FIND("~",SUBSTITUTE(AN$6," ","~",LEN(TRIM(AN$6))-LEN(SUBSTITUTE(TRIM(AN$6)," ",""))))-1)&amp;" Total",$B$6:$BB$305,ROW($A183)-5,FALSE))</f>
        <v>0</v>
      </c>
      <c r="AO183" s="143">
        <f ca="1">IF(AO$5&lt;&gt;"",HLOOKUP(AO$5,Functionalization!$G$6:$R$305,ROW($A183)-5,FALSE),IFERROR(INDEX(AO$269:AO$305,MATCH($F183,$B$269:$B$305,0))/VLOOKUP($F183,$B$269:$BB$305,MATCH(LEFT(TRIM(AO$6),FIND("~",SUBSTITUTE(AO$6,"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183))*HLOOKUP(LEFT(TRIM(AO$6),FIND("~",SUBSTITUTE(AO$6," ","~",LEN(TRIM(AO$6))-LEN(SUBSTITUTE(TRIM(AO$6)," ",""))))-1)&amp;" Total",$B$6:$BB$305,ROW($A183)-5,FALSE))</f>
        <v>0</v>
      </c>
      <c r="AP183" s="143">
        <f ca="1">IF(AP$5&lt;&gt;"",HLOOKUP(AP$5,Functionalization!$G$6:$R$305,ROW($A183)-5,FALSE),IFERROR(INDEX(AP$269:AP$305,MATCH($F183,$B$269:$B$305,0))/VLOOKUP($F183,$B$269:$BB$305,MATCH(LEFT(TRIM(AP$6),FIND("~",SUBSTITUTE(AP$6,"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183))*HLOOKUP(LEFT(TRIM(AP$6),FIND("~",SUBSTITUTE(AP$6," ","~",LEN(TRIM(AP$6))-LEN(SUBSTITUTE(TRIM(AP$6)," ",""))))-1)&amp;" Total",$B$6:$BB$305,ROW($A183)-5,FALSE))</f>
        <v>0</v>
      </c>
      <c r="AQ183" s="143">
        <f ca="1">IF(AQ$5&lt;&gt;"",HLOOKUP(AQ$5,Functionalization!$G$6:$R$305,ROW($A183)-5,FALSE),IFERROR(INDEX(AQ$269:AQ$305,MATCH($F183,$B$269:$B$305,0))/VLOOKUP($F183,$B$269:$BB$305,MATCH(LEFT(TRIM(AQ$6),FIND("~",SUBSTITUTE(AQ$6,"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183))*HLOOKUP(LEFT(TRIM(AQ$6),FIND("~",SUBSTITUTE(AQ$6," ","~",LEN(TRIM(AQ$6))-LEN(SUBSTITUTE(TRIM(AQ$6)," ",""))))-1)&amp;" Total",$B$6:$BB$305,ROW($A183)-5,FALSE))</f>
        <v>0</v>
      </c>
      <c r="AR183" s="143">
        <f ca="1">IF(AR$5&lt;&gt;"",HLOOKUP(AR$5,Functionalization!$G$6:$R$305,ROW($A183)-5,FALSE),IFERROR(INDEX(AR$269:AR$305,MATCH($F183,$B$269:$B$305,0))/VLOOKUP($F183,$B$269:$BB$305,MATCH(LEFT(TRIM(AR$6),FIND("~",SUBSTITUTE(AR$6,"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183))*HLOOKUP(LEFT(TRIM(AR$6),FIND("~",SUBSTITUTE(AR$6," ","~",LEN(TRIM(AR$6))-LEN(SUBSTITUTE(TRIM(AR$6)," ",""))))-1)&amp;" Total",$B$6:$BB$305,ROW($A183)-5,FALSE))</f>
        <v>0</v>
      </c>
      <c r="AS183" s="143">
        <f ca="1">IF(AS$5&lt;&gt;"",HLOOKUP(AS$5,Functionalization!$G$6:$R$305,ROW($A183)-5,FALSE),IFERROR(INDEX(AS$269:AS$305,MATCH($F183,$B$269:$B$305,0))/VLOOKUP($F183,$B$269:$BB$305,MATCH(LEFT(TRIM(AS$6),FIND("~",SUBSTITUTE(AS$6,"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183))*HLOOKUP(LEFT(TRIM(AS$6),FIND("~",SUBSTITUTE(AS$6," ","~",LEN(TRIM(AS$6))-LEN(SUBSTITUTE(TRIM(AS$6)," ",""))))-1)&amp;" Total",$B$6:$BB$305,ROW($A183)-5,FALSE))</f>
        <v>0</v>
      </c>
      <c r="AT183" s="143">
        <f ca="1">IF(AT$5&lt;&gt;"",HLOOKUP(AT$5,Functionalization!$G$6:$R$305,ROW($A183)-5,FALSE),IFERROR(INDEX(AT$269:AT$305,MATCH($F183,$B$269:$B$305,0))/VLOOKUP($F183,$B$269:$BB$305,MATCH(LEFT(TRIM(AT$6),FIND("~",SUBSTITUTE(AT$6,"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183))*HLOOKUP(LEFT(TRIM(AT$6),FIND("~",SUBSTITUTE(AT$6," ","~",LEN(TRIM(AT$6))-LEN(SUBSTITUTE(TRIM(AT$6)," ",""))))-1)&amp;" Total",$B$6:$BB$305,ROW($A183)-5,FALSE))</f>
        <v>0</v>
      </c>
      <c r="AU183" s="143">
        <f ca="1">IF(AU$5&lt;&gt;"",HLOOKUP(AU$5,Functionalization!$G$6:$R$305,ROW($A183)-5,FALSE),IFERROR(INDEX(AU$269:AU$305,MATCH($F183,$B$269:$B$305,0))/VLOOKUP($F183,$B$269:$BB$305,MATCH(LEFT(TRIM(AU$6),FIND("~",SUBSTITUTE(AU$6,"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183))*HLOOKUP(LEFT(TRIM(AU$6),FIND("~",SUBSTITUTE(AU$6," ","~",LEN(TRIM(AU$6))-LEN(SUBSTITUTE(TRIM(AU$6)," ",""))))-1)&amp;" Total",$B$6:$BB$305,ROW($A183)-5,FALSE))</f>
        <v>0</v>
      </c>
      <c r="AV183" s="143">
        <f ca="1">IF(AV$5&lt;&gt;"",HLOOKUP(AV$5,Functionalization!$G$6:$R$305,ROW($A183)-5,FALSE),IFERROR(INDEX(AV$269:AV$305,MATCH($F183,$B$269:$B$305,0))/VLOOKUP($F183,$B$269:$BB$305,MATCH(LEFT(TRIM(AV$6),FIND("~",SUBSTITUTE(AV$6,"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183))*HLOOKUP(LEFT(TRIM(AV$6),FIND("~",SUBSTITUTE(AV$6," ","~",LEN(TRIM(AV$6))-LEN(SUBSTITUTE(TRIM(AV$6)," ",""))))-1)&amp;" Total",$B$6:$BB$305,ROW($A183)-5,FALSE))</f>
        <v>0</v>
      </c>
      <c r="AW183" s="143">
        <f ca="1">IF(AW$5&lt;&gt;"",HLOOKUP(AW$5,Functionalization!$G$6:$R$305,ROW($A183)-5,FALSE),IFERROR(INDEX(AW$269:AW$305,MATCH($F183,$B$269:$B$305,0))/VLOOKUP($F183,$B$269:$BB$305,MATCH(LEFT(TRIM(AW$6),FIND("~",SUBSTITUTE(AW$6,"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183))*HLOOKUP(LEFT(TRIM(AW$6),FIND("~",SUBSTITUTE(AW$6," ","~",LEN(TRIM(AW$6))-LEN(SUBSTITUTE(TRIM(AW$6)," ",""))))-1)&amp;" Total",$B$6:$BB$305,ROW($A183)-5,FALSE))</f>
        <v>0</v>
      </c>
      <c r="AX183" s="143">
        <f ca="1">IF(AX$5&lt;&gt;"",HLOOKUP(AX$5,Functionalization!$G$6:$R$305,ROW($A183)-5,FALSE),IFERROR(INDEX(AX$269:AX$305,MATCH($F183,$B$269:$B$305,0))/VLOOKUP($F183,$B$269:$BB$305,MATCH(LEFT(TRIM(AX$6),FIND("~",SUBSTITUTE(AX$6,"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183))*HLOOKUP(LEFT(TRIM(AX$6),FIND("~",SUBSTITUTE(AX$6," ","~",LEN(TRIM(AX$6))-LEN(SUBSTITUTE(TRIM(AX$6)," ",""))))-1)&amp;" Total",$B$6:$BB$305,ROW($A183)-5,FALSE))</f>
        <v>0</v>
      </c>
      <c r="AY183" s="143">
        <f ca="1">IF(AY$5&lt;&gt;"",HLOOKUP(AY$5,Functionalization!$G$6:$R$305,ROW($A183)-5,FALSE),IFERROR(INDEX(AY$269:AY$305,MATCH($F183,$B$269:$B$305,0))/VLOOKUP($F183,$B$269:$BB$305,MATCH(LEFT(TRIM(AY$6),FIND("~",SUBSTITUTE(AY$6,"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183))*HLOOKUP(LEFT(TRIM(AY$6),FIND("~",SUBSTITUTE(AY$6," ","~",LEN(TRIM(AY$6))-LEN(SUBSTITUTE(TRIM(AY$6)," ",""))))-1)&amp;" Total",$B$6:$BB$305,ROW($A183)-5,FALSE))</f>
        <v>0</v>
      </c>
      <c r="AZ183" s="143">
        <f ca="1">IF(AZ$5&lt;&gt;"",HLOOKUP(AZ$5,Functionalization!$G$6:$R$305,ROW($A183)-5,FALSE),IFERROR(INDEX(AZ$269:AZ$305,MATCH($F183,$B$269:$B$305,0))/VLOOKUP($F183,$B$269:$BB$305,MATCH(LEFT(TRIM(AZ$6),FIND("~",SUBSTITUTE(AZ$6,"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183))*HLOOKUP(LEFT(TRIM(AZ$6),FIND("~",SUBSTITUTE(AZ$6," ","~",LEN(TRIM(AZ$6))-LEN(SUBSTITUTE(TRIM(AZ$6)," ",""))))-1)&amp;" Total",$B$6:$BB$305,ROW($A183)-5,FALSE))</f>
        <v>0</v>
      </c>
      <c r="BA183" s="143">
        <f ca="1">IF(BA$5&lt;&gt;"",HLOOKUP(BA$5,Functionalization!$G$6:$R$305,ROW($A183)-5,FALSE),IFERROR(INDEX(BA$269:BA$305,MATCH($F183,$B$269:$B$305,0))/VLOOKUP($F183,$B$269:$BB$305,MATCH(LEFT(TRIM(BA$6),FIND("~",SUBSTITUTE(BA$6,"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183))*HLOOKUP(LEFT(TRIM(BA$6),FIND("~",SUBSTITUTE(BA$6," ","~",LEN(TRIM(BA$6))-LEN(SUBSTITUTE(TRIM(BA$6)," ",""))))-1)&amp;" Total",$B$6:$BB$305,ROW($A183)-5,FALSE))</f>
        <v>0</v>
      </c>
      <c r="BB183" s="143">
        <f ca="1">IF(BB$5&lt;&gt;"",HLOOKUP(BB$5,Functionalization!$G$6:$R$305,ROW($A183)-5,FALSE),IFERROR(INDEX(BB$269:BB$305,MATCH($F183,$B$269:$B$305,0))/VLOOKUP($F183,$B$269:$BB$305,MATCH(LEFT(TRIM(BB$6),FIND("~",SUBSTITUTE(BB$6,"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183))*HLOOKUP(LEFT(TRIM(BB$6),FIND("~",SUBSTITUTE(BB$6," ","~",LEN(TRIM(BB$6))-LEN(SUBSTITUTE(TRIM(BB$6)," ",""))))-1)&amp;" Total",$B$6:$BB$305,ROW($A183)-5,FALSE))</f>
        <v>0</v>
      </c>
      <c r="BD183" s="79">
        <f ca="1">IFERROR(IF(SUMIF($G$6:$BB$6,BD$6&amp;" Total",$G183:$BB183)-(SUMIF($G$6:$BB$6,BD$6&amp;" "&amp;'Input-Func_Class'!$D$22,$G183:$BB183)+IFERROR(SUMIF($G$6:$BB$6,BD$6&amp;" "&amp;'Input-Func_Class'!$E$22,$G183:$BB183),SUMIF($G$6:$BB$6,BD$6&amp;" "&amp;'Input-Func_Class'!$B$24,$G183:$BB183))+SUMIF($G$6:$BB$6,BD$6&amp;" "&amp;'Input-Func_Class'!$F$22,$G183:$BB183))&lt;Check_Limit,0,1),1)</f>
        <v>0</v>
      </c>
      <c r="BE183" s="79">
        <f ca="1">IFERROR(IF(SUMIF($G$6:$BB$6,BE$6&amp;" Total",$G183:$BB183)-(SUMIF($G$6:$BB$6,BE$6&amp;" "&amp;'Input-Func_Class'!$D$22,$G183:$BB183)+IFERROR(SUMIF($G$6:$BB$6,BE$6&amp;" "&amp;'Input-Func_Class'!$E$22,$G183:$BB183),SUMIF($G$6:$BB$6,BE$6&amp;" "&amp;'Input-Func_Class'!$B$24,$G183:$BB183))+SUMIF($G$6:$BB$6,BE$6&amp;" "&amp;'Input-Func_Class'!$F$22,$G183:$BB183))&lt;Check_Limit,0,1),1)</f>
        <v>0</v>
      </c>
      <c r="BF183" s="79">
        <f ca="1">IFERROR(IF(SUMIF($G$6:$BB$6,BF$6&amp;" Total",$G183:$BB183)-(SUMIF($G$6:$BB$6,BF$6&amp;" "&amp;'Input-Func_Class'!$D$22,$G183:$BB183)+IFERROR(SUMIF($G$6:$BB$6,BF$6&amp;" "&amp;'Input-Func_Class'!$E$22,$G183:$BB183),SUMIF($G$6:$BB$6,BF$6&amp;" "&amp;'Input-Func_Class'!$B$24,$G183:$BB183))+SUMIF($G$6:$BB$6,BF$6&amp;" "&amp;'Input-Func_Class'!$F$22,$G183:$BB183))&lt;Check_Limit,0,1),1)</f>
        <v>0</v>
      </c>
      <c r="BG183" s="79">
        <f ca="1">IFERROR(IF(SUMIF($G$6:$BB$6,BG$6&amp;" Total",$G183:$BB183)-(SUMIF($G$6:$BB$6,BG$6&amp;" "&amp;'Input-Func_Class'!$D$22,$G183:$BB183)+IFERROR(SUMIF($G$6:$BB$6,BG$6&amp;" "&amp;'Input-Func_Class'!$E$22,$G183:$BB183),SUMIF($G$6:$BB$6,BG$6&amp;" "&amp;'Input-Func_Class'!$B$24,$G183:$BB183))+SUMIF($G$6:$BB$6,BG$6&amp;" "&amp;'Input-Func_Class'!$F$22,$G183:$BB183))&lt;Check_Limit,0,1),1)</f>
        <v>0</v>
      </c>
      <c r="BH183" s="79">
        <f ca="1">IFERROR(IF(SUMIF($G$6:$BB$6,BH$6&amp;" Total",$G183:$BB183)-(SUMIF($G$6:$BB$6,BH$6&amp;" "&amp;'Input-Func_Class'!$D$22,$G183:$BB183)+IFERROR(SUMIF($G$6:$BB$6,BH$6&amp;" "&amp;'Input-Func_Class'!$E$22,$G183:$BB183),SUMIF($G$6:$BB$6,BH$6&amp;" "&amp;'Input-Func_Class'!$B$24,$G183:$BB183))+SUMIF($G$6:$BB$6,BH$6&amp;" "&amp;'Input-Func_Class'!$F$22,$G183:$BB183))&lt;Check_Limit,0,1),1)</f>
        <v>0</v>
      </c>
      <c r="BI183" s="79">
        <f ca="1">IFERROR(IF(SUMIF($G$6:$BB$6,BI$6&amp;" Total",$G183:$BB183)-(SUMIF($G$6:$BB$6,BI$6&amp;" "&amp;'Input-Func_Class'!$D$22,$G183:$BB183)+IFERROR(SUMIF($G$6:$BB$6,BI$6&amp;" "&amp;'Input-Func_Class'!$E$22,$G183:$BB183),SUMIF($G$6:$BB$6,BI$6&amp;" "&amp;'Input-Func_Class'!$B$24,$G183:$BB183))+SUMIF($G$6:$BB$6,BI$6&amp;" "&amp;'Input-Func_Class'!$F$22,$G183:$BB183))&lt;Check_Limit,0,1),1)</f>
        <v>0</v>
      </c>
      <c r="BJ183" s="79">
        <f ca="1">IFERROR(IF(SUMIF($G$6:$BB$6,BJ$6&amp;" Total",$G183:$BB183)-(SUMIF($G$6:$BB$6,BJ$6&amp;" "&amp;'Input-Func_Class'!$D$22,$G183:$BB183)+IFERROR(SUMIF($G$6:$BB$6,BJ$6&amp;" "&amp;'Input-Func_Class'!$E$22,$G183:$BB183),SUMIF($G$6:$BB$6,BJ$6&amp;" "&amp;'Input-Func_Class'!$B$24,$G183:$BB183))+SUMIF($G$6:$BB$6,BJ$6&amp;" "&amp;'Input-Func_Class'!$F$22,$G183:$BB183))&lt;Check_Limit,0,1),1)</f>
        <v>0</v>
      </c>
      <c r="BK183" s="79">
        <f ca="1">IFERROR(IF(SUMIF($G$6:$BB$6,BK$6&amp;" Total",$G183:$BB183)-(SUMIF($G$6:$BB$6,BK$6&amp;" "&amp;'Input-Func_Class'!$D$22,$G183:$BB183)+IFERROR(SUMIF($G$6:$BB$6,BK$6&amp;" "&amp;'Input-Func_Class'!$E$22,$G183:$BB183),SUMIF($G$6:$BB$6,BK$6&amp;" "&amp;'Input-Func_Class'!$B$24,$G183:$BB183))+SUMIF($G$6:$BB$6,BK$6&amp;" "&amp;'Input-Func_Class'!$F$22,$G183:$BB183))&lt;Check_Limit,0,1),1)</f>
        <v>0</v>
      </c>
      <c r="BL183" s="79">
        <f ca="1">IFERROR(IF(SUMIF($G$6:$BB$6,BL$6&amp;" Total",$G183:$BB183)-(SUMIF($G$6:$BB$6,BL$6&amp;" "&amp;'Input-Func_Class'!$D$22,$G183:$BB183)+IFERROR(SUMIF($G$6:$BB$6,BL$6&amp;" "&amp;'Input-Func_Class'!$E$22,$G183:$BB183),SUMIF($G$6:$BB$6,BL$6&amp;" "&amp;'Input-Func_Class'!$B$24,$G183:$BB183))+SUMIF($G$6:$BB$6,BL$6&amp;" "&amp;'Input-Func_Class'!$F$22,$G183:$BB183))&lt;Check_Limit,0,1),1)</f>
        <v>0</v>
      </c>
      <c r="BM183" s="79">
        <f ca="1">IFERROR(IF(SUMIF($G$6:$BB$6,BM$6&amp;" Total",$G183:$BB183)-(SUMIF($G$6:$BB$6,BM$6&amp;" "&amp;'Input-Func_Class'!$D$22,$G183:$BB183)+IFERROR(SUMIF($G$6:$BB$6,BM$6&amp;" "&amp;'Input-Func_Class'!$E$22,$G183:$BB183),SUMIF($G$6:$BB$6,BM$6&amp;" "&amp;'Input-Func_Class'!$B$24,$G183:$BB183))+SUMIF($G$6:$BB$6,BM$6&amp;" "&amp;'Input-Func_Class'!$F$22,$G183:$BB183))&lt;Check_Limit,0,1),1)</f>
        <v>0</v>
      </c>
      <c r="BN183" s="79">
        <f ca="1">IFERROR(IF(SUMIF($G$6:$BB$6,BN$6&amp;" Total",$G183:$BB183)-(SUMIF($G$6:$BB$6,BN$6&amp;" "&amp;'Input-Func_Class'!$D$22,$G183:$BB183)+IFERROR(SUMIF($G$6:$BB$6,BN$6&amp;" "&amp;'Input-Func_Class'!$E$22,$G183:$BB183),SUMIF($G$6:$BB$6,BN$6&amp;" "&amp;'Input-Func_Class'!$B$24,$G183:$BB183))+SUMIF($G$6:$BB$6,BN$6&amp;" "&amp;'Input-Func_Class'!$F$22,$G183:$BB183))&lt;Check_Limit,0,1),1)</f>
        <v>0</v>
      </c>
      <c r="BO183" s="79">
        <f ca="1">IFERROR(IF(SUMIF($G$6:$BB$6,BO$6&amp;" Total",$G183:$BB183)-(SUMIF($G$6:$BB$6,BO$6&amp;" "&amp;'Input-Func_Class'!$D$22,$G183:$BB183)+IFERROR(SUMIF($G$6:$BB$6,BO$6&amp;" "&amp;'Input-Func_Class'!$E$22,$G183:$BB183),SUMIF($G$6:$BB$6,BO$6&amp;" "&amp;'Input-Func_Class'!$B$24,$G183:$BB183))+SUMIF($G$6:$BB$6,BO$6&amp;" "&amp;'Input-Func_Class'!$F$22,$G183:$BB183))&lt;Check_Limit,0,1),1)</f>
        <v>0</v>
      </c>
    </row>
    <row r="184" spans="1:67" outlineLevel="1">
      <c r="A184" s="113">
        <f>IF(ISBLANK('Input-Accounts'!A184),"",'Input-Accounts'!A184)</f>
        <v>157</v>
      </c>
      <c r="B184" s="17" t="str">
        <f>IF(ISBLANK('Input-Accounts'!B184),"",'Input-Accounts'!B184)</f>
        <v>Injuries and damages</v>
      </c>
      <c r="C184" s="113">
        <f>IF(ISBLANK('Input-Accounts'!C184),"",'Input-Accounts'!C184)</f>
        <v>925</v>
      </c>
      <c r="D184" s="143">
        <f>Functionalization!$D184</f>
        <v>2025774.3866783481</v>
      </c>
      <c r="E184" s="143">
        <f t="shared" ca="1" si="45"/>
        <v>0</v>
      </c>
      <c r="F184" s="89" t="str">
        <f>IF($D184=0,"-",IF('Input-Accounts'!$E184&lt;&gt;0,'Input-Accounts'!$E184,'Input-Accounts'!$G184))</f>
        <v>INT_LABOR</v>
      </c>
      <c r="G184" s="143">
        <f ca="1">IF(G$5&lt;&gt;"",HLOOKUP(G$5,Functionalization!$G$6:$R$305,ROW($A184)-5,FALSE),IFERROR(INDEX(G$269:G$305,MATCH($F184,$B$269:$B$305,0))/VLOOKUP($F184,$B$269:$BB$305,MATCH(LEFT(TRIM(G$6),FIND("~",SUBSTITUTE(G$6,"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184))*HLOOKUP(LEFT(TRIM(G$6),FIND("~",SUBSTITUTE(G$6," ","~",LEN(TRIM(G$6))-LEN(SUBSTITUTE(TRIM(G$6)," ",""))))-1)&amp;" Total",$B$6:$BB$305,ROW($A184)-5,FALSE))</f>
        <v>32094.297382281311</v>
      </c>
      <c r="H184" s="143">
        <f ca="1">IF(H$5&lt;&gt;"",HLOOKUP(H$5,Functionalization!$G$6:$R$305,ROW($A184)-5,FALSE),IFERROR(INDEX(H$269:H$305,MATCH($F184,$B$269:$B$305,0))/VLOOKUP($F184,$B$269:$BB$305,MATCH(LEFT(TRIM(H$6),FIND("~",SUBSTITUTE(H$6,"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184))*HLOOKUP(LEFT(TRIM(H$6),FIND("~",SUBSTITUTE(H$6," ","~",LEN(TRIM(H$6))-LEN(SUBSTITUTE(TRIM(H$6)," ",""))))-1)&amp;" Total",$B$6:$BB$305,ROW($A184)-5,FALSE))</f>
        <v>11062.688852972002</v>
      </c>
      <c r="I184" s="143">
        <f ca="1">IF(I$5&lt;&gt;"",HLOOKUP(I$5,Functionalization!$G$6:$R$305,ROW($A184)-5,FALSE),IFERROR(INDEX(I$269:I$305,MATCH($F184,$B$269:$B$305,0))/VLOOKUP($F184,$B$269:$BB$305,MATCH(LEFT(TRIM(I$6),FIND("~",SUBSTITUTE(I$6,"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184))*HLOOKUP(LEFT(TRIM(I$6),FIND("~",SUBSTITUTE(I$6," ","~",LEN(TRIM(I$6))-LEN(SUBSTITUTE(TRIM(I$6)," ",""))))-1)&amp;" Total",$B$6:$BB$305,ROW($A184)-5,FALSE))</f>
        <v>21031.608529309309</v>
      </c>
      <c r="J184" s="143">
        <f ca="1">IF(J$5&lt;&gt;"",HLOOKUP(J$5,Functionalization!$G$6:$R$305,ROW($A184)-5,FALSE),IFERROR(INDEX(J$269:J$305,MATCH($F184,$B$269:$B$305,0))/VLOOKUP($F184,$B$269:$BB$305,MATCH(LEFT(TRIM(J$6),FIND("~",SUBSTITUTE(J$6,"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184))*HLOOKUP(LEFT(TRIM(J$6),FIND("~",SUBSTITUTE(J$6," ","~",LEN(TRIM(J$6))-LEN(SUBSTITUTE(TRIM(J$6)," ",""))))-1)&amp;" Total",$B$6:$BB$305,ROW($A184)-5,FALSE))</f>
        <v>0</v>
      </c>
      <c r="K184" s="143">
        <f ca="1">IF(K$5&lt;&gt;"",HLOOKUP(K$5,Functionalization!$G$6:$R$305,ROW($A184)-5,FALSE),IFERROR(INDEX(K$269:K$305,MATCH($F184,$B$269:$B$305,0))/VLOOKUP($F184,$B$269:$BB$305,MATCH(LEFT(TRIM(K$6),FIND("~",SUBSTITUTE(K$6,"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184))*HLOOKUP(LEFT(TRIM(K$6),FIND("~",SUBSTITUTE(K$6," ","~",LEN(TRIM(K$6))-LEN(SUBSTITUTE(TRIM(K$6)," ",""))))-1)&amp;" Total",$B$6:$BB$305,ROW($A184)-5,FALSE))</f>
        <v>0</v>
      </c>
      <c r="L184" s="143">
        <f ca="1">IF(L$5&lt;&gt;"",HLOOKUP(L$5,Functionalization!$G$6:$R$305,ROW($A184)-5,FALSE),IFERROR(INDEX(L$269:L$305,MATCH($F184,$B$269:$B$305,0))/VLOOKUP($F184,$B$269:$BB$305,MATCH(LEFT(TRIM(L$6),FIND("~",SUBSTITUTE(L$6,"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184))*HLOOKUP(LEFT(TRIM(L$6),FIND("~",SUBSTITUTE(L$6," ","~",LEN(TRIM(L$6))-LEN(SUBSTITUTE(TRIM(L$6)," ",""))))-1)&amp;" Total",$B$6:$BB$305,ROW($A184)-5,FALSE))</f>
        <v>0</v>
      </c>
      <c r="M184" s="143">
        <f ca="1">IF(M$5&lt;&gt;"",HLOOKUP(M$5,Functionalization!$G$6:$R$305,ROW($A184)-5,FALSE),IFERROR(INDEX(M$269:M$305,MATCH($F184,$B$269:$B$305,0))/VLOOKUP($F184,$B$269:$BB$305,MATCH(LEFT(TRIM(M$6),FIND("~",SUBSTITUTE(M$6,"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184))*HLOOKUP(LEFT(TRIM(M$6),FIND("~",SUBSTITUTE(M$6," ","~",LEN(TRIM(M$6))-LEN(SUBSTITUTE(TRIM(M$6)," ",""))))-1)&amp;" Total",$B$6:$BB$305,ROW($A184)-5,FALSE))</f>
        <v>0</v>
      </c>
      <c r="N184" s="143">
        <f ca="1">IF(N$5&lt;&gt;"",HLOOKUP(N$5,Functionalization!$G$6:$R$305,ROW($A184)-5,FALSE),IFERROR(INDEX(N$269:N$305,MATCH($F184,$B$269:$B$305,0))/VLOOKUP($F184,$B$269:$BB$305,MATCH(LEFT(TRIM(N$6),FIND("~",SUBSTITUTE(N$6,"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184))*HLOOKUP(LEFT(TRIM(N$6),FIND("~",SUBSTITUTE(N$6," ","~",LEN(TRIM(N$6))-LEN(SUBSTITUTE(TRIM(N$6)," ",""))))-1)&amp;" Total",$B$6:$BB$305,ROW($A184)-5,FALSE))</f>
        <v>0</v>
      </c>
      <c r="O184" s="143">
        <f ca="1">IF(O$5&lt;&gt;"",HLOOKUP(O$5,Functionalization!$G$6:$R$305,ROW($A184)-5,FALSE),IFERROR(INDEX(O$269:O$305,MATCH($F184,$B$269:$B$305,0))/VLOOKUP($F184,$B$269:$BB$305,MATCH(LEFT(TRIM(O$6),FIND("~",SUBSTITUTE(O$6,"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184))*HLOOKUP(LEFT(TRIM(O$6),FIND("~",SUBSTITUTE(O$6," ","~",LEN(TRIM(O$6))-LEN(SUBSTITUTE(TRIM(O$6)," ",""))))-1)&amp;" Total",$B$6:$BB$305,ROW($A184)-5,FALSE))</f>
        <v>1993680.0892960667</v>
      </c>
      <c r="P184" s="143">
        <f ca="1">IF(P$5&lt;&gt;"",HLOOKUP(P$5,Functionalization!$G$6:$R$305,ROW($A184)-5,FALSE),IFERROR(INDEX(P$269:P$305,MATCH($F184,$B$269:$B$305,0))/VLOOKUP($F184,$B$269:$BB$305,MATCH(LEFT(TRIM(P$6),FIND("~",SUBSTITUTE(P$6,"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184))*HLOOKUP(LEFT(TRIM(P$6),FIND("~",SUBSTITUTE(P$6," ","~",LEN(TRIM(P$6))-LEN(SUBSTITUTE(TRIM(P$6)," ",""))))-1)&amp;" Total",$B$6:$BB$305,ROW($A184)-5,FALSE))</f>
        <v>894196.16272864665</v>
      </c>
      <c r="Q184" s="143">
        <f ca="1">IF(Q$5&lt;&gt;"",HLOOKUP(Q$5,Functionalization!$G$6:$R$305,ROW($A184)-5,FALSE),IFERROR(INDEX(Q$269:Q$305,MATCH($F184,$B$269:$B$305,0))/VLOOKUP($F184,$B$269:$BB$305,MATCH(LEFT(TRIM(Q$6),FIND("~",SUBSTITUTE(Q$6,"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184))*HLOOKUP(LEFT(TRIM(Q$6),FIND("~",SUBSTITUTE(Q$6," ","~",LEN(TRIM(Q$6))-LEN(SUBSTITUTE(TRIM(Q$6)," ",""))))-1)&amp;" Total",$B$6:$BB$305,ROW($A184)-5,FALSE))</f>
        <v>28553.504822013398</v>
      </c>
      <c r="R184" s="143">
        <f ca="1">IF(R$5&lt;&gt;"",HLOOKUP(R$5,Functionalization!$G$6:$R$305,ROW($A184)-5,FALSE),IFERROR(INDEX(R$269:R$305,MATCH($F184,$B$269:$B$305,0))/VLOOKUP($F184,$B$269:$BB$305,MATCH(LEFT(TRIM(R$6),FIND("~",SUBSTITUTE(R$6,"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184))*HLOOKUP(LEFT(TRIM(R$6),FIND("~",SUBSTITUTE(R$6," ","~",LEN(TRIM(R$6))-LEN(SUBSTITUTE(TRIM(R$6)," ",""))))-1)&amp;" Total",$B$6:$BB$305,ROW($A184)-5,FALSE))</f>
        <v>1070930.4217454072</v>
      </c>
      <c r="S184" s="143">
        <f ca="1">IF(S$5&lt;&gt;"",HLOOKUP(S$5,Functionalization!$G$6:$R$305,ROW($A184)-5,FALSE),IFERROR(INDEX(S$269:S$305,MATCH($F184,$B$269:$B$305,0))/VLOOKUP($F184,$B$269:$BB$305,MATCH(LEFT(TRIM(S$6),FIND("~",SUBSTITUTE(S$6,"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184))*HLOOKUP(LEFT(TRIM(S$6),FIND("~",SUBSTITUTE(S$6," ","~",LEN(TRIM(S$6))-LEN(SUBSTITUTE(TRIM(S$6)," ",""))))-1)&amp;" Total",$B$6:$BB$305,ROW($A184)-5,FALSE))</f>
        <v>0</v>
      </c>
      <c r="T184" s="143">
        <f ca="1">IF(T$5&lt;&gt;"",HLOOKUP(T$5,Functionalization!$G$6:$R$305,ROW($A184)-5,FALSE),IFERROR(INDEX(T$269:T$305,MATCH($F184,$B$269:$B$305,0))/VLOOKUP($F184,$B$269:$BB$305,MATCH(LEFT(TRIM(T$6),FIND("~",SUBSTITUTE(T$6,"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184))*HLOOKUP(LEFT(TRIM(T$6),FIND("~",SUBSTITUTE(T$6," ","~",LEN(TRIM(T$6))-LEN(SUBSTITUTE(TRIM(T$6)," ",""))))-1)&amp;" Total",$B$6:$BB$305,ROW($A184)-5,FALSE))</f>
        <v>0</v>
      </c>
      <c r="U184" s="143">
        <f ca="1">IF(U$5&lt;&gt;"",HLOOKUP(U$5,Functionalization!$G$6:$R$305,ROW($A184)-5,FALSE),IFERROR(INDEX(U$269:U$305,MATCH($F184,$B$269:$B$305,0))/VLOOKUP($F184,$B$269:$BB$305,MATCH(LEFT(TRIM(U$6),FIND("~",SUBSTITUTE(U$6,"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184))*HLOOKUP(LEFT(TRIM(U$6),FIND("~",SUBSTITUTE(U$6," ","~",LEN(TRIM(U$6))-LEN(SUBSTITUTE(TRIM(U$6)," ",""))))-1)&amp;" Total",$B$6:$BB$305,ROW($A184)-5,FALSE))</f>
        <v>0</v>
      </c>
      <c r="V184" s="143">
        <f ca="1">IF(V$5&lt;&gt;"",HLOOKUP(V$5,Functionalization!$G$6:$R$305,ROW($A184)-5,FALSE),IFERROR(INDEX(V$269:V$305,MATCH($F184,$B$269:$B$305,0))/VLOOKUP($F184,$B$269:$BB$305,MATCH(LEFT(TRIM(V$6),FIND("~",SUBSTITUTE(V$6,"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184))*HLOOKUP(LEFT(TRIM(V$6),FIND("~",SUBSTITUTE(V$6," ","~",LEN(TRIM(V$6))-LEN(SUBSTITUTE(TRIM(V$6)," ",""))))-1)&amp;" Total",$B$6:$BB$305,ROW($A184)-5,FALSE))</f>
        <v>0</v>
      </c>
      <c r="W184" s="143">
        <f ca="1">IF(W$5&lt;&gt;"",HLOOKUP(W$5,Functionalization!$G$6:$R$305,ROW($A184)-5,FALSE),IFERROR(INDEX(W$269:W$305,MATCH($F184,$B$269:$B$305,0))/VLOOKUP($F184,$B$269:$BB$305,MATCH(LEFT(TRIM(W$6),FIND("~",SUBSTITUTE(W$6,"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184))*HLOOKUP(LEFT(TRIM(W$6),FIND("~",SUBSTITUTE(W$6," ","~",LEN(TRIM(W$6))-LEN(SUBSTITUTE(TRIM(W$6)," ",""))))-1)&amp;" Total",$B$6:$BB$305,ROW($A184)-5,FALSE))</f>
        <v>0</v>
      </c>
      <c r="X184" s="143">
        <f ca="1">IF(X$5&lt;&gt;"",HLOOKUP(X$5,Functionalization!$G$6:$R$305,ROW($A184)-5,FALSE),IFERROR(INDEX(X$269:X$305,MATCH($F184,$B$269:$B$305,0))/VLOOKUP($F184,$B$269:$BB$305,MATCH(LEFT(TRIM(X$6),FIND("~",SUBSTITUTE(X$6,"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184))*HLOOKUP(LEFT(TRIM(X$6),FIND("~",SUBSTITUTE(X$6," ","~",LEN(TRIM(X$6))-LEN(SUBSTITUTE(TRIM(X$6)," ",""))))-1)&amp;" Total",$B$6:$BB$305,ROW($A184)-5,FALSE))</f>
        <v>0</v>
      </c>
      <c r="Y184" s="143">
        <f ca="1">IF(Y$5&lt;&gt;"",HLOOKUP(Y$5,Functionalization!$G$6:$R$305,ROW($A184)-5,FALSE),IFERROR(INDEX(Y$269:Y$305,MATCH($F184,$B$269:$B$305,0))/VLOOKUP($F184,$B$269:$BB$305,MATCH(LEFT(TRIM(Y$6),FIND("~",SUBSTITUTE(Y$6,"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184))*HLOOKUP(LEFT(TRIM(Y$6),FIND("~",SUBSTITUTE(Y$6," ","~",LEN(TRIM(Y$6))-LEN(SUBSTITUTE(TRIM(Y$6)," ",""))))-1)&amp;" Total",$B$6:$BB$305,ROW($A184)-5,FALSE))</f>
        <v>0</v>
      </c>
      <c r="Z184" s="143">
        <f ca="1">IF(Z$5&lt;&gt;"",HLOOKUP(Z$5,Functionalization!$G$6:$R$305,ROW($A184)-5,FALSE),IFERROR(INDEX(Z$269:Z$305,MATCH($F184,$B$269:$B$305,0))/VLOOKUP($F184,$B$269:$BB$305,MATCH(LEFT(TRIM(Z$6),FIND("~",SUBSTITUTE(Z$6,"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184))*HLOOKUP(LEFT(TRIM(Z$6),FIND("~",SUBSTITUTE(Z$6," ","~",LEN(TRIM(Z$6))-LEN(SUBSTITUTE(TRIM(Z$6)," ",""))))-1)&amp;" Total",$B$6:$BB$305,ROW($A184)-5,FALSE))</f>
        <v>0</v>
      </c>
      <c r="AA184" s="143">
        <f ca="1">IF(AA$5&lt;&gt;"",HLOOKUP(AA$5,Functionalization!$G$6:$R$305,ROW($A184)-5,FALSE),IFERROR(INDEX(AA$269:AA$305,MATCH($F184,$B$269:$B$305,0))/VLOOKUP($F184,$B$269:$BB$305,MATCH(LEFT(TRIM(AA$6),FIND("~",SUBSTITUTE(AA$6,"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184))*HLOOKUP(LEFT(TRIM(AA$6),FIND("~",SUBSTITUTE(AA$6," ","~",LEN(TRIM(AA$6))-LEN(SUBSTITUTE(TRIM(AA$6)," ",""))))-1)&amp;" Total",$B$6:$BB$305,ROW($A184)-5,FALSE))</f>
        <v>0</v>
      </c>
      <c r="AB184" s="143">
        <f ca="1">IF(AB$5&lt;&gt;"",HLOOKUP(AB$5,Functionalization!$G$6:$R$305,ROW($A184)-5,FALSE),IFERROR(INDEX(AB$269:AB$305,MATCH($F184,$B$269:$B$305,0))/VLOOKUP($F184,$B$269:$BB$305,MATCH(LEFT(TRIM(AB$6),FIND("~",SUBSTITUTE(AB$6,"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184))*HLOOKUP(LEFT(TRIM(AB$6),FIND("~",SUBSTITUTE(AB$6," ","~",LEN(TRIM(AB$6))-LEN(SUBSTITUTE(TRIM(AB$6)," ",""))))-1)&amp;" Total",$B$6:$BB$305,ROW($A184)-5,FALSE))</f>
        <v>0</v>
      </c>
      <c r="AC184" s="143">
        <f ca="1">IF(AC$5&lt;&gt;"",HLOOKUP(AC$5,Functionalization!$G$6:$R$305,ROW($A184)-5,FALSE),IFERROR(INDEX(AC$269:AC$305,MATCH($F184,$B$269:$B$305,0))/VLOOKUP($F184,$B$269:$BB$305,MATCH(LEFT(TRIM(AC$6),FIND("~",SUBSTITUTE(AC$6,"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184))*HLOOKUP(LEFT(TRIM(AC$6),FIND("~",SUBSTITUTE(AC$6," ","~",LEN(TRIM(AC$6))-LEN(SUBSTITUTE(TRIM(AC$6)," ",""))))-1)&amp;" Total",$B$6:$BB$305,ROW($A184)-5,FALSE))</f>
        <v>0</v>
      </c>
      <c r="AD184" s="143">
        <f ca="1">IF(AD$5&lt;&gt;"",HLOOKUP(AD$5,Functionalization!$G$6:$R$305,ROW($A184)-5,FALSE),IFERROR(INDEX(AD$269:AD$305,MATCH($F184,$B$269:$B$305,0))/VLOOKUP($F184,$B$269:$BB$305,MATCH(LEFT(TRIM(AD$6),FIND("~",SUBSTITUTE(AD$6,"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184))*HLOOKUP(LEFT(TRIM(AD$6),FIND("~",SUBSTITUTE(AD$6," ","~",LEN(TRIM(AD$6))-LEN(SUBSTITUTE(TRIM(AD$6)," ",""))))-1)&amp;" Total",$B$6:$BB$305,ROW($A184)-5,FALSE))</f>
        <v>0</v>
      </c>
      <c r="AE184" s="143">
        <f ca="1">IF(AE$5&lt;&gt;"",HLOOKUP(AE$5,Functionalization!$G$6:$R$305,ROW($A184)-5,FALSE),IFERROR(INDEX(AE$269:AE$305,MATCH($F184,$B$269:$B$305,0))/VLOOKUP($F184,$B$269:$BB$305,MATCH(LEFT(TRIM(AE$6),FIND("~",SUBSTITUTE(AE$6,"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184))*HLOOKUP(LEFT(TRIM(AE$6),FIND("~",SUBSTITUTE(AE$6," ","~",LEN(TRIM(AE$6))-LEN(SUBSTITUTE(TRIM(AE$6)," ",""))))-1)&amp;" Total",$B$6:$BB$305,ROW($A184)-5,FALSE))</f>
        <v>0</v>
      </c>
      <c r="AF184" s="143">
        <f ca="1">IF(AF$5&lt;&gt;"",HLOOKUP(AF$5,Functionalization!$G$6:$R$305,ROW($A184)-5,FALSE),IFERROR(INDEX(AF$269:AF$305,MATCH($F184,$B$269:$B$305,0))/VLOOKUP($F184,$B$269:$BB$305,MATCH(LEFT(TRIM(AF$6),FIND("~",SUBSTITUTE(AF$6,"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184))*HLOOKUP(LEFT(TRIM(AF$6),FIND("~",SUBSTITUTE(AF$6," ","~",LEN(TRIM(AF$6))-LEN(SUBSTITUTE(TRIM(AF$6)," ",""))))-1)&amp;" Total",$B$6:$BB$305,ROW($A184)-5,FALSE))</f>
        <v>0</v>
      </c>
      <c r="AG184" s="143">
        <f ca="1">IF(AG$5&lt;&gt;"",HLOOKUP(AG$5,Functionalization!$G$6:$R$305,ROW($A184)-5,FALSE),IFERROR(INDEX(AG$269:AG$305,MATCH($F184,$B$269:$B$305,0))/VLOOKUP($F184,$B$269:$BB$305,MATCH(LEFT(TRIM(AG$6),FIND("~",SUBSTITUTE(AG$6,"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184))*HLOOKUP(LEFT(TRIM(AG$6),FIND("~",SUBSTITUTE(AG$6," ","~",LEN(TRIM(AG$6))-LEN(SUBSTITUTE(TRIM(AG$6)," ",""))))-1)&amp;" Total",$B$6:$BB$305,ROW($A184)-5,FALSE))</f>
        <v>0</v>
      </c>
      <c r="AH184" s="143">
        <f ca="1">IF(AH$5&lt;&gt;"",HLOOKUP(AH$5,Functionalization!$G$6:$R$305,ROW($A184)-5,FALSE),IFERROR(INDEX(AH$269:AH$305,MATCH($F184,$B$269:$B$305,0))/VLOOKUP($F184,$B$269:$BB$305,MATCH(LEFT(TRIM(AH$6),FIND("~",SUBSTITUTE(AH$6,"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184))*HLOOKUP(LEFT(TRIM(AH$6),FIND("~",SUBSTITUTE(AH$6," ","~",LEN(TRIM(AH$6))-LEN(SUBSTITUTE(TRIM(AH$6)," ",""))))-1)&amp;" Total",$B$6:$BB$305,ROW($A184)-5,FALSE))</f>
        <v>0</v>
      </c>
      <c r="AI184" s="143">
        <f ca="1">IF(AI$5&lt;&gt;"",HLOOKUP(AI$5,Functionalization!$G$6:$R$305,ROW($A184)-5,FALSE),IFERROR(INDEX(AI$269:AI$305,MATCH($F184,$B$269:$B$305,0))/VLOOKUP($F184,$B$269:$BB$305,MATCH(LEFT(TRIM(AI$6),FIND("~",SUBSTITUTE(AI$6,"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184))*HLOOKUP(LEFT(TRIM(AI$6),FIND("~",SUBSTITUTE(AI$6," ","~",LEN(TRIM(AI$6))-LEN(SUBSTITUTE(TRIM(AI$6)," ",""))))-1)&amp;" Total",$B$6:$BB$305,ROW($A184)-5,FALSE))</f>
        <v>0</v>
      </c>
      <c r="AJ184" s="143">
        <f ca="1">IF(AJ$5&lt;&gt;"",HLOOKUP(AJ$5,Functionalization!$G$6:$R$305,ROW($A184)-5,FALSE),IFERROR(INDEX(AJ$269:AJ$305,MATCH($F184,$B$269:$B$305,0))/VLOOKUP($F184,$B$269:$BB$305,MATCH(LEFT(TRIM(AJ$6),FIND("~",SUBSTITUTE(AJ$6,"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184))*HLOOKUP(LEFT(TRIM(AJ$6),FIND("~",SUBSTITUTE(AJ$6," ","~",LEN(TRIM(AJ$6))-LEN(SUBSTITUTE(TRIM(AJ$6)," ",""))))-1)&amp;" Total",$B$6:$BB$305,ROW($A184)-5,FALSE))</f>
        <v>0</v>
      </c>
      <c r="AK184" s="143">
        <f ca="1">IF(AK$5&lt;&gt;"",HLOOKUP(AK$5,Functionalization!$G$6:$R$305,ROW($A184)-5,FALSE),IFERROR(INDEX(AK$269:AK$305,MATCH($F184,$B$269:$B$305,0))/VLOOKUP($F184,$B$269:$BB$305,MATCH(LEFT(TRIM(AK$6),FIND("~",SUBSTITUTE(AK$6,"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184))*HLOOKUP(LEFT(TRIM(AK$6),FIND("~",SUBSTITUTE(AK$6," ","~",LEN(TRIM(AK$6))-LEN(SUBSTITUTE(TRIM(AK$6)," ",""))))-1)&amp;" Total",$B$6:$BB$305,ROW($A184)-5,FALSE))</f>
        <v>0</v>
      </c>
      <c r="AL184" s="143">
        <f ca="1">IF(AL$5&lt;&gt;"",HLOOKUP(AL$5,Functionalization!$G$6:$R$305,ROW($A184)-5,FALSE),IFERROR(INDEX(AL$269:AL$305,MATCH($F184,$B$269:$B$305,0))/VLOOKUP($F184,$B$269:$BB$305,MATCH(LEFT(TRIM(AL$6),FIND("~",SUBSTITUTE(AL$6,"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184))*HLOOKUP(LEFT(TRIM(AL$6),FIND("~",SUBSTITUTE(AL$6," ","~",LEN(TRIM(AL$6))-LEN(SUBSTITUTE(TRIM(AL$6)," ",""))))-1)&amp;" Total",$B$6:$BB$305,ROW($A184)-5,FALSE))</f>
        <v>0</v>
      </c>
      <c r="AM184" s="143">
        <f ca="1">IF(AM$5&lt;&gt;"",HLOOKUP(AM$5,Functionalization!$G$6:$R$305,ROW($A184)-5,FALSE),IFERROR(INDEX(AM$269:AM$305,MATCH($F184,$B$269:$B$305,0))/VLOOKUP($F184,$B$269:$BB$305,MATCH(LEFT(TRIM(AM$6),FIND("~",SUBSTITUTE(AM$6,"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184))*HLOOKUP(LEFT(TRIM(AM$6),FIND("~",SUBSTITUTE(AM$6," ","~",LEN(TRIM(AM$6))-LEN(SUBSTITUTE(TRIM(AM$6)," ",""))))-1)&amp;" Total",$B$6:$BB$305,ROW($A184)-5,FALSE))</f>
        <v>0</v>
      </c>
      <c r="AN184" s="143">
        <f ca="1">IF(AN$5&lt;&gt;"",HLOOKUP(AN$5,Functionalization!$G$6:$R$305,ROW($A184)-5,FALSE),IFERROR(INDEX(AN$269:AN$305,MATCH($F184,$B$269:$B$305,0))/VLOOKUP($F184,$B$269:$BB$305,MATCH(LEFT(TRIM(AN$6),FIND("~",SUBSTITUTE(AN$6,"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184))*HLOOKUP(LEFT(TRIM(AN$6),FIND("~",SUBSTITUTE(AN$6," ","~",LEN(TRIM(AN$6))-LEN(SUBSTITUTE(TRIM(AN$6)," ",""))))-1)&amp;" Total",$B$6:$BB$305,ROW($A184)-5,FALSE))</f>
        <v>0</v>
      </c>
      <c r="AO184" s="143">
        <f ca="1">IF(AO$5&lt;&gt;"",HLOOKUP(AO$5,Functionalization!$G$6:$R$305,ROW($A184)-5,FALSE),IFERROR(INDEX(AO$269:AO$305,MATCH($F184,$B$269:$B$305,0))/VLOOKUP($F184,$B$269:$BB$305,MATCH(LEFT(TRIM(AO$6),FIND("~",SUBSTITUTE(AO$6,"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184))*HLOOKUP(LEFT(TRIM(AO$6),FIND("~",SUBSTITUTE(AO$6," ","~",LEN(TRIM(AO$6))-LEN(SUBSTITUTE(TRIM(AO$6)," ",""))))-1)&amp;" Total",$B$6:$BB$305,ROW($A184)-5,FALSE))</f>
        <v>0</v>
      </c>
      <c r="AP184" s="143">
        <f ca="1">IF(AP$5&lt;&gt;"",HLOOKUP(AP$5,Functionalization!$G$6:$R$305,ROW($A184)-5,FALSE),IFERROR(INDEX(AP$269:AP$305,MATCH($F184,$B$269:$B$305,0))/VLOOKUP($F184,$B$269:$BB$305,MATCH(LEFT(TRIM(AP$6),FIND("~",SUBSTITUTE(AP$6,"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184))*HLOOKUP(LEFT(TRIM(AP$6),FIND("~",SUBSTITUTE(AP$6," ","~",LEN(TRIM(AP$6))-LEN(SUBSTITUTE(TRIM(AP$6)," ",""))))-1)&amp;" Total",$B$6:$BB$305,ROW($A184)-5,FALSE))</f>
        <v>0</v>
      </c>
      <c r="AQ184" s="143">
        <f ca="1">IF(AQ$5&lt;&gt;"",HLOOKUP(AQ$5,Functionalization!$G$6:$R$305,ROW($A184)-5,FALSE),IFERROR(INDEX(AQ$269:AQ$305,MATCH($F184,$B$269:$B$305,0))/VLOOKUP($F184,$B$269:$BB$305,MATCH(LEFT(TRIM(AQ$6),FIND("~",SUBSTITUTE(AQ$6,"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184))*HLOOKUP(LEFT(TRIM(AQ$6),FIND("~",SUBSTITUTE(AQ$6," ","~",LEN(TRIM(AQ$6))-LEN(SUBSTITUTE(TRIM(AQ$6)," ",""))))-1)&amp;" Total",$B$6:$BB$305,ROW($A184)-5,FALSE))</f>
        <v>0</v>
      </c>
      <c r="AR184" s="143">
        <f ca="1">IF(AR$5&lt;&gt;"",HLOOKUP(AR$5,Functionalization!$G$6:$R$305,ROW($A184)-5,FALSE),IFERROR(INDEX(AR$269:AR$305,MATCH($F184,$B$269:$B$305,0))/VLOOKUP($F184,$B$269:$BB$305,MATCH(LEFT(TRIM(AR$6),FIND("~",SUBSTITUTE(AR$6,"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184))*HLOOKUP(LEFT(TRIM(AR$6),FIND("~",SUBSTITUTE(AR$6," ","~",LEN(TRIM(AR$6))-LEN(SUBSTITUTE(TRIM(AR$6)," ",""))))-1)&amp;" Total",$B$6:$BB$305,ROW($A184)-5,FALSE))</f>
        <v>0</v>
      </c>
      <c r="AS184" s="143">
        <f ca="1">IF(AS$5&lt;&gt;"",HLOOKUP(AS$5,Functionalization!$G$6:$R$305,ROW($A184)-5,FALSE),IFERROR(INDEX(AS$269:AS$305,MATCH($F184,$B$269:$B$305,0))/VLOOKUP($F184,$B$269:$BB$305,MATCH(LEFT(TRIM(AS$6),FIND("~",SUBSTITUTE(AS$6,"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184))*HLOOKUP(LEFT(TRIM(AS$6),FIND("~",SUBSTITUTE(AS$6," ","~",LEN(TRIM(AS$6))-LEN(SUBSTITUTE(TRIM(AS$6)," ",""))))-1)&amp;" Total",$B$6:$BB$305,ROW($A184)-5,FALSE))</f>
        <v>0</v>
      </c>
      <c r="AT184" s="143">
        <f ca="1">IF(AT$5&lt;&gt;"",HLOOKUP(AT$5,Functionalization!$G$6:$R$305,ROW($A184)-5,FALSE),IFERROR(INDEX(AT$269:AT$305,MATCH($F184,$B$269:$B$305,0))/VLOOKUP($F184,$B$269:$BB$305,MATCH(LEFT(TRIM(AT$6),FIND("~",SUBSTITUTE(AT$6,"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184))*HLOOKUP(LEFT(TRIM(AT$6),FIND("~",SUBSTITUTE(AT$6," ","~",LEN(TRIM(AT$6))-LEN(SUBSTITUTE(TRIM(AT$6)," ",""))))-1)&amp;" Total",$B$6:$BB$305,ROW($A184)-5,FALSE))</f>
        <v>0</v>
      </c>
      <c r="AU184" s="143">
        <f ca="1">IF(AU$5&lt;&gt;"",HLOOKUP(AU$5,Functionalization!$G$6:$R$305,ROW($A184)-5,FALSE),IFERROR(INDEX(AU$269:AU$305,MATCH($F184,$B$269:$B$305,0))/VLOOKUP($F184,$B$269:$BB$305,MATCH(LEFT(TRIM(AU$6),FIND("~",SUBSTITUTE(AU$6,"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184))*HLOOKUP(LEFT(TRIM(AU$6),FIND("~",SUBSTITUTE(AU$6," ","~",LEN(TRIM(AU$6))-LEN(SUBSTITUTE(TRIM(AU$6)," ",""))))-1)&amp;" Total",$B$6:$BB$305,ROW($A184)-5,FALSE))</f>
        <v>0</v>
      </c>
      <c r="AV184" s="143">
        <f ca="1">IF(AV$5&lt;&gt;"",HLOOKUP(AV$5,Functionalization!$G$6:$R$305,ROW($A184)-5,FALSE),IFERROR(INDEX(AV$269:AV$305,MATCH($F184,$B$269:$B$305,0))/VLOOKUP($F184,$B$269:$BB$305,MATCH(LEFT(TRIM(AV$6),FIND("~",SUBSTITUTE(AV$6,"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184))*HLOOKUP(LEFT(TRIM(AV$6),FIND("~",SUBSTITUTE(AV$6," ","~",LEN(TRIM(AV$6))-LEN(SUBSTITUTE(TRIM(AV$6)," ",""))))-1)&amp;" Total",$B$6:$BB$305,ROW($A184)-5,FALSE))</f>
        <v>0</v>
      </c>
      <c r="AW184" s="143">
        <f ca="1">IF(AW$5&lt;&gt;"",HLOOKUP(AW$5,Functionalization!$G$6:$R$305,ROW($A184)-5,FALSE),IFERROR(INDEX(AW$269:AW$305,MATCH($F184,$B$269:$B$305,0))/VLOOKUP($F184,$B$269:$BB$305,MATCH(LEFT(TRIM(AW$6),FIND("~",SUBSTITUTE(AW$6,"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184))*HLOOKUP(LEFT(TRIM(AW$6),FIND("~",SUBSTITUTE(AW$6," ","~",LEN(TRIM(AW$6))-LEN(SUBSTITUTE(TRIM(AW$6)," ",""))))-1)&amp;" Total",$B$6:$BB$305,ROW($A184)-5,FALSE))</f>
        <v>0</v>
      </c>
      <c r="AX184" s="143">
        <f ca="1">IF(AX$5&lt;&gt;"",HLOOKUP(AX$5,Functionalization!$G$6:$R$305,ROW($A184)-5,FALSE),IFERROR(INDEX(AX$269:AX$305,MATCH($F184,$B$269:$B$305,0))/VLOOKUP($F184,$B$269:$BB$305,MATCH(LEFT(TRIM(AX$6),FIND("~",SUBSTITUTE(AX$6,"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184))*HLOOKUP(LEFT(TRIM(AX$6),FIND("~",SUBSTITUTE(AX$6," ","~",LEN(TRIM(AX$6))-LEN(SUBSTITUTE(TRIM(AX$6)," ",""))))-1)&amp;" Total",$B$6:$BB$305,ROW($A184)-5,FALSE))</f>
        <v>0</v>
      </c>
      <c r="AY184" s="143">
        <f ca="1">IF(AY$5&lt;&gt;"",HLOOKUP(AY$5,Functionalization!$G$6:$R$305,ROW($A184)-5,FALSE),IFERROR(INDEX(AY$269:AY$305,MATCH($F184,$B$269:$B$305,0))/VLOOKUP($F184,$B$269:$BB$305,MATCH(LEFT(TRIM(AY$6),FIND("~",SUBSTITUTE(AY$6,"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184))*HLOOKUP(LEFT(TRIM(AY$6),FIND("~",SUBSTITUTE(AY$6," ","~",LEN(TRIM(AY$6))-LEN(SUBSTITUTE(TRIM(AY$6)," ",""))))-1)&amp;" Total",$B$6:$BB$305,ROW($A184)-5,FALSE))</f>
        <v>0</v>
      </c>
      <c r="AZ184" s="143">
        <f ca="1">IF(AZ$5&lt;&gt;"",HLOOKUP(AZ$5,Functionalization!$G$6:$R$305,ROW($A184)-5,FALSE),IFERROR(INDEX(AZ$269:AZ$305,MATCH($F184,$B$269:$B$305,0))/VLOOKUP($F184,$B$269:$BB$305,MATCH(LEFT(TRIM(AZ$6),FIND("~",SUBSTITUTE(AZ$6,"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184))*HLOOKUP(LEFT(TRIM(AZ$6),FIND("~",SUBSTITUTE(AZ$6," ","~",LEN(TRIM(AZ$6))-LEN(SUBSTITUTE(TRIM(AZ$6)," ",""))))-1)&amp;" Total",$B$6:$BB$305,ROW($A184)-5,FALSE))</f>
        <v>0</v>
      </c>
      <c r="BA184" s="143">
        <f ca="1">IF(BA$5&lt;&gt;"",HLOOKUP(BA$5,Functionalization!$G$6:$R$305,ROW($A184)-5,FALSE),IFERROR(INDEX(BA$269:BA$305,MATCH($F184,$B$269:$B$305,0))/VLOOKUP($F184,$B$269:$BB$305,MATCH(LEFT(TRIM(BA$6),FIND("~",SUBSTITUTE(BA$6,"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184))*HLOOKUP(LEFT(TRIM(BA$6),FIND("~",SUBSTITUTE(BA$6," ","~",LEN(TRIM(BA$6))-LEN(SUBSTITUTE(TRIM(BA$6)," ",""))))-1)&amp;" Total",$B$6:$BB$305,ROW($A184)-5,FALSE))</f>
        <v>0</v>
      </c>
      <c r="BB184" s="143">
        <f ca="1">IF(BB$5&lt;&gt;"",HLOOKUP(BB$5,Functionalization!$G$6:$R$305,ROW($A184)-5,FALSE),IFERROR(INDEX(BB$269:BB$305,MATCH($F184,$B$269:$B$305,0))/VLOOKUP($F184,$B$269:$BB$305,MATCH(LEFT(TRIM(BB$6),FIND("~",SUBSTITUTE(BB$6,"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184))*HLOOKUP(LEFT(TRIM(BB$6),FIND("~",SUBSTITUTE(BB$6," ","~",LEN(TRIM(BB$6))-LEN(SUBSTITUTE(TRIM(BB$6)," ",""))))-1)&amp;" Total",$B$6:$BB$305,ROW($A184)-5,FALSE))</f>
        <v>0</v>
      </c>
      <c r="BD184" s="79">
        <f ca="1">IFERROR(IF(SUMIF($G$6:$BB$6,BD$6&amp;" Total",$G184:$BB184)-(SUMIF($G$6:$BB$6,BD$6&amp;" "&amp;'Input-Func_Class'!$D$22,$G184:$BB184)+IFERROR(SUMIF($G$6:$BB$6,BD$6&amp;" "&amp;'Input-Func_Class'!$E$22,$G184:$BB184),SUMIF($G$6:$BB$6,BD$6&amp;" "&amp;'Input-Func_Class'!$B$24,$G184:$BB184))+SUMIF($G$6:$BB$6,BD$6&amp;" "&amp;'Input-Func_Class'!$F$22,$G184:$BB184))&lt;Check_Limit,0,1),1)</f>
        <v>0</v>
      </c>
      <c r="BE184" s="79">
        <f ca="1">IFERROR(IF(SUMIF($G$6:$BB$6,BE$6&amp;" Total",$G184:$BB184)-(SUMIF($G$6:$BB$6,BE$6&amp;" "&amp;'Input-Func_Class'!$D$22,$G184:$BB184)+IFERROR(SUMIF($G$6:$BB$6,BE$6&amp;" "&amp;'Input-Func_Class'!$E$22,$G184:$BB184),SUMIF($G$6:$BB$6,BE$6&amp;" "&amp;'Input-Func_Class'!$B$24,$G184:$BB184))+SUMIF($G$6:$BB$6,BE$6&amp;" "&amp;'Input-Func_Class'!$F$22,$G184:$BB184))&lt;Check_Limit,0,1),1)</f>
        <v>0</v>
      </c>
      <c r="BF184" s="79">
        <f ca="1">IFERROR(IF(SUMIF($G$6:$BB$6,BF$6&amp;" Total",$G184:$BB184)-(SUMIF($G$6:$BB$6,BF$6&amp;" "&amp;'Input-Func_Class'!$D$22,$G184:$BB184)+IFERROR(SUMIF($G$6:$BB$6,BF$6&amp;" "&amp;'Input-Func_Class'!$E$22,$G184:$BB184),SUMIF($G$6:$BB$6,BF$6&amp;" "&amp;'Input-Func_Class'!$B$24,$G184:$BB184))+SUMIF($G$6:$BB$6,BF$6&amp;" "&amp;'Input-Func_Class'!$F$22,$G184:$BB184))&lt;Check_Limit,0,1),1)</f>
        <v>0</v>
      </c>
      <c r="BG184" s="79">
        <f ca="1">IFERROR(IF(SUMIF($G$6:$BB$6,BG$6&amp;" Total",$G184:$BB184)-(SUMIF($G$6:$BB$6,BG$6&amp;" "&amp;'Input-Func_Class'!$D$22,$G184:$BB184)+IFERROR(SUMIF($G$6:$BB$6,BG$6&amp;" "&amp;'Input-Func_Class'!$E$22,$G184:$BB184),SUMIF($G$6:$BB$6,BG$6&amp;" "&amp;'Input-Func_Class'!$B$24,$G184:$BB184))+SUMIF($G$6:$BB$6,BG$6&amp;" "&amp;'Input-Func_Class'!$F$22,$G184:$BB184))&lt;Check_Limit,0,1),1)</f>
        <v>0</v>
      </c>
      <c r="BH184" s="79">
        <f ca="1">IFERROR(IF(SUMIF($G$6:$BB$6,BH$6&amp;" Total",$G184:$BB184)-(SUMIF($G$6:$BB$6,BH$6&amp;" "&amp;'Input-Func_Class'!$D$22,$G184:$BB184)+IFERROR(SUMIF($G$6:$BB$6,BH$6&amp;" "&amp;'Input-Func_Class'!$E$22,$G184:$BB184),SUMIF($G$6:$BB$6,BH$6&amp;" "&amp;'Input-Func_Class'!$B$24,$G184:$BB184))+SUMIF($G$6:$BB$6,BH$6&amp;" "&amp;'Input-Func_Class'!$F$22,$G184:$BB184))&lt;Check_Limit,0,1),1)</f>
        <v>0</v>
      </c>
      <c r="BI184" s="79">
        <f ca="1">IFERROR(IF(SUMIF($G$6:$BB$6,BI$6&amp;" Total",$G184:$BB184)-(SUMIF($G$6:$BB$6,BI$6&amp;" "&amp;'Input-Func_Class'!$D$22,$G184:$BB184)+IFERROR(SUMIF($G$6:$BB$6,BI$6&amp;" "&amp;'Input-Func_Class'!$E$22,$G184:$BB184),SUMIF($G$6:$BB$6,BI$6&amp;" "&amp;'Input-Func_Class'!$B$24,$G184:$BB184))+SUMIF($G$6:$BB$6,BI$6&amp;" "&amp;'Input-Func_Class'!$F$22,$G184:$BB184))&lt;Check_Limit,0,1),1)</f>
        <v>0</v>
      </c>
      <c r="BJ184" s="79">
        <f ca="1">IFERROR(IF(SUMIF($G$6:$BB$6,BJ$6&amp;" Total",$G184:$BB184)-(SUMIF($G$6:$BB$6,BJ$6&amp;" "&amp;'Input-Func_Class'!$D$22,$G184:$BB184)+IFERROR(SUMIF($G$6:$BB$6,BJ$6&amp;" "&amp;'Input-Func_Class'!$E$22,$G184:$BB184),SUMIF($G$6:$BB$6,BJ$6&amp;" "&amp;'Input-Func_Class'!$B$24,$G184:$BB184))+SUMIF($G$6:$BB$6,BJ$6&amp;" "&amp;'Input-Func_Class'!$F$22,$G184:$BB184))&lt;Check_Limit,0,1),1)</f>
        <v>0</v>
      </c>
      <c r="BK184" s="79">
        <f ca="1">IFERROR(IF(SUMIF($G$6:$BB$6,BK$6&amp;" Total",$G184:$BB184)-(SUMIF($G$6:$BB$6,BK$6&amp;" "&amp;'Input-Func_Class'!$D$22,$G184:$BB184)+IFERROR(SUMIF($G$6:$BB$6,BK$6&amp;" "&amp;'Input-Func_Class'!$E$22,$G184:$BB184),SUMIF($G$6:$BB$6,BK$6&amp;" "&amp;'Input-Func_Class'!$B$24,$G184:$BB184))+SUMIF($G$6:$BB$6,BK$6&amp;" "&amp;'Input-Func_Class'!$F$22,$G184:$BB184))&lt;Check_Limit,0,1),1)</f>
        <v>0</v>
      </c>
      <c r="BL184" s="79">
        <f ca="1">IFERROR(IF(SUMIF($G$6:$BB$6,BL$6&amp;" Total",$G184:$BB184)-(SUMIF($G$6:$BB$6,BL$6&amp;" "&amp;'Input-Func_Class'!$D$22,$G184:$BB184)+IFERROR(SUMIF($G$6:$BB$6,BL$6&amp;" "&amp;'Input-Func_Class'!$E$22,$G184:$BB184),SUMIF($G$6:$BB$6,BL$6&amp;" "&amp;'Input-Func_Class'!$B$24,$G184:$BB184))+SUMIF($G$6:$BB$6,BL$6&amp;" "&amp;'Input-Func_Class'!$F$22,$G184:$BB184))&lt;Check_Limit,0,1),1)</f>
        <v>0</v>
      </c>
      <c r="BM184" s="79">
        <f ca="1">IFERROR(IF(SUMIF($G$6:$BB$6,BM$6&amp;" Total",$G184:$BB184)-(SUMIF($G$6:$BB$6,BM$6&amp;" "&amp;'Input-Func_Class'!$D$22,$G184:$BB184)+IFERROR(SUMIF($G$6:$BB$6,BM$6&amp;" "&amp;'Input-Func_Class'!$E$22,$G184:$BB184),SUMIF($G$6:$BB$6,BM$6&amp;" "&amp;'Input-Func_Class'!$B$24,$G184:$BB184))+SUMIF($G$6:$BB$6,BM$6&amp;" "&amp;'Input-Func_Class'!$F$22,$G184:$BB184))&lt;Check_Limit,0,1),1)</f>
        <v>0</v>
      </c>
      <c r="BN184" s="79">
        <f ca="1">IFERROR(IF(SUMIF($G$6:$BB$6,BN$6&amp;" Total",$G184:$BB184)-(SUMIF($G$6:$BB$6,BN$6&amp;" "&amp;'Input-Func_Class'!$D$22,$G184:$BB184)+IFERROR(SUMIF($G$6:$BB$6,BN$6&amp;" "&amp;'Input-Func_Class'!$E$22,$G184:$BB184),SUMIF($G$6:$BB$6,BN$6&amp;" "&amp;'Input-Func_Class'!$B$24,$G184:$BB184))+SUMIF($G$6:$BB$6,BN$6&amp;" "&amp;'Input-Func_Class'!$F$22,$G184:$BB184))&lt;Check_Limit,0,1),1)</f>
        <v>0</v>
      </c>
      <c r="BO184" s="79">
        <f ca="1">IFERROR(IF(SUMIF($G$6:$BB$6,BO$6&amp;" Total",$G184:$BB184)-(SUMIF($G$6:$BB$6,BO$6&amp;" "&amp;'Input-Func_Class'!$D$22,$G184:$BB184)+IFERROR(SUMIF($G$6:$BB$6,BO$6&amp;" "&amp;'Input-Func_Class'!$E$22,$G184:$BB184),SUMIF($G$6:$BB$6,BO$6&amp;" "&amp;'Input-Func_Class'!$B$24,$G184:$BB184))+SUMIF($G$6:$BB$6,BO$6&amp;" "&amp;'Input-Func_Class'!$F$22,$G184:$BB184))&lt;Check_Limit,0,1),1)</f>
        <v>0</v>
      </c>
    </row>
    <row r="185" spans="1:67" outlineLevel="1">
      <c r="A185" s="113">
        <f>IF(ISBLANK('Input-Accounts'!A185),"",'Input-Accounts'!A185)</f>
        <v>158</v>
      </c>
      <c r="B185" s="17" t="str">
        <f>IF(ISBLANK('Input-Accounts'!B185),"",'Input-Accounts'!B185)</f>
        <v>Employee pensions and benefits</v>
      </c>
      <c r="C185" s="113">
        <f>IF(ISBLANK('Input-Accounts'!C185),"",'Input-Accounts'!C185)</f>
        <v>926</v>
      </c>
      <c r="D185" s="143">
        <f>Functionalization!$D185</f>
        <v>7244500.599128237</v>
      </c>
      <c r="E185" s="143">
        <f t="shared" ca="1" si="45"/>
        <v>0</v>
      </c>
      <c r="F185" s="89" t="str">
        <f>IF($D185=0,"-",IF('Input-Accounts'!$E185&lt;&gt;0,'Input-Accounts'!$E185,'Input-Accounts'!$G185))</f>
        <v>INT_LABOR</v>
      </c>
      <c r="G185" s="143">
        <f ca="1">IF(G$5&lt;&gt;"",HLOOKUP(G$5,Functionalization!$G$6:$R$305,ROW($A185)-5,FALSE),IFERROR(INDEX(G$269:G$305,MATCH($F185,$B$269:$B$305,0))/VLOOKUP($F185,$B$269:$BB$305,MATCH(LEFT(TRIM(G$6),FIND("~",SUBSTITUTE(G$6,"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185))*HLOOKUP(LEFT(TRIM(G$6),FIND("~",SUBSTITUTE(G$6," ","~",LEN(TRIM(G$6))-LEN(SUBSTITUTE(TRIM(G$6)," ",""))))-1)&amp;" Total",$B$6:$BB$305,ROW($A185)-5,FALSE))</f>
        <v>114774.45768073786</v>
      </c>
      <c r="H185" s="143">
        <f ca="1">IF(H$5&lt;&gt;"",HLOOKUP(H$5,Functionalization!$G$6:$R$305,ROW($A185)-5,FALSE),IFERROR(INDEX(H$269:H$305,MATCH($F185,$B$269:$B$305,0))/VLOOKUP($F185,$B$269:$BB$305,MATCH(LEFT(TRIM(H$6),FIND("~",SUBSTITUTE(H$6,"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185))*HLOOKUP(LEFT(TRIM(H$6),FIND("~",SUBSTITUTE(H$6," ","~",LEN(TRIM(H$6))-LEN(SUBSTITUTE(TRIM(H$6)," ",""))))-1)&amp;" Total",$B$6:$BB$305,ROW($A185)-5,FALSE))</f>
        <v>39561.985061296029</v>
      </c>
      <c r="I185" s="143">
        <f ca="1">IF(I$5&lt;&gt;"",HLOOKUP(I$5,Functionalization!$G$6:$R$305,ROW($A185)-5,FALSE),IFERROR(INDEX(I$269:I$305,MATCH($F185,$B$269:$B$305,0))/VLOOKUP($F185,$B$269:$BB$305,MATCH(LEFT(TRIM(I$6),FIND("~",SUBSTITUTE(I$6,"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185))*HLOOKUP(LEFT(TRIM(I$6),FIND("~",SUBSTITUTE(I$6," ","~",LEN(TRIM(I$6))-LEN(SUBSTITUTE(TRIM(I$6)," ",""))))-1)&amp;" Total",$B$6:$BB$305,ROW($A185)-5,FALSE))</f>
        <v>75212.472619441833</v>
      </c>
      <c r="J185" s="143">
        <f ca="1">IF(J$5&lt;&gt;"",HLOOKUP(J$5,Functionalization!$G$6:$R$305,ROW($A185)-5,FALSE),IFERROR(INDEX(J$269:J$305,MATCH($F185,$B$269:$B$305,0))/VLOOKUP($F185,$B$269:$BB$305,MATCH(LEFT(TRIM(J$6),FIND("~",SUBSTITUTE(J$6,"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185))*HLOOKUP(LEFT(TRIM(J$6),FIND("~",SUBSTITUTE(J$6," ","~",LEN(TRIM(J$6))-LEN(SUBSTITUTE(TRIM(J$6)," ",""))))-1)&amp;" Total",$B$6:$BB$305,ROW($A185)-5,FALSE))</f>
        <v>0</v>
      </c>
      <c r="K185" s="143">
        <f ca="1">IF(K$5&lt;&gt;"",HLOOKUP(K$5,Functionalization!$G$6:$R$305,ROW($A185)-5,FALSE),IFERROR(INDEX(K$269:K$305,MATCH($F185,$B$269:$B$305,0))/VLOOKUP($F185,$B$269:$BB$305,MATCH(LEFT(TRIM(K$6),FIND("~",SUBSTITUTE(K$6,"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185))*HLOOKUP(LEFT(TRIM(K$6),FIND("~",SUBSTITUTE(K$6," ","~",LEN(TRIM(K$6))-LEN(SUBSTITUTE(TRIM(K$6)," ",""))))-1)&amp;" Total",$B$6:$BB$305,ROW($A185)-5,FALSE))</f>
        <v>0</v>
      </c>
      <c r="L185" s="143">
        <f ca="1">IF(L$5&lt;&gt;"",HLOOKUP(L$5,Functionalization!$G$6:$R$305,ROW($A185)-5,FALSE),IFERROR(INDEX(L$269:L$305,MATCH($F185,$B$269:$B$305,0))/VLOOKUP($F185,$B$269:$BB$305,MATCH(LEFT(TRIM(L$6),FIND("~",SUBSTITUTE(L$6,"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185))*HLOOKUP(LEFT(TRIM(L$6),FIND("~",SUBSTITUTE(L$6," ","~",LEN(TRIM(L$6))-LEN(SUBSTITUTE(TRIM(L$6)," ",""))))-1)&amp;" Total",$B$6:$BB$305,ROW($A185)-5,FALSE))</f>
        <v>0</v>
      </c>
      <c r="M185" s="143">
        <f ca="1">IF(M$5&lt;&gt;"",HLOOKUP(M$5,Functionalization!$G$6:$R$305,ROW($A185)-5,FALSE),IFERROR(INDEX(M$269:M$305,MATCH($F185,$B$269:$B$305,0))/VLOOKUP($F185,$B$269:$BB$305,MATCH(LEFT(TRIM(M$6),FIND("~",SUBSTITUTE(M$6,"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185))*HLOOKUP(LEFT(TRIM(M$6),FIND("~",SUBSTITUTE(M$6," ","~",LEN(TRIM(M$6))-LEN(SUBSTITUTE(TRIM(M$6)," ",""))))-1)&amp;" Total",$B$6:$BB$305,ROW($A185)-5,FALSE))</f>
        <v>0</v>
      </c>
      <c r="N185" s="143">
        <f ca="1">IF(N$5&lt;&gt;"",HLOOKUP(N$5,Functionalization!$G$6:$R$305,ROW($A185)-5,FALSE),IFERROR(INDEX(N$269:N$305,MATCH($F185,$B$269:$B$305,0))/VLOOKUP($F185,$B$269:$BB$305,MATCH(LEFT(TRIM(N$6),FIND("~",SUBSTITUTE(N$6,"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185))*HLOOKUP(LEFT(TRIM(N$6),FIND("~",SUBSTITUTE(N$6," ","~",LEN(TRIM(N$6))-LEN(SUBSTITUTE(TRIM(N$6)," ",""))))-1)&amp;" Total",$B$6:$BB$305,ROW($A185)-5,FALSE))</f>
        <v>0</v>
      </c>
      <c r="O185" s="143">
        <f ca="1">IF(O$5&lt;&gt;"",HLOOKUP(O$5,Functionalization!$G$6:$R$305,ROW($A185)-5,FALSE),IFERROR(INDEX(O$269:O$305,MATCH($F185,$B$269:$B$305,0))/VLOOKUP($F185,$B$269:$BB$305,MATCH(LEFT(TRIM(O$6),FIND("~",SUBSTITUTE(O$6,"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185))*HLOOKUP(LEFT(TRIM(O$6),FIND("~",SUBSTITUTE(O$6," ","~",LEN(TRIM(O$6))-LEN(SUBSTITUTE(TRIM(O$6)," ",""))))-1)&amp;" Total",$B$6:$BB$305,ROW($A185)-5,FALSE))</f>
        <v>7129726.1414474985</v>
      </c>
      <c r="P185" s="143">
        <f ca="1">IF(P$5&lt;&gt;"",HLOOKUP(P$5,Functionalization!$G$6:$R$305,ROW($A185)-5,FALSE),IFERROR(INDEX(P$269:P$305,MATCH($F185,$B$269:$B$305,0))/VLOOKUP($F185,$B$269:$BB$305,MATCH(LEFT(TRIM(P$6),FIND("~",SUBSTITUTE(P$6,"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185))*HLOOKUP(LEFT(TRIM(P$6),FIND("~",SUBSTITUTE(P$6," ","~",LEN(TRIM(P$6))-LEN(SUBSTITUTE(TRIM(P$6)," ",""))))-1)&amp;" Total",$B$6:$BB$305,ROW($A185)-5,FALSE))</f>
        <v>3197791.7576733716</v>
      </c>
      <c r="Q185" s="143">
        <f ca="1">IF(Q$5&lt;&gt;"",HLOOKUP(Q$5,Functionalization!$G$6:$R$305,ROW($A185)-5,FALSE),IFERROR(INDEX(Q$269:Q$305,MATCH($F185,$B$269:$B$305,0))/VLOOKUP($F185,$B$269:$BB$305,MATCH(LEFT(TRIM(Q$6),FIND("~",SUBSTITUTE(Q$6,"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185))*HLOOKUP(LEFT(TRIM(Q$6),FIND("~",SUBSTITUTE(Q$6," ","~",LEN(TRIM(Q$6))-LEN(SUBSTITUTE(TRIM(Q$6)," ",""))))-1)&amp;" Total",$B$6:$BB$305,ROW($A185)-5,FALSE))</f>
        <v>102112.00425407075</v>
      </c>
      <c r="R185" s="143">
        <f ca="1">IF(R$5&lt;&gt;"",HLOOKUP(R$5,Functionalization!$G$6:$R$305,ROW($A185)-5,FALSE),IFERROR(INDEX(R$269:R$305,MATCH($F185,$B$269:$B$305,0))/VLOOKUP($F185,$B$269:$BB$305,MATCH(LEFT(TRIM(R$6),FIND("~",SUBSTITUTE(R$6,"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185))*HLOOKUP(LEFT(TRIM(R$6),FIND("~",SUBSTITUTE(R$6," ","~",LEN(TRIM(R$6))-LEN(SUBSTITUTE(TRIM(R$6)," ",""))))-1)&amp;" Total",$B$6:$BB$305,ROW($A185)-5,FALSE))</f>
        <v>3829822.3795200577</v>
      </c>
      <c r="S185" s="143">
        <f ca="1">IF(S$5&lt;&gt;"",HLOOKUP(S$5,Functionalization!$G$6:$R$305,ROW($A185)-5,FALSE),IFERROR(INDEX(S$269:S$305,MATCH($F185,$B$269:$B$305,0))/VLOOKUP($F185,$B$269:$BB$305,MATCH(LEFT(TRIM(S$6),FIND("~",SUBSTITUTE(S$6,"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185))*HLOOKUP(LEFT(TRIM(S$6),FIND("~",SUBSTITUTE(S$6," ","~",LEN(TRIM(S$6))-LEN(SUBSTITUTE(TRIM(S$6)," ",""))))-1)&amp;" Total",$B$6:$BB$305,ROW($A185)-5,FALSE))</f>
        <v>0</v>
      </c>
      <c r="T185" s="143">
        <f ca="1">IF(T$5&lt;&gt;"",HLOOKUP(T$5,Functionalization!$G$6:$R$305,ROW($A185)-5,FALSE),IFERROR(INDEX(T$269:T$305,MATCH($F185,$B$269:$B$305,0))/VLOOKUP($F185,$B$269:$BB$305,MATCH(LEFT(TRIM(T$6),FIND("~",SUBSTITUTE(T$6,"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185))*HLOOKUP(LEFT(TRIM(T$6),FIND("~",SUBSTITUTE(T$6," ","~",LEN(TRIM(T$6))-LEN(SUBSTITUTE(TRIM(T$6)," ",""))))-1)&amp;" Total",$B$6:$BB$305,ROW($A185)-5,FALSE))</f>
        <v>0</v>
      </c>
      <c r="U185" s="143">
        <f ca="1">IF(U$5&lt;&gt;"",HLOOKUP(U$5,Functionalization!$G$6:$R$305,ROW($A185)-5,FALSE),IFERROR(INDEX(U$269:U$305,MATCH($F185,$B$269:$B$305,0))/VLOOKUP($F185,$B$269:$BB$305,MATCH(LEFT(TRIM(U$6),FIND("~",SUBSTITUTE(U$6,"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185))*HLOOKUP(LEFT(TRIM(U$6),FIND("~",SUBSTITUTE(U$6," ","~",LEN(TRIM(U$6))-LEN(SUBSTITUTE(TRIM(U$6)," ",""))))-1)&amp;" Total",$B$6:$BB$305,ROW($A185)-5,FALSE))</f>
        <v>0</v>
      </c>
      <c r="V185" s="143">
        <f ca="1">IF(V$5&lt;&gt;"",HLOOKUP(V$5,Functionalization!$G$6:$R$305,ROW($A185)-5,FALSE),IFERROR(INDEX(V$269:V$305,MATCH($F185,$B$269:$B$305,0))/VLOOKUP($F185,$B$269:$BB$305,MATCH(LEFT(TRIM(V$6),FIND("~",SUBSTITUTE(V$6,"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185))*HLOOKUP(LEFT(TRIM(V$6),FIND("~",SUBSTITUTE(V$6," ","~",LEN(TRIM(V$6))-LEN(SUBSTITUTE(TRIM(V$6)," ",""))))-1)&amp;" Total",$B$6:$BB$305,ROW($A185)-5,FALSE))</f>
        <v>0</v>
      </c>
      <c r="W185" s="143">
        <f ca="1">IF(W$5&lt;&gt;"",HLOOKUP(W$5,Functionalization!$G$6:$R$305,ROW($A185)-5,FALSE),IFERROR(INDEX(W$269:W$305,MATCH($F185,$B$269:$B$305,0))/VLOOKUP($F185,$B$269:$BB$305,MATCH(LEFT(TRIM(W$6),FIND("~",SUBSTITUTE(W$6,"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185))*HLOOKUP(LEFT(TRIM(W$6),FIND("~",SUBSTITUTE(W$6," ","~",LEN(TRIM(W$6))-LEN(SUBSTITUTE(TRIM(W$6)," ",""))))-1)&amp;" Total",$B$6:$BB$305,ROW($A185)-5,FALSE))</f>
        <v>0</v>
      </c>
      <c r="X185" s="143">
        <f ca="1">IF(X$5&lt;&gt;"",HLOOKUP(X$5,Functionalization!$G$6:$R$305,ROW($A185)-5,FALSE),IFERROR(INDEX(X$269:X$305,MATCH($F185,$B$269:$B$305,0))/VLOOKUP($F185,$B$269:$BB$305,MATCH(LEFT(TRIM(X$6),FIND("~",SUBSTITUTE(X$6,"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185))*HLOOKUP(LEFT(TRIM(X$6),FIND("~",SUBSTITUTE(X$6," ","~",LEN(TRIM(X$6))-LEN(SUBSTITUTE(TRIM(X$6)," ",""))))-1)&amp;" Total",$B$6:$BB$305,ROW($A185)-5,FALSE))</f>
        <v>0</v>
      </c>
      <c r="Y185" s="143">
        <f ca="1">IF(Y$5&lt;&gt;"",HLOOKUP(Y$5,Functionalization!$G$6:$R$305,ROW($A185)-5,FALSE),IFERROR(INDEX(Y$269:Y$305,MATCH($F185,$B$269:$B$305,0))/VLOOKUP($F185,$B$269:$BB$305,MATCH(LEFT(TRIM(Y$6),FIND("~",SUBSTITUTE(Y$6,"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185))*HLOOKUP(LEFT(TRIM(Y$6),FIND("~",SUBSTITUTE(Y$6," ","~",LEN(TRIM(Y$6))-LEN(SUBSTITUTE(TRIM(Y$6)," ",""))))-1)&amp;" Total",$B$6:$BB$305,ROW($A185)-5,FALSE))</f>
        <v>0</v>
      </c>
      <c r="Z185" s="143">
        <f ca="1">IF(Z$5&lt;&gt;"",HLOOKUP(Z$5,Functionalization!$G$6:$R$305,ROW($A185)-5,FALSE),IFERROR(INDEX(Z$269:Z$305,MATCH($F185,$B$269:$B$305,0))/VLOOKUP($F185,$B$269:$BB$305,MATCH(LEFT(TRIM(Z$6),FIND("~",SUBSTITUTE(Z$6,"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185))*HLOOKUP(LEFT(TRIM(Z$6),FIND("~",SUBSTITUTE(Z$6," ","~",LEN(TRIM(Z$6))-LEN(SUBSTITUTE(TRIM(Z$6)," ",""))))-1)&amp;" Total",$B$6:$BB$305,ROW($A185)-5,FALSE))</f>
        <v>0</v>
      </c>
      <c r="AA185" s="143">
        <f ca="1">IF(AA$5&lt;&gt;"",HLOOKUP(AA$5,Functionalization!$G$6:$R$305,ROW($A185)-5,FALSE),IFERROR(INDEX(AA$269:AA$305,MATCH($F185,$B$269:$B$305,0))/VLOOKUP($F185,$B$269:$BB$305,MATCH(LEFT(TRIM(AA$6),FIND("~",SUBSTITUTE(AA$6,"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185))*HLOOKUP(LEFT(TRIM(AA$6),FIND("~",SUBSTITUTE(AA$6," ","~",LEN(TRIM(AA$6))-LEN(SUBSTITUTE(TRIM(AA$6)," ",""))))-1)&amp;" Total",$B$6:$BB$305,ROW($A185)-5,FALSE))</f>
        <v>0</v>
      </c>
      <c r="AB185" s="143">
        <f ca="1">IF(AB$5&lt;&gt;"",HLOOKUP(AB$5,Functionalization!$G$6:$R$305,ROW($A185)-5,FALSE),IFERROR(INDEX(AB$269:AB$305,MATCH($F185,$B$269:$B$305,0))/VLOOKUP($F185,$B$269:$BB$305,MATCH(LEFT(TRIM(AB$6),FIND("~",SUBSTITUTE(AB$6,"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185))*HLOOKUP(LEFT(TRIM(AB$6),FIND("~",SUBSTITUTE(AB$6," ","~",LEN(TRIM(AB$6))-LEN(SUBSTITUTE(TRIM(AB$6)," ",""))))-1)&amp;" Total",$B$6:$BB$305,ROW($A185)-5,FALSE))</f>
        <v>0</v>
      </c>
      <c r="AC185" s="143">
        <f ca="1">IF(AC$5&lt;&gt;"",HLOOKUP(AC$5,Functionalization!$G$6:$R$305,ROW($A185)-5,FALSE),IFERROR(INDEX(AC$269:AC$305,MATCH($F185,$B$269:$B$305,0))/VLOOKUP($F185,$B$269:$BB$305,MATCH(LEFT(TRIM(AC$6),FIND("~",SUBSTITUTE(AC$6,"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185))*HLOOKUP(LEFT(TRIM(AC$6),FIND("~",SUBSTITUTE(AC$6," ","~",LEN(TRIM(AC$6))-LEN(SUBSTITUTE(TRIM(AC$6)," ",""))))-1)&amp;" Total",$B$6:$BB$305,ROW($A185)-5,FALSE))</f>
        <v>0</v>
      </c>
      <c r="AD185" s="143">
        <f ca="1">IF(AD$5&lt;&gt;"",HLOOKUP(AD$5,Functionalization!$G$6:$R$305,ROW($A185)-5,FALSE),IFERROR(INDEX(AD$269:AD$305,MATCH($F185,$B$269:$B$305,0))/VLOOKUP($F185,$B$269:$BB$305,MATCH(LEFT(TRIM(AD$6),FIND("~",SUBSTITUTE(AD$6,"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185))*HLOOKUP(LEFT(TRIM(AD$6),FIND("~",SUBSTITUTE(AD$6," ","~",LEN(TRIM(AD$6))-LEN(SUBSTITUTE(TRIM(AD$6)," ",""))))-1)&amp;" Total",$B$6:$BB$305,ROW($A185)-5,FALSE))</f>
        <v>0</v>
      </c>
      <c r="AE185" s="143">
        <f ca="1">IF(AE$5&lt;&gt;"",HLOOKUP(AE$5,Functionalization!$G$6:$R$305,ROW($A185)-5,FALSE),IFERROR(INDEX(AE$269:AE$305,MATCH($F185,$B$269:$B$305,0))/VLOOKUP($F185,$B$269:$BB$305,MATCH(LEFT(TRIM(AE$6),FIND("~",SUBSTITUTE(AE$6,"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185))*HLOOKUP(LEFT(TRIM(AE$6),FIND("~",SUBSTITUTE(AE$6," ","~",LEN(TRIM(AE$6))-LEN(SUBSTITUTE(TRIM(AE$6)," ",""))))-1)&amp;" Total",$B$6:$BB$305,ROW($A185)-5,FALSE))</f>
        <v>0</v>
      </c>
      <c r="AF185" s="143">
        <f ca="1">IF(AF$5&lt;&gt;"",HLOOKUP(AF$5,Functionalization!$G$6:$R$305,ROW($A185)-5,FALSE),IFERROR(INDEX(AF$269:AF$305,MATCH($F185,$B$269:$B$305,0))/VLOOKUP($F185,$B$269:$BB$305,MATCH(LEFT(TRIM(AF$6),FIND("~",SUBSTITUTE(AF$6,"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185))*HLOOKUP(LEFT(TRIM(AF$6),FIND("~",SUBSTITUTE(AF$6," ","~",LEN(TRIM(AF$6))-LEN(SUBSTITUTE(TRIM(AF$6)," ",""))))-1)&amp;" Total",$B$6:$BB$305,ROW($A185)-5,FALSE))</f>
        <v>0</v>
      </c>
      <c r="AG185" s="143">
        <f ca="1">IF(AG$5&lt;&gt;"",HLOOKUP(AG$5,Functionalization!$G$6:$R$305,ROW($A185)-5,FALSE),IFERROR(INDEX(AG$269:AG$305,MATCH($F185,$B$269:$B$305,0))/VLOOKUP($F185,$B$269:$BB$305,MATCH(LEFT(TRIM(AG$6),FIND("~",SUBSTITUTE(AG$6,"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185))*HLOOKUP(LEFT(TRIM(AG$6),FIND("~",SUBSTITUTE(AG$6," ","~",LEN(TRIM(AG$6))-LEN(SUBSTITUTE(TRIM(AG$6)," ",""))))-1)&amp;" Total",$B$6:$BB$305,ROW($A185)-5,FALSE))</f>
        <v>0</v>
      </c>
      <c r="AH185" s="143">
        <f ca="1">IF(AH$5&lt;&gt;"",HLOOKUP(AH$5,Functionalization!$G$6:$R$305,ROW($A185)-5,FALSE),IFERROR(INDEX(AH$269:AH$305,MATCH($F185,$B$269:$B$305,0))/VLOOKUP($F185,$B$269:$BB$305,MATCH(LEFT(TRIM(AH$6),FIND("~",SUBSTITUTE(AH$6,"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185))*HLOOKUP(LEFT(TRIM(AH$6),FIND("~",SUBSTITUTE(AH$6," ","~",LEN(TRIM(AH$6))-LEN(SUBSTITUTE(TRIM(AH$6)," ",""))))-1)&amp;" Total",$B$6:$BB$305,ROW($A185)-5,FALSE))</f>
        <v>0</v>
      </c>
      <c r="AI185" s="143">
        <f ca="1">IF(AI$5&lt;&gt;"",HLOOKUP(AI$5,Functionalization!$G$6:$R$305,ROW($A185)-5,FALSE),IFERROR(INDEX(AI$269:AI$305,MATCH($F185,$B$269:$B$305,0))/VLOOKUP($F185,$B$269:$BB$305,MATCH(LEFT(TRIM(AI$6),FIND("~",SUBSTITUTE(AI$6,"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185))*HLOOKUP(LEFT(TRIM(AI$6),FIND("~",SUBSTITUTE(AI$6," ","~",LEN(TRIM(AI$6))-LEN(SUBSTITUTE(TRIM(AI$6)," ",""))))-1)&amp;" Total",$B$6:$BB$305,ROW($A185)-5,FALSE))</f>
        <v>0</v>
      </c>
      <c r="AJ185" s="143">
        <f ca="1">IF(AJ$5&lt;&gt;"",HLOOKUP(AJ$5,Functionalization!$G$6:$R$305,ROW($A185)-5,FALSE),IFERROR(INDEX(AJ$269:AJ$305,MATCH($F185,$B$269:$B$305,0))/VLOOKUP($F185,$B$269:$BB$305,MATCH(LEFT(TRIM(AJ$6),FIND("~",SUBSTITUTE(AJ$6,"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185))*HLOOKUP(LEFT(TRIM(AJ$6),FIND("~",SUBSTITUTE(AJ$6," ","~",LEN(TRIM(AJ$6))-LEN(SUBSTITUTE(TRIM(AJ$6)," ",""))))-1)&amp;" Total",$B$6:$BB$305,ROW($A185)-5,FALSE))</f>
        <v>0</v>
      </c>
      <c r="AK185" s="143">
        <f ca="1">IF(AK$5&lt;&gt;"",HLOOKUP(AK$5,Functionalization!$G$6:$R$305,ROW($A185)-5,FALSE),IFERROR(INDEX(AK$269:AK$305,MATCH($F185,$B$269:$B$305,0))/VLOOKUP($F185,$B$269:$BB$305,MATCH(LEFT(TRIM(AK$6),FIND("~",SUBSTITUTE(AK$6,"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185))*HLOOKUP(LEFT(TRIM(AK$6),FIND("~",SUBSTITUTE(AK$6," ","~",LEN(TRIM(AK$6))-LEN(SUBSTITUTE(TRIM(AK$6)," ",""))))-1)&amp;" Total",$B$6:$BB$305,ROW($A185)-5,FALSE))</f>
        <v>0</v>
      </c>
      <c r="AL185" s="143">
        <f ca="1">IF(AL$5&lt;&gt;"",HLOOKUP(AL$5,Functionalization!$G$6:$R$305,ROW($A185)-5,FALSE),IFERROR(INDEX(AL$269:AL$305,MATCH($F185,$B$269:$B$305,0))/VLOOKUP($F185,$B$269:$BB$305,MATCH(LEFT(TRIM(AL$6),FIND("~",SUBSTITUTE(AL$6,"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185))*HLOOKUP(LEFT(TRIM(AL$6),FIND("~",SUBSTITUTE(AL$6," ","~",LEN(TRIM(AL$6))-LEN(SUBSTITUTE(TRIM(AL$6)," ",""))))-1)&amp;" Total",$B$6:$BB$305,ROW($A185)-5,FALSE))</f>
        <v>0</v>
      </c>
      <c r="AM185" s="143">
        <f ca="1">IF(AM$5&lt;&gt;"",HLOOKUP(AM$5,Functionalization!$G$6:$R$305,ROW($A185)-5,FALSE),IFERROR(INDEX(AM$269:AM$305,MATCH($F185,$B$269:$B$305,0))/VLOOKUP($F185,$B$269:$BB$305,MATCH(LEFT(TRIM(AM$6),FIND("~",SUBSTITUTE(AM$6,"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185))*HLOOKUP(LEFT(TRIM(AM$6),FIND("~",SUBSTITUTE(AM$6," ","~",LEN(TRIM(AM$6))-LEN(SUBSTITUTE(TRIM(AM$6)," ",""))))-1)&amp;" Total",$B$6:$BB$305,ROW($A185)-5,FALSE))</f>
        <v>0</v>
      </c>
      <c r="AN185" s="143">
        <f ca="1">IF(AN$5&lt;&gt;"",HLOOKUP(AN$5,Functionalization!$G$6:$R$305,ROW($A185)-5,FALSE),IFERROR(INDEX(AN$269:AN$305,MATCH($F185,$B$269:$B$305,0))/VLOOKUP($F185,$B$269:$BB$305,MATCH(LEFT(TRIM(AN$6),FIND("~",SUBSTITUTE(AN$6,"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185))*HLOOKUP(LEFT(TRIM(AN$6),FIND("~",SUBSTITUTE(AN$6," ","~",LEN(TRIM(AN$6))-LEN(SUBSTITUTE(TRIM(AN$6)," ",""))))-1)&amp;" Total",$B$6:$BB$305,ROW($A185)-5,FALSE))</f>
        <v>0</v>
      </c>
      <c r="AO185" s="143">
        <f ca="1">IF(AO$5&lt;&gt;"",HLOOKUP(AO$5,Functionalization!$G$6:$R$305,ROW($A185)-5,FALSE),IFERROR(INDEX(AO$269:AO$305,MATCH($F185,$B$269:$B$305,0))/VLOOKUP($F185,$B$269:$BB$305,MATCH(LEFT(TRIM(AO$6),FIND("~",SUBSTITUTE(AO$6,"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185))*HLOOKUP(LEFT(TRIM(AO$6),FIND("~",SUBSTITUTE(AO$6," ","~",LEN(TRIM(AO$6))-LEN(SUBSTITUTE(TRIM(AO$6)," ",""))))-1)&amp;" Total",$B$6:$BB$305,ROW($A185)-5,FALSE))</f>
        <v>0</v>
      </c>
      <c r="AP185" s="143">
        <f ca="1">IF(AP$5&lt;&gt;"",HLOOKUP(AP$5,Functionalization!$G$6:$R$305,ROW($A185)-5,FALSE),IFERROR(INDEX(AP$269:AP$305,MATCH($F185,$B$269:$B$305,0))/VLOOKUP($F185,$B$269:$BB$305,MATCH(LEFT(TRIM(AP$6),FIND("~",SUBSTITUTE(AP$6,"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185))*HLOOKUP(LEFT(TRIM(AP$6),FIND("~",SUBSTITUTE(AP$6," ","~",LEN(TRIM(AP$6))-LEN(SUBSTITUTE(TRIM(AP$6)," ",""))))-1)&amp;" Total",$B$6:$BB$305,ROW($A185)-5,FALSE))</f>
        <v>0</v>
      </c>
      <c r="AQ185" s="143">
        <f ca="1">IF(AQ$5&lt;&gt;"",HLOOKUP(AQ$5,Functionalization!$G$6:$R$305,ROW($A185)-5,FALSE),IFERROR(INDEX(AQ$269:AQ$305,MATCH($F185,$B$269:$B$305,0))/VLOOKUP($F185,$B$269:$BB$305,MATCH(LEFT(TRIM(AQ$6),FIND("~",SUBSTITUTE(AQ$6,"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185))*HLOOKUP(LEFT(TRIM(AQ$6),FIND("~",SUBSTITUTE(AQ$6," ","~",LEN(TRIM(AQ$6))-LEN(SUBSTITUTE(TRIM(AQ$6)," ",""))))-1)&amp;" Total",$B$6:$BB$305,ROW($A185)-5,FALSE))</f>
        <v>0</v>
      </c>
      <c r="AR185" s="143">
        <f ca="1">IF(AR$5&lt;&gt;"",HLOOKUP(AR$5,Functionalization!$G$6:$R$305,ROW($A185)-5,FALSE),IFERROR(INDEX(AR$269:AR$305,MATCH($F185,$B$269:$B$305,0))/VLOOKUP($F185,$B$269:$BB$305,MATCH(LEFT(TRIM(AR$6),FIND("~",SUBSTITUTE(AR$6,"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185))*HLOOKUP(LEFT(TRIM(AR$6),FIND("~",SUBSTITUTE(AR$6," ","~",LEN(TRIM(AR$6))-LEN(SUBSTITUTE(TRIM(AR$6)," ",""))))-1)&amp;" Total",$B$6:$BB$305,ROW($A185)-5,FALSE))</f>
        <v>0</v>
      </c>
      <c r="AS185" s="143">
        <f ca="1">IF(AS$5&lt;&gt;"",HLOOKUP(AS$5,Functionalization!$G$6:$R$305,ROW($A185)-5,FALSE),IFERROR(INDEX(AS$269:AS$305,MATCH($F185,$B$269:$B$305,0))/VLOOKUP($F185,$B$269:$BB$305,MATCH(LEFT(TRIM(AS$6),FIND("~",SUBSTITUTE(AS$6,"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185))*HLOOKUP(LEFT(TRIM(AS$6),FIND("~",SUBSTITUTE(AS$6," ","~",LEN(TRIM(AS$6))-LEN(SUBSTITUTE(TRIM(AS$6)," ",""))))-1)&amp;" Total",$B$6:$BB$305,ROW($A185)-5,FALSE))</f>
        <v>0</v>
      </c>
      <c r="AT185" s="143">
        <f ca="1">IF(AT$5&lt;&gt;"",HLOOKUP(AT$5,Functionalization!$G$6:$R$305,ROW($A185)-5,FALSE),IFERROR(INDEX(AT$269:AT$305,MATCH($F185,$B$269:$B$305,0))/VLOOKUP($F185,$B$269:$BB$305,MATCH(LEFT(TRIM(AT$6),FIND("~",SUBSTITUTE(AT$6,"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185))*HLOOKUP(LEFT(TRIM(AT$6),FIND("~",SUBSTITUTE(AT$6," ","~",LEN(TRIM(AT$6))-LEN(SUBSTITUTE(TRIM(AT$6)," ",""))))-1)&amp;" Total",$B$6:$BB$305,ROW($A185)-5,FALSE))</f>
        <v>0</v>
      </c>
      <c r="AU185" s="143">
        <f ca="1">IF(AU$5&lt;&gt;"",HLOOKUP(AU$5,Functionalization!$G$6:$R$305,ROW($A185)-5,FALSE),IFERROR(INDEX(AU$269:AU$305,MATCH($F185,$B$269:$B$305,0))/VLOOKUP($F185,$B$269:$BB$305,MATCH(LEFT(TRIM(AU$6),FIND("~",SUBSTITUTE(AU$6,"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185))*HLOOKUP(LEFT(TRIM(AU$6),FIND("~",SUBSTITUTE(AU$6," ","~",LEN(TRIM(AU$6))-LEN(SUBSTITUTE(TRIM(AU$6)," ",""))))-1)&amp;" Total",$B$6:$BB$305,ROW($A185)-5,FALSE))</f>
        <v>0</v>
      </c>
      <c r="AV185" s="143">
        <f ca="1">IF(AV$5&lt;&gt;"",HLOOKUP(AV$5,Functionalization!$G$6:$R$305,ROW($A185)-5,FALSE),IFERROR(INDEX(AV$269:AV$305,MATCH($F185,$B$269:$B$305,0))/VLOOKUP($F185,$B$269:$BB$305,MATCH(LEFT(TRIM(AV$6),FIND("~",SUBSTITUTE(AV$6,"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185))*HLOOKUP(LEFT(TRIM(AV$6),FIND("~",SUBSTITUTE(AV$6," ","~",LEN(TRIM(AV$6))-LEN(SUBSTITUTE(TRIM(AV$6)," ",""))))-1)&amp;" Total",$B$6:$BB$305,ROW($A185)-5,FALSE))</f>
        <v>0</v>
      </c>
      <c r="AW185" s="143">
        <f ca="1">IF(AW$5&lt;&gt;"",HLOOKUP(AW$5,Functionalization!$G$6:$R$305,ROW($A185)-5,FALSE),IFERROR(INDEX(AW$269:AW$305,MATCH($F185,$B$269:$B$305,0))/VLOOKUP($F185,$B$269:$BB$305,MATCH(LEFT(TRIM(AW$6),FIND("~",SUBSTITUTE(AW$6,"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185))*HLOOKUP(LEFT(TRIM(AW$6),FIND("~",SUBSTITUTE(AW$6," ","~",LEN(TRIM(AW$6))-LEN(SUBSTITUTE(TRIM(AW$6)," ",""))))-1)&amp;" Total",$B$6:$BB$305,ROW($A185)-5,FALSE))</f>
        <v>0</v>
      </c>
      <c r="AX185" s="143">
        <f ca="1">IF(AX$5&lt;&gt;"",HLOOKUP(AX$5,Functionalization!$G$6:$R$305,ROW($A185)-5,FALSE),IFERROR(INDEX(AX$269:AX$305,MATCH($F185,$B$269:$B$305,0))/VLOOKUP($F185,$B$269:$BB$305,MATCH(LEFT(TRIM(AX$6),FIND("~",SUBSTITUTE(AX$6,"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185))*HLOOKUP(LEFT(TRIM(AX$6),FIND("~",SUBSTITUTE(AX$6," ","~",LEN(TRIM(AX$6))-LEN(SUBSTITUTE(TRIM(AX$6)," ",""))))-1)&amp;" Total",$B$6:$BB$305,ROW($A185)-5,FALSE))</f>
        <v>0</v>
      </c>
      <c r="AY185" s="143">
        <f ca="1">IF(AY$5&lt;&gt;"",HLOOKUP(AY$5,Functionalization!$G$6:$R$305,ROW($A185)-5,FALSE),IFERROR(INDEX(AY$269:AY$305,MATCH($F185,$B$269:$B$305,0))/VLOOKUP($F185,$B$269:$BB$305,MATCH(LEFT(TRIM(AY$6),FIND("~",SUBSTITUTE(AY$6,"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185))*HLOOKUP(LEFT(TRIM(AY$6),FIND("~",SUBSTITUTE(AY$6," ","~",LEN(TRIM(AY$6))-LEN(SUBSTITUTE(TRIM(AY$6)," ",""))))-1)&amp;" Total",$B$6:$BB$305,ROW($A185)-5,FALSE))</f>
        <v>0</v>
      </c>
      <c r="AZ185" s="143">
        <f ca="1">IF(AZ$5&lt;&gt;"",HLOOKUP(AZ$5,Functionalization!$G$6:$R$305,ROW($A185)-5,FALSE),IFERROR(INDEX(AZ$269:AZ$305,MATCH($F185,$B$269:$B$305,0))/VLOOKUP($F185,$B$269:$BB$305,MATCH(LEFT(TRIM(AZ$6),FIND("~",SUBSTITUTE(AZ$6,"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185))*HLOOKUP(LEFT(TRIM(AZ$6),FIND("~",SUBSTITUTE(AZ$6," ","~",LEN(TRIM(AZ$6))-LEN(SUBSTITUTE(TRIM(AZ$6)," ",""))))-1)&amp;" Total",$B$6:$BB$305,ROW($A185)-5,FALSE))</f>
        <v>0</v>
      </c>
      <c r="BA185" s="143">
        <f ca="1">IF(BA$5&lt;&gt;"",HLOOKUP(BA$5,Functionalization!$G$6:$R$305,ROW($A185)-5,FALSE),IFERROR(INDEX(BA$269:BA$305,MATCH($F185,$B$269:$B$305,0))/VLOOKUP($F185,$B$269:$BB$305,MATCH(LEFT(TRIM(BA$6),FIND("~",SUBSTITUTE(BA$6,"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185))*HLOOKUP(LEFT(TRIM(BA$6),FIND("~",SUBSTITUTE(BA$6," ","~",LEN(TRIM(BA$6))-LEN(SUBSTITUTE(TRIM(BA$6)," ",""))))-1)&amp;" Total",$B$6:$BB$305,ROW($A185)-5,FALSE))</f>
        <v>0</v>
      </c>
      <c r="BB185" s="143">
        <f ca="1">IF(BB$5&lt;&gt;"",HLOOKUP(BB$5,Functionalization!$G$6:$R$305,ROW($A185)-5,FALSE),IFERROR(INDEX(BB$269:BB$305,MATCH($F185,$B$269:$B$305,0))/VLOOKUP($F185,$B$269:$BB$305,MATCH(LEFT(TRIM(BB$6),FIND("~",SUBSTITUTE(BB$6,"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185))*HLOOKUP(LEFT(TRIM(BB$6),FIND("~",SUBSTITUTE(BB$6," ","~",LEN(TRIM(BB$6))-LEN(SUBSTITUTE(TRIM(BB$6)," ",""))))-1)&amp;" Total",$B$6:$BB$305,ROW($A185)-5,FALSE))</f>
        <v>0</v>
      </c>
      <c r="BD185" s="79">
        <f ca="1">IFERROR(IF(SUMIF($G$6:$BB$6,BD$6&amp;" Total",$G185:$BB185)-(SUMIF($G$6:$BB$6,BD$6&amp;" "&amp;'Input-Func_Class'!$D$22,$G185:$BB185)+IFERROR(SUMIF($G$6:$BB$6,BD$6&amp;" "&amp;'Input-Func_Class'!$E$22,$G185:$BB185),SUMIF($G$6:$BB$6,BD$6&amp;" "&amp;'Input-Func_Class'!$B$24,$G185:$BB185))+SUMIF($G$6:$BB$6,BD$6&amp;" "&amp;'Input-Func_Class'!$F$22,$G185:$BB185))&lt;Check_Limit,0,1),1)</f>
        <v>0</v>
      </c>
      <c r="BE185" s="79">
        <f ca="1">IFERROR(IF(SUMIF($G$6:$BB$6,BE$6&amp;" Total",$G185:$BB185)-(SUMIF($G$6:$BB$6,BE$6&amp;" "&amp;'Input-Func_Class'!$D$22,$G185:$BB185)+IFERROR(SUMIF($G$6:$BB$6,BE$6&amp;" "&amp;'Input-Func_Class'!$E$22,$G185:$BB185),SUMIF($G$6:$BB$6,BE$6&amp;" "&amp;'Input-Func_Class'!$B$24,$G185:$BB185))+SUMIF($G$6:$BB$6,BE$6&amp;" "&amp;'Input-Func_Class'!$F$22,$G185:$BB185))&lt;Check_Limit,0,1),1)</f>
        <v>0</v>
      </c>
      <c r="BF185" s="79">
        <f ca="1">IFERROR(IF(SUMIF($G$6:$BB$6,BF$6&amp;" Total",$G185:$BB185)-(SUMIF($G$6:$BB$6,BF$6&amp;" "&amp;'Input-Func_Class'!$D$22,$G185:$BB185)+IFERROR(SUMIF($G$6:$BB$6,BF$6&amp;" "&amp;'Input-Func_Class'!$E$22,$G185:$BB185),SUMIF($G$6:$BB$6,BF$6&amp;" "&amp;'Input-Func_Class'!$B$24,$G185:$BB185))+SUMIF($G$6:$BB$6,BF$6&amp;" "&amp;'Input-Func_Class'!$F$22,$G185:$BB185))&lt;Check_Limit,0,1),1)</f>
        <v>0</v>
      </c>
      <c r="BG185" s="79">
        <f ca="1">IFERROR(IF(SUMIF($G$6:$BB$6,BG$6&amp;" Total",$G185:$BB185)-(SUMIF($G$6:$BB$6,BG$6&amp;" "&amp;'Input-Func_Class'!$D$22,$G185:$BB185)+IFERROR(SUMIF($G$6:$BB$6,BG$6&amp;" "&amp;'Input-Func_Class'!$E$22,$G185:$BB185),SUMIF($G$6:$BB$6,BG$6&amp;" "&amp;'Input-Func_Class'!$B$24,$G185:$BB185))+SUMIF($G$6:$BB$6,BG$6&amp;" "&amp;'Input-Func_Class'!$F$22,$G185:$BB185))&lt;Check_Limit,0,1),1)</f>
        <v>0</v>
      </c>
      <c r="BH185" s="79">
        <f ca="1">IFERROR(IF(SUMIF($G$6:$BB$6,BH$6&amp;" Total",$G185:$BB185)-(SUMIF($G$6:$BB$6,BH$6&amp;" "&amp;'Input-Func_Class'!$D$22,$G185:$BB185)+IFERROR(SUMIF($G$6:$BB$6,BH$6&amp;" "&amp;'Input-Func_Class'!$E$22,$G185:$BB185),SUMIF($G$6:$BB$6,BH$6&amp;" "&amp;'Input-Func_Class'!$B$24,$G185:$BB185))+SUMIF($G$6:$BB$6,BH$6&amp;" "&amp;'Input-Func_Class'!$F$22,$G185:$BB185))&lt;Check_Limit,0,1),1)</f>
        <v>0</v>
      </c>
      <c r="BI185" s="79">
        <f ca="1">IFERROR(IF(SUMIF($G$6:$BB$6,BI$6&amp;" Total",$G185:$BB185)-(SUMIF($G$6:$BB$6,BI$6&amp;" "&amp;'Input-Func_Class'!$D$22,$G185:$BB185)+IFERROR(SUMIF($G$6:$BB$6,BI$6&amp;" "&amp;'Input-Func_Class'!$E$22,$G185:$BB185),SUMIF($G$6:$BB$6,BI$6&amp;" "&amp;'Input-Func_Class'!$B$24,$G185:$BB185))+SUMIF($G$6:$BB$6,BI$6&amp;" "&amp;'Input-Func_Class'!$F$22,$G185:$BB185))&lt;Check_Limit,0,1),1)</f>
        <v>0</v>
      </c>
      <c r="BJ185" s="79">
        <f ca="1">IFERROR(IF(SUMIF($G$6:$BB$6,BJ$6&amp;" Total",$G185:$BB185)-(SUMIF($G$6:$BB$6,BJ$6&amp;" "&amp;'Input-Func_Class'!$D$22,$G185:$BB185)+IFERROR(SUMIF($G$6:$BB$6,BJ$6&amp;" "&amp;'Input-Func_Class'!$E$22,$G185:$BB185),SUMIF($G$6:$BB$6,BJ$6&amp;" "&amp;'Input-Func_Class'!$B$24,$G185:$BB185))+SUMIF($G$6:$BB$6,BJ$6&amp;" "&amp;'Input-Func_Class'!$F$22,$G185:$BB185))&lt;Check_Limit,0,1),1)</f>
        <v>0</v>
      </c>
      <c r="BK185" s="79">
        <f ca="1">IFERROR(IF(SUMIF($G$6:$BB$6,BK$6&amp;" Total",$G185:$BB185)-(SUMIF($G$6:$BB$6,BK$6&amp;" "&amp;'Input-Func_Class'!$D$22,$G185:$BB185)+IFERROR(SUMIF($G$6:$BB$6,BK$6&amp;" "&amp;'Input-Func_Class'!$E$22,$G185:$BB185),SUMIF($G$6:$BB$6,BK$6&amp;" "&amp;'Input-Func_Class'!$B$24,$G185:$BB185))+SUMIF($G$6:$BB$6,BK$6&amp;" "&amp;'Input-Func_Class'!$F$22,$G185:$BB185))&lt;Check_Limit,0,1),1)</f>
        <v>0</v>
      </c>
      <c r="BL185" s="79">
        <f ca="1">IFERROR(IF(SUMIF($G$6:$BB$6,BL$6&amp;" Total",$G185:$BB185)-(SUMIF($G$6:$BB$6,BL$6&amp;" "&amp;'Input-Func_Class'!$D$22,$G185:$BB185)+IFERROR(SUMIF($G$6:$BB$6,BL$6&amp;" "&amp;'Input-Func_Class'!$E$22,$G185:$BB185),SUMIF($G$6:$BB$6,BL$6&amp;" "&amp;'Input-Func_Class'!$B$24,$G185:$BB185))+SUMIF($G$6:$BB$6,BL$6&amp;" "&amp;'Input-Func_Class'!$F$22,$G185:$BB185))&lt;Check_Limit,0,1),1)</f>
        <v>0</v>
      </c>
      <c r="BM185" s="79">
        <f ca="1">IFERROR(IF(SUMIF($G$6:$BB$6,BM$6&amp;" Total",$G185:$BB185)-(SUMIF($G$6:$BB$6,BM$6&amp;" "&amp;'Input-Func_Class'!$D$22,$G185:$BB185)+IFERROR(SUMIF($G$6:$BB$6,BM$6&amp;" "&amp;'Input-Func_Class'!$E$22,$G185:$BB185),SUMIF($G$6:$BB$6,BM$6&amp;" "&amp;'Input-Func_Class'!$B$24,$G185:$BB185))+SUMIF($G$6:$BB$6,BM$6&amp;" "&amp;'Input-Func_Class'!$F$22,$G185:$BB185))&lt;Check_Limit,0,1),1)</f>
        <v>0</v>
      </c>
      <c r="BN185" s="79">
        <f ca="1">IFERROR(IF(SUMIF($G$6:$BB$6,BN$6&amp;" Total",$G185:$BB185)-(SUMIF($G$6:$BB$6,BN$6&amp;" "&amp;'Input-Func_Class'!$D$22,$G185:$BB185)+IFERROR(SUMIF($G$6:$BB$6,BN$6&amp;" "&amp;'Input-Func_Class'!$E$22,$G185:$BB185),SUMIF($G$6:$BB$6,BN$6&amp;" "&amp;'Input-Func_Class'!$B$24,$G185:$BB185))+SUMIF($G$6:$BB$6,BN$6&amp;" "&amp;'Input-Func_Class'!$F$22,$G185:$BB185))&lt;Check_Limit,0,1),1)</f>
        <v>0</v>
      </c>
      <c r="BO185" s="79">
        <f ca="1">IFERROR(IF(SUMIF($G$6:$BB$6,BO$6&amp;" Total",$G185:$BB185)-(SUMIF($G$6:$BB$6,BO$6&amp;" "&amp;'Input-Func_Class'!$D$22,$G185:$BB185)+IFERROR(SUMIF($G$6:$BB$6,BO$6&amp;" "&amp;'Input-Func_Class'!$E$22,$G185:$BB185),SUMIF($G$6:$BB$6,BO$6&amp;" "&amp;'Input-Func_Class'!$B$24,$G185:$BB185))+SUMIF($G$6:$BB$6,BO$6&amp;" "&amp;'Input-Func_Class'!$F$22,$G185:$BB185))&lt;Check_Limit,0,1),1)</f>
        <v>0</v>
      </c>
    </row>
    <row r="186" spans="1:67" outlineLevel="1">
      <c r="A186" s="113">
        <f>IF(ISBLANK('Input-Accounts'!A186),"",'Input-Accounts'!A186)</f>
        <v>159</v>
      </c>
      <c r="B186" s="17" t="str">
        <f>IF(ISBLANK('Input-Accounts'!B186),"",'Input-Accounts'!B186)</f>
        <v>Regulatory commission expenses</v>
      </c>
      <c r="C186" s="113">
        <f>IF(ISBLANK('Input-Accounts'!C186),"",'Input-Accounts'!C186)</f>
        <v>928</v>
      </c>
      <c r="D186" s="143">
        <f>Functionalization!$D186</f>
        <v>0</v>
      </c>
      <c r="E186" s="143">
        <f t="shared" si="45"/>
        <v>0</v>
      </c>
      <c r="F186" s="89" t="str">
        <f>IF($D186=0,"-",IF('Input-Accounts'!$E186&lt;&gt;0,'Input-Accounts'!$E186,'Input-Accounts'!$G186))</f>
        <v>-</v>
      </c>
      <c r="G186" s="143">
        <f ca="1">IF(G$5&lt;&gt;"",HLOOKUP(G$5,Functionalization!$G$6:$R$305,ROW($A186)-5,FALSE),IFERROR(INDEX(G$269:G$305,MATCH($F186,$B$269:$B$305,0))/VLOOKUP($F186,$B$269:$BB$305,MATCH(LEFT(TRIM(G$6),FIND("~",SUBSTITUTE(G$6,"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186))*HLOOKUP(LEFT(TRIM(G$6),FIND("~",SUBSTITUTE(G$6," ","~",LEN(TRIM(G$6))-LEN(SUBSTITUTE(TRIM(G$6)," ",""))))-1)&amp;" Total",$B$6:$BB$305,ROW($A186)-5,FALSE))</f>
        <v>0</v>
      </c>
      <c r="H186" s="143">
        <f ca="1">IF(H$5&lt;&gt;"",HLOOKUP(H$5,Functionalization!$G$6:$R$305,ROW($A186)-5,FALSE),IFERROR(INDEX(H$269:H$305,MATCH($F186,$B$269:$B$305,0))/VLOOKUP($F186,$B$269:$BB$305,MATCH(LEFT(TRIM(H$6),FIND("~",SUBSTITUTE(H$6,"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186))*HLOOKUP(LEFT(TRIM(H$6),FIND("~",SUBSTITUTE(H$6," ","~",LEN(TRIM(H$6))-LEN(SUBSTITUTE(TRIM(H$6)," ",""))))-1)&amp;" Total",$B$6:$BB$305,ROW($A186)-5,FALSE))</f>
        <v>0</v>
      </c>
      <c r="I186" s="143">
        <f ca="1">IF(I$5&lt;&gt;"",HLOOKUP(I$5,Functionalization!$G$6:$R$305,ROW($A186)-5,FALSE),IFERROR(INDEX(I$269:I$305,MATCH($F186,$B$269:$B$305,0))/VLOOKUP($F186,$B$269:$BB$305,MATCH(LEFT(TRIM(I$6),FIND("~",SUBSTITUTE(I$6,"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186))*HLOOKUP(LEFT(TRIM(I$6),FIND("~",SUBSTITUTE(I$6," ","~",LEN(TRIM(I$6))-LEN(SUBSTITUTE(TRIM(I$6)," ",""))))-1)&amp;" Total",$B$6:$BB$305,ROW($A186)-5,FALSE))</f>
        <v>0</v>
      </c>
      <c r="J186" s="143">
        <f ca="1">IF(J$5&lt;&gt;"",HLOOKUP(J$5,Functionalization!$G$6:$R$305,ROW($A186)-5,FALSE),IFERROR(INDEX(J$269:J$305,MATCH($F186,$B$269:$B$305,0))/VLOOKUP($F186,$B$269:$BB$305,MATCH(LEFT(TRIM(J$6),FIND("~",SUBSTITUTE(J$6,"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186))*HLOOKUP(LEFT(TRIM(J$6),FIND("~",SUBSTITUTE(J$6," ","~",LEN(TRIM(J$6))-LEN(SUBSTITUTE(TRIM(J$6)," ",""))))-1)&amp;" Total",$B$6:$BB$305,ROW($A186)-5,FALSE))</f>
        <v>0</v>
      </c>
      <c r="K186" s="143">
        <f ca="1">IF(K$5&lt;&gt;"",HLOOKUP(K$5,Functionalization!$G$6:$R$305,ROW($A186)-5,FALSE),IFERROR(INDEX(K$269:K$305,MATCH($F186,$B$269:$B$305,0))/VLOOKUP($F186,$B$269:$BB$305,MATCH(LEFT(TRIM(K$6),FIND("~",SUBSTITUTE(K$6,"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186))*HLOOKUP(LEFT(TRIM(K$6),FIND("~",SUBSTITUTE(K$6," ","~",LEN(TRIM(K$6))-LEN(SUBSTITUTE(TRIM(K$6)," ",""))))-1)&amp;" Total",$B$6:$BB$305,ROW($A186)-5,FALSE))</f>
        <v>0</v>
      </c>
      <c r="L186" s="143">
        <f ca="1">IF(L$5&lt;&gt;"",HLOOKUP(L$5,Functionalization!$G$6:$R$305,ROW($A186)-5,FALSE),IFERROR(INDEX(L$269:L$305,MATCH($F186,$B$269:$B$305,0))/VLOOKUP($F186,$B$269:$BB$305,MATCH(LEFT(TRIM(L$6),FIND("~",SUBSTITUTE(L$6,"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186))*HLOOKUP(LEFT(TRIM(L$6),FIND("~",SUBSTITUTE(L$6," ","~",LEN(TRIM(L$6))-LEN(SUBSTITUTE(TRIM(L$6)," ",""))))-1)&amp;" Total",$B$6:$BB$305,ROW($A186)-5,FALSE))</f>
        <v>0</v>
      </c>
      <c r="M186" s="143">
        <f ca="1">IF(M$5&lt;&gt;"",HLOOKUP(M$5,Functionalization!$G$6:$R$305,ROW($A186)-5,FALSE),IFERROR(INDEX(M$269:M$305,MATCH($F186,$B$269:$B$305,0))/VLOOKUP($F186,$B$269:$BB$305,MATCH(LEFT(TRIM(M$6),FIND("~",SUBSTITUTE(M$6,"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186))*HLOOKUP(LEFT(TRIM(M$6),FIND("~",SUBSTITUTE(M$6," ","~",LEN(TRIM(M$6))-LEN(SUBSTITUTE(TRIM(M$6)," ",""))))-1)&amp;" Total",$B$6:$BB$305,ROW($A186)-5,FALSE))</f>
        <v>0</v>
      </c>
      <c r="N186" s="143">
        <f ca="1">IF(N$5&lt;&gt;"",HLOOKUP(N$5,Functionalization!$G$6:$R$305,ROW($A186)-5,FALSE),IFERROR(INDEX(N$269:N$305,MATCH($F186,$B$269:$B$305,0))/VLOOKUP($F186,$B$269:$BB$305,MATCH(LEFT(TRIM(N$6),FIND("~",SUBSTITUTE(N$6,"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186))*HLOOKUP(LEFT(TRIM(N$6),FIND("~",SUBSTITUTE(N$6," ","~",LEN(TRIM(N$6))-LEN(SUBSTITUTE(TRIM(N$6)," ",""))))-1)&amp;" Total",$B$6:$BB$305,ROW($A186)-5,FALSE))</f>
        <v>0</v>
      </c>
      <c r="O186" s="143">
        <f ca="1">IF(O$5&lt;&gt;"",HLOOKUP(O$5,Functionalization!$G$6:$R$305,ROW($A186)-5,FALSE),IFERROR(INDEX(O$269:O$305,MATCH($F186,$B$269:$B$305,0))/VLOOKUP($F186,$B$269:$BB$305,MATCH(LEFT(TRIM(O$6),FIND("~",SUBSTITUTE(O$6,"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186))*HLOOKUP(LEFT(TRIM(O$6),FIND("~",SUBSTITUTE(O$6," ","~",LEN(TRIM(O$6))-LEN(SUBSTITUTE(TRIM(O$6)," ",""))))-1)&amp;" Total",$B$6:$BB$305,ROW($A186)-5,FALSE))</f>
        <v>0</v>
      </c>
      <c r="P186" s="143">
        <f ca="1">IF(P$5&lt;&gt;"",HLOOKUP(P$5,Functionalization!$G$6:$R$305,ROW($A186)-5,FALSE),IFERROR(INDEX(P$269:P$305,MATCH($F186,$B$269:$B$305,0))/VLOOKUP($F186,$B$269:$BB$305,MATCH(LEFT(TRIM(P$6),FIND("~",SUBSTITUTE(P$6,"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186))*HLOOKUP(LEFT(TRIM(P$6),FIND("~",SUBSTITUTE(P$6," ","~",LEN(TRIM(P$6))-LEN(SUBSTITUTE(TRIM(P$6)," ",""))))-1)&amp;" Total",$B$6:$BB$305,ROW($A186)-5,FALSE))</f>
        <v>0</v>
      </c>
      <c r="Q186" s="143">
        <f ca="1">IF(Q$5&lt;&gt;"",HLOOKUP(Q$5,Functionalization!$G$6:$R$305,ROW($A186)-5,FALSE),IFERROR(INDEX(Q$269:Q$305,MATCH($F186,$B$269:$B$305,0))/VLOOKUP($F186,$B$269:$BB$305,MATCH(LEFT(TRIM(Q$6),FIND("~",SUBSTITUTE(Q$6,"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186))*HLOOKUP(LEFT(TRIM(Q$6),FIND("~",SUBSTITUTE(Q$6," ","~",LEN(TRIM(Q$6))-LEN(SUBSTITUTE(TRIM(Q$6)," ",""))))-1)&amp;" Total",$B$6:$BB$305,ROW($A186)-5,FALSE))</f>
        <v>0</v>
      </c>
      <c r="R186" s="143">
        <f ca="1">IF(R$5&lt;&gt;"",HLOOKUP(R$5,Functionalization!$G$6:$R$305,ROW($A186)-5,FALSE),IFERROR(INDEX(R$269:R$305,MATCH($F186,$B$269:$B$305,0))/VLOOKUP($F186,$B$269:$BB$305,MATCH(LEFT(TRIM(R$6),FIND("~",SUBSTITUTE(R$6,"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186))*HLOOKUP(LEFT(TRIM(R$6),FIND("~",SUBSTITUTE(R$6," ","~",LEN(TRIM(R$6))-LEN(SUBSTITUTE(TRIM(R$6)," ",""))))-1)&amp;" Total",$B$6:$BB$305,ROW($A186)-5,FALSE))</f>
        <v>0</v>
      </c>
      <c r="S186" s="143">
        <f ca="1">IF(S$5&lt;&gt;"",HLOOKUP(S$5,Functionalization!$G$6:$R$305,ROW($A186)-5,FALSE),IFERROR(INDEX(S$269:S$305,MATCH($F186,$B$269:$B$305,0))/VLOOKUP($F186,$B$269:$BB$305,MATCH(LEFT(TRIM(S$6),FIND("~",SUBSTITUTE(S$6,"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186))*HLOOKUP(LEFT(TRIM(S$6),FIND("~",SUBSTITUTE(S$6," ","~",LEN(TRIM(S$6))-LEN(SUBSTITUTE(TRIM(S$6)," ",""))))-1)&amp;" Total",$B$6:$BB$305,ROW($A186)-5,FALSE))</f>
        <v>0</v>
      </c>
      <c r="T186" s="143">
        <f ca="1">IF(T$5&lt;&gt;"",HLOOKUP(T$5,Functionalization!$G$6:$R$305,ROW($A186)-5,FALSE),IFERROR(INDEX(T$269:T$305,MATCH($F186,$B$269:$B$305,0))/VLOOKUP($F186,$B$269:$BB$305,MATCH(LEFT(TRIM(T$6),FIND("~",SUBSTITUTE(T$6,"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186))*HLOOKUP(LEFT(TRIM(T$6),FIND("~",SUBSTITUTE(T$6," ","~",LEN(TRIM(T$6))-LEN(SUBSTITUTE(TRIM(T$6)," ",""))))-1)&amp;" Total",$B$6:$BB$305,ROW($A186)-5,FALSE))</f>
        <v>0</v>
      </c>
      <c r="U186" s="143">
        <f ca="1">IF(U$5&lt;&gt;"",HLOOKUP(U$5,Functionalization!$G$6:$R$305,ROW($A186)-5,FALSE),IFERROR(INDEX(U$269:U$305,MATCH($F186,$B$269:$B$305,0))/VLOOKUP($F186,$B$269:$BB$305,MATCH(LEFT(TRIM(U$6),FIND("~",SUBSTITUTE(U$6,"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186))*HLOOKUP(LEFT(TRIM(U$6),FIND("~",SUBSTITUTE(U$6," ","~",LEN(TRIM(U$6))-LEN(SUBSTITUTE(TRIM(U$6)," ",""))))-1)&amp;" Total",$B$6:$BB$305,ROW($A186)-5,FALSE))</f>
        <v>0</v>
      </c>
      <c r="V186" s="143">
        <f ca="1">IF(V$5&lt;&gt;"",HLOOKUP(V$5,Functionalization!$G$6:$R$305,ROW($A186)-5,FALSE),IFERROR(INDEX(V$269:V$305,MATCH($F186,$B$269:$B$305,0))/VLOOKUP($F186,$B$269:$BB$305,MATCH(LEFT(TRIM(V$6),FIND("~",SUBSTITUTE(V$6,"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186))*HLOOKUP(LEFT(TRIM(V$6),FIND("~",SUBSTITUTE(V$6," ","~",LEN(TRIM(V$6))-LEN(SUBSTITUTE(TRIM(V$6)," ",""))))-1)&amp;" Total",$B$6:$BB$305,ROW($A186)-5,FALSE))</f>
        <v>0</v>
      </c>
      <c r="W186" s="143">
        <f ca="1">IF(W$5&lt;&gt;"",HLOOKUP(W$5,Functionalization!$G$6:$R$305,ROW($A186)-5,FALSE),IFERROR(INDEX(W$269:W$305,MATCH($F186,$B$269:$B$305,0))/VLOOKUP($F186,$B$269:$BB$305,MATCH(LEFT(TRIM(W$6),FIND("~",SUBSTITUTE(W$6,"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186))*HLOOKUP(LEFT(TRIM(W$6),FIND("~",SUBSTITUTE(W$6," ","~",LEN(TRIM(W$6))-LEN(SUBSTITUTE(TRIM(W$6)," ",""))))-1)&amp;" Total",$B$6:$BB$305,ROW($A186)-5,FALSE))</f>
        <v>0</v>
      </c>
      <c r="X186" s="143">
        <f ca="1">IF(X$5&lt;&gt;"",HLOOKUP(X$5,Functionalization!$G$6:$R$305,ROW($A186)-5,FALSE),IFERROR(INDEX(X$269:X$305,MATCH($F186,$B$269:$B$305,0))/VLOOKUP($F186,$B$269:$BB$305,MATCH(LEFT(TRIM(X$6),FIND("~",SUBSTITUTE(X$6,"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186))*HLOOKUP(LEFT(TRIM(X$6),FIND("~",SUBSTITUTE(X$6," ","~",LEN(TRIM(X$6))-LEN(SUBSTITUTE(TRIM(X$6)," ",""))))-1)&amp;" Total",$B$6:$BB$305,ROW($A186)-5,FALSE))</f>
        <v>0</v>
      </c>
      <c r="Y186" s="143">
        <f ca="1">IF(Y$5&lt;&gt;"",HLOOKUP(Y$5,Functionalization!$G$6:$R$305,ROW($A186)-5,FALSE),IFERROR(INDEX(Y$269:Y$305,MATCH($F186,$B$269:$B$305,0))/VLOOKUP($F186,$B$269:$BB$305,MATCH(LEFT(TRIM(Y$6),FIND("~",SUBSTITUTE(Y$6,"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186))*HLOOKUP(LEFT(TRIM(Y$6),FIND("~",SUBSTITUTE(Y$6," ","~",LEN(TRIM(Y$6))-LEN(SUBSTITUTE(TRIM(Y$6)," ",""))))-1)&amp;" Total",$B$6:$BB$305,ROW($A186)-5,FALSE))</f>
        <v>0</v>
      </c>
      <c r="Z186" s="143">
        <f ca="1">IF(Z$5&lt;&gt;"",HLOOKUP(Z$5,Functionalization!$G$6:$R$305,ROW($A186)-5,FALSE),IFERROR(INDEX(Z$269:Z$305,MATCH($F186,$B$269:$B$305,0))/VLOOKUP($F186,$B$269:$BB$305,MATCH(LEFT(TRIM(Z$6),FIND("~",SUBSTITUTE(Z$6,"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186))*HLOOKUP(LEFT(TRIM(Z$6),FIND("~",SUBSTITUTE(Z$6," ","~",LEN(TRIM(Z$6))-LEN(SUBSTITUTE(TRIM(Z$6)," ",""))))-1)&amp;" Total",$B$6:$BB$305,ROW($A186)-5,FALSE))</f>
        <v>0</v>
      </c>
      <c r="AA186" s="143">
        <f ca="1">IF(AA$5&lt;&gt;"",HLOOKUP(AA$5,Functionalization!$G$6:$R$305,ROW($A186)-5,FALSE),IFERROR(INDEX(AA$269:AA$305,MATCH($F186,$B$269:$B$305,0))/VLOOKUP($F186,$B$269:$BB$305,MATCH(LEFT(TRIM(AA$6),FIND("~",SUBSTITUTE(AA$6,"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186))*HLOOKUP(LEFT(TRIM(AA$6),FIND("~",SUBSTITUTE(AA$6," ","~",LEN(TRIM(AA$6))-LEN(SUBSTITUTE(TRIM(AA$6)," ",""))))-1)&amp;" Total",$B$6:$BB$305,ROW($A186)-5,FALSE))</f>
        <v>0</v>
      </c>
      <c r="AB186" s="143">
        <f ca="1">IF(AB$5&lt;&gt;"",HLOOKUP(AB$5,Functionalization!$G$6:$R$305,ROW($A186)-5,FALSE),IFERROR(INDEX(AB$269:AB$305,MATCH($F186,$B$269:$B$305,0))/VLOOKUP($F186,$B$269:$BB$305,MATCH(LEFT(TRIM(AB$6),FIND("~",SUBSTITUTE(AB$6,"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186))*HLOOKUP(LEFT(TRIM(AB$6),FIND("~",SUBSTITUTE(AB$6," ","~",LEN(TRIM(AB$6))-LEN(SUBSTITUTE(TRIM(AB$6)," ",""))))-1)&amp;" Total",$B$6:$BB$305,ROW($A186)-5,FALSE))</f>
        <v>0</v>
      </c>
      <c r="AC186" s="143">
        <f ca="1">IF(AC$5&lt;&gt;"",HLOOKUP(AC$5,Functionalization!$G$6:$R$305,ROW($A186)-5,FALSE),IFERROR(INDEX(AC$269:AC$305,MATCH($F186,$B$269:$B$305,0))/VLOOKUP($F186,$B$269:$BB$305,MATCH(LEFT(TRIM(AC$6),FIND("~",SUBSTITUTE(AC$6,"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186))*HLOOKUP(LEFT(TRIM(AC$6),FIND("~",SUBSTITUTE(AC$6," ","~",LEN(TRIM(AC$6))-LEN(SUBSTITUTE(TRIM(AC$6)," ",""))))-1)&amp;" Total",$B$6:$BB$305,ROW($A186)-5,FALSE))</f>
        <v>0</v>
      </c>
      <c r="AD186" s="143">
        <f ca="1">IF(AD$5&lt;&gt;"",HLOOKUP(AD$5,Functionalization!$G$6:$R$305,ROW($A186)-5,FALSE),IFERROR(INDEX(AD$269:AD$305,MATCH($F186,$B$269:$B$305,0))/VLOOKUP($F186,$B$269:$BB$305,MATCH(LEFT(TRIM(AD$6),FIND("~",SUBSTITUTE(AD$6,"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186))*HLOOKUP(LEFT(TRIM(AD$6),FIND("~",SUBSTITUTE(AD$6," ","~",LEN(TRIM(AD$6))-LEN(SUBSTITUTE(TRIM(AD$6)," ",""))))-1)&amp;" Total",$B$6:$BB$305,ROW($A186)-5,FALSE))</f>
        <v>0</v>
      </c>
      <c r="AE186" s="143">
        <f ca="1">IF(AE$5&lt;&gt;"",HLOOKUP(AE$5,Functionalization!$G$6:$R$305,ROW($A186)-5,FALSE),IFERROR(INDEX(AE$269:AE$305,MATCH($F186,$B$269:$B$305,0))/VLOOKUP($F186,$B$269:$BB$305,MATCH(LEFT(TRIM(AE$6),FIND("~",SUBSTITUTE(AE$6,"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186))*HLOOKUP(LEFT(TRIM(AE$6),FIND("~",SUBSTITUTE(AE$6," ","~",LEN(TRIM(AE$6))-LEN(SUBSTITUTE(TRIM(AE$6)," ",""))))-1)&amp;" Total",$B$6:$BB$305,ROW($A186)-5,FALSE))</f>
        <v>0</v>
      </c>
      <c r="AF186" s="143">
        <f ca="1">IF(AF$5&lt;&gt;"",HLOOKUP(AF$5,Functionalization!$G$6:$R$305,ROW($A186)-5,FALSE),IFERROR(INDEX(AF$269:AF$305,MATCH($F186,$B$269:$B$305,0))/VLOOKUP($F186,$B$269:$BB$305,MATCH(LEFT(TRIM(AF$6),FIND("~",SUBSTITUTE(AF$6,"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186))*HLOOKUP(LEFT(TRIM(AF$6),FIND("~",SUBSTITUTE(AF$6," ","~",LEN(TRIM(AF$6))-LEN(SUBSTITUTE(TRIM(AF$6)," ",""))))-1)&amp;" Total",$B$6:$BB$305,ROW($A186)-5,FALSE))</f>
        <v>0</v>
      </c>
      <c r="AG186" s="143">
        <f ca="1">IF(AG$5&lt;&gt;"",HLOOKUP(AG$5,Functionalization!$G$6:$R$305,ROW($A186)-5,FALSE),IFERROR(INDEX(AG$269:AG$305,MATCH($F186,$B$269:$B$305,0))/VLOOKUP($F186,$B$269:$BB$305,MATCH(LEFT(TRIM(AG$6),FIND("~",SUBSTITUTE(AG$6,"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186))*HLOOKUP(LEFT(TRIM(AG$6),FIND("~",SUBSTITUTE(AG$6," ","~",LEN(TRIM(AG$6))-LEN(SUBSTITUTE(TRIM(AG$6)," ",""))))-1)&amp;" Total",$B$6:$BB$305,ROW($A186)-5,FALSE))</f>
        <v>0</v>
      </c>
      <c r="AH186" s="143">
        <f ca="1">IF(AH$5&lt;&gt;"",HLOOKUP(AH$5,Functionalization!$G$6:$R$305,ROW($A186)-5,FALSE),IFERROR(INDEX(AH$269:AH$305,MATCH($F186,$B$269:$B$305,0))/VLOOKUP($F186,$B$269:$BB$305,MATCH(LEFT(TRIM(AH$6),FIND("~",SUBSTITUTE(AH$6,"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186))*HLOOKUP(LEFT(TRIM(AH$6),FIND("~",SUBSTITUTE(AH$6," ","~",LEN(TRIM(AH$6))-LEN(SUBSTITUTE(TRIM(AH$6)," ",""))))-1)&amp;" Total",$B$6:$BB$305,ROW($A186)-5,FALSE))</f>
        <v>0</v>
      </c>
      <c r="AI186" s="143">
        <f ca="1">IF(AI$5&lt;&gt;"",HLOOKUP(AI$5,Functionalization!$G$6:$R$305,ROW($A186)-5,FALSE),IFERROR(INDEX(AI$269:AI$305,MATCH($F186,$B$269:$B$305,0))/VLOOKUP($F186,$B$269:$BB$305,MATCH(LEFT(TRIM(AI$6),FIND("~",SUBSTITUTE(AI$6,"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186))*HLOOKUP(LEFT(TRIM(AI$6),FIND("~",SUBSTITUTE(AI$6," ","~",LEN(TRIM(AI$6))-LEN(SUBSTITUTE(TRIM(AI$6)," ",""))))-1)&amp;" Total",$B$6:$BB$305,ROW($A186)-5,FALSE))</f>
        <v>0</v>
      </c>
      <c r="AJ186" s="143">
        <f ca="1">IF(AJ$5&lt;&gt;"",HLOOKUP(AJ$5,Functionalization!$G$6:$R$305,ROW($A186)-5,FALSE),IFERROR(INDEX(AJ$269:AJ$305,MATCH($F186,$B$269:$B$305,0))/VLOOKUP($F186,$B$269:$BB$305,MATCH(LEFT(TRIM(AJ$6),FIND("~",SUBSTITUTE(AJ$6,"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186))*HLOOKUP(LEFT(TRIM(AJ$6),FIND("~",SUBSTITUTE(AJ$6," ","~",LEN(TRIM(AJ$6))-LEN(SUBSTITUTE(TRIM(AJ$6)," ",""))))-1)&amp;" Total",$B$6:$BB$305,ROW($A186)-5,FALSE))</f>
        <v>0</v>
      </c>
      <c r="AK186" s="143">
        <f ca="1">IF(AK$5&lt;&gt;"",HLOOKUP(AK$5,Functionalization!$G$6:$R$305,ROW($A186)-5,FALSE),IFERROR(INDEX(AK$269:AK$305,MATCH($F186,$B$269:$B$305,0))/VLOOKUP($F186,$B$269:$BB$305,MATCH(LEFT(TRIM(AK$6),FIND("~",SUBSTITUTE(AK$6,"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186))*HLOOKUP(LEFT(TRIM(AK$6),FIND("~",SUBSTITUTE(AK$6," ","~",LEN(TRIM(AK$6))-LEN(SUBSTITUTE(TRIM(AK$6)," ",""))))-1)&amp;" Total",$B$6:$BB$305,ROW($A186)-5,FALSE))</f>
        <v>0</v>
      </c>
      <c r="AL186" s="143">
        <f ca="1">IF(AL$5&lt;&gt;"",HLOOKUP(AL$5,Functionalization!$G$6:$R$305,ROW($A186)-5,FALSE),IFERROR(INDEX(AL$269:AL$305,MATCH($F186,$B$269:$B$305,0))/VLOOKUP($F186,$B$269:$BB$305,MATCH(LEFT(TRIM(AL$6),FIND("~",SUBSTITUTE(AL$6,"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186))*HLOOKUP(LEFT(TRIM(AL$6),FIND("~",SUBSTITUTE(AL$6," ","~",LEN(TRIM(AL$6))-LEN(SUBSTITUTE(TRIM(AL$6)," ",""))))-1)&amp;" Total",$B$6:$BB$305,ROW($A186)-5,FALSE))</f>
        <v>0</v>
      </c>
      <c r="AM186" s="143">
        <f ca="1">IF(AM$5&lt;&gt;"",HLOOKUP(AM$5,Functionalization!$G$6:$R$305,ROW($A186)-5,FALSE),IFERROR(INDEX(AM$269:AM$305,MATCH($F186,$B$269:$B$305,0))/VLOOKUP($F186,$B$269:$BB$305,MATCH(LEFT(TRIM(AM$6),FIND("~",SUBSTITUTE(AM$6,"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186))*HLOOKUP(LEFT(TRIM(AM$6),FIND("~",SUBSTITUTE(AM$6," ","~",LEN(TRIM(AM$6))-LEN(SUBSTITUTE(TRIM(AM$6)," ",""))))-1)&amp;" Total",$B$6:$BB$305,ROW($A186)-5,FALSE))</f>
        <v>0</v>
      </c>
      <c r="AN186" s="143">
        <f ca="1">IF(AN$5&lt;&gt;"",HLOOKUP(AN$5,Functionalization!$G$6:$R$305,ROW($A186)-5,FALSE),IFERROR(INDEX(AN$269:AN$305,MATCH($F186,$B$269:$B$305,0))/VLOOKUP($F186,$B$269:$BB$305,MATCH(LEFT(TRIM(AN$6),FIND("~",SUBSTITUTE(AN$6,"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186))*HLOOKUP(LEFT(TRIM(AN$6),FIND("~",SUBSTITUTE(AN$6," ","~",LEN(TRIM(AN$6))-LEN(SUBSTITUTE(TRIM(AN$6)," ",""))))-1)&amp;" Total",$B$6:$BB$305,ROW($A186)-5,FALSE))</f>
        <v>0</v>
      </c>
      <c r="AO186" s="143">
        <f ca="1">IF(AO$5&lt;&gt;"",HLOOKUP(AO$5,Functionalization!$G$6:$R$305,ROW($A186)-5,FALSE),IFERROR(INDEX(AO$269:AO$305,MATCH($F186,$B$269:$B$305,0))/VLOOKUP($F186,$B$269:$BB$305,MATCH(LEFT(TRIM(AO$6),FIND("~",SUBSTITUTE(AO$6,"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186))*HLOOKUP(LEFT(TRIM(AO$6),FIND("~",SUBSTITUTE(AO$6," ","~",LEN(TRIM(AO$6))-LEN(SUBSTITUTE(TRIM(AO$6)," ",""))))-1)&amp;" Total",$B$6:$BB$305,ROW($A186)-5,FALSE))</f>
        <v>0</v>
      </c>
      <c r="AP186" s="143">
        <f ca="1">IF(AP$5&lt;&gt;"",HLOOKUP(AP$5,Functionalization!$G$6:$R$305,ROW($A186)-5,FALSE),IFERROR(INDEX(AP$269:AP$305,MATCH($F186,$B$269:$B$305,0))/VLOOKUP($F186,$B$269:$BB$305,MATCH(LEFT(TRIM(AP$6),FIND("~",SUBSTITUTE(AP$6,"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186))*HLOOKUP(LEFT(TRIM(AP$6),FIND("~",SUBSTITUTE(AP$6," ","~",LEN(TRIM(AP$6))-LEN(SUBSTITUTE(TRIM(AP$6)," ",""))))-1)&amp;" Total",$B$6:$BB$305,ROW($A186)-5,FALSE))</f>
        <v>0</v>
      </c>
      <c r="AQ186" s="143">
        <f ca="1">IF(AQ$5&lt;&gt;"",HLOOKUP(AQ$5,Functionalization!$G$6:$R$305,ROW($A186)-5,FALSE),IFERROR(INDEX(AQ$269:AQ$305,MATCH($F186,$B$269:$B$305,0))/VLOOKUP($F186,$B$269:$BB$305,MATCH(LEFT(TRIM(AQ$6),FIND("~",SUBSTITUTE(AQ$6,"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186))*HLOOKUP(LEFT(TRIM(AQ$6),FIND("~",SUBSTITUTE(AQ$6," ","~",LEN(TRIM(AQ$6))-LEN(SUBSTITUTE(TRIM(AQ$6)," ",""))))-1)&amp;" Total",$B$6:$BB$305,ROW($A186)-5,FALSE))</f>
        <v>0</v>
      </c>
      <c r="AR186" s="143">
        <f ca="1">IF(AR$5&lt;&gt;"",HLOOKUP(AR$5,Functionalization!$G$6:$R$305,ROW($A186)-5,FALSE),IFERROR(INDEX(AR$269:AR$305,MATCH($F186,$B$269:$B$305,0))/VLOOKUP($F186,$B$269:$BB$305,MATCH(LEFT(TRIM(AR$6),FIND("~",SUBSTITUTE(AR$6,"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186))*HLOOKUP(LEFT(TRIM(AR$6),FIND("~",SUBSTITUTE(AR$6," ","~",LEN(TRIM(AR$6))-LEN(SUBSTITUTE(TRIM(AR$6)," ",""))))-1)&amp;" Total",$B$6:$BB$305,ROW($A186)-5,FALSE))</f>
        <v>0</v>
      </c>
      <c r="AS186" s="143">
        <f ca="1">IF(AS$5&lt;&gt;"",HLOOKUP(AS$5,Functionalization!$G$6:$R$305,ROW($A186)-5,FALSE),IFERROR(INDEX(AS$269:AS$305,MATCH($F186,$B$269:$B$305,0))/VLOOKUP($F186,$B$269:$BB$305,MATCH(LEFT(TRIM(AS$6),FIND("~",SUBSTITUTE(AS$6,"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186))*HLOOKUP(LEFT(TRIM(AS$6),FIND("~",SUBSTITUTE(AS$6," ","~",LEN(TRIM(AS$6))-LEN(SUBSTITUTE(TRIM(AS$6)," ",""))))-1)&amp;" Total",$B$6:$BB$305,ROW($A186)-5,FALSE))</f>
        <v>0</v>
      </c>
      <c r="AT186" s="143">
        <f ca="1">IF(AT$5&lt;&gt;"",HLOOKUP(AT$5,Functionalization!$G$6:$R$305,ROW($A186)-5,FALSE),IFERROR(INDEX(AT$269:AT$305,MATCH($F186,$B$269:$B$305,0))/VLOOKUP($F186,$B$269:$BB$305,MATCH(LEFT(TRIM(AT$6),FIND("~",SUBSTITUTE(AT$6,"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186))*HLOOKUP(LEFT(TRIM(AT$6),FIND("~",SUBSTITUTE(AT$6," ","~",LEN(TRIM(AT$6))-LEN(SUBSTITUTE(TRIM(AT$6)," ",""))))-1)&amp;" Total",$B$6:$BB$305,ROW($A186)-5,FALSE))</f>
        <v>0</v>
      </c>
      <c r="AU186" s="143">
        <f ca="1">IF(AU$5&lt;&gt;"",HLOOKUP(AU$5,Functionalization!$G$6:$R$305,ROW($A186)-5,FALSE),IFERROR(INDEX(AU$269:AU$305,MATCH($F186,$B$269:$B$305,0))/VLOOKUP($F186,$B$269:$BB$305,MATCH(LEFT(TRIM(AU$6),FIND("~",SUBSTITUTE(AU$6,"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186))*HLOOKUP(LEFT(TRIM(AU$6),FIND("~",SUBSTITUTE(AU$6," ","~",LEN(TRIM(AU$6))-LEN(SUBSTITUTE(TRIM(AU$6)," ",""))))-1)&amp;" Total",$B$6:$BB$305,ROW($A186)-5,FALSE))</f>
        <v>0</v>
      </c>
      <c r="AV186" s="143">
        <f ca="1">IF(AV$5&lt;&gt;"",HLOOKUP(AV$5,Functionalization!$G$6:$R$305,ROW($A186)-5,FALSE),IFERROR(INDEX(AV$269:AV$305,MATCH($F186,$B$269:$B$305,0))/VLOOKUP($F186,$B$269:$BB$305,MATCH(LEFT(TRIM(AV$6),FIND("~",SUBSTITUTE(AV$6,"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186))*HLOOKUP(LEFT(TRIM(AV$6),FIND("~",SUBSTITUTE(AV$6," ","~",LEN(TRIM(AV$6))-LEN(SUBSTITUTE(TRIM(AV$6)," ",""))))-1)&amp;" Total",$B$6:$BB$305,ROW($A186)-5,FALSE))</f>
        <v>0</v>
      </c>
      <c r="AW186" s="143">
        <f ca="1">IF(AW$5&lt;&gt;"",HLOOKUP(AW$5,Functionalization!$G$6:$R$305,ROW($A186)-5,FALSE),IFERROR(INDEX(AW$269:AW$305,MATCH($F186,$B$269:$B$305,0))/VLOOKUP($F186,$B$269:$BB$305,MATCH(LEFT(TRIM(AW$6),FIND("~",SUBSTITUTE(AW$6,"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186))*HLOOKUP(LEFT(TRIM(AW$6),FIND("~",SUBSTITUTE(AW$6," ","~",LEN(TRIM(AW$6))-LEN(SUBSTITUTE(TRIM(AW$6)," ",""))))-1)&amp;" Total",$B$6:$BB$305,ROW($A186)-5,FALSE))</f>
        <v>0</v>
      </c>
      <c r="AX186" s="143">
        <f ca="1">IF(AX$5&lt;&gt;"",HLOOKUP(AX$5,Functionalization!$G$6:$R$305,ROW($A186)-5,FALSE),IFERROR(INDEX(AX$269:AX$305,MATCH($F186,$B$269:$B$305,0))/VLOOKUP($F186,$B$269:$BB$305,MATCH(LEFT(TRIM(AX$6),FIND("~",SUBSTITUTE(AX$6,"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186))*HLOOKUP(LEFT(TRIM(AX$6),FIND("~",SUBSTITUTE(AX$6," ","~",LEN(TRIM(AX$6))-LEN(SUBSTITUTE(TRIM(AX$6)," ",""))))-1)&amp;" Total",$B$6:$BB$305,ROW($A186)-5,FALSE))</f>
        <v>0</v>
      </c>
      <c r="AY186" s="143">
        <f ca="1">IF(AY$5&lt;&gt;"",HLOOKUP(AY$5,Functionalization!$G$6:$R$305,ROW($A186)-5,FALSE),IFERROR(INDEX(AY$269:AY$305,MATCH($F186,$B$269:$B$305,0))/VLOOKUP($F186,$B$269:$BB$305,MATCH(LEFT(TRIM(AY$6),FIND("~",SUBSTITUTE(AY$6,"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186))*HLOOKUP(LEFT(TRIM(AY$6),FIND("~",SUBSTITUTE(AY$6," ","~",LEN(TRIM(AY$6))-LEN(SUBSTITUTE(TRIM(AY$6)," ",""))))-1)&amp;" Total",$B$6:$BB$305,ROW($A186)-5,FALSE))</f>
        <v>0</v>
      </c>
      <c r="AZ186" s="143">
        <f ca="1">IF(AZ$5&lt;&gt;"",HLOOKUP(AZ$5,Functionalization!$G$6:$R$305,ROW($A186)-5,FALSE),IFERROR(INDEX(AZ$269:AZ$305,MATCH($F186,$B$269:$B$305,0))/VLOOKUP($F186,$B$269:$BB$305,MATCH(LEFT(TRIM(AZ$6),FIND("~",SUBSTITUTE(AZ$6,"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186))*HLOOKUP(LEFT(TRIM(AZ$6),FIND("~",SUBSTITUTE(AZ$6," ","~",LEN(TRIM(AZ$6))-LEN(SUBSTITUTE(TRIM(AZ$6)," ",""))))-1)&amp;" Total",$B$6:$BB$305,ROW($A186)-5,FALSE))</f>
        <v>0</v>
      </c>
      <c r="BA186" s="143">
        <f ca="1">IF(BA$5&lt;&gt;"",HLOOKUP(BA$5,Functionalization!$G$6:$R$305,ROW($A186)-5,FALSE),IFERROR(INDEX(BA$269:BA$305,MATCH($F186,$B$269:$B$305,0))/VLOOKUP($F186,$B$269:$BB$305,MATCH(LEFT(TRIM(BA$6),FIND("~",SUBSTITUTE(BA$6,"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186))*HLOOKUP(LEFT(TRIM(BA$6),FIND("~",SUBSTITUTE(BA$6," ","~",LEN(TRIM(BA$6))-LEN(SUBSTITUTE(TRIM(BA$6)," ",""))))-1)&amp;" Total",$B$6:$BB$305,ROW($A186)-5,FALSE))</f>
        <v>0</v>
      </c>
      <c r="BB186" s="143">
        <f ca="1">IF(BB$5&lt;&gt;"",HLOOKUP(BB$5,Functionalization!$G$6:$R$305,ROW($A186)-5,FALSE),IFERROR(INDEX(BB$269:BB$305,MATCH($F186,$B$269:$B$305,0))/VLOOKUP($F186,$B$269:$BB$305,MATCH(LEFT(TRIM(BB$6),FIND("~",SUBSTITUTE(BB$6,"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186))*HLOOKUP(LEFT(TRIM(BB$6),FIND("~",SUBSTITUTE(BB$6," ","~",LEN(TRIM(BB$6))-LEN(SUBSTITUTE(TRIM(BB$6)," ",""))))-1)&amp;" Total",$B$6:$BB$305,ROW($A186)-5,FALSE))</f>
        <v>0</v>
      </c>
      <c r="BD186" s="79">
        <f ca="1">IFERROR(IF(SUMIF($G$6:$BB$6,BD$6&amp;" Total",$G186:$BB186)-(SUMIF($G$6:$BB$6,BD$6&amp;" "&amp;'Input-Func_Class'!$D$22,$G186:$BB186)+IFERROR(SUMIF($G$6:$BB$6,BD$6&amp;" "&amp;'Input-Func_Class'!$E$22,$G186:$BB186),SUMIF($G$6:$BB$6,BD$6&amp;" "&amp;'Input-Func_Class'!$B$24,$G186:$BB186))+SUMIF($G$6:$BB$6,BD$6&amp;" "&amp;'Input-Func_Class'!$F$22,$G186:$BB186))&lt;Check_Limit,0,1),1)</f>
        <v>0</v>
      </c>
      <c r="BE186" s="79">
        <f ca="1">IFERROR(IF(SUMIF($G$6:$BB$6,BE$6&amp;" Total",$G186:$BB186)-(SUMIF($G$6:$BB$6,BE$6&amp;" "&amp;'Input-Func_Class'!$D$22,$G186:$BB186)+IFERROR(SUMIF($G$6:$BB$6,BE$6&amp;" "&amp;'Input-Func_Class'!$E$22,$G186:$BB186),SUMIF($G$6:$BB$6,BE$6&amp;" "&amp;'Input-Func_Class'!$B$24,$G186:$BB186))+SUMIF($G$6:$BB$6,BE$6&amp;" "&amp;'Input-Func_Class'!$F$22,$G186:$BB186))&lt;Check_Limit,0,1),1)</f>
        <v>0</v>
      </c>
      <c r="BF186" s="79">
        <f ca="1">IFERROR(IF(SUMIF($G$6:$BB$6,BF$6&amp;" Total",$G186:$BB186)-(SUMIF($G$6:$BB$6,BF$6&amp;" "&amp;'Input-Func_Class'!$D$22,$G186:$BB186)+IFERROR(SUMIF($G$6:$BB$6,BF$6&amp;" "&amp;'Input-Func_Class'!$E$22,$G186:$BB186),SUMIF($G$6:$BB$6,BF$6&amp;" "&amp;'Input-Func_Class'!$B$24,$G186:$BB186))+SUMIF($G$6:$BB$6,BF$6&amp;" "&amp;'Input-Func_Class'!$F$22,$G186:$BB186))&lt;Check_Limit,0,1),1)</f>
        <v>0</v>
      </c>
      <c r="BG186" s="79">
        <f ca="1">IFERROR(IF(SUMIF($G$6:$BB$6,BG$6&amp;" Total",$G186:$BB186)-(SUMIF($G$6:$BB$6,BG$6&amp;" "&amp;'Input-Func_Class'!$D$22,$G186:$BB186)+IFERROR(SUMIF($G$6:$BB$6,BG$6&amp;" "&amp;'Input-Func_Class'!$E$22,$G186:$BB186),SUMIF($G$6:$BB$6,BG$6&amp;" "&amp;'Input-Func_Class'!$B$24,$G186:$BB186))+SUMIF($G$6:$BB$6,BG$6&amp;" "&amp;'Input-Func_Class'!$F$22,$G186:$BB186))&lt;Check_Limit,0,1),1)</f>
        <v>0</v>
      </c>
      <c r="BH186" s="79">
        <f ca="1">IFERROR(IF(SUMIF($G$6:$BB$6,BH$6&amp;" Total",$G186:$BB186)-(SUMIF($G$6:$BB$6,BH$6&amp;" "&amp;'Input-Func_Class'!$D$22,$G186:$BB186)+IFERROR(SUMIF($G$6:$BB$6,BH$6&amp;" "&amp;'Input-Func_Class'!$E$22,$G186:$BB186),SUMIF($G$6:$BB$6,BH$6&amp;" "&amp;'Input-Func_Class'!$B$24,$G186:$BB186))+SUMIF($G$6:$BB$6,BH$6&amp;" "&amp;'Input-Func_Class'!$F$22,$G186:$BB186))&lt;Check_Limit,0,1),1)</f>
        <v>0</v>
      </c>
      <c r="BI186" s="79">
        <f ca="1">IFERROR(IF(SUMIF($G$6:$BB$6,BI$6&amp;" Total",$G186:$BB186)-(SUMIF($G$6:$BB$6,BI$6&amp;" "&amp;'Input-Func_Class'!$D$22,$G186:$BB186)+IFERROR(SUMIF($G$6:$BB$6,BI$6&amp;" "&amp;'Input-Func_Class'!$E$22,$G186:$BB186),SUMIF($G$6:$BB$6,BI$6&amp;" "&amp;'Input-Func_Class'!$B$24,$G186:$BB186))+SUMIF($G$6:$BB$6,BI$6&amp;" "&amp;'Input-Func_Class'!$F$22,$G186:$BB186))&lt;Check_Limit,0,1),1)</f>
        <v>0</v>
      </c>
      <c r="BJ186" s="79">
        <f ca="1">IFERROR(IF(SUMIF($G$6:$BB$6,BJ$6&amp;" Total",$G186:$BB186)-(SUMIF($G$6:$BB$6,BJ$6&amp;" "&amp;'Input-Func_Class'!$D$22,$G186:$BB186)+IFERROR(SUMIF($G$6:$BB$6,BJ$6&amp;" "&amp;'Input-Func_Class'!$E$22,$G186:$BB186),SUMIF($G$6:$BB$6,BJ$6&amp;" "&amp;'Input-Func_Class'!$B$24,$G186:$BB186))+SUMIF($G$6:$BB$6,BJ$6&amp;" "&amp;'Input-Func_Class'!$F$22,$G186:$BB186))&lt;Check_Limit,0,1),1)</f>
        <v>0</v>
      </c>
      <c r="BK186" s="79">
        <f ca="1">IFERROR(IF(SUMIF($G$6:$BB$6,BK$6&amp;" Total",$G186:$BB186)-(SUMIF($G$6:$BB$6,BK$6&amp;" "&amp;'Input-Func_Class'!$D$22,$G186:$BB186)+IFERROR(SUMIF($G$6:$BB$6,BK$6&amp;" "&amp;'Input-Func_Class'!$E$22,$G186:$BB186),SUMIF($G$6:$BB$6,BK$6&amp;" "&amp;'Input-Func_Class'!$B$24,$G186:$BB186))+SUMIF($G$6:$BB$6,BK$6&amp;" "&amp;'Input-Func_Class'!$F$22,$G186:$BB186))&lt;Check_Limit,0,1),1)</f>
        <v>0</v>
      </c>
      <c r="BL186" s="79">
        <f ca="1">IFERROR(IF(SUMIF($G$6:$BB$6,BL$6&amp;" Total",$G186:$BB186)-(SUMIF($G$6:$BB$6,BL$6&amp;" "&amp;'Input-Func_Class'!$D$22,$G186:$BB186)+IFERROR(SUMIF($G$6:$BB$6,BL$6&amp;" "&amp;'Input-Func_Class'!$E$22,$G186:$BB186),SUMIF($G$6:$BB$6,BL$6&amp;" "&amp;'Input-Func_Class'!$B$24,$G186:$BB186))+SUMIF($G$6:$BB$6,BL$6&amp;" "&amp;'Input-Func_Class'!$F$22,$G186:$BB186))&lt;Check_Limit,0,1),1)</f>
        <v>0</v>
      </c>
      <c r="BM186" s="79">
        <f ca="1">IFERROR(IF(SUMIF($G$6:$BB$6,BM$6&amp;" Total",$G186:$BB186)-(SUMIF($G$6:$BB$6,BM$6&amp;" "&amp;'Input-Func_Class'!$D$22,$G186:$BB186)+IFERROR(SUMIF($G$6:$BB$6,BM$6&amp;" "&amp;'Input-Func_Class'!$E$22,$G186:$BB186),SUMIF($G$6:$BB$6,BM$6&amp;" "&amp;'Input-Func_Class'!$B$24,$G186:$BB186))+SUMIF($G$6:$BB$6,BM$6&amp;" "&amp;'Input-Func_Class'!$F$22,$G186:$BB186))&lt;Check_Limit,0,1),1)</f>
        <v>0</v>
      </c>
      <c r="BN186" s="79">
        <f ca="1">IFERROR(IF(SUMIF($G$6:$BB$6,BN$6&amp;" Total",$G186:$BB186)-(SUMIF($G$6:$BB$6,BN$6&amp;" "&amp;'Input-Func_Class'!$D$22,$G186:$BB186)+IFERROR(SUMIF($G$6:$BB$6,BN$6&amp;" "&amp;'Input-Func_Class'!$E$22,$G186:$BB186),SUMIF($G$6:$BB$6,BN$6&amp;" "&amp;'Input-Func_Class'!$B$24,$G186:$BB186))+SUMIF($G$6:$BB$6,BN$6&amp;" "&amp;'Input-Func_Class'!$F$22,$G186:$BB186))&lt;Check_Limit,0,1),1)</f>
        <v>0</v>
      </c>
      <c r="BO186" s="79">
        <f ca="1">IFERROR(IF(SUMIF($G$6:$BB$6,BO$6&amp;" Total",$G186:$BB186)-(SUMIF($G$6:$BB$6,BO$6&amp;" "&amp;'Input-Func_Class'!$D$22,$G186:$BB186)+IFERROR(SUMIF($G$6:$BB$6,BO$6&amp;" "&amp;'Input-Func_Class'!$E$22,$G186:$BB186),SUMIF($G$6:$BB$6,BO$6&amp;" "&amp;'Input-Func_Class'!$B$24,$G186:$BB186))+SUMIF($G$6:$BB$6,BO$6&amp;" "&amp;'Input-Func_Class'!$F$22,$G186:$BB186))&lt;Check_Limit,0,1),1)</f>
        <v>0</v>
      </c>
    </row>
    <row r="187" spans="1:67" outlineLevel="1">
      <c r="A187" s="113">
        <f>IF(ISBLANK('Input-Accounts'!A187),"",'Input-Accounts'!A187)</f>
        <v>160</v>
      </c>
      <c r="B187" s="17" t="str">
        <f>IF(ISBLANK('Input-Accounts'!B187),"",'Input-Accounts'!B187)</f>
        <v>General Advertising expenses</v>
      </c>
      <c r="C187" s="113">
        <f>IF(ISBLANK('Input-Accounts'!C187),"",'Input-Accounts'!C187)</f>
        <v>930.1</v>
      </c>
      <c r="D187" s="143">
        <f>Functionalization!$D187</f>
        <v>0</v>
      </c>
      <c r="E187" s="143">
        <f t="shared" si="45"/>
        <v>0</v>
      </c>
      <c r="F187" s="89" t="str">
        <f>IF($D187=0,"-",IF('Input-Accounts'!$E187&lt;&gt;0,'Input-Accounts'!$E187,'Input-Accounts'!$G187))</f>
        <v>-</v>
      </c>
      <c r="G187" s="143">
        <f ca="1">IF(G$5&lt;&gt;"",HLOOKUP(G$5,Functionalization!$G$6:$R$305,ROW($A187)-5,FALSE),IFERROR(INDEX(G$269:G$305,MATCH($F187,$B$269:$B$305,0))/VLOOKUP($F187,$B$269:$BB$305,MATCH(LEFT(TRIM(G$6),FIND("~",SUBSTITUTE(G$6,"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187))*HLOOKUP(LEFT(TRIM(G$6),FIND("~",SUBSTITUTE(G$6," ","~",LEN(TRIM(G$6))-LEN(SUBSTITUTE(TRIM(G$6)," ",""))))-1)&amp;" Total",$B$6:$BB$305,ROW($A187)-5,FALSE))</f>
        <v>0</v>
      </c>
      <c r="H187" s="143">
        <f ca="1">IF(H$5&lt;&gt;"",HLOOKUP(H$5,Functionalization!$G$6:$R$305,ROW($A187)-5,FALSE),IFERROR(INDEX(H$269:H$305,MATCH($F187,$B$269:$B$305,0))/VLOOKUP($F187,$B$269:$BB$305,MATCH(LEFT(TRIM(H$6),FIND("~",SUBSTITUTE(H$6,"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187))*HLOOKUP(LEFT(TRIM(H$6),FIND("~",SUBSTITUTE(H$6," ","~",LEN(TRIM(H$6))-LEN(SUBSTITUTE(TRIM(H$6)," ",""))))-1)&amp;" Total",$B$6:$BB$305,ROW($A187)-5,FALSE))</f>
        <v>0</v>
      </c>
      <c r="I187" s="143">
        <f ca="1">IF(I$5&lt;&gt;"",HLOOKUP(I$5,Functionalization!$G$6:$R$305,ROW($A187)-5,FALSE),IFERROR(INDEX(I$269:I$305,MATCH($F187,$B$269:$B$305,0))/VLOOKUP($F187,$B$269:$BB$305,MATCH(LEFT(TRIM(I$6),FIND("~",SUBSTITUTE(I$6,"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187))*HLOOKUP(LEFT(TRIM(I$6),FIND("~",SUBSTITUTE(I$6," ","~",LEN(TRIM(I$6))-LEN(SUBSTITUTE(TRIM(I$6)," ",""))))-1)&amp;" Total",$B$6:$BB$305,ROW($A187)-5,FALSE))</f>
        <v>0</v>
      </c>
      <c r="J187" s="143">
        <f ca="1">IF(J$5&lt;&gt;"",HLOOKUP(J$5,Functionalization!$G$6:$R$305,ROW($A187)-5,FALSE),IFERROR(INDEX(J$269:J$305,MATCH($F187,$B$269:$B$305,0))/VLOOKUP($F187,$B$269:$BB$305,MATCH(LEFT(TRIM(J$6),FIND("~",SUBSTITUTE(J$6,"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187))*HLOOKUP(LEFT(TRIM(J$6),FIND("~",SUBSTITUTE(J$6," ","~",LEN(TRIM(J$6))-LEN(SUBSTITUTE(TRIM(J$6)," ",""))))-1)&amp;" Total",$B$6:$BB$305,ROW($A187)-5,FALSE))</f>
        <v>0</v>
      </c>
      <c r="K187" s="143">
        <f ca="1">IF(K$5&lt;&gt;"",HLOOKUP(K$5,Functionalization!$G$6:$R$305,ROW($A187)-5,FALSE),IFERROR(INDEX(K$269:K$305,MATCH($F187,$B$269:$B$305,0))/VLOOKUP($F187,$B$269:$BB$305,MATCH(LEFT(TRIM(K$6),FIND("~",SUBSTITUTE(K$6,"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187))*HLOOKUP(LEFT(TRIM(K$6),FIND("~",SUBSTITUTE(K$6," ","~",LEN(TRIM(K$6))-LEN(SUBSTITUTE(TRIM(K$6)," ",""))))-1)&amp;" Total",$B$6:$BB$305,ROW($A187)-5,FALSE))</f>
        <v>0</v>
      </c>
      <c r="L187" s="143">
        <f ca="1">IF(L$5&lt;&gt;"",HLOOKUP(L$5,Functionalization!$G$6:$R$305,ROW($A187)-5,FALSE),IFERROR(INDEX(L$269:L$305,MATCH($F187,$B$269:$B$305,0))/VLOOKUP($F187,$B$269:$BB$305,MATCH(LEFT(TRIM(L$6),FIND("~",SUBSTITUTE(L$6,"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187))*HLOOKUP(LEFT(TRIM(L$6),FIND("~",SUBSTITUTE(L$6," ","~",LEN(TRIM(L$6))-LEN(SUBSTITUTE(TRIM(L$6)," ",""))))-1)&amp;" Total",$B$6:$BB$305,ROW($A187)-5,FALSE))</f>
        <v>0</v>
      </c>
      <c r="M187" s="143">
        <f ca="1">IF(M$5&lt;&gt;"",HLOOKUP(M$5,Functionalization!$G$6:$R$305,ROW($A187)-5,FALSE),IFERROR(INDEX(M$269:M$305,MATCH($F187,$B$269:$B$305,0))/VLOOKUP($F187,$B$269:$BB$305,MATCH(LEFT(TRIM(M$6),FIND("~",SUBSTITUTE(M$6,"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187))*HLOOKUP(LEFT(TRIM(M$6),FIND("~",SUBSTITUTE(M$6," ","~",LEN(TRIM(M$6))-LEN(SUBSTITUTE(TRIM(M$6)," ",""))))-1)&amp;" Total",$B$6:$BB$305,ROW($A187)-5,FALSE))</f>
        <v>0</v>
      </c>
      <c r="N187" s="143">
        <f ca="1">IF(N$5&lt;&gt;"",HLOOKUP(N$5,Functionalization!$G$6:$R$305,ROW($A187)-5,FALSE),IFERROR(INDEX(N$269:N$305,MATCH($F187,$B$269:$B$305,0))/VLOOKUP($F187,$B$269:$BB$305,MATCH(LEFT(TRIM(N$6),FIND("~",SUBSTITUTE(N$6,"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187))*HLOOKUP(LEFT(TRIM(N$6),FIND("~",SUBSTITUTE(N$6," ","~",LEN(TRIM(N$6))-LEN(SUBSTITUTE(TRIM(N$6)," ",""))))-1)&amp;" Total",$B$6:$BB$305,ROW($A187)-5,FALSE))</f>
        <v>0</v>
      </c>
      <c r="O187" s="143">
        <f ca="1">IF(O$5&lt;&gt;"",HLOOKUP(O$5,Functionalization!$G$6:$R$305,ROW($A187)-5,FALSE),IFERROR(INDEX(O$269:O$305,MATCH($F187,$B$269:$B$305,0))/VLOOKUP($F187,$B$269:$BB$305,MATCH(LEFT(TRIM(O$6),FIND("~",SUBSTITUTE(O$6,"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187))*HLOOKUP(LEFT(TRIM(O$6),FIND("~",SUBSTITUTE(O$6," ","~",LEN(TRIM(O$6))-LEN(SUBSTITUTE(TRIM(O$6)," ",""))))-1)&amp;" Total",$B$6:$BB$305,ROW($A187)-5,FALSE))</f>
        <v>0</v>
      </c>
      <c r="P187" s="143">
        <f ca="1">IF(P$5&lt;&gt;"",HLOOKUP(P$5,Functionalization!$G$6:$R$305,ROW($A187)-5,FALSE),IFERROR(INDEX(P$269:P$305,MATCH($F187,$B$269:$B$305,0))/VLOOKUP($F187,$B$269:$BB$305,MATCH(LEFT(TRIM(P$6),FIND("~",SUBSTITUTE(P$6,"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187))*HLOOKUP(LEFT(TRIM(P$6),FIND("~",SUBSTITUTE(P$6," ","~",LEN(TRIM(P$6))-LEN(SUBSTITUTE(TRIM(P$6)," ",""))))-1)&amp;" Total",$B$6:$BB$305,ROW($A187)-5,FALSE))</f>
        <v>0</v>
      </c>
      <c r="Q187" s="143">
        <f ca="1">IF(Q$5&lt;&gt;"",HLOOKUP(Q$5,Functionalization!$G$6:$R$305,ROW($A187)-5,FALSE),IFERROR(INDEX(Q$269:Q$305,MATCH($F187,$B$269:$B$305,0))/VLOOKUP($F187,$B$269:$BB$305,MATCH(LEFT(TRIM(Q$6),FIND("~",SUBSTITUTE(Q$6,"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187))*HLOOKUP(LEFT(TRIM(Q$6),FIND("~",SUBSTITUTE(Q$6," ","~",LEN(TRIM(Q$6))-LEN(SUBSTITUTE(TRIM(Q$6)," ",""))))-1)&amp;" Total",$B$6:$BB$305,ROW($A187)-5,FALSE))</f>
        <v>0</v>
      </c>
      <c r="R187" s="143">
        <f ca="1">IF(R$5&lt;&gt;"",HLOOKUP(R$5,Functionalization!$G$6:$R$305,ROW($A187)-5,FALSE),IFERROR(INDEX(R$269:R$305,MATCH($F187,$B$269:$B$305,0))/VLOOKUP($F187,$B$269:$BB$305,MATCH(LEFT(TRIM(R$6),FIND("~",SUBSTITUTE(R$6,"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187))*HLOOKUP(LEFT(TRIM(R$6),FIND("~",SUBSTITUTE(R$6," ","~",LEN(TRIM(R$6))-LEN(SUBSTITUTE(TRIM(R$6)," ",""))))-1)&amp;" Total",$B$6:$BB$305,ROW($A187)-5,FALSE))</f>
        <v>0</v>
      </c>
      <c r="S187" s="143">
        <f ca="1">IF(S$5&lt;&gt;"",HLOOKUP(S$5,Functionalization!$G$6:$R$305,ROW($A187)-5,FALSE),IFERROR(INDEX(S$269:S$305,MATCH($F187,$B$269:$B$305,0))/VLOOKUP($F187,$B$269:$BB$305,MATCH(LEFT(TRIM(S$6),FIND("~",SUBSTITUTE(S$6,"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187))*HLOOKUP(LEFT(TRIM(S$6),FIND("~",SUBSTITUTE(S$6," ","~",LEN(TRIM(S$6))-LEN(SUBSTITUTE(TRIM(S$6)," ",""))))-1)&amp;" Total",$B$6:$BB$305,ROW($A187)-5,FALSE))</f>
        <v>0</v>
      </c>
      <c r="T187" s="143">
        <f ca="1">IF(T$5&lt;&gt;"",HLOOKUP(T$5,Functionalization!$G$6:$R$305,ROW($A187)-5,FALSE),IFERROR(INDEX(T$269:T$305,MATCH($F187,$B$269:$B$305,0))/VLOOKUP($F187,$B$269:$BB$305,MATCH(LEFT(TRIM(T$6),FIND("~",SUBSTITUTE(T$6,"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187))*HLOOKUP(LEFT(TRIM(T$6),FIND("~",SUBSTITUTE(T$6," ","~",LEN(TRIM(T$6))-LEN(SUBSTITUTE(TRIM(T$6)," ",""))))-1)&amp;" Total",$B$6:$BB$305,ROW($A187)-5,FALSE))</f>
        <v>0</v>
      </c>
      <c r="U187" s="143">
        <f ca="1">IF(U$5&lt;&gt;"",HLOOKUP(U$5,Functionalization!$G$6:$R$305,ROW($A187)-5,FALSE),IFERROR(INDEX(U$269:U$305,MATCH($F187,$B$269:$B$305,0))/VLOOKUP($F187,$B$269:$BB$305,MATCH(LEFT(TRIM(U$6),FIND("~",SUBSTITUTE(U$6,"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187))*HLOOKUP(LEFT(TRIM(U$6),FIND("~",SUBSTITUTE(U$6," ","~",LEN(TRIM(U$6))-LEN(SUBSTITUTE(TRIM(U$6)," ",""))))-1)&amp;" Total",$B$6:$BB$305,ROW($A187)-5,FALSE))</f>
        <v>0</v>
      </c>
      <c r="V187" s="143">
        <f ca="1">IF(V$5&lt;&gt;"",HLOOKUP(V$5,Functionalization!$G$6:$R$305,ROW($A187)-5,FALSE),IFERROR(INDEX(V$269:V$305,MATCH($F187,$B$269:$B$305,0))/VLOOKUP($F187,$B$269:$BB$305,MATCH(LEFT(TRIM(V$6),FIND("~",SUBSTITUTE(V$6,"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187))*HLOOKUP(LEFT(TRIM(V$6),FIND("~",SUBSTITUTE(V$6," ","~",LEN(TRIM(V$6))-LEN(SUBSTITUTE(TRIM(V$6)," ",""))))-1)&amp;" Total",$B$6:$BB$305,ROW($A187)-5,FALSE))</f>
        <v>0</v>
      </c>
      <c r="W187" s="143">
        <f ca="1">IF(W$5&lt;&gt;"",HLOOKUP(W$5,Functionalization!$G$6:$R$305,ROW($A187)-5,FALSE),IFERROR(INDEX(W$269:W$305,MATCH($F187,$B$269:$B$305,0))/VLOOKUP($F187,$B$269:$BB$305,MATCH(LEFT(TRIM(W$6),FIND("~",SUBSTITUTE(W$6,"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187))*HLOOKUP(LEFT(TRIM(W$6),FIND("~",SUBSTITUTE(W$6," ","~",LEN(TRIM(W$6))-LEN(SUBSTITUTE(TRIM(W$6)," ",""))))-1)&amp;" Total",$B$6:$BB$305,ROW($A187)-5,FALSE))</f>
        <v>0</v>
      </c>
      <c r="X187" s="143">
        <f ca="1">IF(X$5&lt;&gt;"",HLOOKUP(X$5,Functionalization!$G$6:$R$305,ROW($A187)-5,FALSE),IFERROR(INDEX(X$269:X$305,MATCH($F187,$B$269:$B$305,0))/VLOOKUP($F187,$B$269:$BB$305,MATCH(LEFT(TRIM(X$6),FIND("~",SUBSTITUTE(X$6,"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187))*HLOOKUP(LEFT(TRIM(X$6),FIND("~",SUBSTITUTE(X$6," ","~",LEN(TRIM(X$6))-LEN(SUBSTITUTE(TRIM(X$6)," ",""))))-1)&amp;" Total",$B$6:$BB$305,ROW($A187)-5,FALSE))</f>
        <v>0</v>
      </c>
      <c r="Y187" s="143">
        <f ca="1">IF(Y$5&lt;&gt;"",HLOOKUP(Y$5,Functionalization!$G$6:$R$305,ROW($A187)-5,FALSE),IFERROR(INDEX(Y$269:Y$305,MATCH($F187,$B$269:$B$305,0))/VLOOKUP($F187,$B$269:$BB$305,MATCH(LEFT(TRIM(Y$6),FIND("~",SUBSTITUTE(Y$6,"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187))*HLOOKUP(LEFT(TRIM(Y$6),FIND("~",SUBSTITUTE(Y$6," ","~",LEN(TRIM(Y$6))-LEN(SUBSTITUTE(TRIM(Y$6)," ",""))))-1)&amp;" Total",$B$6:$BB$305,ROW($A187)-5,FALSE))</f>
        <v>0</v>
      </c>
      <c r="Z187" s="143">
        <f ca="1">IF(Z$5&lt;&gt;"",HLOOKUP(Z$5,Functionalization!$G$6:$R$305,ROW($A187)-5,FALSE),IFERROR(INDEX(Z$269:Z$305,MATCH($F187,$B$269:$B$305,0))/VLOOKUP($F187,$B$269:$BB$305,MATCH(LEFT(TRIM(Z$6),FIND("~",SUBSTITUTE(Z$6,"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187))*HLOOKUP(LEFT(TRIM(Z$6),FIND("~",SUBSTITUTE(Z$6," ","~",LEN(TRIM(Z$6))-LEN(SUBSTITUTE(TRIM(Z$6)," ",""))))-1)&amp;" Total",$B$6:$BB$305,ROW($A187)-5,FALSE))</f>
        <v>0</v>
      </c>
      <c r="AA187" s="143">
        <f ca="1">IF(AA$5&lt;&gt;"",HLOOKUP(AA$5,Functionalization!$G$6:$R$305,ROW($A187)-5,FALSE),IFERROR(INDEX(AA$269:AA$305,MATCH($F187,$B$269:$B$305,0))/VLOOKUP($F187,$B$269:$BB$305,MATCH(LEFT(TRIM(AA$6),FIND("~",SUBSTITUTE(AA$6,"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187))*HLOOKUP(LEFT(TRIM(AA$6),FIND("~",SUBSTITUTE(AA$6," ","~",LEN(TRIM(AA$6))-LEN(SUBSTITUTE(TRIM(AA$6)," ",""))))-1)&amp;" Total",$B$6:$BB$305,ROW($A187)-5,FALSE))</f>
        <v>0</v>
      </c>
      <c r="AB187" s="143">
        <f ca="1">IF(AB$5&lt;&gt;"",HLOOKUP(AB$5,Functionalization!$G$6:$R$305,ROW($A187)-5,FALSE),IFERROR(INDEX(AB$269:AB$305,MATCH($F187,$B$269:$B$305,0))/VLOOKUP($F187,$B$269:$BB$305,MATCH(LEFT(TRIM(AB$6),FIND("~",SUBSTITUTE(AB$6,"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187))*HLOOKUP(LEFT(TRIM(AB$6),FIND("~",SUBSTITUTE(AB$6," ","~",LEN(TRIM(AB$6))-LEN(SUBSTITUTE(TRIM(AB$6)," ",""))))-1)&amp;" Total",$B$6:$BB$305,ROW($A187)-5,FALSE))</f>
        <v>0</v>
      </c>
      <c r="AC187" s="143">
        <f ca="1">IF(AC$5&lt;&gt;"",HLOOKUP(AC$5,Functionalization!$G$6:$R$305,ROW($A187)-5,FALSE),IFERROR(INDEX(AC$269:AC$305,MATCH($F187,$B$269:$B$305,0))/VLOOKUP($F187,$B$269:$BB$305,MATCH(LEFT(TRIM(AC$6),FIND("~",SUBSTITUTE(AC$6,"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187))*HLOOKUP(LEFT(TRIM(AC$6),FIND("~",SUBSTITUTE(AC$6," ","~",LEN(TRIM(AC$6))-LEN(SUBSTITUTE(TRIM(AC$6)," ",""))))-1)&amp;" Total",$B$6:$BB$305,ROW($A187)-5,FALSE))</f>
        <v>0</v>
      </c>
      <c r="AD187" s="143">
        <f ca="1">IF(AD$5&lt;&gt;"",HLOOKUP(AD$5,Functionalization!$G$6:$R$305,ROW($A187)-5,FALSE),IFERROR(INDEX(AD$269:AD$305,MATCH($F187,$B$269:$B$305,0))/VLOOKUP($F187,$B$269:$BB$305,MATCH(LEFT(TRIM(AD$6),FIND("~",SUBSTITUTE(AD$6,"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187))*HLOOKUP(LEFT(TRIM(AD$6),FIND("~",SUBSTITUTE(AD$6," ","~",LEN(TRIM(AD$6))-LEN(SUBSTITUTE(TRIM(AD$6)," ",""))))-1)&amp;" Total",$B$6:$BB$305,ROW($A187)-5,FALSE))</f>
        <v>0</v>
      </c>
      <c r="AE187" s="143">
        <f ca="1">IF(AE$5&lt;&gt;"",HLOOKUP(AE$5,Functionalization!$G$6:$R$305,ROW($A187)-5,FALSE),IFERROR(INDEX(AE$269:AE$305,MATCH($F187,$B$269:$B$305,0))/VLOOKUP($F187,$B$269:$BB$305,MATCH(LEFT(TRIM(AE$6),FIND("~",SUBSTITUTE(AE$6,"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187))*HLOOKUP(LEFT(TRIM(AE$6),FIND("~",SUBSTITUTE(AE$6," ","~",LEN(TRIM(AE$6))-LEN(SUBSTITUTE(TRIM(AE$6)," ",""))))-1)&amp;" Total",$B$6:$BB$305,ROW($A187)-5,FALSE))</f>
        <v>0</v>
      </c>
      <c r="AF187" s="143">
        <f ca="1">IF(AF$5&lt;&gt;"",HLOOKUP(AF$5,Functionalization!$G$6:$R$305,ROW($A187)-5,FALSE),IFERROR(INDEX(AF$269:AF$305,MATCH($F187,$B$269:$B$305,0))/VLOOKUP($F187,$B$269:$BB$305,MATCH(LEFT(TRIM(AF$6),FIND("~",SUBSTITUTE(AF$6,"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187))*HLOOKUP(LEFT(TRIM(AF$6),FIND("~",SUBSTITUTE(AF$6," ","~",LEN(TRIM(AF$6))-LEN(SUBSTITUTE(TRIM(AF$6)," ",""))))-1)&amp;" Total",$B$6:$BB$305,ROW($A187)-5,FALSE))</f>
        <v>0</v>
      </c>
      <c r="AG187" s="143">
        <f ca="1">IF(AG$5&lt;&gt;"",HLOOKUP(AG$5,Functionalization!$G$6:$R$305,ROW($A187)-5,FALSE),IFERROR(INDEX(AG$269:AG$305,MATCH($F187,$B$269:$B$305,0))/VLOOKUP($F187,$B$269:$BB$305,MATCH(LEFT(TRIM(AG$6),FIND("~",SUBSTITUTE(AG$6,"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187))*HLOOKUP(LEFT(TRIM(AG$6),FIND("~",SUBSTITUTE(AG$6," ","~",LEN(TRIM(AG$6))-LEN(SUBSTITUTE(TRIM(AG$6)," ",""))))-1)&amp;" Total",$B$6:$BB$305,ROW($A187)-5,FALSE))</f>
        <v>0</v>
      </c>
      <c r="AH187" s="143">
        <f ca="1">IF(AH$5&lt;&gt;"",HLOOKUP(AH$5,Functionalization!$G$6:$R$305,ROW($A187)-5,FALSE),IFERROR(INDEX(AH$269:AH$305,MATCH($F187,$B$269:$B$305,0))/VLOOKUP($F187,$B$269:$BB$305,MATCH(LEFT(TRIM(AH$6),FIND("~",SUBSTITUTE(AH$6,"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187))*HLOOKUP(LEFT(TRIM(AH$6),FIND("~",SUBSTITUTE(AH$6," ","~",LEN(TRIM(AH$6))-LEN(SUBSTITUTE(TRIM(AH$6)," ",""))))-1)&amp;" Total",$B$6:$BB$305,ROW($A187)-5,FALSE))</f>
        <v>0</v>
      </c>
      <c r="AI187" s="143">
        <f ca="1">IF(AI$5&lt;&gt;"",HLOOKUP(AI$5,Functionalization!$G$6:$R$305,ROW($A187)-5,FALSE),IFERROR(INDEX(AI$269:AI$305,MATCH($F187,$B$269:$B$305,0))/VLOOKUP($F187,$B$269:$BB$305,MATCH(LEFT(TRIM(AI$6),FIND("~",SUBSTITUTE(AI$6,"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187))*HLOOKUP(LEFT(TRIM(AI$6),FIND("~",SUBSTITUTE(AI$6," ","~",LEN(TRIM(AI$6))-LEN(SUBSTITUTE(TRIM(AI$6)," ",""))))-1)&amp;" Total",$B$6:$BB$305,ROW($A187)-5,FALSE))</f>
        <v>0</v>
      </c>
      <c r="AJ187" s="143">
        <f ca="1">IF(AJ$5&lt;&gt;"",HLOOKUP(AJ$5,Functionalization!$G$6:$R$305,ROW($A187)-5,FALSE),IFERROR(INDEX(AJ$269:AJ$305,MATCH($F187,$B$269:$B$305,0))/VLOOKUP($F187,$B$269:$BB$305,MATCH(LEFT(TRIM(AJ$6),FIND("~",SUBSTITUTE(AJ$6,"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187))*HLOOKUP(LEFT(TRIM(AJ$6),FIND("~",SUBSTITUTE(AJ$6," ","~",LEN(TRIM(AJ$6))-LEN(SUBSTITUTE(TRIM(AJ$6)," ",""))))-1)&amp;" Total",$B$6:$BB$305,ROW($A187)-5,FALSE))</f>
        <v>0</v>
      </c>
      <c r="AK187" s="143">
        <f ca="1">IF(AK$5&lt;&gt;"",HLOOKUP(AK$5,Functionalization!$G$6:$R$305,ROW($A187)-5,FALSE),IFERROR(INDEX(AK$269:AK$305,MATCH($F187,$B$269:$B$305,0))/VLOOKUP($F187,$B$269:$BB$305,MATCH(LEFT(TRIM(AK$6),FIND("~",SUBSTITUTE(AK$6,"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187))*HLOOKUP(LEFT(TRIM(AK$6),FIND("~",SUBSTITUTE(AK$6," ","~",LEN(TRIM(AK$6))-LEN(SUBSTITUTE(TRIM(AK$6)," ",""))))-1)&amp;" Total",$B$6:$BB$305,ROW($A187)-5,FALSE))</f>
        <v>0</v>
      </c>
      <c r="AL187" s="143">
        <f ca="1">IF(AL$5&lt;&gt;"",HLOOKUP(AL$5,Functionalization!$G$6:$R$305,ROW($A187)-5,FALSE),IFERROR(INDEX(AL$269:AL$305,MATCH($F187,$B$269:$B$305,0))/VLOOKUP($F187,$B$269:$BB$305,MATCH(LEFT(TRIM(AL$6),FIND("~",SUBSTITUTE(AL$6,"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187))*HLOOKUP(LEFT(TRIM(AL$6),FIND("~",SUBSTITUTE(AL$6," ","~",LEN(TRIM(AL$6))-LEN(SUBSTITUTE(TRIM(AL$6)," ",""))))-1)&amp;" Total",$B$6:$BB$305,ROW($A187)-5,FALSE))</f>
        <v>0</v>
      </c>
      <c r="AM187" s="143">
        <f ca="1">IF(AM$5&lt;&gt;"",HLOOKUP(AM$5,Functionalization!$G$6:$R$305,ROW($A187)-5,FALSE),IFERROR(INDEX(AM$269:AM$305,MATCH($F187,$B$269:$B$305,0))/VLOOKUP($F187,$B$269:$BB$305,MATCH(LEFT(TRIM(AM$6),FIND("~",SUBSTITUTE(AM$6,"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187))*HLOOKUP(LEFT(TRIM(AM$6),FIND("~",SUBSTITUTE(AM$6," ","~",LEN(TRIM(AM$6))-LEN(SUBSTITUTE(TRIM(AM$6)," ",""))))-1)&amp;" Total",$B$6:$BB$305,ROW($A187)-5,FALSE))</f>
        <v>0</v>
      </c>
      <c r="AN187" s="143">
        <f ca="1">IF(AN$5&lt;&gt;"",HLOOKUP(AN$5,Functionalization!$G$6:$R$305,ROW($A187)-5,FALSE),IFERROR(INDEX(AN$269:AN$305,MATCH($F187,$B$269:$B$305,0))/VLOOKUP($F187,$B$269:$BB$305,MATCH(LEFT(TRIM(AN$6),FIND("~",SUBSTITUTE(AN$6,"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187))*HLOOKUP(LEFT(TRIM(AN$6),FIND("~",SUBSTITUTE(AN$6," ","~",LEN(TRIM(AN$6))-LEN(SUBSTITUTE(TRIM(AN$6)," ",""))))-1)&amp;" Total",$B$6:$BB$305,ROW($A187)-5,FALSE))</f>
        <v>0</v>
      </c>
      <c r="AO187" s="143">
        <f ca="1">IF(AO$5&lt;&gt;"",HLOOKUP(AO$5,Functionalization!$G$6:$R$305,ROW($A187)-5,FALSE),IFERROR(INDEX(AO$269:AO$305,MATCH($F187,$B$269:$B$305,0))/VLOOKUP($F187,$B$269:$BB$305,MATCH(LEFT(TRIM(AO$6),FIND("~",SUBSTITUTE(AO$6,"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187))*HLOOKUP(LEFT(TRIM(AO$6),FIND("~",SUBSTITUTE(AO$6," ","~",LEN(TRIM(AO$6))-LEN(SUBSTITUTE(TRIM(AO$6)," ",""))))-1)&amp;" Total",$B$6:$BB$305,ROW($A187)-5,FALSE))</f>
        <v>0</v>
      </c>
      <c r="AP187" s="143">
        <f ca="1">IF(AP$5&lt;&gt;"",HLOOKUP(AP$5,Functionalization!$G$6:$R$305,ROW($A187)-5,FALSE),IFERROR(INDEX(AP$269:AP$305,MATCH($F187,$B$269:$B$305,0))/VLOOKUP($F187,$B$269:$BB$305,MATCH(LEFT(TRIM(AP$6),FIND("~",SUBSTITUTE(AP$6,"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187))*HLOOKUP(LEFT(TRIM(AP$6),FIND("~",SUBSTITUTE(AP$6," ","~",LEN(TRIM(AP$6))-LEN(SUBSTITUTE(TRIM(AP$6)," ",""))))-1)&amp;" Total",$B$6:$BB$305,ROW($A187)-5,FALSE))</f>
        <v>0</v>
      </c>
      <c r="AQ187" s="143">
        <f ca="1">IF(AQ$5&lt;&gt;"",HLOOKUP(AQ$5,Functionalization!$G$6:$R$305,ROW($A187)-5,FALSE),IFERROR(INDEX(AQ$269:AQ$305,MATCH($F187,$B$269:$B$305,0))/VLOOKUP($F187,$B$269:$BB$305,MATCH(LEFT(TRIM(AQ$6),FIND("~",SUBSTITUTE(AQ$6,"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187))*HLOOKUP(LEFT(TRIM(AQ$6),FIND("~",SUBSTITUTE(AQ$6," ","~",LEN(TRIM(AQ$6))-LEN(SUBSTITUTE(TRIM(AQ$6)," ",""))))-1)&amp;" Total",$B$6:$BB$305,ROW($A187)-5,FALSE))</f>
        <v>0</v>
      </c>
      <c r="AR187" s="143">
        <f ca="1">IF(AR$5&lt;&gt;"",HLOOKUP(AR$5,Functionalization!$G$6:$R$305,ROW($A187)-5,FALSE),IFERROR(INDEX(AR$269:AR$305,MATCH($F187,$B$269:$B$305,0))/VLOOKUP($F187,$B$269:$BB$305,MATCH(LEFT(TRIM(AR$6),FIND("~",SUBSTITUTE(AR$6,"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187))*HLOOKUP(LEFT(TRIM(AR$6),FIND("~",SUBSTITUTE(AR$6," ","~",LEN(TRIM(AR$6))-LEN(SUBSTITUTE(TRIM(AR$6)," ",""))))-1)&amp;" Total",$B$6:$BB$305,ROW($A187)-5,FALSE))</f>
        <v>0</v>
      </c>
      <c r="AS187" s="143">
        <f ca="1">IF(AS$5&lt;&gt;"",HLOOKUP(AS$5,Functionalization!$G$6:$R$305,ROW($A187)-5,FALSE),IFERROR(INDEX(AS$269:AS$305,MATCH($F187,$B$269:$B$305,0))/VLOOKUP($F187,$B$269:$BB$305,MATCH(LEFT(TRIM(AS$6),FIND("~",SUBSTITUTE(AS$6,"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187))*HLOOKUP(LEFT(TRIM(AS$6),FIND("~",SUBSTITUTE(AS$6," ","~",LEN(TRIM(AS$6))-LEN(SUBSTITUTE(TRIM(AS$6)," ",""))))-1)&amp;" Total",$B$6:$BB$305,ROW($A187)-5,FALSE))</f>
        <v>0</v>
      </c>
      <c r="AT187" s="143">
        <f ca="1">IF(AT$5&lt;&gt;"",HLOOKUP(AT$5,Functionalization!$G$6:$R$305,ROW($A187)-5,FALSE),IFERROR(INDEX(AT$269:AT$305,MATCH($F187,$B$269:$B$305,0))/VLOOKUP($F187,$B$269:$BB$305,MATCH(LEFT(TRIM(AT$6),FIND("~",SUBSTITUTE(AT$6,"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187))*HLOOKUP(LEFT(TRIM(AT$6),FIND("~",SUBSTITUTE(AT$6," ","~",LEN(TRIM(AT$6))-LEN(SUBSTITUTE(TRIM(AT$6)," ",""))))-1)&amp;" Total",$B$6:$BB$305,ROW($A187)-5,FALSE))</f>
        <v>0</v>
      </c>
      <c r="AU187" s="143">
        <f ca="1">IF(AU$5&lt;&gt;"",HLOOKUP(AU$5,Functionalization!$G$6:$R$305,ROW($A187)-5,FALSE),IFERROR(INDEX(AU$269:AU$305,MATCH($F187,$B$269:$B$305,0))/VLOOKUP($F187,$B$269:$BB$305,MATCH(LEFT(TRIM(AU$6),FIND("~",SUBSTITUTE(AU$6,"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187))*HLOOKUP(LEFT(TRIM(AU$6),FIND("~",SUBSTITUTE(AU$6," ","~",LEN(TRIM(AU$6))-LEN(SUBSTITUTE(TRIM(AU$6)," ",""))))-1)&amp;" Total",$B$6:$BB$305,ROW($A187)-5,FALSE))</f>
        <v>0</v>
      </c>
      <c r="AV187" s="143">
        <f ca="1">IF(AV$5&lt;&gt;"",HLOOKUP(AV$5,Functionalization!$G$6:$R$305,ROW($A187)-5,FALSE),IFERROR(INDEX(AV$269:AV$305,MATCH($F187,$B$269:$B$305,0))/VLOOKUP($F187,$B$269:$BB$305,MATCH(LEFT(TRIM(AV$6),FIND("~",SUBSTITUTE(AV$6,"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187))*HLOOKUP(LEFT(TRIM(AV$6),FIND("~",SUBSTITUTE(AV$6," ","~",LEN(TRIM(AV$6))-LEN(SUBSTITUTE(TRIM(AV$6)," ",""))))-1)&amp;" Total",$B$6:$BB$305,ROW($A187)-5,FALSE))</f>
        <v>0</v>
      </c>
      <c r="AW187" s="143">
        <f ca="1">IF(AW$5&lt;&gt;"",HLOOKUP(AW$5,Functionalization!$G$6:$R$305,ROW($A187)-5,FALSE),IFERROR(INDEX(AW$269:AW$305,MATCH($F187,$B$269:$B$305,0))/VLOOKUP($F187,$B$269:$BB$305,MATCH(LEFT(TRIM(AW$6),FIND("~",SUBSTITUTE(AW$6,"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187))*HLOOKUP(LEFT(TRIM(AW$6),FIND("~",SUBSTITUTE(AW$6," ","~",LEN(TRIM(AW$6))-LEN(SUBSTITUTE(TRIM(AW$6)," ",""))))-1)&amp;" Total",$B$6:$BB$305,ROW($A187)-5,FALSE))</f>
        <v>0</v>
      </c>
      <c r="AX187" s="143">
        <f ca="1">IF(AX$5&lt;&gt;"",HLOOKUP(AX$5,Functionalization!$G$6:$R$305,ROW($A187)-5,FALSE),IFERROR(INDEX(AX$269:AX$305,MATCH($F187,$B$269:$B$305,0))/VLOOKUP($F187,$B$269:$BB$305,MATCH(LEFT(TRIM(AX$6),FIND("~",SUBSTITUTE(AX$6,"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187))*HLOOKUP(LEFT(TRIM(AX$6),FIND("~",SUBSTITUTE(AX$6," ","~",LEN(TRIM(AX$6))-LEN(SUBSTITUTE(TRIM(AX$6)," ",""))))-1)&amp;" Total",$B$6:$BB$305,ROW($A187)-5,FALSE))</f>
        <v>0</v>
      </c>
      <c r="AY187" s="143">
        <f ca="1">IF(AY$5&lt;&gt;"",HLOOKUP(AY$5,Functionalization!$G$6:$R$305,ROW($A187)-5,FALSE),IFERROR(INDEX(AY$269:AY$305,MATCH($F187,$B$269:$B$305,0))/VLOOKUP($F187,$B$269:$BB$305,MATCH(LEFT(TRIM(AY$6),FIND("~",SUBSTITUTE(AY$6,"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187))*HLOOKUP(LEFT(TRIM(AY$6),FIND("~",SUBSTITUTE(AY$6," ","~",LEN(TRIM(AY$6))-LEN(SUBSTITUTE(TRIM(AY$6)," ",""))))-1)&amp;" Total",$B$6:$BB$305,ROW($A187)-5,FALSE))</f>
        <v>0</v>
      </c>
      <c r="AZ187" s="143">
        <f ca="1">IF(AZ$5&lt;&gt;"",HLOOKUP(AZ$5,Functionalization!$G$6:$R$305,ROW($A187)-5,FALSE),IFERROR(INDEX(AZ$269:AZ$305,MATCH($F187,$B$269:$B$305,0))/VLOOKUP($F187,$B$269:$BB$305,MATCH(LEFT(TRIM(AZ$6),FIND("~",SUBSTITUTE(AZ$6,"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187))*HLOOKUP(LEFT(TRIM(AZ$6),FIND("~",SUBSTITUTE(AZ$6," ","~",LEN(TRIM(AZ$6))-LEN(SUBSTITUTE(TRIM(AZ$6)," ",""))))-1)&amp;" Total",$B$6:$BB$305,ROW($A187)-5,FALSE))</f>
        <v>0</v>
      </c>
      <c r="BA187" s="143">
        <f ca="1">IF(BA$5&lt;&gt;"",HLOOKUP(BA$5,Functionalization!$G$6:$R$305,ROW($A187)-5,FALSE),IFERROR(INDEX(BA$269:BA$305,MATCH($F187,$B$269:$B$305,0))/VLOOKUP($F187,$B$269:$BB$305,MATCH(LEFT(TRIM(BA$6),FIND("~",SUBSTITUTE(BA$6,"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187))*HLOOKUP(LEFT(TRIM(BA$6),FIND("~",SUBSTITUTE(BA$6," ","~",LEN(TRIM(BA$6))-LEN(SUBSTITUTE(TRIM(BA$6)," ",""))))-1)&amp;" Total",$B$6:$BB$305,ROW($A187)-5,FALSE))</f>
        <v>0</v>
      </c>
      <c r="BB187" s="143">
        <f ca="1">IF(BB$5&lt;&gt;"",HLOOKUP(BB$5,Functionalization!$G$6:$R$305,ROW($A187)-5,FALSE),IFERROR(INDEX(BB$269:BB$305,MATCH($F187,$B$269:$B$305,0))/VLOOKUP($F187,$B$269:$BB$305,MATCH(LEFT(TRIM(BB$6),FIND("~",SUBSTITUTE(BB$6,"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187))*HLOOKUP(LEFT(TRIM(BB$6),FIND("~",SUBSTITUTE(BB$6," ","~",LEN(TRIM(BB$6))-LEN(SUBSTITUTE(TRIM(BB$6)," ",""))))-1)&amp;" Total",$B$6:$BB$305,ROW($A187)-5,FALSE))</f>
        <v>0</v>
      </c>
      <c r="BD187" s="79">
        <f ca="1">IFERROR(IF(SUMIF($G$6:$BB$6,BD$6&amp;" Total",$G187:$BB187)-(SUMIF($G$6:$BB$6,BD$6&amp;" "&amp;'Input-Func_Class'!$D$22,$G187:$BB187)+IFERROR(SUMIF($G$6:$BB$6,BD$6&amp;" "&amp;'Input-Func_Class'!$E$22,$G187:$BB187),SUMIF($G$6:$BB$6,BD$6&amp;" "&amp;'Input-Func_Class'!$B$24,$G187:$BB187))+SUMIF($G$6:$BB$6,BD$6&amp;" "&amp;'Input-Func_Class'!$F$22,$G187:$BB187))&lt;Check_Limit,0,1),1)</f>
        <v>0</v>
      </c>
      <c r="BE187" s="79">
        <f ca="1">IFERROR(IF(SUMIF($G$6:$BB$6,BE$6&amp;" Total",$G187:$BB187)-(SUMIF($G$6:$BB$6,BE$6&amp;" "&amp;'Input-Func_Class'!$D$22,$G187:$BB187)+IFERROR(SUMIF($G$6:$BB$6,BE$6&amp;" "&amp;'Input-Func_Class'!$E$22,$G187:$BB187),SUMIF($G$6:$BB$6,BE$6&amp;" "&amp;'Input-Func_Class'!$B$24,$G187:$BB187))+SUMIF($G$6:$BB$6,BE$6&amp;" "&amp;'Input-Func_Class'!$F$22,$G187:$BB187))&lt;Check_Limit,0,1),1)</f>
        <v>0</v>
      </c>
      <c r="BF187" s="79">
        <f ca="1">IFERROR(IF(SUMIF($G$6:$BB$6,BF$6&amp;" Total",$G187:$BB187)-(SUMIF($G$6:$BB$6,BF$6&amp;" "&amp;'Input-Func_Class'!$D$22,$G187:$BB187)+IFERROR(SUMIF($G$6:$BB$6,BF$6&amp;" "&amp;'Input-Func_Class'!$E$22,$G187:$BB187),SUMIF($G$6:$BB$6,BF$6&amp;" "&amp;'Input-Func_Class'!$B$24,$G187:$BB187))+SUMIF($G$6:$BB$6,BF$6&amp;" "&amp;'Input-Func_Class'!$F$22,$G187:$BB187))&lt;Check_Limit,0,1),1)</f>
        <v>0</v>
      </c>
      <c r="BG187" s="79">
        <f ca="1">IFERROR(IF(SUMIF($G$6:$BB$6,BG$6&amp;" Total",$G187:$BB187)-(SUMIF($G$6:$BB$6,BG$6&amp;" "&amp;'Input-Func_Class'!$D$22,$G187:$BB187)+IFERROR(SUMIF($G$6:$BB$6,BG$6&amp;" "&amp;'Input-Func_Class'!$E$22,$G187:$BB187),SUMIF($G$6:$BB$6,BG$6&amp;" "&amp;'Input-Func_Class'!$B$24,$G187:$BB187))+SUMIF($G$6:$BB$6,BG$6&amp;" "&amp;'Input-Func_Class'!$F$22,$G187:$BB187))&lt;Check_Limit,0,1),1)</f>
        <v>0</v>
      </c>
      <c r="BH187" s="79">
        <f ca="1">IFERROR(IF(SUMIF($G$6:$BB$6,BH$6&amp;" Total",$G187:$BB187)-(SUMIF($G$6:$BB$6,BH$6&amp;" "&amp;'Input-Func_Class'!$D$22,$G187:$BB187)+IFERROR(SUMIF($G$6:$BB$6,BH$6&amp;" "&amp;'Input-Func_Class'!$E$22,$G187:$BB187),SUMIF($G$6:$BB$6,BH$6&amp;" "&amp;'Input-Func_Class'!$B$24,$G187:$BB187))+SUMIF($G$6:$BB$6,BH$6&amp;" "&amp;'Input-Func_Class'!$F$22,$G187:$BB187))&lt;Check_Limit,0,1),1)</f>
        <v>0</v>
      </c>
      <c r="BI187" s="79">
        <f ca="1">IFERROR(IF(SUMIF($G$6:$BB$6,BI$6&amp;" Total",$G187:$BB187)-(SUMIF($G$6:$BB$6,BI$6&amp;" "&amp;'Input-Func_Class'!$D$22,$G187:$BB187)+IFERROR(SUMIF($G$6:$BB$6,BI$6&amp;" "&amp;'Input-Func_Class'!$E$22,$G187:$BB187),SUMIF($G$6:$BB$6,BI$6&amp;" "&amp;'Input-Func_Class'!$B$24,$G187:$BB187))+SUMIF($G$6:$BB$6,BI$6&amp;" "&amp;'Input-Func_Class'!$F$22,$G187:$BB187))&lt;Check_Limit,0,1),1)</f>
        <v>0</v>
      </c>
      <c r="BJ187" s="79">
        <f ca="1">IFERROR(IF(SUMIF($G$6:$BB$6,BJ$6&amp;" Total",$G187:$BB187)-(SUMIF($G$6:$BB$6,BJ$6&amp;" "&amp;'Input-Func_Class'!$D$22,$G187:$BB187)+IFERROR(SUMIF($G$6:$BB$6,BJ$6&amp;" "&amp;'Input-Func_Class'!$E$22,$G187:$BB187),SUMIF($G$6:$BB$6,BJ$6&amp;" "&amp;'Input-Func_Class'!$B$24,$G187:$BB187))+SUMIF($G$6:$BB$6,BJ$6&amp;" "&amp;'Input-Func_Class'!$F$22,$G187:$BB187))&lt;Check_Limit,0,1),1)</f>
        <v>0</v>
      </c>
      <c r="BK187" s="79">
        <f ca="1">IFERROR(IF(SUMIF($G$6:$BB$6,BK$6&amp;" Total",$G187:$BB187)-(SUMIF($G$6:$BB$6,BK$6&amp;" "&amp;'Input-Func_Class'!$D$22,$G187:$BB187)+IFERROR(SUMIF($G$6:$BB$6,BK$6&amp;" "&amp;'Input-Func_Class'!$E$22,$G187:$BB187),SUMIF($G$6:$BB$6,BK$6&amp;" "&amp;'Input-Func_Class'!$B$24,$G187:$BB187))+SUMIF($G$6:$BB$6,BK$6&amp;" "&amp;'Input-Func_Class'!$F$22,$G187:$BB187))&lt;Check_Limit,0,1),1)</f>
        <v>0</v>
      </c>
      <c r="BL187" s="79">
        <f ca="1">IFERROR(IF(SUMIF($G$6:$BB$6,BL$6&amp;" Total",$G187:$BB187)-(SUMIF($G$6:$BB$6,BL$6&amp;" "&amp;'Input-Func_Class'!$D$22,$G187:$BB187)+IFERROR(SUMIF($G$6:$BB$6,BL$6&amp;" "&amp;'Input-Func_Class'!$E$22,$G187:$BB187),SUMIF($G$6:$BB$6,BL$6&amp;" "&amp;'Input-Func_Class'!$B$24,$G187:$BB187))+SUMIF($G$6:$BB$6,BL$6&amp;" "&amp;'Input-Func_Class'!$F$22,$G187:$BB187))&lt;Check_Limit,0,1),1)</f>
        <v>0</v>
      </c>
      <c r="BM187" s="79">
        <f ca="1">IFERROR(IF(SUMIF($G$6:$BB$6,BM$6&amp;" Total",$G187:$BB187)-(SUMIF($G$6:$BB$6,BM$6&amp;" "&amp;'Input-Func_Class'!$D$22,$G187:$BB187)+IFERROR(SUMIF($G$6:$BB$6,BM$6&amp;" "&amp;'Input-Func_Class'!$E$22,$G187:$BB187),SUMIF($G$6:$BB$6,BM$6&amp;" "&amp;'Input-Func_Class'!$B$24,$G187:$BB187))+SUMIF($G$6:$BB$6,BM$6&amp;" "&amp;'Input-Func_Class'!$F$22,$G187:$BB187))&lt;Check_Limit,0,1),1)</f>
        <v>0</v>
      </c>
      <c r="BN187" s="79">
        <f ca="1">IFERROR(IF(SUMIF($G$6:$BB$6,BN$6&amp;" Total",$G187:$BB187)-(SUMIF($G$6:$BB$6,BN$6&amp;" "&amp;'Input-Func_Class'!$D$22,$G187:$BB187)+IFERROR(SUMIF($G$6:$BB$6,BN$6&amp;" "&amp;'Input-Func_Class'!$E$22,$G187:$BB187),SUMIF($G$6:$BB$6,BN$6&amp;" "&amp;'Input-Func_Class'!$B$24,$G187:$BB187))+SUMIF($G$6:$BB$6,BN$6&amp;" "&amp;'Input-Func_Class'!$F$22,$G187:$BB187))&lt;Check_Limit,0,1),1)</f>
        <v>0</v>
      </c>
      <c r="BO187" s="79">
        <f ca="1">IFERROR(IF(SUMIF($G$6:$BB$6,BO$6&amp;" Total",$G187:$BB187)-(SUMIF($G$6:$BB$6,BO$6&amp;" "&amp;'Input-Func_Class'!$D$22,$G187:$BB187)+IFERROR(SUMIF($G$6:$BB$6,BO$6&amp;" "&amp;'Input-Func_Class'!$E$22,$G187:$BB187),SUMIF($G$6:$BB$6,BO$6&amp;" "&amp;'Input-Func_Class'!$B$24,$G187:$BB187))+SUMIF($G$6:$BB$6,BO$6&amp;" "&amp;'Input-Func_Class'!$F$22,$G187:$BB187))&lt;Check_Limit,0,1),1)</f>
        <v>0</v>
      </c>
    </row>
    <row r="188" spans="1:67" outlineLevel="1">
      <c r="A188" s="113">
        <f>IF(ISBLANK('Input-Accounts'!A188),"",'Input-Accounts'!A188)</f>
        <v>161</v>
      </c>
      <c r="B188" s="17" t="str">
        <f>IF(ISBLANK('Input-Accounts'!B188),"",'Input-Accounts'!B188)</f>
        <v>Miscellaneous general expenses</v>
      </c>
      <c r="C188" s="113">
        <f>IF(ISBLANK('Input-Accounts'!C188),"",'Input-Accounts'!C188)</f>
        <v>930.2</v>
      </c>
      <c r="D188" s="143">
        <f>Functionalization!$D188</f>
        <v>357750.82198671432</v>
      </c>
      <c r="E188" s="143">
        <f t="shared" ca="1" si="45"/>
        <v>0</v>
      </c>
      <c r="F188" s="89" t="str">
        <f>IF($D188=0,"-",IF('Input-Accounts'!$E188&lt;&gt;0,'Input-Accounts'!$E188,'Input-Accounts'!$G188))</f>
        <v>INT_OM</v>
      </c>
      <c r="G188" s="143">
        <f ca="1">IF(G$5&lt;&gt;"",HLOOKUP(G$5,Functionalization!$G$6:$R$305,ROW($A188)-5,FALSE),IFERROR(INDEX(G$269:G$305,MATCH($F188,$B$269:$B$305,0))/VLOOKUP($F188,$B$269:$BB$305,MATCH(LEFT(TRIM(G$6),FIND("~",SUBSTITUTE(G$6,"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188))*HLOOKUP(LEFT(TRIM(G$6),FIND("~",SUBSTITUTE(G$6," ","~",LEN(TRIM(G$6))-LEN(SUBSTITUTE(TRIM(G$6)," ",""))))-1)&amp;" Total",$B$6:$BB$305,ROW($A188)-5,FALSE))</f>
        <v>6232.662981394863</v>
      </c>
      <c r="H188" s="143">
        <f ca="1">IF(H$5&lt;&gt;"",HLOOKUP(H$5,Functionalization!$G$6:$R$305,ROW($A188)-5,FALSE),IFERROR(INDEX(H$269:H$305,MATCH($F188,$B$269:$B$305,0))/VLOOKUP($F188,$B$269:$BB$305,MATCH(LEFT(TRIM(H$6),FIND("~",SUBSTITUTE(H$6,"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188))*HLOOKUP(LEFT(TRIM(H$6),FIND("~",SUBSTITUTE(H$6," ","~",LEN(TRIM(H$6))-LEN(SUBSTITUTE(TRIM(H$6)," ",""))))-1)&amp;" Total",$B$6:$BB$305,ROW($A188)-5,FALSE))</f>
        <v>2148.3570887167721</v>
      </c>
      <c r="I188" s="143">
        <f ca="1">IF(I$5&lt;&gt;"",HLOOKUP(I$5,Functionalization!$G$6:$R$305,ROW($A188)-5,FALSE),IFERROR(INDEX(I$269:I$305,MATCH($F188,$B$269:$B$305,0))/VLOOKUP($F188,$B$269:$BB$305,MATCH(LEFT(TRIM(I$6),FIND("~",SUBSTITUTE(I$6,"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188))*HLOOKUP(LEFT(TRIM(I$6),FIND("~",SUBSTITUTE(I$6," ","~",LEN(TRIM(I$6))-LEN(SUBSTITUTE(TRIM(I$6)," ",""))))-1)&amp;" Total",$B$6:$BB$305,ROW($A188)-5,FALSE))</f>
        <v>4084.3058926780909</v>
      </c>
      <c r="J188" s="143">
        <f ca="1">IF(J$5&lt;&gt;"",HLOOKUP(J$5,Functionalization!$G$6:$R$305,ROW($A188)-5,FALSE),IFERROR(INDEX(J$269:J$305,MATCH($F188,$B$269:$B$305,0))/VLOOKUP($F188,$B$269:$BB$305,MATCH(LEFT(TRIM(J$6),FIND("~",SUBSTITUTE(J$6,"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188))*HLOOKUP(LEFT(TRIM(J$6),FIND("~",SUBSTITUTE(J$6," ","~",LEN(TRIM(J$6))-LEN(SUBSTITUTE(TRIM(J$6)," ",""))))-1)&amp;" Total",$B$6:$BB$305,ROW($A188)-5,FALSE))</f>
        <v>0</v>
      </c>
      <c r="K188" s="143">
        <f ca="1">IF(K$5&lt;&gt;"",HLOOKUP(K$5,Functionalization!$G$6:$R$305,ROW($A188)-5,FALSE),IFERROR(INDEX(K$269:K$305,MATCH($F188,$B$269:$B$305,0))/VLOOKUP($F188,$B$269:$BB$305,MATCH(LEFT(TRIM(K$6),FIND("~",SUBSTITUTE(K$6,"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188))*HLOOKUP(LEFT(TRIM(K$6),FIND("~",SUBSTITUTE(K$6," ","~",LEN(TRIM(K$6))-LEN(SUBSTITUTE(TRIM(K$6)," ",""))))-1)&amp;" Total",$B$6:$BB$305,ROW($A188)-5,FALSE))</f>
        <v>0</v>
      </c>
      <c r="L188" s="143">
        <f ca="1">IF(L$5&lt;&gt;"",HLOOKUP(L$5,Functionalization!$G$6:$R$305,ROW($A188)-5,FALSE),IFERROR(INDEX(L$269:L$305,MATCH($F188,$B$269:$B$305,0))/VLOOKUP($F188,$B$269:$BB$305,MATCH(LEFT(TRIM(L$6),FIND("~",SUBSTITUTE(L$6,"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188))*HLOOKUP(LEFT(TRIM(L$6),FIND("~",SUBSTITUTE(L$6," ","~",LEN(TRIM(L$6))-LEN(SUBSTITUTE(TRIM(L$6)," ",""))))-1)&amp;" Total",$B$6:$BB$305,ROW($A188)-5,FALSE))</f>
        <v>0</v>
      </c>
      <c r="M188" s="143">
        <f ca="1">IF(M$5&lt;&gt;"",HLOOKUP(M$5,Functionalization!$G$6:$R$305,ROW($A188)-5,FALSE),IFERROR(INDEX(M$269:M$305,MATCH($F188,$B$269:$B$305,0))/VLOOKUP($F188,$B$269:$BB$305,MATCH(LEFT(TRIM(M$6),FIND("~",SUBSTITUTE(M$6,"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188))*HLOOKUP(LEFT(TRIM(M$6),FIND("~",SUBSTITUTE(M$6," ","~",LEN(TRIM(M$6))-LEN(SUBSTITUTE(TRIM(M$6)," ",""))))-1)&amp;" Total",$B$6:$BB$305,ROW($A188)-5,FALSE))</f>
        <v>0</v>
      </c>
      <c r="N188" s="143">
        <f ca="1">IF(N$5&lt;&gt;"",HLOOKUP(N$5,Functionalization!$G$6:$R$305,ROW($A188)-5,FALSE),IFERROR(INDEX(N$269:N$305,MATCH($F188,$B$269:$B$305,0))/VLOOKUP($F188,$B$269:$BB$305,MATCH(LEFT(TRIM(N$6),FIND("~",SUBSTITUTE(N$6,"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188))*HLOOKUP(LEFT(TRIM(N$6),FIND("~",SUBSTITUTE(N$6," ","~",LEN(TRIM(N$6))-LEN(SUBSTITUTE(TRIM(N$6)," ",""))))-1)&amp;" Total",$B$6:$BB$305,ROW($A188)-5,FALSE))</f>
        <v>0</v>
      </c>
      <c r="O188" s="143">
        <f ca="1">IF(O$5&lt;&gt;"",HLOOKUP(O$5,Functionalization!$G$6:$R$305,ROW($A188)-5,FALSE),IFERROR(INDEX(O$269:O$305,MATCH($F188,$B$269:$B$305,0))/VLOOKUP($F188,$B$269:$BB$305,MATCH(LEFT(TRIM(O$6),FIND("~",SUBSTITUTE(O$6,"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188))*HLOOKUP(LEFT(TRIM(O$6),FIND("~",SUBSTITUTE(O$6," ","~",LEN(TRIM(O$6))-LEN(SUBSTITUTE(TRIM(O$6)," ",""))))-1)&amp;" Total",$B$6:$BB$305,ROW($A188)-5,FALSE))</f>
        <v>351518.15900531947</v>
      </c>
      <c r="P188" s="143">
        <f ca="1">IF(P$5&lt;&gt;"",HLOOKUP(P$5,Functionalization!$G$6:$R$305,ROW($A188)-5,FALSE),IFERROR(INDEX(P$269:P$305,MATCH($F188,$B$269:$B$305,0))/VLOOKUP($F188,$B$269:$BB$305,MATCH(LEFT(TRIM(P$6),FIND("~",SUBSTITUTE(P$6,"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188))*HLOOKUP(LEFT(TRIM(P$6),FIND("~",SUBSTITUTE(P$6," ","~",LEN(TRIM(P$6))-LEN(SUBSTITUTE(TRIM(P$6)," ",""))))-1)&amp;" Total",$B$6:$BB$305,ROW($A188)-5,FALSE))</f>
        <v>175855.80251256152</v>
      </c>
      <c r="Q188" s="143">
        <f ca="1">IF(Q$5&lt;&gt;"",HLOOKUP(Q$5,Functionalization!$G$6:$R$305,ROW($A188)-5,FALSE),IFERROR(INDEX(Q$269:Q$305,MATCH($F188,$B$269:$B$305,0))/VLOOKUP($F188,$B$269:$BB$305,MATCH(LEFT(TRIM(Q$6),FIND("~",SUBSTITUTE(Q$6,"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188))*HLOOKUP(LEFT(TRIM(Q$6),FIND("~",SUBSTITUTE(Q$6," ","~",LEN(TRIM(Q$6))-LEN(SUBSTITUTE(TRIM(Q$6)," ",""))))-1)&amp;" Total",$B$6:$BB$305,ROW($A188)-5,FALSE))</f>
        <v>3032.5766336226015</v>
      </c>
      <c r="R188" s="143">
        <f ca="1">IF(R$5&lt;&gt;"",HLOOKUP(R$5,Functionalization!$G$6:$R$305,ROW($A188)-5,FALSE),IFERROR(INDEX(R$269:R$305,MATCH($F188,$B$269:$B$305,0))/VLOOKUP($F188,$B$269:$BB$305,MATCH(LEFT(TRIM(R$6),FIND("~",SUBSTITUTE(R$6,"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188))*HLOOKUP(LEFT(TRIM(R$6),FIND("~",SUBSTITUTE(R$6," ","~",LEN(TRIM(R$6))-LEN(SUBSTITUTE(TRIM(R$6)," ",""))))-1)&amp;" Total",$B$6:$BB$305,ROW($A188)-5,FALSE))</f>
        <v>172629.77985913533</v>
      </c>
      <c r="S188" s="143">
        <f ca="1">IF(S$5&lt;&gt;"",HLOOKUP(S$5,Functionalization!$G$6:$R$305,ROW($A188)-5,FALSE),IFERROR(INDEX(S$269:S$305,MATCH($F188,$B$269:$B$305,0))/VLOOKUP($F188,$B$269:$BB$305,MATCH(LEFT(TRIM(S$6),FIND("~",SUBSTITUTE(S$6,"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188))*HLOOKUP(LEFT(TRIM(S$6),FIND("~",SUBSTITUTE(S$6," ","~",LEN(TRIM(S$6))-LEN(SUBSTITUTE(TRIM(S$6)," ",""))))-1)&amp;" Total",$B$6:$BB$305,ROW($A188)-5,FALSE))</f>
        <v>0</v>
      </c>
      <c r="T188" s="143">
        <f ca="1">IF(T$5&lt;&gt;"",HLOOKUP(T$5,Functionalization!$G$6:$R$305,ROW($A188)-5,FALSE),IFERROR(INDEX(T$269:T$305,MATCH($F188,$B$269:$B$305,0))/VLOOKUP($F188,$B$269:$BB$305,MATCH(LEFT(TRIM(T$6),FIND("~",SUBSTITUTE(T$6,"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188))*HLOOKUP(LEFT(TRIM(T$6),FIND("~",SUBSTITUTE(T$6," ","~",LEN(TRIM(T$6))-LEN(SUBSTITUTE(TRIM(T$6)," ",""))))-1)&amp;" Total",$B$6:$BB$305,ROW($A188)-5,FALSE))</f>
        <v>0</v>
      </c>
      <c r="U188" s="143">
        <f ca="1">IF(U$5&lt;&gt;"",HLOOKUP(U$5,Functionalization!$G$6:$R$305,ROW($A188)-5,FALSE),IFERROR(INDEX(U$269:U$305,MATCH($F188,$B$269:$B$305,0))/VLOOKUP($F188,$B$269:$BB$305,MATCH(LEFT(TRIM(U$6),FIND("~",SUBSTITUTE(U$6,"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188))*HLOOKUP(LEFT(TRIM(U$6),FIND("~",SUBSTITUTE(U$6," ","~",LEN(TRIM(U$6))-LEN(SUBSTITUTE(TRIM(U$6)," ",""))))-1)&amp;" Total",$B$6:$BB$305,ROW($A188)-5,FALSE))</f>
        <v>0</v>
      </c>
      <c r="V188" s="143">
        <f ca="1">IF(V$5&lt;&gt;"",HLOOKUP(V$5,Functionalization!$G$6:$R$305,ROW($A188)-5,FALSE),IFERROR(INDEX(V$269:V$305,MATCH($F188,$B$269:$B$305,0))/VLOOKUP($F188,$B$269:$BB$305,MATCH(LEFT(TRIM(V$6),FIND("~",SUBSTITUTE(V$6,"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188))*HLOOKUP(LEFT(TRIM(V$6),FIND("~",SUBSTITUTE(V$6," ","~",LEN(TRIM(V$6))-LEN(SUBSTITUTE(TRIM(V$6)," ",""))))-1)&amp;" Total",$B$6:$BB$305,ROW($A188)-5,FALSE))</f>
        <v>0</v>
      </c>
      <c r="W188" s="143">
        <f ca="1">IF(W$5&lt;&gt;"",HLOOKUP(W$5,Functionalization!$G$6:$R$305,ROW($A188)-5,FALSE),IFERROR(INDEX(W$269:W$305,MATCH($F188,$B$269:$B$305,0))/VLOOKUP($F188,$B$269:$BB$305,MATCH(LEFT(TRIM(W$6),FIND("~",SUBSTITUTE(W$6,"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188))*HLOOKUP(LEFT(TRIM(W$6),FIND("~",SUBSTITUTE(W$6," ","~",LEN(TRIM(W$6))-LEN(SUBSTITUTE(TRIM(W$6)," ",""))))-1)&amp;" Total",$B$6:$BB$305,ROW($A188)-5,FALSE))</f>
        <v>0</v>
      </c>
      <c r="X188" s="143">
        <f ca="1">IF(X$5&lt;&gt;"",HLOOKUP(X$5,Functionalization!$G$6:$R$305,ROW($A188)-5,FALSE),IFERROR(INDEX(X$269:X$305,MATCH($F188,$B$269:$B$305,0))/VLOOKUP($F188,$B$269:$BB$305,MATCH(LEFT(TRIM(X$6),FIND("~",SUBSTITUTE(X$6,"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188))*HLOOKUP(LEFT(TRIM(X$6),FIND("~",SUBSTITUTE(X$6," ","~",LEN(TRIM(X$6))-LEN(SUBSTITUTE(TRIM(X$6)," ",""))))-1)&amp;" Total",$B$6:$BB$305,ROW($A188)-5,FALSE))</f>
        <v>0</v>
      </c>
      <c r="Y188" s="143">
        <f ca="1">IF(Y$5&lt;&gt;"",HLOOKUP(Y$5,Functionalization!$G$6:$R$305,ROW($A188)-5,FALSE),IFERROR(INDEX(Y$269:Y$305,MATCH($F188,$B$269:$B$305,0))/VLOOKUP($F188,$B$269:$BB$305,MATCH(LEFT(TRIM(Y$6),FIND("~",SUBSTITUTE(Y$6,"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188))*HLOOKUP(LEFT(TRIM(Y$6),FIND("~",SUBSTITUTE(Y$6," ","~",LEN(TRIM(Y$6))-LEN(SUBSTITUTE(TRIM(Y$6)," ",""))))-1)&amp;" Total",$B$6:$BB$305,ROW($A188)-5,FALSE))</f>
        <v>0</v>
      </c>
      <c r="Z188" s="143">
        <f ca="1">IF(Z$5&lt;&gt;"",HLOOKUP(Z$5,Functionalization!$G$6:$R$305,ROW($A188)-5,FALSE),IFERROR(INDEX(Z$269:Z$305,MATCH($F188,$B$269:$B$305,0))/VLOOKUP($F188,$B$269:$BB$305,MATCH(LEFT(TRIM(Z$6),FIND("~",SUBSTITUTE(Z$6,"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188))*HLOOKUP(LEFT(TRIM(Z$6),FIND("~",SUBSTITUTE(Z$6," ","~",LEN(TRIM(Z$6))-LEN(SUBSTITUTE(TRIM(Z$6)," ",""))))-1)&amp;" Total",$B$6:$BB$305,ROW($A188)-5,FALSE))</f>
        <v>0</v>
      </c>
      <c r="AA188" s="143">
        <f ca="1">IF(AA$5&lt;&gt;"",HLOOKUP(AA$5,Functionalization!$G$6:$R$305,ROW($A188)-5,FALSE),IFERROR(INDEX(AA$269:AA$305,MATCH($F188,$B$269:$B$305,0))/VLOOKUP($F188,$B$269:$BB$305,MATCH(LEFT(TRIM(AA$6),FIND("~",SUBSTITUTE(AA$6,"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188))*HLOOKUP(LEFT(TRIM(AA$6),FIND("~",SUBSTITUTE(AA$6," ","~",LEN(TRIM(AA$6))-LEN(SUBSTITUTE(TRIM(AA$6)," ",""))))-1)&amp;" Total",$B$6:$BB$305,ROW($A188)-5,FALSE))</f>
        <v>0</v>
      </c>
      <c r="AB188" s="143">
        <f ca="1">IF(AB$5&lt;&gt;"",HLOOKUP(AB$5,Functionalization!$G$6:$R$305,ROW($A188)-5,FALSE),IFERROR(INDEX(AB$269:AB$305,MATCH($F188,$B$269:$B$305,0))/VLOOKUP($F188,$B$269:$BB$305,MATCH(LEFT(TRIM(AB$6),FIND("~",SUBSTITUTE(AB$6,"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188))*HLOOKUP(LEFT(TRIM(AB$6),FIND("~",SUBSTITUTE(AB$6," ","~",LEN(TRIM(AB$6))-LEN(SUBSTITUTE(TRIM(AB$6)," ",""))))-1)&amp;" Total",$B$6:$BB$305,ROW($A188)-5,FALSE))</f>
        <v>0</v>
      </c>
      <c r="AC188" s="143">
        <f ca="1">IF(AC$5&lt;&gt;"",HLOOKUP(AC$5,Functionalization!$G$6:$R$305,ROW($A188)-5,FALSE),IFERROR(INDEX(AC$269:AC$305,MATCH($F188,$B$269:$B$305,0))/VLOOKUP($F188,$B$269:$BB$305,MATCH(LEFT(TRIM(AC$6),FIND("~",SUBSTITUTE(AC$6,"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188))*HLOOKUP(LEFT(TRIM(AC$6),FIND("~",SUBSTITUTE(AC$6," ","~",LEN(TRIM(AC$6))-LEN(SUBSTITUTE(TRIM(AC$6)," ",""))))-1)&amp;" Total",$B$6:$BB$305,ROW($A188)-5,FALSE))</f>
        <v>0</v>
      </c>
      <c r="AD188" s="143">
        <f ca="1">IF(AD$5&lt;&gt;"",HLOOKUP(AD$5,Functionalization!$G$6:$R$305,ROW($A188)-5,FALSE),IFERROR(INDEX(AD$269:AD$305,MATCH($F188,$B$269:$B$305,0))/VLOOKUP($F188,$B$269:$BB$305,MATCH(LEFT(TRIM(AD$6),FIND("~",SUBSTITUTE(AD$6,"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188))*HLOOKUP(LEFT(TRIM(AD$6),FIND("~",SUBSTITUTE(AD$6," ","~",LEN(TRIM(AD$6))-LEN(SUBSTITUTE(TRIM(AD$6)," ",""))))-1)&amp;" Total",$B$6:$BB$305,ROW($A188)-5,FALSE))</f>
        <v>0</v>
      </c>
      <c r="AE188" s="143">
        <f ca="1">IF(AE$5&lt;&gt;"",HLOOKUP(AE$5,Functionalization!$G$6:$R$305,ROW($A188)-5,FALSE),IFERROR(INDEX(AE$269:AE$305,MATCH($F188,$B$269:$B$305,0))/VLOOKUP($F188,$B$269:$BB$305,MATCH(LEFT(TRIM(AE$6),FIND("~",SUBSTITUTE(AE$6,"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188))*HLOOKUP(LEFT(TRIM(AE$6),FIND("~",SUBSTITUTE(AE$6," ","~",LEN(TRIM(AE$6))-LEN(SUBSTITUTE(TRIM(AE$6)," ",""))))-1)&amp;" Total",$B$6:$BB$305,ROW($A188)-5,FALSE))</f>
        <v>0</v>
      </c>
      <c r="AF188" s="143">
        <f ca="1">IF(AF$5&lt;&gt;"",HLOOKUP(AF$5,Functionalization!$G$6:$R$305,ROW($A188)-5,FALSE),IFERROR(INDEX(AF$269:AF$305,MATCH($F188,$B$269:$B$305,0))/VLOOKUP($F188,$B$269:$BB$305,MATCH(LEFT(TRIM(AF$6),FIND("~",SUBSTITUTE(AF$6,"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188))*HLOOKUP(LEFT(TRIM(AF$6),FIND("~",SUBSTITUTE(AF$6," ","~",LEN(TRIM(AF$6))-LEN(SUBSTITUTE(TRIM(AF$6)," ",""))))-1)&amp;" Total",$B$6:$BB$305,ROW($A188)-5,FALSE))</f>
        <v>0</v>
      </c>
      <c r="AG188" s="143">
        <f ca="1">IF(AG$5&lt;&gt;"",HLOOKUP(AG$5,Functionalization!$G$6:$R$305,ROW($A188)-5,FALSE),IFERROR(INDEX(AG$269:AG$305,MATCH($F188,$B$269:$B$305,0))/VLOOKUP($F188,$B$269:$BB$305,MATCH(LEFT(TRIM(AG$6),FIND("~",SUBSTITUTE(AG$6,"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188))*HLOOKUP(LEFT(TRIM(AG$6),FIND("~",SUBSTITUTE(AG$6," ","~",LEN(TRIM(AG$6))-LEN(SUBSTITUTE(TRIM(AG$6)," ",""))))-1)&amp;" Total",$B$6:$BB$305,ROW($A188)-5,FALSE))</f>
        <v>0</v>
      </c>
      <c r="AH188" s="143">
        <f ca="1">IF(AH$5&lt;&gt;"",HLOOKUP(AH$5,Functionalization!$G$6:$R$305,ROW($A188)-5,FALSE),IFERROR(INDEX(AH$269:AH$305,MATCH($F188,$B$269:$B$305,0))/VLOOKUP($F188,$B$269:$BB$305,MATCH(LEFT(TRIM(AH$6),FIND("~",SUBSTITUTE(AH$6,"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188))*HLOOKUP(LEFT(TRIM(AH$6),FIND("~",SUBSTITUTE(AH$6," ","~",LEN(TRIM(AH$6))-LEN(SUBSTITUTE(TRIM(AH$6)," ",""))))-1)&amp;" Total",$B$6:$BB$305,ROW($A188)-5,FALSE))</f>
        <v>0</v>
      </c>
      <c r="AI188" s="143">
        <f ca="1">IF(AI$5&lt;&gt;"",HLOOKUP(AI$5,Functionalization!$G$6:$R$305,ROW($A188)-5,FALSE),IFERROR(INDEX(AI$269:AI$305,MATCH($F188,$B$269:$B$305,0))/VLOOKUP($F188,$B$269:$BB$305,MATCH(LEFT(TRIM(AI$6),FIND("~",SUBSTITUTE(AI$6,"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188))*HLOOKUP(LEFT(TRIM(AI$6),FIND("~",SUBSTITUTE(AI$6," ","~",LEN(TRIM(AI$6))-LEN(SUBSTITUTE(TRIM(AI$6)," ",""))))-1)&amp;" Total",$B$6:$BB$305,ROW($A188)-5,FALSE))</f>
        <v>0</v>
      </c>
      <c r="AJ188" s="143">
        <f ca="1">IF(AJ$5&lt;&gt;"",HLOOKUP(AJ$5,Functionalization!$G$6:$R$305,ROW($A188)-5,FALSE),IFERROR(INDEX(AJ$269:AJ$305,MATCH($F188,$B$269:$B$305,0))/VLOOKUP($F188,$B$269:$BB$305,MATCH(LEFT(TRIM(AJ$6),FIND("~",SUBSTITUTE(AJ$6,"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188))*HLOOKUP(LEFT(TRIM(AJ$6),FIND("~",SUBSTITUTE(AJ$6," ","~",LEN(TRIM(AJ$6))-LEN(SUBSTITUTE(TRIM(AJ$6)," ",""))))-1)&amp;" Total",$B$6:$BB$305,ROW($A188)-5,FALSE))</f>
        <v>0</v>
      </c>
      <c r="AK188" s="143">
        <f ca="1">IF(AK$5&lt;&gt;"",HLOOKUP(AK$5,Functionalization!$G$6:$R$305,ROW($A188)-5,FALSE),IFERROR(INDEX(AK$269:AK$305,MATCH($F188,$B$269:$B$305,0))/VLOOKUP($F188,$B$269:$BB$305,MATCH(LEFT(TRIM(AK$6),FIND("~",SUBSTITUTE(AK$6,"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188))*HLOOKUP(LEFT(TRIM(AK$6),FIND("~",SUBSTITUTE(AK$6," ","~",LEN(TRIM(AK$6))-LEN(SUBSTITUTE(TRIM(AK$6)," ",""))))-1)&amp;" Total",$B$6:$BB$305,ROW($A188)-5,FALSE))</f>
        <v>0</v>
      </c>
      <c r="AL188" s="143">
        <f ca="1">IF(AL$5&lt;&gt;"",HLOOKUP(AL$5,Functionalization!$G$6:$R$305,ROW($A188)-5,FALSE),IFERROR(INDEX(AL$269:AL$305,MATCH($F188,$B$269:$B$305,0))/VLOOKUP($F188,$B$269:$BB$305,MATCH(LEFT(TRIM(AL$6),FIND("~",SUBSTITUTE(AL$6,"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188))*HLOOKUP(LEFT(TRIM(AL$6),FIND("~",SUBSTITUTE(AL$6," ","~",LEN(TRIM(AL$6))-LEN(SUBSTITUTE(TRIM(AL$6)," ",""))))-1)&amp;" Total",$B$6:$BB$305,ROW($A188)-5,FALSE))</f>
        <v>0</v>
      </c>
      <c r="AM188" s="143">
        <f ca="1">IF(AM$5&lt;&gt;"",HLOOKUP(AM$5,Functionalization!$G$6:$R$305,ROW($A188)-5,FALSE),IFERROR(INDEX(AM$269:AM$305,MATCH($F188,$B$269:$B$305,0))/VLOOKUP($F188,$B$269:$BB$305,MATCH(LEFT(TRIM(AM$6),FIND("~",SUBSTITUTE(AM$6,"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188))*HLOOKUP(LEFT(TRIM(AM$6),FIND("~",SUBSTITUTE(AM$6," ","~",LEN(TRIM(AM$6))-LEN(SUBSTITUTE(TRIM(AM$6)," ",""))))-1)&amp;" Total",$B$6:$BB$305,ROW($A188)-5,FALSE))</f>
        <v>0</v>
      </c>
      <c r="AN188" s="143">
        <f ca="1">IF(AN$5&lt;&gt;"",HLOOKUP(AN$5,Functionalization!$G$6:$R$305,ROW($A188)-5,FALSE),IFERROR(INDEX(AN$269:AN$305,MATCH($F188,$B$269:$B$305,0))/VLOOKUP($F188,$B$269:$BB$305,MATCH(LEFT(TRIM(AN$6),FIND("~",SUBSTITUTE(AN$6,"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188))*HLOOKUP(LEFT(TRIM(AN$6),FIND("~",SUBSTITUTE(AN$6," ","~",LEN(TRIM(AN$6))-LEN(SUBSTITUTE(TRIM(AN$6)," ",""))))-1)&amp;" Total",$B$6:$BB$305,ROW($A188)-5,FALSE))</f>
        <v>0</v>
      </c>
      <c r="AO188" s="143">
        <f ca="1">IF(AO$5&lt;&gt;"",HLOOKUP(AO$5,Functionalization!$G$6:$R$305,ROW($A188)-5,FALSE),IFERROR(INDEX(AO$269:AO$305,MATCH($F188,$B$269:$B$305,0))/VLOOKUP($F188,$B$269:$BB$305,MATCH(LEFT(TRIM(AO$6),FIND("~",SUBSTITUTE(AO$6,"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188))*HLOOKUP(LEFT(TRIM(AO$6),FIND("~",SUBSTITUTE(AO$6," ","~",LEN(TRIM(AO$6))-LEN(SUBSTITUTE(TRIM(AO$6)," ",""))))-1)&amp;" Total",$B$6:$BB$305,ROW($A188)-5,FALSE))</f>
        <v>0</v>
      </c>
      <c r="AP188" s="143">
        <f ca="1">IF(AP$5&lt;&gt;"",HLOOKUP(AP$5,Functionalization!$G$6:$R$305,ROW($A188)-5,FALSE),IFERROR(INDEX(AP$269:AP$305,MATCH($F188,$B$269:$B$305,0))/VLOOKUP($F188,$B$269:$BB$305,MATCH(LEFT(TRIM(AP$6),FIND("~",SUBSTITUTE(AP$6,"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188))*HLOOKUP(LEFT(TRIM(AP$6),FIND("~",SUBSTITUTE(AP$6," ","~",LEN(TRIM(AP$6))-LEN(SUBSTITUTE(TRIM(AP$6)," ",""))))-1)&amp;" Total",$B$6:$BB$305,ROW($A188)-5,FALSE))</f>
        <v>0</v>
      </c>
      <c r="AQ188" s="143">
        <f ca="1">IF(AQ$5&lt;&gt;"",HLOOKUP(AQ$5,Functionalization!$G$6:$R$305,ROW($A188)-5,FALSE),IFERROR(INDEX(AQ$269:AQ$305,MATCH($F188,$B$269:$B$305,0))/VLOOKUP($F188,$B$269:$BB$305,MATCH(LEFT(TRIM(AQ$6),FIND("~",SUBSTITUTE(AQ$6,"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188))*HLOOKUP(LEFT(TRIM(AQ$6),FIND("~",SUBSTITUTE(AQ$6," ","~",LEN(TRIM(AQ$6))-LEN(SUBSTITUTE(TRIM(AQ$6)," ",""))))-1)&amp;" Total",$B$6:$BB$305,ROW($A188)-5,FALSE))</f>
        <v>0</v>
      </c>
      <c r="AR188" s="143">
        <f ca="1">IF(AR$5&lt;&gt;"",HLOOKUP(AR$5,Functionalization!$G$6:$R$305,ROW($A188)-5,FALSE),IFERROR(INDEX(AR$269:AR$305,MATCH($F188,$B$269:$B$305,0))/VLOOKUP($F188,$B$269:$BB$305,MATCH(LEFT(TRIM(AR$6),FIND("~",SUBSTITUTE(AR$6,"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188))*HLOOKUP(LEFT(TRIM(AR$6),FIND("~",SUBSTITUTE(AR$6," ","~",LEN(TRIM(AR$6))-LEN(SUBSTITUTE(TRIM(AR$6)," ",""))))-1)&amp;" Total",$B$6:$BB$305,ROW($A188)-5,FALSE))</f>
        <v>0</v>
      </c>
      <c r="AS188" s="143">
        <f ca="1">IF(AS$5&lt;&gt;"",HLOOKUP(AS$5,Functionalization!$G$6:$R$305,ROW($A188)-5,FALSE),IFERROR(INDEX(AS$269:AS$305,MATCH($F188,$B$269:$B$305,0))/VLOOKUP($F188,$B$269:$BB$305,MATCH(LEFT(TRIM(AS$6),FIND("~",SUBSTITUTE(AS$6,"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188))*HLOOKUP(LEFT(TRIM(AS$6),FIND("~",SUBSTITUTE(AS$6," ","~",LEN(TRIM(AS$6))-LEN(SUBSTITUTE(TRIM(AS$6)," ",""))))-1)&amp;" Total",$B$6:$BB$305,ROW($A188)-5,FALSE))</f>
        <v>0</v>
      </c>
      <c r="AT188" s="143">
        <f ca="1">IF(AT$5&lt;&gt;"",HLOOKUP(AT$5,Functionalization!$G$6:$R$305,ROW($A188)-5,FALSE),IFERROR(INDEX(AT$269:AT$305,MATCH($F188,$B$269:$B$305,0))/VLOOKUP($F188,$B$269:$BB$305,MATCH(LEFT(TRIM(AT$6),FIND("~",SUBSTITUTE(AT$6,"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188))*HLOOKUP(LEFT(TRIM(AT$6),FIND("~",SUBSTITUTE(AT$6," ","~",LEN(TRIM(AT$6))-LEN(SUBSTITUTE(TRIM(AT$6)," ",""))))-1)&amp;" Total",$B$6:$BB$305,ROW($A188)-5,FALSE))</f>
        <v>0</v>
      </c>
      <c r="AU188" s="143">
        <f ca="1">IF(AU$5&lt;&gt;"",HLOOKUP(AU$5,Functionalization!$G$6:$R$305,ROW($A188)-5,FALSE),IFERROR(INDEX(AU$269:AU$305,MATCH($F188,$B$269:$B$305,0))/VLOOKUP($F188,$B$269:$BB$305,MATCH(LEFT(TRIM(AU$6),FIND("~",SUBSTITUTE(AU$6,"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188))*HLOOKUP(LEFT(TRIM(AU$6),FIND("~",SUBSTITUTE(AU$6," ","~",LEN(TRIM(AU$6))-LEN(SUBSTITUTE(TRIM(AU$6)," ",""))))-1)&amp;" Total",$B$6:$BB$305,ROW($A188)-5,FALSE))</f>
        <v>0</v>
      </c>
      <c r="AV188" s="143">
        <f ca="1">IF(AV$5&lt;&gt;"",HLOOKUP(AV$5,Functionalization!$G$6:$R$305,ROW($A188)-5,FALSE),IFERROR(INDEX(AV$269:AV$305,MATCH($F188,$B$269:$B$305,0))/VLOOKUP($F188,$B$269:$BB$305,MATCH(LEFT(TRIM(AV$6),FIND("~",SUBSTITUTE(AV$6,"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188))*HLOOKUP(LEFT(TRIM(AV$6),FIND("~",SUBSTITUTE(AV$6," ","~",LEN(TRIM(AV$6))-LEN(SUBSTITUTE(TRIM(AV$6)," ",""))))-1)&amp;" Total",$B$6:$BB$305,ROW($A188)-5,FALSE))</f>
        <v>0</v>
      </c>
      <c r="AW188" s="143">
        <f ca="1">IF(AW$5&lt;&gt;"",HLOOKUP(AW$5,Functionalization!$G$6:$R$305,ROW($A188)-5,FALSE),IFERROR(INDEX(AW$269:AW$305,MATCH($F188,$B$269:$B$305,0))/VLOOKUP($F188,$B$269:$BB$305,MATCH(LEFT(TRIM(AW$6),FIND("~",SUBSTITUTE(AW$6,"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188))*HLOOKUP(LEFT(TRIM(AW$6),FIND("~",SUBSTITUTE(AW$6," ","~",LEN(TRIM(AW$6))-LEN(SUBSTITUTE(TRIM(AW$6)," ",""))))-1)&amp;" Total",$B$6:$BB$305,ROW($A188)-5,FALSE))</f>
        <v>0</v>
      </c>
      <c r="AX188" s="143">
        <f ca="1">IF(AX$5&lt;&gt;"",HLOOKUP(AX$5,Functionalization!$G$6:$R$305,ROW($A188)-5,FALSE),IFERROR(INDEX(AX$269:AX$305,MATCH($F188,$B$269:$B$305,0))/VLOOKUP($F188,$B$269:$BB$305,MATCH(LEFT(TRIM(AX$6),FIND("~",SUBSTITUTE(AX$6,"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188))*HLOOKUP(LEFT(TRIM(AX$6),FIND("~",SUBSTITUTE(AX$6," ","~",LEN(TRIM(AX$6))-LEN(SUBSTITUTE(TRIM(AX$6)," ",""))))-1)&amp;" Total",$B$6:$BB$305,ROW($A188)-5,FALSE))</f>
        <v>0</v>
      </c>
      <c r="AY188" s="143">
        <f ca="1">IF(AY$5&lt;&gt;"",HLOOKUP(AY$5,Functionalization!$G$6:$R$305,ROW($A188)-5,FALSE),IFERROR(INDEX(AY$269:AY$305,MATCH($F188,$B$269:$B$305,0))/VLOOKUP($F188,$B$269:$BB$305,MATCH(LEFT(TRIM(AY$6),FIND("~",SUBSTITUTE(AY$6,"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188))*HLOOKUP(LEFT(TRIM(AY$6),FIND("~",SUBSTITUTE(AY$6," ","~",LEN(TRIM(AY$6))-LEN(SUBSTITUTE(TRIM(AY$6)," ",""))))-1)&amp;" Total",$B$6:$BB$305,ROW($A188)-5,FALSE))</f>
        <v>0</v>
      </c>
      <c r="AZ188" s="143">
        <f ca="1">IF(AZ$5&lt;&gt;"",HLOOKUP(AZ$5,Functionalization!$G$6:$R$305,ROW($A188)-5,FALSE),IFERROR(INDEX(AZ$269:AZ$305,MATCH($F188,$B$269:$B$305,0))/VLOOKUP($F188,$B$269:$BB$305,MATCH(LEFT(TRIM(AZ$6),FIND("~",SUBSTITUTE(AZ$6,"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188))*HLOOKUP(LEFT(TRIM(AZ$6),FIND("~",SUBSTITUTE(AZ$6," ","~",LEN(TRIM(AZ$6))-LEN(SUBSTITUTE(TRIM(AZ$6)," ",""))))-1)&amp;" Total",$B$6:$BB$305,ROW($A188)-5,FALSE))</f>
        <v>0</v>
      </c>
      <c r="BA188" s="143">
        <f ca="1">IF(BA$5&lt;&gt;"",HLOOKUP(BA$5,Functionalization!$G$6:$R$305,ROW($A188)-5,FALSE),IFERROR(INDEX(BA$269:BA$305,MATCH($F188,$B$269:$B$305,0))/VLOOKUP($F188,$B$269:$BB$305,MATCH(LEFT(TRIM(BA$6),FIND("~",SUBSTITUTE(BA$6,"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188))*HLOOKUP(LEFT(TRIM(BA$6),FIND("~",SUBSTITUTE(BA$6," ","~",LEN(TRIM(BA$6))-LEN(SUBSTITUTE(TRIM(BA$6)," ",""))))-1)&amp;" Total",$B$6:$BB$305,ROW($A188)-5,FALSE))</f>
        <v>0</v>
      </c>
      <c r="BB188" s="143">
        <f ca="1">IF(BB$5&lt;&gt;"",HLOOKUP(BB$5,Functionalization!$G$6:$R$305,ROW($A188)-5,FALSE),IFERROR(INDEX(BB$269:BB$305,MATCH($F188,$B$269:$B$305,0))/VLOOKUP($F188,$B$269:$BB$305,MATCH(LEFT(TRIM(BB$6),FIND("~",SUBSTITUTE(BB$6,"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188))*HLOOKUP(LEFT(TRIM(BB$6),FIND("~",SUBSTITUTE(BB$6," ","~",LEN(TRIM(BB$6))-LEN(SUBSTITUTE(TRIM(BB$6)," ",""))))-1)&amp;" Total",$B$6:$BB$305,ROW($A188)-5,FALSE))</f>
        <v>0</v>
      </c>
      <c r="BD188" s="79">
        <f ca="1">IFERROR(IF(SUMIF($G$6:$BB$6,BD$6&amp;" Total",$G188:$BB188)-(SUMIF($G$6:$BB$6,BD$6&amp;" "&amp;'Input-Func_Class'!$D$22,$G188:$BB188)+IFERROR(SUMIF($G$6:$BB$6,BD$6&amp;" "&amp;'Input-Func_Class'!$E$22,$G188:$BB188),SUMIF($G$6:$BB$6,BD$6&amp;" "&amp;'Input-Func_Class'!$B$24,$G188:$BB188))+SUMIF($G$6:$BB$6,BD$6&amp;" "&amp;'Input-Func_Class'!$F$22,$G188:$BB188))&lt;Check_Limit,0,1),1)</f>
        <v>0</v>
      </c>
      <c r="BE188" s="79">
        <f ca="1">IFERROR(IF(SUMIF($G$6:$BB$6,BE$6&amp;" Total",$G188:$BB188)-(SUMIF($G$6:$BB$6,BE$6&amp;" "&amp;'Input-Func_Class'!$D$22,$G188:$BB188)+IFERROR(SUMIF($G$6:$BB$6,BE$6&amp;" "&amp;'Input-Func_Class'!$E$22,$G188:$BB188),SUMIF($G$6:$BB$6,BE$6&amp;" "&amp;'Input-Func_Class'!$B$24,$G188:$BB188))+SUMIF($G$6:$BB$6,BE$6&amp;" "&amp;'Input-Func_Class'!$F$22,$G188:$BB188))&lt;Check_Limit,0,1),1)</f>
        <v>0</v>
      </c>
      <c r="BF188" s="79">
        <f ca="1">IFERROR(IF(SUMIF($G$6:$BB$6,BF$6&amp;" Total",$G188:$BB188)-(SUMIF($G$6:$BB$6,BF$6&amp;" "&amp;'Input-Func_Class'!$D$22,$G188:$BB188)+IFERROR(SUMIF($G$6:$BB$6,BF$6&amp;" "&amp;'Input-Func_Class'!$E$22,$G188:$BB188),SUMIF($G$6:$BB$6,BF$6&amp;" "&amp;'Input-Func_Class'!$B$24,$G188:$BB188))+SUMIF($G$6:$BB$6,BF$6&amp;" "&amp;'Input-Func_Class'!$F$22,$G188:$BB188))&lt;Check_Limit,0,1),1)</f>
        <v>0</v>
      </c>
      <c r="BG188" s="79">
        <f ca="1">IFERROR(IF(SUMIF($G$6:$BB$6,BG$6&amp;" Total",$G188:$BB188)-(SUMIF($G$6:$BB$6,BG$6&amp;" "&amp;'Input-Func_Class'!$D$22,$G188:$BB188)+IFERROR(SUMIF($G$6:$BB$6,BG$6&amp;" "&amp;'Input-Func_Class'!$E$22,$G188:$BB188),SUMIF($G$6:$BB$6,BG$6&amp;" "&amp;'Input-Func_Class'!$B$24,$G188:$BB188))+SUMIF($G$6:$BB$6,BG$6&amp;" "&amp;'Input-Func_Class'!$F$22,$G188:$BB188))&lt;Check_Limit,0,1),1)</f>
        <v>0</v>
      </c>
      <c r="BH188" s="79">
        <f ca="1">IFERROR(IF(SUMIF($G$6:$BB$6,BH$6&amp;" Total",$G188:$BB188)-(SUMIF($G$6:$BB$6,BH$6&amp;" "&amp;'Input-Func_Class'!$D$22,$G188:$BB188)+IFERROR(SUMIF($G$6:$BB$6,BH$6&amp;" "&amp;'Input-Func_Class'!$E$22,$G188:$BB188),SUMIF($G$6:$BB$6,BH$6&amp;" "&amp;'Input-Func_Class'!$B$24,$G188:$BB188))+SUMIF($G$6:$BB$6,BH$6&amp;" "&amp;'Input-Func_Class'!$F$22,$G188:$BB188))&lt;Check_Limit,0,1),1)</f>
        <v>0</v>
      </c>
      <c r="BI188" s="79">
        <f ca="1">IFERROR(IF(SUMIF($G$6:$BB$6,BI$6&amp;" Total",$G188:$BB188)-(SUMIF($G$6:$BB$6,BI$6&amp;" "&amp;'Input-Func_Class'!$D$22,$G188:$BB188)+IFERROR(SUMIF($G$6:$BB$6,BI$6&amp;" "&amp;'Input-Func_Class'!$E$22,$G188:$BB188),SUMIF($G$6:$BB$6,BI$6&amp;" "&amp;'Input-Func_Class'!$B$24,$G188:$BB188))+SUMIF($G$6:$BB$6,BI$6&amp;" "&amp;'Input-Func_Class'!$F$22,$G188:$BB188))&lt;Check_Limit,0,1),1)</f>
        <v>0</v>
      </c>
      <c r="BJ188" s="79">
        <f ca="1">IFERROR(IF(SUMIF($G$6:$BB$6,BJ$6&amp;" Total",$G188:$BB188)-(SUMIF($G$6:$BB$6,BJ$6&amp;" "&amp;'Input-Func_Class'!$D$22,$G188:$BB188)+IFERROR(SUMIF($G$6:$BB$6,BJ$6&amp;" "&amp;'Input-Func_Class'!$E$22,$G188:$BB188),SUMIF($G$6:$BB$6,BJ$6&amp;" "&amp;'Input-Func_Class'!$B$24,$G188:$BB188))+SUMIF($G$6:$BB$6,BJ$6&amp;" "&amp;'Input-Func_Class'!$F$22,$G188:$BB188))&lt;Check_Limit,0,1),1)</f>
        <v>0</v>
      </c>
      <c r="BK188" s="79">
        <f ca="1">IFERROR(IF(SUMIF($G$6:$BB$6,BK$6&amp;" Total",$G188:$BB188)-(SUMIF($G$6:$BB$6,BK$6&amp;" "&amp;'Input-Func_Class'!$D$22,$G188:$BB188)+IFERROR(SUMIF($G$6:$BB$6,BK$6&amp;" "&amp;'Input-Func_Class'!$E$22,$G188:$BB188),SUMIF($G$6:$BB$6,BK$6&amp;" "&amp;'Input-Func_Class'!$B$24,$G188:$BB188))+SUMIF($G$6:$BB$6,BK$6&amp;" "&amp;'Input-Func_Class'!$F$22,$G188:$BB188))&lt;Check_Limit,0,1),1)</f>
        <v>0</v>
      </c>
      <c r="BL188" s="79">
        <f ca="1">IFERROR(IF(SUMIF($G$6:$BB$6,BL$6&amp;" Total",$G188:$BB188)-(SUMIF($G$6:$BB$6,BL$6&amp;" "&amp;'Input-Func_Class'!$D$22,$G188:$BB188)+IFERROR(SUMIF($G$6:$BB$6,BL$6&amp;" "&amp;'Input-Func_Class'!$E$22,$G188:$BB188),SUMIF($G$6:$BB$6,BL$6&amp;" "&amp;'Input-Func_Class'!$B$24,$G188:$BB188))+SUMIF($G$6:$BB$6,BL$6&amp;" "&amp;'Input-Func_Class'!$F$22,$G188:$BB188))&lt;Check_Limit,0,1),1)</f>
        <v>0</v>
      </c>
      <c r="BM188" s="79">
        <f ca="1">IFERROR(IF(SUMIF($G$6:$BB$6,BM$6&amp;" Total",$G188:$BB188)-(SUMIF($G$6:$BB$6,BM$6&amp;" "&amp;'Input-Func_Class'!$D$22,$G188:$BB188)+IFERROR(SUMIF($G$6:$BB$6,BM$6&amp;" "&amp;'Input-Func_Class'!$E$22,$G188:$BB188),SUMIF($G$6:$BB$6,BM$6&amp;" "&amp;'Input-Func_Class'!$B$24,$G188:$BB188))+SUMIF($G$6:$BB$6,BM$6&amp;" "&amp;'Input-Func_Class'!$F$22,$G188:$BB188))&lt;Check_Limit,0,1),1)</f>
        <v>0</v>
      </c>
      <c r="BN188" s="79">
        <f ca="1">IFERROR(IF(SUMIF($G$6:$BB$6,BN$6&amp;" Total",$G188:$BB188)-(SUMIF($G$6:$BB$6,BN$6&amp;" "&amp;'Input-Func_Class'!$D$22,$G188:$BB188)+IFERROR(SUMIF($G$6:$BB$6,BN$6&amp;" "&amp;'Input-Func_Class'!$E$22,$G188:$BB188),SUMIF($G$6:$BB$6,BN$6&amp;" "&amp;'Input-Func_Class'!$B$24,$G188:$BB188))+SUMIF($G$6:$BB$6,BN$6&amp;" "&amp;'Input-Func_Class'!$F$22,$G188:$BB188))&lt;Check_Limit,0,1),1)</f>
        <v>0</v>
      </c>
      <c r="BO188" s="79">
        <f ca="1">IFERROR(IF(SUMIF($G$6:$BB$6,BO$6&amp;" Total",$G188:$BB188)-(SUMIF($G$6:$BB$6,BO$6&amp;" "&amp;'Input-Func_Class'!$D$22,$G188:$BB188)+IFERROR(SUMIF($G$6:$BB$6,BO$6&amp;" "&amp;'Input-Func_Class'!$E$22,$G188:$BB188),SUMIF($G$6:$BB$6,BO$6&amp;" "&amp;'Input-Func_Class'!$B$24,$G188:$BB188))+SUMIF($G$6:$BB$6,BO$6&amp;" "&amp;'Input-Func_Class'!$F$22,$G188:$BB188))&lt;Check_Limit,0,1),1)</f>
        <v>0</v>
      </c>
    </row>
    <row r="189" spans="1:67" outlineLevel="1">
      <c r="A189" s="113">
        <f>IF(ISBLANK('Input-Accounts'!A189),"",'Input-Accounts'!A189)</f>
        <v>162</v>
      </c>
      <c r="B189" s="17" t="str">
        <f>IF(ISBLANK('Input-Accounts'!B189),"",'Input-Accounts'!B189)</f>
        <v>Rents</v>
      </c>
      <c r="C189" s="113">
        <f>IF(ISBLANK('Input-Accounts'!C189),"",'Input-Accounts'!C189)</f>
        <v>931</v>
      </c>
      <c r="D189" s="143">
        <f>Functionalization!$D189</f>
        <v>1635932.5485733117</v>
      </c>
      <c r="E189" s="143">
        <f t="shared" ca="1" si="45"/>
        <v>0</v>
      </c>
      <c r="F189" s="89" t="str">
        <f>IF($D189=0,"-",IF('Input-Accounts'!$E189&lt;&gt;0,'Input-Accounts'!$E189,'Input-Accounts'!$G189))</f>
        <v>INT_T&amp;D_PLANT</v>
      </c>
      <c r="G189" s="143">
        <f ca="1">IF(G$5&lt;&gt;"",HLOOKUP(G$5,Functionalization!$G$6:$R$305,ROW($A189)-5,FALSE),IFERROR(INDEX(G$269:G$305,MATCH($F189,$B$269:$B$305,0))/VLOOKUP($F189,$B$269:$BB$305,MATCH(LEFT(TRIM(G$6),FIND("~",SUBSTITUTE(G$6,"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189))*HLOOKUP(LEFT(TRIM(G$6),FIND("~",SUBSTITUTE(G$6," ","~",LEN(TRIM(G$6))-LEN(SUBSTITUTE(TRIM(G$6)," ",""))))-1)&amp;" Total",$B$6:$BB$305,ROW($A189)-5,FALSE))</f>
        <v>0</v>
      </c>
      <c r="H189" s="143">
        <f ca="1">IF(H$5&lt;&gt;"",HLOOKUP(H$5,Functionalization!$G$6:$R$305,ROW($A189)-5,FALSE),IFERROR(INDEX(H$269:H$305,MATCH($F189,$B$269:$B$305,0))/VLOOKUP($F189,$B$269:$BB$305,MATCH(LEFT(TRIM(H$6),FIND("~",SUBSTITUTE(H$6,"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189))*HLOOKUP(LEFT(TRIM(H$6),FIND("~",SUBSTITUTE(H$6," ","~",LEN(TRIM(H$6))-LEN(SUBSTITUTE(TRIM(H$6)," ",""))))-1)&amp;" Total",$B$6:$BB$305,ROW($A189)-5,FALSE))</f>
        <v>0</v>
      </c>
      <c r="I189" s="143">
        <f ca="1">IF(I$5&lt;&gt;"",HLOOKUP(I$5,Functionalization!$G$6:$R$305,ROW($A189)-5,FALSE),IFERROR(INDEX(I$269:I$305,MATCH($F189,$B$269:$B$305,0))/VLOOKUP($F189,$B$269:$BB$305,MATCH(LEFT(TRIM(I$6),FIND("~",SUBSTITUTE(I$6,"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189))*HLOOKUP(LEFT(TRIM(I$6),FIND("~",SUBSTITUTE(I$6," ","~",LEN(TRIM(I$6))-LEN(SUBSTITUTE(TRIM(I$6)," ",""))))-1)&amp;" Total",$B$6:$BB$305,ROW($A189)-5,FALSE))</f>
        <v>0</v>
      </c>
      <c r="J189" s="143">
        <f ca="1">IF(J$5&lt;&gt;"",HLOOKUP(J$5,Functionalization!$G$6:$R$305,ROW($A189)-5,FALSE),IFERROR(INDEX(J$269:J$305,MATCH($F189,$B$269:$B$305,0))/VLOOKUP($F189,$B$269:$BB$305,MATCH(LEFT(TRIM(J$6),FIND("~",SUBSTITUTE(J$6,"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189))*HLOOKUP(LEFT(TRIM(J$6),FIND("~",SUBSTITUTE(J$6," ","~",LEN(TRIM(J$6))-LEN(SUBSTITUTE(TRIM(J$6)," ",""))))-1)&amp;" Total",$B$6:$BB$305,ROW($A189)-5,FALSE))</f>
        <v>0</v>
      </c>
      <c r="K189" s="143">
        <f ca="1">IF(K$5&lt;&gt;"",HLOOKUP(K$5,Functionalization!$G$6:$R$305,ROW($A189)-5,FALSE),IFERROR(INDEX(K$269:K$305,MATCH($F189,$B$269:$B$305,0))/VLOOKUP($F189,$B$269:$BB$305,MATCH(LEFT(TRIM(K$6),FIND("~",SUBSTITUTE(K$6,"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189))*HLOOKUP(LEFT(TRIM(K$6),FIND("~",SUBSTITUTE(K$6," ","~",LEN(TRIM(K$6))-LEN(SUBSTITUTE(TRIM(K$6)," ",""))))-1)&amp;" Total",$B$6:$BB$305,ROW($A189)-5,FALSE))</f>
        <v>30288.395959606143</v>
      </c>
      <c r="L189" s="143">
        <f ca="1">IF(L$5&lt;&gt;"",HLOOKUP(L$5,Functionalization!$G$6:$R$305,ROW($A189)-5,FALSE),IFERROR(INDEX(L$269:L$305,MATCH($F189,$B$269:$B$305,0))/VLOOKUP($F189,$B$269:$BB$305,MATCH(LEFT(TRIM(L$6),FIND("~",SUBSTITUTE(L$6,"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189))*HLOOKUP(LEFT(TRIM(L$6),FIND("~",SUBSTITUTE(L$6," ","~",LEN(TRIM(L$6))-LEN(SUBSTITUTE(TRIM(L$6)," ",""))))-1)&amp;" Total",$B$6:$BB$305,ROW($A189)-5,FALSE))</f>
        <v>30288.395959606143</v>
      </c>
      <c r="M189" s="143">
        <f ca="1">IF(M$5&lt;&gt;"",HLOOKUP(M$5,Functionalization!$G$6:$R$305,ROW($A189)-5,FALSE),IFERROR(INDEX(M$269:M$305,MATCH($F189,$B$269:$B$305,0))/VLOOKUP($F189,$B$269:$BB$305,MATCH(LEFT(TRIM(M$6),FIND("~",SUBSTITUTE(M$6,"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189))*HLOOKUP(LEFT(TRIM(M$6),FIND("~",SUBSTITUTE(M$6," ","~",LEN(TRIM(M$6))-LEN(SUBSTITUTE(TRIM(M$6)," ",""))))-1)&amp;" Total",$B$6:$BB$305,ROW($A189)-5,FALSE))</f>
        <v>0</v>
      </c>
      <c r="N189" s="143">
        <f ca="1">IF(N$5&lt;&gt;"",HLOOKUP(N$5,Functionalization!$G$6:$R$305,ROW($A189)-5,FALSE),IFERROR(INDEX(N$269:N$305,MATCH($F189,$B$269:$B$305,0))/VLOOKUP($F189,$B$269:$BB$305,MATCH(LEFT(TRIM(N$6),FIND("~",SUBSTITUTE(N$6,"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189))*HLOOKUP(LEFT(TRIM(N$6),FIND("~",SUBSTITUTE(N$6," ","~",LEN(TRIM(N$6))-LEN(SUBSTITUTE(TRIM(N$6)," ",""))))-1)&amp;" Total",$B$6:$BB$305,ROW($A189)-5,FALSE))</f>
        <v>0</v>
      </c>
      <c r="O189" s="143">
        <f ca="1">IF(O$5&lt;&gt;"",HLOOKUP(O$5,Functionalization!$G$6:$R$305,ROW($A189)-5,FALSE),IFERROR(INDEX(O$269:O$305,MATCH($F189,$B$269:$B$305,0))/VLOOKUP($F189,$B$269:$BB$305,MATCH(LEFT(TRIM(O$6),FIND("~",SUBSTITUTE(O$6,"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189))*HLOOKUP(LEFT(TRIM(O$6),FIND("~",SUBSTITUTE(O$6," ","~",LEN(TRIM(O$6))-LEN(SUBSTITUTE(TRIM(O$6)," ",""))))-1)&amp;" Total",$B$6:$BB$305,ROW($A189)-5,FALSE))</f>
        <v>1605644.1526137055</v>
      </c>
      <c r="P189" s="143">
        <f ca="1">IF(P$5&lt;&gt;"",HLOOKUP(P$5,Functionalization!$G$6:$R$305,ROW($A189)-5,FALSE),IFERROR(INDEX(P$269:P$305,MATCH($F189,$B$269:$B$305,0))/VLOOKUP($F189,$B$269:$BB$305,MATCH(LEFT(TRIM(P$6),FIND("~",SUBSTITUTE(P$6,"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189))*HLOOKUP(LEFT(TRIM(P$6),FIND("~",SUBSTITUTE(P$6," ","~",LEN(TRIM(P$6))-LEN(SUBSTITUTE(TRIM(P$6)," ",""))))-1)&amp;" Total",$B$6:$BB$305,ROW($A189)-5,FALSE))</f>
        <v>1043472.882125097</v>
      </c>
      <c r="Q189" s="143">
        <f ca="1">IF(Q$5&lt;&gt;"",HLOOKUP(Q$5,Functionalization!$G$6:$R$305,ROW($A189)-5,FALSE),IFERROR(INDEX(Q$269:Q$305,MATCH($F189,$B$269:$B$305,0))/VLOOKUP($F189,$B$269:$BB$305,MATCH(LEFT(TRIM(Q$6),FIND("~",SUBSTITUTE(Q$6,"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189))*HLOOKUP(LEFT(TRIM(Q$6),FIND("~",SUBSTITUTE(Q$6," ","~",LEN(TRIM(Q$6))-LEN(SUBSTITUTE(TRIM(Q$6)," ",""))))-1)&amp;" Total",$B$6:$BB$305,ROW($A189)-5,FALSE))</f>
        <v>0</v>
      </c>
      <c r="R189" s="143">
        <f ca="1">IF(R$5&lt;&gt;"",HLOOKUP(R$5,Functionalization!$G$6:$R$305,ROW($A189)-5,FALSE),IFERROR(INDEX(R$269:R$305,MATCH($F189,$B$269:$B$305,0))/VLOOKUP($F189,$B$269:$BB$305,MATCH(LEFT(TRIM(R$6),FIND("~",SUBSTITUTE(R$6,"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189))*HLOOKUP(LEFT(TRIM(R$6),FIND("~",SUBSTITUTE(R$6," ","~",LEN(TRIM(R$6))-LEN(SUBSTITUTE(TRIM(R$6)," ",""))))-1)&amp;" Total",$B$6:$BB$305,ROW($A189)-5,FALSE))</f>
        <v>562171.27048860886</v>
      </c>
      <c r="S189" s="143">
        <f ca="1">IF(S$5&lt;&gt;"",HLOOKUP(S$5,Functionalization!$G$6:$R$305,ROW($A189)-5,FALSE),IFERROR(INDEX(S$269:S$305,MATCH($F189,$B$269:$B$305,0))/VLOOKUP($F189,$B$269:$BB$305,MATCH(LEFT(TRIM(S$6),FIND("~",SUBSTITUTE(S$6,"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189))*HLOOKUP(LEFT(TRIM(S$6),FIND("~",SUBSTITUTE(S$6," ","~",LEN(TRIM(S$6))-LEN(SUBSTITUTE(TRIM(S$6)," ",""))))-1)&amp;" Total",$B$6:$BB$305,ROW($A189)-5,FALSE))</f>
        <v>0</v>
      </c>
      <c r="T189" s="143">
        <f ca="1">IF(T$5&lt;&gt;"",HLOOKUP(T$5,Functionalization!$G$6:$R$305,ROW($A189)-5,FALSE),IFERROR(INDEX(T$269:T$305,MATCH($F189,$B$269:$B$305,0))/VLOOKUP($F189,$B$269:$BB$305,MATCH(LEFT(TRIM(T$6),FIND("~",SUBSTITUTE(T$6,"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189))*HLOOKUP(LEFT(TRIM(T$6),FIND("~",SUBSTITUTE(T$6," ","~",LEN(TRIM(T$6))-LEN(SUBSTITUTE(TRIM(T$6)," ",""))))-1)&amp;" Total",$B$6:$BB$305,ROW($A189)-5,FALSE))</f>
        <v>0</v>
      </c>
      <c r="U189" s="143">
        <f ca="1">IF(U$5&lt;&gt;"",HLOOKUP(U$5,Functionalization!$G$6:$R$305,ROW($A189)-5,FALSE),IFERROR(INDEX(U$269:U$305,MATCH($F189,$B$269:$B$305,0))/VLOOKUP($F189,$B$269:$BB$305,MATCH(LEFT(TRIM(U$6),FIND("~",SUBSTITUTE(U$6,"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189))*HLOOKUP(LEFT(TRIM(U$6),FIND("~",SUBSTITUTE(U$6," ","~",LEN(TRIM(U$6))-LEN(SUBSTITUTE(TRIM(U$6)," ",""))))-1)&amp;" Total",$B$6:$BB$305,ROW($A189)-5,FALSE))</f>
        <v>0</v>
      </c>
      <c r="V189" s="143">
        <f ca="1">IF(V$5&lt;&gt;"",HLOOKUP(V$5,Functionalization!$G$6:$R$305,ROW($A189)-5,FALSE),IFERROR(INDEX(V$269:V$305,MATCH($F189,$B$269:$B$305,0))/VLOOKUP($F189,$B$269:$BB$305,MATCH(LEFT(TRIM(V$6),FIND("~",SUBSTITUTE(V$6,"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189))*HLOOKUP(LEFT(TRIM(V$6),FIND("~",SUBSTITUTE(V$6," ","~",LEN(TRIM(V$6))-LEN(SUBSTITUTE(TRIM(V$6)," ",""))))-1)&amp;" Total",$B$6:$BB$305,ROW($A189)-5,FALSE))</f>
        <v>0</v>
      </c>
      <c r="W189" s="143">
        <f ca="1">IF(W$5&lt;&gt;"",HLOOKUP(W$5,Functionalization!$G$6:$R$305,ROW($A189)-5,FALSE),IFERROR(INDEX(W$269:W$305,MATCH($F189,$B$269:$B$305,0))/VLOOKUP($F189,$B$269:$BB$305,MATCH(LEFT(TRIM(W$6),FIND("~",SUBSTITUTE(W$6,"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189))*HLOOKUP(LEFT(TRIM(W$6),FIND("~",SUBSTITUTE(W$6," ","~",LEN(TRIM(W$6))-LEN(SUBSTITUTE(TRIM(W$6)," ",""))))-1)&amp;" Total",$B$6:$BB$305,ROW($A189)-5,FALSE))</f>
        <v>0</v>
      </c>
      <c r="X189" s="143">
        <f ca="1">IF(X$5&lt;&gt;"",HLOOKUP(X$5,Functionalization!$G$6:$R$305,ROW($A189)-5,FALSE),IFERROR(INDEX(X$269:X$305,MATCH($F189,$B$269:$B$305,0))/VLOOKUP($F189,$B$269:$BB$305,MATCH(LEFT(TRIM(X$6),FIND("~",SUBSTITUTE(X$6,"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189))*HLOOKUP(LEFT(TRIM(X$6),FIND("~",SUBSTITUTE(X$6," ","~",LEN(TRIM(X$6))-LEN(SUBSTITUTE(TRIM(X$6)," ",""))))-1)&amp;" Total",$B$6:$BB$305,ROW($A189)-5,FALSE))</f>
        <v>0</v>
      </c>
      <c r="Y189" s="143">
        <f ca="1">IF(Y$5&lt;&gt;"",HLOOKUP(Y$5,Functionalization!$G$6:$R$305,ROW($A189)-5,FALSE),IFERROR(INDEX(Y$269:Y$305,MATCH($F189,$B$269:$B$305,0))/VLOOKUP($F189,$B$269:$BB$305,MATCH(LEFT(TRIM(Y$6),FIND("~",SUBSTITUTE(Y$6,"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189))*HLOOKUP(LEFT(TRIM(Y$6),FIND("~",SUBSTITUTE(Y$6," ","~",LEN(TRIM(Y$6))-LEN(SUBSTITUTE(TRIM(Y$6)," ",""))))-1)&amp;" Total",$B$6:$BB$305,ROW($A189)-5,FALSE))</f>
        <v>0</v>
      </c>
      <c r="Z189" s="143">
        <f ca="1">IF(Z$5&lt;&gt;"",HLOOKUP(Z$5,Functionalization!$G$6:$R$305,ROW($A189)-5,FALSE),IFERROR(INDEX(Z$269:Z$305,MATCH($F189,$B$269:$B$305,0))/VLOOKUP($F189,$B$269:$BB$305,MATCH(LEFT(TRIM(Z$6),FIND("~",SUBSTITUTE(Z$6,"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189))*HLOOKUP(LEFT(TRIM(Z$6),FIND("~",SUBSTITUTE(Z$6," ","~",LEN(TRIM(Z$6))-LEN(SUBSTITUTE(TRIM(Z$6)," ",""))))-1)&amp;" Total",$B$6:$BB$305,ROW($A189)-5,FALSE))</f>
        <v>0</v>
      </c>
      <c r="AA189" s="143">
        <f ca="1">IF(AA$5&lt;&gt;"",HLOOKUP(AA$5,Functionalization!$G$6:$R$305,ROW($A189)-5,FALSE),IFERROR(INDEX(AA$269:AA$305,MATCH($F189,$B$269:$B$305,0))/VLOOKUP($F189,$B$269:$BB$305,MATCH(LEFT(TRIM(AA$6),FIND("~",SUBSTITUTE(AA$6,"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189))*HLOOKUP(LEFT(TRIM(AA$6),FIND("~",SUBSTITUTE(AA$6," ","~",LEN(TRIM(AA$6))-LEN(SUBSTITUTE(TRIM(AA$6)," ",""))))-1)&amp;" Total",$B$6:$BB$305,ROW($A189)-5,FALSE))</f>
        <v>0</v>
      </c>
      <c r="AB189" s="143">
        <f ca="1">IF(AB$5&lt;&gt;"",HLOOKUP(AB$5,Functionalization!$G$6:$R$305,ROW($A189)-5,FALSE),IFERROR(INDEX(AB$269:AB$305,MATCH($F189,$B$269:$B$305,0))/VLOOKUP($F189,$B$269:$BB$305,MATCH(LEFT(TRIM(AB$6),FIND("~",SUBSTITUTE(AB$6,"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189))*HLOOKUP(LEFT(TRIM(AB$6),FIND("~",SUBSTITUTE(AB$6," ","~",LEN(TRIM(AB$6))-LEN(SUBSTITUTE(TRIM(AB$6)," ",""))))-1)&amp;" Total",$B$6:$BB$305,ROW($A189)-5,FALSE))</f>
        <v>0</v>
      </c>
      <c r="AC189" s="143">
        <f ca="1">IF(AC$5&lt;&gt;"",HLOOKUP(AC$5,Functionalization!$G$6:$R$305,ROW($A189)-5,FALSE),IFERROR(INDEX(AC$269:AC$305,MATCH($F189,$B$269:$B$305,0))/VLOOKUP($F189,$B$269:$BB$305,MATCH(LEFT(TRIM(AC$6),FIND("~",SUBSTITUTE(AC$6,"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189))*HLOOKUP(LEFT(TRIM(AC$6),FIND("~",SUBSTITUTE(AC$6," ","~",LEN(TRIM(AC$6))-LEN(SUBSTITUTE(TRIM(AC$6)," ",""))))-1)&amp;" Total",$B$6:$BB$305,ROW($A189)-5,FALSE))</f>
        <v>0</v>
      </c>
      <c r="AD189" s="143">
        <f ca="1">IF(AD$5&lt;&gt;"",HLOOKUP(AD$5,Functionalization!$G$6:$R$305,ROW($A189)-5,FALSE),IFERROR(INDEX(AD$269:AD$305,MATCH($F189,$B$269:$B$305,0))/VLOOKUP($F189,$B$269:$BB$305,MATCH(LEFT(TRIM(AD$6),FIND("~",SUBSTITUTE(AD$6,"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189))*HLOOKUP(LEFT(TRIM(AD$6),FIND("~",SUBSTITUTE(AD$6," ","~",LEN(TRIM(AD$6))-LEN(SUBSTITUTE(TRIM(AD$6)," ",""))))-1)&amp;" Total",$B$6:$BB$305,ROW($A189)-5,FALSE))</f>
        <v>0</v>
      </c>
      <c r="AE189" s="143">
        <f ca="1">IF(AE$5&lt;&gt;"",HLOOKUP(AE$5,Functionalization!$G$6:$R$305,ROW($A189)-5,FALSE),IFERROR(INDEX(AE$269:AE$305,MATCH($F189,$B$269:$B$305,0))/VLOOKUP($F189,$B$269:$BB$305,MATCH(LEFT(TRIM(AE$6),FIND("~",SUBSTITUTE(AE$6,"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189))*HLOOKUP(LEFT(TRIM(AE$6),FIND("~",SUBSTITUTE(AE$6," ","~",LEN(TRIM(AE$6))-LEN(SUBSTITUTE(TRIM(AE$6)," ",""))))-1)&amp;" Total",$B$6:$BB$305,ROW($A189)-5,FALSE))</f>
        <v>0</v>
      </c>
      <c r="AF189" s="143">
        <f ca="1">IF(AF$5&lt;&gt;"",HLOOKUP(AF$5,Functionalization!$G$6:$R$305,ROW($A189)-5,FALSE),IFERROR(INDEX(AF$269:AF$305,MATCH($F189,$B$269:$B$305,0))/VLOOKUP($F189,$B$269:$BB$305,MATCH(LEFT(TRIM(AF$6),FIND("~",SUBSTITUTE(AF$6,"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189))*HLOOKUP(LEFT(TRIM(AF$6),FIND("~",SUBSTITUTE(AF$6," ","~",LEN(TRIM(AF$6))-LEN(SUBSTITUTE(TRIM(AF$6)," ",""))))-1)&amp;" Total",$B$6:$BB$305,ROW($A189)-5,FALSE))</f>
        <v>0</v>
      </c>
      <c r="AG189" s="143">
        <f ca="1">IF(AG$5&lt;&gt;"",HLOOKUP(AG$5,Functionalization!$G$6:$R$305,ROW($A189)-5,FALSE),IFERROR(INDEX(AG$269:AG$305,MATCH($F189,$B$269:$B$305,0))/VLOOKUP($F189,$B$269:$BB$305,MATCH(LEFT(TRIM(AG$6),FIND("~",SUBSTITUTE(AG$6,"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189))*HLOOKUP(LEFT(TRIM(AG$6),FIND("~",SUBSTITUTE(AG$6," ","~",LEN(TRIM(AG$6))-LEN(SUBSTITUTE(TRIM(AG$6)," ",""))))-1)&amp;" Total",$B$6:$BB$305,ROW($A189)-5,FALSE))</f>
        <v>0</v>
      </c>
      <c r="AH189" s="143">
        <f ca="1">IF(AH$5&lt;&gt;"",HLOOKUP(AH$5,Functionalization!$G$6:$R$305,ROW($A189)-5,FALSE),IFERROR(INDEX(AH$269:AH$305,MATCH($F189,$B$269:$B$305,0))/VLOOKUP($F189,$B$269:$BB$305,MATCH(LEFT(TRIM(AH$6),FIND("~",SUBSTITUTE(AH$6,"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189))*HLOOKUP(LEFT(TRIM(AH$6),FIND("~",SUBSTITUTE(AH$6," ","~",LEN(TRIM(AH$6))-LEN(SUBSTITUTE(TRIM(AH$6)," ",""))))-1)&amp;" Total",$B$6:$BB$305,ROW($A189)-5,FALSE))</f>
        <v>0</v>
      </c>
      <c r="AI189" s="143">
        <f ca="1">IF(AI$5&lt;&gt;"",HLOOKUP(AI$5,Functionalization!$G$6:$R$305,ROW($A189)-5,FALSE),IFERROR(INDEX(AI$269:AI$305,MATCH($F189,$B$269:$B$305,0))/VLOOKUP($F189,$B$269:$BB$305,MATCH(LEFT(TRIM(AI$6),FIND("~",SUBSTITUTE(AI$6,"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189))*HLOOKUP(LEFT(TRIM(AI$6),FIND("~",SUBSTITUTE(AI$6," ","~",LEN(TRIM(AI$6))-LEN(SUBSTITUTE(TRIM(AI$6)," ",""))))-1)&amp;" Total",$B$6:$BB$305,ROW($A189)-5,FALSE))</f>
        <v>0</v>
      </c>
      <c r="AJ189" s="143">
        <f ca="1">IF(AJ$5&lt;&gt;"",HLOOKUP(AJ$5,Functionalization!$G$6:$R$305,ROW($A189)-5,FALSE),IFERROR(INDEX(AJ$269:AJ$305,MATCH($F189,$B$269:$B$305,0))/VLOOKUP($F189,$B$269:$BB$305,MATCH(LEFT(TRIM(AJ$6),FIND("~",SUBSTITUTE(AJ$6,"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189))*HLOOKUP(LEFT(TRIM(AJ$6),FIND("~",SUBSTITUTE(AJ$6," ","~",LEN(TRIM(AJ$6))-LEN(SUBSTITUTE(TRIM(AJ$6)," ",""))))-1)&amp;" Total",$B$6:$BB$305,ROW($A189)-5,FALSE))</f>
        <v>0</v>
      </c>
      <c r="AK189" s="143">
        <f ca="1">IF(AK$5&lt;&gt;"",HLOOKUP(AK$5,Functionalization!$G$6:$R$305,ROW($A189)-5,FALSE),IFERROR(INDEX(AK$269:AK$305,MATCH($F189,$B$269:$B$305,0))/VLOOKUP($F189,$B$269:$BB$305,MATCH(LEFT(TRIM(AK$6),FIND("~",SUBSTITUTE(AK$6,"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189))*HLOOKUP(LEFT(TRIM(AK$6),FIND("~",SUBSTITUTE(AK$6," ","~",LEN(TRIM(AK$6))-LEN(SUBSTITUTE(TRIM(AK$6)," ",""))))-1)&amp;" Total",$B$6:$BB$305,ROW($A189)-5,FALSE))</f>
        <v>0</v>
      </c>
      <c r="AL189" s="143">
        <f ca="1">IF(AL$5&lt;&gt;"",HLOOKUP(AL$5,Functionalization!$G$6:$R$305,ROW($A189)-5,FALSE),IFERROR(INDEX(AL$269:AL$305,MATCH($F189,$B$269:$B$305,0))/VLOOKUP($F189,$B$269:$BB$305,MATCH(LEFT(TRIM(AL$6),FIND("~",SUBSTITUTE(AL$6,"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189))*HLOOKUP(LEFT(TRIM(AL$6),FIND("~",SUBSTITUTE(AL$6," ","~",LEN(TRIM(AL$6))-LEN(SUBSTITUTE(TRIM(AL$6)," ",""))))-1)&amp;" Total",$B$6:$BB$305,ROW($A189)-5,FALSE))</f>
        <v>0</v>
      </c>
      <c r="AM189" s="143">
        <f ca="1">IF(AM$5&lt;&gt;"",HLOOKUP(AM$5,Functionalization!$G$6:$R$305,ROW($A189)-5,FALSE),IFERROR(INDEX(AM$269:AM$305,MATCH($F189,$B$269:$B$305,0))/VLOOKUP($F189,$B$269:$BB$305,MATCH(LEFT(TRIM(AM$6),FIND("~",SUBSTITUTE(AM$6,"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189))*HLOOKUP(LEFT(TRIM(AM$6),FIND("~",SUBSTITUTE(AM$6," ","~",LEN(TRIM(AM$6))-LEN(SUBSTITUTE(TRIM(AM$6)," ",""))))-1)&amp;" Total",$B$6:$BB$305,ROW($A189)-5,FALSE))</f>
        <v>0</v>
      </c>
      <c r="AN189" s="143">
        <f ca="1">IF(AN$5&lt;&gt;"",HLOOKUP(AN$5,Functionalization!$G$6:$R$305,ROW($A189)-5,FALSE),IFERROR(INDEX(AN$269:AN$305,MATCH($F189,$B$269:$B$305,0))/VLOOKUP($F189,$B$269:$BB$305,MATCH(LEFT(TRIM(AN$6),FIND("~",SUBSTITUTE(AN$6,"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189))*HLOOKUP(LEFT(TRIM(AN$6),FIND("~",SUBSTITUTE(AN$6," ","~",LEN(TRIM(AN$6))-LEN(SUBSTITUTE(TRIM(AN$6)," ",""))))-1)&amp;" Total",$B$6:$BB$305,ROW($A189)-5,FALSE))</f>
        <v>0</v>
      </c>
      <c r="AO189" s="143">
        <f ca="1">IF(AO$5&lt;&gt;"",HLOOKUP(AO$5,Functionalization!$G$6:$R$305,ROW($A189)-5,FALSE),IFERROR(INDEX(AO$269:AO$305,MATCH($F189,$B$269:$B$305,0))/VLOOKUP($F189,$B$269:$BB$305,MATCH(LEFT(TRIM(AO$6),FIND("~",SUBSTITUTE(AO$6,"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189))*HLOOKUP(LEFT(TRIM(AO$6),FIND("~",SUBSTITUTE(AO$6," ","~",LEN(TRIM(AO$6))-LEN(SUBSTITUTE(TRIM(AO$6)," ",""))))-1)&amp;" Total",$B$6:$BB$305,ROW($A189)-5,FALSE))</f>
        <v>0</v>
      </c>
      <c r="AP189" s="143">
        <f ca="1">IF(AP$5&lt;&gt;"",HLOOKUP(AP$5,Functionalization!$G$6:$R$305,ROW($A189)-5,FALSE),IFERROR(INDEX(AP$269:AP$305,MATCH($F189,$B$269:$B$305,0))/VLOOKUP($F189,$B$269:$BB$305,MATCH(LEFT(TRIM(AP$6),FIND("~",SUBSTITUTE(AP$6,"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189))*HLOOKUP(LEFT(TRIM(AP$6),FIND("~",SUBSTITUTE(AP$6," ","~",LEN(TRIM(AP$6))-LEN(SUBSTITUTE(TRIM(AP$6)," ",""))))-1)&amp;" Total",$B$6:$BB$305,ROW($A189)-5,FALSE))</f>
        <v>0</v>
      </c>
      <c r="AQ189" s="143">
        <f ca="1">IF(AQ$5&lt;&gt;"",HLOOKUP(AQ$5,Functionalization!$G$6:$R$305,ROW($A189)-5,FALSE),IFERROR(INDEX(AQ$269:AQ$305,MATCH($F189,$B$269:$B$305,0))/VLOOKUP($F189,$B$269:$BB$305,MATCH(LEFT(TRIM(AQ$6),FIND("~",SUBSTITUTE(AQ$6,"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189))*HLOOKUP(LEFT(TRIM(AQ$6),FIND("~",SUBSTITUTE(AQ$6," ","~",LEN(TRIM(AQ$6))-LEN(SUBSTITUTE(TRIM(AQ$6)," ",""))))-1)&amp;" Total",$B$6:$BB$305,ROW($A189)-5,FALSE))</f>
        <v>0</v>
      </c>
      <c r="AR189" s="143">
        <f ca="1">IF(AR$5&lt;&gt;"",HLOOKUP(AR$5,Functionalization!$G$6:$R$305,ROW($A189)-5,FALSE),IFERROR(INDEX(AR$269:AR$305,MATCH($F189,$B$269:$B$305,0))/VLOOKUP($F189,$B$269:$BB$305,MATCH(LEFT(TRIM(AR$6),FIND("~",SUBSTITUTE(AR$6,"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189))*HLOOKUP(LEFT(TRIM(AR$6),FIND("~",SUBSTITUTE(AR$6," ","~",LEN(TRIM(AR$6))-LEN(SUBSTITUTE(TRIM(AR$6)," ",""))))-1)&amp;" Total",$B$6:$BB$305,ROW($A189)-5,FALSE))</f>
        <v>0</v>
      </c>
      <c r="AS189" s="143">
        <f ca="1">IF(AS$5&lt;&gt;"",HLOOKUP(AS$5,Functionalization!$G$6:$R$305,ROW($A189)-5,FALSE),IFERROR(INDEX(AS$269:AS$305,MATCH($F189,$B$269:$B$305,0))/VLOOKUP($F189,$B$269:$BB$305,MATCH(LEFT(TRIM(AS$6),FIND("~",SUBSTITUTE(AS$6,"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189))*HLOOKUP(LEFT(TRIM(AS$6),FIND("~",SUBSTITUTE(AS$6," ","~",LEN(TRIM(AS$6))-LEN(SUBSTITUTE(TRIM(AS$6)," ",""))))-1)&amp;" Total",$B$6:$BB$305,ROW($A189)-5,FALSE))</f>
        <v>0</v>
      </c>
      <c r="AT189" s="143">
        <f ca="1">IF(AT$5&lt;&gt;"",HLOOKUP(AT$5,Functionalization!$G$6:$R$305,ROW($A189)-5,FALSE),IFERROR(INDEX(AT$269:AT$305,MATCH($F189,$B$269:$B$305,0))/VLOOKUP($F189,$B$269:$BB$305,MATCH(LEFT(TRIM(AT$6),FIND("~",SUBSTITUTE(AT$6,"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189))*HLOOKUP(LEFT(TRIM(AT$6),FIND("~",SUBSTITUTE(AT$6," ","~",LEN(TRIM(AT$6))-LEN(SUBSTITUTE(TRIM(AT$6)," ",""))))-1)&amp;" Total",$B$6:$BB$305,ROW($A189)-5,FALSE))</f>
        <v>0</v>
      </c>
      <c r="AU189" s="143">
        <f ca="1">IF(AU$5&lt;&gt;"",HLOOKUP(AU$5,Functionalization!$G$6:$R$305,ROW($A189)-5,FALSE),IFERROR(INDEX(AU$269:AU$305,MATCH($F189,$B$269:$B$305,0))/VLOOKUP($F189,$B$269:$BB$305,MATCH(LEFT(TRIM(AU$6),FIND("~",SUBSTITUTE(AU$6,"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189))*HLOOKUP(LEFT(TRIM(AU$6),FIND("~",SUBSTITUTE(AU$6," ","~",LEN(TRIM(AU$6))-LEN(SUBSTITUTE(TRIM(AU$6)," ",""))))-1)&amp;" Total",$B$6:$BB$305,ROW($A189)-5,FALSE))</f>
        <v>0</v>
      </c>
      <c r="AV189" s="143">
        <f ca="1">IF(AV$5&lt;&gt;"",HLOOKUP(AV$5,Functionalization!$G$6:$R$305,ROW($A189)-5,FALSE),IFERROR(INDEX(AV$269:AV$305,MATCH($F189,$B$269:$B$305,0))/VLOOKUP($F189,$B$269:$BB$305,MATCH(LEFT(TRIM(AV$6),FIND("~",SUBSTITUTE(AV$6,"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189))*HLOOKUP(LEFT(TRIM(AV$6),FIND("~",SUBSTITUTE(AV$6," ","~",LEN(TRIM(AV$6))-LEN(SUBSTITUTE(TRIM(AV$6)," ",""))))-1)&amp;" Total",$B$6:$BB$305,ROW($A189)-5,FALSE))</f>
        <v>0</v>
      </c>
      <c r="AW189" s="143">
        <f ca="1">IF(AW$5&lt;&gt;"",HLOOKUP(AW$5,Functionalization!$G$6:$R$305,ROW($A189)-5,FALSE),IFERROR(INDEX(AW$269:AW$305,MATCH($F189,$B$269:$B$305,0))/VLOOKUP($F189,$B$269:$BB$305,MATCH(LEFT(TRIM(AW$6),FIND("~",SUBSTITUTE(AW$6,"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189))*HLOOKUP(LEFT(TRIM(AW$6),FIND("~",SUBSTITUTE(AW$6," ","~",LEN(TRIM(AW$6))-LEN(SUBSTITUTE(TRIM(AW$6)," ",""))))-1)&amp;" Total",$B$6:$BB$305,ROW($A189)-5,FALSE))</f>
        <v>0</v>
      </c>
      <c r="AX189" s="143">
        <f ca="1">IF(AX$5&lt;&gt;"",HLOOKUP(AX$5,Functionalization!$G$6:$R$305,ROW($A189)-5,FALSE),IFERROR(INDEX(AX$269:AX$305,MATCH($F189,$B$269:$B$305,0))/VLOOKUP($F189,$B$269:$BB$305,MATCH(LEFT(TRIM(AX$6),FIND("~",SUBSTITUTE(AX$6,"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189))*HLOOKUP(LEFT(TRIM(AX$6),FIND("~",SUBSTITUTE(AX$6," ","~",LEN(TRIM(AX$6))-LEN(SUBSTITUTE(TRIM(AX$6)," ",""))))-1)&amp;" Total",$B$6:$BB$305,ROW($A189)-5,FALSE))</f>
        <v>0</v>
      </c>
      <c r="AY189" s="143">
        <f ca="1">IF(AY$5&lt;&gt;"",HLOOKUP(AY$5,Functionalization!$G$6:$R$305,ROW($A189)-5,FALSE),IFERROR(INDEX(AY$269:AY$305,MATCH($F189,$B$269:$B$305,0))/VLOOKUP($F189,$B$269:$BB$305,MATCH(LEFT(TRIM(AY$6),FIND("~",SUBSTITUTE(AY$6,"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189))*HLOOKUP(LEFT(TRIM(AY$6),FIND("~",SUBSTITUTE(AY$6," ","~",LEN(TRIM(AY$6))-LEN(SUBSTITUTE(TRIM(AY$6)," ",""))))-1)&amp;" Total",$B$6:$BB$305,ROW($A189)-5,FALSE))</f>
        <v>0</v>
      </c>
      <c r="AZ189" s="143">
        <f ca="1">IF(AZ$5&lt;&gt;"",HLOOKUP(AZ$5,Functionalization!$G$6:$R$305,ROW($A189)-5,FALSE),IFERROR(INDEX(AZ$269:AZ$305,MATCH($F189,$B$269:$B$305,0))/VLOOKUP($F189,$B$269:$BB$305,MATCH(LEFT(TRIM(AZ$6),FIND("~",SUBSTITUTE(AZ$6,"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189))*HLOOKUP(LEFT(TRIM(AZ$6),FIND("~",SUBSTITUTE(AZ$6," ","~",LEN(TRIM(AZ$6))-LEN(SUBSTITUTE(TRIM(AZ$6)," ",""))))-1)&amp;" Total",$B$6:$BB$305,ROW($A189)-5,FALSE))</f>
        <v>0</v>
      </c>
      <c r="BA189" s="143">
        <f ca="1">IF(BA$5&lt;&gt;"",HLOOKUP(BA$5,Functionalization!$G$6:$R$305,ROW($A189)-5,FALSE),IFERROR(INDEX(BA$269:BA$305,MATCH($F189,$B$269:$B$305,0))/VLOOKUP($F189,$B$269:$BB$305,MATCH(LEFT(TRIM(BA$6),FIND("~",SUBSTITUTE(BA$6,"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189))*HLOOKUP(LEFT(TRIM(BA$6),FIND("~",SUBSTITUTE(BA$6," ","~",LEN(TRIM(BA$6))-LEN(SUBSTITUTE(TRIM(BA$6)," ",""))))-1)&amp;" Total",$B$6:$BB$305,ROW($A189)-5,FALSE))</f>
        <v>0</v>
      </c>
      <c r="BB189" s="143">
        <f ca="1">IF(BB$5&lt;&gt;"",HLOOKUP(BB$5,Functionalization!$G$6:$R$305,ROW($A189)-5,FALSE),IFERROR(INDEX(BB$269:BB$305,MATCH($F189,$B$269:$B$305,0))/VLOOKUP($F189,$B$269:$BB$305,MATCH(LEFT(TRIM(BB$6),FIND("~",SUBSTITUTE(BB$6,"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189))*HLOOKUP(LEFT(TRIM(BB$6),FIND("~",SUBSTITUTE(BB$6," ","~",LEN(TRIM(BB$6))-LEN(SUBSTITUTE(TRIM(BB$6)," ",""))))-1)&amp;" Total",$B$6:$BB$305,ROW($A189)-5,FALSE))</f>
        <v>0</v>
      </c>
      <c r="BD189" s="79">
        <f ca="1">IFERROR(IF(SUMIF($G$6:$BB$6,BD$6&amp;" Total",$G189:$BB189)-(SUMIF($G$6:$BB$6,BD$6&amp;" "&amp;'Input-Func_Class'!$D$22,$G189:$BB189)+IFERROR(SUMIF($G$6:$BB$6,BD$6&amp;" "&amp;'Input-Func_Class'!$E$22,$G189:$BB189),SUMIF($G$6:$BB$6,BD$6&amp;" "&amp;'Input-Func_Class'!$B$24,$G189:$BB189))+SUMIF($G$6:$BB$6,BD$6&amp;" "&amp;'Input-Func_Class'!$F$22,$G189:$BB189))&lt;Check_Limit,0,1),1)</f>
        <v>0</v>
      </c>
      <c r="BE189" s="79">
        <f ca="1">IFERROR(IF(SUMIF($G$6:$BB$6,BE$6&amp;" Total",$G189:$BB189)-(SUMIF($G$6:$BB$6,BE$6&amp;" "&amp;'Input-Func_Class'!$D$22,$G189:$BB189)+IFERROR(SUMIF($G$6:$BB$6,BE$6&amp;" "&amp;'Input-Func_Class'!$E$22,$G189:$BB189),SUMIF($G$6:$BB$6,BE$6&amp;" "&amp;'Input-Func_Class'!$B$24,$G189:$BB189))+SUMIF($G$6:$BB$6,BE$6&amp;" "&amp;'Input-Func_Class'!$F$22,$G189:$BB189))&lt;Check_Limit,0,1),1)</f>
        <v>0</v>
      </c>
      <c r="BF189" s="79">
        <f ca="1">IFERROR(IF(SUMIF($G$6:$BB$6,BF$6&amp;" Total",$G189:$BB189)-(SUMIF($G$6:$BB$6,BF$6&amp;" "&amp;'Input-Func_Class'!$D$22,$G189:$BB189)+IFERROR(SUMIF($G$6:$BB$6,BF$6&amp;" "&amp;'Input-Func_Class'!$E$22,$G189:$BB189),SUMIF($G$6:$BB$6,BF$6&amp;" "&amp;'Input-Func_Class'!$B$24,$G189:$BB189))+SUMIF($G$6:$BB$6,BF$6&amp;" "&amp;'Input-Func_Class'!$F$22,$G189:$BB189))&lt;Check_Limit,0,1),1)</f>
        <v>0</v>
      </c>
      <c r="BG189" s="79">
        <f ca="1">IFERROR(IF(SUMIF($G$6:$BB$6,BG$6&amp;" Total",$G189:$BB189)-(SUMIF($G$6:$BB$6,BG$6&amp;" "&amp;'Input-Func_Class'!$D$22,$G189:$BB189)+IFERROR(SUMIF($G$6:$BB$6,BG$6&amp;" "&amp;'Input-Func_Class'!$E$22,$G189:$BB189),SUMIF($G$6:$BB$6,BG$6&amp;" "&amp;'Input-Func_Class'!$B$24,$G189:$BB189))+SUMIF($G$6:$BB$6,BG$6&amp;" "&amp;'Input-Func_Class'!$F$22,$G189:$BB189))&lt;Check_Limit,0,1),1)</f>
        <v>0</v>
      </c>
      <c r="BH189" s="79">
        <f ca="1">IFERROR(IF(SUMIF($G$6:$BB$6,BH$6&amp;" Total",$G189:$BB189)-(SUMIF($G$6:$BB$6,BH$6&amp;" "&amp;'Input-Func_Class'!$D$22,$G189:$BB189)+IFERROR(SUMIF($G$6:$BB$6,BH$6&amp;" "&amp;'Input-Func_Class'!$E$22,$G189:$BB189),SUMIF($G$6:$BB$6,BH$6&amp;" "&amp;'Input-Func_Class'!$B$24,$G189:$BB189))+SUMIF($G$6:$BB$6,BH$6&amp;" "&amp;'Input-Func_Class'!$F$22,$G189:$BB189))&lt;Check_Limit,0,1),1)</f>
        <v>0</v>
      </c>
      <c r="BI189" s="79">
        <f ca="1">IFERROR(IF(SUMIF($G$6:$BB$6,BI$6&amp;" Total",$G189:$BB189)-(SUMIF($G$6:$BB$6,BI$6&amp;" "&amp;'Input-Func_Class'!$D$22,$G189:$BB189)+IFERROR(SUMIF($G$6:$BB$6,BI$6&amp;" "&amp;'Input-Func_Class'!$E$22,$G189:$BB189),SUMIF($G$6:$BB$6,BI$6&amp;" "&amp;'Input-Func_Class'!$B$24,$G189:$BB189))+SUMIF($G$6:$BB$6,BI$6&amp;" "&amp;'Input-Func_Class'!$F$22,$G189:$BB189))&lt;Check_Limit,0,1),1)</f>
        <v>0</v>
      </c>
      <c r="BJ189" s="79">
        <f ca="1">IFERROR(IF(SUMIF($G$6:$BB$6,BJ$6&amp;" Total",$G189:$BB189)-(SUMIF($G$6:$BB$6,BJ$6&amp;" "&amp;'Input-Func_Class'!$D$22,$G189:$BB189)+IFERROR(SUMIF($G$6:$BB$6,BJ$6&amp;" "&amp;'Input-Func_Class'!$E$22,$G189:$BB189),SUMIF($G$6:$BB$6,BJ$6&amp;" "&amp;'Input-Func_Class'!$B$24,$G189:$BB189))+SUMIF($G$6:$BB$6,BJ$6&amp;" "&amp;'Input-Func_Class'!$F$22,$G189:$BB189))&lt;Check_Limit,0,1),1)</f>
        <v>0</v>
      </c>
      <c r="BK189" s="79">
        <f ca="1">IFERROR(IF(SUMIF($G$6:$BB$6,BK$6&amp;" Total",$G189:$BB189)-(SUMIF($G$6:$BB$6,BK$6&amp;" "&amp;'Input-Func_Class'!$D$22,$G189:$BB189)+IFERROR(SUMIF($G$6:$BB$6,BK$6&amp;" "&amp;'Input-Func_Class'!$E$22,$G189:$BB189),SUMIF($G$6:$BB$6,BK$6&amp;" "&amp;'Input-Func_Class'!$B$24,$G189:$BB189))+SUMIF($G$6:$BB$6,BK$6&amp;" "&amp;'Input-Func_Class'!$F$22,$G189:$BB189))&lt;Check_Limit,0,1),1)</f>
        <v>0</v>
      </c>
      <c r="BL189" s="79">
        <f ca="1">IFERROR(IF(SUMIF($G$6:$BB$6,BL$6&amp;" Total",$G189:$BB189)-(SUMIF($G$6:$BB$6,BL$6&amp;" "&amp;'Input-Func_Class'!$D$22,$G189:$BB189)+IFERROR(SUMIF($G$6:$BB$6,BL$6&amp;" "&amp;'Input-Func_Class'!$E$22,$G189:$BB189),SUMIF($G$6:$BB$6,BL$6&amp;" "&amp;'Input-Func_Class'!$B$24,$G189:$BB189))+SUMIF($G$6:$BB$6,BL$6&amp;" "&amp;'Input-Func_Class'!$F$22,$G189:$BB189))&lt;Check_Limit,0,1),1)</f>
        <v>0</v>
      </c>
      <c r="BM189" s="79">
        <f ca="1">IFERROR(IF(SUMIF($G$6:$BB$6,BM$6&amp;" Total",$G189:$BB189)-(SUMIF($G$6:$BB$6,BM$6&amp;" "&amp;'Input-Func_Class'!$D$22,$G189:$BB189)+IFERROR(SUMIF($G$6:$BB$6,BM$6&amp;" "&amp;'Input-Func_Class'!$E$22,$G189:$BB189),SUMIF($G$6:$BB$6,BM$6&amp;" "&amp;'Input-Func_Class'!$B$24,$G189:$BB189))+SUMIF($G$6:$BB$6,BM$6&amp;" "&amp;'Input-Func_Class'!$F$22,$G189:$BB189))&lt;Check_Limit,0,1),1)</f>
        <v>0</v>
      </c>
      <c r="BN189" s="79">
        <f ca="1">IFERROR(IF(SUMIF($G$6:$BB$6,BN$6&amp;" Total",$G189:$BB189)-(SUMIF($G$6:$BB$6,BN$6&amp;" "&amp;'Input-Func_Class'!$D$22,$G189:$BB189)+IFERROR(SUMIF($G$6:$BB$6,BN$6&amp;" "&amp;'Input-Func_Class'!$E$22,$G189:$BB189),SUMIF($G$6:$BB$6,BN$6&amp;" "&amp;'Input-Func_Class'!$B$24,$G189:$BB189))+SUMIF($G$6:$BB$6,BN$6&amp;" "&amp;'Input-Func_Class'!$F$22,$G189:$BB189))&lt;Check_Limit,0,1),1)</f>
        <v>0</v>
      </c>
      <c r="BO189" s="79">
        <f ca="1">IFERROR(IF(SUMIF($G$6:$BB$6,BO$6&amp;" Total",$G189:$BB189)-(SUMIF($G$6:$BB$6,BO$6&amp;" "&amp;'Input-Func_Class'!$D$22,$G189:$BB189)+IFERROR(SUMIF($G$6:$BB$6,BO$6&amp;" "&amp;'Input-Func_Class'!$E$22,$G189:$BB189),SUMIF($G$6:$BB$6,BO$6&amp;" "&amp;'Input-Func_Class'!$B$24,$G189:$BB189))+SUMIF($G$6:$BB$6,BO$6&amp;" "&amp;'Input-Func_Class'!$F$22,$G189:$BB189))&lt;Check_Limit,0,1),1)</f>
        <v>0</v>
      </c>
    </row>
    <row r="190" spans="1:67" outlineLevel="1">
      <c r="A190" s="113">
        <f>IF(ISBLANK('Input-Accounts'!A190),"",'Input-Accounts'!A190)</f>
        <v>163</v>
      </c>
      <c r="B190" s="17" t="str">
        <f>IF(ISBLANK('Input-Accounts'!B190),"",'Input-Accounts'!B190)</f>
        <v>Maintenance of general plant</v>
      </c>
      <c r="C190" s="113">
        <f>IF(ISBLANK('Input-Accounts'!C190),"",'Input-Accounts'!C190)</f>
        <v>935</v>
      </c>
      <c r="D190" s="143">
        <f>Functionalization!$D190</f>
        <v>93160.525446050189</v>
      </c>
      <c r="E190" s="143">
        <f t="shared" ca="1" si="45"/>
        <v>0</v>
      </c>
      <c r="F190" s="89" t="str">
        <f>IF($D190=0,"-",IF('Input-Accounts'!$E190&lt;&gt;0,'Input-Accounts'!$E190,'Input-Accounts'!$G190))</f>
        <v>INT_T&amp;D_PLANT</v>
      </c>
      <c r="G190" s="143">
        <f ca="1">IF(G$5&lt;&gt;"",HLOOKUP(G$5,Functionalization!$G$6:$R$305,ROW($A190)-5,FALSE),IFERROR(INDEX(G$269:G$305,MATCH($F190,$B$269:$B$305,0))/VLOOKUP($F190,$B$269:$BB$305,MATCH(LEFT(TRIM(G$6),FIND("~",SUBSTITUTE(G$6,"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190))*HLOOKUP(LEFT(TRIM(G$6),FIND("~",SUBSTITUTE(G$6," ","~",LEN(TRIM(G$6))-LEN(SUBSTITUTE(TRIM(G$6)," ",""))))-1)&amp;" Total",$B$6:$BB$305,ROW($A190)-5,FALSE))</f>
        <v>0</v>
      </c>
      <c r="H190" s="143">
        <f ca="1">IF(H$5&lt;&gt;"",HLOOKUP(H$5,Functionalization!$G$6:$R$305,ROW($A190)-5,FALSE),IFERROR(INDEX(H$269:H$305,MATCH($F190,$B$269:$B$305,0))/VLOOKUP($F190,$B$269:$BB$305,MATCH(LEFT(TRIM(H$6),FIND("~",SUBSTITUTE(H$6,"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190))*HLOOKUP(LEFT(TRIM(H$6),FIND("~",SUBSTITUTE(H$6," ","~",LEN(TRIM(H$6))-LEN(SUBSTITUTE(TRIM(H$6)," ",""))))-1)&amp;" Total",$B$6:$BB$305,ROW($A190)-5,FALSE))</f>
        <v>0</v>
      </c>
      <c r="I190" s="143">
        <f ca="1">IF(I$5&lt;&gt;"",HLOOKUP(I$5,Functionalization!$G$6:$R$305,ROW($A190)-5,FALSE),IFERROR(INDEX(I$269:I$305,MATCH($F190,$B$269:$B$305,0))/VLOOKUP($F190,$B$269:$BB$305,MATCH(LEFT(TRIM(I$6),FIND("~",SUBSTITUTE(I$6,"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190))*HLOOKUP(LEFT(TRIM(I$6),FIND("~",SUBSTITUTE(I$6," ","~",LEN(TRIM(I$6))-LEN(SUBSTITUTE(TRIM(I$6)," ",""))))-1)&amp;" Total",$B$6:$BB$305,ROW($A190)-5,FALSE))</f>
        <v>0</v>
      </c>
      <c r="J190" s="143">
        <f ca="1">IF(J$5&lt;&gt;"",HLOOKUP(J$5,Functionalization!$G$6:$R$305,ROW($A190)-5,FALSE),IFERROR(INDEX(J$269:J$305,MATCH($F190,$B$269:$B$305,0))/VLOOKUP($F190,$B$269:$BB$305,MATCH(LEFT(TRIM(J$6),FIND("~",SUBSTITUTE(J$6,"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190))*HLOOKUP(LEFT(TRIM(J$6),FIND("~",SUBSTITUTE(J$6," ","~",LEN(TRIM(J$6))-LEN(SUBSTITUTE(TRIM(J$6)," ",""))))-1)&amp;" Total",$B$6:$BB$305,ROW($A190)-5,FALSE))</f>
        <v>0</v>
      </c>
      <c r="K190" s="143">
        <f ca="1">IF(K$5&lt;&gt;"",HLOOKUP(K$5,Functionalization!$G$6:$R$305,ROW($A190)-5,FALSE),IFERROR(INDEX(K$269:K$305,MATCH($F190,$B$269:$B$305,0))/VLOOKUP($F190,$B$269:$BB$305,MATCH(LEFT(TRIM(K$6),FIND("~",SUBSTITUTE(K$6,"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190))*HLOOKUP(LEFT(TRIM(K$6),FIND("~",SUBSTITUTE(K$6," ","~",LEN(TRIM(K$6))-LEN(SUBSTITUTE(TRIM(K$6)," ",""))))-1)&amp;" Total",$B$6:$BB$305,ROW($A190)-5,FALSE))</f>
        <v>1724.8161514823498</v>
      </c>
      <c r="L190" s="143">
        <f ca="1">IF(L$5&lt;&gt;"",HLOOKUP(L$5,Functionalization!$G$6:$R$305,ROW($A190)-5,FALSE),IFERROR(INDEX(L$269:L$305,MATCH($F190,$B$269:$B$305,0))/VLOOKUP($F190,$B$269:$BB$305,MATCH(LEFT(TRIM(L$6),FIND("~",SUBSTITUTE(L$6,"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190))*HLOOKUP(LEFT(TRIM(L$6),FIND("~",SUBSTITUTE(L$6," ","~",LEN(TRIM(L$6))-LEN(SUBSTITUTE(TRIM(L$6)," ",""))))-1)&amp;" Total",$B$6:$BB$305,ROW($A190)-5,FALSE))</f>
        <v>1724.8161514823498</v>
      </c>
      <c r="M190" s="143">
        <f ca="1">IF(M$5&lt;&gt;"",HLOOKUP(M$5,Functionalization!$G$6:$R$305,ROW($A190)-5,FALSE),IFERROR(INDEX(M$269:M$305,MATCH($F190,$B$269:$B$305,0))/VLOOKUP($F190,$B$269:$BB$305,MATCH(LEFT(TRIM(M$6),FIND("~",SUBSTITUTE(M$6,"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190))*HLOOKUP(LEFT(TRIM(M$6),FIND("~",SUBSTITUTE(M$6," ","~",LEN(TRIM(M$6))-LEN(SUBSTITUTE(TRIM(M$6)," ",""))))-1)&amp;" Total",$B$6:$BB$305,ROW($A190)-5,FALSE))</f>
        <v>0</v>
      </c>
      <c r="N190" s="143">
        <f ca="1">IF(N$5&lt;&gt;"",HLOOKUP(N$5,Functionalization!$G$6:$R$305,ROW($A190)-5,FALSE),IFERROR(INDEX(N$269:N$305,MATCH($F190,$B$269:$B$305,0))/VLOOKUP($F190,$B$269:$BB$305,MATCH(LEFT(TRIM(N$6),FIND("~",SUBSTITUTE(N$6,"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190))*HLOOKUP(LEFT(TRIM(N$6),FIND("~",SUBSTITUTE(N$6," ","~",LEN(TRIM(N$6))-LEN(SUBSTITUTE(TRIM(N$6)," ",""))))-1)&amp;" Total",$B$6:$BB$305,ROW($A190)-5,FALSE))</f>
        <v>0</v>
      </c>
      <c r="O190" s="143">
        <f ca="1">IF(O$5&lt;&gt;"",HLOOKUP(O$5,Functionalization!$G$6:$R$305,ROW($A190)-5,FALSE),IFERROR(INDEX(O$269:O$305,MATCH($F190,$B$269:$B$305,0))/VLOOKUP($F190,$B$269:$BB$305,MATCH(LEFT(TRIM(O$6),FIND("~",SUBSTITUTE(O$6,"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190))*HLOOKUP(LEFT(TRIM(O$6),FIND("~",SUBSTITUTE(O$6," ","~",LEN(TRIM(O$6))-LEN(SUBSTITUTE(TRIM(O$6)," ",""))))-1)&amp;" Total",$B$6:$BB$305,ROW($A190)-5,FALSE))</f>
        <v>91435.709294567845</v>
      </c>
      <c r="P190" s="143">
        <f ca="1">IF(P$5&lt;&gt;"",HLOOKUP(P$5,Functionalization!$G$6:$R$305,ROW($A190)-5,FALSE),IFERROR(INDEX(P$269:P$305,MATCH($F190,$B$269:$B$305,0))/VLOOKUP($F190,$B$269:$BB$305,MATCH(LEFT(TRIM(P$6),FIND("~",SUBSTITUTE(P$6,"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190))*HLOOKUP(LEFT(TRIM(P$6),FIND("~",SUBSTITUTE(P$6," ","~",LEN(TRIM(P$6))-LEN(SUBSTITUTE(TRIM(P$6)," ",""))))-1)&amp;" Total",$B$6:$BB$305,ROW($A190)-5,FALSE))</f>
        <v>59422.059957334546</v>
      </c>
      <c r="Q190" s="143">
        <f ca="1">IF(Q$5&lt;&gt;"",HLOOKUP(Q$5,Functionalization!$G$6:$R$305,ROW($A190)-5,FALSE),IFERROR(INDEX(Q$269:Q$305,MATCH($F190,$B$269:$B$305,0))/VLOOKUP($F190,$B$269:$BB$305,MATCH(LEFT(TRIM(Q$6),FIND("~",SUBSTITUTE(Q$6,"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190))*HLOOKUP(LEFT(TRIM(Q$6),FIND("~",SUBSTITUTE(Q$6," ","~",LEN(TRIM(Q$6))-LEN(SUBSTITUTE(TRIM(Q$6)," ",""))))-1)&amp;" Total",$B$6:$BB$305,ROW($A190)-5,FALSE))</f>
        <v>0</v>
      </c>
      <c r="R190" s="143">
        <f ca="1">IF(R$5&lt;&gt;"",HLOOKUP(R$5,Functionalization!$G$6:$R$305,ROW($A190)-5,FALSE),IFERROR(INDEX(R$269:R$305,MATCH($F190,$B$269:$B$305,0))/VLOOKUP($F190,$B$269:$BB$305,MATCH(LEFT(TRIM(R$6),FIND("~",SUBSTITUTE(R$6,"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190))*HLOOKUP(LEFT(TRIM(R$6),FIND("~",SUBSTITUTE(R$6," ","~",LEN(TRIM(R$6))-LEN(SUBSTITUTE(TRIM(R$6)," ",""))))-1)&amp;" Total",$B$6:$BB$305,ROW($A190)-5,FALSE))</f>
        <v>32013.649337233317</v>
      </c>
      <c r="S190" s="143">
        <f ca="1">IF(S$5&lt;&gt;"",HLOOKUP(S$5,Functionalization!$G$6:$R$305,ROW($A190)-5,FALSE),IFERROR(INDEX(S$269:S$305,MATCH($F190,$B$269:$B$305,0))/VLOOKUP($F190,$B$269:$BB$305,MATCH(LEFT(TRIM(S$6),FIND("~",SUBSTITUTE(S$6,"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190))*HLOOKUP(LEFT(TRIM(S$6),FIND("~",SUBSTITUTE(S$6," ","~",LEN(TRIM(S$6))-LEN(SUBSTITUTE(TRIM(S$6)," ",""))))-1)&amp;" Total",$B$6:$BB$305,ROW($A190)-5,FALSE))</f>
        <v>0</v>
      </c>
      <c r="T190" s="143">
        <f ca="1">IF(T$5&lt;&gt;"",HLOOKUP(T$5,Functionalization!$G$6:$R$305,ROW($A190)-5,FALSE),IFERROR(INDEX(T$269:T$305,MATCH($F190,$B$269:$B$305,0))/VLOOKUP($F190,$B$269:$BB$305,MATCH(LEFT(TRIM(T$6),FIND("~",SUBSTITUTE(T$6,"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190))*HLOOKUP(LEFT(TRIM(T$6),FIND("~",SUBSTITUTE(T$6," ","~",LEN(TRIM(T$6))-LEN(SUBSTITUTE(TRIM(T$6)," ",""))))-1)&amp;" Total",$B$6:$BB$305,ROW($A190)-5,FALSE))</f>
        <v>0</v>
      </c>
      <c r="U190" s="143">
        <f ca="1">IF(U$5&lt;&gt;"",HLOOKUP(U$5,Functionalization!$G$6:$R$305,ROW($A190)-5,FALSE),IFERROR(INDEX(U$269:U$305,MATCH($F190,$B$269:$B$305,0))/VLOOKUP($F190,$B$269:$BB$305,MATCH(LEFT(TRIM(U$6),FIND("~",SUBSTITUTE(U$6,"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190))*HLOOKUP(LEFT(TRIM(U$6),FIND("~",SUBSTITUTE(U$6," ","~",LEN(TRIM(U$6))-LEN(SUBSTITUTE(TRIM(U$6)," ",""))))-1)&amp;" Total",$B$6:$BB$305,ROW($A190)-5,FALSE))</f>
        <v>0</v>
      </c>
      <c r="V190" s="143">
        <f ca="1">IF(V$5&lt;&gt;"",HLOOKUP(V$5,Functionalization!$G$6:$R$305,ROW($A190)-5,FALSE),IFERROR(INDEX(V$269:V$305,MATCH($F190,$B$269:$B$305,0))/VLOOKUP($F190,$B$269:$BB$305,MATCH(LEFT(TRIM(V$6),FIND("~",SUBSTITUTE(V$6,"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190))*HLOOKUP(LEFT(TRIM(V$6),FIND("~",SUBSTITUTE(V$6," ","~",LEN(TRIM(V$6))-LEN(SUBSTITUTE(TRIM(V$6)," ",""))))-1)&amp;" Total",$B$6:$BB$305,ROW($A190)-5,FALSE))</f>
        <v>0</v>
      </c>
      <c r="W190" s="143">
        <f ca="1">IF(W$5&lt;&gt;"",HLOOKUP(W$5,Functionalization!$G$6:$R$305,ROW($A190)-5,FALSE),IFERROR(INDEX(W$269:W$305,MATCH($F190,$B$269:$B$305,0))/VLOOKUP($F190,$B$269:$BB$305,MATCH(LEFT(TRIM(W$6),FIND("~",SUBSTITUTE(W$6,"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190))*HLOOKUP(LEFT(TRIM(W$6),FIND("~",SUBSTITUTE(W$6," ","~",LEN(TRIM(W$6))-LEN(SUBSTITUTE(TRIM(W$6)," ",""))))-1)&amp;" Total",$B$6:$BB$305,ROW($A190)-5,FALSE))</f>
        <v>0</v>
      </c>
      <c r="X190" s="143">
        <f ca="1">IF(X$5&lt;&gt;"",HLOOKUP(X$5,Functionalization!$G$6:$R$305,ROW($A190)-5,FALSE),IFERROR(INDEX(X$269:X$305,MATCH($F190,$B$269:$B$305,0))/VLOOKUP($F190,$B$269:$BB$305,MATCH(LEFT(TRIM(X$6),FIND("~",SUBSTITUTE(X$6,"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190))*HLOOKUP(LEFT(TRIM(X$6),FIND("~",SUBSTITUTE(X$6," ","~",LEN(TRIM(X$6))-LEN(SUBSTITUTE(TRIM(X$6)," ",""))))-1)&amp;" Total",$B$6:$BB$305,ROW($A190)-5,FALSE))</f>
        <v>0</v>
      </c>
      <c r="Y190" s="143">
        <f ca="1">IF(Y$5&lt;&gt;"",HLOOKUP(Y$5,Functionalization!$G$6:$R$305,ROW($A190)-5,FALSE),IFERROR(INDEX(Y$269:Y$305,MATCH($F190,$B$269:$B$305,0))/VLOOKUP($F190,$B$269:$BB$305,MATCH(LEFT(TRIM(Y$6),FIND("~",SUBSTITUTE(Y$6,"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190))*HLOOKUP(LEFT(TRIM(Y$6),FIND("~",SUBSTITUTE(Y$6," ","~",LEN(TRIM(Y$6))-LEN(SUBSTITUTE(TRIM(Y$6)," ",""))))-1)&amp;" Total",$B$6:$BB$305,ROW($A190)-5,FALSE))</f>
        <v>0</v>
      </c>
      <c r="Z190" s="143">
        <f ca="1">IF(Z$5&lt;&gt;"",HLOOKUP(Z$5,Functionalization!$G$6:$R$305,ROW($A190)-5,FALSE),IFERROR(INDEX(Z$269:Z$305,MATCH($F190,$B$269:$B$305,0))/VLOOKUP($F190,$B$269:$BB$305,MATCH(LEFT(TRIM(Z$6),FIND("~",SUBSTITUTE(Z$6,"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190))*HLOOKUP(LEFT(TRIM(Z$6),FIND("~",SUBSTITUTE(Z$6," ","~",LEN(TRIM(Z$6))-LEN(SUBSTITUTE(TRIM(Z$6)," ",""))))-1)&amp;" Total",$B$6:$BB$305,ROW($A190)-5,FALSE))</f>
        <v>0</v>
      </c>
      <c r="AA190" s="143">
        <f ca="1">IF(AA$5&lt;&gt;"",HLOOKUP(AA$5,Functionalization!$G$6:$R$305,ROW($A190)-5,FALSE),IFERROR(INDEX(AA$269:AA$305,MATCH($F190,$B$269:$B$305,0))/VLOOKUP($F190,$B$269:$BB$305,MATCH(LEFT(TRIM(AA$6),FIND("~",SUBSTITUTE(AA$6,"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190))*HLOOKUP(LEFT(TRIM(AA$6),FIND("~",SUBSTITUTE(AA$6," ","~",LEN(TRIM(AA$6))-LEN(SUBSTITUTE(TRIM(AA$6)," ",""))))-1)&amp;" Total",$B$6:$BB$305,ROW($A190)-5,FALSE))</f>
        <v>0</v>
      </c>
      <c r="AB190" s="143">
        <f ca="1">IF(AB$5&lt;&gt;"",HLOOKUP(AB$5,Functionalization!$G$6:$R$305,ROW($A190)-5,FALSE),IFERROR(INDEX(AB$269:AB$305,MATCH($F190,$B$269:$B$305,0))/VLOOKUP($F190,$B$269:$BB$305,MATCH(LEFT(TRIM(AB$6),FIND("~",SUBSTITUTE(AB$6,"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190))*HLOOKUP(LEFT(TRIM(AB$6),FIND("~",SUBSTITUTE(AB$6," ","~",LEN(TRIM(AB$6))-LEN(SUBSTITUTE(TRIM(AB$6)," ",""))))-1)&amp;" Total",$B$6:$BB$305,ROW($A190)-5,FALSE))</f>
        <v>0</v>
      </c>
      <c r="AC190" s="143">
        <f ca="1">IF(AC$5&lt;&gt;"",HLOOKUP(AC$5,Functionalization!$G$6:$R$305,ROW($A190)-5,FALSE),IFERROR(INDEX(AC$269:AC$305,MATCH($F190,$B$269:$B$305,0))/VLOOKUP($F190,$B$269:$BB$305,MATCH(LEFT(TRIM(AC$6),FIND("~",SUBSTITUTE(AC$6,"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190))*HLOOKUP(LEFT(TRIM(AC$6),FIND("~",SUBSTITUTE(AC$6," ","~",LEN(TRIM(AC$6))-LEN(SUBSTITUTE(TRIM(AC$6)," ",""))))-1)&amp;" Total",$B$6:$BB$305,ROW($A190)-5,FALSE))</f>
        <v>0</v>
      </c>
      <c r="AD190" s="143">
        <f ca="1">IF(AD$5&lt;&gt;"",HLOOKUP(AD$5,Functionalization!$G$6:$R$305,ROW($A190)-5,FALSE),IFERROR(INDEX(AD$269:AD$305,MATCH($F190,$B$269:$B$305,0))/VLOOKUP($F190,$B$269:$BB$305,MATCH(LEFT(TRIM(AD$6),FIND("~",SUBSTITUTE(AD$6,"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190))*HLOOKUP(LEFT(TRIM(AD$6),FIND("~",SUBSTITUTE(AD$6," ","~",LEN(TRIM(AD$6))-LEN(SUBSTITUTE(TRIM(AD$6)," ",""))))-1)&amp;" Total",$B$6:$BB$305,ROW($A190)-5,FALSE))</f>
        <v>0</v>
      </c>
      <c r="AE190" s="143">
        <f ca="1">IF(AE$5&lt;&gt;"",HLOOKUP(AE$5,Functionalization!$G$6:$R$305,ROW($A190)-5,FALSE),IFERROR(INDEX(AE$269:AE$305,MATCH($F190,$B$269:$B$305,0))/VLOOKUP($F190,$B$269:$BB$305,MATCH(LEFT(TRIM(AE$6),FIND("~",SUBSTITUTE(AE$6,"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190))*HLOOKUP(LEFT(TRIM(AE$6),FIND("~",SUBSTITUTE(AE$6," ","~",LEN(TRIM(AE$6))-LEN(SUBSTITUTE(TRIM(AE$6)," ",""))))-1)&amp;" Total",$B$6:$BB$305,ROW($A190)-5,FALSE))</f>
        <v>0</v>
      </c>
      <c r="AF190" s="143">
        <f ca="1">IF(AF$5&lt;&gt;"",HLOOKUP(AF$5,Functionalization!$G$6:$R$305,ROW($A190)-5,FALSE),IFERROR(INDEX(AF$269:AF$305,MATCH($F190,$B$269:$B$305,0))/VLOOKUP($F190,$B$269:$BB$305,MATCH(LEFT(TRIM(AF$6),FIND("~",SUBSTITUTE(AF$6,"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190))*HLOOKUP(LEFT(TRIM(AF$6),FIND("~",SUBSTITUTE(AF$6," ","~",LEN(TRIM(AF$6))-LEN(SUBSTITUTE(TRIM(AF$6)," ",""))))-1)&amp;" Total",$B$6:$BB$305,ROW($A190)-5,FALSE))</f>
        <v>0</v>
      </c>
      <c r="AG190" s="143">
        <f ca="1">IF(AG$5&lt;&gt;"",HLOOKUP(AG$5,Functionalization!$G$6:$R$305,ROW($A190)-5,FALSE),IFERROR(INDEX(AG$269:AG$305,MATCH($F190,$B$269:$B$305,0))/VLOOKUP($F190,$B$269:$BB$305,MATCH(LEFT(TRIM(AG$6),FIND("~",SUBSTITUTE(AG$6,"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190))*HLOOKUP(LEFT(TRIM(AG$6),FIND("~",SUBSTITUTE(AG$6," ","~",LEN(TRIM(AG$6))-LEN(SUBSTITUTE(TRIM(AG$6)," ",""))))-1)&amp;" Total",$B$6:$BB$305,ROW($A190)-5,FALSE))</f>
        <v>0</v>
      </c>
      <c r="AH190" s="143">
        <f ca="1">IF(AH$5&lt;&gt;"",HLOOKUP(AH$5,Functionalization!$G$6:$R$305,ROW($A190)-5,FALSE),IFERROR(INDEX(AH$269:AH$305,MATCH($F190,$B$269:$B$305,0))/VLOOKUP($F190,$B$269:$BB$305,MATCH(LEFT(TRIM(AH$6),FIND("~",SUBSTITUTE(AH$6,"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190))*HLOOKUP(LEFT(TRIM(AH$6),FIND("~",SUBSTITUTE(AH$6," ","~",LEN(TRIM(AH$6))-LEN(SUBSTITUTE(TRIM(AH$6)," ",""))))-1)&amp;" Total",$B$6:$BB$305,ROW($A190)-5,FALSE))</f>
        <v>0</v>
      </c>
      <c r="AI190" s="143">
        <f ca="1">IF(AI$5&lt;&gt;"",HLOOKUP(AI$5,Functionalization!$G$6:$R$305,ROW($A190)-5,FALSE),IFERROR(INDEX(AI$269:AI$305,MATCH($F190,$B$269:$B$305,0))/VLOOKUP($F190,$B$269:$BB$305,MATCH(LEFT(TRIM(AI$6),FIND("~",SUBSTITUTE(AI$6,"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190))*HLOOKUP(LEFT(TRIM(AI$6),FIND("~",SUBSTITUTE(AI$6," ","~",LEN(TRIM(AI$6))-LEN(SUBSTITUTE(TRIM(AI$6)," ",""))))-1)&amp;" Total",$B$6:$BB$305,ROW($A190)-5,FALSE))</f>
        <v>0</v>
      </c>
      <c r="AJ190" s="143">
        <f ca="1">IF(AJ$5&lt;&gt;"",HLOOKUP(AJ$5,Functionalization!$G$6:$R$305,ROW($A190)-5,FALSE),IFERROR(INDEX(AJ$269:AJ$305,MATCH($F190,$B$269:$B$305,0))/VLOOKUP($F190,$B$269:$BB$305,MATCH(LEFT(TRIM(AJ$6),FIND("~",SUBSTITUTE(AJ$6,"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190))*HLOOKUP(LEFT(TRIM(AJ$6),FIND("~",SUBSTITUTE(AJ$6," ","~",LEN(TRIM(AJ$6))-LEN(SUBSTITUTE(TRIM(AJ$6)," ",""))))-1)&amp;" Total",$B$6:$BB$305,ROW($A190)-5,FALSE))</f>
        <v>0</v>
      </c>
      <c r="AK190" s="143">
        <f ca="1">IF(AK$5&lt;&gt;"",HLOOKUP(AK$5,Functionalization!$G$6:$R$305,ROW($A190)-5,FALSE),IFERROR(INDEX(AK$269:AK$305,MATCH($F190,$B$269:$B$305,0))/VLOOKUP($F190,$B$269:$BB$305,MATCH(LEFT(TRIM(AK$6),FIND("~",SUBSTITUTE(AK$6,"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190))*HLOOKUP(LEFT(TRIM(AK$6),FIND("~",SUBSTITUTE(AK$6," ","~",LEN(TRIM(AK$6))-LEN(SUBSTITUTE(TRIM(AK$6)," ",""))))-1)&amp;" Total",$B$6:$BB$305,ROW($A190)-5,FALSE))</f>
        <v>0</v>
      </c>
      <c r="AL190" s="143">
        <f ca="1">IF(AL$5&lt;&gt;"",HLOOKUP(AL$5,Functionalization!$G$6:$R$305,ROW($A190)-5,FALSE),IFERROR(INDEX(AL$269:AL$305,MATCH($F190,$B$269:$B$305,0))/VLOOKUP($F190,$B$269:$BB$305,MATCH(LEFT(TRIM(AL$6),FIND("~",SUBSTITUTE(AL$6,"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190))*HLOOKUP(LEFT(TRIM(AL$6),FIND("~",SUBSTITUTE(AL$6," ","~",LEN(TRIM(AL$6))-LEN(SUBSTITUTE(TRIM(AL$6)," ",""))))-1)&amp;" Total",$B$6:$BB$305,ROW($A190)-5,FALSE))</f>
        <v>0</v>
      </c>
      <c r="AM190" s="143">
        <f ca="1">IF(AM$5&lt;&gt;"",HLOOKUP(AM$5,Functionalization!$G$6:$R$305,ROW($A190)-5,FALSE),IFERROR(INDEX(AM$269:AM$305,MATCH($F190,$B$269:$B$305,0))/VLOOKUP($F190,$B$269:$BB$305,MATCH(LEFT(TRIM(AM$6),FIND("~",SUBSTITUTE(AM$6,"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190))*HLOOKUP(LEFT(TRIM(AM$6),FIND("~",SUBSTITUTE(AM$6," ","~",LEN(TRIM(AM$6))-LEN(SUBSTITUTE(TRIM(AM$6)," ",""))))-1)&amp;" Total",$B$6:$BB$305,ROW($A190)-5,FALSE))</f>
        <v>0</v>
      </c>
      <c r="AN190" s="143">
        <f ca="1">IF(AN$5&lt;&gt;"",HLOOKUP(AN$5,Functionalization!$G$6:$R$305,ROW($A190)-5,FALSE),IFERROR(INDEX(AN$269:AN$305,MATCH($F190,$B$269:$B$305,0))/VLOOKUP($F190,$B$269:$BB$305,MATCH(LEFT(TRIM(AN$6),FIND("~",SUBSTITUTE(AN$6,"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190))*HLOOKUP(LEFT(TRIM(AN$6),FIND("~",SUBSTITUTE(AN$6," ","~",LEN(TRIM(AN$6))-LEN(SUBSTITUTE(TRIM(AN$6)," ",""))))-1)&amp;" Total",$B$6:$BB$305,ROW($A190)-5,FALSE))</f>
        <v>0</v>
      </c>
      <c r="AO190" s="143">
        <f ca="1">IF(AO$5&lt;&gt;"",HLOOKUP(AO$5,Functionalization!$G$6:$R$305,ROW($A190)-5,FALSE),IFERROR(INDEX(AO$269:AO$305,MATCH($F190,$B$269:$B$305,0))/VLOOKUP($F190,$B$269:$BB$305,MATCH(LEFT(TRIM(AO$6),FIND("~",SUBSTITUTE(AO$6,"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190))*HLOOKUP(LEFT(TRIM(AO$6),FIND("~",SUBSTITUTE(AO$6," ","~",LEN(TRIM(AO$6))-LEN(SUBSTITUTE(TRIM(AO$6)," ",""))))-1)&amp;" Total",$B$6:$BB$305,ROW($A190)-5,FALSE))</f>
        <v>0</v>
      </c>
      <c r="AP190" s="143">
        <f ca="1">IF(AP$5&lt;&gt;"",HLOOKUP(AP$5,Functionalization!$G$6:$R$305,ROW($A190)-5,FALSE),IFERROR(INDEX(AP$269:AP$305,MATCH($F190,$B$269:$B$305,0))/VLOOKUP($F190,$B$269:$BB$305,MATCH(LEFT(TRIM(AP$6),FIND("~",SUBSTITUTE(AP$6,"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190))*HLOOKUP(LEFT(TRIM(AP$6),FIND("~",SUBSTITUTE(AP$6," ","~",LEN(TRIM(AP$6))-LEN(SUBSTITUTE(TRIM(AP$6)," ",""))))-1)&amp;" Total",$B$6:$BB$305,ROW($A190)-5,FALSE))</f>
        <v>0</v>
      </c>
      <c r="AQ190" s="143">
        <f ca="1">IF(AQ$5&lt;&gt;"",HLOOKUP(AQ$5,Functionalization!$G$6:$R$305,ROW($A190)-5,FALSE),IFERROR(INDEX(AQ$269:AQ$305,MATCH($F190,$B$269:$B$305,0))/VLOOKUP($F190,$B$269:$BB$305,MATCH(LEFT(TRIM(AQ$6),FIND("~",SUBSTITUTE(AQ$6,"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190))*HLOOKUP(LEFT(TRIM(AQ$6),FIND("~",SUBSTITUTE(AQ$6," ","~",LEN(TRIM(AQ$6))-LEN(SUBSTITUTE(TRIM(AQ$6)," ",""))))-1)&amp;" Total",$B$6:$BB$305,ROW($A190)-5,FALSE))</f>
        <v>0</v>
      </c>
      <c r="AR190" s="143">
        <f ca="1">IF(AR$5&lt;&gt;"",HLOOKUP(AR$5,Functionalization!$G$6:$R$305,ROW($A190)-5,FALSE),IFERROR(INDEX(AR$269:AR$305,MATCH($F190,$B$269:$B$305,0))/VLOOKUP($F190,$B$269:$BB$305,MATCH(LEFT(TRIM(AR$6),FIND("~",SUBSTITUTE(AR$6,"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190))*HLOOKUP(LEFT(TRIM(AR$6),FIND("~",SUBSTITUTE(AR$6," ","~",LEN(TRIM(AR$6))-LEN(SUBSTITUTE(TRIM(AR$6)," ",""))))-1)&amp;" Total",$B$6:$BB$305,ROW($A190)-5,FALSE))</f>
        <v>0</v>
      </c>
      <c r="AS190" s="143">
        <f ca="1">IF(AS$5&lt;&gt;"",HLOOKUP(AS$5,Functionalization!$G$6:$R$305,ROW($A190)-5,FALSE),IFERROR(INDEX(AS$269:AS$305,MATCH($F190,$B$269:$B$305,0))/VLOOKUP($F190,$B$269:$BB$305,MATCH(LEFT(TRIM(AS$6),FIND("~",SUBSTITUTE(AS$6,"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190))*HLOOKUP(LEFT(TRIM(AS$6),FIND("~",SUBSTITUTE(AS$6," ","~",LEN(TRIM(AS$6))-LEN(SUBSTITUTE(TRIM(AS$6)," ",""))))-1)&amp;" Total",$B$6:$BB$305,ROW($A190)-5,FALSE))</f>
        <v>0</v>
      </c>
      <c r="AT190" s="143">
        <f ca="1">IF(AT$5&lt;&gt;"",HLOOKUP(AT$5,Functionalization!$G$6:$R$305,ROW($A190)-5,FALSE),IFERROR(INDEX(AT$269:AT$305,MATCH($F190,$B$269:$B$305,0))/VLOOKUP($F190,$B$269:$BB$305,MATCH(LEFT(TRIM(AT$6),FIND("~",SUBSTITUTE(AT$6,"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190))*HLOOKUP(LEFT(TRIM(AT$6),FIND("~",SUBSTITUTE(AT$6," ","~",LEN(TRIM(AT$6))-LEN(SUBSTITUTE(TRIM(AT$6)," ",""))))-1)&amp;" Total",$B$6:$BB$305,ROW($A190)-5,FALSE))</f>
        <v>0</v>
      </c>
      <c r="AU190" s="143">
        <f ca="1">IF(AU$5&lt;&gt;"",HLOOKUP(AU$5,Functionalization!$G$6:$R$305,ROW($A190)-5,FALSE),IFERROR(INDEX(AU$269:AU$305,MATCH($F190,$B$269:$B$305,0))/VLOOKUP($F190,$B$269:$BB$305,MATCH(LEFT(TRIM(AU$6),FIND("~",SUBSTITUTE(AU$6,"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190))*HLOOKUP(LEFT(TRIM(AU$6),FIND("~",SUBSTITUTE(AU$6," ","~",LEN(TRIM(AU$6))-LEN(SUBSTITUTE(TRIM(AU$6)," ",""))))-1)&amp;" Total",$B$6:$BB$305,ROW($A190)-5,FALSE))</f>
        <v>0</v>
      </c>
      <c r="AV190" s="143">
        <f ca="1">IF(AV$5&lt;&gt;"",HLOOKUP(AV$5,Functionalization!$G$6:$R$305,ROW($A190)-5,FALSE),IFERROR(INDEX(AV$269:AV$305,MATCH($F190,$B$269:$B$305,0))/VLOOKUP($F190,$B$269:$BB$305,MATCH(LEFT(TRIM(AV$6),FIND("~",SUBSTITUTE(AV$6,"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190))*HLOOKUP(LEFT(TRIM(AV$6),FIND("~",SUBSTITUTE(AV$6," ","~",LEN(TRIM(AV$6))-LEN(SUBSTITUTE(TRIM(AV$6)," ",""))))-1)&amp;" Total",$B$6:$BB$305,ROW($A190)-5,FALSE))</f>
        <v>0</v>
      </c>
      <c r="AW190" s="143">
        <f ca="1">IF(AW$5&lt;&gt;"",HLOOKUP(AW$5,Functionalization!$G$6:$R$305,ROW($A190)-5,FALSE),IFERROR(INDEX(AW$269:AW$305,MATCH($F190,$B$269:$B$305,0))/VLOOKUP($F190,$B$269:$BB$305,MATCH(LEFT(TRIM(AW$6),FIND("~",SUBSTITUTE(AW$6,"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190))*HLOOKUP(LEFT(TRIM(AW$6),FIND("~",SUBSTITUTE(AW$6," ","~",LEN(TRIM(AW$6))-LEN(SUBSTITUTE(TRIM(AW$6)," ",""))))-1)&amp;" Total",$B$6:$BB$305,ROW($A190)-5,FALSE))</f>
        <v>0</v>
      </c>
      <c r="AX190" s="143">
        <f ca="1">IF(AX$5&lt;&gt;"",HLOOKUP(AX$5,Functionalization!$G$6:$R$305,ROW($A190)-5,FALSE),IFERROR(INDEX(AX$269:AX$305,MATCH($F190,$B$269:$B$305,0))/VLOOKUP($F190,$B$269:$BB$305,MATCH(LEFT(TRIM(AX$6),FIND("~",SUBSTITUTE(AX$6,"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190))*HLOOKUP(LEFT(TRIM(AX$6),FIND("~",SUBSTITUTE(AX$6," ","~",LEN(TRIM(AX$6))-LEN(SUBSTITUTE(TRIM(AX$6)," ",""))))-1)&amp;" Total",$B$6:$BB$305,ROW($A190)-5,FALSE))</f>
        <v>0</v>
      </c>
      <c r="AY190" s="143">
        <f ca="1">IF(AY$5&lt;&gt;"",HLOOKUP(AY$5,Functionalization!$G$6:$R$305,ROW($A190)-5,FALSE),IFERROR(INDEX(AY$269:AY$305,MATCH($F190,$B$269:$B$305,0))/VLOOKUP($F190,$B$269:$BB$305,MATCH(LEFT(TRIM(AY$6),FIND("~",SUBSTITUTE(AY$6,"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190))*HLOOKUP(LEFT(TRIM(AY$6),FIND("~",SUBSTITUTE(AY$6," ","~",LEN(TRIM(AY$6))-LEN(SUBSTITUTE(TRIM(AY$6)," ",""))))-1)&amp;" Total",$B$6:$BB$305,ROW($A190)-5,FALSE))</f>
        <v>0</v>
      </c>
      <c r="AZ190" s="143">
        <f ca="1">IF(AZ$5&lt;&gt;"",HLOOKUP(AZ$5,Functionalization!$G$6:$R$305,ROW($A190)-5,FALSE),IFERROR(INDEX(AZ$269:AZ$305,MATCH($F190,$B$269:$B$305,0))/VLOOKUP($F190,$B$269:$BB$305,MATCH(LEFT(TRIM(AZ$6),FIND("~",SUBSTITUTE(AZ$6,"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190))*HLOOKUP(LEFT(TRIM(AZ$6),FIND("~",SUBSTITUTE(AZ$6," ","~",LEN(TRIM(AZ$6))-LEN(SUBSTITUTE(TRIM(AZ$6)," ",""))))-1)&amp;" Total",$B$6:$BB$305,ROW($A190)-5,FALSE))</f>
        <v>0</v>
      </c>
      <c r="BA190" s="143">
        <f ca="1">IF(BA$5&lt;&gt;"",HLOOKUP(BA$5,Functionalization!$G$6:$R$305,ROW($A190)-5,FALSE),IFERROR(INDEX(BA$269:BA$305,MATCH($F190,$B$269:$B$305,0))/VLOOKUP($F190,$B$269:$BB$305,MATCH(LEFT(TRIM(BA$6),FIND("~",SUBSTITUTE(BA$6,"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190))*HLOOKUP(LEFT(TRIM(BA$6),FIND("~",SUBSTITUTE(BA$6," ","~",LEN(TRIM(BA$6))-LEN(SUBSTITUTE(TRIM(BA$6)," ",""))))-1)&amp;" Total",$B$6:$BB$305,ROW($A190)-5,FALSE))</f>
        <v>0</v>
      </c>
      <c r="BB190" s="143">
        <f ca="1">IF(BB$5&lt;&gt;"",HLOOKUP(BB$5,Functionalization!$G$6:$R$305,ROW($A190)-5,FALSE),IFERROR(INDEX(BB$269:BB$305,MATCH($F190,$B$269:$B$305,0))/VLOOKUP($F190,$B$269:$BB$305,MATCH(LEFT(TRIM(BB$6),FIND("~",SUBSTITUTE(BB$6,"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190))*HLOOKUP(LEFT(TRIM(BB$6),FIND("~",SUBSTITUTE(BB$6," ","~",LEN(TRIM(BB$6))-LEN(SUBSTITUTE(TRIM(BB$6)," ",""))))-1)&amp;" Total",$B$6:$BB$305,ROW($A190)-5,FALSE))</f>
        <v>0</v>
      </c>
      <c r="BD190" s="79">
        <f ca="1">IFERROR(IF(SUMIF($G$6:$BB$6,BD$6&amp;" Total",$G190:$BB190)-(SUMIF($G$6:$BB$6,BD$6&amp;" "&amp;'Input-Func_Class'!$D$22,$G190:$BB190)+IFERROR(SUMIF($G$6:$BB$6,BD$6&amp;" "&amp;'Input-Func_Class'!$E$22,$G190:$BB190),SUMIF($G$6:$BB$6,BD$6&amp;" "&amp;'Input-Func_Class'!$B$24,$G190:$BB190))+SUMIF($G$6:$BB$6,BD$6&amp;" "&amp;'Input-Func_Class'!$F$22,$G190:$BB190))&lt;Check_Limit,0,1),1)</f>
        <v>0</v>
      </c>
      <c r="BE190" s="79">
        <f ca="1">IFERROR(IF(SUMIF($G$6:$BB$6,BE$6&amp;" Total",$G190:$BB190)-(SUMIF($G$6:$BB$6,BE$6&amp;" "&amp;'Input-Func_Class'!$D$22,$G190:$BB190)+IFERROR(SUMIF($G$6:$BB$6,BE$6&amp;" "&amp;'Input-Func_Class'!$E$22,$G190:$BB190),SUMIF($G$6:$BB$6,BE$6&amp;" "&amp;'Input-Func_Class'!$B$24,$G190:$BB190))+SUMIF($G$6:$BB$6,BE$6&amp;" "&amp;'Input-Func_Class'!$F$22,$G190:$BB190))&lt;Check_Limit,0,1),1)</f>
        <v>0</v>
      </c>
      <c r="BF190" s="79">
        <f ca="1">IFERROR(IF(SUMIF($G$6:$BB$6,BF$6&amp;" Total",$G190:$BB190)-(SUMIF($G$6:$BB$6,BF$6&amp;" "&amp;'Input-Func_Class'!$D$22,$G190:$BB190)+IFERROR(SUMIF($G$6:$BB$6,BF$6&amp;" "&amp;'Input-Func_Class'!$E$22,$G190:$BB190),SUMIF($G$6:$BB$6,BF$6&amp;" "&amp;'Input-Func_Class'!$B$24,$G190:$BB190))+SUMIF($G$6:$BB$6,BF$6&amp;" "&amp;'Input-Func_Class'!$F$22,$G190:$BB190))&lt;Check_Limit,0,1),1)</f>
        <v>0</v>
      </c>
      <c r="BG190" s="79">
        <f ca="1">IFERROR(IF(SUMIF($G$6:$BB$6,BG$6&amp;" Total",$G190:$BB190)-(SUMIF($G$6:$BB$6,BG$6&amp;" "&amp;'Input-Func_Class'!$D$22,$G190:$BB190)+IFERROR(SUMIF($G$6:$BB$6,BG$6&amp;" "&amp;'Input-Func_Class'!$E$22,$G190:$BB190),SUMIF($G$6:$BB$6,BG$6&amp;" "&amp;'Input-Func_Class'!$B$24,$G190:$BB190))+SUMIF($G$6:$BB$6,BG$6&amp;" "&amp;'Input-Func_Class'!$F$22,$G190:$BB190))&lt;Check_Limit,0,1),1)</f>
        <v>0</v>
      </c>
      <c r="BH190" s="79">
        <f ca="1">IFERROR(IF(SUMIF($G$6:$BB$6,BH$6&amp;" Total",$G190:$BB190)-(SUMIF($G$6:$BB$6,BH$6&amp;" "&amp;'Input-Func_Class'!$D$22,$G190:$BB190)+IFERROR(SUMIF($G$6:$BB$6,BH$6&amp;" "&amp;'Input-Func_Class'!$E$22,$G190:$BB190),SUMIF($G$6:$BB$6,BH$6&amp;" "&amp;'Input-Func_Class'!$B$24,$G190:$BB190))+SUMIF($G$6:$BB$6,BH$6&amp;" "&amp;'Input-Func_Class'!$F$22,$G190:$BB190))&lt;Check_Limit,0,1),1)</f>
        <v>0</v>
      </c>
      <c r="BI190" s="79">
        <f ca="1">IFERROR(IF(SUMIF($G$6:$BB$6,BI$6&amp;" Total",$G190:$BB190)-(SUMIF($G$6:$BB$6,BI$6&amp;" "&amp;'Input-Func_Class'!$D$22,$G190:$BB190)+IFERROR(SUMIF($G$6:$BB$6,BI$6&amp;" "&amp;'Input-Func_Class'!$E$22,$G190:$BB190),SUMIF($G$6:$BB$6,BI$6&amp;" "&amp;'Input-Func_Class'!$B$24,$G190:$BB190))+SUMIF($G$6:$BB$6,BI$6&amp;" "&amp;'Input-Func_Class'!$F$22,$G190:$BB190))&lt;Check_Limit,0,1),1)</f>
        <v>0</v>
      </c>
      <c r="BJ190" s="79">
        <f ca="1">IFERROR(IF(SUMIF($G$6:$BB$6,BJ$6&amp;" Total",$G190:$BB190)-(SUMIF($G$6:$BB$6,BJ$6&amp;" "&amp;'Input-Func_Class'!$D$22,$G190:$BB190)+IFERROR(SUMIF($G$6:$BB$6,BJ$6&amp;" "&amp;'Input-Func_Class'!$E$22,$G190:$BB190),SUMIF($G$6:$BB$6,BJ$6&amp;" "&amp;'Input-Func_Class'!$B$24,$G190:$BB190))+SUMIF($G$6:$BB$6,BJ$6&amp;" "&amp;'Input-Func_Class'!$F$22,$G190:$BB190))&lt;Check_Limit,0,1),1)</f>
        <v>0</v>
      </c>
      <c r="BK190" s="79">
        <f ca="1">IFERROR(IF(SUMIF($G$6:$BB$6,BK$6&amp;" Total",$G190:$BB190)-(SUMIF($G$6:$BB$6,BK$6&amp;" "&amp;'Input-Func_Class'!$D$22,$G190:$BB190)+IFERROR(SUMIF($G$6:$BB$6,BK$6&amp;" "&amp;'Input-Func_Class'!$E$22,$G190:$BB190),SUMIF($G$6:$BB$6,BK$6&amp;" "&amp;'Input-Func_Class'!$B$24,$G190:$BB190))+SUMIF($G$6:$BB$6,BK$6&amp;" "&amp;'Input-Func_Class'!$F$22,$G190:$BB190))&lt;Check_Limit,0,1),1)</f>
        <v>0</v>
      </c>
      <c r="BL190" s="79">
        <f ca="1">IFERROR(IF(SUMIF($G$6:$BB$6,BL$6&amp;" Total",$G190:$BB190)-(SUMIF($G$6:$BB$6,BL$6&amp;" "&amp;'Input-Func_Class'!$D$22,$G190:$BB190)+IFERROR(SUMIF($G$6:$BB$6,BL$6&amp;" "&amp;'Input-Func_Class'!$E$22,$G190:$BB190),SUMIF($G$6:$BB$6,BL$6&amp;" "&amp;'Input-Func_Class'!$B$24,$G190:$BB190))+SUMIF($G$6:$BB$6,BL$6&amp;" "&amp;'Input-Func_Class'!$F$22,$G190:$BB190))&lt;Check_Limit,0,1),1)</f>
        <v>0</v>
      </c>
      <c r="BM190" s="79">
        <f ca="1">IFERROR(IF(SUMIF($G$6:$BB$6,BM$6&amp;" Total",$G190:$BB190)-(SUMIF($G$6:$BB$6,BM$6&amp;" "&amp;'Input-Func_Class'!$D$22,$G190:$BB190)+IFERROR(SUMIF($G$6:$BB$6,BM$6&amp;" "&amp;'Input-Func_Class'!$E$22,$G190:$BB190),SUMIF($G$6:$BB$6,BM$6&amp;" "&amp;'Input-Func_Class'!$B$24,$G190:$BB190))+SUMIF($G$6:$BB$6,BM$6&amp;" "&amp;'Input-Func_Class'!$F$22,$G190:$BB190))&lt;Check_Limit,0,1),1)</f>
        <v>0</v>
      </c>
      <c r="BN190" s="79">
        <f ca="1">IFERROR(IF(SUMIF($G$6:$BB$6,BN$6&amp;" Total",$G190:$BB190)-(SUMIF($G$6:$BB$6,BN$6&amp;" "&amp;'Input-Func_Class'!$D$22,$G190:$BB190)+IFERROR(SUMIF($G$6:$BB$6,BN$6&amp;" "&amp;'Input-Func_Class'!$E$22,$G190:$BB190),SUMIF($G$6:$BB$6,BN$6&amp;" "&amp;'Input-Func_Class'!$B$24,$G190:$BB190))+SUMIF($G$6:$BB$6,BN$6&amp;" "&amp;'Input-Func_Class'!$F$22,$G190:$BB190))&lt;Check_Limit,0,1),1)</f>
        <v>0</v>
      </c>
      <c r="BO190" s="79">
        <f ca="1">IFERROR(IF(SUMIF($G$6:$BB$6,BO$6&amp;" Total",$G190:$BB190)-(SUMIF($G$6:$BB$6,BO$6&amp;" "&amp;'Input-Func_Class'!$D$22,$G190:$BB190)+IFERROR(SUMIF($G$6:$BB$6,BO$6&amp;" "&amp;'Input-Func_Class'!$E$22,$G190:$BB190),SUMIF($G$6:$BB$6,BO$6&amp;" "&amp;'Input-Func_Class'!$B$24,$G190:$BB190))+SUMIF($G$6:$BB$6,BO$6&amp;" "&amp;'Input-Func_Class'!$F$22,$G190:$BB190))&lt;Check_Limit,0,1),1)</f>
        <v>0</v>
      </c>
    </row>
    <row r="191" spans="1:67">
      <c r="A191" s="113">
        <f>IF(ISBLANK('Input-Accounts'!A191),"",'Input-Accounts'!A191)</f>
        <v>164</v>
      </c>
      <c r="B191" s="79" t="str">
        <f>IF(ISBLANK('Input-Accounts'!B191),"",'Input-Accounts'!B191)</f>
        <v>Total Administrative and General Expenses</v>
      </c>
      <c r="C191" s="113" t="str">
        <f>IF(ISBLANK('Input-Accounts'!C191),"",'Input-Accounts'!C191)</f>
        <v/>
      </c>
      <c r="D191" s="144">
        <f>SUBTOTAL(9,D180:D190)</f>
        <v>26756506.566803705</v>
      </c>
      <c r="E191" s="143">
        <f t="shared" ca="1" si="44"/>
        <v>0</v>
      </c>
      <c r="G191" s="144">
        <f t="shared" ref="G191:BB191" ca="1" si="46">SUBTOTAL(9,G180:G190)</f>
        <v>395508.09928573348</v>
      </c>
      <c r="H191" s="144">
        <f t="shared" ca="1" si="46"/>
        <v>136328.98670790024</v>
      </c>
      <c r="I191" s="144">
        <f t="shared" ca="1" si="46"/>
        <v>259179.11257783321</v>
      </c>
      <c r="J191" s="144">
        <f t="shared" ca="1" si="46"/>
        <v>0</v>
      </c>
      <c r="K191" s="144">
        <f t="shared" ca="1" si="46"/>
        <v>33842.650762294994</v>
      </c>
      <c r="L191" s="144">
        <f t="shared" ca="1" si="46"/>
        <v>33842.650762294994</v>
      </c>
      <c r="M191" s="144">
        <f t="shared" ca="1" si="46"/>
        <v>0</v>
      </c>
      <c r="N191" s="144">
        <f t="shared" ca="1" si="46"/>
        <v>0</v>
      </c>
      <c r="O191" s="144">
        <f t="shared" ca="1" si="46"/>
        <v>26327155.816755679</v>
      </c>
      <c r="P191" s="144">
        <f t="shared" ca="1" si="46"/>
        <v>12187585.618543575</v>
      </c>
      <c r="Q191" s="144">
        <f t="shared" ca="1" si="46"/>
        <v>349361.33140311617</v>
      </c>
      <c r="R191" s="144">
        <f t="shared" ca="1" si="46"/>
        <v>13790208.866808996</v>
      </c>
      <c r="S191" s="144">
        <f t="shared" ca="1" si="46"/>
        <v>0</v>
      </c>
      <c r="T191" s="144">
        <f t="shared" ca="1" si="46"/>
        <v>0</v>
      </c>
      <c r="U191" s="144">
        <f t="shared" ca="1" si="46"/>
        <v>0</v>
      </c>
      <c r="V191" s="144">
        <f t="shared" ca="1" si="46"/>
        <v>0</v>
      </c>
      <c r="W191" s="144">
        <f t="shared" ca="1" si="46"/>
        <v>0</v>
      </c>
      <c r="X191" s="144">
        <f t="shared" ca="1" si="46"/>
        <v>0</v>
      </c>
      <c r="Y191" s="144">
        <f t="shared" ca="1" si="46"/>
        <v>0</v>
      </c>
      <c r="Z191" s="144">
        <f t="shared" ca="1" si="46"/>
        <v>0</v>
      </c>
      <c r="AA191" s="144">
        <f t="shared" ca="1" si="46"/>
        <v>0</v>
      </c>
      <c r="AB191" s="144">
        <f t="shared" ca="1" si="46"/>
        <v>0</v>
      </c>
      <c r="AC191" s="144">
        <f t="shared" ca="1" si="46"/>
        <v>0</v>
      </c>
      <c r="AD191" s="144">
        <f t="shared" ca="1" si="46"/>
        <v>0</v>
      </c>
      <c r="AE191" s="144">
        <f t="shared" ca="1" si="46"/>
        <v>0</v>
      </c>
      <c r="AF191" s="144">
        <f t="shared" ca="1" si="46"/>
        <v>0</v>
      </c>
      <c r="AG191" s="144">
        <f t="shared" ca="1" si="46"/>
        <v>0</v>
      </c>
      <c r="AH191" s="144">
        <f t="shared" ca="1" si="46"/>
        <v>0</v>
      </c>
      <c r="AI191" s="144">
        <f t="shared" ca="1" si="46"/>
        <v>0</v>
      </c>
      <c r="AJ191" s="144">
        <f t="shared" ca="1" si="46"/>
        <v>0</v>
      </c>
      <c r="AK191" s="144">
        <f t="shared" ca="1" si="46"/>
        <v>0</v>
      </c>
      <c r="AL191" s="144">
        <f t="shared" ca="1" si="46"/>
        <v>0</v>
      </c>
      <c r="AM191" s="144">
        <f t="shared" ca="1" si="46"/>
        <v>0</v>
      </c>
      <c r="AN191" s="144">
        <f t="shared" ca="1" si="46"/>
        <v>0</v>
      </c>
      <c r="AO191" s="144">
        <f t="shared" ca="1" si="46"/>
        <v>0</v>
      </c>
      <c r="AP191" s="144">
        <f t="shared" ca="1" si="46"/>
        <v>0</v>
      </c>
      <c r="AQ191" s="144">
        <f t="shared" ca="1" si="46"/>
        <v>0</v>
      </c>
      <c r="AR191" s="144">
        <f t="shared" ca="1" si="46"/>
        <v>0</v>
      </c>
      <c r="AS191" s="144">
        <f t="shared" ca="1" si="46"/>
        <v>0</v>
      </c>
      <c r="AT191" s="144">
        <f t="shared" ca="1" si="46"/>
        <v>0</v>
      </c>
      <c r="AU191" s="144">
        <f t="shared" ca="1" si="46"/>
        <v>0</v>
      </c>
      <c r="AV191" s="144">
        <f t="shared" ca="1" si="46"/>
        <v>0</v>
      </c>
      <c r="AW191" s="144">
        <f t="shared" ca="1" si="46"/>
        <v>0</v>
      </c>
      <c r="AX191" s="144">
        <f t="shared" ca="1" si="46"/>
        <v>0</v>
      </c>
      <c r="AY191" s="144">
        <f t="shared" ca="1" si="46"/>
        <v>0</v>
      </c>
      <c r="AZ191" s="144">
        <f t="shared" ca="1" si="46"/>
        <v>0</v>
      </c>
      <c r="BA191" s="144">
        <f t="shared" ca="1" si="46"/>
        <v>0</v>
      </c>
      <c r="BB191" s="144">
        <f t="shared" ca="1" si="46"/>
        <v>0</v>
      </c>
      <c r="BD191" s="79">
        <f ca="1">IFERROR(IF(SUMIF($G$6:$BB$6,BD$6&amp;" Total",$G191:$BB191)-(SUMIF($G$6:$BB$6,BD$6&amp;" "&amp;'Input-Func_Class'!$D$22,$G191:$BB191)+IFERROR(SUMIF($G$6:$BB$6,BD$6&amp;" "&amp;'Input-Func_Class'!$E$22,$G191:$BB191),SUMIF($G$6:$BB$6,BD$6&amp;" "&amp;'Input-Func_Class'!$B$24,$G191:$BB191))+SUMIF($G$6:$BB$6,BD$6&amp;" "&amp;'Input-Func_Class'!$F$22,$G191:$BB191))&lt;Check_Limit,0,1),1)</f>
        <v>0</v>
      </c>
      <c r="BE191" s="79">
        <f ca="1">IFERROR(IF(SUMIF($G$6:$BB$6,BE$6&amp;" Total",$G191:$BB191)-(SUMIF($G$6:$BB$6,BE$6&amp;" "&amp;'Input-Func_Class'!$D$22,$G191:$BB191)+IFERROR(SUMIF($G$6:$BB$6,BE$6&amp;" "&amp;'Input-Func_Class'!$E$22,$G191:$BB191),SUMIF($G$6:$BB$6,BE$6&amp;" "&amp;'Input-Func_Class'!$B$24,$G191:$BB191))+SUMIF($G$6:$BB$6,BE$6&amp;" "&amp;'Input-Func_Class'!$F$22,$G191:$BB191))&lt;Check_Limit,0,1),1)</f>
        <v>0</v>
      </c>
      <c r="BF191" s="79">
        <f ca="1">IFERROR(IF(SUMIF($G$6:$BB$6,BF$6&amp;" Total",$G191:$BB191)-(SUMIF($G$6:$BB$6,BF$6&amp;" "&amp;'Input-Func_Class'!$D$22,$G191:$BB191)+IFERROR(SUMIF($G$6:$BB$6,BF$6&amp;" "&amp;'Input-Func_Class'!$E$22,$G191:$BB191),SUMIF($G$6:$BB$6,BF$6&amp;" "&amp;'Input-Func_Class'!$B$24,$G191:$BB191))+SUMIF($G$6:$BB$6,BF$6&amp;" "&amp;'Input-Func_Class'!$F$22,$G191:$BB191))&lt;Check_Limit,0,1),1)</f>
        <v>0</v>
      </c>
      <c r="BG191" s="79">
        <f ca="1">IFERROR(IF(SUMIF($G$6:$BB$6,BG$6&amp;" Total",$G191:$BB191)-(SUMIF($G$6:$BB$6,BG$6&amp;" "&amp;'Input-Func_Class'!$D$22,$G191:$BB191)+IFERROR(SUMIF($G$6:$BB$6,BG$6&amp;" "&amp;'Input-Func_Class'!$E$22,$G191:$BB191),SUMIF($G$6:$BB$6,BG$6&amp;" "&amp;'Input-Func_Class'!$B$24,$G191:$BB191))+SUMIF($G$6:$BB$6,BG$6&amp;" "&amp;'Input-Func_Class'!$F$22,$G191:$BB191))&lt;Check_Limit,0,1),1)</f>
        <v>0</v>
      </c>
      <c r="BH191" s="79">
        <f ca="1">IFERROR(IF(SUMIF($G$6:$BB$6,BH$6&amp;" Total",$G191:$BB191)-(SUMIF($G$6:$BB$6,BH$6&amp;" "&amp;'Input-Func_Class'!$D$22,$G191:$BB191)+IFERROR(SUMIF($G$6:$BB$6,BH$6&amp;" "&amp;'Input-Func_Class'!$E$22,$G191:$BB191),SUMIF($G$6:$BB$6,BH$6&amp;" "&amp;'Input-Func_Class'!$B$24,$G191:$BB191))+SUMIF($G$6:$BB$6,BH$6&amp;" "&amp;'Input-Func_Class'!$F$22,$G191:$BB191))&lt;Check_Limit,0,1),1)</f>
        <v>0</v>
      </c>
      <c r="BI191" s="79">
        <f ca="1">IFERROR(IF(SUMIF($G$6:$BB$6,BI$6&amp;" Total",$G191:$BB191)-(SUMIF($G$6:$BB$6,BI$6&amp;" "&amp;'Input-Func_Class'!$D$22,$G191:$BB191)+IFERROR(SUMIF($G$6:$BB$6,BI$6&amp;" "&amp;'Input-Func_Class'!$E$22,$G191:$BB191),SUMIF($G$6:$BB$6,BI$6&amp;" "&amp;'Input-Func_Class'!$B$24,$G191:$BB191))+SUMIF($G$6:$BB$6,BI$6&amp;" "&amp;'Input-Func_Class'!$F$22,$G191:$BB191))&lt;Check_Limit,0,1),1)</f>
        <v>0</v>
      </c>
      <c r="BJ191" s="79">
        <f ca="1">IFERROR(IF(SUMIF($G$6:$BB$6,BJ$6&amp;" Total",$G191:$BB191)-(SUMIF($G$6:$BB$6,BJ$6&amp;" "&amp;'Input-Func_Class'!$D$22,$G191:$BB191)+IFERROR(SUMIF($G$6:$BB$6,BJ$6&amp;" "&amp;'Input-Func_Class'!$E$22,$G191:$BB191),SUMIF($G$6:$BB$6,BJ$6&amp;" "&amp;'Input-Func_Class'!$B$24,$G191:$BB191))+SUMIF($G$6:$BB$6,BJ$6&amp;" "&amp;'Input-Func_Class'!$F$22,$G191:$BB191))&lt;Check_Limit,0,1),1)</f>
        <v>0</v>
      </c>
      <c r="BK191" s="79">
        <f ca="1">IFERROR(IF(SUMIF($G$6:$BB$6,BK$6&amp;" Total",$G191:$BB191)-(SUMIF($G$6:$BB$6,BK$6&amp;" "&amp;'Input-Func_Class'!$D$22,$G191:$BB191)+IFERROR(SUMIF($G$6:$BB$6,BK$6&amp;" "&amp;'Input-Func_Class'!$E$22,$G191:$BB191),SUMIF($G$6:$BB$6,BK$6&amp;" "&amp;'Input-Func_Class'!$B$24,$G191:$BB191))+SUMIF($G$6:$BB$6,BK$6&amp;" "&amp;'Input-Func_Class'!$F$22,$G191:$BB191))&lt;Check_Limit,0,1),1)</f>
        <v>0</v>
      </c>
      <c r="BL191" s="79">
        <f ca="1">IFERROR(IF(SUMIF($G$6:$BB$6,BL$6&amp;" Total",$G191:$BB191)-(SUMIF($G$6:$BB$6,BL$6&amp;" "&amp;'Input-Func_Class'!$D$22,$G191:$BB191)+IFERROR(SUMIF($G$6:$BB$6,BL$6&amp;" "&amp;'Input-Func_Class'!$E$22,$G191:$BB191),SUMIF($G$6:$BB$6,BL$6&amp;" "&amp;'Input-Func_Class'!$B$24,$G191:$BB191))+SUMIF($G$6:$BB$6,BL$6&amp;" "&amp;'Input-Func_Class'!$F$22,$G191:$BB191))&lt;Check_Limit,0,1),1)</f>
        <v>0</v>
      </c>
      <c r="BM191" s="79">
        <f ca="1">IFERROR(IF(SUMIF($G$6:$BB$6,BM$6&amp;" Total",$G191:$BB191)-(SUMIF($G$6:$BB$6,BM$6&amp;" "&amp;'Input-Func_Class'!$D$22,$G191:$BB191)+IFERROR(SUMIF($G$6:$BB$6,BM$6&amp;" "&amp;'Input-Func_Class'!$E$22,$G191:$BB191),SUMIF($G$6:$BB$6,BM$6&amp;" "&amp;'Input-Func_Class'!$B$24,$G191:$BB191))+SUMIF($G$6:$BB$6,BM$6&amp;" "&amp;'Input-Func_Class'!$F$22,$G191:$BB191))&lt;Check_Limit,0,1),1)</f>
        <v>0</v>
      </c>
      <c r="BN191" s="79">
        <f ca="1">IFERROR(IF(SUMIF($G$6:$BB$6,BN$6&amp;" Total",$G191:$BB191)-(SUMIF($G$6:$BB$6,BN$6&amp;" "&amp;'Input-Func_Class'!$D$22,$G191:$BB191)+IFERROR(SUMIF($G$6:$BB$6,BN$6&amp;" "&amp;'Input-Func_Class'!$E$22,$G191:$BB191),SUMIF($G$6:$BB$6,BN$6&amp;" "&amp;'Input-Func_Class'!$B$24,$G191:$BB191))+SUMIF($G$6:$BB$6,BN$6&amp;" "&amp;'Input-Func_Class'!$F$22,$G191:$BB191))&lt;Check_Limit,0,1),1)</f>
        <v>0</v>
      </c>
      <c r="BO191" s="79">
        <f ca="1">IFERROR(IF(SUMIF($G$6:$BB$6,BO$6&amp;" Total",$G191:$BB191)-(SUMIF($G$6:$BB$6,BO$6&amp;" "&amp;'Input-Func_Class'!$D$22,$G191:$BB191)+IFERROR(SUMIF($G$6:$BB$6,BO$6&amp;" "&amp;'Input-Func_Class'!$E$22,$G191:$BB191),SUMIF($G$6:$BB$6,BO$6&amp;" "&amp;'Input-Func_Class'!$B$24,$G191:$BB191))+SUMIF($G$6:$BB$6,BO$6&amp;" "&amp;'Input-Func_Class'!$F$22,$G191:$BB191))&lt;Check_Limit,0,1),1)</f>
        <v>0</v>
      </c>
    </row>
    <row r="192" spans="1:67">
      <c r="A192" s="113" t="str">
        <f>IF(ISBLANK('Input-Accounts'!A192),"",'Input-Accounts'!A192)</f>
        <v/>
      </c>
      <c r="B192" s="133" t="str">
        <f>IF(ISBLANK('Input-Accounts'!B192),"",'Input-Accounts'!B192)</f>
        <v/>
      </c>
      <c r="C192" s="113" t="str">
        <f>IF(ISBLANK('Input-Accounts'!C192),"",'Input-Accounts'!C192)</f>
        <v/>
      </c>
      <c r="D192" s="143"/>
      <c r="E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  <c r="AU192" s="143"/>
      <c r="AV192" s="143"/>
      <c r="AW192" s="143"/>
      <c r="AX192" s="143"/>
      <c r="AY192" s="143"/>
      <c r="AZ192" s="143"/>
      <c r="BA192" s="143"/>
      <c r="BB192" s="143"/>
      <c r="BD192" s="79">
        <f>IFERROR(IF(SUMIF($G$6:$BB$6,BD$6&amp;" Total",$G192:$BB192)-(SUMIF($G$6:$BB$6,BD$6&amp;" "&amp;'Input-Func_Class'!$D$22,$G192:$BB192)+IFERROR(SUMIF($G$6:$BB$6,BD$6&amp;" "&amp;'Input-Func_Class'!$E$22,$G192:$BB192),SUMIF($G$6:$BB$6,BD$6&amp;" "&amp;'Input-Func_Class'!$B$24,$G192:$BB192))+SUMIF($G$6:$BB$6,BD$6&amp;" "&amp;'Input-Func_Class'!$F$22,$G192:$BB192))&lt;Check_Limit,0,1),1)</f>
        <v>0</v>
      </c>
      <c r="BE192" s="79">
        <f>IFERROR(IF(SUMIF($G$6:$BB$6,BE$6&amp;" Total",$G192:$BB192)-(SUMIF($G$6:$BB$6,BE$6&amp;" "&amp;'Input-Func_Class'!$D$22,$G192:$BB192)+IFERROR(SUMIF($G$6:$BB$6,BE$6&amp;" "&amp;'Input-Func_Class'!$E$22,$G192:$BB192),SUMIF($G$6:$BB$6,BE$6&amp;" "&amp;'Input-Func_Class'!$B$24,$G192:$BB192))+SUMIF($G$6:$BB$6,BE$6&amp;" "&amp;'Input-Func_Class'!$F$22,$G192:$BB192))&lt;Check_Limit,0,1),1)</f>
        <v>0</v>
      </c>
      <c r="BF192" s="79">
        <f>IFERROR(IF(SUMIF($G$6:$BB$6,BF$6&amp;" Total",$G192:$BB192)-(SUMIF($G$6:$BB$6,BF$6&amp;" "&amp;'Input-Func_Class'!$D$22,$G192:$BB192)+IFERROR(SUMIF($G$6:$BB$6,BF$6&amp;" "&amp;'Input-Func_Class'!$E$22,$G192:$BB192),SUMIF($G$6:$BB$6,BF$6&amp;" "&amp;'Input-Func_Class'!$B$24,$G192:$BB192))+SUMIF($G$6:$BB$6,BF$6&amp;" "&amp;'Input-Func_Class'!$F$22,$G192:$BB192))&lt;Check_Limit,0,1),1)</f>
        <v>0</v>
      </c>
      <c r="BG192" s="79">
        <f>IFERROR(IF(SUMIF($G$6:$BB$6,BG$6&amp;" Total",$G192:$BB192)-(SUMIF($G$6:$BB$6,BG$6&amp;" "&amp;'Input-Func_Class'!$D$22,$G192:$BB192)+IFERROR(SUMIF($G$6:$BB$6,BG$6&amp;" "&amp;'Input-Func_Class'!$E$22,$G192:$BB192),SUMIF($G$6:$BB$6,BG$6&amp;" "&amp;'Input-Func_Class'!$B$24,$G192:$BB192))+SUMIF($G$6:$BB$6,BG$6&amp;" "&amp;'Input-Func_Class'!$F$22,$G192:$BB192))&lt;Check_Limit,0,1),1)</f>
        <v>0</v>
      </c>
      <c r="BH192" s="79">
        <f>IFERROR(IF(SUMIF($G$6:$BB$6,BH$6&amp;" Total",$G192:$BB192)-(SUMIF($G$6:$BB$6,BH$6&amp;" "&amp;'Input-Func_Class'!$D$22,$G192:$BB192)+IFERROR(SUMIF($G$6:$BB$6,BH$6&amp;" "&amp;'Input-Func_Class'!$E$22,$G192:$BB192),SUMIF($G$6:$BB$6,BH$6&amp;" "&amp;'Input-Func_Class'!$B$24,$G192:$BB192))+SUMIF($G$6:$BB$6,BH$6&amp;" "&amp;'Input-Func_Class'!$F$22,$G192:$BB192))&lt;Check_Limit,0,1),1)</f>
        <v>0</v>
      </c>
      <c r="BI192" s="79">
        <f>IFERROR(IF(SUMIF($G$6:$BB$6,BI$6&amp;" Total",$G192:$BB192)-(SUMIF($G$6:$BB$6,BI$6&amp;" "&amp;'Input-Func_Class'!$D$22,$G192:$BB192)+IFERROR(SUMIF($G$6:$BB$6,BI$6&amp;" "&amp;'Input-Func_Class'!$E$22,$G192:$BB192),SUMIF($G$6:$BB$6,BI$6&amp;" "&amp;'Input-Func_Class'!$B$24,$G192:$BB192))+SUMIF($G$6:$BB$6,BI$6&amp;" "&amp;'Input-Func_Class'!$F$22,$G192:$BB192))&lt;Check_Limit,0,1),1)</f>
        <v>0</v>
      </c>
      <c r="BJ192" s="79">
        <f>IFERROR(IF(SUMIF($G$6:$BB$6,BJ$6&amp;" Total",$G192:$BB192)-(SUMIF($G$6:$BB$6,BJ$6&amp;" "&amp;'Input-Func_Class'!$D$22,$G192:$BB192)+IFERROR(SUMIF($G$6:$BB$6,BJ$6&amp;" "&amp;'Input-Func_Class'!$E$22,$G192:$BB192),SUMIF($G$6:$BB$6,BJ$6&amp;" "&amp;'Input-Func_Class'!$B$24,$G192:$BB192))+SUMIF($G$6:$BB$6,BJ$6&amp;" "&amp;'Input-Func_Class'!$F$22,$G192:$BB192))&lt;Check_Limit,0,1),1)</f>
        <v>0</v>
      </c>
      <c r="BK192" s="79">
        <f>IFERROR(IF(SUMIF($G$6:$BB$6,BK$6&amp;" Total",$G192:$BB192)-(SUMIF($G$6:$BB$6,BK$6&amp;" "&amp;'Input-Func_Class'!$D$22,$G192:$BB192)+IFERROR(SUMIF($G$6:$BB$6,BK$6&amp;" "&amp;'Input-Func_Class'!$E$22,$G192:$BB192),SUMIF($G$6:$BB$6,BK$6&amp;" "&amp;'Input-Func_Class'!$B$24,$G192:$BB192))+SUMIF($G$6:$BB$6,BK$6&amp;" "&amp;'Input-Func_Class'!$F$22,$G192:$BB192))&lt;Check_Limit,0,1),1)</f>
        <v>0</v>
      </c>
      <c r="BL192" s="79">
        <f>IFERROR(IF(SUMIF($G$6:$BB$6,BL$6&amp;" Total",$G192:$BB192)-(SUMIF($G$6:$BB$6,BL$6&amp;" "&amp;'Input-Func_Class'!$D$22,$G192:$BB192)+IFERROR(SUMIF($G$6:$BB$6,BL$6&amp;" "&amp;'Input-Func_Class'!$E$22,$G192:$BB192),SUMIF($G$6:$BB$6,BL$6&amp;" "&amp;'Input-Func_Class'!$B$24,$G192:$BB192))+SUMIF($G$6:$BB$6,BL$6&amp;" "&amp;'Input-Func_Class'!$F$22,$G192:$BB192))&lt;Check_Limit,0,1),1)</f>
        <v>0</v>
      </c>
      <c r="BM192" s="79">
        <f>IFERROR(IF(SUMIF($G$6:$BB$6,BM$6&amp;" Total",$G192:$BB192)-(SUMIF($G$6:$BB$6,BM$6&amp;" "&amp;'Input-Func_Class'!$D$22,$G192:$BB192)+IFERROR(SUMIF($G$6:$BB$6,BM$6&amp;" "&amp;'Input-Func_Class'!$E$22,$G192:$BB192),SUMIF($G$6:$BB$6,BM$6&amp;" "&amp;'Input-Func_Class'!$B$24,$G192:$BB192))+SUMIF($G$6:$BB$6,BM$6&amp;" "&amp;'Input-Func_Class'!$F$22,$G192:$BB192))&lt;Check_Limit,0,1),1)</f>
        <v>0</v>
      </c>
      <c r="BN192" s="79">
        <f>IFERROR(IF(SUMIF($G$6:$BB$6,BN$6&amp;" Total",$G192:$BB192)-(SUMIF($G$6:$BB$6,BN$6&amp;" "&amp;'Input-Func_Class'!$D$22,$G192:$BB192)+IFERROR(SUMIF($G$6:$BB$6,BN$6&amp;" "&amp;'Input-Func_Class'!$E$22,$G192:$BB192),SUMIF($G$6:$BB$6,BN$6&amp;" "&amp;'Input-Func_Class'!$B$24,$G192:$BB192))+SUMIF($G$6:$BB$6,BN$6&amp;" "&amp;'Input-Func_Class'!$F$22,$G192:$BB192))&lt;Check_Limit,0,1),1)</f>
        <v>0</v>
      </c>
      <c r="BO192" s="79">
        <f>IFERROR(IF(SUMIF($G$6:$BB$6,BO$6&amp;" Total",$G192:$BB192)-(SUMIF($G$6:$BB$6,BO$6&amp;" "&amp;'Input-Func_Class'!$D$22,$G192:$BB192)+IFERROR(SUMIF($G$6:$BB$6,BO$6&amp;" "&amp;'Input-Func_Class'!$E$22,$G192:$BB192),SUMIF($G$6:$BB$6,BO$6&amp;" "&amp;'Input-Func_Class'!$B$24,$G192:$BB192))+SUMIF($G$6:$BB$6,BO$6&amp;" "&amp;'Input-Func_Class'!$F$22,$G192:$BB192))&lt;Check_Limit,0,1),1)</f>
        <v>0</v>
      </c>
    </row>
    <row r="193" spans="1:67" ht="15" thickBot="1">
      <c r="A193" s="113">
        <f>IF(ISBLANK('Input-Accounts'!A193),"",'Input-Accounts'!A193)</f>
        <v>165</v>
      </c>
      <c r="B193" s="127" t="str">
        <f>IF(ISBLANK('Input-Accounts'!B193),"",'Input-Accounts'!B193)</f>
        <v>TOTAL OPERATION AND MAINTENANCE EXPENSE</v>
      </c>
      <c r="C193" s="113" t="str">
        <f>IF(ISBLANK('Input-Accounts'!C193),"",'Input-Accounts'!C193)</f>
        <v/>
      </c>
      <c r="D193" s="75">
        <f>SUBTOTAL(9,D119:D192)</f>
        <v>59594378.080361895</v>
      </c>
      <c r="E193" s="143">
        <f ca="1">IFERROR(IF(D193="",0,IF(D193=0,0,IF(ABS(D193-SUM(G193,K193,O193,S193,W193,AA193,AE193,AI193,AM193,AQ193,AU193,AY193))&lt;Check_Limit,0,1))),1)</f>
        <v>0</v>
      </c>
      <c r="G193" s="75">
        <f t="shared" ref="G193:BB193" ca="1" si="47">SUBTOTAL(9,G119:G192)</f>
        <v>967602.90268483118</v>
      </c>
      <c r="H193" s="75">
        <f t="shared" ca="1" si="47"/>
        <v>333526.22486586921</v>
      </c>
      <c r="I193" s="75">
        <f t="shared" ca="1" si="47"/>
        <v>634076.67781896191</v>
      </c>
      <c r="J193" s="75">
        <f t="shared" ca="1" si="47"/>
        <v>0</v>
      </c>
      <c r="K193" s="75">
        <f t="shared" ca="1" si="47"/>
        <v>33842.650762294994</v>
      </c>
      <c r="L193" s="75">
        <f t="shared" ca="1" si="47"/>
        <v>33842.650762294994</v>
      </c>
      <c r="M193" s="75">
        <f t="shared" ca="1" si="47"/>
        <v>0</v>
      </c>
      <c r="N193" s="75">
        <f t="shared" ca="1" si="47"/>
        <v>0</v>
      </c>
      <c r="O193" s="75">
        <f t="shared" ca="1" si="47"/>
        <v>58592932.526914768</v>
      </c>
      <c r="P193" s="75">
        <f t="shared" ca="1" si="47"/>
        <v>28329352.15803628</v>
      </c>
      <c r="Q193" s="75">
        <f t="shared" ca="1" si="47"/>
        <v>627720.89266672661</v>
      </c>
      <c r="R193" s="75">
        <f t="shared" ca="1" si="47"/>
        <v>29635859.476211764</v>
      </c>
      <c r="S193" s="75">
        <f t="shared" ca="1" si="47"/>
        <v>0</v>
      </c>
      <c r="T193" s="75">
        <f t="shared" ca="1" si="47"/>
        <v>0</v>
      </c>
      <c r="U193" s="75">
        <f t="shared" ca="1" si="47"/>
        <v>0</v>
      </c>
      <c r="V193" s="75">
        <f t="shared" ca="1" si="47"/>
        <v>0</v>
      </c>
      <c r="W193" s="75">
        <f t="shared" ca="1" si="47"/>
        <v>0</v>
      </c>
      <c r="X193" s="75">
        <f t="shared" ca="1" si="47"/>
        <v>0</v>
      </c>
      <c r="Y193" s="75">
        <f t="shared" ca="1" si="47"/>
        <v>0</v>
      </c>
      <c r="Z193" s="75">
        <f t="shared" ca="1" si="47"/>
        <v>0</v>
      </c>
      <c r="AA193" s="75">
        <f t="shared" ca="1" si="47"/>
        <v>0</v>
      </c>
      <c r="AB193" s="75">
        <f t="shared" ca="1" si="47"/>
        <v>0</v>
      </c>
      <c r="AC193" s="75">
        <f t="shared" ca="1" si="47"/>
        <v>0</v>
      </c>
      <c r="AD193" s="75">
        <f t="shared" ca="1" si="47"/>
        <v>0</v>
      </c>
      <c r="AE193" s="75">
        <f t="shared" ca="1" si="47"/>
        <v>0</v>
      </c>
      <c r="AF193" s="75">
        <f t="shared" ca="1" si="47"/>
        <v>0</v>
      </c>
      <c r="AG193" s="75">
        <f t="shared" ca="1" si="47"/>
        <v>0</v>
      </c>
      <c r="AH193" s="75">
        <f t="shared" ca="1" si="47"/>
        <v>0</v>
      </c>
      <c r="AI193" s="75">
        <f t="shared" ca="1" si="47"/>
        <v>0</v>
      </c>
      <c r="AJ193" s="75">
        <f t="shared" ca="1" si="47"/>
        <v>0</v>
      </c>
      <c r="AK193" s="75">
        <f t="shared" ca="1" si="47"/>
        <v>0</v>
      </c>
      <c r="AL193" s="75">
        <f t="shared" ca="1" si="47"/>
        <v>0</v>
      </c>
      <c r="AM193" s="75">
        <f t="shared" ca="1" si="47"/>
        <v>0</v>
      </c>
      <c r="AN193" s="75">
        <f t="shared" ca="1" si="47"/>
        <v>0</v>
      </c>
      <c r="AO193" s="75">
        <f t="shared" ca="1" si="47"/>
        <v>0</v>
      </c>
      <c r="AP193" s="75">
        <f t="shared" ca="1" si="47"/>
        <v>0</v>
      </c>
      <c r="AQ193" s="75">
        <f t="shared" ca="1" si="47"/>
        <v>0</v>
      </c>
      <c r="AR193" s="75">
        <f t="shared" ca="1" si="47"/>
        <v>0</v>
      </c>
      <c r="AS193" s="75">
        <f t="shared" ca="1" si="47"/>
        <v>0</v>
      </c>
      <c r="AT193" s="75">
        <f t="shared" ca="1" si="47"/>
        <v>0</v>
      </c>
      <c r="AU193" s="75">
        <f t="shared" ca="1" si="47"/>
        <v>0</v>
      </c>
      <c r="AV193" s="75">
        <f t="shared" ca="1" si="47"/>
        <v>0</v>
      </c>
      <c r="AW193" s="75">
        <f t="shared" ca="1" si="47"/>
        <v>0</v>
      </c>
      <c r="AX193" s="75">
        <f t="shared" ca="1" si="47"/>
        <v>0</v>
      </c>
      <c r="AY193" s="75">
        <f t="shared" ca="1" si="47"/>
        <v>0</v>
      </c>
      <c r="AZ193" s="75">
        <f t="shared" ca="1" si="47"/>
        <v>0</v>
      </c>
      <c r="BA193" s="75">
        <f t="shared" ca="1" si="47"/>
        <v>0</v>
      </c>
      <c r="BB193" s="75">
        <f t="shared" ca="1" si="47"/>
        <v>0</v>
      </c>
      <c r="BD193" s="79">
        <f ca="1">IFERROR(IF(SUMIF($G$6:$BB$6,BD$6&amp;" Total",$G193:$BB193)-(SUMIF($G$6:$BB$6,BD$6&amp;" "&amp;'Input-Func_Class'!$D$22,$G193:$BB193)+IFERROR(SUMIF($G$6:$BB$6,BD$6&amp;" "&amp;'Input-Func_Class'!$E$22,$G193:$BB193),SUMIF($G$6:$BB$6,BD$6&amp;" "&amp;'Input-Func_Class'!$B$24,$G193:$BB193))+SUMIF($G$6:$BB$6,BD$6&amp;" "&amp;'Input-Func_Class'!$F$22,$G193:$BB193))&lt;Check_Limit,0,1),1)</f>
        <v>0</v>
      </c>
      <c r="BE193" s="79">
        <f ca="1">IFERROR(IF(SUMIF($G$6:$BB$6,BE$6&amp;" Total",$G193:$BB193)-(SUMIF($G$6:$BB$6,BE$6&amp;" "&amp;'Input-Func_Class'!$D$22,$G193:$BB193)+IFERROR(SUMIF($G$6:$BB$6,BE$6&amp;" "&amp;'Input-Func_Class'!$E$22,$G193:$BB193),SUMIF($G$6:$BB$6,BE$6&amp;" "&amp;'Input-Func_Class'!$B$24,$G193:$BB193))+SUMIF($G$6:$BB$6,BE$6&amp;" "&amp;'Input-Func_Class'!$F$22,$G193:$BB193))&lt;Check_Limit,0,1),1)</f>
        <v>0</v>
      </c>
      <c r="BF193" s="79">
        <f ca="1">IFERROR(IF(SUMIF($G$6:$BB$6,BF$6&amp;" Total",$G193:$BB193)-(SUMIF($G$6:$BB$6,BF$6&amp;" "&amp;'Input-Func_Class'!$D$22,$G193:$BB193)+IFERROR(SUMIF($G$6:$BB$6,BF$6&amp;" "&amp;'Input-Func_Class'!$E$22,$G193:$BB193),SUMIF($G$6:$BB$6,BF$6&amp;" "&amp;'Input-Func_Class'!$B$24,$G193:$BB193))+SUMIF($G$6:$BB$6,BF$6&amp;" "&amp;'Input-Func_Class'!$F$22,$G193:$BB193))&lt;Check_Limit,0,1),1)</f>
        <v>0</v>
      </c>
      <c r="BG193" s="79">
        <f ca="1">IFERROR(IF(SUMIF($G$6:$BB$6,BG$6&amp;" Total",$G193:$BB193)-(SUMIF($G$6:$BB$6,BG$6&amp;" "&amp;'Input-Func_Class'!$D$22,$G193:$BB193)+IFERROR(SUMIF($G$6:$BB$6,BG$6&amp;" "&amp;'Input-Func_Class'!$E$22,$G193:$BB193),SUMIF($G$6:$BB$6,BG$6&amp;" "&amp;'Input-Func_Class'!$B$24,$G193:$BB193))+SUMIF($G$6:$BB$6,BG$6&amp;" "&amp;'Input-Func_Class'!$F$22,$G193:$BB193))&lt;Check_Limit,0,1),1)</f>
        <v>0</v>
      </c>
      <c r="BH193" s="79">
        <f ca="1">IFERROR(IF(SUMIF($G$6:$BB$6,BH$6&amp;" Total",$G193:$BB193)-(SUMIF($G$6:$BB$6,BH$6&amp;" "&amp;'Input-Func_Class'!$D$22,$G193:$BB193)+IFERROR(SUMIF($G$6:$BB$6,BH$6&amp;" "&amp;'Input-Func_Class'!$E$22,$G193:$BB193),SUMIF($G$6:$BB$6,BH$6&amp;" "&amp;'Input-Func_Class'!$B$24,$G193:$BB193))+SUMIF($G$6:$BB$6,BH$6&amp;" "&amp;'Input-Func_Class'!$F$22,$G193:$BB193))&lt;Check_Limit,0,1),1)</f>
        <v>0</v>
      </c>
      <c r="BI193" s="79">
        <f ca="1">IFERROR(IF(SUMIF($G$6:$BB$6,BI$6&amp;" Total",$G193:$BB193)-(SUMIF($G$6:$BB$6,BI$6&amp;" "&amp;'Input-Func_Class'!$D$22,$G193:$BB193)+IFERROR(SUMIF($G$6:$BB$6,BI$6&amp;" "&amp;'Input-Func_Class'!$E$22,$G193:$BB193),SUMIF($G$6:$BB$6,BI$6&amp;" "&amp;'Input-Func_Class'!$B$24,$G193:$BB193))+SUMIF($G$6:$BB$6,BI$6&amp;" "&amp;'Input-Func_Class'!$F$22,$G193:$BB193))&lt;Check_Limit,0,1),1)</f>
        <v>0</v>
      </c>
      <c r="BJ193" s="79">
        <f ca="1">IFERROR(IF(SUMIF($G$6:$BB$6,BJ$6&amp;" Total",$G193:$BB193)-(SUMIF($G$6:$BB$6,BJ$6&amp;" "&amp;'Input-Func_Class'!$D$22,$G193:$BB193)+IFERROR(SUMIF($G$6:$BB$6,BJ$6&amp;" "&amp;'Input-Func_Class'!$E$22,$G193:$BB193),SUMIF($G$6:$BB$6,BJ$6&amp;" "&amp;'Input-Func_Class'!$B$24,$G193:$BB193))+SUMIF($G$6:$BB$6,BJ$6&amp;" "&amp;'Input-Func_Class'!$F$22,$G193:$BB193))&lt;Check_Limit,0,1),1)</f>
        <v>0</v>
      </c>
      <c r="BK193" s="79">
        <f ca="1">IFERROR(IF(SUMIF($G$6:$BB$6,BK$6&amp;" Total",$G193:$BB193)-(SUMIF($G$6:$BB$6,BK$6&amp;" "&amp;'Input-Func_Class'!$D$22,$G193:$BB193)+IFERROR(SUMIF($G$6:$BB$6,BK$6&amp;" "&amp;'Input-Func_Class'!$E$22,$G193:$BB193),SUMIF($G$6:$BB$6,BK$6&amp;" "&amp;'Input-Func_Class'!$B$24,$G193:$BB193))+SUMIF($G$6:$BB$6,BK$6&amp;" "&amp;'Input-Func_Class'!$F$22,$G193:$BB193))&lt;Check_Limit,0,1),1)</f>
        <v>0</v>
      </c>
      <c r="BL193" s="79">
        <f ca="1">IFERROR(IF(SUMIF($G$6:$BB$6,BL$6&amp;" Total",$G193:$BB193)-(SUMIF($G$6:$BB$6,BL$6&amp;" "&amp;'Input-Func_Class'!$D$22,$G193:$BB193)+IFERROR(SUMIF($G$6:$BB$6,BL$6&amp;" "&amp;'Input-Func_Class'!$E$22,$G193:$BB193),SUMIF($G$6:$BB$6,BL$6&amp;" "&amp;'Input-Func_Class'!$B$24,$G193:$BB193))+SUMIF($G$6:$BB$6,BL$6&amp;" "&amp;'Input-Func_Class'!$F$22,$G193:$BB193))&lt;Check_Limit,0,1),1)</f>
        <v>0</v>
      </c>
      <c r="BM193" s="79">
        <f ca="1">IFERROR(IF(SUMIF($G$6:$BB$6,BM$6&amp;" Total",$G193:$BB193)-(SUMIF($G$6:$BB$6,BM$6&amp;" "&amp;'Input-Func_Class'!$D$22,$G193:$BB193)+IFERROR(SUMIF($G$6:$BB$6,BM$6&amp;" "&amp;'Input-Func_Class'!$E$22,$G193:$BB193),SUMIF($G$6:$BB$6,BM$6&amp;" "&amp;'Input-Func_Class'!$B$24,$G193:$BB193))+SUMIF($G$6:$BB$6,BM$6&amp;" "&amp;'Input-Func_Class'!$F$22,$G193:$BB193))&lt;Check_Limit,0,1),1)</f>
        <v>0</v>
      </c>
      <c r="BN193" s="79">
        <f ca="1">IFERROR(IF(SUMIF($G$6:$BB$6,BN$6&amp;" Total",$G193:$BB193)-(SUMIF($G$6:$BB$6,BN$6&amp;" "&amp;'Input-Func_Class'!$D$22,$G193:$BB193)+IFERROR(SUMIF($G$6:$BB$6,BN$6&amp;" "&amp;'Input-Func_Class'!$E$22,$G193:$BB193),SUMIF($G$6:$BB$6,BN$6&amp;" "&amp;'Input-Func_Class'!$B$24,$G193:$BB193))+SUMIF($G$6:$BB$6,BN$6&amp;" "&amp;'Input-Func_Class'!$F$22,$G193:$BB193))&lt;Check_Limit,0,1),1)</f>
        <v>0</v>
      </c>
      <c r="BO193" s="79">
        <f ca="1">IFERROR(IF(SUMIF($G$6:$BB$6,BO$6&amp;" Total",$G193:$BB193)-(SUMIF($G$6:$BB$6,BO$6&amp;" "&amp;'Input-Func_Class'!$D$22,$G193:$BB193)+IFERROR(SUMIF($G$6:$BB$6,BO$6&amp;" "&amp;'Input-Func_Class'!$E$22,$G193:$BB193),SUMIF($G$6:$BB$6,BO$6&amp;" "&amp;'Input-Func_Class'!$B$24,$G193:$BB193))+SUMIF($G$6:$BB$6,BO$6&amp;" "&amp;'Input-Func_Class'!$F$22,$G193:$BB193))&lt;Check_Limit,0,1),1)</f>
        <v>0</v>
      </c>
    </row>
    <row r="194" spans="1:67" ht="15" thickTop="1">
      <c r="A194" s="113" t="str">
        <f>IF(ISBLANK('Input-Accounts'!A194),"",'Input-Accounts'!A194)</f>
        <v/>
      </c>
      <c r="B194" s="79" t="str">
        <f>IF(ISBLANK('Input-Accounts'!B194),"",'Input-Accounts'!B194)</f>
        <v/>
      </c>
      <c r="C194" s="113" t="str">
        <f>IF(ISBLANK('Input-Accounts'!C194),"",'Input-Accounts'!C194)</f>
        <v/>
      </c>
      <c r="D194" s="143"/>
      <c r="E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  <c r="AU194" s="143"/>
      <c r="AV194" s="143"/>
      <c r="AW194" s="143"/>
      <c r="AX194" s="143"/>
      <c r="AY194" s="143"/>
      <c r="AZ194" s="143"/>
      <c r="BA194" s="143"/>
      <c r="BB194" s="143"/>
      <c r="BD194" s="79">
        <f>IFERROR(IF(SUMIF($G$6:$BB$6,BD$6&amp;" Total",$G194:$BB194)-(SUMIF($G$6:$BB$6,BD$6&amp;" "&amp;'Input-Func_Class'!$D$22,$G194:$BB194)+IFERROR(SUMIF($G$6:$BB$6,BD$6&amp;" "&amp;'Input-Func_Class'!$E$22,$G194:$BB194),SUMIF($G$6:$BB$6,BD$6&amp;" "&amp;'Input-Func_Class'!$B$24,$G194:$BB194))+SUMIF($G$6:$BB$6,BD$6&amp;" "&amp;'Input-Func_Class'!$F$22,$G194:$BB194))&lt;Check_Limit,0,1),1)</f>
        <v>0</v>
      </c>
      <c r="BE194" s="79">
        <f>IFERROR(IF(SUMIF($G$6:$BB$6,BE$6&amp;" Total",$G194:$BB194)-(SUMIF($G$6:$BB$6,BE$6&amp;" "&amp;'Input-Func_Class'!$D$22,$G194:$BB194)+IFERROR(SUMIF($G$6:$BB$6,BE$6&amp;" "&amp;'Input-Func_Class'!$E$22,$G194:$BB194),SUMIF($G$6:$BB$6,BE$6&amp;" "&amp;'Input-Func_Class'!$B$24,$G194:$BB194))+SUMIF($G$6:$BB$6,BE$6&amp;" "&amp;'Input-Func_Class'!$F$22,$G194:$BB194))&lt;Check_Limit,0,1),1)</f>
        <v>0</v>
      </c>
      <c r="BF194" s="79">
        <f>IFERROR(IF(SUMIF($G$6:$BB$6,BF$6&amp;" Total",$G194:$BB194)-(SUMIF($G$6:$BB$6,BF$6&amp;" "&amp;'Input-Func_Class'!$D$22,$G194:$BB194)+IFERROR(SUMIF($G$6:$BB$6,BF$6&amp;" "&amp;'Input-Func_Class'!$E$22,$G194:$BB194),SUMIF($G$6:$BB$6,BF$6&amp;" "&amp;'Input-Func_Class'!$B$24,$G194:$BB194))+SUMIF($G$6:$BB$6,BF$6&amp;" "&amp;'Input-Func_Class'!$F$22,$G194:$BB194))&lt;Check_Limit,0,1),1)</f>
        <v>0</v>
      </c>
      <c r="BG194" s="79">
        <f>IFERROR(IF(SUMIF($G$6:$BB$6,BG$6&amp;" Total",$G194:$BB194)-(SUMIF($G$6:$BB$6,BG$6&amp;" "&amp;'Input-Func_Class'!$D$22,$G194:$BB194)+IFERROR(SUMIF($G$6:$BB$6,BG$6&amp;" "&amp;'Input-Func_Class'!$E$22,$G194:$BB194),SUMIF($G$6:$BB$6,BG$6&amp;" "&amp;'Input-Func_Class'!$B$24,$G194:$BB194))+SUMIF($G$6:$BB$6,BG$6&amp;" "&amp;'Input-Func_Class'!$F$22,$G194:$BB194))&lt;Check_Limit,0,1),1)</f>
        <v>0</v>
      </c>
      <c r="BH194" s="79">
        <f>IFERROR(IF(SUMIF($G$6:$BB$6,BH$6&amp;" Total",$G194:$BB194)-(SUMIF($G$6:$BB$6,BH$6&amp;" "&amp;'Input-Func_Class'!$D$22,$G194:$BB194)+IFERROR(SUMIF($G$6:$BB$6,BH$6&amp;" "&amp;'Input-Func_Class'!$E$22,$G194:$BB194),SUMIF($G$6:$BB$6,BH$6&amp;" "&amp;'Input-Func_Class'!$B$24,$G194:$BB194))+SUMIF($G$6:$BB$6,BH$6&amp;" "&amp;'Input-Func_Class'!$F$22,$G194:$BB194))&lt;Check_Limit,0,1),1)</f>
        <v>0</v>
      </c>
      <c r="BI194" s="79">
        <f>IFERROR(IF(SUMIF($G$6:$BB$6,BI$6&amp;" Total",$G194:$BB194)-(SUMIF($G$6:$BB$6,BI$6&amp;" "&amp;'Input-Func_Class'!$D$22,$G194:$BB194)+IFERROR(SUMIF($G$6:$BB$6,BI$6&amp;" "&amp;'Input-Func_Class'!$E$22,$G194:$BB194),SUMIF($G$6:$BB$6,BI$6&amp;" "&amp;'Input-Func_Class'!$B$24,$G194:$BB194))+SUMIF($G$6:$BB$6,BI$6&amp;" "&amp;'Input-Func_Class'!$F$22,$G194:$BB194))&lt;Check_Limit,0,1),1)</f>
        <v>0</v>
      </c>
      <c r="BJ194" s="79">
        <f>IFERROR(IF(SUMIF($G$6:$BB$6,BJ$6&amp;" Total",$G194:$BB194)-(SUMIF($G$6:$BB$6,BJ$6&amp;" "&amp;'Input-Func_Class'!$D$22,$G194:$BB194)+IFERROR(SUMIF($G$6:$BB$6,BJ$6&amp;" "&amp;'Input-Func_Class'!$E$22,$G194:$BB194),SUMIF($G$6:$BB$6,BJ$6&amp;" "&amp;'Input-Func_Class'!$B$24,$G194:$BB194))+SUMIF($G$6:$BB$6,BJ$6&amp;" "&amp;'Input-Func_Class'!$F$22,$G194:$BB194))&lt;Check_Limit,0,1),1)</f>
        <v>0</v>
      </c>
      <c r="BK194" s="79">
        <f>IFERROR(IF(SUMIF($G$6:$BB$6,BK$6&amp;" Total",$G194:$BB194)-(SUMIF($G$6:$BB$6,BK$6&amp;" "&amp;'Input-Func_Class'!$D$22,$G194:$BB194)+IFERROR(SUMIF($G$6:$BB$6,BK$6&amp;" "&amp;'Input-Func_Class'!$E$22,$G194:$BB194),SUMIF($G$6:$BB$6,BK$6&amp;" "&amp;'Input-Func_Class'!$B$24,$G194:$BB194))+SUMIF($G$6:$BB$6,BK$6&amp;" "&amp;'Input-Func_Class'!$F$22,$G194:$BB194))&lt;Check_Limit,0,1),1)</f>
        <v>0</v>
      </c>
      <c r="BL194" s="79">
        <f>IFERROR(IF(SUMIF($G$6:$BB$6,BL$6&amp;" Total",$G194:$BB194)-(SUMIF($G$6:$BB$6,BL$6&amp;" "&amp;'Input-Func_Class'!$D$22,$G194:$BB194)+IFERROR(SUMIF($G$6:$BB$6,BL$6&amp;" "&amp;'Input-Func_Class'!$E$22,$G194:$BB194),SUMIF($G$6:$BB$6,BL$6&amp;" "&amp;'Input-Func_Class'!$B$24,$G194:$BB194))+SUMIF($G$6:$BB$6,BL$6&amp;" "&amp;'Input-Func_Class'!$F$22,$G194:$BB194))&lt;Check_Limit,0,1),1)</f>
        <v>0</v>
      </c>
      <c r="BM194" s="79">
        <f>IFERROR(IF(SUMIF($G$6:$BB$6,BM$6&amp;" Total",$G194:$BB194)-(SUMIF($G$6:$BB$6,BM$6&amp;" "&amp;'Input-Func_Class'!$D$22,$G194:$BB194)+IFERROR(SUMIF($G$6:$BB$6,BM$6&amp;" "&amp;'Input-Func_Class'!$E$22,$G194:$BB194),SUMIF($G$6:$BB$6,BM$6&amp;" "&amp;'Input-Func_Class'!$B$24,$G194:$BB194))+SUMIF($G$6:$BB$6,BM$6&amp;" "&amp;'Input-Func_Class'!$F$22,$G194:$BB194))&lt;Check_Limit,0,1),1)</f>
        <v>0</v>
      </c>
      <c r="BN194" s="79">
        <f>IFERROR(IF(SUMIF($G$6:$BB$6,BN$6&amp;" Total",$G194:$BB194)-(SUMIF($G$6:$BB$6,BN$6&amp;" "&amp;'Input-Func_Class'!$D$22,$G194:$BB194)+IFERROR(SUMIF($G$6:$BB$6,BN$6&amp;" "&amp;'Input-Func_Class'!$E$22,$G194:$BB194),SUMIF($G$6:$BB$6,BN$6&amp;" "&amp;'Input-Func_Class'!$B$24,$G194:$BB194))+SUMIF($G$6:$BB$6,BN$6&amp;" "&amp;'Input-Func_Class'!$F$22,$G194:$BB194))&lt;Check_Limit,0,1),1)</f>
        <v>0</v>
      </c>
      <c r="BO194" s="79">
        <f>IFERROR(IF(SUMIF($G$6:$BB$6,BO$6&amp;" Total",$G194:$BB194)-(SUMIF($G$6:$BB$6,BO$6&amp;" "&amp;'Input-Func_Class'!$D$22,$G194:$BB194)+IFERROR(SUMIF($G$6:$BB$6,BO$6&amp;" "&amp;'Input-Func_Class'!$E$22,$G194:$BB194),SUMIF($G$6:$BB$6,BO$6&amp;" "&amp;'Input-Func_Class'!$B$24,$G194:$BB194))+SUMIF($G$6:$BB$6,BO$6&amp;" "&amp;'Input-Func_Class'!$F$22,$G194:$BB194))&lt;Check_Limit,0,1),1)</f>
        <v>0</v>
      </c>
    </row>
    <row r="195" spans="1:67">
      <c r="A195" s="113">
        <f>IF(ISBLANK('Input-Accounts'!A195),"",'Input-Accounts'!A195)</f>
        <v>166</v>
      </c>
      <c r="B195" s="127" t="str">
        <f>IF(ISBLANK('Input-Accounts'!B195),"",'Input-Accounts'!B195)</f>
        <v>Adjustments, Depreciation and Amortization Expense</v>
      </c>
      <c r="C195" s="113" t="str">
        <f>IF(ISBLANK('Input-Accounts'!C195),"",'Input-Accounts'!C195)</f>
        <v/>
      </c>
      <c r="D195" s="143"/>
      <c r="E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  <c r="AU195" s="143"/>
      <c r="AV195" s="143"/>
      <c r="AW195" s="143"/>
      <c r="AX195" s="143"/>
      <c r="AY195" s="143"/>
      <c r="AZ195" s="143"/>
      <c r="BA195" s="143"/>
      <c r="BB195" s="143"/>
      <c r="BD195" s="79">
        <f>IFERROR(IF(SUMIF($G$6:$BB$6,BD$6&amp;" Total",$G195:$BB195)-(SUMIF($G$6:$BB$6,BD$6&amp;" "&amp;'Input-Func_Class'!$D$22,$G195:$BB195)+IFERROR(SUMIF($G$6:$BB$6,BD$6&amp;" "&amp;'Input-Func_Class'!$E$22,$G195:$BB195),SUMIF($G$6:$BB$6,BD$6&amp;" "&amp;'Input-Func_Class'!$B$24,$G195:$BB195))+SUMIF($G$6:$BB$6,BD$6&amp;" "&amp;'Input-Func_Class'!$F$22,$G195:$BB195))&lt;Check_Limit,0,1),1)</f>
        <v>0</v>
      </c>
      <c r="BE195" s="79">
        <f>IFERROR(IF(SUMIF($G$6:$BB$6,BE$6&amp;" Total",$G195:$BB195)-(SUMIF($G$6:$BB$6,BE$6&amp;" "&amp;'Input-Func_Class'!$D$22,$G195:$BB195)+IFERROR(SUMIF($G$6:$BB$6,BE$6&amp;" "&amp;'Input-Func_Class'!$E$22,$G195:$BB195),SUMIF($G$6:$BB$6,BE$6&amp;" "&amp;'Input-Func_Class'!$B$24,$G195:$BB195))+SUMIF($G$6:$BB$6,BE$6&amp;" "&amp;'Input-Func_Class'!$F$22,$G195:$BB195))&lt;Check_Limit,0,1),1)</f>
        <v>0</v>
      </c>
      <c r="BF195" s="79">
        <f>IFERROR(IF(SUMIF($G$6:$BB$6,BF$6&amp;" Total",$G195:$BB195)-(SUMIF($G$6:$BB$6,BF$6&amp;" "&amp;'Input-Func_Class'!$D$22,$G195:$BB195)+IFERROR(SUMIF($G$6:$BB$6,BF$6&amp;" "&amp;'Input-Func_Class'!$E$22,$G195:$BB195),SUMIF($G$6:$BB$6,BF$6&amp;" "&amp;'Input-Func_Class'!$B$24,$G195:$BB195))+SUMIF($G$6:$BB$6,BF$6&amp;" "&amp;'Input-Func_Class'!$F$22,$G195:$BB195))&lt;Check_Limit,0,1),1)</f>
        <v>0</v>
      </c>
      <c r="BG195" s="79">
        <f>IFERROR(IF(SUMIF($G$6:$BB$6,BG$6&amp;" Total",$G195:$BB195)-(SUMIF($G$6:$BB$6,BG$6&amp;" "&amp;'Input-Func_Class'!$D$22,$G195:$BB195)+IFERROR(SUMIF($G$6:$BB$6,BG$6&amp;" "&amp;'Input-Func_Class'!$E$22,$G195:$BB195),SUMIF($G$6:$BB$6,BG$6&amp;" "&amp;'Input-Func_Class'!$B$24,$G195:$BB195))+SUMIF($G$6:$BB$6,BG$6&amp;" "&amp;'Input-Func_Class'!$F$22,$G195:$BB195))&lt;Check_Limit,0,1),1)</f>
        <v>0</v>
      </c>
      <c r="BH195" s="79">
        <f>IFERROR(IF(SUMIF($G$6:$BB$6,BH$6&amp;" Total",$G195:$BB195)-(SUMIF($G$6:$BB$6,BH$6&amp;" "&amp;'Input-Func_Class'!$D$22,$G195:$BB195)+IFERROR(SUMIF($G$6:$BB$6,BH$6&amp;" "&amp;'Input-Func_Class'!$E$22,$G195:$BB195),SUMIF($G$6:$BB$6,BH$6&amp;" "&amp;'Input-Func_Class'!$B$24,$G195:$BB195))+SUMIF($G$6:$BB$6,BH$6&amp;" "&amp;'Input-Func_Class'!$F$22,$G195:$BB195))&lt;Check_Limit,0,1),1)</f>
        <v>0</v>
      </c>
      <c r="BI195" s="79">
        <f>IFERROR(IF(SUMIF($G$6:$BB$6,BI$6&amp;" Total",$G195:$BB195)-(SUMIF($G$6:$BB$6,BI$6&amp;" "&amp;'Input-Func_Class'!$D$22,$G195:$BB195)+IFERROR(SUMIF($G$6:$BB$6,BI$6&amp;" "&amp;'Input-Func_Class'!$E$22,$G195:$BB195),SUMIF($G$6:$BB$6,BI$6&amp;" "&amp;'Input-Func_Class'!$B$24,$G195:$BB195))+SUMIF($G$6:$BB$6,BI$6&amp;" "&amp;'Input-Func_Class'!$F$22,$G195:$BB195))&lt;Check_Limit,0,1),1)</f>
        <v>0</v>
      </c>
      <c r="BJ195" s="79">
        <f>IFERROR(IF(SUMIF($G$6:$BB$6,BJ$6&amp;" Total",$G195:$BB195)-(SUMIF($G$6:$BB$6,BJ$6&amp;" "&amp;'Input-Func_Class'!$D$22,$G195:$BB195)+IFERROR(SUMIF($G$6:$BB$6,BJ$6&amp;" "&amp;'Input-Func_Class'!$E$22,$G195:$BB195),SUMIF($G$6:$BB$6,BJ$6&amp;" "&amp;'Input-Func_Class'!$B$24,$G195:$BB195))+SUMIF($G$6:$BB$6,BJ$6&amp;" "&amp;'Input-Func_Class'!$F$22,$G195:$BB195))&lt;Check_Limit,0,1),1)</f>
        <v>0</v>
      </c>
      <c r="BK195" s="79">
        <f>IFERROR(IF(SUMIF($G$6:$BB$6,BK$6&amp;" Total",$G195:$BB195)-(SUMIF($G$6:$BB$6,BK$6&amp;" "&amp;'Input-Func_Class'!$D$22,$G195:$BB195)+IFERROR(SUMIF($G$6:$BB$6,BK$6&amp;" "&amp;'Input-Func_Class'!$E$22,$G195:$BB195),SUMIF($G$6:$BB$6,BK$6&amp;" "&amp;'Input-Func_Class'!$B$24,$G195:$BB195))+SUMIF($G$6:$BB$6,BK$6&amp;" "&amp;'Input-Func_Class'!$F$22,$G195:$BB195))&lt;Check_Limit,0,1),1)</f>
        <v>0</v>
      </c>
      <c r="BL195" s="79">
        <f>IFERROR(IF(SUMIF($G$6:$BB$6,BL$6&amp;" Total",$G195:$BB195)-(SUMIF($G$6:$BB$6,BL$6&amp;" "&amp;'Input-Func_Class'!$D$22,$G195:$BB195)+IFERROR(SUMIF($G$6:$BB$6,BL$6&amp;" "&amp;'Input-Func_Class'!$E$22,$G195:$BB195),SUMIF($G$6:$BB$6,BL$6&amp;" "&amp;'Input-Func_Class'!$B$24,$G195:$BB195))+SUMIF($G$6:$BB$6,BL$6&amp;" "&amp;'Input-Func_Class'!$F$22,$G195:$BB195))&lt;Check_Limit,0,1),1)</f>
        <v>0</v>
      </c>
      <c r="BM195" s="79">
        <f>IFERROR(IF(SUMIF($G$6:$BB$6,BM$6&amp;" Total",$G195:$BB195)-(SUMIF($G$6:$BB$6,BM$6&amp;" "&amp;'Input-Func_Class'!$D$22,$G195:$BB195)+IFERROR(SUMIF($G$6:$BB$6,BM$6&amp;" "&amp;'Input-Func_Class'!$E$22,$G195:$BB195),SUMIF($G$6:$BB$6,BM$6&amp;" "&amp;'Input-Func_Class'!$B$24,$G195:$BB195))+SUMIF($G$6:$BB$6,BM$6&amp;" "&amp;'Input-Func_Class'!$F$22,$G195:$BB195))&lt;Check_Limit,0,1),1)</f>
        <v>0</v>
      </c>
      <c r="BN195" s="79">
        <f>IFERROR(IF(SUMIF($G$6:$BB$6,BN$6&amp;" Total",$G195:$BB195)-(SUMIF($G$6:$BB$6,BN$6&amp;" "&amp;'Input-Func_Class'!$D$22,$G195:$BB195)+IFERROR(SUMIF($G$6:$BB$6,BN$6&amp;" "&amp;'Input-Func_Class'!$E$22,$G195:$BB195),SUMIF($G$6:$BB$6,BN$6&amp;" "&amp;'Input-Func_Class'!$B$24,$G195:$BB195))+SUMIF($G$6:$BB$6,BN$6&amp;" "&amp;'Input-Func_Class'!$F$22,$G195:$BB195))&lt;Check_Limit,0,1),1)</f>
        <v>0</v>
      </c>
      <c r="BO195" s="79">
        <f>IFERROR(IF(SUMIF($G$6:$BB$6,BO$6&amp;" Total",$G195:$BB195)-(SUMIF($G$6:$BB$6,BO$6&amp;" "&amp;'Input-Func_Class'!$D$22,$G195:$BB195)+IFERROR(SUMIF($G$6:$BB$6,BO$6&amp;" "&amp;'Input-Func_Class'!$E$22,$G195:$BB195),SUMIF($G$6:$BB$6,BO$6&amp;" "&amp;'Input-Func_Class'!$B$24,$G195:$BB195))+SUMIF($G$6:$BB$6,BO$6&amp;" "&amp;'Input-Func_Class'!$F$22,$G195:$BB195))&lt;Check_Limit,0,1),1)</f>
        <v>0</v>
      </c>
    </row>
    <row r="196" spans="1:67">
      <c r="A196" s="113">
        <f>IF(ISBLANK('Input-Accounts'!A196),"",'Input-Accounts'!A196)</f>
        <v>167</v>
      </c>
      <c r="B196" s="127" t="str">
        <f>IF(ISBLANK('Input-Accounts'!B196),"",'Input-Accounts'!B196)</f>
        <v>Depreciation Expense</v>
      </c>
      <c r="C196" s="113" t="str">
        <f>IF(ISBLANK('Input-Accounts'!C196),"",'Input-Accounts'!C196)</f>
        <v/>
      </c>
      <c r="D196" s="143"/>
      <c r="E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  <c r="AU196" s="143"/>
      <c r="AV196" s="143"/>
      <c r="AW196" s="143"/>
      <c r="AX196" s="143"/>
      <c r="AY196" s="143"/>
      <c r="AZ196" s="143"/>
      <c r="BA196" s="143"/>
      <c r="BB196" s="143"/>
      <c r="BD196" s="79">
        <f>IFERROR(IF(SUMIF($G$6:$BB$6,BD$6&amp;" Total",$G196:$BB196)-(SUMIF($G$6:$BB$6,BD$6&amp;" "&amp;'Input-Func_Class'!$D$22,$G196:$BB196)+IFERROR(SUMIF($G$6:$BB$6,BD$6&amp;" "&amp;'Input-Func_Class'!$E$22,$G196:$BB196),SUMIF($G$6:$BB$6,BD$6&amp;" "&amp;'Input-Func_Class'!$B$24,$G196:$BB196))+SUMIF($G$6:$BB$6,BD$6&amp;" "&amp;'Input-Func_Class'!$F$22,$G196:$BB196))&lt;Check_Limit,0,1),1)</f>
        <v>0</v>
      </c>
      <c r="BE196" s="79">
        <f>IFERROR(IF(SUMIF($G$6:$BB$6,BE$6&amp;" Total",$G196:$BB196)-(SUMIF($G$6:$BB$6,BE$6&amp;" "&amp;'Input-Func_Class'!$D$22,$G196:$BB196)+IFERROR(SUMIF($G$6:$BB$6,BE$6&amp;" "&amp;'Input-Func_Class'!$E$22,$G196:$BB196),SUMIF($G$6:$BB$6,BE$6&amp;" "&amp;'Input-Func_Class'!$B$24,$G196:$BB196))+SUMIF($G$6:$BB$6,BE$6&amp;" "&amp;'Input-Func_Class'!$F$22,$G196:$BB196))&lt;Check_Limit,0,1),1)</f>
        <v>0</v>
      </c>
      <c r="BF196" s="79">
        <f>IFERROR(IF(SUMIF($G$6:$BB$6,BF$6&amp;" Total",$G196:$BB196)-(SUMIF($G$6:$BB$6,BF$6&amp;" "&amp;'Input-Func_Class'!$D$22,$G196:$BB196)+IFERROR(SUMIF($G$6:$BB$6,BF$6&amp;" "&amp;'Input-Func_Class'!$E$22,$G196:$BB196),SUMIF($G$6:$BB$6,BF$6&amp;" "&amp;'Input-Func_Class'!$B$24,$G196:$BB196))+SUMIF($G$6:$BB$6,BF$6&amp;" "&amp;'Input-Func_Class'!$F$22,$G196:$BB196))&lt;Check_Limit,0,1),1)</f>
        <v>0</v>
      </c>
      <c r="BG196" s="79">
        <f>IFERROR(IF(SUMIF($G$6:$BB$6,BG$6&amp;" Total",$G196:$BB196)-(SUMIF($G$6:$BB$6,BG$6&amp;" "&amp;'Input-Func_Class'!$D$22,$G196:$BB196)+IFERROR(SUMIF($G$6:$BB$6,BG$6&amp;" "&amp;'Input-Func_Class'!$E$22,$G196:$BB196),SUMIF($G$6:$BB$6,BG$6&amp;" "&amp;'Input-Func_Class'!$B$24,$G196:$BB196))+SUMIF($G$6:$BB$6,BG$6&amp;" "&amp;'Input-Func_Class'!$F$22,$G196:$BB196))&lt;Check_Limit,0,1),1)</f>
        <v>0</v>
      </c>
      <c r="BH196" s="79">
        <f>IFERROR(IF(SUMIF($G$6:$BB$6,BH$6&amp;" Total",$G196:$BB196)-(SUMIF($G$6:$BB$6,BH$6&amp;" "&amp;'Input-Func_Class'!$D$22,$G196:$BB196)+IFERROR(SUMIF($G$6:$BB$6,BH$6&amp;" "&amp;'Input-Func_Class'!$E$22,$G196:$BB196),SUMIF($G$6:$BB$6,BH$6&amp;" "&amp;'Input-Func_Class'!$B$24,$G196:$BB196))+SUMIF($G$6:$BB$6,BH$6&amp;" "&amp;'Input-Func_Class'!$F$22,$G196:$BB196))&lt;Check_Limit,0,1),1)</f>
        <v>0</v>
      </c>
      <c r="BI196" s="79">
        <f>IFERROR(IF(SUMIF($G$6:$BB$6,BI$6&amp;" Total",$G196:$BB196)-(SUMIF($G$6:$BB$6,BI$6&amp;" "&amp;'Input-Func_Class'!$D$22,$G196:$BB196)+IFERROR(SUMIF($G$6:$BB$6,BI$6&amp;" "&amp;'Input-Func_Class'!$E$22,$G196:$BB196),SUMIF($G$6:$BB$6,BI$6&amp;" "&amp;'Input-Func_Class'!$B$24,$G196:$BB196))+SUMIF($G$6:$BB$6,BI$6&amp;" "&amp;'Input-Func_Class'!$F$22,$G196:$BB196))&lt;Check_Limit,0,1),1)</f>
        <v>0</v>
      </c>
      <c r="BJ196" s="79">
        <f>IFERROR(IF(SUMIF($G$6:$BB$6,BJ$6&amp;" Total",$G196:$BB196)-(SUMIF($G$6:$BB$6,BJ$6&amp;" "&amp;'Input-Func_Class'!$D$22,$G196:$BB196)+IFERROR(SUMIF($G$6:$BB$6,BJ$6&amp;" "&amp;'Input-Func_Class'!$E$22,$G196:$BB196),SUMIF($G$6:$BB$6,BJ$6&amp;" "&amp;'Input-Func_Class'!$B$24,$G196:$BB196))+SUMIF($G$6:$BB$6,BJ$6&amp;" "&amp;'Input-Func_Class'!$F$22,$G196:$BB196))&lt;Check_Limit,0,1),1)</f>
        <v>0</v>
      </c>
      <c r="BK196" s="79">
        <f>IFERROR(IF(SUMIF($G$6:$BB$6,BK$6&amp;" Total",$G196:$BB196)-(SUMIF($G$6:$BB$6,BK$6&amp;" "&amp;'Input-Func_Class'!$D$22,$G196:$BB196)+IFERROR(SUMIF($G$6:$BB$6,BK$6&amp;" "&amp;'Input-Func_Class'!$E$22,$G196:$BB196),SUMIF($G$6:$BB$6,BK$6&amp;" "&amp;'Input-Func_Class'!$B$24,$G196:$BB196))+SUMIF($G$6:$BB$6,BK$6&amp;" "&amp;'Input-Func_Class'!$F$22,$G196:$BB196))&lt;Check_Limit,0,1),1)</f>
        <v>0</v>
      </c>
      <c r="BL196" s="79">
        <f>IFERROR(IF(SUMIF($G$6:$BB$6,BL$6&amp;" Total",$G196:$BB196)-(SUMIF($G$6:$BB$6,BL$6&amp;" "&amp;'Input-Func_Class'!$D$22,$G196:$BB196)+IFERROR(SUMIF($G$6:$BB$6,BL$6&amp;" "&amp;'Input-Func_Class'!$E$22,$G196:$BB196),SUMIF($G$6:$BB$6,BL$6&amp;" "&amp;'Input-Func_Class'!$B$24,$G196:$BB196))+SUMIF($G$6:$BB$6,BL$6&amp;" "&amp;'Input-Func_Class'!$F$22,$G196:$BB196))&lt;Check_Limit,0,1),1)</f>
        <v>0</v>
      </c>
      <c r="BM196" s="79">
        <f>IFERROR(IF(SUMIF($G$6:$BB$6,BM$6&amp;" Total",$G196:$BB196)-(SUMIF($G$6:$BB$6,BM$6&amp;" "&amp;'Input-Func_Class'!$D$22,$G196:$BB196)+IFERROR(SUMIF($G$6:$BB$6,BM$6&amp;" "&amp;'Input-Func_Class'!$E$22,$G196:$BB196),SUMIF($G$6:$BB$6,BM$6&amp;" "&amp;'Input-Func_Class'!$B$24,$G196:$BB196))+SUMIF($G$6:$BB$6,BM$6&amp;" "&amp;'Input-Func_Class'!$F$22,$G196:$BB196))&lt;Check_Limit,0,1),1)</f>
        <v>0</v>
      </c>
      <c r="BN196" s="79">
        <f>IFERROR(IF(SUMIF($G$6:$BB$6,BN$6&amp;" Total",$G196:$BB196)-(SUMIF($G$6:$BB$6,BN$6&amp;" "&amp;'Input-Func_Class'!$D$22,$G196:$BB196)+IFERROR(SUMIF($G$6:$BB$6,BN$6&amp;" "&amp;'Input-Func_Class'!$E$22,$G196:$BB196),SUMIF($G$6:$BB$6,BN$6&amp;" "&amp;'Input-Func_Class'!$B$24,$G196:$BB196))+SUMIF($G$6:$BB$6,BN$6&amp;" "&amp;'Input-Func_Class'!$F$22,$G196:$BB196))&lt;Check_Limit,0,1),1)</f>
        <v>0</v>
      </c>
      <c r="BO196" s="79">
        <f>IFERROR(IF(SUMIF($G$6:$BB$6,BO$6&amp;" Total",$G196:$BB196)-(SUMIF($G$6:$BB$6,BO$6&amp;" "&amp;'Input-Func_Class'!$D$22,$G196:$BB196)+IFERROR(SUMIF($G$6:$BB$6,BO$6&amp;" "&amp;'Input-Func_Class'!$E$22,$G196:$BB196),SUMIF($G$6:$BB$6,BO$6&amp;" "&amp;'Input-Func_Class'!$B$24,$G196:$BB196))+SUMIF($G$6:$BB$6,BO$6&amp;" "&amp;'Input-Func_Class'!$F$22,$G196:$BB196))&lt;Check_Limit,0,1),1)</f>
        <v>0</v>
      </c>
    </row>
    <row r="197" spans="1:67" outlineLevel="1">
      <c r="A197" s="113">
        <f>IF(ISBLANK('Input-Accounts'!A197),"",'Input-Accounts'!A197)</f>
        <v>168</v>
      </c>
      <c r="B197" s="81" t="str">
        <f>IF(ISBLANK('Input-Accounts'!B197),"",'Input-Accounts'!B197)</f>
        <v>Intangible Plant</v>
      </c>
      <c r="C197" s="113" t="str">
        <f>IF(ISBLANK('Input-Accounts'!C197),"",'Input-Accounts'!C197)</f>
        <v/>
      </c>
      <c r="E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43"/>
      <c r="AY197" s="143"/>
      <c r="AZ197" s="143"/>
      <c r="BA197" s="143"/>
      <c r="BB197" s="143"/>
    </row>
    <row r="198" spans="1:67" outlineLevel="1">
      <c r="A198" s="113">
        <f>IF(ISBLANK('Input-Accounts'!A198),"",'Input-Accounts'!A198)</f>
        <v>169</v>
      </c>
      <c r="B198" s="17" t="str">
        <f>IF(ISBLANK('Input-Accounts'!B198),"",'Input-Accounts'!B198)</f>
        <v>Organization</v>
      </c>
      <c r="C198" s="113">
        <f>IF(ISBLANK('Input-Accounts'!C198),"",'Input-Accounts'!C198)</f>
        <v>301</v>
      </c>
      <c r="D198" s="143">
        <f>Functionalization!$D198</f>
        <v>0</v>
      </c>
      <c r="E198" s="143">
        <f t="shared" ref="E198:E202" si="48">IFERROR(IF(D198="",0,IF(D198=0,0,IF(ABS(D198-SUM(G198,K198,O198,S198,W198,AA198,AE198,AI198,AM198,AQ198,AU198,AY198))&lt;Check_Limit,0,1))),1)</f>
        <v>0</v>
      </c>
      <c r="F198" s="89" t="str">
        <f>IF($D198=0,"-",IF('Input-Accounts'!$E198&lt;&gt;0,'Input-Accounts'!$E198,'Input-Accounts'!$G198))</f>
        <v>-</v>
      </c>
      <c r="G198" s="143">
        <f ca="1">IF(G$5&lt;&gt;"",HLOOKUP(G$5,Functionalization!$G$6:$R$305,ROW($A198)-5,FALSE),IFERROR(INDEX(G$269:G$305,MATCH($F198,$B$269:$B$305,0))/VLOOKUP($F198,$B$269:$BB$305,MATCH(LEFT(TRIM(G$6),FIND("~",SUBSTITUTE(G$6,"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198))*HLOOKUP(LEFT(TRIM(G$6),FIND("~",SUBSTITUTE(G$6," ","~",LEN(TRIM(G$6))-LEN(SUBSTITUTE(TRIM(G$6)," ",""))))-1)&amp;" Total",$B$6:$BB$305,ROW($A198)-5,FALSE))</f>
        <v>0</v>
      </c>
      <c r="H198" s="143">
        <f ca="1">IF(H$5&lt;&gt;"",HLOOKUP(H$5,Functionalization!$G$6:$R$305,ROW($A198)-5,FALSE),IFERROR(INDEX(H$269:H$305,MATCH($F198,$B$269:$B$305,0))/VLOOKUP($F198,$B$269:$BB$305,MATCH(LEFT(TRIM(H$6),FIND("~",SUBSTITUTE(H$6,"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198))*HLOOKUP(LEFT(TRIM(H$6),FIND("~",SUBSTITUTE(H$6," ","~",LEN(TRIM(H$6))-LEN(SUBSTITUTE(TRIM(H$6)," ",""))))-1)&amp;" Total",$B$6:$BB$305,ROW($A198)-5,FALSE))</f>
        <v>0</v>
      </c>
      <c r="I198" s="143">
        <f ca="1">IF(I$5&lt;&gt;"",HLOOKUP(I$5,Functionalization!$G$6:$R$305,ROW($A198)-5,FALSE),IFERROR(INDEX(I$269:I$305,MATCH($F198,$B$269:$B$305,0))/VLOOKUP($F198,$B$269:$BB$305,MATCH(LEFT(TRIM(I$6),FIND("~",SUBSTITUTE(I$6,"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198))*HLOOKUP(LEFT(TRIM(I$6),FIND("~",SUBSTITUTE(I$6," ","~",LEN(TRIM(I$6))-LEN(SUBSTITUTE(TRIM(I$6)," ",""))))-1)&amp;" Total",$B$6:$BB$305,ROW($A198)-5,FALSE))</f>
        <v>0</v>
      </c>
      <c r="J198" s="143">
        <f ca="1">IF(J$5&lt;&gt;"",HLOOKUP(J$5,Functionalization!$G$6:$R$305,ROW($A198)-5,FALSE),IFERROR(INDEX(J$269:J$305,MATCH($F198,$B$269:$B$305,0))/VLOOKUP($F198,$B$269:$BB$305,MATCH(LEFT(TRIM(J$6),FIND("~",SUBSTITUTE(J$6,"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198))*HLOOKUP(LEFT(TRIM(J$6),FIND("~",SUBSTITUTE(J$6," ","~",LEN(TRIM(J$6))-LEN(SUBSTITUTE(TRIM(J$6)," ",""))))-1)&amp;" Total",$B$6:$BB$305,ROW($A198)-5,FALSE))</f>
        <v>0</v>
      </c>
      <c r="K198" s="143">
        <f ca="1">IF(K$5&lt;&gt;"",HLOOKUP(K$5,Functionalization!$G$6:$R$305,ROW($A198)-5,FALSE),IFERROR(INDEX(K$269:K$305,MATCH($F198,$B$269:$B$305,0))/VLOOKUP($F198,$B$269:$BB$305,MATCH(LEFT(TRIM(K$6),FIND("~",SUBSTITUTE(K$6,"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198))*HLOOKUP(LEFT(TRIM(K$6),FIND("~",SUBSTITUTE(K$6," ","~",LEN(TRIM(K$6))-LEN(SUBSTITUTE(TRIM(K$6)," ",""))))-1)&amp;" Total",$B$6:$BB$305,ROW($A198)-5,FALSE))</f>
        <v>0</v>
      </c>
      <c r="L198" s="143">
        <f ca="1">IF(L$5&lt;&gt;"",HLOOKUP(L$5,Functionalization!$G$6:$R$305,ROW($A198)-5,FALSE),IFERROR(INDEX(L$269:L$305,MATCH($F198,$B$269:$B$305,0))/VLOOKUP($F198,$B$269:$BB$305,MATCH(LEFT(TRIM(L$6),FIND("~",SUBSTITUTE(L$6,"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198))*HLOOKUP(LEFT(TRIM(L$6),FIND("~",SUBSTITUTE(L$6," ","~",LEN(TRIM(L$6))-LEN(SUBSTITUTE(TRIM(L$6)," ",""))))-1)&amp;" Total",$B$6:$BB$305,ROW($A198)-5,FALSE))</f>
        <v>0</v>
      </c>
      <c r="M198" s="143">
        <f ca="1">IF(M$5&lt;&gt;"",HLOOKUP(M$5,Functionalization!$G$6:$R$305,ROW($A198)-5,FALSE),IFERROR(INDEX(M$269:M$305,MATCH($F198,$B$269:$B$305,0))/VLOOKUP($F198,$B$269:$BB$305,MATCH(LEFT(TRIM(M$6),FIND("~",SUBSTITUTE(M$6,"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198))*HLOOKUP(LEFT(TRIM(M$6),FIND("~",SUBSTITUTE(M$6," ","~",LEN(TRIM(M$6))-LEN(SUBSTITUTE(TRIM(M$6)," ",""))))-1)&amp;" Total",$B$6:$BB$305,ROW($A198)-5,FALSE))</f>
        <v>0</v>
      </c>
      <c r="N198" s="143">
        <f ca="1">IF(N$5&lt;&gt;"",HLOOKUP(N$5,Functionalization!$G$6:$R$305,ROW($A198)-5,FALSE),IFERROR(INDEX(N$269:N$305,MATCH($F198,$B$269:$B$305,0))/VLOOKUP($F198,$B$269:$BB$305,MATCH(LEFT(TRIM(N$6),FIND("~",SUBSTITUTE(N$6,"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198))*HLOOKUP(LEFT(TRIM(N$6),FIND("~",SUBSTITUTE(N$6," ","~",LEN(TRIM(N$6))-LEN(SUBSTITUTE(TRIM(N$6)," ",""))))-1)&amp;" Total",$B$6:$BB$305,ROW($A198)-5,FALSE))</f>
        <v>0</v>
      </c>
      <c r="O198" s="143">
        <f ca="1">IF(O$5&lt;&gt;"",HLOOKUP(O$5,Functionalization!$G$6:$R$305,ROW($A198)-5,FALSE),IFERROR(INDEX(O$269:O$305,MATCH($F198,$B$269:$B$305,0))/VLOOKUP($F198,$B$269:$BB$305,MATCH(LEFT(TRIM(O$6),FIND("~",SUBSTITUTE(O$6,"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198))*HLOOKUP(LEFT(TRIM(O$6),FIND("~",SUBSTITUTE(O$6," ","~",LEN(TRIM(O$6))-LEN(SUBSTITUTE(TRIM(O$6)," ",""))))-1)&amp;" Total",$B$6:$BB$305,ROW($A198)-5,FALSE))</f>
        <v>0</v>
      </c>
      <c r="P198" s="143">
        <f ca="1">IF(P$5&lt;&gt;"",HLOOKUP(P$5,Functionalization!$G$6:$R$305,ROW($A198)-5,FALSE),IFERROR(INDEX(P$269:P$305,MATCH($F198,$B$269:$B$305,0))/VLOOKUP($F198,$B$269:$BB$305,MATCH(LEFT(TRIM(P$6),FIND("~",SUBSTITUTE(P$6,"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198))*HLOOKUP(LEFT(TRIM(P$6),FIND("~",SUBSTITUTE(P$6," ","~",LEN(TRIM(P$6))-LEN(SUBSTITUTE(TRIM(P$6)," ",""))))-1)&amp;" Total",$B$6:$BB$305,ROW($A198)-5,FALSE))</f>
        <v>0</v>
      </c>
      <c r="Q198" s="143">
        <f ca="1">IF(Q$5&lt;&gt;"",HLOOKUP(Q$5,Functionalization!$G$6:$R$305,ROW($A198)-5,FALSE),IFERROR(INDEX(Q$269:Q$305,MATCH($F198,$B$269:$B$305,0))/VLOOKUP($F198,$B$269:$BB$305,MATCH(LEFT(TRIM(Q$6),FIND("~",SUBSTITUTE(Q$6,"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198))*HLOOKUP(LEFT(TRIM(Q$6),FIND("~",SUBSTITUTE(Q$6," ","~",LEN(TRIM(Q$6))-LEN(SUBSTITUTE(TRIM(Q$6)," ",""))))-1)&amp;" Total",$B$6:$BB$305,ROW($A198)-5,FALSE))</f>
        <v>0</v>
      </c>
      <c r="R198" s="143">
        <f ca="1">IF(R$5&lt;&gt;"",HLOOKUP(R$5,Functionalization!$G$6:$R$305,ROW($A198)-5,FALSE),IFERROR(INDEX(R$269:R$305,MATCH($F198,$B$269:$B$305,0))/VLOOKUP($F198,$B$269:$BB$305,MATCH(LEFT(TRIM(R$6),FIND("~",SUBSTITUTE(R$6,"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198))*HLOOKUP(LEFT(TRIM(R$6),FIND("~",SUBSTITUTE(R$6," ","~",LEN(TRIM(R$6))-LEN(SUBSTITUTE(TRIM(R$6)," ",""))))-1)&amp;" Total",$B$6:$BB$305,ROW($A198)-5,FALSE))</f>
        <v>0</v>
      </c>
      <c r="S198" s="143">
        <f ca="1">IF(S$5&lt;&gt;"",HLOOKUP(S$5,Functionalization!$G$6:$R$305,ROW($A198)-5,FALSE),IFERROR(INDEX(S$269:S$305,MATCH($F198,$B$269:$B$305,0))/VLOOKUP($F198,$B$269:$BB$305,MATCH(LEFT(TRIM(S$6),FIND("~",SUBSTITUTE(S$6,"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198))*HLOOKUP(LEFT(TRIM(S$6),FIND("~",SUBSTITUTE(S$6," ","~",LEN(TRIM(S$6))-LEN(SUBSTITUTE(TRIM(S$6)," ",""))))-1)&amp;" Total",$B$6:$BB$305,ROW($A198)-5,FALSE))</f>
        <v>0</v>
      </c>
      <c r="T198" s="143">
        <f ca="1">IF(T$5&lt;&gt;"",HLOOKUP(T$5,Functionalization!$G$6:$R$305,ROW($A198)-5,FALSE),IFERROR(INDEX(T$269:T$305,MATCH($F198,$B$269:$B$305,0))/VLOOKUP($F198,$B$269:$BB$305,MATCH(LEFT(TRIM(T$6),FIND("~",SUBSTITUTE(T$6,"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198))*HLOOKUP(LEFT(TRIM(T$6),FIND("~",SUBSTITUTE(T$6," ","~",LEN(TRIM(T$6))-LEN(SUBSTITUTE(TRIM(T$6)," ",""))))-1)&amp;" Total",$B$6:$BB$305,ROW($A198)-5,FALSE))</f>
        <v>0</v>
      </c>
      <c r="U198" s="143">
        <f ca="1">IF(U$5&lt;&gt;"",HLOOKUP(U$5,Functionalization!$G$6:$R$305,ROW($A198)-5,FALSE),IFERROR(INDEX(U$269:U$305,MATCH($F198,$B$269:$B$305,0))/VLOOKUP($F198,$B$269:$BB$305,MATCH(LEFT(TRIM(U$6),FIND("~",SUBSTITUTE(U$6,"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198))*HLOOKUP(LEFT(TRIM(U$6),FIND("~",SUBSTITUTE(U$6," ","~",LEN(TRIM(U$6))-LEN(SUBSTITUTE(TRIM(U$6)," ",""))))-1)&amp;" Total",$B$6:$BB$305,ROW($A198)-5,FALSE))</f>
        <v>0</v>
      </c>
      <c r="V198" s="143">
        <f ca="1">IF(V$5&lt;&gt;"",HLOOKUP(V$5,Functionalization!$G$6:$R$305,ROW($A198)-5,FALSE),IFERROR(INDEX(V$269:V$305,MATCH($F198,$B$269:$B$305,0))/VLOOKUP($F198,$B$269:$BB$305,MATCH(LEFT(TRIM(V$6),FIND("~",SUBSTITUTE(V$6,"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198))*HLOOKUP(LEFT(TRIM(V$6),FIND("~",SUBSTITUTE(V$6," ","~",LEN(TRIM(V$6))-LEN(SUBSTITUTE(TRIM(V$6)," ",""))))-1)&amp;" Total",$B$6:$BB$305,ROW($A198)-5,FALSE))</f>
        <v>0</v>
      </c>
      <c r="W198" s="143">
        <f ca="1">IF(W$5&lt;&gt;"",HLOOKUP(W$5,Functionalization!$G$6:$R$305,ROW($A198)-5,FALSE),IFERROR(INDEX(W$269:W$305,MATCH($F198,$B$269:$B$305,0))/VLOOKUP($F198,$B$269:$BB$305,MATCH(LEFT(TRIM(W$6),FIND("~",SUBSTITUTE(W$6,"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198))*HLOOKUP(LEFT(TRIM(W$6),FIND("~",SUBSTITUTE(W$6," ","~",LEN(TRIM(W$6))-LEN(SUBSTITUTE(TRIM(W$6)," ",""))))-1)&amp;" Total",$B$6:$BB$305,ROW($A198)-5,FALSE))</f>
        <v>0</v>
      </c>
      <c r="X198" s="143">
        <f ca="1">IF(X$5&lt;&gt;"",HLOOKUP(X$5,Functionalization!$G$6:$R$305,ROW($A198)-5,FALSE),IFERROR(INDEX(X$269:X$305,MATCH($F198,$B$269:$B$305,0))/VLOOKUP($F198,$B$269:$BB$305,MATCH(LEFT(TRIM(X$6),FIND("~",SUBSTITUTE(X$6,"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198))*HLOOKUP(LEFT(TRIM(X$6),FIND("~",SUBSTITUTE(X$6," ","~",LEN(TRIM(X$6))-LEN(SUBSTITUTE(TRIM(X$6)," ",""))))-1)&amp;" Total",$B$6:$BB$305,ROW($A198)-5,FALSE))</f>
        <v>0</v>
      </c>
      <c r="Y198" s="143">
        <f ca="1">IF(Y$5&lt;&gt;"",HLOOKUP(Y$5,Functionalization!$G$6:$R$305,ROW($A198)-5,FALSE),IFERROR(INDEX(Y$269:Y$305,MATCH($F198,$B$269:$B$305,0))/VLOOKUP($F198,$B$269:$BB$305,MATCH(LEFT(TRIM(Y$6),FIND("~",SUBSTITUTE(Y$6,"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198))*HLOOKUP(LEFT(TRIM(Y$6),FIND("~",SUBSTITUTE(Y$6," ","~",LEN(TRIM(Y$6))-LEN(SUBSTITUTE(TRIM(Y$6)," ",""))))-1)&amp;" Total",$B$6:$BB$305,ROW($A198)-5,FALSE))</f>
        <v>0</v>
      </c>
      <c r="Z198" s="143">
        <f ca="1">IF(Z$5&lt;&gt;"",HLOOKUP(Z$5,Functionalization!$G$6:$R$305,ROW($A198)-5,FALSE),IFERROR(INDEX(Z$269:Z$305,MATCH($F198,$B$269:$B$305,0))/VLOOKUP($F198,$B$269:$BB$305,MATCH(LEFT(TRIM(Z$6),FIND("~",SUBSTITUTE(Z$6,"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198))*HLOOKUP(LEFT(TRIM(Z$6),FIND("~",SUBSTITUTE(Z$6," ","~",LEN(TRIM(Z$6))-LEN(SUBSTITUTE(TRIM(Z$6)," ",""))))-1)&amp;" Total",$B$6:$BB$305,ROW($A198)-5,FALSE))</f>
        <v>0</v>
      </c>
      <c r="AA198" s="143">
        <f ca="1">IF(AA$5&lt;&gt;"",HLOOKUP(AA$5,Functionalization!$G$6:$R$305,ROW($A198)-5,FALSE),IFERROR(INDEX(AA$269:AA$305,MATCH($F198,$B$269:$B$305,0))/VLOOKUP($F198,$B$269:$BB$305,MATCH(LEFT(TRIM(AA$6),FIND("~",SUBSTITUTE(AA$6,"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198))*HLOOKUP(LEFT(TRIM(AA$6),FIND("~",SUBSTITUTE(AA$6," ","~",LEN(TRIM(AA$6))-LEN(SUBSTITUTE(TRIM(AA$6)," ",""))))-1)&amp;" Total",$B$6:$BB$305,ROW($A198)-5,FALSE))</f>
        <v>0</v>
      </c>
      <c r="AB198" s="143">
        <f ca="1">IF(AB$5&lt;&gt;"",HLOOKUP(AB$5,Functionalization!$G$6:$R$305,ROW($A198)-5,FALSE),IFERROR(INDEX(AB$269:AB$305,MATCH($F198,$B$269:$B$305,0))/VLOOKUP($F198,$B$269:$BB$305,MATCH(LEFT(TRIM(AB$6),FIND("~",SUBSTITUTE(AB$6,"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198))*HLOOKUP(LEFT(TRIM(AB$6),FIND("~",SUBSTITUTE(AB$6," ","~",LEN(TRIM(AB$6))-LEN(SUBSTITUTE(TRIM(AB$6)," ",""))))-1)&amp;" Total",$B$6:$BB$305,ROW($A198)-5,FALSE))</f>
        <v>0</v>
      </c>
      <c r="AC198" s="143">
        <f ca="1">IF(AC$5&lt;&gt;"",HLOOKUP(AC$5,Functionalization!$G$6:$R$305,ROW($A198)-5,FALSE),IFERROR(INDEX(AC$269:AC$305,MATCH($F198,$B$269:$B$305,0))/VLOOKUP($F198,$B$269:$BB$305,MATCH(LEFT(TRIM(AC$6),FIND("~",SUBSTITUTE(AC$6,"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198))*HLOOKUP(LEFT(TRIM(AC$6),FIND("~",SUBSTITUTE(AC$6," ","~",LEN(TRIM(AC$6))-LEN(SUBSTITUTE(TRIM(AC$6)," ",""))))-1)&amp;" Total",$B$6:$BB$305,ROW($A198)-5,FALSE))</f>
        <v>0</v>
      </c>
      <c r="AD198" s="143">
        <f ca="1">IF(AD$5&lt;&gt;"",HLOOKUP(AD$5,Functionalization!$G$6:$R$305,ROW($A198)-5,FALSE),IFERROR(INDEX(AD$269:AD$305,MATCH($F198,$B$269:$B$305,0))/VLOOKUP($F198,$B$269:$BB$305,MATCH(LEFT(TRIM(AD$6),FIND("~",SUBSTITUTE(AD$6,"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198))*HLOOKUP(LEFT(TRIM(AD$6),FIND("~",SUBSTITUTE(AD$6," ","~",LEN(TRIM(AD$6))-LEN(SUBSTITUTE(TRIM(AD$6)," ",""))))-1)&amp;" Total",$B$6:$BB$305,ROW($A198)-5,FALSE))</f>
        <v>0</v>
      </c>
      <c r="AE198" s="143">
        <f ca="1">IF(AE$5&lt;&gt;"",HLOOKUP(AE$5,Functionalization!$G$6:$R$305,ROW($A198)-5,FALSE),IFERROR(INDEX(AE$269:AE$305,MATCH($F198,$B$269:$B$305,0))/VLOOKUP($F198,$B$269:$BB$305,MATCH(LEFT(TRIM(AE$6),FIND("~",SUBSTITUTE(AE$6,"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198))*HLOOKUP(LEFT(TRIM(AE$6),FIND("~",SUBSTITUTE(AE$6," ","~",LEN(TRIM(AE$6))-LEN(SUBSTITUTE(TRIM(AE$6)," ",""))))-1)&amp;" Total",$B$6:$BB$305,ROW($A198)-5,FALSE))</f>
        <v>0</v>
      </c>
      <c r="AF198" s="143">
        <f ca="1">IF(AF$5&lt;&gt;"",HLOOKUP(AF$5,Functionalization!$G$6:$R$305,ROW($A198)-5,FALSE),IFERROR(INDEX(AF$269:AF$305,MATCH($F198,$B$269:$B$305,0))/VLOOKUP($F198,$B$269:$BB$305,MATCH(LEFT(TRIM(AF$6),FIND("~",SUBSTITUTE(AF$6,"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198))*HLOOKUP(LEFT(TRIM(AF$6),FIND("~",SUBSTITUTE(AF$6," ","~",LEN(TRIM(AF$6))-LEN(SUBSTITUTE(TRIM(AF$6)," ",""))))-1)&amp;" Total",$B$6:$BB$305,ROW($A198)-5,FALSE))</f>
        <v>0</v>
      </c>
      <c r="AG198" s="143">
        <f ca="1">IF(AG$5&lt;&gt;"",HLOOKUP(AG$5,Functionalization!$G$6:$R$305,ROW($A198)-5,FALSE),IFERROR(INDEX(AG$269:AG$305,MATCH($F198,$B$269:$B$305,0))/VLOOKUP($F198,$B$269:$BB$305,MATCH(LEFT(TRIM(AG$6),FIND("~",SUBSTITUTE(AG$6,"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198))*HLOOKUP(LEFT(TRIM(AG$6),FIND("~",SUBSTITUTE(AG$6," ","~",LEN(TRIM(AG$6))-LEN(SUBSTITUTE(TRIM(AG$6)," ",""))))-1)&amp;" Total",$B$6:$BB$305,ROW($A198)-5,FALSE))</f>
        <v>0</v>
      </c>
      <c r="AH198" s="143">
        <f ca="1">IF(AH$5&lt;&gt;"",HLOOKUP(AH$5,Functionalization!$G$6:$R$305,ROW($A198)-5,FALSE),IFERROR(INDEX(AH$269:AH$305,MATCH($F198,$B$269:$B$305,0))/VLOOKUP($F198,$B$269:$BB$305,MATCH(LEFT(TRIM(AH$6),FIND("~",SUBSTITUTE(AH$6,"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198))*HLOOKUP(LEFT(TRIM(AH$6),FIND("~",SUBSTITUTE(AH$6," ","~",LEN(TRIM(AH$6))-LEN(SUBSTITUTE(TRIM(AH$6)," ",""))))-1)&amp;" Total",$B$6:$BB$305,ROW($A198)-5,FALSE))</f>
        <v>0</v>
      </c>
      <c r="AI198" s="143">
        <f ca="1">IF(AI$5&lt;&gt;"",HLOOKUP(AI$5,Functionalization!$G$6:$R$305,ROW($A198)-5,FALSE),IFERROR(INDEX(AI$269:AI$305,MATCH($F198,$B$269:$B$305,0))/VLOOKUP($F198,$B$269:$BB$305,MATCH(LEFT(TRIM(AI$6),FIND("~",SUBSTITUTE(AI$6,"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198))*HLOOKUP(LEFT(TRIM(AI$6),FIND("~",SUBSTITUTE(AI$6," ","~",LEN(TRIM(AI$6))-LEN(SUBSTITUTE(TRIM(AI$6)," ",""))))-1)&amp;" Total",$B$6:$BB$305,ROW($A198)-5,FALSE))</f>
        <v>0</v>
      </c>
      <c r="AJ198" s="143">
        <f ca="1">IF(AJ$5&lt;&gt;"",HLOOKUP(AJ$5,Functionalization!$G$6:$R$305,ROW($A198)-5,FALSE),IFERROR(INDEX(AJ$269:AJ$305,MATCH($F198,$B$269:$B$305,0))/VLOOKUP($F198,$B$269:$BB$305,MATCH(LEFT(TRIM(AJ$6),FIND("~",SUBSTITUTE(AJ$6,"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198))*HLOOKUP(LEFT(TRIM(AJ$6),FIND("~",SUBSTITUTE(AJ$6," ","~",LEN(TRIM(AJ$6))-LEN(SUBSTITUTE(TRIM(AJ$6)," ",""))))-1)&amp;" Total",$B$6:$BB$305,ROW($A198)-5,FALSE))</f>
        <v>0</v>
      </c>
      <c r="AK198" s="143">
        <f ca="1">IF(AK$5&lt;&gt;"",HLOOKUP(AK$5,Functionalization!$G$6:$R$305,ROW($A198)-5,FALSE),IFERROR(INDEX(AK$269:AK$305,MATCH($F198,$B$269:$B$305,0))/VLOOKUP($F198,$B$269:$BB$305,MATCH(LEFT(TRIM(AK$6),FIND("~",SUBSTITUTE(AK$6,"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198))*HLOOKUP(LEFT(TRIM(AK$6),FIND("~",SUBSTITUTE(AK$6," ","~",LEN(TRIM(AK$6))-LEN(SUBSTITUTE(TRIM(AK$6)," ",""))))-1)&amp;" Total",$B$6:$BB$305,ROW($A198)-5,FALSE))</f>
        <v>0</v>
      </c>
      <c r="AL198" s="143">
        <f ca="1">IF(AL$5&lt;&gt;"",HLOOKUP(AL$5,Functionalization!$G$6:$R$305,ROW($A198)-5,FALSE),IFERROR(INDEX(AL$269:AL$305,MATCH($F198,$B$269:$B$305,0))/VLOOKUP($F198,$B$269:$BB$305,MATCH(LEFT(TRIM(AL$6),FIND("~",SUBSTITUTE(AL$6,"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198))*HLOOKUP(LEFT(TRIM(AL$6),FIND("~",SUBSTITUTE(AL$6," ","~",LEN(TRIM(AL$6))-LEN(SUBSTITUTE(TRIM(AL$6)," ",""))))-1)&amp;" Total",$B$6:$BB$305,ROW($A198)-5,FALSE))</f>
        <v>0</v>
      </c>
      <c r="AM198" s="143">
        <f ca="1">IF(AM$5&lt;&gt;"",HLOOKUP(AM$5,Functionalization!$G$6:$R$305,ROW($A198)-5,FALSE),IFERROR(INDEX(AM$269:AM$305,MATCH($F198,$B$269:$B$305,0))/VLOOKUP($F198,$B$269:$BB$305,MATCH(LEFT(TRIM(AM$6),FIND("~",SUBSTITUTE(AM$6,"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198))*HLOOKUP(LEFT(TRIM(AM$6),FIND("~",SUBSTITUTE(AM$6," ","~",LEN(TRIM(AM$6))-LEN(SUBSTITUTE(TRIM(AM$6)," ",""))))-1)&amp;" Total",$B$6:$BB$305,ROW($A198)-5,FALSE))</f>
        <v>0</v>
      </c>
      <c r="AN198" s="143">
        <f ca="1">IF(AN$5&lt;&gt;"",HLOOKUP(AN$5,Functionalization!$G$6:$R$305,ROW($A198)-5,FALSE),IFERROR(INDEX(AN$269:AN$305,MATCH($F198,$B$269:$B$305,0))/VLOOKUP($F198,$B$269:$BB$305,MATCH(LEFT(TRIM(AN$6),FIND("~",SUBSTITUTE(AN$6,"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198))*HLOOKUP(LEFT(TRIM(AN$6),FIND("~",SUBSTITUTE(AN$6," ","~",LEN(TRIM(AN$6))-LEN(SUBSTITUTE(TRIM(AN$6)," ",""))))-1)&amp;" Total",$B$6:$BB$305,ROW($A198)-5,FALSE))</f>
        <v>0</v>
      </c>
      <c r="AO198" s="143">
        <f ca="1">IF(AO$5&lt;&gt;"",HLOOKUP(AO$5,Functionalization!$G$6:$R$305,ROW($A198)-5,FALSE),IFERROR(INDEX(AO$269:AO$305,MATCH($F198,$B$269:$B$305,0))/VLOOKUP($F198,$B$269:$BB$305,MATCH(LEFT(TRIM(AO$6),FIND("~",SUBSTITUTE(AO$6,"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198))*HLOOKUP(LEFT(TRIM(AO$6),FIND("~",SUBSTITUTE(AO$6," ","~",LEN(TRIM(AO$6))-LEN(SUBSTITUTE(TRIM(AO$6)," ",""))))-1)&amp;" Total",$B$6:$BB$305,ROW($A198)-5,FALSE))</f>
        <v>0</v>
      </c>
      <c r="AP198" s="143">
        <f ca="1">IF(AP$5&lt;&gt;"",HLOOKUP(AP$5,Functionalization!$G$6:$R$305,ROW($A198)-5,FALSE),IFERROR(INDEX(AP$269:AP$305,MATCH($F198,$B$269:$B$305,0))/VLOOKUP($F198,$B$269:$BB$305,MATCH(LEFT(TRIM(AP$6),FIND("~",SUBSTITUTE(AP$6,"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198))*HLOOKUP(LEFT(TRIM(AP$6),FIND("~",SUBSTITUTE(AP$6," ","~",LEN(TRIM(AP$6))-LEN(SUBSTITUTE(TRIM(AP$6)," ",""))))-1)&amp;" Total",$B$6:$BB$305,ROW($A198)-5,FALSE))</f>
        <v>0</v>
      </c>
      <c r="AQ198" s="143">
        <f ca="1">IF(AQ$5&lt;&gt;"",HLOOKUP(AQ$5,Functionalization!$G$6:$R$305,ROW($A198)-5,FALSE),IFERROR(INDEX(AQ$269:AQ$305,MATCH($F198,$B$269:$B$305,0))/VLOOKUP($F198,$B$269:$BB$305,MATCH(LEFT(TRIM(AQ$6),FIND("~",SUBSTITUTE(AQ$6,"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198))*HLOOKUP(LEFT(TRIM(AQ$6),FIND("~",SUBSTITUTE(AQ$6," ","~",LEN(TRIM(AQ$6))-LEN(SUBSTITUTE(TRIM(AQ$6)," ",""))))-1)&amp;" Total",$B$6:$BB$305,ROW($A198)-5,FALSE))</f>
        <v>0</v>
      </c>
      <c r="AR198" s="143">
        <f ca="1">IF(AR$5&lt;&gt;"",HLOOKUP(AR$5,Functionalization!$G$6:$R$305,ROW($A198)-5,FALSE),IFERROR(INDEX(AR$269:AR$305,MATCH($F198,$B$269:$B$305,0))/VLOOKUP($F198,$B$269:$BB$305,MATCH(LEFT(TRIM(AR$6),FIND("~",SUBSTITUTE(AR$6,"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198))*HLOOKUP(LEFT(TRIM(AR$6),FIND("~",SUBSTITUTE(AR$6," ","~",LEN(TRIM(AR$6))-LEN(SUBSTITUTE(TRIM(AR$6)," ",""))))-1)&amp;" Total",$B$6:$BB$305,ROW($A198)-5,FALSE))</f>
        <v>0</v>
      </c>
      <c r="AS198" s="143">
        <f ca="1">IF(AS$5&lt;&gt;"",HLOOKUP(AS$5,Functionalization!$G$6:$R$305,ROW($A198)-5,FALSE),IFERROR(INDEX(AS$269:AS$305,MATCH($F198,$B$269:$B$305,0))/VLOOKUP($F198,$B$269:$BB$305,MATCH(LEFT(TRIM(AS$6),FIND("~",SUBSTITUTE(AS$6,"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198))*HLOOKUP(LEFT(TRIM(AS$6),FIND("~",SUBSTITUTE(AS$6," ","~",LEN(TRIM(AS$6))-LEN(SUBSTITUTE(TRIM(AS$6)," ",""))))-1)&amp;" Total",$B$6:$BB$305,ROW($A198)-5,FALSE))</f>
        <v>0</v>
      </c>
      <c r="AT198" s="143">
        <f ca="1">IF(AT$5&lt;&gt;"",HLOOKUP(AT$5,Functionalization!$G$6:$R$305,ROW($A198)-5,FALSE),IFERROR(INDEX(AT$269:AT$305,MATCH($F198,$B$269:$B$305,0))/VLOOKUP($F198,$B$269:$BB$305,MATCH(LEFT(TRIM(AT$6),FIND("~",SUBSTITUTE(AT$6,"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198))*HLOOKUP(LEFT(TRIM(AT$6),FIND("~",SUBSTITUTE(AT$6," ","~",LEN(TRIM(AT$6))-LEN(SUBSTITUTE(TRIM(AT$6)," ",""))))-1)&amp;" Total",$B$6:$BB$305,ROW($A198)-5,FALSE))</f>
        <v>0</v>
      </c>
      <c r="AU198" s="143">
        <f ca="1">IF(AU$5&lt;&gt;"",HLOOKUP(AU$5,Functionalization!$G$6:$R$305,ROW($A198)-5,FALSE),IFERROR(INDEX(AU$269:AU$305,MATCH($F198,$B$269:$B$305,0))/VLOOKUP($F198,$B$269:$BB$305,MATCH(LEFT(TRIM(AU$6),FIND("~",SUBSTITUTE(AU$6,"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198))*HLOOKUP(LEFT(TRIM(AU$6),FIND("~",SUBSTITUTE(AU$6," ","~",LEN(TRIM(AU$6))-LEN(SUBSTITUTE(TRIM(AU$6)," ",""))))-1)&amp;" Total",$B$6:$BB$305,ROW($A198)-5,FALSE))</f>
        <v>0</v>
      </c>
      <c r="AV198" s="143">
        <f ca="1">IF(AV$5&lt;&gt;"",HLOOKUP(AV$5,Functionalization!$G$6:$R$305,ROW($A198)-5,FALSE),IFERROR(INDEX(AV$269:AV$305,MATCH($F198,$B$269:$B$305,0))/VLOOKUP($F198,$B$269:$BB$305,MATCH(LEFT(TRIM(AV$6),FIND("~",SUBSTITUTE(AV$6,"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198))*HLOOKUP(LEFT(TRIM(AV$6),FIND("~",SUBSTITUTE(AV$6," ","~",LEN(TRIM(AV$6))-LEN(SUBSTITUTE(TRIM(AV$6)," ",""))))-1)&amp;" Total",$B$6:$BB$305,ROW($A198)-5,FALSE))</f>
        <v>0</v>
      </c>
      <c r="AW198" s="143">
        <f ca="1">IF(AW$5&lt;&gt;"",HLOOKUP(AW$5,Functionalization!$G$6:$R$305,ROW($A198)-5,FALSE),IFERROR(INDEX(AW$269:AW$305,MATCH($F198,$B$269:$B$305,0))/VLOOKUP($F198,$B$269:$BB$305,MATCH(LEFT(TRIM(AW$6),FIND("~",SUBSTITUTE(AW$6,"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198))*HLOOKUP(LEFT(TRIM(AW$6),FIND("~",SUBSTITUTE(AW$6," ","~",LEN(TRIM(AW$6))-LEN(SUBSTITUTE(TRIM(AW$6)," ",""))))-1)&amp;" Total",$B$6:$BB$305,ROW($A198)-5,FALSE))</f>
        <v>0</v>
      </c>
      <c r="AX198" s="143">
        <f ca="1">IF(AX$5&lt;&gt;"",HLOOKUP(AX$5,Functionalization!$G$6:$R$305,ROW($A198)-5,FALSE),IFERROR(INDEX(AX$269:AX$305,MATCH($F198,$B$269:$B$305,0))/VLOOKUP($F198,$B$269:$BB$305,MATCH(LEFT(TRIM(AX$6),FIND("~",SUBSTITUTE(AX$6,"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198))*HLOOKUP(LEFT(TRIM(AX$6),FIND("~",SUBSTITUTE(AX$6," ","~",LEN(TRIM(AX$6))-LEN(SUBSTITUTE(TRIM(AX$6)," ",""))))-1)&amp;" Total",$B$6:$BB$305,ROW($A198)-5,FALSE))</f>
        <v>0</v>
      </c>
      <c r="AY198" s="143">
        <f ca="1">IF(AY$5&lt;&gt;"",HLOOKUP(AY$5,Functionalization!$G$6:$R$305,ROW($A198)-5,FALSE),IFERROR(INDEX(AY$269:AY$305,MATCH($F198,$B$269:$B$305,0))/VLOOKUP($F198,$B$269:$BB$305,MATCH(LEFT(TRIM(AY$6),FIND("~",SUBSTITUTE(AY$6,"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198))*HLOOKUP(LEFT(TRIM(AY$6),FIND("~",SUBSTITUTE(AY$6," ","~",LEN(TRIM(AY$6))-LEN(SUBSTITUTE(TRIM(AY$6)," ",""))))-1)&amp;" Total",$B$6:$BB$305,ROW($A198)-5,FALSE))</f>
        <v>0</v>
      </c>
      <c r="AZ198" s="143">
        <f ca="1">IF(AZ$5&lt;&gt;"",HLOOKUP(AZ$5,Functionalization!$G$6:$R$305,ROW($A198)-5,FALSE),IFERROR(INDEX(AZ$269:AZ$305,MATCH($F198,$B$269:$B$305,0))/VLOOKUP($F198,$B$269:$BB$305,MATCH(LEFT(TRIM(AZ$6),FIND("~",SUBSTITUTE(AZ$6,"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198))*HLOOKUP(LEFT(TRIM(AZ$6),FIND("~",SUBSTITUTE(AZ$6," ","~",LEN(TRIM(AZ$6))-LEN(SUBSTITUTE(TRIM(AZ$6)," ",""))))-1)&amp;" Total",$B$6:$BB$305,ROW($A198)-5,FALSE))</f>
        <v>0</v>
      </c>
      <c r="BA198" s="143">
        <f ca="1">IF(BA$5&lt;&gt;"",HLOOKUP(BA$5,Functionalization!$G$6:$R$305,ROW($A198)-5,FALSE),IFERROR(INDEX(BA$269:BA$305,MATCH($F198,$B$269:$B$305,0))/VLOOKUP($F198,$B$269:$BB$305,MATCH(LEFT(TRIM(BA$6),FIND("~",SUBSTITUTE(BA$6,"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198))*HLOOKUP(LEFT(TRIM(BA$6),FIND("~",SUBSTITUTE(BA$6," ","~",LEN(TRIM(BA$6))-LEN(SUBSTITUTE(TRIM(BA$6)," ",""))))-1)&amp;" Total",$B$6:$BB$305,ROW($A198)-5,FALSE))</f>
        <v>0</v>
      </c>
      <c r="BB198" s="143">
        <f ca="1">IF(BB$5&lt;&gt;"",HLOOKUP(BB$5,Functionalization!$G$6:$R$305,ROW($A198)-5,FALSE),IFERROR(INDEX(BB$269:BB$305,MATCH($F198,$B$269:$B$305,0))/VLOOKUP($F198,$B$269:$BB$305,MATCH(LEFT(TRIM(BB$6),FIND("~",SUBSTITUTE(BB$6,"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198))*HLOOKUP(LEFT(TRIM(BB$6),FIND("~",SUBSTITUTE(BB$6," ","~",LEN(TRIM(BB$6))-LEN(SUBSTITUTE(TRIM(BB$6)," ",""))))-1)&amp;" Total",$B$6:$BB$305,ROW($A198)-5,FALSE))</f>
        <v>0</v>
      </c>
      <c r="BD198" s="79">
        <f ca="1">IFERROR(IF(SUMIF($G$6:$BB$6,BD$6&amp;" Total",$G198:$BB198)-(SUMIF($G$6:$BB$6,BD$6&amp;" "&amp;'Input-Func_Class'!$D$22,$G198:$BB198)+IFERROR(SUMIF($G$6:$BB$6,BD$6&amp;" "&amp;'Input-Func_Class'!$E$22,$G198:$BB198),SUMIF($G$6:$BB$6,BD$6&amp;" "&amp;'Input-Func_Class'!$B$24,$G198:$BB198))+SUMIF($G$6:$BB$6,BD$6&amp;" "&amp;'Input-Func_Class'!$F$22,$G198:$BB198))&lt;Check_Limit,0,1),1)</f>
        <v>0</v>
      </c>
      <c r="BE198" s="79">
        <f ca="1">IFERROR(IF(SUMIF($G$6:$BB$6,BE$6&amp;" Total",$G198:$BB198)-(SUMIF($G$6:$BB$6,BE$6&amp;" "&amp;'Input-Func_Class'!$D$22,$G198:$BB198)+IFERROR(SUMIF($G$6:$BB$6,BE$6&amp;" "&amp;'Input-Func_Class'!$E$22,$G198:$BB198),SUMIF($G$6:$BB$6,BE$6&amp;" "&amp;'Input-Func_Class'!$B$24,$G198:$BB198))+SUMIF($G$6:$BB$6,BE$6&amp;" "&amp;'Input-Func_Class'!$F$22,$G198:$BB198))&lt;Check_Limit,0,1),1)</f>
        <v>0</v>
      </c>
      <c r="BF198" s="79">
        <f ca="1">IFERROR(IF(SUMIF($G$6:$BB$6,BF$6&amp;" Total",$G198:$BB198)-(SUMIF($G$6:$BB$6,BF$6&amp;" "&amp;'Input-Func_Class'!$D$22,$G198:$BB198)+IFERROR(SUMIF($G$6:$BB$6,BF$6&amp;" "&amp;'Input-Func_Class'!$E$22,$G198:$BB198),SUMIF($G$6:$BB$6,BF$6&amp;" "&amp;'Input-Func_Class'!$B$24,$G198:$BB198))+SUMIF($G$6:$BB$6,BF$6&amp;" "&amp;'Input-Func_Class'!$F$22,$G198:$BB198))&lt;Check_Limit,0,1),1)</f>
        <v>0</v>
      </c>
      <c r="BG198" s="79">
        <f ca="1">IFERROR(IF(SUMIF($G$6:$BB$6,BG$6&amp;" Total",$G198:$BB198)-(SUMIF($G$6:$BB$6,BG$6&amp;" "&amp;'Input-Func_Class'!$D$22,$G198:$BB198)+IFERROR(SUMIF($G$6:$BB$6,BG$6&amp;" "&amp;'Input-Func_Class'!$E$22,$G198:$BB198),SUMIF($G$6:$BB$6,BG$6&amp;" "&amp;'Input-Func_Class'!$B$24,$G198:$BB198))+SUMIF($G$6:$BB$6,BG$6&amp;" "&amp;'Input-Func_Class'!$F$22,$G198:$BB198))&lt;Check_Limit,0,1),1)</f>
        <v>0</v>
      </c>
      <c r="BH198" s="79">
        <f ca="1">IFERROR(IF(SUMIF($G$6:$BB$6,BH$6&amp;" Total",$G198:$BB198)-(SUMIF($G$6:$BB$6,BH$6&amp;" "&amp;'Input-Func_Class'!$D$22,$G198:$BB198)+IFERROR(SUMIF($G$6:$BB$6,BH$6&amp;" "&amp;'Input-Func_Class'!$E$22,$G198:$BB198),SUMIF($G$6:$BB$6,BH$6&amp;" "&amp;'Input-Func_Class'!$B$24,$G198:$BB198))+SUMIF($G$6:$BB$6,BH$6&amp;" "&amp;'Input-Func_Class'!$F$22,$G198:$BB198))&lt;Check_Limit,0,1),1)</f>
        <v>0</v>
      </c>
      <c r="BI198" s="79">
        <f ca="1">IFERROR(IF(SUMIF($G$6:$BB$6,BI$6&amp;" Total",$G198:$BB198)-(SUMIF($G$6:$BB$6,BI$6&amp;" "&amp;'Input-Func_Class'!$D$22,$G198:$BB198)+IFERROR(SUMIF($G$6:$BB$6,BI$6&amp;" "&amp;'Input-Func_Class'!$E$22,$G198:$BB198),SUMIF($G$6:$BB$6,BI$6&amp;" "&amp;'Input-Func_Class'!$B$24,$G198:$BB198))+SUMIF($G$6:$BB$6,BI$6&amp;" "&amp;'Input-Func_Class'!$F$22,$G198:$BB198))&lt;Check_Limit,0,1),1)</f>
        <v>0</v>
      </c>
      <c r="BJ198" s="79">
        <f ca="1">IFERROR(IF(SUMIF($G$6:$BB$6,BJ$6&amp;" Total",$G198:$BB198)-(SUMIF($G$6:$BB$6,BJ$6&amp;" "&amp;'Input-Func_Class'!$D$22,$G198:$BB198)+IFERROR(SUMIF($G$6:$BB$6,BJ$6&amp;" "&amp;'Input-Func_Class'!$E$22,$G198:$BB198),SUMIF($G$6:$BB$6,BJ$6&amp;" "&amp;'Input-Func_Class'!$B$24,$G198:$BB198))+SUMIF($G$6:$BB$6,BJ$6&amp;" "&amp;'Input-Func_Class'!$F$22,$G198:$BB198))&lt;Check_Limit,0,1),1)</f>
        <v>0</v>
      </c>
      <c r="BK198" s="79">
        <f ca="1">IFERROR(IF(SUMIF($G$6:$BB$6,BK$6&amp;" Total",$G198:$BB198)-(SUMIF($G$6:$BB$6,BK$6&amp;" "&amp;'Input-Func_Class'!$D$22,$G198:$BB198)+IFERROR(SUMIF($G$6:$BB$6,BK$6&amp;" "&amp;'Input-Func_Class'!$E$22,$G198:$BB198),SUMIF($G$6:$BB$6,BK$6&amp;" "&amp;'Input-Func_Class'!$B$24,$G198:$BB198))+SUMIF($G$6:$BB$6,BK$6&amp;" "&amp;'Input-Func_Class'!$F$22,$G198:$BB198))&lt;Check_Limit,0,1),1)</f>
        <v>0</v>
      </c>
      <c r="BL198" s="79">
        <f ca="1">IFERROR(IF(SUMIF($G$6:$BB$6,BL$6&amp;" Total",$G198:$BB198)-(SUMIF($G$6:$BB$6,BL$6&amp;" "&amp;'Input-Func_Class'!$D$22,$G198:$BB198)+IFERROR(SUMIF($G$6:$BB$6,BL$6&amp;" "&amp;'Input-Func_Class'!$E$22,$G198:$BB198),SUMIF($G$6:$BB$6,BL$6&amp;" "&amp;'Input-Func_Class'!$B$24,$G198:$BB198))+SUMIF($G$6:$BB$6,BL$6&amp;" "&amp;'Input-Func_Class'!$F$22,$G198:$BB198))&lt;Check_Limit,0,1),1)</f>
        <v>0</v>
      </c>
      <c r="BM198" s="79">
        <f ca="1">IFERROR(IF(SUMIF($G$6:$BB$6,BM$6&amp;" Total",$G198:$BB198)-(SUMIF($G$6:$BB$6,BM$6&amp;" "&amp;'Input-Func_Class'!$D$22,$G198:$BB198)+IFERROR(SUMIF($G$6:$BB$6,BM$6&amp;" "&amp;'Input-Func_Class'!$E$22,$G198:$BB198),SUMIF($G$6:$BB$6,BM$6&amp;" "&amp;'Input-Func_Class'!$B$24,$G198:$BB198))+SUMIF($G$6:$BB$6,BM$6&amp;" "&amp;'Input-Func_Class'!$F$22,$G198:$BB198))&lt;Check_Limit,0,1),1)</f>
        <v>0</v>
      </c>
      <c r="BN198" s="79">
        <f ca="1">IFERROR(IF(SUMIF($G$6:$BB$6,BN$6&amp;" Total",$G198:$BB198)-(SUMIF($G$6:$BB$6,BN$6&amp;" "&amp;'Input-Func_Class'!$D$22,$G198:$BB198)+IFERROR(SUMIF($G$6:$BB$6,BN$6&amp;" "&amp;'Input-Func_Class'!$E$22,$G198:$BB198),SUMIF($G$6:$BB$6,BN$6&amp;" "&amp;'Input-Func_Class'!$B$24,$G198:$BB198))+SUMIF($G$6:$BB$6,BN$6&amp;" "&amp;'Input-Func_Class'!$F$22,$G198:$BB198))&lt;Check_Limit,0,1),1)</f>
        <v>0</v>
      </c>
      <c r="BO198" s="79">
        <f ca="1">IFERROR(IF(SUMIF($G$6:$BB$6,BO$6&amp;" Total",$G198:$BB198)-(SUMIF($G$6:$BB$6,BO$6&amp;" "&amp;'Input-Func_Class'!$D$22,$G198:$BB198)+IFERROR(SUMIF($G$6:$BB$6,BO$6&amp;" "&amp;'Input-Func_Class'!$E$22,$G198:$BB198),SUMIF($G$6:$BB$6,BO$6&amp;" "&amp;'Input-Func_Class'!$B$24,$G198:$BB198))+SUMIF($G$6:$BB$6,BO$6&amp;" "&amp;'Input-Func_Class'!$F$22,$G198:$BB198))&lt;Check_Limit,0,1),1)</f>
        <v>0</v>
      </c>
    </row>
    <row r="199" spans="1:67" outlineLevel="1">
      <c r="A199" s="113">
        <f>IF(ISBLANK('Input-Accounts'!A199),"",'Input-Accounts'!A199)</f>
        <v>170</v>
      </c>
      <c r="B199" s="17" t="str">
        <f>IF(ISBLANK('Input-Accounts'!B199),"",'Input-Accounts'!B199)</f>
        <v>Franchises &amp; Consents</v>
      </c>
      <c r="C199" s="113">
        <f>IF(ISBLANK('Input-Accounts'!C199),"",'Input-Accounts'!C199)</f>
        <v>302</v>
      </c>
      <c r="D199" s="143">
        <f>Functionalization!$D199</f>
        <v>0</v>
      </c>
      <c r="E199" s="143">
        <f t="shared" si="48"/>
        <v>0</v>
      </c>
      <c r="F199" s="89" t="str">
        <f>IF($D199=0,"-",IF('Input-Accounts'!$E199&lt;&gt;0,'Input-Accounts'!$E199,'Input-Accounts'!$G199))</f>
        <v>-</v>
      </c>
      <c r="G199" s="143">
        <f ca="1">IF(G$5&lt;&gt;"",HLOOKUP(G$5,Functionalization!$G$6:$R$305,ROW($A199)-5,FALSE),IFERROR(INDEX(G$269:G$305,MATCH($F199,$B$269:$B$305,0))/VLOOKUP($F199,$B$269:$BB$305,MATCH(LEFT(TRIM(G$6),FIND("~",SUBSTITUTE(G$6,"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199))*HLOOKUP(LEFT(TRIM(G$6),FIND("~",SUBSTITUTE(G$6," ","~",LEN(TRIM(G$6))-LEN(SUBSTITUTE(TRIM(G$6)," ",""))))-1)&amp;" Total",$B$6:$BB$305,ROW($A199)-5,FALSE))</f>
        <v>0</v>
      </c>
      <c r="H199" s="143">
        <f ca="1">IF(H$5&lt;&gt;"",HLOOKUP(H$5,Functionalization!$G$6:$R$305,ROW($A199)-5,FALSE),IFERROR(INDEX(H$269:H$305,MATCH($F199,$B$269:$B$305,0))/VLOOKUP($F199,$B$269:$BB$305,MATCH(LEFT(TRIM(H$6),FIND("~",SUBSTITUTE(H$6,"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199))*HLOOKUP(LEFT(TRIM(H$6),FIND("~",SUBSTITUTE(H$6," ","~",LEN(TRIM(H$6))-LEN(SUBSTITUTE(TRIM(H$6)," ",""))))-1)&amp;" Total",$B$6:$BB$305,ROW($A199)-5,FALSE))</f>
        <v>0</v>
      </c>
      <c r="I199" s="143">
        <f ca="1">IF(I$5&lt;&gt;"",HLOOKUP(I$5,Functionalization!$G$6:$R$305,ROW($A199)-5,FALSE),IFERROR(INDEX(I$269:I$305,MATCH($F199,$B$269:$B$305,0))/VLOOKUP($F199,$B$269:$BB$305,MATCH(LEFT(TRIM(I$6),FIND("~",SUBSTITUTE(I$6,"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199))*HLOOKUP(LEFT(TRIM(I$6),FIND("~",SUBSTITUTE(I$6," ","~",LEN(TRIM(I$6))-LEN(SUBSTITUTE(TRIM(I$6)," ",""))))-1)&amp;" Total",$B$6:$BB$305,ROW($A199)-5,FALSE))</f>
        <v>0</v>
      </c>
      <c r="J199" s="143">
        <f ca="1">IF(J$5&lt;&gt;"",HLOOKUP(J$5,Functionalization!$G$6:$R$305,ROW($A199)-5,FALSE),IFERROR(INDEX(J$269:J$305,MATCH($F199,$B$269:$B$305,0))/VLOOKUP($F199,$B$269:$BB$305,MATCH(LEFT(TRIM(J$6),FIND("~",SUBSTITUTE(J$6,"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199))*HLOOKUP(LEFT(TRIM(J$6),FIND("~",SUBSTITUTE(J$6," ","~",LEN(TRIM(J$6))-LEN(SUBSTITUTE(TRIM(J$6)," ",""))))-1)&amp;" Total",$B$6:$BB$305,ROW($A199)-5,FALSE))</f>
        <v>0</v>
      </c>
      <c r="K199" s="143">
        <f ca="1">IF(K$5&lt;&gt;"",HLOOKUP(K$5,Functionalization!$G$6:$R$305,ROW($A199)-5,FALSE),IFERROR(INDEX(K$269:K$305,MATCH($F199,$B$269:$B$305,0))/VLOOKUP($F199,$B$269:$BB$305,MATCH(LEFT(TRIM(K$6),FIND("~",SUBSTITUTE(K$6,"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199))*HLOOKUP(LEFT(TRIM(K$6),FIND("~",SUBSTITUTE(K$6," ","~",LEN(TRIM(K$6))-LEN(SUBSTITUTE(TRIM(K$6)," ",""))))-1)&amp;" Total",$B$6:$BB$305,ROW($A199)-5,FALSE))</f>
        <v>0</v>
      </c>
      <c r="L199" s="143">
        <f ca="1">IF(L$5&lt;&gt;"",HLOOKUP(L$5,Functionalization!$G$6:$R$305,ROW($A199)-5,FALSE),IFERROR(INDEX(L$269:L$305,MATCH($F199,$B$269:$B$305,0))/VLOOKUP($F199,$B$269:$BB$305,MATCH(LEFT(TRIM(L$6),FIND("~",SUBSTITUTE(L$6,"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199))*HLOOKUP(LEFT(TRIM(L$6),FIND("~",SUBSTITUTE(L$6," ","~",LEN(TRIM(L$6))-LEN(SUBSTITUTE(TRIM(L$6)," ",""))))-1)&amp;" Total",$B$6:$BB$305,ROW($A199)-5,FALSE))</f>
        <v>0</v>
      </c>
      <c r="M199" s="143">
        <f ca="1">IF(M$5&lt;&gt;"",HLOOKUP(M$5,Functionalization!$G$6:$R$305,ROW($A199)-5,FALSE),IFERROR(INDEX(M$269:M$305,MATCH($F199,$B$269:$B$305,0))/VLOOKUP($F199,$B$269:$BB$305,MATCH(LEFT(TRIM(M$6),FIND("~",SUBSTITUTE(M$6,"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199))*HLOOKUP(LEFT(TRIM(M$6),FIND("~",SUBSTITUTE(M$6," ","~",LEN(TRIM(M$6))-LEN(SUBSTITUTE(TRIM(M$6)," ",""))))-1)&amp;" Total",$B$6:$BB$305,ROW($A199)-5,FALSE))</f>
        <v>0</v>
      </c>
      <c r="N199" s="143">
        <f ca="1">IF(N$5&lt;&gt;"",HLOOKUP(N$5,Functionalization!$G$6:$R$305,ROW($A199)-5,FALSE),IFERROR(INDEX(N$269:N$305,MATCH($F199,$B$269:$B$305,0))/VLOOKUP($F199,$B$269:$BB$305,MATCH(LEFT(TRIM(N$6),FIND("~",SUBSTITUTE(N$6,"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199))*HLOOKUP(LEFT(TRIM(N$6),FIND("~",SUBSTITUTE(N$6," ","~",LEN(TRIM(N$6))-LEN(SUBSTITUTE(TRIM(N$6)," ",""))))-1)&amp;" Total",$B$6:$BB$305,ROW($A199)-5,FALSE))</f>
        <v>0</v>
      </c>
      <c r="O199" s="143">
        <f ca="1">IF(O$5&lt;&gt;"",HLOOKUP(O$5,Functionalization!$G$6:$R$305,ROW($A199)-5,FALSE),IFERROR(INDEX(O$269:O$305,MATCH($F199,$B$269:$B$305,0))/VLOOKUP($F199,$B$269:$BB$305,MATCH(LEFT(TRIM(O$6),FIND("~",SUBSTITUTE(O$6,"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199))*HLOOKUP(LEFT(TRIM(O$6),FIND("~",SUBSTITUTE(O$6," ","~",LEN(TRIM(O$6))-LEN(SUBSTITUTE(TRIM(O$6)," ",""))))-1)&amp;" Total",$B$6:$BB$305,ROW($A199)-5,FALSE))</f>
        <v>0</v>
      </c>
      <c r="P199" s="143">
        <f ca="1">IF(P$5&lt;&gt;"",HLOOKUP(P$5,Functionalization!$G$6:$R$305,ROW($A199)-5,FALSE),IFERROR(INDEX(P$269:P$305,MATCH($F199,$B$269:$B$305,0))/VLOOKUP($F199,$B$269:$BB$305,MATCH(LEFT(TRIM(P$6),FIND("~",SUBSTITUTE(P$6,"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199))*HLOOKUP(LEFT(TRIM(P$6),FIND("~",SUBSTITUTE(P$6," ","~",LEN(TRIM(P$6))-LEN(SUBSTITUTE(TRIM(P$6)," ",""))))-1)&amp;" Total",$B$6:$BB$305,ROW($A199)-5,FALSE))</f>
        <v>0</v>
      </c>
      <c r="Q199" s="143">
        <f ca="1">IF(Q$5&lt;&gt;"",HLOOKUP(Q$5,Functionalization!$G$6:$R$305,ROW($A199)-5,FALSE),IFERROR(INDEX(Q$269:Q$305,MATCH($F199,$B$269:$B$305,0))/VLOOKUP($F199,$B$269:$BB$305,MATCH(LEFT(TRIM(Q$6),FIND("~",SUBSTITUTE(Q$6,"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199))*HLOOKUP(LEFT(TRIM(Q$6),FIND("~",SUBSTITUTE(Q$6," ","~",LEN(TRIM(Q$6))-LEN(SUBSTITUTE(TRIM(Q$6)," ",""))))-1)&amp;" Total",$B$6:$BB$305,ROW($A199)-5,FALSE))</f>
        <v>0</v>
      </c>
      <c r="R199" s="143">
        <f ca="1">IF(R$5&lt;&gt;"",HLOOKUP(R$5,Functionalization!$G$6:$R$305,ROW($A199)-5,FALSE),IFERROR(INDEX(R$269:R$305,MATCH($F199,$B$269:$B$305,0))/VLOOKUP($F199,$B$269:$BB$305,MATCH(LEFT(TRIM(R$6),FIND("~",SUBSTITUTE(R$6,"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199))*HLOOKUP(LEFT(TRIM(R$6),FIND("~",SUBSTITUTE(R$6," ","~",LEN(TRIM(R$6))-LEN(SUBSTITUTE(TRIM(R$6)," ",""))))-1)&amp;" Total",$B$6:$BB$305,ROW($A199)-5,FALSE))</f>
        <v>0</v>
      </c>
      <c r="S199" s="143">
        <f ca="1">IF(S$5&lt;&gt;"",HLOOKUP(S$5,Functionalization!$G$6:$R$305,ROW($A199)-5,FALSE),IFERROR(INDEX(S$269:S$305,MATCH($F199,$B$269:$B$305,0))/VLOOKUP($F199,$B$269:$BB$305,MATCH(LEFT(TRIM(S$6),FIND("~",SUBSTITUTE(S$6,"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199))*HLOOKUP(LEFT(TRIM(S$6),FIND("~",SUBSTITUTE(S$6," ","~",LEN(TRIM(S$6))-LEN(SUBSTITUTE(TRIM(S$6)," ",""))))-1)&amp;" Total",$B$6:$BB$305,ROW($A199)-5,FALSE))</f>
        <v>0</v>
      </c>
      <c r="T199" s="143">
        <f ca="1">IF(T$5&lt;&gt;"",HLOOKUP(T$5,Functionalization!$G$6:$R$305,ROW($A199)-5,FALSE),IFERROR(INDEX(T$269:T$305,MATCH($F199,$B$269:$B$305,0))/VLOOKUP($F199,$B$269:$BB$305,MATCH(LEFT(TRIM(T$6),FIND("~",SUBSTITUTE(T$6,"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199))*HLOOKUP(LEFT(TRIM(T$6),FIND("~",SUBSTITUTE(T$6," ","~",LEN(TRIM(T$6))-LEN(SUBSTITUTE(TRIM(T$6)," ",""))))-1)&amp;" Total",$B$6:$BB$305,ROW($A199)-5,FALSE))</f>
        <v>0</v>
      </c>
      <c r="U199" s="143">
        <f ca="1">IF(U$5&lt;&gt;"",HLOOKUP(U$5,Functionalization!$G$6:$R$305,ROW($A199)-5,FALSE),IFERROR(INDEX(U$269:U$305,MATCH($F199,$B$269:$B$305,0))/VLOOKUP($F199,$B$269:$BB$305,MATCH(LEFT(TRIM(U$6),FIND("~",SUBSTITUTE(U$6,"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199))*HLOOKUP(LEFT(TRIM(U$6),FIND("~",SUBSTITUTE(U$6," ","~",LEN(TRIM(U$6))-LEN(SUBSTITUTE(TRIM(U$6)," ",""))))-1)&amp;" Total",$B$6:$BB$305,ROW($A199)-5,FALSE))</f>
        <v>0</v>
      </c>
      <c r="V199" s="143">
        <f ca="1">IF(V$5&lt;&gt;"",HLOOKUP(V$5,Functionalization!$G$6:$R$305,ROW($A199)-5,FALSE),IFERROR(INDEX(V$269:V$305,MATCH($F199,$B$269:$B$305,0))/VLOOKUP($F199,$B$269:$BB$305,MATCH(LEFT(TRIM(V$6),FIND("~",SUBSTITUTE(V$6,"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199))*HLOOKUP(LEFT(TRIM(V$6),FIND("~",SUBSTITUTE(V$6," ","~",LEN(TRIM(V$6))-LEN(SUBSTITUTE(TRIM(V$6)," ",""))))-1)&amp;" Total",$B$6:$BB$305,ROW($A199)-5,FALSE))</f>
        <v>0</v>
      </c>
      <c r="W199" s="143">
        <f ca="1">IF(W$5&lt;&gt;"",HLOOKUP(W$5,Functionalization!$G$6:$R$305,ROW($A199)-5,FALSE),IFERROR(INDEX(W$269:W$305,MATCH($F199,$B$269:$B$305,0))/VLOOKUP($F199,$B$269:$BB$305,MATCH(LEFT(TRIM(W$6),FIND("~",SUBSTITUTE(W$6,"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199))*HLOOKUP(LEFT(TRIM(W$6),FIND("~",SUBSTITUTE(W$6," ","~",LEN(TRIM(W$6))-LEN(SUBSTITUTE(TRIM(W$6)," ",""))))-1)&amp;" Total",$B$6:$BB$305,ROW($A199)-5,FALSE))</f>
        <v>0</v>
      </c>
      <c r="X199" s="143">
        <f ca="1">IF(X$5&lt;&gt;"",HLOOKUP(X$5,Functionalization!$G$6:$R$305,ROW($A199)-5,FALSE),IFERROR(INDEX(X$269:X$305,MATCH($F199,$B$269:$B$305,0))/VLOOKUP($F199,$B$269:$BB$305,MATCH(LEFT(TRIM(X$6),FIND("~",SUBSTITUTE(X$6,"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199))*HLOOKUP(LEFT(TRIM(X$6),FIND("~",SUBSTITUTE(X$6," ","~",LEN(TRIM(X$6))-LEN(SUBSTITUTE(TRIM(X$6)," ",""))))-1)&amp;" Total",$B$6:$BB$305,ROW($A199)-5,FALSE))</f>
        <v>0</v>
      </c>
      <c r="Y199" s="143">
        <f ca="1">IF(Y$5&lt;&gt;"",HLOOKUP(Y$5,Functionalization!$G$6:$R$305,ROW($A199)-5,FALSE),IFERROR(INDEX(Y$269:Y$305,MATCH($F199,$B$269:$B$305,0))/VLOOKUP($F199,$B$269:$BB$305,MATCH(LEFT(TRIM(Y$6),FIND("~",SUBSTITUTE(Y$6,"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199))*HLOOKUP(LEFT(TRIM(Y$6),FIND("~",SUBSTITUTE(Y$6," ","~",LEN(TRIM(Y$6))-LEN(SUBSTITUTE(TRIM(Y$6)," ",""))))-1)&amp;" Total",$B$6:$BB$305,ROW($A199)-5,FALSE))</f>
        <v>0</v>
      </c>
      <c r="Z199" s="143">
        <f ca="1">IF(Z$5&lt;&gt;"",HLOOKUP(Z$5,Functionalization!$G$6:$R$305,ROW($A199)-5,FALSE),IFERROR(INDEX(Z$269:Z$305,MATCH($F199,$B$269:$B$305,0))/VLOOKUP($F199,$B$269:$BB$305,MATCH(LEFT(TRIM(Z$6),FIND("~",SUBSTITUTE(Z$6,"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199))*HLOOKUP(LEFT(TRIM(Z$6),FIND("~",SUBSTITUTE(Z$6," ","~",LEN(TRIM(Z$6))-LEN(SUBSTITUTE(TRIM(Z$6)," ",""))))-1)&amp;" Total",$B$6:$BB$305,ROW($A199)-5,FALSE))</f>
        <v>0</v>
      </c>
      <c r="AA199" s="143">
        <f ca="1">IF(AA$5&lt;&gt;"",HLOOKUP(AA$5,Functionalization!$G$6:$R$305,ROW($A199)-5,FALSE),IFERROR(INDEX(AA$269:AA$305,MATCH($F199,$B$269:$B$305,0))/VLOOKUP($F199,$B$269:$BB$305,MATCH(LEFT(TRIM(AA$6),FIND("~",SUBSTITUTE(AA$6,"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199))*HLOOKUP(LEFT(TRIM(AA$6),FIND("~",SUBSTITUTE(AA$6," ","~",LEN(TRIM(AA$6))-LEN(SUBSTITUTE(TRIM(AA$6)," ",""))))-1)&amp;" Total",$B$6:$BB$305,ROW($A199)-5,FALSE))</f>
        <v>0</v>
      </c>
      <c r="AB199" s="143">
        <f ca="1">IF(AB$5&lt;&gt;"",HLOOKUP(AB$5,Functionalization!$G$6:$R$305,ROW($A199)-5,FALSE),IFERROR(INDEX(AB$269:AB$305,MATCH($F199,$B$269:$B$305,0))/VLOOKUP($F199,$B$269:$BB$305,MATCH(LEFT(TRIM(AB$6),FIND("~",SUBSTITUTE(AB$6,"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199))*HLOOKUP(LEFT(TRIM(AB$6),FIND("~",SUBSTITUTE(AB$6," ","~",LEN(TRIM(AB$6))-LEN(SUBSTITUTE(TRIM(AB$6)," ",""))))-1)&amp;" Total",$B$6:$BB$305,ROW($A199)-5,FALSE))</f>
        <v>0</v>
      </c>
      <c r="AC199" s="143">
        <f ca="1">IF(AC$5&lt;&gt;"",HLOOKUP(AC$5,Functionalization!$G$6:$R$305,ROW($A199)-5,FALSE),IFERROR(INDEX(AC$269:AC$305,MATCH($F199,$B$269:$B$305,0))/VLOOKUP($F199,$B$269:$BB$305,MATCH(LEFT(TRIM(AC$6),FIND("~",SUBSTITUTE(AC$6,"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199))*HLOOKUP(LEFT(TRIM(AC$6),FIND("~",SUBSTITUTE(AC$6," ","~",LEN(TRIM(AC$6))-LEN(SUBSTITUTE(TRIM(AC$6)," ",""))))-1)&amp;" Total",$B$6:$BB$305,ROW($A199)-5,FALSE))</f>
        <v>0</v>
      </c>
      <c r="AD199" s="143">
        <f ca="1">IF(AD$5&lt;&gt;"",HLOOKUP(AD$5,Functionalization!$G$6:$R$305,ROW($A199)-5,FALSE),IFERROR(INDEX(AD$269:AD$305,MATCH($F199,$B$269:$B$305,0))/VLOOKUP($F199,$B$269:$BB$305,MATCH(LEFT(TRIM(AD$6),FIND("~",SUBSTITUTE(AD$6,"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199))*HLOOKUP(LEFT(TRIM(AD$6),FIND("~",SUBSTITUTE(AD$6," ","~",LEN(TRIM(AD$6))-LEN(SUBSTITUTE(TRIM(AD$6)," ",""))))-1)&amp;" Total",$B$6:$BB$305,ROW($A199)-5,FALSE))</f>
        <v>0</v>
      </c>
      <c r="AE199" s="143">
        <f ca="1">IF(AE$5&lt;&gt;"",HLOOKUP(AE$5,Functionalization!$G$6:$R$305,ROW($A199)-5,FALSE),IFERROR(INDEX(AE$269:AE$305,MATCH($F199,$B$269:$B$305,0))/VLOOKUP($F199,$B$269:$BB$305,MATCH(LEFT(TRIM(AE$6),FIND("~",SUBSTITUTE(AE$6,"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199))*HLOOKUP(LEFT(TRIM(AE$6),FIND("~",SUBSTITUTE(AE$6," ","~",LEN(TRIM(AE$6))-LEN(SUBSTITUTE(TRIM(AE$6)," ",""))))-1)&amp;" Total",$B$6:$BB$305,ROW($A199)-5,FALSE))</f>
        <v>0</v>
      </c>
      <c r="AF199" s="143">
        <f ca="1">IF(AF$5&lt;&gt;"",HLOOKUP(AF$5,Functionalization!$G$6:$R$305,ROW($A199)-5,FALSE),IFERROR(INDEX(AF$269:AF$305,MATCH($F199,$B$269:$B$305,0))/VLOOKUP($F199,$B$269:$BB$305,MATCH(LEFT(TRIM(AF$6),FIND("~",SUBSTITUTE(AF$6,"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199))*HLOOKUP(LEFT(TRIM(AF$6),FIND("~",SUBSTITUTE(AF$6," ","~",LEN(TRIM(AF$6))-LEN(SUBSTITUTE(TRIM(AF$6)," ",""))))-1)&amp;" Total",$B$6:$BB$305,ROW($A199)-5,FALSE))</f>
        <v>0</v>
      </c>
      <c r="AG199" s="143">
        <f ca="1">IF(AG$5&lt;&gt;"",HLOOKUP(AG$5,Functionalization!$G$6:$R$305,ROW($A199)-5,FALSE),IFERROR(INDEX(AG$269:AG$305,MATCH($F199,$B$269:$B$305,0))/VLOOKUP($F199,$B$269:$BB$305,MATCH(LEFT(TRIM(AG$6),FIND("~",SUBSTITUTE(AG$6,"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199))*HLOOKUP(LEFT(TRIM(AG$6),FIND("~",SUBSTITUTE(AG$6," ","~",LEN(TRIM(AG$6))-LEN(SUBSTITUTE(TRIM(AG$6)," ",""))))-1)&amp;" Total",$B$6:$BB$305,ROW($A199)-5,FALSE))</f>
        <v>0</v>
      </c>
      <c r="AH199" s="143">
        <f ca="1">IF(AH$5&lt;&gt;"",HLOOKUP(AH$5,Functionalization!$G$6:$R$305,ROW($A199)-5,FALSE),IFERROR(INDEX(AH$269:AH$305,MATCH($F199,$B$269:$B$305,0))/VLOOKUP($F199,$B$269:$BB$305,MATCH(LEFT(TRIM(AH$6),FIND("~",SUBSTITUTE(AH$6,"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199))*HLOOKUP(LEFT(TRIM(AH$6),FIND("~",SUBSTITUTE(AH$6," ","~",LEN(TRIM(AH$6))-LEN(SUBSTITUTE(TRIM(AH$6)," ",""))))-1)&amp;" Total",$B$6:$BB$305,ROW($A199)-5,FALSE))</f>
        <v>0</v>
      </c>
      <c r="AI199" s="143">
        <f ca="1">IF(AI$5&lt;&gt;"",HLOOKUP(AI$5,Functionalization!$G$6:$R$305,ROW($A199)-5,FALSE),IFERROR(INDEX(AI$269:AI$305,MATCH($F199,$B$269:$B$305,0))/VLOOKUP($F199,$B$269:$BB$305,MATCH(LEFT(TRIM(AI$6),FIND("~",SUBSTITUTE(AI$6,"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199))*HLOOKUP(LEFT(TRIM(AI$6),FIND("~",SUBSTITUTE(AI$6," ","~",LEN(TRIM(AI$6))-LEN(SUBSTITUTE(TRIM(AI$6)," ",""))))-1)&amp;" Total",$B$6:$BB$305,ROW($A199)-5,FALSE))</f>
        <v>0</v>
      </c>
      <c r="AJ199" s="143">
        <f ca="1">IF(AJ$5&lt;&gt;"",HLOOKUP(AJ$5,Functionalization!$G$6:$R$305,ROW($A199)-5,FALSE),IFERROR(INDEX(AJ$269:AJ$305,MATCH($F199,$B$269:$B$305,0))/VLOOKUP($F199,$B$269:$BB$305,MATCH(LEFT(TRIM(AJ$6),FIND("~",SUBSTITUTE(AJ$6,"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199))*HLOOKUP(LEFT(TRIM(AJ$6),FIND("~",SUBSTITUTE(AJ$6," ","~",LEN(TRIM(AJ$6))-LEN(SUBSTITUTE(TRIM(AJ$6)," ",""))))-1)&amp;" Total",$B$6:$BB$305,ROW($A199)-5,FALSE))</f>
        <v>0</v>
      </c>
      <c r="AK199" s="143">
        <f ca="1">IF(AK$5&lt;&gt;"",HLOOKUP(AK$5,Functionalization!$G$6:$R$305,ROW($A199)-5,FALSE),IFERROR(INDEX(AK$269:AK$305,MATCH($F199,$B$269:$B$305,0))/VLOOKUP($F199,$B$269:$BB$305,MATCH(LEFT(TRIM(AK$6),FIND("~",SUBSTITUTE(AK$6,"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199))*HLOOKUP(LEFT(TRIM(AK$6),FIND("~",SUBSTITUTE(AK$6," ","~",LEN(TRIM(AK$6))-LEN(SUBSTITUTE(TRIM(AK$6)," ",""))))-1)&amp;" Total",$B$6:$BB$305,ROW($A199)-5,FALSE))</f>
        <v>0</v>
      </c>
      <c r="AL199" s="143">
        <f ca="1">IF(AL$5&lt;&gt;"",HLOOKUP(AL$5,Functionalization!$G$6:$R$305,ROW($A199)-5,FALSE),IFERROR(INDEX(AL$269:AL$305,MATCH($F199,$B$269:$B$305,0))/VLOOKUP($F199,$B$269:$BB$305,MATCH(LEFT(TRIM(AL$6),FIND("~",SUBSTITUTE(AL$6,"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199))*HLOOKUP(LEFT(TRIM(AL$6),FIND("~",SUBSTITUTE(AL$6," ","~",LEN(TRIM(AL$6))-LEN(SUBSTITUTE(TRIM(AL$6)," ",""))))-1)&amp;" Total",$B$6:$BB$305,ROW($A199)-5,FALSE))</f>
        <v>0</v>
      </c>
      <c r="AM199" s="143">
        <f ca="1">IF(AM$5&lt;&gt;"",HLOOKUP(AM$5,Functionalization!$G$6:$R$305,ROW($A199)-5,FALSE),IFERROR(INDEX(AM$269:AM$305,MATCH($F199,$B$269:$B$305,0))/VLOOKUP($F199,$B$269:$BB$305,MATCH(LEFT(TRIM(AM$6),FIND("~",SUBSTITUTE(AM$6,"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199))*HLOOKUP(LEFT(TRIM(AM$6),FIND("~",SUBSTITUTE(AM$6," ","~",LEN(TRIM(AM$6))-LEN(SUBSTITUTE(TRIM(AM$6)," ",""))))-1)&amp;" Total",$B$6:$BB$305,ROW($A199)-5,FALSE))</f>
        <v>0</v>
      </c>
      <c r="AN199" s="143">
        <f ca="1">IF(AN$5&lt;&gt;"",HLOOKUP(AN$5,Functionalization!$G$6:$R$305,ROW($A199)-5,FALSE),IFERROR(INDEX(AN$269:AN$305,MATCH($F199,$B$269:$B$305,0))/VLOOKUP($F199,$B$269:$BB$305,MATCH(LEFT(TRIM(AN$6),FIND("~",SUBSTITUTE(AN$6,"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199))*HLOOKUP(LEFT(TRIM(AN$6),FIND("~",SUBSTITUTE(AN$6," ","~",LEN(TRIM(AN$6))-LEN(SUBSTITUTE(TRIM(AN$6)," ",""))))-1)&amp;" Total",$B$6:$BB$305,ROW($A199)-5,FALSE))</f>
        <v>0</v>
      </c>
      <c r="AO199" s="143">
        <f ca="1">IF(AO$5&lt;&gt;"",HLOOKUP(AO$5,Functionalization!$G$6:$R$305,ROW($A199)-5,FALSE),IFERROR(INDEX(AO$269:AO$305,MATCH($F199,$B$269:$B$305,0))/VLOOKUP($F199,$B$269:$BB$305,MATCH(LEFT(TRIM(AO$6),FIND("~",SUBSTITUTE(AO$6,"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199))*HLOOKUP(LEFT(TRIM(AO$6),FIND("~",SUBSTITUTE(AO$6," ","~",LEN(TRIM(AO$6))-LEN(SUBSTITUTE(TRIM(AO$6)," ",""))))-1)&amp;" Total",$B$6:$BB$305,ROW($A199)-5,FALSE))</f>
        <v>0</v>
      </c>
      <c r="AP199" s="143">
        <f ca="1">IF(AP$5&lt;&gt;"",HLOOKUP(AP$5,Functionalization!$G$6:$R$305,ROW($A199)-5,FALSE),IFERROR(INDEX(AP$269:AP$305,MATCH($F199,$B$269:$B$305,0))/VLOOKUP($F199,$B$269:$BB$305,MATCH(LEFT(TRIM(AP$6),FIND("~",SUBSTITUTE(AP$6,"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199))*HLOOKUP(LEFT(TRIM(AP$6),FIND("~",SUBSTITUTE(AP$6," ","~",LEN(TRIM(AP$6))-LEN(SUBSTITUTE(TRIM(AP$6)," ",""))))-1)&amp;" Total",$B$6:$BB$305,ROW($A199)-5,FALSE))</f>
        <v>0</v>
      </c>
      <c r="AQ199" s="143">
        <f ca="1">IF(AQ$5&lt;&gt;"",HLOOKUP(AQ$5,Functionalization!$G$6:$R$305,ROW($A199)-5,FALSE),IFERROR(INDEX(AQ$269:AQ$305,MATCH($F199,$B$269:$B$305,0))/VLOOKUP($F199,$B$269:$BB$305,MATCH(LEFT(TRIM(AQ$6),FIND("~",SUBSTITUTE(AQ$6,"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199))*HLOOKUP(LEFT(TRIM(AQ$6),FIND("~",SUBSTITUTE(AQ$6," ","~",LEN(TRIM(AQ$6))-LEN(SUBSTITUTE(TRIM(AQ$6)," ",""))))-1)&amp;" Total",$B$6:$BB$305,ROW($A199)-5,FALSE))</f>
        <v>0</v>
      </c>
      <c r="AR199" s="143">
        <f ca="1">IF(AR$5&lt;&gt;"",HLOOKUP(AR$5,Functionalization!$G$6:$R$305,ROW($A199)-5,FALSE),IFERROR(INDEX(AR$269:AR$305,MATCH($F199,$B$269:$B$305,0))/VLOOKUP($F199,$B$269:$BB$305,MATCH(LEFT(TRIM(AR$6),FIND("~",SUBSTITUTE(AR$6,"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199))*HLOOKUP(LEFT(TRIM(AR$6),FIND("~",SUBSTITUTE(AR$6," ","~",LEN(TRIM(AR$6))-LEN(SUBSTITUTE(TRIM(AR$6)," ",""))))-1)&amp;" Total",$B$6:$BB$305,ROW($A199)-5,FALSE))</f>
        <v>0</v>
      </c>
      <c r="AS199" s="143">
        <f ca="1">IF(AS$5&lt;&gt;"",HLOOKUP(AS$5,Functionalization!$G$6:$R$305,ROW($A199)-5,FALSE),IFERROR(INDEX(AS$269:AS$305,MATCH($F199,$B$269:$B$305,0))/VLOOKUP($F199,$B$269:$BB$305,MATCH(LEFT(TRIM(AS$6),FIND("~",SUBSTITUTE(AS$6,"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199))*HLOOKUP(LEFT(TRIM(AS$6),FIND("~",SUBSTITUTE(AS$6," ","~",LEN(TRIM(AS$6))-LEN(SUBSTITUTE(TRIM(AS$6)," ",""))))-1)&amp;" Total",$B$6:$BB$305,ROW($A199)-5,FALSE))</f>
        <v>0</v>
      </c>
      <c r="AT199" s="143">
        <f ca="1">IF(AT$5&lt;&gt;"",HLOOKUP(AT$5,Functionalization!$G$6:$R$305,ROW($A199)-5,FALSE),IFERROR(INDEX(AT$269:AT$305,MATCH($F199,$B$269:$B$305,0))/VLOOKUP($F199,$B$269:$BB$305,MATCH(LEFT(TRIM(AT$6),FIND("~",SUBSTITUTE(AT$6,"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199))*HLOOKUP(LEFT(TRIM(AT$6),FIND("~",SUBSTITUTE(AT$6," ","~",LEN(TRIM(AT$6))-LEN(SUBSTITUTE(TRIM(AT$6)," ",""))))-1)&amp;" Total",$B$6:$BB$305,ROW($A199)-5,FALSE))</f>
        <v>0</v>
      </c>
      <c r="AU199" s="143">
        <f ca="1">IF(AU$5&lt;&gt;"",HLOOKUP(AU$5,Functionalization!$G$6:$R$305,ROW($A199)-5,FALSE),IFERROR(INDEX(AU$269:AU$305,MATCH($F199,$B$269:$B$305,0))/VLOOKUP($F199,$B$269:$BB$305,MATCH(LEFT(TRIM(AU$6),FIND("~",SUBSTITUTE(AU$6,"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199))*HLOOKUP(LEFT(TRIM(AU$6),FIND("~",SUBSTITUTE(AU$6," ","~",LEN(TRIM(AU$6))-LEN(SUBSTITUTE(TRIM(AU$6)," ",""))))-1)&amp;" Total",$B$6:$BB$305,ROW($A199)-5,FALSE))</f>
        <v>0</v>
      </c>
      <c r="AV199" s="143">
        <f ca="1">IF(AV$5&lt;&gt;"",HLOOKUP(AV$5,Functionalization!$G$6:$R$305,ROW($A199)-5,FALSE),IFERROR(INDEX(AV$269:AV$305,MATCH($F199,$B$269:$B$305,0))/VLOOKUP($F199,$B$269:$BB$305,MATCH(LEFT(TRIM(AV$6),FIND("~",SUBSTITUTE(AV$6,"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199))*HLOOKUP(LEFT(TRIM(AV$6),FIND("~",SUBSTITUTE(AV$6," ","~",LEN(TRIM(AV$6))-LEN(SUBSTITUTE(TRIM(AV$6)," ",""))))-1)&amp;" Total",$B$6:$BB$305,ROW($A199)-5,FALSE))</f>
        <v>0</v>
      </c>
      <c r="AW199" s="143">
        <f ca="1">IF(AW$5&lt;&gt;"",HLOOKUP(AW$5,Functionalization!$G$6:$R$305,ROW($A199)-5,FALSE),IFERROR(INDEX(AW$269:AW$305,MATCH($F199,$B$269:$B$305,0))/VLOOKUP($F199,$B$269:$BB$305,MATCH(LEFT(TRIM(AW$6),FIND("~",SUBSTITUTE(AW$6,"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199))*HLOOKUP(LEFT(TRIM(AW$6),FIND("~",SUBSTITUTE(AW$6," ","~",LEN(TRIM(AW$6))-LEN(SUBSTITUTE(TRIM(AW$6)," ",""))))-1)&amp;" Total",$B$6:$BB$305,ROW($A199)-5,FALSE))</f>
        <v>0</v>
      </c>
      <c r="AX199" s="143">
        <f ca="1">IF(AX$5&lt;&gt;"",HLOOKUP(AX$5,Functionalization!$G$6:$R$305,ROW($A199)-5,FALSE),IFERROR(INDEX(AX$269:AX$305,MATCH($F199,$B$269:$B$305,0))/VLOOKUP($F199,$B$269:$BB$305,MATCH(LEFT(TRIM(AX$6),FIND("~",SUBSTITUTE(AX$6,"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199))*HLOOKUP(LEFT(TRIM(AX$6),FIND("~",SUBSTITUTE(AX$6," ","~",LEN(TRIM(AX$6))-LEN(SUBSTITUTE(TRIM(AX$6)," ",""))))-1)&amp;" Total",$B$6:$BB$305,ROW($A199)-5,FALSE))</f>
        <v>0</v>
      </c>
      <c r="AY199" s="143">
        <f ca="1">IF(AY$5&lt;&gt;"",HLOOKUP(AY$5,Functionalization!$G$6:$R$305,ROW($A199)-5,FALSE),IFERROR(INDEX(AY$269:AY$305,MATCH($F199,$B$269:$B$305,0))/VLOOKUP($F199,$B$269:$BB$305,MATCH(LEFT(TRIM(AY$6),FIND("~",SUBSTITUTE(AY$6,"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199))*HLOOKUP(LEFT(TRIM(AY$6),FIND("~",SUBSTITUTE(AY$6," ","~",LEN(TRIM(AY$6))-LEN(SUBSTITUTE(TRIM(AY$6)," ",""))))-1)&amp;" Total",$B$6:$BB$305,ROW($A199)-5,FALSE))</f>
        <v>0</v>
      </c>
      <c r="AZ199" s="143">
        <f ca="1">IF(AZ$5&lt;&gt;"",HLOOKUP(AZ$5,Functionalization!$G$6:$R$305,ROW($A199)-5,FALSE),IFERROR(INDEX(AZ$269:AZ$305,MATCH($F199,$B$269:$B$305,0))/VLOOKUP($F199,$B$269:$BB$305,MATCH(LEFT(TRIM(AZ$6),FIND("~",SUBSTITUTE(AZ$6,"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199))*HLOOKUP(LEFT(TRIM(AZ$6),FIND("~",SUBSTITUTE(AZ$6," ","~",LEN(TRIM(AZ$6))-LEN(SUBSTITUTE(TRIM(AZ$6)," ",""))))-1)&amp;" Total",$B$6:$BB$305,ROW($A199)-5,FALSE))</f>
        <v>0</v>
      </c>
      <c r="BA199" s="143">
        <f ca="1">IF(BA$5&lt;&gt;"",HLOOKUP(BA$5,Functionalization!$G$6:$R$305,ROW($A199)-5,FALSE),IFERROR(INDEX(BA$269:BA$305,MATCH($F199,$B$269:$B$305,0))/VLOOKUP($F199,$B$269:$BB$305,MATCH(LEFT(TRIM(BA$6),FIND("~",SUBSTITUTE(BA$6,"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199))*HLOOKUP(LEFT(TRIM(BA$6),FIND("~",SUBSTITUTE(BA$6," ","~",LEN(TRIM(BA$6))-LEN(SUBSTITUTE(TRIM(BA$6)," ",""))))-1)&amp;" Total",$B$6:$BB$305,ROW($A199)-5,FALSE))</f>
        <v>0</v>
      </c>
      <c r="BB199" s="143">
        <f ca="1">IF(BB$5&lt;&gt;"",HLOOKUP(BB$5,Functionalization!$G$6:$R$305,ROW($A199)-5,FALSE),IFERROR(INDEX(BB$269:BB$305,MATCH($F199,$B$269:$B$305,0))/VLOOKUP($F199,$B$269:$BB$305,MATCH(LEFT(TRIM(BB$6),FIND("~",SUBSTITUTE(BB$6,"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199))*HLOOKUP(LEFT(TRIM(BB$6),FIND("~",SUBSTITUTE(BB$6," ","~",LEN(TRIM(BB$6))-LEN(SUBSTITUTE(TRIM(BB$6)," ",""))))-1)&amp;" Total",$B$6:$BB$305,ROW($A199)-5,FALSE))</f>
        <v>0</v>
      </c>
      <c r="BD199" s="79">
        <f ca="1">IFERROR(IF(SUMIF($G$6:$BB$6,BD$6&amp;" Total",$G199:$BB199)-(SUMIF($G$6:$BB$6,BD$6&amp;" "&amp;'Input-Func_Class'!$D$22,$G199:$BB199)+IFERROR(SUMIF($G$6:$BB$6,BD$6&amp;" "&amp;'Input-Func_Class'!$E$22,$G199:$BB199),SUMIF($G$6:$BB$6,BD$6&amp;" "&amp;'Input-Func_Class'!$B$24,$G199:$BB199))+SUMIF($G$6:$BB$6,BD$6&amp;" "&amp;'Input-Func_Class'!$F$22,$G199:$BB199))&lt;Check_Limit,0,1),1)</f>
        <v>0</v>
      </c>
      <c r="BE199" s="79">
        <f ca="1">IFERROR(IF(SUMIF($G$6:$BB$6,BE$6&amp;" Total",$G199:$BB199)-(SUMIF($G$6:$BB$6,BE$6&amp;" "&amp;'Input-Func_Class'!$D$22,$G199:$BB199)+IFERROR(SUMIF($G$6:$BB$6,BE$6&amp;" "&amp;'Input-Func_Class'!$E$22,$G199:$BB199),SUMIF($G$6:$BB$6,BE$6&amp;" "&amp;'Input-Func_Class'!$B$24,$G199:$BB199))+SUMIF($G$6:$BB$6,BE$6&amp;" "&amp;'Input-Func_Class'!$F$22,$G199:$BB199))&lt;Check_Limit,0,1),1)</f>
        <v>0</v>
      </c>
      <c r="BF199" s="79">
        <f ca="1">IFERROR(IF(SUMIF($G$6:$BB$6,BF$6&amp;" Total",$G199:$BB199)-(SUMIF($G$6:$BB$6,BF$6&amp;" "&amp;'Input-Func_Class'!$D$22,$G199:$BB199)+IFERROR(SUMIF($G$6:$BB$6,BF$6&amp;" "&amp;'Input-Func_Class'!$E$22,$G199:$BB199),SUMIF($G$6:$BB$6,BF$6&amp;" "&amp;'Input-Func_Class'!$B$24,$G199:$BB199))+SUMIF($G$6:$BB$6,BF$6&amp;" "&amp;'Input-Func_Class'!$F$22,$G199:$BB199))&lt;Check_Limit,0,1),1)</f>
        <v>0</v>
      </c>
      <c r="BG199" s="79">
        <f ca="1">IFERROR(IF(SUMIF($G$6:$BB$6,BG$6&amp;" Total",$G199:$BB199)-(SUMIF($G$6:$BB$6,BG$6&amp;" "&amp;'Input-Func_Class'!$D$22,$G199:$BB199)+IFERROR(SUMIF($G$6:$BB$6,BG$6&amp;" "&amp;'Input-Func_Class'!$E$22,$G199:$BB199),SUMIF($G$6:$BB$6,BG$6&amp;" "&amp;'Input-Func_Class'!$B$24,$G199:$BB199))+SUMIF($G$6:$BB$6,BG$6&amp;" "&amp;'Input-Func_Class'!$F$22,$G199:$BB199))&lt;Check_Limit,0,1),1)</f>
        <v>0</v>
      </c>
      <c r="BH199" s="79">
        <f ca="1">IFERROR(IF(SUMIF($G$6:$BB$6,BH$6&amp;" Total",$G199:$BB199)-(SUMIF($G$6:$BB$6,BH$6&amp;" "&amp;'Input-Func_Class'!$D$22,$G199:$BB199)+IFERROR(SUMIF($G$6:$BB$6,BH$6&amp;" "&amp;'Input-Func_Class'!$E$22,$G199:$BB199),SUMIF($G$6:$BB$6,BH$6&amp;" "&amp;'Input-Func_Class'!$B$24,$G199:$BB199))+SUMIF($G$6:$BB$6,BH$6&amp;" "&amp;'Input-Func_Class'!$F$22,$G199:$BB199))&lt;Check_Limit,0,1),1)</f>
        <v>0</v>
      </c>
      <c r="BI199" s="79">
        <f ca="1">IFERROR(IF(SUMIF($G$6:$BB$6,BI$6&amp;" Total",$G199:$BB199)-(SUMIF($G$6:$BB$6,BI$6&amp;" "&amp;'Input-Func_Class'!$D$22,$G199:$BB199)+IFERROR(SUMIF($G$6:$BB$6,BI$6&amp;" "&amp;'Input-Func_Class'!$E$22,$G199:$BB199),SUMIF($G$6:$BB$6,BI$6&amp;" "&amp;'Input-Func_Class'!$B$24,$G199:$BB199))+SUMIF($G$6:$BB$6,BI$6&amp;" "&amp;'Input-Func_Class'!$F$22,$G199:$BB199))&lt;Check_Limit,0,1),1)</f>
        <v>0</v>
      </c>
      <c r="BJ199" s="79">
        <f ca="1">IFERROR(IF(SUMIF($G$6:$BB$6,BJ$6&amp;" Total",$G199:$BB199)-(SUMIF($G$6:$BB$6,BJ$6&amp;" "&amp;'Input-Func_Class'!$D$22,$G199:$BB199)+IFERROR(SUMIF($G$6:$BB$6,BJ$6&amp;" "&amp;'Input-Func_Class'!$E$22,$G199:$BB199),SUMIF($G$6:$BB$6,BJ$6&amp;" "&amp;'Input-Func_Class'!$B$24,$G199:$BB199))+SUMIF($G$6:$BB$6,BJ$6&amp;" "&amp;'Input-Func_Class'!$F$22,$G199:$BB199))&lt;Check_Limit,0,1),1)</f>
        <v>0</v>
      </c>
      <c r="BK199" s="79">
        <f ca="1">IFERROR(IF(SUMIF($G$6:$BB$6,BK$6&amp;" Total",$G199:$BB199)-(SUMIF($G$6:$BB$6,BK$6&amp;" "&amp;'Input-Func_Class'!$D$22,$G199:$BB199)+IFERROR(SUMIF($G$6:$BB$6,BK$6&amp;" "&amp;'Input-Func_Class'!$E$22,$G199:$BB199),SUMIF($G$6:$BB$6,BK$6&amp;" "&amp;'Input-Func_Class'!$B$24,$G199:$BB199))+SUMIF($G$6:$BB$6,BK$6&amp;" "&amp;'Input-Func_Class'!$F$22,$G199:$BB199))&lt;Check_Limit,0,1),1)</f>
        <v>0</v>
      </c>
      <c r="BL199" s="79">
        <f ca="1">IFERROR(IF(SUMIF($G$6:$BB$6,BL$6&amp;" Total",$G199:$BB199)-(SUMIF($G$6:$BB$6,BL$6&amp;" "&amp;'Input-Func_Class'!$D$22,$G199:$BB199)+IFERROR(SUMIF($G$6:$BB$6,BL$6&amp;" "&amp;'Input-Func_Class'!$E$22,$G199:$BB199),SUMIF($G$6:$BB$6,BL$6&amp;" "&amp;'Input-Func_Class'!$B$24,$G199:$BB199))+SUMIF($G$6:$BB$6,BL$6&amp;" "&amp;'Input-Func_Class'!$F$22,$G199:$BB199))&lt;Check_Limit,0,1),1)</f>
        <v>0</v>
      </c>
      <c r="BM199" s="79">
        <f ca="1">IFERROR(IF(SUMIF($G$6:$BB$6,BM$6&amp;" Total",$G199:$BB199)-(SUMIF($G$6:$BB$6,BM$6&amp;" "&amp;'Input-Func_Class'!$D$22,$G199:$BB199)+IFERROR(SUMIF($G$6:$BB$6,BM$6&amp;" "&amp;'Input-Func_Class'!$E$22,$G199:$BB199),SUMIF($G$6:$BB$6,BM$6&amp;" "&amp;'Input-Func_Class'!$B$24,$G199:$BB199))+SUMIF($G$6:$BB$6,BM$6&amp;" "&amp;'Input-Func_Class'!$F$22,$G199:$BB199))&lt;Check_Limit,0,1),1)</f>
        <v>0</v>
      </c>
      <c r="BN199" s="79">
        <f ca="1">IFERROR(IF(SUMIF($G$6:$BB$6,BN$6&amp;" Total",$G199:$BB199)-(SUMIF($G$6:$BB$6,BN$6&amp;" "&amp;'Input-Func_Class'!$D$22,$G199:$BB199)+IFERROR(SUMIF($G$6:$BB$6,BN$6&amp;" "&amp;'Input-Func_Class'!$E$22,$G199:$BB199),SUMIF($G$6:$BB$6,BN$6&amp;" "&amp;'Input-Func_Class'!$B$24,$G199:$BB199))+SUMIF($G$6:$BB$6,BN$6&amp;" "&amp;'Input-Func_Class'!$F$22,$G199:$BB199))&lt;Check_Limit,0,1),1)</f>
        <v>0</v>
      </c>
      <c r="BO199" s="79">
        <f ca="1">IFERROR(IF(SUMIF($G$6:$BB$6,BO$6&amp;" Total",$G199:$BB199)-(SUMIF($G$6:$BB$6,BO$6&amp;" "&amp;'Input-Func_Class'!$D$22,$G199:$BB199)+IFERROR(SUMIF($G$6:$BB$6,BO$6&amp;" "&amp;'Input-Func_Class'!$E$22,$G199:$BB199),SUMIF($G$6:$BB$6,BO$6&amp;" "&amp;'Input-Func_Class'!$B$24,$G199:$BB199))+SUMIF($G$6:$BB$6,BO$6&amp;" "&amp;'Input-Func_Class'!$F$22,$G199:$BB199))&lt;Check_Limit,0,1),1)</f>
        <v>0</v>
      </c>
    </row>
    <row r="200" spans="1:67" outlineLevel="1">
      <c r="A200" s="113">
        <f>IF(ISBLANK('Input-Accounts'!A200),"",'Input-Accounts'!A200)</f>
        <v>171</v>
      </c>
      <c r="B200" s="17" t="str">
        <f>IF(ISBLANK('Input-Accounts'!B200),"",'Input-Accounts'!B200)</f>
        <v>Misc. Intangible Plant</v>
      </c>
      <c r="C200" s="113">
        <f>IF(ISBLANK('Input-Accounts'!C200),"",'Input-Accounts'!C200)</f>
        <v>303</v>
      </c>
      <c r="D200" s="143">
        <f>Functionalization!$D200</f>
        <v>3451568.5200000005</v>
      </c>
      <c r="E200" s="143">
        <f t="shared" ca="1" si="48"/>
        <v>0</v>
      </c>
      <c r="F200" s="89" t="str">
        <f>IF($D200=0,"-",IF('Input-Accounts'!$E200&lt;&gt;0,'Input-Accounts'!$E200,'Input-Accounts'!$G200))</f>
        <v>INT_INTANGIBLE</v>
      </c>
      <c r="G200" s="143">
        <f ca="1">IF(G$5&lt;&gt;"",HLOOKUP(G$5,Functionalization!$G$6:$R$305,ROW($A200)-5,FALSE),IFERROR(INDEX(G$269:G$305,MATCH($F200,$B$269:$B$305,0))/VLOOKUP($F200,$B$269:$BB$305,MATCH(LEFT(TRIM(G$6),FIND("~",SUBSTITUTE(G$6,"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200))*HLOOKUP(LEFT(TRIM(G$6),FIND("~",SUBSTITUTE(G$6," ","~",LEN(TRIM(G$6))-LEN(SUBSTITUTE(TRIM(G$6)," ",""))))-1)&amp;" Total",$B$6:$BB$305,ROW($A200)-5,FALSE))</f>
        <v>0</v>
      </c>
      <c r="H200" s="143">
        <f ca="1">IF(H$5&lt;&gt;"",HLOOKUP(H$5,Functionalization!$G$6:$R$305,ROW($A200)-5,FALSE),IFERROR(INDEX(H$269:H$305,MATCH($F200,$B$269:$B$305,0))/VLOOKUP($F200,$B$269:$BB$305,MATCH(LEFT(TRIM(H$6),FIND("~",SUBSTITUTE(H$6,"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200))*HLOOKUP(LEFT(TRIM(H$6),FIND("~",SUBSTITUTE(H$6," ","~",LEN(TRIM(H$6))-LEN(SUBSTITUTE(TRIM(H$6)," ",""))))-1)&amp;" Total",$B$6:$BB$305,ROW($A200)-5,FALSE))</f>
        <v>0</v>
      </c>
      <c r="I200" s="143">
        <f ca="1">IF(I$5&lt;&gt;"",HLOOKUP(I$5,Functionalization!$G$6:$R$305,ROW($A200)-5,FALSE),IFERROR(INDEX(I$269:I$305,MATCH($F200,$B$269:$B$305,0))/VLOOKUP($F200,$B$269:$BB$305,MATCH(LEFT(TRIM(I$6),FIND("~",SUBSTITUTE(I$6,"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200))*HLOOKUP(LEFT(TRIM(I$6),FIND("~",SUBSTITUTE(I$6," ","~",LEN(TRIM(I$6))-LEN(SUBSTITUTE(TRIM(I$6)," ",""))))-1)&amp;" Total",$B$6:$BB$305,ROW($A200)-5,FALSE))</f>
        <v>0</v>
      </c>
      <c r="J200" s="143">
        <f ca="1">IF(J$5&lt;&gt;"",HLOOKUP(J$5,Functionalization!$G$6:$R$305,ROW($A200)-5,FALSE),IFERROR(INDEX(J$269:J$305,MATCH($F200,$B$269:$B$305,0))/VLOOKUP($F200,$B$269:$BB$305,MATCH(LEFT(TRIM(J$6),FIND("~",SUBSTITUTE(J$6,"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200))*HLOOKUP(LEFT(TRIM(J$6),FIND("~",SUBSTITUTE(J$6," ","~",LEN(TRIM(J$6))-LEN(SUBSTITUTE(TRIM(J$6)," ",""))))-1)&amp;" Total",$B$6:$BB$305,ROW($A200)-5,FALSE))</f>
        <v>0</v>
      </c>
      <c r="K200" s="143">
        <f ca="1">IF(K$5&lt;&gt;"",HLOOKUP(K$5,Functionalization!$G$6:$R$305,ROW($A200)-5,FALSE),IFERROR(INDEX(K$269:K$305,MATCH($F200,$B$269:$B$305,0))/VLOOKUP($F200,$B$269:$BB$305,MATCH(LEFT(TRIM(K$6),FIND("~",SUBSTITUTE(K$6,"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200))*HLOOKUP(LEFT(TRIM(K$6),FIND("~",SUBSTITUTE(K$6," ","~",LEN(TRIM(K$6))-LEN(SUBSTITUTE(TRIM(K$6)," ",""))))-1)&amp;" Total",$B$6:$BB$305,ROW($A200)-5,FALSE))</f>
        <v>125946.5465833372</v>
      </c>
      <c r="L200" s="143">
        <f ca="1">IF(L$5&lt;&gt;"",HLOOKUP(L$5,Functionalization!$G$6:$R$305,ROW($A200)-5,FALSE),IFERROR(INDEX(L$269:L$305,MATCH($F200,$B$269:$B$305,0))/VLOOKUP($F200,$B$269:$BB$305,MATCH(LEFT(TRIM(L$6),FIND("~",SUBSTITUTE(L$6,"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200))*HLOOKUP(LEFT(TRIM(L$6),FIND("~",SUBSTITUTE(L$6," ","~",LEN(TRIM(L$6))-LEN(SUBSTITUTE(TRIM(L$6)," ",""))))-1)&amp;" Total",$B$6:$BB$305,ROW($A200)-5,FALSE))</f>
        <v>41127.395323510995</v>
      </c>
      <c r="M200" s="143">
        <f ca="1">IF(M$5&lt;&gt;"",HLOOKUP(M$5,Functionalization!$G$6:$R$305,ROW($A200)-5,FALSE),IFERROR(INDEX(M$269:M$305,MATCH($F200,$B$269:$B$305,0))/VLOOKUP($F200,$B$269:$BB$305,MATCH(LEFT(TRIM(M$6),FIND("~",SUBSTITUTE(M$6,"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200))*HLOOKUP(LEFT(TRIM(M$6),FIND("~",SUBSTITUTE(M$6," ","~",LEN(TRIM(M$6))-LEN(SUBSTITUTE(TRIM(M$6)," ",""))))-1)&amp;" Total",$B$6:$BB$305,ROW($A200)-5,FALSE))</f>
        <v>84819.151259826191</v>
      </c>
      <c r="N200" s="143">
        <f ca="1">IF(N$5&lt;&gt;"",HLOOKUP(N$5,Functionalization!$G$6:$R$305,ROW($A200)-5,FALSE),IFERROR(INDEX(N$269:N$305,MATCH($F200,$B$269:$B$305,0))/VLOOKUP($F200,$B$269:$BB$305,MATCH(LEFT(TRIM(N$6),FIND("~",SUBSTITUTE(N$6,"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200))*HLOOKUP(LEFT(TRIM(N$6),FIND("~",SUBSTITUTE(N$6," ","~",LEN(TRIM(N$6))-LEN(SUBSTITUTE(TRIM(N$6)," ",""))))-1)&amp;" Total",$B$6:$BB$305,ROW($A200)-5,FALSE))</f>
        <v>0</v>
      </c>
      <c r="O200" s="143">
        <f ca="1">IF(O$5&lt;&gt;"",HLOOKUP(O$5,Functionalization!$G$6:$R$305,ROW($A200)-5,FALSE),IFERROR(INDEX(O$269:O$305,MATCH($F200,$B$269:$B$305,0))/VLOOKUP($F200,$B$269:$BB$305,MATCH(LEFT(TRIM(O$6),FIND("~",SUBSTITUTE(O$6,"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200))*HLOOKUP(LEFT(TRIM(O$6),FIND("~",SUBSTITUTE(O$6," ","~",LEN(TRIM(O$6))-LEN(SUBSTITUTE(TRIM(O$6)," ",""))))-1)&amp;" Total",$B$6:$BB$305,ROW($A200)-5,FALSE))</f>
        <v>3325621.9734166632</v>
      </c>
      <c r="P200" s="143">
        <f ca="1">IF(P$5&lt;&gt;"",HLOOKUP(P$5,Functionalization!$G$6:$R$305,ROW($A200)-5,FALSE),IFERROR(INDEX(P$269:P$305,MATCH($F200,$B$269:$B$305,0))/VLOOKUP($F200,$B$269:$BB$305,MATCH(LEFT(TRIM(P$6),FIND("~",SUBSTITUTE(P$6,"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200))*HLOOKUP(LEFT(TRIM(P$6),FIND("~",SUBSTITUTE(P$6," ","~",LEN(TRIM(P$6))-LEN(SUBSTITUTE(TRIM(P$6)," ",""))))-1)&amp;" Total",$B$6:$BB$305,ROW($A200)-5,FALSE))</f>
        <v>1416889.8805257271</v>
      </c>
      <c r="Q200" s="143">
        <f ca="1">IF(Q$5&lt;&gt;"",HLOOKUP(Q$5,Functionalization!$G$6:$R$305,ROW($A200)-5,FALSE),IFERROR(INDEX(Q$269:Q$305,MATCH($F200,$B$269:$B$305,0))/VLOOKUP($F200,$B$269:$BB$305,MATCH(LEFT(TRIM(Q$6),FIND("~",SUBSTITUTE(Q$6,"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200))*HLOOKUP(LEFT(TRIM(Q$6),FIND("~",SUBSTITUTE(Q$6," ","~",LEN(TRIM(Q$6))-LEN(SUBSTITUTE(TRIM(Q$6)," ",""))))-1)&amp;" Total",$B$6:$BB$305,ROW($A200)-5,FALSE))</f>
        <v>0</v>
      </c>
      <c r="R200" s="143">
        <f ca="1">IF(R$5&lt;&gt;"",HLOOKUP(R$5,Functionalization!$G$6:$R$305,ROW($A200)-5,FALSE),IFERROR(INDEX(R$269:R$305,MATCH($F200,$B$269:$B$305,0))/VLOOKUP($F200,$B$269:$BB$305,MATCH(LEFT(TRIM(R$6),FIND("~",SUBSTITUTE(R$6,"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200))*HLOOKUP(LEFT(TRIM(R$6),FIND("~",SUBSTITUTE(R$6," ","~",LEN(TRIM(R$6))-LEN(SUBSTITUTE(TRIM(R$6)," ",""))))-1)&amp;" Total",$B$6:$BB$305,ROW($A200)-5,FALSE))</f>
        <v>1908732.0928909366</v>
      </c>
      <c r="S200" s="143">
        <f ca="1">IF(S$5&lt;&gt;"",HLOOKUP(S$5,Functionalization!$G$6:$R$305,ROW($A200)-5,FALSE),IFERROR(INDEX(S$269:S$305,MATCH($F200,$B$269:$B$305,0))/VLOOKUP($F200,$B$269:$BB$305,MATCH(LEFT(TRIM(S$6),FIND("~",SUBSTITUTE(S$6,"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200))*HLOOKUP(LEFT(TRIM(S$6),FIND("~",SUBSTITUTE(S$6," ","~",LEN(TRIM(S$6))-LEN(SUBSTITUTE(TRIM(S$6)," ",""))))-1)&amp;" Total",$B$6:$BB$305,ROW($A200)-5,FALSE))</f>
        <v>0</v>
      </c>
      <c r="T200" s="143">
        <f ca="1">IF(T$5&lt;&gt;"",HLOOKUP(T$5,Functionalization!$G$6:$R$305,ROW($A200)-5,FALSE),IFERROR(INDEX(T$269:T$305,MATCH($F200,$B$269:$B$305,0))/VLOOKUP($F200,$B$269:$BB$305,MATCH(LEFT(TRIM(T$6),FIND("~",SUBSTITUTE(T$6,"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200))*HLOOKUP(LEFT(TRIM(T$6),FIND("~",SUBSTITUTE(T$6," ","~",LEN(TRIM(T$6))-LEN(SUBSTITUTE(TRIM(T$6)," ",""))))-1)&amp;" Total",$B$6:$BB$305,ROW($A200)-5,FALSE))</f>
        <v>0</v>
      </c>
      <c r="U200" s="143">
        <f ca="1">IF(U$5&lt;&gt;"",HLOOKUP(U$5,Functionalization!$G$6:$R$305,ROW($A200)-5,FALSE),IFERROR(INDEX(U$269:U$305,MATCH($F200,$B$269:$B$305,0))/VLOOKUP($F200,$B$269:$BB$305,MATCH(LEFT(TRIM(U$6),FIND("~",SUBSTITUTE(U$6,"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200))*HLOOKUP(LEFT(TRIM(U$6),FIND("~",SUBSTITUTE(U$6," ","~",LEN(TRIM(U$6))-LEN(SUBSTITUTE(TRIM(U$6)," ",""))))-1)&amp;" Total",$B$6:$BB$305,ROW($A200)-5,FALSE))</f>
        <v>0</v>
      </c>
      <c r="V200" s="143">
        <f ca="1">IF(V$5&lt;&gt;"",HLOOKUP(V$5,Functionalization!$G$6:$R$305,ROW($A200)-5,FALSE),IFERROR(INDEX(V$269:V$305,MATCH($F200,$B$269:$B$305,0))/VLOOKUP($F200,$B$269:$BB$305,MATCH(LEFT(TRIM(V$6),FIND("~",SUBSTITUTE(V$6,"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200))*HLOOKUP(LEFT(TRIM(V$6),FIND("~",SUBSTITUTE(V$6," ","~",LEN(TRIM(V$6))-LEN(SUBSTITUTE(TRIM(V$6)," ",""))))-1)&amp;" Total",$B$6:$BB$305,ROW($A200)-5,FALSE))</f>
        <v>0</v>
      </c>
      <c r="W200" s="143">
        <f ca="1">IF(W$5&lt;&gt;"",HLOOKUP(W$5,Functionalization!$G$6:$R$305,ROW($A200)-5,FALSE),IFERROR(INDEX(W$269:W$305,MATCH($F200,$B$269:$B$305,0))/VLOOKUP($F200,$B$269:$BB$305,MATCH(LEFT(TRIM(W$6),FIND("~",SUBSTITUTE(W$6,"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200))*HLOOKUP(LEFT(TRIM(W$6),FIND("~",SUBSTITUTE(W$6," ","~",LEN(TRIM(W$6))-LEN(SUBSTITUTE(TRIM(W$6)," ",""))))-1)&amp;" Total",$B$6:$BB$305,ROW($A200)-5,FALSE))</f>
        <v>0</v>
      </c>
      <c r="X200" s="143">
        <f ca="1">IF(X$5&lt;&gt;"",HLOOKUP(X$5,Functionalization!$G$6:$R$305,ROW($A200)-5,FALSE),IFERROR(INDEX(X$269:X$305,MATCH($F200,$B$269:$B$305,0))/VLOOKUP($F200,$B$269:$BB$305,MATCH(LEFT(TRIM(X$6),FIND("~",SUBSTITUTE(X$6,"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200))*HLOOKUP(LEFT(TRIM(X$6),FIND("~",SUBSTITUTE(X$6," ","~",LEN(TRIM(X$6))-LEN(SUBSTITUTE(TRIM(X$6)," ",""))))-1)&amp;" Total",$B$6:$BB$305,ROW($A200)-5,FALSE))</f>
        <v>0</v>
      </c>
      <c r="Y200" s="143">
        <f ca="1">IF(Y$5&lt;&gt;"",HLOOKUP(Y$5,Functionalization!$G$6:$R$305,ROW($A200)-5,FALSE),IFERROR(INDEX(Y$269:Y$305,MATCH($F200,$B$269:$B$305,0))/VLOOKUP($F200,$B$269:$BB$305,MATCH(LEFT(TRIM(Y$6),FIND("~",SUBSTITUTE(Y$6,"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200))*HLOOKUP(LEFT(TRIM(Y$6),FIND("~",SUBSTITUTE(Y$6," ","~",LEN(TRIM(Y$6))-LEN(SUBSTITUTE(TRIM(Y$6)," ",""))))-1)&amp;" Total",$B$6:$BB$305,ROW($A200)-5,FALSE))</f>
        <v>0</v>
      </c>
      <c r="Z200" s="143">
        <f ca="1">IF(Z$5&lt;&gt;"",HLOOKUP(Z$5,Functionalization!$G$6:$R$305,ROW($A200)-5,FALSE),IFERROR(INDEX(Z$269:Z$305,MATCH($F200,$B$269:$B$305,0))/VLOOKUP($F200,$B$269:$BB$305,MATCH(LEFT(TRIM(Z$6),FIND("~",SUBSTITUTE(Z$6,"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200))*HLOOKUP(LEFT(TRIM(Z$6),FIND("~",SUBSTITUTE(Z$6," ","~",LEN(TRIM(Z$6))-LEN(SUBSTITUTE(TRIM(Z$6)," ",""))))-1)&amp;" Total",$B$6:$BB$305,ROW($A200)-5,FALSE))</f>
        <v>0</v>
      </c>
      <c r="AA200" s="143">
        <f ca="1">IF(AA$5&lt;&gt;"",HLOOKUP(AA$5,Functionalization!$G$6:$R$305,ROW($A200)-5,FALSE),IFERROR(INDEX(AA$269:AA$305,MATCH($F200,$B$269:$B$305,0))/VLOOKUP($F200,$B$269:$BB$305,MATCH(LEFT(TRIM(AA$6),FIND("~",SUBSTITUTE(AA$6,"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200))*HLOOKUP(LEFT(TRIM(AA$6),FIND("~",SUBSTITUTE(AA$6," ","~",LEN(TRIM(AA$6))-LEN(SUBSTITUTE(TRIM(AA$6)," ",""))))-1)&amp;" Total",$B$6:$BB$305,ROW($A200)-5,FALSE))</f>
        <v>0</v>
      </c>
      <c r="AB200" s="143">
        <f ca="1">IF(AB$5&lt;&gt;"",HLOOKUP(AB$5,Functionalization!$G$6:$R$305,ROW($A200)-5,FALSE),IFERROR(INDEX(AB$269:AB$305,MATCH($F200,$B$269:$B$305,0))/VLOOKUP($F200,$B$269:$BB$305,MATCH(LEFT(TRIM(AB$6),FIND("~",SUBSTITUTE(AB$6,"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200))*HLOOKUP(LEFT(TRIM(AB$6),FIND("~",SUBSTITUTE(AB$6," ","~",LEN(TRIM(AB$6))-LEN(SUBSTITUTE(TRIM(AB$6)," ",""))))-1)&amp;" Total",$B$6:$BB$305,ROW($A200)-5,FALSE))</f>
        <v>0</v>
      </c>
      <c r="AC200" s="143">
        <f ca="1">IF(AC$5&lt;&gt;"",HLOOKUP(AC$5,Functionalization!$G$6:$R$305,ROW($A200)-5,FALSE),IFERROR(INDEX(AC$269:AC$305,MATCH($F200,$B$269:$B$305,0))/VLOOKUP($F200,$B$269:$BB$305,MATCH(LEFT(TRIM(AC$6),FIND("~",SUBSTITUTE(AC$6,"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200))*HLOOKUP(LEFT(TRIM(AC$6),FIND("~",SUBSTITUTE(AC$6," ","~",LEN(TRIM(AC$6))-LEN(SUBSTITUTE(TRIM(AC$6)," ",""))))-1)&amp;" Total",$B$6:$BB$305,ROW($A200)-5,FALSE))</f>
        <v>0</v>
      </c>
      <c r="AD200" s="143">
        <f ca="1">IF(AD$5&lt;&gt;"",HLOOKUP(AD$5,Functionalization!$G$6:$R$305,ROW($A200)-5,FALSE),IFERROR(INDEX(AD$269:AD$305,MATCH($F200,$B$269:$B$305,0))/VLOOKUP($F200,$B$269:$BB$305,MATCH(LEFT(TRIM(AD$6),FIND("~",SUBSTITUTE(AD$6,"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200))*HLOOKUP(LEFT(TRIM(AD$6),FIND("~",SUBSTITUTE(AD$6," ","~",LEN(TRIM(AD$6))-LEN(SUBSTITUTE(TRIM(AD$6)," ",""))))-1)&amp;" Total",$B$6:$BB$305,ROW($A200)-5,FALSE))</f>
        <v>0</v>
      </c>
      <c r="AE200" s="143">
        <f ca="1">IF(AE$5&lt;&gt;"",HLOOKUP(AE$5,Functionalization!$G$6:$R$305,ROW($A200)-5,FALSE),IFERROR(INDEX(AE$269:AE$305,MATCH($F200,$B$269:$B$305,0))/VLOOKUP($F200,$B$269:$BB$305,MATCH(LEFT(TRIM(AE$6),FIND("~",SUBSTITUTE(AE$6,"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200))*HLOOKUP(LEFT(TRIM(AE$6),FIND("~",SUBSTITUTE(AE$6," ","~",LEN(TRIM(AE$6))-LEN(SUBSTITUTE(TRIM(AE$6)," ",""))))-1)&amp;" Total",$B$6:$BB$305,ROW($A200)-5,FALSE))</f>
        <v>0</v>
      </c>
      <c r="AF200" s="143">
        <f ca="1">IF(AF$5&lt;&gt;"",HLOOKUP(AF$5,Functionalization!$G$6:$R$305,ROW($A200)-5,FALSE),IFERROR(INDEX(AF$269:AF$305,MATCH($F200,$B$269:$B$305,0))/VLOOKUP($F200,$B$269:$BB$305,MATCH(LEFT(TRIM(AF$6),FIND("~",SUBSTITUTE(AF$6,"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200))*HLOOKUP(LEFT(TRIM(AF$6),FIND("~",SUBSTITUTE(AF$6," ","~",LEN(TRIM(AF$6))-LEN(SUBSTITUTE(TRIM(AF$6)," ",""))))-1)&amp;" Total",$B$6:$BB$305,ROW($A200)-5,FALSE))</f>
        <v>0</v>
      </c>
      <c r="AG200" s="143">
        <f ca="1">IF(AG$5&lt;&gt;"",HLOOKUP(AG$5,Functionalization!$G$6:$R$305,ROW($A200)-5,FALSE),IFERROR(INDEX(AG$269:AG$305,MATCH($F200,$B$269:$B$305,0))/VLOOKUP($F200,$B$269:$BB$305,MATCH(LEFT(TRIM(AG$6),FIND("~",SUBSTITUTE(AG$6,"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200))*HLOOKUP(LEFT(TRIM(AG$6),FIND("~",SUBSTITUTE(AG$6," ","~",LEN(TRIM(AG$6))-LEN(SUBSTITUTE(TRIM(AG$6)," ",""))))-1)&amp;" Total",$B$6:$BB$305,ROW($A200)-5,FALSE))</f>
        <v>0</v>
      </c>
      <c r="AH200" s="143">
        <f ca="1">IF(AH$5&lt;&gt;"",HLOOKUP(AH$5,Functionalization!$G$6:$R$305,ROW($A200)-5,FALSE),IFERROR(INDEX(AH$269:AH$305,MATCH($F200,$B$269:$B$305,0))/VLOOKUP($F200,$B$269:$BB$305,MATCH(LEFT(TRIM(AH$6),FIND("~",SUBSTITUTE(AH$6,"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200))*HLOOKUP(LEFT(TRIM(AH$6),FIND("~",SUBSTITUTE(AH$6," ","~",LEN(TRIM(AH$6))-LEN(SUBSTITUTE(TRIM(AH$6)," ",""))))-1)&amp;" Total",$B$6:$BB$305,ROW($A200)-5,FALSE))</f>
        <v>0</v>
      </c>
      <c r="AI200" s="143">
        <f ca="1">IF(AI$5&lt;&gt;"",HLOOKUP(AI$5,Functionalization!$G$6:$R$305,ROW($A200)-5,FALSE),IFERROR(INDEX(AI$269:AI$305,MATCH($F200,$B$269:$B$305,0))/VLOOKUP($F200,$B$269:$BB$305,MATCH(LEFT(TRIM(AI$6),FIND("~",SUBSTITUTE(AI$6,"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200))*HLOOKUP(LEFT(TRIM(AI$6),FIND("~",SUBSTITUTE(AI$6," ","~",LEN(TRIM(AI$6))-LEN(SUBSTITUTE(TRIM(AI$6)," ",""))))-1)&amp;" Total",$B$6:$BB$305,ROW($A200)-5,FALSE))</f>
        <v>0</v>
      </c>
      <c r="AJ200" s="143">
        <f ca="1">IF(AJ$5&lt;&gt;"",HLOOKUP(AJ$5,Functionalization!$G$6:$R$305,ROW($A200)-5,FALSE),IFERROR(INDEX(AJ$269:AJ$305,MATCH($F200,$B$269:$B$305,0))/VLOOKUP($F200,$B$269:$BB$305,MATCH(LEFT(TRIM(AJ$6),FIND("~",SUBSTITUTE(AJ$6,"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200))*HLOOKUP(LEFT(TRIM(AJ$6),FIND("~",SUBSTITUTE(AJ$6," ","~",LEN(TRIM(AJ$6))-LEN(SUBSTITUTE(TRIM(AJ$6)," ",""))))-1)&amp;" Total",$B$6:$BB$305,ROW($A200)-5,FALSE))</f>
        <v>0</v>
      </c>
      <c r="AK200" s="143">
        <f ca="1">IF(AK$5&lt;&gt;"",HLOOKUP(AK$5,Functionalization!$G$6:$R$305,ROW($A200)-5,FALSE),IFERROR(INDEX(AK$269:AK$305,MATCH($F200,$B$269:$B$305,0))/VLOOKUP($F200,$B$269:$BB$305,MATCH(LEFT(TRIM(AK$6),FIND("~",SUBSTITUTE(AK$6,"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200))*HLOOKUP(LEFT(TRIM(AK$6),FIND("~",SUBSTITUTE(AK$6," ","~",LEN(TRIM(AK$6))-LEN(SUBSTITUTE(TRIM(AK$6)," ",""))))-1)&amp;" Total",$B$6:$BB$305,ROW($A200)-5,FALSE))</f>
        <v>0</v>
      </c>
      <c r="AL200" s="143">
        <f ca="1">IF(AL$5&lt;&gt;"",HLOOKUP(AL$5,Functionalization!$G$6:$R$305,ROW($A200)-5,FALSE),IFERROR(INDEX(AL$269:AL$305,MATCH($F200,$B$269:$B$305,0))/VLOOKUP($F200,$B$269:$BB$305,MATCH(LEFT(TRIM(AL$6),FIND("~",SUBSTITUTE(AL$6,"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200))*HLOOKUP(LEFT(TRIM(AL$6),FIND("~",SUBSTITUTE(AL$6," ","~",LEN(TRIM(AL$6))-LEN(SUBSTITUTE(TRIM(AL$6)," ",""))))-1)&amp;" Total",$B$6:$BB$305,ROW($A200)-5,FALSE))</f>
        <v>0</v>
      </c>
      <c r="AM200" s="143">
        <f ca="1">IF(AM$5&lt;&gt;"",HLOOKUP(AM$5,Functionalization!$G$6:$R$305,ROW($A200)-5,FALSE),IFERROR(INDEX(AM$269:AM$305,MATCH($F200,$B$269:$B$305,0))/VLOOKUP($F200,$B$269:$BB$305,MATCH(LEFT(TRIM(AM$6),FIND("~",SUBSTITUTE(AM$6,"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200))*HLOOKUP(LEFT(TRIM(AM$6),FIND("~",SUBSTITUTE(AM$6," ","~",LEN(TRIM(AM$6))-LEN(SUBSTITUTE(TRIM(AM$6)," ",""))))-1)&amp;" Total",$B$6:$BB$305,ROW($A200)-5,FALSE))</f>
        <v>0</v>
      </c>
      <c r="AN200" s="143">
        <f ca="1">IF(AN$5&lt;&gt;"",HLOOKUP(AN$5,Functionalization!$G$6:$R$305,ROW($A200)-5,FALSE),IFERROR(INDEX(AN$269:AN$305,MATCH($F200,$B$269:$B$305,0))/VLOOKUP($F200,$B$269:$BB$305,MATCH(LEFT(TRIM(AN$6),FIND("~",SUBSTITUTE(AN$6,"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200))*HLOOKUP(LEFT(TRIM(AN$6),FIND("~",SUBSTITUTE(AN$6," ","~",LEN(TRIM(AN$6))-LEN(SUBSTITUTE(TRIM(AN$6)," ",""))))-1)&amp;" Total",$B$6:$BB$305,ROW($A200)-5,FALSE))</f>
        <v>0</v>
      </c>
      <c r="AO200" s="143">
        <f ca="1">IF(AO$5&lt;&gt;"",HLOOKUP(AO$5,Functionalization!$G$6:$R$305,ROW($A200)-5,FALSE),IFERROR(INDEX(AO$269:AO$305,MATCH($F200,$B$269:$B$305,0))/VLOOKUP($F200,$B$269:$BB$305,MATCH(LEFT(TRIM(AO$6),FIND("~",SUBSTITUTE(AO$6,"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200))*HLOOKUP(LEFT(TRIM(AO$6),FIND("~",SUBSTITUTE(AO$6," ","~",LEN(TRIM(AO$6))-LEN(SUBSTITUTE(TRIM(AO$6)," ",""))))-1)&amp;" Total",$B$6:$BB$305,ROW($A200)-5,FALSE))</f>
        <v>0</v>
      </c>
      <c r="AP200" s="143">
        <f ca="1">IF(AP$5&lt;&gt;"",HLOOKUP(AP$5,Functionalization!$G$6:$R$305,ROW($A200)-5,FALSE),IFERROR(INDEX(AP$269:AP$305,MATCH($F200,$B$269:$B$305,0))/VLOOKUP($F200,$B$269:$BB$305,MATCH(LEFT(TRIM(AP$6),FIND("~",SUBSTITUTE(AP$6,"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200))*HLOOKUP(LEFT(TRIM(AP$6),FIND("~",SUBSTITUTE(AP$6," ","~",LEN(TRIM(AP$6))-LEN(SUBSTITUTE(TRIM(AP$6)," ",""))))-1)&amp;" Total",$B$6:$BB$305,ROW($A200)-5,FALSE))</f>
        <v>0</v>
      </c>
      <c r="AQ200" s="143">
        <f ca="1">IF(AQ$5&lt;&gt;"",HLOOKUP(AQ$5,Functionalization!$G$6:$R$305,ROW($A200)-5,FALSE),IFERROR(INDEX(AQ$269:AQ$305,MATCH($F200,$B$269:$B$305,0))/VLOOKUP($F200,$B$269:$BB$305,MATCH(LEFT(TRIM(AQ$6),FIND("~",SUBSTITUTE(AQ$6,"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200))*HLOOKUP(LEFT(TRIM(AQ$6),FIND("~",SUBSTITUTE(AQ$6," ","~",LEN(TRIM(AQ$6))-LEN(SUBSTITUTE(TRIM(AQ$6)," ",""))))-1)&amp;" Total",$B$6:$BB$305,ROW($A200)-5,FALSE))</f>
        <v>0</v>
      </c>
      <c r="AR200" s="143">
        <f ca="1">IF(AR$5&lt;&gt;"",HLOOKUP(AR$5,Functionalization!$G$6:$R$305,ROW($A200)-5,FALSE),IFERROR(INDEX(AR$269:AR$305,MATCH($F200,$B$269:$B$305,0))/VLOOKUP($F200,$B$269:$BB$305,MATCH(LEFT(TRIM(AR$6),FIND("~",SUBSTITUTE(AR$6,"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200))*HLOOKUP(LEFT(TRIM(AR$6),FIND("~",SUBSTITUTE(AR$6," ","~",LEN(TRIM(AR$6))-LEN(SUBSTITUTE(TRIM(AR$6)," ",""))))-1)&amp;" Total",$B$6:$BB$305,ROW($A200)-5,FALSE))</f>
        <v>0</v>
      </c>
      <c r="AS200" s="143">
        <f ca="1">IF(AS$5&lt;&gt;"",HLOOKUP(AS$5,Functionalization!$G$6:$R$305,ROW($A200)-5,FALSE),IFERROR(INDEX(AS$269:AS$305,MATCH($F200,$B$269:$B$305,0))/VLOOKUP($F200,$B$269:$BB$305,MATCH(LEFT(TRIM(AS$6),FIND("~",SUBSTITUTE(AS$6,"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200))*HLOOKUP(LEFT(TRIM(AS$6),FIND("~",SUBSTITUTE(AS$6," ","~",LEN(TRIM(AS$6))-LEN(SUBSTITUTE(TRIM(AS$6)," ",""))))-1)&amp;" Total",$B$6:$BB$305,ROW($A200)-5,FALSE))</f>
        <v>0</v>
      </c>
      <c r="AT200" s="143">
        <f ca="1">IF(AT$5&lt;&gt;"",HLOOKUP(AT$5,Functionalization!$G$6:$R$305,ROW($A200)-5,FALSE),IFERROR(INDEX(AT$269:AT$305,MATCH($F200,$B$269:$B$305,0))/VLOOKUP($F200,$B$269:$BB$305,MATCH(LEFT(TRIM(AT$6),FIND("~",SUBSTITUTE(AT$6,"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200))*HLOOKUP(LEFT(TRIM(AT$6),FIND("~",SUBSTITUTE(AT$6," ","~",LEN(TRIM(AT$6))-LEN(SUBSTITUTE(TRIM(AT$6)," ",""))))-1)&amp;" Total",$B$6:$BB$305,ROW($A200)-5,FALSE))</f>
        <v>0</v>
      </c>
      <c r="AU200" s="143">
        <f ca="1">IF(AU$5&lt;&gt;"",HLOOKUP(AU$5,Functionalization!$G$6:$R$305,ROW($A200)-5,FALSE),IFERROR(INDEX(AU$269:AU$305,MATCH($F200,$B$269:$B$305,0))/VLOOKUP($F200,$B$269:$BB$305,MATCH(LEFT(TRIM(AU$6),FIND("~",SUBSTITUTE(AU$6,"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200))*HLOOKUP(LEFT(TRIM(AU$6),FIND("~",SUBSTITUTE(AU$6," ","~",LEN(TRIM(AU$6))-LEN(SUBSTITUTE(TRIM(AU$6)," ",""))))-1)&amp;" Total",$B$6:$BB$305,ROW($A200)-5,FALSE))</f>
        <v>0</v>
      </c>
      <c r="AV200" s="143">
        <f ca="1">IF(AV$5&lt;&gt;"",HLOOKUP(AV$5,Functionalization!$G$6:$R$305,ROW($A200)-5,FALSE),IFERROR(INDEX(AV$269:AV$305,MATCH($F200,$B$269:$B$305,0))/VLOOKUP($F200,$B$269:$BB$305,MATCH(LEFT(TRIM(AV$6),FIND("~",SUBSTITUTE(AV$6,"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200))*HLOOKUP(LEFT(TRIM(AV$6),FIND("~",SUBSTITUTE(AV$6," ","~",LEN(TRIM(AV$6))-LEN(SUBSTITUTE(TRIM(AV$6)," ",""))))-1)&amp;" Total",$B$6:$BB$305,ROW($A200)-5,FALSE))</f>
        <v>0</v>
      </c>
      <c r="AW200" s="143">
        <f ca="1">IF(AW$5&lt;&gt;"",HLOOKUP(AW$5,Functionalization!$G$6:$R$305,ROW($A200)-5,FALSE),IFERROR(INDEX(AW$269:AW$305,MATCH($F200,$B$269:$B$305,0))/VLOOKUP($F200,$B$269:$BB$305,MATCH(LEFT(TRIM(AW$6),FIND("~",SUBSTITUTE(AW$6,"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200))*HLOOKUP(LEFT(TRIM(AW$6),FIND("~",SUBSTITUTE(AW$6," ","~",LEN(TRIM(AW$6))-LEN(SUBSTITUTE(TRIM(AW$6)," ",""))))-1)&amp;" Total",$B$6:$BB$305,ROW($A200)-5,FALSE))</f>
        <v>0</v>
      </c>
      <c r="AX200" s="143">
        <f ca="1">IF(AX$5&lt;&gt;"",HLOOKUP(AX$5,Functionalization!$G$6:$R$305,ROW($A200)-5,FALSE),IFERROR(INDEX(AX$269:AX$305,MATCH($F200,$B$269:$B$305,0))/VLOOKUP($F200,$B$269:$BB$305,MATCH(LEFT(TRIM(AX$6),FIND("~",SUBSTITUTE(AX$6,"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200))*HLOOKUP(LEFT(TRIM(AX$6),FIND("~",SUBSTITUTE(AX$6," ","~",LEN(TRIM(AX$6))-LEN(SUBSTITUTE(TRIM(AX$6)," ",""))))-1)&amp;" Total",$B$6:$BB$305,ROW($A200)-5,FALSE))</f>
        <v>0</v>
      </c>
      <c r="AY200" s="143">
        <f ca="1">IF(AY$5&lt;&gt;"",HLOOKUP(AY$5,Functionalization!$G$6:$R$305,ROW($A200)-5,FALSE),IFERROR(INDEX(AY$269:AY$305,MATCH($F200,$B$269:$B$305,0))/VLOOKUP($F200,$B$269:$BB$305,MATCH(LEFT(TRIM(AY$6),FIND("~",SUBSTITUTE(AY$6,"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200))*HLOOKUP(LEFT(TRIM(AY$6),FIND("~",SUBSTITUTE(AY$6," ","~",LEN(TRIM(AY$6))-LEN(SUBSTITUTE(TRIM(AY$6)," ",""))))-1)&amp;" Total",$B$6:$BB$305,ROW($A200)-5,FALSE))</f>
        <v>0</v>
      </c>
      <c r="AZ200" s="143">
        <f ca="1">IF(AZ$5&lt;&gt;"",HLOOKUP(AZ$5,Functionalization!$G$6:$R$305,ROW($A200)-5,FALSE),IFERROR(INDEX(AZ$269:AZ$305,MATCH($F200,$B$269:$B$305,0))/VLOOKUP($F200,$B$269:$BB$305,MATCH(LEFT(TRIM(AZ$6),FIND("~",SUBSTITUTE(AZ$6,"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200))*HLOOKUP(LEFT(TRIM(AZ$6),FIND("~",SUBSTITUTE(AZ$6," ","~",LEN(TRIM(AZ$6))-LEN(SUBSTITUTE(TRIM(AZ$6)," ",""))))-1)&amp;" Total",$B$6:$BB$305,ROW($A200)-5,FALSE))</f>
        <v>0</v>
      </c>
      <c r="BA200" s="143">
        <f ca="1">IF(BA$5&lt;&gt;"",HLOOKUP(BA$5,Functionalization!$G$6:$R$305,ROW($A200)-5,FALSE),IFERROR(INDEX(BA$269:BA$305,MATCH($F200,$B$269:$B$305,0))/VLOOKUP($F200,$B$269:$BB$305,MATCH(LEFT(TRIM(BA$6),FIND("~",SUBSTITUTE(BA$6,"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200))*HLOOKUP(LEFT(TRIM(BA$6),FIND("~",SUBSTITUTE(BA$6," ","~",LEN(TRIM(BA$6))-LEN(SUBSTITUTE(TRIM(BA$6)," ",""))))-1)&amp;" Total",$B$6:$BB$305,ROW($A200)-5,FALSE))</f>
        <v>0</v>
      </c>
      <c r="BB200" s="143">
        <f ca="1">IF(BB$5&lt;&gt;"",HLOOKUP(BB$5,Functionalization!$G$6:$R$305,ROW($A200)-5,FALSE),IFERROR(INDEX(BB$269:BB$305,MATCH($F200,$B$269:$B$305,0))/VLOOKUP($F200,$B$269:$BB$305,MATCH(LEFT(TRIM(BB$6),FIND("~",SUBSTITUTE(BB$6,"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200))*HLOOKUP(LEFT(TRIM(BB$6),FIND("~",SUBSTITUTE(BB$6," ","~",LEN(TRIM(BB$6))-LEN(SUBSTITUTE(TRIM(BB$6)," ",""))))-1)&amp;" Total",$B$6:$BB$305,ROW($A200)-5,FALSE))</f>
        <v>0</v>
      </c>
      <c r="BD200" s="79">
        <f ca="1">IFERROR(IF(SUMIF($G$6:$BB$6,BD$6&amp;" Total",$G200:$BB200)-(SUMIF($G$6:$BB$6,BD$6&amp;" "&amp;'Input-Func_Class'!$D$22,$G200:$BB200)+IFERROR(SUMIF($G$6:$BB$6,BD$6&amp;" "&amp;'Input-Func_Class'!$E$22,$G200:$BB200),SUMIF($G$6:$BB$6,BD$6&amp;" "&amp;'Input-Func_Class'!$B$24,$G200:$BB200))+SUMIF($G$6:$BB$6,BD$6&amp;" "&amp;'Input-Func_Class'!$F$22,$G200:$BB200))&lt;Check_Limit,0,1),1)</f>
        <v>0</v>
      </c>
      <c r="BE200" s="79">
        <f ca="1">IFERROR(IF(SUMIF($G$6:$BB$6,BE$6&amp;" Total",$G200:$BB200)-(SUMIF($G$6:$BB$6,BE$6&amp;" "&amp;'Input-Func_Class'!$D$22,$G200:$BB200)+IFERROR(SUMIF($G$6:$BB$6,BE$6&amp;" "&amp;'Input-Func_Class'!$E$22,$G200:$BB200),SUMIF($G$6:$BB$6,BE$6&amp;" "&amp;'Input-Func_Class'!$B$24,$G200:$BB200))+SUMIF($G$6:$BB$6,BE$6&amp;" "&amp;'Input-Func_Class'!$F$22,$G200:$BB200))&lt;Check_Limit,0,1),1)</f>
        <v>0</v>
      </c>
      <c r="BF200" s="79">
        <f ca="1">IFERROR(IF(SUMIF($G$6:$BB$6,BF$6&amp;" Total",$G200:$BB200)-(SUMIF($G$6:$BB$6,BF$6&amp;" "&amp;'Input-Func_Class'!$D$22,$G200:$BB200)+IFERROR(SUMIF($G$6:$BB$6,BF$6&amp;" "&amp;'Input-Func_Class'!$E$22,$G200:$BB200),SUMIF($G$6:$BB$6,BF$6&amp;" "&amp;'Input-Func_Class'!$B$24,$G200:$BB200))+SUMIF($G$6:$BB$6,BF$6&amp;" "&amp;'Input-Func_Class'!$F$22,$G200:$BB200))&lt;Check_Limit,0,1),1)</f>
        <v>0</v>
      </c>
      <c r="BG200" s="79">
        <f ca="1">IFERROR(IF(SUMIF($G$6:$BB$6,BG$6&amp;" Total",$G200:$BB200)-(SUMIF($G$6:$BB$6,BG$6&amp;" "&amp;'Input-Func_Class'!$D$22,$G200:$BB200)+IFERROR(SUMIF($G$6:$BB$6,BG$6&amp;" "&amp;'Input-Func_Class'!$E$22,$G200:$BB200),SUMIF($G$6:$BB$6,BG$6&amp;" "&amp;'Input-Func_Class'!$B$24,$G200:$BB200))+SUMIF($G$6:$BB$6,BG$6&amp;" "&amp;'Input-Func_Class'!$F$22,$G200:$BB200))&lt;Check_Limit,0,1),1)</f>
        <v>0</v>
      </c>
      <c r="BH200" s="79">
        <f ca="1">IFERROR(IF(SUMIF($G$6:$BB$6,BH$6&amp;" Total",$G200:$BB200)-(SUMIF($G$6:$BB$6,BH$6&amp;" "&amp;'Input-Func_Class'!$D$22,$G200:$BB200)+IFERROR(SUMIF($G$6:$BB$6,BH$6&amp;" "&amp;'Input-Func_Class'!$E$22,$G200:$BB200),SUMIF($G$6:$BB$6,BH$6&amp;" "&amp;'Input-Func_Class'!$B$24,$G200:$BB200))+SUMIF($G$6:$BB$6,BH$6&amp;" "&amp;'Input-Func_Class'!$F$22,$G200:$BB200))&lt;Check_Limit,0,1),1)</f>
        <v>0</v>
      </c>
      <c r="BI200" s="79">
        <f ca="1">IFERROR(IF(SUMIF($G$6:$BB$6,BI$6&amp;" Total",$G200:$BB200)-(SUMIF($G$6:$BB$6,BI$6&amp;" "&amp;'Input-Func_Class'!$D$22,$G200:$BB200)+IFERROR(SUMIF($G$6:$BB$6,BI$6&amp;" "&amp;'Input-Func_Class'!$E$22,$G200:$BB200),SUMIF($G$6:$BB$6,BI$6&amp;" "&amp;'Input-Func_Class'!$B$24,$G200:$BB200))+SUMIF($G$6:$BB$6,BI$6&amp;" "&amp;'Input-Func_Class'!$F$22,$G200:$BB200))&lt;Check_Limit,0,1),1)</f>
        <v>0</v>
      </c>
      <c r="BJ200" s="79">
        <f ca="1">IFERROR(IF(SUMIF($G$6:$BB$6,BJ$6&amp;" Total",$G200:$BB200)-(SUMIF($G$6:$BB$6,BJ$6&amp;" "&amp;'Input-Func_Class'!$D$22,$G200:$BB200)+IFERROR(SUMIF($G$6:$BB$6,BJ$6&amp;" "&amp;'Input-Func_Class'!$E$22,$G200:$BB200),SUMIF($G$6:$BB$6,BJ$6&amp;" "&amp;'Input-Func_Class'!$B$24,$G200:$BB200))+SUMIF($G$6:$BB$6,BJ$6&amp;" "&amp;'Input-Func_Class'!$F$22,$G200:$BB200))&lt;Check_Limit,0,1),1)</f>
        <v>0</v>
      </c>
      <c r="BK200" s="79">
        <f ca="1">IFERROR(IF(SUMIF($G$6:$BB$6,BK$6&amp;" Total",$G200:$BB200)-(SUMIF($G$6:$BB$6,BK$6&amp;" "&amp;'Input-Func_Class'!$D$22,$G200:$BB200)+IFERROR(SUMIF($G$6:$BB$6,BK$6&amp;" "&amp;'Input-Func_Class'!$E$22,$G200:$BB200),SUMIF($G$6:$BB$6,BK$6&amp;" "&amp;'Input-Func_Class'!$B$24,$G200:$BB200))+SUMIF($G$6:$BB$6,BK$6&amp;" "&amp;'Input-Func_Class'!$F$22,$G200:$BB200))&lt;Check_Limit,0,1),1)</f>
        <v>0</v>
      </c>
      <c r="BL200" s="79">
        <f ca="1">IFERROR(IF(SUMIF($G$6:$BB$6,BL$6&amp;" Total",$G200:$BB200)-(SUMIF($G$6:$BB$6,BL$6&amp;" "&amp;'Input-Func_Class'!$D$22,$G200:$BB200)+IFERROR(SUMIF($G$6:$BB$6,BL$6&amp;" "&amp;'Input-Func_Class'!$E$22,$G200:$BB200),SUMIF($G$6:$BB$6,BL$6&amp;" "&amp;'Input-Func_Class'!$B$24,$G200:$BB200))+SUMIF($G$6:$BB$6,BL$6&amp;" "&amp;'Input-Func_Class'!$F$22,$G200:$BB200))&lt;Check_Limit,0,1),1)</f>
        <v>0</v>
      </c>
      <c r="BM200" s="79">
        <f ca="1">IFERROR(IF(SUMIF($G$6:$BB$6,BM$6&amp;" Total",$G200:$BB200)-(SUMIF($G$6:$BB$6,BM$6&amp;" "&amp;'Input-Func_Class'!$D$22,$G200:$BB200)+IFERROR(SUMIF($G$6:$BB$6,BM$6&amp;" "&amp;'Input-Func_Class'!$E$22,$G200:$BB200),SUMIF($G$6:$BB$6,BM$6&amp;" "&amp;'Input-Func_Class'!$B$24,$G200:$BB200))+SUMIF($G$6:$BB$6,BM$6&amp;" "&amp;'Input-Func_Class'!$F$22,$G200:$BB200))&lt;Check_Limit,0,1),1)</f>
        <v>0</v>
      </c>
      <c r="BN200" s="79">
        <f ca="1">IFERROR(IF(SUMIF($G$6:$BB$6,BN$6&amp;" Total",$G200:$BB200)-(SUMIF($G$6:$BB$6,BN$6&amp;" "&amp;'Input-Func_Class'!$D$22,$G200:$BB200)+IFERROR(SUMIF($G$6:$BB$6,BN$6&amp;" "&amp;'Input-Func_Class'!$E$22,$G200:$BB200),SUMIF($G$6:$BB$6,BN$6&amp;" "&amp;'Input-Func_Class'!$B$24,$G200:$BB200))+SUMIF($G$6:$BB$6,BN$6&amp;" "&amp;'Input-Func_Class'!$F$22,$G200:$BB200))&lt;Check_Limit,0,1),1)</f>
        <v>0</v>
      </c>
      <c r="BO200" s="79">
        <f ca="1">IFERROR(IF(SUMIF($G$6:$BB$6,BO$6&amp;" Total",$G200:$BB200)-(SUMIF($G$6:$BB$6,BO$6&amp;" "&amp;'Input-Func_Class'!$D$22,$G200:$BB200)+IFERROR(SUMIF($G$6:$BB$6,BO$6&amp;" "&amp;'Input-Func_Class'!$E$22,$G200:$BB200),SUMIF($G$6:$BB$6,BO$6&amp;" "&amp;'Input-Func_Class'!$B$24,$G200:$BB200))+SUMIF($G$6:$BB$6,BO$6&amp;" "&amp;'Input-Func_Class'!$F$22,$G200:$BB200))&lt;Check_Limit,0,1),1)</f>
        <v>0</v>
      </c>
    </row>
    <row r="201" spans="1:67" outlineLevel="1">
      <c r="A201" s="113">
        <f>IF(ISBLANK('Input-Accounts'!A201),"",'Input-Accounts'!A201)</f>
        <v>172</v>
      </c>
      <c r="B201" s="79" t="str">
        <f>IF(ISBLANK('Input-Accounts'!B201),"",'Input-Accounts'!B201)</f>
        <v>Subtotal - Intangible Plant</v>
      </c>
      <c r="C201" s="113" t="str">
        <f>IF(ISBLANK('Input-Accounts'!C201),"",'Input-Accounts'!C201)</f>
        <v/>
      </c>
      <c r="D201" s="144">
        <f>SUBTOTAL(9,D198:D200)</f>
        <v>3451568.5200000005</v>
      </c>
      <c r="E201" s="143">
        <f t="shared" ca="1" si="48"/>
        <v>0</v>
      </c>
      <c r="G201" s="144">
        <f t="shared" ref="G201:BB201" ca="1" si="49">SUBTOTAL(9,G198:G200)</f>
        <v>0</v>
      </c>
      <c r="H201" s="144">
        <f t="shared" ca="1" si="49"/>
        <v>0</v>
      </c>
      <c r="I201" s="144">
        <f t="shared" ca="1" si="49"/>
        <v>0</v>
      </c>
      <c r="J201" s="144">
        <f t="shared" ca="1" si="49"/>
        <v>0</v>
      </c>
      <c r="K201" s="144">
        <f t="shared" ca="1" si="49"/>
        <v>125946.5465833372</v>
      </c>
      <c r="L201" s="144">
        <f t="shared" ca="1" si="49"/>
        <v>41127.395323510995</v>
      </c>
      <c r="M201" s="144">
        <f t="shared" ca="1" si="49"/>
        <v>84819.151259826191</v>
      </c>
      <c r="N201" s="144">
        <f t="shared" ca="1" si="49"/>
        <v>0</v>
      </c>
      <c r="O201" s="144">
        <f t="shared" ca="1" si="49"/>
        <v>3325621.9734166632</v>
      </c>
      <c r="P201" s="144">
        <f t="shared" ca="1" si="49"/>
        <v>1416889.8805257271</v>
      </c>
      <c r="Q201" s="144">
        <f t="shared" ca="1" si="49"/>
        <v>0</v>
      </c>
      <c r="R201" s="144">
        <f t="shared" ca="1" si="49"/>
        <v>1908732.0928909366</v>
      </c>
      <c r="S201" s="144">
        <f t="shared" ca="1" si="49"/>
        <v>0</v>
      </c>
      <c r="T201" s="144">
        <f t="shared" ca="1" si="49"/>
        <v>0</v>
      </c>
      <c r="U201" s="144">
        <f t="shared" ca="1" si="49"/>
        <v>0</v>
      </c>
      <c r="V201" s="144">
        <f t="shared" ca="1" si="49"/>
        <v>0</v>
      </c>
      <c r="W201" s="144">
        <f t="shared" ca="1" si="49"/>
        <v>0</v>
      </c>
      <c r="X201" s="144">
        <f t="shared" ca="1" si="49"/>
        <v>0</v>
      </c>
      <c r="Y201" s="144">
        <f t="shared" ca="1" si="49"/>
        <v>0</v>
      </c>
      <c r="Z201" s="144">
        <f t="shared" ca="1" si="49"/>
        <v>0</v>
      </c>
      <c r="AA201" s="144">
        <f t="shared" ca="1" si="49"/>
        <v>0</v>
      </c>
      <c r="AB201" s="144">
        <f t="shared" ca="1" si="49"/>
        <v>0</v>
      </c>
      <c r="AC201" s="144">
        <f t="shared" ca="1" si="49"/>
        <v>0</v>
      </c>
      <c r="AD201" s="144">
        <f t="shared" ca="1" si="49"/>
        <v>0</v>
      </c>
      <c r="AE201" s="144">
        <f t="shared" ca="1" si="49"/>
        <v>0</v>
      </c>
      <c r="AF201" s="144">
        <f t="shared" ca="1" si="49"/>
        <v>0</v>
      </c>
      <c r="AG201" s="144">
        <f t="shared" ca="1" si="49"/>
        <v>0</v>
      </c>
      <c r="AH201" s="144">
        <f t="shared" ca="1" si="49"/>
        <v>0</v>
      </c>
      <c r="AI201" s="144">
        <f t="shared" ca="1" si="49"/>
        <v>0</v>
      </c>
      <c r="AJ201" s="144">
        <f t="shared" ca="1" si="49"/>
        <v>0</v>
      </c>
      <c r="AK201" s="144">
        <f t="shared" ca="1" si="49"/>
        <v>0</v>
      </c>
      <c r="AL201" s="144">
        <f t="shared" ca="1" si="49"/>
        <v>0</v>
      </c>
      <c r="AM201" s="144">
        <f t="shared" ca="1" si="49"/>
        <v>0</v>
      </c>
      <c r="AN201" s="144">
        <f t="shared" ca="1" si="49"/>
        <v>0</v>
      </c>
      <c r="AO201" s="144">
        <f t="shared" ca="1" si="49"/>
        <v>0</v>
      </c>
      <c r="AP201" s="144">
        <f t="shared" ca="1" si="49"/>
        <v>0</v>
      </c>
      <c r="AQ201" s="144">
        <f t="shared" ca="1" si="49"/>
        <v>0</v>
      </c>
      <c r="AR201" s="144">
        <f t="shared" ca="1" si="49"/>
        <v>0</v>
      </c>
      <c r="AS201" s="144">
        <f t="shared" ca="1" si="49"/>
        <v>0</v>
      </c>
      <c r="AT201" s="144">
        <f t="shared" ca="1" si="49"/>
        <v>0</v>
      </c>
      <c r="AU201" s="144">
        <f t="shared" ca="1" si="49"/>
        <v>0</v>
      </c>
      <c r="AV201" s="144">
        <f t="shared" ca="1" si="49"/>
        <v>0</v>
      </c>
      <c r="AW201" s="144">
        <f t="shared" ca="1" si="49"/>
        <v>0</v>
      </c>
      <c r="AX201" s="144">
        <f t="shared" ca="1" si="49"/>
        <v>0</v>
      </c>
      <c r="AY201" s="144">
        <f t="shared" ca="1" si="49"/>
        <v>0</v>
      </c>
      <c r="AZ201" s="144">
        <f t="shared" ca="1" si="49"/>
        <v>0</v>
      </c>
      <c r="BA201" s="144">
        <f t="shared" ca="1" si="49"/>
        <v>0</v>
      </c>
      <c r="BB201" s="144">
        <f t="shared" ca="1" si="49"/>
        <v>0</v>
      </c>
      <c r="BD201" s="79">
        <f ca="1">IFERROR(IF(SUMIF($G$6:$BB$6,BD$6&amp;" Total",$G201:$BB201)-(SUMIF($G$6:$BB$6,BD$6&amp;" "&amp;'Input-Func_Class'!$D$22,$G201:$BB201)+IFERROR(SUMIF($G$6:$BB$6,BD$6&amp;" "&amp;'Input-Func_Class'!$E$22,$G201:$BB201),SUMIF($G$6:$BB$6,BD$6&amp;" "&amp;'Input-Func_Class'!$B$24,$G201:$BB201))+SUMIF($G$6:$BB$6,BD$6&amp;" "&amp;'Input-Func_Class'!$F$22,$G201:$BB201))&lt;Check_Limit,0,1),1)</f>
        <v>0</v>
      </c>
      <c r="BE201" s="79">
        <f ca="1">IFERROR(IF(SUMIF($G$6:$BB$6,BE$6&amp;" Total",$G201:$BB201)-(SUMIF($G$6:$BB$6,BE$6&amp;" "&amp;'Input-Func_Class'!$D$22,$G201:$BB201)+IFERROR(SUMIF($G$6:$BB$6,BE$6&amp;" "&amp;'Input-Func_Class'!$E$22,$G201:$BB201),SUMIF($G$6:$BB$6,BE$6&amp;" "&amp;'Input-Func_Class'!$B$24,$G201:$BB201))+SUMIF($G$6:$BB$6,BE$6&amp;" "&amp;'Input-Func_Class'!$F$22,$G201:$BB201))&lt;Check_Limit,0,1),1)</f>
        <v>0</v>
      </c>
      <c r="BF201" s="79">
        <f ca="1">IFERROR(IF(SUMIF($G$6:$BB$6,BF$6&amp;" Total",$G201:$BB201)-(SUMIF($G$6:$BB$6,BF$6&amp;" "&amp;'Input-Func_Class'!$D$22,$G201:$BB201)+IFERROR(SUMIF($G$6:$BB$6,BF$6&amp;" "&amp;'Input-Func_Class'!$E$22,$G201:$BB201),SUMIF($G$6:$BB$6,BF$6&amp;" "&amp;'Input-Func_Class'!$B$24,$G201:$BB201))+SUMIF($G$6:$BB$6,BF$6&amp;" "&amp;'Input-Func_Class'!$F$22,$G201:$BB201))&lt;Check_Limit,0,1),1)</f>
        <v>0</v>
      </c>
      <c r="BG201" s="79">
        <f ca="1">IFERROR(IF(SUMIF($G$6:$BB$6,BG$6&amp;" Total",$G201:$BB201)-(SUMIF($G$6:$BB$6,BG$6&amp;" "&amp;'Input-Func_Class'!$D$22,$G201:$BB201)+IFERROR(SUMIF($G$6:$BB$6,BG$6&amp;" "&amp;'Input-Func_Class'!$E$22,$G201:$BB201),SUMIF($G$6:$BB$6,BG$6&amp;" "&amp;'Input-Func_Class'!$B$24,$G201:$BB201))+SUMIF($G$6:$BB$6,BG$6&amp;" "&amp;'Input-Func_Class'!$F$22,$G201:$BB201))&lt;Check_Limit,0,1),1)</f>
        <v>0</v>
      </c>
      <c r="BH201" s="79">
        <f ca="1">IFERROR(IF(SUMIF($G$6:$BB$6,BH$6&amp;" Total",$G201:$BB201)-(SUMIF($G$6:$BB$6,BH$6&amp;" "&amp;'Input-Func_Class'!$D$22,$G201:$BB201)+IFERROR(SUMIF($G$6:$BB$6,BH$6&amp;" "&amp;'Input-Func_Class'!$E$22,$G201:$BB201),SUMIF($G$6:$BB$6,BH$6&amp;" "&amp;'Input-Func_Class'!$B$24,$G201:$BB201))+SUMIF($G$6:$BB$6,BH$6&amp;" "&amp;'Input-Func_Class'!$F$22,$G201:$BB201))&lt;Check_Limit,0,1),1)</f>
        <v>0</v>
      </c>
      <c r="BI201" s="79">
        <f ca="1">IFERROR(IF(SUMIF($G$6:$BB$6,BI$6&amp;" Total",$G201:$BB201)-(SUMIF($G$6:$BB$6,BI$6&amp;" "&amp;'Input-Func_Class'!$D$22,$G201:$BB201)+IFERROR(SUMIF($G$6:$BB$6,BI$6&amp;" "&amp;'Input-Func_Class'!$E$22,$G201:$BB201),SUMIF($G$6:$BB$6,BI$6&amp;" "&amp;'Input-Func_Class'!$B$24,$G201:$BB201))+SUMIF($G$6:$BB$6,BI$6&amp;" "&amp;'Input-Func_Class'!$F$22,$G201:$BB201))&lt;Check_Limit,0,1),1)</f>
        <v>0</v>
      </c>
      <c r="BJ201" s="79">
        <f ca="1">IFERROR(IF(SUMIF($G$6:$BB$6,BJ$6&amp;" Total",$G201:$BB201)-(SUMIF($G$6:$BB$6,BJ$6&amp;" "&amp;'Input-Func_Class'!$D$22,$G201:$BB201)+IFERROR(SUMIF($G$6:$BB$6,BJ$6&amp;" "&amp;'Input-Func_Class'!$E$22,$G201:$BB201),SUMIF($G$6:$BB$6,BJ$6&amp;" "&amp;'Input-Func_Class'!$B$24,$G201:$BB201))+SUMIF($G$6:$BB$6,BJ$6&amp;" "&amp;'Input-Func_Class'!$F$22,$G201:$BB201))&lt;Check_Limit,0,1),1)</f>
        <v>0</v>
      </c>
      <c r="BK201" s="79">
        <f ca="1">IFERROR(IF(SUMIF($G$6:$BB$6,BK$6&amp;" Total",$G201:$BB201)-(SUMIF($G$6:$BB$6,BK$6&amp;" "&amp;'Input-Func_Class'!$D$22,$G201:$BB201)+IFERROR(SUMIF($G$6:$BB$6,BK$6&amp;" "&amp;'Input-Func_Class'!$E$22,$G201:$BB201),SUMIF($G$6:$BB$6,BK$6&amp;" "&amp;'Input-Func_Class'!$B$24,$G201:$BB201))+SUMIF($G$6:$BB$6,BK$6&amp;" "&amp;'Input-Func_Class'!$F$22,$G201:$BB201))&lt;Check_Limit,0,1),1)</f>
        <v>0</v>
      </c>
      <c r="BL201" s="79">
        <f ca="1">IFERROR(IF(SUMIF($G$6:$BB$6,BL$6&amp;" Total",$G201:$BB201)-(SUMIF($G$6:$BB$6,BL$6&amp;" "&amp;'Input-Func_Class'!$D$22,$G201:$BB201)+IFERROR(SUMIF($G$6:$BB$6,BL$6&amp;" "&amp;'Input-Func_Class'!$E$22,$G201:$BB201),SUMIF($G$6:$BB$6,BL$6&amp;" "&amp;'Input-Func_Class'!$B$24,$G201:$BB201))+SUMIF($G$6:$BB$6,BL$6&amp;" "&amp;'Input-Func_Class'!$F$22,$G201:$BB201))&lt;Check_Limit,0,1),1)</f>
        <v>0</v>
      </c>
      <c r="BM201" s="79">
        <f ca="1">IFERROR(IF(SUMIF($G$6:$BB$6,BM$6&amp;" Total",$G201:$BB201)-(SUMIF($G$6:$BB$6,BM$6&amp;" "&amp;'Input-Func_Class'!$D$22,$G201:$BB201)+IFERROR(SUMIF($G$6:$BB$6,BM$6&amp;" "&amp;'Input-Func_Class'!$E$22,$G201:$BB201),SUMIF($G$6:$BB$6,BM$6&amp;" "&amp;'Input-Func_Class'!$B$24,$G201:$BB201))+SUMIF($G$6:$BB$6,BM$6&amp;" "&amp;'Input-Func_Class'!$F$22,$G201:$BB201))&lt;Check_Limit,0,1),1)</f>
        <v>0</v>
      </c>
      <c r="BN201" s="79">
        <f ca="1">IFERROR(IF(SUMIF($G$6:$BB$6,BN$6&amp;" Total",$G201:$BB201)-(SUMIF($G$6:$BB$6,BN$6&amp;" "&amp;'Input-Func_Class'!$D$22,$G201:$BB201)+IFERROR(SUMIF($G$6:$BB$6,BN$6&amp;" "&amp;'Input-Func_Class'!$E$22,$G201:$BB201),SUMIF($G$6:$BB$6,BN$6&amp;" "&amp;'Input-Func_Class'!$B$24,$G201:$BB201))+SUMIF($G$6:$BB$6,BN$6&amp;" "&amp;'Input-Func_Class'!$F$22,$G201:$BB201))&lt;Check_Limit,0,1),1)</f>
        <v>0</v>
      </c>
      <c r="BO201" s="79">
        <f ca="1">IFERROR(IF(SUMIF($G$6:$BB$6,BO$6&amp;" Total",$G201:$BB201)-(SUMIF($G$6:$BB$6,BO$6&amp;" "&amp;'Input-Func_Class'!$D$22,$G201:$BB201)+IFERROR(SUMIF($G$6:$BB$6,BO$6&amp;" "&amp;'Input-Func_Class'!$E$22,$G201:$BB201),SUMIF($G$6:$BB$6,BO$6&amp;" "&amp;'Input-Func_Class'!$B$24,$G201:$BB201))+SUMIF($G$6:$BB$6,BO$6&amp;" "&amp;'Input-Func_Class'!$F$22,$G201:$BB201))&lt;Check_Limit,0,1),1)</f>
        <v>0</v>
      </c>
    </row>
    <row r="202" spans="1:67" outlineLevel="1">
      <c r="A202" s="113" t="str">
        <f>IF(ISBLANK('Input-Accounts'!A202),"",'Input-Accounts'!A202)</f>
        <v/>
      </c>
      <c r="B202" s="79" t="str">
        <f>IF(ISBLANK('Input-Accounts'!B202),"",'Input-Accounts'!B202)</f>
        <v/>
      </c>
      <c r="C202" s="113" t="str">
        <f>IF(ISBLANK('Input-Accounts'!C202),"",'Input-Accounts'!C202)</f>
        <v/>
      </c>
      <c r="D202" s="143"/>
      <c r="E202" s="143">
        <f t="shared" si="48"/>
        <v>0</v>
      </c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43"/>
      <c r="AY202" s="143"/>
      <c r="AZ202" s="143"/>
      <c r="BA202" s="143"/>
      <c r="BB202" s="143"/>
      <c r="BD202" s="79">
        <f>IFERROR(IF(SUMIF($G$6:$BB$6,BD$6&amp;" Total",$G202:$BB202)-(SUMIF($G$6:$BB$6,BD$6&amp;" "&amp;'Input-Func_Class'!$D$22,$G202:$BB202)+IFERROR(SUMIF($G$6:$BB$6,BD$6&amp;" "&amp;'Input-Func_Class'!$E$22,$G202:$BB202),SUMIF($G$6:$BB$6,BD$6&amp;" "&amp;'Input-Func_Class'!$B$24,$G202:$BB202))+SUMIF($G$6:$BB$6,BD$6&amp;" "&amp;'Input-Func_Class'!$F$22,$G202:$BB202))&lt;Check_Limit,0,1),1)</f>
        <v>0</v>
      </c>
      <c r="BE202" s="79">
        <f>IFERROR(IF(SUMIF($G$6:$BB$6,BE$6&amp;" Total",$G202:$BB202)-(SUMIF($G$6:$BB$6,BE$6&amp;" "&amp;'Input-Func_Class'!$D$22,$G202:$BB202)+IFERROR(SUMIF($G$6:$BB$6,BE$6&amp;" "&amp;'Input-Func_Class'!$E$22,$G202:$BB202),SUMIF($G$6:$BB$6,BE$6&amp;" "&amp;'Input-Func_Class'!$B$24,$G202:$BB202))+SUMIF($G$6:$BB$6,BE$6&amp;" "&amp;'Input-Func_Class'!$F$22,$G202:$BB202))&lt;Check_Limit,0,1),1)</f>
        <v>0</v>
      </c>
      <c r="BF202" s="79">
        <f>IFERROR(IF(SUMIF($G$6:$BB$6,BF$6&amp;" Total",$G202:$BB202)-(SUMIF($G$6:$BB$6,BF$6&amp;" "&amp;'Input-Func_Class'!$D$22,$G202:$BB202)+IFERROR(SUMIF($G$6:$BB$6,BF$6&amp;" "&amp;'Input-Func_Class'!$E$22,$G202:$BB202),SUMIF($G$6:$BB$6,BF$6&amp;" "&amp;'Input-Func_Class'!$B$24,$G202:$BB202))+SUMIF($G$6:$BB$6,BF$6&amp;" "&amp;'Input-Func_Class'!$F$22,$G202:$BB202))&lt;Check_Limit,0,1),1)</f>
        <v>0</v>
      </c>
      <c r="BG202" s="79">
        <f>IFERROR(IF(SUMIF($G$6:$BB$6,BG$6&amp;" Total",$G202:$BB202)-(SUMIF($G$6:$BB$6,BG$6&amp;" "&amp;'Input-Func_Class'!$D$22,$G202:$BB202)+IFERROR(SUMIF($G$6:$BB$6,BG$6&amp;" "&amp;'Input-Func_Class'!$E$22,$G202:$BB202),SUMIF($G$6:$BB$6,BG$6&amp;" "&amp;'Input-Func_Class'!$B$24,$G202:$BB202))+SUMIF($G$6:$BB$6,BG$6&amp;" "&amp;'Input-Func_Class'!$F$22,$G202:$BB202))&lt;Check_Limit,0,1),1)</f>
        <v>0</v>
      </c>
      <c r="BH202" s="79">
        <f>IFERROR(IF(SUMIF($G$6:$BB$6,BH$6&amp;" Total",$G202:$BB202)-(SUMIF($G$6:$BB$6,BH$6&amp;" "&amp;'Input-Func_Class'!$D$22,$G202:$BB202)+IFERROR(SUMIF($G$6:$BB$6,BH$6&amp;" "&amp;'Input-Func_Class'!$E$22,$G202:$BB202),SUMIF($G$6:$BB$6,BH$6&amp;" "&amp;'Input-Func_Class'!$B$24,$G202:$BB202))+SUMIF($G$6:$BB$6,BH$6&amp;" "&amp;'Input-Func_Class'!$F$22,$G202:$BB202))&lt;Check_Limit,0,1),1)</f>
        <v>0</v>
      </c>
      <c r="BI202" s="79">
        <f>IFERROR(IF(SUMIF($G$6:$BB$6,BI$6&amp;" Total",$G202:$BB202)-(SUMIF($G$6:$BB$6,BI$6&amp;" "&amp;'Input-Func_Class'!$D$22,$G202:$BB202)+IFERROR(SUMIF($G$6:$BB$6,BI$6&amp;" "&amp;'Input-Func_Class'!$E$22,$G202:$BB202),SUMIF($G$6:$BB$6,BI$6&amp;" "&amp;'Input-Func_Class'!$B$24,$G202:$BB202))+SUMIF($G$6:$BB$6,BI$6&amp;" "&amp;'Input-Func_Class'!$F$22,$G202:$BB202))&lt;Check_Limit,0,1),1)</f>
        <v>0</v>
      </c>
      <c r="BJ202" s="79">
        <f>IFERROR(IF(SUMIF($G$6:$BB$6,BJ$6&amp;" Total",$G202:$BB202)-(SUMIF($G$6:$BB$6,BJ$6&amp;" "&amp;'Input-Func_Class'!$D$22,$G202:$BB202)+IFERROR(SUMIF($G$6:$BB$6,BJ$6&amp;" "&amp;'Input-Func_Class'!$E$22,$G202:$BB202),SUMIF($G$6:$BB$6,BJ$6&amp;" "&amp;'Input-Func_Class'!$B$24,$G202:$BB202))+SUMIF($G$6:$BB$6,BJ$6&amp;" "&amp;'Input-Func_Class'!$F$22,$G202:$BB202))&lt;Check_Limit,0,1),1)</f>
        <v>0</v>
      </c>
      <c r="BK202" s="79">
        <f>IFERROR(IF(SUMIF($G$6:$BB$6,BK$6&amp;" Total",$G202:$BB202)-(SUMIF($G$6:$BB$6,BK$6&amp;" "&amp;'Input-Func_Class'!$D$22,$G202:$BB202)+IFERROR(SUMIF($G$6:$BB$6,BK$6&amp;" "&amp;'Input-Func_Class'!$E$22,$G202:$BB202),SUMIF($G$6:$BB$6,BK$6&amp;" "&amp;'Input-Func_Class'!$B$24,$G202:$BB202))+SUMIF($G$6:$BB$6,BK$6&amp;" "&amp;'Input-Func_Class'!$F$22,$G202:$BB202))&lt;Check_Limit,0,1),1)</f>
        <v>0</v>
      </c>
      <c r="BL202" s="79">
        <f>IFERROR(IF(SUMIF($G$6:$BB$6,BL$6&amp;" Total",$G202:$BB202)-(SUMIF($G$6:$BB$6,BL$6&amp;" "&amp;'Input-Func_Class'!$D$22,$G202:$BB202)+IFERROR(SUMIF($G$6:$BB$6,BL$6&amp;" "&amp;'Input-Func_Class'!$E$22,$G202:$BB202),SUMIF($G$6:$BB$6,BL$6&amp;" "&amp;'Input-Func_Class'!$B$24,$G202:$BB202))+SUMIF($G$6:$BB$6,BL$6&amp;" "&amp;'Input-Func_Class'!$F$22,$G202:$BB202))&lt;Check_Limit,0,1),1)</f>
        <v>0</v>
      </c>
      <c r="BM202" s="79">
        <f>IFERROR(IF(SUMIF($G$6:$BB$6,BM$6&amp;" Total",$G202:$BB202)-(SUMIF($G$6:$BB$6,BM$6&amp;" "&amp;'Input-Func_Class'!$D$22,$G202:$BB202)+IFERROR(SUMIF($G$6:$BB$6,BM$6&amp;" "&amp;'Input-Func_Class'!$E$22,$G202:$BB202),SUMIF($G$6:$BB$6,BM$6&amp;" "&amp;'Input-Func_Class'!$B$24,$G202:$BB202))+SUMIF($G$6:$BB$6,BM$6&amp;" "&amp;'Input-Func_Class'!$F$22,$G202:$BB202))&lt;Check_Limit,0,1),1)</f>
        <v>0</v>
      </c>
      <c r="BN202" s="79">
        <f>IFERROR(IF(SUMIF($G$6:$BB$6,BN$6&amp;" Total",$G202:$BB202)-(SUMIF($G$6:$BB$6,BN$6&amp;" "&amp;'Input-Func_Class'!$D$22,$G202:$BB202)+IFERROR(SUMIF($G$6:$BB$6,BN$6&amp;" "&amp;'Input-Func_Class'!$E$22,$G202:$BB202),SUMIF($G$6:$BB$6,BN$6&amp;" "&amp;'Input-Func_Class'!$B$24,$G202:$BB202))+SUMIF($G$6:$BB$6,BN$6&amp;" "&amp;'Input-Func_Class'!$F$22,$G202:$BB202))&lt;Check_Limit,0,1),1)</f>
        <v>0</v>
      </c>
      <c r="BO202" s="79">
        <f>IFERROR(IF(SUMIF($G$6:$BB$6,BO$6&amp;" Total",$G202:$BB202)-(SUMIF($G$6:$BB$6,BO$6&amp;" "&amp;'Input-Func_Class'!$D$22,$G202:$BB202)+IFERROR(SUMIF($G$6:$BB$6,BO$6&amp;" "&amp;'Input-Func_Class'!$E$22,$G202:$BB202),SUMIF($G$6:$BB$6,BO$6&amp;" "&amp;'Input-Func_Class'!$B$24,$G202:$BB202))+SUMIF($G$6:$BB$6,BO$6&amp;" "&amp;'Input-Func_Class'!$F$22,$G202:$BB202))&lt;Check_Limit,0,1),1)</f>
        <v>0</v>
      </c>
    </row>
    <row r="203" spans="1:67" outlineLevel="1">
      <c r="A203" s="113">
        <f>IF(ISBLANK('Input-Accounts'!A203),"",'Input-Accounts'!A203)</f>
        <v>173</v>
      </c>
      <c r="B203" s="81" t="str">
        <f>IF(ISBLANK('Input-Accounts'!B203),"",'Input-Accounts'!B203)</f>
        <v xml:space="preserve">Transmission plant </v>
      </c>
      <c r="C203" s="113" t="str">
        <f>IF(ISBLANK('Input-Accounts'!C203),"",'Input-Accounts'!C203)</f>
        <v/>
      </c>
      <c r="D203" s="143"/>
      <c r="E203" s="143">
        <f t="shared" ref="E203:E209" si="50">IFERROR(IF(D203="",0,IF(D203=0,0,IF(ABS(D203-SUM(G203,K203,O203,S203,W203,AA203,AE203,AI203,AM203,AQ203,AU203,AY203))&lt;Check_Limit,0,1))),1)</f>
        <v>0</v>
      </c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  <c r="AU203" s="143"/>
      <c r="AV203" s="143"/>
      <c r="AW203" s="143"/>
      <c r="AX203" s="143"/>
      <c r="AY203" s="143"/>
      <c r="AZ203" s="143"/>
      <c r="BA203" s="143"/>
      <c r="BB203" s="143"/>
      <c r="BD203" s="79">
        <f>IFERROR(IF(SUMIF($G$6:$BB$6,BD$6&amp;" Total",$G203:$BB203)-(SUMIF($G$6:$BB$6,BD$6&amp;" "&amp;'Input-Func_Class'!$D$22,$G203:$BB203)+IFERROR(SUMIF($G$6:$BB$6,BD$6&amp;" "&amp;'Input-Func_Class'!$E$22,$G203:$BB203),SUMIF($G$6:$BB$6,BD$6&amp;" "&amp;'Input-Func_Class'!$B$24,$G203:$BB203))+SUMIF($G$6:$BB$6,BD$6&amp;" "&amp;'Input-Func_Class'!$F$22,$G203:$BB203))&lt;Check_Limit,0,1),1)</f>
        <v>0</v>
      </c>
      <c r="BE203" s="79">
        <f>IFERROR(IF(SUMIF($G$6:$BB$6,BE$6&amp;" Total",$G203:$BB203)-(SUMIF($G$6:$BB$6,BE$6&amp;" "&amp;'Input-Func_Class'!$D$22,$G203:$BB203)+IFERROR(SUMIF($G$6:$BB$6,BE$6&amp;" "&amp;'Input-Func_Class'!$E$22,$G203:$BB203),SUMIF($G$6:$BB$6,BE$6&amp;" "&amp;'Input-Func_Class'!$B$24,$G203:$BB203))+SUMIF($G$6:$BB$6,BE$6&amp;" "&amp;'Input-Func_Class'!$F$22,$G203:$BB203))&lt;Check_Limit,0,1),1)</f>
        <v>0</v>
      </c>
      <c r="BF203" s="79">
        <f>IFERROR(IF(SUMIF($G$6:$BB$6,BF$6&amp;" Total",$G203:$BB203)-(SUMIF($G$6:$BB$6,BF$6&amp;" "&amp;'Input-Func_Class'!$D$22,$G203:$BB203)+IFERROR(SUMIF($G$6:$BB$6,BF$6&amp;" "&amp;'Input-Func_Class'!$E$22,$G203:$BB203),SUMIF($G$6:$BB$6,BF$6&amp;" "&amp;'Input-Func_Class'!$B$24,$G203:$BB203))+SUMIF($G$6:$BB$6,BF$6&amp;" "&amp;'Input-Func_Class'!$F$22,$G203:$BB203))&lt;Check_Limit,0,1),1)</f>
        <v>0</v>
      </c>
      <c r="BG203" s="79">
        <f>IFERROR(IF(SUMIF($G$6:$BB$6,BG$6&amp;" Total",$G203:$BB203)-(SUMIF($G$6:$BB$6,BG$6&amp;" "&amp;'Input-Func_Class'!$D$22,$G203:$BB203)+IFERROR(SUMIF($G$6:$BB$6,BG$6&amp;" "&amp;'Input-Func_Class'!$E$22,$G203:$BB203),SUMIF($G$6:$BB$6,BG$6&amp;" "&amp;'Input-Func_Class'!$B$24,$G203:$BB203))+SUMIF($G$6:$BB$6,BG$6&amp;" "&amp;'Input-Func_Class'!$F$22,$G203:$BB203))&lt;Check_Limit,0,1),1)</f>
        <v>0</v>
      </c>
      <c r="BH203" s="79">
        <f>IFERROR(IF(SUMIF($G$6:$BB$6,BH$6&amp;" Total",$G203:$BB203)-(SUMIF($G$6:$BB$6,BH$6&amp;" "&amp;'Input-Func_Class'!$D$22,$G203:$BB203)+IFERROR(SUMIF($G$6:$BB$6,BH$6&amp;" "&amp;'Input-Func_Class'!$E$22,$G203:$BB203),SUMIF($G$6:$BB$6,BH$6&amp;" "&amp;'Input-Func_Class'!$B$24,$G203:$BB203))+SUMIF($G$6:$BB$6,BH$6&amp;" "&amp;'Input-Func_Class'!$F$22,$G203:$BB203))&lt;Check_Limit,0,1),1)</f>
        <v>0</v>
      </c>
      <c r="BI203" s="79">
        <f>IFERROR(IF(SUMIF($G$6:$BB$6,BI$6&amp;" Total",$G203:$BB203)-(SUMIF($G$6:$BB$6,BI$6&amp;" "&amp;'Input-Func_Class'!$D$22,$G203:$BB203)+IFERROR(SUMIF($G$6:$BB$6,BI$6&amp;" "&amp;'Input-Func_Class'!$E$22,$G203:$BB203),SUMIF($G$6:$BB$6,BI$6&amp;" "&amp;'Input-Func_Class'!$B$24,$G203:$BB203))+SUMIF($G$6:$BB$6,BI$6&amp;" "&amp;'Input-Func_Class'!$F$22,$G203:$BB203))&lt;Check_Limit,0,1),1)</f>
        <v>0</v>
      </c>
      <c r="BJ203" s="79">
        <f>IFERROR(IF(SUMIF($G$6:$BB$6,BJ$6&amp;" Total",$G203:$BB203)-(SUMIF($G$6:$BB$6,BJ$6&amp;" "&amp;'Input-Func_Class'!$D$22,$G203:$BB203)+IFERROR(SUMIF($G$6:$BB$6,BJ$6&amp;" "&amp;'Input-Func_Class'!$E$22,$G203:$BB203),SUMIF($G$6:$BB$6,BJ$6&amp;" "&amp;'Input-Func_Class'!$B$24,$G203:$BB203))+SUMIF($G$6:$BB$6,BJ$6&amp;" "&amp;'Input-Func_Class'!$F$22,$G203:$BB203))&lt;Check_Limit,0,1),1)</f>
        <v>0</v>
      </c>
      <c r="BK203" s="79">
        <f>IFERROR(IF(SUMIF($G$6:$BB$6,BK$6&amp;" Total",$G203:$BB203)-(SUMIF($G$6:$BB$6,BK$6&amp;" "&amp;'Input-Func_Class'!$D$22,$G203:$BB203)+IFERROR(SUMIF($G$6:$BB$6,BK$6&amp;" "&amp;'Input-Func_Class'!$E$22,$G203:$BB203),SUMIF($G$6:$BB$6,BK$6&amp;" "&amp;'Input-Func_Class'!$B$24,$G203:$BB203))+SUMIF($G$6:$BB$6,BK$6&amp;" "&amp;'Input-Func_Class'!$F$22,$G203:$BB203))&lt;Check_Limit,0,1),1)</f>
        <v>0</v>
      </c>
      <c r="BL203" s="79">
        <f>IFERROR(IF(SUMIF($G$6:$BB$6,BL$6&amp;" Total",$G203:$BB203)-(SUMIF($G$6:$BB$6,BL$6&amp;" "&amp;'Input-Func_Class'!$D$22,$G203:$BB203)+IFERROR(SUMIF($G$6:$BB$6,BL$6&amp;" "&amp;'Input-Func_Class'!$E$22,$G203:$BB203),SUMIF($G$6:$BB$6,BL$6&amp;" "&amp;'Input-Func_Class'!$B$24,$G203:$BB203))+SUMIF($G$6:$BB$6,BL$6&amp;" "&amp;'Input-Func_Class'!$F$22,$G203:$BB203))&lt;Check_Limit,0,1),1)</f>
        <v>0</v>
      </c>
      <c r="BM203" s="79">
        <f>IFERROR(IF(SUMIF($G$6:$BB$6,BM$6&amp;" Total",$G203:$BB203)-(SUMIF($G$6:$BB$6,BM$6&amp;" "&amp;'Input-Func_Class'!$D$22,$G203:$BB203)+IFERROR(SUMIF($G$6:$BB$6,BM$6&amp;" "&amp;'Input-Func_Class'!$E$22,$G203:$BB203),SUMIF($G$6:$BB$6,BM$6&amp;" "&amp;'Input-Func_Class'!$B$24,$G203:$BB203))+SUMIF($G$6:$BB$6,BM$6&amp;" "&amp;'Input-Func_Class'!$F$22,$G203:$BB203))&lt;Check_Limit,0,1),1)</f>
        <v>0</v>
      </c>
      <c r="BN203" s="79">
        <f>IFERROR(IF(SUMIF($G$6:$BB$6,BN$6&amp;" Total",$G203:$BB203)-(SUMIF($G$6:$BB$6,BN$6&amp;" "&amp;'Input-Func_Class'!$D$22,$G203:$BB203)+IFERROR(SUMIF($G$6:$BB$6,BN$6&amp;" "&amp;'Input-Func_Class'!$E$22,$G203:$BB203),SUMIF($G$6:$BB$6,BN$6&amp;" "&amp;'Input-Func_Class'!$B$24,$G203:$BB203))+SUMIF($G$6:$BB$6,BN$6&amp;" "&amp;'Input-Func_Class'!$F$22,$G203:$BB203))&lt;Check_Limit,0,1),1)</f>
        <v>0</v>
      </c>
      <c r="BO203" s="79">
        <f>IFERROR(IF(SUMIF($G$6:$BB$6,BO$6&amp;" Total",$G203:$BB203)-(SUMIF($G$6:$BB$6,BO$6&amp;" "&amp;'Input-Func_Class'!$D$22,$G203:$BB203)+IFERROR(SUMIF($G$6:$BB$6,BO$6&amp;" "&amp;'Input-Func_Class'!$E$22,$G203:$BB203),SUMIF($G$6:$BB$6,BO$6&amp;" "&amp;'Input-Func_Class'!$B$24,$G203:$BB203))+SUMIF($G$6:$BB$6,BO$6&amp;" "&amp;'Input-Func_Class'!$F$22,$G203:$BB203))&lt;Check_Limit,0,1),1)</f>
        <v>0</v>
      </c>
    </row>
    <row r="204" spans="1:67" outlineLevel="1">
      <c r="A204" s="113">
        <f>IF(ISBLANK('Input-Accounts'!A204),"",'Input-Accounts'!A204)</f>
        <v>174</v>
      </c>
      <c r="B204" s="17" t="str">
        <f>IF(ISBLANK('Input-Accounts'!B204),"",'Input-Accounts'!B204)</f>
        <v>Land and Land Rights</v>
      </c>
      <c r="C204" s="113">
        <f>IF(ISBLANK('Input-Accounts'!C204),"",'Input-Accounts'!C204)</f>
        <v>365.1</v>
      </c>
      <c r="D204" s="143">
        <f>Functionalization!$D204</f>
        <v>6964.1336700000011</v>
      </c>
      <c r="E204" s="143">
        <f t="shared" ca="1" si="50"/>
        <v>0</v>
      </c>
      <c r="F204" s="89" t="str">
        <f>IF($D204=0,"-",IF('Input-Accounts'!$E204&lt;&gt;0,'Input-Accounts'!$E204,'Input-Accounts'!$G204))</f>
        <v>DEMAND</v>
      </c>
      <c r="G204" s="143">
        <f ca="1">IF(G$5&lt;&gt;"",HLOOKUP(G$5,Functionalization!$G$6:$R$305,ROW($A204)-5,FALSE),IFERROR(INDEX(G$269:G$305,MATCH($F204,$B$269:$B$305,0))/VLOOKUP($F204,$B$269:$BB$305,MATCH(LEFT(TRIM(G$6),FIND("~",SUBSTITUTE(G$6,"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204))*HLOOKUP(LEFT(TRIM(G$6),FIND("~",SUBSTITUTE(G$6," ","~",LEN(TRIM(G$6))-LEN(SUBSTITUTE(TRIM(G$6)," ",""))))-1)&amp;" Total",$B$6:$BB$305,ROW($A204)-5,FALSE))</f>
        <v>0</v>
      </c>
      <c r="H204" s="143">
        <f ca="1">IF(H$5&lt;&gt;"",HLOOKUP(H$5,Functionalization!$G$6:$R$305,ROW($A204)-5,FALSE),IFERROR(INDEX(H$269:H$305,MATCH($F204,$B$269:$B$305,0))/VLOOKUP($F204,$B$269:$BB$305,MATCH(LEFT(TRIM(H$6),FIND("~",SUBSTITUTE(H$6,"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204))*HLOOKUP(LEFT(TRIM(H$6),FIND("~",SUBSTITUTE(H$6," ","~",LEN(TRIM(H$6))-LEN(SUBSTITUTE(TRIM(H$6)," ",""))))-1)&amp;" Total",$B$6:$BB$305,ROW($A204)-5,FALSE))</f>
        <v>0</v>
      </c>
      <c r="I204" s="143">
        <f ca="1">IF(I$5&lt;&gt;"",HLOOKUP(I$5,Functionalization!$G$6:$R$305,ROW($A204)-5,FALSE),IFERROR(INDEX(I$269:I$305,MATCH($F204,$B$269:$B$305,0))/VLOOKUP($F204,$B$269:$BB$305,MATCH(LEFT(TRIM(I$6),FIND("~",SUBSTITUTE(I$6,"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204))*HLOOKUP(LEFT(TRIM(I$6),FIND("~",SUBSTITUTE(I$6," ","~",LEN(TRIM(I$6))-LEN(SUBSTITUTE(TRIM(I$6)," ",""))))-1)&amp;" Total",$B$6:$BB$305,ROW($A204)-5,FALSE))</f>
        <v>0</v>
      </c>
      <c r="J204" s="143">
        <f ca="1">IF(J$5&lt;&gt;"",HLOOKUP(J$5,Functionalization!$G$6:$R$305,ROW($A204)-5,FALSE),IFERROR(INDEX(J$269:J$305,MATCH($F204,$B$269:$B$305,0))/VLOOKUP($F204,$B$269:$BB$305,MATCH(LEFT(TRIM(J$6),FIND("~",SUBSTITUTE(J$6,"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204))*HLOOKUP(LEFT(TRIM(J$6),FIND("~",SUBSTITUTE(J$6," ","~",LEN(TRIM(J$6))-LEN(SUBSTITUTE(TRIM(J$6)," ",""))))-1)&amp;" Total",$B$6:$BB$305,ROW($A204)-5,FALSE))</f>
        <v>0</v>
      </c>
      <c r="K204" s="143">
        <f ca="1">IF(K$5&lt;&gt;"",HLOOKUP(K$5,Functionalization!$G$6:$R$305,ROW($A204)-5,FALSE),IFERROR(INDEX(K$269:K$305,MATCH($F204,$B$269:$B$305,0))/VLOOKUP($F204,$B$269:$BB$305,MATCH(LEFT(TRIM(K$6),FIND("~",SUBSTITUTE(K$6,"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204))*HLOOKUP(LEFT(TRIM(K$6),FIND("~",SUBSTITUTE(K$6," ","~",LEN(TRIM(K$6))-LEN(SUBSTITUTE(TRIM(K$6)," ",""))))-1)&amp;" Total",$B$6:$BB$305,ROW($A204)-5,FALSE))</f>
        <v>6964.1336700000011</v>
      </c>
      <c r="L204" s="143">
        <f ca="1">IF(L$5&lt;&gt;"",HLOOKUP(L$5,Functionalization!$G$6:$R$305,ROW($A204)-5,FALSE),IFERROR(INDEX(L$269:L$305,MATCH($F204,$B$269:$B$305,0))/VLOOKUP($F204,$B$269:$BB$305,MATCH(LEFT(TRIM(L$6),FIND("~",SUBSTITUTE(L$6,"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204))*HLOOKUP(LEFT(TRIM(L$6),FIND("~",SUBSTITUTE(L$6," ","~",LEN(TRIM(L$6))-LEN(SUBSTITUTE(TRIM(L$6)," ",""))))-1)&amp;" Total",$B$6:$BB$305,ROW($A204)-5,FALSE))</f>
        <v>6964.1336700000011</v>
      </c>
      <c r="M204" s="143">
        <f ca="1">IF(M$5&lt;&gt;"",HLOOKUP(M$5,Functionalization!$G$6:$R$305,ROW($A204)-5,FALSE),IFERROR(INDEX(M$269:M$305,MATCH($F204,$B$269:$B$305,0))/VLOOKUP($F204,$B$269:$BB$305,MATCH(LEFT(TRIM(M$6),FIND("~",SUBSTITUTE(M$6,"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204))*HLOOKUP(LEFT(TRIM(M$6),FIND("~",SUBSTITUTE(M$6," ","~",LEN(TRIM(M$6))-LEN(SUBSTITUTE(TRIM(M$6)," ",""))))-1)&amp;" Total",$B$6:$BB$305,ROW($A204)-5,FALSE))</f>
        <v>0</v>
      </c>
      <c r="N204" s="143">
        <f ca="1">IF(N$5&lt;&gt;"",HLOOKUP(N$5,Functionalization!$G$6:$R$305,ROW($A204)-5,FALSE),IFERROR(INDEX(N$269:N$305,MATCH($F204,$B$269:$B$305,0))/VLOOKUP($F204,$B$269:$BB$305,MATCH(LEFT(TRIM(N$6),FIND("~",SUBSTITUTE(N$6,"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204))*HLOOKUP(LEFT(TRIM(N$6),FIND("~",SUBSTITUTE(N$6," ","~",LEN(TRIM(N$6))-LEN(SUBSTITUTE(TRIM(N$6)," ",""))))-1)&amp;" Total",$B$6:$BB$305,ROW($A204)-5,FALSE))</f>
        <v>0</v>
      </c>
      <c r="O204" s="143">
        <f ca="1">IF(O$5&lt;&gt;"",HLOOKUP(O$5,Functionalization!$G$6:$R$305,ROW($A204)-5,FALSE),IFERROR(INDEX(O$269:O$305,MATCH($F204,$B$269:$B$305,0))/VLOOKUP($F204,$B$269:$BB$305,MATCH(LEFT(TRIM(O$6),FIND("~",SUBSTITUTE(O$6,"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204))*HLOOKUP(LEFT(TRIM(O$6),FIND("~",SUBSTITUTE(O$6," ","~",LEN(TRIM(O$6))-LEN(SUBSTITUTE(TRIM(O$6)," ",""))))-1)&amp;" Total",$B$6:$BB$305,ROW($A204)-5,FALSE))</f>
        <v>0</v>
      </c>
      <c r="P204" s="143">
        <f ca="1">IF(P$5&lt;&gt;"",HLOOKUP(P$5,Functionalization!$G$6:$R$305,ROW($A204)-5,FALSE),IFERROR(INDEX(P$269:P$305,MATCH($F204,$B$269:$B$305,0))/VLOOKUP($F204,$B$269:$BB$305,MATCH(LEFT(TRIM(P$6),FIND("~",SUBSTITUTE(P$6,"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204))*HLOOKUP(LEFT(TRIM(P$6),FIND("~",SUBSTITUTE(P$6," ","~",LEN(TRIM(P$6))-LEN(SUBSTITUTE(TRIM(P$6)," ",""))))-1)&amp;" Total",$B$6:$BB$305,ROW($A204)-5,FALSE))</f>
        <v>0</v>
      </c>
      <c r="Q204" s="143">
        <f ca="1">IF(Q$5&lt;&gt;"",HLOOKUP(Q$5,Functionalization!$G$6:$R$305,ROW($A204)-5,FALSE),IFERROR(INDEX(Q$269:Q$305,MATCH($F204,$B$269:$B$305,0))/VLOOKUP($F204,$B$269:$BB$305,MATCH(LEFT(TRIM(Q$6),FIND("~",SUBSTITUTE(Q$6,"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204))*HLOOKUP(LEFT(TRIM(Q$6),FIND("~",SUBSTITUTE(Q$6," ","~",LEN(TRIM(Q$6))-LEN(SUBSTITUTE(TRIM(Q$6)," ",""))))-1)&amp;" Total",$B$6:$BB$305,ROW($A204)-5,FALSE))</f>
        <v>0</v>
      </c>
      <c r="R204" s="143">
        <f ca="1">IF(R$5&lt;&gt;"",HLOOKUP(R$5,Functionalization!$G$6:$R$305,ROW($A204)-5,FALSE),IFERROR(INDEX(R$269:R$305,MATCH($F204,$B$269:$B$305,0))/VLOOKUP($F204,$B$269:$BB$305,MATCH(LEFT(TRIM(R$6),FIND("~",SUBSTITUTE(R$6,"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204))*HLOOKUP(LEFT(TRIM(R$6),FIND("~",SUBSTITUTE(R$6," ","~",LEN(TRIM(R$6))-LEN(SUBSTITUTE(TRIM(R$6)," ",""))))-1)&amp;" Total",$B$6:$BB$305,ROW($A204)-5,FALSE))</f>
        <v>0</v>
      </c>
      <c r="S204" s="143">
        <f ca="1">IF(S$5&lt;&gt;"",HLOOKUP(S$5,Functionalization!$G$6:$R$305,ROW($A204)-5,FALSE),IFERROR(INDEX(S$269:S$305,MATCH($F204,$B$269:$B$305,0))/VLOOKUP($F204,$B$269:$BB$305,MATCH(LEFT(TRIM(S$6),FIND("~",SUBSTITUTE(S$6,"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204))*HLOOKUP(LEFT(TRIM(S$6),FIND("~",SUBSTITUTE(S$6," ","~",LEN(TRIM(S$6))-LEN(SUBSTITUTE(TRIM(S$6)," ",""))))-1)&amp;" Total",$B$6:$BB$305,ROW($A204)-5,FALSE))</f>
        <v>0</v>
      </c>
      <c r="T204" s="143">
        <f ca="1">IF(T$5&lt;&gt;"",HLOOKUP(T$5,Functionalization!$G$6:$R$305,ROW($A204)-5,FALSE),IFERROR(INDEX(T$269:T$305,MATCH($F204,$B$269:$B$305,0))/VLOOKUP($F204,$B$269:$BB$305,MATCH(LEFT(TRIM(T$6),FIND("~",SUBSTITUTE(T$6,"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204))*HLOOKUP(LEFT(TRIM(T$6),FIND("~",SUBSTITUTE(T$6," ","~",LEN(TRIM(T$6))-LEN(SUBSTITUTE(TRIM(T$6)," ",""))))-1)&amp;" Total",$B$6:$BB$305,ROW($A204)-5,FALSE))</f>
        <v>0</v>
      </c>
      <c r="U204" s="143">
        <f ca="1">IF(U$5&lt;&gt;"",HLOOKUP(U$5,Functionalization!$G$6:$R$305,ROW($A204)-5,FALSE),IFERROR(INDEX(U$269:U$305,MATCH($F204,$B$269:$B$305,0))/VLOOKUP($F204,$B$269:$BB$305,MATCH(LEFT(TRIM(U$6),FIND("~",SUBSTITUTE(U$6,"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204))*HLOOKUP(LEFT(TRIM(U$6),FIND("~",SUBSTITUTE(U$6," ","~",LEN(TRIM(U$6))-LEN(SUBSTITUTE(TRIM(U$6)," ",""))))-1)&amp;" Total",$B$6:$BB$305,ROW($A204)-5,FALSE))</f>
        <v>0</v>
      </c>
      <c r="V204" s="143">
        <f ca="1">IF(V$5&lt;&gt;"",HLOOKUP(V$5,Functionalization!$G$6:$R$305,ROW($A204)-5,FALSE),IFERROR(INDEX(V$269:V$305,MATCH($F204,$B$269:$B$305,0))/VLOOKUP($F204,$B$269:$BB$305,MATCH(LEFT(TRIM(V$6),FIND("~",SUBSTITUTE(V$6,"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204))*HLOOKUP(LEFT(TRIM(V$6),FIND("~",SUBSTITUTE(V$6," ","~",LEN(TRIM(V$6))-LEN(SUBSTITUTE(TRIM(V$6)," ",""))))-1)&amp;" Total",$B$6:$BB$305,ROW($A204)-5,FALSE))</f>
        <v>0</v>
      </c>
      <c r="W204" s="143">
        <f ca="1">IF(W$5&lt;&gt;"",HLOOKUP(W$5,Functionalization!$G$6:$R$305,ROW($A204)-5,FALSE),IFERROR(INDEX(W$269:W$305,MATCH($F204,$B$269:$B$305,0))/VLOOKUP($F204,$B$269:$BB$305,MATCH(LEFT(TRIM(W$6),FIND("~",SUBSTITUTE(W$6,"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204))*HLOOKUP(LEFT(TRIM(W$6),FIND("~",SUBSTITUTE(W$6," ","~",LEN(TRIM(W$6))-LEN(SUBSTITUTE(TRIM(W$6)," ",""))))-1)&amp;" Total",$B$6:$BB$305,ROW($A204)-5,FALSE))</f>
        <v>0</v>
      </c>
      <c r="X204" s="143">
        <f ca="1">IF(X$5&lt;&gt;"",HLOOKUP(X$5,Functionalization!$G$6:$R$305,ROW($A204)-5,FALSE),IFERROR(INDEX(X$269:X$305,MATCH($F204,$B$269:$B$305,0))/VLOOKUP($F204,$B$269:$BB$305,MATCH(LEFT(TRIM(X$6),FIND("~",SUBSTITUTE(X$6,"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204))*HLOOKUP(LEFT(TRIM(X$6),FIND("~",SUBSTITUTE(X$6," ","~",LEN(TRIM(X$6))-LEN(SUBSTITUTE(TRIM(X$6)," ",""))))-1)&amp;" Total",$B$6:$BB$305,ROW($A204)-5,FALSE))</f>
        <v>0</v>
      </c>
      <c r="Y204" s="143">
        <f ca="1">IF(Y$5&lt;&gt;"",HLOOKUP(Y$5,Functionalization!$G$6:$R$305,ROW($A204)-5,FALSE),IFERROR(INDEX(Y$269:Y$305,MATCH($F204,$B$269:$B$305,0))/VLOOKUP($F204,$B$269:$BB$305,MATCH(LEFT(TRIM(Y$6),FIND("~",SUBSTITUTE(Y$6,"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204))*HLOOKUP(LEFT(TRIM(Y$6),FIND("~",SUBSTITUTE(Y$6," ","~",LEN(TRIM(Y$6))-LEN(SUBSTITUTE(TRIM(Y$6)," ",""))))-1)&amp;" Total",$B$6:$BB$305,ROW($A204)-5,FALSE))</f>
        <v>0</v>
      </c>
      <c r="Z204" s="143">
        <f ca="1">IF(Z$5&lt;&gt;"",HLOOKUP(Z$5,Functionalization!$G$6:$R$305,ROW($A204)-5,FALSE),IFERROR(INDEX(Z$269:Z$305,MATCH($F204,$B$269:$B$305,0))/VLOOKUP($F204,$B$269:$BB$305,MATCH(LEFT(TRIM(Z$6),FIND("~",SUBSTITUTE(Z$6,"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204))*HLOOKUP(LEFT(TRIM(Z$6),FIND("~",SUBSTITUTE(Z$6," ","~",LEN(TRIM(Z$6))-LEN(SUBSTITUTE(TRIM(Z$6)," ",""))))-1)&amp;" Total",$B$6:$BB$305,ROW($A204)-5,FALSE))</f>
        <v>0</v>
      </c>
      <c r="AA204" s="143">
        <f ca="1">IF(AA$5&lt;&gt;"",HLOOKUP(AA$5,Functionalization!$G$6:$R$305,ROW($A204)-5,FALSE),IFERROR(INDEX(AA$269:AA$305,MATCH($F204,$B$269:$B$305,0))/VLOOKUP($F204,$B$269:$BB$305,MATCH(LEFT(TRIM(AA$6),FIND("~",SUBSTITUTE(AA$6,"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204))*HLOOKUP(LEFT(TRIM(AA$6),FIND("~",SUBSTITUTE(AA$6," ","~",LEN(TRIM(AA$6))-LEN(SUBSTITUTE(TRIM(AA$6)," ",""))))-1)&amp;" Total",$B$6:$BB$305,ROW($A204)-5,FALSE))</f>
        <v>0</v>
      </c>
      <c r="AB204" s="143">
        <f ca="1">IF(AB$5&lt;&gt;"",HLOOKUP(AB$5,Functionalization!$G$6:$R$305,ROW($A204)-5,FALSE),IFERROR(INDEX(AB$269:AB$305,MATCH($F204,$B$269:$B$305,0))/VLOOKUP($F204,$B$269:$BB$305,MATCH(LEFT(TRIM(AB$6),FIND("~",SUBSTITUTE(AB$6,"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204))*HLOOKUP(LEFT(TRIM(AB$6),FIND("~",SUBSTITUTE(AB$6," ","~",LEN(TRIM(AB$6))-LEN(SUBSTITUTE(TRIM(AB$6)," ",""))))-1)&amp;" Total",$B$6:$BB$305,ROW($A204)-5,FALSE))</f>
        <v>0</v>
      </c>
      <c r="AC204" s="143">
        <f ca="1">IF(AC$5&lt;&gt;"",HLOOKUP(AC$5,Functionalization!$G$6:$R$305,ROW($A204)-5,FALSE),IFERROR(INDEX(AC$269:AC$305,MATCH($F204,$B$269:$B$305,0))/VLOOKUP($F204,$B$269:$BB$305,MATCH(LEFT(TRIM(AC$6),FIND("~",SUBSTITUTE(AC$6,"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204))*HLOOKUP(LEFT(TRIM(AC$6),FIND("~",SUBSTITUTE(AC$6," ","~",LEN(TRIM(AC$6))-LEN(SUBSTITUTE(TRIM(AC$6)," ",""))))-1)&amp;" Total",$B$6:$BB$305,ROW($A204)-5,FALSE))</f>
        <v>0</v>
      </c>
      <c r="AD204" s="143">
        <f ca="1">IF(AD$5&lt;&gt;"",HLOOKUP(AD$5,Functionalization!$G$6:$R$305,ROW($A204)-5,FALSE),IFERROR(INDEX(AD$269:AD$305,MATCH($F204,$B$269:$B$305,0))/VLOOKUP($F204,$B$269:$BB$305,MATCH(LEFT(TRIM(AD$6),FIND("~",SUBSTITUTE(AD$6,"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204))*HLOOKUP(LEFT(TRIM(AD$6),FIND("~",SUBSTITUTE(AD$6," ","~",LEN(TRIM(AD$6))-LEN(SUBSTITUTE(TRIM(AD$6)," ",""))))-1)&amp;" Total",$B$6:$BB$305,ROW($A204)-5,FALSE))</f>
        <v>0</v>
      </c>
      <c r="AE204" s="143">
        <f ca="1">IF(AE$5&lt;&gt;"",HLOOKUP(AE$5,Functionalization!$G$6:$R$305,ROW($A204)-5,FALSE),IFERROR(INDEX(AE$269:AE$305,MATCH($F204,$B$269:$B$305,0))/VLOOKUP($F204,$B$269:$BB$305,MATCH(LEFT(TRIM(AE$6),FIND("~",SUBSTITUTE(AE$6,"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204))*HLOOKUP(LEFT(TRIM(AE$6),FIND("~",SUBSTITUTE(AE$6," ","~",LEN(TRIM(AE$6))-LEN(SUBSTITUTE(TRIM(AE$6)," ",""))))-1)&amp;" Total",$B$6:$BB$305,ROW($A204)-5,FALSE))</f>
        <v>0</v>
      </c>
      <c r="AF204" s="143">
        <f ca="1">IF(AF$5&lt;&gt;"",HLOOKUP(AF$5,Functionalization!$G$6:$R$305,ROW($A204)-5,FALSE),IFERROR(INDEX(AF$269:AF$305,MATCH($F204,$B$269:$B$305,0))/VLOOKUP($F204,$B$269:$BB$305,MATCH(LEFT(TRIM(AF$6),FIND("~",SUBSTITUTE(AF$6,"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204))*HLOOKUP(LEFT(TRIM(AF$6),FIND("~",SUBSTITUTE(AF$6," ","~",LEN(TRIM(AF$6))-LEN(SUBSTITUTE(TRIM(AF$6)," ",""))))-1)&amp;" Total",$B$6:$BB$305,ROW($A204)-5,FALSE))</f>
        <v>0</v>
      </c>
      <c r="AG204" s="143">
        <f ca="1">IF(AG$5&lt;&gt;"",HLOOKUP(AG$5,Functionalization!$G$6:$R$305,ROW($A204)-5,FALSE),IFERROR(INDEX(AG$269:AG$305,MATCH($F204,$B$269:$B$305,0))/VLOOKUP($F204,$B$269:$BB$305,MATCH(LEFT(TRIM(AG$6),FIND("~",SUBSTITUTE(AG$6,"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204))*HLOOKUP(LEFT(TRIM(AG$6),FIND("~",SUBSTITUTE(AG$6," ","~",LEN(TRIM(AG$6))-LEN(SUBSTITUTE(TRIM(AG$6)," ",""))))-1)&amp;" Total",$B$6:$BB$305,ROW($A204)-5,FALSE))</f>
        <v>0</v>
      </c>
      <c r="AH204" s="143">
        <f ca="1">IF(AH$5&lt;&gt;"",HLOOKUP(AH$5,Functionalization!$G$6:$R$305,ROW($A204)-5,FALSE),IFERROR(INDEX(AH$269:AH$305,MATCH($F204,$B$269:$B$305,0))/VLOOKUP($F204,$B$269:$BB$305,MATCH(LEFT(TRIM(AH$6),FIND("~",SUBSTITUTE(AH$6,"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204))*HLOOKUP(LEFT(TRIM(AH$6),FIND("~",SUBSTITUTE(AH$6," ","~",LEN(TRIM(AH$6))-LEN(SUBSTITUTE(TRIM(AH$6)," ",""))))-1)&amp;" Total",$B$6:$BB$305,ROW($A204)-5,FALSE))</f>
        <v>0</v>
      </c>
      <c r="AI204" s="143">
        <f ca="1">IF(AI$5&lt;&gt;"",HLOOKUP(AI$5,Functionalization!$G$6:$R$305,ROW($A204)-5,FALSE),IFERROR(INDEX(AI$269:AI$305,MATCH($F204,$B$269:$B$305,0))/VLOOKUP($F204,$B$269:$BB$305,MATCH(LEFT(TRIM(AI$6),FIND("~",SUBSTITUTE(AI$6,"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204))*HLOOKUP(LEFT(TRIM(AI$6),FIND("~",SUBSTITUTE(AI$6," ","~",LEN(TRIM(AI$6))-LEN(SUBSTITUTE(TRIM(AI$6)," ",""))))-1)&amp;" Total",$B$6:$BB$305,ROW($A204)-5,FALSE))</f>
        <v>0</v>
      </c>
      <c r="AJ204" s="143">
        <f ca="1">IF(AJ$5&lt;&gt;"",HLOOKUP(AJ$5,Functionalization!$G$6:$R$305,ROW($A204)-5,FALSE),IFERROR(INDEX(AJ$269:AJ$305,MATCH($F204,$B$269:$B$305,0))/VLOOKUP($F204,$B$269:$BB$305,MATCH(LEFT(TRIM(AJ$6),FIND("~",SUBSTITUTE(AJ$6,"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204))*HLOOKUP(LEFT(TRIM(AJ$6),FIND("~",SUBSTITUTE(AJ$6," ","~",LEN(TRIM(AJ$6))-LEN(SUBSTITUTE(TRIM(AJ$6)," ",""))))-1)&amp;" Total",$B$6:$BB$305,ROW($A204)-5,FALSE))</f>
        <v>0</v>
      </c>
      <c r="AK204" s="143">
        <f ca="1">IF(AK$5&lt;&gt;"",HLOOKUP(AK$5,Functionalization!$G$6:$R$305,ROW($A204)-5,FALSE),IFERROR(INDEX(AK$269:AK$305,MATCH($F204,$B$269:$B$305,0))/VLOOKUP($F204,$B$269:$BB$305,MATCH(LEFT(TRIM(AK$6),FIND("~",SUBSTITUTE(AK$6,"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204))*HLOOKUP(LEFT(TRIM(AK$6),FIND("~",SUBSTITUTE(AK$6," ","~",LEN(TRIM(AK$6))-LEN(SUBSTITUTE(TRIM(AK$6)," ",""))))-1)&amp;" Total",$B$6:$BB$305,ROW($A204)-5,FALSE))</f>
        <v>0</v>
      </c>
      <c r="AL204" s="143">
        <f ca="1">IF(AL$5&lt;&gt;"",HLOOKUP(AL$5,Functionalization!$G$6:$R$305,ROW($A204)-5,FALSE),IFERROR(INDEX(AL$269:AL$305,MATCH($F204,$B$269:$B$305,0))/VLOOKUP($F204,$B$269:$BB$305,MATCH(LEFT(TRIM(AL$6),FIND("~",SUBSTITUTE(AL$6,"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204))*HLOOKUP(LEFT(TRIM(AL$6),FIND("~",SUBSTITUTE(AL$6," ","~",LEN(TRIM(AL$6))-LEN(SUBSTITUTE(TRIM(AL$6)," ",""))))-1)&amp;" Total",$B$6:$BB$305,ROW($A204)-5,FALSE))</f>
        <v>0</v>
      </c>
      <c r="AM204" s="143">
        <f ca="1">IF(AM$5&lt;&gt;"",HLOOKUP(AM$5,Functionalization!$G$6:$R$305,ROW($A204)-5,FALSE),IFERROR(INDEX(AM$269:AM$305,MATCH($F204,$B$269:$B$305,0))/VLOOKUP($F204,$B$269:$BB$305,MATCH(LEFT(TRIM(AM$6),FIND("~",SUBSTITUTE(AM$6,"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204))*HLOOKUP(LEFT(TRIM(AM$6),FIND("~",SUBSTITUTE(AM$6," ","~",LEN(TRIM(AM$6))-LEN(SUBSTITUTE(TRIM(AM$6)," ",""))))-1)&amp;" Total",$B$6:$BB$305,ROW($A204)-5,FALSE))</f>
        <v>0</v>
      </c>
      <c r="AN204" s="143">
        <f ca="1">IF(AN$5&lt;&gt;"",HLOOKUP(AN$5,Functionalization!$G$6:$R$305,ROW($A204)-5,FALSE),IFERROR(INDEX(AN$269:AN$305,MATCH($F204,$B$269:$B$305,0))/VLOOKUP($F204,$B$269:$BB$305,MATCH(LEFT(TRIM(AN$6),FIND("~",SUBSTITUTE(AN$6,"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204))*HLOOKUP(LEFT(TRIM(AN$6),FIND("~",SUBSTITUTE(AN$6," ","~",LEN(TRIM(AN$6))-LEN(SUBSTITUTE(TRIM(AN$6)," ",""))))-1)&amp;" Total",$B$6:$BB$305,ROW($A204)-5,FALSE))</f>
        <v>0</v>
      </c>
      <c r="AO204" s="143">
        <f ca="1">IF(AO$5&lt;&gt;"",HLOOKUP(AO$5,Functionalization!$G$6:$R$305,ROW($A204)-5,FALSE),IFERROR(INDEX(AO$269:AO$305,MATCH($F204,$B$269:$B$305,0))/VLOOKUP($F204,$B$269:$BB$305,MATCH(LEFT(TRIM(AO$6),FIND("~",SUBSTITUTE(AO$6,"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204))*HLOOKUP(LEFT(TRIM(AO$6),FIND("~",SUBSTITUTE(AO$6," ","~",LEN(TRIM(AO$6))-LEN(SUBSTITUTE(TRIM(AO$6)," ",""))))-1)&amp;" Total",$B$6:$BB$305,ROW($A204)-5,FALSE))</f>
        <v>0</v>
      </c>
      <c r="AP204" s="143">
        <f ca="1">IF(AP$5&lt;&gt;"",HLOOKUP(AP$5,Functionalization!$G$6:$R$305,ROW($A204)-5,FALSE),IFERROR(INDEX(AP$269:AP$305,MATCH($F204,$B$269:$B$305,0))/VLOOKUP($F204,$B$269:$BB$305,MATCH(LEFT(TRIM(AP$6),FIND("~",SUBSTITUTE(AP$6,"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204))*HLOOKUP(LEFT(TRIM(AP$6),FIND("~",SUBSTITUTE(AP$6," ","~",LEN(TRIM(AP$6))-LEN(SUBSTITUTE(TRIM(AP$6)," ",""))))-1)&amp;" Total",$B$6:$BB$305,ROW($A204)-5,FALSE))</f>
        <v>0</v>
      </c>
      <c r="AQ204" s="143">
        <f ca="1">IF(AQ$5&lt;&gt;"",HLOOKUP(AQ$5,Functionalization!$G$6:$R$305,ROW($A204)-5,FALSE),IFERROR(INDEX(AQ$269:AQ$305,MATCH($F204,$B$269:$B$305,0))/VLOOKUP($F204,$B$269:$BB$305,MATCH(LEFT(TRIM(AQ$6),FIND("~",SUBSTITUTE(AQ$6,"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204))*HLOOKUP(LEFT(TRIM(AQ$6),FIND("~",SUBSTITUTE(AQ$6," ","~",LEN(TRIM(AQ$6))-LEN(SUBSTITUTE(TRIM(AQ$6)," ",""))))-1)&amp;" Total",$B$6:$BB$305,ROW($A204)-5,FALSE))</f>
        <v>0</v>
      </c>
      <c r="AR204" s="143">
        <f ca="1">IF(AR$5&lt;&gt;"",HLOOKUP(AR$5,Functionalization!$G$6:$R$305,ROW($A204)-5,FALSE),IFERROR(INDEX(AR$269:AR$305,MATCH($F204,$B$269:$B$305,0))/VLOOKUP($F204,$B$269:$BB$305,MATCH(LEFT(TRIM(AR$6),FIND("~",SUBSTITUTE(AR$6,"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204))*HLOOKUP(LEFT(TRIM(AR$6),FIND("~",SUBSTITUTE(AR$6," ","~",LEN(TRIM(AR$6))-LEN(SUBSTITUTE(TRIM(AR$6)," ",""))))-1)&amp;" Total",$B$6:$BB$305,ROW($A204)-5,FALSE))</f>
        <v>0</v>
      </c>
      <c r="AS204" s="143">
        <f ca="1">IF(AS$5&lt;&gt;"",HLOOKUP(AS$5,Functionalization!$G$6:$R$305,ROW($A204)-5,FALSE),IFERROR(INDEX(AS$269:AS$305,MATCH($F204,$B$269:$B$305,0))/VLOOKUP($F204,$B$269:$BB$305,MATCH(LEFT(TRIM(AS$6),FIND("~",SUBSTITUTE(AS$6,"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204))*HLOOKUP(LEFT(TRIM(AS$6),FIND("~",SUBSTITUTE(AS$6," ","~",LEN(TRIM(AS$6))-LEN(SUBSTITUTE(TRIM(AS$6)," ",""))))-1)&amp;" Total",$B$6:$BB$305,ROW($A204)-5,FALSE))</f>
        <v>0</v>
      </c>
      <c r="AT204" s="143">
        <f ca="1">IF(AT$5&lt;&gt;"",HLOOKUP(AT$5,Functionalization!$G$6:$R$305,ROW($A204)-5,FALSE),IFERROR(INDEX(AT$269:AT$305,MATCH($F204,$B$269:$B$305,0))/VLOOKUP($F204,$B$269:$BB$305,MATCH(LEFT(TRIM(AT$6),FIND("~",SUBSTITUTE(AT$6,"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204))*HLOOKUP(LEFT(TRIM(AT$6),FIND("~",SUBSTITUTE(AT$6," ","~",LEN(TRIM(AT$6))-LEN(SUBSTITUTE(TRIM(AT$6)," ",""))))-1)&amp;" Total",$B$6:$BB$305,ROW($A204)-5,FALSE))</f>
        <v>0</v>
      </c>
      <c r="AU204" s="143">
        <f ca="1">IF(AU$5&lt;&gt;"",HLOOKUP(AU$5,Functionalization!$G$6:$R$305,ROW($A204)-5,FALSE),IFERROR(INDEX(AU$269:AU$305,MATCH($F204,$B$269:$B$305,0))/VLOOKUP($F204,$B$269:$BB$305,MATCH(LEFT(TRIM(AU$6),FIND("~",SUBSTITUTE(AU$6,"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204))*HLOOKUP(LEFT(TRIM(AU$6),FIND("~",SUBSTITUTE(AU$6," ","~",LEN(TRIM(AU$6))-LEN(SUBSTITUTE(TRIM(AU$6)," ",""))))-1)&amp;" Total",$B$6:$BB$305,ROW($A204)-5,FALSE))</f>
        <v>0</v>
      </c>
      <c r="AV204" s="143">
        <f ca="1">IF(AV$5&lt;&gt;"",HLOOKUP(AV$5,Functionalization!$G$6:$R$305,ROW($A204)-5,FALSE),IFERROR(INDEX(AV$269:AV$305,MATCH($F204,$B$269:$B$305,0))/VLOOKUP($F204,$B$269:$BB$305,MATCH(LEFT(TRIM(AV$6),FIND("~",SUBSTITUTE(AV$6,"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204))*HLOOKUP(LEFT(TRIM(AV$6),FIND("~",SUBSTITUTE(AV$6," ","~",LEN(TRIM(AV$6))-LEN(SUBSTITUTE(TRIM(AV$6)," ",""))))-1)&amp;" Total",$B$6:$BB$305,ROW($A204)-5,FALSE))</f>
        <v>0</v>
      </c>
      <c r="AW204" s="143">
        <f ca="1">IF(AW$5&lt;&gt;"",HLOOKUP(AW$5,Functionalization!$G$6:$R$305,ROW($A204)-5,FALSE),IFERROR(INDEX(AW$269:AW$305,MATCH($F204,$B$269:$B$305,0))/VLOOKUP($F204,$B$269:$BB$305,MATCH(LEFT(TRIM(AW$6),FIND("~",SUBSTITUTE(AW$6,"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204))*HLOOKUP(LEFT(TRIM(AW$6),FIND("~",SUBSTITUTE(AW$6," ","~",LEN(TRIM(AW$6))-LEN(SUBSTITUTE(TRIM(AW$6)," ",""))))-1)&amp;" Total",$B$6:$BB$305,ROW($A204)-5,FALSE))</f>
        <v>0</v>
      </c>
      <c r="AX204" s="143">
        <f ca="1">IF(AX$5&lt;&gt;"",HLOOKUP(AX$5,Functionalization!$G$6:$R$305,ROW($A204)-5,FALSE),IFERROR(INDEX(AX$269:AX$305,MATCH($F204,$B$269:$B$305,0))/VLOOKUP($F204,$B$269:$BB$305,MATCH(LEFT(TRIM(AX$6),FIND("~",SUBSTITUTE(AX$6,"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204))*HLOOKUP(LEFT(TRIM(AX$6),FIND("~",SUBSTITUTE(AX$6," ","~",LEN(TRIM(AX$6))-LEN(SUBSTITUTE(TRIM(AX$6)," ",""))))-1)&amp;" Total",$B$6:$BB$305,ROW($A204)-5,FALSE))</f>
        <v>0</v>
      </c>
      <c r="AY204" s="143">
        <f ca="1">IF(AY$5&lt;&gt;"",HLOOKUP(AY$5,Functionalization!$G$6:$R$305,ROW($A204)-5,FALSE),IFERROR(INDEX(AY$269:AY$305,MATCH($F204,$B$269:$B$305,0))/VLOOKUP($F204,$B$269:$BB$305,MATCH(LEFT(TRIM(AY$6),FIND("~",SUBSTITUTE(AY$6,"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204))*HLOOKUP(LEFT(TRIM(AY$6),FIND("~",SUBSTITUTE(AY$6," ","~",LEN(TRIM(AY$6))-LEN(SUBSTITUTE(TRIM(AY$6)," ",""))))-1)&amp;" Total",$B$6:$BB$305,ROW($A204)-5,FALSE))</f>
        <v>0</v>
      </c>
      <c r="AZ204" s="143">
        <f ca="1">IF(AZ$5&lt;&gt;"",HLOOKUP(AZ$5,Functionalization!$G$6:$R$305,ROW($A204)-5,FALSE),IFERROR(INDEX(AZ$269:AZ$305,MATCH($F204,$B$269:$B$305,0))/VLOOKUP($F204,$B$269:$BB$305,MATCH(LEFT(TRIM(AZ$6),FIND("~",SUBSTITUTE(AZ$6,"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204))*HLOOKUP(LEFT(TRIM(AZ$6),FIND("~",SUBSTITUTE(AZ$6," ","~",LEN(TRIM(AZ$6))-LEN(SUBSTITUTE(TRIM(AZ$6)," ",""))))-1)&amp;" Total",$B$6:$BB$305,ROW($A204)-5,FALSE))</f>
        <v>0</v>
      </c>
      <c r="BA204" s="143">
        <f ca="1">IF(BA$5&lt;&gt;"",HLOOKUP(BA$5,Functionalization!$G$6:$R$305,ROW($A204)-5,FALSE),IFERROR(INDEX(BA$269:BA$305,MATCH($F204,$B$269:$B$305,0))/VLOOKUP($F204,$B$269:$BB$305,MATCH(LEFT(TRIM(BA$6),FIND("~",SUBSTITUTE(BA$6,"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204))*HLOOKUP(LEFT(TRIM(BA$6),FIND("~",SUBSTITUTE(BA$6," ","~",LEN(TRIM(BA$6))-LEN(SUBSTITUTE(TRIM(BA$6)," ",""))))-1)&amp;" Total",$B$6:$BB$305,ROW($A204)-5,FALSE))</f>
        <v>0</v>
      </c>
      <c r="BB204" s="143">
        <f ca="1">IF(BB$5&lt;&gt;"",HLOOKUP(BB$5,Functionalization!$G$6:$R$305,ROW($A204)-5,FALSE),IFERROR(INDEX(BB$269:BB$305,MATCH($F204,$B$269:$B$305,0))/VLOOKUP($F204,$B$269:$BB$305,MATCH(LEFT(TRIM(BB$6),FIND("~",SUBSTITUTE(BB$6,"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204))*HLOOKUP(LEFT(TRIM(BB$6),FIND("~",SUBSTITUTE(BB$6," ","~",LEN(TRIM(BB$6))-LEN(SUBSTITUTE(TRIM(BB$6)," ",""))))-1)&amp;" Total",$B$6:$BB$305,ROW($A204)-5,FALSE))</f>
        <v>0</v>
      </c>
      <c r="BD204" s="79">
        <f ca="1">IFERROR(IF(SUMIF($G$6:$BB$6,BD$6&amp;" Total",$G204:$BB204)-(SUMIF($G$6:$BB$6,BD$6&amp;" "&amp;'Input-Func_Class'!$D$22,$G204:$BB204)+IFERROR(SUMIF($G$6:$BB$6,BD$6&amp;" "&amp;'Input-Func_Class'!$E$22,$G204:$BB204),SUMIF($G$6:$BB$6,BD$6&amp;" "&amp;'Input-Func_Class'!$B$24,$G204:$BB204))+SUMIF($G$6:$BB$6,BD$6&amp;" "&amp;'Input-Func_Class'!$F$22,$G204:$BB204))&lt;Check_Limit,0,1),1)</f>
        <v>0</v>
      </c>
      <c r="BE204" s="79">
        <f ca="1">IFERROR(IF(SUMIF($G$6:$BB$6,BE$6&amp;" Total",$G204:$BB204)-(SUMIF($G$6:$BB$6,BE$6&amp;" "&amp;'Input-Func_Class'!$D$22,$G204:$BB204)+IFERROR(SUMIF($G$6:$BB$6,BE$6&amp;" "&amp;'Input-Func_Class'!$E$22,$G204:$BB204),SUMIF($G$6:$BB$6,BE$6&amp;" "&amp;'Input-Func_Class'!$B$24,$G204:$BB204))+SUMIF($G$6:$BB$6,BE$6&amp;" "&amp;'Input-Func_Class'!$F$22,$G204:$BB204))&lt;Check_Limit,0,1),1)</f>
        <v>0</v>
      </c>
      <c r="BF204" s="79">
        <f ca="1">IFERROR(IF(SUMIF($G$6:$BB$6,BF$6&amp;" Total",$G204:$BB204)-(SUMIF($G$6:$BB$6,BF$6&amp;" "&amp;'Input-Func_Class'!$D$22,$G204:$BB204)+IFERROR(SUMIF($G$6:$BB$6,BF$6&amp;" "&amp;'Input-Func_Class'!$E$22,$G204:$BB204),SUMIF($G$6:$BB$6,BF$6&amp;" "&amp;'Input-Func_Class'!$B$24,$G204:$BB204))+SUMIF($G$6:$BB$6,BF$6&amp;" "&amp;'Input-Func_Class'!$F$22,$G204:$BB204))&lt;Check_Limit,0,1),1)</f>
        <v>0</v>
      </c>
      <c r="BG204" s="79">
        <f ca="1">IFERROR(IF(SUMIF($G$6:$BB$6,BG$6&amp;" Total",$G204:$BB204)-(SUMIF($G$6:$BB$6,BG$6&amp;" "&amp;'Input-Func_Class'!$D$22,$G204:$BB204)+IFERROR(SUMIF($G$6:$BB$6,BG$6&amp;" "&amp;'Input-Func_Class'!$E$22,$G204:$BB204),SUMIF($G$6:$BB$6,BG$6&amp;" "&amp;'Input-Func_Class'!$B$24,$G204:$BB204))+SUMIF($G$6:$BB$6,BG$6&amp;" "&amp;'Input-Func_Class'!$F$22,$G204:$BB204))&lt;Check_Limit,0,1),1)</f>
        <v>0</v>
      </c>
      <c r="BH204" s="79">
        <f ca="1">IFERROR(IF(SUMIF($G$6:$BB$6,BH$6&amp;" Total",$G204:$BB204)-(SUMIF($G$6:$BB$6,BH$6&amp;" "&amp;'Input-Func_Class'!$D$22,$G204:$BB204)+IFERROR(SUMIF($G$6:$BB$6,BH$6&amp;" "&amp;'Input-Func_Class'!$E$22,$G204:$BB204),SUMIF($G$6:$BB$6,BH$6&amp;" "&amp;'Input-Func_Class'!$B$24,$G204:$BB204))+SUMIF($G$6:$BB$6,BH$6&amp;" "&amp;'Input-Func_Class'!$F$22,$G204:$BB204))&lt;Check_Limit,0,1),1)</f>
        <v>0</v>
      </c>
      <c r="BI204" s="79">
        <f ca="1">IFERROR(IF(SUMIF($G$6:$BB$6,BI$6&amp;" Total",$G204:$BB204)-(SUMIF($G$6:$BB$6,BI$6&amp;" "&amp;'Input-Func_Class'!$D$22,$G204:$BB204)+IFERROR(SUMIF($G$6:$BB$6,BI$6&amp;" "&amp;'Input-Func_Class'!$E$22,$G204:$BB204),SUMIF($G$6:$BB$6,BI$6&amp;" "&amp;'Input-Func_Class'!$B$24,$G204:$BB204))+SUMIF($G$6:$BB$6,BI$6&amp;" "&amp;'Input-Func_Class'!$F$22,$G204:$BB204))&lt;Check_Limit,0,1),1)</f>
        <v>0</v>
      </c>
      <c r="BJ204" s="79">
        <f ca="1">IFERROR(IF(SUMIF($G$6:$BB$6,BJ$6&amp;" Total",$G204:$BB204)-(SUMIF($G$6:$BB$6,BJ$6&amp;" "&amp;'Input-Func_Class'!$D$22,$G204:$BB204)+IFERROR(SUMIF($G$6:$BB$6,BJ$6&amp;" "&amp;'Input-Func_Class'!$E$22,$G204:$BB204),SUMIF($G$6:$BB$6,BJ$6&amp;" "&amp;'Input-Func_Class'!$B$24,$G204:$BB204))+SUMIF($G$6:$BB$6,BJ$6&amp;" "&amp;'Input-Func_Class'!$F$22,$G204:$BB204))&lt;Check_Limit,0,1),1)</f>
        <v>0</v>
      </c>
      <c r="BK204" s="79">
        <f ca="1">IFERROR(IF(SUMIF($G$6:$BB$6,BK$6&amp;" Total",$G204:$BB204)-(SUMIF($G$6:$BB$6,BK$6&amp;" "&amp;'Input-Func_Class'!$D$22,$G204:$BB204)+IFERROR(SUMIF($G$6:$BB$6,BK$6&amp;" "&amp;'Input-Func_Class'!$E$22,$G204:$BB204),SUMIF($G$6:$BB$6,BK$6&amp;" "&amp;'Input-Func_Class'!$B$24,$G204:$BB204))+SUMIF($G$6:$BB$6,BK$6&amp;" "&amp;'Input-Func_Class'!$F$22,$G204:$BB204))&lt;Check_Limit,0,1),1)</f>
        <v>0</v>
      </c>
      <c r="BL204" s="79">
        <f ca="1">IFERROR(IF(SUMIF($G$6:$BB$6,BL$6&amp;" Total",$G204:$BB204)-(SUMIF($G$6:$BB$6,BL$6&amp;" "&amp;'Input-Func_Class'!$D$22,$G204:$BB204)+IFERROR(SUMIF($G$6:$BB$6,BL$6&amp;" "&amp;'Input-Func_Class'!$E$22,$G204:$BB204),SUMIF($G$6:$BB$6,BL$6&amp;" "&amp;'Input-Func_Class'!$B$24,$G204:$BB204))+SUMIF($G$6:$BB$6,BL$6&amp;" "&amp;'Input-Func_Class'!$F$22,$G204:$BB204))&lt;Check_Limit,0,1),1)</f>
        <v>0</v>
      </c>
      <c r="BM204" s="79">
        <f ca="1">IFERROR(IF(SUMIF($G$6:$BB$6,BM$6&amp;" Total",$G204:$BB204)-(SUMIF($G$6:$BB$6,BM$6&amp;" "&amp;'Input-Func_Class'!$D$22,$G204:$BB204)+IFERROR(SUMIF($G$6:$BB$6,BM$6&amp;" "&amp;'Input-Func_Class'!$E$22,$G204:$BB204),SUMIF($G$6:$BB$6,BM$6&amp;" "&amp;'Input-Func_Class'!$B$24,$G204:$BB204))+SUMIF($G$6:$BB$6,BM$6&amp;" "&amp;'Input-Func_Class'!$F$22,$G204:$BB204))&lt;Check_Limit,0,1),1)</f>
        <v>0</v>
      </c>
      <c r="BN204" s="79">
        <f ca="1">IFERROR(IF(SUMIF($G$6:$BB$6,BN$6&amp;" Total",$G204:$BB204)-(SUMIF($G$6:$BB$6,BN$6&amp;" "&amp;'Input-Func_Class'!$D$22,$G204:$BB204)+IFERROR(SUMIF($G$6:$BB$6,BN$6&amp;" "&amp;'Input-Func_Class'!$E$22,$G204:$BB204),SUMIF($G$6:$BB$6,BN$6&amp;" "&amp;'Input-Func_Class'!$B$24,$G204:$BB204))+SUMIF($G$6:$BB$6,BN$6&amp;" "&amp;'Input-Func_Class'!$F$22,$G204:$BB204))&lt;Check_Limit,0,1),1)</f>
        <v>0</v>
      </c>
      <c r="BO204" s="79">
        <f ca="1">IFERROR(IF(SUMIF($G$6:$BB$6,BO$6&amp;" Total",$G204:$BB204)-(SUMIF($G$6:$BB$6,BO$6&amp;" "&amp;'Input-Func_Class'!$D$22,$G204:$BB204)+IFERROR(SUMIF($G$6:$BB$6,BO$6&amp;" "&amp;'Input-Func_Class'!$E$22,$G204:$BB204),SUMIF($G$6:$BB$6,BO$6&amp;" "&amp;'Input-Func_Class'!$B$24,$G204:$BB204))+SUMIF($G$6:$BB$6,BO$6&amp;" "&amp;'Input-Func_Class'!$F$22,$G204:$BB204))&lt;Check_Limit,0,1),1)</f>
        <v>0</v>
      </c>
    </row>
    <row r="205" spans="1:67" outlineLevel="1">
      <c r="A205" s="113">
        <f>IF(ISBLANK('Input-Accounts'!A205),"",'Input-Accounts'!A205)</f>
        <v>175</v>
      </c>
      <c r="B205" s="17" t="str">
        <f>IF(ISBLANK('Input-Accounts'!B205),"",'Input-Accounts'!B205)</f>
        <v>Structures and improvements</v>
      </c>
      <c r="C205" s="113">
        <f>IF(ISBLANK('Input-Accounts'!C205),"",'Input-Accounts'!C205)</f>
        <v>366</v>
      </c>
      <c r="D205" s="143">
        <f>Functionalization!$D205</f>
        <v>1864.7258999999999</v>
      </c>
      <c r="E205" s="143">
        <f t="shared" ca="1" si="50"/>
        <v>0</v>
      </c>
      <c r="F205" s="89" t="str">
        <f>IF($D205=0,"-",IF('Input-Accounts'!$E205&lt;&gt;0,'Input-Accounts'!$E205,'Input-Accounts'!$G205))</f>
        <v>DEMAND</v>
      </c>
      <c r="G205" s="143">
        <f ca="1">IF(G$5&lt;&gt;"",HLOOKUP(G$5,Functionalization!$G$6:$R$305,ROW($A205)-5,FALSE),IFERROR(INDEX(G$269:G$305,MATCH($F205,$B$269:$B$305,0))/VLOOKUP($F205,$B$269:$BB$305,MATCH(LEFT(TRIM(G$6),FIND("~",SUBSTITUTE(G$6,"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205))*HLOOKUP(LEFT(TRIM(G$6),FIND("~",SUBSTITUTE(G$6," ","~",LEN(TRIM(G$6))-LEN(SUBSTITUTE(TRIM(G$6)," ",""))))-1)&amp;" Total",$B$6:$BB$305,ROW($A205)-5,FALSE))</f>
        <v>0</v>
      </c>
      <c r="H205" s="143">
        <f ca="1">IF(H$5&lt;&gt;"",HLOOKUP(H$5,Functionalization!$G$6:$R$305,ROW($A205)-5,FALSE),IFERROR(INDEX(H$269:H$305,MATCH($F205,$B$269:$B$305,0))/VLOOKUP($F205,$B$269:$BB$305,MATCH(LEFT(TRIM(H$6),FIND("~",SUBSTITUTE(H$6,"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205))*HLOOKUP(LEFT(TRIM(H$6),FIND("~",SUBSTITUTE(H$6," ","~",LEN(TRIM(H$6))-LEN(SUBSTITUTE(TRIM(H$6)," ",""))))-1)&amp;" Total",$B$6:$BB$305,ROW($A205)-5,FALSE))</f>
        <v>0</v>
      </c>
      <c r="I205" s="143">
        <f ca="1">IF(I$5&lt;&gt;"",HLOOKUP(I$5,Functionalization!$G$6:$R$305,ROW($A205)-5,FALSE),IFERROR(INDEX(I$269:I$305,MATCH($F205,$B$269:$B$305,0))/VLOOKUP($F205,$B$269:$BB$305,MATCH(LEFT(TRIM(I$6),FIND("~",SUBSTITUTE(I$6,"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205))*HLOOKUP(LEFT(TRIM(I$6),FIND("~",SUBSTITUTE(I$6," ","~",LEN(TRIM(I$6))-LEN(SUBSTITUTE(TRIM(I$6)," ",""))))-1)&amp;" Total",$B$6:$BB$305,ROW($A205)-5,FALSE))</f>
        <v>0</v>
      </c>
      <c r="J205" s="143">
        <f ca="1">IF(J$5&lt;&gt;"",HLOOKUP(J$5,Functionalization!$G$6:$R$305,ROW($A205)-5,FALSE),IFERROR(INDEX(J$269:J$305,MATCH($F205,$B$269:$B$305,0))/VLOOKUP($F205,$B$269:$BB$305,MATCH(LEFT(TRIM(J$6),FIND("~",SUBSTITUTE(J$6,"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205))*HLOOKUP(LEFT(TRIM(J$6),FIND("~",SUBSTITUTE(J$6," ","~",LEN(TRIM(J$6))-LEN(SUBSTITUTE(TRIM(J$6)," ",""))))-1)&amp;" Total",$B$6:$BB$305,ROW($A205)-5,FALSE))</f>
        <v>0</v>
      </c>
      <c r="K205" s="143">
        <f ca="1">IF(K$5&lt;&gt;"",HLOOKUP(K$5,Functionalization!$G$6:$R$305,ROW($A205)-5,FALSE),IFERROR(INDEX(K$269:K$305,MATCH($F205,$B$269:$B$305,0))/VLOOKUP($F205,$B$269:$BB$305,MATCH(LEFT(TRIM(K$6),FIND("~",SUBSTITUTE(K$6,"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205))*HLOOKUP(LEFT(TRIM(K$6),FIND("~",SUBSTITUTE(K$6," ","~",LEN(TRIM(K$6))-LEN(SUBSTITUTE(TRIM(K$6)," ",""))))-1)&amp;" Total",$B$6:$BB$305,ROW($A205)-5,FALSE))</f>
        <v>1864.7258999999999</v>
      </c>
      <c r="L205" s="143">
        <f ca="1">IF(L$5&lt;&gt;"",HLOOKUP(L$5,Functionalization!$G$6:$R$305,ROW($A205)-5,FALSE),IFERROR(INDEX(L$269:L$305,MATCH($F205,$B$269:$B$305,0))/VLOOKUP($F205,$B$269:$BB$305,MATCH(LEFT(TRIM(L$6),FIND("~",SUBSTITUTE(L$6,"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205))*HLOOKUP(LEFT(TRIM(L$6),FIND("~",SUBSTITUTE(L$6," ","~",LEN(TRIM(L$6))-LEN(SUBSTITUTE(TRIM(L$6)," ",""))))-1)&amp;" Total",$B$6:$BB$305,ROW($A205)-5,FALSE))</f>
        <v>1864.7258999999999</v>
      </c>
      <c r="M205" s="143">
        <f ca="1">IF(M$5&lt;&gt;"",HLOOKUP(M$5,Functionalization!$G$6:$R$305,ROW($A205)-5,FALSE),IFERROR(INDEX(M$269:M$305,MATCH($F205,$B$269:$B$305,0))/VLOOKUP($F205,$B$269:$BB$305,MATCH(LEFT(TRIM(M$6),FIND("~",SUBSTITUTE(M$6,"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205))*HLOOKUP(LEFT(TRIM(M$6),FIND("~",SUBSTITUTE(M$6," ","~",LEN(TRIM(M$6))-LEN(SUBSTITUTE(TRIM(M$6)," ",""))))-1)&amp;" Total",$B$6:$BB$305,ROW($A205)-5,FALSE))</f>
        <v>0</v>
      </c>
      <c r="N205" s="143">
        <f ca="1">IF(N$5&lt;&gt;"",HLOOKUP(N$5,Functionalization!$G$6:$R$305,ROW($A205)-5,FALSE),IFERROR(INDEX(N$269:N$305,MATCH($F205,$B$269:$B$305,0))/VLOOKUP($F205,$B$269:$BB$305,MATCH(LEFT(TRIM(N$6),FIND("~",SUBSTITUTE(N$6,"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205))*HLOOKUP(LEFT(TRIM(N$6),FIND("~",SUBSTITUTE(N$6," ","~",LEN(TRIM(N$6))-LEN(SUBSTITUTE(TRIM(N$6)," ",""))))-1)&amp;" Total",$B$6:$BB$305,ROW($A205)-5,FALSE))</f>
        <v>0</v>
      </c>
      <c r="O205" s="143">
        <f ca="1">IF(O$5&lt;&gt;"",HLOOKUP(O$5,Functionalization!$G$6:$R$305,ROW($A205)-5,FALSE),IFERROR(INDEX(O$269:O$305,MATCH($F205,$B$269:$B$305,0))/VLOOKUP($F205,$B$269:$BB$305,MATCH(LEFT(TRIM(O$6),FIND("~",SUBSTITUTE(O$6,"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205))*HLOOKUP(LEFT(TRIM(O$6),FIND("~",SUBSTITUTE(O$6," ","~",LEN(TRIM(O$6))-LEN(SUBSTITUTE(TRIM(O$6)," ",""))))-1)&amp;" Total",$B$6:$BB$305,ROW($A205)-5,FALSE))</f>
        <v>0</v>
      </c>
      <c r="P205" s="143">
        <f ca="1">IF(P$5&lt;&gt;"",HLOOKUP(P$5,Functionalization!$G$6:$R$305,ROW($A205)-5,FALSE),IFERROR(INDEX(P$269:P$305,MATCH($F205,$B$269:$B$305,0))/VLOOKUP($F205,$B$269:$BB$305,MATCH(LEFT(TRIM(P$6),FIND("~",SUBSTITUTE(P$6,"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205))*HLOOKUP(LEFT(TRIM(P$6),FIND("~",SUBSTITUTE(P$6," ","~",LEN(TRIM(P$6))-LEN(SUBSTITUTE(TRIM(P$6)," ",""))))-1)&amp;" Total",$B$6:$BB$305,ROW($A205)-5,FALSE))</f>
        <v>0</v>
      </c>
      <c r="Q205" s="143">
        <f ca="1">IF(Q$5&lt;&gt;"",HLOOKUP(Q$5,Functionalization!$G$6:$R$305,ROW($A205)-5,FALSE),IFERROR(INDEX(Q$269:Q$305,MATCH($F205,$B$269:$B$305,0))/VLOOKUP($F205,$B$269:$BB$305,MATCH(LEFT(TRIM(Q$6),FIND("~",SUBSTITUTE(Q$6,"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205))*HLOOKUP(LEFT(TRIM(Q$6),FIND("~",SUBSTITUTE(Q$6," ","~",LEN(TRIM(Q$6))-LEN(SUBSTITUTE(TRIM(Q$6)," ",""))))-1)&amp;" Total",$B$6:$BB$305,ROW($A205)-5,FALSE))</f>
        <v>0</v>
      </c>
      <c r="R205" s="143">
        <f ca="1">IF(R$5&lt;&gt;"",HLOOKUP(R$5,Functionalization!$G$6:$R$305,ROW($A205)-5,FALSE),IFERROR(INDEX(R$269:R$305,MATCH($F205,$B$269:$B$305,0))/VLOOKUP($F205,$B$269:$BB$305,MATCH(LEFT(TRIM(R$6),FIND("~",SUBSTITUTE(R$6,"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205))*HLOOKUP(LEFT(TRIM(R$6),FIND("~",SUBSTITUTE(R$6," ","~",LEN(TRIM(R$6))-LEN(SUBSTITUTE(TRIM(R$6)," ",""))))-1)&amp;" Total",$B$6:$BB$305,ROW($A205)-5,FALSE))</f>
        <v>0</v>
      </c>
      <c r="S205" s="143">
        <f ca="1">IF(S$5&lt;&gt;"",HLOOKUP(S$5,Functionalization!$G$6:$R$305,ROW($A205)-5,FALSE),IFERROR(INDEX(S$269:S$305,MATCH($F205,$B$269:$B$305,0))/VLOOKUP($F205,$B$269:$BB$305,MATCH(LEFT(TRIM(S$6),FIND("~",SUBSTITUTE(S$6,"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205))*HLOOKUP(LEFT(TRIM(S$6),FIND("~",SUBSTITUTE(S$6," ","~",LEN(TRIM(S$6))-LEN(SUBSTITUTE(TRIM(S$6)," ",""))))-1)&amp;" Total",$B$6:$BB$305,ROW($A205)-5,FALSE))</f>
        <v>0</v>
      </c>
      <c r="T205" s="143">
        <f ca="1">IF(T$5&lt;&gt;"",HLOOKUP(T$5,Functionalization!$G$6:$R$305,ROW($A205)-5,FALSE),IFERROR(INDEX(T$269:T$305,MATCH($F205,$B$269:$B$305,0))/VLOOKUP($F205,$B$269:$BB$305,MATCH(LEFT(TRIM(T$6),FIND("~",SUBSTITUTE(T$6,"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205))*HLOOKUP(LEFT(TRIM(T$6),FIND("~",SUBSTITUTE(T$6," ","~",LEN(TRIM(T$6))-LEN(SUBSTITUTE(TRIM(T$6)," ",""))))-1)&amp;" Total",$B$6:$BB$305,ROW($A205)-5,FALSE))</f>
        <v>0</v>
      </c>
      <c r="U205" s="143">
        <f ca="1">IF(U$5&lt;&gt;"",HLOOKUP(U$5,Functionalization!$G$6:$R$305,ROW($A205)-5,FALSE),IFERROR(INDEX(U$269:U$305,MATCH($F205,$B$269:$B$305,0))/VLOOKUP($F205,$B$269:$BB$305,MATCH(LEFT(TRIM(U$6),FIND("~",SUBSTITUTE(U$6,"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205))*HLOOKUP(LEFT(TRIM(U$6),FIND("~",SUBSTITUTE(U$6," ","~",LEN(TRIM(U$6))-LEN(SUBSTITUTE(TRIM(U$6)," ",""))))-1)&amp;" Total",$B$6:$BB$305,ROW($A205)-5,FALSE))</f>
        <v>0</v>
      </c>
      <c r="V205" s="143">
        <f ca="1">IF(V$5&lt;&gt;"",HLOOKUP(V$5,Functionalization!$G$6:$R$305,ROW($A205)-5,FALSE),IFERROR(INDEX(V$269:V$305,MATCH($F205,$B$269:$B$305,0))/VLOOKUP($F205,$B$269:$BB$305,MATCH(LEFT(TRIM(V$6),FIND("~",SUBSTITUTE(V$6,"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205))*HLOOKUP(LEFT(TRIM(V$6),FIND("~",SUBSTITUTE(V$6," ","~",LEN(TRIM(V$6))-LEN(SUBSTITUTE(TRIM(V$6)," ",""))))-1)&amp;" Total",$B$6:$BB$305,ROW($A205)-5,FALSE))</f>
        <v>0</v>
      </c>
      <c r="W205" s="143">
        <f ca="1">IF(W$5&lt;&gt;"",HLOOKUP(W$5,Functionalization!$G$6:$R$305,ROW($A205)-5,FALSE),IFERROR(INDEX(W$269:W$305,MATCH($F205,$B$269:$B$305,0))/VLOOKUP($F205,$B$269:$BB$305,MATCH(LEFT(TRIM(W$6),FIND("~",SUBSTITUTE(W$6,"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205))*HLOOKUP(LEFT(TRIM(W$6),FIND("~",SUBSTITUTE(W$6," ","~",LEN(TRIM(W$6))-LEN(SUBSTITUTE(TRIM(W$6)," ",""))))-1)&amp;" Total",$B$6:$BB$305,ROW($A205)-5,FALSE))</f>
        <v>0</v>
      </c>
      <c r="X205" s="143">
        <f ca="1">IF(X$5&lt;&gt;"",HLOOKUP(X$5,Functionalization!$G$6:$R$305,ROW($A205)-5,FALSE),IFERROR(INDEX(X$269:X$305,MATCH($F205,$B$269:$B$305,0))/VLOOKUP($F205,$B$269:$BB$305,MATCH(LEFT(TRIM(X$6),FIND("~",SUBSTITUTE(X$6,"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205))*HLOOKUP(LEFT(TRIM(X$6),FIND("~",SUBSTITUTE(X$6," ","~",LEN(TRIM(X$6))-LEN(SUBSTITUTE(TRIM(X$6)," ",""))))-1)&amp;" Total",$B$6:$BB$305,ROW($A205)-5,FALSE))</f>
        <v>0</v>
      </c>
      <c r="Y205" s="143">
        <f ca="1">IF(Y$5&lt;&gt;"",HLOOKUP(Y$5,Functionalization!$G$6:$R$305,ROW($A205)-5,FALSE),IFERROR(INDEX(Y$269:Y$305,MATCH($F205,$B$269:$B$305,0))/VLOOKUP($F205,$B$269:$BB$305,MATCH(LEFT(TRIM(Y$6),FIND("~",SUBSTITUTE(Y$6,"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205))*HLOOKUP(LEFT(TRIM(Y$6),FIND("~",SUBSTITUTE(Y$6," ","~",LEN(TRIM(Y$6))-LEN(SUBSTITUTE(TRIM(Y$6)," ",""))))-1)&amp;" Total",$B$6:$BB$305,ROW($A205)-5,FALSE))</f>
        <v>0</v>
      </c>
      <c r="Z205" s="143">
        <f ca="1">IF(Z$5&lt;&gt;"",HLOOKUP(Z$5,Functionalization!$G$6:$R$305,ROW($A205)-5,FALSE),IFERROR(INDEX(Z$269:Z$305,MATCH($F205,$B$269:$B$305,0))/VLOOKUP($F205,$B$269:$BB$305,MATCH(LEFT(TRIM(Z$6),FIND("~",SUBSTITUTE(Z$6,"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205))*HLOOKUP(LEFT(TRIM(Z$6),FIND("~",SUBSTITUTE(Z$6," ","~",LEN(TRIM(Z$6))-LEN(SUBSTITUTE(TRIM(Z$6)," ",""))))-1)&amp;" Total",$B$6:$BB$305,ROW($A205)-5,FALSE))</f>
        <v>0</v>
      </c>
      <c r="AA205" s="143">
        <f ca="1">IF(AA$5&lt;&gt;"",HLOOKUP(AA$5,Functionalization!$G$6:$R$305,ROW($A205)-5,FALSE),IFERROR(INDEX(AA$269:AA$305,MATCH($F205,$B$269:$B$305,0))/VLOOKUP($F205,$B$269:$BB$305,MATCH(LEFT(TRIM(AA$6),FIND("~",SUBSTITUTE(AA$6,"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205))*HLOOKUP(LEFT(TRIM(AA$6),FIND("~",SUBSTITUTE(AA$6," ","~",LEN(TRIM(AA$6))-LEN(SUBSTITUTE(TRIM(AA$6)," ",""))))-1)&amp;" Total",$B$6:$BB$305,ROW($A205)-5,FALSE))</f>
        <v>0</v>
      </c>
      <c r="AB205" s="143">
        <f ca="1">IF(AB$5&lt;&gt;"",HLOOKUP(AB$5,Functionalization!$G$6:$R$305,ROW($A205)-5,FALSE),IFERROR(INDEX(AB$269:AB$305,MATCH($F205,$B$269:$B$305,0))/VLOOKUP($F205,$B$269:$BB$305,MATCH(LEFT(TRIM(AB$6),FIND("~",SUBSTITUTE(AB$6,"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205))*HLOOKUP(LEFT(TRIM(AB$6),FIND("~",SUBSTITUTE(AB$6," ","~",LEN(TRIM(AB$6))-LEN(SUBSTITUTE(TRIM(AB$6)," ",""))))-1)&amp;" Total",$B$6:$BB$305,ROW($A205)-5,FALSE))</f>
        <v>0</v>
      </c>
      <c r="AC205" s="143">
        <f ca="1">IF(AC$5&lt;&gt;"",HLOOKUP(AC$5,Functionalization!$G$6:$R$305,ROW($A205)-5,FALSE),IFERROR(INDEX(AC$269:AC$305,MATCH($F205,$B$269:$B$305,0))/VLOOKUP($F205,$B$269:$BB$305,MATCH(LEFT(TRIM(AC$6),FIND("~",SUBSTITUTE(AC$6,"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205))*HLOOKUP(LEFT(TRIM(AC$6),FIND("~",SUBSTITUTE(AC$6," ","~",LEN(TRIM(AC$6))-LEN(SUBSTITUTE(TRIM(AC$6)," ",""))))-1)&amp;" Total",$B$6:$BB$305,ROW($A205)-5,FALSE))</f>
        <v>0</v>
      </c>
      <c r="AD205" s="143">
        <f ca="1">IF(AD$5&lt;&gt;"",HLOOKUP(AD$5,Functionalization!$G$6:$R$305,ROW($A205)-5,FALSE),IFERROR(INDEX(AD$269:AD$305,MATCH($F205,$B$269:$B$305,0))/VLOOKUP($F205,$B$269:$BB$305,MATCH(LEFT(TRIM(AD$6),FIND("~",SUBSTITUTE(AD$6,"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205))*HLOOKUP(LEFT(TRIM(AD$6),FIND("~",SUBSTITUTE(AD$6," ","~",LEN(TRIM(AD$6))-LEN(SUBSTITUTE(TRIM(AD$6)," ",""))))-1)&amp;" Total",$B$6:$BB$305,ROW($A205)-5,FALSE))</f>
        <v>0</v>
      </c>
      <c r="AE205" s="143">
        <f ca="1">IF(AE$5&lt;&gt;"",HLOOKUP(AE$5,Functionalization!$G$6:$R$305,ROW($A205)-5,FALSE),IFERROR(INDEX(AE$269:AE$305,MATCH($F205,$B$269:$B$305,0))/VLOOKUP($F205,$B$269:$BB$305,MATCH(LEFT(TRIM(AE$6),FIND("~",SUBSTITUTE(AE$6,"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205))*HLOOKUP(LEFT(TRIM(AE$6),FIND("~",SUBSTITUTE(AE$6," ","~",LEN(TRIM(AE$6))-LEN(SUBSTITUTE(TRIM(AE$6)," ",""))))-1)&amp;" Total",$B$6:$BB$305,ROW($A205)-5,FALSE))</f>
        <v>0</v>
      </c>
      <c r="AF205" s="143">
        <f ca="1">IF(AF$5&lt;&gt;"",HLOOKUP(AF$5,Functionalization!$G$6:$R$305,ROW($A205)-5,FALSE),IFERROR(INDEX(AF$269:AF$305,MATCH($F205,$B$269:$B$305,0))/VLOOKUP($F205,$B$269:$BB$305,MATCH(LEFT(TRIM(AF$6),FIND("~",SUBSTITUTE(AF$6,"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205))*HLOOKUP(LEFT(TRIM(AF$6),FIND("~",SUBSTITUTE(AF$6," ","~",LEN(TRIM(AF$6))-LEN(SUBSTITUTE(TRIM(AF$6)," ",""))))-1)&amp;" Total",$B$6:$BB$305,ROW($A205)-5,FALSE))</f>
        <v>0</v>
      </c>
      <c r="AG205" s="143">
        <f ca="1">IF(AG$5&lt;&gt;"",HLOOKUP(AG$5,Functionalization!$G$6:$R$305,ROW($A205)-5,FALSE),IFERROR(INDEX(AG$269:AG$305,MATCH($F205,$B$269:$B$305,0))/VLOOKUP($F205,$B$269:$BB$305,MATCH(LEFT(TRIM(AG$6),FIND("~",SUBSTITUTE(AG$6,"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205))*HLOOKUP(LEFT(TRIM(AG$6),FIND("~",SUBSTITUTE(AG$6," ","~",LEN(TRIM(AG$6))-LEN(SUBSTITUTE(TRIM(AG$6)," ",""))))-1)&amp;" Total",$B$6:$BB$305,ROW($A205)-5,FALSE))</f>
        <v>0</v>
      </c>
      <c r="AH205" s="143">
        <f ca="1">IF(AH$5&lt;&gt;"",HLOOKUP(AH$5,Functionalization!$G$6:$R$305,ROW($A205)-5,FALSE),IFERROR(INDEX(AH$269:AH$305,MATCH($F205,$B$269:$B$305,0))/VLOOKUP($F205,$B$269:$BB$305,MATCH(LEFT(TRIM(AH$6),FIND("~",SUBSTITUTE(AH$6,"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205))*HLOOKUP(LEFT(TRIM(AH$6),FIND("~",SUBSTITUTE(AH$6," ","~",LEN(TRIM(AH$6))-LEN(SUBSTITUTE(TRIM(AH$6)," ",""))))-1)&amp;" Total",$B$6:$BB$305,ROW($A205)-5,FALSE))</f>
        <v>0</v>
      </c>
      <c r="AI205" s="143">
        <f ca="1">IF(AI$5&lt;&gt;"",HLOOKUP(AI$5,Functionalization!$G$6:$R$305,ROW($A205)-5,FALSE),IFERROR(INDEX(AI$269:AI$305,MATCH($F205,$B$269:$B$305,0))/VLOOKUP($F205,$B$269:$BB$305,MATCH(LEFT(TRIM(AI$6),FIND("~",SUBSTITUTE(AI$6,"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205))*HLOOKUP(LEFT(TRIM(AI$6),FIND("~",SUBSTITUTE(AI$6," ","~",LEN(TRIM(AI$6))-LEN(SUBSTITUTE(TRIM(AI$6)," ",""))))-1)&amp;" Total",$B$6:$BB$305,ROW($A205)-5,FALSE))</f>
        <v>0</v>
      </c>
      <c r="AJ205" s="143">
        <f ca="1">IF(AJ$5&lt;&gt;"",HLOOKUP(AJ$5,Functionalization!$G$6:$R$305,ROW($A205)-5,FALSE),IFERROR(INDEX(AJ$269:AJ$305,MATCH($F205,$B$269:$B$305,0))/VLOOKUP($F205,$B$269:$BB$305,MATCH(LEFT(TRIM(AJ$6),FIND("~",SUBSTITUTE(AJ$6,"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205))*HLOOKUP(LEFT(TRIM(AJ$6),FIND("~",SUBSTITUTE(AJ$6," ","~",LEN(TRIM(AJ$6))-LEN(SUBSTITUTE(TRIM(AJ$6)," ",""))))-1)&amp;" Total",$B$6:$BB$305,ROW($A205)-5,FALSE))</f>
        <v>0</v>
      </c>
      <c r="AK205" s="143">
        <f ca="1">IF(AK$5&lt;&gt;"",HLOOKUP(AK$5,Functionalization!$G$6:$R$305,ROW($A205)-5,FALSE),IFERROR(INDEX(AK$269:AK$305,MATCH($F205,$B$269:$B$305,0))/VLOOKUP($F205,$B$269:$BB$305,MATCH(LEFT(TRIM(AK$6),FIND("~",SUBSTITUTE(AK$6,"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205))*HLOOKUP(LEFT(TRIM(AK$6),FIND("~",SUBSTITUTE(AK$6," ","~",LEN(TRIM(AK$6))-LEN(SUBSTITUTE(TRIM(AK$6)," ",""))))-1)&amp;" Total",$B$6:$BB$305,ROW($A205)-5,FALSE))</f>
        <v>0</v>
      </c>
      <c r="AL205" s="143">
        <f ca="1">IF(AL$5&lt;&gt;"",HLOOKUP(AL$5,Functionalization!$G$6:$R$305,ROW($A205)-5,FALSE),IFERROR(INDEX(AL$269:AL$305,MATCH($F205,$B$269:$B$305,0))/VLOOKUP($F205,$B$269:$BB$305,MATCH(LEFT(TRIM(AL$6),FIND("~",SUBSTITUTE(AL$6,"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205))*HLOOKUP(LEFT(TRIM(AL$6),FIND("~",SUBSTITUTE(AL$6," ","~",LEN(TRIM(AL$6))-LEN(SUBSTITUTE(TRIM(AL$6)," ",""))))-1)&amp;" Total",$B$6:$BB$305,ROW($A205)-5,FALSE))</f>
        <v>0</v>
      </c>
      <c r="AM205" s="143">
        <f ca="1">IF(AM$5&lt;&gt;"",HLOOKUP(AM$5,Functionalization!$G$6:$R$305,ROW($A205)-5,FALSE),IFERROR(INDEX(AM$269:AM$305,MATCH($F205,$B$269:$B$305,0))/VLOOKUP($F205,$B$269:$BB$305,MATCH(LEFT(TRIM(AM$6),FIND("~",SUBSTITUTE(AM$6,"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205))*HLOOKUP(LEFT(TRIM(AM$6),FIND("~",SUBSTITUTE(AM$6," ","~",LEN(TRIM(AM$6))-LEN(SUBSTITUTE(TRIM(AM$6)," ",""))))-1)&amp;" Total",$B$6:$BB$305,ROW($A205)-5,FALSE))</f>
        <v>0</v>
      </c>
      <c r="AN205" s="143">
        <f ca="1">IF(AN$5&lt;&gt;"",HLOOKUP(AN$5,Functionalization!$G$6:$R$305,ROW($A205)-5,FALSE),IFERROR(INDEX(AN$269:AN$305,MATCH($F205,$B$269:$B$305,0))/VLOOKUP($F205,$B$269:$BB$305,MATCH(LEFT(TRIM(AN$6),FIND("~",SUBSTITUTE(AN$6,"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205))*HLOOKUP(LEFT(TRIM(AN$6),FIND("~",SUBSTITUTE(AN$6," ","~",LEN(TRIM(AN$6))-LEN(SUBSTITUTE(TRIM(AN$6)," ",""))))-1)&amp;" Total",$B$6:$BB$305,ROW($A205)-5,FALSE))</f>
        <v>0</v>
      </c>
      <c r="AO205" s="143">
        <f ca="1">IF(AO$5&lt;&gt;"",HLOOKUP(AO$5,Functionalization!$G$6:$R$305,ROW($A205)-5,FALSE),IFERROR(INDEX(AO$269:AO$305,MATCH($F205,$B$269:$B$305,0))/VLOOKUP($F205,$B$269:$BB$305,MATCH(LEFT(TRIM(AO$6),FIND("~",SUBSTITUTE(AO$6,"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205))*HLOOKUP(LEFT(TRIM(AO$6),FIND("~",SUBSTITUTE(AO$6," ","~",LEN(TRIM(AO$6))-LEN(SUBSTITUTE(TRIM(AO$6)," ",""))))-1)&amp;" Total",$B$6:$BB$305,ROW($A205)-5,FALSE))</f>
        <v>0</v>
      </c>
      <c r="AP205" s="143">
        <f ca="1">IF(AP$5&lt;&gt;"",HLOOKUP(AP$5,Functionalization!$G$6:$R$305,ROW($A205)-5,FALSE),IFERROR(INDEX(AP$269:AP$305,MATCH($F205,$B$269:$B$305,0))/VLOOKUP($F205,$B$269:$BB$305,MATCH(LEFT(TRIM(AP$6),FIND("~",SUBSTITUTE(AP$6,"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205))*HLOOKUP(LEFT(TRIM(AP$6),FIND("~",SUBSTITUTE(AP$6," ","~",LEN(TRIM(AP$6))-LEN(SUBSTITUTE(TRIM(AP$6)," ",""))))-1)&amp;" Total",$B$6:$BB$305,ROW($A205)-5,FALSE))</f>
        <v>0</v>
      </c>
      <c r="AQ205" s="143">
        <f ca="1">IF(AQ$5&lt;&gt;"",HLOOKUP(AQ$5,Functionalization!$G$6:$R$305,ROW($A205)-5,FALSE),IFERROR(INDEX(AQ$269:AQ$305,MATCH($F205,$B$269:$B$305,0))/VLOOKUP($F205,$B$269:$BB$305,MATCH(LEFT(TRIM(AQ$6),FIND("~",SUBSTITUTE(AQ$6,"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205))*HLOOKUP(LEFT(TRIM(AQ$6),FIND("~",SUBSTITUTE(AQ$6," ","~",LEN(TRIM(AQ$6))-LEN(SUBSTITUTE(TRIM(AQ$6)," ",""))))-1)&amp;" Total",$B$6:$BB$305,ROW($A205)-5,FALSE))</f>
        <v>0</v>
      </c>
      <c r="AR205" s="143">
        <f ca="1">IF(AR$5&lt;&gt;"",HLOOKUP(AR$5,Functionalization!$G$6:$R$305,ROW($A205)-5,FALSE),IFERROR(INDEX(AR$269:AR$305,MATCH($F205,$B$269:$B$305,0))/VLOOKUP($F205,$B$269:$BB$305,MATCH(LEFT(TRIM(AR$6),FIND("~",SUBSTITUTE(AR$6,"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205))*HLOOKUP(LEFT(TRIM(AR$6),FIND("~",SUBSTITUTE(AR$6," ","~",LEN(TRIM(AR$6))-LEN(SUBSTITUTE(TRIM(AR$6)," ",""))))-1)&amp;" Total",$B$6:$BB$305,ROW($A205)-5,FALSE))</f>
        <v>0</v>
      </c>
      <c r="AS205" s="143">
        <f ca="1">IF(AS$5&lt;&gt;"",HLOOKUP(AS$5,Functionalization!$G$6:$R$305,ROW($A205)-5,FALSE),IFERROR(INDEX(AS$269:AS$305,MATCH($F205,$B$269:$B$305,0))/VLOOKUP($F205,$B$269:$BB$305,MATCH(LEFT(TRIM(AS$6),FIND("~",SUBSTITUTE(AS$6,"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205))*HLOOKUP(LEFT(TRIM(AS$6),FIND("~",SUBSTITUTE(AS$6," ","~",LEN(TRIM(AS$6))-LEN(SUBSTITUTE(TRIM(AS$6)," ",""))))-1)&amp;" Total",$B$6:$BB$305,ROW($A205)-5,FALSE))</f>
        <v>0</v>
      </c>
      <c r="AT205" s="143">
        <f ca="1">IF(AT$5&lt;&gt;"",HLOOKUP(AT$5,Functionalization!$G$6:$R$305,ROW($A205)-5,FALSE),IFERROR(INDEX(AT$269:AT$305,MATCH($F205,$B$269:$B$305,0))/VLOOKUP($F205,$B$269:$BB$305,MATCH(LEFT(TRIM(AT$6),FIND("~",SUBSTITUTE(AT$6,"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205))*HLOOKUP(LEFT(TRIM(AT$6),FIND("~",SUBSTITUTE(AT$6," ","~",LEN(TRIM(AT$6))-LEN(SUBSTITUTE(TRIM(AT$6)," ",""))))-1)&amp;" Total",$B$6:$BB$305,ROW($A205)-5,FALSE))</f>
        <v>0</v>
      </c>
      <c r="AU205" s="143">
        <f ca="1">IF(AU$5&lt;&gt;"",HLOOKUP(AU$5,Functionalization!$G$6:$R$305,ROW($A205)-5,FALSE),IFERROR(INDEX(AU$269:AU$305,MATCH($F205,$B$269:$B$305,0))/VLOOKUP($F205,$B$269:$BB$305,MATCH(LEFT(TRIM(AU$6),FIND("~",SUBSTITUTE(AU$6,"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205))*HLOOKUP(LEFT(TRIM(AU$6),FIND("~",SUBSTITUTE(AU$6," ","~",LEN(TRIM(AU$6))-LEN(SUBSTITUTE(TRIM(AU$6)," ",""))))-1)&amp;" Total",$B$6:$BB$305,ROW($A205)-5,FALSE))</f>
        <v>0</v>
      </c>
      <c r="AV205" s="143">
        <f ca="1">IF(AV$5&lt;&gt;"",HLOOKUP(AV$5,Functionalization!$G$6:$R$305,ROW($A205)-5,FALSE),IFERROR(INDEX(AV$269:AV$305,MATCH($F205,$B$269:$B$305,0))/VLOOKUP($F205,$B$269:$BB$305,MATCH(LEFT(TRIM(AV$6),FIND("~",SUBSTITUTE(AV$6,"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205))*HLOOKUP(LEFT(TRIM(AV$6),FIND("~",SUBSTITUTE(AV$6," ","~",LEN(TRIM(AV$6))-LEN(SUBSTITUTE(TRIM(AV$6)," ",""))))-1)&amp;" Total",$B$6:$BB$305,ROW($A205)-5,FALSE))</f>
        <v>0</v>
      </c>
      <c r="AW205" s="143">
        <f ca="1">IF(AW$5&lt;&gt;"",HLOOKUP(AW$5,Functionalization!$G$6:$R$305,ROW($A205)-5,FALSE),IFERROR(INDEX(AW$269:AW$305,MATCH($F205,$B$269:$B$305,0))/VLOOKUP($F205,$B$269:$BB$305,MATCH(LEFT(TRIM(AW$6),FIND("~",SUBSTITUTE(AW$6,"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205))*HLOOKUP(LEFT(TRIM(AW$6),FIND("~",SUBSTITUTE(AW$6," ","~",LEN(TRIM(AW$6))-LEN(SUBSTITUTE(TRIM(AW$6)," ",""))))-1)&amp;" Total",$B$6:$BB$305,ROW($A205)-5,FALSE))</f>
        <v>0</v>
      </c>
      <c r="AX205" s="143">
        <f ca="1">IF(AX$5&lt;&gt;"",HLOOKUP(AX$5,Functionalization!$G$6:$R$305,ROW($A205)-5,FALSE),IFERROR(INDEX(AX$269:AX$305,MATCH($F205,$B$269:$B$305,0))/VLOOKUP($F205,$B$269:$BB$305,MATCH(LEFT(TRIM(AX$6),FIND("~",SUBSTITUTE(AX$6,"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205))*HLOOKUP(LEFT(TRIM(AX$6),FIND("~",SUBSTITUTE(AX$6," ","~",LEN(TRIM(AX$6))-LEN(SUBSTITUTE(TRIM(AX$6)," ",""))))-1)&amp;" Total",$B$6:$BB$305,ROW($A205)-5,FALSE))</f>
        <v>0</v>
      </c>
      <c r="AY205" s="143">
        <f ca="1">IF(AY$5&lt;&gt;"",HLOOKUP(AY$5,Functionalization!$G$6:$R$305,ROW($A205)-5,FALSE),IFERROR(INDEX(AY$269:AY$305,MATCH($F205,$B$269:$B$305,0))/VLOOKUP($F205,$B$269:$BB$305,MATCH(LEFT(TRIM(AY$6),FIND("~",SUBSTITUTE(AY$6,"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205))*HLOOKUP(LEFT(TRIM(AY$6),FIND("~",SUBSTITUTE(AY$6," ","~",LEN(TRIM(AY$6))-LEN(SUBSTITUTE(TRIM(AY$6)," ",""))))-1)&amp;" Total",$B$6:$BB$305,ROW($A205)-5,FALSE))</f>
        <v>0</v>
      </c>
      <c r="AZ205" s="143">
        <f ca="1">IF(AZ$5&lt;&gt;"",HLOOKUP(AZ$5,Functionalization!$G$6:$R$305,ROW($A205)-5,FALSE),IFERROR(INDEX(AZ$269:AZ$305,MATCH($F205,$B$269:$B$305,0))/VLOOKUP($F205,$B$269:$BB$305,MATCH(LEFT(TRIM(AZ$6),FIND("~",SUBSTITUTE(AZ$6,"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205))*HLOOKUP(LEFT(TRIM(AZ$6),FIND("~",SUBSTITUTE(AZ$6," ","~",LEN(TRIM(AZ$6))-LEN(SUBSTITUTE(TRIM(AZ$6)," ",""))))-1)&amp;" Total",$B$6:$BB$305,ROW($A205)-5,FALSE))</f>
        <v>0</v>
      </c>
      <c r="BA205" s="143">
        <f ca="1">IF(BA$5&lt;&gt;"",HLOOKUP(BA$5,Functionalization!$G$6:$R$305,ROW($A205)-5,FALSE),IFERROR(INDEX(BA$269:BA$305,MATCH($F205,$B$269:$B$305,0))/VLOOKUP($F205,$B$269:$BB$305,MATCH(LEFT(TRIM(BA$6),FIND("~",SUBSTITUTE(BA$6,"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205))*HLOOKUP(LEFT(TRIM(BA$6),FIND("~",SUBSTITUTE(BA$6," ","~",LEN(TRIM(BA$6))-LEN(SUBSTITUTE(TRIM(BA$6)," ",""))))-1)&amp;" Total",$B$6:$BB$305,ROW($A205)-5,FALSE))</f>
        <v>0</v>
      </c>
      <c r="BB205" s="143">
        <f ca="1">IF(BB$5&lt;&gt;"",HLOOKUP(BB$5,Functionalization!$G$6:$R$305,ROW($A205)-5,FALSE),IFERROR(INDEX(BB$269:BB$305,MATCH($F205,$B$269:$B$305,0))/VLOOKUP($F205,$B$269:$BB$305,MATCH(LEFT(TRIM(BB$6),FIND("~",SUBSTITUTE(BB$6,"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205))*HLOOKUP(LEFT(TRIM(BB$6),FIND("~",SUBSTITUTE(BB$6," ","~",LEN(TRIM(BB$6))-LEN(SUBSTITUTE(TRIM(BB$6)," ",""))))-1)&amp;" Total",$B$6:$BB$305,ROW($A205)-5,FALSE))</f>
        <v>0</v>
      </c>
      <c r="BD205" s="79">
        <f ca="1">IFERROR(IF(SUMIF($G$6:$BB$6,BD$6&amp;" Total",$G205:$BB205)-(SUMIF($G$6:$BB$6,BD$6&amp;" "&amp;'Input-Func_Class'!$D$22,$G205:$BB205)+IFERROR(SUMIF($G$6:$BB$6,BD$6&amp;" "&amp;'Input-Func_Class'!$E$22,$G205:$BB205),SUMIF($G$6:$BB$6,BD$6&amp;" "&amp;'Input-Func_Class'!$B$24,$G205:$BB205))+SUMIF($G$6:$BB$6,BD$6&amp;" "&amp;'Input-Func_Class'!$F$22,$G205:$BB205))&lt;Check_Limit,0,1),1)</f>
        <v>0</v>
      </c>
      <c r="BE205" s="79">
        <f ca="1">IFERROR(IF(SUMIF($G$6:$BB$6,BE$6&amp;" Total",$G205:$BB205)-(SUMIF($G$6:$BB$6,BE$6&amp;" "&amp;'Input-Func_Class'!$D$22,$G205:$BB205)+IFERROR(SUMIF($G$6:$BB$6,BE$6&amp;" "&amp;'Input-Func_Class'!$E$22,$G205:$BB205),SUMIF($G$6:$BB$6,BE$6&amp;" "&amp;'Input-Func_Class'!$B$24,$G205:$BB205))+SUMIF($G$6:$BB$6,BE$6&amp;" "&amp;'Input-Func_Class'!$F$22,$G205:$BB205))&lt;Check_Limit,0,1),1)</f>
        <v>0</v>
      </c>
      <c r="BF205" s="79">
        <f ca="1">IFERROR(IF(SUMIF($G$6:$BB$6,BF$6&amp;" Total",$G205:$BB205)-(SUMIF($G$6:$BB$6,BF$6&amp;" "&amp;'Input-Func_Class'!$D$22,$G205:$BB205)+IFERROR(SUMIF($G$6:$BB$6,BF$6&amp;" "&amp;'Input-Func_Class'!$E$22,$G205:$BB205),SUMIF($G$6:$BB$6,BF$6&amp;" "&amp;'Input-Func_Class'!$B$24,$G205:$BB205))+SUMIF($G$6:$BB$6,BF$6&amp;" "&amp;'Input-Func_Class'!$F$22,$G205:$BB205))&lt;Check_Limit,0,1),1)</f>
        <v>0</v>
      </c>
      <c r="BG205" s="79">
        <f ca="1">IFERROR(IF(SUMIF($G$6:$BB$6,BG$6&amp;" Total",$G205:$BB205)-(SUMIF($G$6:$BB$6,BG$6&amp;" "&amp;'Input-Func_Class'!$D$22,$G205:$BB205)+IFERROR(SUMIF($G$6:$BB$6,BG$6&amp;" "&amp;'Input-Func_Class'!$E$22,$G205:$BB205),SUMIF($G$6:$BB$6,BG$6&amp;" "&amp;'Input-Func_Class'!$B$24,$G205:$BB205))+SUMIF($G$6:$BB$6,BG$6&amp;" "&amp;'Input-Func_Class'!$F$22,$G205:$BB205))&lt;Check_Limit,0,1),1)</f>
        <v>0</v>
      </c>
      <c r="BH205" s="79">
        <f ca="1">IFERROR(IF(SUMIF($G$6:$BB$6,BH$6&amp;" Total",$G205:$BB205)-(SUMIF($G$6:$BB$6,BH$6&amp;" "&amp;'Input-Func_Class'!$D$22,$G205:$BB205)+IFERROR(SUMIF($G$6:$BB$6,BH$6&amp;" "&amp;'Input-Func_Class'!$E$22,$G205:$BB205),SUMIF($G$6:$BB$6,BH$6&amp;" "&amp;'Input-Func_Class'!$B$24,$G205:$BB205))+SUMIF($G$6:$BB$6,BH$6&amp;" "&amp;'Input-Func_Class'!$F$22,$G205:$BB205))&lt;Check_Limit,0,1),1)</f>
        <v>0</v>
      </c>
      <c r="BI205" s="79">
        <f ca="1">IFERROR(IF(SUMIF($G$6:$BB$6,BI$6&amp;" Total",$G205:$BB205)-(SUMIF($G$6:$BB$6,BI$6&amp;" "&amp;'Input-Func_Class'!$D$22,$G205:$BB205)+IFERROR(SUMIF($G$6:$BB$6,BI$6&amp;" "&amp;'Input-Func_Class'!$E$22,$G205:$BB205),SUMIF($G$6:$BB$6,BI$6&amp;" "&amp;'Input-Func_Class'!$B$24,$G205:$BB205))+SUMIF($G$6:$BB$6,BI$6&amp;" "&amp;'Input-Func_Class'!$F$22,$G205:$BB205))&lt;Check_Limit,0,1),1)</f>
        <v>0</v>
      </c>
      <c r="BJ205" s="79">
        <f ca="1">IFERROR(IF(SUMIF($G$6:$BB$6,BJ$6&amp;" Total",$G205:$BB205)-(SUMIF($G$6:$BB$6,BJ$6&amp;" "&amp;'Input-Func_Class'!$D$22,$G205:$BB205)+IFERROR(SUMIF($G$6:$BB$6,BJ$6&amp;" "&amp;'Input-Func_Class'!$E$22,$G205:$BB205),SUMIF($G$6:$BB$6,BJ$6&amp;" "&amp;'Input-Func_Class'!$B$24,$G205:$BB205))+SUMIF($G$6:$BB$6,BJ$6&amp;" "&amp;'Input-Func_Class'!$F$22,$G205:$BB205))&lt;Check_Limit,0,1),1)</f>
        <v>0</v>
      </c>
      <c r="BK205" s="79">
        <f ca="1">IFERROR(IF(SUMIF($G$6:$BB$6,BK$6&amp;" Total",$G205:$BB205)-(SUMIF($G$6:$BB$6,BK$6&amp;" "&amp;'Input-Func_Class'!$D$22,$G205:$BB205)+IFERROR(SUMIF($G$6:$BB$6,BK$6&amp;" "&amp;'Input-Func_Class'!$E$22,$G205:$BB205),SUMIF($G$6:$BB$6,BK$6&amp;" "&amp;'Input-Func_Class'!$B$24,$G205:$BB205))+SUMIF($G$6:$BB$6,BK$6&amp;" "&amp;'Input-Func_Class'!$F$22,$G205:$BB205))&lt;Check_Limit,0,1),1)</f>
        <v>0</v>
      </c>
      <c r="BL205" s="79">
        <f ca="1">IFERROR(IF(SUMIF($G$6:$BB$6,BL$6&amp;" Total",$G205:$BB205)-(SUMIF($G$6:$BB$6,BL$6&amp;" "&amp;'Input-Func_Class'!$D$22,$G205:$BB205)+IFERROR(SUMIF($G$6:$BB$6,BL$6&amp;" "&amp;'Input-Func_Class'!$E$22,$G205:$BB205),SUMIF($G$6:$BB$6,BL$6&amp;" "&amp;'Input-Func_Class'!$B$24,$G205:$BB205))+SUMIF($G$6:$BB$6,BL$6&amp;" "&amp;'Input-Func_Class'!$F$22,$G205:$BB205))&lt;Check_Limit,0,1),1)</f>
        <v>0</v>
      </c>
      <c r="BM205" s="79">
        <f ca="1">IFERROR(IF(SUMIF($G$6:$BB$6,BM$6&amp;" Total",$G205:$BB205)-(SUMIF($G$6:$BB$6,BM$6&amp;" "&amp;'Input-Func_Class'!$D$22,$G205:$BB205)+IFERROR(SUMIF($G$6:$BB$6,BM$6&amp;" "&amp;'Input-Func_Class'!$E$22,$G205:$BB205),SUMIF($G$6:$BB$6,BM$6&amp;" "&amp;'Input-Func_Class'!$B$24,$G205:$BB205))+SUMIF($G$6:$BB$6,BM$6&amp;" "&amp;'Input-Func_Class'!$F$22,$G205:$BB205))&lt;Check_Limit,0,1),1)</f>
        <v>0</v>
      </c>
      <c r="BN205" s="79">
        <f ca="1">IFERROR(IF(SUMIF($G$6:$BB$6,BN$6&amp;" Total",$G205:$BB205)-(SUMIF($G$6:$BB$6,BN$6&amp;" "&amp;'Input-Func_Class'!$D$22,$G205:$BB205)+IFERROR(SUMIF($G$6:$BB$6,BN$6&amp;" "&amp;'Input-Func_Class'!$E$22,$G205:$BB205),SUMIF($G$6:$BB$6,BN$6&amp;" "&amp;'Input-Func_Class'!$B$24,$G205:$BB205))+SUMIF($G$6:$BB$6,BN$6&amp;" "&amp;'Input-Func_Class'!$F$22,$G205:$BB205))&lt;Check_Limit,0,1),1)</f>
        <v>0</v>
      </c>
      <c r="BO205" s="79">
        <f ca="1">IFERROR(IF(SUMIF($G$6:$BB$6,BO$6&amp;" Total",$G205:$BB205)-(SUMIF($G$6:$BB$6,BO$6&amp;" "&amp;'Input-Func_Class'!$D$22,$G205:$BB205)+IFERROR(SUMIF($G$6:$BB$6,BO$6&amp;" "&amp;'Input-Func_Class'!$E$22,$G205:$BB205),SUMIF($G$6:$BB$6,BO$6&amp;" "&amp;'Input-Func_Class'!$B$24,$G205:$BB205))+SUMIF($G$6:$BB$6,BO$6&amp;" "&amp;'Input-Func_Class'!$F$22,$G205:$BB205))&lt;Check_Limit,0,1),1)</f>
        <v>0</v>
      </c>
    </row>
    <row r="206" spans="1:67" outlineLevel="1">
      <c r="A206" s="113">
        <f>IF(ISBLANK('Input-Accounts'!A206),"",'Input-Accounts'!A206)</f>
        <v>176</v>
      </c>
      <c r="B206" s="17" t="str">
        <f>IF(ISBLANK('Input-Accounts'!B206),"",'Input-Accounts'!B206)</f>
        <v>Mains</v>
      </c>
      <c r="C206" s="113">
        <f>IF(ISBLANK('Input-Accounts'!C206),"",'Input-Accounts'!C206)</f>
        <v>367</v>
      </c>
      <c r="D206" s="143">
        <f>Functionalization!$D206</f>
        <v>258817.89944999997</v>
      </c>
      <c r="E206" s="143">
        <f t="shared" ca="1" si="50"/>
        <v>0</v>
      </c>
      <c r="F206" s="89" t="str">
        <f>IF($D206=0,"-",IF('Input-Accounts'!$E206&lt;&gt;0,'Input-Accounts'!$E206,'Input-Accounts'!$G206))</f>
        <v>INT_TRANS-MAIN</v>
      </c>
      <c r="G206" s="143">
        <f ca="1">IF(G$5&lt;&gt;"",HLOOKUP(G$5,Functionalization!$G$6:$R$305,ROW($A206)-5,FALSE),IFERROR(INDEX(G$269:G$305,MATCH($F206,$B$269:$B$305,0))/VLOOKUP($F206,$B$269:$BB$305,MATCH(LEFT(TRIM(G$6),FIND("~",SUBSTITUTE(G$6,"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206))*HLOOKUP(LEFT(TRIM(G$6),FIND("~",SUBSTITUTE(G$6," ","~",LEN(TRIM(G$6))-LEN(SUBSTITUTE(TRIM(G$6)," ",""))))-1)&amp;" Total",$B$6:$BB$305,ROW($A206)-5,FALSE))</f>
        <v>0</v>
      </c>
      <c r="H206" s="143">
        <f ca="1">IF(H$5&lt;&gt;"",HLOOKUP(H$5,Functionalization!$G$6:$R$305,ROW($A206)-5,FALSE),IFERROR(INDEX(H$269:H$305,MATCH($F206,$B$269:$B$305,0))/VLOOKUP($F206,$B$269:$BB$305,MATCH(LEFT(TRIM(H$6),FIND("~",SUBSTITUTE(H$6,"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206))*HLOOKUP(LEFT(TRIM(H$6),FIND("~",SUBSTITUTE(H$6," ","~",LEN(TRIM(H$6))-LEN(SUBSTITUTE(TRIM(H$6)," ",""))))-1)&amp;" Total",$B$6:$BB$305,ROW($A206)-5,FALSE))</f>
        <v>0</v>
      </c>
      <c r="I206" s="143">
        <f ca="1">IF(I$5&lt;&gt;"",HLOOKUP(I$5,Functionalization!$G$6:$R$305,ROW($A206)-5,FALSE),IFERROR(INDEX(I$269:I$305,MATCH($F206,$B$269:$B$305,0))/VLOOKUP($F206,$B$269:$BB$305,MATCH(LEFT(TRIM(I$6),FIND("~",SUBSTITUTE(I$6,"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206))*HLOOKUP(LEFT(TRIM(I$6),FIND("~",SUBSTITUTE(I$6," ","~",LEN(TRIM(I$6))-LEN(SUBSTITUTE(TRIM(I$6)," ",""))))-1)&amp;" Total",$B$6:$BB$305,ROW($A206)-5,FALSE))</f>
        <v>0</v>
      </c>
      <c r="J206" s="143">
        <f ca="1">IF(J$5&lt;&gt;"",HLOOKUP(J$5,Functionalization!$G$6:$R$305,ROW($A206)-5,FALSE),IFERROR(INDEX(J$269:J$305,MATCH($F206,$B$269:$B$305,0))/VLOOKUP($F206,$B$269:$BB$305,MATCH(LEFT(TRIM(J$6),FIND("~",SUBSTITUTE(J$6,"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206))*HLOOKUP(LEFT(TRIM(J$6),FIND("~",SUBSTITUTE(J$6," ","~",LEN(TRIM(J$6))-LEN(SUBSTITUTE(TRIM(J$6)," ",""))))-1)&amp;" Total",$B$6:$BB$305,ROW($A206)-5,FALSE))</f>
        <v>0</v>
      </c>
      <c r="K206" s="143">
        <f ca="1">IF(K$5&lt;&gt;"",HLOOKUP(K$5,Functionalization!$G$6:$R$305,ROW($A206)-5,FALSE),IFERROR(INDEX(K$269:K$305,MATCH($F206,$B$269:$B$305,0))/VLOOKUP($F206,$B$269:$BB$305,MATCH(LEFT(TRIM(K$6),FIND("~",SUBSTITUTE(K$6,"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206))*HLOOKUP(LEFT(TRIM(K$6),FIND("~",SUBSTITUTE(K$6," ","~",LEN(TRIM(K$6))-LEN(SUBSTITUTE(TRIM(K$6)," ",""))))-1)&amp;" Total",$B$6:$BB$305,ROW($A206)-5,FALSE))</f>
        <v>258817.89944999997</v>
      </c>
      <c r="L206" s="143">
        <f ca="1">IF(L$5&lt;&gt;"",HLOOKUP(L$5,Functionalization!$G$6:$R$305,ROW($A206)-5,FALSE),IFERROR(INDEX(L$269:L$305,MATCH($F206,$B$269:$B$305,0))/VLOOKUP($F206,$B$269:$BB$305,MATCH(LEFT(TRIM(L$6),FIND("~",SUBSTITUTE(L$6,"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206))*HLOOKUP(LEFT(TRIM(L$6),FIND("~",SUBSTITUTE(L$6," ","~",LEN(TRIM(L$6))-LEN(SUBSTITUTE(TRIM(L$6)," ",""))))-1)&amp;" Total",$B$6:$BB$305,ROW($A206)-5,FALSE))</f>
        <v>258817.89944999997</v>
      </c>
      <c r="M206" s="143">
        <f ca="1">IF(M$5&lt;&gt;"",HLOOKUP(M$5,Functionalization!$G$6:$R$305,ROW($A206)-5,FALSE),IFERROR(INDEX(M$269:M$305,MATCH($F206,$B$269:$B$305,0))/VLOOKUP($F206,$B$269:$BB$305,MATCH(LEFT(TRIM(M$6),FIND("~",SUBSTITUTE(M$6,"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206))*HLOOKUP(LEFT(TRIM(M$6),FIND("~",SUBSTITUTE(M$6," ","~",LEN(TRIM(M$6))-LEN(SUBSTITUTE(TRIM(M$6)," ",""))))-1)&amp;" Total",$B$6:$BB$305,ROW($A206)-5,FALSE))</f>
        <v>0</v>
      </c>
      <c r="N206" s="143">
        <f ca="1">IF(N$5&lt;&gt;"",HLOOKUP(N$5,Functionalization!$G$6:$R$305,ROW($A206)-5,FALSE),IFERROR(INDEX(N$269:N$305,MATCH($F206,$B$269:$B$305,0))/VLOOKUP($F206,$B$269:$BB$305,MATCH(LEFT(TRIM(N$6),FIND("~",SUBSTITUTE(N$6,"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206))*HLOOKUP(LEFT(TRIM(N$6),FIND("~",SUBSTITUTE(N$6," ","~",LEN(TRIM(N$6))-LEN(SUBSTITUTE(TRIM(N$6)," ",""))))-1)&amp;" Total",$B$6:$BB$305,ROW($A206)-5,FALSE))</f>
        <v>0</v>
      </c>
      <c r="O206" s="143">
        <f ca="1">IF(O$5&lt;&gt;"",HLOOKUP(O$5,Functionalization!$G$6:$R$305,ROW($A206)-5,FALSE),IFERROR(INDEX(O$269:O$305,MATCH($F206,$B$269:$B$305,0))/VLOOKUP($F206,$B$269:$BB$305,MATCH(LEFT(TRIM(O$6),FIND("~",SUBSTITUTE(O$6,"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206))*HLOOKUP(LEFT(TRIM(O$6),FIND("~",SUBSTITUTE(O$6," ","~",LEN(TRIM(O$6))-LEN(SUBSTITUTE(TRIM(O$6)," ",""))))-1)&amp;" Total",$B$6:$BB$305,ROW($A206)-5,FALSE))</f>
        <v>0</v>
      </c>
      <c r="P206" s="143">
        <f ca="1">IF(P$5&lt;&gt;"",HLOOKUP(P$5,Functionalization!$G$6:$R$305,ROW($A206)-5,FALSE),IFERROR(INDEX(P$269:P$305,MATCH($F206,$B$269:$B$305,0))/VLOOKUP($F206,$B$269:$BB$305,MATCH(LEFT(TRIM(P$6),FIND("~",SUBSTITUTE(P$6,"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206))*HLOOKUP(LEFT(TRIM(P$6),FIND("~",SUBSTITUTE(P$6," ","~",LEN(TRIM(P$6))-LEN(SUBSTITUTE(TRIM(P$6)," ",""))))-1)&amp;" Total",$B$6:$BB$305,ROW($A206)-5,FALSE))</f>
        <v>0</v>
      </c>
      <c r="Q206" s="143">
        <f ca="1">IF(Q$5&lt;&gt;"",HLOOKUP(Q$5,Functionalization!$G$6:$R$305,ROW($A206)-5,FALSE),IFERROR(INDEX(Q$269:Q$305,MATCH($F206,$B$269:$B$305,0))/VLOOKUP($F206,$B$269:$BB$305,MATCH(LEFT(TRIM(Q$6),FIND("~",SUBSTITUTE(Q$6,"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206))*HLOOKUP(LEFT(TRIM(Q$6),FIND("~",SUBSTITUTE(Q$6," ","~",LEN(TRIM(Q$6))-LEN(SUBSTITUTE(TRIM(Q$6)," ",""))))-1)&amp;" Total",$B$6:$BB$305,ROW($A206)-5,FALSE))</f>
        <v>0</v>
      </c>
      <c r="R206" s="143">
        <f ca="1">IF(R$5&lt;&gt;"",HLOOKUP(R$5,Functionalization!$G$6:$R$305,ROW($A206)-5,FALSE),IFERROR(INDEX(R$269:R$305,MATCH($F206,$B$269:$B$305,0))/VLOOKUP($F206,$B$269:$BB$305,MATCH(LEFT(TRIM(R$6),FIND("~",SUBSTITUTE(R$6,"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206))*HLOOKUP(LEFT(TRIM(R$6),FIND("~",SUBSTITUTE(R$6," ","~",LEN(TRIM(R$6))-LEN(SUBSTITUTE(TRIM(R$6)," ",""))))-1)&amp;" Total",$B$6:$BB$305,ROW($A206)-5,FALSE))</f>
        <v>0</v>
      </c>
      <c r="S206" s="143">
        <f ca="1">IF(S$5&lt;&gt;"",HLOOKUP(S$5,Functionalization!$G$6:$R$305,ROW($A206)-5,FALSE),IFERROR(INDEX(S$269:S$305,MATCH($F206,$B$269:$B$305,0))/VLOOKUP($F206,$B$269:$BB$305,MATCH(LEFT(TRIM(S$6),FIND("~",SUBSTITUTE(S$6,"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206))*HLOOKUP(LEFT(TRIM(S$6),FIND("~",SUBSTITUTE(S$6," ","~",LEN(TRIM(S$6))-LEN(SUBSTITUTE(TRIM(S$6)," ",""))))-1)&amp;" Total",$B$6:$BB$305,ROW($A206)-5,FALSE))</f>
        <v>0</v>
      </c>
      <c r="T206" s="143">
        <f ca="1">IF(T$5&lt;&gt;"",HLOOKUP(T$5,Functionalization!$G$6:$R$305,ROW($A206)-5,FALSE),IFERROR(INDEX(T$269:T$305,MATCH($F206,$B$269:$B$305,0))/VLOOKUP($F206,$B$269:$BB$305,MATCH(LEFT(TRIM(T$6),FIND("~",SUBSTITUTE(T$6,"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206))*HLOOKUP(LEFT(TRIM(T$6),FIND("~",SUBSTITUTE(T$6," ","~",LEN(TRIM(T$6))-LEN(SUBSTITUTE(TRIM(T$6)," ",""))))-1)&amp;" Total",$B$6:$BB$305,ROW($A206)-5,FALSE))</f>
        <v>0</v>
      </c>
      <c r="U206" s="143">
        <f ca="1">IF(U$5&lt;&gt;"",HLOOKUP(U$5,Functionalization!$G$6:$R$305,ROW($A206)-5,FALSE),IFERROR(INDEX(U$269:U$305,MATCH($F206,$B$269:$B$305,0))/VLOOKUP($F206,$B$269:$BB$305,MATCH(LEFT(TRIM(U$6),FIND("~",SUBSTITUTE(U$6,"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206))*HLOOKUP(LEFT(TRIM(U$6),FIND("~",SUBSTITUTE(U$6," ","~",LEN(TRIM(U$6))-LEN(SUBSTITUTE(TRIM(U$6)," ",""))))-1)&amp;" Total",$B$6:$BB$305,ROW($A206)-5,FALSE))</f>
        <v>0</v>
      </c>
      <c r="V206" s="143">
        <f ca="1">IF(V$5&lt;&gt;"",HLOOKUP(V$5,Functionalization!$G$6:$R$305,ROW($A206)-5,FALSE),IFERROR(INDEX(V$269:V$305,MATCH($F206,$B$269:$B$305,0))/VLOOKUP($F206,$B$269:$BB$305,MATCH(LEFT(TRIM(V$6),FIND("~",SUBSTITUTE(V$6,"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206))*HLOOKUP(LEFT(TRIM(V$6),FIND("~",SUBSTITUTE(V$6," ","~",LEN(TRIM(V$6))-LEN(SUBSTITUTE(TRIM(V$6)," ",""))))-1)&amp;" Total",$B$6:$BB$305,ROW($A206)-5,FALSE))</f>
        <v>0</v>
      </c>
      <c r="W206" s="143">
        <f ca="1">IF(W$5&lt;&gt;"",HLOOKUP(W$5,Functionalization!$G$6:$R$305,ROW($A206)-5,FALSE),IFERROR(INDEX(W$269:W$305,MATCH($F206,$B$269:$B$305,0))/VLOOKUP($F206,$B$269:$BB$305,MATCH(LEFT(TRIM(W$6),FIND("~",SUBSTITUTE(W$6,"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206))*HLOOKUP(LEFT(TRIM(W$6),FIND("~",SUBSTITUTE(W$6," ","~",LEN(TRIM(W$6))-LEN(SUBSTITUTE(TRIM(W$6)," ",""))))-1)&amp;" Total",$B$6:$BB$305,ROW($A206)-5,FALSE))</f>
        <v>0</v>
      </c>
      <c r="X206" s="143">
        <f ca="1">IF(X$5&lt;&gt;"",HLOOKUP(X$5,Functionalization!$G$6:$R$305,ROW($A206)-5,FALSE),IFERROR(INDEX(X$269:X$305,MATCH($F206,$B$269:$B$305,0))/VLOOKUP($F206,$B$269:$BB$305,MATCH(LEFT(TRIM(X$6),FIND("~",SUBSTITUTE(X$6,"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206))*HLOOKUP(LEFT(TRIM(X$6),FIND("~",SUBSTITUTE(X$6," ","~",LEN(TRIM(X$6))-LEN(SUBSTITUTE(TRIM(X$6)," ",""))))-1)&amp;" Total",$B$6:$BB$305,ROW($A206)-5,FALSE))</f>
        <v>0</v>
      </c>
      <c r="Y206" s="143">
        <f ca="1">IF(Y$5&lt;&gt;"",HLOOKUP(Y$5,Functionalization!$G$6:$R$305,ROW($A206)-5,FALSE),IFERROR(INDEX(Y$269:Y$305,MATCH($F206,$B$269:$B$305,0))/VLOOKUP($F206,$B$269:$BB$305,MATCH(LEFT(TRIM(Y$6),FIND("~",SUBSTITUTE(Y$6,"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206))*HLOOKUP(LEFT(TRIM(Y$6),FIND("~",SUBSTITUTE(Y$6," ","~",LEN(TRIM(Y$6))-LEN(SUBSTITUTE(TRIM(Y$6)," ",""))))-1)&amp;" Total",$B$6:$BB$305,ROW($A206)-5,FALSE))</f>
        <v>0</v>
      </c>
      <c r="Z206" s="143">
        <f ca="1">IF(Z$5&lt;&gt;"",HLOOKUP(Z$5,Functionalization!$G$6:$R$305,ROW($A206)-5,FALSE),IFERROR(INDEX(Z$269:Z$305,MATCH($F206,$B$269:$B$305,0))/VLOOKUP($F206,$B$269:$BB$305,MATCH(LEFT(TRIM(Z$6),FIND("~",SUBSTITUTE(Z$6,"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206))*HLOOKUP(LEFT(TRIM(Z$6),FIND("~",SUBSTITUTE(Z$6," ","~",LEN(TRIM(Z$6))-LEN(SUBSTITUTE(TRIM(Z$6)," ",""))))-1)&amp;" Total",$B$6:$BB$305,ROW($A206)-5,FALSE))</f>
        <v>0</v>
      </c>
      <c r="AA206" s="143">
        <f ca="1">IF(AA$5&lt;&gt;"",HLOOKUP(AA$5,Functionalization!$G$6:$R$305,ROW($A206)-5,FALSE),IFERROR(INDEX(AA$269:AA$305,MATCH($F206,$B$269:$B$305,0))/VLOOKUP($F206,$B$269:$BB$305,MATCH(LEFT(TRIM(AA$6),FIND("~",SUBSTITUTE(AA$6,"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206))*HLOOKUP(LEFT(TRIM(AA$6),FIND("~",SUBSTITUTE(AA$6," ","~",LEN(TRIM(AA$6))-LEN(SUBSTITUTE(TRIM(AA$6)," ",""))))-1)&amp;" Total",$B$6:$BB$305,ROW($A206)-5,FALSE))</f>
        <v>0</v>
      </c>
      <c r="AB206" s="143">
        <f ca="1">IF(AB$5&lt;&gt;"",HLOOKUP(AB$5,Functionalization!$G$6:$R$305,ROW($A206)-5,FALSE),IFERROR(INDEX(AB$269:AB$305,MATCH($F206,$B$269:$B$305,0))/VLOOKUP($F206,$B$269:$BB$305,MATCH(LEFT(TRIM(AB$6),FIND("~",SUBSTITUTE(AB$6,"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206))*HLOOKUP(LEFT(TRIM(AB$6),FIND("~",SUBSTITUTE(AB$6," ","~",LEN(TRIM(AB$6))-LEN(SUBSTITUTE(TRIM(AB$6)," ",""))))-1)&amp;" Total",$B$6:$BB$305,ROW($A206)-5,FALSE))</f>
        <v>0</v>
      </c>
      <c r="AC206" s="143">
        <f ca="1">IF(AC$5&lt;&gt;"",HLOOKUP(AC$5,Functionalization!$G$6:$R$305,ROW($A206)-5,FALSE),IFERROR(INDEX(AC$269:AC$305,MATCH($F206,$B$269:$B$305,0))/VLOOKUP($F206,$B$269:$BB$305,MATCH(LEFT(TRIM(AC$6),FIND("~",SUBSTITUTE(AC$6,"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206))*HLOOKUP(LEFT(TRIM(AC$6),FIND("~",SUBSTITUTE(AC$6," ","~",LEN(TRIM(AC$6))-LEN(SUBSTITUTE(TRIM(AC$6)," ",""))))-1)&amp;" Total",$B$6:$BB$305,ROW($A206)-5,FALSE))</f>
        <v>0</v>
      </c>
      <c r="AD206" s="143">
        <f ca="1">IF(AD$5&lt;&gt;"",HLOOKUP(AD$5,Functionalization!$G$6:$R$305,ROW($A206)-5,FALSE),IFERROR(INDEX(AD$269:AD$305,MATCH($F206,$B$269:$B$305,0))/VLOOKUP($F206,$B$269:$BB$305,MATCH(LEFT(TRIM(AD$6),FIND("~",SUBSTITUTE(AD$6,"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206))*HLOOKUP(LEFT(TRIM(AD$6),FIND("~",SUBSTITUTE(AD$6," ","~",LEN(TRIM(AD$6))-LEN(SUBSTITUTE(TRIM(AD$6)," ",""))))-1)&amp;" Total",$B$6:$BB$305,ROW($A206)-5,FALSE))</f>
        <v>0</v>
      </c>
      <c r="AE206" s="143">
        <f ca="1">IF(AE$5&lt;&gt;"",HLOOKUP(AE$5,Functionalization!$G$6:$R$305,ROW($A206)-5,FALSE),IFERROR(INDEX(AE$269:AE$305,MATCH($F206,$B$269:$B$305,0))/VLOOKUP($F206,$B$269:$BB$305,MATCH(LEFT(TRIM(AE$6),FIND("~",SUBSTITUTE(AE$6,"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206))*HLOOKUP(LEFT(TRIM(AE$6),FIND("~",SUBSTITUTE(AE$6," ","~",LEN(TRIM(AE$6))-LEN(SUBSTITUTE(TRIM(AE$6)," ",""))))-1)&amp;" Total",$B$6:$BB$305,ROW($A206)-5,FALSE))</f>
        <v>0</v>
      </c>
      <c r="AF206" s="143">
        <f ca="1">IF(AF$5&lt;&gt;"",HLOOKUP(AF$5,Functionalization!$G$6:$R$305,ROW($A206)-5,FALSE),IFERROR(INDEX(AF$269:AF$305,MATCH($F206,$B$269:$B$305,0))/VLOOKUP($F206,$B$269:$BB$305,MATCH(LEFT(TRIM(AF$6),FIND("~",SUBSTITUTE(AF$6,"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206))*HLOOKUP(LEFT(TRIM(AF$6),FIND("~",SUBSTITUTE(AF$6," ","~",LEN(TRIM(AF$6))-LEN(SUBSTITUTE(TRIM(AF$6)," ",""))))-1)&amp;" Total",$B$6:$BB$305,ROW($A206)-5,FALSE))</f>
        <v>0</v>
      </c>
      <c r="AG206" s="143">
        <f ca="1">IF(AG$5&lt;&gt;"",HLOOKUP(AG$5,Functionalization!$G$6:$R$305,ROW($A206)-5,FALSE),IFERROR(INDEX(AG$269:AG$305,MATCH($F206,$B$269:$B$305,0))/VLOOKUP($F206,$B$269:$BB$305,MATCH(LEFT(TRIM(AG$6),FIND("~",SUBSTITUTE(AG$6,"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206))*HLOOKUP(LEFT(TRIM(AG$6),FIND("~",SUBSTITUTE(AG$6," ","~",LEN(TRIM(AG$6))-LEN(SUBSTITUTE(TRIM(AG$6)," ",""))))-1)&amp;" Total",$B$6:$BB$305,ROW($A206)-5,FALSE))</f>
        <v>0</v>
      </c>
      <c r="AH206" s="143">
        <f ca="1">IF(AH$5&lt;&gt;"",HLOOKUP(AH$5,Functionalization!$G$6:$R$305,ROW($A206)-5,FALSE),IFERROR(INDEX(AH$269:AH$305,MATCH($F206,$B$269:$B$305,0))/VLOOKUP($F206,$B$269:$BB$305,MATCH(LEFT(TRIM(AH$6),FIND("~",SUBSTITUTE(AH$6,"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206))*HLOOKUP(LEFT(TRIM(AH$6),FIND("~",SUBSTITUTE(AH$6," ","~",LEN(TRIM(AH$6))-LEN(SUBSTITUTE(TRIM(AH$6)," ",""))))-1)&amp;" Total",$B$6:$BB$305,ROW($A206)-5,FALSE))</f>
        <v>0</v>
      </c>
      <c r="AI206" s="143">
        <f ca="1">IF(AI$5&lt;&gt;"",HLOOKUP(AI$5,Functionalization!$G$6:$R$305,ROW($A206)-5,FALSE),IFERROR(INDEX(AI$269:AI$305,MATCH($F206,$B$269:$B$305,0))/VLOOKUP($F206,$B$269:$BB$305,MATCH(LEFT(TRIM(AI$6),FIND("~",SUBSTITUTE(AI$6,"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206))*HLOOKUP(LEFT(TRIM(AI$6),FIND("~",SUBSTITUTE(AI$6," ","~",LEN(TRIM(AI$6))-LEN(SUBSTITUTE(TRIM(AI$6)," ",""))))-1)&amp;" Total",$B$6:$BB$305,ROW($A206)-5,FALSE))</f>
        <v>0</v>
      </c>
      <c r="AJ206" s="143">
        <f ca="1">IF(AJ$5&lt;&gt;"",HLOOKUP(AJ$5,Functionalization!$G$6:$R$305,ROW($A206)-5,FALSE),IFERROR(INDEX(AJ$269:AJ$305,MATCH($F206,$B$269:$B$305,0))/VLOOKUP($F206,$B$269:$BB$305,MATCH(LEFT(TRIM(AJ$6),FIND("~",SUBSTITUTE(AJ$6,"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206))*HLOOKUP(LEFT(TRIM(AJ$6),FIND("~",SUBSTITUTE(AJ$6," ","~",LEN(TRIM(AJ$6))-LEN(SUBSTITUTE(TRIM(AJ$6)," ",""))))-1)&amp;" Total",$B$6:$BB$305,ROW($A206)-5,FALSE))</f>
        <v>0</v>
      </c>
      <c r="AK206" s="143">
        <f ca="1">IF(AK$5&lt;&gt;"",HLOOKUP(AK$5,Functionalization!$G$6:$R$305,ROW($A206)-5,FALSE),IFERROR(INDEX(AK$269:AK$305,MATCH($F206,$B$269:$B$305,0))/VLOOKUP($F206,$B$269:$BB$305,MATCH(LEFT(TRIM(AK$6),FIND("~",SUBSTITUTE(AK$6,"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206))*HLOOKUP(LEFT(TRIM(AK$6),FIND("~",SUBSTITUTE(AK$6," ","~",LEN(TRIM(AK$6))-LEN(SUBSTITUTE(TRIM(AK$6)," ",""))))-1)&amp;" Total",$B$6:$BB$305,ROW($A206)-5,FALSE))</f>
        <v>0</v>
      </c>
      <c r="AL206" s="143">
        <f ca="1">IF(AL$5&lt;&gt;"",HLOOKUP(AL$5,Functionalization!$G$6:$R$305,ROW($A206)-5,FALSE),IFERROR(INDEX(AL$269:AL$305,MATCH($F206,$B$269:$B$305,0))/VLOOKUP($F206,$B$269:$BB$305,MATCH(LEFT(TRIM(AL$6),FIND("~",SUBSTITUTE(AL$6,"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206))*HLOOKUP(LEFT(TRIM(AL$6),FIND("~",SUBSTITUTE(AL$6," ","~",LEN(TRIM(AL$6))-LEN(SUBSTITUTE(TRIM(AL$6)," ",""))))-1)&amp;" Total",$B$6:$BB$305,ROW($A206)-5,FALSE))</f>
        <v>0</v>
      </c>
      <c r="AM206" s="143">
        <f ca="1">IF(AM$5&lt;&gt;"",HLOOKUP(AM$5,Functionalization!$G$6:$R$305,ROW($A206)-5,FALSE),IFERROR(INDEX(AM$269:AM$305,MATCH($F206,$B$269:$B$305,0))/VLOOKUP($F206,$B$269:$BB$305,MATCH(LEFT(TRIM(AM$6),FIND("~",SUBSTITUTE(AM$6,"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206))*HLOOKUP(LEFT(TRIM(AM$6),FIND("~",SUBSTITUTE(AM$6," ","~",LEN(TRIM(AM$6))-LEN(SUBSTITUTE(TRIM(AM$6)," ",""))))-1)&amp;" Total",$B$6:$BB$305,ROW($A206)-5,FALSE))</f>
        <v>0</v>
      </c>
      <c r="AN206" s="143">
        <f ca="1">IF(AN$5&lt;&gt;"",HLOOKUP(AN$5,Functionalization!$G$6:$R$305,ROW($A206)-5,FALSE),IFERROR(INDEX(AN$269:AN$305,MATCH($F206,$B$269:$B$305,0))/VLOOKUP($F206,$B$269:$BB$305,MATCH(LEFT(TRIM(AN$6),FIND("~",SUBSTITUTE(AN$6,"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206))*HLOOKUP(LEFT(TRIM(AN$6),FIND("~",SUBSTITUTE(AN$6," ","~",LEN(TRIM(AN$6))-LEN(SUBSTITUTE(TRIM(AN$6)," ",""))))-1)&amp;" Total",$B$6:$BB$305,ROW($A206)-5,FALSE))</f>
        <v>0</v>
      </c>
      <c r="AO206" s="143">
        <f ca="1">IF(AO$5&lt;&gt;"",HLOOKUP(AO$5,Functionalization!$G$6:$R$305,ROW($A206)-5,FALSE),IFERROR(INDEX(AO$269:AO$305,MATCH($F206,$B$269:$B$305,0))/VLOOKUP($F206,$B$269:$BB$305,MATCH(LEFT(TRIM(AO$6),FIND("~",SUBSTITUTE(AO$6,"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206))*HLOOKUP(LEFT(TRIM(AO$6),FIND("~",SUBSTITUTE(AO$6," ","~",LEN(TRIM(AO$6))-LEN(SUBSTITUTE(TRIM(AO$6)," ",""))))-1)&amp;" Total",$B$6:$BB$305,ROW($A206)-5,FALSE))</f>
        <v>0</v>
      </c>
      <c r="AP206" s="143">
        <f ca="1">IF(AP$5&lt;&gt;"",HLOOKUP(AP$5,Functionalization!$G$6:$R$305,ROW($A206)-5,FALSE),IFERROR(INDEX(AP$269:AP$305,MATCH($F206,$B$269:$B$305,0))/VLOOKUP($F206,$B$269:$BB$305,MATCH(LEFT(TRIM(AP$6),FIND("~",SUBSTITUTE(AP$6,"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206))*HLOOKUP(LEFT(TRIM(AP$6),FIND("~",SUBSTITUTE(AP$6," ","~",LEN(TRIM(AP$6))-LEN(SUBSTITUTE(TRIM(AP$6)," ",""))))-1)&amp;" Total",$B$6:$BB$305,ROW($A206)-5,FALSE))</f>
        <v>0</v>
      </c>
      <c r="AQ206" s="143">
        <f ca="1">IF(AQ$5&lt;&gt;"",HLOOKUP(AQ$5,Functionalization!$G$6:$R$305,ROW($A206)-5,FALSE),IFERROR(INDEX(AQ$269:AQ$305,MATCH($F206,$B$269:$B$305,0))/VLOOKUP($F206,$B$269:$BB$305,MATCH(LEFT(TRIM(AQ$6),FIND("~",SUBSTITUTE(AQ$6,"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206))*HLOOKUP(LEFT(TRIM(AQ$6),FIND("~",SUBSTITUTE(AQ$6," ","~",LEN(TRIM(AQ$6))-LEN(SUBSTITUTE(TRIM(AQ$6)," ",""))))-1)&amp;" Total",$B$6:$BB$305,ROW($A206)-5,FALSE))</f>
        <v>0</v>
      </c>
      <c r="AR206" s="143">
        <f ca="1">IF(AR$5&lt;&gt;"",HLOOKUP(AR$5,Functionalization!$G$6:$R$305,ROW($A206)-5,FALSE),IFERROR(INDEX(AR$269:AR$305,MATCH($F206,$B$269:$B$305,0))/VLOOKUP($F206,$B$269:$BB$305,MATCH(LEFT(TRIM(AR$6),FIND("~",SUBSTITUTE(AR$6,"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206))*HLOOKUP(LEFT(TRIM(AR$6),FIND("~",SUBSTITUTE(AR$6," ","~",LEN(TRIM(AR$6))-LEN(SUBSTITUTE(TRIM(AR$6)," ",""))))-1)&amp;" Total",$B$6:$BB$305,ROW($A206)-5,FALSE))</f>
        <v>0</v>
      </c>
      <c r="AS206" s="143">
        <f ca="1">IF(AS$5&lt;&gt;"",HLOOKUP(AS$5,Functionalization!$G$6:$R$305,ROW($A206)-5,FALSE),IFERROR(INDEX(AS$269:AS$305,MATCH($F206,$B$269:$B$305,0))/VLOOKUP($F206,$B$269:$BB$305,MATCH(LEFT(TRIM(AS$6),FIND("~",SUBSTITUTE(AS$6,"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206))*HLOOKUP(LEFT(TRIM(AS$6),FIND("~",SUBSTITUTE(AS$6," ","~",LEN(TRIM(AS$6))-LEN(SUBSTITUTE(TRIM(AS$6)," ",""))))-1)&amp;" Total",$B$6:$BB$305,ROW($A206)-5,FALSE))</f>
        <v>0</v>
      </c>
      <c r="AT206" s="143">
        <f ca="1">IF(AT$5&lt;&gt;"",HLOOKUP(AT$5,Functionalization!$G$6:$R$305,ROW($A206)-5,FALSE),IFERROR(INDEX(AT$269:AT$305,MATCH($F206,$B$269:$B$305,0))/VLOOKUP($F206,$B$269:$BB$305,MATCH(LEFT(TRIM(AT$6),FIND("~",SUBSTITUTE(AT$6,"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206))*HLOOKUP(LEFT(TRIM(AT$6),FIND("~",SUBSTITUTE(AT$6," ","~",LEN(TRIM(AT$6))-LEN(SUBSTITUTE(TRIM(AT$6)," ",""))))-1)&amp;" Total",$B$6:$BB$305,ROW($A206)-5,FALSE))</f>
        <v>0</v>
      </c>
      <c r="AU206" s="143">
        <f ca="1">IF(AU$5&lt;&gt;"",HLOOKUP(AU$5,Functionalization!$G$6:$R$305,ROW($A206)-5,FALSE),IFERROR(INDEX(AU$269:AU$305,MATCH($F206,$B$269:$B$305,0))/VLOOKUP($F206,$B$269:$BB$305,MATCH(LEFT(TRIM(AU$6),FIND("~",SUBSTITUTE(AU$6,"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206))*HLOOKUP(LEFT(TRIM(AU$6),FIND("~",SUBSTITUTE(AU$6," ","~",LEN(TRIM(AU$6))-LEN(SUBSTITUTE(TRIM(AU$6)," ",""))))-1)&amp;" Total",$B$6:$BB$305,ROW($A206)-5,FALSE))</f>
        <v>0</v>
      </c>
      <c r="AV206" s="143">
        <f ca="1">IF(AV$5&lt;&gt;"",HLOOKUP(AV$5,Functionalization!$G$6:$R$305,ROW($A206)-5,FALSE),IFERROR(INDEX(AV$269:AV$305,MATCH($F206,$B$269:$B$305,0))/VLOOKUP($F206,$B$269:$BB$305,MATCH(LEFT(TRIM(AV$6),FIND("~",SUBSTITUTE(AV$6,"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206))*HLOOKUP(LEFT(TRIM(AV$6),FIND("~",SUBSTITUTE(AV$6," ","~",LEN(TRIM(AV$6))-LEN(SUBSTITUTE(TRIM(AV$6)," ",""))))-1)&amp;" Total",$B$6:$BB$305,ROW($A206)-5,FALSE))</f>
        <v>0</v>
      </c>
      <c r="AW206" s="143">
        <f ca="1">IF(AW$5&lt;&gt;"",HLOOKUP(AW$5,Functionalization!$G$6:$R$305,ROW($A206)-5,FALSE),IFERROR(INDEX(AW$269:AW$305,MATCH($F206,$B$269:$B$305,0))/VLOOKUP($F206,$B$269:$BB$305,MATCH(LEFT(TRIM(AW$6),FIND("~",SUBSTITUTE(AW$6,"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206))*HLOOKUP(LEFT(TRIM(AW$6),FIND("~",SUBSTITUTE(AW$6," ","~",LEN(TRIM(AW$6))-LEN(SUBSTITUTE(TRIM(AW$6)," ",""))))-1)&amp;" Total",$B$6:$BB$305,ROW($A206)-5,FALSE))</f>
        <v>0</v>
      </c>
      <c r="AX206" s="143">
        <f ca="1">IF(AX$5&lt;&gt;"",HLOOKUP(AX$5,Functionalization!$G$6:$R$305,ROW($A206)-5,FALSE),IFERROR(INDEX(AX$269:AX$305,MATCH($F206,$B$269:$B$305,0))/VLOOKUP($F206,$B$269:$BB$305,MATCH(LEFT(TRIM(AX$6),FIND("~",SUBSTITUTE(AX$6,"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206))*HLOOKUP(LEFT(TRIM(AX$6),FIND("~",SUBSTITUTE(AX$6," ","~",LEN(TRIM(AX$6))-LEN(SUBSTITUTE(TRIM(AX$6)," ",""))))-1)&amp;" Total",$B$6:$BB$305,ROW($A206)-5,FALSE))</f>
        <v>0</v>
      </c>
      <c r="AY206" s="143">
        <f ca="1">IF(AY$5&lt;&gt;"",HLOOKUP(AY$5,Functionalization!$G$6:$R$305,ROW($A206)-5,FALSE),IFERROR(INDEX(AY$269:AY$305,MATCH($F206,$B$269:$B$305,0))/VLOOKUP($F206,$B$269:$BB$305,MATCH(LEFT(TRIM(AY$6),FIND("~",SUBSTITUTE(AY$6,"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206))*HLOOKUP(LEFT(TRIM(AY$6),FIND("~",SUBSTITUTE(AY$6," ","~",LEN(TRIM(AY$6))-LEN(SUBSTITUTE(TRIM(AY$6)," ",""))))-1)&amp;" Total",$B$6:$BB$305,ROW($A206)-5,FALSE))</f>
        <v>0</v>
      </c>
      <c r="AZ206" s="143">
        <f ca="1">IF(AZ$5&lt;&gt;"",HLOOKUP(AZ$5,Functionalization!$G$6:$R$305,ROW($A206)-5,FALSE),IFERROR(INDEX(AZ$269:AZ$305,MATCH($F206,$B$269:$B$305,0))/VLOOKUP($F206,$B$269:$BB$305,MATCH(LEFT(TRIM(AZ$6),FIND("~",SUBSTITUTE(AZ$6,"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206))*HLOOKUP(LEFT(TRIM(AZ$6),FIND("~",SUBSTITUTE(AZ$6," ","~",LEN(TRIM(AZ$6))-LEN(SUBSTITUTE(TRIM(AZ$6)," ",""))))-1)&amp;" Total",$B$6:$BB$305,ROW($A206)-5,FALSE))</f>
        <v>0</v>
      </c>
      <c r="BA206" s="143">
        <f ca="1">IF(BA$5&lt;&gt;"",HLOOKUP(BA$5,Functionalization!$G$6:$R$305,ROW($A206)-5,FALSE),IFERROR(INDEX(BA$269:BA$305,MATCH($F206,$B$269:$B$305,0))/VLOOKUP($F206,$B$269:$BB$305,MATCH(LEFT(TRIM(BA$6),FIND("~",SUBSTITUTE(BA$6,"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206))*HLOOKUP(LEFT(TRIM(BA$6),FIND("~",SUBSTITUTE(BA$6," ","~",LEN(TRIM(BA$6))-LEN(SUBSTITUTE(TRIM(BA$6)," ",""))))-1)&amp;" Total",$B$6:$BB$305,ROW($A206)-5,FALSE))</f>
        <v>0</v>
      </c>
      <c r="BB206" s="143">
        <f ca="1">IF(BB$5&lt;&gt;"",HLOOKUP(BB$5,Functionalization!$G$6:$R$305,ROW($A206)-5,FALSE),IFERROR(INDEX(BB$269:BB$305,MATCH($F206,$B$269:$B$305,0))/VLOOKUP($F206,$B$269:$BB$305,MATCH(LEFT(TRIM(BB$6),FIND("~",SUBSTITUTE(BB$6,"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206))*HLOOKUP(LEFT(TRIM(BB$6),FIND("~",SUBSTITUTE(BB$6," ","~",LEN(TRIM(BB$6))-LEN(SUBSTITUTE(TRIM(BB$6)," ",""))))-1)&amp;" Total",$B$6:$BB$305,ROW($A206)-5,FALSE))</f>
        <v>0</v>
      </c>
      <c r="BD206" s="79">
        <f ca="1">IFERROR(IF(SUMIF($G$6:$BB$6,BD$6&amp;" Total",$G206:$BB206)-(SUMIF($G$6:$BB$6,BD$6&amp;" "&amp;'Input-Func_Class'!$D$22,$G206:$BB206)+IFERROR(SUMIF($G$6:$BB$6,BD$6&amp;" "&amp;'Input-Func_Class'!$E$22,$G206:$BB206),SUMIF($G$6:$BB$6,BD$6&amp;" "&amp;'Input-Func_Class'!$B$24,$G206:$BB206))+SUMIF($G$6:$BB$6,BD$6&amp;" "&amp;'Input-Func_Class'!$F$22,$G206:$BB206))&lt;Check_Limit,0,1),1)</f>
        <v>0</v>
      </c>
      <c r="BE206" s="79">
        <f ca="1">IFERROR(IF(SUMIF($G$6:$BB$6,BE$6&amp;" Total",$G206:$BB206)-(SUMIF($G$6:$BB$6,BE$6&amp;" "&amp;'Input-Func_Class'!$D$22,$G206:$BB206)+IFERROR(SUMIF($G$6:$BB$6,BE$6&amp;" "&amp;'Input-Func_Class'!$E$22,$G206:$BB206),SUMIF($G$6:$BB$6,BE$6&amp;" "&amp;'Input-Func_Class'!$B$24,$G206:$BB206))+SUMIF($G$6:$BB$6,BE$6&amp;" "&amp;'Input-Func_Class'!$F$22,$G206:$BB206))&lt;Check_Limit,0,1),1)</f>
        <v>0</v>
      </c>
      <c r="BF206" s="79">
        <f ca="1">IFERROR(IF(SUMIF($G$6:$BB$6,BF$6&amp;" Total",$G206:$BB206)-(SUMIF($G$6:$BB$6,BF$6&amp;" "&amp;'Input-Func_Class'!$D$22,$G206:$BB206)+IFERROR(SUMIF($G$6:$BB$6,BF$6&amp;" "&amp;'Input-Func_Class'!$E$22,$G206:$BB206),SUMIF($G$6:$BB$6,BF$6&amp;" "&amp;'Input-Func_Class'!$B$24,$G206:$BB206))+SUMIF($G$6:$BB$6,BF$6&amp;" "&amp;'Input-Func_Class'!$F$22,$G206:$BB206))&lt;Check_Limit,0,1),1)</f>
        <v>0</v>
      </c>
      <c r="BG206" s="79">
        <f ca="1">IFERROR(IF(SUMIF($G$6:$BB$6,BG$6&amp;" Total",$G206:$BB206)-(SUMIF($G$6:$BB$6,BG$6&amp;" "&amp;'Input-Func_Class'!$D$22,$G206:$BB206)+IFERROR(SUMIF($G$6:$BB$6,BG$6&amp;" "&amp;'Input-Func_Class'!$E$22,$G206:$BB206),SUMIF($G$6:$BB$6,BG$6&amp;" "&amp;'Input-Func_Class'!$B$24,$G206:$BB206))+SUMIF($G$6:$BB$6,BG$6&amp;" "&amp;'Input-Func_Class'!$F$22,$G206:$BB206))&lt;Check_Limit,0,1),1)</f>
        <v>0</v>
      </c>
      <c r="BH206" s="79">
        <f ca="1">IFERROR(IF(SUMIF($G$6:$BB$6,BH$6&amp;" Total",$G206:$BB206)-(SUMIF($G$6:$BB$6,BH$6&amp;" "&amp;'Input-Func_Class'!$D$22,$G206:$BB206)+IFERROR(SUMIF($G$6:$BB$6,BH$6&amp;" "&amp;'Input-Func_Class'!$E$22,$G206:$BB206),SUMIF($G$6:$BB$6,BH$6&amp;" "&amp;'Input-Func_Class'!$B$24,$G206:$BB206))+SUMIF($G$6:$BB$6,BH$6&amp;" "&amp;'Input-Func_Class'!$F$22,$G206:$BB206))&lt;Check_Limit,0,1),1)</f>
        <v>0</v>
      </c>
      <c r="BI206" s="79">
        <f ca="1">IFERROR(IF(SUMIF($G$6:$BB$6,BI$6&amp;" Total",$G206:$BB206)-(SUMIF($G$6:$BB$6,BI$6&amp;" "&amp;'Input-Func_Class'!$D$22,$G206:$BB206)+IFERROR(SUMIF($G$6:$BB$6,BI$6&amp;" "&amp;'Input-Func_Class'!$E$22,$G206:$BB206),SUMIF($G$6:$BB$6,BI$6&amp;" "&amp;'Input-Func_Class'!$B$24,$G206:$BB206))+SUMIF($G$6:$BB$6,BI$6&amp;" "&amp;'Input-Func_Class'!$F$22,$G206:$BB206))&lt;Check_Limit,0,1),1)</f>
        <v>0</v>
      </c>
      <c r="BJ206" s="79">
        <f ca="1">IFERROR(IF(SUMIF($G$6:$BB$6,BJ$6&amp;" Total",$G206:$BB206)-(SUMIF($G$6:$BB$6,BJ$6&amp;" "&amp;'Input-Func_Class'!$D$22,$G206:$BB206)+IFERROR(SUMIF($G$6:$BB$6,BJ$6&amp;" "&amp;'Input-Func_Class'!$E$22,$G206:$BB206),SUMIF($G$6:$BB$6,BJ$6&amp;" "&amp;'Input-Func_Class'!$B$24,$G206:$BB206))+SUMIF($G$6:$BB$6,BJ$6&amp;" "&amp;'Input-Func_Class'!$F$22,$G206:$BB206))&lt;Check_Limit,0,1),1)</f>
        <v>0</v>
      </c>
      <c r="BK206" s="79">
        <f ca="1">IFERROR(IF(SUMIF($G$6:$BB$6,BK$6&amp;" Total",$G206:$BB206)-(SUMIF($G$6:$BB$6,BK$6&amp;" "&amp;'Input-Func_Class'!$D$22,$G206:$BB206)+IFERROR(SUMIF($G$6:$BB$6,BK$6&amp;" "&amp;'Input-Func_Class'!$E$22,$G206:$BB206),SUMIF($G$6:$BB$6,BK$6&amp;" "&amp;'Input-Func_Class'!$B$24,$G206:$BB206))+SUMIF($G$6:$BB$6,BK$6&amp;" "&amp;'Input-Func_Class'!$F$22,$G206:$BB206))&lt;Check_Limit,0,1),1)</f>
        <v>0</v>
      </c>
      <c r="BL206" s="79">
        <f ca="1">IFERROR(IF(SUMIF($G$6:$BB$6,BL$6&amp;" Total",$G206:$BB206)-(SUMIF($G$6:$BB$6,BL$6&amp;" "&amp;'Input-Func_Class'!$D$22,$G206:$BB206)+IFERROR(SUMIF($G$6:$BB$6,BL$6&amp;" "&amp;'Input-Func_Class'!$E$22,$G206:$BB206),SUMIF($G$6:$BB$6,BL$6&amp;" "&amp;'Input-Func_Class'!$B$24,$G206:$BB206))+SUMIF($G$6:$BB$6,BL$6&amp;" "&amp;'Input-Func_Class'!$F$22,$G206:$BB206))&lt;Check_Limit,0,1),1)</f>
        <v>0</v>
      </c>
      <c r="BM206" s="79">
        <f ca="1">IFERROR(IF(SUMIF($G$6:$BB$6,BM$6&amp;" Total",$G206:$BB206)-(SUMIF($G$6:$BB$6,BM$6&amp;" "&amp;'Input-Func_Class'!$D$22,$G206:$BB206)+IFERROR(SUMIF($G$6:$BB$6,BM$6&amp;" "&amp;'Input-Func_Class'!$E$22,$G206:$BB206),SUMIF($G$6:$BB$6,BM$6&amp;" "&amp;'Input-Func_Class'!$B$24,$G206:$BB206))+SUMIF($G$6:$BB$6,BM$6&amp;" "&amp;'Input-Func_Class'!$F$22,$G206:$BB206))&lt;Check_Limit,0,1),1)</f>
        <v>0</v>
      </c>
      <c r="BN206" s="79">
        <f ca="1">IFERROR(IF(SUMIF($G$6:$BB$6,BN$6&amp;" Total",$G206:$BB206)-(SUMIF($G$6:$BB$6,BN$6&amp;" "&amp;'Input-Func_Class'!$D$22,$G206:$BB206)+IFERROR(SUMIF($G$6:$BB$6,BN$6&amp;" "&amp;'Input-Func_Class'!$E$22,$G206:$BB206),SUMIF($G$6:$BB$6,BN$6&amp;" "&amp;'Input-Func_Class'!$B$24,$G206:$BB206))+SUMIF($G$6:$BB$6,BN$6&amp;" "&amp;'Input-Func_Class'!$F$22,$G206:$BB206))&lt;Check_Limit,0,1),1)</f>
        <v>0</v>
      </c>
      <c r="BO206" s="79">
        <f ca="1">IFERROR(IF(SUMIF($G$6:$BB$6,BO$6&amp;" Total",$G206:$BB206)-(SUMIF($G$6:$BB$6,BO$6&amp;" "&amp;'Input-Func_Class'!$D$22,$G206:$BB206)+IFERROR(SUMIF($G$6:$BB$6,BO$6&amp;" "&amp;'Input-Func_Class'!$E$22,$G206:$BB206),SUMIF($G$6:$BB$6,BO$6&amp;" "&amp;'Input-Func_Class'!$B$24,$G206:$BB206))+SUMIF($G$6:$BB$6,BO$6&amp;" "&amp;'Input-Func_Class'!$F$22,$G206:$BB206))&lt;Check_Limit,0,1),1)</f>
        <v>0</v>
      </c>
    </row>
    <row r="207" spans="1:67" outlineLevel="1">
      <c r="A207" s="113">
        <f>IF(ISBLANK('Input-Accounts'!A207),"",'Input-Accounts'!A207)</f>
        <v>177</v>
      </c>
      <c r="B207" s="17" t="str">
        <f>IF(ISBLANK('Input-Accounts'!B207),"",'Input-Accounts'!B207)</f>
        <v>Compressor station equipment</v>
      </c>
      <c r="C207" s="113">
        <f>IF(ISBLANK('Input-Accounts'!C207),"",'Input-Accounts'!C207)</f>
        <v>368</v>
      </c>
      <c r="D207" s="143">
        <f>Functionalization!$D207</f>
        <v>0</v>
      </c>
      <c r="E207" s="143">
        <f t="shared" si="50"/>
        <v>0</v>
      </c>
      <c r="F207" s="89" t="str">
        <f>IF($D207=0,"-",IF('Input-Accounts'!$E207&lt;&gt;0,'Input-Accounts'!$E207,'Input-Accounts'!$G207))</f>
        <v>-</v>
      </c>
      <c r="G207" s="143">
        <f ca="1">IF(G$5&lt;&gt;"",HLOOKUP(G$5,Functionalization!$G$6:$R$305,ROW($A207)-5,FALSE),IFERROR(INDEX(G$269:G$305,MATCH($F207,$B$269:$B$305,0))/VLOOKUP($F207,$B$269:$BB$305,MATCH(LEFT(TRIM(G$6),FIND("~",SUBSTITUTE(G$6,"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207))*HLOOKUP(LEFT(TRIM(G$6),FIND("~",SUBSTITUTE(G$6," ","~",LEN(TRIM(G$6))-LEN(SUBSTITUTE(TRIM(G$6)," ",""))))-1)&amp;" Total",$B$6:$BB$305,ROW($A207)-5,FALSE))</f>
        <v>0</v>
      </c>
      <c r="H207" s="143">
        <f ca="1">IF(H$5&lt;&gt;"",HLOOKUP(H$5,Functionalization!$G$6:$R$305,ROW($A207)-5,FALSE),IFERROR(INDEX(H$269:H$305,MATCH($F207,$B$269:$B$305,0))/VLOOKUP($F207,$B$269:$BB$305,MATCH(LEFT(TRIM(H$6),FIND("~",SUBSTITUTE(H$6,"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207))*HLOOKUP(LEFT(TRIM(H$6),FIND("~",SUBSTITUTE(H$6," ","~",LEN(TRIM(H$6))-LEN(SUBSTITUTE(TRIM(H$6)," ",""))))-1)&amp;" Total",$B$6:$BB$305,ROW($A207)-5,FALSE))</f>
        <v>0</v>
      </c>
      <c r="I207" s="143">
        <f ca="1">IF(I$5&lt;&gt;"",HLOOKUP(I$5,Functionalization!$G$6:$R$305,ROW($A207)-5,FALSE),IFERROR(INDEX(I$269:I$305,MATCH($F207,$B$269:$B$305,0))/VLOOKUP($F207,$B$269:$BB$305,MATCH(LEFT(TRIM(I$6),FIND("~",SUBSTITUTE(I$6,"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207))*HLOOKUP(LEFT(TRIM(I$6),FIND("~",SUBSTITUTE(I$6," ","~",LEN(TRIM(I$6))-LEN(SUBSTITUTE(TRIM(I$6)," ",""))))-1)&amp;" Total",$B$6:$BB$305,ROW($A207)-5,FALSE))</f>
        <v>0</v>
      </c>
      <c r="J207" s="143">
        <f ca="1">IF(J$5&lt;&gt;"",HLOOKUP(J$5,Functionalization!$G$6:$R$305,ROW($A207)-5,FALSE),IFERROR(INDEX(J$269:J$305,MATCH($F207,$B$269:$B$305,0))/VLOOKUP($F207,$B$269:$BB$305,MATCH(LEFT(TRIM(J$6),FIND("~",SUBSTITUTE(J$6,"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207))*HLOOKUP(LEFT(TRIM(J$6),FIND("~",SUBSTITUTE(J$6," ","~",LEN(TRIM(J$6))-LEN(SUBSTITUTE(TRIM(J$6)," ",""))))-1)&amp;" Total",$B$6:$BB$305,ROW($A207)-5,FALSE))</f>
        <v>0</v>
      </c>
      <c r="K207" s="143">
        <f ca="1">IF(K$5&lt;&gt;"",HLOOKUP(K$5,Functionalization!$G$6:$R$305,ROW($A207)-5,FALSE),IFERROR(INDEX(K$269:K$305,MATCH($F207,$B$269:$B$305,0))/VLOOKUP($F207,$B$269:$BB$305,MATCH(LEFT(TRIM(K$6),FIND("~",SUBSTITUTE(K$6,"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207))*HLOOKUP(LEFT(TRIM(K$6),FIND("~",SUBSTITUTE(K$6," ","~",LEN(TRIM(K$6))-LEN(SUBSTITUTE(TRIM(K$6)," ",""))))-1)&amp;" Total",$B$6:$BB$305,ROW($A207)-5,FALSE))</f>
        <v>0</v>
      </c>
      <c r="L207" s="143">
        <f ca="1">IF(L$5&lt;&gt;"",HLOOKUP(L$5,Functionalization!$G$6:$R$305,ROW($A207)-5,FALSE),IFERROR(INDEX(L$269:L$305,MATCH($F207,$B$269:$B$305,0))/VLOOKUP($F207,$B$269:$BB$305,MATCH(LEFT(TRIM(L$6),FIND("~",SUBSTITUTE(L$6,"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207))*HLOOKUP(LEFT(TRIM(L$6),FIND("~",SUBSTITUTE(L$6," ","~",LEN(TRIM(L$6))-LEN(SUBSTITUTE(TRIM(L$6)," ",""))))-1)&amp;" Total",$B$6:$BB$305,ROW($A207)-5,FALSE))</f>
        <v>0</v>
      </c>
      <c r="M207" s="143">
        <f ca="1">IF(M$5&lt;&gt;"",HLOOKUP(M$5,Functionalization!$G$6:$R$305,ROW($A207)-5,FALSE),IFERROR(INDEX(M$269:M$305,MATCH($F207,$B$269:$B$305,0))/VLOOKUP($F207,$B$269:$BB$305,MATCH(LEFT(TRIM(M$6),FIND("~",SUBSTITUTE(M$6,"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207))*HLOOKUP(LEFT(TRIM(M$6),FIND("~",SUBSTITUTE(M$6," ","~",LEN(TRIM(M$6))-LEN(SUBSTITUTE(TRIM(M$6)," ",""))))-1)&amp;" Total",$B$6:$BB$305,ROW($A207)-5,FALSE))</f>
        <v>0</v>
      </c>
      <c r="N207" s="143">
        <f ca="1">IF(N$5&lt;&gt;"",HLOOKUP(N$5,Functionalization!$G$6:$R$305,ROW($A207)-5,FALSE),IFERROR(INDEX(N$269:N$305,MATCH($F207,$B$269:$B$305,0))/VLOOKUP($F207,$B$269:$BB$305,MATCH(LEFT(TRIM(N$6),FIND("~",SUBSTITUTE(N$6,"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207))*HLOOKUP(LEFT(TRIM(N$6),FIND("~",SUBSTITUTE(N$6," ","~",LEN(TRIM(N$6))-LEN(SUBSTITUTE(TRIM(N$6)," ",""))))-1)&amp;" Total",$B$6:$BB$305,ROW($A207)-5,FALSE))</f>
        <v>0</v>
      </c>
      <c r="O207" s="143">
        <f ca="1">IF(O$5&lt;&gt;"",HLOOKUP(O$5,Functionalization!$G$6:$R$305,ROW($A207)-5,FALSE),IFERROR(INDEX(O$269:O$305,MATCH($F207,$B$269:$B$305,0))/VLOOKUP($F207,$B$269:$BB$305,MATCH(LEFT(TRIM(O$6),FIND("~",SUBSTITUTE(O$6,"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207))*HLOOKUP(LEFT(TRIM(O$6),FIND("~",SUBSTITUTE(O$6," ","~",LEN(TRIM(O$6))-LEN(SUBSTITUTE(TRIM(O$6)," ",""))))-1)&amp;" Total",$B$6:$BB$305,ROW($A207)-5,FALSE))</f>
        <v>0</v>
      </c>
      <c r="P207" s="143">
        <f ca="1">IF(P$5&lt;&gt;"",HLOOKUP(P$5,Functionalization!$G$6:$R$305,ROW($A207)-5,FALSE),IFERROR(INDEX(P$269:P$305,MATCH($F207,$B$269:$B$305,0))/VLOOKUP($F207,$B$269:$BB$305,MATCH(LEFT(TRIM(P$6),FIND("~",SUBSTITUTE(P$6,"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207))*HLOOKUP(LEFT(TRIM(P$6),FIND("~",SUBSTITUTE(P$6," ","~",LEN(TRIM(P$6))-LEN(SUBSTITUTE(TRIM(P$6)," ",""))))-1)&amp;" Total",$B$6:$BB$305,ROW($A207)-5,FALSE))</f>
        <v>0</v>
      </c>
      <c r="Q207" s="143">
        <f ca="1">IF(Q$5&lt;&gt;"",HLOOKUP(Q$5,Functionalization!$G$6:$R$305,ROW($A207)-5,FALSE),IFERROR(INDEX(Q$269:Q$305,MATCH($F207,$B$269:$B$305,0))/VLOOKUP($F207,$B$269:$BB$305,MATCH(LEFT(TRIM(Q$6),FIND("~",SUBSTITUTE(Q$6,"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207))*HLOOKUP(LEFT(TRIM(Q$6),FIND("~",SUBSTITUTE(Q$6," ","~",LEN(TRIM(Q$6))-LEN(SUBSTITUTE(TRIM(Q$6)," ",""))))-1)&amp;" Total",$B$6:$BB$305,ROW($A207)-5,FALSE))</f>
        <v>0</v>
      </c>
      <c r="R207" s="143">
        <f ca="1">IF(R$5&lt;&gt;"",HLOOKUP(R$5,Functionalization!$G$6:$R$305,ROW($A207)-5,FALSE),IFERROR(INDEX(R$269:R$305,MATCH($F207,$B$269:$B$305,0))/VLOOKUP($F207,$B$269:$BB$305,MATCH(LEFT(TRIM(R$6),FIND("~",SUBSTITUTE(R$6,"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207))*HLOOKUP(LEFT(TRIM(R$6),FIND("~",SUBSTITUTE(R$6," ","~",LEN(TRIM(R$6))-LEN(SUBSTITUTE(TRIM(R$6)," ",""))))-1)&amp;" Total",$B$6:$BB$305,ROW($A207)-5,FALSE))</f>
        <v>0</v>
      </c>
      <c r="S207" s="143">
        <f ca="1">IF(S$5&lt;&gt;"",HLOOKUP(S$5,Functionalization!$G$6:$R$305,ROW($A207)-5,FALSE),IFERROR(INDEX(S$269:S$305,MATCH($F207,$B$269:$B$305,0))/VLOOKUP($F207,$B$269:$BB$305,MATCH(LEFT(TRIM(S$6),FIND("~",SUBSTITUTE(S$6,"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207))*HLOOKUP(LEFT(TRIM(S$6),FIND("~",SUBSTITUTE(S$6," ","~",LEN(TRIM(S$6))-LEN(SUBSTITUTE(TRIM(S$6)," ",""))))-1)&amp;" Total",$B$6:$BB$305,ROW($A207)-5,FALSE))</f>
        <v>0</v>
      </c>
      <c r="T207" s="143">
        <f ca="1">IF(T$5&lt;&gt;"",HLOOKUP(T$5,Functionalization!$G$6:$R$305,ROW($A207)-5,FALSE),IFERROR(INDEX(T$269:T$305,MATCH($F207,$B$269:$B$305,0))/VLOOKUP($F207,$B$269:$BB$305,MATCH(LEFT(TRIM(T$6),FIND("~",SUBSTITUTE(T$6,"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207))*HLOOKUP(LEFT(TRIM(T$6),FIND("~",SUBSTITUTE(T$6," ","~",LEN(TRIM(T$6))-LEN(SUBSTITUTE(TRIM(T$6)," ",""))))-1)&amp;" Total",$B$6:$BB$305,ROW($A207)-5,FALSE))</f>
        <v>0</v>
      </c>
      <c r="U207" s="143">
        <f ca="1">IF(U$5&lt;&gt;"",HLOOKUP(U$5,Functionalization!$G$6:$R$305,ROW($A207)-5,FALSE),IFERROR(INDEX(U$269:U$305,MATCH($F207,$B$269:$B$305,0))/VLOOKUP($F207,$B$269:$BB$305,MATCH(LEFT(TRIM(U$6),FIND("~",SUBSTITUTE(U$6,"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207))*HLOOKUP(LEFT(TRIM(U$6),FIND("~",SUBSTITUTE(U$6," ","~",LEN(TRIM(U$6))-LEN(SUBSTITUTE(TRIM(U$6)," ",""))))-1)&amp;" Total",$B$6:$BB$305,ROW($A207)-5,FALSE))</f>
        <v>0</v>
      </c>
      <c r="V207" s="143">
        <f ca="1">IF(V$5&lt;&gt;"",HLOOKUP(V$5,Functionalization!$G$6:$R$305,ROW($A207)-5,FALSE),IFERROR(INDEX(V$269:V$305,MATCH($F207,$B$269:$B$305,0))/VLOOKUP($F207,$B$269:$BB$305,MATCH(LEFT(TRIM(V$6),FIND("~",SUBSTITUTE(V$6,"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207))*HLOOKUP(LEFT(TRIM(V$6),FIND("~",SUBSTITUTE(V$6," ","~",LEN(TRIM(V$6))-LEN(SUBSTITUTE(TRIM(V$6)," ",""))))-1)&amp;" Total",$B$6:$BB$305,ROW($A207)-5,FALSE))</f>
        <v>0</v>
      </c>
      <c r="W207" s="143">
        <f ca="1">IF(W$5&lt;&gt;"",HLOOKUP(W$5,Functionalization!$G$6:$R$305,ROW($A207)-5,FALSE),IFERROR(INDEX(W$269:W$305,MATCH($F207,$B$269:$B$305,0))/VLOOKUP($F207,$B$269:$BB$305,MATCH(LEFT(TRIM(W$6),FIND("~",SUBSTITUTE(W$6,"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207))*HLOOKUP(LEFT(TRIM(W$6),FIND("~",SUBSTITUTE(W$6," ","~",LEN(TRIM(W$6))-LEN(SUBSTITUTE(TRIM(W$6)," ",""))))-1)&amp;" Total",$B$6:$BB$305,ROW($A207)-5,FALSE))</f>
        <v>0</v>
      </c>
      <c r="X207" s="143">
        <f ca="1">IF(X$5&lt;&gt;"",HLOOKUP(X$5,Functionalization!$G$6:$R$305,ROW($A207)-5,FALSE),IFERROR(INDEX(X$269:X$305,MATCH($F207,$B$269:$B$305,0))/VLOOKUP($F207,$B$269:$BB$305,MATCH(LEFT(TRIM(X$6),FIND("~",SUBSTITUTE(X$6,"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207))*HLOOKUP(LEFT(TRIM(X$6),FIND("~",SUBSTITUTE(X$6," ","~",LEN(TRIM(X$6))-LEN(SUBSTITUTE(TRIM(X$6)," ",""))))-1)&amp;" Total",$B$6:$BB$305,ROW($A207)-5,FALSE))</f>
        <v>0</v>
      </c>
      <c r="Y207" s="143">
        <f ca="1">IF(Y$5&lt;&gt;"",HLOOKUP(Y$5,Functionalization!$G$6:$R$305,ROW($A207)-5,FALSE),IFERROR(INDEX(Y$269:Y$305,MATCH($F207,$B$269:$B$305,0))/VLOOKUP($F207,$B$269:$BB$305,MATCH(LEFT(TRIM(Y$6),FIND("~",SUBSTITUTE(Y$6,"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207))*HLOOKUP(LEFT(TRIM(Y$6),FIND("~",SUBSTITUTE(Y$6," ","~",LEN(TRIM(Y$6))-LEN(SUBSTITUTE(TRIM(Y$6)," ",""))))-1)&amp;" Total",$B$6:$BB$305,ROW($A207)-5,FALSE))</f>
        <v>0</v>
      </c>
      <c r="Z207" s="143">
        <f ca="1">IF(Z$5&lt;&gt;"",HLOOKUP(Z$5,Functionalization!$G$6:$R$305,ROW($A207)-5,FALSE),IFERROR(INDEX(Z$269:Z$305,MATCH($F207,$B$269:$B$305,0))/VLOOKUP($F207,$B$269:$BB$305,MATCH(LEFT(TRIM(Z$6),FIND("~",SUBSTITUTE(Z$6,"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207))*HLOOKUP(LEFT(TRIM(Z$6),FIND("~",SUBSTITUTE(Z$6," ","~",LEN(TRIM(Z$6))-LEN(SUBSTITUTE(TRIM(Z$6)," ",""))))-1)&amp;" Total",$B$6:$BB$305,ROW($A207)-5,FALSE))</f>
        <v>0</v>
      </c>
      <c r="AA207" s="143">
        <f ca="1">IF(AA$5&lt;&gt;"",HLOOKUP(AA$5,Functionalization!$G$6:$R$305,ROW($A207)-5,FALSE),IFERROR(INDEX(AA$269:AA$305,MATCH($F207,$B$269:$B$305,0))/VLOOKUP($F207,$B$269:$BB$305,MATCH(LEFT(TRIM(AA$6),FIND("~",SUBSTITUTE(AA$6,"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207))*HLOOKUP(LEFT(TRIM(AA$6),FIND("~",SUBSTITUTE(AA$6," ","~",LEN(TRIM(AA$6))-LEN(SUBSTITUTE(TRIM(AA$6)," ",""))))-1)&amp;" Total",$B$6:$BB$305,ROW($A207)-5,FALSE))</f>
        <v>0</v>
      </c>
      <c r="AB207" s="143">
        <f ca="1">IF(AB$5&lt;&gt;"",HLOOKUP(AB$5,Functionalization!$G$6:$R$305,ROW($A207)-5,FALSE),IFERROR(INDEX(AB$269:AB$305,MATCH($F207,$B$269:$B$305,0))/VLOOKUP($F207,$B$269:$BB$305,MATCH(LEFT(TRIM(AB$6),FIND("~",SUBSTITUTE(AB$6,"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207))*HLOOKUP(LEFT(TRIM(AB$6),FIND("~",SUBSTITUTE(AB$6," ","~",LEN(TRIM(AB$6))-LEN(SUBSTITUTE(TRIM(AB$6)," ",""))))-1)&amp;" Total",$B$6:$BB$305,ROW($A207)-5,FALSE))</f>
        <v>0</v>
      </c>
      <c r="AC207" s="143">
        <f ca="1">IF(AC$5&lt;&gt;"",HLOOKUP(AC$5,Functionalization!$G$6:$R$305,ROW($A207)-5,FALSE),IFERROR(INDEX(AC$269:AC$305,MATCH($F207,$B$269:$B$305,0))/VLOOKUP($F207,$B$269:$BB$305,MATCH(LEFT(TRIM(AC$6),FIND("~",SUBSTITUTE(AC$6,"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207))*HLOOKUP(LEFT(TRIM(AC$6),FIND("~",SUBSTITUTE(AC$6," ","~",LEN(TRIM(AC$6))-LEN(SUBSTITUTE(TRIM(AC$6)," ",""))))-1)&amp;" Total",$B$6:$BB$305,ROW($A207)-5,FALSE))</f>
        <v>0</v>
      </c>
      <c r="AD207" s="143">
        <f ca="1">IF(AD$5&lt;&gt;"",HLOOKUP(AD$5,Functionalization!$G$6:$R$305,ROW($A207)-5,FALSE),IFERROR(INDEX(AD$269:AD$305,MATCH($F207,$B$269:$B$305,0))/VLOOKUP($F207,$B$269:$BB$305,MATCH(LEFT(TRIM(AD$6),FIND("~",SUBSTITUTE(AD$6,"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207))*HLOOKUP(LEFT(TRIM(AD$6),FIND("~",SUBSTITUTE(AD$6," ","~",LEN(TRIM(AD$6))-LEN(SUBSTITUTE(TRIM(AD$6)," ",""))))-1)&amp;" Total",$B$6:$BB$305,ROW($A207)-5,FALSE))</f>
        <v>0</v>
      </c>
      <c r="AE207" s="143">
        <f ca="1">IF(AE$5&lt;&gt;"",HLOOKUP(AE$5,Functionalization!$G$6:$R$305,ROW($A207)-5,FALSE),IFERROR(INDEX(AE$269:AE$305,MATCH($F207,$B$269:$B$305,0))/VLOOKUP($F207,$B$269:$BB$305,MATCH(LEFT(TRIM(AE$6),FIND("~",SUBSTITUTE(AE$6,"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207))*HLOOKUP(LEFT(TRIM(AE$6),FIND("~",SUBSTITUTE(AE$6," ","~",LEN(TRIM(AE$6))-LEN(SUBSTITUTE(TRIM(AE$6)," ",""))))-1)&amp;" Total",$B$6:$BB$305,ROW($A207)-5,FALSE))</f>
        <v>0</v>
      </c>
      <c r="AF207" s="143">
        <f ca="1">IF(AF$5&lt;&gt;"",HLOOKUP(AF$5,Functionalization!$G$6:$R$305,ROW($A207)-5,FALSE),IFERROR(INDEX(AF$269:AF$305,MATCH($F207,$B$269:$B$305,0))/VLOOKUP($F207,$B$269:$BB$305,MATCH(LEFT(TRIM(AF$6),FIND("~",SUBSTITUTE(AF$6,"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207))*HLOOKUP(LEFT(TRIM(AF$6),FIND("~",SUBSTITUTE(AF$6," ","~",LEN(TRIM(AF$6))-LEN(SUBSTITUTE(TRIM(AF$6)," ",""))))-1)&amp;" Total",$B$6:$BB$305,ROW($A207)-5,FALSE))</f>
        <v>0</v>
      </c>
      <c r="AG207" s="143">
        <f ca="1">IF(AG$5&lt;&gt;"",HLOOKUP(AG$5,Functionalization!$G$6:$R$305,ROW($A207)-5,FALSE),IFERROR(INDEX(AG$269:AG$305,MATCH($F207,$B$269:$B$305,0))/VLOOKUP($F207,$B$269:$BB$305,MATCH(LEFT(TRIM(AG$6),FIND("~",SUBSTITUTE(AG$6,"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207))*HLOOKUP(LEFT(TRIM(AG$6),FIND("~",SUBSTITUTE(AG$6," ","~",LEN(TRIM(AG$6))-LEN(SUBSTITUTE(TRIM(AG$6)," ",""))))-1)&amp;" Total",$B$6:$BB$305,ROW($A207)-5,FALSE))</f>
        <v>0</v>
      </c>
      <c r="AH207" s="143">
        <f ca="1">IF(AH$5&lt;&gt;"",HLOOKUP(AH$5,Functionalization!$G$6:$R$305,ROW($A207)-5,FALSE),IFERROR(INDEX(AH$269:AH$305,MATCH($F207,$B$269:$B$305,0))/VLOOKUP($F207,$B$269:$BB$305,MATCH(LEFT(TRIM(AH$6),FIND("~",SUBSTITUTE(AH$6,"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207))*HLOOKUP(LEFT(TRIM(AH$6),FIND("~",SUBSTITUTE(AH$6," ","~",LEN(TRIM(AH$6))-LEN(SUBSTITUTE(TRIM(AH$6)," ",""))))-1)&amp;" Total",$B$6:$BB$305,ROW($A207)-5,FALSE))</f>
        <v>0</v>
      </c>
      <c r="AI207" s="143">
        <f ca="1">IF(AI$5&lt;&gt;"",HLOOKUP(AI$5,Functionalization!$G$6:$R$305,ROW($A207)-5,FALSE),IFERROR(INDEX(AI$269:AI$305,MATCH($F207,$B$269:$B$305,0))/VLOOKUP($F207,$B$269:$BB$305,MATCH(LEFT(TRIM(AI$6),FIND("~",SUBSTITUTE(AI$6,"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207))*HLOOKUP(LEFT(TRIM(AI$6),FIND("~",SUBSTITUTE(AI$6," ","~",LEN(TRIM(AI$6))-LEN(SUBSTITUTE(TRIM(AI$6)," ",""))))-1)&amp;" Total",$B$6:$BB$305,ROW($A207)-5,FALSE))</f>
        <v>0</v>
      </c>
      <c r="AJ207" s="143">
        <f ca="1">IF(AJ$5&lt;&gt;"",HLOOKUP(AJ$5,Functionalization!$G$6:$R$305,ROW($A207)-5,FALSE),IFERROR(INDEX(AJ$269:AJ$305,MATCH($F207,$B$269:$B$305,0))/VLOOKUP($F207,$B$269:$BB$305,MATCH(LEFT(TRIM(AJ$6),FIND("~",SUBSTITUTE(AJ$6,"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207))*HLOOKUP(LEFT(TRIM(AJ$6),FIND("~",SUBSTITUTE(AJ$6," ","~",LEN(TRIM(AJ$6))-LEN(SUBSTITUTE(TRIM(AJ$6)," ",""))))-1)&amp;" Total",$B$6:$BB$305,ROW($A207)-5,FALSE))</f>
        <v>0</v>
      </c>
      <c r="AK207" s="143">
        <f ca="1">IF(AK$5&lt;&gt;"",HLOOKUP(AK$5,Functionalization!$G$6:$R$305,ROW($A207)-5,FALSE),IFERROR(INDEX(AK$269:AK$305,MATCH($F207,$B$269:$B$305,0))/VLOOKUP($F207,$B$269:$BB$305,MATCH(LEFT(TRIM(AK$6),FIND("~",SUBSTITUTE(AK$6,"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207))*HLOOKUP(LEFT(TRIM(AK$6),FIND("~",SUBSTITUTE(AK$6," ","~",LEN(TRIM(AK$6))-LEN(SUBSTITUTE(TRIM(AK$6)," ",""))))-1)&amp;" Total",$B$6:$BB$305,ROW($A207)-5,FALSE))</f>
        <v>0</v>
      </c>
      <c r="AL207" s="143">
        <f ca="1">IF(AL$5&lt;&gt;"",HLOOKUP(AL$5,Functionalization!$G$6:$R$305,ROW($A207)-5,FALSE),IFERROR(INDEX(AL$269:AL$305,MATCH($F207,$B$269:$B$305,0))/VLOOKUP($F207,$B$269:$BB$305,MATCH(LEFT(TRIM(AL$6),FIND("~",SUBSTITUTE(AL$6,"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207))*HLOOKUP(LEFT(TRIM(AL$6),FIND("~",SUBSTITUTE(AL$6," ","~",LEN(TRIM(AL$6))-LEN(SUBSTITUTE(TRIM(AL$6)," ",""))))-1)&amp;" Total",$B$6:$BB$305,ROW($A207)-5,FALSE))</f>
        <v>0</v>
      </c>
      <c r="AM207" s="143">
        <f ca="1">IF(AM$5&lt;&gt;"",HLOOKUP(AM$5,Functionalization!$G$6:$R$305,ROW($A207)-5,FALSE),IFERROR(INDEX(AM$269:AM$305,MATCH($F207,$B$269:$B$305,0))/VLOOKUP($F207,$B$269:$BB$305,MATCH(LEFT(TRIM(AM$6),FIND("~",SUBSTITUTE(AM$6,"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207))*HLOOKUP(LEFT(TRIM(AM$6),FIND("~",SUBSTITUTE(AM$6," ","~",LEN(TRIM(AM$6))-LEN(SUBSTITUTE(TRIM(AM$6)," ",""))))-1)&amp;" Total",$B$6:$BB$305,ROW($A207)-5,FALSE))</f>
        <v>0</v>
      </c>
      <c r="AN207" s="143">
        <f ca="1">IF(AN$5&lt;&gt;"",HLOOKUP(AN$5,Functionalization!$G$6:$R$305,ROW($A207)-5,FALSE),IFERROR(INDEX(AN$269:AN$305,MATCH($F207,$B$269:$B$305,0))/VLOOKUP($F207,$B$269:$BB$305,MATCH(LEFT(TRIM(AN$6),FIND("~",SUBSTITUTE(AN$6,"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207))*HLOOKUP(LEFT(TRIM(AN$6),FIND("~",SUBSTITUTE(AN$6," ","~",LEN(TRIM(AN$6))-LEN(SUBSTITUTE(TRIM(AN$6)," ",""))))-1)&amp;" Total",$B$6:$BB$305,ROW($A207)-5,FALSE))</f>
        <v>0</v>
      </c>
      <c r="AO207" s="143">
        <f ca="1">IF(AO$5&lt;&gt;"",HLOOKUP(AO$5,Functionalization!$G$6:$R$305,ROW($A207)-5,FALSE),IFERROR(INDEX(AO$269:AO$305,MATCH($F207,$B$269:$B$305,0))/VLOOKUP($F207,$B$269:$BB$305,MATCH(LEFT(TRIM(AO$6),FIND("~",SUBSTITUTE(AO$6,"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207))*HLOOKUP(LEFT(TRIM(AO$6),FIND("~",SUBSTITUTE(AO$6," ","~",LEN(TRIM(AO$6))-LEN(SUBSTITUTE(TRIM(AO$6)," ",""))))-1)&amp;" Total",$B$6:$BB$305,ROW($A207)-5,FALSE))</f>
        <v>0</v>
      </c>
      <c r="AP207" s="143">
        <f ca="1">IF(AP$5&lt;&gt;"",HLOOKUP(AP$5,Functionalization!$G$6:$R$305,ROW($A207)-5,FALSE),IFERROR(INDEX(AP$269:AP$305,MATCH($F207,$B$269:$B$305,0))/VLOOKUP($F207,$B$269:$BB$305,MATCH(LEFT(TRIM(AP$6),FIND("~",SUBSTITUTE(AP$6,"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207))*HLOOKUP(LEFT(TRIM(AP$6),FIND("~",SUBSTITUTE(AP$6," ","~",LEN(TRIM(AP$6))-LEN(SUBSTITUTE(TRIM(AP$6)," ",""))))-1)&amp;" Total",$B$6:$BB$305,ROW($A207)-5,FALSE))</f>
        <v>0</v>
      </c>
      <c r="AQ207" s="143">
        <f ca="1">IF(AQ$5&lt;&gt;"",HLOOKUP(AQ$5,Functionalization!$G$6:$R$305,ROW($A207)-5,FALSE),IFERROR(INDEX(AQ$269:AQ$305,MATCH($F207,$B$269:$B$305,0))/VLOOKUP($F207,$B$269:$BB$305,MATCH(LEFT(TRIM(AQ$6),FIND("~",SUBSTITUTE(AQ$6,"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207))*HLOOKUP(LEFT(TRIM(AQ$6),FIND("~",SUBSTITUTE(AQ$6," ","~",LEN(TRIM(AQ$6))-LEN(SUBSTITUTE(TRIM(AQ$6)," ",""))))-1)&amp;" Total",$B$6:$BB$305,ROW($A207)-5,FALSE))</f>
        <v>0</v>
      </c>
      <c r="AR207" s="143">
        <f ca="1">IF(AR$5&lt;&gt;"",HLOOKUP(AR$5,Functionalization!$G$6:$R$305,ROW($A207)-5,FALSE),IFERROR(INDEX(AR$269:AR$305,MATCH($F207,$B$269:$B$305,0))/VLOOKUP($F207,$B$269:$BB$305,MATCH(LEFT(TRIM(AR$6),FIND("~",SUBSTITUTE(AR$6,"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207))*HLOOKUP(LEFT(TRIM(AR$6),FIND("~",SUBSTITUTE(AR$6," ","~",LEN(TRIM(AR$6))-LEN(SUBSTITUTE(TRIM(AR$6)," ",""))))-1)&amp;" Total",$B$6:$BB$305,ROW($A207)-5,FALSE))</f>
        <v>0</v>
      </c>
      <c r="AS207" s="143">
        <f ca="1">IF(AS$5&lt;&gt;"",HLOOKUP(AS$5,Functionalization!$G$6:$R$305,ROW($A207)-5,FALSE),IFERROR(INDEX(AS$269:AS$305,MATCH($F207,$B$269:$B$305,0))/VLOOKUP($F207,$B$269:$BB$305,MATCH(LEFT(TRIM(AS$6),FIND("~",SUBSTITUTE(AS$6,"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207))*HLOOKUP(LEFT(TRIM(AS$6),FIND("~",SUBSTITUTE(AS$6," ","~",LEN(TRIM(AS$6))-LEN(SUBSTITUTE(TRIM(AS$6)," ",""))))-1)&amp;" Total",$B$6:$BB$305,ROW($A207)-5,FALSE))</f>
        <v>0</v>
      </c>
      <c r="AT207" s="143">
        <f ca="1">IF(AT$5&lt;&gt;"",HLOOKUP(AT$5,Functionalization!$G$6:$R$305,ROW($A207)-5,FALSE),IFERROR(INDEX(AT$269:AT$305,MATCH($F207,$B$269:$B$305,0))/VLOOKUP($F207,$B$269:$BB$305,MATCH(LEFT(TRIM(AT$6),FIND("~",SUBSTITUTE(AT$6,"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207))*HLOOKUP(LEFT(TRIM(AT$6),FIND("~",SUBSTITUTE(AT$6," ","~",LEN(TRIM(AT$6))-LEN(SUBSTITUTE(TRIM(AT$6)," ",""))))-1)&amp;" Total",$B$6:$BB$305,ROW($A207)-5,FALSE))</f>
        <v>0</v>
      </c>
      <c r="AU207" s="143">
        <f ca="1">IF(AU$5&lt;&gt;"",HLOOKUP(AU$5,Functionalization!$G$6:$R$305,ROW($A207)-5,FALSE),IFERROR(INDEX(AU$269:AU$305,MATCH($F207,$B$269:$B$305,0))/VLOOKUP($F207,$B$269:$BB$305,MATCH(LEFT(TRIM(AU$6),FIND("~",SUBSTITUTE(AU$6,"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207))*HLOOKUP(LEFT(TRIM(AU$6),FIND("~",SUBSTITUTE(AU$6," ","~",LEN(TRIM(AU$6))-LEN(SUBSTITUTE(TRIM(AU$6)," ",""))))-1)&amp;" Total",$B$6:$BB$305,ROW($A207)-5,FALSE))</f>
        <v>0</v>
      </c>
      <c r="AV207" s="143">
        <f ca="1">IF(AV$5&lt;&gt;"",HLOOKUP(AV$5,Functionalization!$G$6:$R$305,ROW($A207)-5,FALSE),IFERROR(INDEX(AV$269:AV$305,MATCH($F207,$B$269:$B$305,0))/VLOOKUP($F207,$B$269:$BB$305,MATCH(LEFT(TRIM(AV$6),FIND("~",SUBSTITUTE(AV$6,"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207))*HLOOKUP(LEFT(TRIM(AV$6),FIND("~",SUBSTITUTE(AV$6," ","~",LEN(TRIM(AV$6))-LEN(SUBSTITUTE(TRIM(AV$6)," ",""))))-1)&amp;" Total",$B$6:$BB$305,ROW($A207)-5,FALSE))</f>
        <v>0</v>
      </c>
      <c r="AW207" s="143">
        <f ca="1">IF(AW$5&lt;&gt;"",HLOOKUP(AW$5,Functionalization!$G$6:$R$305,ROW($A207)-5,FALSE),IFERROR(INDEX(AW$269:AW$305,MATCH($F207,$B$269:$B$305,0))/VLOOKUP($F207,$B$269:$BB$305,MATCH(LEFT(TRIM(AW$6),FIND("~",SUBSTITUTE(AW$6,"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207))*HLOOKUP(LEFT(TRIM(AW$6),FIND("~",SUBSTITUTE(AW$6," ","~",LEN(TRIM(AW$6))-LEN(SUBSTITUTE(TRIM(AW$6)," ",""))))-1)&amp;" Total",$B$6:$BB$305,ROW($A207)-5,FALSE))</f>
        <v>0</v>
      </c>
      <c r="AX207" s="143">
        <f ca="1">IF(AX$5&lt;&gt;"",HLOOKUP(AX$5,Functionalization!$G$6:$R$305,ROW($A207)-5,FALSE),IFERROR(INDEX(AX$269:AX$305,MATCH($F207,$B$269:$B$305,0))/VLOOKUP($F207,$B$269:$BB$305,MATCH(LEFT(TRIM(AX$6),FIND("~",SUBSTITUTE(AX$6,"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207))*HLOOKUP(LEFT(TRIM(AX$6),FIND("~",SUBSTITUTE(AX$6," ","~",LEN(TRIM(AX$6))-LEN(SUBSTITUTE(TRIM(AX$6)," ",""))))-1)&amp;" Total",$B$6:$BB$305,ROW($A207)-5,FALSE))</f>
        <v>0</v>
      </c>
      <c r="AY207" s="143">
        <f ca="1">IF(AY$5&lt;&gt;"",HLOOKUP(AY$5,Functionalization!$G$6:$R$305,ROW($A207)-5,FALSE),IFERROR(INDEX(AY$269:AY$305,MATCH($F207,$B$269:$B$305,0))/VLOOKUP($F207,$B$269:$BB$305,MATCH(LEFT(TRIM(AY$6),FIND("~",SUBSTITUTE(AY$6,"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207))*HLOOKUP(LEFT(TRIM(AY$6),FIND("~",SUBSTITUTE(AY$6," ","~",LEN(TRIM(AY$6))-LEN(SUBSTITUTE(TRIM(AY$6)," ",""))))-1)&amp;" Total",$B$6:$BB$305,ROW($A207)-5,FALSE))</f>
        <v>0</v>
      </c>
      <c r="AZ207" s="143">
        <f ca="1">IF(AZ$5&lt;&gt;"",HLOOKUP(AZ$5,Functionalization!$G$6:$R$305,ROW($A207)-5,FALSE),IFERROR(INDEX(AZ$269:AZ$305,MATCH($F207,$B$269:$B$305,0))/VLOOKUP($F207,$B$269:$BB$305,MATCH(LEFT(TRIM(AZ$6),FIND("~",SUBSTITUTE(AZ$6,"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207))*HLOOKUP(LEFT(TRIM(AZ$6),FIND("~",SUBSTITUTE(AZ$6," ","~",LEN(TRIM(AZ$6))-LEN(SUBSTITUTE(TRIM(AZ$6)," ",""))))-1)&amp;" Total",$B$6:$BB$305,ROW($A207)-5,FALSE))</f>
        <v>0</v>
      </c>
      <c r="BA207" s="143">
        <f ca="1">IF(BA$5&lt;&gt;"",HLOOKUP(BA$5,Functionalization!$G$6:$R$305,ROW($A207)-5,FALSE),IFERROR(INDEX(BA$269:BA$305,MATCH($F207,$B$269:$B$305,0))/VLOOKUP($F207,$B$269:$BB$305,MATCH(LEFT(TRIM(BA$6),FIND("~",SUBSTITUTE(BA$6,"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207))*HLOOKUP(LEFT(TRIM(BA$6),FIND("~",SUBSTITUTE(BA$6," ","~",LEN(TRIM(BA$6))-LEN(SUBSTITUTE(TRIM(BA$6)," ",""))))-1)&amp;" Total",$B$6:$BB$305,ROW($A207)-5,FALSE))</f>
        <v>0</v>
      </c>
      <c r="BB207" s="143">
        <f ca="1">IF(BB$5&lt;&gt;"",HLOOKUP(BB$5,Functionalization!$G$6:$R$305,ROW($A207)-5,FALSE),IFERROR(INDEX(BB$269:BB$305,MATCH($F207,$B$269:$B$305,0))/VLOOKUP($F207,$B$269:$BB$305,MATCH(LEFT(TRIM(BB$6),FIND("~",SUBSTITUTE(BB$6,"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207))*HLOOKUP(LEFT(TRIM(BB$6),FIND("~",SUBSTITUTE(BB$6," ","~",LEN(TRIM(BB$6))-LEN(SUBSTITUTE(TRIM(BB$6)," ",""))))-1)&amp;" Total",$B$6:$BB$305,ROW($A207)-5,FALSE))</f>
        <v>0</v>
      </c>
      <c r="BD207" s="79">
        <f ca="1">IFERROR(IF(SUMIF($G$6:$BB$6,BD$6&amp;" Total",$G207:$BB207)-(SUMIF($G$6:$BB$6,BD$6&amp;" "&amp;'Input-Func_Class'!$D$22,$G207:$BB207)+IFERROR(SUMIF($G$6:$BB$6,BD$6&amp;" "&amp;'Input-Func_Class'!$E$22,$G207:$BB207),SUMIF($G$6:$BB$6,BD$6&amp;" "&amp;'Input-Func_Class'!$B$24,$G207:$BB207))+SUMIF($G$6:$BB$6,BD$6&amp;" "&amp;'Input-Func_Class'!$F$22,$G207:$BB207))&lt;Check_Limit,0,1),1)</f>
        <v>0</v>
      </c>
      <c r="BE207" s="79">
        <f ca="1">IFERROR(IF(SUMIF($G$6:$BB$6,BE$6&amp;" Total",$G207:$BB207)-(SUMIF($G$6:$BB$6,BE$6&amp;" "&amp;'Input-Func_Class'!$D$22,$G207:$BB207)+IFERROR(SUMIF($G$6:$BB$6,BE$6&amp;" "&amp;'Input-Func_Class'!$E$22,$G207:$BB207),SUMIF($G$6:$BB$6,BE$6&amp;" "&amp;'Input-Func_Class'!$B$24,$G207:$BB207))+SUMIF($G$6:$BB$6,BE$6&amp;" "&amp;'Input-Func_Class'!$F$22,$G207:$BB207))&lt;Check_Limit,0,1),1)</f>
        <v>0</v>
      </c>
      <c r="BF207" s="79">
        <f ca="1">IFERROR(IF(SUMIF($G$6:$BB$6,BF$6&amp;" Total",$G207:$BB207)-(SUMIF($G$6:$BB$6,BF$6&amp;" "&amp;'Input-Func_Class'!$D$22,$G207:$BB207)+IFERROR(SUMIF($G$6:$BB$6,BF$6&amp;" "&amp;'Input-Func_Class'!$E$22,$G207:$BB207),SUMIF($G$6:$BB$6,BF$6&amp;" "&amp;'Input-Func_Class'!$B$24,$G207:$BB207))+SUMIF($G$6:$BB$6,BF$6&amp;" "&amp;'Input-Func_Class'!$F$22,$G207:$BB207))&lt;Check_Limit,0,1),1)</f>
        <v>0</v>
      </c>
      <c r="BG207" s="79">
        <f ca="1">IFERROR(IF(SUMIF($G$6:$BB$6,BG$6&amp;" Total",$G207:$BB207)-(SUMIF($G$6:$BB$6,BG$6&amp;" "&amp;'Input-Func_Class'!$D$22,$G207:$BB207)+IFERROR(SUMIF($G$6:$BB$6,BG$6&amp;" "&amp;'Input-Func_Class'!$E$22,$G207:$BB207),SUMIF($G$6:$BB$6,BG$6&amp;" "&amp;'Input-Func_Class'!$B$24,$G207:$BB207))+SUMIF($G$6:$BB$6,BG$6&amp;" "&amp;'Input-Func_Class'!$F$22,$G207:$BB207))&lt;Check_Limit,0,1),1)</f>
        <v>0</v>
      </c>
      <c r="BH207" s="79">
        <f ca="1">IFERROR(IF(SUMIF($G$6:$BB$6,BH$6&amp;" Total",$G207:$BB207)-(SUMIF($G$6:$BB$6,BH$6&amp;" "&amp;'Input-Func_Class'!$D$22,$G207:$BB207)+IFERROR(SUMIF($G$6:$BB$6,BH$6&amp;" "&amp;'Input-Func_Class'!$E$22,$G207:$BB207),SUMIF($G$6:$BB$6,BH$6&amp;" "&amp;'Input-Func_Class'!$B$24,$G207:$BB207))+SUMIF($G$6:$BB$6,BH$6&amp;" "&amp;'Input-Func_Class'!$F$22,$G207:$BB207))&lt;Check_Limit,0,1),1)</f>
        <v>0</v>
      </c>
      <c r="BI207" s="79">
        <f ca="1">IFERROR(IF(SUMIF($G$6:$BB$6,BI$6&amp;" Total",$G207:$BB207)-(SUMIF($G$6:$BB$6,BI$6&amp;" "&amp;'Input-Func_Class'!$D$22,$G207:$BB207)+IFERROR(SUMIF($G$6:$BB$6,BI$6&amp;" "&amp;'Input-Func_Class'!$E$22,$G207:$BB207),SUMIF($G$6:$BB$6,BI$6&amp;" "&amp;'Input-Func_Class'!$B$24,$G207:$BB207))+SUMIF($G$6:$BB$6,BI$6&amp;" "&amp;'Input-Func_Class'!$F$22,$G207:$BB207))&lt;Check_Limit,0,1),1)</f>
        <v>0</v>
      </c>
      <c r="BJ207" s="79">
        <f ca="1">IFERROR(IF(SUMIF($G$6:$BB$6,BJ$6&amp;" Total",$G207:$BB207)-(SUMIF($G$6:$BB$6,BJ$6&amp;" "&amp;'Input-Func_Class'!$D$22,$G207:$BB207)+IFERROR(SUMIF($G$6:$BB$6,BJ$6&amp;" "&amp;'Input-Func_Class'!$E$22,$G207:$BB207),SUMIF($G$6:$BB$6,BJ$6&amp;" "&amp;'Input-Func_Class'!$B$24,$G207:$BB207))+SUMIF($G$6:$BB$6,BJ$6&amp;" "&amp;'Input-Func_Class'!$F$22,$G207:$BB207))&lt;Check_Limit,0,1),1)</f>
        <v>0</v>
      </c>
      <c r="BK207" s="79">
        <f ca="1">IFERROR(IF(SUMIF($G$6:$BB$6,BK$6&amp;" Total",$G207:$BB207)-(SUMIF($G$6:$BB$6,BK$6&amp;" "&amp;'Input-Func_Class'!$D$22,$G207:$BB207)+IFERROR(SUMIF($G$6:$BB$6,BK$6&amp;" "&amp;'Input-Func_Class'!$E$22,$G207:$BB207),SUMIF($G$6:$BB$6,BK$6&amp;" "&amp;'Input-Func_Class'!$B$24,$G207:$BB207))+SUMIF($G$6:$BB$6,BK$6&amp;" "&amp;'Input-Func_Class'!$F$22,$G207:$BB207))&lt;Check_Limit,0,1),1)</f>
        <v>0</v>
      </c>
      <c r="BL207" s="79">
        <f ca="1">IFERROR(IF(SUMIF($G$6:$BB$6,BL$6&amp;" Total",$G207:$BB207)-(SUMIF($G$6:$BB$6,BL$6&amp;" "&amp;'Input-Func_Class'!$D$22,$G207:$BB207)+IFERROR(SUMIF($G$6:$BB$6,BL$6&amp;" "&amp;'Input-Func_Class'!$E$22,$G207:$BB207),SUMIF($G$6:$BB$6,BL$6&amp;" "&amp;'Input-Func_Class'!$B$24,$G207:$BB207))+SUMIF($G$6:$BB$6,BL$6&amp;" "&amp;'Input-Func_Class'!$F$22,$G207:$BB207))&lt;Check_Limit,0,1),1)</f>
        <v>0</v>
      </c>
      <c r="BM207" s="79">
        <f ca="1">IFERROR(IF(SUMIF($G$6:$BB$6,BM$6&amp;" Total",$G207:$BB207)-(SUMIF($G$6:$BB$6,BM$6&amp;" "&amp;'Input-Func_Class'!$D$22,$G207:$BB207)+IFERROR(SUMIF($G$6:$BB$6,BM$6&amp;" "&amp;'Input-Func_Class'!$E$22,$G207:$BB207),SUMIF($G$6:$BB$6,BM$6&amp;" "&amp;'Input-Func_Class'!$B$24,$G207:$BB207))+SUMIF($G$6:$BB$6,BM$6&amp;" "&amp;'Input-Func_Class'!$F$22,$G207:$BB207))&lt;Check_Limit,0,1),1)</f>
        <v>0</v>
      </c>
      <c r="BN207" s="79">
        <f ca="1">IFERROR(IF(SUMIF($G$6:$BB$6,BN$6&amp;" Total",$G207:$BB207)-(SUMIF($G$6:$BB$6,BN$6&amp;" "&amp;'Input-Func_Class'!$D$22,$G207:$BB207)+IFERROR(SUMIF($G$6:$BB$6,BN$6&amp;" "&amp;'Input-Func_Class'!$E$22,$G207:$BB207),SUMIF($G$6:$BB$6,BN$6&amp;" "&amp;'Input-Func_Class'!$B$24,$G207:$BB207))+SUMIF($G$6:$BB$6,BN$6&amp;" "&amp;'Input-Func_Class'!$F$22,$G207:$BB207))&lt;Check_Limit,0,1),1)</f>
        <v>0</v>
      </c>
      <c r="BO207" s="79">
        <f ca="1">IFERROR(IF(SUMIF($G$6:$BB$6,BO$6&amp;" Total",$G207:$BB207)-(SUMIF($G$6:$BB$6,BO$6&amp;" "&amp;'Input-Func_Class'!$D$22,$G207:$BB207)+IFERROR(SUMIF($G$6:$BB$6,BO$6&amp;" "&amp;'Input-Func_Class'!$E$22,$G207:$BB207),SUMIF($G$6:$BB$6,BO$6&amp;" "&amp;'Input-Func_Class'!$B$24,$G207:$BB207))+SUMIF($G$6:$BB$6,BO$6&amp;" "&amp;'Input-Func_Class'!$F$22,$G207:$BB207))&lt;Check_Limit,0,1),1)</f>
        <v>0</v>
      </c>
    </row>
    <row r="208" spans="1:67" outlineLevel="1">
      <c r="A208" s="113">
        <f>IF(ISBLANK('Input-Accounts'!A208),"",'Input-Accounts'!A208)</f>
        <v>178</v>
      </c>
      <c r="B208" s="17" t="str">
        <f>IF(ISBLANK('Input-Accounts'!B208),"",'Input-Accounts'!B208)</f>
        <v>Measuring and regulating station equipment</v>
      </c>
      <c r="C208" s="113">
        <f>IF(ISBLANK('Input-Accounts'!C208),"",'Input-Accounts'!C208)</f>
        <v>369</v>
      </c>
      <c r="D208" s="143">
        <f>Functionalization!$D208</f>
        <v>0</v>
      </c>
      <c r="E208" s="143">
        <f t="shared" si="50"/>
        <v>0</v>
      </c>
      <c r="F208" s="89" t="str">
        <f>IF($D208=0,"-",IF('Input-Accounts'!$E208&lt;&gt;0,'Input-Accounts'!$E208,'Input-Accounts'!$G208))</f>
        <v>-</v>
      </c>
      <c r="G208" s="143">
        <f ca="1">IF(G$5&lt;&gt;"",HLOOKUP(G$5,Functionalization!$G$6:$R$305,ROW($A208)-5,FALSE),IFERROR(INDEX(G$269:G$305,MATCH($F208,$B$269:$B$305,0))/VLOOKUP($F208,$B$269:$BB$305,MATCH(LEFT(TRIM(G$6),FIND("~",SUBSTITUTE(G$6,"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208))*HLOOKUP(LEFT(TRIM(G$6),FIND("~",SUBSTITUTE(G$6," ","~",LEN(TRIM(G$6))-LEN(SUBSTITUTE(TRIM(G$6)," ",""))))-1)&amp;" Total",$B$6:$BB$305,ROW($A208)-5,FALSE))</f>
        <v>0</v>
      </c>
      <c r="H208" s="143">
        <f ca="1">IF(H$5&lt;&gt;"",HLOOKUP(H$5,Functionalization!$G$6:$R$305,ROW($A208)-5,FALSE),IFERROR(INDEX(H$269:H$305,MATCH($F208,$B$269:$B$305,0))/VLOOKUP($F208,$B$269:$BB$305,MATCH(LEFT(TRIM(H$6),FIND("~",SUBSTITUTE(H$6,"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208))*HLOOKUP(LEFT(TRIM(H$6),FIND("~",SUBSTITUTE(H$6," ","~",LEN(TRIM(H$6))-LEN(SUBSTITUTE(TRIM(H$6)," ",""))))-1)&amp;" Total",$B$6:$BB$305,ROW($A208)-5,FALSE))</f>
        <v>0</v>
      </c>
      <c r="I208" s="143">
        <f ca="1">IF(I$5&lt;&gt;"",HLOOKUP(I$5,Functionalization!$G$6:$R$305,ROW($A208)-5,FALSE),IFERROR(INDEX(I$269:I$305,MATCH($F208,$B$269:$B$305,0))/VLOOKUP($F208,$B$269:$BB$305,MATCH(LEFT(TRIM(I$6),FIND("~",SUBSTITUTE(I$6,"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208))*HLOOKUP(LEFT(TRIM(I$6),FIND("~",SUBSTITUTE(I$6," ","~",LEN(TRIM(I$6))-LEN(SUBSTITUTE(TRIM(I$6)," ",""))))-1)&amp;" Total",$B$6:$BB$305,ROW($A208)-5,FALSE))</f>
        <v>0</v>
      </c>
      <c r="J208" s="143">
        <f ca="1">IF(J$5&lt;&gt;"",HLOOKUP(J$5,Functionalization!$G$6:$R$305,ROW($A208)-5,FALSE),IFERROR(INDEX(J$269:J$305,MATCH($F208,$B$269:$B$305,0))/VLOOKUP($F208,$B$269:$BB$305,MATCH(LEFT(TRIM(J$6),FIND("~",SUBSTITUTE(J$6,"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208))*HLOOKUP(LEFT(TRIM(J$6),FIND("~",SUBSTITUTE(J$6," ","~",LEN(TRIM(J$6))-LEN(SUBSTITUTE(TRIM(J$6)," ",""))))-1)&amp;" Total",$B$6:$BB$305,ROW($A208)-5,FALSE))</f>
        <v>0</v>
      </c>
      <c r="K208" s="143">
        <f ca="1">IF(K$5&lt;&gt;"",HLOOKUP(K$5,Functionalization!$G$6:$R$305,ROW($A208)-5,FALSE),IFERROR(INDEX(K$269:K$305,MATCH($F208,$B$269:$B$305,0))/VLOOKUP($F208,$B$269:$BB$305,MATCH(LEFT(TRIM(K$6),FIND("~",SUBSTITUTE(K$6,"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208))*HLOOKUP(LEFT(TRIM(K$6),FIND("~",SUBSTITUTE(K$6," ","~",LEN(TRIM(K$6))-LEN(SUBSTITUTE(TRIM(K$6)," ",""))))-1)&amp;" Total",$B$6:$BB$305,ROW($A208)-5,FALSE))</f>
        <v>0</v>
      </c>
      <c r="L208" s="143">
        <f ca="1">IF(L$5&lt;&gt;"",HLOOKUP(L$5,Functionalization!$G$6:$R$305,ROW($A208)-5,FALSE),IFERROR(INDEX(L$269:L$305,MATCH($F208,$B$269:$B$305,0))/VLOOKUP($F208,$B$269:$BB$305,MATCH(LEFT(TRIM(L$6),FIND("~",SUBSTITUTE(L$6,"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208))*HLOOKUP(LEFT(TRIM(L$6),FIND("~",SUBSTITUTE(L$6," ","~",LEN(TRIM(L$6))-LEN(SUBSTITUTE(TRIM(L$6)," ",""))))-1)&amp;" Total",$B$6:$BB$305,ROW($A208)-5,FALSE))</f>
        <v>0</v>
      </c>
      <c r="M208" s="143">
        <f ca="1">IF(M$5&lt;&gt;"",HLOOKUP(M$5,Functionalization!$G$6:$R$305,ROW($A208)-5,FALSE),IFERROR(INDEX(M$269:M$305,MATCH($F208,$B$269:$B$305,0))/VLOOKUP($F208,$B$269:$BB$305,MATCH(LEFT(TRIM(M$6),FIND("~",SUBSTITUTE(M$6,"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208))*HLOOKUP(LEFT(TRIM(M$6),FIND("~",SUBSTITUTE(M$6," ","~",LEN(TRIM(M$6))-LEN(SUBSTITUTE(TRIM(M$6)," ",""))))-1)&amp;" Total",$B$6:$BB$305,ROW($A208)-5,FALSE))</f>
        <v>0</v>
      </c>
      <c r="N208" s="143">
        <f ca="1">IF(N$5&lt;&gt;"",HLOOKUP(N$5,Functionalization!$G$6:$R$305,ROW($A208)-5,FALSE),IFERROR(INDEX(N$269:N$305,MATCH($F208,$B$269:$B$305,0))/VLOOKUP($F208,$B$269:$BB$305,MATCH(LEFT(TRIM(N$6),FIND("~",SUBSTITUTE(N$6,"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208))*HLOOKUP(LEFT(TRIM(N$6),FIND("~",SUBSTITUTE(N$6," ","~",LEN(TRIM(N$6))-LEN(SUBSTITUTE(TRIM(N$6)," ",""))))-1)&amp;" Total",$B$6:$BB$305,ROW($A208)-5,FALSE))</f>
        <v>0</v>
      </c>
      <c r="O208" s="143">
        <f ca="1">IF(O$5&lt;&gt;"",HLOOKUP(O$5,Functionalization!$G$6:$R$305,ROW($A208)-5,FALSE),IFERROR(INDEX(O$269:O$305,MATCH($F208,$B$269:$B$305,0))/VLOOKUP($F208,$B$269:$BB$305,MATCH(LEFT(TRIM(O$6),FIND("~",SUBSTITUTE(O$6,"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208))*HLOOKUP(LEFT(TRIM(O$6),FIND("~",SUBSTITUTE(O$6," ","~",LEN(TRIM(O$6))-LEN(SUBSTITUTE(TRIM(O$6)," ",""))))-1)&amp;" Total",$B$6:$BB$305,ROW($A208)-5,FALSE))</f>
        <v>0</v>
      </c>
      <c r="P208" s="143">
        <f ca="1">IF(P$5&lt;&gt;"",HLOOKUP(P$5,Functionalization!$G$6:$R$305,ROW($A208)-5,FALSE),IFERROR(INDEX(P$269:P$305,MATCH($F208,$B$269:$B$305,0))/VLOOKUP($F208,$B$269:$BB$305,MATCH(LEFT(TRIM(P$6),FIND("~",SUBSTITUTE(P$6,"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208))*HLOOKUP(LEFT(TRIM(P$6),FIND("~",SUBSTITUTE(P$6," ","~",LEN(TRIM(P$6))-LEN(SUBSTITUTE(TRIM(P$6)," ",""))))-1)&amp;" Total",$B$6:$BB$305,ROW($A208)-5,FALSE))</f>
        <v>0</v>
      </c>
      <c r="Q208" s="143">
        <f ca="1">IF(Q$5&lt;&gt;"",HLOOKUP(Q$5,Functionalization!$G$6:$R$305,ROW($A208)-5,FALSE),IFERROR(INDEX(Q$269:Q$305,MATCH($F208,$B$269:$B$305,0))/VLOOKUP($F208,$B$269:$BB$305,MATCH(LEFT(TRIM(Q$6),FIND("~",SUBSTITUTE(Q$6,"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208))*HLOOKUP(LEFT(TRIM(Q$6),FIND("~",SUBSTITUTE(Q$6," ","~",LEN(TRIM(Q$6))-LEN(SUBSTITUTE(TRIM(Q$6)," ",""))))-1)&amp;" Total",$B$6:$BB$305,ROW($A208)-5,FALSE))</f>
        <v>0</v>
      </c>
      <c r="R208" s="143">
        <f ca="1">IF(R$5&lt;&gt;"",HLOOKUP(R$5,Functionalization!$G$6:$R$305,ROW($A208)-5,FALSE),IFERROR(INDEX(R$269:R$305,MATCH($F208,$B$269:$B$305,0))/VLOOKUP($F208,$B$269:$BB$305,MATCH(LEFT(TRIM(R$6),FIND("~",SUBSTITUTE(R$6,"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208))*HLOOKUP(LEFT(TRIM(R$6),FIND("~",SUBSTITUTE(R$6," ","~",LEN(TRIM(R$6))-LEN(SUBSTITUTE(TRIM(R$6)," ",""))))-1)&amp;" Total",$B$6:$BB$305,ROW($A208)-5,FALSE))</f>
        <v>0</v>
      </c>
      <c r="S208" s="143">
        <f ca="1">IF(S$5&lt;&gt;"",HLOOKUP(S$5,Functionalization!$G$6:$R$305,ROW($A208)-5,FALSE),IFERROR(INDEX(S$269:S$305,MATCH($F208,$B$269:$B$305,0))/VLOOKUP($F208,$B$269:$BB$305,MATCH(LEFT(TRIM(S$6),FIND("~",SUBSTITUTE(S$6,"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208))*HLOOKUP(LEFT(TRIM(S$6),FIND("~",SUBSTITUTE(S$6," ","~",LEN(TRIM(S$6))-LEN(SUBSTITUTE(TRIM(S$6)," ",""))))-1)&amp;" Total",$B$6:$BB$305,ROW($A208)-5,FALSE))</f>
        <v>0</v>
      </c>
      <c r="T208" s="143">
        <f ca="1">IF(T$5&lt;&gt;"",HLOOKUP(T$5,Functionalization!$G$6:$R$305,ROW($A208)-5,FALSE),IFERROR(INDEX(T$269:T$305,MATCH($F208,$B$269:$B$305,0))/VLOOKUP($F208,$B$269:$BB$305,MATCH(LEFT(TRIM(T$6),FIND("~",SUBSTITUTE(T$6,"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208))*HLOOKUP(LEFT(TRIM(T$6),FIND("~",SUBSTITUTE(T$6," ","~",LEN(TRIM(T$6))-LEN(SUBSTITUTE(TRIM(T$6)," ",""))))-1)&amp;" Total",$B$6:$BB$305,ROW($A208)-5,FALSE))</f>
        <v>0</v>
      </c>
      <c r="U208" s="143">
        <f ca="1">IF(U$5&lt;&gt;"",HLOOKUP(U$5,Functionalization!$G$6:$R$305,ROW($A208)-5,FALSE),IFERROR(INDEX(U$269:U$305,MATCH($F208,$B$269:$B$305,0))/VLOOKUP($F208,$B$269:$BB$305,MATCH(LEFT(TRIM(U$6),FIND("~",SUBSTITUTE(U$6,"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208))*HLOOKUP(LEFT(TRIM(U$6),FIND("~",SUBSTITUTE(U$6," ","~",LEN(TRIM(U$6))-LEN(SUBSTITUTE(TRIM(U$6)," ",""))))-1)&amp;" Total",$B$6:$BB$305,ROW($A208)-5,FALSE))</f>
        <v>0</v>
      </c>
      <c r="V208" s="143">
        <f ca="1">IF(V$5&lt;&gt;"",HLOOKUP(V$5,Functionalization!$G$6:$R$305,ROW($A208)-5,FALSE),IFERROR(INDEX(V$269:V$305,MATCH($F208,$B$269:$B$305,0))/VLOOKUP($F208,$B$269:$BB$305,MATCH(LEFT(TRIM(V$6),FIND("~",SUBSTITUTE(V$6,"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208))*HLOOKUP(LEFT(TRIM(V$6),FIND("~",SUBSTITUTE(V$6," ","~",LEN(TRIM(V$6))-LEN(SUBSTITUTE(TRIM(V$6)," ",""))))-1)&amp;" Total",$B$6:$BB$305,ROW($A208)-5,FALSE))</f>
        <v>0</v>
      </c>
      <c r="W208" s="143">
        <f ca="1">IF(W$5&lt;&gt;"",HLOOKUP(W$5,Functionalization!$G$6:$R$305,ROW($A208)-5,FALSE),IFERROR(INDEX(W$269:W$305,MATCH($F208,$B$269:$B$305,0))/VLOOKUP($F208,$B$269:$BB$305,MATCH(LEFT(TRIM(W$6),FIND("~",SUBSTITUTE(W$6,"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208))*HLOOKUP(LEFT(TRIM(W$6),FIND("~",SUBSTITUTE(W$6," ","~",LEN(TRIM(W$6))-LEN(SUBSTITUTE(TRIM(W$6)," ",""))))-1)&amp;" Total",$B$6:$BB$305,ROW($A208)-5,FALSE))</f>
        <v>0</v>
      </c>
      <c r="X208" s="143">
        <f ca="1">IF(X$5&lt;&gt;"",HLOOKUP(X$5,Functionalization!$G$6:$R$305,ROW($A208)-5,FALSE),IFERROR(INDEX(X$269:X$305,MATCH($F208,$B$269:$B$305,0))/VLOOKUP($F208,$B$269:$BB$305,MATCH(LEFT(TRIM(X$6),FIND("~",SUBSTITUTE(X$6,"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208))*HLOOKUP(LEFT(TRIM(X$6),FIND("~",SUBSTITUTE(X$6," ","~",LEN(TRIM(X$6))-LEN(SUBSTITUTE(TRIM(X$6)," ",""))))-1)&amp;" Total",$B$6:$BB$305,ROW($A208)-5,FALSE))</f>
        <v>0</v>
      </c>
      <c r="Y208" s="143">
        <f ca="1">IF(Y$5&lt;&gt;"",HLOOKUP(Y$5,Functionalization!$G$6:$R$305,ROW($A208)-5,FALSE),IFERROR(INDEX(Y$269:Y$305,MATCH($F208,$B$269:$B$305,0))/VLOOKUP($F208,$B$269:$BB$305,MATCH(LEFT(TRIM(Y$6),FIND("~",SUBSTITUTE(Y$6,"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208))*HLOOKUP(LEFT(TRIM(Y$6),FIND("~",SUBSTITUTE(Y$6," ","~",LEN(TRIM(Y$6))-LEN(SUBSTITUTE(TRIM(Y$6)," ",""))))-1)&amp;" Total",$B$6:$BB$305,ROW($A208)-5,FALSE))</f>
        <v>0</v>
      </c>
      <c r="Z208" s="143">
        <f ca="1">IF(Z$5&lt;&gt;"",HLOOKUP(Z$5,Functionalization!$G$6:$R$305,ROW($A208)-5,FALSE),IFERROR(INDEX(Z$269:Z$305,MATCH($F208,$B$269:$B$305,0))/VLOOKUP($F208,$B$269:$BB$305,MATCH(LEFT(TRIM(Z$6),FIND("~",SUBSTITUTE(Z$6,"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208))*HLOOKUP(LEFT(TRIM(Z$6),FIND("~",SUBSTITUTE(Z$6," ","~",LEN(TRIM(Z$6))-LEN(SUBSTITUTE(TRIM(Z$6)," ",""))))-1)&amp;" Total",$B$6:$BB$305,ROW($A208)-5,FALSE))</f>
        <v>0</v>
      </c>
      <c r="AA208" s="143">
        <f ca="1">IF(AA$5&lt;&gt;"",HLOOKUP(AA$5,Functionalization!$G$6:$R$305,ROW($A208)-5,FALSE),IFERROR(INDEX(AA$269:AA$305,MATCH($F208,$B$269:$B$305,0))/VLOOKUP($F208,$B$269:$BB$305,MATCH(LEFT(TRIM(AA$6),FIND("~",SUBSTITUTE(AA$6,"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208))*HLOOKUP(LEFT(TRIM(AA$6),FIND("~",SUBSTITUTE(AA$6," ","~",LEN(TRIM(AA$6))-LEN(SUBSTITUTE(TRIM(AA$6)," ",""))))-1)&amp;" Total",$B$6:$BB$305,ROW($A208)-5,FALSE))</f>
        <v>0</v>
      </c>
      <c r="AB208" s="143">
        <f ca="1">IF(AB$5&lt;&gt;"",HLOOKUP(AB$5,Functionalization!$G$6:$R$305,ROW($A208)-5,FALSE),IFERROR(INDEX(AB$269:AB$305,MATCH($F208,$B$269:$B$305,0))/VLOOKUP($F208,$B$269:$BB$305,MATCH(LEFT(TRIM(AB$6),FIND("~",SUBSTITUTE(AB$6,"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208))*HLOOKUP(LEFT(TRIM(AB$6),FIND("~",SUBSTITUTE(AB$6," ","~",LEN(TRIM(AB$6))-LEN(SUBSTITUTE(TRIM(AB$6)," ",""))))-1)&amp;" Total",$B$6:$BB$305,ROW($A208)-5,FALSE))</f>
        <v>0</v>
      </c>
      <c r="AC208" s="143">
        <f ca="1">IF(AC$5&lt;&gt;"",HLOOKUP(AC$5,Functionalization!$G$6:$R$305,ROW($A208)-5,FALSE),IFERROR(INDEX(AC$269:AC$305,MATCH($F208,$B$269:$B$305,0))/VLOOKUP($F208,$B$269:$BB$305,MATCH(LEFT(TRIM(AC$6),FIND("~",SUBSTITUTE(AC$6,"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208))*HLOOKUP(LEFT(TRIM(AC$6),FIND("~",SUBSTITUTE(AC$6," ","~",LEN(TRIM(AC$6))-LEN(SUBSTITUTE(TRIM(AC$6)," ",""))))-1)&amp;" Total",$B$6:$BB$305,ROW($A208)-5,FALSE))</f>
        <v>0</v>
      </c>
      <c r="AD208" s="143">
        <f ca="1">IF(AD$5&lt;&gt;"",HLOOKUP(AD$5,Functionalization!$G$6:$R$305,ROW($A208)-5,FALSE),IFERROR(INDEX(AD$269:AD$305,MATCH($F208,$B$269:$B$305,0))/VLOOKUP($F208,$B$269:$BB$305,MATCH(LEFT(TRIM(AD$6),FIND("~",SUBSTITUTE(AD$6,"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208))*HLOOKUP(LEFT(TRIM(AD$6),FIND("~",SUBSTITUTE(AD$6," ","~",LEN(TRIM(AD$6))-LEN(SUBSTITUTE(TRIM(AD$6)," ",""))))-1)&amp;" Total",$B$6:$BB$305,ROW($A208)-5,FALSE))</f>
        <v>0</v>
      </c>
      <c r="AE208" s="143">
        <f ca="1">IF(AE$5&lt;&gt;"",HLOOKUP(AE$5,Functionalization!$G$6:$R$305,ROW($A208)-5,FALSE),IFERROR(INDEX(AE$269:AE$305,MATCH($F208,$B$269:$B$305,0))/VLOOKUP($F208,$B$269:$BB$305,MATCH(LEFT(TRIM(AE$6),FIND("~",SUBSTITUTE(AE$6,"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208))*HLOOKUP(LEFT(TRIM(AE$6),FIND("~",SUBSTITUTE(AE$6," ","~",LEN(TRIM(AE$6))-LEN(SUBSTITUTE(TRIM(AE$6)," ",""))))-1)&amp;" Total",$B$6:$BB$305,ROW($A208)-5,FALSE))</f>
        <v>0</v>
      </c>
      <c r="AF208" s="143">
        <f ca="1">IF(AF$5&lt;&gt;"",HLOOKUP(AF$5,Functionalization!$G$6:$R$305,ROW($A208)-5,FALSE),IFERROR(INDEX(AF$269:AF$305,MATCH($F208,$B$269:$B$305,0))/VLOOKUP($F208,$B$269:$BB$305,MATCH(LEFT(TRIM(AF$6),FIND("~",SUBSTITUTE(AF$6,"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208))*HLOOKUP(LEFT(TRIM(AF$6),FIND("~",SUBSTITUTE(AF$6," ","~",LEN(TRIM(AF$6))-LEN(SUBSTITUTE(TRIM(AF$6)," ",""))))-1)&amp;" Total",$B$6:$BB$305,ROW($A208)-5,FALSE))</f>
        <v>0</v>
      </c>
      <c r="AG208" s="143">
        <f ca="1">IF(AG$5&lt;&gt;"",HLOOKUP(AG$5,Functionalization!$G$6:$R$305,ROW($A208)-5,FALSE),IFERROR(INDEX(AG$269:AG$305,MATCH($F208,$B$269:$B$305,0))/VLOOKUP($F208,$B$269:$BB$305,MATCH(LEFT(TRIM(AG$6),FIND("~",SUBSTITUTE(AG$6,"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208))*HLOOKUP(LEFT(TRIM(AG$6),FIND("~",SUBSTITUTE(AG$6," ","~",LEN(TRIM(AG$6))-LEN(SUBSTITUTE(TRIM(AG$6)," ",""))))-1)&amp;" Total",$B$6:$BB$305,ROW($A208)-5,FALSE))</f>
        <v>0</v>
      </c>
      <c r="AH208" s="143">
        <f ca="1">IF(AH$5&lt;&gt;"",HLOOKUP(AH$5,Functionalization!$G$6:$R$305,ROW($A208)-5,FALSE),IFERROR(INDEX(AH$269:AH$305,MATCH($F208,$B$269:$B$305,0))/VLOOKUP($F208,$B$269:$BB$305,MATCH(LEFT(TRIM(AH$6),FIND("~",SUBSTITUTE(AH$6,"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208))*HLOOKUP(LEFT(TRIM(AH$6),FIND("~",SUBSTITUTE(AH$6," ","~",LEN(TRIM(AH$6))-LEN(SUBSTITUTE(TRIM(AH$6)," ",""))))-1)&amp;" Total",$B$6:$BB$305,ROW($A208)-5,FALSE))</f>
        <v>0</v>
      </c>
      <c r="AI208" s="143">
        <f ca="1">IF(AI$5&lt;&gt;"",HLOOKUP(AI$5,Functionalization!$G$6:$R$305,ROW($A208)-5,FALSE),IFERROR(INDEX(AI$269:AI$305,MATCH($F208,$B$269:$B$305,0))/VLOOKUP($F208,$B$269:$BB$305,MATCH(LEFT(TRIM(AI$6),FIND("~",SUBSTITUTE(AI$6,"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208))*HLOOKUP(LEFT(TRIM(AI$6),FIND("~",SUBSTITUTE(AI$6," ","~",LEN(TRIM(AI$6))-LEN(SUBSTITUTE(TRIM(AI$6)," ",""))))-1)&amp;" Total",$B$6:$BB$305,ROW($A208)-5,FALSE))</f>
        <v>0</v>
      </c>
      <c r="AJ208" s="143">
        <f ca="1">IF(AJ$5&lt;&gt;"",HLOOKUP(AJ$5,Functionalization!$G$6:$R$305,ROW($A208)-5,FALSE),IFERROR(INDEX(AJ$269:AJ$305,MATCH($F208,$B$269:$B$305,0))/VLOOKUP($F208,$B$269:$BB$305,MATCH(LEFT(TRIM(AJ$6),FIND("~",SUBSTITUTE(AJ$6,"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208))*HLOOKUP(LEFT(TRIM(AJ$6),FIND("~",SUBSTITUTE(AJ$6," ","~",LEN(TRIM(AJ$6))-LEN(SUBSTITUTE(TRIM(AJ$6)," ",""))))-1)&amp;" Total",$B$6:$BB$305,ROW($A208)-5,FALSE))</f>
        <v>0</v>
      </c>
      <c r="AK208" s="143">
        <f ca="1">IF(AK$5&lt;&gt;"",HLOOKUP(AK$5,Functionalization!$G$6:$R$305,ROW($A208)-5,FALSE),IFERROR(INDEX(AK$269:AK$305,MATCH($F208,$B$269:$B$305,0))/VLOOKUP($F208,$B$269:$BB$305,MATCH(LEFT(TRIM(AK$6),FIND("~",SUBSTITUTE(AK$6,"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208))*HLOOKUP(LEFT(TRIM(AK$6),FIND("~",SUBSTITUTE(AK$6," ","~",LEN(TRIM(AK$6))-LEN(SUBSTITUTE(TRIM(AK$6)," ",""))))-1)&amp;" Total",$B$6:$BB$305,ROW($A208)-5,FALSE))</f>
        <v>0</v>
      </c>
      <c r="AL208" s="143">
        <f ca="1">IF(AL$5&lt;&gt;"",HLOOKUP(AL$5,Functionalization!$G$6:$R$305,ROW($A208)-5,FALSE),IFERROR(INDEX(AL$269:AL$305,MATCH($F208,$B$269:$B$305,0))/VLOOKUP($F208,$B$269:$BB$305,MATCH(LEFT(TRIM(AL$6),FIND("~",SUBSTITUTE(AL$6,"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208))*HLOOKUP(LEFT(TRIM(AL$6),FIND("~",SUBSTITUTE(AL$6," ","~",LEN(TRIM(AL$6))-LEN(SUBSTITUTE(TRIM(AL$6)," ",""))))-1)&amp;" Total",$B$6:$BB$305,ROW($A208)-5,FALSE))</f>
        <v>0</v>
      </c>
      <c r="AM208" s="143">
        <f ca="1">IF(AM$5&lt;&gt;"",HLOOKUP(AM$5,Functionalization!$G$6:$R$305,ROW($A208)-5,FALSE),IFERROR(INDEX(AM$269:AM$305,MATCH($F208,$B$269:$B$305,0))/VLOOKUP($F208,$B$269:$BB$305,MATCH(LEFT(TRIM(AM$6),FIND("~",SUBSTITUTE(AM$6,"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208))*HLOOKUP(LEFT(TRIM(AM$6),FIND("~",SUBSTITUTE(AM$6," ","~",LEN(TRIM(AM$6))-LEN(SUBSTITUTE(TRIM(AM$6)," ",""))))-1)&amp;" Total",$B$6:$BB$305,ROW($A208)-5,FALSE))</f>
        <v>0</v>
      </c>
      <c r="AN208" s="143">
        <f ca="1">IF(AN$5&lt;&gt;"",HLOOKUP(AN$5,Functionalization!$G$6:$R$305,ROW($A208)-5,FALSE),IFERROR(INDEX(AN$269:AN$305,MATCH($F208,$B$269:$B$305,0))/VLOOKUP($F208,$B$269:$BB$305,MATCH(LEFT(TRIM(AN$6),FIND("~",SUBSTITUTE(AN$6,"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208))*HLOOKUP(LEFT(TRIM(AN$6),FIND("~",SUBSTITUTE(AN$6," ","~",LEN(TRIM(AN$6))-LEN(SUBSTITUTE(TRIM(AN$6)," ",""))))-1)&amp;" Total",$B$6:$BB$305,ROW($A208)-5,FALSE))</f>
        <v>0</v>
      </c>
      <c r="AO208" s="143">
        <f ca="1">IF(AO$5&lt;&gt;"",HLOOKUP(AO$5,Functionalization!$G$6:$R$305,ROW($A208)-5,FALSE),IFERROR(INDEX(AO$269:AO$305,MATCH($F208,$B$269:$B$305,0))/VLOOKUP($F208,$B$269:$BB$305,MATCH(LEFT(TRIM(AO$6),FIND("~",SUBSTITUTE(AO$6,"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208))*HLOOKUP(LEFT(TRIM(AO$6),FIND("~",SUBSTITUTE(AO$6," ","~",LEN(TRIM(AO$6))-LEN(SUBSTITUTE(TRIM(AO$6)," ",""))))-1)&amp;" Total",$B$6:$BB$305,ROW($A208)-5,FALSE))</f>
        <v>0</v>
      </c>
      <c r="AP208" s="143">
        <f ca="1">IF(AP$5&lt;&gt;"",HLOOKUP(AP$5,Functionalization!$G$6:$R$305,ROW($A208)-5,FALSE),IFERROR(INDEX(AP$269:AP$305,MATCH($F208,$B$269:$B$305,0))/VLOOKUP($F208,$B$269:$BB$305,MATCH(LEFT(TRIM(AP$6),FIND("~",SUBSTITUTE(AP$6,"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208))*HLOOKUP(LEFT(TRIM(AP$6),FIND("~",SUBSTITUTE(AP$6," ","~",LEN(TRIM(AP$6))-LEN(SUBSTITUTE(TRIM(AP$6)," ",""))))-1)&amp;" Total",$B$6:$BB$305,ROW($A208)-5,FALSE))</f>
        <v>0</v>
      </c>
      <c r="AQ208" s="143">
        <f ca="1">IF(AQ$5&lt;&gt;"",HLOOKUP(AQ$5,Functionalization!$G$6:$R$305,ROW($A208)-5,FALSE),IFERROR(INDEX(AQ$269:AQ$305,MATCH($F208,$B$269:$B$305,0))/VLOOKUP($F208,$B$269:$BB$305,MATCH(LEFT(TRIM(AQ$6),FIND("~",SUBSTITUTE(AQ$6,"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208))*HLOOKUP(LEFT(TRIM(AQ$6),FIND("~",SUBSTITUTE(AQ$6," ","~",LEN(TRIM(AQ$6))-LEN(SUBSTITUTE(TRIM(AQ$6)," ",""))))-1)&amp;" Total",$B$6:$BB$305,ROW($A208)-5,FALSE))</f>
        <v>0</v>
      </c>
      <c r="AR208" s="143">
        <f ca="1">IF(AR$5&lt;&gt;"",HLOOKUP(AR$5,Functionalization!$G$6:$R$305,ROW($A208)-5,FALSE),IFERROR(INDEX(AR$269:AR$305,MATCH($F208,$B$269:$B$305,0))/VLOOKUP($F208,$B$269:$BB$305,MATCH(LEFT(TRIM(AR$6),FIND("~",SUBSTITUTE(AR$6,"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208))*HLOOKUP(LEFT(TRIM(AR$6),FIND("~",SUBSTITUTE(AR$6," ","~",LEN(TRIM(AR$6))-LEN(SUBSTITUTE(TRIM(AR$6)," ",""))))-1)&amp;" Total",$B$6:$BB$305,ROW($A208)-5,FALSE))</f>
        <v>0</v>
      </c>
      <c r="AS208" s="143">
        <f ca="1">IF(AS$5&lt;&gt;"",HLOOKUP(AS$5,Functionalization!$G$6:$R$305,ROW($A208)-5,FALSE),IFERROR(INDEX(AS$269:AS$305,MATCH($F208,$B$269:$B$305,0))/VLOOKUP($F208,$B$269:$BB$305,MATCH(LEFT(TRIM(AS$6),FIND("~",SUBSTITUTE(AS$6,"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208))*HLOOKUP(LEFT(TRIM(AS$6),FIND("~",SUBSTITUTE(AS$6," ","~",LEN(TRIM(AS$6))-LEN(SUBSTITUTE(TRIM(AS$6)," ",""))))-1)&amp;" Total",$B$6:$BB$305,ROW($A208)-5,FALSE))</f>
        <v>0</v>
      </c>
      <c r="AT208" s="143">
        <f ca="1">IF(AT$5&lt;&gt;"",HLOOKUP(AT$5,Functionalization!$G$6:$R$305,ROW($A208)-5,FALSE),IFERROR(INDEX(AT$269:AT$305,MATCH($F208,$B$269:$B$305,0))/VLOOKUP($F208,$B$269:$BB$305,MATCH(LEFT(TRIM(AT$6),FIND("~",SUBSTITUTE(AT$6,"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208))*HLOOKUP(LEFT(TRIM(AT$6),FIND("~",SUBSTITUTE(AT$6," ","~",LEN(TRIM(AT$6))-LEN(SUBSTITUTE(TRIM(AT$6)," ",""))))-1)&amp;" Total",$B$6:$BB$305,ROW($A208)-5,FALSE))</f>
        <v>0</v>
      </c>
      <c r="AU208" s="143">
        <f ca="1">IF(AU$5&lt;&gt;"",HLOOKUP(AU$5,Functionalization!$G$6:$R$305,ROW($A208)-5,FALSE),IFERROR(INDEX(AU$269:AU$305,MATCH($F208,$B$269:$B$305,0))/VLOOKUP($F208,$B$269:$BB$305,MATCH(LEFT(TRIM(AU$6),FIND("~",SUBSTITUTE(AU$6,"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208))*HLOOKUP(LEFT(TRIM(AU$6),FIND("~",SUBSTITUTE(AU$6," ","~",LEN(TRIM(AU$6))-LEN(SUBSTITUTE(TRIM(AU$6)," ",""))))-1)&amp;" Total",$B$6:$BB$305,ROW($A208)-5,FALSE))</f>
        <v>0</v>
      </c>
      <c r="AV208" s="143">
        <f ca="1">IF(AV$5&lt;&gt;"",HLOOKUP(AV$5,Functionalization!$G$6:$R$305,ROW($A208)-5,FALSE),IFERROR(INDEX(AV$269:AV$305,MATCH($F208,$B$269:$B$305,0))/VLOOKUP($F208,$B$269:$BB$305,MATCH(LEFT(TRIM(AV$6),FIND("~",SUBSTITUTE(AV$6,"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208))*HLOOKUP(LEFT(TRIM(AV$6),FIND("~",SUBSTITUTE(AV$6," ","~",LEN(TRIM(AV$6))-LEN(SUBSTITUTE(TRIM(AV$6)," ",""))))-1)&amp;" Total",$B$6:$BB$305,ROW($A208)-5,FALSE))</f>
        <v>0</v>
      </c>
      <c r="AW208" s="143">
        <f ca="1">IF(AW$5&lt;&gt;"",HLOOKUP(AW$5,Functionalization!$G$6:$R$305,ROW($A208)-5,FALSE),IFERROR(INDEX(AW$269:AW$305,MATCH($F208,$B$269:$B$305,0))/VLOOKUP($F208,$B$269:$BB$305,MATCH(LEFT(TRIM(AW$6),FIND("~",SUBSTITUTE(AW$6,"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208))*HLOOKUP(LEFT(TRIM(AW$6),FIND("~",SUBSTITUTE(AW$6," ","~",LEN(TRIM(AW$6))-LEN(SUBSTITUTE(TRIM(AW$6)," ",""))))-1)&amp;" Total",$B$6:$BB$305,ROW($A208)-5,FALSE))</f>
        <v>0</v>
      </c>
      <c r="AX208" s="143">
        <f ca="1">IF(AX$5&lt;&gt;"",HLOOKUP(AX$5,Functionalization!$G$6:$R$305,ROW($A208)-5,FALSE),IFERROR(INDEX(AX$269:AX$305,MATCH($F208,$B$269:$B$305,0))/VLOOKUP($F208,$B$269:$BB$305,MATCH(LEFT(TRIM(AX$6),FIND("~",SUBSTITUTE(AX$6,"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208))*HLOOKUP(LEFT(TRIM(AX$6),FIND("~",SUBSTITUTE(AX$6," ","~",LEN(TRIM(AX$6))-LEN(SUBSTITUTE(TRIM(AX$6)," ",""))))-1)&amp;" Total",$B$6:$BB$305,ROW($A208)-5,FALSE))</f>
        <v>0</v>
      </c>
      <c r="AY208" s="143">
        <f ca="1">IF(AY$5&lt;&gt;"",HLOOKUP(AY$5,Functionalization!$G$6:$R$305,ROW($A208)-5,FALSE),IFERROR(INDEX(AY$269:AY$305,MATCH($F208,$B$269:$B$305,0))/VLOOKUP($F208,$B$269:$BB$305,MATCH(LEFT(TRIM(AY$6),FIND("~",SUBSTITUTE(AY$6,"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208))*HLOOKUP(LEFT(TRIM(AY$6),FIND("~",SUBSTITUTE(AY$6," ","~",LEN(TRIM(AY$6))-LEN(SUBSTITUTE(TRIM(AY$6)," ",""))))-1)&amp;" Total",$B$6:$BB$305,ROW($A208)-5,FALSE))</f>
        <v>0</v>
      </c>
      <c r="AZ208" s="143">
        <f ca="1">IF(AZ$5&lt;&gt;"",HLOOKUP(AZ$5,Functionalization!$G$6:$R$305,ROW($A208)-5,FALSE),IFERROR(INDEX(AZ$269:AZ$305,MATCH($F208,$B$269:$B$305,0))/VLOOKUP($F208,$B$269:$BB$305,MATCH(LEFT(TRIM(AZ$6),FIND("~",SUBSTITUTE(AZ$6,"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208))*HLOOKUP(LEFT(TRIM(AZ$6),FIND("~",SUBSTITUTE(AZ$6," ","~",LEN(TRIM(AZ$6))-LEN(SUBSTITUTE(TRIM(AZ$6)," ",""))))-1)&amp;" Total",$B$6:$BB$305,ROW($A208)-5,FALSE))</f>
        <v>0</v>
      </c>
      <c r="BA208" s="143">
        <f ca="1">IF(BA$5&lt;&gt;"",HLOOKUP(BA$5,Functionalization!$G$6:$R$305,ROW($A208)-5,FALSE),IFERROR(INDEX(BA$269:BA$305,MATCH($F208,$B$269:$B$305,0))/VLOOKUP($F208,$B$269:$BB$305,MATCH(LEFT(TRIM(BA$6),FIND("~",SUBSTITUTE(BA$6,"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208))*HLOOKUP(LEFT(TRIM(BA$6),FIND("~",SUBSTITUTE(BA$6," ","~",LEN(TRIM(BA$6))-LEN(SUBSTITUTE(TRIM(BA$6)," ",""))))-1)&amp;" Total",$B$6:$BB$305,ROW($A208)-5,FALSE))</f>
        <v>0</v>
      </c>
      <c r="BB208" s="143">
        <f ca="1">IF(BB$5&lt;&gt;"",HLOOKUP(BB$5,Functionalization!$G$6:$R$305,ROW($A208)-5,FALSE),IFERROR(INDEX(BB$269:BB$305,MATCH($F208,$B$269:$B$305,0))/VLOOKUP($F208,$B$269:$BB$305,MATCH(LEFT(TRIM(BB$6),FIND("~",SUBSTITUTE(BB$6,"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208))*HLOOKUP(LEFT(TRIM(BB$6),FIND("~",SUBSTITUTE(BB$6," ","~",LEN(TRIM(BB$6))-LEN(SUBSTITUTE(TRIM(BB$6)," ",""))))-1)&amp;" Total",$B$6:$BB$305,ROW($A208)-5,FALSE))</f>
        <v>0</v>
      </c>
      <c r="BD208" s="79">
        <f ca="1">IFERROR(IF(SUMIF($G$6:$BB$6,BD$6&amp;" Total",$G208:$BB208)-(SUMIF($G$6:$BB$6,BD$6&amp;" "&amp;'Input-Func_Class'!$D$22,$G208:$BB208)+IFERROR(SUMIF($G$6:$BB$6,BD$6&amp;" "&amp;'Input-Func_Class'!$E$22,$G208:$BB208),SUMIF($G$6:$BB$6,BD$6&amp;" "&amp;'Input-Func_Class'!$B$24,$G208:$BB208))+SUMIF($G$6:$BB$6,BD$6&amp;" "&amp;'Input-Func_Class'!$F$22,$G208:$BB208))&lt;Check_Limit,0,1),1)</f>
        <v>0</v>
      </c>
      <c r="BE208" s="79">
        <f ca="1">IFERROR(IF(SUMIF($G$6:$BB$6,BE$6&amp;" Total",$G208:$BB208)-(SUMIF($G$6:$BB$6,BE$6&amp;" "&amp;'Input-Func_Class'!$D$22,$G208:$BB208)+IFERROR(SUMIF($G$6:$BB$6,BE$6&amp;" "&amp;'Input-Func_Class'!$E$22,$G208:$BB208),SUMIF($G$6:$BB$6,BE$6&amp;" "&amp;'Input-Func_Class'!$B$24,$G208:$BB208))+SUMIF($G$6:$BB$6,BE$6&amp;" "&amp;'Input-Func_Class'!$F$22,$G208:$BB208))&lt;Check_Limit,0,1),1)</f>
        <v>0</v>
      </c>
      <c r="BF208" s="79">
        <f ca="1">IFERROR(IF(SUMIF($G$6:$BB$6,BF$6&amp;" Total",$G208:$BB208)-(SUMIF($G$6:$BB$6,BF$6&amp;" "&amp;'Input-Func_Class'!$D$22,$G208:$BB208)+IFERROR(SUMIF($G$6:$BB$6,BF$6&amp;" "&amp;'Input-Func_Class'!$E$22,$G208:$BB208),SUMIF($G$6:$BB$6,BF$6&amp;" "&amp;'Input-Func_Class'!$B$24,$G208:$BB208))+SUMIF($G$6:$BB$6,BF$6&amp;" "&amp;'Input-Func_Class'!$F$22,$G208:$BB208))&lt;Check_Limit,0,1),1)</f>
        <v>0</v>
      </c>
      <c r="BG208" s="79">
        <f ca="1">IFERROR(IF(SUMIF($G$6:$BB$6,BG$6&amp;" Total",$G208:$BB208)-(SUMIF($G$6:$BB$6,BG$6&amp;" "&amp;'Input-Func_Class'!$D$22,$G208:$BB208)+IFERROR(SUMIF($G$6:$BB$6,BG$6&amp;" "&amp;'Input-Func_Class'!$E$22,$G208:$BB208),SUMIF($G$6:$BB$6,BG$6&amp;" "&amp;'Input-Func_Class'!$B$24,$G208:$BB208))+SUMIF($G$6:$BB$6,BG$6&amp;" "&amp;'Input-Func_Class'!$F$22,$G208:$BB208))&lt;Check_Limit,0,1),1)</f>
        <v>0</v>
      </c>
      <c r="BH208" s="79">
        <f ca="1">IFERROR(IF(SUMIF($G$6:$BB$6,BH$6&amp;" Total",$G208:$BB208)-(SUMIF($G$6:$BB$6,BH$6&amp;" "&amp;'Input-Func_Class'!$D$22,$G208:$BB208)+IFERROR(SUMIF($G$6:$BB$6,BH$6&amp;" "&amp;'Input-Func_Class'!$E$22,$G208:$BB208),SUMIF($G$6:$BB$6,BH$6&amp;" "&amp;'Input-Func_Class'!$B$24,$G208:$BB208))+SUMIF($G$6:$BB$6,BH$6&amp;" "&amp;'Input-Func_Class'!$F$22,$G208:$BB208))&lt;Check_Limit,0,1),1)</f>
        <v>0</v>
      </c>
      <c r="BI208" s="79">
        <f ca="1">IFERROR(IF(SUMIF($G$6:$BB$6,BI$6&amp;" Total",$G208:$BB208)-(SUMIF($G$6:$BB$6,BI$6&amp;" "&amp;'Input-Func_Class'!$D$22,$G208:$BB208)+IFERROR(SUMIF($G$6:$BB$6,BI$6&amp;" "&amp;'Input-Func_Class'!$E$22,$G208:$BB208),SUMIF($G$6:$BB$6,BI$6&amp;" "&amp;'Input-Func_Class'!$B$24,$G208:$BB208))+SUMIF($G$6:$BB$6,BI$6&amp;" "&amp;'Input-Func_Class'!$F$22,$G208:$BB208))&lt;Check_Limit,0,1),1)</f>
        <v>0</v>
      </c>
      <c r="BJ208" s="79">
        <f ca="1">IFERROR(IF(SUMIF($G$6:$BB$6,BJ$6&amp;" Total",$G208:$BB208)-(SUMIF($G$6:$BB$6,BJ$6&amp;" "&amp;'Input-Func_Class'!$D$22,$G208:$BB208)+IFERROR(SUMIF($G$6:$BB$6,BJ$6&amp;" "&amp;'Input-Func_Class'!$E$22,$G208:$BB208),SUMIF($G$6:$BB$6,BJ$6&amp;" "&amp;'Input-Func_Class'!$B$24,$G208:$BB208))+SUMIF($G$6:$BB$6,BJ$6&amp;" "&amp;'Input-Func_Class'!$F$22,$G208:$BB208))&lt;Check_Limit,0,1),1)</f>
        <v>0</v>
      </c>
      <c r="BK208" s="79">
        <f ca="1">IFERROR(IF(SUMIF($G$6:$BB$6,BK$6&amp;" Total",$G208:$BB208)-(SUMIF($G$6:$BB$6,BK$6&amp;" "&amp;'Input-Func_Class'!$D$22,$G208:$BB208)+IFERROR(SUMIF($G$6:$BB$6,BK$6&amp;" "&amp;'Input-Func_Class'!$E$22,$G208:$BB208),SUMIF($G$6:$BB$6,BK$6&amp;" "&amp;'Input-Func_Class'!$B$24,$G208:$BB208))+SUMIF($G$6:$BB$6,BK$6&amp;" "&amp;'Input-Func_Class'!$F$22,$G208:$BB208))&lt;Check_Limit,0,1),1)</f>
        <v>0</v>
      </c>
      <c r="BL208" s="79">
        <f ca="1">IFERROR(IF(SUMIF($G$6:$BB$6,BL$6&amp;" Total",$G208:$BB208)-(SUMIF($G$6:$BB$6,BL$6&amp;" "&amp;'Input-Func_Class'!$D$22,$G208:$BB208)+IFERROR(SUMIF($G$6:$BB$6,BL$6&amp;" "&amp;'Input-Func_Class'!$E$22,$G208:$BB208),SUMIF($G$6:$BB$6,BL$6&amp;" "&amp;'Input-Func_Class'!$B$24,$G208:$BB208))+SUMIF($G$6:$BB$6,BL$6&amp;" "&amp;'Input-Func_Class'!$F$22,$G208:$BB208))&lt;Check_Limit,0,1),1)</f>
        <v>0</v>
      </c>
      <c r="BM208" s="79">
        <f ca="1">IFERROR(IF(SUMIF($G$6:$BB$6,BM$6&amp;" Total",$G208:$BB208)-(SUMIF($G$6:$BB$6,BM$6&amp;" "&amp;'Input-Func_Class'!$D$22,$G208:$BB208)+IFERROR(SUMIF($G$6:$BB$6,BM$6&amp;" "&amp;'Input-Func_Class'!$E$22,$G208:$BB208),SUMIF($G$6:$BB$6,BM$6&amp;" "&amp;'Input-Func_Class'!$B$24,$G208:$BB208))+SUMIF($G$6:$BB$6,BM$6&amp;" "&amp;'Input-Func_Class'!$F$22,$G208:$BB208))&lt;Check_Limit,0,1),1)</f>
        <v>0</v>
      </c>
      <c r="BN208" s="79">
        <f ca="1">IFERROR(IF(SUMIF($G$6:$BB$6,BN$6&amp;" Total",$G208:$BB208)-(SUMIF($G$6:$BB$6,BN$6&amp;" "&amp;'Input-Func_Class'!$D$22,$G208:$BB208)+IFERROR(SUMIF($G$6:$BB$6,BN$6&amp;" "&amp;'Input-Func_Class'!$E$22,$G208:$BB208),SUMIF($G$6:$BB$6,BN$6&amp;" "&amp;'Input-Func_Class'!$B$24,$G208:$BB208))+SUMIF($G$6:$BB$6,BN$6&amp;" "&amp;'Input-Func_Class'!$F$22,$G208:$BB208))&lt;Check_Limit,0,1),1)</f>
        <v>0</v>
      </c>
      <c r="BO208" s="79">
        <f ca="1">IFERROR(IF(SUMIF($G$6:$BB$6,BO$6&amp;" Total",$G208:$BB208)-(SUMIF($G$6:$BB$6,BO$6&amp;" "&amp;'Input-Func_Class'!$D$22,$G208:$BB208)+IFERROR(SUMIF($G$6:$BB$6,BO$6&amp;" "&amp;'Input-Func_Class'!$E$22,$G208:$BB208),SUMIF($G$6:$BB$6,BO$6&amp;" "&amp;'Input-Func_Class'!$B$24,$G208:$BB208))+SUMIF($G$6:$BB$6,BO$6&amp;" "&amp;'Input-Func_Class'!$F$22,$G208:$BB208))&lt;Check_Limit,0,1),1)</f>
        <v>0</v>
      </c>
    </row>
    <row r="209" spans="1:67" outlineLevel="1">
      <c r="A209" s="113">
        <f>IF(ISBLANK('Input-Accounts'!A209),"",'Input-Accounts'!A209)</f>
        <v>179</v>
      </c>
      <c r="B209" s="17" t="str">
        <f>IF(ISBLANK('Input-Accounts'!B209),"",'Input-Accounts'!B209)</f>
        <v>Communication equipment</v>
      </c>
      <c r="C209" s="113">
        <f>IF(ISBLANK('Input-Accounts'!C209),"",'Input-Accounts'!C209)</f>
        <v>370</v>
      </c>
      <c r="D209" s="143">
        <f>Functionalization!$D209</f>
        <v>0</v>
      </c>
      <c r="E209" s="143">
        <f t="shared" si="50"/>
        <v>0</v>
      </c>
      <c r="F209" s="89" t="str">
        <f>IF($D209=0,"-",IF('Input-Accounts'!$E209&lt;&gt;0,'Input-Accounts'!$E209,'Input-Accounts'!$G209))</f>
        <v>-</v>
      </c>
      <c r="G209" s="143">
        <f ca="1">IF(G$5&lt;&gt;"",HLOOKUP(G$5,Functionalization!$G$6:$R$305,ROW($A209)-5,FALSE),IFERROR(INDEX(G$269:G$305,MATCH($F209,$B$269:$B$305,0))/VLOOKUP($F209,$B$269:$BB$305,MATCH(LEFT(TRIM(G$6),FIND("~",SUBSTITUTE(G$6,"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209))*HLOOKUP(LEFT(TRIM(G$6),FIND("~",SUBSTITUTE(G$6," ","~",LEN(TRIM(G$6))-LEN(SUBSTITUTE(TRIM(G$6)," ",""))))-1)&amp;" Total",$B$6:$BB$305,ROW($A209)-5,FALSE))</f>
        <v>0</v>
      </c>
      <c r="H209" s="143">
        <f ca="1">IF(H$5&lt;&gt;"",HLOOKUP(H$5,Functionalization!$G$6:$R$305,ROW($A209)-5,FALSE),IFERROR(INDEX(H$269:H$305,MATCH($F209,$B$269:$B$305,0))/VLOOKUP($F209,$B$269:$BB$305,MATCH(LEFT(TRIM(H$6),FIND("~",SUBSTITUTE(H$6,"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209))*HLOOKUP(LEFT(TRIM(H$6),FIND("~",SUBSTITUTE(H$6," ","~",LEN(TRIM(H$6))-LEN(SUBSTITUTE(TRIM(H$6)," ",""))))-1)&amp;" Total",$B$6:$BB$305,ROW($A209)-5,FALSE))</f>
        <v>0</v>
      </c>
      <c r="I209" s="143">
        <f ca="1">IF(I$5&lt;&gt;"",HLOOKUP(I$5,Functionalization!$G$6:$R$305,ROW($A209)-5,FALSE),IFERROR(INDEX(I$269:I$305,MATCH($F209,$B$269:$B$305,0))/VLOOKUP($F209,$B$269:$BB$305,MATCH(LEFT(TRIM(I$6),FIND("~",SUBSTITUTE(I$6,"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209))*HLOOKUP(LEFT(TRIM(I$6),FIND("~",SUBSTITUTE(I$6," ","~",LEN(TRIM(I$6))-LEN(SUBSTITUTE(TRIM(I$6)," ",""))))-1)&amp;" Total",$B$6:$BB$305,ROW($A209)-5,FALSE))</f>
        <v>0</v>
      </c>
      <c r="J209" s="143">
        <f ca="1">IF(J$5&lt;&gt;"",HLOOKUP(J$5,Functionalization!$G$6:$R$305,ROW($A209)-5,FALSE),IFERROR(INDEX(J$269:J$305,MATCH($F209,$B$269:$B$305,0))/VLOOKUP($F209,$B$269:$BB$305,MATCH(LEFT(TRIM(J$6),FIND("~",SUBSTITUTE(J$6,"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209))*HLOOKUP(LEFT(TRIM(J$6),FIND("~",SUBSTITUTE(J$6," ","~",LEN(TRIM(J$6))-LEN(SUBSTITUTE(TRIM(J$6)," ",""))))-1)&amp;" Total",$B$6:$BB$305,ROW($A209)-5,FALSE))</f>
        <v>0</v>
      </c>
      <c r="K209" s="143">
        <f ca="1">IF(K$5&lt;&gt;"",HLOOKUP(K$5,Functionalization!$G$6:$R$305,ROW($A209)-5,FALSE),IFERROR(INDEX(K$269:K$305,MATCH($F209,$B$269:$B$305,0))/VLOOKUP($F209,$B$269:$BB$305,MATCH(LEFT(TRIM(K$6),FIND("~",SUBSTITUTE(K$6,"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209))*HLOOKUP(LEFT(TRIM(K$6),FIND("~",SUBSTITUTE(K$6," ","~",LEN(TRIM(K$6))-LEN(SUBSTITUTE(TRIM(K$6)," ",""))))-1)&amp;" Total",$B$6:$BB$305,ROW($A209)-5,FALSE))</f>
        <v>0</v>
      </c>
      <c r="L209" s="143">
        <f ca="1">IF(L$5&lt;&gt;"",HLOOKUP(L$5,Functionalization!$G$6:$R$305,ROW($A209)-5,FALSE),IFERROR(INDEX(L$269:L$305,MATCH($F209,$B$269:$B$305,0))/VLOOKUP($F209,$B$269:$BB$305,MATCH(LEFT(TRIM(L$6),FIND("~",SUBSTITUTE(L$6,"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209))*HLOOKUP(LEFT(TRIM(L$6),FIND("~",SUBSTITUTE(L$6," ","~",LEN(TRIM(L$6))-LEN(SUBSTITUTE(TRIM(L$6)," ",""))))-1)&amp;" Total",$B$6:$BB$305,ROW($A209)-5,FALSE))</f>
        <v>0</v>
      </c>
      <c r="M209" s="143">
        <f ca="1">IF(M$5&lt;&gt;"",HLOOKUP(M$5,Functionalization!$G$6:$R$305,ROW($A209)-5,FALSE),IFERROR(INDEX(M$269:M$305,MATCH($F209,$B$269:$B$305,0))/VLOOKUP($F209,$B$269:$BB$305,MATCH(LEFT(TRIM(M$6),FIND("~",SUBSTITUTE(M$6,"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209))*HLOOKUP(LEFT(TRIM(M$6),FIND("~",SUBSTITUTE(M$6," ","~",LEN(TRIM(M$6))-LEN(SUBSTITUTE(TRIM(M$6)," ",""))))-1)&amp;" Total",$B$6:$BB$305,ROW($A209)-5,FALSE))</f>
        <v>0</v>
      </c>
      <c r="N209" s="143">
        <f ca="1">IF(N$5&lt;&gt;"",HLOOKUP(N$5,Functionalization!$G$6:$R$305,ROW($A209)-5,FALSE),IFERROR(INDEX(N$269:N$305,MATCH($F209,$B$269:$B$305,0))/VLOOKUP($F209,$B$269:$BB$305,MATCH(LEFT(TRIM(N$6),FIND("~",SUBSTITUTE(N$6,"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209))*HLOOKUP(LEFT(TRIM(N$6),FIND("~",SUBSTITUTE(N$6," ","~",LEN(TRIM(N$6))-LEN(SUBSTITUTE(TRIM(N$6)," ",""))))-1)&amp;" Total",$B$6:$BB$305,ROW($A209)-5,FALSE))</f>
        <v>0</v>
      </c>
      <c r="O209" s="143">
        <f ca="1">IF(O$5&lt;&gt;"",HLOOKUP(O$5,Functionalization!$G$6:$R$305,ROW($A209)-5,FALSE),IFERROR(INDEX(O$269:O$305,MATCH($F209,$B$269:$B$305,0))/VLOOKUP($F209,$B$269:$BB$305,MATCH(LEFT(TRIM(O$6),FIND("~",SUBSTITUTE(O$6,"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209))*HLOOKUP(LEFT(TRIM(O$6),FIND("~",SUBSTITUTE(O$6," ","~",LEN(TRIM(O$6))-LEN(SUBSTITUTE(TRIM(O$6)," ",""))))-1)&amp;" Total",$B$6:$BB$305,ROW($A209)-5,FALSE))</f>
        <v>0</v>
      </c>
      <c r="P209" s="143">
        <f ca="1">IF(P$5&lt;&gt;"",HLOOKUP(P$5,Functionalization!$G$6:$R$305,ROW($A209)-5,FALSE),IFERROR(INDEX(P$269:P$305,MATCH($F209,$B$269:$B$305,0))/VLOOKUP($F209,$B$269:$BB$305,MATCH(LEFT(TRIM(P$6),FIND("~",SUBSTITUTE(P$6,"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209))*HLOOKUP(LEFT(TRIM(P$6),FIND("~",SUBSTITUTE(P$6," ","~",LEN(TRIM(P$6))-LEN(SUBSTITUTE(TRIM(P$6)," ",""))))-1)&amp;" Total",$B$6:$BB$305,ROW($A209)-5,FALSE))</f>
        <v>0</v>
      </c>
      <c r="Q209" s="143">
        <f ca="1">IF(Q$5&lt;&gt;"",HLOOKUP(Q$5,Functionalization!$G$6:$R$305,ROW($A209)-5,FALSE),IFERROR(INDEX(Q$269:Q$305,MATCH($F209,$B$269:$B$305,0))/VLOOKUP($F209,$B$269:$BB$305,MATCH(LEFT(TRIM(Q$6),FIND("~",SUBSTITUTE(Q$6,"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209))*HLOOKUP(LEFT(TRIM(Q$6),FIND("~",SUBSTITUTE(Q$6," ","~",LEN(TRIM(Q$6))-LEN(SUBSTITUTE(TRIM(Q$6)," ",""))))-1)&amp;" Total",$B$6:$BB$305,ROW($A209)-5,FALSE))</f>
        <v>0</v>
      </c>
      <c r="R209" s="143">
        <f ca="1">IF(R$5&lt;&gt;"",HLOOKUP(R$5,Functionalization!$G$6:$R$305,ROW($A209)-5,FALSE),IFERROR(INDEX(R$269:R$305,MATCH($F209,$B$269:$B$305,0))/VLOOKUP($F209,$B$269:$BB$305,MATCH(LEFT(TRIM(R$6),FIND("~",SUBSTITUTE(R$6,"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209))*HLOOKUP(LEFT(TRIM(R$6),FIND("~",SUBSTITUTE(R$6," ","~",LEN(TRIM(R$6))-LEN(SUBSTITUTE(TRIM(R$6)," ",""))))-1)&amp;" Total",$B$6:$BB$305,ROW($A209)-5,FALSE))</f>
        <v>0</v>
      </c>
      <c r="S209" s="143">
        <f ca="1">IF(S$5&lt;&gt;"",HLOOKUP(S$5,Functionalization!$G$6:$R$305,ROW($A209)-5,FALSE),IFERROR(INDEX(S$269:S$305,MATCH($F209,$B$269:$B$305,0))/VLOOKUP($F209,$B$269:$BB$305,MATCH(LEFT(TRIM(S$6),FIND("~",SUBSTITUTE(S$6,"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209))*HLOOKUP(LEFT(TRIM(S$6),FIND("~",SUBSTITUTE(S$6," ","~",LEN(TRIM(S$6))-LEN(SUBSTITUTE(TRIM(S$6)," ",""))))-1)&amp;" Total",$B$6:$BB$305,ROW($A209)-5,FALSE))</f>
        <v>0</v>
      </c>
      <c r="T209" s="143">
        <f ca="1">IF(T$5&lt;&gt;"",HLOOKUP(T$5,Functionalization!$G$6:$R$305,ROW($A209)-5,FALSE),IFERROR(INDEX(T$269:T$305,MATCH($F209,$B$269:$B$305,0))/VLOOKUP($F209,$B$269:$BB$305,MATCH(LEFT(TRIM(T$6),FIND("~",SUBSTITUTE(T$6,"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209))*HLOOKUP(LEFT(TRIM(T$6),FIND("~",SUBSTITUTE(T$6," ","~",LEN(TRIM(T$6))-LEN(SUBSTITUTE(TRIM(T$6)," ",""))))-1)&amp;" Total",$B$6:$BB$305,ROW($A209)-5,FALSE))</f>
        <v>0</v>
      </c>
      <c r="U209" s="143">
        <f ca="1">IF(U$5&lt;&gt;"",HLOOKUP(U$5,Functionalization!$G$6:$R$305,ROW($A209)-5,FALSE),IFERROR(INDEX(U$269:U$305,MATCH($F209,$B$269:$B$305,0))/VLOOKUP($F209,$B$269:$BB$305,MATCH(LEFT(TRIM(U$6),FIND("~",SUBSTITUTE(U$6,"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209))*HLOOKUP(LEFT(TRIM(U$6),FIND("~",SUBSTITUTE(U$6," ","~",LEN(TRIM(U$6))-LEN(SUBSTITUTE(TRIM(U$6)," ",""))))-1)&amp;" Total",$B$6:$BB$305,ROW($A209)-5,FALSE))</f>
        <v>0</v>
      </c>
      <c r="V209" s="143">
        <f ca="1">IF(V$5&lt;&gt;"",HLOOKUP(V$5,Functionalization!$G$6:$R$305,ROW($A209)-5,FALSE),IFERROR(INDEX(V$269:V$305,MATCH($F209,$B$269:$B$305,0))/VLOOKUP($F209,$B$269:$BB$305,MATCH(LEFT(TRIM(V$6),FIND("~",SUBSTITUTE(V$6,"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209))*HLOOKUP(LEFT(TRIM(V$6),FIND("~",SUBSTITUTE(V$6," ","~",LEN(TRIM(V$6))-LEN(SUBSTITUTE(TRIM(V$6)," ",""))))-1)&amp;" Total",$B$6:$BB$305,ROW($A209)-5,FALSE))</f>
        <v>0</v>
      </c>
      <c r="W209" s="143">
        <f ca="1">IF(W$5&lt;&gt;"",HLOOKUP(W$5,Functionalization!$G$6:$R$305,ROW($A209)-5,FALSE),IFERROR(INDEX(W$269:W$305,MATCH($F209,$B$269:$B$305,0))/VLOOKUP($F209,$B$269:$BB$305,MATCH(LEFT(TRIM(W$6),FIND("~",SUBSTITUTE(W$6,"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209))*HLOOKUP(LEFT(TRIM(W$6),FIND("~",SUBSTITUTE(W$6," ","~",LEN(TRIM(W$6))-LEN(SUBSTITUTE(TRIM(W$6)," ",""))))-1)&amp;" Total",$B$6:$BB$305,ROW($A209)-5,FALSE))</f>
        <v>0</v>
      </c>
      <c r="X209" s="143">
        <f ca="1">IF(X$5&lt;&gt;"",HLOOKUP(X$5,Functionalization!$G$6:$R$305,ROW($A209)-5,FALSE),IFERROR(INDEX(X$269:X$305,MATCH($F209,$B$269:$B$305,0))/VLOOKUP($F209,$B$269:$BB$305,MATCH(LEFT(TRIM(X$6),FIND("~",SUBSTITUTE(X$6,"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209))*HLOOKUP(LEFT(TRIM(X$6),FIND("~",SUBSTITUTE(X$6," ","~",LEN(TRIM(X$6))-LEN(SUBSTITUTE(TRIM(X$6)," ",""))))-1)&amp;" Total",$B$6:$BB$305,ROW($A209)-5,FALSE))</f>
        <v>0</v>
      </c>
      <c r="Y209" s="143">
        <f ca="1">IF(Y$5&lt;&gt;"",HLOOKUP(Y$5,Functionalization!$G$6:$R$305,ROW($A209)-5,FALSE),IFERROR(INDEX(Y$269:Y$305,MATCH($F209,$B$269:$B$305,0))/VLOOKUP($F209,$B$269:$BB$305,MATCH(LEFT(TRIM(Y$6),FIND("~",SUBSTITUTE(Y$6,"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209))*HLOOKUP(LEFT(TRIM(Y$6),FIND("~",SUBSTITUTE(Y$6," ","~",LEN(TRIM(Y$6))-LEN(SUBSTITUTE(TRIM(Y$6)," ",""))))-1)&amp;" Total",$B$6:$BB$305,ROW($A209)-5,FALSE))</f>
        <v>0</v>
      </c>
      <c r="Z209" s="143">
        <f ca="1">IF(Z$5&lt;&gt;"",HLOOKUP(Z$5,Functionalization!$G$6:$R$305,ROW($A209)-5,FALSE),IFERROR(INDEX(Z$269:Z$305,MATCH($F209,$B$269:$B$305,0))/VLOOKUP($F209,$B$269:$BB$305,MATCH(LEFT(TRIM(Z$6),FIND("~",SUBSTITUTE(Z$6,"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209))*HLOOKUP(LEFT(TRIM(Z$6),FIND("~",SUBSTITUTE(Z$6," ","~",LEN(TRIM(Z$6))-LEN(SUBSTITUTE(TRIM(Z$6)," ",""))))-1)&amp;" Total",$B$6:$BB$305,ROW($A209)-5,FALSE))</f>
        <v>0</v>
      </c>
      <c r="AA209" s="143">
        <f ca="1">IF(AA$5&lt;&gt;"",HLOOKUP(AA$5,Functionalization!$G$6:$R$305,ROW($A209)-5,FALSE),IFERROR(INDEX(AA$269:AA$305,MATCH($F209,$B$269:$B$305,0))/VLOOKUP($F209,$B$269:$BB$305,MATCH(LEFT(TRIM(AA$6),FIND("~",SUBSTITUTE(AA$6,"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209))*HLOOKUP(LEFT(TRIM(AA$6),FIND("~",SUBSTITUTE(AA$6," ","~",LEN(TRIM(AA$6))-LEN(SUBSTITUTE(TRIM(AA$6)," ",""))))-1)&amp;" Total",$B$6:$BB$305,ROW($A209)-5,FALSE))</f>
        <v>0</v>
      </c>
      <c r="AB209" s="143">
        <f ca="1">IF(AB$5&lt;&gt;"",HLOOKUP(AB$5,Functionalization!$G$6:$R$305,ROW($A209)-5,FALSE),IFERROR(INDEX(AB$269:AB$305,MATCH($F209,$B$269:$B$305,0))/VLOOKUP($F209,$B$269:$BB$305,MATCH(LEFT(TRIM(AB$6),FIND("~",SUBSTITUTE(AB$6,"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209))*HLOOKUP(LEFT(TRIM(AB$6),FIND("~",SUBSTITUTE(AB$6," ","~",LEN(TRIM(AB$6))-LEN(SUBSTITUTE(TRIM(AB$6)," ",""))))-1)&amp;" Total",$B$6:$BB$305,ROW($A209)-5,FALSE))</f>
        <v>0</v>
      </c>
      <c r="AC209" s="143">
        <f ca="1">IF(AC$5&lt;&gt;"",HLOOKUP(AC$5,Functionalization!$G$6:$R$305,ROW($A209)-5,FALSE),IFERROR(INDEX(AC$269:AC$305,MATCH($F209,$B$269:$B$305,0))/VLOOKUP($F209,$B$269:$BB$305,MATCH(LEFT(TRIM(AC$6),FIND("~",SUBSTITUTE(AC$6,"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209))*HLOOKUP(LEFT(TRIM(AC$6),FIND("~",SUBSTITUTE(AC$6," ","~",LEN(TRIM(AC$6))-LEN(SUBSTITUTE(TRIM(AC$6)," ",""))))-1)&amp;" Total",$B$6:$BB$305,ROW($A209)-5,FALSE))</f>
        <v>0</v>
      </c>
      <c r="AD209" s="143">
        <f ca="1">IF(AD$5&lt;&gt;"",HLOOKUP(AD$5,Functionalization!$G$6:$R$305,ROW($A209)-5,FALSE),IFERROR(INDEX(AD$269:AD$305,MATCH($F209,$B$269:$B$305,0))/VLOOKUP($F209,$B$269:$BB$305,MATCH(LEFT(TRIM(AD$6),FIND("~",SUBSTITUTE(AD$6,"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209))*HLOOKUP(LEFT(TRIM(AD$6),FIND("~",SUBSTITUTE(AD$6," ","~",LEN(TRIM(AD$6))-LEN(SUBSTITUTE(TRIM(AD$6)," ",""))))-1)&amp;" Total",$B$6:$BB$305,ROW($A209)-5,FALSE))</f>
        <v>0</v>
      </c>
      <c r="AE209" s="143">
        <f ca="1">IF(AE$5&lt;&gt;"",HLOOKUP(AE$5,Functionalization!$G$6:$R$305,ROW($A209)-5,FALSE),IFERROR(INDEX(AE$269:AE$305,MATCH($F209,$B$269:$B$305,0))/VLOOKUP($F209,$B$269:$BB$305,MATCH(LEFT(TRIM(AE$6),FIND("~",SUBSTITUTE(AE$6,"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209))*HLOOKUP(LEFT(TRIM(AE$6),FIND("~",SUBSTITUTE(AE$6," ","~",LEN(TRIM(AE$6))-LEN(SUBSTITUTE(TRIM(AE$6)," ",""))))-1)&amp;" Total",$B$6:$BB$305,ROW($A209)-5,FALSE))</f>
        <v>0</v>
      </c>
      <c r="AF209" s="143">
        <f ca="1">IF(AF$5&lt;&gt;"",HLOOKUP(AF$5,Functionalization!$G$6:$R$305,ROW($A209)-5,FALSE),IFERROR(INDEX(AF$269:AF$305,MATCH($F209,$B$269:$B$305,0))/VLOOKUP($F209,$B$269:$BB$305,MATCH(LEFT(TRIM(AF$6),FIND("~",SUBSTITUTE(AF$6,"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209))*HLOOKUP(LEFT(TRIM(AF$6),FIND("~",SUBSTITUTE(AF$6," ","~",LEN(TRIM(AF$6))-LEN(SUBSTITUTE(TRIM(AF$6)," ",""))))-1)&amp;" Total",$B$6:$BB$305,ROW($A209)-5,FALSE))</f>
        <v>0</v>
      </c>
      <c r="AG209" s="143">
        <f ca="1">IF(AG$5&lt;&gt;"",HLOOKUP(AG$5,Functionalization!$G$6:$R$305,ROW($A209)-5,FALSE),IFERROR(INDEX(AG$269:AG$305,MATCH($F209,$B$269:$B$305,0))/VLOOKUP($F209,$B$269:$BB$305,MATCH(LEFT(TRIM(AG$6),FIND("~",SUBSTITUTE(AG$6,"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209))*HLOOKUP(LEFT(TRIM(AG$6),FIND("~",SUBSTITUTE(AG$6," ","~",LEN(TRIM(AG$6))-LEN(SUBSTITUTE(TRIM(AG$6)," ",""))))-1)&amp;" Total",$B$6:$BB$305,ROW($A209)-5,FALSE))</f>
        <v>0</v>
      </c>
      <c r="AH209" s="143">
        <f ca="1">IF(AH$5&lt;&gt;"",HLOOKUP(AH$5,Functionalization!$G$6:$R$305,ROW($A209)-5,FALSE),IFERROR(INDEX(AH$269:AH$305,MATCH($F209,$B$269:$B$305,0))/VLOOKUP($F209,$B$269:$BB$305,MATCH(LEFT(TRIM(AH$6),FIND("~",SUBSTITUTE(AH$6,"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209))*HLOOKUP(LEFT(TRIM(AH$6),FIND("~",SUBSTITUTE(AH$6," ","~",LEN(TRIM(AH$6))-LEN(SUBSTITUTE(TRIM(AH$6)," ",""))))-1)&amp;" Total",$B$6:$BB$305,ROW($A209)-5,FALSE))</f>
        <v>0</v>
      </c>
      <c r="AI209" s="143">
        <f ca="1">IF(AI$5&lt;&gt;"",HLOOKUP(AI$5,Functionalization!$G$6:$R$305,ROW($A209)-5,FALSE),IFERROR(INDEX(AI$269:AI$305,MATCH($F209,$B$269:$B$305,0))/VLOOKUP($F209,$B$269:$BB$305,MATCH(LEFT(TRIM(AI$6),FIND("~",SUBSTITUTE(AI$6,"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209))*HLOOKUP(LEFT(TRIM(AI$6),FIND("~",SUBSTITUTE(AI$6," ","~",LEN(TRIM(AI$6))-LEN(SUBSTITUTE(TRIM(AI$6)," ",""))))-1)&amp;" Total",$B$6:$BB$305,ROW($A209)-5,FALSE))</f>
        <v>0</v>
      </c>
      <c r="AJ209" s="143">
        <f ca="1">IF(AJ$5&lt;&gt;"",HLOOKUP(AJ$5,Functionalization!$G$6:$R$305,ROW($A209)-5,FALSE),IFERROR(INDEX(AJ$269:AJ$305,MATCH($F209,$B$269:$B$305,0))/VLOOKUP($F209,$B$269:$BB$305,MATCH(LEFT(TRIM(AJ$6),FIND("~",SUBSTITUTE(AJ$6,"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209))*HLOOKUP(LEFT(TRIM(AJ$6),FIND("~",SUBSTITUTE(AJ$6," ","~",LEN(TRIM(AJ$6))-LEN(SUBSTITUTE(TRIM(AJ$6)," ",""))))-1)&amp;" Total",$B$6:$BB$305,ROW($A209)-5,FALSE))</f>
        <v>0</v>
      </c>
      <c r="AK209" s="143">
        <f ca="1">IF(AK$5&lt;&gt;"",HLOOKUP(AK$5,Functionalization!$G$6:$R$305,ROW($A209)-5,FALSE),IFERROR(INDEX(AK$269:AK$305,MATCH($F209,$B$269:$B$305,0))/VLOOKUP($F209,$B$269:$BB$305,MATCH(LEFT(TRIM(AK$6),FIND("~",SUBSTITUTE(AK$6,"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209))*HLOOKUP(LEFT(TRIM(AK$6),FIND("~",SUBSTITUTE(AK$6," ","~",LEN(TRIM(AK$6))-LEN(SUBSTITUTE(TRIM(AK$6)," ",""))))-1)&amp;" Total",$B$6:$BB$305,ROW($A209)-5,FALSE))</f>
        <v>0</v>
      </c>
      <c r="AL209" s="143">
        <f ca="1">IF(AL$5&lt;&gt;"",HLOOKUP(AL$5,Functionalization!$G$6:$R$305,ROW($A209)-5,FALSE),IFERROR(INDEX(AL$269:AL$305,MATCH($F209,$B$269:$B$305,0))/VLOOKUP($F209,$B$269:$BB$305,MATCH(LEFT(TRIM(AL$6),FIND("~",SUBSTITUTE(AL$6,"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209))*HLOOKUP(LEFT(TRIM(AL$6),FIND("~",SUBSTITUTE(AL$6," ","~",LEN(TRIM(AL$6))-LEN(SUBSTITUTE(TRIM(AL$6)," ",""))))-1)&amp;" Total",$B$6:$BB$305,ROW($A209)-5,FALSE))</f>
        <v>0</v>
      </c>
      <c r="AM209" s="143">
        <f ca="1">IF(AM$5&lt;&gt;"",HLOOKUP(AM$5,Functionalization!$G$6:$R$305,ROW($A209)-5,FALSE),IFERROR(INDEX(AM$269:AM$305,MATCH($F209,$B$269:$B$305,0))/VLOOKUP($F209,$B$269:$BB$305,MATCH(LEFT(TRIM(AM$6),FIND("~",SUBSTITUTE(AM$6,"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209))*HLOOKUP(LEFT(TRIM(AM$6),FIND("~",SUBSTITUTE(AM$6," ","~",LEN(TRIM(AM$6))-LEN(SUBSTITUTE(TRIM(AM$6)," ",""))))-1)&amp;" Total",$B$6:$BB$305,ROW($A209)-5,FALSE))</f>
        <v>0</v>
      </c>
      <c r="AN209" s="143">
        <f ca="1">IF(AN$5&lt;&gt;"",HLOOKUP(AN$5,Functionalization!$G$6:$R$305,ROW($A209)-5,FALSE),IFERROR(INDEX(AN$269:AN$305,MATCH($F209,$B$269:$B$305,0))/VLOOKUP($F209,$B$269:$BB$305,MATCH(LEFT(TRIM(AN$6),FIND("~",SUBSTITUTE(AN$6,"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209))*HLOOKUP(LEFT(TRIM(AN$6),FIND("~",SUBSTITUTE(AN$6," ","~",LEN(TRIM(AN$6))-LEN(SUBSTITUTE(TRIM(AN$6)," ",""))))-1)&amp;" Total",$B$6:$BB$305,ROW($A209)-5,FALSE))</f>
        <v>0</v>
      </c>
      <c r="AO209" s="143">
        <f ca="1">IF(AO$5&lt;&gt;"",HLOOKUP(AO$5,Functionalization!$G$6:$R$305,ROW($A209)-5,FALSE),IFERROR(INDEX(AO$269:AO$305,MATCH($F209,$B$269:$B$305,0))/VLOOKUP($F209,$B$269:$BB$305,MATCH(LEFT(TRIM(AO$6),FIND("~",SUBSTITUTE(AO$6,"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209))*HLOOKUP(LEFT(TRIM(AO$6),FIND("~",SUBSTITUTE(AO$6," ","~",LEN(TRIM(AO$6))-LEN(SUBSTITUTE(TRIM(AO$6)," ",""))))-1)&amp;" Total",$B$6:$BB$305,ROW($A209)-5,FALSE))</f>
        <v>0</v>
      </c>
      <c r="AP209" s="143">
        <f ca="1">IF(AP$5&lt;&gt;"",HLOOKUP(AP$5,Functionalization!$G$6:$R$305,ROW($A209)-5,FALSE),IFERROR(INDEX(AP$269:AP$305,MATCH($F209,$B$269:$B$305,0))/VLOOKUP($F209,$B$269:$BB$305,MATCH(LEFT(TRIM(AP$6),FIND("~",SUBSTITUTE(AP$6,"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209))*HLOOKUP(LEFT(TRIM(AP$6),FIND("~",SUBSTITUTE(AP$6," ","~",LEN(TRIM(AP$6))-LEN(SUBSTITUTE(TRIM(AP$6)," ",""))))-1)&amp;" Total",$B$6:$BB$305,ROW($A209)-5,FALSE))</f>
        <v>0</v>
      </c>
      <c r="AQ209" s="143">
        <f ca="1">IF(AQ$5&lt;&gt;"",HLOOKUP(AQ$5,Functionalization!$G$6:$R$305,ROW($A209)-5,FALSE),IFERROR(INDEX(AQ$269:AQ$305,MATCH($F209,$B$269:$B$305,0))/VLOOKUP($F209,$B$269:$BB$305,MATCH(LEFT(TRIM(AQ$6),FIND("~",SUBSTITUTE(AQ$6,"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209))*HLOOKUP(LEFT(TRIM(AQ$6),FIND("~",SUBSTITUTE(AQ$6," ","~",LEN(TRIM(AQ$6))-LEN(SUBSTITUTE(TRIM(AQ$6)," ",""))))-1)&amp;" Total",$B$6:$BB$305,ROW($A209)-5,FALSE))</f>
        <v>0</v>
      </c>
      <c r="AR209" s="143">
        <f ca="1">IF(AR$5&lt;&gt;"",HLOOKUP(AR$5,Functionalization!$G$6:$R$305,ROW($A209)-5,FALSE),IFERROR(INDEX(AR$269:AR$305,MATCH($F209,$B$269:$B$305,0))/VLOOKUP($F209,$B$269:$BB$305,MATCH(LEFT(TRIM(AR$6),FIND("~",SUBSTITUTE(AR$6,"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209))*HLOOKUP(LEFT(TRIM(AR$6),FIND("~",SUBSTITUTE(AR$6," ","~",LEN(TRIM(AR$6))-LEN(SUBSTITUTE(TRIM(AR$6)," ",""))))-1)&amp;" Total",$B$6:$BB$305,ROW($A209)-5,FALSE))</f>
        <v>0</v>
      </c>
      <c r="AS209" s="143">
        <f ca="1">IF(AS$5&lt;&gt;"",HLOOKUP(AS$5,Functionalization!$G$6:$R$305,ROW($A209)-5,FALSE),IFERROR(INDEX(AS$269:AS$305,MATCH($F209,$B$269:$B$305,0))/VLOOKUP($F209,$B$269:$BB$305,MATCH(LEFT(TRIM(AS$6),FIND("~",SUBSTITUTE(AS$6,"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209))*HLOOKUP(LEFT(TRIM(AS$6),FIND("~",SUBSTITUTE(AS$6," ","~",LEN(TRIM(AS$6))-LEN(SUBSTITUTE(TRIM(AS$6)," ",""))))-1)&amp;" Total",$B$6:$BB$305,ROW($A209)-5,FALSE))</f>
        <v>0</v>
      </c>
      <c r="AT209" s="143">
        <f ca="1">IF(AT$5&lt;&gt;"",HLOOKUP(AT$5,Functionalization!$G$6:$R$305,ROW($A209)-5,FALSE),IFERROR(INDEX(AT$269:AT$305,MATCH($F209,$B$269:$B$305,0))/VLOOKUP($F209,$B$269:$BB$305,MATCH(LEFT(TRIM(AT$6),FIND("~",SUBSTITUTE(AT$6,"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209))*HLOOKUP(LEFT(TRIM(AT$6),FIND("~",SUBSTITUTE(AT$6," ","~",LEN(TRIM(AT$6))-LEN(SUBSTITUTE(TRIM(AT$6)," ",""))))-1)&amp;" Total",$B$6:$BB$305,ROW($A209)-5,FALSE))</f>
        <v>0</v>
      </c>
      <c r="AU209" s="143">
        <f ca="1">IF(AU$5&lt;&gt;"",HLOOKUP(AU$5,Functionalization!$G$6:$R$305,ROW($A209)-5,FALSE),IFERROR(INDEX(AU$269:AU$305,MATCH($F209,$B$269:$B$305,0))/VLOOKUP($F209,$B$269:$BB$305,MATCH(LEFT(TRIM(AU$6),FIND("~",SUBSTITUTE(AU$6,"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209))*HLOOKUP(LEFT(TRIM(AU$6),FIND("~",SUBSTITUTE(AU$6," ","~",LEN(TRIM(AU$6))-LEN(SUBSTITUTE(TRIM(AU$6)," ",""))))-1)&amp;" Total",$B$6:$BB$305,ROW($A209)-5,FALSE))</f>
        <v>0</v>
      </c>
      <c r="AV209" s="143">
        <f ca="1">IF(AV$5&lt;&gt;"",HLOOKUP(AV$5,Functionalization!$G$6:$R$305,ROW($A209)-5,FALSE),IFERROR(INDEX(AV$269:AV$305,MATCH($F209,$B$269:$B$305,0))/VLOOKUP($F209,$B$269:$BB$305,MATCH(LEFT(TRIM(AV$6),FIND("~",SUBSTITUTE(AV$6,"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209))*HLOOKUP(LEFT(TRIM(AV$6),FIND("~",SUBSTITUTE(AV$6," ","~",LEN(TRIM(AV$6))-LEN(SUBSTITUTE(TRIM(AV$6)," ",""))))-1)&amp;" Total",$B$6:$BB$305,ROW($A209)-5,FALSE))</f>
        <v>0</v>
      </c>
      <c r="AW209" s="143">
        <f ca="1">IF(AW$5&lt;&gt;"",HLOOKUP(AW$5,Functionalization!$G$6:$R$305,ROW($A209)-5,FALSE),IFERROR(INDEX(AW$269:AW$305,MATCH($F209,$B$269:$B$305,0))/VLOOKUP($F209,$B$269:$BB$305,MATCH(LEFT(TRIM(AW$6),FIND("~",SUBSTITUTE(AW$6,"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209))*HLOOKUP(LEFT(TRIM(AW$6),FIND("~",SUBSTITUTE(AW$6," ","~",LEN(TRIM(AW$6))-LEN(SUBSTITUTE(TRIM(AW$6)," ",""))))-1)&amp;" Total",$B$6:$BB$305,ROW($A209)-5,FALSE))</f>
        <v>0</v>
      </c>
      <c r="AX209" s="143">
        <f ca="1">IF(AX$5&lt;&gt;"",HLOOKUP(AX$5,Functionalization!$G$6:$R$305,ROW($A209)-5,FALSE),IFERROR(INDEX(AX$269:AX$305,MATCH($F209,$B$269:$B$305,0))/VLOOKUP($F209,$B$269:$BB$305,MATCH(LEFT(TRIM(AX$6),FIND("~",SUBSTITUTE(AX$6,"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209))*HLOOKUP(LEFT(TRIM(AX$6),FIND("~",SUBSTITUTE(AX$6," ","~",LEN(TRIM(AX$6))-LEN(SUBSTITUTE(TRIM(AX$6)," ",""))))-1)&amp;" Total",$B$6:$BB$305,ROW($A209)-5,FALSE))</f>
        <v>0</v>
      </c>
      <c r="AY209" s="143">
        <f ca="1">IF(AY$5&lt;&gt;"",HLOOKUP(AY$5,Functionalization!$G$6:$R$305,ROW($A209)-5,FALSE),IFERROR(INDEX(AY$269:AY$305,MATCH($F209,$B$269:$B$305,0))/VLOOKUP($F209,$B$269:$BB$305,MATCH(LEFT(TRIM(AY$6),FIND("~",SUBSTITUTE(AY$6,"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209))*HLOOKUP(LEFT(TRIM(AY$6),FIND("~",SUBSTITUTE(AY$6," ","~",LEN(TRIM(AY$6))-LEN(SUBSTITUTE(TRIM(AY$6)," ",""))))-1)&amp;" Total",$B$6:$BB$305,ROW($A209)-5,FALSE))</f>
        <v>0</v>
      </c>
      <c r="AZ209" s="143">
        <f ca="1">IF(AZ$5&lt;&gt;"",HLOOKUP(AZ$5,Functionalization!$G$6:$R$305,ROW($A209)-5,FALSE),IFERROR(INDEX(AZ$269:AZ$305,MATCH($F209,$B$269:$B$305,0))/VLOOKUP($F209,$B$269:$BB$305,MATCH(LEFT(TRIM(AZ$6),FIND("~",SUBSTITUTE(AZ$6,"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209))*HLOOKUP(LEFT(TRIM(AZ$6),FIND("~",SUBSTITUTE(AZ$6," ","~",LEN(TRIM(AZ$6))-LEN(SUBSTITUTE(TRIM(AZ$6)," ",""))))-1)&amp;" Total",$B$6:$BB$305,ROW($A209)-5,FALSE))</f>
        <v>0</v>
      </c>
      <c r="BA209" s="143">
        <f ca="1">IF(BA$5&lt;&gt;"",HLOOKUP(BA$5,Functionalization!$G$6:$R$305,ROW($A209)-5,FALSE),IFERROR(INDEX(BA$269:BA$305,MATCH($F209,$B$269:$B$305,0))/VLOOKUP($F209,$B$269:$BB$305,MATCH(LEFT(TRIM(BA$6),FIND("~",SUBSTITUTE(BA$6,"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209))*HLOOKUP(LEFT(TRIM(BA$6),FIND("~",SUBSTITUTE(BA$6," ","~",LEN(TRIM(BA$6))-LEN(SUBSTITUTE(TRIM(BA$6)," ",""))))-1)&amp;" Total",$B$6:$BB$305,ROW($A209)-5,FALSE))</f>
        <v>0</v>
      </c>
      <c r="BB209" s="143">
        <f ca="1">IF(BB$5&lt;&gt;"",HLOOKUP(BB$5,Functionalization!$G$6:$R$305,ROW($A209)-5,FALSE),IFERROR(INDEX(BB$269:BB$305,MATCH($F209,$B$269:$B$305,0))/VLOOKUP($F209,$B$269:$BB$305,MATCH(LEFT(TRIM(BB$6),FIND("~",SUBSTITUTE(BB$6,"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209))*HLOOKUP(LEFT(TRIM(BB$6),FIND("~",SUBSTITUTE(BB$6," ","~",LEN(TRIM(BB$6))-LEN(SUBSTITUTE(TRIM(BB$6)," ",""))))-1)&amp;" Total",$B$6:$BB$305,ROW($A209)-5,FALSE))</f>
        <v>0</v>
      </c>
      <c r="BD209" s="79">
        <f ca="1">IFERROR(IF(SUMIF($G$6:$BB$6,BD$6&amp;" Total",$G209:$BB209)-(SUMIF($G$6:$BB$6,BD$6&amp;" "&amp;'Input-Func_Class'!$D$22,$G209:$BB209)+IFERROR(SUMIF($G$6:$BB$6,BD$6&amp;" "&amp;'Input-Func_Class'!$E$22,$G209:$BB209),SUMIF($G$6:$BB$6,BD$6&amp;" "&amp;'Input-Func_Class'!$B$24,$G209:$BB209))+SUMIF($G$6:$BB$6,BD$6&amp;" "&amp;'Input-Func_Class'!$F$22,$G209:$BB209))&lt;Check_Limit,0,1),1)</f>
        <v>0</v>
      </c>
      <c r="BE209" s="79">
        <f ca="1">IFERROR(IF(SUMIF($G$6:$BB$6,BE$6&amp;" Total",$G209:$BB209)-(SUMIF($G$6:$BB$6,BE$6&amp;" "&amp;'Input-Func_Class'!$D$22,$G209:$BB209)+IFERROR(SUMIF($G$6:$BB$6,BE$6&amp;" "&amp;'Input-Func_Class'!$E$22,$G209:$BB209),SUMIF($G$6:$BB$6,BE$6&amp;" "&amp;'Input-Func_Class'!$B$24,$G209:$BB209))+SUMIF($G$6:$BB$6,BE$6&amp;" "&amp;'Input-Func_Class'!$F$22,$G209:$BB209))&lt;Check_Limit,0,1),1)</f>
        <v>0</v>
      </c>
      <c r="BF209" s="79">
        <f ca="1">IFERROR(IF(SUMIF($G$6:$BB$6,BF$6&amp;" Total",$G209:$BB209)-(SUMIF($G$6:$BB$6,BF$6&amp;" "&amp;'Input-Func_Class'!$D$22,$G209:$BB209)+IFERROR(SUMIF($G$6:$BB$6,BF$6&amp;" "&amp;'Input-Func_Class'!$E$22,$G209:$BB209),SUMIF($G$6:$BB$6,BF$6&amp;" "&amp;'Input-Func_Class'!$B$24,$G209:$BB209))+SUMIF($G$6:$BB$6,BF$6&amp;" "&amp;'Input-Func_Class'!$F$22,$G209:$BB209))&lt;Check_Limit,0,1),1)</f>
        <v>0</v>
      </c>
      <c r="BG209" s="79">
        <f ca="1">IFERROR(IF(SUMIF($G$6:$BB$6,BG$6&amp;" Total",$G209:$BB209)-(SUMIF($G$6:$BB$6,BG$6&amp;" "&amp;'Input-Func_Class'!$D$22,$G209:$BB209)+IFERROR(SUMIF($G$6:$BB$6,BG$6&amp;" "&amp;'Input-Func_Class'!$E$22,$G209:$BB209),SUMIF($G$6:$BB$6,BG$6&amp;" "&amp;'Input-Func_Class'!$B$24,$G209:$BB209))+SUMIF($G$6:$BB$6,BG$6&amp;" "&amp;'Input-Func_Class'!$F$22,$G209:$BB209))&lt;Check_Limit,0,1),1)</f>
        <v>0</v>
      </c>
      <c r="BH209" s="79">
        <f ca="1">IFERROR(IF(SUMIF($G$6:$BB$6,BH$6&amp;" Total",$G209:$BB209)-(SUMIF($G$6:$BB$6,BH$6&amp;" "&amp;'Input-Func_Class'!$D$22,$G209:$BB209)+IFERROR(SUMIF($G$6:$BB$6,BH$6&amp;" "&amp;'Input-Func_Class'!$E$22,$G209:$BB209),SUMIF($G$6:$BB$6,BH$6&amp;" "&amp;'Input-Func_Class'!$B$24,$G209:$BB209))+SUMIF($G$6:$BB$6,BH$6&amp;" "&amp;'Input-Func_Class'!$F$22,$G209:$BB209))&lt;Check_Limit,0,1),1)</f>
        <v>0</v>
      </c>
      <c r="BI209" s="79">
        <f ca="1">IFERROR(IF(SUMIF($G$6:$BB$6,BI$6&amp;" Total",$G209:$BB209)-(SUMIF($G$6:$BB$6,BI$6&amp;" "&amp;'Input-Func_Class'!$D$22,$G209:$BB209)+IFERROR(SUMIF($G$6:$BB$6,BI$6&amp;" "&amp;'Input-Func_Class'!$E$22,$G209:$BB209),SUMIF($G$6:$BB$6,BI$6&amp;" "&amp;'Input-Func_Class'!$B$24,$G209:$BB209))+SUMIF($G$6:$BB$6,BI$6&amp;" "&amp;'Input-Func_Class'!$F$22,$G209:$BB209))&lt;Check_Limit,0,1),1)</f>
        <v>0</v>
      </c>
      <c r="BJ209" s="79">
        <f ca="1">IFERROR(IF(SUMIF($G$6:$BB$6,BJ$6&amp;" Total",$G209:$BB209)-(SUMIF($G$6:$BB$6,BJ$6&amp;" "&amp;'Input-Func_Class'!$D$22,$G209:$BB209)+IFERROR(SUMIF($G$6:$BB$6,BJ$6&amp;" "&amp;'Input-Func_Class'!$E$22,$G209:$BB209),SUMIF($G$6:$BB$6,BJ$6&amp;" "&amp;'Input-Func_Class'!$B$24,$G209:$BB209))+SUMIF($G$6:$BB$6,BJ$6&amp;" "&amp;'Input-Func_Class'!$F$22,$G209:$BB209))&lt;Check_Limit,0,1),1)</f>
        <v>0</v>
      </c>
      <c r="BK209" s="79">
        <f ca="1">IFERROR(IF(SUMIF($G$6:$BB$6,BK$6&amp;" Total",$G209:$BB209)-(SUMIF($G$6:$BB$6,BK$6&amp;" "&amp;'Input-Func_Class'!$D$22,$G209:$BB209)+IFERROR(SUMIF($G$6:$BB$6,BK$6&amp;" "&amp;'Input-Func_Class'!$E$22,$G209:$BB209),SUMIF($G$6:$BB$6,BK$6&amp;" "&amp;'Input-Func_Class'!$B$24,$G209:$BB209))+SUMIF($G$6:$BB$6,BK$6&amp;" "&amp;'Input-Func_Class'!$F$22,$G209:$BB209))&lt;Check_Limit,0,1),1)</f>
        <v>0</v>
      </c>
      <c r="BL209" s="79">
        <f ca="1">IFERROR(IF(SUMIF($G$6:$BB$6,BL$6&amp;" Total",$G209:$BB209)-(SUMIF($G$6:$BB$6,BL$6&amp;" "&amp;'Input-Func_Class'!$D$22,$G209:$BB209)+IFERROR(SUMIF($G$6:$BB$6,BL$6&amp;" "&amp;'Input-Func_Class'!$E$22,$G209:$BB209),SUMIF($G$6:$BB$6,BL$6&amp;" "&amp;'Input-Func_Class'!$B$24,$G209:$BB209))+SUMIF($G$6:$BB$6,BL$6&amp;" "&amp;'Input-Func_Class'!$F$22,$G209:$BB209))&lt;Check_Limit,0,1),1)</f>
        <v>0</v>
      </c>
      <c r="BM209" s="79">
        <f ca="1">IFERROR(IF(SUMIF($G$6:$BB$6,BM$6&amp;" Total",$G209:$BB209)-(SUMIF($G$6:$BB$6,BM$6&amp;" "&amp;'Input-Func_Class'!$D$22,$G209:$BB209)+IFERROR(SUMIF($G$6:$BB$6,BM$6&amp;" "&amp;'Input-Func_Class'!$E$22,$G209:$BB209),SUMIF($G$6:$BB$6,BM$6&amp;" "&amp;'Input-Func_Class'!$B$24,$G209:$BB209))+SUMIF($G$6:$BB$6,BM$6&amp;" "&amp;'Input-Func_Class'!$F$22,$G209:$BB209))&lt;Check_Limit,0,1),1)</f>
        <v>0</v>
      </c>
      <c r="BN209" s="79">
        <f ca="1">IFERROR(IF(SUMIF($G$6:$BB$6,BN$6&amp;" Total",$G209:$BB209)-(SUMIF($G$6:$BB$6,BN$6&amp;" "&amp;'Input-Func_Class'!$D$22,$G209:$BB209)+IFERROR(SUMIF($G$6:$BB$6,BN$6&amp;" "&amp;'Input-Func_Class'!$E$22,$G209:$BB209),SUMIF($G$6:$BB$6,BN$6&amp;" "&amp;'Input-Func_Class'!$B$24,$G209:$BB209))+SUMIF($G$6:$BB$6,BN$6&amp;" "&amp;'Input-Func_Class'!$F$22,$G209:$BB209))&lt;Check_Limit,0,1),1)</f>
        <v>0</v>
      </c>
      <c r="BO209" s="79">
        <f ca="1">IFERROR(IF(SUMIF($G$6:$BB$6,BO$6&amp;" Total",$G209:$BB209)-(SUMIF($G$6:$BB$6,BO$6&amp;" "&amp;'Input-Func_Class'!$D$22,$G209:$BB209)+IFERROR(SUMIF($G$6:$BB$6,BO$6&amp;" "&amp;'Input-Func_Class'!$E$22,$G209:$BB209),SUMIF($G$6:$BB$6,BO$6&amp;" "&amp;'Input-Func_Class'!$B$24,$G209:$BB209))+SUMIF($G$6:$BB$6,BO$6&amp;" "&amp;'Input-Func_Class'!$F$22,$G209:$BB209))&lt;Check_Limit,0,1),1)</f>
        <v>0</v>
      </c>
    </row>
    <row r="210" spans="1:67" outlineLevel="1">
      <c r="A210" s="113">
        <f>IF(ISBLANK('Input-Accounts'!A210),"",'Input-Accounts'!A210)</f>
        <v>180</v>
      </c>
      <c r="B210" s="79" t="str">
        <f>IF(ISBLANK('Input-Accounts'!B210),"",'Input-Accounts'!B210)</f>
        <v xml:space="preserve">Subtotal - Transmission plant </v>
      </c>
      <c r="C210" s="113" t="str">
        <f>IF(ISBLANK('Input-Accounts'!C210),"",'Input-Accounts'!C210)</f>
        <v/>
      </c>
      <c r="D210" s="144">
        <f>SUBTOTAL(9,D204:D209)</f>
        <v>267646.75902</v>
      </c>
      <c r="E210" s="143">
        <f ca="1">IFERROR(IF(D210="",0,IF(D210=0,0,IF(ABS(D210-SUM(G210,K210,O210,S210,W210,AA210,AE210,AI210,AM210,AQ210,AU210,AY210))&lt;Check_Limit,0,1))),1)</f>
        <v>0</v>
      </c>
      <c r="G210" s="144">
        <f t="shared" ref="G210:BB210" ca="1" si="51">SUBTOTAL(9,G204:G209)</f>
        <v>0</v>
      </c>
      <c r="H210" s="144">
        <f t="shared" ca="1" si="51"/>
        <v>0</v>
      </c>
      <c r="I210" s="144">
        <f t="shared" ca="1" si="51"/>
        <v>0</v>
      </c>
      <c r="J210" s="144">
        <f t="shared" ca="1" si="51"/>
        <v>0</v>
      </c>
      <c r="K210" s="144">
        <f t="shared" ca="1" si="51"/>
        <v>267646.75902</v>
      </c>
      <c r="L210" s="144">
        <f t="shared" ca="1" si="51"/>
        <v>267646.75902</v>
      </c>
      <c r="M210" s="144">
        <f t="shared" ca="1" si="51"/>
        <v>0</v>
      </c>
      <c r="N210" s="144">
        <f t="shared" ca="1" si="51"/>
        <v>0</v>
      </c>
      <c r="O210" s="144">
        <f t="shared" ca="1" si="51"/>
        <v>0</v>
      </c>
      <c r="P210" s="144">
        <f t="shared" ca="1" si="51"/>
        <v>0</v>
      </c>
      <c r="Q210" s="144">
        <f t="shared" ca="1" si="51"/>
        <v>0</v>
      </c>
      <c r="R210" s="144">
        <f t="shared" ca="1" si="51"/>
        <v>0</v>
      </c>
      <c r="S210" s="144">
        <f t="shared" ca="1" si="51"/>
        <v>0</v>
      </c>
      <c r="T210" s="144">
        <f t="shared" ca="1" si="51"/>
        <v>0</v>
      </c>
      <c r="U210" s="144">
        <f t="shared" ca="1" si="51"/>
        <v>0</v>
      </c>
      <c r="V210" s="144">
        <f t="shared" ca="1" si="51"/>
        <v>0</v>
      </c>
      <c r="W210" s="144">
        <f t="shared" ca="1" si="51"/>
        <v>0</v>
      </c>
      <c r="X210" s="144">
        <f t="shared" ca="1" si="51"/>
        <v>0</v>
      </c>
      <c r="Y210" s="144">
        <f t="shared" ca="1" si="51"/>
        <v>0</v>
      </c>
      <c r="Z210" s="144">
        <f t="shared" ca="1" si="51"/>
        <v>0</v>
      </c>
      <c r="AA210" s="144">
        <f t="shared" ca="1" si="51"/>
        <v>0</v>
      </c>
      <c r="AB210" s="144">
        <f t="shared" ca="1" si="51"/>
        <v>0</v>
      </c>
      <c r="AC210" s="144">
        <f t="shared" ca="1" si="51"/>
        <v>0</v>
      </c>
      <c r="AD210" s="144">
        <f t="shared" ca="1" si="51"/>
        <v>0</v>
      </c>
      <c r="AE210" s="144">
        <f t="shared" ca="1" si="51"/>
        <v>0</v>
      </c>
      <c r="AF210" s="144">
        <f t="shared" ca="1" si="51"/>
        <v>0</v>
      </c>
      <c r="AG210" s="144">
        <f t="shared" ca="1" si="51"/>
        <v>0</v>
      </c>
      <c r="AH210" s="144">
        <f t="shared" ca="1" si="51"/>
        <v>0</v>
      </c>
      <c r="AI210" s="144">
        <f t="shared" ca="1" si="51"/>
        <v>0</v>
      </c>
      <c r="AJ210" s="144">
        <f t="shared" ca="1" si="51"/>
        <v>0</v>
      </c>
      <c r="AK210" s="144">
        <f t="shared" ca="1" si="51"/>
        <v>0</v>
      </c>
      <c r="AL210" s="144">
        <f t="shared" ca="1" si="51"/>
        <v>0</v>
      </c>
      <c r="AM210" s="144">
        <f t="shared" ca="1" si="51"/>
        <v>0</v>
      </c>
      <c r="AN210" s="144">
        <f t="shared" ca="1" si="51"/>
        <v>0</v>
      </c>
      <c r="AO210" s="144">
        <f t="shared" ca="1" si="51"/>
        <v>0</v>
      </c>
      <c r="AP210" s="144">
        <f t="shared" ca="1" si="51"/>
        <v>0</v>
      </c>
      <c r="AQ210" s="144">
        <f t="shared" ca="1" si="51"/>
        <v>0</v>
      </c>
      <c r="AR210" s="144">
        <f t="shared" ca="1" si="51"/>
        <v>0</v>
      </c>
      <c r="AS210" s="144">
        <f t="shared" ca="1" si="51"/>
        <v>0</v>
      </c>
      <c r="AT210" s="144">
        <f t="shared" ca="1" si="51"/>
        <v>0</v>
      </c>
      <c r="AU210" s="144">
        <f t="shared" ca="1" si="51"/>
        <v>0</v>
      </c>
      <c r="AV210" s="144">
        <f t="shared" ca="1" si="51"/>
        <v>0</v>
      </c>
      <c r="AW210" s="144">
        <f t="shared" ca="1" si="51"/>
        <v>0</v>
      </c>
      <c r="AX210" s="144">
        <f t="shared" ca="1" si="51"/>
        <v>0</v>
      </c>
      <c r="AY210" s="144">
        <f t="shared" ca="1" si="51"/>
        <v>0</v>
      </c>
      <c r="AZ210" s="144">
        <f t="shared" ca="1" si="51"/>
        <v>0</v>
      </c>
      <c r="BA210" s="144">
        <f t="shared" ca="1" si="51"/>
        <v>0</v>
      </c>
      <c r="BB210" s="144">
        <f t="shared" ca="1" si="51"/>
        <v>0</v>
      </c>
      <c r="BD210" s="79">
        <f ca="1">IFERROR(IF(SUMIF($G$6:$BB$6,BD$6&amp;" Total",$G210:$BB210)-(SUMIF($G$6:$BB$6,BD$6&amp;" "&amp;'Input-Func_Class'!$D$22,$G210:$BB210)+IFERROR(SUMIF($G$6:$BB$6,BD$6&amp;" "&amp;'Input-Func_Class'!$E$22,$G210:$BB210),SUMIF($G$6:$BB$6,BD$6&amp;" "&amp;'Input-Func_Class'!$B$24,$G210:$BB210))+SUMIF($G$6:$BB$6,BD$6&amp;" "&amp;'Input-Func_Class'!$F$22,$G210:$BB210))&lt;Check_Limit,0,1),1)</f>
        <v>0</v>
      </c>
      <c r="BE210" s="79">
        <f ca="1">IFERROR(IF(SUMIF($G$6:$BB$6,BE$6&amp;" Total",$G210:$BB210)-(SUMIF($G$6:$BB$6,BE$6&amp;" "&amp;'Input-Func_Class'!$D$22,$G210:$BB210)+IFERROR(SUMIF($G$6:$BB$6,BE$6&amp;" "&amp;'Input-Func_Class'!$E$22,$G210:$BB210),SUMIF($G$6:$BB$6,BE$6&amp;" "&amp;'Input-Func_Class'!$B$24,$G210:$BB210))+SUMIF($G$6:$BB$6,BE$6&amp;" "&amp;'Input-Func_Class'!$F$22,$G210:$BB210))&lt;Check_Limit,0,1),1)</f>
        <v>0</v>
      </c>
      <c r="BF210" s="79">
        <f ca="1">IFERROR(IF(SUMIF($G$6:$BB$6,BF$6&amp;" Total",$G210:$BB210)-(SUMIF($G$6:$BB$6,BF$6&amp;" "&amp;'Input-Func_Class'!$D$22,$G210:$BB210)+IFERROR(SUMIF($G$6:$BB$6,BF$6&amp;" "&amp;'Input-Func_Class'!$E$22,$G210:$BB210),SUMIF($G$6:$BB$6,BF$6&amp;" "&amp;'Input-Func_Class'!$B$24,$G210:$BB210))+SUMIF($G$6:$BB$6,BF$6&amp;" "&amp;'Input-Func_Class'!$F$22,$G210:$BB210))&lt;Check_Limit,0,1),1)</f>
        <v>0</v>
      </c>
      <c r="BG210" s="79">
        <f ca="1">IFERROR(IF(SUMIF($G$6:$BB$6,BG$6&amp;" Total",$G210:$BB210)-(SUMIF($G$6:$BB$6,BG$6&amp;" "&amp;'Input-Func_Class'!$D$22,$G210:$BB210)+IFERROR(SUMIF($G$6:$BB$6,BG$6&amp;" "&amp;'Input-Func_Class'!$E$22,$G210:$BB210),SUMIF($G$6:$BB$6,BG$6&amp;" "&amp;'Input-Func_Class'!$B$24,$G210:$BB210))+SUMIF($G$6:$BB$6,BG$6&amp;" "&amp;'Input-Func_Class'!$F$22,$G210:$BB210))&lt;Check_Limit,0,1),1)</f>
        <v>0</v>
      </c>
      <c r="BH210" s="79">
        <f ca="1">IFERROR(IF(SUMIF($G$6:$BB$6,BH$6&amp;" Total",$G210:$BB210)-(SUMIF($G$6:$BB$6,BH$6&amp;" "&amp;'Input-Func_Class'!$D$22,$G210:$BB210)+IFERROR(SUMIF($G$6:$BB$6,BH$6&amp;" "&amp;'Input-Func_Class'!$E$22,$G210:$BB210),SUMIF($G$6:$BB$6,BH$6&amp;" "&amp;'Input-Func_Class'!$B$24,$G210:$BB210))+SUMIF($G$6:$BB$6,BH$6&amp;" "&amp;'Input-Func_Class'!$F$22,$G210:$BB210))&lt;Check_Limit,0,1),1)</f>
        <v>0</v>
      </c>
      <c r="BI210" s="79">
        <f ca="1">IFERROR(IF(SUMIF($G$6:$BB$6,BI$6&amp;" Total",$G210:$BB210)-(SUMIF($G$6:$BB$6,BI$6&amp;" "&amp;'Input-Func_Class'!$D$22,$G210:$BB210)+IFERROR(SUMIF($G$6:$BB$6,BI$6&amp;" "&amp;'Input-Func_Class'!$E$22,$G210:$BB210),SUMIF($G$6:$BB$6,BI$6&amp;" "&amp;'Input-Func_Class'!$B$24,$G210:$BB210))+SUMIF($G$6:$BB$6,BI$6&amp;" "&amp;'Input-Func_Class'!$F$22,$G210:$BB210))&lt;Check_Limit,0,1),1)</f>
        <v>0</v>
      </c>
      <c r="BJ210" s="79">
        <f ca="1">IFERROR(IF(SUMIF($G$6:$BB$6,BJ$6&amp;" Total",$G210:$BB210)-(SUMIF($G$6:$BB$6,BJ$6&amp;" "&amp;'Input-Func_Class'!$D$22,$G210:$BB210)+IFERROR(SUMIF($G$6:$BB$6,BJ$6&amp;" "&amp;'Input-Func_Class'!$E$22,$G210:$BB210),SUMIF($G$6:$BB$6,BJ$6&amp;" "&amp;'Input-Func_Class'!$B$24,$G210:$BB210))+SUMIF($G$6:$BB$6,BJ$6&amp;" "&amp;'Input-Func_Class'!$F$22,$G210:$BB210))&lt;Check_Limit,0,1),1)</f>
        <v>0</v>
      </c>
      <c r="BK210" s="79">
        <f ca="1">IFERROR(IF(SUMIF($G$6:$BB$6,BK$6&amp;" Total",$G210:$BB210)-(SUMIF($G$6:$BB$6,BK$6&amp;" "&amp;'Input-Func_Class'!$D$22,$G210:$BB210)+IFERROR(SUMIF($G$6:$BB$6,BK$6&amp;" "&amp;'Input-Func_Class'!$E$22,$G210:$BB210),SUMIF($G$6:$BB$6,BK$6&amp;" "&amp;'Input-Func_Class'!$B$24,$G210:$BB210))+SUMIF($G$6:$BB$6,BK$6&amp;" "&amp;'Input-Func_Class'!$F$22,$G210:$BB210))&lt;Check_Limit,0,1),1)</f>
        <v>0</v>
      </c>
      <c r="BL210" s="79">
        <f ca="1">IFERROR(IF(SUMIF($G$6:$BB$6,BL$6&amp;" Total",$G210:$BB210)-(SUMIF($G$6:$BB$6,BL$6&amp;" "&amp;'Input-Func_Class'!$D$22,$G210:$BB210)+IFERROR(SUMIF($G$6:$BB$6,BL$6&amp;" "&amp;'Input-Func_Class'!$E$22,$G210:$BB210),SUMIF($G$6:$BB$6,BL$6&amp;" "&amp;'Input-Func_Class'!$B$24,$G210:$BB210))+SUMIF($G$6:$BB$6,BL$6&amp;" "&amp;'Input-Func_Class'!$F$22,$G210:$BB210))&lt;Check_Limit,0,1),1)</f>
        <v>0</v>
      </c>
      <c r="BM210" s="79">
        <f ca="1">IFERROR(IF(SUMIF($G$6:$BB$6,BM$6&amp;" Total",$G210:$BB210)-(SUMIF($G$6:$BB$6,BM$6&amp;" "&amp;'Input-Func_Class'!$D$22,$G210:$BB210)+IFERROR(SUMIF($G$6:$BB$6,BM$6&amp;" "&amp;'Input-Func_Class'!$E$22,$G210:$BB210),SUMIF($G$6:$BB$6,BM$6&amp;" "&amp;'Input-Func_Class'!$B$24,$G210:$BB210))+SUMIF($G$6:$BB$6,BM$6&amp;" "&amp;'Input-Func_Class'!$F$22,$G210:$BB210))&lt;Check_Limit,0,1),1)</f>
        <v>0</v>
      </c>
      <c r="BN210" s="79">
        <f ca="1">IFERROR(IF(SUMIF($G$6:$BB$6,BN$6&amp;" Total",$G210:$BB210)-(SUMIF($G$6:$BB$6,BN$6&amp;" "&amp;'Input-Func_Class'!$D$22,$G210:$BB210)+IFERROR(SUMIF($G$6:$BB$6,BN$6&amp;" "&amp;'Input-Func_Class'!$E$22,$G210:$BB210),SUMIF($G$6:$BB$6,BN$6&amp;" "&amp;'Input-Func_Class'!$B$24,$G210:$BB210))+SUMIF($G$6:$BB$6,BN$6&amp;" "&amp;'Input-Func_Class'!$F$22,$G210:$BB210))&lt;Check_Limit,0,1),1)</f>
        <v>0</v>
      </c>
      <c r="BO210" s="79">
        <f ca="1">IFERROR(IF(SUMIF($G$6:$BB$6,BO$6&amp;" Total",$G210:$BB210)-(SUMIF($G$6:$BB$6,BO$6&amp;" "&amp;'Input-Func_Class'!$D$22,$G210:$BB210)+IFERROR(SUMIF($G$6:$BB$6,BO$6&amp;" "&amp;'Input-Func_Class'!$E$22,$G210:$BB210),SUMIF($G$6:$BB$6,BO$6&amp;" "&amp;'Input-Func_Class'!$B$24,$G210:$BB210))+SUMIF($G$6:$BB$6,BO$6&amp;" "&amp;'Input-Func_Class'!$F$22,$G210:$BB210))&lt;Check_Limit,0,1),1)</f>
        <v>0</v>
      </c>
    </row>
    <row r="211" spans="1:67" outlineLevel="1">
      <c r="A211" s="113" t="str">
        <f>IF(ISBLANK('Input-Accounts'!A211),"",'Input-Accounts'!A211)</f>
        <v/>
      </c>
      <c r="B211" s="17" t="str">
        <f>IF(ISBLANK('Input-Accounts'!B211),"",'Input-Accounts'!B211)</f>
        <v/>
      </c>
      <c r="C211" s="113" t="str">
        <f>IF(ISBLANK('Input-Accounts'!C211),"",'Input-Accounts'!C211)</f>
        <v/>
      </c>
      <c r="D211" s="143"/>
      <c r="E211" s="143">
        <f t="shared" ref="E211:E237" si="52">IFERROR(IF(D211="",0,IF(D211=0,0,IF(ABS(D211-SUM(G211,K211,O211,S211,W211,AA211,AE211,AI211,AM211,AQ211,AU211,AY211))&lt;Check_Limit,0,1))),1)</f>
        <v>0</v>
      </c>
      <c r="F211" s="89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D211" s="79">
        <f>IFERROR(IF(SUMIF($G$6:$BB$6,BD$6&amp;" Total",$G211:$BB211)-(SUMIF($G$6:$BB$6,BD$6&amp;" "&amp;'Input-Func_Class'!$D$22,$G211:$BB211)+IFERROR(SUMIF($G$6:$BB$6,BD$6&amp;" "&amp;'Input-Func_Class'!$E$22,$G211:$BB211),SUMIF($G$6:$BB$6,BD$6&amp;" "&amp;'Input-Func_Class'!$B$24,$G211:$BB211))+SUMIF($G$6:$BB$6,BD$6&amp;" "&amp;'Input-Func_Class'!$F$22,$G211:$BB211))&lt;Check_Limit,0,1),1)</f>
        <v>0</v>
      </c>
      <c r="BE211" s="79">
        <f>IFERROR(IF(SUMIF($G$6:$BB$6,BE$6&amp;" Total",$G211:$BB211)-(SUMIF($G$6:$BB$6,BE$6&amp;" "&amp;'Input-Func_Class'!$D$22,$G211:$BB211)+IFERROR(SUMIF($G$6:$BB$6,BE$6&amp;" "&amp;'Input-Func_Class'!$E$22,$G211:$BB211),SUMIF($G$6:$BB$6,BE$6&amp;" "&amp;'Input-Func_Class'!$B$24,$G211:$BB211))+SUMIF($G$6:$BB$6,BE$6&amp;" "&amp;'Input-Func_Class'!$F$22,$G211:$BB211))&lt;Check_Limit,0,1),1)</f>
        <v>0</v>
      </c>
      <c r="BF211" s="79">
        <f>IFERROR(IF(SUMIF($G$6:$BB$6,BF$6&amp;" Total",$G211:$BB211)-(SUMIF($G$6:$BB$6,BF$6&amp;" "&amp;'Input-Func_Class'!$D$22,$G211:$BB211)+IFERROR(SUMIF($G$6:$BB$6,BF$6&amp;" "&amp;'Input-Func_Class'!$E$22,$G211:$BB211),SUMIF($G$6:$BB$6,BF$6&amp;" "&amp;'Input-Func_Class'!$B$24,$G211:$BB211))+SUMIF($G$6:$BB$6,BF$6&amp;" "&amp;'Input-Func_Class'!$F$22,$G211:$BB211))&lt;Check_Limit,0,1),1)</f>
        <v>0</v>
      </c>
      <c r="BG211" s="79">
        <f>IFERROR(IF(SUMIF($G$6:$BB$6,BG$6&amp;" Total",$G211:$BB211)-(SUMIF($G$6:$BB$6,BG$6&amp;" "&amp;'Input-Func_Class'!$D$22,$G211:$BB211)+IFERROR(SUMIF($G$6:$BB$6,BG$6&amp;" "&amp;'Input-Func_Class'!$E$22,$G211:$BB211),SUMIF($G$6:$BB$6,BG$6&amp;" "&amp;'Input-Func_Class'!$B$24,$G211:$BB211))+SUMIF($G$6:$BB$6,BG$6&amp;" "&amp;'Input-Func_Class'!$F$22,$G211:$BB211))&lt;Check_Limit,0,1),1)</f>
        <v>0</v>
      </c>
      <c r="BH211" s="79">
        <f>IFERROR(IF(SUMIF($G$6:$BB$6,BH$6&amp;" Total",$G211:$BB211)-(SUMIF($G$6:$BB$6,BH$6&amp;" "&amp;'Input-Func_Class'!$D$22,$G211:$BB211)+IFERROR(SUMIF($G$6:$BB$6,BH$6&amp;" "&amp;'Input-Func_Class'!$E$22,$G211:$BB211),SUMIF($G$6:$BB$6,BH$6&amp;" "&amp;'Input-Func_Class'!$B$24,$G211:$BB211))+SUMIF($G$6:$BB$6,BH$6&amp;" "&amp;'Input-Func_Class'!$F$22,$G211:$BB211))&lt;Check_Limit,0,1),1)</f>
        <v>0</v>
      </c>
      <c r="BI211" s="79">
        <f>IFERROR(IF(SUMIF($G$6:$BB$6,BI$6&amp;" Total",$G211:$BB211)-(SUMIF($G$6:$BB$6,BI$6&amp;" "&amp;'Input-Func_Class'!$D$22,$G211:$BB211)+IFERROR(SUMIF($G$6:$BB$6,BI$6&amp;" "&amp;'Input-Func_Class'!$E$22,$G211:$BB211),SUMIF($G$6:$BB$6,BI$6&amp;" "&amp;'Input-Func_Class'!$B$24,$G211:$BB211))+SUMIF($G$6:$BB$6,BI$6&amp;" "&amp;'Input-Func_Class'!$F$22,$G211:$BB211))&lt;Check_Limit,0,1),1)</f>
        <v>0</v>
      </c>
      <c r="BJ211" s="79">
        <f>IFERROR(IF(SUMIF($G$6:$BB$6,BJ$6&amp;" Total",$G211:$BB211)-(SUMIF($G$6:$BB$6,BJ$6&amp;" "&amp;'Input-Func_Class'!$D$22,$G211:$BB211)+IFERROR(SUMIF($G$6:$BB$6,BJ$6&amp;" "&amp;'Input-Func_Class'!$E$22,$G211:$BB211),SUMIF($G$6:$BB$6,BJ$6&amp;" "&amp;'Input-Func_Class'!$B$24,$G211:$BB211))+SUMIF($G$6:$BB$6,BJ$6&amp;" "&amp;'Input-Func_Class'!$F$22,$G211:$BB211))&lt;Check_Limit,0,1),1)</f>
        <v>0</v>
      </c>
      <c r="BK211" s="79">
        <f>IFERROR(IF(SUMIF($G$6:$BB$6,BK$6&amp;" Total",$G211:$BB211)-(SUMIF($G$6:$BB$6,BK$6&amp;" "&amp;'Input-Func_Class'!$D$22,$G211:$BB211)+IFERROR(SUMIF($G$6:$BB$6,BK$6&amp;" "&amp;'Input-Func_Class'!$E$22,$G211:$BB211),SUMIF($G$6:$BB$6,BK$6&amp;" "&amp;'Input-Func_Class'!$B$24,$G211:$BB211))+SUMIF($G$6:$BB$6,BK$6&amp;" "&amp;'Input-Func_Class'!$F$22,$G211:$BB211))&lt;Check_Limit,0,1),1)</f>
        <v>0</v>
      </c>
      <c r="BL211" s="79">
        <f>IFERROR(IF(SUMIF($G$6:$BB$6,BL$6&amp;" Total",$G211:$BB211)-(SUMIF($G$6:$BB$6,BL$6&amp;" "&amp;'Input-Func_Class'!$D$22,$G211:$BB211)+IFERROR(SUMIF($G$6:$BB$6,BL$6&amp;" "&amp;'Input-Func_Class'!$E$22,$G211:$BB211),SUMIF($G$6:$BB$6,BL$6&amp;" "&amp;'Input-Func_Class'!$B$24,$G211:$BB211))+SUMIF($G$6:$BB$6,BL$6&amp;" "&amp;'Input-Func_Class'!$F$22,$G211:$BB211))&lt;Check_Limit,0,1),1)</f>
        <v>0</v>
      </c>
      <c r="BM211" s="79">
        <f>IFERROR(IF(SUMIF($G$6:$BB$6,BM$6&amp;" Total",$G211:$BB211)-(SUMIF($G$6:$BB$6,BM$6&amp;" "&amp;'Input-Func_Class'!$D$22,$G211:$BB211)+IFERROR(SUMIF($G$6:$BB$6,BM$6&amp;" "&amp;'Input-Func_Class'!$E$22,$G211:$BB211),SUMIF($G$6:$BB$6,BM$6&amp;" "&amp;'Input-Func_Class'!$B$24,$G211:$BB211))+SUMIF($G$6:$BB$6,BM$6&amp;" "&amp;'Input-Func_Class'!$F$22,$G211:$BB211))&lt;Check_Limit,0,1),1)</f>
        <v>0</v>
      </c>
      <c r="BN211" s="79">
        <f>IFERROR(IF(SUMIF($G$6:$BB$6,BN$6&amp;" Total",$G211:$BB211)-(SUMIF($G$6:$BB$6,BN$6&amp;" "&amp;'Input-Func_Class'!$D$22,$G211:$BB211)+IFERROR(SUMIF($G$6:$BB$6,BN$6&amp;" "&amp;'Input-Func_Class'!$E$22,$G211:$BB211),SUMIF($G$6:$BB$6,BN$6&amp;" "&amp;'Input-Func_Class'!$B$24,$G211:$BB211))+SUMIF($G$6:$BB$6,BN$6&amp;" "&amp;'Input-Func_Class'!$F$22,$G211:$BB211))&lt;Check_Limit,0,1),1)</f>
        <v>0</v>
      </c>
      <c r="BO211" s="79">
        <f>IFERROR(IF(SUMIF($G$6:$BB$6,BO$6&amp;" Total",$G211:$BB211)-(SUMIF($G$6:$BB$6,BO$6&amp;" "&amp;'Input-Func_Class'!$D$22,$G211:$BB211)+IFERROR(SUMIF($G$6:$BB$6,BO$6&amp;" "&amp;'Input-Func_Class'!$E$22,$G211:$BB211),SUMIF($G$6:$BB$6,BO$6&amp;" "&amp;'Input-Func_Class'!$B$24,$G211:$BB211))+SUMIF($G$6:$BB$6,BO$6&amp;" "&amp;'Input-Func_Class'!$F$22,$G211:$BB211))&lt;Check_Limit,0,1),1)</f>
        <v>0</v>
      </c>
    </row>
    <row r="212" spans="1:67" outlineLevel="1">
      <c r="A212" s="113">
        <f>IF(ISBLANK('Input-Accounts'!A212),"",'Input-Accounts'!A212)</f>
        <v>181</v>
      </c>
      <c r="B212" s="81" t="str">
        <f>IF(ISBLANK('Input-Accounts'!B212),"",'Input-Accounts'!B212)</f>
        <v>Distribution Plant</v>
      </c>
      <c r="C212" s="113" t="str">
        <f>IF(ISBLANK('Input-Accounts'!C212),"",'Input-Accounts'!C212)</f>
        <v/>
      </c>
      <c r="D212" s="143"/>
      <c r="E212" s="143">
        <f t="shared" si="52"/>
        <v>0</v>
      </c>
      <c r="F212" s="89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43"/>
      <c r="AY212" s="143"/>
      <c r="AZ212" s="143"/>
      <c r="BA212" s="143"/>
      <c r="BB212" s="143"/>
      <c r="BD212" s="79">
        <f>IFERROR(IF(SUMIF($G$6:$BB$6,BD$6&amp;" Total",$G212:$BB212)-(SUMIF($G$6:$BB$6,BD$6&amp;" "&amp;'Input-Func_Class'!$D$22,$G212:$BB212)+IFERROR(SUMIF($G$6:$BB$6,BD$6&amp;" "&amp;'Input-Func_Class'!$E$22,$G212:$BB212),SUMIF($G$6:$BB$6,BD$6&amp;" "&amp;'Input-Func_Class'!$B$24,$G212:$BB212))+SUMIF($G$6:$BB$6,BD$6&amp;" "&amp;'Input-Func_Class'!$F$22,$G212:$BB212))&lt;Check_Limit,0,1),1)</f>
        <v>0</v>
      </c>
      <c r="BE212" s="79">
        <f>IFERROR(IF(SUMIF($G$6:$BB$6,BE$6&amp;" Total",$G212:$BB212)-(SUMIF($G$6:$BB$6,BE$6&amp;" "&amp;'Input-Func_Class'!$D$22,$G212:$BB212)+IFERROR(SUMIF($G$6:$BB$6,BE$6&amp;" "&amp;'Input-Func_Class'!$E$22,$G212:$BB212),SUMIF($G$6:$BB$6,BE$6&amp;" "&amp;'Input-Func_Class'!$B$24,$G212:$BB212))+SUMIF($G$6:$BB$6,BE$6&amp;" "&amp;'Input-Func_Class'!$F$22,$G212:$BB212))&lt;Check_Limit,0,1),1)</f>
        <v>0</v>
      </c>
      <c r="BF212" s="79">
        <f>IFERROR(IF(SUMIF($G$6:$BB$6,BF$6&amp;" Total",$G212:$BB212)-(SUMIF($G$6:$BB$6,BF$6&amp;" "&amp;'Input-Func_Class'!$D$22,$G212:$BB212)+IFERROR(SUMIF($G$6:$BB$6,BF$6&amp;" "&amp;'Input-Func_Class'!$E$22,$G212:$BB212),SUMIF($G$6:$BB$6,BF$6&amp;" "&amp;'Input-Func_Class'!$B$24,$G212:$BB212))+SUMIF($G$6:$BB$6,BF$6&amp;" "&amp;'Input-Func_Class'!$F$22,$G212:$BB212))&lt;Check_Limit,0,1),1)</f>
        <v>0</v>
      </c>
      <c r="BG212" s="79">
        <f>IFERROR(IF(SUMIF($G$6:$BB$6,BG$6&amp;" Total",$G212:$BB212)-(SUMIF($G$6:$BB$6,BG$6&amp;" "&amp;'Input-Func_Class'!$D$22,$G212:$BB212)+IFERROR(SUMIF($G$6:$BB$6,BG$6&amp;" "&amp;'Input-Func_Class'!$E$22,$G212:$BB212),SUMIF($G$6:$BB$6,BG$6&amp;" "&amp;'Input-Func_Class'!$B$24,$G212:$BB212))+SUMIF($G$6:$BB$6,BG$6&amp;" "&amp;'Input-Func_Class'!$F$22,$G212:$BB212))&lt;Check_Limit,0,1),1)</f>
        <v>0</v>
      </c>
      <c r="BH212" s="79">
        <f>IFERROR(IF(SUMIF($G$6:$BB$6,BH$6&amp;" Total",$G212:$BB212)-(SUMIF($G$6:$BB$6,BH$6&amp;" "&amp;'Input-Func_Class'!$D$22,$G212:$BB212)+IFERROR(SUMIF($G$6:$BB$6,BH$6&amp;" "&amp;'Input-Func_Class'!$E$22,$G212:$BB212),SUMIF($G$6:$BB$6,BH$6&amp;" "&amp;'Input-Func_Class'!$B$24,$G212:$BB212))+SUMIF($G$6:$BB$6,BH$6&amp;" "&amp;'Input-Func_Class'!$F$22,$G212:$BB212))&lt;Check_Limit,0,1),1)</f>
        <v>0</v>
      </c>
      <c r="BI212" s="79">
        <f>IFERROR(IF(SUMIF($G$6:$BB$6,BI$6&amp;" Total",$G212:$BB212)-(SUMIF($G$6:$BB$6,BI$6&amp;" "&amp;'Input-Func_Class'!$D$22,$G212:$BB212)+IFERROR(SUMIF($G$6:$BB$6,BI$6&amp;" "&amp;'Input-Func_Class'!$E$22,$G212:$BB212),SUMIF($G$6:$BB$6,BI$6&amp;" "&amp;'Input-Func_Class'!$B$24,$G212:$BB212))+SUMIF($G$6:$BB$6,BI$6&amp;" "&amp;'Input-Func_Class'!$F$22,$G212:$BB212))&lt;Check_Limit,0,1),1)</f>
        <v>0</v>
      </c>
      <c r="BJ212" s="79">
        <f>IFERROR(IF(SUMIF($G$6:$BB$6,BJ$6&amp;" Total",$G212:$BB212)-(SUMIF($G$6:$BB$6,BJ$6&amp;" "&amp;'Input-Func_Class'!$D$22,$G212:$BB212)+IFERROR(SUMIF($G$6:$BB$6,BJ$6&amp;" "&amp;'Input-Func_Class'!$E$22,$G212:$BB212),SUMIF($G$6:$BB$6,BJ$6&amp;" "&amp;'Input-Func_Class'!$B$24,$G212:$BB212))+SUMIF($G$6:$BB$6,BJ$6&amp;" "&amp;'Input-Func_Class'!$F$22,$G212:$BB212))&lt;Check_Limit,0,1),1)</f>
        <v>0</v>
      </c>
      <c r="BK212" s="79">
        <f>IFERROR(IF(SUMIF($G$6:$BB$6,BK$6&amp;" Total",$G212:$BB212)-(SUMIF($G$6:$BB$6,BK$6&amp;" "&amp;'Input-Func_Class'!$D$22,$G212:$BB212)+IFERROR(SUMIF($G$6:$BB$6,BK$6&amp;" "&amp;'Input-Func_Class'!$E$22,$G212:$BB212),SUMIF($G$6:$BB$6,BK$6&amp;" "&amp;'Input-Func_Class'!$B$24,$G212:$BB212))+SUMIF($G$6:$BB$6,BK$6&amp;" "&amp;'Input-Func_Class'!$F$22,$G212:$BB212))&lt;Check_Limit,0,1),1)</f>
        <v>0</v>
      </c>
      <c r="BL212" s="79">
        <f>IFERROR(IF(SUMIF($G$6:$BB$6,BL$6&amp;" Total",$G212:$BB212)-(SUMIF($G$6:$BB$6,BL$6&amp;" "&amp;'Input-Func_Class'!$D$22,$G212:$BB212)+IFERROR(SUMIF($G$6:$BB$6,BL$6&amp;" "&amp;'Input-Func_Class'!$E$22,$G212:$BB212),SUMIF($G$6:$BB$6,BL$6&amp;" "&amp;'Input-Func_Class'!$B$24,$G212:$BB212))+SUMIF($G$6:$BB$6,BL$6&amp;" "&amp;'Input-Func_Class'!$F$22,$G212:$BB212))&lt;Check_Limit,0,1),1)</f>
        <v>0</v>
      </c>
      <c r="BM212" s="79">
        <f>IFERROR(IF(SUMIF($G$6:$BB$6,BM$6&amp;" Total",$G212:$BB212)-(SUMIF($G$6:$BB$6,BM$6&amp;" "&amp;'Input-Func_Class'!$D$22,$G212:$BB212)+IFERROR(SUMIF($G$6:$BB$6,BM$6&amp;" "&amp;'Input-Func_Class'!$E$22,$G212:$BB212),SUMIF($G$6:$BB$6,BM$6&amp;" "&amp;'Input-Func_Class'!$B$24,$G212:$BB212))+SUMIF($G$6:$BB$6,BM$6&amp;" "&amp;'Input-Func_Class'!$F$22,$G212:$BB212))&lt;Check_Limit,0,1),1)</f>
        <v>0</v>
      </c>
      <c r="BN212" s="79">
        <f>IFERROR(IF(SUMIF($G$6:$BB$6,BN$6&amp;" Total",$G212:$BB212)-(SUMIF($G$6:$BB$6,BN$6&amp;" "&amp;'Input-Func_Class'!$D$22,$G212:$BB212)+IFERROR(SUMIF($G$6:$BB$6,BN$6&amp;" "&amp;'Input-Func_Class'!$E$22,$G212:$BB212),SUMIF($G$6:$BB$6,BN$6&amp;" "&amp;'Input-Func_Class'!$B$24,$G212:$BB212))+SUMIF($G$6:$BB$6,BN$6&amp;" "&amp;'Input-Func_Class'!$F$22,$G212:$BB212))&lt;Check_Limit,0,1),1)</f>
        <v>0</v>
      </c>
      <c r="BO212" s="79">
        <f>IFERROR(IF(SUMIF($G$6:$BB$6,BO$6&amp;" Total",$G212:$BB212)-(SUMIF($G$6:$BB$6,BO$6&amp;" "&amp;'Input-Func_Class'!$D$22,$G212:$BB212)+IFERROR(SUMIF($G$6:$BB$6,BO$6&amp;" "&amp;'Input-Func_Class'!$E$22,$G212:$BB212),SUMIF($G$6:$BB$6,BO$6&amp;" "&amp;'Input-Func_Class'!$B$24,$G212:$BB212))+SUMIF($G$6:$BB$6,BO$6&amp;" "&amp;'Input-Func_Class'!$F$22,$G212:$BB212))&lt;Check_Limit,0,1),1)</f>
        <v>0</v>
      </c>
    </row>
    <row r="213" spans="1:67" outlineLevel="1">
      <c r="A213" s="113">
        <f>IF(ISBLANK('Input-Accounts'!A213),"",'Input-Accounts'!A213)</f>
        <v>182</v>
      </c>
      <c r="B213" s="17" t="str">
        <f>IF(ISBLANK('Input-Accounts'!B213),"",'Input-Accounts'!B213)</f>
        <v>Land and Land Rights</v>
      </c>
      <c r="C213" s="113">
        <f>IF(ISBLANK('Input-Accounts'!C213),"",'Input-Accounts'!C213)</f>
        <v>374</v>
      </c>
      <c r="D213" s="143">
        <f>Functionalization!$D213</f>
        <v>35102.118348000004</v>
      </c>
      <c r="E213" s="143">
        <f t="shared" ca="1" si="52"/>
        <v>0</v>
      </c>
      <c r="F213" s="89" t="str">
        <f>IF($D213=0,"-",IF('Input-Accounts'!$E213&lt;&gt;0,'Input-Accounts'!$E213,'Input-Accounts'!$G213))</f>
        <v>INT_DIST-MAINS</v>
      </c>
      <c r="G213" s="143">
        <f ca="1">IF(G$5&lt;&gt;"",HLOOKUP(G$5,Functionalization!$G$6:$R$305,ROW($A213)-5,FALSE),IFERROR(INDEX(G$269:G$305,MATCH($F213,$B$269:$B$305,0))/VLOOKUP($F213,$B$269:$BB$305,MATCH(LEFT(TRIM(G$6),FIND("~",SUBSTITUTE(G$6,"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213))*HLOOKUP(LEFT(TRIM(G$6),FIND("~",SUBSTITUTE(G$6," ","~",LEN(TRIM(G$6))-LEN(SUBSTITUTE(TRIM(G$6)," ",""))))-1)&amp;" Total",$B$6:$BB$305,ROW($A213)-5,FALSE))</f>
        <v>0</v>
      </c>
      <c r="H213" s="143">
        <f ca="1">IF(H$5&lt;&gt;"",HLOOKUP(H$5,Functionalization!$G$6:$R$305,ROW($A213)-5,FALSE),IFERROR(INDEX(H$269:H$305,MATCH($F213,$B$269:$B$305,0))/VLOOKUP($F213,$B$269:$BB$305,MATCH(LEFT(TRIM(H$6),FIND("~",SUBSTITUTE(H$6,"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213))*HLOOKUP(LEFT(TRIM(H$6),FIND("~",SUBSTITUTE(H$6," ","~",LEN(TRIM(H$6))-LEN(SUBSTITUTE(TRIM(H$6)," ",""))))-1)&amp;" Total",$B$6:$BB$305,ROW($A213)-5,FALSE))</f>
        <v>0</v>
      </c>
      <c r="I213" s="143">
        <f ca="1">IF(I$5&lt;&gt;"",HLOOKUP(I$5,Functionalization!$G$6:$R$305,ROW($A213)-5,FALSE),IFERROR(INDEX(I$269:I$305,MATCH($F213,$B$269:$B$305,0))/VLOOKUP($F213,$B$269:$BB$305,MATCH(LEFT(TRIM(I$6),FIND("~",SUBSTITUTE(I$6,"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213))*HLOOKUP(LEFT(TRIM(I$6),FIND("~",SUBSTITUTE(I$6," ","~",LEN(TRIM(I$6))-LEN(SUBSTITUTE(TRIM(I$6)," ",""))))-1)&amp;" Total",$B$6:$BB$305,ROW($A213)-5,FALSE))</f>
        <v>0</v>
      </c>
      <c r="J213" s="143">
        <f ca="1">IF(J$5&lt;&gt;"",HLOOKUP(J$5,Functionalization!$G$6:$R$305,ROW($A213)-5,FALSE),IFERROR(INDEX(J$269:J$305,MATCH($F213,$B$269:$B$305,0))/VLOOKUP($F213,$B$269:$BB$305,MATCH(LEFT(TRIM(J$6),FIND("~",SUBSTITUTE(J$6,"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213))*HLOOKUP(LEFT(TRIM(J$6),FIND("~",SUBSTITUTE(J$6," ","~",LEN(TRIM(J$6))-LEN(SUBSTITUTE(TRIM(J$6)," ",""))))-1)&amp;" Total",$B$6:$BB$305,ROW($A213)-5,FALSE))</f>
        <v>0</v>
      </c>
      <c r="K213" s="143">
        <f ca="1">IF(K$5&lt;&gt;"",HLOOKUP(K$5,Functionalization!$G$6:$R$305,ROW($A213)-5,FALSE),IFERROR(INDEX(K$269:K$305,MATCH($F213,$B$269:$B$305,0))/VLOOKUP($F213,$B$269:$BB$305,MATCH(LEFT(TRIM(K$6),FIND("~",SUBSTITUTE(K$6,"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213))*HLOOKUP(LEFT(TRIM(K$6),FIND("~",SUBSTITUTE(K$6," ","~",LEN(TRIM(K$6))-LEN(SUBSTITUTE(TRIM(K$6)," ",""))))-1)&amp;" Total",$B$6:$BB$305,ROW($A213)-5,FALSE))</f>
        <v>0</v>
      </c>
      <c r="L213" s="143">
        <f ca="1">IF(L$5&lt;&gt;"",HLOOKUP(L$5,Functionalization!$G$6:$R$305,ROW($A213)-5,FALSE),IFERROR(INDEX(L$269:L$305,MATCH($F213,$B$269:$B$305,0))/VLOOKUP($F213,$B$269:$BB$305,MATCH(LEFT(TRIM(L$6),FIND("~",SUBSTITUTE(L$6,"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213))*HLOOKUP(LEFT(TRIM(L$6),FIND("~",SUBSTITUTE(L$6," ","~",LEN(TRIM(L$6))-LEN(SUBSTITUTE(TRIM(L$6)," ",""))))-1)&amp;" Total",$B$6:$BB$305,ROW($A213)-5,FALSE))</f>
        <v>0</v>
      </c>
      <c r="M213" s="143">
        <f ca="1">IF(M$5&lt;&gt;"",HLOOKUP(M$5,Functionalization!$G$6:$R$305,ROW($A213)-5,FALSE),IFERROR(INDEX(M$269:M$305,MATCH($F213,$B$269:$B$305,0))/VLOOKUP($F213,$B$269:$BB$305,MATCH(LEFT(TRIM(M$6),FIND("~",SUBSTITUTE(M$6,"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213))*HLOOKUP(LEFT(TRIM(M$6),FIND("~",SUBSTITUTE(M$6," ","~",LEN(TRIM(M$6))-LEN(SUBSTITUTE(TRIM(M$6)," ",""))))-1)&amp;" Total",$B$6:$BB$305,ROW($A213)-5,FALSE))</f>
        <v>0</v>
      </c>
      <c r="N213" s="143">
        <f ca="1">IF(N$5&lt;&gt;"",HLOOKUP(N$5,Functionalization!$G$6:$R$305,ROW($A213)-5,FALSE),IFERROR(INDEX(N$269:N$305,MATCH($F213,$B$269:$B$305,0))/VLOOKUP($F213,$B$269:$BB$305,MATCH(LEFT(TRIM(N$6),FIND("~",SUBSTITUTE(N$6,"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213))*HLOOKUP(LEFT(TRIM(N$6),FIND("~",SUBSTITUTE(N$6," ","~",LEN(TRIM(N$6))-LEN(SUBSTITUTE(TRIM(N$6)," ",""))))-1)&amp;" Total",$B$6:$BB$305,ROW($A213)-5,FALSE))</f>
        <v>0</v>
      </c>
      <c r="O213" s="143">
        <f ca="1">IF(O$5&lt;&gt;"",HLOOKUP(O$5,Functionalization!$G$6:$R$305,ROW($A213)-5,FALSE),IFERROR(INDEX(O$269:O$305,MATCH($F213,$B$269:$B$305,0))/VLOOKUP($F213,$B$269:$BB$305,MATCH(LEFT(TRIM(O$6),FIND("~",SUBSTITUTE(O$6,"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213))*HLOOKUP(LEFT(TRIM(O$6),FIND("~",SUBSTITUTE(O$6," ","~",LEN(TRIM(O$6))-LEN(SUBSTITUTE(TRIM(O$6)," ",""))))-1)&amp;" Total",$B$6:$BB$305,ROW($A213)-5,FALSE))</f>
        <v>35102.118348000004</v>
      </c>
      <c r="P213" s="143">
        <f ca="1">IF(P$5&lt;&gt;"",HLOOKUP(P$5,Functionalization!$G$6:$R$305,ROW($A213)-5,FALSE),IFERROR(INDEX(P$269:P$305,MATCH($F213,$B$269:$B$305,0))/VLOOKUP($F213,$B$269:$BB$305,MATCH(LEFT(TRIM(P$6),FIND("~",SUBSTITUTE(P$6,"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213))*HLOOKUP(LEFT(TRIM(P$6),FIND("~",SUBSTITUTE(P$6," ","~",LEN(TRIM(P$6))-LEN(SUBSTITUTE(TRIM(P$6)," ",""))))-1)&amp;" Total",$B$6:$BB$305,ROW($A213)-5,FALSE))</f>
        <v>35102.118348000004</v>
      </c>
      <c r="Q213" s="143">
        <f ca="1">IF(Q$5&lt;&gt;"",HLOOKUP(Q$5,Functionalization!$G$6:$R$305,ROW($A213)-5,FALSE),IFERROR(INDEX(Q$269:Q$305,MATCH($F213,$B$269:$B$305,0))/VLOOKUP($F213,$B$269:$BB$305,MATCH(LEFT(TRIM(Q$6),FIND("~",SUBSTITUTE(Q$6,"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213))*HLOOKUP(LEFT(TRIM(Q$6),FIND("~",SUBSTITUTE(Q$6," ","~",LEN(TRIM(Q$6))-LEN(SUBSTITUTE(TRIM(Q$6)," ",""))))-1)&amp;" Total",$B$6:$BB$305,ROW($A213)-5,FALSE))</f>
        <v>0</v>
      </c>
      <c r="R213" s="143">
        <f ca="1">IF(R$5&lt;&gt;"",HLOOKUP(R$5,Functionalization!$G$6:$R$305,ROW($A213)-5,FALSE),IFERROR(INDEX(R$269:R$305,MATCH($F213,$B$269:$B$305,0))/VLOOKUP($F213,$B$269:$BB$305,MATCH(LEFT(TRIM(R$6),FIND("~",SUBSTITUTE(R$6,"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213))*HLOOKUP(LEFT(TRIM(R$6),FIND("~",SUBSTITUTE(R$6," ","~",LEN(TRIM(R$6))-LEN(SUBSTITUTE(TRIM(R$6)," ",""))))-1)&amp;" Total",$B$6:$BB$305,ROW($A213)-5,FALSE))</f>
        <v>0</v>
      </c>
      <c r="S213" s="143">
        <f ca="1">IF(S$5&lt;&gt;"",HLOOKUP(S$5,Functionalization!$G$6:$R$305,ROW($A213)-5,FALSE),IFERROR(INDEX(S$269:S$305,MATCH($F213,$B$269:$B$305,0))/VLOOKUP($F213,$B$269:$BB$305,MATCH(LEFT(TRIM(S$6),FIND("~",SUBSTITUTE(S$6,"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213))*HLOOKUP(LEFT(TRIM(S$6),FIND("~",SUBSTITUTE(S$6," ","~",LEN(TRIM(S$6))-LEN(SUBSTITUTE(TRIM(S$6)," ",""))))-1)&amp;" Total",$B$6:$BB$305,ROW($A213)-5,FALSE))</f>
        <v>0</v>
      </c>
      <c r="T213" s="143">
        <f ca="1">IF(T$5&lt;&gt;"",HLOOKUP(T$5,Functionalization!$G$6:$R$305,ROW($A213)-5,FALSE),IFERROR(INDEX(T$269:T$305,MATCH($F213,$B$269:$B$305,0))/VLOOKUP($F213,$B$269:$BB$305,MATCH(LEFT(TRIM(T$6),FIND("~",SUBSTITUTE(T$6,"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213))*HLOOKUP(LEFT(TRIM(T$6),FIND("~",SUBSTITUTE(T$6," ","~",LEN(TRIM(T$6))-LEN(SUBSTITUTE(TRIM(T$6)," ",""))))-1)&amp;" Total",$B$6:$BB$305,ROW($A213)-5,FALSE))</f>
        <v>0</v>
      </c>
      <c r="U213" s="143">
        <f ca="1">IF(U$5&lt;&gt;"",HLOOKUP(U$5,Functionalization!$G$6:$R$305,ROW($A213)-5,FALSE),IFERROR(INDEX(U$269:U$305,MATCH($F213,$B$269:$B$305,0))/VLOOKUP($F213,$B$269:$BB$305,MATCH(LEFT(TRIM(U$6),FIND("~",SUBSTITUTE(U$6,"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213))*HLOOKUP(LEFT(TRIM(U$6),FIND("~",SUBSTITUTE(U$6," ","~",LEN(TRIM(U$6))-LEN(SUBSTITUTE(TRIM(U$6)," ",""))))-1)&amp;" Total",$B$6:$BB$305,ROW($A213)-5,FALSE))</f>
        <v>0</v>
      </c>
      <c r="V213" s="143">
        <f ca="1">IF(V$5&lt;&gt;"",HLOOKUP(V$5,Functionalization!$G$6:$R$305,ROW($A213)-5,FALSE),IFERROR(INDEX(V$269:V$305,MATCH($F213,$B$269:$B$305,0))/VLOOKUP($F213,$B$269:$BB$305,MATCH(LEFT(TRIM(V$6),FIND("~",SUBSTITUTE(V$6,"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213))*HLOOKUP(LEFT(TRIM(V$6),FIND("~",SUBSTITUTE(V$6," ","~",LEN(TRIM(V$6))-LEN(SUBSTITUTE(TRIM(V$6)," ",""))))-1)&amp;" Total",$B$6:$BB$305,ROW($A213)-5,FALSE))</f>
        <v>0</v>
      </c>
      <c r="W213" s="143">
        <f ca="1">IF(W$5&lt;&gt;"",HLOOKUP(W$5,Functionalization!$G$6:$R$305,ROW($A213)-5,FALSE),IFERROR(INDEX(W$269:W$305,MATCH($F213,$B$269:$B$305,0))/VLOOKUP($F213,$B$269:$BB$305,MATCH(LEFT(TRIM(W$6),FIND("~",SUBSTITUTE(W$6,"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213))*HLOOKUP(LEFT(TRIM(W$6),FIND("~",SUBSTITUTE(W$6," ","~",LEN(TRIM(W$6))-LEN(SUBSTITUTE(TRIM(W$6)," ",""))))-1)&amp;" Total",$B$6:$BB$305,ROW($A213)-5,FALSE))</f>
        <v>0</v>
      </c>
      <c r="X213" s="143">
        <f ca="1">IF(X$5&lt;&gt;"",HLOOKUP(X$5,Functionalization!$G$6:$R$305,ROW($A213)-5,FALSE),IFERROR(INDEX(X$269:X$305,MATCH($F213,$B$269:$B$305,0))/VLOOKUP($F213,$B$269:$BB$305,MATCH(LEFT(TRIM(X$6),FIND("~",SUBSTITUTE(X$6,"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213))*HLOOKUP(LEFT(TRIM(X$6),FIND("~",SUBSTITUTE(X$6," ","~",LEN(TRIM(X$6))-LEN(SUBSTITUTE(TRIM(X$6)," ",""))))-1)&amp;" Total",$B$6:$BB$305,ROW($A213)-5,FALSE))</f>
        <v>0</v>
      </c>
      <c r="Y213" s="143">
        <f ca="1">IF(Y$5&lt;&gt;"",HLOOKUP(Y$5,Functionalization!$G$6:$R$305,ROW($A213)-5,FALSE),IFERROR(INDEX(Y$269:Y$305,MATCH($F213,$B$269:$B$305,0))/VLOOKUP($F213,$B$269:$BB$305,MATCH(LEFT(TRIM(Y$6),FIND("~",SUBSTITUTE(Y$6,"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213))*HLOOKUP(LEFT(TRIM(Y$6),FIND("~",SUBSTITUTE(Y$6," ","~",LEN(TRIM(Y$6))-LEN(SUBSTITUTE(TRIM(Y$6)," ",""))))-1)&amp;" Total",$B$6:$BB$305,ROW($A213)-5,FALSE))</f>
        <v>0</v>
      </c>
      <c r="Z213" s="143">
        <f ca="1">IF(Z$5&lt;&gt;"",HLOOKUP(Z$5,Functionalization!$G$6:$R$305,ROW($A213)-5,FALSE),IFERROR(INDEX(Z$269:Z$305,MATCH($F213,$B$269:$B$305,0))/VLOOKUP($F213,$B$269:$BB$305,MATCH(LEFT(TRIM(Z$6),FIND("~",SUBSTITUTE(Z$6,"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213))*HLOOKUP(LEFT(TRIM(Z$6),FIND("~",SUBSTITUTE(Z$6," ","~",LEN(TRIM(Z$6))-LEN(SUBSTITUTE(TRIM(Z$6)," ",""))))-1)&amp;" Total",$B$6:$BB$305,ROW($A213)-5,FALSE))</f>
        <v>0</v>
      </c>
      <c r="AA213" s="143">
        <f ca="1">IF(AA$5&lt;&gt;"",HLOOKUP(AA$5,Functionalization!$G$6:$R$305,ROW($A213)-5,FALSE),IFERROR(INDEX(AA$269:AA$305,MATCH($F213,$B$269:$B$305,0))/VLOOKUP($F213,$B$269:$BB$305,MATCH(LEFT(TRIM(AA$6),FIND("~",SUBSTITUTE(AA$6,"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213))*HLOOKUP(LEFT(TRIM(AA$6),FIND("~",SUBSTITUTE(AA$6," ","~",LEN(TRIM(AA$6))-LEN(SUBSTITUTE(TRIM(AA$6)," ",""))))-1)&amp;" Total",$B$6:$BB$305,ROW($A213)-5,FALSE))</f>
        <v>0</v>
      </c>
      <c r="AB213" s="143">
        <f ca="1">IF(AB$5&lt;&gt;"",HLOOKUP(AB$5,Functionalization!$G$6:$R$305,ROW($A213)-5,FALSE),IFERROR(INDEX(AB$269:AB$305,MATCH($F213,$B$269:$B$305,0))/VLOOKUP($F213,$B$269:$BB$305,MATCH(LEFT(TRIM(AB$6),FIND("~",SUBSTITUTE(AB$6,"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213))*HLOOKUP(LEFT(TRIM(AB$6),FIND("~",SUBSTITUTE(AB$6," ","~",LEN(TRIM(AB$6))-LEN(SUBSTITUTE(TRIM(AB$6)," ",""))))-1)&amp;" Total",$B$6:$BB$305,ROW($A213)-5,FALSE))</f>
        <v>0</v>
      </c>
      <c r="AC213" s="143">
        <f ca="1">IF(AC$5&lt;&gt;"",HLOOKUP(AC$5,Functionalization!$G$6:$R$305,ROW($A213)-5,FALSE),IFERROR(INDEX(AC$269:AC$305,MATCH($F213,$B$269:$B$305,0))/VLOOKUP($F213,$B$269:$BB$305,MATCH(LEFT(TRIM(AC$6),FIND("~",SUBSTITUTE(AC$6,"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213))*HLOOKUP(LEFT(TRIM(AC$6),FIND("~",SUBSTITUTE(AC$6," ","~",LEN(TRIM(AC$6))-LEN(SUBSTITUTE(TRIM(AC$6)," ",""))))-1)&amp;" Total",$B$6:$BB$305,ROW($A213)-5,FALSE))</f>
        <v>0</v>
      </c>
      <c r="AD213" s="143">
        <f ca="1">IF(AD$5&lt;&gt;"",HLOOKUP(AD$5,Functionalization!$G$6:$R$305,ROW($A213)-5,FALSE),IFERROR(INDEX(AD$269:AD$305,MATCH($F213,$B$269:$B$305,0))/VLOOKUP($F213,$B$269:$BB$305,MATCH(LEFT(TRIM(AD$6),FIND("~",SUBSTITUTE(AD$6,"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213))*HLOOKUP(LEFT(TRIM(AD$6),FIND("~",SUBSTITUTE(AD$6," ","~",LEN(TRIM(AD$6))-LEN(SUBSTITUTE(TRIM(AD$6)," ",""))))-1)&amp;" Total",$B$6:$BB$305,ROW($A213)-5,FALSE))</f>
        <v>0</v>
      </c>
      <c r="AE213" s="143">
        <f ca="1">IF(AE$5&lt;&gt;"",HLOOKUP(AE$5,Functionalization!$G$6:$R$305,ROW($A213)-5,FALSE),IFERROR(INDEX(AE$269:AE$305,MATCH($F213,$B$269:$B$305,0))/VLOOKUP($F213,$B$269:$BB$305,MATCH(LEFT(TRIM(AE$6),FIND("~",SUBSTITUTE(AE$6,"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213))*HLOOKUP(LEFT(TRIM(AE$6),FIND("~",SUBSTITUTE(AE$6," ","~",LEN(TRIM(AE$6))-LEN(SUBSTITUTE(TRIM(AE$6)," ",""))))-1)&amp;" Total",$B$6:$BB$305,ROW($A213)-5,FALSE))</f>
        <v>0</v>
      </c>
      <c r="AF213" s="143">
        <f ca="1">IF(AF$5&lt;&gt;"",HLOOKUP(AF$5,Functionalization!$G$6:$R$305,ROW($A213)-5,FALSE),IFERROR(INDEX(AF$269:AF$305,MATCH($F213,$B$269:$B$305,0))/VLOOKUP($F213,$B$269:$BB$305,MATCH(LEFT(TRIM(AF$6),FIND("~",SUBSTITUTE(AF$6,"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213))*HLOOKUP(LEFT(TRIM(AF$6),FIND("~",SUBSTITUTE(AF$6," ","~",LEN(TRIM(AF$6))-LEN(SUBSTITUTE(TRIM(AF$6)," ",""))))-1)&amp;" Total",$B$6:$BB$305,ROW($A213)-5,FALSE))</f>
        <v>0</v>
      </c>
      <c r="AG213" s="143">
        <f ca="1">IF(AG$5&lt;&gt;"",HLOOKUP(AG$5,Functionalization!$G$6:$R$305,ROW($A213)-5,FALSE),IFERROR(INDEX(AG$269:AG$305,MATCH($F213,$B$269:$B$305,0))/VLOOKUP($F213,$B$269:$BB$305,MATCH(LEFT(TRIM(AG$6),FIND("~",SUBSTITUTE(AG$6,"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213))*HLOOKUP(LEFT(TRIM(AG$6),FIND("~",SUBSTITUTE(AG$6," ","~",LEN(TRIM(AG$6))-LEN(SUBSTITUTE(TRIM(AG$6)," ",""))))-1)&amp;" Total",$B$6:$BB$305,ROW($A213)-5,FALSE))</f>
        <v>0</v>
      </c>
      <c r="AH213" s="143">
        <f ca="1">IF(AH$5&lt;&gt;"",HLOOKUP(AH$5,Functionalization!$G$6:$R$305,ROW($A213)-5,FALSE),IFERROR(INDEX(AH$269:AH$305,MATCH($F213,$B$269:$B$305,0))/VLOOKUP($F213,$B$269:$BB$305,MATCH(LEFT(TRIM(AH$6),FIND("~",SUBSTITUTE(AH$6,"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213))*HLOOKUP(LEFT(TRIM(AH$6),FIND("~",SUBSTITUTE(AH$6," ","~",LEN(TRIM(AH$6))-LEN(SUBSTITUTE(TRIM(AH$6)," ",""))))-1)&amp;" Total",$B$6:$BB$305,ROW($A213)-5,FALSE))</f>
        <v>0</v>
      </c>
      <c r="AI213" s="143">
        <f ca="1">IF(AI$5&lt;&gt;"",HLOOKUP(AI$5,Functionalization!$G$6:$R$305,ROW($A213)-5,FALSE),IFERROR(INDEX(AI$269:AI$305,MATCH($F213,$B$269:$B$305,0))/VLOOKUP($F213,$B$269:$BB$305,MATCH(LEFT(TRIM(AI$6),FIND("~",SUBSTITUTE(AI$6,"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213))*HLOOKUP(LEFT(TRIM(AI$6),FIND("~",SUBSTITUTE(AI$6," ","~",LEN(TRIM(AI$6))-LEN(SUBSTITUTE(TRIM(AI$6)," ",""))))-1)&amp;" Total",$B$6:$BB$305,ROW($A213)-5,FALSE))</f>
        <v>0</v>
      </c>
      <c r="AJ213" s="143">
        <f ca="1">IF(AJ$5&lt;&gt;"",HLOOKUP(AJ$5,Functionalization!$G$6:$R$305,ROW($A213)-5,FALSE),IFERROR(INDEX(AJ$269:AJ$305,MATCH($F213,$B$269:$B$305,0))/VLOOKUP($F213,$B$269:$BB$305,MATCH(LEFT(TRIM(AJ$6),FIND("~",SUBSTITUTE(AJ$6,"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213))*HLOOKUP(LEFT(TRIM(AJ$6),FIND("~",SUBSTITUTE(AJ$6," ","~",LEN(TRIM(AJ$6))-LEN(SUBSTITUTE(TRIM(AJ$6)," ",""))))-1)&amp;" Total",$B$6:$BB$305,ROW($A213)-5,FALSE))</f>
        <v>0</v>
      </c>
      <c r="AK213" s="143">
        <f ca="1">IF(AK$5&lt;&gt;"",HLOOKUP(AK$5,Functionalization!$G$6:$R$305,ROW($A213)-5,FALSE),IFERROR(INDEX(AK$269:AK$305,MATCH($F213,$B$269:$B$305,0))/VLOOKUP($F213,$B$269:$BB$305,MATCH(LEFT(TRIM(AK$6),FIND("~",SUBSTITUTE(AK$6,"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213))*HLOOKUP(LEFT(TRIM(AK$6),FIND("~",SUBSTITUTE(AK$6," ","~",LEN(TRIM(AK$6))-LEN(SUBSTITUTE(TRIM(AK$6)," ",""))))-1)&amp;" Total",$B$6:$BB$305,ROW($A213)-5,FALSE))</f>
        <v>0</v>
      </c>
      <c r="AL213" s="143">
        <f ca="1">IF(AL$5&lt;&gt;"",HLOOKUP(AL$5,Functionalization!$G$6:$R$305,ROW($A213)-5,FALSE),IFERROR(INDEX(AL$269:AL$305,MATCH($F213,$B$269:$B$305,0))/VLOOKUP($F213,$B$269:$BB$305,MATCH(LEFT(TRIM(AL$6),FIND("~",SUBSTITUTE(AL$6,"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213))*HLOOKUP(LEFT(TRIM(AL$6),FIND("~",SUBSTITUTE(AL$6," ","~",LEN(TRIM(AL$6))-LEN(SUBSTITUTE(TRIM(AL$6)," ",""))))-1)&amp;" Total",$B$6:$BB$305,ROW($A213)-5,FALSE))</f>
        <v>0</v>
      </c>
      <c r="AM213" s="143">
        <f ca="1">IF(AM$5&lt;&gt;"",HLOOKUP(AM$5,Functionalization!$G$6:$R$305,ROW($A213)-5,FALSE),IFERROR(INDEX(AM$269:AM$305,MATCH($F213,$B$269:$B$305,0))/VLOOKUP($F213,$B$269:$BB$305,MATCH(LEFT(TRIM(AM$6),FIND("~",SUBSTITUTE(AM$6,"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213))*HLOOKUP(LEFT(TRIM(AM$6),FIND("~",SUBSTITUTE(AM$6," ","~",LEN(TRIM(AM$6))-LEN(SUBSTITUTE(TRIM(AM$6)," ",""))))-1)&amp;" Total",$B$6:$BB$305,ROW($A213)-5,FALSE))</f>
        <v>0</v>
      </c>
      <c r="AN213" s="143">
        <f ca="1">IF(AN$5&lt;&gt;"",HLOOKUP(AN$5,Functionalization!$G$6:$R$305,ROW($A213)-5,FALSE),IFERROR(INDEX(AN$269:AN$305,MATCH($F213,$B$269:$B$305,0))/VLOOKUP($F213,$B$269:$BB$305,MATCH(LEFT(TRIM(AN$6),FIND("~",SUBSTITUTE(AN$6,"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213))*HLOOKUP(LEFT(TRIM(AN$6),FIND("~",SUBSTITUTE(AN$6," ","~",LEN(TRIM(AN$6))-LEN(SUBSTITUTE(TRIM(AN$6)," ",""))))-1)&amp;" Total",$B$6:$BB$305,ROW($A213)-5,FALSE))</f>
        <v>0</v>
      </c>
      <c r="AO213" s="143">
        <f ca="1">IF(AO$5&lt;&gt;"",HLOOKUP(AO$5,Functionalization!$G$6:$R$305,ROW($A213)-5,FALSE),IFERROR(INDEX(AO$269:AO$305,MATCH($F213,$B$269:$B$305,0))/VLOOKUP($F213,$B$269:$BB$305,MATCH(LEFT(TRIM(AO$6),FIND("~",SUBSTITUTE(AO$6,"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213))*HLOOKUP(LEFT(TRIM(AO$6),FIND("~",SUBSTITUTE(AO$6," ","~",LEN(TRIM(AO$6))-LEN(SUBSTITUTE(TRIM(AO$6)," ",""))))-1)&amp;" Total",$B$6:$BB$305,ROW($A213)-5,FALSE))</f>
        <v>0</v>
      </c>
      <c r="AP213" s="143">
        <f ca="1">IF(AP$5&lt;&gt;"",HLOOKUP(AP$5,Functionalization!$G$6:$R$305,ROW($A213)-5,FALSE),IFERROR(INDEX(AP$269:AP$305,MATCH($F213,$B$269:$B$305,0))/VLOOKUP($F213,$B$269:$BB$305,MATCH(LEFT(TRIM(AP$6),FIND("~",SUBSTITUTE(AP$6,"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213))*HLOOKUP(LEFT(TRIM(AP$6),FIND("~",SUBSTITUTE(AP$6," ","~",LEN(TRIM(AP$6))-LEN(SUBSTITUTE(TRIM(AP$6)," ",""))))-1)&amp;" Total",$B$6:$BB$305,ROW($A213)-5,FALSE))</f>
        <v>0</v>
      </c>
      <c r="AQ213" s="143">
        <f ca="1">IF(AQ$5&lt;&gt;"",HLOOKUP(AQ$5,Functionalization!$G$6:$R$305,ROW($A213)-5,FALSE),IFERROR(INDEX(AQ$269:AQ$305,MATCH($F213,$B$269:$B$305,0))/VLOOKUP($F213,$B$269:$BB$305,MATCH(LEFT(TRIM(AQ$6),FIND("~",SUBSTITUTE(AQ$6,"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213))*HLOOKUP(LEFT(TRIM(AQ$6),FIND("~",SUBSTITUTE(AQ$6," ","~",LEN(TRIM(AQ$6))-LEN(SUBSTITUTE(TRIM(AQ$6)," ",""))))-1)&amp;" Total",$B$6:$BB$305,ROW($A213)-5,FALSE))</f>
        <v>0</v>
      </c>
      <c r="AR213" s="143">
        <f ca="1">IF(AR$5&lt;&gt;"",HLOOKUP(AR$5,Functionalization!$G$6:$R$305,ROW($A213)-5,FALSE),IFERROR(INDEX(AR$269:AR$305,MATCH($F213,$B$269:$B$305,0))/VLOOKUP($F213,$B$269:$BB$305,MATCH(LEFT(TRIM(AR$6),FIND("~",SUBSTITUTE(AR$6,"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213))*HLOOKUP(LEFT(TRIM(AR$6),FIND("~",SUBSTITUTE(AR$6," ","~",LEN(TRIM(AR$6))-LEN(SUBSTITUTE(TRIM(AR$6)," ",""))))-1)&amp;" Total",$B$6:$BB$305,ROW($A213)-5,FALSE))</f>
        <v>0</v>
      </c>
      <c r="AS213" s="143">
        <f ca="1">IF(AS$5&lt;&gt;"",HLOOKUP(AS$5,Functionalization!$G$6:$R$305,ROW($A213)-5,FALSE),IFERROR(INDEX(AS$269:AS$305,MATCH($F213,$B$269:$B$305,0))/VLOOKUP($F213,$B$269:$BB$305,MATCH(LEFT(TRIM(AS$6),FIND("~",SUBSTITUTE(AS$6,"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213))*HLOOKUP(LEFT(TRIM(AS$6),FIND("~",SUBSTITUTE(AS$6," ","~",LEN(TRIM(AS$6))-LEN(SUBSTITUTE(TRIM(AS$6)," ",""))))-1)&amp;" Total",$B$6:$BB$305,ROW($A213)-5,FALSE))</f>
        <v>0</v>
      </c>
      <c r="AT213" s="143">
        <f ca="1">IF(AT$5&lt;&gt;"",HLOOKUP(AT$5,Functionalization!$G$6:$R$305,ROW($A213)-5,FALSE),IFERROR(INDEX(AT$269:AT$305,MATCH($F213,$B$269:$B$305,0))/VLOOKUP($F213,$B$269:$BB$305,MATCH(LEFT(TRIM(AT$6),FIND("~",SUBSTITUTE(AT$6,"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213))*HLOOKUP(LEFT(TRIM(AT$6),FIND("~",SUBSTITUTE(AT$6," ","~",LEN(TRIM(AT$6))-LEN(SUBSTITUTE(TRIM(AT$6)," ",""))))-1)&amp;" Total",$B$6:$BB$305,ROW($A213)-5,FALSE))</f>
        <v>0</v>
      </c>
      <c r="AU213" s="143">
        <f ca="1">IF(AU$5&lt;&gt;"",HLOOKUP(AU$5,Functionalization!$G$6:$R$305,ROW($A213)-5,FALSE),IFERROR(INDEX(AU$269:AU$305,MATCH($F213,$B$269:$B$305,0))/VLOOKUP($F213,$B$269:$BB$305,MATCH(LEFT(TRIM(AU$6),FIND("~",SUBSTITUTE(AU$6,"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213))*HLOOKUP(LEFT(TRIM(AU$6),FIND("~",SUBSTITUTE(AU$6," ","~",LEN(TRIM(AU$6))-LEN(SUBSTITUTE(TRIM(AU$6)," ",""))))-1)&amp;" Total",$B$6:$BB$305,ROW($A213)-5,FALSE))</f>
        <v>0</v>
      </c>
      <c r="AV213" s="143">
        <f ca="1">IF(AV$5&lt;&gt;"",HLOOKUP(AV$5,Functionalization!$G$6:$R$305,ROW($A213)-5,FALSE),IFERROR(INDEX(AV$269:AV$305,MATCH($F213,$B$269:$B$305,0))/VLOOKUP($F213,$B$269:$BB$305,MATCH(LEFT(TRIM(AV$6),FIND("~",SUBSTITUTE(AV$6,"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213))*HLOOKUP(LEFT(TRIM(AV$6),FIND("~",SUBSTITUTE(AV$6," ","~",LEN(TRIM(AV$6))-LEN(SUBSTITUTE(TRIM(AV$6)," ",""))))-1)&amp;" Total",$B$6:$BB$305,ROW($A213)-5,FALSE))</f>
        <v>0</v>
      </c>
      <c r="AW213" s="143">
        <f ca="1">IF(AW$5&lt;&gt;"",HLOOKUP(AW$5,Functionalization!$G$6:$R$305,ROW($A213)-5,FALSE),IFERROR(INDEX(AW$269:AW$305,MATCH($F213,$B$269:$B$305,0))/VLOOKUP($F213,$B$269:$BB$305,MATCH(LEFT(TRIM(AW$6),FIND("~",SUBSTITUTE(AW$6,"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213))*HLOOKUP(LEFT(TRIM(AW$6),FIND("~",SUBSTITUTE(AW$6," ","~",LEN(TRIM(AW$6))-LEN(SUBSTITUTE(TRIM(AW$6)," ",""))))-1)&amp;" Total",$B$6:$BB$305,ROW($A213)-5,FALSE))</f>
        <v>0</v>
      </c>
      <c r="AX213" s="143">
        <f ca="1">IF(AX$5&lt;&gt;"",HLOOKUP(AX$5,Functionalization!$G$6:$R$305,ROW($A213)-5,FALSE),IFERROR(INDEX(AX$269:AX$305,MATCH($F213,$B$269:$B$305,0))/VLOOKUP($F213,$B$269:$BB$305,MATCH(LEFT(TRIM(AX$6),FIND("~",SUBSTITUTE(AX$6,"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213))*HLOOKUP(LEFT(TRIM(AX$6),FIND("~",SUBSTITUTE(AX$6," ","~",LEN(TRIM(AX$6))-LEN(SUBSTITUTE(TRIM(AX$6)," ",""))))-1)&amp;" Total",$B$6:$BB$305,ROW($A213)-5,FALSE))</f>
        <v>0</v>
      </c>
      <c r="AY213" s="143">
        <f ca="1">IF(AY$5&lt;&gt;"",HLOOKUP(AY$5,Functionalization!$G$6:$R$305,ROW($A213)-5,FALSE),IFERROR(INDEX(AY$269:AY$305,MATCH($F213,$B$269:$B$305,0))/VLOOKUP($F213,$B$269:$BB$305,MATCH(LEFT(TRIM(AY$6),FIND("~",SUBSTITUTE(AY$6,"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213))*HLOOKUP(LEFT(TRIM(AY$6),FIND("~",SUBSTITUTE(AY$6," ","~",LEN(TRIM(AY$6))-LEN(SUBSTITUTE(TRIM(AY$6)," ",""))))-1)&amp;" Total",$B$6:$BB$305,ROW($A213)-5,FALSE))</f>
        <v>0</v>
      </c>
      <c r="AZ213" s="143">
        <f ca="1">IF(AZ$5&lt;&gt;"",HLOOKUP(AZ$5,Functionalization!$G$6:$R$305,ROW($A213)-5,FALSE),IFERROR(INDEX(AZ$269:AZ$305,MATCH($F213,$B$269:$B$305,0))/VLOOKUP($F213,$B$269:$BB$305,MATCH(LEFT(TRIM(AZ$6),FIND("~",SUBSTITUTE(AZ$6,"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213))*HLOOKUP(LEFT(TRIM(AZ$6),FIND("~",SUBSTITUTE(AZ$6," ","~",LEN(TRIM(AZ$6))-LEN(SUBSTITUTE(TRIM(AZ$6)," ",""))))-1)&amp;" Total",$B$6:$BB$305,ROW($A213)-5,FALSE))</f>
        <v>0</v>
      </c>
      <c r="BA213" s="143">
        <f ca="1">IF(BA$5&lt;&gt;"",HLOOKUP(BA$5,Functionalization!$G$6:$R$305,ROW($A213)-5,FALSE),IFERROR(INDEX(BA$269:BA$305,MATCH($F213,$B$269:$B$305,0))/VLOOKUP($F213,$B$269:$BB$305,MATCH(LEFT(TRIM(BA$6),FIND("~",SUBSTITUTE(BA$6,"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213))*HLOOKUP(LEFT(TRIM(BA$6),FIND("~",SUBSTITUTE(BA$6," ","~",LEN(TRIM(BA$6))-LEN(SUBSTITUTE(TRIM(BA$6)," ",""))))-1)&amp;" Total",$B$6:$BB$305,ROW($A213)-5,FALSE))</f>
        <v>0</v>
      </c>
      <c r="BB213" s="143">
        <f ca="1">IF(BB$5&lt;&gt;"",HLOOKUP(BB$5,Functionalization!$G$6:$R$305,ROW($A213)-5,FALSE),IFERROR(INDEX(BB$269:BB$305,MATCH($F213,$B$269:$B$305,0))/VLOOKUP($F213,$B$269:$BB$305,MATCH(LEFT(TRIM(BB$6),FIND("~",SUBSTITUTE(BB$6,"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213))*HLOOKUP(LEFT(TRIM(BB$6),FIND("~",SUBSTITUTE(BB$6," ","~",LEN(TRIM(BB$6))-LEN(SUBSTITUTE(TRIM(BB$6)," ",""))))-1)&amp;" Total",$B$6:$BB$305,ROW($A213)-5,FALSE))</f>
        <v>0</v>
      </c>
      <c r="BD213" s="79">
        <f ca="1">IFERROR(IF(SUMIF($G$6:$BB$6,BD$6&amp;" Total",$G213:$BB213)-(SUMIF($G$6:$BB$6,BD$6&amp;" "&amp;'Input-Func_Class'!$D$22,$G213:$BB213)+IFERROR(SUMIF($G$6:$BB$6,BD$6&amp;" "&amp;'Input-Func_Class'!$E$22,$G213:$BB213),SUMIF($G$6:$BB$6,BD$6&amp;" "&amp;'Input-Func_Class'!$B$24,$G213:$BB213))+SUMIF($G$6:$BB$6,BD$6&amp;" "&amp;'Input-Func_Class'!$F$22,$G213:$BB213))&lt;Check_Limit,0,1),1)</f>
        <v>0</v>
      </c>
      <c r="BE213" s="79">
        <f ca="1">IFERROR(IF(SUMIF($G$6:$BB$6,BE$6&amp;" Total",$G213:$BB213)-(SUMIF($G$6:$BB$6,BE$6&amp;" "&amp;'Input-Func_Class'!$D$22,$G213:$BB213)+IFERROR(SUMIF($G$6:$BB$6,BE$6&amp;" "&amp;'Input-Func_Class'!$E$22,$G213:$BB213),SUMIF($G$6:$BB$6,BE$6&amp;" "&amp;'Input-Func_Class'!$B$24,$G213:$BB213))+SUMIF($G$6:$BB$6,BE$6&amp;" "&amp;'Input-Func_Class'!$F$22,$G213:$BB213))&lt;Check_Limit,0,1),1)</f>
        <v>0</v>
      </c>
      <c r="BF213" s="79">
        <f ca="1">IFERROR(IF(SUMIF($G$6:$BB$6,BF$6&amp;" Total",$G213:$BB213)-(SUMIF($G$6:$BB$6,BF$6&amp;" "&amp;'Input-Func_Class'!$D$22,$G213:$BB213)+IFERROR(SUMIF($G$6:$BB$6,BF$6&amp;" "&amp;'Input-Func_Class'!$E$22,$G213:$BB213),SUMIF($G$6:$BB$6,BF$6&amp;" "&amp;'Input-Func_Class'!$B$24,$G213:$BB213))+SUMIF($G$6:$BB$6,BF$6&amp;" "&amp;'Input-Func_Class'!$F$22,$G213:$BB213))&lt;Check_Limit,0,1),1)</f>
        <v>0</v>
      </c>
      <c r="BG213" s="79">
        <f ca="1">IFERROR(IF(SUMIF($G$6:$BB$6,BG$6&amp;" Total",$G213:$BB213)-(SUMIF($G$6:$BB$6,BG$6&amp;" "&amp;'Input-Func_Class'!$D$22,$G213:$BB213)+IFERROR(SUMIF($G$6:$BB$6,BG$6&amp;" "&amp;'Input-Func_Class'!$E$22,$G213:$BB213),SUMIF($G$6:$BB$6,BG$6&amp;" "&amp;'Input-Func_Class'!$B$24,$G213:$BB213))+SUMIF($G$6:$BB$6,BG$6&amp;" "&amp;'Input-Func_Class'!$F$22,$G213:$BB213))&lt;Check_Limit,0,1),1)</f>
        <v>0</v>
      </c>
      <c r="BH213" s="79">
        <f ca="1">IFERROR(IF(SUMIF($G$6:$BB$6,BH$6&amp;" Total",$G213:$BB213)-(SUMIF($G$6:$BB$6,BH$6&amp;" "&amp;'Input-Func_Class'!$D$22,$G213:$BB213)+IFERROR(SUMIF($G$6:$BB$6,BH$6&amp;" "&amp;'Input-Func_Class'!$E$22,$G213:$BB213),SUMIF($G$6:$BB$6,BH$6&amp;" "&amp;'Input-Func_Class'!$B$24,$G213:$BB213))+SUMIF($G$6:$BB$6,BH$6&amp;" "&amp;'Input-Func_Class'!$F$22,$G213:$BB213))&lt;Check_Limit,0,1),1)</f>
        <v>0</v>
      </c>
      <c r="BI213" s="79">
        <f ca="1">IFERROR(IF(SUMIF($G$6:$BB$6,BI$6&amp;" Total",$G213:$BB213)-(SUMIF($G$6:$BB$6,BI$6&amp;" "&amp;'Input-Func_Class'!$D$22,$G213:$BB213)+IFERROR(SUMIF($G$6:$BB$6,BI$6&amp;" "&amp;'Input-Func_Class'!$E$22,$G213:$BB213),SUMIF($G$6:$BB$6,BI$6&amp;" "&amp;'Input-Func_Class'!$B$24,$G213:$BB213))+SUMIF($G$6:$BB$6,BI$6&amp;" "&amp;'Input-Func_Class'!$F$22,$G213:$BB213))&lt;Check_Limit,0,1),1)</f>
        <v>0</v>
      </c>
      <c r="BJ213" s="79">
        <f ca="1">IFERROR(IF(SUMIF($G$6:$BB$6,BJ$6&amp;" Total",$G213:$BB213)-(SUMIF($G$6:$BB$6,BJ$6&amp;" "&amp;'Input-Func_Class'!$D$22,$G213:$BB213)+IFERROR(SUMIF($G$6:$BB$6,BJ$6&amp;" "&amp;'Input-Func_Class'!$E$22,$G213:$BB213),SUMIF($G$6:$BB$6,BJ$6&amp;" "&amp;'Input-Func_Class'!$B$24,$G213:$BB213))+SUMIF($G$6:$BB$6,BJ$6&amp;" "&amp;'Input-Func_Class'!$F$22,$G213:$BB213))&lt;Check_Limit,0,1),1)</f>
        <v>0</v>
      </c>
      <c r="BK213" s="79">
        <f ca="1">IFERROR(IF(SUMIF($G$6:$BB$6,BK$6&amp;" Total",$G213:$BB213)-(SUMIF($G$6:$BB$6,BK$6&amp;" "&amp;'Input-Func_Class'!$D$22,$G213:$BB213)+IFERROR(SUMIF($G$6:$BB$6,BK$6&amp;" "&amp;'Input-Func_Class'!$E$22,$G213:$BB213),SUMIF($G$6:$BB$6,BK$6&amp;" "&amp;'Input-Func_Class'!$B$24,$G213:$BB213))+SUMIF($G$6:$BB$6,BK$6&amp;" "&amp;'Input-Func_Class'!$F$22,$G213:$BB213))&lt;Check_Limit,0,1),1)</f>
        <v>0</v>
      </c>
      <c r="BL213" s="79">
        <f ca="1">IFERROR(IF(SUMIF($G$6:$BB$6,BL$6&amp;" Total",$G213:$BB213)-(SUMIF($G$6:$BB$6,BL$6&amp;" "&amp;'Input-Func_Class'!$D$22,$G213:$BB213)+IFERROR(SUMIF($G$6:$BB$6,BL$6&amp;" "&amp;'Input-Func_Class'!$E$22,$G213:$BB213),SUMIF($G$6:$BB$6,BL$6&amp;" "&amp;'Input-Func_Class'!$B$24,$G213:$BB213))+SUMIF($G$6:$BB$6,BL$6&amp;" "&amp;'Input-Func_Class'!$F$22,$G213:$BB213))&lt;Check_Limit,0,1),1)</f>
        <v>0</v>
      </c>
      <c r="BM213" s="79">
        <f ca="1">IFERROR(IF(SUMIF($G$6:$BB$6,BM$6&amp;" Total",$G213:$BB213)-(SUMIF($G$6:$BB$6,BM$6&amp;" "&amp;'Input-Func_Class'!$D$22,$G213:$BB213)+IFERROR(SUMIF($G$6:$BB$6,BM$6&amp;" "&amp;'Input-Func_Class'!$E$22,$G213:$BB213),SUMIF($G$6:$BB$6,BM$6&amp;" "&amp;'Input-Func_Class'!$B$24,$G213:$BB213))+SUMIF($G$6:$BB$6,BM$6&amp;" "&amp;'Input-Func_Class'!$F$22,$G213:$BB213))&lt;Check_Limit,0,1),1)</f>
        <v>0</v>
      </c>
      <c r="BN213" s="79">
        <f ca="1">IFERROR(IF(SUMIF($G$6:$BB$6,BN$6&amp;" Total",$G213:$BB213)-(SUMIF($G$6:$BB$6,BN$6&amp;" "&amp;'Input-Func_Class'!$D$22,$G213:$BB213)+IFERROR(SUMIF($G$6:$BB$6,BN$6&amp;" "&amp;'Input-Func_Class'!$E$22,$G213:$BB213),SUMIF($G$6:$BB$6,BN$6&amp;" "&amp;'Input-Func_Class'!$B$24,$G213:$BB213))+SUMIF($G$6:$BB$6,BN$6&amp;" "&amp;'Input-Func_Class'!$F$22,$G213:$BB213))&lt;Check_Limit,0,1),1)</f>
        <v>0</v>
      </c>
      <c r="BO213" s="79">
        <f ca="1">IFERROR(IF(SUMIF($G$6:$BB$6,BO$6&amp;" Total",$G213:$BB213)-(SUMIF($G$6:$BB$6,BO$6&amp;" "&amp;'Input-Func_Class'!$D$22,$G213:$BB213)+IFERROR(SUMIF($G$6:$BB$6,BO$6&amp;" "&amp;'Input-Func_Class'!$E$22,$G213:$BB213),SUMIF($G$6:$BB$6,BO$6&amp;" "&amp;'Input-Func_Class'!$B$24,$G213:$BB213))+SUMIF($G$6:$BB$6,BO$6&amp;" "&amp;'Input-Func_Class'!$F$22,$G213:$BB213))&lt;Check_Limit,0,1),1)</f>
        <v>0</v>
      </c>
    </row>
    <row r="214" spans="1:67" outlineLevel="1">
      <c r="A214" s="113">
        <f>IF(ISBLANK('Input-Accounts'!A214),"",'Input-Accounts'!A214)</f>
        <v>183</v>
      </c>
      <c r="B214" s="17" t="str">
        <f>IF(ISBLANK('Input-Accounts'!B214),"",'Input-Accounts'!B214)</f>
        <v>Structures and Improvements</v>
      </c>
      <c r="C214" s="113">
        <f>IF(ISBLANK('Input-Accounts'!C214),"",'Input-Accounts'!C214)</f>
        <v>375</v>
      </c>
      <c r="D214" s="143">
        <f>Functionalization!$D214</f>
        <v>9183.5399039999993</v>
      </c>
      <c r="E214" s="143">
        <f t="shared" ca="1" si="52"/>
        <v>0</v>
      </c>
      <c r="F214" s="89" t="str">
        <f>IF($D214=0,"-",IF('Input-Accounts'!$E214&lt;&gt;0,'Input-Accounts'!$E214,'Input-Accounts'!$G214))</f>
        <v>INT_DIST-MAINS</v>
      </c>
      <c r="G214" s="143">
        <f ca="1">IF(G$5&lt;&gt;"",HLOOKUP(G$5,Functionalization!$G$6:$R$305,ROW($A214)-5,FALSE),IFERROR(INDEX(G$269:G$305,MATCH($F214,$B$269:$B$305,0))/VLOOKUP($F214,$B$269:$BB$305,MATCH(LEFT(TRIM(G$6),FIND("~",SUBSTITUTE(G$6,"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214))*HLOOKUP(LEFT(TRIM(G$6),FIND("~",SUBSTITUTE(G$6," ","~",LEN(TRIM(G$6))-LEN(SUBSTITUTE(TRIM(G$6)," ",""))))-1)&amp;" Total",$B$6:$BB$305,ROW($A214)-5,FALSE))</f>
        <v>0</v>
      </c>
      <c r="H214" s="143">
        <f ca="1">IF(H$5&lt;&gt;"",HLOOKUP(H$5,Functionalization!$G$6:$R$305,ROW($A214)-5,FALSE),IFERROR(INDEX(H$269:H$305,MATCH($F214,$B$269:$B$305,0))/VLOOKUP($F214,$B$269:$BB$305,MATCH(LEFT(TRIM(H$6),FIND("~",SUBSTITUTE(H$6,"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214))*HLOOKUP(LEFT(TRIM(H$6),FIND("~",SUBSTITUTE(H$6," ","~",LEN(TRIM(H$6))-LEN(SUBSTITUTE(TRIM(H$6)," ",""))))-1)&amp;" Total",$B$6:$BB$305,ROW($A214)-5,FALSE))</f>
        <v>0</v>
      </c>
      <c r="I214" s="143">
        <f ca="1">IF(I$5&lt;&gt;"",HLOOKUP(I$5,Functionalization!$G$6:$R$305,ROW($A214)-5,FALSE),IFERROR(INDEX(I$269:I$305,MATCH($F214,$B$269:$B$305,0))/VLOOKUP($F214,$B$269:$BB$305,MATCH(LEFT(TRIM(I$6),FIND("~",SUBSTITUTE(I$6,"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214))*HLOOKUP(LEFT(TRIM(I$6),FIND("~",SUBSTITUTE(I$6," ","~",LEN(TRIM(I$6))-LEN(SUBSTITUTE(TRIM(I$6)," ",""))))-1)&amp;" Total",$B$6:$BB$305,ROW($A214)-5,FALSE))</f>
        <v>0</v>
      </c>
      <c r="J214" s="143">
        <f ca="1">IF(J$5&lt;&gt;"",HLOOKUP(J$5,Functionalization!$G$6:$R$305,ROW($A214)-5,FALSE),IFERROR(INDEX(J$269:J$305,MATCH($F214,$B$269:$B$305,0))/VLOOKUP($F214,$B$269:$BB$305,MATCH(LEFT(TRIM(J$6),FIND("~",SUBSTITUTE(J$6,"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214))*HLOOKUP(LEFT(TRIM(J$6),FIND("~",SUBSTITUTE(J$6," ","~",LEN(TRIM(J$6))-LEN(SUBSTITUTE(TRIM(J$6)," ",""))))-1)&amp;" Total",$B$6:$BB$305,ROW($A214)-5,FALSE))</f>
        <v>0</v>
      </c>
      <c r="K214" s="143">
        <f ca="1">IF(K$5&lt;&gt;"",HLOOKUP(K$5,Functionalization!$G$6:$R$305,ROW($A214)-5,FALSE),IFERROR(INDEX(K$269:K$305,MATCH($F214,$B$269:$B$305,0))/VLOOKUP($F214,$B$269:$BB$305,MATCH(LEFT(TRIM(K$6),FIND("~",SUBSTITUTE(K$6,"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214))*HLOOKUP(LEFT(TRIM(K$6),FIND("~",SUBSTITUTE(K$6," ","~",LEN(TRIM(K$6))-LEN(SUBSTITUTE(TRIM(K$6)," ",""))))-1)&amp;" Total",$B$6:$BB$305,ROW($A214)-5,FALSE))</f>
        <v>0</v>
      </c>
      <c r="L214" s="143">
        <f ca="1">IF(L$5&lt;&gt;"",HLOOKUP(L$5,Functionalization!$G$6:$R$305,ROW($A214)-5,FALSE),IFERROR(INDEX(L$269:L$305,MATCH($F214,$B$269:$B$305,0))/VLOOKUP($F214,$B$269:$BB$305,MATCH(LEFT(TRIM(L$6),FIND("~",SUBSTITUTE(L$6,"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214))*HLOOKUP(LEFT(TRIM(L$6),FIND("~",SUBSTITUTE(L$6," ","~",LEN(TRIM(L$6))-LEN(SUBSTITUTE(TRIM(L$6)," ",""))))-1)&amp;" Total",$B$6:$BB$305,ROW($A214)-5,FALSE))</f>
        <v>0</v>
      </c>
      <c r="M214" s="143">
        <f ca="1">IF(M$5&lt;&gt;"",HLOOKUP(M$5,Functionalization!$G$6:$R$305,ROW($A214)-5,FALSE),IFERROR(INDEX(M$269:M$305,MATCH($F214,$B$269:$B$305,0))/VLOOKUP($F214,$B$269:$BB$305,MATCH(LEFT(TRIM(M$6),FIND("~",SUBSTITUTE(M$6,"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214))*HLOOKUP(LEFT(TRIM(M$6),FIND("~",SUBSTITUTE(M$6," ","~",LEN(TRIM(M$6))-LEN(SUBSTITUTE(TRIM(M$6)," ",""))))-1)&amp;" Total",$B$6:$BB$305,ROW($A214)-5,FALSE))</f>
        <v>0</v>
      </c>
      <c r="N214" s="143">
        <f ca="1">IF(N$5&lt;&gt;"",HLOOKUP(N$5,Functionalization!$G$6:$R$305,ROW($A214)-5,FALSE),IFERROR(INDEX(N$269:N$305,MATCH($F214,$B$269:$B$305,0))/VLOOKUP($F214,$B$269:$BB$305,MATCH(LEFT(TRIM(N$6),FIND("~",SUBSTITUTE(N$6,"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214))*HLOOKUP(LEFT(TRIM(N$6),FIND("~",SUBSTITUTE(N$6," ","~",LEN(TRIM(N$6))-LEN(SUBSTITUTE(TRIM(N$6)," ",""))))-1)&amp;" Total",$B$6:$BB$305,ROW($A214)-5,FALSE))</f>
        <v>0</v>
      </c>
      <c r="O214" s="143">
        <f ca="1">IF(O$5&lt;&gt;"",HLOOKUP(O$5,Functionalization!$G$6:$R$305,ROW($A214)-5,FALSE),IFERROR(INDEX(O$269:O$305,MATCH($F214,$B$269:$B$305,0))/VLOOKUP($F214,$B$269:$BB$305,MATCH(LEFT(TRIM(O$6),FIND("~",SUBSTITUTE(O$6,"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214))*HLOOKUP(LEFT(TRIM(O$6),FIND("~",SUBSTITUTE(O$6," ","~",LEN(TRIM(O$6))-LEN(SUBSTITUTE(TRIM(O$6)," ",""))))-1)&amp;" Total",$B$6:$BB$305,ROW($A214)-5,FALSE))</f>
        <v>9183.5399039999993</v>
      </c>
      <c r="P214" s="143">
        <f ca="1">IF(P$5&lt;&gt;"",HLOOKUP(P$5,Functionalization!$G$6:$R$305,ROW($A214)-5,FALSE),IFERROR(INDEX(P$269:P$305,MATCH($F214,$B$269:$B$305,0))/VLOOKUP($F214,$B$269:$BB$305,MATCH(LEFT(TRIM(P$6),FIND("~",SUBSTITUTE(P$6,"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214))*HLOOKUP(LEFT(TRIM(P$6),FIND("~",SUBSTITUTE(P$6," ","~",LEN(TRIM(P$6))-LEN(SUBSTITUTE(TRIM(P$6)," ",""))))-1)&amp;" Total",$B$6:$BB$305,ROW($A214)-5,FALSE))</f>
        <v>9183.5399039999993</v>
      </c>
      <c r="Q214" s="143">
        <f ca="1">IF(Q$5&lt;&gt;"",HLOOKUP(Q$5,Functionalization!$G$6:$R$305,ROW($A214)-5,FALSE),IFERROR(INDEX(Q$269:Q$305,MATCH($F214,$B$269:$B$305,0))/VLOOKUP($F214,$B$269:$BB$305,MATCH(LEFT(TRIM(Q$6),FIND("~",SUBSTITUTE(Q$6,"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214))*HLOOKUP(LEFT(TRIM(Q$6),FIND("~",SUBSTITUTE(Q$6," ","~",LEN(TRIM(Q$6))-LEN(SUBSTITUTE(TRIM(Q$6)," ",""))))-1)&amp;" Total",$B$6:$BB$305,ROW($A214)-5,FALSE))</f>
        <v>0</v>
      </c>
      <c r="R214" s="143">
        <f ca="1">IF(R$5&lt;&gt;"",HLOOKUP(R$5,Functionalization!$G$6:$R$305,ROW($A214)-5,FALSE),IFERROR(INDEX(R$269:R$305,MATCH($F214,$B$269:$B$305,0))/VLOOKUP($F214,$B$269:$BB$305,MATCH(LEFT(TRIM(R$6),FIND("~",SUBSTITUTE(R$6,"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214))*HLOOKUP(LEFT(TRIM(R$6),FIND("~",SUBSTITUTE(R$6," ","~",LEN(TRIM(R$6))-LEN(SUBSTITUTE(TRIM(R$6)," ",""))))-1)&amp;" Total",$B$6:$BB$305,ROW($A214)-5,FALSE))</f>
        <v>0</v>
      </c>
      <c r="S214" s="143">
        <f ca="1">IF(S$5&lt;&gt;"",HLOOKUP(S$5,Functionalization!$G$6:$R$305,ROW($A214)-5,FALSE),IFERROR(INDEX(S$269:S$305,MATCH($F214,$B$269:$B$305,0))/VLOOKUP($F214,$B$269:$BB$305,MATCH(LEFT(TRIM(S$6),FIND("~",SUBSTITUTE(S$6,"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214))*HLOOKUP(LEFT(TRIM(S$6),FIND("~",SUBSTITUTE(S$6," ","~",LEN(TRIM(S$6))-LEN(SUBSTITUTE(TRIM(S$6)," ",""))))-1)&amp;" Total",$B$6:$BB$305,ROW($A214)-5,FALSE))</f>
        <v>0</v>
      </c>
      <c r="T214" s="143">
        <f ca="1">IF(T$5&lt;&gt;"",HLOOKUP(T$5,Functionalization!$G$6:$R$305,ROW($A214)-5,FALSE),IFERROR(INDEX(T$269:T$305,MATCH($F214,$B$269:$B$305,0))/VLOOKUP($F214,$B$269:$BB$305,MATCH(LEFT(TRIM(T$6),FIND("~",SUBSTITUTE(T$6,"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214))*HLOOKUP(LEFT(TRIM(T$6),FIND("~",SUBSTITUTE(T$6," ","~",LEN(TRIM(T$6))-LEN(SUBSTITUTE(TRIM(T$6)," ",""))))-1)&amp;" Total",$B$6:$BB$305,ROW($A214)-5,FALSE))</f>
        <v>0</v>
      </c>
      <c r="U214" s="143">
        <f ca="1">IF(U$5&lt;&gt;"",HLOOKUP(U$5,Functionalization!$G$6:$R$305,ROW($A214)-5,FALSE),IFERROR(INDEX(U$269:U$305,MATCH($F214,$B$269:$B$305,0))/VLOOKUP($F214,$B$269:$BB$305,MATCH(LEFT(TRIM(U$6),FIND("~",SUBSTITUTE(U$6,"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214))*HLOOKUP(LEFT(TRIM(U$6),FIND("~",SUBSTITUTE(U$6," ","~",LEN(TRIM(U$6))-LEN(SUBSTITUTE(TRIM(U$6)," ",""))))-1)&amp;" Total",$B$6:$BB$305,ROW($A214)-5,FALSE))</f>
        <v>0</v>
      </c>
      <c r="V214" s="143">
        <f ca="1">IF(V$5&lt;&gt;"",HLOOKUP(V$5,Functionalization!$G$6:$R$305,ROW($A214)-5,FALSE),IFERROR(INDEX(V$269:V$305,MATCH($F214,$B$269:$B$305,0))/VLOOKUP($F214,$B$269:$BB$305,MATCH(LEFT(TRIM(V$6),FIND("~",SUBSTITUTE(V$6,"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214))*HLOOKUP(LEFT(TRIM(V$6),FIND("~",SUBSTITUTE(V$6," ","~",LEN(TRIM(V$6))-LEN(SUBSTITUTE(TRIM(V$6)," ",""))))-1)&amp;" Total",$B$6:$BB$305,ROW($A214)-5,FALSE))</f>
        <v>0</v>
      </c>
      <c r="W214" s="143">
        <f ca="1">IF(W$5&lt;&gt;"",HLOOKUP(W$5,Functionalization!$G$6:$R$305,ROW($A214)-5,FALSE),IFERROR(INDEX(W$269:W$305,MATCH($F214,$B$269:$B$305,0))/VLOOKUP($F214,$B$269:$BB$305,MATCH(LEFT(TRIM(W$6),FIND("~",SUBSTITUTE(W$6,"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214))*HLOOKUP(LEFT(TRIM(W$6),FIND("~",SUBSTITUTE(W$6," ","~",LEN(TRIM(W$6))-LEN(SUBSTITUTE(TRIM(W$6)," ",""))))-1)&amp;" Total",$B$6:$BB$305,ROW($A214)-5,FALSE))</f>
        <v>0</v>
      </c>
      <c r="X214" s="143">
        <f ca="1">IF(X$5&lt;&gt;"",HLOOKUP(X$5,Functionalization!$G$6:$R$305,ROW($A214)-5,FALSE),IFERROR(INDEX(X$269:X$305,MATCH($F214,$B$269:$B$305,0))/VLOOKUP($F214,$B$269:$BB$305,MATCH(LEFT(TRIM(X$6),FIND("~",SUBSTITUTE(X$6,"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214))*HLOOKUP(LEFT(TRIM(X$6),FIND("~",SUBSTITUTE(X$6," ","~",LEN(TRIM(X$6))-LEN(SUBSTITUTE(TRIM(X$6)," ",""))))-1)&amp;" Total",$B$6:$BB$305,ROW($A214)-5,FALSE))</f>
        <v>0</v>
      </c>
      <c r="Y214" s="143">
        <f ca="1">IF(Y$5&lt;&gt;"",HLOOKUP(Y$5,Functionalization!$G$6:$R$305,ROW($A214)-5,FALSE),IFERROR(INDEX(Y$269:Y$305,MATCH($F214,$B$269:$B$305,0))/VLOOKUP($F214,$B$269:$BB$305,MATCH(LEFT(TRIM(Y$6),FIND("~",SUBSTITUTE(Y$6,"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214))*HLOOKUP(LEFT(TRIM(Y$6),FIND("~",SUBSTITUTE(Y$6," ","~",LEN(TRIM(Y$6))-LEN(SUBSTITUTE(TRIM(Y$6)," ",""))))-1)&amp;" Total",$B$6:$BB$305,ROW($A214)-5,FALSE))</f>
        <v>0</v>
      </c>
      <c r="Z214" s="143">
        <f ca="1">IF(Z$5&lt;&gt;"",HLOOKUP(Z$5,Functionalization!$G$6:$R$305,ROW($A214)-5,FALSE),IFERROR(INDEX(Z$269:Z$305,MATCH($F214,$B$269:$B$305,0))/VLOOKUP($F214,$B$269:$BB$305,MATCH(LEFT(TRIM(Z$6),FIND("~",SUBSTITUTE(Z$6,"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214))*HLOOKUP(LEFT(TRIM(Z$6),FIND("~",SUBSTITUTE(Z$6," ","~",LEN(TRIM(Z$6))-LEN(SUBSTITUTE(TRIM(Z$6)," ",""))))-1)&amp;" Total",$B$6:$BB$305,ROW($A214)-5,FALSE))</f>
        <v>0</v>
      </c>
      <c r="AA214" s="143">
        <f ca="1">IF(AA$5&lt;&gt;"",HLOOKUP(AA$5,Functionalization!$G$6:$R$305,ROW($A214)-5,FALSE),IFERROR(INDEX(AA$269:AA$305,MATCH($F214,$B$269:$B$305,0))/VLOOKUP($F214,$B$269:$BB$305,MATCH(LEFT(TRIM(AA$6),FIND("~",SUBSTITUTE(AA$6,"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214))*HLOOKUP(LEFT(TRIM(AA$6),FIND("~",SUBSTITUTE(AA$6," ","~",LEN(TRIM(AA$6))-LEN(SUBSTITUTE(TRIM(AA$6)," ",""))))-1)&amp;" Total",$B$6:$BB$305,ROW($A214)-5,FALSE))</f>
        <v>0</v>
      </c>
      <c r="AB214" s="143">
        <f ca="1">IF(AB$5&lt;&gt;"",HLOOKUP(AB$5,Functionalization!$G$6:$R$305,ROW($A214)-5,FALSE),IFERROR(INDEX(AB$269:AB$305,MATCH($F214,$B$269:$B$305,0))/VLOOKUP($F214,$B$269:$BB$305,MATCH(LEFT(TRIM(AB$6),FIND("~",SUBSTITUTE(AB$6,"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214))*HLOOKUP(LEFT(TRIM(AB$6),FIND("~",SUBSTITUTE(AB$6," ","~",LEN(TRIM(AB$6))-LEN(SUBSTITUTE(TRIM(AB$6)," ",""))))-1)&amp;" Total",$B$6:$BB$305,ROW($A214)-5,FALSE))</f>
        <v>0</v>
      </c>
      <c r="AC214" s="143">
        <f ca="1">IF(AC$5&lt;&gt;"",HLOOKUP(AC$5,Functionalization!$G$6:$R$305,ROW($A214)-5,FALSE),IFERROR(INDEX(AC$269:AC$305,MATCH($F214,$B$269:$B$305,0))/VLOOKUP($F214,$B$269:$BB$305,MATCH(LEFT(TRIM(AC$6),FIND("~",SUBSTITUTE(AC$6,"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214))*HLOOKUP(LEFT(TRIM(AC$6),FIND("~",SUBSTITUTE(AC$6," ","~",LEN(TRIM(AC$6))-LEN(SUBSTITUTE(TRIM(AC$6)," ",""))))-1)&amp;" Total",$B$6:$BB$305,ROW($A214)-5,FALSE))</f>
        <v>0</v>
      </c>
      <c r="AD214" s="143">
        <f ca="1">IF(AD$5&lt;&gt;"",HLOOKUP(AD$5,Functionalization!$G$6:$R$305,ROW($A214)-5,FALSE),IFERROR(INDEX(AD$269:AD$305,MATCH($F214,$B$269:$B$305,0))/VLOOKUP($F214,$B$269:$BB$305,MATCH(LEFT(TRIM(AD$6),FIND("~",SUBSTITUTE(AD$6,"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214))*HLOOKUP(LEFT(TRIM(AD$6),FIND("~",SUBSTITUTE(AD$6," ","~",LEN(TRIM(AD$6))-LEN(SUBSTITUTE(TRIM(AD$6)," ",""))))-1)&amp;" Total",$B$6:$BB$305,ROW($A214)-5,FALSE))</f>
        <v>0</v>
      </c>
      <c r="AE214" s="143">
        <f ca="1">IF(AE$5&lt;&gt;"",HLOOKUP(AE$5,Functionalization!$G$6:$R$305,ROW($A214)-5,FALSE),IFERROR(INDEX(AE$269:AE$305,MATCH($F214,$B$269:$B$305,0))/VLOOKUP($F214,$B$269:$BB$305,MATCH(LEFT(TRIM(AE$6),FIND("~",SUBSTITUTE(AE$6,"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214))*HLOOKUP(LEFT(TRIM(AE$6),FIND("~",SUBSTITUTE(AE$6," ","~",LEN(TRIM(AE$6))-LEN(SUBSTITUTE(TRIM(AE$6)," ",""))))-1)&amp;" Total",$B$6:$BB$305,ROW($A214)-5,FALSE))</f>
        <v>0</v>
      </c>
      <c r="AF214" s="143">
        <f ca="1">IF(AF$5&lt;&gt;"",HLOOKUP(AF$5,Functionalization!$G$6:$R$305,ROW($A214)-5,FALSE),IFERROR(INDEX(AF$269:AF$305,MATCH($F214,$B$269:$B$305,0))/VLOOKUP($F214,$B$269:$BB$305,MATCH(LEFT(TRIM(AF$6),FIND("~",SUBSTITUTE(AF$6,"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214))*HLOOKUP(LEFT(TRIM(AF$6),FIND("~",SUBSTITUTE(AF$6," ","~",LEN(TRIM(AF$6))-LEN(SUBSTITUTE(TRIM(AF$6)," ",""))))-1)&amp;" Total",$B$6:$BB$305,ROW($A214)-5,FALSE))</f>
        <v>0</v>
      </c>
      <c r="AG214" s="143">
        <f ca="1">IF(AG$5&lt;&gt;"",HLOOKUP(AG$5,Functionalization!$G$6:$R$305,ROW($A214)-5,FALSE),IFERROR(INDEX(AG$269:AG$305,MATCH($F214,$B$269:$B$305,0))/VLOOKUP($F214,$B$269:$BB$305,MATCH(LEFT(TRIM(AG$6),FIND("~",SUBSTITUTE(AG$6,"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214))*HLOOKUP(LEFT(TRIM(AG$6),FIND("~",SUBSTITUTE(AG$6," ","~",LEN(TRIM(AG$6))-LEN(SUBSTITUTE(TRIM(AG$6)," ",""))))-1)&amp;" Total",$B$6:$BB$305,ROW($A214)-5,FALSE))</f>
        <v>0</v>
      </c>
      <c r="AH214" s="143">
        <f ca="1">IF(AH$5&lt;&gt;"",HLOOKUP(AH$5,Functionalization!$G$6:$R$305,ROW($A214)-5,FALSE),IFERROR(INDEX(AH$269:AH$305,MATCH($F214,$B$269:$B$305,0))/VLOOKUP($F214,$B$269:$BB$305,MATCH(LEFT(TRIM(AH$6),FIND("~",SUBSTITUTE(AH$6,"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214))*HLOOKUP(LEFT(TRIM(AH$6),FIND("~",SUBSTITUTE(AH$6," ","~",LEN(TRIM(AH$6))-LEN(SUBSTITUTE(TRIM(AH$6)," ",""))))-1)&amp;" Total",$B$6:$BB$305,ROW($A214)-5,FALSE))</f>
        <v>0</v>
      </c>
      <c r="AI214" s="143">
        <f ca="1">IF(AI$5&lt;&gt;"",HLOOKUP(AI$5,Functionalization!$G$6:$R$305,ROW($A214)-5,FALSE),IFERROR(INDEX(AI$269:AI$305,MATCH($F214,$B$269:$B$305,0))/VLOOKUP($F214,$B$269:$BB$305,MATCH(LEFT(TRIM(AI$6),FIND("~",SUBSTITUTE(AI$6,"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214))*HLOOKUP(LEFT(TRIM(AI$6),FIND("~",SUBSTITUTE(AI$6," ","~",LEN(TRIM(AI$6))-LEN(SUBSTITUTE(TRIM(AI$6)," ",""))))-1)&amp;" Total",$B$6:$BB$305,ROW($A214)-5,FALSE))</f>
        <v>0</v>
      </c>
      <c r="AJ214" s="143">
        <f ca="1">IF(AJ$5&lt;&gt;"",HLOOKUP(AJ$5,Functionalization!$G$6:$R$305,ROW($A214)-5,FALSE),IFERROR(INDEX(AJ$269:AJ$305,MATCH($F214,$B$269:$B$305,0))/VLOOKUP($F214,$B$269:$BB$305,MATCH(LEFT(TRIM(AJ$6),FIND("~",SUBSTITUTE(AJ$6,"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214))*HLOOKUP(LEFT(TRIM(AJ$6),FIND("~",SUBSTITUTE(AJ$6," ","~",LEN(TRIM(AJ$6))-LEN(SUBSTITUTE(TRIM(AJ$6)," ",""))))-1)&amp;" Total",$B$6:$BB$305,ROW($A214)-5,FALSE))</f>
        <v>0</v>
      </c>
      <c r="AK214" s="143">
        <f ca="1">IF(AK$5&lt;&gt;"",HLOOKUP(AK$5,Functionalization!$G$6:$R$305,ROW($A214)-5,FALSE),IFERROR(INDEX(AK$269:AK$305,MATCH($F214,$B$269:$B$305,0))/VLOOKUP($F214,$B$269:$BB$305,MATCH(LEFT(TRIM(AK$6),FIND("~",SUBSTITUTE(AK$6,"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214))*HLOOKUP(LEFT(TRIM(AK$6),FIND("~",SUBSTITUTE(AK$6," ","~",LEN(TRIM(AK$6))-LEN(SUBSTITUTE(TRIM(AK$6)," ",""))))-1)&amp;" Total",$B$6:$BB$305,ROW($A214)-5,FALSE))</f>
        <v>0</v>
      </c>
      <c r="AL214" s="143">
        <f ca="1">IF(AL$5&lt;&gt;"",HLOOKUP(AL$5,Functionalization!$G$6:$R$305,ROW($A214)-5,FALSE),IFERROR(INDEX(AL$269:AL$305,MATCH($F214,$B$269:$B$305,0))/VLOOKUP($F214,$B$269:$BB$305,MATCH(LEFT(TRIM(AL$6),FIND("~",SUBSTITUTE(AL$6,"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214))*HLOOKUP(LEFT(TRIM(AL$6),FIND("~",SUBSTITUTE(AL$6," ","~",LEN(TRIM(AL$6))-LEN(SUBSTITUTE(TRIM(AL$6)," ",""))))-1)&amp;" Total",$B$6:$BB$305,ROW($A214)-5,FALSE))</f>
        <v>0</v>
      </c>
      <c r="AM214" s="143">
        <f ca="1">IF(AM$5&lt;&gt;"",HLOOKUP(AM$5,Functionalization!$G$6:$R$305,ROW($A214)-5,FALSE),IFERROR(INDEX(AM$269:AM$305,MATCH($F214,$B$269:$B$305,0))/VLOOKUP($F214,$B$269:$BB$305,MATCH(LEFT(TRIM(AM$6),FIND("~",SUBSTITUTE(AM$6,"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214))*HLOOKUP(LEFT(TRIM(AM$6),FIND("~",SUBSTITUTE(AM$6," ","~",LEN(TRIM(AM$6))-LEN(SUBSTITUTE(TRIM(AM$6)," ",""))))-1)&amp;" Total",$B$6:$BB$305,ROW($A214)-5,FALSE))</f>
        <v>0</v>
      </c>
      <c r="AN214" s="143">
        <f ca="1">IF(AN$5&lt;&gt;"",HLOOKUP(AN$5,Functionalization!$G$6:$R$305,ROW($A214)-5,FALSE),IFERROR(INDEX(AN$269:AN$305,MATCH($F214,$B$269:$B$305,0))/VLOOKUP($F214,$B$269:$BB$305,MATCH(LEFT(TRIM(AN$6),FIND("~",SUBSTITUTE(AN$6,"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214))*HLOOKUP(LEFT(TRIM(AN$6),FIND("~",SUBSTITUTE(AN$6," ","~",LEN(TRIM(AN$6))-LEN(SUBSTITUTE(TRIM(AN$6)," ",""))))-1)&amp;" Total",$B$6:$BB$305,ROW($A214)-5,FALSE))</f>
        <v>0</v>
      </c>
      <c r="AO214" s="143">
        <f ca="1">IF(AO$5&lt;&gt;"",HLOOKUP(AO$5,Functionalization!$G$6:$R$305,ROW($A214)-5,FALSE),IFERROR(INDEX(AO$269:AO$305,MATCH($F214,$B$269:$B$305,0))/VLOOKUP($F214,$B$269:$BB$305,MATCH(LEFT(TRIM(AO$6),FIND("~",SUBSTITUTE(AO$6,"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214))*HLOOKUP(LEFT(TRIM(AO$6),FIND("~",SUBSTITUTE(AO$6," ","~",LEN(TRIM(AO$6))-LEN(SUBSTITUTE(TRIM(AO$6)," ",""))))-1)&amp;" Total",$B$6:$BB$305,ROW($A214)-5,FALSE))</f>
        <v>0</v>
      </c>
      <c r="AP214" s="143">
        <f ca="1">IF(AP$5&lt;&gt;"",HLOOKUP(AP$5,Functionalization!$G$6:$R$305,ROW($A214)-5,FALSE),IFERROR(INDEX(AP$269:AP$305,MATCH($F214,$B$269:$B$305,0))/VLOOKUP($F214,$B$269:$BB$305,MATCH(LEFT(TRIM(AP$6),FIND("~",SUBSTITUTE(AP$6,"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214))*HLOOKUP(LEFT(TRIM(AP$6),FIND("~",SUBSTITUTE(AP$6," ","~",LEN(TRIM(AP$6))-LEN(SUBSTITUTE(TRIM(AP$6)," ",""))))-1)&amp;" Total",$B$6:$BB$305,ROW($A214)-5,FALSE))</f>
        <v>0</v>
      </c>
      <c r="AQ214" s="143">
        <f ca="1">IF(AQ$5&lt;&gt;"",HLOOKUP(AQ$5,Functionalization!$G$6:$R$305,ROW($A214)-5,FALSE),IFERROR(INDEX(AQ$269:AQ$305,MATCH($F214,$B$269:$B$305,0))/VLOOKUP($F214,$B$269:$BB$305,MATCH(LEFT(TRIM(AQ$6),FIND("~",SUBSTITUTE(AQ$6,"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214))*HLOOKUP(LEFT(TRIM(AQ$6),FIND("~",SUBSTITUTE(AQ$6," ","~",LEN(TRIM(AQ$6))-LEN(SUBSTITUTE(TRIM(AQ$6)," ",""))))-1)&amp;" Total",$B$6:$BB$305,ROW($A214)-5,FALSE))</f>
        <v>0</v>
      </c>
      <c r="AR214" s="143">
        <f ca="1">IF(AR$5&lt;&gt;"",HLOOKUP(AR$5,Functionalization!$G$6:$R$305,ROW($A214)-5,FALSE),IFERROR(INDEX(AR$269:AR$305,MATCH($F214,$B$269:$B$305,0))/VLOOKUP($F214,$B$269:$BB$305,MATCH(LEFT(TRIM(AR$6),FIND("~",SUBSTITUTE(AR$6,"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214))*HLOOKUP(LEFT(TRIM(AR$6),FIND("~",SUBSTITUTE(AR$6," ","~",LEN(TRIM(AR$6))-LEN(SUBSTITUTE(TRIM(AR$6)," ",""))))-1)&amp;" Total",$B$6:$BB$305,ROW($A214)-5,FALSE))</f>
        <v>0</v>
      </c>
      <c r="AS214" s="143">
        <f ca="1">IF(AS$5&lt;&gt;"",HLOOKUP(AS$5,Functionalization!$G$6:$R$305,ROW($A214)-5,FALSE),IFERROR(INDEX(AS$269:AS$305,MATCH($F214,$B$269:$B$305,0))/VLOOKUP($F214,$B$269:$BB$305,MATCH(LEFT(TRIM(AS$6),FIND("~",SUBSTITUTE(AS$6,"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214))*HLOOKUP(LEFT(TRIM(AS$6),FIND("~",SUBSTITUTE(AS$6," ","~",LEN(TRIM(AS$6))-LEN(SUBSTITUTE(TRIM(AS$6)," ",""))))-1)&amp;" Total",$B$6:$BB$305,ROW($A214)-5,FALSE))</f>
        <v>0</v>
      </c>
      <c r="AT214" s="143">
        <f ca="1">IF(AT$5&lt;&gt;"",HLOOKUP(AT$5,Functionalization!$G$6:$R$305,ROW($A214)-5,FALSE),IFERROR(INDEX(AT$269:AT$305,MATCH($F214,$B$269:$B$305,0))/VLOOKUP($F214,$B$269:$BB$305,MATCH(LEFT(TRIM(AT$6),FIND("~",SUBSTITUTE(AT$6,"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214))*HLOOKUP(LEFT(TRIM(AT$6),FIND("~",SUBSTITUTE(AT$6," ","~",LEN(TRIM(AT$6))-LEN(SUBSTITUTE(TRIM(AT$6)," ",""))))-1)&amp;" Total",$B$6:$BB$305,ROW($A214)-5,FALSE))</f>
        <v>0</v>
      </c>
      <c r="AU214" s="143">
        <f ca="1">IF(AU$5&lt;&gt;"",HLOOKUP(AU$5,Functionalization!$G$6:$R$305,ROW($A214)-5,FALSE),IFERROR(INDEX(AU$269:AU$305,MATCH($F214,$B$269:$B$305,0))/VLOOKUP($F214,$B$269:$BB$305,MATCH(LEFT(TRIM(AU$6),FIND("~",SUBSTITUTE(AU$6,"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214))*HLOOKUP(LEFT(TRIM(AU$6),FIND("~",SUBSTITUTE(AU$6," ","~",LEN(TRIM(AU$6))-LEN(SUBSTITUTE(TRIM(AU$6)," ",""))))-1)&amp;" Total",$B$6:$BB$305,ROW($A214)-5,FALSE))</f>
        <v>0</v>
      </c>
      <c r="AV214" s="143">
        <f ca="1">IF(AV$5&lt;&gt;"",HLOOKUP(AV$5,Functionalization!$G$6:$R$305,ROW($A214)-5,FALSE),IFERROR(INDEX(AV$269:AV$305,MATCH($F214,$B$269:$B$305,0))/VLOOKUP($F214,$B$269:$BB$305,MATCH(LEFT(TRIM(AV$6),FIND("~",SUBSTITUTE(AV$6,"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214))*HLOOKUP(LEFT(TRIM(AV$6),FIND("~",SUBSTITUTE(AV$6," ","~",LEN(TRIM(AV$6))-LEN(SUBSTITUTE(TRIM(AV$6)," ",""))))-1)&amp;" Total",$B$6:$BB$305,ROW($A214)-5,FALSE))</f>
        <v>0</v>
      </c>
      <c r="AW214" s="143">
        <f ca="1">IF(AW$5&lt;&gt;"",HLOOKUP(AW$5,Functionalization!$G$6:$R$305,ROW($A214)-5,FALSE),IFERROR(INDEX(AW$269:AW$305,MATCH($F214,$B$269:$B$305,0))/VLOOKUP($F214,$B$269:$BB$305,MATCH(LEFT(TRIM(AW$6),FIND("~",SUBSTITUTE(AW$6,"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214))*HLOOKUP(LEFT(TRIM(AW$6),FIND("~",SUBSTITUTE(AW$6," ","~",LEN(TRIM(AW$6))-LEN(SUBSTITUTE(TRIM(AW$6)," ",""))))-1)&amp;" Total",$B$6:$BB$305,ROW($A214)-5,FALSE))</f>
        <v>0</v>
      </c>
      <c r="AX214" s="143">
        <f ca="1">IF(AX$5&lt;&gt;"",HLOOKUP(AX$5,Functionalization!$G$6:$R$305,ROW($A214)-5,FALSE),IFERROR(INDEX(AX$269:AX$305,MATCH($F214,$B$269:$B$305,0))/VLOOKUP($F214,$B$269:$BB$305,MATCH(LEFT(TRIM(AX$6),FIND("~",SUBSTITUTE(AX$6,"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214))*HLOOKUP(LEFT(TRIM(AX$6),FIND("~",SUBSTITUTE(AX$6," ","~",LEN(TRIM(AX$6))-LEN(SUBSTITUTE(TRIM(AX$6)," ",""))))-1)&amp;" Total",$B$6:$BB$305,ROW($A214)-5,FALSE))</f>
        <v>0</v>
      </c>
      <c r="AY214" s="143">
        <f ca="1">IF(AY$5&lt;&gt;"",HLOOKUP(AY$5,Functionalization!$G$6:$R$305,ROW($A214)-5,FALSE),IFERROR(INDEX(AY$269:AY$305,MATCH($F214,$B$269:$B$305,0))/VLOOKUP($F214,$B$269:$BB$305,MATCH(LEFT(TRIM(AY$6),FIND("~",SUBSTITUTE(AY$6,"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214))*HLOOKUP(LEFT(TRIM(AY$6),FIND("~",SUBSTITUTE(AY$6," ","~",LEN(TRIM(AY$6))-LEN(SUBSTITUTE(TRIM(AY$6)," ",""))))-1)&amp;" Total",$B$6:$BB$305,ROW($A214)-5,FALSE))</f>
        <v>0</v>
      </c>
      <c r="AZ214" s="143">
        <f ca="1">IF(AZ$5&lt;&gt;"",HLOOKUP(AZ$5,Functionalization!$G$6:$R$305,ROW($A214)-5,FALSE),IFERROR(INDEX(AZ$269:AZ$305,MATCH($F214,$B$269:$B$305,0))/VLOOKUP($F214,$B$269:$BB$305,MATCH(LEFT(TRIM(AZ$6),FIND("~",SUBSTITUTE(AZ$6,"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214))*HLOOKUP(LEFT(TRIM(AZ$6),FIND("~",SUBSTITUTE(AZ$6," ","~",LEN(TRIM(AZ$6))-LEN(SUBSTITUTE(TRIM(AZ$6)," ",""))))-1)&amp;" Total",$B$6:$BB$305,ROW($A214)-5,FALSE))</f>
        <v>0</v>
      </c>
      <c r="BA214" s="143">
        <f ca="1">IF(BA$5&lt;&gt;"",HLOOKUP(BA$5,Functionalization!$G$6:$R$305,ROW($A214)-5,FALSE),IFERROR(INDEX(BA$269:BA$305,MATCH($F214,$B$269:$B$305,0))/VLOOKUP($F214,$B$269:$BB$305,MATCH(LEFT(TRIM(BA$6),FIND("~",SUBSTITUTE(BA$6,"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214))*HLOOKUP(LEFT(TRIM(BA$6),FIND("~",SUBSTITUTE(BA$6," ","~",LEN(TRIM(BA$6))-LEN(SUBSTITUTE(TRIM(BA$6)," ",""))))-1)&amp;" Total",$B$6:$BB$305,ROW($A214)-5,FALSE))</f>
        <v>0</v>
      </c>
      <c r="BB214" s="143">
        <f ca="1">IF(BB$5&lt;&gt;"",HLOOKUP(BB$5,Functionalization!$G$6:$R$305,ROW($A214)-5,FALSE),IFERROR(INDEX(BB$269:BB$305,MATCH($F214,$B$269:$B$305,0))/VLOOKUP($F214,$B$269:$BB$305,MATCH(LEFT(TRIM(BB$6),FIND("~",SUBSTITUTE(BB$6,"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214))*HLOOKUP(LEFT(TRIM(BB$6),FIND("~",SUBSTITUTE(BB$6," ","~",LEN(TRIM(BB$6))-LEN(SUBSTITUTE(TRIM(BB$6)," ",""))))-1)&amp;" Total",$B$6:$BB$305,ROW($A214)-5,FALSE))</f>
        <v>0</v>
      </c>
      <c r="BD214" s="79">
        <f ca="1">IFERROR(IF(SUMIF($G$6:$BB$6,BD$6&amp;" Total",$G214:$BB214)-(SUMIF($G$6:$BB$6,BD$6&amp;" "&amp;'Input-Func_Class'!$D$22,$G214:$BB214)+IFERROR(SUMIF($G$6:$BB$6,BD$6&amp;" "&amp;'Input-Func_Class'!$E$22,$G214:$BB214),SUMIF($G$6:$BB$6,BD$6&amp;" "&amp;'Input-Func_Class'!$B$24,$G214:$BB214))+SUMIF($G$6:$BB$6,BD$6&amp;" "&amp;'Input-Func_Class'!$F$22,$G214:$BB214))&lt;Check_Limit,0,1),1)</f>
        <v>0</v>
      </c>
      <c r="BE214" s="79">
        <f ca="1">IFERROR(IF(SUMIF($G$6:$BB$6,BE$6&amp;" Total",$G214:$BB214)-(SUMIF($G$6:$BB$6,BE$6&amp;" "&amp;'Input-Func_Class'!$D$22,$G214:$BB214)+IFERROR(SUMIF($G$6:$BB$6,BE$6&amp;" "&amp;'Input-Func_Class'!$E$22,$G214:$BB214),SUMIF($G$6:$BB$6,BE$6&amp;" "&amp;'Input-Func_Class'!$B$24,$G214:$BB214))+SUMIF($G$6:$BB$6,BE$6&amp;" "&amp;'Input-Func_Class'!$F$22,$G214:$BB214))&lt;Check_Limit,0,1),1)</f>
        <v>0</v>
      </c>
      <c r="BF214" s="79">
        <f ca="1">IFERROR(IF(SUMIF($G$6:$BB$6,BF$6&amp;" Total",$G214:$BB214)-(SUMIF($G$6:$BB$6,BF$6&amp;" "&amp;'Input-Func_Class'!$D$22,$G214:$BB214)+IFERROR(SUMIF($G$6:$BB$6,BF$6&amp;" "&amp;'Input-Func_Class'!$E$22,$G214:$BB214),SUMIF($G$6:$BB$6,BF$6&amp;" "&amp;'Input-Func_Class'!$B$24,$G214:$BB214))+SUMIF($G$6:$BB$6,BF$6&amp;" "&amp;'Input-Func_Class'!$F$22,$G214:$BB214))&lt;Check_Limit,0,1),1)</f>
        <v>0</v>
      </c>
      <c r="BG214" s="79">
        <f ca="1">IFERROR(IF(SUMIF($G$6:$BB$6,BG$6&amp;" Total",$G214:$BB214)-(SUMIF($G$6:$BB$6,BG$6&amp;" "&amp;'Input-Func_Class'!$D$22,$G214:$BB214)+IFERROR(SUMIF($G$6:$BB$6,BG$6&amp;" "&amp;'Input-Func_Class'!$E$22,$G214:$BB214),SUMIF($G$6:$BB$6,BG$6&amp;" "&amp;'Input-Func_Class'!$B$24,$G214:$BB214))+SUMIF($G$6:$BB$6,BG$6&amp;" "&amp;'Input-Func_Class'!$F$22,$G214:$BB214))&lt;Check_Limit,0,1),1)</f>
        <v>0</v>
      </c>
      <c r="BH214" s="79">
        <f ca="1">IFERROR(IF(SUMIF($G$6:$BB$6,BH$6&amp;" Total",$G214:$BB214)-(SUMIF($G$6:$BB$6,BH$6&amp;" "&amp;'Input-Func_Class'!$D$22,$G214:$BB214)+IFERROR(SUMIF($G$6:$BB$6,BH$6&amp;" "&amp;'Input-Func_Class'!$E$22,$G214:$BB214),SUMIF($G$6:$BB$6,BH$6&amp;" "&amp;'Input-Func_Class'!$B$24,$G214:$BB214))+SUMIF($G$6:$BB$6,BH$6&amp;" "&amp;'Input-Func_Class'!$F$22,$G214:$BB214))&lt;Check_Limit,0,1),1)</f>
        <v>0</v>
      </c>
      <c r="BI214" s="79">
        <f ca="1">IFERROR(IF(SUMIF($G$6:$BB$6,BI$6&amp;" Total",$G214:$BB214)-(SUMIF($G$6:$BB$6,BI$6&amp;" "&amp;'Input-Func_Class'!$D$22,$G214:$BB214)+IFERROR(SUMIF($G$6:$BB$6,BI$6&amp;" "&amp;'Input-Func_Class'!$E$22,$G214:$BB214),SUMIF($G$6:$BB$6,BI$6&amp;" "&amp;'Input-Func_Class'!$B$24,$G214:$BB214))+SUMIF($G$6:$BB$6,BI$6&amp;" "&amp;'Input-Func_Class'!$F$22,$G214:$BB214))&lt;Check_Limit,0,1),1)</f>
        <v>0</v>
      </c>
      <c r="BJ214" s="79">
        <f ca="1">IFERROR(IF(SUMIF($G$6:$BB$6,BJ$6&amp;" Total",$G214:$BB214)-(SUMIF($G$6:$BB$6,BJ$6&amp;" "&amp;'Input-Func_Class'!$D$22,$G214:$BB214)+IFERROR(SUMIF($G$6:$BB$6,BJ$6&amp;" "&amp;'Input-Func_Class'!$E$22,$G214:$BB214),SUMIF($G$6:$BB$6,BJ$6&amp;" "&amp;'Input-Func_Class'!$B$24,$G214:$BB214))+SUMIF($G$6:$BB$6,BJ$6&amp;" "&amp;'Input-Func_Class'!$F$22,$G214:$BB214))&lt;Check_Limit,0,1),1)</f>
        <v>0</v>
      </c>
      <c r="BK214" s="79">
        <f ca="1">IFERROR(IF(SUMIF($G$6:$BB$6,BK$6&amp;" Total",$G214:$BB214)-(SUMIF($G$6:$BB$6,BK$6&amp;" "&amp;'Input-Func_Class'!$D$22,$G214:$BB214)+IFERROR(SUMIF($G$6:$BB$6,BK$6&amp;" "&amp;'Input-Func_Class'!$E$22,$G214:$BB214),SUMIF($G$6:$BB$6,BK$6&amp;" "&amp;'Input-Func_Class'!$B$24,$G214:$BB214))+SUMIF($G$6:$BB$6,BK$6&amp;" "&amp;'Input-Func_Class'!$F$22,$G214:$BB214))&lt;Check_Limit,0,1),1)</f>
        <v>0</v>
      </c>
      <c r="BL214" s="79">
        <f ca="1">IFERROR(IF(SUMIF($G$6:$BB$6,BL$6&amp;" Total",$G214:$BB214)-(SUMIF($G$6:$BB$6,BL$6&amp;" "&amp;'Input-Func_Class'!$D$22,$G214:$BB214)+IFERROR(SUMIF($G$6:$BB$6,BL$6&amp;" "&amp;'Input-Func_Class'!$E$22,$G214:$BB214),SUMIF($G$6:$BB$6,BL$6&amp;" "&amp;'Input-Func_Class'!$B$24,$G214:$BB214))+SUMIF($G$6:$BB$6,BL$6&amp;" "&amp;'Input-Func_Class'!$F$22,$G214:$BB214))&lt;Check_Limit,0,1),1)</f>
        <v>0</v>
      </c>
      <c r="BM214" s="79">
        <f ca="1">IFERROR(IF(SUMIF($G$6:$BB$6,BM$6&amp;" Total",$G214:$BB214)-(SUMIF($G$6:$BB$6,BM$6&amp;" "&amp;'Input-Func_Class'!$D$22,$G214:$BB214)+IFERROR(SUMIF($G$6:$BB$6,BM$6&amp;" "&amp;'Input-Func_Class'!$E$22,$G214:$BB214),SUMIF($G$6:$BB$6,BM$6&amp;" "&amp;'Input-Func_Class'!$B$24,$G214:$BB214))+SUMIF($G$6:$BB$6,BM$6&amp;" "&amp;'Input-Func_Class'!$F$22,$G214:$BB214))&lt;Check_Limit,0,1),1)</f>
        <v>0</v>
      </c>
      <c r="BN214" s="79">
        <f ca="1">IFERROR(IF(SUMIF($G$6:$BB$6,BN$6&amp;" Total",$G214:$BB214)-(SUMIF($G$6:$BB$6,BN$6&amp;" "&amp;'Input-Func_Class'!$D$22,$G214:$BB214)+IFERROR(SUMIF($G$6:$BB$6,BN$6&amp;" "&amp;'Input-Func_Class'!$E$22,$G214:$BB214),SUMIF($G$6:$BB$6,BN$6&amp;" "&amp;'Input-Func_Class'!$B$24,$G214:$BB214))+SUMIF($G$6:$BB$6,BN$6&amp;" "&amp;'Input-Func_Class'!$F$22,$G214:$BB214))&lt;Check_Limit,0,1),1)</f>
        <v>0</v>
      </c>
      <c r="BO214" s="79">
        <f ca="1">IFERROR(IF(SUMIF($G$6:$BB$6,BO$6&amp;" Total",$G214:$BB214)-(SUMIF($G$6:$BB$6,BO$6&amp;" "&amp;'Input-Func_Class'!$D$22,$G214:$BB214)+IFERROR(SUMIF($G$6:$BB$6,BO$6&amp;" "&amp;'Input-Func_Class'!$E$22,$G214:$BB214),SUMIF($G$6:$BB$6,BO$6&amp;" "&amp;'Input-Func_Class'!$B$24,$G214:$BB214))+SUMIF($G$6:$BB$6,BO$6&amp;" "&amp;'Input-Func_Class'!$F$22,$G214:$BB214))&lt;Check_Limit,0,1),1)</f>
        <v>0</v>
      </c>
    </row>
    <row r="215" spans="1:67" outlineLevel="1">
      <c r="A215" s="113">
        <f>IF(ISBLANK('Input-Accounts'!A215),"",'Input-Accounts'!A215)</f>
        <v>184</v>
      </c>
      <c r="B215" s="17" t="str">
        <f>IF(ISBLANK('Input-Accounts'!B215),"",'Input-Accounts'!B215)</f>
        <v>Mains</v>
      </c>
      <c r="C215" s="113">
        <f>IF(ISBLANK('Input-Accounts'!C215),"",'Input-Accounts'!C215)</f>
        <v>376</v>
      </c>
      <c r="D215" s="143">
        <f>Functionalization!$D215</f>
        <v>14418375.631168999</v>
      </c>
      <c r="E215" s="143">
        <f t="shared" ca="1" si="52"/>
        <v>0</v>
      </c>
      <c r="F215" s="89" t="str">
        <f>IF($D215=0,"-",IF('Input-Accounts'!$E215&lt;&gt;0,'Input-Accounts'!$E215,'Input-Accounts'!$G215))</f>
        <v>INT_DIST-MAINS</v>
      </c>
      <c r="G215" s="143">
        <f ca="1">IF(G$5&lt;&gt;"",HLOOKUP(G$5,Functionalization!$G$6:$R$305,ROW($A215)-5,FALSE),IFERROR(INDEX(G$269:G$305,MATCH($F215,$B$269:$B$305,0))/VLOOKUP($F215,$B$269:$BB$305,MATCH(LEFT(TRIM(G$6),FIND("~",SUBSTITUTE(G$6,"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215))*HLOOKUP(LEFT(TRIM(G$6),FIND("~",SUBSTITUTE(G$6," ","~",LEN(TRIM(G$6))-LEN(SUBSTITUTE(TRIM(G$6)," ",""))))-1)&amp;" Total",$B$6:$BB$305,ROW($A215)-5,FALSE))</f>
        <v>0</v>
      </c>
      <c r="H215" s="143">
        <f ca="1">IF(H$5&lt;&gt;"",HLOOKUP(H$5,Functionalization!$G$6:$R$305,ROW($A215)-5,FALSE),IFERROR(INDEX(H$269:H$305,MATCH($F215,$B$269:$B$305,0))/VLOOKUP($F215,$B$269:$BB$305,MATCH(LEFT(TRIM(H$6),FIND("~",SUBSTITUTE(H$6,"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215))*HLOOKUP(LEFT(TRIM(H$6),FIND("~",SUBSTITUTE(H$6," ","~",LEN(TRIM(H$6))-LEN(SUBSTITUTE(TRIM(H$6)," ",""))))-1)&amp;" Total",$B$6:$BB$305,ROW($A215)-5,FALSE))</f>
        <v>0</v>
      </c>
      <c r="I215" s="143">
        <f ca="1">IF(I$5&lt;&gt;"",HLOOKUP(I$5,Functionalization!$G$6:$R$305,ROW($A215)-5,FALSE),IFERROR(INDEX(I$269:I$305,MATCH($F215,$B$269:$B$305,0))/VLOOKUP($F215,$B$269:$BB$305,MATCH(LEFT(TRIM(I$6),FIND("~",SUBSTITUTE(I$6,"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215))*HLOOKUP(LEFT(TRIM(I$6),FIND("~",SUBSTITUTE(I$6," ","~",LEN(TRIM(I$6))-LEN(SUBSTITUTE(TRIM(I$6)," ",""))))-1)&amp;" Total",$B$6:$BB$305,ROW($A215)-5,FALSE))</f>
        <v>0</v>
      </c>
      <c r="J215" s="143">
        <f ca="1">IF(J$5&lt;&gt;"",HLOOKUP(J$5,Functionalization!$G$6:$R$305,ROW($A215)-5,FALSE),IFERROR(INDEX(J$269:J$305,MATCH($F215,$B$269:$B$305,0))/VLOOKUP($F215,$B$269:$BB$305,MATCH(LEFT(TRIM(J$6),FIND("~",SUBSTITUTE(J$6,"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215))*HLOOKUP(LEFT(TRIM(J$6),FIND("~",SUBSTITUTE(J$6," ","~",LEN(TRIM(J$6))-LEN(SUBSTITUTE(TRIM(J$6)," ",""))))-1)&amp;" Total",$B$6:$BB$305,ROW($A215)-5,FALSE))</f>
        <v>0</v>
      </c>
      <c r="K215" s="143">
        <f ca="1">IF(K$5&lt;&gt;"",HLOOKUP(K$5,Functionalization!$G$6:$R$305,ROW($A215)-5,FALSE),IFERROR(INDEX(K$269:K$305,MATCH($F215,$B$269:$B$305,0))/VLOOKUP($F215,$B$269:$BB$305,MATCH(LEFT(TRIM(K$6),FIND("~",SUBSTITUTE(K$6,"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215))*HLOOKUP(LEFT(TRIM(K$6),FIND("~",SUBSTITUTE(K$6," ","~",LEN(TRIM(K$6))-LEN(SUBSTITUTE(TRIM(K$6)," ",""))))-1)&amp;" Total",$B$6:$BB$305,ROW($A215)-5,FALSE))</f>
        <v>0</v>
      </c>
      <c r="L215" s="143">
        <f ca="1">IF(L$5&lt;&gt;"",HLOOKUP(L$5,Functionalization!$G$6:$R$305,ROW($A215)-5,FALSE),IFERROR(INDEX(L$269:L$305,MATCH($F215,$B$269:$B$305,0))/VLOOKUP($F215,$B$269:$BB$305,MATCH(LEFT(TRIM(L$6),FIND("~",SUBSTITUTE(L$6,"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215))*HLOOKUP(LEFT(TRIM(L$6),FIND("~",SUBSTITUTE(L$6," ","~",LEN(TRIM(L$6))-LEN(SUBSTITUTE(TRIM(L$6)," ",""))))-1)&amp;" Total",$B$6:$BB$305,ROW($A215)-5,FALSE))</f>
        <v>0</v>
      </c>
      <c r="M215" s="143">
        <f ca="1">IF(M$5&lt;&gt;"",HLOOKUP(M$5,Functionalization!$G$6:$R$305,ROW($A215)-5,FALSE),IFERROR(INDEX(M$269:M$305,MATCH($F215,$B$269:$B$305,0))/VLOOKUP($F215,$B$269:$BB$305,MATCH(LEFT(TRIM(M$6),FIND("~",SUBSTITUTE(M$6,"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215))*HLOOKUP(LEFT(TRIM(M$6),FIND("~",SUBSTITUTE(M$6," ","~",LEN(TRIM(M$6))-LEN(SUBSTITUTE(TRIM(M$6)," ",""))))-1)&amp;" Total",$B$6:$BB$305,ROW($A215)-5,FALSE))</f>
        <v>0</v>
      </c>
      <c r="N215" s="143">
        <f ca="1">IF(N$5&lt;&gt;"",HLOOKUP(N$5,Functionalization!$G$6:$R$305,ROW($A215)-5,FALSE),IFERROR(INDEX(N$269:N$305,MATCH($F215,$B$269:$B$305,0))/VLOOKUP($F215,$B$269:$BB$305,MATCH(LEFT(TRIM(N$6),FIND("~",SUBSTITUTE(N$6,"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215))*HLOOKUP(LEFT(TRIM(N$6),FIND("~",SUBSTITUTE(N$6," ","~",LEN(TRIM(N$6))-LEN(SUBSTITUTE(TRIM(N$6)," ",""))))-1)&amp;" Total",$B$6:$BB$305,ROW($A215)-5,FALSE))</f>
        <v>0</v>
      </c>
      <c r="O215" s="143">
        <f ca="1">IF(O$5&lt;&gt;"",HLOOKUP(O$5,Functionalization!$G$6:$R$305,ROW($A215)-5,FALSE),IFERROR(INDEX(O$269:O$305,MATCH($F215,$B$269:$B$305,0))/VLOOKUP($F215,$B$269:$BB$305,MATCH(LEFT(TRIM(O$6),FIND("~",SUBSTITUTE(O$6,"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215))*HLOOKUP(LEFT(TRIM(O$6),FIND("~",SUBSTITUTE(O$6," ","~",LEN(TRIM(O$6))-LEN(SUBSTITUTE(TRIM(O$6)," ",""))))-1)&amp;" Total",$B$6:$BB$305,ROW($A215)-5,FALSE))</f>
        <v>14418375.631168999</v>
      </c>
      <c r="P215" s="143">
        <f ca="1">IF(P$5&lt;&gt;"",HLOOKUP(P$5,Functionalization!$G$6:$R$305,ROW($A215)-5,FALSE),IFERROR(INDEX(P$269:P$305,MATCH($F215,$B$269:$B$305,0))/VLOOKUP($F215,$B$269:$BB$305,MATCH(LEFT(TRIM(P$6),FIND("~",SUBSTITUTE(P$6,"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215))*HLOOKUP(LEFT(TRIM(P$6),FIND("~",SUBSTITUTE(P$6," ","~",LEN(TRIM(P$6))-LEN(SUBSTITUTE(TRIM(P$6)," ",""))))-1)&amp;" Total",$B$6:$BB$305,ROW($A215)-5,FALSE))</f>
        <v>14418375.631168999</v>
      </c>
      <c r="Q215" s="143">
        <f ca="1">IF(Q$5&lt;&gt;"",HLOOKUP(Q$5,Functionalization!$G$6:$R$305,ROW($A215)-5,FALSE),IFERROR(INDEX(Q$269:Q$305,MATCH($F215,$B$269:$B$305,0))/VLOOKUP($F215,$B$269:$BB$305,MATCH(LEFT(TRIM(Q$6),FIND("~",SUBSTITUTE(Q$6,"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215))*HLOOKUP(LEFT(TRIM(Q$6),FIND("~",SUBSTITUTE(Q$6," ","~",LEN(TRIM(Q$6))-LEN(SUBSTITUTE(TRIM(Q$6)," ",""))))-1)&amp;" Total",$B$6:$BB$305,ROW($A215)-5,FALSE))</f>
        <v>0</v>
      </c>
      <c r="R215" s="143">
        <f ca="1">IF(R$5&lt;&gt;"",HLOOKUP(R$5,Functionalization!$G$6:$R$305,ROW($A215)-5,FALSE),IFERROR(INDEX(R$269:R$305,MATCH($F215,$B$269:$B$305,0))/VLOOKUP($F215,$B$269:$BB$305,MATCH(LEFT(TRIM(R$6),FIND("~",SUBSTITUTE(R$6,"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215))*HLOOKUP(LEFT(TRIM(R$6),FIND("~",SUBSTITUTE(R$6," ","~",LEN(TRIM(R$6))-LEN(SUBSTITUTE(TRIM(R$6)," ",""))))-1)&amp;" Total",$B$6:$BB$305,ROW($A215)-5,FALSE))</f>
        <v>0</v>
      </c>
      <c r="S215" s="143">
        <f ca="1">IF(S$5&lt;&gt;"",HLOOKUP(S$5,Functionalization!$G$6:$R$305,ROW($A215)-5,FALSE),IFERROR(INDEX(S$269:S$305,MATCH($F215,$B$269:$B$305,0))/VLOOKUP($F215,$B$269:$BB$305,MATCH(LEFT(TRIM(S$6),FIND("~",SUBSTITUTE(S$6,"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215))*HLOOKUP(LEFT(TRIM(S$6),FIND("~",SUBSTITUTE(S$6," ","~",LEN(TRIM(S$6))-LEN(SUBSTITUTE(TRIM(S$6)," ",""))))-1)&amp;" Total",$B$6:$BB$305,ROW($A215)-5,FALSE))</f>
        <v>0</v>
      </c>
      <c r="T215" s="143">
        <f ca="1">IF(T$5&lt;&gt;"",HLOOKUP(T$5,Functionalization!$G$6:$R$305,ROW($A215)-5,FALSE),IFERROR(INDEX(T$269:T$305,MATCH($F215,$B$269:$B$305,0))/VLOOKUP($F215,$B$269:$BB$305,MATCH(LEFT(TRIM(T$6),FIND("~",SUBSTITUTE(T$6,"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215))*HLOOKUP(LEFT(TRIM(T$6),FIND("~",SUBSTITUTE(T$6," ","~",LEN(TRIM(T$6))-LEN(SUBSTITUTE(TRIM(T$6)," ",""))))-1)&amp;" Total",$B$6:$BB$305,ROW($A215)-5,FALSE))</f>
        <v>0</v>
      </c>
      <c r="U215" s="143">
        <f ca="1">IF(U$5&lt;&gt;"",HLOOKUP(U$5,Functionalization!$G$6:$R$305,ROW($A215)-5,FALSE),IFERROR(INDEX(U$269:U$305,MATCH($F215,$B$269:$B$305,0))/VLOOKUP($F215,$B$269:$BB$305,MATCH(LEFT(TRIM(U$6),FIND("~",SUBSTITUTE(U$6,"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215))*HLOOKUP(LEFT(TRIM(U$6),FIND("~",SUBSTITUTE(U$6," ","~",LEN(TRIM(U$6))-LEN(SUBSTITUTE(TRIM(U$6)," ",""))))-1)&amp;" Total",$B$6:$BB$305,ROW($A215)-5,FALSE))</f>
        <v>0</v>
      </c>
      <c r="V215" s="143">
        <f ca="1">IF(V$5&lt;&gt;"",HLOOKUP(V$5,Functionalization!$G$6:$R$305,ROW($A215)-5,FALSE),IFERROR(INDEX(V$269:V$305,MATCH($F215,$B$269:$B$305,0))/VLOOKUP($F215,$B$269:$BB$305,MATCH(LEFT(TRIM(V$6),FIND("~",SUBSTITUTE(V$6,"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215))*HLOOKUP(LEFT(TRIM(V$6),FIND("~",SUBSTITUTE(V$6," ","~",LEN(TRIM(V$6))-LEN(SUBSTITUTE(TRIM(V$6)," ",""))))-1)&amp;" Total",$B$6:$BB$305,ROW($A215)-5,FALSE))</f>
        <v>0</v>
      </c>
      <c r="W215" s="143">
        <f ca="1">IF(W$5&lt;&gt;"",HLOOKUP(W$5,Functionalization!$G$6:$R$305,ROW($A215)-5,FALSE),IFERROR(INDEX(W$269:W$305,MATCH($F215,$B$269:$B$305,0))/VLOOKUP($F215,$B$269:$BB$305,MATCH(LEFT(TRIM(W$6),FIND("~",SUBSTITUTE(W$6,"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215))*HLOOKUP(LEFT(TRIM(W$6),FIND("~",SUBSTITUTE(W$6," ","~",LEN(TRIM(W$6))-LEN(SUBSTITUTE(TRIM(W$6)," ",""))))-1)&amp;" Total",$B$6:$BB$305,ROW($A215)-5,FALSE))</f>
        <v>0</v>
      </c>
      <c r="X215" s="143">
        <f ca="1">IF(X$5&lt;&gt;"",HLOOKUP(X$5,Functionalization!$G$6:$R$305,ROW($A215)-5,FALSE),IFERROR(INDEX(X$269:X$305,MATCH($F215,$B$269:$B$305,0))/VLOOKUP($F215,$B$269:$BB$305,MATCH(LEFT(TRIM(X$6),FIND("~",SUBSTITUTE(X$6,"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215))*HLOOKUP(LEFT(TRIM(X$6),FIND("~",SUBSTITUTE(X$6," ","~",LEN(TRIM(X$6))-LEN(SUBSTITUTE(TRIM(X$6)," ",""))))-1)&amp;" Total",$B$6:$BB$305,ROW($A215)-5,FALSE))</f>
        <v>0</v>
      </c>
      <c r="Y215" s="143">
        <f ca="1">IF(Y$5&lt;&gt;"",HLOOKUP(Y$5,Functionalization!$G$6:$R$305,ROW($A215)-5,FALSE),IFERROR(INDEX(Y$269:Y$305,MATCH($F215,$B$269:$B$305,0))/VLOOKUP($F215,$B$269:$BB$305,MATCH(LEFT(TRIM(Y$6),FIND("~",SUBSTITUTE(Y$6,"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215))*HLOOKUP(LEFT(TRIM(Y$6),FIND("~",SUBSTITUTE(Y$6," ","~",LEN(TRIM(Y$6))-LEN(SUBSTITUTE(TRIM(Y$6)," ",""))))-1)&amp;" Total",$B$6:$BB$305,ROW($A215)-5,FALSE))</f>
        <v>0</v>
      </c>
      <c r="Z215" s="143">
        <f ca="1">IF(Z$5&lt;&gt;"",HLOOKUP(Z$5,Functionalization!$G$6:$R$305,ROW($A215)-5,FALSE),IFERROR(INDEX(Z$269:Z$305,MATCH($F215,$B$269:$B$305,0))/VLOOKUP($F215,$B$269:$BB$305,MATCH(LEFT(TRIM(Z$6),FIND("~",SUBSTITUTE(Z$6,"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215))*HLOOKUP(LEFT(TRIM(Z$6),FIND("~",SUBSTITUTE(Z$6," ","~",LEN(TRIM(Z$6))-LEN(SUBSTITUTE(TRIM(Z$6)," ",""))))-1)&amp;" Total",$B$6:$BB$305,ROW($A215)-5,FALSE))</f>
        <v>0</v>
      </c>
      <c r="AA215" s="143">
        <f ca="1">IF(AA$5&lt;&gt;"",HLOOKUP(AA$5,Functionalization!$G$6:$R$305,ROW($A215)-5,FALSE),IFERROR(INDEX(AA$269:AA$305,MATCH($F215,$B$269:$B$305,0))/VLOOKUP($F215,$B$269:$BB$305,MATCH(LEFT(TRIM(AA$6),FIND("~",SUBSTITUTE(AA$6,"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215))*HLOOKUP(LEFT(TRIM(AA$6),FIND("~",SUBSTITUTE(AA$6," ","~",LEN(TRIM(AA$6))-LEN(SUBSTITUTE(TRIM(AA$6)," ",""))))-1)&amp;" Total",$B$6:$BB$305,ROW($A215)-5,FALSE))</f>
        <v>0</v>
      </c>
      <c r="AB215" s="143">
        <f ca="1">IF(AB$5&lt;&gt;"",HLOOKUP(AB$5,Functionalization!$G$6:$R$305,ROW($A215)-5,FALSE),IFERROR(INDEX(AB$269:AB$305,MATCH($F215,$B$269:$B$305,0))/VLOOKUP($F215,$B$269:$BB$305,MATCH(LEFT(TRIM(AB$6),FIND("~",SUBSTITUTE(AB$6,"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215))*HLOOKUP(LEFT(TRIM(AB$6),FIND("~",SUBSTITUTE(AB$6," ","~",LEN(TRIM(AB$6))-LEN(SUBSTITUTE(TRIM(AB$6)," ",""))))-1)&amp;" Total",$B$6:$BB$305,ROW($A215)-5,FALSE))</f>
        <v>0</v>
      </c>
      <c r="AC215" s="143">
        <f ca="1">IF(AC$5&lt;&gt;"",HLOOKUP(AC$5,Functionalization!$G$6:$R$305,ROW($A215)-5,FALSE),IFERROR(INDEX(AC$269:AC$305,MATCH($F215,$B$269:$B$305,0))/VLOOKUP($F215,$B$269:$BB$305,MATCH(LEFT(TRIM(AC$6),FIND("~",SUBSTITUTE(AC$6,"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215))*HLOOKUP(LEFT(TRIM(AC$6),FIND("~",SUBSTITUTE(AC$6," ","~",LEN(TRIM(AC$6))-LEN(SUBSTITUTE(TRIM(AC$6)," ",""))))-1)&amp;" Total",$B$6:$BB$305,ROW($A215)-5,FALSE))</f>
        <v>0</v>
      </c>
      <c r="AD215" s="143">
        <f ca="1">IF(AD$5&lt;&gt;"",HLOOKUP(AD$5,Functionalization!$G$6:$R$305,ROW($A215)-5,FALSE),IFERROR(INDEX(AD$269:AD$305,MATCH($F215,$B$269:$B$305,0))/VLOOKUP($F215,$B$269:$BB$305,MATCH(LEFT(TRIM(AD$6),FIND("~",SUBSTITUTE(AD$6,"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215))*HLOOKUP(LEFT(TRIM(AD$6),FIND("~",SUBSTITUTE(AD$6," ","~",LEN(TRIM(AD$6))-LEN(SUBSTITUTE(TRIM(AD$6)," ",""))))-1)&amp;" Total",$B$6:$BB$305,ROW($A215)-5,FALSE))</f>
        <v>0</v>
      </c>
      <c r="AE215" s="143">
        <f ca="1">IF(AE$5&lt;&gt;"",HLOOKUP(AE$5,Functionalization!$G$6:$R$305,ROW($A215)-5,FALSE),IFERROR(INDEX(AE$269:AE$305,MATCH($F215,$B$269:$B$305,0))/VLOOKUP($F215,$B$269:$BB$305,MATCH(LEFT(TRIM(AE$6),FIND("~",SUBSTITUTE(AE$6,"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215))*HLOOKUP(LEFT(TRIM(AE$6),FIND("~",SUBSTITUTE(AE$6," ","~",LEN(TRIM(AE$6))-LEN(SUBSTITUTE(TRIM(AE$6)," ",""))))-1)&amp;" Total",$B$6:$BB$305,ROW($A215)-5,FALSE))</f>
        <v>0</v>
      </c>
      <c r="AF215" s="143">
        <f ca="1">IF(AF$5&lt;&gt;"",HLOOKUP(AF$5,Functionalization!$G$6:$R$305,ROW($A215)-5,FALSE),IFERROR(INDEX(AF$269:AF$305,MATCH($F215,$B$269:$B$305,0))/VLOOKUP($F215,$B$269:$BB$305,MATCH(LEFT(TRIM(AF$6),FIND("~",SUBSTITUTE(AF$6,"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215))*HLOOKUP(LEFT(TRIM(AF$6),FIND("~",SUBSTITUTE(AF$6," ","~",LEN(TRIM(AF$6))-LEN(SUBSTITUTE(TRIM(AF$6)," ",""))))-1)&amp;" Total",$B$6:$BB$305,ROW($A215)-5,FALSE))</f>
        <v>0</v>
      </c>
      <c r="AG215" s="143">
        <f ca="1">IF(AG$5&lt;&gt;"",HLOOKUP(AG$5,Functionalization!$G$6:$R$305,ROW($A215)-5,FALSE),IFERROR(INDEX(AG$269:AG$305,MATCH($F215,$B$269:$B$305,0))/VLOOKUP($F215,$B$269:$BB$305,MATCH(LEFT(TRIM(AG$6),FIND("~",SUBSTITUTE(AG$6,"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215))*HLOOKUP(LEFT(TRIM(AG$6),FIND("~",SUBSTITUTE(AG$6," ","~",LEN(TRIM(AG$6))-LEN(SUBSTITUTE(TRIM(AG$6)," ",""))))-1)&amp;" Total",$B$6:$BB$305,ROW($A215)-5,FALSE))</f>
        <v>0</v>
      </c>
      <c r="AH215" s="143">
        <f ca="1">IF(AH$5&lt;&gt;"",HLOOKUP(AH$5,Functionalization!$G$6:$R$305,ROW($A215)-5,FALSE),IFERROR(INDEX(AH$269:AH$305,MATCH($F215,$B$269:$B$305,0))/VLOOKUP($F215,$B$269:$BB$305,MATCH(LEFT(TRIM(AH$6),FIND("~",SUBSTITUTE(AH$6,"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215))*HLOOKUP(LEFT(TRIM(AH$6),FIND("~",SUBSTITUTE(AH$6," ","~",LEN(TRIM(AH$6))-LEN(SUBSTITUTE(TRIM(AH$6)," ",""))))-1)&amp;" Total",$B$6:$BB$305,ROW($A215)-5,FALSE))</f>
        <v>0</v>
      </c>
      <c r="AI215" s="143">
        <f ca="1">IF(AI$5&lt;&gt;"",HLOOKUP(AI$5,Functionalization!$G$6:$R$305,ROW($A215)-5,FALSE),IFERROR(INDEX(AI$269:AI$305,MATCH($F215,$B$269:$B$305,0))/VLOOKUP($F215,$B$269:$BB$305,MATCH(LEFT(TRIM(AI$6),FIND("~",SUBSTITUTE(AI$6,"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215))*HLOOKUP(LEFT(TRIM(AI$6),FIND("~",SUBSTITUTE(AI$6," ","~",LEN(TRIM(AI$6))-LEN(SUBSTITUTE(TRIM(AI$6)," ",""))))-1)&amp;" Total",$B$6:$BB$305,ROW($A215)-5,FALSE))</f>
        <v>0</v>
      </c>
      <c r="AJ215" s="143">
        <f ca="1">IF(AJ$5&lt;&gt;"",HLOOKUP(AJ$5,Functionalization!$G$6:$R$305,ROW($A215)-5,FALSE),IFERROR(INDEX(AJ$269:AJ$305,MATCH($F215,$B$269:$B$305,0))/VLOOKUP($F215,$B$269:$BB$305,MATCH(LEFT(TRIM(AJ$6),FIND("~",SUBSTITUTE(AJ$6,"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215))*HLOOKUP(LEFT(TRIM(AJ$6),FIND("~",SUBSTITUTE(AJ$6," ","~",LEN(TRIM(AJ$6))-LEN(SUBSTITUTE(TRIM(AJ$6)," ",""))))-1)&amp;" Total",$B$6:$BB$305,ROW($A215)-5,FALSE))</f>
        <v>0</v>
      </c>
      <c r="AK215" s="143">
        <f ca="1">IF(AK$5&lt;&gt;"",HLOOKUP(AK$5,Functionalization!$G$6:$R$305,ROW($A215)-5,FALSE),IFERROR(INDEX(AK$269:AK$305,MATCH($F215,$B$269:$B$305,0))/VLOOKUP($F215,$B$269:$BB$305,MATCH(LEFT(TRIM(AK$6),FIND("~",SUBSTITUTE(AK$6,"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215))*HLOOKUP(LEFT(TRIM(AK$6),FIND("~",SUBSTITUTE(AK$6," ","~",LEN(TRIM(AK$6))-LEN(SUBSTITUTE(TRIM(AK$6)," ",""))))-1)&amp;" Total",$B$6:$BB$305,ROW($A215)-5,FALSE))</f>
        <v>0</v>
      </c>
      <c r="AL215" s="143">
        <f ca="1">IF(AL$5&lt;&gt;"",HLOOKUP(AL$5,Functionalization!$G$6:$R$305,ROW($A215)-5,FALSE),IFERROR(INDEX(AL$269:AL$305,MATCH($F215,$B$269:$B$305,0))/VLOOKUP($F215,$B$269:$BB$305,MATCH(LEFT(TRIM(AL$6),FIND("~",SUBSTITUTE(AL$6,"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215))*HLOOKUP(LEFT(TRIM(AL$6),FIND("~",SUBSTITUTE(AL$6," ","~",LEN(TRIM(AL$6))-LEN(SUBSTITUTE(TRIM(AL$6)," ",""))))-1)&amp;" Total",$B$6:$BB$305,ROW($A215)-5,FALSE))</f>
        <v>0</v>
      </c>
      <c r="AM215" s="143">
        <f ca="1">IF(AM$5&lt;&gt;"",HLOOKUP(AM$5,Functionalization!$G$6:$R$305,ROW($A215)-5,FALSE),IFERROR(INDEX(AM$269:AM$305,MATCH($F215,$B$269:$B$305,0))/VLOOKUP($F215,$B$269:$BB$305,MATCH(LEFT(TRIM(AM$6),FIND("~",SUBSTITUTE(AM$6,"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215))*HLOOKUP(LEFT(TRIM(AM$6),FIND("~",SUBSTITUTE(AM$6," ","~",LEN(TRIM(AM$6))-LEN(SUBSTITUTE(TRIM(AM$6)," ",""))))-1)&amp;" Total",$B$6:$BB$305,ROW($A215)-5,FALSE))</f>
        <v>0</v>
      </c>
      <c r="AN215" s="143">
        <f ca="1">IF(AN$5&lt;&gt;"",HLOOKUP(AN$5,Functionalization!$G$6:$R$305,ROW($A215)-5,FALSE),IFERROR(INDEX(AN$269:AN$305,MATCH($F215,$B$269:$B$305,0))/VLOOKUP($F215,$B$269:$BB$305,MATCH(LEFT(TRIM(AN$6),FIND("~",SUBSTITUTE(AN$6,"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215))*HLOOKUP(LEFT(TRIM(AN$6),FIND("~",SUBSTITUTE(AN$6," ","~",LEN(TRIM(AN$6))-LEN(SUBSTITUTE(TRIM(AN$6)," ",""))))-1)&amp;" Total",$B$6:$BB$305,ROW($A215)-5,FALSE))</f>
        <v>0</v>
      </c>
      <c r="AO215" s="143">
        <f ca="1">IF(AO$5&lt;&gt;"",HLOOKUP(AO$5,Functionalization!$G$6:$R$305,ROW($A215)-5,FALSE),IFERROR(INDEX(AO$269:AO$305,MATCH($F215,$B$269:$B$305,0))/VLOOKUP($F215,$B$269:$BB$305,MATCH(LEFT(TRIM(AO$6),FIND("~",SUBSTITUTE(AO$6,"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215))*HLOOKUP(LEFT(TRIM(AO$6),FIND("~",SUBSTITUTE(AO$6," ","~",LEN(TRIM(AO$6))-LEN(SUBSTITUTE(TRIM(AO$6)," ",""))))-1)&amp;" Total",$B$6:$BB$305,ROW($A215)-5,FALSE))</f>
        <v>0</v>
      </c>
      <c r="AP215" s="143">
        <f ca="1">IF(AP$5&lt;&gt;"",HLOOKUP(AP$5,Functionalization!$G$6:$R$305,ROW($A215)-5,FALSE),IFERROR(INDEX(AP$269:AP$305,MATCH($F215,$B$269:$B$305,0))/VLOOKUP($F215,$B$269:$BB$305,MATCH(LEFT(TRIM(AP$6),FIND("~",SUBSTITUTE(AP$6,"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215))*HLOOKUP(LEFT(TRIM(AP$6),FIND("~",SUBSTITUTE(AP$6," ","~",LEN(TRIM(AP$6))-LEN(SUBSTITUTE(TRIM(AP$6)," ",""))))-1)&amp;" Total",$B$6:$BB$305,ROW($A215)-5,FALSE))</f>
        <v>0</v>
      </c>
      <c r="AQ215" s="143">
        <f ca="1">IF(AQ$5&lt;&gt;"",HLOOKUP(AQ$5,Functionalization!$G$6:$R$305,ROW($A215)-5,FALSE),IFERROR(INDEX(AQ$269:AQ$305,MATCH($F215,$B$269:$B$305,0))/VLOOKUP($F215,$B$269:$BB$305,MATCH(LEFT(TRIM(AQ$6),FIND("~",SUBSTITUTE(AQ$6,"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215))*HLOOKUP(LEFT(TRIM(AQ$6),FIND("~",SUBSTITUTE(AQ$6," ","~",LEN(TRIM(AQ$6))-LEN(SUBSTITUTE(TRIM(AQ$6)," ",""))))-1)&amp;" Total",$B$6:$BB$305,ROW($A215)-5,FALSE))</f>
        <v>0</v>
      </c>
      <c r="AR215" s="143">
        <f ca="1">IF(AR$5&lt;&gt;"",HLOOKUP(AR$5,Functionalization!$G$6:$R$305,ROW($A215)-5,FALSE),IFERROR(INDEX(AR$269:AR$305,MATCH($F215,$B$269:$B$305,0))/VLOOKUP($F215,$B$269:$BB$305,MATCH(LEFT(TRIM(AR$6),FIND("~",SUBSTITUTE(AR$6,"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215))*HLOOKUP(LEFT(TRIM(AR$6),FIND("~",SUBSTITUTE(AR$6," ","~",LEN(TRIM(AR$6))-LEN(SUBSTITUTE(TRIM(AR$6)," ",""))))-1)&amp;" Total",$B$6:$BB$305,ROW($A215)-5,FALSE))</f>
        <v>0</v>
      </c>
      <c r="AS215" s="143">
        <f ca="1">IF(AS$5&lt;&gt;"",HLOOKUP(AS$5,Functionalization!$G$6:$R$305,ROW($A215)-5,FALSE),IFERROR(INDEX(AS$269:AS$305,MATCH($F215,$B$269:$B$305,0))/VLOOKUP($F215,$B$269:$BB$305,MATCH(LEFT(TRIM(AS$6),FIND("~",SUBSTITUTE(AS$6,"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215))*HLOOKUP(LEFT(TRIM(AS$6),FIND("~",SUBSTITUTE(AS$6," ","~",LEN(TRIM(AS$6))-LEN(SUBSTITUTE(TRIM(AS$6)," ",""))))-1)&amp;" Total",$B$6:$BB$305,ROW($A215)-5,FALSE))</f>
        <v>0</v>
      </c>
      <c r="AT215" s="143">
        <f ca="1">IF(AT$5&lt;&gt;"",HLOOKUP(AT$5,Functionalization!$G$6:$R$305,ROW($A215)-5,FALSE),IFERROR(INDEX(AT$269:AT$305,MATCH($F215,$B$269:$B$305,0))/VLOOKUP($F215,$B$269:$BB$305,MATCH(LEFT(TRIM(AT$6),FIND("~",SUBSTITUTE(AT$6,"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215))*HLOOKUP(LEFT(TRIM(AT$6),FIND("~",SUBSTITUTE(AT$6," ","~",LEN(TRIM(AT$6))-LEN(SUBSTITUTE(TRIM(AT$6)," ",""))))-1)&amp;" Total",$B$6:$BB$305,ROW($A215)-5,FALSE))</f>
        <v>0</v>
      </c>
      <c r="AU215" s="143">
        <f ca="1">IF(AU$5&lt;&gt;"",HLOOKUP(AU$5,Functionalization!$G$6:$R$305,ROW($A215)-5,FALSE),IFERROR(INDEX(AU$269:AU$305,MATCH($F215,$B$269:$B$305,0))/VLOOKUP($F215,$B$269:$BB$305,MATCH(LEFT(TRIM(AU$6),FIND("~",SUBSTITUTE(AU$6,"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215))*HLOOKUP(LEFT(TRIM(AU$6),FIND("~",SUBSTITUTE(AU$6," ","~",LEN(TRIM(AU$6))-LEN(SUBSTITUTE(TRIM(AU$6)," ",""))))-1)&amp;" Total",$B$6:$BB$305,ROW($A215)-5,FALSE))</f>
        <v>0</v>
      </c>
      <c r="AV215" s="143">
        <f ca="1">IF(AV$5&lt;&gt;"",HLOOKUP(AV$5,Functionalization!$G$6:$R$305,ROW($A215)-5,FALSE),IFERROR(INDEX(AV$269:AV$305,MATCH($F215,$B$269:$B$305,0))/VLOOKUP($F215,$B$269:$BB$305,MATCH(LEFT(TRIM(AV$6),FIND("~",SUBSTITUTE(AV$6,"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215))*HLOOKUP(LEFT(TRIM(AV$6),FIND("~",SUBSTITUTE(AV$6," ","~",LEN(TRIM(AV$6))-LEN(SUBSTITUTE(TRIM(AV$6)," ",""))))-1)&amp;" Total",$B$6:$BB$305,ROW($A215)-5,FALSE))</f>
        <v>0</v>
      </c>
      <c r="AW215" s="143">
        <f ca="1">IF(AW$5&lt;&gt;"",HLOOKUP(AW$5,Functionalization!$G$6:$R$305,ROW($A215)-5,FALSE),IFERROR(INDEX(AW$269:AW$305,MATCH($F215,$B$269:$B$305,0))/VLOOKUP($F215,$B$269:$BB$305,MATCH(LEFT(TRIM(AW$6),FIND("~",SUBSTITUTE(AW$6,"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215))*HLOOKUP(LEFT(TRIM(AW$6),FIND("~",SUBSTITUTE(AW$6," ","~",LEN(TRIM(AW$6))-LEN(SUBSTITUTE(TRIM(AW$6)," ",""))))-1)&amp;" Total",$B$6:$BB$305,ROW($A215)-5,FALSE))</f>
        <v>0</v>
      </c>
      <c r="AX215" s="143">
        <f ca="1">IF(AX$5&lt;&gt;"",HLOOKUP(AX$5,Functionalization!$G$6:$R$305,ROW($A215)-5,FALSE),IFERROR(INDEX(AX$269:AX$305,MATCH($F215,$B$269:$B$305,0))/VLOOKUP($F215,$B$269:$BB$305,MATCH(LEFT(TRIM(AX$6),FIND("~",SUBSTITUTE(AX$6,"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215))*HLOOKUP(LEFT(TRIM(AX$6),FIND("~",SUBSTITUTE(AX$6," ","~",LEN(TRIM(AX$6))-LEN(SUBSTITUTE(TRIM(AX$6)," ",""))))-1)&amp;" Total",$B$6:$BB$305,ROW($A215)-5,FALSE))</f>
        <v>0</v>
      </c>
      <c r="AY215" s="143">
        <f ca="1">IF(AY$5&lt;&gt;"",HLOOKUP(AY$5,Functionalization!$G$6:$R$305,ROW($A215)-5,FALSE),IFERROR(INDEX(AY$269:AY$305,MATCH($F215,$B$269:$B$305,0))/VLOOKUP($F215,$B$269:$BB$305,MATCH(LEFT(TRIM(AY$6),FIND("~",SUBSTITUTE(AY$6,"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215))*HLOOKUP(LEFT(TRIM(AY$6),FIND("~",SUBSTITUTE(AY$6," ","~",LEN(TRIM(AY$6))-LEN(SUBSTITUTE(TRIM(AY$6)," ",""))))-1)&amp;" Total",$B$6:$BB$305,ROW($A215)-5,FALSE))</f>
        <v>0</v>
      </c>
      <c r="AZ215" s="143">
        <f ca="1">IF(AZ$5&lt;&gt;"",HLOOKUP(AZ$5,Functionalization!$G$6:$R$305,ROW($A215)-5,FALSE),IFERROR(INDEX(AZ$269:AZ$305,MATCH($F215,$B$269:$B$305,0))/VLOOKUP($F215,$B$269:$BB$305,MATCH(LEFT(TRIM(AZ$6),FIND("~",SUBSTITUTE(AZ$6,"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215))*HLOOKUP(LEFT(TRIM(AZ$6),FIND("~",SUBSTITUTE(AZ$6," ","~",LEN(TRIM(AZ$6))-LEN(SUBSTITUTE(TRIM(AZ$6)," ",""))))-1)&amp;" Total",$B$6:$BB$305,ROW($A215)-5,FALSE))</f>
        <v>0</v>
      </c>
      <c r="BA215" s="143">
        <f ca="1">IF(BA$5&lt;&gt;"",HLOOKUP(BA$5,Functionalization!$G$6:$R$305,ROW($A215)-5,FALSE),IFERROR(INDEX(BA$269:BA$305,MATCH($F215,$B$269:$B$305,0))/VLOOKUP($F215,$B$269:$BB$305,MATCH(LEFT(TRIM(BA$6),FIND("~",SUBSTITUTE(BA$6,"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215))*HLOOKUP(LEFT(TRIM(BA$6),FIND("~",SUBSTITUTE(BA$6," ","~",LEN(TRIM(BA$6))-LEN(SUBSTITUTE(TRIM(BA$6)," ",""))))-1)&amp;" Total",$B$6:$BB$305,ROW($A215)-5,FALSE))</f>
        <v>0</v>
      </c>
      <c r="BB215" s="143">
        <f ca="1">IF(BB$5&lt;&gt;"",HLOOKUP(BB$5,Functionalization!$G$6:$R$305,ROW($A215)-5,FALSE),IFERROR(INDEX(BB$269:BB$305,MATCH($F215,$B$269:$B$305,0))/VLOOKUP($F215,$B$269:$BB$305,MATCH(LEFT(TRIM(BB$6),FIND("~",SUBSTITUTE(BB$6,"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215))*HLOOKUP(LEFT(TRIM(BB$6),FIND("~",SUBSTITUTE(BB$6," ","~",LEN(TRIM(BB$6))-LEN(SUBSTITUTE(TRIM(BB$6)," ",""))))-1)&amp;" Total",$B$6:$BB$305,ROW($A215)-5,FALSE))</f>
        <v>0</v>
      </c>
      <c r="BD215" s="79">
        <f ca="1">IFERROR(IF(SUMIF($G$6:$BB$6,BD$6&amp;" Total",$G215:$BB215)-(SUMIF($G$6:$BB$6,BD$6&amp;" "&amp;'Input-Func_Class'!$D$22,$G215:$BB215)+IFERROR(SUMIF($G$6:$BB$6,BD$6&amp;" "&amp;'Input-Func_Class'!$E$22,$G215:$BB215),SUMIF($G$6:$BB$6,BD$6&amp;" "&amp;'Input-Func_Class'!$B$24,$G215:$BB215))+SUMIF($G$6:$BB$6,BD$6&amp;" "&amp;'Input-Func_Class'!$F$22,$G215:$BB215))&lt;Check_Limit,0,1),1)</f>
        <v>0</v>
      </c>
      <c r="BE215" s="79">
        <f ca="1">IFERROR(IF(SUMIF($G$6:$BB$6,BE$6&amp;" Total",$G215:$BB215)-(SUMIF($G$6:$BB$6,BE$6&amp;" "&amp;'Input-Func_Class'!$D$22,$G215:$BB215)+IFERROR(SUMIF($G$6:$BB$6,BE$6&amp;" "&amp;'Input-Func_Class'!$E$22,$G215:$BB215),SUMIF($G$6:$BB$6,BE$6&amp;" "&amp;'Input-Func_Class'!$B$24,$G215:$BB215))+SUMIF($G$6:$BB$6,BE$6&amp;" "&amp;'Input-Func_Class'!$F$22,$G215:$BB215))&lt;Check_Limit,0,1),1)</f>
        <v>0</v>
      </c>
      <c r="BF215" s="79">
        <f ca="1">IFERROR(IF(SUMIF($G$6:$BB$6,BF$6&amp;" Total",$G215:$BB215)-(SUMIF($G$6:$BB$6,BF$6&amp;" "&amp;'Input-Func_Class'!$D$22,$G215:$BB215)+IFERROR(SUMIF($G$6:$BB$6,BF$6&amp;" "&amp;'Input-Func_Class'!$E$22,$G215:$BB215),SUMIF($G$6:$BB$6,BF$6&amp;" "&amp;'Input-Func_Class'!$B$24,$G215:$BB215))+SUMIF($G$6:$BB$6,BF$6&amp;" "&amp;'Input-Func_Class'!$F$22,$G215:$BB215))&lt;Check_Limit,0,1),1)</f>
        <v>0</v>
      </c>
      <c r="BG215" s="79">
        <f ca="1">IFERROR(IF(SUMIF($G$6:$BB$6,BG$6&amp;" Total",$G215:$BB215)-(SUMIF($G$6:$BB$6,BG$6&amp;" "&amp;'Input-Func_Class'!$D$22,$G215:$BB215)+IFERROR(SUMIF($G$6:$BB$6,BG$6&amp;" "&amp;'Input-Func_Class'!$E$22,$G215:$BB215),SUMIF($G$6:$BB$6,BG$6&amp;" "&amp;'Input-Func_Class'!$B$24,$G215:$BB215))+SUMIF($G$6:$BB$6,BG$6&amp;" "&amp;'Input-Func_Class'!$F$22,$G215:$BB215))&lt;Check_Limit,0,1),1)</f>
        <v>0</v>
      </c>
      <c r="BH215" s="79">
        <f ca="1">IFERROR(IF(SUMIF($G$6:$BB$6,BH$6&amp;" Total",$G215:$BB215)-(SUMIF($G$6:$BB$6,BH$6&amp;" "&amp;'Input-Func_Class'!$D$22,$G215:$BB215)+IFERROR(SUMIF($G$6:$BB$6,BH$6&amp;" "&amp;'Input-Func_Class'!$E$22,$G215:$BB215),SUMIF($G$6:$BB$6,BH$6&amp;" "&amp;'Input-Func_Class'!$B$24,$G215:$BB215))+SUMIF($G$6:$BB$6,BH$6&amp;" "&amp;'Input-Func_Class'!$F$22,$G215:$BB215))&lt;Check_Limit,0,1),1)</f>
        <v>0</v>
      </c>
      <c r="BI215" s="79">
        <f ca="1">IFERROR(IF(SUMIF($G$6:$BB$6,BI$6&amp;" Total",$G215:$BB215)-(SUMIF($G$6:$BB$6,BI$6&amp;" "&amp;'Input-Func_Class'!$D$22,$G215:$BB215)+IFERROR(SUMIF($G$6:$BB$6,BI$6&amp;" "&amp;'Input-Func_Class'!$E$22,$G215:$BB215),SUMIF($G$6:$BB$6,BI$6&amp;" "&amp;'Input-Func_Class'!$B$24,$G215:$BB215))+SUMIF($G$6:$BB$6,BI$6&amp;" "&amp;'Input-Func_Class'!$F$22,$G215:$BB215))&lt;Check_Limit,0,1),1)</f>
        <v>0</v>
      </c>
      <c r="BJ215" s="79">
        <f ca="1">IFERROR(IF(SUMIF($G$6:$BB$6,BJ$6&amp;" Total",$G215:$BB215)-(SUMIF($G$6:$BB$6,BJ$6&amp;" "&amp;'Input-Func_Class'!$D$22,$G215:$BB215)+IFERROR(SUMIF($G$6:$BB$6,BJ$6&amp;" "&amp;'Input-Func_Class'!$E$22,$G215:$BB215),SUMIF($G$6:$BB$6,BJ$6&amp;" "&amp;'Input-Func_Class'!$B$24,$G215:$BB215))+SUMIF($G$6:$BB$6,BJ$6&amp;" "&amp;'Input-Func_Class'!$F$22,$G215:$BB215))&lt;Check_Limit,0,1),1)</f>
        <v>0</v>
      </c>
      <c r="BK215" s="79">
        <f ca="1">IFERROR(IF(SUMIF($G$6:$BB$6,BK$6&amp;" Total",$G215:$BB215)-(SUMIF($G$6:$BB$6,BK$6&amp;" "&amp;'Input-Func_Class'!$D$22,$G215:$BB215)+IFERROR(SUMIF($G$6:$BB$6,BK$6&amp;" "&amp;'Input-Func_Class'!$E$22,$G215:$BB215),SUMIF($G$6:$BB$6,BK$6&amp;" "&amp;'Input-Func_Class'!$B$24,$G215:$BB215))+SUMIF($G$6:$BB$6,BK$6&amp;" "&amp;'Input-Func_Class'!$F$22,$G215:$BB215))&lt;Check_Limit,0,1),1)</f>
        <v>0</v>
      </c>
      <c r="BL215" s="79">
        <f ca="1">IFERROR(IF(SUMIF($G$6:$BB$6,BL$6&amp;" Total",$G215:$BB215)-(SUMIF($G$6:$BB$6,BL$6&amp;" "&amp;'Input-Func_Class'!$D$22,$G215:$BB215)+IFERROR(SUMIF($G$6:$BB$6,BL$6&amp;" "&amp;'Input-Func_Class'!$E$22,$G215:$BB215),SUMIF($G$6:$BB$6,BL$6&amp;" "&amp;'Input-Func_Class'!$B$24,$G215:$BB215))+SUMIF($G$6:$BB$6,BL$6&amp;" "&amp;'Input-Func_Class'!$F$22,$G215:$BB215))&lt;Check_Limit,0,1),1)</f>
        <v>0</v>
      </c>
      <c r="BM215" s="79">
        <f ca="1">IFERROR(IF(SUMIF($G$6:$BB$6,BM$6&amp;" Total",$G215:$BB215)-(SUMIF($G$6:$BB$6,BM$6&amp;" "&amp;'Input-Func_Class'!$D$22,$G215:$BB215)+IFERROR(SUMIF($G$6:$BB$6,BM$6&amp;" "&amp;'Input-Func_Class'!$E$22,$G215:$BB215),SUMIF($G$6:$BB$6,BM$6&amp;" "&amp;'Input-Func_Class'!$B$24,$G215:$BB215))+SUMIF($G$6:$BB$6,BM$6&amp;" "&amp;'Input-Func_Class'!$F$22,$G215:$BB215))&lt;Check_Limit,0,1),1)</f>
        <v>0</v>
      </c>
      <c r="BN215" s="79">
        <f ca="1">IFERROR(IF(SUMIF($G$6:$BB$6,BN$6&amp;" Total",$G215:$BB215)-(SUMIF($G$6:$BB$6,BN$6&amp;" "&amp;'Input-Func_Class'!$D$22,$G215:$BB215)+IFERROR(SUMIF($G$6:$BB$6,BN$6&amp;" "&amp;'Input-Func_Class'!$E$22,$G215:$BB215),SUMIF($G$6:$BB$6,BN$6&amp;" "&amp;'Input-Func_Class'!$B$24,$G215:$BB215))+SUMIF($G$6:$BB$6,BN$6&amp;" "&amp;'Input-Func_Class'!$F$22,$G215:$BB215))&lt;Check_Limit,0,1),1)</f>
        <v>0</v>
      </c>
      <c r="BO215" s="79">
        <f ca="1">IFERROR(IF(SUMIF($G$6:$BB$6,BO$6&amp;" Total",$G215:$BB215)-(SUMIF($G$6:$BB$6,BO$6&amp;" "&amp;'Input-Func_Class'!$D$22,$G215:$BB215)+IFERROR(SUMIF($G$6:$BB$6,BO$6&amp;" "&amp;'Input-Func_Class'!$E$22,$G215:$BB215),SUMIF($G$6:$BB$6,BO$6&amp;" "&amp;'Input-Func_Class'!$B$24,$G215:$BB215))+SUMIF($G$6:$BB$6,BO$6&amp;" "&amp;'Input-Func_Class'!$F$22,$G215:$BB215))&lt;Check_Limit,0,1),1)</f>
        <v>0</v>
      </c>
    </row>
    <row r="216" spans="1:67" outlineLevel="1">
      <c r="A216" s="113">
        <f>IF(ISBLANK('Input-Accounts'!A216),"",'Input-Accounts'!A216)</f>
        <v>185</v>
      </c>
      <c r="B216" s="17" t="str">
        <f>IF(ISBLANK('Input-Accounts'!B216),"",'Input-Accounts'!B216)</f>
        <v>Compressor Station</v>
      </c>
      <c r="C216" s="113">
        <f>IF(ISBLANK('Input-Accounts'!C216),"",'Input-Accounts'!C216)</f>
        <v>377</v>
      </c>
      <c r="D216" s="143">
        <f>Functionalization!$D216</f>
        <v>50360.141955999992</v>
      </c>
      <c r="E216" s="143">
        <f t="shared" ca="1" si="52"/>
        <v>0</v>
      </c>
      <c r="F216" s="89" t="str">
        <f>IF($D216=0,"-",IF('Input-Accounts'!$E216&lt;&gt;0,'Input-Accounts'!$E216,'Input-Accounts'!$G216))</f>
        <v>DEMAND</v>
      </c>
      <c r="G216" s="143">
        <f ca="1">IF(G$5&lt;&gt;"",HLOOKUP(G$5,Functionalization!$G$6:$R$305,ROW($A216)-5,FALSE),IFERROR(INDEX(G$269:G$305,MATCH($F216,$B$269:$B$305,0))/VLOOKUP($F216,$B$269:$BB$305,MATCH(LEFT(TRIM(G$6),FIND("~",SUBSTITUTE(G$6,"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216))*HLOOKUP(LEFT(TRIM(G$6),FIND("~",SUBSTITUTE(G$6," ","~",LEN(TRIM(G$6))-LEN(SUBSTITUTE(TRIM(G$6)," ",""))))-1)&amp;" Total",$B$6:$BB$305,ROW($A216)-5,FALSE))</f>
        <v>0</v>
      </c>
      <c r="H216" s="143">
        <f ca="1">IF(H$5&lt;&gt;"",HLOOKUP(H$5,Functionalization!$G$6:$R$305,ROW($A216)-5,FALSE),IFERROR(INDEX(H$269:H$305,MATCH($F216,$B$269:$B$305,0))/VLOOKUP($F216,$B$269:$BB$305,MATCH(LEFT(TRIM(H$6),FIND("~",SUBSTITUTE(H$6,"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216))*HLOOKUP(LEFT(TRIM(H$6),FIND("~",SUBSTITUTE(H$6," ","~",LEN(TRIM(H$6))-LEN(SUBSTITUTE(TRIM(H$6)," ",""))))-1)&amp;" Total",$B$6:$BB$305,ROW($A216)-5,FALSE))</f>
        <v>0</v>
      </c>
      <c r="I216" s="143">
        <f ca="1">IF(I$5&lt;&gt;"",HLOOKUP(I$5,Functionalization!$G$6:$R$305,ROW($A216)-5,FALSE),IFERROR(INDEX(I$269:I$305,MATCH($F216,$B$269:$B$305,0))/VLOOKUP($F216,$B$269:$BB$305,MATCH(LEFT(TRIM(I$6),FIND("~",SUBSTITUTE(I$6,"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216))*HLOOKUP(LEFT(TRIM(I$6),FIND("~",SUBSTITUTE(I$6," ","~",LEN(TRIM(I$6))-LEN(SUBSTITUTE(TRIM(I$6)," ",""))))-1)&amp;" Total",$B$6:$BB$305,ROW($A216)-5,FALSE))</f>
        <v>0</v>
      </c>
      <c r="J216" s="143">
        <f ca="1">IF(J$5&lt;&gt;"",HLOOKUP(J$5,Functionalization!$G$6:$R$305,ROW($A216)-5,FALSE),IFERROR(INDEX(J$269:J$305,MATCH($F216,$B$269:$B$305,0))/VLOOKUP($F216,$B$269:$BB$305,MATCH(LEFT(TRIM(J$6),FIND("~",SUBSTITUTE(J$6,"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216))*HLOOKUP(LEFT(TRIM(J$6),FIND("~",SUBSTITUTE(J$6," ","~",LEN(TRIM(J$6))-LEN(SUBSTITUTE(TRIM(J$6)," ",""))))-1)&amp;" Total",$B$6:$BB$305,ROW($A216)-5,FALSE))</f>
        <v>0</v>
      </c>
      <c r="K216" s="143">
        <f ca="1">IF(K$5&lt;&gt;"",HLOOKUP(K$5,Functionalization!$G$6:$R$305,ROW($A216)-5,FALSE),IFERROR(INDEX(K$269:K$305,MATCH($F216,$B$269:$B$305,0))/VLOOKUP($F216,$B$269:$BB$305,MATCH(LEFT(TRIM(K$6),FIND("~",SUBSTITUTE(K$6,"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216))*HLOOKUP(LEFT(TRIM(K$6),FIND("~",SUBSTITUTE(K$6," ","~",LEN(TRIM(K$6))-LEN(SUBSTITUTE(TRIM(K$6)," ",""))))-1)&amp;" Total",$B$6:$BB$305,ROW($A216)-5,FALSE))</f>
        <v>0</v>
      </c>
      <c r="L216" s="143">
        <f ca="1">IF(L$5&lt;&gt;"",HLOOKUP(L$5,Functionalization!$G$6:$R$305,ROW($A216)-5,FALSE),IFERROR(INDEX(L$269:L$305,MATCH($F216,$B$269:$B$305,0))/VLOOKUP($F216,$B$269:$BB$305,MATCH(LEFT(TRIM(L$6),FIND("~",SUBSTITUTE(L$6,"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216))*HLOOKUP(LEFT(TRIM(L$6),FIND("~",SUBSTITUTE(L$6," ","~",LEN(TRIM(L$6))-LEN(SUBSTITUTE(TRIM(L$6)," ",""))))-1)&amp;" Total",$B$6:$BB$305,ROW($A216)-5,FALSE))</f>
        <v>0</v>
      </c>
      <c r="M216" s="143">
        <f ca="1">IF(M$5&lt;&gt;"",HLOOKUP(M$5,Functionalization!$G$6:$R$305,ROW($A216)-5,FALSE),IFERROR(INDEX(M$269:M$305,MATCH($F216,$B$269:$B$305,0))/VLOOKUP($F216,$B$269:$BB$305,MATCH(LEFT(TRIM(M$6),FIND("~",SUBSTITUTE(M$6,"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216))*HLOOKUP(LEFT(TRIM(M$6),FIND("~",SUBSTITUTE(M$6," ","~",LEN(TRIM(M$6))-LEN(SUBSTITUTE(TRIM(M$6)," ",""))))-1)&amp;" Total",$B$6:$BB$305,ROW($A216)-5,FALSE))</f>
        <v>0</v>
      </c>
      <c r="N216" s="143">
        <f ca="1">IF(N$5&lt;&gt;"",HLOOKUP(N$5,Functionalization!$G$6:$R$305,ROW($A216)-5,FALSE),IFERROR(INDEX(N$269:N$305,MATCH($F216,$B$269:$B$305,0))/VLOOKUP($F216,$B$269:$BB$305,MATCH(LEFT(TRIM(N$6),FIND("~",SUBSTITUTE(N$6,"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216))*HLOOKUP(LEFT(TRIM(N$6),FIND("~",SUBSTITUTE(N$6," ","~",LEN(TRIM(N$6))-LEN(SUBSTITUTE(TRIM(N$6)," ",""))))-1)&amp;" Total",$B$6:$BB$305,ROW($A216)-5,FALSE))</f>
        <v>0</v>
      </c>
      <c r="O216" s="143">
        <f ca="1">IF(O$5&lt;&gt;"",HLOOKUP(O$5,Functionalization!$G$6:$R$305,ROW($A216)-5,FALSE),IFERROR(INDEX(O$269:O$305,MATCH($F216,$B$269:$B$305,0))/VLOOKUP($F216,$B$269:$BB$305,MATCH(LEFT(TRIM(O$6),FIND("~",SUBSTITUTE(O$6,"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216))*HLOOKUP(LEFT(TRIM(O$6),FIND("~",SUBSTITUTE(O$6," ","~",LEN(TRIM(O$6))-LEN(SUBSTITUTE(TRIM(O$6)," ",""))))-1)&amp;" Total",$B$6:$BB$305,ROW($A216)-5,FALSE))</f>
        <v>50360.141955999992</v>
      </c>
      <c r="P216" s="143">
        <f ca="1">IF(P$5&lt;&gt;"",HLOOKUP(P$5,Functionalization!$G$6:$R$305,ROW($A216)-5,FALSE),IFERROR(INDEX(P$269:P$305,MATCH($F216,$B$269:$B$305,0))/VLOOKUP($F216,$B$269:$BB$305,MATCH(LEFT(TRIM(P$6),FIND("~",SUBSTITUTE(P$6,"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216))*HLOOKUP(LEFT(TRIM(P$6),FIND("~",SUBSTITUTE(P$6," ","~",LEN(TRIM(P$6))-LEN(SUBSTITUTE(TRIM(P$6)," ",""))))-1)&amp;" Total",$B$6:$BB$305,ROW($A216)-5,FALSE))</f>
        <v>50360.141955999992</v>
      </c>
      <c r="Q216" s="143">
        <f ca="1">IF(Q$5&lt;&gt;"",HLOOKUP(Q$5,Functionalization!$G$6:$R$305,ROW($A216)-5,FALSE),IFERROR(INDEX(Q$269:Q$305,MATCH($F216,$B$269:$B$305,0))/VLOOKUP($F216,$B$269:$BB$305,MATCH(LEFT(TRIM(Q$6),FIND("~",SUBSTITUTE(Q$6,"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216))*HLOOKUP(LEFT(TRIM(Q$6),FIND("~",SUBSTITUTE(Q$6," ","~",LEN(TRIM(Q$6))-LEN(SUBSTITUTE(TRIM(Q$6)," ",""))))-1)&amp;" Total",$B$6:$BB$305,ROW($A216)-5,FALSE))</f>
        <v>0</v>
      </c>
      <c r="R216" s="143">
        <f ca="1">IF(R$5&lt;&gt;"",HLOOKUP(R$5,Functionalization!$G$6:$R$305,ROW($A216)-5,FALSE),IFERROR(INDEX(R$269:R$305,MATCH($F216,$B$269:$B$305,0))/VLOOKUP($F216,$B$269:$BB$305,MATCH(LEFT(TRIM(R$6),FIND("~",SUBSTITUTE(R$6,"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216))*HLOOKUP(LEFT(TRIM(R$6),FIND("~",SUBSTITUTE(R$6," ","~",LEN(TRIM(R$6))-LEN(SUBSTITUTE(TRIM(R$6)," ",""))))-1)&amp;" Total",$B$6:$BB$305,ROW($A216)-5,FALSE))</f>
        <v>0</v>
      </c>
      <c r="S216" s="143">
        <f ca="1">IF(S$5&lt;&gt;"",HLOOKUP(S$5,Functionalization!$G$6:$R$305,ROW($A216)-5,FALSE),IFERROR(INDEX(S$269:S$305,MATCH($F216,$B$269:$B$305,0))/VLOOKUP($F216,$B$269:$BB$305,MATCH(LEFT(TRIM(S$6),FIND("~",SUBSTITUTE(S$6,"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216))*HLOOKUP(LEFT(TRIM(S$6),FIND("~",SUBSTITUTE(S$6," ","~",LEN(TRIM(S$6))-LEN(SUBSTITUTE(TRIM(S$6)," ",""))))-1)&amp;" Total",$B$6:$BB$305,ROW($A216)-5,FALSE))</f>
        <v>0</v>
      </c>
      <c r="T216" s="143">
        <f ca="1">IF(T$5&lt;&gt;"",HLOOKUP(T$5,Functionalization!$G$6:$R$305,ROW($A216)-5,FALSE),IFERROR(INDEX(T$269:T$305,MATCH($F216,$B$269:$B$305,0))/VLOOKUP($F216,$B$269:$BB$305,MATCH(LEFT(TRIM(T$6),FIND("~",SUBSTITUTE(T$6,"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216))*HLOOKUP(LEFT(TRIM(T$6),FIND("~",SUBSTITUTE(T$6," ","~",LEN(TRIM(T$6))-LEN(SUBSTITUTE(TRIM(T$6)," ",""))))-1)&amp;" Total",$B$6:$BB$305,ROW($A216)-5,FALSE))</f>
        <v>0</v>
      </c>
      <c r="U216" s="143">
        <f ca="1">IF(U$5&lt;&gt;"",HLOOKUP(U$5,Functionalization!$G$6:$R$305,ROW($A216)-5,FALSE),IFERROR(INDEX(U$269:U$305,MATCH($F216,$B$269:$B$305,0))/VLOOKUP($F216,$B$269:$BB$305,MATCH(LEFT(TRIM(U$6),FIND("~",SUBSTITUTE(U$6,"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216))*HLOOKUP(LEFT(TRIM(U$6),FIND("~",SUBSTITUTE(U$6," ","~",LEN(TRIM(U$6))-LEN(SUBSTITUTE(TRIM(U$6)," ",""))))-1)&amp;" Total",$B$6:$BB$305,ROW($A216)-5,FALSE))</f>
        <v>0</v>
      </c>
      <c r="V216" s="143">
        <f ca="1">IF(V$5&lt;&gt;"",HLOOKUP(V$5,Functionalization!$G$6:$R$305,ROW($A216)-5,FALSE),IFERROR(INDEX(V$269:V$305,MATCH($F216,$B$269:$B$305,0))/VLOOKUP($F216,$B$269:$BB$305,MATCH(LEFT(TRIM(V$6),FIND("~",SUBSTITUTE(V$6,"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216))*HLOOKUP(LEFT(TRIM(V$6),FIND("~",SUBSTITUTE(V$6," ","~",LEN(TRIM(V$6))-LEN(SUBSTITUTE(TRIM(V$6)," ",""))))-1)&amp;" Total",$B$6:$BB$305,ROW($A216)-5,FALSE))</f>
        <v>0</v>
      </c>
      <c r="W216" s="143">
        <f ca="1">IF(W$5&lt;&gt;"",HLOOKUP(W$5,Functionalization!$G$6:$R$305,ROW($A216)-5,FALSE),IFERROR(INDEX(W$269:W$305,MATCH($F216,$B$269:$B$305,0))/VLOOKUP($F216,$B$269:$BB$305,MATCH(LEFT(TRIM(W$6),FIND("~",SUBSTITUTE(W$6,"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216))*HLOOKUP(LEFT(TRIM(W$6),FIND("~",SUBSTITUTE(W$6," ","~",LEN(TRIM(W$6))-LEN(SUBSTITUTE(TRIM(W$6)," ",""))))-1)&amp;" Total",$B$6:$BB$305,ROW($A216)-5,FALSE))</f>
        <v>0</v>
      </c>
      <c r="X216" s="143">
        <f ca="1">IF(X$5&lt;&gt;"",HLOOKUP(X$5,Functionalization!$G$6:$R$305,ROW($A216)-5,FALSE),IFERROR(INDEX(X$269:X$305,MATCH($F216,$B$269:$B$305,0))/VLOOKUP($F216,$B$269:$BB$305,MATCH(LEFT(TRIM(X$6),FIND("~",SUBSTITUTE(X$6,"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216))*HLOOKUP(LEFT(TRIM(X$6),FIND("~",SUBSTITUTE(X$6," ","~",LEN(TRIM(X$6))-LEN(SUBSTITUTE(TRIM(X$6)," ",""))))-1)&amp;" Total",$B$6:$BB$305,ROW($A216)-5,FALSE))</f>
        <v>0</v>
      </c>
      <c r="Y216" s="143">
        <f ca="1">IF(Y$5&lt;&gt;"",HLOOKUP(Y$5,Functionalization!$G$6:$R$305,ROW($A216)-5,FALSE),IFERROR(INDEX(Y$269:Y$305,MATCH($F216,$B$269:$B$305,0))/VLOOKUP($F216,$B$269:$BB$305,MATCH(LEFT(TRIM(Y$6),FIND("~",SUBSTITUTE(Y$6,"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216))*HLOOKUP(LEFT(TRIM(Y$6),FIND("~",SUBSTITUTE(Y$6," ","~",LEN(TRIM(Y$6))-LEN(SUBSTITUTE(TRIM(Y$6)," ",""))))-1)&amp;" Total",$B$6:$BB$305,ROW($A216)-5,FALSE))</f>
        <v>0</v>
      </c>
      <c r="Z216" s="143">
        <f ca="1">IF(Z$5&lt;&gt;"",HLOOKUP(Z$5,Functionalization!$G$6:$R$305,ROW($A216)-5,FALSE),IFERROR(INDEX(Z$269:Z$305,MATCH($F216,$B$269:$B$305,0))/VLOOKUP($F216,$B$269:$BB$305,MATCH(LEFT(TRIM(Z$6),FIND("~",SUBSTITUTE(Z$6,"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216))*HLOOKUP(LEFT(TRIM(Z$6),FIND("~",SUBSTITUTE(Z$6," ","~",LEN(TRIM(Z$6))-LEN(SUBSTITUTE(TRIM(Z$6)," ",""))))-1)&amp;" Total",$B$6:$BB$305,ROW($A216)-5,FALSE))</f>
        <v>0</v>
      </c>
      <c r="AA216" s="143">
        <f ca="1">IF(AA$5&lt;&gt;"",HLOOKUP(AA$5,Functionalization!$G$6:$R$305,ROW($A216)-5,FALSE),IFERROR(INDEX(AA$269:AA$305,MATCH($F216,$B$269:$B$305,0))/VLOOKUP($F216,$B$269:$BB$305,MATCH(LEFT(TRIM(AA$6),FIND("~",SUBSTITUTE(AA$6,"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216))*HLOOKUP(LEFT(TRIM(AA$6),FIND("~",SUBSTITUTE(AA$6," ","~",LEN(TRIM(AA$6))-LEN(SUBSTITUTE(TRIM(AA$6)," ",""))))-1)&amp;" Total",$B$6:$BB$305,ROW($A216)-5,FALSE))</f>
        <v>0</v>
      </c>
      <c r="AB216" s="143">
        <f ca="1">IF(AB$5&lt;&gt;"",HLOOKUP(AB$5,Functionalization!$G$6:$R$305,ROW($A216)-5,FALSE),IFERROR(INDEX(AB$269:AB$305,MATCH($F216,$B$269:$B$305,0))/VLOOKUP($F216,$B$269:$BB$305,MATCH(LEFT(TRIM(AB$6),FIND("~",SUBSTITUTE(AB$6,"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216))*HLOOKUP(LEFT(TRIM(AB$6),FIND("~",SUBSTITUTE(AB$6," ","~",LEN(TRIM(AB$6))-LEN(SUBSTITUTE(TRIM(AB$6)," ",""))))-1)&amp;" Total",$B$6:$BB$305,ROW($A216)-5,FALSE))</f>
        <v>0</v>
      </c>
      <c r="AC216" s="143">
        <f ca="1">IF(AC$5&lt;&gt;"",HLOOKUP(AC$5,Functionalization!$G$6:$R$305,ROW($A216)-5,FALSE),IFERROR(INDEX(AC$269:AC$305,MATCH($F216,$B$269:$B$305,0))/VLOOKUP($F216,$B$269:$BB$305,MATCH(LEFT(TRIM(AC$6),FIND("~",SUBSTITUTE(AC$6,"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216))*HLOOKUP(LEFT(TRIM(AC$6),FIND("~",SUBSTITUTE(AC$6," ","~",LEN(TRIM(AC$6))-LEN(SUBSTITUTE(TRIM(AC$6)," ",""))))-1)&amp;" Total",$B$6:$BB$305,ROW($A216)-5,FALSE))</f>
        <v>0</v>
      </c>
      <c r="AD216" s="143">
        <f ca="1">IF(AD$5&lt;&gt;"",HLOOKUP(AD$5,Functionalization!$G$6:$R$305,ROW($A216)-5,FALSE),IFERROR(INDEX(AD$269:AD$305,MATCH($F216,$B$269:$B$305,0))/VLOOKUP($F216,$B$269:$BB$305,MATCH(LEFT(TRIM(AD$6),FIND("~",SUBSTITUTE(AD$6,"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216))*HLOOKUP(LEFT(TRIM(AD$6),FIND("~",SUBSTITUTE(AD$6," ","~",LEN(TRIM(AD$6))-LEN(SUBSTITUTE(TRIM(AD$6)," ",""))))-1)&amp;" Total",$B$6:$BB$305,ROW($A216)-5,FALSE))</f>
        <v>0</v>
      </c>
      <c r="AE216" s="143">
        <f ca="1">IF(AE$5&lt;&gt;"",HLOOKUP(AE$5,Functionalization!$G$6:$R$305,ROW($A216)-5,FALSE),IFERROR(INDEX(AE$269:AE$305,MATCH($F216,$B$269:$B$305,0))/VLOOKUP($F216,$B$269:$BB$305,MATCH(LEFT(TRIM(AE$6),FIND("~",SUBSTITUTE(AE$6,"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216))*HLOOKUP(LEFT(TRIM(AE$6),FIND("~",SUBSTITUTE(AE$6," ","~",LEN(TRIM(AE$6))-LEN(SUBSTITUTE(TRIM(AE$6)," ",""))))-1)&amp;" Total",$B$6:$BB$305,ROW($A216)-5,FALSE))</f>
        <v>0</v>
      </c>
      <c r="AF216" s="143">
        <f ca="1">IF(AF$5&lt;&gt;"",HLOOKUP(AF$5,Functionalization!$G$6:$R$305,ROW($A216)-5,FALSE),IFERROR(INDEX(AF$269:AF$305,MATCH($F216,$B$269:$B$305,0))/VLOOKUP($F216,$B$269:$BB$305,MATCH(LEFT(TRIM(AF$6),FIND("~",SUBSTITUTE(AF$6,"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216))*HLOOKUP(LEFT(TRIM(AF$6),FIND("~",SUBSTITUTE(AF$6," ","~",LEN(TRIM(AF$6))-LEN(SUBSTITUTE(TRIM(AF$6)," ",""))))-1)&amp;" Total",$B$6:$BB$305,ROW($A216)-5,FALSE))</f>
        <v>0</v>
      </c>
      <c r="AG216" s="143">
        <f ca="1">IF(AG$5&lt;&gt;"",HLOOKUP(AG$5,Functionalization!$G$6:$R$305,ROW($A216)-5,FALSE),IFERROR(INDEX(AG$269:AG$305,MATCH($F216,$B$269:$B$305,0))/VLOOKUP($F216,$B$269:$BB$305,MATCH(LEFT(TRIM(AG$6),FIND("~",SUBSTITUTE(AG$6,"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216))*HLOOKUP(LEFT(TRIM(AG$6),FIND("~",SUBSTITUTE(AG$6," ","~",LEN(TRIM(AG$6))-LEN(SUBSTITUTE(TRIM(AG$6)," ",""))))-1)&amp;" Total",$B$6:$BB$305,ROW($A216)-5,FALSE))</f>
        <v>0</v>
      </c>
      <c r="AH216" s="143">
        <f ca="1">IF(AH$5&lt;&gt;"",HLOOKUP(AH$5,Functionalization!$G$6:$R$305,ROW($A216)-5,FALSE),IFERROR(INDEX(AH$269:AH$305,MATCH($F216,$B$269:$B$305,0))/VLOOKUP($F216,$B$269:$BB$305,MATCH(LEFT(TRIM(AH$6),FIND("~",SUBSTITUTE(AH$6,"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216))*HLOOKUP(LEFT(TRIM(AH$6),FIND("~",SUBSTITUTE(AH$6," ","~",LEN(TRIM(AH$6))-LEN(SUBSTITUTE(TRIM(AH$6)," ",""))))-1)&amp;" Total",$B$6:$BB$305,ROW($A216)-5,FALSE))</f>
        <v>0</v>
      </c>
      <c r="AI216" s="143">
        <f ca="1">IF(AI$5&lt;&gt;"",HLOOKUP(AI$5,Functionalization!$G$6:$R$305,ROW($A216)-5,FALSE),IFERROR(INDEX(AI$269:AI$305,MATCH($F216,$B$269:$B$305,0))/VLOOKUP($F216,$B$269:$BB$305,MATCH(LEFT(TRIM(AI$6),FIND("~",SUBSTITUTE(AI$6,"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216))*HLOOKUP(LEFT(TRIM(AI$6),FIND("~",SUBSTITUTE(AI$6," ","~",LEN(TRIM(AI$6))-LEN(SUBSTITUTE(TRIM(AI$6)," ",""))))-1)&amp;" Total",$B$6:$BB$305,ROW($A216)-5,FALSE))</f>
        <v>0</v>
      </c>
      <c r="AJ216" s="143">
        <f ca="1">IF(AJ$5&lt;&gt;"",HLOOKUP(AJ$5,Functionalization!$G$6:$R$305,ROW($A216)-5,FALSE),IFERROR(INDEX(AJ$269:AJ$305,MATCH($F216,$B$269:$B$305,0))/VLOOKUP($F216,$B$269:$BB$305,MATCH(LEFT(TRIM(AJ$6),FIND("~",SUBSTITUTE(AJ$6,"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216))*HLOOKUP(LEFT(TRIM(AJ$6),FIND("~",SUBSTITUTE(AJ$6," ","~",LEN(TRIM(AJ$6))-LEN(SUBSTITUTE(TRIM(AJ$6)," ",""))))-1)&amp;" Total",$B$6:$BB$305,ROW($A216)-5,FALSE))</f>
        <v>0</v>
      </c>
      <c r="AK216" s="143">
        <f ca="1">IF(AK$5&lt;&gt;"",HLOOKUP(AK$5,Functionalization!$G$6:$R$305,ROW($A216)-5,FALSE),IFERROR(INDEX(AK$269:AK$305,MATCH($F216,$B$269:$B$305,0))/VLOOKUP($F216,$B$269:$BB$305,MATCH(LEFT(TRIM(AK$6),FIND("~",SUBSTITUTE(AK$6,"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216))*HLOOKUP(LEFT(TRIM(AK$6),FIND("~",SUBSTITUTE(AK$6," ","~",LEN(TRIM(AK$6))-LEN(SUBSTITUTE(TRIM(AK$6)," ",""))))-1)&amp;" Total",$B$6:$BB$305,ROW($A216)-5,FALSE))</f>
        <v>0</v>
      </c>
      <c r="AL216" s="143">
        <f ca="1">IF(AL$5&lt;&gt;"",HLOOKUP(AL$5,Functionalization!$G$6:$R$305,ROW($A216)-5,FALSE),IFERROR(INDEX(AL$269:AL$305,MATCH($F216,$B$269:$B$305,0))/VLOOKUP($F216,$B$269:$BB$305,MATCH(LEFT(TRIM(AL$6),FIND("~",SUBSTITUTE(AL$6,"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216))*HLOOKUP(LEFT(TRIM(AL$6),FIND("~",SUBSTITUTE(AL$6," ","~",LEN(TRIM(AL$6))-LEN(SUBSTITUTE(TRIM(AL$6)," ",""))))-1)&amp;" Total",$B$6:$BB$305,ROW($A216)-5,FALSE))</f>
        <v>0</v>
      </c>
      <c r="AM216" s="143">
        <f ca="1">IF(AM$5&lt;&gt;"",HLOOKUP(AM$5,Functionalization!$G$6:$R$305,ROW($A216)-5,FALSE),IFERROR(INDEX(AM$269:AM$305,MATCH($F216,$B$269:$B$305,0))/VLOOKUP($F216,$B$269:$BB$305,MATCH(LEFT(TRIM(AM$6),FIND("~",SUBSTITUTE(AM$6,"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216))*HLOOKUP(LEFT(TRIM(AM$6),FIND("~",SUBSTITUTE(AM$6," ","~",LEN(TRIM(AM$6))-LEN(SUBSTITUTE(TRIM(AM$6)," ",""))))-1)&amp;" Total",$B$6:$BB$305,ROW($A216)-5,FALSE))</f>
        <v>0</v>
      </c>
      <c r="AN216" s="143">
        <f ca="1">IF(AN$5&lt;&gt;"",HLOOKUP(AN$5,Functionalization!$G$6:$R$305,ROW($A216)-5,FALSE),IFERROR(INDEX(AN$269:AN$305,MATCH($F216,$B$269:$B$305,0))/VLOOKUP($F216,$B$269:$BB$305,MATCH(LEFT(TRIM(AN$6),FIND("~",SUBSTITUTE(AN$6,"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216))*HLOOKUP(LEFT(TRIM(AN$6),FIND("~",SUBSTITUTE(AN$6," ","~",LEN(TRIM(AN$6))-LEN(SUBSTITUTE(TRIM(AN$6)," ",""))))-1)&amp;" Total",$B$6:$BB$305,ROW($A216)-5,FALSE))</f>
        <v>0</v>
      </c>
      <c r="AO216" s="143">
        <f ca="1">IF(AO$5&lt;&gt;"",HLOOKUP(AO$5,Functionalization!$G$6:$R$305,ROW($A216)-5,FALSE),IFERROR(INDEX(AO$269:AO$305,MATCH($F216,$B$269:$B$305,0))/VLOOKUP($F216,$B$269:$BB$305,MATCH(LEFT(TRIM(AO$6),FIND("~",SUBSTITUTE(AO$6,"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216))*HLOOKUP(LEFT(TRIM(AO$6),FIND("~",SUBSTITUTE(AO$6," ","~",LEN(TRIM(AO$6))-LEN(SUBSTITUTE(TRIM(AO$6)," ",""))))-1)&amp;" Total",$B$6:$BB$305,ROW($A216)-5,FALSE))</f>
        <v>0</v>
      </c>
      <c r="AP216" s="143">
        <f ca="1">IF(AP$5&lt;&gt;"",HLOOKUP(AP$5,Functionalization!$G$6:$R$305,ROW($A216)-5,FALSE),IFERROR(INDEX(AP$269:AP$305,MATCH($F216,$B$269:$B$305,0))/VLOOKUP($F216,$B$269:$BB$305,MATCH(LEFT(TRIM(AP$6),FIND("~",SUBSTITUTE(AP$6,"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216))*HLOOKUP(LEFT(TRIM(AP$6),FIND("~",SUBSTITUTE(AP$6," ","~",LEN(TRIM(AP$6))-LEN(SUBSTITUTE(TRIM(AP$6)," ",""))))-1)&amp;" Total",$B$6:$BB$305,ROW($A216)-5,FALSE))</f>
        <v>0</v>
      </c>
      <c r="AQ216" s="143">
        <f ca="1">IF(AQ$5&lt;&gt;"",HLOOKUP(AQ$5,Functionalization!$G$6:$R$305,ROW($A216)-5,FALSE),IFERROR(INDEX(AQ$269:AQ$305,MATCH($F216,$B$269:$B$305,0))/VLOOKUP($F216,$B$269:$BB$305,MATCH(LEFT(TRIM(AQ$6),FIND("~",SUBSTITUTE(AQ$6,"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216))*HLOOKUP(LEFT(TRIM(AQ$6),FIND("~",SUBSTITUTE(AQ$6," ","~",LEN(TRIM(AQ$6))-LEN(SUBSTITUTE(TRIM(AQ$6)," ",""))))-1)&amp;" Total",$B$6:$BB$305,ROW($A216)-5,FALSE))</f>
        <v>0</v>
      </c>
      <c r="AR216" s="143">
        <f ca="1">IF(AR$5&lt;&gt;"",HLOOKUP(AR$5,Functionalization!$G$6:$R$305,ROW($A216)-5,FALSE),IFERROR(INDEX(AR$269:AR$305,MATCH($F216,$B$269:$B$305,0))/VLOOKUP($F216,$B$269:$BB$305,MATCH(LEFT(TRIM(AR$6),FIND("~",SUBSTITUTE(AR$6,"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216))*HLOOKUP(LEFT(TRIM(AR$6),FIND("~",SUBSTITUTE(AR$6," ","~",LEN(TRIM(AR$6))-LEN(SUBSTITUTE(TRIM(AR$6)," ",""))))-1)&amp;" Total",$B$6:$BB$305,ROW($A216)-5,FALSE))</f>
        <v>0</v>
      </c>
      <c r="AS216" s="143">
        <f ca="1">IF(AS$5&lt;&gt;"",HLOOKUP(AS$5,Functionalization!$G$6:$R$305,ROW($A216)-5,FALSE),IFERROR(INDEX(AS$269:AS$305,MATCH($F216,$B$269:$B$305,0))/VLOOKUP($F216,$B$269:$BB$305,MATCH(LEFT(TRIM(AS$6),FIND("~",SUBSTITUTE(AS$6,"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216))*HLOOKUP(LEFT(TRIM(AS$6),FIND("~",SUBSTITUTE(AS$6," ","~",LEN(TRIM(AS$6))-LEN(SUBSTITUTE(TRIM(AS$6)," ",""))))-1)&amp;" Total",$B$6:$BB$305,ROW($A216)-5,FALSE))</f>
        <v>0</v>
      </c>
      <c r="AT216" s="143">
        <f ca="1">IF(AT$5&lt;&gt;"",HLOOKUP(AT$5,Functionalization!$G$6:$R$305,ROW($A216)-5,FALSE),IFERROR(INDEX(AT$269:AT$305,MATCH($F216,$B$269:$B$305,0))/VLOOKUP($F216,$B$269:$BB$305,MATCH(LEFT(TRIM(AT$6),FIND("~",SUBSTITUTE(AT$6,"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216))*HLOOKUP(LEFT(TRIM(AT$6),FIND("~",SUBSTITUTE(AT$6," ","~",LEN(TRIM(AT$6))-LEN(SUBSTITUTE(TRIM(AT$6)," ",""))))-1)&amp;" Total",$B$6:$BB$305,ROW($A216)-5,FALSE))</f>
        <v>0</v>
      </c>
      <c r="AU216" s="143">
        <f ca="1">IF(AU$5&lt;&gt;"",HLOOKUP(AU$5,Functionalization!$G$6:$R$305,ROW($A216)-5,FALSE),IFERROR(INDEX(AU$269:AU$305,MATCH($F216,$B$269:$B$305,0))/VLOOKUP($F216,$B$269:$BB$305,MATCH(LEFT(TRIM(AU$6),FIND("~",SUBSTITUTE(AU$6,"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216))*HLOOKUP(LEFT(TRIM(AU$6),FIND("~",SUBSTITUTE(AU$6," ","~",LEN(TRIM(AU$6))-LEN(SUBSTITUTE(TRIM(AU$6)," ",""))))-1)&amp;" Total",$B$6:$BB$305,ROW($A216)-5,FALSE))</f>
        <v>0</v>
      </c>
      <c r="AV216" s="143">
        <f ca="1">IF(AV$5&lt;&gt;"",HLOOKUP(AV$5,Functionalization!$G$6:$R$305,ROW($A216)-5,FALSE),IFERROR(INDEX(AV$269:AV$305,MATCH($F216,$B$269:$B$305,0))/VLOOKUP($F216,$B$269:$BB$305,MATCH(LEFT(TRIM(AV$6),FIND("~",SUBSTITUTE(AV$6,"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216))*HLOOKUP(LEFT(TRIM(AV$6),FIND("~",SUBSTITUTE(AV$6," ","~",LEN(TRIM(AV$6))-LEN(SUBSTITUTE(TRIM(AV$6)," ",""))))-1)&amp;" Total",$B$6:$BB$305,ROW($A216)-5,FALSE))</f>
        <v>0</v>
      </c>
      <c r="AW216" s="143">
        <f ca="1">IF(AW$5&lt;&gt;"",HLOOKUP(AW$5,Functionalization!$G$6:$R$305,ROW($A216)-5,FALSE),IFERROR(INDEX(AW$269:AW$305,MATCH($F216,$B$269:$B$305,0))/VLOOKUP($F216,$B$269:$BB$305,MATCH(LEFT(TRIM(AW$6),FIND("~",SUBSTITUTE(AW$6,"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216))*HLOOKUP(LEFT(TRIM(AW$6),FIND("~",SUBSTITUTE(AW$6," ","~",LEN(TRIM(AW$6))-LEN(SUBSTITUTE(TRIM(AW$6)," ",""))))-1)&amp;" Total",$B$6:$BB$305,ROW($A216)-5,FALSE))</f>
        <v>0</v>
      </c>
      <c r="AX216" s="143">
        <f ca="1">IF(AX$5&lt;&gt;"",HLOOKUP(AX$5,Functionalization!$G$6:$R$305,ROW($A216)-5,FALSE),IFERROR(INDEX(AX$269:AX$305,MATCH($F216,$B$269:$B$305,0))/VLOOKUP($F216,$B$269:$BB$305,MATCH(LEFT(TRIM(AX$6),FIND("~",SUBSTITUTE(AX$6,"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216))*HLOOKUP(LEFT(TRIM(AX$6),FIND("~",SUBSTITUTE(AX$6," ","~",LEN(TRIM(AX$6))-LEN(SUBSTITUTE(TRIM(AX$6)," ",""))))-1)&amp;" Total",$B$6:$BB$305,ROW($A216)-5,FALSE))</f>
        <v>0</v>
      </c>
      <c r="AY216" s="143">
        <f ca="1">IF(AY$5&lt;&gt;"",HLOOKUP(AY$5,Functionalization!$G$6:$R$305,ROW($A216)-5,FALSE),IFERROR(INDEX(AY$269:AY$305,MATCH($F216,$B$269:$B$305,0))/VLOOKUP($F216,$B$269:$BB$305,MATCH(LEFT(TRIM(AY$6),FIND("~",SUBSTITUTE(AY$6,"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216))*HLOOKUP(LEFT(TRIM(AY$6),FIND("~",SUBSTITUTE(AY$6," ","~",LEN(TRIM(AY$6))-LEN(SUBSTITUTE(TRIM(AY$6)," ",""))))-1)&amp;" Total",$B$6:$BB$305,ROW($A216)-5,FALSE))</f>
        <v>0</v>
      </c>
      <c r="AZ216" s="143">
        <f ca="1">IF(AZ$5&lt;&gt;"",HLOOKUP(AZ$5,Functionalization!$G$6:$R$305,ROW($A216)-5,FALSE),IFERROR(INDEX(AZ$269:AZ$305,MATCH($F216,$B$269:$B$305,0))/VLOOKUP($F216,$B$269:$BB$305,MATCH(LEFT(TRIM(AZ$6),FIND("~",SUBSTITUTE(AZ$6,"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216))*HLOOKUP(LEFT(TRIM(AZ$6),FIND("~",SUBSTITUTE(AZ$6," ","~",LEN(TRIM(AZ$6))-LEN(SUBSTITUTE(TRIM(AZ$6)," ",""))))-1)&amp;" Total",$B$6:$BB$305,ROW($A216)-5,FALSE))</f>
        <v>0</v>
      </c>
      <c r="BA216" s="143">
        <f ca="1">IF(BA$5&lt;&gt;"",HLOOKUP(BA$5,Functionalization!$G$6:$R$305,ROW($A216)-5,FALSE),IFERROR(INDEX(BA$269:BA$305,MATCH($F216,$B$269:$B$305,0))/VLOOKUP($F216,$B$269:$BB$305,MATCH(LEFT(TRIM(BA$6),FIND("~",SUBSTITUTE(BA$6,"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216))*HLOOKUP(LEFT(TRIM(BA$6),FIND("~",SUBSTITUTE(BA$6," ","~",LEN(TRIM(BA$6))-LEN(SUBSTITUTE(TRIM(BA$6)," ",""))))-1)&amp;" Total",$B$6:$BB$305,ROW($A216)-5,FALSE))</f>
        <v>0</v>
      </c>
      <c r="BB216" s="143">
        <f ca="1">IF(BB$5&lt;&gt;"",HLOOKUP(BB$5,Functionalization!$G$6:$R$305,ROW($A216)-5,FALSE),IFERROR(INDEX(BB$269:BB$305,MATCH($F216,$B$269:$B$305,0))/VLOOKUP($F216,$B$269:$BB$305,MATCH(LEFT(TRIM(BB$6),FIND("~",SUBSTITUTE(BB$6,"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216))*HLOOKUP(LEFT(TRIM(BB$6),FIND("~",SUBSTITUTE(BB$6," ","~",LEN(TRIM(BB$6))-LEN(SUBSTITUTE(TRIM(BB$6)," ",""))))-1)&amp;" Total",$B$6:$BB$305,ROW($A216)-5,FALSE))</f>
        <v>0</v>
      </c>
      <c r="BD216" s="79">
        <f ca="1">IFERROR(IF(SUMIF($G$6:$BB$6,BD$6&amp;" Total",$G216:$BB216)-(SUMIF($G$6:$BB$6,BD$6&amp;" "&amp;'Input-Func_Class'!$D$22,$G216:$BB216)+IFERROR(SUMIF($G$6:$BB$6,BD$6&amp;" "&amp;'Input-Func_Class'!$E$22,$G216:$BB216),SUMIF($G$6:$BB$6,BD$6&amp;" "&amp;'Input-Func_Class'!$B$24,$G216:$BB216))+SUMIF($G$6:$BB$6,BD$6&amp;" "&amp;'Input-Func_Class'!$F$22,$G216:$BB216))&lt;Check_Limit,0,1),1)</f>
        <v>0</v>
      </c>
      <c r="BE216" s="79">
        <f ca="1">IFERROR(IF(SUMIF($G$6:$BB$6,BE$6&amp;" Total",$G216:$BB216)-(SUMIF($G$6:$BB$6,BE$6&amp;" "&amp;'Input-Func_Class'!$D$22,$G216:$BB216)+IFERROR(SUMIF($G$6:$BB$6,BE$6&amp;" "&amp;'Input-Func_Class'!$E$22,$G216:$BB216),SUMIF($G$6:$BB$6,BE$6&amp;" "&amp;'Input-Func_Class'!$B$24,$G216:$BB216))+SUMIF($G$6:$BB$6,BE$6&amp;" "&amp;'Input-Func_Class'!$F$22,$G216:$BB216))&lt;Check_Limit,0,1),1)</f>
        <v>0</v>
      </c>
      <c r="BF216" s="79">
        <f ca="1">IFERROR(IF(SUMIF($G$6:$BB$6,BF$6&amp;" Total",$G216:$BB216)-(SUMIF($G$6:$BB$6,BF$6&amp;" "&amp;'Input-Func_Class'!$D$22,$G216:$BB216)+IFERROR(SUMIF($G$6:$BB$6,BF$6&amp;" "&amp;'Input-Func_Class'!$E$22,$G216:$BB216),SUMIF($G$6:$BB$6,BF$6&amp;" "&amp;'Input-Func_Class'!$B$24,$G216:$BB216))+SUMIF($G$6:$BB$6,BF$6&amp;" "&amp;'Input-Func_Class'!$F$22,$G216:$BB216))&lt;Check_Limit,0,1),1)</f>
        <v>0</v>
      </c>
      <c r="BG216" s="79">
        <f ca="1">IFERROR(IF(SUMIF($G$6:$BB$6,BG$6&amp;" Total",$G216:$BB216)-(SUMIF($G$6:$BB$6,BG$6&amp;" "&amp;'Input-Func_Class'!$D$22,$G216:$BB216)+IFERROR(SUMIF($G$6:$BB$6,BG$6&amp;" "&amp;'Input-Func_Class'!$E$22,$G216:$BB216),SUMIF($G$6:$BB$6,BG$6&amp;" "&amp;'Input-Func_Class'!$B$24,$G216:$BB216))+SUMIF($G$6:$BB$6,BG$6&amp;" "&amp;'Input-Func_Class'!$F$22,$G216:$BB216))&lt;Check_Limit,0,1),1)</f>
        <v>0</v>
      </c>
      <c r="BH216" s="79">
        <f ca="1">IFERROR(IF(SUMIF($G$6:$BB$6,BH$6&amp;" Total",$G216:$BB216)-(SUMIF($G$6:$BB$6,BH$6&amp;" "&amp;'Input-Func_Class'!$D$22,$G216:$BB216)+IFERROR(SUMIF($G$6:$BB$6,BH$6&amp;" "&amp;'Input-Func_Class'!$E$22,$G216:$BB216),SUMIF($G$6:$BB$6,BH$6&amp;" "&amp;'Input-Func_Class'!$B$24,$G216:$BB216))+SUMIF($G$6:$BB$6,BH$6&amp;" "&amp;'Input-Func_Class'!$F$22,$G216:$BB216))&lt;Check_Limit,0,1),1)</f>
        <v>0</v>
      </c>
      <c r="BI216" s="79">
        <f ca="1">IFERROR(IF(SUMIF($G$6:$BB$6,BI$6&amp;" Total",$G216:$BB216)-(SUMIF($G$6:$BB$6,BI$6&amp;" "&amp;'Input-Func_Class'!$D$22,$G216:$BB216)+IFERROR(SUMIF($G$6:$BB$6,BI$6&amp;" "&amp;'Input-Func_Class'!$E$22,$G216:$BB216),SUMIF($G$6:$BB$6,BI$6&amp;" "&amp;'Input-Func_Class'!$B$24,$G216:$BB216))+SUMIF($G$6:$BB$6,BI$6&amp;" "&amp;'Input-Func_Class'!$F$22,$G216:$BB216))&lt;Check_Limit,0,1),1)</f>
        <v>0</v>
      </c>
      <c r="BJ216" s="79">
        <f ca="1">IFERROR(IF(SUMIF($G$6:$BB$6,BJ$6&amp;" Total",$G216:$BB216)-(SUMIF($G$6:$BB$6,BJ$6&amp;" "&amp;'Input-Func_Class'!$D$22,$G216:$BB216)+IFERROR(SUMIF($G$6:$BB$6,BJ$6&amp;" "&amp;'Input-Func_Class'!$E$22,$G216:$BB216),SUMIF($G$6:$BB$6,BJ$6&amp;" "&amp;'Input-Func_Class'!$B$24,$G216:$BB216))+SUMIF($G$6:$BB$6,BJ$6&amp;" "&amp;'Input-Func_Class'!$F$22,$G216:$BB216))&lt;Check_Limit,0,1),1)</f>
        <v>0</v>
      </c>
      <c r="BK216" s="79">
        <f ca="1">IFERROR(IF(SUMIF($G$6:$BB$6,BK$6&amp;" Total",$G216:$BB216)-(SUMIF($G$6:$BB$6,BK$6&amp;" "&amp;'Input-Func_Class'!$D$22,$G216:$BB216)+IFERROR(SUMIF($G$6:$BB$6,BK$6&amp;" "&amp;'Input-Func_Class'!$E$22,$G216:$BB216),SUMIF($G$6:$BB$6,BK$6&amp;" "&amp;'Input-Func_Class'!$B$24,$G216:$BB216))+SUMIF($G$6:$BB$6,BK$6&amp;" "&amp;'Input-Func_Class'!$F$22,$G216:$BB216))&lt;Check_Limit,0,1),1)</f>
        <v>0</v>
      </c>
      <c r="BL216" s="79">
        <f ca="1">IFERROR(IF(SUMIF($G$6:$BB$6,BL$6&amp;" Total",$G216:$BB216)-(SUMIF($G$6:$BB$6,BL$6&amp;" "&amp;'Input-Func_Class'!$D$22,$G216:$BB216)+IFERROR(SUMIF($G$6:$BB$6,BL$6&amp;" "&amp;'Input-Func_Class'!$E$22,$G216:$BB216),SUMIF($G$6:$BB$6,BL$6&amp;" "&amp;'Input-Func_Class'!$B$24,$G216:$BB216))+SUMIF($G$6:$BB$6,BL$6&amp;" "&amp;'Input-Func_Class'!$F$22,$G216:$BB216))&lt;Check_Limit,0,1),1)</f>
        <v>0</v>
      </c>
      <c r="BM216" s="79">
        <f ca="1">IFERROR(IF(SUMIF($G$6:$BB$6,BM$6&amp;" Total",$G216:$BB216)-(SUMIF($G$6:$BB$6,BM$6&amp;" "&amp;'Input-Func_Class'!$D$22,$G216:$BB216)+IFERROR(SUMIF($G$6:$BB$6,BM$6&amp;" "&amp;'Input-Func_Class'!$E$22,$G216:$BB216),SUMIF($G$6:$BB$6,BM$6&amp;" "&amp;'Input-Func_Class'!$B$24,$G216:$BB216))+SUMIF($G$6:$BB$6,BM$6&amp;" "&amp;'Input-Func_Class'!$F$22,$G216:$BB216))&lt;Check_Limit,0,1),1)</f>
        <v>0</v>
      </c>
      <c r="BN216" s="79">
        <f ca="1">IFERROR(IF(SUMIF($G$6:$BB$6,BN$6&amp;" Total",$G216:$BB216)-(SUMIF($G$6:$BB$6,BN$6&amp;" "&amp;'Input-Func_Class'!$D$22,$G216:$BB216)+IFERROR(SUMIF($G$6:$BB$6,BN$6&amp;" "&amp;'Input-Func_Class'!$E$22,$G216:$BB216),SUMIF($G$6:$BB$6,BN$6&amp;" "&amp;'Input-Func_Class'!$B$24,$G216:$BB216))+SUMIF($G$6:$BB$6,BN$6&amp;" "&amp;'Input-Func_Class'!$F$22,$G216:$BB216))&lt;Check_Limit,0,1),1)</f>
        <v>0</v>
      </c>
      <c r="BO216" s="79">
        <f ca="1">IFERROR(IF(SUMIF($G$6:$BB$6,BO$6&amp;" Total",$G216:$BB216)-(SUMIF($G$6:$BB$6,BO$6&amp;" "&amp;'Input-Func_Class'!$D$22,$G216:$BB216)+IFERROR(SUMIF($G$6:$BB$6,BO$6&amp;" "&amp;'Input-Func_Class'!$E$22,$G216:$BB216),SUMIF($G$6:$BB$6,BO$6&amp;" "&amp;'Input-Func_Class'!$B$24,$G216:$BB216))+SUMIF($G$6:$BB$6,BO$6&amp;" "&amp;'Input-Func_Class'!$F$22,$G216:$BB216))&lt;Check_Limit,0,1),1)</f>
        <v>0</v>
      </c>
    </row>
    <row r="217" spans="1:67" outlineLevel="1">
      <c r="A217" s="113">
        <f>IF(ISBLANK('Input-Accounts'!A217),"",'Input-Accounts'!A217)</f>
        <v>186</v>
      </c>
      <c r="B217" s="17" t="str">
        <f>IF(ISBLANK('Input-Accounts'!B217),"",'Input-Accounts'!B217)</f>
        <v>M &amp; R Station Equipment - general</v>
      </c>
      <c r="C217" s="113">
        <f>IF(ISBLANK('Input-Accounts'!C217),"",'Input-Accounts'!C217)</f>
        <v>378</v>
      </c>
      <c r="D217" s="143">
        <f>Functionalization!$D217</f>
        <v>731905.61580099992</v>
      </c>
      <c r="E217" s="143">
        <f t="shared" ca="1" si="52"/>
        <v>0</v>
      </c>
      <c r="F217" s="89" t="str">
        <f>IF($D217=0,"-",IF('Input-Accounts'!$E217&lt;&gt;0,'Input-Accounts'!$E217,'Input-Accounts'!$G217))</f>
        <v>DEMAND</v>
      </c>
      <c r="G217" s="143">
        <f ca="1">IF(G$5&lt;&gt;"",HLOOKUP(G$5,Functionalization!$G$6:$R$305,ROW($A217)-5,FALSE),IFERROR(INDEX(G$269:G$305,MATCH($F217,$B$269:$B$305,0))/VLOOKUP($F217,$B$269:$BB$305,MATCH(LEFT(TRIM(G$6),FIND("~",SUBSTITUTE(G$6,"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217))*HLOOKUP(LEFT(TRIM(G$6),FIND("~",SUBSTITUTE(G$6," ","~",LEN(TRIM(G$6))-LEN(SUBSTITUTE(TRIM(G$6)," ",""))))-1)&amp;" Total",$B$6:$BB$305,ROW($A217)-5,FALSE))</f>
        <v>0</v>
      </c>
      <c r="H217" s="143">
        <f ca="1">IF(H$5&lt;&gt;"",HLOOKUP(H$5,Functionalization!$G$6:$R$305,ROW($A217)-5,FALSE),IFERROR(INDEX(H$269:H$305,MATCH($F217,$B$269:$B$305,0))/VLOOKUP($F217,$B$269:$BB$305,MATCH(LEFT(TRIM(H$6),FIND("~",SUBSTITUTE(H$6,"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217))*HLOOKUP(LEFT(TRIM(H$6),FIND("~",SUBSTITUTE(H$6," ","~",LEN(TRIM(H$6))-LEN(SUBSTITUTE(TRIM(H$6)," ",""))))-1)&amp;" Total",$B$6:$BB$305,ROW($A217)-5,FALSE))</f>
        <v>0</v>
      </c>
      <c r="I217" s="143">
        <f ca="1">IF(I$5&lt;&gt;"",HLOOKUP(I$5,Functionalization!$G$6:$R$305,ROW($A217)-5,FALSE),IFERROR(INDEX(I$269:I$305,MATCH($F217,$B$269:$B$305,0))/VLOOKUP($F217,$B$269:$BB$305,MATCH(LEFT(TRIM(I$6),FIND("~",SUBSTITUTE(I$6,"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217))*HLOOKUP(LEFT(TRIM(I$6),FIND("~",SUBSTITUTE(I$6," ","~",LEN(TRIM(I$6))-LEN(SUBSTITUTE(TRIM(I$6)," ",""))))-1)&amp;" Total",$B$6:$BB$305,ROW($A217)-5,FALSE))</f>
        <v>0</v>
      </c>
      <c r="J217" s="143">
        <f ca="1">IF(J$5&lt;&gt;"",HLOOKUP(J$5,Functionalization!$G$6:$R$305,ROW($A217)-5,FALSE),IFERROR(INDEX(J$269:J$305,MATCH($F217,$B$269:$B$305,0))/VLOOKUP($F217,$B$269:$BB$305,MATCH(LEFT(TRIM(J$6),FIND("~",SUBSTITUTE(J$6,"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217))*HLOOKUP(LEFT(TRIM(J$6),FIND("~",SUBSTITUTE(J$6," ","~",LEN(TRIM(J$6))-LEN(SUBSTITUTE(TRIM(J$6)," ",""))))-1)&amp;" Total",$B$6:$BB$305,ROW($A217)-5,FALSE))</f>
        <v>0</v>
      </c>
      <c r="K217" s="143">
        <f ca="1">IF(K$5&lt;&gt;"",HLOOKUP(K$5,Functionalization!$G$6:$R$305,ROW($A217)-5,FALSE),IFERROR(INDEX(K$269:K$305,MATCH($F217,$B$269:$B$305,0))/VLOOKUP($F217,$B$269:$BB$305,MATCH(LEFT(TRIM(K$6),FIND("~",SUBSTITUTE(K$6,"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217))*HLOOKUP(LEFT(TRIM(K$6),FIND("~",SUBSTITUTE(K$6," ","~",LEN(TRIM(K$6))-LEN(SUBSTITUTE(TRIM(K$6)," ",""))))-1)&amp;" Total",$B$6:$BB$305,ROW($A217)-5,FALSE))</f>
        <v>0</v>
      </c>
      <c r="L217" s="143">
        <f ca="1">IF(L$5&lt;&gt;"",HLOOKUP(L$5,Functionalization!$G$6:$R$305,ROW($A217)-5,FALSE),IFERROR(INDEX(L$269:L$305,MATCH($F217,$B$269:$B$305,0))/VLOOKUP($F217,$B$269:$BB$305,MATCH(LEFT(TRIM(L$6),FIND("~",SUBSTITUTE(L$6,"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217))*HLOOKUP(LEFT(TRIM(L$6),FIND("~",SUBSTITUTE(L$6," ","~",LEN(TRIM(L$6))-LEN(SUBSTITUTE(TRIM(L$6)," ",""))))-1)&amp;" Total",$B$6:$BB$305,ROW($A217)-5,FALSE))</f>
        <v>0</v>
      </c>
      <c r="M217" s="143">
        <f ca="1">IF(M$5&lt;&gt;"",HLOOKUP(M$5,Functionalization!$G$6:$R$305,ROW($A217)-5,FALSE),IFERROR(INDEX(M$269:M$305,MATCH($F217,$B$269:$B$305,0))/VLOOKUP($F217,$B$269:$BB$305,MATCH(LEFT(TRIM(M$6),FIND("~",SUBSTITUTE(M$6,"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217))*HLOOKUP(LEFT(TRIM(M$6),FIND("~",SUBSTITUTE(M$6," ","~",LEN(TRIM(M$6))-LEN(SUBSTITUTE(TRIM(M$6)," ",""))))-1)&amp;" Total",$B$6:$BB$305,ROW($A217)-5,FALSE))</f>
        <v>0</v>
      </c>
      <c r="N217" s="143">
        <f ca="1">IF(N$5&lt;&gt;"",HLOOKUP(N$5,Functionalization!$G$6:$R$305,ROW($A217)-5,FALSE),IFERROR(INDEX(N$269:N$305,MATCH($F217,$B$269:$B$305,0))/VLOOKUP($F217,$B$269:$BB$305,MATCH(LEFT(TRIM(N$6),FIND("~",SUBSTITUTE(N$6,"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217))*HLOOKUP(LEFT(TRIM(N$6),FIND("~",SUBSTITUTE(N$6," ","~",LEN(TRIM(N$6))-LEN(SUBSTITUTE(TRIM(N$6)," ",""))))-1)&amp;" Total",$B$6:$BB$305,ROW($A217)-5,FALSE))</f>
        <v>0</v>
      </c>
      <c r="O217" s="143">
        <f ca="1">IF(O$5&lt;&gt;"",HLOOKUP(O$5,Functionalization!$G$6:$R$305,ROW($A217)-5,FALSE),IFERROR(INDEX(O$269:O$305,MATCH($F217,$B$269:$B$305,0))/VLOOKUP($F217,$B$269:$BB$305,MATCH(LEFT(TRIM(O$6),FIND("~",SUBSTITUTE(O$6,"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217))*HLOOKUP(LEFT(TRIM(O$6),FIND("~",SUBSTITUTE(O$6," ","~",LEN(TRIM(O$6))-LEN(SUBSTITUTE(TRIM(O$6)," ",""))))-1)&amp;" Total",$B$6:$BB$305,ROW($A217)-5,FALSE))</f>
        <v>731905.61580099992</v>
      </c>
      <c r="P217" s="143">
        <f ca="1">IF(P$5&lt;&gt;"",HLOOKUP(P$5,Functionalization!$G$6:$R$305,ROW($A217)-5,FALSE),IFERROR(INDEX(P$269:P$305,MATCH($F217,$B$269:$B$305,0))/VLOOKUP($F217,$B$269:$BB$305,MATCH(LEFT(TRIM(P$6),FIND("~",SUBSTITUTE(P$6,"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217))*HLOOKUP(LEFT(TRIM(P$6),FIND("~",SUBSTITUTE(P$6," ","~",LEN(TRIM(P$6))-LEN(SUBSTITUTE(TRIM(P$6)," ",""))))-1)&amp;" Total",$B$6:$BB$305,ROW($A217)-5,FALSE))</f>
        <v>731905.61580099992</v>
      </c>
      <c r="Q217" s="143">
        <f ca="1">IF(Q$5&lt;&gt;"",HLOOKUP(Q$5,Functionalization!$G$6:$R$305,ROW($A217)-5,FALSE),IFERROR(INDEX(Q$269:Q$305,MATCH($F217,$B$269:$B$305,0))/VLOOKUP($F217,$B$269:$BB$305,MATCH(LEFT(TRIM(Q$6),FIND("~",SUBSTITUTE(Q$6,"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217))*HLOOKUP(LEFT(TRIM(Q$6),FIND("~",SUBSTITUTE(Q$6," ","~",LEN(TRIM(Q$6))-LEN(SUBSTITUTE(TRIM(Q$6)," ",""))))-1)&amp;" Total",$B$6:$BB$305,ROW($A217)-5,FALSE))</f>
        <v>0</v>
      </c>
      <c r="R217" s="143">
        <f ca="1">IF(R$5&lt;&gt;"",HLOOKUP(R$5,Functionalization!$G$6:$R$305,ROW($A217)-5,FALSE),IFERROR(INDEX(R$269:R$305,MATCH($F217,$B$269:$B$305,0))/VLOOKUP($F217,$B$269:$BB$305,MATCH(LEFT(TRIM(R$6),FIND("~",SUBSTITUTE(R$6,"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217))*HLOOKUP(LEFT(TRIM(R$6),FIND("~",SUBSTITUTE(R$6," ","~",LEN(TRIM(R$6))-LEN(SUBSTITUTE(TRIM(R$6)," ",""))))-1)&amp;" Total",$B$6:$BB$305,ROW($A217)-5,FALSE))</f>
        <v>0</v>
      </c>
      <c r="S217" s="143">
        <f ca="1">IF(S$5&lt;&gt;"",HLOOKUP(S$5,Functionalization!$G$6:$R$305,ROW($A217)-5,FALSE),IFERROR(INDEX(S$269:S$305,MATCH($F217,$B$269:$B$305,0))/VLOOKUP($F217,$B$269:$BB$305,MATCH(LEFT(TRIM(S$6),FIND("~",SUBSTITUTE(S$6,"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217))*HLOOKUP(LEFT(TRIM(S$6),FIND("~",SUBSTITUTE(S$6," ","~",LEN(TRIM(S$6))-LEN(SUBSTITUTE(TRIM(S$6)," ",""))))-1)&amp;" Total",$B$6:$BB$305,ROW($A217)-5,FALSE))</f>
        <v>0</v>
      </c>
      <c r="T217" s="143">
        <f ca="1">IF(T$5&lt;&gt;"",HLOOKUP(T$5,Functionalization!$G$6:$R$305,ROW($A217)-5,FALSE),IFERROR(INDEX(T$269:T$305,MATCH($F217,$B$269:$B$305,0))/VLOOKUP($F217,$B$269:$BB$305,MATCH(LEFT(TRIM(T$6),FIND("~",SUBSTITUTE(T$6,"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217))*HLOOKUP(LEFT(TRIM(T$6),FIND("~",SUBSTITUTE(T$6," ","~",LEN(TRIM(T$6))-LEN(SUBSTITUTE(TRIM(T$6)," ",""))))-1)&amp;" Total",$B$6:$BB$305,ROW($A217)-5,FALSE))</f>
        <v>0</v>
      </c>
      <c r="U217" s="143">
        <f ca="1">IF(U$5&lt;&gt;"",HLOOKUP(U$5,Functionalization!$G$6:$R$305,ROW($A217)-5,FALSE),IFERROR(INDEX(U$269:U$305,MATCH($F217,$B$269:$B$305,0))/VLOOKUP($F217,$B$269:$BB$305,MATCH(LEFT(TRIM(U$6),FIND("~",SUBSTITUTE(U$6,"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217))*HLOOKUP(LEFT(TRIM(U$6),FIND("~",SUBSTITUTE(U$6," ","~",LEN(TRIM(U$6))-LEN(SUBSTITUTE(TRIM(U$6)," ",""))))-1)&amp;" Total",$B$6:$BB$305,ROW($A217)-5,FALSE))</f>
        <v>0</v>
      </c>
      <c r="V217" s="143">
        <f ca="1">IF(V$5&lt;&gt;"",HLOOKUP(V$5,Functionalization!$G$6:$R$305,ROW($A217)-5,FALSE),IFERROR(INDEX(V$269:V$305,MATCH($F217,$B$269:$B$305,0))/VLOOKUP($F217,$B$269:$BB$305,MATCH(LEFT(TRIM(V$6),FIND("~",SUBSTITUTE(V$6,"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217))*HLOOKUP(LEFT(TRIM(V$6),FIND("~",SUBSTITUTE(V$6," ","~",LEN(TRIM(V$6))-LEN(SUBSTITUTE(TRIM(V$6)," ",""))))-1)&amp;" Total",$B$6:$BB$305,ROW($A217)-5,FALSE))</f>
        <v>0</v>
      </c>
      <c r="W217" s="143">
        <f ca="1">IF(W$5&lt;&gt;"",HLOOKUP(W$5,Functionalization!$G$6:$R$305,ROW($A217)-5,FALSE),IFERROR(INDEX(W$269:W$305,MATCH($F217,$B$269:$B$305,0))/VLOOKUP($F217,$B$269:$BB$305,MATCH(LEFT(TRIM(W$6),FIND("~",SUBSTITUTE(W$6,"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217))*HLOOKUP(LEFT(TRIM(W$6),FIND("~",SUBSTITUTE(W$6," ","~",LEN(TRIM(W$6))-LEN(SUBSTITUTE(TRIM(W$6)," ",""))))-1)&amp;" Total",$B$6:$BB$305,ROW($A217)-5,FALSE))</f>
        <v>0</v>
      </c>
      <c r="X217" s="143">
        <f ca="1">IF(X$5&lt;&gt;"",HLOOKUP(X$5,Functionalization!$G$6:$R$305,ROW($A217)-5,FALSE),IFERROR(INDEX(X$269:X$305,MATCH($F217,$B$269:$B$305,0))/VLOOKUP($F217,$B$269:$BB$305,MATCH(LEFT(TRIM(X$6),FIND("~",SUBSTITUTE(X$6,"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217))*HLOOKUP(LEFT(TRIM(X$6),FIND("~",SUBSTITUTE(X$6," ","~",LEN(TRIM(X$6))-LEN(SUBSTITUTE(TRIM(X$6)," ",""))))-1)&amp;" Total",$B$6:$BB$305,ROW($A217)-5,FALSE))</f>
        <v>0</v>
      </c>
      <c r="Y217" s="143">
        <f ca="1">IF(Y$5&lt;&gt;"",HLOOKUP(Y$5,Functionalization!$G$6:$R$305,ROW($A217)-5,FALSE),IFERROR(INDEX(Y$269:Y$305,MATCH($F217,$B$269:$B$305,0))/VLOOKUP($F217,$B$269:$BB$305,MATCH(LEFT(TRIM(Y$6),FIND("~",SUBSTITUTE(Y$6,"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217))*HLOOKUP(LEFT(TRIM(Y$6),FIND("~",SUBSTITUTE(Y$6," ","~",LEN(TRIM(Y$6))-LEN(SUBSTITUTE(TRIM(Y$6)," ",""))))-1)&amp;" Total",$B$6:$BB$305,ROW($A217)-5,FALSE))</f>
        <v>0</v>
      </c>
      <c r="Z217" s="143">
        <f ca="1">IF(Z$5&lt;&gt;"",HLOOKUP(Z$5,Functionalization!$G$6:$R$305,ROW($A217)-5,FALSE),IFERROR(INDEX(Z$269:Z$305,MATCH($F217,$B$269:$B$305,0))/VLOOKUP($F217,$B$269:$BB$305,MATCH(LEFT(TRIM(Z$6),FIND("~",SUBSTITUTE(Z$6,"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217))*HLOOKUP(LEFT(TRIM(Z$6),FIND("~",SUBSTITUTE(Z$6," ","~",LEN(TRIM(Z$6))-LEN(SUBSTITUTE(TRIM(Z$6)," ",""))))-1)&amp;" Total",$B$6:$BB$305,ROW($A217)-5,FALSE))</f>
        <v>0</v>
      </c>
      <c r="AA217" s="143">
        <f ca="1">IF(AA$5&lt;&gt;"",HLOOKUP(AA$5,Functionalization!$G$6:$R$305,ROW($A217)-5,FALSE),IFERROR(INDEX(AA$269:AA$305,MATCH($F217,$B$269:$B$305,0))/VLOOKUP($F217,$B$269:$BB$305,MATCH(LEFT(TRIM(AA$6),FIND("~",SUBSTITUTE(AA$6,"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217))*HLOOKUP(LEFT(TRIM(AA$6),FIND("~",SUBSTITUTE(AA$6," ","~",LEN(TRIM(AA$6))-LEN(SUBSTITUTE(TRIM(AA$6)," ",""))))-1)&amp;" Total",$B$6:$BB$305,ROW($A217)-5,FALSE))</f>
        <v>0</v>
      </c>
      <c r="AB217" s="143">
        <f ca="1">IF(AB$5&lt;&gt;"",HLOOKUP(AB$5,Functionalization!$G$6:$R$305,ROW($A217)-5,FALSE),IFERROR(INDEX(AB$269:AB$305,MATCH($F217,$B$269:$B$305,0))/VLOOKUP($F217,$B$269:$BB$305,MATCH(LEFT(TRIM(AB$6),FIND("~",SUBSTITUTE(AB$6,"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217))*HLOOKUP(LEFT(TRIM(AB$6),FIND("~",SUBSTITUTE(AB$6," ","~",LEN(TRIM(AB$6))-LEN(SUBSTITUTE(TRIM(AB$6)," ",""))))-1)&amp;" Total",$B$6:$BB$305,ROW($A217)-5,FALSE))</f>
        <v>0</v>
      </c>
      <c r="AC217" s="143">
        <f ca="1">IF(AC$5&lt;&gt;"",HLOOKUP(AC$5,Functionalization!$G$6:$R$305,ROW($A217)-5,FALSE),IFERROR(INDEX(AC$269:AC$305,MATCH($F217,$B$269:$B$305,0))/VLOOKUP($F217,$B$269:$BB$305,MATCH(LEFT(TRIM(AC$6),FIND("~",SUBSTITUTE(AC$6,"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217))*HLOOKUP(LEFT(TRIM(AC$6),FIND("~",SUBSTITUTE(AC$6," ","~",LEN(TRIM(AC$6))-LEN(SUBSTITUTE(TRIM(AC$6)," ",""))))-1)&amp;" Total",$B$6:$BB$305,ROW($A217)-5,FALSE))</f>
        <v>0</v>
      </c>
      <c r="AD217" s="143">
        <f ca="1">IF(AD$5&lt;&gt;"",HLOOKUP(AD$5,Functionalization!$G$6:$R$305,ROW($A217)-5,FALSE),IFERROR(INDEX(AD$269:AD$305,MATCH($F217,$B$269:$B$305,0))/VLOOKUP($F217,$B$269:$BB$305,MATCH(LEFT(TRIM(AD$6),FIND("~",SUBSTITUTE(AD$6,"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217))*HLOOKUP(LEFT(TRIM(AD$6),FIND("~",SUBSTITUTE(AD$6," ","~",LEN(TRIM(AD$6))-LEN(SUBSTITUTE(TRIM(AD$6)," ",""))))-1)&amp;" Total",$B$6:$BB$305,ROW($A217)-5,FALSE))</f>
        <v>0</v>
      </c>
      <c r="AE217" s="143">
        <f ca="1">IF(AE$5&lt;&gt;"",HLOOKUP(AE$5,Functionalization!$G$6:$R$305,ROW($A217)-5,FALSE),IFERROR(INDEX(AE$269:AE$305,MATCH($F217,$B$269:$B$305,0))/VLOOKUP($F217,$B$269:$BB$305,MATCH(LEFT(TRIM(AE$6),FIND("~",SUBSTITUTE(AE$6,"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217))*HLOOKUP(LEFT(TRIM(AE$6),FIND("~",SUBSTITUTE(AE$6," ","~",LEN(TRIM(AE$6))-LEN(SUBSTITUTE(TRIM(AE$6)," ",""))))-1)&amp;" Total",$B$6:$BB$305,ROW($A217)-5,FALSE))</f>
        <v>0</v>
      </c>
      <c r="AF217" s="143">
        <f ca="1">IF(AF$5&lt;&gt;"",HLOOKUP(AF$5,Functionalization!$G$6:$R$305,ROW($A217)-5,FALSE),IFERROR(INDEX(AF$269:AF$305,MATCH($F217,$B$269:$B$305,0))/VLOOKUP($F217,$B$269:$BB$305,MATCH(LEFT(TRIM(AF$6),FIND("~",SUBSTITUTE(AF$6,"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217))*HLOOKUP(LEFT(TRIM(AF$6),FIND("~",SUBSTITUTE(AF$6," ","~",LEN(TRIM(AF$6))-LEN(SUBSTITUTE(TRIM(AF$6)," ",""))))-1)&amp;" Total",$B$6:$BB$305,ROW($A217)-5,FALSE))</f>
        <v>0</v>
      </c>
      <c r="AG217" s="143">
        <f ca="1">IF(AG$5&lt;&gt;"",HLOOKUP(AG$5,Functionalization!$G$6:$R$305,ROW($A217)-5,FALSE),IFERROR(INDEX(AG$269:AG$305,MATCH($F217,$B$269:$B$305,0))/VLOOKUP($F217,$B$269:$BB$305,MATCH(LEFT(TRIM(AG$6),FIND("~",SUBSTITUTE(AG$6,"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217))*HLOOKUP(LEFT(TRIM(AG$6),FIND("~",SUBSTITUTE(AG$6," ","~",LEN(TRIM(AG$6))-LEN(SUBSTITUTE(TRIM(AG$6)," ",""))))-1)&amp;" Total",$B$6:$BB$305,ROW($A217)-5,FALSE))</f>
        <v>0</v>
      </c>
      <c r="AH217" s="143">
        <f ca="1">IF(AH$5&lt;&gt;"",HLOOKUP(AH$5,Functionalization!$G$6:$R$305,ROW($A217)-5,FALSE),IFERROR(INDEX(AH$269:AH$305,MATCH($F217,$B$269:$B$305,0))/VLOOKUP($F217,$B$269:$BB$305,MATCH(LEFT(TRIM(AH$6),FIND("~",SUBSTITUTE(AH$6,"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217))*HLOOKUP(LEFT(TRIM(AH$6),FIND("~",SUBSTITUTE(AH$6," ","~",LEN(TRIM(AH$6))-LEN(SUBSTITUTE(TRIM(AH$6)," ",""))))-1)&amp;" Total",$B$6:$BB$305,ROW($A217)-5,FALSE))</f>
        <v>0</v>
      </c>
      <c r="AI217" s="143">
        <f ca="1">IF(AI$5&lt;&gt;"",HLOOKUP(AI$5,Functionalization!$G$6:$R$305,ROW($A217)-5,FALSE),IFERROR(INDEX(AI$269:AI$305,MATCH($F217,$B$269:$B$305,0))/VLOOKUP($F217,$B$269:$BB$305,MATCH(LEFT(TRIM(AI$6),FIND("~",SUBSTITUTE(AI$6,"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217))*HLOOKUP(LEFT(TRIM(AI$6),FIND("~",SUBSTITUTE(AI$6," ","~",LEN(TRIM(AI$6))-LEN(SUBSTITUTE(TRIM(AI$6)," ",""))))-1)&amp;" Total",$B$6:$BB$305,ROW($A217)-5,FALSE))</f>
        <v>0</v>
      </c>
      <c r="AJ217" s="143">
        <f ca="1">IF(AJ$5&lt;&gt;"",HLOOKUP(AJ$5,Functionalization!$G$6:$R$305,ROW($A217)-5,FALSE),IFERROR(INDEX(AJ$269:AJ$305,MATCH($F217,$B$269:$B$305,0))/VLOOKUP($F217,$B$269:$BB$305,MATCH(LEFT(TRIM(AJ$6),FIND("~",SUBSTITUTE(AJ$6,"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217))*HLOOKUP(LEFT(TRIM(AJ$6),FIND("~",SUBSTITUTE(AJ$6," ","~",LEN(TRIM(AJ$6))-LEN(SUBSTITUTE(TRIM(AJ$6)," ",""))))-1)&amp;" Total",$B$6:$BB$305,ROW($A217)-5,FALSE))</f>
        <v>0</v>
      </c>
      <c r="AK217" s="143">
        <f ca="1">IF(AK$5&lt;&gt;"",HLOOKUP(AK$5,Functionalization!$G$6:$R$305,ROW($A217)-5,FALSE),IFERROR(INDEX(AK$269:AK$305,MATCH($F217,$B$269:$B$305,0))/VLOOKUP($F217,$B$269:$BB$305,MATCH(LEFT(TRIM(AK$6),FIND("~",SUBSTITUTE(AK$6,"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217))*HLOOKUP(LEFT(TRIM(AK$6),FIND("~",SUBSTITUTE(AK$6," ","~",LEN(TRIM(AK$6))-LEN(SUBSTITUTE(TRIM(AK$6)," ",""))))-1)&amp;" Total",$B$6:$BB$305,ROW($A217)-5,FALSE))</f>
        <v>0</v>
      </c>
      <c r="AL217" s="143">
        <f ca="1">IF(AL$5&lt;&gt;"",HLOOKUP(AL$5,Functionalization!$G$6:$R$305,ROW($A217)-5,FALSE),IFERROR(INDEX(AL$269:AL$305,MATCH($F217,$B$269:$B$305,0))/VLOOKUP($F217,$B$269:$BB$305,MATCH(LEFT(TRIM(AL$6),FIND("~",SUBSTITUTE(AL$6,"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217))*HLOOKUP(LEFT(TRIM(AL$6),FIND("~",SUBSTITUTE(AL$6," ","~",LEN(TRIM(AL$6))-LEN(SUBSTITUTE(TRIM(AL$6)," ",""))))-1)&amp;" Total",$B$6:$BB$305,ROW($A217)-5,FALSE))</f>
        <v>0</v>
      </c>
      <c r="AM217" s="143">
        <f ca="1">IF(AM$5&lt;&gt;"",HLOOKUP(AM$5,Functionalization!$G$6:$R$305,ROW($A217)-5,FALSE),IFERROR(INDEX(AM$269:AM$305,MATCH($F217,$B$269:$B$305,0))/VLOOKUP($F217,$B$269:$BB$305,MATCH(LEFT(TRIM(AM$6),FIND("~",SUBSTITUTE(AM$6,"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217))*HLOOKUP(LEFT(TRIM(AM$6),FIND("~",SUBSTITUTE(AM$6," ","~",LEN(TRIM(AM$6))-LEN(SUBSTITUTE(TRIM(AM$6)," ",""))))-1)&amp;" Total",$B$6:$BB$305,ROW($A217)-5,FALSE))</f>
        <v>0</v>
      </c>
      <c r="AN217" s="143">
        <f ca="1">IF(AN$5&lt;&gt;"",HLOOKUP(AN$5,Functionalization!$G$6:$R$305,ROW($A217)-5,FALSE),IFERROR(INDEX(AN$269:AN$305,MATCH($F217,$B$269:$B$305,0))/VLOOKUP($F217,$B$269:$BB$305,MATCH(LEFT(TRIM(AN$6),FIND("~",SUBSTITUTE(AN$6,"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217))*HLOOKUP(LEFT(TRIM(AN$6),FIND("~",SUBSTITUTE(AN$6," ","~",LEN(TRIM(AN$6))-LEN(SUBSTITUTE(TRIM(AN$6)," ",""))))-1)&amp;" Total",$B$6:$BB$305,ROW($A217)-5,FALSE))</f>
        <v>0</v>
      </c>
      <c r="AO217" s="143">
        <f ca="1">IF(AO$5&lt;&gt;"",HLOOKUP(AO$5,Functionalization!$G$6:$R$305,ROW($A217)-5,FALSE),IFERROR(INDEX(AO$269:AO$305,MATCH($F217,$B$269:$B$305,0))/VLOOKUP($F217,$B$269:$BB$305,MATCH(LEFT(TRIM(AO$6),FIND("~",SUBSTITUTE(AO$6,"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217))*HLOOKUP(LEFT(TRIM(AO$6),FIND("~",SUBSTITUTE(AO$6," ","~",LEN(TRIM(AO$6))-LEN(SUBSTITUTE(TRIM(AO$6)," ",""))))-1)&amp;" Total",$B$6:$BB$305,ROW($A217)-5,FALSE))</f>
        <v>0</v>
      </c>
      <c r="AP217" s="143">
        <f ca="1">IF(AP$5&lt;&gt;"",HLOOKUP(AP$5,Functionalization!$G$6:$R$305,ROW($A217)-5,FALSE),IFERROR(INDEX(AP$269:AP$305,MATCH($F217,$B$269:$B$305,0))/VLOOKUP($F217,$B$269:$BB$305,MATCH(LEFT(TRIM(AP$6),FIND("~",SUBSTITUTE(AP$6,"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217))*HLOOKUP(LEFT(TRIM(AP$6),FIND("~",SUBSTITUTE(AP$6," ","~",LEN(TRIM(AP$6))-LEN(SUBSTITUTE(TRIM(AP$6)," ",""))))-1)&amp;" Total",$B$6:$BB$305,ROW($A217)-5,FALSE))</f>
        <v>0</v>
      </c>
      <c r="AQ217" s="143">
        <f ca="1">IF(AQ$5&lt;&gt;"",HLOOKUP(AQ$5,Functionalization!$G$6:$R$305,ROW($A217)-5,FALSE),IFERROR(INDEX(AQ$269:AQ$305,MATCH($F217,$B$269:$B$305,0))/VLOOKUP($F217,$B$269:$BB$305,MATCH(LEFT(TRIM(AQ$6),FIND("~",SUBSTITUTE(AQ$6,"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217))*HLOOKUP(LEFT(TRIM(AQ$6),FIND("~",SUBSTITUTE(AQ$6," ","~",LEN(TRIM(AQ$6))-LEN(SUBSTITUTE(TRIM(AQ$6)," ",""))))-1)&amp;" Total",$B$6:$BB$305,ROW($A217)-5,FALSE))</f>
        <v>0</v>
      </c>
      <c r="AR217" s="143">
        <f ca="1">IF(AR$5&lt;&gt;"",HLOOKUP(AR$5,Functionalization!$G$6:$R$305,ROW($A217)-5,FALSE),IFERROR(INDEX(AR$269:AR$305,MATCH($F217,$B$269:$B$305,0))/VLOOKUP($F217,$B$269:$BB$305,MATCH(LEFT(TRIM(AR$6),FIND("~",SUBSTITUTE(AR$6,"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217))*HLOOKUP(LEFT(TRIM(AR$6),FIND("~",SUBSTITUTE(AR$6," ","~",LEN(TRIM(AR$6))-LEN(SUBSTITUTE(TRIM(AR$6)," ",""))))-1)&amp;" Total",$B$6:$BB$305,ROW($A217)-5,FALSE))</f>
        <v>0</v>
      </c>
      <c r="AS217" s="143">
        <f ca="1">IF(AS$5&lt;&gt;"",HLOOKUP(AS$5,Functionalization!$G$6:$R$305,ROW($A217)-5,FALSE),IFERROR(INDEX(AS$269:AS$305,MATCH($F217,$B$269:$B$305,0))/VLOOKUP($F217,$B$269:$BB$305,MATCH(LEFT(TRIM(AS$6),FIND("~",SUBSTITUTE(AS$6,"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217))*HLOOKUP(LEFT(TRIM(AS$6),FIND("~",SUBSTITUTE(AS$6," ","~",LEN(TRIM(AS$6))-LEN(SUBSTITUTE(TRIM(AS$6)," ",""))))-1)&amp;" Total",$B$6:$BB$305,ROW($A217)-5,FALSE))</f>
        <v>0</v>
      </c>
      <c r="AT217" s="143">
        <f ca="1">IF(AT$5&lt;&gt;"",HLOOKUP(AT$5,Functionalization!$G$6:$R$305,ROW($A217)-5,FALSE),IFERROR(INDEX(AT$269:AT$305,MATCH($F217,$B$269:$B$305,0))/VLOOKUP($F217,$B$269:$BB$305,MATCH(LEFT(TRIM(AT$6),FIND("~",SUBSTITUTE(AT$6,"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217))*HLOOKUP(LEFT(TRIM(AT$6),FIND("~",SUBSTITUTE(AT$6," ","~",LEN(TRIM(AT$6))-LEN(SUBSTITUTE(TRIM(AT$6)," ",""))))-1)&amp;" Total",$B$6:$BB$305,ROW($A217)-5,FALSE))</f>
        <v>0</v>
      </c>
      <c r="AU217" s="143">
        <f ca="1">IF(AU$5&lt;&gt;"",HLOOKUP(AU$5,Functionalization!$G$6:$R$305,ROW($A217)-5,FALSE),IFERROR(INDEX(AU$269:AU$305,MATCH($F217,$B$269:$B$305,0))/VLOOKUP($F217,$B$269:$BB$305,MATCH(LEFT(TRIM(AU$6),FIND("~",SUBSTITUTE(AU$6,"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217))*HLOOKUP(LEFT(TRIM(AU$6),FIND("~",SUBSTITUTE(AU$6," ","~",LEN(TRIM(AU$6))-LEN(SUBSTITUTE(TRIM(AU$6)," ",""))))-1)&amp;" Total",$B$6:$BB$305,ROW($A217)-5,FALSE))</f>
        <v>0</v>
      </c>
      <c r="AV217" s="143">
        <f ca="1">IF(AV$5&lt;&gt;"",HLOOKUP(AV$5,Functionalization!$G$6:$R$305,ROW($A217)-5,FALSE),IFERROR(INDEX(AV$269:AV$305,MATCH($F217,$B$269:$B$305,0))/VLOOKUP($F217,$B$269:$BB$305,MATCH(LEFT(TRIM(AV$6),FIND("~",SUBSTITUTE(AV$6,"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217))*HLOOKUP(LEFT(TRIM(AV$6),FIND("~",SUBSTITUTE(AV$6," ","~",LEN(TRIM(AV$6))-LEN(SUBSTITUTE(TRIM(AV$6)," ",""))))-1)&amp;" Total",$B$6:$BB$305,ROW($A217)-5,FALSE))</f>
        <v>0</v>
      </c>
      <c r="AW217" s="143">
        <f ca="1">IF(AW$5&lt;&gt;"",HLOOKUP(AW$5,Functionalization!$G$6:$R$305,ROW($A217)-5,FALSE),IFERROR(INDEX(AW$269:AW$305,MATCH($F217,$B$269:$B$305,0))/VLOOKUP($F217,$B$269:$BB$305,MATCH(LEFT(TRIM(AW$6),FIND("~",SUBSTITUTE(AW$6,"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217))*HLOOKUP(LEFT(TRIM(AW$6),FIND("~",SUBSTITUTE(AW$6," ","~",LEN(TRIM(AW$6))-LEN(SUBSTITUTE(TRIM(AW$6)," ",""))))-1)&amp;" Total",$B$6:$BB$305,ROW($A217)-5,FALSE))</f>
        <v>0</v>
      </c>
      <c r="AX217" s="143">
        <f ca="1">IF(AX$5&lt;&gt;"",HLOOKUP(AX$5,Functionalization!$G$6:$R$305,ROW($A217)-5,FALSE),IFERROR(INDEX(AX$269:AX$305,MATCH($F217,$B$269:$B$305,0))/VLOOKUP($F217,$B$269:$BB$305,MATCH(LEFT(TRIM(AX$6),FIND("~",SUBSTITUTE(AX$6,"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217))*HLOOKUP(LEFT(TRIM(AX$6),FIND("~",SUBSTITUTE(AX$6," ","~",LEN(TRIM(AX$6))-LEN(SUBSTITUTE(TRIM(AX$6)," ",""))))-1)&amp;" Total",$B$6:$BB$305,ROW($A217)-5,FALSE))</f>
        <v>0</v>
      </c>
      <c r="AY217" s="143">
        <f ca="1">IF(AY$5&lt;&gt;"",HLOOKUP(AY$5,Functionalization!$G$6:$R$305,ROW($A217)-5,FALSE),IFERROR(INDEX(AY$269:AY$305,MATCH($F217,$B$269:$B$305,0))/VLOOKUP($F217,$B$269:$BB$305,MATCH(LEFT(TRIM(AY$6),FIND("~",SUBSTITUTE(AY$6,"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217))*HLOOKUP(LEFT(TRIM(AY$6),FIND("~",SUBSTITUTE(AY$6," ","~",LEN(TRIM(AY$6))-LEN(SUBSTITUTE(TRIM(AY$6)," ",""))))-1)&amp;" Total",$B$6:$BB$305,ROW($A217)-5,FALSE))</f>
        <v>0</v>
      </c>
      <c r="AZ217" s="143">
        <f ca="1">IF(AZ$5&lt;&gt;"",HLOOKUP(AZ$5,Functionalization!$G$6:$R$305,ROW($A217)-5,FALSE),IFERROR(INDEX(AZ$269:AZ$305,MATCH($F217,$B$269:$B$305,0))/VLOOKUP($F217,$B$269:$BB$305,MATCH(LEFT(TRIM(AZ$6),FIND("~",SUBSTITUTE(AZ$6,"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217))*HLOOKUP(LEFT(TRIM(AZ$6),FIND("~",SUBSTITUTE(AZ$6," ","~",LEN(TRIM(AZ$6))-LEN(SUBSTITUTE(TRIM(AZ$6)," ",""))))-1)&amp;" Total",$B$6:$BB$305,ROW($A217)-5,FALSE))</f>
        <v>0</v>
      </c>
      <c r="BA217" s="143">
        <f ca="1">IF(BA$5&lt;&gt;"",HLOOKUP(BA$5,Functionalization!$G$6:$R$305,ROW($A217)-5,FALSE),IFERROR(INDEX(BA$269:BA$305,MATCH($F217,$B$269:$B$305,0))/VLOOKUP($F217,$B$269:$BB$305,MATCH(LEFT(TRIM(BA$6),FIND("~",SUBSTITUTE(BA$6,"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217))*HLOOKUP(LEFT(TRIM(BA$6),FIND("~",SUBSTITUTE(BA$6," ","~",LEN(TRIM(BA$6))-LEN(SUBSTITUTE(TRIM(BA$6)," ",""))))-1)&amp;" Total",$B$6:$BB$305,ROW($A217)-5,FALSE))</f>
        <v>0</v>
      </c>
      <c r="BB217" s="143">
        <f ca="1">IF(BB$5&lt;&gt;"",HLOOKUP(BB$5,Functionalization!$G$6:$R$305,ROW($A217)-5,FALSE),IFERROR(INDEX(BB$269:BB$305,MATCH($F217,$B$269:$B$305,0))/VLOOKUP($F217,$B$269:$BB$305,MATCH(LEFT(TRIM(BB$6),FIND("~",SUBSTITUTE(BB$6,"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217))*HLOOKUP(LEFT(TRIM(BB$6),FIND("~",SUBSTITUTE(BB$6," ","~",LEN(TRIM(BB$6))-LEN(SUBSTITUTE(TRIM(BB$6)," ",""))))-1)&amp;" Total",$B$6:$BB$305,ROW($A217)-5,FALSE))</f>
        <v>0</v>
      </c>
      <c r="BD217" s="79">
        <f ca="1">IFERROR(IF(SUMIF($G$6:$BB$6,BD$6&amp;" Total",$G217:$BB217)-(SUMIF($G$6:$BB$6,BD$6&amp;" "&amp;'Input-Func_Class'!$D$22,$G217:$BB217)+IFERROR(SUMIF($G$6:$BB$6,BD$6&amp;" "&amp;'Input-Func_Class'!$E$22,$G217:$BB217),SUMIF($G$6:$BB$6,BD$6&amp;" "&amp;'Input-Func_Class'!$B$24,$G217:$BB217))+SUMIF($G$6:$BB$6,BD$6&amp;" "&amp;'Input-Func_Class'!$F$22,$G217:$BB217))&lt;Check_Limit,0,1),1)</f>
        <v>0</v>
      </c>
      <c r="BE217" s="79">
        <f ca="1">IFERROR(IF(SUMIF($G$6:$BB$6,BE$6&amp;" Total",$G217:$BB217)-(SUMIF($G$6:$BB$6,BE$6&amp;" "&amp;'Input-Func_Class'!$D$22,$G217:$BB217)+IFERROR(SUMIF($G$6:$BB$6,BE$6&amp;" "&amp;'Input-Func_Class'!$E$22,$G217:$BB217),SUMIF($G$6:$BB$6,BE$6&amp;" "&amp;'Input-Func_Class'!$B$24,$G217:$BB217))+SUMIF($G$6:$BB$6,BE$6&amp;" "&amp;'Input-Func_Class'!$F$22,$G217:$BB217))&lt;Check_Limit,0,1),1)</f>
        <v>0</v>
      </c>
      <c r="BF217" s="79">
        <f ca="1">IFERROR(IF(SUMIF($G$6:$BB$6,BF$6&amp;" Total",$G217:$BB217)-(SUMIF($G$6:$BB$6,BF$6&amp;" "&amp;'Input-Func_Class'!$D$22,$G217:$BB217)+IFERROR(SUMIF($G$6:$BB$6,BF$6&amp;" "&amp;'Input-Func_Class'!$E$22,$G217:$BB217),SUMIF($G$6:$BB$6,BF$6&amp;" "&amp;'Input-Func_Class'!$B$24,$G217:$BB217))+SUMIF($G$6:$BB$6,BF$6&amp;" "&amp;'Input-Func_Class'!$F$22,$G217:$BB217))&lt;Check_Limit,0,1),1)</f>
        <v>0</v>
      </c>
      <c r="BG217" s="79">
        <f ca="1">IFERROR(IF(SUMIF($G$6:$BB$6,BG$6&amp;" Total",$G217:$BB217)-(SUMIF($G$6:$BB$6,BG$6&amp;" "&amp;'Input-Func_Class'!$D$22,$G217:$BB217)+IFERROR(SUMIF($G$6:$BB$6,BG$6&amp;" "&amp;'Input-Func_Class'!$E$22,$G217:$BB217),SUMIF($G$6:$BB$6,BG$6&amp;" "&amp;'Input-Func_Class'!$B$24,$G217:$BB217))+SUMIF($G$6:$BB$6,BG$6&amp;" "&amp;'Input-Func_Class'!$F$22,$G217:$BB217))&lt;Check_Limit,0,1),1)</f>
        <v>0</v>
      </c>
      <c r="BH217" s="79">
        <f ca="1">IFERROR(IF(SUMIF($G$6:$BB$6,BH$6&amp;" Total",$G217:$BB217)-(SUMIF($G$6:$BB$6,BH$6&amp;" "&amp;'Input-Func_Class'!$D$22,$G217:$BB217)+IFERROR(SUMIF($G$6:$BB$6,BH$6&amp;" "&amp;'Input-Func_Class'!$E$22,$G217:$BB217),SUMIF($G$6:$BB$6,BH$6&amp;" "&amp;'Input-Func_Class'!$B$24,$G217:$BB217))+SUMIF($G$6:$BB$6,BH$6&amp;" "&amp;'Input-Func_Class'!$F$22,$G217:$BB217))&lt;Check_Limit,0,1),1)</f>
        <v>0</v>
      </c>
      <c r="BI217" s="79">
        <f ca="1">IFERROR(IF(SUMIF($G$6:$BB$6,BI$6&amp;" Total",$G217:$BB217)-(SUMIF($G$6:$BB$6,BI$6&amp;" "&amp;'Input-Func_Class'!$D$22,$G217:$BB217)+IFERROR(SUMIF($G$6:$BB$6,BI$6&amp;" "&amp;'Input-Func_Class'!$E$22,$G217:$BB217),SUMIF($G$6:$BB$6,BI$6&amp;" "&amp;'Input-Func_Class'!$B$24,$G217:$BB217))+SUMIF($G$6:$BB$6,BI$6&amp;" "&amp;'Input-Func_Class'!$F$22,$G217:$BB217))&lt;Check_Limit,0,1),1)</f>
        <v>0</v>
      </c>
      <c r="BJ217" s="79">
        <f ca="1">IFERROR(IF(SUMIF($G$6:$BB$6,BJ$6&amp;" Total",$G217:$BB217)-(SUMIF($G$6:$BB$6,BJ$6&amp;" "&amp;'Input-Func_Class'!$D$22,$G217:$BB217)+IFERROR(SUMIF($G$6:$BB$6,BJ$6&amp;" "&amp;'Input-Func_Class'!$E$22,$G217:$BB217),SUMIF($G$6:$BB$6,BJ$6&amp;" "&amp;'Input-Func_Class'!$B$24,$G217:$BB217))+SUMIF($G$6:$BB$6,BJ$6&amp;" "&amp;'Input-Func_Class'!$F$22,$G217:$BB217))&lt;Check_Limit,0,1),1)</f>
        <v>0</v>
      </c>
      <c r="BK217" s="79">
        <f ca="1">IFERROR(IF(SUMIF($G$6:$BB$6,BK$6&amp;" Total",$G217:$BB217)-(SUMIF($G$6:$BB$6,BK$6&amp;" "&amp;'Input-Func_Class'!$D$22,$G217:$BB217)+IFERROR(SUMIF($G$6:$BB$6,BK$6&amp;" "&amp;'Input-Func_Class'!$E$22,$G217:$BB217),SUMIF($G$6:$BB$6,BK$6&amp;" "&amp;'Input-Func_Class'!$B$24,$G217:$BB217))+SUMIF($G$6:$BB$6,BK$6&amp;" "&amp;'Input-Func_Class'!$F$22,$G217:$BB217))&lt;Check_Limit,0,1),1)</f>
        <v>0</v>
      </c>
      <c r="BL217" s="79">
        <f ca="1">IFERROR(IF(SUMIF($G$6:$BB$6,BL$6&amp;" Total",$G217:$BB217)-(SUMIF($G$6:$BB$6,BL$6&amp;" "&amp;'Input-Func_Class'!$D$22,$G217:$BB217)+IFERROR(SUMIF($G$6:$BB$6,BL$6&amp;" "&amp;'Input-Func_Class'!$E$22,$G217:$BB217),SUMIF($G$6:$BB$6,BL$6&amp;" "&amp;'Input-Func_Class'!$B$24,$G217:$BB217))+SUMIF($G$6:$BB$6,BL$6&amp;" "&amp;'Input-Func_Class'!$F$22,$G217:$BB217))&lt;Check_Limit,0,1),1)</f>
        <v>0</v>
      </c>
      <c r="BM217" s="79">
        <f ca="1">IFERROR(IF(SUMIF($G$6:$BB$6,BM$6&amp;" Total",$G217:$BB217)-(SUMIF($G$6:$BB$6,BM$6&amp;" "&amp;'Input-Func_Class'!$D$22,$G217:$BB217)+IFERROR(SUMIF($G$6:$BB$6,BM$6&amp;" "&amp;'Input-Func_Class'!$E$22,$G217:$BB217),SUMIF($G$6:$BB$6,BM$6&amp;" "&amp;'Input-Func_Class'!$B$24,$G217:$BB217))+SUMIF($G$6:$BB$6,BM$6&amp;" "&amp;'Input-Func_Class'!$F$22,$G217:$BB217))&lt;Check_Limit,0,1),1)</f>
        <v>0</v>
      </c>
      <c r="BN217" s="79">
        <f ca="1">IFERROR(IF(SUMIF($G$6:$BB$6,BN$6&amp;" Total",$G217:$BB217)-(SUMIF($G$6:$BB$6,BN$6&amp;" "&amp;'Input-Func_Class'!$D$22,$G217:$BB217)+IFERROR(SUMIF($G$6:$BB$6,BN$6&amp;" "&amp;'Input-Func_Class'!$E$22,$G217:$BB217),SUMIF($G$6:$BB$6,BN$6&amp;" "&amp;'Input-Func_Class'!$B$24,$G217:$BB217))+SUMIF($G$6:$BB$6,BN$6&amp;" "&amp;'Input-Func_Class'!$F$22,$G217:$BB217))&lt;Check_Limit,0,1),1)</f>
        <v>0</v>
      </c>
      <c r="BO217" s="79">
        <f ca="1">IFERROR(IF(SUMIF($G$6:$BB$6,BO$6&amp;" Total",$G217:$BB217)-(SUMIF($G$6:$BB$6,BO$6&amp;" "&amp;'Input-Func_Class'!$D$22,$G217:$BB217)+IFERROR(SUMIF($G$6:$BB$6,BO$6&amp;" "&amp;'Input-Func_Class'!$E$22,$G217:$BB217),SUMIF($G$6:$BB$6,BO$6&amp;" "&amp;'Input-Func_Class'!$B$24,$G217:$BB217))+SUMIF($G$6:$BB$6,BO$6&amp;" "&amp;'Input-Func_Class'!$F$22,$G217:$BB217))&lt;Check_Limit,0,1),1)</f>
        <v>0</v>
      </c>
    </row>
    <row r="218" spans="1:67" outlineLevel="1">
      <c r="A218" s="113">
        <f>IF(ISBLANK('Input-Accounts'!A218),"",'Input-Accounts'!A218)</f>
        <v>187</v>
      </c>
      <c r="B218" s="17" t="str">
        <f>IF(ISBLANK('Input-Accounts'!B218),"",'Input-Accounts'!B218)</f>
        <v>M &amp; R Station Equipment - city gate</v>
      </c>
      <c r="C218" s="113">
        <f>IF(ISBLANK('Input-Accounts'!C218),"",'Input-Accounts'!C218)</f>
        <v>379</v>
      </c>
      <c r="D218" s="143">
        <f>Functionalization!$D218</f>
        <v>85725.578930999996</v>
      </c>
      <c r="E218" s="143">
        <f t="shared" ca="1" si="52"/>
        <v>0</v>
      </c>
      <c r="F218" s="89" t="str">
        <f>IF($D218=0,"-",IF('Input-Accounts'!$E218&lt;&gt;0,'Input-Accounts'!$E218,'Input-Accounts'!$G218))</f>
        <v>DEMAND</v>
      </c>
      <c r="G218" s="143">
        <f ca="1">IF(G$5&lt;&gt;"",HLOOKUP(G$5,Functionalization!$G$6:$R$305,ROW($A218)-5,FALSE),IFERROR(INDEX(G$269:G$305,MATCH($F218,$B$269:$B$305,0))/VLOOKUP($F218,$B$269:$BB$305,MATCH(LEFT(TRIM(G$6),FIND("~",SUBSTITUTE(G$6,"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218))*HLOOKUP(LEFT(TRIM(G$6),FIND("~",SUBSTITUTE(G$6," ","~",LEN(TRIM(G$6))-LEN(SUBSTITUTE(TRIM(G$6)," ",""))))-1)&amp;" Total",$B$6:$BB$305,ROW($A218)-5,FALSE))</f>
        <v>0</v>
      </c>
      <c r="H218" s="143">
        <f ca="1">IF(H$5&lt;&gt;"",HLOOKUP(H$5,Functionalization!$G$6:$R$305,ROW($A218)-5,FALSE),IFERROR(INDEX(H$269:H$305,MATCH($F218,$B$269:$B$305,0))/VLOOKUP($F218,$B$269:$BB$305,MATCH(LEFT(TRIM(H$6),FIND("~",SUBSTITUTE(H$6,"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218))*HLOOKUP(LEFT(TRIM(H$6),FIND("~",SUBSTITUTE(H$6," ","~",LEN(TRIM(H$6))-LEN(SUBSTITUTE(TRIM(H$6)," ",""))))-1)&amp;" Total",$B$6:$BB$305,ROW($A218)-5,FALSE))</f>
        <v>0</v>
      </c>
      <c r="I218" s="143">
        <f ca="1">IF(I$5&lt;&gt;"",HLOOKUP(I$5,Functionalization!$G$6:$R$305,ROW($A218)-5,FALSE),IFERROR(INDEX(I$269:I$305,MATCH($F218,$B$269:$B$305,0))/VLOOKUP($F218,$B$269:$BB$305,MATCH(LEFT(TRIM(I$6),FIND("~",SUBSTITUTE(I$6,"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218))*HLOOKUP(LEFT(TRIM(I$6),FIND("~",SUBSTITUTE(I$6," ","~",LEN(TRIM(I$6))-LEN(SUBSTITUTE(TRIM(I$6)," ",""))))-1)&amp;" Total",$B$6:$BB$305,ROW($A218)-5,FALSE))</f>
        <v>0</v>
      </c>
      <c r="J218" s="143">
        <f ca="1">IF(J$5&lt;&gt;"",HLOOKUP(J$5,Functionalization!$G$6:$R$305,ROW($A218)-5,FALSE),IFERROR(INDEX(J$269:J$305,MATCH($F218,$B$269:$B$305,0))/VLOOKUP($F218,$B$269:$BB$305,MATCH(LEFT(TRIM(J$6),FIND("~",SUBSTITUTE(J$6,"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218))*HLOOKUP(LEFT(TRIM(J$6),FIND("~",SUBSTITUTE(J$6," ","~",LEN(TRIM(J$6))-LEN(SUBSTITUTE(TRIM(J$6)," ",""))))-1)&amp;" Total",$B$6:$BB$305,ROW($A218)-5,FALSE))</f>
        <v>0</v>
      </c>
      <c r="K218" s="143">
        <f ca="1">IF(K$5&lt;&gt;"",HLOOKUP(K$5,Functionalization!$G$6:$R$305,ROW($A218)-5,FALSE),IFERROR(INDEX(K$269:K$305,MATCH($F218,$B$269:$B$305,0))/VLOOKUP($F218,$B$269:$BB$305,MATCH(LEFT(TRIM(K$6),FIND("~",SUBSTITUTE(K$6,"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218))*HLOOKUP(LEFT(TRIM(K$6),FIND("~",SUBSTITUTE(K$6," ","~",LEN(TRIM(K$6))-LEN(SUBSTITUTE(TRIM(K$6)," ",""))))-1)&amp;" Total",$B$6:$BB$305,ROW($A218)-5,FALSE))</f>
        <v>0</v>
      </c>
      <c r="L218" s="143">
        <f ca="1">IF(L$5&lt;&gt;"",HLOOKUP(L$5,Functionalization!$G$6:$R$305,ROW($A218)-5,FALSE),IFERROR(INDEX(L$269:L$305,MATCH($F218,$B$269:$B$305,0))/VLOOKUP($F218,$B$269:$BB$305,MATCH(LEFT(TRIM(L$6),FIND("~",SUBSTITUTE(L$6,"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218))*HLOOKUP(LEFT(TRIM(L$6),FIND("~",SUBSTITUTE(L$6," ","~",LEN(TRIM(L$6))-LEN(SUBSTITUTE(TRIM(L$6)," ",""))))-1)&amp;" Total",$B$6:$BB$305,ROW($A218)-5,FALSE))</f>
        <v>0</v>
      </c>
      <c r="M218" s="143">
        <f ca="1">IF(M$5&lt;&gt;"",HLOOKUP(M$5,Functionalization!$G$6:$R$305,ROW($A218)-5,FALSE),IFERROR(INDEX(M$269:M$305,MATCH($F218,$B$269:$B$305,0))/VLOOKUP($F218,$B$269:$BB$305,MATCH(LEFT(TRIM(M$6),FIND("~",SUBSTITUTE(M$6,"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218))*HLOOKUP(LEFT(TRIM(M$6),FIND("~",SUBSTITUTE(M$6," ","~",LEN(TRIM(M$6))-LEN(SUBSTITUTE(TRIM(M$6)," ",""))))-1)&amp;" Total",$B$6:$BB$305,ROW($A218)-5,FALSE))</f>
        <v>0</v>
      </c>
      <c r="N218" s="143">
        <f ca="1">IF(N$5&lt;&gt;"",HLOOKUP(N$5,Functionalization!$G$6:$R$305,ROW($A218)-5,FALSE),IFERROR(INDEX(N$269:N$305,MATCH($F218,$B$269:$B$305,0))/VLOOKUP($F218,$B$269:$BB$305,MATCH(LEFT(TRIM(N$6),FIND("~",SUBSTITUTE(N$6,"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218))*HLOOKUP(LEFT(TRIM(N$6),FIND("~",SUBSTITUTE(N$6," ","~",LEN(TRIM(N$6))-LEN(SUBSTITUTE(TRIM(N$6)," ",""))))-1)&amp;" Total",$B$6:$BB$305,ROW($A218)-5,FALSE))</f>
        <v>0</v>
      </c>
      <c r="O218" s="143">
        <f ca="1">IF(O$5&lt;&gt;"",HLOOKUP(O$5,Functionalization!$G$6:$R$305,ROW($A218)-5,FALSE),IFERROR(INDEX(O$269:O$305,MATCH($F218,$B$269:$B$305,0))/VLOOKUP($F218,$B$269:$BB$305,MATCH(LEFT(TRIM(O$6),FIND("~",SUBSTITUTE(O$6,"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218))*HLOOKUP(LEFT(TRIM(O$6),FIND("~",SUBSTITUTE(O$6," ","~",LEN(TRIM(O$6))-LEN(SUBSTITUTE(TRIM(O$6)," ",""))))-1)&amp;" Total",$B$6:$BB$305,ROW($A218)-5,FALSE))</f>
        <v>85725.578930999996</v>
      </c>
      <c r="P218" s="143">
        <f ca="1">IF(P$5&lt;&gt;"",HLOOKUP(P$5,Functionalization!$G$6:$R$305,ROW($A218)-5,FALSE),IFERROR(INDEX(P$269:P$305,MATCH($F218,$B$269:$B$305,0))/VLOOKUP($F218,$B$269:$BB$305,MATCH(LEFT(TRIM(P$6),FIND("~",SUBSTITUTE(P$6,"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218))*HLOOKUP(LEFT(TRIM(P$6),FIND("~",SUBSTITUTE(P$6," ","~",LEN(TRIM(P$6))-LEN(SUBSTITUTE(TRIM(P$6)," ",""))))-1)&amp;" Total",$B$6:$BB$305,ROW($A218)-5,FALSE))</f>
        <v>85725.578930999996</v>
      </c>
      <c r="Q218" s="143">
        <f ca="1">IF(Q$5&lt;&gt;"",HLOOKUP(Q$5,Functionalization!$G$6:$R$305,ROW($A218)-5,FALSE),IFERROR(INDEX(Q$269:Q$305,MATCH($F218,$B$269:$B$305,0))/VLOOKUP($F218,$B$269:$BB$305,MATCH(LEFT(TRIM(Q$6),FIND("~",SUBSTITUTE(Q$6,"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218))*HLOOKUP(LEFT(TRIM(Q$6),FIND("~",SUBSTITUTE(Q$6," ","~",LEN(TRIM(Q$6))-LEN(SUBSTITUTE(TRIM(Q$6)," ",""))))-1)&amp;" Total",$B$6:$BB$305,ROW($A218)-5,FALSE))</f>
        <v>0</v>
      </c>
      <c r="R218" s="143">
        <f ca="1">IF(R$5&lt;&gt;"",HLOOKUP(R$5,Functionalization!$G$6:$R$305,ROW($A218)-5,FALSE),IFERROR(INDEX(R$269:R$305,MATCH($F218,$B$269:$B$305,0))/VLOOKUP($F218,$B$269:$BB$305,MATCH(LEFT(TRIM(R$6),FIND("~",SUBSTITUTE(R$6,"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218))*HLOOKUP(LEFT(TRIM(R$6),FIND("~",SUBSTITUTE(R$6," ","~",LEN(TRIM(R$6))-LEN(SUBSTITUTE(TRIM(R$6)," ",""))))-1)&amp;" Total",$B$6:$BB$305,ROW($A218)-5,FALSE))</f>
        <v>0</v>
      </c>
      <c r="S218" s="143">
        <f ca="1">IF(S$5&lt;&gt;"",HLOOKUP(S$5,Functionalization!$G$6:$R$305,ROW($A218)-5,FALSE),IFERROR(INDEX(S$269:S$305,MATCH($F218,$B$269:$B$305,0))/VLOOKUP($F218,$B$269:$BB$305,MATCH(LEFT(TRIM(S$6),FIND("~",SUBSTITUTE(S$6,"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218))*HLOOKUP(LEFT(TRIM(S$6),FIND("~",SUBSTITUTE(S$6," ","~",LEN(TRIM(S$6))-LEN(SUBSTITUTE(TRIM(S$6)," ",""))))-1)&amp;" Total",$B$6:$BB$305,ROW($A218)-5,FALSE))</f>
        <v>0</v>
      </c>
      <c r="T218" s="143">
        <f ca="1">IF(T$5&lt;&gt;"",HLOOKUP(T$5,Functionalization!$G$6:$R$305,ROW($A218)-5,FALSE),IFERROR(INDEX(T$269:T$305,MATCH($F218,$B$269:$B$305,0))/VLOOKUP($F218,$B$269:$BB$305,MATCH(LEFT(TRIM(T$6),FIND("~",SUBSTITUTE(T$6,"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218))*HLOOKUP(LEFT(TRIM(T$6),FIND("~",SUBSTITUTE(T$6," ","~",LEN(TRIM(T$6))-LEN(SUBSTITUTE(TRIM(T$6)," ",""))))-1)&amp;" Total",$B$6:$BB$305,ROW($A218)-5,FALSE))</f>
        <v>0</v>
      </c>
      <c r="U218" s="143">
        <f ca="1">IF(U$5&lt;&gt;"",HLOOKUP(U$5,Functionalization!$G$6:$R$305,ROW($A218)-5,FALSE),IFERROR(INDEX(U$269:U$305,MATCH($F218,$B$269:$B$305,0))/VLOOKUP($F218,$B$269:$BB$305,MATCH(LEFT(TRIM(U$6),FIND("~",SUBSTITUTE(U$6,"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218))*HLOOKUP(LEFT(TRIM(U$6),FIND("~",SUBSTITUTE(U$6," ","~",LEN(TRIM(U$6))-LEN(SUBSTITUTE(TRIM(U$6)," ",""))))-1)&amp;" Total",$B$6:$BB$305,ROW($A218)-5,FALSE))</f>
        <v>0</v>
      </c>
      <c r="V218" s="143">
        <f ca="1">IF(V$5&lt;&gt;"",HLOOKUP(V$5,Functionalization!$G$6:$R$305,ROW($A218)-5,FALSE),IFERROR(INDEX(V$269:V$305,MATCH($F218,$B$269:$B$305,0))/VLOOKUP($F218,$B$269:$BB$305,MATCH(LEFT(TRIM(V$6),FIND("~",SUBSTITUTE(V$6,"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218))*HLOOKUP(LEFT(TRIM(V$6),FIND("~",SUBSTITUTE(V$6," ","~",LEN(TRIM(V$6))-LEN(SUBSTITUTE(TRIM(V$6)," ",""))))-1)&amp;" Total",$B$6:$BB$305,ROW($A218)-5,FALSE))</f>
        <v>0</v>
      </c>
      <c r="W218" s="143">
        <f ca="1">IF(W$5&lt;&gt;"",HLOOKUP(W$5,Functionalization!$G$6:$R$305,ROW($A218)-5,FALSE),IFERROR(INDEX(W$269:W$305,MATCH($F218,$B$269:$B$305,0))/VLOOKUP($F218,$B$269:$BB$305,MATCH(LEFT(TRIM(W$6),FIND("~",SUBSTITUTE(W$6,"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218))*HLOOKUP(LEFT(TRIM(W$6),FIND("~",SUBSTITUTE(W$6," ","~",LEN(TRIM(W$6))-LEN(SUBSTITUTE(TRIM(W$6)," ",""))))-1)&amp;" Total",$B$6:$BB$305,ROW($A218)-5,FALSE))</f>
        <v>0</v>
      </c>
      <c r="X218" s="143">
        <f ca="1">IF(X$5&lt;&gt;"",HLOOKUP(X$5,Functionalization!$G$6:$R$305,ROW($A218)-5,FALSE),IFERROR(INDEX(X$269:X$305,MATCH($F218,$B$269:$B$305,0))/VLOOKUP($F218,$B$269:$BB$305,MATCH(LEFT(TRIM(X$6),FIND("~",SUBSTITUTE(X$6,"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218))*HLOOKUP(LEFT(TRIM(X$6),FIND("~",SUBSTITUTE(X$6," ","~",LEN(TRIM(X$6))-LEN(SUBSTITUTE(TRIM(X$6)," ",""))))-1)&amp;" Total",$B$6:$BB$305,ROW($A218)-5,FALSE))</f>
        <v>0</v>
      </c>
      <c r="Y218" s="143">
        <f ca="1">IF(Y$5&lt;&gt;"",HLOOKUP(Y$5,Functionalization!$G$6:$R$305,ROW($A218)-5,FALSE),IFERROR(INDEX(Y$269:Y$305,MATCH($F218,$B$269:$B$305,0))/VLOOKUP($F218,$B$269:$BB$305,MATCH(LEFT(TRIM(Y$6),FIND("~",SUBSTITUTE(Y$6,"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218))*HLOOKUP(LEFT(TRIM(Y$6),FIND("~",SUBSTITUTE(Y$6," ","~",LEN(TRIM(Y$6))-LEN(SUBSTITUTE(TRIM(Y$6)," ",""))))-1)&amp;" Total",$B$6:$BB$305,ROW($A218)-5,FALSE))</f>
        <v>0</v>
      </c>
      <c r="Z218" s="143">
        <f ca="1">IF(Z$5&lt;&gt;"",HLOOKUP(Z$5,Functionalization!$G$6:$R$305,ROW($A218)-5,FALSE),IFERROR(INDEX(Z$269:Z$305,MATCH($F218,$B$269:$B$305,0))/VLOOKUP($F218,$B$269:$BB$305,MATCH(LEFT(TRIM(Z$6),FIND("~",SUBSTITUTE(Z$6,"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218))*HLOOKUP(LEFT(TRIM(Z$6),FIND("~",SUBSTITUTE(Z$6," ","~",LEN(TRIM(Z$6))-LEN(SUBSTITUTE(TRIM(Z$6)," ",""))))-1)&amp;" Total",$B$6:$BB$305,ROW($A218)-5,FALSE))</f>
        <v>0</v>
      </c>
      <c r="AA218" s="143">
        <f ca="1">IF(AA$5&lt;&gt;"",HLOOKUP(AA$5,Functionalization!$G$6:$R$305,ROW($A218)-5,FALSE),IFERROR(INDEX(AA$269:AA$305,MATCH($F218,$B$269:$B$305,0))/VLOOKUP($F218,$B$269:$BB$305,MATCH(LEFT(TRIM(AA$6),FIND("~",SUBSTITUTE(AA$6,"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218))*HLOOKUP(LEFT(TRIM(AA$6),FIND("~",SUBSTITUTE(AA$6," ","~",LEN(TRIM(AA$6))-LEN(SUBSTITUTE(TRIM(AA$6)," ",""))))-1)&amp;" Total",$B$6:$BB$305,ROW($A218)-5,FALSE))</f>
        <v>0</v>
      </c>
      <c r="AB218" s="143">
        <f ca="1">IF(AB$5&lt;&gt;"",HLOOKUP(AB$5,Functionalization!$G$6:$R$305,ROW($A218)-5,FALSE),IFERROR(INDEX(AB$269:AB$305,MATCH($F218,$B$269:$B$305,0))/VLOOKUP($F218,$B$269:$BB$305,MATCH(LEFT(TRIM(AB$6),FIND("~",SUBSTITUTE(AB$6,"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218))*HLOOKUP(LEFT(TRIM(AB$6),FIND("~",SUBSTITUTE(AB$6," ","~",LEN(TRIM(AB$6))-LEN(SUBSTITUTE(TRIM(AB$6)," ",""))))-1)&amp;" Total",$B$6:$BB$305,ROW($A218)-5,FALSE))</f>
        <v>0</v>
      </c>
      <c r="AC218" s="143">
        <f ca="1">IF(AC$5&lt;&gt;"",HLOOKUP(AC$5,Functionalization!$G$6:$R$305,ROW($A218)-5,FALSE),IFERROR(INDEX(AC$269:AC$305,MATCH($F218,$B$269:$B$305,0))/VLOOKUP($F218,$B$269:$BB$305,MATCH(LEFT(TRIM(AC$6),FIND("~",SUBSTITUTE(AC$6,"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218))*HLOOKUP(LEFT(TRIM(AC$6),FIND("~",SUBSTITUTE(AC$6," ","~",LEN(TRIM(AC$6))-LEN(SUBSTITUTE(TRIM(AC$6)," ",""))))-1)&amp;" Total",$B$6:$BB$305,ROW($A218)-5,FALSE))</f>
        <v>0</v>
      </c>
      <c r="AD218" s="143">
        <f ca="1">IF(AD$5&lt;&gt;"",HLOOKUP(AD$5,Functionalization!$G$6:$R$305,ROW($A218)-5,FALSE),IFERROR(INDEX(AD$269:AD$305,MATCH($F218,$B$269:$B$305,0))/VLOOKUP($F218,$B$269:$BB$305,MATCH(LEFT(TRIM(AD$6),FIND("~",SUBSTITUTE(AD$6,"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218))*HLOOKUP(LEFT(TRIM(AD$6),FIND("~",SUBSTITUTE(AD$6," ","~",LEN(TRIM(AD$6))-LEN(SUBSTITUTE(TRIM(AD$6)," ",""))))-1)&amp;" Total",$B$6:$BB$305,ROW($A218)-5,FALSE))</f>
        <v>0</v>
      </c>
      <c r="AE218" s="143">
        <f ca="1">IF(AE$5&lt;&gt;"",HLOOKUP(AE$5,Functionalization!$G$6:$R$305,ROW($A218)-5,FALSE),IFERROR(INDEX(AE$269:AE$305,MATCH($F218,$B$269:$B$305,0))/VLOOKUP($F218,$B$269:$BB$305,MATCH(LEFT(TRIM(AE$6),FIND("~",SUBSTITUTE(AE$6,"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218))*HLOOKUP(LEFT(TRIM(AE$6),FIND("~",SUBSTITUTE(AE$6," ","~",LEN(TRIM(AE$6))-LEN(SUBSTITUTE(TRIM(AE$6)," ",""))))-1)&amp;" Total",$B$6:$BB$305,ROW($A218)-5,FALSE))</f>
        <v>0</v>
      </c>
      <c r="AF218" s="143">
        <f ca="1">IF(AF$5&lt;&gt;"",HLOOKUP(AF$5,Functionalization!$G$6:$R$305,ROW($A218)-5,FALSE),IFERROR(INDEX(AF$269:AF$305,MATCH($F218,$B$269:$B$305,0))/VLOOKUP($F218,$B$269:$BB$305,MATCH(LEFT(TRIM(AF$6),FIND("~",SUBSTITUTE(AF$6,"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218))*HLOOKUP(LEFT(TRIM(AF$6),FIND("~",SUBSTITUTE(AF$6," ","~",LEN(TRIM(AF$6))-LEN(SUBSTITUTE(TRIM(AF$6)," ",""))))-1)&amp;" Total",$B$6:$BB$305,ROW($A218)-5,FALSE))</f>
        <v>0</v>
      </c>
      <c r="AG218" s="143">
        <f ca="1">IF(AG$5&lt;&gt;"",HLOOKUP(AG$5,Functionalization!$G$6:$R$305,ROW($A218)-5,FALSE),IFERROR(INDEX(AG$269:AG$305,MATCH($F218,$B$269:$B$305,0))/VLOOKUP($F218,$B$269:$BB$305,MATCH(LEFT(TRIM(AG$6),FIND("~",SUBSTITUTE(AG$6,"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218))*HLOOKUP(LEFT(TRIM(AG$6),FIND("~",SUBSTITUTE(AG$6," ","~",LEN(TRIM(AG$6))-LEN(SUBSTITUTE(TRIM(AG$6)," ",""))))-1)&amp;" Total",$B$6:$BB$305,ROW($A218)-5,FALSE))</f>
        <v>0</v>
      </c>
      <c r="AH218" s="143">
        <f ca="1">IF(AH$5&lt;&gt;"",HLOOKUP(AH$5,Functionalization!$G$6:$R$305,ROW($A218)-5,FALSE),IFERROR(INDEX(AH$269:AH$305,MATCH($F218,$B$269:$B$305,0))/VLOOKUP($F218,$B$269:$BB$305,MATCH(LEFT(TRIM(AH$6),FIND("~",SUBSTITUTE(AH$6,"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218))*HLOOKUP(LEFT(TRIM(AH$6),FIND("~",SUBSTITUTE(AH$6," ","~",LEN(TRIM(AH$6))-LEN(SUBSTITUTE(TRIM(AH$6)," ",""))))-1)&amp;" Total",$B$6:$BB$305,ROW($A218)-5,FALSE))</f>
        <v>0</v>
      </c>
      <c r="AI218" s="143">
        <f ca="1">IF(AI$5&lt;&gt;"",HLOOKUP(AI$5,Functionalization!$G$6:$R$305,ROW($A218)-5,FALSE),IFERROR(INDEX(AI$269:AI$305,MATCH($F218,$B$269:$B$305,0))/VLOOKUP($F218,$B$269:$BB$305,MATCH(LEFT(TRIM(AI$6),FIND("~",SUBSTITUTE(AI$6,"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218))*HLOOKUP(LEFT(TRIM(AI$6),FIND("~",SUBSTITUTE(AI$6," ","~",LEN(TRIM(AI$6))-LEN(SUBSTITUTE(TRIM(AI$6)," ",""))))-1)&amp;" Total",$B$6:$BB$305,ROW($A218)-5,FALSE))</f>
        <v>0</v>
      </c>
      <c r="AJ218" s="143">
        <f ca="1">IF(AJ$5&lt;&gt;"",HLOOKUP(AJ$5,Functionalization!$G$6:$R$305,ROW($A218)-5,FALSE),IFERROR(INDEX(AJ$269:AJ$305,MATCH($F218,$B$269:$B$305,0))/VLOOKUP($F218,$B$269:$BB$305,MATCH(LEFT(TRIM(AJ$6),FIND("~",SUBSTITUTE(AJ$6,"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218))*HLOOKUP(LEFT(TRIM(AJ$6),FIND("~",SUBSTITUTE(AJ$6," ","~",LEN(TRIM(AJ$6))-LEN(SUBSTITUTE(TRIM(AJ$6)," ",""))))-1)&amp;" Total",$B$6:$BB$305,ROW($A218)-5,FALSE))</f>
        <v>0</v>
      </c>
      <c r="AK218" s="143">
        <f ca="1">IF(AK$5&lt;&gt;"",HLOOKUP(AK$5,Functionalization!$G$6:$R$305,ROW($A218)-5,FALSE),IFERROR(INDEX(AK$269:AK$305,MATCH($F218,$B$269:$B$305,0))/VLOOKUP($F218,$B$269:$BB$305,MATCH(LEFT(TRIM(AK$6),FIND("~",SUBSTITUTE(AK$6,"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218))*HLOOKUP(LEFT(TRIM(AK$6),FIND("~",SUBSTITUTE(AK$6," ","~",LEN(TRIM(AK$6))-LEN(SUBSTITUTE(TRIM(AK$6)," ",""))))-1)&amp;" Total",$B$6:$BB$305,ROW($A218)-5,FALSE))</f>
        <v>0</v>
      </c>
      <c r="AL218" s="143">
        <f ca="1">IF(AL$5&lt;&gt;"",HLOOKUP(AL$5,Functionalization!$G$6:$R$305,ROW($A218)-5,FALSE),IFERROR(INDEX(AL$269:AL$305,MATCH($F218,$B$269:$B$305,0))/VLOOKUP($F218,$B$269:$BB$305,MATCH(LEFT(TRIM(AL$6),FIND("~",SUBSTITUTE(AL$6,"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218))*HLOOKUP(LEFT(TRIM(AL$6),FIND("~",SUBSTITUTE(AL$6," ","~",LEN(TRIM(AL$6))-LEN(SUBSTITUTE(TRIM(AL$6)," ",""))))-1)&amp;" Total",$B$6:$BB$305,ROW($A218)-5,FALSE))</f>
        <v>0</v>
      </c>
      <c r="AM218" s="143">
        <f ca="1">IF(AM$5&lt;&gt;"",HLOOKUP(AM$5,Functionalization!$G$6:$R$305,ROW($A218)-5,FALSE),IFERROR(INDEX(AM$269:AM$305,MATCH($F218,$B$269:$B$305,0))/VLOOKUP($F218,$B$269:$BB$305,MATCH(LEFT(TRIM(AM$6),FIND("~",SUBSTITUTE(AM$6,"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218))*HLOOKUP(LEFT(TRIM(AM$6),FIND("~",SUBSTITUTE(AM$6," ","~",LEN(TRIM(AM$6))-LEN(SUBSTITUTE(TRIM(AM$6)," ",""))))-1)&amp;" Total",$B$6:$BB$305,ROW($A218)-5,FALSE))</f>
        <v>0</v>
      </c>
      <c r="AN218" s="143">
        <f ca="1">IF(AN$5&lt;&gt;"",HLOOKUP(AN$5,Functionalization!$G$6:$R$305,ROW($A218)-5,FALSE),IFERROR(INDEX(AN$269:AN$305,MATCH($F218,$B$269:$B$305,0))/VLOOKUP($F218,$B$269:$BB$305,MATCH(LEFT(TRIM(AN$6),FIND("~",SUBSTITUTE(AN$6,"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218))*HLOOKUP(LEFT(TRIM(AN$6),FIND("~",SUBSTITUTE(AN$6," ","~",LEN(TRIM(AN$6))-LEN(SUBSTITUTE(TRIM(AN$6)," ",""))))-1)&amp;" Total",$B$6:$BB$305,ROW($A218)-5,FALSE))</f>
        <v>0</v>
      </c>
      <c r="AO218" s="143">
        <f ca="1">IF(AO$5&lt;&gt;"",HLOOKUP(AO$5,Functionalization!$G$6:$R$305,ROW($A218)-5,FALSE),IFERROR(INDEX(AO$269:AO$305,MATCH($F218,$B$269:$B$305,0))/VLOOKUP($F218,$B$269:$BB$305,MATCH(LEFT(TRIM(AO$6),FIND("~",SUBSTITUTE(AO$6,"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218))*HLOOKUP(LEFT(TRIM(AO$6),FIND("~",SUBSTITUTE(AO$6," ","~",LEN(TRIM(AO$6))-LEN(SUBSTITUTE(TRIM(AO$6)," ",""))))-1)&amp;" Total",$B$6:$BB$305,ROW($A218)-5,FALSE))</f>
        <v>0</v>
      </c>
      <c r="AP218" s="143">
        <f ca="1">IF(AP$5&lt;&gt;"",HLOOKUP(AP$5,Functionalization!$G$6:$R$305,ROW($A218)-5,FALSE),IFERROR(INDEX(AP$269:AP$305,MATCH($F218,$B$269:$B$305,0))/VLOOKUP($F218,$B$269:$BB$305,MATCH(LEFT(TRIM(AP$6),FIND("~",SUBSTITUTE(AP$6,"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218))*HLOOKUP(LEFT(TRIM(AP$6),FIND("~",SUBSTITUTE(AP$6," ","~",LEN(TRIM(AP$6))-LEN(SUBSTITUTE(TRIM(AP$6)," ",""))))-1)&amp;" Total",$B$6:$BB$305,ROW($A218)-5,FALSE))</f>
        <v>0</v>
      </c>
      <c r="AQ218" s="143">
        <f ca="1">IF(AQ$5&lt;&gt;"",HLOOKUP(AQ$5,Functionalization!$G$6:$R$305,ROW($A218)-5,FALSE),IFERROR(INDEX(AQ$269:AQ$305,MATCH($F218,$B$269:$B$305,0))/VLOOKUP($F218,$B$269:$BB$305,MATCH(LEFT(TRIM(AQ$6),FIND("~",SUBSTITUTE(AQ$6,"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218))*HLOOKUP(LEFT(TRIM(AQ$6),FIND("~",SUBSTITUTE(AQ$6," ","~",LEN(TRIM(AQ$6))-LEN(SUBSTITUTE(TRIM(AQ$6)," ",""))))-1)&amp;" Total",$B$6:$BB$305,ROW($A218)-5,FALSE))</f>
        <v>0</v>
      </c>
      <c r="AR218" s="143">
        <f ca="1">IF(AR$5&lt;&gt;"",HLOOKUP(AR$5,Functionalization!$G$6:$R$305,ROW($A218)-5,FALSE),IFERROR(INDEX(AR$269:AR$305,MATCH($F218,$B$269:$B$305,0))/VLOOKUP($F218,$B$269:$BB$305,MATCH(LEFT(TRIM(AR$6),FIND("~",SUBSTITUTE(AR$6,"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218))*HLOOKUP(LEFT(TRIM(AR$6),FIND("~",SUBSTITUTE(AR$6," ","~",LEN(TRIM(AR$6))-LEN(SUBSTITUTE(TRIM(AR$6)," ",""))))-1)&amp;" Total",$B$6:$BB$305,ROW($A218)-5,FALSE))</f>
        <v>0</v>
      </c>
      <c r="AS218" s="143">
        <f ca="1">IF(AS$5&lt;&gt;"",HLOOKUP(AS$5,Functionalization!$G$6:$R$305,ROW($A218)-5,FALSE),IFERROR(INDEX(AS$269:AS$305,MATCH($F218,$B$269:$B$305,0))/VLOOKUP($F218,$B$269:$BB$305,MATCH(LEFT(TRIM(AS$6),FIND("~",SUBSTITUTE(AS$6,"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218))*HLOOKUP(LEFT(TRIM(AS$6),FIND("~",SUBSTITUTE(AS$6," ","~",LEN(TRIM(AS$6))-LEN(SUBSTITUTE(TRIM(AS$6)," ",""))))-1)&amp;" Total",$B$6:$BB$305,ROW($A218)-5,FALSE))</f>
        <v>0</v>
      </c>
      <c r="AT218" s="143">
        <f ca="1">IF(AT$5&lt;&gt;"",HLOOKUP(AT$5,Functionalization!$G$6:$R$305,ROW($A218)-5,FALSE),IFERROR(INDEX(AT$269:AT$305,MATCH($F218,$B$269:$B$305,0))/VLOOKUP($F218,$B$269:$BB$305,MATCH(LEFT(TRIM(AT$6),FIND("~",SUBSTITUTE(AT$6,"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218))*HLOOKUP(LEFT(TRIM(AT$6),FIND("~",SUBSTITUTE(AT$6," ","~",LEN(TRIM(AT$6))-LEN(SUBSTITUTE(TRIM(AT$6)," ",""))))-1)&amp;" Total",$B$6:$BB$305,ROW($A218)-5,FALSE))</f>
        <v>0</v>
      </c>
      <c r="AU218" s="143">
        <f ca="1">IF(AU$5&lt;&gt;"",HLOOKUP(AU$5,Functionalization!$G$6:$R$305,ROW($A218)-5,FALSE),IFERROR(INDEX(AU$269:AU$305,MATCH($F218,$B$269:$B$305,0))/VLOOKUP($F218,$B$269:$BB$305,MATCH(LEFT(TRIM(AU$6),FIND("~",SUBSTITUTE(AU$6,"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218))*HLOOKUP(LEFT(TRIM(AU$6),FIND("~",SUBSTITUTE(AU$6," ","~",LEN(TRIM(AU$6))-LEN(SUBSTITUTE(TRIM(AU$6)," ",""))))-1)&amp;" Total",$B$6:$BB$305,ROW($A218)-5,FALSE))</f>
        <v>0</v>
      </c>
      <c r="AV218" s="143">
        <f ca="1">IF(AV$5&lt;&gt;"",HLOOKUP(AV$5,Functionalization!$G$6:$R$305,ROW($A218)-5,FALSE),IFERROR(INDEX(AV$269:AV$305,MATCH($F218,$B$269:$B$305,0))/VLOOKUP($F218,$B$269:$BB$305,MATCH(LEFT(TRIM(AV$6),FIND("~",SUBSTITUTE(AV$6,"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218))*HLOOKUP(LEFT(TRIM(AV$6),FIND("~",SUBSTITUTE(AV$6," ","~",LEN(TRIM(AV$6))-LEN(SUBSTITUTE(TRIM(AV$6)," ",""))))-1)&amp;" Total",$B$6:$BB$305,ROW($A218)-5,FALSE))</f>
        <v>0</v>
      </c>
      <c r="AW218" s="143">
        <f ca="1">IF(AW$5&lt;&gt;"",HLOOKUP(AW$5,Functionalization!$G$6:$R$305,ROW($A218)-5,FALSE),IFERROR(INDEX(AW$269:AW$305,MATCH($F218,$B$269:$B$305,0))/VLOOKUP($F218,$B$269:$BB$305,MATCH(LEFT(TRIM(AW$6),FIND("~",SUBSTITUTE(AW$6,"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218))*HLOOKUP(LEFT(TRIM(AW$6),FIND("~",SUBSTITUTE(AW$6," ","~",LEN(TRIM(AW$6))-LEN(SUBSTITUTE(TRIM(AW$6)," ",""))))-1)&amp;" Total",$B$6:$BB$305,ROW($A218)-5,FALSE))</f>
        <v>0</v>
      </c>
      <c r="AX218" s="143">
        <f ca="1">IF(AX$5&lt;&gt;"",HLOOKUP(AX$5,Functionalization!$G$6:$R$305,ROW($A218)-5,FALSE),IFERROR(INDEX(AX$269:AX$305,MATCH($F218,$B$269:$B$305,0))/VLOOKUP($F218,$B$269:$BB$305,MATCH(LEFT(TRIM(AX$6),FIND("~",SUBSTITUTE(AX$6,"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218))*HLOOKUP(LEFT(TRIM(AX$6),FIND("~",SUBSTITUTE(AX$6," ","~",LEN(TRIM(AX$6))-LEN(SUBSTITUTE(TRIM(AX$6)," ",""))))-1)&amp;" Total",$B$6:$BB$305,ROW($A218)-5,FALSE))</f>
        <v>0</v>
      </c>
      <c r="AY218" s="143">
        <f ca="1">IF(AY$5&lt;&gt;"",HLOOKUP(AY$5,Functionalization!$G$6:$R$305,ROW($A218)-5,FALSE),IFERROR(INDEX(AY$269:AY$305,MATCH($F218,$B$269:$B$305,0))/VLOOKUP($F218,$B$269:$BB$305,MATCH(LEFT(TRIM(AY$6),FIND("~",SUBSTITUTE(AY$6,"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218))*HLOOKUP(LEFT(TRIM(AY$6),FIND("~",SUBSTITUTE(AY$6," ","~",LEN(TRIM(AY$6))-LEN(SUBSTITUTE(TRIM(AY$6)," ",""))))-1)&amp;" Total",$B$6:$BB$305,ROW($A218)-5,FALSE))</f>
        <v>0</v>
      </c>
      <c r="AZ218" s="143">
        <f ca="1">IF(AZ$5&lt;&gt;"",HLOOKUP(AZ$5,Functionalization!$G$6:$R$305,ROW($A218)-5,FALSE),IFERROR(INDEX(AZ$269:AZ$305,MATCH($F218,$B$269:$B$305,0))/VLOOKUP($F218,$B$269:$BB$305,MATCH(LEFT(TRIM(AZ$6),FIND("~",SUBSTITUTE(AZ$6,"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218))*HLOOKUP(LEFT(TRIM(AZ$6),FIND("~",SUBSTITUTE(AZ$6," ","~",LEN(TRIM(AZ$6))-LEN(SUBSTITUTE(TRIM(AZ$6)," ",""))))-1)&amp;" Total",$B$6:$BB$305,ROW($A218)-5,FALSE))</f>
        <v>0</v>
      </c>
      <c r="BA218" s="143">
        <f ca="1">IF(BA$5&lt;&gt;"",HLOOKUP(BA$5,Functionalization!$G$6:$R$305,ROW($A218)-5,FALSE),IFERROR(INDEX(BA$269:BA$305,MATCH($F218,$B$269:$B$305,0))/VLOOKUP($F218,$B$269:$BB$305,MATCH(LEFT(TRIM(BA$6),FIND("~",SUBSTITUTE(BA$6,"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218))*HLOOKUP(LEFT(TRIM(BA$6),FIND("~",SUBSTITUTE(BA$6," ","~",LEN(TRIM(BA$6))-LEN(SUBSTITUTE(TRIM(BA$6)," ",""))))-1)&amp;" Total",$B$6:$BB$305,ROW($A218)-5,FALSE))</f>
        <v>0</v>
      </c>
      <c r="BB218" s="143">
        <f ca="1">IF(BB$5&lt;&gt;"",HLOOKUP(BB$5,Functionalization!$G$6:$R$305,ROW($A218)-5,FALSE),IFERROR(INDEX(BB$269:BB$305,MATCH($F218,$B$269:$B$305,0))/VLOOKUP($F218,$B$269:$BB$305,MATCH(LEFT(TRIM(BB$6),FIND("~",SUBSTITUTE(BB$6,"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218))*HLOOKUP(LEFT(TRIM(BB$6),FIND("~",SUBSTITUTE(BB$6," ","~",LEN(TRIM(BB$6))-LEN(SUBSTITUTE(TRIM(BB$6)," ",""))))-1)&amp;" Total",$B$6:$BB$305,ROW($A218)-5,FALSE))</f>
        <v>0</v>
      </c>
      <c r="BD218" s="79">
        <f ca="1">IFERROR(IF(SUMIF($G$6:$BB$6,BD$6&amp;" Total",$G218:$BB218)-(SUMIF($G$6:$BB$6,BD$6&amp;" "&amp;'Input-Func_Class'!$D$22,$G218:$BB218)+IFERROR(SUMIF($G$6:$BB$6,BD$6&amp;" "&amp;'Input-Func_Class'!$E$22,$G218:$BB218),SUMIF($G$6:$BB$6,BD$6&amp;" "&amp;'Input-Func_Class'!$B$24,$G218:$BB218))+SUMIF($G$6:$BB$6,BD$6&amp;" "&amp;'Input-Func_Class'!$F$22,$G218:$BB218))&lt;Check_Limit,0,1),1)</f>
        <v>0</v>
      </c>
      <c r="BE218" s="79">
        <f ca="1">IFERROR(IF(SUMIF($G$6:$BB$6,BE$6&amp;" Total",$G218:$BB218)-(SUMIF($G$6:$BB$6,BE$6&amp;" "&amp;'Input-Func_Class'!$D$22,$G218:$BB218)+IFERROR(SUMIF($G$6:$BB$6,BE$6&amp;" "&amp;'Input-Func_Class'!$E$22,$G218:$BB218),SUMIF($G$6:$BB$6,BE$6&amp;" "&amp;'Input-Func_Class'!$B$24,$G218:$BB218))+SUMIF($G$6:$BB$6,BE$6&amp;" "&amp;'Input-Func_Class'!$F$22,$G218:$BB218))&lt;Check_Limit,0,1),1)</f>
        <v>0</v>
      </c>
      <c r="BF218" s="79">
        <f ca="1">IFERROR(IF(SUMIF($G$6:$BB$6,BF$6&amp;" Total",$G218:$BB218)-(SUMIF($G$6:$BB$6,BF$6&amp;" "&amp;'Input-Func_Class'!$D$22,$G218:$BB218)+IFERROR(SUMIF($G$6:$BB$6,BF$6&amp;" "&amp;'Input-Func_Class'!$E$22,$G218:$BB218),SUMIF($G$6:$BB$6,BF$6&amp;" "&amp;'Input-Func_Class'!$B$24,$G218:$BB218))+SUMIF($G$6:$BB$6,BF$6&amp;" "&amp;'Input-Func_Class'!$F$22,$G218:$BB218))&lt;Check_Limit,0,1),1)</f>
        <v>0</v>
      </c>
      <c r="BG218" s="79">
        <f ca="1">IFERROR(IF(SUMIF($G$6:$BB$6,BG$6&amp;" Total",$G218:$BB218)-(SUMIF($G$6:$BB$6,BG$6&amp;" "&amp;'Input-Func_Class'!$D$22,$G218:$BB218)+IFERROR(SUMIF($G$6:$BB$6,BG$6&amp;" "&amp;'Input-Func_Class'!$E$22,$G218:$BB218),SUMIF($G$6:$BB$6,BG$6&amp;" "&amp;'Input-Func_Class'!$B$24,$G218:$BB218))+SUMIF($G$6:$BB$6,BG$6&amp;" "&amp;'Input-Func_Class'!$F$22,$G218:$BB218))&lt;Check_Limit,0,1),1)</f>
        <v>0</v>
      </c>
      <c r="BH218" s="79">
        <f ca="1">IFERROR(IF(SUMIF($G$6:$BB$6,BH$6&amp;" Total",$G218:$BB218)-(SUMIF($G$6:$BB$6,BH$6&amp;" "&amp;'Input-Func_Class'!$D$22,$G218:$BB218)+IFERROR(SUMIF($G$6:$BB$6,BH$6&amp;" "&amp;'Input-Func_Class'!$E$22,$G218:$BB218),SUMIF($G$6:$BB$6,BH$6&amp;" "&amp;'Input-Func_Class'!$B$24,$G218:$BB218))+SUMIF($G$6:$BB$6,BH$6&amp;" "&amp;'Input-Func_Class'!$F$22,$G218:$BB218))&lt;Check_Limit,0,1),1)</f>
        <v>0</v>
      </c>
      <c r="BI218" s="79">
        <f ca="1">IFERROR(IF(SUMIF($G$6:$BB$6,BI$6&amp;" Total",$G218:$BB218)-(SUMIF($G$6:$BB$6,BI$6&amp;" "&amp;'Input-Func_Class'!$D$22,$G218:$BB218)+IFERROR(SUMIF($G$6:$BB$6,BI$6&amp;" "&amp;'Input-Func_Class'!$E$22,$G218:$BB218),SUMIF($G$6:$BB$6,BI$6&amp;" "&amp;'Input-Func_Class'!$B$24,$G218:$BB218))+SUMIF($G$6:$BB$6,BI$6&amp;" "&amp;'Input-Func_Class'!$F$22,$G218:$BB218))&lt;Check_Limit,0,1),1)</f>
        <v>0</v>
      </c>
      <c r="BJ218" s="79">
        <f ca="1">IFERROR(IF(SUMIF($G$6:$BB$6,BJ$6&amp;" Total",$G218:$BB218)-(SUMIF($G$6:$BB$6,BJ$6&amp;" "&amp;'Input-Func_Class'!$D$22,$G218:$BB218)+IFERROR(SUMIF($G$6:$BB$6,BJ$6&amp;" "&amp;'Input-Func_Class'!$E$22,$G218:$BB218),SUMIF($G$6:$BB$6,BJ$6&amp;" "&amp;'Input-Func_Class'!$B$24,$G218:$BB218))+SUMIF($G$6:$BB$6,BJ$6&amp;" "&amp;'Input-Func_Class'!$F$22,$G218:$BB218))&lt;Check_Limit,0,1),1)</f>
        <v>0</v>
      </c>
      <c r="BK218" s="79">
        <f ca="1">IFERROR(IF(SUMIF($G$6:$BB$6,BK$6&amp;" Total",$G218:$BB218)-(SUMIF($G$6:$BB$6,BK$6&amp;" "&amp;'Input-Func_Class'!$D$22,$G218:$BB218)+IFERROR(SUMIF($G$6:$BB$6,BK$6&amp;" "&amp;'Input-Func_Class'!$E$22,$G218:$BB218),SUMIF($G$6:$BB$6,BK$6&amp;" "&amp;'Input-Func_Class'!$B$24,$G218:$BB218))+SUMIF($G$6:$BB$6,BK$6&amp;" "&amp;'Input-Func_Class'!$F$22,$G218:$BB218))&lt;Check_Limit,0,1),1)</f>
        <v>0</v>
      </c>
      <c r="BL218" s="79">
        <f ca="1">IFERROR(IF(SUMIF($G$6:$BB$6,BL$6&amp;" Total",$G218:$BB218)-(SUMIF($G$6:$BB$6,BL$6&amp;" "&amp;'Input-Func_Class'!$D$22,$G218:$BB218)+IFERROR(SUMIF($G$6:$BB$6,BL$6&amp;" "&amp;'Input-Func_Class'!$E$22,$G218:$BB218),SUMIF($G$6:$BB$6,BL$6&amp;" "&amp;'Input-Func_Class'!$B$24,$G218:$BB218))+SUMIF($G$6:$BB$6,BL$6&amp;" "&amp;'Input-Func_Class'!$F$22,$G218:$BB218))&lt;Check_Limit,0,1),1)</f>
        <v>0</v>
      </c>
      <c r="BM218" s="79">
        <f ca="1">IFERROR(IF(SUMIF($G$6:$BB$6,BM$6&amp;" Total",$G218:$BB218)-(SUMIF($G$6:$BB$6,BM$6&amp;" "&amp;'Input-Func_Class'!$D$22,$G218:$BB218)+IFERROR(SUMIF($G$6:$BB$6,BM$6&amp;" "&amp;'Input-Func_Class'!$E$22,$G218:$BB218),SUMIF($G$6:$BB$6,BM$6&amp;" "&amp;'Input-Func_Class'!$B$24,$G218:$BB218))+SUMIF($G$6:$BB$6,BM$6&amp;" "&amp;'Input-Func_Class'!$F$22,$G218:$BB218))&lt;Check_Limit,0,1),1)</f>
        <v>0</v>
      </c>
      <c r="BN218" s="79">
        <f ca="1">IFERROR(IF(SUMIF($G$6:$BB$6,BN$6&amp;" Total",$G218:$BB218)-(SUMIF($G$6:$BB$6,BN$6&amp;" "&amp;'Input-Func_Class'!$D$22,$G218:$BB218)+IFERROR(SUMIF($G$6:$BB$6,BN$6&amp;" "&amp;'Input-Func_Class'!$E$22,$G218:$BB218),SUMIF($G$6:$BB$6,BN$6&amp;" "&amp;'Input-Func_Class'!$B$24,$G218:$BB218))+SUMIF($G$6:$BB$6,BN$6&amp;" "&amp;'Input-Func_Class'!$F$22,$G218:$BB218))&lt;Check_Limit,0,1),1)</f>
        <v>0</v>
      </c>
      <c r="BO218" s="79">
        <f ca="1">IFERROR(IF(SUMIF($G$6:$BB$6,BO$6&amp;" Total",$G218:$BB218)-(SUMIF($G$6:$BB$6,BO$6&amp;" "&amp;'Input-Func_Class'!$D$22,$G218:$BB218)+IFERROR(SUMIF($G$6:$BB$6,BO$6&amp;" "&amp;'Input-Func_Class'!$E$22,$G218:$BB218),SUMIF($G$6:$BB$6,BO$6&amp;" "&amp;'Input-Func_Class'!$B$24,$G218:$BB218))+SUMIF($G$6:$BB$6,BO$6&amp;" "&amp;'Input-Func_Class'!$F$22,$G218:$BB218))&lt;Check_Limit,0,1),1)</f>
        <v>0</v>
      </c>
    </row>
    <row r="219" spans="1:67" outlineLevel="1">
      <c r="A219" s="113">
        <f>IF(ISBLANK('Input-Accounts'!A219),"",'Input-Accounts'!A219)</f>
        <v>188</v>
      </c>
      <c r="B219" s="17" t="str">
        <f>IF(ISBLANK('Input-Accounts'!B219),"",'Input-Accounts'!B219)</f>
        <v>Services</v>
      </c>
      <c r="C219" s="113">
        <f>IF(ISBLANK('Input-Accounts'!C219),"",'Input-Accounts'!C219)</f>
        <v>380</v>
      </c>
      <c r="D219" s="143">
        <f>Functionalization!$D219</f>
        <v>8323385.2729659993</v>
      </c>
      <c r="E219" s="143">
        <f t="shared" ca="1" si="52"/>
        <v>0</v>
      </c>
      <c r="F219" s="89" t="str">
        <f>IF($D219=0,"-",IF('Input-Accounts'!$E219&lt;&gt;0,'Input-Accounts'!$E219,'Input-Accounts'!$G219))</f>
        <v>INT_SERVICES</v>
      </c>
      <c r="G219" s="143">
        <f ca="1">IF(G$5&lt;&gt;"",HLOOKUP(G$5,Functionalization!$G$6:$R$305,ROW($A219)-5,FALSE),IFERROR(INDEX(G$269:G$305,MATCH($F219,$B$269:$B$305,0))/VLOOKUP($F219,$B$269:$BB$305,MATCH(LEFT(TRIM(G$6),FIND("~",SUBSTITUTE(G$6,"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219))*HLOOKUP(LEFT(TRIM(G$6),FIND("~",SUBSTITUTE(G$6," ","~",LEN(TRIM(G$6))-LEN(SUBSTITUTE(TRIM(G$6)," ",""))))-1)&amp;" Total",$B$6:$BB$305,ROW($A219)-5,FALSE))</f>
        <v>0</v>
      </c>
      <c r="H219" s="143">
        <f ca="1">IF(H$5&lt;&gt;"",HLOOKUP(H$5,Functionalization!$G$6:$R$305,ROW($A219)-5,FALSE),IFERROR(INDEX(H$269:H$305,MATCH($F219,$B$269:$B$305,0))/VLOOKUP($F219,$B$269:$BB$305,MATCH(LEFT(TRIM(H$6),FIND("~",SUBSTITUTE(H$6,"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219))*HLOOKUP(LEFT(TRIM(H$6),FIND("~",SUBSTITUTE(H$6," ","~",LEN(TRIM(H$6))-LEN(SUBSTITUTE(TRIM(H$6)," ",""))))-1)&amp;" Total",$B$6:$BB$305,ROW($A219)-5,FALSE))</f>
        <v>0</v>
      </c>
      <c r="I219" s="143">
        <f ca="1">IF(I$5&lt;&gt;"",HLOOKUP(I$5,Functionalization!$G$6:$R$305,ROW($A219)-5,FALSE),IFERROR(INDEX(I$269:I$305,MATCH($F219,$B$269:$B$305,0))/VLOOKUP($F219,$B$269:$BB$305,MATCH(LEFT(TRIM(I$6),FIND("~",SUBSTITUTE(I$6,"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219))*HLOOKUP(LEFT(TRIM(I$6),FIND("~",SUBSTITUTE(I$6," ","~",LEN(TRIM(I$6))-LEN(SUBSTITUTE(TRIM(I$6)," ",""))))-1)&amp;" Total",$B$6:$BB$305,ROW($A219)-5,FALSE))</f>
        <v>0</v>
      </c>
      <c r="J219" s="143">
        <f ca="1">IF(J$5&lt;&gt;"",HLOOKUP(J$5,Functionalization!$G$6:$R$305,ROW($A219)-5,FALSE),IFERROR(INDEX(J$269:J$305,MATCH($F219,$B$269:$B$305,0))/VLOOKUP($F219,$B$269:$BB$305,MATCH(LEFT(TRIM(J$6),FIND("~",SUBSTITUTE(J$6,"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219))*HLOOKUP(LEFT(TRIM(J$6),FIND("~",SUBSTITUTE(J$6," ","~",LEN(TRIM(J$6))-LEN(SUBSTITUTE(TRIM(J$6)," ",""))))-1)&amp;" Total",$B$6:$BB$305,ROW($A219)-5,FALSE))</f>
        <v>0</v>
      </c>
      <c r="K219" s="143">
        <f ca="1">IF(K$5&lt;&gt;"",HLOOKUP(K$5,Functionalization!$G$6:$R$305,ROW($A219)-5,FALSE),IFERROR(INDEX(K$269:K$305,MATCH($F219,$B$269:$B$305,0))/VLOOKUP($F219,$B$269:$BB$305,MATCH(LEFT(TRIM(K$6),FIND("~",SUBSTITUTE(K$6,"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219))*HLOOKUP(LEFT(TRIM(K$6),FIND("~",SUBSTITUTE(K$6," ","~",LEN(TRIM(K$6))-LEN(SUBSTITUTE(TRIM(K$6)," ",""))))-1)&amp;" Total",$B$6:$BB$305,ROW($A219)-5,FALSE))</f>
        <v>0</v>
      </c>
      <c r="L219" s="143">
        <f ca="1">IF(L$5&lt;&gt;"",HLOOKUP(L$5,Functionalization!$G$6:$R$305,ROW($A219)-5,FALSE),IFERROR(INDEX(L$269:L$305,MATCH($F219,$B$269:$B$305,0))/VLOOKUP($F219,$B$269:$BB$305,MATCH(LEFT(TRIM(L$6),FIND("~",SUBSTITUTE(L$6,"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219))*HLOOKUP(LEFT(TRIM(L$6),FIND("~",SUBSTITUTE(L$6," ","~",LEN(TRIM(L$6))-LEN(SUBSTITUTE(TRIM(L$6)," ",""))))-1)&amp;" Total",$B$6:$BB$305,ROW($A219)-5,FALSE))</f>
        <v>0</v>
      </c>
      <c r="M219" s="143">
        <f ca="1">IF(M$5&lt;&gt;"",HLOOKUP(M$5,Functionalization!$G$6:$R$305,ROW($A219)-5,FALSE),IFERROR(INDEX(M$269:M$305,MATCH($F219,$B$269:$B$305,0))/VLOOKUP($F219,$B$269:$BB$305,MATCH(LEFT(TRIM(M$6),FIND("~",SUBSTITUTE(M$6,"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219))*HLOOKUP(LEFT(TRIM(M$6),FIND("~",SUBSTITUTE(M$6," ","~",LEN(TRIM(M$6))-LEN(SUBSTITUTE(TRIM(M$6)," ",""))))-1)&amp;" Total",$B$6:$BB$305,ROW($A219)-5,FALSE))</f>
        <v>0</v>
      </c>
      <c r="N219" s="143">
        <f ca="1">IF(N$5&lt;&gt;"",HLOOKUP(N$5,Functionalization!$G$6:$R$305,ROW($A219)-5,FALSE),IFERROR(INDEX(N$269:N$305,MATCH($F219,$B$269:$B$305,0))/VLOOKUP($F219,$B$269:$BB$305,MATCH(LEFT(TRIM(N$6),FIND("~",SUBSTITUTE(N$6,"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219))*HLOOKUP(LEFT(TRIM(N$6),FIND("~",SUBSTITUTE(N$6," ","~",LEN(TRIM(N$6))-LEN(SUBSTITUTE(TRIM(N$6)," ",""))))-1)&amp;" Total",$B$6:$BB$305,ROW($A219)-5,FALSE))</f>
        <v>0</v>
      </c>
      <c r="O219" s="143">
        <f ca="1">IF(O$5&lt;&gt;"",HLOOKUP(O$5,Functionalization!$G$6:$R$305,ROW($A219)-5,FALSE),IFERROR(INDEX(O$269:O$305,MATCH($F219,$B$269:$B$305,0))/VLOOKUP($F219,$B$269:$BB$305,MATCH(LEFT(TRIM(O$6),FIND("~",SUBSTITUTE(O$6,"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219))*HLOOKUP(LEFT(TRIM(O$6),FIND("~",SUBSTITUTE(O$6," ","~",LEN(TRIM(O$6))-LEN(SUBSTITUTE(TRIM(O$6)," ",""))))-1)&amp;" Total",$B$6:$BB$305,ROW($A219)-5,FALSE))</f>
        <v>8323385.2729659993</v>
      </c>
      <c r="P219" s="143">
        <f ca="1">IF(P$5&lt;&gt;"",HLOOKUP(P$5,Functionalization!$G$6:$R$305,ROW($A219)-5,FALSE),IFERROR(INDEX(P$269:P$305,MATCH($F219,$B$269:$B$305,0))/VLOOKUP($F219,$B$269:$BB$305,MATCH(LEFT(TRIM(P$6),FIND("~",SUBSTITUTE(P$6,"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219))*HLOOKUP(LEFT(TRIM(P$6),FIND("~",SUBSTITUTE(P$6," ","~",LEN(TRIM(P$6))-LEN(SUBSTITUTE(TRIM(P$6)," ",""))))-1)&amp;" Total",$B$6:$BB$305,ROW($A219)-5,FALSE))</f>
        <v>0</v>
      </c>
      <c r="Q219" s="143">
        <f ca="1">IF(Q$5&lt;&gt;"",HLOOKUP(Q$5,Functionalization!$G$6:$R$305,ROW($A219)-5,FALSE),IFERROR(INDEX(Q$269:Q$305,MATCH($F219,$B$269:$B$305,0))/VLOOKUP($F219,$B$269:$BB$305,MATCH(LEFT(TRIM(Q$6),FIND("~",SUBSTITUTE(Q$6,"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219))*HLOOKUP(LEFT(TRIM(Q$6),FIND("~",SUBSTITUTE(Q$6," ","~",LEN(TRIM(Q$6))-LEN(SUBSTITUTE(TRIM(Q$6)," ",""))))-1)&amp;" Total",$B$6:$BB$305,ROW($A219)-5,FALSE))</f>
        <v>0</v>
      </c>
      <c r="R219" s="143">
        <f ca="1">IF(R$5&lt;&gt;"",HLOOKUP(R$5,Functionalization!$G$6:$R$305,ROW($A219)-5,FALSE),IFERROR(INDEX(R$269:R$305,MATCH($F219,$B$269:$B$305,0))/VLOOKUP($F219,$B$269:$BB$305,MATCH(LEFT(TRIM(R$6),FIND("~",SUBSTITUTE(R$6,"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219))*HLOOKUP(LEFT(TRIM(R$6),FIND("~",SUBSTITUTE(R$6," ","~",LEN(TRIM(R$6))-LEN(SUBSTITUTE(TRIM(R$6)," ",""))))-1)&amp;" Total",$B$6:$BB$305,ROW($A219)-5,FALSE))</f>
        <v>8323385.2729659993</v>
      </c>
      <c r="S219" s="143">
        <f ca="1">IF(S$5&lt;&gt;"",HLOOKUP(S$5,Functionalization!$G$6:$R$305,ROW($A219)-5,FALSE),IFERROR(INDEX(S$269:S$305,MATCH($F219,$B$269:$B$305,0))/VLOOKUP($F219,$B$269:$BB$305,MATCH(LEFT(TRIM(S$6),FIND("~",SUBSTITUTE(S$6,"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219))*HLOOKUP(LEFT(TRIM(S$6),FIND("~",SUBSTITUTE(S$6," ","~",LEN(TRIM(S$6))-LEN(SUBSTITUTE(TRIM(S$6)," ",""))))-1)&amp;" Total",$B$6:$BB$305,ROW($A219)-5,FALSE))</f>
        <v>0</v>
      </c>
      <c r="T219" s="143">
        <f ca="1">IF(T$5&lt;&gt;"",HLOOKUP(T$5,Functionalization!$G$6:$R$305,ROW($A219)-5,FALSE),IFERROR(INDEX(T$269:T$305,MATCH($F219,$B$269:$B$305,0))/VLOOKUP($F219,$B$269:$BB$305,MATCH(LEFT(TRIM(T$6),FIND("~",SUBSTITUTE(T$6,"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219))*HLOOKUP(LEFT(TRIM(T$6),FIND("~",SUBSTITUTE(T$6," ","~",LEN(TRIM(T$6))-LEN(SUBSTITUTE(TRIM(T$6)," ",""))))-1)&amp;" Total",$B$6:$BB$305,ROW($A219)-5,FALSE))</f>
        <v>0</v>
      </c>
      <c r="U219" s="143">
        <f ca="1">IF(U$5&lt;&gt;"",HLOOKUP(U$5,Functionalization!$G$6:$R$305,ROW($A219)-5,FALSE),IFERROR(INDEX(U$269:U$305,MATCH($F219,$B$269:$B$305,0))/VLOOKUP($F219,$B$269:$BB$305,MATCH(LEFT(TRIM(U$6),FIND("~",SUBSTITUTE(U$6,"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219))*HLOOKUP(LEFT(TRIM(U$6),FIND("~",SUBSTITUTE(U$6," ","~",LEN(TRIM(U$6))-LEN(SUBSTITUTE(TRIM(U$6)," ",""))))-1)&amp;" Total",$B$6:$BB$305,ROW($A219)-5,FALSE))</f>
        <v>0</v>
      </c>
      <c r="V219" s="143">
        <f ca="1">IF(V$5&lt;&gt;"",HLOOKUP(V$5,Functionalization!$G$6:$R$305,ROW($A219)-5,FALSE),IFERROR(INDEX(V$269:V$305,MATCH($F219,$B$269:$B$305,0))/VLOOKUP($F219,$B$269:$BB$305,MATCH(LEFT(TRIM(V$6),FIND("~",SUBSTITUTE(V$6,"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219))*HLOOKUP(LEFT(TRIM(V$6),FIND("~",SUBSTITUTE(V$6," ","~",LEN(TRIM(V$6))-LEN(SUBSTITUTE(TRIM(V$6)," ",""))))-1)&amp;" Total",$B$6:$BB$305,ROW($A219)-5,FALSE))</f>
        <v>0</v>
      </c>
      <c r="W219" s="143">
        <f ca="1">IF(W$5&lt;&gt;"",HLOOKUP(W$5,Functionalization!$G$6:$R$305,ROW($A219)-5,FALSE),IFERROR(INDEX(W$269:W$305,MATCH($F219,$B$269:$B$305,0))/VLOOKUP($F219,$B$269:$BB$305,MATCH(LEFT(TRIM(W$6),FIND("~",SUBSTITUTE(W$6,"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219))*HLOOKUP(LEFT(TRIM(W$6),FIND("~",SUBSTITUTE(W$6," ","~",LEN(TRIM(W$6))-LEN(SUBSTITUTE(TRIM(W$6)," ",""))))-1)&amp;" Total",$B$6:$BB$305,ROW($A219)-5,FALSE))</f>
        <v>0</v>
      </c>
      <c r="X219" s="143">
        <f ca="1">IF(X$5&lt;&gt;"",HLOOKUP(X$5,Functionalization!$G$6:$R$305,ROW($A219)-5,FALSE),IFERROR(INDEX(X$269:X$305,MATCH($F219,$B$269:$B$305,0))/VLOOKUP($F219,$B$269:$BB$305,MATCH(LEFT(TRIM(X$6),FIND("~",SUBSTITUTE(X$6,"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219))*HLOOKUP(LEFT(TRIM(X$6),FIND("~",SUBSTITUTE(X$6," ","~",LEN(TRIM(X$6))-LEN(SUBSTITUTE(TRIM(X$6)," ",""))))-1)&amp;" Total",$B$6:$BB$305,ROW($A219)-5,FALSE))</f>
        <v>0</v>
      </c>
      <c r="Y219" s="143">
        <f ca="1">IF(Y$5&lt;&gt;"",HLOOKUP(Y$5,Functionalization!$G$6:$R$305,ROW($A219)-5,FALSE),IFERROR(INDEX(Y$269:Y$305,MATCH($F219,$B$269:$B$305,0))/VLOOKUP($F219,$B$269:$BB$305,MATCH(LEFT(TRIM(Y$6),FIND("~",SUBSTITUTE(Y$6,"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219))*HLOOKUP(LEFT(TRIM(Y$6),FIND("~",SUBSTITUTE(Y$6," ","~",LEN(TRIM(Y$6))-LEN(SUBSTITUTE(TRIM(Y$6)," ",""))))-1)&amp;" Total",$B$6:$BB$305,ROW($A219)-5,FALSE))</f>
        <v>0</v>
      </c>
      <c r="Z219" s="143">
        <f ca="1">IF(Z$5&lt;&gt;"",HLOOKUP(Z$5,Functionalization!$G$6:$R$305,ROW($A219)-5,FALSE),IFERROR(INDEX(Z$269:Z$305,MATCH($F219,$B$269:$B$305,0))/VLOOKUP($F219,$B$269:$BB$305,MATCH(LEFT(TRIM(Z$6),FIND("~",SUBSTITUTE(Z$6,"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219))*HLOOKUP(LEFT(TRIM(Z$6),FIND("~",SUBSTITUTE(Z$6," ","~",LEN(TRIM(Z$6))-LEN(SUBSTITUTE(TRIM(Z$6)," ",""))))-1)&amp;" Total",$B$6:$BB$305,ROW($A219)-5,FALSE))</f>
        <v>0</v>
      </c>
      <c r="AA219" s="143">
        <f ca="1">IF(AA$5&lt;&gt;"",HLOOKUP(AA$5,Functionalization!$G$6:$R$305,ROW($A219)-5,FALSE),IFERROR(INDEX(AA$269:AA$305,MATCH($F219,$B$269:$B$305,0))/VLOOKUP($F219,$B$269:$BB$305,MATCH(LEFT(TRIM(AA$6),FIND("~",SUBSTITUTE(AA$6,"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219))*HLOOKUP(LEFT(TRIM(AA$6),FIND("~",SUBSTITUTE(AA$6," ","~",LEN(TRIM(AA$6))-LEN(SUBSTITUTE(TRIM(AA$6)," ",""))))-1)&amp;" Total",$B$6:$BB$305,ROW($A219)-5,FALSE))</f>
        <v>0</v>
      </c>
      <c r="AB219" s="143">
        <f ca="1">IF(AB$5&lt;&gt;"",HLOOKUP(AB$5,Functionalization!$G$6:$R$305,ROW($A219)-5,FALSE),IFERROR(INDEX(AB$269:AB$305,MATCH($F219,$B$269:$B$305,0))/VLOOKUP($F219,$B$269:$BB$305,MATCH(LEFT(TRIM(AB$6),FIND("~",SUBSTITUTE(AB$6,"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219))*HLOOKUP(LEFT(TRIM(AB$6),FIND("~",SUBSTITUTE(AB$6," ","~",LEN(TRIM(AB$6))-LEN(SUBSTITUTE(TRIM(AB$6)," ",""))))-1)&amp;" Total",$B$6:$BB$305,ROW($A219)-5,FALSE))</f>
        <v>0</v>
      </c>
      <c r="AC219" s="143">
        <f ca="1">IF(AC$5&lt;&gt;"",HLOOKUP(AC$5,Functionalization!$G$6:$R$305,ROW($A219)-5,FALSE),IFERROR(INDEX(AC$269:AC$305,MATCH($F219,$B$269:$B$305,0))/VLOOKUP($F219,$B$269:$BB$305,MATCH(LEFT(TRIM(AC$6),FIND("~",SUBSTITUTE(AC$6,"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219))*HLOOKUP(LEFT(TRIM(AC$6),FIND("~",SUBSTITUTE(AC$6," ","~",LEN(TRIM(AC$6))-LEN(SUBSTITUTE(TRIM(AC$6)," ",""))))-1)&amp;" Total",$B$6:$BB$305,ROW($A219)-5,FALSE))</f>
        <v>0</v>
      </c>
      <c r="AD219" s="143">
        <f ca="1">IF(AD$5&lt;&gt;"",HLOOKUP(AD$5,Functionalization!$G$6:$R$305,ROW($A219)-5,FALSE),IFERROR(INDEX(AD$269:AD$305,MATCH($F219,$B$269:$B$305,0))/VLOOKUP($F219,$B$269:$BB$305,MATCH(LEFT(TRIM(AD$6),FIND("~",SUBSTITUTE(AD$6,"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219))*HLOOKUP(LEFT(TRIM(AD$6),FIND("~",SUBSTITUTE(AD$6," ","~",LEN(TRIM(AD$6))-LEN(SUBSTITUTE(TRIM(AD$6)," ",""))))-1)&amp;" Total",$B$6:$BB$305,ROW($A219)-5,FALSE))</f>
        <v>0</v>
      </c>
      <c r="AE219" s="143">
        <f ca="1">IF(AE$5&lt;&gt;"",HLOOKUP(AE$5,Functionalization!$G$6:$R$305,ROW($A219)-5,FALSE),IFERROR(INDEX(AE$269:AE$305,MATCH($F219,$B$269:$B$305,0))/VLOOKUP($F219,$B$269:$BB$305,MATCH(LEFT(TRIM(AE$6),FIND("~",SUBSTITUTE(AE$6,"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219))*HLOOKUP(LEFT(TRIM(AE$6),FIND("~",SUBSTITUTE(AE$6," ","~",LEN(TRIM(AE$6))-LEN(SUBSTITUTE(TRIM(AE$6)," ",""))))-1)&amp;" Total",$B$6:$BB$305,ROW($A219)-5,FALSE))</f>
        <v>0</v>
      </c>
      <c r="AF219" s="143">
        <f ca="1">IF(AF$5&lt;&gt;"",HLOOKUP(AF$5,Functionalization!$G$6:$R$305,ROW($A219)-5,FALSE),IFERROR(INDEX(AF$269:AF$305,MATCH($F219,$B$269:$B$305,0))/VLOOKUP($F219,$B$269:$BB$305,MATCH(LEFT(TRIM(AF$6),FIND("~",SUBSTITUTE(AF$6,"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219))*HLOOKUP(LEFT(TRIM(AF$6),FIND("~",SUBSTITUTE(AF$6," ","~",LEN(TRIM(AF$6))-LEN(SUBSTITUTE(TRIM(AF$6)," ",""))))-1)&amp;" Total",$B$6:$BB$305,ROW($A219)-5,FALSE))</f>
        <v>0</v>
      </c>
      <c r="AG219" s="143">
        <f ca="1">IF(AG$5&lt;&gt;"",HLOOKUP(AG$5,Functionalization!$G$6:$R$305,ROW($A219)-5,FALSE),IFERROR(INDEX(AG$269:AG$305,MATCH($F219,$B$269:$B$305,0))/VLOOKUP($F219,$B$269:$BB$305,MATCH(LEFT(TRIM(AG$6),FIND("~",SUBSTITUTE(AG$6,"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219))*HLOOKUP(LEFT(TRIM(AG$6),FIND("~",SUBSTITUTE(AG$6," ","~",LEN(TRIM(AG$6))-LEN(SUBSTITUTE(TRIM(AG$6)," ",""))))-1)&amp;" Total",$B$6:$BB$305,ROW($A219)-5,FALSE))</f>
        <v>0</v>
      </c>
      <c r="AH219" s="143">
        <f ca="1">IF(AH$5&lt;&gt;"",HLOOKUP(AH$5,Functionalization!$G$6:$R$305,ROW($A219)-5,FALSE),IFERROR(INDEX(AH$269:AH$305,MATCH($F219,$B$269:$B$305,0))/VLOOKUP($F219,$B$269:$BB$305,MATCH(LEFT(TRIM(AH$6),FIND("~",SUBSTITUTE(AH$6,"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219))*HLOOKUP(LEFT(TRIM(AH$6),FIND("~",SUBSTITUTE(AH$6," ","~",LEN(TRIM(AH$6))-LEN(SUBSTITUTE(TRIM(AH$6)," ",""))))-1)&amp;" Total",$B$6:$BB$305,ROW($A219)-5,FALSE))</f>
        <v>0</v>
      </c>
      <c r="AI219" s="143">
        <f ca="1">IF(AI$5&lt;&gt;"",HLOOKUP(AI$5,Functionalization!$G$6:$R$305,ROW($A219)-5,FALSE),IFERROR(INDEX(AI$269:AI$305,MATCH($F219,$B$269:$B$305,0))/VLOOKUP($F219,$B$269:$BB$305,MATCH(LEFT(TRIM(AI$6),FIND("~",SUBSTITUTE(AI$6,"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219))*HLOOKUP(LEFT(TRIM(AI$6),FIND("~",SUBSTITUTE(AI$6," ","~",LEN(TRIM(AI$6))-LEN(SUBSTITUTE(TRIM(AI$6)," ",""))))-1)&amp;" Total",$B$6:$BB$305,ROW($A219)-5,FALSE))</f>
        <v>0</v>
      </c>
      <c r="AJ219" s="143">
        <f ca="1">IF(AJ$5&lt;&gt;"",HLOOKUP(AJ$5,Functionalization!$G$6:$R$305,ROW($A219)-5,FALSE),IFERROR(INDEX(AJ$269:AJ$305,MATCH($F219,$B$269:$B$305,0))/VLOOKUP($F219,$B$269:$BB$305,MATCH(LEFT(TRIM(AJ$6),FIND("~",SUBSTITUTE(AJ$6,"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219))*HLOOKUP(LEFT(TRIM(AJ$6),FIND("~",SUBSTITUTE(AJ$6," ","~",LEN(TRIM(AJ$6))-LEN(SUBSTITUTE(TRIM(AJ$6)," ",""))))-1)&amp;" Total",$B$6:$BB$305,ROW($A219)-5,FALSE))</f>
        <v>0</v>
      </c>
      <c r="AK219" s="143">
        <f ca="1">IF(AK$5&lt;&gt;"",HLOOKUP(AK$5,Functionalization!$G$6:$R$305,ROW($A219)-5,FALSE),IFERROR(INDEX(AK$269:AK$305,MATCH($F219,$B$269:$B$305,0))/VLOOKUP($F219,$B$269:$BB$305,MATCH(LEFT(TRIM(AK$6),FIND("~",SUBSTITUTE(AK$6,"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219))*HLOOKUP(LEFT(TRIM(AK$6),FIND("~",SUBSTITUTE(AK$6," ","~",LEN(TRIM(AK$6))-LEN(SUBSTITUTE(TRIM(AK$6)," ",""))))-1)&amp;" Total",$B$6:$BB$305,ROW($A219)-5,FALSE))</f>
        <v>0</v>
      </c>
      <c r="AL219" s="143">
        <f ca="1">IF(AL$5&lt;&gt;"",HLOOKUP(AL$5,Functionalization!$G$6:$R$305,ROW($A219)-5,FALSE),IFERROR(INDEX(AL$269:AL$305,MATCH($F219,$B$269:$B$305,0))/VLOOKUP($F219,$B$269:$BB$305,MATCH(LEFT(TRIM(AL$6),FIND("~",SUBSTITUTE(AL$6,"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219))*HLOOKUP(LEFT(TRIM(AL$6),FIND("~",SUBSTITUTE(AL$6," ","~",LEN(TRIM(AL$6))-LEN(SUBSTITUTE(TRIM(AL$6)," ",""))))-1)&amp;" Total",$B$6:$BB$305,ROW($A219)-5,FALSE))</f>
        <v>0</v>
      </c>
      <c r="AM219" s="143">
        <f ca="1">IF(AM$5&lt;&gt;"",HLOOKUP(AM$5,Functionalization!$G$6:$R$305,ROW($A219)-5,FALSE),IFERROR(INDEX(AM$269:AM$305,MATCH($F219,$B$269:$B$305,0))/VLOOKUP($F219,$B$269:$BB$305,MATCH(LEFT(TRIM(AM$6),FIND("~",SUBSTITUTE(AM$6,"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219))*HLOOKUP(LEFT(TRIM(AM$6),FIND("~",SUBSTITUTE(AM$6," ","~",LEN(TRIM(AM$6))-LEN(SUBSTITUTE(TRIM(AM$6)," ",""))))-1)&amp;" Total",$B$6:$BB$305,ROW($A219)-5,FALSE))</f>
        <v>0</v>
      </c>
      <c r="AN219" s="143">
        <f ca="1">IF(AN$5&lt;&gt;"",HLOOKUP(AN$5,Functionalization!$G$6:$R$305,ROW($A219)-5,FALSE),IFERROR(INDEX(AN$269:AN$305,MATCH($F219,$B$269:$B$305,0))/VLOOKUP($F219,$B$269:$BB$305,MATCH(LEFT(TRIM(AN$6),FIND("~",SUBSTITUTE(AN$6,"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219))*HLOOKUP(LEFT(TRIM(AN$6),FIND("~",SUBSTITUTE(AN$6," ","~",LEN(TRIM(AN$6))-LEN(SUBSTITUTE(TRIM(AN$6)," ",""))))-1)&amp;" Total",$B$6:$BB$305,ROW($A219)-5,FALSE))</f>
        <v>0</v>
      </c>
      <c r="AO219" s="143">
        <f ca="1">IF(AO$5&lt;&gt;"",HLOOKUP(AO$5,Functionalization!$G$6:$R$305,ROW($A219)-5,FALSE),IFERROR(INDEX(AO$269:AO$305,MATCH($F219,$B$269:$B$305,0))/VLOOKUP($F219,$B$269:$BB$305,MATCH(LEFT(TRIM(AO$6),FIND("~",SUBSTITUTE(AO$6,"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219))*HLOOKUP(LEFT(TRIM(AO$6),FIND("~",SUBSTITUTE(AO$6," ","~",LEN(TRIM(AO$6))-LEN(SUBSTITUTE(TRIM(AO$6)," ",""))))-1)&amp;" Total",$B$6:$BB$305,ROW($A219)-5,FALSE))</f>
        <v>0</v>
      </c>
      <c r="AP219" s="143">
        <f ca="1">IF(AP$5&lt;&gt;"",HLOOKUP(AP$5,Functionalization!$G$6:$R$305,ROW($A219)-5,FALSE),IFERROR(INDEX(AP$269:AP$305,MATCH($F219,$B$269:$B$305,0))/VLOOKUP($F219,$B$269:$BB$305,MATCH(LEFT(TRIM(AP$6),FIND("~",SUBSTITUTE(AP$6,"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219))*HLOOKUP(LEFT(TRIM(AP$6),FIND("~",SUBSTITUTE(AP$6," ","~",LEN(TRIM(AP$6))-LEN(SUBSTITUTE(TRIM(AP$6)," ",""))))-1)&amp;" Total",$B$6:$BB$305,ROW($A219)-5,FALSE))</f>
        <v>0</v>
      </c>
      <c r="AQ219" s="143">
        <f ca="1">IF(AQ$5&lt;&gt;"",HLOOKUP(AQ$5,Functionalization!$G$6:$R$305,ROW($A219)-5,FALSE),IFERROR(INDEX(AQ$269:AQ$305,MATCH($F219,$B$269:$B$305,0))/VLOOKUP($F219,$B$269:$BB$305,MATCH(LEFT(TRIM(AQ$6),FIND("~",SUBSTITUTE(AQ$6,"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219))*HLOOKUP(LEFT(TRIM(AQ$6),FIND("~",SUBSTITUTE(AQ$6," ","~",LEN(TRIM(AQ$6))-LEN(SUBSTITUTE(TRIM(AQ$6)," ",""))))-1)&amp;" Total",$B$6:$BB$305,ROW($A219)-5,FALSE))</f>
        <v>0</v>
      </c>
      <c r="AR219" s="143">
        <f ca="1">IF(AR$5&lt;&gt;"",HLOOKUP(AR$5,Functionalization!$G$6:$R$305,ROW($A219)-5,FALSE),IFERROR(INDEX(AR$269:AR$305,MATCH($F219,$B$269:$B$305,0))/VLOOKUP($F219,$B$269:$BB$305,MATCH(LEFT(TRIM(AR$6),FIND("~",SUBSTITUTE(AR$6,"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219))*HLOOKUP(LEFT(TRIM(AR$6),FIND("~",SUBSTITUTE(AR$6," ","~",LEN(TRIM(AR$6))-LEN(SUBSTITUTE(TRIM(AR$6)," ",""))))-1)&amp;" Total",$B$6:$BB$305,ROW($A219)-5,FALSE))</f>
        <v>0</v>
      </c>
      <c r="AS219" s="143">
        <f ca="1">IF(AS$5&lt;&gt;"",HLOOKUP(AS$5,Functionalization!$G$6:$R$305,ROW($A219)-5,FALSE),IFERROR(INDEX(AS$269:AS$305,MATCH($F219,$B$269:$B$305,0))/VLOOKUP($F219,$B$269:$BB$305,MATCH(LEFT(TRIM(AS$6),FIND("~",SUBSTITUTE(AS$6,"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219))*HLOOKUP(LEFT(TRIM(AS$6),FIND("~",SUBSTITUTE(AS$6," ","~",LEN(TRIM(AS$6))-LEN(SUBSTITUTE(TRIM(AS$6)," ",""))))-1)&amp;" Total",$B$6:$BB$305,ROW($A219)-5,FALSE))</f>
        <v>0</v>
      </c>
      <c r="AT219" s="143">
        <f ca="1">IF(AT$5&lt;&gt;"",HLOOKUP(AT$5,Functionalization!$G$6:$R$305,ROW($A219)-5,FALSE),IFERROR(INDEX(AT$269:AT$305,MATCH($F219,$B$269:$B$305,0))/VLOOKUP($F219,$B$269:$BB$305,MATCH(LEFT(TRIM(AT$6),FIND("~",SUBSTITUTE(AT$6,"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219))*HLOOKUP(LEFT(TRIM(AT$6),FIND("~",SUBSTITUTE(AT$6," ","~",LEN(TRIM(AT$6))-LEN(SUBSTITUTE(TRIM(AT$6)," ",""))))-1)&amp;" Total",$B$6:$BB$305,ROW($A219)-5,FALSE))</f>
        <v>0</v>
      </c>
      <c r="AU219" s="143">
        <f ca="1">IF(AU$5&lt;&gt;"",HLOOKUP(AU$5,Functionalization!$G$6:$R$305,ROW($A219)-5,FALSE),IFERROR(INDEX(AU$269:AU$305,MATCH($F219,$B$269:$B$305,0))/VLOOKUP($F219,$B$269:$BB$305,MATCH(LEFT(TRIM(AU$6),FIND("~",SUBSTITUTE(AU$6,"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219))*HLOOKUP(LEFT(TRIM(AU$6),FIND("~",SUBSTITUTE(AU$6," ","~",LEN(TRIM(AU$6))-LEN(SUBSTITUTE(TRIM(AU$6)," ",""))))-1)&amp;" Total",$B$6:$BB$305,ROW($A219)-5,FALSE))</f>
        <v>0</v>
      </c>
      <c r="AV219" s="143">
        <f ca="1">IF(AV$5&lt;&gt;"",HLOOKUP(AV$5,Functionalization!$G$6:$R$305,ROW($A219)-5,FALSE),IFERROR(INDEX(AV$269:AV$305,MATCH($F219,$B$269:$B$305,0))/VLOOKUP($F219,$B$269:$BB$305,MATCH(LEFT(TRIM(AV$6),FIND("~",SUBSTITUTE(AV$6,"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219))*HLOOKUP(LEFT(TRIM(AV$6),FIND("~",SUBSTITUTE(AV$6," ","~",LEN(TRIM(AV$6))-LEN(SUBSTITUTE(TRIM(AV$6)," ",""))))-1)&amp;" Total",$B$6:$BB$305,ROW($A219)-5,FALSE))</f>
        <v>0</v>
      </c>
      <c r="AW219" s="143">
        <f ca="1">IF(AW$5&lt;&gt;"",HLOOKUP(AW$5,Functionalization!$G$6:$R$305,ROW($A219)-5,FALSE),IFERROR(INDEX(AW$269:AW$305,MATCH($F219,$B$269:$B$305,0))/VLOOKUP($F219,$B$269:$BB$305,MATCH(LEFT(TRIM(AW$6),FIND("~",SUBSTITUTE(AW$6,"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219))*HLOOKUP(LEFT(TRIM(AW$6),FIND("~",SUBSTITUTE(AW$6," ","~",LEN(TRIM(AW$6))-LEN(SUBSTITUTE(TRIM(AW$6)," ",""))))-1)&amp;" Total",$B$6:$BB$305,ROW($A219)-5,FALSE))</f>
        <v>0</v>
      </c>
      <c r="AX219" s="143">
        <f ca="1">IF(AX$5&lt;&gt;"",HLOOKUP(AX$5,Functionalization!$G$6:$R$305,ROW($A219)-5,FALSE),IFERROR(INDEX(AX$269:AX$305,MATCH($F219,$B$269:$B$305,0))/VLOOKUP($F219,$B$269:$BB$305,MATCH(LEFT(TRIM(AX$6),FIND("~",SUBSTITUTE(AX$6,"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219))*HLOOKUP(LEFT(TRIM(AX$6),FIND("~",SUBSTITUTE(AX$6," ","~",LEN(TRIM(AX$6))-LEN(SUBSTITUTE(TRIM(AX$6)," ",""))))-1)&amp;" Total",$B$6:$BB$305,ROW($A219)-5,FALSE))</f>
        <v>0</v>
      </c>
      <c r="AY219" s="143">
        <f ca="1">IF(AY$5&lt;&gt;"",HLOOKUP(AY$5,Functionalization!$G$6:$R$305,ROW($A219)-5,FALSE),IFERROR(INDEX(AY$269:AY$305,MATCH($F219,$B$269:$B$305,0))/VLOOKUP($F219,$B$269:$BB$305,MATCH(LEFT(TRIM(AY$6),FIND("~",SUBSTITUTE(AY$6,"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219))*HLOOKUP(LEFT(TRIM(AY$6),FIND("~",SUBSTITUTE(AY$6," ","~",LEN(TRIM(AY$6))-LEN(SUBSTITUTE(TRIM(AY$6)," ",""))))-1)&amp;" Total",$B$6:$BB$305,ROW($A219)-5,FALSE))</f>
        <v>0</v>
      </c>
      <c r="AZ219" s="143">
        <f ca="1">IF(AZ$5&lt;&gt;"",HLOOKUP(AZ$5,Functionalization!$G$6:$R$305,ROW($A219)-5,FALSE),IFERROR(INDEX(AZ$269:AZ$305,MATCH($F219,$B$269:$B$305,0))/VLOOKUP($F219,$B$269:$BB$305,MATCH(LEFT(TRIM(AZ$6),FIND("~",SUBSTITUTE(AZ$6,"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219))*HLOOKUP(LEFT(TRIM(AZ$6),FIND("~",SUBSTITUTE(AZ$6," ","~",LEN(TRIM(AZ$6))-LEN(SUBSTITUTE(TRIM(AZ$6)," ",""))))-1)&amp;" Total",$B$6:$BB$305,ROW($A219)-5,FALSE))</f>
        <v>0</v>
      </c>
      <c r="BA219" s="143">
        <f ca="1">IF(BA$5&lt;&gt;"",HLOOKUP(BA$5,Functionalization!$G$6:$R$305,ROW($A219)-5,FALSE),IFERROR(INDEX(BA$269:BA$305,MATCH($F219,$B$269:$B$305,0))/VLOOKUP($F219,$B$269:$BB$305,MATCH(LEFT(TRIM(BA$6),FIND("~",SUBSTITUTE(BA$6,"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219))*HLOOKUP(LEFT(TRIM(BA$6),FIND("~",SUBSTITUTE(BA$6," ","~",LEN(TRIM(BA$6))-LEN(SUBSTITUTE(TRIM(BA$6)," ",""))))-1)&amp;" Total",$B$6:$BB$305,ROW($A219)-5,FALSE))</f>
        <v>0</v>
      </c>
      <c r="BB219" s="143">
        <f ca="1">IF(BB$5&lt;&gt;"",HLOOKUP(BB$5,Functionalization!$G$6:$R$305,ROW($A219)-5,FALSE),IFERROR(INDEX(BB$269:BB$305,MATCH($F219,$B$269:$B$305,0))/VLOOKUP($F219,$B$269:$BB$305,MATCH(LEFT(TRIM(BB$6),FIND("~",SUBSTITUTE(BB$6,"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219))*HLOOKUP(LEFT(TRIM(BB$6),FIND("~",SUBSTITUTE(BB$6," ","~",LEN(TRIM(BB$6))-LEN(SUBSTITUTE(TRIM(BB$6)," ",""))))-1)&amp;" Total",$B$6:$BB$305,ROW($A219)-5,FALSE))</f>
        <v>0</v>
      </c>
      <c r="BD219" s="79">
        <f ca="1">IFERROR(IF(SUMIF($G$6:$BB$6,BD$6&amp;" Total",$G219:$BB219)-(SUMIF($G$6:$BB$6,BD$6&amp;" "&amp;'Input-Func_Class'!$D$22,$G219:$BB219)+IFERROR(SUMIF($G$6:$BB$6,BD$6&amp;" "&amp;'Input-Func_Class'!$E$22,$G219:$BB219),SUMIF($G$6:$BB$6,BD$6&amp;" "&amp;'Input-Func_Class'!$B$24,$G219:$BB219))+SUMIF($G$6:$BB$6,BD$6&amp;" "&amp;'Input-Func_Class'!$F$22,$G219:$BB219))&lt;Check_Limit,0,1),1)</f>
        <v>0</v>
      </c>
      <c r="BE219" s="79">
        <f ca="1">IFERROR(IF(SUMIF($G$6:$BB$6,BE$6&amp;" Total",$G219:$BB219)-(SUMIF($G$6:$BB$6,BE$6&amp;" "&amp;'Input-Func_Class'!$D$22,$G219:$BB219)+IFERROR(SUMIF($G$6:$BB$6,BE$6&amp;" "&amp;'Input-Func_Class'!$E$22,$G219:$BB219),SUMIF($G$6:$BB$6,BE$6&amp;" "&amp;'Input-Func_Class'!$B$24,$G219:$BB219))+SUMIF($G$6:$BB$6,BE$6&amp;" "&amp;'Input-Func_Class'!$F$22,$G219:$BB219))&lt;Check_Limit,0,1),1)</f>
        <v>0</v>
      </c>
      <c r="BF219" s="79">
        <f ca="1">IFERROR(IF(SUMIF($G$6:$BB$6,BF$6&amp;" Total",$G219:$BB219)-(SUMIF($G$6:$BB$6,BF$6&amp;" "&amp;'Input-Func_Class'!$D$22,$G219:$BB219)+IFERROR(SUMIF($G$6:$BB$6,BF$6&amp;" "&amp;'Input-Func_Class'!$E$22,$G219:$BB219),SUMIF($G$6:$BB$6,BF$6&amp;" "&amp;'Input-Func_Class'!$B$24,$G219:$BB219))+SUMIF($G$6:$BB$6,BF$6&amp;" "&amp;'Input-Func_Class'!$F$22,$G219:$BB219))&lt;Check_Limit,0,1),1)</f>
        <v>0</v>
      </c>
      <c r="BG219" s="79">
        <f ca="1">IFERROR(IF(SUMIF($G$6:$BB$6,BG$6&amp;" Total",$G219:$BB219)-(SUMIF($G$6:$BB$6,BG$6&amp;" "&amp;'Input-Func_Class'!$D$22,$G219:$BB219)+IFERROR(SUMIF($G$6:$BB$6,BG$6&amp;" "&amp;'Input-Func_Class'!$E$22,$G219:$BB219),SUMIF($G$6:$BB$6,BG$6&amp;" "&amp;'Input-Func_Class'!$B$24,$G219:$BB219))+SUMIF($G$6:$BB$6,BG$6&amp;" "&amp;'Input-Func_Class'!$F$22,$G219:$BB219))&lt;Check_Limit,0,1),1)</f>
        <v>0</v>
      </c>
      <c r="BH219" s="79">
        <f ca="1">IFERROR(IF(SUMIF($G$6:$BB$6,BH$6&amp;" Total",$G219:$BB219)-(SUMIF($G$6:$BB$6,BH$6&amp;" "&amp;'Input-Func_Class'!$D$22,$G219:$BB219)+IFERROR(SUMIF($G$6:$BB$6,BH$6&amp;" "&amp;'Input-Func_Class'!$E$22,$G219:$BB219),SUMIF($G$6:$BB$6,BH$6&amp;" "&amp;'Input-Func_Class'!$B$24,$G219:$BB219))+SUMIF($G$6:$BB$6,BH$6&amp;" "&amp;'Input-Func_Class'!$F$22,$G219:$BB219))&lt;Check_Limit,0,1),1)</f>
        <v>0</v>
      </c>
      <c r="BI219" s="79">
        <f ca="1">IFERROR(IF(SUMIF($G$6:$BB$6,BI$6&amp;" Total",$G219:$BB219)-(SUMIF($G$6:$BB$6,BI$6&amp;" "&amp;'Input-Func_Class'!$D$22,$G219:$BB219)+IFERROR(SUMIF($G$6:$BB$6,BI$6&amp;" "&amp;'Input-Func_Class'!$E$22,$G219:$BB219),SUMIF($G$6:$BB$6,BI$6&amp;" "&amp;'Input-Func_Class'!$B$24,$G219:$BB219))+SUMIF($G$6:$BB$6,BI$6&amp;" "&amp;'Input-Func_Class'!$F$22,$G219:$BB219))&lt;Check_Limit,0,1),1)</f>
        <v>0</v>
      </c>
      <c r="BJ219" s="79">
        <f ca="1">IFERROR(IF(SUMIF($G$6:$BB$6,BJ$6&amp;" Total",$G219:$BB219)-(SUMIF($G$6:$BB$6,BJ$6&amp;" "&amp;'Input-Func_Class'!$D$22,$G219:$BB219)+IFERROR(SUMIF($G$6:$BB$6,BJ$6&amp;" "&amp;'Input-Func_Class'!$E$22,$G219:$BB219),SUMIF($G$6:$BB$6,BJ$6&amp;" "&amp;'Input-Func_Class'!$B$24,$G219:$BB219))+SUMIF($G$6:$BB$6,BJ$6&amp;" "&amp;'Input-Func_Class'!$F$22,$G219:$BB219))&lt;Check_Limit,0,1),1)</f>
        <v>0</v>
      </c>
      <c r="BK219" s="79">
        <f ca="1">IFERROR(IF(SUMIF($G$6:$BB$6,BK$6&amp;" Total",$G219:$BB219)-(SUMIF($G$6:$BB$6,BK$6&amp;" "&amp;'Input-Func_Class'!$D$22,$G219:$BB219)+IFERROR(SUMIF($G$6:$BB$6,BK$6&amp;" "&amp;'Input-Func_Class'!$E$22,$G219:$BB219),SUMIF($G$6:$BB$6,BK$6&amp;" "&amp;'Input-Func_Class'!$B$24,$G219:$BB219))+SUMIF($G$6:$BB$6,BK$6&amp;" "&amp;'Input-Func_Class'!$F$22,$G219:$BB219))&lt;Check_Limit,0,1),1)</f>
        <v>0</v>
      </c>
      <c r="BL219" s="79">
        <f ca="1">IFERROR(IF(SUMIF($G$6:$BB$6,BL$6&amp;" Total",$G219:$BB219)-(SUMIF($G$6:$BB$6,BL$6&amp;" "&amp;'Input-Func_Class'!$D$22,$G219:$BB219)+IFERROR(SUMIF($G$6:$BB$6,BL$6&amp;" "&amp;'Input-Func_Class'!$E$22,$G219:$BB219),SUMIF($G$6:$BB$6,BL$6&amp;" "&amp;'Input-Func_Class'!$B$24,$G219:$BB219))+SUMIF($G$6:$BB$6,BL$6&amp;" "&amp;'Input-Func_Class'!$F$22,$G219:$BB219))&lt;Check_Limit,0,1),1)</f>
        <v>0</v>
      </c>
      <c r="BM219" s="79">
        <f ca="1">IFERROR(IF(SUMIF($G$6:$BB$6,BM$6&amp;" Total",$G219:$BB219)-(SUMIF($G$6:$BB$6,BM$6&amp;" "&amp;'Input-Func_Class'!$D$22,$G219:$BB219)+IFERROR(SUMIF($G$6:$BB$6,BM$6&amp;" "&amp;'Input-Func_Class'!$E$22,$G219:$BB219),SUMIF($G$6:$BB$6,BM$6&amp;" "&amp;'Input-Func_Class'!$B$24,$G219:$BB219))+SUMIF($G$6:$BB$6,BM$6&amp;" "&amp;'Input-Func_Class'!$F$22,$G219:$BB219))&lt;Check_Limit,0,1),1)</f>
        <v>0</v>
      </c>
      <c r="BN219" s="79">
        <f ca="1">IFERROR(IF(SUMIF($G$6:$BB$6,BN$6&amp;" Total",$G219:$BB219)-(SUMIF($G$6:$BB$6,BN$6&amp;" "&amp;'Input-Func_Class'!$D$22,$G219:$BB219)+IFERROR(SUMIF($G$6:$BB$6,BN$6&amp;" "&amp;'Input-Func_Class'!$E$22,$G219:$BB219),SUMIF($G$6:$BB$6,BN$6&amp;" "&amp;'Input-Func_Class'!$B$24,$G219:$BB219))+SUMIF($G$6:$BB$6,BN$6&amp;" "&amp;'Input-Func_Class'!$F$22,$G219:$BB219))&lt;Check_Limit,0,1),1)</f>
        <v>0</v>
      </c>
      <c r="BO219" s="79">
        <f ca="1">IFERROR(IF(SUMIF($G$6:$BB$6,BO$6&amp;" Total",$G219:$BB219)-(SUMIF($G$6:$BB$6,BO$6&amp;" "&amp;'Input-Func_Class'!$D$22,$G219:$BB219)+IFERROR(SUMIF($G$6:$BB$6,BO$6&amp;" "&amp;'Input-Func_Class'!$E$22,$G219:$BB219),SUMIF($G$6:$BB$6,BO$6&amp;" "&amp;'Input-Func_Class'!$B$24,$G219:$BB219))+SUMIF($G$6:$BB$6,BO$6&amp;" "&amp;'Input-Func_Class'!$F$22,$G219:$BB219))&lt;Check_Limit,0,1),1)</f>
        <v>0</v>
      </c>
    </row>
    <row r="220" spans="1:67" outlineLevel="1">
      <c r="A220" s="113">
        <f>IF(ISBLANK('Input-Accounts'!A220),"",'Input-Accounts'!A220)</f>
        <v>189</v>
      </c>
      <c r="B220" s="17" t="str">
        <f>IF(ISBLANK('Input-Accounts'!B220),"",'Input-Accounts'!B220)</f>
        <v>Meters</v>
      </c>
      <c r="C220" s="113">
        <f>IF(ISBLANK('Input-Accounts'!C220),"",'Input-Accounts'!C220)</f>
        <v>381</v>
      </c>
      <c r="D220" s="143">
        <f>Functionalization!$D220</f>
        <v>2211848.882712</v>
      </c>
      <c r="E220" s="143">
        <f t="shared" ca="1" si="52"/>
        <v>0</v>
      </c>
      <c r="F220" s="89" t="str">
        <f>F89</f>
        <v>CUSTOMER</v>
      </c>
      <c r="G220" s="143">
        <f ca="1">IF(G$5&lt;&gt;"",HLOOKUP(G$5,Functionalization!$G$6:$R$305,ROW($A220)-5,FALSE),IFERROR(INDEX(G$269:G$305,MATCH($F220,$B$269:$B$305,0))/VLOOKUP($F220,$B$269:$BB$305,MATCH(LEFT(TRIM(G$6),FIND("~",SUBSTITUTE(G$6,"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220))*HLOOKUP(LEFT(TRIM(G$6),FIND("~",SUBSTITUTE(G$6," ","~",LEN(TRIM(G$6))-LEN(SUBSTITUTE(TRIM(G$6)," ",""))))-1)&amp;" Total",$B$6:$BB$305,ROW($A220)-5,FALSE))</f>
        <v>0</v>
      </c>
      <c r="H220" s="143">
        <f ca="1">IF(H$5&lt;&gt;"",HLOOKUP(H$5,Functionalization!$G$6:$R$305,ROW($A220)-5,FALSE),IFERROR(INDEX(H$269:H$305,MATCH($F220,$B$269:$B$305,0))/VLOOKUP($F220,$B$269:$BB$305,MATCH(LEFT(TRIM(H$6),FIND("~",SUBSTITUTE(H$6,"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220))*HLOOKUP(LEFT(TRIM(H$6),FIND("~",SUBSTITUTE(H$6," ","~",LEN(TRIM(H$6))-LEN(SUBSTITUTE(TRIM(H$6)," ",""))))-1)&amp;" Total",$B$6:$BB$305,ROW($A220)-5,FALSE))</f>
        <v>0</v>
      </c>
      <c r="I220" s="143">
        <f ca="1">IF(I$5&lt;&gt;"",HLOOKUP(I$5,Functionalization!$G$6:$R$305,ROW($A220)-5,FALSE),IFERROR(INDEX(I$269:I$305,MATCH($F220,$B$269:$B$305,0))/VLOOKUP($F220,$B$269:$BB$305,MATCH(LEFT(TRIM(I$6),FIND("~",SUBSTITUTE(I$6,"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220))*HLOOKUP(LEFT(TRIM(I$6),FIND("~",SUBSTITUTE(I$6," ","~",LEN(TRIM(I$6))-LEN(SUBSTITUTE(TRIM(I$6)," ",""))))-1)&amp;" Total",$B$6:$BB$305,ROW($A220)-5,FALSE))</f>
        <v>0</v>
      </c>
      <c r="J220" s="143">
        <f ca="1">IF(J$5&lt;&gt;"",HLOOKUP(J$5,Functionalization!$G$6:$R$305,ROW($A220)-5,FALSE),IFERROR(INDEX(J$269:J$305,MATCH($F220,$B$269:$B$305,0))/VLOOKUP($F220,$B$269:$BB$305,MATCH(LEFT(TRIM(J$6),FIND("~",SUBSTITUTE(J$6,"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220))*HLOOKUP(LEFT(TRIM(J$6),FIND("~",SUBSTITUTE(J$6," ","~",LEN(TRIM(J$6))-LEN(SUBSTITUTE(TRIM(J$6)," ",""))))-1)&amp;" Total",$B$6:$BB$305,ROW($A220)-5,FALSE))</f>
        <v>0</v>
      </c>
      <c r="K220" s="143">
        <f ca="1">IF(K$5&lt;&gt;"",HLOOKUP(K$5,Functionalization!$G$6:$R$305,ROW($A220)-5,FALSE),IFERROR(INDEX(K$269:K$305,MATCH($F220,$B$269:$B$305,0))/VLOOKUP($F220,$B$269:$BB$305,MATCH(LEFT(TRIM(K$6),FIND("~",SUBSTITUTE(K$6,"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220))*HLOOKUP(LEFT(TRIM(K$6),FIND("~",SUBSTITUTE(K$6," ","~",LEN(TRIM(K$6))-LEN(SUBSTITUTE(TRIM(K$6)," ",""))))-1)&amp;" Total",$B$6:$BB$305,ROW($A220)-5,FALSE))</f>
        <v>0</v>
      </c>
      <c r="L220" s="143">
        <f ca="1">IF(L$5&lt;&gt;"",HLOOKUP(L$5,Functionalization!$G$6:$R$305,ROW($A220)-5,FALSE),IFERROR(INDEX(L$269:L$305,MATCH($F220,$B$269:$B$305,0))/VLOOKUP($F220,$B$269:$BB$305,MATCH(LEFT(TRIM(L$6),FIND("~",SUBSTITUTE(L$6,"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220))*HLOOKUP(LEFT(TRIM(L$6),FIND("~",SUBSTITUTE(L$6," ","~",LEN(TRIM(L$6))-LEN(SUBSTITUTE(TRIM(L$6)," ",""))))-1)&amp;" Total",$B$6:$BB$305,ROW($A220)-5,FALSE))</f>
        <v>0</v>
      </c>
      <c r="M220" s="143">
        <f ca="1">IF(M$5&lt;&gt;"",HLOOKUP(M$5,Functionalization!$G$6:$R$305,ROW($A220)-5,FALSE),IFERROR(INDEX(M$269:M$305,MATCH($F220,$B$269:$B$305,0))/VLOOKUP($F220,$B$269:$BB$305,MATCH(LEFT(TRIM(M$6),FIND("~",SUBSTITUTE(M$6,"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220))*HLOOKUP(LEFT(TRIM(M$6),FIND("~",SUBSTITUTE(M$6," ","~",LEN(TRIM(M$6))-LEN(SUBSTITUTE(TRIM(M$6)," ",""))))-1)&amp;" Total",$B$6:$BB$305,ROW($A220)-5,FALSE))</f>
        <v>0</v>
      </c>
      <c r="N220" s="143">
        <f ca="1">IF(N$5&lt;&gt;"",HLOOKUP(N$5,Functionalization!$G$6:$R$305,ROW($A220)-5,FALSE),IFERROR(INDEX(N$269:N$305,MATCH($F220,$B$269:$B$305,0))/VLOOKUP($F220,$B$269:$BB$305,MATCH(LEFT(TRIM(N$6),FIND("~",SUBSTITUTE(N$6,"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220))*HLOOKUP(LEFT(TRIM(N$6),FIND("~",SUBSTITUTE(N$6," ","~",LEN(TRIM(N$6))-LEN(SUBSTITUTE(TRIM(N$6)," ",""))))-1)&amp;" Total",$B$6:$BB$305,ROW($A220)-5,FALSE))</f>
        <v>0</v>
      </c>
      <c r="O220" s="143">
        <f ca="1">IF(O$5&lt;&gt;"",HLOOKUP(O$5,Functionalization!$G$6:$R$305,ROW($A220)-5,FALSE),IFERROR(INDEX(O$269:O$305,MATCH($F220,$B$269:$B$305,0))/VLOOKUP($F220,$B$269:$BB$305,MATCH(LEFT(TRIM(O$6),FIND("~",SUBSTITUTE(O$6,"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220))*HLOOKUP(LEFT(TRIM(O$6),FIND("~",SUBSTITUTE(O$6," ","~",LEN(TRIM(O$6))-LEN(SUBSTITUTE(TRIM(O$6)," ",""))))-1)&amp;" Total",$B$6:$BB$305,ROW($A220)-5,FALSE))</f>
        <v>2211848.882712</v>
      </c>
      <c r="P220" s="143">
        <f ca="1">IF(P$5&lt;&gt;"",HLOOKUP(P$5,Functionalization!$G$6:$R$305,ROW($A220)-5,FALSE),IFERROR(INDEX(P$269:P$305,MATCH($F220,$B$269:$B$305,0))/VLOOKUP($F220,$B$269:$BB$305,MATCH(LEFT(TRIM(P$6),FIND("~",SUBSTITUTE(P$6,"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220))*HLOOKUP(LEFT(TRIM(P$6),FIND("~",SUBSTITUTE(P$6," ","~",LEN(TRIM(P$6))-LEN(SUBSTITUTE(TRIM(P$6)," ",""))))-1)&amp;" Total",$B$6:$BB$305,ROW($A220)-5,FALSE))</f>
        <v>0</v>
      </c>
      <c r="Q220" s="143">
        <f ca="1">IF(Q$5&lt;&gt;"",HLOOKUP(Q$5,Functionalization!$G$6:$R$305,ROW($A220)-5,FALSE),IFERROR(INDEX(Q$269:Q$305,MATCH($F220,$B$269:$B$305,0))/VLOOKUP($F220,$B$269:$BB$305,MATCH(LEFT(TRIM(Q$6),FIND("~",SUBSTITUTE(Q$6,"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220))*HLOOKUP(LEFT(TRIM(Q$6),FIND("~",SUBSTITUTE(Q$6," ","~",LEN(TRIM(Q$6))-LEN(SUBSTITUTE(TRIM(Q$6)," ",""))))-1)&amp;" Total",$B$6:$BB$305,ROW($A220)-5,FALSE))</f>
        <v>0</v>
      </c>
      <c r="R220" s="143">
        <f ca="1">IF(R$5&lt;&gt;"",HLOOKUP(R$5,Functionalization!$G$6:$R$305,ROW($A220)-5,FALSE),IFERROR(INDEX(R$269:R$305,MATCH($F220,$B$269:$B$305,0))/VLOOKUP($F220,$B$269:$BB$305,MATCH(LEFT(TRIM(R$6),FIND("~",SUBSTITUTE(R$6,"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220))*HLOOKUP(LEFT(TRIM(R$6),FIND("~",SUBSTITUTE(R$6," ","~",LEN(TRIM(R$6))-LEN(SUBSTITUTE(TRIM(R$6)," ",""))))-1)&amp;" Total",$B$6:$BB$305,ROW($A220)-5,FALSE))</f>
        <v>2211848.882712</v>
      </c>
      <c r="S220" s="143">
        <f ca="1">IF(S$5&lt;&gt;"",HLOOKUP(S$5,Functionalization!$G$6:$R$305,ROW($A220)-5,FALSE),IFERROR(INDEX(S$269:S$305,MATCH($F220,$B$269:$B$305,0))/VLOOKUP($F220,$B$269:$BB$305,MATCH(LEFT(TRIM(S$6),FIND("~",SUBSTITUTE(S$6,"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220))*HLOOKUP(LEFT(TRIM(S$6),FIND("~",SUBSTITUTE(S$6," ","~",LEN(TRIM(S$6))-LEN(SUBSTITUTE(TRIM(S$6)," ",""))))-1)&amp;" Total",$B$6:$BB$305,ROW($A220)-5,FALSE))</f>
        <v>0</v>
      </c>
      <c r="T220" s="143">
        <f ca="1">IF(T$5&lt;&gt;"",HLOOKUP(T$5,Functionalization!$G$6:$R$305,ROW($A220)-5,FALSE),IFERROR(INDEX(T$269:T$305,MATCH($F220,$B$269:$B$305,0))/VLOOKUP($F220,$B$269:$BB$305,MATCH(LEFT(TRIM(T$6),FIND("~",SUBSTITUTE(T$6,"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220))*HLOOKUP(LEFT(TRIM(T$6),FIND("~",SUBSTITUTE(T$6," ","~",LEN(TRIM(T$6))-LEN(SUBSTITUTE(TRIM(T$6)," ",""))))-1)&amp;" Total",$B$6:$BB$305,ROW($A220)-5,FALSE))</f>
        <v>0</v>
      </c>
      <c r="U220" s="143">
        <f ca="1">IF(U$5&lt;&gt;"",HLOOKUP(U$5,Functionalization!$G$6:$R$305,ROW($A220)-5,FALSE),IFERROR(INDEX(U$269:U$305,MATCH($F220,$B$269:$B$305,0))/VLOOKUP($F220,$B$269:$BB$305,MATCH(LEFT(TRIM(U$6),FIND("~",SUBSTITUTE(U$6,"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220))*HLOOKUP(LEFT(TRIM(U$6),FIND("~",SUBSTITUTE(U$6," ","~",LEN(TRIM(U$6))-LEN(SUBSTITUTE(TRIM(U$6)," ",""))))-1)&amp;" Total",$B$6:$BB$305,ROW($A220)-5,FALSE))</f>
        <v>0</v>
      </c>
      <c r="V220" s="143">
        <f ca="1">IF(V$5&lt;&gt;"",HLOOKUP(V$5,Functionalization!$G$6:$R$305,ROW($A220)-5,FALSE),IFERROR(INDEX(V$269:V$305,MATCH($F220,$B$269:$B$305,0))/VLOOKUP($F220,$B$269:$BB$305,MATCH(LEFT(TRIM(V$6),FIND("~",SUBSTITUTE(V$6,"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220))*HLOOKUP(LEFT(TRIM(V$6),FIND("~",SUBSTITUTE(V$6," ","~",LEN(TRIM(V$6))-LEN(SUBSTITUTE(TRIM(V$6)," ",""))))-1)&amp;" Total",$B$6:$BB$305,ROW($A220)-5,FALSE))</f>
        <v>0</v>
      </c>
      <c r="W220" s="143">
        <f ca="1">IF(W$5&lt;&gt;"",HLOOKUP(W$5,Functionalization!$G$6:$R$305,ROW($A220)-5,FALSE),IFERROR(INDEX(W$269:W$305,MATCH($F220,$B$269:$B$305,0))/VLOOKUP($F220,$B$269:$BB$305,MATCH(LEFT(TRIM(W$6),FIND("~",SUBSTITUTE(W$6,"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220))*HLOOKUP(LEFT(TRIM(W$6),FIND("~",SUBSTITUTE(W$6," ","~",LEN(TRIM(W$6))-LEN(SUBSTITUTE(TRIM(W$6)," ",""))))-1)&amp;" Total",$B$6:$BB$305,ROW($A220)-5,FALSE))</f>
        <v>0</v>
      </c>
      <c r="X220" s="143">
        <f ca="1">IF(X$5&lt;&gt;"",HLOOKUP(X$5,Functionalization!$G$6:$R$305,ROW($A220)-5,FALSE),IFERROR(INDEX(X$269:X$305,MATCH($F220,$B$269:$B$305,0))/VLOOKUP($F220,$B$269:$BB$305,MATCH(LEFT(TRIM(X$6),FIND("~",SUBSTITUTE(X$6,"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220))*HLOOKUP(LEFT(TRIM(X$6),FIND("~",SUBSTITUTE(X$6," ","~",LEN(TRIM(X$6))-LEN(SUBSTITUTE(TRIM(X$6)," ",""))))-1)&amp;" Total",$B$6:$BB$305,ROW($A220)-5,FALSE))</f>
        <v>0</v>
      </c>
      <c r="Y220" s="143">
        <f ca="1">IF(Y$5&lt;&gt;"",HLOOKUP(Y$5,Functionalization!$G$6:$R$305,ROW($A220)-5,FALSE),IFERROR(INDEX(Y$269:Y$305,MATCH($F220,$B$269:$B$305,0))/VLOOKUP($F220,$B$269:$BB$305,MATCH(LEFT(TRIM(Y$6),FIND("~",SUBSTITUTE(Y$6,"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220))*HLOOKUP(LEFT(TRIM(Y$6),FIND("~",SUBSTITUTE(Y$6," ","~",LEN(TRIM(Y$6))-LEN(SUBSTITUTE(TRIM(Y$6)," ",""))))-1)&amp;" Total",$B$6:$BB$305,ROW($A220)-5,FALSE))</f>
        <v>0</v>
      </c>
      <c r="Z220" s="143">
        <f ca="1">IF(Z$5&lt;&gt;"",HLOOKUP(Z$5,Functionalization!$G$6:$R$305,ROW($A220)-5,FALSE),IFERROR(INDEX(Z$269:Z$305,MATCH($F220,$B$269:$B$305,0))/VLOOKUP($F220,$B$269:$BB$305,MATCH(LEFT(TRIM(Z$6),FIND("~",SUBSTITUTE(Z$6,"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220))*HLOOKUP(LEFT(TRIM(Z$6),FIND("~",SUBSTITUTE(Z$6," ","~",LEN(TRIM(Z$6))-LEN(SUBSTITUTE(TRIM(Z$6)," ",""))))-1)&amp;" Total",$B$6:$BB$305,ROW($A220)-5,FALSE))</f>
        <v>0</v>
      </c>
      <c r="AA220" s="143">
        <f ca="1">IF(AA$5&lt;&gt;"",HLOOKUP(AA$5,Functionalization!$G$6:$R$305,ROW($A220)-5,FALSE),IFERROR(INDEX(AA$269:AA$305,MATCH($F220,$B$269:$B$305,0))/VLOOKUP($F220,$B$269:$BB$305,MATCH(LEFT(TRIM(AA$6),FIND("~",SUBSTITUTE(AA$6,"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220))*HLOOKUP(LEFT(TRIM(AA$6),FIND("~",SUBSTITUTE(AA$6," ","~",LEN(TRIM(AA$6))-LEN(SUBSTITUTE(TRIM(AA$6)," ",""))))-1)&amp;" Total",$B$6:$BB$305,ROW($A220)-5,FALSE))</f>
        <v>0</v>
      </c>
      <c r="AB220" s="143">
        <f ca="1">IF(AB$5&lt;&gt;"",HLOOKUP(AB$5,Functionalization!$G$6:$R$305,ROW($A220)-5,FALSE),IFERROR(INDEX(AB$269:AB$305,MATCH($F220,$B$269:$B$305,0))/VLOOKUP($F220,$B$269:$BB$305,MATCH(LEFT(TRIM(AB$6),FIND("~",SUBSTITUTE(AB$6,"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220))*HLOOKUP(LEFT(TRIM(AB$6),FIND("~",SUBSTITUTE(AB$6," ","~",LEN(TRIM(AB$6))-LEN(SUBSTITUTE(TRIM(AB$6)," ",""))))-1)&amp;" Total",$B$6:$BB$305,ROW($A220)-5,FALSE))</f>
        <v>0</v>
      </c>
      <c r="AC220" s="143">
        <f ca="1">IF(AC$5&lt;&gt;"",HLOOKUP(AC$5,Functionalization!$G$6:$R$305,ROW($A220)-5,FALSE),IFERROR(INDEX(AC$269:AC$305,MATCH($F220,$B$269:$B$305,0))/VLOOKUP($F220,$B$269:$BB$305,MATCH(LEFT(TRIM(AC$6),FIND("~",SUBSTITUTE(AC$6,"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220))*HLOOKUP(LEFT(TRIM(AC$6),FIND("~",SUBSTITUTE(AC$6," ","~",LEN(TRIM(AC$6))-LEN(SUBSTITUTE(TRIM(AC$6)," ",""))))-1)&amp;" Total",$B$6:$BB$305,ROW($A220)-5,FALSE))</f>
        <v>0</v>
      </c>
      <c r="AD220" s="143">
        <f ca="1">IF(AD$5&lt;&gt;"",HLOOKUP(AD$5,Functionalization!$G$6:$R$305,ROW($A220)-5,FALSE),IFERROR(INDEX(AD$269:AD$305,MATCH($F220,$B$269:$B$305,0))/VLOOKUP($F220,$B$269:$BB$305,MATCH(LEFT(TRIM(AD$6),FIND("~",SUBSTITUTE(AD$6,"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220))*HLOOKUP(LEFT(TRIM(AD$6),FIND("~",SUBSTITUTE(AD$6," ","~",LEN(TRIM(AD$6))-LEN(SUBSTITUTE(TRIM(AD$6)," ",""))))-1)&amp;" Total",$B$6:$BB$305,ROW($A220)-5,FALSE))</f>
        <v>0</v>
      </c>
      <c r="AE220" s="143">
        <f ca="1">IF(AE$5&lt;&gt;"",HLOOKUP(AE$5,Functionalization!$G$6:$R$305,ROW($A220)-5,FALSE),IFERROR(INDEX(AE$269:AE$305,MATCH($F220,$B$269:$B$305,0))/VLOOKUP($F220,$B$269:$BB$305,MATCH(LEFT(TRIM(AE$6),FIND("~",SUBSTITUTE(AE$6,"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220))*HLOOKUP(LEFT(TRIM(AE$6),FIND("~",SUBSTITUTE(AE$6," ","~",LEN(TRIM(AE$6))-LEN(SUBSTITUTE(TRIM(AE$6)," ",""))))-1)&amp;" Total",$B$6:$BB$305,ROW($A220)-5,FALSE))</f>
        <v>0</v>
      </c>
      <c r="AF220" s="143">
        <f ca="1">IF(AF$5&lt;&gt;"",HLOOKUP(AF$5,Functionalization!$G$6:$R$305,ROW($A220)-5,FALSE),IFERROR(INDEX(AF$269:AF$305,MATCH($F220,$B$269:$B$305,0))/VLOOKUP($F220,$B$269:$BB$305,MATCH(LEFT(TRIM(AF$6),FIND("~",SUBSTITUTE(AF$6,"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220))*HLOOKUP(LEFT(TRIM(AF$6),FIND("~",SUBSTITUTE(AF$6," ","~",LEN(TRIM(AF$6))-LEN(SUBSTITUTE(TRIM(AF$6)," ",""))))-1)&amp;" Total",$B$6:$BB$305,ROW($A220)-5,FALSE))</f>
        <v>0</v>
      </c>
      <c r="AG220" s="143">
        <f ca="1">IF(AG$5&lt;&gt;"",HLOOKUP(AG$5,Functionalization!$G$6:$R$305,ROW($A220)-5,FALSE),IFERROR(INDEX(AG$269:AG$305,MATCH($F220,$B$269:$B$305,0))/VLOOKUP($F220,$B$269:$BB$305,MATCH(LEFT(TRIM(AG$6),FIND("~",SUBSTITUTE(AG$6,"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220))*HLOOKUP(LEFT(TRIM(AG$6),FIND("~",SUBSTITUTE(AG$6," ","~",LEN(TRIM(AG$6))-LEN(SUBSTITUTE(TRIM(AG$6)," ",""))))-1)&amp;" Total",$B$6:$BB$305,ROW($A220)-5,FALSE))</f>
        <v>0</v>
      </c>
      <c r="AH220" s="143">
        <f ca="1">IF(AH$5&lt;&gt;"",HLOOKUP(AH$5,Functionalization!$G$6:$R$305,ROW($A220)-5,FALSE),IFERROR(INDEX(AH$269:AH$305,MATCH($F220,$B$269:$B$305,0))/VLOOKUP($F220,$B$269:$BB$305,MATCH(LEFT(TRIM(AH$6),FIND("~",SUBSTITUTE(AH$6,"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220))*HLOOKUP(LEFT(TRIM(AH$6),FIND("~",SUBSTITUTE(AH$6," ","~",LEN(TRIM(AH$6))-LEN(SUBSTITUTE(TRIM(AH$6)," ",""))))-1)&amp;" Total",$B$6:$BB$305,ROW($A220)-5,FALSE))</f>
        <v>0</v>
      </c>
      <c r="AI220" s="143">
        <f ca="1">IF(AI$5&lt;&gt;"",HLOOKUP(AI$5,Functionalization!$G$6:$R$305,ROW($A220)-5,FALSE),IFERROR(INDEX(AI$269:AI$305,MATCH($F220,$B$269:$B$305,0))/VLOOKUP($F220,$B$269:$BB$305,MATCH(LEFT(TRIM(AI$6),FIND("~",SUBSTITUTE(AI$6,"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220))*HLOOKUP(LEFT(TRIM(AI$6),FIND("~",SUBSTITUTE(AI$6," ","~",LEN(TRIM(AI$6))-LEN(SUBSTITUTE(TRIM(AI$6)," ",""))))-1)&amp;" Total",$B$6:$BB$305,ROW($A220)-5,FALSE))</f>
        <v>0</v>
      </c>
      <c r="AJ220" s="143">
        <f ca="1">IF(AJ$5&lt;&gt;"",HLOOKUP(AJ$5,Functionalization!$G$6:$R$305,ROW($A220)-5,FALSE),IFERROR(INDEX(AJ$269:AJ$305,MATCH($F220,$B$269:$B$305,0))/VLOOKUP($F220,$B$269:$BB$305,MATCH(LEFT(TRIM(AJ$6),FIND("~",SUBSTITUTE(AJ$6,"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220))*HLOOKUP(LEFT(TRIM(AJ$6),FIND("~",SUBSTITUTE(AJ$6," ","~",LEN(TRIM(AJ$6))-LEN(SUBSTITUTE(TRIM(AJ$6)," ",""))))-1)&amp;" Total",$B$6:$BB$305,ROW($A220)-5,FALSE))</f>
        <v>0</v>
      </c>
      <c r="AK220" s="143">
        <f ca="1">IF(AK$5&lt;&gt;"",HLOOKUP(AK$5,Functionalization!$G$6:$R$305,ROW($A220)-5,FALSE),IFERROR(INDEX(AK$269:AK$305,MATCH($F220,$B$269:$B$305,0))/VLOOKUP($F220,$B$269:$BB$305,MATCH(LEFT(TRIM(AK$6),FIND("~",SUBSTITUTE(AK$6,"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220))*HLOOKUP(LEFT(TRIM(AK$6),FIND("~",SUBSTITUTE(AK$6," ","~",LEN(TRIM(AK$6))-LEN(SUBSTITUTE(TRIM(AK$6)," ",""))))-1)&amp;" Total",$B$6:$BB$305,ROW($A220)-5,FALSE))</f>
        <v>0</v>
      </c>
      <c r="AL220" s="143">
        <f ca="1">IF(AL$5&lt;&gt;"",HLOOKUP(AL$5,Functionalization!$G$6:$R$305,ROW($A220)-5,FALSE),IFERROR(INDEX(AL$269:AL$305,MATCH($F220,$B$269:$B$305,0))/VLOOKUP($F220,$B$269:$BB$305,MATCH(LEFT(TRIM(AL$6),FIND("~",SUBSTITUTE(AL$6,"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220))*HLOOKUP(LEFT(TRIM(AL$6),FIND("~",SUBSTITUTE(AL$6," ","~",LEN(TRIM(AL$6))-LEN(SUBSTITUTE(TRIM(AL$6)," ",""))))-1)&amp;" Total",$B$6:$BB$305,ROW($A220)-5,FALSE))</f>
        <v>0</v>
      </c>
      <c r="AM220" s="143">
        <f ca="1">IF(AM$5&lt;&gt;"",HLOOKUP(AM$5,Functionalization!$G$6:$R$305,ROW($A220)-5,FALSE),IFERROR(INDEX(AM$269:AM$305,MATCH($F220,$B$269:$B$305,0))/VLOOKUP($F220,$B$269:$BB$305,MATCH(LEFT(TRIM(AM$6),FIND("~",SUBSTITUTE(AM$6,"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220))*HLOOKUP(LEFT(TRIM(AM$6),FIND("~",SUBSTITUTE(AM$6," ","~",LEN(TRIM(AM$6))-LEN(SUBSTITUTE(TRIM(AM$6)," ",""))))-1)&amp;" Total",$B$6:$BB$305,ROW($A220)-5,FALSE))</f>
        <v>0</v>
      </c>
      <c r="AN220" s="143">
        <f ca="1">IF(AN$5&lt;&gt;"",HLOOKUP(AN$5,Functionalization!$G$6:$R$305,ROW($A220)-5,FALSE),IFERROR(INDEX(AN$269:AN$305,MATCH($F220,$B$269:$B$305,0))/VLOOKUP($F220,$B$269:$BB$305,MATCH(LEFT(TRIM(AN$6),FIND("~",SUBSTITUTE(AN$6,"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220))*HLOOKUP(LEFT(TRIM(AN$6),FIND("~",SUBSTITUTE(AN$6," ","~",LEN(TRIM(AN$6))-LEN(SUBSTITUTE(TRIM(AN$6)," ",""))))-1)&amp;" Total",$B$6:$BB$305,ROW($A220)-5,FALSE))</f>
        <v>0</v>
      </c>
      <c r="AO220" s="143">
        <f ca="1">IF(AO$5&lt;&gt;"",HLOOKUP(AO$5,Functionalization!$G$6:$R$305,ROW($A220)-5,FALSE),IFERROR(INDEX(AO$269:AO$305,MATCH($F220,$B$269:$B$305,0))/VLOOKUP($F220,$B$269:$BB$305,MATCH(LEFT(TRIM(AO$6),FIND("~",SUBSTITUTE(AO$6,"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220))*HLOOKUP(LEFT(TRIM(AO$6),FIND("~",SUBSTITUTE(AO$6," ","~",LEN(TRIM(AO$6))-LEN(SUBSTITUTE(TRIM(AO$6)," ",""))))-1)&amp;" Total",$B$6:$BB$305,ROW($A220)-5,FALSE))</f>
        <v>0</v>
      </c>
      <c r="AP220" s="143">
        <f ca="1">IF(AP$5&lt;&gt;"",HLOOKUP(AP$5,Functionalization!$G$6:$R$305,ROW($A220)-5,FALSE),IFERROR(INDEX(AP$269:AP$305,MATCH($F220,$B$269:$B$305,0))/VLOOKUP($F220,$B$269:$BB$305,MATCH(LEFT(TRIM(AP$6),FIND("~",SUBSTITUTE(AP$6,"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220))*HLOOKUP(LEFT(TRIM(AP$6),FIND("~",SUBSTITUTE(AP$6," ","~",LEN(TRIM(AP$6))-LEN(SUBSTITUTE(TRIM(AP$6)," ",""))))-1)&amp;" Total",$B$6:$BB$305,ROW($A220)-5,FALSE))</f>
        <v>0</v>
      </c>
      <c r="AQ220" s="143">
        <f ca="1">IF(AQ$5&lt;&gt;"",HLOOKUP(AQ$5,Functionalization!$G$6:$R$305,ROW($A220)-5,FALSE),IFERROR(INDEX(AQ$269:AQ$305,MATCH($F220,$B$269:$B$305,0))/VLOOKUP($F220,$B$269:$BB$305,MATCH(LEFT(TRIM(AQ$6),FIND("~",SUBSTITUTE(AQ$6,"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220))*HLOOKUP(LEFT(TRIM(AQ$6),FIND("~",SUBSTITUTE(AQ$6," ","~",LEN(TRIM(AQ$6))-LEN(SUBSTITUTE(TRIM(AQ$6)," ",""))))-1)&amp;" Total",$B$6:$BB$305,ROW($A220)-5,FALSE))</f>
        <v>0</v>
      </c>
      <c r="AR220" s="143">
        <f ca="1">IF(AR$5&lt;&gt;"",HLOOKUP(AR$5,Functionalization!$G$6:$R$305,ROW($A220)-5,FALSE),IFERROR(INDEX(AR$269:AR$305,MATCH($F220,$B$269:$B$305,0))/VLOOKUP($F220,$B$269:$BB$305,MATCH(LEFT(TRIM(AR$6),FIND("~",SUBSTITUTE(AR$6,"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220))*HLOOKUP(LEFT(TRIM(AR$6),FIND("~",SUBSTITUTE(AR$6," ","~",LEN(TRIM(AR$6))-LEN(SUBSTITUTE(TRIM(AR$6)," ",""))))-1)&amp;" Total",$B$6:$BB$305,ROW($A220)-5,FALSE))</f>
        <v>0</v>
      </c>
      <c r="AS220" s="143">
        <f ca="1">IF(AS$5&lt;&gt;"",HLOOKUP(AS$5,Functionalization!$G$6:$R$305,ROW($A220)-5,FALSE),IFERROR(INDEX(AS$269:AS$305,MATCH($F220,$B$269:$B$305,0))/VLOOKUP($F220,$B$269:$BB$305,MATCH(LEFT(TRIM(AS$6),FIND("~",SUBSTITUTE(AS$6,"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220))*HLOOKUP(LEFT(TRIM(AS$6),FIND("~",SUBSTITUTE(AS$6," ","~",LEN(TRIM(AS$6))-LEN(SUBSTITUTE(TRIM(AS$6)," ",""))))-1)&amp;" Total",$B$6:$BB$305,ROW($A220)-5,FALSE))</f>
        <v>0</v>
      </c>
      <c r="AT220" s="143">
        <f ca="1">IF(AT$5&lt;&gt;"",HLOOKUP(AT$5,Functionalization!$G$6:$R$305,ROW($A220)-5,FALSE),IFERROR(INDEX(AT$269:AT$305,MATCH($F220,$B$269:$B$305,0))/VLOOKUP($F220,$B$269:$BB$305,MATCH(LEFT(TRIM(AT$6),FIND("~",SUBSTITUTE(AT$6,"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220))*HLOOKUP(LEFT(TRIM(AT$6),FIND("~",SUBSTITUTE(AT$6," ","~",LEN(TRIM(AT$6))-LEN(SUBSTITUTE(TRIM(AT$6)," ",""))))-1)&amp;" Total",$B$6:$BB$305,ROW($A220)-5,FALSE))</f>
        <v>0</v>
      </c>
      <c r="AU220" s="143">
        <f ca="1">IF(AU$5&lt;&gt;"",HLOOKUP(AU$5,Functionalization!$G$6:$R$305,ROW($A220)-5,FALSE),IFERROR(INDEX(AU$269:AU$305,MATCH($F220,$B$269:$B$305,0))/VLOOKUP($F220,$B$269:$BB$305,MATCH(LEFT(TRIM(AU$6),FIND("~",SUBSTITUTE(AU$6,"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220))*HLOOKUP(LEFT(TRIM(AU$6),FIND("~",SUBSTITUTE(AU$6," ","~",LEN(TRIM(AU$6))-LEN(SUBSTITUTE(TRIM(AU$6)," ",""))))-1)&amp;" Total",$B$6:$BB$305,ROW($A220)-5,FALSE))</f>
        <v>0</v>
      </c>
      <c r="AV220" s="143">
        <f ca="1">IF(AV$5&lt;&gt;"",HLOOKUP(AV$5,Functionalization!$G$6:$R$305,ROW($A220)-5,FALSE),IFERROR(INDEX(AV$269:AV$305,MATCH($F220,$B$269:$B$305,0))/VLOOKUP($F220,$B$269:$BB$305,MATCH(LEFT(TRIM(AV$6),FIND("~",SUBSTITUTE(AV$6,"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220))*HLOOKUP(LEFT(TRIM(AV$6),FIND("~",SUBSTITUTE(AV$6," ","~",LEN(TRIM(AV$6))-LEN(SUBSTITUTE(TRIM(AV$6)," ",""))))-1)&amp;" Total",$B$6:$BB$305,ROW($A220)-5,FALSE))</f>
        <v>0</v>
      </c>
      <c r="AW220" s="143">
        <f ca="1">IF(AW$5&lt;&gt;"",HLOOKUP(AW$5,Functionalization!$G$6:$R$305,ROW($A220)-5,FALSE),IFERROR(INDEX(AW$269:AW$305,MATCH($F220,$B$269:$B$305,0))/VLOOKUP($F220,$B$269:$BB$305,MATCH(LEFT(TRIM(AW$6),FIND("~",SUBSTITUTE(AW$6,"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220))*HLOOKUP(LEFT(TRIM(AW$6),FIND("~",SUBSTITUTE(AW$6," ","~",LEN(TRIM(AW$6))-LEN(SUBSTITUTE(TRIM(AW$6)," ",""))))-1)&amp;" Total",$B$6:$BB$305,ROW($A220)-5,FALSE))</f>
        <v>0</v>
      </c>
      <c r="AX220" s="143">
        <f ca="1">IF(AX$5&lt;&gt;"",HLOOKUP(AX$5,Functionalization!$G$6:$R$305,ROW($A220)-5,FALSE),IFERROR(INDEX(AX$269:AX$305,MATCH($F220,$B$269:$B$305,0))/VLOOKUP($F220,$B$269:$BB$305,MATCH(LEFT(TRIM(AX$6),FIND("~",SUBSTITUTE(AX$6,"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220))*HLOOKUP(LEFT(TRIM(AX$6),FIND("~",SUBSTITUTE(AX$6," ","~",LEN(TRIM(AX$6))-LEN(SUBSTITUTE(TRIM(AX$6)," ",""))))-1)&amp;" Total",$B$6:$BB$305,ROW($A220)-5,FALSE))</f>
        <v>0</v>
      </c>
      <c r="AY220" s="143">
        <f ca="1">IF(AY$5&lt;&gt;"",HLOOKUP(AY$5,Functionalization!$G$6:$R$305,ROW($A220)-5,FALSE),IFERROR(INDEX(AY$269:AY$305,MATCH($F220,$B$269:$B$305,0))/VLOOKUP($F220,$B$269:$BB$305,MATCH(LEFT(TRIM(AY$6),FIND("~",SUBSTITUTE(AY$6,"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220))*HLOOKUP(LEFT(TRIM(AY$6),FIND("~",SUBSTITUTE(AY$6," ","~",LEN(TRIM(AY$6))-LEN(SUBSTITUTE(TRIM(AY$6)," ",""))))-1)&amp;" Total",$B$6:$BB$305,ROW($A220)-5,FALSE))</f>
        <v>0</v>
      </c>
      <c r="AZ220" s="143">
        <f ca="1">IF(AZ$5&lt;&gt;"",HLOOKUP(AZ$5,Functionalization!$G$6:$R$305,ROW($A220)-5,FALSE),IFERROR(INDEX(AZ$269:AZ$305,MATCH($F220,$B$269:$B$305,0))/VLOOKUP($F220,$B$269:$BB$305,MATCH(LEFT(TRIM(AZ$6),FIND("~",SUBSTITUTE(AZ$6,"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220))*HLOOKUP(LEFT(TRIM(AZ$6),FIND("~",SUBSTITUTE(AZ$6," ","~",LEN(TRIM(AZ$6))-LEN(SUBSTITUTE(TRIM(AZ$6)," ",""))))-1)&amp;" Total",$B$6:$BB$305,ROW($A220)-5,FALSE))</f>
        <v>0</v>
      </c>
      <c r="BA220" s="143">
        <f ca="1">IF(BA$5&lt;&gt;"",HLOOKUP(BA$5,Functionalization!$G$6:$R$305,ROW($A220)-5,FALSE),IFERROR(INDEX(BA$269:BA$305,MATCH($F220,$B$269:$B$305,0))/VLOOKUP($F220,$B$269:$BB$305,MATCH(LEFT(TRIM(BA$6),FIND("~",SUBSTITUTE(BA$6,"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220))*HLOOKUP(LEFT(TRIM(BA$6),FIND("~",SUBSTITUTE(BA$6," ","~",LEN(TRIM(BA$6))-LEN(SUBSTITUTE(TRIM(BA$6)," ",""))))-1)&amp;" Total",$B$6:$BB$305,ROW($A220)-5,FALSE))</f>
        <v>0</v>
      </c>
      <c r="BB220" s="143">
        <f ca="1">IF(BB$5&lt;&gt;"",HLOOKUP(BB$5,Functionalization!$G$6:$R$305,ROW($A220)-5,FALSE),IFERROR(INDEX(BB$269:BB$305,MATCH($F220,$B$269:$B$305,0))/VLOOKUP($F220,$B$269:$BB$305,MATCH(LEFT(TRIM(BB$6),FIND("~",SUBSTITUTE(BB$6,"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220))*HLOOKUP(LEFT(TRIM(BB$6),FIND("~",SUBSTITUTE(BB$6," ","~",LEN(TRIM(BB$6))-LEN(SUBSTITUTE(TRIM(BB$6)," ",""))))-1)&amp;" Total",$B$6:$BB$305,ROW($A220)-5,FALSE))</f>
        <v>0</v>
      </c>
      <c r="BD220" s="79">
        <f ca="1">IFERROR(IF(SUMIF($G$6:$BB$6,BD$6&amp;" Total",$G220:$BB220)-(SUMIF($G$6:$BB$6,BD$6&amp;" "&amp;'Input-Func_Class'!$D$22,$G220:$BB220)+IFERROR(SUMIF($G$6:$BB$6,BD$6&amp;" "&amp;'Input-Func_Class'!$E$22,$G220:$BB220),SUMIF($G$6:$BB$6,BD$6&amp;" "&amp;'Input-Func_Class'!$B$24,$G220:$BB220))+SUMIF($G$6:$BB$6,BD$6&amp;" "&amp;'Input-Func_Class'!$F$22,$G220:$BB220))&lt;Check_Limit,0,1),1)</f>
        <v>0</v>
      </c>
      <c r="BE220" s="79">
        <f ca="1">IFERROR(IF(SUMIF($G$6:$BB$6,BE$6&amp;" Total",$G220:$BB220)-(SUMIF($G$6:$BB$6,BE$6&amp;" "&amp;'Input-Func_Class'!$D$22,$G220:$BB220)+IFERROR(SUMIF($G$6:$BB$6,BE$6&amp;" "&amp;'Input-Func_Class'!$E$22,$G220:$BB220),SUMIF($G$6:$BB$6,BE$6&amp;" "&amp;'Input-Func_Class'!$B$24,$G220:$BB220))+SUMIF($G$6:$BB$6,BE$6&amp;" "&amp;'Input-Func_Class'!$F$22,$G220:$BB220))&lt;Check_Limit,0,1),1)</f>
        <v>0</v>
      </c>
      <c r="BF220" s="79">
        <f ca="1">IFERROR(IF(SUMIF($G$6:$BB$6,BF$6&amp;" Total",$G220:$BB220)-(SUMIF($G$6:$BB$6,BF$6&amp;" "&amp;'Input-Func_Class'!$D$22,$G220:$BB220)+IFERROR(SUMIF($G$6:$BB$6,BF$6&amp;" "&amp;'Input-Func_Class'!$E$22,$G220:$BB220),SUMIF($G$6:$BB$6,BF$6&amp;" "&amp;'Input-Func_Class'!$B$24,$G220:$BB220))+SUMIF($G$6:$BB$6,BF$6&amp;" "&amp;'Input-Func_Class'!$F$22,$G220:$BB220))&lt;Check_Limit,0,1),1)</f>
        <v>0</v>
      </c>
      <c r="BG220" s="79">
        <f ca="1">IFERROR(IF(SUMIF($G$6:$BB$6,BG$6&amp;" Total",$G220:$BB220)-(SUMIF($G$6:$BB$6,BG$6&amp;" "&amp;'Input-Func_Class'!$D$22,$G220:$BB220)+IFERROR(SUMIF($G$6:$BB$6,BG$6&amp;" "&amp;'Input-Func_Class'!$E$22,$G220:$BB220),SUMIF($G$6:$BB$6,BG$6&amp;" "&amp;'Input-Func_Class'!$B$24,$G220:$BB220))+SUMIF($G$6:$BB$6,BG$6&amp;" "&amp;'Input-Func_Class'!$F$22,$G220:$BB220))&lt;Check_Limit,0,1),1)</f>
        <v>0</v>
      </c>
      <c r="BH220" s="79">
        <f ca="1">IFERROR(IF(SUMIF($G$6:$BB$6,BH$6&amp;" Total",$G220:$BB220)-(SUMIF($G$6:$BB$6,BH$6&amp;" "&amp;'Input-Func_Class'!$D$22,$G220:$BB220)+IFERROR(SUMIF($G$6:$BB$6,BH$6&amp;" "&amp;'Input-Func_Class'!$E$22,$G220:$BB220),SUMIF($G$6:$BB$6,BH$6&amp;" "&amp;'Input-Func_Class'!$B$24,$G220:$BB220))+SUMIF($G$6:$BB$6,BH$6&amp;" "&amp;'Input-Func_Class'!$F$22,$G220:$BB220))&lt;Check_Limit,0,1),1)</f>
        <v>0</v>
      </c>
      <c r="BI220" s="79">
        <f ca="1">IFERROR(IF(SUMIF($G$6:$BB$6,BI$6&amp;" Total",$G220:$BB220)-(SUMIF($G$6:$BB$6,BI$6&amp;" "&amp;'Input-Func_Class'!$D$22,$G220:$BB220)+IFERROR(SUMIF($G$6:$BB$6,BI$6&amp;" "&amp;'Input-Func_Class'!$E$22,$G220:$BB220),SUMIF($G$6:$BB$6,BI$6&amp;" "&amp;'Input-Func_Class'!$B$24,$G220:$BB220))+SUMIF($G$6:$BB$6,BI$6&amp;" "&amp;'Input-Func_Class'!$F$22,$G220:$BB220))&lt;Check_Limit,0,1),1)</f>
        <v>0</v>
      </c>
      <c r="BJ220" s="79">
        <f ca="1">IFERROR(IF(SUMIF($G$6:$BB$6,BJ$6&amp;" Total",$G220:$BB220)-(SUMIF($G$6:$BB$6,BJ$6&amp;" "&amp;'Input-Func_Class'!$D$22,$G220:$BB220)+IFERROR(SUMIF($G$6:$BB$6,BJ$6&amp;" "&amp;'Input-Func_Class'!$E$22,$G220:$BB220),SUMIF($G$6:$BB$6,BJ$6&amp;" "&amp;'Input-Func_Class'!$B$24,$G220:$BB220))+SUMIF($G$6:$BB$6,BJ$6&amp;" "&amp;'Input-Func_Class'!$F$22,$G220:$BB220))&lt;Check_Limit,0,1),1)</f>
        <v>0</v>
      </c>
      <c r="BK220" s="79">
        <f ca="1">IFERROR(IF(SUMIF($G$6:$BB$6,BK$6&amp;" Total",$G220:$BB220)-(SUMIF($G$6:$BB$6,BK$6&amp;" "&amp;'Input-Func_Class'!$D$22,$G220:$BB220)+IFERROR(SUMIF($G$6:$BB$6,BK$6&amp;" "&amp;'Input-Func_Class'!$E$22,$G220:$BB220),SUMIF($G$6:$BB$6,BK$6&amp;" "&amp;'Input-Func_Class'!$B$24,$G220:$BB220))+SUMIF($G$6:$BB$6,BK$6&amp;" "&amp;'Input-Func_Class'!$F$22,$G220:$BB220))&lt;Check_Limit,0,1),1)</f>
        <v>0</v>
      </c>
      <c r="BL220" s="79">
        <f ca="1">IFERROR(IF(SUMIF($G$6:$BB$6,BL$6&amp;" Total",$G220:$BB220)-(SUMIF($G$6:$BB$6,BL$6&amp;" "&amp;'Input-Func_Class'!$D$22,$G220:$BB220)+IFERROR(SUMIF($G$6:$BB$6,BL$6&amp;" "&amp;'Input-Func_Class'!$E$22,$G220:$BB220),SUMIF($G$6:$BB$6,BL$6&amp;" "&amp;'Input-Func_Class'!$B$24,$G220:$BB220))+SUMIF($G$6:$BB$6,BL$6&amp;" "&amp;'Input-Func_Class'!$F$22,$G220:$BB220))&lt;Check_Limit,0,1),1)</f>
        <v>0</v>
      </c>
      <c r="BM220" s="79">
        <f ca="1">IFERROR(IF(SUMIF($G$6:$BB$6,BM$6&amp;" Total",$G220:$BB220)-(SUMIF($G$6:$BB$6,BM$6&amp;" "&amp;'Input-Func_Class'!$D$22,$G220:$BB220)+IFERROR(SUMIF($G$6:$BB$6,BM$6&amp;" "&amp;'Input-Func_Class'!$E$22,$G220:$BB220),SUMIF($G$6:$BB$6,BM$6&amp;" "&amp;'Input-Func_Class'!$B$24,$G220:$BB220))+SUMIF($G$6:$BB$6,BM$6&amp;" "&amp;'Input-Func_Class'!$F$22,$G220:$BB220))&lt;Check_Limit,0,1),1)</f>
        <v>0</v>
      </c>
      <c r="BN220" s="79">
        <f ca="1">IFERROR(IF(SUMIF($G$6:$BB$6,BN$6&amp;" Total",$G220:$BB220)-(SUMIF($G$6:$BB$6,BN$6&amp;" "&amp;'Input-Func_Class'!$D$22,$G220:$BB220)+IFERROR(SUMIF($G$6:$BB$6,BN$6&amp;" "&amp;'Input-Func_Class'!$E$22,$G220:$BB220),SUMIF($G$6:$BB$6,BN$6&amp;" "&amp;'Input-Func_Class'!$B$24,$G220:$BB220))+SUMIF($G$6:$BB$6,BN$6&amp;" "&amp;'Input-Func_Class'!$F$22,$G220:$BB220))&lt;Check_Limit,0,1),1)</f>
        <v>0</v>
      </c>
      <c r="BO220" s="79">
        <f ca="1">IFERROR(IF(SUMIF($G$6:$BB$6,BO$6&amp;" Total",$G220:$BB220)-(SUMIF($G$6:$BB$6,BO$6&amp;" "&amp;'Input-Func_Class'!$D$22,$G220:$BB220)+IFERROR(SUMIF($G$6:$BB$6,BO$6&amp;" "&amp;'Input-Func_Class'!$E$22,$G220:$BB220),SUMIF($G$6:$BB$6,BO$6&amp;" "&amp;'Input-Func_Class'!$B$24,$G220:$BB220))+SUMIF($G$6:$BB$6,BO$6&amp;" "&amp;'Input-Func_Class'!$F$22,$G220:$BB220))&lt;Check_Limit,0,1),1)</f>
        <v>0</v>
      </c>
    </row>
    <row r="221" spans="1:67" outlineLevel="1">
      <c r="A221" s="113">
        <f>IF(ISBLANK('Input-Accounts'!A221),"",'Input-Accounts'!A221)</f>
        <v>190</v>
      </c>
      <c r="B221" s="17" t="str">
        <f>IF(ISBLANK('Input-Accounts'!B221),"",'Input-Accounts'!B221)</f>
        <v>House Regulator &amp; Install.</v>
      </c>
      <c r="C221" s="113">
        <f>IF(ISBLANK('Input-Accounts'!C221),"",'Input-Accounts'!C221)</f>
        <v>383</v>
      </c>
      <c r="D221" s="143">
        <f>Functionalization!$D221</f>
        <v>219840.13008000003</v>
      </c>
      <c r="E221" s="143">
        <f t="shared" ca="1" si="52"/>
        <v>0</v>
      </c>
      <c r="F221" s="89" t="str">
        <f>IF($D221=0,"-",IF('Input-Accounts'!$E221&lt;&gt;0,'Input-Accounts'!$E221,'Input-Accounts'!$G221))</f>
        <v>CUSTOMER</v>
      </c>
      <c r="G221" s="143">
        <f ca="1">IF(G$5&lt;&gt;"",HLOOKUP(G$5,Functionalization!$G$6:$R$305,ROW($A221)-5,FALSE),IFERROR(INDEX(G$269:G$305,MATCH($F221,$B$269:$B$305,0))/VLOOKUP($F221,$B$269:$BB$305,MATCH(LEFT(TRIM(G$6),FIND("~",SUBSTITUTE(G$6,"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221))*HLOOKUP(LEFT(TRIM(G$6),FIND("~",SUBSTITUTE(G$6," ","~",LEN(TRIM(G$6))-LEN(SUBSTITUTE(TRIM(G$6)," ",""))))-1)&amp;" Total",$B$6:$BB$305,ROW($A221)-5,FALSE))</f>
        <v>0</v>
      </c>
      <c r="H221" s="143">
        <f ca="1">IF(H$5&lt;&gt;"",HLOOKUP(H$5,Functionalization!$G$6:$R$305,ROW($A221)-5,FALSE),IFERROR(INDEX(H$269:H$305,MATCH($F221,$B$269:$B$305,0))/VLOOKUP($F221,$B$269:$BB$305,MATCH(LEFT(TRIM(H$6),FIND("~",SUBSTITUTE(H$6,"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221))*HLOOKUP(LEFT(TRIM(H$6),FIND("~",SUBSTITUTE(H$6," ","~",LEN(TRIM(H$6))-LEN(SUBSTITUTE(TRIM(H$6)," ",""))))-1)&amp;" Total",$B$6:$BB$305,ROW($A221)-5,FALSE))</f>
        <v>0</v>
      </c>
      <c r="I221" s="143">
        <f ca="1">IF(I$5&lt;&gt;"",HLOOKUP(I$5,Functionalization!$G$6:$R$305,ROW($A221)-5,FALSE),IFERROR(INDEX(I$269:I$305,MATCH($F221,$B$269:$B$305,0))/VLOOKUP($F221,$B$269:$BB$305,MATCH(LEFT(TRIM(I$6),FIND("~",SUBSTITUTE(I$6,"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221))*HLOOKUP(LEFT(TRIM(I$6),FIND("~",SUBSTITUTE(I$6," ","~",LEN(TRIM(I$6))-LEN(SUBSTITUTE(TRIM(I$6)," ",""))))-1)&amp;" Total",$B$6:$BB$305,ROW($A221)-5,FALSE))</f>
        <v>0</v>
      </c>
      <c r="J221" s="143">
        <f ca="1">IF(J$5&lt;&gt;"",HLOOKUP(J$5,Functionalization!$G$6:$R$305,ROW($A221)-5,FALSE),IFERROR(INDEX(J$269:J$305,MATCH($F221,$B$269:$B$305,0))/VLOOKUP($F221,$B$269:$BB$305,MATCH(LEFT(TRIM(J$6),FIND("~",SUBSTITUTE(J$6,"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221))*HLOOKUP(LEFT(TRIM(J$6),FIND("~",SUBSTITUTE(J$6," ","~",LEN(TRIM(J$6))-LEN(SUBSTITUTE(TRIM(J$6)," ",""))))-1)&amp;" Total",$B$6:$BB$305,ROW($A221)-5,FALSE))</f>
        <v>0</v>
      </c>
      <c r="K221" s="143">
        <f ca="1">IF(K$5&lt;&gt;"",HLOOKUP(K$5,Functionalization!$G$6:$R$305,ROW($A221)-5,FALSE),IFERROR(INDEX(K$269:K$305,MATCH($F221,$B$269:$B$305,0))/VLOOKUP($F221,$B$269:$BB$305,MATCH(LEFT(TRIM(K$6),FIND("~",SUBSTITUTE(K$6,"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221))*HLOOKUP(LEFT(TRIM(K$6),FIND("~",SUBSTITUTE(K$6," ","~",LEN(TRIM(K$6))-LEN(SUBSTITUTE(TRIM(K$6)," ",""))))-1)&amp;" Total",$B$6:$BB$305,ROW($A221)-5,FALSE))</f>
        <v>0</v>
      </c>
      <c r="L221" s="143">
        <f ca="1">IF(L$5&lt;&gt;"",HLOOKUP(L$5,Functionalization!$G$6:$R$305,ROW($A221)-5,FALSE),IFERROR(INDEX(L$269:L$305,MATCH($F221,$B$269:$B$305,0))/VLOOKUP($F221,$B$269:$BB$305,MATCH(LEFT(TRIM(L$6),FIND("~",SUBSTITUTE(L$6,"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221))*HLOOKUP(LEFT(TRIM(L$6),FIND("~",SUBSTITUTE(L$6," ","~",LEN(TRIM(L$6))-LEN(SUBSTITUTE(TRIM(L$6)," ",""))))-1)&amp;" Total",$B$6:$BB$305,ROW($A221)-5,FALSE))</f>
        <v>0</v>
      </c>
      <c r="M221" s="143">
        <f ca="1">IF(M$5&lt;&gt;"",HLOOKUP(M$5,Functionalization!$G$6:$R$305,ROW($A221)-5,FALSE),IFERROR(INDEX(M$269:M$305,MATCH($F221,$B$269:$B$305,0))/VLOOKUP($F221,$B$269:$BB$305,MATCH(LEFT(TRIM(M$6),FIND("~",SUBSTITUTE(M$6,"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221))*HLOOKUP(LEFT(TRIM(M$6),FIND("~",SUBSTITUTE(M$6," ","~",LEN(TRIM(M$6))-LEN(SUBSTITUTE(TRIM(M$6)," ",""))))-1)&amp;" Total",$B$6:$BB$305,ROW($A221)-5,FALSE))</f>
        <v>0</v>
      </c>
      <c r="N221" s="143">
        <f ca="1">IF(N$5&lt;&gt;"",HLOOKUP(N$5,Functionalization!$G$6:$R$305,ROW($A221)-5,FALSE),IFERROR(INDEX(N$269:N$305,MATCH($F221,$B$269:$B$305,0))/VLOOKUP($F221,$B$269:$BB$305,MATCH(LEFT(TRIM(N$6),FIND("~",SUBSTITUTE(N$6,"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221))*HLOOKUP(LEFT(TRIM(N$6),FIND("~",SUBSTITUTE(N$6," ","~",LEN(TRIM(N$6))-LEN(SUBSTITUTE(TRIM(N$6)," ",""))))-1)&amp;" Total",$B$6:$BB$305,ROW($A221)-5,FALSE))</f>
        <v>0</v>
      </c>
      <c r="O221" s="143">
        <f ca="1">IF(O$5&lt;&gt;"",HLOOKUP(O$5,Functionalization!$G$6:$R$305,ROW($A221)-5,FALSE),IFERROR(INDEX(O$269:O$305,MATCH($F221,$B$269:$B$305,0))/VLOOKUP($F221,$B$269:$BB$305,MATCH(LEFT(TRIM(O$6),FIND("~",SUBSTITUTE(O$6,"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221))*HLOOKUP(LEFT(TRIM(O$6),FIND("~",SUBSTITUTE(O$6," ","~",LEN(TRIM(O$6))-LEN(SUBSTITUTE(TRIM(O$6)," ",""))))-1)&amp;" Total",$B$6:$BB$305,ROW($A221)-5,FALSE))</f>
        <v>219840.13008000003</v>
      </c>
      <c r="P221" s="143">
        <f ca="1">IF(P$5&lt;&gt;"",HLOOKUP(P$5,Functionalization!$G$6:$R$305,ROW($A221)-5,FALSE),IFERROR(INDEX(P$269:P$305,MATCH($F221,$B$269:$B$305,0))/VLOOKUP($F221,$B$269:$BB$305,MATCH(LEFT(TRIM(P$6),FIND("~",SUBSTITUTE(P$6,"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221))*HLOOKUP(LEFT(TRIM(P$6),FIND("~",SUBSTITUTE(P$6," ","~",LEN(TRIM(P$6))-LEN(SUBSTITUTE(TRIM(P$6)," ",""))))-1)&amp;" Total",$B$6:$BB$305,ROW($A221)-5,FALSE))</f>
        <v>0</v>
      </c>
      <c r="Q221" s="143">
        <f ca="1">IF(Q$5&lt;&gt;"",HLOOKUP(Q$5,Functionalization!$G$6:$R$305,ROW($A221)-5,FALSE),IFERROR(INDEX(Q$269:Q$305,MATCH($F221,$B$269:$B$305,0))/VLOOKUP($F221,$B$269:$BB$305,MATCH(LEFT(TRIM(Q$6),FIND("~",SUBSTITUTE(Q$6,"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221))*HLOOKUP(LEFT(TRIM(Q$6),FIND("~",SUBSTITUTE(Q$6," ","~",LEN(TRIM(Q$6))-LEN(SUBSTITUTE(TRIM(Q$6)," ",""))))-1)&amp;" Total",$B$6:$BB$305,ROW($A221)-5,FALSE))</f>
        <v>0</v>
      </c>
      <c r="R221" s="143">
        <f ca="1">IF(R$5&lt;&gt;"",HLOOKUP(R$5,Functionalization!$G$6:$R$305,ROW($A221)-5,FALSE),IFERROR(INDEX(R$269:R$305,MATCH($F221,$B$269:$B$305,0))/VLOOKUP($F221,$B$269:$BB$305,MATCH(LEFT(TRIM(R$6),FIND("~",SUBSTITUTE(R$6,"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221))*HLOOKUP(LEFT(TRIM(R$6),FIND("~",SUBSTITUTE(R$6," ","~",LEN(TRIM(R$6))-LEN(SUBSTITUTE(TRIM(R$6)," ",""))))-1)&amp;" Total",$B$6:$BB$305,ROW($A221)-5,FALSE))</f>
        <v>219840.13008000003</v>
      </c>
      <c r="S221" s="143">
        <f ca="1">IF(S$5&lt;&gt;"",HLOOKUP(S$5,Functionalization!$G$6:$R$305,ROW($A221)-5,FALSE),IFERROR(INDEX(S$269:S$305,MATCH($F221,$B$269:$B$305,0))/VLOOKUP($F221,$B$269:$BB$305,MATCH(LEFT(TRIM(S$6),FIND("~",SUBSTITUTE(S$6,"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221))*HLOOKUP(LEFT(TRIM(S$6),FIND("~",SUBSTITUTE(S$6," ","~",LEN(TRIM(S$6))-LEN(SUBSTITUTE(TRIM(S$6)," ",""))))-1)&amp;" Total",$B$6:$BB$305,ROW($A221)-5,FALSE))</f>
        <v>0</v>
      </c>
      <c r="T221" s="143">
        <f ca="1">IF(T$5&lt;&gt;"",HLOOKUP(T$5,Functionalization!$G$6:$R$305,ROW($A221)-5,FALSE),IFERROR(INDEX(T$269:T$305,MATCH($F221,$B$269:$B$305,0))/VLOOKUP($F221,$B$269:$BB$305,MATCH(LEFT(TRIM(T$6),FIND("~",SUBSTITUTE(T$6,"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221))*HLOOKUP(LEFT(TRIM(T$6),FIND("~",SUBSTITUTE(T$6," ","~",LEN(TRIM(T$6))-LEN(SUBSTITUTE(TRIM(T$6)," ",""))))-1)&amp;" Total",$B$6:$BB$305,ROW($A221)-5,FALSE))</f>
        <v>0</v>
      </c>
      <c r="U221" s="143">
        <f ca="1">IF(U$5&lt;&gt;"",HLOOKUP(U$5,Functionalization!$G$6:$R$305,ROW($A221)-5,FALSE),IFERROR(INDEX(U$269:U$305,MATCH($F221,$B$269:$B$305,0))/VLOOKUP($F221,$B$269:$BB$305,MATCH(LEFT(TRIM(U$6),FIND("~",SUBSTITUTE(U$6,"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221))*HLOOKUP(LEFT(TRIM(U$6),FIND("~",SUBSTITUTE(U$6," ","~",LEN(TRIM(U$6))-LEN(SUBSTITUTE(TRIM(U$6)," ",""))))-1)&amp;" Total",$B$6:$BB$305,ROW($A221)-5,FALSE))</f>
        <v>0</v>
      </c>
      <c r="V221" s="143">
        <f ca="1">IF(V$5&lt;&gt;"",HLOOKUP(V$5,Functionalization!$G$6:$R$305,ROW($A221)-5,FALSE),IFERROR(INDEX(V$269:V$305,MATCH($F221,$B$269:$B$305,0))/VLOOKUP($F221,$B$269:$BB$305,MATCH(LEFT(TRIM(V$6),FIND("~",SUBSTITUTE(V$6,"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221))*HLOOKUP(LEFT(TRIM(V$6),FIND("~",SUBSTITUTE(V$6," ","~",LEN(TRIM(V$6))-LEN(SUBSTITUTE(TRIM(V$6)," ",""))))-1)&amp;" Total",$B$6:$BB$305,ROW($A221)-5,FALSE))</f>
        <v>0</v>
      </c>
      <c r="W221" s="143">
        <f ca="1">IF(W$5&lt;&gt;"",HLOOKUP(W$5,Functionalization!$G$6:$R$305,ROW($A221)-5,FALSE),IFERROR(INDEX(W$269:W$305,MATCH($F221,$B$269:$B$305,0))/VLOOKUP($F221,$B$269:$BB$305,MATCH(LEFT(TRIM(W$6),FIND("~",SUBSTITUTE(W$6,"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221))*HLOOKUP(LEFT(TRIM(W$6),FIND("~",SUBSTITUTE(W$6," ","~",LEN(TRIM(W$6))-LEN(SUBSTITUTE(TRIM(W$6)," ",""))))-1)&amp;" Total",$B$6:$BB$305,ROW($A221)-5,FALSE))</f>
        <v>0</v>
      </c>
      <c r="X221" s="143">
        <f ca="1">IF(X$5&lt;&gt;"",HLOOKUP(X$5,Functionalization!$G$6:$R$305,ROW($A221)-5,FALSE),IFERROR(INDEX(X$269:X$305,MATCH($F221,$B$269:$B$305,0))/VLOOKUP($F221,$B$269:$BB$305,MATCH(LEFT(TRIM(X$6),FIND("~",SUBSTITUTE(X$6,"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221))*HLOOKUP(LEFT(TRIM(X$6),FIND("~",SUBSTITUTE(X$6," ","~",LEN(TRIM(X$6))-LEN(SUBSTITUTE(TRIM(X$6)," ",""))))-1)&amp;" Total",$B$6:$BB$305,ROW($A221)-5,FALSE))</f>
        <v>0</v>
      </c>
      <c r="Y221" s="143">
        <f ca="1">IF(Y$5&lt;&gt;"",HLOOKUP(Y$5,Functionalization!$G$6:$R$305,ROW($A221)-5,FALSE),IFERROR(INDEX(Y$269:Y$305,MATCH($F221,$B$269:$B$305,0))/VLOOKUP($F221,$B$269:$BB$305,MATCH(LEFT(TRIM(Y$6),FIND("~",SUBSTITUTE(Y$6,"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221))*HLOOKUP(LEFT(TRIM(Y$6),FIND("~",SUBSTITUTE(Y$6," ","~",LEN(TRIM(Y$6))-LEN(SUBSTITUTE(TRIM(Y$6)," ",""))))-1)&amp;" Total",$B$6:$BB$305,ROW($A221)-5,FALSE))</f>
        <v>0</v>
      </c>
      <c r="Z221" s="143">
        <f ca="1">IF(Z$5&lt;&gt;"",HLOOKUP(Z$5,Functionalization!$G$6:$R$305,ROW($A221)-5,FALSE),IFERROR(INDEX(Z$269:Z$305,MATCH($F221,$B$269:$B$305,0))/VLOOKUP($F221,$B$269:$BB$305,MATCH(LEFT(TRIM(Z$6),FIND("~",SUBSTITUTE(Z$6,"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221))*HLOOKUP(LEFT(TRIM(Z$6),FIND("~",SUBSTITUTE(Z$6," ","~",LEN(TRIM(Z$6))-LEN(SUBSTITUTE(TRIM(Z$6)," ",""))))-1)&amp;" Total",$B$6:$BB$305,ROW($A221)-5,FALSE))</f>
        <v>0</v>
      </c>
      <c r="AA221" s="143">
        <f ca="1">IF(AA$5&lt;&gt;"",HLOOKUP(AA$5,Functionalization!$G$6:$R$305,ROW($A221)-5,FALSE),IFERROR(INDEX(AA$269:AA$305,MATCH($F221,$B$269:$B$305,0))/VLOOKUP($F221,$B$269:$BB$305,MATCH(LEFT(TRIM(AA$6),FIND("~",SUBSTITUTE(AA$6,"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221))*HLOOKUP(LEFT(TRIM(AA$6),FIND("~",SUBSTITUTE(AA$6," ","~",LEN(TRIM(AA$6))-LEN(SUBSTITUTE(TRIM(AA$6)," ",""))))-1)&amp;" Total",$B$6:$BB$305,ROW($A221)-5,FALSE))</f>
        <v>0</v>
      </c>
      <c r="AB221" s="143">
        <f ca="1">IF(AB$5&lt;&gt;"",HLOOKUP(AB$5,Functionalization!$G$6:$R$305,ROW($A221)-5,FALSE),IFERROR(INDEX(AB$269:AB$305,MATCH($F221,$B$269:$B$305,0))/VLOOKUP($F221,$B$269:$BB$305,MATCH(LEFT(TRIM(AB$6),FIND("~",SUBSTITUTE(AB$6,"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221))*HLOOKUP(LEFT(TRIM(AB$6),FIND("~",SUBSTITUTE(AB$6," ","~",LEN(TRIM(AB$6))-LEN(SUBSTITUTE(TRIM(AB$6)," ",""))))-1)&amp;" Total",$B$6:$BB$305,ROW($A221)-5,FALSE))</f>
        <v>0</v>
      </c>
      <c r="AC221" s="143">
        <f ca="1">IF(AC$5&lt;&gt;"",HLOOKUP(AC$5,Functionalization!$G$6:$R$305,ROW($A221)-5,FALSE),IFERROR(INDEX(AC$269:AC$305,MATCH($F221,$B$269:$B$305,0))/VLOOKUP($F221,$B$269:$BB$305,MATCH(LEFT(TRIM(AC$6),FIND("~",SUBSTITUTE(AC$6,"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221))*HLOOKUP(LEFT(TRIM(AC$6),FIND("~",SUBSTITUTE(AC$6," ","~",LEN(TRIM(AC$6))-LEN(SUBSTITUTE(TRIM(AC$6)," ",""))))-1)&amp;" Total",$B$6:$BB$305,ROW($A221)-5,FALSE))</f>
        <v>0</v>
      </c>
      <c r="AD221" s="143">
        <f ca="1">IF(AD$5&lt;&gt;"",HLOOKUP(AD$5,Functionalization!$G$6:$R$305,ROW($A221)-5,FALSE),IFERROR(INDEX(AD$269:AD$305,MATCH($F221,$B$269:$B$305,0))/VLOOKUP($F221,$B$269:$BB$305,MATCH(LEFT(TRIM(AD$6),FIND("~",SUBSTITUTE(AD$6,"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221))*HLOOKUP(LEFT(TRIM(AD$6),FIND("~",SUBSTITUTE(AD$6," ","~",LEN(TRIM(AD$6))-LEN(SUBSTITUTE(TRIM(AD$6)," ",""))))-1)&amp;" Total",$B$6:$BB$305,ROW($A221)-5,FALSE))</f>
        <v>0</v>
      </c>
      <c r="AE221" s="143">
        <f ca="1">IF(AE$5&lt;&gt;"",HLOOKUP(AE$5,Functionalization!$G$6:$R$305,ROW($A221)-5,FALSE),IFERROR(INDEX(AE$269:AE$305,MATCH($F221,$B$269:$B$305,0))/VLOOKUP($F221,$B$269:$BB$305,MATCH(LEFT(TRIM(AE$6),FIND("~",SUBSTITUTE(AE$6,"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221))*HLOOKUP(LEFT(TRIM(AE$6),FIND("~",SUBSTITUTE(AE$6," ","~",LEN(TRIM(AE$6))-LEN(SUBSTITUTE(TRIM(AE$6)," ",""))))-1)&amp;" Total",$B$6:$BB$305,ROW($A221)-5,FALSE))</f>
        <v>0</v>
      </c>
      <c r="AF221" s="143">
        <f ca="1">IF(AF$5&lt;&gt;"",HLOOKUP(AF$5,Functionalization!$G$6:$R$305,ROW($A221)-5,FALSE),IFERROR(INDEX(AF$269:AF$305,MATCH($F221,$B$269:$B$305,0))/VLOOKUP($F221,$B$269:$BB$305,MATCH(LEFT(TRIM(AF$6),FIND("~",SUBSTITUTE(AF$6,"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221))*HLOOKUP(LEFT(TRIM(AF$6),FIND("~",SUBSTITUTE(AF$6," ","~",LEN(TRIM(AF$6))-LEN(SUBSTITUTE(TRIM(AF$6)," ",""))))-1)&amp;" Total",$B$6:$BB$305,ROW($A221)-5,FALSE))</f>
        <v>0</v>
      </c>
      <c r="AG221" s="143">
        <f ca="1">IF(AG$5&lt;&gt;"",HLOOKUP(AG$5,Functionalization!$G$6:$R$305,ROW($A221)-5,FALSE),IFERROR(INDEX(AG$269:AG$305,MATCH($F221,$B$269:$B$305,0))/VLOOKUP($F221,$B$269:$BB$305,MATCH(LEFT(TRIM(AG$6),FIND("~",SUBSTITUTE(AG$6,"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221))*HLOOKUP(LEFT(TRIM(AG$6),FIND("~",SUBSTITUTE(AG$6," ","~",LEN(TRIM(AG$6))-LEN(SUBSTITUTE(TRIM(AG$6)," ",""))))-1)&amp;" Total",$B$6:$BB$305,ROW($A221)-5,FALSE))</f>
        <v>0</v>
      </c>
      <c r="AH221" s="143">
        <f ca="1">IF(AH$5&lt;&gt;"",HLOOKUP(AH$5,Functionalization!$G$6:$R$305,ROW($A221)-5,FALSE),IFERROR(INDEX(AH$269:AH$305,MATCH($F221,$B$269:$B$305,0))/VLOOKUP($F221,$B$269:$BB$305,MATCH(LEFT(TRIM(AH$6),FIND("~",SUBSTITUTE(AH$6,"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221))*HLOOKUP(LEFT(TRIM(AH$6),FIND("~",SUBSTITUTE(AH$6," ","~",LEN(TRIM(AH$6))-LEN(SUBSTITUTE(TRIM(AH$6)," ",""))))-1)&amp;" Total",$B$6:$BB$305,ROW($A221)-5,FALSE))</f>
        <v>0</v>
      </c>
      <c r="AI221" s="143">
        <f ca="1">IF(AI$5&lt;&gt;"",HLOOKUP(AI$5,Functionalization!$G$6:$R$305,ROW($A221)-5,FALSE),IFERROR(INDEX(AI$269:AI$305,MATCH($F221,$B$269:$B$305,0))/VLOOKUP($F221,$B$269:$BB$305,MATCH(LEFT(TRIM(AI$6),FIND("~",SUBSTITUTE(AI$6,"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221))*HLOOKUP(LEFT(TRIM(AI$6),FIND("~",SUBSTITUTE(AI$6," ","~",LEN(TRIM(AI$6))-LEN(SUBSTITUTE(TRIM(AI$6)," ",""))))-1)&amp;" Total",$B$6:$BB$305,ROW($A221)-5,FALSE))</f>
        <v>0</v>
      </c>
      <c r="AJ221" s="143">
        <f ca="1">IF(AJ$5&lt;&gt;"",HLOOKUP(AJ$5,Functionalization!$G$6:$R$305,ROW($A221)-5,FALSE),IFERROR(INDEX(AJ$269:AJ$305,MATCH($F221,$B$269:$B$305,0))/VLOOKUP($F221,$B$269:$BB$305,MATCH(LEFT(TRIM(AJ$6),FIND("~",SUBSTITUTE(AJ$6,"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221))*HLOOKUP(LEFT(TRIM(AJ$6),FIND("~",SUBSTITUTE(AJ$6," ","~",LEN(TRIM(AJ$6))-LEN(SUBSTITUTE(TRIM(AJ$6)," ",""))))-1)&amp;" Total",$B$6:$BB$305,ROW($A221)-5,FALSE))</f>
        <v>0</v>
      </c>
      <c r="AK221" s="143">
        <f ca="1">IF(AK$5&lt;&gt;"",HLOOKUP(AK$5,Functionalization!$G$6:$R$305,ROW($A221)-5,FALSE),IFERROR(INDEX(AK$269:AK$305,MATCH($F221,$B$269:$B$305,0))/VLOOKUP($F221,$B$269:$BB$305,MATCH(LEFT(TRIM(AK$6),FIND("~",SUBSTITUTE(AK$6,"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221))*HLOOKUP(LEFT(TRIM(AK$6),FIND("~",SUBSTITUTE(AK$6," ","~",LEN(TRIM(AK$6))-LEN(SUBSTITUTE(TRIM(AK$6)," ",""))))-1)&amp;" Total",$B$6:$BB$305,ROW($A221)-5,FALSE))</f>
        <v>0</v>
      </c>
      <c r="AL221" s="143">
        <f ca="1">IF(AL$5&lt;&gt;"",HLOOKUP(AL$5,Functionalization!$G$6:$R$305,ROW($A221)-5,FALSE),IFERROR(INDEX(AL$269:AL$305,MATCH($F221,$B$269:$B$305,0))/VLOOKUP($F221,$B$269:$BB$305,MATCH(LEFT(TRIM(AL$6),FIND("~",SUBSTITUTE(AL$6,"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221))*HLOOKUP(LEFT(TRIM(AL$6),FIND("~",SUBSTITUTE(AL$6," ","~",LEN(TRIM(AL$6))-LEN(SUBSTITUTE(TRIM(AL$6)," ",""))))-1)&amp;" Total",$B$6:$BB$305,ROW($A221)-5,FALSE))</f>
        <v>0</v>
      </c>
      <c r="AM221" s="143">
        <f ca="1">IF(AM$5&lt;&gt;"",HLOOKUP(AM$5,Functionalization!$G$6:$R$305,ROW($A221)-5,FALSE),IFERROR(INDEX(AM$269:AM$305,MATCH($F221,$B$269:$B$305,0))/VLOOKUP($F221,$B$269:$BB$305,MATCH(LEFT(TRIM(AM$6),FIND("~",SUBSTITUTE(AM$6,"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221))*HLOOKUP(LEFT(TRIM(AM$6),FIND("~",SUBSTITUTE(AM$6," ","~",LEN(TRIM(AM$6))-LEN(SUBSTITUTE(TRIM(AM$6)," ",""))))-1)&amp;" Total",$B$6:$BB$305,ROW($A221)-5,FALSE))</f>
        <v>0</v>
      </c>
      <c r="AN221" s="143">
        <f ca="1">IF(AN$5&lt;&gt;"",HLOOKUP(AN$5,Functionalization!$G$6:$R$305,ROW($A221)-5,FALSE),IFERROR(INDEX(AN$269:AN$305,MATCH($F221,$B$269:$B$305,0))/VLOOKUP($F221,$B$269:$BB$305,MATCH(LEFT(TRIM(AN$6),FIND("~",SUBSTITUTE(AN$6,"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221))*HLOOKUP(LEFT(TRIM(AN$6),FIND("~",SUBSTITUTE(AN$6," ","~",LEN(TRIM(AN$6))-LEN(SUBSTITUTE(TRIM(AN$6)," ",""))))-1)&amp;" Total",$B$6:$BB$305,ROW($A221)-5,FALSE))</f>
        <v>0</v>
      </c>
      <c r="AO221" s="143">
        <f ca="1">IF(AO$5&lt;&gt;"",HLOOKUP(AO$5,Functionalization!$G$6:$R$305,ROW($A221)-5,FALSE),IFERROR(INDEX(AO$269:AO$305,MATCH($F221,$B$269:$B$305,0))/VLOOKUP($F221,$B$269:$BB$305,MATCH(LEFT(TRIM(AO$6),FIND("~",SUBSTITUTE(AO$6,"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221))*HLOOKUP(LEFT(TRIM(AO$6),FIND("~",SUBSTITUTE(AO$6," ","~",LEN(TRIM(AO$6))-LEN(SUBSTITUTE(TRIM(AO$6)," ",""))))-1)&amp;" Total",$B$6:$BB$305,ROW($A221)-5,FALSE))</f>
        <v>0</v>
      </c>
      <c r="AP221" s="143">
        <f ca="1">IF(AP$5&lt;&gt;"",HLOOKUP(AP$5,Functionalization!$G$6:$R$305,ROW($A221)-5,FALSE),IFERROR(INDEX(AP$269:AP$305,MATCH($F221,$B$269:$B$305,0))/VLOOKUP($F221,$B$269:$BB$305,MATCH(LEFT(TRIM(AP$6),FIND("~",SUBSTITUTE(AP$6,"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221))*HLOOKUP(LEFT(TRIM(AP$6),FIND("~",SUBSTITUTE(AP$6," ","~",LEN(TRIM(AP$6))-LEN(SUBSTITUTE(TRIM(AP$6)," ",""))))-1)&amp;" Total",$B$6:$BB$305,ROW($A221)-5,FALSE))</f>
        <v>0</v>
      </c>
      <c r="AQ221" s="143">
        <f ca="1">IF(AQ$5&lt;&gt;"",HLOOKUP(AQ$5,Functionalization!$G$6:$R$305,ROW($A221)-5,FALSE),IFERROR(INDEX(AQ$269:AQ$305,MATCH($F221,$B$269:$B$305,0))/VLOOKUP($F221,$B$269:$BB$305,MATCH(LEFT(TRIM(AQ$6),FIND("~",SUBSTITUTE(AQ$6,"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221))*HLOOKUP(LEFT(TRIM(AQ$6),FIND("~",SUBSTITUTE(AQ$6," ","~",LEN(TRIM(AQ$6))-LEN(SUBSTITUTE(TRIM(AQ$6)," ",""))))-1)&amp;" Total",$B$6:$BB$305,ROW($A221)-5,FALSE))</f>
        <v>0</v>
      </c>
      <c r="AR221" s="143">
        <f ca="1">IF(AR$5&lt;&gt;"",HLOOKUP(AR$5,Functionalization!$G$6:$R$305,ROW($A221)-5,FALSE),IFERROR(INDEX(AR$269:AR$305,MATCH($F221,$B$269:$B$305,0))/VLOOKUP($F221,$B$269:$BB$305,MATCH(LEFT(TRIM(AR$6),FIND("~",SUBSTITUTE(AR$6,"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221))*HLOOKUP(LEFT(TRIM(AR$6),FIND("~",SUBSTITUTE(AR$6," ","~",LEN(TRIM(AR$6))-LEN(SUBSTITUTE(TRIM(AR$6)," ",""))))-1)&amp;" Total",$B$6:$BB$305,ROW($A221)-5,FALSE))</f>
        <v>0</v>
      </c>
      <c r="AS221" s="143">
        <f ca="1">IF(AS$5&lt;&gt;"",HLOOKUP(AS$5,Functionalization!$G$6:$R$305,ROW($A221)-5,FALSE),IFERROR(INDEX(AS$269:AS$305,MATCH($F221,$B$269:$B$305,0))/VLOOKUP($F221,$B$269:$BB$305,MATCH(LEFT(TRIM(AS$6),FIND("~",SUBSTITUTE(AS$6,"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221))*HLOOKUP(LEFT(TRIM(AS$6),FIND("~",SUBSTITUTE(AS$6," ","~",LEN(TRIM(AS$6))-LEN(SUBSTITUTE(TRIM(AS$6)," ",""))))-1)&amp;" Total",$B$6:$BB$305,ROW($A221)-5,FALSE))</f>
        <v>0</v>
      </c>
      <c r="AT221" s="143">
        <f ca="1">IF(AT$5&lt;&gt;"",HLOOKUP(AT$5,Functionalization!$G$6:$R$305,ROW($A221)-5,FALSE),IFERROR(INDEX(AT$269:AT$305,MATCH($F221,$B$269:$B$305,0))/VLOOKUP($F221,$B$269:$BB$305,MATCH(LEFT(TRIM(AT$6),FIND("~",SUBSTITUTE(AT$6,"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221))*HLOOKUP(LEFT(TRIM(AT$6),FIND("~",SUBSTITUTE(AT$6," ","~",LEN(TRIM(AT$6))-LEN(SUBSTITUTE(TRIM(AT$6)," ",""))))-1)&amp;" Total",$B$6:$BB$305,ROW($A221)-5,FALSE))</f>
        <v>0</v>
      </c>
      <c r="AU221" s="143">
        <f ca="1">IF(AU$5&lt;&gt;"",HLOOKUP(AU$5,Functionalization!$G$6:$R$305,ROW($A221)-5,FALSE),IFERROR(INDEX(AU$269:AU$305,MATCH($F221,$B$269:$B$305,0))/VLOOKUP($F221,$B$269:$BB$305,MATCH(LEFT(TRIM(AU$6),FIND("~",SUBSTITUTE(AU$6,"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221))*HLOOKUP(LEFT(TRIM(AU$6),FIND("~",SUBSTITUTE(AU$6," ","~",LEN(TRIM(AU$6))-LEN(SUBSTITUTE(TRIM(AU$6)," ",""))))-1)&amp;" Total",$B$6:$BB$305,ROW($A221)-5,FALSE))</f>
        <v>0</v>
      </c>
      <c r="AV221" s="143">
        <f ca="1">IF(AV$5&lt;&gt;"",HLOOKUP(AV$5,Functionalization!$G$6:$R$305,ROW($A221)-5,FALSE),IFERROR(INDEX(AV$269:AV$305,MATCH($F221,$B$269:$B$305,0))/VLOOKUP($F221,$B$269:$BB$305,MATCH(LEFT(TRIM(AV$6),FIND("~",SUBSTITUTE(AV$6,"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221))*HLOOKUP(LEFT(TRIM(AV$6),FIND("~",SUBSTITUTE(AV$6," ","~",LEN(TRIM(AV$6))-LEN(SUBSTITUTE(TRIM(AV$6)," ",""))))-1)&amp;" Total",$B$6:$BB$305,ROW($A221)-5,FALSE))</f>
        <v>0</v>
      </c>
      <c r="AW221" s="143">
        <f ca="1">IF(AW$5&lt;&gt;"",HLOOKUP(AW$5,Functionalization!$G$6:$R$305,ROW($A221)-5,FALSE),IFERROR(INDEX(AW$269:AW$305,MATCH($F221,$B$269:$B$305,0))/VLOOKUP($F221,$B$269:$BB$305,MATCH(LEFT(TRIM(AW$6),FIND("~",SUBSTITUTE(AW$6,"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221))*HLOOKUP(LEFT(TRIM(AW$6),FIND("~",SUBSTITUTE(AW$6," ","~",LEN(TRIM(AW$6))-LEN(SUBSTITUTE(TRIM(AW$6)," ",""))))-1)&amp;" Total",$B$6:$BB$305,ROW($A221)-5,FALSE))</f>
        <v>0</v>
      </c>
      <c r="AX221" s="143">
        <f ca="1">IF(AX$5&lt;&gt;"",HLOOKUP(AX$5,Functionalization!$G$6:$R$305,ROW($A221)-5,FALSE),IFERROR(INDEX(AX$269:AX$305,MATCH($F221,$B$269:$B$305,0))/VLOOKUP($F221,$B$269:$BB$305,MATCH(LEFT(TRIM(AX$6),FIND("~",SUBSTITUTE(AX$6,"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221))*HLOOKUP(LEFT(TRIM(AX$6),FIND("~",SUBSTITUTE(AX$6," ","~",LEN(TRIM(AX$6))-LEN(SUBSTITUTE(TRIM(AX$6)," ",""))))-1)&amp;" Total",$B$6:$BB$305,ROW($A221)-5,FALSE))</f>
        <v>0</v>
      </c>
      <c r="AY221" s="143">
        <f ca="1">IF(AY$5&lt;&gt;"",HLOOKUP(AY$5,Functionalization!$G$6:$R$305,ROW($A221)-5,FALSE),IFERROR(INDEX(AY$269:AY$305,MATCH($F221,$B$269:$B$305,0))/VLOOKUP($F221,$B$269:$BB$305,MATCH(LEFT(TRIM(AY$6),FIND("~",SUBSTITUTE(AY$6,"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221))*HLOOKUP(LEFT(TRIM(AY$6),FIND("~",SUBSTITUTE(AY$6," ","~",LEN(TRIM(AY$6))-LEN(SUBSTITUTE(TRIM(AY$6)," ",""))))-1)&amp;" Total",$B$6:$BB$305,ROW($A221)-5,FALSE))</f>
        <v>0</v>
      </c>
      <c r="AZ221" s="143">
        <f ca="1">IF(AZ$5&lt;&gt;"",HLOOKUP(AZ$5,Functionalization!$G$6:$R$305,ROW($A221)-5,FALSE),IFERROR(INDEX(AZ$269:AZ$305,MATCH($F221,$B$269:$B$305,0))/VLOOKUP($F221,$B$269:$BB$305,MATCH(LEFT(TRIM(AZ$6),FIND("~",SUBSTITUTE(AZ$6,"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221))*HLOOKUP(LEFT(TRIM(AZ$6),FIND("~",SUBSTITUTE(AZ$6," ","~",LEN(TRIM(AZ$6))-LEN(SUBSTITUTE(TRIM(AZ$6)," ",""))))-1)&amp;" Total",$B$6:$BB$305,ROW($A221)-5,FALSE))</f>
        <v>0</v>
      </c>
      <c r="BA221" s="143">
        <f ca="1">IF(BA$5&lt;&gt;"",HLOOKUP(BA$5,Functionalization!$G$6:$R$305,ROW($A221)-5,FALSE),IFERROR(INDEX(BA$269:BA$305,MATCH($F221,$B$269:$B$305,0))/VLOOKUP($F221,$B$269:$BB$305,MATCH(LEFT(TRIM(BA$6),FIND("~",SUBSTITUTE(BA$6,"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221))*HLOOKUP(LEFT(TRIM(BA$6),FIND("~",SUBSTITUTE(BA$6," ","~",LEN(TRIM(BA$6))-LEN(SUBSTITUTE(TRIM(BA$6)," ",""))))-1)&amp;" Total",$B$6:$BB$305,ROW($A221)-5,FALSE))</f>
        <v>0</v>
      </c>
      <c r="BB221" s="143">
        <f ca="1">IF(BB$5&lt;&gt;"",HLOOKUP(BB$5,Functionalization!$G$6:$R$305,ROW($A221)-5,FALSE),IFERROR(INDEX(BB$269:BB$305,MATCH($F221,$B$269:$B$305,0))/VLOOKUP($F221,$B$269:$BB$305,MATCH(LEFT(TRIM(BB$6),FIND("~",SUBSTITUTE(BB$6,"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221))*HLOOKUP(LEFT(TRIM(BB$6),FIND("~",SUBSTITUTE(BB$6," ","~",LEN(TRIM(BB$6))-LEN(SUBSTITUTE(TRIM(BB$6)," ",""))))-1)&amp;" Total",$B$6:$BB$305,ROW($A221)-5,FALSE))</f>
        <v>0</v>
      </c>
      <c r="BD221" s="79">
        <f ca="1">IFERROR(IF(SUMIF($G$6:$BB$6,BD$6&amp;" Total",$G221:$BB221)-(SUMIF($G$6:$BB$6,BD$6&amp;" "&amp;'Input-Func_Class'!$D$22,$G221:$BB221)+IFERROR(SUMIF($G$6:$BB$6,BD$6&amp;" "&amp;'Input-Func_Class'!$E$22,$G221:$BB221),SUMIF($G$6:$BB$6,BD$6&amp;" "&amp;'Input-Func_Class'!$B$24,$G221:$BB221))+SUMIF($G$6:$BB$6,BD$6&amp;" "&amp;'Input-Func_Class'!$F$22,$G221:$BB221))&lt;Check_Limit,0,1),1)</f>
        <v>0</v>
      </c>
      <c r="BE221" s="79">
        <f ca="1">IFERROR(IF(SUMIF($G$6:$BB$6,BE$6&amp;" Total",$G221:$BB221)-(SUMIF($G$6:$BB$6,BE$6&amp;" "&amp;'Input-Func_Class'!$D$22,$G221:$BB221)+IFERROR(SUMIF($G$6:$BB$6,BE$6&amp;" "&amp;'Input-Func_Class'!$E$22,$G221:$BB221),SUMIF($G$6:$BB$6,BE$6&amp;" "&amp;'Input-Func_Class'!$B$24,$G221:$BB221))+SUMIF($G$6:$BB$6,BE$6&amp;" "&amp;'Input-Func_Class'!$F$22,$G221:$BB221))&lt;Check_Limit,0,1),1)</f>
        <v>0</v>
      </c>
      <c r="BF221" s="79">
        <f ca="1">IFERROR(IF(SUMIF($G$6:$BB$6,BF$6&amp;" Total",$G221:$BB221)-(SUMIF($G$6:$BB$6,BF$6&amp;" "&amp;'Input-Func_Class'!$D$22,$G221:$BB221)+IFERROR(SUMIF($G$6:$BB$6,BF$6&amp;" "&amp;'Input-Func_Class'!$E$22,$G221:$BB221),SUMIF($G$6:$BB$6,BF$6&amp;" "&amp;'Input-Func_Class'!$B$24,$G221:$BB221))+SUMIF($G$6:$BB$6,BF$6&amp;" "&amp;'Input-Func_Class'!$F$22,$G221:$BB221))&lt;Check_Limit,0,1),1)</f>
        <v>0</v>
      </c>
      <c r="BG221" s="79">
        <f ca="1">IFERROR(IF(SUMIF($G$6:$BB$6,BG$6&amp;" Total",$G221:$BB221)-(SUMIF($G$6:$BB$6,BG$6&amp;" "&amp;'Input-Func_Class'!$D$22,$G221:$BB221)+IFERROR(SUMIF($G$6:$BB$6,BG$6&amp;" "&amp;'Input-Func_Class'!$E$22,$G221:$BB221),SUMIF($G$6:$BB$6,BG$6&amp;" "&amp;'Input-Func_Class'!$B$24,$G221:$BB221))+SUMIF($G$6:$BB$6,BG$6&amp;" "&amp;'Input-Func_Class'!$F$22,$G221:$BB221))&lt;Check_Limit,0,1),1)</f>
        <v>0</v>
      </c>
      <c r="BH221" s="79">
        <f ca="1">IFERROR(IF(SUMIF($G$6:$BB$6,BH$6&amp;" Total",$G221:$BB221)-(SUMIF($G$6:$BB$6,BH$6&amp;" "&amp;'Input-Func_Class'!$D$22,$G221:$BB221)+IFERROR(SUMIF($G$6:$BB$6,BH$6&amp;" "&amp;'Input-Func_Class'!$E$22,$G221:$BB221),SUMIF($G$6:$BB$6,BH$6&amp;" "&amp;'Input-Func_Class'!$B$24,$G221:$BB221))+SUMIF($G$6:$BB$6,BH$6&amp;" "&amp;'Input-Func_Class'!$F$22,$G221:$BB221))&lt;Check_Limit,0,1),1)</f>
        <v>0</v>
      </c>
      <c r="BI221" s="79">
        <f ca="1">IFERROR(IF(SUMIF($G$6:$BB$6,BI$6&amp;" Total",$G221:$BB221)-(SUMIF($G$6:$BB$6,BI$6&amp;" "&amp;'Input-Func_Class'!$D$22,$G221:$BB221)+IFERROR(SUMIF($G$6:$BB$6,BI$6&amp;" "&amp;'Input-Func_Class'!$E$22,$G221:$BB221),SUMIF($G$6:$BB$6,BI$6&amp;" "&amp;'Input-Func_Class'!$B$24,$G221:$BB221))+SUMIF($G$6:$BB$6,BI$6&amp;" "&amp;'Input-Func_Class'!$F$22,$G221:$BB221))&lt;Check_Limit,0,1),1)</f>
        <v>0</v>
      </c>
      <c r="BJ221" s="79">
        <f ca="1">IFERROR(IF(SUMIF($G$6:$BB$6,BJ$6&amp;" Total",$G221:$BB221)-(SUMIF($G$6:$BB$6,BJ$6&amp;" "&amp;'Input-Func_Class'!$D$22,$G221:$BB221)+IFERROR(SUMIF($G$6:$BB$6,BJ$6&amp;" "&amp;'Input-Func_Class'!$E$22,$G221:$BB221),SUMIF($G$6:$BB$6,BJ$6&amp;" "&amp;'Input-Func_Class'!$B$24,$G221:$BB221))+SUMIF($G$6:$BB$6,BJ$6&amp;" "&amp;'Input-Func_Class'!$F$22,$G221:$BB221))&lt;Check_Limit,0,1),1)</f>
        <v>0</v>
      </c>
      <c r="BK221" s="79">
        <f ca="1">IFERROR(IF(SUMIF($G$6:$BB$6,BK$6&amp;" Total",$G221:$BB221)-(SUMIF($G$6:$BB$6,BK$6&amp;" "&amp;'Input-Func_Class'!$D$22,$G221:$BB221)+IFERROR(SUMIF($G$6:$BB$6,BK$6&amp;" "&amp;'Input-Func_Class'!$E$22,$G221:$BB221),SUMIF($G$6:$BB$6,BK$6&amp;" "&amp;'Input-Func_Class'!$B$24,$G221:$BB221))+SUMIF($G$6:$BB$6,BK$6&amp;" "&amp;'Input-Func_Class'!$F$22,$G221:$BB221))&lt;Check_Limit,0,1),1)</f>
        <v>0</v>
      </c>
      <c r="BL221" s="79">
        <f ca="1">IFERROR(IF(SUMIF($G$6:$BB$6,BL$6&amp;" Total",$G221:$BB221)-(SUMIF($G$6:$BB$6,BL$6&amp;" "&amp;'Input-Func_Class'!$D$22,$G221:$BB221)+IFERROR(SUMIF($G$6:$BB$6,BL$6&amp;" "&amp;'Input-Func_Class'!$E$22,$G221:$BB221),SUMIF($G$6:$BB$6,BL$6&amp;" "&amp;'Input-Func_Class'!$B$24,$G221:$BB221))+SUMIF($G$6:$BB$6,BL$6&amp;" "&amp;'Input-Func_Class'!$F$22,$G221:$BB221))&lt;Check_Limit,0,1),1)</f>
        <v>0</v>
      </c>
      <c r="BM221" s="79">
        <f ca="1">IFERROR(IF(SUMIF($G$6:$BB$6,BM$6&amp;" Total",$G221:$BB221)-(SUMIF($G$6:$BB$6,BM$6&amp;" "&amp;'Input-Func_Class'!$D$22,$G221:$BB221)+IFERROR(SUMIF($G$6:$BB$6,BM$6&amp;" "&amp;'Input-Func_Class'!$E$22,$G221:$BB221),SUMIF($G$6:$BB$6,BM$6&amp;" "&amp;'Input-Func_Class'!$B$24,$G221:$BB221))+SUMIF($G$6:$BB$6,BM$6&amp;" "&amp;'Input-Func_Class'!$F$22,$G221:$BB221))&lt;Check_Limit,0,1),1)</f>
        <v>0</v>
      </c>
      <c r="BN221" s="79">
        <f ca="1">IFERROR(IF(SUMIF($G$6:$BB$6,BN$6&amp;" Total",$G221:$BB221)-(SUMIF($G$6:$BB$6,BN$6&amp;" "&amp;'Input-Func_Class'!$D$22,$G221:$BB221)+IFERROR(SUMIF($G$6:$BB$6,BN$6&amp;" "&amp;'Input-Func_Class'!$E$22,$G221:$BB221),SUMIF($G$6:$BB$6,BN$6&amp;" "&amp;'Input-Func_Class'!$B$24,$G221:$BB221))+SUMIF($G$6:$BB$6,BN$6&amp;" "&amp;'Input-Func_Class'!$F$22,$G221:$BB221))&lt;Check_Limit,0,1),1)</f>
        <v>0</v>
      </c>
      <c r="BO221" s="79">
        <f ca="1">IFERROR(IF(SUMIF($G$6:$BB$6,BO$6&amp;" Total",$G221:$BB221)-(SUMIF($G$6:$BB$6,BO$6&amp;" "&amp;'Input-Func_Class'!$D$22,$G221:$BB221)+IFERROR(SUMIF($G$6:$BB$6,BO$6&amp;" "&amp;'Input-Func_Class'!$E$22,$G221:$BB221),SUMIF($G$6:$BB$6,BO$6&amp;" "&amp;'Input-Func_Class'!$B$24,$G221:$BB221))+SUMIF($G$6:$BB$6,BO$6&amp;" "&amp;'Input-Func_Class'!$F$22,$G221:$BB221))&lt;Check_Limit,0,1),1)</f>
        <v>0</v>
      </c>
    </row>
    <row r="222" spans="1:67" outlineLevel="1">
      <c r="A222" s="113">
        <f>IF(ISBLANK('Input-Accounts'!A222),"",'Input-Accounts'!A222)</f>
        <v>191</v>
      </c>
      <c r="B222" s="17" t="str">
        <f>IF(ISBLANK('Input-Accounts'!B222),"",'Input-Accounts'!B222)</f>
        <v>Industrial M &amp; R Station Equipment</v>
      </c>
      <c r="C222" s="113">
        <f>IF(ISBLANK('Input-Accounts'!C222),"",'Input-Accounts'!C222)</f>
        <v>385</v>
      </c>
      <c r="D222" s="143">
        <f>Functionalization!$D222</f>
        <v>180282.83335000003</v>
      </c>
      <c r="E222" s="143">
        <f t="shared" ca="1" si="52"/>
        <v>0</v>
      </c>
      <c r="F222" s="89" t="str">
        <f>IF($D222=0,"-",IF('Input-Accounts'!$E222&lt;&gt;0,'Input-Accounts'!$E222,'Input-Accounts'!$G222))</f>
        <v>CUSTOMER</v>
      </c>
      <c r="G222" s="143">
        <f ca="1">IF(G$5&lt;&gt;"",HLOOKUP(G$5,Functionalization!$G$6:$R$305,ROW($A222)-5,FALSE),IFERROR(INDEX(G$269:G$305,MATCH($F222,$B$269:$B$305,0))/VLOOKUP($F222,$B$269:$BB$305,MATCH(LEFT(TRIM(G$6),FIND("~",SUBSTITUTE(G$6,"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222))*HLOOKUP(LEFT(TRIM(G$6),FIND("~",SUBSTITUTE(G$6," ","~",LEN(TRIM(G$6))-LEN(SUBSTITUTE(TRIM(G$6)," ",""))))-1)&amp;" Total",$B$6:$BB$305,ROW($A222)-5,FALSE))</f>
        <v>0</v>
      </c>
      <c r="H222" s="143">
        <f ca="1">IF(H$5&lt;&gt;"",HLOOKUP(H$5,Functionalization!$G$6:$R$305,ROW($A222)-5,FALSE),IFERROR(INDEX(H$269:H$305,MATCH($F222,$B$269:$B$305,0))/VLOOKUP($F222,$B$269:$BB$305,MATCH(LEFT(TRIM(H$6),FIND("~",SUBSTITUTE(H$6,"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222))*HLOOKUP(LEFT(TRIM(H$6),FIND("~",SUBSTITUTE(H$6," ","~",LEN(TRIM(H$6))-LEN(SUBSTITUTE(TRIM(H$6)," ",""))))-1)&amp;" Total",$B$6:$BB$305,ROW($A222)-5,FALSE))</f>
        <v>0</v>
      </c>
      <c r="I222" s="143">
        <f ca="1">IF(I$5&lt;&gt;"",HLOOKUP(I$5,Functionalization!$G$6:$R$305,ROW($A222)-5,FALSE),IFERROR(INDEX(I$269:I$305,MATCH($F222,$B$269:$B$305,0))/VLOOKUP($F222,$B$269:$BB$305,MATCH(LEFT(TRIM(I$6),FIND("~",SUBSTITUTE(I$6,"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222))*HLOOKUP(LEFT(TRIM(I$6),FIND("~",SUBSTITUTE(I$6," ","~",LEN(TRIM(I$6))-LEN(SUBSTITUTE(TRIM(I$6)," ",""))))-1)&amp;" Total",$B$6:$BB$305,ROW($A222)-5,FALSE))</f>
        <v>0</v>
      </c>
      <c r="J222" s="143">
        <f ca="1">IF(J$5&lt;&gt;"",HLOOKUP(J$5,Functionalization!$G$6:$R$305,ROW($A222)-5,FALSE),IFERROR(INDEX(J$269:J$305,MATCH($F222,$B$269:$B$305,0))/VLOOKUP($F222,$B$269:$BB$305,MATCH(LEFT(TRIM(J$6),FIND("~",SUBSTITUTE(J$6,"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222))*HLOOKUP(LEFT(TRIM(J$6),FIND("~",SUBSTITUTE(J$6," ","~",LEN(TRIM(J$6))-LEN(SUBSTITUTE(TRIM(J$6)," ",""))))-1)&amp;" Total",$B$6:$BB$305,ROW($A222)-5,FALSE))</f>
        <v>0</v>
      </c>
      <c r="K222" s="143">
        <f ca="1">IF(K$5&lt;&gt;"",HLOOKUP(K$5,Functionalization!$G$6:$R$305,ROW($A222)-5,FALSE),IFERROR(INDEX(K$269:K$305,MATCH($F222,$B$269:$B$305,0))/VLOOKUP($F222,$B$269:$BB$305,MATCH(LEFT(TRIM(K$6),FIND("~",SUBSTITUTE(K$6,"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222))*HLOOKUP(LEFT(TRIM(K$6),FIND("~",SUBSTITUTE(K$6," ","~",LEN(TRIM(K$6))-LEN(SUBSTITUTE(TRIM(K$6)," ",""))))-1)&amp;" Total",$B$6:$BB$305,ROW($A222)-5,FALSE))</f>
        <v>0</v>
      </c>
      <c r="L222" s="143">
        <f ca="1">IF(L$5&lt;&gt;"",HLOOKUP(L$5,Functionalization!$G$6:$R$305,ROW($A222)-5,FALSE),IFERROR(INDEX(L$269:L$305,MATCH($F222,$B$269:$B$305,0))/VLOOKUP($F222,$B$269:$BB$305,MATCH(LEFT(TRIM(L$6),FIND("~",SUBSTITUTE(L$6,"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222))*HLOOKUP(LEFT(TRIM(L$6),FIND("~",SUBSTITUTE(L$6," ","~",LEN(TRIM(L$6))-LEN(SUBSTITUTE(TRIM(L$6)," ",""))))-1)&amp;" Total",$B$6:$BB$305,ROW($A222)-5,FALSE))</f>
        <v>0</v>
      </c>
      <c r="M222" s="143">
        <f ca="1">IF(M$5&lt;&gt;"",HLOOKUP(M$5,Functionalization!$G$6:$R$305,ROW($A222)-5,FALSE),IFERROR(INDEX(M$269:M$305,MATCH($F222,$B$269:$B$305,0))/VLOOKUP($F222,$B$269:$BB$305,MATCH(LEFT(TRIM(M$6),FIND("~",SUBSTITUTE(M$6,"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222))*HLOOKUP(LEFT(TRIM(M$6),FIND("~",SUBSTITUTE(M$6," ","~",LEN(TRIM(M$6))-LEN(SUBSTITUTE(TRIM(M$6)," ",""))))-1)&amp;" Total",$B$6:$BB$305,ROW($A222)-5,FALSE))</f>
        <v>0</v>
      </c>
      <c r="N222" s="143">
        <f ca="1">IF(N$5&lt;&gt;"",HLOOKUP(N$5,Functionalization!$G$6:$R$305,ROW($A222)-5,FALSE),IFERROR(INDEX(N$269:N$305,MATCH($F222,$B$269:$B$305,0))/VLOOKUP($F222,$B$269:$BB$305,MATCH(LEFT(TRIM(N$6),FIND("~",SUBSTITUTE(N$6,"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222))*HLOOKUP(LEFT(TRIM(N$6),FIND("~",SUBSTITUTE(N$6," ","~",LEN(TRIM(N$6))-LEN(SUBSTITUTE(TRIM(N$6)," ",""))))-1)&amp;" Total",$B$6:$BB$305,ROW($A222)-5,FALSE))</f>
        <v>0</v>
      </c>
      <c r="O222" s="143">
        <f ca="1">IF(O$5&lt;&gt;"",HLOOKUP(O$5,Functionalization!$G$6:$R$305,ROW($A222)-5,FALSE),IFERROR(INDEX(O$269:O$305,MATCH($F222,$B$269:$B$305,0))/VLOOKUP($F222,$B$269:$BB$305,MATCH(LEFT(TRIM(O$6),FIND("~",SUBSTITUTE(O$6,"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222))*HLOOKUP(LEFT(TRIM(O$6),FIND("~",SUBSTITUTE(O$6," ","~",LEN(TRIM(O$6))-LEN(SUBSTITUTE(TRIM(O$6)," ",""))))-1)&amp;" Total",$B$6:$BB$305,ROW($A222)-5,FALSE))</f>
        <v>180282.83335000003</v>
      </c>
      <c r="P222" s="143">
        <f ca="1">IF(P$5&lt;&gt;"",HLOOKUP(P$5,Functionalization!$G$6:$R$305,ROW($A222)-5,FALSE),IFERROR(INDEX(P$269:P$305,MATCH($F222,$B$269:$B$305,0))/VLOOKUP($F222,$B$269:$BB$305,MATCH(LEFT(TRIM(P$6),FIND("~",SUBSTITUTE(P$6,"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222))*HLOOKUP(LEFT(TRIM(P$6),FIND("~",SUBSTITUTE(P$6," ","~",LEN(TRIM(P$6))-LEN(SUBSTITUTE(TRIM(P$6)," ",""))))-1)&amp;" Total",$B$6:$BB$305,ROW($A222)-5,FALSE))</f>
        <v>0</v>
      </c>
      <c r="Q222" s="143">
        <f ca="1">IF(Q$5&lt;&gt;"",HLOOKUP(Q$5,Functionalization!$G$6:$R$305,ROW($A222)-5,FALSE),IFERROR(INDEX(Q$269:Q$305,MATCH($F222,$B$269:$B$305,0))/VLOOKUP($F222,$B$269:$BB$305,MATCH(LEFT(TRIM(Q$6),FIND("~",SUBSTITUTE(Q$6,"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222))*HLOOKUP(LEFT(TRIM(Q$6),FIND("~",SUBSTITUTE(Q$6," ","~",LEN(TRIM(Q$6))-LEN(SUBSTITUTE(TRIM(Q$6)," ",""))))-1)&amp;" Total",$B$6:$BB$305,ROW($A222)-5,FALSE))</f>
        <v>0</v>
      </c>
      <c r="R222" s="143">
        <f ca="1">IF(R$5&lt;&gt;"",HLOOKUP(R$5,Functionalization!$G$6:$R$305,ROW($A222)-5,FALSE),IFERROR(INDEX(R$269:R$305,MATCH($F222,$B$269:$B$305,0))/VLOOKUP($F222,$B$269:$BB$305,MATCH(LEFT(TRIM(R$6),FIND("~",SUBSTITUTE(R$6,"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222))*HLOOKUP(LEFT(TRIM(R$6),FIND("~",SUBSTITUTE(R$6," ","~",LEN(TRIM(R$6))-LEN(SUBSTITUTE(TRIM(R$6)," ",""))))-1)&amp;" Total",$B$6:$BB$305,ROW($A222)-5,FALSE))</f>
        <v>180282.83335000003</v>
      </c>
      <c r="S222" s="143">
        <f ca="1">IF(S$5&lt;&gt;"",HLOOKUP(S$5,Functionalization!$G$6:$R$305,ROW($A222)-5,FALSE),IFERROR(INDEX(S$269:S$305,MATCH($F222,$B$269:$B$305,0))/VLOOKUP($F222,$B$269:$BB$305,MATCH(LEFT(TRIM(S$6),FIND("~",SUBSTITUTE(S$6,"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222))*HLOOKUP(LEFT(TRIM(S$6),FIND("~",SUBSTITUTE(S$6," ","~",LEN(TRIM(S$6))-LEN(SUBSTITUTE(TRIM(S$6)," ",""))))-1)&amp;" Total",$B$6:$BB$305,ROW($A222)-5,FALSE))</f>
        <v>0</v>
      </c>
      <c r="T222" s="143">
        <f ca="1">IF(T$5&lt;&gt;"",HLOOKUP(T$5,Functionalization!$G$6:$R$305,ROW($A222)-5,FALSE),IFERROR(INDEX(T$269:T$305,MATCH($F222,$B$269:$B$305,0))/VLOOKUP($F222,$B$269:$BB$305,MATCH(LEFT(TRIM(T$6),FIND("~",SUBSTITUTE(T$6,"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222))*HLOOKUP(LEFT(TRIM(T$6),FIND("~",SUBSTITUTE(T$6," ","~",LEN(TRIM(T$6))-LEN(SUBSTITUTE(TRIM(T$6)," ",""))))-1)&amp;" Total",$B$6:$BB$305,ROW($A222)-5,FALSE))</f>
        <v>0</v>
      </c>
      <c r="U222" s="143">
        <f ca="1">IF(U$5&lt;&gt;"",HLOOKUP(U$5,Functionalization!$G$6:$R$305,ROW($A222)-5,FALSE),IFERROR(INDEX(U$269:U$305,MATCH($F222,$B$269:$B$305,0))/VLOOKUP($F222,$B$269:$BB$305,MATCH(LEFT(TRIM(U$6),FIND("~",SUBSTITUTE(U$6,"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222))*HLOOKUP(LEFT(TRIM(U$6),FIND("~",SUBSTITUTE(U$6," ","~",LEN(TRIM(U$6))-LEN(SUBSTITUTE(TRIM(U$6)," ",""))))-1)&amp;" Total",$B$6:$BB$305,ROW($A222)-5,FALSE))</f>
        <v>0</v>
      </c>
      <c r="V222" s="143">
        <f ca="1">IF(V$5&lt;&gt;"",HLOOKUP(V$5,Functionalization!$G$6:$R$305,ROW($A222)-5,FALSE),IFERROR(INDEX(V$269:V$305,MATCH($F222,$B$269:$B$305,0))/VLOOKUP($F222,$B$269:$BB$305,MATCH(LEFT(TRIM(V$6),FIND("~",SUBSTITUTE(V$6,"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222))*HLOOKUP(LEFT(TRIM(V$6),FIND("~",SUBSTITUTE(V$6," ","~",LEN(TRIM(V$6))-LEN(SUBSTITUTE(TRIM(V$6)," ",""))))-1)&amp;" Total",$B$6:$BB$305,ROW($A222)-5,FALSE))</f>
        <v>0</v>
      </c>
      <c r="W222" s="143">
        <f ca="1">IF(W$5&lt;&gt;"",HLOOKUP(W$5,Functionalization!$G$6:$R$305,ROW($A222)-5,FALSE),IFERROR(INDEX(W$269:W$305,MATCH($F222,$B$269:$B$305,0))/VLOOKUP($F222,$B$269:$BB$305,MATCH(LEFT(TRIM(W$6),FIND("~",SUBSTITUTE(W$6,"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222))*HLOOKUP(LEFT(TRIM(W$6),FIND("~",SUBSTITUTE(W$6," ","~",LEN(TRIM(W$6))-LEN(SUBSTITUTE(TRIM(W$6)," ",""))))-1)&amp;" Total",$B$6:$BB$305,ROW($A222)-5,FALSE))</f>
        <v>0</v>
      </c>
      <c r="X222" s="143">
        <f ca="1">IF(X$5&lt;&gt;"",HLOOKUP(X$5,Functionalization!$G$6:$R$305,ROW($A222)-5,FALSE),IFERROR(INDEX(X$269:X$305,MATCH($F222,$B$269:$B$305,0))/VLOOKUP($F222,$B$269:$BB$305,MATCH(LEFT(TRIM(X$6),FIND("~",SUBSTITUTE(X$6,"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222))*HLOOKUP(LEFT(TRIM(X$6),FIND("~",SUBSTITUTE(X$6," ","~",LEN(TRIM(X$6))-LEN(SUBSTITUTE(TRIM(X$6)," ",""))))-1)&amp;" Total",$B$6:$BB$305,ROW($A222)-5,FALSE))</f>
        <v>0</v>
      </c>
      <c r="Y222" s="143">
        <f ca="1">IF(Y$5&lt;&gt;"",HLOOKUP(Y$5,Functionalization!$G$6:$R$305,ROW($A222)-5,FALSE),IFERROR(INDEX(Y$269:Y$305,MATCH($F222,$B$269:$B$305,0))/VLOOKUP($F222,$B$269:$BB$305,MATCH(LEFT(TRIM(Y$6),FIND("~",SUBSTITUTE(Y$6,"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222))*HLOOKUP(LEFT(TRIM(Y$6),FIND("~",SUBSTITUTE(Y$6," ","~",LEN(TRIM(Y$6))-LEN(SUBSTITUTE(TRIM(Y$6)," ",""))))-1)&amp;" Total",$B$6:$BB$305,ROW($A222)-5,FALSE))</f>
        <v>0</v>
      </c>
      <c r="Z222" s="143">
        <f ca="1">IF(Z$5&lt;&gt;"",HLOOKUP(Z$5,Functionalization!$G$6:$R$305,ROW($A222)-5,FALSE),IFERROR(INDEX(Z$269:Z$305,MATCH($F222,$B$269:$B$305,0))/VLOOKUP($F222,$B$269:$BB$305,MATCH(LEFT(TRIM(Z$6),FIND("~",SUBSTITUTE(Z$6,"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222))*HLOOKUP(LEFT(TRIM(Z$6),FIND("~",SUBSTITUTE(Z$6," ","~",LEN(TRIM(Z$6))-LEN(SUBSTITUTE(TRIM(Z$6)," ",""))))-1)&amp;" Total",$B$6:$BB$305,ROW($A222)-5,FALSE))</f>
        <v>0</v>
      </c>
      <c r="AA222" s="143">
        <f ca="1">IF(AA$5&lt;&gt;"",HLOOKUP(AA$5,Functionalization!$G$6:$R$305,ROW($A222)-5,FALSE),IFERROR(INDEX(AA$269:AA$305,MATCH($F222,$B$269:$B$305,0))/VLOOKUP($F222,$B$269:$BB$305,MATCH(LEFT(TRIM(AA$6),FIND("~",SUBSTITUTE(AA$6,"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222))*HLOOKUP(LEFT(TRIM(AA$6),FIND("~",SUBSTITUTE(AA$6," ","~",LEN(TRIM(AA$6))-LEN(SUBSTITUTE(TRIM(AA$6)," ",""))))-1)&amp;" Total",$B$6:$BB$305,ROW($A222)-5,FALSE))</f>
        <v>0</v>
      </c>
      <c r="AB222" s="143">
        <f ca="1">IF(AB$5&lt;&gt;"",HLOOKUP(AB$5,Functionalization!$G$6:$R$305,ROW($A222)-5,FALSE),IFERROR(INDEX(AB$269:AB$305,MATCH($F222,$B$269:$B$305,0))/VLOOKUP($F222,$B$269:$BB$305,MATCH(LEFT(TRIM(AB$6),FIND("~",SUBSTITUTE(AB$6,"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222))*HLOOKUP(LEFT(TRIM(AB$6),FIND("~",SUBSTITUTE(AB$6," ","~",LEN(TRIM(AB$6))-LEN(SUBSTITUTE(TRIM(AB$6)," ",""))))-1)&amp;" Total",$B$6:$BB$305,ROW($A222)-5,FALSE))</f>
        <v>0</v>
      </c>
      <c r="AC222" s="143">
        <f ca="1">IF(AC$5&lt;&gt;"",HLOOKUP(AC$5,Functionalization!$G$6:$R$305,ROW($A222)-5,FALSE),IFERROR(INDEX(AC$269:AC$305,MATCH($F222,$B$269:$B$305,0))/VLOOKUP($F222,$B$269:$BB$305,MATCH(LEFT(TRIM(AC$6),FIND("~",SUBSTITUTE(AC$6,"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222))*HLOOKUP(LEFT(TRIM(AC$6),FIND("~",SUBSTITUTE(AC$6," ","~",LEN(TRIM(AC$6))-LEN(SUBSTITUTE(TRIM(AC$6)," ",""))))-1)&amp;" Total",$B$6:$BB$305,ROW($A222)-5,FALSE))</f>
        <v>0</v>
      </c>
      <c r="AD222" s="143">
        <f ca="1">IF(AD$5&lt;&gt;"",HLOOKUP(AD$5,Functionalization!$G$6:$R$305,ROW($A222)-5,FALSE),IFERROR(INDEX(AD$269:AD$305,MATCH($F222,$B$269:$B$305,0))/VLOOKUP($F222,$B$269:$BB$305,MATCH(LEFT(TRIM(AD$6),FIND("~",SUBSTITUTE(AD$6,"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222))*HLOOKUP(LEFT(TRIM(AD$6),FIND("~",SUBSTITUTE(AD$6," ","~",LEN(TRIM(AD$6))-LEN(SUBSTITUTE(TRIM(AD$6)," ",""))))-1)&amp;" Total",$B$6:$BB$305,ROW($A222)-5,FALSE))</f>
        <v>0</v>
      </c>
      <c r="AE222" s="143">
        <f ca="1">IF(AE$5&lt;&gt;"",HLOOKUP(AE$5,Functionalization!$G$6:$R$305,ROW($A222)-5,FALSE),IFERROR(INDEX(AE$269:AE$305,MATCH($F222,$B$269:$B$305,0))/VLOOKUP($F222,$B$269:$BB$305,MATCH(LEFT(TRIM(AE$6),FIND("~",SUBSTITUTE(AE$6,"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222))*HLOOKUP(LEFT(TRIM(AE$6),FIND("~",SUBSTITUTE(AE$6," ","~",LEN(TRIM(AE$6))-LEN(SUBSTITUTE(TRIM(AE$6)," ",""))))-1)&amp;" Total",$B$6:$BB$305,ROW($A222)-5,FALSE))</f>
        <v>0</v>
      </c>
      <c r="AF222" s="143">
        <f ca="1">IF(AF$5&lt;&gt;"",HLOOKUP(AF$5,Functionalization!$G$6:$R$305,ROW($A222)-5,FALSE),IFERROR(INDEX(AF$269:AF$305,MATCH($F222,$B$269:$B$305,0))/VLOOKUP($F222,$B$269:$BB$305,MATCH(LEFT(TRIM(AF$6),FIND("~",SUBSTITUTE(AF$6,"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222))*HLOOKUP(LEFT(TRIM(AF$6),FIND("~",SUBSTITUTE(AF$6," ","~",LEN(TRIM(AF$6))-LEN(SUBSTITUTE(TRIM(AF$6)," ",""))))-1)&amp;" Total",$B$6:$BB$305,ROW($A222)-5,FALSE))</f>
        <v>0</v>
      </c>
      <c r="AG222" s="143">
        <f ca="1">IF(AG$5&lt;&gt;"",HLOOKUP(AG$5,Functionalization!$G$6:$R$305,ROW($A222)-5,FALSE),IFERROR(INDEX(AG$269:AG$305,MATCH($F222,$B$269:$B$305,0))/VLOOKUP($F222,$B$269:$BB$305,MATCH(LEFT(TRIM(AG$6),FIND("~",SUBSTITUTE(AG$6,"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222))*HLOOKUP(LEFT(TRIM(AG$6),FIND("~",SUBSTITUTE(AG$6," ","~",LEN(TRIM(AG$6))-LEN(SUBSTITUTE(TRIM(AG$6)," ",""))))-1)&amp;" Total",$B$6:$BB$305,ROW($A222)-5,FALSE))</f>
        <v>0</v>
      </c>
      <c r="AH222" s="143">
        <f ca="1">IF(AH$5&lt;&gt;"",HLOOKUP(AH$5,Functionalization!$G$6:$R$305,ROW($A222)-5,FALSE),IFERROR(INDEX(AH$269:AH$305,MATCH($F222,$B$269:$B$305,0))/VLOOKUP($F222,$B$269:$BB$305,MATCH(LEFT(TRIM(AH$6),FIND("~",SUBSTITUTE(AH$6,"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222))*HLOOKUP(LEFT(TRIM(AH$6),FIND("~",SUBSTITUTE(AH$6," ","~",LEN(TRIM(AH$6))-LEN(SUBSTITUTE(TRIM(AH$6)," ",""))))-1)&amp;" Total",$B$6:$BB$305,ROW($A222)-5,FALSE))</f>
        <v>0</v>
      </c>
      <c r="AI222" s="143">
        <f ca="1">IF(AI$5&lt;&gt;"",HLOOKUP(AI$5,Functionalization!$G$6:$R$305,ROW($A222)-5,FALSE),IFERROR(INDEX(AI$269:AI$305,MATCH($F222,$B$269:$B$305,0))/VLOOKUP($F222,$B$269:$BB$305,MATCH(LEFT(TRIM(AI$6),FIND("~",SUBSTITUTE(AI$6,"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222))*HLOOKUP(LEFT(TRIM(AI$6),FIND("~",SUBSTITUTE(AI$6," ","~",LEN(TRIM(AI$6))-LEN(SUBSTITUTE(TRIM(AI$6)," ",""))))-1)&amp;" Total",$B$6:$BB$305,ROW($A222)-5,FALSE))</f>
        <v>0</v>
      </c>
      <c r="AJ222" s="143">
        <f ca="1">IF(AJ$5&lt;&gt;"",HLOOKUP(AJ$5,Functionalization!$G$6:$R$305,ROW($A222)-5,FALSE),IFERROR(INDEX(AJ$269:AJ$305,MATCH($F222,$B$269:$B$305,0))/VLOOKUP($F222,$B$269:$BB$305,MATCH(LEFT(TRIM(AJ$6),FIND("~",SUBSTITUTE(AJ$6,"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222))*HLOOKUP(LEFT(TRIM(AJ$6),FIND("~",SUBSTITUTE(AJ$6," ","~",LEN(TRIM(AJ$6))-LEN(SUBSTITUTE(TRIM(AJ$6)," ",""))))-1)&amp;" Total",$B$6:$BB$305,ROW($A222)-5,FALSE))</f>
        <v>0</v>
      </c>
      <c r="AK222" s="143">
        <f ca="1">IF(AK$5&lt;&gt;"",HLOOKUP(AK$5,Functionalization!$G$6:$R$305,ROW($A222)-5,FALSE),IFERROR(INDEX(AK$269:AK$305,MATCH($F222,$B$269:$B$305,0))/VLOOKUP($F222,$B$269:$BB$305,MATCH(LEFT(TRIM(AK$6),FIND("~",SUBSTITUTE(AK$6,"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222))*HLOOKUP(LEFT(TRIM(AK$6),FIND("~",SUBSTITUTE(AK$6," ","~",LEN(TRIM(AK$6))-LEN(SUBSTITUTE(TRIM(AK$6)," ",""))))-1)&amp;" Total",$B$6:$BB$305,ROW($A222)-5,FALSE))</f>
        <v>0</v>
      </c>
      <c r="AL222" s="143">
        <f ca="1">IF(AL$5&lt;&gt;"",HLOOKUP(AL$5,Functionalization!$G$6:$R$305,ROW($A222)-5,FALSE),IFERROR(INDEX(AL$269:AL$305,MATCH($F222,$B$269:$B$305,0))/VLOOKUP($F222,$B$269:$BB$305,MATCH(LEFT(TRIM(AL$6),FIND("~",SUBSTITUTE(AL$6,"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222))*HLOOKUP(LEFT(TRIM(AL$6),FIND("~",SUBSTITUTE(AL$6," ","~",LEN(TRIM(AL$6))-LEN(SUBSTITUTE(TRIM(AL$6)," ",""))))-1)&amp;" Total",$B$6:$BB$305,ROW($A222)-5,FALSE))</f>
        <v>0</v>
      </c>
      <c r="AM222" s="143">
        <f ca="1">IF(AM$5&lt;&gt;"",HLOOKUP(AM$5,Functionalization!$G$6:$R$305,ROW($A222)-5,FALSE),IFERROR(INDEX(AM$269:AM$305,MATCH($F222,$B$269:$B$305,0))/VLOOKUP($F222,$B$269:$BB$305,MATCH(LEFT(TRIM(AM$6),FIND("~",SUBSTITUTE(AM$6,"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222))*HLOOKUP(LEFT(TRIM(AM$6),FIND("~",SUBSTITUTE(AM$6," ","~",LEN(TRIM(AM$6))-LEN(SUBSTITUTE(TRIM(AM$6)," ",""))))-1)&amp;" Total",$B$6:$BB$305,ROW($A222)-5,FALSE))</f>
        <v>0</v>
      </c>
      <c r="AN222" s="143">
        <f ca="1">IF(AN$5&lt;&gt;"",HLOOKUP(AN$5,Functionalization!$G$6:$R$305,ROW($A222)-5,FALSE),IFERROR(INDEX(AN$269:AN$305,MATCH($F222,$B$269:$B$305,0))/VLOOKUP($F222,$B$269:$BB$305,MATCH(LEFT(TRIM(AN$6),FIND("~",SUBSTITUTE(AN$6,"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222))*HLOOKUP(LEFT(TRIM(AN$6),FIND("~",SUBSTITUTE(AN$6," ","~",LEN(TRIM(AN$6))-LEN(SUBSTITUTE(TRIM(AN$6)," ",""))))-1)&amp;" Total",$B$6:$BB$305,ROW($A222)-5,FALSE))</f>
        <v>0</v>
      </c>
      <c r="AO222" s="143">
        <f ca="1">IF(AO$5&lt;&gt;"",HLOOKUP(AO$5,Functionalization!$G$6:$R$305,ROW($A222)-5,FALSE),IFERROR(INDEX(AO$269:AO$305,MATCH($F222,$B$269:$B$305,0))/VLOOKUP($F222,$B$269:$BB$305,MATCH(LEFT(TRIM(AO$6),FIND("~",SUBSTITUTE(AO$6,"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222))*HLOOKUP(LEFT(TRIM(AO$6),FIND("~",SUBSTITUTE(AO$6," ","~",LEN(TRIM(AO$6))-LEN(SUBSTITUTE(TRIM(AO$6)," ",""))))-1)&amp;" Total",$B$6:$BB$305,ROW($A222)-5,FALSE))</f>
        <v>0</v>
      </c>
      <c r="AP222" s="143">
        <f ca="1">IF(AP$5&lt;&gt;"",HLOOKUP(AP$5,Functionalization!$G$6:$R$305,ROW($A222)-5,FALSE),IFERROR(INDEX(AP$269:AP$305,MATCH($F222,$B$269:$B$305,0))/VLOOKUP($F222,$B$269:$BB$305,MATCH(LEFT(TRIM(AP$6),FIND("~",SUBSTITUTE(AP$6,"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222))*HLOOKUP(LEFT(TRIM(AP$6),FIND("~",SUBSTITUTE(AP$6," ","~",LEN(TRIM(AP$6))-LEN(SUBSTITUTE(TRIM(AP$6)," ",""))))-1)&amp;" Total",$B$6:$BB$305,ROW($A222)-5,FALSE))</f>
        <v>0</v>
      </c>
      <c r="AQ222" s="143">
        <f ca="1">IF(AQ$5&lt;&gt;"",HLOOKUP(AQ$5,Functionalization!$G$6:$R$305,ROW($A222)-5,FALSE),IFERROR(INDEX(AQ$269:AQ$305,MATCH($F222,$B$269:$B$305,0))/VLOOKUP($F222,$B$269:$BB$305,MATCH(LEFT(TRIM(AQ$6),FIND("~",SUBSTITUTE(AQ$6,"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222))*HLOOKUP(LEFT(TRIM(AQ$6),FIND("~",SUBSTITUTE(AQ$6," ","~",LEN(TRIM(AQ$6))-LEN(SUBSTITUTE(TRIM(AQ$6)," ",""))))-1)&amp;" Total",$B$6:$BB$305,ROW($A222)-5,FALSE))</f>
        <v>0</v>
      </c>
      <c r="AR222" s="143">
        <f ca="1">IF(AR$5&lt;&gt;"",HLOOKUP(AR$5,Functionalization!$G$6:$R$305,ROW($A222)-5,FALSE),IFERROR(INDEX(AR$269:AR$305,MATCH($F222,$B$269:$B$305,0))/VLOOKUP($F222,$B$269:$BB$305,MATCH(LEFT(TRIM(AR$6),FIND("~",SUBSTITUTE(AR$6,"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222))*HLOOKUP(LEFT(TRIM(AR$6),FIND("~",SUBSTITUTE(AR$6," ","~",LEN(TRIM(AR$6))-LEN(SUBSTITUTE(TRIM(AR$6)," ",""))))-1)&amp;" Total",$B$6:$BB$305,ROW($A222)-5,FALSE))</f>
        <v>0</v>
      </c>
      <c r="AS222" s="143">
        <f ca="1">IF(AS$5&lt;&gt;"",HLOOKUP(AS$5,Functionalization!$G$6:$R$305,ROW($A222)-5,FALSE),IFERROR(INDEX(AS$269:AS$305,MATCH($F222,$B$269:$B$305,0))/VLOOKUP($F222,$B$269:$BB$305,MATCH(LEFT(TRIM(AS$6),FIND("~",SUBSTITUTE(AS$6,"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222))*HLOOKUP(LEFT(TRIM(AS$6),FIND("~",SUBSTITUTE(AS$6," ","~",LEN(TRIM(AS$6))-LEN(SUBSTITUTE(TRIM(AS$6)," ",""))))-1)&amp;" Total",$B$6:$BB$305,ROW($A222)-5,FALSE))</f>
        <v>0</v>
      </c>
      <c r="AT222" s="143">
        <f ca="1">IF(AT$5&lt;&gt;"",HLOOKUP(AT$5,Functionalization!$G$6:$R$305,ROW($A222)-5,FALSE),IFERROR(INDEX(AT$269:AT$305,MATCH($F222,$B$269:$B$305,0))/VLOOKUP($F222,$B$269:$BB$305,MATCH(LEFT(TRIM(AT$6),FIND("~",SUBSTITUTE(AT$6,"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222))*HLOOKUP(LEFT(TRIM(AT$6),FIND("~",SUBSTITUTE(AT$6," ","~",LEN(TRIM(AT$6))-LEN(SUBSTITUTE(TRIM(AT$6)," ",""))))-1)&amp;" Total",$B$6:$BB$305,ROW($A222)-5,FALSE))</f>
        <v>0</v>
      </c>
      <c r="AU222" s="143">
        <f ca="1">IF(AU$5&lt;&gt;"",HLOOKUP(AU$5,Functionalization!$G$6:$R$305,ROW($A222)-5,FALSE),IFERROR(INDEX(AU$269:AU$305,MATCH($F222,$B$269:$B$305,0))/VLOOKUP($F222,$B$269:$BB$305,MATCH(LEFT(TRIM(AU$6),FIND("~",SUBSTITUTE(AU$6,"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222))*HLOOKUP(LEFT(TRIM(AU$6),FIND("~",SUBSTITUTE(AU$6," ","~",LEN(TRIM(AU$6))-LEN(SUBSTITUTE(TRIM(AU$6)," ",""))))-1)&amp;" Total",$B$6:$BB$305,ROW($A222)-5,FALSE))</f>
        <v>0</v>
      </c>
      <c r="AV222" s="143">
        <f ca="1">IF(AV$5&lt;&gt;"",HLOOKUP(AV$5,Functionalization!$G$6:$R$305,ROW($A222)-5,FALSE),IFERROR(INDEX(AV$269:AV$305,MATCH($F222,$B$269:$B$305,0))/VLOOKUP($F222,$B$269:$BB$305,MATCH(LEFT(TRIM(AV$6),FIND("~",SUBSTITUTE(AV$6,"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222))*HLOOKUP(LEFT(TRIM(AV$6),FIND("~",SUBSTITUTE(AV$6," ","~",LEN(TRIM(AV$6))-LEN(SUBSTITUTE(TRIM(AV$6)," ",""))))-1)&amp;" Total",$B$6:$BB$305,ROW($A222)-5,FALSE))</f>
        <v>0</v>
      </c>
      <c r="AW222" s="143">
        <f ca="1">IF(AW$5&lt;&gt;"",HLOOKUP(AW$5,Functionalization!$G$6:$R$305,ROW($A222)-5,FALSE),IFERROR(INDEX(AW$269:AW$305,MATCH($F222,$B$269:$B$305,0))/VLOOKUP($F222,$B$269:$BB$305,MATCH(LEFT(TRIM(AW$6),FIND("~",SUBSTITUTE(AW$6,"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222))*HLOOKUP(LEFT(TRIM(AW$6),FIND("~",SUBSTITUTE(AW$6," ","~",LEN(TRIM(AW$6))-LEN(SUBSTITUTE(TRIM(AW$6)," ",""))))-1)&amp;" Total",$B$6:$BB$305,ROW($A222)-5,FALSE))</f>
        <v>0</v>
      </c>
      <c r="AX222" s="143">
        <f ca="1">IF(AX$5&lt;&gt;"",HLOOKUP(AX$5,Functionalization!$G$6:$R$305,ROW($A222)-5,FALSE),IFERROR(INDEX(AX$269:AX$305,MATCH($F222,$B$269:$B$305,0))/VLOOKUP($F222,$B$269:$BB$305,MATCH(LEFT(TRIM(AX$6),FIND("~",SUBSTITUTE(AX$6,"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222))*HLOOKUP(LEFT(TRIM(AX$6),FIND("~",SUBSTITUTE(AX$6," ","~",LEN(TRIM(AX$6))-LEN(SUBSTITUTE(TRIM(AX$6)," ",""))))-1)&amp;" Total",$B$6:$BB$305,ROW($A222)-5,FALSE))</f>
        <v>0</v>
      </c>
      <c r="AY222" s="143">
        <f ca="1">IF(AY$5&lt;&gt;"",HLOOKUP(AY$5,Functionalization!$G$6:$R$305,ROW($A222)-5,FALSE),IFERROR(INDEX(AY$269:AY$305,MATCH($F222,$B$269:$B$305,0))/VLOOKUP($F222,$B$269:$BB$305,MATCH(LEFT(TRIM(AY$6),FIND("~",SUBSTITUTE(AY$6,"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222))*HLOOKUP(LEFT(TRIM(AY$6),FIND("~",SUBSTITUTE(AY$6," ","~",LEN(TRIM(AY$6))-LEN(SUBSTITUTE(TRIM(AY$6)," ",""))))-1)&amp;" Total",$B$6:$BB$305,ROW($A222)-5,FALSE))</f>
        <v>0</v>
      </c>
      <c r="AZ222" s="143">
        <f ca="1">IF(AZ$5&lt;&gt;"",HLOOKUP(AZ$5,Functionalization!$G$6:$R$305,ROW($A222)-5,FALSE),IFERROR(INDEX(AZ$269:AZ$305,MATCH($F222,$B$269:$B$305,0))/VLOOKUP($F222,$B$269:$BB$305,MATCH(LEFT(TRIM(AZ$6),FIND("~",SUBSTITUTE(AZ$6,"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222))*HLOOKUP(LEFT(TRIM(AZ$6),FIND("~",SUBSTITUTE(AZ$6," ","~",LEN(TRIM(AZ$6))-LEN(SUBSTITUTE(TRIM(AZ$6)," ",""))))-1)&amp;" Total",$B$6:$BB$305,ROW($A222)-5,FALSE))</f>
        <v>0</v>
      </c>
      <c r="BA222" s="143">
        <f ca="1">IF(BA$5&lt;&gt;"",HLOOKUP(BA$5,Functionalization!$G$6:$R$305,ROW($A222)-5,FALSE),IFERROR(INDEX(BA$269:BA$305,MATCH($F222,$B$269:$B$305,0))/VLOOKUP($F222,$B$269:$BB$305,MATCH(LEFT(TRIM(BA$6),FIND("~",SUBSTITUTE(BA$6,"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222))*HLOOKUP(LEFT(TRIM(BA$6),FIND("~",SUBSTITUTE(BA$6," ","~",LEN(TRIM(BA$6))-LEN(SUBSTITUTE(TRIM(BA$6)," ",""))))-1)&amp;" Total",$B$6:$BB$305,ROW($A222)-5,FALSE))</f>
        <v>0</v>
      </c>
      <c r="BB222" s="143">
        <f ca="1">IF(BB$5&lt;&gt;"",HLOOKUP(BB$5,Functionalization!$G$6:$R$305,ROW($A222)-5,FALSE),IFERROR(INDEX(BB$269:BB$305,MATCH($F222,$B$269:$B$305,0))/VLOOKUP($F222,$B$269:$BB$305,MATCH(LEFT(TRIM(BB$6),FIND("~",SUBSTITUTE(BB$6,"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222))*HLOOKUP(LEFT(TRIM(BB$6),FIND("~",SUBSTITUTE(BB$6," ","~",LEN(TRIM(BB$6))-LEN(SUBSTITUTE(TRIM(BB$6)," ",""))))-1)&amp;" Total",$B$6:$BB$305,ROW($A222)-5,FALSE))</f>
        <v>0</v>
      </c>
      <c r="BD222" s="79">
        <f ca="1">IFERROR(IF(SUMIF($G$6:$BB$6,BD$6&amp;" Total",$G222:$BB222)-(SUMIF($G$6:$BB$6,BD$6&amp;" "&amp;'Input-Func_Class'!$D$22,$G222:$BB222)+IFERROR(SUMIF($G$6:$BB$6,BD$6&amp;" "&amp;'Input-Func_Class'!$E$22,$G222:$BB222),SUMIF($G$6:$BB$6,BD$6&amp;" "&amp;'Input-Func_Class'!$B$24,$G222:$BB222))+SUMIF($G$6:$BB$6,BD$6&amp;" "&amp;'Input-Func_Class'!$F$22,$G222:$BB222))&lt;Check_Limit,0,1),1)</f>
        <v>0</v>
      </c>
      <c r="BE222" s="79">
        <f ca="1">IFERROR(IF(SUMIF($G$6:$BB$6,BE$6&amp;" Total",$G222:$BB222)-(SUMIF($G$6:$BB$6,BE$6&amp;" "&amp;'Input-Func_Class'!$D$22,$G222:$BB222)+IFERROR(SUMIF($G$6:$BB$6,BE$6&amp;" "&amp;'Input-Func_Class'!$E$22,$G222:$BB222),SUMIF($G$6:$BB$6,BE$6&amp;" "&amp;'Input-Func_Class'!$B$24,$G222:$BB222))+SUMIF($G$6:$BB$6,BE$6&amp;" "&amp;'Input-Func_Class'!$F$22,$G222:$BB222))&lt;Check_Limit,0,1),1)</f>
        <v>0</v>
      </c>
      <c r="BF222" s="79">
        <f ca="1">IFERROR(IF(SUMIF($G$6:$BB$6,BF$6&amp;" Total",$G222:$BB222)-(SUMIF($G$6:$BB$6,BF$6&amp;" "&amp;'Input-Func_Class'!$D$22,$G222:$BB222)+IFERROR(SUMIF($G$6:$BB$6,BF$6&amp;" "&amp;'Input-Func_Class'!$E$22,$G222:$BB222),SUMIF($G$6:$BB$6,BF$6&amp;" "&amp;'Input-Func_Class'!$B$24,$G222:$BB222))+SUMIF($G$6:$BB$6,BF$6&amp;" "&amp;'Input-Func_Class'!$F$22,$G222:$BB222))&lt;Check_Limit,0,1),1)</f>
        <v>0</v>
      </c>
      <c r="BG222" s="79">
        <f ca="1">IFERROR(IF(SUMIF($G$6:$BB$6,BG$6&amp;" Total",$G222:$BB222)-(SUMIF($G$6:$BB$6,BG$6&amp;" "&amp;'Input-Func_Class'!$D$22,$G222:$BB222)+IFERROR(SUMIF($G$6:$BB$6,BG$6&amp;" "&amp;'Input-Func_Class'!$E$22,$G222:$BB222),SUMIF($G$6:$BB$6,BG$6&amp;" "&amp;'Input-Func_Class'!$B$24,$G222:$BB222))+SUMIF($G$6:$BB$6,BG$6&amp;" "&amp;'Input-Func_Class'!$F$22,$G222:$BB222))&lt;Check_Limit,0,1),1)</f>
        <v>0</v>
      </c>
      <c r="BH222" s="79">
        <f ca="1">IFERROR(IF(SUMIF($G$6:$BB$6,BH$6&amp;" Total",$G222:$BB222)-(SUMIF($G$6:$BB$6,BH$6&amp;" "&amp;'Input-Func_Class'!$D$22,$G222:$BB222)+IFERROR(SUMIF($G$6:$BB$6,BH$6&amp;" "&amp;'Input-Func_Class'!$E$22,$G222:$BB222),SUMIF($G$6:$BB$6,BH$6&amp;" "&amp;'Input-Func_Class'!$B$24,$G222:$BB222))+SUMIF($G$6:$BB$6,BH$6&amp;" "&amp;'Input-Func_Class'!$F$22,$G222:$BB222))&lt;Check_Limit,0,1),1)</f>
        <v>0</v>
      </c>
      <c r="BI222" s="79">
        <f ca="1">IFERROR(IF(SUMIF($G$6:$BB$6,BI$6&amp;" Total",$G222:$BB222)-(SUMIF($G$6:$BB$6,BI$6&amp;" "&amp;'Input-Func_Class'!$D$22,$G222:$BB222)+IFERROR(SUMIF($G$6:$BB$6,BI$6&amp;" "&amp;'Input-Func_Class'!$E$22,$G222:$BB222),SUMIF($G$6:$BB$6,BI$6&amp;" "&amp;'Input-Func_Class'!$B$24,$G222:$BB222))+SUMIF($G$6:$BB$6,BI$6&amp;" "&amp;'Input-Func_Class'!$F$22,$G222:$BB222))&lt;Check_Limit,0,1),1)</f>
        <v>0</v>
      </c>
      <c r="BJ222" s="79">
        <f ca="1">IFERROR(IF(SUMIF($G$6:$BB$6,BJ$6&amp;" Total",$G222:$BB222)-(SUMIF($G$6:$BB$6,BJ$6&amp;" "&amp;'Input-Func_Class'!$D$22,$G222:$BB222)+IFERROR(SUMIF($G$6:$BB$6,BJ$6&amp;" "&amp;'Input-Func_Class'!$E$22,$G222:$BB222),SUMIF($G$6:$BB$6,BJ$6&amp;" "&amp;'Input-Func_Class'!$B$24,$G222:$BB222))+SUMIF($G$6:$BB$6,BJ$6&amp;" "&amp;'Input-Func_Class'!$F$22,$G222:$BB222))&lt;Check_Limit,0,1),1)</f>
        <v>0</v>
      </c>
      <c r="BK222" s="79">
        <f ca="1">IFERROR(IF(SUMIF($G$6:$BB$6,BK$6&amp;" Total",$G222:$BB222)-(SUMIF($G$6:$BB$6,BK$6&amp;" "&amp;'Input-Func_Class'!$D$22,$G222:$BB222)+IFERROR(SUMIF($G$6:$BB$6,BK$6&amp;" "&amp;'Input-Func_Class'!$E$22,$G222:$BB222),SUMIF($G$6:$BB$6,BK$6&amp;" "&amp;'Input-Func_Class'!$B$24,$G222:$BB222))+SUMIF($G$6:$BB$6,BK$6&amp;" "&amp;'Input-Func_Class'!$F$22,$G222:$BB222))&lt;Check_Limit,0,1),1)</f>
        <v>0</v>
      </c>
      <c r="BL222" s="79">
        <f ca="1">IFERROR(IF(SUMIF($G$6:$BB$6,BL$6&amp;" Total",$G222:$BB222)-(SUMIF($G$6:$BB$6,BL$6&amp;" "&amp;'Input-Func_Class'!$D$22,$G222:$BB222)+IFERROR(SUMIF($G$6:$BB$6,BL$6&amp;" "&amp;'Input-Func_Class'!$E$22,$G222:$BB222),SUMIF($G$6:$BB$6,BL$6&amp;" "&amp;'Input-Func_Class'!$B$24,$G222:$BB222))+SUMIF($G$6:$BB$6,BL$6&amp;" "&amp;'Input-Func_Class'!$F$22,$G222:$BB222))&lt;Check_Limit,0,1),1)</f>
        <v>0</v>
      </c>
      <c r="BM222" s="79">
        <f ca="1">IFERROR(IF(SUMIF($G$6:$BB$6,BM$6&amp;" Total",$G222:$BB222)-(SUMIF($G$6:$BB$6,BM$6&amp;" "&amp;'Input-Func_Class'!$D$22,$G222:$BB222)+IFERROR(SUMIF($G$6:$BB$6,BM$6&amp;" "&amp;'Input-Func_Class'!$E$22,$G222:$BB222),SUMIF($G$6:$BB$6,BM$6&amp;" "&amp;'Input-Func_Class'!$B$24,$G222:$BB222))+SUMIF($G$6:$BB$6,BM$6&amp;" "&amp;'Input-Func_Class'!$F$22,$G222:$BB222))&lt;Check_Limit,0,1),1)</f>
        <v>0</v>
      </c>
      <c r="BN222" s="79">
        <f ca="1">IFERROR(IF(SUMIF($G$6:$BB$6,BN$6&amp;" Total",$G222:$BB222)-(SUMIF($G$6:$BB$6,BN$6&amp;" "&amp;'Input-Func_Class'!$D$22,$G222:$BB222)+IFERROR(SUMIF($G$6:$BB$6,BN$6&amp;" "&amp;'Input-Func_Class'!$E$22,$G222:$BB222),SUMIF($G$6:$BB$6,BN$6&amp;" "&amp;'Input-Func_Class'!$B$24,$G222:$BB222))+SUMIF($G$6:$BB$6,BN$6&amp;" "&amp;'Input-Func_Class'!$F$22,$G222:$BB222))&lt;Check_Limit,0,1),1)</f>
        <v>0</v>
      </c>
      <c r="BO222" s="79">
        <f ca="1">IFERROR(IF(SUMIF($G$6:$BB$6,BO$6&amp;" Total",$G222:$BB222)-(SUMIF($G$6:$BB$6,BO$6&amp;" "&amp;'Input-Func_Class'!$D$22,$G222:$BB222)+IFERROR(SUMIF($G$6:$BB$6,BO$6&amp;" "&amp;'Input-Func_Class'!$E$22,$G222:$BB222),SUMIF($G$6:$BB$6,BO$6&amp;" "&amp;'Input-Func_Class'!$B$24,$G222:$BB222))+SUMIF($G$6:$BB$6,BO$6&amp;" "&amp;'Input-Func_Class'!$F$22,$G222:$BB222))&lt;Check_Limit,0,1),1)</f>
        <v>0</v>
      </c>
    </row>
    <row r="223" spans="1:67" outlineLevel="1">
      <c r="A223" s="113">
        <f>IF(ISBLANK('Input-Accounts'!A223),"",'Input-Accounts'!A223)</f>
        <v>192</v>
      </c>
      <c r="B223" s="79" t="str">
        <f>IF(ISBLANK('Input-Accounts'!B223),"",'Input-Accounts'!B223)</f>
        <v>Subtotal - Distribution Plant</v>
      </c>
      <c r="C223" s="113" t="str">
        <f>IF(ISBLANK('Input-Accounts'!C223),"",'Input-Accounts'!C223)</f>
        <v/>
      </c>
      <c r="D223" s="144">
        <f>SUBTOTAL(9,D213:D222)</f>
        <v>26266009.745216995</v>
      </c>
      <c r="E223" s="143">
        <f t="shared" ca="1" si="52"/>
        <v>0</v>
      </c>
      <c r="G223" s="144">
        <f t="shared" ref="G223:BB223" ca="1" si="53">SUBTOTAL(9,G213:G222)</f>
        <v>0</v>
      </c>
      <c r="H223" s="144">
        <f t="shared" ca="1" si="53"/>
        <v>0</v>
      </c>
      <c r="I223" s="144">
        <f t="shared" ca="1" si="53"/>
        <v>0</v>
      </c>
      <c r="J223" s="144">
        <f t="shared" ca="1" si="53"/>
        <v>0</v>
      </c>
      <c r="K223" s="144">
        <f t="shared" ca="1" si="53"/>
        <v>0</v>
      </c>
      <c r="L223" s="144">
        <f t="shared" ca="1" si="53"/>
        <v>0</v>
      </c>
      <c r="M223" s="144">
        <f t="shared" ca="1" si="53"/>
        <v>0</v>
      </c>
      <c r="N223" s="144">
        <f t="shared" ca="1" si="53"/>
        <v>0</v>
      </c>
      <c r="O223" s="144">
        <f t="shared" ca="1" si="53"/>
        <v>26266009.745216995</v>
      </c>
      <c r="P223" s="144">
        <f t="shared" ca="1" si="53"/>
        <v>15330652.626108998</v>
      </c>
      <c r="Q223" s="144">
        <f t="shared" ca="1" si="53"/>
        <v>0</v>
      </c>
      <c r="R223" s="144">
        <f t="shared" ca="1" si="53"/>
        <v>10935357.119108001</v>
      </c>
      <c r="S223" s="144">
        <f t="shared" ca="1" si="53"/>
        <v>0</v>
      </c>
      <c r="T223" s="144">
        <f t="shared" ca="1" si="53"/>
        <v>0</v>
      </c>
      <c r="U223" s="144">
        <f t="shared" ca="1" si="53"/>
        <v>0</v>
      </c>
      <c r="V223" s="144">
        <f t="shared" ca="1" si="53"/>
        <v>0</v>
      </c>
      <c r="W223" s="144">
        <f t="shared" ca="1" si="53"/>
        <v>0</v>
      </c>
      <c r="X223" s="144">
        <f t="shared" ca="1" si="53"/>
        <v>0</v>
      </c>
      <c r="Y223" s="144">
        <f t="shared" ca="1" si="53"/>
        <v>0</v>
      </c>
      <c r="Z223" s="144">
        <f t="shared" ca="1" si="53"/>
        <v>0</v>
      </c>
      <c r="AA223" s="144">
        <f t="shared" ca="1" si="53"/>
        <v>0</v>
      </c>
      <c r="AB223" s="144">
        <f t="shared" ca="1" si="53"/>
        <v>0</v>
      </c>
      <c r="AC223" s="144">
        <f t="shared" ca="1" si="53"/>
        <v>0</v>
      </c>
      <c r="AD223" s="144">
        <f t="shared" ca="1" si="53"/>
        <v>0</v>
      </c>
      <c r="AE223" s="144">
        <f t="shared" ca="1" si="53"/>
        <v>0</v>
      </c>
      <c r="AF223" s="144">
        <f t="shared" ca="1" si="53"/>
        <v>0</v>
      </c>
      <c r="AG223" s="144">
        <f t="shared" ca="1" si="53"/>
        <v>0</v>
      </c>
      <c r="AH223" s="144">
        <f t="shared" ca="1" si="53"/>
        <v>0</v>
      </c>
      <c r="AI223" s="144">
        <f t="shared" ca="1" si="53"/>
        <v>0</v>
      </c>
      <c r="AJ223" s="144">
        <f t="shared" ca="1" si="53"/>
        <v>0</v>
      </c>
      <c r="AK223" s="144">
        <f t="shared" ca="1" si="53"/>
        <v>0</v>
      </c>
      <c r="AL223" s="144">
        <f t="shared" ca="1" si="53"/>
        <v>0</v>
      </c>
      <c r="AM223" s="144">
        <f t="shared" ca="1" si="53"/>
        <v>0</v>
      </c>
      <c r="AN223" s="144">
        <f t="shared" ca="1" si="53"/>
        <v>0</v>
      </c>
      <c r="AO223" s="144">
        <f t="shared" ca="1" si="53"/>
        <v>0</v>
      </c>
      <c r="AP223" s="144">
        <f t="shared" ca="1" si="53"/>
        <v>0</v>
      </c>
      <c r="AQ223" s="144">
        <f t="shared" ca="1" si="53"/>
        <v>0</v>
      </c>
      <c r="AR223" s="144">
        <f t="shared" ca="1" si="53"/>
        <v>0</v>
      </c>
      <c r="AS223" s="144">
        <f t="shared" ca="1" si="53"/>
        <v>0</v>
      </c>
      <c r="AT223" s="144">
        <f t="shared" ca="1" si="53"/>
        <v>0</v>
      </c>
      <c r="AU223" s="144">
        <f t="shared" ca="1" si="53"/>
        <v>0</v>
      </c>
      <c r="AV223" s="144">
        <f t="shared" ca="1" si="53"/>
        <v>0</v>
      </c>
      <c r="AW223" s="144">
        <f t="shared" ca="1" si="53"/>
        <v>0</v>
      </c>
      <c r="AX223" s="144">
        <f t="shared" ca="1" si="53"/>
        <v>0</v>
      </c>
      <c r="AY223" s="144">
        <f t="shared" ca="1" si="53"/>
        <v>0</v>
      </c>
      <c r="AZ223" s="144">
        <f t="shared" ca="1" si="53"/>
        <v>0</v>
      </c>
      <c r="BA223" s="144">
        <f t="shared" ca="1" si="53"/>
        <v>0</v>
      </c>
      <c r="BB223" s="144">
        <f t="shared" ca="1" si="53"/>
        <v>0</v>
      </c>
      <c r="BD223" s="79">
        <f ca="1">IFERROR(IF(SUMIF($G$6:$BB$6,BD$6&amp;" Total",$G223:$BB223)-(SUMIF($G$6:$BB$6,BD$6&amp;" "&amp;'Input-Func_Class'!$D$22,$G223:$BB223)+IFERROR(SUMIF($G$6:$BB$6,BD$6&amp;" "&amp;'Input-Func_Class'!$E$22,$G223:$BB223),SUMIF($G$6:$BB$6,BD$6&amp;" "&amp;'Input-Func_Class'!$B$24,$G223:$BB223))+SUMIF($G$6:$BB$6,BD$6&amp;" "&amp;'Input-Func_Class'!$F$22,$G223:$BB223))&lt;Check_Limit,0,1),1)</f>
        <v>0</v>
      </c>
      <c r="BE223" s="79">
        <f ca="1">IFERROR(IF(SUMIF($G$6:$BB$6,BE$6&amp;" Total",$G223:$BB223)-(SUMIF($G$6:$BB$6,BE$6&amp;" "&amp;'Input-Func_Class'!$D$22,$G223:$BB223)+IFERROR(SUMIF($G$6:$BB$6,BE$6&amp;" "&amp;'Input-Func_Class'!$E$22,$G223:$BB223),SUMIF($G$6:$BB$6,BE$6&amp;" "&amp;'Input-Func_Class'!$B$24,$G223:$BB223))+SUMIF($G$6:$BB$6,BE$6&amp;" "&amp;'Input-Func_Class'!$F$22,$G223:$BB223))&lt;Check_Limit,0,1),1)</f>
        <v>0</v>
      </c>
      <c r="BF223" s="79">
        <f ca="1">IFERROR(IF(SUMIF($G$6:$BB$6,BF$6&amp;" Total",$G223:$BB223)-(SUMIF($G$6:$BB$6,BF$6&amp;" "&amp;'Input-Func_Class'!$D$22,$G223:$BB223)+IFERROR(SUMIF($G$6:$BB$6,BF$6&amp;" "&amp;'Input-Func_Class'!$E$22,$G223:$BB223),SUMIF($G$6:$BB$6,BF$6&amp;" "&amp;'Input-Func_Class'!$B$24,$G223:$BB223))+SUMIF($G$6:$BB$6,BF$6&amp;" "&amp;'Input-Func_Class'!$F$22,$G223:$BB223))&lt;Check_Limit,0,1),1)</f>
        <v>0</v>
      </c>
      <c r="BG223" s="79">
        <f ca="1">IFERROR(IF(SUMIF($G$6:$BB$6,BG$6&amp;" Total",$G223:$BB223)-(SUMIF($G$6:$BB$6,BG$6&amp;" "&amp;'Input-Func_Class'!$D$22,$G223:$BB223)+IFERROR(SUMIF($G$6:$BB$6,BG$6&amp;" "&amp;'Input-Func_Class'!$E$22,$G223:$BB223),SUMIF($G$6:$BB$6,BG$6&amp;" "&amp;'Input-Func_Class'!$B$24,$G223:$BB223))+SUMIF($G$6:$BB$6,BG$6&amp;" "&amp;'Input-Func_Class'!$F$22,$G223:$BB223))&lt;Check_Limit,0,1),1)</f>
        <v>0</v>
      </c>
      <c r="BH223" s="79">
        <f ca="1">IFERROR(IF(SUMIF($G$6:$BB$6,BH$6&amp;" Total",$G223:$BB223)-(SUMIF($G$6:$BB$6,BH$6&amp;" "&amp;'Input-Func_Class'!$D$22,$G223:$BB223)+IFERROR(SUMIF($G$6:$BB$6,BH$6&amp;" "&amp;'Input-Func_Class'!$E$22,$G223:$BB223),SUMIF($G$6:$BB$6,BH$6&amp;" "&amp;'Input-Func_Class'!$B$24,$G223:$BB223))+SUMIF($G$6:$BB$6,BH$6&amp;" "&amp;'Input-Func_Class'!$F$22,$G223:$BB223))&lt;Check_Limit,0,1),1)</f>
        <v>0</v>
      </c>
      <c r="BI223" s="79">
        <f ca="1">IFERROR(IF(SUMIF($G$6:$BB$6,BI$6&amp;" Total",$G223:$BB223)-(SUMIF($G$6:$BB$6,BI$6&amp;" "&amp;'Input-Func_Class'!$D$22,$G223:$BB223)+IFERROR(SUMIF($G$6:$BB$6,BI$6&amp;" "&amp;'Input-Func_Class'!$E$22,$G223:$BB223),SUMIF($G$6:$BB$6,BI$6&amp;" "&amp;'Input-Func_Class'!$B$24,$G223:$BB223))+SUMIF($G$6:$BB$6,BI$6&amp;" "&amp;'Input-Func_Class'!$F$22,$G223:$BB223))&lt;Check_Limit,0,1),1)</f>
        <v>0</v>
      </c>
      <c r="BJ223" s="79">
        <f ca="1">IFERROR(IF(SUMIF($G$6:$BB$6,BJ$6&amp;" Total",$G223:$BB223)-(SUMIF($G$6:$BB$6,BJ$6&amp;" "&amp;'Input-Func_Class'!$D$22,$G223:$BB223)+IFERROR(SUMIF($G$6:$BB$6,BJ$6&amp;" "&amp;'Input-Func_Class'!$E$22,$G223:$BB223),SUMIF($G$6:$BB$6,BJ$6&amp;" "&amp;'Input-Func_Class'!$B$24,$G223:$BB223))+SUMIF($G$6:$BB$6,BJ$6&amp;" "&amp;'Input-Func_Class'!$F$22,$G223:$BB223))&lt;Check_Limit,0,1),1)</f>
        <v>0</v>
      </c>
      <c r="BK223" s="79">
        <f ca="1">IFERROR(IF(SUMIF($G$6:$BB$6,BK$6&amp;" Total",$G223:$BB223)-(SUMIF($G$6:$BB$6,BK$6&amp;" "&amp;'Input-Func_Class'!$D$22,$G223:$BB223)+IFERROR(SUMIF($G$6:$BB$6,BK$6&amp;" "&amp;'Input-Func_Class'!$E$22,$G223:$BB223),SUMIF($G$6:$BB$6,BK$6&amp;" "&amp;'Input-Func_Class'!$B$24,$G223:$BB223))+SUMIF($G$6:$BB$6,BK$6&amp;" "&amp;'Input-Func_Class'!$F$22,$G223:$BB223))&lt;Check_Limit,0,1),1)</f>
        <v>0</v>
      </c>
      <c r="BL223" s="79">
        <f ca="1">IFERROR(IF(SUMIF($G$6:$BB$6,BL$6&amp;" Total",$G223:$BB223)-(SUMIF($G$6:$BB$6,BL$6&amp;" "&amp;'Input-Func_Class'!$D$22,$G223:$BB223)+IFERROR(SUMIF($G$6:$BB$6,BL$6&amp;" "&amp;'Input-Func_Class'!$E$22,$G223:$BB223),SUMIF($G$6:$BB$6,BL$6&amp;" "&amp;'Input-Func_Class'!$B$24,$G223:$BB223))+SUMIF($G$6:$BB$6,BL$6&amp;" "&amp;'Input-Func_Class'!$F$22,$G223:$BB223))&lt;Check_Limit,0,1),1)</f>
        <v>0</v>
      </c>
      <c r="BM223" s="79">
        <f ca="1">IFERROR(IF(SUMIF($G$6:$BB$6,BM$6&amp;" Total",$G223:$BB223)-(SUMIF($G$6:$BB$6,BM$6&amp;" "&amp;'Input-Func_Class'!$D$22,$G223:$BB223)+IFERROR(SUMIF($G$6:$BB$6,BM$6&amp;" "&amp;'Input-Func_Class'!$E$22,$G223:$BB223),SUMIF($G$6:$BB$6,BM$6&amp;" "&amp;'Input-Func_Class'!$B$24,$G223:$BB223))+SUMIF($G$6:$BB$6,BM$6&amp;" "&amp;'Input-Func_Class'!$F$22,$G223:$BB223))&lt;Check_Limit,0,1),1)</f>
        <v>0</v>
      </c>
      <c r="BN223" s="79">
        <f ca="1">IFERROR(IF(SUMIF($G$6:$BB$6,BN$6&amp;" Total",$G223:$BB223)-(SUMIF($G$6:$BB$6,BN$6&amp;" "&amp;'Input-Func_Class'!$D$22,$G223:$BB223)+IFERROR(SUMIF($G$6:$BB$6,BN$6&amp;" "&amp;'Input-Func_Class'!$E$22,$G223:$BB223),SUMIF($G$6:$BB$6,BN$6&amp;" "&amp;'Input-Func_Class'!$B$24,$G223:$BB223))+SUMIF($G$6:$BB$6,BN$6&amp;" "&amp;'Input-Func_Class'!$F$22,$G223:$BB223))&lt;Check_Limit,0,1),1)</f>
        <v>0</v>
      </c>
      <c r="BO223" s="79">
        <f ca="1">IFERROR(IF(SUMIF($G$6:$BB$6,BO$6&amp;" Total",$G223:$BB223)-(SUMIF($G$6:$BB$6,BO$6&amp;" "&amp;'Input-Func_Class'!$D$22,$G223:$BB223)+IFERROR(SUMIF($G$6:$BB$6,BO$6&amp;" "&amp;'Input-Func_Class'!$E$22,$G223:$BB223),SUMIF($G$6:$BB$6,BO$6&amp;" "&amp;'Input-Func_Class'!$B$24,$G223:$BB223))+SUMIF($G$6:$BB$6,BO$6&amp;" "&amp;'Input-Func_Class'!$F$22,$G223:$BB223))&lt;Check_Limit,0,1),1)</f>
        <v>0</v>
      </c>
    </row>
    <row r="224" spans="1:67" outlineLevel="1">
      <c r="A224" s="113" t="str">
        <f>IF(ISBLANK('Input-Accounts'!A224),"",'Input-Accounts'!A224)</f>
        <v/>
      </c>
      <c r="B224" s="17" t="str">
        <f>IF(ISBLANK('Input-Accounts'!B224),"",'Input-Accounts'!B224)</f>
        <v/>
      </c>
      <c r="C224" s="113" t="str">
        <f>IF(ISBLANK('Input-Accounts'!C224),"",'Input-Accounts'!C224)</f>
        <v/>
      </c>
      <c r="D224" s="143"/>
      <c r="E224" s="143">
        <f t="shared" si="52"/>
        <v>0</v>
      </c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  <c r="AU224" s="143"/>
      <c r="AV224" s="143"/>
      <c r="AW224" s="143"/>
      <c r="AX224" s="143"/>
      <c r="AY224" s="143"/>
      <c r="AZ224" s="143"/>
      <c r="BA224" s="143"/>
      <c r="BB224" s="143"/>
      <c r="BD224" s="79">
        <f>IFERROR(IF(SUMIF($G$6:$BB$6,BD$6&amp;" Total",$G224:$BB224)-(SUMIF($G$6:$BB$6,BD$6&amp;" "&amp;'Input-Func_Class'!$D$22,$G224:$BB224)+IFERROR(SUMIF($G$6:$BB$6,BD$6&amp;" "&amp;'Input-Func_Class'!$E$22,$G224:$BB224),SUMIF($G$6:$BB$6,BD$6&amp;" "&amp;'Input-Func_Class'!$B$24,$G224:$BB224))+SUMIF($G$6:$BB$6,BD$6&amp;" "&amp;'Input-Func_Class'!$F$22,$G224:$BB224))&lt;Check_Limit,0,1),1)</f>
        <v>0</v>
      </c>
      <c r="BE224" s="79">
        <f>IFERROR(IF(SUMIF($G$6:$BB$6,BE$6&amp;" Total",$G224:$BB224)-(SUMIF($G$6:$BB$6,BE$6&amp;" "&amp;'Input-Func_Class'!$D$22,$G224:$BB224)+IFERROR(SUMIF($G$6:$BB$6,BE$6&amp;" "&amp;'Input-Func_Class'!$E$22,$G224:$BB224),SUMIF($G$6:$BB$6,BE$6&amp;" "&amp;'Input-Func_Class'!$B$24,$G224:$BB224))+SUMIF($G$6:$BB$6,BE$6&amp;" "&amp;'Input-Func_Class'!$F$22,$G224:$BB224))&lt;Check_Limit,0,1),1)</f>
        <v>0</v>
      </c>
      <c r="BF224" s="79">
        <f>IFERROR(IF(SUMIF($G$6:$BB$6,BF$6&amp;" Total",$G224:$BB224)-(SUMIF($G$6:$BB$6,BF$6&amp;" "&amp;'Input-Func_Class'!$D$22,$G224:$BB224)+IFERROR(SUMIF($G$6:$BB$6,BF$6&amp;" "&amp;'Input-Func_Class'!$E$22,$G224:$BB224),SUMIF($G$6:$BB$6,BF$6&amp;" "&amp;'Input-Func_Class'!$B$24,$G224:$BB224))+SUMIF($G$6:$BB$6,BF$6&amp;" "&amp;'Input-Func_Class'!$F$22,$G224:$BB224))&lt;Check_Limit,0,1),1)</f>
        <v>0</v>
      </c>
      <c r="BG224" s="79">
        <f>IFERROR(IF(SUMIF($G$6:$BB$6,BG$6&amp;" Total",$G224:$BB224)-(SUMIF($G$6:$BB$6,BG$6&amp;" "&amp;'Input-Func_Class'!$D$22,$G224:$BB224)+IFERROR(SUMIF($G$6:$BB$6,BG$6&amp;" "&amp;'Input-Func_Class'!$E$22,$G224:$BB224),SUMIF($G$6:$BB$6,BG$6&amp;" "&amp;'Input-Func_Class'!$B$24,$G224:$BB224))+SUMIF($G$6:$BB$6,BG$6&amp;" "&amp;'Input-Func_Class'!$F$22,$G224:$BB224))&lt;Check_Limit,0,1),1)</f>
        <v>0</v>
      </c>
      <c r="BH224" s="79">
        <f>IFERROR(IF(SUMIF($G$6:$BB$6,BH$6&amp;" Total",$G224:$BB224)-(SUMIF($G$6:$BB$6,BH$6&amp;" "&amp;'Input-Func_Class'!$D$22,$G224:$BB224)+IFERROR(SUMIF($G$6:$BB$6,BH$6&amp;" "&amp;'Input-Func_Class'!$E$22,$G224:$BB224),SUMIF($G$6:$BB$6,BH$6&amp;" "&amp;'Input-Func_Class'!$B$24,$G224:$BB224))+SUMIF($G$6:$BB$6,BH$6&amp;" "&amp;'Input-Func_Class'!$F$22,$G224:$BB224))&lt;Check_Limit,0,1),1)</f>
        <v>0</v>
      </c>
      <c r="BI224" s="79">
        <f>IFERROR(IF(SUMIF($G$6:$BB$6,BI$6&amp;" Total",$G224:$BB224)-(SUMIF($G$6:$BB$6,BI$6&amp;" "&amp;'Input-Func_Class'!$D$22,$G224:$BB224)+IFERROR(SUMIF($G$6:$BB$6,BI$6&amp;" "&amp;'Input-Func_Class'!$E$22,$G224:$BB224),SUMIF($G$6:$BB$6,BI$6&amp;" "&amp;'Input-Func_Class'!$B$24,$G224:$BB224))+SUMIF($G$6:$BB$6,BI$6&amp;" "&amp;'Input-Func_Class'!$F$22,$G224:$BB224))&lt;Check_Limit,0,1),1)</f>
        <v>0</v>
      </c>
      <c r="BJ224" s="79">
        <f>IFERROR(IF(SUMIF($G$6:$BB$6,BJ$6&amp;" Total",$G224:$BB224)-(SUMIF($G$6:$BB$6,BJ$6&amp;" "&amp;'Input-Func_Class'!$D$22,$G224:$BB224)+IFERROR(SUMIF($G$6:$BB$6,BJ$6&amp;" "&amp;'Input-Func_Class'!$E$22,$G224:$BB224),SUMIF($G$6:$BB$6,BJ$6&amp;" "&amp;'Input-Func_Class'!$B$24,$G224:$BB224))+SUMIF($G$6:$BB$6,BJ$6&amp;" "&amp;'Input-Func_Class'!$F$22,$G224:$BB224))&lt;Check_Limit,0,1),1)</f>
        <v>0</v>
      </c>
      <c r="BK224" s="79">
        <f>IFERROR(IF(SUMIF($G$6:$BB$6,BK$6&amp;" Total",$G224:$BB224)-(SUMIF($G$6:$BB$6,BK$6&amp;" "&amp;'Input-Func_Class'!$D$22,$G224:$BB224)+IFERROR(SUMIF($G$6:$BB$6,BK$6&amp;" "&amp;'Input-Func_Class'!$E$22,$G224:$BB224),SUMIF($G$6:$BB$6,BK$6&amp;" "&amp;'Input-Func_Class'!$B$24,$G224:$BB224))+SUMIF($G$6:$BB$6,BK$6&amp;" "&amp;'Input-Func_Class'!$F$22,$G224:$BB224))&lt;Check_Limit,0,1),1)</f>
        <v>0</v>
      </c>
      <c r="BL224" s="79">
        <f>IFERROR(IF(SUMIF($G$6:$BB$6,BL$6&amp;" Total",$G224:$BB224)-(SUMIF($G$6:$BB$6,BL$6&amp;" "&amp;'Input-Func_Class'!$D$22,$G224:$BB224)+IFERROR(SUMIF($G$6:$BB$6,BL$6&amp;" "&amp;'Input-Func_Class'!$E$22,$G224:$BB224),SUMIF($G$6:$BB$6,BL$6&amp;" "&amp;'Input-Func_Class'!$B$24,$G224:$BB224))+SUMIF($G$6:$BB$6,BL$6&amp;" "&amp;'Input-Func_Class'!$F$22,$G224:$BB224))&lt;Check_Limit,0,1),1)</f>
        <v>0</v>
      </c>
      <c r="BM224" s="79">
        <f>IFERROR(IF(SUMIF($G$6:$BB$6,BM$6&amp;" Total",$G224:$BB224)-(SUMIF($G$6:$BB$6,BM$6&amp;" "&amp;'Input-Func_Class'!$D$22,$G224:$BB224)+IFERROR(SUMIF($G$6:$BB$6,BM$6&amp;" "&amp;'Input-Func_Class'!$E$22,$G224:$BB224),SUMIF($G$6:$BB$6,BM$6&amp;" "&amp;'Input-Func_Class'!$B$24,$G224:$BB224))+SUMIF($G$6:$BB$6,BM$6&amp;" "&amp;'Input-Func_Class'!$F$22,$G224:$BB224))&lt;Check_Limit,0,1),1)</f>
        <v>0</v>
      </c>
      <c r="BN224" s="79">
        <f>IFERROR(IF(SUMIF($G$6:$BB$6,BN$6&amp;" Total",$G224:$BB224)-(SUMIF($G$6:$BB$6,BN$6&amp;" "&amp;'Input-Func_Class'!$D$22,$G224:$BB224)+IFERROR(SUMIF($G$6:$BB$6,BN$6&amp;" "&amp;'Input-Func_Class'!$E$22,$G224:$BB224),SUMIF($G$6:$BB$6,BN$6&amp;" "&amp;'Input-Func_Class'!$B$24,$G224:$BB224))+SUMIF($G$6:$BB$6,BN$6&amp;" "&amp;'Input-Func_Class'!$F$22,$G224:$BB224))&lt;Check_Limit,0,1),1)</f>
        <v>0</v>
      </c>
      <c r="BO224" s="79">
        <f>IFERROR(IF(SUMIF($G$6:$BB$6,BO$6&amp;" Total",$G224:$BB224)-(SUMIF($G$6:$BB$6,BO$6&amp;" "&amp;'Input-Func_Class'!$D$22,$G224:$BB224)+IFERROR(SUMIF($G$6:$BB$6,BO$6&amp;" "&amp;'Input-Func_Class'!$E$22,$G224:$BB224),SUMIF($G$6:$BB$6,BO$6&amp;" "&amp;'Input-Func_Class'!$B$24,$G224:$BB224))+SUMIF($G$6:$BB$6,BO$6&amp;" "&amp;'Input-Func_Class'!$F$22,$G224:$BB224))&lt;Check_Limit,0,1),1)</f>
        <v>0</v>
      </c>
    </row>
    <row r="225" spans="1:67" outlineLevel="1">
      <c r="A225" s="113">
        <f>IF(ISBLANK('Input-Accounts'!A225),"",'Input-Accounts'!A225)</f>
        <v>193</v>
      </c>
      <c r="B225" s="81" t="str">
        <f>IF(ISBLANK('Input-Accounts'!B225),"",'Input-Accounts'!B225)</f>
        <v>General Plant</v>
      </c>
      <c r="C225" s="113" t="str">
        <f>IF(ISBLANK('Input-Accounts'!C225),"",'Input-Accounts'!C225)</f>
        <v/>
      </c>
      <c r="D225" s="143"/>
      <c r="E225" s="143">
        <f t="shared" si="52"/>
        <v>0</v>
      </c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  <c r="AU225" s="143"/>
      <c r="AV225" s="143"/>
      <c r="AW225" s="143"/>
      <c r="AX225" s="143"/>
      <c r="AY225" s="143"/>
      <c r="AZ225" s="143"/>
      <c r="BA225" s="143"/>
      <c r="BB225" s="143"/>
      <c r="BD225" s="79">
        <f>IFERROR(IF(SUMIF($G$6:$BB$6,BD$6&amp;" Total",$G225:$BB225)-(SUMIF($G$6:$BB$6,BD$6&amp;" "&amp;'Input-Func_Class'!$D$22,$G225:$BB225)+IFERROR(SUMIF($G$6:$BB$6,BD$6&amp;" "&amp;'Input-Func_Class'!$E$22,$G225:$BB225),SUMIF($G$6:$BB$6,BD$6&amp;" "&amp;'Input-Func_Class'!$B$24,$G225:$BB225))+SUMIF($G$6:$BB$6,BD$6&amp;" "&amp;'Input-Func_Class'!$F$22,$G225:$BB225))&lt;Check_Limit,0,1),1)</f>
        <v>0</v>
      </c>
      <c r="BE225" s="79">
        <f>IFERROR(IF(SUMIF($G$6:$BB$6,BE$6&amp;" Total",$G225:$BB225)-(SUMIF($G$6:$BB$6,BE$6&amp;" "&amp;'Input-Func_Class'!$D$22,$G225:$BB225)+IFERROR(SUMIF($G$6:$BB$6,BE$6&amp;" "&amp;'Input-Func_Class'!$E$22,$G225:$BB225),SUMIF($G$6:$BB$6,BE$6&amp;" "&amp;'Input-Func_Class'!$B$24,$G225:$BB225))+SUMIF($G$6:$BB$6,BE$6&amp;" "&amp;'Input-Func_Class'!$F$22,$G225:$BB225))&lt;Check_Limit,0,1),1)</f>
        <v>0</v>
      </c>
      <c r="BF225" s="79">
        <f>IFERROR(IF(SUMIF($G$6:$BB$6,BF$6&amp;" Total",$G225:$BB225)-(SUMIF($G$6:$BB$6,BF$6&amp;" "&amp;'Input-Func_Class'!$D$22,$G225:$BB225)+IFERROR(SUMIF($G$6:$BB$6,BF$6&amp;" "&amp;'Input-Func_Class'!$E$22,$G225:$BB225),SUMIF($G$6:$BB$6,BF$6&amp;" "&amp;'Input-Func_Class'!$B$24,$G225:$BB225))+SUMIF($G$6:$BB$6,BF$6&amp;" "&amp;'Input-Func_Class'!$F$22,$G225:$BB225))&lt;Check_Limit,0,1),1)</f>
        <v>0</v>
      </c>
      <c r="BG225" s="79">
        <f>IFERROR(IF(SUMIF($G$6:$BB$6,BG$6&amp;" Total",$G225:$BB225)-(SUMIF($G$6:$BB$6,BG$6&amp;" "&amp;'Input-Func_Class'!$D$22,$G225:$BB225)+IFERROR(SUMIF($G$6:$BB$6,BG$6&amp;" "&amp;'Input-Func_Class'!$E$22,$G225:$BB225),SUMIF($G$6:$BB$6,BG$6&amp;" "&amp;'Input-Func_Class'!$B$24,$G225:$BB225))+SUMIF($G$6:$BB$6,BG$6&amp;" "&amp;'Input-Func_Class'!$F$22,$G225:$BB225))&lt;Check_Limit,0,1),1)</f>
        <v>0</v>
      </c>
      <c r="BH225" s="79">
        <f>IFERROR(IF(SUMIF($G$6:$BB$6,BH$6&amp;" Total",$G225:$BB225)-(SUMIF($G$6:$BB$6,BH$6&amp;" "&amp;'Input-Func_Class'!$D$22,$G225:$BB225)+IFERROR(SUMIF($G$6:$BB$6,BH$6&amp;" "&amp;'Input-Func_Class'!$E$22,$G225:$BB225),SUMIF($G$6:$BB$6,BH$6&amp;" "&amp;'Input-Func_Class'!$B$24,$G225:$BB225))+SUMIF($G$6:$BB$6,BH$6&amp;" "&amp;'Input-Func_Class'!$F$22,$G225:$BB225))&lt;Check_Limit,0,1),1)</f>
        <v>0</v>
      </c>
      <c r="BI225" s="79">
        <f>IFERROR(IF(SUMIF($G$6:$BB$6,BI$6&amp;" Total",$G225:$BB225)-(SUMIF($G$6:$BB$6,BI$6&amp;" "&amp;'Input-Func_Class'!$D$22,$G225:$BB225)+IFERROR(SUMIF($G$6:$BB$6,BI$6&amp;" "&amp;'Input-Func_Class'!$E$22,$G225:$BB225),SUMIF($G$6:$BB$6,BI$6&amp;" "&amp;'Input-Func_Class'!$B$24,$G225:$BB225))+SUMIF($G$6:$BB$6,BI$6&amp;" "&amp;'Input-Func_Class'!$F$22,$G225:$BB225))&lt;Check_Limit,0,1),1)</f>
        <v>0</v>
      </c>
      <c r="BJ225" s="79">
        <f>IFERROR(IF(SUMIF($G$6:$BB$6,BJ$6&amp;" Total",$G225:$BB225)-(SUMIF($G$6:$BB$6,BJ$6&amp;" "&amp;'Input-Func_Class'!$D$22,$G225:$BB225)+IFERROR(SUMIF($G$6:$BB$6,BJ$6&amp;" "&amp;'Input-Func_Class'!$E$22,$G225:$BB225),SUMIF($G$6:$BB$6,BJ$6&amp;" "&amp;'Input-Func_Class'!$B$24,$G225:$BB225))+SUMIF($G$6:$BB$6,BJ$6&amp;" "&amp;'Input-Func_Class'!$F$22,$G225:$BB225))&lt;Check_Limit,0,1),1)</f>
        <v>0</v>
      </c>
      <c r="BK225" s="79">
        <f>IFERROR(IF(SUMIF($G$6:$BB$6,BK$6&amp;" Total",$G225:$BB225)-(SUMIF($G$6:$BB$6,BK$6&amp;" "&amp;'Input-Func_Class'!$D$22,$G225:$BB225)+IFERROR(SUMIF($G$6:$BB$6,BK$6&amp;" "&amp;'Input-Func_Class'!$E$22,$G225:$BB225),SUMIF($G$6:$BB$6,BK$6&amp;" "&amp;'Input-Func_Class'!$B$24,$G225:$BB225))+SUMIF($G$6:$BB$6,BK$6&amp;" "&amp;'Input-Func_Class'!$F$22,$G225:$BB225))&lt;Check_Limit,0,1),1)</f>
        <v>0</v>
      </c>
      <c r="BL225" s="79">
        <f>IFERROR(IF(SUMIF($G$6:$BB$6,BL$6&amp;" Total",$G225:$BB225)-(SUMIF($G$6:$BB$6,BL$6&amp;" "&amp;'Input-Func_Class'!$D$22,$G225:$BB225)+IFERROR(SUMIF($G$6:$BB$6,BL$6&amp;" "&amp;'Input-Func_Class'!$E$22,$G225:$BB225),SUMIF($G$6:$BB$6,BL$6&amp;" "&amp;'Input-Func_Class'!$B$24,$G225:$BB225))+SUMIF($G$6:$BB$6,BL$6&amp;" "&amp;'Input-Func_Class'!$F$22,$G225:$BB225))&lt;Check_Limit,0,1),1)</f>
        <v>0</v>
      </c>
      <c r="BM225" s="79">
        <f>IFERROR(IF(SUMIF($G$6:$BB$6,BM$6&amp;" Total",$G225:$BB225)-(SUMIF($G$6:$BB$6,BM$6&amp;" "&amp;'Input-Func_Class'!$D$22,$G225:$BB225)+IFERROR(SUMIF($G$6:$BB$6,BM$6&amp;" "&amp;'Input-Func_Class'!$E$22,$G225:$BB225),SUMIF($G$6:$BB$6,BM$6&amp;" "&amp;'Input-Func_Class'!$B$24,$G225:$BB225))+SUMIF($G$6:$BB$6,BM$6&amp;" "&amp;'Input-Func_Class'!$F$22,$G225:$BB225))&lt;Check_Limit,0,1),1)</f>
        <v>0</v>
      </c>
      <c r="BN225" s="79">
        <f>IFERROR(IF(SUMIF($G$6:$BB$6,BN$6&amp;" Total",$G225:$BB225)-(SUMIF($G$6:$BB$6,BN$6&amp;" "&amp;'Input-Func_Class'!$D$22,$G225:$BB225)+IFERROR(SUMIF($G$6:$BB$6,BN$6&amp;" "&amp;'Input-Func_Class'!$E$22,$G225:$BB225),SUMIF($G$6:$BB$6,BN$6&amp;" "&amp;'Input-Func_Class'!$B$24,$G225:$BB225))+SUMIF($G$6:$BB$6,BN$6&amp;" "&amp;'Input-Func_Class'!$F$22,$G225:$BB225))&lt;Check_Limit,0,1),1)</f>
        <v>0</v>
      </c>
      <c r="BO225" s="79">
        <f>IFERROR(IF(SUMIF($G$6:$BB$6,BO$6&amp;" Total",$G225:$BB225)-(SUMIF($G$6:$BB$6,BO$6&amp;" "&amp;'Input-Func_Class'!$D$22,$G225:$BB225)+IFERROR(SUMIF($G$6:$BB$6,BO$6&amp;" "&amp;'Input-Func_Class'!$E$22,$G225:$BB225),SUMIF($G$6:$BB$6,BO$6&amp;" "&amp;'Input-Func_Class'!$B$24,$G225:$BB225))+SUMIF($G$6:$BB$6,BO$6&amp;" "&amp;'Input-Func_Class'!$F$22,$G225:$BB225))&lt;Check_Limit,0,1),1)</f>
        <v>0</v>
      </c>
    </row>
    <row r="226" spans="1:67" outlineLevel="1">
      <c r="A226" s="113">
        <f>IF(ISBLANK('Input-Accounts'!A226),"",'Input-Accounts'!A226)</f>
        <v>194</v>
      </c>
      <c r="B226" s="17" t="str">
        <f>IF(ISBLANK('Input-Accounts'!B226),"",'Input-Accounts'!B226)</f>
        <v>Land and Land Rights</v>
      </c>
      <c r="C226" s="113">
        <f>IF(ISBLANK('Input-Accounts'!C226),"",'Input-Accounts'!C226)</f>
        <v>389</v>
      </c>
      <c r="D226" s="143">
        <f>Functionalization!$D226</f>
        <v>0</v>
      </c>
      <c r="E226" s="143">
        <f t="shared" si="52"/>
        <v>0</v>
      </c>
      <c r="F226" s="89" t="str">
        <f>IF($D226=0,"-",IF('Input-Accounts'!$E226&lt;&gt;0,'Input-Accounts'!$E226,'Input-Accounts'!$G226))</f>
        <v>-</v>
      </c>
      <c r="G226" s="143">
        <f ca="1">IF(G$5&lt;&gt;"",HLOOKUP(G$5,Functionalization!$G$6:$R$305,ROW($A226)-5,FALSE),IFERROR(INDEX(G$269:G$305,MATCH($F226,$B$269:$B$305,0))/VLOOKUP($F226,$B$269:$BB$305,MATCH(LEFT(TRIM(G$6),FIND("~",SUBSTITUTE(G$6,"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226))*HLOOKUP(LEFT(TRIM(G$6),FIND("~",SUBSTITUTE(G$6," ","~",LEN(TRIM(G$6))-LEN(SUBSTITUTE(TRIM(G$6)," ",""))))-1)&amp;" Total",$B$6:$BB$305,ROW($A226)-5,FALSE))</f>
        <v>0</v>
      </c>
      <c r="H226" s="143">
        <f ca="1">IF(H$5&lt;&gt;"",HLOOKUP(H$5,Functionalization!$G$6:$R$305,ROW($A226)-5,FALSE),IFERROR(INDEX(H$269:H$305,MATCH($F226,$B$269:$B$305,0))/VLOOKUP($F226,$B$269:$BB$305,MATCH(LEFT(TRIM(H$6),FIND("~",SUBSTITUTE(H$6,"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226))*HLOOKUP(LEFT(TRIM(H$6),FIND("~",SUBSTITUTE(H$6," ","~",LEN(TRIM(H$6))-LEN(SUBSTITUTE(TRIM(H$6)," ",""))))-1)&amp;" Total",$B$6:$BB$305,ROW($A226)-5,FALSE))</f>
        <v>0</v>
      </c>
      <c r="I226" s="143">
        <f ca="1">IF(I$5&lt;&gt;"",HLOOKUP(I$5,Functionalization!$G$6:$R$305,ROW($A226)-5,FALSE),IFERROR(INDEX(I$269:I$305,MATCH($F226,$B$269:$B$305,0))/VLOOKUP($F226,$B$269:$BB$305,MATCH(LEFT(TRIM(I$6),FIND("~",SUBSTITUTE(I$6,"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226))*HLOOKUP(LEFT(TRIM(I$6),FIND("~",SUBSTITUTE(I$6," ","~",LEN(TRIM(I$6))-LEN(SUBSTITUTE(TRIM(I$6)," ",""))))-1)&amp;" Total",$B$6:$BB$305,ROW($A226)-5,FALSE))</f>
        <v>0</v>
      </c>
      <c r="J226" s="143">
        <f ca="1">IF(J$5&lt;&gt;"",HLOOKUP(J$5,Functionalization!$G$6:$R$305,ROW($A226)-5,FALSE),IFERROR(INDEX(J$269:J$305,MATCH($F226,$B$269:$B$305,0))/VLOOKUP($F226,$B$269:$BB$305,MATCH(LEFT(TRIM(J$6),FIND("~",SUBSTITUTE(J$6,"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226))*HLOOKUP(LEFT(TRIM(J$6),FIND("~",SUBSTITUTE(J$6," ","~",LEN(TRIM(J$6))-LEN(SUBSTITUTE(TRIM(J$6)," ",""))))-1)&amp;" Total",$B$6:$BB$305,ROW($A226)-5,FALSE))</f>
        <v>0</v>
      </c>
      <c r="K226" s="143">
        <f ca="1">IF(K$5&lt;&gt;"",HLOOKUP(K$5,Functionalization!$G$6:$R$305,ROW($A226)-5,FALSE),IFERROR(INDEX(K$269:K$305,MATCH($F226,$B$269:$B$305,0))/VLOOKUP($F226,$B$269:$BB$305,MATCH(LEFT(TRIM(K$6),FIND("~",SUBSTITUTE(K$6,"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226))*HLOOKUP(LEFT(TRIM(K$6),FIND("~",SUBSTITUTE(K$6," ","~",LEN(TRIM(K$6))-LEN(SUBSTITUTE(TRIM(K$6)," ",""))))-1)&amp;" Total",$B$6:$BB$305,ROW($A226)-5,FALSE))</f>
        <v>0</v>
      </c>
      <c r="L226" s="143">
        <f ca="1">IF(L$5&lt;&gt;"",HLOOKUP(L$5,Functionalization!$G$6:$R$305,ROW($A226)-5,FALSE),IFERROR(INDEX(L$269:L$305,MATCH($F226,$B$269:$B$305,0))/VLOOKUP($F226,$B$269:$BB$305,MATCH(LEFT(TRIM(L$6),FIND("~",SUBSTITUTE(L$6,"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226))*HLOOKUP(LEFT(TRIM(L$6),FIND("~",SUBSTITUTE(L$6," ","~",LEN(TRIM(L$6))-LEN(SUBSTITUTE(TRIM(L$6)," ",""))))-1)&amp;" Total",$B$6:$BB$305,ROW($A226)-5,FALSE))</f>
        <v>0</v>
      </c>
      <c r="M226" s="143">
        <f ca="1">IF(M$5&lt;&gt;"",HLOOKUP(M$5,Functionalization!$G$6:$R$305,ROW($A226)-5,FALSE),IFERROR(INDEX(M$269:M$305,MATCH($F226,$B$269:$B$305,0))/VLOOKUP($F226,$B$269:$BB$305,MATCH(LEFT(TRIM(M$6),FIND("~",SUBSTITUTE(M$6,"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226))*HLOOKUP(LEFT(TRIM(M$6),FIND("~",SUBSTITUTE(M$6," ","~",LEN(TRIM(M$6))-LEN(SUBSTITUTE(TRIM(M$6)," ",""))))-1)&amp;" Total",$B$6:$BB$305,ROW($A226)-5,FALSE))</f>
        <v>0</v>
      </c>
      <c r="N226" s="143">
        <f ca="1">IF(N$5&lt;&gt;"",HLOOKUP(N$5,Functionalization!$G$6:$R$305,ROW($A226)-5,FALSE),IFERROR(INDEX(N$269:N$305,MATCH($F226,$B$269:$B$305,0))/VLOOKUP($F226,$B$269:$BB$305,MATCH(LEFT(TRIM(N$6),FIND("~",SUBSTITUTE(N$6,"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226))*HLOOKUP(LEFT(TRIM(N$6),FIND("~",SUBSTITUTE(N$6," ","~",LEN(TRIM(N$6))-LEN(SUBSTITUTE(TRIM(N$6)," ",""))))-1)&amp;" Total",$B$6:$BB$305,ROW($A226)-5,FALSE))</f>
        <v>0</v>
      </c>
      <c r="O226" s="143">
        <f ca="1">IF(O$5&lt;&gt;"",HLOOKUP(O$5,Functionalization!$G$6:$R$305,ROW($A226)-5,FALSE),IFERROR(INDEX(O$269:O$305,MATCH($F226,$B$269:$B$305,0))/VLOOKUP($F226,$B$269:$BB$305,MATCH(LEFT(TRIM(O$6),FIND("~",SUBSTITUTE(O$6,"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226))*HLOOKUP(LEFT(TRIM(O$6),FIND("~",SUBSTITUTE(O$6," ","~",LEN(TRIM(O$6))-LEN(SUBSTITUTE(TRIM(O$6)," ",""))))-1)&amp;" Total",$B$6:$BB$305,ROW($A226)-5,FALSE))</f>
        <v>0</v>
      </c>
      <c r="P226" s="143">
        <f ca="1">IF(P$5&lt;&gt;"",HLOOKUP(P$5,Functionalization!$G$6:$R$305,ROW($A226)-5,FALSE),IFERROR(INDEX(P$269:P$305,MATCH($F226,$B$269:$B$305,0))/VLOOKUP($F226,$B$269:$BB$305,MATCH(LEFT(TRIM(P$6),FIND("~",SUBSTITUTE(P$6,"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226))*HLOOKUP(LEFT(TRIM(P$6),FIND("~",SUBSTITUTE(P$6," ","~",LEN(TRIM(P$6))-LEN(SUBSTITUTE(TRIM(P$6)," ",""))))-1)&amp;" Total",$B$6:$BB$305,ROW($A226)-5,FALSE))</f>
        <v>0</v>
      </c>
      <c r="Q226" s="143">
        <f ca="1">IF(Q$5&lt;&gt;"",HLOOKUP(Q$5,Functionalization!$G$6:$R$305,ROW($A226)-5,FALSE),IFERROR(INDEX(Q$269:Q$305,MATCH($F226,$B$269:$B$305,0))/VLOOKUP($F226,$B$269:$BB$305,MATCH(LEFT(TRIM(Q$6),FIND("~",SUBSTITUTE(Q$6,"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226))*HLOOKUP(LEFT(TRIM(Q$6),FIND("~",SUBSTITUTE(Q$6," ","~",LEN(TRIM(Q$6))-LEN(SUBSTITUTE(TRIM(Q$6)," ",""))))-1)&amp;" Total",$B$6:$BB$305,ROW($A226)-5,FALSE))</f>
        <v>0</v>
      </c>
      <c r="R226" s="143">
        <f ca="1">IF(R$5&lt;&gt;"",HLOOKUP(R$5,Functionalization!$G$6:$R$305,ROW($A226)-5,FALSE),IFERROR(INDEX(R$269:R$305,MATCH($F226,$B$269:$B$305,0))/VLOOKUP($F226,$B$269:$BB$305,MATCH(LEFT(TRIM(R$6),FIND("~",SUBSTITUTE(R$6,"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226))*HLOOKUP(LEFT(TRIM(R$6),FIND("~",SUBSTITUTE(R$6," ","~",LEN(TRIM(R$6))-LEN(SUBSTITUTE(TRIM(R$6)," ",""))))-1)&amp;" Total",$B$6:$BB$305,ROW($A226)-5,FALSE))</f>
        <v>0</v>
      </c>
      <c r="S226" s="143">
        <f ca="1">IF(S$5&lt;&gt;"",HLOOKUP(S$5,Functionalization!$G$6:$R$305,ROW($A226)-5,FALSE),IFERROR(INDEX(S$269:S$305,MATCH($F226,$B$269:$B$305,0))/VLOOKUP($F226,$B$269:$BB$305,MATCH(LEFT(TRIM(S$6),FIND("~",SUBSTITUTE(S$6,"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226))*HLOOKUP(LEFT(TRIM(S$6),FIND("~",SUBSTITUTE(S$6," ","~",LEN(TRIM(S$6))-LEN(SUBSTITUTE(TRIM(S$6)," ",""))))-1)&amp;" Total",$B$6:$BB$305,ROW($A226)-5,FALSE))</f>
        <v>0</v>
      </c>
      <c r="T226" s="143">
        <f ca="1">IF(T$5&lt;&gt;"",HLOOKUP(T$5,Functionalization!$G$6:$R$305,ROW($A226)-5,FALSE),IFERROR(INDEX(T$269:T$305,MATCH($F226,$B$269:$B$305,0))/VLOOKUP($F226,$B$269:$BB$305,MATCH(LEFT(TRIM(T$6),FIND("~",SUBSTITUTE(T$6,"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226))*HLOOKUP(LEFT(TRIM(T$6),FIND("~",SUBSTITUTE(T$6," ","~",LEN(TRIM(T$6))-LEN(SUBSTITUTE(TRIM(T$6)," ",""))))-1)&amp;" Total",$B$6:$BB$305,ROW($A226)-5,FALSE))</f>
        <v>0</v>
      </c>
      <c r="U226" s="143">
        <f ca="1">IF(U$5&lt;&gt;"",HLOOKUP(U$5,Functionalization!$G$6:$R$305,ROW($A226)-5,FALSE),IFERROR(INDEX(U$269:U$305,MATCH($F226,$B$269:$B$305,0))/VLOOKUP($F226,$B$269:$BB$305,MATCH(LEFT(TRIM(U$6),FIND("~",SUBSTITUTE(U$6,"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226))*HLOOKUP(LEFT(TRIM(U$6),FIND("~",SUBSTITUTE(U$6," ","~",LEN(TRIM(U$6))-LEN(SUBSTITUTE(TRIM(U$6)," ",""))))-1)&amp;" Total",$B$6:$BB$305,ROW($A226)-5,FALSE))</f>
        <v>0</v>
      </c>
      <c r="V226" s="143">
        <f ca="1">IF(V$5&lt;&gt;"",HLOOKUP(V$5,Functionalization!$G$6:$R$305,ROW($A226)-5,FALSE),IFERROR(INDEX(V$269:V$305,MATCH($F226,$B$269:$B$305,0))/VLOOKUP($F226,$B$269:$BB$305,MATCH(LEFT(TRIM(V$6),FIND("~",SUBSTITUTE(V$6,"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226))*HLOOKUP(LEFT(TRIM(V$6),FIND("~",SUBSTITUTE(V$6," ","~",LEN(TRIM(V$6))-LEN(SUBSTITUTE(TRIM(V$6)," ",""))))-1)&amp;" Total",$B$6:$BB$305,ROW($A226)-5,FALSE))</f>
        <v>0</v>
      </c>
      <c r="W226" s="143">
        <f ca="1">IF(W$5&lt;&gt;"",HLOOKUP(W$5,Functionalization!$G$6:$R$305,ROW($A226)-5,FALSE),IFERROR(INDEX(W$269:W$305,MATCH($F226,$B$269:$B$305,0))/VLOOKUP($F226,$B$269:$BB$305,MATCH(LEFT(TRIM(W$6),FIND("~",SUBSTITUTE(W$6,"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226))*HLOOKUP(LEFT(TRIM(W$6),FIND("~",SUBSTITUTE(W$6," ","~",LEN(TRIM(W$6))-LEN(SUBSTITUTE(TRIM(W$6)," ",""))))-1)&amp;" Total",$B$6:$BB$305,ROW($A226)-5,FALSE))</f>
        <v>0</v>
      </c>
      <c r="X226" s="143">
        <f ca="1">IF(X$5&lt;&gt;"",HLOOKUP(X$5,Functionalization!$G$6:$R$305,ROW($A226)-5,FALSE),IFERROR(INDEX(X$269:X$305,MATCH($F226,$B$269:$B$305,0))/VLOOKUP($F226,$B$269:$BB$305,MATCH(LEFT(TRIM(X$6),FIND("~",SUBSTITUTE(X$6,"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226))*HLOOKUP(LEFT(TRIM(X$6),FIND("~",SUBSTITUTE(X$6," ","~",LEN(TRIM(X$6))-LEN(SUBSTITUTE(TRIM(X$6)," ",""))))-1)&amp;" Total",$B$6:$BB$305,ROW($A226)-5,FALSE))</f>
        <v>0</v>
      </c>
      <c r="Y226" s="143">
        <f ca="1">IF(Y$5&lt;&gt;"",HLOOKUP(Y$5,Functionalization!$G$6:$R$305,ROW($A226)-5,FALSE),IFERROR(INDEX(Y$269:Y$305,MATCH($F226,$B$269:$B$305,0))/VLOOKUP($F226,$B$269:$BB$305,MATCH(LEFT(TRIM(Y$6),FIND("~",SUBSTITUTE(Y$6,"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226))*HLOOKUP(LEFT(TRIM(Y$6),FIND("~",SUBSTITUTE(Y$6," ","~",LEN(TRIM(Y$6))-LEN(SUBSTITUTE(TRIM(Y$6)," ",""))))-1)&amp;" Total",$B$6:$BB$305,ROW($A226)-5,FALSE))</f>
        <v>0</v>
      </c>
      <c r="Z226" s="143">
        <f ca="1">IF(Z$5&lt;&gt;"",HLOOKUP(Z$5,Functionalization!$G$6:$R$305,ROW($A226)-5,FALSE),IFERROR(INDEX(Z$269:Z$305,MATCH($F226,$B$269:$B$305,0))/VLOOKUP($F226,$B$269:$BB$305,MATCH(LEFT(TRIM(Z$6),FIND("~",SUBSTITUTE(Z$6,"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226))*HLOOKUP(LEFT(TRIM(Z$6),FIND("~",SUBSTITUTE(Z$6," ","~",LEN(TRIM(Z$6))-LEN(SUBSTITUTE(TRIM(Z$6)," ",""))))-1)&amp;" Total",$B$6:$BB$305,ROW($A226)-5,FALSE))</f>
        <v>0</v>
      </c>
      <c r="AA226" s="143">
        <f ca="1">IF(AA$5&lt;&gt;"",HLOOKUP(AA$5,Functionalization!$G$6:$R$305,ROW($A226)-5,FALSE),IFERROR(INDEX(AA$269:AA$305,MATCH($F226,$B$269:$B$305,0))/VLOOKUP($F226,$B$269:$BB$305,MATCH(LEFT(TRIM(AA$6),FIND("~",SUBSTITUTE(AA$6,"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226))*HLOOKUP(LEFT(TRIM(AA$6),FIND("~",SUBSTITUTE(AA$6," ","~",LEN(TRIM(AA$6))-LEN(SUBSTITUTE(TRIM(AA$6)," ",""))))-1)&amp;" Total",$B$6:$BB$305,ROW($A226)-5,FALSE))</f>
        <v>0</v>
      </c>
      <c r="AB226" s="143">
        <f ca="1">IF(AB$5&lt;&gt;"",HLOOKUP(AB$5,Functionalization!$G$6:$R$305,ROW($A226)-5,FALSE),IFERROR(INDEX(AB$269:AB$305,MATCH($F226,$B$269:$B$305,0))/VLOOKUP($F226,$B$269:$BB$305,MATCH(LEFT(TRIM(AB$6),FIND("~",SUBSTITUTE(AB$6,"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226))*HLOOKUP(LEFT(TRIM(AB$6),FIND("~",SUBSTITUTE(AB$6," ","~",LEN(TRIM(AB$6))-LEN(SUBSTITUTE(TRIM(AB$6)," ",""))))-1)&amp;" Total",$B$6:$BB$305,ROW($A226)-5,FALSE))</f>
        <v>0</v>
      </c>
      <c r="AC226" s="143">
        <f ca="1">IF(AC$5&lt;&gt;"",HLOOKUP(AC$5,Functionalization!$G$6:$R$305,ROW($A226)-5,FALSE),IFERROR(INDEX(AC$269:AC$305,MATCH($F226,$B$269:$B$305,0))/VLOOKUP($F226,$B$269:$BB$305,MATCH(LEFT(TRIM(AC$6),FIND("~",SUBSTITUTE(AC$6,"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226))*HLOOKUP(LEFT(TRIM(AC$6),FIND("~",SUBSTITUTE(AC$6," ","~",LEN(TRIM(AC$6))-LEN(SUBSTITUTE(TRIM(AC$6)," ",""))))-1)&amp;" Total",$B$6:$BB$305,ROW($A226)-5,FALSE))</f>
        <v>0</v>
      </c>
      <c r="AD226" s="143">
        <f ca="1">IF(AD$5&lt;&gt;"",HLOOKUP(AD$5,Functionalization!$G$6:$R$305,ROW($A226)-5,FALSE),IFERROR(INDEX(AD$269:AD$305,MATCH($F226,$B$269:$B$305,0))/VLOOKUP($F226,$B$269:$BB$305,MATCH(LEFT(TRIM(AD$6),FIND("~",SUBSTITUTE(AD$6,"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226))*HLOOKUP(LEFT(TRIM(AD$6),FIND("~",SUBSTITUTE(AD$6," ","~",LEN(TRIM(AD$6))-LEN(SUBSTITUTE(TRIM(AD$6)," ",""))))-1)&amp;" Total",$B$6:$BB$305,ROW($A226)-5,FALSE))</f>
        <v>0</v>
      </c>
      <c r="AE226" s="143">
        <f ca="1">IF(AE$5&lt;&gt;"",HLOOKUP(AE$5,Functionalization!$G$6:$R$305,ROW($A226)-5,FALSE),IFERROR(INDEX(AE$269:AE$305,MATCH($F226,$B$269:$B$305,0))/VLOOKUP($F226,$B$269:$BB$305,MATCH(LEFT(TRIM(AE$6),FIND("~",SUBSTITUTE(AE$6,"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226))*HLOOKUP(LEFT(TRIM(AE$6),FIND("~",SUBSTITUTE(AE$6," ","~",LEN(TRIM(AE$6))-LEN(SUBSTITUTE(TRIM(AE$6)," ",""))))-1)&amp;" Total",$B$6:$BB$305,ROW($A226)-5,FALSE))</f>
        <v>0</v>
      </c>
      <c r="AF226" s="143">
        <f ca="1">IF(AF$5&lt;&gt;"",HLOOKUP(AF$5,Functionalization!$G$6:$R$305,ROW($A226)-5,FALSE),IFERROR(INDEX(AF$269:AF$305,MATCH($F226,$B$269:$B$305,0))/VLOOKUP($F226,$B$269:$BB$305,MATCH(LEFT(TRIM(AF$6),FIND("~",SUBSTITUTE(AF$6,"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226))*HLOOKUP(LEFT(TRIM(AF$6),FIND("~",SUBSTITUTE(AF$6," ","~",LEN(TRIM(AF$6))-LEN(SUBSTITUTE(TRIM(AF$6)," ",""))))-1)&amp;" Total",$B$6:$BB$305,ROW($A226)-5,FALSE))</f>
        <v>0</v>
      </c>
      <c r="AG226" s="143">
        <f ca="1">IF(AG$5&lt;&gt;"",HLOOKUP(AG$5,Functionalization!$G$6:$R$305,ROW($A226)-5,FALSE),IFERROR(INDEX(AG$269:AG$305,MATCH($F226,$B$269:$B$305,0))/VLOOKUP($F226,$B$269:$BB$305,MATCH(LEFT(TRIM(AG$6),FIND("~",SUBSTITUTE(AG$6,"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226))*HLOOKUP(LEFT(TRIM(AG$6),FIND("~",SUBSTITUTE(AG$6," ","~",LEN(TRIM(AG$6))-LEN(SUBSTITUTE(TRIM(AG$6)," ",""))))-1)&amp;" Total",$B$6:$BB$305,ROW($A226)-5,FALSE))</f>
        <v>0</v>
      </c>
      <c r="AH226" s="143">
        <f ca="1">IF(AH$5&lt;&gt;"",HLOOKUP(AH$5,Functionalization!$G$6:$R$305,ROW($A226)-5,FALSE),IFERROR(INDEX(AH$269:AH$305,MATCH($F226,$B$269:$B$305,0))/VLOOKUP($F226,$B$269:$BB$305,MATCH(LEFT(TRIM(AH$6),FIND("~",SUBSTITUTE(AH$6,"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226))*HLOOKUP(LEFT(TRIM(AH$6),FIND("~",SUBSTITUTE(AH$6," ","~",LEN(TRIM(AH$6))-LEN(SUBSTITUTE(TRIM(AH$6)," ",""))))-1)&amp;" Total",$B$6:$BB$305,ROW($A226)-5,FALSE))</f>
        <v>0</v>
      </c>
      <c r="AI226" s="143">
        <f ca="1">IF(AI$5&lt;&gt;"",HLOOKUP(AI$5,Functionalization!$G$6:$R$305,ROW($A226)-5,FALSE),IFERROR(INDEX(AI$269:AI$305,MATCH($F226,$B$269:$B$305,0))/VLOOKUP($F226,$B$269:$BB$305,MATCH(LEFT(TRIM(AI$6),FIND("~",SUBSTITUTE(AI$6,"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226))*HLOOKUP(LEFT(TRIM(AI$6),FIND("~",SUBSTITUTE(AI$6," ","~",LEN(TRIM(AI$6))-LEN(SUBSTITUTE(TRIM(AI$6)," ",""))))-1)&amp;" Total",$B$6:$BB$305,ROW($A226)-5,FALSE))</f>
        <v>0</v>
      </c>
      <c r="AJ226" s="143">
        <f ca="1">IF(AJ$5&lt;&gt;"",HLOOKUP(AJ$5,Functionalization!$G$6:$R$305,ROW($A226)-5,FALSE),IFERROR(INDEX(AJ$269:AJ$305,MATCH($F226,$B$269:$B$305,0))/VLOOKUP($F226,$B$269:$BB$305,MATCH(LEFT(TRIM(AJ$6),FIND("~",SUBSTITUTE(AJ$6,"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226))*HLOOKUP(LEFT(TRIM(AJ$6),FIND("~",SUBSTITUTE(AJ$6," ","~",LEN(TRIM(AJ$6))-LEN(SUBSTITUTE(TRIM(AJ$6)," ",""))))-1)&amp;" Total",$B$6:$BB$305,ROW($A226)-5,FALSE))</f>
        <v>0</v>
      </c>
      <c r="AK226" s="143">
        <f ca="1">IF(AK$5&lt;&gt;"",HLOOKUP(AK$5,Functionalization!$G$6:$R$305,ROW($A226)-5,FALSE),IFERROR(INDEX(AK$269:AK$305,MATCH($F226,$B$269:$B$305,0))/VLOOKUP($F226,$B$269:$BB$305,MATCH(LEFT(TRIM(AK$6),FIND("~",SUBSTITUTE(AK$6,"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226))*HLOOKUP(LEFT(TRIM(AK$6),FIND("~",SUBSTITUTE(AK$6," ","~",LEN(TRIM(AK$6))-LEN(SUBSTITUTE(TRIM(AK$6)," ",""))))-1)&amp;" Total",$B$6:$BB$305,ROW($A226)-5,FALSE))</f>
        <v>0</v>
      </c>
      <c r="AL226" s="143">
        <f ca="1">IF(AL$5&lt;&gt;"",HLOOKUP(AL$5,Functionalization!$G$6:$R$305,ROW($A226)-5,FALSE),IFERROR(INDEX(AL$269:AL$305,MATCH($F226,$B$269:$B$305,0))/VLOOKUP($F226,$B$269:$BB$305,MATCH(LEFT(TRIM(AL$6),FIND("~",SUBSTITUTE(AL$6,"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226))*HLOOKUP(LEFT(TRIM(AL$6),FIND("~",SUBSTITUTE(AL$6," ","~",LEN(TRIM(AL$6))-LEN(SUBSTITUTE(TRIM(AL$6)," ",""))))-1)&amp;" Total",$B$6:$BB$305,ROW($A226)-5,FALSE))</f>
        <v>0</v>
      </c>
      <c r="AM226" s="143">
        <f ca="1">IF(AM$5&lt;&gt;"",HLOOKUP(AM$5,Functionalization!$G$6:$R$305,ROW($A226)-5,FALSE),IFERROR(INDEX(AM$269:AM$305,MATCH($F226,$B$269:$B$305,0))/VLOOKUP($F226,$B$269:$BB$305,MATCH(LEFT(TRIM(AM$6),FIND("~",SUBSTITUTE(AM$6,"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226))*HLOOKUP(LEFT(TRIM(AM$6),FIND("~",SUBSTITUTE(AM$6," ","~",LEN(TRIM(AM$6))-LEN(SUBSTITUTE(TRIM(AM$6)," ",""))))-1)&amp;" Total",$B$6:$BB$305,ROW($A226)-5,FALSE))</f>
        <v>0</v>
      </c>
      <c r="AN226" s="143">
        <f ca="1">IF(AN$5&lt;&gt;"",HLOOKUP(AN$5,Functionalization!$G$6:$R$305,ROW($A226)-5,FALSE),IFERROR(INDEX(AN$269:AN$305,MATCH($F226,$B$269:$B$305,0))/VLOOKUP($F226,$B$269:$BB$305,MATCH(LEFT(TRIM(AN$6),FIND("~",SUBSTITUTE(AN$6,"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226))*HLOOKUP(LEFT(TRIM(AN$6),FIND("~",SUBSTITUTE(AN$6," ","~",LEN(TRIM(AN$6))-LEN(SUBSTITUTE(TRIM(AN$6)," ",""))))-1)&amp;" Total",$B$6:$BB$305,ROW($A226)-5,FALSE))</f>
        <v>0</v>
      </c>
      <c r="AO226" s="143">
        <f ca="1">IF(AO$5&lt;&gt;"",HLOOKUP(AO$5,Functionalization!$G$6:$R$305,ROW($A226)-5,FALSE),IFERROR(INDEX(AO$269:AO$305,MATCH($F226,$B$269:$B$305,0))/VLOOKUP($F226,$B$269:$BB$305,MATCH(LEFT(TRIM(AO$6),FIND("~",SUBSTITUTE(AO$6,"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226))*HLOOKUP(LEFT(TRIM(AO$6),FIND("~",SUBSTITUTE(AO$6," ","~",LEN(TRIM(AO$6))-LEN(SUBSTITUTE(TRIM(AO$6)," ",""))))-1)&amp;" Total",$B$6:$BB$305,ROW($A226)-5,FALSE))</f>
        <v>0</v>
      </c>
      <c r="AP226" s="143">
        <f ca="1">IF(AP$5&lt;&gt;"",HLOOKUP(AP$5,Functionalization!$G$6:$R$305,ROW($A226)-5,FALSE),IFERROR(INDEX(AP$269:AP$305,MATCH($F226,$B$269:$B$305,0))/VLOOKUP($F226,$B$269:$BB$305,MATCH(LEFT(TRIM(AP$6),FIND("~",SUBSTITUTE(AP$6,"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226))*HLOOKUP(LEFT(TRIM(AP$6),FIND("~",SUBSTITUTE(AP$6," ","~",LEN(TRIM(AP$6))-LEN(SUBSTITUTE(TRIM(AP$6)," ",""))))-1)&amp;" Total",$B$6:$BB$305,ROW($A226)-5,FALSE))</f>
        <v>0</v>
      </c>
      <c r="AQ226" s="143">
        <f ca="1">IF(AQ$5&lt;&gt;"",HLOOKUP(AQ$5,Functionalization!$G$6:$R$305,ROW($A226)-5,FALSE),IFERROR(INDEX(AQ$269:AQ$305,MATCH($F226,$B$269:$B$305,0))/VLOOKUP($F226,$B$269:$BB$305,MATCH(LEFT(TRIM(AQ$6),FIND("~",SUBSTITUTE(AQ$6,"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226))*HLOOKUP(LEFT(TRIM(AQ$6),FIND("~",SUBSTITUTE(AQ$6," ","~",LEN(TRIM(AQ$6))-LEN(SUBSTITUTE(TRIM(AQ$6)," ",""))))-1)&amp;" Total",$B$6:$BB$305,ROW($A226)-5,FALSE))</f>
        <v>0</v>
      </c>
      <c r="AR226" s="143">
        <f ca="1">IF(AR$5&lt;&gt;"",HLOOKUP(AR$5,Functionalization!$G$6:$R$305,ROW($A226)-5,FALSE),IFERROR(INDEX(AR$269:AR$305,MATCH($F226,$B$269:$B$305,0))/VLOOKUP($F226,$B$269:$BB$305,MATCH(LEFT(TRIM(AR$6),FIND("~",SUBSTITUTE(AR$6,"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226))*HLOOKUP(LEFT(TRIM(AR$6),FIND("~",SUBSTITUTE(AR$6," ","~",LEN(TRIM(AR$6))-LEN(SUBSTITUTE(TRIM(AR$6)," ",""))))-1)&amp;" Total",$B$6:$BB$305,ROW($A226)-5,FALSE))</f>
        <v>0</v>
      </c>
      <c r="AS226" s="143">
        <f ca="1">IF(AS$5&lt;&gt;"",HLOOKUP(AS$5,Functionalization!$G$6:$R$305,ROW($A226)-5,FALSE),IFERROR(INDEX(AS$269:AS$305,MATCH($F226,$B$269:$B$305,0))/VLOOKUP($F226,$B$269:$BB$305,MATCH(LEFT(TRIM(AS$6),FIND("~",SUBSTITUTE(AS$6,"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226))*HLOOKUP(LEFT(TRIM(AS$6),FIND("~",SUBSTITUTE(AS$6," ","~",LEN(TRIM(AS$6))-LEN(SUBSTITUTE(TRIM(AS$6)," ",""))))-1)&amp;" Total",$B$6:$BB$305,ROW($A226)-5,FALSE))</f>
        <v>0</v>
      </c>
      <c r="AT226" s="143">
        <f ca="1">IF(AT$5&lt;&gt;"",HLOOKUP(AT$5,Functionalization!$G$6:$R$305,ROW($A226)-5,FALSE),IFERROR(INDEX(AT$269:AT$305,MATCH($F226,$B$269:$B$305,0))/VLOOKUP($F226,$B$269:$BB$305,MATCH(LEFT(TRIM(AT$6),FIND("~",SUBSTITUTE(AT$6,"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226))*HLOOKUP(LEFT(TRIM(AT$6),FIND("~",SUBSTITUTE(AT$6," ","~",LEN(TRIM(AT$6))-LEN(SUBSTITUTE(TRIM(AT$6)," ",""))))-1)&amp;" Total",$B$6:$BB$305,ROW($A226)-5,FALSE))</f>
        <v>0</v>
      </c>
      <c r="AU226" s="143">
        <f ca="1">IF(AU$5&lt;&gt;"",HLOOKUP(AU$5,Functionalization!$G$6:$R$305,ROW($A226)-5,FALSE),IFERROR(INDEX(AU$269:AU$305,MATCH($F226,$B$269:$B$305,0))/VLOOKUP($F226,$B$269:$BB$305,MATCH(LEFT(TRIM(AU$6),FIND("~",SUBSTITUTE(AU$6,"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226))*HLOOKUP(LEFT(TRIM(AU$6),FIND("~",SUBSTITUTE(AU$6," ","~",LEN(TRIM(AU$6))-LEN(SUBSTITUTE(TRIM(AU$6)," ",""))))-1)&amp;" Total",$B$6:$BB$305,ROW($A226)-5,FALSE))</f>
        <v>0</v>
      </c>
      <c r="AV226" s="143">
        <f ca="1">IF(AV$5&lt;&gt;"",HLOOKUP(AV$5,Functionalization!$G$6:$R$305,ROW($A226)-5,FALSE),IFERROR(INDEX(AV$269:AV$305,MATCH($F226,$B$269:$B$305,0))/VLOOKUP($F226,$B$269:$BB$305,MATCH(LEFT(TRIM(AV$6),FIND("~",SUBSTITUTE(AV$6,"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226))*HLOOKUP(LEFT(TRIM(AV$6),FIND("~",SUBSTITUTE(AV$6," ","~",LEN(TRIM(AV$6))-LEN(SUBSTITUTE(TRIM(AV$6)," ",""))))-1)&amp;" Total",$B$6:$BB$305,ROW($A226)-5,FALSE))</f>
        <v>0</v>
      </c>
      <c r="AW226" s="143">
        <f ca="1">IF(AW$5&lt;&gt;"",HLOOKUP(AW$5,Functionalization!$G$6:$R$305,ROW($A226)-5,FALSE),IFERROR(INDEX(AW$269:AW$305,MATCH($F226,$B$269:$B$305,0))/VLOOKUP($F226,$B$269:$BB$305,MATCH(LEFT(TRIM(AW$6),FIND("~",SUBSTITUTE(AW$6,"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226))*HLOOKUP(LEFT(TRIM(AW$6),FIND("~",SUBSTITUTE(AW$6," ","~",LEN(TRIM(AW$6))-LEN(SUBSTITUTE(TRIM(AW$6)," ",""))))-1)&amp;" Total",$B$6:$BB$305,ROW($A226)-5,FALSE))</f>
        <v>0</v>
      </c>
      <c r="AX226" s="143">
        <f ca="1">IF(AX$5&lt;&gt;"",HLOOKUP(AX$5,Functionalization!$G$6:$R$305,ROW($A226)-5,FALSE),IFERROR(INDEX(AX$269:AX$305,MATCH($F226,$B$269:$B$305,0))/VLOOKUP($F226,$B$269:$BB$305,MATCH(LEFT(TRIM(AX$6),FIND("~",SUBSTITUTE(AX$6,"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226))*HLOOKUP(LEFT(TRIM(AX$6),FIND("~",SUBSTITUTE(AX$6," ","~",LEN(TRIM(AX$6))-LEN(SUBSTITUTE(TRIM(AX$6)," ",""))))-1)&amp;" Total",$B$6:$BB$305,ROW($A226)-5,FALSE))</f>
        <v>0</v>
      </c>
      <c r="AY226" s="143">
        <f ca="1">IF(AY$5&lt;&gt;"",HLOOKUP(AY$5,Functionalization!$G$6:$R$305,ROW($A226)-5,FALSE),IFERROR(INDEX(AY$269:AY$305,MATCH($F226,$B$269:$B$305,0))/VLOOKUP($F226,$B$269:$BB$305,MATCH(LEFT(TRIM(AY$6),FIND("~",SUBSTITUTE(AY$6,"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226))*HLOOKUP(LEFT(TRIM(AY$6),FIND("~",SUBSTITUTE(AY$6," ","~",LEN(TRIM(AY$6))-LEN(SUBSTITUTE(TRIM(AY$6)," ",""))))-1)&amp;" Total",$B$6:$BB$305,ROW($A226)-5,FALSE))</f>
        <v>0</v>
      </c>
      <c r="AZ226" s="143">
        <f ca="1">IF(AZ$5&lt;&gt;"",HLOOKUP(AZ$5,Functionalization!$G$6:$R$305,ROW($A226)-5,FALSE),IFERROR(INDEX(AZ$269:AZ$305,MATCH($F226,$B$269:$B$305,0))/VLOOKUP($F226,$B$269:$BB$305,MATCH(LEFT(TRIM(AZ$6),FIND("~",SUBSTITUTE(AZ$6,"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226))*HLOOKUP(LEFT(TRIM(AZ$6),FIND("~",SUBSTITUTE(AZ$6," ","~",LEN(TRIM(AZ$6))-LEN(SUBSTITUTE(TRIM(AZ$6)," ",""))))-1)&amp;" Total",$B$6:$BB$305,ROW($A226)-5,FALSE))</f>
        <v>0</v>
      </c>
      <c r="BA226" s="143">
        <f ca="1">IF(BA$5&lt;&gt;"",HLOOKUP(BA$5,Functionalization!$G$6:$R$305,ROW($A226)-5,FALSE),IFERROR(INDEX(BA$269:BA$305,MATCH($F226,$B$269:$B$305,0))/VLOOKUP($F226,$B$269:$BB$305,MATCH(LEFT(TRIM(BA$6),FIND("~",SUBSTITUTE(BA$6,"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226))*HLOOKUP(LEFT(TRIM(BA$6),FIND("~",SUBSTITUTE(BA$6," ","~",LEN(TRIM(BA$6))-LEN(SUBSTITUTE(TRIM(BA$6)," ",""))))-1)&amp;" Total",$B$6:$BB$305,ROW($A226)-5,FALSE))</f>
        <v>0</v>
      </c>
      <c r="BB226" s="143">
        <f ca="1">IF(BB$5&lt;&gt;"",HLOOKUP(BB$5,Functionalization!$G$6:$R$305,ROW($A226)-5,FALSE),IFERROR(INDEX(BB$269:BB$305,MATCH($F226,$B$269:$B$305,0))/VLOOKUP($F226,$B$269:$BB$305,MATCH(LEFT(TRIM(BB$6),FIND("~",SUBSTITUTE(BB$6,"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226))*HLOOKUP(LEFT(TRIM(BB$6),FIND("~",SUBSTITUTE(BB$6," ","~",LEN(TRIM(BB$6))-LEN(SUBSTITUTE(TRIM(BB$6)," ",""))))-1)&amp;" Total",$B$6:$BB$305,ROW($A226)-5,FALSE))</f>
        <v>0</v>
      </c>
      <c r="BD226" s="79">
        <f ca="1">IFERROR(IF(SUMIF($G$6:$BB$6,BD$6&amp;" Total",$G226:$BB226)-(SUMIF($G$6:$BB$6,BD$6&amp;" "&amp;'Input-Func_Class'!$D$22,$G226:$BB226)+IFERROR(SUMIF($G$6:$BB$6,BD$6&amp;" "&amp;'Input-Func_Class'!$E$22,$G226:$BB226),SUMIF($G$6:$BB$6,BD$6&amp;" "&amp;'Input-Func_Class'!$B$24,$G226:$BB226))+SUMIF($G$6:$BB$6,BD$6&amp;" "&amp;'Input-Func_Class'!$F$22,$G226:$BB226))&lt;Check_Limit,0,1),1)</f>
        <v>0</v>
      </c>
      <c r="BE226" s="79">
        <f ca="1">IFERROR(IF(SUMIF($G$6:$BB$6,BE$6&amp;" Total",$G226:$BB226)-(SUMIF($G$6:$BB$6,BE$6&amp;" "&amp;'Input-Func_Class'!$D$22,$G226:$BB226)+IFERROR(SUMIF($G$6:$BB$6,BE$6&amp;" "&amp;'Input-Func_Class'!$E$22,$G226:$BB226),SUMIF($G$6:$BB$6,BE$6&amp;" "&amp;'Input-Func_Class'!$B$24,$G226:$BB226))+SUMIF($G$6:$BB$6,BE$6&amp;" "&amp;'Input-Func_Class'!$F$22,$G226:$BB226))&lt;Check_Limit,0,1),1)</f>
        <v>0</v>
      </c>
      <c r="BF226" s="79">
        <f ca="1">IFERROR(IF(SUMIF($G$6:$BB$6,BF$6&amp;" Total",$G226:$BB226)-(SUMIF($G$6:$BB$6,BF$6&amp;" "&amp;'Input-Func_Class'!$D$22,$G226:$BB226)+IFERROR(SUMIF($G$6:$BB$6,BF$6&amp;" "&amp;'Input-Func_Class'!$E$22,$G226:$BB226),SUMIF($G$6:$BB$6,BF$6&amp;" "&amp;'Input-Func_Class'!$B$24,$G226:$BB226))+SUMIF($G$6:$BB$6,BF$6&amp;" "&amp;'Input-Func_Class'!$F$22,$G226:$BB226))&lt;Check_Limit,0,1),1)</f>
        <v>0</v>
      </c>
      <c r="BG226" s="79">
        <f ca="1">IFERROR(IF(SUMIF($G$6:$BB$6,BG$6&amp;" Total",$G226:$BB226)-(SUMIF($G$6:$BB$6,BG$6&amp;" "&amp;'Input-Func_Class'!$D$22,$G226:$BB226)+IFERROR(SUMIF($G$6:$BB$6,BG$6&amp;" "&amp;'Input-Func_Class'!$E$22,$G226:$BB226),SUMIF($G$6:$BB$6,BG$6&amp;" "&amp;'Input-Func_Class'!$B$24,$G226:$BB226))+SUMIF($G$6:$BB$6,BG$6&amp;" "&amp;'Input-Func_Class'!$F$22,$G226:$BB226))&lt;Check_Limit,0,1),1)</f>
        <v>0</v>
      </c>
      <c r="BH226" s="79">
        <f ca="1">IFERROR(IF(SUMIF($G$6:$BB$6,BH$6&amp;" Total",$G226:$BB226)-(SUMIF($G$6:$BB$6,BH$6&amp;" "&amp;'Input-Func_Class'!$D$22,$G226:$BB226)+IFERROR(SUMIF($G$6:$BB$6,BH$6&amp;" "&amp;'Input-Func_Class'!$E$22,$G226:$BB226),SUMIF($G$6:$BB$6,BH$6&amp;" "&amp;'Input-Func_Class'!$B$24,$G226:$BB226))+SUMIF($G$6:$BB$6,BH$6&amp;" "&amp;'Input-Func_Class'!$F$22,$G226:$BB226))&lt;Check_Limit,0,1),1)</f>
        <v>0</v>
      </c>
      <c r="BI226" s="79">
        <f ca="1">IFERROR(IF(SUMIF($G$6:$BB$6,BI$6&amp;" Total",$G226:$BB226)-(SUMIF($G$6:$BB$6,BI$6&amp;" "&amp;'Input-Func_Class'!$D$22,$G226:$BB226)+IFERROR(SUMIF($G$6:$BB$6,BI$6&amp;" "&amp;'Input-Func_Class'!$E$22,$G226:$BB226),SUMIF($G$6:$BB$6,BI$6&amp;" "&amp;'Input-Func_Class'!$B$24,$G226:$BB226))+SUMIF($G$6:$BB$6,BI$6&amp;" "&amp;'Input-Func_Class'!$F$22,$G226:$BB226))&lt;Check_Limit,0,1),1)</f>
        <v>0</v>
      </c>
      <c r="BJ226" s="79">
        <f ca="1">IFERROR(IF(SUMIF($G$6:$BB$6,BJ$6&amp;" Total",$G226:$BB226)-(SUMIF($G$6:$BB$6,BJ$6&amp;" "&amp;'Input-Func_Class'!$D$22,$G226:$BB226)+IFERROR(SUMIF($G$6:$BB$6,BJ$6&amp;" "&amp;'Input-Func_Class'!$E$22,$G226:$BB226),SUMIF($G$6:$BB$6,BJ$6&amp;" "&amp;'Input-Func_Class'!$B$24,$G226:$BB226))+SUMIF($G$6:$BB$6,BJ$6&amp;" "&amp;'Input-Func_Class'!$F$22,$G226:$BB226))&lt;Check_Limit,0,1),1)</f>
        <v>0</v>
      </c>
      <c r="BK226" s="79">
        <f ca="1">IFERROR(IF(SUMIF($G$6:$BB$6,BK$6&amp;" Total",$G226:$BB226)-(SUMIF($G$6:$BB$6,BK$6&amp;" "&amp;'Input-Func_Class'!$D$22,$G226:$BB226)+IFERROR(SUMIF($G$6:$BB$6,BK$6&amp;" "&amp;'Input-Func_Class'!$E$22,$G226:$BB226),SUMIF($G$6:$BB$6,BK$6&amp;" "&amp;'Input-Func_Class'!$B$24,$G226:$BB226))+SUMIF($G$6:$BB$6,BK$6&amp;" "&amp;'Input-Func_Class'!$F$22,$G226:$BB226))&lt;Check_Limit,0,1),1)</f>
        <v>0</v>
      </c>
      <c r="BL226" s="79">
        <f ca="1">IFERROR(IF(SUMIF($G$6:$BB$6,BL$6&amp;" Total",$G226:$BB226)-(SUMIF($G$6:$BB$6,BL$6&amp;" "&amp;'Input-Func_Class'!$D$22,$G226:$BB226)+IFERROR(SUMIF($G$6:$BB$6,BL$6&amp;" "&amp;'Input-Func_Class'!$E$22,$G226:$BB226),SUMIF($G$6:$BB$6,BL$6&amp;" "&amp;'Input-Func_Class'!$B$24,$G226:$BB226))+SUMIF($G$6:$BB$6,BL$6&amp;" "&amp;'Input-Func_Class'!$F$22,$G226:$BB226))&lt;Check_Limit,0,1),1)</f>
        <v>0</v>
      </c>
      <c r="BM226" s="79">
        <f ca="1">IFERROR(IF(SUMIF($G$6:$BB$6,BM$6&amp;" Total",$G226:$BB226)-(SUMIF($G$6:$BB$6,BM$6&amp;" "&amp;'Input-Func_Class'!$D$22,$G226:$BB226)+IFERROR(SUMIF($G$6:$BB$6,BM$6&amp;" "&amp;'Input-Func_Class'!$E$22,$G226:$BB226),SUMIF($G$6:$BB$6,BM$6&amp;" "&amp;'Input-Func_Class'!$B$24,$G226:$BB226))+SUMIF($G$6:$BB$6,BM$6&amp;" "&amp;'Input-Func_Class'!$F$22,$G226:$BB226))&lt;Check_Limit,0,1),1)</f>
        <v>0</v>
      </c>
      <c r="BN226" s="79">
        <f ca="1">IFERROR(IF(SUMIF($G$6:$BB$6,BN$6&amp;" Total",$G226:$BB226)-(SUMIF($G$6:$BB$6,BN$6&amp;" "&amp;'Input-Func_Class'!$D$22,$G226:$BB226)+IFERROR(SUMIF($G$6:$BB$6,BN$6&amp;" "&amp;'Input-Func_Class'!$E$22,$G226:$BB226),SUMIF($G$6:$BB$6,BN$6&amp;" "&amp;'Input-Func_Class'!$B$24,$G226:$BB226))+SUMIF($G$6:$BB$6,BN$6&amp;" "&amp;'Input-Func_Class'!$F$22,$G226:$BB226))&lt;Check_Limit,0,1),1)</f>
        <v>0</v>
      </c>
      <c r="BO226" s="79">
        <f ca="1">IFERROR(IF(SUMIF($G$6:$BB$6,BO$6&amp;" Total",$G226:$BB226)-(SUMIF($G$6:$BB$6,BO$6&amp;" "&amp;'Input-Func_Class'!$D$22,$G226:$BB226)+IFERROR(SUMIF($G$6:$BB$6,BO$6&amp;" "&amp;'Input-Func_Class'!$E$22,$G226:$BB226),SUMIF($G$6:$BB$6,BO$6&amp;" "&amp;'Input-Func_Class'!$B$24,$G226:$BB226))+SUMIF($G$6:$BB$6,BO$6&amp;" "&amp;'Input-Func_Class'!$F$22,$G226:$BB226))&lt;Check_Limit,0,1),1)</f>
        <v>0</v>
      </c>
    </row>
    <row r="227" spans="1:67" outlineLevel="1">
      <c r="A227" s="113">
        <f>IF(ISBLANK('Input-Accounts'!A227),"",'Input-Accounts'!A227)</f>
        <v>195</v>
      </c>
      <c r="B227" s="17" t="str">
        <f>IF(ISBLANK('Input-Accounts'!B227),"",'Input-Accounts'!B227)</f>
        <v>Structures and Improvements</v>
      </c>
      <c r="C227" s="113">
        <f>IF(ISBLANK('Input-Accounts'!C227),"",'Input-Accounts'!C227)</f>
        <v>390</v>
      </c>
      <c r="D227" s="143">
        <f>Functionalization!$D227</f>
        <v>252506.46614400001</v>
      </c>
      <c r="E227" s="143">
        <f t="shared" ca="1" si="52"/>
        <v>0</v>
      </c>
      <c r="F227" s="89" t="str">
        <f>IF($D227=0,"-",IF('Input-Accounts'!$E227&lt;&gt;0,'Input-Accounts'!$E227,'Input-Accounts'!$G227))</f>
        <v>INT_T&amp;D_PLANT</v>
      </c>
      <c r="G227" s="143">
        <f ca="1">IF(G$5&lt;&gt;"",HLOOKUP(G$5,Functionalization!$G$6:$R$305,ROW($A227)-5,FALSE),IFERROR(INDEX(G$269:G$305,MATCH($F227,$B$269:$B$305,0))/VLOOKUP($F227,$B$269:$BB$305,MATCH(LEFT(TRIM(G$6),FIND("~",SUBSTITUTE(G$6,"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227))*HLOOKUP(LEFT(TRIM(G$6),FIND("~",SUBSTITUTE(G$6," ","~",LEN(TRIM(G$6))-LEN(SUBSTITUTE(TRIM(G$6)," ",""))))-1)&amp;" Total",$B$6:$BB$305,ROW($A227)-5,FALSE))</f>
        <v>0</v>
      </c>
      <c r="H227" s="143">
        <f ca="1">IF(H$5&lt;&gt;"",HLOOKUP(H$5,Functionalization!$G$6:$R$305,ROW($A227)-5,FALSE),IFERROR(INDEX(H$269:H$305,MATCH($F227,$B$269:$B$305,0))/VLOOKUP($F227,$B$269:$BB$305,MATCH(LEFT(TRIM(H$6),FIND("~",SUBSTITUTE(H$6,"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227))*HLOOKUP(LEFT(TRIM(H$6),FIND("~",SUBSTITUTE(H$6," ","~",LEN(TRIM(H$6))-LEN(SUBSTITUTE(TRIM(H$6)," ",""))))-1)&amp;" Total",$B$6:$BB$305,ROW($A227)-5,FALSE))</f>
        <v>0</v>
      </c>
      <c r="I227" s="143">
        <f ca="1">IF(I$5&lt;&gt;"",HLOOKUP(I$5,Functionalization!$G$6:$R$305,ROW($A227)-5,FALSE),IFERROR(INDEX(I$269:I$305,MATCH($F227,$B$269:$B$305,0))/VLOOKUP($F227,$B$269:$BB$305,MATCH(LEFT(TRIM(I$6),FIND("~",SUBSTITUTE(I$6,"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227))*HLOOKUP(LEFT(TRIM(I$6),FIND("~",SUBSTITUTE(I$6," ","~",LEN(TRIM(I$6))-LEN(SUBSTITUTE(TRIM(I$6)," ",""))))-1)&amp;" Total",$B$6:$BB$305,ROW($A227)-5,FALSE))</f>
        <v>0</v>
      </c>
      <c r="J227" s="143">
        <f ca="1">IF(J$5&lt;&gt;"",HLOOKUP(J$5,Functionalization!$G$6:$R$305,ROW($A227)-5,FALSE),IFERROR(INDEX(J$269:J$305,MATCH($F227,$B$269:$B$305,0))/VLOOKUP($F227,$B$269:$BB$305,MATCH(LEFT(TRIM(J$6),FIND("~",SUBSTITUTE(J$6,"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227))*HLOOKUP(LEFT(TRIM(J$6),FIND("~",SUBSTITUTE(J$6," ","~",LEN(TRIM(J$6))-LEN(SUBSTITUTE(TRIM(J$6)," ",""))))-1)&amp;" Total",$B$6:$BB$305,ROW($A227)-5,FALSE))</f>
        <v>0</v>
      </c>
      <c r="K227" s="143">
        <f ca="1">IF(K$5&lt;&gt;"",HLOOKUP(K$5,Functionalization!$G$6:$R$305,ROW($A227)-5,FALSE),IFERROR(INDEX(K$269:K$305,MATCH($F227,$B$269:$B$305,0))/VLOOKUP($F227,$B$269:$BB$305,MATCH(LEFT(TRIM(K$6),FIND("~",SUBSTITUTE(K$6,"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227))*HLOOKUP(LEFT(TRIM(K$6),FIND("~",SUBSTITUTE(K$6," ","~",LEN(TRIM(K$6))-LEN(SUBSTITUTE(TRIM(K$6)," ",""))))-1)&amp;" Total",$B$6:$BB$305,ROW($A227)-5,FALSE))</f>
        <v>4675.0190498991842</v>
      </c>
      <c r="L227" s="143">
        <f ca="1">IF(L$5&lt;&gt;"",HLOOKUP(L$5,Functionalization!$G$6:$R$305,ROW($A227)-5,FALSE),IFERROR(INDEX(L$269:L$305,MATCH($F227,$B$269:$B$305,0))/VLOOKUP($F227,$B$269:$BB$305,MATCH(LEFT(TRIM(L$6),FIND("~",SUBSTITUTE(L$6,"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227))*HLOOKUP(LEFT(TRIM(L$6),FIND("~",SUBSTITUTE(L$6," ","~",LEN(TRIM(L$6))-LEN(SUBSTITUTE(TRIM(L$6)," ",""))))-1)&amp;" Total",$B$6:$BB$305,ROW($A227)-5,FALSE))</f>
        <v>4675.0190498991842</v>
      </c>
      <c r="M227" s="143">
        <f ca="1">IF(M$5&lt;&gt;"",HLOOKUP(M$5,Functionalization!$G$6:$R$305,ROW($A227)-5,FALSE),IFERROR(INDEX(M$269:M$305,MATCH($F227,$B$269:$B$305,0))/VLOOKUP($F227,$B$269:$BB$305,MATCH(LEFT(TRIM(M$6),FIND("~",SUBSTITUTE(M$6,"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227))*HLOOKUP(LEFT(TRIM(M$6),FIND("~",SUBSTITUTE(M$6," ","~",LEN(TRIM(M$6))-LEN(SUBSTITUTE(TRIM(M$6)," ",""))))-1)&amp;" Total",$B$6:$BB$305,ROW($A227)-5,FALSE))</f>
        <v>0</v>
      </c>
      <c r="N227" s="143">
        <f ca="1">IF(N$5&lt;&gt;"",HLOOKUP(N$5,Functionalization!$G$6:$R$305,ROW($A227)-5,FALSE),IFERROR(INDEX(N$269:N$305,MATCH($F227,$B$269:$B$305,0))/VLOOKUP($F227,$B$269:$BB$305,MATCH(LEFT(TRIM(N$6),FIND("~",SUBSTITUTE(N$6,"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227))*HLOOKUP(LEFT(TRIM(N$6),FIND("~",SUBSTITUTE(N$6," ","~",LEN(TRIM(N$6))-LEN(SUBSTITUTE(TRIM(N$6)," ",""))))-1)&amp;" Total",$B$6:$BB$305,ROW($A227)-5,FALSE))</f>
        <v>0</v>
      </c>
      <c r="O227" s="143">
        <f ca="1">IF(O$5&lt;&gt;"",HLOOKUP(O$5,Functionalization!$G$6:$R$305,ROW($A227)-5,FALSE),IFERROR(INDEX(O$269:O$305,MATCH($F227,$B$269:$B$305,0))/VLOOKUP($F227,$B$269:$BB$305,MATCH(LEFT(TRIM(O$6),FIND("~",SUBSTITUTE(O$6,"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227))*HLOOKUP(LEFT(TRIM(O$6),FIND("~",SUBSTITUTE(O$6," ","~",LEN(TRIM(O$6))-LEN(SUBSTITUTE(TRIM(O$6)," ",""))))-1)&amp;" Total",$B$6:$BB$305,ROW($A227)-5,FALSE))</f>
        <v>247831.44709410082</v>
      </c>
      <c r="P227" s="143">
        <f ca="1">IF(P$5&lt;&gt;"",HLOOKUP(P$5,Functionalization!$G$6:$R$305,ROW($A227)-5,FALSE),IFERROR(INDEX(P$269:P$305,MATCH($F227,$B$269:$B$305,0))/VLOOKUP($F227,$B$269:$BB$305,MATCH(LEFT(TRIM(P$6),FIND("~",SUBSTITUTE(P$6,"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227))*HLOOKUP(LEFT(TRIM(P$6),FIND("~",SUBSTITUTE(P$6," ","~",LEN(TRIM(P$6))-LEN(SUBSTITUTE(TRIM(P$6)," ",""))))-1)&amp;" Total",$B$6:$BB$305,ROW($A227)-5,FALSE))</f>
        <v>161060.21621263397</v>
      </c>
      <c r="Q227" s="143">
        <f ca="1">IF(Q$5&lt;&gt;"",HLOOKUP(Q$5,Functionalization!$G$6:$R$305,ROW($A227)-5,FALSE),IFERROR(INDEX(Q$269:Q$305,MATCH($F227,$B$269:$B$305,0))/VLOOKUP($F227,$B$269:$BB$305,MATCH(LEFT(TRIM(Q$6),FIND("~",SUBSTITUTE(Q$6,"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227))*HLOOKUP(LEFT(TRIM(Q$6),FIND("~",SUBSTITUTE(Q$6," ","~",LEN(TRIM(Q$6))-LEN(SUBSTITUTE(TRIM(Q$6)," ",""))))-1)&amp;" Total",$B$6:$BB$305,ROW($A227)-5,FALSE))</f>
        <v>0</v>
      </c>
      <c r="R227" s="143">
        <f ca="1">IF(R$5&lt;&gt;"",HLOOKUP(R$5,Functionalization!$G$6:$R$305,ROW($A227)-5,FALSE),IFERROR(INDEX(R$269:R$305,MATCH($F227,$B$269:$B$305,0))/VLOOKUP($F227,$B$269:$BB$305,MATCH(LEFT(TRIM(R$6),FIND("~",SUBSTITUTE(R$6,"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227))*HLOOKUP(LEFT(TRIM(R$6),FIND("~",SUBSTITUTE(R$6," ","~",LEN(TRIM(R$6))-LEN(SUBSTITUTE(TRIM(R$6)," ",""))))-1)&amp;" Total",$B$6:$BB$305,ROW($A227)-5,FALSE))</f>
        <v>86771.230881466894</v>
      </c>
      <c r="S227" s="143">
        <f ca="1">IF(S$5&lt;&gt;"",HLOOKUP(S$5,Functionalization!$G$6:$R$305,ROW($A227)-5,FALSE),IFERROR(INDEX(S$269:S$305,MATCH($F227,$B$269:$B$305,0))/VLOOKUP($F227,$B$269:$BB$305,MATCH(LEFT(TRIM(S$6),FIND("~",SUBSTITUTE(S$6,"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227))*HLOOKUP(LEFT(TRIM(S$6),FIND("~",SUBSTITUTE(S$6," ","~",LEN(TRIM(S$6))-LEN(SUBSTITUTE(TRIM(S$6)," ",""))))-1)&amp;" Total",$B$6:$BB$305,ROW($A227)-5,FALSE))</f>
        <v>0</v>
      </c>
      <c r="T227" s="143">
        <f ca="1">IF(T$5&lt;&gt;"",HLOOKUP(T$5,Functionalization!$G$6:$R$305,ROW($A227)-5,FALSE),IFERROR(INDEX(T$269:T$305,MATCH($F227,$B$269:$B$305,0))/VLOOKUP($F227,$B$269:$BB$305,MATCH(LEFT(TRIM(T$6),FIND("~",SUBSTITUTE(T$6,"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227))*HLOOKUP(LEFT(TRIM(T$6),FIND("~",SUBSTITUTE(T$6," ","~",LEN(TRIM(T$6))-LEN(SUBSTITUTE(TRIM(T$6)," ",""))))-1)&amp;" Total",$B$6:$BB$305,ROW($A227)-5,FALSE))</f>
        <v>0</v>
      </c>
      <c r="U227" s="143">
        <f ca="1">IF(U$5&lt;&gt;"",HLOOKUP(U$5,Functionalization!$G$6:$R$305,ROW($A227)-5,FALSE),IFERROR(INDEX(U$269:U$305,MATCH($F227,$B$269:$B$305,0))/VLOOKUP($F227,$B$269:$BB$305,MATCH(LEFT(TRIM(U$6),FIND("~",SUBSTITUTE(U$6,"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227))*HLOOKUP(LEFT(TRIM(U$6),FIND("~",SUBSTITUTE(U$6," ","~",LEN(TRIM(U$6))-LEN(SUBSTITUTE(TRIM(U$6)," ",""))))-1)&amp;" Total",$B$6:$BB$305,ROW($A227)-5,FALSE))</f>
        <v>0</v>
      </c>
      <c r="V227" s="143">
        <f ca="1">IF(V$5&lt;&gt;"",HLOOKUP(V$5,Functionalization!$G$6:$R$305,ROW($A227)-5,FALSE),IFERROR(INDEX(V$269:V$305,MATCH($F227,$B$269:$B$305,0))/VLOOKUP($F227,$B$269:$BB$305,MATCH(LEFT(TRIM(V$6),FIND("~",SUBSTITUTE(V$6,"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227))*HLOOKUP(LEFT(TRIM(V$6),FIND("~",SUBSTITUTE(V$6," ","~",LEN(TRIM(V$6))-LEN(SUBSTITUTE(TRIM(V$6)," ",""))))-1)&amp;" Total",$B$6:$BB$305,ROW($A227)-5,FALSE))</f>
        <v>0</v>
      </c>
      <c r="W227" s="143">
        <f ca="1">IF(W$5&lt;&gt;"",HLOOKUP(W$5,Functionalization!$G$6:$R$305,ROW($A227)-5,FALSE),IFERROR(INDEX(W$269:W$305,MATCH($F227,$B$269:$B$305,0))/VLOOKUP($F227,$B$269:$BB$305,MATCH(LEFT(TRIM(W$6),FIND("~",SUBSTITUTE(W$6,"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227))*HLOOKUP(LEFT(TRIM(W$6),FIND("~",SUBSTITUTE(W$6," ","~",LEN(TRIM(W$6))-LEN(SUBSTITUTE(TRIM(W$6)," ",""))))-1)&amp;" Total",$B$6:$BB$305,ROW($A227)-5,FALSE))</f>
        <v>0</v>
      </c>
      <c r="X227" s="143">
        <f ca="1">IF(X$5&lt;&gt;"",HLOOKUP(X$5,Functionalization!$G$6:$R$305,ROW($A227)-5,FALSE),IFERROR(INDEX(X$269:X$305,MATCH($F227,$B$269:$B$305,0))/VLOOKUP($F227,$B$269:$BB$305,MATCH(LEFT(TRIM(X$6),FIND("~",SUBSTITUTE(X$6,"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227))*HLOOKUP(LEFT(TRIM(X$6),FIND("~",SUBSTITUTE(X$6," ","~",LEN(TRIM(X$6))-LEN(SUBSTITUTE(TRIM(X$6)," ",""))))-1)&amp;" Total",$B$6:$BB$305,ROW($A227)-5,FALSE))</f>
        <v>0</v>
      </c>
      <c r="Y227" s="143">
        <f ca="1">IF(Y$5&lt;&gt;"",HLOOKUP(Y$5,Functionalization!$G$6:$R$305,ROW($A227)-5,FALSE),IFERROR(INDEX(Y$269:Y$305,MATCH($F227,$B$269:$B$305,0))/VLOOKUP($F227,$B$269:$BB$305,MATCH(LEFT(TRIM(Y$6),FIND("~",SUBSTITUTE(Y$6,"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227))*HLOOKUP(LEFT(TRIM(Y$6),FIND("~",SUBSTITUTE(Y$6," ","~",LEN(TRIM(Y$6))-LEN(SUBSTITUTE(TRIM(Y$6)," ",""))))-1)&amp;" Total",$B$6:$BB$305,ROW($A227)-5,FALSE))</f>
        <v>0</v>
      </c>
      <c r="Z227" s="143">
        <f ca="1">IF(Z$5&lt;&gt;"",HLOOKUP(Z$5,Functionalization!$G$6:$R$305,ROW($A227)-5,FALSE),IFERROR(INDEX(Z$269:Z$305,MATCH($F227,$B$269:$B$305,0))/VLOOKUP($F227,$B$269:$BB$305,MATCH(LEFT(TRIM(Z$6),FIND("~",SUBSTITUTE(Z$6,"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227))*HLOOKUP(LEFT(TRIM(Z$6),FIND("~",SUBSTITUTE(Z$6," ","~",LEN(TRIM(Z$6))-LEN(SUBSTITUTE(TRIM(Z$6)," ",""))))-1)&amp;" Total",$B$6:$BB$305,ROW($A227)-5,FALSE))</f>
        <v>0</v>
      </c>
      <c r="AA227" s="143">
        <f ca="1">IF(AA$5&lt;&gt;"",HLOOKUP(AA$5,Functionalization!$G$6:$R$305,ROW($A227)-5,FALSE),IFERROR(INDEX(AA$269:AA$305,MATCH($F227,$B$269:$B$305,0))/VLOOKUP($F227,$B$269:$BB$305,MATCH(LEFT(TRIM(AA$6),FIND("~",SUBSTITUTE(AA$6,"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227))*HLOOKUP(LEFT(TRIM(AA$6),FIND("~",SUBSTITUTE(AA$6," ","~",LEN(TRIM(AA$6))-LEN(SUBSTITUTE(TRIM(AA$6)," ",""))))-1)&amp;" Total",$B$6:$BB$305,ROW($A227)-5,FALSE))</f>
        <v>0</v>
      </c>
      <c r="AB227" s="143">
        <f ca="1">IF(AB$5&lt;&gt;"",HLOOKUP(AB$5,Functionalization!$G$6:$R$305,ROW($A227)-5,FALSE),IFERROR(INDEX(AB$269:AB$305,MATCH($F227,$B$269:$B$305,0))/VLOOKUP($F227,$B$269:$BB$305,MATCH(LEFT(TRIM(AB$6),FIND("~",SUBSTITUTE(AB$6,"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227))*HLOOKUP(LEFT(TRIM(AB$6),FIND("~",SUBSTITUTE(AB$6," ","~",LEN(TRIM(AB$6))-LEN(SUBSTITUTE(TRIM(AB$6)," ",""))))-1)&amp;" Total",$B$6:$BB$305,ROW($A227)-5,FALSE))</f>
        <v>0</v>
      </c>
      <c r="AC227" s="143">
        <f ca="1">IF(AC$5&lt;&gt;"",HLOOKUP(AC$5,Functionalization!$G$6:$R$305,ROW($A227)-5,FALSE),IFERROR(INDEX(AC$269:AC$305,MATCH($F227,$B$269:$B$305,0))/VLOOKUP($F227,$B$269:$BB$305,MATCH(LEFT(TRIM(AC$6),FIND("~",SUBSTITUTE(AC$6,"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227))*HLOOKUP(LEFT(TRIM(AC$6),FIND("~",SUBSTITUTE(AC$6," ","~",LEN(TRIM(AC$6))-LEN(SUBSTITUTE(TRIM(AC$6)," ",""))))-1)&amp;" Total",$B$6:$BB$305,ROW($A227)-5,FALSE))</f>
        <v>0</v>
      </c>
      <c r="AD227" s="143">
        <f ca="1">IF(AD$5&lt;&gt;"",HLOOKUP(AD$5,Functionalization!$G$6:$R$305,ROW($A227)-5,FALSE),IFERROR(INDEX(AD$269:AD$305,MATCH($F227,$B$269:$B$305,0))/VLOOKUP($F227,$B$269:$BB$305,MATCH(LEFT(TRIM(AD$6),FIND("~",SUBSTITUTE(AD$6,"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227))*HLOOKUP(LEFT(TRIM(AD$6),FIND("~",SUBSTITUTE(AD$6," ","~",LEN(TRIM(AD$6))-LEN(SUBSTITUTE(TRIM(AD$6)," ",""))))-1)&amp;" Total",$B$6:$BB$305,ROW($A227)-5,FALSE))</f>
        <v>0</v>
      </c>
      <c r="AE227" s="143">
        <f ca="1">IF(AE$5&lt;&gt;"",HLOOKUP(AE$5,Functionalization!$G$6:$R$305,ROW($A227)-5,FALSE),IFERROR(INDEX(AE$269:AE$305,MATCH($F227,$B$269:$B$305,0))/VLOOKUP($F227,$B$269:$BB$305,MATCH(LEFT(TRIM(AE$6),FIND("~",SUBSTITUTE(AE$6,"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227))*HLOOKUP(LEFT(TRIM(AE$6),FIND("~",SUBSTITUTE(AE$6," ","~",LEN(TRIM(AE$6))-LEN(SUBSTITUTE(TRIM(AE$6)," ",""))))-1)&amp;" Total",$B$6:$BB$305,ROW($A227)-5,FALSE))</f>
        <v>0</v>
      </c>
      <c r="AF227" s="143">
        <f ca="1">IF(AF$5&lt;&gt;"",HLOOKUP(AF$5,Functionalization!$G$6:$R$305,ROW($A227)-5,FALSE),IFERROR(INDEX(AF$269:AF$305,MATCH($F227,$B$269:$B$305,0))/VLOOKUP($F227,$B$269:$BB$305,MATCH(LEFT(TRIM(AF$6),FIND("~",SUBSTITUTE(AF$6,"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227))*HLOOKUP(LEFT(TRIM(AF$6),FIND("~",SUBSTITUTE(AF$6," ","~",LEN(TRIM(AF$6))-LEN(SUBSTITUTE(TRIM(AF$6)," ",""))))-1)&amp;" Total",$B$6:$BB$305,ROW($A227)-5,FALSE))</f>
        <v>0</v>
      </c>
      <c r="AG227" s="143">
        <f ca="1">IF(AG$5&lt;&gt;"",HLOOKUP(AG$5,Functionalization!$G$6:$R$305,ROW($A227)-5,FALSE),IFERROR(INDEX(AG$269:AG$305,MATCH($F227,$B$269:$B$305,0))/VLOOKUP($F227,$B$269:$BB$305,MATCH(LEFT(TRIM(AG$6),FIND("~",SUBSTITUTE(AG$6,"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227))*HLOOKUP(LEFT(TRIM(AG$6),FIND("~",SUBSTITUTE(AG$6," ","~",LEN(TRIM(AG$6))-LEN(SUBSTITUTE(TRIM(AG$6)," ",""))))-1)&amp;" Total",$B$6:$BB$305,ROW($A227)-5,FALSE))</f>
        <v>0</v>
      </c>
      <c r="AH227" s="143">
        <f ca="1">IF(AH$5&lt;&gt;"",HLOOKUP(AH$5,Functionalization!$G$6:$R$305,ROW($A227)-5,FALSE),IFERROR(INDEX(AH$269:AH$305,MATCH($F227,$B$269:$B$305,0))/VLOOKUP($F227,$B$269:$BB$305,MATCH(LEFT(TRIM(AH$6),FIND("~",SUBSTITUTE(AH$6,"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227))*HLOOKUP(LEFT(TRIM(AH$6),FIND("~",SUBSTITUTE(AH$6," ","~",LEN(TRIM(AH$6))-LEN(SUBSTITUTE(TRIM(AH$6)," ",""))))-1)&amp;" Total",$B$6:$BB$305,ROW($A227)-5,FALSE))</f>
        <v>0</v>
      </c>
      <c r="AI227" s="143">
        <f ca="1">IF(AI$5&lt;&gt;"",HLOOKUP(AI$5,Functionalization!$G$6:$R$305,ROW($A227)-5,FALSE),IFERROR(INDEX(AI$269:AI$305,MATCH($F227,$B$269:$B$305,0))/VLOOKUP($F227,$B$269:$BB$305,MATCH(LEFT(TRIM(AI$6),FIND("~",SUBSTITUTE(AI$6,"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227))*HLOOKUP(LEFT(TRIM(AI$6),FIND("~",SUBSTITUTE(AI$6," ","~",LEN(TRIM(AI$6))-LEN(SUBSTITUTE(TRIM(AI$6)," ",""))))-1)&amp;" Total",$B$6:$BB$305,ROW($A227)-5,FALSE))</f>
        <v>0</v>
      </c>
      <c r="AJ227" s="143">
        <f ca="1">IF(AJ$5&lt;&gt;"",HLOOKUP(AJ$5,Functionalization!$G$6:$R$305,ROW($A227)-5,FALSE),IFERROR(INDEX(AJ$269:AJ$305,MATCH($F227,$B$269:$B$305,0))/VLOOKUP($F227,$B$269:$BB$305,MATCH(LEFT(TRIM(AJ$6),FIND("~",SUBSTITUTE(AJ$6,"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227))*HLOOKUP(LEFT(TRIM(AJ$6),FIND("~",SUBSTITUTE(AJ$6," ","~",LEN(TRIM(AJ$6))-LEN(SUBSTITUTE(TRIM(AJ$6)," ",""))))-1)&amp;" Total",$B$6:$BB$305,ROW($A227)-5,FALSE))</f>
        <v>0</v>
      </c>
      <c r="AK227" s="143">
        <f ca="1">IF(AK$5&lt;&gt;"",HLOOKUP(AK$5,Functionalization!$G$6:$R$305,ROW($A227)-5,FALSE),IFERROR(INDEX(AK$269:AK$305,MATCH($F227,$B$269:$B$305,0))/VLOOKUP($F227,$B$269:$BB$305,MATCH(LEFT(TRIM(AK$6),FIND("~",SUBSTITUTE(AK$6,"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227))*HLOOKUP(LEFT(TRIM(AK$6),FIND("~",SUBSTITUTE(AK$6," ","~",LEN(TRIM(AK$6))-LEN(SUBSTITUTE(TRIM(AK$6)," ",""))))-1)&amp;" Total",$B$6:$BB$305,ROW($A227)-5,FALSE))</f>
        <v>0</v>
      </c>
      <c r="AL227" s="143">
        <f ca="1">IF(AL$5&lt;&gt;"",HLOOKUP(AL$5,Functionalization!$G$6:$R$305,ROW($A227)-5,FALSE),IFERROR(INDEX(AL$269:AL$305,MATCH($F227,$B$269:$B$305,0))/VLOOKUP($F227,$B$269:$BB$305,MATCH(LEFT(TRIM(AL$6),FIND("~",SUBSTITUTE(AL$6,"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227))*HLOOKUP(LEFT(TRIM(AL$6),FIND("~",SUBSTITUTE(AL$6," ","~",LEN(TRIM(AL$6))-LEN(SUBSTITUTE(TRIM(AL$6)," ",""))))-1)&amp;" Total",$B$6:$BB$305,ROW($A227)-5,FALSE))</f>
        <v>0</v>
      </c>
      <c r="AM227" s="143">
        <f ca="1">IF(AM$5&lt;&gt;"",HLOOKUP(AM$5,Functionalization!$G$6:$R$305,ROW($A227)-5,FALSE),IFERROR(INDEX(AM$269:AM$305,MATCH($F227,$B$269:$B$305,0))/VLOOKUP($F227,$B$269:$BB$305,MATCH(LEFT(TRIM(AM$6),FIND("~",SUBSTITUTE(AM$6,"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227))*HLOOKUP(LEFT(TRIM(AM$6),FIND("~",SUBSTITUTE(AM$6," ","~",LEN(TRIM(AM$6))-LEN(SUBSTITUTE(TRIM(AM$6)," ",""))))-1)&amp;" Total",$B$6:$BB$305,ROW($A227)-5,FALSE))</f>
        <v>0</v>
      </c>
      <c r="AN227" s="143">
        <f ca="1">IF(AN$5&lt;&gt;"",HLOOKUP(AN$5,Functionalization!$G$6:$R$305,ROW($A227)-5,FALSE),IFERROR(INDEX(AN$269:AN$305,MATCH($F227,$B$269:$B$305,0))/VLOOKUP($F227,$B$269:$BB$305,MATCH(LEFT(TRIM(AN$6),FIND("~",SUBSTITUTE(AN$6,"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227))*HLOOKUP(LEFT(TRIM(AN$6),FIND("~",SUBSTITUTE(AN$6," ","~",LEN(TRIM(AN$6))-LEN(SUBSTITUTE(TRIM(AN$6)," ",""))))-1)&amp;" Total",$B$6:$BB$305,ROW($A227)-5,FALSE))</f>
        <v>0</v>
      </c>
      <c r="AO227" s="143">
        <f ca="1">IF(AO$5&lt;&gt;"",HLOOKUP(AO$5,Functionalization!$G$6:$R$305,ROW($A227)-5,FALSE),IFERROR(INDEX(AO$269:AO$305,MATCH($F227,$B$269:$B$305,0))/VLOOKUP($F227,$B$269:$BB$305,MATCH(LEFT(TRIM(AO$6),FIND("~",SUBSTITUTE(AO$6,"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227))*HLOOKUP(LEFT(TRIM(AO$6),FIND("~",SUBSTITUTE(AO$6," ","~",LEN(TRIM(AO$6))-LEN(SUBSTITUTE(TRIM(AO$6)," ",""))))-1)&amp;" Total",$B$6:$BB$305,ROW($A227)-5,FALSE))</f>
        <v>0</v>
      </c>
      <c r="AP227" s="143">
        <f ca="1">IF(AP$5&lt;&gt;"",HLOOKUP(AP$5,Functionalization!$G$6:$R$305,ROW($A227)-5,FALSE),IFERROR(INDEX(AP$269:AP$305,MATCH($F227,$B$269:$B$305,0))/VLOOKUP($F227,$B$269:$BB$305,MATCH(LEFT(TRIM(AP$6),FIND("~",SUBSTITUTE(AP$6,"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227))*HLOOKUP(LEFT(TRIM(AP$6),FIND("~",SUBSTITUTE(AP$6," ","~",LEN(TRIM(AP$6))-LEN(SUBSTITUTE(TRIM(AP$6)," ",""))))-1)&amp;" Total",$B$6:$BB$305,ROW($A227)-5,FALSE))</f>
        <v>0</v>
      </c>
      <c r="AQ227" s="143">
        <f ca="1">IF(AQ$5&lt;&gt;"",HLOOKUP(AQ$5,Functionalization!$G$6:$R$305,ROW($A227)-5,FALSE),IFERROR(INDEX(AQ$269:AQ$305,MATCH($F227,$B$269:$B$305,0))/VLOOKUP($F227,$B$269:$BB$305,MATCH(LEFT(TRIM(AQ$6),FIND("~",SUBSTITUTE(AQ$6,"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227))*HLOOKUP(LEFT(TRIM(AQ$6),FIND("~",SUBSTITUTE(AQ$6," ","~",LEN(TRIM(AQ$6))-LEN(SUBSTITUTE(TRIM(AQ$6)," ",""))))-1)&amp;" Total",$B$6:$BB$305,ROW($A227)-5,FALSE))</f>
        <v>0</v>
      </c>
      <c r="AR227" s="143">
        <f ca="1">IF(AR$5&lt;&gt;"",HLOOKUP(AR$5,Functionalization!$G$6:$R$305,ROW($A227)-5,FALSE),IFERROR(INDEX(AR$269:AR$305,MATCH($F227,$B$269:$B$305,0))/VLOOKUP($F227,$B$269:$BB$305,MATCH(LEFT(TRIM(AR$6),FIND("~",SUBSTITUTE(AR$6,"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227))*HLOOKUP(LEFT(TRIM(AR$6),FIND("~",SUBSTITUTE(AR$6," ","~",LEN(TRIM(AR$6))-LEN(SUBSTITUTE(TRIM(AR$6)," ",""))))-1)&amp;" Total",$B$6:$BB$305,ROW($A227)-5,FALSE))</f>
        <v>0</v>
      </c>
      <c r="AS227" s="143">
        <f ca="1">IF(AS$5&lt;&gt;"",HLOOKUP(AS$5,Functionalization!$G$6:$R$305,ROW($A227)-5,FALSE),IFERROR(INDEX(AS$269:AS$305,MATCH($F227,$B$269:$B$305,0))/VLOOKUP($F227,$B$269:$BB$305,MATCH(LEFT(TRIM(AS$6),FIND("~",SUBSTITUTE(AS$6,"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227))*HLOOKUP(LEFT(TRIM(AS$6),FIND("~",SUBSTITUTE(AS$6," ","~",LEN(TRIM(AS$6))-LEN(SUBSTITUTE(TRIM(AS$6)," ",""))))-1)&amp;" Total",$B$6:$BB$305,ROW($A227)-5,FALSE))</f>
        <v>0</v>
      </c>
      <c r="AT227" s="143">
        <f ca="1">IF(AT$5&lt;&gt;"",HLOOKUP(AT$5,Functionalization!$G$6:$R$305,ROW($A227)-5,FALSE),IFERROR(INDEX(AT$269:AT$305,MATCH($F227,$B$269:$B$305,0))/VLOOKUP($F227,$B$269:$BB$305,MATCH(LEFT(TRIM(AT$6),FIND("~",SUBSTITUTE(AT$6,"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227))*HLOOKUP(LEFT(TRIM(AT$6),FIND("~",SUBSTITUTE(AT$6," ","~",LEN(TRIM(AT$6))-LEN(SUBSTITUTE(TRIM(AT$6)," ",""))))-1)&amp;" Total",$B$6:$BB$305,ROW($A227)-5,FALSE))</f>
        <v>0</v>
      </c>
      <c r="AU227" s="143">
        <f ca="1">IF(AU$5&lt;&gt;"",HLOOKUP(AU$5,Functionalization!$G$6:$R$305,ROW($A227)-5,FALSE),IFERROR(INDEX(AU$269:AU$305,MATCH($F227,$B$269:$B$305,0))/VLOOKUP($F227,$B$269:$BB$305,MATCH(LEFT(TRIM(AU$6),FIND("~",SUBSTITUTE(AU$6,"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227))*HLOOKUP(LEFT(TRIM(AU$6),FIND("~",SUBSTITUTE(AU$6," ","~",LEN(TRIM(AU$6))-LEN(SUBSTITUTE(TRIM(AU$6)," ",""))))-1)&amp;" Total",$B$6:$BB$305,ROW($A227)-5,FALSE))</f>
        <v>0</v>
      </c>
      <c r="AV227" s="143">
        <f ca="1">IF(AV$5&lt;&gt;"",HLOOKUP(AV$5,Functionalization!$G$6:$R$305,ROW($A227)-5,FALSE),IFERROR(INDEX(AV$269:AV$305,MATCH($F227,$B$269:$B$305,0))/VLOOKUP($F227,$B$269:$BB$305,MATCH(LEFT(TRIM(AV$6),FIND("~",SUBSTITUTE(AV$6,"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227))*HLOOKUP(LEFT(TRIM(AV$6),FIND("~",SUBSTITUTE(AV$6," ","~",LEN(TRIM(AV$6))-LEN(SUBSTITUTE(TRIM(AV$6)," ",""))))-1)&amp;" Total",$B$6:$BB$305,ROW($A227)-5,FALSE))</f>
        <v>0</v>
      </c>
      <c r="AW227" s="143">
        <f ca="1">IF(AW$5&lt;&gt;"",HLOOKUP(AW$5,Functionalization!$G$6:$R$305,ROW($A227)-5,FALSE),IFERROR(INDEX(AW$269:AW$305,MATCH($F227,$B$269:$B$305,0))/VLOOKUP($F227,$B$269:$BB$305,MATCH(LEFT(TRIM(AW$6),FIND("~",SUBSTITUTE(AW$6,"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227))*HLOOKUP(LEFT(TRIM(AW$6),FIND("~",SUBSTITUTE(AW$6," ","~",LEN(TRIM(AW$6))-LEN(SUBSTITUTE(TRIM(AW$6)," ",""))))-1)&amp;" Total",$B$6:$BB$305,ROW($A227)-5,FALSE))</f>
        <v>0</v>
      </c>
      <c r="AX227" s="143">
        <f ca="1">IF(AX$5&lt;&gt;"",HLOOKUP(AX$5,Functionalization!$G$6:$R$305,ROW($A227)-5,FALSE),IFERROR(INDEX(AX$269:AX$305,MATCH($F227,$B$269:$B$305,0))/VLOOKUP($F227,$B$269:$BB$305,MATCH(LEFT(TRIM(AX$6),FIND("~",SUBSTITUTE(AX$6,"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227))*HLOOKUP(LEFT(TRIM(AX$6),FIND("~",SUBSTITUTE(AX$6," ","~",LEN(TRIM(AX$6))-LEN(SUBSTITUTE(TRIM(AX$6)," ",""))))-1)&amp;" Total",$B$6:$BB$305,ROW($A227)-5,FALSE))</f>
        <v>0</v>
      </c>
      <c r="AY227" s="143">
        <f ca="1">IF(AY$5&lt;&gt;"",HLOOKUP(AY$5,Functionalization!$G$6:$R$305,ROW($A227)-5,FALSE),IFERROR(INDEX(AY$269:AY$305,MATCH($F227,$B$269:$B$305,0))/VLOOKUP($F227,$B$269:$BB$305,MATCH(LEFT(TRIM(AY$6),FIND("~",SUBSTITUTE(AY$6,"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227))*HLOOKUP(LEFT(TRIM(AY$6),FIND("~",SUBSTITUTE(AY$6," ","~",LEN(TRIM(AY$6))-LEN(SUBSTITUTE(TRIM(AY$6)," ",""))))-1)&amp;" Total",$B$6:$BB$305,ROW($A227)-5,FALSE))</f>
        <v>0</v>
      </c>
      <c r="AZ227" s="143">
        <f ca="1">IF(AZ$5&lt;&gt;"",HLOOKUP(AZ$5,Functionalization!$G$6:$R$305,ROW($A227)-5,FALSE),IFERROR(INDEX(AZ$269:AZ$305,MATCH($F227,$B$269:$B$305,0))/VLOOKUP($F227,$B$269:$BB$305,MATCH(LEFT(TRIM(AZ$6),FIND("~",SUBSTITUTE(AZ$6,"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227))*HLOOKUP(LEFT(TRIM(AZ$6),FIND("~",SUBSTITUTE(AZ$6," ","~",LEN(TRIM(AZ$6))-LEN(SUBSTITUTE(TRIM(AZ$6)," ",""))))-1)&amp;" Total",$B$6:$BB$305,ROW($A227)-5,FALSE))</f>
        <v>0</v>
      </c>
      <c r="BA227" s="143">
        <f ca="1">IF(BA$5&lt;&gt;"",HLOOKUP(BA$5,Functionalization!$G$6:$R$305,ROW($A227)-5,FALSE),IFERROR(INDEX(BA$269:BA$305,MATCH($F227,$B$269:$B$305,0))/VLOOKUP($F227,$B$269:$BB$305,MATCH(LEFT(TRIM(BA$6),FIND("~",SUBSTITUTE(BA$6,"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227))*HLOOKUP(LEFT(TRIM(BA$6),FIND("~",SUBSTITUTE(BA$6," ","~",LEN(TRIM(BA$6))-LEN(SUBSTITUTE(TRIM(BA$6)," ",""))))-1)&amp;" Total",$B$6:$BB$305,ROW($A227)-5,FALSE))</f>
        <v>0</v>
      </c>
      <c r="BB227" s="143">
        <f ca="1">IF(BB$5&lt;&gt;"",HLOOKUP(BB$5,Functionalization!$G$6:$R$305,ROW($A227)-5,FALSE),IFERROR(INDEX(BB$269:BB$305,MATCH($F227,$B$269:$B$305,0))/VLOOKUP($F227,$B$269:$BB$305,MATCH(LEFT(TRIM(BB$6),FIND("~",SUBSTITUTE(BB$6,"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227))*HLOOKUP(LEFT(TRIM(BB$6),FIND("~",SUBSTITUTE(BB$6," ","~",LEN(TRIM(BB$6))-LEN(SUBSTITUTE(TRIM(BB$6)," ",""))))-1)&amp;" Total",$B$6:$BB$305,ROW($A227)-5,FALSE))</f>
        <v>0</v>
      </c>
      <c r="BD227" s="79">
        <f ca="1">IFERROR(IF(SUMIF($G$6:$BB$6,BD$6&amp;" Total",$G227:$BB227)-(SUMIF($G$6:$BB$6,BD$6&amp;" "&amp;'Input-Func_Class'!$D$22,$G227:$BB227)+IFERROR(SUMIF($G$6:$BB$6,BD$6&amp;" "&amp;'Input-Func_Class'!$E$22,$G227:$BB227),SUMIF($G$6:$BB$6,BD$6&amp;" "&amp;'Input-Func_Class'!$B$24,$G227:$BB227))+SUMIF($G$6:$BB$6,BD$6&amp;" "&amp;'Input-Func_Class'!$F$22,$G227:$BB227))&lt;Check_Limit,0,1),1)</f>
        <v>0</v>
      </c>
      <c r="BE227" s="79">
        <f ca="1">IFERROR(IF(SUMIF($G$6:$BB$6,BE$6&amp;" Total",$G227:$BB227)-(SUMIF($G$6:$BB$6,BE$6&amp;" "&amp;'Input-Func_Class'!$D$22,$G227:$BB227)+IFERROR(SUMIF($G$6:$BB$6,BE$6&amp;" "&amp;'Input-Func_Class'!$E$22,$G227:$BB227),SUMIF($G$6:$BB$6,BE$6&amp;" "&amp;'Input-Func_Class'!$B$24,$G227:$BB227))+SUMIF($G$6:$BB$6,BE$6&amp;" "&amp;'Input-Func_Class'!$F$22,$G227:$BB227))&lt;Check_Limit,0,1),1)</f>
        <v>0</v>
      </c>
      <c r="BF227" s="79">
        <f ca="1">IFERROR(IF(SUMIF($G$6:$BB$6,BF$6&amp;" Total",$G227:$BB227)-(SUMIF($G$6:$BB$6,BF$6&amp;" "&amp;'Input-Func_Class'!$D$22,$G227:$BB227)+IFERROR(SUMIF($G$6:$BB$6,BF$6&amp;" "&amp;'Input-Func_Class'!$E$22,$G227:$BB227),SUMIF($G$6:$BB$6,BF$6&amp;" "&amp;'Input-Func_Class'!$B$24,$G227:$BB227))+SUMIF($G$6:$BB$6,BF$6&amp;" "&amp;'Input-Func_Class'!$F$22,$G227:$BB227))&lt;Check_Limit,0,1),1)</f>
        <v>0</v>
      </c>
      <c r="BG227" s="79">
        <f ca="1">IFERROR(IF(SUMIF($G$6:$BB$6,BG$6&amp;" Total",$G227:$BB227)-(SUMIF($G$6:$BB$6,BG$6&amp;" "&amp;'Input-Func_Class'!$D$22,$G227:$BB227)+IFERROR(SUMIF($G$6:$BB$6,BG$6&amp;" "&amp;'Input-Func_Class'!$E$22,$G227:$BB227),SUMIF($G$6:$BB$6,BG$6&amp;" "&amp;'Input-Func_Class'!$B$24,$G227:$BB227))+SUMIF($G$6:$BB$6,BG$6&amp;" "&amp;'Input-Func_Class'!$F$22,$G227:$BB227))&lt;Check_Limit,0,1),1)</f>
        <v>0</v>
      </c>
      <c r="BH227" s="79">
        <f ca="1">IFERROR(IF(SUMIF($G$6:$BB$6,BH$6&amp;" Total",$G227:$BB227)-(SUMIF($G$6:$BB$6,BH$6&amp;" "&amp;'Input-Func_Class'!$D$22,$G227:$BB227)+IFERROR(SUMIF($G$6:$BB$6,BH$6&amp;" "&amp;'Input-Func_Class'!$E$22,$G227:$BB227),SUMIF($G$6:$BB$6,BH$6&amp;" "&amp;'Input-Func_Class'!$B$24,$G227:$BB227))+SUMIF($G$6:$BB$6,BH$6&amp;" "&amp;'Input-Func_Class'!$F$22,$G227:$BB227))&lt;Check_Limit,0,1),1)</f>
        <v>0</v>
      </c>
      <c r="BI227" s="79">
        <f ca="1">IFERROR(IF(SUMIF($G$6:$BB$6,BI$6&amp;" Total",$G227:$BB227)-(SUMIF($G$6:$BB$6,BI$6&amp;" "&amp;'Input-Func_Class'!$D$22,$G227:$BB227)+IFERROR(SUMIF($G$6:$BB$6,BI$6&amp;" "&amp;'Input-Func_Class'!$E$22,$G227:$BB227),SUMIF($G$6:$BB$6,BI$6&amp;" "&amp;'Input-Func_Class'!$B$24,$G227:$BB227))+SUMIF($G$6:$BB$6,BI$6&amp;" "&amp;'Input-Func_Class'!$F$22,$G227:$BB227))&lt;Check_Limit,0,1),1)</f>
        <v>0</v>
      </c>
      <c r="BJ227" s="79">
        <f ca="1">IFERROR(IF(SUMIF($G$6:$BB$6,BJ$6&amp;" Total",$G227:$BB227)-(SUMIF($G$6:$BB$6,BJ$6&amp;" "&amp;'Input-Func_Class'!$D$22,$G227:$BB227)+IFERROR(SUMIF($G$6:$BB$6,BJ$6&amp;" "&amp;'Input-Func_Class'!$E$22,$G227:$BB227),SUMIF($G$6:$BB$6,BJ$6&amp;" "&amp;'Input-Func_Class'!$B$24,$G227:$BB227))+SUMIF($G$6:$BB$6,BJ$6&amp;" "&amp;'Input-Func_Class'!$F$22,$G227:$BB227))&lt;Check_Limit,0,1),1)</f>
        <v>0</v>
      </c>
      <c r="BK227" s="79">
        <f ca="1">IFERROR(IF(SUMIF($G$6:$BB$6,BK$6&amp;" Total",$G227:$BB227)-(SUMIF($G$6:$BB$6,BK$6&amp;" "&amp;'Input-Func_Class'!$D$22,$G227:$BB227)+IFERROR(SUMIF($G$6:$BB$6,BK$6&amp;" "&amp;'Input-Func_Class'!$E$22,$G227:$BB227),SUMIF($G$6:$BB$6,BK$6&amp;" "&amp;'Input-Func_Class'!$B$24,$G227:$BB227))+SUMIF($G$6:$BB$6,BK$6&amp;" "&amp;'Input-Func_Class'!$F$22,$G227:$BB227))&lt;Check_Limit,0,1),1)</f>
        <v>0</v>
      </c>
      <c r="BL227" s="79">
        <f ca="1">IFERROR(IF(SUMIF($G$6:$BB$6,BL$6&amp;" Total",$G227:$BB227)-(SUMIF($G$6:$BB$6,BL$6&amp;" "&amp;'Input-Func_Class'!$D$22,$G227:$BB227)+IFERROR(SUMIF($G$6:$BB$6,BL$6&amp;" "&amp;'Input-Func_Class'!$E$22,$G227:$BB227),SUMIF($G$6:$BB$6,BL$6&amp;" "&amp;'Input-Func_Class'!$B$24,$G227:$BB227))+SUMIF($G$6:$BB$6,BL$6&amp;" "&amp;'Input-Func_Class'!$F$22,$G227:$BB227))&lt;Check_Limit,0,1),1)</f>
        <v>0</v>
      </c>
      <c r="BM227" s="79">
        <f ca="1">IFERROR(IF(SUMIF($G$6:$BB$6,BM$6&amp;" Total",$G227:$BB227)-(SUMIF($G$6:$BB$6,BM$6&amp;" "&amp;'Input-Func_Class'!$D$22,$G227:$BB227)+IFERROR(SUMIF($G$6:$BB$6,BM$6&amp;" "&amp;'Input-Func_Class'!$E$22,$G227:$BB227),SUMIF($G$6:$BB$6,BM$6&amp;" "&amp;'Input-Func_Class'!$B$24,$G227:$BB227))+SUMIF($G$6:$BB$6,BM$6&amp;" "&amp;'Input-Func_Class'!$F$22,$G227:$BB227))&lt;Check_Limit,0,1),1)</f>
        <v>0</v>
      </c>
      <c r="BN227" s="79">
        <f ca="1">IFERROR(IF(SUMIF($G$6:$BB$6,BN$6&amp;" Total",$G227:$BB227)-(SUMIF($G$6:$BB$6,BN$6&amp;" "&amp;'Input-Func_Class'!$D$22,$G227:$BB227)+IFERROR(SUMIF($G$6:$BB$6,BN$6&amp;" "&amp;'Input-Func_Class'!$E$22,$G227:$BB227),SUMIF($G$6:$BB$6,BN$6&amp;" "&amp;'Input-Func_Class'!$B$24,$G227:$BB227))+SUMIF($G$6:$BB$6,BN$6&amp;" "&amp;'Input-Func_Class'!$F$22,$G227:$BB227))&lt;Check_Limit,0,1),1)</f>
        <v>0</v>
      </c>
      <c r="BO227" s="79">
        <f ca="1">IFERROR(IF(SUMIF($G$6:$BB$6,BO$6&amp;" Total",$G227:$BB227)-(SUMIF($G$6:$BB$6,BO$6&amp;" "&amp;'Input-Func_Class'!$D$22,$G227:$BB227)+IFERROR(SUMIF($G$6:$BB$6,BO$6&amp;" "&amp;'Input-Func_Class'!$E$22,$G227:$BB227),SUMIF($G$6:$BB$6,BO$6&amp;" "&amp;'Input-Func_Class'!$B$24,$G227:$BB227))+SUMIF($G$6:$BB$6,BO$6&amp;" "&amp;'Input-Func_Class'!$F$22,$G227:$BB227))&lt;Check_Limit,0,1),1)</f>
        <v>0</v>
      </c>
    </row>
    <row r="228" spans="1:67" outlineLevel="1">
      <c r="A228" s="113">
        <f>IF(ISBLANK('Input-Accounts'!A228),"",'Input-Accounts'!A228)</f>
        <v>196</v>
      </c>
      <c r="B228" s="17" t="str">
        <f>IF(ISBLANK('Input-Accounts'!B228),"",'Input-Accounts'!B228)</f>
        <v>Office Furniture and Equipment</v>
      </c>
      <c r="C228" s="113">
        <f>IF(ISBLANK('Input-Accounts'!C228),"",'Input-Accounts'!C228)</f>
        <v>391</v>
      </c>
      <c r="D228" s="143">
        <f>Functionalization!$D228</f>
        <v>841128.97507399996</v>
      </c>
      <c r="E228" s="143">
        <f t="shared" ca="1" si="52"/>
        <v>0</v>
      </c>
      <c r="F228" s="89" t="str">
        <f>IF($D228=0,"-",IF('Input-Accounts'!$E228&lt;&gt;0,'Input-Accounts'!$E228,'Input-Accounts'!$G228))</f>
        <v>INT_T&amp;D_PLANT</v>
      </c>
      <c r="G228" s="143">
        <f ca="1">IF(G$5&lt;&gt;"",HLOOKUP(G$5,Functionalization!$G$6:$R$305,ROW($A228)-5,FALSE),IFERROR(INDEX(G$269:G$305,MATCH($F228,$B$269:$B$305,0))/VLOOKUP($F228,$B$269:$BB$305,MATCH(LEFT(TRIM(G$6),FIND("~",SUBSTITUTE(G$6,"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228))*HLOOKUP(LEFT(TRIM(G$6),FIND("~",SUBSTITUTE(G$6," ","~",LEN(TRIM(G$6))-LEN(SUBSTITUTE(TRIM(G$6)," ",""))))-1)&amp;" Total",$B$6:$BB$305,ROW($A228)-5,FALSE))</f>
        <v>0</v>
      </c>
      <c r="H228" s="143">
        <f ca="1">IF(H$5&lt;&gt;"",HLOOKUP(H$5,Functionalization!$G$6:$R$305,ROW($A228)-5,FALSE),IFERROR(INDEX(H$269:H$305,MATCH($F228,$B$269:$B$305,0))/VLOOKUP($F228,$B$269:$BB$305,MATCH(LEFT(TRIM(H$6),FIND("~",SUBSTITUTE(H$6,"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228))*HLOOKUP(LEFT(TRIM(H$6),FIND("~",SUBSTITUTE(H$6," ","~",LEN(TRIM(H$6))-LEN(SUBSTITUTE(TRIM(H$6)," ",""))))-1)&amp;" Total",$B$6:$BB$305,ROW($A228)-5,FALSE))</f>
        <v>0</v>
      </c>
      <c r="I228" s="143">
        <f ca="1">IF(I$5&lt;&gt;"",HLOOKUP(I$5,Functionalization!$G$6:$R$305,ROW($A228)-5,FALSE),IFERROR(INDEX(I$269:I$305,MATCH($F228,$B$269:$B$305,0))/VLOOKUP($F228,$B$269:$BB$305,MATCH(LEFT(TRIM(I$6),FIND("~",SUBSTITUTE(I$6,"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228))*HLOOKUP(LEFT(TRIM(I$6),FIND("~",SUBSTITUTE(I$6," ","~",LEN(TRIM(I$6))-LEN(SUBSTITUTE(TRIM(I$6)," ",""))))-1)&amp;" Total",$B$6:$BB$305,ROW($A228)-5,FALSE))</f>
        <v>0</v>
      </c>
      <c r="J228" s="143">
        <f ca="1">IF(J$5&lt;&gt;"",HLOOKUP(J$5,Functionalization!$G$6:$R$305,ROW($A228)-5,FALSE),IFERROR(INDEX(J$269:J$305,MATCH($F228,$B$269:$B$305,0))/VLOOKUP($F228,$B$269:$BB$305,MATCH(LEFT(TRIM(J$6),FIND("~",SUBSTITUTE(J$6,"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228))*HLOOKUP(LEFT(TRIM(J$6),FIND("~",SUBSTITUTE(J$6," ","~",LEN(TRIM(J$6))-LEN(SUBSTITUTE(TRIM(J$6)," ",""))))-1)&amp;" Total",$B$6:$BB$305,ROW($A228)-5,FALSE))</f>
        <v>0</v>
      </c>
      <c r="K228" s="143">
        <f ca="1">IF(K$5&lt;&gt;"",HLOOKUP(K$5,Functionalization!$G$6:$R$305,ROW($A228)-5,FALSE),IFERROR(INDEX(K$269:K$305,MATCH($F228,$B$269:$B$305,0))/VLOOKUP($F228,$B$269:$BB$305,MATCH(LEFT(TRIM(K$6),FIND("~",SUBSTITUTE(K$6,"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228))*HLOOKUP(LEFT(TRIM(K$6),FIND("~",SUBSTITUTE(K$6," ","~",LEN(TRIM(K$6))-LEN(SUBSTITUTE(TRIM(K$6)," ",""))))-1)&amp;" Total",$B$6:$BB$305,ROW($A228)-5,FALSE))</f>
        <v>15573.042710322547</v>
      </c>
      <c r="L228" s="143">
        <f ca="1">IF(L$5&lt;&gt;"",HLOOKUP(L$5,Functionalization!$G$6:$R$305,ROW($A228)-5,FALSE),IFERROR(INDEX(L$269:L$305,MATCH($F228,$B$269:$B$305,0))/VLOOKUP($F228,$B$269:$BB$305,MATCH(LEFT(TRIM(L$6),FIND("~",SUBSTITUTE(L$6,"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228))*HLOOKUP(LEFT(TRIM(L$6),FIND("~",SUBSTITUTE(L$6," ","~",LEN(TRIM(L$6))-LEN(SUBSTITUTE(TRIM(L$6)," ",""))))-1)&amp;" Total",$B$6:$BB$305,ROW($A228)-5,FALSE))</f>
        <v>15573.042710322547</v>
      </c>
      <c r="M228" s="143">
        <f ca="1">IF(M$5&lt;&gt;"",HLOOKUP(M$5,Functionalization!$G$6:$R$305,ROW($A228)-5,FALSE),IFERROR(INDEX(M$269:M$305,MATCH($F228,$B$269:$B$305,0))/VLOOKUP($F228,$B$269:$BB$305,MATCH(LEFT(TRIM(M$6),FIND("~",SUBSTITUTE(M$6,"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228))*HLOOKUP(LEFT(TRIM(M$6),FIND("~",SUBSTITUTE(M$6," ","~",LEN(TRIM(M$6))-LEN(SUBSTITUTE(TRIM(M$6)," ",""))))-1)&amp;" Total",$B$6:$BB$305,ROW($A228)-5,FALSE))</f>
        <v>0</v>
      </c>
      <c r="N228" s="143">
        <f ca="1">IF(N$5&lt;&gt;"",HLOOKUP(N$5,Functionalization!$G$6:$R$305,ROW($A228)-5,FALSE),IFERROR(INDEX(N$269:N$305,MATCH($F228,$B$269:$B$305,0))/VLOOKUP($F228,$B$269:$BB$305,MATCH(LEFT(TRIM(N$6),FIND("~",SUBSTITUTE(N$6,"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228))*HLOOKUP(LEFT(TRIM(N$6),FIND("~",SUBSTITUTE(N$6," ","~",LEN(TRIM(N$6))-LEN(SUBSTITUTE(TRIM(N$6)," ",""))))-1)&amp;" Total",$B$6:$BB$305,ROW($A228)-5,FALSE))</f>
        <v>0</v>
      </c>
      <c r="O228" s="143">
        <f ca="1">IF(O$5&lt;&gt;"",HLOOKUP(O$5,Functionalization!$G$6:$R$305,ROW($A228)-5,FALSE),IFERROR(INDEX(O$269:O$305,MATCH($F228,$B$269:$B$305,0))/VLOOKUP($F228,$B$269:$BB$305,MATCH(LEFT(TRIM(O$6),FIND("~",SUBSTITUTE(O$6,"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228))*HLOOKUP(LEFT(TRIM(O$6),FIND("~",SUBSTITUTE(O$6," ","~",LEN(TRIM(O$6))-LEN(SUBSTITUTE(TRIM(O$6)," ",""))))-1)&amp;" Total",$B$6:$BB$305,ROW($A228)-5,FALSE))</f>
        <v>825555.93236367742</v>
      </c>
      <c r="P228" s="143">
        <f ca="1">IF(P$5&lt;&gt;"",HLOOKUP(P$5,Functionalization!$G$6:$R$305,ROW($A228)-5,FALSE),IFERROR(INDEX(P$269:P$305,MATCH($F228,$B$269:$B$305,0))/VLOOKUP($F228,$B$269:$BB$305,MATCH(LEFT(TRIM(P$6),FIND("~",SUBSTITUTE(P$6,"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228))*HLOOKUP(LEFT(TRIM(P$6),FIND("~",SUBSTITUTE(P$6," ","~",LEN(TRIM(P$6))-LEN(SUBSTITUTE(TRIM(P$6)," ",""))))-1)&amp;" Total",$B$6:$BB$305,ROW($A228)-5,FALSE))</f>
        <v>536510.67498157499</v>
      </c>
      <c r="Q228" s="143">
        <f ca="1">IF(Q$5&lt;&gt;"",HLOOKUP(Q$5,Functionalization!$G$6:$R$305,ROW($A228)-5,FALSE),IFERROR(INDEX(Q$269:Q$305,MATCH($F228,$B$269:$B$305,0))/VLOOKUP($F228,$B$269:$BB$305,MATCH(LEFT(TRIM(Q$6),FIND("~",SUBSTITUTE(Q$6,"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228))*HLOOKUP(LEFT(TRIM(Q$6),FIND("~",SUBSTITUTE(Q$6," ","~",LEN(TRIM(Q$6))-LEN(SUBSTITUTE(TRIM(Q$6)," ",""))))-1)&amp;" Total",$B$6:$BB$305,ROW($A228)-5,FALSE))</f>
        <v>0</v>
      </c>
      <c r="R228" s="143">
        <f ca="1">IF(R$5&lt;&gt;"",HLOOKUP(R$5,Functionalization!$G$6:$R$305,ROW($A228)-5,FALSE),IFERROR(INDEX(R$269:R$305,MATCH($F228,$B$269:$B$305,0))/VLOOKUP($F228,$B$269:$BB$305,MATCH(LEFT(TRIM(R$6),FIND("~",SUBSTITUTE(R$6,"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228))*HLOOKUP(LEFT(TRIM(R$6),FIND("~",SUBSTITUTE(R$6," ","~",LEN(TRIM(R$6))-LEN(SUBSTITUTE(TRIM(R$6)," ",""))))-1)&amp;" Total",$B$6:$BB$305,ROW($A228)-5,FALSE))</f>
        <v>289045.2573821026</v>
      </c>
      <c r="S228" s="143">
        <f ca="1">IF(S$5&lt;&gt;"",HLOOKUP(S$5,Functionalization!$G$6:$R$305,ROW($A228)-5,FALSE),IFERROR(INDEX(S$269:S$305,MATCH($F228,$B$269:$B$305,0))/VLOOKUP($F228,$B$269:$BB$305,MATCH(LEFT(TRIM(S$6),FIND("~",SUBSTITUTE(S$6,"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228))*HLOOKUP(LEFT(TRIM(S$6),FIND("~",SUBSTITUTE(S$6," ","~",LEN(TRIM(S$6))-LEN(SUBSTITUTE(TRIM(S$6)," ",""))))-1)&amp;" Total",$B$6:$BB$305,ROW($A228)-5,FALSE))</f>
        <v>0</v>
      </c>
      <c r="T228" s="143">
        <f ca="1">IF(T$5&lt;&gt;"",HLOOKUP(T$5,Functionalization!$G$6:$R$305,ROW($A228)-5,FALSE),IFERROR(INDEX(T$269:T$305,MATCH($F228,$B$269:$B$305,0))/VLOOKUP($F228,$B$269:$BB$305,MATCH(LEFT(TRIM(T$6),FIND("~",SUBSTITUTE(T$6,"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228))*HLOOKUP(LEFT(TRIM(T$6),FIND("~",SUBSTITUTE(T$6," ","~",LEN(TRIM(T$6))-LEN(SUBSTITUTE(TRIM(T$6)," ",""))))-1)&amp;" Total",$B$6:$BB$305,ROW($A228)-5,FALSE))</f>
        <v>0</v>
      </c>
      <c r="U228" s="143">
        <f ca="1">IF(U$5&lt;&gt;"",HLOOKUP(U$5,Functionalization!$G$6:$R$305,ROW($A228)-5,FALSE),IFERROR(INDEX(U$269:U$305,MATCH($F228,$B$269:$B$305,0))/VLOOKUP($F228,$B$269:$BB$305,MATCH(LEFT(TRIM(U$6),FIND("~",SUBSTITUTE(U$6,"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228))*HLOOKUP(LEFT(TRIM(U$6),FIND("~",SUBSTITUTE(U$6," ","~",LEN(TRIM(U$6))-LEN(SUBSTITUTE(TRIM(U$6)," ",""))))-1)&amp;" Total",$B$6:$BB$305,ROW($A228)-5,FALSE))</f>
        <v>0</v>
      </c>
      <c r="V228" s="143">
        <f ca="1">IF(V$5&lt;&gt;"",HLOOKUP(V$5,Functionalization!$G$6:$R$305,ROW($A228)-5,FALSE),IFERROR(INDEX(V$269:V$305,MATCH($F228,$B$269:$B$305,0))/VLOOKUP($F228,$B$269:$BB$305,MATCH(LEFT(TRIM(V$6),FIND("~",SUBSTITUTE(V$6,"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228))*HLOOKUP(LEFT(TRIM(V$6),FIND("~",SUBSTITUTE(V$6," ","~",LEN(TRIM(V$6))-LEN(SUBSTITUTE(TRIM(V$6)," ",""))))-1)&amp;" Total",$B$6:$BB$305,ROW($A228)-5,FALSE))</f>
        <v>0</v>
      </c>
      <c r="W228" s="143">
        <f ca="1">IF(W$5&lt;&gt;"",HLOOKUP(W$5,Functionalization!$G$6:$R$305,ROW($A228)-5,FALSE),IFERROR(INDEX(W$269:W$305,MATCH($F228,$B$269:$B$305,0))/VLOOKUP($F228,$B$269:$BB$305,MATCH(LEFT(TRIM(W$6),FIND("~",SUBSTITUTE(W$6,"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228))*HLOOKUP(LEFT(TRIM(W$6),FIND("~",SUBSTITUTE(W$6," ","~",LEN(TRIM(W$6))-LEN(SUBSTITUTE(TRIM(W$6)," ",""))))-1)&amp;" Total",$B$6:$BB$305,ROW($A228)-5,FALSE))</f>
        <v>0</v>
      </c>
      <c r="X228" s="143">
        <f ca="1">IF(X$5&lt;&gt;"",HLOOKUP(X$5,Functionalization!$G$6:$R$305,ROW($A228)-5,FALSE),IFERROR(INDEX(X$269:X$305,MATCH($F228,$B$269:$B$305,0))/VLOOKUP($F228,$B$269:$BB$305,MATCH(LEFT(TRIM(X$6),FIND("~",SUBSTITUTE(X$6,"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228))*HLOOKUP(LEFT(TRIM(X$6),FIND("~",SUBSTITUTE(X$6," ","~",LEN(TRIM(X$6))-LEN(SUBSTITUTE(TRIM(X$6)," ",""))))-1)&amp;" Total",$B$6:$BB$305,ROW($A228)-5,FALSE))</f>
        <v>0</v>
      </c>
      <c r="Y228" s="143">
        <f ca="1">IF(Y$5&lt;&gt;"",HLOOKUP(Y$5,Functionalization!$G$6:$R$305,ROW($A228)-5,FALSE),IFERROR(INDEX(Y$269:Y$305,MATCH($F228,$B$269:$B$305,0))/VLOOKUP($F228,$B$269:$BB$305,MATCH(LEFT(TRIM(Y$6),FIND("~",SUBSTITUTE(Y$6,"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228))*HLOOKUP(LEFT(TRIM(Y$6),FIND("~",SUBSTITUTE(Y$6," ","~",LEN(TRIM(Y$6))-LEN(SUBSTITUTE(TRIM(Y$6)," ",""))))-1)&amp;" Total",$B$6:$BB$305,ROW($A228)-5,FALSE))</f>
        <v>0</v>
      </c>
      <c r="Z228" s="143">
        <f ca="1">IF(Z$5&lt;&gt;"",HLOOKUP(Z$5,Functionalization!$G$6:$R$305,ROW($A228)-5,FALSE),IFERROR(INDEX(Z$269:Z$305,MATCH($F228,$B$269:$B$305,0))/VLOOKUP($F228,$B$269:$BB$305,MATCH(LEFT(TRIM(Z$6),FIND("~",SUBSTITUTE(Z$6,"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228))*HLOOKUP(LEFT(TRIM(Z$6),FIND("~",SUBSTITUTE(Z$6," ","~",LEN(TRIM(Z$6))-LEN(SUBSTITUTE(TRIM(Z$6)," ",""))))-1)&amp;" Total",$B$6:$BB$305,ROW($A228)-5,FALSE))</f>
        <v>0</v>
      </c>
      <c r="AA228" s="143">
        <f ca="1">IF(AA$5&lt;&gt;"",HLOOKUP(AA$5,Functionalization!$G$6:$R$305,ROW($A228)-5,FALSE),IFERROR(INDEX(AA$269:AA$305,MATCH($F228,$B$269:$B$305,0))/VLOOKUP($F228,$B$269:$BB$305,MATCH(LEFT(TRIM(AA$6),FIND("~",SUBSTITUTE(AA$6,"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228))*HLOOKUP(LEFT(TRIM(AA$6),FIND("~",SUBSTITUTE(AA$6," ","~",LEN(TRIM(AA$6))-LEN(SUBSTITUTE(TRIM(AA$6)," ",""))))-1)&amp;" Total",$B$6:$BB$305,ROW($A228)-5,FALSE))</f>
        <v>0</v>
      </c>
      <c r="AB228" s="143">
        <f ca="1">IF(AB$5&lt;&gt;"",HLOOKUP(AB$5,Functionalization!$G$6:$R$305,ROW($A228)-5,FALSE),IFERROR(INDEX(AB$269:AB$305,MATCH($F228,$B$269:$B$305,0))/VLOOKUP($F228,$B$269:$BB$305,MATCH(LEFT(TRIM(AB$6),FIND("~",SUBSTITUTE(AB$6,"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228))*HLOOKUP(LEFT(TRIM(AB$6),FIND("~",SUBSTITUTE(AB$6," ","~",LEN(TRIM(AB$6))-LEN(SUBSTITUTE(TRIM(AB$6)," ",""))))-1)&amp;" Total",$B$6:$BB$305,ROW($A228)-5,FALSE))</f>
        <v>0</v>
      </c>
      <c r="AC228" s="143">
        <f ca="1">IF(AC$5&lt;&gt;"",HLOOKUP(AC$5,Functionalization!$G$6:$R$305,ROW($A228)-5,FALSE),IFERROR(INDEX(AC$269:AC$305,MATCH($F228,$B$269:$B$305,0))/VLOOKUP($F228,$B$269:$BB$305,MATCH(LEFT(TRIM(AC$6),FIND("~",SUBSTITUTE(AC$6,"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228))*HLOOKUP(LEFT(TRIM(AC$6),FIND("~",SUBSTITUTE(AC$6," ","~",LEN(TRIM(AC$6))-LEN(SUBSTITUTE(TRIM(AC$6)," ",""))))-1)&amp;" Total",$B$6:$BB$305,ROW($A228)-5,FALSE))</f>
        <v>0</v>
      </c>
      <c r="AD228" s="143">
        <f ca="1">IF(AD$5&lt;&gt;"",HLOOKUP(AD$5,Functionalization!$G$6:$R$305,ROW($A228)-5,FALSE),IFERROR(INDEX(AD$269:AD$305,MATCH($F228,$B$269:$B$305,0))/VLOOKUP($F228,$B$269:$BB$305,MATCH(LEFT(TRIM(AD$6),FIND("~",SUBSTITUTE(AD$6,"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228))*HLOOKUP(LEFT(TRIM(AD$6),FIND("~",SUBSTITUTE(AD$6," ","~",LEN(TRIM(AD$6))-LEN(SUBSTITUTE(TRIM(AD$6)," ",""))))-1)&amp;" Total",$B$6:$BB$305,ROW($A228)-5,FALSE))</f>
        <v>0</v>
      </c>
      <c r="AE228" s="143">
        <f ca="1">IF(AE$5&lt;&gt;"",HLOOKUP(AE$5,Functionalization!$G$6:$R$305,ROW($A228)-5,FALSE),IFERROR(INDEX(AE$269:AE$305,MATCH($F228,$B$269:$B$305,0))/VLOOKUP($F228,$B$269:$BB$305,MATCH(LEFT(TRIM(AE$6),FIND("~",SUBSTITUTE(AE$6,"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228))*HLOOKUP(LEFT(TRIM(AE$6),FIND("~",SUBSTITUTE(AE$6," ","~",LEN(TRIM(AE$6))-LEN(SUBSTITUTE(TRIM(AE$6)," ",""))))-1)&amp;" Total",$B$6:$BB$305,ROW($A228)-5,FALSE))</f>
        <v>0</v>
      </c>
      <c r="AF228" s="143">
        <f ca="1">IF(AF$5&lt;&gt;"",HLOOKUP(AF$5,Functionalization!$G$6:$R$305,ROW($A228)-5,FALSE),IFERROR(INDEX(AF$269:AF$305,MATCH($F228,$B$269:$B$305,0))/VLOOKUP($F228,$B$269:$BB$305,MATCH(LEFT(TRIM(AF$6),FIND("~",SUBSTITUTE(AF$6,"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228))*HLOOKUP(LEFT(TRIM(AF$6),FIND("~",SUBSTITUTE(AF$6," ","~",LEN(TRIM(AF$6))-LEN(SUBSTITUTE(TRIM(AF$6)," ",""))))-1)&amp;" Total",$B$6:$BB$305,ROW($A228)-5,FALSE))</f>
        <v>0</v>
      </c>
      <c r="AG228" s="143">
        <f ca="1">IF(AG$5&lt;&gt;"",HLOOKUP(AG$5,Functionalization!$G$6:$R$305,ROW($A228)-5,FALSE),IFERROR(INDEX(AG$269:AG$305,MATCH($F228,$B$269:$B$305,0))/VLOOKUP($F228,$B$269:$BB$305,MATCH(LEFT(TRIM(AG$6),FIND("~",SUBSTITUTE(AG$6,"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228))*HLOOKUP(LEFT(TRIM(AG$6),FIND("~",SUBSTITUTE(AG$6," ","~",LEN(TRIM(AG$6))-LEN(SUBSTITUTE(TRIM(AG$6)," ",""))))-1)&amp;" Total",$B$6:$BB$305,ROW($A228)-5,FALSE))</f>
        <v>0</v>
      </c>
      <c r="AH228" s="143">
        <f ca="1">IF(AH$5&lt;&gt;"",HLOOKUP(AH$5,Functionalization!$G$6:$R$305,ROW($A228)-5,FALSE),IFERROR(INDEX(AH$269:AH$305,MATCH($F228,$B$269:$B$305,0))/VLOOKUP($F228,$B$269:$BB$305,MATCH(LEFT(TRIM(AH$6),FIND("~",SUBSTITUTE(AH$6,"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228))*HLOOKUP(LEFT(TRIM(AH$6),FIND("~",SUBSTITUTE(AH$6," ","~",LEN(TRIM(AH$6))-LEN(SUBSTITUTE(TRIM(AH$6)," ",""))))-1)&amp;" Total",$B$6:$BB$305,ROW($A228)-5,FALSE))</f>
        <v>0</v>
      </c>
      <c r="AI228" s="143">
        <f ca="1">IF(AI$5&lt;&gt;"",HLOOKUP(AI$5,Functionalization!$G$6:$R$305,ROW($A228)-5,FALSE),IFERROR(INDEX(AI$269:AI$305,MATCH($F228,$B$269:$B$305,0))/VLOOKUP($F228,$B$269:$BB$305,MATCH(LEFT(TRIM(AI$6),FIND("~",SUBSTITUTE(AI$6,"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228))*HLOOKUP(LEFT(TRIM(AI$6),FIND("~",SUBSTITUTE(AI$6," ","~",LEN(TRIM(AI$6))-LEN(SUBSTITUTE(TRIM(AI$6)," ",""))))-1)&amp;" Total",$B$6:$BB$305,ROW($A228)-5,FALSE))</f>
        <v>0</v>
      </c>
      <c r="AJ228" s="143">
        <f ca="1">IF(AJ$5&lt;&gt;"",HLOOKUP(AJ$5,Functionalization!$G$6:$R$305,ROW($A228)-5,FALSE),IFERROR(INDEX(AJ$269:AJ$305,MATCH($F228,$B$269:$B$305,0))/VLOOKUP($F228,$B$269:$BB$305,MATCH(LEFT(TRIM(AJ$6),FIND("~",SUBSTITUTE(AJ$6,"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228))*HLOOKUP(LEFT(TRIM(AJ$6),FIND("~",SUBSTITUTE(AJ$6," ","~",LEN(TRIM(AJ$6))-LEN(SUBSTITUTE(TRIM(AJ$6)," ",""))))-1)&amp;" Total",$B$6:$BB$305,ROW($A228)-5,FALSE))</f>
        <v>0</v>
      </c>
      <c r="AK228" s="143">
        <f ca="1">IF(AK$5&lt;&gt;"",HLOOKUP(AK$5,Functionalization!$G$6:$R$305,ROW($A228)-5,FALSE),IFERROR(INDEX(AK$269:AK$305,MATCH($F228,$B$269:$B$305,0))/VLOOKUP($F228,$B$269:$BB$305,MATCH(LEFT(TRIM(AK$6),FIND("~",SUBSTITUTE(AK$6,"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228))*HLOOKUP(LEFT(TRIM(AK$6),FIND("~",SUBSTITUTE(AK$6," ","~",LEN(TRIM(AK$6))-LEN(SUBSTITUTE(TRIM(AK$6)," ",""))))-1)&amp;" Total",$B$6:$BB$305,ROW($A228)-5,FALSE))</f>
        <v>0</v>
      </c>
      <c r="AL228" s="143">
        <f ca="1">IF(AL$5&lt;&gt;"",HLOOKUP(AL$5,Functionalization!$G$6:$R$305,ROW($A228)-5,FALSE),IFERROR(INDEX(AL$269:AL$305,MATCH($F228,$B$269:$B$305,0))/VLOOKUP($F228,$B$269:$BB$305,MATCH(LEFT(TRIM(AL$6),FIND("~",SUBSTITUTE(AL$6,"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228))*HLOOKUP(LEFT(TRIM(AL$6),FIND("~",SUBSTITUTE(AL$6," ","~",LEN(TRIM(AL$6))-LEN(SUBSTITUTE(TRIM(AL$6)," ",""))))-1)&amp;" Total",$B$6:$BB$305,ROW($A228)-5,FALSE))</f>
        <v>0</v>
      </c>
      <c r="AM228" s="143">
        <f ca="1">IF(AM$5&lt;&gt;"",HLOOKUP(AM$5,Functionalization!$G$6:$R$305,ROW($A228)-5,FALSE),IFERROR(INDEX(AM$269:AM$305,MATCH($F228,$B$269:$B$305,0))/VLOOKUP($F228,$B$269:$BB$305,MATCH(LEFT(TRIM(AM$6),FIND("~",SUBSTITUTE(AM$6,"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228))*HLOOKUP(LEFT(TRIM(AM$6),FIND("~",SUBSTITUTE(AM$6," ","~",LEN(TRIM(AM$6))-LEN(SUBSTITUTE(TRIM(AM$6)," ",""))))-1)&amp;" Total",$B$6:$BB$305,ROW($A228)-5,FALSE))</f>
        <v>0</v>
      </c>
      <c r="AN228" s="143">
        <f ca="1">IF(AN$5&lt;&gt;"",HLOOKUP(AN$5,Functionalization!$G$6:$R$305,ROW($A228)-5,FALSE),IFERROR(INDEX(AN$269:AN$305,MATCH($F228,$B$269:$B$305,0))/VLOOKUP($F228,$B$269:$BB$305,MATCH(LEFT(TRIM(AN$6),FIND("~",SUBSTITUTE(AN$6,"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228))*HLOOKUP(LEFT(TRIM(AN$6),FIND("~",SUBSTITUTE(AN$6," ","~",LEN(TRIM(AN$6))-LEN(SUBSTITUTE(TRIM(AN$6)," ",""))))-1)&amp;" Total",$B$6:$BB$305,ROW($A228)-5,FALSE))</f>
        <v>0</v>
      </c>
      <c r="AO228" s="143">
        <f ca="1">IF(AO$5&lt;&gt;"",HLOOKUP(AO$5,Functionalization!$G$6:$R$305,ROW($A228)-5,FALSE),IFERROR(INDEX(AO$269:AO$305,MATCH($F228,$B$269:$B$305,0))/VLOOKUP($F228,$B$269:$BB$305,MATCH(LEFT(TRIM(AO$6),FIND("~",SUBSTITUTE(AO$6,"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228))*HLOOKUP(LEFT(TRIM(AO$6),FIND("~",SUBSTITUTE(AO$6," ","~",LEN(TRIM(AO$6))-LEN(SUBSTITUTE(TRIM(AO$6)," ",""))))-1)&amp;" Total",$B$6:$BB$305,ROW($A228)-5,FALSE))</f>
        <v>0</v>
      </c>
      <c r="AP228" s="143">
        <f ca="1">IF(AP$5&lt;&gt;"",HLOOKUP(AP$5,Functionalization!$G$6:$R$305,ROW($A228)-5,FALSE),IFERROR(INDEX(AP$269:AP$305,MATCH($F228,$B$269:$B$305,0))/VLOOKUP($F228,$B$269:$BB$305,MATCH(LEFT(TRIM(AP$6),FIND("~",SUBSTITUTE(AP$6,"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228))*HLOOKUP(LEFT(TRIM(AP$6),FIND("~",SUBSTITUTE(AP$6," ","~",LEN(TRIM(AP$6))-LEN(SUBSTITUTE(TRIM(AP$6)," ",""))))-1)&amp;" Total",$B$6:$BB$305,ROW($A228)-5,FALSE))</f>
        <v>0</v>
      </c>
      <c r="AQ228" s="143">
        <f ca="1">IF(AQ$5&lt;&gt;"",HLOOKUP(AQ$5,Functionalization!$G$6:$R$305,ROW($A228)-5,FALSE),IFERROR(INDEX(AQ$269:AQ$305,MATCH($F228,$B$269:$B$305,0))/VLOOKUP($F228,$B$269:$BB$305,MATCH(LEFT(TRIM(AQ$6),FIND("~",SUBSTITUTE(AQ$6,"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228))*HLOOKUP(LEFT(TRIM(AQ$6),FIND("~",SUBSTITUTE(AQ$6," ","~",LEN(TRIM(AQ$6))-LEN(SUBSTITUTE(TRIM(AQ$6)," ",""))))-1)&amp;" Total",$B$6:$BB$305,ROW($A228)-5,FALSE))</f>
        <v>0</v>
      </c>
      <c r="AR228" s="143">
        <f ca="1">IF(AR$5&lt;&gt;"",HLOOKUP(AR$5,Functionalization!$G$6:$R$305,ROW($A228)-5,FALSE),IFERROR(INDEX(AR$269:AR$305,MATCH($F228,$B$269:$B$305,0))/VLOOKUP($F228,$B$269:$BB$305,MATCH(LEFT(TRIM(AR$6),FIND("~",SUBSTITUTE(AR$6,"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228))*HLOOKUP(LEFT(TRIM(AR$6),FIND("~",SUBSTITUTE(AR$6," ","~",LEN(TRIM(AR$6))-LEN(SUBSTITUTE(TRIM(AR$6)," ",""))))-1)&amp;" Total",$B$6:$BB$305,ROW($A228)-5,FALSE))</f>
        <v>0</v>
      </c>
      <c r="AS228" s="143">
        <f ca="1">IF(AS$5&lt;&gt;"",HLOOKUP(AS$5,Functionalization!$G$6:$R$305,ROW($A228)-5,FALSE),IFERROR(INDEX(AS$269:AS$305,MATCH($F228,$B$269:$B$305,0))/VLOOKUP($F228,$B$269:$BB$305,MATCH(LEFT(TRIM(AS$6),FIND("~",SUBSTITUTE(AS$6,"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228))*HLOOKUP(LEFT(TRIM(AS$6),FIND("~",SUBSTITUTE(AS$6," ","~",LEN(TRIM(AS$6))-LEN(SUBSTITUTE(TRIM(AS$6)," ",""))))-1)&amp;" Total",$B$6:$BB$305,ROW($A228)-5,FALSE))</f>
        <v>0</v>
      </c>
      <c r="AT228" s="143">
        <f ca="1">IF(AT$5&lt;&gt;"",HLOOKUP(AT$5,Functionalization!$G$6:$R$305,ROW($A228)-5,FALSE),IFERROR(INDEX(AT$269:AT$305,MATCH($F228,$B$269:$B$305,0))/VLOOKUP($F228,$B$269:$BB$305,MATCH(LEFT(TRIM(AT$6),FIND("~",SUBSTITUTE(AT$6,"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228))*HLOOKUP(LEFT(TRIM(AT$6),FIND("~",SUBSTITUTE(AT$6," ","~",LEN(TRIM(AT$6))-LEN(SUBSTITUTE(TRIM(AT$6)," ",""))))-1)&amp;" Total",$B$6:$BB$305,ROW($A228)-5,FALSE))</f>
        <v>0</v>
      </c>
      <c r="AU228" s="143">
        <f ca="1">IF(AU$5&lt;&gt;"",HLOOKUP(AU$5,Functionalization!$G$6:$R$305,ROW($A228)-5,FALSE),IFERROR(INDEX(AU$269:AU$305,MATCH($F228,$B$269:$B$305,0))/VLOOKUP($F228,$B$269:$BB$305,MATCH(LEFT(TRIM(AU$6),FIND("~",SUBSTITUTE(AU$6,"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228))*HLOOKUP(LEFT(TRIM(AU$6),FIND("~",SUBSTITUTE(AU$6," ","~",LEN(TRIM(AU$6))-LEN(SUBSTITUTE(TRIM(AU$6)," ",""))))-1)&amp;" Total",$B$6:$BB$305,ROW($A228)-5,FALSE))</f>
        <v>0</v>
      </c>
      <c r="AV228" s="143">
        <f ca="1">IF(AV$5&lt;&gt;"",HLOOKUP(AV$5,Functionalization!$G$6:$R$305,ROW($A228)-5,FALSE),IFERROR(INDEX(AV$269:AV$305,MATCH($F228,$B$269:$B$305,0))/VLOOKUP($F228,$B$269:$BB$305,MATCH(LEFT(TRIM(AV$6),FIND("~",SUBSTITUTE(AV$6,"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228))*HLOOKUP(LEFT(TRIM(AV$6),FIND("~",SUBSTITUTE(AV$6," ","~",LEN(TRIM(AV$6))-LEN(SUBSTITUTE(TRIM(AV$6)," ",""))))-1)&amp;" Total",$B$6:$BB$305,ROW($A228)-5,FALSE))</f>
        <v>0</v>
      </c>
      <c r="AW228" s="143">
        <f ca="1">IF(AW$5&lt;&gt;"",HLOOKUP(AW$5,Functionalization!$G$6:$R$305,ROW($A228)-5,FALSE),IFERROR(INDEX(AW$269:AW$305,MATCH($F228,$B$269:$B$305,0))/VLOOKUP($F228,$B$269:$BB$305,MATCH(LEFT(TRIM(AW$6),FIND("~",SUBSTITUTE(AW$6,"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228))*HLOOKUP(LEFT(TRIM(AW$6),FIND("~",SUBSTITUTE(AW$6," ","~",LEN(TRIM(AW$6))-LEN(SUBSTITUTE(TRIM(AW$6)," ",""))))-1)&amp;" Total",$B$6:$BB$305,ROW($A228)-5,FALSE))</f>
        <v>0</v>
      </c>
      <c r="AX228" s="143">
        <f ca="1">IF(AX$5&lt;&gt;"",HLOOKUP(AX$5,Functionalization!$G$6:$R$305,ROW($A228)-5,FALSE),IFERROR(INDEX(AX$269:AX$305,MATCH($F228,$B$269:$B$305,0))/VLOOKUP($F228,$B$269:$BB$305,MATCH(LEFT(TRIM(AX$6),FIND("~",SUBSTITUTE(AX$6,"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228))*HLOOKUP(LEFT(TRIM(AX$6),FIND("~",SUBSTITUTE(AX$6," ","~",LEN(TRIM(AX$6))-LEN(SUBSTITUTE(TRIM(AX$6)," ",""))))-1)&amp;" Total",$B$6:$BB$305,ROW($A228)-5,FALSE))</f>
        <v>0</v>
      </c>
      <c r="AY228" s="143">
        <f ca="1">IF(AY$5&lt;&gt;"",HLOOKUP(AY$5,Functionalization!$G$6:$R$305,ROW($A228)-5,FALSE),IFERROR(INDEX(AY$269:AY$305,MATCH($F228,$B$269:$B$305,0))/VLOOKUP($F228,$B$269:$BB$305,MATCH(LEFT(TRIM(AY$6),FIND("~",SUBSTITUTE(AY$6,"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228))*HLOOKUP(LEFT(TRIM(AY$6),FIND("~",SUBSTITUTE(AY$6," ","~",LEN(TRIM(AY$6))-LEN(SUBSTITUTE(TRIM(AY$6)," ",""))))-1)&amp;" Total",$B$6:$BB$305,ROW($A228)-5,FALSE))</f>
        <v>0</v>
      </c>
      <c r="AZ228" s="143">
        <f ca="1">IF(AZ$5&lt;&gt;"",HLOOKUP(AZ$5,Functionalization!$G$6:$R$305,ROW($A228)-5,FALSE),IFERROR(INDEX(AZ$269:AZ$305,MATCH($F228,$B$269:$B$305,0))/VLOOKUP($F228,$B$269:$BB$305,MATCH(LEFT(TRIM(AZ$6),FIND("~",SUBSTITUTE(AZ$6,"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228))*HLOOKUP(LEFT(TRIM(AZ$6),FIND("~",SUBSTITUTE(AZ$6," ","~",LEN(TRIM(AZ$6))-LEN(SUBSTITUTE(TRIM(AZ$6)," ",""))))-1)&amp;" Total",$B$6:$BB$305,ROW($A228)-5,FALSE))</f>
        <v>0</v>
      </c>
      <c r="BA228" s="143">
        <f ca="1">IF(BA$5&lt;&gt;"",HLOOKUP(BA$5,Functionalization!$G$6:$R$305,ROW($A228)-5,FALSE),IFERROR(INDEX(BA$269:BA$305,MATCH($F228,$B$269:$B$305,0))/VLOOKUP($F228,$B$269:$BB$305,MATCH(LEFT(TRIM(BA$6),FIND("~",SUBSTITUTE(BA$6,"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228))*HLOOKUP(LEFT(TRIM(BA$6),FIND("~",SUBSTITUTE(BA$6," ","~",LEN(TRIM(BA$6))-LEN(SUBSTITUTE(TRIM(BA$6)," ",""))))-1)&amp;" Total",$B$6:$BB$305,ROW($A228)-5,FALSE))</f>
        <v>0</v>
      </c>
      <c r="BB228" s="143">
        <f ca="1">IF(BB$5&lt;&gt;"",HLOOKUP(BB$5,Functionalization!$G$6:$R$305,ROW($A228)-5,FALSE),IFERROR(INDEX(BB$269:BB$305,MATCH($F228,$B$269:$B$305,0))/VLOOKUP($F228,$B$269:$BB$305,MATCH(LEFT(TRIM(BB$6),FIND("~",SUBSTITUTE(BB$6,"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228))*HLOOKUP(LEFT(TRIM(BB$6),FIND("~",SUBSTITUTE(BB$6," ","~",LEN(TRIM(BB$6))-LEN(SUBSTITUTE(TRIM(BB$6)," ",""))))-1)&amp;" Total",$B$6:$BB$305,ROW($A228)-5,FALSE))</f>
        <v>0</v>
      </c>
      <c r="BD228" s="79">
        <f ca="1">IFERROR(IF(SUMIF($G$6:$BB$6,BD$6&amp;" Total",$G228:$BB228)-(SUMIF($G$6:$BB$6,BD$6&amp;" "&amp;'Input-Func_Class'!$D$22,$G228:$BB228)+IFERROR(SUMIF($G$6:$BB$6,BD$6&amp;" "&amp;'Input-Func_Class'!$E$22,$G228:$BB228),SUMIF($G$6:$BB$6,BD$6&amp;" "&amp;'Input-Func_Class'!$B$24,$G228:$BB228))+SUMIF($G$6:$BB$6,BD$6&amp;" "&amp;'Input-Func_Class'!$F$22,$G228:$BB228))&lt;Check_Limit,0,1),1)</f>
        <v>0</v>
      </c>
      <c r="BE228" s="79">
        <f ca="1">IFERROR(IF(SUMIF($G$6:$BB$6,BE$6&amp;" Total",$G228:$BB228)-(SUMIF($G$6:$BB$6,BE$6&amp;" "&amp;'Input-Func_Class'!$D$22,$G228:$BB228)+IFERROR(SUMIF($G$6:$BB$6,BE$6&amp;" "&amp;'Input-Func_Class'!$E$22,$G228:$BB228),SUMIF($G$6:$BB$6,BE$6&amp;" "&amp;'Input-Func_Class'!$B$24,$G228:$BB228))+SUMIF($G$6:$BB$6,BE$6&amp;" "&amp;'Input-Func_Class'!$F$22,$G228:$BB228))&lt;Check_Limit,0,1),1)</f>
        <v>0</v>
      </c>
      <c r="BF228" s="79">
        <f ca="1">IFERROR(IF(SUMIF($G$6:$BB$6,BF$6&amp;" Total",$G228:$BB228)-(SUMIF($G$6:$BB$6,BF$6&amp;" "&amp;'Input-Func_Class'!$D$22,$G228:$BB228)+IFERROR(SUMIF($G$6:$BB$6,BF$6&amp;" "&amp;'Input-Func_Class'!$E$22,$G228:$BB228),SUMIF($G$6:$BB$6,BF$6&amp;" "&amp;'Input-Func_Class'!$B$24,$G228:$BB228))+SUMIF($G$6:$BB$6,BF$6&amp;" "&amp;'Input-Func_Class'!$F$22,$G228:$BB228))&lt;Check_Limit,0,1),1)</f>
        <v>0</v>
      </c>
      <c r="BG228" s="79">
        <f ca="1">IFERROR(IF(SUMIF($G$6:$BB$6,BG$6&amp;" Total",$G228:$BB228)-(SUMIF($G$6:$BB$6,BG$6&amp;" "&amp;'Input-Func_Class'!$D$22,$G228:$BB228)+IFERROR(SUMIF($G$6:$BB$6,BG$6&amp;" "&amp;'Input-Func_Class'!$E$22,$G228:$BB228),SUMIF($G$6:$BB$6,BG$6&amp;" "&amp;'Input-Func_Class'!$B$24,$G228:$BB228))+SUMIF($G$6:$BB$6,BG$6&amp;" "&amp;'Input-Func_Class'!$F$22,$G228:$BB228))&lt;Check_Limit,0,1),1)</f>
        <v>0</v>
      </c>
      <c r="BH228" s="79">
        <f ca="1">IFERROR(IF(SUMIF($G$6:$BB$6,BH$6&amp;" Total",$G228:$BB228)-(SUMIF($G$6:$BB$6,BH$6&amp;" "&amp;'Input-Func_Class'!$D$22,$G228:$BB228)+IFERROR(SUMIF($G$6:$BB$6,BH$6&amp;" "&amp;'Input-Func_Class'!$E$22,$G228:$BB228),SUMIF($G$6:$BB$6,BH$6&amp;" "&amp;'Input-Func_Class'!$B$24,$G228:$BB228))+SUMIF($G$6:$BB$6,BH$6&amp;" "&amp;'Input-Func_Class'!$F$22,$G228:$BB228))&lt;Check_Limit,0,1),1)</f>
        <v>0</v>
      </c>
      <c r="BI228" s="79">
        <f ca="1">IFERROR(IF(SUMIF($G$6:$BB$6,BI$6&amp;" Total",$G228:$BB228)-(SUMIF($G$6:$BB$6,BI$6&amp;" "&amp;'Input-Func_Class'!$D$22,$G228:$BB228)+IFERROR(SUMIF($G$6:$BB$6,BI$6&amp;" "&amp;'Input-Func_Class'!$E$22,$G228:$BB228),SUMIF($G$6:$BB$6,BI$6&amp;" "&amp;'Input-Func_Class'!$B$24,$G228:$BB228))+SUMIF($G$6:$BB$6,BI$6&amp;" "&amp;'Input-Func_Class'!$F$22,$G228:$BB228))&lt;Check_Limit,0,1),1)</f>
        <v>0</v>
      </c>
      <c r="BJ228" s="79">
        <f ca="1">IFERROR(IF(SUMIF($G$6:$BB$6,BJ$6&amp;" Total",$G228:$BB228)-(SUMIF($G$6:$BB$6,BJ$6&amp;" "&amp;'Input-Func_Class'!$D$22,$G228:$BB228)+IFERROR(SUMIF($G$6:$BB$6,BJ$6&amp;" "&amp;'Input-Func_Class'!$E$22,$G228:$BB228),SUMIF($G$6:$BB$6,BJ$6&amp;" "&amp;'Input-Func_Class'!$B$24,$G228:$BB228))+SUMIF($G$6:$BB$6,BJ$6&amp;" "&amp;'Input-Func_Class'!$F$22,$G228:$BB228))&lt;Check_Limit,0,1),1)</f>
        <v>0</v>
      </c>
      <c r="BK228" s="79">
        <f ca="1">IFERROR(IF(SUMIF($G$6:$BB$6,BK$6&amp;" Total",$G228:$BB228)-(SUMIF($G$6:$BB$6,BK$6&amp;" "&amp;'Input-Func_Class'!$D$22,$G228:$BB228)+IFERROR(SUMIF($G$6:$BB$6,BK$6&amp;" "&amp;'Input-Func_Class'!$E$22,$G228:$BB228),SUMIF($G$6:$BB$6,BK$6&amp;" "&amp;'Input-Func_Class'!$B$24,$G228:$BB228))+SUMIF($G$6:$BB$6,BK$6&amp;" "&amp;'Input-Func_Class'!$F$22,$G228:$BB228))&lt;Check_Limit,0,1),1)</f>
        <v>0</v>
      </c>
      <c r="BL228" s="79">
        <f ca="1">IFERROR(IF(SUMIF($G$6:$BB$6,BL$6&amp;" Total",$G228:$BB228)-(SUMIF($G$6:$BB$6,BL$6&amp;" "&amp;'Input-Func_Class'!$D$22,$G228:$BB228)+IFERROR(SUMIF($G$6:$BB$6,BL$6&amp;" "&amp;'Input-Func_Class'!$E$22,$G228:$BB228),SUMIF($G$6:$BB$6,BL$6&amp;" "&amp;'Input-Func_Class'!$B$24,$G228:$BB228))+SUMIF($G$6:$BB$6,BL$6&amp;" "&amp;'Input-Func_Class'!$F$22,$G228:$BB228))&lt;Check_Limit,0,1),1)</f>
        <v>0</v>
      </c>
      <c r="BM228" s="79">
        <f ca="1">IFERROR(IF(SUMIF($G$6:$BB$6,BM$6&amp;" Total",$G228:$BB228)-(SUMIF($G$6:$BB$6,BM$6&amp;" "&amp;'Input-Func_Class'!$D$22,$G228:$BB228)+IFERROR(SUMIF($G$6:$BB$6,BM$6&amp;" "&amp;'Input-Func_Class'!$E$22,$G228:$BB228),SUMIF($G$6:$BB$6,BM$6&amp;" "&amp;'Input-Func_Class'!$B$24,$G228:$BB228))+SUMIF($G$6:$BB$6,BM$6&amp;" "&amp;'Input-Func_Class'!$F$22,$G228:$BB228))&lt;Check_Limit,0,1),1)</f>
        <v>0</v>
      </c>
      <c r="BN228" s="79">
        <f ca="1">IFERROR(IF(SUMIF($G$6:$BB$6,BN$6&amp;" Total",$G228:$BB228)-(SUMIF($G$6:$BB$6,BN$6&amp;" "&amp;'Input-Func_Class'!$D$22,$G228:$BB228)+IFERROR(SUMIF($G$6:$BB$6,BN$6&amp;" "&amp;'Input-Func_Class'!$E$22,$G228:$BB228),SUMIF($G$6:$BB$6,BN$6&amp;" "&amp;'Input-Func_Class'!$B$24,$G228:$BB228))+SUMIF($G$6:$BB$6,BN$6&amp;" "&amp;'Input-Func_Class'!$F$22,$G228:$BB228))&lt;Check_Limit,0,1),1)</f>
        <v>0</v>
      </c>
      <c r="BO228" s="79">
        <f ca="1">IFERROR(IF(SUMIF($G$6:$BB$6,BO$6&amp;" Total",$G228:$BB228)-(SUMIF($G$6:$BB$6,BO$6&amp;" "&amp;'Input-Func_Class'!$D$22,$G228:$BB228)+IFERROR(SUMIF($G$6:$BB$6,BO$6&amp;" "&amp;'Input-Func_Class'!$E$22,$G228:$BB228),SUMIF($G$6:$BB$6,BO$6&amp;" "&amp;'Input-Func_Class'!$B$24,$G228:$BB228))+SUMIF($G$6:$BB$6,BO$6&amp;" "&amp;'Input-Func_Class'!$F$22,$G228:$BB228))&lt;Check_Limit,0,1),1)</f>
        <v>0</v>
      </c>
    </row>
    <row r="229" spans="1:67" outlineLevel="1">
      <c r="A229" s="113">
        <f>IF(ISBLANK('Input-Accounts'!A229),"",'Input-Accounts'!A229)</f>
        <v>197</v>
      </c>
      <c r="B229" s="17" t="str">
        <f>IF(ISBLANK('Input-Accounts'!B229),"",'Input-Accounts'!B229)</f>
        <v>Transportation Equipment</v>
      </c>
      <c r="C229" s="113">
        <f>IF(ISBLANK('Input-Accounts'!C229),"",'Input-Accounts'!C229)</f>
        <v>392</v>
      </c>
      <c r="D229" s="143">
        <f>Functionalization!$D229</f>
        <v>0</v>
      </c>
      <c r="E229" s="143">
        <f t="shared" si="52"/>
        <v>0</v>
      </c>
      <c r="F229" s="89" t="str">
        <f>IF($D229=0,"-",IF('Input-Accounts'!$E229&lt;&gt;0,'Input-Accounts'!$E229,'Input-Accounts'!$G229))</f>
        <v>-</v>
      </c>
      <c r="G229" s="143">
        <f ca="1">IF(G$5&lt;&gt;"",HLOOKUP(G$5,Functionalization!$G$6:$R$305,ROW($A229)-5,FALSE),IFERROR(INDEX(G$269:G$305,MATCH($F229,$B$269:$B$305,0))/VLOOKUP($F229,$B$269:$BB$305,MATCH(LEFT(TRIM(G$6),FIND("~",SUBSTITUTE(G$6,"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229))*HLOOKUP(LEFT(TRIM(G$6),FIND("~",SUBSTITUTE(G$6," ","~",LEN(TRIM(G$6))-LEN(SUBSTITUTE(TRIM(G$6)," ",""))))-1)&amp;" Total",$B$6:$BB$305,ROW($A229)-5,FALSE))</f>
        <v>0</v>
      </c>
      <c r="H229" s="143">
        <f ca="1">IF(H$5&lt;&gt;"",HLOOKUP(H$5,Functionalization!$G$6:$R$305,ROW($A229)-5,FALSE),IFERROR(INDEX(H$269:H$305,MATCH($F229,$B$269:$B$305,0))/VLOOKUP($F229,$B$269:$BB$305,MATCH(LEFT(TRIM(H$6),FIND("~",SUBSTITUTE(H$6,"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229))*HLOOKUP(LEFT(TRIM(H$6),FIND("~",SUBSTITUTE(H$6," ","~",LEN(TRIM(H$6))-LEN(SUBSTITUTE(TRIM(H$6)," ",""))))-1)&amp;" Total",$B$6:$BB$305,ROW($A229)-5,FALSE))</f>
        <v>0</v>
      </c>
      <c r="I229" s="143">
        <f ca="1">IF(I$5&lt;&gt;"",HLOOKUP(I$5,Functionalization!$G$6:$R$305,ROW($A229)-5,FALSE),IFERROR(INDEX(I$269:I$305,MATCH($F229,$B$269:$B$305,0))/VLOOKUP($F229,$B$269:$BB$305,MATCH(LEFT(TRIM(I$6),FIND("~",SUBSTITUTE(I$6,"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229))*HLOOKUP(LEFT(TRIM(I$6),FIND("~",SUBSTITUTE(I$6," ","~",LEN(TRIM(I$6))-LEN(SUBSTITUTE(TRIM(I$6)," ",""))))-1)&amp;" Total",$B$6:$BB$305,ROW($A229)-5,FALSE))</f>
        <v>0</v>
      </c>
      <c r="J229" s="143">
        <f ca="1">IF(J$5&lt;&gt;"",HLOOKUP(J$5,Functionalization!$G$6:$R$305,ROW($A229)-5,FALSE),IFERROR(INDEX(J$269:J$305,MATCH($F229,$B$269:$B$305,0))/VLOOKUP($F229,$B$269:$BB$305,MATCH(LEFT(TRIM(J$6),FIND("~",SUBSTITUTE(J$6,"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229))*HLOOKUP(LEFT(TRIM(J$6),FIND("~",SUBSTITUTE(J$6," ","~",LEN(TRIM(J$6))-LEN(SUBSTITUTE(TRIM(J$6)," ",""))))-1)&amp;" Total",$B$6:$BB$305,ROW($A229)-5,FALSE))</f>
        <v>0</v>
      </c>
      <c r="K229" s="143">
        <f ca="1">IF(K$5&lt;&gt;"",HLOOKUP(K$5,Functionalization!$G$6:$R$305,ROW($A229)-5,FALSE),IFERROR(INDEX(K$269:K$305,MATCH($F229,$B$269:$B$305,0))/VLOOKUP($F229,$B$269:$BB$305,MATCH(LEFT(TRIM(K$6),FIND("~",SUBSTITUTE(K$6,"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229))*HLOOKUP(LEFT(TRIM(K$6),FIND("~",SUBSTITUTE(K$6," ","~",LEN(TRIM(K$6))-LEN(SUBSTITUTE(TRIM(K$6)," ",""))))-1)&amp;" Total",$B$6:$BB$305,ROW($A229)-5,FALSE))</f>
        <v>0</v>
      </c>
      <c r="L229" s="143">
        <f ca="1">IF(L$5&lt;&gt;"",HLOOKUP(L$5,Functionalization!$G$6:$R$305,ROW($A229)-5,FALSE),IFERROR(INDEX(L$269:L$305,MATCH($F229,$B$269:$B$305,0))/VLOOKUP($F229,$B$269:$BB$305,MATCH(LEFT(TRIM(L$6),FIND("~",SUBSTITUTE(L$6,"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229))*HLOOKUP(LEFT(TRIM(L$6),FIND("~",SUBSTITUTE(L$6," ","~",LEN(TRIM(L$6))-LEN(SUBSTITUTE(TRIM(L$6)," ",""))))-1)&amp;" Total",$B$6:$BB$305,ROW($A229)-5,FALSE))</f>
        <v>0</v>
      </c>
      <c r="M229" s="143">
        <f ca="1">IF(M$5&lt;&gt;"",HLOOKUP(M$5,Functionalization!$G$6:$R$305,ROW($A229)-5,FALSE),IFERROR(INDEX(M$269:M$305,MATCH($F229,$B$269:$B$305,0))/VLOOKUP($F229,$B$269:$BB$305,MATCH(LEFT(TRIM(M$6),FIND("~",SUBSTITUTE(M$6,"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229))*HLOOKUP(LEFT(TRIM(M$6),FIND("~",SUBSTITUTE(M$6," ","~",LEN(TRIM(M$6))-LEN(SUBSTITUTE(TRIM(M$6)," ",""))))-1)&amp;" Total",$B$6:$BB$305,ROW($A229)-5,FALSE))</f>
        <v>0</v>
      </c>
      <c r="N229" s="143">
        <f ca="1">IF(N$5&lt;&gt;"",HLOOKUP(N$5,Functionalization!$G$6:$R$305,ROW($A229)-5,FALSE),IFERROR(INDEX(N$269:N$305,MATCH($F229,$B$269:$B$305,0))/VLOOKUP($F229,$B$269:$BB$305,MATCH(LEFT(TRIM(N$6),FIND("~",SUBSTITUTE(N$6,"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229))*HLOOKUP(LEFT(TRIM(N$6),FIND("~",SUBSTITUTE(N$6," ","~",LEN(TRIM(N$6))-LEN(SUBSTITUTE(TRIM(N$6)," ",""))))-1)&amp;" Total",$B$6:$BB$305,ROW($A229)-5,FALSE))</f>
        <v>0</v>
      </c>
      <c r="O229" s="143">
        <f ca="1">IF(O$5&lt;&gt;"",HLOOKUP(O$5,Functionalization!$G$6:$R$305,ROW($A229)-5,FALSE),IFERROR(INDEX(O$269:O$305,MATCH($F229,$B$269:$B$305,0))/VLOOKUP($F229,$B$269:$BB$305,MATCH(LEFT(TRIM(O$6),FIND("~",SUBSTITUTE(O$6,"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229))*HLOOKUP(LEFT(TRIM(O$6),FIND("~",SUBSTITUTE(O$6," ","~",LEN(TRIM(O$6))-LEN(SUBSTITUTE(TRIM(O$6)," ",""))))-1)&amp;" Total",$B$6:$BB$305,ROW($A229)-5,FALSE))</f>
        <v>0</v>
      </c>
      <c r="P229" s="143">
        <f ca="1">IF(P$5&lt;&gt;"",HLOOKUP(P$5,Functionalization!$G$6:$R$305,ROW($A229)-5,FALSE),IFERROR(INDEX(P$269:P$305,MATCH($F229,$B$269:$B$305,0))/VLOOKUP($F229,$B$269:$BB$305,MATCH(LEFT(TRIM(P$6),FIND("~",SUBSTITUTE(P$6,"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229))*HLOOKUP(LEFT(TRIM(P$6),FIND("~",SUBSTITUTE(P$6," ","~",LEN(TRIM(P$6))-LEN(SUBSTITUTE(TRIM(P$6)," ",""))))-1)&amp;" Total",$B$6:$BB$305,ROW($A229)-5,FALSE))</f>
        <v>0</v>
      </c>
      <c r="Q229" s="143">
        <f ca="1">IF(Q$5&lt;&gt;"",HLOOKUP(Q$5,Functionalization!$G$6:$R$305,ROW($A229)-5,FALSE),IFERROR(INDEX(Q$269:Q$305,MATCH($F229,$B$269:$B$305,0))/VLOOKUP($F229,$B$269:$BB$305,MATCH(LEFT(TRIM(Q$6),FIND("~",SUBSTITUTE(Q$6,"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229))*HLOOKUP(LEFT(TRIM(Q$6),FIND("~",SUBSTITUTE(Q$6," ","~",LEN(TRIM(Q$6))-LEN(SUBSTITUTE(TRIM(Q$6)," ",""))))-1)&amp;" Total",$B$6:$BB$305,ROW($A229)-5,FALSE))</f>
        <v>0</v>
      </c>
      <c r="R229" s="143">
        <f ca="1">IF(R$5&lt;&gt;"",HLOOKUP(R$5,Functionalization!$G$6:$R$305,ROW($A229)-5,FALSE),IFERROR(INDEX(R$269:R$305,MATCH($F229,$B$269:$B$305,0))/VLOOKUP($F229,$B$269:$BB$305,MATCH(LEFT(TRIM(R$6),FIND("~",SUBSTITUTE(R$6,"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229))*HLOOKUP(LEFT(TRIM(R$6),FIND("~",SUBSTITUTE(R$6," ","~",LEN(TRIM(R$6))-LEN(SUBSTITUTE(TRIM(R$6)," ",""))))-1)&amp;" Total",$B$6:$BB$305,ROW($A229)-5,FALSE))</f>
        <v>0</v>
      </c>
      <c r="S229" s="143">
        <f ca="1">IF(S$5&lt;&gt;"",HLOOKUP(S$5,Functionalization!$G$6:$R$305,ROW($A229)-5,FALSE),IFERROR(INDEX(S$269:S$305,MATCH($F229,$B$269:$B$305,0))/VLOOKUP($F229,$B$269:$BB$305,MATCH(LEFT(TRIM(S$6),FIND("~",SUBSTITUTE(S$6,"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229))*HLOOKUP(LEFT(TRIM(S$6),FIND("~",SUBSTITUTE(S$6," ","~",LEN(TRIM(S$6))-LEN(SUBSTITUTE(TRIM(S$6)," ",""))))-1)&amp;" Total",$B$6:$BB$305,ROW($A229)-5,FALSE))</f>
        <v>0</v>
      </c>
      <c r="T229" s="143">
        <f ca="1">IF(T$5&lt;&gt;"",HLOOKUP(T$5,Functionalization!$G$6:$R$305,ROW($A229)-5,FALSE),IFERROR(INDEX(T$269:T$305,MATCH($F229,$B$269:$B$305,0))/VLOOKUP($F229,$B$269:$BB$305,MATCH(LEFT(TRIM(T$6),FIND("~",SUBSTITUTE(T$6,"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229))*HLOOKUP(LEFT(TRIM(T$6),FIND("~",SUBSTITUTE(T$6," ","~",LEN(TRIM(T$6))-LEN(SUBSTITUTE(TRIM(T$6)," ",""))))-1)&amp;" Total",$B$6:$BB$305,ROW($A229)-5,FALSE))</f>
        <v>0</v>
      </c>
      <c r="U229" s="143">
        <f ca="1">IF(U$5&lt;&gt;"",HLOOKUP(U$5,Functionalization!$G$6:$R$305,ROW($A229)-5,FALSE),IFERROR(INDEX(U$269:U$305,MATCH($F229,$B$269:$B$305,0))/VLOOKUP($F229,$B$269:$BB$305,MATCH(LEFT(TRIM(U$6),FIND("~",SUBSTITUTE(U$6,"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229))*HLOOKUP(LEFT(TRIM(U$6),FIND("~",SUBSTITUTE(U$6," ","~",LEN(TRIM(U$6))-LEN(SUBSTITUTE(TRIM(U$6)," ",""))))-1)&amp;" Total",$B$6:$BB$305,ROW($A229)-5,FALSE))</f>
        <v>0</v>
      </c>
      <c r="V229" s="143">
        <f ca="1">IF(V$5&lt;&gt;"",HLOOKUP(V$5,Functionalization!$G$6:$R$305,ROW($A229)-5,FALSE),IFERROR(INDEX(V$269:V$305,MATCH($F229,$B$269:$B$305,0))/VLOOKUP($F229,$B$269:$BB$305,MATCH(LEFT(TRIM(V$6),FIND("~",SUBSTITUTE(V$6,"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229))*HLOOKUP(LEFT(TRIM(V$6),FIND("~",SUBSTITUTE(V$6," ","~",LEN(TRIM(V$6))-LEN(SUBSTITUTE(TRIM(V$6)," ",""))))-1)&amp;" Total",$B$6:$BB$305,ROW($A229)-5,FALSE))</f>
        <v>0</v>
      </c>
      <c r="W229" s="143">
        <f ca="1">IF(W$5&lt;&gt;"",HLOOKUP(W$5,Functionalization!$G$6:$R$305,ROW($A229)-5,FALSE),IFERROR(INDEX(W$269:W$305,MATCH($F229,$B$269:$B$305,0))/VLOOKUP($F229,$B$269:$BB$305,MATCH(LEFT(TRIM(W$6),FIND("~",SUBSTITUTE(W$6,"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229))*HLOOKUP(LEFT(TRIM(W$6),FIND("~",SUBSTITUTE(W$6," ","~",LEN(TRIM(W$6))-LEN(SUBSTITUTE(TRIM(W$6)," ",""))))-1)&amp;" Total",$B$6:$BB$305,ROW($A229)-5,FALSE))</f>
        <v>0</v>
      </c>
      <c r="X229" s="143">
        <f ca="1">IF(X$5&lt;&gt;"",HLOOKUP(X$5,Functionalization!$G$6:$R$305,ROW($A229)-5,FALSE),IFERROR(INDEX(X$269:X$305,MATCH($F229,$B$269:$B$305,0))/VLOOKUP($F229,$B$269:$BB$305,MATCH(LEFT(TRIM(X$6),FIND("~",SUBSTITUTE(X$6,"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229))*HLOOKUP(LEFT(TRIM(X$6),FIND("~",SUBSTITUTE(X$6," ","~",LEN(TRIM(X$6))-LEN(SUBSTITUTE(TRIM(X$6)," ",""))))-1)&amp;" Total",$B$6:$BB$305,ROW($A229)-5,FALSE))</f>
        <v>0</v>
      </c>
      <c r="Y229" s="143">
        <f ca="1">IF(Y$5&lt;&gt;"",HLOOKUP(Y$5,Functionalization!$G$6:$R$305,ROW($A229)-5,FALSE),IFERROR(INDEX(Y$269:Y$305,MATCH($F229,$B$269:$B$305,0))/VLOOKUP($F229,$B$269:$BB$305,MATCH(LEFT(TRIM(Y$6),FIND("~",SUBSTITUTE(Y$6,"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229))*HLOOKUP(LEFT(TRIM(Y$6),FIND("~",SUBSTITUTE(Y$6," ","~",LEN(TRIM(Y$6))-LEN(SUBSTITUTE(TRIM(Y$6)," ",""))))-1)&amp;" Total",$B$6:$BB$305,ROW($A229)-5,FALSE))</f>
        <v>0</v>
      </c>
      <c r="Z229" s="143">
        <f ca="1">IF(Z$5&lt;&gt;"",HLOOKUP(Z$5,Functionalization!$G$6:$R$305,ROW($A229)-5,FALSE),IFERROR(INDEX(Z$269:Z$305,MATCH($F229,$B$269:$B$305,0))/VLOOKUP($F229,$B$269:$BB$305,MATCH(LEFT(TRIM(Z$6),FIND("~",SUBSTITUTE(Z$6,"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229))*HLOOKUP(LEFT(TRIM(Z$6),FIND("~",SUBSTITUTE(Z$6," ","~",LEN(TRIM(Z$6))-LEN(SUBSTITUTE(TRIM(Z$6)," ",""))))-1)&amp;" Total",$B$6:$BB$305,ROW($A229)-5,FALSE))</f>
        <v>0</v>
      </c>
      <c r="AA229" s="143">
        <f ca="1">IF(AA$5&lt;&gt;"",HLOOKUP(AA$5,Functionalization!$G$6:$R$305,ROW($A229)-5,FALSE),IFERROR(INDEX(AA$269:AA$305,MATCH($F229,$B$269:$B$305,0))/VLOOKUP($F229,$B$269:$BB$305,MATCH(LEFT(TRIM(AA$6),FIND("~",SUBSTITUTE(AA$6,"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229))*HLOOKUP(LEFT(TRIM(AA$6),FIND("~",SUBSTITUTE(AA$6," ","~",LEN(TRIM(AA$6))-LEN(SUBSTITUTE(TRIM(AA$6)," ",""))))-1)&amp;" Total",$B$6:$BB$305,ROW($A229)-5,FALSE))</f>
        <v>0</v>
      </c>
      <c r="AB229" s="143">
        <f ca="1">IF(AB$5&lt;&gt;"",HLOOKUP(AB$5,Functionalization!$G$6:$R$305,ROW($A229)-5,FALSE),IFERROR(INDEX(AB$269:AB$305,MATCH($F229,$B$269:$B$305,0))/VLOOKUP($F229,$B$269:$BB$305,MATCH(LEFT(TRIM(AB$6),FIND("~",SUBSTITUTE(AB$6,"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229))*HLOOKUP(LEFT(TRIM(AB$6),FIND("~",SUBSTITUTE(AB$6," ","~",LEN(TRIM(AB$6))-LEN(SUBSTITUTE(TRIM(AB$6)," ",""))))-1)&amp;" Total",$B$6:$BB$305,ROW($A229)-5,FALSE))</f>
        <v>0</v>
      </c>
      <c r="AC229" s="143">
        <f ca="1">IF(AC$5&lt;&gt;"",HLOOKUP(AC$5,Functionalization!$G$6:$R$305,ROW($A229)-5,FALSE),IFERROR(INDEX(AC$269:AC$305,MATCH($F229,$B$269:$B$305,0))/VLOOKUP($F229,$B$269:$BB$305,MATCH(LEFT(TRIM(AC$6),FIND("~",SUBSTITUTE(AC$6,"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229))*HLOOKUP(LEFT(TRIM(AC$6),FIND("~",SUBSTITUTE(AC$6," ","~",LEN(TRIM(AC$6))-LEN(SUBSTITUTE(TRIM(AC$6)," ",""))))-1)&amp;" Total",$B$6:$BB$305,ROW($A229)-5,FALSE))</f>
        <v>0</v>
      </c>
      <c r="AD229" s="143">
        <f ca="1">IF(AD$5&lt;&gt;"",HLOOKUP(AD$5,Functionalization!$G$6:$R$305,ROW($A229)-5,FALSE),IFERROR(INDEX(AD$269:AD$305,MATCH($F229,$B$269:$B$305,0))/VLOOKUP($F229,$B$269:$BB$305,MATCH(LEFT(TRIM(AD$6),FIND("~",SUBSTITUTE(AD$6,"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229))*HLOOKUP(LEFT(TRIM(AD$6),FIND("~",SUBSTITUTE(AD$6," ","~",LEN(TRIM(AD$6))-LEN(SUBSTITUTE(TRIM(AD$6)," ",""))))-1)&amp;" Total",$B$6:$BB$305,ROW($A229)-5,FALSE))</f>
        <v>0</v>
      </c>
      <c r="AE229" s="143">
        <f ca="1">IF(AE$5&lt;&gt;"",HLOOKUP(AE$5,Functionalization!$G$6:$R$305,ROW($A229)-5,FALSE),IFERROR(INDEX(AE$269:AE$305,MATCH($F229,$B$269:$B$305,0))/VLOOKUP($F229,$B$269:$BB$305,MATCH(LEFT(TRIM(AE$6),FIND("~",SUBSTITUTE(AE$6,"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229))*HLOOKUP(LEFT(TRIM(AE$6),FIND("~",SUBSTITUTE(AE$6," ","~",LEN(TRIM(AE$6))-LEN(SUBSTITUTE(TRIM(AE$6)," ",""))))-1)&amp;" Total",$B$6:$BB$305,ROW($A229)-5,FALSE))</f>
        <v>0</v>
      </c>
      <c r="AF229" s="143">
        <f ca="1">IF(AF$5&lt;&gt;"",HLOOKUP(AF$5,Functionalization!$G$6:$R$305,ROW($A229)-5,FALSE),IFERROR(INDEX(AF$269:AF$305,MATCH($F229,$B$269:$B$305,0))/VLOOKUP($F229,$B$269:$BB$305,MATCH(LEFT(TRIM(AF$6),FIND("~",SUBSTITUTE(AF$6,"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229))*HLOOKUP(LEFT(TRIM(AF$6),FIND("~",SUBSTITUTE(AF$6," ","~",LEN(TRIM(AF$6))-LEN(SUBSTITUTE(TRIM(AF$6)," ",""))))-1)&amp;" Total",$B$6:$BB$305,ROW($A229)-5,FALSE))</f>
        <v>0</v>
      </c>
      <c r="AG229" s="143">
        <f ca="1">IF(AG$5&lt;&gt;"",HLOOKUP(AG$5,Functionalization!$G$6:$R$305,ROW($A229)-5,FALSE),IFERROR(INDEX(AG$269:AG$305,MATCH($F229,$B$269:$B$305,0))/VLOOKUP($F229,$B$269:$BB$305,MATCH(LEFT(TRIM(AG$6),FIND("~",SUBSTITUTE(AG$6,"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229))*HLOOKUP(LEFT(TRIM(AG$6),FIND("~",SUBSTITUTE(AG$6," ","~",LEN(TRIM(AG$6))-LEN(SUBSTITUTE(TRIM(AG$6)," ",""))))-1)&amp;" Total",$B$6:$BB$305,ROW($A229)-5,FALSE))</f>
        <v>0</v>
      </c>
      <c r="AH229" s="143">
        <f ca="1">IF(AH$5&lt;&gt;"",HLOOKUP(AH$5,Functionalization!$G$6:$R$305,ROW($A229)-5,FALSE),IFERROR(INDEX(AH$269:AH$305,MATCH($F229,$B$269:$B$305,0))/VLOOKUP($F229,$B$269:$BB$305,MATCH(LEFT(TRIM(AH$6),FIND("~",SUBSTITUTE(AH$6,"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229))*HLOOKUP(LEFT(TRIM(AH$6),FIND("~",SUBSTITUTE(AH$6," ","~",LEN(TRIM(AH$6))-LEN(SUBSTITUTE(TRIM(AH$6)," ",""))))-1)&amp;" Total",$B$6:$BB$305,ROW($A229)-5,FALSE))</f>
        <v>0</v>
      </c>
      <c r="AI229" s="143">
        <f ca="1">IF(AI$5&lt;&gt;"",HLOOKUP(AI$5,Functionalization!$G$6:$R$305,ROW($A229)-5,FALSE),IFERROR(INDEX(AI$269:AI$305,MATCH($F229,$B$269:$B$305,0))/VLOOKUP($F229,$B$269:$BB$305,MATCH(LEFT(TRIM(AI$6),FIND("~",SUBSTITUTE(AI$6,"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229))*HLOOKUP(LEFT(TRIM(AI$6),FIND("~",SUBSTITUTE(AI$6," ","~",LEN(TRIM(AI$6))-LEN(SUBSTITUTE(TRIM(AI$6)," ",""))))-1)&amp;" Total",$B$6:$BB$305,ROW($A229)-5,FALSE))</f>
        <v>0</v>
      </c>
      <c r="AJ229" s="143">
        <f ca="1">IF(AJ$5&lt;&gt;"",HLOOKUP(AJ$5,Functionalization!$G$6:$R$305,ROW($A229)-5,FALSE),IFERROR(INDEX(AJ$269:AJ$305,MATCH($F229,$B$269:$B$305,0))/VLOOKUP($F229,$B$269:$BB$305,MATCH(LEFT(TRIM(AJ$6),FIND("~",SUBSTITUTE(AJ$6,"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229))*HLOOKUP(LEFT(TRIM(AJ$6),FIND("~",SUBSTITUTE(AJ$6," ","~",LEN(TRIM(AJ$6))-LEN(SUBSTITUTE(TRIM(AJ$6)," ",""))))-1)&amp;" Total",$B$6:$BB$305,ROW($A229)-5,FALSE))</f>
        <v>0</v>
      </c>
      <c r="AK229" s="143">
        <f ca="1">IF(AK$5&lt;&gt;"",HLOOKUP(AK$5,Functionalization!$G$6:$R$305,ROW($A229)-5,FALSE),IFERROR(INDEX(AK$269:AK$305,MATCH($F229,$B$269:$B$305,0))/VLOOKUP($F229,$B$269:$BB$305,MATCH(LEFT(TRIM(AK$6),FIND("~",SUBSTITUTE(AK$6,"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229))*HLOOKUP(LEFT(TRIM(AK$6),FIND("~",SUBSTITUTE(AK$6," ","~",LEN(TRIM(AK$6))-LEN(SUBSTITUTE(TRIM(AK$6)," ",""))))-1)&amp;" Total",$B$6:$BB$305,ROW($A229)-5,FALSE))</f>
        <v>0</v>
      </c>
      <c r="AL229" s="143">
        <f ca="1">IF(AL$5&lt;&gt;"",HLOOKUP(AL$5,Functionalization!$G$6:$R$305,ROW($A229)-5,FALSE),IFERROR(INDEX(AL$269:AL$305,MATCH($F229,$B$269:$B$305,0))/VLOOKUP($F229,$B$269:$BB$305,MATCH(LEFT(TRIM(AL$6),FIND("~",SUBSTITUTE(AL$6,"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229))*HLOOKUP(LEFT(TRIM(AL$6),FIND("~",SUBSTITUTE(AL$6," ","~",LEN(TRIM(AL$6))-LEN(SUBSTITUTE(TRIM(AL$6)," ",""))))-1)&amp;" Total",$B$6:$BB$305,ROW($A229)-5,FALSE))</f>
        <v>0</v>
      </c>
      <c r="AM229" s="143">
        <f ca="1">IF(AM$5&lt;&gt;"",HLOOKUP(AM$5,Functionalization!$G$6:$R$305,ROW($A229)-5,FALSE),IFERROR(INDEX(AM$269:AM$305,MATCH($F229,$B$269:$B$305,0))/VLOOKUP($F229,$B$269:$BB$305,MATCH(LEFT(TRIM(AM$6),FIND("~",SUBSTITUTE(AM$6,"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229))*HLOOKUP(LEFT(TRIM(AM$6),FIND("~",SUBSTITUTE(AM$6," ","~",LEN(TRIM(AM$6))-LEN(SUBSTITUTE(TRIM(AM$6)," ",""))))-1)&amp;" Total",$B$6:$BB$305,ROW($A229)-5,FALSE))</f>
        <v>0</v>
      </c>
      <c r="AN229" s="143">
        <f ca="1">IF(AN$5&lt;&gt;"",HLOOKUP(AN$5,Functionalization!$G$6:$R$305,ROW($A229)-5,FALSE),IFERROR(INDEX(AN$269:AN$305,MATCH($F229,$B$269:$B$305,0))/VLOOKUP($F229,$B$269:$BB$305,MATCH(LEFT(TRIM(AN$6),FIND("~",SUBSTITUTE(AN$6,"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229))*HLOOKUP(LEFT(TRIM(AN$6),FIND("~",SUBSTITUTE(AN$6," ","~",LEN(TRIM(AN$6))-LEN(SUBSTITUTE(TRIM(AN$6)," ",""))))-1)&amp;" Total",$B$6:$BB$305,ROW($A229)-5,FALSE))</f>
        <v>0</v>
      </c>
      <c r="AO229" s="143">
        <f ca="1">IF(AO$5&lt;&gt;"",HLOOKUP(AO$5,Functionalization!$G$6:$R$305,ROW($A229)-5,FALSE),IFERROR(INDEX(AO$269:AO$305,MATCH($F229,$B$269:$B$305,0))/VLOOKUP($F229,$B$269:$BB$305,MATCH(LEFT(TRIM(AO$6),FIND("~",SUBSTITUTE(AO$6,"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229))*HLOOKUP(LEFT(TRIM(AO$6),FIND("~",SUBSTITUTE(AO$6," ","~",LEN(TRIM(AO$6))-LEN(SUBSTITUTE(TRIM(AO$6)," ",""))))-1)&amp;" Total",$B$6:$BB$305,ROW($A229)-5,FALSE))</f>
        <v>0</v>
      </c>
      <c r="AP229" s="143">
        <f ca="1">IF(AP$5&lt;&gt;"",HLOOKUP(AP$5,Functionalization!$G$6:$R$305,ROW($A229)-5,FALSE),IFERROR(INDEX(AP$269:AP$305,MATCH($F229,$B$269:$B$305,0))/VLOOKUP($F229,$B$269:$BB$305,MATCH(LEFT(TRIM(AP$6),FIND("~",SUBSTITUTE(AP$6,"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229))*HLOOKUP(LEFT(TRIM(AP$6),FIND("~",SUBSTITUTE(AP$6," ","~",LEN(TRIM(AP$6))-LEN(SUBSTITUTE(TRIM(AP$6)," ",""))))-1)&amp;" Total",$B$6:$BB$305,ROW($A229)-5,FALSE))</f>
        <v>0</v>
      </c>
      <c r="AQ229" s="143">
        <f ca="1">IF(AQ$5&lt;&gt;"",HLOOKUP(AQ$5,Functionalization!$G$6:$R$305,ROW($A229)-5,FALSE),IFERROR(INDEX(AQ$269:AQ$305,MATCH($F229,$B$269:$B$305,0))/VLOOKUP($F229,$B$269:$BB$305,MATCH(LEFT(TRIM(AQ$6),FIND("~",SUBSTITUTE(AQ$6,"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229))*HLOOKUP(LEFT(TRIM(AQ$6),FIND("~",SUBSTITUTE(AQ$6," ","~",LEN(TRIM(AQ$6))-LEN(SUBSTITUTE(TRIM(AQ$6)," ",""))))-1)&amp;" Total",$B$6:$BB$305,ROW($A229)-5,FALSE))</f>
        <v>0</v>
      </c>
      <c r="AR229" s="143">
        <f ca="1">IF(AR$5&lt;&gt;"",HLOOKUP(AR$5,Functionalization!$G$6:$R$305,ROW($A229)-5,FALSE),IFERROR(INDEX(AR$269:AR$305,MATCH($F229,$B$269:$B$305,0))/VLOOKUP($F229,$B$269:$BB$305,MATCH(LEFT(TRIM(AR$6),FIND("~",SUBSTITUTE(AR$6,"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229))*HLOOKUP(LEFT(TRIM(AR$6),FIND("~",SUBSTITUTE(AR$6," ","~",LEN(TRIM(AR$6))-LEN(SUBSTITUTE(TRIM(AR$6)," ",""))))-1)&amp;" Total",$B$6:$BB$305,ROW($A229)-5,FALSE))</f>
        <v>0</v>
      </c>
      <c r="AS229" s="143">
        <f ca="1">IF(AS$5&lt;&gt;"",HLOOKUP(AS$5,Functionalization!$G$6:$R$305,ROW($A229)-5,FALSE),IFERROR(INDEX(AS$269:AS$305,MATCH($F229,$B$269:$B$305,0))/VLOOKUP($F229,$B$269:$BB$305,MATCH(LEFT(TRIM(AS$6),FIND("~",SUBSTITUTE(AS$6,"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229))*HLOOKUP(LEFT(TRIM(AS$6),FIND("~",SUBSTITUTE(AS$6," ","~",LEN(TRIM(AS$6))-LEN(SUBSTITUTE(TRIM(AS$6)," ",""))))-1)&amp;" Total",$B$6:$BB$305,ROW($A229)-5,FALSE))</f>
        <v>0</v>
      </c>
      <c r="AT229" s="143">
        <f ca="1">IF(AT$5&lt;&gt;"",HLOOKUP(AT$5,Functionalization!$G$6:$R$305,ROW($A229)-5,FALSE),IFERROR(INDEX(AT$269:AT$305,MATCH($F229,$B$269:$B$305,0))/VLOOKUP($F229,$B$269:$BB$305,MATCH(LEFT(TRIM(AT$6),FIND("~",SUBSTITUTE(AT$6,"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229))*HLOOKUP(LEFT(TRIM(AT$6),FIND("~",SUBSTITUTE(AT$6," ","~",LEN(TRIM(AT$6))-LEN(SUBSTITUTE(TRIM(AT$6)," ",""))))-1)&amp;" Total",$B$6:$BB$305,ROW($A229)-5,FALSE))</f>
        <v>0</v>
      </c>
      <c r="AU229" s="143">
        <f ca="1">IF(AU$5&lt;&gt;"",HLOOKUP(AU$5,Functionalization!$G$6:$R$305,ROW($A229)-5,FALSE),IFERROR(INDEX(AU$269:AU$305,MATCH($F229,$B$269:$B$305,0))/VLOOKUP($F229,$B$269:$BB$305,MATCH(LEFT(TRIM(AU$6),FIND("~",SUBSTITUTE(AU$6,"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229))*HLOOKUP(LEFT(TRIM(AU$6),FIND("~",SUBSTITUTE(AU$6," ","~",LEN(TRIM(AU$6))-LEN(SUBSTITUTE(TRIM(AU$6)," ",""))))-1)&amp;" Total",$B$6:$BB$305,ROW($A229)-5,FALSE))</f>
        <v>0</v>
      </c>
      <c r="AV229" s="143">
        <f ca="1">IF(AV$5&lt;&gt;"",HLOOKUP(AV$5,Functionalization!$G$6:$R$305,ROW($A229)-5,FALSE),IFERROR(INDEX(AV$269:AV$305,MATCH($F229,$B$269:$B$305,0))/VLOOKUP($F229,$B$269:$BB$305,MATCH(LEFT(TRIM(AV$6),FIND("~",SUBSTITUTE(AV$6,"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229))*HLOOKUP(LEFT(TRIM(AV$6),FIND("~",SUBSTITUTE(AV$6," ","~",LEN(TRIM(AV$6))-LEN(SUBSTITUTE(TRIM(AV$6)," ",""))))-1)&amp;" Total",$B$6:$BB$305,ROW($A229)-5,FALSE))</f>
        <v>0</v>
      </c>
      <c r="AW229" s="143">
        <f ca="1">IF(AW$5&lt;&gt;"",HLOOKUP(AW$5,Functionalization!$G$6:$R$305,ROW($A229)-5,FALSE),IFERROR(INDEX(AW$269:AW$305,MATCH($F229,$B$269:$B$305,0))/VLOOKUP($F229,$B$269:$BB$305,MATCH(LEFT(TRIM(AW$6),FIND("~",SUBSTITUTE(AW$6,"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229))*HLOOKUP(LEFT(TRIM(AW$6),FIND("~",SUBSTITUTE(AW$6," ","~",LEN(TRIM(AW$6))-LEN(SUBSTITUTE(TRIM(AW$6)," ",""))))-1)&amp;" Total",$B$6:$BB$305,ROW($A229)-5,FALSE))</f>
        <v>0</v>
      </c>
      <c r="AX229" s="143">
        <f ca="1">IF(AX$5&lt;&gt;"",HLOOKUP(AX$5,Functionalization!$G$6:$R$305,ROW($A229)-5,FALSE),IFERROR(INDEX(AX$269:AX$305,MATCH($F229,$B$269:$B$305,0))/VLOOKUP($F229,$B$269:$BB$305,MATCH(LEFT(TRIM(AX$6),FIND("~",SUBSTITUTE(AX$6,"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229))*HLOOKUP(LEFT(TRIM(AX$6),FIND("~",SUBSTITUTE(AX$6," ","~",LEN(TRIM(AX$6))-LEN(SUBSTITUTE(TRIM(AX$6)," ",""))))-1)&amp;" Total",$B$6:$BB$305,ROW($A229)-5,FALSE))</f>
        <v>0</v>
      </c>
      <c r="AY229" s="143">
        <f ca="1">IF(AY$5&lt;&gt;"",HLOOKUP(AY$5,Functionalization!$G$6:$R$305,ROW($A229)-5,FALSE),IFERROR(INDEX(AY$269:AY$305,MATCH($F229,$B$269:$B$305,0))/VLOOKUP($F229,$B$269:$BB$305,MATCH(LEFT(TRIM(AY$6),FIND("~",SUBSTITUTE(AY$6,"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229))*HLOOKUP(LEFT(TRIM(AY$6),FIND("~",SUBSTITUTE(AY$6," ","~",LEN(TRIM(AY$6))-LEN(SUBSTITUTE(TRIM(AY$6)," ",""))))-1)&amp;" Total",$B$6:$BB$305,ROW($A229)-5,FALSE))</f>
        <v>0</v>
      </c>
      <c r="AZ229" s="143">
        <f ca="1">IF(AZ$5&lt;&gt;"",HLOOKUP(AZ$5,Functionalization!$G$6:$R$305,ROW($A229)-5,FALSE),IFERROR(INDEX(AZ$269:AZ$305,MATCH($F229,$B$269:$B$305,0))/VLOOKUP($F229,$B$269:$BB$305,MATCH(LEFT(TRIM(AZ$6),FIND("~",SUBSTITUTE(AZ$6,"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229))*HLOOKUP(LEFT(TRIM(AZ$6),FIND("~",SUBSTITUTE(AZ$6," ","~",LEN(TRIM(AZ$6))-LEN(SUBSTITUTE(TRIM(AZ$6)," ",""))))-1)&amp;" Total",$B$6:$BB$305,ROW($A229)-5,FALSE))</f>
        <v>0</v>
      </c>
      <c r="BA229" s="143">
        <f ca="1">IF(BA$5&lt;&gt;"",HLOOKUP(BA$5,Functionalization!$G$6:$R$305,ROW($A229)-5,FALSE),IFERROR(INDEX(BA$269:BA$305,MATCH($F229,$B$269:$B$305,0))/VLOOKUP($F229,$B$269:$BB$305,MATCH(LEFT(TRIM(BA$6),FIND("~",SUBSTITUTE(BA$6,"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229))*HLOOKUP(LEFT(TRIM(BA$6),FIND("~",SUBSTITUTE(BA$6," ","~",LEN(TRIM(BA$6))-LEN(SUBSTITUTE(TRIM(BA$6)," ",""))))-1)&amp;" Total",$B$6:$BB$305,ROW($A229)-5,FALSE))</f>
        <v>0</v>
      </c>
      <c r="BB229" s="143">
        <f ca="1">IF(BB$5&lt;&gt;"",HLOOKUP(BB$5,Functionalization!$G$6:$R$305,ROW($A229)-5,FALSE),IFERROR(INDEX(BB$269:BB$305,MATCH($F229,$B$269:$B$305,0))/VLOOKUP($F229,$B$269:$BB$305,MATCH(LEFT(TRIM(BB$6),FIND("~",SUBSTITUTE(BB$6,"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229))*HLOOKUP(LEFT(TRIM(BB$6),FIND("~",SUBSTITUTE(BB$6," ","~",LEN(TRIM(BB$6))-LEN(SUBSTITUTE(TRIM(BB$6)," ",""))))-1)&amp;" Total",$B$6:$BB$305,ROW($A229)-5,FALSE))</f>
        <v>0</v>
      </c>
      <c r="BD229" s="79">
        <f ca="1">IFERROR(IF(SUMIF($G$6:$BB$6,BD$6&amp;" Total",$G229:$BB229)-(SUMIF($G$6:$BB$6,BD$6&amp;" "&amp;'Input-Func_Class'!$D$22,$G229:$BB229)+IFERROR(SUMIF($G$6:$BB$6,BD$6&amp;" "&amp;'Input-Func_Class'!$E$22,$G229:$BB229),SUMIF($G$6:$BB$6,BD$6&amp;" "&amp;'Input-Func_Class'!$B$24,$G229:$BB229))+SUMIF($G$6:$BB$6,BD$6&amp;" "&amp;'Input-Func_Class'!$F$22,$G229:$BB229))&lt;Check_Limit,0,1),1)</f>
        <v>0</v>
      </c>
      <c r="BE229" s="79">
        <f ca="1">IFERROR(IF(SUMIF($G$6:$BB$6,BE$6&amp;" Total",$G229:$BB229)-(SUMIF($G$6:$BB$6,BE$6&amp;" "&amp;'Input-Func_Class'!$D$22,$G229:$BB229)+IFERROR(SUMIF($G$6:$BB$6,BE$6&amp;" "&amp;'Input-Func_Class'!$E$22,$G229:$BB229),SUMIF($G$6:$BB$6,BE$6&amp;" "&amp;'Input-Func_Class'!$B$24,$G229:$BB229))+SUMIF($G$6:$BB$6,BE$6&amp;" "&amp;'Input-Func_Class'!$F$22,$G229:$BB229))&lt;Check_Limit,0,1),1)</f>
        <v>0</v>
      </c>
      <c r="BF229" s="79">
        <f ca="1">IFERROR(IF(SUMIF($G$6:$BB$6,BF$6&amp;" Total",$G229:$BB229)-(SUMIF($G$6:$BB$6,BF$6&amp;" "&amp;'Input-Func_Class'!$D$22,$G229:$BB229)+IFERROR(SUMIF($G$6:$BB$6,BF$6&amp;" "&amp;'Input-Func_Class'!$E$22,$G229:$BB229),SUMIF($G$6:$BB$6,BF$6&amp;" "&amp;'Input-Func_Class'!$B$24,$G229:$BB229))+SUMIF($G$6:$BB$6,BF$6&amp;" "&amp;'Input-Func_Class'!$F$22,$G229:$BB229))&lt;Check_Limit,0,1),1)</f>
        <v>0</v>
      </c>
      <c r="BG229" s="79">
        <f ca="1">IFERROR(IF(SUMIF($G$6:$BB$6,BG$6&amp;" Total",$G229:$BB229)-(SUMIF($G$6:$BB$6,BG$6&amp;" "&amp;'Input-Func_Class'!$D$22,$G229:$BB229)+IFERROR(SUMIF($G$6:$BB$6,BG$6&amp;" "&amp;'Input-Func_Class'!$E$22,$G229:$BB229),SUMIF($G$6:$BB$6,BG$6&amp;" "&amp;'Input-Func_Class'!$B$24,$G229:$BB229))+SUMIF($G$6:$BB$6,BG$6&amp;" "&amp;'Input-Func_Class'!$F$22,$G229:$BB229))&lt;Check_Limit,0,1),1)</f>
        <v>0</v>
      </c>
      <c r="BH229" s="79">
        <f ca="1">IFERROR(IF(SUMIF($G$6:$BB$6,BH$6&amp;" Total",$G229:$BB229)-(SUMIF($G$6:$BB$6,BH$6&amp;" "&amp;'Input-Func_Class'!$D$22,$G229:$BB229)+IFERROR(SUMIF($G$6:$BB$6,BH$6&amp;" "&amp;'Input-Func_Class'!$E$22,$G229:$BB229),SUMIF($G$6:$BB$6,BH$6&amp;" "&amp;'Input-Func_Class'!$B$24,$G229:$BB229))+SUMIF($G$6:$BB$6,BH$6&amp;" "&amp;'Input-Func_Class'!$F$22,$G229:$BB229))&lt;Check_Limit,0,1),1)</f>
        <v>0</v>
      </c>
      <c r="BI229" s="79">
        <f ca="1">IFERROR(IF(SUMIF($G$6:$BB$6,BI$6&amp;" Total",$G229:$BB229)-(SUMIF($G$6:$BB$6,BI$6&amp;" "&amp;'Input-Func_Class'!$D$22,$G229:$BB229)+IFERROR(SUMIF($G$6:$BB$6,BI$6&amp;" "&amp;'Input-Func_Class'!$E$22,$G229:$BB229),SUMIF($G$6:$BB$6,BI$6&amp;" "&amp;'Input-Func_Class'!$B$24,$G229:$BB229))+SUMIF($G$6:$BB$6,BI$6&amp;" "&amp;'Input-Func_Class'!$F$22,$G229:$BB229))&lt;Check_Limit,0,1),1)</f>
        <v>0</v>
      </c>
      <c r="BJ229" s="79">
        <f ca="1">IFERROR(IF(SUMIF($G$6:$BB$6,BJ$6&amp;" Total",$G229:$BB229)-(SUMIF($G$6:$BB$6,BJ$6&amp;" "&amp;'Input-Func_Class'!$D$22,$G229:$BB229)+IFERROR(SUMIF($G$6:$BB$6,BJ$6&amp;" "&amp;'Input-Func_Class'!$E$22,$G229:$BB229),SUMIF($G$6:$BB$6,BJ$6&amp;" "&amp;'Input-Func_Class'!$B$24,$G229:$BB229))+SUMIF($G$6:$BB$6,BJ$6&amp;" "&amp;'Input-Func_Class'!$F$22,$G229:$BB229))&lt;Check_Limit,0,1),1)</f>
        <v>0</v>
      </c>
      <c r="BK229" s="79">
        <f ca="1">IFERROR(IF(SUMIF($G$6:$BB$6,BK$6&amp;" Total",$G229:$BB229)-(SUMIF($G$6:$BB$6,BK$6&amp;" "&amp;'Input-Func_Class'!$D$22,$G229:$BB229)+IFERROR(SUMIF($G$6:$BB$6,BK$6&amp;" "&amp;'Input-Func_Class'!$E$22,$G229:$BB229),SUMIF($G$6:$BB$6,BK$6&amp;" "&amp;'Input-Func_Class'!$B$24,$G229:$BB229))+SUMIF($G$6:$BB$6,BK$6&amp;" "&amp;'Input-Func_Class'!$F$22,$G229:$BB229))&lt;Check_Limit,0,1),1)</f>
        <v>0</v>
      </c>
      <c r="BL229" s="79">
        <f ca="1">IFERROR(IF(SUMIF($G$6:$BB$6,BL$6&amp;" Total",$G229:$BB229)-(SUMIF($G$6:$BB$6,BL$6&amp;" "&amp;'Input-Func_Class'!$D$22,$G229:$BB229)+IFERROR(SUMIF($G$6:$BB$6,BL$6&amp;" "&amp;'Input-Func_Class'!$E$22,$G229:$BB229),SUMIF($G$6:$BB$6,BL$6&amp;" "&amp;'Input-Func_Class'!$B$24,$G229:$BB229))+SUMIF($G$6:$BB$6,BL$6&amp;" "&amp;'Input-Func_Class'!$F$22,$G229:$BB229))&lt;Check_Limit,0,1),1)</f>
        <v>0</v>
      </c>
      <c r="BM229" s="79">
        <f ca="1">IFERROR(IF(SUMIF($G$6:$BB$6,BM$6&amp;" Total",$G229:$BB229)-(SUMIF($G$6:$BB$6,BM$6&amp;" "&amp;'Input-Func_Class'!$D$22,$G229:$BB229)+IFERROR(SUMIF($G$6:$BB$6,BM$6&amp;" "&amp;'Input-Func_Class'!$E$22,$G229:$BB229),SUMIF($G$6:$BB$6,BM$6&amp;" "&amp;'Input-Func_Class'!$B$24,$G229:$BB229))+SUMIF($G$6:$BB$6,BM$6&amp;" "&amp;'Input-Func_Class'!$F$22,$G229:$BB229))&lt;Check_Limit,0,1),1)</f>
        <v>0</v>
      </c>
      <c r="BN229" s="79">
        <f ca="1">IFERROR(IF(SUMIF($G$6:$BB$6,BN$6&amp;" Total",$G229:$BB229)-(SUMIF($G$6:$BB$6,BN$6&amp;" "&amp;'Input-Func_Class'!$D$22,$G229:$BB229)+IFERROR(SUMIF($G$6:$BB$6,BN$6&amp;" "&amp;'Input-Func_Class'!$E$22,$G229:$BB229),SUMIF($G$6:$BB$6,BN$6&amp;" "&amp;'Input-Func_Class'!$B$24,$G229:$BB229))+SUMIF($G$6:$BB$6,BN$6&amp;" "&amp;'Input-Func_Class'!$F$22,$G229:$BB229))&lt;Check_Limit,0,1),1)</f>
        <v>0</v>
      </c>
      <c r="BO229" s="79">
        <f ca="1">IFERROR(IF(SUMIF($G$6:$BB$6,BO$6&amp;" Total",$G229:$BB229)-(SUMIF($G$6:$BB$6,BO$6&amp;" "&amp;'Input-Func_Class'!$D$22,$G229:$BB229)+IFERROR(SUMIF($G$6:$BB$6,BO$6&amp;" "&amp;'Input-Func_Class'!$E$22,$G229:$BB229),SUMIF($G$6:$BB$6,BO$6&amp;" "&amp;'Input-Func_Class'!$B$24,$G229:$BB229))+SUMIF($G$6:$BB$6,BO$6&amp;" "&amp;'Input-Func_Class'!$F$22,$G229:$BB229))&lt;Check_Limit,0,1),1)</f>
        <v>0</v>
      </c>
    </row>
    <row r="230" spans="1:67" outlineLevel="1">
      <c r="A230" s="113">
        <f>IF(ISBLANK('Input-Accounts'!A230),"",'Input-Accounts'!A230)</f>
        <v>198</v>
      </c>
      <c r="B230" s="17" t="str">
        <f>IF(ISBLANK('Input-Accounts'!B230),"",'Input-Accounts'!B230)</f>
        <v>Stores Equipment</v>
      </c>
      <c r="C230" s="113">
        <f>IF(ISBLANK('Input-Accounts'!C230),"",'Input-Accounts'!C230)</f>
        <v>393</v>
      </c>
      <c r="D230" s="143">
        <f>Functionalization!$D230</f>
        <v>5211.5674800000006</v>
      </c>
      <c r="E230" s="143">
        <f t="shared" ca="1" si="52"/>
        <v>0</v>
      </c>
      <c r="F230" s="89" t="str">
        <f>IF($D230=0,"-",IF('Input-Accounts'!$E230&lt;&gt;0,'Input-Accounts'!$E230,'Input-Accounts'!$G230))</f>
        <v>INT_T&amp;D_PLANT</v>
      </c>
      <c r="G230" s="143">
        <f ca="1">IF(G$5&lt;&gt;"",HLOOKUP(G$5,Functionalization!$G$6:$R$305,ROW($A230)-5,FALSE),IFERROR(INDEX(G$269:G$305,MATCH($F230,$B$269:$B$305,0))/VLOOKUP($F230,$B$269:$BB$305,MATCH(LEFT(TRIM(G$6),FIND("~",SUBSTITUTE(G$6,"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230))*HLOOKUP(LEFT(TRIM(G$6),FIND("~",SUBSTITUTE(G$6," ","~",LEN(TRIM(G$6))-LEN(SUBSTITUTE(TRIM(G$6)," ",""))))-1)&amp;" Total",$B$6:$BB$305,ROW($A230)-5,FALSE))</f>
        <v>0</v>
      </c>
      <c r="H230" s="143">
        <f ca="1">IF(H$5&lt;&gt;"",HLOOKUP(H$5,Functionalization!$G$6:$R$305,ROW($A230)-5,FALSE),IFERROR(INDEX(H$269:H$305,MATCH($F230,$B$269:$B$305,0))/VLOOKUP($F230,$B$269:$BB$305,MATCH(LEFT(TRIM(H$6),FIND("~",SUBSTITUTE(H$6,"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230))*HLOOKUP(LEFT(TRIM(H$6),FIND("~",SUBSTITUTE(H$6," ","~",LEN(TRIM(H$6))-LEN(SUBSTITUTE(TRIM(H$6)," ",""))))-1)&amp;" Total",$B$6:$BB$305,ROW($A230)-5,FALSE))</f>
        <v>0</v>
      </c>
      <c r="I230" s="143">
        <f ca="1">IF(I$5&lt;&gt;"",HLOOKUP(I$5,Functionalization!$G$6:$R$305,ROW($A230)-5,FALSE),IFERROR(INDEX(I$269:I$305,MATCH($F230,$B$269:$B$305,0))/VLOOKUP($F230,$B$269:$BB$305,MATCH(LEFT(TRIM(I$6),FIND("~",SUBSTITUTE(I$6,"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230))*HLOOKUP(LEFT(TRIM(I$6),FIND("~",SUBSTITUTE(I$6," ","~",LEN(TRIM(I$6))-LEN(SUBSTITUTE(TRIM(I$6)," ",""))))-1)&amp;" Total",$B$6:$BB$305,ROW($A230)-5,FALSE))</f>
        <v>0</v>
      </c>
      <c r="J230" s="143">
        <f ca="1">IF(J$5&lt;&gt;"",HLOOKUP(J$5,Functionalization!$G$6:$R$305,ROW($A230)-5,FALSE),IFERROR(INDEX(J$269:J$305,MATCH($F230,$B$269:$B$305,0))/VLOOKUP($F230,$B$269:$BB$305,MATCH(LEFT(TRIM(J$6),FIND("~",SUBSTITUTE(J$6,"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230))*HLOOKUP(LEFT(TRIM(J$6),FIND("~",SUBSTITUTE(J$6," ","~",LEN(TRIM(J$6))-LEN(SUBSTITUTE(TRIM(J$6)," ",""))))-1)&amp;" Total",$B$6:$BB$305,ROW($A230)-5,FALSE))</f>
        <v>0</v>
      </c>
      <c r="K230" s="143">
        <f ca="1">IF(K$5&lt;&gt;"",HLOOKUP(K$5,Functionalization!$G$6:$R$305,ROW($A230)-5,FALSE),IFERROR(INDEX(K$269:K$305,MATCH($F230,$B$269:$B$305,0))/VLOOKUP($F230,$B$269:$BB$305,MATCH(LEFT(TRIM(K$6),FIND("~",SUBSTITUTE(K$6,"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230))*HLOOKUP(LEFT(TRIM(K$6),FIND("~",SUBSTITUTE(K$6," ","~",LEN(TRIM(K$6))-LEN(SUBSTITUTE(TRIM(K$6)," ",""))))-1)&amp;" Total",$B$6:$BB$305,ROW($A230)-5,FALSE))</f>
        <v>96.489320138600434</v>
      </c>
      <c r="L230" s="143">
        <f ca="1">IF(L$5&lt;&gt;"",HLOOKUP(L$5,Functionalization!$G$6:$R$305,ROW($A230)-5,FALSE),IFERROR(INDEX(L$269:L$305,MATCH($F230,$B$269:$B$305,0))/VLOOKUP($F230,$B$269:$BB$305,MATCH(LEFT(TRIM(L$6),FIND("~",SUBSTITUTE(L$6,"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230))*HLOOKUP(LEFT(TRIM(L$6),FIND("~",SUBSTITUTE(L$6," ","~",LEN(TRIM(L$6))-LEN(SUBSTITUTE(TRIM(L$6)," ",""))))-1)&amp;" Total",$B$6:$BB$305,ROW($A230)-5,FALSE))</f>
        <v>96.489320138600434</v>
      </c>
      <c r="M230" s="143">
        <f ca="1">IF(M$5&lt;&gt;"",HLOOKUP(M$5,Functionalization!$G$6:$R$305,ROW($A230)-5,FALSE),IFERROR(INDEX(M$269:M$305,MATCH($F230,$B$269:$B$305,0))/VLOOKUP($F230,$B$269:$BB$305,MATCH(LEFT(TRIM(M$6),FIND("~",SUBSTITUTE(M$6,"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230))*HLOOKUP(LEFT(TRIM(M$6),FIND("~",SUBSTITUTE(M$6," ","~",LEN(TRIM(M$6))-LEN(SUBSTITUTE(TRIM(M$6)," ",""))))-1)&amp;" Total",$B$6:$BB$305,ROW($A230)-5,FALSE))</f>
        <v>0</v>
      </c>
      <c r="N230" s="143">
        <f ca="1">IF(N$5&lt;&gt;"",HLOOKUP(N$5,Functionalization!$G$6:$R$305,ROW($A230)-5,FALSE),IFERROR(INDEX(N$269:N$305,MATCH($F230,$B$269:$B$305,0))/VLOOKUP($F230,$B$269:$BB$305,MATCH(LEFT(TRIM(N$6),FIND("~",SUBSTITUTE(N$6,"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230))*HLOOKUP(LEFT(TRIM(N$6),FIND("~",SUBSTITUTE(N$6," ","~",LEN(TRIM(N$6))-LEN(SUBSTITUTE(TRIM(N$6)," ",""))))-1)&amp;" Total",$B$6:$BB$305,ROW($A230)-5,FALSE))</f>
        <v>0</v>
      </c>
      <c r="O230" s="143">
        <f ca="1">IF(O$5&lt;&gt;"",HLOOKUP(O$5,Functionalization!$G$6:$R$305,ROW($A230)-5,FALSE),IFERROR(INDEX(O$269:O$305,MATCH($F230,$B$269:$B$305,0))/VLOOKUP($F230,$B$269:$BB$305,MATCH(LEFT(TRIM(O$6),FIND("~",SUBSTITUTE(O$6,"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230))*HLOOKUP(LEFT(TRIM(O$6),FIND("~",SUBSTITUTE(O$6," ","~",LEN(TRIM(O$6))-LEN(SUBSTITUTE(TRIM(O$6)," ",""))))-1)&amp;" Total",$B$6:$BB$305,ROW($A230)-5,FALSE))</f>
        <v>5115.0781598614003</v>
      </c>
      <c r="P230" s="143">
        <f ca="1">IF(P$5&lt;&gt;"",HLOOKUP(P$5,Functionalization!$G$6:$R$305,ROW($A230)-5,FALSE),IFERROR(INDEX(P$269:P$305,MATCH($F230,$B$269:$B$305,0))/VLOOKUP($F230,$B$269:$BB$305,MATCH(LEFT(TRIM(P$6),FIND("~",SUBSTITUTE(P$6,"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230))*HLOOKUP(LEFT(TRIM(P$6),FIND("~",SUBSTITUTE(P$6," ","~",LEN(TRIM(P$6))-LEN(SUBSTITUTE(TRIM(P$6)," ",""))))-1)&amp;" Total",$B$6:$BB$305,ROW($A230)-5,FALSE))</f>
        <v>3324.1769921917589</v>
      </c>
      <c r="Q230" s="143">
        <f ca="1">IF(Q$5&lt;&gt;"",HLOOKUP(Q$5,Functionalization!$G$6:$R$305,ROW($A230)-5,FALSE),IFERROR(INDEX(Q$269:Q$305,MATCH($F230,$B$269:$B$305,0))/VLOOKUP($F230,$B$269:$BB$305,MATCH(LEFT(TRIM(Q$6),FIND("~",SUBSTITUTE(Q$6,"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230))*HLOOKUP(LEFT(TRIM(Q$6),FIND("~",SUBSTITUTE(Q$6," ","~",LEN(TRIM(Q$6))-LEN(SUBSTITUTE(TRIM(Q$6)," ",""))))-1)&amp;" Total",$B$6:$BB$305,ROW($A230)-5,FALSE))</f>
        <v>0</v>
      </c>
      <c r="R230" s="143">
        <f ca="1">IF(R$5&lt;&gt;"",HLOOKUP(R$5,Functionalization!$G$6:$R$305,ROW($A230)-5,FALSE),IFERROR(INDEX(R$269:R$305,MATCH($F230,$B$269:$B$305,0))/VLOOKUP($F230,$B$269:$BB$305,MATCH(LEFT(TRIM(R$6),FIND("~",SUBSTITUTE(R$6,"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230))*HLOOKUP(LEFT(TRIM(R$6),FIND("~",SUBSTITUTE(R$6," ","~",LEN(TRIM(R$6))-LEN(SUBSTITUTE(TRIM(R$6)," ",""))))-1)&amp;" Total",$B$6:$BB$305,ROW($A230)-5,FALSE))</f>
        <v>1790.9011676696425</v>
      </c>
      <c r="S230" s="143">
        <f ca="1">IF(S$5&lt;&gt;"",HLOOKUP(S$5,Functionalization!$G$6:$R$305,ROW($A230)-5,FALSE),IFERROR(INDEX(S$269:S$305,MATCH($F230,$B$269:$B$305,0))/VLOOKUP($F230,$B$269:$BB$305,MATCH(LEFT(TRIM(S$6),FIND("~",SUBSTITUTE(S$6,"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230))*HLOOKUP(LEFT(TRIM(S$6),FIND("~",SUBSTITUTE(S$6," ","~",LEN(TRIM(S$6))-LEN(SUBSTITUTE(TRIM(S$6)," ",""))))-1)&amp;" Total",$B$6:$BB$305,ROW($A230)-5,FALSE))</f>
        <v>0</v>
      </c>
      <c r="T230" s="143">
        <f ca="1">IF(T$5&lt;&gt;"",HLOOKUP(T$5,Functionalization!$G$6:$R$305,ROW($A230)-5,FALSE),IFERROR(INDEX(T$269:T$305,MATCH($F230,$B$269:$B$305,0))/VLOOKUP($F230,$B$269:$BB$305,MATCH(LEFT(TRIM(T$6),FIND("~",SUBSTITUTE(T$6,"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230))*HLOOKUP(LEFT(TRIM(T$6),FIND("~",SUBSTITUTE(T$6," ","~",LEN(TRIM(T$6))-LEN(SUBSTITUTE(TRIM(T$6)," ",""))))-1)&amp;" Total",$B$6:$BB$305,ROW($A230)-5,FALSE))</f>
        <v>0</v>
      </c>
      <c r="U230" s="143">
        <f ca="1">IF(U$5&lt;&gt;"",HLOOKUP(U$5,Functionalization!$G$6:$R$305,ROW($A230)-5,FALSE),IFERROR(INDEX(U$269:U$305,MATCH($F230,$B$269:$B$305,0))/VLOOKUP($F230,$B$269:$BB$305,MATCH(LEFT(TRIM(U$6),FIND("~",SUBSTITUTE(U$6,"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230))*HLOOKUP(LEFT(TRIM(U$6),FIND("~",SUBSTITUTE(U$6," ","~",LEN(TRIM(U$6))-LEN(SUBSTITUTE(TRIM(U$6)," ",""))))-1)&amp;" Total",$B$6:$BB$305,ROW($A230)-5,FALSE))</f>
        <v>0</v>
      </c>
      <c r="V230" s="143">
        <f ca="1">IF(V$5&lt;&gt;"",HLOOKUP(V$5,Functionalization!$G$6:$R$305,ROW($A230)-5,FALSE),IFERROR(INDEX(V$269:V$305,MATCH($F230,$B$269:$B$305,0))/VLOOKUP($F230,$B$269:$BB$305,MATCH(LEFT(TRIM(V$6),FIND("~",SUBSTITUTE(V$6,"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230))*HLOOKUP(LEFT(TRIM(V$6),FIND("~",SUBSTITUTE(V$6," ","~",LEN(TRIM(V$6))-LEN(SUBSTITUTE(TRIM(V$6)," ",""))))-1)&amp;" Total",$B$6:$BB$305,ROW($A230)-5,FALSE))</f>
        <v>0</v>
      </c>
      <c r="W230" s="143">
        <f ca="1">IF(W$5&lt;&gt;"",HLOOKUP(W$5,Functionalization!$G$6:$R$305,ROW($A230)-5,FALSE),IFERROR(INDEX(W$269:W$305,MATCH($F230,$B$269:$B$305,0))/VLOOKUP($F230,$B$269:$BB$305,MATCH(LEFT(TRIM(W$6),FIND("~",SUBSTITUTE(W$6,"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230))*HLOOKUP(LEFT(TRIM(W$6),FIND("~",SUBSTITUTE(W$6," ","~",LEN(TRIM(W$6))-LEN(SUBSTITUTE(TRIM(W$6)," ",""))))-1)&amp;" Total",$B$6:$BB$305,ROW($A230)-5,FALSE))</f>
        <v>0</v>
      </c>
      <c r="X230" s="143">
        <f ca="1">IF(X$5&lt;&gt;"",HLOOKUP(X$5,Functionalization!$G$6:$R$305,ROW($A230)-5,FALSE),IFERROR(INDEX(X$269:X$305,MATCH($F230,$B$269:$B$305,0))/VLOOKUP($F230,$B$269:$BB$305,MATCH(LEFT(TRIM(X$6),FIND("~",SUBSTITUTE(X$6,"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230))*HLOOKUP(LEFT(TRIM(X$6),FIND("~",SUBSTITUTE(X$6," ","~",LEN(TRIM(X$6))-LEN(SUBSTITUTE(TRIM(X$6)," ",""))))-1)&amp;" Total",$B$6:$BB$305,ROW($A230)-5,FALSE))</f>
        <v>0</v>
      </c>
      <c r="Y230" s="143">
        <f ca="1">IF(Y$5&lt;&gt;"",HLOOKUP(Y$5,Functionalization!$G$6:$R$305,ROW($A230)-5,FALSE),IFERROR(INDEX(Y$269:Y$305,MATCH($F230,$B$269:$B$305,0))/VLOOKUP($F230,$B$269:$BB$305,MATCH(LEFT(TRIM(Y$6),FIND("~",SUBSTITUTE(Y$6,"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230))*HLOOKUP(LEFT(TRIM(Y$6),FIND("~",SUBSTITUTE(Y$6," ","~",LEN(TRIM(Y$6))-LEN(SUBSTITUTE(TRIM(Y$6)," ",""))))-1)&amp;" Total",$B$6:$BB$305,ROW($A230)-5,FALSE))</f>
        <v>0</v>
      </c>
      <c r="Z230" s="143">
        <f ca="1">IF(Z$5&lt;&gt;"",HLOOKUP(Z$5,Functionalization!$G$6:$R$305,ROW($A230)-5,FALSE),IFERROR(INDEX(Z$269:Z$305,MATCH($F230,$B$269:$B$305,0))/VLOOKUP($F230,$B$269:$BB$305,MATCH(LEFT(TRIM(Z$6),FIND("~",SUBSTITUTE(Z$6,"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230))*HLOOKUP(LEFT(TRIM(Z$6),FIND("~",SUBSTITUTE(Z$6," ","~",LEN(TRIM(Z$6))-LEN(SUBSTITUTE(TRIM(Z$6)," ",""))))-1)&amp;" Total",$B$6:$BB$305,ROW($A230)-5,FALSE))</f>
        <v>0</v>
      </c>
      <c r="AA230" s="143">
        <f ca="1">IF(AA$5&lt;&gt;"",HLOOKUP(AA$5,Functionalization!$G$6:$R$305,ROW($A230)-5,FALSE),IFERROR(INDEX(AA$269:AA$305,MATCH($F230,$B$269:$B$305,0))/VLOOKUP($F230,$B$269:$BB$305,MATCH(LEFT(TRIM(AA$6),FIND("~",SUBSTITUTE(AA$6,"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230))*HLOOKUP(LEFT(TRIM(AA$6),FIND("~",SUBSTITUTE(AA$6," ","~",LEN(TRIM(AA$6))-LEN(SUBSTITUTE(TRIM(AA$6)," ",""))))-1)&amp;" Total",$B$6:$BB$305,ROW($A230)-5,FALSE))</f>
        <v>0</v>
      </c>
      <c r="AB230" s="143">
        <f ca="1">IF(AB$5&lt;&gt;"",HLOOKUP(AB$5,Functionalization!$G$6:$R$305,ROW($A230)-5,FALSE),IFERROR(INDEX(AB$269:AB$305,MATCH($F230,$B$269:$B$305,0))/VLOOKUP($F230,$B$269:$BB$305,MATCH(LEFT(TRIM(AB$6),FIND("~",SUBSTITUTE(AB$6,"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230))*HLOOKUP(LEFT(TRIM(AB$6),FIND("~",SUBSTITUTE(AB$6," ","~",LEN(TRIM(AB$6))-LEN(SUBSTITUTE(TRIM(AB$6)," ",""))))-1)&amp;" Total",$B$6:$BB$305,ROW($A230)-5,FALSE))</f>
        <v>0</v>
      </c>
      <c r="AC230" s="143">
        <f ca="1">IF(AC$5&lt;&gt;"",HLOOKUP(AC$5,Functionalization!$G$6:$R$305,ROW($A230)-5,FALSE),IFERROR(INDEX(AC$269:AC$305,MATCH($F230,$B$269:$B$305,0))/VLOOKUP($F230,$B$269:$BB$305,MATCH(LEFT(TRIM(AC$6),FIND("~",SUBSTITUTE(AC$6,"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230))*HLOOKUP(LEFT(TRIM(AC$6),FIND("~",SUBSTITUTE(AC$6," ","~",LEN(TRIM(AC$6))-LEN(SUBSTITUTE(TRIM(AC$6)," ",""))))-1)&amp;" Total",$B$6:$BB$305,ROW($A230)-5,FALSE))</f>
        <v>0</v>
      </c>
      <c r="AD230" s="143">
        <f ca="1">IF(AD$5&lt;&gt;"",HLOOKUP(AD$5,Functionalization!$G$6:$R$305,ROW($A230)-5,FALSE),IFERROR(INDEX(AD$269:AD$305,MATCH($F230,$B$269:$B$305,0))/VLOOKUP($F230,$B$269:$BB$305,MATCH(LEFT(TRIM(AD$6),FIND("~",SUBSTITUTE(AD$6,"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230))*HLOOKUP(LEFT(TRIM(AD$6),FIND("~",SUBSTITUTE(AD$6," ","~",LEN(TRIM(AD$6))-LEN(SUBSTITUTE(TRIM(AD$6)," ",""))))-1)&amp;" Total",$B$6:$BB$305,ROW($A230)-5,FALSE))</f>
        <v>0</v>
      </c>
      <c r="AE230" s="143">
        <f ca="1">IF(AE$5&lt;&gt;"",HLOOKUP(AE$5,Functionalization!$G$6:$R$305,ROW($A230)-5,FALSE),IFERROR(INDEX(AE$269:AE$305,MATCH($F230,$B$269:$B$305,0))/VLOOKUP($F230,$B$269:$BB$305,MATCH(LEFT(TRIM(AE$6),FIND("~",SUBSTITUTE(AE$6,"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230))*HLOOKUP(LEFT(TRIM(AE$6),FIND("~",SUBSTITUTE(AE$6," ","~",LEN(TRIM(AE$6))-LEN(SUBSTITUTE(TRIM(AE$6)," ",""))))-1)&amp;" Total",$B$6:$BB$305,ROW($A230)-5,FALSE))</f>
        <v>0</v>
      </c>
      <c r="AF230" s="143">
        <f ca="1">IF(AF$5&lt;&gt;"",HLOOKUP(AF$5,Functionalization!$G$6:$R$305,ROW($A230)-5,FALSE),IFERROR(INDEX(AF$269:AF$305,MATCH($F230,$B$269:$B$305,0))/VLOOKUP($F230,$B$269:$BB$305,MATCH(LEFT(TRIM(AF$6),FIND("~",SUBSTITUTE(AF$6,"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230))*HLOOKUP(LEFT(TRIM(AF$6),FIND("~",SUBSTITUTE(AF$6," ","~",LEN(TRIM(AF$6))-LEN(SUBSTITUTE(TRIM(AF$6)," ",""))))-1)&amp;" Total",$B$6:$BB$305,ROW($A230)-5,FALSE))</f>
        <v>0</v>
      </c>
      <c r="AG230" s="143">
        <f ca="1">IF(AG$5&lt;&gt;"",HLOOKUP(AG$5,Functionalization!$G$6:$R$305,ROW($A230)-5,FALSE),IFERROR(INDEX(AG$269:AG$305,MATCH($F230,$B$269:$B$305,0))/VLOOKUP($F230,$B$269:$BB$305,MATCH(LEFT(TRIM(AG$6),FIND("~",SUBSTITUTE(AG$6,"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230))*HLOOKUP(LEFT(TRIM(AG$6),FIND("~",SUBSTITUTE(AG$6," ","~",LEN(TRIM(AG$6))-LEN(SUBSTITUTE(TRIM(AG$6)," ",""))))-1)&amp;" Total",$B$6:$BB$305,ROW($A230)-5,FALSE))</f>
        <v>0</v>
      </c>
      <c r="AH230" s="143">
        <f ca="1">IF(AH$5&lt;&gt;"",HLOOKUP(AH$5,Functionalization!$G$6:$R$305,ROW($A230)-5,FALSE),IFERROR(INDEX(AH$269:AH$305,MATCH($F230,$B$269:$B$305,0))/VLOOKUP($F230,$B$269:$BB$305,MATCH(LEFT(TRIM(AH$6),FIND("~",SUBSTITUTE(AH$6,"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230))*HLOOKUP(LEFT(TRIM(AH$6),FIND("~",SUBSTITUTE(AH$6," ","~",LEN(TRIM(AH$6))-LEN(SUBSTITUTE(TRIM(AH$6)," ",""))))-1)&amp;" Total",$B$6:$BB$305,ROW($A230)-5,FALSE))</f>
        <v>0</v>
      </c>
      <c r="AI230" s="143">
        <f ca="1">IF(AI$5&lt;&gt;"",HLOOKUP(AI$5,Functionalization!$G$6:$R$305,ROW($A230)-5,FALSE),IFERROR(INDEX(AI$269:AI$305,MATCH($F230,$B$269:$B$305,0))/VLOOKUP($F230,$B$269:$BB$305,MATCH(LEFT(TRIM(AI$6),FIND("~",SUBSTITUTE(AI$6,"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230))*HLOOKUP(LEFT(TRIM(AI$6),FIND("~",SUBSTITUTE(AI$6," ","~",LEN(TRIM(AI$6))-LEN(SUBSTITUTE(TRIM(AI$6)," ",""))))-1)&amp;" Total",$B$6:$BB$305,ROW($A230)-5,FALSE))</f>
        <v>0</v>
      </c>
      <c r="AJ230" s="143">
        <f ca="1">IF(AJ$5&lt;&gt;"",HLOOKUP(AJ$5,Functionalization!$G$6:$R$305,ROW($A230)-5,FALSE),IFERROR(INDEX(AJ$269:AJ$305,MATCH($F230,$B$269:$B$305,0))/VLOOKUP($F230,$B$269:$BB$305,MATCH(LEFT(TRIM(AJ$6),FIND("~",SUBSTITUTE(AJ$6,"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230))*HLOOKUP(LEFT(TRIM(AJ$6),FIND("~",SUBSTITUTE(AJ$6," ","~",LEN(TRIM(AJ$6))-LEN(SUBSTITUTE(TRIM(AJ$6)," ",""))))-1)&amp;" Total",$B$6:$BB$305,ROW($A230)-5,FALSE))</f>
        <v>0</v>
      </c>
      <c r="AK230" s="143">
        <f ca="1">IF(AK$5&lt;&gt;"",HLOOKUP(AK$5,Functionalization!$G$6:$R$305,ROW($A230)-5,FALSE),IFERROR(INDEX(AK$269:AK$305,MATCH($F230,$B$269:$B$305,0))/VLOOKUP($F230,$B$269:$BB$305,MATCH(LEFT(TRIM(AK$6),FIND("~",SUBSTITUTE(AK$6,"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230))*HLOOKUP(LEFT(TRIM(AK$6),FIND("~",SUBSTITUTE(AK$6," ","~",LEN(TRIM(AK$6))-LEN(SUBSTITUTE(TRIM(AK$6)," ",""))))-1)&amp;" Total",$B$6:$BB$305,ROW($A230)-5,FALSE))</f>
        <v>0</v>
      </c>
      <c r="AL230" s="143">
        <f ca="1">IF(AL$5&lt;&gt;"",HLOOKUP(AL$5,Functionalization!$G$6:$R$305,ROW($A230)-5,FALSE),IFERROR(INDEX(AL$269:AL$305,MATCH($F230,$B$269:$B$305,0))/VLOOKUP($F230,$B$269:$BB$305,MATCH(LEFT(TRIM(AL$6),FIND("~",SUBSTITUTE(AL$6,"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230))*HLOOKUP(LEFT(TRIM(AL$6),FIND("~",SUBSTITUTE(AL$6," ","~",LEN(TRIM(AL$6))-LEN(SUBSTITUTE(TRIM(AL$6)," ",""))))-1)&amp;" Total",$B$6:$BB$305,ROW($A230)-5,FALSE))</f>
        <v>0</v>
      </c>
      <c r="AM230" s="143">
        <f ca="1">IF(AM$5&lt;&gt;"",HLOOKUP(AM$5,Functionalization!$G$6:$R$305,ROW($A230)-5,FALSE),IFERROR(INDEX(AM$269:AM$305,MATCH($F230,$B$269:$B$305,0))/VLOOKUP($F230,$B$269:$BB$305,MATCH(LEFT(TRIM(AM$6),FIND("~",SUBSTITUTE(AM$6,"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230))*HLOOKUP(LEFT(TRIM(AM$6),FIND("~",SUBSTITUTE(AM$6," ","~",LEN(TRIM(AM$6))-LEN(SUBSTITUTE(TRIM(AM$6)," ",""))))-1)&amp;" Total",$B$6:$BB$305,ROW($A230)-5,FALSE))</f>
        <v>0</v>
      </c>
      <c r="AN230" s="143">
        <f ca="1">IF(AN$5&lt;&gt;"",HLOOKUP(AN$5,Functionalization!$G$6:$R$305,ROW($A230)-5,FALSE),IFERROR(INDEX(AN$269:AN$305,MATCH($F230,$B$269:$B$305,0))/VLOOKUP($F230,$B$269:$BB$305,MATCH(LEFT(TRIM(AN$6),FIND("~",SUBSTITUTE(AN$6,"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230))*HLOOKUP(LEFT(TRIM(AN$6),FIND("~",SUBSTITUTE(AN$6," ","~",LEN(TRIM(AN$6))-LEN(SUBSTITUTE(TRIM(AN$6)," ",""))))-1)&amp;" Total",$B$6:$BB$305,ROW($A230)-5,FALSE))</f>
        <v>0</v>
      </c>
      <c r="AO230" s="143">
        <f ca="1">IF(AO$5&lt;&gt;"",HLOOKUP(AO$5,Functionalization!$G$6:$R$305,ROW($A230)-5,FALSE),IFERROR(INDEX(AO$269:AO$305,MATCH($F230,$B$269:$B$305,0))/VLOOKUP($F230,$B$269:$BB$305,MATCH(LEFT(TRIM(AO$6),FIND("~",SUBSTITUTE(AO$6,"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230))*HLOOKUP(LEFT(TRIM(AO$6),FIND("~",SUBSTITUTE(AO$6," ","~",LEN(TRIM(AO$6))-LEN(SUBSTITUTE(TRIM(AO$6)," ",""))))-1)&amp;" Total",$B$6:$BB$305,ROW($A230)-5,FALSE))</f>
        <v>0</v>
      </c>
      <c r="AP230" s="143">
        <f ca="1">IF(AP$5&lt;&gt;"",HLOOKUP(AP$5,Functionalization!$G$6:$R$305,ROW($A230)-5,FALSE),IFERROR(INDEX(AP$269:AP$305,MATCH($F230,$B$269:$B$305,0))/VLOOKUP($F230,$B$269:$BB$305,MATCH(LEFT(TRIM(AP$6),FIND("~",SUBSTITUTE(AP$6,"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230))*HLOOKUP(LEFT(TRIM(AP$6),FIND("~",SUBSTITUTE(AP$6," ","~",LEN(TRIM(AP$6))-LEN(SUBSTITUTE(TRIM(AP$6)," ",""))))-1)&amp;" Total",$B$6:$BB$305,ROW($A230)-5,FALSE))</f>
        <v>0</v>
      </c>
      <c r="AQ230" s="143">
        <f ca="1">IF(AQ$5&lt;&gt;"",HLOOKUP(AQ$5,Functionalization!$G$6:$R$305,ROW($A230)-5,FALSE),IFERROR(INDEX(AQ$269:AQ$305,MATCH($F230,$B$269:$B$305,0))/VLOOKUP($F230,$B$269:$BB$305,MATCH(LEFT(TRIM(AQ$6),FIND("~",SUBSTITUTE(AQ$6,"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230))*HLOOKUP(LEFT(TRIM(AQ$6),FIND("~",SUBSTITUTE(AQ$6," ","~",LEN(TRIM(AQ$6))-LEN(SUBSTITUTE(TRIM(AQ$6)," ",""))))-1)&amp;" Total",$B$6:$BB$305,ROW($A230)-5,FALSE))</f>
        <v>0</v>
      </c>
      <c r="AR230" s="143">
        <f ca="1">IF(AR$5&lt;&gt;"",HLOOKUP(AR$5,Functionalization!$G$6:$R$305,ROW($A230)-5,FALSE),IFERROR(INDEX(AR$269:AR$305,MATCH($F230,$B$269:$B$305,0))/VLOOKUP($F230,$B$269:$BB$305,MATCH(LEFT(TRIM(AR$6),FIND("~",SUBSTITUTE(AR$6,"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230))*HLOOKUP(LEFT(TRIM(AR$6),FIND("~",SUBSTITUTE(AR$6," ","~",LEN(TRIM(AR$6))-LEN(SUBSTITUTE(TRIM(AR$6)," ",""))))-1)&amp;" Total",$B$6:$BB$305,ROW($A230)-5,FALSE))</f>
        <v>0</v>
      </c>
      <c r="AS230" s="143">
        <f ca="1">IF(AS$5&lt;&gt;"",HLOOKUP(AS$5,Functionalization!$G$6:$R$305,ROW($A230)-5,FALSE),IFERROR(INDEX(AS$269:AS$305,MATCH($F230,$B$269:$B$305,0))/VLOOKUP($F230,$B$269:$BB$305,MATCH(LEFT(TRIM(AS$6),FIND("~",SUBSTITUTE(AS$6,"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230))*HLOOKUP(LEFT(TRIM(AS$6),FIND("~",SUBSTITUTE(AS$6," ","~",LEN(TRIM(AS$6))-LEN(SUBSTITUTE(TRIM(AS$6)," ",""))))-1)&amp;" Total",$B$6:$BB$305,ROW($A230)-5,FALSE))</f>
        <v>0</v>
      </c>
      <c r="AT230" s="143">
        <f ca="1">IF(AT$5&lt;&gt;"",HLOOKUP(AT$5,Functionalization!$G$6:$R$305,ROW($A230)-5,FALSE),IFERROR(INDEX(AT$269:AT$305,MATCH($F230,$B$269:$B$305,0))/VLOOKUP($F230,$B$269:$BB$305,MATCH(LEFT(TRIM(AT$6),FIND("~",SUBSTITUTE(AT$6,"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230))*HLOOKUP(LEFT(TRIM(AT$6),FIND("~",SUBSTITUTE(AT$6," ","~",LEN(TRIM(AT$6))-LEN(SUBSTITUTE(TRIM(AT$6)," ",""))))-1)&amp;" Total",$B$6:$BB$305,ROW($A230)-5,FALSE))</f>
        <v>0</v>
      </c>
      <c r="AU230" s="143">
        <f ca="1">IF(AU$5&lt;&gt;"",HLOOKUP(AU$5,Functionalization!$G$6:$R$305,ROW($A230)-5,FALSE),IFERROR(INDEX(AU$269:AU$305,MATCH($F230,$B$269:$B$305,0))/VLOOKUP($F230,$B$269:$BB$305,MATCH(LEFT(TRIM(AU$6),FIND("~",SUBSTITUTE(AU$6,"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230))*HLOOKUP(LEFT(TRIM(AU$6),FIND("~",SUBSTITUTE(AU$6," ","~",LEN(TRIM(AU$6))-LEN(SUBSTITUTE(TRIM(AU$6)," ",""))))-1)&amp;" Total",$B$6:$BB$305,ROW($A230)-5,FALSE))</f>
        <v>0</v>
      </c>
      <c r="AV230" s="143">
        <f ca="1">IF(AV$5&lt;&gt;"",HLOOKUP(AV$5,Functionalization!$G$6:$R$305,ROW($A230)-5,FALSE),IFERROR(INDEX(AV$269:AV$305,MATCH($F230,$B$269:$B$305,0))/VLOOKUP($F230,$B$269:$BB$305,MATCH(LEFT(TRIM(AV$6),FIND("~",SUBSTITUTE(AV$6,"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230))*HLOOKUP(LEFT(TRIM(AV$6),FIND("~",SUBSTITUTE(AV$6," ","~",LEN(TRIM(AV$6))-LEN(SUBSTITUTE(TRIM(AV$6)," ",""))))-1)&amp;" Total",$B$6:$BB$305,ROW($A230)-5,FALSE))</f>
        <v>0</v>
      </c>
      <c r="AW230" s="143">
        <f ca="1">IF(AW$5&lt;&gt;"",HLOOKUP(AW$5,Functionalization!$G$6:$R$305,ROW($A230)-5,FALSE),IFERROR(INDEX(AW$269:AW$305,MATCH($F230,$B$269:$B$305,0))/VLOOKUP($F230,$B$269:$BB$305,MATCH(LEFT(TRIM(AW$6),FIND("~",SUBSTITUTE(AW$6,"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230))*HLOOKUP(LEFT(TRIM(AW$6),FIND("~",SUBSTITUTE(AW$6," ","~",LEN(TRIM(AW$6))-LEN(SUBSTITUTE(TRIM(AW$6)," ",""))))-1)&amp;" Total",$B$6:$BB$305,ROW($A230)-5,FALSE))</f>
        <v>0</v>
      </c>
      <c r="AX230" s="143">
        <f ca="1">IF(AX$5&lt;&gt;"",HLOOKUP(AX$5,Functionalization!$G$6:$R$305,ROW($A230)-5,FALSE),IFERROR(INDEX(AX$269:AX$305,MATCH($F230,$B$269:$B$305,0))/VLOOKUP($F230,$B$269:$BB$305,MATCH(LEFT(TRIM(AX$6),FIND("~",SUBSTITUTE(AX$6,"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230))*HLOOKUP(LEFT(TRIM(AX$6),FIND("~",SUBSTITUTE(AX$6," ","~",LEN(TRIM(AX$6))-LEN(SUBSTITUTE(TRIM(AX$6)," ",""))))-1)&amp;" Total",$B$6:$BB$305,ROW($A230)-5,FALSE))</f>
        <v>0</v>
      </c>
      <c r="AY230" s="143">
        <f ca="1">IF(AY$5&lt;&gt;"",HLOOKUP(AY$5,Functionalization!$G$6:$R$305,ROW($A230)-5,FALSE),IFERROR(INDEX(AY$269:AY$305,MATCH($F230,$B$269:$B$305,0))/VLOOKUP($F230,$B$269:$BB$305,MATCH(LEFT(TRIM(AY$6),FIND("~",SUBSTITUTE(AY$6,"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230))*HLOOKUP(LEFT(TRIM(AY$6),FIND("~",SUBSTITUTE(AY$6," ","~",LEN(TRIM(AY$6))-LEN(SUBSTITUTE(TRIM(AY$6)," ",""))))-1)&amp;" Total",$B$6:$BB$305,ROW($A230)-5,FALSE))</f>
        <v>0</v>
      </c>
      <c r="AZ230" s="143">
        <f ca="1">IF(AZ$5&lt;&gt;"",HLOOKUP(AZ$5,Functionalization!$G$6:$R$305,ROW($A230)-5,FALSE),IFERROR(INDEX(AZ$269:AZ$305,MATCH($F230,$B$269:$B$305,0))/VLOOKUP($F230,$B$269:$BB$305,MATCH(LEFT(TRIM(AZ$6),FIND("~",SUBSTITUTE(AZ$6,"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230))*HLOOKUP(LEFT(TRIM(AZ$6),FIND("~",SUBSTITUTE(AZ$6," ","~",LEN(TRIM(AZ$6))-LEN(SUBSTITUTE(TRIM(AZ$6)," ",""))))-1)&amp;" Total",$B$6:$BB$305,ROW($A230)-5,FALSE))</f>
        <v>0</v>
      </c>
      <c r="BA230" s="143">
        <f ca="1">IF(BA$5&lt;&gt;"",HLOOKUP(BA$5,Functionalization!$G$6:$R$305,ROW($A230)-5,FALSE),IFERROR(INDEX(BA$269:BA$305,MATCH($F230,$B$269:$B$305,0))/VLOOKUP($F230,$B$269:$BB$305,MATCH(LEFT(TRIM(BA$6),FIND("~",SUBSTITUTE(BA$6,"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230))*HLOOKUP(LEFT(TRIM(BA$6),FIND("~",SUBSTITUTE(BA$6," ","~",LEN(TRIM(BA$6))-LEN(SUBSTITUTE(TRIM(BA$6)," ",""))))-1)&amp;" Total",$B$6:$BB$305,ROW($A230)-5,FALSE))</f>
        <v>0</v>
      </c>
      <c r="BB230" s="143">
        <f ca="1">IF(BB$5&lt;&gt;"",HLOOKUP(BB$5,Functionalization!$G$6:$R$305,ROW($A230)-5,FALSE),IFERROR(INDEX(BB$269:BB$305,MATCH($F230,$B$269:$B$305,0))/VLOOKUP($F230,$B$269:$BB$305,MATCH(LEFT(TRIM(BB$6),FIND("~",SUBSTITUTE(BB$6,"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230))*HLOOKUP(LEFT(TRIM(BB$6),FIND("~",SUBSTITUTE(BB$6," ","~",LEN(TRIM(BB$6))-LEN(SUBSTITUTE(TRIM(BB$6)," ",""))))-1)&amp;" Total",$B$6:$BB$305,ROW($A230)-5,FALSE))</f>
        <v>0</v>
      </c>
      <c r="BD230" s="79">
        <f ca="1">IFERROR(IF(SUMIF($G$6:$BB$6,BD$6&amp;" Total",$G230:$BB230)-(SUMIF($G$6:$BB$6,BD$6&amp;" "&amp;'Input-Func_Class'!$D$22,$G230:$BB230)+IFERROR(SUMIF($G$6:$BB$6,BD$6&amp;" "&amp;'Input-Func_Class'!$E$22,$G230:$BB230),SUMIF($G$6:$BB$6,BD$6&amp;" "&amp;'Input-Func_Class'!$B$24,$G230:$BB230))+SUMIF($G$6:$BB$6,BD$6&amp;" "&amp;'Input-Func_Class'!$F$22,$G230:$BB230))&lt;Check_Limit,0,1),1)</f>
        <v>0</v>
      </c>
      <c r="BE230" s="79">
        <f ca="1">IFERROR(IF(SUMIF($G$6:$BB$6,BE$6&amp;" Total",$G230:$BB230)-(SUMIF($G$6:$BB$6,BE$6&amp;" "&amp;'Input-Func_Class'!$D$22,$G230:$BB230)+IFERROR(SUMIF($G$6:$BB$6,BE$6&amp;" "&amp;'Input-Func_Class'!$E$22,$G230:$BB230),SUMIF($G$6:$BB$6,BE$6&amp;" "&amp;'Input-Func_Class'!$B$24,$G230:$BB230))+SUMIF($G$6:$BB$6,BE$6&amp;" "&amp;'Input-Func_Class'!$F$22,$G230:$BB230))&lt;Check_Limit,0,1),1)</f>
        <v>0</v>
      </c>
      <c r="BF230" s="79">
        <f ca="1">IFERROR(IF(SUMIF($G$6:$BB$6,BF$6&amp;" Total",$G230:$BB230)-(SUMIF($G$6:$BB$6,BF$6&amp;" "&amp;'Input-Func_Class'!$D$22,$G230:$BB230)+IFERROR(SUMIF($G$6:$BB$6,BF$6&amp;" "&amp;'Input-Func_Class'!$E$22,$G230:$BB230),SUMIF($G$6:$BB$6,BF$6&amp;" "&amp;'Input-Func_Class'!$B$24,$G230:$BB230))+SUMIF($G$6:$BB$6,BF$6&amp;" "&amp;'Input-Func_Class'!$F$22,$G230:$BB230))&lt;Check_Limit,0,1),1)</f>
        <v>0</v>
      </c>
      <c r="BG230" s="79">
        <f ca="1">IFERROR(IF(SUMIF($G$6:$BB$6,BG$6&amp;" Total",$G230:$BB230)-(SUMIF($G$6:$BB$6,BG$6&amp;" "&amp;'Input-Func_Class'!$D$22,$G230:$BB230)+IFERROR(SUMIF($G$6:$BB$6,BG$6&amp;" "&amp;'Input-Func_Class'!$E$22,$G230:$BB230),SUMIF($G$6:$BB$6,BG$6&amp;" "&amp;'Input-Func_Class'!$B$24,$G230:$BB230))+SUMIF($G$6:$BB$6,BG$6&amp;" "&amp;'Input-Func_Class'!$F$22,$G230:$BB230))&lt;Check_Limit,0,1),1)</f>
        <v>0</v>
      </c>
      <c r="BH230" s="79">
        <f ca="1">IFERROR(IF(SUMIF($G$6:$BB$6,BH$6&amp;" Total",$G230:$BB230)-(SUMIF($G$6:$BB$6,BH$6&amp;" "&amp;'Input-Func_Class'!$D$22,$G230:$BB230)+IFERROR(SUMIF($G$6:$BB$6,BH$6&amp;" "&amp;'Input-Func_Class'!$E$22,$G230:$BB230),SUMIF($G$6:$BB$6,BH$6&amp;" "&amp;'Input-Func_Class'!$B$24,$G230:$BB230))+SUMIF($G$6:$BB$6,BH$6&amp;" "&amp;'Input-Func_Class'!$F$22,$G230:$BB230))&lt;Check_Limit,0,1),1)</f>
        <v>0</v>
      </c>
      <c r="BI230" s="79">
        <f ca="1">IFERROR(IF(SUMIF($G$6:$BB$6,BI$6&amp;" Total",$G230:$BB230)-(SUMIF($G$6:$BB$6,BI$6&amp;" "&amp;'Input-Func_Class'!$D$22,$G230:$BB230)+IFERROR(SUMIF($G$6:$BB$6,BI$6&amp;" "&amp;'Input-Func_Class'!$E$22,$G230:$BB230),SUMIF($G$6:$BB$6,BI$6&amp;" "&amp;'Input-Func_Class'!$B$24,$G230:$BB230))+SUMIF($G$6:$BB$6,BI$6&amp;" "&amp;'Input-Func_Class'!$F$22,$G230:$BB230))&lt;Check_Limit,0,1),1)</f>
        <v>0</v>
      </c>
      <c r="BJ230" s="79">
        <f ca="1">IFERROR(IF(SUMIF($G$6:$BB$6,BJ$6&amp;" Total",$G230:$BB230)-(SUMIF($G$6:$BB$6,BJ$6&amp;" "&amp;'Input-Func_Class'!$D$22,$G230:$BB230)+IFERROR(SUMIF($G$6:$BB$6,BJ$6&amp;" "&amp;'Input-Func_Class'!$E$22,$G230:$BB230),SUMIF($G$6:$BB$6,BJ$6&amp;" "&amp;'Input-Func_Class'!$B$24,$G230:$BB230))+SUMIF($G$6:$BB$6,BJ$6&amp;" "&amp;'Input-Func_Class'!$F$22,$G230:$BB230))&lt;Check_Limit,0,1),1)</f>
        <v>0</v>
      </c>
      <c r="BK230" s="79">
        <f ca="1">IFERROR(IF(SUMIF($G$6:$BB$6,BK$6&amp;" Total",$G230:$BB230)-(SUMIF($G$6:$BB$6,BK$6&amp;" "&amp;'Input-Func_Class'!$D$22,$G230:$BB230)+IFERROR(SUMIF($G$6:$BB$6,BK$6&amp;" "&amp;'Input-Func_Class'!$E$22,$G230:$BB230),SUMIF($G$6:$BB$6,BK$6&amp;" "&amp;'Input-Func_Class'!$B$24,$G230:$BB230))+SUMIF($G$6:$BB$6,BK$6&amp;" "&amp;'Input-Func_Class'!$F$22,$G230:$BB230))&lt;Check_Limit,0,1),1)</f>
        <v>0</v>
      </c>
      <c r="BL230" s="79">
        <f ca="1">IFERROR(IF(SUMIF($G$6:$BB$6,BL$6&amp;" Total",$G230:$BB230)-(SUMIF($G$6:$BB$6,BL$6&amp;" "&amp;'Input-Func_Class'!$D$22,$G230:$BB230)+IFERROR(SUMIF($G$6:$BB$6,BL$6&amp;" "&amp;'Input-Func_Class'!$E$22,$G230:$BB230),SUMIF($G$6:$BB$6,BL$6&amp;" "&amp;'Input-Func_Class'!$B$24,$G230:$BB230))+SUMIF($G$6:$BB$6,BL$6&amp;" "&amp;'Input-Func_Class'!$F$22,$G230:$BB230))&lt;Check_Limit,0,1),1)</f>
        <v>0</v>
      </c>
      <c r="BM230" s="79">
        <f ca="1">IFERROR(IF(SUMIF($G$6:$BB$6,BM$6&amp;" Total",$G230:$BB230)-(SUMIF($G$6:$BB$6,BM$6&amp;" "&amp;'Input-Func_Class'!$D$22,$G230:$BB230)+IFERROR(SUMIF($G$6:$BB$6,BM$6&amp;" "&amp;'Input-Func_Class'!$E$22,$G230:$BB230),SUMIF($G$6:$BB$6,BM$6&amp;" "&amp;'Input-Func_Class'!$B$24,$G230:$BB230))+SUMIF($G$6:$BB$6,BM$6&amp;" "&amp;'Input-Func_Class'!$F$22,$G230:$BB230))&lt;Check_Limit,0,1),1)</f>
        <v>0</v>
      </c>
      <c r="BN230" s="79">
        <f ca="1">IFERROR(IF(SUMIF($G$6:$BB$6,BN$6&amp;" Total",$G230:$BB230)-(SUMIF($G$6:$BB$6,BN$6&amp;" "&amp;'Input-Func_Class'!$D$22,$G230:$BB230)+IFERROR(SUMIF($G$6:$BB$6,BN$6&amp;" "&amp;'Input-Func_Class'!$E$22,$G230:$BB230),SUMIF($G$6:$BB$6,BN$6&amp;" "&amp;'Input-Func_Class'!$B$24,$G230:$BB230))+SUMIF($G$6:$BB$6,BN$6&amp;" "&amp;'Input-Func_Class'!$F$22,$G230:$BB230))&lt;Check_Limit,0,1),1)</f>
        <v>0</v>
      </c>
      <c r="BO230" s="79">
        <f ca="1">IFERROR(IF(SUMIF($G$6:$BB$6,BO$6&amp;" Total",$G230:$BB230)-(SUMIF($G$6:$BB$6,BO$6&amp;" "&amp;'Input-Func_Class'!$D$22,$G230:$BB230)+IFERROR(SUMIF($G$6:$BB$6,BO$6&amp;" "&amp;'Input-Func_Class'!$E$22,$G230:$BB230),SUMIF($G$6:$BB$6,BO$6&amp;" "&amp;'Input-Func_Class'!$B$24,$G230:$BB230))+SUMIF($G$6:$BB$6,BO$6&amp;" "&amp;'Input-Func_Class'!$F$22,$G230:$BB230))&lt;Check_Limit,0,1),1)</f>
        <v>0</v>
      </c>
    </row>
    <row r="231" spans="1:67" outlineLevel="1">
      <c r="A231" s="113">
        <f>IF(ISBLANK('Input-Accounts'!A231),"",'Input-Accounts'!A231)</f>
        <v>199</v>
      </c>
      <c r="B231" s="17" t="str">
        <f>IF(ISBLANK('Input-Accounts'!B231),"",'Input-Accounts'!B231)</f>
        <v xml:space="preserve">Tools, Shop, and Garage Equipment </v>
      </c>
      <c r="C231" s="113">
        <f>IF(ISBLANK('Input-Accounts'!C231),"",'Input-Accounts'!C231)</f>
        <v>394</v>
      </c>
      <c r="D231" s="143">
        <f>Functionalization!$D231</f>
        <v>876583.33198799996</v>
      </c>
      <c r="E231" s="143">
        <f t="shared" ca="1" si="52"/>
        <v>0</v>
      </c>
      <c r="F231" s="89" t="str">
        <f>IF($D231=0,"-",IF('Input-Accounts'!$E231&lt;&gt;0,'Input-Accounts'!$E231,'Input-Accounts'!$G231))</f>
        <v>INT_T&amp;D_PLANT</v>
      </c>
      <c r="G231" s="143">
        <f ca="1">IF(G$5&lt;&gt;"",HLOOKUP(G$5,Functionalization!$G$6:$R$305,ROW($A231)-5,FALSE),IFERROR(INDEX(G$269:G$305,MATCH($F231,$B$269:$B$305,0))/VLOOKUP($F231,$B$269:$BB$305,MATCH(LEFT(TRIM(G$6),FIND("~",SUBSTITUTE(G$6,"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231))*HLOOKUP(LEFT(TRIM(G$6),FIND("~",SUBSTITUTE(G$6," ","~",LEN(TRIM(G$6))-LEN(SUBSTITUTE(TRIM(G$6)," ",""))))-1)&amp;" Total",$B$6:$BB$305,ROW($A231)-5,FALSE))</f>
        <v>0</v>
      </c>
      <c r="H231" s="143">
        <f ca="1">IF(H$5&lt;&gt;"",HLOOKUP(H$5,Functionalization!$G$6:$R$305,ROW($A231)-5,FALSE),IFERROR(INDEX(H$269:H$305,MATCH($F231,$B$269:$B$305,0))/VLOOKUP($F231,$B$269:$BB$305,MATCH(LEFT(TRIM(H$6),FIND("~",SUBSTITUTE(H$6,"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231))*HLOOKUP(LEFT(TRIM(H$6),FIND("~",SUBSTITUTE(H$6," ","~",LEN(TRIM(H$6))-LEN(SUBSTITUTE(TRIM(H$6)," ",""))))-1)&amp;" Total",$B$6:$BB$305,ROW($A231)-5,FALSE))</f>
        <v>0</v>
      </c>
      <c r="I231" s="143">
        <f ca="1">IF(I$5&lt;&gt;"",HLOOKUP(I$5,Functionalization!$G$6:$R$305,ROW($A231)-5,FALSE),IFERROR(INDEX(I$269:I$305,MATCH($F231,$B$269:$B$305,0))/VLOOKUP($F231,$B$269:$BB$305,MATCH(LEFT(TRIM(I$6),FIND("~",SUBSTITUTE(I$6,"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231))*HLOOKUP(LEFT(TRIM(I$6),FIND("~",SUBSTITUTE(I$6," ","~",LEN(TRIM(I$6))-LEN(SUBSTITUTE(TRIM(I$6)," ",""))))-1)&amp;" Total",$B$6:$BB$305,ROW($A231)-5,FALSE))</f>
        <v>0</v>
      </c>
      <c r="J231" s="143">
        <f ca="1">IF(J$5&lt;&gt;"",HLOOKUP(J$5,Functionalization!$G$6:$R$305,ROW($A231)-5,FALSE),IFERROR(INDEX(J$269:J$305,MATCH($F231,$B$269:$B$305,0))/VLOOKUP($F231,$B$269:$BB$305,MATCH(LEFT(TRIM(J$6),FIND("~",SUBSTITUTE(J$6,"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231))*HLOOKUP(LEFT(TRIM(J$6),FIND("~",SUBSTITUTE(J$6," ","~",LEN(TRIM(J$6))-LEN(SUBSTITUTE(TRIM(J$6)," ",""))))-1)&amp;" Total",$B$6:$BB$305,ROW($A231)-5,FALSE))</f>
        <v>0</v>
      </c>
      <c r="K231" s="143">
        <f ca="1">IF(K$5&lt;&gt;"",HLOOKUP(K$5,Functionalization!$G$6:$R$305,ROW($A231)-5,FALSE),IFERROR(INDEX(K$269:K$305,MATCH($F231,$B$269:$B$305,0))/VLOOKUP($F231,$B$269:$BB$305,MATCH(LEFT(TRIM(K$6),FIND("~",SUBSTITUTE(K$6,"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231))*HLOOKUP(LEFT(TRIM(K$6),FIND("~",SUBSTITUTE(K$6," ","~",LEN(TRIM(K$6))-LEN(SUBSTITUTE(TRIM(K$6)," ",""))))-1)&amp;" Total",$B$6:$BB$305,ROW($A231)-5,FALSE))</f>
        <v>16229.460728070855</v>
      </c>
      <c r="L231" s="143">
        <f ca="1">IF(L$5&lt;&gt;"",HLOOKUP(L$5,Functionalization!$G$6:$R$305,ROW($A231)-5,FALSE),IFERROR(INDEX(L$269:L$305,MATCH($F231,$B$269:$B$305,0))/VLOOKUP($F231,$B$269:$BB$305,MATCH(LEFT(TRIM(L$6),FIND("~",SUBSTITUTE(L$6,"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231))*HLOOKUP(LEFT(TRIM(L$6),FIND("~",SUBSTITUTE(L$6," ","~",LEN(TRIM(L$6))-LEN(SUBSTITUTE(TRIM(L$6)," ",""))))-1)&amp;" Total",$B$6:$BB$305,ROW($A231)-5,FALSE))</f>
        <v>16229.460728070855</v>
      </c>
      <c r="M231" s="143">
        <f ca="1">IF(M$5&lt;&gt;"",HLOOKUP(M$5,Functionalization!$G$6:$R$305,ROW($A231)-5,FALSE),IFERROR(INDEX(M$269:M$305,MATCH($F231,$B$269:$B$305,0))/VLOOKUP($F231,$B$269:$BB$305,MATCH(LEFT(TRIM(M$6),FIND("~",SUBSTITUTE(M$6,"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231))*HLOOKUP(LEFT(TRIM(M$6),FIND("~",SUBSTITUTE(M$6," ","~",LEN(TRIM(M$6))-LEN(SUBSTITUTE(TRIM(M$6)," ",""))))-1)&amp;" Total",$B$6:$BB$305,ROW($A231)-5,FALSE))</f>
        <v>0</v>
      </c>
      <c r="N231" s="143">
        <f ca="1">IF(N$5&lt;&gt;"",HLOOKUP(N$5,Functionalization!$G$6:$R$305,ROW($A231)-5,FALSE),IFERROR(INDEX(N$269:N$305,MATCH($F231,$B$269:$B$305,0))/VLOOKUP($F231,$B$269:$BB$305,MATCH(LEFT(TRIM(N$6),FIND("~",SUBSTITUTE(N$6,"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231))*HLOOKUP(LEFT(TRIM(N$6),FIND("~",SUBSTITUTE(N$6," ","~",LEN(TRIM(N$6))-LEN(SUBSTITUTE(TRIM(N$6)," ",""))))-1)&amp;" Total",$B$6:$BB$305,ROW($A231)-5,FALSE))</f>
        <v>0</v>
      </c>
      <c r="O231" s="143">
        <f ca="1">IF(O$5&lt;&gt;"",HLOOKUP(O$5,Functionalization!$G$6:$R$305,ROW($A231)-5,FALSE),IFERROR(INDEX(O$269:O$305,MATCH($F231,$B$269:$B$305,0))/VLOOKUP($F231,$B$269:$BB$305,MATCH(LEFT(TRIM(O$6),FIND("~",SUBSTITUTE(O$6,"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231))*HLOOKUP(LEFT(TRIM(O$6),FIND("~",SUBSTITUTE(O$6," ","~",LEN(TRIM(O$6))-LEN(SUBSTITUTE(TRIM(O$6)," ",""))))-1)&amp;" Total",$B$6:$BB$305,ROW($A231)-5,FALSE))</f>
        <v>860353.87125992915</v>
      </c>
      <c r="P231" s="143">
        <f ca="1">IF(P$5&lt;&gt;"",HLOOKUP(P$5,Functionalization!$G$6:$R$305,ROW($A231)-5,FALSE),IFERROR(INDEX(P$269:P$305,MATCH($F231,$B$269:$B$305,0))/VLOOKUP($F231,$B$269:$BB$305,MATCH(LEFT(TRIM(P$6),FIND("~",SUBSTITUTE(P$6,"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231))*HLOOKUP(LEFT(TRIM(P$6),FIND("~",SUBSTITUTE(P$6," ","~",LEN(TRIM(P$6))-LEN(SUBSTITUTE(TRIM(P$6)," ",""))))-1)&amp;" Total",$B$6:$BB$305,ROW($A231)-5,FALSE))</f>
        <v>559125.09146543744</v>
      </c>
      <c r="Q231" s="143">
        <f ca="1">IF(Q$5&lt;&gt;"",HLOOKUP(Q$5,Functionalization!$G$6:$R$305,ROW($A231)-5,FALSE),IFERROR(INDEX(Q$269:Q$305,MATCH($F231,$B$269:$B$305,0))/VLOOKUP($F231,$B$269:$BB$305,MATCH(LEFT(TRIM(Q$6),FIND("~",SUBSTITUTE(Q$6,"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231))*HLOOKUP(LEFT(TRIM(Q$6),FIND("~",SUBSTITUTE(Q$6," ","~",LEN(TRIM(Q$6))-LEN(SUBSTITUTE(TRIM(Q$6)," ",""))))-1)&amp;" Total",$B$6:$BB$305,ROW($A231)-5,FALSE))</f>
        <v>0</v>
      </c>
      <c r="R231" s="143">
        <f ca="1">IF(R$5&lt;&gt;"",HLOOKUP(R$5,Functionalization!$G$6:$R$305,ROW($A231)-5,FALSE),IFERROR(INDEX(R$269:R$305,MATCH($F231,$B$269:$B$305,0))/VLOOKUP($F231,$B$269:$BB$305,MATCH(LEFT(TRIM(R$6),FIND("~",SUBSTITUTE(R$6,"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231))*HLOOKUP(LEFT(TRIM(R$6),FIND("~",SUBSTITUTE(R$6," ","~",LEN(TRIM(R$6))-LEN(SUBSTITUTE(TRIM(R$6)," ",""))))-1)&amp;" Total",$B$6:$BB$305,ROW($A231)-5,FALSE))</f>
        <v>301228.77979449183</v>
      </c>
      <c r="S231" s="143">
        <f ca="1">IF(S$5&lt;&gt;"",HLOOKUP(S$5,Functionalization!$G$6:$R$305,ROW($A231)-5,FALSE),IFERROR(INDEX(S$269:S$305,MATCH($F231,$B$269:$B$305,0))/VLOOKUP($F231,$B$269:$BB$305,MATCH(LEFT(TRIM(S$6),FIND("~",SUBSTITUTE(S$6,"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231))*HLOOKUP(LEFT(TRIM(S$6),FIND("~",SUBSTITUTE(S$6," ","~",LEN(TRIM(S$6))-LEN(SUBSTITUTE(TRIM(S$6)," ",""))))-1)&amp;" Total",$B$6:$BB$305,ROW($A231)-5,FALSE))</f>
        <v>0</v>
      </c>
      <c r="T231" s="143">
        <f ca="1">IF(T$5&lt;&gt;"",HLOOKUP(T$5,Functionalization!$G$6:$R$305,ROW($A231)-5,FALSE),IFERROR(INDEX(T$269:T$305,MATCH($F231,$B$269:$B$305,0))/VLOOKUP($F231,$B$269:$BB$305,MATCH(LEFT(TRIM(T$6),FIND("~",SUBSTITUTE(T$6,"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231))*HLOOKUP(LEFT(TRIM(T$6),FIND("~",SUBSTITUTE(T$6," ","~",LEN(TRIM(T$6))-LEN(SUBSTITUTE(TRIM(T$6)," ",""))))-1)&amp;" Total",$B$6:$BB$305,ROW($A231)-5,FALSE))</f>
        <v>0</v>
      </c>
      <c r="U231" s="143">
        <f ca="1">IF(U$5&lt;&gt;"",HLOOKUP(U$5,Functionalization!$G$6:$R$305,ROW($A231)-5,FALSE),IFERROR(INDEX(U$269:U$305,MATCH($F231,$B$269:$B$305,0))/VLOOKUP($F231,$B$269:$BB$305,MATCH(LEFT(TRIM(U$6),FIND("~",SUBSTITUTE(U$6,"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231))*HLOOKUP(LEFT(TRIM(U$6),FIND("~",SUBSTITUTE(U$6," ","~",LEN(TRIM(U$6))-LEN(SUBSTITUTE(TRIM(U$6)," ",""))))-1)&amp;" Total",$B$6:$BB$305,ROW($A231)-5,FALSE))</f>
        <v>0</v>
      </c>
      <c r="V231" s="143">
        <f ca="1">IF(V$5&lt;&gt;"",HLOOKUP(V$5,Functionalization!$G$6:$R$305,ROW($A231)-5,FALSE),IFERROR(INDEX(V$269:V$305,MATCH($F231,$B$269:$B$305,0))/VLOOKUP($F231,$B$269:$BB$305,MATCH(LEFT(TRIM(V$6),FIND("~",SUBSTITUTE(V$6,"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231))*HLOOKUP(LEFT(TRIM(V$6),FIND("~",SUBSTITUTE(V$6," ","~",LEN(TRIM(V$6))-LEN(SUBSTITUTE(TRIM(V$6)," ",""))))-1)&amp;" Total",$B$6:$BB$305,ROW($A231)-5,FALSE))</f>
        <v>0</v>
      </c>
      <c r="W231" s="143">
        <f ca="1">IF(W$5&lt;&gt;"",HLOOKUP(W$5,Functionalization!$G$6:$R$305,ROW($A231)-5,FALSE),IFERROR(INDEX(W$269:W$305,MATCH($F231,$B$269:$B$305,0))/VLOOKUP($F231,$B$269:$BB$305,MATCH(LEFT(TRIM(W$6),FIND("~",SUBSTITUTE(W$6,"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231))*HLOOKUP(LEFT(TRIM(W$6),FIND("~",SUBSTITUTE(W$6," ","~",LEN(TRIM(W$6))-LEN(SUBSTITUTE(TRIM(W$6)," ",""))))-1)&amp;" Total",$B$6:$BB$305,ROW($A231)-5,FALSE))</f>
        <v>0</v>
      </c>
      <c r="X231" s="143">
        <f ca="1">IF(X$5&lt;&gt;"",HLOOKUP(X$5,Functionalization!$G$6:$R$305,ROW($A231)-5,FALSE),IFERROR(INDEX(X$269:X$305,MATCH($F231,$B$269:$B$305,0))/VLOOKUP($F231,$B$269:$BB$305,MATCH(LEFT(TRIM(X$6),FIND("~",SUBSTITUTE(X$6,"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231))*HLOOKUP(LEFT(TRIM(X$6),FIND("~",SUBSTITUTE(X$6," ","~",LEN(TRIM(X$6))-LEN(SUBSTITUTE(TRIM(X$6)," ",""))))-1)&amp;" Total",$B$6:$BB$305,ROW($A231)-5,FALSE))</f>
        <v>0</v>
      </c>
      <c r="Y231" s="143">
        <f ca="1">IF(Y$5&lt;&gt;"",HLOOKUP(Y$5,Functionalization!$G$6:$R$305,ROW($A231)-5,FALSE),IFERROR(INDEX(Y$269:Y$305,MATCH($F231,$B$269:$B$305,0))/VLOOKUP($F231,$B$269:$BB$305,MATCH(LEFT(TRIM(Y$6),FIND("~",SUBSTITUTE(Y$6,"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231))*HLOOKUP(LEFT(TRIM(Y$6),FIND("~",SUBSTITUTE(Y$6," ","~",LEN(TRIM(Y$6))-LEN(SUBSTITUTE(TRIM(Y$6)," ",""))))-1)&amp;" Total",$B$6:$BB$305,ROW($A231)-5,FALSE))</f>
        <v>0</v>
      </c>
      <c r="Z231" s="143">
        <f ca="1">IF(Z$5&lt;&gt;"",HLOOKUP(Z$5,Functionalization!$G$6:$R$305,ROW($A231)-5,FALSE),IFERROR(INDEX(Z$269:Z$305,MATCH($F231,$B$269:$B$305,0))/VLOOKUP($F231,$B$269:$BB$305,MATCH(LEFT(TRIM(Z$6),FIND("~",SUBSTITUTE(Z$6,"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231))*HLOOKUP(LEFT(TRIM(Z$6),FIND("~",SUBSTITUTE(Z$6," ","~",LEN(TRIM(Z$6))-LEN(SUBSTITUTE(TRIM(Z$6)," ",""))))-1)&amp;" Total",$B$6:$BB$305,ROW($A231)-5,FALSE))</f>
        <v>0</v>
      </c>
      <c r="AA231" s="143">
        <f ca="1">IF(AA$5&lt;&gt;"",HLOOKUP(AA$5,Functionalization!$G$6:$R$305,ROW($A231)-5,FALSE),IFERROR(INDEX(AA$269:AA$305,MATCH($F231,$B$269:$B$305,0))/VLOOKUP($F231,$B$269:$BB$305,MATCH(LEFT(TRIM(AA$6),FIND("~",SUBSTITUTE(AA$6,"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231))*HLOOKUP(LEFT(TRIM(AA$6),FIND("~",SUBSTITUTE(AA$6," ","~",LEN(TRIM(AA$6))-LEN(SUBSTITUTE(TRIM(AA$6)," ",""))))-1)&amp;" Total",$B$6:$BB$305,ROW($A231)-5,FALSE))</f>
        <v>0</v>
      </c>
      <c r="AB231" s="143">
        <f ca="1">IF(AB$5&lt;&gt;"",HLOOKUP(AB$5,Functionalization!$G$6:$R$305,ROW($A231)-5,FALSE),IFERROR(INDEX(AB$269:AB$305,MATCH($F231,$B$269:$B$305,0))/VLOOKUP($F231,$B$269:$BB$305,MATCH(LEFT(TRIM(AB$6),FIND("~",SUBSTITUTE(AB$6,"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231))*HLOOKUP(LEFT(TRIM(AB$6),FIND("~",SUBSTITUTE(AB$6," ","~",LEN(TRIM(AB$6))-LEN(SUBSTITUTE(TRIM(AB$6)," ",""))))-1)&amp;" Total",$B$6:$BB$305,ROW($A231)-5,FALSE))</f>
        <v>0</v>
      </c>
      <c r="AC231" s="143">
        <f ca="1">IF(AC$5&lt;&gt;"",HLOOKUP(AC$5,Functionalization!$G$6:$R$305,ROW($A231)-5,FALSE),IFERROR(INDEX(AC$269:AC$305,MATCH($F231,$B$269:$B$305,0))/VLOOKUP($F231,$B$269:$BB$305,MATCH(LEFT(TRIM(AC$6),FIND("~",SUBSTITUTE(AC$6,"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231))*HLOOKUP(LEFT(TRIM(AC$6),FIND("~",SUBSTITUTE(AC$6," ","~",LEN(TRIM(AC$6))-LEN(SUBSTITUTE(TRIM(AC$6)," ",""))))-1)&amp;" Total",$B$6:$BB$305,ROW($A231)-5,FALSE))</f>
        <v>0</v>
      </c>
      <c r="AD231" s="143">
        <f ca="1">IF(AD$5&lt;&gt;"",HLOOKUP(AD$5,Functionalization!$G$6:$R$305,ROW($A231)-5,FALSE),IFERROR(INDEX(AD$269:AD$305,MATCH($F231,$B$269:$B$305,0))/VLOOKUP($F231,$B$269:$BB$305,MATCH(LEFT(TRIM(AD$6),FIND("~",SUBSTITUTE(AD$6,"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231))*HLOOKUP(LEFT(TRIM(AD$6),FIND("~",SUBSTITUTE(AD$6," ","~",LEN(TRIM(AD$6))-LEN(SUBSTITUTE(TRIM(AD$6)," ",""))))-1)&amp;" Total",$B$6:$BB$305,ROW($A231)-5,FALSE))</f>
        <v>0</v>
      </c>
      <c r="AE231" s="143">
        <f ca="1">IF(AE$5&lt;&gt;"",HLOOKUP(AE$5,Functionalization!$G$6:$R$305,ROW($A231)-5,FALSE),IFERROR(INDEX(AE$269:AE$305,MATCH($F231,$B$269:$B$305,0))/VLOOKUP($F231,$B$269:$BB$305,MATCH(LEFT(TRIM(AE$6),FIND("~",SUBSTITUTE(AE$6,"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231))*HLOOKUP(LEFT(TRIM(AE$6),FIND("~",SUBSTITUTE(AE$6," ","~",LEN(TRIM(AE$6))-LEN(SUBSTITUTE(TRIM(AE$6)," ",""))))-1)&amp;" Total",$B$6:$BB$305,ROW($A231)-5,FALSE))</f>
        <v>0</v>
      </c>
      <c r="AF231" s="143">
        <f ca="1">IF(AF$5&lt;&gt;"",HLOOKUP(AF$5,Functionalization!$G$6:$R$305,ROW($A231)-5,FALSE),IFERROR(INDEX(AF$269:AF$305,MATCH($F231,$B$269:$B$305,0))/VLOOKUP($F231,$B$269:$BB$305,MATCH(LEFT(TRIM(AF$6),FIND("~",SUBSTITUTE(AF$6,"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231))*HLOOKUP(LEFT(TRIM(AF$6),FIND("~",SUBSTITUTE(AF$6," ","~",LEN(TRIM(AF$6))-LEN(SUBSTITUTE(TRIM(AF$6)," ",""))))-1)&amp;" Total",$B$6:$BB$305,ROW($A231)-5,FALSE))</f>
        <v>0</v>
      </c>
      <c r="AG231" s="143">
        <f ca="1">IF(AG$5&lt;&gt;"",HLOOKUP(AG$5,Functionalization!$G$6:$R$305,ROW($A231)-5,FALSE),IFERROR(INDEX(AG$269:AG$305,MATCH($F231,$B$269:$B$305,0))/VLOOKUP($F231,$B$269:$BB$305,MATCH(LEFT(TRIM(AG$6),FIND("~",SUBSTITUTE(AG$6,"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231))*HLOOKUP(LEFT(TRIM(AG$6),FIND("~",SUBSTITUTE(AG$6," ","~",LEN(TRIM(AG$6))-LEN(SUBSTITUTE(TRIM(AG$6)," ",""))))-1)&amp;" Total",$B$6:$BB$305,ROW($A231)-5,FALSE))</f>
        <v>0</v>
      </c>
      <c r="AH231" s="143">
        <f ca="1">IF(AH$5&lt;&gt;"",HLOOKUP(AH$5,Functionalization!$G$6:$R$305,ROW($A231)-5,FALSE),IFERROR(INDEX(AH$269:AH$305,MATCH($F231,$B$269:$B$305,0))/VLOOKUP($F231,$B$269:$BB$305,MATCH(LEFT(TRIM(AH$6),FIND("~",SUBSTITUTE(AH$6,"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231))*HLOOKUP(LEFT(TRIM(AH$6),FIND("~",SUBSTITUTE(AH$6," ","~",LEN(TRIM(AH$6))-LEN(SUBSTITUTE(TRIM(AH$6)," ",""))))-1)&amp;" Total",$B$6:$BB$305,ROW($A231)-5,FALSE))</f>
        <v>0</v>
      </c>
      <c r="AI231" s="143">
        <f ca="1">IF(AI$5&lt;&gt;"",HLOOKUP(AI$5,Functionalization!$G$6:$R$305,ROW($A231)-5,FALSE),IFERROR(INDEX(AI$269:AI$305,MATCH($F231,$B$269:$B$305,0))/VLOOKUP($F231,$B$269:$BB$305,MATCH(LEFT(TRIM(AI$6),FIND("~",SUBSTITUTE(AI$6,"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231))*HLOOKUP(LEFT(TRIM(AI$6),FIND("~",SUBSTITUTE(AI$6," ","~",LEN(TRIM(AI$6))-LEN(SUBSTITUTE(TRIM(AI$6)," ",""))))-1)&amp;" Total",$B$6:$BB$305,ROW($A231)-5,FALSE))</f>
        <v>0</v>
      </c>
      <c r="AJ231" s="143">
        <f ca="1">IF(AJ$5&lt;&gt;"",HLOOKUP(AJ$5,Functionalization!$G$6:$R$305,ROW($A231)-5,FALSE),IFERROR(INDEX(AJ$269:AJ$305,MATCH($F231,$B$269:$B$305,0))/VLOOKUP($F231,$B$269:$BB$305,MATCH(LEFT(TRIM(AJ$6),FIND("~",SUBSTITUTE(AJ$6,"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231))*HLOOKUP(LEFT(TRIM(AJ$6),FIND("~",SUBSTITUTE(AJ$6," ","~",LEN(TRIM(AJ$6))-LEN(SUBSTITUTE(TRIM(AJ$6)," ",""))))-1)&amp;" Total",$B$6:$BB$305,ROW($A231)-5,FALSE))</f>
        <v>0</v>
      </c>
      <c r="AK231" s="143">
        <f ca="1">IF(AK$5&lt;&gt;"",HLOOKUP(AK$5,Functionalization!$G$6:$R$305,ROW($A231)-5,FALSE),IFERROR(INDEX(AK$269:AK$305,MATCH($F231,$B$269:$B$305,0))/VLOOKUP($F231,$B$269:$BB$305,MATCH(LEFT(TRIM(AK$6),FIND("~",SUBSTITUTE(AK$6,"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231))*HLOOKUP(LEFT(TRIM(AK$6),FIND("~",SUBSTITUTE(AK$6," ","~",LEN(TRIM(AK$6))-LEN(SUBSTITUTE(TRIM(AK$6)," ",""))))-1)&amp;" Total",$B$6:$BB$305,ROW($A231)-5,FALSE))</f>
        <v>0</v>
      </c>
      <c r="AL231" s="143">
        <f ca="1">IF(AL$5&lt;&gt;"",HLOOKUP(AL$5,Functionalization!$G$6:$R$305,ROW($A231)-5,FALSE),IFERROR(INDEX(AL$269:AL$305,MATCH($F231,$B$269:$B$305,0))/VLOOKUP($F231,$B$269:$BB$305,MATCH(LEFT(TRIM(AL$6),FIND("~",SUBSTITUTE(AL$6,"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231))*HLOOKUP(LEFT(TRIM(AL$6),FIND("~",SUBSTITUTE(AL$6," ","~",LEN(TRIM(AL$6))-LEN(SUBSTITUTE(TRIM(AL$6)," ",""))))-1)&amp;" Total",$B$6:$BB$305,ROW($A231)-5,FALSE))</f>
        <v>0</v>
      </c>
      <c r="AM231" s="143">
        <f ca="1">IF(AM$5&lt;&gt;"",HLOOKUP(AM$5,Functionalization!$G$6:$R$305,ROW($A231)-5,FALSE),IFERROR(INDEX(AM$269:AM$305,MATCH($F231,$B$269:$B$305,0))/VLOOKUP($F231,$B$269:$BB$305,MATCH(LEFT(TRIM(AM$6),FIND("~",SUBSTITUTE(AM$6,"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231))*HLOOKUP(LEFT(TRIM(AM$6),FIND("~",SUBSTITUTE(AM$6," ","~",LEN(TRIM(AM$6))-LEN(SUBSTITUTE(TRIM(AM$6)," ",""))))-1)&amp;" Total",$B$6:$BB$305,ROW($A231)-5,FALSE))</f>
        <v>0</v>
      </c>
      <c r="AN231" s="143">
        <f ca="1">IF(AN$5&lt;&gt;"",HLOOKUP(AN$5,Functionalization!$G$6:$R$305,ROW($A231)-5,FALSE),IFERROR(INDEX(AN$269:AN$305,MATCH($F231,$B$269:$B$305,0))/VLOOKUP($F231,$B$269:$BB$305,MATCH(LEFT(TRIM(AN$6),FIND("~",SUBSTITUTE(AN$6,"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231))*HLOOKUP(LEFT(TRIM(AN$6),FIND("~",SUBSTITUTE(AN$6," ","~",LEN(TRIM(AN$6))-LEN(SUBSTITUTE(TRIM(AN$6)," ",""))))-1)&amp;" Total",$B$6:$BB$305,ROW($A231)-5,FALSE))</f>
        <v>0</v>
      </c>
      <c r="AO231" s="143">
        <f ca="1">IF(AO$5&lt;&gt;"",HLOOKUP(AO$5,Functionalization!$G$6:$R$305,ROW($A231)-5,FALSE),IFERROR(INDEX(AO$269:AO$305,MATCH($F231,$B$269:$B$305,0))/VLOOKUP($F231,$B$269:$BB$305,MATCH(LEFT(TRIM(AO$6),FIND("~",SUBSTITUTE(AO$6,"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231))*HLOOKUP(LEFT(TRIM(AO$6),FIND("~",SUBSTITUTE(AO$6," ","~",LEN(TRIM(AO$6))-LEN(SUBSTITUTE(TRIM(AO$6)," ",""))))-1)&amp;" Total",$B$6:$BB$305,ROW($A231)-5,FALSE))</f>
        <v>0</v>
      </c>
      <c r="AP231" s="143">
        <f ca="1">IF(AP$5&lt;&gt;"",HLOOKUP(AP$5,Functionalization!$G$6:$R$305,ROW($A231)-5,FALSE),IFERROR(INDEX(AP$269:AP$305,MATCH($F231,$B$269:$B$305,0))/VLOOKUP($F231,$B$269:$BB$305,MATCH(LEFT(TRIM(AP$6),FIND("~",SUBSTITUTE(AP$6,"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231))*HLOOKUP(LEFT(TRIM(AP$6),FIND("~",SUBSTITUTE(AP$6," ","~",LEN(TRIM(AP$6))-LEN(SUBSTITUTE(TRIM(AP$6)," ",""))))-1)&amp;" Total",$B$6:$BB$305,ROW($A231)-5,FALSE))</f>
        <v>0</v>
      </c>
      <c r="AQ231" s="143">
        <f ca="1">IF(AQ$5&lt;&gt;"",HLOOKUP(AQ$5,Functionalization!$G$6:$R$305,ROW($A231)-5,FALSE),IFERROR(INDEX(AQ$269:AQ$305,MATCH($F231,$B$269:$B$305,0))/VLOOKUP($F231,$B$269:$BB$305,MATCH(LEFT(TRIM(AQ$6),FIND("~",SUBSTITUTE(AQ$6,"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231))*HLOOKUP(LEFT(TRIM(AQ$6),FIND("~",SUBSTITUTE(AQ$6," ","~",LEN(TRIM(AQ$6))-LEN(SUBSTITUTE(TRIM(AQ$6)," ",""))))-1)&amp;" Total",$B$6:$BB$305,ROW($A231)-5,FALSE))</f>
        <v>0</v>
      </c>
      <c r="AR231" s="143">
        <f ca="1">IF(AR$5&lt;&gt;"",HLOOKUP(AR$5,Functionalization!$G$6:$R$305,ROW($A231)-5,FALSE),IFERROR(INDEX(AR$269:AR$305,MATCH($F231,$B$269:$B$305,0))/VLOOKUP($F231,$B$269:$BB$305,MATCH(LEFT(TRIM(AR$6),FIND("~",SUBSTITUTE(AR$6,"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231))*HLOOKUP(LEFT(TRIM(AR$6),FIND("~",SUBSTITUTE(AR$6," ","~",LEN(TRIM(AR$6))-LEN(SUBSTITUTE(TRIM(AR$6)," ",""))))-1)&amp;" Total",$B$6:$BB$305,ROW($A231)-5,FALSE))</f>
        <v>0</v>
      </c>
      <c r="AS231" s="143">
        <f ca="1">IF(AS$5&lt;&gt;"",HLOOKUP(AS$5,Functionalization!$G$6:$R$305,ROW($A231)-5,FALSE),IFERROR(INDEX(AS$269:AS$305,MATCH($F231,$B$269:$B$305,0))/VLOOKUP($F231,$B$269:$BB$305,MATCH(LEFT(TRIM(AS$6),FIND("~",SUBSTITUTE(AS$6,"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231))*HLOOKUP(LEFT(TRIM(AS$6),FIND("~",SUBSTITUTE(AS$6," ","~",LEN(TRIM(AS$6))-LEN(SUBSTITUTE(TRIM(AS$6)," ",""))))-1)&amp;" Total",$B$6:$BB$305,ROW($A231)-5,FALSE))</f>
        <v>0</v>
      </c>
      <c r="AT231" s="143">
        <f ca="1">IF(AT$5&lt;&gt;"",HLOOKUP(AT$5,Functionalization!$G$6:$R$305,ROW($A231)-5,FALSE),IFERROR(INDEX(AT$269:AT$305,MATCH($F231,$B$269:$B$305,0))/VLOOKUP($F231,$B$269:$BB$305,MATCH(LEFT(TRIM(AT$6),FIND("~",SUBSTITUTE(AT$6,"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231))*HLOOKUP(LEFT(TRIM(AT$6),FIND("~",SUBSTITUTE(AT$6," ","~",LEN(TRIM(AT$6))-LEN(SUBSTITUTE(TRIM(AT$6)," ",""))))-1)&amp;" Total",$B$6:$BB$305,ROW($A231)-5,FALSE))</f>
        <v>0</v>
      </c>
      <c r="AU231" s="143">
        <f ca="1">IF(AU$5&lt;&gt;"",HLOOKUP(AU$5,Functionalization!$G$6:$R$305,ROW($A231)-5,FALSE),IFERROR(INDEX(AU$269:AU$305,MATCH($F231,$B$269:$B$305,0))/VLOOKUP($F231,$B$269:$BB$305,MATCH(LEFT(TRIM(AU$6),FIND("~",SUBSTITUTE(AU$6,"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231))*HLOOKUP(LEFT(TRIM(AU$6),FIND("~",SUBSTITUTE(AU$6," ","~",LEN(TRIM(AU$6))-LEN(SUBSTITUTE(TRIM(AU$6)," ",""))))-1)&amp;" Total",$B$6:$BB$305,ROW($A231)-5,FALSE))</f>
        <v>0</v>
      </c>
      <c r="AV231" s="143">
        <f ca="1">IF(AV$5&lt;&gt;"",HLOOKUP(AV$5,Functionalization!$G$6:$R$305,ROW($A231)-5,FALSE),IFERROR(INDEX(AV$269:AV$305,MATCH($F231,$B$269:$B$305,0))/VLOOKUP($F231,$B$269:$BB$305,MATCH(LEFT(TRIM(AV$6),FIND("~",SUBSTITUTE(AV$6,"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231))*HLOOKUP(LEFT(TRIM(AV$6),FIND("~",SUBSTITUTE(AV$6," ","~",LEN(TRIM(AV$6))-LEN(SUBSTITUTE(TRIM(AV$6)," ",""))))-1)&amp;" Total",$B$6:$BB$305,ROW($A231)-5,FALSE))</f>
        <v>0</v>
      </c>
      <c r="AW231" s="143">
        <f ca="1">IF(AW$5&lt;&gt;"",HLOOKUP(AW$5,Functionalization!$G$6:$R$305,ROW($A231)-5,FALSE),IFERROR(INDEX(AW$269:AW$305,MATCH($F231,$B$269:$B$305,0))/VLOOKUP($F231,$B$269:$BB$305,MATCH(LEFT(TRIM(AW$6),FIND("~",SUBSTITUTE(AW$6,"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231))*HLOOKUP(LEFT(TRIM(AW$6),FIND("~",SUBSTITUTE(AW$6," ","~",LEN(TRIM(AW$6))-LEN(SUBSTITUTE(TRIM(AW$6)," ",""))))-1)&amp;" Total",$B$6:$BB$305,ROW($A231)-5,FALSE))</f>
        <v>0</v>
      </c>
      <c r="AX231" s="143">
        <f ca="1">IF(AX$5&lt;&gt;"",HLOOKUP(AX$5,Functionalization!$G$6:$R$305,ROW($A231)-5,FALSE),IFERROR(INDEX(AX$269:AX$305,MATCH($F231,$B$269:$B$305,0))/VLOOKUP($F231,$B$269:$BB$305,MATCH(LEFT(TRIM(AX$6),FIND("~",SUBSTITUTE(AX$6,"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231))*HLOOKUP(LEFT(TRIM(AX$6),FIND("~",SUBSTITUTE(AX$6," ","~",LEN(TRIM(AX$6))-LEN(SUBSTITUTE(TRIM(AX$6)," ",""))))-1)&amp;" Total",$B$6:$BB$305,ROW($A231)-5,FALSE))</f>
        <v>0</v>
      </c>
      <c r="AY231" s="143">
        <f ca="1">IF(AY$5&lt;&gt;"",HLOOKUP(AY$5,Functionalization!$G$6:$R$305,ROW($A231)-5,FALSE),IFERROR(INDEX(AY$269:AY$305,MATCH($F231,$B$269:$B$305,0))/VLOOKUP($F231,$B$269:$BB$305,MATCH(LEFT(TRIM(AY$6),FIND("~",SUBSTITUTE(AY$6,"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231))*HLOOKUP(LEFT(TRIM(AY$6),FIND("~",SUBSTITUTE(AY$6," ","~",LEN(TRIM(AY$6))-LEN(SUBSTITUTE(TRIM(AY$6)," ",""))))-1)&amp;" Total",$B$6:$BB$305,ROW($A231)-5,FALSE))</f>
        <v>0</v>
      </c>
      <c r="AZ231" s="143">
        <f ca="1">IF(AZ$5&lt;&gt;"",HLOOKUP(AZ$5,Functionalization!$G$6:$R$305,ROW($A231)-5,FALSE),IFERROR(INDEX(AZ$269:AZ$305,MATCH($F231,$B$269:$B$305,0))/VLOOKUP($F231,$B$269:$BB$305,MATCH(LEFT(TRIM(AZ$6),FIND("~",SUBSTITUTE(AZ$6,"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231))*HLOOKUP(LEFT(TRIM(AZ$6),FIND("~",SUBSTITUTE(AZ$6," ","~",LEN(TRIM(AZ$6))-LEN(SUBSTITUTE(TRIM(AZ$6)," ",""))))-1)&amp;" Total",$B$6:$BB$305,ROW($A231)-5,FALSE))</f>
        <v>0</v>
      </c>
      <c r="BA231" s="143">
        <f ca="1">IF(BA$5&lt;&gt;"",HLOOKUP(BA$5,Functionalization!$G$6:$R$305,ROW($A231)-5,FALSE),IFERROR(INDEX(BA$269:BA$305,MATCH($F231,$B$269:$B$305,0))/VLOOKUP($F231,$B$269:$BB$305,MATCH(LEFT(TRIM(BA$6),FIND("~",SUBSTITUTE(BA$6,"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231))*HLOOKUP(LEFT(TRIM(BA$6),FIND("~",SUBSTITUTE(BA$6," ","~",LEN(TRIM(BA$6))-LEN(SUBSTITUTE(TRIM(BA$6)," ",""))))-1)&amp;" Total",$B$6:$BB$305,ROW($A231)-5,FALSE))</f>
        <v>0</v>
      </c>
      <c r="BB231" s="143">
        <f ca="1">IF(BB$5&lt;&gt;"",HLOOKUP(BB$5,Functionalization!$G$6:$R$305,ROW($A231)-5,FALSE),IFERROR(INDEX(BB$269:BB$305,MATCH($F231,$B$269:$B$305,0))/VLOOKUP($F231,$B$269:$BB$305,MATCH(LEFT(TRIM(BB$6),FIND("~",SUBSTITUTE(BB$6,"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231))*HLOOKUP(LEFT(TRIM(BB$6),FIND("~",SUBSTITUTE(BB$6," ","~",LEN(TRIM(BB$6))-LEN(SUBSTITUTE(TRIM(BB$6)," ",""))))-1)&amp;" Total",$B$6:$BB$305,ROW($A231)-5,FALSE))</f>
        <v>0</v>
      </c>
      <c r="BD231" s="79">
        <f ca="1">IFERROR(IF(SUMIF($G$6:$BB$6,BD$6&amp;" Total",$G231:$BB231)-(SUMIF($G$6:$BB$6,BD$6&amp;" "&amp;'Input-Func_Class'!$D$22,$G231:$BB231)+IFERROR(SUMIF($G$6:$BB$6,BD$6&amp;" "&amp;'Input-Func_Class'!$E$22,$G231:$BB231),SUMIF($G$6:$BB$6,BD$6&amp;" "&amp;'Input-Func_Class'!$B$24,$G231:$BB231))+SUMIF($G$6:$BB$6,BD$6&amp;" "&amp;'Input-Func_Class'!$F$22,$G231:$BB231))&lt;Check_Limit,0,1),1)</f>
        <v>0</v>
      </c>
      <c r="BE231" s="79">
        <f ca="1">IFERROR(IF(SUMIF($G$6:$BB$6,BE$6&amp;" Total",$G231:$BB231)-(SUMIF($G$6:$BB$6,BE$6&amp;" "&amp;'Input-Func_Class'!$D$22,$G231:$BB231)+IFERROR(SUMIF($G$6:$BB$6,BE$6&amp;" "&amp;'Input-Func_Class'!$E$22,$G231:$BB231),SUMIF($G$6:$BB$6,BE$6&amp;" "&amp;'Input-Func_Class'!$B$24,$G231:$BB231))+SUMIF($G$6:$BB$6,BE$6&amp;" "&amp;'Input-Func_Class'!$F$22,$G231:$BB231))&lt;Check_Limit,0,1),1)</f>
        <v>0</v>
      </c>
      <c r="BF231" s="79">
        <f ca="1">IFERROR(IF(SUMIF($G$6:$BB$6,BF$6&amp;" Total",$G231:$BB231)-(SUMIF($G$6:$BB$6,BF$6&amp;" "&amp;'Input-Func_Class'!$D$22,$G231:$BB231)+IFERROR(SUMIF($G$6:$BB$6,BF$6&amp;" "&amp;'Input-Func_Class'!$E$22,$G231:$BB231),SUMIF($G$6:$BB$6,BF$6&amp;" "&amp;'Input-Func_Class'!$B$24,$G231:$BB231))+SUMIF($G$6:$BB$6,BF$6&amp;" "&amp;'Input-Func_Class'!$F$22,$G231:$BB231))&lt;Check_Limit,0,1),1)</f>
        <v>0</v>
      </c>
      <c r="BG231" s="79">
        <f ca="1">IFERROR(IF(SUMIF($G$6:$BB$6,BG$6&amp;" Total",$G231:$BB231)-(SUMIF($G$6:$BB$6,BG$6&amp;" "&amp;'Input-Func_Class'!$D$22,$G231:$BB231)+IFERROR(SUMIF($G$6:$BB$6,BG$6&amp;" "&amp;'Input-Func_Class'!$E$22,$G231:$BB231),SUMIF($G$6:$BB$6,BG$6&amp;" "&amp;'Input-Func_Class'!$B$24,$G231:$BB231))+SUMIF($G$6:$BB$6,BG$6&amp;" "&amp;'Input-Func_Class'!$F$22,$G231:$BB231))&lt;Check_Limit,0,1),1)</f>
        <v>0</v>
      </c>
      <c r="BH231" s="79">
        <f ca="1">IFERROR(IF(SUMIF($G$6:$BB$6,BH$6&amp;" Total",$G231:$BB231)-(SUMIF($G$6:$BB$6,BH$6&amp;" "&amp;'Input-Func_Class'!$D$22,$G231:$BB231)+IFERROR(SUMIF($G$6:$BB$6,BH$6&amp;" "&amp;'Input-Func_Class'!$E$22,$G231:$BB231),SUMIF($G$6:$BB$6,BH$6&amp;" "&amp;'Input-Func_Class'!$B$24,$G231:$BB231))+SUMIF($G$6:$BB$6,BH$6&amp;" "&amp;'Input-Func_Class'!$F$22,$G231:$BB231))&lt;Check_Limit,0,1),1)</f>
        <v>0</v>
      </c>
      <c r="BI231" s="79">
        <f ca="1">IFERROR(IF(SUMIF($G$6:$BB$6,BI$6&amp;" Total",$G231:$BB231)-(SUMIF($G$6:$BB$6,BI$6&amp;" "&amp;'Input-Func_Class'!$D$22,$G231:$BB231)+IFERROR(SUMIF($G$6:$BB$6,BI$6&amp;" "&amp;'Input-Func_Class'!$E$22,$G231:$BB231),SUMIF($G$6:$BB$6,BI$6&amp;" "&amp;'Input-Func_Class'!$B$24,$G231:$BB231))+SUMIF($G$6:$BB$6,BI$6&amp;" "&amp;'Input-Func_Class'!$F$22,$G231:$BB231))&lt;Check_Limit,0,1),1)</f>
        <v>0</v>
      </c>
      <c r="BJ231" s="79">
        <f ca="1">IFERROR(IF(SUMIF($G$6:$BB$6,BJ$6&amp;" Total",$G231:$BB231)-(SUMIF($G$6:$BB$6,BJ$6&amp;" "&amp;'Input-Func_Class'!$D$22,$G231:$BB231)+IFERROR(SUMIF($G$6:$BB$6,BJ$6&amp;" "&amp;'Input-Func_Class'!$E$22,$G231:$BB231),SUMIF($G$6:$BB$6,BJ$6&amp;" "&amp;'Input-Func_Class'!$B$24,$G231:$BB231))+SUMIF($G$6:$BB$6,BJ$6&amp;" "&amp;'Input-Func_Class'!$F$22,$G231:$BB231))&lt;Check_Limit,0,1),1)</f>
        <v>0</v>
      </c>
      <c r="BK231" s="79">
        <f ca="1">IFERROR(IF(SUMIF($G$6:$BB$6,BK$6&amp;" Total",$G231:$BB231)-(SUMIF($G$6:$BB$6,BK$6&amp;" "&amp;'Input-Func_Class'!$D$22,$G231:$BB231)+IFERROR(SUMIF($G$6:$BB$6,BK$6&amp;" "&amp;'Input-Func_Class'!$E$22,$G231:$BB231),SUMIF($G$6:$BB$6,BK$6&amp;" "&amp;'Input-Func_Class'!$B$24,$G231:$BB231))+SUMIF($G$6:$BB$6,BK$6&amp;" "&amp;'Input-Func_Class'!$F$22,$G231:$BB231))&lt;Check_Limit,0,1),1)</f>
        <v>0</v>
      </c>
      <c r="BL231" s="79">
        <f ca="1">IFERROR(IF(SUMIF($G$6:$BB$6,BL$6&amp;" Total",$G231:$BB231)-(SUMIF($G$6:$BB$6,BL$6&amp;" "&amp;'Input-Func_Class'!$D$22,$G231:$BB231)+IFERROR(SUMIF($G$6:$BB$6,BL$6&amp;" "&amp;'Input-Func_Class'!$E$22,$G231:$BB231),SUMIF($G$6:$BB$6,BL$6&amp;" "&amp;'Input-Func_Class'!$B$24,$G231:$BB231))+SUMIF($G$6:$BB$6,BL$6&amp;" "&amp;'Input-Func_Class'!$F$22,$G231:$BB231))&lt;Check_Limit,0,1),1)</f>
        <v>0</v>
      </c>
      <c r="BM231" s="79">
        <f ca="1">IFERROR(IF(SUMIF($G$6:$BB$6,BM$6&amp;" Total",$G231:$BB231)-(SUMIF($G$6:$BB$6,BM$6&amp;" "&amp;'Input-Func_Class'!$D$22,$G231:$BB231)+IFERROR(SUMIF($G$6:$BB$6,BM$6&amp;" "&amp;'Input-Func_Class'!$E$22,$G231:$BB231),SUMIF($G$6:$BB$6,BM$6&amp;" "&amp;'Input-Func_Class'!$B$24,$G231:$BB231))+SUMIF($G$6:$BB$6,BM$6&amp;" "&amp;'Input-Func_Class'!$F$22,$G231:$BB231))&lt;Check_Limit,0,1),1)</f>
        <v>0</v>
      </c>
      <c r="BN231" s="79">
        <f ca="1">IFERROR(IF(SUMIF($G$6:$BB$6,BN$6&amp;" Total",$G231:$BB231)-(SUMIF($G$6:$BB$6,BN$6&amp;" "&amp;'Input-Func_Class'!$D$22,$G231:$BB231)+IFERROR(SUMIF($G$6:$BB$6,BN$6&amp;" "&amp;'Input-Func_Class'!$E$22,$G231:$BB231),SUMIF($G$6:$BB$6,BN$6&amp;" "&amp;'Input-Func_Class'!$B$24,$G231:$BB231))+SUMIF($G$6:$BB$6,BN$6&amp;" "&amp;'Input-Func_Class'!$F$22,$G231:$BB231))&lt;Check_Limit,0,1),1)</f>
        <v>0</v>
      </c>
      <c r="BO231" s="79">
        <f ca="1">IFERROR(IF(SUMIF($G$6:$BB$6,BO$6&amp;" Total",$G231:$BB231)-(SUMIF($G$6:$BB$6,BO$6&amp;" "&amp;'Input-Func_Class'!$D$22,$G231:$BB231)+IFERROR(SUMIF($G$6:$BB$6,BO$6&amp;" "&amp;'Input-Func_Class'!$E$22,$G231:$BB231),SUMIF($G$6:$BB$6,BO$6&amp;" "&amp;'Input-Func_Class'!$B$24,$G231:$BB231))+SUMIF($G$6:$BB$6,BO$6&amp;" "&amp;'Input-Func_Class'!$F$22,$G231:$BB231))&lt;Check_Limit,0,1),1)</f>
        <v>0</v>
      </c>
    </row>
    <row r="232" spans="1:67" outlineLevel="1">
      <c r="A232" s="113">
        <f>IF(ISBLANK('Input-Accounts'!A232),"",'Input-Accounts'!A232)</f>
        <v>200</v>
      </c>
      <c r="B232" s="17" t="str">
        <f>IF(ISBLANK('Input-Accounts'!B232),"",'Input-Accounts'!B232)</f>
        <v>Laboratory Equipment</v>
      </c>
      <c r="C232" s="113">
        <f>IF(ISBLANK('Input-Accounts'!C232),"",'Input-Accounts'!C232)</f>
        <v>395</v>
      </c>
      <c r="D232" s="143">
        <f>Functionalization!$D232</f>
        <v>8628.7945650000001</v>
      </c>
      <c r="E232" s="143">
        <f t="shared" ca="1" si="52"/>
        <v>0</v>
      </c>
      <c r="F232" s="89" t="str">
        <f>IF($D232=0,"-",IF('Input-Accounts'!$E232&lt;&gt;0,'Input-Accounts'!$E232,'Input-Accounts'!$G232))</f>
        <v>INT_T&amp;D_PLANT</v>
      </c>
      <c r="G232" s="143">
        <f ca="1">IF(G$5&lt;&gt;"",HLOOKUP(G$5,Functionalization!$G$6:$R$305,ROW($A232)-5,FALSE),IFERROR(INDEX(G$269:G$305,MATCH($F232,$B$269:$B$305,0))/VLOOKUP($F232,$B$269:$BB$305,MATCH(LEFT(TRIM(G$6),FIND("~",SUBSTITUTE(G$6,"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232))*HLOOKUP(LEFT(TRIM(G$6),FIND("~",SUBSTITUTE(G$6," ","~",LEN(TRIM(G$6))-LEN(SUBSTITUTE(TRIM(G$6)," ",""))))-1)&amp;" Total",$B$6:$BB$305,ROW($A232)-5,FALSE))</f>
        <v>0</v>
      </c>
      <c r="H232" s="143">
        <f ca="1">IF(H$5&lt;&gt;"",HLOOKUP(H$5,Functionalization!$G$6:$R$305,ROW($A232)-5,FALSE),IFERROR(INDEX(H$269:H$305,MATCH($F232,$B$269:$B$305,0))/VLOOKUP($F232,$B$269:$BB$305,MATCH(LEFT(TRIM(H$6),FIND("~",SUBSTITUTE(H$6,"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232))*HLOOKUP(LEFT(TRIM(H$6),FIND("~",SUBSTITUTE(H$6," ","~",LEN(TRIM(H$6))-LEN(SUBSTITUTE(TRIM(H$6)," ",""))))-1)&amp;" Total",$B$6:$BB$305,ROW($A232)-5,FALSE))</f>
        <v>0</v>
      </c>
      <c r="I232" s="143">
        <f ca="1">IF(I$5&lt;&gt;"",HLOOKUP(I$5,Functionalization!$G$6:$R$305,ROW($A232)-5,FALSE),IFERROR(INDEX(I$269:I$305,MATCH($F232,$B$269:$B$305,0))/VLOOKUP($F232,$B$269:$BB$305,MATCH(LEFT(TRIM(I$6),FIND("~",SUBSTITUTE(I$6,"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232))*HLOOKUP(LEFT(TRIM(I$6),FIND("~",SUBSTITUTE(I$6," ","~",LEN(TRIM(I$6))-LEN(SUBSTITUTE(TRIM(I$6)," ",""))))-1)&amp;" Total",$B$6:$BB$305,ROW($A232)-5,FALSE))</f>
        <v>0</v>
      </c>
      <c r="J232" s="143">
        <f ca="1">IF(J$5&lt;&gt;"",HLOOKUP(J$5,Functionalization!$G$6:$R$305,ROW($A232)-5,FALSE),IFERROR(INDEX(J$269:J$305,MATCH($F232,$B$269:$B$305,0))/VLOOKUP($F232,$B$269:$BB$305,MATCH(LEFT(TRIM(J$6),FIND("~",SUBSTITUTE(J$6,"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232))*HLOOKUP(LEFT(TRIM(J$6),FIND("~",SUBSTITUTE(J$6," ","~",LEN(TRIM(J$6))-LEN(SUBSTITUTE(TRIM(J$6)," ",""))))-1)&amp;" Total",$B$6:$BB$305,ROW($A232)-5,FALSE))</f>
        <v>0</v>
      </c>
      <c r="K232" s="143">
        <f ca="1">IF(K$5&lt;&gt;"",HLOOKUP(K$5,Functionalization!$G$6:$R$305,ROW($A232)-5,FALSE),IFERROR(INDEX(K$269:K$305,MATCH($F232,$B$269:$B$305,0))/VLOOKUP($F232,$B$269:$BB$305,MATCH(LEFT(TRIM(K$6),FIND("~",SUBSTITUTE(K$6,"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232))*HLOOKUP(LEFT(TRIM(K$6),FIND("~",SUBSTITUTE(K$6," ","~",LEN(TRIM(K$6))-LEN(SUBSTITUTE(TRIM(K$6)," ",""))))-1)&amp;" Total",$B$6:$BB$305,ROW($A232)-5,FALSE))</f>
        <v>159.75740972128801</v>
      </c>
      <c r="L232" s="143">
        <f ca="1">IF(L$5&lt;&gt;"",HLOOKUP(L$5,Functionalization!$G$6:$R$305,ROW($A232)-5,FALSE),IFERROR(INDEX(L$269:L$305,MATCH($F232,$B$269:$B$305,0))/VLOOKUP($F232,$B$269:$BB$305,MATCH(LEFT(TRIM(L$6),FIND("~",SUBSTITUTE(L$6,"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232))*HLOOKUP(LEFT(TRIM(L$6),FIND("~",SUBSTITUTE(L$6," ","~",LEN(TRIM(L$6))-LEN(SUBSTITUTE(TRIM(L$6)," ",""))))-1)&amp;" Total",$B$6:$BB$305,ROW($A232)-5,FALSE))</f>
        <v>159.75740972128801</v>
      </c>
      <c r="M232" s="143">
        <f ca="1">IF(M$5&lt;&gt;"",HLOOKUP(M$5,Functionalization!$G$6:$R$305,ROW($A232)-5,FALSE),IFERROR(INDEX(M$269:M$305,MATCH($F232,$B$269:$B$305,0))/VLOOKUP($F232,$B$269:$BB$305,MATCH(LEFT(TRIM(M$6),FIND("~",SUBSTITUTE(M$6,"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232))*HLOOKUP(LEFT(TRIM(M$6),FIND("~",SUBSTITUTE(M$6," ","~",LEN(TRIM(M$6))-LEN(SUBSTITUTE(TRIM(M$6)," ",""))))-1)&amp;" Total",$B$6:$BB$305,ROW($A232)-5,FALSE))</f>
        <v>0</v>
      </c>
      <c r="N232" s="143">
        <f ca="1">IF(N$5&lt;&gt;"",HLOOKUP(N$5,Functionalization!$G$6:$R$305,ROW($A232)-5,FALSE),IFERROR(INDEX(N$269:N$305,MATCH($F232,$B$269:$B$305,0))/VLOOKUP($F232,$B$269:$BB$305,MATCH(LEFT(TRIM(N$6),FIND("~",SUBSTITUTE(N$6,"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232))*HLOOKUP(LEFT(TRIM(N$6),FIND("~",SUBSTITUTE(N$6," ","~",LEN(TRIM(N$6))-LEN(SUBSTITUTE(TRIM(N$6)," ",""))))-1)&amp;" Total",$B$6:$BB$305,ROW($A232)-5,FALSE))</f>
        <v>0</v>
      </c>
      <c r="O232" s="143">
        <f ca="1">IF(O$5&lt;&gt;"",HLOOKUP(O$5,Functionalization!$G$6:$R$305,ROW($A232)-5,FALSE),IFERROR(INDEX(O$269:O$305,MATCH($F232,$B$269:$B$305,0))/VLOOKUP($F232,$B$269:$BB$305,MATCH(LEFT(TRIM(O$6),FIND("~",SUBSTITUTE(O$6,"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232))*HLOOKUP(LEFT(TRIM(O$6),FIND("~",SUBSTITUTE(O$6," ","~",LEN(TRIM(O$6))-LEN(SUBSTITUTE(TRIM(O$6)," ",""))))-1)&amp;" Total",$B$6:$BB$305,ROW($A232)-5,FALSE))</f>
        <v>8469.0371552787128</v>
      </c>
      <c r="P232" s="143">
        <f ca="1">IF(P$5&lt;&gt;"",HLOOKUP(P$5,Functionalization!$G$6:$R$305,ROW($A232)-5,FALSE),IFERROR(INDEX(P$269:P$305,MATCH($F232,$B$269:$B$305,0))/VLOOKUP($F232,$B$269:$BB$305,MATCH(LEFT(TRIM(P$6),FIND("~",SUBSTITUTE(P$6,"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232))*HLOOKUP(LEFT(TRIM(P$6),FIND("~",SUBSTITUTE(P$6," ","~",LEN(TRIM(P$6))-LEN(SUBSTITUTE(TRIM(P$6)," ",""))))-1)&amp;" Total",$B$6:$BB$305,ROW($A232)-5,FALSE))</f>
        <v>5503.8413055955089</v>
      </c>
      <c r="Q232" s="143">
        <f ca="1">IF(Q$5&lt;&gt;"",HLOOKUP(Q$5,Functionalization!$G$6:$R$305,ROW($A232)-5,FALSE),IFERROR(INDEX(Q$269:Q$305,MATCH($F232,$B$269:$B$305,0))/VLOOKUP($F232,$B$269:$BB$305,MATCH(LEFT(TRIM(Q$6),FIND("~",SUBSTITUTE(Q$6,"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232))*HLOOKUP(LEFT(TRIM(Q$6),FIND("~",SUBSTITUTE(Q$6," ","~",LEN(TRIM(Q$6))-LEN(SUBSTITUTE(TRIM(Q$6)," ",""))))-1)&amp;" Total",$B$6:$BB$305,ROW($A232)-5,FALSE))</f>
        <v>0</v>
      </c>
      <c r="R232" s="143">
        <f ca="1">IF(R$5&lt;&gt;"",HLOOKUP(R$5,Functionalization!$G$6:$R$305,ROW($A232)-5,FALSE),IFERROR(INDEX(R$269:R$305,MATCH($F232,$B$269:$B$305,0))/VLOOKUP($F232,$B$269:$BB$305,MATCH(LEFT(TRIM(R$6),FIND("~",SUBSTITUTE(R$6,"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232))*HLOOKUP(LEFT(TRIM(R$6),FIND("~",SUBSTITUTE(R$6," ","~",LEN(TRIM(R$6))-LEN(SUBSTITUTE(TRIM(R$6)," ",""))))-1)&amp;" Total",$B$6:$BB$305,ROW($A232)-5,FALSE))</f>
        <v>2965.1958496832058</v>
      </c>
      <c r="S232" s="143">
        <f ca="1">IF(S$5&lt;&gt;"",HLOOKUP(S$5,Functionalization!$G$6:$R$305,ROW($A232)-5,FALSE),IFERROR(INDEX(S$269:S$305,MATCH($F232,$B$269:$B$305,0))/VLOOKUP($F232,$B$269:$BB$305,MATCH(LEFT(TRIM(S$6),FIND("~",SUBSTITUTE(S$6,"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232))*HLOOKUP(LEFT(TRIM(S$6),FIND("~",SUBSTITUTE(S$6," ","~",LEN(TRIM(S$6))-LEN(SUBSTITUTE(TRIM(S$6)," ",""))))-1)&amp;" Total",$B$6:$BB$305,ROW($A232)-5,FALSE))</f>
        <v>0</v>
      </c>
      <c r="T232" s="143">
        <f ca="1">IF(T$5&lt;&gt;"",HLOOKUP(T$5,Functionalization!$G$6:$R$305,ROW($A232)-5,FALSE),IFERROR(INDEX(T$269:T$305,MATCH($F232,$B$269:$B$305,0))/VLOOKUP($F232,$B$269:$BB$305,MATCH(LEFT(TRIM(T$6),FIND("~",SUBSTITUTE(T$6,"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232))*HLOOKUP(LEFT(TRIM(T$6),FIND("~",SUBSTITUTE(T$6," ","~",LEN(TRIM(T$6))-LEN(SUBSTITUTE(TRIM(T$6)," ",""))))-1)&amp;" Total",$B$6:$BB$305,ROW($A232)-5,FALSE))</f>
        <v>0</v>
      </c>
      <c r="U232" s="143">
        <f ca="1">IF(U$5&lt;&gt;"",HLOOKUP(U$5,Functionalization!$G$6:$R$305,ROW($A232)-5,FALSE),IFERROR(INDEX(U$269:U$305,MATCH($F232,$B$269:$B$305,0))/VLOOKUP($F232,$B$269:$BB$305,MATCH(LEFT(TRIM(U$6),FIND("~",SUBSTITUTE(U$6,"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232))*HLOOKUP(LEFT(TRIM(U$6),FIND("~",SUBSTITUTE(U$6," ","~",LEN(TRIM(U$6))-LEN(SUBSTITUTE(TRIM(U$6)," ",""))))-1)&amp;" Total",$B$6:$BB$305,ROW($A232)-5,FALSE))</f>
        <v>0</v>
      </c>
      <c r="V232" s="143">
        <f ca="1">IF(V$5&lt;&gt;"",HLOOKUP(V$5,Functionalization!$G$6:$R$305,ROW($A232)-5,FALSE),IFERROR(INDEX(V$269:V$305,MATCH($F232,$B$269:$B$305,0))/VLOOKUP($F232,$B$269:$BB$305,MATCH(LEFT(TRIM(V$6),FIND("~",SUBSTITUTE(V$6,"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232))*HLOOKUP(LEFT(TRIM(V$6),FIND("~",SUBSTITUTE(V$6," ","~",LEN(TRIM(V$6))-LEN(SUBSTITUTE(TRIM(V$6)," ",""))))-1)&amp;" Total",$B$6:$BB$305,ROW($A232)-5,FALSE))</f>
        <v>0</v>
      </c>
      <c r="W232" s="143">
        <f ca="1">IF(W$5&lt;&gt;"",HLOOKUP(W$5,Functionalization!$G$6:$R$305,ROW($A232)-5,FALSE),IFERROR(INDEX(W$269:W$305,MATCH($F232,$B$269:$B$305,0))/VLOOKUP($F232,$B$269:$BB$305,MATCH(LEFT(TRIM(W$6),FIND("~",SUBSTITUTE(W$6,"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232))*HLOOKUP(LEFT(TRIM(W$6),FIND("~",SUBSTITUTE(W$6," ","~",LEN(TRIM(W$6))-LEN(SUBSTITUTE(TRIM(W$6)," ",""))))-1)&amp;" Total",$B$6:$BB$305,ROW($A232)-5,FALSE))</f>
        <v>0</v>
      </c>
      <c r="X232" s="143">
        <f ca="1">IF(X$5&lt;&gt;"",HLOOKUP(X$5,Functionalization!$G$6:$R$305,ROW($A232)-5,FALSE),IFERROR(INDEX(X$269:X$305,MATCH($F232,$B$269:$B$305,0))/VLOOKUP($F232,$B$269:$BB$305,MATCH(LEFT(TRIM(X$6),FIND("~",SUBSTITUTE(X$6,"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232))*HLOOKUP(LEFT(TRIM(X$6),FIND("~",SUBSTITUTE(X$6," ","~",LEN(TRIM(X$6))-LEN(SUBSTITUTE(TRIM(X$6)," ",""))))-1)&amp;" Total",$B$6:$BB$305,ROW($A232)-5,FALSE))</f>
        <v>0</v>
      </c>
      <c r="Y232" s="143">
        <f ca="1">IF(Y$5&lt;&gt;"",HLOOKUP(Y$5,Functionalization!$G$6:$R$305,ROW($A232)-5,FALSE),IFERROR(INDEX(Y$269:Y$305,MATCH($F232,$B$269:$B$305,0))/VLOOKUP($F232,$B$269:$BB$305,MATCH(LEFT(TRIM(Y$6),FIND("~",SUBSTITUTE(Y$6,"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232))*HLOOKUP(LEFT(TRIM(Y$6),FIND("~",SUBSTITUTE(Y$6," ","~",LEN(TRIM(Y$6))-LEN(SUBSTITUTE(TRIM(Y$6)," ",""))))-1)&amp;" Total",$B$6:$BB$305,ROW($A232)-5,FALSE))</f>
        <v>0</v>
      </c>
      <c r="Z232" s="143">
        <f ca="1">IF(Z$5&lt;&gt;"",HLOOKUP(Z$5,Functionalization!$G$6:$R$305,ROW($A232)-5,FALSE),IFERROR(INDEX(Z$269:Z$305,MATCH($F232,$B$269:$B$305,0))/VLOOKUP($F232,$B$269:$BB$305,MATCH(LEFT(TRIM(Z$6),FIND("~",SUBSTITUTE(Z$6,"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232))*HLOOKUP(LEFT(TRIM(Z$6),FIND("~",SUBSTITUTE(Z$6," ","~",LEN(TRIM(Z$6))-LEN(SUBSTITUTE(TRIM(Z$6)," ",""))))-1)&amp;" Total",$B$6:$BB$305,ROW($A232)-5,FALSE))</f>
        <v>0</v>
      </c>
      <c r="AA232" s="143">
        <f ca="1">IF(AA$5&lt;&gt;"",HLOOKUP(AA$5,Functionalization!$G$6:$R$305,ROW($A232)-5,FALSE),IFERROR(INDEX(AA$269:AA$305,MATCH($F232,$B$269:$B$305,0))/VLOOKUP($F232,$B$269:$BB$305,MATCH(LEFT(TRIM(AA$6),FIND("~",SUBSTITUTE(AA$6,"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232))*HLOOKUP(LEFT(TRIM(AA$6),FIND("~",SUBSTITUTE(AA$6," ","~",LEN(TRIM(AA$6))-LEN(SUBSTITUTE(TRIM(AA$6)," ",""))))-1)&amp;" Total",$B$6:$BB$305,ROW($A232)-5,FALSE))</f>
        <v>0</v>
      </c>
      <c r="AB232" s="143">
        <f ca="1">IF(AB$5&lt;&gt;"",HLOOKUP(AB$5,Functionalization!$G$6:$R$305,ROW($A232)-5,FALSE),IFERROR(INDEX(AB$269:AB$305,MATCH($F232,$B$269:$B$305,0))/VLOOKUP($F232,$B$269:$BB$305,MATCH(LEFT(TRIM(AB$6),FIND("~",SUBSTITUTE(AB$6,"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232))*HLOOKUP(LEFT(TRIM(AB$6),FIND("~",SUBSTITUTE(AB$6," ","~",LEN(TRIM(AB$6))-LEN(SUBSTITUTE(TRIM(AB$6)," ",""))))-1)&amp;" Total",$B$6:$BB$305,ROW($A232)-5,FALSE))</f>
        <v>0</v>
      </c>
      <c r="AC232" s="143">
        <f ca="1">IF(AC$5&lt;&gt;"",HLOOKUP(AC$5,Functionalization!$G$6:$R$305,ROW($A232)-5,FALSE),IFERROR(INDEX(AC$269:AC$305,MATCH($F232,$B$269:$B$305,0))/VLOOKUP($F232,$B$269:$BB$305,MATCH(LEFT(TRIM(AC$6),FIND("~",SUBSTITUTE(AC$6,"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232))*HLOOKUP(LEFT(TRIM(AC$6),FIND("~",SUBSTITUTE(AC$6," ","~",LEN(TRIM(AC$6))-LEN(SUBSTITUTE(TRIM(AC$6)," ",""))))-1)&amp;" Total",$B$6:$BB$305,ROW($A232)-5,FALSE))</f>
        <v>0</v>
      </c>
      <c r="AD232" s="143">
        <f ca="1">IF(AD$5&lt;&gt;"",HLOOKUP(AD$5,Functionalization!$G$6:$R$305,ROW($A232)-5,FALSE),IFERROR(INDEX(AD$269:AD$305,MATCH($F232,$B$269:$B$305,0))/VLOOKUP($F232,$B$269:$BB$305,MATCH(LEFT(TRIM(AD$6),FIND("~",SUBSTITUTE(AD$6,"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232))*HLOOKUP(LEFT(TRIM(AD$6),FIND("~",SUBSTITUTE(AD$6," ","~",LEN(TRIM(AD$6))-LEN(SUBSTITUTE(TRIM(AD$6)," ",""))))-1)&amp;" Total",$B$6:$BB$305,ROW($A232)-5,FALSE))</f>
        <v>0</v>
      </c>
      <c r="AE232" s="143">
        <f ca="1">IF(AE$5&lt;&gt;"",HLOOKUP(AE$5,Functionalization!$G$6:$R$305,ROW($A232)-5,FALSE),IFERROR(INDEX(AE$269:AE$305,MATCH($F232,$B$269:$B$305,0))/VLOOKUP($F232,$B$269:$BB$305,MATCH(LEFT(TRIM(AE$6),FIND("~",SUBSTITUTE(AE$6,"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232))*HLOOKUP(LEFT(TRIM(AE$6),FIND("~",SUBSTITUTE(AE$6," ","~",LEN(TRIM(AE$6))-LEN(SUBSTITUTE(TRIM(AE$6)," ",""))))-1)&amp;" Total",$B$6:$BB$305,ROW($A232)-5,FALSE))</f>
        <v>0</v>
      </c>
      <c r="AF232" s="143">
        <f ca="1">IF(AF$5&lt;&gt;"",HLOOKUP(AF$5,Functionalization!$G$6:$R$305,ROW($A232)-5,FALSE),IFERROR(INDEX(AF$269:AF$305,MATCH($F232,$B$269:$B$305,0))/VLOOKUP($F232,$B$269:$BB$305,MATCH(LEFT(TRIM(AF$6),FIND("~",SUBSTITUTE(AF$6,"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232))*HLOOKUP(LEFT(TRIM(AF$6),FIND("~",SUBSTITUTE(AF$6," ","~",LEN(TRIM(AF$6))-LEN(SUBSTITUTE(TRIM(AF$6)," ",""))))-1)&amp;" Total",$B$6:$BB$305,ROW($A232)-5,FALSE))</f>
        <v>0</v>
      </c>
      <c r="AG232" s="143">
        <f ca="1">IF(AG$5&lt;&gt;"",HLOOKUP(AG$5,Functionalization!$G$6:$R$305,ROW($A232)-5,FALSE),IFERROR(INDEX(AG$269:AG$305,MATCH($F232,$B$269:$B$305,0))/VLOOKUP($F232,$B$269:$BB$305,MATCH(LEFT(TRIM(AG$6),FIND("~",SUBSTITUTE(AG$6,"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232))*HLOOKUP(LEFT(TRIM(AG$6),FIND("~",SUBSTITUTE(AG$6," ","~",LEN(TRIM(AG$6))-LEN(SUBSTITUTE(TRIM(AG$6)," ",""))))-1)&amp;" Total",$B$6:$BB$305,ROW($A232)-5,FALSE))</f>
        <v>0</v>
      </c>
      <c r="AH232" s="143">
        <f ca="1">IF(AH$5&lt;&gt;"",HLOOKUP(AH$5,Functionalization!$G$6:$R$305,ROW($A232)-5,FALSE),IFERROR(INDEX(AH$269:AH$305,MATCH($F232,$B$269:$B$305,0))/VLOOKUP($F232,$B$269:$BB$305,MATCH(LEFT(TRIM(AH$6),FIND("~",SUBSTITUTE(AH$6,"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232))*HLOOKUP(LEFT(TRIM(AH$6),FIND("~",SUBSTITUTE(AH$6," ","~",LEN(TRIM(AH$6))-LEN(SUBSTITUTE(TRIM(AH$6)," ",""))))-1)&amp;" Total",$B$6:$BB$305,ROW($A232)-5,FALSE))</f>
        <v>0</v>
      </c>
      <c r="AI232" s="143">
        <f ca="1">IF(AI$5&lt;&gt;"",HLOOKUP(AI$5,Functionalization!$G$6:$R$305,ROW($A232)-5,FALSE),IFERROR(INDEX(AI$269:AI$305,MATCH($F232,$B$269:$B$305,0))/VLOOKUP($F232,$B$269:$BB$305,MATCH(LEFT(TRIM(AI$6),FIND("~",SUBSTITUTE(AI$6,"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232))*HLOOKUP(LEFT(TRIM(AI$6),FIND("~",SUBSTITUTE(AI$6," ","~",LEN(TRIM(AI$6))-LEN(SUBSTITUTE(TRIM(AI$6)," ",""))))-1)&amp;" Total",$B$6:$BB$305,ROW($A232)-5,FALSE))</f>
        <v>0</v>
      </c>
      <c r="AJ232" s="143">
        <f ca="1">IF(AJ$5&lt;&gt;"",HLOOKUP(AJ$5,Functionalization!$G$6:$R$305,ROW($A232)-5,FALSE),IFERROR(INDEX(AJ$269:AJ$305,MATCH($F232,$B$269:$B$305,0))/VLOOKUP($F232,$B$269:$BB$305,MATCH(LEFT(TRIM(AJ$6),FIND("~",SUBSTITUTE(AJ$6,"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232))*HLOOKUP(LEFT(TRIM(AJ$6),FIND("~",SUBSTITUTE(AJ$6," ","~",LEN(TRIM(AJ$6))-LEN(SUBSTITUTE(TRIM(AJ$6)," ",""))))-1)&amp;" Total",$B$6:$BB$305,ROW($A232)-5,FALSE))</f>
        <v>0</v>
      </c>
      <c r="AK232" s="143">
        <f ca="1">IF(AK$5&lt;&gt;"",HLOOKUP(AK$5,Functionalization!$G$6:$R$305,ROW($A232)-5,FALSE),IFERROR(INDEX(AK$269:AK$305,MATCH($F232,$B$269:$B$305,0))/VLOOKUP($F232,$B$269:$BB$305,MATCH(LEFT(TRIM(AK$6),FIND("~",SUBSTITUTE(AK$6,"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232))*HLOOKUP(LEFT(TRIM(AK$6),FIND("~",SUBSTITUTE(AK$6," ","~",LEN(TRIM(AK$6))-LEN(SUBSTITUTE(TRIM(AK$6)," ",""))))-1)&amp;" Total",$B$6:$BB$305,ROW($A232)-5,FALSE))</f>
        <v>0</v>
      </c>
      <c r="AL232" s="143">
        <f ca="1">IF(AL$5&lt;&gt;"",HLOOKUP(AL$5,Functionalization!$G$6:$R$305,ROW($A232)-5,FALSE),IFERROR(INDEX(AL$269:AL$305,MATCH($F232,$B$269:$B$305,0))/VLOOKUP($F232,$B$269:$BB$305,MATCH(LEFT(TRIM(AL$6),FIND("~",SUBSTITUTE(AL$6,"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232))*HLOOKUP(LEFT(TRIM(AL$6),FIND("~",SUBSTITUTE(AL$6," ","~",LEN(TRIM(AL$6))-LEN(SUBSTITUTE(TRIM(AL$6)," ",""))))-1)&amp;" Total",$B$6:$BB$305,ROW($A232)-5,FALSE))</f>
        <v>0</v>
      </c>
      <c r="AM232" s="143">
        <f ca="1">IF(AM$5&lt;&gt;"",HLOOKUP(AM$5,Functionalization!$G$6:$R$305,ROW($A232)-5,FALSE),IFERROR(INDEX(AM$269:AM$305,MATCH($F232,$B$269:$B$305,0))/VLOOKUP($F232,$B$269:$BB$305,MATCH(LEFT(TRIM(AM$6),FIND("~",SUBSTITUTE(AM$6,"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232))*HLOOKUP(LEFT(TRIM(AM$6),FIND("~",SUBSTITUTE(AM$6," ","~",LEN(TRIM(AM$6))-LEN(SUBSTITUTE(TRIM(AM$6)," ",""))))-1)&amp;" Total",$B$6:$BB$305,ROW($A232)-5,FALSE))</f>
        <v>0</v>
      </c>
      <c r="AN232" s="143">
        <f ca="1">IF(AN$5&lt;&gt;"",HLOOKUP(AN$5,Functionalization!$G$6:$R$305,ROW($A232)-5,FALSE),IFERROR(INDEX(AN$269:AN$305,MATCH($F232,$B$269:$B$305,0))/VLOOKUP($F232,$B$269:$BB$305,MATCH(LEFT(TRIM(AN$6),FIND("~",SUBSTITUTE(AN$6,"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232))*HLOOKUP(LEFT(TRIM(AN$6),FIND("~",SUBSTITUTE(AN$6," ","~",LEN(TRIM(AN$6))-LEN(SUBSTITUTE(TRIM(AN$6)," ",""))))-1)&amp;" Total",$B$6:$BB$305,ROW($A232)-5,FALSE))</f>
        <v>0</v>
      </c>
      <c r="AO232" s="143">
        <f ca="1">IF(AO$5&lt;&gt;"",HLOOKUP(AO$5,Functionalization!$G$6:$R$305,ROW($A232)-5,FALSE),IFERROR(INDEX(AO$269:AO$305,MATCH($F232,$B$269:$B$305,0))/VLOOKUP($F232,$B$269:$BB$305,MATCH(LEFT(TRIM(AO$6),FIND("~",SUBSTITUTE(AO$6,"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232))*HLOOKUP(LEFT(TRIM(AO$6),FIND("~",SUBSTITUTE(AO$6," ","~",LEN(TRIM(AO$6))-LEN(SUBSTITUTE(TRIM(AO$6)," ",""))))-1)&amp;" Total",$B$6:$BB$305,ROW($A232)-5,FALSE))</f>
        <v>0</v>
      </c>
      <c r="AP232" s="143">
        <f ca="1">IF(AP$5&lt;&gt;"",HLOOKUP(AP$5,Functionalization!$G$6:$R$305,ROW($A232)-5,FALSE),IFERROR(INDEX(AP$269:AP$305,MATCH($F232,$B$269:$B$305,0))/VLOOKUP($F232,$B$269:$BB$305,MATCH(LEFT(TRIM(AP$6),FIND("~",SUBSTITUTE(AP$6,"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232))*HLOOKUP(LEFT(TRIM(AP$6),FIND("~",SUBSTITUTE(AP$6," ","~",LEN(TRIM(AP$6))-LEN(SUBSTITUTE(TRIM(AP$6)," ",""))))-1)&amp;" Total",$B$6:$BB$305,ROW($A232)-5,FALSE))</f>
        <v>0</v>
      </c>
      <c r="AQ232" s="143">
        <f ca="1">IF(AQ$5&lt;&gt;"",HLOOKUP(AQ$5,Functionalization!$G$6:$R$305,ROW($A232)-5,FALSE),IFERROR(INDEX(AQ$269:AQ$305,MATCH($F232,$B$269:$B$305,0))/VLOOKUP($F232,$B$269:$BB$305,MATCH(LEFT(TRIM(AQ$6),FIND("~",SUBSTITUTE(AQ$6,"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232))*HLOOKUP(LEFT(TRIM(AQ$6),FIND("~",SUBSTITUTE(AQ$6," ","~",LEN(TRIM(AQ$6))-LEN(SUBSTITUTE(TRIM(AQ$6)," ",""))))-1)&amp;" Total",$B$6:$BB$305,ROW($A232)-5,FALSE))</f>
        <v>0</v>
      </c>
      <c r="AR232" s="143">
        <f ca="1">IF(AR$5&lt;&gt;"",HLOOKUP(AR$5,Functionalization!$G$6:$R$305,ROW($A232)-5,FALSE),IFERROR(INDEX(AR$269:AR$305,MATCH($F232,$B$269:$B$305,0))/VLOOKUP($F232,$B$269:$BB$305,MATCH(LEFT(TRIM(AR$6),FIND("~",SUBSTITUTE(AR$6,"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232))*HLOOKUP(LEFT(TRIM(AR$6),FIND("~",SUBSTITUTE(AR$6," ","~",LEN(TRIM(AR$6))-LEN(SUBSTITUTE(TRIM(AR$6)," ",""))))-1)&amp;" Total",$B$6:$BB$305,ROW($A232)-5,FALSE))</f>
        <v>0</v>
      </c>
      <c r="AS232" s="143">
        <f ca="1">IF(AS$5&lt;&gt;"",HLOOKUP(AS$5,Functionalization!$G$6:$R$305,ROW($A232)-5,FALSE),IFERROR(INDEX(AS$269:AS$305,MATCH($F232,$B$269:$B$305,0))/VLOOKUP($F232,$B$269:$BB$305,MATCH(LEFT(TRIM(AS$6),FIND("~",SUBSTITUTE(AS$6,"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232))*HLOOKUP(LEFT(TRIM(AS$6),FIND("~",SUBSTITUTE(AS$6," ","~",LEN(TRIM(AS$6))-LEN(SUBSTITUTE(TRIM(AS$6)," ",""))))-1)&amp;" Total",$B$6:$BB$305,ROW($A232)-5,FALSE))</f>
        <v>0</v>
      </c>
      <c r="AT232" s="143">
        <f ca="1">IF(AT$5&lt;&gt;"",HLOOKUP(AT$5,Functionalization!$G$6:$R$305,ROW($A232)-5,FALSE),IFERROR(INDEX(AT$269:AT$305,MATCH($F232,$B$269:$B$305,0))/VLOOKUP($F232,$B$269:$BB$305,MATCH(LEFT(TRIM(AT$6),FIND("~",SUBSTITUTE(AT$6,"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232))*HLOOKUP(LEFT(TRIM(AT$6),FIND("~",SUBSTITUTE(AT$6," ","~",LEN(TRIM(AT$6))-LEN(SUBSTITUTE(TRIM(AT$6)," ",""))))-1)&amp;" Total",$B$6:$BB$305,ROW($A232)-5,FALSE))</f>
        <v>0</v>
      </c>
      <c r="AU232" s="143">
        <f ca="1">IF(AU$5&lt;&gt;"",HLOOKUP(AU$5,Functionalization!$G$6:$R$305,ROW($A232)-5,FALSE),IFERROR(INDEX(AU$269:AU$305,MATCH($F232,$B$269:$B$305,0))/VLOOKUP($F232,$B$269:$BB$305,MATCH(LEFT(TRIM(AU$6),FIND("~",SUBSTITUTE(AU$6,"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232))*HLOOKUP(LEFT(TRIM(AU$6),FIND("~",SUBSTITUTE(AU$6," ","~",LEN(TRIM(AU$6))-LEN(SUBSTITUTE(TRIM(AU$6)," ",""))))-1)&amp;" Total",$B$6:$BB$305,ROW($A232)-5,FALSE))</f>
        <v>0</v>
      </c>
      <c r="AV232" s="143">
        <f ca="1">IF(AV$5&lt;&gt;"",HLOOKUP(AV$5,Functionalization!$G$6:$R$305,ROW($A232)-5,FALSE),IFERROR(INDEX(AV$269:AV$305,MATCH($F232,$B$269:$B$305,0))/VLOOKUP($F232,$B$269:$BB$305,MATCH(LEFT(TRIM(AV$6),FIND("~",SUBSTITUTE(AV$6,"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232))*HLOOKUP(LEFT(TRIM(AV$6),FIND("~",SUBSTITUTE(AV$6," ","~",LEN(TRIM(AV$6))-LEN(SUBSTITUTE(TRIM(AV$6)," ",""))))-1)&amp;" Total",$B$6:$BB$305,ROW($A232)-5,FALSE))</f>
        <v>0</v>
      </c>
      <c r="AW232" s="143">
        <f ca="1">IF(AW$5&lt;&gt;"",HLOOKUP(AW$5,Functionalization!$G$6:$R$305,ROW($A232)-5,FALSE),IFERROR(INDEX(AW$269:AW$305,MATCH($F232,$B$269:$B$305,0))/VLOOKUP($F232,$B$269:$BB$305,MATCH(LEFT(TRIM(AW$6),FIND("~",SUBSTITUTE(AW$6,"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232))*HLOOKUP(LEFT(TRIM(AW$6),FIND("~",SUBSTITUTE(AW$6," ","~",LEN(TRIM(AW$6))-LEN(SUBSTITUTE(TRIM(AW$6)," ",""))))-1)&amp;" Total",$B$6:$BB$305,ROW($A232)-5,FALSE))</f>
        <v>0</v>
      </c>
      <c r="AX232" s="143">
        <f ca="1">IF(AX$5&lt;&gt;"",HLOOKUP(AX$5,Functionalization!$G$6:$R$305,ROW($A232)-5,FALSE),IFERROR(INDEX(AX$269:AX$305,MATCH($F232,$B$269:$B$305,0))/VLOOKUP($F232,$B$269:$BB$305,MATCH(LEFT(TRIM(AX$6),FIND("~",SUBSTITUTE(AX$6,"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232))*HLOOKUP(LEFT(TRIM(AX$6),FIND("~",SUBSTITUTE(AX$6," ","~",LEN(TRIM(AX$6))-LEN(SUBSTITUTE(TRIM(AX$6)," ",""))))-1)&amp;" Total",$B$6:$BB$305,ROW($A232)-5,FALSE))</f>
        <v>0</v>
      </c>
      <c r="AY232" s="143">
        <f ca="1">IF(AY$5&lt;&gt;"",HLOOKUP(AY$5,Functionalization!$G$6:$R$305,ROW($A232)-5,FALSE),IFERROR(INDEX(AY$269:AY$305,MATCH($F232,$B$269:$B$305,0))/VLOOKUP($F232,$B$269:$BB$305,MATCH(LEFT(TRIM(AY$6),FIND("~",SUBSTITUTE(AY$6,"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232))*HLOOKUP(LEFT(TRIM(AY$6),FIND("~",SUBSTITUTE(AY$6," ","~",LEN(TRIM(AY$6))-LEN(SUBSTITUTE(TRIM(AY$6)," ",""))))-1)&amp;" Total",$B$6:$BB$305,ROW($A232)-5,FALSE))</f>
        <v>0</v>
      </c>
      <c r="AZ232" s="143">
        <f ca="1">IF(AZ$5&lt;&gt;"",HLOOKUP(AZ$5,Functionalization!$G$6:$R$305,ROW($A232)-5,FALSE),IFERROR(INDEX(AZ$269:AZ$305,MATCH($F232,$B$269:$B$305,0))/VLOOKUP($F232,$B$269:$BB$305,MATCH(LEFT(TRIM(AZ$6),FIND("~",SUBSTITUTE(AZ$6,"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232))*HLOOKUP(LEFT(TRIM(AZ$6),FIND("~",SUBSTITUTE(AZ$6," ","~",LEN(TRIM(AZ$6))-LEN(SUBSTITUTE(TRIM(AZ$6)," ",""))))-1)&amp;" Total",$B$6:$BB$305,ROW($A232)-5,FALSE))</f>
        <v>0</v>
      </c>
      <c r="BA232" s="143">
        <f ca="1">IF(BA$5&lt;&gt;"",HLOOKUP(BA$5,Functionalization!$G$6:$R$305,ROW($A232)-5,FALSE),IFERROR(INDEX(BA$269:BA$305,MATCH($F232,$B$269:$B$305,0))/VLOOKUP($F232,$B$269:$BB$305,MATCH(LEFT(TRIM(BA$6),FIND("~",SUBSTITUTE(BA$6,"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232))*HLOOKUP(LEFT(TRIM(BA$6),FIND("~",SUBSTITUTE(BA$6," ","~",LEN(TRIM(BA$6))-LEN(SUBSTITUTE(TRIM(BA$6)," ",""))))-1)&amp;" Total",$B$6:$BB$305,ROW($A232)-5,FALSE))</f>
        <v>0</v>
      </c>
      <c r="BB232" s="143">
        <f ca="1">IF(BB$5&lt;&gt;"",HLOOKUP(BB$5,Functionalization!$G$6:$R$305,ROW($A232)-5,FALSE),IFERROR(INDEX(BB$269:BB$305,MATCH($F232,$B$269:$B$305,0))/VLOOKUP($F232,$B$269:$BB$305,MATCH(LEFT(TRIM(BB$6),FIND("~",SUBSTITUTE(BB$6,"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232))*HLOOKUP(LEFT(TRIM(BB$6),FIND("~",SUBSTITUTE(BB$6," ","~",LEN(TRIM(BB$6))-LEN(SUBSTITUTE(TRIM(BB$6)," ",""))))-1)&amp;" Total",$B$6:$BB$305,ROW($A232)-5,FALSE))</f>
        <v>0</v>
      </c>
      <c r="BD232" s="79">
        <f ca="1">IFERROR(IF(SUMIF($G$6:$BB$6,BD$6&amp;" Total",$G232:$BB232)-(SUMIF($G$6:$BB$6,BD$6&amp;" "&amp;'Input-Func_Class'!$D$22,$G232:$BB232)+IFERROR(SUMIF($G$6:$BB$6,BD$6&amp;" "&amp;'Input-Func_Class'!$E$22,$G232:$BB232),SUMIF($G$6:$BB$6,BD$6&amp;" "&amp;'Input-Func_Class'!$B$24,$G232:$BB232))+SUMIF($G$6:$BB$6,BD$6&amp;" "&amp;'Input-Func_Class'!$F$22,$G232:$BB232))&lt;Check_Limit,0,1),1)</f>
        <v>0</v>
      </c>
      <c r="BE232" s="79">
        <f ca="1">IFERROR(IF(SUMIF($G$6:$BB$6,BE$6&amp;" Total",$G232:$BB232)-(SUMIF($G$6:$BB$6,BE$6&amp;" "&amp;'Input-Func_Class'!$D$22,$G232:$BB232)+IFERROR(SUMIF($G$6:$BB$6,BE$6&amp;" "&amp;'Input-Func_Class'!$E$22,$G232:$BB232),SUMIF($G$6:$BB$6,BE$6&amp;" "&amp;'Input-Func_Class'!$B$24,$G232:$BB232))+SUMIF($G$6:$BB$6,BE$6&amp;" "&amp;'Input-Func_Class'!$F$22,$G232:$BB232))&lt;Check_Limit,0,1),1)</f>
        <v>0</v>
      </c>
      <c r="BF232" s="79">
        <f ca="1">IFERROR(IF(SUMIF($G$6:$BB$6,BF$6&amp;" Total",$G232:$BB232)-(SUMIF($G$6:$BB$6,BF$6&amp;" "&amp;'Input-Func_Class'!$D$22,$G232:$BB232)+IFERROR(SUMIF($G$6:$BB$6,BF$6&amp;" "&amp;'Input-Func_Class'!$E$22,$G232:$BB232),SUMIF($G$6:$BB$6,BF$6&amp;" "&amp;'Input-Func_Class'!$B$24,$G232:$BB232))+SUMIF($G$6:$BB$6,BF$6&amp;" "&amp;'Input-Func_Class'!$F$22,$G232:$BB232))&lt;Check_Limit,0,1),1)</f>
        <v>0</v>
      </c>
      <c r="BG232" s="79">
        <f ca="1">IFERROR(IF(SUMIF($G$6:$BB$6,BG$6&amp;" Total",$G232:$BB232)-(SUMIF($G$6:$BB$6,BG$6&amp;" "&amp;'Input-Func_Class'!$D$22,$G232:$BB232)+IFERROR(SUMIF($G$6:$BB$6,BG$6&amp;" "&amp;'Input-Func_Class'!$E$22,$G232:$BB232),SUMIF($G$6:$BB$6,BG$6&amp;" "&amp;'Input-Func_Class'!$B$24,$G232:$BB232))+SUMIF($G$6:$BB$6,BG$6&amp;" "&amp;'Input-Func_Class'!$F$22,$G232:$BB232))&lt;Check_Limit,0,1),1)</f>
        <v>0</v>
      </c>
      <c r="BH232" s="79">
        <f ca="1">IFERROR(IF(SUMIF($G$6:$BB$6,BH$6&amp;" Total",$G232:$BB232)-(SUMIF($G$6:$BB$6,BH$6&amp;" "&amp;'Input-Func_Class'!$D$22,$G232:$BB232)+IFERROR(SUMIF($G$6:$BB$6,BH$6&amp;" "&amp;'Input-Func_Class'!$E$22,$G232:$BB232),SUMIF($G$6:$BB$6,BH$6&amp;" "&amp;'Input-Func_Class'!$B$24,$G232:$BB232))+SUMIF($G$6:$BB$6,BH$6&amp;" "&amp;'Input-Func_Class'!$F$22,$G232:$BB232))&lt;Check_Limit,0,1),1)</f>
        <v>0</v>
      </c>
      <c r="BI232" s="79">
        <f ca="1">IFERROR(IF(SUMIF($G$6:$BB$6,BI$6&amp;" Total",$G232:$BB232)-(SUMIF($G$6:$BB$6,BI$6&amp;" "&amp;'Input-Func_Class'!$D$22,$G232:$BB232)+IFERROR(SUMIF($G$6:$BB$6,BI$6&amp;" "&amp;'Input-Func_Class'!$E$22,$G232:$BB232),SUMIF($G$6:$BB$6,BI$6&amp;" "&amp;'Input-Func_Class'!$B$24,$G232:$BB232))+SUMIF($G$6:$BB$6,BI$6&amp;" "&amp;'Input-Func_Class'!$F$22,$G232:$BB232))&lt;Check_Limit,0,1),1)</f>
        <v>0</v>
      </c>
      <c r="BJ232" s="79">
        <f ca="1">IFERROR(IF(SUMIF($G$6:$BB$6,BJ$6&amp;" Total",$G232:$BB232)-(SUMIF($G$6:$BB$6,BJ$6&amp;" "&amp;'Input-Func_Class'!$D$22,$G232:$BB232)+IFERROR(SUMIF($G$6:$BB$6,BJ$6&amp;" "&amp;'Input-Func_Class'!$E$22,$G232:$BB232),SUMIF($G$6:$BB$6,BJ$6&amp;" "&amp;'Input-Func_Class'!$B$24,$G232:$BB232))+SUMIF($G$6:$BB$6,BJ$6&amp;" "&amp;'Input-Func_Class'!$F$22,$G232:$BB232))&lt;Check_Limit,0,1),1)</f>
        <v>0</v>
      </c>
      <c r="BK232" s="79">
        <f ca="1">IFERROR(IF(SUMIF($G$6:$BB$6,BK$6&amp;" Total",$G232:$BB232)-(SUMIF($G$6:$BB$6,BK$6&amp;" "&amp;'Input-Func_Class'!$D$22,$G232:$BB232)+IFERROR(SUMIF($G$6:$BB$6,BK$6&amp;" "&amp;'Input-Func_Class'!$E$22,$G232:$BB232),SUMIF($G$6:$BB$6,BK$6&amp;" "&amp;'Input-Func_Class'!$B$24,$G232:$BB232))+SUMIF($G$6:$BB$6,BK$6&amp;" "&amp;'Input-Func_Class'!$F$22,$G232:$BB232))&lt;Check_Limit,0,1),1)</f>
        <v>0</v>
      </c>
      <c r="BL232" s="79">
        <f ca="1">IFERROR(IF(SUMIF($G$6:$BB$6,BL$6&amp;" Total",$G232:$BB232)-(SUMIF($G$6:$BB$6,BL$6&amp;" "&amp;'Input-Func_Class'!$D$22,$G232:$BB232)+IFERROR(SUMIF($G$6:$BB$6,BL$6&amp;" "&amp;'Input-Func_Class'!$E$22,$G232:$BB232),SUMIF($G$6:$BB$6,BL$6&amp;" "&amp;'Input-Func_Class'!$B$24,$G232:$BB232))+SUMIF($G$6:$BB$6,BL$6&amp;" "&amp;'Input-Func_Class'!$F$22,$G232:$BB232))&lt;Check_Limit,0,1),1)</f>
        <v>0</v>
      </c>
      <c r="BM232" s="79">
        <f ca="1">IFERROR(IF(SUMIF($G$6:$BB$6,BM$6&amp;" Total",$G232:$BB232)-(SUMIF($G$6:$BB$6,BM$6&amp;" "&amp;'Input-Func_Class'!$D$22,$G232:$BB232)+IFERROR(SUMIF($G$6:$BB$6,BM$6&amp;" "&amp;'Input-Func_Class'!$E$22,$G232:$BB232),SUMIF($G$6:$BB$6,BM$6&amp;" "&amp;'Input-Func_Class'!$B$24,$G232:$BB232))+SUMIF($G$6:$BB$6,BM$6&amp;" "&amp;'Input-Func_Class'!$F$22,$G232:$BB232))&lt;Check_Limit,0,1),1)</f>
        <v>0</v>
      </c>
      <c r="BN232" s="79">
        <f ca="1">IFERROR(IF(SUMIF($G$6:$BB$6,BN$6&amp;" Total",$G232:$BB232)-(SUMIF($G$6:$BB$6,BN$6&amp;" "&amp;'Input-Func_Class'!$D$22,$G232:$BB232)+IFERROR(SUMIF($G$6:$BB$6,BN$6&amp;" "&amp;'Input-Func_Class'!$E$22,$G232:$BB232),SUMIF($G$6:$BB$6,BN$6&amp;" "&amp;'Input-Func_Class'!$B$24,$G232:$BB232))+SUMIF($G$6:$BB$6,BN$6&amp;" "&amp;'Input-Func_Class'!$F$22,$G232:$BB232))&lt;Check_Limit,0,1),1)</f>
        <v>0</v>
      </c>
      <c r="BO232" s="79">
        <f ca="1">IFERROR(IF(SUMIF($G$6:$BB$6,BO$6&amp;" Total",$G232:$BB232)-(SUMIF($G$6:$BB$6,BO$6&amp;" "&amp;'Input-Func_Class'!$D$22,$G232:$BB232)+IFERROR(SUMIF($G$6:$BB$6,BO$6&amp;" "&amp;'Input-Func_Class'!$E$22,$G232:$BB232),SUMIF($G$6:$BB$6,BO$6&amp;" "&amp;'Input-Func_Class'!$B$24,$G232:$BB232))+SUMIF($G$6:$BB$6,BO$6&amp;" "&amp;'Input-Func_Class'!$F$22,$G232:$BB232))&lt;Check_Limit,0,1),1)</f>
        <v>0</v>
      </c>
    </row>
    <row r="233" spans="1:67" outlineLevel="1">
      <c r="A233" s="113">
        <f>IF(ISBLANK('Input-Accounts'!A233),"",'Input-Accounts'!A233)</f>
        <v>201</v>
      </c>
      <c r="B233" s="17" t="str">
        <f>IF(ISBLANK('Input-Accounts'!B233),"",'Input-Accounts'!B233)</f>
        <v>Power Operated Equipment</v>
      </c>
      <c r="C233" s="113">
        <f>IF(ISBLANK('Input-Accounts'!C233),"",'Input-Accounts'!C233)</f>
        <v>396</v>
      </c>
      <c r="D233" s="143">
        <f>Functionalization!$D233</f>
        <v>0</v>
      </c>
      <c r="E233" s="143">
        <f t="shared" si="52"/>
        <v>0</v>
      </c>
      <c r="F233" s="89" t="str">
        <f>IF($D233=0,"-",IF('Input-Accounts'!$E233&lt;&gt;0,'Input-Accounts'!$E233,'Input-Accounts'!$G233))</f>
        <v>-</v>
      </c>
      <c r="G233" s="143">
        <f ca="1">IF(G$5&lt;&gt;"",HLOOKUP(G$5,Functionalization!$G$6:$R$305,ROW($A233)-5,FALSE),IFERROR(INDEX(G$269:G$305,MATCH($F233,$B$269:$B$305,0))/VLOOKUP($F233,$B$269:$BB$305,MATCH(LEFT(TRIM(G$6),FIND("~",SUBSTITUTE(G$6,"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233))*HLOOKUP(LEFT(TRIM(G$6),FIND("~",SUBSTITUTE(G$6," ","~",LEN(TRIM(G$6))-LEN(SUBSTITUTE(TRIM(G$6)," ",""))))-1)&amp;" Total",$B$6:$BB$305,ROW($A233)-5,FALSE))</f>
        <v>0</v>
      </c>
      <c r="H233" s="143">
        <f ca="1">IF(H$5&lt;&gt;"",HLOOKUP(H$5,Functionalization!$G$6:$R$305,ROW($A233)-5,FALSE),IFERROR(INDEX(H$269:H$305,MATCH($F233,$B$269:$B$305,0))/VLOOKUP($F233,$B$269:$BB$305,MATCH(LEFT(TRIM(H$6),FIND("~",SUBSTITUTE(H$6,"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233))*HLOOKUP(LEFT(TRIM(H$6),FIND("~",SUBSTITUTE(H$6," ","~",LEN(TRIM(H$6))-LEN(SUBSTITUTE(TRIM(H$6)," ",""))))-1)&amp;" Total",$B$6:$BB$305,ROW($A233)-5,FALSE))</f>
        <v>0</v>
      </c>
      <c r="I233" s="143">
        <f ca="1">IF(I$5&lt;&gt;"",HLOOKUP(I$5,Functionalization!$G$6:$R$305,ROW($A233)-5,FALSE),IFERROR(INDEX(I$269:I$305,MATCH($F233,$B$269:$B$305,0))/VLOOKUP($F233,$B$269:$BB$305,MATCH(LEFT(TRIM(I$6),FIND("~",SUBSTITUTE(I$6,"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233))*HLOOKUP(LEFT(TRIM(I$6),FIND("~",SUBSTITUTE(I$6," ","~",LEN(TRIM(I$6))-LEN(SUBSTITUTE(TRIM(I$6)," ",""))))-1)&amp;" Total",$B$6:$BB$305,ROW($A233)-5,FALSE))</f>
        <v>0</v>
      </c>
      <c r="J233" s="143">
        <f ca="1">IF(J$5&lt;&gt;"",HLOOKUP(J$5,Functionalization!$G$6:$R$305,ROW($A233)-5,FALSE),IFERROR(INDEX(J$269:J$305,MATCH($F233,$B$269:$B$305,0))/VLOOKUP($F233,$B$269:$BB$305,MATCH(LEFT(TRIM(J$6),FIND("~",SUBSTITUTE(J$6,"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233))*HLOOKUP(LEFT(TRIM(J$6),FIND("~",SUBSTITUTE(J$6," ","~",LEN(TRIM(J$6))-LEN(SUBSTITUTE(TRIM(J$6)," ",""))))-1)&amp;" Total",$B$6:$BB$305,ROW($A233)-5,FALSE))</f>
        <v>0</v>
      </c>
      <c r="K233" s="143">
        <f ca="1">IF(K$5&lt;&gt;"",HLOOKUP(K$5,Functionalization!$G$6:$R$305,ROW($A233)-5,FALSE),IFERROR(INDEX(K$269:K$305,MATCH($F233,$B$269:$B$305,0))/VLOOKUP($F233,$B$269:$BB$305,MATCH(LEFT(TRIM(K$6),FIND("~",SUBSTITUTE(K$6,"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233))*HLOOKUP(LEFT(TRIM(K$6),FIND("~",SUBSTITUTE(K$6," ","~",LEN(TRIM(K$6))-LEN(SUBSTITUTE(TRIM(K$6)," ",""))))-1)&amp;" Total",$B$6:$BB$305,ROW($A233)-5,FALSE))</f>
        <v>0</v>
      </c>
      <c r="L233" s="143">
        <f ca="1">IF(L$5&lt;&gt;"",HLOOKUP(L$5,Functionalization!$G$6:$R$305,ROW($A233)-5,FALSE),IFERROR(INDEX(L$269:L$305,MATCH($F233,$B$269:$B$305,0))/VLOOKUP($F233,$B$269:$BB$305,MATCH(LEFT(TRIM(L$6),FIND("~",SUBSTITUTE(L$6,"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233))*HLOOKUP(LEFT(TRIM(L$6),FIND("~",SUBSTITUTE(L$6," ","~",LEN(TRIM(L$6))-LEN(SUBSTITUTE(TRIM(L$6)," ",""))))-1)&amp;" Total",$B$6:$BB$305,ROW($A233)-5,FALSE))</f>
        <v>0</v>
      </c>
      <c r="M233" s="143">
        <f ca="1">IF(M$5&lt;&gt;"",HLOOKUP(M$5,Functionalization!$G$6:$R$305,ROW($A233)-5,FALSE),IFERROR(INDEX(M$269:M$305,MATCH($F233,$B$269:$B$305,0))/VLOOKUP($F233,$B$269:$BB$305,MATCH(LEFT(TRIM(M$6),FIND("~",SUBSTITUTE(M$6,"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233))*HLOOKUP(LEFT(TRIM(M$6),FIND("~",SUBSTITUTE(M$6," ","~",LEN(TRIM(M$6))-LEN(SUBSTITUTE(TRIM(M$6)," ",""))))-1)&amp;" Total",$B$6:$BB$305,ROW($A233)-5,FALSE))</f>
        <v>0</v>
      </c>
      <c r="N233" s="143">
        <f ca="1">IF(N$5&lt;&gt;"",HLOOKUP(N$5,Functionalization!$G$6:$R$305,ROW($A233)-5,FALSE),IFERROR(INDEX(N$269:N$305,MATCH($F233,$B$269:$B$305,0))/VLOOKUP($F233,$B$269:$BB$305,MATCH(LEFT(TRIM(N$6),FIND("~",SUBSTITUTE(N$6,"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233))*HLOOKUP(LEFT(TRIM(N$6),FIND("~",SUBSTITUTE(N$6," ","~",LEN(TRIM(N$6))-LEN(SUBSTITUTE(TRIM(N$6)," ",""))))-1)&amp;" Total",$B$6:$BB$305,ROW($A233)-5,FALSE))</f>
        <v>0</v>
      </c>
      <c r="O233" s="143">
        <f ca="1">IF(O$5&lt;&gt;"",HLOOKUP(O$5,Functionalization!$G$6:$R$305,ROW($A233)-5,FALSE),IFERROR(INDEX(O$269:O$305,MATCH($F233,$B$269:$B$305,0))/VLOOKUP($F233,$B$269:$BB$305,MATCH(LEFT(TRIM(O$6),FIND("~",SUBSTITUTE(O$6,"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233))*HLOOKUP(LEFT(TRIM(O$6),FIND("~",SUBSTITUTE(O$6," ","~",LEN(TRIM(O$6))-LEN(SUBSTITUTE(TRIM(O$6)," ",""))))-1)&amp;" Total",$B$6:$BB$305,ROW($A233)-5,FALSE))</f>
        <v>0</v>
      </c>
      <c r="P233" s="143">
        <f ca="1">IF(P$5&lt;&gt;"",HLOOKUP(P$5,Functionalization!$G$6:$R$305,ROW($A233)-5,FALSE),IFERROR(INDEX(P$269:P$305,MATCH($F233,$B$269:$B$305,0))/VLOOKUP($F233,$B$269:$BB$305,MATCH(LEFT(TRIM(P$6),FIND("~",SUBSTITUTE(P$6,"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233))*HLOOKUP(LEFT(TRIM(P$6),FIND("~",SUBSTITUTE(P$6," ","~",LEN(TRIM(P$6))-LEN(SUBSTITUTE(TRIM(P$6)," ",""))))-1)&amp;" Total",$B$6:$BB$305,ROW($A233)-5,FALSE))</f>
        <v>0</v>
      </c>
      <c r="Q233" s="143">
        <f ca="1">IF(Q$5&lt;&gt;"",HLOOKUP(Q$5,Functionalization!$G$6:$R$305,ROW($A233)-5,FALSE),IFERROR(INDEX(Q$269:Q$305,MATCH($F233,$B$269:$B$305,0))/VLOOKUP($F233,$B$269:$BB$305,MATCH(LEFT(TRIM(Q$6),FIND("~",SUBSTITUTE(Q$6,"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233))*HLOOKUP(LEFT(TRIM(Q$6),FIND("~",SUBSTITUTE(Q$6," ","~",LEN(TRIM(Q$6))-LEN(SUBSTITUTE(TRIM(Q$6)," ",""))))-1)&amp;" Total",$B$6:$BB$305,ROW($A233)-5,FALSE))</f>
        <v>0</v>
      </c>
      <c r="R233" s="143">
        <f ca="1">IF(R$5&lt;&gt;"",HLOOKUP(R$5,Functionalization!$G$6:$R$305,ROW($A233)-5,FALSE),IFERROR(INDEX(R$269:R$305,MATCH($F233,$B$269:$B$305,0))/VLOOKUP($F233,$B$269:$BB$305,MATCH(LEFT(TRIM(R$6),FIND("~",SUBSTITUTE(R$6,"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233))*HLOOKUP(LEFT(TRIM(R$6),FIND("~",SUBSTITUTE(R$6," ","~",LEN(TRIM(R$6))-LEN(SUBSTITUTE(TRIM(R$6)," ",""))))-1)&amp;" Total",$B$6:$BB$305,ROW($A233)-5,FALSE))</f>
        <v>0</v>
      </c>
      <c r="S233" s="143">
        <f ca="1">IF(S$5&lt;&gt;"",HLOOKUP(S$5,Functionalization!$G$6:$R$305,ROW($A233)-5,FALSE),IFERROR(INDEX(S$269:S$305,MATCH($F233,$B$269:$B$305,0))/VLOOKUP($F233,$B$269:$BB$305,MATCH(LEFT(TRIM(S$6),FIND("~",SUBSTITUTE(S$6,"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233))*HLOOKUP(LEFT(TRIM(S$6),FIND("~",SUBSTITUTE(S$6," ","~",LEN(TRIM(S$6))-LEN(SUBSTITUTE(TRIM(S$6)," ",""))))-1)&amp;" Total",$B$6:$BB$305,ROW($A233)-5,FALSE))</f>
        <v>0</v>
      </c>
      <c r="T233" s="143">
        <f ca="1">IF(T$5&lt;&gt;"",HLOOKUP(T$5,Functionalization!$G$6:$R$305,ROW($A233)-5,FALSE),IFERROR(INDEX(T$269:T$305,MATCH($F233,$B$269:$B$305,0))/VLOOKUP($F233,$B$269:$BB$305,MATCH(LEFT(TRIM(T$6),FIND("~",SUBSTITUTE(T$6,"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233))*HLOOKUP(LEFT(TRIM(T$6),FIND("~",SUBSTITUTE(T$6," ","~",LEN(TRIM(T$6))-LEN(SUBSTITUTE(TRIM(T$6)," ",""))))-1)&amp;" Total",$B$6:$BB$305,ROW($A233)-5,FALSE))</f>
        <v>0</v>
      </c>
      <c r="U233" s="143">
        <f ca="1">IF(U$5&lt;&gt;"",HLOOKUP(U$5,Functionalization!$G$6:$R$305,ROW($A233)-5,FALSE),IFERROR(INDEX(U$269:U$305,MATCH($F233,$B$269:$B$305,0))/VLOOKUP($F233,$B$269:$BB$305,MATCH(LEFT(TRIM(U$6),FIND("~",SUBSTITUTE(U$6,"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233))*HLOOKUP(LEFT(TRIM(U$6),FIND("~",SUBSTITUTE(U$6," ","~",LEN(TRIM(U$6))-LEN(SUBSTITUTE(TRIM(U$6)," ",""))))-1)&amp;" Total",$B$6:$BB$305,ROW($A233)-5,FALSE))</f>
        <v>0</v>
      </c>
      <c r="V233" s="143">
        <f ca="1">IF(V$5&lt;&gt;"",HLOOKUP(V$5,Functionalization!$G$6:$R$305,ROW($A233)-5,FALSE),IFERROR(INDEX(V$269:V$305,MATCH($F233,$B$269:$B$305,0))/VLOOKUP($F233,$B$269:$BB$305,MATCH(LEFT(TRIM(V$6),FIND("~",SUBSTITUTE(V$6,"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233))*HLOOKUP(LEFT(TRIM(V$6),FIND("~",SUBSTITUTE(V$6," ","~",LEN(TRIM(V$6))-LEN(SUBSTITUTE(TRIM(V$6)," ",""))))-1)&amp;" Total",$B$6:$BB$305,ROW($A233)-5,FALSE))</f>
        <v>0</v>
      </c>
      <c r="W233" s="143">
        <f ca="1">IF(W$5&lt;&gt;"",HLOOKUP(W$5,Functionalization!$G$6:$R$305,ROW($A233)-5,FALSE),IFERROR(INDEX(W$269:W$305,MATCH($F233,$B$269:$B$305,0))/VLOOKUP($F233,$B$269:$BB$305,MATCH(LEFT(TRIM(W$6),FIND("~",SUBSTITUTE(W$6,"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233))*HLOOKUP(LEFT(TRIM(W$6),FIND("~",SUBSTITUTE(W$6," ","~",LEN(TRIM(W$6))-LEN(SUBSTITUTE(TRIM(W$6)," ",""))))-1)&amp;" Total",$B$6:$BB$305,ROW($A233)-5,FALSE))</f>
        <v>0</v>
      </c>
      <c r="X233" s="143">
        <f ca="1">IF(X$5&lt;&gt;"",HLOOKUP(X$5,Functionalization!$G$6:$R$305,ROW($A233)-5,FALSE),IFERROR(INDEX(X$269:X$305,MATCH($F233,$B$269:$B$305,0))/VLOOKUP($F233,$B$269:$BB$305,MATCH(LEFT(TRIM(X$6),FIND("~",SUBSTITUTE(X$6,"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233))*HLOOKUP(LEFT(TRIM(X$6),FIND("~",SUBSTITUTE(X$6," ","~",LEN(TRIM(X$6))-LEN(SUBSTITUTE(TRIM(X$6)," ",""))))-1)&amp;" Total",$B$6:$BB$305,ROW($A233)-5,FALSE))</f>
        <v>0</v>
      </c>
      <c r="Y233" s="143">
        <f ca="1">IF(Y$5&lt;&gt;"",HLOOKUP(Y$5,Functionalization!$G$6:$R$305,ROW($A233)-5,FALSE),IFERROR(INDEX(Y$269:Y$305,MATCH($F233,$B$269:$B$305,0))/VLOOKUP($F233,$B$269:$BB$305,MATCH(LEFT(TRIM(Y$6),FIND("~",SUBSTITUTE(Y$6,"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233))*HLOOKUP(LEFT(TRIM(Y$6),FIND("~",SUBSTITUTE(Y$6," ","~",LEN(TRIM(Y$6))-LEN(SUBSTITUTE(TRIM(Y$6)," ",""))))-1)&amp;" Total",$B$6:$BB$305,ROW($A233)-5,FALSE))</f>
        <v>0</v>
      </c>
      <c r="Z233" s="143">
        <f ca="1">IF(Z$5&lt;&gt;"",HLOOKUP(Z$5,Functionalization!$G$6:$R$305,ROW($A233)-5,FALSE),IFERROR(INDEX(Z$269:Z$305,MATCH($F233,$B$269:$B$305,0))/VLOOKUP($F233,$B$269:$BB$305,MATCH(LEFT(TRIM(Z$6),FIND("~",SUBSTITUTE(Z$6,"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233))*HLOOKUP(LEFT(TRIM(Z$6),FIND("~",SUBSTITUTE(Z$6," ","~",LEN(TRIM(Z$6))-LEN(SUBSTITUTE(TRIM(Z$6)," ",""))))-1)&amp;" Total",$B$6:$BB$305,ROW($A233)-5,FALSE))</f>
        <v>0</v>
      </c>
      <c r="AA233" s="143">
        <f ca="1">IF(AA$5&lt;&gt;"",HLOOKUP(AA$5,Functionalization!$G$6:$R$305,ROW($A233)-5,FALSE),IFERROR(INDEX(AA$269:AA$305,MATCH($F233,$B$269:$B$305,0))/VLOOKUP($F233,$B$269:$BB$305,MATCH(LEFT(TRIM(AA$6),FIND("~",SUBSTITUTE(AA$6,"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233))*HLOOKUP(LEFT(TRIM(AA$6),FIND("~",SUBSTITUTE(AA$6," ","~",LEN(TRIM(AA$6))-LEN(SUBSTITUTE(TRIM(AA$6)," ",""))))-1)&amp;" Total",$B$6:$BB$305,ROW($A233)-5,FALSE))</f>
        <v>0</v>
      </c>
      <c r="AB233" s="143">
        <f ca="1">IF(AB$5&lt;&gt;"",HLOOKUP(AB$5,Functionalization!$G$6:$R$305,ROW($A233)-5,FALSE),IFERROR(INDEX(AB$269:AB$305,MATCH($F233,$B$269:$B$305,0))/VLOOKUP($F233,$B$269:$BB$305,MATCH(LEFT(TRIM(AB$6),FIND("~",SUBSTITUTE(AB$6,"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233))*HLOOKUP(LEFT(TRIM(AB$6),FIND("~",SUBSTITUTE(AB$6," ","~",LEN(TRIM(AB$6))-LEN(SUBSTITUTE(TRIM(AB$6)," ",""))))-1)&amp;" Total",$B$6:$BB$305,ROW($A233)-5,FALSE))</f>
        <v>0</v>
      </c>
      <c r="AC233" s="143">
        <f ca="1">IF(AC$5&lt;&gt;"",HLOOKUP(AC$5,Functionalization!$G$6:$R$305,ROW($A233)-5,FALSE),IFERROR(INDEX(AC$269:AC$305,MATCH($F233,$B$269:$B$305,0))/VLOOKUP($F233,$B$269:$BB$305,MATCH(LEFT(TRIM(AC$6),FIND("~",SUBSTITUTE(AC$6,"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233))*HLOOKUP(LEFT(TRIM(AC$6),FIND("~",SUBSTITUTE(AC$6," ","~",LEN(TRIM(AC$6))-LEN(SUBSTITUTE(TRIM(AC$6)," ",""))))-1)&amp;" Total",$B$6:$BB$305,ROW($A233)-5,FALSE))</f>
        <v>0</v>
      </c>
      <c r="AD233" s="143">
        <f ca="1">IF(AD$5&lt;&gt;"",HLOOKUP(AD$5,Functionalization!$G$6:$R$305,ROW($A233)-5,FALSE),IFERROR(INDEX(AD$269:AD$305,MATCH($F233,$B$269:$B$305,0))/VLOOKUP($F233,$B$269:$BB$305,MATCH(LEFT(TRIM(AD$6),FIND("~",SUBSTITUTE(AD$6,"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233))*HLOOKUP(LEFT(TRIM(AD$6),FIND("~",SUBSTITUTE(AD$6," ","~",LEN(TRIM(AD$6))-LEN(SUBSTITUTE(TRIM(AD$6)," ",""))))-1)&amp;" Total",$B$6:$BB$305,ROW($A233)-5,FALSE))</f>
        <v>0</v>
      </c>
      <c r="AE233" s="143">
        <f ca="1">IF(AE$5&lt;&gt;"",HLOOKUP(AE$5,Functionalization!$G$6:$R$305,ROW($A233)-5,FALSE),IFERROR(INDEX(AE$269:AE$305,MATCH($F233,$B$269:$B$305,0))/VLOOKUP($F233,$B$269:$BB$305,MATCH(LEFT(TRIM(AE$6),FIND("~",SUBSTITUTE(AE$6,"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233))*HLOOKUP(LEFT(TRIM(AE$6),FIND("~",SUBSTITUTE(AE$6," ","~",LEN(TRIM(AE$6))-LEN(SUBSTITUTE(TRIM(AE$6)," ",""))))-1)&amp;" Total",$B$6:$BB$305,ROW($A233)-5,FALSE))</f>
        <v>0</v>
      </c>
      <c r="AF233" s="143">
        <f ca="1">IF(AF$5&lt;&gt;"",HLOOKUP(AF$5,Functionalization!$G$6:$R$305,ROW($A233)-5,FALSE),IFERROR(INDEX(AF$269:AF$305,MATCH($F233,$B$269:$B$305,0))/VLOOKUP($F233,$B$269:$BB$305,MATCH(LEFT(TRIM(AF$6),FIND("~",SUBSTITUTE(AF$6,"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233))*HLOOKUP(LEFT(TRIM(AF$6),FIND("~",SUBSTITUTE(AF$6," ","~",LEN(TRIM(AF$6))-LEN(SUBSTITUTE(TRIM(AF$6)," ",""))))-1)&amp;" Total",$B$6:$BB$305,ROW($A233)-5,FALSE))</f>
        <v>0</v>
      </c>
      <c r="AG233" s="143">
        <f ca="1">IF(AG$5&lt;&gt;"",HLOOKUP(AG$5,Functionalization!$G$6:$R$305,ROW($A233)-5,FALSE),IFERROR(INDEX(AG$269:AG$305,MATCH($F233,$B$269:$B$305,0))/VLOOKUP($F233,$B$269:$BB$305,MATCH(LEFT(TRIM(AG$6),FIND("~",SUBSTITUTE(AG$6,"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233))*HLOOKUP(LEFT(TRIM(AG$6),FIND("~",SUBSTITUTE(AG$6," ","~",LEN(TRIM(AG$6))-LEN(SUBSTITUTE(TRIM(AG$6)," ",""))))-1)&amp;" Total",$B$6:$BB$305,ROW($A233)-5,FALSE))</f>
        <v>0</v>
      </c>
      <c r="AH233" s="143">
        <f ca="1">IF(AH$5&lt;&gt;"",HLOOKUP(AH$5,Functionalization!$G$6:$R$305,ROW($A233)-5,FALSE),IFERROR(INDEX(AH$269:AH$305,MATCH($F233,$B$269:$B$305,0))/VLOOKUP($F233,$B$269:$BB$305,MATCH(LEFT(TRIM(AH$6),FIND("~",SUBSTITUTE(AH$6,"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233))*HLOOKUP(LEFT(TRIM(AH$6),FIND("~",SUBSTITUTE(AH$6," ","~",LEN(TRIM(AH$6))-LEN(SUBSTITUTE(TRIM(AH$6)," ",""))))-1)&amp;" Total",$B$6:$BB$305,ROW($A233)-5,FALSE))</f>
        <v>0</v>
      </c>
      <c r="AI233" s="143">
        <f ca="1">IF(AI$5&lt;&gt;"",HLOOKUP(AI$5,Functionalization!$G$6:$R$305,ROW($A233)-5,FALSE),IFERROR(INDEX(AI$269:AI$305,MATCH($F233,$B$269:$B$305,0))/VLOOKUP($F233,$B$269:$BB$305,MATCH(LEFT(TRIM(AI$6),FIND("~",SUBSTITUTE(AI$6,"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233))*HLOOKUP(LEFT(TRIM(AI$6),FIND("~",SUBSTITUTE(AI$6," ","~",LEN(TRIM(AI$6))-LEN(SUBSTITUTE(TRIM(AI$6)," ",""))))-1)&amp;" Total",$B$6:$BB$305,ROW($A233)-5,FALSE))</f>
        <v>0</v>
      </c>
      <c r="AJ233" s="143">
        <f ca="1">IF(AJ$5&lt;&gt;"",HLOOKUP(AJ$5,Functionalization!$G$6:$R$305,ROW($A233)-5,FALSE),IFERROR(INDEX(AJ$269:AJ$305,MATCH($F233,$B$269:$B$305,0))/VLOOKUP($F233,$B$269:$BB$305,MATCH(LEFT(TRIM(AJ$6),FIND("~",SUBSTITUTE(AJ$6,"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233))*HLOOKUP(LEFT(TRIM(AJ$6),FIND("~",SUBSTITUTE(AJ$6," ","~",LEN(TRIM(AJ$6))-LEN(SUBSTITUTE(TRIM(AJ$6)," ",""))))-1)&amp;" Total",$B$6:$BB$305,ROW($A233)-5,FALSE))</f>
        <v>0</v>
      </c>
      <c r="AK233" s="143">
        <f ca="1">IF(AK$5&lt;&gt;"",HLOOKUP(AK$5,Functionalization!$G$6:$R$305,ROW($A233)-5,FALSE),IFERROR(INDEX(AK$269:AK$305,MATCH($F233,$B$269:$B$305,0))/VLOOKUP($F233,$B$269:$BB$305,MATCH(LEFT(TRIM(AK$6),FIND("~",SUBSTITUTE(AK$6,"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233))*HLOOKUP(LEFT(TRIM(AK$6),FIND("~",SUBSTITUTE(AK$6," ","~",LEN(TRIM(AK$6))-LEN(SUBSTITUTE(TRIM(AK$6)," ",""))))-1)&amp;" Total",$B$6:$BB$305,ROW($A233)-5,FALSE))</f>
        <v>0</v>
      </c>
      <c r="AL233" s="143">
        <f ca="1">IF(AL$5&lt;&gt;"",HLOOKUP(AL$5,Functionalization!$G$6:$R$305,ROW($A233)-5,FALSE),IFERROR(INDEX(AL$269:AL$305,MATCH($F233,$B$269:$B$305,0))/VLOOKUP($F233,$B$269:$BB$305,MATCH(LEFT(TRIM(AL$6),FIND("~",SUBSTITUTE(AL$6,"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233))*HLOOKUP(LEFT(TRIM(AL$6),FIND("~",SUBSTITUTE(AL$6," ","~",LEN(TRIM(AL$6))-LEN(SUBSTITUTE(TRIM(AL$6)," ",""))))-1)&amp;" Total",$B$6:$BB$305,ROW($A233)-5,FALSE))</f>
        <v>0</v>
      </c>
      <c r="AM233" s="143">
        <f ca="1">IF(AM$5&lt;&gt;"",HLOOKUP(AM$5,Functionalization!$G$6:$R$305,ROW($A233)-5,FALSE),IFERROR(INDEX(AM$269:AM$305,MATCH($F233,$B$269:$B$305,0))/VLOOKUP($F233,$B$269:$BB$305,MATCH(LEFT(TRIM(AM$6),FIND("~",SUBSTITUTE(AM$6,"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233))*HLOOKUP(LEFT(TRIM(AM$6),FIND("~",SUBSTITUTE(AM$6," ","~",LEN(TRIM(AM$6))-LEN(SUBSTITUTE(TRIM(AM$6)," ",""))))-1)&amp;" Total",$B$6:$BB$305,ROW($A233)-5,FALSE))</f>
        <v>0</v>
      </c>
      <c r="AN233" s="143">
        <f ca="1">IF(AN$5&lt;&gt;"",HLOOKUP(AN$5,Functionalization!$G$6:$R$305,ROW($A233)-5,FALSE),IFERROR(INDEX(AN$269:AN$305,MATCH($F233,$B$269:$B$305,0))/VLOOKUP($F233,$B$269:$BB$305,MATCH(LEFT(TRIM(AN$6),FIND("~",SUBSTITUTE(AN$6,"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233))*HLOOKUP(LEFT(TRIM(AN$6),FIND("~",SUBSTITUTE(AN$6," ","~",LEN(TRIM(AN$6))-LEN(SUBSTITUTE(TRIM(AN$6)," ",""))))-1)&amp;" Total",$B$6:$BB$305,ROW($A233)-5,FALSE))</f>
        <v>0</v>
      </c>
      <c r="AO233" s="143">
        <f ca="1">IF(AO$5&lt;&gt;"",HLOOKUP(AO$5,Functionalization!$G$6:$R$305,ROW($A233)-5,FALSE),IFERROR(INDEX(AO$269:AO$305,MATCH($F233,$B$269:$B$305,0))/VLOOKUP($F233,$B$269:$BB$305,MATCH(LEFT(TRIM(AO$6),FIND("~",SUBSTITUTE(AO$6,"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233))*HLOOKUP(LEFT(TRIM(AO$6),FIND("~",SUBSTITUTE(AO$6," ","~",LEN(TRIM(AO$6))-LEN(SUBSTITUTE(TRIM(AO$6)," ",""))))-1)&amp;" Total",$B$6:$BB$305,ROW($A233)-5,FALSE))</f>
        <v>0</v>
      </c>
      <c r="AP233" s="143">
        <f ca="1">IF(AP$5&lt;&gt;"",HLOOKUP(AP$5,Functionalization!$G$6:$R$305,ROW($A233)-5,FALSE),IFERROR(INDEX(AP$269:AP$305,MATCH($F233,$B$269:$B$305,0))/VLOOKUP($F233,$B$269:$BB$305,MATCH(LEFT(TRIM(AP$6),FIND("~",SUBSTITUTE(AP$6,"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233))*HLOOKUP(LEFT(TRIM(AP$6),FIND("~",SUBSTITUTE(AP$6," ","~",LEN(TRIM(AP$6))-LEN(SUBSTITUTE(TRIM(AP$6)," ",""))))-1)&amp;" Total",$B$6:$BB$305,ROW($A233)-5,FALSE))</f>
        <v>0</v>
      </c>
      <c r="AQ233" s="143">
        <f ca="1">IF(AQ$5&lt;&gt;"",HLOOKUP(AQ$5,Functionalization!$G$6:$R$305,ROW($A233)-5,FALSE),IFERROR(INDEX(AQ$269:AQ$305,MATCH($F233,$B$269:$B$305,0))/VLOOKUP($F233,$B$269:$BB$305,MATCH(LEFT(TRIM(AQ$6),FIND("~",SUBSTITUTE(AQ$6,"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233))*HLOOKUP(LEFT(TRIM(AQ$6),FIND("~",SUBSTITUTE(AQ$6," ","~",LEN(TRIM(AQ$6))-LEN(SUBSTITUTE(TRIM(AQ$6)," ",""))))-1)&amp;" Total",$B$6:$BB$305,ROW($A233)-5,FALSE))</f>
        <v>0</v>
      </c>
      <c r="AR233" s="143">
        <f ca="1">IF(AR$5&lt;&gt;"",HLOOKUP(AR$5,Functionalization!$G$6:$R$305,ROW($A233)-5,FALSE),IFERROR(INDEX(AR$269:AR$305,MATCH($F233,$B$269:$B$305,0))/VLOOKUP($F233,$B$269:$BB$305,MATCH(LEFT(TRIM(AR$6),FIND("~",SUBSTITUTE(AR$6,"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233))*HLOOKUP(LEFT(TRIM(AR$6),FIND("~",SUBSTITUTE(AR$6," ","~",LEN(TRIM(AR$6))-LEN(SUBSTITUTE(TRIM(AR$6)," ",""))))-1)&amp;" Total",$B$6:$BB$305,ROW($A233)-5,FALSE))</f>
        <v>0</v>
      </c>
      <c r="AS233" s="143">
        <f ca="1">IF(AS$5&lt;&gt;"",HLOOKUP(AS$5,Functionalization!$G$6:$R$305,ROW($A233)-5,FALSE),IFERROR(INDEX(AS$269:AS$305,MATCH($F233,$B$269:$B$305,0))/VLOOKUP($F233,$B$269:$BB$305,MATCH(LEFT(TRIM(AS$6),FIND("~",SUBSTITUTE(AS$6,"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233))*HLOOKUP(LEFT(TRIM(AS$6),FIND("~",SUBSTITUTE(AS$6," ","~",LEN(TRIM(AS$6))-LEN(SUBSTITUTE(TRIM(AS$6)," ",""))))-1)&amp;" Total",$B$6:$BB$305,ROW($A233)-5,FALSE))</f>
        <v>0</v>
      </c>
      <c r="AT233" s="143">
        <f ca="1">IF(AT$5&lt;&gt;"",HLOOKUP(AT$5,Functionalization!$G$6:$R$305,ROW($A233)-5,FALSE),IFERROR(INDEX(AT$269:AT$305,MATCH($F233,$B$269:$B$305,0))/VLOOKUP($F233,$B$269:$BB$305,MATCH(LEFT(TRIM(AT$6),FIND("~",SUBSTITUTE(AT$6,"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233))*HLOOKUP(LEFT(TRIM(AT$6),FIND("~",SUBSTITUTE(AT$6," ","~",LEN(TRIM(AT$6))-LEN(SUBSTITUTE(TRIM(AT$6)," ",""))))-1)&amp;" Total",$B$6:$BB$305,ROW($A233)-5,FALSE))</f>
        <v>0</v>
      </c>
      <c r="AU233" s="143">
        <f ca="1">IF(AU$5&lt;&gt;"",HLOOKUP(AU$5,Functionalization!$G$6:$R$305,ROW($A233)-5,FALSE),IFERROR(INDEX(AU$269:AU$305,MATCH($F233,$B$269:$B$305,0))/VLOOKUP($F233,$B$269:$BB$305,MATCH(LEFT(TRIM(AU$6),FIND("~",SUBSTITUTE(AU$6,"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233))*HLOOKUP(LEFT(TRIM(AU$6),FIND("~",SUBSTITUTE(AU$6," ","~",LEN(TRIM(AU$6))-LEN(SUBSTITUTE(TRIM(AU$6)," ",""))))-1)&amp;" Total",$B$6:$BB$305,ROW($A233)-5,FALSE))</f>
        <v>0</v>
      </c>
      <c r="AV233" s="143">
        <f ca="1">IF(AV$5&lt;&gt;"",HLOOKUP(AV$5,Functionalization!$G$6:$R$305,ROW($A233)-5,FALSE),IFERROR(INDEX(AV$269:AV$305,MATCH($F233,$B$269:$B$305,0))/VLOOKUP($F233,$B$269:$BB$305,MATCH(LEFT(TRIM(AV$6),FIND("~",SUBSTITUTE(AV$6,"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233))*HLOOKUP(LEFT(TRIM(AV$6),FIND("~",SUBSTITUTE(AV$6," ","~",LEN(TRIM(AV$6))-LEN(SUBSTITUTE(TRIM(AV$6)," ",""))))-1)&amp;" Total",$B$6:$BB$305,ROW($A233)-5,FALSE))</f>
        <v>0</v>
      </c>
      <c r="AW233" s="143">
        <f ca="1">IF(AW$5&lt;&gt;"",HLOOKUP(AW$5,Functionalization!$G$6:$R$305,ROW($A233)-5,FALSE),IFERROR(INDEX(AW$269:AW$305,MATCH($F233,$B$269:$B$305,0))/VLOOKUP($F233,$B$269:$BB$305,MATCH(LEFT(TRIM(AW$6),FIND("~",SUBSTITUTE(AW$6,"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233))*HLOOKUP(LEFT(TRIM(AW$6),FIND("~",SUBSTITUTE(AW$6," ","~",LEN(TRIM(AW$6))-LEN(SUBSTITUTE(TRIM(AW$6)," ",""))))-1)&amp;" Total",$B$6:$BB$305,ROW($A233)-5,FALSE))</f>
        <v>0</v>
      </c>
      <c r="AX233" s="143">
        <f ca="1">IF(AX$5&lt;&gt;"",HLOOKUP(AX$5,Functionalization!$G$6:$R$305,ROW($A233)-5,FALSE),IFERROR(INDEX(AX$269:AX$305,MATCH($F233,$B$269:$B$305,0))/VLOOKUP($F233,$B$269:$BB$305,MATCH(LEFT(TRIM(AX$6),FIND("~",SUBSTITUTE(AX$6,"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233))*HLOOKUP(LEFT(TRIM(AX$6),FIND("~",SUBSTITUTE(AX$6," ","~",LEN(TRIM(AX$6))-LEN(SUBSTITUTE(TRIM(AX$6)," ",""))))-1)&amp;" Total",$B$6:$BB$305,ROW($A233)-5,FALSE))</f>
        <v>0</v>
      </c>
      <c r="AY233" s="143">
        <f ca="1">IF(AY$5&lt;&gt;"",HLOOKUP(AY$5,Functionalization!$G$6:$R$305,ROW($A233)-5,FALSE),IFERROR(INDEX(AY$269:AY$305,MATCH($F233,$B$269:$B$305,0))/VLOOKUP($F233,$B$269:$BB$305,MATCH(LEFT(TRIM(AY$6),FIND("~",SUBSTITUTE(AY$6,"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233))*HLOOKUP(LEFT(TRIM(AY$6),FIND("~",SUBSTITUTE(AY$6," ","~",LEN(TRIM(AY$6))-LEN(SUBSTITUTE(TRIM(AY$6)," ",""))))-1)&amp;" Total",$B$6:$BB$305,ROW($A233)-5,FALSE))</f>
        <v>0</v>
      </c>
      <c r="AZ233" s="143">
        <f ca="1">IF(AZ$5&lt;&gt;"",HLOOKUP(AZ$5,Functionalization!$G$6:$R$305,ROW($A233)-5,FALSE),IFERROR(INDEX(AZ$269:AZ$305,MATCH($F233,$B$269:$B$305,0))/VLOOKUP($F233,$B$269:$BB$305,MATCH(LEFT(TRIM(AZ$6),FIND("~",SUBSTITUTE(AZ$6,"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233))*HLOOKUP(LEFT(TRIM(AZ$6),FIND("~",SUBSTITUTE(AZ$6," ","~",LEN(TRIM(AZ$6))-LEN(SUBSTITUTE(TRIM(AZ$6)," ",""))))-1)&amp;" Total",$B$6:$BB$305,ROW($A233)-5,FALSE))</f>
        <v>0</v>
      </c>
      <c r="BA233" s="143">
        <f ca="1">IF(BA$5&lt;&gt;"",HLOOKUP(BA$5,Functionalization!$G$6:$R$305,ROW($A233)-5,FALSE),IFERROR(INDEX(BA$269:BA$305,MATCH($F233,$B$269:$B$305,0))/VLOOKUP($F233,$B$269:$BB$305,MATCH(LEFT(TRIM(BA$6),FIND("~",SUBSTITUTE(BA$6,"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233))*HLOOKUP(LEFT(TRIM(BA$6),FIND("~",SUBSTITUTE(BA$6," ","~",LEN(TRIM(BA$6))-LEN(SUBSTITUTE(TRIM(BA$6)," ",""))))-1)&amp;" Total",$B$6:$BB$305,ROW($A233)-5,FALSE))</f>
        <v>0</v>
      </c>
      <c r="BB233" s="143">
        <f ca="1">IF(BB$5&lt;&gt;"",HLOOKUP(BB$5,Functionalization!$G$6:$R$305,ROW($A233)-5,FALSE),IFERROR(INDEX(BB$269:BB$305,MATCH($F233,$B$269:$B$305,0))/VLOOKUP($F233,$B$269:$BB$305,MATCH(LEFT(TRIM(BB$6),FIND("~",SUBSTITUTE(BB$6,"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233))*HLOOKUP(LEFT(TRIM(BB$6),FIND("~",SUBSTITUTE(BB$6," ","~",LEN(TRIM(BB$6))-LEN(SUBSTITUTE(TRIM(BB$6)," ",""))))-1)&amp;" Total",$B$6:$BB$305,ROW($A233)-5,FALSE))</f>
        <v>0</v>
      </c>
      <c r="BD233" s="79">
        <f ca="1">IFERROR(IF(SUMIF($G$6:$BB$6,BD$6&amp;" Total",$G233:$BB233)-(SUMIF($G$6:$BB$6,BD$6&amp;" "&amp;'Input-Func_Class'!$D$22,$G233:$BB233)+IFERROR(SUMIF($G$6:$BB$6,BD$6&amp;" "&amp;'Input-Func_Class'!$E$22,$G233:$BB233),SUMIF($G$6:$BB$6,BD$6&amp;" "&amp;'Input-Func_Class'!$B$24,$G233:$BB233))+SUMIF($G$6:$BB$6,BD$6&amp;" "&amp;'Input-Func_Class'!$F$22,$G233:$BB233))&lt;Check_Limit,0,1),1)</f>
        <v>0</v>
      </c>
      <c r="BE233" s="79">
        <f ca="1">IFERROR(IF(SUMIF($G$6:$BB$6,BE$6&amp;" Total",$G233:$BB233)-(SUMIF($G$6:$BB$6,BE$6&amp;" "&amp;'Input-Func_Class'!$D$22,$G233:$BB233)+IFERROR(SUMIF($G$6:$BB$6,BE$6&amp;" "&amp;'Input-Func_Class'!$E$22,$G233:$BB233),SUMIF($G$6:$BB$6,BE$6&amp;" "&amp;'Input-Func_Class'!$B$24,$G233:$BB233))+SUMIF($G$6:$BB$6,BE$6&amp;" "&amp;'Input-Func_Class'!$F$22,$G233:$BB233))&lt;Check_Limit,0,1),1)</f>
        <v>0</v>
      </c>
      <c r="BF233" s="79">
        <f ca="1">IFERROR(IF(SUMIF($G$6:$BB$6,BF$6&amp;" Total",$G233:$BB233)-(SUMIF($G$6:$BB$6,BF$6&amp;" "&amp;'Input-Func_Class'!$D$22,$G233:$BB233)+IFERROR(SUMIF($G$6:$BB$6,BF$6&amp;" "&amp;'Input-Func_Class'!$E$22,$G233:$BB233),SUMIF($G$6:$BB$6,BF$6&amp;" "&amp;'Input-Func_Class'!$B$24,$G233:$BB233))+SUMIF($G$6:$BB$6,BF$6&amp;" "&amp;'Input-Func_Class'!$F$22,$G233:$BB233))&lt;Check_Limit,0,1),1)</f>
        <v>0</v>
      </c>
      <c r="BG233" s="79">
        <f ca="1">IFERROR(IF(SUMIF($G$6:$BB$6,BG$6&amp;" Total",$G233:$BB233)-(SUMIF($G$6:$BB$6,BG$6&amp;" "&amp;'Input-Func_Class'!$D$22,$G233:$BB233)+IFERROR(SUMIF($G$6:$BB$6,BG$6&amp;" "&amp;'Input-Func_Class'!$E$22,$G233:$BB233),SUMIF($G$6:$BB$6,BG$6&amp;" "&amp;'Input-Func_Class'!$B$24,$G233:$BB233))+SUMIF($G$6:$BB$6,BG$6&amp;" "&amp;'Input-Func_Class'!$F$22,$G233:$BB233))&lt;Check_Limit,0,1),1)</f>
        <v>0</v>
      </c>
      <c r="BH233" s="79">
        <f ca="1">IFERROR(IF(SUMIF($G$6:$BB$6,BH$6&amp;" Total",$G233:$BB233)-(SUMIF($G$6:$BB$6,BH$6&amp;" "&amp;'Input-Func_Class'!$D$22,$G233:$BB233)+IFERROR(SUMIF($G$6:$BB$6,BH$6&amp;" "&amp;'Input-Func_Class'!$E$22,$G233:$BB233),SUMIF($G$6:$BB$6,BH$6&amp;" "&amp;'Input-Func_Class'!$B$24,$G233:$BB233))+SUMIF($G$6:$BB$6,BH$6&amp;" "&amp;'Input-Func_Class'!$F$22,$G233:$BB233))&lt;Check_Limit,0,1),1)</f>
        <v>0</v>
      </c>
      <c r="BI233" s="79">
        <f ca="1">IFERROR(IF(SUMIF($G$6:$BB$6,BI$6&amp;" Total",$G233:$BB233)-(SUMIF($G$6:$BB$6,BI$6&amp;" "&amp;'Input-Func_Class'!$D$22,$G233:$BB233)+IFERROR(SUMIF($G$6:$BB$6,BI$6&amp;" "&amp;'Input-Func_Class'!$E$22,$G233:$BB233),SUMIF($G$6:$BB$6,BI$6&amp;" "&amp;'Input-Func_Class'!$B$24,$G233:$BB233))+SUMIF($G$6:$BB$6,BI$6&amp;" "&amp;'Input-Func_Class'!$F$22,$G233:$BB233))&lt;Check_Limit,0,1),1)</f>
        <v>0</v>
      </c>
      <c r="BJ233" s="79">
        <f ca="1">IFERROR(IF(SUMIF($G$6:$BB$6,BJ$6&amp;" Total",$G233:$BB233)-(SUMIF($G$6:$BB$6,BJ$6&amp;" "&amp;'Input-Func_Class'!$D$22,$G233:$BB233)+IFERROR(SUMIF($G$6:$BB$6,BJ$6&amp;" "&amp;'Input-Func_Class'!$E$22,$G233:$BB233),SUMIF($G$6:$BB$6,BJ$6&amp;" "&amp;'Input-Func_Class'!$B$24,$G233:$BB233))+SUMIF($G$6:$BB$6,BJ$6&amp;" "&amp;'Input-Func_Class'!$F$22,$G233:$BB233))&lt;Check_Limit,0,1),1)</f>
        <v>0</v>
      </c>
      <c r="BK233" s="79">
        <f ca="1">IFERROR(IF(SUMIF($G$6:$BB$6,BK$6&amp;" Total",$G233:$BB233)-(SUMIF($G$6:$BB$6,BK$6&amp;" "&amp;'Input-Func_Class'!$D$22,$G233:$BB233)+IFERROR(SUMIF($G$6:$BB$6,BK$6&amp;" "&amp;'Input-Func_Class'!$E$22,$G233:$BB233),SUMIF($G$6:$BB$6,BK$6&amp;" "&amp;'Input-Func_Class'!$B$24,$G233:$BB233))+SUMIF($G$6:$BB$6,BK$6&amp;" "&amp;'Input-Func_Class'!$F$22,$G233:$BB233))&lt;Check_Limit,0,1),1)</f>
        <v>0</v>
      </c>
      <c r="BL233" s="79">
        <f ca="1">IFERROR(IF(SUMIF($G$6:$BB$6,BL$6&amp;" Total",$G233:$BB233)-(SUMIF($G$6:$BB$6,BL$6&amp;" "&amp;'Input-Func_Class'!$D$22,$G233:$BB233)+IFERROR(SUMIF($G$6:$BB$6,BL$6&amp;" "&amp;'Input-Func_Class'!$E$22,$G233:$BB233),SUMIF($G$6:$BB$6,BL$6&amp;" "&amp;'Input-Func_Class'!$B$24,$G233:$BB233))+SUMIF($G$6:$BB$6,BL$6&amp;" "&amp;'Input-Func_Class'!$F$22,$G233:$BB233))&lt;Check_Limit,0,1),1)</f>
        <v>0</v>
      </c>
      <c r="BM233" s="79">
        <f ca="1">IFERROR(IF(SUMIF($G$6:$BB$6,BM$6&amp;" Total",$G233:$BB233)-(SUMIF($G$6:$BB$6,BM$6&amp;" "&amp;'Input-Func_Class'!$D$22,$G233:$BB233)+IFERROR(SUMIF($G$6:$BB$6,BM$6&amp;" "&amp;'Input-Func_Class'!$E$22,$G233:$BB233),SUMIF($G$6:$BB$6,BM$6&amp;" "&amp;'Input-Func_Class'!$B$24,$G233:$BB233))+SUMIF($G$6:$BB$6,BM$6&amp;" "&amp;'Input-Func_Class'!$F$22,$G233:$BB233))&lt;Check_Limit,0,1),1)</f>
        <v>0</v>
      </c>
      <c r="BN233" s="79">
        <f ca="1">IFERROR(IF(SUMIF($G$6:$BB$6,BN$6&amp;" Total",$G233:$BB233)-(SUMIF($G$6:$BB$6,BN$6&amp;" "&amp;'Input-Func_Class'!$D$22,$G233:$BB233)+IFERROR(SUMIF($G$6:$BB$6,BN$6&amp;" "&amp;'Input-Func_Class'!$E$22,$G233:$BB233),SUMIF($G$6:$BB$6,BN$6&amp;" "&amp;'Input-Func_Class'!$B$24,$G233:$BB233))+SUMIF($G$6:$BB$6,BN$6&amp;" "&amp;'Input-Func_Class'!$F$22,$G233:$BB233))&lt;Check_Limit,0,1),1)</f>
        <v>0</v>
      </c>
      <c r="BO233" s="79">
        <f ca="1">IFERROR(IF(SUMIF($G$6:$BB$6,BO$6&amp;" Total",$G233:$BB233)-(SUMIF($G$6:$BB$6,BO$6&amp;" "&amp;'Input-Func_Class'!$D$22,$G233:$BB233)+IFERROR(SUMIF($G$6:$BB$6,BO$6&amp;" "&amp;'Input-Func_Class'!$E$22,$G233:$BB233),SUMIF($G$6:$BB$6,BO$6&amp;" "&amp;'Input-Func_Class'!$B$24,$G233:$BB233))+SUMIF($G$6:$BB$6,BO$6&amp;" "&amp;'Input-Func_Class'!$F$22,$G233:$BB233))&lt;Check_Limit,0,1),1)</f>
        <v>0</v>
      </c>
    </row>
    <row r="234" spans="1:67" outlineLevel="1">
      <c r="A234" s="113">
        <f>IF(ISBLANK('Input-Accounts'!A234),"",'Input-Accounts'!A234)</f>
        <v>202</v>
      </c>
      <c r="B234" s="17" t="str">
        <f>IF(ISBLANK('Input-Accounts'!B234),"",'Input-Accounts'!B234)</f>
        <v>Communication Equipment</v>
      </c>
      <c r="C234" s="113">
        <f>IF(ISBLANK('Input-Accounts'!C234),"",'Input-Accounts'!C234)</f>
        <v>397</v>
      </c>
      <c r="D234" s="143">
        <f>Functionalization!$D234</f>
        <v>312435.47789800004</v>
      </c>
      <c r="E234" s="143">
        <f t="shared" ca="1" si="52"/>
        <v>0</v>
      </c>
      <c r="F234" s="89" t="str">
        <f>IF($D234=0,"-",IF('Input-Accounts'!$E234&lt;&gt;0,'Input-Accounts'!$E234,'Input-Accounts'!$G234))</f>
        <v>INT_T&amp;D_PLANT</v>
      </c>
      <c r="G234" s="143">
        <f ca="1">IF(G$5&lt;&gt;"",HLOOKUP(G$5,Functionalization!$G$6:$R$305,ROW($A234)-5,FALSE),IFERROR(INDEX(G$269:G$305,MATCH($F234,$B$269:$B$305,0))/VLOOKUP($F234,$B$269:$BB$305,MATCH(LEFT(TRIM(G$6),FIND("~",SUBSTITUTE(G$6,"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234))*HLOOKUP(LEFT(TRIM(G$6),FIND("~",SUBSTITUTE(G$6," ","~",LEN(TRIM(G$6))-LEN(SUBSTITUTE(TRIM(G$6)," ",""))))-1)&amp;" Total",$B$6:$BB$305,ROW($A234)-5,FALSE))</f>
        <v>0</v>
      </c>
      <c r="H234" s="143">
        <f ca="1">IF(H$5&lt;&gt;"",HLOOKUP(H$5,Functionalization!$G$6:$R$305,ROW($A234)-5,FALSE),IFERROR(INDEX(H$269:H$305,MATCH($F234,$B$269:$B$305,0))/VLOOKUP($F234,$B$269:$BB$305,MATCH(LEFT(TRIM(H$6),FIND("~",SUBSTITUTE(H$6,"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234))*HLOOKUP(LEFT(TRIM(H$6),FIND("~",SUBSTITUTE(H$6," ","~",LEN(TRIM(H$6))-LEN(SUBSTITUTE(TRIM(H$6)," ",""))))-1)&amp;" Total",$B$6:$BB$305,ROW($A234)-5,FALSE))</f>
        <v>0</v>
      </c>
      <c r="I234" s="143">
        <f ca="1">IF(I$5&lt;&gt;"",HLOOKUP(I$5,Functionalization!$G$6:$R$305,ROW($A234)-5,FALSE),IFERROR(INDEX(I$269:I$305,MATCH($F234,$B$269:$B$305,0))/VLOOKUP($F234,$B$269:$BB$305,MATCH(LEFT(TRIM(I$6),FIND("~",SUBSTITUTE(I$6,"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234))*HLOOKUP(LEFT(TRIM(I$6),FIND("~",SUBSTITUTE(I$6," ","~",LEN(TRIM(I$6))-LEN(SUBSTITUTE(TRIM(I$6)," ",""))))-1)&amp;" Total",$B$6:$BB$305,ROW($A234)-5,FALSE))</f>
        <v>0</v>
      </c>
      <c r="J234" s="143">
        <f ca="1">IF(J$5&lt;&gt;"",HLOOKUP(J$5,Functionalization!$G$6:$R$305,ROW($A234)-5,FALSE),IFERROR(INDEX(J$269:J$305,MATCH($F234,$B$269:$B$305,0))/VLOOKUP($F234,$B$269:$BB$305,MATCH(LEFT(TRIM(J$6),FIND("~",SUBSTITUTE(J$6,"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234))*HLOOKUP(LEFT(TRIM(J$6),FIND("~",SUBSTITUTE(J$6," ","~",LEN(TRIM(J$6))-LEN(SUBSTITUTE(TRIM(J$6)," ",""))))-1)&amp;" Total",$B$6:$BB$305,ROW($A234)-5,FALSE))</f>
        <v>0</v>
      </c>
      <c r="K234" s="143">
        <f ca="1">IF(K$5&lt;&gt;"",HLOOKUP(K$5,Functionalization!$G$6:$R$305,ROW($A234)-5,FALSE),IFERROR(INDEX(K$269:K$305,MATCH($F234,$B$269:$B$305,0))/VLOOKUP($F234,$B$269:$BB$305,MATCH(LEFT(TRIM(K$6),FIND("~",SUBSTITUTE(K$6,"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234))*HLOOKUP(LEFT(TRIM(K$6),FIND("~",SUBSTITUTE(K$6," ","~",LEN(TRIM(K$6))-LEN(SUBSTITUTE(TRIM(K$6)," ",""))))-1)&amp;" Total",$B$6:$BB$305,ROW($A234)-5,FALSE))</f>
        <v>5784.5719095546938</v>
      </c>
      <c r="L234" s="143">
        <f ca="1">IF(L$5&lt;&gt;"",HLOOKUP(L$5,Functionalization!$G$6:$R$305,ROW($A234)-5,FALSE),IFERROR(INDEX(L$269:L$305,MATCH($F234,$B$269:$B$305,0))/VLOOKUP($F234,$B$269:$BB$305,MATCH(LEFT(TRIM(L$6),FIND("~",SUBSTITUTE(L$6,"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234))*HLOOKUP(LEFT(TRIM(L$6),FIND("~",SUBSTITUTE(L$6," ","~",LEN(TRIM(L$6))-LEN(SUBSTITUTE(TRIM(L$6)," ",""))))-1)&amp;" Total",$B$6:$BB$305,ROW($A234)-5,FALSE))</f>
        <v>5784.5719095546938</v>
      </c>
      <c r="M234" s="143">
        <f ca="1">IF(M$5&lt;&gt;"",HLOOKUP(M$5,Functionalization!$G$6:$R$305,ROW($A234)-5,FALSE),IFERROR(INDEX(M$269:M$305,MATCH($F234,$B$269:$B$305,0))/VLOOKUP($F234,$B$269:$BB$305,MATCH(LEFT(TRIM(M$6),FIND("~",SUBSTITUTE(M$6,"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234))*HLOOKUP(LEFT(TRIM(M$6),FIND("~",SUBSTITUTE(M$6," ","~",LEN(TRIM(M$6))-LEN(SUBSTITUTE(TRIM(M$6)," ",""))))-1)&amp;" Total",$B$6:$BB$305,ROW($A234)-5,FALSE))</f>
        <v>0</v>
      </c>
      <c r="N234" s="143">
        <f ca="1">IF(N$5&lt;&gt;"",HLOOKUP(N$5,Functionalization!$G$6:$R$305,ROW($A234)-5,FALSE),IFERROR(INDEX(N$269:N$305,MATCH($F234,$B$269:$B$305,0))/VLOOKUP($F234,$B$269:$BB$305,MATCH(LEFT(TRIM(N$6),FIND("~",SUBSTITUTE(N$6,"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234))*HLOOKUP(LEFT(TRIM(N$6),FIND("~",SUBSTITUTE(N$6," ","~",LEN(TRIM(N$6))-LEN(SUBSTITUTE(TRIM(N$6)," ",""))))-1)&amp;" Total",$B$6:$BB$305,ROW($A234)-5,FALSE))</f>
        <v>0</v>
      </c>
      <c r="O234" s="143">
        <f ca="1">IF(O$5&lt;&gt;"",HLOOKUP(O$5,Functionalization!$G$6:$R$305,ROW($A234)-5,FALSE),IFERROR(INDEX(O$269:O$305,MATCH($F234,$B$269:$B$305,0))/VLOOKUP($F234,$B$269:$BB$305,MATCH(LEFT(TRIM(O$6),FIND("~",SUBSTITUTE(O$6,"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234))*HLOOKUP(LEFT(TRIM(O$6),FIND("~",SUBSTITUTE(O$6," ","~",LEN(TRIM(O$6))-LEN(SUBSTITUTE(TRIM(O$6)," ",""))))-1)&amp;" Total",$B$6:$BB$305,ROW($A234)-5,FALSE))</f>
        <v>306650.90598844533</v>
      </c>
      <c r="P234" s="143">
        <f ca="1">IF(P$5&lt;&gt;"",HLOOKUP(P$5,Functionalization!$G$6:$R$305,ROW($A234)-5,FALSE),IFERROR(INDEX(P$269:P$305,MATCH($F234,$B$269:$B$305,0))/VLOOKUP($F234,$B$269:$BB$305,MATCH(LEFT(TRIM(P$6),FIND("~",SUBSTITUTE(P$6,"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234))*HLOOKUP(LEFT(TRIM(P$6),FIND("~",SUBSTITUTE(P$6," ","~",LEN(TRIM(P$6))-LEN(SUBSTITUTE(TRIM(P$6)," ",""))))-1)&amp;" Total",$B$6:$BB$305,ROW($A234)-5,FALSE))</f>
        <v>199285.69113969686</v>
      </c>
      <c r="Q234" s="143">
        <f ca="1">IF(Q$5&lt;&gt;"",HLOOKUP(Q$5,Functionalization!$G$6:$R$305,ROW($A234)-5,FALSE),IFERROR(INDEX(Q$269:Q$305,MATCH($F234,$B$269:$B$305,0))/VLOOKUP($F234,$B$269:$BB$305,MATCH(LEFT(TRIM(Q$6),FIND("~",SUBSTITUTE(Q$6,"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234))*HLOOKUP(LEFT(TRIM(Q$6),FIND("~",SUBSTITUTE(Q$6," ","~",LEN(TRIM(Q$6))-LEN(SUBSTITUTE(TRIM(Q$6)," ",""))))-1)&amp;" Total",$B$6:$BB$305,ROW($A234)-5,FALSE))</f>
        <v>0</v>
      </c>
      <c r="R234" s="143">
        <f ca="1">IF(R$5&lt;&gt;"",HLOOKUP(R$5,Functionalization!$G$6:$R$305,ROW($A234)-5,FALSE),IFERROR(INDEX(R$269:R$305,MATCH($F234,$B$269:$B$305,0))/VLOOKUP($F234,$B$269:$BB$305,MATCH(LEFT(TRIM(R$6),FIND("~",SUBSTITUTE(R$6,"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234))*HLOOKUP(LEFT(TRIM(R$6),FIND("~",SUBSTITUTE(R$6," ","~",LEN(TRIM(R$6))-LEN(SUBSTITUTE(TRIM(R$6)," ",""))))-1)&amp;" Total",$B$6:$BB$305,ROW($A234)-5,FALSE))</f>
        <v>107365.21484874852</v>
      </c>
      <c r="S234" s="143">
        <f ca="1">IF(S$5&lt;&gt;"",HLOOKUP(S$5,Functionalization!$G$6:$R$305,ROW($A234)-5,FALSE),IFERROR(INDEX(S$269:S$305,MATCH($F234,$B$269:$B$305,0))/VLOOKUP($F234,$B$269:$BB$305,MATCH(LEFT(TRIM(S$6),FIND("~",SUBSTITUTE(S$6,"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234))*HLOOKUP(LEFT(TRIM(S$6),FIND("~",SUBSTITUTE(S$6," ","~",LEN(TRIM(S$6))-LEN(SUBSTITUTE(TRIM(S$6)," ",""))))-1)&amp;" Total",$B$6:$BB$305,ROW($A234)-5,FALSE))</f>
        <v>0</v>
      </c>
      <c r="T234" s="143">
        <f ca="1">IF(T$5&lt;&gt;"",HLOOKUP(T$5,Functionalization!$G$6:$R$305,ROW($A234)-5,FALSE),IFERROR(INDEX(T$269:T$305,MATCH($F234,$B$269:$B$305,0))/VLOOKUP($F234,$B$269:$BB$305,MATCH(LEFT(TRIM(T$6),FIND("~",SUBSTITUTE(T$6,"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234))*HLOOKUP(LEFT(TRIM(T$6),FIND("~",SUBSTITUTE(T$6," ","~",LEN(TRIM(T$6))-LEN(SUBSTITUTE(TRIM(T$6)," ",""))))-1)&amp;" Total",$B$6:$BB$305,ROW($A234)-5,FALSE))</f>
        <v>0</v>
      </c>
      <c r="U234" s="143">
        <f ca="1">IF(U$5&lt;&gt;"",HLOOKUP(U$5,Functionalization!$G$6:$R$305,ROW($A234)-5,FALSE),IFERROR(INDEX(U$269:U$305,MATCH($F234,$B$269:$B$305,0))/VLOOKUP($F234,$B$269:$BB$305,MATCH(LEFT(TRIM(U$6),FIND("~",SUBSTITUTE(U$6,"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234))*HLOOKUP(LEFT(TRIM(U$6),FIND("~",SUBSTITUTE(U$6," ","~",LEN(TRIM(U$6))-LEN(SUBSTITUTE(TRIM(U$6)," ",""))))-1)&amp;" Total",$B$6:$BB$305,ROW($A234)-5,FALSE))</f>
        <v>0</v>
      </c>
      <c r="V234" s="143">
        <f ca="1">IF(V$5&lt;&gt;"",HLOOKUP(V$5,Functionalization!$G$6:$R$305,ROW($A234)-5,FALSE),IFERROR(INDEX(V$269:V$305,MATCH($F234,$B$269:$B$305,0))/VLOOKUP($F234,$B$269:$BB$305,MATCH(LEFT(TRIM(V$6),FIND("~",SUBSTITUTE(V$6,"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234))*HLOOKUP(LEFT(TRIM(V$6),FIND("~",SUBSTITUTE(V$6," ","~",LEN(TRIM(V$6))-LEN(SUBSTITUTE(TRIM(V$6)," ",""))))-1)&amp;" Total",$B$6:$BB$305,ROW($A234)-5,FALSE))</f>
        <v>0</v>
      </c>
      <c r="W234" s="143">
        <f ca="1">IF(W$5&lt;&gt;"",HLOOKUP(W$5,Functionalization!$G$6:$R$305,ROW($A234)-5,FALSE),IFERROR(INDEX(W$269:W$305,MATCH($F234,$B$269:$B$305,0))/VLOOKUP($F234,$B$269:$BB$305,MATCH(LEFT(TRIM(W$6),FIND("~",SUBSTITUTE(W$6,"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234))*HLOOKUP(LEFT(TRIM(W$6),FIND("~",SUBSTITUTE(W$6," ","~",LEN(TRIM(W$6))-LEN(SUBSTITUTE(TRIM(W$6)," ",""))))-1)&amp;" Total",$B$6:$BB$305,ROW($A234)-5,FALSE))</f>
        <v>0</v>
      </c>
      <c r="X234" s="143">
        <f ca="1">IF(X$5&lt;&gt;"",HLOOKUP(X$5,Functionalization!$G$6:$R$305,ROW($A234)-5,FALSE),IFERROR(INDEX(X$269:X$305,MATCH($F234,$B$269:$B$305,0))/VLOOKUP($F234,$B$269:$BB$305,MATCH(LEFT(TRIM(X$6),FIND("~",SUBSTITUTE(X$6,"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234))*HLOOKUP(LEFT(TRIM(X$6),FIND("~",SUBSTITUTE(X$6," ","~",LEN(TRIM(X$6))-LEN(SUBSTITUTE(TRIM(X$6)," ",""))))-1)&amp;" Total",$B$6:$BB$305,ROW($A234)-5,FALSE))</f>
        <v>0</v>
      </c>
      <c r="Y234" s="143">
        <f ca="1">IF(Y$5&lt;&gt;"",HLOOKUP(Y$5,Functionalization!$G$6:$R$305,ROW($A234)-5,FALSE),IFERROR(INDEX(Y$269:Y$305,MATCH($F234,$B$269:$B$305,0))/VLOOKUP($F234,$B$269:$BB$305,MATCH(LEFT(TRIM(Y$6),FIND("~",SUBSTITUTE(Y$6,"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234))*HLOOKUP(LEFT(TRIM(Y$6),FIND("~",SUBSTITUTE(Y$6," ","~",LEN(TRIM(Y$6))-LEN(SUBSTITUTE(TRIM(Y$6)," ",""))))-1)&amp;" Total",$B$6:$BB$305,ROW($A234)-5,FALSE))</f>
        <v>0</v>
      </c>
      <c r="Z234" s="143">
        <f ca="1">IF(Z$5&lt;&gt;"",HLOOKUP(Z$5,Functionalization!$G$6:$R$305,ROW($A234)-5,FALSE),IFERROR(INDEX(Z$269:Z$305,MATCH($F234,$B$269:$B$305,0))/VLOOKUP($F234,$B$269:$BB$305,MATCH(LEFT(TRIM(Z$6),FIND("~",SUBSTITUTE(Z$6,"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234))*HLOOKUP(LEFT(TRIM(Z$6),FIND("~",SUBSTITUTE(Z$6," ","~",LEN(TRIM(Z$6))-LEN(SUBSTITUTE(TRIM(Z$6)," ",""))))-1)&amp;" Total",$B$6:$BB$305,ROW($A234)-5,FALSE))</f>
        <v>0</v>
      </c>
      <c r="AA234" s="143">
        <f ca="1">IF(AA$5&lt;&gt;"",HLOOKUP(AA$5,Functionalization!$G$6:$R$305,ROW($A234)-5,FALSE),IFERROR(INDEX(AA$269:AA$305,MATCH($F234,$B$269:$B$305,0))/VLOOKUP($F234,$B$269:$BB$305,MATCH(LEFT(TRIM(AA$6),FIND("~",SUBSTITUTE(AA$6,"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234))*HLOOKUP(LEFT(TRIM(AA$6),FIND("~",SUBSTITUTE(AA$6," ","~",LEN(TRIM(AA$6))-LEN(SUBSTITUTE(TRIM(AA$6)," ",""))))-1)&amp;" Total",$B$6:$BB$305,ROW($A234)-5,FALSE))</f>
        <v>0</v>
      </c>
      <c r="AB234" s="143">
        <f ca="1">IF(AB$5&lt;&gt;"",HLOOKUP(AB$5,Functionalization!$G$6:$R$305,ROW($A234)-5,FALSE),IFERROR(INDEX(AB$269:AB$305,MATCH($F234,$B$269:$B$305,0))/VLOOKUP($F234,$B$269:$BB$305,MATCH(LEFT(TRIM(AB$6),FIND("~",SUBSTITUTE(AB$6,"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234))*HLOOKUP(LEFT(TRIM(AB$6),FIND("~",SUBSTITUTE(AB$6," ","~",LEN(TRIM(AB$6))-LEN(SUBSTITUTE(TRIM(AB$6)," ",""))))-1)&amp;" Total",$B$6:$BB$305,ROW($A234)-5,FALSE))</f>
        <v>0</v>
      </c>
      <c r="AC234" s="143">
        <f ca="1">IF(AC$5&lt;&gt;"",HLOOKUP(AC$5,Functionalization!$G$6:$R$305,ROW($A234)-5,FALSE),IFERROR(INDEX(AC$269:AC$305,MATCH($F234,$B$269:$B$305,0))/VLOOKUP($F234,$B$269:$BB$305,MATCH(LEFT(TRIM(AC$6),FIND("~",SUBSTITUTE(AC$6,"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234))*HLOOKUP(LEFT(TRIM(AC$6),FIND("~",SUBSTITUTE(AC$6," ","~",LEN(TRIM(AC$6))-LEN(SUBSTITUTE(TRIM(AC$6)," ",""))))-1)&amp;" Total",$B$6:$BB$305,ROW($A234)-5,FALSE))</f>
        <v>0</v>
      </c>
      <c r="AD234" s="143">
        <f ca="1">IF(AD$5&lt;&gt;"",HLOOKUP(AD$5,Functionalization!$G$6:$R$305,ROW($A234)-5,FALSE),IFERROR(INDEX(AD$269:AD$305,MATCH($F234,$B$269:$B$305,0))/VLOOKUP($F234,$B$269:$BB$305,MATCH(LEFT(TRIM(AD$6),FIND("~",SUBSTITUTE(AD$6,"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234))*HLOOKUP(LEFT(TRIM(AD$6),FIND("~",SUBSTITUTE(AD$6," ","~",LEN(TRIM(AD$6))-LEN(SUBSTITUTE(TRIM(AD$6)," ",""))))-1)&amp;" Total",$B$6:$BB$305,ROW($A234)-5,FALSE))</f>
        <v>0</v>
      </c>
      <c r="AE234" s="143">
        <f ca="1">IF(AE$5&lt;&gt;"",HLOOKUP(AE$5,Functionalization!$G$6:$R$305,ROW($A234)-5,FALSE),IFERROR(INDEX(AE$269:AE$305,MATCH($F234,$B$269:$B$305,0))/VLOOKUP($F234,$B$269:$BB$305,MATCH(LEFT(TRIM(AE$6),FIND("~",SUBSTITUTE(AE$6,"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234))*HLOOKUP(LEFT(TRIM(AE$6),FIND("~",SUBSTITUTE(AE$6," ","~",LEN(TRIM(AE$6))-LEN(SUBSTITUTE(TRIM(AE$6)," ",""))))-1)&amp;" Total",$B$6:$BB$305,ROW($A234)-5,FALSE))</f>
        <v>0</v>
      </c>
      <c r="AF234" s="143">
        <f ca="1">IF(AF$5&lt;&gt;"",HLOOKUP(AF$5,Functionalization!$G$6:$R$305,ROW($A234)-5,FALSE),IFERROR(INDEX(AF$269:AF$305,MATCH($F234,$B$269:$B$305,0))/VLOOKUP($F234,$B$269:$BB$305,MATCH(LEFT(TRIM(AF$6),FIND("~",SUBSTITUTE(AF$6,"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234))*HLOOKUP(LEFT(TRIM(AF$6),FIND("~",SUBSTITUTE(AF$6," ","~",LEN(TRIM(AF$6))-LEN(SUBSTITUTE(TRIM(AF$6)," ",""))))-1)&amp;" Total",$B$6:$BB$305,ROW($A234)-5,FALSE))</f>
        <v>0</v>
      </c>
      <c r="AG234" s="143">
        <f ca="1">IF(AG$5&lt;&gt;"",HLOOKUP(AG$5,Functionalization!$G$6:$R$305,ROW($A234)-5,FALSE),IFERROR(INDEX(AG$269:AG$305,MATCH($F234,$B$269:$B$305,0))/VLOOKUP($F234,$B$269:$BB$305,MATCH(LEFT(TRIM(AG$6),FIND("~",SUBSTITUTE(AG$6,"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234))*HLOOKUP(LEFT(TRIM(AG$6),FIND("~",SUBSTITUTE(AG$6," ","~",LEN(TRIM(AG$6))-LEN(SUBSTITUTE(TRIM(AG$6)," ",""))))-1)&amp;" Total",$B$6:$BB$305,ROW($A234)-5,FALSE))</f>
        <v>0</v>
      </c>
      <c r="AH234" s="143">
        <f ca="1">IF(AH$5&lt;&gt;"",HLOOKUP(AH$5,Functionalization!$G$6:$R$305,ROW($A234)-5,FALSE),IFERROR(INDEX(AH$269:AH$305,MATCH($F234,$B$269:$B$305,0))/VLOOKUP($F234,$B$269:$BB$305,MATCH(LEFT(TRIM(AH$6),FIND("~",SUBSTITUTE(AH$6,"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234))*HLOOKUP(LEFT(TRIM(AH$6),FIND("~",SUBSTITUTE(AH$6," ","~",LEN(TRIM(AH$6))-LEN(SUBSTITUTE(TRIM(AH$6)," ",""))))-1)&amp;" Total",$B$6:$BB$305,ROW($A234)-5,FALSE))</f>
        <v>0</v>
      </c>
      <c r="AI234" s="143">
        <f ca="1">IF(AI$5&lt;&gt;"",HLOOKUP(AI$5,Functionalization!$G$6:$R$305,ROW($A234)-5,FALSE),IFERROR(INDEX(AI$269:AI$305,MATCH($F234,$B$269:$B$305,0))/VLOOKUP($F234,$B$269:$BB$305,MATCH(LEFT(TRIM(AI$6),FIND("~",SUBSTITUTE(AI$6,"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234))*HLOOKUP(LEFT(TRIM(AI$6),FIND("~",SUBSTITUTE(AI$6," ","~",LEN(TRIM(AI$6))-LEN(SUBSTITUTE(TRIM(AI$6)," ",""))))-1)&amp;" Total",$B$6:$BB$305,ROW($A234)-5,FALSE))</f>
        <v>0</v>
      </c>
      <c r="AJ234" s="143">
        <f ca="1">IF(AJ$5&lt;&gt;"",HLOOKUP(AJ$5,Functionalization!$G$6:$R$305,ROW($A234)-5,FALSE),IFERROR(INDEX(AJ$269:AJ$305,MATCH($F234,$B$269:$B$305,0))/VLOOKUP($F234,$B$269:$BB$305,MATCH(LEFT(TRIM(AJ$6),FIND("~",SUBSTITUTE(AJ$6,"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234))*HLOOKUP(LEFT(TRIM(AJ$6),FIND("~",SUBSTITUTE(AJ$6," ","~",LEN(TRIM(AJ$6))-LEN(SUBSTITUTE(TRIM(AJ$6)," ",""))))-1)&amp;" Total",$B$6:$BB$305,ROW($A234)-5,FALSE))</f>
        <v>0</v>
      </c>
      <c r="AK234" s="143">
        <f ca="1">IF(AK$5&lt;&gt;"",HLOOKUP(AK$5,Functionalization!$G$6:$R$305,ROW($A234)-5,FALSE),IFERROR(INDEX(AK$269:AK$305,MATCH($F234,$B$269:$B$305,0))/VLOOKUP($F234,$B$269:$BB$305,MATCH(LEFT(TRIM(AK$6),FIND("~",SUBSTITUTE(AK$6,"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234))*HLOOKUP(LEFT(TRIM(AK$6),FIND("~",SUBSTITUTE(AK$6," ","~",LEN(TRIM(AK$6))-LEN(SUBSTITUTE(TRIM(AK$6)," ",""))))-1)&amp;" Total",$B$6:$BB$305,ROW($A234)-5,FALSE))</f>
        <v>0</v>
      </c>
      <c r="AL234" s="143">
        <f ca="1">IF(AL$5&lt;&gt;"",HLOOKUP(AL$5,Functionalization!$G$6:$R$305,ROW($A234)-5,FALSE),IFERROR(INDEX(AL$269:AL$305,MATCH($F234,$B$269:$B$305,0))/VLOOKUP($F234,$B$269:$BB$305,MATCH(LEFT(TRIM(AL$6),FIND("~",SUBSTITUTE(AL$6,"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234))*HLOOKUP(LEFT(TRIM(AL$6),FIND("~",SUBSTITUTE(AL$6," ","~",LEN(TRIM(AL$6))-LEN(SUBSTITUTE(TRIM(AL$6)," ",""))))-1)&amp;" Total",$B$6:$BB$305,ROW($A234)-5,FALSE))</f>
        <v>0</v>
      </c>
      <c r="AM234" s="143">
        <f ca="1">IF(AM$5&lt;&gt;"",HLOOKUP(AM$5,Functionalization!$G$6:$R$305,ROW($A234)-5,FALSE),IFERROR(INDEX(AM$269:AM$305,MATCH($F234,$B$269:$B$305,0))/VLOOKUP($F234,$B$269:$BB$305,MATCH(LEFT(TRIM(AM$6),FIND("~",SUBSTITUTE(AM$6,"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234))*HLOOKUP(LEFT(TRIM(AM$6),FIND("~",SUBSTITUTE(AM$6," ","~",LEN(TRIM(AM$6))-LEN(SUBSTITUTE(TRIM(AM$6)," ",""))))-1)&amp;" Total",$B$6:$BB$305,ROW($A234)-5,FALSE))</f>
        <v>0</v>
      </c>
      <c r="AN234" s="143">
        <f ca="1">IF(AN$5&lt;&gt;"",HLOOKUP(AN$5,Functionalization!$G$6:$R$305,ROW($A234)-5,FALSE),IFERROR(INDEX(AN$269:AN$305,MATCH($F234,$B$269:$B$305,0))/VLOOKUP($F234,$B$269:$BB$305,MATCH(LEFT(TRIM(AN$6),FIND("~",SUBSTITUTE(AN$6,"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234))*HLOOKUP(LEFT(TRIM(AN$6),FIND("~",SUBSTITUTE(AN$6," ","~",LEN(TRIM(AN$6))-LEN(SUBSTITUTE(TRIM(AN$6)," ",""))))-1)&amp;" Total",$B$6:$BB$305,ROW($A234)-5,FALSE))</f>
        <v>0</v>
      </c>
      <c r="AO234" s="143">
        <f ca="1">IF(AO$5&lt;&gt;"",HLOOKUP(AO$5,Functionalization!$G$6:$R$305,ROW($A234)-5,FALSE),IFERROR(INDEX(AO$269:AO$305,MATCH($F234,$B$269:$B$305,0))/VLOOKUP($F234,$B$269:$BB$305,MATCH(LEFT(TRIM(AO$6),FIND("~",SUBSTITUTE(AO$6,"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234))*HLOOKUP(LEFT(TRIM(AO$6),FIND("~",SUBSTITUTE(AO$6," ","~",LEN(TRIM(AO$6))-LEN(SUBSTITUTE(TRIM(AO$6)," ",""))))-1)&amp;" Total",$B$6:$BB$305,ROW($A234)-5,FALSE))</f>
        <v>0</v>
      </c>
      <c r="AP234" s="143">
        <f ca="1">IF(AP$5&lt;&gt;"",HLOOKUP(AP$5,Functionalization!$G$6:$R$305,ROW($A234)-5,FALSE),IFERROR(INDEX(AP$269:AP$305,MATCH($F234,$B$269:$B$305,0))/VLOOKUP($F234,$B$269:$BB$305,MATCH(LEFT(TRIM(AP$6),FIND("~",SUBSTITUTE(AP$6,"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234))*HLOOKUP(LEFT(TRIM(AP$6),FIND("~",SUBSTITUTE(AP$6," ","~",LEN(TRIM(AP$6))-LEN(SUBSTITUTE(TRIM(AP$6)," ",""))))-1)&amp;" Total",$B$6:$BB$305,ROW($A234)-5,FALSE))</f>
        <v>0</v>
      </c>
      <c r="AQ234" s="143">
        <f ca="1">IF(AQ$5&lt;&gt;"",HLOOKUP(AQ$5,Functionalization!$G$6:$R$305,ROW($A234)-5,FALSE),IFERROR(INDEX(AQ$269:AQ$305,MATCH($F234,$B$269:$B$305,0))/VLOOKUP($F234,$B$269:$BB$305,MATCH(LEFT(TRIM(AQ$6),FIND("~",SUBSTITUTE(AQ$6,"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234))*HLOOKUP(LEFT(TRIM(AQ$6),FIND("~",SUBSTITUTE(AQ$6," ","~",LEN(TRIM(AQ$6))-LEN(SUBSTITUTE(TRIM(AQ$6)," ",""))))-1)&amp;" Total",$B$6:$BB$305,ROW($A234)-5,FALSE))</f>
        <v>0</v>
      </c>
      <c r="AR234" s="143">
        <f ca="1">IF(AR$5&lt;&gt;"",HLOOKUP(AR$5,Functionalization!$G$6:$R$305,ROW($A234)-5,FALSE),IFERROR(INDEX(AR$269:AR$305,MATCH($F234,$B$269:$B$305,0))/VLOOKUP($F234,$B$269:$BB$305,MATCH(LEFT(TRIM(AR$6),FIND("~",SUBSTITUTE(AR$6,"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234))*HLOOKUP(LEFT(TRIM(AR$6),FIND("~",SUBSTITUTE(AR$6," ","~",LEN(TRIM(AR$6))-LEN(SUBSTITUTE(TRIM(AR$6)," ",""))))-1)&amp;" Total",$B$6:$BB$305,ROW($A234)-5,FALSE))</f>
        <v>0</v>
      </c>
      <c r="AS234" s="143">
        <f ca="1">IF(AS$5&lt;&gt;"",HLOOKUP(AS$5,Functionalization!$G$6:$R$305,ROW($A234)-5,FALSE),IFERROR(INDEX(AS$269:AS$305,MATCH($F234,$B$269:$B$305,0))/VLOOKUP($F234,$B$269:$BB$305,MATCH(LEFT(TRIM(AS$6),FIND("~",SUBSTITUTE(AS$6,"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234))*HLOOKUP(LEFT(TRIM(AS$6),FIND("~",SUBSTITUTE(AS$6," ","~",LEN(TRIM(AS$6))-LEN(SUBSTITUTE(TRIM(AS$6)," ",""))))-1)&amp;" Total",$B$6:$BB$305,ROW($A234)-5,FALSE))</f>
        <v>0</v>
      </c>
      <c r="AT234" s="143">
        <f ca="1">IF(AT$5&lt;&gt;"",HLOOKUP(AT$5,Functionalization!$G$6:$R$305,ROW($A234)-5,FALSE),IFERROR(INDEX(AT$269:AT$305,MATCH($F234,$B$269:$B$305,0))/VLOOKUP($F234,$B$269:$BB$305,MATCH(LEFT(TRIM(AT$6),FIND("~",SUBSTITUTE(AT$6,"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234))*HLOOKUP(LEFT(TRIM(AT$6),FIND("~",SUBSTITUTE(AT$6," ","~",LEN(TRIM(AT$6))-LEN(SUBSTITUTE(TRIM(AT$6)," ",""))))-1)&amp;" Total",$B$6:$BB$305,ROW($A234)-5,FALSE))</f>
        <v>0</v>
      </c>
      <c r="AU234" s="143">
        <f ca="1">IF(AU$5&lt;&gt;"",HLOOKUP(AU$5,Functionalization!$G$6:$R$305,ROW($A234)-5,FALSE),IFERROR(INDEX(AU$269:AU$305,MATCH($F234,$B$269:$B$305,0))/VLOOKUP($F234,$B$269:$BB$305,MATCH(LEFT(TRIM(AU$6),FIND("~",SUBSTITUTE(AU$6,"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234))*HLOOKUP(LEFT(TRIM(AU$6),FIND("~",SUBSTITUTE(AU$6," ","~",LEN(TRIM(AU$6))-LEN(SUBSTITUTE(TRIM(AU$6)," ",""))))-1)&amp;" Total",$B$6:$BB$305,ROW($A234)-5,FALSE))</f>
        <v>0</v>
      </c>
      <c r="AV234" s="143">
        <f ca="1">IF(AV$5&lt;&gt;"",HLOOKUP(AV$5,Functionalization!$G$6:$R$305,ROW($A234)-5,FALSE),IFERROR(INDEX(AV$269:AV$305,MATCH($F234,$B$269:$B$305,0))/VLOOKUP($F234,$B$269:$BB$305,MATCH(LEFT(TRIM(AV$6),FIND("~",SUBSTITUTE(AV$6,"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234))*HLOOKUP(LEFT(TRIM(AV$6),FIND("~",SUBSTITUTE(AV$6," ","~",LEN(TRIM(AV$6))-LEN(SUBSTITUTE(TRIM(AV$6)," ",""))))-1)&amp;" Total",$B$6:$BB$305,ROW($A234)-5,FALSE))</f>
        <v>0</v>
      </c>
      <c r="AW234" s="143">
        <f ca="1">IF(AW$5&lt;&gt;"",HLOOKUP(AW$5,Functionalization!$G$6:$R$305,ROW($A234)-5,FALSE),IFERROR(INDEX(AW$269:AW$305,MATCH($F234,$B$269:$B$305,0))/VLOOKUP($F234,$B$269:$BB$305,MATCH(LEFT(TRIM(AW$6),FIND("~",SUBSTITUTE(AW$6,"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234))*HLOOKUP(LEFT(TRIM(AW$6),FIND("~",SUBSTITUTE(AW$6," ","~",LEN(TRIM(AW$6))-LEN(SUBSTITUTE(TRIM(AW$6)," ",""))))-1)&amp;" Total",$B$6:$BB$305,ROW($A234)-5,FALSE))</f>
        <v>0</v>
      </c>
      <c r="AX234" s="143">
        <f ca="1">IF(AX$5&lt;&gt;"",HLOOKUP(AX$5,Functionalization!$G$6:$R$305,ROW($A234)-5,FALSE),IFERROR(INDEX(AX$269:AX$305,MATCH($F234,$B$269:$B$305,0))/VLOOKUP($F234,$B$269:$BB$305,MATCH(LEFT(TRIM(AX$6),FIND("~",SUBSTITUTE(AX$6,"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234))*HLOOKUP(LEFT(TRIM(AX$6),FIND("~",SUBSTITUTE(AX$6," ","~",LEN(TRIM(AX$6))-LEN(SUBSTITUTE(TRIM(AX$6)," ",""))))-1)&amp;" Total",$B$6:$BB$305,ROW($A234)-5,FALSE))</f>
        <v>0</v>
      </c>
      <c r="AY234" s="143">
        <f ca="1">IF(AY$5&lt;&gt;"",HLOOKUP(AY$5,Functionalization!$G$6:$R$305,ROW($A234)-5,FALSE),IFERROR(INDEX(AY$269:AY$305,MATCH($F234,$B$269:$B$305,0))/VLOOKUP($F234,$B$269:$BB$305,MATCH(LEFT(TRIM(AY$6),FIND("~",SUBSTITUTE(AY$6,"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234))*HLOOKUP(LEFT(TRIM(AY$6),FIND("~",SUBSTITUTE(AY$6," ","~",LEN(TRIM(AY$6))-LEN(SUBSTITUTE(TRIM(AY$6)," ",""))))-1)&amp;" Total",$B$6:$BB$305,ROW($A234)-5,FALSE))</f>
        <v>0</v>
      </c>
      <c r="AZ234" s="143">
        <f ca="1">IF(AZ$5&lt;&gt;"",HLOOKUP(AZ$5,Functionalization!$G$6:$R$305,ROW($A234)-5,FALSE),IFERROR(INDEX(AZ$269:AZ$305,MATCH($F234,$B$269:$B$305,0))/VLOOKUP($F234,$B$269:$BB$305,MATCH(LEFT(TRIM(AZ$6),FIND("~",SUBSTITUTE(AZ$6,"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234))*HLOOKUP(LEFT(TRIM(AZ$6),FIND("~",SUBSTITUTE(AZ$6," ","~",LEN(TRIM(AZ$6))-LEN(SUBSTITUTE(TRIM(AZ$6)," ",""))))-1)&amp;" Total",$B$6:$BB$305,ROW($A234)-5,FALSE))</f>
        <v>0</v>
      </c>
      <c r="BA234" s="143">
        <f ca="1">IF(BA$5&lt;&gt;"",HLOOKUP(BA$5,Functionalization!$G$6:$R$305,ROW($A234)-5,FALSE),IFERROR(INDEX(BA$269:BA$305,MATCH($F234,$B$269:$B$305,0))/VLOOKUP($F234,$B$269:$BB$305,MATCH(LEFT(TRIM(BA$6),FIND("~",SUBSTITUTE(BA$6,"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234))*HLOOKUP(LEFT(TRIM(BA$6),FIND("~",SUBSTITUTE(BA$6," ","~",LEN(TRIM(BA$6))-LEN(SUBSTITUTE(TRIM(BA$6)," ",""))))-1)&amp;" Total",$B$6:$BB$305,ROW($A234)-5,FALSE))</f>
        <v>0</v>
      </c>
      <c r="BB234" s="143">
        <f ca="1">IF(BB$5&lt;&gt;"",HLOOKUP(BB$5,Functionalization!$G$6:$R$305,ROW($A234)-5,FALSE),IFERROR(INDEX(BB$269:BB$305,MATCH($F234,$B$269:$B$305,0))/VLOOKUP($F234,$B$269:$BB$305,MATCH(LEFT(TRIM(BB$6),FIND("~",SUBSTITUTE(BB$6,"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234))*HLOOKUP(LEFT(TRIM(BB$6),FIND("~",SUBSTITUTE(BB$6," ","~",LEN(TRIM(BB$6))-LEN(SUBSTITUTE(TRIM(BB$6)," ",""))))-1)&amp;" Total",$B$6:$BB$305,ROW($A234)-5,FALSE))</f>
        <v>0</v>
      </c>
      <c r="BD234" s="79">
        <f ca="1">IFERROR(IF(SUMIF($G$6:$BB$6,BD$6&amp;" Total",$G234:$BB234)-(SUMIF($G$6:$BB$6,BD$6&amp;" "&amp;'Input-Func_Class'!$D$22,$G234:$BB234)+IFERROR(SUMIF($G$6:$BB$6,BD$6&amp;" "&amp;'Input-Func_Class'!$E$22,$G234:$BB234),SUMIF($G$6:$BB$6,BD$6&amp;" "&amp;'Input-Func_Class'!$B$24,$G234:$BB234))+SUMIF($G$6:$BB$6,BD$6&amp;" "&amp;'Input-Func_Class'!$F$22,$G234:$BB234))&lt;Check_Limit,0,1),1)</f>
        <v>0</v>
      </c>
      <c r="BE234" s="79">
        <f ca="1">IFERROR(IF(SUMIF($G$6:$BB$6,BE$6&amp;" Total",$G234:$BB234)-(SUMIF($G$6:$BB$6,BE$6&amp;" "&amp;'Input-Func_Class'!$D$22,$G234:$BB234)+IFERROR(SUMIF($G$6:$BB$6,BE$6&amp;" "&amp;'Input-Func_Class'!$E$22,$G234:$BB234),SUMIF($G$6:$BB$6,BE$6&amp;" "&amp;'Input-Func_Class'!$B$24,$G234:$BB234))+SUMIF($G$6:$BB$6,BE$6&amp;" "&amp;'Input-Func_Class'!$F$22,$G234:$BB234))&lt;Check_Limit,0,1),1)</f>
        <v>0</v>
      </c>
      <c r="BF234" s="79">
        <f ca="1">IFERROR(IF(SUMIF($G$6:$BB$6,BF$6&amp;" Total",$G234:$BB234)-(SUMIF($G$6:$BB$6,BF$6&amp;" "&amp;'Input-Func_Class'!$D$22,$G234:$BB234)+IFERROR(SUMIF($G$6:$BB$6,BF$6&amp;" "&amp;'Input-Func_Class'!$E$22,$G234:$BB234),SUMIF($G$6:$BB$6,BF$6&amp;" "&amp;'Input-Func_Class'!$B$24,$G234:$BB234))+SUMIF($G$6:$BB$6,BF$6&amp;" "&amp;'Input-Func_Class'!$F$22,$G234:$BB234))&lt;Check_Limit,0,1),1)</f>
        <v>0</v>
      </c>
      <c r="BG234" s="79">
        <f ca="1">IFERROR(IF(SUMIF($G$6:$BB$6,BG$6&amp;" Total",$G234:$BB234)-(SUMIF($G$6:$BB$6,BG$6&amp;" "&amp;'Input-Func_Class'!$D$22,$G234:$BB234)+IFERROR(SUMIF($G$6:$BB$6,BG$6&amp;" "&amp;'Input-Func_Class'!$E$22,$G234:$BB234),SUMIF($G$6:$BB$6,BG$6&amp;" "&amp;'Input-Func_Class'!$B$24,$G234:$BB234))+SUMIF($G$6:$BB$6,BG$6&amp;" "&amp;'Input-Func_Class'!$F$22,$G234:$BB234))&lt;Check_Limit,0,1),1)</f>
        <v>0</v>
      </c>
      <c r="BH234" s="79">
        <f ca="1">IFERROR(IF(SUMIF($G$6:$BB$6,BH$6&amp;" Total",$G234:$BB234)-(SUMIF($G$6:$BB$6,BH$6&amp;" "&amp;'Input-Func_Class'!$D$22,$G234:$BB234)+IFERROR(SUMIF($G$6:$BB$6,BH$6&amp;" "&amp;'Input-Func_Class'!$E$22,$G234:$BB234),SUMIF($G$6:$BB$6,BH$6&amp;" "&amp;'Input-Func_Class'!$B$24,$G234:$BB234))+SUMIF($G$6:$BB$6,BH$6&amp;" "&amp;'Input-Func_Class'!$F$22,$G234:$BB234))&lt;Check_Limit,0,1),1)</f>
        <v>0</v>
      </c>
      <c r="BI234" s="79">
        <f ca="1">IFERROR(IF(SUMIF($G$6:$BB$6,BI$6&amp;" Total",$G234:$BB234)-(SUMIF($G$6:$BB$6,BI$6&amp;" "&amp;'Input-Func_Class'!$D$22,$G234:$BB234)+IFERROR(SUMIF($G$6:$BB$6,BI$6&amp;" "&amp;'Input-Func_Class'!$E$22,$G234:$BB234),SUMIF($G$6:$BB$6,BI$6&amp;" "&amp;'Input-Func_Class'!$B$24,$G234:$BB234))+SUMIF($G$6:$BB$6,BI$6&amp;" "&amp;'Input-Func_Class'!$F$22,$G234:$BB234))&lt;Check_Limit,0,1),1)</f>
        <v>0</v>
      </c>
      <c r="BJ234" s="79">
        <f ca="1">IFERROR(IF(SUMIF($G$6:$BB$6,BJ$6&amp;" Total",$G234:$BB234)-(SUMIF($G$6:$BB$6,BJ$6&amp;" "&amp;'Input-Func_Class'!$D$22,$G234:$BB234)+IFERROR(SUMIF($G$6:$BB$6,BJ$6&amp;" "&amp;'Input-Func_Class'!$E$22,$G234:$BB234),SUMIF($G$6:$BB$6,BJ$6&amp;" "&amp;'Input-Func_Class'!$B$24,$G234:$BB234))+SUMIF($G$6:$BB$6,BJ$6&amp;" "&amp;'Input-Func_Class'!$F$22,$G234:$BB234))&lt;Check_Limit,0,1),1)</f>
        <v>0</v>
      </c>
      <c r="BK234" s="79">
        <f ca="1">IFERROR(IF(SUMIF($G$6:$BB$6,BK$6&amp;" Total",$G234:$BB234)-(SUMIF($G$6:$BB$6,BK$6&amp;" "&amp;'Input-Func_Class'!$D$22,$G234:$BB234)+IFERROR(SUMIF($G$6:$BB$6,BK$6&amp;" "&amp;'Input-Func_Class'!$E$22,$G234:$BB234),SUMIF($G$6:$BB$6,BK$6&amp;" "&amp;'Input-Func_Class'!$B$24,$G234:$BB234))+SUMIF($G$6:$BB$6,BK$6&amp;" "&amp;'Input-Func_Class'!$F$22,$G234:$BB234))&lt;Check_Limit,0,1),1)</f>
        <v>0</v>
      </c>
      <c r="BL234" s="79">
        <f ca="1">IFERROR(IF(SUMIF($G$6:$BB$6,BL$6&amp;" Total",$G234:$BB234)-(SUMIF($G$6:$BB$6,BL$6&amp;" "&amp;'Input-Func_Class'!$D$22,$G234:$BB234)+IFERROR(SUMIF($G$6:$BB$6,BL$6&amp;" "&amp;'Input-Func_Class'!$E$22,$G234:$BB234),SUMIF($G$6:$BB$6,BL$6&amp;" "&amp;'Input-Func_Class'!$B$24,$G234:$BB234))+SUMIF($G$6:$BB$6,BL$6&amp;" "&amp;'Input-Func_Class'!$F$22,$G234:$BB234))&lt;Check_Limit,0,1),1)</f>
        <v>0</v>
      </c>
      <c r="BM234" s="79">
        <f ca="1">IFERROR(IF(SUMIF($G$6:$BB$6,BM$6&amp;" Total",$G234:$BB234)-(SUMIF($G$6:$BB$6,BM$6&amp;" "&amp;'Input-Func_Class'!$D$22,$G234:$BB234)+IFERROR(SUMIF($G$6:$BB$6,BM$6&amp;" "&amp;'Input-Func_Class'!$E$22,$G234:$BB234),SUMIF($G$6:$BB$6,BM$6&amp;" "&amp;'Input-Func_Class'!$B$24,$G234:$BB234))+SUMIF($G$6:$BB$6,BM$6&amp;" "&amp;'Input-Func_Class'!$F$22,$G234:$BB234))&lt;Check_Limit,0,1),1)</f>
        <v>0</v>
      </c>
      <c r="BN234" s="79">
        <f ca="1">IFERROR(IF(SUMIF($G$6:$BB$6,BN$6&amp;" Total",$G234:$BB234)-(SUMIF($G$6:$BB$6,BN$6&amp;" "&amp;'Input-Func_Class'!$D$22,$G234:$BB234)+IFERROR(SUMIF($G$6:$BB$6,BN$6&amp;" "&amp;'Input-Func_Class'!$E$22,$G234:$BB234),SUMIF($G$6:$BB$6,BN$6&amp;" "&amp;'Input-Func_Class'!$B$24,$G234:$BB234))+SUMIF($G$6:$BB$6,BN$6&amp;" "&amp;'Input-Func_Class'!$F$22,$G234:$BB234))&lt;Check_Limit,0,1),1)</f>
        <v>0</v>
      </c>
      <c r="BO234" s="79">
        <f ca="1">IFERROR(IF(SUMIF($G$6:$BB$6,BO$6&amp;" Total",$G234:$BB234)-(SUMIF($G$6:$BB$6,BO$6&amp;" "&amp;'Input-Func_Class'!$D$22,$G234:$BB234)+IFERROR(SUMIF($G$6:$BB$6,BO$6&amp;" "&amp;'Input-Func_Class'!$E$22,$G234:$BB234),SUMIF($G$6:$BB$6,BO$6&amp;" "&amp;'Input-Func_Class'!$B$24,$G234:$BB234))+SUMIF($G$6:$BB$6,BO$6&amp;" "&amp;'Input-Func_Class'!$F$22,$G234:$BB234))&lt;Check_Limit,0,1),1)</f>
        <v>0</v>
      </c>
    </row>
    <row r="235" spans="1:67" outlineLevel="1">
      <c r="A235" s="113">
        <f>IF(ISBLANK('Input-Accounts'!A235),"",'Input-Accounts'!A235)</f>
        <v>203</v>
      </c>
      <c r="B235" s="17" t="str">
        <f>IF(ISBLANK('Input-Accounts'!B235),"",'Input-Accounts'!B235)</f>
        <v>Miscellaneous Equipment</v>
      </c>
      <c r="C235" s="113">
        <f>IF(ISBLANK('Input-Accounts'!C235),"",'Input-Accounts'!C235)</f>
        <v>398</v>
      </c>
      <c r="D235" s="143">
        <f>Functionalization!$D235</f>
        <v>3609.6617550000001</v>
      </c>
      <c r="E235" s="143">
        <f t="shared" ca="1" si="52"/>
        <v>0</v>
      </c>
      <c r="F235" s="89" t="str">
        <f>IF($D235=0,"-",IF('Input-Accounts'!$E235&lt;&gt;0,'Input-Accounts'!$E235,'Input-Accounts'!$G235))</f>
        <v>INT_T&amp;D_PLANT</v>
      </c>
      <c r="G235" s="143">
        <f ca="1">IF(G$5&lt;&gt;"",HLOOKUP(G$5,Functionalization!$G$6:$R$305,ROW($A235)-5,FALSE),IFERROR(INDEX(G$269:G$305,MATCH($F235,$B$269:$B$305,0))/VLOOKUP($F235,$B$269:$BB$305,MATCH(LEFT(TRIM(G$6),FIND("~",SUBSTITUTE(G$6,"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235))*HLOOKUP(LEFT(TRIM(G$6),FIND("~",SUBSTITUTE(G$6," ","~",LEN(TRIM(G$6))-LEN(SUBSTITUTE(TRIM(G$6)," ",""))))-1)&amp;" Total",$B$6:$BB$305,ROW($A235)-5,FALSE))</f>
        <v>0</v>
      </c>
      <c r="H235" s="143">
        <f ca="1">IF(H$5&lt;&gt;"",HLOOKUP(H$5,Functionalization!$G$6:$R$305,ROW($A235)-5,FALSE),IFERROR(INDEX(H$269:H$305,MATCH($F235,$B$269:$B$305,0))/VLOOKUP($F235,$B$269:$BB$305,MATCH(LEFT(TRIM(H$6),FIND("~",SUBSTITUTE(H$6,"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235))*HLOOKUP(LEFT(TRIM(H$6),FIND("~",SUBSTITUTE(H$6," ","~",LEN(TRIM(H$6))-LEN(SUBSTITUTE(TRIM(H$6)," ",""))))-1)&amp;" Total",$B$6:$BB$305,ROW($A235)-5,FALSE))</f>
        <v>0</v>
      </c>
      <c r="I235" s="143">
        <f ca="1">IF(I$5&lt;&gt;"",HLOOKUP(I$5,Functionalization!$G$6:$R$305,ROW($A235)-5,FALSE),IFERROR(INDEX(I$269:I$305,MATCH($F235,$B$269:$B$305,0))/VLOOKUP($F235,$B$269:$BB$305,MATCH(LEFT(TRIM(I$6),FIND("~",SUBSTITUTE(I$6,"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235))*HLOOKUP(LEFT(TRIM(I$6),FIND("~",SUBSTITUTE(I$6," ","~",LEN(TRIM(I$6))-LEN(SUBSTITUTE(TRIM(I$6)," ",""))))-1)&amp;" Total",$B$6:$BB$305,ROW($A235)-5,FALSE))</f>
        <v>0</v>
      </c>
      <c r="J235" s="143">
        <f ca="1">IF(J$5&lt;&gt;"",HLOOKUP(J$5,Functionalization!$G$6:$R$305,ROW($A235)-5,FALSE),IFERROR(INDEX(J$269:J$305,MATCH($F235,$B$269:$B$305,0))/VLOOKUP($F235,$B$269:$BB$305,MATCH(LEFT(TRIM(J$6),FIND("~",SUBSTITUTE(J$6,"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235))*HLOOKUP(LEFT(TRIM(J$6),FIND("~",SUBSTITUTE(J$6," ","~",LEN(TRIM(J$6))-LEN(SUBSTITUTE(TRIM(J$6)," ",""))))-1)&amp;" Total",$B$6:$BB$305,ROW($A235)-5,FALSE))</f>
        <v>0</v>
      </c>
      <c r="K235" s="143">
        <f ca="1">IF(K$5&lt;&gt;"",HLOOKUP(K$5,Functionalization!$G$6:$R$305,ROW($A235)-5,FALSE),IFERROR(INDEX(K$269:K$305,MATCH($F235,$B$269:$B$305,0))/VLOOKUP($F235,$B$269:$BB$305,MATCH(LEFT(TRIM(K$6),FIND("~",SUBSTITUTE(K$6,"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235))*HLOOKUP(LEFT(TRIM(K$6),FIND("~",SUBSTITUTE(K$6," ","~",LEN(TRIM(K$6))-LEN(SUBSTITUTE(TRIM(K$6)," ",""))))-1)&amp;" Total",$B$6:$BB$305,ROW($A235)-5,FALSE))</f>
        <v>66.830912198081577</v>
      </c>
      <c r="L235" s="143">
        <f ca="1">IF(L$5&lt;&gt;"",HLOOKUP(L$5,Functionalization!$G$6:$R$305,ROW($A235)-5,FALSE),IFERROR(INDEX(L$269:L$305,MATCH($F235,$B$269:$B$305,0))/VLOOKUP($F235,$B$269:$BB$305,MATCH(LEFT(TRIM(L$6),FIND("~",SUBSTITUTE(L$6,"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235))*HLOOKUP(LEFT(TRIM(L$6),FIND("~",SUBSTITUTE(L$6," ","~",LEN(TRIM(L$6))-LEN(SUBSTITUTE(TRIM(L$6)," ",""))))-1)&amp;" Total",$B$6:$BB$305,ROW($A235)-5,FALSE))</f>
        <v>66.830912198081577</v>
      </c>
      <c r="M235" s="143">
        <f ca="1">IF(M$5&lt;&gt;"",HLOOKUP(M$5,Functionalization!$G$6:$R$305,ROW($A235)-5,FALSE),IFERROR(INDEX(M$269:M$305,MATCH($F235,$B$269:$B$305,0))/VLOOKUP($F235,$B$269:$BB$305,MATCH(LEFT(TRIM(M$6),FIND("~",SUBSTITUTE(M$6,"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235))*HLOOKUP(LEFT(TRIM(M$6),FIND("~",SUBSTITUTE(M$6," ","~",LEN(TRIM(M$6))-LEN(SUBSTITUTE(TRIM(M$6)," ",""))))-1)&amp;" Total",$B$6:$BB$305,ROW($A235)-5,FALSE))</f>
        <v>0</v>
      </c>
      <c r="N235" s="143">
        <f ca="1">IF(N$5&lt;&gt;"",HLOOKUP(N$5,Functionalization!$G$6:$R$305,ROW($A235)-5,FALSE),IFERROR(INDEX(N$269:N$305,MATCH($F235,$B$269:$B$305,0))/VLOOKUP($F235,$B$269:$BB$305,MATCH(LEFT(TRIM(N$6),FIND("~",SUBSTITUTE(N$6,"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235))*HLOOKUP(LEFT(TRIM(N$6),FIND("~",SUBSTITUTE(N$6," ","~",LEN(TRIM(N$6))-LEN(SUBSTITUTE(TRIM(N$6)," ",""))))-1)&amp;" Total",$B$6:$BB$305,ROW($A235)-5,FALSE))</f>
        <v>0</v>
      </c>
      <c r="O235" s="143">
        <f ca="1">IF(O$5&lt;&gt;"",HLOOKUP(O$5,Functionalization!$G$6:$R$305,ROW($A235)-5,FALSE),IFERROR(INDEX(O$269:O$305,MATCH($F235,$B$269:$B$305,0))/VLOOKUP($F235,$B$269:$BB$305,MATCH(LEFT(TRIM(O$6),FIND("~",SUBSTITUTE(O$6,"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235))*HLOOKUP(LEFT(TRIM(O$6),FIND("~",SUBSTITUTE(O$6," ","~",LEN(TRIM(O$6))-LEN(SUBSTITUTE(TRIM(O$6)," ",""))))-1)&amp;" Total",$B$6:$BB$305,ROW($A235)-5,FALSE))</f>
        <v>3542.8308428019186</v>
      </c>
      <c r="P235" s="143">
        <f ca="1">IF(P$5&lt;&gt;"",HLOOKUP(P$5,Functionalization!$G$6:$R$305,ROW($A235)-5,FALSE),IFERROR(INDEX(P$269:P$305,MATCH($F235,$B$269:$B$305,0))/VLOOKUP($F235,$B$269:$BB$305,MATCH(LEFT(TRIM(P$6),FIND("~",SUBSTITUTE(P$6,"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235))*HLOOKUP(LEFT(TRIM(P$6),FIND("~",SUBSTITUTE(P$6," ","~",LEN(TRIM(P$6))-LEN(SUBSTITUTE(TRIM(P$6)," ",""))))-1)&amp;" Total",$B$6:$BB$305,ROW($A235)-5,FALSE))</f>
        <v>2302.4079802504111</v>
      </c>
      <c r="Q235" s="143">
        <f ca="1">IF(Q$5&lt;&gt;"",HLOOKUP(Q$5,Functionalization!$G$6:$R$305,ROW($A235)-5,FALSE),IFERROR(INDEX(Q$269:Q$305,MATCH($F235,$B$269:$B$305,0))/VLOOKUP($F235,$B$269:$BB$305,MATCH(LEFT(TRIM(Q$6),FIND("~",SUBSTITUTE(Q$6,"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235))*HLOOKUP(LEFT(TRIM(Q$6),FIND("~",SUBSTITUTE(Q$6," ","~",LEN(TRIM(Q$6))-LEN(SUBSTITUTE(TRIM(Q$6)," ",""))))-1)&amp;" Total",$B$6:$BB$305,ROW($A235)-5,FALSE))</f>
        <v>0</v>
      </c>
      <c r="R235" s="143">
        <f ca="1">IF(R$5&lt;&gt;"",HLOOKUP(R$5,Functionalization!$G$6:$R$305,ROW($A235)-5,FALSE),IFERROR(INDEX(R$269:R$305,MATCH($F235,$B$269:$B$305,0))/VLOOKUP($F235,$B$269:$BB$305,MATCH(LEFT(TRIM(R$6),FIND("~",SUBSTITUTE(R$6,"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235))*HLOOKUP(LEFT(TRIM(R$6),FIND("~",SUBSTITUTE(R$6," ","~",LEN(TRIM(R$6))-LEN(SUBSTITUTE(TRIM(R$6)," ",""))))-1)&amp;" Total",$B$6:$BB$305,ROW($A235)-5,FALSE))</f>
        <v>1240.4228625515082</v>
      </c>
      <c r="S235" s="143">
        <f ca="1">IF(S$5&lt;&gt;"",HLOOKUP(S$5,Functionalization!$G$6:$R$305,ROW($A235)-5,FALSE),IFERROR(INDEX(S$269:S$305,MATCH($F235,$B$269:$B$305,0))/VLOOKUP($F235,$B$269:$BB$305,MATCH(LEFT(TRIM(S$6),FIND("~",SUBSTITUTE(S$6,"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235))*HLOOKUP(LEFT(TRIM(S$6),FIND("~",SUBSTITUTE(S$6," ","~",LEN(TRIM(S$6))-LEN(SUBSTITUTE(TRIM(S$6)," ",""))))-1)&amp;" Total",$B$6:$BB$305,ROW($A235)-5,FALSE))</f>
        <v>0</v>
      </c>
      <c r="T235" s="143">
        <f ca="1">IF(T$5&lt;&gt;"",HLOOKUP(T$5,Functionalization!$G$6:$R$305,ROW($A235)-5,FALSE),IFERROR(INDEX(T$269:T$305,MATCH($F235,$B$269:$B$305,0))/VLOOKUP($F235,$B$269:$BB$305,MATCH(LEFT(TRIM(T$6),FIND("~",SUBSTITUTE(T$6,"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235))*HLOOKUP(LEFT(TRIM(T$6),FIND("~",SUBSTITUTE(T$6," ","~",LEN(TRIM(T$6))-LEN(SUBSTITUTE(TRIM(T$6)," ",""))))-1)&amp;" Total",$B$6:$BB$305,ROW($A235)-5,FALSE))</f>
        <v>0</v>
      </c>
      <c r="U235" s="143">
        <f ca="1">IF(U$5&lt;&gt;"",HLOOKUP(U$5,Functionalization!$G$6:$R$305,ROW($A235)-5,FALSE),IFERROR(INDEX(U$269:U$305,MATCH($F235,$B$269:$B$305,0))/VLOOKUP($F235,$B$269:$BB$305,MATCH(LEFT(TRIM(U$6),FIND("~",SUBSTITUTE(U$6,"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235))*HLOOKUP(LEFT(TRIM(U$6),FIND("~",SUBSTITUTE(U$6," ","~",LEN(TRIM(U$6))-LEN(SUBSTITUTE(TRIM(U$6)," ",""))))-1)&amp;" Total",$B$6:$BB$305,ROW($A235)-5,FALSE))</f>
        <v>0</v>
      </c>
      <c r="V235" s="143">
        <f ca="1">IF(V$5&lt;&gt;"",HLOOKUP(V$5,Functionalization!$G$6:$R$305,ROW($A235)-5,FALSE),IFERROR(INDEX(V$269:V$305,MATCH($F235,$B$269:$B$305,0))/VLOOKUP($F235,$B$269:$BB$305,MATCH(LEFT(TRIM(V$6),FIND("~",SUBSTITUTE(V$6,"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235))*HLOOKUP(LEFT(TRIM(V$6),FIND("~",SUBSTITUTE(V$6," ","~",LEN(TRIM(V$6))-LEN(SUBSTITUTE(TRIM(V$6)," ",""))))-1)&amp;" Total",$B$6:$BB$305,ROW($A235)-5,FALSE))</f>
        <v>0</v>
      </c>
      <c r="W235" s="143">
        <f ca="1">IF(W$5&lt;&gt;"",HLOOKUP(W$5,Functionalization!$G$6:$R$305,ROW($A235)-5,FALSE),IFERROR(INDEX(W$269:W$305,MATCH($F235,$B$269:$B$305,0))/VLOOKUP($F235,$B$269:$BB$305,MATCH(LEFT(TRIM(W$6),FIND("~",SUBSTITUTE(W$6,"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235))*HLOOKUP(LEFT(TRIM(W$6),FIND("~",SUBSTITUTE(W$6," ","~",LEN(TRIM(W$6))-LEN(SUBSTITUTE(TRIM(W$6)," ",""))))-1)&amp;" Total",$B$6:$BB$305,ROW($A235)-5,FALSE))</f>
        <v>0</v>
      </c>
      <c r="X235" s="143">
        <f ca="1">IF(X$5&lt;&gt;"",HLOOKUP(X$5,Functionalization!$G$6:$R$305,ROW($A235)-5,FALSE),IFERROR(INDEX(X$269:X$305,MATCH($F235,$B$269:$B$305,0))/VLOOKUP($F235,$B$269:$BB$305,MATCH(LEFT(TRIM(X$6),FIND("~",SUBSTITUTE(X$6,"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235))*HLOOKUP(LEFT(TRIM(X$6),FIND("~",SUBSTITUTE(X$6," ","~",LEN(TRIM(X$6))-LEN(SUBSTITUTE(TRIM(X$6)," ",""))))-1)&amp;" Total",$B$6:$BB$305,ROW($A235)-5,FALSE))</f>
        <v>0</v>
      </c>
      <c r="Y235" s="143">
        <f ca="1">IF(Y$5&lt;&gt;"",HLOOKUP(Y$5,Functionalization!$G$6:$R$305,ROW($A235)-5,FALSE),IFERROR(INDEX(Y$269:Y$305,MATCH($F235,$B$269:$B$305,0))/VLOOKUP($F235,$B$269:$BB$305,MATCH(LEFT(TRIM(Y$6),FIND("~",SUBSTITUTE(Y$6,"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235))*HLOOKUP(LEFT(TRIM(Y$6),FIND("~",SUBSTITUTE(Y$6," ","~",LEN(TRIM(Y$6))-LEN(SUBSTITUTE(TRIM(Y$6)," ",""))))-1)&amp;" Total",$B$6:$BB$305,ROW($A235)-5,FALSE))</f>
        <v>0</v>
      </c>
      <c r="Z235" s="143">
        <f ca="1">IF(Z$5&lt;&gt;"",HLOOKUP(Z$5,Functionalization!$G$6:$R$305,ROW($A235)-5,FALSE),IFERROR(INDEX(Z$269:Z$305,MATCH($F235,$B$269:$B$305,0))/VLOOKUP($F235,$B$269:$BB$305,MATCH(LEFT(TRIM(Z$6),FIND("~",SUBSTITUTE(Z$6,"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235))*HLOOKUP(LEFT(TRIM(Z$6),FIND("~",SUBSTITUTE(Z$6," ","~",LEN(TRIM(Z$6))-LEN(SUBSTITUTE(TRIM(Z$6)," ",""))))-1)&amp;" Total",$B$6:$BB$305,ROW($A235)-5,FALSE))</f>
        <v>0</v>
      </c>
      <c r="AA235" s="143">
        <f ca="1">IF(AA$5&lt;&gt;"",HLOOKUP(AA$5,Functionalization!$G$6:$R$305,ROW($A235)-5,FALSE),IFERROR(INDEX(AA$269:AA$305,MATCH($F235,$B$269:$B$305,0))/VLOOKUP($F235,$B$269:$BB$305,MATCH(LEFT(TRIM(AA$6),FIND("~",SUBSTITUTE(AA$6,"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235))*HLOOKUP(LEFT(TRIM(AA$6),FIND("~",SUBSTITUTE(AA$6," ","~",LEN(TRIM(AA$6))-LEN(SUBSTITUTE(TRIM(AA$6)," ",""))))-1)&amp;" Total",$B$6:$BB$305,ROW($A235)-5,FALSE))</f>
        <v>0</v>
      </c>
      <c r="AB235" s="143">
        <f ca="1">IF(AB$5&lt;&gt;"",HLOOKUP(AB$5,Functionalization!$G$6:$R$305,ROW($A235)-5,FALSE),IFERROR(INDEX(AB$269:AB$305,MATCH($F235,$B$269:$B$305,0))/VLOOKUP($F235,$B$269:$BB$305,MATCH(LEFT(TRIM(AB$6),FIND("~",SUBSTITUTE(AB$6,"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235))*HLOOKUP(LEFT(TRIM(AB$6),FIND("~",SUBSTITUTE(AB$6," ","~",LEN(TRIM(AB$6))-LEN(SUBSTITUTE(TRIM(AB$6)," ",""))))-1)&amp;" Total",$B$6:$BB$305,ROW($A235)-5,FALSE))</f>
        <v>0</v>
      </c>
      <c r="AC235" s="143">
        <f ca="1">IF(AC$5&lt;&gt;"",HLOOKUP(AC$5,Functionalization!$G$6:$R$305,ROW($A235)-5,FALSE),IFERROR(INDEX(AC$269:AC$305,MATCH($F235,$B$269:$B$305,0))/VLOOKUP($F235,$B$269:$BB$305,MATCH(LEFT(TRIM(AC$6),FIND("~",SUBSTITUTE(AC$6,"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235))*HLOOKUP(LEFT(TRIM(AC$6),FIND("~",SUBSTITUTE(AC$6," ","~",LEN(TRIM(AC$6))-LEN(SUBSTITUTE(TRIM(AC$6)," ",""))))-1)&amp;" Total",$B$6:$BB$305,ROW($A235)-5,FALSE))</f>
        <v>0</v>
      </c>
      <c r="AD235" s="143">
        <f ca="1">IF(AD$5&lt;&gt;"",HLOOKUP(AD$5,Functionalization!$G$6:$R$305,ROW($A235)-5,FALSE),IFERROR(INDEX(AD$269:AD$305,MATCH($F235,$B$269:$B$305,0))/VLOOKUP($F235,$B$269:$BB$305,MATCH(LEFT(TRIM(AD$6),FIND("~",SUBSTITUTE(AD$6,"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235))*HLOOKUP(LEFT(TRIM(AD$6),FIND("~",SUBSTITUTE(AD$6," ","~",LEN(TRIM(AD$6))-LEN(SUBSTITUTE(TRIM(AD$6)," ",""))))-1)&amp;" Total",$B$6:$BB$305,ROW($A235)-5,FALSE))</f>
        <v>0</v>
      </c>
      <c r="AE235" s="143">
        <f ca="1">IF(AE$5&lt;&gt;"",HLOOKUP(AE$5,Functionalization!$G$6:$R$305,ROW($A235)-5,FALSE),IFERROR(INDEX(AE$269:AE$305,MATCH($F235,$B$269:$B$305,0))/VLOOKUP($F235,$B$269:$BB$305,MATCH(LEFT(TRIM(AE$6),FIND("~",SUBSTITUTE(AE$6,"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235))*HLOOKUP(LEFT(TRIM(AE$6),FIND("~",SUBSTITUTE(AE$6," ","~",LEN(TRIM(AE$6))-LEN(SUBSTITUTE(TRIM(AE$6)," ",""))))-1)&amp;" Total",$B$6:$BB$305,ROW($A235)-5,FALSE))</f>
        <v>0</v>
      </c>
      <c r="AF235" s="143">
        <f ca="1">IF(AF$5&lt;&gt;"",HLOOKUP(AF$5,Functionalization!$G$6:$R$305,ROW($A235)-5,FALSE),IFERROR(INDEX(AF$269:AF$305,MATCH($F235,$B$269:$B$305,0))/VLOOKUP($F235,$B$269:$BB$305,MATCH(LEFT(TRIM(AF$6),FIND("~",SUBSTITUTE(AF$6,"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235))*HLOOKUP(LEFT(TRIM(AF$6),FIND("~",SUBSTITUTE(AF$6," ","~",LEN(TRIM(AF$6))-LEN(SUBSTITUTE(TRIM(AF$6)," ",""))))-1)&amp;" Total",$B$6:$BB$305,ROW($A235)-5,FALSE))</f>
        <v>0</v>
      </c>
      <c r="AG235" s="143">
        <f ca="1">IF(AG$5&lt;&gt;"",HLOOKUP(AG$5,Functionalization!$G$6:$R$305,ROW($A235)-5,FALSE),IFERROR(INDEX(AG$269:AG$305,MATCH($F235,$B$269:$B$305,0))/VLOOKUP($F235,$B$269:$BB$305,MATCH(LEFT(TRIM(AG$6),FIND("~",SUBSTITUTE(AG$6,"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235))*HLOOKUP(LEFT(TRIM(AG$6),FIND("~",SUBSTITUTE(AG$6," ","~",LEN(TRIM(AG$6))-LEN(SUBSTITUTE(TRIM(AG$6)," ",""))))-1)&amp;" Total",$B$6:$BB$305,ROW($A235)-5,FALSE))</f>
        <v>0</v>
      </c>
      <c r="AH235" s="143">
        <f ca="1">IF(AH$5&lt;&gt;"",HLOOKUP(AH$5,Functionalization!$G$6:$R$305,ROW($A235)-5,FALSE),IFERROR(INDEX(AH$269:AH$305,MATCH($F235,$B$269:$B$305,0))/VLOOKUP($F235,$B$269:$BB$305,MATCH(LEFT(TRIM(AH$6),FIND("~",SUBSTITUTE(AH$6,"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235))*HLOOKUP(LEFT(TRIM(AH$6),FIND("~",SUBSTITUTE(AH$6," ","~",LEN(TRIM(AH$6))-LEN(SUBSTITUTE(TRIM(AH$6)," ",""))))-1)&amp;" Total",$B$6:$BB$305,ROW($A235)-5,FALSE))</f>
        <v>0</v>
      </c>
      <c r="AI235" s="143">
        <f ca="1">IF(AI$5&lt;&gt;"",HLOOKUP(AI$5,Functionalization!$G$6:$R$305,ROW($A235)-5,FALSE),IFERROR(INDEX(AI$269:AI$305,MATCH($F235,$B$269:$B$305,0))/VLOOKUP($F235,$B$269:$BB$305,MATCH(LEFT(TRIM(AI$6),FIND("~",SUBSTITUTE(AI$6,"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235))*HLOOKUP(LEFT(TRIM(AI$6),FIND("~",SUBSTITUTE(AI$6," ","~",LEN(TRIM(AI$6))-LEN(SUBSTITUTE(TRIM(AI$6)," ",""))))-1)&amp;" Total",$B$6:$BB$305,ROW($A235)-5,FALSE))</f>
        <v>0</v>
      </c>
      <c r="AJ235" s="143">
        <f ca="1">IF(AJ$5&lt;&gt;"",HLOOKUP(AJ$5,Functionalization!$G$6:$R$305,ROW($A235)-5,FALSE),IFERROR(INDEX(AJ$269:AJ$305,MATCH($F235,$B$269:$B$305,0))/VLOOKUP($F235,$B$269:$BB$305,MATCH(LEFT(TRIM(AJ$6),FIND("~",SUBSTITUTE(AJ$6,"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235))*HLOOKUP(LEFT(TRIM(AJ$6),FIND("~",SUBSTITUTE(AJ$6," ","~",LEN(TRIM(AJ$6))-LEN(SUBSTITUTE(TRIM(AJ$6)," ",""))))-1)&amp;" Total",$B$6:$BB$305,ROW($A235)-5,FALSE))</f>
        <v>0</v>
      </c>
      <c r="AK235" s="143">
        <f ca="1">IF(AK$5&lt;&gt;"",HLOOKUP(AK$5,Functionalization!$G$6:$R$305,ROW($A235)-5,FALSE),IFERROR(INDEX(AK$269:AK$305,MATCH($F235,$B$269:$B$305,0))/VLOOKUP($F235,$B$269:$BB$305,MATCH(LEFT(TRIM(AK$6),FIND("~",SUBSTITUTE(AK$6,"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235))*HLOOKUP(LEFT(TRIM(AK$6),FIND("~",SUBSTITUTE(AK$6," ","~",LEN(TRIM(AK$6))-LEN(SUBSTITUTE(TRIM(AK$6)," ",""))))-1)&amp;" Total",$B$6:$BB$305,ROW($A235)-5,FALSE))</f>
        <v>0</v>
      </c>
      <c r="AL235" s="143">
        <f ca="1">IF(AL$5&lt;&gt;"",HLOOKUP(AL$5,Functionalization!$G$6:$R$305,ROW($A235)-5,FALSE),IFERROR(INDEX(AL$269:AL$305,MATCH($F235,$B$269:$B$305,0))/VLOOKUP($F235,$B$269:$BB$305,MATCH(LEFT(TRIM(AL$6),FIND("~",SUBSTITUTE(AL$6,"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235))*HLOOKUP(LEFT(TRIM(AL$6),FIND("~",SUBSTITUTE(AL$6," ","~",LEN(TRIM(AL$6))-LEN(SUBSTITUTE(TRIM(AL$6)," ",""))))-1)&amp;" Total",$B$6:$BB$305,ROW($A235)-5,FALSE))</f>
        <v>0</v>
      </c>
      <c r="AM235" s="143">
        <f ca="1">IF(AM$5&lt;&gt;"",HLOOKUP(AM$5,Functionalization!$G$6:$R$305,ROW($A235)-5,FALSE),IFERROR(INDEX(AM$269:AM$305,MATCH($F235,$B$269:$B$305,0))/VLOOKUP($F235,$B$269:$BB$305,MATCH(LEFT(TRIM(AM$6),FIND("~",SUBSTITUTE(AM$6,"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235))*HLOOKUP(LEFT(TRIM(AM$6),FIND("~",SUBSTITUTE(AM$6," ","~",LEN(TRIM(AM$6))-LEN(SUBSTITUTE(TRIM(AM$6)," ",""))))-1)&amp;" Total",$B$6:$BB$305,ROW($A235)-5,FALSE))</f>
        <v>0</v>
      </c>
      <c r="AN235" s="143">
        <f ca="1">IF(AN$5&lt;&gt;"",HLOOKUP(AN$5,Functionalization!$G$6:$R$305,ROW($A235)-5,FALSE),IFERROR(INDEX(AN$269:AN$305,MATCH($F235,$B$269:$B$305,0))/VLOOKUP($F235,$B$269:$BB$305,MATCH(LEFT(TRIM(AN$6),FIND("~",SUBSTITUTE(AN$6,"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235))*HLOOKUP(LEFT(TRIM(AN$6),FIND("~",SUBSTITUTE(AN$6," ","~",LEN(TRIM(AN$6))-LEN(SUBSTITUTE(TRIM(AN$6)," ",""))))-1)&amp;" Total",$B$6:$BB$305,ROW($A235)-5,FALSE))</f>
        <v>0</v>
      </c>
      <c r="AO235" s="143">
        <f ca="1">IF(AO$5&lt;&gt;"",HLOOKUP(AO$5,Functionalization!$G$6:$R$305,ROW($A235)-5,FALSE),IFERROR(INDEX(AO$269:AO$305,MATCH($F235,$B$269:$B$305,0))/VLOOKUP($F235,$B$269:$BB$305,MATCH(LEFT(TRIM(AO$6),FIND("~",SUBSTITUTE(AO$6,"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235))*HLOOKUP(LEFT(TRIM(AO$6),FIND("~",SUBSTITUTE(AO$6," ","~",LEN(TRIM(AO$6))-LEN(SUBSTITUTE(TRIM(AO$6)," ",""))))-1)&amp;" Total",$B$6:$BB$305,ROW($A235)-5,FALSE))</f>
        <v>0</v>
      </c>
      <c r="AP235" s="143">
        <f ca="1">IF(AP$5&lt;&gt;"",HLOOKUP(AP$5,Functionalization!$G$6:$R$305,ROW($A235)-5,FALSE),IFERROR(INDEX(AP$269:AP$305,MATCH($F235,$B$269:$B$305,0))/VLOOKUP($F235,$B$269:$BB$305,MATCH(LEFT(TRIM(AP$6),FIND("~",SUBSTITUTE(AP$6,"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235))*HLOOKUP(LEFT(TRIM(AP$6),FIND("~",SUBSTITUTE(AP$6," ","~",LEN(TRIM(AP$6))-LEN(SUBSTITUTE(TRIM(AP$6)," ",""))))-1)&amp;" Total",$B$6:$BB$305,ROW($A235)-5,FALSE))</f>
        <v>0</v>
      </c>
      <c r="AQ235" s="143">
        <f ca="1">IF(AQ$5&lt;&gt;"",HLOOKUP(AQ$5,Functionalization!$G$6:$R$305,ROW($A235)-5,FALSE),IFERROR(INDEX(AQ$269:AQ$305,MATCH($F235,$B$269:$B$305,0))/VLOOKUP($F235,$B$269:$BB$305,MATCH(LEFT(TRIM(AQ$6),FIND("~",SUBSTITUTE(AQ$6,"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235))*HLOOKUP(LEFT(TRIM(AQ$6),FIND("~",SUBSTITUTE(AQ$6," ","~",LEN(TRIM(AQ$6))-LEN(SUBSTITUTE(TRIM(AQ$6)," ",""))))-1)&amp;" Total",$B$6:$BB$305,ROW($A235)-5,FALSE))</f>
        <v>0</v>
      </c>
      <c r="AR235" s="143">
        <f ca="1">IF(AR$5&lt;&gt;"",HLOOKUP(AR$5,Functionalization!$G$6:$R$305,ROW($A235)-5,FALSE),IFERROR(INDEX(AR$269:AR$305,MATCH($F235,$B$269:$B$305,0))/VLOOKUP($F235,$B$269:$BB$305,MATCH(LEFT(TRIM(AR$6),FIND("~",SUBSTITUTE(AR$6,"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235))*HLOOKUP(LEFT(TRIM(AR$6),FIND("~",SUBSTITUTE(AR$6," ","~",LEN(TRIM(AR$6))-LEN(SUBSTITUTE(TRIM(AR$6)," ",""))))-1)&amp;" Total",$B$6:$BB$305,ROW($A235)-5,FALSE))</f>
        <v>0</v>
      </c>
      <c r="AS235" s="143">
        <f ca="1">IF(AS$5&lt;&gt;"",HLOOKUP(AS$5,Functionalization!$G$6:$R$305,ROW($A235)-5,FALSE),IFERROR(INDEX(AS$269:AS$305,MATCH($F235,$B$269:$B$305,0))/VLOOKUP($F235,$B$269:$BB$305,MATCH(LEFT(TRIM(AS$6),FIND("~",SUBSTITUTE(AS$6,"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235))*HLOOKUP(LEFT(TRIM(AS$6),FIND("~",SUBSTITUTE(AS$6," ","~",LEN(TRIM(AS$6))-LEN(SUBSTITUTE(TRIM(AS$6)," ",""))))-1)&amp;" Total",$B$6:$BB$305,ROW($A235)-5,FALSE))</f>
        <v>0</v>
      </c>
      <c r="AT235" s="143">
        <f ca="1">IF(AT$5&lt;&gt;"",HLOOKUP(AT$5,Functionalization!$G$6:$R$305,ROW($A235)-5,FALSE),IFERROR(INDEX(AT$269:AT$305,MATCH($F235,$B$269:$B$305,0))/VLOOKUP($F235,$B$269:$BB$305,MATCH(LEFT(TRIM(AT$6),FIND("~",SUBSTITUTE(AT$6,"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235))*HLOOKUP(LEFT(TRIM(AT$6),FIND("~",SUBSTITUTE(AT$6," ","~",LEN(TRIM(AT$6))-LEN(SUBSTITUTE(TRIM(AT$6)," ",""))))-1)&amp;" Total",$B$6:$BB$305,ROW($A235)-5,FALSE))</f>
        <v>0</v>
      </c>
      <c r="AU235" s="143">
        <f ca="1">IF(AU$5&lt;&gt;"",HLOOKUP(AU$5,Functionalization!$G$6:$R$305,ROW($A235)-5,FALSE),IFERROR(INDEX(AU$269:AU$305,MATCH($F235,$B$269:$B$305,0))/VLOOKUP($F235,$B$269:$BB$305,MATCH(LEFT(TRIM(AU$6),FIND("~",SUBSTITUTE(AU$6,"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235))*HLOOKUP(LEFT(TRIM(AU$6),FIND("~",SUBSTITUTE(AU$6," ","~",LEN(TRIM(AU$6))-LEN(SUBSTITUTE(TRIM(AU$6)," ",""))))-1)&amp;" Total",$B$6:$BB$305,ROW($A235)-5,FALSE))</f>
        <v>0</v>
      </c>
      <c r="AV235" s="143">
        <f ca="1">IF(AV$5&lt;&gt;"",HLOOKUP(AV$5,Functionalization!$G$6:$R$305,ROW($A235)-5,FALSE),IFERROR(INDEX(AV$269:AV$305,MATCH($F235,$B$269:$B$305,0))/VLOOKUP($F235,$B$269:$BB$305,MATCH(LEFT(TRIM(AV$6),FIND("~",SUBSTITUTE(AV$6,"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235))*HLOOKUP(LEFT(TRIM(AV$6),FIND("~",SUBSTITUTE(AV$6," ","~",LEN(TRIM(AV$6))-LEN(SUBSTITUTE(TRIM(AV$6)," ",""))))-1)&amp;" Total",$B$6:$BB$305,ROW($A235)-5,FALSE))</f>
        <v>0</v>
      </c>
      <c r="AW235" s="143">
        <f ca="1">IF(AW$5&lt;&gt;"",HLOOKUP(AW$5,Functionalization!$G$6:$R$305,ROW($A235)-5,FALSE),IFERROR(INDEX(AW$269:AW$305,MATCH($F235,$B$269:$B$305,0))/VLOOKUP($F235,$B$269:$BB$305,MATCH(LEFT(TRIM(AW$6),FIND("~",SUBSTITUTE(AW$6,"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235))*HLOOKUP(LEFT(TRIM(AW$6),FIND("~",SUBSTITUTE(AW$6," ","~",LEN(TRIM(AW$6))-LEN(SUBSTITUTE(TRIM(AW$6)," ",""))))-1)&amp;" Total",$B$6:$BB$305,ROW($A235)-5,FALSE))</f>
        <v>0</v>
      </c>
      <c r="AX235" s="143">
        <f ca="1">IF(AX$5&lt;&gt;"",HLOOKUP(AX$5,Functionalization!$G$6:$R$305,ROW($A235)-5,FALSE),IFERROR(INDEX(AX$269:AX$305,MATCH($F235,$B$269:$B$305,0))/VLOOKUP($F235,$B$269:$BB$305,MATCH(LEFT(TRIM(AX$6),FIND("~",SUBSTITUTE(AX$6,"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235))*HLOOKUP(LEFT(TRIM(AX$6),FIND("~",SUBSTITUTE(AX$6," ","~",LEN(TRIM(AX$6))-LEN(SUBSTITUTE(TRIM(AX$6)," ",""))))-1)&amp;" Total",$B$6:$BB$305,ROW($A235)-5,FALSE))</f>
        <v>0</v>
      </c>
      <c r="AY235" s="143">
        <f ca="1">IF(AY$5&lt;&gt;"",HLOOKUP(AY$5,Functionalization!$G$6:$R$305,ROW($A235)-5,FALSE),IFERROR(INDEX(AY$269:AY$305,MATCH($F235,$B$269:$B$305,0))/VLOOKUP($F235,$B$269:$BB$305,MATCH(LEFT(TRIM(AY$6),FIND("~",SUBSTITUTE(AY$6,"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235))*HLOOKUP(LEFT(TRIM(AY$6),FIND("~",SUBSTITUTE(AY$6," ","~",LEN(TRIM(AY$6))-LEN(SUBSTITUTE(TRIM(AY$6)," ",""))))-1)&amp;" Total",$B$6:$BB$305,ROW($A235)-5,FALSE))</f>
        <v>0</v>
      </c>
      <c r="AZ235" s="143">
        <f ca="1">IF(AZ$5&lt;&gt;"",HLOOKUP(AZ$5,Functionalization!$G$6:$R$305,ROW($A235)-5,FALSE),IFERROR(INDEX(AZ$269:AZ$305,MATCH($F235,$B$269:$B$305,0))/VLOOKUP($F235,$B$269:$BB$305,MATCH(LEFT(TRIM(AZ$6),FIND("~",SUBSTITUTE(AZ$6,"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235))*HLOOKUP(LEFT(TRIM(AZ$6),FIND("~",SUBSTITUTE(AZ$6," ","~",LEN(TRIM(AZ$6))-LEN(SUBSTITUTE(TRIM(AZ$6)," ",""))))-1)&amp;" Total",$B$6:$BB$305,ROW($A235)-5,FALSE))</f>
        <v>0</v>
      </c>
      <c r="BA235" s="143">
        <f ca="1">IF(BA$5&lt;&gt;"",HLOOKUP(BA$5,Functionalization!$G$6:$R$305,ROW($A235)-5,FALSE),IFERROR(INDEX(BA$269:BA$305,MATCH($F235,$B$269:$B$305,0))/VLOOKUP($F235,$B$269:$BB$305,MATCH(LEFT(TRIM(BA$6),FIND("~",SUBSTITUTE(BA$6,"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235))*HLOOKUP(LEFT(TRIM(BA$6),FIND("~",SUBSTITUTE(BA$6," ","~",LEN(TRIM(BA$6))-LEN(SUBSTITUTE(TRIM(BA$6)," ",""))))-1)&amp;" Total",$B$6:$BB$305,ROW($A235)-5,FALSE))</f>
        <v>0</v>
      </c>
      <c r="BB235" s="143">
        <f ca="1">IF(BB$5&lt;&gt;"",HLOOKUP(BB$5,Functionalization!$G$6:$R$305,ROW($A235)-5,FALSE),IFERROR(INDEX(BB$269:BB$305,MATCH($F235,$B$269:$B$305,0))/VLOOKUP($F235,$B$269:$BB$305,MATCH(LEFT(TRIM(BB$6),FIND("~",SUBSTITUTE(BB$6,"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235))*HLOOKUP(LEFT(TRIM(BB$6),FIND("~",SUBSTITUTE(BB$6," ","~",LEN(TRIM(BB$6))-LEN(SUBSTITUTE(TRIM(BB$6)," ",""))))-1)&amp;" Total",$B$6:$BB$305,ROW($A235)-5,FALSE))</f>
        <v>0</v>
      </c>
      <c r="BD235" s="79">
        <f ca="1">IFERROR(IF(SUMIF($G$6:$BB$6,BD$6&amp;" Total",$G235:$BB235)-(SUMIF($G$6:$BB$6,BD$6&amp;" "&amp;'Input-Func_Class'!$D$22,$G235:$BB235)+IFERROR(SUMIF($G$6:$BB$6,BD$6&amp;" "&amp;'Input-Func_Class'!$E$22,$G235:$BB235),SUMIF($G$6:$BB$6,BD$6&amp;" "&amp;'Input-Func_Class'!$B$24,$G235:$BB235))+SUMIF($G$6:$BB$6,BD$6&amp;" "&amp;'Input-Func_Class'!$F$22,$G235:$BB235))&lt;Check_Limit,0,1),1)</f>
        <v>0</v>
      </c>
      <c r="BE235" s="79">
        <f ca="1">IFERROR(IF(SUMIF($G$6:$BB$6,BE$6&amp;" Total",$G235:$BB235)-(SUMIF($G$6:$BB$6,BE$6&amp;" "&amp;'Input-Func_Class'!$D$22,$G235:$BB235)+IFERROR(SUMIF($G$6:$BB$6,BE$6&amp;" "&amp;'Input-Func_Class'!$E$22,$G235:$BB235),SUMIF($G$6:$BB$6,BE$6&amp;" "&amp;'Input-Func_Class'!$B$24,$G235:$BB235))+SUMIF($G$6:$BB$6,BE$6&amp;" "&amp;'Input-Func_Class'!$F$22,$G235:$BB235))&lt;Check_Limit,0,1),1)</f>
        <v>0</v>
      </c>
      <c r="BF235" s="79">
        <f ca="1">IFERROR(IF(SUMIF($G$6:$BB$6,BF$6&amp;" Total",$G235:$BB235)-(SUMIF($G$6:$BB$6,BF$6&amp;" "&amp;'Input-Func_Class'!$D$22,$G235:$BB235)+IFERROR(SUMIF($G$6:$BB$6,BF$6&amp;" "&amp;'Input-Func_Class'!$E$22,$G235:$BB235),SUMIF($G$6:$BB$6,BF$6&amp;" "&amp;'Input-Func_Class'!$B$24,$G235:$BB235))+SUMIF($G$6:$BB$6,BF$6&amp;" "&amp;'Input-Func_Class'!$F$22,$G235:$BB235))&lt;Check_Limit,0,1),1)</f>
        <v>0</v>
      </c>
      <c r="BG235" s="79">
        <f ca="1">IFERROR(IF(SUMIF($G$6:$BB$6,BG$6&amp;" Total",$G235:$BB235)-(SUMIF($G$6:$BB$6,BG$6&amp;" "&amp;'Input-Func_Class'!$D$22,$G235:$BB235)+IFERROR(SUMIF($G$6:$BB$6,BG$6&amp;" "&amp;'Input-Func_Class'!$E$22,$G235:$BB235),SUMIF($G$6:$BB$6,BG$6&amp;" "&amp;'Input-Func_Class'!$B$24,$G235:$BB235))+SUMIF($G$6:$BB$6,BG$6&amp;" "&amp;'Input-Func_Class'!$F$22,$G235:$BB235))&lt;Check_Limit,0,1),1)</f>
        <v>0</v>
      </c>
      <c r="BH235" s="79">
        <f ca="1">IFERROR(IF(SUMIF($G$6:$BB$6,BH$6&amp;" Total",$G235:$BB235)-(SUMIF($G$6:$BB$6,BH$6&amp;" "&amp;'Input-Func_Class'!$D$22,$G235:$BB235)+IFERROR(SUMIF($G$6:$BB$6,BH$6&amp;" "&amp;'Input-Func_Class'!$E$22,$G235:$BB235),SUMIF($G$6:$BB$6,BH$6&amp;" "&amp;'Input-Func_Class'!$B$24,$G235:$BB235))+SUMIF($G$6:$BB$6,BH$6&amp;" "&amp;'Input-Func_Class'!$F$22,$G235:$BB235))&lt;Check_Limit,0,1),1)</f>
        <v>0</v>
      </c>
      <c r="BI235" s="79">
        <f ca="1">IFERROR(IF(SUMIF($G$6:$BB$6,BI$6&amp;" Total",$G235:$BB235)-(SUMIF($G$6:$BB$6,BI$6&amp;" "&amp;'Input-Func_Class'!$D$22,$G235:$BB235)+IFERROR(SUMIF($G$6:$BB$6,BI$6&amp;" "&amp;'Input-Func_Class'!$E$22,$G235:$BB235),SUMIF($G$6:$BB$6,BI$6&amp;" "&amp;'Input-Func_Class'!$B$24,$G235:$BB235))+SUMIF($G$6:$BB$6,BI$6&amp;" "&amp;'Input-Func_Class'!$F$22,$G235:$BB235))&lt;Check_Limit,0,1),1)</f>
        <v>0</v>
      </c>
      <c r="BJ235" s="79">
        <f ca="1">IFERROR(IF(SUMIF($G$6:$BB$6,BJ$6&amp;" Total",$G235:$BB235)-(SUMIF($G$6:$BB$6,BJ$6&amp;" "&amp;'Input-Func_Class'!$D$22,$G235:$BB235)+IFERROR(SUMIF($G$6:$BB$6,BJ$6&amp;" "&amp;'Input-Func_Class'!$E$22,$G235:$BB235),SUMIF($G$6:$BB$6,BJ$6&amp;" "&amp;'Input-Func_Class'!$B$24,$G235:$BB235))+SUMIF($G$6:$BB$6,BJ$6&amp;" "&amp;'Input-Func_Class'!$F$22,$G235:$BB235))&lt;Check_Limit,0,1),1)</f>
        <v>0</v>
      </c>
      <c r="BK235" s="79">
        <f ca="1">IFERROR(IF(SUMIF($G$6:$BB$6,BK$6&amp;" Total",$G235:$BB235)-(SUMIF($G$6:$BB$6,BK$6&amp;" "&amp;'Input-Func_Class'!$D$22,$G235:$BB235)+IFERROR(SUMIF($G$6:$BB$6,BK$6&amp;" "&amp;'Input-Func_Class'!$E$22,$G235:$BB235),SUMIF($G$6:$BB$6,BK$6&amp;" "&amp;'Input-Func_Class'!$B$24,$G235:$BB235))+SUMIF($G$6:$BB$6,BK$6&amp;" "&amp;'Input-Func_Class'!$F$22,$G235:$BB235))&lt;Check_Limit,0,1),1)</f>
        <v>0</v>
      </c>
      <c r="BL235" s="79">
        <f ca="1">IFERROR(IF(SUMIF($G$6:$BB$6,BL$6&amp;" Total",$G235:$BB235)-(SUMIF($G$6:$BB$6,BL$6&amp;" "&amp;'Input-Func_Class'!$D$22,$G235:$BB235)+IFERROR(SUMIF($G$6:$BB$6,BL$6&amp;" "&amp;'Input-Func_Class'!$E$22,$G235:$BB235),SUMIF($G$6:$BB$6,BL$6&amp;" "&amp;'Input-Func_Class'!$B$24,$G235:$BB235))+SUMIF($G$6:$BB$6,BL$6&amp;" "&amp;'Input-Func_Class'!$F$22,$G235:$BB235))&lt;Check_Limit,0,1),1)</f>
        <v>0</v>
      </c>
      <c r="BM235" s="79">
        <f ca="1">IFERROR(IF(SUMIF($G$6:$BB$6,BM$6&amp;" Total",$G235:$BB235)-(SUMIF($G$6:$BB$6,BM$6&amp;" "&amp;'Input-Func_Class'!$D$22,$G235:$BB235)+IFERROR(SUMIF($G$6:$BB$6,BM$6&amp;" "&amp;'Input-Func_Class'!$E$22,$G235:$BB235),SUMIF($G$6:$BB$6,BM$6&amp;" "&amp;'Input-Func_Class'!$B$24,$G235:$BB235))+SUMIF($G$6:$BB$6,BM$6&amp;" "&amp;'Input-Func_Class'!$F$22,$G235:$BB235))&lt;Check_Limit,0,1),1)</f>
        <v>0</v>
      </c>
      <c r="BN235" s="79">
        <f ca="1">IFERROR(IF(SUMIF($G$6:$BB$6,BN$6&amp;" Total",$G235:$BB235)-(SUMIF($G$6:$BB$6,BN$6&amp;" "&amp;'Input-Func_Class'!$D$22,$G235:$BB235)+IFERROR(SUMIF($G$6:$BB$6,BN$6&amp;" "&amp;'Input-Func_Class'!$E$22,$G235:$BB235),SUMIF($G$6:$BB$6,BN$6&amp;" "&amp;'Input-Func_Class'!$B$24,$G235:$BB235))+SUMIF($G$6:$BB$6,BN$6&amp;" "&amp;'Input-Func_Class'!$F$22,$G235:$BB235))&lt;Check_Limit,0,1),1)</f>
        <v>0</v>
      </c>
      <c r="BO235" s="79">
        <f ca="1">IFERROR(IF(SUMIF($G$6:$BB$6,BO$6&amp;" Total",$G235:$BB235)-(SUMIF($G$6:$BB$6,BO$6&amp;" "&amp;'Input-Func_Class'!$D$22,$G235:$BB235)+IFERROR(SUMIF($G$6:$BB$6,BO$6&amp;" "&amp;'Input-Func_Class'!$E$22,$G235:$BB235),SUMIF($G$6:$BB$6,BO$6&amp;" "&amp;'Input-Func_Class'!$B$24,$G235:$BB235))+SUMIF($G$6:$BB$6,BO$6&amp;" "&amp;'Input-Func_Class'!$F$22,$G235:$BB235))&lt;Check_Limit,0,1),1)</f>
        <v>0</v>
      </c>
    </row>
    <row r="236" spans="1:67" outlineLevel="1">
      <c r="A236" s="113">
        <f>IF(ISBLANK('Input-Accounts'!A236),"",'Input-Accounts'!A236)</f>
        <v>204</v>
      </c>
      <c r="B236" s="79" t="str">
        <f>IF(ISBLANK('Input-Accounts'!B236),"",'Input-Accounts'!B236)</f>
        <v>Subtotal - General Plant</v>
      </c>
      <c r="C236" s="113" t="str">
        <f>IF(ISBLANK('Input-Accounts'!C236),"",'Input-Accounts'!C236)</f>
        <v/>
      </c>
      <c r="D236" s="144">
        <f>SUBTOTAL(9,D226:D235)</f>
        <v>2300104.2749040001</v>
      </c>
      <c r="E236" s="143">
        <f t="shared" ca="1" si="52"/>
        <v>0</v>
      </c>
      <c r="G236" s="144">
        <f t="shared" ref="G236:BB236" ca="1" si="54">SUBTOTAL(9,G226:G235)</f>
        <v>0</v>
      </c>
      <c r="H236" s="144">
        <f t="shared" ca="1" si="54"/>
        <v>0</v>
      </c>
      <c r="I236" s="144">
        <f t="shared" ca="1" si="54"/>
        <v>0</v>
      </c>
      <c r="J236" s="144">
        <f t="shared" ca="1" si="54"/>
        <v>0</v>
      </c>
      <c r="K236" s="144">
        <f t="shared" ca="1" si="54"/>
        <v>42585.172039905243</v>
      </c>
      <c r="L236" s="144">
        <f t="shared" ca="1" si="54"/>
        <v>42585.172039905243</v>
      </c>
      <c r="M236" s="144">
        <f t="shared" ca="1" si="54"/>
        <v>0</v>
      </c>
      <c r="N236" s="144">
        <f t="shared" ca="1" si="54"/>
        <v>0</v>
      </c>
      <c r="O236" s="144">
        <f t="shared" ca="1" si="54"/>
        <v>2257519.102864095</v>
      </c>
      <c r="P236" s="144">
        <f t="shared" ca="1" si="54"/>
        <v>1467112.1000773811</v>
      </c>
      <c r="Q236" s="144">
        <f t="shared" ca="1" si="54"/>
        <v>0</v>
      </c>
      <c r="R236" s="144">
        <f t="shared" ca="1" si="54"/>
        <v>790407.00278671423</v>
      </c>
      <c r="S236" s="144">
        <f t="shared" ca="1" si="54"/>
        <v>0</v>
      </c>
      <c r="T236" s="144">
        <f t="shared" ca="1" si="54"/>
        <v>0</v>
      </c>
      <c r="U236" s="144">
        <f t="shared" ca="1" si="54"/>
        <v>0</v>
      </c>
      <c r="V236" s="144">
        <f t="shared" ca="1" si="54"/>
        <v>0</v>
      </c>
      <c r="W236" s="144">
        <f t="shared" ca="1" si="54"/>
        <v>0</v>
      </c>
      <c r="X236" s="144">
        <f t="shared" ca="1" si="54"/>
        <v>0</v>
      </c>
      <c r="Y236" s="144">
        <f t="shared" ca="1" si="54"/>
        <v>0</v>
      </c>
      <c r="Z236" s="144">
        <f t="shared" ca="1" si="54"/>
        <v>0</v>
      </c>
      <c r="AA236" s="144">
        <f t="shared" ca="1" si="54"/>
        <v>0</v>
      </c>
      <c r="AB236" s="144">
        <f t="shared" ca="1" si="54"/>
        <v>0</v>
      </c>
      <c r="AC236" s="144">
        <f t="shared" ca="1" si="54"/>
        <v>0</v>
      </c>
      <c r="AD236" s="144">
        <f t="shared" ca="1" si="54"/>
        <v>0</v>
      </c>
      <c r="AE236" s="144">
        <f t="shared" ca="1" si="54"/>
        <v>0</v>
      </c>
      <c r="AF236" s="144">
        <f t="shared" ca="1" si="54"/>
        <v>0</v>
      </c>
      <c r="AG236" s="144">
        <f t="shared" ca="1" si="54"/>
        <v>0</v>
      </c>
      <c r="AH236" s="144">
        <f t="shared" ca="1" si="54"/>
        <v>0</v>
      </c>
      <c r="AI236" s="144">
        <f t="shared" ca="1" si="54"/>
        <v>0</v>
      </c>
      <c r="AJ236" s="144">
        <f t="shared" ca="1" si="54"/>
        <v>0</v>
      </c>
      <c r="AK236" s="144">
        <f t="shared" ca="1" si="54"/>
        <v>0</v>
      </c>
      <c r="AL236" s="144">
        <f t="shared" ca="1" si="54"/>
        <v>0</v>
      </c>
      <c r="AM236" s="144">
        <f t="shared" ca="1" si="54"/>
        <v>0</v>
      </c>
      <c r="AN236" s="144">
        <f t="shared" ca="1" si="54"/>
        <v>0</v>
      </c>
      <c r="AO236" s="144">
        <f t="shared" ca="1" si="54"/>
        <v>0</v>
      </c>
      <c r="AP236" s="144">
        <f t="shared" ca="1" si="54"/>
        <v>0</v>
      </c>
      <c r="AQ236" s="144">
        <f t="shared" ca="1" si="54"/>
        <v>0</v>
      </c>
      <c r="AR236" s="144">
        <f t="shared" ca="1" si="54"/>
        <v>0</v>
      </c>
      <c r="AS236" s="144">
        <f t="shared" ca="1" si="54"/>
        <v>0</v>
      </c>
      <c r="AT236" s="144">
        <f t="shared" ca="1" si="54"/>
        <v>0</v>
      </c>
      <c r="AU236" s="144">
        <f t="shared" ca="1" si="54"/>
        <v>0</v>
      </c>
      <c r="AV236" s="144">
        <f t="shared" ca="1" si="54"/>
        <v>0</v>
      </c>
      <c r="AW236" s="144">
        <f t="shared" ca="1" si="54"/>
        <v>0</v>
      </c>
      <c r="AX236" s="144">
        <f t="shared" ca="1" si="54"/>
        <v>0</v>
      </c>
      <c r="AY236" s="144">
        <f t="shared" ca="1" si="54"/>
        <v>0</v>
      </c>
      <c r="AZ236" s="144">
        <f t="shared" ca="1" si="54"/>
        <v>0</v>
      </c>
      <c r="BA236" s="144">
        <f t="shared" ca="1" si="54"/>
        <v>0</v>
      </c>
      <c r="BB236" s="144">
        <f t="shared" ca="1" si="54"/>
        <v>0</v>
      </c>
      <c r="BD236" s="79">
        <f ca="1">IFERROR(IF(SUMIF($G$6:$BB$6,BD$6&amp;" Total",$G236:$BB236)-(SUMIF($G$6:$BB$6,BD$6&amp;" "&amp;'Input-Func_Class'!$D$22,$G236:$BB236)+IFERROR(SUMIF($G$6:$BB$6,BD$6&amp;" "&amp;'Input-Func_Class'!$E$22,$G236:$BB236),SUMIF($G$6:$BB$6,BD$6&amp;" "&amp;'Input-Func_Class'!$B$24,$G236:$BB236))+SUMIF($G$6:$BB$6,BD$6&amp;" "&amp;'Input-Func_Class'!$F$22,$G236:$BB236))&lt;Check_Limit,0,1),1)</f>
        <v>0</v>
      </c>
      <c r="BE236" s="79">
        <f ca="1">IFERROR(IF(SUMIF($G$6:$BB$6,BE$6&amp;" Total",$G236:$BB236)-(SUMIF($G$6:$BB$6,BE$6&amp;" "&amp;'Input-Func_Class'!$D$22,$G236:$BB236)+IFERROR(SUMIF($G$6:$BB$6,BE$6&amp;" "&amp;'Input-Func_Class'!$E$22,$G236:$BB236),SUMIF($G$6:$BB$6,BE$6&amp;" "&amp;'Input-Func_Class'!$B$24,$G236:$BB236))+SUMIF($G$6:$BB$6,BE$6&amp;" "&amp;'Input-Func_Class'!$F$22,$G236:$BB236))&lt;Check_Limit,0,1),1)</f>
        <v>0</v>
      </c>
      <c r="BF236" s="79">
        <f ca="1">IFERROR(IF(SUMIF($G$6:$BB$6,BF$6&amp;" Total",$G236:$BB236)-(SUMIF($G$6:$BB$6,BF$6&amp;" "&amp;'Input-Func_Class'!$D$22,$G236:$BB236)+IFERROR(SUMIF($G$6:$BB$6,BF$6&amp;" "&amp;'Input-Func_Class'!$E$22,$G236:$BB236),SUMIF($G$6:$BB$6,BF$6&amp;" "&amp;'Input-Func_Class'!$B$24,$G236:$BB236))+SUMIF($G$6:$BB$6,BF$6&amp;" "&amp;'Input-Func_Class'!$F$22,$G236:$BB236))&lt;Check_Limit,0,1),1)</f>
        <v>0</v>
      </c>
      <c r="BG236" s="79">
        <f ca="1">IFERROR(IF(SUMIF($G$6:$BB$6,BG$6&amp;" Total",$G236:$BB236)-(SUMIF($G$6:$BB$6,BG$6&amp;" "&amp;'Input-Func_Class'!$D$22,$G236:$BB236)+IFERROR(SUMIF($G$6:$BB$6,BG$6&amp;" "&amp;'Input-Func_Class'!$E$22,$G236:$BB236),SUMIF($G$6:$BB$6,BG$6&amp;" "&amp;'Input-Func_Class'!$B$24,$G236:$BB236))+SUMIF($G$6:$BB$6,BG$6&amp;" "&amp;'Input-Func_Class'!$F$22,$G236:$BB236))&lt;Check_Limit,0,1),1)</f>
        <v>0</v>
      </c>
      <c r="BH236" s="79">
        <f ca="1">IFERROR(IF(SUMIF($G$6:$BB$6,BH$6&amp;" Total",$G236:$BB236)-(SUMIF($G$6:$BB$6,BH$6&amp;" "&amp;'Input-Func_Class'!$D$22,$G236:$BB236)+IFERROR(SUMIF($G$6:$BB$6,BH$6&amp;" "&amp;'Input-Func_Class'!$E$22,$G236:$BB236),SUMIF($G$6:$BB$6,BH$6&amp;" "&amp;'Input-Func_Class'!$B$24,$G236:$BB236))+SUMIF($G$6:$BB$6,BH$6&amp;" "&amp;'Input-Func_Class'!$F$22,$G236:$BB236))&lt;Check_Limit,0,1),1)</f>
        <v>0</v>
      </c>
      <c r="BI236" s="79">
        <f ca="1">IFERROR(IF(SUMIF($G$6:$BB$6,BI$6&amp;" Total",$G236:$BB236)-(SUMIF($G$6:$BB$6,BI$6&amp;" "&amp;'Input-Func_Class'!$D$22,$G236:$BB236)+IFERROR(SUMIF($G$6:$BB$6,BI$6&amp;" "&amp;'Input-Func_Class'!$E$22,$G236:$BB236),SUMIF($G$6:$BB$6,BI$6&amp;" "&amp;'Input-Func_Class'!$B$24,$G236:$BB236))+SUMIF($G$6:$BB$6,BI$6&amp;" "&amp;'Input-Func_Class'!$F$22,$G236:$BB236))&lt;Check_Limit,0,1),1)</f>
        <v>0</v>
      </c>
      <c r="BJ236" s="79">
        <f ca="1">IFERROR(IF(SUMIF($G$6:$BB$6,BJ$6&amp;" Total",$G236:$BB236)-(SUMIF($G$6:$BB$6,BJ$6&amp;" "&amp;'Input-Func_Class'!$D$22,$G236:$BB236)+IFERROR(SUMIF($G$6:$BB$6,BJ$6&amp;" "&amp;'Input-Func_Class'!$E$22,$G236:$BB236),SUMIF($G$6:$BB$6,BJ$6&amp;" "&amp;'Input-Func_Class'!$B$24,$G236:$BB236))+SUMIF($G$6:$BB$6,BJ$6&amp;" "&amp;'Input-Func_Class'!$F$22,$G236:$BB236))&lt;Check_Limit,0,1),1)</f>
        <v>0</v>
      </c>
      <c r="BK236" s="79">
        <f ca="1">IFERROR(IF(SUMIF($G$6:$BB$6,BK$6&amp;" Total",$G236:$BB236)-(SUMIF($G$6:$BB$6,BK$6&amp;" "&amp;'Input-Func_Class'!$D$22,$G236:$BB236)+IFERROR(SUMIF($G$6:$BB$6,BK$6&amp;" "&amp;'Input-Func_Class'!$E$22,$G236:$BB236),SUMIF($G$6:$BB$6,BK$6&amp;" "&amp;'Input-Func_Class'!$B$24,$G236:$BB236))+SUMIF($G$6:$BB$6,BK$6&amp;" "&amp;'Input-Func_Class'!$F$22,$G236:$BB236))&lt;Check_Limit,0,1),1)</f>
        <v>0</v>
      </c>
      <c r="BL236" s="79">
        <f ca="1">IFERROR(IF(SUMIF($G$6:$BB$6,BL$6&amp;" Total",$G236:$BB236)-(SUMIF($G$6:$BB$6,BL$6&amp;" "&amp;'Input-Func_Class'!$D$22,$G236:$BB236)+IFERROR(SUMIF($G$6:$BB$6,BL$6&amp;" "&amp;'Input-Func_Class'!$E$22,$G236:$BB236),SUMIF($G$6:$BB$6,BL$6&amp;" "&amp;'Input-Func_Class'!$B$24,$G236:$BB236))+SUMIF($G$6:$BB$6,BL$6&amp;" "&amp;'Input-Func_Class'!$F$22,$G236:$BB236))&lt;Check_Limit,0,1),1)</f>
        <v>0</v>
      </c>
      <c r="BM236" s="79">
        <f ca="1">IFERROR(IF(SUMIF($G$6:$BB$6,BM$6&amp;" Total",$G236:$BB236)-(SUMIF($G$6:$BB$6,BM$6&amp;" "&amp;'Input-Func_Class'!$D$22,$G236:$BB236)+IFERROR(SUMIF($G$6:$BB$6,BM$6&amp;" "&amp;'Input-Func_Class'!$E$22,$G236:$BB236),SUMIF($G$6:$BB$6,BM$6&amp;" "&amp;'Input-Func_Class'!$B$24,$G236:$BB236))+SUMIF($G$6:$BB$6,BM$6&amp;" "&amp;'Input-Func_Class'!$F$22,$G236:$BB236))&lt;Check_Limit,0,1),1)</f>
        <v>0</v>
      </c>
      <c r="BN236" s="79">
        <f ca="1">IFERROR(IF(SUMIF($G$6:$BB$6,BN$6&amp;" Total",$G236:$BB236)-(SUMIF($G$6:$BB$6,BN$6&amp;" "&amp;'Input-Func_Class'!$D$22,$G236:$BB236)+IFERROR(SUMIF($G$6:$BB$6,BN$6&amp;" "&amp;'Input-Func_Class'!$E$22,$G236:$BB236),SUMIF($G$6:$BB$6,BN$6&amp;" "&amp;'Input-Func_Class'!$B$24,$G236:$BB236))+SUMIF($G$6:$BB$6,BN$6&amp;" "&amp;'Input-Func_Class'!$F$22,$G236:$BB236))&lt;Check_Limit,0,1),1)</f>
        <v>0</v>
      </c>
      <c r="BO236" s="79">
        <f ca="1">IFERROR(IF(SUMIF($G$6:$BB$6,BO$6&amp;" Total",$G236:$BB236)-(SUMIF($G$6:$BB$6,BO$6&amp;" "&amp;'Input-Func_Class'!$D$22,$G236:$BB236)+IFERROR(SUMIF($G$6:$BB$6,BO$6&amp;" "&amp;'Input-Func_Class'!$E$22,$G236:$BB236),SUMIF($G$6:$BB$6,BO$6&amp;" "&amp;'Input-Func_Class'!$B$24,$G236:$BB236))+SUMIF($G$6:$BB$6,BO$6&amp;" "&amp;'Input-Func_Class'!$F$22,$G236:$BB236))&lt;Check_Limit,0,1),1)</f>
        <v>0</v>
      </c>
    </row>
    <row r="237" spans="1:67" outlineLevel="1">
      <c r="A237" s="113" t="str">
        <f>IF(ISBLANK('Input-Accounts'!A237),"",'Input-Accounts'!A237)</f>
        <v/>
      </c>
      <c r="B237" s="79" t="str">
        <f>IF(ISBLANK('Input-Accounts'!B237),"",'Input-Accounts'!B237)</f>
        <v/>
      </c>
      <c r="C237" s="113" t="str">
        <f>IF(ISBLANK('Input-Accounts'!C237),"",'Input-Accounts'!C237)</f>
        <v/>
      </c>
      <c r="D237" s="143"/>
      <c r="E237" s="143">
        <f t="shared" si="52"/>
        <v>0</v>
      </c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  <c r="AU237" s="143"/>
      <c r="AV237" s="143"/>
      <c r="AW237" s="143"/>
      <c r="AX237" s="143"/>
      <c r="AY237" s="143"/>
      <c r="AZ237" s="143"/>
      <c r="BA237" s="143"/>
      <c r="BB237" s="143"/>
      <c r="BD237" s="79">
        <f>IFERROR(IF(SUMIF($G$6:$BB$6,BD$6&amp;" Total",$G237:$BB237)-(SUMIF($G$6:$BB$6,BD$6&amp;" "&amp;'Input-Func_Class'!$D$22,$G237:$BB237)+IFERROR(SUMIF($G$6:$BB$6,BD$6&amp;" "&amp;'Input-Func_Class'!$E$22,$G237:$BB237),SUMIF($G$6:$BB$6,BD$6&amp;" "&amp;'Input-Func_Class'!$B$24,$G237:$BB237))+SUMIF($G$6:$BB$6,BD$6&amp;" "&amp;'Input-Func_Class'!$F$22,$G237:$BB237))&lt;Check_Limit,0,1),1)</f>
        <v>0</v>
      </c>
      <c r="BE237" s="79">
        <f>IFERROR(IF(SUMIF($G$6:$BB$6,BE$6&amp;" Total",$G237:$BB237)-(SUMIF($G$6:$BB$6,BE$6&amp;" "&amp;'Input-Func_Class'!$D$22,$G237:$BB237)+IFERROR(SUMIF($G$6:$BB$6,BE$6&amp;" "&amp;'Input-Func_Class'!$E$22,$G237:$BB237),SUMIF($G$6:$BB$6,BE$6&amp;" "&amp;'Input-Func_Class'!$B$24,$G237:$BB237))+SUMIF($G$6:$BB$6,BE$6&amp;" "&amp;'Input-Func_Class'!$F$22,$G237:$BB237))&lt;Check_Limit,0,1),1)</f>
        <v>0</v>
      </c>
      <c r="BF237" s="79">
        <f>IFERROR(IF(SUMIF($G$6:$BB$6,BF$6&amp;" Total",$G237:$BB237)-(SUMIF($G$6:$BB$6,BF$6&amp;" "&amp;'Input-Func_Class'!$D$22,$G237:$BB237)+IFERROR(SUMIF($G$6:$BB$6,BF$6&amp;" "&amp;'Input-Func_Class'!$E$22,$G237:$BB237),SUMIF($G$6:$BB$6,BF$6&amp;" "&amp;'Input-Func_Class'!$B$24,$G237:$BB237))+SUMIF($G$6:$BB$6,BF$6&amp;" "&amp;'Input-Func_Class'!$F$22,$G237:$BB237))&lt;Check_Limit,0,1),1)</f>
        <v>0</v>
      </c>
      <c r="BG237" s="79">
        <f>IFERROR(IF(SUMIF($G$6:$BB$6,BG$6&amp;" Total",$G237:$BB237)-(SUMIF($G$6:$BB$6,BG$6&amp;" "&amp;'Input-Func_Class'!$D$22,$G237:$BB237)+IFERROR(SUMIF($G$6:$BB$6,BG$6&amp;" "&amp;'Input-Func_Class'!$E$22,$G237:$BB237),SUMIF($G$6:$BB$6,BG$6&amp;" "&amp;'Input-Func_Class'!$B$24,$G237:$BB237))+SUMIF($G$6:$BB$6,BG$6&amp;" "&amp;'Input-Func_Class'!$F$22,$G237:$BB237))&lt;Check_Limit,0,1),1)</f>
        <v>0</v>
      </c>
      <c r="BH237" s="79">
        <f>IFERROR(IF(SUMIF($G$6:$BB$6,BH$6&amp;" Total",$G237:$BB237)-(SUMIF($G$6:$BB$6,BH$6&amp;" "&amp;'Input-Func_Class'!$D$22,$G237:$BB237)+IFERROR(SUMIF($G$6:$BB$6,BH$6&amp;" "&amp;'Input-Func_Class'!$E$22,$G237:$BB237),SUMIF($G$6:$BB$6,BH$6&amp;" "&amp;'Input-Func_Class'!$B$24,$G237:$BB237))+SUMIF($G$6:$BB$6,BH$6&amp;" "&amp;'Input-Func_Class'!$F$22,$G237:$BB237))&lt;Check_Limit,0,1),1)</f>
        <v>0</v>
      </c>
      <c r="BI237" s="79">
        <f>IFERROR(IF(SUMIF($G$6:$BB$6,BI$6&amp;" Total",$G237:$BB237)-(SUMIF($G$6:$BB$6,BI$6&amp;" "&amp;'Input-Func_Class'!$D$22,$G237:$BB237)+IFERROR(SUMIF($G$6:$BB$6,BI$6&amp;" "&amp;'Input-Func_Class'!$E$22,$G237:$BB237),SUMIF($G$6:$BB$6,BI$6&amp;" "&amp;'Input-Func_Class'!$B$24,$G237:$BB237))+SUMIF($G$6:$BB$6,BI$6&amp;" "&amp;'Input-Func_Class'!$F$22,$G237:$BB237))&lt;Check_Limit,0,1),1)</f>
        <v>0</v>
      </c>
      <c r="BJ237" s="79">
        <f>IFERROR(IF(SUMIF($G$6:$BB$6,BJ$6&amp;" Total",$G237:$BB237)-(SUMIF($G$6:$BB$6,BJ$6&amp;" "&amp;'Input-Func_Class'!$D$22,$G237:$BB237)+IFERROR(SUMIF($G$6:$BB$6,BJ$6&amp;" "&amp;'Input-Func_Class'!$E$22,$G237:$BB237),SUMIF($G$6:$BB$6,BJ$6&amp;" "&amp;'Input-Func_Class'!$B$24,$G237:$BB237))+SUMIF($G$6:$BB$6,BJ$6&amp;" "&amp;'Input-Func_Class'!$F$22,$G237:$BB237))&lt;Check_Limit,0,1),1)</f>
        <v>0</v>
      </c>
      <c r="BK237" s="79">
        <f>IFERROR(IF(SUMIF($G$6:$BB$6,BK$6&amp;" Total",$G237:$BB237)-(SUMIF($G$6:$BB$6,BK$6&amp;" "&amp;'Input-Func_Class'!$D$22,$G237:$BB237)+IFERROR(SUMIF($G$6:$BB$6,BK$6&amp;" "&amp;'Input-Func_Class'!$E$22,$G237:$BB237),SUMIF($G$6:$BB$6,BK$6&amp;" "&amp;'Input-Func_Class'!$B$24,$G237:$BB237))+SUMIF($G$6:$BB$6,BK$6&amp;" "&amp;'Input-Func_Class'!$F$22,$G237:$BB237))&lt;Check_Limit,0,1),1)</f>
        <v>0</v>
      </c>
      <c r="BL237" s="79">
        <f>IFERROR(IF(SUMIF($G$6:$BB$6,BL$6&amp;" Total",$G237:$BB237)-(SUMIF($G$6:$BB$6,BL$6&amp;" "&amp;'Input-Func_Class'!$D$22,$G237:$BB237)+IFERROR(SUMIF($G$6:$BB$6,BL$6&amp;" "&amp;'Input-Func_Class'!$E$22,$G237:$BB237),SUMIF($G$6:$BB$6,BL$6&amp;" "&amp;'Input-Func_Class'!$B$24,$G237:$BB237))+SUMIF($G$6:$BB$6,BL$6&amp;" "&amp;'Input-Func_Class'!$F$22,$G237:$BB237))&lt;Check_Limit,0,1),1)</f>
        <v>0</v>
      </c>
      <c r="BM237" s="79">
        <f>IFERROR(IF(SUMIF($G$6:$BB$6,BM$6&amp;" Total",$G237:$BB237)-(SUMIF($G$6:$BB$6,BM$6&amp;" "&amp;'Input-Func_Class'!$D$22,$G237:$BB237)+IFERROR(SUMIF($G$6:$BB$6,BM$6&amp;" "&amp;'Input-Func_Class'!$E$22,$G237:$BB237),SUMIF($G$6:$BB$6,BM$6&amp;" "&amp;'Input-Func_Class'!$B$24,$G237:$BB237))+SUMIF($G$6:$BB$6,BM$6&amp;" "&amp;'Input-Func_Class'!$F$22,$G237:$BB237))&lt;Check_Limit,0,1),1)</f>
        <v>0</v>
      </c>
      <c r="BN237" s="79">
        <f>IFERROR(IF(SUMIF($G$6:$BB$6,BN$6&amp;" Total",$G237:$BB237)-(SUMIF($G$6:$BB$6,BN$6&amp;" "&amp;'Input-Func_Class'!$D$22,$G237:$BB237)+IFERROR(SUMIF($G$6:$BB$6,BN$6&amp;" "&amp;'Input-Func_Class'!$E$22,$G237:$BB237),SUMIF($G$6:$BB$6,BN$6&amp;" "&amp;'Input-Func_Class'!$B$24,$G237:$BB237))+SUMIF($G$6:$BB$6,BN$6&amp;" "&amp;'Input-Func_Class'!$F$22,$G237:$BB237))&lt;Check_Limit,0,1),1)</f>
        <v>0</v>
      </c>
      <c r="BO237" s="79">
        <f>IFERROR(IF(SUMIF($G$6:$BB$6,BO$6&amp;" Total",$G237:$BB237)-(SUMIF($G$6:$BB$6,BO$6&amp;" "&amp;'Input-Func_Class'!$D$22,$G237:$BB237)+IFERROR(SUMIF($G$6:$BB$6,BO$6&amp;" "&amp;'Input-Func_Class'!$E$22,$G237:$BB237),SUMIF($G$6:$BB$6,BO$6&amp;" "&amp;'Input-Func_Class'!$B$24,$G237:$BB237))+SUMIF($G$6:$BB$6,BO$6&amp;" "&amp;'Input-Func_Class'!$F$22,$G237:$BB237))&lt;Check_Limit,0,1),1)</f>
        <v>0</v>
      </c>
    </row>
    <row r="238" spans="1:67" outlineLevel="1">
      <c r="A238" s="113">
        <f>IF(ISBLANK('Input-Accounts'!A238),"",'Input-Accounts'!A238)</f>
        <v>205</v>
      </c>
      <c r="B238" s="79" t="str">
        <f>IF(ISBLANK('Input-Accounts'!B238),"",'Input-Accounts'!B238)</f>
        <v>Total - Depreciation Expense</v>
      </c>
      <c r="C238" s="113" t="str">
        <f>IF(ISBLANK('Input-Accounts'!C238),"",'Input-Accounts'!C238)</f>
        <v/>
      </c>
      <c r="D238" s="144">
        <f>SUBTOTAL(9,D198:D237)</f>
        <v>32285329.299140997</v>
      </c>
      <c r="E238" s="143">
        <f ca="1">IFERROR(IF(D238="",0,IF(D238=0,0,IF(ABS(D238-SUM(G238,K238,O238,S238,W238,AA238,AE238,AI238,AM238,AQ238,AU238,AY238))&lt;Check_Limit,0,1))),1)</f>
        <v>0</v>
      </c>
      <c r="G238" s="144">
        <f t="shared" ref="G238:BB238" ca="1" si="55">SUBTOTAL(9,G198:G237)</f>
        <v>0</v>
      </c>
      <c r="H238" s="144">
        <f t="shared" ca="1" si="55"/>
        <v>0</v>
      </c>
      <c r="I238" s="144">
        <f t="shared" ca="1" si="55"/>
        <v>0</v>
      </c>
      <c r="J238" s="144">
        <f t="shared" ca="1" si="55"/>
        <v>0</v>
      </c>
      <c r="K238" s="144">
        <f t="shared" ca="1" si="55"/>
        <v>436178.47764324234</v>
      </c>
      <c r="L238" s="144">
        <f t="shared" ca="1" si="55"/>
        <v>351359.32638341619</v>
      </c>
      <c r="M238" s="144">
        <f t="shared" ca="1" si="55"/>
        <v>84819.151259826191</v>
      </c>
      <c r="N238" s="144">
        <f t="shared" ca="1" si="55"/>
        <v>0</v>
      </c>
      <c r="O238" s="144">
        <f t="shared" ca="1" si="55"/>
        <v>31849150.821497753</v>
      </c>
      <c r="P238" s="144">
        <f t="shared" ca="1" si="55"/>
        <v>18214654.606712107</v>
      </c>
      <c r="Q238" s="144">
        <f t="shared" ca="1" si="55"/>
        <v>0</v>
      </c>
      <c r="R238" s="144">
        <f t="shared" ca="1" si="55"/>
        <v>13634496.214785654</v>
      </c>
      <c r="S238" s="144">
        <f t="shared" ca="1" si="55"/>
        <v>0</v>
      </c>
      <c r="T238" s="144">
        <f t="shared" ca="1" si="55"/>
        <v>0</v>
      </c>
      <c r="U238" s="144">
        <f t="shared" ca="1" si="55"/>
        <v>0</v>
      </c>
      <c r="V238" s="144">
        <f t="shared" ca="1" si="55"/>
        <v>0</v>
      </c>
      <c r="W238" s="144">
        <f t="shared" ca="1" si="55"/>
        <v>0</v>
      </c>
      <c r="X238" s="144">
        <f t="shared" ca="1" si="55"/>
        <v>0</v>
      </c>
      <c r="Y238" s="144">
        <f t="shared" ca="1" si="55"/>
        <v>0</v>
      </c>
      <c r="Z238" s="144">
        <f t="shared" ca="1" si="55"/>
        <v>0</v>
      </c>
      <c r="AA238" s="144">
        <f t="shared" ca="1" si="55"/>
        <v>0</v>
      </c>
      <c r="AB238" s="144">
        <f t="shared" ca="1" si="55"/>
        <v>0</v>
      </c>
      <c r="AC238" s="144">
        <f t="shared" ca="1" si="55"/>
        <v>0</v>
      </c>
      <c r="AD238" s="144">
        <f t="shared" ca="1" si="55"/>
        <v>0</v>
      </c>
      <c r="AE238" s="144">
        <f t="shared" ca="1" si="55"/>
        <v>0</v>
      </c>
      <c r="AF238" s="144">
        <f t="shared" ca="1" si="55"/>
        <v>0</v>
      </c>
      <c r="AG238" s="144">
        <f t="shared" ca="1" si="55"/>
        <v>0</v>
      </c>
      <c r="AH238" s="144">
        <f t="shared" ca="1" si="55"/>
        <v>0</v>
      </c>
      <c r="AI238" s="144">
        <f t="shared" ca="1" si="55"/>
        <v>0</v>
      </c>
      <c r="AJ238" s="144">
        <f t="shared" ca="1" si="55"/>
        <v>0</v>
      </c>
      <c r="AK238" s="144">
        <f t="shared" ca="1" si="55"/>
        <v>0</v>
      </c>
      <c r="AL238" s="144">
        <f t="shared" ca="1" si="55"/>
        <v>0</v>
      </c>
      <c r="AM238" s="144">
        <f t="shared" ca="1" si="55"/>
        <v>0</v>
      </c>
      <c r="AN238" s="144">
        <f t="shared" ca="1" si="55"/>
        <v>0</v>
      </c>
      <c r="AO238" s="144">
        <f t="shared" ca="1" si="55"/>
        <v>0</v>
      </c>
      <c r="AP238" s="144">
        <f t="shared" ca="1" si="55"/>
        <v>0</v>
      </c>
      <c r="AQ238" s="144">
        <f t="shared" ca="1" si="55"/>
        <v>0</v>
      </c>
      <c r="AR238" s="144">
        <f t="shared" ca="1" si="55"/>
        <v>0</v>
      </c>
      <c r="AS238" s="144">
        <f t="shared" ca="1" si="55"/>
        <v>0</v>
      </c>
      <c r="AT238" s="144">
        <f t="shared" ca="1" si="55"/>
        <v>0</v>
      </c>
      <c r="AU238" s="144">
        <f t="shared" ca="1" si="55"/>
        <v>0</v>
      </c>
      <c r="AV238" s="144">
        <f t="shared" ca="1" si="55"/>
        <v>0</v>
      </c>
      <c r="AW238" s="144">
        <f t="shared" ca="1" si="55"/>
        <v>0</v>
      </c>
      <c r="AX238" s="144">
        <f t="shared" ca="1" si="55"/>
        <v>0</v>
      </c>
      <c r="AY238" s="144">
        <f t="shared" ca="1" si="55"/>
        <v>0</v>
      </c>
      <c r="AZ238" s="144">
        <f t="shared" ca="1" si="55"/>
        <v>0</v>
      </c>
      <c r="BA238" s="144">
        <f t="shared" ca="1" si="55"/>
        <v>0</v>
      </c>
      <c r="BB238" s="144">
        <f t="shared" ca="1" si="55"/>
        <v>0</v>
      </c>
      <c r="BD238" s="79">
        <f ca="1">IFERROR(IF(SUMIF($G$6:$BB$6,BD$6&amp;" Total",$G238:$BB238)-(SUMIF($G$6:$BB$6,BD$6&amp;" "&amp;'Input-Func_Class'!$D$22,$G238:$BB238)+IFERROR(SUMIF($G$6:$BB$6,BD$6&amp;" "&amp;'Input-Func_Class'!$E$22,$G238:$BB238),SUMIF($G$6:$BB$6,BD$6&amp;" "&amp;'Input-Func_Class'!$B$24,$G238:$BB238))+SUMIF($G$6:$BB$6,BD$6&amp;" "&amp;'Input-Func_Class'!$F$22,$G238:$BB238))&lt;Check_Limit,0,1),1)</f>
        <v>0</v>
      </c>
      <c r="BE238" s="79">
        <f ca="1">IFERROR(IF(SUMIF($G$6:$BB$6,BE$6&amp;" Total",$G238:$BB238)-(SUMIF($G$6:$BB$6,BE$6&amp;" "&amp;'Input-Func_Class'!$D$22,$G238:$BB238)+IFERROR(SUMIF($G$6:$BB$6,BE$6&amp;" "&amp;'Input-Func_Class'!$E$22,$G238:$BB238),SUMIF($G$6:$BB$6,BE$6&amp;" "&amp;'Input-Func_Class'!$B$24,$G238:$BB238))+SUMIF($G$6:$BB$6,BE$6&amp;" "&amp;'Input-Func_Class'!$F$22,$G238:$BB238))&lt;Check_Limit,0,1),1)</f>
        <v>0</v>
      </c>
      <c r="BF238" s="79">
        <f ca="1">IFERROR(IF(SUMIF($G$6:$BB$6,BF$6&amp;" Total",$G238:$BB238)-(SUMIF($G$6:$BB$6,BF$6&amp;" "&amp;'Input-Func_Class'!$D$22,$G238:$BB238)+IFERROR(SUMIF($G$6:$BB$6,BF$6&amp;" "&amp;'Input-Func_Class'!$E$22,$G238:$BB238),SUMIF($G$6:$BB$6,BF$6&amp;" "&amp;'Input-Func_Class'!$B$24,$G238:$BB238))+SUMIF($G$6:$BB$6,BF$6&amp;" "&amp;'Input-Func_Class'!$F$22,$G238:$BB238))&lt;Check_Limit,0,1),1)</f>
        <v>0</v>
      </c>
      <c r="BG238" s="79">
        <f ca="1">IFERROR(IF(SUMIF($G$6:$BB$6,BG$6&amp;" Total",$G238:$BB238)-(SUMIF($G$6:$BB$6,BG$6&amp;" "&amp;'Input-Func_Class'!$D$22,$G238:$BB238)+IFERROR(SUMIF($G$6:$BB$6,BG$6&amp;" "&amp;'Input-Func_Class'!$E$22,$G238:$BB238),SUMIF($G$6:$BB$6,BG$6&amp;" "&amp;'Input-Func_Class'!$B$24,$G238:$BB238))+SUMIF($G$6:$BB$6,BG$6&amp;" "&amp;'Input-Func_Class'!$F$22,$G238:$BB238))&lt;Check_Limit,0,1),1)</f>
        <v>0</v>
      </c>
      <c r="BH238" s="79">
        <f ca="1">IFERROR(IF(SUMIF($G$6:$BB$6,BH$6&amp;" Total",$G238:$BB238)-(SUMIF($G$6:$BB$6,BH$6&amp;" "&amp;'Input-Func_Class'!$D$22,$G238:$BB238)+IFERROR(SUMIF($G$6:$BB$6,BH$6&amp;" "&amp;'Input-Func_Class'!$E$22,$G238:$BB238),SUMIF($G$6:$BB$6,BH$6&amp;" "&amp;'Input-Func_Class'!$B$24,$G238:$BB238))+SUMIF($G$6:$BB$6,BH$6&amp;" "&amp;'Input-Func_Class'!$F$22,$G238:$BB238))&lt;Check_Limit,0,1),1)</f>
        <v>0</v>
      </c>
      <c r="BI238" s="79">
        <f ca="1">IFERROR(IF(SUMIF($G$6:$BB$6,BI$6&amp;" Total",$G238:$BB238)-(SUMIF($G$6:$BB$6,BI$6&amp;" "&amp;'Input-Func_Class'!$D$22,$G238:$BB238)+IFERROR(SUMIF($G$6:$BB$6,BI$6&amp;" "&amp;'Input-Func_Class'!$E$22,$G238:$BB238),SUMIF($G$6:$BB$6,BI$6&amp;" "&amp;'Input-Func_Class'!$B$24,$G238:$BB238))+SUMIF($G$6:$BB$6,BI$6&amp;" "&amp;'Input-Func_Class'!$F$22,$G238:$BB238))&lt;Check_Limit,0,1),1)</f>
        <v>0</v>
      </c>
      <c r="BJ238" s="79">
        <f ca="1">IFERROR(IF(SUMIF($G$6:$BB$6,BJ$6&amp;" Total",$G238:$BB238)-(SUMIF($G$6:$BB$6,BJ$6&amp;" "&amp;'Input-Func_Class'!$D$22,$G238:$BB238)+IFERROR(SUMIF($G$6:$BB$6,BJ$6&amp;" "&amp;'Input-Func_Class'!$E$22,$G238:$BB238),SUMIF($G$6:$BB$6,BJ$6&amp;" "&amp;'Input-Func_Class'!$B$24,$G238:$BB238))+SUMIF($G$6:$BB$6,BJ$6&amp;" "&amp;'Input-Func_Class'!$F$22,$G238:$BB238))&lt;Check_Limit,0,1),1)</f>
        <v>0</v>
      </c>
      <c r="BK238" s="79">
        <f ca="1">IFERROR(IF(SUMIF($G$6:$BB$6,BK$6&amp;" Total",$G238:$BB238)-(SUMIF($G$6:$BB$6,BK$6&amp;" "&amp;'Input-Func_Class'!$D$22,$G238:$BB238)+IFERROR(SUMIF($G$6:$BB$6,BK$6&amp;" "&amp;'Input-Func_Class'!$E$22,$G238:$BB238),SUMIF($G$6:$BB$6,BK$6&amp;" "&amp;'Input-Func_Class'!$B$24,$G238:$BB238))+SUMIF($G$6:$BB$6,BK$6&amp;" "&amp;'Input-Func_Class'!$F$22,$G238:$BB238))&lt;Check_Limit,0,1),1)</f>
        <v>0</v>
      </c>
      <c r="BL238" s="79">
        <f ca="1">IFERROR(IF(SUMIF($G$6:$BB$6,BL$6&amp;" Total",$G238:$BB238)-(SUMIF($G$6:$BB$6,BL$6&amp;" "&amp;'Input-Func_Class'!$D$22,$G238:$BB238)+IFERROR(SUMIF($G$6:$BB$6,BL$6&amp;" "&amp;'Input-Func_Class'!$E$22,$G238:$BB238),SUMIF($G$6:$BB$6,BL$6&amp;" "&amp;'Input-Func_Class'!$B$24,$G238:$BB238))+SUMIF($G$6:$BB$6,BL$6&amp;" "&amp;'Input-Func_Class'!$F$22,$G238:$BB238))&lt;Check_Limit,0,1),1)</f>
        <v>0</v>
      </c>
      <c r="BM238" s="79">
        <f ca="1">IFERROR(IF(SUMIF($G$6:$BB$6,BM$6&amp;" Total",$G238:$BB238)-(SUMIF($G$6:$BB$6,BM$6&amp;" "&amp;'Input-Func_Class'!$D$22,$G238:$BB238)+IFERROR(SUMIF($G$6:$BB$6,BM$6&amp;" "&amp;'Input-Func_Class'!$E$22,$G238:$BB238),SUMIF($G$6:$BB$6,BM$6&amp;" "&amp;'Input-Func_Class'!$B$24,$G238:$BB238))+SUMIF($G$6:$BB$6,BM$6&amp;" "&amp;'Input-Func_Class'!$F$22,$G238:$BB238))&lt;Check_Limit,0,1),1)</f>
        <v>0</v>
      </c>
      <c r="BN238" s="79">
        <f ca="1">IFERROR(IF(SUMIF($G$6:$BB$6,BN$6&amp;" Total",$G238:$BB238)-(SUMIF($G$6:$BB$6,BN$6&amp;" "&amp;'Input-Func_Class'!$D$22,$G238:$BB238)+IFERROR(SUMIF($G$6:$BB$6,BN$6&amp;" "&amp;'Input-Func_Class'!$E$22,$G238:$BB238),SUMIF($G$6:$BB$6,BN$6&amp;" "&amp;'Input-Func_Class'!$B$24,$G238:$BB238))+SUMIF($G$6:$BB$6,BN$6&amp;" "&amp;'Input-Func_Class'!$F$22,$G238:$BB238))&lt;Check_Limit,0,1),1)</f>
        <v>0</v>
      </c>
      <c r="BO238" s="79">
        <f ca="1">IFERROR(IF(SUMIF($G$6:$BB$6,BO$6&amp;" Total",$G238:$BB238)-(SUMIF($G$6:$BB$6,BO$6&amp;" "&amp;'Input-Func_Class'!$D$22,$G238:$BB238)+IFERROR(SUMIF($G$6:$BB$6,BO$6&amp;" "&amp;'Input-Func_Class'!$E$22,$G238:$BB238),SUMIF($G$6:$BB$6,BO$6&amp;" "&amp;'Input-Func_Class'!$B$24,$G238:$BB238))+SUMIF($G$6:$BB$6,BO$6&amp;" "&amp;'Input-Func_Class'!$F$22,$G238:$BB238))&lt;Check_Limit,0,1),1)</f>
        <v>0</v>
      </c>
    </row>
    <row r="239" spans="1:67" outlineLevel="1">
      <c r="A239" s="113" t="str">
        <f>IF(ISBLANK('Input-Accounts'!A239),"",'Input-Accounts'!A239)</f>
        <v/>
      </c>
      <c r="B239" s="79" t="str">
        <f>IF(ISBLANK('Input-Accounts'!B239),"",'Input-Accounts'!B239)</f>
        <v/>
      </c>
      <c r="C239" s="113" t="str">
        <f>IF(ISBLANK('Input-Accounts'!C239),"",'Input-Accounts'!C239)</f>
        <v/>
      </c>
      <c r="D239" s="143"/>
      <c r="E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  <c r="AT239" s="143"/>
      <c r="AU239" s="143"/>
      <c r="AV239" s="143"/>
      <c r="AW239" s="143"/>
      <c r="AX239" s="143"/>
      <c r="AY239" s="143"/>
      <c r="AZ239" s="143"/>
      <c r="BA239" s="143"/>
      <c r="BB239" s="143"/>
      <c r="BD239" s="79">
        <f>IFERROR(IF(SUMIF($G$6:$BB$6,BD$6&amp;" Total",$G239:$BB239)-(SUMIF($G$6:$BB$6,BD$6&amp;" "&amp;'Input-Func_Class'!$D$22,$G239:$BB239)+IFERROR(SUMIF($G$6:$BB$6,BD$6&amp;" "&amp;'Input-Func_Class'!$E$22,$G239:$BB239),SUMIF($G$6:$BB$6,BD$6&amp;" "&amp;'Input-Func_Class'!$B$24,$G239:$BB239))+SUMIF($G$6:$BB$6,BD$6&amp;" "&amp;'Input-Func_Class'!$F$22,$G239:$BB239))&lt;Check_Limit,0,1),1)</f>
        <v>0</v>
      </c>
      <c r="BE239" s="79">
        <f>IFERROR(IF(SUMIF($G$6:$BB$6,BE$6&amp;" Total",$G239:$BB239)-(SUMIF($G$6:$BB$6,BE$6&amp;" "&amp;'Input-Func_Class'!$D$22,$G239:$BB239)+IFERROR(SUMIF($G$6:$BB$6,BE$6&amp;" "&amp;'Input-Func_Class'!$E$22,$G239:$BB239),SUMIF($G$6:$BB$6,BE$6&amp;" "&amp;'Input-Func_Class'!$B$24,$G239:$BB239))+SUMIF($G$6:$BB$6,BE$6&amp;" "&amp;'Input-Func_Class'!$F$22,$G239:$BB239))&lt;Check_Limit,0,1),1)</f>
        <v>0</v>
      </c>
      <c r="BF239" s="79">
        <f>IFERROR(IF(SUMIF($G$6:$BB$6,BF$6&amp;" Total",$G239:$BB239)-(SUMIF($G$6:$BB$6,BF$6&amp;" "&amp;'Input-Func_Class'!$D$22,$G239:$BB239)+IFERROR(SUMIF($G$6:$BB$6,BF$6&amp;" "&amp;'Input-Func_Class'!$E$22,$G239:$BB239),SUMIF($G$6:$BB$6,BF$6&amp;" "&amp;'Input-Func_Class'!$B$24,$G239:$BB239))+SUMIF($G$6:$BB$6,BF$6&amp;" "&amp;'Input-Func_Class'!$F$22,$G239:$BB239))&lt;Check_Limit,0,1),1)</f>
        <v>0</v>
      </c>
      <c r="BG239" s="79">
        <f>IFERROR(IF(SUMIF($G$6:$BB$6,BG$6&amp;" Total",$G239:$BB239)-(SUMIF($G$6:$BB$6,BG$6&amp;" "&amp;'Input-Func_Class'!$D$22,$G239:$BB239)+IFERROR(SUMIF($G$6:$BB$6,BG$6&amp;" "&amp;'Input-Func_Class'!$E$22,$G239:$BB239),SUMIF($G$6:$BB$6,BG$6&amp;" "&amp;'Input-Func_Class'!$B$24,$G239:$BB239))+SUMIF($G$6:$BB$6,BG$6&amp;" "&amp;'Input-Func_Class'!$F$22,$G239:$BB239))&lt;Check_Limit,0,1),1)</f>
        <v>0</v>
      </c>
      <c r="BH239" s="79">
        <f>IFERROR(IF(SUMIF($G$6:$BB$6,BH$6&amp;" Total",$G239:$BB239)-(SUMIF($G$6:$BB$6,BH$6&amp;" "&amp;'Input-Func_Class'!$D$22,$G239:$BB239)+IFERROR(SUMIF($G$6:$BB$6,BH$6&amp;" "&amp;'Input-Func_Class'!$E$22,$G239:$BB239),SUMIF($G$6:$BB$6,BH$6&amp;" "&amp;'Input-Func_Class'!$B$24,$G239:$BB239))+SUMIF($G$6:$BB$6,BH$6&amp;" "&amp;'Input-Func_Class'!$F$22,$G239:$BB239))&lt;Check_Limit,0,1),1)</f>
        <v>0</v>
      </c>
      <c r="BI239" s="79">
        <f>IFERROR(IF(SUMIF($G$6:$BB$6,BI$6&amp;" Total",$G239:$BB239)-(SUMIF($G$6:$BB$6,BI$6&amp;" "&amp;'Input-Func_Class'!$D$22,$G239:$BB239)+IFERROR(SUMIF($G$6:$BB$6,BI$6&amp;" "&amp;'Input-Func_Class'!$E$22,$G239:$BB239),SUMIF($G$6:$BB$6,BI$6&amp;" "&amp;'Input-Func_Class'!$B$24,$G239:$BB239))+SUMIF($G$6:$BB$6,BI$6&amp;" "&amp;'Input-Func_Class'!$F$22,$G239:$BB239))&lt;Check_Limit,0,1),1)</f>
        <v>0</v>
      </c>
      <c r="BJ239" s="79">
        <f>IFERROR(IF(SUMIF($G$6:$BB$6,BJ$6&amp;" Total",$G239:$BB239)-(SUMIF($G$6:$BB$6,BJ$6&amp;" "&amp;'Input-Func_Class'!$D$22,$G239:$BB239)+IFERROR(SUMIF($G$6:$BB$6,BJ$6&amp;" "&amp;'Input-Func_Class'!$E$22,$G239:$BB239),SUMIF($G$6:$BB$6,BJ$6&amp;" "&amp;'Input-Func_Class'!$B$24,$G239:$BB239))+SUMIF($G$6:$BB$6,BJ$6&amp;" "&amp;'Input-Func_Class'!$F$22,$G239:$BB239))&lt;Check_Limit,0,1),1)</f>
        <v>0</v>
      </c>
      <c r="BK239" s="79">
        <f>IFERROR(IF(SUMIF($G$6:$BB$6,BK$6&amp;" Total",$G239:$BB239)-(SUMIF($G$6:$BB$6,BK$6&amp;" "&amp;'Input-Func_Class'!$D$22,$G239:$BB239)+IFERROR(SUMIF($G$6:$BB$6,BK$6&amp;" "&amp;'Input-Func_Class'!$E$22,$G239:$BB239),SUMIF($G$6:$BB$6,BK$6&amp;" "&amp;'Input-Func_Class'!$B$24,$G239:$BB239))+SUMIF($G$6:$BB$6,BK$6&amp;" "&amp;'Input-Func_Class'!$F$22,$G239:$BB239))&lt;Check_Limit,0,1),1)</f>
        <v>0</v>
      </c>
      <c r="BL239" s="79">
        <f>IFERROR(IF(SUMIF($G$6:$BB$6,BL$6&amp;" Total",$G239:$BB239)-(SUMIF($G$6:$BB$6,BL$6&amp;" "&amp;'Input-Func_Class'!$D$22,$G239:$BB239)+IFERROR(SUMIF($G$6:$BB$6,BL$6&amp;" "&amp;'Input-Func_Class'!$E$22,$G239:$BB239),SUMIF($G$6:$BB$6,BL$6&amp;" "&amp;'Input-Func_Class'!$B$24,$G239:$BB239))+SUMIF($G$6:$BB$6,BL$6&amp;" "&amp;'Input-Func_Class'!$F$22,$G239:$BB239))&lt;Check_Limit,0,1),1)</f>
        <v>0</v>
      </c>
      <c r="BM239" s="79">
        <f>IFERROR(IF(SUMIF($G$6:$BB$6,BM$6&amp;" Total",$G239:$BB239)-(SUMIF($G$6:$BB$6,BM$6&amp;" "&amp;'Input-Func_Class'!$D$22,$G239:$BB239)+IFERROR(SUMIF($G$6:$BB$6,BM$6&amp;" "&amp;'Input-Func_Class'!$E$22,$G239:$BB239),SUMIF($G$6:$BB$6,BM$6&amp;" "&amp;'Input-Func_Class'!$B$24,$G239:$BB239))+SUMIF($G$6:$BB$6,BM$6&amp;" "&amp;'Input-Func_Class'!$F$22,$G239:$BB239))&lt;Check_Limit,0,1),1)</f>
        <v>0</v>
      </c>
      <c r="BN239" s="79">
        <f>IFERROR(IF(SUMIF($G$6:$BB$6,BN$6&amp;" Total",$G239:$BB239)-(SUMIF($G$6:$BB$6,BN$6&amp;" "&amp;'Input-Func_Class'!$D$22,$G239:$BB239)+IFERROR(SUMIF($G$6:$BB$6,BN$6&amp;" "&amp;'Input-Func_Class'!$E$22,$G239:$BB239),SUMIF($G$6:$BB$6,BN$6&amp;" "&amp;'Input-Func_Class'!$B$24,$G239:$BB239))+SUMIF($G$6:$BB$6,BN$6&amp;" "&amp;'Input-Func_Class'!$F$22,$G239:$BB239))&lt;Check_Limit,0,1),1)</f>
        <v>0</v>
      </c>
      <c r="BO239" s="79">
        <f>IFERROR(IF(SUMIF($G$6:$BB$6,BO$6&amp;" Total",$G239:$BB239)-(SUMIF($G$6:$BB$6,BO$6&amp;" "&amp;'Input-Func_Class'!$D$22,$G239:$BB239)+IFERROR(SUMIF($G$6:$BB$6,BO$6&amp;" "&amp;'Input-Func_Class'!$E$22,$G239:$BB239),SUMIF($G$6:$BB$6,BO$6&amp;" "&amp;'Input-Func_Class'!$B$24,$G239:$BB239))+SUMIF($G$6:$BB$6,BO$6&amp;" "&amp;'Input-Func_Class'!$F$22,$G239:$BB239))&lt;Check_Limit,0,1),1)</f>
        <v>0</v>
      </c>
    </row>
    <row r="240" spans="1:67">
      <c r="A240" s="113">
        <f>IF(ISBLANK('Input-Accounts'!A240),"",'Input-Accounts'!A240)</f>
        <v>206</v>
      </c>
      <c r="B240" s="127" t="str">
        <f>IF(ISBLANK('Input-Accounts'!B240),"",'Input-Accounts'!B240)</f>
        <v>Total Adjustments, Depreciation and Amortization Expense</v>
      </c>
      <c r="C240" s="113" t="str">
        <f>IF(ISBLANK('Input-Accounts'!C240),"",'Input-Accounts'!C240)</f>
        <v/>
      </c>
      <c r="D240" s="143">
        <f>SUBTOTAL(9,D198:D239)</f>
        <v>32285329.299140997</v>
      </c>
      <c r="E240" s="143">
        <f ca="1">IFERROR(IF(D240="",0,IF(D240=0,0,IF(ABS(D240-SUM(G240,K240,O240,S240,W240,AA240,AE240,AI240,AM240,AQ240,AU240,AY240))&lt;Check_Limit,0,1))),1)</f>
        <v>0</v>
      </c>
      <c r="F240" s="89"/>
      <c r="G240" s="143">
        <f t="shared" ref="G240:BB240" ca="1" si="56">SUBTOTAL(9,G198:G239)</f>
        <v>0</v>
      </c>
      <c r="H240" s="143">
        <f t="shared" ca="1" si="56"/>
        <v>0</v>
      </c>
      <c r="I240" s="143">
        <f t="shared" ca="1" si="56"/>
        <v>0</v>
      </c>
      <c r="J240" s="143">
        <f t="shared" ca="1" si="56"/>
        <v>0</v>
      </c>
      <c r="K240" s="143">
        <f t="shared" ca="1" si="56"/>
        <v>436178.47764324234</v>
      </c>
      <c r="L240" s="143">
        <f t="shared" ca="1" si="56"/>
        <v>351359.32638341619</v>
      </c>
      <c r="M240" s="143">
        <f t="shared" ca="1" si="56"/>
        <v>84819.151259826191</v>
      </c>
      <c r="N240" s="143">
        <f t="shared" ca="1" si="56"/>
        <v>0</v>
      </c>
      <c r="O240" s="143">
        <f t="shared" ca="1" si="56"/>
        <v>31849150.821497753</v>
      </c>
      <c r="P240" s="143">
        <f t="shared" ca="1" si="56"/>
        <v>18214654.606712107</v>
      </c>
      <c r="Q240" s="143">
        <f t="shared" ca="1" si="56"/>
        <v>0</v>
      </c>
      <c r="R240" s="143">
        <f t="shared" ca="1" si="56"/>
        <v>13634496.214785654</v>
      </c>
      <c r="S240" s="143">
        <f t="shared" ca="1" si="56"/>
        <v>0</v>
      </c>
      <c r="T240" s="143">
        <f t="shared" ca="1" si="56"/>
        <v>0</v>
      </c>
      <c r="U240" s="143">
        <f t="shared" ca="1" si="56"/>
        <v>0</v>
      </c>
      <c r="V240" s="143">
        <f t="shared" ca="1" si="56"/>
        <v>0</v>
      </c>
      <c r="W240" s="143">
        <f t="shared" ca="1" si="56"/>
        <v>0</v>
      </c>
      <c r="X240" s="143">
        <f t="shared" ca="1" si="56"/>
        <v>0</v>
      </c>
      <c r="Y240" s="143">
        <f t="shared" ca="1" si="56"/>
        <v>0</v>
      </c>
      <c r="Z240" s="143">
        <f t="shared" ca="1" si="56"/>
        <v>0</v>
      </c>
      <c r="AA240" s="143">
        <f t="shared" ca="1" si="56"/>
        <v>0</v>
      </c>
      <c r="AB240" s="143">
        <f t="shared" ca="1" si="56"/>
        <v>0</v>
      </c>
      <c r="AC240" s="143">
        <f t="shared" ca="1" si="56"/>
        <v>0</v>
      </c>
      <c r="AD240" s="143">
        <f t="shared" ca="1" si="56"/>
        <v>0</v>
      </c>
      <c r="AE240" s="143">
        <f t="shared" ca="1" si="56"/>
        <v>0</v>
      </c>
      <c r="AF240" s="143">
        <f t="shared" ca="1" si="56"/>
        <v>0</v>
      </c>
      <c r="AG240" s="143">
        <f t="shared" ca="1" si="56"/>
        <v>0</v>
      </c>
      <c r="AH240" s="143">
        <f t="shared" ca="1" si="56"/>
        <v>0</v>
      </c>
      <c r="AI240" s="143">
        <f t="shared" ca="1" si="56"/>
        <v>0</v>
      </c>
      <c r="AJ240" s="143">
        <f t="shared" ca="1" si="56"/>
        <v>0</v>
      </c>
      <c r="AK240" s="143">
        <f t="shared" ca="1" si="56"/>
        <v>0</v>
      </c>
      <c r="AL240" s="143">
        <f t="shared" ca="1" si="56"/>
        <v>0</v>
      </c>
      <c r="AM240" s="143">
        <f t="shared" ca="1" si="56"/>
        <v>0</v>
      </c>
      <c r="AN240" s="143">
        <f t="shared" ca="1" si="56"/>
        <v>0</v>
      </c>
      <c r="AO240" s="143">
        <f t="shared" ca="1" si="56"/>
        <v>0</v>
      </c>
      <c r="AP240" s="143">
        <f t="shared" ca="1" si="56"/>
        <v>0</v>
      </c>
      <c r="AQ240" s="143">
        <f t="shared" ca="1" si="56"/>
        <v>0</v>
      </c>
      <c r="AR240" s="143">
        <f t="shared" ca="1" si="56"/>
        <v>0</v>
      </c>
      <c r="AS240" s="143">
        <f t="shared" ca="1" si="56"/>
        <v>0</v>
      </c>
      <c r="AT240" s="143">
        <f t="shared" ca="1" si="56"/>
        <v>0</v>
      </c>
      <c r="AU240" s="143">
        <f t="shared" ca="1" si="56"/>
        <v>0</v>
      </c>
      <c r="AV240" s="143">
        <f t="shared" ca="1" si="56"/>
        <v>0</v>
      </c>
      <c r="AW240" s="143">
        <f t="shared" ca="1" si="56"/>
        <v>0</v>
      </c>
      <c r="AX240" s="143">
        <f t="shared" ca="1" si="56"/>
        <v>0</v>
      </c>
      <c r="AY240" s="143">
        <f t="shared" ca="1" si="56"/>
        <v>0</v>
      </c>
      <c r="AZ240" s="143">
        <f t="shared" ca="1" si="56"/>
        <v>0</v>
      </c>
      <c r="BA240" s="143">
        <f t="shared" ca="1" si="56"/>
        <v>0</v>
      </c>
      <c r="BB240" s="143">
        <f t="shared" ca="1" si="56"/>
        <v>0</v>
      </c>
      <c r="BD240" s="79">
        <f ca="1">IFERROR(IF(SUMIF($G$6:$BB$6,BD$6&amp;" Total",$G240:$BB240)-(SUMIF($G$6:$BB$6,BD$6&amp;" "&amp;'Input-Func_Class'!$D$22,$G240:$BB240)+IFERROR(SUMIF($G$6:$BB$6,BD$6&amp;" "&amp;'Input-Func_Class'!$E$22,$G240:$BB240),SUMIF($G$6:$BB$6,BD$6&amp;" "&amp;'Input-Func_Class'!$B$24,$G240:$BB240))+SUMIF($G$6:$BB$6,BD$6&amp;" "&amp;'Input-Func_Class'!$F$22,$G240:$BB240))&lt;Check_Limit,0,1),1)</f>
        <v>0</v>
      </c>
      <c r="BE240" s="79">
        <f ca="1">IFERROR(IF(SUMIF($G$6:$BB$6,BE$6&amp;" Total",$G240:$BB240)-(SUMIF($G$6:$BB$6,BE$6&amp;" "&amp;'Input-Func_Class'!$D$22,$G240:$BB240)+IFERROR(SUMIF($G$6:$BB$6,BE$6&amp;" "&amp;'Input-Func_Class'!$E$22,$G240:$BB240),SUMIF($G$6:$BB$6,BE$6&amp;" "&amp;'Input-Func_Class'!$B$24,$G240:$BB240))+SUMIF($G$6:$BB$6,BE$6&amp;" "&amp;'Input-Func_Class'!$F$22,$G240:$BB240))&lt;Check_Limit,0,1),1)</f>
        <v>0</v>
      </c>
      <c r="BF240" s="79">
        <f ca="1">IFERROR(IF(SUMIF($G$6:$BB$6,BF$6&amp;" Total",$G240:$BB240)-(SUMIF($G$6:$BB$6,BF$6&amp;" "&amp;'Input-Func_Class'!$D$22,$G240:$BB240)+IFERROR(SUMIF($G$6:$BB$6,BF$6&amp;" "&amp;'Input-Func_Class'!$E$22,$G240:$BB240),SUMIF($G$6:$BB$6,BF$6&amp;" "&amp;'Input-Func_Class'!$B$24,$G240:$BB240))+SUMIF($G$6:$BB$6,BF$6&amp;" "&amp;'Input-Func_Class'!$F$22,$G240:$BB240))&lt;Check_Limit,0,1),1)</f>
        <v>0</v>
      </c>
      <c r="BG240" s="79">
        <f ca="1">IFERROR(IF(SUMIF($G$6:$BB$6,BG$6&amp;" Total",$G240:$BB240)-(SUMIF($G$6:$BB$6,BG$6&amp;" "&amp;'Input-Func_Class'!$D$22,$G240:$BB240)+IFERROR(SUMIF($G$6:$BB$6,BG$6&amp;" "&amp;'Input-Func_Class'!$E$22,$G240:$BB240),SUMIF($G$6:$BB$6,BG$6&amp;" "&amp;'Input-Func_Class'!$B$24,$G240:$BB240))+SUMIF($G$6:$BB$6,BG$6&amp;" "&amp;'Input-Func_Class'!$F$22,$G240:$BB240))&lt;Check_Limit,0,1),1)</f>
        <v>0</v>
      </c>
      <c r="BH240" s="79">
        <f ca="1">IFERROR(IF(SUMIF($G$6:$BB$6,BH$6&amp;" Total",$G240:$BB240)-(SUMIF($G$6:$BB$6,BH$6&amp;" "&amp;'Input-Func_Class'!$D$22,$G240:$BB240)+IFERROR(SUMIF($G$6:$BB$6,BH$6&amp;" "&amp;'Input-Func_Class'!$E$22,$G240:$BB240),SUMIF($G$6:$BB$6,BH$6&amp;" "&amp;'Input-Func_Class'!$B$24,$G240:$BB240))+SUMIF($G$6:$BB$6,BH$6&amp;" "&amp;'Input-Func_Class'!$F$22,$G240:$BB240))&lt;Check_Limit,0,1),1)</f>
        <v>0</v>
      </c>
      <c r="BI240" s="79">
        <f ca="1">IFERROR(IF(SUMIF($G$6:$BB$6,BI$6&amp;" Total",$G240:$BB240)-(SUMIF($G$6:$BB$6,BI$6&amp;" "&amp;'Input-Func_Class'!$D$22,$G240:$BB240)+IFERROR(SUMIF($G$6:$BB$6,BI$6&amp;" "&amp;'Input-Func_Class'!$E$22,$G240:$BB240),SUMIF($G$6:$BB$6,BI$6&amp;" "&amp;'Input-Func_Class'!$B$24,$G240:$BB240))+SUMIF($G$6:$BB$6,BI$6&amp;" "&amp;'Input-Func_Class'!$F$22,$G240:$BB240))&lt;Check_Limit,0,1),1)</f>
        <v>0</v>
      </c>
      <c r="BJ240" s="79">
        <f ca="1">IFERROR(IF(SUMIF($G$6:$BB$6,BJ$6&amp;" Total",$G240:$BB240)-(SUMIF($G$6:$BB$6,BJ$6&amp;" "&amp;'Input-Func_Class'!$D$22,$G240:$BB240)+IFERROR(SUMIF($G$6:$BB$6,BJ$6&amp;" "&amp;'Input-Func_Class'!$E$22,$G240:$BB240),SUMIF($G$6:$BB$6,BJ$6&amp;" "&amp;'Input-Func_Class'!$B$24,$G240:$BB240))+SUMIF($G$6:$BB$6,BJ$6&amp;" "&amp;'Input-Func_Class'!$F$22,$G240:$BB240))&lt;Check_Limit,0,1),1)</f>
        <v>0</v>
      </c>
      <c r="BK240" s="79">
        <f ca="1">IFERROR(IF(SUMIF($G$6:$BB$6,BK$6&amp;" Total",$G240:$BB240)-(SUMIF($G$6:$BB$6,BK$6&amp;" "&amp;'Input-Func_Class'!$D$22,$G240:$BB240)+IFERROR(SUMIF($G$6:$BB$6,BK$6&amp;" "&amp;'Input-Func_Class'!$E$22,$G240:$BB240),SUMIF($G$6:$BB$6,BK$6&amp;" "&amp;'Input-Func_Class'!$B$24,$G240:$BB240))+SUMIF($G$6:$BB$6,BK$6&amp;" "&amp;'Input-Func_Class'!$F$22,$G240:$BB240))&lt;Check_Limit,0,1),1)</f>
        <v>0</v>
      </c>
      <c r="BL240" s="79">
        <f ca="1">IFERROR(IF(SUMIF($G$6:$BB$6,BL$6&amp;" Total",$G240:$BB240)-(SUMIF($G$6:$BB$6,BL$6&amp;" "&amp;'Input-Func_Class'!$D$22,$G240:$BB240)+IFERROR(SUMIF($G$6:$BB$6,BL$6&amp;" "&amp;'Input-Func_Class'!$E$22,$G240:$BB240),SUMIF($G$6:$BB$6,BL$6&amp;" "&amp;'Input-Func_Class'!$B$24,$G240:$BB240))+SUMIF($G$6:$BB$6,BL$6&amp;" "&amp;'Input-Func_Class'!$F$22,$G240:$BB240))&lt;Check_Limit,0,1),1)</f>
        <v>0</v>
      </c>
      <c r="BM240" s="79">
        <f ca="1">IFERROR(IF(SUMIF($G$6:$BB$6,BM$6&amp;" Total",$G240:$BB240)-(SUMIF($G$6:$BB$6,BM$6&amp;" "&amp;'Input-Func_Class'!$D$22,$G240:$BB240)+IFERROR(SUMIF($G$6:$BB$6,BM$6&amp;" "&amp;'Input-Func_Class'!$E$22,$G240:$BB240),SUMIF($G$6:$BB$6,BM$6&amp;" "&amp;'Input-Func_Class'!$B$24,$G240:$BB240))+SUMIF($G$6:$BB$6,BM$6&amp;" "&amp;'Input-Func_Class'!$F$22,$G240:$BB240))&lt;Check_Limit,0,1),1)</f>
        <v>0</v>
      </c>
      <c r="BN240" s="79">
        <f ca="1">IFERROR(IF(SUMIF($G$6:$BB$6,BN$6&amp;" Total",$G240:$BB240)-(SUMIF($G$6:$BB$6,BN$6&amp;" "&amp;'Input-Func_Class'!$D$22,$G240:$BB240)+IFERROR(SUMIF($G$6:$BB$6,BN$6&amp;" "&amp;'Input-Func_Class'!$E$22,$G240:$BB240),SUMIF($G$6:$BB$6,BN$6&amp;" "&amp;'Input-Func_Class'!$B$24,$G240:$BB240))+SUMIF($G$6:$BB$6,BN$6&amp;" "&amp;'Input-Func_Class'!$F$22,$G240:$BB240))&lt;Check_Limit,0,1),1)</f>
        <v>0</v>
      </c>
      <c r="BO240" s="79">
        <f ca="1">IFERROR(IF(SUMIF($G$6:$BB$6,BO$6&amp;" Total",$G240:$BB240)-(SUMIF($G$6:$BB$6,BO$6&amp;" "&amp;'Input-Func_Class'!$D$22,$G240:$BB240)+IFERROR(SUMIF($G$6:$BB$6,BO$6&amp;" "&amp;'Input-Func_Class'!$E$22,$G240:$BB240),SUMIF($G$6:$BB$6,BO$6&amp;" "&amp;'Input-Func_Class'!$B$24,$G240:$BB240))+SUMIF($G$6:$BB$6,BO$6&amp;" "&amp;'Input-Func_Class'!$F$22,$G240:$BB240))&lt;Check_Limit,0,1),1)</f>
        <v>0</v>
      </c>
    </row>
    <row r="241" spans="1:67">
      <c r="A241" s="113" t="str">
        <f>IF(ISBLANK('Input-Accounts'!A241),"",'Input-Accounts'!A241)</f>
        <v/>
      </c>
      <c r="B241" s="79" t="str">
        <f>IF(ISBLANK('Input-Accounts'!B241),"",'Input-Accounts'!B241)</f>
        <v/>
      </c>
      <c r="C241" s="113" t="str">
        <f>IF(ISBLANK('Input-Accounts'!C241),"",'Input-Accounts'!C241)</f>
        <v/>
      </c>
      <c r="D241" s="144"/>
      <c r="E241" s="143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  <c r="AA241" s="144"/>
      <c r="AB241" s="144"/>
      <c r="AC241" s="144"/>
      <c r="AD241" s="144"/>
      <c r="AE241" s="144"/>
      <c r="AF241" s="144"/>
      <c r="AG241" s="144"/>
      <c r="AH241" s="144"/>
      <c r="AI241" s="144"/>
      <c r="AJ241" s="144"/>
      <c r="AK241" s="144"/>
      <c r="AL241" s="144"/>
      <c r="AM241" s="144"/>
      <c r="AN241" s="144"/>
      <c r="AO241" s="144"/>
      <c r="AP241" s="144"/>
      <c r="AQ241" s="144"/>
      <c r="AR241" s="144"/>
      <c r="AS241" s="144"/>
      <c r="AT241" s="144"/>
      <c r="AU241" s="144"/>
      <c r="AV241" s="144"/>
      <c r="AW241" s="144"/>
      <c r="AX241" s="144"/>
      <c r="AY241" s="144"/>
      <c r="AZ241" s="144"/>
      <c r="BA241" s="144"/>
      <c r="BB241" s="144"/>
      <c r="BD241" s="79">
        <f>IFERROR(IF(SUMIF($G$6:$BB$6,BD$6&amp;" Total",$G241:$BB241)-(SUMIF($G$6:$BB$6,BD$6&amp;" "&amp;'Input-Func_Class'!$D$22,$G241:$BB241)+IFERROR(SUMIF($G$6:$BB$6,BD$6&amp;" "&amp;'Input-Func_Class'!$E$22,$G241:$BB241),SUMIF($G$6:$BB$6,BD$6&amp;" "&amp;'Input-Func_Class'!$B$24,$G241:$BB241))+SUMIF($G$6:$BB$6,BD$6&amp;" "&amp;'Input-Func_Class'!$F$22,$G241:$BB241))&lt;Check_Limit,0,1),1)</f>
        <v>0</v>
      </c>
      <c r="BE241" s="79">
        <f>IFERROR(IF(SUMIF($G$6:$BB$6,BE$6&amp;" Total",$G241:$BB241)-(SUMIF($G$6:$BB$6,BE$6&amp;" "&amp;'Input-Func_Class'!$D$22,$G241:$BB241)+IFERROR(SUMIF($G$6:$BB$6,BE$6&amp;" "&amp;'Input-Func_Class'!$E$22,$G241:$BB241),SUMIF($G$6:$BB$6,BE$6&amp;" "&amp;'Input-Func_Class'!$B$24,$G241:$BB241))+SUMIF($G$6:$BB$6,BE$6&amp;" "&amp;'Input-Func_Class'!$F$22,$G241:$BB241))&lt;Check_Limit,0,1),1)</f>
        <v>0</v>
      </c>
      <c r="BF241" s="79">
        <f>IFERROR(IF(SUMIF($G$6:$BB$6,BF$6&amp;" Total",$G241:$BB241)-(SUMIF($G$6:$BB$6,BF$6&amp;" "&amp;'Input-Func_Class'!$D$22,$G241:$BB241)+IFERROR(SUMIF($G$6:$BB$6,BF$6&amp;" "&amp;'Input-Func_Class'!$E$22,$G241:$BB241),SUMIF($G$6:$BB$6,BF$6&amp;" "&amp;'Input-Func_Class'!$B$24,$G241:$BB241))+SUMIF($G$6:$BB$6,BF$6&amp;" "&amp;'Input-Func_Class'!$F$22,$G241:$BB241))&lt;Check_Limit,0,1),1)</f>
        <v>0</v>
      </c>
      <c r="BG241" s="79">
        <f>IFERROR(IF(SUMIF($G$6:$BB$6,BG$6&amp;" Total",$G241:$BB241)-(SUMIF($G$6:$BB$6,BG$6&amp;" "&amp;'Input-Func_Class'!$D$22,$G241:$BB241)+IFERROR(SUMIF($G$6:$BB$6,BG$6&amp;" "&amp;'Input-Func_Class'!$E$22,$G241:$BB241),SUMIF($G$6:$BB$6,BG$6&amp;" "&amp;'Input-Func_Class'!$B$24,$G241:$BB241))+SUMIF($G$6:$BB$6,BG$6&amp;" "&amp;'Input-Func_Class'!$F$22,$G241:$BB241))&lt;Check_Limit,0,1),1)</f>
        <v>0</v>
      </c>
      <c r="BH241" s="79">
        <f>IFERROR(IF(SUMIF($G$6:$BB$6,BH$6&amp;" Total",$G241:$BB241)-(SUMIF($G$6:$BB$6,BH$6&amp;" "&amp;'Input-Func_Class'!$D$22,$G241:$BB241)+IFERROR(SUMIF($G$6:$BB$6,BH$6&amp;" "&amp;'Input-Func_Class'!$E$22,$G241:$BB241),SUMIF($G$6:$BB$6,BH$6&amp;" "&amp;'Input-Func_Class'!$B$24,$G241:$BB241))+SUMIF($G$6:$BB$6,BH$6&amp;" "&amp;'Input-Func_Class'!$F$22,$G241:$BB241))&lt;Check_Limit,0,1),1)</f>
        <v>0</v>
      </c>
      <c r="BI241" s="79">
        <f>IFERROR(IF(SUMIF($G$6:$BB$6,BI$6&amp;" Total",$G241:$BB241)-(SUMIF($G$6:$BB$6,BI$6&amp;" "&amp;'Input-Func_Class'!$D$22,$G241:$BB241)+IFERROR(SUMIF($G$6:$BB$6,BI$6&amp;" "&amp;'Input-Func_Class'!$E$22,$G241:$BB241),SUMIF($G$6:$BB$6,BI$6&amp;" "&amp;'Input-Func_Class'!$B$24,$G241:$BB241))+SUMIF($G$6:$BB$6,BI$6&amp;" "&amp;'Input-Func_Class'!$F$22,$G241:$BB241))&lt;Check_Limit,0,1),1)</f>
        <v>0</v>
      </c>
      <c r="BJ241" s="79">
        <f>IFERROR(IF(SUMIF($G$6:$BB$6,BJ$6&amp;" Total",$G241:$BB241)-(SUMIF($G$6:$BB$6,BJ$6&amp;" "&amp;'Input-Func_Class'!$D$22,$G241:$BB241)+IFERROR(SUMIF($G$6:$BB$6,BJ$6&amp;" "&amp;'Input-Func_Class'!$E$22,$G241:$BB241),SUMIF($G$6:$BB$6,BJ$6&amp;" "&amp;'Input-Func_Class'!$B$24,$G241:$BB241))+SUMIF($G$6:$BB$6,BJ$6&amp;" "&amp;'Input-Func_Class'!$F$22,$G241:$BB241))&lt;Check_Limit,0,1),1)</f>
        <v>0</v>
      </c>
      <c r="BK241" s="79">
        <f>IFERROR(IF(SUMIF($G$6:$BB$6,BK$6&amp;" Total",$G241:$BB241)-(SUMIF($G$6:$BB$6,BK$6&amp;" "&amp;'Input-Func_Class'!$D$22,$G241:$BB241)+IFERROR(SUMIF($G$6:$BB$6,BK$6&amp;" "&amp;'Input-Func_Class'!$E$22,$G241:$BB241),SUMIF($G$6:$BB$6,BK$6&amp;" "&amp;'Input-Func_Class'!$B$24,$G241:$BB241))+SUMIF($G$6:$BB$6,BK$6&amp;" "&amp;'Input-Func_Class'!$F$22,$G241:$BB241))&lt;Check_Limit,0,1),1)</f>
        <v>0</v>
      </c>
      <c r="BL241" s="79">
        <f>IFERROR(IF(SUMIF($G$6:$BB$6,BL$6&amp;" Total",$G241:$BB241)-(SUMIF($G$6:$BB$6,BL$6&amp;" "&amp;'Input-Func_Class'!$D$22,$G241:$BB241)+IFERROR(SUMIF($G$6:$BB$6,BL$6&amp;" "&amp;'Input-Func_Class'!$E$22,$G241:$BB241),SUMIF($G$6:$BB$6,BL$6&amp;" "&amp;'Input-Func_Class'!$B$24,$G241:$BB241))+SUMIF($G$6:$BB$6,BL$6&amp;" "&amp;'Input-Func_Class'!$F$22,$G241:$BB241))&lt;Check_Limit,0,1),1)</f>
        <v>0</v>
      </c>
      <c r="BM241" s="79">
        <f>IFERROR(IF(SUMIF($G$6:$BB$6,BM$6&amp;" Total",$G241:$BB241)-(SUMIF($G$6:$BB$6,BM$6&amp;" "&amp;'Input-Func_Class'!$D$22,$G241:$BB241)+IFERROR(SUMIF($G$6:$BB$6,BM$6&amp;" "&amp;'Input-Func_Class'!$E$22,$G241:$BB241),SUMIF($G$6:$BB$6,BM$6&amp;" "&amp;'Input-Func_Class'!$B$24,$G241:$BB241))+SUMIF($G$6:$BB$6,BM$6&amp;" "&amp;'Input-Func_Class'!$F$22,$G241:$BB241))&lt;Check_Limit,0,1),1)</f>
        <v>0</v>
      </c>
      <c r="BN241" s="79">
        <f>IFERROR(IF(SUMIF($G$6:$BB$6,BN$6&amp;" Total",$G241:$BB241)-(SUMIF($G$6:$BB$6,BN$6&amp;" "&amp;'Input-Func_Class'!$D$22,$G241:$BB241)+IFERROR(SUMIF($G$6:$BB$6,BN$6&amp;" "&amp;'Input-Func_Class'!$E$22,$G241:$BB241),SUMIF($G$6:$BB$6,BN$6&amp;" "&amp;'Input-Func_Class'!$B$24,$G241:$BB241))+SUMIF($G$6:$BB$6,BN$6&amp;" "&amp;'Input-Func_Class'!$F$22,$G241:$BB241))&lt;Check_Limit,0,1),1)</f>
        <v>0</v>
      </c>
      <c r="BO241" s="79">
        <f>IFERROR(IF(SUMIF($G$6:$BB$6,BO$6&amp;" Total",$G241:$BB241)-(SUMIF($G$6:$BB$6,BO$6&amp;" "&amp;'Input-Func_Class'!$D$22,$G241:$BB241)+IFERROR(SUMIF($G$6:$BB$6,BO$6&amp;" "&amp;'Input-Func_Class'!$E$22,$G241:$BB241),SUMIF($G$6:$BB$6,BO$6&amp;" "&amp;'Input-Func_Class'!$B$24,$G241:$BB241))+SUMIF($G$6:$BB$6,BO$6&amp;" "&amp;'Input-Func_Class'!$F$22,$G241:$BB241))&lt;Check_Limit,0,1),1)</f>
        <v>0</v>
      </c>
    </row>
    <row r="242" spans="1:67">
      <c r="A242" s="113">
        <f>IF(ISBLANK('Input-Accounts'!A242),"",'Input-Accounts'!A242)</f>
        <v>207</v>
      </c>
      <c r="B242" s="127" t="str">
        <f>IF(ISBLANK('Input-Accounts'!B242),"",'Input-Accounts'!B242)</f>
        <v>Taxes</v>
      </c>
      <c r="C242" s="113" t="str">
        <f>IF(ISBLANK('Input-Accounts'!C242),"",'Input-Accounts'!C242)</f>
        <v/>
      </c>
      <c r="D242" s="143"/>
      <c r="E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143"/>
      <c r="AK242" s="143"/>
      <c r="AL242" s="143"/>
      <c r="AM242" s="143"/>
      <c r="AN242" s="143"/>
      <c r="AO242" s="143"/>
      <c r="AP242" s="143"/>
      <c r="AQ242" s="143"/>
      <c r="AR242" s="143"/>
      <c r="AS242" s="143"/>
      <c r="AT242" s="143"/>
      <c r="AU242" s="143"/>
      <c r="AV242" s="143"/>
      <c r="AW242" s="143"/>
      <c r="AX242" s="143"/>
      <c r="AY242" s="143"/>
      <c r="AZ242" s="143"/>
      <c r="BA242" s="143"/>
      <c r="BB242" s="143"/>
      <c r="BD242" s="79">
        <f>IFERROR(IF(SUMIF($G$6:$BB$6,BD$6&amp;" Total",$G242:$BB242)-(SUMIF($G$6:$BB$6,BD$6&amp;" "&amp;'Input-Func_Class'!$D$22,$G242:$BB242)+IFERROR(SUMIF($G$6:$BB$6,BD$6&amp;" "&amp;'Input-Func_Class'!$E$22,$G242:$BB242),SUMIF($G$6:$BB$6,BD$6&amp;" "&amp;'Input-Func_Class'!$B$24,$G242:$BB242))+SUMIF($G$6:$BB$6,BD$6&amp;" "&amp;'Input-Func_Class'!$F$22,$G242:$BB242))&lt;Check_Limit,0,1),1)</f>
        <v>0</v>
      </c>
      <c r="BE242" s="79">
        <f>IFERROR(IF(SUMIF($G$6:$BB$6,BE$6&amp;" Total",$G242:$BB242)-(SUMIF($G$6:$BB$6,BE$6&amp;" "&amp;'Input-Func_Class'!$D$22,$G242:$BB242)+IFERROR(SUMIF($G$6:$BB$6,BE$6&amp;" "&amp;'Input-Func_Class'!$E$22,$G242:$BB242),SUMIF($G$6:$BB$6,BE$6&amp;" "&amp;'Input-Func_Class'!$B$24,$G242:$BB242))+SUMIF($G$6:$BB$6,BE$6&amp;" "&amp;'Input-Func_Class'!$F$22,$G242:$BB242))&lt;Check_Limit,0,1),1)</f>
        <v>0</v>
      </c>
      <c r="BF242" s="79">
        <f>IFERROR(IF(SUMIF($G$6:$BB$6,BF$6&amp;" Total",$G242:$BB242)-(SUMIF($G$6:$BB$6,BF$6&amp;" "&amp;'Input-Func_Class'!$D$22,$G242:$BB242)+IFERROR(SUMIF($G$6:$BB$6,BF$6&amp;" "&amp;'Input-Func_Class'!$E$22,$G242:$BB242),SUMIF($G$6:$BB$6,BF$6&amp;" "&amp;'Input-Func_Class'!$B$24,$G242:$BB242))+SUMIF($G$6:$BB$6,BF$6&amp;" "&amp;'Input-Func_Class'!$F$22,$G242:$BB242))&lt;Check_Limit,0,1),1)</f>
        <v>0</v>
      </c>
      <c r="BG242" s="79">
        <f>IFERROR(IF(SUMIF($G$6:$BB$6,BG$6&amp;" Total",$G242:$BB242)-(SUMIF($G$6:$BB$6,BG$6&amp;" "&amp;'Input-Func_Class'!$D$22,$G242:$BB242)+IFERROR(SUMIF($G$6:$BB$6,BG$6&amp;" "&amp;'Input-Func_Class'!$E$22,$G242:$BB242),SUMIF($G$6:$BB$6,BG$6&amp;" "&amp;'Input-Func_Class'!$B$24,$G242:$BB242))+SUMIF($G$6:$BB$6,BG$6&amp;" "&amp;'Input-Func_Class'!$F$22,$G242:$BB242))&lt;Check_Limit,0,1),1)</f>
        <v>0</v>
      </c>
      <c r="BH242" s="79">
        <f>IFERROR(IF(SUMIF($G$6:$BB$6,BH$6&amp;" Total",$G242:$BB242)-(SUMIF($G$6:$BB$6,BH$6&amp;" "&amp;'Input-Func_Class'!$D$22,$G242:$BB242)+IFERROR(SUMIF($G$6:$BB$6,BH$6&amp;" "&amp;'Input-Func_Class'!$E$22,$G242:$BB242),SUMIF($G$6:$BB$6,BH$6&amp;" "&amp;'Input-Func_Class'!$B$24,$G242:$BB242))+SUMIF($G$6:$BB$6,BH$6&amp;" "&amp;'Input-Func_Class'!$F$22,$G242:$BB242))&lt;Check_Limit,0,1),1)</f>
        <v>0</v>
      </c>
      <c r="BI242" s="79">
        <f>IFERROR(IF(SUMIF($G$6:$BB$6,BI$6&amp;" Total",$G242:$BB242)-(SUMIF($G$6:$BB$6,BI$6&amp;" "&amp;'Input-Func_Class'!$D$22,$G242:$BB242)+IFERROR(SUMIF($G$6:$BB$6,BI$6&amp;" "&amp;'Input-Func_Class'!$E$22,$G242:$BB242),SUMIF($G$6:$BB$6,BI$6&amp;" "&amp;'Input-Func_Class'!$B$24,$G242:$BB242))+SUMIF($G$6:$BB$6,BI$6&amp;" "&amp;'Input-Func_Class'!$F$22,$G242:$BB242))&lt;Check_Limit,0,1),1)</f>
        <v>0</v>
      </c>
      <c r="BJ242" s="79">
        <f>IFERROR(IF(SUMIF($G$6:$BB$6,BJ$6&amp;" Total",$G242:$BB242)-(SUMIF($G$6:$BB$6,BJ$6&amp;" "&amp;'Input-Func_Class'!$D$22,$G242:$BB242)+IFERROR(SUMIF($G$6:$BB$6,BJ$6&amp;" "&amp;'Input-Func_Class'!$E$22,$G242:$BB242),SUMIF($G$6:$BB$6,BJ$6&amp;" "&amp;'Input-Func_Class'!$B$24,$G242:$BB242))+SUMIF($G$6:$BB$6,BJ$6&amp;" "&amp;'Input-Func_Class'!$F$22,$G242:$BB242))&lt;Check_Limit,0,1),1)</f>
        <v>0</v>
      </c>
      <c r="BK242" s="79">
        <f>IFERROR(IF(SUMIF($G$6:$BB$6,BK$6&amp;" Total",$G242:$BB242)-(SUMIF($G$6:$BB$6,BK$6&amp;" "&amp;'Input-Func_Class'!$D$22,$G242:$BB242)+IFERROR(SUMIF($G$6:$BB$6,BK$6&amp;" "&amp;'Input-Func_Class'!$E$22,$G242:$BB242),SUMIF($G$6:$BB$6,BK$6&amp;" "&amp;'Input-Func_Class'!$B$24,$G242:$BB242))+SUMIF($G$6:$BB$6,BK$6&amp;" "&amp;'Input-Func_Class'!$F$22,$G242:$BB242))&lt;Check_Limit,0,1),1)</f>
        <v>0</v>
      </c>
      <c r="BL242" s="79">
        <f>IFERROR(IF(SUMIF($G$6:$BB$6,BL$6&amp;" Total",$G242:$BB242)-(SUMIF($G$6:$BB$6,BL$6&amp;" "&amp;'Input-Func_Class'!$D$22,$G242:$BB242)+IFERROR(SUMIF($G$6:$BB$6,BL$6&amp;" "&amp;'Input-Func_Class'!$E$22,$G242:$BB242),SUMIF($G$6:$BB$6,BL$6&amp;" "&amp;'Input-Func_Class'!$B$24,$G242:$BB242))+SUMIF($G$6:$BB$6,BL$6&amp;" "&amp;'Input-Func_Class'!$F$22,$G242:$BB242))&lt;Check_Limit,0,1),1)</f>
        <v>0</v>
      </c>
      <c r="BM242" s="79">
        <f>IFERROR(IF(SUMIF($G$6:$BB$6,BM$6&amp;" Total",$G242:$BB242)-(SUMIF($G$6:$BB$6,BM$6&amp;" "&amp;'Input-Func_Class'!$D$22,$G242:$BB242)+IFERROR(SUMIF($G$6:$BB$6,BM$6&amp;" "&amp;'Input-Func_Class'!$E$22,$G242:$BB242),SUMIF($G$6:$BB$6,BM$6&amp;" "&amp;'Input-Func_Class'!$B$24,$G242:$BB242))+SUMIF($G$6:$BB$6,BM$6&amp;" "&amp;'Input-Func_Class'!$F$22,$G242:$BB242))&lt;Check_Limit,0,1),1)</f>
        <v>0</v>
      </c>
      <c r="BN242" s="79">
        <f>IFERROR(IF(SUMIF($G$6:$BB$6,BN$6&amp;" Total",$G242:$BB242)-(SUMIF($G$6:$BB$6,BN$6&amp;" "&amp;'Input-Func_Class'!$D$22,$G242:$BB242)+IFERROR(SUMIF($G$6:$BB$6,BN$6&amp;" "&amp;'Input-Func_Class'!$E$22,$G242:$BB242),SUMIF($G$6:$BB$6,BN$6&amp;" "&amp;'Input-Func_Class'!$B$24,$G242:$BB242))+SUMIF($G$6:$BB$6,BN$6&amp;" "&amp;'Input-Func_Class'!$F$22,$G242:$BB242))&lt;Check_Limit,0,1),1)</f>
        <v>0</v>
      </c>
      <c r="BO242" s="79">
        <f>IFERROR(IF(SUMIF($G$6:$BB$6,BO$6&amp;" Total",$G242:$BB242)-(SUMIF($G$6:$BB$6,BO$6&amp;" "&amp;'Input-Func_Class'!$D$22,$G242:$BB242)+IFERROR(SUMIF($G$6:$BB$6,BO$6&amp;" "&amp;'Input-Func_Class'!$E$22,$G242:$BB242),SUMIF($G$6:$BB$6,BO$6&amp;" "&amp;'Input-Func_Class'!$B$24,$G242:$BB242))+SUMIF($G$6:$BB$6,BO$6&amp;" "&amp;'Input-Func_Class'!$F$22,$G242:$BB242))&lt;Check_Limit,0,1),1)</f>
        <v>0</v>
      </c>
    </row>
    <row r="243" spans="1:67" outlineLevel="1">
      <c r="A243" s="113">
        <f>IF(ISBLANK('Input-Accounts'!A243),"",'Input-Accounts'!A243)</f>
        <v>208</v>
      </c>
      <c r="B243" s="127" t="str">
        <f>IF(ISBLANK('Input-Accounts'!B243),"",'Input-Accounts'!B243)</f>
        <v>Taxes Other Than Income Taxes</v>
      </c>
      <c r="C243" s="113" t="str">
        <f>IF(ISBLANK('Input-Accounts'!C243),"",'Input-Accounts'!C243)</f>
        <v/>
      </c>
      <c r="D243" s="143"/>
      <c r="E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143"/>
      <c r="AK243" s="143"/>
      <c r="AL243" s="143"/>
      <c r="AM243" s="143"/>
      <c r="AN243" s="143"/>
      <c r="AO243" s="143"/>
      <c r="AP243" s="143"/>
      <c r="AQ243" s="143"/>
      <c r="AR243" s="143"/>
      <c r="AS243" s="143"/>
      <c r="AT243" s="143"/>
      <c r="AU243" s="143"/>
      <c r="AV243" s="143"/>
      <c r="AW243" s="143"/>
      <c r="AX243" s="143"/>
      <c r="AY243" s="143"/>
      <c r="AZ243" s="143"/>
      <c r="BA243" s="143"/>
      <c r="BB243" s="143"/>
      <c r="BD243" s="79">
        <f>IFERROR(IF(SUMIF($G$6:$BB$6,BD$6&amp;" Total",$G243:$BB243)-(SUMIF($G$6:$BB$6,BD$6&amp;" "&amp;'Input-Func_Class'!$D$22,$G243:$BB243)+IFERROR(SUMIF($G$6:$BB$6,BD$6&amp;" "&amp;'Input-Func_Class'!$E$22,$G243:$BB243),SUMIF($G$6:$BB$6,BD$6&amp;" "&amp;'Input-Func_Class'!$B$24,$G243:$BB243))+SUMIF($G$6:$BB$6,BD$6&amp;" "&amp;'Input-Func_Class'!$F$22,$G243:$BB243))&lt;Check_Limit,0,1),1)</f>
        <v>0</v>
      </c>
      <c r="BE243" s="79">
        <f>IFERROR(IF(SUMIF($G$6:$BB$6,BE$6&amp;" Total",$G243:$BB243)-(SUMIF($G$6:$BB$6,BE$6&amp;" "&amp;'Input-Func_Class'!$D$22,$G243:$BB243)+IFERROR(SUMIF($G$6:$BB$6,BE$6&amp;" "&amp;'Input-Func_Class'!$E$22,$G243:$BB243),SUMIF($G$6:$BB$6,BE$6&amp;" "&amp;'Input-Func_Class'!$B$24,$G243:$BB243))+SUMIF($G$6:$BB$6,BE$6&amp;" "&amp;'Input-Func_Class'!$F$22,$G243:$BB243))&lt;Check_Limit,0,1),1)</f>
        <v>0</v>
      </c>
      <c r="BF243" s="79">
        <f>IFERROR(IF(SUMIF($G$6:$BB$6,BF$6&amp;" Total",$G243:$BB243)-(SUMIF($G$6:$BB$6,BF$6&amp;" "&amp;'Input-Func_Class'!$D$22,$G243:$BB243)+IFERROR(SUMIF($G$6:$BB$6,BF$6&amp;" "&amp;'Input-Func_Class'!$E$22,$G243:$BB243),SUMIF($G$6:$BB$6,BF$6&amp;" "&amp;'Input-Func_Class'!$B$24,$G243:$BB243))+SUMIF($G$6:$BB$6,BF$6&amp;" "&amp;'Input-Func_Class'!$F$22,$G243:$BB243))&lt;Check_Limit,0,1),1)</f>
        <v>0</v>
      </c>
      <c r="BG243" s="79">
        <f>IFERROR(IF(SUMIF($G$6:$BB$6,BG$6&amp;" Total",$G243:$BB243)-(SUMIF($G$6:$BB$6,BG$6&amp;" "&amp;'Input-Func_Class'!$D$22,$G243:$BB243)+IFERROR(SUMIF($G$6:$BB$6,BG$6&amp;" "&amp;'Input-Func_Class'!$E$22,$G243:$BB243),SUMIF($G$6:$BB$6,BG$6&amp;" "&amp;'Input-Func_Class'!$B$24,$G243:$BB243))+SUMIF($G$6:$BB$6,BG$6&amp;" "&amp;'Input-Func_Class'!$F$22,$G243:$BB243))&lt;Check_Limit,0,1),1)</f>
        <v>0</v>
      </c>
      <c r="BH243" s="79">
        <f>IFERROR(IF(SUMIF($G$6:$BB$6,BH$6&amp;" Total",$G243:$BB243)-(SUMIF($G$6:$BB$6,BH$6&amp;" "&amp;'Input-Func_Class'!$D$22,$G243:$BB243)+IFERROR(SUMIF($G$6:$BB$6,BH$6&amp;" "&amp;'Input-Func_Class'!$E$22,$G243:$BB243),SUMIF($G$6:$BB$6,BH$6&amp;" "&amp;'Input-Func_Class'!$B$24,$G243:$BB243))+SUMIF($G$6:$BB$6,BH$6&amp;" "&amp;'Input-Func_Class'!$F$22,$G243:$BB243))&lt;Check_Limit,0,1),1)</f>
        <v>0</v>
      </c>
      <c r="BI243" s="79">
        <f>IFERROR(IF(SUMIF($G$6:$BB$6,BI$6&amp;" Total",$G243:$BB243)-(SUMIF($G$6:$BB$6,BI$6&amp;" "&amp;'Input-Func_Class'!$D$22,$G243:$BB243)+IFERROR(SUMIF($G$6:$BB$6,BI$6&amp;" "&amp;'Input-Func_Class'!$E$22,$G243:$BB243),SUMIF($G$6:$BB$6,BI$6&amp;" "&amp;'Input-Func_Class'!$B$24,$G243:$BB243))+SUMIF($G$6:$BB$6,BI$6&amp;" "&amp;'Input-Func_Class'!$F$22,$G243:$BB243))&lt;Check_Limit,0,1),1)</f>
        <v>0</v>
      </c>
      <c r="BJ243" s="79">
        <f>IFERROR(IF(SUMIF($G$6:$BB$6,BJ$6&amp;" Total",$G243:$BB243)-(SUMIF($G$6:$BB$6,BJ$6&amp;" "&amp;'Input-Func_Class'!$D$22,$G243:$BB243)+IFERROR(SUMIF($G$6:$BB$6,BJ$6&amp;" "&amp;'Input-Func_Class'!$E$22,$G243:$BB243),SUMIF($G$6:$BB$6,BJ$6&amp;" "&amp;'Input-Func_Class'!$B$24,$G243:$BB243))+SUMIF($G$6:$BB$6,BJ$6&amp;" "&amp;'Input-Func_Class'!$F$22,$G243:$BB243))&lt;Check_Limit,0,1),1)</f>
        <v>0</v>
      </c>
      <c r="BK243" s="79">
        <f>IFERROR(IF(SUMIF($G$6:$BB$6,BK$6&amp;" Total",$G243:$BB243)-(SUMIF($G$6:$BB$6,BK$6&amp;" "&amp;'Input-Func_Class'!$D$22,$G243:$BB243)+IFERROR(SUMIF($G$6:$BB$6,BK$6&amp;" "&amp;'Input-Func_Class'!$E$22,$G243:$BB243),SUMIF($G$6:$BB$6,BK$6&amp;" "&amp;'Input-Func_Class'!$B$24,$G243:$BB243))+SUMIF($G$6:$BB$6,BK$6&amp;" "&amp;'Input-Func_Class'!$F$22,$G243:$BB243))&lt;Check_Limit,0,1),1)</f>
        <v>0</v>
      </c>
      <c r="BL243" s="79">
        <f>IFERROR(IF(SUMIF($G$6:$BB$6,BL$6&amp;" Total",$G243:$BB243)-(SUMIF($G$6:$BB$6,BL$6&amp;" "&amp;'Input-Func_Class'!$D$22,$G243:$BB243)+IFERROR(SUMIF($G$6:$BB$6,BL$6&amp;" "&amp;'Input-Func_Class'!$E$22,$G243:$BB243),SUMIF($G$6:$BB$6,BL$6&amp;" "&amp;'Input-Func_Class'!$B$24,$G243:$BB243))+SUMIF($G$6:$BB$6,BL$6&amp;" "&amp;'Input-Func_Class'!$F$22,$G243:$BB243))&lt;Check_Limit,0,1),1)</f>
        <v>0</v>
      </c>
      <c r="BM243" s="79">
        <f>IFERROR(IF(SUMIF($G$6:$BB$6,BM$6&amp;" Total",$G243:$BB243)-(SUMIF($G$6:$BB$6,BM$6&amp;" "&amp;'Input-Func_Class'!$D$22,$G243:$BB243)+IFERROR(SUMIF($G$6:$BB$6,BM$6&amp;" "&amp;'Input-Func_Class'!$E$22,$G243:$BB243),SUMIF($G$6:$BB$6,BM$6&amp;" "&amp;'Input-Func_Class'!$B$24,$G243:$BB243))+SUMIF($G$6:$BB$6,BM$6&amp;" "&amp;'Input-Func_Class'!$F$22,$G243:$BB243))&lt;Check_Limit,0,1),1)</f>
        <v>0</v>
      </c>
      <c r="BN243" s="79">
        <f>IFERROR(IF(SUMIF($G$6:$BB$6,BN$6&amp;" Total",$G243:$BB243)-(SUMIF($G$6:$BB$6,BN$6&amp;" "&amp;'Input-Func_Class'!$D$22,$G243:$BB243)+IFERROR(SUMIF($G$6:$BB$6,BN$6&amp;" "&amp;'Input-Func_Class'!$E$22,$G243:$BB243),SUMIF($G$6:$BB$6,BN$6&amp;" "&amp;'Input-Func_Class'!$B$24,$G243:$BB243))+SUMIF($G$6:$BB$6,BN$6&amp;" "&amp;'Input-Func_Class'!$F$22,$G243:$BB243))&lt;Check_Limit,0,1),1)</f>
        <v>0</v>
      </c>
      <c r="BO243" s="79">
        <f>IFERROR(IF(SUMIF($G$6:$BB$6,BO$6&amp;" Total",$G243:$BB243)-(SUMIF($G$6:$BB$6,BO$6&amp;" "&amp;'Input-Func_Class'!$D$22,$G243:$BB243)+IFERROR(SUMIF($G$6:$BB$6,BO$6&amp;" "&amp;'Input-Func_Class'!$E$22,$G243:$BB243),SUMIF($G$6:$BB$6,BO$6&amp;" "&amp;'Input-Func_Class'!$B$24,$G243:$BB243))+SUMIF($G$6:$BB$6,BO$6&amp;" "&amp;'Input-Func_Class'!$F$22,$G243:$BB243))&lt;Check_Limit,0,1),1)</f>
        <v>0</v>
      </c>
    </row>
    <row r="244" spans="1:67" outlineLevel="1">
      <c r="A244" s="113">
        <f>IF(ISBLANK('Input-Accounts'!A244),"",'Input-Accounts'!A244)</f>
        <v>209</v>
      </c>
      <c r="B244" s="17" t="str">
        <f>IF(ISBLANK('Input-Accounts'!B244),"",'Input-Accounts'!B244)</f>
        <v>TOIT - Gross Revenue Taxes</v>
      </c>
      <c r="C244" s="113">
        <f>IF(ISBLANK('Input-Accounts'!C244),"",'Input-Accounts'!C244)</f>
        <v>408.5</v>
      </c>
      <c r="D244" s="143">
        <f>Functionalization!$D244</f>
        <v>23745033.612662204</v>
      </c>
      <c r="E244" s="143">
        <f t="shared" ref="E244:E305" ca="1" si="57">IFERROR(IF(D244="",0,IF(D244=0,0,IF(ABS(D244-SUM(G244,K244,O244,S244,W244,AA244,AE244,AI244,AM244,AQ244,AU244,AY244))&lt;Check_Limit,0,1))),1)</f>
        <v>0</v>
      </c>
      <c r="F244" s="89" t="str">
        <f>IF($D244=0,"-",IF('Input-Accounts'!$E244&lt;&gt;0,'Input-Accounts'!$E244,'Input-Accounts'!$G244))</f>
        <v>INT_REV_REQ_xGRT</v>
      </c>
      <c r="G244" s="143">
        <f ca="1">IF(G$5&lt;&gt;"",HLOOKUP(G$5,Functionalization!$G$6:$R$305,ROW($A244)-5,FALSE),IFERROR(INDEX(G$269:G$305,MATCH($F244,$B$269:$B$305,0))/VLOOKUP($F244,$B$269:$BB$305,MATCH(LEFT(TRIM(G$6),FIND("~",SUBSTITUTE(G$6,"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244))*HLOOKUP(LEFT(TRIM(G$6),FIND("~",SUBSTITUTE(G$6," ","~",LEN(TRIM(G$6))-LEN(SUBSTITUTE(TRIM(G$6)," ",""))))-1)&amp;" Total",$B$6:$BB$305,ROW($A244)-5,FALSE))</f>
        <v>164677.47748153185</v>
      </c>
      <c r="H244" s="143">
        <f ca="1">IF(H$5&lt;&gt;"",HLOOKUP(H$5,Functionalization!$G$6:$R$305,ROW($A244)-5,FALSE),IFERROR(INDEX(H$269:H$305,MATCH($F244,$B$269:$B$305,0))/VLOOKUP($F244,$B$269:$BB$305,MATCH(LEFT(TRIM(H$6),FIND("~",SUBSTITUTE(H$6,"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244))*HLOOKUP(LEFT(TRIM(H$6),FIND("~",SUBSTITUTE(H$6," ","~",LEN(TRIM(H$6))-LEN(SUBSTITUTE(TRIM(H$6)," ",""))))-1)&amp;" Total",$B$6:$BB$305,ROW($A244)-5,FALSE))</f>
        <v>56763.220978822857</v>
      </c>
      <c r="I244" s="143">
        <f ca="1">IF(I$5&lt;&gt;"",HLOOKUP(I$5,Functionalization!$G$6:$R$305,ROW($A244)-5,FALSE),IFERROR(INDEX(I$269:I$305,MATCH($F244,$B$269:$B$305,0))/VLOOKUP($F244,$B$269:$BB$305,MATCH(LEFT(TRIM(I$6),FIND("~",SUBSTITUTE(I$6,"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244))*HLOOKUP(LEFT(TRIM(I$6),FIND("~",SUBSTITUTE(I$6," ","~",LEN(TRIM(I$6))-LEN(SUBSTITUTE(TRIM(I$6)," ",""))))-1)&amp;" Total",$B$6:$BB$305,ROW($A244)-5,FALSE))</f>
        <v>107914.25650270897</v>
      </c>
      <c r="J244" s="143">
        <f ca="1">IF(J$5&lt;&gt;"",HLOOKUP(J$5,Functionalization!$G$6:$R$305,ROW($A244)-5,FALSE),IFERROR(INDEX(J$269:J$305,MATCH($F244,$B$269:$B$305,0))/VLOOKUP($F244,$B$269:$BB$305,MATCH(LEFT(TRIM(J$6),FIND("~",SUBSTITUTE(J$6,"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244))*HLOOKUP(LEFT(TRIM(J$6),FIND("~",SUBSTITUTE(J$6," ","~",LEN(TRIM(J$6))-LEN(SUBSTITUTE(TRIM(J$6)," ",""))))-1)&amp;" Total",$B$6:$BB$305,ROW($A244)-5,FALSE))</f>
        <v>0</v>
      </c>
      <c r="K244" s="143">
        <f ca="1">IF(K$5&lt;&gt;"",HLOOKUP(K$5,Functionalization!$G$6:$R$305,ROW($A244)-5,FALSE),IFERROR(INDEX(K$269:K$305,MATCH($F244,$B$269:$B$305,0))/VLOOKUP($F244,$B$269:$BB$305,MATCH(LEFT(TRIM(K$6),FIND("~",SUBSTITUTE(K$6,"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244))*HLOOKUP(LEFT(TRIM(K$6),FIND("~",SUBSTITUTE(K$6," ","~",LEN(TRIM(K$6))-LEN(SUBSTITUTE(TRIM(K$6)," ",""))))-1)&amp;" Total",$B$6:$BB$305,ROW($A244)-5,FALSE))</f>
        <v>170451.54100048851</v>
      </c>
      <c r="L244" s="143">
        <f ca="1">IF(L$5&lt;&gt;"",HLOOKUP(L$5,Functionalization!$G$6:$R$305,ROW($A244)-5,FALSE),IFERROR(INDEX(L$269:L$305,MATCH($F244,$B$269:$B$305,0))/VLOOKUP($F244,$B$269:$BB$305,MATCH(LEFT(TRIM(L$6),FIND("~",SUBSTITUTE(L$6,"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244))*HLOOKUP(LEFT(TRIM(L$6),FIND("~",SUBSTITUTE(L$6," ","~",LEN(TRIM(L$6))-LEN(SUBSTITUTE(TRIM(L$6)," ",""))))-1)&amp;" Total",$B$6:$BB$305,ROW($A244)-5,FALSE))</f>
        <v>147447.13411801384</v>
      </c>
      <c r="M244" s="143">
        <f ca="1">IF(M$5&lt;&gt;"",HLOOKUP(M$5,Functionalization!$G$6:$R$305,ROW($A244)-5,FALSE),IFERROR(INDEX(M$269:M$305,MATCH($F244,$B$269:$B$305,0))/VLOOKUP($F244,$B$269:$BB$305,MATCH(LEFT(TRIM(M$6),FIND("~",SUBSTITUTE(M$6,"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244))*HLOOKUP(LEFT(TRIM(M$6),FIND("~",SUBSTITUTE(M$6," ","~",LEN(TRIM(M$6))-LEN(SUBSTITUTE(TRIM(M$6)," ",""))))-1)&amp;" Total",$B$6:$BB$305,ROW($A244)-5,FALSE))</f>
        <v>23004.406882474745</v>
      </c>
      <c r="N244" s="143">
        <f ca="1">IF(N$5&lt;&gt;"",HLOOKUP(N$5,Functionalization!$G$6:$R$305,ROW($A244)-5,FALSE),IFERROR(INDEX(N$269:N$305,MATCH($F244,$B$269:$B$305,0))/VLOOKUP($F244,$B$269:$BB$305,MATCH(LEFT(TRIM(N$6),FIND("~",SUBSTITUTE(N$6,"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244))*HLOOKUP(LEFT(TRIM(N$6),FIND("~",SUBSTITUTE(N$6," ","~",LEN(TRIM(N$6))-LEN(SUBSTITUTE(TRIM(N$6)," ",""))))-1)&amp;" Total",$B$6:$BB$305,ROW($A244)-5,FALSE))</f>
        <v>0</v>
      </c>
      <c r="O244" s="143">
        <f ca="1">IF(O$5&lt;&gt;"",HLOOKUP(O$5,Functionalization!$G$6:$R$305,ROW($A244)-5,FALSE),IFERROR(INDEX(O$269:O$305,MATCH($F244,$B$269:$B$305,0))/VLOOKUP($F244,$B$269:$BB$305,MATCH(LEFT(TRIM(O$6),FIND("~",SUBSTITUTE(O$6,"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244))*HLOOKUP(LEFT(TRIM(O$6),FIND("~",SUBSTITUTE(O$6," ","~",LEN(TRIM(O$6))-LEN(SUBSTITUTE(TRIM(O$6)," ",""))))-1)&amp;" Total",$B$6:$BB$305,ROW($A244)-5,FALSE))</f>
        <v>23409904.594180178</v>
      </c>
      <c r="P244" s="143">
        <f ca="1">IF(P$5&lt;&gt;"",HLOOKUP(P$5,Functionalization!$G$6:$R$305,ROW($A244)-5,FALSE),IFERROR(INDEX(P$269:P$305,MATCH($F244,$B$269:$B$305,0))/VLOOKUP($F244,$B$269:$BB$305,MATCH(LEFT(TRIM(P$6),FIND("~",SUBSTITUTE(P$6,"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244))*HLOOKUP(LEFT(TRIM(P$6),FIND("~",SUBSTITUTE(P$6," ","~",LEN(TRIM(P$6))-LEN(SUBSTITUTE(TRIM(P$6)," ",""))))-1)&amp;" Total",$B$6:$BB$305,ROW($A244)-5,FALSE))</f>
        <v>13744127.982819308</v>
      </c>
      <c r="Q244" s="143">
        <f ca="1">IF(Q$5&lt;&gt;"",HLOOKUP(Q$5,Functionalization!$G$6:$R$305,ROW($A244)-5,FALSE),IFERROR(INDEX(Q$269:Q$305,MATCH($F244,$B$269:$B$305,0))/VLOOKUP($F244,$B$269:$BB$305,MATCH(LEFT(TRIM(Q$6),FIND("~",SUBSTITUTE(Q$6,"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244))*HLOOKUP(LEFT(TRIM(Q$6),FIND("~",SUBSTITUTE(Q$6," ","~",LEN(TRIM(Q$6))-LEN(SUBSTITUTE(TRIM(Q$6)," ",""))))-1)&amp;" Total",$B$6:$BB$305,ROW($A244)-5,FALSE))</f>
        <v>108269.24311238551</v>
      </c>
      <c r="R244" s="143">
        <f ca="1">IF(R$5&lt;&gt;"",HLOOKUP(R$5,Functionalization!$G$6:$R$305,ROW($A244)-5,FALSE),IFERROR(INDEX(R$269:R$305,MATCH($F244,$B$269:$B$305,0))/VLOOKUP($F244,$B$269:$BB$305,MATCH(LEFT(TRIM(R$6),FIND("~",SUBSTITUTE(R$6,"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244))*HLOOKUP(LEFT(TRIM(R$6),FIND("~",SUBSTITUTE(R$6," ","~",LEN(TRIM(R$6))-LEN(SUBSTITUTE(TRIM(R$6)," ",""))))-1)&amp;" Total",$B$6:$BB$305,ROW($A244)-5,FALSE))</f>
        <v>9557507.3682484832</v>
      </c>
      <c r="S244" s="143">
        <f ca="1">IF(S$5&lt;&gt;"",HLOOKUP(S$5,Functionalization!$G$6:$R$305,ROW($A244)-5,FALSE),IFERROR(INDEX(S$269:S$305,MATCH($F244,$B$269:$B$305,0))/VLOOKUP($F244,$B$269:$BB$305,MATCH(LEFT(TRIM(S$6),FIND("~",SUBSTITUTE(S$6,"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244))*HLOOKUP(LEFT(TRIM(S$6),FIND("~",SUBSTITUTE(S$6," ","~",LEN(TRIM(S$6))-LEN(SUBSTITUTE(TRIM(S$6)," ",""))))-1)&amp;" Total",$B$6:$BB$305,ROW($A244)-5,FALSE))</f>
        <v>0</v>
      </c>
      <c r="T244" s="143">
        <f ca="1">IF(T$5&lt;&gt;"",HLOOKUP(T$5,Functionalization!$G$6:$R$305,ROW($A244)-5,FALSE),IFERROR(INDEX(T$269:T$305,MATCH($F244,$B$269:$B$305,0))/VLOOKUP($F244,$B$269:$BB$305,MATCH(LEFT(TRIM(T$6),FIND("~",SUBSTITUTE(T$6,"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244))*HLOOKUP(LEFT(TRIM(T$6),FIND("~",SUBSTITUTE(T$6," ","~",LEN(TRIM(T$6))-LEN(SUBSTITUTE(TRIM(T$6)," ",""))))-1)&amp;" Total",$B$6:$BB$305,ROW($A244)-5,FALSE))</f>
        <v>0</v>
      </c>
      <c r="U244" s="143">
        <f ca="1">IF(U$5&lt;&gt;"",HLOOKUP(U$5,Functionalization!$G$6:$R$305,ROW($A244)-5,FALSE),IFERROR(INDEX(U$269:U$305,MATCH($F244,$B$269:$B$305,0))/VLOOKUP($F244,$B$269:$BB$305,MATCH(LEFT(TRIM(U$6),FIND("~",SUBSTITUTE(U$6,"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244))*HLOOKUP(LEFT(TRIM(U$6),FIND("~",SUBSTITUTE(U$6," ","~",LEN(TRIM(U$6))-LEN(SUBSTITUTE(TRIM(U$6)," ",""))))-1)&amp;" Total",$B$6:$BB$305,ROW($A244)-5,FALSE))</f>
        <v>0</v>
      </c>
      <c r="V244" s="143">
        <f ca="1">IF(V$5&lt;&gt;"",HLOOKUP(V$5,Functionalization!$G$6:$R$305,ROW($A244)-5,FALSE),IFERROR(INDEX(V$269:V$305,MATCH($F244,$B$269:$B$305,0))/VLOOKUP($F244,$B$269:$BB$305,MATCH(LEFT(TRIM(V$6),FIND("~",SUBSTITUTE(V$6,"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244))*HLOOKUP(LEFT(TRIM(V$6),FIND("~",SUBSTITUTE(V$6," ","~",LEN(TRIM(V$6))-LEN(SUBSTITUTE(TRIM(V$6)," ",""))))-1)&amp;" Total",$B$6:$BB$305,ROW($A244)-5,FALSE))</f>
        <v>0</v>
      </c>
      <c r="W244" s="143">
        <f ca="1">IF(W$5&lt;&gt;"",HLOOKUP(W$5,Functionalization!$G$6:$R$305,ROW($A244)-5,FALSE),IFERROR(INDEX(W$269:W$305,MATCH($F244,$B$269:$B$305,0))/VLOOKUP($F244,$B$269:$BB$305,MATCH(LEFT(TRIM(W$6),FIND("~",SUBSTITUTE(W$6,"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244))*HLOOKUP(LEFT(TRIM(W$6),FIND("~",SUBSTITUTE(W$6," ","~",LEN(TRIM(W$6))-LEN(SUBSTITUTE(TRIM(W$6)," ",""))))-1)&amp;" Total",$B$6:$BB$305,ROW($A244)-5,FALSE))</f>
        <v>0</v>
      </c>
      <c r="X244" s="143">
        <f ca="1">IF(X$5&lt;&gt;"",HLOOKUP(X$5,Functionalization!$G$6:$R$305,ROW($A244)-5,FALSE),IFERROR(INDEX(X$269:X$305,MATCH($F244,$B$269:$B$305,0))/VLOOKUP($F244,$B$269:$BB$305,MATCH(LEFT(TRIM(X$6),FIND("~",SUBSTITUTE(X$6,"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244))*HLOOKUP(LEFT(TRIM(X$6),FIND("~",SUBSTITUTE(X$6," ","~",LEN(TRIM(X$6))-LEN(SUBSTITUTE(TRIM(X$6)," ",""))))-1)&amp;" Total",$B$6:$BB$305,ROW($A244)-5,FALSE))</f>
        <v>0</v>
      </c>
      <c r="Y244" s="143">
        <f ca="1">IF(Y$5&lt;&gt;"",HLOOKUP(Y$5,Functionalization!$G$6:$R$305,ROW($A244)-5,FALSE),IFERROR(INDEX(Y$269:Y$305,MATCH($F244,$B$269:$B$305,0))/VLOOKUP($F244,$B$269:$BB$305,MATCH(LEFT(TRIM(Y$6),FIND("~",SUBSTITUTE(Y$6,"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244))*HLOOKUP(LEFT(TRIM(Y$6),FIND("~",SUBSTITUTE(Y$6," ","~",LEN(TRIM(Y$6))-LEN(SUBSTITUTE(TRIM(Y$6)," ",""))))-1)&amp;" Total",$B$6:$BB$305,ROW($A244)-5,FALSE))</f>
        <v>0</v>
      </c>
      <c r="Z244" s="143">
        <f ca="1">IF(Z$5&lt;&gt;"",HLOOKUP(Z$5,Functionalization!$G$6:$R$305,ROW($A244)-5,FALSE),IFERROR(INDEX(Z$269:Z$305,MATCH($F244,$B$269:$B$305,0))/VLOOKUP($F244,$B$269:$BB$305,MATCH(LEFT(TRIM(Z$6),FIND("~",SUBSTITUTE(Z$6,"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244))*HLOOKUP(LEFT(TRIM(Z$6),FIND("~",SUBSTITUTE(Z$6," ","~",LEN(TRIM(Z$6))-LEN(SUBSTITUTE(TRIM(Z$6)," ",""))))-1)&amp;" Total",$B$6:$BB$305,ROW($A244)-5,FALSE))</f>
        <v>0</v>
      </c>
      <c r="AA244" s="143">
        <f ca="1">IF(AA$5&lt;&gt;"",HLOOKUP(AA$5,Functionalization!$G$6:$R$305,ROW($A244)-5,FALSE),IFERROR(INDEX(AA$269:AA$305,MATCH($F244,$B$269:$B$305,0))/VLOOKUP($F244,$B$269:$BB$305,MATCH(LEFT(TRIM(AA$6),FIND("~",SUBSTITUTE(AA$6,"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244))*HLOOKUP(LEFT(TRIM(AA$6),FIND("~",SUBSTITUTE(AA$6," ","~",LEN(TRIM(AA$6))-LEN(SUBSTITUTE(TRIM(AA$6)," ",""))))-1)&amp;" Total",$B$6:$BB$305,ROW($A244)-5,FALSE))</f>
        <v>0</v>
      </c>
      <c r="AB244" s="143">
        <f ca="1">IF(AB$5&lt;&gt;"",HLOOKUP(AB$5,Functionalization!$G$6:$R$305,ROW($A244)-5,FALSE),IFERROR(INDEX(AB$269:AB$305,MATCH($F244,$B$269:$B$305,0))/VLOOKUP($F244,$B$269:$BB$305,MATCH(LEFT(TRIM(AB$6),FIND("~",SUBSTITUTE(AB$6,"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244))*HLOOKUP(LEFT(TRIM(AB$6),FIND("~",SUBSTITUTE(AB$6," ","~",LEN(TRIM(AB$6))-LEN(SUBSTITUTE(TRIM(AB$6)," ",""))))-1)&amp;" Total",$B$6:$BB$305,ROW($A244)-5,FALSE))</f>
        <v>0</v>
      </c>
      <c r="AC244" s="143">
        <f ca="1">IF(AC$5&lt;&gt;"",HLOOKUP(AC$5,Functionalization!$G$6:$R$305,ROW($A244)-5,FALSE),IFERROR(INDEX(AC$269:AC$305,MATCH($F244,$B$269:$B$305,0))/VLOOKUP($F244,$B$269:$BB$305,MATCH(LEFT(TRIM(AC$6),FIND("~",SUBSTITUTE(AC$6,"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244))*HLOOKUP(LEFT(TRIM(AC$6),FIND("~",SUBSTITUTE(AC$6," ","~",LEN(TRIM(AC$6))-LEN(SUBSTITUTE(TRIM(AC$6)," ",""))))-1)&amp;" Total",$B$6:$BB$305,ROW($A244)-5,FALSE))</f>
        <v>0</v>
      </c>
      <c r="AD244" s="143">
        <f ca="1">IF(AD$5&lt;&gt;"",HLOOKUP(AD$5,Functionalization!$G$6:$R$305,ROW($A244)-5,FALSE),IFERROR(INDEX(AD$269:AD$305,MATCH($F244,$B$269:$B$305,0))/VLOOKUP($F244,$B$269:$BB$305,MATCH(LEFT(TRIM(AD$6),FIND("~",SUBSTITUTE(AD$6,"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244))*HLOOKUP(LEFT(TRIM(AD$6),FIND("~",SUBSTITUTE(AD$6," ","~",LEN(TRIM(AD$6))-LEN(SUBSTITUTE(TRIM(AD$6)," ",""))))-1)&amp;" Total",$B$6:$BB$305,ROW($A244)-5,FALSE))</f>
        <v>0</v>
      </c>
      <c r="AE244" s="143">
        <f ca="1">IF(AE$5&lt;&gt;"",HLOOKUP(AE$5,Functionalization!$G$6:$R$305,ROW($A244)-5,FALSE),IFERROR(INDEX(AE$269:AE$305,MATCH($F244,$B$269:$B$305,0))/VLOOKUP($F244,$B$269:$BB$305,MATCH(LEFT(TRIM(AE$6),FIND("~",SUBSTITUTE(AE$6,"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244))*HLOOKUP(LEFT(TRIM(AE$6),FIND("~",SUBSTITUTE(AE$6," ","~",LEN(TRIM(AE$6))-LEN(SUBSTITUTE(TRIM(AE$6)," ",""))))-1)&amp;" Total",$B$6:$BB$305,ROW($A244)-5,FALSE))</f>
        <v>0</v>
      </c>
      <c r="AF244" s="143">
        <f ca="1">IF(AF$5&lt;&gt;"",HLOOKUP(AF$5,Functionalization!$G$6:$R$305,ROW($A244)-5,FALSE),IFERROR(INDEX(AF$269:AF$305,MATCH($F244,$B$269:$B$305,0))/VLOOKUP($F244,$B$269:$BB$305,MATCH(LEFT(TRIM(AF$6),FIND("~",SUBSTITUTE(AF$6,"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244))*HLOOKUP(LEFT(TRIM(AF$6),FIND("~",SUBSTITUTE(AF$6," ","~",LEN(TRIM(AF$6))-LEN(SUBSTITUTE(TRIM(AF$6)," ",""))))-1)&amp;" Total",$B$6:$BB$305,ROW($A244)-5,FALSE))</f>
        <v>0</v>
      </c>
      <c r="AG244" s="143">
        <f ca="1">IF(AG$5&lt;&gt;"",HLOOKUP(AG$5,Functionalization!$G$6:$R$305,ROW($A244)-5,FALSE),IFERROR(INDEX(AG$269:AG$305,MATCH($F244,$B$269:$B$305,0))/VLOOKUP($F244,$B$269:$BB$305,MATCH(LEFT(TRIM(AG$6),FIND("~",SUBSTITUTE(AG$6,"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244))*HLOOKUP(LEFT(TRIM(AG$6),FIND("~",SUBSTITUTE(AG$6," ","~",LEN(TRIM(AG$6))-LEN(SUBSTITUTE(TRIM(AG$6)," ",""))))-1)&amp;" Total",$B$6:$BB$305,ROW($A244)-5,FALSE))</f>
        <v>0</v>
      </c>
      <c r="AH244" s="143">
        <f ca="1">IF(AH$5&lt;&gt;"",HLOOKUP(AH$5,Functionalization!$G$6:$R$305,ROW($A244)-5,FALSE),IFERROR(INDEX(AH$269:AH$305,MATCH($F244,$B$269:$B$305,0))/VLOOKUP($F244,$B$269:$BB$305,MATCH(LEFT(TRIM(AH$6),FIND("~",SUBSTITUTE(AH$6,"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244))*HLOOKUP(LEFT(TRIM(AH$6),FIND("~",SUBSTITUTE(AH$6," ","~",LEN(TRIM(AH$6))-LEN(SUBSTITUTE(TRIM(AH$6)," ",""))))-1)&amp;" Total",$B$6:$BB$305,ROW($A244)-5,FALSE))</f>
        <v>0</v>
      </c>
      <c r="AI244" s="143">
        <f ca="1">IF(AI$5&lt;&gt;"",HLOOKUP(AI$5,Functionalization!$G$6:$R$305,ROW($A244)-5,FALSE),IFERROR(INDEX(AI$269:AI$305,MATCH($F244,$B$269:$B$305,0))/VLOOKUP($F244,$B$269:$BB$305,MATCH(LEFT(TRIM(AI$6),FIND("~",SUBSTITUTE(AI$6,"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244))*HLOOKUP(LEFT(TRIM(AI$6),FIND("~",SUBSTITUTE(AI$6," ","~",LEN(TRIM(AI$6))-LEN(SUBSTITUTE(TRIM(AI$6)," ",""))))-1)&amp;" Total",$B$6:$BB$305,ROW($A244)-5,FALSE))</f>
        <v>0</v>
      </c>
      <c r="AJ244" s="143">
        <f ca="1">IF(AJ$5&lt;&gt;"",HLOOKUP(AJ$5,Functionalization!$G$6:$R$305,ROW($A244)-5,FALSE),IFERROR(INDEX(AJ$269:AJ$305,MATCH($F244,$B$269:$B$305,0))/VLOOKUP($F244,$B$269:$BB$305,MATCH(LEFT(TRIM(AJ$6),FIND("~",SUBSTITUTE(AJ$6,"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244))*HLOOKUP(LEFT(TRIM(AJ$6),FIND("~",SUBSTITUTE(AJ$6," ","~",LEN(TRIM(AJ$6))-LEN(SUBSTITUTE(TRIM(AJ$6)," ",""))))-1)&amp;" Total",$B$6:$BB$305,ROW($A244)-5,FALSE))</f>
        <v>0</v>
      </c>
      <c r="AK244" s="143">
        <f ca="1">IF(AK$5&lt;&gt;"",HLOOKUP(AK$5,Functionalization!$G$6:$R$305,ROW($A244)-5,FALSE),IFERROR(INDEX(AK$269:AK$305,MATCH($F244,$B$269:$B$305,0))/VLOOKUP($F244,$B$269:$BB$305,MATCH(LEFT(TRIM(AK$6),FIND("~",SUBSTITUTE(AK$6,"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244))*HLOOKUP(LEFT(TRIM(AK$6),FIND("~",SUBSTITUTE(AK$6," ","~",LEN(TRIM(AK$6))-LEN(SUBSTITUTE(TRIM(AK$6)," ",""))))-1)&amp;" Total",$B$6:$BB$305,ROW($A244)-5,FALSE))</f>
        <v>0</v>
      </c>
      <c r="AL244" s="143">
        <f ca="1">IF(AL$5&lt;&gt;"",HLOOKUP(AL$5,Functionalization!$G$6:$R$305,ROW($A244)-5,FALSE),IFERROR(INDEX(AL$269:AL$305,MATCH($F244,$B$269:$B$305,0))/VLOOKUP($F244,$B$269:$BB$305,MATCH(LEFT(TRIM(AL$6),FIND("~",SUBSTITUTE(AL$6,"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244))*HLOOKUP(LEFT(TRIM(AL$6),FIND("~",SUBSTITUTE(AL$6," ","~",LEN(TRIM(AL$6))-LEN(SUBSTITUTE(TRIM(AL$6)," ",""))))-1)&amp;" Total",$B$6:$BB$305,ROW($A244)-5,FALSE))</f>
        <v>0</v>
      </c>
      <c r="AM244" s="143">
        <f ca="1">IF(AM$5&lt;&gt;"",HLOOKUP(AM$5,Functionalization!$G$6:$R$305,ROW($A244)-5,FALSE),IFERROR(INDEX(AM$269:AM$305,MATCH($F244,$B$269:$B$305,0))/VLOOKUP($F244,$B$269:$BB$305,MATCH(LEFT(TRIM(AM$6),FIND("~",SUBSTITUTE(AM$6,"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244))*HLOOKUP(LEFT(TRIM(AM$6),FIND("~",SUBSTITUTE(AM$6," ","~",LEN(TRIM(AM$6))-LEN(SUBSTITUTE(TRIM(AM$6)," ",""))))-1)&amp;" Total",$B$6:$BB$305,ROW($A244)-5,FALSE))</f>
        <v>0</v>
      </c>
      <c r="AN244" s="143">
        <f ca="1">IF(AN$5&lt;&gt;"",HLOOKUP(AN$5,Functionalization!$G$6:$R$305,ROW($A244)-5,FALSE),IFERROR(INDEX(AN$269:AN$305,MATCH($F244,$B$269:$B$305,0))/VLOOKUP($F244,$B$269:$BB$305,MATCH(LEFT(TRIM(AN$6),FIND("~",SUBSTITUTE(AN$6,"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244))*HLOOKUP(LEFT(TRIM(AN$6),FIND("~",SUBSTITUTE(AN$6," ","~",LEN(TRIM(AN$6))-LEN(SUBSTITUTE(TRIM(AN$6)," ",""))))-1)&amp;" Total",$B$6:$BB$305,ROW($A244)-5,FALSE))</f>
        <v>0</v>
      </c>
      <c r="AO244" s="143">
        <f ca="1">IF(AO$5&lt;&gt;"",HLOOKUP(AO$5,Functionalization!$G$6:$R$305,ROW($A244)-5,FALSE),IFERROR(INDEX(AO$269:AO$305,MATCH($F244,$B$269:$B$305,0))/VLOOKUP($F244,$B$269:$BB$305,MATCH(LEFT(TRIM(AO$6),FIND("~",SUBSTITUTE(AO$6,"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244))*HLOOKUP(LEFT(TRIM(AO$6),FIND("~",SUBSTITUTE(AO$6," ","~",LEN(TRIM(AO$6))-LEN(SUBSTITUTE(TRIM(AO$6)," ",""))))-1)&amp;" Total",$B$6:$BB$305,ROW($A244)-5,FALSE))</f>
        <v>0</v>
      </c>
      <c r="AP244" s="143">
        <f ca="1">IF(AP$5&lt;&gt;"",HLOOKUP(AP$5,Functionalization!$G$6:$R$305,ROW($A244)-5,FALSE),IFERROR(INDEX(AP$269:AP$305,MATCH($F244,$B$269:$B$305,0))/VLOOKUP($F244,$B$269:$BB$305,MATCH(LEFT(TRIM(AP$6),FIND("~",SUBSTITUTE(AP$6,"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244))*HLOOKUP(LEFT(TRIM(AP$6),FIND("~",SUBSTITUTE(AP$6," ","~",LEN(TRIM(AP$6))-LEN(SUBSTITUTE(TRIM(AP$6)," ",""))))-1)&amp;" Total",$B$6:$BB$305,ROW($A244)-5,FALSE))</f>
        <v>0</v>
      </c>
      <c r="AQ244" s="143">
        <f ca="1">IF(AQ$5&lt;&gt;"",HLOOKUP(AQ$5,Functionalization!$G$6:$R$305,ROW($A244)-5,FALSE),IFERROR(INDEX(AQ$269:AQ$305,MATCH($F244,$B$269:$B$305,0))/VLOOKUP($F244,$B$269:$BB$305,MATCH(LEFT(TRIM(AQ$6),FIND("~",SUBSTITUTE(AQ$6,"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244))*HLOOKUP(LEFT(TRIM(AQ$6),FIND("~",SUBSTITUTE(AQ$6," ","~",LEN(TRIM(AQ$6))-LEN(SUBSTITUTE(TRIM(AQ$6)," ",""))))-1)&amp;" Total",$B$6:$BB$305,ROW($A244)-5,FALSE))</f>
        <v>0</v>
      </c>
      <c r="AR244" s="143">
        <f ca="1">IF(AR$5&lt;&gt;"",HLOOKUP(AR$5,Functionalization!$G$6:$R$305,ROW($A244)-5,FALSE),IFERROR(INDEX(AR$269:AR$305,MATCH($F244,$B$269:$B$305,0))/VLOOKUP($F244,$B$269:$BB$305,MATCH(LEFT(TRIM(AR$6),FIND("~",SUBSTITUTE(AR$6,"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244))*HLOOKUP(LEFT(TRIM(AR$6),FIND("~",SUBSTITUTE(AR$6," ","~",LEN(TRIM(AR$6))-LEN(SUBSTITUTE(TRIM(AR$6)," ",""))))-1)&amp;" Total",$B$6:$BB$305,ROW($A244)-5,FALSE))</f>
        <v>0</v>
      </c>
      <c r="AS244" s="143">
        <f ca="1">IF(AS$5&lt;&gt;"",HLOOKUP(AS$5,Functionalization!$G$6:$R$305,ROW($A244)-5,FALSE),IFERROR(INDEX(AS$269:AS$305,MATCH($F244,$B$269:$B$305,0))/VLOOKUP($F244,$B$269:$BB$305,MATCH(LEFT(TRIM(AS$6),FIND("~",SUBSTITUTE(AS$6,"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244))*HLOOKUP(LEFT(TRIM(AS$6),FIND("~",SUBSTITUTE(AS$6," ","~",LEN(TRIM(AS$6))-LEN(SUBSTITUTE(TRIM(AS$6)," ",""))))-1)&amp;" Total",$B$6:$BB$305,ROW($A244)-5,FALSE))</f>
        <v>0</v>
      </c>
      <c r="AT244" s="143">
        <f ca="1">IF(AT$5&lt;&gt;"",HLOOKUP(AT$5,Functionalization!$G$6:$R$305,ROW($A244)-5,FALSE),IFERROR(INDEX(AT$269:AT$305,MATCH($F244,$B$269:$B$305,0))/VLOOKUP($F244,$B$269:$BB$305,MATCH(LEFT(TRIM(AT$6),FIND("~",SUBSTITUTE(AT$6,"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244))*HLOOKUP(LEFT(TRIM(AT$6),FIND("~",SUBSTITUTE(AT$6," ","~",LEN(TRIM(AT$6))-LEN(SUBSTITUTE(TRIM(AT$6)," ",""))))-1)&amp;" Total",$B$6:$BB$305,ROW($A244)-5,FALSE))</f>
        <v>0</v>
      </c>
      <c r="AU244" s="143">
        <f ca="1">IF(AU$5&lt;&gt;"",HLOOKUP(AU$5,Functionalization!$G$6:$R$305,ROW($A244)-5,FALSE),IFERROR(INDEX(AU$269:AU$305,MATCH($F244,$B$269:$B$305,0))/VLOOKUP($F244,$B$269:$BB$305,MATCH(LEFT(TRIM(AU$6),FIND("~",SUBSTITUTE(AU$6,"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244))*HLOOKUP(LEFT(TRIM(AU$6),FIND("~",SUBSTITUTE(AU$6," ","~",LEN(TRIM(AU$6))-LEN(SUBSTITUTE(TRIM(AU$6)," ",""))))-1)&amp;" Total",$B$6:$BB$305,ROW($A244)-5,FALSE))</f>
        <v>0</v>
      </c>
      <c r="AV244" s="143">
        <f ca="1">IF(AV$5&lt;&gt;"",HLOOKUP(AV$5,Functionalization!$G$6:$R$305,ROW($A244)-5,FALSE),IFERROR(INDEX(AV$269:AV$305,MATCH($F244,$B$269:$B$305,0))/VLOOKUP($F244,$B$269:$BB$305,MATCH(LEFT(TRIM(AV$6),FIND("~",SUBSTITUTE(AV$6,"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244))*HLOOKUP(LEFT(TRIM(AV$6),FIND("~",SUBSTITUTE(AV$6," ","~",LEN(TRIM(AV$6))-LEN(SUBSTITUTE(TRIM(AV$6)," ",""))))-1)&amp;" Total",$B$6:$BB$305,ROW($A244)-5,FALSE))</f>
        <v>0</v>
      </c>
      <c r="AW244" s="143">
        <f ca="1">IF(AW$5&lt;&gt;"",HLOOKUP(AW$5,Functionalization!$G$6:$R$305,ROW($A244)-5,FALSE),IFERROR(INDEX(AW$269:AW$305,MATCH($F244,$B$269:$B$305,0))/VLOOKUP($F244,$B$269:$BB$305,MATCH(LEFT(TRIM(AW$6),FIND("~",SUBSTITUTE(AW$6,"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244))*HLOOKUP(LEFT(TRIM(AW$6),FIND("~",SUBSTITUTE(AW$6," ","~",LEN(TRIM(AW$6))-LEN(SUBSTITUTE(TRIM(AW$6)," ",""))))-1)&amp;" Total",$B$6:$BB$305,ROW($A244)-5,FALSE))</f>
        <v>0</v>
      </c>
      <c r="AX244" s="143">
        <f ca="1">IF(AX$5&lt;&gt;"",HLOOKUP(AX$5,Functionalization!$G$6:$R$305,ROW($A244)-5,FALSE),IFERROR(INDEX(AX$269:AX$305,MATCH($F244,$B$269:$B$305,0))/VLOOKUP($F244,$B$269:$BB$305,MATCH(LEFT(TRIM(AX$6),FIND("~",SUBSTITUTE(AX$6,"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244))*HLOOKUP(LEFT(TRIM(AX$6),FIND("~",SUBSTITUTE(AX$6," ","~",LEN(TRIM(AX$6))-LEN(SUBSTITUTE(TRIM(AX$6)," ",""))))-1)&amp;" Total",$B$6:$BB$305,ROW($A244)-5,FALSE))</f>
        <v>0</v>
      </c>
      <c r="AY244" s="143">
        <f ca="1">IF(AY$5&lt;&gt;"",HLOOKUP(AY$5,Functionalization!$G$6:$R$305,ROW($A244)-5,FALSE),IFERROR(INDEX(AY$269:AY$305,MATCH($F244,$B$269:$B$305,0))/VLOOKUP($F244,$B$269:$BB$305,MATCH(LEFT(TRIM(AY$6),FIND("~",SUBSTITUTE(AY$6,"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244))*HLOOKUP(LEFT(TRIM(AY$6),FIND("~",SUBSTITUTE(AY$6," ","~",LEN(TRIM(AY$6))-LEN(SUBSTITUTE(TRIM(AY$6)," ",""))))-1)&amp;" Total",$B$6:$BB$305,ROW($A244)-5,FALSE))</f>
        <v>0</v>
      </c>
      <c r="AZ244" s="143">
        <f ca="1">IF(AZ$5&lt;&gt;"",HLOOKUP(AZ$5,Functionalization!$G$6:$R$305,ROW($A244)-5,FALSE),IFERROR(INDEX(AZ$269:AZ$305,MATCH($F244,$B$269:$B$305,0))/VLOOKUP($F244,$B$269:$BB$305,MATCH(LEFT(TRIM(AZ$6),FIND("~",SUBSTITUTE(AZ$6,"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244))*HLOOKUP(LEFT(TRIM(AZ$6),FIND("~",SUBSTITUTE(AZ$6," ","~",LEN(TRIM(AZ$6))-LEN(SUBSTITUTE(TRIM(AZ$6)," ",""))))-1)&amp;" Total",$B$6:$BB$305,ROW($A244)-5,FALSE))</f>
        <v>0</v>
      </c>
      <c r="BA244" s="143">
        <f ca="1">IF(BA$5&lt;&gt;"",HLOOKUP(BA$5,Functionalization!$G$6:$R$305,ROW($A244)-5,FALSE),IFERROR(INDEX(BA$269:BA$305,MATCH($F244,$B$269:$B$305,0))/VLOOKUP($F244,$B$269:$BB$305,MATCH(LEFT(TRIM(BA$6),FIND("~",SUBSTITUTE(BA$6,"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244))*HLOOKUP(LEFT(TRIM(BA$6),FIND("~",SUBSTITUTE(BA$6," ","~",LEN(TRIM(BA$6))-LEN(SUBSTITUTE(TRIM(BA$6)," ",""))))-1)&amp;" Total",$B$6:$BB$305,ROW($A244)-5,FALSE))</f>
        <v>0</v>
      </c>
      <c r="BB244" s="143">
        <f ca="1">IF(BB$5&lt;&gt;"",HLOOKUP(BB$5,Functionalization!$G$6:$R$305,ROW($A244)-5,FALSE),IFERROR(INDEX(BB$269:BB$305,MATCH($F244,$B$269:$B$305,0))/VLOOKUP($F244,$B$269:$BB$305,MATCH(LEFT(TRIM(BB$6),FIND("~",SUBSTITUTE(BB$6,"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244))*HLOOKUP(LEFT(TRIM(BB$6),FIND("~",SUBSTITUTE(BB$6," ","~",LEN(TRIM(BB$6))-LEN(SUBSTITUTE(TRIM(BB$6)," ",""))))-1)&amp;" Total",$B$6:$BB$305,ROW($A244)-5,FALSE))</f>
        <v>0</v>
      </c>
      <c r="BD244" s="79">
        <f ca="1">IFERROR(IF(SUMIF($G$6:$BB$6,BD$6&amp;" Total",$G244:$BB244)-(SUMIF($G$6:$BB$6,BD$6&amp;" "&amp;'Input-Func_Class'!$D$22,$G244:$BB244)+IFERROR(SUMIF($G$6:$BB$6,BD$6&amp;" "&amp;'Input-Func_Class'!$E$22,$G244:$BB244),SUMIF($G$6:$BB$6,BD$6&amp;" "&amp;'Input-Func_Class'!$B$24,$G244:$BB244))+SUMIF($G$6:$BB$6,BD$6&amp;" "&amp;'Input-Func_Class'!$F$22,$G244:$BB244))&lt;Check_Limit,0,1),1)</f>
        <v>0</v>
      </c>
      <c r="BE244" s="79">
        <f ca="1">IFERROR(IF(SUMIF($G$6:$BB$6,BE$6&amp;" Total",$G244:$BB244)-(SUMIF($G$6:$BB$6,BE$6&amp;" "&amp;'Input-Func_Class'!$D$22,$G244:$BB244)+IFERROR(SUMIF($G$6:$BB$6,BE$6&amp;" "&amp;'Input-Func_Class'!$E$22,$G244:$BB244),SUMIF($G$6:$BB$6,BE$6&amp;" "&amp;'Input-Func_Class'!$B$24,$G244:$BB244))+SUMIF($G$6:$BB$6,BE$6&amp;" "&amp;'Input-Func_Class'!$F$22,$G244:$BB244))&lt;Check_Limit,0,1),1)</f>
        <v>0</v>
      </c>
      <c r="BF244" s="79">
        <f ca="1">IFERROR(IF(SUMIF($G$6:$BB$6,BF$6&amp;" Total",$G244:$BB244)-(SUMIF($G$6:$BB$6,BF$6&amp;" "&amp;'Input-Func_Class'!$D$22,$G244:$BB244)+IFERROR(SUMIF($G$6:$BB$6,BF$6&amp;" "&amp;'Input-Func_Class'!$E$22,$G244:$BB244),SUMIF($G$6:$BB$6,BF$6&amp;" "&amp;'Input-Func_Class'!$B$24,$G244:$BB244))+SUMIF($G$6:$BB$6,BF$6&amp;" "&amp;'Input-Func_Class'!$F$22,$G244:$BB244))&lt;Check_Limit,0,1),1)</f>
        <v>0</v>
      </c>
      <c r="BG244" s="79">
        <f ca="1">IFERROR(IF(SUMIF($G$6:$BB$6,BG$6&amp;" Total",$G244:$BB244)-(SUMIF($G$6:$BB$6,BG$6&amp;" "&amp;'Input-Func_Class'!$D$22,$G244:$BB244)+IFERROR(SUMIF($G$6:$BB$6,BG$6&amp;" "&amp;'Input-Func_Class'!$E$22,$G244:$BB244),SUMIF($G$6:$BB$6,BG$6&amp;" "&amp;'Input-Func_Class'!$B$24,$G244:$BB244))+SUMIF($G$6:$BB$6,BG$6&amp;" "&amp;'Input-Func_Class'!$F$22,$G244:$BB244))&lt;Check_Limit,0,1),1)</f>
        <v>0</v>
      </c>
      <c r="BH244" s="79">
        <f ca="1">IFERROR(IF(SUMIF($G$6:$BB$6,BH$6&amp;" Total",$G244:$BB244)-(SUMIF($G$6:$BB$6,BH$6&amp;" "&amp;'Input-Func_Class'!$D$22,$G244:$BB244)+IFERROR(SUMIF($G$6:$BB$6,BH$6&amp;" "&amp;'Input-Func_Class'!$E$22,$G244:$BB244),SUMIF($G$6:$BB$6,BH$6&amp;" "&amp;'Input-Func_Class'!$B$24,$G244:$BB244))+SUMIF($G$6:$BB$6,BH$6&amp;" "&amp;'Input-Func_Class'!$F$22,$G244:$BB244))&lt;Check_Limit,0,1),1)</f>
        <v>0</v>
      </c>
      <c r="BI244" s="79">
        <f ca="1">IFERROR(IF(SUMIF($G$6:$BB$6,BI$6&amp;" Total",$G244:$BB244)-(SUMIF($G$6:$BB$6,BI$6&amp;" "&amp;'Input-Func_Class'!$D$22,$G244:$BB244)+IFERROR(SUMIF($G$6:$BB$6,BI$6&amp;" "&amp;'Input-Func_Class'!$E$22,$G244:$BB244),SUMIF($G$6:$BB$6,BI$6&amp;" "&amp;'Input-Func_Class'!$B$24,$G244:$BB244))+SUMIF($G$6:$BB$6,BI$6&amp;" "&amp;'Input-Func_Class'!$F$22,$G244:$BB244))&lt;Check_Limit,0,1),1)</f>
        <v>0</v>
      </c>
      <c r="BJ244" s="79">
        <f ca="1">IFERROR(IF(SUMIF($G$6:$BB$6,BJ$6&amp;" Total",$G244:$BB244)-(SUMIF($G$6:$BB$6,BJ$6&amp;" "&amp;'Input-Func_Class'!$D$22,$G244:$BB244)+IFERROR(SUMIF($G$6:$BB$6,BJ$6&amp;" "&amp;'Input-Func_Class'!$E$22,$G244:$BB244),SUMIF($G$6:$BB$6,BJ$6&amp;" "&amp;'Input-Func_Class'!$B$24,$G244:$BB244))+SUMIF($G$6:$BB$6,BJ$6&amp;" "&amp;'Input-Func_Class'!$F$22,$G244:$BB244))&lt;Check_Limit,0,1),1)</f>
        <v>0</v>
      </c>
      <c r="BK244" s="79">
        <f ca="1">IFERROR(IF(SUMIF($G$6:$BB$6,BK$6&amp;" Total",$G244:$BB244)-(SUMIF($G$6:$BB$6,BK$6&amp;" "&amp;'Input-Func_Class'!$D$22,$G244:$BB244)+IFERROR(SUMIF($G$6:$BB$6,BK$6&amp;" "&amp;'Input-Func_Class'!$E$22,$G244:$BB244),SUMIF($G$6:$BB$6,BK$6&amp;" "&amp;'Input-Func_Class'!$B$24,$G244:$BB244))+SUMIF($G$6:$BB$6,BK$6&amp;" "&amp;'Input-Func_Class'!$F$22,$G244:$BB244))&lt;Check_Limit,0,1),1)</f>
        <v>0</v>
      </c>
      <c r="BL244" s="79">
        <f ca="1">IFERROR(IF(SUMIF($G$6:$BB$6,BL$6&amp;" Total",$G244:$BB244)-(SUMIF($G$6:$BB$6,BL$6&amp;" "&amp;'Input-Func_Class'!$D$22,$G244:$BB244)+IFERROR(SUMIF($G$6:$BB$6,BL$6&amp;" "&amp;'Input-Func_Class'!$E$22,$G244:$BB244),SUMIF($G$6:$BB$6,BL$6&amp;" "&amp;'Input-Func_Class'!$B$24,$G244:$BB244))+SUMIF($G$6:$BB$6,BL$6&amp;" "&amp;'Input-Func_Class'!$F$22,$G244:$BB244))&lt;Check_Limit,0,1),1)</f>
        <v>0</v>
      </c>
      <c r="BM244" s="79">
        <f ca="1">IFERROR(IF(SUMIF($G$6:$BB$6,BM$6&amp;" Total",$G244:$BB244)-(SUMIF($G$6:$BB$6,BM$6&amp;" "&amp;'Input-Func_Class'!$D$22,$G244:$BB244)+IFERROR(SUMIF($G$6:$BB$6,BM$6&amp;" "&amp;'Input-Func_Class'!$E$22,$G244:$BB244),SUMIF($G$6:$BB$6,BM$6&amp;" "&amp;'Input-Func_Class'!$B$24,$G244:$BB244))+SUMIF($G$6:$BB$6,BM$6&amp;" "&amp;'Input-Func_Class'!$F$22,$G244:$BB244))&lt;Check_Limit,0,1),1)</f>
        <v>0</v>
      </c>
      <c r="BN244" s="79">
        <f ca="1">IFERROR(IF(SUMIF($G$6:$BB$6,BN$6&amp;" Total",$G244:$BB244)-(SUMIF($G$6:$BB$6,BN$6&amp;" "&amp;'Input-Func_Class'!$D$22,$G244:$BB244)+IFERROR(SUMIF($G$6:$BB$6,BN$6&amp;" "&amp;'Input-Func_Class'!$E$22,$G244:$BB244),SUMIF($G$6:$BB$6,BN$6&amp;" "&amp;'Input-Func_Class'!$B$24,$G244:$BB244))+SUMIF($G$6:$BB$6,BN$6&amp;" "&amp;'Input-Func_Class'!$F$22,$G244:$BB244))&lt;Check_Limit,0,1),1)</f>
        <v>0</v>
      </c>
      <c r="BO244" s="79">
        <f ca="1">IFERROR(IF(SUMIF($G$6:$BB$6,BO$6&amp;" Total",$G244:$BB244)-(SUMIF($G$6:$BB$6,BO$6&amp;" "&amp;'Input-Func_Class'!$D$22,$G244:$BB244)+IFERROR(SUMIF($G$6:$BB$6,BO$6&amp;" "&amp;'Input-Func_Class'!$E$22,$G244:$BB244),SUMIF($G$6:$BB$6,BO$6&amp;" "&amp;'Input-Func_Class'!$B$24,$G244:$BB244))+SUMIF($G$6:$BB$6,BO$6&amp;" "&amp;'Input-Func_Class'!$F$22,$G244:$BB244))&lt;Check_Limit,0,1),1)</f>
        <v>0</v>
      </c>
    </row>
    <row r="245" spans="1:67" outlineLevel="1">
      <c r="A245" s="113">
        <f>IF(ISBLANK('Input-Accounts'!A245),"",'Input-Accounts'!A245)</f>
        <v>210</v>
      </c>
      <c r="B245" s="17" t="str">
        <f>IF(ISBLANK('Input-Accounts'!B245),"",'Input-Accounts'!B245)</f>
        <v>TOIT - Property, Payroll, &amp; Misc. Taxes</v>
      </c>
      <c r="C245" s="113">
        <f>IF(ISBLANK('Input-Accounts'!C245),"",'Input-Accounts'!C245)</f>
        <v>408.1</v>
      </c>
      <c r="D245" s="143">
        <f>Functionalization!$D245</f>
        <v>4589139.722218222</v>
      </c>
      <c r="E245" s="143">
        <f t="shared" ca="1" si="57"/>
        <v>0</v>
      </c>
      <c r="F245" s="89" t="str">
        <f>IF($D245=0,"-",IF('Input-Accounts'!$E245&lt;&gt;0,'Input-Accounts'!$E245,'Input-Accounts'!$G245))</f>
        <v>INT_PLANT_LABOR</v>
      </c>
      <c r="G245" s="143">
        <f ca="1">IF(G$5&lt;&gt;"",HLOOKUP(G$5,Functionalization!$G$6:$R$305,ROW($A245)-5,FALSE),IFERROR(INDEX(G$269:G$305,MATCH($F245,$B$269:$B$305,0))/VLOOKUP($F245,$B$269:$BB$305,MATCH(LEFT(TRIM(G$6),FIND("~",SUBSTITUTE(G$6,"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245))*HLOOKUP(LEFT(TRIM(G$6),FIND("~",SUBSTITUTE(G$6," ","~",LEN(TRIM(G$6))-LEN(SUBSTITUTE(TRIM(G$6)," ",""))))-1)&amp;" Total",$B$6:$BB$305,ROW($A245)-5,FALSE))</f>
        <v>36352.817950081371</v>
      </c>
      <c r="H245" s="143">
        <f ca="1">IF(H$5&lt;&gt;"",HLOOKUP(H$5,Functionalization!$G$6:$R$305,ROW($A245)-5,FALSE),IFERROR(INDEX(H$269:H$305,MATCH($F245,$B$269:$B$305,0))/VLOOKUP($F245,$B$269:$BB$305,MATCH(LEFT(TRIM(H$6),FIND("~",SUBSTITUTE(H$6,"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245))*HLOOKUP(LEFT(TRIM(H$6),FIND("~",SUBSTITUTE(H$6," ","~",LEN(TRIM(H$6))-LEN(SUBSTITUTE(TRIM(H$6)," ",""))))-1)&amp;" Total",$B$6:$BB$305,ROW($A245)-5,FALSE))</f>
        <v>12530.572304490173</v>
      </c>
      <c r="I245" s="143">
        <f ca="1">IF(I$5&lt;&gt;"",HLOOKUP(I$5,Functionalization!$G$6:$R$305,ROW($A245)-5,FALSE),IFERROR(INDEX(I$269:I$305,MATCH($F245,$B$269:$B$305,0))/VLOOKUP($F245,$B$269:$BB$305,MATCH(LEFT(TRIM(I$6),FIND("~",SUBSTITUTE(I$6,"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245))*HLOOKUP(LEFT(TRIM(I$6),FIND("~",SUBSTITUTE(I$6," ","~",LEN(TRIM(I$6))-LEN(SUBSTITUTE(TRIM(I$6)," ",""))))-1)&amp;" Total",$B$6:$BB$305,ROW($A245)-5,FALSE))</f>
        <v>23822.2456455912</v>
      </c>
      <c r="J245" s="143">
        <f ca="1">IF(J$5&lt;&gt;"",HLOOKUP(J$5,Functionalization!$G$6:$R$305,ROW($A245)-5,FALSE),IFERROR(INDEX(J$269:J$305,MATCH($F245,$B$269:$B$305,0))/VLOOKUP($F245,$B$269:$BB$305,MATCH(LEFT(TRIM(J$6),FIND("~",SUBSTITUTE(J$6,"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245))*HLOOKUP(LEFT(TRIM(J$6),FIND("~",SUBSTITUTE(J$6," ","~",LEN(TRIM(J$6))-LEN(SUBSTITUTE(TRIM(J$6)," ",""))))-1)&amp;" Total",$B$6:$BB$305,ROW($A245)-5,FALSE))</f>
        <v>0</v>
      </c>
      <c r="K245" s="143">
        <f ca="1">IF(K$5&lt;&gt;"",HLOOKUP(K$5,Functionalization!$G$6:$R$305,ROW($A245)-5,FALSE),IFERROR(INDEX(K$269:K$305,MATCH($F245,$B$269:$B$305,0))/VLOOKUP($F245,$B$269:$BB$305,MATCH(LEFT(TRIM(K$6),FIND("~",SUBSTITUTE(K$6,"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245))*HLOOKUP(LEFT(TRIM(K$6),FIND("~",SUBSTITUTE(K$6," ","~",LEN(TRIM(K$6))-LEN(SUBSTITUTE(TRIM(K$6)," ",""))))-1)&amp;" Total",$B$6:$BB$305,ROW($A245)-5,FALSE))</f>
        <v>44551.138300605293</v>
      </c>
      <c r="L245" s="143">
        <f ca="1">IF(L$5&lt;&gt;"",HLOOKUP(L$5,Functionalization!$G$6:$R$305,ROW($A245)-5,FALSE),IFERROR(INDEX(L$269:L$305,MATCH($F245,$B$269:$B$305,0))/VLOOKUP($F245,$B$269:$BB$305,MATCH(LEFT(TRIM(L$6),FIND("~",SUBSTITUTE(L$6,"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245))*HLOOKUP(LEFT(TRIM(L$6),FIND("~",SUBSTITUTE(L$6," ","~",LEN(TRIM(L$6))-LEN(SUBSTITUTE(TRIM(L$6)," ",""))))-1)&amp;" Total",$B$6:$BB$305,ROW($A245)-5,FALSE))</f>
        <v>41723.361925031357</v>
      </c>
      <c r="M245" s="143">
        <f ca="1">IF(M$5&lt;&gt;"",HLOOKUP(M$5,Functionalization!$G$6:$R$305,ROW($A245)-5,FALSE),IFERROR(INDEX(M$269:M$305,MATCH($F245,$B$269:$B$305,0))/VLOOKUP($F245,$B$269:$BB$305,MATCH(LEFT(TRIM(M$6),FIND("~",SUBSTITUTE(M$6,"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245))*HLOOKUP(LEFT(TRIM(M$6),FIND("~",SUBSTITUTE(M$6," ","~",LEN(TRIM(M$6))-LEN(SUBSTITUTE(TRIM(M$6)," ",""))))-1)&amp;" Total",$B$6:$BB$305,ROW($A245)-5,FALSE))</f>
        <v>2827.7763755739416</v>
      </c>
      <c r="N245" s="143">
        <f ca="1">IF(N$5&lt;&gt;"",HLOOKUP(N$5,Functionalization!$G$6:$R$305,ROW($A245)-5,FALSE),IFERROR(INDEX(N$269:N$305,MATCH($F245,$B$269:$B$305,0))/VLOOKUP($F245,$B$269:$BB$305,MATCH(LEFT(TRIM(N$6),FIND("~",SUBSTITUTE(N$6,"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245))*HLOOKUP(LEFT(TRIM(N$6),FIND("~",SUBSTITUTE(N$6," ","~",LEN(TRIM(N$6))-LEN(SUBSTITUTE(TRIM(N$6)," ",""))))-1)&amp;" Total",$B$6:$BB$305,ROW($A245)-5,FALSE))</f>
        <v>0</v>
      </c>
      <c r="O245" s="143">
        <f ca="1">IF(O$5&lt;&gt;"",HLOOKUP(O$5,Functionalization!$G$6:$R$305,ROW($A245)-5,FALSE),IFERROR(INDEX(O$269:O$305,MATCH($F245,$B$269:$B$305,0))/VLOOKUP($F245,$B$269:$BB$305,MATCH(LEFT(TRIM(O$6),FIND("~",SUBSTITUTE(O$6,"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245))*HLOOKUP(LEFT(TRIM(O$6),FIND("~",SUBSTITUTE(O$6," ","~",LEN(TRIM(O$6))-LEN(SUBSTITUTE(TRIM(O$6)," ",""))))-1)&amp;" Total",$B$6:$BB$305,ROW($A245)-5,FALSE))</f>
        <v>4508235.7659675349</v>
      </c>
      <c r="P245" s="143">
        <f ca="1">IF(P$5&lt;&gt;"",HLOOKUP(P$5,Functionalization!$G$6:$R$305,ROW($A245)-5,FALSE),IFERROR(INDEX(P$269:P$305,MATCH($F245,$B$269:$B$305,0))/VLOOKUP($F245,$B$269:$BB$305,MATCH(LEFT(TRIM(P$6),FIND("~",SUBSTITUTE(P$6,"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245))*HLOOKUP(LEFT(TRIM(P$6),FIND("~",SUBSTITUTE(P$6," ","~",LEN(TRIM(P$6))-LEN(SUBSTITUTE(TRIM(P$6)," ",""))))-1)&amp;" Total",$B$6:$BB$305,ROW($A245)-5,FALSE))</f>
        <v>2450266.7230385188</v>
      </c>
      <c r="Q245" s="143">
        <f ca="1">IF(Q$5&lt;&gt;"",HLOOKUP(Q$5,Functionalization!$G$6:$R$305,ROW($A245)-5,FALSE),IFERROR(INDEX(Q$269:Q$305,MATCH($F245,$B$269:$B$305,0))/VLOOKUP($F245,$B$269:$BB$305,MATCH(LEFT(TRIM(Q$6),FIND("~",SUBSTITUTE(Q$6,"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245))*HLOOKUP(LEFT(TRIM(Q$6),FIND("~",SUBSTITUTE(Q$6," ","~",LEN(TRIM(Q$6))-LEN(SUBSTITUTE(TRIM(Q$6)," ",""))))-1)&amp;" Total",$B$6:$BB$305,ROW($A245)-5,FALSE))</f>
        <v>32342.205540990752</v>
      </c>
      <c r="R245" s="143">
        <f ca="1">IF(R$5&lt;&gt;"",HLOOKUP(R$5,Functionalization!$G$6:$R$305,ROW($A245)-5,FALSE),IFERROR(INDEX(R$269:R$305,MATCH($F245,$B$269:$B$305,0))/VLOOKUP($F245,$B$269:$BB$305,MATCH(LEFT(TRIM(R$6),FIND("~",SUBSTITUTE(R$6,"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245))*HLOOKUP(LEFT(TRIM(R$6),FIND("~",SUBSTITUTE(R$6," ","~",LEN(TRIM(R$6))-LEN(SUBSTITUTE(TRIM(R$6)," ",""))))-1)&amp;" Total",$B$6:$BB$305,ROW($A245)-5,FALSE))</f>
        <v>2025626.8373880258</v>
      </c>
      <c r="S245" s="143">
        <f ca="1">IF(S$5&lt;&gt;"",HLOOKUP(S$5,Functionalization!$G$6:$R$305,ROW($A245)-5,FALSE),IFERROR(INDEX(S$269:S$305,MATCH($F245,$B$269:$B$305,0))/VLOOKUP($F245,$B$269:$BB$305,MATCH(LEFT(TRIM(S$6),FIND("~",SUBSTITUTE(S$6,"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245))*HLOOKUP(LEFT(TRIM(S$6),FIND("~",SUBSTITUTE(S$6," ","~",LEN(TRIM(S$6))-LEN(SUBSTITUTE(TRIM(S$6)," ",""))))-1)&amp;" Total",$B$6:$BB$305,ROW($A245)-5,FALSE))</f>
        <v>0</v>
      </c>
      <c r="T245" s="143">
        <f ca="1">IF(T$5&lt;&gt;"",HLOOKUP(T$5,Functionalization!$G$6:$R$305,ROW($A245)-5,FALSE),IFERROR(INDEX(T$269:T$305,MATCH($F245,$B$269:$B$305,0))/VLOOKUP($F245,$B$269:$BB$305,MATCH(LEFT(TRIM(T$6),FIND("~",SUBSTITUTE(T$6,"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245))*HLOOKUP(LEFT(TRIM(T$6),FIND("~",SUBSTITUTE(T$6," ","~",LEN(TRIM(T$6))-LEN(SUBSTITUTE(TRIM(T$6)," ",""))))-1)&amp;" Total",$B$6:$BB$305,ROW($A245)-5,FALSE))</f>
        <v>0</v>
      </c>
      <c r="U245" s="143">
        <f ca="1">IF(U$5&lt;&gt;"",HLOOKUP(U$5,Functionalization!$G$6:$R$305,ROW($A245)-5,FALSE),IFERROR(INDEX(U$269:U$305,MATCH($F245,$B$269:$B$305,0))/VLOOKUP($F245,$B$269:$BB$305,MATCH(LEFT(TRIM(U$6),FIND("~",SUBSTITUTE(U$6,"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245))*HLOOKUP(LEFT(TRIM(U$6),FIND("~",SUBSTITUTE(U$6," ","~",LEN(TRIM(U$6))-LEN(SUBSTITUTE(TRIM(U$6)," ",""))))-1)&amp;" Total",$B$6:$BB$305,ROW($A245)-5,FALSE))</f>
        <v>0</v>
      </c>
      <c r="V245" s="143">
        <f ca="1">IF(V$5&lt;&gt;"",HLOOKUP(V$5,Functionalization!$G$6:$R$305,ROW($A245)-5,FALSE),IFERROR(INDEX(V$269:V$305,MATCH($F245,$B$269:$B$305,0))/VLOOKUP($F245,$B$269:$BB$305,MATCH(LEFT(TRIM(V$6),FIND("~",SUBSTITUTE(V$6,"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245))*HLOOKUP(LEFT(TRIM(V$6),FIND("~",SUBSTITUTE(V$6," ","~",LEN(TRIM(V$6))-LEN(SUBSTITUTE(TRIM(V$6)," ",""))))-1)&amp;" Total",$B$6:$BB$305,ROW($A245)-5,FALSE))</f>
        <v>0</v>
      </c>
      <c r="W245" s="143">
        <f ca="1">IF(W$5&lt;&gt;"",HLOOKUP(W$5,Functionalization!$G$6:$R$305,ROW($A245)-5,FALSE),IFERROR(INDEX(W$269:W$305,MATCH($F245,$B$269:$B$305,0))/VLOOKUP($F245,$B$269:$BB$305,MATCH(LEFT(TRIM(W$6),FIND("~",SUBSTITUTE(W$6,"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245))*HLOOKUP(LEFT(TRIM(W$6),FIND("~",SUBSTITUTE(W$6," ","~",LEN(TRIM(W$6))-LEN(SUBSTITUTE(TRIM(W$6)," ",""))))-1)&amp;" Total",$B$6:$BB$305,ROW($A245)-5,FALSE))</f>
        <v>0</v>
      </c>
      <c r="X245" s="143">
        <f ca="1">IF(X$5&lt;&gt;"",HLOOKUP(X$5,Functionalization!$G$6:$R$305,ROW($A245)-5,FALSE),IFERROR(INDEX(X$269:X$305,MATCH($F245,$B$269:$B$305,0))/VLOOKUP($F245,$B$269:$BB$305,MATCH(LEFT(TRIM(X$6),FIND("~",SUBSTITUTE(X$6,"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245))*HLOOKUP(LEFT(TRIM(X$6),FIND("~",SUBSTITUTE(X$6," ","~",LEN(TRIM(X$6))-LEN(SUBSTITUTE(TRIM(X$6)," ",""))))-1)&amp;" Total",$B$6:$BB$305,ROW($A245)-5,FALSE))</f>
        <v>0</v>
      </c>
      <c r="Y245" s="143">
        <f ca="1">IF(Y$5&lt;&gt;"",HLOOKUP(Y$5,Functionalization!$G$6:$R$305,ROW($A245)-5,FALSE),IFERROR(INDEX(Y$269:Y$305,MATCH($F245,$B$269:$B$305,0))/VLOOKUP($F245,$B$269:$BB$305,MATCH(LEFT(TRIM(Y$6),FIND("~",SUBSTITUTE(Y$6,"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245))*HLOOKUP(LEFT(TRIM(Y$6),FIND("~",SUBSTITUTE(Y$6," ","~",LEN(TRIM(Y$6))-LEN(SUBSTITUTE(TRIM(Y$6)," ",""))))-1)&amp;" Total",$B$6:$BB$305,ROW($A245)-5,FALSE))</f>
        <v>0</v>
      </c>
      <c r="Z245" s="143">
        <f ca="1">IF(Z$5&lt;&gt;"",HLOOKUP(Z$5,Functionalization!$G$6:$R$305,ROW($A245)-5,FALSE),IFERROR(INDEX(Z$269:Z$305,MATCH($F245,$B$269:$B$305,0))/VLOOKUP($F245,$B$269:$BB$305,MATCH(LEFT(TRIM(Z$6),FIND("~",SUBSTITUTE(Z$6,"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245))*HLOOKUP(LEFT(TRIM(Z$6),FIND("~",SUBSTITUTE(Z$6," ","~",LEN(TRIM(Z$6))-LEN(SUBSTITUTE(TRIM(Z$6)," ",""))))-1)&amp;" Total",$B$6:$BB$305,ROW($A245)-5,FALSE))</f>
        <v>0</v>
      </c>
      <c r="AA245" s="143">
        <f ca="1">IF(AA$5&lt;&gt;"",HLOOKUP(AA$5,Functionalization!$G$6:$R$305,ROW($A245)-5,FALSE),IFERROR(INDEX(AA$269:AA$305,MATCH($F245,$B$269:$B$305,0))/VLOOKUP($F245,$B$269:$BB$305,MATCH(LEFT(TRIM(AA$6),FIND("~",SUBSTITUTE(AA$6,"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245))*HLOOKUP(LEFT(TRIM(AA$6),FIND("~",SUBSTITUTE(AA$6," ","~",LEN(TRIM(AA$6))-LEN(SUBSTITUTE(TRIM(AA$6)," ",""))))-1)&amp;" Total",$B$6:$BB$305,ROW($A245)-5,FALSE))</f>
        <v>0</v>
      </c>
      <c r="AB245" s="143">
        <f ca="1">IF(AB$5&lt;&gt;"",HLOOKUP(AB$5,Functionalization!$G$6:$R$305,ROW($A245)-5,FALSE),IFERROR(INDEX(AB$269:AB$305,MATCH($F245,$B$269:$B$305,0))/VLOOKUP($F245,$B$269:$BB$305,MATCH(LEFT(TRIM(AB$6),FIND("~",SUBSTITUTE(AB$6,"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245))*HLOOKUP(LEFT(TRIM(AB$6),FIND("~",SUBSTITUTE(AB$6," ","~",LEN(TRIM(AB$6))-LEN(SUBSTITUTE(TRIM(AB$6)," ",""))))-1)&amp;" Total",$B$6:$BB$305,ROW($A245)-5,FALSE))</f>
        <v>0</v>
      </c>
      <c r="AC245" s="143">
        <f ca="1">IF(AC$5&lt;&gt;"",HLOOKUP(AC$5,Functionalization!$G$6:$R$305,ROW($A245)-5,FALSE),IFERROR(INDEX(AC$269:AC$305,MATCH($F245,$B$269:$B$305,0))/VLOOKUP($F245,$B$269:$BB$305,MATCH(LEFT(TRIM(AC$6),FIND("~",SUBSTITUTE(AC$6,"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245))*HLOOKUP(LEFT(TRIM(AC$6),FIND("~",SUBSTITUTE(AC$6," ","~",LEN(TRIM(AC$6))-LEN(SUBSTITUTE(TRIM(AC$6)," ",""))))-1)&amp;" Total",$B$6:$BB$305,ROW($A245)-5,FALSE))</f>
        <v>0</v>
      </c>
      <c r="AD245" s="143">
        <f ca="1">IF(AD$5&lt;&gt;"",HLOOKUP(AD$5,Functionalization!$G$6:$R$305,ROW($A245)-5,FALSE),IFERROR(INDEX(AD$269:AD$305,MATCH($F245,$B$269:$B$305,0))/VLOOKUP($F245,$B$269:$BB$305,MATCH(LEFT(TRIM(AD$6),FIND("~",SUBSTITUTE(AD$6,"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245))*HLOOKUP(LEFT(TRIM(AD$6),FIND("~",SUBSTITUTE(AD$6," ","~",LEN(TRIM(AD$6))-LEN(SUBSTITUTE(TRIM(AD$6)," ",""))))-1)&amp;" Total",$B$6:$BB$305,ROW($A245)-5,FALSE))</f>
        <v>0</v>
      </c>
      <c r="AE245" s="143">
        <f ca="1">IF(AE$5&lt;&gt;"",HLOOKUP(AE$5,Functionalization!$G$6:$R$305,ROW($A245)-5,FALSE),IFERROR(INDEX(AE$269:AE$305,MATCH($F245,$B$269:$B$305,0))/VLOOKUP($F245,$B$269:$BB$305,MATCH(LEFT(TRIM(AE$6),FIND("~",SUBSTITUTE(AE$6,"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245))*HLOOKUP(LEFT(TRIM(AE$6),FIND("~",SUBSTITUTE(AE$6," ","~",LEN(TRIM(AE$6))-LEN(SUBSTITUTE(TRIM(AE$6)," ",""))))-1)&amp;" Total",$B$6:$BB$305,ROW($A245)-5,FALSE))</f>
        <v>0</v>
      </c>
      <c r="AF245" s="143">
        <f ca="1">IF(AF$5&lt;&gt;"",HLOOKUP(AF$5,Functionalization!$G$6:$R$305,ROW($A245)-5,FALSE),IFERROR(INDEX(AF$269:AF$305,MATCH($F245,$B$269:$B$305,0))/VLOOKUP($F245,$B$269:$BB$305,MATCH(LEFT(TRIM(AF$6),FIND("~",SUBSTITUTE(AF$6,"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245))*HLOOKUP(LEFT(TRIM(AF$6),FIND("~",SUBSTITUTE(AF$6," ","~",LEN(TRIM(AF$6))-LEN(SUBSTITUTE(TRIM(AF$6)," ",""))))-1)&amp;" Total",$B$6:$BB$305,ROW($A245)-5,FALSE))</f>
        <v>0</v>
      </c>
      <c r="AG245" s="143">
        <f ca="1">IF(AG$5&lt;&gt;"",HLOOKUP(AG$5,Functionalization!$G$6:$R$305,ROW($A245)-5,FALSE),IFERROR(INDEX(AG$269:AG$305,MATCH($F245,$B$269:$B$305,0))/VLOOKUP($F245,$B$269:$BB$305,MATCH(LEFT(TRIM(AG$6),FIND("~",SUBSTITUTE(AG$6,"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245))*HLOOKUP(LEFT(TRIM(AG$6),FIND("~",SUBSTITUTE(AG$6," ","~",LEN(TRIM(AG$6))-LEN(SUBSTITUTE(TRIM(AG$6)," ",""))))-1)&amp;" Total",$B$6:$BB$305,ROW($A245)-5,FALSE))</f>
        <v>0</v>
      </c>
      <c r="AH245" s="143">
        <f ca="1">IF(AH$5&lt;&gt;"",HLOOKUP(AH$5,Functionalization!$G$6:$R$305,ROW($A245)-5,FALSE),IFERROR(INDEX(AH$269:AH$305,MATCH($F245,$B$269:$B$305,0))/VLOOKUP($F245,$B$269:$BB$305,MATCH(LEFT(TRIM(AH$6),FIND("~",SUBSTITUTE(AH$6,"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245))*HLOOKUP(LEFT(TRIM(AH$6),FIND("~",SUBSTITUTE(AH$6," ","~",LEN(TRIM(AH$6))-LEN(SUBSTITUTE(TRIM(AH$6)," ",""))))-1)&amp;" Total",$B$6:$BB$305,ROW($A245)-5,FALSE))</f>
        <v>0</v>
      </c>
      <c r="AI245" s="143">
        <f ca="1">IF(AI$5&lt;&gt;"",HLOOKUP(AI$5,Functionalization!$G$6:$R$305,ROW($A245)-5,FALSE),IFERROR(INDEX(AI$269:AI$305,MATCH($F245,$B$269:$B$305,0))/VLOOKUP($F245,$B$269:$BB$305,MATCH(LEFT(TRIM(AI$6),FIND("~",SUBSTITUTE(AI$6,"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245))*HLOOKUP(LEFT(TRIM(AI$6),FIND("~",SUBSTITUTE(AI$6," ","~",LEN(TRIM(AI$6))-LEN(SUBSTITUTE(TRIM(AI$6)," ",""))))-1)&amp;" Total",$B$6:$BB$305,ROW($A245)-5,FALSE))</f>
        <v>0</v>
      </c>
      <c r="AJ245" s="143">
        <f ca="1">IF(AJ$5&lt;&gt;"",HLOOKUP(AJ$5,Functionalization!$G$6:$R$305,ROW($A245)-5,FALSE),IFERROR(INDEX(AJ$269:AJ$305,MATCH($F245,$B$269:$B$305,0))/VLOOKUP($F245,$B$269:$BB$305,MATCH(LEFT(TRIM(AJ$6),FIND("~",SUBSTITUTE(AJ$6,"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245))*HLOOKUP(LEFT(TRIM(AJ$6),FIND("~",SUBSTITUTE(AJ$6," ","~",LEN(TRIM(AJ$6))-LEN(SUBSTITUTE(TRIM(AJ$6)," ",""))))-1)&amp;" Total",$B$6:$BB$305,ROW($A245)-5,FALSE))</f>
        <v>0</v>
      </c>
      <c r="AK245" s="143">
        <f ca="1">IF(AK$5&lt;&gt;"",HLOOKUP(AK$5,Functionalization!$G$6:$R$305,ROW($A245)-5,FALSE),IFERROR(INDEX(AK$269:AK$305,MATCH($F245,$B$269:$B$305,0))/VLOOKUP($F245,$B$269:$BB$305,MATCH(LEFT(TRIM(AK$6),FIND("~",SUBSTITUTE(AK$6,"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245))*HLOOKUP(LEFT(TRIM(AK$6),FIND("~",SUBSTITUTE(AK$6," ","~",LEN(TRIM(AK$6))-LEN(SUBSTITUTE(TRIM(AK$6)," ",""))))-1)&amp;" Total",$B$6:$BB$305,ROW($A245)-5,FALSE))</f>
        <v>0</v>
      </c>
      <c r="AL245" s="143">
        <f ca="1">IF(AL$5&lt;&gt;"",HLOOKUP(AL$5,Functionalization!$G$6:$R$305,ROW($A245)-5,FALSE),IFERROR(INDEX(AL$269:AL$305,MATCH($F245,$B$269:$B$305,0))/VLOOKUP($F245,$B$269:$BB$305,MATCH(LEFT(TRIM(AL$6),FIND("~",SUBSTITUTE(AL$6,"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245))*HLOOKUP(LEFT(TRIM(AL$6),FIND("~",SUBSTITUTE(AL$6," ","~",LEN(TRIM(AL$6))-LEN(SUBSTITUTE(TRIM(AL$6)," ",""))))-1)&amp;" Total",$B$6:$BB$305,ROW($A245)-5,FALSE))</f>
        <v>0</v>
      </c>
      <c r="AM245" s="143">
        <f ca="1">IF(AM$5&lt;&gt;"",HLOOKUP(AM$5,Functionalization!$G$6:$R$305,ROW($A245)-5,FALSE),IFERROR(INDEX(AM$269:AM$305,MATCH($F245,$B$269:$B$305,0))/VLOOKUP($F245,$B$269:$BB$305,MATCH(LEFT(TRIM(AM$6),FIND("~",SUBSTITUTE(AM$6,"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245))*HLOOKUP(LEFT(TRIM(AM$6),FIND("~",SUBSTITUTE(AM$6," ","~",LEN(TRIM(AM$6))-LEN(SUBSTITUTE(TRIM(AM$6)," ",""))))-1)&amp;" Total",$B$6:$BB$305,ROW($A245)-5,FALSE))</f>
        <v>0</v>
      </c>
      <c r="AN245" s="143">
        <f ca="1">IF(AN$5&lt;&gt;"",HLOOKUP(AN$5,Functionalization!$G$6:$R$305,ROW($A245)-5,FALSE),IFERROR(INDEX(AN$269:AN$305,MATCH($F245,$B$269:$B$305,0))/VLOOKUP($F245,$B$269:$BB$305,MATCH(LEFT(TRIM(AN$6),FIND("~",SUBSTITUTE(AN$6,"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245))*HLOOKUP(LEFT(TRIM(AN$6),FIND("~",SUBSTITUTE(AN$6," ","~",LEN(TRIM(AN$6))-LEN(SUBSTITUTE(TRIM(AN$6)," ",""))))-1)&amp;" Total",$B$6:$BB$305,ROW($A245)-5,FALSE))</f>
        <v>0</v>
      </c>
      <c r="AO245" s="143">
        <f ca="1">IF(AO$5&lt;&gt;"",HLOOKUP(AO$5,Functionalization!$G$6:$R$305,ROW($A245)-5,FALSE),IFERROR(INDEX(AO$269:AO$305,MATCH($F245,$B$269:$B$305,0))/VLOOKUP($F245,$B$269:$BB$305,MATCH(LEFT(TRIM(AO$6),FIND("~",SUBSTITUTE(AO$6,"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245))*HLOOKUP(LEFT(TRIM(AO$6),FIND("~",SUBSTITUTE(AO$6," ","~",LEN(TRIM(AO$6))-LEN(SUBSTITUTE(TRIM(AO$6)," ",""))))-1)&amp;" Total",$B$6:$BB$305,ROW($A245)-5,FALSE))</f>
        <v>0</v>
      </c>
      <c r="AP245" s="143">
        <f ca="1">IF(AP$5&lt;&gt;"",HLOOKUP(AP$5,Functionalization!$G$6:$R$305,ROW($A245)-5,FALSE),IFERROR(INDEX(AP$269:AP$305,MATCH($F245,$B$269:$B$305,0))/VLOOKUP($F245,$B$269:$BB$305,MATCH(LEFT(TRIM(AP$6),FIND("~",SUBSTITUTE(AP$6,"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245))*HLOOKUP(LEFT(TRIM(AP$6),FIND("~",SUBSTITUTE(AP$6," ","~",LEN(TRIM(AP$6))-LEN(SUBSTITUTE(TRIM(AP$6)," ",""))))-1)&amp;" Total",$B$6:$BB$305,ROW($A245)-5,FALSE))</f>
        <v>0</v>
      </c>
      <c r="AQ245" s="143">
        <f ca="1">IF(AQ$5&lt;&gt;"",HLOOKUP(AQ$5,Functionalization!$G$6:$R$305,ROW($A245)-5,FALSE),IFERROR(INDEX(AQ$269:AQ$305,MATCH($F245,$B$269:$B$305,0))/VLOOKUP($F245,$B$269:$BB$305,MATCH(LEFT(TRIM(AQ$6),FIND("~",SUBSTITUTE(AQ$6,"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245))*HLOOKUP(LEFT(TRIM(AQ$6),FIND("~",SUBSTITUTE(AQ$6," ","~",LEN(TRIM(AQ$6))-LEN(SUBSTITUTE(TRIM(AQ$6)," ",""))))-1)&amp;" Total",$B$6:$BB$305,ROW($A245)-5,FALSE))</f>
        <v>0</v>
      </c>
      <c r="AR245" s="143">
        <f ca="1">IF(AR$5&lt;&gt;"",HLOOKUP(AR$5,Functionalization!$G$6:$R$305,ROW($A245)-5,FALSE),IFERROR(INDEX(AR$269:AR$305,MATCH($F245,$B$269:$B$305,0))/VLOOKUP($F245,$B$269:$BB$305,MATCH(LEFT(TRIM(AR$6),FIND("~",SUBSTITUTE(AR$6,"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245))*HLOOKUP(LEFT(TRIM(AR$6),FIND("~",SUBSTITUTE(AR$6," ","~",LEN(TRIM(AR$6))-LEN(SUBSTITUTE(TRIM(AR$6)," ",""))))-1)&amp;" Total",$B$6:$BB$305,ROW($A245)-5,FALSE))</f>
        <v>0</v>
      </c>
      <c r="AS245" s="143">
        <f ca="1">IF(AS$5&lt;&gt;"",HLOOKUP(AS$5,Functionalization!$G$6:$R$305,ROW($A245)-5,FALSE),IFERROR(INDEX(AS$269:AS$305,MATCH($F245,$B$269:$B$305,0))/VLOOKUP($F245,$B$269:$BB$305,MATCH(LEFT(TRIM(AS$6),FIND("~",SUBSTITUTE(AS$6,"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245))*HLOOKUP(LEFT(TRIM(AS$6),FIND("~",SUBSTITUTE(AS$6," ","~",LEN(TRIM(AS$6))-LEN(SUBSTITUTE(TRIM(AS$6)," ",""))))-1)&amp;" Total",$B$6:$BB$305,ROW($A245)-5,FALSE))</f>
        <v>0</v>
      </c>
      <c r="AT245" s="143">
        <f ca="1">IF(AT$5&lt;&gt;"",HLOOKUP(AT$5,Functionalization!$G$6:$R$305,ROW($A245)-5,FALSE),IFERROR(INDEX(AT$269:AT$305,MATCH($F245,$B$269:$B$305,0))/VLOOKUP($F245,$B$269:$BB$305,MATCH(LEFT(TRIM(AT$6),FIND("~",SUBSTITUTE(AT$6,"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245))*HLOOKUP(LEFT(TRIM(AT$6),FIND("~",SUBSTITUTE(AT$6," ","~",LEN(TRIM(AT$6))-LEN(SUBSTITUTE(TRIM(AT$6)," ",""))))-1)&amp;" Total",$B$6:$BB$305,ROW($A245)-5,FALSE))</f>
        <v>0</v>
      </c>
      <c r="AU245" s="143">
        <f ca="1">IF(AU$5&lt;&gt;"",HLOOKUP(AU$5,Functionalization!$G$6:$R$305,ROW($A245)-5,FALSE),IFERROR(INDEX(AU$269:AU$305,MATCH($F245,$B$269:$B$305,0))/VLOOKUP($F245,$B$269:$BB$305,MATCH(LEFT(TRIM(AU$6),FIND("~",SUBSTITUTE(AU$6,"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245))*HLOOKUP(LEFT(TRIM(AU$6),FIND("~",SUBSTITUTE(AU$6," ","~",LEN(TRIM(AU$6))-LEN(SUBSTITUTE(TRIM(AU$6)," ",""))))-1)&amp;" Total",$B$6:$BB$305,ROW($A245)-5,FALSE))</f>
        <v>0</v>
      </c>
      <c r="AV245" s="143">
        <f ca="1">IF(AV$5&lt;&gt;"",HLOOKUP(AV$5,Functionalization!$G$6:$R$305,ROW($A245)-5,FALSE),IFERROR(INDEX(AV$269:AV$305,MATCH($F245,$B$269:$B$305,0))/VLOOKUP($F245,$B$269:$BB$305,MATCH(LEFT(TRIM(AV$6),FIND("~",SUBSTITUTE(AV$6,"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245))*HLOOKUP(LEFT(TRIM(AV$6),FIND("~",SUBSTITUTE(AV$6," ","~",LEN(TRIM(AV$6))-LEN(SUBSTITUTE(TRIM(AV$6)," ",""))))-1)&amp;" Total",$B$6:$BB$305,ROW($A245)-5,FALSE))</f>
        <v>0</v>
      </c>
      <c r="AW245" s="143">
        <f ca="1">IF(AW$5&lt;&gt;"",HLOOKUP(AW$5,Functionalization!$G$6:$R$305,ROW($A245)-5,FALSE),IFERROR(INDEX(AW$269:AW$305,MATCH($F245,$B$269:$B$305,0))/VLOOKUP($F245,$B$269:$BB$305,MATCH(LEFT(TRIM(AW$6),FIND("~",SUBSTITUTE(AW$6,"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245))*HLOOKUP(LEFT(TRIM(AW$6),FIND("~",SUBSTITUTE(AW$6," ","~",LEN(TRIM(AW$6))-LEN(SUBSTITUTE(TRIM(AW$6)," ",""))))-1)&amp;" Total",$B$6:$BB$305,ROW($A245)-5,FALSE))</f>
        <v>0</v>
      </c>
      <c r="AX245" s="143">
        <f ca="1">IF(AX$5&lt;&gt;"",HLOOKUP(AX$5,Functionalization!$G$6:$R$305,ROW($A245)-5,FALSE),IFERROR(INDEX(AX$269:AX$305,MATCH($F245,$B$269:$B$305,0))/VLOOKUP($F245,$B$269:$BB$305,MATCH(LEFT(TRIM(AX$6),FIND("~",SUBSTITUTE(AX$6,"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245))*HLOOKUP(LEFT(TRIM(AX$6),FIND("~",SUBSTITUTE(AX$6," ","~",LEN(TRIM(AX$6))-LEN(SUBSTITUTE(TRIM(AX$6)," ",""))))-1)&amp;" Total",$B$6:$BB$305,ROW($A245)-5,FALSE))</f>
        <v>0</v>
      </c>
      <c r="AY245" s="143">
        <f ca="1">IF(AY$5&lt;&gt;"",HLOOKUP(AY$5,Functionalization!$G$6:$R$305,ROW($A245)-5,FALSE),IFERROR(INDEX(AY$269:AY$305,MATCH($F245,$B$269:$B$305,0))/VLOOKUP($F245,$B$269:$BB$305,MATCH(LEFT(TRIM(AY$6),FIND("~",SUBSTITUTE(AY$6,"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245))*HLOOKUP(LEFT(TRIM(AY$6),FIND("~",SUBSTITUTE(AY$6," ","~",LEN(TRIM(AY$6))-LEN(SUBSTITUTE(TRIM(AY$6)," ",""))))-1)&amp;" Total",$B$6:$BB$305,ROW($A245)-5,FALSE))</f>
        <v>0</v>
      </c>
      <c r="AZ245" s="143">
        <f ca="1">IF(AZ$5&lt;&gt;"",HLOOKUP(AZ$5,Functionalization!$G$6:$R$305,ROW($A245)-5,FALSE),IFERROR(INDEX(AZ$269:AZ$305,MATCH($F245,$B$269:$B$305,0))/VLOOKUP($F245,$B$269:$BB$305,MATCH(LEFT(TRIM(AZ$6),FIND("~",SUBSTITUTE(AZ$6,"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245))*HLOOKUP(LEFT(TRIM(AZ$6),FIND("~",SUBSTITUTE(AZ$6," ","~",LEN(TRIM(AZ$6))-LEN(SUBSTITUTE(TRIM(AZ$6)," ",""))))-1)&amp;" Total",$B$6:$BB$305,ROW($A245)-5,FALSE))</f>
        <v>0</v>
      </c>
      <c r="BA245" s="143">
        <f ca="1">IF(BA$5&lt;&gt;"",HLOOKUP(BA$5,Functionalization!$G$6:$R$305,ROW($A245)-5,FALSE),IFERROR(INDEX(BA$269:BA$305,MATCH($F245,$B$269:$B$305,0))/VLOOKUP($F245,$B$269:$BB$305,MATCH(LEFT(TRIM(BA$6),FIND("~",SUBSTITUTE(BA$6,"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245))*HLOOKUP(LEFT(TRIM(BA$6),FIND("~",SUBSTITUTE(BA$6," ","~",LEN(TRIM(BA$6))-LEN(SUBSTITUTE(TRIM(BA$6)," ",""))))-1)&amp;" Total",$B$6:$BB$305,ROW($A245)-5,FALSE))</f>
        <v>0</v>
      </c>
      <c r="BB245" s="143">
        <f ca="1">IF(BB$5&lt;&gt;"",HLOOKUP(BB$5,Functionalization!$G$6:$R$305,ROW($A245)-5,FALSE),IFERROR(INDEX(BB$269:BB$305,MATCH($F245,$B$269:$B$305,0))/VLOOKUP($F245,$B$269:$BB$305,MATCH(LEFT(TRIM(BB$6),FIND("~",SUBSTITUTE(BB$6,"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245))*HLOOKUP(LEFT(TRIM(BB$6),FIND("~",SUBSTITUTE(BB$6," ","~",LEN(TRIM(BB$6))-LEN(SUBSTITUTE(TRIM(BB$6)," ",""))))-1)&amp;" Total",$B$6:$BB$305,ROW($A245)-5,FALSE))</f>
        <v>0</v>
      </c>
      <c r="BD245" s="79">
        <f ca="1">IFERROR(IF(SUMIF($G$6:$BB$6,BD$6&amp;" Total",$G245:$BB245)-(SUMIF($G$6:$BB$6,BD$6&amp;" "&amp;'Input-Func_Class'!$D$22,$G245:$BB245)+IFERROR(SUMIF($G$6:$BB$6,BD$6&amp;" "&amp;'Input-Func_Class'!$E$22,$G245:$BB245),SUMIF($G$6:$BB$6,BD$6&amp;" "&amp;'Input-Func_Class'!$B$24,$G245:$BB245))+SUMIF($G$6:$BB$6,BD$6&amp;" "&amp;'Input-Func_Class'!$F$22,$G245:$BB245))&lt;Check_Limit,0,1),1)</f>
        <v>0</v>
      </c>
      <c r="BE245" s="79">
        <f ca="1">IFERROR(IF(SUMIF($G$6:$BB$6,BE$6&amp;" Total",$G245:$BB245)-(SUMIF($G$6:$BB$6,BE$6&amp;" "&amp;'Input-Func_Class'!$D$22,$G245:$BB245)+IFERROR(SUMIF($G$6:$BB$6,BE$6&amp;" "&amp;'Input-Func_Class'!$E$22,$G245:$BB245),SUMIF($G$6:$BB$6,BE$6&amp;" "&amp;'Input-Func_Class'!$B$24,$G245:$BB245))+SUMIF($G$6:$BB$6,BE$6&amp;" "&amp;'Input-Func_Class'!$F$22,$G245:$BB245))&lt;Check_Limit,0,1),1)</f>
        <v>0</v>
      </c>
      <c r="BF245" s="79">
        <f ca="1">IFERROR(IF(SUMIF($G$6:$BB$6,BF$6&amp;" Total",$G245:$BB245)-(SUMIF($G$6:$BB$6,BF$6&amp;" "&amp;'Input-Func_Class'!$D$22,$G245:$BB245)+IFERROR(SUMIF($G$6:$BB$6,BF$6&amp;" "&amp;'Input-Func_Class'!$E$22,$G245:$BB245),SUMIF($G$6:$BB$6,BF$6&amp;" "&amp;'Input-Func_Class'!$B$24,$G245:$BB245))+SUMIF($G$6:$BB$6,BF$6&amp;" "&amp;'Input-Func_Class'!$F$22,$G245:$BB245))&lt;Check_Limit,0,1),1)</f>
        <v>0</v>
      </c>
      <c r="BG245" s="79">
        <f ca="1">IFERROR(IF(SUMIF($G$6:$BB$6,BG$6&amp;" Total",$G245:$BB245)-(SUMIF($G$6:$BB$6,BG$6&amp;" "&amp;'Input-Func_Class'!$D$22,$G245:$BB245)+IFERROR(SUMIF($G$6:$BB$6,BG$6&amp;" "&amp;'Input-Func_Class'!$E$22,$G245:$BB245),SUMIF($G$6:$BB$6,BG$6&amp;" "&amp;'Input-Func_Class'!$B$24,$G245:$BB245))+SUMIF($G$6:$BB$6,BG$6&amp;" "&amp;'Input-Func_Class'!$F$22,$G245:$BB245))&lt;Check_Limit,0,1),1)</f>
        <v>0</v>
      </c>
      <c r="BH245" s="79">
        <f ca="1">IFERROR(IF(SUMIF($G$6:$BB$6,BH$6&amp;" Total",$G245:$BB245)-(SUMIF($G$6:$BB$6,BH$6&amp;" "&amp;'Input-Func_Class'!$D$22,$G245:$BB245)+IFERROR(SUMIF($G$6:$BB$6,BH$6&amp;" "&amp;'Input-Func_Class'!$E$22,$G245:$BB245),SUMIF($G$6:$BB$6,BH$6&amp;" "&amp;'Input-Func_Class'!$B$24,$G245:$BB245))+SUMIF($G$6:$BB$6,BH$6&amp;" "&amp;'Input-Func_Class'!$F$22,$G245:$BB245))&lt;Check_Limit,0,1),1)</f>
        <v>0</v>
      </c>
      <c r="BI245" s="79">
        <f ca="1">IFERROR(IF(SUMIF($G$6:$BB$6,BI$6&amp;" Total",$G245:$BB245)-(SUMIF($G$6:$BB$6,BI$6&amp;" "&amp;'Input-Func_Class'!$D$22,$G245:$BB245)+IFERROR(SUMIF($G$6:$BB$6,BI$6&amp;" "&amp;'Input-Func_Class'!$E$22,$G245:$BB245),SUMIF($G$6:$BB$6,BI$6&amp;" "&amp;'Input-Func_Class'!$B$24,$G245:$BB245))+SUMIF($G$6:$BB$6,BI$6&amp;" "&amp;'Input-Func_Class'!$F$22,$G245:$BB245))&lt;Check_Limit,0,1),1)</f>
        <v>0</v>
      </c>
      <c r="BJ245" s="79">
        <f ca="1">IFERROR(IF(SUMIF($G$6:$BB$6,BJ$6&amp;" Total",$G245:$BB245)-(SUMIF($G$6:$BB$6,BJ$6&amp;" "&amp;'Input-Func_Class'!$D$22,$G245:$BB245)+IFERROR(SUMIF($G$6:$BB$6,BJ$6&amp;" "&amp;'Input-Func_Class'!$E$22,$G245:$BB245),SUMIF($G$6:$BB$6,BJ$6&amp;" "&amp;'Input-Func_Class'!$B$24,$G245:$BB245))+SUMIF($G$6:$BB$6,BJ$6&amp;" "&amp;'Input-Func_Class'!$F$22,$G245:$BB245))&lt;Check_Limit,0,1),1)</f>
        <v>0</v>
      </c>
      <c r="BK245" s="79">
        <f ca="1">IFERROR(IF(SUMIF($G$6:$BB$6,BK$6&amp;" Total",$G245:$BB245)-(SUMIF($G$6:$BB$6,BK$6&amp;" "&amp;'Input-Func_Class'!$D$22,$G245:$BB245)+IFERROR(SUMIF($G$6:$BB$6,BK$6&amp;" "&amp;'Input-Func_Class'!$E$22,$G245:$BB245),SUMIF($G$6:$BB$6,BK$6&amp;" "&amp;'Input-Func_Class'!$B$24,$G245:$BB245))+SUMIF($G$6:$BB$6,BK$6&amp;" "&amp;'Input-Func_Class'!$F$22,$G245:$BB245))&lt;Check_Limit,0,1),1)</f>
        <v>0</v>
      </c>
      <c r="BL245" s="79">
        <f ca="1">IFERROR(IF(SUMIF($G$6:$BB$6,BL$6&amp;" Total",$G245:$BB245)-(SUMIF($G$6:$BB$6,BL$6&amp;" "&amp;'Input-Func_Class'!$D$22,$G245:$BB245)+IFERROR(SUMIF($G$6:$BB$6,BL$6&amp;" "&amp;'Input-Func_Class'!$E$22,$G245:$BB245),SUMIF($G$6:$BB$6,BL$6&amp;" "&amp;'Input-Func_Class'!$B$24,$G245:$BB245))+SUMIF($G$6:$BB$6,BL$6&amp;" "&amp;'Input-Func_Class'!$F$22,$G245:$BB245))&lt;Check_Limit,0,1),1)</f>
        <v>0</v>
      </c>
      <c r="BM245" s="79">
        <f ca="1">IFERROR(IF(SUMIF($G$6:$BB$6,BM$6&amp;" Total",$G245:$BB245)-(SUMIF($G$6:$BB$6,BM$6&amp;" "&amp;'Input-Func_Class'!$D$22,$G245:$BB245)+IFERROR(SUMIF($G$6:$BB$6,BM$6&amp;" "&amp;'Input-Func_Class'!$E$22,$G245:$BB245),SUMIF($G$6:$BB$6,BM$6&amp;" "&amp;'Input-Func_Class'!$B$24,$G245:$BB245))+SUMIF($G$6:$BB$6,BM$6&amp;" "&amp;'Input-Func_Class'!$F$22,$G245:$BB245))&lt;Check_Limit,0,1),1)</f>
        <v>0</v>
      </c>
      <c r="BN245" s="79">
        <f ca="1">IFERROR(IF(SUMIF($G$6:$BB$6,BN$6&amp;" Total",$G245:$BB245)-(SUMIF($G$6:$BB$6,BN$6&amp;" "&amp;'Input-Func_Class'!$D$22,$G245:$BB245)+IFERROR(SUMIF($G$6:$BB$6,BN$6&amp;" "&amp;'Input-Func_Class'!$E$22,$G245:$BB245),SUMIF($G$6:$BB$6,BN$6&amp;" "&amp;'Input-Func_Class'!$B$24,$G245:$BB245))+SUMIF($G$6:$BB$6,BN$6&amp;" "&amp;'Input-Func_Class'!$F$22,$G245:$BB245))&lt;Check_Limit,0,1),1)</f>
        <v>0</v>
      </c>
      <c r="BO245" s="79">
        <f ca="1">IFERROR(IF(SUMIF($G$6:$BB$6,BO$6&amp;" Total",$G245:$BB245)-(SUMIF($G$6:$BB$6,BO$6&amp;" "&amp;'Input-Func_Class'!$D$22,$G245:$BB245)+IFERROR(SUMIF($G$6:$BB$6,BO$6&amp;" "&amp;'Input-Func_Class'!$E$22,$G245:$BB245),SUMIF($G$6:$BB$6,BO$6&amp;" "&amp;'Input-Func_Class'!$B$24,$G245:$BB245))+SUMIF($G$6:$BB$6,BO$6&amp;" "&amp;'Input-Func_Class'!$F$22,$G245:$BB245))&lt;Check_Limit,0,1),1)</f>
        <v>0</v>
      </c>
    </row>
    <row r="246" spans="1:67" outlineLevel="1">
      <c r="A246" s="113">
        <f>IF(ISBLANK('Input-Accounts'!A246),"",'Input-Accounts'!A246)</f>
        <v>211</v>
      </c>
      <c r="B246" s="79" t="str">
        <f>IF(ISBLANK('Input-Accounts'!B246),"",'Input-Accounts'!B246)</f>
        <v>Subtotal - Taxes Other Than Income Taxes</v>
      </c>
      <c r="C246" s="113" t="str">
        <f>IF(ISBLANK('Input-Accounts'!C246),"",'Input-Accounts'!C246)</f>
        <v/>
      </c>
      <c r="D246" s="144">
        <f>SUBTOTAL(9,D244:D245)</f>
        <v>28334173.334880427</v>
      </c>
      <c r="E246" s="143">
        <f t="shared" ca="1" si="57"/>
        <v>0</v>
      </c>
      <c r="G246" s="144">
        <f t="shared" ref="G246:BB246" ca="1" si="58">SUBTOTAL(9,G244:G245)</f>
        <v>201030.29543161322</v>
      </c>
      <c r="H246" s="144">
        <f t="shared" ca="1" si="58"/>
        <v>69293.793283313033</v>
      </c>
      <c r="I246" s="144">
        <f t="shared" ca="1" si="58"/>
        <v>131736.50214830018</v>
      </c>
      <c r="J246" s="144">
        <f t="shared" ca="1" si="58"/>
        <v>0</v>
      </c>
      <c r="K246" s="144">
        <f t="shared" ca="1" si="58"/>
        <v>215002.6793010938</v>
      </c>
      <c r="L246" s="144">
        <f t="shared" ca="1" si="58"/>
        <v>189170.49604304519</v>
      </c>
      <c r="M246" s="144">
        <f t="shared" ca="1" si="58"/>
        <v>25832.183258048688</v>
      </c>
      <c r="N246" s="144">
        <f t="shared" ca="1" si="58"/>
        <v>0</v>
      </c>
      <c r="O246" s="144">
        <f t="shared" ca="1" si="58"/>
        <v>27918140.360147715</v>
      </c>
      <c r="P246" s="144">
        <f t="shared" ca="1" si="58"/>
        <v>16194394.705857826</v>
      </c>
      <c r="Q246" s="144">
        <f t="shared" ca="1" si="58"/>
        <v>140611.44865337625</v>
      </c>
      <c r="R246" s="144">
        <f t="shared" ca="1" si="58"/>
        <v>11583134.205636509</v>
      </c>
      <c r="S246" s="144">
        <f t="shared" ca="1" si="58"/>
        <v>0</v>
      </c>
      <c r="T246" s="144">
        <f t="shared" ca="1" si="58"/>
        <v>0</v>
      </c>
      <c r="U246" s="144">
        <f t="shared" ca="1" si="58"/>
        <v>0</v>
      </c>
      <c r="V246" s="144">
        <f t="shared" ca="1" si="58"/>
        <v>0</v>
      </c>
      <c r="W246" s="144">
        <f t="shared" ca="1" si="58"/>
        <v>0</v>
      </c>
      <c r="X246" s="144">
        <f t="shared" ca="1" si="58"/>
        <v>0</v>
      </c>
      <c r="Y246" s="144">
        <f t="shared" ca="1" si="58"/>
        <v>0</v>
      </c>
      <c r="Z246" s="144">
        <f t="shared" ca="1" si="58"/>
        <v>0</v>
      </c>
      <c r="AA246" s="144">
        <f t="shared" ca="1" si="58"/>
        <v>0</v>
      </c>
      <c r="AB246" s="144">
        <f t="shared" ca="1" si="58"/>
        <v>0</v>
      </c>
      <c r="AC246" s="144">
        <f t="shared" ca="1" si="58"/>
        <v>0</v>
      </c>
      <c r="AD246" s="144">
        <f t="shared" ca="1" si="58"/>
        <v>0</v>
      </c>
      <c r="AE246" s="144">
        <f t="shared" ca="1" si="58"/>
        <v>0</v>
      </c>
      <c r="AF246" s="144">
        <f t="shared" ca="1" si="58"/>
        <v>0</v>
      </c>
      <c r="AG246" s="144">
        <f t="shared" ca="1" si="58"/>
        <v>0</v>
      </c>
      <c r="AH246" s="144">
        <f t="shared" ca="1" si="58"/>
        <v>0</v>
      </c>
      <c r="AI246" s="144">
        <f t="shared" ca="1" si="58"/>
        <v>0</v>
      </c>
      <c r="AJ246" s="144">
        <f t="shared" ca="1" si="58"/>
        <v>0</v>
      </c>
      <c r="AK246" s="144">
        <f t="shared" ca="1" si="58"/>
        <v>0</v>
      </c>
      <c r="AL246" s="144">
        <f t="shared" ca="1" si="58"/>
        <v>0</v>
      </c>
      <c r="AM246" s="144">
        <f t="shared" ca="1" si="58"/>
        <v>0</v>
      </c>
      <c r="AN246" s="144">
        <f t="shared" ca="1" si="58"/>
        <v>0</v>
      </c>
      <c r="AO246" s="144">
        <f t="shared" ca="1" si="58"/>
        <v>0</v>
      </c>
      <c r="AP246" s="144">
        <f t="shared" ca="1" si="58"/>
        <v>0</v>
      </c>
      <c r="AQ246" s="144">
        <f t="shared" ca="1" si="58"/>
        <v>0</v>
      </c>
      <c r="AR246" s="144">
        <f t="shared" ca="1" si="58"/>
        <v>0</v>
      </c>
      <c r="AS246" s="144">
        <f t="shared" ca="1" si="58"/>
        <v>0</v>
      </c>
      <c r="AT246" s="144">
        <f t="shared" ca="1" si="58"/>
        <v>0</v>
      </c>
      <c r="AU246" s="144">
        <f t="shared" ca="1" si="58"/>
        <v>0</v>
      </c>
      <c r="AV246" s="144">
        <f t="shared" ca="1" si="58"/>
        <v>0</v>
      </c>
      <c r="AW246" s="144">
        <f t="shared" ca="1" si="58"/>
        <v>0</v>
      </c>
      <c r="AX246" s="144">
        <f t="shared" ca="1" si="58"/>
        <v>0</v>
      </c>
      <c r="AY246" s="144">
        <f t="shared" ca="1" si="58"/>
        <v>0</v>
      </c>
      <c r="AZ246" s="144">
        <f t="shared" ca="1" si="58"/>
        <v>0</v>
      </c>
      <c r="BA246" s="144">
        <f t="shared" ca="1" si="58"/>
        <v>0</v>
      </c>
      <c r="BB246" s="144">
        <f t="shared" ca="1" si="58"/>
        <v>0</v>
      </c>
      <c r="BD246" s="79">
        <f ca="1">IFERROR(IF(SUMIF($G$6:$BB$6,BD$6&amp;" Total",$G246:$BB246)-(SUMIF($G$6:$BB$6,BD$6&amp;" "&amp;'Input-Func_Class'!$D$22,$G246:$BB246)+IFERROR(SUMIF($G$6:$BB$6,BD$6&amp;" "&amp;'Input-Func_Class'!$E$22,$G246:$BB246),SUMIF($G$6:$BB$6,BD$6&amp;" "&amp;'Input-Func_Class'!$B$24,$G246:$BB246))+SUMIF($G$6:$BB$6,BD$6&amp;" "&amp;'Input-Func_Class'!$F$22,$G246:$BB246))&lt;Check_Limit,0,1),1)</f>
        <v>0</v>
      </c>
      <c r="BE246" s="79">
        <f ca="1">IFERROR(IF(SUMIF($G$6:$BB$6,BE$6&amp;" Total",$G246:$BB246)-(SUMIF($G$6:$BB$6,BE$6&amp;" "&amp;'Input-Func_Class'!$D$22,$G246:$BB246)+IFERROR(SUMIF($G$6:$BB$6,BE$6&amp;" "&amp;'Input-Func_Class'!$E$22,$G246:$BB246),SUMIF($G$6:$BB$6,BE$6&amp;" "&amp;'Input-Func_Class'!$B$24,$G246:$BB246))+SUMIF($G$6:$BB$6,BE$6&amp;" "&amp;'Input-Func_Class'!$F$22,$G246:$BB246))&lt;Check_Limit,0,1),1)</f>
        <v>0</v>
      </c>
      <c r="BF246" s="79">
        <f ca="1">IFERROR(IF(SUMIF($G$6:$BB$6,BF$6&amp;" Total",$G246:$BB246)-(SUMIF($G$6:$BB$6,BF$6&amp;" "&amp;'Input-Func_Class'!$D$22,$G246:$BB246)+IFERROR(SUMIF($G$6:$BB$6,BF$6&amp;" "&amp;'Input-Func_Class'!$E$22,$G246:$BB246),SUMIF($G$6:$BB$6,BF$6&amp;" "&amp;'Input-Func_Class'!$B$24,$G246:$BB246))+SUMIF($G$6:$BB$6,BF$6&amp;" "&amp;'Input-Func_Class'!$F$22,$G246:$BB246))&lt;Check_Limit,0,1),1)</f>
        <v>0</v>
      </c>
      <c r="BG246" s="79">
        <f ca="1">IFERROR(IF(SUMIF($G$6:$BB$6,BG$6&amp;" Total",$G246:$BB246)-(SUMIF($G$6:$BB$6,BG$6&amp;" "&amp;'Input-Func_Class'!$D$22,$G246:$BB246)+IFERROR(SUMIF($G$6:$BB$6,BG$6&amp;" "&amp;'Input-Func_Class'!$E$22,$G246:$BB246),SUMIF($G$6:$BB$6,BG$6&amp;" "&amp;'Input-Func_Class'!$B$24,$G246:$BB246))+SUMIF($G$6:$BB$6,BG$6&amp;" "&amp;'Input-Func_Class'!$F$22,$G246:$BB246))&lt;Check_Limit,0,1),1)</f>
        <v>0</v>
      </c>
      <c r="BH246" s="79">
        <f ca="1">IFERROR(IF(SUMIF($G$6:$BB$6,BH$6&amp;" Total",$G246:$BB246)-(SUMIF($G$6:$BB$6,BH$6&amp;" "&amp;'Input-Func_Class'!$D$22,$G246:$BB246)+IFERROR(SUMIF($G$6:$BB$6,BH$6&amp;" "&amp;'Input-Func_Class'!$E$22,$G246:$BB246),SUMIF($G$6:$BB$6,BH$6&amp;" "&amp;'Input-Func_Class'!$B$24,$G246:$BB246))+SUMIF($G$6:$BB$6,BH$6&amp;" "&amp;'Input-Func_Class'!$F$22,$G246:$BB246))&lt;Check_Limit,0,1),1)</f>
        <v>0</v>
      </c>
      <c r="BI246" s="79">
        <f ca="1">IFERROR(IF(SUMIF($G$6:$BB$6,BI$6&amp;" Total",$G246:$BB246)-(SUMIF($G$6:$BB$6,BI$6&amp;" "&amp;'Input-Func_Class'!$D$22,$G246:$BB246)+IFERROR(SUMIF($G$6:$BB$6,BI$6&amp;" "&amp;'Input-Func_Class'!$E$22,$G246:$BB246),SUMIF($G$6:$BB$6,BI$6&amp;" "&amp;'Input-Func_Class'!$B$24,$G246:$BB246))+SUMIF($G$6:$BB$6,BI$6&amp;" "&amp;'Input-Func_Class'!$F$22,$G246:$BB246))&lt;Check_Limit,0,1),1)</f>
        <v>0</v>
      </c>
      <c r="BJ246" s="79">
        <f ca="1">IFERROR(IF(SUMIF($G$6:$BB$6,BJ$6&amp;" Total",$G246:$BB246)-(SUMIF($G$6:$BB$6,BJ$6&amp;" "&amp;'Input-Func_Class'!$D$22,$G246:$BB246)+IFERROR(SUMIF($G$6:$BB$6,BJ$6&amp;" "&amp;'Input-Func_Class'!$E$22,$G246:$BB246),SUMIF($G$6:$BB$6,BJ$6&amp;" "&amp;'Input-Func_Class'!$B$24,$G246:$BB246))+SUMIF($G$6:$BB$6,BJ$6&amp;" "&amp;'Input-Func_Class'!$F$22,$G246:$BB246))&lt;Check_Limit,0,1),1)</f>
        <v>0</v>
      </c>
      <c r="BK246" s="79">
        <f ca="1">IFERROR(IF(SUMIF($G$6:$BB$6,BK$6&amp;" Total",$G246:$BB246)-(SUMIF($G$6:$BB$6,BK$6&amp;" "&amp;'Input-Func_Class'!$D$22,$G246:$BB246)+IFERROR(SUMIF($G$6:$BB$6,BK$6&amp;" "&amp;'Input-Func_Class'!$E$22,$G246:$BB246),SUMIF($G$6:$BB$6,BK$6&amp;" "&amp;'Input-Func_Class'!$B$24,$G246:$BB246))+SUMIF($G$6:$BB$6,BK$6&amp;" "&amp;'Input-Func_Class'!$F$22,$G246:$BB246))&lt;Check_Limit,0,1),1)</f>
        <v>0</v>
      </c>
      <c r="BL246" s="79">
        <f ca="1">IFERROR(IF(SUMIF($G$6:$BB$6,BL$6&amp;" Total",$G246:$BB246)-(SUMIF($G$6:$BB$6,BL$6&amp;" "&amp;'Input-Func_Class'!$D$22,$G246:$BB246)+IFERROR(SUMIF($G$6:$BB$6,BL$6&amp;" "&amp;'Input-Func_Class'!$E$22,$G246:$BB246),SUMIF($G$6:$BB$6,BL$6&amp;" "&amp;'Input-Func_Class'!$B$24,$G246:$BB246))+SUMIF($G$6:$BB$6,BL$6&amp;" "&amp;'Input-Func_Class'!$F$22,$G246:$BB246))&lt;Check_Limit,0,1),1)</f>
        <v>0</v>
      </c>
      <c r="BM246" s="79">
        <f ca="1">IFERROR(IF(SUMIF($G$6:$BB$6,BM$6&amp;" Total",$G246:$BB246)-(SUMIF($G$6:$BB$6,BM$6&amp;" "&amp;'Input-Func_Class'!$D$22,$G246:$BB246)+IFERROR(SUMIF($G$6:$BB$6,BM$6&amp;" "&amp;'Input-Func_Class'!$E$22,$G246:$BB246),SUMIF($G$6:$BB$6,BM$6&amp;" "&amp;'Input-Func_Class'!$B$24,$G246:$BB246))+SUMIF($G$6:$BB$6,BM$6&amp;" "&amp;'Input-Func_Class'!$F$22,$G246:$BB246))&lt;Check_Limit,0,1),1)</f>
        <v>0</v>
      </c>
      <c r="BN246" s="79">
        <f ca="1">IFERROR(IF(SUMIF($G$6:$BB$6,BN$6&amp;" Total",$G246:$BB246)-(SUMIF($G$6:$BB$6,BN$6&amp;" "&amp;'Input-Func_Class'!$D$22,$G246:$BB246)+IFERROR(SUMIF($G$6:$BB$6,BN$6&amp;" "&amp;'Input-Func_Class'!$E$22,$G246:$BB246),SUMIF($G$6:$BB$6,BN$6&amp;" "&amp;'Input-Func_Class'!$B$24,$G246:$BB246))+SUMIF($G$6:$BB$6,BN$6&amp;" "&amp;'Input-Func_Class'!$F$22,$G246:$BB246))&lt;Check_Limit,0,1),1)</f>
        <v>0</v>
      </c>
      <c r="BO246" s="79">
        <f ca="1">IFERROR(IF(SUMIF($G$6:$BB$6,BO$6&amp;" Total",$G246:$BB246)-(SUMIF($G$6:$BB$6,BO$6&amp;" "&amp;'Input-Func_Class'!$D$22,$G246:$BB246)+IFERROR(SUMIF($G$6:$BB$6,BO$6&amp;" "&amp;'Input-Func_Class'!$E$22,$G246:$BB246),SUMIF($G$6:$BB$6,BO$6&amp;" "&amp;'Input-Func_Class'!$B$24,$G246:$BB246))+SUMIF($G$6:$BB$6,BO$6&amp;" "&amp;'Input-Func_Class'!$F$22,$G246:$BB246))&lt;Check_Limit,0,1),1)</f>
        <v>0</v>
      </c>
    </row>
    <row r="247" spans="1:67" outlineLevel="1">
      <c r="A247" s="113" t="str">
        <f>IF(ISBLANK('Input-Accounts'!A247),"",'Input-Accounts'!A247)</f>
        <v/>
      </c>
      <c r="B247" s="133" t="str">
        <f>IF(ISBLANK('Input-Accounts'!B247),"",'Input-Accounts'!B247)</f>
        <v/>
      </c>
      <c r="C247" s="113" t="str">
        <f>IF(ISBLANK('Input-Accounts'!C247),"",'Input-Accounts'!C247)</f>
        <v/>
      </c>
      <c r="D247" s="143"/>
      <c r="E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43"/>
      <c r="AU247" s="143"/>
      <c r="AV247" s="143"/>
      <c r="AW247" s="143"/>
      <c r="AX247" s="143"/>
      <c r="AY247" s="143"/>
      <c r="AZ247" s="143"/>
      <c r="BA247" s="143"/>
      <c r="BB247" s="143"/>
      <c r="BD247" s="79">
        <f>IFERROR(IF(SUMIF($G$6:$BB$6,BD$6&amp;" Total",$G247:$BB247)-(SUMIF($G$6:$BB$6,BD$6&amp;" "&amp;'Input-Func_Class'!$D$22,$G247:$BB247)+IFERROR(SUMIF($G$6:$BB$6,BD$6&amp;" "&amp;'Input-Func_Class'!$E$22,$G247:$BB247),SUMIF($G$6:$BB$6,BD$6&amp;" "&amp;'Input-Func_Class'!$B$24,$G247:$BB247))+SUMIF($G$6:$BB$6,BD$6&amp;" "&amp;'Input-Func_Class'!$F$22,$G247:$BB247))&lt;Check_Limit,0,1),1)</f>
        <v>0</v>
      </c>
      <c r="BE247" s="79">
        <f>IFERROR(IF(SUMIF($G$6:$BB$6,BE$6&amp;" Total",$G247:$BB247)-(SUMIF($G$6:$BB$6,BE$6&amp;" "&amp;'Input-Func_Class'!$D$22,$G247:$BB247)+IFERROR(SUMIF($G$6:$BB$6,BE$6&amp;" "&amp;'Input-Func_Class'!$E$22,$G247:$BB247),SUMIF($G$6:$BB$6,BE$6&amp;" "&amp;'Input-Func_Class'!$B$24,$G247:$BB247))+SUMIF($G$6:$BB$6,BE$6&amp;" "&amp;'Input-Func_Class'!$F$22,$G247:$BB247))&lt;Check_Limit,0,1),1)</f>
        <v>0</v>
      </c>
      <c r="BF247" s="79">
        <f>IFERROR(IF(SUMIF($G$6:$BB$6,BF$6&amp;" Total",$G247:$BB247)-(SUMIF($G$6:$BB$6,BF$6&amp;" "&amp;'Input-Func_Class'!$D$22,$G247:$BB247)+IFERROR(SUMIF($G$6:$BB$6,BF$6&amp;" "&amp;'Input-Func_Class'!$E$22,$G247:$BB247),SUMIF($G$6:$BB$6,BF$6&amp;" "&amp;'Input-Func_Class'!$B$24,$G247:$BB247))+SUMIF($G$6:$BB$6,BF$6&amp;" "&amp;'Input-Func_Class'!$F$22,$G247:$BB247))&lt;Check_Limit,0,1),1)</f>
        <v>0</v>
      </c>
      <c r="BG247" s="79">
        <f>IFERROR(IF(SUMIF($G$6:$BB$6,BG$6&amp;" Total",$G247:$BB247)-(SUMIF($G$6:$BB$6,BG$6&amp;" "&amp;'Input-Func_Class'!$D$22,$G247:$BB247)+IFERROR(SUMIF($G$6:$BB$6,BG$6&amp;" "&amp;'Input-Func_Class'!$E$22,$G247:$BB247),SUMIF($G$6:$BB$6,BG$6&amp;" "&amp;'Input-Func_Class'!$B$24,$G247:$BB247))+SUMIF($G$6:$BB$6,BG$6&amp;" "&amp;'Input-Func_Class'!$F$22,$G247:$BB247))&lt;Check_Limit,0,1),1)</f>
        <v>0</v>
      </c>
      <c r="BH247" s="79">
        <f>IFERROR(IF(SUMIF($G$6:$BB$6,BH$6&amp;" Total",$G247:$BB247)-(SUMIF($G$6:$BB$6,BH$6&amp;" "&amp;'Input-Func_Class'!$D$22,$G247:$BB247)+IFERROR(SUMIF($G$6:$BB$6,BH$6&amp;" "&amp;'Input-Func_Class'!$E$22,$G247:$BB247),SUMIF($G$6:$BB$6,BH$6&amp;" "&amp;'Input-Func_Class'!$B$24,$G247:$BB247))+SUMIF($G$6:$BB$6,BH$6&amp;" "&amp;'Input-Func_Class'!$F$22,$G247:$BB247))&lt;Check_Limit,0,1),1)</f>
        <v>0</v>
      </c>
      <c r="BI247" s="79">
        <f>IFERROR(IF(SUMIF($G$6:$BB$6,BI$6&amp;" Total",$G247:$BB247)-(SUMIF($G$6:$BB$6,BI$6&amp;" "&amp;'Input-Func_Class'!$D$22,$G247:$BB247)+IFERROR(SUMIF($G$6:$BB$6,BI$6&amp;" "&amp;'Input-Func_Class'!$E$22,$G247:$BB247),SUMIF($G$6:$BB$6,BI$6&amp;" "&amp;'Input-Func_Class'!$B$24,$G247:$BB247))+SUMIF($G$6:$BB$6,BI$6&amp;" "&amp;'Input-Func_Class'!$F$22,$G247:$BB247))&lt;Check_Limit,0,1),1)</f>
        <v>0</v>
      </c>
      <c r="BJ247" s="79">
        <f>IFERROR(IF(SUMIF($G$6:$BB$6,BJ$6&amp;" Total",$G247:$BB247)-(SUMIF($G$6:$BB$6,BJ$6&amp;" "&amp;'Input-Func_Class'!$D$22,$G247:$BB247)+IFERROR(SUMIF($G$6:$BB$6,BJ$6&amp;" "&amp;'Input-Func_Class'!$E$22,$G247:$BB247),SUMIF($G$6:$BB$6,BJ$6&amp;" "&amp;'Input-Func_Class'!$B$24,$G247:$BB247))+SUMIF($G$6:$BB$6,BJ$6&amp;" "&amp;'Input-Func_Class'!$F$22,$G247:$BB247))&lt;Check_Limit,0,1),1)</f>
        <v>0</v>
      </c>
      <c r="BK247" s="79">
        <f>IFERROR(IF(SUMIF($G$6:$BB$6,BK$6&amp;" Total",$G247:$BB247)-(SUMIF($G$6:$BB$6,BK$6&amp;" "&amp;'Input-Func_Class'!$D$22,$G247:$BB247)+IFERROR(SUMIF($G$6:$BB$6,BK$6&amp;" "&amp;'Input-Func_Class'!$E$22,$G247:$BB247),SUMIF($G$6:$BB$6,BK$6&amp;" "&amp;'Input-Func_Class'!$B$24,$G247:$BB247))+SUMIF($G$6:$BB$6,BK$6&amp;" "&amp;'Input-Func_Class'!$F$22,$G247:$BB247))&lt;Check_Limit,0,1),1)</f>
        <v>0</v>
      </c>
      <c r="BL247" s="79">
        <f>IFERROR(IF(SUMIF($G$6:$BB$6,BL$6&amp;" Total",$G247:$BB247)-(SUMIF($G$6:$BB$6,BL$6&amp;" "&amp;'Input-Func_Class'!$D$22,$G247:$BB247)+IFERROR(SUMIF($G$6:$BB$6,BL$6&amp;" "&amp;'Input-Func_Class'!$E$22,$G247:$BB247),SUMIF($G$6:$BB$6,BL$6&amp;" "&amp;'Input-Func_Class'!$B$24,$G247:$BB247))+SUMIF($G$6:$BB$6,BL$6&amp;" "&amp;'Input-Func_Class'!$F$22,$G247:$BB247))&lt;Check_Limit,0,1),1)</f>
        <v>0</v>
      </c>
      <c r="BM247" s="79">
        <f>IFERROR(IF(SUMIF($G$6:$BB$6,BM$6&amp;" Total",$G247:$BB247)-(SUMIF($G$6:$BB$6,BM$6&amp;" "&amp;'Input-Func_Class'!$D$22,$G247:$BB247)+IFERROR(SUMIF($G$6:$BB$6,BM$6&amp;" "&amp;'Input-Func_Class'!$E$22,$G247:$BB247),SUMIF($G$6:$BB$6,BM$6&amp;" "&amp;'Input-Func_Class'!$B$24,$G247:$BB247))+SUMIF($G$6:$BB$6,BM$6&amp;" "&amp;'Input-Func_Class'!$F$22,$G247:$BB247))&lt;Check_Limit,0,1),1)</f>
        <v>0</v>
      </c>
      <c r="BN247" s="79">
        <f>IFERROR(IF(SUMIF($G$6:$BB$6,BN$6&amp;" Total",$G247:$BB247)-(SUMIF($G$6:$BB$6,BN$6&amp;" "&amp;'Input-Func_Class'!$D$22,$G247:$BB247)+IFERROR(SUMIF($G$6:$BB$6,BN$6&amp;" "&amp;'Input-Func_Class'!$E$22,$G247:$BB247),SUMIF($G$6:$BB$6,BN$6&amp;" "&amp;'Input-Func_Class'!$B$24,$G247:$BB247))+SUMIF($G$6:$BB$6,BN$6&amp;" "&amp;'Input-Func_Class'!$F$22,$G247:$BB247))&lt;Check_Limit,0,1),1)</f>
        <v>0</v>
      </c>
      <c r="BO247" s="79">
        <f>IFERROR(IF(SUMIF($G$6:$BB$6,BO$6&amp;" Total",$G247:$BB247)-(SUMIF($G$6:$BB$6,BO$6&amp;" "&amp;'Input-Func_Class'!$D$22,$G247:$BB247)+IFERROR(SUMIF($G$6:$BB$6,BO$6&amp;" "&amp;'Input-Func_Class'!$E$22,$G247:$BB247),SUMIF($G$6:$BB$6,BO$6&amp;" "&amp;'Input-Func_Class'!$B$24,$G247:$BB247))+SUMIF($G$6:$BB$6,BO$6&amp;" "&amp;'Input-Func_Class'!$F$22,$G247:$BB247))&lt;Check_Limit,0,1),1)</f>
        <v>0</v>
      </c>
    </row>
    <row r="248" spans="1:67" outlineLevel="1">
      <c r="A248" s="113">
        <f>IF(ISBLANK('Input-Accounts'!A248),"",'Input-Accounts'!A248)</f>
        <v>212</v>
      </c>
      <c r="B248" s="81" t="str">
        <f>IF(ISBLANK('Input-Accounts'!B248),"",'Input-Accounts'!B248)</f>
        <v>Income Taxes</v>
      </c>
      <c r="C248" s="113" t="str">
        <f>IF(ISBLANK('Input-Accounts'!C248),"",'Input-Accounts'!C248)</f>
        <v/>
      </c>
      <c r="D248" s="143"/>
      <c r="E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  <c r="AT248" s="143"/>
      <c r="AU248" s="143"/>
      <c r="AV248" s="143"/>
      <c r="AW248" s="143"/>
      <c r="AX248" s="143"/>
      <c r="AY248" s="143"/>
      <c r="AZ248" s="143"/>
      <c r="BA248" s="143"/>
      <c r="BB248" s="143"/>
      <c r="BD248" s="79">
        <f>IFERROR(IF(SUMIF($G$6:$BB$6,BD$6&amp;" Total",$G248:$BB248)-(SUMIF($G$6:$BB$6,BD$6&amp;" "&amp;'Input-Func_Class'!$D$22,$G248:$BB248)+IFERROR(SUMIF($G$6:$BB$6,BD$6&amp;" "&amp;'Input-Func_Class'!$E$22,$G248:$BB248),SUMIF($G$6:$BB$6,BD$6&amp;" "&amp;'Input-Func_Class'!$B$24,$G248:$BB248))+SUMIF($G$6:$BB$6,BD$6&amp;" "&amp;'Input-Func_Class'!$F$22,$G248:$BB248))&lt;Check_Limit,0,1),1)</f>
        <v>0</v>
      </c>
      <c r="BE248" s="79">
        <f>IFERROR(IF(SUMIF($G$6:$BB$6,BE$6&amp;" Total",$G248:$BB248)-(SUMIF($G$6:$BB$6,BE$6&amp;" "&amp;'Input-Func_Class'!$D$22,$G248:$BB248)+IFERROR(SUMIF($G$6:$BB$6,BE$6&amp;" "&amp;'Input-Func_Class'!$E$22,$G248:$BB248),SUMIF($G$6:$BB$6,BE$6&amp;" "&amp;'Input-Func_Class'!$B$24,$G248:$BB248))+SUMIF($G$6:$BB$6,BE$6&amp;" "&amp;'Input-Func_Class'!$F$22,$G248:$BB248))&lt;Check_Limit,0,1),1)</f>
        <v>0</v>
      </c>
      <c r="BF248" s="79">
        <f>IFERROR(IF(SUMIF($G$6:$BB$6,BF$6&amp;" Total",$G248:$BB248)-(SUMIF($G$6:$BB$6,BF$6&amp;" "&amp;'Input-Func_Class'!$D$22,$G248:$BB248)+IFERROR(SUMIF($G$6:$BB$6,BF$6&amp;" "&amp;'Input-Func_Class'!$E$22,$G248:$BB248),SUMIF($G$6:$BB$6,BF$6&amp;" "&amp;'Input-Func_Class'!$B$24,$G248:$BB248))+SUMIF($G$6:$BB$6,BF$6&amp;" "&amp;'Input-Func_Class'!$F$22,$G248:$BB248))&lt;Check_Limit,0,1),1)</f>
        <v>0</v>
      </c>
      <c r="BG248" s="79">
        <f>IFERROR(IF(SUMIF($G$6:$BB$6,BG$6&amp;" Total",$G248:$BB248)-(SUMIF($G$6:$BB$6,BG$6&amp;" "&amp;'Input-Func_Class'!$D$22,$G248:$BB248)+IFERROR(SUMIF($G$6:$BB$6,BG$6&amp;" "&amp;'Input-Func_Class'!$E$22,$G248:$BB248),SUMIF($G$6:$BB$6,BG$6&amp;" "&amp;'Input-Func_Class'!$B$24,$G248:$BB248))+SUMIF($G$6:$BB$6,BG$6&amp;" "&amp;'Input-Func_Class'!$F$22,$G248:$BB248))&lt;Check_Limit,0,1),1)</f>
        <v>0</v>
      </c>
      <c r="BH248" s="79">
        <f>IFERROR(IF(SUMIF($G$6:$BB$6,BH$6&amp;" Total",$G248:$BB248)-(SUMIF($G$6:$BB$6,BH$6&amp;" "&amp;'Input-Func_Class'!$D$22,$G248:$BB248)+IFERROR(SUMIF($G$6:$BB$6,BH$6&amp;" "&amp;'Input-Func_Class'!$E$22,$G248:$BB248),SUMIF($G$6:$BB$6,BH$6&amp;" "&amp;'Input-Func_Class'!$B$24,$G248:$BB248))+SUMIF($G$6:$BB$6,BH$6&amp;" "&amp;'Input-Func_Class'!$F$22,$G248:$BB248))&lt;Check_Limit,0,1),1)</f>
        <v>0</v>
      </c>
      <c r="BI248" s="79">
        <f>IFERROR(IF(SUMIF($G$6:$BB$6,BI$6&amp;" Total",$G248:$BB248)-(SUMIF($G$6:$BB$6,BI$6&amp;" "&amp;'Input-Func_Class'!$D$22,$G248:$BB248)+IFERROR(SUMIF($G$6:$BB$6,BI$6&amp;" "&amp;'Input-Func_Class'!$E$22,$G248:$BB248),SUMIF($G$6:$BB$6,BI$6&amp;" "&amp;'Input-Func_Class'!$B$24,$G248:$BB248))+SUMIF($G$6:$BB$6,BI$6&amp;" "&amp;'Input-Func_Class'!$F$22,$G248:$BB248))&lt;Check_Limit,0,1),1)</f>
        <v>0</v>
      </c>
      <c r="BJ248" s="79">
        <f>IFERROR(IF(SUMIF($G$6:$BB$6,BJ$6&amp;" Total",$G248:$BB248)-(SUMIF($G$6:$BB$6,BJ$6&amp;" "&amp;'Input-Func_Class'!$D$22,$G248:$BB248)+IFERROR(SUMIF($G$6:$BB$6,BJ$6&amp;" "&amp;'Input-Func_Class'!$E$22,$G248:$BB248),SUMIF($G$6:$BB$6,BJ$6&amp;" "&amp;'Input-Func_Class'!$B$24,$G248:$BB248))+SUMIF($G$6:$BB$6,BJ$6&amp;" "&amp;'Input-Func_Class'!$F$22,$G248:$BB248))&lt;Check_Limit,0,1),1)</f>
        <v>0</v>
      </c>
      <c r="BK248" s="79">
        <f>IFERROR(IF(SUMIF($G$6:$BB$6,BK$6&amp;" Total",$G248:$BB248)-(SUMIF($G$6:$BB$6,BK$6&amp;" "&amp;'Input-Func_Class'!$D$22,$G248:$BB248)+IFERROR(SUMIF($G$6:$BB$6,BK$6&amp;" "&amp;'Input-Func_Class'!$E$22,$G248:$BB248),SUMIF($G$6:$BB$6,BK$6&amp;" "&amp;'Input-Func_Class'!$B$24,$G248:$BB248))+SUMIF($G$6:$BB$6,BK$6&amp;" "&amp;'Input-Func_Class'!$F$22,$G248:$BB248))&lt;Check_Limit,0,1),1)</f>
        <v>0</v>
      </c>
      <c r="BL248" s="79">
        <f>IFERROR(IF(SUMIF($G$6:$BB$6,BL$6&amp;" Total",$G248:$BB248)-(SUMIF($G$6:$BB$6,BL$6&amp;" "&amp;'Input-Func_Class'!$D$22,$G248:$BB248)+IFERROR(SUMIF($G$6:$BB$6,BL$6&amp;" "&amp;'Input-Func_Class'!$E$22,$G248:$BB248),SUMIF($G$6:$BB$6,BL$6&amp;" "&amp;'Input-Func_Class'!$B$24,$G248:$BB248))+SUMIF($G$6:$BB$6,BL$6&amp;" "&amp;'Input-Func_Class'!$F$22,$G248:$BB248))&lt;Check_Limit,0,1),1)</f>
        <v>0</v>
      </c>
      <c r="BM248" s="79">
        <f>IFERROR(IF(SUMIF($G$6:$BB$6,BM$6&amp;" Total",$G248:$BB248)-(SUMIF($G$6:$BB$6,BM$6&amp;" "&amp;'Input-Func_Class'!$D$22,$G248:$BB248)+IFERROR(SUMIF($G$6:$BB$6,BM$6&amp;" "&amp;'Input-Func_Class'!$E$22,$G248:$BB248),SUMIF($G$6:$BB$6,BM$6&amp;" "&amp;'Input-Func_Class'!$B$24,$G248:$BB248))+SUMIF($G$6:$BB$6,BM$6&amp;" "&amp;'Input-Func_Class'!$F$22,$G248:$BB248))&lt;Check_Limit,0,1),1)</f>
        <v>0</v>
      </c>
      <c r="BN248" s="79">
        <f>IFERROR(IF(SUMIF($G$6:$BB$6,BN$6&amp;" Total",$G248:$BB248)-(SUMIF($G$6:$BB$6,BN$6&amp;" "&amp;'Input-Func_Class'!$D$22,$G248:$BB248)+IFERROR(SUMIF($G$6:$BB$6,BN$6&amp;" "&amp;'Input-Func_Class'!$E$22,$G248:$BB248),SUMIF($G$6:$BB$6,BN$6&amp;" "&amp;'Input-Func_Class'!$B$24,$G248:$BB248))+SUMIF($G$6:$BB$6,BN$6&amp;" "&amp;'Input-Func_Class'!$F$22,$G248:$BB248))&lt;Check_Limit,0,1),1)</f>
        <v>0</v>
      </c>
      <c r="BO248" s="79">
        <f>IFERROR(IF(SUMIF($G$6:$BB$6,BO$6&amp;" Total",$G248:$BB248)-(SUMIF($G$6:$BB$6,BO$6&amp;" "&amp;'Input-Func_Class'!$D$22,$G248:$BB248)+IFERROR(SUMIF($G$6:$BB$6,BO$6&amp;" "&amp;'Input-Func_Class'!$E$22,$G248:$BB248),SUMIF($G$6:$BB$6,BO$6&amp;" "&amp;'Input-Func_Class'!$B$24,$G248:$BB248))+SUMIF($G$6:$BB$6,BO$6&amp;" "&amp;'Input-Func_Class'!$F$22,$G248:$BB248))&lt;Check_Limit,0,1),1)</f>
        <v>0</v>
      </c>
    </row>
    <row r="249" spans="1:67" outlineLevel="1">
      <c r="A249" s="113">
        <f>IF(ISBLANK('Input-Accounts'!A249),"",'Input-Accounts'!A249)</f>
        <v>213</v>
      </c>
      <c r="B249" s="17" t="str">
        <f>IF(ISBLANK('Input-Accounts'!B249),"",'Input-Accounts'!B249)</f>
        <v>Income Taxes - Federal</v>
      </c>
      <c r="C249" s="113">
        <f>IF(ISBLANK('Input-Accounts'!C249),"",'Input-Accounts'!C249)</f>
        <v>409.1</v>
      </c>
      <c r="D249" s="143">
        <f>Functionalization!$D249</f>
        <v>-5096067.8929358944</v>
      </c>
      <c r="E249" s="143">
        <f t="shared" ca="1" si="57"/>
        <v>0</v>
      </c>
      <c r="F249" s="89" t="str">
        <f>IF($D249=0,"-",IF('Input-Accounts'!$E249&lt;&gt;0,'Input-Accounts'!$E249,'Input-Accounts'!$G249))</f>
        <v>INT_RATEBASE</v>
      </c>
      <c r="G249" s="143">
        <f ca="1">IF(G$5&lt;&gt;"",HLOOKUP(G$5,Functionalization!$G$6:$R$305,ROW($A249)-5,FALSE),IFERROR(INDEX(G$269:G$305,MATCH($F249,$B$269:$B$305,0))/VLOOKUP($F249,$B$269:$BB$305,MATCH(LEFT(TRIM(G$6),FIND("~",SUBSTITUTE(G$6,"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249))*HLOOKUP(LEFT(TRIM(G$6),FIND("~",SUBSTITUTE(G$6," ","~",LEN(TRIM(G$6))-LEN(SUBSTITUTE(TRIM(G$6)," ",""))))-1)&amp;" Total",$B$6:$BB$305,ROW($A249)-5,FALSE))</f>
        <v>0</v>
      </c>
      <c r="H249" s="143">
        <f ca="1">IF(H$5&lt;&gt;"",HLOOKUP(H$5,Functionalization!$G$6:$R$305,ROW($A249)-5,FALSE),IFERROR(INDEX(H$269:H$305,MATCH($F249,$B$269:$B$305,0))/VLOOKUP($F249,$B$269:$BB$305,MATCH(LEFT(TRIM(H$6),FIND("~",SUBSTITUTE(H$6,"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249))*HLOOKUP(LEFT(TRIM(H$6),FIND("~",SUBSTITUTE(H$6," ","~",LEN(TRIM(H$6))-LEN(SUBSTITUTE(TRIM(H$6)," ",""))))-1)&amp;" Total",$B$6:$BB$305,ROW($A249)-5,FALSE))</f>
        <v>0</v>
      </c>
      <c r="I249" s="143">
        <f ca="1">IF(I$5&lt;&gt;"",HLOOKUP(I$5,Functionalization!$G$6:$R$305,ROW($A249)-5,FALSE),IFERROR(INDEX(I$269:I$305,MATCH($F249,$B$269:$B$305,0))/VLOOKUP($F249,$B$269:$BB$305,MATCH(LEFT(TRIM(I$6),FIND("~",SUBSTITUTE(I$6,"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249))*HLOOKUP(LEFT(TRIM(I$6),FIND("~",SUBSTITUTE(I$6," ","~",LEN(TRIM(I$6))-LEN(SUBSTITUTE(TRIM(I$6)," ",""))))-1)&amp;" Total",$B$6:$BB$305,ROW($A249)-5,FALSE))</f>
        <v>0</v>
      </c>
      <c r="J249" s="143">
        <f ca="1">IF(J$5&lt;&gt;"",HLOOKUP(J$5,Functionalization!$G$6:$R$305,ROW($A249)-5,FALSE),IFERROR(INDEX(J$269:J$305,MATCH($F249,$B$269:$B$305,0))/VLOOKUP($F249,$B$269:$BB$305,MATCH(LEFT(TRIM(J$6),FIND("~",SUBSTITUTE(J$6,"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249))*HLOOKUP(LEFT(TRIM(J$6),FIND("~",SUBSTITUTE(J$6," ","~",LEN(TRIM(J$6))-LEN(SUBSTITUTE(TRIM(J$6)," ",""))))-1)&amp;" Total",$B$6:$BB$305,ROW($A249)-5,FALSE))</f>
        <v>0</v>
      </c>
      <c r="K249" s="143">
        <f ca="1">IF(K$5&lt;&gt;"",HLOOKUP(K$5,Functionalization!$G$6:$R$305,ROW($A249)-5,FALSE),IFERROR(INDEX(K$269:K$305,MATCH($F249,$B$269:$B$305,0))/VLOOKUP($F249,$B$269:$BB$305,MATCH(LEFT(TRIM(K$6),FIND("~",SUBSTITUTE(K$6,"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249))*HLOOKUP(LEFT(TRIM(K$6),FIND("~",SUBSTITUTE(K$6," ","~",LEN(TRIM(K$6))-LEN(SUBSTITUTE(TRIM(K$6)," ",""))))-1)&amp;" Total",$B$6:$BB$305,ROW($A249)-5,FALSE))</f>
        <v>-55356.652626950672</v>
      </c>
      <c r="L249" s="143">
        <f ca="1">IF(L$5&lt;&gt;"",HLOOKUP(L$5,Functionalization!$G$6:$R$305,ROW($A249)-5,FALSE),IFERROR(INDEX(L$269:L$305,MATCH($F249,$B$269:$B$305,0))/VLOOKUP($F249,$B$269:$BB$305,MATCH(LEFT(TRIM(L$6),FIND("~",SUBSTITUTE(L$6,"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249))*HLOOKUP(LEFT(TRIM(L$6),FIND("~",SUBSTITUTE(L$6," ","~",LEN(TRIM(L$6))-LEN(SUBSTITUTE(TRIM(L$6)," ",""))))-1)&amp;" Total",$B$6:$BB$305,ROW($A249)-5,FALSE))</f>
        <v>-49806.122657390224</v>
      </c>
      <c r="M249" s="143">
        <f ca="1">IF(M$5&lt;&gt;"",HLOOKUP(M$5,Functionalization!$G$6:$R$305,ROW($A249)-5,FALSE),IFERROR(INDEX(M$269:M$305,MATCH($F249,$B$269:$B$305,0))/VLOOKUP($F249,$B$269:$BB$305,MATCH(LEFT(TRIM(M$6),FIND("~",SUBSTITUTE(M$6,"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249))*HLOOKUP(LEFT(TRIM(M$6),FIND("~",SUBSTITUTE(M$6," ","~",LEN(TRIM(M$6))-LEN(SUBSTITUTE(TRIM(M$6)," ",""))))-1)&amp;" Total",$B$6:$BB$305,ROW($A249)-5,FALSE))</f>
        <v>-5550.5299695604626</v>
      </c>
      <c r="N249" s="143">
        <f ca="1">IF(N$5&lt;&gt;"",HLOOKUP(N$5,Functionalization!$G$6:$R$305,ROW($A249)-5,FALSE),IFERROR(INDEX(N$269:N$305,MATCH($F249,$B$269:$B$305,0))/VLOOKUP($F249,$B$269:$BB$305,MATCH(LEFT(TRIM(N$6),FIND("~",SUBSTITUTE(N$6,"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249))*HLOOKUP(LEFT(TRIM(N$6),FIND("~",SUBSTITUTE(N$6," ","~",LEN(TRIM(N$6))-LEN(SUBSTITUTE(TRIM(N$6)," ",""))))-1)&amp;" Total",$B$6:$BB$305,ROW($A249)-5,FALSE))</f>
        <v>0</v>
      </c>
      <c r="O249" s="143">
        <f ca="1">IF(O$5&lt;&gt;"",HLOOKUP(O$5,Functionalization!$G$6:$R$305,ROW($A249)-5,FALSE),IFERROR(INDEX(O$269:O$305,MATCH($F249,$B$269:$B$305,0))/VLOOKUP($F249,$B$269:$BB$305,MATCH(LEFT(TRIM(O$6),FIND("~",SUBSTITUTE(O$6,"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249))*HLOOKUP(LEFT(TRIM(O$6),FIND("~",SUBSTITUTE(O$6," ","~",LEN(TRIM(O$6))-LEN(SUBSTITUTE(TRIM(O$6)," ",""))))-1)&amp;" Total",$B$6:$BB$305,ROW($A249)-5,FALSE))</f>
        <v>-5040711.2403089413</v>
      </c>
      <c r="P249" s="143">
        <f ca="1">IF(P$5&lt;&gt;"",HLOOKUP(P$5,Functionalization!$G$6:$R$305,ROW($A249)-5,FALSE),IFERROR(INDEX(P$269:P$305,MATCH($F249,$B$269:$B$305,0))/VLOOKUP($F249,$B$269:$BB$305,MATCH(LEFT(TRIM(P$6),FIND("~",SUBSTITUTE(P$6,"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249))*HLOOKUP(LEFT(TRIM(P$6),FIND("~",SUBSTITUTE(P$6," ","~",LEN(TRIM(P$6))-LEN(SUBSTITUTE(TRIM(P$6)," ",""))))-1)&amp;" Total",$B$6:$BB$305,ROW($A249)-5,FALSE))</f>
        <v>-3671916.0202958584</v>
      </c>
      <c r="Q249" s="143">
        <f ca="1">IF(Q$5&lt;&gt;"",HLOOKUP(Q$5,Functionalization!$G$6:$R$305,ROW($A249)-5,FALSE),IFERROR(INDEX(Q$269:Q$305,MATCH($F249,$B$269:$B$305,0))/VLOOKUP($F249,$B$269:$BB$305,MATCH(LEFT(TRIM(Q$6),FIND("~",SUBSTITUTE(Q$6,"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249))*HLOOKUP(LEFT(TRIM(Q$6),FIND("~",SUBSTITUTE(Q$6," ","~",LEN(TRIM(Q$6))-LEN(SUBSTITUTE(TRIM(Q$6)," ",""))))-1)&amp;" Total",$B$6:$BB$305,ROW($A249)-5,FALSE))</f>
        <v>0</v>
      </c>
      <c r="R249" s="143">
        <f ca="1">IF(R$5&lt;&gt;"",HLOOKUP(R$5,Functionalization!$G$6:$R$305,ROW($A249)-5,FALSE),IFERROR(INDEX(R$269:R$305,MATCH($F249,$B$269:$B$305,0))/VLOOKUP($F249,$B$269:$BB$305,MATCH(LEFT(TRIM(R$6),FIND("~",SUBSTITUTE(R$6,"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249))*HLOOKUP(LEFT(TRIM(R$6),FIND("~",SUBSTITUTE(R$6," ","~",LEN(TRIM(R$6))-LEN(SUBSTITUTE(TRIM(R$6)," ",""))))-1)&amp;" Total",$B$6:$BB$305,ROW($A249)-5,FALSE))</f>
        <v>-1368795.2200130839</v>
      </c>
      <c r="S249" s="143">
        <f ca="1">IF(S$5&lt;&gt;"",HLOOKUP(S$5,Functionalization!$G$6:$R$305,ROW($A249)-5,FALSE),IFERROR(INDEX(S$269:S$305,MATCH($F249,$B$269:$B$305,0))/VLOOKUP($F249,$B$269:$BB$305,MATCH(LEFT(TRIM(S$6),FIND("~",SUBSTITUTE(S$6,"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249))*HLOOKUP(LEFT(TRIM(S$6),FIND("~",SUBSTITUTE(S$6," ","~",LEN(TRIM(S$6))-LEN(SUBSTITUTE(TRIM(S$6)," ",""))))-1)&amp;" Total",$B$6:$BB$305,ROW($A249)-5,FALSE))</f>
        <v>0</v>
      </c>
      <c r="T249" s="143">
        <f ca="1">IF(T$5&lt;&gt;"",HLOOKUP(T$5,Functionalization!$G$6:$R$305,ROW($A249)-5,FALSE),IFERROR(INDEX(T$269:T$305,MATCH($F249,$B$269:$B$305,0))/VLOOKUP($F249,$B$269:$BB$305,MATCH(LEFT(TRIM(T$6),FIND("~",SUBSTITUTE(T$6,"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249))*HLOOKUP(LEFT(TRIM(T$6),FIND("~",SUBSTITUTE(T$6," ","~",LEN(TRIM(T$6))-LEN(SUBSTITUTE(TRIM(T$6)," ",""))))-1)&amp;" Total",$B$6:$BB$305,ROW($A249)-5,FALSE))</f>
        <v>0</v>
      </c>
      <c r="U249" s="143">
        <f ca="1">IF(U$5&lt;&gt;"",HLOOKUP(U$5,Functionalization!$G$6:$R$305,ROW($A249)-5,FALSE),IFERROR(INDEX(U$269:U$305,MATCH($F249,$B$269:$B$305,0))/VLOOKUP($F249,$B$269:$BB$305,MATCH(LEFT(TRIM(U$6),FIND("~",SUBSTITUTE(U$6,"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249))*HLOOKUP(LEFT(TRIM(U$6),FIND("~",SUBSTITUTE(U$6," ","~",LEN(TRIM(U$6))-LEN(SUBSTITUTE(TRIM(U$6)," ",""))))-1)&amp;" Total",$B$6:$BB$305,ROW($A249)-5,FALSE))</f>
        <v>0</v>
      </c>
      <c r="V249" s="143">
        <f ca="1">IF(V$5&lt;&gt;"",HLOOKUP(V$5,Functionalization!$G$6:$R$305,ROW($A249)-5,FALSE),IFERROR(INDEX(V$269:V$305,MATCH($F249,$B$269:$B$305,0))/VLOOKUP($F249,$B$269:$BB$305,MATCH(LEFT(TRIM(V$6),FIND("~",SUBSTITUTE(V$6,"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249))*HLOOKUP(LEFT(TRIM(V$6),FIND("~",SUBSTITUTE(V$6," ","~",LEN(TRIM(V$6))-LEN(SUBSTITUTE(TRIM(V$6)," ",""))))-1)&amp;" Total",$B$6:$BB$305,ROW($A249)-5,FALSE))</f>
        <v>0</v>
      </c>
      <c r="W249" s="143">
        <f ca="1">IF(W$5&lt;&gt;"",HLOOKUP(W$5,Functionalization!$G$6:$R$305,ROW($A249)-5,FALSE),IFERROR(INDEX(W$269:W$305,MATCH($F249,$B$269:$B$305,0))/VLOOKUP($F249,$B$269:$BB$305,MATCH(LEFT(TRIM(W$6),FIND("~",SUBSTITUTE(W$6,"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249))*HLOOKUP(LEFT(TRIM(W$6),FIND("~",SUBSTITUTE(W$6," ","~",LEN(TRIM(W$6))-LEN(SUBSTITUTE(TRIM(W$6)," ",""))))-1)&amp;" Total",$B$6:$BB$305,ROW($A249)-5,FALSE))</f>
        <v>0</v>
      </c>
      <c r="X249" s="143">
        <f ca="1">IF(X$5&lt;&gt;"",HLOOKUP(X$5,Functionalization!$G$6:$R$305,ROW($A249)-5,FALSE),IFERROR(INDEX(X$269:X$305,MATCH($F249,$B$269:$B$305,0))/VLOOKUP($F249,$B$269:$BB$305,MATCH(LEFT(TRIM(X$6),FIND("~",SUBSTITUTE(X$6,"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249))*HLOOKUP(LEFT(TRIM(X$6),FIND("~",SUBSTITUTE(X$6," ","~",LEN(TRIM(X$6))-LEN(SUBSTITUTE(TRIM(X$6)," ",""))))-1)&amp;" Total",$B$6:$BB$305,ROW($A249)-5,FALSE))</f>
        <v>0</v>
      </c>
      <c r="Y249" s="143">
        <f ca="1">IF(Y$5&lt;&gt;"",HLOOKUP(Y$5,Functionalization!$G$6:$R$305,ROW($A249)-5,FALSE),IFERROR(INDEX(Y$269:Y$305,MATCH($F249,$B$269:$B$305,0))/VLOOKUP($F249,$B$269:$BB$305,MATCH(LEFT(TRIM(Y$6),FIND("~",SUBSTITUTE(Y$6,"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249))*HLOOKUP(LEFT(TRIM(Y$6),FIND("~",SUBSTITUTE(Y$6," ","~",LEN(TRIM(Y$6))-LEN(SUBSTITUTE(TRIM(Y$6)," ",""))))-1)&amp;" Total",$B$6:$BB$305,ROW($A249)-5,FALSE))</f>
        <v>0</v>
      </c>
      <c r="Z249" s="143">
        <f ca="1">IF(Z$5&lt;&gt;"",HLOOKUP(Z$5,Functionalization!$G$6:$R$305,ROW($A249)-5,FALSE),IFERROR(INDEX(Z$269:Z$305,MATCH($F249,$B$269:$B$305,0))/VLOOKUP($F249,$B$269:$BB$305,MATCH(LEFT(TRIM(Z$6),FIND("~",SUBSTITUTE(Z$6,"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249))*HLOOKUP(LEFT(TRIM(Z$6),FIND("~",SUBSTITUTE(Z$6," ","~",LEN(TRIM(Z$6))-LEN(SUBSTITUTE(TRIM(Z$6)," ",""))))-1)&amp;" Total",$B$6:$BB$305,ROW($A249)-5,FALSE))</f>
        <v>0</v>
      </c>
      <c r="AA249" s="143">
        <f ca="1">IF(AA$5&lt;&gt;"",HLOOKUP(AA$5,Functionalization!$G$6:$R$305,ROW($A249)-5,FALSE),IFERROR(INDEX(AA$269:AA$305,MATCH($F249,$B$269:$B$305,0))/VLOOKUP($F249,$B$269:$BB$305,MATCH(LEFT(TRIM(AA$6),FIND("~",SUBSTITUTE(AA$6,"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249))*HLOOKUP(LEFT(TRIM(AA$6),FIND("~",SUBSTITUTE(AA$6," ","~",LEN(TRIM(AA$6))-LEN(SUBSTITUTE(TRIM(AA$6)," ",""))))-1)&amp;" Total",$B$6:$BB$305,ROW($A249)-5,FALSE))</f>
        <v>0</v>
      </c>
      <c r="AB249" s="143">
        <f ca="1">IF(AB$5&lt;&gt;"",HLOOKUP(AB$5,Functionalization!$G$6:$R$305,ROW($A249)-5,FALSE),IFERROR(INDEX(AB$269:AB$305,MATCH($F249,$B$269:$B$305,0))/VLOOKUP($F249,$B$269:$BB$305,MATCH(LEFT(TRIM(AB$6),FIND("~",SUBSTITUTE(AB$6,"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249))*HLOOKUP(LEFT(TRIM(AB$6),FIND("~",SUBSTITUTE(AB$6," ","~",LEN(TRIM(AB$6))-LEN(SUBSTITUTE(TRIM(AB$6)," ",""))))-1)&amp;" Total",$B$6:$BB$305,ROW($A249)-5,FALSE))</f>
        <v>0</v>
      </c>
      <c r="AC249" s="143">
        <f ca="1">IF(AC$5&lt;&gt;"",HLOOKUP(AC$5,Functionalization!$G$6:$R$305,ROW($A249)-5,FALSE),IFERROR(INDEX(AC$269:AC$305,MATCH($F249,$B$269:$B$305,0))/VLOOKUP($F249,$B$269:$BB$305,MATCH(LEFT(TRIM(AC$6),FIND("~",SUBSTITUTE(AC$6,"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249))*HLOOKUP(LEFT(TRIM(AC$6),FIND("~",SUBSTITUTE(AC$6," ","~",LEN(TRIM(AC$6))-LEN(SUBSTITUTE(TRIM(AC$6)," ",""))))-1)&amp;" Total",$B$6:$BB$305,ROW($A249)-5,FALSE))</f>
        <v>0</v>
      </c>
      <c r="AD249" s="143">
        <f ca="1">IF(AD$5&lt;&gt;"",HLOOKUP(AD$5,Functionalization!$G$6:$R$305,ROW($A249)-5,FALSE),IFERROR(INDEX(AD$269:AD$305,MATCH($F249,$B$269:$B$305,0))/VLOOKUP($F249,$B$269:$BB$305,MATCH(LEFT(TRIM(AD$6),FIND("~",SUBSTITUTE(AD$6,"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249))*HLOOKUP(LEFT(TRIM(AD$6),FIND("~",SUBSTITUTE(AD$6," ","~",LEN(TRIM(AD$6))-LEN(SUBSTITUTE(TRIM(AD$6)," ",""))))-1)&amp;" Total",$B$6:$BB$305,ROW($A249)-5,FALSE))</f>
        <v>0</v>
      </c>
      <c r="AE249" s="143">
        <f ca="1">IF(AE$5&lt;&gt;"",HLOOKUP(AE$5,Functionalization!$G$6:$R$305,ROW($A249)-5,FALSE),IFERROR(INDEX(AE$269:AE$305,MATCH($F249,$B$269:$B$305,0))/VLOOKUP($F249,$B$269:$BB$305,MATCH(LEFT(TRIM(AE$6),FIND("~",SUBSTITUTE(AE$6,"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249))*HLOOKUP(LEFT(TRIM(AE$6),FIND("~",SUBSTITUTE(AE$6," ","~",LEN(TRIM(AE$6))-LEN(SUBSTITUTE(TRIM(AE$6)," ",""))))-1)&amp;" Total",$B$6:$BB$305,ROW($A249)-5,FALSE))</f>
        <v>0</v>
      </c>
      <c r="AF249" s="143">
        <f ca="1">IF(AF$5&lt;&gt;"",HLOOKUP(AF$5,Functionalization!$G$6:$R$305,ROW($A249)-5,FALSE),IFERROR(INDEX(AF$269:AF$305,MATCH($F249,$B$269:$B$305,0))/VLOOKUP($F249,$B$269:$BB$305,MATCH(LEFT(TRIM(AF$6),FIND("~",SUBSTITUTE(AF$6,"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249))*HLOOKUP(LEFT(TRIM(AF$6),FIND("~",SUBSTITUTE(AF$6," ","~",LEN(TRIM(AF$6))-LEN(SUBSTITUTE(TRIM(AF$6)," ",""))))-1)&amp;" Total",$B$6:$BB$305,ROW($A249)-5,FALSE))</f>
        <v>0</v>
      </c>
      <c r="AG249" s="143">
        <f ca="1">IF(AG$5&lt;&gt;"",HLOOKUP(AG$5,Functionalization!$G$6:$R$305,ROW($A249)-5,FALSE),IFERROR(INDEX(AG$269:AG$305,MATCH($F249,$B$269:$B$305,0))/VLOOKUP($F249,$B$269:$BB$305,MATCH(LEFT(TRIM(AG$6),FIND("~",SUBSTITUTE(AG$6,"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249))*HLOOKUP(LEFT(TRIM(AG$6),FIND("~",SUBSTITUTE(AG$6," ","~",LEN(TRIM(AG$6))-LEN(SUBSTITUTE(TRIM(AG$6)," ",""))))-1)&amp;" Total",$B$6:$BB$305,ROW($A249)-5,FALSE))</f>
        <v>0</v>
      </c>
      <c r="AH249" s="143">
        <f ca="1">IF(AH$5&lt;&gt;"",HLOOKUP(AH$5,Functionalization!$G$6:$R$305,ROW($A249)-5,FALSE),IFERROR(INDEX(AH$269:AH$305,MATCH($F249,$B$269:$B$305,0))/VLOOKUP($F249,$B$269:$BB$305,MATCH(LEFT(TRIM(AH$6),FIND("~",SUBSTITUTE(AH$6,"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249))*HLOOKUP(LEFT(TRIM(AH$6),FIND("~",SUBSTITUTE(AH$6," ","~",LEN(TRIM(AH$6))-LEN(SUBSTITUTE(TRIM(AH$6)," ",""))))-1)&amp;" Total",$B$6:$BB$305,ROW($A249)-5,FALSE))</f>
        <v>0</v>
      </c>
      <c r="AI249" s="143">
        <f ca="1">IF(AI$5&lt;&gt;"",HLOOKUP(AI$5,Functionalization!$G$6:$R$305,ROW($A249)-5,FALSE),IFERROR(INDEX(AI$269:AI$305,MATCH($F249,$B$269:$B$305,0))/VLOOKUP($F249,$B$269:$BB$305,MATCH(LEFT(TRIM(AI$6),FIND("~",SUBSTITUTE(AI$6,"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249))*HLOOKUP(LEFT(TRIM(AI$6),FIND("~",SUBSTITUTE(AI$6," ","~",LEN(TRIM(AI$6))-LEN(SUBSTITUTE(TRIM(AI$6)," ",""))))-1)&amp;" Total",$B$6:$BB$305,ROW($A249)-5,FALSE))</f>
        <v>0</v>
      </c>
      <c r="AJ249" s="143">
        <f ca="1">IF(AJ$5&lt;&gt;"",HLOOKUP(AJ$5,Functionalization!$G$6:$R$305,ROW($A249)-5,FALSE),IFERROR(INDEX(AJ$269:AJ$305,MATCH($F249,$B$269:$B$305,0))/VLOOKUP($F249,$B$269:$BB$305,MATCH(LEFT(TRIM(AJ$6),FIND("~",SUBSTITUTE(AJ$6,"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249))*HLOOKUP(LEFT(TRIM(AJ$6),FIND("~",SUBSTITUTE(AJ$6," ","~",LEN(TRIM(AJ$6))-LEN(SUBSTITUTE(TRIM(AJ$6)," ",""))))-1)&amp;" Total",$B$6:$BB$305,ROW($A249)-5,FALSE))</f>
        <v>0</v>
      </c>
      <c r="AK249" s="143">
        <f ca="1">IF(AK$5&lt;&gt;"",HLOOKUP(AK$5,Functionalization!$G$6:$R$305,ROW($A249)-5,FALSE),IFERROR(INDEX(AK$269:AK$305,MATCH($F249,$B$269:$B$305,0))/VLOOKUP($F249,$B$269:$BB$305,MATCH(LEFT(TRIM(AK$6),FIND("~",SUBSTITUTE(AK$6,"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249))*HLOOKUP(LEFT(TRIM(AK$6),FIND("~",SUBSTITUTE(AK$6," ","~",LEN(TRIM(AK$6))-LEN(SUBSTITUTE(TRIM(AK$6)," ",""))))-1)&amp;" Total",$B$6:$BB$305,ROW($A249)-5,FALSE))</f>
        <v>0</v>
      </c>
      <c r="AL249" s="143">
        <f ca="1">IF(AL$5&lt;&gt;"",HLOOKUP(AL$5,Functionalization!$G$6:$R$305,ROW($A249)-5,FALSE),IFERROR(INDEX(AL$269:AL$305,MATCH($F249,$B$269:$B$305,0))/VLOOKUP($F249,$B$269:$BB$305,MATCH(LEFT(TRIM(AL$6),FIND("~",SUBSTITUTE(AL$6,"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249))*HLOOKUP(LEFT(TRIM(AL$6),FIND("~",SUBSTITUTE(AL$6," ","~",LEN(TRIM(AL$6))-LEN(SUBSTITUTE(TRIM(AL$6)," ",""))))-1)&amp;" Total",$B$6:$BB$305,ROW($A249)-5,FALSE))</f>
        <v>0</v>
      </c>
      <c r="AM249" s="143">
        <f ca="1">IF(AM$5&lt;&gt;"",HLOOKUP(AM$5,Functionalization!$G$6:$R$305,ROW($A249)-5,FALSE),IFERROR(INDEX(AM$269:AM$305,MATCH($F249,$B$269:$B$305,0))/VLOOKUP($F249,$B$269:$BB$305,MATCH(LEFT(TRIM(AM$6),FIND("~",SUBSTITUTE(AM$6,"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249))*HLOOKUP(LEFT(TRIM(AM$6),FIND("~",SUBSTITUTE(AM$6," ","~",LEN(TRIM(AM$6))-LEN(SUBSTITUTE(TRIM(AM$6)," ",""))))-1)&amp;" Total",$B$6:$BB$305,ROW($A249)-5,FALSE))</f>
        <v>0</v>
      </c>
      <c r="AN249" s="143">
        <f ca="1">IF(AN$5&lt;&gt;"",HLOOKUP(AN$5,Functionalization!$G$6:$R$305,ROW($A249)-5,FALSE),IFERROR(INDEX(AN$269:AN$305,MATCH($F249,$B$269:$B$305,0))/VLOOKUP($F249,$B$269:$BB$305,MATCH(LEFT(TRIM(AN$6),FIND("~",SUBSTITUTE(AN$6,"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249))*HLOOKUP(LEFT(TRIM(AN$6),FIND("~",SUBSTITUTE(AN$6," ","~",LEN(TRIM(AN$6))-LEN(SUBSTITUTE(TRIM(AN$6)," ",""))))-1)&amp;" Total",$B$6:$BB$305,ROW($A249)-5,FALSE))</f>
        <v>0</v>
      </c>
      <c r="AO249" s="143">
        <f ca="1">IF(AO$5&lt;&gt;"",HLOOKUP(AO$5,Functionalization!$G$6:$R$305,ROW($A249)-5,FALSE),IFERROR(INDEX(AO$269:AO$305,MATCH($F249,$B$269:$B$305,0))/VLOOKUP($F249,$B$269:$BB$305,MATCH(LEFT(TRIM(AO$6),FIND("~",SUBSTITUTE(AO$6,"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249))*HLOOKUP(LEFT(TRIM(AO$6),FIND("~",SUBSTITUTE(AO$6," ","~",LEN(TRIM(AO$6))-LEN(SUBSTITUTE(TRIM(AO$6)," ",""))))-1)&amp;" Total",$B$6:$BB$305,ROW($A249)-5,FALSE))</f>
        <v>0</v>
      </c>
      <c r="AP249" s="143">
        <f ca="1">IF(AP$5&lt;&gt;"",HLOOKUP(AP$5,Functionalization!$G$6:$R$305,ROW($A249)-5,FALSE),IFERROR(INDEX(AP$269:AP$305,MATCH($F249,$B$269:$B$305,0))/VLOOKUP($F249,$B$269:$BB$305,MATCH(LEFT(TRIM(AP$6),FIND("~",SUBSTITUTE(AP$6,"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249))*HLOOKUP(LEFT(TRIM(AP$6),FIND("~",SUBSTITUTE(AP$6," ","~",LEN(TRIM(AP$6))-LEN(SUBSTITUTE(TRIM(AP$6)," ",""))))-1)&amp;" Total",$B$6:$BB$305,ROW($A249)-5,FALSE))</f>
        <v>0</v>
      </c>
      <c r="AQ249" s="143">
        <f ca="1">IF(AQ$5&lt;&gt;"",HLOOKUP(AQ$5,Functionalization!$G$6:$R$305,ROW($A249)-5,FALSE),IFERROR(INDEX(AQ$269:AQ$305,MATCH($F249,$B$269:$B$305,0))/VLOOKUP($F249,$B$269:$BB$305,MATCH(LEFT(TRIM(AQ$6),FIND("~",SUBSTITUTE(AQ$6,"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249))*HLOOKUP(LEFT(TRIM(AQ$6),FIND("~",SUBSTITUTE(AQ$6," ","~",LEN(TRIM(AQ$6))-LEN(SUBSTITUTE(TRIM(AQ$6)," ",""))))-1)&amp;" Total",$B$6:$BB$305,ROW($A249)-5,FALSE))</f>
        <v>0</v>
      </c>
      <c r="AR249" s="143">
        <f ca="1">IF(AR$5&lt;&gt;"",HLOOKUP(AR$5,Functionalization!$G$6:$R$305,ROW($A249)-5,FALSE),IFERROR(INDEX(AR$269:AR$305,MATCH($F249,$B$269:$B$305,0))/VLOOKUP($F249,$B$269:$BB$305,MATCH(LEFT(TRIM(AR$6),FIND("~",SUBSTITUTE(AR$6,"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249))*HLOOKUP(LEFT(TRIM(AR$6),FIND("~",SUBSTITUTE(AR$6," ","~",LEN(TRIM(AR$6))-LEN(SUBSTITUTE(TRIM(AR$6)," ",""))))-1)&amp;" Total",$B$6:$BB$305,ROW($A249)-5,FALSE))</f>
        <v>0</v>
      </c>
      <c r="AS249" s="143">
        <f ca="1">IF(AS$5&lt;&gt;"",HLOOKUP(AS$5,Functionalization!$G$6:$R$305,ROW($A249)-5,FALSE),IFERROR(INDEX(AS$269:AS$305,MATCH($F249,$B$269:$B$305,0))/VLOOKUP($F249,$B$269:$BB$305,MATCH(LEFT(TRIM(AS$6),FIND("~",SUBSTITUTE(AS$6,"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249))*HLOOKUP(LEFT(TRIM(AS$6),FIND("~",SUBSTITUTE(AS$6," ","~",LEN(TRIM(AS$6))-LEN(SUBSTITUTE(TRIM(AS$6)," ",""))))-1)&amp;" Total",$B$6:$BB$305,ROW($A249)-5,FALSE))</f>
        <v>0</v>
      </c>
      <c r="AT249" s="143">
        <f ca="1">IF(AT$5&lt;&gt;"",HLOOKUP(AT$5,Functionalization!$G$6:$R$305,ROW($A249)-5,FALSE),IFERROR(INDEX(AT$269:AT$305,MATCH($F249,$B$269:$B$305,0))/VLOOKUP($F249,$B$269:$BB$305,MATCH(LEFT(TRIM(AT$6),FIND("~",SUBSTITUTE(AT$6,"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249))*HLOOKUP(LEFT(TRIM(AT$6),FIND("~",SUBSTITUTE(AT$6," ","~",LEN(TRIM(AT$6))-LEN(SUBSTITUTE(TRIM(AT$6)," ",""))))-1)&amp;" Total",$B$6:$BB$305,ROW($A249)-5,FALSE))</f>
        <v>0</v>
      </c>
      <c r="AU249" s="143">
        <f ca="1">IF(AU$5&lt;&gt;"",HLOOKUP(AU$5,Functionalization!$G$6:$R$305,ROW($A249)-5,FALSE),IFERROR(INDEX(AU$269:AU$305,MATCH($F249,$B$269:$B$305,0))/VLOOKUP($F249,$B$269:$BB$305,MATCH(LEFT(TRIM(AU$6),FIND("~",SUBSTITUTE(AU$6,"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249))*HLOOKUP(LEFT(TRIM(AU$6),FIND("~",SUBSTITUTE(AU$6," ","~",LEN(TRIM(AU$6))-LEN(SUBSTITUTE(TRIM(AU$6)," ",""))))-1)&amp;" Total",$B$6:$BB$305,ROW($A249)-5,FALSE))</f>
        <v>0</v>
      </c>
      <c r="AV249" s="143">
        <f ca="1">IF(AV$5&lt;&gt;"",HLOOKUP(AV$5,Functionalization!$G$6:$R$305,ROW($A249)-5,FALSE),IFERROR(INDEX(AV$269:AV$305,MATCH($F249,$B$269:$B$305,0))/VLOOKUP($F249,$B$269:$BB$305,MATCH(LEFT(TRIM(AV$6),FIND("~",SUBSTITUTE(AV$6,"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249))*HLOOKUP(LEFT(TRIM(AV$6),FIND("~",SUBSTITUTE(AV$6," ","~",LEN(TRIM(AV$6))-LEN(SUBSTITUTE(TRIM(AV$6)," ",""))))-1)&amp;" Total",$B$6:$BB$305,ROW($A249)-5,FALSE))</f>
        <v>0</v>
      </c>
      <c r="AW249" s="143">
        <f ca="1">IF(AW$5&lt;&gt;"",HLOOKUP(AW$5,Functionalization!$G$6:$R$305,ROW($A249)-5,FALSE),IFERROR(INDEX(AW$269:AW$305,MATCH($F249,$B$269:$B$305,0))/VLOOKUP($F249,$B$269:$BB$305,MATCH(LEFT(TRIM(AW$6),FIND("~",SUBSTITUTE(AW$6,"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249))*HLOOKUP(LEFT(TRIM(AW$6),FIND("~",SUBSTITUTE(AW$6," ","~",LEN(TRIM(AW$6))-LEN(SUBSTITUTE(TRIM(AW$6)," ",""))))-1)&amp;" Total",$B$6:$BB$305,ROW($A249)-5,FALSE))</f>
        <v>0</v>
      </c>
      <c r="AX249" s="143">
        <f ca="1">IF(AX$5&lt;&gt;"",HLOOKUP(AX$5,Functionalization!$G$6:$R$305,ROW($A249)-5,FALSE),IFERROR(INDEX(AX$269:AX$305,MATCH($F249,$B$269:$B$305,0))/VLOOKUP($F249,$B$269:$BB$305,MATCH(LEFT(TRIM(AX$6),FIND("~",SUBSTITUTE(AX$6,"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249))*HLOOKUP(LEFT(TRIM(AX$6),FIND("~",SUBSTITUTE(AX$6," ","~",LEN(TRIM(AX$6))-LEN(SUBSTITUTE(TRIM(AX$6)," ",""))))-1)&amp;" Total",$B$6:$BB$305,ROW($A249)-5,FALSE))</f>
        <v>0</v>
      </c>
      <c r="AY249" s="143">
        <f ca="1">IF(AY$5&lt;&gt;"",HLOOKUP(AY$5,Functionalization!$G$6:$R$305,ROW($A249)-5,FALSE),IFERROR(INDEX(AY$269:AY$305,MATCH($F249,$B$269:$B$305,0))/VLOOKUP($F249,$B$269:$BB$305,MATCH(LEFT(TRIM(AY$6),FIND("~",SUBSTITUTE(AY$6,"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249))*HLOOKUP(LEFT(TRIM(AY$6),FIND("~",SUBSTITUTE(AY$6," ","~",LEN(TRIM(AY$6))-LEN(SUBSTITUTE(TRIM(AY$6)," ",""))))-1)&amp;" Total",$B$6:$BB$305,ROW($A249)-5,FALSE))</f>
        <v>0</v>
      </c>
      <c r="AZ249" s="143">
        <f ca="1">IF(AZ$5&lt;&gt;"",HLOOKUP(AZ$5,Functionalization!$G$6:$R$305,ROW($A249)-5,FALSE),IFERROR(INDEX(AZ$269:AZ$305,MATCH($F249,$B$269:$B$305,0))/VLOOKUP($F249,$B$269:$BB$305,MATCH(LEFT(TRIM(AZ$6),FIND("~",SUBSTITUTE(AZ$6,"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249))*HLOOKUP(LEFT(TRIM(AZ$6),FIND("~",SUBSTITUTE(AZ$6," ","~",LEN(TRIM(AZ$6))-LEN(SUBSTITUTE(TRIM(AZ$6)," ",""))))-1)&amp;" Total",$B$6:$BB$305,ROW($A249)-5,FALSE))</f>
        <v>0</v>
      </c>
      <c r="BA249" s="143">
        <f ca="1">IF(BA$5&lt;&gt;"",HLOOKUP(BA$5,Functionalization!$G$6:$R$305,ROW($A249)-5,FALSE),IFERROR(INDEX(BA$269:BA$305,MATCH($F249,$B$269:$B$305,0))/VLOOKUP($F249,$B$269:$BB$305,MATCH(LEFT(TRIM(BA$6),FIND("~",SUBSTITUTE(BA$6,"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249))*HLOOKUP(LEFT(TRIM(BA$6),FIND("~",SUBSTITUTE(BA$6," ","~",LEN(TRIM(BA$6))-LEN(SUBSTITUTE(TRIM(BA$6)," ",""))))-1)&amp;" Total",$B$6:$BB$305,ROW($A249)-5,FALSE))</f>
        <v>0</v>
      </c>
      <c r="BB249" s="143">
        <f ca="1">IF(BB$5&lt;&gt;"",HLOOKUP(BB$5,Functionalization!$G$6:$R$305,ROW($A249)-5,FALSE),IFERROR(INDEX(BB$269:BB$305,MATCH($F249,$B$269:$B$305,0))/VLOOKUP($F249,$B$269:$BB$305,MATCH(LEFT(TRIM(BB$6),FIND("~",SUBSTITUTE(BB$6,"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249))*HLOOKUP(LEFT(TRIM(BB$6),FIND("~",SUBSTITUTE(BB$6," ","~",LEN(TRIM(BB$6))-LEN(SUBSTITUTE(TRIM(BB$6)," ",""))))-1)&amp;" Total",$B$6:$BB$305,ROW($A249)-5,FALSE))</f>
        <v>0</v>
      </c>
      <c r="BD249" s="79">
        <f ca="1">IFERROR(IF(SUMIF($G$6:$BB$6,BD$6&amp;" Total",$G249:$BB249)-(SUMIF($G$6:$BB$6,BD$6&amp;" "&amp;'Input-Func_Class'!$D$22,$G249:$BB249)+IFERROR(SUMIF($G$6:$BB$6,BD$6&amp;" "&amp;'Input-Func_Class'!$E$22,$G249:$BB249),SUMIF($G$6:$BB$6,BD$6&amp;" "&amp;'Input-Func_Class'!$B$24,$G249:$BB249))+SUMIF($G$6:$BB$6,BD$6&amp;" "&amp;'Input-Func_Class'!$F$22,$G249:$BB249))&lt;Check_Limit,0,1),1)</f>
        <v>0</v>
      </c>
      <c r="BE249" s="79">
        <f ca="1">IFERROR(IF(SUMIF($G$6:$BB$6,BE$6&amp;" Total",$G249:$BB249)-(SUMIF($G$6:$BB$6,BE$6&amp;" "&amp;'Input-Func_Class'!$D$22,$G249:$BB249)+IFERROR(SUMIF($G$6:$BB$6,BE$6&amp;" "&amp;'Input-Func_Class'!$E$22,$G249:$BB249),SUMIF($G$6:$BB$6,BE$6&amp;" "&amp;'Input-Func_Class'!$B$24,$G249:$BB249))+SUMIF($G$6:$BB$6,BE$6&amp;" "&amp;'Input-Func_Class'!$F$22,$G249:$BB249))&lt;Check_Limit,0,1),1)</f>
        <v>0</v>
      </c>
      <c r="BF249" s="79">
        <f ca="1">IFERROR(IF(SUMIF($G$6:$BB$6,BF$6&amp;" Total",$G249:$BB249)-(SUMIF($G$6:$BB$6,BF$6&amp;" "&amp;'Input-Func_Class'!$D$22,$G249:$BB249)+IFERROR(SUMIF($G$6:$BB$6,BF$6&amp;" "&amp;'Input-Func_Class'!$E$22,$G249:$BB249),SUMIF($G$6:$BB$6,BF$6&amp;" "&amp;'Input-Func_Class'!$B$24,$G249:$BB249))+SUMIF($G$6:$BB$6,BF$6&amp;" "&amp;'Input-Func_Class'!$F$22,$G249:$BB249))&lt;Check_Limit,0,1),1)</f>
        <v>0</v>
      </c>
      <c r="BG249" s="79">
        <f ca="1">IFERROR(IF(SUMIF($G$6:$BB$6,BG$6&amp;" Total",$G249:$BB249)-(SUMIF($G$6:$BB$6,BG$6&amp;" "&amp;'Input-Func_Class'!$D$22,$G249:$BB249)+IFERROR(SUMIF($G$6:$BB$6,BG$6&amp;" "&amp;'Input-Func_Class'!$E$22,$G249:$BB249),SUMIF($G$6:$BB$6,BG$6&amp;" "&amp;'Input-Func_Class'!$B$24,$G249:$BB249))+SUMIF($G$6:$BB$6,BG$6&amp;" "&amp;'Input-Func_Class'!$F$22,$G249:$BB249))&lt;Check_Limit,0,1),1)</f>
        <v>0</v>
      </c>
      <c r="BH249" s="79">
        <f ca="1">IFERROR(IF(SUMIF($G$6:$BB$6,BH$6&amp;" Total",$G249:$BB249)-(SUMIF($G$6:$BB$6,BH$6&amp;" "&amp;'Input-Func_Class'!$D$22,$G249:$BB249)+IFERROR(SUMIF($G$6:$BB$6,BH$6&amp;" "&amp;'Input-Func_Class'!$E$22,$G249:$BB249),SUMIF($G$6:$BB$6,BH$6&amp;" "&amp;'Input-Func_Class'!$B$24,$G249:$BB249))+SUMIF($G$6:$BB$6,BH$6&amp;" "&amp;'Input-Func_Class'!$F$22,$G249:$BB249))&lt;Check_Limit,0,1),1)</f>
        <v>0</v>
      </c>
      <c r="BI249" s="79">
        <f ca="1">IFERROR(IF(SUMIF($G$6:$BB$6,BI$6&amp;" Total",$G249:$BB249)-(SUMIF($G$6:$BB$6,BI$6&amp;" "&amp;'Input-Func_Class'!$D$22,$G249:$BB249)+IFERROR(SUMIF($G$6:$BB$6,BI$6&amp;" "&amp;'Input-Func_Class'!$E$22,$G249:$BB249),SUMIF($G$6:$BB$6,BI$6&amp;" "&amp;'Input-Func_Class'!$B$24,$G249:$BB249))+SUMIF($G$6:$BB$6,BI$6&amp;" "&amp;'Input-Func_Class'!$F$22,$G249:$BB249))&lt;Check_Limit,0,1),1)</f>
        <v>0</v>
      </c>
      <c r="BJ249" s="79">
        <f ca="1">IFERROR(IF(SUMIF($G$6:$BB$6,BJ$6&amp;" Total",$G249:$BB249)-(SUMIF($G$6:$BB$6,BJ$6&amp;" "&amp;'Input-Func_Class'!$D$22,$G249:$BB249)+IFERROR(SUMIF($G$6:$BB$6,BJ$6&amp;" "&amp;'Input-Func_Class'!$E$22,$G249:$BB249),SUMIF($G$6:$BB$6,BJ$6&amp;" "&amp;'Input-Func_Class'!$B$24,$G249:$BB249))+SUMIF($G$6:$BB$6,BJ$6&amp;" "&amp;'Input-Func_Class'!$F$22,$G249:$BB249))&lt;Check_Limit,0,1),1)</f>
        <v>0</v>
      </c>
      <c r="BK249" s="79">
        <f ca="1">IFERROR(IF(SUMIF($G$6:$BB$6,BK$6&amp;" Total",$G249:$BB249)-(SUMIF($G$6:$BB$6,BK$6&amp;" "&amp;'Input-Func_Class'!$D$22,$G249:$BB249)+IFERROR(SUMIF($G$6:$BB$6,BK$6&amp;" "&amp;'Input-Func_Class'!$E$22,$G249:$BB249),SUMIF($G$6:$BB$6,BK$6&amp;" "&amp;'Input-Func_Class'!$B$24,$G249:$BB249))+SUMIF($G$6:$BB$6,BK$6&amp;" "&amp;'Input-Func_Class'!$F$22,$G249:$BB249))&lt;Check_Limit,0,1),1)</f>
        <v>0</v>
      </c>
      <c r="BL249" s="79">
        <f ca="1">IFERROR(IF(SUMIF($G$6:$BB$6,BL$6&amp;" Total",$G249:$BB249)-(SUMIF($G$6:$BB$6,BL$6&amp;" "&amp;'Input-Func_Class'!$D$22,$G249:$BB249)+IFERROR(SUMIF($G$6:$BB$6,BL$6&amp;" "&amp;'Input-Func_Class'!$E$22,$G249:$BB249),SUMIF($G$6:$BB$6,BL$6&amp;" "&amp;'Input-Func_Class'!$B$24,$G249:$BB249))+SUMIF($G$6:$BB$6,BL$6&amp;" "&amp;'Input-Func_Class'!$F$22,$G249:$BB249))&lt;Check_Limit,0,1),1)</f>
        <v>0</v>
      </c>
      <c r="BM249" s="79">
        <f ca="1">IFERROR(IF(SUMIF($G$6:$BB$6,BM$6&amp;" Total",$G249:$BB249)-(SUMIF($G$6:$BB$6,BM$6&amp;" "&amp;'Input-Func_Class'!$D$22,$G249:$BB249)+IFERROR(SUMIF($G$6:$BB$6,BM$6&amp;" "&amp;'Input-Func_Class'!$E$22,$G249:$BB249),SUMIF($G$6:$BB$6,BM$6&amp;" "&amp;'Input-Func_Class'!$B$24,$G249:$BB249))+SUMIF($G$6:$BB$6,BM$6&amp;" "&amp;'Input-Func_Class'!$F$22,$G249:$BB249))&lt;Check_Limit,0,1),1)</f>
        <v>0</v>
      </c>
      <c r="BN249" s="79">
        <f ca="1">IFERROR(IF(SUMIF($G$6:$BB$6,BN$6&amp;" Total",$G249:$BB249)-(SUMIF($G$6:$BB$6,BN$6&amp;" "&amp;'Input-Func_Class'!$D$22,$G249:$BB249)+IFERROR(SUMIF($G$6:$BB$6,BN$6&amp;" "&amp;'Input-Func_Class'!$E$22,$G249:$BB249),SUMIF($G$6:$BB$6,BN$6&amp;" "&amp;'Input-Func_Class'!$B$24,$G249:$BB249))+SUMIF($G$6:$BB$6,BN$6&amp;" "&amp;'Input-Func_Class'!$F$22,$G249:$BB249))&lt;Check_Limit,0,1),1)</f>
        <v>0</v>
      </c>
      <c r="BO249" s="79">
        <f ca="1">IFERROR(IF(SUMIF($G$6:$BB$6,BO$6&amp;" Total",$G249:$BB249)-(SUMIF($G$6:$BB$6,BO$6&amp;" "&amp;'Input-Func_Class'!$D$22,$G249:$BB249)+IFERROR(SUMIF($G$6:$BB$6,BO$6&amp;" "&amp;'Input-Func_Class'!$E$22,$G249:$BB249),SUMIF($G$6:$BB$6,BO$6&amp;" "&amp;'Input-Func_Class'!$B$24,$G249:$BB249))+SUMIF($G$6:$BB$6,BO$6&amp;" "&amp;'Input-Func_Class'!$F$22,$G249:$BB249))&lt;Check_Limit,0,1),1)</f>
        <v>0</v>
      </c>
    </row>
    <row r="250" spans="1:67" outlineLevel="1">
      <c r="A250" s="113">
        <f>IF(ISBLANK('Input-Accounts'!A250),"",'Input-Accounts'!A250)</f>
        <v>214</v>
      </c>
      <c r="B250" s="17" t="str">
        <f>IF(ISBLANK('Input-Accounts'!B250),"",'Input-Accounts'!B250)</f>
        <v>Income Taxes - Provisions for Deferred Federal Income Taxes</v>
      </c>
      <c r="C250" s="113">
        <f>IF(ISBLANK('Input-Accounts'!C250),"",'Input-Accounts'!C250)</f>
        <v>410.1</v>
      </c>
      <c r="D250" s="143">
        <f>Functionalization!$D250</f>
        <v>43294488.670000002</v>
      </c>
      <c r="E250" s="143">
        <f t="shared" ca="1" si="57"/>
        <v>0</v>
      </c>
      <c r="F250" s="89" t="str">
        <f>IF($D250=0,"-",IF('Input-Accounts'!$E250&lt;&gt;0,'Input-Accounts'!$E250,'Input-Accounts'!$G250))</f>
        <v>INT_RATEBASE</v>
      </c>
      <c r="G250" s="143">
        <f ca="1">IF(G$5&lt;&gt;"",HLOOKUP(G$5,Functionalization!$G$6:$R$305,ROW($A250)-5,FALSE),IFERROR(INDEX(G$269:G$305,MATCH($F250,$B$269:$B$305,0))/VLOOKUP($F250,$B$269:$BB$305,MATCH(LEFT(TRIM(G$6),FIND("~",SUBSTITUTE(G$6,"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250))*HLOOKUP(LEFT(TRIM(G$6),FIND("~",SUBSTITUTE(G$6," ","~",LEN(TRIM(G$6))-LEN(SUBSTITUTE(TRIM(G$6)," ",""))))-1)&amp;" Total",$B$6:$BB$305,ROW($A250)-5,FALSE))</f>
        <v>0</v>
      </c>
      <c r="H250" s="143">
        <f ca="1">IF(H$5&lt;&gt;"",HLOOKUP(H$5,Functionalization!$G$6:$R$305,ROW($A250)-5,FALSE),IFERROR(INDEX(H$269:H$305,MATCH($F250,$B$269:$B$305,0))/VLOOKUP($F250,$B$269:$BB$305,MATCH(LEFT(TRIM(H$6),FIND("~",SUBSTITUTE(H$6,"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250))*HLOOKUP(LEFT(TRIM(H$6),FIND("~",SUBSTITUTE(H$6," ","~",LEN(TRIM(H$6))-LEN(SUBSTITUTE(TRIM(H$6)," ",""))))-1)&amp;" Total",$B$6:$BB$305,ROW($A250)-5,FALSE))</f>
        <v>0</v>
      </c>
      <c r="I250" s="143">
        <f ca="1">IF(I$5&lt;&gt;"",HLOOKUP(I$5,Functionalization!$G$6:$R$305,ROW($A250)-5,FALSE),IFERROR(INDEX(I$269:I$305,MATCH($F250,$B$269:$B$305,0))/VLOOKUP($F250,$B$269:$BB$305,MATCH(LEFT(TRIM(I$6),FIND("~",SUBSTITUTE(I$6,"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250))*HLOOKUP(LEFT(TRIM(I$6),FIND("~",SUBSTITUTE(I$6," ","~",LEN(TRIM(I$6))-LEN(SUBSTITUTE(TRIM(I$6)," ",""))))-1)&amp;" Total",$B$6:$BB$305,ROW($A250)-5,FALSE))</f>
        <v>0</v>
      </c>
      <c r="J250" s="143">
        <f ca="1">IF(J$5&lt;&gt;"",HLOOKUP(J$5,Functionalization!$G$6:$R$305,ROW($A250)-5,FALSE),IFERROR(INDEX(J$269:J$305,MATCH($F250,$B$269:$B$305,0))/VLOOKUP($F250,$B$269:$BB$305,MATCH(LEFT(TRIM(J$6),FIND("~",SUBSTITUTE(J$6,"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250))*HLOOKUP(LEFT(TRIM(J$6),FIND("~",SUBSTITUTE(J$6," ","~",LEN(TRIM(J$6))-LEN(SUBSTITUTE(TRIM(J$6)," ",""))))-1)&amp;" Total",$B$6:$BB$305,ROW($A250)-5,FALSE))</f>
        <v>0</v>
      </c>
      <c r="K250" s="143">
        <f ca="1">IF(K$5&lt;&gt;"",HLOOKUP(K$5,Functionalization!$G$6:$R$305,ROW($A250)-5,FALSE),IFERROR(INDEX(K$269:K$305,MATCH($F250,$B$269:$B$305,0))/VLOOKUP($F250,$B$269:$BB$305,MATCH(LEFT(TRIM(K$6),FIND("~",SUBSTITUTE(K$6,"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250))*HLOOKUP(LEFT(TRIM(K$6),FIND("~",SUBSTITUTE(K$6," ","~",LEN(TRIM(K$6))-LEN(SUBSTITUTE(TRIM(K$6)," ",""))))-1)&amp;" Total",$B$6:$BB$305,ROW($A250)-5,FALSE))</f>
        <v>470291.6092010531</v>
      </c>
      <c r="L250" s="143">
        <f ca="1">IF(L$5&lt;&gt;"",HLOOKUP(L$5,Functionalization!$G$6:$R$305,ROW($A250)-5,FALSE),IFERROR(INDEX(L$269:L$305,MATCH($F250,$B$269:$B$305,0))/VLOOKUP($F250,$B$269:$BB$305,MATCH(LEFT(TRIM(L$6),FIND("~",SUBSTITUTE(L$6,"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250))*HLOOKUP(LEFT(TRIM(L$6),FIND("~",SUBSTITUTE(L$6," ","~",LEN(TRIM(L$6))-LEN(SUBSTITUTE(TRIM(L$6)," ",""))))-1)&amp;" Total",$B$6:$BB$305,ROW($A250)-5,FALSE))</f>
        <v>423136.1627022454</v>
      </c>
      <c r="M250" s="143">
        <f ca="1">IF(M$5&lt;&gt;"",HLOOKUP(M$5,Functionalization!$G$6:$R$305,ROW($A250)-5,FALSE),IFERROR(INDEX(M$269:M$305,MATCH($F250,$B$269:$B$305,0))/VLOOKUP($F250,$B$269:$BB$305,MATCH(LEFT(TRIM(M$6),FIND("~",SUBSTITUTE(M$6,"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250))*HLOOKUP(LEFT(TRIM(M$6),FIND("~",SUBSTITUTE(M$6," ","~",LEN(TRIM(M$6))-LEN(SUBSTITUTE(TRIM(M$6)," ",""))))-1)&amp;" Total",$B$6:$BB$305,ROW($A250)-5,FALSE))</f>
        <v>47155.446498807825</v>
      </c>
      <c r="N250" s="143">
        <f ca="1">IF(N$5&lt;&gt;"",HLOOKUP(N$5,Functionalization!$G$6:$R$305,ROW($A250)-5,FALSE),IFERROR(INDEX(N$269:N$305,MATCH($F250,$B$269:$B$305,0))/VLOOKUP($F250,$B$269:$BB$305,MATCH(LEFT(TRIM(N$6),FIND("~",SUBSTITUTE(N$6,"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250))*HLOOKUP(LEFT(TRIM(N$6),FIND("~",SUBSTITUTE(N$6," ","~",LEN(TRIM(N$6))-LEN(SUBSTITUTE(TRIM(N$6)," ",""))))-1)&amp;" Total",$B$6:$BB$305,ROW($A250)-5,FALSE))</f>
        <v>0</v>
      </c>
      <c r="O250" s="143">
        <f ca="1">IF(O$5&lt;&gt;"",HLOOKUP(O$5,Functionalization!$G$6:$R$305,ROW($A250)-5,FALSE),IFERROR(INDEX(O$269:O$305,MATCH($F250,$B$269:$B$305,0))/VLOOKUP($F250,$B$269:$BB$305,MATCH(LEFT(TRIM(O$6),FIND("~",SUBSTITUTE(O$6,"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250))*HLOOKUP(LEFT(TRIM(O$6),FIND("~",SUBSTITUTE(O$6," ","~",LEN(TRIM(O$6))-LEN(SUBSTITUTE(TRIM(O$6)," ",""))))-1)&amp;" Total",$B$6:$BB$305,ROW($A250)-5,FALSE))</f>
        <v>42824197.060798928</v>
      </c>
      <c r="P250" s="143">
        <f ca="1">IF(P$5&lt;&gt;"",HLOOKUP(P$5,Functionalization!$G$6:$R$305,ROW($A250)-5,FALSE),IFERROR(INDEX(P$269:P$305,MATCH($F250,$B$269:$B$305,0))/VLOOKUP($F250,$B$269:$BB$305,MATCH(LEFT(TRIM(P$6),FIND("~",SUBSTITUTE(P$6,"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250))*HLOOKUP(LEFT(TRIM(P$6),FIND("~",SUBSTITUTE(P$6," ","~",LEN(TRIM(P$6))-LEN(SUBSTITUTE(TRIM(P$6)," ",""))))-1)&amp;" Total",$B$6:$BB$305,ROW($A250)-5,FALSE))</f>
        <v>31195370.602942307</v>
      </c>
      <c r="Q250" s="143">
        <f ca="1">IF(Q$5&lt;&gt;"",HLOOKUP(Q$5,Functionalization!$G$6:$R$305,ROW($A250)-5,FALSE),IFERROR(INDEX(Q$269:Q$305,MATCH($F250,$B$269:$B$305,0))/VLOOKUP($F250,$B$269:$BB$305,MATCH(LEFT(TRIM(Q$6),FIND("~",SUBSTITUTE(Q$6,"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250))*HLOOKUP(LEFT(TRIM(Q$6),FIND("~",SUBSTITUTE(Q$6," ","~",LEN(TRIM(Q$6))-LEN(SUBSTITUTE(TRIM(Q$6)," ",""))))-1)&amp;" Total",$B$6:$BB$305,ROW($A250)-5,FALSE))</f>
        <v>0</v>
      </c>
      <c r="R250" s="143">
        <f ca="1">IF(R$5&lt;&gt;"",HLOOKUP(R$5,Functionalization!$G$6:$R$305,ROW($A250)-5,FALSE),IFERROR(INDEX(R$269:R$305,MATCH($F250,$B$269:$B$305,0))/VLOOKUP($F250,$B$269:$BB$305,MATCH(LEFT(TRIM(R$6),FIND("~",SUBSTITUTE(R$6,"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250))*HLOOKUP(LEFT(TRIM(R$6),FIND("~",SUBSTITUTE(R$6," ","~",LEN(TRIM(R$6))-LEN(SUBSTITUTE(TRIM(R$6)," ",""))))-1)&amp;" Total",$B$6:$BB$305,ROW($A250)-5,FALSE))</f>
        <v>11628826.457856631</v>
      </c>
      <c r="S250" s="143">
        <f ca="1">IF(S$5&lt;&gt;"",HLOOKUP(S$5,Functionalization!$G$6:$R$305,ROW($A250)-5,FALSE),IFERROR(INDEX(S$269:S$305,MATCH($F250,$B$269:$B$305,0))/VLOOKUP($F250,$B$269:$BB$305,MATCH(LEFT(TRIM(S$6),FIND("~",SUBSTITUTE(S$6,"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250))*HLOOKUP(LEFT(TRIM(S$6),FIND("~",SUBSTITUTE(S$6," ","~",LEN(TRIM(S$6))-LEN(SUBSTITUTE(TRIM(S$6)," ",""))))-1)&amp;" Total",$B$6:$BB$305,ROW($A250)-5,FALSE))</f>
        <v>0</v>
      </c>
      <c r="T250" s="143">
        <f ca="1">IF(T$5&lt;&gt;"",HLOOKUP(T$5,Functionalization!$G$6:$R$305,ROW($A250)-5,FALSE),IFERROR(INDEX(T$269:T$305,MATCH($F250,$B$269:$B$305,0))/VLOOKUP($F250,$B$269:$BB$305,MATCH(LEFT(TRIM(T$6),FIND("~",SUBSTITUTE(T$6,"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250))*HLOOKUP(LEFT(TRIM(T$6),FIND("~",SUBSTITUTE(T$6," ","~",LEN(TRIM(T$6))-LEN(SUBSTITUTE(TRIM(T$6)," ",""))))-1)&amp;" Total",$B$6:$BB$305,ROW($A250)-5,FALSE))</f>
        <v>0</v>
      </c>
      <c r="U250" s="143">
        <f ca="1">IF(U$5&lt;&gt;"",HLOOKUP(U$5,Functionalization!$G$6:$R$305,ROW($A250)-5,FALSE),IFERROR(INDEX(U$269:U$305,MATCH($F250,$B$269:$B$305,0))/VLOOKUP($F250,$B$269:$BB$305,MATCH(LEFT(TRIM(U$6),FIND("~",SUBSTITUTE(U$6,"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250))*HLOOKUP(LEFT(TRIM(U$6),FIND("~",SUBSTITUTE(U$6," ","~",LEN(TRIM(U$6))-LEN(SUBSTITUTE(TRIM(U$6)," ",""))))-1)&amp;" Total",$B$6:$BB$305,ROW($A250)-5,FALSE))</f>
        <v>0</v>
      </c>
      <c r="V250" s="143">
        <f ca="1">IF(V$5&lt;&gt;"",HLOOKUP(V$5,Functionalization!$G$6:$R$305,ROW($A250)-5,FALSE),IFERROR(INDEX(V$269:V$305,MATCH($F250,$B$269:$B$305,0))/VLOOKUP($F250,$B$269:$BB$305,MATCH(LEFT(TRIM(V$6),FIND("~",SUBSTITUTE(V$6,"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250))*HLOOKUP(LEFT(TRIM(V$6),FIND("~",SUBSTITUTE(V$6," ","~",LEN(TRIM(V$6))-LEN(SUBSTITUTE(TRIM(V$6)," ",""))))-1)&amp;" Total",$B$6:$BB$305,ROW($A250)-5,FALSE))</f>
        <v>0</v>
      </c>
      <c r="W250" s="143">
        <f ca="1">IF(W$5&lt;&gt;"",HLOOKUP(W$5,Functionalization!$G$6:$R$305,ROW($A250)-5,FALSE),IFERROR(INDEX(W$269:W$305,MATCH($F250,$B$269:$B$305,0))/VLOOKUP($F250,$B$269:$BB$305,MATCH(LEFT(TRIM(W$6),FIND("~",SUBSTITUTE(W$6,"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250))*HLOOKUP(LEFT(TRIM(W$6),FIND("~",SUBSTITUTE(W$6," ","~",LEN(TRIM(W$6))-LEN(SUBSTITUTE(TRIM(W$6)," ",""))))-1)&amp;" Total",$B$6:$BB$305,ROW($A250)-5,FALSE))</f>
        <v>0</v>
      </c>
      <c r="X250" s="143">
        <f ca="1">IF(X$5&lt;&gt;"",HLOOKUP(X$5,Functionalization!$G$6:$R$305,ROW($A250)-5,FALSE),IFERROR(INDEX(X$269:X$305,MATCH($F250,$B$269:$B$305,0))/VLOOKUP($F250,$B$269:$BB$305,MATCH(LEFT(TRIM(X$6),FIND("~",SUBSTITUTE(X$6,"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250))*HLOOKUP(LEFT(TRIM(X$6),FIND("~",SUBSTITUTE(X$6," ","~",LEN(TRIM(X$6))-LEN(SUBSTITUTE(TRIM(X$6)," ",""))))-1)&amp;" Total",$B$6:$BB$305,ROW($A250)-5,FALSE))</f>
        <v>0</v>
      </c>
      <c r="Y250" s="143">
        <f ca="1">IF(Y$5&lt;&gt;"",HLOOKUP(Y$5,Functionalization!$G$6:$R$305,ROW($A250)-5,FALSE),IFERROR(INDEX(Y$269:Y$305,MATCH($F250,$B$269:$B$305,0))/VLOOKUP($F250,$B$269:$BB$305,MATCH(LEFT(TRIM(Y$6),FIND("~",SUBSTITUTE(Y$6,"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250))*HLOOKUP(LEFT(TRIM(Y$6),FIND("~",SUBSTITUTE(Y$6," ","~",LEN(TRIM(Y$6))-LEN(SUBSTITUTE(TRIM(Y$6)," ",""))))-1)&amp;" Total",$B$6:$BB$305,ROW($A250)-5,FALSE))</f>
        <v>0</v>
      </c>
      <c r="Z250" s="143">
        <f ca="1">IF(Z$5&lt;&gt;"",HLOOKUP(Z$5,Functionalization!$G$6:$R$305,ROW($A250)-5,FALSE),IFERROR(INDEX(Z$269:Z$305,MATCH($F250,$B$269:$B$305,0))/VLOOKUP($F250,$B$269:$BB$305,MATCH(LEFT(TRIM(Z$6),FIND("~",SUBSTITUTE(Z$6,"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250))*HLOOKUP(LEFT(TRIM(Z$6),FIND("~",SUBSTITUTE(Z$6," ","~",LEN(TRIM(Z$6))-LEN(SUBSTITUTE(TRIM(Z$6)," ",""))))-1)&amp;" Total",$B$6:$BB$305,ROW($A250)-5,FALSE))</f>
        <v>0</v>
      </c>
      <c r="AA250" s="143">
        <f ca="1">IF(AA$5&lt;&gt;"",HLOOKUP(AA$5,Functionalization!$G$6:$R$305,ROW($A250)-5,FALSE),IFERROR(INDEX(AA$269:AA$305,MATCH($F250,$B$269:$B$305,0))/VLOOKUP($F250,$B$269:$BB$305,MATCH(LEFT(TRIM(AA$6),FIND("~",SUBSTITUTE(AA$6,"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250))*HLOOKUP(LEFT(TRIM(AA$6),FIND("~",SUBSTITUTE(AA$6," ","~",LEN(TRIM(AA$6))-LEN(SUBSTITUTE(TRIM(AA$6)," ",""))))-1)&amp;" Total",$B$6:$BB$305,ROW($A250)-5,FALSE))</f>
        <v>0</v>
      </c>
      <c r="AB250" s="143">
        <f ca="1">IF(AB$5&lt;&gt;"",HLOOKUP(AB$5,Functionalization!$G$6:$R$305,ROW($A250)-5,FALSE),IFERROR(INDEX(AB$269:AB$305,MATCH($F250,$B$269:$B$305,0))/VLOOKUP($F250,$B$269:$BB$305,MATCH(LEFT(TRIM(AB$6),FIND("~",SUBSTITUTE(AB$6,"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250))*HLOOKUP(LEFT(TRIM(AB$6),FIND("~",SUBSTITUTE(AB$6," ","~",LEN(TRIM(AB$6))-LEN(SUBSTITUTE(TRIM(AB$6)," ",""))))-1)&amp;" Total",$B$6:$BB$305,ROW($A250)-5,FALSE))</f>
        <v>0</v>
      </c>
      <c r="AC250" s="143">
        <f ca="1">IF(AC$5&lt;&gt;"",HLOOKUP(AC$5,Functionalization!$G$6:$R$305,ROW($A250)-5,FALSE),IFERROR(INDEX(AC$269:AC$305,MATCH($F250,$B$269:$B$305,0))/VLOOKUP($F250,$B$269:$BB$305,MATCH(LEFT(TRIM(AC$6),FIND("~",SUBSTITUTE(AC$6,"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250))*HLOOKUP(LEFT(TRIM(AC$6),FIND("~",SUBSTITUTE(AC$6," ","~",LEN(TRIM(AC$6))-LEN(SUBSTITUTE(TRIM(AC$6)," ",""))))-1)&amp;" Total",$B$6:$BB$305,ROW($A250)-5,FALSE))</f>
        <v>0</v>
      </c>
      <c r="AD250" s="143">
        <f ca="1">IF(AD$5&lt;&gt;"",HLOOKUP(AD$5,Functionalization!$G$6:$R$305,ROW($A250)-5,FALSE),IFERROR(INDEX(AD$269:AD$305,MATCH($F250,$B$269:$B$305,0))/VLOOKUP($F250,$B$269:$BB$305,MATCH(LEFT(TRIM(AD$6),FIND("~",SUBSTITUTE(AD$6,"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250))*HLOOKUP(LEFT(TRIM(AD$6),FIND("~",SUBSTITUTE(AD$6," ","~",LEN(TRIM(AD$6))-LEN(SUBSTITUTE(TRIM(AD$6)," ",""))))-1)&amp;" Total",$B$6:$BB$305,ROW($A250)-5,FALSE))</f>
        <v>0</v>
      </c>
      <c r="AE250" s="143">
        <f ca="1">IF(AE$5&lt;&gt;"",HLOOKUP(AE$5,Functionalization!$G$6:$R$305,ROW($A250)-5,FALSE),IFERROR(INDEX(AE$269:AE$305,MATCH($F250,$B$269:$B$305,0))/VLOOKUP($F250,$B$269:$BB$305,MATCH(LEFT(TRIM(AE$6),FIND("~",SUBSTITUTE(AE$6,"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250))*HLOOKUP(LEFT(TRIM(AE$6),FIND("~",SUBSTITUTE(AE$6," ","~",LEN(TRIM(AE$6))-LEN(SUBSTITUTE(TRIM(AE$6)," ",""))))-1)&amp;" Total",$B$6:$BB$305,ROW($A250)-5,FALSE))</f>
        <v>0</v>
      </c>
      <c r="AF250" s="143">
        <f ca="1">IF(AF$5&lt;&gt;"",HLOOKUP(AF$5,Functionalization!$G$6:$R$305,ROW($A250)-5,FALSE),IFERROR(INDEX(AF$269:AF$305,MATCH($F250,$B$269:$B$305,0))/VLOOKUP($F250,$B$269:$BB$305,MATCH(LEFT(TRIM(AF$6),FIND("~",SUBSTITUTE(AF$6,"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250))*HLOOKUP(LEFT(TRIM(AF$6),FIND("~",SUBSTITUTE(AF$6," ","~",LEN(TRIM(AF$6))-LEN(SUBSTITUTE(TRIM(AF$6)," ",""))))-1)&amp;" Total",$B$6:$BB$305,ROW($A250)-5,FALSE))</f>
        <v>0</v>
      </c>
      <c r="AG250" s="143">
        <f ca="1">IF(AG$5&lt;&gt;"",HLOOKUP(AG$5,Functionalization!$G$6:$R$305,ROW($A250)-5,FALSE),IFERROR(INDEX(AG$269:AG$305,MATCH($F250,$B$269:$B$305,0))/VLOOKUP($F250,$B$269:$BB$305,MATCH(LEFT(TRIM(AG$6),FIND("~",SUBSTITUTE(AG$6,"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250))*HLOOKUP(LEFT(TRIM(AG$6),FIND("~",SUBSTITUTE(AG$6," ","~",LEN(TRIM(AG$6))-LEN(SUBSTITUTE(TRIM(AG$6)," ",""))))-1)&amp;" Total",$B$6:$BB$305,ROW($A250)-5,FALSE))</f>
        <v>0</v>
      </c>
      <c r="AH250" s="143">
        <f ca="1">IF(AH$5&lt;&gt;"",HLOOKUP(AH$5,Functionalization!$G$6:$R$305,ROW($A250)-5,FALSE),IFERROR(INDEX(AH$269:AH$305,MATCH($F250,$B$269:$B$305,0))/VLOOKUP($F250,$B$269:$BB$305,MATCH(LEFT(TRIM(AH$6),FIND("~",SUBSTITUTE(AH$6,"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250))*HLOOKUP(LEFT(TRIM(AH$6),FIND("~",SUBSTITUTE(AH$6," ","~",LEN(TRIM(AH$6))-LEN(SUBSTITUTE(TRIM(AH$6)," ",""))))-1)&amp;" Total",$B$6:$BB$305,ROW($A250)-5,FALSE))</f>
        <v>0</v>
      </c>
      <c r="AI250" s="143">
        <f ca="1">IF(AI$5&lt;&gt;"",HLOOKUP(AI$5,Functionalization!$G$6:$R$305,ROW($A250)-5,FALSE),IFERROR(INDEX(AI$269:AI$305,MATCH($F250,$B$269:$B$305,0))/VLOOKUP($F250,$B$269:$BB$305,MATCH(LEFT(TRIM(AI$6),FIND("~",SUBSTITUTE(AI$6,"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250))*HLOOKUP(LEFT(TRIM(AI$6),FIND("~",SUBSTITUTE(AI$6," ","~",LEN(TRIM(AI$6))-LEN(SUBSTITUTE(TRIM(AI$6)," ",""))))-1)&amp;" Total",$B$6:$BB$305,ROW($A250)-5,FALSE))</f>
        <v>0</v>
      </c>
      <c r="AJ250" s="143">
        <f ca="1">IF(AJ$5&lt;&gt;"",HLOOKUP(AJ$5,Functionalization!$G$6:$R$305,ROW($A250)-5,FALSE),IFERROR(INDEX(AJ$269:AJ$305,MATCH($F250,$B$269:$B$305,0))/VLOOKUP($F250,$B$269:$BB$305,MATCH(LEFT(TRIM(AJ$6),FIND("~",SUBSTITUTE(AJ$6,"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250))*HLOOKUP(LEFT(TRIM(AJ$6),FIND("~",SUBSTITUTE(AJ$6," ","~",LEN(TRIM(AJ$6))-LEN(SUBSTITUTE(TRIM(AJ$6)," ",""))))-1)&amp;" Total",$B$6:$BB$305,ROW($A250)-5,FALSE))</f>
        <v>0</v>
      </c>
      <c r="AK250" s="143">
        <f ca="1">IF(AK$5&lt;&gt;"",HLOOKUP(AK$5,Functionalization!$G$6:$R$305,ROW($A250)-5,FALSE),IFERROR(INDEX(AK$269:AK$305,MATCH($F250,$B$269:$B$305,0))/VLOOKUP($F250,$B$269:$BB$305,MATCH(LEFT(TRIM(AK$6),FIND("~",SUBSTITUTE(AK$6,"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250))*HLOOKUP(LEFT(TRIM(AK$6),FIND("~",SUBSTITUTE(AK$6," ","~",LEN(TRIM(AK$6))-LEN(SUBSTITUTE(TRIM(AK$6)," ",""))))-1)&amp;" Total",$B$6:$BB$305,ROW($A250)-5,FALSE))</f>
        <v>0</v>
      </c>
      <c r="AL250" s="143">
        <f ca="1">IF(AL$5&lt;&gt;"",HLOOKUP(AL$5,Functionalization!$G$6:$R$305,ROW($A250)-5,FALSE),IFERROR(INDEX(AL$269:AL$305,MATCH($F250,$B$269:$B$305,0))/VLOOKUP($F250,$B$269:$BB$305,MATCH(LEFT(TRIM(AL$6),FIND("~",SUBSTITUTE(AL$6,"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250))*HLOOKUP(LEFT(TRIM(AL$6),FIND("~",SUBSTITUTE(AL$6," ","~",LEN(TRIM(AL$6))-LEN(SUBSTITUTE(TRIM(AL$6)," ",""))))-1)&amp;" Total",$B$6:$BB$305,ROW($A250)-5,FALSE))</f>
        <v>0</v>
      </c>
      <c r="AM250" s="143">
        <f ca="1">IF(AM$5&lt;&gt;"",HLOOKUP(AM$5,Functionalization!$G$6:$R$305,ROW($A250)-5,FALSE),IFERROR(INDEX(AM$269:AM$305,MATCH($F250,$B$269:$B$305,0))/VLOOKUP($F250,$B$269:$BB$305,MATCH(LEFT(TRIM(AM$6),FIND("~",SUBSTITUTE(AM$6,"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250))*HLOOKUP(LEFT(TRIM(AM$6),FIND("~",SUBSTITUTE(AM$6," ","~",LEN(TRIM(AM$6))-LEN(SUBSTITUTE(TRIM(AM$6)," ",""))))-1)&amp;" Total",$B$6:$BB$305,ROW($A250)-5,FALSE))</f>
        <v>0</v>
      </c>
      <c r="AN250" s="143">
        <f ca="1">IF(AN$5&lt;&gt;"",HLOOKUP(AN$5,Functionalization!$G$6:$R$305,ROW($A250)-5,FALSE),IFERROR(INDEX(AN$269:AN$305,MATCH($F250,$B$269:$B$305,0))/VLOOKUP($F250,$B$269:$BB$305,MATCH(LEFT(TRIM(AN$6),FIND("~",SUBSTITUTE(AN$6,"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250))*HLOOKUP(LEFT(TRIM(AN$6),FIND("~",SUBSTITUTE(AN$6," ","~",LEN(TRIM(AN$6))-LEN(SUBSTITUTE(TRIM(AN$6)," ",""))))-1)&amp;" Total",$B$6:$BB$305,ROW($A250)-5,FALSE))</f>
        <v>0</v>
      </c>
      <c r="AO250" s="143">
        <f ca="1">IF(AO$5&lt;&gt;"",HLOOKUP(AO$5,Functionalization!$G$6:$R$305,ROW($A250)-5,FALSE),IFERROR(INDEX(AO$269:AO$305,MATCH($F250,$B$269:$B$305,0))/VLOOKUP($F250,$B$269:$BB$305,MATCH(LEFT(TRIM(AO$6),FIND("~",SUBSTITUTE(AO$6,"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250))*HLOOKUP(LEFT(TRIM(AO$6),FIND("~",SUBSTITUTE(AO$6," ","~",LEN(TRIM(AO$6))-LEN(SUBSTITUTE(TRIM(AO$6)," ",""))))-1)&amp;" Total",$B$6:$BB$305,ROW($A250)-5,FALSE))</f>
        <v>0</v>
      </c>
      <c r="AP250" s="143">
        <f ca="1">IF(AP$5&lt;&gt;"",HLOOKUP(AP$5,Functionalization!$G$6:$R$305,ROW($A250)-5,FALSE),IFERROR(INDEX(AP$269:AP$305,MATCH($F250,$B$269:$B$305,0))/VLOOKUP($F250,$B$269:$BB$305,MATCH(LEFT(TRIM(AP$6),FIND("~",SUBSTITUTE(AP$6,"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250))*HLOOKUP(LEFT(TRIM(AP$6),FIND("~",SUBSTITUTE(AP$6," ","~",LEN(TRIM(AP$6))-LEN(SUBSTITUTE(TRIM(AP$6)," ",""))))-1)&amp;" Total",$B$6:$BB$305,ROW($A250)-5,FALSE))</f>
        <v>0</v>
      </c>
      <c r="AQ250" s="143">
        <f ca="1">IF(AQ$5&lt;&gt;"",HLOOKUP(AQ$5,Functionalization!$G$6:$R$305,ROW($A250)-5,FALSE),IFERROR(INDEX(AQ$269:AQ$305,MATCH($F250,$B$269:$B$305,0))/VLOOKUP($F250,$B$269:$BB$305,MATCH(LEFT(TRIM(AQ$6),FIND("~",SUBSTITUTE(AQ$6,"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250))*HLOOKUP(LEFT(TRIM(AQ$6),FIND("~",SUBSTITUTE(AQ$6," ","~",LEN(TRIM(AQ$6))-LEN(SUBSTITUTE(TRIM(AQ$6)," ",""))))-1)&amp;" Total",$B$6:$BB$305,ROW($A250)-5,FALSE))</f>
        <v>0</v>
      </c>
      <c r="AR250" s="143">
        <f ca="1">IF(AR$5&lt;&gt;"",HLOOKUP(AR$5,Functionalization!$G$6:$R$305,ROW($A250)-5,FALSE),IFERROR(INDEX(AR$269:AR$305,MATCH($F250,$B$269:$B$305,0))/VLOOKUP($F250,$B$269:$BB$305,MATCH(LEFT(TRIM(AR$6),FIND("~",SUBSTITUTE(AR$6,"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250))*HLOOKUP(LEFT(TRIM(AR$6),FIND("~",SUBSTITUTE(AR$6," ","~",LEN(TRIM(AR$6))-LEN(SUBSTITUTE(TRIM(AR$6)," ",""))))-1)&amp;" Total",$B$6:$BB$305,ROW($A250)-5,FALSE))</f>
        <v>0</v>
      </c>
      <c r="AS250" s="143">
        <f ca="1">IF(AS$5&lt;&gt;"",HLOOKUP(AS$5,Functionalization!$G$6:$R$305,ROW($A250)-5,FALSE),IFERROR(INDEX(AS$269:AS$305,MATCH($F250,$B$269:$B$305,0))/VLOOKUP($F250,$B$269:$BB$305,MATCH(LEFT(TRIM(AS$6),FIND("~",SUBSTITUTE(AS$6,"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250))*HLOOKUP(LEFT(TRIM(AS$6),FIND("~",SUBSTITUTE(AS$6," ","~",LEN(TRIM(AS$6))-LEN(SUBSTITUTE(TRIM(AS$6)," ",""))))-1)&amp;" Total",$B$6:$BB$305,ROW($A250)-5,FALSE))</f>
        <v>0</v>
      </c>
      <c r="AT250" s="143">
        <f ca="1">IF(AT$5&lt;&gt;"",HLOOKUP(AT$5,Functionalization!$G$6:$R$305,ROW($A250)-5,FALSE),IFERROR(INDEX(AT$269:AT$305,MATCH($F250,$B$269:$B$305,0))/VLOOKUP($F250,$B$269:$BB$305,MATCH(LEFT(TRIM(AT$6),FIND("~",SUBSTITUTE(AT$6,"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250))*HLOOKUP(LEFT(TRIM(AT$6),FIND("~",SUBSTITUTE(AT$6," ","~",LEN(TRIM(AT$6))-LEN(SUBSTITUTE(TRIM(AT$6)," ",""))))-1)&amp;" Total",$B$6:$BB$305,ROW($A250)-5,FALSE))</f>
        <v>0</v>
      </c>
      <c r="AU250" s="143">
        <f ca="1">IF(AU$5&lt;&gt;"",HLOOKUP(AU$5,Functionalization!$G$6:$R$305,ROW($A250)-5,FALSE),IFERROR(INDEX(AU$269:AU$305,MATCH($F250,$B$269:$B$305,0))/VLOOKUP($F250,$B$269:$BB$305,MATCH(LEFT(TRIM(AU$6),FIND("~",SUBSTITUTE(AU$6,"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250))*HLOOKUP(LEFT(TRIM(AU$6),FIND("~",SUBSTITUTE(AU$6," ","~",LEN(TRIM(AU$6))-LEN(SUBSTITUTE(TRIM(AU$6)," ",""))))-1)&amp;" Total",$B$6:$BB$305,ROW($A250)-5,FALSE))</f>
        <v>0</v>
      </c>
      <c r="AV250" s="143">
        <f ca="1">IF(AV$5&lt;&gt;"",HLOOKUP(AV$5,Functionalization!$G$6:$R$305,ROW($A250)-5,FALSE),IFERROR(INDEX(AV$269:AV$305,MATCH($F250,$B$269:$B$305,0))/VLOOKUP($F250,$B$269:$BB$305,MATCH(LEFT(TRIM(AV$6),FIND("~",SUBSTITUTE(AV$6,"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250))*HLOOKUP(LEFT(TRIM(AV$6),FIND("~",SUBSTITUTE(AV$6," ","~",LEN(TRIM(AV$6))-LEN(SUBSTITUTE(TRIM(AV$6)," ",""))))-1)&amp;" Total",$B$6:$BB$305,ROW($A250)-5,FALSE))</f>
        <v>0</v>
      </c>
      <c r="AW250" s="143">
        <f ca="1">IF(AW$5&lt;&gt;"",HLOOKUP(AW$5,Functionalization!$G$6:$R$305,ROW($A250)-5,FALSE),IFERROR(INDEX(AW$269:AW$305,MATCH($F250,$B$269:$B$305,0))/VLOOKUP($F250,$B$269:$BB$305,MATCH(LEFT(TRIM(AW$6),FIND("~",SUBSTITUTE(AW$6,"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250))*HLOOKUP(LEFT(TRIM(AW$6),FIND("~",SUBSTITUTE(AW$6," ","~",LEN(TRIM(AW$6))-LEN(SUBSTITUTE(TRIM(AW$6)," ",""))))-1)&amp;" Total",$B$6:$BB$305,ROW($A250)-5,FALSE))</f>
        <v>0</v>
      </c>
      <c r="AX250" s="143">
        <f ca="1">IF(AX$5&lt;&gt;"",HLOOKUP(AX$5,Functionalization!$G$6:$R$305,ROW($A250)-5,FALSE),IFERROR(INDEX(AX$269:AX$305,MATCH($F250,$B$269:$B$305,0))/VLOOKUP($F250,$B$269:$BB$305,MATCH(LEFT(TRIM(AX$6),FIND("~",SUBSTITUTE(AX$6,"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250))*HLOOKUP(LEFT(TRIM(AX$6),FIND("~",SUBSTITUTE(AX$6," ","~",LEN(TRIM(AX$6))-LEN(SUBSTITUTE(TRIM(AX$6)," ",""))))-1)&amp;" Total",$B$6:$BB$305,ROW($A250)-5,FALSE))</f>
        <v>0</v>
      </c>
      <c r="AY250" s="143">
        <f ca="1">IF(AY$5&lt;&gt;"",HLOOKUP(AY$5,Functionalization!$G$6:$R$305,ROW($A250)-5,FALSE),IFERROR(INDEX(AY$269:AY$305,MATCH($F250,$B$269:$B$305,0))/VLOOKUP($F250,$B$269:$BB$305,MATCH(LEFT(TRIM(AY$6),FIND("~",SUBSTITUTE(AY$6,"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250))*HLOOKUP(LEFT(TRIM(AY$6),FIND("~",SUBSTITUTE(AY$6," ","~",LEN(TRIM(AY$6))-LEN(SUBSTITUTE(TRIM(AY$6)," ",""))))-1)&amp;" Total",$B$6:$BB$305,ROW($A250)-5,FALSE))</f>
        <v>0</v>
      </c>
      <c r="AZ250" s="143">
        <f ca="1">IF(AZ$5&lt;&gt;"",HLOOKUP(AZ$5,Functionalization!$G$6:$R$305,ROW($A250)-5,FALSE),IFERROR(INDEX(AZ$269:AZ$305,MATCH($F250,$B$269:$B$305,0))/VLOOKUP($F250,$B$269:$BB$305,MATCH(LEFT(TRIM(AZ$6),FIND("~",SUBSTITUTE(AZ$6,"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250))*HLOOKUP(LEFT(TRIM(AZ$6),FIND("~",SUBSTITUTE(AZ$6," ","~",LEN(TRIM(AZ$6))-LEN(SUBSTITUTE(TRIM(AZ$6)," ",""))))-1)&amp;" Total",$B$6:$BB$305,ROW($A250)-5,FALSE))</f>
        <v>0</v>
      </c>
      <c r="BA250" s="143">
        <f ca="1">IF(BA$5&lt;&gt;"",HLOOKUP(BA$5,Functionalization!$G$6:$R$305,ROW($A250)-5,FALSE),IFERROR(INDEX(BA$269:BA$305,MATCH($F250,$B$269:$B$305,0))/VLOOKUP($F250,$B$269:$BB$305,MATCH(LEFT(TRIM(BA$6),FIND("~",SUBSTITUTE(BA$6,"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250))*HLOOKUP(LEFT(TRIM(BA$6),FIND("~",SUBSTITUTE(BA$6," ","~",LEN(TRIM(BA$6))-LEN(SUBSTITUTE(TRIM(BA$6)," ",""))))-1)&amp;" Total",$B$6:$BB$305,ROW($A250)-5,FALSE))</f>
        <v>0</v>
      </c>
      <c r="BB250" s="143">
        <f ca="1">IF(BB$5&lt;&gt;"",HLOOKUP(BB$5,Functionalization!$G$6:$R$305,ROW($A250)-5,FALSE),IFERROR(INDEX(BB$269:BB$305,MATCH($F250,$B$269:$B$305,0))/VLOOKUP($F250,$B$269:$BB$305,MATCH(LEFT(TRIM(BB$6),FIND("~",SUBSTITUTE(BB$6,"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250))*HLOOKUP(LEFT(TRIM(BB$6),FIND("~",SUBSTITUTE(BB$6," ","~",LEN(TRIM(BB$6))-LEN(SUBSTITUTE(TRIM(BB$6)," ",""))))-1)&amp;" Total",$B$6:$BB$305,ROW($A250)-5,FALSE))</f>
        <v>0</v>
      </c>
      <c r="BD250" s="79">
        <f ca="1">IFERROR(IF(SUMIF($G$6:$BB$6,BD$6&amp;" Total",$G250:$BB250)-(SUMIF($G$6:$BB$6,BD$6&amp;" "&amp;'Input-Func_Class'!$D$22,$G250:$BB250)+IFERROR(SUMIF($G$6:$BB$6,BD$6&amp;" "&amp;'Input-Func_Class'!$E$22,$G250:$BB250),SUMIF($G$6:$BB$6,BD$6&amp;" "&amp;'Input-Func_Class'!$B$24,$G250:$BB250))+SUMIF($G$6:$BB$6,BD$6&amp;" "&amp;'Input-Func_Class'!$F$22,$G250:$BB250))&lt;Check_Limit,0,1),1)</f>
        <v>0</v>
      </c>
      <c r="BE250" s="79">
        <f ca="1">IFERROR(IF(SUMIF($G$6:$BB$6,BE$6&amp;" Total",$G250:$BB250)-(SUMIF($G$6:$BB$6,BE$6&amp;" "&amp;'Input-Func_Class'!$D$22,$G250:$BB250)+IFERROR(SUMIF($G$6:$BB$6,BE$6&amp;" "&amp;'Input-Func_Class'!$E$22,$G250:$BB250),SUMIF($G$6:$BB$6,BE$6&amp;" "&amp;'Input-Func_Class'!$B$24,$G250:$BB250))+SUMIF($G$6:$BB$6,BE$6&amp;" "&amp;'Input-Func_Class'!$F$22,$G250:$BB250))&lt;Check_Limit,0,1),1)</f>
        <v>0</v>
      </c>
      <c r="BF250" s="79">
        <f ca="1">IFERROR(IF(SUMIF($G$6:$BB$6,BF$6&amp;" Total",$G250:$BB250)-(SUMIF($G$6:$BB$6,BF$6&amp;" "&amp;'Input-Func_Class'!$D$22,$G250:$BB250)+IFERROR(SUMIF($G$6:$BB$6,BF$6&amp;" "&amp;'Input-Func_Class'!$E$22,$G250:$BB250),SUMIF($G$6:$BB$6,BF$6&amp;" "&amp;'Input-Func_Class'!$B$24,$G250:$BB250))+SUMIF($G$6:$BB$6,BF$6&amp;" "&amp;'Input-Func_Class'!$F$22,$G250:$BB250))&lt;Check_Limit,0,1),1)</f>
        <v>0</v>
      </c>
      <c r="BG250" s="79">
        <f ca="1">IFERROR(IF(SUMIF($G$6:$BB$6,BG$6&amp;" Total",$G250:$BB250)-(SUMIF($G$6:$BB$6,BG$6&amp;" "&amp;'Input-Func_Class'!$D$22,$G250:$BB250)+IFERROR(SUMIF($G$6:$BB$6,BG$6&amp;" "&amp;'Input-Func_Class'!$E$22,$G250:$BB250),SUMIF($G$6:$BB$6,BG$6&amp;" "&amp;'Input-Func_Class'!$B$24,$G250:$BB250))+SUMIF($G$6:$BB$6,BG$6&amp;" "&amp;'Input-Func_Class'!$F$22,$G250:$BB250))&lt;Check_Limit,0,1),1)</f>
        <v>0</v>
      </c>
      <c r="BH250" s="79">
        <f ca="1">IFERROR(IF(SUMIF($G$6:$BB$6,BH$6&amp;" Total",$G250:$BB250)-(SUMIF($G$6:$BB$6,BH$6&amp;" "&amp;'Input-Func_Class'!$D$22,$G250:$BB250)+IFERROR(SUMIF($G$6:$BB$6,BH$6&amp;" "&amp;'Input-Func_Class'!$E$22,$G250:$BB250),SUMIF($G$6:$BB$6,BH$6&amp;" "&amp;'Input-Func_Class'!$B$24,$G250:$BB250))+SUMIF($G$6:$BB$6,BH$6&amp;" "&amp;'Input-Func_Class'!$F$22,$G250:$BB250))&lt;Check_Limit,0,1),1)</f>
        <v>0</v>
      </c>
      <c r="BI250" s="79">
        <f ca="1">IFERROR(IF(SUMIF($G$6:$BB$6,BI$6&amp;" Total",$G250:$BB250)-(SUMIF($G$6:$BB$6,BI$6&amp;" "&amp;'Input-Func_Class'!$D$22,$G250:$BB250)+IFERROR(SUMIF($G$6:$BB$6,BI$6&amp;" "&amp;'Input-Func_Class'!$E$22,$G250:$BB250),SUMIF($G$6:$BB$6,BI$6&amp;" "&amp;'Input-Func_Class'!$B$24,$G250:$BB250))+SUMIF($G$6:$BB$6,BI$6&amp;" "&amp;'Input-Func_Class'!$F$22,$G250:$BB250))&lt;Check_Limit,0,1),1)</f>
        <v>0</v>
      </c>
      <c r="BJ250" s="79">
        <f ca="1">IFERROR(IF(SUMIF($G$6:$BB$6,BJ$6&amp;" Total",$G250:$BB250)-(SUMIF($G$6:$BB$6,BJ$6&amp;" "&amp;'Input-Func_Class'!$D$22,$G250:$BB250)+IFERROR(SUMIF($G$6:$BB$6,BJ$6&amp;" "&amp;'Input-Func_Class'!$E$22,$G250:$BB250),SUMIF($G$6:$BB$6,BJ$6&amp;" "&amp;'Input-Func_Class'!$B$24,$G250:$BB250))+SUMIF($G$6:$BB$6,BJ$6&amp;" "&amp;'Input-Func_Class'!$F$22,$G250:$BB250))&lt;Check_Limit,0,1),1)</f>
        <v>0</v>
      </c>
      <c r="BK250" s="79">
        <f ca="1">IFERROR(IF(SUMIF($G$6:$BB$6,BK$6&amp;" Total",$G250:$BB250)-(SUMIF($G$6:$BB$6,BK$6&amp;" "&amp;'Input-Func_Class'!$D$22,$G250:$BB250)+IFERROR(SUMIF($G$6:$BB$6,BK$6&amp;" "&amp;'Input-Func_Class'!$E$22,$G250:$BB250),SUMIF($G$6:$BB$6,BK$6&amp;" "&amp;'Input-Func_Class'!$B$24,$G250:$BB250))+SUMIF($G$6:$BB$6,BK$6&amp;" "&amp;'Input-Func_Class'!$F$22,$G250:$BB250))&lt;Check_Limit,0,1),1)</f>
        <v>0</v>
      </c>
      <c r="BL250" s="79">
        <f ca="1">IFERROR(IF(SUMIF($G$6:$BB$6,BL$6&amp;" Total",$G250:$BB250)-(SUMIF($G$6:$BB$6,BL$6&amp;" "&amp;'Input-Func_Class'!$D$22,$G250:$BB250)+IFERROR(SUMIF($G$6:$BB$6,BL$6&amp;" "&amp;'Input-Func_Class'!$E$22,$G250:$BB250),SUMIF($G$6:$BB$6,BL$6&amp;" "&amp;'Input-Func_Class'!$B$24,$G250:$BB250))+SUMIF($G$6:$BB$6,BL$6&amp;" "&amp;'Input-Func_Class'!$F$22,$G250:$BB250))&lt;Check_Limit,0,1),1)</f>
        <v>0</v>
      </c>
      <c r="BM250" s="79">
        <f ca="1">IFERROR(IF(SUMIF($G$6:$BB$6,BM$6&amp;" Total",$G250:$BB250)-(SUMIF($G$6:$BB$6,BM$6&amp;" "&amp;'Input-Func_Class'!$D$22,$G250:$BB250)+IFERROR(SUMIF($G$6:$BB$6,BM$6&amp;" "&amp;'Input-Func_Class'!$E$22,$G250:$BB250),SUMIF($G$6:$BB$6,BM$6&amp;" "&amp;'Input-Func_Class'!$B$24,$G250:$BB250))+SUMIF($G$6:$BB$6,BM$6&amp;" "&amp;'Input-Func_Class'!$F$22,$G250:$BB250))&lt;Check_Limit,0,1),1)</f>
        <v>0</v>
      </c>
      <c r="BN250" s="79">
        <f ca="1">IFERROR(IF(SUMIF($G$6:$BB$6,BN$6&amp;" Total",$G250:$BB250)-(SUMIF($G$6:$BB$6,BN$6&amp;" "&amp;'Input-Func_Class'!$D$22,$G250:$BB250)+IFERROR(SUMIF($G$6:$BB$6,BN$6&amp;" "&amp;'Input-Func_Class'!$E$22,$G250:$BB250),SUMIF($G$6:$BB$6,BN$6&amp;" "&amp;'Input-Func_Class'!$B$24,$G250:$BB250))+SUMIF($G$6:$BB$6,BN$6&amp;" "&amp;'Input-Func_Class'!$F$22,$G250:$BB250))&lt;Check_Limit,0,1),1)</f>
        <v>0</v>
      </c>
      <c r="BO250" s="79">
        <f ca="1">IFERROR(IF(SUMIF($G$6:$BB$6,BO$6&amp;" Total",$G250:$BB250)-(SUMIF($G$6:$BB$6,BO$6&amp;" "&amp;'Input-Func_Class'!$D$22,$G250:$BB250)+IFERROR(SUMIF($G$6:$BB$6,BO$6&amp;" "&amp;'Input-Func_Class'!$E$22,$G250:$BB250),SUMIF($G$6:$BB$6,BO$6&amp;" "&amp;'Input-Func_Class'!$B$24,$G250:$BB250))+SUMIF($G$6:$BB$6,BO$6&amp;" "&amp;'Input-Func_Class'!$F$22,$G250:$BB250))&lt;Check_Limit,0,1),1)</f>
        <v>0</v>
      </c>
    </row>
    <row r="251" spans="1:67" outlineLevel="1">
      <c r="A251" s="113">
        <f>IF(ISBLANK('Input-Accounts'!A251),"",'Input-Accounts'!A251)</f>
        <v>215</v>
      </c>
      <c r="B251" s="17" t="str">
        <f>IF(ISBLANK('Input-Accounts'!B251),"",'Input-Accounts'!B251)</f>
        <v>Provision for Deferred Income Tax - Credit</v>
      </c>
      <c r="C251" s="113">
        <f>IF(ISBLANK('Input-Accounts'!C251),"",'Input-Accounts'!C251)</f>
        <v>411.1</v>
      </c>
      <c r="D251" s="143">
        <f>Functionalization!$D251</f>
        <v>-38804558.600000001</v>
      </c>
      <c r="E251" s="143">
        <f t="shared" ca="1" si="57"/>
        <v>0</v>
      </c>
      <c r="F251" s="89" t="str">
        <f>IF($D251=0,"-",IF('Input-Accounts'!$E251&lt;&gt;0,'Input-Accounts'!$E251,'Input-Accounts'!$G251))</f>
        <v>INT_RATEBASE</v>
      </c>
      <c r="G251" s="143">
        <f ca="1">IF(G$5&lt;&gt;"",HLOOKUP(G$5,Functionalization!$G$6:$R$305,ROW($A251)-5,FALSE),IFERROR(INDEX(G$269:G$305,MATCH($F251,$B$269:$B$305,0))/VLOOKUP($F251,$B$269:$BB$305,MATCH(LEFT(TRIM(G$6),FIND("~",SUBSTITUTE(G$6,"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251))*HLOOKUP(LEFT(TRIM(G$6),FIND("~",SUBSTITUTE(G$6," ","~",LEN(TRIM(G$6))-LEN(SUBSTITUTE(TRIM(G$6)," ",""))))-1)&amp;" Total",$B$6:$BB$305,ROW($A251)-5,FALSE))</f>
        <v>0</v>
      </c>
      <c r="H251" s="143">
        <f ca="1">IF(H$5&lt;&gt;"",HLOOKUP(H$5,Functionalization!$G$6:$R$305,ROW($A251)-5,FALSE),IFERROR(INDEX(H$269:H$305,MATCH($F251,$B$269:$B$305,0))/VLOOKUP($F251,$B$269:$BB$305,MATCH(LEFT(TRIM(H$6),FIND("~",SUBSTITUTE(H$6,"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251))*HLOOKUP(LEFT(TRIM(H$6),FIND("~",SUBSTITUTE(H$6," ","~",LEN(TRIM(H$6))-LEN(SUBSTITUTE(TRIM(H$6)," ",""))))-1)&amp;" Total",$B$6:$BB$305,ROW($A251)-5,FALSE))</f>
        <v>0</v>
      </c>
      <c r="I251" s="143">
        <f ca="1">IF(I$5&lt;&gt;"",HLOOKUP(I$5,Functionalization!$G$6:$R$305,ROW($A251)-5,FALSE),IFERROR(INDEX(I$269:I$305,MATCH($F251,$B$269:$B$305,0))/VLOOKUP($F251,$B$269:$BB$305,MATCH(LEFT(TRIM(I$6),FIND("~",SUBSTITUTE(I$6,"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251))*HLOOKUP(LEFT(TRIM(I$6),FIND("~",SUBSTITUTE(I$6," ","~",LEN(TRIM(I$6))-LEN(SUBSTITUTE(TRIM(I$6)," ",""))))-1)&amp;" Total",$B$6:$BB$305,ROW($A251)-5,FALSE))</f>
        <v>0</v>
      </c>
      <c r="J251" s="143">
        <f ca="1">IF(J$5&lt;&gt;"",HLOOKUP(J$5,Functionalization!$G$6:$R$305,ROW($A251)-5,FALSE),IFERROR(INDEX(J$269:J$305,MATCH($F251,$B$269:$B$305,0))/VLOOKUP($F251,$B$269:$BB$305,MATCH(LEFT(TRIM(J$6),FIND("~",SUBSTITUTE(J$6,"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251))*HLOOKUP(LEFT(TRIM(J$6),FIND("~",SUBSTITUTE(J$6," ","~",LEN(TRIM(J$6))-LEN(SUBSTITUTE(TRIM(J$6)," ",""))))-1)&amp;" Total",$B$6:$BB$305,ROW($A251)-5,FALSE))</f>
        <v>0</v>
      </c>
      <c r="K251" s="143">
        <f ca="1">IF(K$5&lt;&gt;"",HLOOKUP(K$5,Functionalization!$G$6:$R$305,ROW($A251)-5,FALSE),IFERROR(INDEX(K$269:K$305,MATCH($F251,$B$269:$B$305,0))/VLOOKUP($F251,$B$269:$BB$305,MATCH(LEFT(TRIM(K$6),FIND("~",SUBSTITUTE(K$6,"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251))*HLOOKUP(LEFT(TRIM(K$6),FIND("~",SUBSTITUTE(K$6," ","~",LEN(TRIM(K$6))-LEN(SUBSTITUTE(TRIM(K$6)," ",""))))-1)&amp;" Total",$B$6:$BB$305,ROW($A251)-5,FALSE))</f>
        <v>-421519.20184187643</v>
      </c>
      <c r="L251" s="143">
        <f ca="1">IF(L$5&lt;&gt;"",HLOOKUP(L$5,Functionalization!$G$6:$R$305,ROW($A251)-5,FALSE),IFERROR(INDEX(L$269:L$305,MATCH($F251,$B$269:$B$305,0))/VLOOKUP($F251,$B$269:$BB$305,MATCH(LEFT(TRIM(L$6),FIND("~",SUBSTITUTE(L$6,"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251))*HLOOKUP(LEFT(TRIM(L$6),FIND("~",SUBSTITUTE(L$6," ","~",LEN(TRIM(L$6))-LEN(SUBSTITUTE(TRIM(L$6)," ",""))))-1)&amp;" Total",$B$6:$BB$305,ROW($A251)-5,FALSE))</f>
        <v>-379254.09274405026</v>
      </c>
      <c r="M251" s="143">
        <f ca="1">IF(M$5&lt;&gt;"",HLOOKUP(M$5,Functionalization!$G$6:$R$305,ROW($A251)-5,FALSE),IFERROR(INDEX(M$269:M$305,MATCH($F251,$B$269:$B$305,0))/VLOOKUP($F251,$B$269:$BB$305,MATCH(LEFT(TRIM(M$6),FIND("~",SUBSTITUTE(M$6,"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251))*HLOOKUP(LEFT(TRIM(M$6),FIND("~",SUBSTITUTE(M$6," ","~",LEN(TRIM(M$6))-LEN(SUBSTITUTE(TRIM(M$6)," ",""))))-1)&amp;" Total",$B$6:$BB$305,ROW($A251)-5,FALSE))</f>
        <v>-42265.109097826258</v>
      </c>
      <c r="N251" s="143">
        <f ca="1">IF(N$5&lt;&gt;"",HLOOKUP(N$5,Functionalization!$G$6:$R$305,ROW($A251)-5,FALSE),IFERROR(INDEX(N$269:N$305,MATCH($F251,$B$269:$B$305,0))/VLOOKUP($F251,$B$269:$BB$305,MATCH(LEFT(TRIM(N$6),FIND("~",SUBSTITUTE(N$6,"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251))*HLOOKUP(LEFT(TRIM(N$6),FIND("~",SUBSTITUTE(N$6," ","~",LEN(TRIM(N$6))-LEN(SUBSTITUTE(TRIM(N$6)," ",""))))-1)&amp;" Total",$B$6:$BB$305,ROW($A251)-5,FALSE))</f>
        <v>0</v>
      </c>
      <c r="O251" s="143">
        <f ca="1">IF(O$5&lt;&gt;"",HLOOKUP(O$5,Functionalization!$G$6:$R$305,ROW($A251)-5,FALSE),IFERROR(INDEX(O$269:O$305,MATCH($F251,$B$269:$B$305,0))/VLOOKUP($F251,$B$269:$BB$305,MATCH(LEFT(TRIM(O$6),FIND("~",SUBSTITUTE(O$6,"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251))*HLOOKUP(LEFT(TRIM(O$6),FIND("~",SUBSTITUTE(O$6," ","~",LEN(TRIM(O$6))-LEN(SUBSTITUTE(TRIM(O$6)," ",""))))-1)&amp;" Total",$B$6:$BB$305,ROW($A251)-5,FALSE))</f>
        <v>-38383039.398158103</v>
      </c>
      <c r="P251" s="143">
        <f ca="1">IF(P$5&lt;&gt;"",HLOOKUP(P$5,Functionalization!$G$6:$R$305,ROW($A251)-5,FALSE),IFERROR(INDEX(P$269:P$305,MATCH($F251,$B$269:$B$305,0))/VLOOKUP($F251,$B$269:$BB$305,MATCH(LEFT(TRIM(P$6),FIND("~",SUBSTITUTE(P$6,"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251))*HLOOKUP(LEFT(TRIM(P$6),FIND("~",SUBSTITUTE(P$6," ","~",LEN(TRIM(P$6))-LEN(SUBSTITUTE(TRIM(P$6)," ",""))))-1)&amp;" Total",$B$6:$BB$305,ROW($A251)-5,FALSE))</f>
        <v>-27960200.56588399</v>
      </c>
      <c r="Q251" s="143">
        <f ca="1">IF(Q$5&lt;&gt;"",HLOOKUP(Q$5,Functionalization!$G$6:$R$305,ROW($A251)-5,FALSE),IFERROR(INDEX(Q$269:Q$305,MATCH($F251,$B$269:$B$305,0))/VLOOKUP($F251,$B$269:$BB$305,MATCH(LEFT(TRIM(Q$6),FIND("~",SUBSTITUTE(Q$6,"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251))*HLOOKUP(LEFT(TRIM(Q$6),FIND("~",SUBSTITUTE(Q$6," ","~",LEN(TRIM(Q$6))-LEN(SUBSTITUTE(TRIM(Q$6)," ",""))))-1)&amp;" Total",$B$6:$BB$305,ROW($A251)-5,FALSE))</f>
        <v>0</v>
      </c>
      <c r="R251" s="143">
        <f ca="1">IF(R$5&lt;&gt;"",HLOOKUP(R$5,Functionalization!$G$6:$R$305,ROW($A251)-5,FALSE),IFERROR(INDEX(R$269:R$305,MATCH($F251,$B$269:$B$305,0))/VLOOKUP($F251,$B$269:$BB$305,MATCH(LEFT(TRIM(R$6),FIND("~",SUBSTITUTE(R$6,"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251))*HLOOKUP(LEFT(TRIM(R$6),FIND("~",SUBSTITUTE(R$6," ","~",LEN(TRIM(R$6))-LEN(SUBSTITUTE(TRIM(R$6)," ",""))))-1)&amp;" Total",$B$6:$BB$305,ROW($A251)-5,FALSE))</f>
        <v>-10422838.832274122</v>
      </c>
      <c r="S251" s="143">
        <f ca="1">IF(S$5&lt;&gt;"",HLOOKUP(S$5,Functionalization!$G$6:$R$305,ROW($A251)-5,FALSE),IFERROR(INDEX(S$269:S$305,MATCH($F251,$B$269:$B$305,0))/VLOOKUP($F251,$B$269:$BB$305,MATCH(LEFT(TRIM(S$6),FIND("~",SUBSTITUTE(S$6,"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251))*HLOOKUP(LEFT(TRIM(S$6),FIND("~",SUBSTITUTE(S$6," ","~",LEN(TRIM(S$6))-LEN(SUBSTITUTE(TRIM(S$6)," ",""))))-1)&amp;" Total",$B$6:$BB$305,ROW($A251)-5,FALSE))</f>
        <v>0</v>
      </c>
      <c r="T251" s="143">
        <f ca="1">IF(T$5&lt;&gt;"",HLOOKUP(T$5,Functionalization!$G$6:$R$305,ROW($A251)-5,FALSE),IFERROR(INDEX(T$269:T$305,MATCH($F251,$B$269:$B$305,0))/VLOOKUP($F251,$B$269:$BB$305,MATCH(LEFT(TRIM(T$6),FIND("~",SUBSTITUTE(T$6,"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251))*HLOOKUP(LEFT(TRIM(T$6),FIND("~",SUBSTITUTE(T$6," ","~",LEN(TRIM(T$6))-LEN(SUBSTITUTE(TRIM(T$6)," ",""))))-1)&amp;" Total",$B$6:$BB$305,ROW($A251)-5,FALSE))</f>
        <v>0</v>
      </c>
      <c r="U251" s="143">
        <f ca="1">IF(U$5&lt;&gt;"",HLOOKUP(U$5,Functionalization!$G$6:$R$305,ROW($A251)-5,FALSE),IFERROR(INDEX(U$269:U$305,MATCH($F251,$B$269:$B$305,0))/VLOOKUP($F251,$B$269:$BB$305,MATCH(LEFT(TRIM(U$6),FIND("~",SUBSTITUTE(U$6,"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251))*HLOOKUP(LEFT(TRIM(U$6),FIND("~",SUBSTITUTE(U$6," ","~",LEN(TRIM(U$6))-LEN(SUBSTITUTE(TRIM(U$6)," ",""))))-1)&amp;" Total",$B$6:$BB$305,ROW($A251)-5,FALSE))</f>
        <v>0</v>
      </c>
      <c r="V251" s="143">
        <f ca="1">IF(V$5&lt;&gt;"",HLOOKUP(V$5,Functionalization!$G$6:$R$305,ROW($A251)-5,FALSE),IFERROR(INDEX(V$269:V$305,MATCH($F251,$B$269:$B$305,0))/VLOOKUP($F251,$B$269:$BB$305,MATCH(LEFT(TRIM(V$6),FIND("~",SUBSTITUTE(V$6,"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251))*HLOOKUP(LEFT(TRIM(V$6),FIND("~",SUBSTITUTE(V$6," ","~",LEN(TRIM(V$6))-LEN(SUBSTITUTE(TRIM(V$6)," ",""))))-1)&amp;" Total",$B$6:$BB$305,ROW($A251)-5,FALSE))</f>
        <v>0</v>
      </c>
      <c r="W251" s="143">
        <f ca="1">IF(W$5&lt;&gt;"",HLOOKUP(W$5,Functionalization!$G$6:$R$305,ROW($A251)-5,FALSE),IFERROR(INDEX(W$269:W$305,MATCH($F251,$B$269:$B$305,0))/VLOOKUP($F251,$B$269:$BB$305,MATCH(LEFT(TRIM(W$6),FIND("~",SUBSTITUTE(W$6,"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251))*HLOOKUP(LEFT(TRIM(W$6),FIND("~",SUBSTITUTE(W$6," ","~",LEN(TRIM(W$6))-LEN(SUBSTITUTE(TRIM(W$6)," ",""))))-1)&amp;" Total",$B$6:$BB$305,ROW($A251)-5,FALSE))</f>
        <v>0</v>
      </c>
      <c r="X251" s="143">
        <f ca="1">IF(X$5&lt;&gt;"",HLOOKUP(X$5,Functionalization!$G$6:$R$305,ROW($A251)-5,FALSE),IFERROR(INDEX(X$269:X$305,MATCH($F251,$B$269:$B$305,0))/VLOOKUP($F251,$B$269:$BB$305,MATCH(LEFT(TRIM(X$6),FIND("~",SUBSTITUTE(X$6,"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251))*HLOOKUP(LEFT(TRIM(X$6),FIND("~",SUBSTITUTE(X$6," ","~",LEN(TRIM(X$6))-LEN(SUBSTITUTE(TRIM(X$6)," ",""))))-1)&amp;" Total",$B$6:$BB$305,ROW($A251)-5,FALSE))</f>
        <v>0</v>
      </c>
      <c r="Y251" s="143">
        <f ca="1">IF(Y$5&lt;&gt;"",HLOOKUP(Y$5,Functionalization!$G$6:$R$305,ROW($A251)-5,FALSE),IFERROR(INDEX(Y$269:Y$305,MATCH($F251,$B$269:$B$305,0))/VLOOKUP($F251,$B$269:$BB$305,MATCH(LEFT(TRIM(Y$6),FIND("~",SUBSTITUTE(Y$6,"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251))*HLOOKUP(LEFT(TRIM(Y$6),FIND("~",SUBSTITUTE(Y$6," ","~",LEN(TRIM(Y$6))-LEN(SUBSTITUTE(TRIM(Y$6)," ",""))))-1)&amp;" Total",$B$6:$BB$305,ROW($A251)-5,FALSE))</f>
        <v>0</v>
      </c>
      <c r="Z251" s="143">
        <f ca="1">IF(Z$5&lt;&gt;"",HLOOKUP(Z$5,Functionalization!$G$6:$R$305,ROW($A251)-5,FALSE),IFERROR(INDEX(Z$269:Z$305,MATCH($F251,$B$269:$B$305,0))/VLOOKUP($F251,$B$269:$BB$305,MATCH(LEFT(TRIM(Z$6),FIND("~",SUBSTITUTE(Z$6,"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251))*HLOOKUP(LEFT(TRIM(Z$6),FIND("~",SUBSTITUTE(Z$6," ","~",LEN(TRIM(Z$6))-LEN(SUBSTITUTE(TRIM(Z$6)," ",""))))-1)&amp;" Total",$B$6:$BB$305,ROW($A251)-5,FALSE))</f>
        <v>0</v>
      </c>
      <c r="AA251" s="143">
        <f ca="1">IF(AA$5&lt;&gt;"",HLOOKUP(AA$5,Functionalization!$G$6:$R$305,ROW($A251)-5,FALSE),IFERROR(INDEX(AA$269:AA$305,MATCH($F251,$B$269:$B$305,0))/VLOOKUP($F251,$B$269:$BB$305,MATCH(LEFT(TRIM(AA$6),FIND("~",SUBSTITUTE(AA$6,"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251))*HLOOKUP(LEFT(TRIM(AA$6),FIND("~",SUBSTITUTE(AA$6," ","~",LEN(TRIM(AA$6))-LEN(SUBSTITUTE(TRIM(AA$6)," ",""))))-1)&amp;" Total",$B$6:$BB$305,ROW($A251)-5,FALSE))</f>
        <v>0</v>
      </c>
      <c r="AB251" s="143">
        <f ca="1">IF(AB$5&lt;&gt;"",HLOOKUP(AB$5,Functionalization!$G$6:$R$305,ROW($A251)-5,FALSE),IFERROR(INDEX(AB$269:AB$305,MATCH($F251,$B$269:$B$305,0))/VLOOKUP($F251,$B$269:$BB$305,MATCH(LEFT(TRIM(AB$6),FIND("~",SUBSTITUTE(AB$6,"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251))*HLOOKUP(LEFT(TRIM(AB$6),FIND("~",SUBSTITUTE(AB$6," ","~",LEN(TRIM(AB$6))-LEN(SUBSTITUTE(TRIM(AB$6)," ",""))))-1)&amp;" Total",$B$6:$BB$305,ROW($A251)-5,FALSE))</f>
        <v>0</v>
      </c>
      <c r="AC251" s="143">
        <f ca="1">IF(AC$5&lt;&gt;"",HLOOKUP(AC$5,Functionalization!$G$6:$R$305,ROW($A251)-5,FALSE),IFERROR(INDEX(AC$269:AC$305,MATCH($F251,$B$269:$B$305,0))/VLOOKUP($F251,$B$269:$BB$305,MATCH(LEFT(TRIM(AC$6),FIND("~",SUBSTITUTE(AC$6,"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251))*HLOOKUP(LEFT(TRIM(AC$6),FIND("~",SUBSTITUTE(AC$6," ","~",LEN(TRIM(AC$6))-LEN(SUBSTITUTE(TRIM(AC$6)," ",""))))-1)&amp;" Total",$B$6:$BB$305,ROW($A251)-5,FALSE))</f>
        <v>0</v>
      </c>
      <c r="AD251" s="143">
        <f ca="1">IF(AD$5&lt;&gt;"",HLOOKUP(AD$5,Functionalization!$G$6:$R$305,ROW($A251)-5,FALSE),IFERROR(INDEX(AD$269:AD$305,MATCH($F251,$B$269:$B$305,0))/VLOOKUP($F251,$B$269:$BB$305,MATCH(LEFT(TRIM(AD$6),FIND("~",SUBSTITUTE(AD$6,"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251))*HLOOKUP(LEFT(TRIM(AD$6),FIND("~",SUBSTITUTE(AD$6," ","~",LEN(TRIM(AD$6))-LEN(SUBSTITUTE(TRIM(AD$6)," ",""))))-1)&amp;" Total",$B$6:$BB$305,ROW($A251)-5,FALSE))</f>
        <v>0</v>
      </c>
      <c r="AE251" s="143">
        <f ca="1">IF(AE$5&lt;&gt;"",HLOOKUP(AE$5,Functionalization!$G$6:$R$305,ROW($A251)-5,FALSE),IFERROR(INDEX(AE$269:AE$305,MATCH($F251,$B$269:$B$305,0))/VLOOKUP($F251,$B$269:$BB$305,MATCH(LEFT(TRIM(AE$6),FIND("~",SUBSTITUTE(AE$6,"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251))*HLOOKUP(LEFT(TRIM(AE$6),FIND("~",SUBSTITUTE(AE$6," ","~",LEN(TRIM(AE$6))-LEN(SUBSTITUTE(TRIM(AE$6)," ",""))))-1)&amp;" Total",$B$6:$BB$305,ROW($A251)-5,FALSE))</f>
        <v>0</v>
      </c>
      <c r="AF251" s="143">
        <f ca="1">IF(AF$5&lt;&gt;"",HLOOKUP(AF$5,Functionalization!$G$6:$R$305,ROW($A251)-5,FALSE),IFERROR(INDEX(AF$269:AF$305,MATCH($F251,$B$269:$B$305,0))/VLOOKUP($F251,$B$269:$BB$305,MATCH(LEFT(TRIM(AF$6),FIND("~",SUBSTITUTE(AF$6,"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251))*HLOOKUP(LEFT(TRIM(AF$6),FIND("~",SUBSTITUTE(AF$6," ","~",LEN(TRIM(AF$6))-LEN(SUBSTITUTE(TRIM(AF$6)," ",""))))-1)&amp;" Total",$B$6:$BB$305,ROW($A251)-5,FALSE))</f>
        <v>0</v>
      </c>
      <c r="AG251" s="143">
        <f ca="1">IF(AG$5&lt;&gt;"",HLOOKUP(AG$5,Functionalization!$G$6:$R$305,ROW($A251)-5,FALSE),IFERROR(INDEX(AG$269:AG$305,MATCH($F251,$B$269:$B$305,0))/VLOOKUP($F251,$B$269:$BB$305,MATCH(LEFT(TRIM(AG$6),FIND("~",SUBSTITUTE(AG$6,"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251))*HLOOKUP(LEFT(TRIM(AG$6),FIND("~",SUBSTITUTE(AG$6," ","~",LEN(TRIM(AG$6))-LEN(SUBSTITUTE(TRIM(AG$6)," ",""))))-1)&amp;" Total",$B$6:$BB$305,ROW($A251)-5,FALSE))</f>
        <v>0</v>
      </c>
      <c r="AH251" s="143">
        <f ca="1">IF(AH$5&lt;&gt;"",HLOOKUP(AH$5,Functionalization!$G$6:$R$305,ROW($A251)-5,FALSE),IFERROR(INDEX(AH$269:AH$305,MATCH($F251,$B$269:$B$305,0))/VLOOKUP($F251,$B$269:$BB$305,MATCH(LEFT(TRIM(AH$6),FIND("~",SUBSTITUTE(AH$6,"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251))*HLOOKUP(LEFT(TRIM(AH$6),FIND("~",SUBSTITUTE(AH$6," ","~",LEN(TRIM(AH$6))-LEN(SUBSTITUTE(TRIM(AH$6)," ",""))))-1)&amp;" Total",$B$6:$BB$305,ROW($A251)-5,FALSE))</f>
        <v>0</v>
      </c>
      <c r="AI251" s="143">
        <f ca="1">IF(AI$5&lt;&gt;"",HLOOKUP(AI$5,Functionalization!$G$6:$R$305,ROW($A251)-5,FALSE),IFERROR(INDEX(AI$269:AI$305,MATCH($F251,$B$269:$B$305,0))/VLOOKUP($F251,$B$269:$BB$305,MATCH(LEFT(TRIM(AI$6),FIND("~",SUBSTITUTE(AI$6,"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251))*HLOOKUP(LEFT(TRIM(AI$6),FIND("~",SUBSTITUTE(AI$6," ","~",LEN(TRIM(AI$6))-LEN(SUBSTITUTE(TRIM(AI$6)," ",""))))-1)&amp;" Total",$B$6:$BB$305,ROW($A251)-5,FALSE))</f>
        <v>0</v>
      </c>
      <c r="AJ251" s="143">
        <f ca="1">IF(AJ$5&lt;&gt;"",HLOOKUP(AJ$5,Functionalization!$G$6:$R$305,ROW($A251)-5,FALSE),IFERROR(INDEX(AJ$269:AJ$305,MATCH($F251,$B$269:$B$305,0))/VLOOKUP($F251,$B$269:$BB$305,MATCH(LEFT(TRIM(AJ$6),FIND("~",SUBSTITUTE(AJ$6,"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251))*HLOOKUP(LEFT(TRIM(AJ$6),FIND("~",SUBSTITUTE(AJ$6," ","~",LEN(TRIM(AJ$6))-LEN(SUBSTITUTE(TRIM(AJ$6)," ",""))))-1)&amp;" Total",$B$6:$BB$305,ROW($A251)-5,FALSE))</f>
        <v>0</v>
      </c>
      <c r="AK251" s="143">
        <f ca="1">IF(AK$5&lt;&gt;"",HLOOKUP(AK$5,Functionalization!$G$6:$R$305,ROW($A251)-5,FALSE),IFERROR(INDEX(AK$269:AK$305,MATCH($F251,$B$269:$B$305,0))/VLOOKUP($F251,$B$269:$BB$305,MATCH(LEFT(TRIM(AK$6),FIND("~",SUBSTITUTE(AK$6,"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251))*HLOOKUP(LEFT(TRIM(AK$6),FIND("~",SUBSTITUTE(AK$6," ","~",LEN(TRIM(AK$6))-LEN(SUBSTITUTE(TRIM(AK$6)," ",""))))-1)&amp;" Total",$B$6:$BB$305,ROW($A251)-5,FALSE))</f>
        <v>0</v>
      </c>
      <c r="AL251" s="143">
        <f ca="1">IF(AL$5&lt;&gt;"",HLOOKUP(AL$5,Functionalization!$G$6:$R$305,ROW($A251)-5,FALSE),IFERROR(INDEX(AL$269:AL$305,MATCH($F251,$B$269:$B$305,0))/VLOOKUP($F251,$B$269:$BB$305,MATCH(LEFT(TRIM(AL$6),FIND("~",SUBSTITUTE(AL$6,"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251))*HLOOKUP(LEFT(TRIM(AL$6),FIND("~",SUBSTITUTE(AL$6," ","~",LEN(TRIM(AL$6))-LEN(SUBSTITUTE(TRIM(AL$6)," ",""))))-1)&amp;" Total",$B$6:$BB$305,ROW($A251)-5,FALSE))</f>
        <v>0</v>
      </c>
      <c r="AM251" s="143">
        <f ca="1">IF(AM$5&lt;&gt;"",HLOOKUP(AM$5,Functionalization!$G$6:$R$305,ROW($A251)-5,FALSE),IFERROR(INDEX(AM$269:AM$305,MATCH($F251,$B$269:$B$305,0))/VLOOKUP($F251,$B$269:$BB$305,MATCH(LEFT(TRIM(AM$6),FIND("~",SUBSTITUTE(AM$6,"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251))*HLOOKUP(LEFT(TRIM(AM$6),FIND("~",SUBSTITUTE(AM$6," ","~",LEN(TRIM(AM$6))-LEN(SUBSTITUTE(TRIM(AM$6)," ",""))))-1)&amp;" Total",$B$6:$BB$305,ROW($A251)-5,FALSE))</f>
        <v>0</v>
      </c>
      <c r="AN251" s="143">
        <f ca="1">IF(AN$5&lt;&gt;"",HLOOKUP(AN$5,Functionalization!$G$6:$R$305,ROW($A251)-5,FALSE),IFERROR(INDEX(AN$269:AN$305,MATCH($F251,$B$269:$B$305,0))/VLOOKUP($F251,$B$269:$BB$305,MATCH(LEFT(TRIM(AN$6),FIND("~",SUBSTITUTE(AN$6,"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251))*HLOOKUP(LEFT(TRIM(AN$6),FIND("~",SUBSTITUTE(AN$6," ","~",LEN(TRIM(AN$6))-LEN(SUBSTITUTE(TRIM(AN$6)," ",""))))-1)&amp;" Total",$B$6:$BB$305,ROW($A251)-5,FALSE))</f>
        <v>0</v>
      </c>
      <c r="AO251" s="143">
        <f ca="1">IF(AO$5&lt;&gt;"",HLOOKUP(AO$5,Functionalization!$G$6:$R$305,ROW($A251)-5,FALSE),IFERROR(INDEX(AO$269:AO$305,MATCH($F251,$B$269:$B$305,0))/VLOOKUP($F251,$B$269:$BB$305,MATCH(LEFT(TRIM(AO$6),FIND("~",SUBSTITUTE(AO$6,"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251))*HLOOKUP(LEFT(TRIM(AO$6),FIND("~",SUBSTITUTE(AO$6," ","~",LEN(TRIM(AO$6))-LEN(SUBSTITUTE(TRIM(AO$6)," ",""))))-1)&amp;" Total",$B$6:$BB$305,ROW($A251)-5,FALSE))</f>
        <v>0</v>
      </c>
      <c r="AP251" s="143">
        <f ca="1">IF(AP$5&lt;&gt;"",HLOOKUP(AP$5,Functionalization!$G$6:$R$305,ROW($A251)-5,FALSE),IFERROR(INDEX(AP$269:AP$305,MATCH($F251,$B$269:$B$305,0))/VLOOKUP($F251,$B$269:$BB$305,MATCH(LEFT(TRIM(AP$6),FIND("~",SUBSTITUTE(AP$6,"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251))*HLOOKUP(LEFT(TRIM(AP$6),FIND("~",SUBSTITUTE(AP$6," ","~",LEN(TRIM(AP$6))-LEN(SUBSTITUTE(TRIM(AP$6)," ",""))))-1)&amp;" Total",$B$6:$BB$305,ROW($A251)-5,FALSE))</f>
        <v>0</v>
      </c>
      <c r="AQ251" s="143">
        <f ca="1">IF(AQ$5&lt;&gt;"",HLOOKUP(AQ$5,Functionalization!$G$6:$R$305,ROW($A251)-5,FALSE),IFERROR(INDEX(AQ$269:AQ$305,MATCH($F251,$B$269:$B$305,0))/VLOOKUP($F251,$B$269:$BB$305,MATCH(LEFT(TRIM(AQ$6),FIND("~",SUBSTITUTE(AQ$6,"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251))*HLOOKUP(LEFT(TRIM(AQ$6),FIND("~",SUBSTITUTE(AQ$6," ","~",LEN(TRIM(AQ$6))-LEN(SUBSTITUTE(TRIM(AQ$6)," ",""))))-1)&amp;" Total",$B$6:$BB$305,ROW($A251)-5,FALSE))</f>
        <v>0</v>
      </c>
      <c r="AR251" s="143">
        <f ca="1">IF(AR$5&lt;&gt;"",HLOOKUP(AR$5,Functionalization!$G$6:$R$305,ROW($A251)-5,FALSE),IFERROR(INDEX(AR$269:AR$305,MATCH($F251,$B$269:$B$305,0))/VLOOKUP($F251,$B$269:$BB$305,MATCH(LEFT(TRIM(AR$6),FIND("~",SUBSTITUTE(AR$6,"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251))*HLOOKUP(LEFT(TRIM(AR$6),FIND("~",SUBSTITUTE(AR$6," ","~",LEN(TRIM(AR$6))-LEN(SUBSTITUTE(TRIM(AR$6)," ",""))))-1)&amp;" Total",$B$6:$BB$305,ROW($A251)-5,FALSE))</f>
        <v>0</v>
      </c>
      <c r="AS251" s="143">
        <f ca="1">IF(AS$5&lt;&gt;"",HLOOKUP(AS$5,Functionalization!$G$6:$R$305,ROW($A251)-5,FALSE),IFERROR(INDEX(AS$269:AS$305,MATCH($F251,$B$269:$B$305,0))/VLOOKUP($F251,$B$269:$BB$305,MATCH(LEFT(TRIM(AS$6),FIND("~",SUBSTITUTE(AS$6,"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251))*HLOOKUP(LEFT(TRIM(AS$6),FIND("~",SUBSTITUTE(AS$6," ","~",LEN(TRIM(AS$6))-LEN(SUBSTITUTE(TRIM(AS$6)," ",""))))-1)&amp;" Total",$B$6:$BB$305,ROW($A251)-5,FALSE))</f>
        <v>0</v>
      </c>
      <c r="AT251" s="143">
        <f ca="1">IF(AT$5&lt;&gt;"",HLOOKUP(AT$5,Functionalization!$G$6:$R$305,ROW($A251)-5,FALSE),IFERROR(INDEX(AT$269:AT$305,MATCH($F251,$B$269:$B$305,0))/VLOOKUP($F251,$B$269:$BB$305,MATCH(LEFT(TRIM(AT$6),FIND("~",SUBSTITUTE(AT$6,"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251))*HLOOKUP(LEFT(TRIM(AT$6),FIND("~",SUBSTITUTE(AT$6," ","~",LEN(TRIM(AT$6))-LEN(SUBSTITUTE(TRIM(AT$6)," ",""))))-1)&amp;" Total",$B$6:$BB$305,ROW($A251)-5,FALSE))</f>
        <v>0</v>
      </c>
      <c r="AU251" s="143">
        <f ca="1">IF(AU$5&lt;&gt;"",HLOOKUP(AU$5,Functionalization!$G$6:$R$305,ROW($A251)-5,FALSE),IFERROR(INDEX(AU$269:AU$305,MATCH($F251,$B$269:$B$305,0))/VLOOKUP($F251,$B$269:$BB$305,MATCH(LEFT(TRIM(AU$6),FIND("~",SUBSTITUTE(AU$6,"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251))*HLOOKUP(LEFT(TRIM(AU$6),FIND("~",SUBSTITUTE(AU$6," ","~",LEN(TRIM(AU$6))-LEN(SUBSTITUTE(TRIM(AU$6)," ",""))))-1)&amp;" Total",$B$6:$BB$305,ROW($A251)-5,FALSE))</f>
        <v>0</v>
      </c>
      <c r="AV251" s="143">
        <f ca="1">IF(AV$5&lt;&gt;"",HLOOKUP(AV$5,Functionalization!$G$6:$R$305,ROW($A251)-5,FALSE),IFERROR(INDEX(AV$269:AV$305,MATCH($F251,$B$269:$B$305,0))/VLOOKUP($F251,$B$269:$BB$305,MATCH(LEFT(TRIM(AV$6),FIND("~",SUBSTITUTE(AV$6,"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251))*HLOOKUP(LEFT(TRIM(AV$6),FIND("~",SUBSTITUTE(AV$6," ","~",LEN(TRIM(AV$6))-LEN(SUBSTITUTE(TRIM(AV$6)," ",""))))-1)&amp;" Total",$B$6:$BB$305,ROW($A251)-5,FALSE))</f>
        <v>0</v>
      </c>
      <c r="AW251" s="143">
        <f ca="1">IF(AW$5&lt;&gt;"",HLOOKUP(AW$5,Functionalization!$G$6:$R$305,ROW($A251)-5,FALSE),IFERROR(INDEX(AW$269:AW$305,MATCH($F251,$B$269:$B$305,0))/VLOOKUP($F251,$B$269:$BB$305,MATCH(LEFT(TRIM(AW$6),FIND("~",SUBSTITUTE(AW$6,"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251))*HLOOKUP(LEFT(TRIM(AW$6),FIND("~",SUBSTITUTE(AW$6," ","~",LEN(TRIM(AW$6))-LEN(SUBSTITUTE(TRIM(AW$6)," ",""))))-1)&amp;" Total",$B$6:$BB$305,ROW($A251)-5,FALSE))</f>
        <v>0</v>
      </c>
      <c r="AX251" s="143">
        <f ca="1">IF(AX$5&lt;&gt;"",HLOOKUP(AX$5,Functionalization!$G$6:$R$305,ROW($A251)-5,FALSE),IFERROR(INDEX(AX$269:AX$305,MATCH($F251,$B$269:$B$305,0))/VLOOKUP($F251,$B$269:$BB$305,MATCH(LEFT(TRIM(AX$6),FIND("~",SUBSTITUTE(AX$6,"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251))*HLOOKUP(LEFT(TRIM(AX$6),FIND("~",SUBSTITUTE(AX$6," ","~",LEN(TRIM(AX$6))-LEN(SUBSTITUTE(TRIM(AX$6)," ",""))))-1)&amp;" Total",$B$6:$BB$305,ROW($A251)-5,FALSE))</f>
        <v>0</v>
      </c>
      <c r="AY251" s="143">
        <f ca="1">IF(AY$5&lt;&gt;"",HLOOKUP(AY$5,Functionalization!$G$6:$R$305,ROW($A251)-5,FALSE),IFERROR(INDEX(AY$269:AY$305,MATCH($F251,$B$269:$B$305,0))/VLOOKUP($F251,$B$269:$BB$305,MATCH(LEFT(TRIM(AY$6),FIND("~",SUBSTITUTE(AY$6,"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251))*HLOOKUP(LEFT(TRIM(AY$6),FIND("~",SUBSTITUTE(AY$6," ","~",LEN(TRIM(AY$6))-LEN(SUBSTITUTE(TRIM(AY$6)," ",""))))-1)&amp;" Total",$B$6:$BB$305,ROW($A251)-5,FALSE))</f>
        <v>0</v>
      </c>
      <c r="AZ251" s="143">
        <f ca="1">IF(AZ$5&lt;&gt;"",HLOOKUP(AZ$5,Functionalization!$G$6:$R$305,ROW($A251)-5,FALSE),IFERROR(INDEX(AZ$269:AZ$305,MATCH($F251,$B$269:$B$305,0))/VLOOKUP($F251,$B$269:$BB$305,MATCH(LEFT(TRIM(AZ$6),FIND("~",SUBSTITUTE(AZ$6,"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251))*HLOOKUP(LEFT(TRIM(AZ$6),FIND("~",SUBSTITUTE(AZ$6," ","~",LEN(TRIM(AZ$6))-LEN(SUBSTITUTE(TRIM(AZ$6)," ",""))))-1)&amp;" Total",$B$6:$BB$305,ROW($A251)-5,FALSE))</f>
        <v>0</v>
      </c>
      <c r="BA251" s="143">
        <f ca="1">IF(BA$5&lt;&gt;"",HLOOKUP(BA$5,Functionalization!$G$6:$R$305,ROW($A251)-5,FALSE),IFERROR(INDEX(BA$269:BA$305,MATCH($F251,$B$269:$B$305,0))/VLOOKUP($F251,$B$269:$BB$305,MATCH(LEFT(TRIM(BA$6),FIND("~",SUBSTITUTE(BA$6,"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251))*HLOOKUP(LEFT(TRIM(BA$6),FIND("~",SUBSTITUTE(BA$6," ","~",LEN(TRIM(BA$6))-LEN(SUBSTITUTE(TRIM(BA$6)," ",""))))-1)&amp;" Total",$B$6:$BB$305,ROW($A251)-5,FALSE))</f>
        <v>0</v>
      </c>
      <c r="BB251" s="143">
        <f ca="1">IF(BB$5&lt;&gt;"",HLOOKUP(BB$5,Functionalization!$G$6:$R$305,ROW($A251)-5,FALSE),IFERROR(INDEX(BB$269:BB$305,MATCH($F251,$B$269:$B$305,0))/VLOOKUP($F251,$B$269:$BB$305,MATCH(LEFT(TRIM(BB$6),FIND("~",SUBSTITUTE(BB$6,"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251))*HLOOKUP(LEFT(TRIM(BB$6),FIND("~",SUBSTITUTE(BB$6," ","~",LEN(TRIM(BB$6))-LEN(SUBSTITUTE(TRIM(BB$6)," ",""))))-1)&amp;" Total",$B$6:$BB$305,ROW($A251)-5,FALSE))</f>
        <v>0</v>
      </c>
      <c r="BD251" s="79">
        <f ca="1">IFERROR(IF(SUMIF($G$6:$BB$6,BD$6&amp;" Total",$G251:$BB251)-(SUMIF($G$6:$BB$6,BD$6&amp;" "&amp;'Input-Func_Class'!$D$22,$G251:$BB251)+IFERROR(SUMIF($G$6:$BB$6,BD$6&amp;" "&amp;'Input-Func_Class'!$E$22,$G251:$BB251),SUMIF($G$6:$BB$6,BD$6&amp;" "&amp;'Input-Func_Class'!$B$24,$G251:$BB251))+SUMIF($G$6:$BB$6,BD$6&amp;" "&amp;'Input-Func_Class'!$F$22,$G251:$BB251))&lt;Check_Limit,0,1),1)</f>
        <v>0</v>
      </c>
      <c r="BE251" s="79">
        <f ca="1">IFERROR(IF(SUMIF($G$6:$BB$6,BE$6&amp;" Total",$G251:$BB251)-(SUMIF($G$6:$BB$6,BE$6&amp;" "&amp;'Input-Func_Class'!$D$22,$G251:$BB251)+IFERROR(SUMIF($G$6:$BB$6,BE$6&amp;" "&amp;'Input-Func_Class'!$E$22,$G251:$BB251),SUMIF($G$6:$BB$6,BE$6&amp;" "&amp;'Input-Func_Class'!$B$24,$G251:$BB251))+SUMIF($G$6:$BB$6,BE$6&amp;" "&amp;'Input-Func_Class'!$F$22,$G251:$BB251))&lt;Check_Limit,0,1),1)</f>
        <v>0</v>
      </c>
      <c r="BF251" s="79">
        <f ca="1">IFERROR(IF(SUMIF($G$6:$BB$6,BF$6&amp;" Total",$G251:$BB251)-(SUMIF($G$6:$BB$6,BF$6&amp;" "&amp;'Input-Func_Class'!$D$22,$G251:$BB251)+IFERROR(SUMIF($G$6:$BB$6,BF$6&amp;" "&amp;'Input-Func_Class'!$E$22,$G251:$BB251),SUMIF($G$6:$BB$6,BF$6&amp;" "&amp;'Input-Func_Class'!$B$24,$G251:$BB251))+SUMIF($G$6:$BB$6,BF$6&amp;" "&amp;'Input-Func_Class'!$F$22,$G251:$BB251))&lt;Check_Limit,0,1),1)</f>
        <v>0</v>
      </c>
      <c r="BG251" s="79">
        <f ca="1">IFERROR(IF(SUMIF($G$6:$BB$6,BG$6&amp;" Total",$G251:$BB251)-(SUMIF($G$6:$BB$6,BG$6&amp;" "&amp;'Input-Func_Class'!$D$22,$G251:$BB251)+IFERROR(SUMIF($G$6:$BB$6,BG$6&amp;" "&amp;'Input-Func_Class'!$E$22,$G251:$BB251),SUMIF($G$6:$BB$6,BG$6&amp;" "&amp;'Input-Func_Class'!$B$24,$G251:$BB251))+SUMIF($G$6:$BB$6,BG$6&amp;" "&amp;'Input-Func_Class'!$F$22,$G251:$BB251))&lt;Check_Limit,0,1),1)</f>
        <v>0</v>
      </c>
      <c r="BH251" s="79">
        <f ca="1">IFERROR(IF(SUMIF($G$6:$BB$6,BH$6&amp;" Total",$G251:$BB251)-(SUMIF($G$6:$BB$6,BH$6&amp;" "&amp;'Input-Func_Class'!$D$22,$G251:$BB251)+IFERROR(SUMIF($G$6:$BB$6,BH$6&amp;" "&amp;'Input-Func_Class'!$E$22,$G251:$BB251),SUMIF($G$6:$BB$6,BH$6&amp;" "&amp;'Input-Func_Class'!$B$24,$G251:$BB251))+SUMIF($G$6:$BB$6,BH$6&amp;" "&amp;'Input-Func_Class'!$F$22,$G251:$BB251))&lt;Check_Limit,0,1),1)</f>
        <v>0</v>
      </c>
      <c r="BI251" s="79">
        <f ca="1">IFERROR(IF(SUMIF($G$6:$BB$6,BI$6&amp;" Total",$G251:$BB251)-(SUMIF($G$6:$BB$6,BI$6&amp;" "&amp;'Input-Func_Class'!$D$22,$G251:$BB251)+IFERROR(SUMIF($G$6:$BB$6,BI$6&amp;" "&amp;'Input-Func_Class'!$E$22,$G251:$BB251),SUMIF($G$6:$BB$6,BI$6&amp;" "&amp;'Input-Func_Class'!$B$24,$G251:$BB251))+SUMIF($G$6:$BB$6,BI$6&amp;" "&amp;'Input-Func_Class'!$F$22,$G251:$BB251))&lt;Check_Limit,0,1),1)</f>
        <v>0</v>
      </c>
      <c r="BJ251" s="79">
        <f ca="1">IFERROR(IF(SUMIF($G$6:$BB$6,BJ$6&amp;" Total",$G251:$BB251)-(SUMIF($G$6:$BB$6,BJ$6&amp;" "&amp;'Input-Func_Class'!$D$22,$G251:$BB251)+IFERROR(SUMIF($G$6:$BB$6,BJ$6&amp;" "&amp;'Input-Func_Class'!$E$22,$G251:$BB251),SUMIF($G$6:$BB$6,BJ$6&amp;" "&amp;'Input-Func_Class'!$B$24,$G251:$BB251))+SUMIF($G$6:$BB$6,BJ$6&amp;" "&amp;'Input-Func_Class'!$F$22,$G251:$BB251))&lt;Check_Limit,0,1),1)</f>
        <v>0</v>
      </c>
      <c r="BK251" s="79">
        <f ca="1">IFERROR(IF(SUMIF($G$6:$BB$6,BK$6&amp;" Total",$G251:$BB251)-(SUMIF($G$6:$BB$6,BK$6&amp;" "&amp;'Input-Func_Class'!$D$22,$G251:$BB251)+IFERROR(SUMIF($G$6:$BB$6,BK$6&amp;" "&amp;'Input-Func_Class'!$E$22,$G251:$BB251),SUMIF($G$6:$BB$6,BK$6&amp;" "&amp;'Input-Func_Class'!$B$24,$G251:$BB251))+SUMIF($G$6:$BB$6,BK$6&amp;" "&amp;'Input-Func_Class'!$F$22,$G251:$BB251))&lt;Check_Limit,0,1),1)</f>
        <v>0</v>
      </c>
      <c r="BL251" s="79">
        <f ca="1">IFERROR(IF(SUMIF($G$6:$BB$6,BL$6&amp;" Total",$G251:$BB251)-(SUMIF($G$6:$BB$6,BL$6&amp;" "&amp;'Input-Func_Class'!$D$22,$G251:$BB251)+IFERROR(SUMIF($G$6:$BB$6,BL$6&amp;" "&amp;'Input-Func_Class'!$E$22,$G251:$BB251),SUMIF($G$6:$BB$6,BL$6&amp;" "&amp;'Input-Func_Class'!$B$24,$G251:$BB251))+SUMIF($G$6:$BB$6,BL$6&amp;" "&amp;'Input-Func_Class'!$F$22,$G251:$BB251))&lt;Check_Limit,0,1),1)</f>
        <v>0</v>
      </c>
      <c r="BM251" s="79">
        <f ca="1">IFERROR(IF(SUMIF($G$6:$BB$6,BM$6&amp;" Total",$G251:$BB251)-(SUMIF($G$6:$BB$6,BM$6&amp;" "&amp;'Input-Func_Class'!$D$22,$G251:$BB251)+IFERROR(SUMIF($G$6:$BB$6,BM$6&amp;" "&amp;'Input-Func_Class'!$E$22,$G251:$BB251),SUMIF($G$6:$BB$6,BM$6&amp;" "&amp;'Input-Func_Class'!$B$24,$G251:$BB251))+SUMIF($G$6:$BB$6,BM$6&amp;" "&amp;'Input-Func_Class'!$F$22,$G251:$BB251))&lt;Check_Limit,0,1),1)</f>
        <v>0</v>
      </c>
      <c r="BN251" s="79">
        <f ca="1">IFERROR(IF(SUMIF($G$6:$BB$6,BN$6&amp;" Total",$G251:$BB251)-(SUMIF($G$6:$BB$6,BN$6&amp;" "&amp;'Input-Func_Class'!$D$22,$G251:$BB251)+IFERROR(SUMIF($G$6:$BB$6,BN$6&amp;" "&amp;'Input-Func_Class'!$E$22,$G251:$BB251),SUMIF($G$6:$BB$6,BN$6&amp;" "&amp;'Input-Func_Class'!$B$24,$G251:$BB251))+SUMIF($G$6:$BB$6,BN$6&amp;" "&amp;'Input-Func_Class'!$F$22,$G251:$BB251))&lt;Check_Limit,0,1),1)</f>
        <v>0</v>
      </c>
      <c r="BO251" s="79">
        <f ca="1">IFERROR(IF(SUMIF($G$6:$BB$6,BO$6&amp;" Total",$G251:$BB251)-(SUMIF($G$6:$BB$6,BO$6&amp;" "&amp;'Input-Func_Class'!$D$22,$G251:$BB251)+IFERROR(SUMIF($G$6:$BB$6,BO$6&amp;" "&amp;'Input-Func_Class'!$E$22,$G251:$BB251),SUMIF($G$6:$BB$6,BO$6&amp;" "&amp;'Input-Func_Class'!$B$24,$G251:$BB251))+SUMIF($G$6:$BB$6,BO$6&amp;" "&amp;'Input-Func_Class'!$F$22,$G251:$BB251))&lt;Check_Limit,0,1),1)</f>
        <v>0</v>
      </c>
    </row>
    <row r="252" spans="1:67" outlineLevel="1">
      <c r="A252" s="113">
        <f>IF(ISBLANK('Input-Accounts'!A252),"",'Input-Accounts'!A252)</f>
        <v>216</v>
      </c>
      <c r="B252" s="17" t="str">
        <f>IF(ISBLANK('Input-Accounts'!B252),"",'Input-Accounts'!B252)</f>
        <v>Investment Tax Credit Adjustments</v>
      </c>
      <c r="C252" s="113">
        <f>IF(ISBLANK('Input-Accounts'!C252),"",'Input-Accounts'!C252)</f>
        <v>411.4</v>
      </c>
      <c r="D252" s="143">
        <f>Functionalization!$D252</f>
        <v>-33270.6</v>
      </c>
      <c r="E252" s="143">
        <f t="shared" ca="1" si="57"/>
        <v>0</v>
      </c>
      <c r="F252" s="89" t="str">
        <f>IF($D252=0,"-",IF('Input-Accounts'!$E252&lt;&gt;0,'Input-Accounts'!$E252,'Input-Accounts'!$G252))</f>
        <v>INT_RATEBASE</v>
      </c>
      <c r="G252" s="143">
        <f ca="1">IF(G$5&lt;&gt;"",HLOOKUP(G$5,Functionalization!$G$6:$R$305,ROW($A252)-5,FALSE),IFERROR(INDEX(G$269:G$305,MATCH($F252,$B$269:$B$305,0))/VLOOKUP($F252,$B$269:$BB$305,MATCH(LEFT(TRIM(G$6),FIND("~",SUBSTITUTE(G$6,"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252))*HLOOKUP(LEFT(TRIM(G$6),FIND("~",SUBSTITUTE(G$6," ","~",LEN(TRIM(G$6))-LEN(SUBSTITUTE(TRIM(G$6)," ",""))))-1)&amp;" Total",$B$6:$BB$305,ROW($A252)-5,FALSE))</f>
        <v>0</v>
      </c>
      <c r="H252" s="143">
        <f ca="1">IF(H$5&lt;&gt;"",HLOOKUP(H$5,Functionalization!$G$6:$R$305,ROW($A252)-5,FALSE),IFERROR(INDEX(H$269:H$305,MATCH($F252,$B$269:$B$305,0))/VLOOKUP($F252,$B$269:$BB$305,MATCH(LEFT(TRIM(H$6),FIND("~",SUBSTITUTE(H$6,"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252))*HLOOKUP(LEFT(TRIM(H$6),FIND("~",SUBSTITUTE(H$6," ","~",LEN(TRIM(H$6))-LEN(SUBSTITUTE(TRIM(H$6)," ",""))))-1)&amp;" Total",$B$6:$BB$305,ROW($A252)-5,FALSE))</f>
        <v>0</v>
      </c>
      <c r="I252" s="143">
        <f ca="1">IF(I$5&lt;&gt;"",HLOOKUP(I$5,Functionalization!$G$6:$R$305,ROW($A252)-5,FALSE),IFERROR(INDEX(I$269:I$305,MATCH($F252,$B$269:$B$305,0))/VLOOKUP($F252,$B$269:$BB$305,MATCH(LEFT(TRIM(I$6),FIND("~",SUBSTITUTE(I$6,"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252))*HLOOKUP(LEFT(TRIM(I$6),FIND("~",SUBSTITUTE(I$6," ","~",LEN(TRIM(I$6))-LEN(SUBSTITUTE(TRIM(I$6)," ",""))))-1)&amp;" Total",$B$6:$BB$305,ROW($A252)-5,FALSE))</f>
        <v>0</v>
      </c>
      <c r="J252" s="143">
        <f ca="1">IF(J$5&lt;&gt;"",HLOOKUP(J$5,Functionalization!$G$6:$R$305,ROW($A252)-5,FALSE),IFERROR(INDEX(J$269:J$305,MATCH($F252,$B$269:$B$305,0))/VLOOKUP($F252,$B$269:$BB$305,MATCH(LEFT(TRIM(J$6),FIND("~",SUBSTITUTE(J$6,"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252))*HLOOKUP(LEFT(TRIM(J$6),FIND("~",SUBSTITUTE(J$6," ","~",LEN(TRIM(J$6))-LEN(SUBSTITUTE(TRIM(J$6)," ",""))))-1)&amp;" Total",$B$6:$BB$305,ROW($A252)-5,FALSE))</f>
        <v>0</v>
      </c>
      <c r="K252" s="143">
        <f ca="1">IF(K$5&lt;&gt;"",HLOOKUP(K$5,Functionalization!$G$6:$R$305,ROW($A252)-5,FALSE),IFERROR(INDEX(K$269:K$305,MATCH($F252,$B$269:$B$305,0))/VLOOKUP($F252,$B$269:$BB$305,MATCH(LEFT(TRIM(K$6),FIND("~",SUBSTITUTE(K$6,"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252))*HLOOKUP(LEFT(TRIM(K$6),FIND("~",SUBSTITUTE(K$6," ","~",LEN(TRIM(K$6))-LEN(SUBSTITUTE(TRIM(K$6)," ",""))))-1)&amp;" Total",$B$6:$BB$305,ROW($A252)-5,FALSE))</f>
        <v>-361.40590855220637</v>
      </c>
      <c r="L252" s="143">
        <f ca="1">IF(L$5&lt;&gt;"",HLOOKUP(L$5,Functionalization!$G$6:$R$305,ROW($A252)-5,FALSE),IFERROR(INDEX(L$269:L$305,MATCH($F252,$B$269:$B$305,0))/VLOOKUP($F252,$B$269:$BB$305,MATCH(LEFT(TRIM(L$6),FIND("~",SUBSTITUTE(L$6,"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252))*HLOOKUP(LEFT(TRIM(L$6),FIND("~",SUBSTITUTE(L$6," ","~",LEN(TRIM(L$6))-LEN(SUBSTITUTE(TRIM(L$6)," ",""))))-1)&amp;" Total",$B$6:$BB$305,ROW($A252)-5,FALSE))</f>
        <v>-325.16827077244989</v>
      </c>
      <c r="M252" s="143">
        <f ca="1">IF(M$5&lt;&gt;"",HLOOKUP(M$5,Functionalization!$G$6:$R$305,ROW($A252)-5,FALSE),IFERROR(INDEX(M$269:M$305,MATCH($F252,$B$269:$B$305,0))/VLOOKUP($F252,$B$269:$BB$305,MATCH(LEFT(TRIM(M$6),FIND("~",SUBSTITUTE(M$6,"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252))*HLOOKUP(LEFT(TRIM(M$6),FIND("~",SUBSTITUTE(M$6," ","~",LEN(TRIM(M$6))-LEN(SUBSTITUTE(TRIM(M$6)," ",""))))-1)&amp;" Total",$B$6:$BB$305,ROW($A252)-5,FALSE))</f>
        <v>-36.237637779756582</v>
      </c>
      <c r="N252" s="143">
        <f ca="1">IF(N$5&lt;&gt;"",HLOOKUP(N$5,Functionalization!$G$6:$R$305,ROW($A252)-5,FALSE),IFERROR(INDEX(N$269:N$305,MATCH($F252,$B$269:$B$305,0))/VLOOKUP($F252,$B$269:$BB$305,MATCH(LEFT(TRIM(N$6),FIND("~",SUBSTITUTE(N$6,"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252))*HLOOKUP(LEFT(TRIM(N$6),FIND("~",SUBSTITUTE(N$6," ","~",LEN(TRIM(N$6))-LEN(SUBSTITUTE(TRIM(N$6)," ",""))))-1)&amp;" Total",$B$6:$BB$305,ROW($A252)-5,FALSE))</f>
        <v>0</v>
      </c>
      <c r="O252" s="143">
        <f ca="1">IF(O$5&lt;&gt;"",HLOOKUP(O$5,Functionalization!$G$6:$R$305,ROW($A252)-5,FALSE),IFERROR(INDEX(O$269:O$305,MATCH($F252,$B$269:$B$305,0))/VLOOKUP($F252,$B$269:$BB$305,MATCH(LEFT(TRIM(O$6),FIND("~",SUBSTITUTE(O$6,"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252))*HLOOKUP(LEFT(TRIM(O$6),FIND("~",SUBSTITUTE(O$6," ","~",LEN(TRIM(O$6))-LEN(SUBSTITUTE(TRIM(O$6)," ",""))))-1)&amp;" Total",$B$6:$BB$305,ROW($A252)-5,FALSE))</f>
        <v>-32909.194091447775</v>
      </c>
      <c r="P252" s="143">
        <f ca="1">IF(P$5&lt;&gt;"",HLOOKUP(P$5,Functionalization!$G$6:$R$305,ROW($A252)-5,FALSE),IFERROR(INDEX(P$269:P$305,MATCH($F252,$B$269:$B$305,0))/VLOOKUP($F252,$B$269:$BB$305,MATCH(LEFT(TRIM(P$6),FIND("~",SUBSTITUTE(P$6,"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252))*HLOOKUP(LEFT(TRIM(P$6),FIND("~",SUBSTITUTE(P$6," ","~",LEN(TRIM(P$6))-LEN(SUBSTITUTE(TRIM(P$6)," ",""))))-1)&amp;" Total",$B$6:$BB$305,ROW($A252)-5,FALSE))</f>
        <v>-23972.767182753105</v>
      </c>
      <c r="Q252" s="143">
        <f ca="1">IF(Q$5&lt;&gt;"",HLOOKUP(Q$5,Functionalization!$G$6:$R$305,ROW($A252)-5,FALSE),IFERROR(INDEX(Q$269:Q$305,MATCH($F252,$B$269:$B$305,0))/VLOOKUP($F252,$B$269:$BB$305,MATCH(LEFT(TRIM(Q$6),FIND("~",SUBSTITUTE(Q$6,"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252))*HLOOKUP(LEFT(TRIM(Q$6),FIND("~",SUBSTITUTE(Q$6," ","~",LEN(TRIM(Q$6))-LEN(SUBSTITUTE(TRIM(Q$6)," ",""))))-1)&amp;" Total",$B$6:$BB$305,ROW($A252)-5,FALSE))</f>
        <v>0</v>
      </c>
      <c r="R252" s="143">
        <f ca="1">IF(R$5&lt;&gt;"",HLOOKUP(R$5,Functionalization!$G$6:$R$305,ROW($A252)-5,FALSE),IFERROR(INDEX(R$269:R$305,MATCH($F252,$B$269:$B$305,0))/VLOOKUP($F252,$B$269:$BB$305,MATCH(LEFT(TRIM(R$6),FIND("~",SUBSTITUTE(R$6,"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252))*HLOOKUP(LEFT(TRIM(R$6),FIND("~",SUBSTITUTE(R$6," ","~",LEN(TRIM(R$6))-LEN(SUBSTITUTE(TRIM(R$6)," ",""))))-1)&amp;" Total",$B$6:$BB$305,ROW($A252)-5,FALSE))</f>
        <v>-8936.4269086946751</v>
      </c>
      <c r="S252" s="143">
        <f ca="1">IF(S$5&lt;&gt;"",HLOOKUP(S$5,Functionalization!$G$6:$R$305,ROW($A252)-5,FALSE),IFERROR(INDEX(S$269:S$305,MATCH($F252,$B$269:$B$305,0))/VLOOKUP($F252,$B$269:$BB$305,MATCH(LEFT(TRIM(S$6),FIND("~",SUBSTITUTE(S$6,"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252))*HLOOKUP(LEFT(TRIM(S$6),FIND("~",SUBSTITUTE(S$6," ","~",LEN(TRIM(S$6))-LEN(SUBSTITUTE(TRIM(S$6)," ",""))))-1)&amp;" Total",$B$6:$BB$305,ROW($A252)-5,FALSE))</f>
        <v>0</v>
      </c>
      <c r="T252" s="143">
        <f ca="1">IF(T$5&lt;&gt;"",HLOOKUP(T$5,Functionalization!$G$6:$R$305,ROW($A252)-5,FALSE),IFERROR(INDEX(T$269:T$305,MATCH($F252,$B$269:$B$305,0))/VLOOKUP($F252,$B$269:$BB$305,MATCH(LEFT(TRIM(T$6),FIND("~",SUBSTITUTE(T$6,"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252))*HLOOKUP(LEFT(TRIM(T$6),FIND("~",SUBSTITUTE(T$6," ","~",LEN(TRIM(T$6))-LEN(SUBSTITUTE(TRIM(T$6)," ",""))))-1)&amp;" Total",$B$6:$BB$305,ROW($A252)-5,FALSE))</f>
        <v>0</v>
      </c>
      <c r="U252" s="143">
        <f ca="1">IF(U$5&lt;&gt;"",HLOOKUP(U$5,Functionalization!$G$6:$R$305,ROW($A252)-5,FALSE),IFERROR(INDEX(U$269:U$305,MATCH($F252,$B$269:$B$305,0))/VLOOKUP($F252,$B$269:$BB$305,MATCH(LEFT(TRIM(U$6),FIND("~",SUBSTITUTE(U$6,"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252))*HLOOKUP(LEFT(TRIM(U$6),FIND("~",SUBSTITUTE(U$6," ","~",LEN(TRIM(U$6))-LEN(SUBSTITUTE(TRIM(U$6)," ",""))))-1)&amp;" Total",$B$6:$BB$305,ROW($A252)-5,FALSE))</f>
        <v>0</v>
      </c>
      <c r="V252" s="143">
        <f ca="1">IF(V$5&lt;&gt;"",HLOOKUP(V$5,Functionalization!$G$6:$R$305,ROW($A252)-5,FALSE),IFERROR(INDEX(V$269:V$305,MATCH($F252,$B$269:$B$305,0))/VLOOKUP($F252,$B$269:$BB$305,MATCH(LEFT(TRIM(V$6),FIND("~",SUBSTITUTE(V$6,"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252))*HLOOKUP(LEFT(TRIM(V$6),FIND("~",SUBSTITUTE(V$6," ","~",LEN(TRIM(V$6))-LEN(SUBSTITUTE(TRIM(V$6)," ",""))))-1)&amp;" Total",$B$6:$BB$305,ROW($A252)-5,FALSE))</f>
        <v>0</v>
      </c>
      <c r="W252" s="143">
        <f ca="1">IF(W$5&lt;&gt;"",HLOOKUP(W$5,Functionalization!$G$6:$R$305,ROW($A252)-5,FALSE),IFERROR(INDEX(W$269:W$305,MATCH($F252,$B$269:$B$305,0))/VLOOKUP($F252,$B$269:$BB$305,MATCH(LEFT(TRIM(W$6),FIND("~",SUBSTITUTE(W$6,"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252))*HLOOKUP(LEFT(TRIM(W$6),FIND("~",SUBSTITUTE(W$6," ","~",LEN(TRIM(W$6))-LEN(SUBSTITUTE(TRIM(W$6)," ",""))))-1)&amp;" Total",$B$6:$BB$305,ROW($A252)-5,FALSE))</f>
        <v>0</v>
      </c>
      <c r="X252" s="143">
        <f ca="1">IF(X$5&lt;&gt;"",HLOOKUP(X$5,Functionalization!$G$6:$R$305,ROW($A252)-5,FALSE),IFERROR(INDEX(X$269:X$305,MATCH($F252,$B$269:$B$305,0))/VLOOKUP($F252,$B$269:$BB$305,MATCH(LEFT(TRIM(X$6),FIND("~",SUBSTITUTE(X$6,"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252))*HLOOKUP(LEFT(TRIM(X$6),FIND("~",SUBSTITUTE(X$6," ","~",LEN(TRIM(X$6))-LEN(SUBSTITUTE(TRIM(X$6)," ",""))))-1)&amp;" Total",$B$6:$BB$305,ROW($A252)-5,FALSE))</f>
        <v>0</v>
      </c>
      <c r="Y252" s="143">
        <f ca="1">IF(Y$5&lt;&gt;"",HLOOKUP(Y$5,Functionalization!$G$6:$R$305,ROW($A252)-5,FALSE),IFERROR(INDEX(Y$269:Y$305,MATCH($F252,$B$269:$B$305,0))/VLOOKUP($F252,$B$269:$BB$305,MATCH(LEFT(TRIM(Y$6),FIND("~",SUBSTITUTE(Y$6,"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252))*HLOOKUP(LEFT(TRIM(Y$6),FIND("~",SUBSTITUTE(Y$6," ","~",LEN(TRIM(Y$6))-LEN(SUBSTITUTE(TRIM(Y$6)," ",""))))-1)&amp;" Total",$B$6:$BB$305,ROW($A252)-5,FALSE))</f>
        <v>0</v>
      </c>
      <c r="Z252" s="143">
        <f ca="1">IF(Z$5&lt;&gt;"",HLOOKUP(Z$5,Functionalization!$G$6:$R$305,ROW($A252)-5,FALSE),IFERROR(INDEX(Z$269:Z$305,MATCH($F252,$B$269:$B$305,0))/VLOOKUP($F252,$B$269:$BB$305,MATCH(LEFT(TRIM(Z$6),FIND("~",SUBSTITUTE(Z$6,"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252))*HLOOKUP(LEFT(TRIM(Z$6),FIND("~",SUBSTITUTE(Z$6," ","~",LEN(TRIM(Z$6))-LEN(SUBSTITUTE(TRIM(Z$6)," ",""))))-1)&amp;" Total",$B$6:$BB$305,ROW($A252)-5,FALSE))</f>
        <v>0</v>
      </c>
      <c r="AA252" s="143">
        <f ca="1">IF(AA$5&lt;&gt;"",HLOOKUP(AA$5,Functionalization!$G$6:$R$305,ROW($A252)-5,FALSE),IFERROR(INDEX(AA$269:AA$305,MATCH($F252,$B$269:$B$305,0))/VLOOKUP($F252,$B$269:$BB$305,MATCH(LEFT(TRIM(AA$6),FIND("~",SUBSTITUTE(AA$6,"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252))*HLOOKUP(LEFT(TRIM(AA$6),FIND("~",SUBSTITUTE(AA$6," ","~",LEN(TRIM(AA$6))-LEN(SUBSTITUTE(TRIM(AA$6)," ",""))))-1)&amp;" Total",$B$6:$BB$305,ROW($A252)-5,FALSE))</f>
        <v>0</v>
      </c>
      <c r="AB252" s="143">
        <f ca="1">IF(AB$5&lt;&gt;"",HLOOKUP(AB$5,Functionalization!$G$6:$R$305,ROW($A252)-5,FALSE),IFERROR(INDEX(AB$269:AB$305,MATCH($F252,$B$269:$B$305,0))/VLOOKUP($F252,$B$269:$BB$305,MATCH(LEFT(TRIM(AB$6),FIND("~",SUBSTITUTE(AB$6,"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252))*HLOOKUP(LEFT(TRIM(AB$6),FIND("~",SUBSTITUTE(AB$6," ","~",LEN(TRIM(AB$6))-LEN(SUBSTITUTE(TRIM(AB$6)," ",""))))-1)&amp;" Total",$B$6:$BB$305,ROW($A252)-5,FALSE))</f>
        <v>0</v>
      </c>
      <c r="AC252" s="143">
        <f ca="1">IF(AC$5&lt;&gt;"",HLOOKUP(AC$5,Functionalization!$G$6:$R$305,ROW($A252)-5,FALSE),IFERROR(INDEX(AC$269:AC$305,MATCH($F252,$B$269:$B$305,0))/VLOOKUP($F252,$B$269:$BB$305,MATCH(LEFT(TRIM(AC$6),FIND("~",SUBSTITUTE(AC$6,"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252))*HLOOKUP(LEFT(TRIM(AC$6),FIND("~",SUBSTITUTE(AC$6," ","~",LEN(TRIM(AC$6))-LEN(SUBSTITUTE(TRIM(AC$6)," ",""))))-1)&amp;" Total",$B$6:$BB$305,ROW($A252)-5,FALSE))</f>
        <v>0</v>
      </c>
      <c r="AD252" s="143">
        <f ca="1">IF(AD$5&lt;&gt;"",HLOOKUP(AD$5,Functionalization!$G$6:$R$305,ROW($A252)-5,FALSE),IFERROR(INDEX(AD$269:AD$305,MATCH($F252,$B$269:$B$305,0))/VLOOKUP($F252,$B$269:$BB$305,MATCH(LEFT(TRIM(AD$6),FIND("~",SUBSTITUTE(AD$6,"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252))*HLOOKUP(LEFT(TRIM(AD$6),FIND("~",SUBSTITUTE(AD$6," ","~",LEN(TRIM(AD$6))-LEN(SUBSTITUTE(TRIM(AD$6)," ",""))))-1)&amp;" Total",$B$6:$BB$305,ROW($A252)-5,FALSE))</f>
        <v>0</v>
      </c>
      <c r="AE252" s="143">
        <f ca="1">IF(AE$5&lt;&gt;"",HLOOKUP(AE$5,Functionalization!$G$6:$R$305,ROW($A252)-5,FALSE),IFERROR(INDEX(AE$269:AE$305,MATCH($F252,$B$269:$B$305,0))/VLOOKUP($F252,$B$269:$BB$305,MATCH(LEFT(TRIM(AE$6),FIND("~",SUBSTITUTE(AE$6,"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252))*HLOOKUP(LEFT(TRIM(AE$6),FIND("~",SUBSTITUTE(AE$6," ","~",LEN(TRIM(AE$6))-LEN(SUBSTITUTE(TRIM(AE$6)," ",""))))-1)&amp;" Total",$B$6:$BB$305,ROW($A252)-5,FALSE))</f>
        <v>0</v>
      </c>
      <c r="AF252" s="143">
        <f ca="1">IF(AF$5&lt;&gt;"",HLOOKUP(AF$5,Functionalization!$G$6:$R$305,ROW($A252)-5,FALSE),IFERROR(INDEX(AF$269:AF$305,MATCH($F252,$B$269:$B$305,0))/VLOOKUP($F252,$B$269:$BB$305,MATCH(LEFT(TRIM(AF$6),FIND("~",SUBSTITUTE(AF$6,"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252))*HLOOKUP(LEFT(TRIM(AF$6),FIND("~",SUBSTITUTE(AF$6," ","~",LEN(TRIM(AF$6))-LEN(SUBSTITUTE(TRIM(AF$6)," ",""))))-1)&amp;" Total",$B$6:$BB$305,ROW($A252)-5,FALSE))</f>
        <v>0</v>
      </c>
      <c r="AG252" s="143">
        <f ca="1">IF(AG$5&lt;&gt;"",HLOOKUP(AG$5,Functionalization!$G$6:$R$305,ROW($A252)-5,FALSE),IFERROR(INDEX(AG$269:AG$305,MATCH($F252,$B$269:$B$305,0))/VLOOKUP($F252,$B$269:$BB$305,MATCH(LEFT(TRIM(AG$6),FIND("~",SUBSTITUTE(AG$6,"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252))*HLOOKUP(LEFT(TRIM(AG$6),FIND("~",SUBSTITUTE(AG$6," ","~",LEN(TRIM(AG$6))-LEN(SUBSTITUTE(TRIM(AG$6)," ",""))))-1)&amp;" Total",$B$6:$BB$305,ROW($A252)-5,FALSE))</f>
        <v>0</v>
      </c>
      <c r="AH252" s="143">
        <f ca="1">IF(AH$5&lt;&gt;"",HLOOKUP(AH$5,Functionalization!$G$6:$R$305,ROW($A252)-5,FALSE),IFERROR(INDEX(AH$269:AH$305,MATCH($F252,$B$269:$B$305,0))/VLOOKUP($F252,$B$269:$BB$305,MATCH(LEFT(TRIM(AH$6),FIND("~",SUBSTITUTE(AH$6,"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252))*HLOOKUP(LEFT(TRIM(AH$6),FIND("~",SUBSTITUTE(AH$6," ","~",LEN(TRIM(AH$6))-LEN(SUBSTITUTE(TRIM(AH$6)," ",""))))-1)&amp;" Total",$B$6:$BB$305,ROW($A252)-5,FALSE))</f>
        <v>0</v>
      </c>
      <c r="AI252" s="143">
        <f ca="1">IF(AI$5&lt;&gt;"",HLOOKUP(AI$5,Functionalization!$G$6:$R$305,ROW($A252)-5,FALSE),IFERROR(INDEX(AI$269:AI$305,MATCH($F252,$B$269:$B$305,0))/VLOOKUP($F252,$B$269:$BB$305,MATCH(LEFT(TRIM(AI$6),FIND("~",SUBSTITUTE(AI$6,"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252))*HLOOKUP(LEFT(TRIM(AI$6),FIND("~",SUBSTITUTE(AI$6," ","~",LEN(TRIM(AI$6))-LEN(SUBSTITUTE(TRIM(AI$6)," ",""))))-1)&amp;" Total",$B$6:$BB$305,ROW($A252)-5,FALSE))</f>
        <v>0</v>
      </c>
      <c r="AJ252" s="143">
        <f ca="1">IF(AJ$5&lt;&gt;"",HLOOKUP(AJ$5,Functionalization!$G$6:$R$305,ROW($A252)-5,FALSE),IFERROR(INDEX(AJ$269:AJ$305,MATCH($F252,$B$269:$B$305,0))/VLOOKUP($F252,$B$269:$BB$305,MATCH(LEFT(TRIM(AJ$6),FIND("~",SUBSTITUTE(AJ$6,"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252))*HLOOKUP(LEFT(TRIM(AJ$6),FIND("~",SUBSTITUTE(AJ$6," ","~",LEN(TRIM(AJ$6))-LEN(SUBSTITUTE(TRIM(AJ$6)," ",""))))-1)&amp;" Total",$B$6:$BB$305,ROW($A252)-5,FALSE))</f>
        <v>0</v>
      </c>
      <c r="AK252" s="143">
        <f ca="1">IF(AK$5&lt;&gt;"",HLOOKUP(AK$5,Functionalization!$G$6:$R$305,ROW($A252)-5,FALSE),IFERROR(INDEX(AK$269:AK$305,MATCH($F252,$B$269:$B$305,0))/VLOOKUP($F252,$B$269:$BB$305,MATCH(LEFT(TRIM(AK$6),FIND("~",SUBSTITUTE(AK$6,"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252))*HLOOKUP(LEFT(TRIM(AK$6),FIND("~",SUBSTITUTE(AK$6," ","~",LEN(TRIM(AK$6))-LEN(SUBSTITUTE(TRIM(AK$6)," ",""))))-1)&amp;" Total",$B$6:$BB$305,ROW($A252)-5,FALSE))</f>
        <v>0</v>
      </c>
      <c r="AL252" s="143">
        <f ca="1">IF(AL$5&lt;&gt;"",HLOOKUP(AL$5,Functionalization!$G$6:$R$305,ROW($A252)-5,FALSE),IFERROR(INDEX(AL$269:AL$305,MATCH($F252,$B$269:$B$305,0))/VLOOKUP($F252,$B$269:$BB$305,MATCH(LEFT(TRIM(AL$6),FIND("~",SUBSTITUTE(AL$6,"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252))*HLOOKUP(LEFT(TRIM(AL$6),FIND("~",SUBSTITUTE(AL$6," ","~",LEN(TRIM(AL$6))-LEN(SUBSTITUTE(TRIM(AL$6)," ",""))))-1)&amp;" Total",$B$6:$BB$305,ROW($A252)-5,FALSE))</f>
        <v>0</v>
      </c>
      <c r="AM252" s="143">
        <f ca="1">IF(AM$5&lt;&gt;"",HLOOKUP(AM$5,Functionalization!$G$6:$R$305,ROW($A252)-5,FALSE),IFERROR(INDEX(AM$269:AM$305,MATCH($F252,$B$269:$B$305,0))/VLOOKUP($F252,$B$269:$BB$305,MATCH(LEFT(TRIM(AM$6),FIND("~",SUBSTITUTE(AM$6,"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252))*HLOOKUP(LEFT(TRIM(AM$6),FIND("~",SUBSTITUTE(AM$6," ","~",LEN(TRIM(AM$6))-LEN(SUBSTITUTE(TRIM(AM$6)," ",""))))-1)&amp;" Total",$B$6:$BB$305,ROW($A252)-5,FALSE))</f>
        <v>0</v>
      </c>
      <c r="AN252" s="143">
        <f ca="1">IF(AN$5&lt;&gt;"",HLOOKUP(AN$5,Functionalization!$G$6:$R$305,ROW($A252)-5,FALSE),IFERROR(INDEX(AN$269:AN$305,MATCH($F252,$B$269:$B$305,0))/VLOOKUP($F252,$B$269:$BB$305,MATCH(LEFT(TRIM(AN$6),FIND("~",SUBSTITUTE(AN$6,"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252))*HLOOKUP(LEFT(TRIM(AN$6),FIND("~",SUBSTITUTE(AN$6," ","~",LEN(TRIM(AN$6))-LEN(SUBSTITUTE(TRIM(AN$6)," ",""))))-1)&amp;" Total",$B$6:$BB$305,ROW($A252)-5,FALSE))</f>
        <v>0</v>
      </c>
      <c r="AO252" s="143">
        <f ca="1">IF(AO$5&lt;&gt;"",HLOOKUP(AO$5,Functionalization!$G$6:$R$305,ROW($A252)-5,FALSE),IFERROR(INDEX(AO$269:AO$305,MATCH($F252,$B$269:$B$305,0))/VLOOKUP($F252,$B$269:$BB$305,MATCH(LEFT(TRIM(AO$6),FIND("~",SUBSTITUTE(AO$6,"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252))*HLOOKUP(LEFT(TRIM(AO$6),FIND("~",SUBSTITUTE(AO$6," ","~",LEN(TRIM(AO$6))-LEN(SUBSTITUTE(TRIM(AO$6)," ",""))))-1)&amp;" Total",$B$6:$BB$305,ROW($A252)-5,FALSE))</f>
        <v>0</v>
      </c>
      <c r="AP252" s="143">
        <f ca="1">IF(AP$5&lt;&gt;"",HLOOKUP(AP$5,Functionalization!$G$6:$R$305,ROW($A252)-5,FALSE),IFERROR(INDEX(AP$269:AP$305,MATCH($F252,$B$269:$B$305,0))/VLOOKUP($F252,$B$269:$BB$305,MATCH(LEFT(TRIM(AP$6),FIND("~",SUBSTITUTE(AP$6,"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252))*HLOOKUP(LEFT(TRIM(AP$6),FIND("~",SUBSTITUTE(AP$6," ","~",LEN(TRIM(AP$6))-LEN(SUBSTITUTE(TRIM(AP$6)," ",""))))-1)&amp;" Total",$B$6:$BB$305,ROW($A252)-5,FALSE))</f>
        <v>0</v>
      </c>
      <c r="AQ252" s="143">
        <f ca="1">IF(AQ$5&lt;&gt;"",HLOOKUP(AQ$5,Functionalization!$G$6:$R$305,ROW($A252)-5,FALSE),IFERROR(INDEX(AQ$269:AQ$305,MATCH($F252,$B$269:$B$305,0))/VLOOKUP($F252,$B$269:$BB$305,MATCH(LEFT(TRIM(AQ$6),FIND("~",SUBSTITUTE(AQ$6,"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252))*HLOOKUP(LEFT(TRIM(AQ$6),FIND("~",SUBSTITUTE(AQ$6," ","~",LEN(TRIM(AQ$6))-LEN(SUBSTITUTE(TRIM(AQ$6)," ",""))))-1)&amp;" Total",$B$6:$BB$305,ROW($A252)-5,FALSE))</f>
        <v>0</v>
      </c>
      <c r="AR252" s="143">
        <f ca="1">IF(AR$5&lt;&gt;"",HLOOKUP(AR$5,Functionalization!$G$6:$R$305,ROW($A252)-5,FALSE),IFERROR(INDEX(AR$269:AR$305,MATCH($F252,$B$269:$B$305,0))/VLOOKUP($F252,$B$269:$BB$305,MATCH(LEFT(TRIM(AR$6),FIND("~",SUBSTITUTE(AR$6,"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252))*HLOOKUP(LEFT(TRIM(AR$6),FIND("~",SUBSTITUTE(AR$6," ","~",LEN(TRIM(AR$6))-LEN(SUBSTITUTE(TRIM(AR$6)," ",""))))-1)&amp;" Total",$B$6:$BB$305,ROW($A252)-5,FALSE))</f>
        <v>0</v>
      </c>
      <c r="AS252" s="143">
        <f ca="1">IF(AS$5&lt;&gt;"",HLOOKUP(AS$5,Functionalization!$G$6:$R$305,ROW($A252)-5,FALSE),IFERROR(INDEX(AS$269:AS$305,MATCH($F252,$B$269:$B$305,0))/VLOOKUP($F252,$B$269:$BB$305,MATCH(LEFT(TRIM(AS$6),FIND("~",SUBSTITUTE(AS$6,"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252))*HLOOKUP(LEFT(TRIM(AS$6),FIND("~",SUBSTITUTE(AS$6," ","~",LEN(TRIM(AS$6))-LEN(SUBSTITUTE(TRIM(AS$6)," ",""))))-1)&amp;" Total",$B$6:$BB$305,ROW($A252)-5,FALSE))</f>
        <v>0</v>
      </c>
      <c r="AT252" s="143">
        <f ca="1">IF(AT$5&lt;&gt;"",HLOOKUP(AT$5,Functionalization!$G$6:$R$305,ROW($A252)-5,FALSE),IFERROR(INDEX(AT$269:AT$305,MATCH($F252,$B$269:$B$305,0))/VLOOKUP($F252,$B$269:$BB$305,MATCH(LEFT(TRIM(AT$6),FIND("~",SUBSTITUTE(AT$6,"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252))*HLOOKUP(LEFT(TRIM(AT$6),FIND("~",SUBSTITUTE(AT$6," ","~",LEN(TRIM(AT$6))-LEN(SUBSTITUTE(TRIM(AT$6)," ",""))))-1)&amp;" Total",$B$6:$BB$305,ROW($A252)-5,FALSE))</f>
        <v>0</v>
      </c>
      <c r="AU252" s="143">
        <f ca="1">IF(AU$5&lt;&gt;"",HLOOKUP(AU$5,Functionalization!$G$6:$R$305,ROW($A252)-5,FALSE),IFERROR(INDEX(AU$269:AU$305,MATCH($F252,$B$269:$B$305,0))/VLOOKUP($F252,$B$269:$BB$305,MATCH(LEFT(TRIM(AU$6),FIND("~",SUBSTITUTE(AU$6,"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252))*HLOOKUP(LEFT(TRIM(AU$6),FIND("~",SUBSTITUTE(AU$6," ","~",LEN(TRIM(AU$6))-LEN(SUBSTITUTE(TRIM(AU$6)," ",""))))-1)&amp;" Total",$B$6:$BB$305,ROW($A252)-5,FALSE))</f>
        <v>0</v>
      </c>
      <c r="AV252" s="143">
        <f ca="1">IF(AV$5&lt;&gt;"",HLOOKUP(AV$5,Functionalization!$G$6:$R$305,ROW($A252)-5,FALSE),IFERROR(INDEX(AV$269:AV$305,MATCH($F252,$B$269:$B$305,0))/VLOOKUP($F252,$B$269:$BB$305,MATCH(LEFT(TRIM(AV$6),FIND("~",SUBSTITUTE(AV$6,"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252))*HLOOKUP(LEFT(TRIM(AV$6),FIND("~",SUBSTITUTE(AV$6," ","~",LEN(TRIM(AV$6))-LEN(SUBSTITUTE(TRIM(AV$6)," ",""))))-1)&amp;" Total",$B$6:$BB$305,ROW($A252)-5,FALSE))</f>
        <v>0</v>
      </c>
      <c r="AW252" s="143">
        <f ca="1">IF(AW$5&lt;&gt;"",HLOOKUP(AW$5,Functionalization!$G$6:$R$305,ROW($A252)-5,FALSE),IFERROR(INDEX(AW$269:AW$305,MATCH($F252,$B$269:$B$305,0))/VLOOKUP($F252,$B$269:$BB$305,MATCH(LEFT(TRIM(AW$6),FIND("~",SUBSTITUTE(AW$6,"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252))*HLOOKUP(LEFT(TRIM(AW$6),FIND("~",SUBSTITUTE(AW$6," ","~",LEN(TRIM(AW$6))-LEN(SUBSTITUTE(TRIM(AW$6)," ",""))))-1)&amp;" Total",$B$6:$BB$305,ROW($A252)-5,FALSE))</f>
        <v>0</v>
      </c>
      <c r="AX252" s="143">
        <f ca="1">IF(AX$5&lt;&gt;"",HLOOKUP(AX$5,Functionalization!$G$6:$R$305,ROW($A252)-5,FALSE),IFERROR(INDEX(AX$269:AX$305,MATCH($F252,$B$269:$B$305,0))/VLOOKUP($F252,$B$269:$BB$305,MATCH(LEFT(TRIM(AX$6),FIND("~",SUBSTITUTE(AX$6,"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252))*HLOOKUP(LEFT(TRIM(AX$6),FIND("~",SUBSTITUTE(AX$6," ","~",LEN(TRIM(AX$6))-LEN(SUBSTITUTE(TRIM(AX$6)," ",""))))-1)&amp;" Total",$B$6:$BB$305,ROW($A252)-5,FALSE))</f>
        <v>0</v>
      </c>
      <c r="AY252" s="143">
        <f ca="1">IF(AY$5&lt;&gt;"",HLOOKUP(AY$5,Functionalization!$G$6:$R$305,ROW($A252)-5,FALSE),IFERROR(INDEX(AY$269:AY$305,MATCH($F252,$B$269:$B$305,0))/VLOOKUP($F252,$B$269:$BB$305,MATCH(LEFT(TRIM(AY$6),FIND("~",SUBSTITUTE(AY$6,"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252))*HLOOKUP(LEFT(TRIM(AY$6),FIND("~",SUBSTITUTE(AY$6," ","~",LEN(TRIM(AY$6))-LEN(SUBSTITUTE(TRIM(AY$6)," ",""))))-1)&amp;" Total",$B$6:$BB$305,ROW($A252)-5,FALSE))</f>
        <v>0</v>
      </c>
      <c r="AZ252" s="143">
        <f ca="1">IF(AZ$5&lt;&gt;"",HLOOKUP(AZ$5,Functionalization!$G$6:$R$305,ROW($A252)-5,FALSE),IFERROR(INDEX(AZ$269:AZ$305,MATCH($F252,$B$269:$B$305,0))/VLOOKUP($F252,$B$269:$BB$305,MATCH(LEFT(TRIM(AZ$6),FIND("~",SUBSTITUTE(AZ$6,"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252))*HLOOKUP(LEFT(TRIM(AZ$6),FIND("~",SUBSTITUTE(AZ$6," ","~",LEN(TRIM(AZ$6))-LEN(SUBSTITUTE(TRIM(AZ$6)," ",""))))-1)&amp;" Total",$B$6:$BB$305,ROW($A252)-5,FALSE))</f>
        <v>0</v>
      </c>
      <c r="BA252" s="143">
        <f ca="1">IF(BA$5&lt;&gt;"",HLOOKUP(BA$5,Functionalization!$G$6:$R$305,ROW($A252)-5,FALSE),IFERROR(INDEX(BA$269:BA$305,MATCH($F252,$B$269:$B$305,0))/VLOOKUP($F252,$B$269:$BB$305,MATCH(LEFT(TRIM(BA$6),FIND("~",SUBSTITUTE(BA$6,"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252))*HLOOKUP(LEFT(TRIM(BA$6),FIND("~",SUBSTITUTE(BA$6," ","~",LEN(TRIM(BA$6))-LEN(SUBSTITUTE(TRIM(BA$6)," ",""))))-1)&amp;" Total",$B$6:$BB$305,ROW($A252)-5,FALSE))</f>
        <v>0</v>
      </c>
      <c r="BB252" s="143">
        <f ca="1">IF(BB$5&lt;&gt;"",HLOOKUP(BB$5,Functionalization!$G$6:$R$305,ROW($A252)-5,FALSE),IFERROR(INDEX(BB$269:BB$305,MATCH($F252,$B$269:$B$305,0))/VLOOKUP($F252,$B$269:$BB$305,MATCH(LEFT(TRIM(BB$6),FIND("~",SUBSTITUTE(BB$6,"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252))*HLOOKUP(LEFT(TRIM(BB$6),FIND("~",SUBSTITUTE(BB$6," ","~",LEN(TRIM(BB$6))-LEN(SUBSTITUTE(TRIM(BB$6)," ",""))))-1)&amp;" Total",$B$6:$BB$305,ROW($A252)-5,FALSE))</f>
        <v>0</v>
      </c>
      <c r="BD252" s="79">
        <f ca="1">IFERROR(IF(SUMIF($G$6:$BB$6,BD$6&amp;" Total",$G252:$BB252)-(SUMIF($G$6:$BB$6,BD$6&amp;" "&amp;'Input-Func_Class'!$D$22,$G252:$BB252)+IFERROR(SUMIF($G$6:$BB$6,BD$6&amp;" "&amp;'Input-Func_Class'!$E$22,$G252:$BB252),SUMIF($G$6:$BB$6,BD$6&amp;" "&amp;'Input-Func_Class'!$B$24,$G252:$BB252))+SUMIF($G$6:$BB$6,BD$6&amp;" "&amp;'Input-Func_Class'!$F$22,$G252:$BB252))&lt;Check_Limit,0,1),1)</f>
        <v>0</v>
      </c>
      <c r="BE252" s="79">
        <f ca="1">IFERROR(IF(SUMIF($G$6:$BB$6,BE$6&amp;" Total",$G252:$BB252)-(SUMIF($G$6:$BB$6,BE$6&amp;" "&amp;'Input-Func_Class'!$D$22,$G252:$BB252)+IFERROR(SUMIF($G$6:$BB$6,BE$6&amp;" "&amp;'Input-Func_Class'!$E$22,$G252:$BB252),SUMIF($G$6:$BB$6,BE$6&amp;" "&amp;'Input-Func_Class'!$B$24,$G252:$BB252))+SUMIF($G$6:$BB$6,BE$6&amp;" "&amp;'Input-Func_Class'!$F$22,$G252:$BB252))&lt;Check_Limit,0,1),1)</f>
        <v>0</v>
      </c>
      <c r="BF252" s="79">
        <f ca="1">IFERROR(IF(SUMIF($G$6:$BB$6,BF$6&amp;" Total",$G252:$BB252)-(SUMIF($G$6:$BB$6,BF$6&amp;" "&amp;'Input-Func_Class'!$D$22,$G252:$BB252)+IFERROR(SUMIF($G$6:$BB$6,BF$6&amp;" "&amp;'Input-Func_Class'!$E$22,$G252:$BB252),SUMIF($G$6:$BB$6,BF$6&amp;" "&amp;'Input-Func_Class'!$B$24,$G252:$BB252))+SUMIF($G$6:$BB$6,BF$6&amp;" "&amp;'Input-Func_Class'!$F$22,$G252:$BB252))&lt;Check_Limit,0,1),1)</f>
        <v>0</v>
      </c>
      <c r="BG252" s="79">
        <f ca="1">IFERROR(IF(SUMIF($G$6:$BB$6,BG$6&amp;" Total",$G252:$BB252)-(SUMIF($G$6:$BB$6,BG$6&amp;" "&amp;'Input-Func_Class'!$D$22,$G252:$BB252)+IFERROR(SUMIF($G$6:$BB$6,BG$6&amp;" "&amp;'Input-Func_Class'!$E$22,$G252:$BB252),SUMIF($G$6:$BB$6,BG$6&amp;" "&amp;'Input-Func_Class'!$B$24,$G252:$BB252))+SUMIF($G$6:$BB$6,BG$6&amp;" "&amp;'Input-Func_Class'!$F$22,$G252:$BB252))&lt;Check_Limit,0,1),1)</f>
        <v>0</v>
      </c>
      <c r="BH252" s="79">
        <f ca="1">IFERROR(IF(SUMIF($G$6:$BB$6,BH$6&amp;" Total",$G252:$BB252)-(SUMIF($G$6:$BB$6,BH$6&amp;" "&amp;'Input-Func_Class'!$D$22,$G252:$BB252)+IFERROR(SUMIF($G$6:$BB$6,BH$6&amp;" "&amp;'Input-Func_Class'!$E$22,$G252:$BB252),SUMIF($G$6:$BB$6,BH$6&amp;" "&amp;'Input-Func_Class'!$B$24,$G252:$BB252))+SUMIF($G$6:$BB$6,BH$6&amp;" "&amp;'Input-Func_Class'!$F$22,$G252:$BB252))&lt;Check_Limit,0,1),1)</f>
        <v>0</v>
      </c>
      <c r="BI252" s="79">
        <f ca="1">IFERROR(IF(SUMIF($G$6:$BB$6,BI$6&amp;" Total",$G252:$BB252)-(SUMIF($G$6:$BB$6,BI$6&amp;" "&amp;'Input-Func_Class'!$D$22,$G252:$BB252)+IFERROR(SUMIF($G$6:$BB$6,BI$6&amp;" "&amp;'Input-Func_Class'!$E$22,$G252:$BB252),SUMIF($G$6:$BB$6,BI$6&amp;" "&amp;'Input-Func_Class'!$B$24,$G252:$BB252))+SUMIF($G$6:$BB$6,BI$6&amp;" "&amp;'Input-Func_Class'!$F$22,$G252:$BB252))&lt;Check_Limit,0,1),1)</f>
        <v>0</v>
      </c>
      <c r="BJ252" s="79">
        <f ca="1">IFERROR(IF(SUMIF($G$6:$BB$6,BJ$6&amp;" Total",$G252:$BB252)-(SUMIF($G$6:$BB$6,BJ$6&amp;" "&amp;'Input-Func_Class'!$D$22,$G252:$BB252)+IFERROR(SUMIF($G$6:$BB$6,BJ$6&amp;" "&amp;'Input-Func_Class'!$E$22,$G252:$BB252),SUMIF($G$6:$BB$6,BJ$6&amp;" "&amp;'Input-Func_Class'!$B$24,$G252:$BB252))+SUMIF($G$6:$BB$6,BJ$6&amp;" "&amp;'Input-Func_Class'!$F$22,$G252:$BB252))&lt;Check_Limit,0,1),1)</f>
        <v>0</v>
      </c>
      <c r="BK252" s="79">
        <f ca="1">IFERROR(IF(SUMIF($G$6:$BB$6,BK$6&amp;" Total",$G252:$BB252)-(SUMIF($G$6:$BB$6,BK$6&amp;" "&amp;'Input-Func_Class'!$D$22,$G252:$BB252)+IFERROR(SUMIF($G$6:$BB$6,BK$6&amp;" "&amp;'Input-Func_Class'!$E$22,$G252:$BB252),SUMIF($G$6:$BB$6,BK$6&amp;" "&amp;'Input-Func_Class'!$B$24,$G252:$BB252))+SUMIF($G$6:$BB$6,BK$6&amp;" "&amp;'Input-Func_Class'!$F$22,$G252:$BB252))&lt;Check_Limit,0,1),1)</f>
        <v>0</v>
      </c>
      <c r="BL252" s="79">
        <f ca="1">IFERROR(IF(SUMIF($G$6:$BB$6,BL$6&amp;" Total",$G252:$BB252)-(SUMIF($G$6:$BB$6,BL$6&amp;" "&amp;'Input-Func_Class'!$D$22,$G252:$BB252)+IFERROR(SUMIF($G$6:$BB$6,BL$6&amp;" "&amp;'Input-Func_Class'!$E$22,$G252:$BB252),SUMIF($G$6:$BB$6,BL$6&amp;" "&amp;'Input-Func_Class'!$B$24,$G252:$BB252))+SUMIF($G$6:$BB$6,BL$6&amp;" "&amp;'Input-Func_Class'!$F$22,$G252:$BB252))&lt;Check_Limit,0,1),1)</f>
        <v>0</v>
      </c>
      <c r="BM252" s="79">
        <f ca="1">IFERROR(IF(SUMIF($G$6:$BB$6,BM$6&amp;" Total",$G252:$BB252)-(SUMIF($G$6:$BB$6,BM$6&amp;" "&amp;'Input-Func_Class'!$D$22,$G252:$BB252)+IFERROR(SUMIF($G$6:$BB$6,BM$6&amp;" "&amp;'Input-Func_Class'!$E$22,$G252:$BB252),SUMIF($G$6:$BB$6,BM$6&amp;" "&amp;'Input-Func_Class'!$B$24,$G252:$BB252))+SUMIF($G$6:$BB$6,BM$6&amp;" "&amp;'Input-Func_Class'!$F$22,$G252:$BB252))&lt;Check_Limit,0,1),1)</f>
        <v>0</v>
      </c>
      <c r="BN252" s="79">
        <f ca="1">IFERROR(IF(SUMIF($G$6:$BB$6,BN$6&amp;" Total",$G252:$BB252)-(SUMIF($G$6:$BB$6,BN$6&amp;" "&amp;'Input-Func_Class'!$D$22,$G252:$BB252)+IFERROR(SUMIF($G$6:$BB$6,BN$6&amp;" "&amp;'Input-Func_Class'!$E$22,$G252:$BB252),SUMIF($G$6:$BB$6,BN$6&amp;" "&amp;'Input-Func_Class'!$B$24,$G252:$BB252))+SUMIF($G$6:$BB$6,BN$6&amp;" "&amp;'Input-Func_Class'!$F$22,$G252:$BB252))&lt;Check_Limit,0,1),1)</f>
        <v>0</v>
      </c>
      <c r="BO252" s="79">
        <f ca="1">IFERROR(IF(SUMIF($G$6:$BB$6,BO$6&amp;" Total",$G252:$BB252)-(SUMIF($G$6:$BB$6,BO$6&amp;" "&amp;'Input-Func_Class'!$D$22,$G252:$BB252)+IFERROR(SUMIF($G$6:$BB$6,BO$6&amp;" "&amp;'Input-Func_Class'!$E$22,$G252:$BB252),SUMIF($G$6:$BB$6,BO$6&amp;" "&amp;'Input-Func_Class'!$B$24,$G252:$BB252))+SUMIF($G$6:$BB$6,BO$6&amp;" "&amp;'Input-Func_Class'!$F$22,$G252:$BB252))&lt;Check_Limit,0,1),1)</f>
        <v>0</v>
      </c>
    </row>
    <row r="253" spans="1:67" outlineLevel="1">
      <c r="A253" s="113">
        <f>IF(ISBLANK('Input-Accounts'!A253),"",'Input-Accounts'!A253)</f>
        <v>217</v>
      </c>
      <c r="B253" s="79" t="str">
        <f>IF(ISBLANK('Input-Accounts'!B253),"",'Input-Accounts'!B253)</f>
        <v>Subtotal - Income Taxes</v>
      </c>
      <c r="C253" s="113" t="str">
        <f>IF(ISBLANK('Input-Accounts'!C253),"",'Input-Accounts'!C253)</f>
        <v/>
      </c>
      <c r="D253" s="144">
        <f>SUBTOTAL(9,D249:D252)</f>
        <v>-639408.42293589411</v>
      </c>
      <c r="E253" s="143">
        <f t="shared" ca="1" si="57"/>
        <v>0</v>
      </c>
      <c r="G253" s="144">
        <f t="shared" ref="G253:BB253" ca="1" si="59">SUBTOTAL(9,G249:G252)</f>
        <v>0</v>
      </c>
      <c r="H253" s="144">
        <f t="shared" ca="1" si="59"/>
        <v>0</v>
      </c>
      <c r="I253" s="144">
        <f t="shared" ca="1" si="59"/>
        <v>0</v>
      </c>
      <c r="J253" s="144">
        <f t="shared" ca="1" si="59"/>
        <v>0</v>
      </c>
      <c r="K253" s="144">
        <f t="shared" ca="1" si="59"/>
        <v>-6945.6511763262433</v>
      </c>
      <c r="L253" s="144">
        <f t="shared" ca="1" si="59"/>
        <v>-6249.2209699674968</v>
      </c>
      <c r="M253" s="144">
        <f t="shared" ca="1" si="59"/>
        <v>-696.43020635865219</v>
      </c>
      <c r="N253" s="144">
        <f t="shared" ca="1" si="59"/>
        <v>0</v>
      </c>
      <c r="O253" s="144">
        <f t="shared" ca="1" si="59"/>
        <v>-632462.77175956324</v>
      </c>
      <c r="P253" s="144">
        <f t="shared" ca="1" si="59"/>
        <v>-460718.75042029534</v>
      </c>
      <c r="Q253" s="144">
        <f t="shared" ca="1" si="59"/>
        <v>0</v>
      </c>
      <c r="R253" s="144">
        <f t="shared" ca="1" si="59"/>
        <v>-171744.02133926982</v>
      </c>
      <c r="S253" s="144">
        <f t="shared" ca="1" si="59"/>
        <v>0</v>
      </c>
      <c r="T253" s="144">
        <f t="shared" ca="1" si="59"/>
        <v>0</v>
      </c>
      <c r="U253" s="144">
        <f t="shared" ca="1" si="59"/>
        <v>0</v>
      </c>
      <c r="V253" s="144">
        <f t="shared" ca="1" si="59"/>
        <v>0</v>
      </c>
      <c r="W253" s="144">
        <f t="shared" ca="1" si="59"/>
        <v>0</v>
      </c>
      <c r="X253" s="144">
        <f t="shared" ca="1" si="59"/>
        <v>0</v>
      </c>
      <c r="Y253" s="144">
        <f t="shared" ca="1" si="59"/>
        <v>0</v>
      </c>
      <c r="Z253" s="144">
        <f t="shared" ca="1" si="59"/>
        <v>0</v>
      </c>
      <c r="AA253" s="144">
        <f t="shared" ca="1" si="59"/>
        <v>0</v>
      </c>
      <c r="AB253" s="144">
        <f t="shared" ca="1" si="59"/>
        <v>0</v>
      </c>
      <c r="AC253" s="144">
        <f t="shared" ca="1" si="59"/>
        <v>0</v>
      </c>
      <c r="AD253" s="144">
        <f t="shared" ca="1" si="59"/>
        <v>0</v>
      </c>
      <c r="AE253" s="144">
        <f t="shared" ca="1" si="59"/>
        <v>0</v>
      </c>
      <c r="AF253" s="144">
        <f t="shared" ca="1" si="59"/>
        <v>0</v>
      </c>
      <c r="AG253" s="144">
        <f t="shared" ca="1" si="59"/>
        <v>0</v>
      </c>
      <c r="AH253" s="144">
        <f t="shared" ca="1" si="59"/>
        <v>0</v>
      </c>
      <c r="AI253" s="144">
        <f t="shared" ca="1" si="59"/>
        <v>0</v>
      </c>
      <c r="AJ253" s="144">
        <f t="shared" ca="1" si="59"/>
        <v>0</v>
      </c>
      <c r="AK253" s="144">
        <f t="shared" ca="1" si="59"/>
        <v>0</v>
      </c>
      <c r="AL253" s="144">
        <f t="shared" ca="1" si="59"/>
        <v>0</v>
      </c>
      <c r="AM253" s="144">
        <f t="shared" ca="1" si="59"/>
        <v>0</v>
      </c>
      <c r="AN253" s="144">
        <f t="shared" ca="1" si="59"/>
        <v>0</v>
      </c>
      <c r="AO253" s="144">
        <f t="shared" ca="1" si="59"/>
        <v>0</v>
      </c>
      <c r="AP253" s="144">
        <f t="shared" ca="1" si="59"/>
        <v>0</v>
      </c>
      <c r="AQ253" s="144">
        <f t="shared" ca="1" si="59"/>
        <v>0</v>
      </c>
      <c r="AR253" s="144">
        <f t="shared" ca="1" si="59"/>
        <v>0</v>
      </c>
      <c r="AS253" s="144">
        <f t="shared" ca="1" si="59"/>
        <v>0</v>
      </c>
      <c r="AT253" s="144">
        <f t="shared" ca="1" si="59"/>
        <v>0</v>
      </c>
      <c r="AU253" s="144">
        <f t="shared" ca="1" si="59"/>
        <v>0</v>
      </c>
      <c r="AV253" s="144">
        <f t="shared" ca="1" si="59"/>
        <v>0</v>
      </c>
      <c r="AW253" s="144">
        <f t="shared" ca="1" si="59"/>
        <v>0</v>
      </c>
      <c r="AX253" s="144">
        <f t="shared" ca="1" si="59"/>
        <v>0</v>
      </c>
      <c r="AY253" s="144">
        <f t="shared" ca="1" si="59"/>
        <v>0</v>
      </c>
      <c r="AZ253" s="144">
        <f t="shared" ca="1" si="59"/>
        <v>0</v>
      </c>
      <c r="BA253" s="144">
        <f t="shared" ca="1" si="59"/>
        <v>0</v>
      </c>
      <c r="BB253" s="144">
        <f t="shared" ca="1" si="59"/>
        <v>0</v>
      </c>
      <c r="BD253" s="79">
        <f ca="1">IFERROR(IF(SUMIF($G$6:$BB$6,BD$6&amp;" Total",$G253:$BB253)-(SUMIF($G$6:$BB$6,BD$6&amp;" "&amp;'Input-Func_Class'!$D$22,$G253:$BB253)+IFERROR(SUMIF($G$6:$BB$6,BD$6&amp;" "&amp;'Input-Func_Class'!$E$22,$G253:$BB253),SUMIF($G$6:$BB$6,BD$6&amp;" "&amp;'Input-Func_Class'!$B$24,$G253:$BB253))+SUMIF($G$6:$BB$6,BD$6&amp;" "&amp;'Input-Func_Class'!$F$22,$G253:$BB253))&lt;Check_Limit,0,1),1)</f>
        <v>0</v>
      </c>
      <c r="BE253" s="79">
        <f ca="1">IFERROR(IF(SUMIF($G$6:$BB$6,BE$6&amp;" Total",$G253:$BB253)-(SUMIF($G$6:$BB$6,BE$6&amp;" "&amp;'Input-Func_Class'!$D$22,$G253:$BB253)+IFERROR(SUMIF($G$6:$BB$6,BE$6&amp;" "&amp;'Input-Func_Class'!$E$22,$G253:$BB253),SUMIF($G$6:$BB$6,BE$6&amp;" "&amp;'Input-Func_Class'!$B$24,$G253:$BB253))+SUMIF($G$6:$BB$6,BE$6&amp;" "&amp;'Input-Func_Class'!$F$22,$G253:$BB253))&lt;Check_Limit,0,1),1)</f>
        <v>0</v>
      </c>
      <c r="BF253" s="79">
        <f ca="1">IFERROR(IF(SUMIF($G$6:$BB$6,BF$6&amp;" Total",$G253:$BB253)-(SUMIF($G$6:$BB$6,BF$6&amp;" "&amp;'Input-Func_Class'!$D$22,$G253:$BB253)+IFERROR(SUMIF($G$6:$BB$6,BF$6&amp;" "&amp;'Input-Func_Class'!$E$22,$G253:$BB253),SUMIF($G$6:$BB$6,BF$6&amp;" "&amp;'Input-Func_Class'!$B$24,$G253:$BB253))+SUMIF($G$6:$BB$6,BF$6&amp;" "&amp;'Input-Func_Class'!$F$22,$G253:$BB253))&lt;Check_Limit,0,1),1)</f>
        <v>0</v>
      </c>
      <c r="BG253" s="79">
        <f ca="1">IFERROR(IF(SUMIF($G$6:$BB$6,BG$6&amp;" Total",$G253:$BB253)-(SUMIF($G$6:$BB$6,BG$6&amp;" "&amp;'Input-Func_Class'!$D$22,$G253:$BB253)+IFERROR(SUMIF($G$6:$BB$6,BG$6&amp;" "&amp;'Input-Func_Class'!$E$22,$G253:$BB253),SUMIF($G$6:$BB$6,BG$6&amp;" "&amp;'Input-Func_Class'!$B$24,$G253:$BB253))+SUMIF($G$6:$BB$6,BG$6&amp;" "&amp;'Input-Func_Class'!$F$22,$G253:$BB253))&lt;Check_Limit,0,1),1)</f>
        <v>0</v>
      </c>
      <c r="BH253" s="79">
        <f ca="1">IFERROR(IF(SUMIF($G$6:$BB$6,BH$6&amp;" Total",$G253:$BB253)-(SUMIF($G$6:$BB$6,BH$6&amp;" "&amp;'Input-Func_Class'!$D$22,$G253:$BB253)+IFERROR(SUMIF($G$6:$BB$6,BH$6&amp;" "&amp;'Input-Func_Class'!$E$22,$G253:$BB253),SUMIF($G$6:$BB$6,BH$6&amp;" "&amp;'Input-Func_Class'!$B$24,$G253:$BB253))+SUMIF($G$6:$BB$6,BH$6&amp;" "&amp;'Input-Func_Class'!$F$22,$G253:$BB253))&lt;Check_Limit,0,1),1)</f>
        <v>0</v>
      </c>
      <c r="BI253" s="79">
        <f ca="1">IFERROR(IF(SUMIF($G$6:$BB$6,BI$6&amp;" Total",$G253:$BB253)-(SUMIF($G$6:$BB$6,BI$6&amp;" "&amp;'Input-Func_Class'!$D$22,$G253:$BB253)+IFERROR(SUMIF($G$6:$BB$6,BI$6&amp;" "&amp;'Input-Func_Class'!$E$22,$G253:$BB253),SUMIF($G$6:$BB$6,BI$6&amp;" "&amp;'Input-Func_Class'!$B$24,$G253:$BB253))+SUMIF($G$6:$BB$6,BI$6&amp;" "&amp;'Input-Func_Class'!$F$22,$G253:$BB253))&lt;Check_Limit,0,1),1)</f>
        <v>0</v>
      </c>
      <c r="BJ253" s="79">
        <f ca="1">IFERROR(IF(SUMIF($G$6:$BB$6,BJ$6&amp;" Total",$G253:$BB253)-(SUMIF($G$6:$BB$6,BJ$6&amp;" "&amp;'Input-Func_Class'!$D$22,$G253:$BB253)+IFERROR(SUMIF($G$6:$BB$6,BJ$6&amp;" "&amp;'Input-Func_Class'!$E$22,$G253:$BB253),SUMIF($G$6:$BB$6,BJ$6&amp;" "&amp;'Input-Func_Class'!$B$24,$G253:$BB253))+SUMIF($G$6:$BB$6,BJ$6&amp;" "&amp;'Input-Func_Class'!$F$22,$G253:$BB253))&lt;Check_Limit,0,1),1)</f>
        <v>0</v>
      </c>
      <c r="BK253" s="79">
        <f ca="1">IFERROR(IF(SUMIF($G$6:$BB$6,BK$6&amp;" Total",$G253:$BB253)-(SUMIF($G$6:$BB$6,BK$6&amp;" "&amp;'Input-Func_Class'!$D$22,$G253:$BB253)+IFERROR(SUMIF($G$6:$BB$6,BK$6&amp;" "&amp;'Input-Func_Class'!$E$22,$G253:$BB253),SUMIF($G$6:$BB$6,BK$6&amp;" "&amp;'Input-Func_Class'!$B$24,$G253:$BB253))+SUMIF($G$6:$BB$6,BK$6&amp;" "&amp;'Input-Func_Class'!$F$22,$G253:$BB253))&lt;Check_Limit,0,1),1)</f>
        <v>0</v>
      </c>
      <c r="BL253" s="79">
        <f ca="1">IFERROR(IF(SUMIF($G$6:$BB$6,BL$6&amp;" Total",$G253:$BB253)-(SUMIF($G$6:$BB$6,BL$6&amp;" "&amp;'Input-Func_Class'!$D$22,$G253:$BB253)+IFERROR(SUMIF($G$6:$BB$6,BL$6&amp;" "&amp;'Input-Func_Class'!$E$22,$G253:$BB253),SUMIF($G$6:$BB$6,BL$6&amp;" "&amp;'Input-Func_Class'!$B$24,$G253:$BB253))+SUMIF($G$6:$BB$6,BL$6&amp;" "&amp;'Input-Func_Class'!$F$22,$G253:$BB253))&lt;Check_Limit,0,1),1)</f>
        <v>0</v>
      </c>
      <c r="BM253" s="79">
        <f ca="1">IFERROR(IF(SUMIF($G$6:$BB$6,BM$6&amp;" Total",$G253:$BB253)-(SUMIF($G$6:$BB$6,BM$6&amp;" "&amp;'Input-Func_Class'!$D$22,$G253:$BB253)+IFERROR(SUMIF($G$6:$BB$6,BM$6&amp;" "&amp;'Input-Func_Class'!$E$22,$G253:$BB253),SUMIF($G$6:$BB$6,BM$6&amp;" "&amp;'Input-Func_Class'!$B$24,$G253:$BB253))+SUMIF($G$6:$BB$6,BM$6&amp;" "&amp;'Input-Func_Class'!$F$22,$G253:$BB253))&lt;Check_Limit,0,1),1)</f>
        <v>0</v>
      </c>
      <c r="BN253" s="79">
        <f ca="1">IFERROR(IF(SUMIF($G$6:$BB$6,BN$6&amp;" Total",$G253:$BB253)-(SUMIF($G$6:$BB$6,BN$6&amp;" "&amp;'Input-Func_Class'!$D$22,$G253:$BB253)+IFERROR(SUMIF($G$6:$BB$6,BN$6&amp;" "&amp;'Input-Func_Class'!$E$22,$G253:$BB253),SUMIF($G$6:$BB$6,BN$6&amp;" "&amp;'Input-Func_Class'!$B$24,$G253:$BB253))+SUMIF($G$6:$BB$6,BN$6&amp;" "&amp;'Input-Func_Class'!$F$22,$G253:$BB253))&lt;Check_Limit,0,1),1)</f>
        <v>0</v>
      </c>
      <c r="BO253" s="79">
        <f ca="1">IFERROR(IF(SUMIF($G$6:$BB$6,BO$6&amp;" Total",$G253:$BB253)-(SUMIF($G$6:$BB$6,BO$6&amp;" "&amp;'Input-Func_Class'!$D$22,$G253:$BB253)+IFERROR(SUMIF($G$6:$BB$6,BO$6&amp;" "&amp;'Input-Func_Class'!$E$22,$G253:$BB253),SUMIF($G$6:$BB$6,BO$6&amp;" "&amp;'Input-Func_Class'!$B$24,$G253:$BB253))+SUMIF($G$6:$BB$6,BO$6&amp;" "&amp;'Input-Func_Class'!$F$22,$G253:$BB253))&lt;Check_Limit,0,1),1)</f>
        <v>0</v>
      </c>
    </row>
    <row r="254" spans="1:67" outlineLevel="1">
      <c r="A254" s="113" t="str">
        <f>IF(ISBLANK('Input-Accounts'!A254),"",'Input-Accounts'!A254)</f>
        <v/>
      </c>
      <c r="B254" s="79" t="str">
        <f>IF(ISBLANK('Input-Accounts'!B254),"",'Input-Accounts'!B254)</f>
        <v/>
      </c>
      <c r="C254" s="113" t="str">
        <f>IF(ISBLANK('Input-Accounts'!C254),"",'Input-Accounts'!C254)</f>
        <v/>
      </c>
      <c r="D254" s="143"/>
      <c r="E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143"/>
      <c r="AK254" s="143"/>
      <c r="AL254" s="143"/>
      <c r="AM254" s="143"/>
      <c r="AN254" s="143"/>
      <c r="AO254" s="143"/>
      <c r="AP254" s="143"/>
      <c r="AQ254" s="143"/>
      <c r="AR254" s="143"/>
      <c r="AS254" s="143"/>
      <c r="AT254" s="143"/>
      <c r="AU254" s="143"/>
      <c r="AV254" s="143"/>
      <c r="AW254" s="143"/>
      <c r="AX254" s="143"/>
      <c r="AY254" s="143"/>
      <c r="AZ254" s="143"/>
      <c r="BA254" s="143"/>
      <c r="BB254" s="143"/>
      <c r="BD254" s="79">
        <f>IFERROR(IF(SUMIF($G$6:$BB$6,BD$6&amp;" Total",$G254:$BB254)-(SUMIF($G$6:$BB$6,BD$6&amp;" "&amp;'Input-Func_Class'!$D$22,$G254:$BB254)+IFERROR(SUMIF($G$6:$BB$6,BD$6&amp;" "&amp;'Input-Func_Class'!$E$22,$G254:$BB254),SUMIF($G$6:$BB$6,BD$6&amp;" "&amp;'Input-Func_Class'!$B$24,$G254:$BB254))+SUMIF($G$6:$BB$6,BD$6&amp;" "&amp;'Input-Func_Class'!$F$22,$G254:$BB254))&lt;Check_Limit,0,1),1)</f>
        <v>0</v>
      </c>
      <c r="BE254" s="79">
        <f>IFERROR(IF(SUMIF($G$6:$BB$6,BE$6&amp;" Total",$G254:$BB254)-(SUMIF($G$6:$BB$6,BE$6&amp;" "&amp;'Input-Func_Class'!$D$22,$G254:$BB254)+IFERROR(SUMIF($G$6:$BB$6,BE$6&amp;" "&amp;'Input-Func_Class'!$E$22,$G254:$BB254),SUMIF($G$6:$BB$6,BE$6&amp;" "&amp;'Input-Func_Class'!$B$24,$G254:$BB254))+SUMIF($G$6:$BB$6,BE$6&amp;" "&amp;'Input-Func_Class'!$F$22,$G254:$BB254))&lt;Check_Limit,0,1),1)</f>
        <v>0</v>
      </c>
      <c r="BF254" s="79">
        <f>IFERROR(IF(SUMIF($G$6:$BB$6,BF$6&amp;" Total",$G254:$BB254)-(SUMIF($G$6:$BB$6,BF$6&amp;" "&amp;'Input-Func_Class'!$D$22,$G254:$BB254)+IFERROR(SUMIF($G$6:$BB$6,BF$6&amp;" "&amp;'Input-Func_Class'!$E$22,$G254:$BB254),SUMIF($G$6:$BB$6,BF$6&amp;" "&amp;'Input-Func_Class'!$B$24,$G254:$BB254))+SUMIF($G$6:$BB$6,BF$6&amp;" "&amp;'Input-Func_Class'!$F$22,$G254:$BB254))&lt;Check_Limit,0,1),1)</f>
        <v>0</v>
      </c>
      <c r="BG254" s="79">
        <f>IFERROR(IF(SUMIF($G$6:$BB$6,BG$6&amp;" Total",$G254:$BB254)-(SUMIF($G$6:$BB$6,BG$6&amp;" "&amp;'Input-Func_Class'!$D$22,$G254:$BB254)+IFERROR(SUMIF($G$6:$BB$6,BG$6&amp;" "&amp;'Input-Func_Class'!$E$22,$G254:$BB254),SUMIF($G$6:$BB$6,BG$6&amp;" "&amp;'Input-Func_Class'!$B$24,$G254:$BB254))+SUMIF($G$6:$BB$6,BG$6&amp;" "&amp;'Input-Func_Class'!$F$22,$G254:$BB254))&lt;Check_Limit,0,1),1)</f>
        <v>0</v>
      </c>
      <c r="BH254" s="79">
        <f>IFERROR(IF(SUMIF($G$6:$BB$6,BH$6&amp;" Total",$G254:$BB254)-(SUMIF($G$6:$BB$6,BH$6&amp;" "&amp;'Input-Func_Class'!$D$22,$G254:$BB254)+IFERROR(SUMIF($G$6:$BB$6,BH$6&amp;" "&amp;'Input-Func_Class'!$E$22,$G254:$BB254),SUMIF($G$6:$BB$6,BH$6&amp;" "&amp;'Input-Func_Class'!$B$24,$G254:$BB254))+SUMIF($G$6:$BB$6,BH$6&amp;" "&amp;'Input-Func_Class'!$F$22,$G254:$BB254))&lt;Check_Limit,0,1),1)</f>
        <v>0</v>
      </c>
      <c r="BI254" s="79">
        <f>IFERROR(IF(SUMIF($G$6:$BB$6,BI$6&amp;" Total",$G254:$BB254)-(SUMIF($G$6:$BB$6,BI$6&amp;" "&amp;'Input-Func_Class'!$D$22,$G254:$BB254)+IFERROR(SUMIF($G$6:$BB$6,BI$6&amp;" "&amp;'Input-Func_Class'!$E$22,$G254:$BB254),SUMIF($G$6:$BB$6,BI$6&amp;" "&amp;'Input-Func_Class'!$B$24,$G254:$BB254))+SUMIF($G$6:$BB$6,BI$6&amp;" "&amp;'Input-Func_Class'!$F$22,$G254:$BB254))&lt;Check_Limit,0,1),1)</f>
        <v>0</v>
      </c>
      <c r="BJ254" s="79">
        <f>IFERROR(IF(SUMIF($G$6:$BB$6,BJ$6&amp;" Total",$G254:$BB254)-(SUMIF($G$6:$BB$6,BJ$6&amp;" "&amp;'Input-Func_Class'!$D$22,$G254:$BB254)+IFERROR(SUMIF($G$6:$BB$6,BJ$6&amp;" "&amp;'Input-Func_Class'!$E$22,$G254:$BB254),SUMIF($G$6:$BB$6,BJ$6&amp;" "&amp;'Input-Func_Class'!$B$24,$G254:$BB254))+SUMIF($G$6:$BB$6,BJ$6&amp;" "&amp;'Input-Func_Class'!$F$22,$G254:$BB254))&lt;Check_Limit,0,1),1)</f>
        <v>0</v>
      </c>
      <c r="BK254" s="79">
        <f>IFERROR(IF(SUMIF($G$6:$BB$6,BK$6&amp;" Total",$G254:$BB254)-(SUMIF($G$6:$BB$6,BK$6&amp;" "&amp;'Input-Func_Class'!$D$22,$G254:$BB254)+IFERROR(SUMIF($G$6:$BB$6,BK$6&amp;" "&amp;'Input-Func_Class'!$E$22,$G254:$BB254),SUMIF($G$6:$BB$6,BK$6&amp;" "&amp;'Input-Func_Class'!$B$24,$G254:$BB254))+SUMIF($G$6:$BB$6,BK$6&amp;" "&amp;'Input-Func_Class'!$F$22,$G254:$BB254))&lt;Check_Limit,0,1),1)</f>
        <v>0</v>
      </c>
      <c r="BL254" s="79">
        <f>IFERROR(IF(SUMIF($G$6:$BB$6,BL$6&amp;" Total",$G254:$BB254)-(SUMIF($G$6:$BB$6,BL$6&amp;" "&amp;'Input-Func_Class'!$D$22,$G254:$BB254)+IFERROR(SUMIF($G$6:$BB$6,BL$6&amp;" "&amp;'Input-Func_Class'!$E$22,$G254:$BB254),SUMIF($G$6:$BB$6,BL$6&amp;" "&amp;'Input-Func_Class'!$B$24,$G254:$BB254))+SUMIF($G$6:$BB$6,BL$6&amp;" "&amp;'Input-Func_Class'!$F$22,$G254:$BB254))&lt;Check_Limit,0,1),1)</f>
        <v>0</v>
      </c>
      <c r="BM254" s="79">
        <f>IFERROR(IF(SUMIF($G$6:$BB$6,BM$6&amp;" Total",$G254:$BB254)-(SUMIF($G$6:$BB$6,BM$6&amp;" "&amp;'Input-Func_Class'!$D$22,$G254:$BB254)+IFERROR(SUMIF($G$6:$BB$6,BM$6&amp;" "&amp;'Input-Func_Class'!$E$22,$G254:$BB254),SUMIF($G$6:$BB$6,BM$6&amp;" "&amp;'Input-Func_Class'!$B$24,$G254:$BB254))+SUMIF($G$6:$BB$6,BM$6&amp;" "&amp;'Input-Func_Class'!$F$22,$G254:$BB254))&lt;Check_Limit,0,1),1)</f>
        <v>0</v>
      </c>
      <c r="BN254" s="79">
        <f>IFERROR(IF(SUMIF($G$6:$BB$6,BN$6&amp;" Total",$G254:$BB254)-(SUMIF($G$6:$BB$6,BN$6&amp;" "&amp;'Input-Func_Class'!$D$22,$G254:$BB254)+IFERROR(SUMIF($G$6:$BB$6,BN$6&amp;" "&amp;'Input-Func_Class'!$E$22,$G254:$BB254),SUMIF($G$6:$BB$6,BN$6&amp;" "&amp;'Input-Func_Class'!$B$24,$G254:$BB254))+SUMIF($G$6:$BB$6,BN$6&amp;" "&amp;'Input-Func_Class'!$F$22,$G254:$BB254))&lt;Check_Limit,0,1),1)</f>
        <v>0</v>
      </c>
      <c r="BO254" s="79">
        <f>IFERROR(IF(SUMIF($G$6:$BB$6,BO$6&amp;" Total",$G254:$BB254)-(SUMIF($G$6:$BB$6,BO$6&amp;" "&amp;'Input-Func_Class'!$D$22,$G254:$BB254)+IFERROR(SUMIF($G$6:$BB$6,BO$6&amp;" "&amp;'Input-Func_Class'!$E$22,$G254:$BB254),SUMIF($G$6:$BB$6,BO$6&amp;" "&amp;'Input-Func_Class'!$B$24,$G254:$BB254))+SUMIF($G$6:$BB$6,BO$6&amp;" "&amp;'Input-Func_Class'!$F$22,$G254:$BB254))&lt;Check_Limit,0,1),1)</f>
        <v>0</v>
      </c>
    </row>
    <row r="255" spans="1:67">
      <c r="A255" s="113">
        <f>IF(ISBLANK('Input-Accounts'!A255),"",'Input-Accounts'!A255)</f>
        <v>218</v>
      </c>
      <c r="B255" s="127" t="str">
        <f>IF(ISBLANK('Input-Accounts'!B255),"",'Input-Accounts'!B255)</f>
        <v>Total Taxes</v>
      </c>
      <c r="C255" s="113" t="str">
        <f>IF(ISBLANK('Input-Accounts'!C255),"",'Input-Accounts'!C255)</f>
        <v/>
      </c>
      <c r="D255" s="143">
        <f>SUBTOTAL(9,D244:D253)</f>
        <v>27694764.911944531</v>
      </c>
      <c r="E255" s="143">
        <f t="shared" ca="1" si="57"/>
        <v>0</v>
      </c>
      <c r="F255" s="89"/>
      <c r="G255" s="143">
        <f t="shared" ref="G255:BB255" ca="1" si="60">SUBTOTAL(9,G244:G253)</f>
        <v>201030.29543161322</v>
      </c>
      <c r="H255" s="143">
        <f t="shared" ca="1" si="60"/>
        <v>69293.793283313033</v>
      </c>
      <c r="I255" s="143">
        <f t="shared" ca="1" si="60"/>
        <v>131736.50214830018</v>
      </c>
      <c r="J255" s="143">
        <f t="shared" ca="1" si="60"/>
        <v>0</v>
      </c>
      <c r="K255" s="143">
        <f t="shared" ca="1" si="60"/>
        <v>208057.02812476756</v>
      </c>
      <c r="L255" s="143">
        <f t="shared" ca="1" si="60"/>
        <v>182921.2750730777</v>
      </c>
      <c r="M255" s="143">
        <f t="shared" ca="1" si="60"/>
        <v>25135.753051690044</v>
      </c>
      <c r="N255" s="143">
        <f t="shared" ca="1" si="60"/>
        <v>0</v>
      </c>
      <c r="O255" s="143">
        <f t="shared" ca="1" si="60"/>
        <v>27285677.588388152</v>
      </c>
      <c r="P255" s="143">
        <f t="shared" ca="1" si="60"/>
        <v>15733675.95543753</v>
      </c>
      <c r="Q255" s="143">
        <f t="shared" ca="1" si="60"/>
        <v>140611.44865337625</v>
      </c>
      <c r="R255" s="143">
        <f t="shared" ca="1" si="60"/>
        <v>11411390.184297239</v>
      </c>
      <c r="S255" s="143">
        <f t="shared" ca="1" si="60"/>
        <v>0</v>
      </c>
      <c r="T255" s="143">
        <f t="shared" ca="1" si="60"/>
        <v>0</v>
      </c>
      <c r="U255" s="143">
        <f t="shared" ca="1" si="60"/>
        <v>0</v>
      </c>
      <c r="V255" s="143">
        <f t="shared" ca="1" si="60"/>
        <v>0</v>
      </c>
      <c r="W255" s="143">
        <f t="shared" ca="1" si="60"/>
        <v>0</v>
      </c>
      <c r="X255" s="143">
        <f t="shared" ca="1" si="60"/>
        <v>0</v>
      </c>
      <c r="Y255" s="143">
        <f t="shared" ca="1" si="60"/>
        <v>0</v>
      </c>
      <c r="Z255" s="143">
        <f t="shared" ca="1" si="60"/>
        <v>0</v>
      </c>
      <c r="AA255" s="143">
        <f t="shared" ca="1" si="60"/>
        <v>0</v>
      </c>
      <c r="AB255" s="143">
        <f t="shared" ca="1" si="60"/>
        <v>0</v>
      </c>
      <c r="AC255" s="143">
        <f t="shared" ca="1" si="60"/>
        <v>0</v>
      </c>
      <c r="AD255" s="143">
        <f t="shared" ca="1" si="60"/>
        <v>0</v>
      </c>
      <c r="AE255" s="143">
        <f t="shared" ca="1" si="60"/>
        <v>0</v>
      </c>
      <c r="AF255" s="143">
        <f t="shared" ca="1" si="60"/>
        <v>0</v>
      </c>
      <c r="AG255" s="143">
        <f t="shared" ca="1" si="60"/>
        <v>0</v>
      </c>
      <c r="AH255" s="143">
        <f t="shared" ca="1" si="60"/>
        <v>0</v>
      </c>
      <c r="AI255" s="143">
        <f t="shared" ca="1" si="60"/>
        <v>0</v>
      </c>
      <c r="AJ255" s="143">
        <f t="shared" ca="1" si="60"/>
        <v>0</v>
      </c>
      <c r="AK255" s="143">
        <f t="shared" ca="1" si="60"/>
        <v>0</v>
      </c>
      <c r="AL255" s="143">
        <f t="shared" ca="1" si="60"/>
        <v>0</v>
      </c>
      <c r="AM255" s="143">
        <f t="shared" ca="1" si="60"/>
        <v>0</v>
      </c>
      <c r="AN255" s="143">
        <f t="shared" ca="1" si="60"/>
        <v>0</v>
      </c>
      <c r="AO255" s="143">
        <f t="shared" ca="1" si="60"/>
        <v>0</v>
      </c>
      <c r="AP255" s="143">
        <f t="shared" ca="1" si="60"/>
        <v>0</v>
      </c>
      <c r="AQ255" s="143">
        <f t="shared" ca="1" si="60"/>
        <v>0</v>
      </c>
      <c r="AR255" s="143">
        <f t="shared" ca="1" si="60"/>
        <v>0</v>
      </c>
      <c r="AS255" s="143">
        <f t="shared" ca="1" si="60"/>
        <v>0</v>
      </c>
      <c r="AT255" s="143">
        <f t="shared" ca="1" si="60"/>
        <v>0</v>
      </c>
      <c r="AU255" s="143">
        <f t="shared" ca="1" si="60"/>
        <v>0</v>
      </c>
      <c r="AV255" s="143">
        <f t="shared" ca="1" si="60"/>
        <v>0</v>
      </c>
      <c r="AW255" s="143">
        <f t="shared" ca="1" si="60"/>
        <v>0</v>
      </c>
      <c r="AX255" s="143">
        <f t="shared" ca="1" si="60"/>
        <v>0</v>
      </c>
      <c r="AY255" s="143">
        <f t="shared" ca="1" si="60"/>
        <v>0</v>
      </c>
      <c r="AZ255" s="143">
        <f t="shared" ca="1" si="60"/>
        <v>0</v>
      </c>
      <c r="BA255" s="143">
        <f t="shared" ca="1" si="60"/>
        <v>0</v>
      </c>
      <c r="BB255" s="143">
        <f t="shared" ca="1" si="60"/>
        <v>0</v>
      </c>
      <c r="BD255" s="79">
        <f ca="1">IFERROR(IF(SUMIF($G$6:$BB$6,BD$6&amp;" Total",$G255:$BB255)-(SUMIF($G$6:$BB$6,BD$6&amp;" "&amp;'Input-Func_Class'!$D$22,$G255:$BB255)+IFERROR(SUMIF($G$6:$BB$6,BD$6&amp;" "&amp;'Input-Func_Class'!$E$22,$G255:$BB255),SUMIF($G$6:$BB$6,BD$6&amp;" "&amp;'Input-Func_Class'!$B$24,$G255:$BB255))+SUMIF($G$6:$BB$6,BD$6&amp;" "&amp;'Input-Func_Class'!$F$22,$G255:$BB255))&lt;Check_Limit,0,1),1)</f>
        <v>0</v>
      </c>
      <c r="BE255" s="79">
        <f ca="1">IFERROR(IF(SUMIF($G$6:$BB$6,BE$6&amp;" Total",$G255:$BB255)-(SUMIF($G$6:$BB$6,BE$6&amp;" "&amp;'Input-Func_Class'!$D$22,$G255:$BB255)+IFERROR(SUMIF($G$6:$BB$6,BE$6&amp;" "&amp;'Input-Func_Class'!$E$22,$G255:$BB255),SUMIF($G$6:$BB$6,BE$6&amp;" "&amp;'Input-Func_Class'!$B$24,$G255:$BB255))+SUMIF($G$6:$BB$6,BE$6&amp;" "&amp;'Input-Func_Class'!$F$22,$G255:$BB255))&lt;Check_Limit,0,1),1)</f>
        <v>0</v>
      </c>
      <c r="BF255" s="79">
        <f ca="1">IFERROR(IF(SUMIF($G$6:$BB$6,BF$6&amp;" Total",$G255:$BB255)-(SUMIF($G$6:$BB$6,BF$6&amp;" "&amp;'Input-Func_Class'!$D$22,$G255:$BB255)+IFERROR(SUMIF($G$6:$BB$6,BF$6&amp;" "&amp;'Input-Func_Class'!$E$22,$G255:$BB255),SUMIF($G$6:$BB$6,BF$6&amp;" "&amp;'Input-Func_Class'!$B$24,$G255:$BB255))+SUMIF($G$6:$BB$6,BF$6&amp;" "&amp;'Input-Func_Class'!$F$22,$G255:$BB255))&lt;Check_Limit,0,1),1)</f>
        <v>0</v>
      </c>
      <c r="BG255" s="79">
        <f ca="1">IFERROR(IF(SUMIF($G$6:$BB$6,BG$6&amp;" Total",$G255:$BB255)-(SUMIF($G$6:$BB$6,BG$6&amp;" "&amp;'Input-Func_Class'!$D$22,$G255:$BB255)+IFERROR(SUMIF($G$6:$BB$6,BG$6&amp;" "&amp;'Input-Func_Class'!$E$22,$G255:$BB255),SUMIF($G$6:$BB$6,BG$6&amp;" "&amp;'Input-Func_Class'!$B$24,$G255:$BB255))+SUMIF($G$6:$BB$6,BG$6&amp;" "&amp;'Input-Func_Class'!$F$22,$G255:$BB255))&lt;Check_Limit,0,1),1)</f>
        <v>0</v>
      </c>
      <c r="BH255" s="79">
        <f ca="1">IFERROR(IF(SUMIF($G$6:$BB$6,BH$6&amp;" Total",$G255:$BB255)-(SUMIF($G$6:$BB$6,BH$6&amp;" "&amp;'Input-Func_Class'!$D$22,$G255:$BB255)+IFERROR(SUMIF($G$6:$BB$6,BH$6&amp;" "&amp;'Input-Func_Class'!$E$22,$G255:$BB255),SUMIF($G$6:$BB$6,BH$6&amp;" "&amp;'Input-Func_Class'!$B$24,$G255:$BB255))+SUMIF($G$6:$BB$6,BH$6&amp;" "&amp;'Input-Func_Class'!$F$22,$G255:$BB255))&lt;Check_Limit,0,1),1)</f>
        <v>0</v>
      </c>
      <c r="BI255" s="79">
        <f ca="1">IFERROR(IF(SUMIF($G$6:$BB$6,BI$6&amp;" Total",$G255:$BB255)-(SUMIF($G$6:$BB$6,BI$6&amp;" "&amp;'Input-Func_Class'!$D$22,$G255:$BB255)+IFERROR(SUMIF($G$6:$BB$6,BI$6&amp;" "&amp;'Input-Func_Class'!$E$22,$G255:$BB255),SUMIF($G$6:$BB$6,BI$6&amp;" "&amp;'Input-Func_Class'!$B$24,$G255:$BB255))+SUMIF($G$6:$BB$6,BI$6&amp;" "&amp;'Input-Func_Class'!$F$22,$G255:$BB255))&lt;Check_Limit,0,1),1)</f>
        <v>0</v>
      </c>
      <c r="BJ255" s="79">
        <f ca="1">IFERROR(IF(SUMIF($G$6:$BB$6,BJ$6&amp;" Total",$G255:$BB255)-(SUMIF($G$6:$BB$6,BJ$6&amp;" "&amp;'Input-Func_Class'!$D$22,$G255:$BB255)+IFERROR(SUMIF($G$6:$BB$6,BJ$6&amp;" "&amp;'Input-Func_Class'!$E$22,$G255:$BB255),SUMIF($G$6:$BB$6,BJ$6&amp;" "&amp;'Input-Func_Class'!$B$24,$G255:$BB255))+SUMIF($G$6:$BB$6,BJ$6&amp;" "&amp;'Input-Func_Class'!$F$22,$G255:$BB255))&lt;Check_Limit,0,1),1)</f>
        <v>0</v>
      </c>
      <c r="BK255" s="79">
        <f ca="1">IFERROR(IF(SUMIF($G$6:$BB$6,BK$6&amp;" Total",$G255:$BB255)-(SUMIF($G$6:$BB$6,BK$6&amp;" "&amp;'Input-Func_Class'!$D$22,$G255:$BB255)+IFERROR(SUMIF($G$6:$BB$6,BK$6&amp;" "&amp;'Input-Func_Class'!$E$22,$G255:$BB255),SUMIF($G$6:$BB$6,BK$6&amp;" "&amp;'Input-Func_Class'!$B$24,$G255:$BB255))+SUMIF($G$6:$BB$6,BK$6&amp;" "&amp;'Input-Func_Class'!$F$22,$G255:$BB255))&lt;Check_Limit,0,1),1)</f>
        <v>0</v>
      </c>
      <c r="BL255" s="79">
        <f ca="1">IFERROR(IF(SUMIF($G$6:$BB$6,BL$6&amp;" Total",$G255:$BB255)-(SUMIF($G$6:$BB$6,BL$6&amp;" "&amp;'Input-Func_Class'!$D$22,$G255:$BB255)+IFERROR(SUMIF($G$6:$BB$6,BL$6&amp;" "&amp;'Input-Func_Class'!$E$22,$G255:$BB255),SUMIF($G$6:$BB$6,BL$6&amp;" "&amp;'Input-Func_Class'!$B$24,$G255:$BB255))+SUMIF($G$6:$BB$6,BL$6&amp;" "&amp;'Input-Func_Class'!$F$22,$G255:$BB255))&lt;Check_Limit,0,1),1)</f>
        <v>0</v>
      </c>
      <c r="BM255" s="79">
        <f ca="1">IFERROR(IF(SUMIF($G$6:$BB$6,BM$6&amp;" Total",$G255:$BB255)-(SUMIF($G$6:$BB$6,BM$6&amp;" "&amp;'Input-Func_Class'!$D$22,$G255:$BB255)+IFERROR(SUMIF($G$6:$BB$6,BM$6&amp;" "&amp;'Input-Func_Class'!$E$22,$G255:$BB255),SUMIF($G$6:$BB$6,BM$6&amp;" "&amp;'Input-Func_Class'!$B$24,$G255:$BB255))+SUMIF($G$6:$BB$6,BM$6&amp;" "&amp;'Input-Func_Class'!$F$22,$G255:$BB255))&lt;Check_Limit,0,1),1)</f>
        <v>0</v>
      </c>
      <c r="BN255" s="79">
        <f ca="1">IFERROR(IF(SUMIF($G$6:$BB$6,BN$6&amp;" Total",$G255:$BB255)-(SUMIF($G$6:$BB$6,BN$6&amp;" "&amp;'Input-Func_Class'!$D$22,$G255:$BB255)+IFERROR(SUMIF($G$6:$BB$6,BN$6&amp;" "&amp;'Input-Func_Class'!$E$22,$G255:$BB255),SUMIF($G$6:$BB$6,BN$6&amp;" "&amp;'Input-Func_Class'!$B$24,$G255:$BB255))+SUMIF($G$6:$BB$6,BN$6&amp;" "&amp;'Input-Func_Class'!$F$22,$G255:$BB255))&lt;Check_Limit,0,1),1)</f>
        <v>0</v>
      </c>
      <c r="BO255" s="79">
        <f ca="1">IFERROR(IF(SUMIF($G$6:$BB$6,BO$6&amp;" Total",$G255:$BB255)-(SUMIF($G$6:$BB$6,BO$6&amp;" "&amp;'Input-Func_Class'!$D$22,$G255:$BB255)+IFERROR(SUMIF($G$6:$BB$6,BO$6&amp;" "&amp;'Input-Func_Class'!$E$22,$G255:$BB255),SUMIF($G$6:$BB$6,BO$6&amp;" "&amp;'Input-Func_Class'!$B$24,$G255:$BB255))+SUMIF($G$6:$BB$6,BO$6&amp;" "&amp;'Input-Func_Class'!$F$22,$G255:$BB255))&lt;Check_Limit,0,1),1)</f>
        <v>0</v>
      </c>
    </row>
    <row r="256" spans="1:67">
      <c r="A256" s="113" t="str">
        <f>IF(ISBLANK('Input-Accounts'!A256),"",'Input-Accounts'!A256)</f>
        <v/>
      </c>
      <c r="B256" s="79" t="str">
        <f>IF(ISBLANK('Input-Accounts'!B256),"",'Input-Accounts'!B256)</f>
        <v/>
      </c>
      <c r="C256" s="113" t="str">
        <f>IF(ISBLANK('Input-Accounts'!C256),"",'Input-Accounts'!C256)</f>
        <v/>
      </c>
      <c r="D256" s="144"/>
      <c r="E256" s="143"/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  <c r="AA256" s="144"/>
      <c r="AB256" s="144"/>
      <c r="AC256" s="144"/>
      <c r="AD256" s="144"/>
      <c r="AE256" s="144"/>
      <c r="AF256" s="144"/>
      <c r="AG256" s="144"/>
      <c r="AH256" s="144"/>
      <c r="AI256" s="144"/>
      <c r="AJ256" s="144"/>
      <c r="AK256" s="144"/>
      <c r="AL256" s="144"/>
      <c r="AM256" s="144"/>
      <c r="AN256" s="144"/>
      <c r="AO256" s="144"/>
      <c r="AP256" s="144"/>
      <c r="AQ256" s="144"/>
      <c r="AR256" s="144"/>
      <c r="AS256" s="144"/>
      <c r="AT256" s="144"/>
      <c r="AU256" s="144"/>
      <c r="AV256" s="144"/>
      <c r="AW256" s="144"/>
      <c r="AX256" s="144"/>
      <c r="AY256" s="144"/>
      <c r="AZ256" s="144"/>
      <c r="BA256" s="144"/>
      <c r="BB256" s="144"/>
      <c r="BD256" s="79">
        <f>IFERROR(IF(SUMIF($G$6:$BB$6,BD$6&amp;" Total",$G256:$BB256)-(SUMIF($G$6:$BB$6,BD$6&amp;" "&amp;'Input-Func_Class'!$D$22,$G256:$BB256)+IFERROR(SUMIF($G$6:$BB$6,BD$6&amp;" "&amp;'Input-Func_Class'!$E$22,$G256:$BB256),SUMIF($G$6:$BB$6,BD$6&amp;" "&amp;'Input-Func_Class'!$B$24,$G256:$BB256))+SUMIF($G$6:$BB$6,BD$6&amp;" "&amp;'Input-Func_Class'!$F$22,$G256:$BB256))&lt;Check_Limit,0,1),1)</f>
        <v>0</v>
      </c>
      <c r="BE256" s="79">
        <f>IFERROR(IF(SUMIF($G$6:$BB$6,BE$6&amp;" Total",$G256:$BB256)-(SUMIF($G$6:$BB$6,BE$6&amp;" "&amp;'Input-Func_Class'!$D$22,$G256:$BB256)+IFERROR(SUMIF($G$6:$BB$6,BE$6&amp;" "&amp;'Input-Func_Class'!$E$22,$G256:$BB256),SUMIF($G$6:$BB$6,BE$6&amp;" "&amp;'Input-Func_Class'!$B$24,$G256:$BB256))+SUMIF($G$6:$BB$6,BE$6&amp;" "&amp;'Input-Func_Class'!$F$22,$G256:$BB256))&lt;Check_Limit,0,1),1)</f>
        <v>0</v>
      </c>
      <c r="BF256" s="79">
        <f>IFERROR(IF(SUMIF($G$6:$BB$6,BF$6&amp;" Total",$G256:$BB256)-(SUMIF($G$6:$BB$6,BF$6&amp;" "&amp;'Input-Func_Class'!$D$22,$G256:$BB256)+IFERROR(SUMIF($G$6:$BB$6,BF$6&amp;" "&amp;'Input-Func_Class'!$E$22,$G256:$BB256),SUMIF($G$6:$BB$6,BF$6&amp;" "&amp;'Input-Func_Class'!$B$24,$G256:$BB256))+SUMIF($G$6:$BB$6,BF$6&amp;" "&amp;'Input-Func_Class'!$F$22,$G256:$BB256))&lt;Check_Limit,0,1),1)</f>
        <v>0</v>
      </c>
      <c r="BG256" s="79">
        <f>IFERROR(IF(SUMIF($G$6:$BB$6,BG$6&amp;" Total",$G256:$BB256)-(SUMIF($G$6:$BB$6,BG$6&amp;" "&amp;'Input-Func_Class'!$D$22,$G256:$BB256)+IFERROR(SUMIF($G$6:$BB$6,BG$6&amp;" "&amp;'Input-Func_Class'!$E$22,$G256:$BB256),SUMIF($G$6:$BB$6,BG$6&amp;" "&amp;'Input-Func_Class'!$B$24,$G256:$BB256))+SUMIF($G$6:$BB$6,BG$6&amp;" "&amp;'Input-Func_Class'!$F$22,$G256:$BB256))&lt;Check_Limit,0,1),1)</f>
        <v>0</v>
      </c>
      <c r="BH256" s="79">
        <f>IFERROR(IF(SUMIF($G$6:$BB$6,BH$6&amp;" Total",$G256:$BB256)-(SUMIF($G$6:$BB$6,BH$6&amp;" "&amp;'Input-Func_Class'!$D$22,$G256:$BB256)+IFERROR(SUMIF($G$6:$BB$6,BH$6&amp;" "&amp;'Input-Func_Class'!$E$22,$G256:$BB256),SUMIF($G$6:$BB$6,BH$6&amp;" "&amp;'Input-Func_Class'!$B$24,$G256:$BB256))+SUMIF($G$6:$BB$6,BH$6&amp;" "&amp;'Input-Func_Class'!$F$22,$G256:$BB256))&lt;Check_Limit,0,1),1)</f>
        <v>0</v>
      </c>
      <c r="BI256" s="79">
        <f>IFERROR(IF(SUMIF($G$6:$BB$6,BI$6&amp;" Total",$G256:$BB256)-(SUMIF($G$6:$BB$6,BI$6&amp;" "&amp;'Input-Func_Class'!$D$22,$G256:$BB256)+IFERROR(SUMIF($G$6:$BB$6,BI$6&amp;" "&amp;'Input-Func_Class'!$E$22,$G256:$BB256),SUMIF($G$6:$BB$6,BI$6&amp;" "&amp;'Input-Func_Class'!$B$24,$G256:$BB256))+SUMIF($G$6:$BB$6,BI$6&amp;" "&amp;'Input-Func_Class'!$F$22,$G256:$BB256))&lt;Check_Limit,0,1),1)</f>
        <v>0</v>
      </c>
      <c r="BJ256" s="79">
        <f>IFERROR(IF(SUMIF($G$6:$BB$6,BJ$6&amp;" Total",$G256:$BB256)-(SUMIF($G$6:$BB$6,BJ$6&amp;" "&amp;'Input-Func_Class'!$D$22,$G256:$BB256)+IFERROR(SUMIF($G$6:$BB$6,BJ$6&amp;" "&amp;'Input-Func_Class'!$E$22,$G256:$BB256),SUMIF($G$6:$BB$6,BJ$6&amp;" "&amp;'Input-Func_Class'!$B$24,$G256:$BB256))+SUMIF($G$6:$BB$6,BJ$6&amp;" "&amp;'Input-Func_Class'!$F$22,$G256:$BB256))&lt;Check_Limit,0,1),1)</f>
        <v>0</v>
      </c>
      <c r="BK256" s="79">
        <f>IFERROR(IF(SUMIF($G$6:$BB$6,BK$6&amp;" Total",$G256:$BB256)-(SUMIF($G$6:$BB$6,BK$6&amp;" "&amp;'Input-Func_Class'!$D$22,$G256:$BB256)+IFERROR(SUMIF($G$6:$BB$6,BK$6&amp;" "&amp;'Input-Func_Class'!$E$22,$G256:$BB256),SUMIF($G$6:$BB$6,BK$6&amp;" "&amp;'Input-Func_Class'!$B$24,$G256:$BB256))+SUMIF($G$6:$BB$6,BK$6&amp;" "&amp;'Input-Func_Class'!$F$22,$G256:$BB256))&lt;Check_Limit,0,1),1)</f>
        <v>0</v>
      </c>
      <c r="BL256" s="79">
        <f>IFERROR(IF(SUMIF($G$6:$BB$6,BL$6&amp;" Total",$G256:$BB256)-(SUMIF($G$6:$BB$6,BL$6&amp;" "&amp;'Input-Func_Class'!$D$22,$G256:$BB256)+IFERROR(SUMIF($G$6:$BB$6,BL$6&amp;" "&amp;'Input-Func_Class'!$E$22,$G256:$BB256),SUMIF($G$6:$BB$6,BL$6&amp;" "&amp;'Input-Func_Class'!$B$24,$G256:$BB256))+SUMIF($G$6:$BB$6,BL$6&amp;" "&amp;'Input-Func_Class'!$F$22,$G256:$BB256))&lt;Check_Limit,0,1),1)</f>
        <v>0</v>
      </c>
      <c r="BM256" s="79">
        <f>IFERROR(IF(SUMIF($G$6:$BB$6,BM$6&amp;" Total",$G256:$BB256)-(SUMIF($G$6:$BB$6,BM$6&amp;" "&amp;'Input-Func_Class'!$D$22,$G256:$BB256)+IFERROR(SUMIF($G$6:$BB$6,BM$6&amp;" "&amp;'Input-Func_Class'!$E$22,$G256:$BB256),SUMIF($G$6:$BB$6,BM$6&amp;" "&amp;'Input-Func_Class'!$B$24,$G256:$BB256))+SUMIF($G$6:$BB$6,BM$6&amp;" "&amp;'Input-Func_Class'!$F$22,$G256:$BB256))&lt;Check_Limit,0,1),1)</f>
        <v>0</v>
      </c>
      <c r="BN256" s="79">
        <f>IFERROR(IF(SUMIF($G$6:$BB$6,BN$6&amp;" Total",$G256:$BB256)-(SUMIF($G$6:$BB$6,BN$6&amp;" "&amp;'Input-Func_Class'!$D$22,$G256:$BB256)+IFERROR(SUMIF($G$6:$BB$6,BN$6&amp;" "&amp;'Input-Func_Class'!$E$22,$G256:$BB256),SUMIF($G$6:$BB$6,BN$6&amp;" "&amp;'Input-Func_Class'!$B$24,$G256:$BB256))+SUMIF($G$6:$BB$6,BN$6&amp;" "&amp;'Input-Func_Class'!$F$22,$G256:$BB256))&lt;Check_Limit,0,1),1)</f>
        <v>0</v>
      </c>
      <c r="BO256" s="79">
        <f>IFERROR(IF(SUMIF($G$6:$BB$6,BO$6&amp;" Total",$G256:$BB256)-(SUMIF($G$6:$BB$6,BO$6&amp;" "&amp;'Input-Func_Class'!$D$22,$G256:$BB256)+IFERROR(SUMIF($G$6:$BB$6,BO$6&amp;" "&amp;'Input-Func_Class'!$E$22,$G256:$BB256),SUMIF($G$6:$BB$6,BO$6&amp;" "&amp;'Input-Func_Class'!$B$24,$G256:$BB256))+SUMIF($G$6:$BB$6,BO$6&amp;" "&amp;'Input-Func_Class'!$F$22,$G256:$BB256))&lt;Check_Limit,0,1),1)</f>
        <v>0</v>
      </c>
    </row>
    <row r="257" spans="1:67">
      <c r="A257" s="113">
        <f>IF(ISBLANK('Input-Accounts'!A257),"",'Input-Accounts'!A257)</f>
        <v>219</v>
      </c>
      <c r="B257" s="81" t="str">
        <f>IF(ISBLANK('Input-Accounts'!B257),"",'Input-Accounts'!B257)</f>
        <v>REVENUE REQUIREMENT AT EQUAL RATES OF RETURN</v>
      </c>
      <c r="C257" s="113" t="str">
        <f>IF(ISBLANK('Input-Accounts'!C257),"",'Input-Accounts'!C257)</f>
        <v/>
      </c>
      <c r="D257" s="143"/>
      <c r="E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3"/>
      <c r="AP257" s="143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3"/>
      <c r="BB257" s="143"/>
      <c r="BD257" s="79">
        <f>IFERROR(IF(SUMIF($G$6:$BB$6,BD$6&amp;" Total",$G257:$BB257)-(SUMIF($G$6:$BB$6,BD$6&amp;" "&amp;'Input-Func_Class'!$D$22,$G257:$BB257)+IFERROR(SUMIF($G$6:$BB$6,BD$6&amp;" "&amp;'Input-Func_Class'!$E$22,$G257:$BB257),SUMIF($G$6:$BB$6,BD$6&amp;" "&amp;'Input-Func_Class'!$B$24,$G257:$BB257))+SUMIF($G$6:$BB$6,BD$6&amp;" "&amp;'Input-Func_Class'!$F$22,$G257:$BB257))&lt;Check_Limit,0,1),1)</f>
        <v>0</v>
      </c>
      <c r="BE257" s="79">
        <f>IFERROR(IF(SUMIF($G$6:$BB$6,BE$6&amp;" Total",$G257:$BB257)-(SUMIF($G$6:$BB$6,BE$6&amp;" "&amp;'Input-Func_Class'!$D$22,$G257:$BB257)+IFERROR(SUMIF($G$6:$BB$6,BE$6&amp;" "&amp;'Input-Func_Class'!$E$22,$G257:$BB257),SUMIF($G$6:$BB$6,BE$6&amp;" "&amp;'Input-Func_Class'!$B$24,$G257:$BB257))+SUMIF($G$6:$BB$6,BE$6&amp;" "&amp;'Input-Func_Class'!$F$22,$G257:$BB257))&lt;Check_Limit,0,1),1)</f>
        <v>0</v>
      </c>
      <c r="BF257" s="79">
        <f>IFERROR(IF(SUMIF($G$6:$BB$6,BF$6&amp;" Total",$G257:$BB257)-(SUMIF($G$6:$BB$6,BF$6&amp;" "&amp;'Input-Func_Class'!$D$22,$G257:$BB257)+IFERROR(SUMIF($G$6:$BB$6,BF$6&amp;" "&amp;'Input-Func_Class'!$E$22,$G257:$BB257),SUMIF($G$6:$BB$6,BF$6&amp;" "&amp;'Input-Func_Class'!$B$24,$G257:$BB257))+SUMIF($G$6:$BB$6,BF$6&amp;" "&amp;'Input-Func_Class'!$F$22,$G257:$BB257))&lt;Check_Limit,0,1),1)</f>
        <v>0</v>
      </c>
      <c r="BG257" s="79">
        <f>IFERROR(IF(SUMIF($G$6:$BB$6,BG$6&amp;" Total",$G257:$BB257)-(SUMIF($G$6:$BB$6,BG$6&amp;" "&amp;'Input-Func_Class'!$D$22,$G257:$BB257)+IFERROR(SUMIF($G$6:$BB$6,BG$6&amp;" "&amp;'Input-Func_Class'!$E$22,$G257:$BB257),SUMIF($G$6:$BB$6,BG$6&amp;" "&amp;'Input-Func_Class'!$B$24,$G257:$BB257))+SUMIF($G$6:$BB$6,BG$6&amp;" "&amp;'Input-Func_Class'!$F$22,$G257:$BB257))&lt;Check_Limit,0,1),1)</f>
        <v>0</v>
      </c>
      <c r="BH257" s="79">
        <f>IFERROR(IF(SUMIF($G$6:$BB$6,BH$6&amp;" Total",$G257:$BB257)-(SUMIF($G$6:$BB$6,BH$6&amp;" "&amp;'Input-Func_Class'!$D$22,$G257:$BB257)+IFERROR(SUMIF($G$6:$BB$6,BH$6&amp;" "&amp;'Input-Func_Class'!$E$22,$G257:$BB257),SUMIF($G$6:$BB$6,BH$6&amp;" "&amp;'Input-Func_Class'!$B$24,$G257:$BB257))+SUMIF($G$6:$BB$6,BH$6&amp;" "&amp;'Input-Func_Class'!$F$22,$G257:$BB257))&lt;Check_Limit,0,1),1)</f>
        <v>0</v>
      </c>
      <c r="BI257" s="79">
        <f>IFERROR(IF(SUMIF($G$6:$BB$6,BI$6&amp;" Total",$G257:$BB257)-(SUMIF($G$6:$BB$6,BI$6&amp;" "&amp;'Input-Func_Class'!$D$22,$G257:$BB257)+IFERROR(SUMIF($G$6:$BB$6,BI$6&amp;" "&amp;'Input-Func_Class'!$E$22,$G257:$BB257),SUMIF($G$6:$BB$6,BI$6&amp;" "&amp;'Input-Func_Class'!$B$24,$G257:$BB257))+SUMIF($G$6:$BB$6,BI$6&amp;" "&amp;'Input-Func_Class'!$F$22,$G257:$BB257))&lt;Check_Limit,0,1),1)</f>
        <v>0</v>
      </c>
      <c r="BJ257" s="79">
        <f>IFERROR(IF(SUMIF($G$6:$BB$6,BJ$6&amp;" Total",$G257:$BB257)-(SUMIF($G$6:$BB$6,BJ$6&amp;" "&amp;'Input-Func_Class'!$D$22,$G257:$BB257)+IFERROR(SUMIF($G$6:$BB$6,BJ$6&amp;" "&amp;'Input-Func_Class'!$E$22,$G257:$BB257),SUMIF($G$6:$BB$6,BJ$6&amp;" "&amp;'Input-Func_Class'!$B$24,$G257:$BB257))+SUMIF($G$6:$BB$6,BJ$6&amp;" "&amp;'Input-Func_Class'!$F$22,$G257:$BB257))&lt;Check_Limit,0,1),1)</f>
        <v>0</v>
      </c>
      <c r="BK257" s="79">
        <f>IFERROR(IF(SUMIF($G$6:$BB$6,BK$6&amp;" Total",$G257:$BB257)-(SUMIF($G$6:$BB$6,BK$6&amp;" "&amp;'Input-Func_Class'!$D$22,$G257:$BB257)+IFERROR(SUMIF($G$6:$BB$6,BK$6&amp;" "&amp;'Input-Func_Class'!$E$22,$G257:$BB257),SUMIF($G$6:$BB$6,BK$6&amp;" "&amp;'Input-Func_Class'!$B$24,$G257:$BB257))+SUMIF($G$6:$BB$6,BK$6&amp;" "&amp;'Input-Func_Class'!$F$22,$G257:$BB257))&lt;Check_Limit,0,1),1)</f>
        <v>0</v>
      </c>
      <c r="BL257" s="79">
        <f>IFERROR(IF(SUMIF($G$6:$BB$6,BL$6&amp;" Total",$G257:$BB257)-(SUMIF($G$6:$BB$6,BL$6&amp;" "&amp;'Input-Func_Class'!$D$22,$G257:$BB257)+IFERROR(SUMIF($G$6:$BB$6,BL$6&amp;" "&amp;'Input-Func_Class'!$E$22,$G257:$BB257),SUMIF($G$6:$BB$6,BL$6&amp;" "&amp;'Input-Func_Class'!$B$24,$G257:$BB257))+SUMIF($G$6:$BB$6,BL$6&amp;" "&amp;'Input-Func_Class'!$F$22,$G257:$BB257))&lt;Check_Limit,0,1),1)</f>
        <v>0</v>
      </c>
      <c r="BM257" s="79">
        <f>IFERROR(IF(SUMIF($G$6:$BB$6,BM$6&amp;" Total",$G257:$BB257)-(SUMIF($G$6:$BB$6,BM$6&amp;" "&amp;'Input-Func_Class'!$D$22,$G257:$BB257)+IFERROR(SUMIF($G$6:$BB$6,BM$6&amp;" "&amp;'Input-Func_Class'!$E$22,$G257:$BB257),SUMIF($G$6:$BB$6,BM$6&amp;" "&amp;'Input-Func_Class'!$B$24,$G257:$BB257))+SUMIF($G$6:$BB$6,BM$6&amp;" "&amp;'Input-Func_Class'!$F$22,$G257:$BB257))&lt;Check_Limit,0,1),1)</f>
        <v>0</v>
      </c>
      <c r="BN257" s="79">
        <f>IFERROR(IF(SUMIF($G$6:$BB$6,BN$6&amp;" Total",$G257:$BB257)-(SUMIF($G$6:$BB$6,BN$6&amp;" "&amp;'Input-Func_Class'!$D$22,$G257:$BB257)+IFERROR(SUMIF($G$6:$BB$6,BN$6&amp;" "&amp;'Input-Func_Class'!$E$22,$G257:$BB257),SUMIF($G$6:$BB$6,BN$6&amp;" "&amp;'Input-Func_Class'!$B$24,$G257:$BB257))+SUMIF($G$6:$BB$6,BN$6&amp;" "&amp;'Input-Func_Class'!$F$22,$G257:$BB257))&lt;Check_Limit,0,1),1)</f>
        <v>0</v>
      </c>
      <c r="BO257" s="79">
        <f>IFERROR(IF(SUMIF($G$6:$BB$6,BO$6&amp;" Total",$G257:$BB257)-(SUMIF($G$6:$BB$6,BO$6&amp;" "&amp;'Input-Func_Class'!$D$22,$G257:$BB257)+IFERROR(SUMIF($G$6:$BB$6,BO$6&amp;" "&amp;'Input-Func_Class'!$E$22,$G257:$BB257),SUMIF($G$6:$BB$6,BO$6&amp;" "&amp;'Input-Func_Class'!$B$24,$G257:$BB257))+SUMIF($G$6:$BB$6,BO$6&amp;" "&amp;'Input-Func_Class'!$F$22,$G257:$BB257))&lt;Check_Limit,0,1),1)</f>
        <v>0</v>
      </c>
    </row>
    <row r="258" spans="1:67">
      <c r="A258" s="113">
        <f>IF(ISBLANK('Input-Accounts'!A258),"",'Input-Accounts'!A258)</f>
        <v>220</v>
      </c>
      <c r="B258" s="81" t="str">
        <f>IF(ISBLANK('Input-Accounts'!B258),"",'Input-Accounts'!B258)</f>
        <v>Test Year Expenses at Current Rates</v>
      </c>
      <c r="C258" s="113" t="str">
        <f>IF(ISBLANK('Input-Accounts'!C258),"",'Input-Accounts'!C258)</f>
        <v/>
      </c>
      <c r="D258" s="143">
        <f>SUBTOTAL(9,D119:D255)</f>
        <v>119574472.29144746</v>
      </c>
      <c r="E258" s="143">
        <f t="shared" ca="1" si="57"/>
        <v>0</v>
      </c>
      <c r="F258" s="89"/>
      <c r="G258" s="143">
        <f t="shared" ref="G258:BB258" ca="1" si="61">SUBTOTAL(9,G119:G255)</f>
        <v>1168633.1981164443</v>
      </c>
      <c r="H258" s="143">
        <f t="shared" ca="1" si="61"/>
        <v>402820.01814918226</v>
      </c>
      <c r="I258" s="143">
        <f t="shared" ca="1" si="61"/>
        <v>765813.17996726208</v>
      </c>
      <c r="J258" s="143">
        <f t="shared" ca="1" si="61"/>
        <v>0</v>
      </c>
      <c r="K258" s="143">
        <f t="shared" ca="1" si="61"/>
        <v>678078.15653030504</v>
      </c>
      <c r="L258" s="143">
        <f t="shared" ca="1" si="61"/>
        <v>568123.25221878884</v>
      </c>
      <c r="M258" s="143">
        <f t="shared" ca="1" si="61"/>
        <v>109954.90431151621</v>
      </c>
      <c r="N258" s="143">
        <f t="shared" ca="1" si="61"/>
        <v>0</v>
      </c>
      <c r="O258" s="143">
        <f t="shared" ca="1" si="61"/>
        <v>117727760.93680067</v>
      </c>
      <c r="P258" s="143">
        <f t="shared" ca="1" si="61"/>
        <v>62277682.720185906</v>
      </c>
      <c r="Q258" s="143">
        <f t="shared" ca="1" si="61"/>
        <v>768332.34132010292</v>
      </c>
      <c r="R258" s="143">
        <f t="shared" ca="1" si="61"/>
        <v>54681745.875294663</v>
      </c>
      <c r="S258" s="143">
        <f t="shared" ca="1" si="61"/>
        <v>0</v>
      </c>
      <c r="T258" s="143">
        <f t="shared" ca="1" si="61"/>
        <v>0</v>
      </c>
      <c r="U258" s="143">
        <f t="shared" ca="1" si="61"/>
        <v>0</v>
      </c>
      <c r="V258" s="143">
        <f t="shared" ca="1" si="61"/>
        <v>0</v>
      </c>
      <c r="W258" s="143">
        <f t="shared" ca="1" si="61"/>
        <v>0</v>
      </c>
      <c r="X258" s="143">
        <f t="shared" ca="1" si="61"/>
        <v>0</v>
      </c>
      <c r="Y258" s="143">
        <f t="shared" ca="1" si="61"/>
        <v>0</v>
      </c>
      <c r="Z258" s="143">
        <f t="shared" ca="1" si="61"/>
        <v>0</v>
      </c>
      <c r="AA258" s="143">
        <f t="shared" ca="1" si="61"/>
        <v>0</v>
      </c>
      <c r="AB258" s="143">
        <f t="shared" ca="1" si="61"/>
        <v>0</v>
      </c>
      <c r="AC258" s="143">
        <f t="shared" ca="1" si="61"/>
        <v>0</v>
      </c>
      <c r="AD258" s="143">
        <f t="shared" ca="1" si="61"/>
        <v>0</v>
      </c>
      <c r="AE258" s="143">
        <f t="shared" ca="1" si="61"/>
        <v>0</v>
      </c>
      <c r="AF258" s="143">
        <f t="shared" ca="1" si="61"/>
        <v>0</v>
      </c>
      <c r="AG258" s="143">
        <f t="shared" ca="1" si="61"/>
        <v>0</v>
      </c>
      <c r="AH258" s="143">
        <f t="shared" ca="1" si="61"/>
        <v>0</v>
      </c>
      <c r="AI258" s="143">
        <f t="shared" ca="1" si="61"/>
        <v>0</v>
      </c>
      <c r="AJ258" s="143">
        <f t="shared" ca="1" si="61"/>
        <v>0</v>
      </c>
      <c r="AK258" s="143">
        <f t="shared" ca="1" si="61"/>
        <v>0</v>
      </c>
      <c r="AL258" s="143">
        <f t="shared" ca="1" si="61"/>
        <v>0</v>
      </c>
      <c r="AM258" s="143">
        <f t="shared" ca="1" si="61"/>
        <v>0</v>
      </c>
      <c r="AN258" s="143">
        <f t="shared" ca="1" si="61"/>
        <v>0</v>
      </c>
      <c r="AO258" s="143">
        <f t="shared" ca="1" si="61"/>
        <v>0</v>
      </c>
      <c r="AP258" s="143">
        <f t="shared" ca="1" si="61"/>
        <v>0</v>
      </c>
      <c r="AQ258" s="143">
        <f t="shared" ca="1" si="61"/>
        <v>0</v>
      </c>
      <c r="AR258" s="143">
        <f t="shared" ca="1" si="61"/>
        <v>0</v>
      </c>
      <c r="AS258" s="143">
        <f t="shared" ca="1" si="61"/>
        <v>0</v>
      </c>
      <c r="AT258" s="143">
        <f t="shared" ca="1" si="61"/>
        <v>0</v>
      </c>
      <c r="AU258" s="143">
        <f t="shared" ca="1" si="61"/>
        <v>0</v>
      </c>
      <c r="AV258" s="143">
        <f t="shared" ca="1" si="61"/>
        <v>0</v>
      </c>
      <c r="AW258" s="143">
        <f t="shared" ca="1" si="61"/>
        <v>0</v>
      </c>
      <c r="AX258" s="143">
        <f t="shared" ca="1" si="61"/>
        <v>0</v>
      </c>
      <c r="AY258" s="143">
        <f t="shared" ca="1" si="61"/>
        <v>0</v>
      </c>
      <c r="AZ258" s="143">
        <f t="shared" ca="1" si="61"/>
        <v>0</v>
      </c>
      <c r="BA258" s="143">
        <f t="shared" ca="1" si="61"/>
        <v>0</v>
      </c>
      <c r="BB258" s="143">
        <f t="shared" ca="1" si="61"/>
        <v>0</v>
      </c>
      <c r="BD258" s="79">
        <f ca="1">IFERROR(IF(SUMIF($G$6:$BB$6,BD$6&amp;" Total",$G258:$BB258)-(SUMIF($G$6:$BB$6,BD$6&amp;" "&amp;'Input-Func_Class'!$D$22,$G258:$BB258)+IFERROR(SUMIF($G$6:$BB$6,BD$6&amp;" "&amp;'Input-Func_Class'!$E$22,$G258:$BB258),SUMIF($G$6:$BB$6,BD$6&amp;" "&amp;'Input-Func_Class'!$B$24,$G258:$BB258))+SUMIF($G$6:$BB$6,BD$6&amp;" "&amp;'Input-Func_Class'!$F$22,$G258:$BB258))&lt;Check_Limit,0,1),1)</f>
        <v>0</v>
      </c>
      <c r="BE258" s="79">
        <f ca="1">IFERROR(IF(SUMIF($G$6:$BB$6,BE$6&amp;" Total",$G258:$BB258)-(SUMIF($G$6:$BB$6,BE$6&amp;" "&amp;'Input-Func_Class'!$D$22,$G258:$BB258)+IFERROR(SUMIF($G$6:$BB$6,BE$6&amp;" "&amp;'Input-Func_Class'!$E$22,$G258:$BB258),SUMIF($G$6:$BB$6,BE$6&amp;" "&amp;'Input-Func_Class'!$B$24,$G258:$BB258))+SUMIF($G$6:$BB$6,BE$6&amp;" "&amp;'Input-Func_Class'!$F$22,$G258:$BB258))&lt;Check_Limit,0,1),1)</f>
        <v>0</v>
      </c>
      <c r="BF258" s="79">
        <f ca="1">IFERROR(IF(SUMIF($G$6:$BB$6,BF$6&amp;" Total",$G258:$BB258)-(SUMIF($G$6:$BB$6,BF$6&amp;" "&amp;'Input-Func_Class'!$D$22,$G258:$BB258)+IFERROR(SUMIF($G$6:$BB$6,BF$6&amp;" "&amp;'Input-Func_Class'!$E$22,$G258:$BB258),SUMIF($G$6:$BB$6,BF$6&amp;" "&amp;'Input-Func_Class'!$B$24,$G258:$BB258))+SUMIF($G$6:$BB$6,BF$6&amp;" "&amp;'Input-Func_Class'!$F$22,$G258:$BB258))&lt;Check_Limit,0,1),1)</f>
        <v>0</v>
      </c>
      <c r="BG258" s="79">
        <f ca="1">IFERROR(IF(SUMIF($G$6:$BB$6,BG$6&amp;" Total",$G258:$BB258)-(SUMIF($G$6:$BB$6,BG$6&amp;" "&amp;'Input-Func_Class'!$D$22,$G258:$BB258)+IFERROR(SUMIF($G$6:$BB$6,BG$6&amp;" "&amp;'Input-Func_Class'!$E$22,$G258:$BB258),SUMIF($G$6:$BB$6,BG$6&amp;" "&amp;'Input-Func_Class'!$B$24,$G258:$BB258))+SUMIF($G$6:$BB$6,BG$6&amp;" "&amp;'Input-Func_Class'!$F$22,$G258:$BB258))&lt;Check_Limit,0,1),1)</f>
        <v>0</v>
      </c>
      <c r="BH258" s="79">
        <f ca="1">IFERROR(IF(SUMIF($G$6:$BB$6,BH$6&amp;" Total",$G258:$BB258)-(SUMIF($G$6:$BB$6,BH$6&amp;" "&amp;'Input-Func_Class'!$D$22,$G258:$BB258)+IFERROR(SUMIF($G$6:$BB$6,BH$6&amp;" "&amp;'Input-Func_Class'!$E$22,$G258:$BB258),SUMIF($G$6:$BB$6,BH$6&amp;" "&amp;'Input-Func_Class'!$B$24,$G258:$BB258))+SUMIF($G$6:$BB$6,BH$6&amp;" "&amp;'Input-Func_Class'!$F$22,$G258:$BB258))&lt;Check_Limit,0,1),1)</f>
        <v>0</v>
      </c>
      <c r="BI258" s="79">
        <f ca="1">IFERROR(IF(SUMIF($G$6:$BB$6,BI$6&amp;" Total",$G258:$BB258)-(SUMIF($G$6:$BB$6,BI$6&amp;" "&amp;'Input-Func_Class'!$D$22,$G258:$BB258)+IFERROR(SUMIF($G$6:$BB$6,BI$6&amp;" "&amp;'Input-Func_Class'!$E$22,$G258:$BB258),SUMIF($G$6:$BB$6,BI$6&amp;" "&amp;'Input-Func_Class'!$B$24,$G258:$BB258))+SUMIF($G$6:$BB$6,BI$6&amp;" "&amp;'Input-Func_Class'!$F$22,$G258:$BB258))&lt;Check_Limit,0,1),1)</f>
        <v>0</v>
      </c>
      <c r="BJ258" s="79">
        <f ca="1">IFERROR(IF(SUMIF($G$6:$BB$6,BJ$6&amp;" Total",$G258:$BB258)-(SUMIF($G$6:$BB$6,BJ$6&amp;" "&amp;'Input-Func_Class'!$D$22,$G258:$BB258)+IFERROR(SUMIF($G$6:$BB$6,BJ$6&amp;" "&amp;'Input-Func_Class'!$E$22,$G258:$BB258),SUMIF($G$6:$BB$6,BJ$6&amp;" "&amp;'Input-Func_Class'!$B$24,$G258:$BB258))+SUMIF($G$6:$BB$6,BJ$6&amp;" "&amp;'Input-Func_Class'!$F$22,$G258:$BB258))&lt;Check_Limit,0,1),1)</f>
        <v>0</v>
      </c>
      <c r="BK258" s="79">
        <f ca="1">IFERROR(IF(SUMIF($G$6:$BB$6,BK$6&amp;" Total",$G258:$BB258)-(SUMIF($G$6:$BB$6,BK$6&amp;" "&amp;'Input-Func_Class'!$D$22,$G258:$BB258)+IFERROR(SUMIF($G$6:$BB$6,BK$6&amp;" "&amp;'Input-Func_Class'!$E$22,$G258:$BB258),SUMIF($G$6:$BB$6,BK$6&amp;" "&amp;'Input-Func_Class'!$B$24,$G258:$BB258))+SUMIF($G$6:$BB$6,BK$6&amp;" "&amp;'Input-Func_Class'!$F$22,$G258:$BB258))&lt;Check_Limit,0,1),1)</f>
        <v>0</v>
      </c>
      <c r="BL258" s="79">
        <f ca="1">IFERROR(IF(SUMIF($G$6:$BB$6,BL$6&amp;" Total",$G258:$BB258)-(SUMIF($G$6:$BB$6,BL$6&amp;" "&amp;'Input-Func_Class'!$D$22,$G258:$BB258)+IFERROR(SUMIF($G$6:$BB$6,BL$6&amp;" "&amp;'Input-Func_Class'!$E$22,$G258:$BB258),SUMIF($G$6:$BB$6,BL$6&amp;" "&amp;'Input-Func_Class'!$B$24,$G258:$BB258))+SUMIF($G$6:$BB$6,BL$6&amp;" "&amp;'Input-Func_Class'!$F$22,$G258:$BB258))&lt;Check_Limit,0,1),1)</f>
        <v>0</v>
      </c>
      <c r="BM258" s="79">
        <f ca="1">IFERROR(IF(SUMIF($G$6:$BB$6,BM$6&amp;" Total",$G258:$BB258)-(SUMIF($G$6:$BB$6,BM$6&amp;" "&amp;'Input-Func_Class'!$D$22,$G258:$BB258)+IFERROR(SUMIF($G$6:$BB$6,BM$6&amp;" "&amp;'Input-Func_Class'!$E$22,$G258:$BB258),SUMIF($G$6:$BB$6,BM$6&amp;" "&amp;'Input-Func_Class'!$B$24,$G258:$BB258))+SUMIF($G$6:$BB$6,BM$6&amp;" "&amp;'Input-Func_Class'!$F$22,$G258:$BB258))&lt;Check_Limit,0,1),1)</f>
        <v>0</v>
      </c>
      <c r="BN258" s="79">
        <f ca="1">IFERROR(IF(SUMIF($G$6:$BB$6,BN$6&amp;" Total",$G258:$BB258)-(SUMIF($G$6:$BB$6,BN$6&amp;" "&amp;'Input-Func_Class'!$D$22,$G258:$BB258)+IFERROR(SUMIF($G$6:$BB$6,BN$6&amp;" "&amp;'Input-Func_Class'!$E$22,$G258:$BB258),SUMIF($G$6:$BB$6,BN$6&amp;" "&amp;'Input-Func_Class'!$B$24,$G258:$BB258))+SUMIF($G$6:$BB$6,BN$6&amp;" "&amp;'Input-Func_Class'!$F$22,$G258:$BB258))&lt;Check_Limit,0,1),1)</f>
        <v>0</v>
      </c>
      <c r="BO258" s="79">
        <f ca="1">IFERROR(IF(SUMIF($G$6:$BB$6,BO$6&amp;" Total",$G258:$BB258)-(SUMIF($G$6:$BB$6,BO$6&amp;" "&amp;'Input-Func_Class'!$D$22,$G258:$BB258)+IFERROR(SUMIF($G$6:$BB$6,BO$6&amp;" "&amp;'Input-Func_Class'!$E$22,$G258:$BB258),SUMIF($G$6:$BB$6,BO$6&amp;" "&amp;'Input-Func_Class'!$B$24,$G258:$BB258))+SUMIF($G$6:$BB$6,BO$6&amp;" "&amp;'Input-Func_Class'!$F$22,$G258:$BB258))&lt;Check_Limit,0,1),1)</f>
        <v>0</v>
      </c>
    </row>
    <row r="259" spans="1:67">
      <c r="A259" s="113">
        <f>IF(ISBLANK('Input-Accounts'!A259),"",'Input-Accounts'!A259)</f>
        <v>221</v>
      </c>
      <c r="B259" s="81" t="str">
        <f>IF(ISBLANK('Input-Accounts'!B259),"",'Input-Accounts'!B259)</f>
        <v>Return on Rate Base</v>
      </c>
      <c r="C259" s="113" t="str">
        <f>IF(ISBLANK('Input-Accounts'!C259),"",'Input-Accounts'!C259)</f>
        <v/>
      </c>
      <c r="D259" s="143">
        <f>Functionalization!$D259</f>
        <v>48932083.641557448</v>
      </c>
      <c r="E259" s="143">
        <f t="shared" ca="1" si="57"/>
        <v>0</v>
      </c>
      <c r="F259" s="89" t="str">
        <f>IF($D259=0,"-",IF('Input-Accounts'!$E259&lt;&gt;0,'Input-Accounts'!$E259,'Input-Accounts'!$G259))</f>
        <v>INT_RATEBASE</v>
      </c>
      <c r="G259" s="143">
        <f ca="1">IF(G$5&lt;&gt;"",HLOOKUP(G$5,Functionalization!$G$6:$R$305,ROW($A259)-5,FALSE),IFERROR(INDEX(G$269:G$305,MATCH($F259,$B$269:$B$305,0))/VLOOKUP($F259,$B$269:$BB$305,MATCH(LEFT(TRIM(G$6),FIND("~",SUBSTITUTE(G$6,"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259))*HLOOKUP(LEFT(TRIM(G$6),FIND("~",SUBSTITUTE(G$6," ","~",LEN(TRIM(G$6))-LEN(SUBSTITUTE(TRIM(G$6)," ",""))))-1)&amp;" Total",$B$6:$BB$305,ROW($A259)-5,FALSE))</f>
        <v>0</v>
      </c>
      <c r="H259" s="143">
        <f ca="1">IF(H$5&lt;&gt;"",HLOOKUP(H$5,Functionalization!$G$6:$R$305,ROW($A259)-5,FALSE),IFERROR(INDEX(H$269:H$305,MATCH($F259,$B$269:$B$305,0))/VLOOKUP($F259,$B$269:$BB$305,MATCH(LEFT(TRIM(H$6),FIND("~",SUBSTITUTE(H$6,"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259))*HLOOKUP(LEFT(TRIM(H$6),FIND("~",SUBSTITUTE(H$6," ","~",LEN(TRIM(H$6))-LEN(SUBSTITUTE(TRIM(H$6)," ",""))))-1)&amp;" Total",$B$6:$BB$305,ROW($A259)-5,FALSE))</f>
        <v>0</v>
      </c>
      <c r="I259" s="143">
        <f ca="1">IF(I$5&lt;&gt;"",HLOOKUP(I$5,Functionalization!$G$6:$R$305,ROW($A259)-5,FALSE),IFERROR(INDEX(I$269:I$305,MATCH($F259,$B$269:$B$305,0))/VLOOKUP($F259,$B$269:$BB$305,MATCH(LEFT(TRIM(I$6),FIND("~",SUBSTITUTE(I$6,"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259))*HLOOKUP(LEFT(TRIM(I$6),FIND("~",SUBSTITUTE(I$6," ","~",LEN(TRIM(I$6))-LEN(SUBSTITUTE(TRIM(I$6)," ",""))))-1)&amp;" Total",$B$6:$BB$305,ROW($A259)-5,FALSE))</f>
        <v>0</v>
      </c>
      <c r="J259" s="143">
        <f ca="1">IF(J$5&lt;&gt;"",HLOOKUP(J$5,Functionalization!$G$6:$R$305,ROW($A259)-5,FALSE),IFERROR(INDEX(J$269:J$305,MATCH($F259,$B$269:$B$305,0))/VLOOKUP($F259,$B$269:$BB$305,MATCH(LEFT(TRIM(J$6),FIND("~",SUBSTITUTE(J$6,"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259))*HLOOKUP(LEFT(TRIM(J$6),FIND("~",SUBSTITUTE(J$6," ","~",LEN(TRIM(J$6))-LEN(SUBSTITUTE(TRIM(J$6)," ",""))))-1)&amp;" Total",$B$6:$BB$305,ROW($A259)-5,FALSE))</f>
        <v>0</v>
      </c>
      <c r="K259" s="143">
        <f ca="1">IF(K$5&lt;&gt;"",HLOOKUP(K$5,Functionalization!$G$6:$R$305,ROW($A259)-5,FALSE),IFERROR(INDEX(K$269:K$305,MATCH($F259,$B$269:$B$305,0))/VLOOKUP($F259,$B$269:$BB$305,MATCH(LEFT(TRIM(K$6),FIND("~",SUBSTITUTE(K$6,"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259))*HLOOKUP(LEFT(TRIM(K$6),FIND("~",SUBSTITUTE(K$6," ","~",LEN(TRIM(K$6))-LEN(SUBSTITUTE(TRIM(K$6)," ",""))))-1)&amp;" Total",$B$6:$BB$305,ROW($A259)-5,FALSE))</f>
        <v>531530.66508658172</v>
      </c>
      <c r="L259" s="143">
        <f ca="1">IF(L$5&lt;&gt;"",HLOOKUP(L$5,Functionalization!$G$6:$R$305,ROW($A259)-5,FALSE),IFERROR(INDEX(L$269:L$305,MATCH($F259,$B$269:$B$305,0))/VLOOKUP($F259,$B$269:$BB$305,MATCH(LEFT(TRIM(L$6),FIND("~",SUBSTITUTE(L$6,"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259))*HLOOKUP(LEFT(TRIM(L$6),FIND("~",SUBSTITUTE(L$6," ","~",LEN(TRIM(L$6))-LEN(SUBSTITUTE(TRIM(L$6)," ",""))))-1)&amp;" Total",$B$6:$BB$305,ROW($A259)-5,FALSE))</f>
        <v>478234.86871346232</v>
      </c>
      <c r="M259" s="143">
        <f ca="1">IF(M$5&lt;&gt;"",HLOOKUP(M$5,Functionalization!$G$6:$R$305,ROW($A259)-5,FALSE),IFERROR(INDEX(M$269:M$305,MATCH($F259,$B$269:$B$305,0))/VLOOKUP($F259,$B$269:$BB$305,MATCH(LEFT(TRIM(M$6),FIND("~",SUBSTITUTE(M$6,"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259))*HLOOKUP(LEFT(TRIM(M$6),FIND("~",SUBSTITUTE(M$6," ","~",LEN(TRIM(M$6))-LEN(SUBSTITUTE(TRIM(M$6)," ",""))))-1)&amp;" Total",$B$6:$BB$305,ROW($A259)-5,FALSE))</f>
        <v>53295.796373119556</v>
      </c>
      <c r="N259" s="143">
        <f ca="1">IF(N$5&lt;&gt;"",HLOOKUP(N$5,Functionalization!$G$6:$R$305,ROW($A259)-5,FALSE),IFERROR(INDEX(N$269:N$305,MATCH($F259,$B$269:$B$305,0))/VLOOKUP($F259,$B$269:$BB$305,MATCH(LEFT(TRIM(N$6),FIND("~",SUBSTITUTE(N$6,"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259))*HLOOKUP(LEFT(TRIM(N$6),FIND("~",SUBSTITUTE(N$6," ","~",LEN(TRIM(N$6))-LEN(SUBSTITUTE(TRIM(N$6)," ",""))))-1)&amp;" Total",$B$6:$BB$305,ROW($A259)-5,FALSE))</f>
        <v>0</v>
      </c>
      <c r="O259" s="143">
        <f ca="1">IF(O$5&lt;&gt;"",HLOOKUP(O$5,Functionalization!$G$6:$R$305,ROW($A259)-5,FALSE),IFERROR(INDEX(O$269:O$305,MATCH($F259,$B$269:$B$305,0))/VLOOKUP($F259,$B$269:$BB$305,MATCH(LEFT(TRIM(O$6),FIND("~",SUBSTITUTE(O$6,"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259))*HLOOKUP(LEFT(TRIM(O$6),FIND("~",SUBSTITUTE(O$6," ","~",LEN(TRIM(O$6))-LEN(SUBSTITUTE(TRIM(O$6)," ",""))))-1)&amp;" Total",$B$6:$BB$305,ROW($A259)-5,FALSE))</f>
        <v>48400552.976470843</v>
      </c>
      <c r="P259" s="143">
        <f ca="1">IF(P$5&lt;&gt;"",HLOOKUP(P$5,Functionalization!$G$6:$R$305,ROW($A259)-5,FALSE),IFERROR(INDEX(P$269:P$305,MATCH($F259,$B$269:$B$305,0))/VLOOKUP($F259,$B$269:$BB$305,MATCH(LEFT(TRIM(P$6),FIND("~",SUBSTITUTE(P$6,"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259))*HLOOKUP(LEFT(TRIM(P$6),FIND("~",SUBSTITUTE(P$6," ","~",LEN(TRIM(P$6))-LEN(SUBSTITUTE(TRIM(P$6)," ",""))))-1)&amp;" Total",$B$6:$BB$305,ROW($A259)-5,FALSE))</f>
        <v>35257478.040854648</v>
      </c>
      <c r="Q259" s="143">
        <f ca="1">IF(Q$5&lt;&gt;"",HLOOKUP(Q$5,Functionalization!$G$6:$R$305,ROW($A259)-5,FALSE),IFERROR(INDEX(Q$269:Q$305,MATCH($F259,$B$269:$B$305,0))/VLOOKUP($F259,$B$269:$BB$305,MATCH(LEFT(TRIM(Q$6),FIND("~",SUBSTITUTE(Q$6,"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259))*HLOOKUP(LEFT(TRIM(Q$6),FIND("~",SUBSTITUTE(Q$6," ","~",LEN(TRIM(Q$6))-LEN(SUBSTITUTE(TRIM(Q$6)," ",""))))-1)&amp;" Total",$B$6:$BB$305,ROW($A259)-5,FALSE))</f>
        <v>0</v>
      </c>
      <c r="R259" s="143">
        <f ca="1">IF(R$5&lt;&gt;"",HLOOKUP(R$5,Functionalization!$G$6:$R$305,ROW($A259)-5,FALSE),IFERROR(INDEX(R$269:R$305,MATCH($F259,$B$269:$B$305,0))/VLOOKUP($F259,$B$269:$BB$305,MATCH(LEFT(TRIM(R$6),FIND("~",SUBSTITUTE(R$6,"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259))*HLOOKUP(LEFT(TRIM(R$6),FIND("~",SUBSTITUTE(R$6," ","~",LEN(TRIM(R$6))-LEN(SUBSTITUTE(TRIM(R$6)," ",""))))-1)&amp;" Total",$B$6:$BB$305,ROW($A259)-5,FALSE))</f>
        <v>13143074.935616206</v>
      </c>
      <c r="S259" s="143">
        <f ca="1">IF(S$5&lt;&gt;"",HLOOKUP(S$5,Functionalization!$G$6:$R$305,ROW($A259)-5,FALSE),IFERROR(INDEX(S$269:S$305,MATCH($F259,$B$269:$B$305,0))/VLOOKUP($F259,$B$269:$BB$305,MATCH(LEFT(TRIM(S$6),FIND("~",SUBSTITUTE(S$6,"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259))*HLOOKUP(LEFT(TRIM(S$6),FIND("~",SUBSTITUTE(S$6," ","~",LEN(TRIM(S$6))-LEN(SUBSTITUTE(TRIM(S$6)," ",""))))-1)&amp;" Total",$B$6:$BB$305,ROW($A259)-5,FALSE))</f>
        <v>0</v>
      </c>
      <c r="T259" s="143">
        <f ca="1">IF(T$5&lt;&gt;"",HLOOKUP(T$5,Functionalization!$G$6:$R$305,ROW($A259)-5,FALSE),IFERROR(INDEX(T$269:T$305,MATCH($F259,$B$269:$B$305,0))/VLOOKUP($F259,$B$269:$BB$305,MATCH(LEFT(TRIM(T$6),FIND("~",SUBSTITUTE(T$6,"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259))*HLOOKUP(LEFT(TRIM(T$6),FIND("~",SUBSTITUTE(T$6," ","~",LEN(TRIM(T$6))-LEN(SUBSTITUTE(TRIM(T$6)," ",""))))-1)&amp;" Total",$B$6:$BB$305,ROW($A259)-5,FALSE))</f>
        <v>0</v>
      </c>
      <c r="U259" s="143">
        <f ca="1">IF(U$5&lt;&gt;"",HLOOKUP(U$5,Functionalization!$G$6:$R$305,ROW($A259)-5,FALSE),IFERROR(INDEX(U$269:U$305,MATCH($F259,$B$269:$B$305,0))/VLOOKUP($F259,$B$269:$BB$305,MATCH(LEFT(TRIM(U$6),FIND("~",SUBSTITUTE(U$6,"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259))*HLOOKUP(LEFT(TRIM(U$6),FIND("~",SUBSTITUTE(U$6," ","~",LEN(TRIM(U$6))-LEN(SUBSTITUTE(TRIM(U$6)," ",""))))-1)&amp;" Total",$B$6:$BB$305,ROW($A259)-5,FALSE))</f>
        <v>0</v>
      </c>
      <c r="V259" s="143">
        <f ca="1">IF(V$5&lt;&gt;"",HLOOKUP(V$5,Functionalization!$G$6:$R$305,ROW($A259)-5,FALSE),IFERROR(INDEX(V$269:V$305,MATCH($F259,$B$269:$B$305,0))/VLOOKUP($F259,$B$269:$BB$305,MATCH(LEFT(TRIM(V$6),FIND("~",SUBSTITUTE(V$6,"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259))*HLOOKUP(LEFT(TRIM(V$6),FIND("~",SUBSTITUTE(V$6," ","~",LEN(TRIM(V$6))-LEN(SUBSTITUTE(TRIM(V$6)," ",""))))-1)&amp;" Total",$B$6:$BB$305,ROW($A259)-5,FALSE))</f>
        <v>0</v>
      </c>
      <c r="W259" s="143">
        <f ca="1">IF(W$5&lt;&gt;"",HLOOKUP(W$5,Functionalization!$G$6:$R$305,ROW($A259)-5,FALSE),IFERROR(INDEX(W$269:W$305,MATCH($F259,$B$269:$B$305,0))/VLOOKUP($F259,$B$269:$BB$305,MATCH(LEFT(TRIM(W$6),FIND("~",SUBSTITUTE(W$6,"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259))*HLOOKUP(LEFT(TRIM(W$6),FIND("~",SUBSTITUTE(W$6," ","~",LEN(TRIM(W$6))-LEN(SUBSTITUTE(TRIM(W$6)," ",""))))-1)&amp;" Total",$B$6:$BB$305,ROW($A259)-5,FALSE))</f>
        <v>0</v>
      </c>
      <c r="X259" s="143">
        <f ca="1">IF(X$5&lt;&gt;"",HLOOKUP(X$5,Functionalization!$G$6:$R$305,ROW($A259)-5,FALSE),IFERROR(INDEX(X$269:X$305,MATCH($F259,$B$269:$B$305,0))/VLOOKUP($F259,$B$269:$BB$305,MATCH(LEFT(TRIM(X$6),FIND("~",SUBSTITUTE(X$6,"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259))*HLOOKUP(LEFT(TRIM(X$6),FIND("~",SUBSTITUTE(X$6," ","~",LEN(TRIM(X$6))-LEN(SUBSTITUTE(TRIM(X$6)," ",""))))-1)&amp;" Total",$B$6:$BB$305,ROW($A259)-5,FALSE))</f>
        <v>0</v>
      </c>
      <c r="Y259" s="143">
        <f ca="1">IF(Y$5&lt;&gt;"",HLOOKUP(Y$5,Functionalization!$G$6:$R$305,ROW($A259)-5,FALSE),IFERROR(INDEX(Y$269:Y$305,MATCH($F259,$B$269:$B$305,0))/VLOOKUP($F259,$B$269:$BB$305,MATCH(LEFT(TRIM(Y$6),FIND("~",SUBSTITUTE(Y$6,"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259))*HLOOKUP(LEFT(TRIM(Y$6),FIND("~",SUBSTITUTE(Y$6," ","~",LEN(TRIM(Y$6))-LEN(SUBSTITUTE(TRIM(Y$6)," ",""))))-1)&amp;" Total",$B$6:$BB$305,ROW($A259)-5,FALSE))</f>
        <v>0</v>
      </c>
      <c r="Z259" s="143">
        <f ca="1">IF(Z$5&lt;&gt;"",HLOOKUP(Z$5,Functionalization!$G$6:$R$305,ROW($A259)-5,FALSE),IFERROR(INDEX(Z$269:Z$305,MATCH($F259,$B$269:$B$305,0))/VLOOKUP($F259,$B$269:$BB$305,MATCH(LEFT(TRIM(Z$6),FIND("~",SUBSTITUTE(Z$6,"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259))*HLOOKUP(LEFT(TRIM(Z$6),FIND("~",SUBSTITUTE(Z$6," ","~",LEN(TRIM(Z$6))-LEN(SUBSTITUTE(TRIM(Z$6)," ",""))))-1)&amp;" Total",$B$6:$BB$305,ROW($A259)-5,FALSE))</f>
        <v>0</v>
      </c>
      <c r="AA259" s="143">
        <f ca="1">IF(AA$5&lt;&gt;"",HLOOKUP(AA$5,Functionalization!$G$6:$R$305,ROW($A259)-5,FALSE),IFERROR(INDEX(AA$269:AA$305,MATCH($F259,$B$269:$B$305,0))/VLOOKUP($F259,$B$269:$BB$305,MATCH(LEFT(TRIM(AA$6),FIND("~",SUBSTITUTE(AA$6,"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259))*HLOOKUP(LEFT(TRIM(AA$6),FIND("~",SUBSTITUTE(AA$6," ","~",LEN(TRIM(AA$6))-LEN(SUBSTITUTE(TRIM(AA$6)," ",""))))-1)&amp;" Total",$B$6:$BB$305,ROW($A259)-5,FALSE))</f>
        <v>0</v>
      </c>
      <c r="AB259" s="143">
        <f ca="1">IF(AB$5&lt;&gt;"",HLOOKUP(AB$5,Functionalization!$G$6:$R$305,ROW($A259)-5,FALSE),IFERROR(INDEX(AB$269:AB$305,MATCH($F259,$B$269:$B$305,0))/VLOOKUP($F259,$B$269:$BB$305,MATCH(LEFT(TRIM(AB$6),FIND("~",SUBSTITUTE(AB$6,"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259))*HLOOKUP(LEFT(TRIM(AB$6),FIND("~",SUBSTITUTE(AB$6," ","~",LEN(TRIM(AB$6))-LEN(SUBSTITUTE(TRIM(AB$6)," ",""))))-1)&amp;" Total",$B$6:$BB$305,ROW($A259)-5,FALSE))</f>
        <v>0</v>
      </c>
      <c r="AC259" s="143">
        <f ca="1">IF(AC$5&lt;&gt;"",HLOOKUP(AC$5,Functionalization!$G$6:$R$305,ROW($A259)-5,FALSE),IFERROR(INDEX(AC$269:AC$305,MATCH($F259,$B$269:$B$305,0))/VLOOKUP($F259,$B$269:$BB$305,MATCH(LEFT(TRIM(AC$6),FIND("~",SUBSTITUTE(AC$6,"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259))*HLOOKUP(LEFT(TRIM(AC$6),FIND("~",SUBSTITUTE(AC$6," ","~",LEN(TRIM(AC$6))-LEN(SUBSTITUTE(TRIM(AC$6)," ",""))))-1)&amp;" Total",$B$6:$BB$305,ROW($A259)-5,FALSE))</f>
        <v>0</v>
      </c>
      <c r="AD259" s="143">
        <f ca="1">IF(AD$5&lt;&gt;"",HLOOKUP(AD$5,Functionalization!$G$6:$R$305,ROW($A259)-5,FALSE),IFERROR(INDEX(AD$269:AD$305,MATCH($F259,$B$269:$B$305,0))/VLOOKUP($F259,$B$269:$BB$305,MATCH(LEFT(TRIM(AD$6),FIND("~",SUBSTITUTE(AD$6,"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259))*HLOOKUP(LEFT(TRIM(AD$6),FIND("~",SUBSTITUTE(AD$6," ","~",LEN(TRIM(AD$6))-LEN(SUBSTITUTE(TRIM(AD$6)," ",""))))-1)&amp;" Total",$B$6:$BB$305,ROW($A259)-5,FALSE))</f>
        <v>0</v>
      </c>
      <c r="AE259" s="143">
        <f ca="1">IF(AE$5&lt;&gt;"",HLOOKUP(AE$5,Functionalization!$G$6:$R$305,ROW($A259)-5,FALSE),IFERROR(INDEX(AE$269:AE$305,MATCH($F259,$B$269:$B$305,0))/VLOOKUP($F259,$B$269:$BB$305,MATCH(LEFT(TRIM(AE$6),FIND("~",SUBSTITUTE(AE$6,"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259))*HLOOKUP(LEFT(TRIM(AE$6),FIND("~",SUBSTITUTE(AE$6," ","~",LEN(TRIM(AE$6))-LEN(SUBSTITUTE(TRIM(AE$6)," ",""))))-1)&amp;" Total",$B$6:$BB$305,ROW($A259)-5,FALSE))</f>
        <v>0</v>
      </c>
      <c r="AF259" s="143">
        <f ca="1">IF(AF$5&lt;&gt;"",HLOOKUP(AF$5,Functionalization!$G$6:$R$305,ROW($A259)-5,FALSE),IFERROR(INDEX(AF$269:AF$305,MATCH($F259,$B$269:$B$305,0))/VLOOKUP($F259,$B$269:$BB$305,MATCH(LEFT(TRIM(AF$6),FIND("~",SUBSTITUTE(AF$6,"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259))*HLOOKUP(LEFT(TRIM(AF$6),FIND("~",SUBSTITUTE(AF$6," ","~",LEN(TRIM(AF$6))-LEN(SUBSTITUTE(TRIM(AF$6)," ",""))))-1)&amp;" Total",$B$6:$BB$305,ROW($A259)-5,FALSE))</f>
        <v>0</v>
      </c>
      <c r="AG259" s="143">
        <f ca="1">IF(AG$5&lt;&gt;"",HLOOKUP(AG$5,Functionalization!$G$6:$R$305,ROW($A259)-5,FALSE),IFERROR(INDEX(AG$269:AG$305,MATCH($F259,$B$269:$B$305,0))/VLOOKUP($F259,$B$269:$BB$305,MATCH(LEFT(TRIM(AG$6),FIND("~",SUBSTITUTE(AG$6,"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259))*HLOOKUP(LEFT(TRIM(AG$6),FIND("~",SUBSTITUTE(AG$6," ","~",LEN(TRIM(AG$6))-LEN(SUBSTITUTE(TRIM(AG$6)," ",""))))-1)&amp;" Total",$B$6:$BB$305,ROW($A259)-5,FALSE))</f>
        <v>0</v>
      </c>
      <c r="AH259" s="143">
        <f ca="1">IF(AH$5&lt;&gt;"",HLOOKUP(AH$5,Functionalization!$G$6:$R$305,ROW($A259)-5,FALSE),IFERROR(INDEX(AH$269:AH$305,MATCH($F259,$B$269:$B$305,0))/VLOOKUP($F259,$B$269:$BB$305,MATCH(LEFT(TRIM(AH$6),FIND("~",SUBSTITUTE(AH$6,"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259))*HLOOKUP(LEFT(TRIM(AH$6),FIND("~",SUBSTITUTE(AH$6," ","~",LEN(TRIM(AH$6))-LEN(SUBSTITUTE(TRIM(AH$6)," ",""))))-1)&amp;" Total",$B$6:$BB$305,ROW($A259)-5,FALSE))</f>
        <v>0</v>
      </c>
      <c r="AI259" s="143">
        <f ca="1">IF(AI$5&lt;&gt;"",HLOOKUP(AI$5,Functionalization!$G$6:$R$305,ROW($A259)-5,FALSE),IFERROR(INDEX(AI$269:AI$305,MATCH($F259,$B$269:$B$305,0))/VLOOKUP($F259,$B$269:$BB$305,MATCH(LEFT(TRIM(AI$6),FIND("~",SUBSTITUTE(AI$6,"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259))*HLOOKUP(LEFT(TRIM(AI$6),FIND("~",SUBSTITUTE(AI$6," ","~",LEN(TRIM(AI$6))-LEN(SUBSTITUTE(TRIM(AI$6)," ",""))))-1)&amp;" Total",$B$6:$BB$305,ROW($A259)-5,FALSE))</f>
        <v>0</v>
      </c>
      <c r="AJ259" s="143">
        <f ca="1">IF(AJ$5&lt;&gt;"",HLOOKUP(AJ$5,Functionalization!$G$6:$R$305,ROW($A259)-5,FALSE),IFERROR(INDEX(AJ$269:AJ$305,MATCH($F259,$B$269:$B$305,0))/VLOOKUP($F259,$B$269:$BB$305,MATCH(LEFT(TRIM(AJ$6),FIND("~",SUBSTITUTE(AJ$6,"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259))*HLOOKUP(LEFT(TRIM(AJ$6),FIND("~",SUBSTITUTE(AJ$6," ","~",LEN(TRIM(AJ$6))-LEN(SUBSTITUTE(TRIM(AJ$6)," ",""))))-1)&amp;" Total",$B$6:$BB$305,ROW($A259)-5,FALSE))</f>
        <v>0</v>
      </c>
      <c r="AK259" s="143">
        <f ca="1">IF(AK$5&lt;&gt;"",HLOOKUP(AK$5,Functionalization!$G$6:$R$305,ROW($A259)-5,FALSE),IFERROR(INDEX(AK$269:AK$305,MATCH($F259,$B$269:$B$305,0))/VLOOKUP($F259,$B$269:$BB$305,MATCH(LEFT(TRIM(AK$6),FIND("~",SUBSTITUTE(AK$6,"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259))*HLOOKUP(LEFT(TRIM(AK$6),FIND("~",SUBSTITUTE(AK$6," ","~",LEN(TRIM(AK$6))-LEN(SUBSTITUTE(TRIM(AK$6)," ",""))))-1)&amp;" Total",$B$6:$BB$305,ROW($A259)-5,FALSE))</f>
        <v>0</v>
      </c>
      <c r="AL259" s="143">
        <f ca="1">IF(AL$5&lt;&gt;"",HLOOKUP(AL$5,Functionalization!$G$6:$R$305,ROW($A259)-5,FALSE),IFERROR(INDEX(AL$269:AL$305,MATCH($F259,$B$269:$B$305,0))/VLOOKUP($F259,$B$269:$BB$305,MATCH(LEFT(TRIM(AL$6),FIND("~",SUBSTITUTE(AL$6,"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259))*HLOOKUP(LEFT(TRIM(AL$6),FIND("~",SUBSTITUTE(AL$6," ","~",LEN(TRIM(AL$6))-LEN(SUBSTITUTE(TRIM(AL$6)," ",""))))-1)&amp;" Total",$B$6:$BB$305,ROW($A259)-5,FALSE))</f>
        <v>0</v>
      </c>
      <c r="AM259" s="143">
        <f ca="1">IF(AM$5&lt;&gt;"",HLOOKUP(AM$5,Functionalization!$G$6:$R$305,ROW($A259)-5,FALSE),IFERROR(INDEX(AM$269:AM$305,MATCH($F259,$B$269:$B$305,0))/VLOOKUP($F259,$B$269:$BB$305,MATCH(LEFT(TRIM(AM$6),FIND("~",SUBSTITUTE(AM$6,"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259))*HLOOKUP(LEFT(TRIM(AM$6),FIND("~",SUBSTITUTE(AM$6," ","~",LEN(TRIM(AM$6))-LEN(SUBSTITUTE(TRIM(AM$6)," ",""))))-1)&amp;" Total",$B$6:$BB$305,ROW($A259)-5,FALSE))</f>
        <v>0</v>
      </c>
      <c r="AN259" s="143">
        <f ca="1">IF(AN$5&lt;&gt;"",HLOOKUP(AN$5,Functionalization!$G$6:$R$305,ROW($A259)-5,FALSE),IFERROR(INDEX(AN$269:AN$305,MATCH($F259,$B$269:$B$305,0))/VLOOKUP($F259,$B$269:$BB$305,MATCH(LEFT(TRIM(AN$6),FIND("~",SUBSTITUTE(AN$6,"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259))*HLOOKUP(LEFT(TRIM(AN$6),FIND("~",SUBSTITUTE(AN$6," ","~",LEN(TRIM(AN$6))-LEN(SUBSTITUTE(TRIM(AN$6)," ",""))))-1)&amp;" Total",$B$6:$BB$305,ROW($A259)-5,FALSE))</f>
        <v>0</v>
      </c>
      <c r="AO259" s="143">
        <f ca="1">IF(AO$5&lt;&gt;"",HLOOKUP(AO$5,Functionalization!$G$6:$R$305,ROW($A259)-5,FALSE),IFERROR(INDEX(AO$269:AO$305,MATCH($F259,$B$269:$B$305,0))/VLOOKUP($F259,$B$269:$BB$305,MATCH(LEFT(TRIM(AO$6),FIND("~",SUBSTITUTE(AO$6,"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259))*HLOOKUP(LEFT(TRIM(AO$6),FIND("~",SUBSTITUTE(AO$6," ","~",LEN(TRIM(AO$6))-LEN(SUBSTITUTE(TRIM(AO$6)," ",""))))-1)&amp;" Total",$B$6:$BB$305,ROW($A259)-5,FALSE))</f>
        <v>0</v>
      </c>
      <c r="AP259" s="143">
        <f ca="1">IF(AP$5&lt;&gt;"",HLOOKUP(AP$5,Functionalization!$G$6:$R$305,ROW($A259)-5,FALSE),IFERROR(INDEX(AP$269:AP$305,MATCH($F259,$B$269:$B$305,0))/VLOOKUP($F259,$B$269:$BB$305,MATCH(LEFT(TRIM(AP$6),FIND("~",SUBSTITUTE(AP$6,"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259))*HLOOKUP(LEFT(TRIM(AP$6),FIND("~",SUBSTITUTE(AP$6," ","~",LEN(TRIM(AP$6))-LEN(SUBSTITUTE(TRIM(AP$6)," ",""))))-1)&amp;" Total",$B$6:$BB$305,ROW($A259)-5,FALSE))</f>
        <v>0</v>
      </c>
      <c r="AQ259" s="143">
        <f ca="1">IF(AQ$5&lt;&gt;"",HLOOKUP(AQ$5,Functionalization!$G$6:$R$305,ROW($A259)-5,FALSE),IFERROR(INDEX(AQ$269:AQ$305,MATCH($F259,$B$269:$B$305,0))/VLOOKUP($F259,$B$269:$BB$305,MATCH(LEFT(TRIM(AQ$6),FIND("~",SUBSTITUTE(AQ$6,"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259))*HLOOKUP(LEFT(TRIM(AQ$6),FIND("~",SUBSTITUTE(AQ$6," ","~",LEN(TRIM(AQ$6))-LEN(SUBSTITUTE(TRIM(AQ$6)," ",""))))-1)&amp;" Total",$B$6:$BB$305,ROW($A259)-5,FALSE))</f>
        <v>0</v>
      </c>
      <c r="AR259" s="143">
        <f ca="1">IF(AR$5&lt;&gt;"",HLOOKUP(AR$5,Functionalization!$G$6:$R$305,ROW($A259)-5,FALSE),IFERROR(INDEX(AR$269:AR$305,MATCH($F259,$B$269:$B$305,0))/VLOOKUP($F259,$B$269:$BB$305,MATCH(LEFT(TRIM(AR$6),FIND("~",SUBSTITUTE(AR$6,"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259))*HLOOKUP(LEFT(TRIM(AR$6),FIND("~",SUBSTITUTE(AR$6," ","~",LEN(TRIM(AR$6))-LEN(SUBSTITUTE(TRIM(AR$6)," ",""))))-1)&amp;" Total",$B$6:$BB$305,ROW($A259)-5,FALSE))</f>
        <v>0</v>
      </c>
      <c r="AS259" s="143">
        <f ca="1">IF(AS$5&lt;&gt;"",HLOOKUP(AS$5,Functionalization!$G$6:$R$305,ROW($A259)-5,FALSE),IFERROR(INDEX(AS$269:AS$305,MATCH($F259,$B$269:$B$305,0))/VLOOKUP($F259,$B$269:$BB$305,MATCH(LEFT(TRIM(AS$6),FIND("~",SUBSTITUTE(AS$6,"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259))*HLOOKUP(LEFT(TRIM(AS$6),FIND("~",SUBSTITUTE(AS$6," ","~",LEN(TRIM(AS$6))-LEN(SUBSTITUTE(TRIM(AS$6)," ",""))))-1)&amp;" Total",$B$6:$BB$305,ROW($A259)-5,FALSE))</f>
        <v>0</v>
      </c>
      <c r="AT259" s="143">
        <f ca="1">IF(AT$5&lt;&gt;"",HLOOKUP(AT$5,Functionalization!$G$6:$R$305,ROW($A259)-5,FALSE),IFERROR(INDEX(AT$269:AT$305,MATCH($F259,$B$269:$B$305,0))/VLOOKUP($F259,$B$269:$BB$305,MATCH(LEFT(TRIM(AT$6),FIND("~",SUBSTITUTE(AT$6,"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259))*HLOOKUP(LEFT(TRIM(AT$6),FIND("~",SUBSTITUTE(AT$6," ","~",LEN(TRIM(AT$6))-LEN(SUBSTITUTE(TRIM(AT$6)," ",""))))-1)&amp;" Total",$B$6:$BB$305,ROW($A259)-5,FALSE))</f>
        <v>0</v>
      </c>
      <c r="AU259" s="143">
        <f ca="1">IF(AU$5&lt;&gt;"",HLOOKUP(AU$5,Functionalization!$G$6:$R$305,ROW($A259)-5,FALSE),IFERROR(INDEX(AU$269:AU$305,MATCH($F259,$B$269:$B$305,0))/VLOOKUP($F259,$B$269:$BB$305,MATCH(LEFT(TRIM(AU$6),FIND("~",SUBSTITUTE(AU$6,"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259))*HLOOKUP(LEFT(TRIM(AU$6),FIND("~",SUBSTITUTE(AU$6," ","~",LEN(TRIM(AU$6))-LEN(SUBSTITUTE(TRIM(AU$6)," ",""))))-1)&amp;" Total",$B$6:$BB$305,ROW($A259)-5,FALSE))</f>
        <v>0</v>
      </c>
      <c r="AV259" s="143">
        <f ca="1">IF(AV$5&lt;&gt;"",HLOOKUP(AV$5,Functionalization!$G$6:$R$305,ROW($A259)-5,FALSE),IFERROR(INDEX(AV$269:AV$305,MATCH($F259,$B$269:$B$305,0))/VLOOKUP($F259,$B$269:$BB$305,MATCH(LEFT(TRIM(AV$6),FIND("~",SUBSTITUTE(AV$6,"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259))*HLOOKUP(LEFT(TRIM(AV$6),FIND("~",SUBSTITUTE(AV$6," ","~",LEN(TRIM(AV$6))-LEN(SUBSTITUTE(TRIM(AV$6)," ",""))))-1)&amp;" Total",$B$6:$BB$305,ROW($A259)-5,FALSE))</f>
        <v>0</v>
      </c>
      <c r="AW259" s="143">
        <f ca="1">IF(AW$5&lt;&gt;"",HLOOKUP(AW$5,Functionalization!$G$6:$R$305,ROW($A259)-5,FALSE),IFERROR(INDEX(AW$269:AW$305,MATCH($F259,$B$269:$B$305,0))/VLOOKUP($F259,$B$269:$BB$305,MATCH(LEFT(TRIM(AW$6),FIND("~",SUBSTITUTE(AW$6,"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259))*HLOOKUP(LEFT(TRIM(AW$6),FIND("~",SUBSTITUTE(AW$6," ","~",LEN(TRIM(AW$6))-LEN(SUBSTITUTE(TRIM(AW$6)," ",""))))-1)&amp;" Total",$B$6:$BB$305,ROW($A259)-5,FALSE))</f>
        <v>0</v>
      </c>
      <c r="AX259" s="143">
        <f ca="1">IF(AX$5&lt;&gt;"",HLOOKUP(AX$5,Functionalization!$G$6:$R$305,ROW($A259)-5,FALSE),IFERROR(INDEX(AX$269:AX$305,MATCH($F259,$B$269:$B$305,0))/VLOOKUP($F259,$B$269:$BB$305,MATCH(LEFT(TRIM(AX$6),FIND("~",SUBSTITUTE(AX$6,"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259))*HLOOKUP(LEFT(TRIM(AX$6),FIND("~",SUBSTITUTE(AX$6," ","~",LEN(TRIM(AX$6))-LEN(SUBSTITUTE(TRIM(AX$6)," ",""))))-1)&amp;" Total",$B$6:$BB$305,ROW($A259)-5,FALSE))</f>
        <v>0</v>
      </c>
      <c r="AY259" s="143">
        <f ca="1">IF(AY$5&lt;&gt;"",HLOOKUP(AY$5,Functionalization!$G$6:$R$305,ROW($A259)-5,FALSE),IFERROR(INDEX(AY$269:AY$305,MATCH($F259,$B$269:$B$305,0))/VLOOKUP($F259,$B$269:$BB$305,MATCH(LEFT(TRIM(AY$6),FIND("~",SUBSTITUTE(AY$6,"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259))*HLOOKUP(LEFT(TRIM(AY$6),FIND("~",SUBSTITUTE(AY$6," ","~",LEN(TRIM(AY$6))-LEN(SUBSTITUTE(TRIM(AY$6)," ",""))))-1)&amp;" Total",$B$6:$BB$305,ROW($A259)-5,FALSE))</f>
        <v>0</v>
      </c>
      <c r="AZ259" s="143">
        <f ca="1">IF(AZ$5&lt;&gt;"",HLOOKUP(AZ$5,Functionalization!$G$6:$R$305,ROW($A259)-5,FALSE),IFERROR(INDEX(AZ$269:AZ$305,MATCH($F259,$B$269:$B$305,0))/VLOOKUP($F259,$B$269:$BB$305,MATCH(LEFT(TRIM(AZ$6),FIND("~",SUBSTITUTE(AZ$6,"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259))*HLOOKUP(LEFT(TRIM(AZ$6),FIND("~",SUBSTITUTE(AZ$6," ","~",LEN(TRIM(AZ$6))-LEN(SUBSTITUTE(TRIM(AZ$6)," ",""))))-1)&amp;" Total",$B$6:$BB$305,ROW($A259)-5,FALSE))</f>
        <v>0</v>
      </c>
      <c r="BA259" s="143">
        <f ca="1">IF(BA$5&lt;&gt;"",HLOOKUP(BA$5,Functionalization!$G$6:$R$305,ROW($A259)-5,FALSE),IFERROR(INDEX(BA$269:BA$305,MATCH($F259,$B$269:$B$305,0))/VLOOKUP($F259,$B$269:$BB$305,MATCH(LEFT(TRIM(BA$6),FIND("~",SUBSTITUTE(BA$6,"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259))*HLOOKUP(LEFT(TRIM(BA$6),FIND("~",SUBSTITUTE(BA$6," ","~",LEN(TRIM(BA$6))-LEN(SUBSTITUTE(TRIM(BA$6)," ",""))))-1)&amp;" Total",$B$6:$BB$305,ROW($A259)-5,FALSE))</f>
        <v>0</v>
      </c>
      <c r="BB259" s="143">
        <f ca="1">IF(BB$5&lt;&gt;"",HLOOKUP(BB$5,Functionalization!$G$6:$R$305,ROW($A259)-5,FALSE),IFERROR(INDEX(BB$269:BB$305,MATCH($F259,$B$269:$B$305,0))/VLOOKUP($F259,$B$269:$BB$305,MATCH(LEFT(TRIM(BB$6),FIND("~",SUBSTITUTE(BB$6,"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259))*HLOOKUP(LEFT(TRIM(BB$6),FIND("~",SUBSTITUTE(BB$6," ","~",LEN(TRIM(BB$6))-LEN(SUBSTITUTE(TRIM(BB$6)," ",""))))-1)&amp;" Total",$B$6:$BB$305,ROW($A259)-5,FALSE))</f>
        <v>0</v>
      </c>
      <c r="BD259" s="79">
        <f ca="1">IFERROR(IF(SUMIF($G$6:$BB$6,BD$6&amp;" Total",$G259:$BB259)-(SUMIF($G$6:$BB$6,BD$6&amp;" "&amp;'Input-Func_Class'!$D$22,$G259:$BB259)+IFERROR(SUMIF($G$6:$BB$6,BD$6&amp;" "&amp;'Input-Func_Class'!$E$22,$G259:$BB259),SUMIF($G$6:$BB$6,BD$6&amp;" "&amp;'Input-Func_Class'!$B$24,$G259:$BB259))+SUMIF($G$6:$BB$6,BD$6&amp;" "&amp;'Input-Func_Class'!$F$22,$G259:$BB259))&lt;Check_Limit,0,1),1)</f>
        <v>0</v>
      </c>
      <c r="BE259" s="79">
        <f ca="1">IFERROR(IF(SUMIF($G$6:$BB$6,BE$6&amp;" Total",$G259:$BB259)-(SUMIF($G$6:$BB$6,BE$6&amp;" "&amp;'Input-Func_Class'!$D$22,$G259:$BB259)+IFERROR(SUMIF($G$6:$BB$6,BE$6&amp;" "&amp;'Input-Func_Class'!$E$22,$G259:$BB259),SUMIF($G$6:$BB$6,BE$6&amp;" "&amp;'Input-Func_Class'!$B$24,$G259:$BB259))+SUMIF($G$6:$BB$6,BE$6&amp;" "&amp;'Input-Func_Class'!$F$22,$G259:$BB259))&lt;Check_Limit,0,1),1)</f>
        <v>0</v>
      </c>
      <c r="BF259" s="79">
        <f ca="1">IFERROR(IF(SUMIF($G$6:$BB$6,BF$6&amp;" Total",$G259:$BB259)-(SUMIF($G$6:$BB$6,BF$6&amp;" "&amp;'Input-Func_Class'!$D$22,$G259:$BB259)+IFERROR(SUMIF($G$6:$BB$6,BF$6&amp;" "&amp;'Input-Func_Class'!$E$22,$G259:$BB259),SUMIF($G$6:$BB$6,BF$6&amp;" "&amp;'Input-Func_Class'!$B$24,$G259:$BB259))+SUMIF($G$6:$BB$6,BF$6&amp;" "&amp;'Input-Func_Class'!$F$22,$G259:$BB259))&lt;Check_Limit,0,1),1)</f>
        <v>0</v>
      </c>
      <c r="BG259" s="79">
        <f ca="1">IFERROR(IF(SUMIF($G$6:$BB$6,BG$6&amp;" Total",$G259:$BB259)-(SUMIF($G$6:$BB$6,BG$6&amp;" "&amp;'Input-Func_Class'!$D$22,$G259:$BB259)+IFERROR(SUMIF($G$6:$BB$6,BG$6&amp;" "&amp;'Input-Func_Class'!$E$22,$G259:$BB259),SUMIF($G$6:$BB$6,BG$6&amp;" "&amp;'Input-Func_Class'!$B$24,$G259:$BB259))+SUMIF($G$6:$BB$6,BG$6&amp;" "&amp;'Input-Func_Class'!$F$22,$G259:$BB259))&lt;Check_Limit,0,1),1)</f>
        <v>0</v>
      </c>
      <c r="BH259" s="79">
        <f ca="1">IFERROR(IF(SUMIF($G$6:$BB$6,BH$6&amp;" Total",$G259:$BB259)-(SUMIF($G$6:$BB$6,BH$6&amp;" "&amp;'Input-Func_Class'!$D$22,$G259:$BB259)+IFERROR(SUMIF($G$6:$BB$6,BH$6&amp;" "&amp;'Input-Func_Class'!$E$22,$G259:$BB259),SUMIF($G$6:$BB$6,BH$6&amp;" "&amp;'Input-Func_Class'!$B$24,$G259:$BB259))+SUMIF($G$6:$BB$6,BH$6&amp;" "&amp;'Input-Func_Class'!$F$22,$G259:$BB259))&lt;Check_Limit,0,1),1)</f>
        <v>0</v>
      </c>
      <c r="BI259" s="79">
        <f ca="1">IFERROR(IF(SUMIF($G$6:$BB$6,BI$6&amp;" Total",$G259:$BB259)-(SUMIF($G$6:$BB$6,BI$6&amp;" "&amp;'Input-Func_Class'!$D$22,$G259:$BB259)+IFERROR(SUMIF($G$6:$BB$6,BI$6&amp;" "&amp;'Input-Func_Class'!$E$22,$G259:$BB259),SUMIF($G$6:$BB$6,BI$6&amp;" "&amp;'Input-Func_Class'!$B$24,$G259:$BB259))+SUMIF($G$6:$BB$6,BI$6&amp;" "&amp;'Input-Func_Class'!$F$22,$G259:$BB259))&lt;Check_Limit,0,1),1)</f>
        <v>0</v>
      </c>
      <c r="BJ259" s="79">
        <f ca="1">IFERROR(IF(SUMIF($G$6:$BB$6,BJ$6&amp;" Total",$G259:$BB259)-(SUMIF($G$6:$BB$6,BJ$6&amp;" "&amp;'Input-Func_Class'!$D$22,$G259:$BB259)+IFERROR(SUMIF($G$6:$BB$6,BJ$6&amp;" "&amp;'Input-Func_Class'!$E$22,$G259:$BB259),SUMIF($G$6:$BB$6,BJ$6&amp;" "&amp;'Input-Func_Class'!$B$24,$G259:$BB259))+SUMIF($G$6:$BB$6,BJ$6&amp;" "&amp;'Input-Func_Class'!$F$22,$G259:$BB259))&lt;Check_Limit,0,1),1)</f>
        <v>0</v>
      </c>
      <c r="BK259" s="79">
        <f ca="1">IFERROR(IF(SUMIF($G$6:$BB$6,BK$6&amp;" Total",$G259:$BB259)-(SUMIF($G$6:$BB$6,BK$6&amp;" "&amp;'Input-Func_Class'!$D$22,$G259:$BB259)+IFERROR(SUMIF($G$6:$BB$6,BK$6&amp;" "&amp;'Input-Func_Class'!$E$22,$G259:$BB259),SUMIF($G$6:$BB$6,BK$6&amp;" "&amp;'Input-Func_Class'!$B$24,$G259:$BB259))+SUMIF($G$6:$BB$6,BK$6&amp;" "&amp;'Input-Func_Class'!$F$22,$G259:$BB259))&lt;Check_Limit,0,1),1)</f>
        <v>0</v>
      </c>
      <c r="BL259" s="79">
        <f ca="1">IFERROR(IF(SUMIF($G$6:$BB$6,BL$6&amp;" Total",$G259:$BB259)-(SUMIF($G$6:$BB$6,BL$6&amp;" "&amp;'Input-Func_Class'!$D$22,$G259:$BB259)+IFERROR(SUMIF($G$6:$BB$6,BL$6&amp;" "&amp;'Input-Func_Class'!$E$22,$G259:$BB259),SUMIF($G$6:$BB$6,BL$6&amp;" "&amp;'Input-Func_Class'!$B$24,$G259:$BB259))+SUMIF($G$6:$BB$6,BL$6&amp;" "&amp;'Input-Func_Class'!$F$22,$G259:$BB259))&lt;Check_Limit,0,1),1)</f>
        <v>0</v>
      </c>
      <c r="BM259" s="79">
        <f ca="1">IFERROR(IF(SUMIF($G$6:$BB$6,BM$6&amp;" Total",$G259:$BB259)-(SUMIF($G$6:$BB$6,BM$6&amp;" "&amp;'Input-Func_Class'!$D$22,$G259:$BB259)+IFERROR(SUMIF($G$6:$BB$6,BM$6&amp;" "&amp;'Input-Func_Class'!$E$22,$G259:$BB259),SUMIF($G$6:$BB$6,BM$6&amp;" "&amp;'Input-Func_Class'!$B$24,$G259:$BB259))+SUMIF($G$6:$BB$6,BM$6&amp;" "&amp;'Input-Func_Class'!$F$22,$G259:$BB259))&lt;Check_Limit,0,1),1)</f>
        <v>0</v>
      </c>
      <c r="BN259" s="79">
        <f ca="1">IFERROR(IF(SUMIF($G$6:$BB$6,BN$6&amp;" Total",$G259:$BB259)-(SUMIF($G$6:$BB$6,BN$6&amp;" "&amp;'Input-Func_Class'!$D$22,$G259:$BB259)+IFERROR(SUMIF($G$6:$BB$6,BN$6&amp;" "&amp;'Input-Func_Class'!$E$22,$G259:$BB259),SUMIF($G$6:$BB$6,BN$6&amp;" "&amp;'Input-Func_Class'!$B$24,$G259:$BB259))+SUMIF($G$6:$BB$6,BN$6&amp;" "&amp;'Input-Func_Class'!$F$22,$G259:$BB259))&lt;Check_Limit,0,1),1)</f>
        <v>0</v>
      </c>
      <c r="BO259" s="79">
        <f ca="1">IFERROR(IF(SUMIF($G$6:$BB$6,BO$6&amp;" Total",$G259:$BB259)-(SUMIF($G$6:$BB$6,BO$6&amp;" "&amp;'Input-Func_Class'!$D$22,$G259:$BB259)+IFERROR(SUMIF($G$6:$BB$6,BO$6&amp;" "&amp;'Input-Func_Class'!$E$22,$G259:$BB259),SUMIF($G$6:$BB$6,BO$6&amp;" "&amp;'Input-Func_Class'!$B$24,$G259:$BB259))+SUMIF($G$6:$BB$6,BO$6&amp;" "&amp;'Input-Func_Class'!$F$22,$G259:$BB259))&lt;Check_Limit,0,1),1)</f>
        <v>0</v>
      </c>
    </row>
    <row r="260" spans="1:67">
      <c r="A260" s="113">
        <f>IF(ISBLANK('Input-Accounts'!A260),"",'Input-Accounts'!A260)</f>
        <v>222</v>
      </c>
      <c r="B260" s="81" t="str">
        <f>IF(ISBLANK('Input-Accounts'!B260),"",'Input-Accounts'!B260)</f>
        <v>Gross Up Items</v>
      </c>
      <c r="C260" s="113" t="str">
        <f>IF(ISBLANK('Input-Accounts'!C260),"",'Input-Accounts'!C260)</f>
        <v/>
      </c>
      <c r="D260" s="143">
        <f>Functionalization!$D260</f>
        <v>0</v>
      </c>
      <c r="E260" s="143">
        <f t="shared" si="57"/>
        <v>0</v>
      </c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3"/>
      <c r="AP260" s="143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3"/>
      <c r="BB260" s="143"/>
      <c r="BD260" s="79">
        <f>IFERROR(IF(SUMIF($G$6:$BB$6,BD$6&amp;" Total",$G260:$BB260)-(SUMIF($G$6:$BB$6,BD$6&amp;" "&amp;'Input-Func_Class'!$D$22,$G260:$BB260)+IFERROR(SUMIF($G$6:$BB$6,BD$6&amp;" "&amp;'Input-Func_Class'!$E$22,$G260:$BB260),SUMIF($G$6:$BB$6,BD$6&amp;" "&amp;'Input-Func_Class'!$B$24,$G260:$BB260))+SUMIF($G$6:$BB$6,BD$6&amp;" "&amp;'Input-Func_Class'!$F$22,$G260:$BB260))&lt;Check_Limit,0,1),1)</f>
        <v>0</v>
      </c>
      <c r="BE260" s="79">
        <f>IFERROR(IF(SUMIF($G$6:$BB$6,BE$6&amp;" Total",$G260:$BB260)-(SUMIF($G$6:$BB$6,BE$6&amp;" "&amp;'Input-Func_Class'!$D$22,$G260:$BB260)+IFERROR(SUMIF($G$6:$BB$6,BE$6&amp;" "&amp;'Input-Func_Class'!$E$22,$G260:$BB260),SUMIF($G$6:$BB$6,BE$6&amp;" "&amp;'Input-Func_Class'!$B$24,$G260:$BB260))+SUMIF($G$6:$BB$6,BE$6&amp;" "&amp;'Input-Func_Class'!$F$22,$G260:$BB260))&lt;Check_Limit,0,1),1)</f>
        <v>0</v>
      </c>
      <c r="BF260" s="79">
        <f>IFERROR(IF(SUMIF($G$6:$BB$6,BF$6&amp;" Total",$G260:$BB260)-(SUMIF($G$6:$BB$6,BF$6&amp;" "&amp;'Input-Func_Class'!$D$22,$G260:$BB260)+IFERROR(SUMIF($G$6:$BB$6,BF$6&amp;" "&amp;'Input-Func_Class'!$E$22,$G260:$BB260),SUMIF($G$6:$BB$6,BF$6&amp;" "&amp;'Input-Func_Class'!$B$24,$G260:$BB260))+SUMIF($G$6:$BB$6,BF$6&amp;" "&amp;'Input-Func_Class'!$F$22,$G260:$BB260))&lt;Check_Limit,0,1),1)</f>
        <v>0</v>
      </c>
      <c r="BG260" s="79">
        <f>IFERROR(IF(SUMIF($G$6:$BB$6,BG$6&amp;" Total",$G260:$BB260)-(SUMIF($G$6:$BB$6,BG$6&amp;" "&amp;'Input-Func_Class'!$D$22,$G260:$BB260)+IFERROR(SUMIF($G$6:$BB$6,BG$6&amp;" "&amp;'Input-Func_Class'!$E$22,$G260:$BB260),SUMIF($G$6:$BB$6,BG$6&amp;" "&amp;'Input-Func_Class'!$B$24,$G260:$BB260))+SUMIF($G$6:$BB$6,BG$6&amp;" "&amp;'Input-Func_Class'!$F$22,$G260:$BB260))&lt;Check_Limit,0,1),1)</f>
        <v>0</v>
      </c>
      <c r="BH260" s="79">
        <f>IFERROR(IF(SUMIF($G$6:$BB$6,BH$6&amp;" Total",$G260:$BB260)-(SUMIF($G$6:$BB$6,BH$6&amp;" "&amp;'Input-Func_Class'!$D$22,$G260:$BB260)+IFERROR(SUMIF($G$6:$BB$6,BH$6&amp;" "&amp;'Input-Func_Class'!$E$22,$G260:$BB260),SUMIF($G$6:$BB$6,BH$6&amp;" "&amp;'Input-Func_Class'!$B$24,$G260:$BB260))+SUMIF($G$6:$BB$6,BH$6&amp;" "&amp;'Input-Func_Class'!$F$22,$G260:$BB260))&lt;Check_Limit,0,1),1)</f>
        <v>0</v>
      </c>
      <c r="BI260" s="79">
        <f>IFERROR(IF(SUMIF($G$6:$BB$6,BI$6&amp;" Total",$G260:$BB260)-(SUMIF($G$6:$BB$6,BI$6&amp;" "&amp;'Input-Func_Class'!$D$22,$G260:$BB260)+IFERROR(SUMIF($G$6:$BB$6,BI$6&amp;" "&amp;'Input-Func_Class'!$E$22,$G260:$BB260),SUMIF($G$6:$BB$6,BI$6&amp;" "&amp;'Input-Func_Class'!$B$24,$G260:$BB260))+SUMIF($G$6:$BB$6,BI$6&amp;" "&amp;'Input-Func_Class'!$F$22,$G260:$BB260))&lt;Check_Limit,0,1),1)</f>
        <v>0</v>
      </c>
      <c r="BJ260" s="79">
        <f>IFERROR(IF(SUMIF($G$6:$BB$6,BJ$6&amp;" Total",$G260:$BB260)-(SUMIF($G$6:$BB$6,BJ$6&amp;" "&amp;'Input-Func_Class'!$D$22,$G260:$BB260)+IFERROR(SUMIF($G$6:$BB$6,BJ$6&amp;" "&amp;'Input-Func_Class'!$E$22,$G260:$BB260),SUMIF($G$6:$BB$6,BJ$6&amp;" "&amp;'Input-Func_Class'!$B$24,$G260:$BB260))+SUMIF($G$6:$BB$6,BJ$6&amp;" "&amp;'Input-Func_Class'!$F$22,$G260:$BB260))&lt;Check_Limit,0,1),1)</f>
        <v>0</v>
      </c>
      <c r="BK260" s="79">
        <f>IFERROR(IF(SUMIF($G$6:$BB$6,BK$6&amp;" Total",$G260:$BB260)-(SUMIF($G$6:$BB$6,BK$6&amp;" "&amp;'Input-Func_Class'!$D$22,$G260:$BB260)+IFERROR(SUMIF($G$6:$BB$6,BK$6&amp;" "&amp;'Input-Func_Class'!$E$22,$G260:$BB260),SUMIF($G$6:$BB$6,BK$6&amp;" "&amp;'Input-Func_Class'!$B$24,$G260:$BB260))+SUMIF($G$6:$BB$6,BK$6&amp;" "&amp;'Input-Func_Class'!$F$22,$G260:$BB260))&lt;Check_Limit,0,1),1)</f>
        <v>0</v>
      </c>
      <c r="BL260" s="79">
        <f>IFERROR(IF(SUMIF($G$6:$BB$6,BL$6&amp;" Total",$G260:$BB260)-(SUMIF($G$6:$BB$6,BL$6&amp;" "&amp;'Input-Func_Class'!$D$22,$G260:$BB260)+IFERROR(SUMIF($G$6:$BB$6,BL$6&amp;" "&amp;'Input-Func_Class'!$E$22,$G260:$BB260),SUMIF($G$6:$BB$6,BL$6&amp;" "&amp;'Input-Func_Class'!$B$24,$G260:$BB260))+SUMIF($G$6:$BB$6,BL$6&amp;" "&amp;'Input-Func_Class'!$F$22,$G260:$BB260))&lt;Check_Limit,0,1),1)</f>
        <v>0</v>
      </c>
      <c r="BM260" s="79">
        <f>IFERROR(IF(SUMIF($G$6:$BB$6,BM$6&amp;" Total",$G260:$BB260)-(SUMIF($G$6:$BB$6,BM$6&amp;" "&amp;'Input-Func_Class'!$D$22,$G260:$BB260)+IFERROR(SUMIF($G$6:$BB$6,BM$6&amp;" "&amp;'Input-Func_Class'!$E$22,$G260:$BB260),SUMIF($G$6:$BB$6,BM$6&amp;" "&amp;'Input-Func_Class'!$B$24,$G260:$BB260))+SUMIF($G$6:$BB$6,BM$6&amp;" "&amp;'Input-Func_Class'!$F$22,$G260:$BB260))&lt;Check_Limit,0,1),1)</f>
        <v>0</v>
      </c>
      <c r="BN260" s="79">
        <f>IFERROR(IF(SUMIF($G$6:$BB$6,BN$6&amp;" Total",$G260:$BB260)-(SUMIF($G$6:$BB$6,BN$6&amp;" "&amp;'Input-Func_Class'!$D$22,$G260:$BB260)+IFERROR(SUMIF($G$6:$BB$6,BN$6&amp;" "&amp;'Input-Func_Class'!$E$22,$G260:$BB260),SUMIF($G$6:$BB$6,BN$6&amp;" "&amp;'Input-Func_Class'!$B$24,$G260:$BB260))+SUMIF($G$6:$BB$6,BN$6&amp;" "&amp;'Input-Func_Class'!$F$22,$G260:$BB260))&lt;Check_Limit,0,1),1)</f>
        <v>0</v>
      </c>
      <c r="BO260" s="79">
        <f>IFERROR(IF(SUMIF($G$6:$BB$6,BO$6&amp;" Total",$G260:$BB260)-(SUMIF($G$6:$BB$6,BO$6&amp;" "&amp;'Input-Func_Class'!$D$22,$G260:$BB260)+IFERROR(SUMIF($G$6:$BB$6,BO$6&amp;" "&amp;'Input-Func_Class'!$E$22,$G260:$BB260),SUMIF($G$6:$BB$6,BO$6&amp;" "&amp;'Input-Func_Class'!$B$24,$G260:$BB260))+SUMIF($G$6:$BB$6,BO$6&amp;" "&amp;'Input-Func_Class'!$F$22,$G260:$BB260))&lt;Check_Limit,0,1),1)</f>
        <v>0</v>
      </c>
    </row>
    <row r="261" spans="1:67">
      <c r="A261" s="113">
        <f>IF(ISBLANK('Input-Accounts'!A261),"",'Input-Accounts'!A261)</f>
        <v>223</v>
      </c>
      <c r="B261" s="133" t="str">
        <f>IF(ISBLANK('Input-Accounts'!B261),"",'Input-Accounts'!B261)</f>
        <v>Federal Income Tax</v>
      </c>
      <c r="C261" s="113" t="str">
        <f>IF(ISBLANK('Input-Accounts'!C261),"",'Input-Accounts'!C261)</f>
        <v/>
      </c>
      <c r="D261" s="143">
        <f>Functionalization!$D261</f>
        <v>6081309.2879862664</v>
      </c>
      <c r="E261" s="143">
        <f t="shared" ca="1" si="57"/>
        <v>0</v>
      </c>
      <c r="F261" s="89" t="str">
        <f>IF($D261=0,"-",IF('Input-Accounts'!$E261&lt;&gt;0,'Input-Accounts'!$E261,'Input-Accounts'!$G261))</f>
        <v>INT_RATEBASE</v>
      </c>
      <c r="G261" s="143">
        <f ca="1">IF(G$5&lt;&gt;"",HLOOKUP(G$5,Functionalization!$G$6:$R$305,ROW($A261)-5,FALSE),IFERROR(INDEX(G$269:G$305,MATCH($F261,$B$269:$B$305,0))/VLOOKUP($F261,$B$269:$BB$305,MATCH(LEFT(TRIM(G$6),FIND("~",SUBSTITUTE(G$6,"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261))*HLOOKUP(LEFT(TRIM(G$6),FIND("~",SUBSTITUTE(G$6," ","~",LEN(TRIM(G$6))-LEN(SUBSTITUTE(TRIM(G$6)," ",""))))-1)&amp;" Total",$B$6:$BB$305,ROW($A261)-5,FALSE))</f>
        <v>0</v>
      </c>
      <c r="H261" s="143">
        <f ca="1">IF(H$5&lt;&gt;"",HLOOKUP(H$5,Functionalization!$G$6:$R$305,ROW($A261)-5,FALSE),IFERROR(INDEX(H$269:H$305,MATCH($F261,$B$269:$B$305,0))/VLOOKUP($F261,$B$269:$BB$305,MATCH(LEFT(TRIM(H$6),FIND("~",SUBSTITUTE(H$6,"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261))*HLOOKUP(LEFT(TRIM(H$6),FIND("~",SUBSTITUTE(H$6," ","~",LEN(TRIM(H$6))-LEN(SUBSTITUTE(TRIM(H$6)," ",""))))-1)&amp;" Total",$B$6:$BB$305,ROW($A261)-5,FALSE))</f>
        <v>0</v>
      </c>
      <c r="I261" s="143">
        <f ca="1">IF(I$5&lt;&gt;"",HLOOKUP(I$5,Functionalization!$G$6:$R$305,ROW($A261)-5,FALSE),IFERROR(INDEX(I$269:I$305,MATCH($F261,$B$269:$B$305,0))/VLOOKUP($F261,$B$269:$BB$305,MATCH(LEFT(TRIM(I$6),FIND("~",SUBSTITUTE(I$6,"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261))*HLOOKUP(LEFT(TRIM(I$6),FIND("~",SUBSTITUTE(I$6," ","~",LEN(TRIM(I$6))-LEN(SUBSTITUTE(TRIM(I$6)," ",""))))-1)&amp;" Total",$B$6:$BB$305,ROW($A261)-5,FALSE))</f>
        <v>0</v>
      </c>
      <c r="J261" s="143">
        <f ca="1">IF(J$5&lt;&gt;"",HLOOKUP(J$5,Functionalization!$G$6:$R$305,ROW($A261)-5,FALSE),IFERROR(INDEX(J$269:J$305,MATCH($F261,$B$269:$B$305,0))/VLOOKUP($F261,$B$269:$BB$305,MATCH(LEFT(TRIM(J$6),FIND("~",SUBSTITUTE(J$6,"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261))*HLOOKUP(LEFT(TRIM(J$6),FIND("~",SUBSTITUTE(J$6," ","~",LEN(TRIM(J$6))-LEN(SUBSTITUTE(TRIM(J$6)," ",""))))-1)&amp;" Total",$B$6:$BB$305,ROW($A261)-5,FALSE))</f>
        <v>0</v>
      </c>
      <c r="K261" s="143">
        <f ca="1">IF(K$5&lt;&gt;"",HLOOKUP(K$5,Functionalization!$G$6:$R$305,ROW($A261)-5,FALSE),IFERROR(INDEX(K$269:K$305,MATCH($F261,$B$269:$B$305,0))/VLOOKUP($F261,$B$269:$BB$305,MATCH(LEFT(TRIM(K$6),FIND("~",SUBSTITUTE(K$6,"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261))*HLOOKUP(LEFT(TRIM(K$6),FIND("~",SUBSTITUTE(K$6," ","~",LEN(TRIM(K$6))-LEN(SUBSTITUTE(TRIM(K$6)," ",""))))-1)&amp;" Total",$B$6:$BB$305,ROW($A261)-5,FALSE))</f>
        <v>66058.956207932773</v>
      </c>
      <c r="L261" s="143">
        <f ca="1">IF(L$5&lt;&gt;"",HLOOKUP(L$5,Functionalization!$G$6:$R$305,ROW($A261)-5,FALSE),IFERROR(INDEX(L$269:L$305,MATCH($F261,$B$269:$B$305,0))/VLOOKUP($F261,$B$269:$BB$305,MATCH(LEFT(TRIM(L$6),FIND("~",SUBSTITUTE(L$6,"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261))*HLOOKUP(LEFT(TRIM(L$6),FIND("~",SUBSTITUTE(L$6," ","~",LEN(TRIM(L$6))-LEN(SUBSTITUTE(TRIM(L$6)," ",""))))-1)&amp;" Total",$B$6:$BB$305,ROW($A261)-5,FALSE))</f>
        <v>59435.322032272721</v>
      </c>
      <c r="M261" s="143">
        <f ca="1">IF(M$5&lt;&gt;"",HLOOKUP(M$5,Functionalization!$G$6:$R$305,ROW($A261)-5,FALSE),IFERROR(INDEX(M$269:M$305,MATCH($F261,$B$269:$B$305,0))/VLOOKUP($F261,$B$269:$BB$305,MATCH(LEFT(TRIM(M$6),FIND("~",SUBSTITUTE(M$6,"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261))*HLOOKUP(LEFT(TRIM(M$6),FIND("~",SUBSTITUTE(M$6," ","~",LEN(TRIM(M$6))-LEN(SUBSTITUTE(TRIM(M$6)," ",""))))-1)&amp;" Total",$B$6:$BB$305,ROW($A261)-5,FALSE))</f>
        <v>6623.634175660065</v>
      </c>
      <c r="N261" s="143">
        <f ca="1">IF(N$5&lt;&gt;"",HLOOKUP(N$5,Functionalization!$G$6:$R$305,ROW($A261)-5,FALSE),IFERROR(INDEX(N$269:N$305,MATCH($F261,$B$269:$B$305,0))/VLOOKUP($F261,$B$269:$BB$305,MATCH(LEFT(TRIM(N$6),FIND("~",SUBSTITUTE(N$6,"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261))*HLOOKUP(LEFT(TRIM(N$6),FIND("~",SUBSTITUTE(N$6," ","~",LEN(TRIM(N$6))-LEN(SUBSTITUTE(TRIM(N$6)," ",""))))-1)&amp;" Total",$B$6:$BB$305,ROW($A261)-5,FALSE))</f>
        <v>0</v>
      </c>
      <c r="O261" s="143">
        <f ca="1">IF(O$5&lt;&gt;"",HLOOKUP(O$5,Functionalization!$G$6:$R$305,ROW($A261)-5,FALSE),IFERROR(INDEX(O$269:O$305,MATCH($F261,$B$269:$B$305,0))/VLOOKUP($F261,$B$269:$BB$305,MATCH(LEFT(TRIM(O$6),FIND("~",SUBSTITUTE(O$6,"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261))*HLOOKUP(LEFT(TRIM(O$6),FIND("~",SUBSTITUTE(O$6," ","~",LEN(TRIM(O$6))-LEN(SUBSTITUTE(TRIM(O$6)," ",""))))-1)&amp;" Total",$B$6:$BB$305,ROW($A261)-5,FALSE))</f>
        <v>6015250.3317783307</v>
      </c>
      <c r="P261" s="143">
        <f ca="1">IF(P$5&lt;&gt;"",HLOOKUP(P$5,Functionalization!$G$6:$R$305,ROW($A261)-5,FALSE),IFERROR(INDEX(P$269:P$305,MATCH($F261,$B$269:$B$305,0))/VLOOKUP($F261,$B$269:$BB$305,MATCH(LEFT(TRIM(P$6),FIND("~",SUBSTITUTE(P$6,"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261))*HLOOKUP(LEFT(TRIM(P$6),FIND("~",SUBSTITUTE(P$6," ","~",LEN(TRIM(P$6))-LEN(SUBSTITUTE(TRIM(P$6)," ",""))))-1)&amp;" Total",$B$6:$BB$305,ROW($A261)-5,FALSE))</f>
        <v>4381820.93882313</v>
      </c>
      <c r="Q261" s="143">
        <f ca="1">IF(Q$5&lt;&gt;"",HLOOKUP(Q$5,Functionalization!$G$6:$R$305,ROW($A261)-5,FALSE),IFERROR(INDEX(Q$269:Q$305,MATCH($F261,$B$269:$B$305,0))/VLOOKUP($F261,$B$269:$BB$305,MATCH(LEFT(TRIM(Q$6),FIND("~",SUBSTITUTE(Q$6,"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261))*HLOOKUP(LEFT(TRIM(Q$6),FIND("~",SUBSTITUTE(Q$6," ","~",LEN(TRIM(Q$6))-LEN(SUBSTITUTE(TRIM(Q$6)," ",""))))-1)&amp;" Total",$B$6:$BB$305,ROW($A261)-5,FALSE))</f>
        <v>0</v>
      </c>
      <c r="R261" s="143">
        <f ca="1">IF(R$5&lt;&gt;"",HLOOKUP(R$5,Functionalization!$G$6:$R$305,ROW($A261)-5,FALSE),IFERROR(INDEX(R$269:R$305,MATCH($F261,$B$269:$B$305,0))/VLOOKUP($F261,$B$269:$BB$305,MATCH(LEFT(TRIM(R$6),FIND("~",SUBSTITUTE(R$6,"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261))*HLOOKUP(LEFT(TRIM(R$6),FIND("~",SUBSTITUTE(R$6," ","~",LEN(TRIM(R$6))-LEN(SUBSTITUTE(TRIM(R$6)," ",""))))-1)&amp;" Total",$B$6:$BB$305,ROW($A261)-5,FALSE))</f>
        <v>1633429.3929552017</v>
      </c>
      <c r="S261" s="143">
        <f ca="1">IF(S$5&lt;&gt;"",HLOOKUP(S$5,Functionalization!$G$6:$R$305,ROW($A261)-5,FALSE),IFERROR(INDEX(S$269:S$305,MATCH($F261,$B$269:$B$305,0))/VLOOKUP($F261,$B$269:$BB$305,MATCH(LEFT(TRIM(S$6),FIND("~",SUBSTITUTE(S$6,"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261))*HLOOKUP(LEFT(TRIM(S$6),FIND("~",SUBSTITUTE(S$6," ","~",LEN(TRIM(S$6))-LEN(SUBSTITUTE(TRIM(S$6)," ",""))))-1)&amp;" Total",$B$6:$BB$305,ROW($A261)-5,FALSE))</f>
        <v>0</v>
      </c>
      <c r="T261" s="143">
        <f ca="1">IF(T$5&lt;&gt;"",HLOOKUP(T$5,Functionalization!$G$6:$R$305,ROW($A261)-5,FALSE),IFERROR(INDEX(T$269:T$305,MATCH($F261,$B$269:$B$305,0))/VLOOKUP($F261,$B$269:$BB$305,MATCH(LEFT(TRIM(T$6),FIND("~",SUBSTITUTE(T$6,"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261))*HLOOKUP(LEFT(TRIM(T$6),FIND("~",SUBSTITUTE(T$6," ","~",LEN(TRIM(T$6))-LEN(SUBSTITUTE(TRIM(T$6)," ",""))))-1)&amp;" Total",$B$6:$BB$305,ROW($A261)-5,FALSE))</f>
        <v>0</v>
      </c>
      <c r="U261" s="143">
        <f ca="1">IF(U$5&lt;&gt;"",HLOOKUP(U$5,Functionalization!$G$6:$R$305,ROW($A261)-5,FALSE),IFERROR(INDEX(U$269:U$305,MATCH($F261,$B$269:$B$305,0))/VLOOKUP($F261,$B$269:$BB$305,MATCH(LEFT(TRIM(U$6),FIND("~",SUBSTITUTE(U$6,"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261))*HLOOKUP(LEFT(TRIM(U$6),FIND("~",SUBSTITUTE(U$6," ","~",LEN(TRIM(U$6))-LEN(SUBSTITUTE(TRIM(U$6)," ",""))))-1)&amp;" Total",$B$6:$BB$305,ROW($A261)-5,FALSE))</f>
        <v>0</v>
      </c>
      <c r="V261" s="143">
        <f ca="1">IF(V$5&lt;&gt;"",HLOOKUP(V$5,Functionalization!$G$6:$R$305,ROW($A261)-5,FALSE),IFERROR(INDEX(V$269:V$305,MATCH($F261,$B$269:$B$305,0))/VLOOKUP($F261,$B$269:$BB$305,MATCH(LEFT(TRIM(V$6),FIND("~",SUBSTITUTE(V$6,"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261))*HLOOKUP(LEFT(TRIM(V$6),FIND("~",SUBSTITUTE(V$6," ","~",LEN(TRIM(V$6))-LEN(SUBSTITUTE(TRIM(V$6)," ",""))))-1)&amp;" Total",$B$6:$BB$305,ROW($A261)-5,FALSE))</f>
        <v>0</v>
      </c>
      <c r="W261" s="143">
        <f ca="1">IF(W$5&lt;&gt;"",HLOOKUP(W$5,Functionalization!$G$6:$R$305,ROW($A261)-5,FALSE),IFERROR(INDEX(W$269:W$305,MATCH($F261,$B$269:$B$305,0))/VLOOKUP($F261,$B$269:$BB$305,MATCH(LEFT(TRIM(W$6),FIND("~",SUBSTITUTE(W$6,"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261))*HLOOKUP(LEFT(TRIM(W$6),FIND("~",SUBSTITUTE(W$6," ","~",LEN(TRIM(W$6))-LEN(SUBSTITUTE(TRIM(W$6)," ",""))))-1)&amp;" Total",$B$6:$BB$305,ROW($A261)-5,FALSE))</f>
        <v>0</v>
      </c>
      <c r="X261" s="143">
        <f ca="1">IF(X$5&lt;&gt;"",HLOOKUP(X$5,Functionalization!$G$6:$R$305,ROW($A261)-5,FALSE),IFERROR(INDEX(X$269:X$305,MATCH($F261,$B$269:$B$305,0))/VLOOKUP($F261,$B$269:$BB$305,MATCH(LEFT(TRIM(X$6),FIND("~",SUBSTITUTE(X$6,"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261))*HLOOKUP(LEFT(TRIM(X$6),FIND("~",SUBSTITUTE(X$6," ","~",LEN(TRIM(X$6))-LEN(SUBSTITUTE(TRIM(X$6)," ",""))))-1)&amp;" Total",$B$6:$BB$305,ROW($A261)-5,FALSE))</f>
        <v>0</v>
      </c>
      <c r="Y261" s="143">
        <f ca="1">IF(Y$5&lt;&gt;"",HLOOKUP(Y$5,Functionalization!$G$6:$R$305,ROW($A261)-5,FALSE),IFERROR(INDEX(Y$269:Y$305,MATCH($F261,$B$269:$B$305,0))/VLOOKUP($F261,$B$269:$BB$305,MATCH(LEFT(TRIM(Y$6),FIND("~",SUBSTITUTE(Y$6,"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261))*HLOOKUP(LEFT(TRIM(Y$6),FIND("~",SUBSTITUTE(Y$6," ","~",LEN(TRIM(Y$6))-LEN(SUBSTITUTE(TRIM(Y$6)," ",""))))-1)&amp;" Total",$B$6:$BB$305,ROW($A261)-5,FALSE))</f>
        <v>0</v>
      </c>
      <c r="Z261" s="143">
        <f ca="1">IF(Z$5&lt;&gt;"",HLOOKUP(Z$5,Functionalization!$G$6:$R$305,ROW($A261)-5,FALSE),IFERROR(INDEX(Z$269:Z$305,MATCH($F261,$B$269:$B$305,0))/VLOOKUP($F261,$B$269:$BB$305,MATCH(LEFT(TRIM(Z$6),FIND("~",SUBSTITUTE(Z$6,"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261))*HLOOKUP(LEFT(TRIM(Z$6),FIND("~",SUBSTITUTE(Z$6," ","~",LEN(TRIM(Z$6))-LEN(SUBSTITUTE(TRIM(Z$6)," ",""))))-1)&amp;" Total",$B$6:$BB$305,ROW($A261)-5,FALSE))</f>
        <v>0</v>
      </c>
      <c r="AA261" s="143">
        <f ca="1">IF(AA$5&lt;&gt;"",HLOOKUP(AA$5,Functionalization!$G$6:$R$305,ROW($A261)-5,FALSE),IFERROR(INDEX(AA$269:AA$305,MATCH($F261,$B$269:$B$305,0))/VLOOKUP($F261,$B$269:$BB$305,MATCH(LEFT(TRIM(AA$6),FIND("~",SUBSTITUTE(AA$6,"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261))*HLOOKUP(LEFT(TRIM(AA$6),FIND("~",SUBSTITUTE(AA$6," ","~",LEN(TRIM(AA$6))-LEN(SUBSTITUTE(TRIM(AA$6)," ",""))))-1)&amp;" Total",$B$6:$BB$305,ROW($A261)-5,FALSE))</f>
        <v>0</v>
      </c>
      <c r="AB261" s="143">
        <f ca="1">IF(AB$5&lt;&gt;"",HLOOKUP(AB$5,Functionalization!$G$6:$R$305,ROW($A261)-5,FALSE),IFERROR(INDEX(AB$269:AB$305,MATCH($F261,$B$269:$B$305,0))/VLOOKUP($F261,$B$269:$BB$305,MATCH(LEFT(TRIM(AB$6),FIND("~",SUBSTITUTE(AB$6,"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261))*HLOOKUP(LEFT(TRIM(AB$6),FIND("~",SUBSTITUTE(AB$6," ","~",LEN(TRIM(AB$6))-LEN(SUBSTITUTE(TRIM(AB$6)," ",""))))-1)&amp;" Total",$B$6:$BB$305,ROW($A261)-5,FALSE))</f>
        <v>0</v>
      </c>
      <c r="AC261" s="143">
        <f ca="1">IF(AC$5&lt;&gt;"",HLOOKUP(AC$5,Functionalization!$G$6:$R$305,ROW($A261)-5,FALSE),IFERROR(INDEX(AC$269:AC$305,MATCH($F261,$B$269:$B$305,0))/VLOOKUP($F261,$B$269:$BB$305,MATCH(LEFT(TRIM(AC$6),FIND("~",SUBSTITUTE(AC$6,"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261))*HLOOKUP(LEFT(TRIM(AC$6),FIND("~",SUBSTITUTE(AC$6," ","~",LEN(TRIM(AC$6))-LEN(SUBSTITUTE(TRIM(AC$6)," ",""))))-1)&amp;" Total",$B$6:$BB$305,ROW($A261)-5,FALSE))</f>
        <v>0</v>
      </c>
      <c r="AD261" s="143">
        <f ca="1">IF(AD$5&lt;&gt;"",HLOOKUP(AD$5,Functionalization!$G$6:$R$305,ROW($A261)-5,FALSE),IFERROR(INDEX(AD$269:AD$305,MATCH($F261,$B$269:$B$305,0))/VLOOKUP($F261,$B$269:$BB$305,MATCH(LEFT(TRIM(AD$6),FIND("~",SUBSTITUTE(AD$6,"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261))*HLOOKUP(LEFT(TRIM(AD$6),FIND("~",SUBSTITUTE(AD$6," ","~",LEN(TRIM(AD$6))-LEN(SUBSTITUTE(TRIM(AD$6)," ",""))))-1)&amp;" Total",$B$6:$BB$305,ROW($A261)-5,FALSE))</f>
        <v>0</v>
      </c>
      <c r="AE261" s="143">
        <f ca="1">IF(AE$5&lt;&gt;"",HLOOKUP(AE$5,Functionalization!$G$6:$R$305,ROW($A261)-5,FALSE),IFERROR(INDEX(AE$269:AE$305,MATCH($F261,$B$269:$B$305,0))/VLOOKUP($F261,$B$269:$BB$305,MATCH(LEFT(TRIM(AE$6),FIND("~",SUBSTITUTE(AE$6,"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261))*HLOOKUP(LEFT(TRIM(AE$6),FIND("~",SUBSTITUTE(AE$6," ","~",LEN(TRIM(AE$6))-LEN(SUBSTITUTE(TRIM(AE$6)," ",""))))-1)&amp;" Total",$B$6:$BB$305,ROW($A261)-5,FALSE))</f>
        <v>0</v>
      </c>
      <c r="AF261" s="143">
        <f ca="1">IF(AF$5&lt;&gt;"",HLOOKUP(AF$5,Functionalization!$G$6:$R$305,ROW($A261)-5,FALSE),IFERROR(INDEX(AF$269:AF$305,MATCH($F261,$B$269:$B$305,0))/VLOOKUP($F261,$B$269:$BB$305,MATCH(LEFT(TRIM(AF$6),FIND("~",SUBSTITUTE(AF$6,"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261))*HLOOKUP(LEFT(TRIM(AF$6),FIND("~",SUBSTITUTE(AF$6," ","~",LEN(TRIM(AF$6))-LEN(SUBSTITUTE(TRIM(AF$6)," ",""))))-1)&amp;" Total",$B$6:$BB$305,ROW($A261)-5,FALSE))</f>
        <v>0</v>
      </c>
      <c r="AG261" s="143">
        <f ca="1">IF(AG$5&lt;&gt;"",HLOOKUP(AG$5,Functionalization!$G$6:$R$305,ROW($A261)-5,FALSE),IFERROR(INDEX(AG$269:AG$305,MATCH($F261,$B$269:$B$305,0))/VLOOKUP($F261,$B$269:$BB$305,MATCH(LEFT(TRIM(AG$6),FIND("~",SUBSTITUTE(AG$6,"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261))*HLOOKUP(LEFT(TRIM(AG$6),FIND("~",SUBSTITUTE(AG$6," ","~",LEN(TRIM(AG$6))-LEN(SUBSTITUTE(TRIM(AG$6)," ",""))))-1)&amp;" Total",$B$6:$BB$305,ROW($A261)-5,FALSE))</f>
        <v>0</v>
      </c>
      <c r="AH261" s="143">
        <f ca="1">IF(AH$5&lt;&gt;"",HLOOKUP(AH$5,Functionalization!$G$6:$R$305,ROW($A261)-5,FALSE),IFERROR(INDEX(AH$269:AH$305,MATCH($F261,$B$269:$B$305,0))/VLOOKUP($F261,$B$269:$BB$305,MATCH(LEFT(TRIM(AH$6),FIND("~",SUBSTITUTE(AH$6,"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261))*HLOOKUP(LEFT(TRIM(AH$6),FIND("~",SUBSTITUTE(AH$6," ","~",LEN(TRIM(AH$6))-LEN(SUBSTITUTE(TRIM(AH$6)," ",""))))-1)&amp;" Total",$B$6:$BB$305,ROW($A261)-5,FALSE))</f>
        <v>0</v>
      </c>
      <c r="AI261" s="143">
        <f ca="1">IF(AI$5&lt;&gt;"",HLOOKUP(AI$5,Functionalization!$G$6:$R$305,ROW($A261)-5,FALSE),IFERROR(INDEX(AI$269:AI$305,MATCH($F261,$B$269:$B$305,0))/VLOOKUP($F261,$B$269:$BB$305,MATCH(LEFT(TRIM(AI$6),FIND("~",SUBSTITUTE(AI$6,"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261))*HLOOKUP(LEFT(TRIM(AI$6),FIND("~",SUBSTITUTE(AI$6," ","~",LEN(TRIM(AI$6))-LEN(SUBSTITUTE(TRIM(AI$6)," ",""))))-1)&amp;" Total",$B$6:$BB$305,ROW($A261)-5,FALSE))</f>
        <v>0</v>
      </c>
      <c r="AJ261" s="143">
        <f ca="1">IF(AJ$5&lt;&gt;"",HLOOKUP(AJ$5,Functionalization!$G$6:$R$305,ROW($A261)-5,FALSE),IFERROR(INDEX(AJ$269:AJ$305,MATCH($F261,$B$269:$B$305,0))/VLOOKUP($F261,$B$269:$BB$305,MATCH(LEFT(TRIM(AJ$6),FIND("~",SUBSTITUTE(AJ$6,"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261))*HLOOKUP(LEFT(TRIM(AJ$6),FIND("~",SUBSTITUTE(AJ$6," ","~",LEN(TRIM(AJ$6))-LEN(SUBSTITUTE(TRIM(AJ$6)," ",""))))-1)&amp;" Total",$B$6:$BB$305,ROW($A261)-5,FALSE))</f>
        <v>0</v>
      </c>
      <c r="AK261" s="143">
        <f ca="1">IF(AK$5&lt;&gt;"",HLOOKUP(AK$5,Functionalization!$G$6:$R$305,ROW($A261)-5,FALSE),IFERROR(INDEX(AK$269:AK$305,MATCH($F261,$B$269:$B$305,0))/VLOOKUP($F261,$B$269:$BB$305,MATCH(LEFT(TRIM(AK$6),FIND("~",SUBSTITUTE(AK$6,"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261))*HLOOKUP(LEFT(TRIM(AK$6),FIND("~",SUBSTITUTE(AK$6," ","~",LEN(TRIM(AK$6))-LEN(SUBSTITUTE(TRIM(AK$6)," ",""))))-1)&amp;" Total",$B$6:$BB$305,ROW($A261)-5,FALSE))</f>
        <v>0</v>
      </c>
      <c r="AL261" s="143">
        <f ca="1">IF(AL$5&lt;&gt;"",HLOOKUP(AL$5,Functionalization!$G$6:$R$305,ROW($A261)-5,FALSE),IFERROR(INDEX(AL$269:AL$305,MATCH($F261,$B$269:$B$305,0))/VLOOKUP($F261,$B$269:$BB$305,MATCH(LEFT(TRIM(AL$6),FIND("~",SUBSTITUTE(AL$6,"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261))*HLOOKUP(LEFT(TRIM(AL$6),FIND("~",SUBSTITUTE(AL$6," ","~",LEN(TRIM(AL$6))-LEN(SUBSTITUTE(TRIM(AL$6)," ",""))))-1)&amp;" Total",$B$6:$BB$305,ROW($A261)-5,FALSE))</f>
        <v>0</v>
      </c>
      <c r="AM261" s="143">
        <f ca="1">IF(AM$5&lt;&gt;"",HLOOKUP(AM$5,Functionalization!$G$6:$R$305,ROW($A261)-5,FALSE),IFERROR(INDEX(AM$269:AM$305,MATCH($F261,$B$269:$B$305,0))/VLOOKUP($F261,$B$269:$BB$305,MATCH(LEFT(TRIM(AM$6),FIND("~",SUBSTITUTE(AM$6,"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261))*HLOOKUP(LEFT(TRIM(AM$6),FIND("~",SUBSTITUTE(AM$6," ","~",LEN(TRIM(AM$6))-LEN(SUBSTITUTE(TRIM(AM$6)," ",""))))-1)&amp;" Total",$B$6:$BB$305,ROW($A261)-5,FALSE))</f>
        <v>0</v>
      </c>
      <c r="AN261" s="143">
        <f ca="1">IF(AN$5&lt;&gt;"",HLOOKUP(AN$5,Functionalization!$G$6:$R$305,ROW($A261)-5,FALSE),IFERROR(INDEX(AN$269:AN$305,MATCH($F261,$B$269:$B$305,0))/VLOOKUP($F261,$B$269:$BB$305,MATCH(LEFT(TRIM(AN$6),FIND("~",SUBSTITUTE(AN$6,"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261))*HLOOKUP(LEFT(TRIM(AN$6),FIND("~",SUBSTITUTE(AN$6," ","~",LEN(TRIM(AN$6))-LEN(SUBSTITUTE(TRIM(AN$6)," ",""))))-1)&amp;" Total",$B$6:$BB$305,ROW($A261)-5,FALSE))</f>
        <v>0</v>
      </c>
      <c r="AO261" s="143">
        <f ca="1">IF(AO$5&lt;&gt;"",HLOOKUP(AO$5,Functionalization!$G$6:$R$305,ROW($A261)-5,FALSE),IFERROR(INDEX(AO$269:AO$305,MATCH($F261,$B$269:$B$305,0))/VLOOKUP($F261,$B$269:$BB$305,MATCH(LEFT(TRIM(AO$6),FIND("~",SUBSTITUTE(AO$6,"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261))*HLOOKUP(LEFT(TRIM(AO$6),FIND("~",SUBSTITUTE(AO$6," ","~",LEN(TRIM(AO$6))-LEN(SUBSTITUTE(TRIM(AO$6)," ",""))))-1)&amp;" Total",$B$6:$BB$305,ROW($A261)-5,FALSE))</f>
        <v>0</v>
      </c>
      <c r="AP261" s="143">
        <f ca="1">IF(AP$5&lt;&gt;"",HLOOKUP(AP$5,Functionalization!$G$6:$R$305,ROW($A261)-5,FALSE),IFERROR(INDEX(AP$269:AP$305,MATCH($F261,$B$269:$B$305,0))/VLOOKUP($F261,$B$269:$BB$305,MATCH(LEFT(TRIM(AP$6),FIND("~",SUBSTITUTE(AP$6,"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261))*HLOOKUP(LEFT(TRIM(AP$6),FIND("~",SUBSTITUTE(AP$6," ","~",LEN(TRIM(AP$6))-LEN(SUBSTITUTE(TRIM(AP$6)," ",""))))-1)&amp;" Total",$B$6:$BB$305,ROW($A261)-5,FALSE))</f>
        <v>0</v>
      </c>
      <c r="AQ261" s="143">
        <f ca="1">IF(AQ$5&lt;&gt;"",HLOOKUP(AQ$5,Functionalization!$G$6:$R$305,ROW($A261)-5,FALSE),IFERROR(INDEX(AQ$269:AQ$305,MATCH($F261,$B$269:$B$305,0))/VLOOKUP($F261,$B$269:$BB$305,MATCH(LEFT(TRIM(AQ$6),FIND("~",SUBSTITUTE(AQ$6,"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261))*HLOOKUP(LEFT(TRIM(AQ$6),FIND("~",SUBSTITUTE(AQ$6," ","~",LEN(TRIM(AQ$6))-LEN(SUBSTITUTE(TRIM(AQ$6)," ",""))))-1)&amp;" Total",$B$6:$BB$305,ROW($A261)-5,FALSE))</f>
        <v>0</v>
      </c>
      <c r="AR261" s="143">
        <f ca="1">IF(AR$5&lt;&gt;"",HLOOKUP(AR$5,Functionalization!$G$6:$R$305,ROW($A261)-5,FALSE),IFERROR(INDEX(AR$269:AR$305,MATCH($F261,$B$269:$B$305,0))/VLOOKUP($F261,$B$269:$BB$305,MATCH(LEFT(TRIM(AR$6),FIND("~",SUBSTITUTE(AR$6,"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261))*HLOOKUP(LEFT(TRIM(AR$6),FIND("~",SUBSTITUTE(AR$6," ","~",LEN(TRIM(AR$6))-LEN(SUBSTITUTE(TRIM(AR$6)," ",""))))-1)&amp;" Total",$B$6:$BB$305,ROW($A261)-5,FALSE))</f>
        <v>0</v>
      </c>
      <c r="AS261" s="143">
        <f ca="1">IF(AS$5&lt;&gt;"",HLOOKUP(AS$5,Functionalization!$G$6:$R$305,ROW($A261)-5,FALSE),IFERROR(INDEX(AS$269:AS$305,MATCH($F261,$B$269:$B$305,0))/VLOOKUP($F261,$B$269:$BB$305,MATCH(LEFT(TRIM(AS$6),FIND("~",SUBSTITUTE(AS$6,"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261))*HLOOKUP(LEFT(TRIM(AS$6),FIND("~",SUBSTITUTE(AS$6," ","~",LEN(TRIM(AS$6))-LEN(SUBSTITUTE(TRIM(AS$6)," ",""))))-1)&amp;" Total",$B$6:$BB$305,ROW($A261)-5,FALSE))</f>
        <v>0</v>
      </c>
      <c r="AT261" s="143">
        <f ca="1">IF(AT$5&lt;&gt;"",HLOOKUP(AT$5,Functionalization!$G$6:$R$305,ROW($A261)-5,FALSE),IFERROR(INDEX(AT$269:AT$305,MATCH($F261,$B$269:$B$305,0))/VLOOKUP($F261,$B$269:$BB$305,MATCH(LEFT(TRIM(AT$6),FIND("~",SUBSTITUTE(AT$6,"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261))*HLOOKUP(LEFT(TRIM(AT$6),FIND("~",SUBSTITUTE(AT$6," ","~",LEN(TRIM(AT$6))-LEN(SUBSTITUTE(TRIM(AT$6)," ",""))))-1)&amp;" Total",$B$6:$BB$305,ROW($A261)-5,FALSE))</f>
        <v>0</v>
      </c>
      <c r="AU261" s="143">
        <f ca="1">IF(AU$5&lt;&gt;"",HLOOKUP(AU$5,Functionalization!$G$6:$R$305,ROW($A261)-5,FALSE),IFERROR(INDEX(AU$269:AU$305,MATCH($F261,$B$269:$B$305,0))/VLOOKUP($F261,$B$269:$BB$305,MATCH(LEFT(TRIM(AU$6),FIND("~",SUBSTITUTE(AU$6,"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261))*HLOOKUP(LEFT(TRIM(AU$6),FIND("~",SUBSTITUTE(AU$6," ","~",LEN(TRIM(AU$6))-LEN(SUBSTITUTE(TRIM(AU$6)," ",""))))-1)&amp;" Total",$B$6:$BB$305,ROW($A261)-5,FALSE))</f>
        <v>0</v>
      </c>
      <c r="AV261" s="143">
        <f ca="1">IF(AV$5&lt;&gt;"",HLOOKUP(AV$5,Functionalization!$G$6:$R$305,ROW($A261)-5,FALSE),IFERROR(INDEX(AV$269:AV$305,MATCH($F261,$B$269:$B$305,0))/VLOOKUP($F261,$B$269:$BB$305,MATCH(LEFT(TRIM(AV$6),FIND("~",SUBSTITUTE(AV$6,"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261))*HLOOKUP(LEFT(TRIM(AV$6),FIND("~",SUBSTITUTE(AV$6," ","~",LEN(TRIM(AV$6))-LEN(SUBSTITUTE(TRIM(AV$6)," ",""))))-1)&amp;" Total",$B$6:$BB$305,ROW($A261)-5,FALSE))</f>
        <v>0</v>
      </c>
      <c r="AW261" s="143">
        <f ca="1">IF(AW$5&lt;&gt;"",HLOOKUP(AW$5,Functionalization!$G$6:$R$305,ROW($A261)-5,FALSE),IFERROR(INDEX(AW$269:AW$305,MATCH($F261,$B$269:$B$305,0))/VLOOKUP($F261,$B$269:$BB$305,MATCH(LEFT(TRIM(AW$6),FIND("~",SUBSTITUTE(AW$6,"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261))*HLOOKUP(LEFT(TRIM(AW$6),FIND("~",SUBSTITUTE(AW$6," ","~",LEN(TRIM(AW$6))-LEN(SUBSTITUTE(TRIM(AW$6)," ",""))))-1)&amp;" Total",$B$6:$BB$305,ROW($A261)-5,FALSE))</f>
        <v>0</v>
      </c>
      <c r="AX261" s="143">
        <f ca="1">IF(AX$5&lt;&gt;"",HLOOKUP(AX$5,Functionalization!$G$6:$R$305,ROW($A261)-5,FALSE),IFERROR(INDEX(AX$269:AX$305,MATCH($F261,$B$269:$B$305,0))/VLOOKUP($F261,$B$269:$BB$305,MATCH(LEFT(TRIM(AX$6),FIND("~",SUBSTITUTE(AX$6,"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261))*HLOOKUP(LEFT(TRIM(AX$6),FIND("~",SUBSTITUTE(AX$6," ","~",LEN(TRIM(AX$6))-LEN(SUBSTITUTE(TRIM(AX$6)," ",""))))-1)&amp;" Total",$B$6:$BB$305,ROW($A261)-5,FALSE))</f>
        <v>0</v>
      </c>
      <c r="AY261" s="143">
        <f ca="1">IF(AY$5&lt;&gt;"",HLOOKUP(AY$5,Functionalization!$G$6:$R$305,ROW($A261)-5,FALSE),IFERROR(INDEX(AY$269:AY$305,MATCH($F261,$B$269:$B$305,0))/VLOOKUP($F261,$B$269:$BB$305,MATCH(LEFT(TRIM(AY$6),FIND("~",SUBSTITUTE(AY$6,"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261))*HLOOKUP(LEFT(TRIM(AY$6),FIND("~",SUBSTITUTE(AY$6," ","~",LEN(TRIM(AY$6))-LEN(SUBSTITUTE(TRIM(AY$6)," ",""))))-1)&amp;" Total",$B$6:$BB$305,ROW($A261)-5,FALSE))</f>
        <v>0</v>
      </c>
      <c r="AZ261" s="143">
        <f ca="1">IF(AZ$5&lt;&gt;"",HLOOKUP(AZ$5,Functionalization!$G$6:$R$305,ROW($A261)-5,FALSE),IFERROR(INDEX(AZ$269:AZ$305,MATCH($F261,$B$269:$B$305,0))/VLOOKUP($F261,$B$269:$BB$305,MATCH(LEFT(TRIM(AZ$6),FIND("~",SUBSTITUTE(AZ$6,"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261))*HLOOKUP(LEFT(TRIM(AZ$6),FIND("~",SUBSTITUTE(AZ$6," ","~",LEN(TRIM(AZ$6))-LEN(SUBSTITUTE(TRIM(AZ$6)," ",""))))-1)&amp;" Total",$B$6:$BB$305,ROW($A261)-5,FALSE))</f>
        <v>0</v>
      </c>
      <c r="BA261" s="143">
        <f ca="1">IF(BA$5&lt;&gt;"",HLOOKUP(BA$5,Functionalization!$G$6:$R$305,ROW($A261)-5,FALSE),IFERROR(INDEX(BA$269:BA$305,MATCH($F261,$B$269:$B$305,0))/VLOOKUP($F261,$B$269:$BB$305,MATCH(LEFT(TRIM(BA$6),FIND("~",SUBSTITUTE(BA$6,"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261))*HLOOKUP(LEFT(TRIM(BA$6),FIND("~",SUBSTITUTE(BA$6," ","~",LEN(TRIM(BA$6))-LEN(SUBSTITUTE(TRIM(BA$6)," ",""))))-1)&amp;" Total",$B$6:$BB$305,ROW($A261)-5,FALSE))</f>
        <v>0</v>
      </c>
      <c r="BB261" s="143">
        <f ca="1">IF(BB$5&lt;&gt;"",HLOOKUP(BB$5,Functionalization!$G$6:$R$305,ROW($A261)-5,FALSE),IFERROR(INDEX(BB$269:BB$305,MATCH($F261,$B$269:$B$305,0))/VLOOKUP($F261,$B$269:$BB$305,MATCH(LEFT(TRIM(BB$6),FIND("~",SUBSTITUTE(BB$6,"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261))*HLOOKUP(LEFT(TRIM(BB$6),FIND("~",SUBSTITUTE(BB$6," ","~",LEN(TRIM(BB$6))-LEN(SUBSTITUTE(TRIM(BB$6)," ",""))))-1)&amp;" Total",$B$6:$BB$305,ROW($A261)-5,FALSE))</f>
        <v>0</v>
      </c>
      <c r="BD261" s="79">
        <f ca="1">IFERROR(IF(SUMIF($G$6:$BB$6,BD$6&amp;" Total",$G261:$BB261)-(SUMIF($G$6:$BB$6,BD$6&amp;" "&amp;'Input-Func_Class'!$D$22,$G261:$BB261)+IFERROR(SUMIF($G$6:$BB$6,BD$6&amp;" "&amp;'Input-Func_Class'!$E$22,$G261:$BB261),SUMIF($G$6:$BB$6,BD$6&amp;" "&amp;'Input-Func_Class'!$B$24,$G261:$BB261))+SUMIF($G$6:$BB$6,BD$6&amp;" "&amp;'Input-Func_Class'!$F$22,$G261:$BB261))&lt;Check_Limit,0,1),1)</f>
        <v>0</v>
      </c>
      <c r="BE261" s="79">
        <f ca="1">IFERROR(IF(SUMIF($G$6:$BB$6,BE$6&amp;" Total",$G261:$BB261)-(SUMIF($G$6:$BB$6,BE$6&amp;" "&amp;'Input-Func_Class'!$D$22,$G261:$BB261)+IFERROR(SUMIF($G$6:$BB$6,BE$6&amp;" "&amp;'Input-Func_Class'!$E$22,$G261:$BB261),SUMIF($G$6:$BB$6,BE$6&amp;" "&amp;'Input-Func_Class'!$B$24,$G261:$BB261))+SUMIF($G$6:$BB$6,BE$6&amp;" "&amp;'Input-Func_Class'!$F$22,$G261:$BB261))&lt;Check_Limit,0,1),1)</f>
        <v>0</v>
      </c>
      <c r="BF261" s="79">
        <f ca="1">IFERROR(IF(SUMIF($G$6:$BB$6,BF$6&amp;" Total",$G261:$BB261)-(SUMIF($G$6:$BB$6,BF$6&amp;" "&amp;'Input-Func_Class'!$D$22,$G261:$BB261)+IFERROR(SUMIF($G$6:$BB$6,BF$6&amp;" "&amp;'Input-Func_Class'!$E$22,$G261:$BB261),SUMIF($G$6:$BB$6,BF$6&amp;" "&amp;'Input-Func_Class'!$B$24,$G261:$BB261))+SUMIF($G$6:$BB$6,BF$6&amp;" "&amp;'Input-Func_Class'!$F$22,$G261:$BB261))&lt;Check_Limit,0,1),1)</f>
        <v>0</v>
      </c>
      <c r="BG261" s="79">
        <f ca="1">IFERROR(IF(SUMIF($G$6:$BB$6,BG$6&amp;" Total",$G261:$BB261)-(SUMIF($G$6:$BB$6,BG$6&amp;" "&amp;'Input-Func_Class'!$D$22,$G261:$BB261)+IFERROR(SUMIF($G$6:$BB$6,BG$6&amp;" "&amp;'Input-Func_Class'!$E$22,$G261:$BB261),SUMIF($G$6:$BB$6,BG$6&amp;" "&amp;'Input-Func_Class'!$B$24,$G261:$BB261))+SUMIF($G$6:$BB$6,BG$6&amp;" "&amp;'Input-Func_Class'!$F$22,$G261:$BB261))&lt;Check_Limit,0,1),1)</f>
        <v>0</v>
      </c>
      <c r="BH261" s="79">
        <f ca="1">IFERROR(IF(SUMIF($G$6:$BB$6,BH$6&amp;" Total",$G261:$BB261)-(SUMIF($G$6:$BB$6,BH$6&amp;" "&amp;'Input-Func_Class'!$D$22,$G261:$BB261)+IFERROR(SUMIF($G$6:$BB$6,BH$6&amp;" "&amp;'Input-Func_Class'!$E$22,$G261:$BB261),SUMIF($G$6:$BB$6,BH$6&amp;" "&amp;'Input-Func_Class'!$B$24,$G261:$BB261))+SUMIF($G$6:$BB$6,BH$6&amp;" "&amp;'Input-Func_Class'!$F$22,$G261:$BB261))&lt;Check_Limit,0,1),1)</f>
        <v>0</v>
      </c>
      <c r="BI261" s="79">
        <f ca="1">IFERROR(IF(SUMIF($G$6:$BB$6,BI$6&amp;" Total",$G261:$BB261)-(SUMIF($G$6:$BB$6,BI$6&amp;" "&amp;'Input-Func_Class'!$D$22,$G261:$BB261)+IFERROR(SUMIF($G$6:$BB$6,BI$6&amp;" "&amp;'Input-Func_Class'!$E$22,$G261:$BB261),SUMIF($G$6:$BB$6,BI$6&amp;" "&amp;'Input-Func_Class'!$B$24,$G261:$BB261))+SUMIF($G$6:$BB$6,BI$6&amp;" "&amp;'Input-Func_Class'!$F$22,$G261:$BB261))&lt;Check_Limit,0,1),1)</f>
        <v>0</v>
      </c>
      <c r="BJ261" s="79">
        <f ca="1">IFERROR(IF(SUMIF($G$6:$BB$6,BJ$6&amp;" Total",$G261:$BB261)-(SUMIF($G$6:$BB$6,BJ$6&amp;" "&amp;'Input-Func_Class'!$D$22,$G261:$BB261)+IFERROR(SUMIF($G$6:$BB$6,BJ$6&amp;" "&amp;'Input-Func_Class'!$E$22,$G261:$BB261),SUMIF($G$6:$BB$6,BJ$6&amp;" "&amp;'Input-Func_Class'!$B$24,$G261:$BB261))+SUMIF($G$6:$BB$6,BJ$6&amp;" "&amp;'Input-Func_Class'!$F$22,$G261:$BB261))&lt;Check_Limit,0,1),1)</f>
        <v>0</v>
      </c>
      <c r="BK261" s="79">
        <f ca="1">IFERROR(IF(SUMIF($G$6:$BB$6,BK$6&amp;" Total",$G261:$BB261)-(SUMIF($G$6:$BB$6,BK$6&amp;" "&amp;'Input-Func_Class'!$D$22,$G261:$BB261)+IFERROR(SUMIF($G$6:$BB$6,BK$6&amp;" "&amp;'Input-Func_Class'!$E$22,$G261:$BB261),SUMIF($G$6:$BB$6,BK$6&amp;" "&amp;'Input-Func_Class'!$B$24,$G261:$BB261))+SUMIF($G$6:$BB$6,BK$6&amp;" "&amp;'Input-Func_Class'!$F$22,$G261:$BB261))&lt;Check_Limit,0,1),1)</f>
        <v>0</v>
      </c>
      <c r="BL261" s="79">
        <f ca="1">IFERROR(IF(SUMIF($G$6:$BB$6,BL$6&amp;" Total",$G261:$BB261)-(SUMIF($G$6:$BB$6,BL$6&amp;" "&amp;'Input-Func_Class'!$D$22,$G261:$BB261)+IFERROR(SUMIF($G$6:$BB$6,BL$6&amp;" "&amp;'Input-Func_Class'!$E$22,$G261:$BB261),SUMIF($G$6:$BB$6,BL$6&amp;" "&amp;'Input-Func_Class'!$B$24,$G261:$BB261))+SUMIF($G$6:$BB$6,BL$6&amp;" "&amp;'Input-Func_Class'!$F$22,$G261:$BB261))&lt;Check_Limit,0,1),1)</f>
        <v>0</v>
      </c>
      <c r="BM261" s="79">
        <f ca="1">IFERROR(IF(SUMIF($G$6:$BB$6,BM$6&amp;" Total",$G261:$BB261)-(SUMIF($G$6:$BB$6,BM$6&amp;" "&amp;'Input-Func_Class'!$D$22,$G261:$BB261)+IFERROR(SUMIF($G$6:$BB$6,BM$6&amp;" "&amp;'Input-Func_Class'!$E$22,$G261:$BB261),SUMIF($G$6:$BB$6,BM$6&amp;" "&amp;'Input-Func_Class'!$B$24,$G261:$BB261))+SUMIF($G$6:$BB$6,BM$6&amp;" "&amp;'Input-Func_Class'!$F$22,$G261:$BB261))&lt;Check_Limit,0,1),1)</f>
        <v>0</v>
      </c>
      <c r="BN261" s="79">
        <f ca="1">IFERROR(IF(SUMIF($G$6:$BB$6,BN$6&amp;" Total",$G261:$BB261)-(SUMIF($G$6:$BB$6,BN$6&amp;" "&amp;'Input-Func_Class'!$D$22,$G261:$BB261)+IFERROR(SUMIF($G$6:$BB$6,BN$6&amp;" "&amp;'Input-Func_Class'!$E$22,$G261:$BB261),SUMIF($G$6:$BB$6,BN$6&amp;" "&amp;'Input-Func_Class'!$B$24,$G261:$BB261))+SUMIF($G$6:$BB$6,BN$6&amp;" "&amp;'Input-Func_Class'!$F$22,$G261:$BB261))&lt;Check_Limit,0,1),1)</f>
        <v>0</v>
      </c>
      <c r="BO261" s="79">
        <f ca="1">IFERROR(IF(SUMIF($G$6:$BB$6,BO$6&amp;" Total",$G261:$BB261)-(SUMIF($G$6:$BB$6,BO$6&amp;" "&amp;'Input-Func_Class'!$D$22,$G261:$BB261)+IFERROR(SUMIF($G$6:$BB$6,BO$6&amp;" "&amp;'Input-Func_Class'!$E$22,$G261:$BB261),SUMIF($G$6:$BB$6,BO$6&amp;" "&amp;'Input-Func_Class'!$B$24,$G261:$BB261))+SUMIF($G$6:$BB$6,BO$6&amp;" "&amp;'Input-Func_Class'!$F$22,$G261:$BB261))&lt;Check_Limit,0,1),1)</f>
        <v>0</v>
      </c>
    </row>
    <row r="262" spans="1:67">
      <c r="A262" s="113">
        <f>IF(ISBLANK('Input-Accounts'!A262),"",'Input-Accounts'!A262)</f>
        <v>224</v>
      </c>
      <c r="B262" s="133" t="str">
        <f>IF(ISBLANK('Input-Accounts'!B262),"",'Input-Accounts'!B262)</f>
        <v>State Income Tax</v>
      </c>
      <c r="C262" s="113" t="str">
        <f>IF(ISBLANK('Input-Accounts'!C262),"",'Input-Accounts'!C262)</f>
        <v/>
      </c>
      <c r="D262" s="143">
        <f>Functionalization!$D262</f>
        <v>0</v>
      </c>
      <c r="E262" s="143">
        <f t="shared" si="57"/>
        <v>0</v>
      </c>
      <c r="F262" s="89" t="str">
        <f>IF($D262=0,"-",IF('Input-Accounts'!$E262&lt;&gt;0,'Input-Accounts'!$E262,'Input-Accounts'!$G262))</f>
        <v>-</v>
      </c>
      <c r="G262" s="143">
        <f ca="1">IF(G$5&lt;&gt;"",HLOOKUP(G$5,Functionalization!$G$6:$R$305,ROW($A262)-5,FALSE),IFERROR(INDEX(G$269:G$305,MATCH($F262,$B$269:$B$305,0))/VLOOKUP($F262,$B$269:$BB$305,MATCH(LEFT(TRIM(G$6),FIND("~",SUBSTITUTE(G$6,"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262))*HLOOKUP(LEFT(TRIM(G$6),FIND("~",SUBSTITUTE(G$6," ","~",LEN(TRIM(G$6))-LEN(SUBSTITUTE(TRIM(G$6)," ",""))))-1)&amp;" Total",$B$6:$BB$305,ROW($A262)-5,FALSE))</f>
        <v>0</v>
      </c>
      <c r="H262" s="143">
        <f ca="1">IF(H$5&lt;&gt;"",HLOOKUP(H$5,Functionalization!$G$6:$R$305,ROW($A262)-5,FALSE),IFERROR(INDEX(H$269:H$305,MATCH($F262,$B$269:$B$305,0))/VLOOKUP($F262,$B$269:$BB$305,MATCH(LEFT(TRIM(H$6),FIND("~",SUBSTITUTE(H$6,"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262))*HLOOKUP(LEFT(TRIM(H$6),FIND("~",SUBSTITUTE(H$6," ","~",LEN(TRIM(H$6))-LEN(SUBSTITUTE(TRIM(H$6)," ",""))))-1)&amp;" Total",$B$6:$BB$305,ROW($A262)-5,FALSE))</f>
        <v>0</v>
      </c>
      <c r="I262" s="143">
        <f ca="1">IF(I$5&lt;&gt;"",HLOOKUP(I$5,Functionalization!$G$6:$R$305,ROW($A262)-5,FALSE),IFERROR(INDEX(I$269:I$305,MATCH($F262,$B$269:$B$305,0))/VLOOKUP($F262,$B$269:$BB$305,MATCH(LEFT(TRIM(I$6),FIND("~",SUBSTITUTE(I$6,"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262))*HLOOKUP(LEFT(TRIM(I$6),FIND("~",SUBSTITUTE(I$6," ","~",LEN(TRIM(I$6))-LEN(SUBSTITUTE(TRIM(I$6)," ",""))))-1)&amp;" Total",$B$6:$BB$305,ROW($A262)-5,FALSE))</f>
        <v>0</v>
      </c>
      <c r="J262" s="143">
        <f ca="1">IF(J$5&lt;&gt;"",HLOOKUP(J$5,Functionalization!$G$6:$R$305,ROW($A262)-5,FALSE),IFERROR(INDEX(J$269:J$305,MATCH($F262,$B$269:$B$305,0))/VLOOKUP($F262,$B$269:$BB$305,MATCH(LEFT(TRIM(J$6),FIND("~",SUBSTITUTE(J$6,"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262))*HLOOKUP(LEFT(TRIM(J$6),FIND("~",SUBSTITUTE(J$6," ","~",LEN(TRIM(J$6))-LEN(SUBSTITUTE(TRIM(J$6)," ",""))))-1)&amp;" Total",$B$6:$BB$305,ROW($A262)-5,FALSE))</f>
        <v>0</v>
      </c>
      <c r="K262" s="143">
        <f ca="1">IF(K$5&lt;&gt;"",HLOOKUP(K$5,Functionalization!$G$6:$R$305,ROW($A262)-5,FALSE),IFERROR(INDEX(K$269:K$305,MATCH($F262,$B$269:$B$305,0))/VLOOKUP($F262,$B$269:$BB$305,MATCH(LEFT(TRIM(K$6),FIND("~",SUBSTITUTE(K$6,"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262))*HLOOKUP(LEFT(TRIM(K$6),FIND("~",SUBSTITUTE(K$6," ","~",LEN(TRIM(K$6))-LEN(SUBSTITUTE(TRIM(K$6)," ",""))))-1)&amp;" Total",$B$6:$BB$305,ROW($A262)-5,FALSE))</f>
        <v>0</v>
      </c>
      <c r="L262" s="143">
        <f ca="1">IF(L$5&lt;&gt;"",HLOOKUP(L$5,Functionalization!$G$6:$R$305,ROW($A262)-5,FALSE),IFERROR(INDEX(L$269:L$305,MATCH($F262,$B$269:$B$305,0))/VLOOKUP($F262,$B$269:$BB$305,MATCH(LEFT(TRIM(L$6),FIND("~",SUBSTITUTE(L$6,"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262))*HLOOKUP(LEFT(TRIM(L$6),FIND("~",SUBSTITUTE(L$6," ","~",LEN(TRIM(L$6))-LEN(SUBSTITUTE(TRIM(L$6)," ",""))))-1)&amp;" Total",$B$6:$BB$305,ROW($A262)-5,FALSE))</f>
        <v>0</v>
      </c>
      <c r="M262" s="143">
        <f ca="1">IF(M$5&lt;&gt;"",HLOOKUP(M$5,Functionalization!$G$6:$R$305,ROW($A262)-5,FALSE),IFERROR(INDEX(M$269:M$305,MATCH($F262,$B$269:$B$305,0))/VLOOKUP($F262,$B$269:$BB$305,MATCH(LEFT(TRIM(M$6),FIND("~",SUBSTITUTE(M$6,"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262))*HLOOKUP(LEFT(TRIM(M$6),FIND("~",SUBSTITUTE(M$6," ","~",LEN(TRIM(M$6))-LEN(SUBSTITUTE(TRIM(M$6)," ",""))))-1)&amp;" Total",$B$6:$BB$305,ROW($A262)-5,FALSE))</f>
        <v>0</v>
      </c>
      <c r="N262" s="143">
        <f ca="1">IF(N$5&lt;&gt;"",HLOOKUP(N$5,Functionalization!$G$6:$R$305,ROW($A262)-5,FALSE),IFERROR(INDEX(N$269:N$305,MATCH($F262,$B$269:$B$305,0))/VLOOKUP($F262,$B$269:$BB$305,MATCH(LEFT(TRIM(N$6),FIND("~",SUBSTITUTE(N$6,"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262))*HLOOKUP(LEFT(TRIM(N$6),FIND("~",SUBSTITUTE(N$6," ","~",LEN(TRIM(N$6))-LEN(SUBSTITUTE(TRIM(N$6)," ",""))))-1)&amp;" Total",$B$6:$BB$305,ROW($A262)-5,FALSE))</f>
        <v>0</v>
      </c>
      <c r="O262" s="143">
        <f ca="1">IF(O$5&lt;&gt;"",HLOOKUP(O$5,Functionalization!$G$6:$R$305,ROW($A262)-5,FALSE),IFERROR(INDEX(O$269:O$305,MATCH($F262,$B$269:$B$305,0))/VLOOKUP($F262,$B$269:$BB$305,MATCH(LEFT(TRIM(O$6),FIND("~",SUBSTITUTE(O$6,"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262))*HLOOKUP(LEFT(TRIM(O$6),FIND("~",SUBSTITUTE(O$6," ","~",LEN(TRIM(O$6))-LEN(SUBSTITUTE(TRIM(O$6)," ",""))))-1)&amp;" Total",$B$6:$BB$305,ROW($A262)-5,FALSE))</f>
        <v>0</v>
      </c>
      <c r="P262" s="143">
        <f ca="1">IF(P$5&lt;&gt;"",HLOOKUP(P$5,Functionalization!$G$6:$R$305,ROW($A262)-5,FALSE),IFERROR(INDEX(P$269:P$305,MATCH($F262,$B$269:$B$305,0))/VLOOKUP($F262,$B$269:$BB$305,MATCH(LEFT(TRIM(P$6),FIND("~",SUBSTITUTE(P$6,"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262))*HLOOKUP(LEFT(TRIM(P$6),FIND("~",SUBSTITUTE(P$6," ","~",LEN(TRIM(P$6))-LEN(SUBSTITUTE(TRIM(P$6)," ",""))))-1)&amp;" Total",$B$6:$BB$305,ROW($A262)-5,FALSE))</f>
        <v>0</v>
      </c>
      <c r="Q262" s="143">
        <f ca="1">IF(Q$5&lt;&gt;"",HLOOKUP(Q$5,Functionalization!$G$6:$R$305,ROW($A262)-5,FALSE),IFERROR(INDEX(Q$269:Q$305,MATCH($F262,$B$269:$B$305,0))/VLOOKUP($F262,$B$269:$BB$305,MATCH(LEFT(TRIM(Q$6),FIND("~",SUBSTITUTE(Q$6,"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262))*HLOOKUP(LEFT(TRIM(Q$6),FIND("~",SUBSTITUTE(Q$6," ","~",LEN(TRIM(Q$6))-LEN(SUBSTITUTE(TRIM(Q$6)," ",""))))-1)&amp;" Total",$B$6:$BB$305,ROW($A262)-5,FALSE))</f>
        <v>0</v>
      </c>
      <c r="R262" s="143">
        <f ca="1">IF(R$5&lt;&gt;"",HLOOKUP(R$5,Functionalization!$G$6:$R$305,ROW($A262)-5,FALSE),IFERROR(INDEX(R$269:R$305,MATCH($F262,$B$269:$B$305,0))/VLOOKUP($F262,$B$269:$BB$305,MATCH(LEFT(TRIM(R$6),FIND("~",SUBSTITUTE(R$6,"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262))*HLOOKUP(LEFT(TRIM(R$6),FIND("~",SUBSTITUTE(R$6," ","~",LEN(TRIM(R$6))-LEN(SUBSTITUTE(TRIM(R$6)," ",""))))-1)&amp;" Total",$B$6:$BB$305,ROW($A262)-5,FALSE))</f>
        <v>0</v>
      </c>
      <c r="S262" s="143">
        <f ca="1">IF(S$5&lt;&gt;"",HLOOKUP(S$5,Functionalization!$G$6:$R$305,ROW($A262)-5,FALSE),IFERROR(INDEX(S$269:S$305,MATCH($F262,$B$269:$B$305,0))/VLOOKUP($F262,$B$269:$BB$305,MATCH(LEFT(TRIM(S$6),FIND("~",SUBSTITUTE(S$6,"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262))*HLOOKUP(LEFT(TRIM(S$6),FIND("~",SUBSTITUTE(S$6," ","~",LEN(TRIM(S$6))-LEN(SUBSTITUTE(TRIM(S$6)," ",""))))-1)&amp;" Total",$B$6:$BB$305,ROW($A262)-5,FALSE))</f>
        <v>0</v>
      </c>
      <c r="T262" s="143">
        <f ca="1">IF(T$5&lt;&gt;"",HLOOKUP(T$5,Functionalization!$G$6:$R$305,ROW($A262)-5,FALSE),IFERROR(INDEX(T$269:T$305,MATCH($F262,$B$269:$B$305,0))/VLOOKUP($F262,$B$269:$BB$305,MATCH(LEFT(TRIM(T$6),FIND("~",SUBSTITUTE(T$6,"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262))*HLOOKUP(LEFT(TRIM(T$6),FIND("~",SUBSTITUTE(T$6," ","~",LEN(TRIM(T$6))-LEN(SUBSTITUTE(TRIM(T$6)," ",""))))-1)&amp;" Total",$B$6:$BB$305,ROW($A262)-5,FALSE))</f>
        <v>0</v>
      </c>
      <c r="U262" s="143">
        <f ca="1">IF(U$5&lt;&gt;"",HLOOKUP(U$5,Functionalization!$G$6:$R$305,ROW($A262)-5,FALSE),IFERROR(INDEX(U$269:U$305,MATCH($F262,$B$269:$B$305,0))/VLOOKUP($F262,$B$269:$BB$305,MATCH(LEFT(TRIM(U$6),FIND("~",SUBSTITUTE(U$6,"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262))*HLOOKUP(LEFT(TRIM(U$6),FIND("~",SUBSTITUTE(U$6," ","~",LEN(TRIM(U$6))-LEN(SUBSTITUTE(TRIM(U$6)," ",""))))-1)&amp;" Total",$B$6:$BB$305,ROW($A262)-5,FALSE))</f>
        <v>0</v>
      </c>
      <c r="V262" s="143">
        <f ca="1">IF(V$5&lt;&gt;"",HLOOKUP(V$5,Functionalization!$G$6:$R$305,ROW($A262)-5,FALSE),IFERROR(INDEX(V$269:V$305,MATCH($F262,$B$269:$B$305,0))/VLOOKUP($F262,$B$269:$BB$305,MATCH(LEFT(TRIM(V$6),FIND("~",SUBSTITUTE(V$6,"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262))*HLOOKUP(LEFT(TRIM(V$6),FIND("~",SUBSTITUTE(V$6," ","~",LEN(TRIM(V$6))-LEN(SUBSTITUTE(TRIM(V$6)," ",""))))-1)&amp;" Total",$B$6:$BB$305,ROW($A262)-5,FALSE))</f>
        <v>0</v>
      </c>
      <c r="W262" s="143">
        <f ca="1">IF(W$5&lt;&gt;"",HLOOKUP(W$5,Functionalization!$G$6:$R$305,ROW($A262)-5,FALSE),IFERROR(INDEX(W$269:W$305,MATCH($F262,$B$269:$B$305,0))/VLOOKUP($F262,$B$269:$BB$305,MATCH(LEFT(TRIM(W$6),FIND("~",SUBSTITUTE(W$6,"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262))*HLOOKUP(LEFT(TRIM(W$6),FIND("~",SUBSTITUTE(W$6," ","~",LEN(TRIM(W$6))-LEN(SUBSTITUTE(TRIM(W$6)," ",""))))-1)&amp;" Total",$B$6:$BB$305,ROW($A262)-5,FALSE))</f>
        <v>0</v>
      </c>
      <c r="X262" s="143">
        <f ca="1">IF(X$5&lt;&gt;"",HLOOKUP(X$5,Functionalization!$G$6:$R$305,ROW($A262)-5,FALSE),IFERROR(INDEX(X$269:X$305,MATCH($F262,$B$269:$B$305,0))/VLOOKUP($F262,$B$269:$BB$305,MATCH(LEFT(TRIM(X$6),FIND("~",SUBSTITUTE(X$6,"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262))*HLOOKUP(LEFT(TRIM(X$6),FIND("~",SUBSTITUTE(X$6," ","~",LEN(TRIM(X$6))-LEN(SUBSTITUTE(TRIM(X$6)," ",""))))-1)&amp;" Total",$B$6:$BB$305,ROW($A262)-5,FALSE))</f>
        <v>0</v>
      </c>
      <c r="Y262" s="143">
        <f ca="1">IF(Y$5&lt;&gt;"",HLOOKUP(Y$5,Functionalization!$G$6:$R$305,ROW($A262)-5,FALSE),IFERROR(INDEX(Y$269:Y$305,MATCH($F262,$B$269:$B$305,0))/VLOOKUP($F262,$B$269:$BB$305,MATCH(LEFT(TRIM(Y$6),FIND("~",SUBSTITUTE(Y$6,"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262))*HLOOKUP(LEFT(TRIM(Y$6),FIND("~",SUBSTITUTE(Y$6," ","~",LEN(TRIM(Y$6))-LEN(SUBSTITUTE(TRIM(Y$6)," ",""))))-1)&amp;" Total",$B$6:$BB$305,ROW($A262)-5,FALSE))</f>
        <v>0</v>
      </c>
      <c r="Z262" s="143">
        <f ca="1">IF(Z$5&lt;&gt;"",HLOOKUP(Z$5,Functionalization!$G$6:$R$305,ROW($A262)-5,FALSE),IFERROR(INDEX(Z$269:Z$305,MATCH($F262,$B$269:$B$305,0))/VLOOKUP($F262,$B$269:$BB$305,MATCH(LEFT(TRIM(Z$6),FIND("~",SUBSTITUTE(Z$6,"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262))*HLOOKUP(LEFT(TRIM(Z$6),FIND("~",SUBSTITUTE(Z$6," ","~",LEN(TRIM(Z$6))-LEN(SUBSTITUTE(TRIM(Z$6)," ",""))))-1)&amp;" Total",$B$6:$BB$305,ROW($A262)-5,FALSE))</f>
        <v>0</v>
      </c>
      <c r="AA262" s="143">
        <f ca="1">IF(AA$5&lt;&gt;"",HLOOKUP(AA$5,Functionalization!$G$6:$R$305,ROW($A262)-5,FALSE),IFERROR(INDEX(AA$269:AA$305,MATCH($F262,$B$269:$B$305,0))/VLOOKUP($F262,$B$269:$BB$305,MATCH(LEFT(TRIM(AA$6),FIND("~",SUBSTITUTE(AA$6,"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262))*HLOOKUP(LEFT(TRIM(AA$6),FIND("~",SUBSTITUTE(AA$6," ","~",LEN(TRIM(AA$6))-LEN(SUBSTITUTE(TRIM(AA$6)," ",""))))-1)&amp;" Total",$B$6:$BB$305,ROW($A262)-5,FALSE))</f>
        <v>0</v>
      </c>
      <c r="AB262" s="143">
        <f ca="1">IF(AB$5&lt;&gt;"",HLOOKUP(AB$5,Functionalization!$G$6:$R$305,ROW($A262)-5,FALSE),IFERROR(INDEX(AB$269:AB$305,MATCH($F262,$B$269:$B$305,0))/VLOOKUP($F262,$B$269:$BB$305,MATCH(LEFT(TRIM(AB$6),FIND("~",SUBSTITUTE(AB$6,"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262))*HLOOKUP(LEFT(TRIM(AB$6),FIND("~",SUBSTITUTE(AB$6," ","~",LEN(TRIM(AB$6))-LEN(SUBSTITUTE(TRIM(AB$6)," ",""))))-1)&amp;" Total",$B$6:$BB$305,ROW($A262)-5,FALSE))</f>
        <v>0</v>
      </c>
      <c r="AC262" s="143">
        <f ca="1">IF(AC$5&lt;&gt;"",HLOOKUP(AC$5,Functionalization!$G$6:$R$305,ROW($A262)-5,FALSE),IFERROR(INDEX(AC$269:AC$305,MATCH($F262,$B$269:$B$305,0))/VLOOKUP($F262,$B$269:$BB$305,MATCH(LEFT(TRIM(AC$6),FIND("~",SUBSTITUTE(AC$6,"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262))*HLOOKUP(LEFT(TRIM(AC$6),FIND("~",SUBSTITUTE(AC$6," ","~",LEN(TRIM(AC$6))-LEN(SUBSTITUTE(TRIM(AC$6)," ",""))))-1)&amp;" Total",$B$6:$BB$305,ROW($A262)-5,FALSE))</f>
        <v>0</v>
      </c>
      <c r="AD262" s="143">
        <f ca="1">IF(AD$5&lt;&gt;"",HLOOKUP(AD$5,Functionalization!$G$6:$R$305,ROW($A262)-5,FALSE),IFERROR(INDEX(AD$269:AD$305,MATCH($F262,$B$269:$B$305,0))/VLOOKUP($F262,$B$269:$BB$305,MATCH(LEFT(TRIM(AD$6),FIND("~",SUBSTITUTE(AD$6,"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262))*HLOOKUP(LEFT(TRIM(AD$6),FIND("~",SUBSTITUTE(AD$6," ","~",LEN(TRIM(AD$6))-LEN(SUBSTITUTE(TRIM(AD$6)," ",""))))-1)&amp;" Total",$B$6:$BB$305,ROW($A262)-5,FALSE))</f>
        <v>0</v>
      </c>
      <c r="AE262" s="143">
        <f ca="1">IF(AE$5&lt;&gt;"",HLOOKUP(AE$5,Functionalization!$G$6:$R$305,ROW($A262)-5,FALSE),IFERROR(INDEX(AE$269:AE$305,MATCH($F262,$B$269:$B$305,0))/VLOOKUP($F262,$B$269:$BB$305,MATCH(LEFT(TRIM(AE$6),FIND("~",SUBSTITUTE(AE$6,"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262))*HLOOKUP(LEFT(TRIM(AE$6),FIND("~",SUBSTITUTE(AE$6," ","~",LEN(TRIM(AE$6))-LEN(SUBSTITUTE(TRIM(AE$6)," ",""))))-1)&amp;" Total",$B$6:$BB$305,ROW($A262)-5,FALSE))</f>
        <v>0</v>
      </c>
      <c r="AF262" s="143">
        <f ca="1">IF(AF$5&lt;&gt;"",HLOOKUP(AF$5,Functionalization!$G$6:$R$305,ROW($A262)-5,FALSE),IFERROR(INDEX(AF$269:AF$305,MATCH($F262,$B$269:$B$305,0))/VLOOKUP($F262,$B$269:$BB$305,MATCH(LEFT(TRIM(AF$6),FIND("~",SUBSTITUTE(AF$6,"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262))*HLOOKUP(LEFT(TRIM(AF$6),FIND("~",SUBSTITUTE(AF$6," ","~",LEN(TRIM(AF$6))-LEN(SUBSTITUTE(TRIM(AF$6)," ",""))))-1)&amp;" Total",$B$6:$BB$305,ROW($A262)-5,FALSE))</f>
        <v>0</v>
      </c>
      <c r="AG262" s="143">
        <f ca="1">IF(AG$5&lt;&gt;"",HLOOKUP(AG$5,Functionalization!$G$6:$R$305,ROW($A262)-5,FALSE),IFERROR(INDEX(AG$269:AG$305,MATCH($F262,$B$269:$B$305,0))/VLOOKUP($F262,$B$269:$BB$305,MATCH(LEFT(TRIM(AG$6),FIND("~",SUBSTITUTE(AG$6,"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262))*HLOOKUP(LEFT(TRIM(AG$6),FIND("~",SUBSTITUTE(AG$6," ","~",LEN(TRIM(AG$6))-LEN(SUBSTITUTE(TRIM(AG$6)," ",""))))-1)&amp;" Total",$B$6:$BB$305,ROW($A262)-5,FALSE))</f>
        <v>0</v>
      </c>
      <c r="AH262" s="143">
        <f ca="1">IF(AH$5&lt;&gt;"",HLOOKUP(AH$5,Functionalization!$G$6:$R$305,ROW($A262)-5,FALSE),IFERROR(INDEX(AH$269:AH$305,MATCH($F262,$B$269:$B$305,0))/VLOOKUP($F262,$B$269:$BB$305,MATCH(LEFT(TRIM(AH$6),FIND("~",SUBSTITUTE(AH$6,"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262))*HLOOKUP(LEFT(TRIM(AH$6),FIND("~",SUBSTITUTE(AH$6," ","~",LEN(TRIM(AH$6))-LEN(SUBSTITUTE(TRIM(AH$6)," ",""))))-1)&amp;" Total",$B$6:$BB$305,ROW($A262)-5,FALSE))</f>
        <v>0</v>
      </c>
      <c r="AI262" s="143">
        <f ca="1">IF(AI$5&lt;&gt;"",HLOOKUP(AI$5,Functionalization!$G$6:$R$305,ROW($A262)-5,FALSE),IFERROR(INDEX(AI$269:AI$305,MATCH($F262,$B$269:$B$305,0))/VLOOKUP($F262,$B$269:$BB$305,MATCH(LEFT(TRIM(AI$6),FIND("~",SUBSTITUTE(AI$6,"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262))*HLOOKUP(LEFT(TRIM(AI$6),FIND("~",SUBSTITUTE(AI$6," ","~",LEN(TRIM(AI$6))-LEN(SUBSTITUTE(TRIM(AI$6)," ",""))))-1)&amp;" Total",$B$6:$BB$305,ROW($A262)-5,FALSE))</f>
        <v>0</v>
      </c>
      <c r="AJ262" s="143">
        <f ca="1">IF(AJ$5&lt;&gt;"",HLOOKUP(AJ$5,Functionalization!$G$6:$R$305,ROW($A262)-5,FALSE),IFERROR(INDEX(AJ$269:AJ$305,MATCH($F262,$B$269:$B$305,0))/VLOOKUP($F262,$B$269:$BB$305,MATCH(LEFT(TRIM(AJ$6),FIND("~",SUBSTITUTE(AJ$6,"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262))*HLOOKUP(LEFT(TRIM(AJ$6),FIND("~",SUBSTITUTE(AJ$6," ","~",LEN(TRIM(AJ$6))-LEN(SUBSTITUTE(TRIM(AJ$6)," ",""))))-1)&amp;" Total",$B$6:$BB$305,ROW($A262)-5,FALSE))</f>
        <v>0</v>
      </c>
      <c r="AK262" s="143">
        <f ca="1">IF(AK$5&lt;&gt;"",HLOOKUP(AK$5,Functionalization!$G$6:$R$305,ROW($A262)-5,FALSE),IFERROR(INDEX(AK$269:AK$305,MATCH($F262,$B$269:$B$305,0))/VLOOKUP($F262,$B$269:$BB$305,MATCH(LEFT(TRIM(AK$6),FIND("~",SUBSTITUTE(AK$6,"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262))*HLOOKUP(LEFT(TRIM(AK$6),FIND("~",SUBSTITUTE(AK$6," ","~",LEN(TRIM(AK$6))-LEN(SUBSTITUTE(TRIM(AK$6)," ",""))))-1)&amp;" Total",$B$6:$BB$305,ROW($A262)-5,FALSE))</f>
        <v>0</v>
      </c>
      <c r="AL262" s="143">
        <f ca="1">IF(AL$5&lt;&gt;"",HLOOKUP(AL$5,Functionalization!$G$6:$R$305,ROW($A262)-5,FALSE),IFERROR(INDEX(AL$269:AL$305,MATCH($F262,$B$269:$B$305,0))/VLOOKUP($F262,$B$269:$BB$305,MATCH(LEFT(TRIM(AL$6),FIND("~",SUBSTITUTE(AL$6,"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262))*HLOOKUP(LEFT(TRIM(AL$6),FIND("~",SUBSTITUTE(AL$6," ","~",LEN(TRIM(AL$6))-LEN(SUBSTITUTE(TRIM(AL$6)," ",""))))-1)&amp;" Total",$B$6:$BB$305,ROW($A262)-5,FALSE))</f>
        <v>0</v>
      </c>
      <c r="AM262" s="143">
        <f ca="1">IF(AM$5&lt;&gt;"",HLOOKUP(AM$5,Functionalization!$G$6:$R$305,ROW($A262)-5,FALSE),IFERROR(INDEX(AM$269:AM$305,MATCH($F262,$B$269:$B$305,0))/VLOOKUP($F262,$B$269:$BB$305,MATCH(LEFT(TRIM(AM$6),FIND("~",SUBSTITUTE(AM$6,"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262))*HLOOKUP(LEFT(TRIM(AM$6),FIND("~",SUBSTITUTE(AM$6," ","~",LEN(TRIM(AM$6))-LEN(SUBSTITUTE(TRIM(AM$6)," ",""))))-1)&amp;" Total",$B$6:$BB$305,ROW($A262)-5,FALSE))</f>
        <v>0</v>
      </c>
      <c r="AN262" s="143">
        <f ca="1">IF(AN$5&lt;&gt;"",HLOOKUP(AN$5,Functionalization!$G$6:$R$305,ROW($A262)-5,FALSE),IFERROR(INDEX(AN$269:AN$305,MATCH($F262,$B$269:$B$305,0))/VLOOKUP($F262,$B$269:$BB$305,MATCH(LEFT(TRIM(AN$6),FIND("~",SUBSTITUTE(AN$6,"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262))*HLOOKUP(LEFT(TRIM(AN$6),FIND("~",SUBSTITUTE(AN$6," ","~",LEN(TRIM(AN$6))-LEN(SUBSTITUTE(TRIM(AN$6)," ",""))))-1)&amp;" Total",$B$6:$BB$305,ROW($A262)-5,FALSE))</f>
        <v>0</v>
      </c>
      <c r="AO262" s="143">
        <f ca="1">IF(AO$5&lt;&gt;"",HLOOKUP(AO$5,Functionalization!$G$6:$R$305,ROW($A262)-5,FALSE),IFERROR(INDEX(AO$269:AO$305,MATCH($F262,$B$269:$B$305,0))/VLOOKUP($F262,$B$269:$BB$305,MATCH(LEFT(TRIM(AO$6),FIND("~",SUBSTITUTE(AO$6,"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262))*HLOOKUP(LEFT(TRIM(AO$6),FIND("~",SUBSTITUTE(AO$6," ","~",LEN(TRIM(AO$6))-LEN(SUBSTITUTE(TRIM(AO$6)," ",""))))-1)&amp;" Total",$B$6:$BB$305,ROW($A262)-5,FALSE))</f>
        <v>0</v>
      </c>
      <c r="AP262" s="143">
        <f ca="1">IF(AP$5&lt;&gt;"",HLOOKUP(AP$5,Functionalization!$G$6:$R$305,ROW($A262)-5,FALSE),IFERROR(INDEX(AP$269:AP$305,MATCH($F262,$B$269:$B$305,0))/VLOOKUP($F262,$B$269:$BB$305,MATCH(LEFT(TRIM(AP$6),FIND("~",SUBSTITUTE(AP$6,"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262))*HLOOKUP(LEFT(TRIM(AP$6),FIND("~",SUBSTITUTE(AP$6," ","~",LEN(TRIM(AP$6))-LEN(SUBSTITUTE(TRIM(AP$6)," ",""))))-1)&amp;" Total",$B$6:$BB$305,ROW($A262)-5,FALSE))</f>
        <v>0</v>
      </c>
      <c r="AQ262" s="143">
        <f ca="1">IF(AQ$5&lt;&gt;"",HLOOKUP(AQ$5,Functionalization!$G$6:$R$305,ROW($A262)-5,FALSE),IFERROR(INDEX(AQ$269:AQ$305,MATCH($F262,$B$269:$B$305,0))/VLOOKUP($F262,$B$269:$BB$305,MATCH(LEFT(TRIM(AQ$6),FIND("~",SUBSTITUTE(AQ$6,"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262))*HLOOKUP(LEFT(TRIM(AQ$6),FIND("~",SUBSTITUTE(AQ$6," ","~",LEN(TRIM(AQ$6))-LEN(SUBSTITUTE(TRIM(AQ$6)," ",""))))-1)&amp;" Total",$B$6:$BB$305,ROW($A262)-5,FALSE))</f>
        <v>0</v>
      </c>
      <c r="AR262" s="143">
        <f ca="1">IF(AR$5&lt;&gt;"",HLOOKUP(AR$5,Functionalization!$G$6:$R$305,ROW($A262)-5,FALSE),IFERROR(INDEX(AR$269:AR$305,MATCH($F262,$B$269:$B$305,0))/VLOOKUP($F262,$B$269:$BB$305,MATCH(LEFT(TRIM(AR$6),FIND("~",SUBSTITUTE(AR$6,"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262))*HLOOKUP(LEFT(TRIM(AR$6),FIND("~",SUBSTITUTE(AR$6," ","~",LEN(TRIM(AR$6))-LEN(SUBSTITUTE(TRIM(AR$6)," ",""))))-1)&amp;" Total",$B$6:$BB$305,ROW($A262)-5,FALSE))</f>
        <v>0</v>
      </c>
      <c r="AS262" s="143">
        <f ca="1">IF(AS$5&lt;&gt;"",HLOOKUP(AS$5,Functionalization!$G$6:$R$305,ROW($A262)-5,FALSE),IFERROR(INDEX(AS$269:AS$305,MATCH($F262,$B$269:$B$305,0))/VLOOKUP($F262,$B$269:$BB$305,MATCH(LEFT(TRIM(AS$6),FIND("~",SUBSTITUTE(AS$6,"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262))*HLOOKUP(LEFT(TRIM(AS$6),FIND("~",SUBSTITUTE(AS$6," ","~",LEN(TRIM(AS$6))-LEN(SUBSTITUTE(TRIM(AS$6)," ",""))))-1)&amp;" Total",$B$6:$BB$305,ROW($A262)-5,FALSE))</f>
        <v>0</v>
      </c>
      <c r="AT262" s="143">
        <f ca="1">IF(AT$5&lt;&gt;"",HLOOKUP(AT$5,Functionalization!$G$6:$R$305,ROW($A262)-5,FALSE),IFERROR(INDEX(AT$269:AT$305,MATCH($F262,$B$269:$B$305,0))/VLOOKUP($F262,$B$269:$BB$305,MATCH(LEFT(TRIM(AT$6),FIND("~",SUBSTITUTE(AT$6,"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262))*HLOOKUP(LEFT(TRIM(AT$6),FIND("~",SUBSTITUTE(AT$6," ","~",LEN(TRIM(AT$6))-LEN(SUBSTITUTE(TRIM(AT$6)," ",""))))-1)&amp;" Total",$B$6:$BB$305,ROW($A262)-5,FALSE))</f>
        <v>0</v>
      </c>
      <c r="AU262" s="143">
        <f ca="1">IF(AU$5&lt;&gt;"",HLOOKUP(AU$5,Functionalization!$G$6:$R$305,ROW($A262)-5,FALSE),IFERROR(INDEX(AU$269:AU$305,MATCH($F262,$B$269:$B$305,0))/VLOOKUP($F262,$B$269:$BB$305,MATCH(LEFT(TRIM(AU$6),FIND("~",SUBSTITUTE(AU$6,"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262))*HLOOKUP(LEFT(TRIM(AU$6),FIND("~",SUBSTITUTE(AU$6," ","~",LEN(TRIM(AU$6))-LEN(SUBSTITUTE(TRIM(AU$6)," ",""))))-1)&amp;" Total",$B$6:$BB$305,ROW($A262)-5,FALSE))</f>
        <v>0</v>
      </c>
      <c r="AV262" s="143">
        <f ca="1">IF(AV$5&lt;&gt;"",HLOOKUP(AV$5,Functionalization!$G$6:$R$305,ROW($A262)-5,FALSE),IFERROR(INDEX(AV$269:AV$305,MATCH($F262,$B$269:$B$305,0))/VLOOKUP($F262,$B$269:$BB$305,MATCH(LEFT(TRIM(AV$6),FIND("~",SUBSTITUTE(AV$6,"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262))*HLOOKUP(LEFT(TRIM(AV$6),FIND("~",SUBSTITUTE(AV$6," ","~",LEN(TRIM(AV$6))-LEN(SUBSTITUTE(TRIM(AV$6)," ",""))))-1)&amp;" Total",$B$6:$BB$305,ROW($A262)-5,FALSE))</f>
        <v>0</v>
      </c>
      <c r="AW262" s="143">
        <f ca="1">IF(AW$5&lt;&gt;"",HLOOKUP(AW$5,Functionalization!$G$6:$R$305,ROW($A262)-5,FALSE),IFERROR(INDEX(AW$269:AW$305,MATCH($F262,$B$269:$B$305,0))/VLOOKUP($F262,$B$269:$BB$305,MATCH(LEFT(TRIM(AW$6),FIND("~",SUBSTITUTE(AW$6,"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262))*HLOOKUP(LEFT(TRIM(AW$6),FIND("~",SUBSTITUTE(AW$6," ","~",LEN(TRIM(AW$6))-LEN(SUBSTITUTE(TRIM(AW$6)," ",""))))-1)&amp;" Total",$B$6:$BB$305,ROW($A262)-5,FALSE))</f>
        <v>0</v>
      </c>
      <c r="AX262" s="143">
        <f ca="1">IF(AX$5&lt;&gt;"",HLOOKUP(AX$5,Functionalization!$G$6:$R$305,ROW($A262)-5,FALSE),IFERROR(INDEX(AX$269:AX$305,MATCH($F262,$B$269:$B$305,0))/VLOOKUP($F262,$B$269:$BB$305,MATCH(LEFT(TRIM(AX$6),FIND("~",SUBSTITUTE(AX$6,"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262))*HLOOKUP(LEFT(TRIM(AX$6),FIND("~",SUBSTITUTE(AX$6," ","~",LEN(TRIM(AX$6))-LEN(SUBSTITUTE(TRIM(AX$6)," ",""))))-1)&amp;" Total",$B$6:$BB$305,ROW($A262)-5,FALSE))</f>
        <v>0</v>
      </c>
      <c r="AY262" s="143">
        <f ca="1">IF(AY$5&lt;&gt;"",HLOOKUP(AY$5,Functionalization!$G$6:$R$305,ROW($A262)-5,FALSE),IFERROR(INDEX(AY$269:AY$305,MATCH($F262,$B$269:$B$305,0))/VLOOKUP($F262,$B$269:$BB$305,MATCH(LEFT(TRIM(AY$6),FIND("~",SUBSTITUTE(AY$6,"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262))*HLOOKUP(LEFT(TRIM(AY$6),FIND("~",SUBSTITUTE(AY$6," ","~",LEN(TRIM(AY$6))-LEN(SUBSTITUTE(TRIM(AY$6)," ",""))))-1)&amp;" Total",$B$6:$BB$305,ROW($A262)-5,FALSE))</f>
        <v>0</v>
      </c>
      <c r="AZ262" s="143">
        <f ca="1">IF(AZ$5&lt;&gt;"",HLOOKUP(AZ$5,Functionalization!$G$6:$R$305,ROW($A262)-5,FALSE),IFERROR(INDEX(AZ$269:AZ$305,MATCH($F262,$B$269:$B$305,0))/VLOOKUP($F262,$B$269:$BB$305,MATCH(LEFT(TRIM(AZ$6),FIND("~",SUBSTITUTE(AZ$6,"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262))*HLOOKUP(LEFT(TRIM(AZ$6),FIND("~",SUBSTITUTE(AZ$6," ","~",LEN(TRIM(AZ$6))-LEN(SUBSTITUTE(TRIM(AZ$6)," ",""))))-1)&amp;" Total",$B$6:$BB$305,ROW($A262)-5,FALSE))</f>
        <v>0</v>
      </c>
      <c r="BA262" s="143">
        <f ca="1">IF(BA$5&lt;&gt;"",HLOOKUP(BA$5,Functionalization!$G$6:$R$305,ROW($A262)-5,FALSE),IFERROR(INDEX(BA$269:BA$305,MATCH($F262,$B$269:$B$305,0))/VLOOKUP($F262,$B$269:$BB$305,MATCH(LEFT(TRIM(BA$6),FIND("~",SUBSTITUTE(BA$6,"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262))*HLOOKUP(LEFT(TRIM(BA$6),FIND("~",SUBSTITUTE(BA$6," ","~",LEN(TRIM(BA$6))-LEN(SUBSTITUTE(TRIM(BA$6)," ",""))))-1)&amp;" Total",$B$6:$BB$305,ROW($A262)-5,FALSE))</f>
        <v>0</v>
      </c>
      <c r="BB262" s="143">
        <f ca="1">IF(BB$5&lt;&gt;"",HLOOKUP(BB$5,Functionalization!$G$6:$R$305,ROW($A262)-5,FALSE),IFERROR(INDEX(BB$269:BB$305,MATCH($F262,$B$269:$B$305,0))/VLOOKUP($F262,$B$269:$BB$305,MATCH(LEFT(TRIM(BB$6),FIND("~",SUBSTITUTE(BB$6,"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262))*HLOOKUP(LEFT(TRIM(BB$6),FIND("~",SUBSTITUTE(BB$6," ","~",LEN(TRIM(BB$6))-LEN(SUBSTITUTE(TRIM(BB$6)," ",""))))-1)&amp;" Total",$B$6:$BB$305,ROW($A262)-5,FALSE))</f>
        <v>0</v>
      </c>
      <c r="BD262" s="79">
        <f ca="1">IFERROR(IF(SUMIF($G$6:$BB$6,BD$6&amp;" Total",$G262:$BB262)-(SUMIF($G$6:$BB$6,BD$6&amp;" "&amp;'Input-Func_Class'!$D$22,$G262:$BB262)+IFERROR(SUMIF($G$6:$BB$6,BD$6&amp;" "&amp;'Input-Func_Class'!$E$22,$G262:$BB262),SUMIF($G$6:$BB$6,BD$6&amp;" "&amp;'Input-Func_Class'!$B$24,$G262:$BB262))+SUMIF($G$6:$BB$6,BD$6&amp;" "&amp;'Input-Func_Class'!$F$22,$G262:$BB262))&lt;Check_Limit,0,1),1)</f>
        <v>0</v>
      </c>
      <c r="BE262" s="79">
        <f ca="1">IFERROR(IF(SUMIF($G$6:$BB$6,BE$6&amp;" Total",$G262:$BB262)-(SUMIF($G$6:$BB$6,BE$6&amp;" "&amp;'Input-Func_Class'!$D$22,$G262:$BB262)+IFERROR(SUMIF($G$6:$BB$6,BE$6&amp;" "&amp;'Input-Func_Class'!$E$22,$G262:$BB262),SUMIF($G$6:$BB$6,BE$6&amp;" "&amp;'Input-Func_Class'!$B$24,$G262:$BB262))+SUMIF($G$6:$BB$6,BE$6&amp;" "&amp;'Input-Func_Class'!$F$22,$G262:$BB262))&lt;Check_Limit,0,1),1)</f>
        <v>0</v>
      </c>
      <c r="BF262" s="79">
        <f ca="1">IFERROR(IF(SUMIF($G$6:$BB$6,BF$6&amp;" Total",$G262:$BB262)-(SUMIF($G$6:$BB$6,BF$6&amp;" "&amp;'Input-Func_Class'!$D$22,$G262:$BB262)+IFERROR(SUMIF($G$6:$BB$6,BF$6&amp;" "&amp;'Input-Func_Class'!$E$22,$G262:$BB262),SUMIF($G$6:$BB$6,BF$6&amp;" "&amp;'Input-Func_Class'!$B$24,$G262:$BB262))+SUMIF($G$6:$BB$6,BF$6&amp;" "&amp;'Input-Func_Class'!$F$22,$G262:$BB262))&lt;Check_Limit,0,1),1)</f>
        <v>0</v>
      </c>
      <c r="BG262" s="79">
        <f ca="1">IFERROR(IF(SUMIF($G$6:$BB$6,BG$6&amp;" Total",$G262:$BB262)-(SUMIF($G$6:$BB$6,BG$6&amp;" "&amp;'Input-Func_Class'!$D$22,$G262:$BB262)+IFERROR(SUMIF($G$6:$BB$6,BG$6&amp;" "&amp;'Input-Func_Class'!$E$22,$G262:$BB262),SUMIF($G$6:$BB$6,BG$6&amp;" "&amp;'Input-Func_Class'!$B$24,$G262:$BB262))+SUMIF($G$6:$BB$6,BG$6&amp;" "&amp;'Input-Func_Class'!$F$22,$G262:$BB262))&lt;Check_Limit,0,1),1)</f>
        <v>0</v>
      </c>
      <c r="BH262" s="79">
        <f ca="1">IFERROR(IF(SUMIF($G$6:$BB$6,BH$6&amp;" Total",$G262:$BB262)-(SUMIF($G$6:$BB$6,BH$6&amp;" "&amp;'Input-Func_Class'!$D$22,$G262:$BB262)+IFERROR(SUMIF($G$6:$BB$6,BH$6&amp;" "&amp;'Input-Func_Class'!$E$22,$G262:$BB262),SUMIF($G$6:$BB$6,BH$6&amp;" "&amp;'Input-Func_Class'!$B$24,$G262:$BB262))+SUMIF($G$6:$BB$6,BH$6&amp;" "&amp;'Input-Func_Class'!$F$22,$G262:$BB262))&lt;Check_Limit,0,1),1)</f>
        <v>0</v>
      </c>
      <c r="BI262" s="79">
        <f ca="1">IFERROR(IF(SUMIF($G$6:$BB$6,BI$6&amp;" Total",$G262:$BB262)-(SUMIF($G$6:$BB$6,BI$6&amp;" "&amp;'Input-Func_Class'!$D$22,$G262:$BB262)+IFERROR(SUMIF($G$6:$BB$6,BI$6&amp;" "&amp;'Input-Func_Class'!$E$22,$G262:$BB262),SUMIF($G$6:$BB$6,BI$6&amp;" "&amp;'Input-Func_Class'!$B$24,$G262:$BB262))+SUMIF($G$6:$BB$6,BI$6&amp;" "&amp;'Input-Func_Class'!$F$22,$G262:$BB262))&lt;Check_Limit,0,1),1)</f>
        <v>0</v>
      </c>
      <c r="BJ262" s="79">
        <f ca="1">IFERROR(IF(SUMIF($G$6:$BB$6,BJ$6&amp;" Total",$G262:$BB262)-(SUMIF($G$6:$BB$6,BJ$6&amp;" "&amp;'Input-Func_Class'!$D$22,$G262:$BB262)+IFERROR(SUMIF($G$6:$BB$6,BJ$6&amp;" "&amp;'Input-Func_Class'!$E$22,$G262:$BB262),SUMIF($G$6:$BB$6,BJ$6&amp;" "&amp;'Input-Func_Class'!$B$24,$G262:$BB262))+SUMIF($G$6:$BB$6,BJ$6&amp;" "&amp;'Input-Func_Class'!$F$22,$G262:$BB262))&lt;Check_Limit,0,1),1)</f>
        <v>0</v>
      </c>
      <c r="BK262" s="79">
        <f ca="1">IFERROR(IF(SUMIF($G$6:$BB$6,BK$6&amp;" Total",$G262:$BB262)-(SUMIF($G$6:$BB$6,BK$6&amp;" "&amp;'Input-Func_Class'!$D$22,$G262:$BB262)+IFERROR(SUMIF($G$6:$BB$6,BK$6&amp;" "&amp;'Input-Func_Class'!$E$22,$G262:$BB262),SUMIF($G$6:$BB$6,BK$6&amp;" "&amp;'Input-Func_Class'!$B$24,$G262:$BB262))+SUMIF($G$6:$BB$6,BK$6&amp;" "&amp;'Input-Func_Class'!$F$22,$G262:$BB262))&lt;Check_Limit,0,1),1)</f>
        <v>0</v>
      </c>
      <c r="BL262" s="79">
        <f ca="1">IFERROR(IF(SUMIF($G$6:$BB$6,BL$6&amp;" Total",$G262:$BB262)-(SUMIF($G$6:$BB$6,BL$6&amp;" "&amp;'Input-Func_Class'!$D$22,$G262:$BB262)+IFERROR(SUMIF($G$6:$BB$6,BL$6&amp;" "&amp;'Input-Func_Class'!$E$22,$G262:$BB262),SUMIF($G$6:$BB$6,BL$6&amp;" "&amp;'Input-Func_Class'!$B$24,$G262:$BB262))+SUMIF($G$6:$BB$6,BL$6&amp;" "&amp;'Input-Func_Class'!$F$22,$G262:$BB262))&lt;Check_Limit,0,1),1)</f>
        <v>0</v>
      </c>
      <c r="BM262" s="79">
        <f ca="1">IFERROR(IF(SUMIF($G$6:$BB$6,BM$6&amp;" Total",$G262:$BB262)-(SUMIF($G$6:$BB$6,BM$6&amp;" "&amp;'Input-Func_Class'!$D$22,$G262:$BB262)+IFERROR(SUMIF($G$6:$BB$6,BM$6&amp;" "&amp;'Input-Func_Class'!$E$22,$G262:$BB262),SUMIF($G$6:$BB$6,BM$6&amp;" "&amp;'Input-Func_Class'!$B$24,$G262:$BB262))+SUMIF($G$6:$BB$6,BM$6&amp;" "&amp;'Input-Func_Class'!$F$22,$G262:$BB262))&lt;Check_Limit,0,1),1)</f>
        <v>0</v>
      </c>
      <c r="BN262" s="79">
        <f ca="1">IFERROR(IF(SUMIF($G$6:$BB$6,BN$6&amp;" Total",$G262:$BB262)-(SUMIF($G$6:$BB$6,BN$6&amp;" "&amp;'Input-Func_Class'!$D$22,$G262:$BB262)+IFERROR(SUMIF($G$6:$BB$6,BN$6&amp;" "&amp;'Input-Func_Class'!$E$22,$G262:$BB262),SUMIF($G$6:$BB$6,BN$6&amp;" "&amp;'Input-Func_Class'!$B$24,$G262:$BB262))+SUMIF($G$6:$BB$6,BN$6&amp;" "&amp;'Input-Func_Class'!$F$22,$G262:$BB262))&lt;Check_Limit,0,1),1)</f>
        <v>0</v>
      </c>
      <c r="BO262" s="79">
        <f ca="1">IFERROR(IF(SUMIF($G$6:$BB$6,BO$6&amp;" Total",$G262:$BB262)-(SUMIF($G$6:$BB$6,BO$6&amp;" "&amp;'Input-Func_Class'!$D$22,$G262:$BB262)+IFERROR(SUMIF($G$6:$BB$6,BO$6&amp;" "&amp;'Input-Func_Class'!$E$22,$G262:$BB262),SUMIF($G$6:$BB$6,BO$6&amp;" "&amp;'Input-Func_Class'!$B$24,$G262:$BB262))+SUMIF($G$6:$BB$6,BO$6&amp;" "&amp;'Input-Func_Class'!$F$22,$G262:$BB262))&lt;Check_Limit,0,1),1)</f>
        <v>0</v>
      </c>
    </row>
    <row r="263" spans="1:67">
      <c r="A263" s="113">
        <f>IF(ISBLANK('Input-Accounts'!A263),"",'Input-Accounts'!A263)</f>
        <v>225</v>
      </c>
      <c r="B263" s="133" t="str">
        <f>IF(ISBLANK('Input-Accounts'!B263),"",'Input-Accounts'!B263)</f>
        <v>Uncollectable Account - Increase</v>
      </c>
      <c r="C263" s="113">
        <f>IF(ISBLANK('Input-Accounts'!C263),"",'Input-Accounts'!C263)</f>
        <v>904</v>
      </c>
      <c r="D263" s="143">
        <f>Functionalization!$D263</f>
        <v>204645.3009225378</v>
      </c>
      <c r="E263" s="143">
        <f ca="1">IFERROR(IF(D263="",0,IF(D263=0,0,IF(ABS(D263-SUM(G263,K263,O263,S263,W263,AA263,AE263,AI263,AM263,AQ263,AU263,AY263))&lt;Check_Limit,0,1))),1)</f>
        <v>0</v>
      </c>
      <c r="F263" s="89" t="str">
        <f>IF($D263=0,"-",IF('Input-Accounts'!$E263&lt;&gt;0,'Input-Accounts'!$E263,'Input-Accounts'!$G263))</f>
        <v>CUSTOMER</v>
      </c>
      <c r="G263" s="143">
        <f ca="1">IF(G$5&lt;&gt;"",HLOOKUP(G$5,Functionalization!$G$6:$R$305,ROW($A263)-5,FALSE),IFERROR(INDEX(G$269:G$305,MATCH($F263,$B$269:$B$305,0))/VLOOKUP($F263,$B$269:$BB$305,MATCH(LEFT(TRIM(G$6),FIND("~",SUBSTITUTE(G$6,"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263))*HLOOKUP(LEFT(TRIM(G$6),FIND("~",SUBSTITUTE(G$6," ","~",LEN(TRIM(G$6))-LEN(SUBSTITUTE(TRIM(G$6)," ",""))))-1)&amp;" Total",$B$6:$BB$305,ROW($A263)-5,FALSE))</f>
        <v>0</v>
      </c>
      <c r="H263" s="143">
        <f ca="1">IF(H$5&lt;&gt;"",HLOOKUP(H$5,Functionalization!$G$6:$R$305,ROW($A263)-5,FALSE),IFERROR(INDEX(H$269:H$305,MATCH($F263,$B$269:$B$305,0))/VLOOKUP($F263,$B$269:$BB$305,MATCH(LEFT(TRIM(H$6),FIND("~",SUBSTITUTE(H$6,"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263))*HLOOKUP(LEFT(TRIM(H$6),FIND("~",SUBSTITUTE(H$6," ","~",LEN(TRIM(H$6))-LEN(SUBSTITUTE(TRIM(H$6)," ",""))))-1)&amp;" Total",$B$6:$BB$305,ROW($A263)-5,FALSE))</f>
        <v>0</v>
      </c>
      <c r="I263" s="143">
        <f ca="1">IF(I$5&lt;&gt;"",HLOOKUP(I$5,Functionalization!$G$6:$R$305,ROW($A263)-5,FALSE),IFERROR(INDEX(I$269:I$305,MATCH($F263,$B$269:$B$305,0))/VLOOKUP($F263,$B$269:$BB$305,MATCH(LEFT(TRIM(I$6),FIND("~",SUBSTITUTE(I$6,"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263))*HLOOKUP(LEFT(TRIM(I$6),FIND("~",SUBSTITUTE(I$6," ","~",LEN(TRIM(I$6))-LEN(SUBSTITUTE(TRIM(I$6)," ",""))))-1)&amp;" Total",$B$6:$BB$305,ROW($A263)-5,FALSE))</f>
        <v>0</v>
      </c>
      <c r="J263" s="143">
        <f ca="1">IF(J$5&lt;&gt;"",HLOOKUP(J$5,Functionalization!$G$6:$R$305,ROW($A263)-5,FALSE),IFERROR(INDEX(J$269:J$305,MATCH($F263,$B$269:$B$305,0))/VLOOKUP($F263,$B$269:$BB$305,MATCH(LEFT(TRIM(J$6),FIND("~",SUBSTITUTE(J$6,"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263))*HLOOKUP(LEFT(TRIM(J$6),FIND("~",SUBSTITUTE(J$6," ","~",LEN(TRIM(J$6))-LEN(SUBSTITUTE(TRIM(J$6)," ",""))))-1)&amp;" Total",$B$6:$BB$305,ROW($A263)-5,FALSE))</f>
        <v>0</v>
      </c>
      <c r="K263" s="143">
        <f ca="1">IF(K$5&lt;&gt;"",HLOOKUP(K$5,Functionalization!$G$6:$R$305,ROW($A263)-5,FALSE),IFERROR(INDEX(K$269:K$305,MATCH($F263,$B$269:$B$305,0))/VLOOKUP($F263,$B$269:$BB$305,MATCH(LEFT(TRIM(K$6),FIND("~",SUBSTITUTE(K$6,"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263))*HLOOKUP(LEFT(TRIM(K$6),FIND("~",SUBSTITUTE(K$6," ","~",LEN(TRIM(K$6))-LEN(SUBSTITUTE(TRIM(K$6)," ",""))))-1)&amp;" Total",$B$6:$BB$305,ROW($A263)-5,FALSE))</f>
        <v>0</v>
      </c>
      <c r="L263" s="143">
        <f ca="1">IF(L$5&lt;&gt;"",HLOOKUP(L$5,Functionalization!$G$6:$R$305,ROW($A263)-5,FALSE),IFERROR(INDEX(L$269:L$305,MATCH($F263,$B$269:$B$305,0))/VLOOKUP($F263,$B$269:$BB$305,MATCH(LEFT(TRIM(L$6),FIND("~",SUBSTITUTE(L$6,"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263))*HLOOKUP(LEFT(TRIM(L$6),FIND("~",SUBSTITUTE(L$6," ","~",LEN(TRIM(L$6))-LEN(SUBSTITUTE(TRIM(L$6)," ",""))))-1)&amp;" Total",$B$6:$BB$305,ROW($A263)-5,FALSE))</f>
        <v>0</v>
      </c>
      <c r="M263" s="143">
        <f ca="1">IF(M$5&lt;&gt;"",HLOOKUP(M$5,Functionalization!$G$6:$R$305,ROW($A263)-5,FALSE),IFERROR(INDEX(M$269:M$305,MATCH($F263,$B$269:$B$305,0))/VLOOKUP($F263,$B$269:$BB$305,MATCH(LEFT(TRIM(M$6),FIND("~",SUBSTITUTE(M$6,"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263))*HLOOKUP(LEFT(TRIM(M$6),FIND("~",SUBSTITUTE(M$6," ","~",LEN(TRIM(M$6))-LEN(SUBSTITUTE(TRIM(M$6)," ",""))))-1)&amp;" Total",$B$6:$BB$305,ROW($A263)-5,FALSE))</f>
        <v>0</v>
      </c>
      <c r="N263" s="143">
        <f ca="1">IF(N$5&lt;&gt;"",HLOOKUP(N$5,Functionalization!$G$6:$R$305,ROW($A263)-5,FALSE),IFERROR(INDEX(N$269:N$305,MATCH($F263,$B$269:$B$305,0))/VLOOKUP($F263,$B$269:$BB$305,MATCH(LEFT(TRIM(N$6),FIND("~",SUBSTITUTE(N$6,"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263))*HLOOKUP(LEFT(TRIM(N$6),FIND("~",SUBSTITUTE(N$6," ","~",LEN(TRIM(N$6))-LEN(SUBSTITUTE(TRIM(N$6)," ",""))))-1)&amp;" Total",$B$6:$BB$305,ROW($A263)-5,FALSE))</f>
        <v>0</v>
      </c>
      <c r="O263" s="143">
        <f ca="1">IF(O$5&lt;&gt;"",HLOOKUP(O$5,Functionalization!$G$6:$R$305,ROW($A263)-5,FALSE),IFERROR(INDEX(O$269:O$305,MATCH($F263,$B$269:$B$305,0))/VLOOKUP($F263,$B$269:$BB$305,MATCH(LEFT(TRIM(O$6),FIND("~",SUBSTITUTE(O$6,"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263))*HLOOKUP(LEFT(TRIM(O$6),FIND("~",SUBSTITUTE(O$6," ","~",LEN(TRIM(O$6))-LEN(SUBSTITUTE(TRIM(O$6)," ",""))))-1)&amp;" Total",$B$6:$BB$305,ROW($A263)-5,FALSE))</f>
        <v>204645.3009225378</v>
      </c>
      <c r="P263" s="143">
        <f ca="1">IF(P$5&lt;&gt;"",HLOOKUP(P$5,Functionalization!$G$6:$R$305,ROW($A263)-5,FALSE),IFERROR(INDEX(P$269:P$305,MATCH($F263,$B$269:$B$305,0))/VLOOKUP($F263,$B$269:$BB$305,MATCH(LEFT(TRIM(P$6),FIND("~",SUBSTITUTE(P$6,"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263))*HLOOKUP(LEFT(TRIM(P$6),FIND("~",SUBSTITUTE(P$6," ","~",LEN(TRIM(P$6))-LEN(SUBSTITUTE(TRIM(P$6)," ",""))))-1)&amp;" Total",$B$6:$BB$305,ROW($A263)-5,FALSE))</f>
        <v>0</v>
      </c>
      <c r="Q263" s="143">
        <f ca="1">IF(Q$5&lt;&gt;"",HLOOKUP(Q$5,Functionalization!$G$6:$R$305,ROW($A263)-5,FALSE),IFERROR(INDEX(Q$269:Q$305,MATCH($F263,$B$269:$B$305,0))/VLOOKUP($F263,$B$269:$BB$305,MATCH(LEFT(TRIM(Q$6),FIND("~",SUBSTITUTE(Q$6,"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263))*HLOOKUP(LEFT(TRIM(Q$6),FIND("~",SUBSTITUTE(Q$6," ","~",LEN(TRIM(Q$6))-LEN(SUBSTITUTE(TRIM(Q$6)," ",""))))-1)&amp;" Total",$B$6:$BB$305,ROW($A263)-5,FALSE))</f>
        <v>0</v>
      </c>
      <c r="R263" s="143">
        <f ca="1">IF(R$5&lt;&gt;"",HLOOKUP(R$5,Functionalization!$G$6:$R$305,ROW($A263)-5,FALSE),IFERROR(INDEX(R$269:R$305,MATCH($F263,$B$269:$B$305,0))/VLOOKUP($F263,$B$269:$BB$305,MATCH(LEFT(TRIM(R$6),FIND("~",SUBSTITUTE(R$6,"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263))*HLOOKUP(LEFT(TRIM(R$6),FIND("~",SUBSTITUTE(R$6," ","~",LEN(TRIM(R$6))-LEN(SUBSTITUTE(TRIM(R$6)," ",""))))-1)&amp;" Total",$B$6:$BB$305,ROW($A263)-5,FALSE))</f>
        <v>204645.3009225378</v>
      </c>
      <c r="S263" s="143">
        <f ca="1">IF(S$5&lt;&gt;"",HLOOKUP(S$5,Functionalization!$G$6:$R$305,ROW($A263)-5,FALSE),IFERROR(INDEX(S$269:S$305,MATCH($F263,$B$269:$B$305,0))/VLOOKUP($F263,$B$269:$BB$305,MATCH(LEFT(TRIM(S$6),FIND("~",SUBSTITUTE(S$6,"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263))*HLOOKUP(LEFT(TRIM(S$6),FIND("~",SUBSTITUTE(S$6," ","~",LEN(TRIM(S$6))-LEN(SUBSTITUTE(TRIM(S$6)," ",""))))-1)&amp;" Total",$B$6:$BB$305,ROW($A263)-5,FALSE))</f>
        <v>0</v>
      </c>
      <c r="T263" s="143">
        <f ca="1">IF(T$5&lt;&gt;"",HLOOKUP(T$5,Functionalization!$G$6:$R$305,ROW($A263)-5,FALSE),IFERROR(INDEX(T$269:T$305,MATCH($F263,$B$269:$B$305,0))/VLOOKUP($F263,$B$269:$BB$305,MATCH(LEFT(TRIM(T$6),FIND("~",SUBSTITUTE(T$6,"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263))*HLOOKUP(LEFT(TRIM(T$6),FIND("~",SUBSTITUTE(T$6," ","~",LEN(TRIM(T$6))-LEN(SUBSTITUTE(TRIM(T$6)," ",""))))-1)&amp;" Total",$B$6:$BB$305,ROW($A263)-5,FALSE))</f>
        <v>0</v>
      </c>
      <c r="U263" s="143">
        <f ca="1">IF(U$5&lt;&gt;"",HLOOKUP(U$5,Functionalization!$G$6:$R$305,ROW($A263)-5,FALSE),IFERROR(INDEX(U$269:U$305,MATCH($F263,$B$269:$B$305,0))/VLOOKUP($F263,$B$269:$BB$305,MATCH(LEFT(TRIM(U$6),FIND("~",SUBSTITUTE(U$6,"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263))*HLOOKUP(LEFT(TRIM(U$6),FIND("~",SUBSTITUTE(U$6," ","~",LEN(TRIM(U$6))-LEN(SUBSTITUTE(TRIM(U$6)," ",""))))-1)&amp;" Total",$B$6:$BB$305,ROW($A263)-5,FALSE))</f>
        <v>0</v>
      </c>
      <c r="V263" s="143">
        <f ca="1">IF(V$5&lt;&gt;"",HLOOKUP(V$5,Functionalization!$G$6:$R$305,ROW($A263)-5,FALSE),IFERROR(INDEX(V$269:V$305,MATCH($F263,$B$269:$B$305,0))/VLOOKUP($F263,$B$269:$BB$305,MATCH(LEFT(TRIM(V$6),FIND("~",SUBSTITUTE(V$6,"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263))*HLOOKUP(LEFT(TRIM(V$6),FIND("~",SUBSTITUTE(V$6," ","~",LEN(TRIM(V$6))-LEN(SUBSTITUTE(TRIM(V$6)," ",""))))-1)&amp;" Total",$B$6:$BB$305,ROW($A263)-5,FALSE))</f>
        <v>0</v>
      </c>
      <c r="W263" s="143">
        <f ca="1">IF(W$5&lt;&gt;"",HLOOKUP(W$5,Functionalization!$G$6:$R$305,ROW($A263)-5,FALSE),IFERROR(INDEX(W$269:W$305,MATCH($F263,$B$269:$B$305,0))/VLOOKUP($F263,$B$269:$BB$305,MATCH(LEFT(TRIM(W$6),FIND("~",SUBSTITUTE(W$6,"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263))*HLOOKUP(LEFT(TRIM(W$6),FIND("~",SUBSTITUTE(W$6," ","~",LEN(TRIM(W$6))-LEN(SUBSTITUTE(TRIM(W$6)," ",""))))-1)&amp;" Total",$B$6:$BB$305,ROW($A263)-5,FALSE))</f>
        <v>0</v>
      </c>
      <c r="X263" s="143">
        <f ca="1">IF(X$5&lt;&gt;"",HLOOKUP(X$5,Functionalization!$G$6:$R$305,ROW($A263)-5,FALSE),IFERROR(INDEX(X$269:X$305,MATCH($F263,$B$269:$B$305,0))/VLOOKUP($F263,$B$269:$BB$305,MATCH(LEFT(TRIM(X$6),FIND("~",SUBSTITUTE(X$6,"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263))*HLOOKUP(LEFT(TRIM(X$6),FIND("~",SUBSTITUTE(X$6," ","~",LEN(TRIM(X$6))-LEN(SUBSTITUTE(TRIM(X$6)," ",""))))-1)&amp;" Total",$B$6:$BB$305,ROW($A263)-5,FALSE))</f>
        <v>0</v>
      </c>
      <c r="Y263" s="143">
        <f ca="1">IF(Y$5&lt;&gt;"",HLOOKUP(Y$5,Functionalization!$G$6:$R$305,ROW($A263)-5,FALSE),IFERROR(INDEX(Y$269:Y$305,MATCH($F263,$B$269:$B$305,0))/VLOOKUP($F263,$B$269:$BB$305,MATCH(LEFT(TRIM(Y$6),FIND("~",SUBSTITUTE(Y$6,"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263))*HLOOKUP(LEFT(TRIM(Y$6),FIND("~",SUBSTITUTE(Y$6," ","~",LEN(TRIM(Y$6))-LEN(SUBSTITUTE(TRIM(Y$6)," ",""))))-1)&amp;" Total",$B$6:$BB$305,ROW($A263)-5,FALSE))</f>
        <v>0</v>
      </c>
      <c r="Z263" s="143">
        <f ca="1">IF(Z$5&lt;&gt;"",HLOOKUP(Z$5,Functionalization!$G$6:$R$305,ROW($A263)-5,FALSE),IFERROR(INDEX(Z$269:Z$305,MATCH($F263,$B$269:$B$305,0))/VLOOKUP($F263,$B$269:$BB$305,MATCH(LEFT(TRIM(Z$6),FIND("~",SUBSTITUTE(Z$6,"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263))*HLOOKUP(LEFT(TRIM(Z$6),FIND("~",SUBSTITUTE(Z$6," ","~",LEN(TRIM(Z$6))-LEN(SUBSTITUTE(TRIM(Z$6)," ",""))))-1)&amp;" Total",$B$6:$BB$305,ROW($A263)-5,FALSE))</f>
        <v>0</v>
      </c>
      <c r="AA263" s="143">
        <f ca="1">IF(AA$5&lt;&gt;"",HLOOKUP(AA$5,Functionalization!$G$6:$R$305,ROW($A263)-5,FALSE),IFERROR(INDEX(AA$269:AA$305,MATCH($F263,$B$269:$B$305,0))/VLOOKUP($F263,$B$269:$BB$305,MATCH(LEFT(TRIM(AA$6),FIND("~",SUBSTITUTE(AA$6,"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263))*HLOOKUP(LEFT(TRIM(AA$6),FIND("~",SUBSTITUTE(AA$6," ","~",LEN(TRIM(AA$6))-LEN(SUBSTITUTE(TRIM(AA$6)," ",""))))-1)&amp;" Total",$B$6:$BB$305,ROW($A263)-5,FALSE))</f>
        <v>0</v>
      </c>
      <c r="AB263" s="143">
        <f ca="1">IF(AB$5&lt;&gt;"",HLOOKUP(AB$5,Functionalization!$G$6:$R$305,ROW($A263)-5,FALSE),IFERROR(INDEX(AB$269:AB$305,MATCH($F263,$B$269:$B$305,0))/VLOOKUP($F263,$B$269:$BB$305,MATCH(LEFT(TRIM(AB$6),FIND("~",SUBSTITUTE(AB$6,"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263))*HLOOKUP(LEFT(TRIM(AB$6),FIND("~",SUBSTITUTE(AB$6," ","~",LEN(TRIM(AB$6))-LEN(SUBSTITUTE(TRIM(AB$6)," ",""))))-1)&amp;" Total",$B$6:$BB$305,ROW($A263)-5,FALSE))</f>
        <v>0</v>
      </c>
      <c r="AC263" s="143">
        <f ca="1">IF(AC$5&lt;&gt;"",HLOOKUP(AC$5,Functionalization!$G$6:$R$305,ROW($A263)-5,FALSE),IFERROR(INDEX(AC$269:AC$305,MATCH($F263,$B$269:$B$305,0))/VLOOKUP($F263,$B$269:$BB$305,MATCH(LEFT(TRIM(AC$6),FIND("~",SUBSTITUTE(AC$6,"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263))*HLOOKUP(LEFT(TRIM(AC$6),FIND("~",SUBSTITUTE(AC$6," ","~",LEN(TRIM(AC$6))-LEN(SUBSTITUTE(TRIM(AC$6)," ",""))))-1)&amp;" Total",$B$6:$BB$305,ROW($A263)-5,FALSE))</f>
        <v>0</v>
      </c>
      <c r="AD263" s="143">
        <f ca="1">IF(AD$5&lt;&gt;"",HLOOKUP(AD$5,Functionalization!$G$6:$R$305,ROW($A263)-5,FALSE),IFERROR(INDEX(AD$269:AD$305,MATCH($F263,$B$269:$B$305,0))/VLOOKUP($F263,$B$269:$BB$305,MATCH(LEFT(TRIM(AD$6),FIND("~",SUBSTITUTE(AD$6,"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263))*HLOOKUP(LEFT(TRIM(AD$6),FIND("~",SUBSTITUTE(AD$6," ","~",LEN(TRIM(AD$6))-LEN(SUBSTITUTE(TRIM(AD$6)," ",""))))-1)&amp;" Total",$B$6:$BB$305,ROW($A263)-5,FALSE))</f>
        <v>0</v>
      </c>
      <c r="AE263" s="143">
        <f ca="1">IF(AE$5&lt;&gt;"",HLOOKUP(AE$5,Functionalization!$G$6:$R$305,ROW($A263)-5,FALSE),IFERROR(INDEX(AE$269:AE$305,MATCH($F263,$B$269:$B$305,0))/VLOOKUP($F263,$B$269:$BB$305,MATCH(LEFT(TRIM(AE$6),FIND("~",SUBSTITUTE(AE$6,"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263))*HLOOKUP(LEFT(TRIM(AE$6),FIND("~",SUBSTITUTE(AE$6," ","~",LEN(TRIM(AE$6))-LEN(SUBSTITUTE(TRIM(AE$6)," ",""))))-1)&amp;" Total",$B$6:$BB$305,ROW($A263)-5,FALSE))</f>
        <v>0</v>
      </c>
      <c r="AF263" s="143">
        <f ca="1">IF(AF$5&lt;&gt;"",HLOOKUP(AF$5,Functionalization!$G$6:$R$305,ROW($A263)-5,FALSE),IFERROR(INDEX(AF$269:AF$305,MATCH($F263,$B$269:$B$305,0))/VLOOKUP($F263,$B$269:$BB$305,MATCH(LEFT(TRIM(AF$6),FIND("~",SUBSTITUTE(AF$6,"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263))*HLOOKUP(LEFT(TRIM(AF$6),FIND("~",SUBSTITUTE(AF$6," ","~",LEN(TRIM(AF$6))-LEN(SUBSTITUTE(TRIM(AF$6)," ",""))))-1)&amp;" Total",$B$6:$BB$305,ROW($A263)-5,FALSE))</f>
        <v>0</v>
      </c>
      <c r="AG263" s="143">
        <f ca="1">IF(AG$5&lt;&gt;"",HLOOKUP(AG$5,Functionalization!$G$6:$R$305,ROW($A263)-5,FALSE),IFERROR(INDEX(AG$269:AG$305,MATCH($F263,$B$269:$B$305,0))/VLOOKUP($F263,$B$269:$BB$305,MATCH(LEFT(TRIM(AG$6),FIND("~",SUBSTITUTE(AG$6,"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263))*HLOOKUP(LEFT(TRIM(AG$6),FIND("~",SUBSTITUTE(AG$6," ","~",LEN(TRIM(AG$6))-LEN(SUBSTITUTE(TRIM(AG$6)," ",""))))-1)&amp;" Total",$B$6:$BB$305,ROW($A263)-5,FALSE))</f>
        <v>0</v>
      </c>
      <c r="AH263" s="143">
        <f ca="1">IF(AH$5&lt;&gt;"",HLOOKUP(AH$5,Functionalization!$G$6:$R$305,ROW($A263)-5,FALSE),IFERROR(INDEX(AH$269:AH$305,MATCH($F263,$B$269:$B$305,0))/VLOOKUP($F263,$B$269:$BB$305,MATCH(LEFT(TRIM(AH$6),FIND("~",SUBSTITUTE(AH$6,"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263))*HLOOKUP(LEFT(TRIM(AH$6),FIND("~",SUBSTITUTE(AH$6," ","~",LEN(TRIM(AH$6))-LEN(SUBSTITUTE(TRIM(AH$6)," ",""))))-1)&amp;" Total",$B$6:$BB$305,ROW($A263)-5,FALSE))</f>
        <v>0</v>
      </c>
      <c r="AI263" s="143">
        <f ca="1">IF(AI$5&lt;&gt;"",HLOOKUP(AI$5,Functionalization!$G$6:$R$305,ROW($A263)-5,FALSE),IFERROR(INDEX(AI$269:AI$305,MATCH($F263,$B$269:$B$305,0))/VLOOKUP($F263,$B$269:$BB$305,MATCH(LEFT(TRIM(AI$6),FIND("~",SUBSTITUTE(AI$6,"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263))*HLOOKUP(LEFT(TRIM(AI$6),FIND("~",SUBSTITUTE(AI$6," ","~",LEN(TRIM(AI$6))-LEN(SUBSTITUTE(TRIM(AI$6)," ",""))))-1)&amp;" Total",$B$6:$BB$305,ROW($A263)-5,FALSE))</f>
        <v>0</v>
      </c>
      <c r="AJ263" s="143">
        <f ca="1">IF(AJ$5&lt;&gt;"",HLOOKUP(AJ$5,Functionalization!$G$6:$R$305,ROW($A263)-5,FALSE),IFERROR(INDEX(AJ$269:AJ$305,MATCH($F263,$B$269:$B$305,0))/VLOOKUP($F263,$B$269:$BB$305,MATCH(LEFT(TRIM(AJ$6),FIND("~",SUBSTITUTE(AJ$6,"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263))*HLOOKUP(LEFT(TRIM(AJ$6),FIND("~",SUBSTITUTE(AJ$6," ","~",LEN(TRIM(AJ$6))-LEN(SUBSTITUTE(TRIM(AJ$6)," ",""))))-1)&amp;" Total",$B$6:$BB$305,ROW($A263)-5,FALSE))</f>
        <v>0</v>
      </c>
      <c r="AK263" s="143">
        <f ca="1">IF(AK$5&lt;&gt;"",HLOOKUP(AK$5,Functionalization!$G$6:$R$305,ROW($A263)-5,FALSE),IFERROR(INDEX(AK$269:AK$305,MATCH($F263,$B$269:$B$305,0))/VLOOKUP($F263,$B$269:$BB$305,MATCH(LEFT(TRIM(AK$6),FIND("~",SUBSTITUTE(AK$6,"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263))*HLOOKUP(LEFT(TRIM(AK$6),FIND("~",SUBSTITUTE(AK$6," ","~",LEN(TRIM(AK$6))-LEN(SUBSTITUTE(TRIM(AK$6)," ",""))))-1)&amp;" Total",$B$6:$BB$305,ROW($A263)-5,FALSE))</f>
        <v>0</v>
      </c>
      <c r="AL263" s="143">
        <f ca="1">IF(AL$5&lt;&gt;"",HLOOKUP(AL$5,Functionalization!$G$6:$R$305,ROW($A263)-5,FALSE),IFERROR(INDEX(AL$269:AL$305,MATCH($F263,$B$269:$B$305,0))/VLOOKUP($F263,$B$269:$BB$305,MATCH(LEFT(TRIM(AL$6),FIND("~",SUBSTITUTE(AL$6,"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263))*HLOOKUP(LEFT(TRIM(AL$6),FIND("~",SUBSTITUTE(AL$6," ","~",LEN(TRIM(AL$6))-LEN(SUBSTITUTE(TRIM(AL$6)," ",""))))-1)&amp;" Total",$B$6:$BB$305,ROW($A263)-5,FALSE))</f>
        <v>0</v>
      </c>
      <c r="AM263" s="143">
        <f ca="1">IF(AM$5&lt;&gt;"",HLOOKUP(AM$5,Functionalization!$G$6:$R$305,ROW($A263)-5,FALSE),IFERROR(INDEX(AM$269:AM$305,MATCH($F263,$B$269:$B$305,0))/VLOOKUP($F263,$B$269:$BB$305,MATCH(LEFT(TRIM(AM$6),FIND("~",SUBSTITUTE(AM$6,"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263))*HLOOKUP(LEFT(TRIM(AM$6),FIND("~",SUBSTITUTE(AM$6," ","~",LEN(TRIM(AM$6))-LEN(SUBSTITUTE(TRIM(AM$6)," ",""))))-1)&amp;" Total",$B$6:$BB$305,ROW($A263)-5,FALSE))</f>
        <v>0</v>
      </c>
      <c r="AN263" s="143">
        <f ca="1">IF(AN$5&lt;&gt;"",HLOOKUP(AN$5,Functionalization!$G$6:$R$305,ROW($A263)-5,FALSE),IFERROR(INDEX(AN$269:AN$305,MATCH($F263,$B$269:$B$305,0))/VLOOKUP($F263,$B$269:$BB$305,MATCH(LEFT(TRIM(AN$6),FIND("~",SUBSTITUTE(AN$6,"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263))*HLOOKUP(LEFT(TRIM(AN$6),FIND("~",SUBSTITUTE(AN$6," ","~",LEN(TRIM(AN$6))-LEN(SUBSTITUTE(TRIM(AN$6)," ",""))))-1)&amp;" Total",$B$6:$BB$305,ROW($A263)-5,FALSE))</f>
        <v>0</v>
      </c>
      <c r="AO263" s="143">
        <f ca="1">IF(AO$5&lt;&gt;"",HLOOKUP(AO$5,Functionalization!$G$6:$R$305,ROW($A263)-5,FALSE),IFERROR(INDEX(AO$269:AO$305,MATCH($F263,$B$269:$B$305,0))/VLOOKUP($F263,$B$269:$BB$305,MATCH(LEFT(TRIM(AO$6),FIND("~",SUBSTITUTE(AO$6,"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263))*HLOOKUP(LEFT(TRIM(AO$6),FIND("~",SUBSTITUTE(AO$6," ","~",LEN(TRIM(AO$6))-LEN(SUBSTITUTE(TRIM(AO$6)," ",""))))-1)&amp;" Total",$B$6:$BB$305,ROW($A263)-5,FALSE))</f>
        <v>0</v>
      </c>
      <c r="AP263" s="143">
        <f ca="1">IF(AP$5&lt;&gt;"",HLOOKUP(AP$5,Functionalization!$G$6:$R$305,ROW($A263)-5,FALSE),IFERROR(INDEX(AP$269:AP$305,MATCH($F263,$B$269:$B$305,0))/VLOOKUP($F263,$B$269:$BB$305,MATCH(LEFT(TRIM(AP$6),FIND("~",SUBSTITUTE(AP$6,"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263))*HLOOKUP(LEFT(TRIM(AP$6),FIND("~",SUBSTITUTE(AP$6," ","~",LEN(TRIM(AP$6))-LEN(SUBSTITUTE(TRIM(AP$6)," ",""))))-1)&amp;" Total",$B$6:$BB$305,ROW($A263)-5,FALSE))</f>
        <v>0</v>
      </c>
      <c r="AQ263" s="143">
        <f ca="1">IF(AQ$5&lt;&gt;"",HLOOKUP(AQ$5,Functionalization!$G$6:$R$305,ROW($A263)-5,FALSE),IFERROR(INDEX(AQ$269:AQ$305,MATCH($F263,$B$269:$B$305,0))/VLOOKUP($F263,$B$269:$BB$305,MATCH(LEFT(TRIM(AQ$6),FIND("~",SUBSTITUTE(AQ$6,"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263))*HLOOKUP(LEFT(TRIM(AQ$6),FIND("~",SUBSTITUTE(AQ$6," ","~",LEN(TRIM(AQ$6))-LEN(SUBSTITUTE(TRIM(AQ$6)," ",""))))-1)&amp;" Total",$B$6:$BB$305,ROW($A263)-5,FALSE))</f>
        <v>0</v>
      </c>
      <c r="AR263" s="143">
        <f ca="1">IF(AR$5&lt;&gt;"",HLOOKUP(AR$5,Functionalization!$G$6:$R$305,ROW($A263)-5,FALSE),IFERROR(INDEX(AR$269:AR$305,MATCH($F263,$B$269:$B$305,0))/VLOOKUP($F263,$B$269:$BB$305,MATCH(LEFT(TRIM(AR$6),FIND("~",SUBSTITUTE(AR$6,"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263))*HLOOKUP(LEFT(TRIM(AR$6),FIND("~",SUBSTITUTE(AR$6," ","~",LEN(TRIM(AR$6))-LEN(SUBSTITUTE(TRIM(AR$6)," ",""))))-1)&amp;" Total",$B$6:$BB$305,ROW($A263)-5,FALSE))</f>
        <v>0</v>
      </c>
      <c r="AS263" s="143">
        <f ca="1">IF(AS$5&lt;&gt;"",HLOOKUP(AS$5,Functionalization!$G$6:$R$305,ROW($A263)-5,FALSE),IFERROR(INDEX(AS$269:AS$305,MATCH($F263,$B$269:$B$305,0))/VLOOKUP($F263,$B$269:$BB$305,MATCH(LEFT(TRIM(AS$6),FIND("~",SUBSTITUTE(AS$6,"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263))*HLOOKUP(LEFT(TRIM(AS$6),FIND("~",SUBSTITUTE(AS$6," ","~",LEN(TRIM(AS$6))-LEN(SUBSTITUTE(TRIM(AS$6)," ",""))))-1)&amp;" Total",$B$6:$BB$305,ROW($A263)-5,FALSE))</f>
        <v>0</v>
      </c>
      <c r="AT263" s="143">
        <f ca="1">IF(AT$5&lt;&gt;"",HLOOKUP(AT$5,Functionalization!$G$6:$R$305,ROW($A263)-5,FALSE),IFERROR(INDEX(AT$269:AT$305,MATCH($F263,$B$269:$B$305,0))/VLOOKUP($F263,$B$269:$BB$305,MATCH(LEFT(TRIM(AT$6),FIND("~",SUBSTITUTE(AT$6,"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263))*HLOOKUP(LEFT(TRIM(AT$6),FIND("~",SUBSTITUTE(AT$6," ","~",LEN(TRIM(AT$6))-LEN(SUBSTITUTE(TRIM(AT$6)," ",""))))-1)&amp;" Total",$B$6:$BB$305,ROW($A263)-5,FALSE))</f>
        <v>0</v>
      </c>
      <c r="AU263" s="143">
        <f ca="1">IF(AU$5&lt;&gt;"",HLOOKUP(AU$5,Functionalization!$G$6:$R$305,ROW($A263)-5,FALSE),IFERROR(INDEX(AU$269:AU$305,MATCH($F263,$B$269:$B$305,0))/VLOOKUP($F263,$B$269:$BB$305,MATCH(LEFT(TRIM(AU$6),FIND("~",SUBSTITUTE(AU$6,"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263))*HLOOKUP(LEFT(TRIM(AU$6),FIND("~",SUBSTITUTE(AU$6," ","~",LEN(TRIM(AU$6))-LEN(SUBSTITUTE(TRIM(AU$6)," ",""))))-1)&amp;" Total",$B$6:$BB$305,ROW($A263)-5,FALSE))</f>
        <v>0</v>
      </c>
      <c r="AV263" s="143">
        <f ca="1">IF(AV$5&lt;&gt;"",HLOOKUP(AV$5,Functionalization!$G$6:$R$305,ROW($A263)-5,FALSE),IFERROR(INDEX(AV$269:AV$305,MATCH($F263,$B$269:$B$305,0))/VLOOKUP($F263,$B$269:$BB$305,MATCH(LEFT(TRIM(AV$6),FIND("~",SUBSTITUTE(AV$6,"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263))*HLOOKUP(LEFT(TRIM(AV$6),FIND("~",SUBSTITUTE(AV$6," ","~",LEN(TRIM(AV$6))-LEN(SUBSTITUTE(TRIM(AV$6)," ",""))))-1)&amp;" Total",$B$6:$BB$305,ROW($A263)-5,FALSE))</f>
        <v>0</v>
      </c>
      <c r="AW263" s="143">
        <f ca="1">IF(AW$5&lt;&gt;"",HLOOKUP(AW$5,Functionalization!$G$6:$R$305,ROW($A263)-5,FALSE),IFERROR(INDEX(AW$269:AW$305,MATCH($F263,$B$269:$B$305,0))/VLOOKUP($F263,$B$269:$BB$305,MATCH(LEFT(TRIM(AW$6),FIND("~",SUBSTITUTE(AW$6,"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263))*HLOOKUP(LEFT(TRIM(AW$6),FIND("~",SUBSTITUTE(AW$6," ","~",LEN(TRIM(AW$6))-LEN(SUBSTITUTE(TRIM(AW$6)," ",""))))-1)&amp;" Total",$B$6:$BB$305,ROW($A263)-5,FALSE))</f>
        <v>0</v>
      </c>
      <c r="AX263" s="143">
        <f ca="1">IF(AX$5&lt;&gt;"",HLOOKUP(AX$5,Functionalization!$G$6:$R$305,ROW($A263)-5,FALSE),IFERROR(INDEX(AX$269:AX$305,MATCH($F263,$B$269:$B$305,0))/VLOOKUP($F263,$B$269:$BB$305,MATCH(LEFT(TRIM(AX$6),FIND("~",SUBSTITUTE(AX$6,"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263))*HLOOKUP(LEFT(TRIM(AX$6),FIND("~",SUBSTITUTE(AX$6," ","~",LEN(TRIM(AX$6))-LEN(SUBSTITUTE(TRIM(AX$6)," ",""))))-1)&amp;" Total",$B$6:$BB$305,ROW($A263)-5,FALSE))</f>
        <v>0</v>
      </c>
      <c r="AY263" s="143">
        <f ca="1">IF(AY$5&lt;&gt;"",HLOOKUP(AY$5,Functionalization!$G$6:$R$305,ROW($A263)-5,FALSE),IFERROR(INDEX(AY$269:AY$305,MATCH($F263,$B$269:$B$305,0))/VLOOKUP($F263,$B$269:$BB$305,MATCH(LEFT(TRIM(AY$6),FIND("~",SUBSTITUTE(AY$6,"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263))*HLOOKUP(LEFT(TRIM(AY$6),FIND("~",SUBSTITUTE(AY$6," ","~",LEN(TRIM(AY$6))-LEN(SUBSTITUTE(TRIM(AY$6)," ",""))))-1)&amp;" Total",$B$6:$BB$305,ROW($A263)-5,FALSE))</f>
        <v>0</v>
      </c>
      <c r="AZ263" s="143">
        <f ca="1">IF(AZ$5&lt;&gt;"",HLOOKUP(AZ$5,Functionalization!$G$6:$R$305,ROW($A263)-5,FALSE),IFERROR(INDEX(AZ$269:AZ$305,MATCH($F263,$B$269:$B$305,0))/VLOOKUP($F263,$B$269:$BB$305,MATCH(LEFT(TRIM(AZ$6),FIND("~",SUBSTITUTE(AZ$6,"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263))*HLOOKUP(LEFT(TRIM(AZ$6),FIND("~",SUBSTITUTE(AZ$6," ","~",LEN(TRIM(AZ$6))-LEN(SUBSTITUTE(TRIM(AZ$6)," ",""))))-1)&amp;" Total",$B$6:$BB$305,ROW($A263)-5,FALSE))</f>
        <v>0</v>
      </c>
      <c r="BA263" s="143">
        <f ca="1">IF(BA$5&lt;&gt;"",HLOOKUP(BA$5,Functionalization!$G$6:$R$305,ROW($A263)-5,FALSE),IFERROR(INDEX(BA$269:BA$305,MATCH($F263,$B$269:$B$305,0))/VLOOKUP($F263,$B$269:$BB$305,MATCH(LEFT(TRIM(BA$6),FIND("~",SUBSTITUTE(BA$6,"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263))*HLOOKUP(LEFT(TRIM(BA$6),FIND("~",SUBSTITUTE(BA$6," ","~",LEN(TRIM(BA$6))-LEN(SUBSTITUTE(TRIM(BA$6)," ",""))))-1)&amp;" Total",$B$6:$BB$305,ROW($A263)-5,FALSE))</f>
        <v>0</v>
      </c>
      <c r="BB263" s="143">
        <f ca="1">IF(BB$5&lt;&gt;"",HLOOKUP(BB$5,Functionalization!$G$6:$R$305,ROW($A263)-5,FALSE),IFERROR(INDEX(BB$269:BB$305,MATCH($F263,$B$269:$B$305,0))/VLOOKUP($F263,$B$269:$BB$305,MATCH(LEFT(TRIM(BB$6),FIND("~",SUBSTITUTE(BB$6,"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263))*HLOOKUP(LEFT(TRIM(BB$6),FIND("~",SUBSTITUTE(BB$6," ","~",LEN(TRIM(BB$6))-LEN(SUBSTITUTE(TRIM(BB$6)," ",""))))-1)&amp;" Total",$B$6:$BB$305,ROW($A263)-5,FALSE))</f>
        <v>0</v>
      </c>
      <c r="BD263" s="79">
        <f ca="1">IFERROR(IF(SUMIF($G$6:$BB$6,BD$6&amp;" Total",$G263:$BB263)-(SUMIF($G$6:$BB$6,BD$6&amp;" "&amp;'Input-Func_Class'!$D$22,$G263:$BB263)+IFERROR(SUMIF($G$6:$BB$6,BD$6&amp;" "&amp;'Input-Func_Class'!$E$22,$G263:$BB263),SUMIF($G$6:$BB$6,BD$6&amp;" "&amp;'Input-Func_Class'!$B$24,$G263:$BB263))+SUMIF($G$6:$BB$6,BD$6&amp;" "&amp;'Input-Func_Class'!$F$22,$G263:$BB263))&lt;Check_Limit,0,1),1)</f>
        <v>0</v>
      </c>
      <c r="BE263" s="79">
        <f ca="1">IFERROR(IF(SUMIF($G$6:$BB$6,BE$6&amp;" Total",$G263:$BB263)-(SUMIF($G$6:$BB$6,BE$6&amp;" "&amp;'Input-Func_Class'!$D$22,$G263:$BB263)+IFERROR(SUMIF($G$6:$BB$6,BE$6&amp;" "&amp;'Input-Func_Class'!$E$22,$G263:$BB263),SUMIF($G$6:$BB$6,BE$6&amp;" "&amp;'Input-Func_Class'!$B$24,$G263:$BB263))+SUMIF($G$6:$BB$6,BE$6&amp;" "&amp;'Input-Func_Class'!$F$22,$G263:$BB263))&lt;Check_Limit,0,1),1)</f>
        <v>0</v>
      </c>
      <c r="BF263" s="79">
        <f ca="1">IFERROR(IF(SUMIF($G$6:$BB$6,BF$6&amp;" Total",$G263:$BB263)-(SUMIF($G$6:$BB$6,BF$6&amp;" "&amp;'Input-Func_Class'!$D$22,$G263:$BB263)+IFERROR(SUMIF($G$6:$BB$6,BF$6&amp;" "&amp;'Input-Func_Class'!$E$22,$G263:$BB263),SUMIF($G$6:$BB$6,BF$6&amp;" "&amp;'Input-Func_Class'!$B$24,$G263:$BB263))+SUMIF($G$6:$BB$6,BF$6&amp;" "&amp;'Input-Func_Class'!$F$22,$G263:$BB263))&lt;Check_Limit,0,1),1)</f>
        <v>0</v>
      </c>
      <c r="BG263" s="79">
        <f ca="1">IFERROR(IF(SUMIF($G$6:$BB$6,BG$6&amp;" Total",$G263:$BB263)-(SUMIF($G$6:$BB$6,BG$6&amp;" "&amp;'Input-Func_Class'!$D$22,$G263:$BB263)+IFERROR(SUMIF($G$6:$BB$6,BG$6&amp;" "&amp;'Input-Func_Class'!$E$22,$G263:$BB263),SUMIF($G$6:$BB$6,BG$6&amp;" "&amp;'Input-Func_Class'!$B$24,$G263:$BB263))+SUMIF($G$6:$BB$6,BG$6&amp;" "&amp;'Input-Func_Class'!$F$22,$G263:$BB263))&lt;Check_Limit,0,1),1)</f>
        <v>0</v>
      </c>
      <c r="BH263" s="79">
        <f ca="1">IFERROR(IF(SUMIF($G$6:$BB$6,BH$6&amp;" Total",$G263:$BB263)-(SUMIF($G$6:$BB$6,BH$6&amp;" "&amp;'Input-Func_Class'!$D$22,$G263:$BB263)+IFERROR(SUMIF($G$6:$BB$6,BH$6&amp;" "&amp;'Input-Func_Class'!$E$22,$G263:$BB263),SUMIF($G$6:$BB$6,BH$6&amp;" "&amp;'Input-Func_Class'!$B$24,$G263:$BB263))+SUMIF($G$6:$BB$6,BH$6&amp;" "&amp;'Input-Func_Class'!$F$22,$G263:$BB263))&lt;Check_Limit,0,1),1)</f>
        <v>0</v>
      </c>
      <c r="BI263" s="79">
        <f ca="1">IFERROR(IF(SUMIF($G$6:$BB$6,BI$6&amp;" Total",$G263:$BB263)-(SUMIF($G$6:$BB$6,BI$6&amp;" "&amp;'Input-Func_Class'!$D$22,$G263:$BB263)+IFERROR(SUMIF($G$6:$BB$6,BI$6&amp;" "&amp;'Input-Func_Class'!$E$22,$G263:$BB263),SUMIF($G$6:$BB$6,BI$6&amp;" "&amp;'Input-Func_Class'!$B$24,$G263:$BB263))+SUMIF($G$6:$BB$6,BI$6&amp;" "&amp;'Input-Func_Class'!$F$22,$G263:$BB263))&lt;Check_Limit,0,1),1)</f>
        <v>0</v>
      </c>
      <c r="BJ263" s="79">
        <f ca="1">IFERROR(IF(SUMIF($G$6:$BB$6,BJ$6&amp;" Total",$G263:$BB263)-(SUMIF($G$6:$BB$6,BJ$6&amp;" "&amp;'Input-Func_Class'!$D$22,$G263:$BB263)+IFERROR(SUMIF($G$6:$BB$6,BJ$6&amp;" "&amp;'Input-Func_Class'!$E$22,$G263:$BB263),SUMIF($G$6:$BB$6,BJ$6&amp;" "&amp;'Input-Func_Class'!$B$24,$G263:$BB263))+SUMIF($G$6:$BB$6,BJ$6&amp;" "&amp;'Input-Func_Class'!$F$22,$G263:$BB263))&lt;Check_Limit,0,1),1)</f>
        <v>0</v>
      </c>
      <c r="BK263" s="79">
        <f ca="1">IFERROR(IF(SUMIF($G$6:$BB$6,BK$6&amp;" Total",$G263:$BB263)-(SUMIF($G$6:$BB$6,BK$6&amp;" "&amp;'Input-Func_Class'!$D$22,$G263:$BB263)+IFERROR(SUMIF($G$6:$BB$6,BK$6&amp;" "&amp;'Input-Func_Class'!$E$22,$G263:$BB263),SUMIF($G$6:$BB$6,BK$6&amp;" "&amp;'Input-Func_Class'!$B$24,$G263:$BB263))+SUMIF($G$6:$BB$6,BK$6&amp;" "&amp;'Input-Func_Class'!$F$22,$G263:$BB263))&lt;Check_Limit,0,1),1)</f>
        <v>0</v>
      </c>
      <c r="BL263" s="79">
        <f ca="1">IFERROR(IF(SUMIF($G$6:$BB$6,BL$6&amp;" Total",$G263:$BB263)-(SUMIF($G$6:$BB$6,BL$6&amp;" "&amp;'Input-Func_Class'!$D$22,$G263:$BB263)+IFERROR(SUMIF($G$6:$BB$6,BL$6&amp;" "&amp;'Input-Func_Class'!$E$22,$G263:$BB263),SUMIF($G$6:$BB$6,BL$6&amp;" "&amp;'Input-Func_Class'!$B$24,$G263:$BB263))+SUMIF($G$6:$BB$6,BL$6&amp;" "&amp;'Input-Func_Class'!$F$22,$G263:$BB263))&lt;Check_Limit,0,1),1)</f>
        <v>0</v>
      </c>
      <c r="BM263" s="79">
        <f ca="1">IFERROR(IF(SUMIF($G$6:$BB$6,BM$6&amp;" Total",$G263:$BB263)-(SUMIF($G$6:$BB$6,BM$6&amp;" "&amp;'Input-Func_Class'!$D$22,$G263:$BB263)+IFERROR(SUMIF($G$6:$BB$6,BM$6&amp;" "&amp;'Input-Func_Class'!$E$22,$G263:$BB263),SUMIF($G$6:$BB$6,BM$6&amp;" "&amp;'Input-Func_Class'!$B$24,$G263:$BB263))+SUMIF($G$6:$BB$6,BM$6&amp;" "&amp;'Input-Func_Class'!$F$22,$G263:$BB263))&lt;Check_Limit,0,1),1)</f>
        <v>0</v>
      </c>
      <c r="BN263" s="79">
        <f ca="1">IFERROR(IF(SUMIF($G$6:$BB$6,BN$6&amp;" Total",$G263:$BB263)-(SUMIF($G$6:$BB$6,BN$6&amp;" "&amp;'Input-Func_Class'!$D$22,$G263:$BB263)+IFERROR(SUMIF($G$6:$BB$6,BN$6&amp;" "&amp;'Input-Func_Class'!$E$22,$G263:$BB263),SUMIF($G$6:$BB$6,BN$6&amp;" "&amp;'Input-Func_Class'!$B$24,$G263:$BB263))+SUMIF($G$6:$BB$6,BN$6&amp;" "&amp;'Input-Func_Class'!$F$22,$G263:$BB263))&lt;Check_Limit,0,1),1)</f>
        <v>0</v>
      </c>
      <c r="BO263" s="79">
        <f ca="1">IFERROR(IF(SUMIF($G$6:$BB$6,BO$6&amp;" Total",$G263:$BB263)-(SUMIF($G$6:$BB$6,BO$6&amp;" "&amp;'Input-Func_Class'!$D$22,$G263:$BB263)+IFERROR(SUMIF($G$6:$BB$6,BO$6&amp;" "&amp;'Input-Func_Class'!$E$22,$G263:$BB263),SUMIF($G$6:$BB$6,BO$6&amp;" "&amp;'Input-Func_Class'!$B$24,$G263:$BB263))+SUMIF($G$6:$BB$6,BO$6&amp;" "&amp;'Input-Func_Class'!$F$22,$G263:$BB263))&lt;Check_Limit,0,1),1)</f>
        <v>0</v>
      </c>
    </row>
    <row r="264" spans="1:67">
      <c r="A264" s="113">
        <f>IF(ISBLANK('Input-Accounts'!A264),"",'Input-Accounts'!A264)</f>
        <v>226</v>
      </c>
      <c r="B264" s="133" t="str">
        <f>IF(ISBLANK('Input-Accounts'!B264),"",'Input-Accounts'!B264)</f>
        <v>Revenue Taxes</v>
      </c>
      <c r="C264" s="113">
        <f>IF(ISBLANK('Input-Accounts'!C264),"",'Input-Accounts'!C264)</f>
        <v>408.5</v>
      </c>
      <c r="D264" s="143">
        <f>Functionalization!$D264</f>
        <v>1295089.0420000001</v>
      </c>
      <c r="E264" s="143">
        <f t="shared" ca="1" si="57"/>
        <v>0</v>
      </c>
      <c r="F264" s="89" t="str">
        <f>IF($D264=0,"-",IF('Input-Accounts'!$E264&lt;&gt;0,'Input-Accounts'!$E264,'Input-Accounts'!$G264))</f>
        <v>INT_REV_REQ_b/f gross up</v>
      </c>
      <c r="G264" s="143">
        <f ca="1">IF(G$5&lt;&gt;"",HLOOKUP(G$5,Functionalization!$G$6:$R$305,ROW($A264)-5,FALSE),IFERROR(INDEX(G$269:G$305,MATCH($F264,$B$269:$B$305,0))/VLOOKUP($F264,$B$269:$BB$305,MATCH(LEFT(TRIM(G$6),FIND("~",SUBSTITUTE(G$6,"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264))*HLOOKUP(LEFT(TRIM(G$6),FIND("~",SUBSTITUTE(G$6," ","~",LEN(TRIM(G$6))-LEN(SUBSTITUTE(TRIM(G$6)," ",""))))-1)&amp;" Total",$B$6:$BB$305,ROW($A264)-5,FALSE))</f>
        <v>8981.7517224656549</v>
      </c>
      <c r="H264" s="143">
        <f ca="1">IF(H$5&lt;&gt;"",HLOOKUP(H$5,Functionalization!$G$6:$R$305,ROW($A264)-5,FALSE),IFERROR(INDEX(H$269:H$305,MATCH($F264,$B$269:$B$305,0))/VLOOKUP($F264,$B$269:$BB$305,MATCH(LEFT(TRIM(H$6),FIND("~",SUBSTITUTE(H$6,"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264))*HLOOKUP(LEFT(TRIM(H$6),FIND("~",SUBSTITUTE(H$6," ","~",LEN(TRIM(H$6))-LEN(SUBSTITUTE(TRIM(H$6)," ",""))))-1)&amp;" Total",$B$6:$BB$305,ROW($A264)-5,FALSE))</f>
        <v>3095.9495226444515</v>
      </c>
      <c r="I264" s="143">
        <f ca="1">IF(I$5&lt;&gt;"",HLOOKUP(I$5,Functionalization!$G$6:$R$305,ROW($A264)-5,FALSE),IFERROR(INDEX(I$269:I$305,MATCH($F264,$B$269:$B$305,0))/VLOOKUP($F264,$B$269:$BB$305,MATCH(LEFT(TRIM(I$6),FIND("~",SUBSTITUTE(I$6,"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264))*HLOOKUP(LEFT(TRIM(I$6),FIND("~",SUBSTITUTE(I$6," ","~",LEN(TRIM(I$6))-LEN(SUBSTITUTE(TRIM(I$6)," ",""))))-1)&amp;" Total",$B$6:$BB$305,ROW($A264)-5,FALSE))</f>
        <v>5885.8021998212043</v>
      </c>
      <c r="J264" s="143">
        <f ca="1">IF(J$5&lt;&gt;"",HLOOKUP(J$5,Functionalization!$G$6:$R$305,ROW($A264)-5,FALSE),IFERROR(INDEX(J$269:J$305,MATCH($F264,$B$269:$B$305,0))/VLOOKUP($F264,$B$269:$BB$305,MATCH(LEFT(TRIM(J$6),FIND("~",SUBSTITUTE(J$6,"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264))*HLOOKUP(LEFT(TRIM(J$6),FIND("~",SUBSTITUTE(J$6," ","~",LEN(TRIM(J$6))-LEN(SUBSTITUTE(TRIM(J$6)," ",""))))-1)&amp;" Total",$B$6:$BB$305,ROW($A264)-5,FALSE))</f>
        <v>0</v>
      </c>
      <c r="K264" s="143">
        <f ca="1">IF(K$5&lt;&gt;"",HLOOKUP(K$5,Functionalization!$G$6:$R$305,ROW($A264)-5,FALSE),IFERROR(INDEX(K$269:K$305,MATCH($F264,$B$269:$B$305,0))/VLOOKUP($F264,$B$269:$BB$305,MATCH(LEFT(TRIM(K$6),FIND("~",SUBSTITUTE(K$6,"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264))*HLOOKUP(LEFT(TRIM(K$6),FIND("~",SUBSTITUTE(K$6," ","~",LEN(TRIM(K$6))-LEN(SUBSTITUTE(TRIM(K$6)," ",""))))-1)&amp;" Total",$B$6:$BB$305,ROW($A264)-5,FALSE))</f>
        <v>9296.6776355300644</v>
      </c>
      <c r="L264" s="143">
        <f ca="1">IF(L$5&lt;&gt;"",HLOOKUP(L$5,Functionalization!$G$6:$R$305,ROW($A264)-5,FALSE),IFERROR(INDEX(L$269:L$305,MATCH($F264,$B$269:$B$305,0))/VLOOKUP($F264,$B$269:$BB$305,MATCH(LEFT(TRIM(L$6),FIND("~",SUBSTITUTE(L$6,"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264))*HLOOKUP(LEFT(TRIM(L$6),FIND("~",SUBSTITUTE(L$6," ","~",LEN(TRIM(L$6))-LEN(SUBSTITUTE(TRIM(L$6)," ",""))))-1)&amp;" Total",$B$6:$BB$305,ROW($A264)-5,FALSE))</f>
        <v>8041.9834642270107</v>
      </c>
      <c r="M264" s="143">
        <f ca="1">IF(M$5&lt;&gt;"",HLOOKUP(M$5,Functionalization!$G$6:$R$305,ROW($A264)-5,FALSE),IFERROR(INDEX(M$269:M$305,MATCH($F264,$B$269:$B$305,0))/VLOOKUP($F264,$B$269:$BB$305,MATCH(LEFT(TRIM(M$6),FIND("~",SUBSTITUTE(M$6,"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264))*HLOOKUP(LEFT(TRIM(M$6),FIND("~",SUBSTITUTE(M$6," ","~",LEN(TRIM(M$6))-LEN(SUBSTITUTE(TRIM(M$6)," ",""))))-1)&amp;" Total",$B$6:$BB$305,ROW($A264)-5,FALSE))</f>
        <v>1254.6941713030562</v>
      </c>
      <c r="N264" s="143">
        <f ca="1">IF(N$5&lt;&gt;"",HLOOKUP(N$5,Functionalization!$G$6:$R$305,ROW($A264)-5,FALSE),IFERROR(INDEX(N$269:N$305,MATCH($F264,$B$269:$B$305,0))/VLOOKUP($F264,$B$269:$BB$305,MATCH(LEFT(TRIM(N$6),FIND("~",SUBSTITUTE(N$6,"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264))*HLOOKUP(LEFT(TRIM(N$6),FIND("~",SUBSTITUTE(N$6," ","~",LEN(TRIM(N$6))-LEN(SUBSTITUTE(TRIM(N$6)," ",""))))-1)&amp;" Total",$B$6:$BB$305,ROW($A264)-5,FALSE))</f>
        <v>0</v>
      </c>
      <c r="O264" s="143">
        <f ca="1">IF(O$5&lt;&gt;"",HLOOKUP(O$5,Functionalization!$G$6:$R$305,ROW($A264)-5,FALSE),IFERROR(INDEX(O$269:O$305,MATCH($F264,$B$269:$B$305,0))/VLOOKUP($F264,$B$269:$BB$305,MATCH(LEFT(TRIM(O$6),FIND("~",SUBSTITUTE(O$6,"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264))*HLOOKUP(LEFT(TRIM(O$6),FIND("~",SUBSTITUTE(O$6," ","~",LEN(TRIM(O$6))-LEN(SUBSTITUTE(TRIM(O$6)," ",""))))-1)&amp;" Total",$B$6:$BB$305,ROW($A264)-5,FALSE))</f>
        <v>1276810.6126420039</v>
      </c>
      <c r="P264" s="143">
        <f ca="1">IF(P$5&lt;&gt;"",HLOOKUP(P$5,Functionalization!$G$6:$R$305,ROW($A264)-5,FALSE),IFERROR(INDEX(P$269:P$305,MATCH($F264,$B$269:$B$305,0))/VLOOKUP($F264,$B$269:$BB$305,MATCH(LEFT(TRIM(P$6),FIND("~",SUBSTITUTE(P$6,"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264))*HLOOKUP(LEFT(TRIM(P$6),FIND("~",SUBSTITUTE(P$6," ","~",LEN(TRIM(P$6))-LEN(SUBSTITUTE(TRIM(P$6)," ",""))))-1)&amp;" Total",$B$6:$BB$305,ROW($A264)-5,FALSE))</f>
        <v>749624.946115172</v>
      </c>
      <c r="Q264" s="143">
        <f ca="1">IF(Q$5&lt;&gt;"",HLOOKUP(Q$5,Functionalization!$G$6:$R$305,ROW($A264)-5,FALSE),IFERROR(INDEX(Q$269:Q$305,MATCH($F264,$B$269:$B$305,0))/VLOOKUP($F264,$B$269:$BB$305,MATCH(LEFT(TRIM(Q$6),FIND("~",SUBSTITUTE(Q$6,"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264))*HLOOKUP(LEFT(TRIM(Q$6),FIND("~",SUBSTITUTE(Q$6," ","~",LEN(TRIM(Q$6))-LEN(SUBSTITUTE(TRIM(Q$6)," ",""))))-1)&amp;" Total",$B$6:$BB$305,ROW($A264)-5,FALSE))</f>
        <v>5905.1636913965895</v>
      </c>
      <c r="R264" s="143">
        <f ca="1">IF(R$5&lt;&gt;"",HLOOKUP(R$5,Functionalization!$G$6:$R$305,ROW($A264)-5,FALSE),IFERROR(INDEX(R$269:R$305,MATCH($F264,$B$269:$B$305,0))/VLOOKUP($F264,$B$269:$BB$305,MATCH(LEFT(TRIM(R$6),FIND("~",SUBSTITUTE(R$6,"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264))*HLOOKUP(LEFT(TRIM(R$6),FIND("~",SUBSTITUTE(R$6," ","~",LEN(TRIM(R$6))-LEN(SUBSTITUTE(TRIM(R$6)," ",""))))-1)&amp;" Total",$B$6:$BB$305,ROW($A264)-5,FALSE))</f>
        <v>521280.50283543544</v>
      </c>
      <c r="S264" s="143">
        <f ca="1">IF(S$5&lt;&gt;"",HLOOKUP(S$5,Functionalization!$G$6:$R$305,ROW($A264)-5,FALSE),IFERROR(INDEX(S$269:S$305,MATCH($F264,$B$269:$B$305,0))/VLOOKUP($F264,$B$269:$BB$305,MATCH(LEFT(TRIM(S$6),FIND("~",SUBSTITUTE(S$6,"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264))*HLOOKUP(LEFT(TRIM(S$6),FIND("~",SUBSTITUTE(S$6," ","~",LEN(TRIM(S$6))-LEN(SUBSTITUTE(TRIM(S$6)," ",""))))-1)&amp;" Total",$B$6:$BB$305,ROW($A264)-5,FALSE))</f>
        <v>0</v>
      </c>
      <c r="T264" s="143">
        <f ca="1">IF(T$5&lt;&gt;"",HLOOKUP(T$5,Functionalization!$G$6:$R$305,ROW($A264)-5,FALSE),IFERROR(INDEX(T$269:T$305,MATCH($F264,$B$269:$B$305,0))/VLOOKUP($F264,$B$269:$BB$305,MATCH(LEFT(TRIM(T$6),FIND("~",SUBSTITUTE(T$6,"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264))*HLOOKUP(LEFT(TRIM(T$6),FIND("~",SUBSTITUTE(T$6," ","~",LEN(TRIM(T$6))-LEN(SUBSTITUTE(TRIM(T$6)," ",""))))-1)&amp;" Total",$B$6:$BB$305,ROW($A264)-5,FALSE))</f>
        <v>0</v>
      </c>
      <c r="U264" s="143">
        <f ca="1">IF(U$5&lt;&gt;"",HLOOKUP(U$5,Functionalization!$G$6:$R$305,ROW($A264)-5,FALSE),IFERROR(INDEX(U$269:U$305,MATCH($F264,$B$269:$B$305,0))/VLOOKUP($F264,$B$269:$BB$305,MATCH(LEFT(TRIM(U$6),FIND("~",SUBSTITUTE(U$6,"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264))*HLOOKUP(LEFT(TRIM(U$6),FIND("~",SUBSTITUTE(U$6," ","~",LEN(TRIM(U$6))-LEN(SUBSTITUTE(TRIM(U$6)," ",""))))-1)&amp;" Total",$B$6:$BB$305,ROW($A264)-5,FALSE))</f>
        <v>0</v>
      </c>
      <c r="V264" s="143">
        <f ca="1">IF(V$5&lt;&gt;"",HLOOKUP(V$5,Functionalization!$G$6:$R$305,ROW($A264)-5,FALSE),IFERROR(INDEX(V$269:V$305,MATCH($F264,$B$269:$B$305,0))/VLOOKUP($F264,$B$269:$BB$305,MATCH(LEFT(TRIM(V$6),FIND("~",SUBSTITUTE(V$6,"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264))*HLOOKUP(LEFT(TRIM(V$6),FIND("~",SUBSTITUTE(V$6," ","~",LEN(TRIM(V$6))-LEN(SUBSTITUTE(TRIM(V$6)," ",""))))-1)&amp;" Total",$B$6:$BB$305,ROW($A264)-5,FALSE))</f>
        <v>0</v>
      </c>
      <c r="W264" s="143">
        <f ca="1">IF(W$5&lt;&gt;"",HLOOKUP(W$5,Functionalization!$G$6:$R$305,ROW($A264)-5,FALSE),IFERROR(INDEX(W$269:W$305,MATCH($F264,$B$269:$B$305,0))/VLOOKUP($F264,$B$269:$BB$305,MATCH(LEFT(TRIM(W$6),FIND("~",SUBSTITUTE(W$6,"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264))*HLOOKUP(LEFT(TRIM(W$6),FIND("~",SUBSTITUTE(W$6," ","~",LEN(TRIM(W$6))-LEN(SUBSTITUTE(TRIM(W$6)," ",""))))-1)&amp;" Total",$B$6:$BB$305,ROW($A264)-5,FALSE))</f>
        <v>0</v>
      </c>
      <c r="X264" s="143">
        <f ca="1">IF(X$5&lt;&gt;"",HLOOKUP(X$5,Functionalization!$G$6:$R$305,ROW($A264)-5,FALSE),IFERROR(INDEX(X$269:X$305,MATCH($F264,$B$269:$B$305,0))/VLOOKUP($F264,$B$269:$BB$305,MATCH(LEFT(TRIM(X$6),FIND("~",SUBSTITUTE(X$6,"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264))*HLOOKUP(LEFT(TRIM(X$6),FIND("~",SUBSTITUTE(X$6," ","~",LEN(TRIM(X$6))-LEN(SUBSTITUTE(TRIM(X$6)," ",""))))-1)&amp;" Total",$B$6:$BB$305,ROW($A264)-5,FALSE))</f>
        <v>0</v>
      </c>
      <c r="Y264" s="143">
        <f ca="1">IF(Y$5&lt;&gt;"",HLOOKUP(Y$5,Functionalization!$G$6:$R$305,ROW($A264)-5,FALSE),IFERROR(INDEX(Y$269:Y$305,MATCH($F264,$B$269:$B$305,0))/VLOOKUP($F264,$B$269:$BB$305,MATCH(LEFT(TRIM(Y$6),FIND("~",SUBSTITUTE(Y$6,"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264))*HLOOKUP(LEFT(TRIM(Y$6),FIND("~",SUBSTITUTE(Y$6," ","~",LEN(TRIM(Y$6))-LEN(SUBSTITUTE(TRIM(Y$6)," ",""))))-1)&amp;" Total",$B$6:$BB$305,ROW($A264)-5,FALSE))</f>
        <v>0</v>
      </c>
      <c r="Z264" s="143">
        <f ca="1">IF(Z$5&lt;&gt;"",HLOOKUP(Z$5,Functionalization!$G$6:$R$305,ROW($A264)-5,FALSE),IFERROR(INDEX(Z$269:Z$305,MATCH($F264,$B$269:$B$305,0))/VLOOKUP($F264,$B$269:$BB$305,MATCH(LEFT(TRIM(Z$6),FIND("~",SUBSTITUTE(Z$6,"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264))*HLOOKUP(LEFT(TRIM(Z$6),FIND("~",SUBSTITUTE(Z$6," ","~",LEN(TRIM(Z$6))-LEN(SUBSTITUTE(TRIM(Z$6)," ",""))))-1)&amp;" Total",$B$6:$BB$305,ROW($A264)-5,FALSE))</f>
        <v>0</v>
      </c>
      <c r="AA264" s="143">
        <f ca="1">IF(AA$5&lt;&gt;"",HLOOKUP(AA$5,Functionalization!$G$6:$R$305,ROW($A264)-5,FALSE),IFERROR(INDEX(AA$269:AA$305,MATCH($F264,$B$269:$B$305,0))/VLOOKUP($F264,$B$269:$BB$305,MATCH(LEFT(TRIM(AA$6),FIND("~",SUBSTITUTE(AA$6,"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264))*HLOOKUP(LEFT(TRIM(AA$6),FIND("~",SUBSTITUTE(AA$6," ","~",LEN(TRIM(AA$6))-LEN(SUBSTITUTE(TRIM(AA$6)," ",""))))-1)&amp;" Total",$B$6:$BB$305,ROW($A264)-5,FALSE))</f>
        <v>0</v>
      </c>
      <c r="AB264" s="143">
        <f ca="1">IF(AB$5&lt;&gt;"",HLOOKUP(AB$5,Functionalization!$G$6:$R$305,ROW($A264)-5,FALSE),IFERROR(INDEX(AB$269:AB$305,MATCH($F264,$B$269:$B$305,0))/VLOOKUP($F264,$B$269:$BB$305,MATCH(LEFT(TRIM(AB$6),FIND("~",SUBSTITUTE(AB$6,"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264))*HLOOKUP(LEFT(TRIM(AB$6),FIND("~",SUBSTITUTE(AB$6," ","~",LEN(TRIM(AB$6))-LEN(SUBSTITUTE(TRIM(AB$6)," ",""))))-1)&amp;" Total",$B$6:$BB$305,ROW($A264)-5,FALSE))</f>
        <v>0</v>
      </c>
      <c r="AC264" s="143">
        <f ca="1">IF(AC$5&lt;&gt;"",HLOOKUP(AC$5,Functionalization!$G$6:$R$305,ROW($A264)-5,FALSE),IFERROR(INDEX(AC$269:AC$305,MATCH($F264,$B$269:$B$305,0))/VLOOKUP($F264,$B$269:$BB$305,MATCH(LEFT(TRIM(AC$6),FIND("~",SUBSTITUTE(AC$6,"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264))*HLOOKUP(LEFT(TRIM(AC$6),FIND("~",SUBSTITUTE(AC$6," ","~",LEN(TRIM(AC$6))-LEN(SUBSTITUTE(TRIM(AC$6)," ",""))))-1)&amp;" Total",$B$6:$BB$305,ROW($A264)-5,FALSE))</f>
        <v>0</v>
      </c>
      <c r="AD264" s="143">
        <f ca="1">IF(AD$5&lt;&gt;"",HLOOKUP(AD$5,Functionalization!$G$6:$R$305,ROW($A264)-5,FALSE),IFERROR(INDEX(AD$269:AD$305,MATCH($F264,$B$269:$B$305,0))/VLOOKUP($F264,$B$269:$BB$305,MATCH(LEFT(TRIM(AD$6),FIND("~",SUBSTITUTE(AD$6,"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264))*HLOOKUP(LEFT(TRIM(AD$6),FIND("~",SUBSTITUTE(AD$6," ","~",LEN(TRIM(AD$6))-LEN(SUBSTITUTE(TRIM(AD$6)," ",""))))-1)&amp;" Total",$B$6:$BB$305,ROW($A264)-5,FALSE))</f>
        <v>0</v>
      </c>
      <c r="AE264" s="143">
        <f ca="1">IF(AE$5&lt;&gt;"",HLOOKUP(AE$5,Functionalization!$G$6:$R$305,ROW($A264)-5,FALSE),IFERROR(INDEX(AE$269:AE$305,MATCH($F264,$B$269:$B$305,0))/VLOOKUP($F264,$B$269:$BB$305,MATCH(LEFT(TRIM(AE$6),FIND("~",SUBSTITUTE(AE$6,"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264))*HLOOKUP(LEFT(TRIM(AE$6),FIND("~",SUBSTITUTE(AE$6," ","~",LEN(TRIM(AE$6))-LEN(SUBSTITUTE(TRIM(AE$6)," ",""))))-1)&amp;" Total",$B$6:$BB$305,ROW($A264)-5,FALSE))</f>
        <v>0</v>
      </c>
      <c r="AF264" s="143">
        <f ca="1">IF(AF$5&lt;&gt;"",HLOOKUP(AF$5,Functionalization!$G$6:$R$305,ROW($A264)-5,FALSE),IFERROR(INDEX(AF$269:AF$305,MATCH($F264,$B$269:$B$305,0))/VLOOKUP($F264,$B$269:$BB$305,MATCH(LEFT(TRIM(AF$6),FIND("~",SUBSTITUTE(AF$6,"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264))*HLOOKUP(LEFT(TRIM(AF$6),FIND("~",SUBSTITUTE(AF$6," ","~",LEN(TRIM(AF$6))-LEN(SUBSTITUTE(TRIM(AF$6)," ",""))))-1)&amp;" Total",$B$6:$BB$305,ROW($A264)-5,FALSE))</f>
        <v>0</v>
      </c>
      <c r="AG264" s="143">
        <f ca="1">IF(AG$5&lt;&gt;"",HLOOKUP(AG$5,Functionalization!$G$6:$R$305,ROW($A264)-5,FALSE),IFERROR(INDEX(AG$269:AG$305,MATCH($F264,$B$269:$B$305,0))/VLOOKUP($F264,$B$269:$BB$305,MATCH(LEFT(TRIM(AG$6),FIND("~",SUBSTITUTE(AG$6,"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264))*HLOOKUP(LEFT(TRIM(AG$6),FIND("~",SUBSTITUTE(AG$6," ","~",LEN(TRIM(AG$6))-LEN(SUBSTITUTE(TRIM(AG$6)," ",""))))-1)&amp;" Total",$B$6:$BB$305,ROW($A264)-5,FALSE))</f>
        <v>0</v>
      </c>
      <c r="AH264" s="143">
        <f ca="1">IF(AH$5&lt;&gt;"",HLOOKUP(AH$5,Functionalization!$G$6:$R$305,ROW($A264)-5,FALSE),IFERROR(INDEX(AH$269:AH$305,MATCH($F264,$B$269:$B$305,0))/VLOOKUP($F264,$B$269:$BB$305,MATCH(LEFT(TRIM(AH$6),FIND("~",SUBSTITUTE(AH$6,"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264))*HLOOKUP(LEFT(TRIM(AH$6),FIND("~",SUBSTITUTE(AH$6," ","~",LEN(TRIM(AH$6))-LEN(SUBSTITUTE(TRIM(AH$6)," ",""))))-1)&amp;" Total",$B$6:$BB$305,ROW($A264)-5,FALSE))</f>
        <v>0</v>
      </c>
      <c r="AI264" s="143">
        <f ca="1">IF(AI$5&lt;&gt;"",HLOOKUP(AI$5,Functionalization!$G$6:$R$305,ROW($A264)-5,FALSE),IFERROR(INDEX(AI$269:AI$305,MATCH($F264,$B$269:$B$305,0))/VLOOKUP($F264,$B$269:$BB$305,MATCH(LEFT(TRIM(AI$6),FIND("~",SUBSTITUTE(AI$6,"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264))*HLOOKUP(LEFT(TRIM(AI$6),FIND("~",SUBSTITUTE(AI$6," ","~",LEN(TRIM(AI$6))-LEN(SUBSTITUTE(TRIM(AI$6)," ",""))))-1)&amp;" Total",$B$6:$BB$305,ROW($A264)-5,FALSE))</f>
        <v>0</v>
      </c>
      <c r="AJ264" s="143">
        <f ca="1">IF(AJ$5&lt;&gt;"",HLOOKUP(AJ$5,Functionalization!$G$6:$R$305,ROW($A264)-5,FALSE),IFERROR(INDEX(AJ$269:AJ$305,MATCH($F264,$B$269:$B$305,0))/VLOOKUP($F264,$B$269:$BB$305,MATCH(LEFT(TRIM(AJ$6),FIND("~",SUBSTITUTE(AJ$6,"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264))*HLOOKUP(LEFT(TRIM(AJ$6),FIND("~",SUBSTITUTE(AJ$6," ","~",LEN(TRIM(AJ$6))-LEN(SUBSTITUTE(TRIM(AJ$6)," ",""))))-1)&amp;" Total",$B$6:$BB$305,ROW($A264)-5,FALSE))</f>
        <v>0</v>
      </c>
      <c r="AK264" s="143">
        <f ca="1">IF(AK$5&lt;&gt;"",HLOOKUP(AK$5,Functionalization!$G$6:$R$305,ROW($A264)-5,FALSE),IFERROR(INDEX(AK$269:AK$305,MATCH($F264,$B$269:$B$305,0))/VLOOKUP($F264,$B$269:$BB$305,MATCH(LEFT(TRIM(AK$6),FIND("~",SUBSTITUTE(AK$6,"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264))*HLOOKUP(LEFT(TRIM(AK$6),FIND("~",SUBSTITUTE(AK$6," ","~",LEN(TRIM(AK$6))-LEN(SUBSTITUTE(TRIM(AK$6)," ",""))))-1)&amp;" Total",$B$6:$BB$305,ROW($A264)-5,FALSE))</f>
        <v>0</v>
      </c>
      <c r="AL264" s="143">
        <f ca="1">IF(AL$5&lt;&gt;"",HLOOKUP(AL$5,Functionalization!$G$6:$R$305,ROW($A264)-5,FALSE),IFERROR(INDEX(AL$269:AL$305,MATCH($F264,$B$269:$B$305,0))/VLOOKUP($F264,$B$269:$BB$305,MATCH(LEFT(TRIM(AL$6),FIND("~",SUBSTITUTE(AL$6,"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264))*HLOOKUP(LEFT(TRIM(AL$6),FIND("~",SUBSTITUTE(AL$6," ","~",LEN(TRIM(AL$6))-LEN(SUBSTITUTE(TRIM(AL$6)," ",""))))-1)&amp;" Total",$B$6:$BB$305,ROW($A264)-5,FALSE))</f>
        <v>0</v>
      </c>
      <c r="AM264" s="143">
        <f ca="1">IF(AM$5&lt;&gt;"",HLOOKUP(AM$5,Functionalization!$G$6:$R$305,ROW($A264)-5,FALSE),IFERROR(INDEX(AM$269:AM$305,MATCH($F264,$B$269:$B$305,0))/VLOOKUP($F264,$B$269:$BB$305,MATCH(LEFT(TRIM(AM$6),FIND("~",SUBSTITUTE(AM$6,"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264))*HLOOKUP(LEFT(TRIM(AM$6),FIND("~",SUBSTITUTE(AM$6," ","~",LEN(TRIM(AM$6))-LEN(SUBSTITUTE(TRIM(AM$6)," ",""))))-1)&amp;" Total",$B$6:$BB$305,ROW($A264)-5,FALSE))</f>
        <v>0</v>
      </c>
      <c r="AN264" s="143">
        <f ca="1">IF(AN$5&lt;&gt;"",HLOOKUP(AN$5,Functionalization!$G$6:$R$305,ROW($A264)-5,FALSE),IFERROR(INDEX(AN$269:AN$305,MATCH($F264,$B$269:$B$305,0))/VLOOKUP($F264,$B$269:$BB$305,MATCH(LEFT(TRIM(AN$6),FIND("~",SUBSTITUTE(AN$6,"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264))*HLOOKUP(LEFT(TRIM(AN$6),FIND("~",SUBSTITUTE(AN$6," ","~",LEN(TRIM(AN$6))-LEN(SUBSTITUTE(TRIM(AN$6)," ",""))))-1)&amp;" Total",$B$6:$BB$305,ROW($A264)-5,FALSE))</f>
        <v>0</v>
      </c>
      <c r="AO264" s="143">
        <f ca="1">IF(AO$5&lt;&gt;"",HLOOKUP(AO$5,Functionalization!$G$6:$R$305,ROW($A264)-5,FALSE),IFERROR(INDEX(AO$269:AO$305,MATCH($F264,$B$269:$B$305,0))/VLOOKUP($F264,$B$269:$BB$305,MATCH(LEFT(TRIM(AO$6),FIND("~",SUBSTITUTE(AO$6,"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264))*HLOOKUP(LEFT(TRIM(AO$6),FIND("~",SUBSTITUTE(AO$6," ","~",LEN(TRIM(AO$6))-LEN(SUBSTITUTE(TRIM(AO$6)," ",""))))-1)&amp;" Total",$B$6:$BB$305,ROW($A264)-5,FALSE))</f>
        <v>0</v>
      </c>
      <c r="AP264" s="143">
        <f ca="1">IF(AP$5&lt;&gt;"",HLOOKUP(AP$5,Functionalization!$G$6:$R$305,ROW($A264)-5,FALSE),IFERROR(INDEX(AP$269:AP$305,MATCH($F264,$B$269:$B$305,0))/VLOOKUP($F264,$B$269:$BB$305,MATCH(LEFT(TRIM(AP$6),FIND("~",SUBSTITUTE(AP$6,"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264))*HLOOKUP(LEFT(TRIM(AP$6),FIND("~",SUBSTITUTE(AP$6," ","~",LEN(TRIM(AP$6))-LEN(SUBSTITUTE(TRIM(AP$6)," ",""))))-1)&amp;" Total",$B$6:$BB$305,ROW($A264)-5,FALSE))</f>
        <v>0</v>
      </c>
      <c r="AQ264" s="143">
        <f ca="1">IF(AQ$5&lt;&gt;"",HLOOKUP(AQ$5,Functionalization!$G$6:$R$305,ROW($A264)-5,FALSE),IFERROR(INDEX(AQ$269:AQ$305,MATCH($F264,$B$269:$B$305,0))/VLOOKUP($F264,$B$269:$BB$305,MATCH(LEFT(TRIM(AQ$6),FIND("~",SUBSTITUTE(AQ$6,"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264))*HLOOKUP(LEFT(TRIM(AQ$6),FIND("~",SUBSTITUTE(AQ$6," ","~",LEN(TRIM(AQ$6))-LEN(SUBSTITUTE(TRIM(AQ$6)," ",""))))-1)&amp;" Total",$B$6:$BB$305,ROW($A264)-5,FALSE))</f>
        <v>0</v>
      </c>
      <c r="AR264" s="143">
        <f ca="1">IF(AR$5&lt;&gt;"",HLOOKUP(AR$5,Functionalization!$G$6:$R$305,ROW($A264)-5,FALSE),IFERROR(INDEX(AR$269:AR$305,MATCH($F264,$B$269:$B$305,0))/VLOOKUP($F264,$B$269:$BB$305,MATCH(LEFT(TRIM(AR$6),FIND("~",SUBSTITUTE(AR$6,"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264))*HLOOKUP(LEFT(TRIM(AR$6),FIND("~",SUBSTITUTE(AR$6," ","~",LEN(TRIM(AR$6))-LEN(SUBSTITUTE(TRIM(AR$6)," ",""))))-1)&amp;" Total",$B$6:$BB$305,ROW($A264)-5,FALSE))</f>
        <v>0</v>
      </c>
      <c r="AS264" s="143">
        <f ca="1">IF(AS$5&lt;&gt;"",HLOOKUP(AS$5,Functionalization!$G$6:$R$305,ROW($A264)-5,FALSE),IFERROR(INDEX(AS$269:AS$305,MATCH($F264,$B$269:$B$305,0))/VLOOKUP($F264,$B$269:$BB$305,MATCH(LEFT(TRIM(AS$6),FIND("~",SUBSTITUTE(AS$6,"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264))*HLOOKUP(LEFT(TRIM(AS$6),FIND("~",SUBSTITUTE(AS$6," ","~",LEN(TRIM(AS$6))-LEN(SUBSTITUTE(TRIM(AS$6)," ",""))))-1)&amp;" Total",$B$6:$BB$305,ROW($A264)-5,FALSE))</f>
        <v>0</v>
      </c>
      <c r="AT264" s="143">
        <f ca="1">IF(AT$5&lt;&gt;"",HLOOKUP(AT$5,Functionalization!$G$6:$R$305,ROW($A264)-5,FALSE),IFERROR(INDEX(AT$269:AT$305,MATCH($F264,$B$269:$B$305,0))/VLOOKUP($F264,$B$269:$BB$305,MATCH(LEFT(TRIM(AT$6),FIND("~",SUBSTITUTE(AT$6,"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264))*HLOOKUP(LEFT(TRIM(AT$6),FIND("~",SUBSTITUTE(AT$6," ","~",LEN(TRIM(AT$6))-LEN(SUBSTITUTE(TRIM(AT$6)," ",""))))-1)&amp;" Total",$B$6:$BB$305,ROW($A264)-5,FALSE))</f>
        <v>0</v>
      </c>
      <c r="AU264" s="143">
        <f ca="1">IF(AU$5&lt;&gt;"",HLOOKUP(AU$5,Functionalization!$G$6:$R$305,ROW($A264)-5,FALSE),IFERROR(INDEX(AU$269:AU$305,MATCH($F264,$B$269:$B$305,0))/VLOOKUP($F264,$B$269:$BB$305,MATCH(LEFT(TRIM(AU$6),FIND("~",SUBSTITUTE(AU$6,"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264))*HLOOKUP(LEFT(TRIM(AU$6),FIND("~",SUBSTITUTE(AU$6," ","~",LEN(TRIM(AU$6))-LEN(SUBSTITUTE(TRIM(AU$6)," ",""))))-1)&amp;" Total",$B$6:$BB$305,ROW($A264)-5,FALSE))</f>
        <v>0</v>
      </c>
      <c r="AV264" s="143">
        <f ca="1">IF(AV$5&lt;&gt;"",HLOOKUP(AV$5,Functionalization!$G$6:$R$305,ROW($A264)-5,FALSE),IFERROR(INDEX(AV$269:AV$305,MATCH($F264,$B$269:$B$305,0))/VLOOKUP($F264,$B$269:$BB$305,MATCH(LEFT(TRIM(AV$6),FIND("~",SUBSTITUTE(AV$6,"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264))*HLOOKUP(LEFT(TRIM(AV$6),FIND("~",SUBSTITUTE(AV$6," ","~",LEN(TRIM(AV$6))-LEN(SUBSTITUTE(TRIM(AV$6)," ",""))))-1)&amp;" Total",$B$6:$BB$305,ROW($A264)-5,FALSE))</f>
        <v>0</v>
      </c>
      <c r="AW264" s="143">
        <f ca="1">IF(AW$5&lt;&gt;"",HLOOKUP(AW$5,Functionalization!$G$6:$R$305,ROW($A264)-5,FALSE),IFERROR(INDEX(AW$269:AW$305,MATCH($F264,$B$269:$B$305,0))/VLOOKUP($F264,$B$269:$BB$305,MATCH(LEFT(TRIM(AW$6),FIND("~",SUBSTITUTE(AW$6,"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264))*HLOOKUP(LEFT(TRIM(AW$6),FIND("~",SUBSTITUTE(AW$6," ","~",LEN(TRIM(AW$6))-LEN(SUBSTITUTE(TRIM(AW$6)," ",""))))-1)&amp;" Total",$B$6:$BB$305,ROW($A264)-5,FALSE))</f>
        <v>0</v>
      </c>
      <c r="AX264" s="143">
        <f ca="1">IF(AX$5&lt;&gt;"",HLOOKUP(AX$5,Functionalization!$G$6:$R$305,ROW($A264)-5,FALSE),IFERROR(INDEX(AX$269:AX$305,MATCH($F264,$B$269:$B$305,0))/VLOOKUP($F264,$B$269:$BB$305,MATCH(LEFT(TRIM(AX$6),FIND("~",SUBSTITUTE(AX$6,"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264))*HLOOKUP(LEFT(TRIM(AX$6),FIND("~",SUBSTITUTE(AX$6," ","~",LEN(TRIM(AX$6))-LEN(SUBSTITUTE(TRIM(AX$6)," ",""))))-1)&amp;" Total",$B$6:$BB$305,ROW($A264)-5,FALSE))</f>
        <v>0</v>
      </c>
      <c r="AY264" s="143">
        <f ca="1">IF(AY$5&lt;&gt;"",HLOOKUP(AY$5,Functionalization!$G$6:$R$305,ROW($A264)-5,FALSE),IFERROR(INDEX(AY$269:AY$305,MATCH($F264,$B$269:$B$305,0))/VLOOKUP($F264,$B$269:$BB$305,MATCH(LEFT(TRIM(AY$6),FIND("~",SUBSTITUTE(AY$6,"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264))*HLOOKUP(LEFT(TRIM(AY$6),FIND("~",SUBSTITUTE(AY$6," ","~",LEN(TRIM(AY$6))-LEN(SUBSTITUTE(TRIM(AY$6)," ",""))))-1)&amp;" Total",$B$6:$BB$305,ROW($A264)-5,FALSE))</f>
        <v>0</v>
      </c>
      <c r="AZ264" s="143">
        <f ca="1">IF(AZ$5&lt;&gt;"",HLOOKUP(AZ$5,Functionalization!$G$6:$R$305,ROW($A264)-5,FALSE),IFERROR(INDEX(AZ$269:AZ$305,MATCH($F264,$B$269:$B$305,0))/VLOOKUP($F264,$B$269:$BB$305,MATCH(LEFT(TRIM(AZ$6),FIND("~",SUBSTITUTE(AZ$6,"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264))*HLOOKUP(LEFT(TRIM(AZ$6),FIND("~",SUBSTITUTE(AZ$6," ","~",LEN(TRIM(AZ$6))-LEN(SUBSTITUTE(TRIM(AZ$6)," ",""))))-1)&amp;" Total",$B$6:$BB$305,ROW($A264)-5,FALSE))</f>
        <v>0</v>
      </c>
      <c r="BA264" s="143">
        <f ca="1">IF(BA$5&lt;&gt;"",HLOOKUP(BA$5,Functionalization!$G$6:$R$305,ROW($A264)-5,FALSE),IFERROR(INDEX(BA$269:BA$305,MATCH($F264,$B$269:$B$305,0))/VLOOKUP($F264,$B$269:$BB$305,MATCH(LEFT(TRIM(BA$6),FIND("~",SUBSTITUTE(BA$6,"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264))*HLOOKUP(LEFT(TRIM(BA$6),FIND("~",SUBSTITUTE(BA$6," ","~",LEN(TRIM(BA$6))-LEN(SUBSTITUTE(TRIM(BA$6)," ",""))))-1)&amp;" Total",$B$6:$BB$305,ROW($A264)-5,FALSE))</f>
        <v>0</v>
      </c>
      <c r="BB264" s="143">
        <f ca="1">IF(BB$5&lt;&gt;"",HLOOKUP(BB$5,Functionalization!$G$6:$R$305,ROW($A264)-5,FALSE),IFERROR(INDEX(BB$269:BB$305,MATCH($F264,$B$269:$B$305,0))/VLOOKUP($F264,$B$269:$BB$305,MATCH(LEFT(TRIM(BB$6),FIND("~",SUBSTITUTE(BB$6,"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264))*HLOOKUP(LEFT(TRIM(BB$6),FIND("~",SUBSTITUTE(BB$6," ","~",LEN(TRIM(BB$6))-LEN(SUBSTITUTE(TRIM(BB$6)," ",""))))-1)&amp;" Total",$B$6:$BB$305,ROW($A264)-5,FALSE))</f>
        <v>0</v>
      </c>
      <c r="BD264" s="79">
        <f ca="1">IFERROR(IF(SUMIF($G$6:$BB$6,BD$6&amp;" Total",$G264:$BB264)-(SUMIF($G$6:$BB$6,BD$6&amp;" "&amp;'Input-Func_Class'!$D$22,$G264:$BB264)+IFERROR(SUMIF($G$6:$BB$6,BD$6&amp;" "&amp;'Input-Func_Class'!$E$22,$G264:$BB264),SUMIF($G$6:$BB$6,BD$6&amp;" "&amp;'Input-Func_Class'!$B$24,$G264:$BB264))+SUMIF($G$6:$BB$6,BD$6&amp;" "&amp;'Input-Func_Class'!$F$22,$G264:$BB264))&lt;Check_Limit,0,1),1)</f>
        <v>0</v>
      </c>
      <c r="BE264" s="79">
        <f ca="1">IFERROR(IF(SUMIF($G$6:$BB$6,BE$6&amp;" Total",$G264:$BB264)-(SUMIF($G$6:$BB$6,BE$6&amp;" "&amp;'Input-Func_Class'!$D$22,$G264:$BB264)+IFERROR(SUMIF($G$6:$BB$6,BE$6&amp;" "&amp;'Input-Func_Class'!$E$22,$G264:$BB264),SUMIF($G$6:$BB$6,BE$6&amp;" "&amp;'Input-Func_Class'!$B$24,$G264:$BB264))+SUMIF($G$6:$BB$6,BE$6&amp;" "&amp;'Input-Func_Class'!$F$22,$G264:$BB264))&lt;Check_Limit,0,1),1)</f>
        <v>0</v>
      </c>
      <c r="BF264" s="79">
        <f ca="1">IFERROR(IF(SUMIF($G$6:$BB$6,BF$6&amp;" Total",$G264:$BB264)-(SUMIF($G$6:$BB$6,BF$6&amp;" "&amp;'Input-Func_Class'!$D$22,$G264:$BB264)+IFERROR(SUMIF($G$6:$BB$6,BF$6&amp;" "&amp;'Input-Func_Class'!$E$22,$G264:$BB264),SUMIF($G$6:$BB$6,BF$6&amp;" "&amp;'Input-Func_Class'!$B$24,$G264:$BB264))+SUMIF($G$6:$BB$6,BF$6&amp;" "&amp;'Input-Func_Class'!$F$22,$G264:$BB264))&lt;Check_Limit,0,1),1)</f>
        <v>0</v>
      </c>
      <c r="BG264" s="79">
        <f ca="1">IFERROR(IF(SUMIF($G$6:$BB$6,BG$6&amp;" Total",$G264:$BB264)-(SUMIF($G$6:$BB$6,BG$6&amp;" "&amp;'Input-Func_Class'!$D$22,$G264:$BB264)+IFERROR(SUMIF($G$6:$BB$6,BG$6&amp;" "&amp;'Input-Func_Class'!$E$22,$G264:$BB264),SUMIF($G$6:$BB$6,BG$6&amp;" "&amp;'Input-Func_Class'!$B$24,$G264:$BB264))+SUMIF($G$6:$BB$6,BG$6&amp;" "&amp;'Input-Func_Class'!$F$22,$G264:$BB264))&lt;Check_Limit,0,1),1)</f>
        <v>0</v>
      </c>
      <c r="BH264" s="79">
        <f ca="1">IFERROR(IF(SUMIF($G$6:$BB$6,BH$6&amp;" Total",$G264:$BB264)-(SUMIF($G$6:$BB$6,BH$6&amp;" "&amp;'Input-Func_Class'!$D$22,$G264:$BB264)+IFERROR(SUMIF($G$6:$BB$6,BH$6&amp;" "&amp;'Input-Func_Class'!$E$22,$G264:$BB264),SUMIF($G$6:$BB$6,BH$6&amp;" "&amp;'Input-Func_Class'!$B$24,$G264:$BB264))+SUMIF($G$6:$BB$6,BH$6&amp;" "&amp;'Input-Func_Class'!$F$22,$G264:$BB264))&lt;Check_Limit,0,1),1)</f>
        <v>0</v>
      </c>
      <c r="BI264" s="79">
        <f ca="1">IFERROR(IF(SUMIF($G$6:$BB$6,BI$6&amp;" Total",$G264:$BB264)-(SUMIF($G$6:$BB$6,BI$6&amp;" "&amp;'Input-Func_Class'!$D$22,$G264:$BB264)+IFERROR(SUMIF($G$6:$BB$6,BI$6&amp;" "&amp;'Input-Func_Class'!$E$22,$G264:$BB264),SUMIF($G$6:$BB$6,BI$6&amp;" "&amp;'Input-Func_Class'!$B$24,$G264:$BB264))+SUMIF($G$6:$BB$6,BI$6&amp;" "&amp;'Input-Func_Class'!$F$22,$G264:$BB264))&lt;Check_Limit,0,1),1)</f>
        <v>0</v>
      </c>
      <c r="BJ264" s="79">
        <f ca="1">IFERROR(IF(SUMIF($G$6:$BB$6,BJ$6&amp;" Total",$G264:$BB264)-(SUMIF($G$6:$BB$6,BJ$6&amp;" "&amp;'Input-Func_Class'!$D$22,$G264:$BB264)+IFERROR(SUMIF($G$6:$BB$6,BJ$6&amp;" "&amp;'Input-Func_Class'!$E$22,$G264:$BB264),SUMIF($G$6:$BB$6,BJ$6&amp;" "&amp;'Input-Func_Class'!$B$24,$G264:$BB264))+SUMIF($G$6:$BB$6,BJ$6&amp;" "&amp;'Input-Func_Class'!$F$22,$G264:$BB264))&lt;Check_Limit,0,1),1)</f>
        <v>0</v>
      </c>
      <c r="BK264" s="79">
        <f ca="1">IFERROR(IF(SUMIF($G$6:$BB$6,BK$6&amp;" Total",$G264:$BB264)-(SUMIF($G$6:$BB$6,BK$6&amp;" "&amp;'Input-Func_Class'!$D$22,$G264:$BB264)+IFERROR(SUMIF($G$6:$BB$6,BK$6&amp;" "&amp;'Input-Func_Class'!$E$22,$G264:$BB264),SUMIF($G$6:$BB$6,BK$6&amp;" "&amp;'Input-Func_Class'!$B$24,$G264:$BB264))+SUMIF($G$6:$BB$6,BK$6&amp;" "&amp;'Input-Func_Class'!$F$22,$G264:$BB264))&lt;Check_Limit,0,1),1)</f>
        <v>0</v>
      </c>
      <c r="BL264" s="79">
        <f ca="1">IFERROR(IF(SUMIF($G$6:$BB$6,BL$6&amp;" Total",$G264:$BB264)-(SUMIF($G$6:$BB$6,BL$6&amp;" "&amp;'Input-Func_Class'!$D$22,$G264:$BB264)+IFERROR(SUMIF($G$6:$BB$6,BL$6&amp;" "&amp;'Input-Func_Class'!$E$22,$G264:$BB264),SUMIF($G$6:$BB$6,BL$6&amp;" "&amp;'Input-Func_Class'!$B$24,$G264:$BB264))+SUMIF($G$6:$BB$6,BL$6&amp;" "&amp;'Input-Func_Class'!$F$22,$G264:$BB264))&lt;Check_Limit,0,1),1)</f>
        <v>0</v>
      </c>
      <c r="BM264" s="79">
        <f ca="1">IFERROR(IF(SUMIF($G$6:$BB$6,BM$6&amp;" Total",$G264:$BB264)-(SUMIF($G$6:$BB$6,BM$6&amp;" "&amp;'Input-Func_Class'!$D$22,$G264:$BB264)+IFERROR(SUMIF($G$6:$BB$6,BM$6&amp;" "&amp;'Input-Func_Class'!$E$22,$G264:$BB264),SUMIF($G$6:$BB$6,BM$6&amp;" "&amp;'Input-Func_Class'!$B$24,$G264:$BB264))+SUMIF($G$6:$BB$6,BM$6&amp;" "&amp;'Input-Func_Class'!$F$22,$G264:$BB264))&lt;Check_Limit,0,1),1)</f>
        <v>0</v>
      </c>
      <c r="BN264" s="79">
        <f ca="1">IFERROR(IF(SUMIF($G$6:$BB$6,BN$6&amp;" Total",$G264:$BB264)-(SUMIF($G$6:$BB$6,BN$6&amp;" "&amp;'Input-Func_Class'!$D$22,$G264:$BB264)+IFERROR(SUMIF($G$6:$BB$6,BN$6&amp;" "&amp;'Input-Func_Class'!$E$22,$G264:$BB264),SUMIF($G$6:$BB$6,BN$6&amp;" "&amp;'Input-Func_Class'!$B$24,$G264:$BB264))+SUMIF($G$6:$BB$6,BN$6&amp;" "&amp;'Input-Func_Class'!$F$22,$G264:$BB264))&lt;Check_Limit,0,1),1)</f>
        <v>0</v>
      </c>
      <c r="BO264" s="79">
        <f ca="1">IFERROR(IF(SUMIF($G$6:$BB$6,BO$6&amp;" Total",$G264:$BB264)-(SUMIF($G$6:$BB$6,BO$6&amp;" "&amp;'Input-Func_Class'!$D$22,$G264:$BB264)+IFERROR(SUMIF($G$6:$BB$6,BO$6&amp;" "&amp;'Input-Func_Class'!$E$22,$G264:$BB264),SUMIF($G$6:$BB$6,BO$6&amp;" "&amp;'Input-Func_Class'!$B$24,$G264:$BB264))+SUMIF($G$6:$BB$6,BO$6&amp;" "&amp;'Input-Func_Class'!$F$22,$G264:$BB264))&lt;Check_Limit,0,1),1)</f>
        <v>0</v>
      </c>
    </row>
    <row r="265" spans="1:67" ht="15" thickBot="1">
      <c r="A265" s="113">
        <f>IF(ISBLANK('Input-Accounts'!A265),"",'Input-Accounts'!A265)</f>
        <v>227</v>
      </c>
      <c r="B265" s="81" t="str">
        <f>IF(ISBLANK('Input-Accounts'!B265),"",'Input-Accounts'!B265)</f>
        <v>TOTAL REVENUE REQUIREMENT AT EQUAL RATES OF RETURN</v>
      </c>
      <c r="C265" s="113" t="str">
        <f>IF(ISBLANK('Input-Accounts'!C265),"",'Input-Accounts'!C265)</f>
        <v/>
      </c>
      <c r="D265" s="146">
        <f>SUM(D258:D264)</f>
        <v>176087599.56391373</v>
      </c>
      <c r="E265" s="143">
        <f t="shared" ca="1" si="57"/>
        <v>0</v>
      </c>
      <c r="G265" s="146">
        <f t="shared" ref="G265:R265" ca="1" si="62">SUM(G258:G264)</f>
        <v>1177614.94983891</v>
      </c>
      <c r="H265" s="146">
        <f t="shared" ca="1" si="62"/>
        <v>405915.96767182671</v>
      </c>
      <c r="I265" s="146">
        <f t="shared" ca="1" si="62"/>
        <v>771698.9821670833</v>
      </c>
      <c r="J265" s="146">
        <f t="shared" ca="1" si="62"/>
        <v>0</v>
      </c>
      <c r="K265" s="146">
        <f t="shared" ca="1" si="62"/>
        <v>1284964.4554603493</v>
      </c>
      <c r="L265" s="146">
        <f t="shared" ca="1" si="62"/>
        <v>1113835.4264287511</v>
      </c>
      <c r="M265" s="146">
        <f t="shared" ca="1" si="62"/>
        <v>171129.02903159888</v>
      </c>
      <c r="N265" s="146">
        <f t="shared" ca="1" si="62"/>
        <v>0</v>
      </c>
      <c r="O265" s="146">
        <f t="shared" ca="1" si="62"/>
        <v>173625020.15861437</v>
      </c>
      <c r="P265" s="146">
        <f t="shared" ca="1" si="62"/>
        <v>102666606.64597885</v>
      </c>
      <c r="Q265" s="146">
        <f t="shared" ca="1" si="62"/>
        <v>774237.50501149951</v>
      </c>
      <c r="R265" s="146">
        <f t="shared" ca="1" si="62"/>
        <v>70184176.007624045</v>
      </c>
      <c r="S265" s="146">
        <f t="shared" ref="S265:AQ265" ca="1" si="63">SUM(S258:S264)</f>
        <v>0</v>
      </c>
      <c r="T265" s="146">
        <f t="shared" ca="1" si="63"/>
        <v>0</v>
      </c>
      <c r="U265" s="146">
        <f t="shared" ca="1" si="63"/>
        <v>0</v>
      </c>
      <c r="V265" s="146">
        <f t="shared" ca="1" si="63"/>
        <v>0</v>
      </c>
      <c r="W265" s="146">
        <f t="shared" ca="1" si="63"/>
        <v>0</v>
      </c>
      <c r="X265" s="146">
        <f t="shared" ca="1" si="63"/>
        <v>0</v>
      </c>
      <c r="Y265" s="146">
        <f t="shared" ca="1" si="63"/>
        <v>0</v>
      </c>
      <c r="Z265" s="146">
        <f t="shared" ca="1" si="63"/>
        <v>0</v>
      </c>
      <c r="AA265" s="146">
        <f t="shared" ca="1" si="63"/>
        <v>0</v>
      </c>
      <c r="AB265" s="146">
        <f t="shared" ca="1" si="63"/>
        <v>0</v>
      </c>
      <c r="AC265" s="146">
        <f t="shared" ca="1" si="63"/>
        <v>0</v>
      </c>
      <c r="AD265" s="146">
        <f t="shared" ca="1" si="63"/>
        <v>0</v>
      </c>
      <c r="AE265" s="146">
        <f t="shared" ca="1" si="63"/>
        <v>0</v>
      </c>
      <c r="AF265" s="146">
        <f t="shared" ca="1" si="63"/>
        <v>0</v>
      </c>
      <c r="AG265" s="146">
        <f t="shared" ca="1" si="63"/>
        <v>0</v>
      </c>
      <c r="AH265" s="146">
        <f t="shared" ca="1" si="63"/>
        <v>0</v>
      </c>
      <c r="AI265" s="146">
        <f t="shared" ca="1" si="63"/>
        <v>0</v>
      </c>
      <c r="AJ265" s="146">
        <f t="shared" ca="1" si="63"/>
        <v>0</v>
      </c>
      <c r="AK265" s="146">
        <f t="shared" ca="1" si="63"/>
        <v>0</v>
      </c>
      <c r="AL265" s="146">
        <f t="shared" ca="1" si="63"/>
        <v>0</v>
      </c>
      <c r="AM265" s="146">
        <f t="shared" ca="1" si="63"/>
        <v>0</v>
      </c>
      <c r="AN265" s="146">
        <f t="shared" ca="1" si="63"/>
        <v>0</v>
      </c>
      <c r="AO265" s="146">
        <f t="shared" ca="1" si="63"/>
        <v>0</v>
      </c>
      <c r="AP265" s="146">
        <f t="shared" ca="1" si="63"/>
        <v>0</v>
      </c>
      <c r="AQ265" s="146">
        <f t="shared" ca="1" si="63"/>
        <v>0</v>
      </c>
      <c r="AR265" s="146">
        <f t="shared" ref="AR265:BB265" ca="1" si="64">SUM(AR258:AR264)</f>
        <v>0</v>
      </c>
      <c r="AS265" s="146">
        <f t="shared" ca="1" si="64"/>
        <v>0</v>
      </c>
      <c r="AT265" s="146">
        <f t="shared" ca="1" si="64"/>
        <v>0</v>
      </c>
      <c r="AU265" s="146">
        <f t="shared" ca="1" si="64"/>
        <v>0</v>
      </c>
      <c r="AV265" s="146">
        <f t="shared" ca="1" si="64"/>
        <v>0</v>
      </c>
      <c r="AW265" s="146">
        <f t="shared" ca="1" si="64"/>
        <v>0</v>
      </c>
      <c r="AX265" s="146">
        <f t="shared" ca="1" si="64"/>
        <v>0</v>
      </c>
      <c r="AY265" s="146">
        <f t="shared" ca="1" si="64"/>
        <v>0</v>
      </c>
      <c r="AZ265" s="146">
        <f t="shared" ca="1" si="64"/>
        <v>0</v>
      </c>
      <c r="BA265" s="146">
        <f t="shared" ca="1" si="64"/>
        <v>0</v>
      </c>
      <c r="BB265" s="146">
        <f t="shared" ca="1" si="64"/>
        <v>0</v>
      </c>
      <c r="BD265" s="79">
        <f ca="1">IFERROR(IF(SUMIF($G$6:$BB$6,BD$6&amp;" Total",$G265:$BB265)-(SUMIF($G$6:$BB$6,BD$6&amp;" "&amp;'Input-Func_Class'!$D$22,$G265:$BB265)+IFERROR(SUMIF($G$6:$BB$6,BD$6&amp;" "&amp;'Input-Func_Class'!$E$22,$G265:$BB265),SUMIF($G$6:$BB$6,BD$6&amp;" "&amp;'Input-Func_Class'!$B$24,$G265:$BB265))+SUMIF($G$6:$BB$6,BD$6&amp;" "&amp;'Input-Func_Class'!$F$22,$G265:$BB265))&lt;Check_Limit,0,1),1)</f>
        <v>0</v>
      </c>
      <c r="BE265" s="79">
        <f ca="1">IFERROR(IF(SUMIF($G$6:$BB$6,BE$6&amp;" Total",$G265:$BB265)-(SUMIF($G$6:$BB$6,BE$6&amp;" "&amp;'Input-Func_Class'!$D$22,$G265:$BB265)+IFERROR(SUMIF($G$6:$BB$6,BE$6&amp;" "&amp;'Input-Func_Class'!$E$22,$G265:$BB265),SUMIF($G$6:$BB$6,BE$6&amp;" "&amp;'Input-Func_Class'!$B$24,$G265:$BB265))+SUMIF($G$6:$BB$6,BE$6&amp;" "&amp;'Input-Func_Class'!$F$22,$G265:$BB265))&lt;Check_Limit,0,1),1)</f>
        <v>0</v>
      </c>
      <c r="BF265" s="79">
        <f ca="1">IFERROR(IF(SUMIF($G$6:$BB$6,BF$6&amp;" Total",$G265:$BB265)-(SUMIF($G$6:$BB$6,BF$6&amp;" "&amp;'Input-Func_Class'!$D$22,$G265:$BB265)+IFERROR(SUMIF($G$6:$BB$6,BF$6&amp;" "&amp;'Input-Func_Class'!$E$22,$G265:$BB265),SUMIF($G$6:$BB$6,BF$6&amp;" "&amp;'Input-Func_Class'!$B$24,$G265:$BB265))+SUMIF($G$6:$BB$6,BF$6&amp;" "&amp;'Input-Func_Class'!$F$22,$G265:$BB265))&lt;Check_Limit,0,1),1)</f>
        <v>0</v>
      </c>
      <c r="BG265" s="79">
        <f ca="1">IFERROR(IF(SUMIF($G$6:$BB$6,BG$6&amp;" Total",$G265:$BB265)-(SUMIF($G$6:$BB$6,BG$6&amp;" "&amp;'Input-Func_Class'!$D$22,$G265:$BB265)+IFERROR(SUMIF($G$6:$BB$6,BG$6&amp;" "&amp;'Input-Func_Class'!$E$22,$G265:$BB265),SUMIF($G$6:$BB$6,BG$6&amp;" "&amp;'Input-Func_Class'!$B$24,$G265:$BB265))+SUMIF($G$6:$BB$6,BG$6&amp;" "&amp;'Input-Func_Class'!$F$22,$G265:$BB265))&lt;Check_Limit,0,1),1)</f>
        <v>0</v>
      </c>
      <c r="BH265" s="79">
        <f ca="1">IFERROR(IF(SUMIF($G$6:$BB$6,BH$6&amp;" Total",$G265:$BB265)-(SUMIF($G$6:$BB$6,BH$6&amp;" "&amp;'Input-Func_Class'!$D$22,$G265:$BB265)+IFERROR(SUMIF($G$6:$BB$6,BH$6&amp;" "&amp;'Input-Func_Class'!$E$22,$G265:$BB265),SUMIF($G$6:$BB$6,BH$6&amp;" "&amp;'Input-Func_Class'!$B$24,$G265:$BB265))+SUMIF($G$6:$BB$6,BH$6&amp;" "&amp;'Input-Func_Class'!$F$22,$G265:$BB265))&lt;Check_Limit,0,1),1)</f>
        <v>0</v>
      </c>
      <c r="BI265" s="79">
        <f ca="1">IFERROR(IF(SUMIF($G$6:$BB$6,BI$6&amp;" Total",$G265:$BB265)-(SUMIF($G$6:$BB$6,BI$6&amp;" "&amp;'Input-Func_Class'!$D$22,$G265:$BB265)+IFERROR(SUMIF($G$6:$BB$6,BI$6&amp;" "&amp;'Input-Func_Class'!$E$22,$G265:$BB265),SUMIF($G$6:$BB$6,BI$6&amp;" "&amp;'Input-Func_Class'!$B$24,$G265:$BB265))+SUMIF($G$6:$BB$6,BI$6&amp;" "&amp;'Input-Func_Class'!$F$22,$G265:$BB265))&lt;Check_Limit,0,1),1)</f>
        <v>0</v>
      </c>
      <c r="BJ265" s="79">
        <f ca="1">IFERROR(IF(SUMIF($G$6:$BB$6,BJ$6&amp;" Total",$G265:$BB265)-(SUMIF($G$6:$BB$6,BJ$6&amp;" "&amp;'Input-Func_Class'!$D$22,$G265:$BB265)+IFERROR(SUMIF($G$6:$BB$6,BJ$6&amp;" "&amp;'Input-Func_Class'!$E$22,$G265:$BB265),SUMIF($G$6:$BB$6,BJ$6&amp;" "&amp;'Input-Func_Class'!$B$24,$G265:$BB265))+SUMIF($G$6:$BB$6,BJ$6&amp;" "&amp;'Input-Func_Class'!$F$22,$G265:$BB265))&lt;Check_Limit,0,1),1)</f>
        <v>0</v>
      </c>
      <c r="BK265" s="79">
        <f ca="1">IFERROR(IF(SUMIF($G$6:$BB$6,BK$6&amp;" Total",$G265:$BB265)-(SUMIF($G$6:$BB$6,BK$6&amp;" "&amp;'Input-Func_Class'!$D$22,$G265:$BB265)+IFERROR(SUMIF($G$6:$BB$6,BK$6&amp;" "&amp;'Input-Func_Class'!$E$22,$G265:$BB265),SUMIF($G$6:$BB$6,BK$6&amp;" "&amp;'Input-Func_Class'!$B$24,$G265:$BB265))+SUMIF($G$6:$BB$6,BK$6&amp;" "&amp;'Input-Func_Class'!$F$22,$G265:$BB265))&lt;Check_Limit,0,1),1)</f>
        <v>0</v>
      </c>
      <c r="BL265" s="79">
        <f ca="1">IFERROR(IF(SUMIF($G$6:$BB$6,BL$6&amp;" Total",$G265:$BB265)-(SUMIF($G$6:$BB$6,BL$6&amp;" "&amp;'Input-Func_Class'!$D$22,$G265:$BB265)+IFERROR(SUMIF($G$6:$BB$6,BL$6&amp;" "&amp;'Input-Func_Class'!$E$22,$G265:$BB265),SUMIF($G$6:$BB$6,BL$6&amp;" "&amp;'Input-Func_Class'!$B$24,$G265:$BB265))+SUMIF($G$6:$BB$6,BL$6&amp;" "&amp;'Input-Func_Class'!$F$22,$G265:$BB265))&lt;Check_Limit,0,1),1)</f>
        <v>0</v>
      </c>
      <c r="BM265" s="79">
        <f ca="1">IFERROR(IF(SUMIF($G$6:$BB$6,BM$6&amp;" Total",$G265:$BB265)-(SUMIF($G$6:$BB$6,BM$6&amp;" "&amp;'Input-Func_Class'!$D$22,$G265:$BB265)+IFERROR(SUMIF($G$6:$BB$6,BM$6&amp;" "&amp;'Input-Func_Class'!$E$22,$G265:$BB265),SUMIF($G$6:$BB$6,BM$6&amp;" "&amp;'Input-Func_Class'!$B$24,$G265:$BB265))+SUMIF($G$6:$BB$6,BM$6&amp;" "&amp;'Input-Func_Class'!$F$22,$G265:$BB265))&lt;Check_Limit,0,1),1)</f>
        <v>0</v>
      </c>
      <c r="BN265" s="79">
        <f ca="1">IFERROR(IF(SUMIF($G$6:$BB$6,BN$6&amp;" Total",$G265:$BB265)-(SUMIF($G$6:$BB$6,BN$6&amp;" "&amp;'Input-Func_Class'!$D$22,$G265:$BB265)+IFERROR(SUMIF($G$6:$BB$6,BN$6&amp;" "&amp;'Input-Func_Class'!$E$22,$G265:$BB265),SUMIF($G$6:$BB$6,BN$6&amp;" "&amp;'Input-Func_Class'!$B$24,$G265:$BB265))+SUMIF($G$6:$BB$6,BN$6&amp;" "&amp;'Input-Func_Class'!$F$22,$G265:$BB265))&lt;Check_Limit,0,1),1)</f>
        <v>0</v>
      </c>
      <c r="BO265" s="79">
        <f ca="1">IFERROR(IF(SUMIF($G$6:$BB$6,BO$6&amp;" Total",$G265:$BB265)-(SUMIF($G$6:$BB$6,BO$6&amp;" "&amp;'Input-Func_Class'!$D$22,$G265:$BB265)+IFERROR(SUMIF($G$6:$BB$6,BO$6&amp;" "&amp;'Input-Func_Class'!$E$22,$G265:$BB265),SUMIF($G$6:$BB$6,BO$6&amp;" "&amp;'Input-Func_Class'!$B$24,$G265:$BB265))+SUMIF($G$6:$BB$6,BO$6&amp;" "&amp;'Input-Func_Class'!$F$22,$G265:$BB265))&lt;Check_Limit,0,1),1)</f>
        <v>0</v>
      </c>
    </row>
    <row r="266" spans="1:67" ht="15" thickTop="1">
      <c r="A266" s="113" t="str">
        <f>IF(ISBLANK('Input-Accounts'!A266),"",'Input-Accounts'!A266)</f>
        <v/>
      </c>
      <c r="B266" s="79" t="str">
        <f>IF(ISBLANK('Input-Accounts'!B266),"",'Input-Accounts'!B266)</f>
        <v/>
      </c>
      <c r="C266" s="113" t="str">
        <f>IF(ISBLANK('Input-Accounts'!C266),"",'Input-Accounts'!C266)</f>
        <v/>
      </c>
      <c r="D266" s="143"/>
      <c r="E266" s="143">
        <f t="shared" si="57"/>
        <v>0</v>
      </c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BD266" s="79">
        <f>IFERROR(IF(SUMIF($G$6:$BB$6,BD$6&amp;" Total",$G266:$BB266)-(SUMIF($G$6:$BB$6,BD$6&amp;" "&amp;'Input-Func_Class'!$D$22,$G266:$BB266)+IFERROR(SUMIF($G$6:$BB$6,BD$6&amp;" "&amp;'Input-Func_Class'!$E$22,$G266:$BB266),SUMIF($G$6:$BB$6,BD$6&amp;" "&amp;'Input-Func_Class'!$B$24,$G266:$BB266))+SUMIF($G$6:$BB$6,BD$6&amp;" "&amp;'Input-Func_Class'!$F$22,$G266:$BB266))&lt;Check_Limit,0,1),1)</f>
        <v>0</v>
      </c>
      <c r="BE266" s="79">
        <f>IFERROR(IF(SUMIF($G$6:$BB$6,BE$6&amp;" Total",$G266:$BB266)-(SUMIF($G$6:$BB$6,BE$6&amp;" "&amp;'Input-Func_Class'!$D$22,$G266:$BB266)+IFERROR(SUMIF($G$6:$BB$6,BE$6&amp;" "&amp;'Input-Func_Class'!$E$22,$G266:$BB266),SUMIF($G$6:$BB$6,BE$6&amp;" "&amp;'Input-Func_Class'!$B$24,$G266:$BB266))+SUMIF($G$6:$BB$6,BE$6&amp;" "&amp;'Input-Func_Class'!$F$22,$G266:$BB266))&lt;Check_Limit,0,1),1)</f>
        <v>0</v>
      </c>
      <c r="BF266" s="79">
        <f>IFERROR(IF(SUMIF($G$6:$BB$6,BF$6&amp;" Total",$G266:$BB266)-(SUMIF($G$6:$BB$6,BF$6&amp;" "&amp;'Input-Func_Class'!$D$22,$G266:$BB266)+IFERROR(SUMIF($G$6:$BB$6,BF$6&amp;" "&amp;'Input-Func_Class'!$E$22,$G266:$BB266),SUMIF($G$6:$BB$6,BF$6&amp;" "&amp;'Input-Func_Class'!$B$24,$G266:$BB266))+SUMIF($G$6:$BB$6,BF$6&amp;" "&amp;'Input-Func_Class'!$F$22,$G266:$BB266))&lt;Check_Limit,0,1),1)</f>
        <v>0</v>
      </c>
      <c r="BG266" s="79">
        <f>IFERROR(IF(SUMIF($G$6:$BB$6,BG$6&amp;" Total",$G266:$BB266)-(SUMIF($G$6:$BB$6,BG$6&amp;" "&amp;'Input-Func_Class'!$D$22,$G266:$BB266)+IFERROR(SUMIF($G$6:$BB$6,BG$6&amp;" "&amp;'Input-Func_Class'!$E$22,$G266:$BB266),SUMIF($G$6:$BB$6,BG$6&amp;" "&amp;'Input-Func_Class'!$B$24,$G266:$BB266))+SUMIF($G$6:$BB$6,BG$6&amp;" "&amp;'Input-Func_Class'!$F$22,$G266:$BB266))&lt;Check_Limit,0,1),1)</f>
        <v>0</v>
      </c>
      <c r="BH266" s="79">
        <f>IFERROR(IF(SUMIF($G$6:$BB$6,BH$6&amp;" Total",$G266:$BB266)-(SUMIF($G$6:$BB$6,BH$6&amp;" "&amp;'Input-Func_Class'!$D$22,$G266:$BB266)+IFERROR(SUMIF($G$6:$BB$6,BH$6&amp;" "&amp;'Input-Func_Class'!$E$22,$G266:$BB266),SUMIF($G$6:$BB$6,BH$6&amp;" "&amp;'Input-Func_Class'!$B$24,$G266:$BB266))+SUMIF($G$6:$BB$6,BH$6&amp;" "&amp;'Input-Func_Class'!$F$22,$G266:$BB266))&lt;Check_Limit,0,1),1)</f>
        <v>0</v>
      </c>
      <c r="BI266" s="79">
        <f>IFERROR(IF(SUMIF($G$6:$BB$6,BI$6&amp;" Total",$G266:$BB266)-(SUMIF($G$6:$BB$6,BI$6&amp;" "&amp;'Input-Func_Class'!$D$22,$G266:$BB266)+IFERROR(SUMIF($G$6:$BB$6,BI$6&amp;" "&amp;'Input-Func_Class'!$E$22,$G266:$BB266),SUMIF($G$6:$BB$6,BI$6&amp;" "&amp;'Input-Func_Class'!$B$24,$G266:$BB266))+SUMIF($G$6:$BB$6,BI$6&amp;" "&amp;'Input-Func_Class'!$F$22,$G266:$BB266))&lt;Check_Limit,0,1),1)</f>
        <v>0</v>
      </c>
      <c r="BJ266" s="79">
        <f>IFERROR(IF(SUMIF($G$6:$BB$6,BJ$6&amp;" Total",$G266:$BB266)-(SUMIF($G$6:$BB$6,BJ$6&amp;" "&amp;'Input-Func_Class'!$D$22,$G266:$BB266)+IFERROR(SUMIF($G$6:$BB$6,BJ$6&amp;" "&amp;'Input-Func_Class'!$E$22,$G266:$BB266),SUMIF($G$6:$BB$6,BJ$6&amp;" "&amp;'Input-Func_Class'!$B$24,$G266:$BB266))+SUMIF($G$6:$BB$6,BJ$6&amp;" "&amp;'Input-Func_Class'!$F$22,$G266:$BB266))&lt;Check_Limit,0,1),1)</f>
        <v>0</v>
      </c>
      <c r="BK266" s="79">
        <f>IFERROR(IF(SUMIF($G$6:$BB$6,BK$6&amp;" Total",$G266:$BB266)-(SUMIF($G$6:$BB$6,BK$6&amp;" "&amp;'Input-Func_Class'!$D$22,$G266:$BB266)+IFERROR(SUMIF($G$6:$BB$6,BK$6&amp;" "&amp;'Input-Func_Class'!$E$22,$G266:$BB266),SUMIF($G$6:$BB$6,BK$6&amp;" "&amp;'Input-Func_Class'!$B$24,$G266:$BB266))+SUMIF($G$6:$BB$6,BK$6&amp;" "&amp;'Input-Func_Class'!$F$22,$G266:$BB266))&lt;Check_Limit,0,1),1)</f>
        <v>0</v>
      </c>
      <c r="BL266" s="79">
        <f>IFERROR(IF(SUMIF($G$6:$BB$6,BL$6&amp;" Total",$G266:$BB266)-(SUMIF($G$6:$BB$6,BL$6&amp;" "&amp;'Input-Func_Class'!$D$22,$G266:$BB266)+IFERROR(SUMIF($G$6:$BB$6,BL$6&amp;" "&amp;'Input-Func_Class'!$E$22,$G266:$BB266),SUMIF($G$6:$BB$6,BL$6&amp;" "&amp;'Input-Func_Class'!$B$24,$G266:$BB266))+SUMIF($G$6:$BB$6,BL$6&amp;" "&amp;'Input-Func_Class'!$F$22,$G266:$BB266))&lt;Check_Limit,0,1),1)</f>
        <v>0</v>
      </c>
      <c r="BM266" s="79">
        <f>IFERROR(IF(SUMIF($G$6:$BB$6,BM$6&amp;" Total",$G266:$BB266)-(SUMIF($G$6:$BB$6,BM$6&amp;" "&amp;'Input-Func_Class'!$D$22,$G266:$BB266)+IFERROR(SUMIF($G$6:$BB$6,BM$6&amp;" "&amp;'Input-Func_Class'!$E$22,$G266:$BB266),SUMIF($G$6:$BB$6,BM$6&amp;" "&amp;'Input-Func_Class'!$B$24,$G266:$BB266))+SUMIF($G$6:$BB$6,BM$6&amp;" "&amp;'Input-Func_Class'!$F$22,$G266:$BB266))&lt;Check_Limit,0,1),1)</f>
        <v>0</v>
      </c>
      <c r="BN266" s="79">
        <f>IFERROR(IF(SUMIF($G$6:$BB$6,BN$6&amp;" Total",$G266:$BB266)-(SUMIF($G$6:$BB$6,BN$6&amp;" "&amp;'Input-Func_Class'!$D$22,$G266:$BB266)+IFERROR(SUMIF($G$6:$BB$6,BN$6&amp;" "&amp;'Input-Func_Class'!$E$22,$G266:$BB266),SUMIF($G$6:$BB$6,BN$6&amp;" "&amp;'Input-Func_Class'!$B$24,$G266:$BB266))+SUMIF($G$6:$BB$6,BN$6&amp;" "&amp;'Input-Func_Class'!$F$22,$G266:$BB266))&lt;Check_Limit,0,1),1)</f>
        <v>0</v>
      </c>
      <c r="BO266" s="79">
        <f>IFERROR(IF(SUMIF($G$6:$BB$6,BO$6&amp;" Total",$G266:$BB266)-(SUMIF($G$6:$BB$6,BO$6&amp;" "&amp;'Input-Func_Class'!$D$22,$G266:$BB266)+IFERROR(SUMIF($G$6:$BB$6,BO$6&amp;" "&amp;'Input-Func_Class'!$E$22,$G266:$BB266),SUMIF($G$6:$BB$6,BO$6&amp;" "&amp;'Input-Func_Class'!$B$24,$G266:$BB266))+SUMIF($G$6:$BB$6,BO$6&amp;" "&amp;'Input-Func_Class'!$F$22,$G266:$BB266))&lt;Check_Limit,0,1),1)</f>
        <v>0</v>
      </c>
    </row>
    <row r="267" spans="1:67">
      <c r="A267" s="113" t="str">
        <f>IF(ISBLANK('Input-Accounts'!A267),"",'Input-Accounts'!A267)</f>
        <v/>
      </c>
      <c r="B267" s="127" t="str">
        <f>IF(ISBLANK('Input-Accounts'!B267),"",'Input-Accounts'!B267)</f>
        <v/>
      </c>
      <c r="C267" s="113" t="str">
        <f>IF(ISBLANK('Input-Accounts'!C267),"",'Input-Accounts'!C267)</f>
        <v/>
      </c>
      <c r="E267" s="79">
        <f t="shared" si="57"/>
        <v>0</v>
      </c>
      <c r="BD267" s="79">
        <f>IFERROR(IF(SUMIF($G$6:$BB$6,BD$6&amp;" Total",$G267:$BB267)-(SUMIF($G$6:$BB$6,BD$6&amp;" "&amp;'Input-Func_Class'!$D$22,$G267:$BB267)+IFERROR(SUMIF($G$6:$BB$6,BD$6&amp;" "&amp;'Input-Func_Class'!$E$22,$G267:$BB267),SUMIF($G$6:$BB$6,BD$6&amp;" "&amp;'Input-Func_Class'!$B$24,$G267:$BB267))+SUMIF($G$6:$BB$6,BD$6&amp;" "&amp;'Input-Func_Class'!$F$22,$G267:$BB267))&lt;Check_Limit,0,1),1)</f>
        <v>0</v>
      </c>
      <c r="BE267" s="79">
        <f>IFERROR(IF(SUMIF($G$6:$BB$6,BE$6&amp;" Total",$G267:$BB267)-(SUMIF($G$6:$BB$6,BE$6&amp;" "&amp;'Input-Func_Class'!$D$22,$G267:$BB267)+IFERROR(SUMIF($G$6:$BB$6,BE$6&amp;" "&amp;'Input-Func_Class'!$E$22,$G267:$BB267),SUMIF($G$6:$BB$6,BE$6&amp;" "&amp;'Input-Func_Class'!$B$24,$G267:$BB267))+SUMIF($G$6:$BB$6,BE$6&amp;" "&amp;'Input-Func_Class'!$F$22,$G267:$BB267))&lt;Check_Limit,0,1),1)</f>
        <v>0</v>
      </c>
      <c r="BF267" s="79">
        <f>IFERROR(IF(SUMIF($G$6:$BB$6,BF$6&amp;" Total",$G267:$BB267)-(SUMIF($G$6:$BB$6,BF$6&amp;" "&amp;'Input-Func_Class'!$D$22,$G267:$BB267)+IFERROR(SUMIF($G$6:$BB$6,BF$6&amp;" "&amp;'Input-Func_Class'!$E$22,$G267:$BB267),SUMIF($G$6:$BB$6,BF$6&amp;" "&amp;'Input-Func_Class'!$B$24,$G267:$BB267))+SUMIF($G$6:$BB$6,BF$6&amp;" "&amp;'Input-Func_Class'!$F$22,$G267:$BB267))&lt;Check_Limit,0,1),1)</f>
        <v>0</v>
      </c>
      <c r="BG267" s="79">
        <f>IFERROR(IF(SUMIF($G$6:$BB$6,BG$6&amp;" Total",$G267:$BB267)-(SUMIF($G$6:$BB$6,BG$6&amp;" "&amp;'Input-Func_Class'!$D$22,$G267:$BB267)+IFERROR(SUMIF($G$6:$BB$6,BG$6&amp;" "&amp;'Input-Func_Class'!$E$22,$G267:$BB267),SUMIF($G$6:$BB$6,BG$6&amp;" "&amp;'Input-Func_Class'!$B$24,$G267:$BB267))+SUMIF($G$6:$BB$6,BG$6&amp;" "&amp;'Input-Func_Class'!$F$22,$G267:$BB267))&lt;Check_Limit,0,1),1)</f>
        <v>0</v>
      </c>
      <c r="BH267" s="79">
        <f>IFERROR(IF(SUMIF($G$6:$BB$6,BH$6&amp;" Total",$G267:$BB267)-(SUMIF($G$6:$BB$6,BH$6&amp;" "&amp;'Input-Func_Class'!$D$22,$G267:$BB267)+IFERROR(SUMIF($G$6:$BB$6,BH$6&amp;" "&amp;'Input-Func_Class'!$E$22,$G267:$BB267),SUMIF($G$6:$BB$6,BH$6&amp;" "&amp;'Input-Func_Class'!$B$24,$G267:$BB267))+SUMIF($G$6:$BB$6,BH$6&amp;" "&amp;'Input-Func_Class'!$F$22,$G267:$BB267))&lt;Check_Limit,0,1),1)</f>
        <v>0</v>
      </c>
      <c r="BI267" s="79">
        <f>IFERROR(IF(SUMIF($G$6:$BB$6,BI$6&amp;" Total",$G267:$BB267)-(SUMIF($G$6:$BB$6,BI$6&amp;" "&amp;'Input-Func_Class'!$D$22,$G267:$BB267)+IFERROR(SUMIF($G$6:$BB$6,BI$6&amp;" "&amp;'Input-Func_Class'!$E$22,$G267:$BB267),SUMIF($G$6:$BB$6,BI$6&amp;" "&amp;'Input-Func_Class'!$B$24,$G267:$BB267))+SUMIF($G$6:$BB$6,BI$6&amp;" "&amp;'Input-Func_Class'!$F$22,$G267:$BB267))&lt;Check_Limit,0,1),1)</f>
        <v>0</v>
      </c>
      <c r="BJ267" s="79">
        <f>IFERROR(IF(SUMIF($G$6:$BB$6,BJ$6&amp;" Total",$G267:$BB267)-(SUMIF($G$6:$BB$6,BJ$6&amp;" "&amp;'Input-Func_Class'!$D$22,$G267:$BB267)+IFERROR(SUMIF($G$6:$BB$6,BJ$6&amp;" "&amp;'Input-Func_Class'!$E$22,$G267:$BB267),SUMIF($G$6:$BB$6,BJ$6&amp;" "&amp;'Input-Func_Class'!$B$24,$G267:$BB267))+SUMIF($G$6:$BB$6,BJ$6&amp;" "&amp;'Input-Func_Class'!$F$22,$G267:$BB267))&lt;Check_Limit,0,1),1)</f>
        <v>0</v>
      </c>
      <c r="BK267" s="79">
        <f>IFERROR(IF(SUMIF($G$6:$BB$6,BK$6&amp;" Total",$G267:$BB267)-(SUMIF($G$6:$BB$6,BK$6&amp;" "&amp;'Input-Func_Class'!$D$22,$G267:$BB267)+IFERROR(SUMIF($G$6:$BB$6,BK$6&amp;" "&amp;'Input-Func_Class'!$E$22,$G267:$BB267),SUMIF($G$6:$BB$6,BK$6&amp;" "&amp;'Input-Func_Class'!$B$24,$G267:$BB267))+SUMIF($G$6:$BB$6,BK$6&amp;" "&amp;'Input-Func_Class'!$F$22,$G267:$BB267))&lt;Check_Limit,0,1),1)</f>
        <v>0</v>
      </c>
      <c r="BL267" s="79">
        <f>IFERROR(IF(SUMIF($G$6:$BB$6,BL$6&amp;" Total",$G267:$BB267)-(SUMIF($G$6:$BB$6,BL$6&amp;" "&amp;'Input-Func_Class'!$D$22,$G267:$BB267)+IFERROR(SUMIF($G$6:$BB$6,BL$6&amp;" "&amp;'Input-Func_Class'!$E$22,$G267:$BB267),SUMIF($G$6:$BB$6,BL$6&amp;" "&amp;'Input-Func_Class'!$B$24,$G267:$BB267))+SUMIF($G$6:$BB$6,BL$6&amp;" "&amp;'Input-Func_Class'!$F$22,$G267:$BB267))&lt;Check_Limit,0,1),1)</f>
        <v>0</v>
      </c>
      <c r="BM267" s="79">
        <f>IFERROR(IF(SUMIF($G$6:$BB$6,BM$6&amp;" Total",$G267:$BB267)-(SUMIF($G$6:$BB$6,BM$6&amp;" "&amp;'Input-Func_Class'!$D$22,$G267:$BB267)+IFERROR(SUMIF($G$6:$BB$6,BM$6&amp;" "&amp;'Input-Func_Class'!$E$22,$G267:$BB267),SUMIF($G$6:$BB$6,BM$6&amp;" "&amp;'Input-Func_Class'!$B$24,$G267:$BB267))+SUMIF($G$6:$BB$6,BM$6&amp;" "&amp;'Input-Func_Class'!$F$22,$G267:$BB267))&lt;Check_Limit,0,1),1)</f>
        <v>0</v>
      </c>
      <c r="BN267" s="79">
        <f>IFERROR(IF(SUMIF($G$6:$BB$6,BN$6&amp;" Total",$G267:$BB267)-(SUMIF($G$6:$BB$6,BN$6&amp;" "&amp;'Input-Func_Class'!$D$22,$G267:$BB267)+IFERROR(SUMIF($G$6:$BB$6,BN$6&amp;" "&amp;'Input-Func_Class'!$E$22,$G267:$BB267),SUMIF($G$6:$BB$6,BN$6&amp;" "&amp;'Input-Func_Class'!$B$24,$G267:$BB267))+SUMIF($G$6:$BB$6,BN$6&amp;" "&amp;'Input-Func_Class'!$F$22,$G267:$BB267))&lt;Check_Limit,0,1),1)</f>
        <v>0</v>
      </c>
      <c r="BO267" s="79">
        <f>IFERROR(IF(SUMIF($G$6:$BB$6,BO$6&amp;" Total",$G267:$BB267)-(SUMIF($G$6:$BB$6,BO$6&amp;" "&amp;'Input-Func_Class'!$D$22,$G267:$BB267)+IFERROR(SUMIF($G$6:$BB$6,BO$6&amp;" "&amp;'Input-Func_Class'!$E$22,$G267:$BB267),SUMIF($G$6:$BB$6,BO$6&amp;" "&amp;'Input-Func_Class'!$B$24,$G267:$BB267))+SUMIF($G$6:$BB$6,BO$6&amp;" "&amp;'Input-Func_Class'!$F$22,$G267:$BB267))&lt;Check_Limit,0,1),1)</f>
        <v>0</v>
      </c>
    </row>
    <row r="268" spans="1:67">
      <c r="A268" s="113">
        <f>IF(ISBLANK('Input-Accounts'!A268),"",'Input-Accounts'!A268)</f>
        <v>228</v>
      </c>
      <c r="B268" s="127" t="str">
        <f>IF(ISBLANK('Input-Accounts'!B268),"",'Input-Accounts'!B268)</f>
        <v>INTERNAL ALLOCATION FACTORS</v>
      </c>
      <c r="C268" s="113" t="str">
        <f>IF(ISBLANK('Input-Accounts'!C268),"",'Input-Accounts'!C268)</f>
        <v/>
      </c>
      <c r="D268" s="143"/>
      <c r="E268" s="143">
        <f t="shared" si="57"/>
        <v>0</v>
      </c>
      <c r="BD268" s="79">
        <f>IFERROR(IF(SUMIF($G$6:$BB$6,BD$6&amp;" Total",$G268:$BB268)-(SUMIF($G$6:$BB$6,BD$6&amp;" "&amp;'Input-Func_Class'!$D$22,$G268:$BB268)+IFERROR(SUMIF($G$6:$BB$6,BD$6&amp;" "&amp;'Input-Func_Class'!$E$22,$G268:$BB268),SUMIF($G$6:$BB$6,BD$6&amp;" "&amp;'Input-Func_Class'!$B$24,$G268:$BB268))+SUMIF($G$6:$BB$6,BD$6&amp;" "&amp;'Input-Func_Class'!$F$22,$G268:$BB268))&lt;Check_Limit,0,1),1)</f>
        <v>0</v>
      </c>
      <c r="BE268" s="79">
        <f>IFERROR(IF(SUMIF($G$6:$BB$6,BE$6&amp;" Total",$G268:$BB268)-(SUMIF($G$6:$BB$6,BE$6&amp;" "&amp;'Input-Func_Class'!$D$22,$G268:$BB268)+IFERROR(SUMIF($G$6:$BB$6,BE$6&amp;" "&amp;'Input-Func_Class'!$E$22,$G268:$BB268),SUMIF($G$6:$BB$6,BE$6&amp;" "&amp;'Input-Func_Class'!$B$24,$G268:$BB268))+SUMIF($G$6:$BB$6,BE$6&amp;" "&amp;'Input-Func_Class'!$F$22,$G268:$BB268))&lt;Check_Limit,0,1),1)</f>
        <v>0</v>
      </c>
      <c r="BF268" s="79">
        <f>IFERROR(IF(SUMIF($G$6:$BB$6,BF$6&amp;" Total",$G268:$BB268)-(SUMIF($G$6:$BB$6,BF$6&amp;" "&amp;'Input-Func_Class'!$D$22,$G268:$BB268)+IFERROR(SUMIF($G$6:$BB$6,BF$6&amp;" "&amp;'Input-Func_Class'!$E$22,$G268:$BB268),SUMIF($G$6:$BB$6,BF$6&amp;" "&amp;'Input-Func_Class'!$B$24,$G268:$BB268))+SUMIF($G$6:$BB$6,BF$6&amp;" "&amp;'Input-Func_Class'!$F$22,$G268:$BB268))&lt;Check_Limit,0,1),1)</f>
        <v>0</v>
      </c>
      <c r="BG268" s="79">
        <f>IFERROR(IF(SUMIF($G$6:$BB$6,BG$6&amp;" Total",$G268:$BB268)-(SUMIF($G$6:$BB$6,BG$6&amp;" "&amp;'Input-Func_Class'!$D$22,$G268:$BB268)+IFERROR(SUMIF($G$6:$BB$6,BG$6&amp;" "&amp;'Input-Func_Class'!$E$22,$G268:$BB268),SUMIF($G$6:$BB$6,BG$6&amp;" "&amp;'Input-Func_Class'!$B$24,$G268:$BB268))+SUMIF($G$6:$BB$6,BG$6&amp;" "&amp;'Input-Func_Class'!$F$22,$G268:$BB268))&lt;Check_Limit,0,1),1)</f>
        <v>0</v>
      </c>
      <c r="BH268" s="79">
        <f>IFERROR(IF(SUMIF($G$6:$BB$6,BH$6&amp;" Total",$G268:$BB268)-(SUMIF($G$6:$BB$6,BH$6&amp;" "&amp;'Input-Func_Class'!$D$22,$G268:$BB268)+IFERROR(SUMIF($G$6:$BB$6,BH$6&amp;" "&amp;'Input-Func_Class'!$E$22,$G268:$BB268),SUMIF($G$6:$BB$6,BH$6&amp;" "&amp;'Input-Func_Class'!$B$24,$G268:$BB268))+SUMIF($G$6:$BB$6,BH$6&amp;" "&amp;'Input-Func_Class'!$F$22,$G268:$BB268))&lt;Check_Limit,0,1),1)</f>
        <v>0</v>
      </c>
      <c r="BI268" s="79">
        <f>IFERROR(IF(SUMIF($G$6:$BB$6,BI$6&amp;" Total",$G268:$BB268)-(SUMIF($G$6:$BB$6,BI$6&amp;" "&amp;'Input-Func_Class'!$D$22,$G268:$BB268)+IFERROR(SUMIF($G$6:$BB$6,BI$6&amp;" "&amp;'Input-Func_Class'!$E$22,$G268:$BB268),SUMIF($G$6:$BB$6,BI$6&amp;" "&amp;'Input-Func_Class'!$B$24,$G268:$BB268))+SUMIF($G$6:$BB$6,BI$6&amp;" "&amp;'Input-Func_Class'!$F$22,$G268:$BB268))&lt;Check_Limit,0,1),1)</f>
        <v>0</v>
      </c>
      <c r="BJ268" s="79">
        <f>IFERROR(IF(SUMIF($G$6:$BB$6,BJ$6&amp;" Total",$G268:$BB268)-(SUMIF($G$6:$BB$6,BJ$6&amp;" "&amp;'Input-Func_Class'!$D$22,$G268:$BB268)+IFERROR(SUMIF($G$6:$BB$6,BJ$6&amp;" "&amp;'Input-Func_Class'!$E$22,$G268:$BB268),SUMIF($G$6:$BB$6,BJ$6&amp;" "&amp;'Input-Func_Class'!$B$24,$G268:$BB268))+SUMIF($G$6:$BB$6,BJ$6&amp;" "&amp;'Input-Func_Class'!$F$22,$G268:$BB268))&lt;Check_Limit,0,1),1)</f>
        <v>0</v>
      </c>
      <c r="BK268" s="79">
        <f>IFERROR(IF(SUMIF($G$6:$BB$6,BK$6&amp;" Total",$G268:$BB268)-(SUMIF($G$6:$BB$6,BK$6&amp;" "&amp;'Input-Func_Class'!$D$22,$G268:$BB268)+IFERROR(SUMIF($G$6:$BB$6,BK$6&amp;" "&amp;'Input-Func_Class'!$E$22,$G268:$BB268),SUMIF($G$6:$BB$6,BK$6&amp;" "&amp;'Input-Func_Class'!$B$24,$G268:$BB268))+SUMIF($G$6:$BB$6,BK$6&amp;" "&amp;'Input-Func_Class'!$F$22,$G268:$BB268))&lt;Check_Limit,0,1),1)</f>
        <v>0</v>
      </c>
      <c r="BL268" s="79">
        <f>IFERROR(IF(SUMIF($G$6:$BB$6,BL$6&amp;" Total",$G268:$BB268)-(SUMIF($G$6:$BB$6,BL$6&amp;" "&amp;'Input-Func_Class'!$D$22,$G268:$BB268)+IFERROR(SUMIF($G$6:$BB$6,BL$6&amp;" "&amp;'Input-Func_Class'!$E$22,$G268:$BB268),SUMIF($G$6:$BB$6,BL$6&amp;" "&amp;'Input-Func_Class'!$B$24,$G268:$BB268))+SUMIF($G$6:$BB$6,BL$6&amp;" "&amp;'Input-Func_Class'!$F$22,$G268:$BB268))&lt;Check_Limit,0,1),1)</f>
        <v>0</v>
      </c>
      <c r="BM268" s="79">
        <f>IFERROR(IF(SUMIF($G$6:$BB$6,BM$6&amp;" Total",$G268:$BB268)-(SUMIF($G$6:$BB$6,BM$6&amp;" "&amp;'Input-Func_Class'!$D$22,$G268:$BB268)+IFERROR(SUMIF($G$6:$BB$6,BM$6&amp;" "&amp;'Input-Func_Class'!$E$22,$G268:$BB268),SUMIF($G$6:$BB$6,BM$6&amp;" "&amp;'Input-Func_Class'!$B$24,$G268:$BB268))+SUMIF($G$6:$BB$6,BM$6&amp;" "&amp;'Input-Func_Class'!$F$22,$G268:$BB268))&lt;Check_Limit,0,1),1)</f>
        <v>0</v>
      </c>
      <c r="BN268" s="79">
        <f>IFERROR(IF(SUMIF($G$6:$BB$6,BN$6&amp;" Total",$G268:$BB268)-(SUMIF($G$6:$BB$6,BN$6&amp;" "&amp;'Input-Func_Class'!$D$22,$G268:$BB268)+IFERROR(SUMIF($G$6:$BB$6,BN$6&amp;" "&amp;'Input-Func_Class'!$E$22,$G268:$BB268),SUMIF($G$6:$BB$6,BN$6&amp;" "&amp;'Input-Func_Class'!$B$24,$G268:$BB268))+SUMIF($G$6:$BB$6,BN$6&amp;" "&amp;'Input-Func_Class'!$F$22,$G268:$BB268))&lt;Check_Limit,0,1),1)</f>
        <v>0</v>
      </c>
      <c r="BO268" s="79">
        <f>IFERROR(IF(SUMIF($G$6:$BB$6,BO$6&amp;" Total",$G268:$BB268)-(SUMIF($G$6:$BB$6,BO$6&amp;" "&amp;'Input-Func_Class'!$D$22,$G268:$BB268)+IFERROR(SUMIF($G$6:$BB$6,BO$6&amp;" "&amp;'Input-Func_Class'!$E$22,$G268:$BB268),SUMIF($G$6:$BB$6,BO$6&amp;" "&amp;'Input-Func_Class'!$B$24,$G268:$BB268))+SUMIF($G$6:$BB$6,BO$6&amp;" "&amp;'Input-Func_Class'!$F$22,$G268:$BB268))&lt;Check_Limit,0,1),1)</f>
        <v>0</v>
      </c>
    </row>
    <row r="269" spans="1:67" outlineLevel="1">
      <c r="A269" s="113" t="str">
        <f>IF(ISBLANK('Input-Accounts'!A269),"",'Input-Accounts'!A269)</f>
        <v/>
      </c>
      <c r="B269" s="79" t="str">
        <f>IF(ISBLANK('Input-Accounts'!B269),"",'Input-Accounts'!B269)</f>
        <v/>
      </c>
      <c r="C269" s="113" t="str">
        <f>IF(ISBLANK('Input-Accounts'!C269),"",'Input-Accounts'!C269)</f>
        <v/>
      </c>
      <c r="D269" s="31"/>
      <c r="E269" s="143">
        <f t="shared" si="57"/>
        <v>0</v>
      </c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BD269" s="79">
        <f>IFERROR(IF(SUMIF($G$6:$BB$6,BD$6&amp;" Total",$G269:$BB269)-(SUMIF($G$6:$BB$6,BD$6&amp;" "&amp;'Input-Func_Class'!$D$22,$G269:$BB269)+IFERROR(SUMIF($G$6:$BB$6,BD$6&amp;" "&amp;'Input-Func_Class'!$E$22,$G269:$BB269),SUMIF($G$6:$BB$6,BD$6&amp;" "&amp;'Input-Func_Class'!$B$24,$G269:$BB269))+SUMIF($G$6:$BB$6,BD$6&amp;" "&amp;'Input-Func_Class'!$F$22,$G269:$BB269))&lt;Check_Limit,0,1),1)</f>
        <v>0</v>
      </c>
      <c r="BE269" s="79">
        <f>IFERROR(IF(SUMIF($G$6:$BB$6,BE$6&amp;" Total",$G269:$BB269)-(SUMIF($G$6:$BB$6,BE$6&amp;" "&amp;'Input-Func_Class'!$D$22,$G269:$BB269)+IFERROR(SUMIF($G$6:$BB$6,BE$6&amp;" "&amp;'Input-Func_Class'!$E$22,$G269:$BB269),SUMIF($G$6:$BB$6,BE$6&amp;" "&amp;'Input-Func_Class'!$B$24,$G269:$BB269))+SUMIF($G$6:$BB$6,BE$6&amp;" "&amp;'Input-Func_Class'!$F$22,$G269:$BB269))&lt;Check_Limit,0,1),1)</f>
        <v>0</v>
      </c>
      <c r="BF269" s="79">
        <f>IFERROR(IF(SUMIF($G$6:$BB$6,BF$6&amp;" Total",$G269:$BB269)-(SUMIF($G$6:$BB$6,BF$6&amp;" "&amp;'Input-Func_Class'!$D$22,$G269:$BB269)+IFERROR(SUMIF($G$6:$BB$6,BF$6&amp;" "&amp;'Input-Func_Class'!$E$22,$G269:$BB269),SUMIF($G$6:$BB$6,BF$6&amp;" "&amp;'Input-Func_Class'!$B$24,$G269:$BB269))+SUMIF($G$6:$BB$6,BF$6&amp;" "&amp;'Input-Func_Class'!$F$22,$G269:$BB269))&lt;Check_Limit,0,1),1)</f>
        <v>0</v>
      </c>
      <c r="BG269" s="79">
        <f>IFERROR(IF(SUMIF($G$6:$BB$6,BG$6&amp;" Total",$G269:$BB269)-(SUMIF($G$6:$BB$6,BG$6&amp;" "&amp;'Input-Func_Class'!$D$22,$G269:$BB269)+IFERROR(SUMIF($G$6:$BB$6,BG$6&amp;" "&amp;'Input-Func_Class'!$E$22,$G269:$BB269),SUMIF($G$6:$BB$6,BG$6&amp;" "&amp;'Input-Func_Class'!$B$24,$G269:$BB269))+SUMIF($G$6:$BB$6,BG$6&amp;" "&amp;'Input-Func_Class'!$F$22,$G269:$BB269))&lt;Check_Limit,0,1),1)</f>
        <v>0</v>
      </c>
      <c r="BH269" s="79">
        <f>IFERROR(IF(SUMIF($G$6:$BB$6,BH$6&amp;" Total",$G269:$BB269)-(SUMIF($G$6:$BB$6,BH$6&amp;" "&amp;'Input-Func_Class'!$D$22,$G269:$BB269)+IFERROR(SUMIF($G$6:$BB$6,BH$6&amp;" "&amp;'Input-Func_Class'!$E$22,$G269:$BB269),SUMIF($G$6:$BB$6,BH$6&amp;" "&amp;'Input-Func_Class'!$B$24,$G269:$BB269))+SUMIF($G$6:$BB$6,BH$6&amp;" "&amp;'Input-Func_Class'!$F$22,$G269:$BB269))&lt;Check_Limit,0,1),1)</f>
        <v>0</v>
      </c>
      <c r="BI269" s="79">
        <f>IFERROR(IF(SUMIF($G$6:$BB$6,BI$6&amp;" Total",$G269:$BB269)-(SUMIF($G$6:$BB$6,BI$6&amp;" "&amp;'Input-Func_Class'!$D$22,$G269:$BB269)+IFERROR(SUMIF($G$6:$BB$6,BI$6&amp;" "&amp;'Input-Func_Class'!$E$22,$G269:$BB269),SUMIF($G$6:$BB$6,BI$6&amp;" "&amp;'Input-Func_Class'!$B$24,$G269:$BB269))+SUMIF($G$6:$BB$6,BI$6&amp;" "&amp;'Input-Func_Class'!$F$22,$G269:$BB269))&lt;Check_Limit,0,1),1)</f>
        <v>0</v>
      </c>
      <c r="BJ269" s="79">
        <f>IFERROR(IF(SUMIF($G$6:$BB$6,BJ$6&amp;" Total",$G269:$BB269)-(SUMIF($G$6:$BB$6,BJ$6&amp;" "&amp;'Input-Func_Class'!$D$22,$G269:$BB269)+IFERROR(SUMIF($G$6:$BB$6,BJ$6&amp;" "&amp;'Input-Func_Class'!$E$22,$G269:$BB269),SUMIF($G$6:$BB$6,BJ$6&amp;" "&amp;'Input-Func_Class'!$B$24,$G269:$BB269))+SUMIF($G$6:$BB$6,BJ$6&amp;" "&amp;'Input-Func_Class'!$F$22,$G269:$BB269))&lt;Check_Limit,0,1),1)</f>
        <v>0</v>
      </c>
      <c r="BK269" s="79">
        <f>IFERROR(IF(SUMIF($G$6:$BB$6,BK$6&amp;" Total",$G269:$BB269)-(SUMIF($G$6:$BB$6,BK$6&amp;" "&amp;'Input-Func_Class'!$D$22,$G269:$BB269)+IFERROR(SUMIF($G$6:$BB$6,BK$6&amp;" "&amp;'Input-Func_Class'!$E$22,$G269:$BB269),SUMIF($G$6:$BB$6,BK$6&amp;" "&amp;'Input-Func_Class'!$B$24,$G269:$BB269))+SUMIF($G$6:$BB$6,BK$6&amp;" "&amp;'Input-Func_Class'!$F$22,$G269:$BB269))&lt;Check_Limit,0,1),1)</f>
        <v>0</v>
      </c>
      <c r="BL269" s="79">
        <f>IFERROR(IF(SUMIF($G$6:$BB$6,BL$6&amp;" Total",$G269:$BB269)-(SUMIF($G$6:$BB$6,BL$6&amp;" "&amp;'Input-Func_Class'!$D$22,$G269:$BB269)+IFERROR(SUMIF($G$6:$BB$6,BL$6&amp;" "&amp;'Input-Func_Class'!$E$22,$G269:$BB269),SUMIF($G$6:$BB$6,BL$6&amp;" "&amp;'Input-Func_Class'!$B$24,$G269:$BB269))+SUMIF($G$6:$BB$6,BL$6&amp;" "&amp;'Input-Func_Class'!$F$22,$G269:$BB269))&lt;Check_Limit,0,1),1)</f>
        <v>0</v>
      </c>
      <c r="BM269" s="79">
        <f>IFERROR(IF(SUMIF($G$6:$BB$6,BM$6&amp;" Total",$G269:$BB269)-(SUMIF($G$6:$BB$6,BM$6&amp;" "&amp;'Input-Func_Class'!$D$22,$G269:$BB269)+IFERROR(SUMIF($G$6:$BB$6,BM$6&amp;" "&amp;'Input-Func_Class'!$E$22,$G269:$BB269),SUMIF($G$6:$BB$6,BM$6&amp;" "&amp;'Input-Func_Class'!$B$24,$G269:$BB269))+SUMIF($G$6:$BB$6,BM$6&amp;" "&amp;'Input-Func_Class'!$F$22,$G269:$BB269))&lt;Check_Limit,0,1),1)</f>
        <v>0</v>
      </c>
      <c r="BN269" s="79">
        <f>IFERROR(IF(SUMIF($G$6:$BB$6,BN$6&amp;" Total",$G269:$BB269)-(SUMIF($G$6:$BB$6,BN$6&amp;" "&amp;'Input-Func_Class'!$D$22,$G269:$BB269)+IFERROR(SUMIF($G$6:$BB$6,BN$6&amp;" "&amp;'Input-Func_Class'!$E$22,$G269:$BB269),SUMIF($G$6:$BB$6,BN$6&amp;" "&amp;'Input-Func_Class'!$B$24,$G269:$BB269))+SUMIF($G$6:$BB$6,BN$6&amp;" "&amp;'Input-Func_Class'!$F$22,$G269:$BB269))&lt;Check_Limit,0,1),1)</f>
        <v>0</v>
      </c>
      <c r="BO269" s="79">
        <f>IFERROR(IF(SUMIF($G$6:$BB$6,BO$6&amp;" Total",$G269:$BB269)-(SUMIF($G$6:$BB$6,BO$6&amp;" "&amp;'Input-Func_Class'!$D$22,$G269:$BB269)+IFERROR(SUMIF($G$6:$BB$6,BO$6&amp;" "&amp;'Input-Func_Class'!$E$22,$G269:$BB269),SUMIF($G$6:$BB$6,BO$6&amp;" "&amp;'Input-Func_Class'!$B$24,$G269:$BB269))+SUMIF($G$6:$BB$6,BO$6&amp;" "&amp;'Input-Func_Class'!$F$22,$G269:$BB269))&lt;Check_Limit,0,1),1)</f>
        <v>0</v>
      </c>
    </row>
    <row r="270" spans="1:67" outlineLevel="1">
      <c r="A270" s="113">
        <f>IF(ISBLANK('Input-Accounts'!A270),"",'Input-Accounts'!A270)</f>
        <v>229</v>
      </c>
      <c r="B270" s="79" t="str">
        <f>IF(ISBLANK('Input-Accounts'!B270),"",'Input-Accounts'!B270)</f>
        <v>INT_T&amp;D_PLANT</v>
      </c>
      <c r="C270" s="113" t="str">
        <f>IF(ISBLANK('Input-Accounts'!C270),"",'Input-Accounts'!C270)</f>
        <v/>
      </c>
      <c r="D270" s="31">
        <f>D$26+D$48</f>
        <v>1022109660.0185459</v>
      </c>
      <c r="E270" s="143">
        <f t="shared" ca="1" si="57"/>
        <v>0</v>
      </c>
      <c r="G270" s="31">
        <f t="shared" ref="G270:Z270" ca="1" si="65">G$26+G$48</f>
        <v>0</v>
      </c>
      <c r="H270" s="31">
        <f t="shared" ca="1" si="65"/>
        <v>0</v>
      </c>
      <c r="I270" s="31">
        <f t="shared" ca="1" si="65"/>
        <v>0</v>
      </c>
      <c r="J270" s="31">
        <f t="shared" ca="1" si="65"/>
        <v>0</v>
      </c>
      <c r="K270" s="31">
        <f t="shared" ca="1" si="65"/>
        <v>18923801.059999999</v>
      </c>
      <c r="L270" s="31">
        <f t="shared" ca="1" si="65"/>
        <v>18923801.059999999</v>
      </c>
      <c r="M270" s="31">
        <f t="shared" ca="1" si="65"/>
        <v>0</v>
      </c>
      <c r="N270" s="31">
        <f t="shared" ca="1" si="65"/>
        <v>0</v>
      </c>
      <c r="O270" s="31">
        <f t="shared" ca="1" si="65"/>
        <v>1003185858.9585459</v>
      </c>
      <c r="P270" s="31">
        <f t="shared" ca="1" si="65"/>
        <v>651948464.32854605</v>
      </c>
      <c r="Q270" s="31">
        <f t="shared" ca="1" si="65"/>
        <v>0</v>
      </c>
      <c r="R270" s="31">
        <f t="shared" ca="1" si="65"/>
        <v>351237394.63000005</v>
      </c>
      <c r="S270" s="31">
        <f t="shared" ca="1" si="65"/>
        <v>0</v>
      </c>
      <c r="T270" s="31">
        <f t="shared" ca="1" si="65"/>
        <v>0</v>
      </c>
      <c r="U270" s="31">
        <f t="shared" ca="1" si="65"/>
        <v>0</v>
      </c>
      <c r="V270" s="31">
        <f t="shared" ca="1" si="65"/>
        <v>0</v>
      </c>
      <c r="W270" s="31">
        <f t="shared" ca="1" si="65"/>
        <v>0</v>
      </c>
      <c r="X270" s="31">
        <f t="shared" ca="1" si="65"/>
        <v>0</v>
      </c>
      <c r="Y270" s="31">
        <f t="shared" ca="1" si="65"/>
        <v>0</v>
      </c>
      <c r="Z270" s="31">
        <f t="shared" ca="1" si="65"/>
        <v>0</v>
      </c>
      <c r="BD270" s="79">
        <f ca="1">IFERROR(IF(SUMIF($G$6:$BB$6,BD$6&amp;" Total",$G270:$BB270)-(SUMIF($G$6:$BB$6,BD$6&amp;" "&amp;'Input-Func_Class'!$D$22,$G270:$BB270)+IFERROR(SUMIF($G$6:$BB$6,BD$6&amp;" "&amp;'Input-Func_Class'!$E$22,$G270:$BB270),SUMIF($G$6:$BB$6,BD$6&amp;" "&amp;'Input-Func_Class'!$B$24,$G270:$BB270))+SUMIF($G$6:$BB$6,BD$6&amp;" "&amp;'Input-Func_Class'!$F$22,$G270:$BB270))&lt;Check_Limit,0,1),1)</f>
        <v>0</v>
      </c>
      <c r="BE270" s="79">
        <f ca="1">IFERROR(IF(SUMIF($G$6:$BB$6,BE$6&amp;" Total",$G270:$BB270)-(SUMIF($G$6:$BB$6,BE$6&amp;" "&amp;'Input-Func_Class'!$D$22,$G270:$BB270)+IFERROR(SUMIF($G$6:$BB$6,BE$6&amp;" "&amp;'Input-Func_Class'!$E$22,$G270:$BB270),SUMIF($G$6:$BB$6,BE$6&amp;" "&amp;'Input-Func_Class'!$B$24,$G270:$BB270))+SUMIF($G$6:$BB$6,BE$6&amp;" "&amp;'Input-Func_Class'!$F$22,$G270:$BB270))&lt;Check_Limit,0,1),1)</f>
        <v>0</v>
      </c>
      <c r="BF270" s="79">
        <f ca="1">IFERROR(IF(SUMIF($G$6:$BB$6,BF$6&amp;" Total",$G270:$BB270)-(SUMIF($G$6:$BB$6,BF$6&amp;" "&amp;'Input-Func_Class'!$D$22,$G270:$BB270)+IFERROR(SUMIF($G$6:$BB$6,BF$6&amp;" "&amp;'Input-Func_Class'!$E$22,$G270:$BB270),SUMIF($G$6:$BB$6,BF$6&amp;" "&amp;'Input-Func_Class'!$B$24,$G270:$BB270))+SUMIF($G$6:$BB$6,BF$6&amp;" "&amp;'Input-Func_Class'!$F$22,$G270:$BB270))&lt;Check_Limit,0,1),1)</f>
        <v>0</v>
      </c>
      <c r="BG270" s="79">
        <f ca="1">IFERROR(IF(SUMIF($G$6:$BB$6,BG$6&amp;" Total",$G270:$BB270)-(SUMIF($G$6:$BB$6,BG$6&amp;" "&amp;'Input-Func_Class'!$D$22,$G270:$BB270)+IFERROR(SUMIF($G$6:$BB$6,BG$6&amp;" "&amp;'Input-Func_Class'!$E$22,$G270:$BB270),SUMIF($G$6:$BB$6,BG$6&amp;" "&amp;'Input-Func_Class'!$B$24,$G270:$BB270))+SUMIF($G$6:$BB$6,BG$6&amp;" "&amp;'Input-Func_Class'!$F$22,$G270:$BB270))&lt;Check_Limit,0,1),1)</f>
        <v>0</v>
      </c>
      <c r="BH270" s="79">
        <f ca="1">IFERROR(IF(SUMIF($G$6:$BB$6,BH$6&amp;" Total",$G270:$BB270)-(SUMIF($G$6:$BB$6,BH$6&amp;" "&amp;'Input-Func_Class'!$D$22,$G270:$BB270)+IFERROR(SUMIF($G$6:$BB$6,BH$6&amp;" "&amp;'Input-Func_Class'!$E$22,$G270:$BB270),SUMIF($G$6:$BB$6,BH$6&amp;" "&amp;'Input-Func_Class'!$B$24,$G270:$BB270))+SUMIF($G$6:$BB$6,BH$6&amp;" "&amp;'Input-Func_Class'!$F$22,$G270:$BB270))&lt;Check_Limit,0,1),1)</f>
        <v>0</v>
      </c>
      <c r="BI270" s="79">
        <f>IFERROR(IF(SUMIF($G$6:$BB$6,BI$6&amp;" Total",$G270:$BB270)-(SUMIF($G$6:$BB$6,BI$6&amp;" "&amp;'Input-Func_Class'!$D$22,$G270:$BB270)+IFERROR(SUMIF($G$6:$BB$6,BI$6&amp;" "&amp;'Input-Func_Class'!$E$22,$G270:$BB270),SUMIF($G$6:$BB$6,BI$6&amp;" "&amp;'Input-Func_Class'!$B$24,$G270:$BB270))+SUMIF($G$6:$BB$6,BI$6&amp;" "&amp;'Input-Func_Class'!$F$22,$G270:$BB270))&lt;Check_Limit,0,1),1)</f>
        <v>0</v>
      </c>
      <c r="BJ270" s="79">
        <f>IFERROR(IF(SUMIF($G$6:$BB$6,BJ$6&amp;" Total",$G270:$BB270)-(SUMIF($G$6:$BB$6,BJ$6&amp;" "&amp;'Input-Func_Class'!$D$22,$G270:$BB270)+IFERROR(SUMIF($G$6:$BB$6,BJ$6&amp;" "&amp;'Input-Func_Class'!$E$22,$G270:$BB270),SUMIF($G$6:$BB$6,BJ$6&amp;" "&amp;'Input-Func_Class'!$B$24,$G270:$BB270))+SUMIF($G$6:$BB$6,BJ$6&amp;" "&amp;'Input-Func_Class'!$F$22,$G270:$BB270))&lt;Check_Limit,0,1),1)</f>
        <v>0</v>
      </c>
      <c r="BK270" s="79">
        <f>IFERROR(IF(SUMIF($G$6:$BB$6,BK$6&amp;" Total",$G270:$BB270)-(SUMIF($G$6:$BB$6,BK$6&amp;" "&amp;'Input-Func_Class'!$D$22,$G270:$BB270)+IFERROR(SUMIF($G$6:$BB$6,BK$6&amp;" "&amp;'Input-Func_Class'!$E$22,$G270:$BB270),SUMIF($G$6:$BB$6,BK$6&amp;" "&amp;'Input-Func_Class'!$B$24,$G270:$BB270))+SUMIF($G$6:$BB$6,BK$6&amp;" "&amp;'Input-Func_Class'!$F$22,$G270:$BB270))&lt;Check_Limit,0,1),1)</f>
        <v>0</v>
      </c>
      <c r="BL270" s="79">
        <f>IFERROR(IF(SUMIF($G$6:$BB$6,BL$6&amp;" Total",$G270:$BB270)-(SUMIF($G$6:$BB$6,BL$6&amp;" "&amp;'Input-Func_Class'!$D$22,$G270:$BB270)+IFERROR(SUMIF($G$6:$BB$6,BL$6&amp;" "&amp;'Input-Func_Class'!$E$22,$G270:$BB270),SUMIF($G$6:$BB$6,BL$6&amp;" "&amp;'Input-Func_Class'!$B$24,$G270:$BB270))+SUMIF($G$6:$BB$6,BL$6&amp;" "&amp;'Input-Func_Class'!$F$22,$G270:$BB270))&lt;Check_Limit,0,1),1)</f>
        <v>0</v>
      </c>
      <c r="BM270" s="79">
        <f>IFERROR(IF(SUMIF($G$6:$BB$6,BM$6&amp;" Total",$G270:$BB270)-(SUMIF($G$6:$BB$6,BM$6&amp;" "&amp;'Input-Func_Class'!$D$22,$G270:$BB270)+IFERROR(SUMIF($G$6:$BB$6,BM$6&amp;" "&amp;'Input-Func_Class'!$E$22,$G270:$BB270),SUMIF($G$6:$BB$6,BM$6&amp;" "&amp;'Input-Func_Class'!$B$24,$G270:$BB270))+SUMIF($G$6:$BB$6,BM$6&amp;" "&amp;'Input-Func_Class'!$F$22,$G270:$BB270))&lt;Check_Limit,0,1),1)</f>
        <v>0</v>
      </c>
      <c r="BN270" s="79">
        <f>IFERROR(IF(SUMIF($G$6:$BB$6,BN$6&amp;" Total",$G270:$BB270)-(SUMIF($G$6:$BB$6,BN$6&amp;" "&amp;'Input-Func_Class'!$D$22,$G270:$BB270)+IFERROR(SUMIF($G$6:$BB$6,BN$6&amp;" "&amp;'Input-Func_Class'!$E$22,$G270:$BB270),SUMIF($G$6:$BB$6,BN$6&amp;" "&amp;'Input-Func_Class'!$B$24,$G270:$BB270))+SUMIF($G$6:$BB$6,BN$6&amp;" "&amp;'Input-Func_Class'!$F$22,$G270:$BB270))&lt;Check_Limit,0,1),1)</f>
        <v>0</v>
      </c>
      <c r="BO270" s="79">
        <f>IFERROR(IF(SUMIF($G$6:$BB$6,BO$6&amp;" Total",$G270:$BB270)-(SUMIF($G$6:$BB$6,BO$6&amp;" "&amp;'Input-Func_Class'!$D$22,$G270:$BB270)+IFERROR(SUMIF($G$6:$BB$6,BO$6&amp;" "&amp;'Input-Func_Class'!$E$22,$G270:$BB270),SUMIF($G$6:$BB$6,BO$6&amp;" "&amp;'Input-Func_Class'!$B$24,$G270:$BB270))+SUMIF($G$6:$BB$6,BO$6&amp;" "&amp;'Input-Func_Class'!$F$22,$G270:$BB270))&lt;Check_Limit,0,1),1)</f>
        <v>0</v>
      </c>
    </row>
    <row r="271" spans="1:67" outlineLevel="1">
      <c r="A271" s="113">
        <f>IF(ISBLANK('Input-Accounts'!A272),"",'Input-Accounts'!A272)</f>
        <v>231</v>
      </c>
      <c r="B271" s="79" t="str">
        <f>IF(ISBLANK('Input-Accounts'!B271),"",'Input-Accounts'!B271)</f>
        <v>INT_TOTAL_PLANT</v>
      </c>
      <c r="C271" s="113" t="str">
        <f>IF(ISBLANK('Input-Accounts'!C271),"",'Input-Accounts'!C271)</f>
        <v/>
      </c>
      <c r="D271" s="31">
        <f>D$63</f>
        <v>1141765084.1656132</v>
      </c>
      <c r="E271" s="143">
        <f ca="1">IFERROR(IF(D271="",0,IF(D271=0,0,IF(ABS(D271-SUM(G271,K271,O271,S271,W271,AA271,AE271,AI271,AM271,AQ271,AU271,AY271))&lt;Check_Limit,0,1))),1)</f>
        <v>0</v>
      </c>
      <c r="G271" s="31">
        <f t="shared" ref="G271:Z271" ca="1" si="66">G$63</f>
        <v>0</v>
      </c>
      <c r="H271" s="31">
        <f t="shared" ca="1" si="66"/>
        <v>0</v>
      </c>
      <c r="I271" s="31">
        <f t="shared" ca="1" si="66"/>
        <v>0</v>
      </c>
      <c r="J271" s="31">
        <f t="shared" ca="1" si="66"/>
        <v>0</v>
      </c>
      <c r="K271" s="31">
        <f t="shared" ca="1" si="66"/>
        <v>22168396.366401006</v>
      </c>
      <c r="L271" s="31">
        <f t="shared" ca="1" si="66"/>
        <v>20761310.71336358</v>
      </c>
      <c r="M271" s="31">
        <f t="shared" ca="1" si="66"/>
        <v>1407085.6530374277</v>
      </c>
      <c r="N271" s="31">
        <f t="shared" ca="1" si="66"/>
        <v>0</v>
      </c>
      <c r="O271" s="31">
        <f t="shared" ca="1" si="66"/>
        <v>1119596687.799212</v>
      </c>
      <c r="P271" s="31">
        <f t="shared" ca="1" si="66"/>
        <v>715252955.47707343</v>
      </c>
      <c r="Q271" s="31">
        <f t="shared" ca="1" si="66"/>
        <v>0</v>
      </c>
      <c r="R271" s="31">
        <f t="shared" ca="1" si="66"/>
        <v>404343732.32213855</v>
      </c>
      <c r="S271" s="31">
        <f t="shared" ca="1" si="66"/>
        <v>0</v>
      </c>
      <c r="T271" s="31">
        <f t="shared" ca="1" si="66"/>
        <v>0</v>
      </c>
      <c r="U271" s="31">
        <f t="shared" ca="1" si="66"/>
        <v>0</v>
      </c>
      <c r="V271" s="31">
        <f t="shared" ca="1" si="66"/>
        <v>0</v>
      </c>
      <c r="W271" s="31">
        <f t="shared" ca="1" si="66"/>
        <v>0</v>
      </c>
      <c r="X271" s="31">
        <f t="shared" ca="1" si="66"/>
        <v>0</v>
      </c>
      <c r="Y271" s="31">
        <f t="shared" ca="1" si="66"/>
        <v>0</v>
      </c>
      <c r="Z271" s="31">
        <f t="shared" ca="1" si="66"/>
        <v>0</v>
      </c>
      <c r="BD271" s="79">
        <f ca="1">IFERROR(IF(SUMIF($G$6:$BB$6,BD$6&amp;" Total",$G271:$BB271)-(SUMIF($G$6:$BB$6,BD$6&amp;" "&amp;'Input-Func_Class'!$D$22,$G271:$BB271)+IFERROR(SUMIF($G$6:$BB$6,BD$6&amp;" "&amp;'Input-Func_Class'!$E$22,$G271:$BB271),SUMIF($G$6:$BB$6,BD$6&amp;" "&amp;'Input-Func_Class'!$B$24,$G271:$BB271))+SUMIF($G$6:$BB$6,BD$6&amp;" "&amp;'Input-Func_Class'!$F$22,$G271:$BB271))&lt;Check_Limit,0,1),1)</f>
        <v>0</v>
      </c>
      <c r="BE271" s="79">
        <f ca="1">IFERROR(IF(SUMIF($G$6:$BB$6,BE$6&amp;" Total",$G271:$BB271)-(SUMIF($G$6:$BB$6,BE$6&amp;" "&amp;'Input-Func_Class'!$D$22,$G271:$BB271)+IFERROR(SUMIF($G$6:$BB$6,BE$6&amp;" "&amp;'Input-Func_Class'!$E$22,$G271:$BB271),SUMIF($G$6:$BB$6,BE$6&amp;" "&amp;'Input-Func_Class'!$B$24,$G271:$BB271))+SUMIF($G$6:$BB$6,BE$6&amp;" "&amp;'Input-Func_Class'!$F$22,$G271:$BB271))&lt;Check_Limit,0,1),1)</f>
        <v>0</v>
      </c>
      <c r="BF271" s="79">
        <f ca="1">IFERROR(IF(SUMIF($G$6:$BB$6,BF$6&amp;" Total",$G271:$BB271)-(SUMIF($G$6:$BB$6,BF$6&amp;" "&amp;'Input-Func_Class'!$D$22,$G271:$BB271)+IFERROR(SUMIF($G$6:$BB$6,BF$6&amp;" "&amp;'Input-Func_Class'!$E$22,$G271:$BB271),SUMIF($G$6:$BB$6,BF$6&amp;" "&amp;'Input-Func_Class'!$B$24,$G271:$BB271))+SUMIF($G$6:$BB$6,BF$6&amp;" "&amp;'Input-Func_Class'!$F$22,$G271:$BB271))&lt;Check_Limit,0,1),1)</f>
        <v>0</v>
      </c>
      <c r="BG271" s="79">
        <f ca="1">IFERROR(IF(SUMIF($G$6:$BB$6,BG$6&amp;" Total",$G271:$BB271)-(SUMIF($G$6:$BB$6,BG$6&amp;" "&amp;'Input-Func_Class'!$D$22,$G271:$BB271)+IFERROR(SUMIF($G$6:$BB$6,BG$6&amp;" "&amp;'Input-Func_Class'!$E$22,$G271:$BB271),SUMIF($G$6:$BB$6,BG$6&amp;" "&amp;'Input-Func_Class'!$B$24,$G271:$BB271))+SUMIF($G$6:$BB$6,BG$6&amp;" "&amp;'Input-Func_Class'!$F$22,$G271:$BB271))&lt;Check_Limit,0,1),1)</f>
        <v>0</v>
      </c>
      <c r="BH271" s="79">
        <f ca="1">IFERROR(IF(SUMIF($G$6:$BB$6,BH$6&amp;" Total",$G271:$BB271)-(SUMIF($G$6:$BB$6,BH$6&amp;" "&amp;'Input-Func_Class'!$D$22,$G271:$BB271)+IFERROR(SUMIF($G$6:$BB$6,BH$6&amp;" "&amp;'Input-Func_Class'!$E$22,$G271:$BB271),SUMIF($G$6:$BB$6,BH$6&amp;" "&amp;'Input-Func_Class'!$B$24,$G271:$BB271))+SUMIF($G$6:$BB$6,BH$6&amp;" "&amp;'Input-Func_Class'!$F$22,$G271:$BB271))&lt;Check_Limit,0,1),1)</f>
        <v>0</v>
      </c>
      <c r="BI271" s="79">
        <f>IFERROR(IF(SUMIF($G$6:$BB$6,BI$6&amp;" Total",$G271:$BB271)-(SUMIF($G$6:$BB$6,BI$6&amp;" "&amp;'Input-Func_Class'!$D$22,$G271:$BB271)+IFERROR(SUMIF($G$6:$BB$6,BI$6&amp;" "&amp;'Input-Func_Class'!$E$22,$G271:$BB271),SUMIF($G$6:$BB$6,BI$6&amp;" "&amp;'Input-Func_Class'!$B$24,$G271:$BB271))+SUMIF($G$6:$BB$6,BI$6&amp;" "&amp;'Input-Func_Class'!$F$22,$G271:$BB271))&lt;Check_Limit,0,1),1)</f>
        <v>0</v>
      </c>
      <c r="BJ271" s="79">
        <f>IFERROR(IF(SUMIF($G$6:$BB$6,BJ$6&amp;" Total",$G271:$BB271)-(SUMIF($G$6:$BB$6,BJ$6&amp;" "&amp;'Input-Func_Class'!$D$22,$G271:$BB271)+IFERROR(SUMIF($G$6:$BB$6,BJ$6&amp;" "&amp;'Input-Func_Class'!$E$22,$G271:$BB271),SUMIF($G$6:$BB$6,BJ$6&amp;" "&amp;'Input-Func_Class'!$B$24,$G271:$BB271))+SUMIF($G$6:$BB$6,BJ$6&amp;" "&amp;'Input-Func_Class'!$F$22,$G271:$BB271))&lt;Check_Limit,0,1),1)</f>
        <v>0</v>
      </c>
      <c r="BK271" s="79">
        <f>IFERROR(IF(SUMIF($G$6:$BB$6,BK$6&amp;" Total",$G271:$BB271)-(SUMIF($G$6:$BB$6,BK$6&amp;" "&amp;'Input-Func_Class'!$D$22,$G271:$BB271)+IFERROR(SUMIF($G$6:$BB$6,BK$6&amp;" "&amp;'Input-Func_Class'!$E$22,$G271:$BB271),SUMIF($G$6:$BB$6,BK$6&amp;" "&amp;'Input-Func_Class'!$B$24,$G271:$BB271))+SUMIF($G$6:$BB$6,BK$6&amp;" "&amp;'Input-Func_Class'!$F$22,$G271:$BB271))&lt;Check_Limit,0,1),1)</f>
        <v>0</v>
      </c>
      <c r="BL271" s="79">
        <f>IFERROR(IF(SUMIF($G$6:$BB$6,BL$6&amp;" Total",$G271:$BB271)-(SUMIF($G$6:$BB$6,BL$6&amp;" "&amp;'Input-Func_Class'!$D$22,$G271:$BB271)+IFERROR(SUMIF($G$6:$BB$6,BL$6&amp;" "&amp;'Input-Func_Class'!$E$22,$G271:$BB271),SUMIF($G$6:$BB$6,BL$6&amp;" "&amp;'Input-Func_Class'!$B$24,$G271:$BB271))+SUMIF($G$6:$BB$6,BL$6&amp;" "&amp;'Input-Func_Class'!$F$22,$G271:$BB271))&lt;Check_Limit,0,1),1)</f>
        <v>0</v>
      </c>
      <c r="BM271" s="79">
        <f>IFERROR(IF(SUMIF($G$6:$BB$6,BM$6&amp;" Total",$G271:$BB271)-(SUMIF($G$6:$BB$6,BM$6&amp;" "&amp;'Input-Func_Class'!$D$22,$G271:$BB271)+IFERROR(SUMIF($G$6:$BB$6,BM$6&amp;" "&amp;'Input-Func_Class'!$E$22,$G271:$BB271),SUMIF($G$6:$BB$6,BM$6&amp;" "&amp;'Input-Func_Class'!$B$24,$G271:$BB271))+SUMIF($G$6:$BB$6,BM$6&amp;" "&amp;'Input-Func_Class'!$F$22,$G271:$BB271))&lt;Check_Limit,0,1),1)</f>
        <v>0</v>
      </c>
      <c r="BN271" s="79">
        <f>IFERROR(IF(SUMIF($G$6:$BB$6,BN$6&amp;" Total",$G271:$BB271)-(SUMIF($G$6:$BB$6,BN$6&amp;" "&amp;'Input-Func_Class'!$D$22,$G271:$BB271)+IFERROR(SUMIF($G$6:$BB$6,BN$6&amp;" "&amp;'Input-Func_Class'!$E$22,$G271:$BB271),SUMIF($G$6:$BB$6,BN$6&amp;" "&amp;'Input-Func_Class'!$B$24,$G271:$BB271))+SUMIF($G$6:$BB$6,BN$6&amp;" "&amp;'Input-Func_Class'!$F$22,$G271:$BB271))&lt;Check_Limit,0,1),1)</f>
        <v>0</v>
      </c>
      <c r="BO271" s="79">
        <f>IFERROR(IF(SUMIF($G$6:$BB$6,BO$6&amp;" Total",$G271:$BB271)-(SUMIF($G$6:$BB$6,BO$6&amp;" "&amp;'Input-Func_Class'!$D$22,$G271:$BB271)+IFERROR(SUMIF($G$6:$BB$6,BO$6&amp;" "&amp;'Input-Func_Class'!$E$22,$G271:$BB271),SUMIF($G$6:$BB$6,BO$6&amp;" "&amp;'Input-Func_Class'!$B$24,$G271:$BB271))+SUMIF($G$6:$BB$6,BO$6&amp;" "&amp;'Input-Func_Class'!$F$22,$G271:$BB271))&lt;Check_Limit,0,1),1)</f>
        <v>0</v>
      </c>
    </row>
    <row r="272" spans="1:67" outlineLevel="1">
      <c r="A272" s="113">
        <f>IF(ISBLANK('Input-Accounts'!A272),"",'Input-Accounts'!A272)</f>
        <v>231</v>
      </c>
      <c r="B272" s="79" t="str">
        <f>IF(ISBLANK('Input-Accounts'!B272),"",'Input-Accounts'!B272)</f>
        <v>INT_INTANGIBLE</v>
      </c>
      <c r="C272" s="113" t="str">
        <f>IF(ISBLANK('Input-Accounts'!C272),"",'Input-Accounts'!C272)</f>
        <v/>
      </c>
      <c r="D272" s="31">
        <f>D$16</f>
        <v>57258914.677067004</v>
      </c>
      <c r="E272" s="143">
        <f t="shared" ca="1" si="57"/>
        <v>0</v>
      </c>
      <c r="G272" s="31">
        <f t="shared" ref="G272:Z272" ca="1" si="67">G$16</f>
        <v>0</v>
      </c>
      <c r="H272" s="31">
        <f t="shared" ca="1" si="67"/>
        <v>0</v>
      </c>
      <c r="I272" s="31">
        <f t="shared" ca="1" si="67"/>
        <v>0</v>
      </c>
      <c r="J272" s="31">
        <f t="shared" ca="1" si="67"/>
        <v>0</v>
      </c>
      <c r="K272" s="31">
        <f t="shared" ca="1" si="67"/>
        <v>2089358.0767408749</v>
      </c>
      <c r="L272" s="31">
        <f t="shared" ca="1" si="67"/>
        <v>682272.42370344722</v>
      </c>
      <c r="M272" s="31">
        <f t="shared" ca="1" si="67"/>
        <v>1407085.6530374277</v>
      </c>
      <c r="N272" s="31">
        <f t="shared" ca="1" si="67"/>
        <v>0</v>
      </c>
      <c r="O272" s="31">
        <f t="shared" ca="1" si="67"/>
        <v>55169556.600326128</v>
      </c>
      <c r="P272" s="31">
        <f t="shared" ca="1" si="67"/>
        <v>23505132.899932187</v>
      </c>
      <c r="Q272" s="31">
        <f t="shared" ca="1" si="67"/>
        <v>0</v>
      </c>
      <c r="R272" s="31">
        <f t="shared" ca="1" si="67"/>
        <v>31664423.700393949</v>
      </c>
      <c r="S272" s="31">
        <f t="shared" ca="1" si="67"/>
        <v>0</v>
      </c>
      <c r="T272" s="31">
        <f t="shared" ca="1" si="67"/>
        <v>0</v>
      </c>
      <c r="U272" s="31">
        <f t="shared" ca="1" si="67"/>
        <v>0</v>
      </c>
      <c r="V272" s="31">
        <f t="shared" ca="1" si="67"/>
        <v>0</v>
      </c>
      <c r="W272" s="31">
        <f t="shared" ca="1" si="67"/>
        <v>0</v>
      </c>
      <c r="X272" s="31">
        <f t="shared" ca="1" si="67"/>
        <v>0</v>
      </c>
      <c r="Y272" s="31">
        <f t="shared" ca="1" si="67"/>
        <v>0</v>
      </c>
      <c r="Z272" s="31">
        <f t="shared" ca="1" si="67"/>
        <v>0</v>
      </c>
      <c r="BD272" s="79">
        <f ca="1">IFERROR(IF(SUMIF($G$6:$BB$6,BD$6&amp;" Total",$G272:$BB272)-(SUMIF($G$6:$BB$6,BD$6&amp;" "&amp;'Input-Func_Class'!$D$22,$G272:$BB272)+IFERROR(SUMIF($G$6:$BB$6,BD$6&amp;" "&amp;'Input-Func_Class'!$E$22,$G272:$BB272),SUMIF($G$6:$BB$6,BD$6&amp;" "&amp;'Input-Func_Class'!$B$24,$G272:$BB272))+SUMIF($G$6:$BB$6,BD$6&amp;" "&amp;'Input-Func_Class'!$F$22,$G272:$BB272))&lt;Check_Limit,0,1),1)</f>
        <v>0</v>
      </c>
      <c r="BE272" s="79">
        <f ca="1">IFERROR(IF(SUMIF($G$6:$BB$6,BE$6&amp;" Total",$G272:$BB272)-(SUMIF($G$6:$BB$6,BE$6&amp;" "&amp;'Input-Func_Class'!$D$22,$G272:$BB272)+IFERROR(SUMIF($G$6:$BB$6,BE$6&amp;" "&amp;'Input-Func_Class'!$E$22,$G272:$BB272),SUMIF($G$6:$BB$6,BE$6&amp;" "&amp;'Input-Func_Class'!$B$24,$G272:$BB272))+SUMIF($G$6:$BB$6,BE$6&amp;" "&amp;'Input-Func_Class'!$F$22,$G272:$BB272))&lt;Check_Limit,0,1),1)</f>
        <v>0</v>
      </c>
      <c r="BF272" s="79">
        <f ca="1">IFERROR(IF(SUMIF($G$6:$BB$6,BF$6&amp;" Total",$G272:$BB272)-(SUMIF($G$6:$BB$6,BF$6&amp;" "&amp;'Input-Func_Class'!$D$22,$G272:$BB272)+IFERROR(SUMIF($G$6:$BB$6,BF$6&amp;" "&amp;'Input-Func_Class'!$E$22,$G272:$BB272),SUMIF($G$6:$BB$6,BF$6&amp;" "&amp;'Input-Func_Class'!$B$24,$G272:$BB272))+SUMIF($G$6:$BB$6,BF$6&amp;" "&amp;'Input-Func_Class'!$F$22,$G272:$BB272))&lt;Check_Limit,0,1),1)</f>
        <v>0</v>
      </c>
      <c r="BG272" s="79">
        <f ca="1">IFERROR(IF(SUMIF($G$6:$BB$6,BG$6&amp;" Total",$G272:$BB272)-(SUMIF($G$6:$BB$6,BG$6&amp;" "&amp;'Input-Func_Class'!$D$22,$G272:$BB272)+IFERROR(SUMIF($G$6:$BB$6,BG$6&amp;" "&amp;'Input-Func_Class'!$E$22,$G272:$BB272),SUMIF($G$6:$BB$6,BG$6&amp;" "&amp;'Input-Func_Class'!$B$24,$G272:$BB272))+SUMIF($G$6:$BB$6,BG$6&amp;" "&amp;'Input-Func_Class'!$F$22,$G272:$BB272))&lt;Check_Limit,0,1),1)</f>
        <v>0</v>
      </c>
      <c r="BH272" s="79">
        <f ca="1">IFERROR(IF(SUMIF($G$6:$BB$6,BH$6&amp;" Total",$G272:$BB272)-(SUMIF($G$6:$BB$6,BH$6&amp;" "&amp;'Input-Func_Class'!$D$22,$G272:$BB272)+IFERROR(SUMIF($G$6:$BB$6,BH$6&amp;" "&amp;'Input-Func_Class'!$E$22,$G272:$BB272),SUMIF($G$6:$BB$6,BH$6&amp;" "&amp;'Input-Func_Class'!$B$24,$G272:$BB272))+SUMIF($G$6:$BB$6,BH$6&amp;" "&amp;'Input-Func_Class'!$F$22,$G272:$BB272))&lt;Check_Limit,0,1),1)</f>
        <v>0</v>
      </c>
      <c r="BI272" s="79">
        <f>IFERROR(IF(SUMIF($G$6:$BB$6,BI$6&amp;" Total",$G272:$BB272)-(SUMIF($G$6:$BB$6,BI$6&amp;" "&amp;'Input-Func_Class'!$D$22,$G272:$BB272)+IFERROR(SUMIF($G$6:$BB$6,BI$6&amp;" "&amp;'Input-Func_Class'!$E$22,$G272:$BB272),SUMIF($G$6:$BB$6,BI$6&amp;" "&amp;'Input-Func_Class'!$B$24,$G272:$BB272))+SUMIF($G$6:$BB$6,BI$6&amp;" "&amp;'Input-Func_Class'!$F$22,$G272:$BB272))&lt;Check_Limit,0,1),1)</f>
        <v>0</v>
      </c>
      <c r="BJ272" s="79">
        <f>IFERROR(IF(SUMIF($G$6:$BB$6,BJ$6&amp;" Total",$G272:$BB272)-(SUMIF($G$6:$BB$6,BJ$6&amp;" "&amp;'Input-Func_Class'!$D$22,$G272:$BB272)+IFERROR(SUMIF($G$6:$BB$6,BJ$6&amp;" "&amp;'Input-Func_Class'!$E$22,$G272:$BB272),SUMIF($G$6:$BB$6,BJ$6&amp;" "&amp;'Input-Func_Class'!$B$24,$G272:$BB272))+SUMIF($G$6:$BB$6,BJ$6&amp;" "&amp;'Input-Func_Class'!$F$22,$G272:$BB272))&lt;Check_Limit,0,1),1)</f>
        <v>0</v>
      </c>
      <c r="BK272" s="79">
        <f>IFERROR(IF(SUMIF($G$6:$BB$6,BK$6&amp;" Total",$G272:$BB272)-(SUMIF($G$6:$BB$6,BK$6&amp;" "&amp;'Input-Func_Class'!$D$22,$G272:$BB272)+IFERROR(SUMIF($G$6:$BB$6,BK$6&amp;" "&amp;'Input-Func_Class'!$E$22,$G272:$BB272),SUMIF($G$6:$BB$6,BK$6&amp;" "&amp;'Input-Func_Class'!$B$24,$G272:$BB272))+SUMIF($G$6:$BB$6,BK$6&amp;" "&amp;'Input-Func_Class'!$F$22,$G272:$BB272))&lt;Check_Limit,0,1),1)</f>
        <v>0</v>
      </c>
      <c r="BL272" s="79">
        <f>IFERROR(IF(SUMIF($G$6:$BB$6,BL$6&amp;" Total",$G272:$BB272)-(SUMIF($G$6:$BB$6,BL$6&amp;" "&amp;'Input-Func_Class'!$D$22,$G272:$BB272)+IFERROR(SUMIF($G$6:$BB$6,BL$6&amp;" "&amp;'Input-Func_Class'!$E$22,$G272:$BB272),SUMIF($G$6:$BB$6,BL$6&amp;" "&amp;'Input-Func_Class'!$B$24,$G272:$BB272))+SUMIF($G$6:$BB$6,BL$6&amp;" "&amp;'Input-Func_Class'!$F$22,$G272:$BB272))&lt;Check_Limit,0,1),1)</f>
        <v>0</v>
      </c>
      <c r="BM272" s="79">
        <f>IFERROR(IF(SUMIF($G$6:$BB$6,BM$6&amp;" Total",$G272:$BB272)-(SUMIF($G$6:$BB$6,BM$6&amp;" "&amp;'Input-Func_Class'!$D$22,$G272:$BB272)+IFERROR(SUMIF($G$6:$BB$6,BM$6&amp;" "&amp;'Input-Func_Class'!$E$22,$G272:$BB272),SUMIF($G$6:$BB$6,BM$6&amp;" "&amp;'Input-Func_Class'!$B$24,$G272:$BB272))+SUMIF($G$6:$BB$6,BM$6&amp;" "&amp;'Input-Func_Class'!$F$22,$G272:$BB272))&lt;Check_Limit,0,1),1)</f>
        <v>0</v>
      </c>
      <c r="BN272" s="79">
        <f>IFERROR(IF(SUMIF($G$6:$BB$6,BN$6&amp;" Total",$G272:$BB272)-(SUMIF($G$6:$BB$6,BN$6&amp;" "&amp;'Input-Func_Class'!$D$22,$G272:$BB272)+IFERROR(SUMIF($G$6:$BB$6,BN$6&amp;" "&amp;'Input-Func_Class'!$E$22,$G272:$BB272),SUMIF($G$6:$BB$6,BN$6&amp;" "&amp;'Input-Func_Class'!$B$24,$G272:$BB272))+SUMIF($G$6:$BB$6,BN$6&amp;" "&amp;'Input-Func_Class'!$F$22,$G272:$BB272))&lt;Check_Limit,0,1),1)</f>
        <v>0</v>
      </c>
      <c r="BO272" s="79">
        <f>IFERROR(IF(SUMIF($G$6:$BB$6,BO$6&amp;" Total",$G272:$BB272)-(SUMIF($G$6:$BB$6,BO$6&amp;" "&amp;'Input-Func_Class'!$D$22,$G272:$BB272)+IFERROR(SUMIF($G$6:$BB$6,BO$6&amp;" "&amp;'Input-Func_Class'!$E$22,$G272:$BB272),SUMIF($G$6:$BB$6,BO$6&amp;" "&amp;'Input-Func_Class'!$B$24,$G272:$BB272))+SUMIF($G$6:$BB$6,BO$6&amp;" "&amp;'Input-Func_Class'!$F$22,$G272:$BB272))&lt;Check_Limit,0,1),1)</f>
        <v>0</v>
      </c>
    </row>
    <row r="273" spans="1:67" outlineLevel="1">
      <c r="A273" s="113">
        <f>IF(ISBLANK('Input-Accounts'!A273),"",'Input-Accounts'!A273)</f>
        <v>232</v>
      </c>
      <c r="B273" s="79" t="str">
        <f>IF(ISBLANK('Input-Accounts'!B273),"",'Input-Accounts'!B273)</f>
        <v>INT_DISTPT</v>
      </c>
      <c r="C273" s="113" t="str">
        <f>IF(ISBLANK('Input-Accounts'!C273),"",'Input-Accounts'!C273)</f>
        <v/>
      </c>
      <c r="D273" s="31">
        <f>D$48</f>
        <v>1003185858.9585459</v>
      </c>
      <c r="E273" s="143">
        <f t="shared" ca="1" si="57"/>
        <v>0</v>
      </c>
      <c r="G273" s="31">
        <f t="shared" ref="G273:Z273" ca="1" si="68">G$48</f>
        <v>0</v>
      </c>
      <c r="H273" s="31">
        <f t="shared" ca="1" si="68"/>
        <v>0</v>
      </c>
      <c r="I273" s="31">
        <f t="shared" ca="1" si="68"/>
        <v>0</v>
      </c>
      <c r="J273" s="31">
        <f t="shared" ca="1" si="68"/>
        <v>0</v>
      </c>
      <c r="K273" s="31">
        <f t="shared" ca="1" si="68"/>
        <v>0</v>
      </c>
      <c r="L273" s="31">
        <f t="shared" ca="1" si="68"/>
        <v>0</v>
      </c>
      <c r="M273" s="31">
        <f t="shared" ca="1" si="68"/>
        <v>0</v>
      </c>
      <c r="N273" s="31">
        <f t="shared" ca="1" si="68"/>
        <v>0</v>
      </c>
      <c r="O273" s="31">
        <f t="shared" ca="1" si="68"/>
        <v>1003185858.9585459</v>
      </c>
      <c r="P273" s="31">
        <f t="shared" ca="1" si="68"/>
        <v>651948464.32854605</v>
      </c>
      <c r="Q273" s="31">
        <f t="shared" ca="1" si="68"/>
        <v>0</v>
      </c>
      <c r="R273" s="31">
        <f t="shared" ca="1" si="68"/>
        <v>351237394.63000005</v>
      </c>
      <c r="S273" s="31">
        <f t="shared" ca="1" si="68"/>
        <v>0</v>
      </c>
      <c r="T273" s="31">
        <f t="shared" ca="1" si="68"/>
        <v>0</v>
      </c>
      <c r="U273" s="31">
        <f t="shared" ca="1" si="68"/>
        <v>0</v>
      </c>
      <c r="V273" s="31">
        <f t="shared" ca="1" si="68"/>
        <v>0</v>
      </c>
      <c r="W273" s="31">
        <f t="shared" ca="1" si="68"/>
        <v>0</v>
      </c>
      <c r="X273" s="31">
        <f t="shared" ca="1" si="68"/>
        <v>0</v>
      </c>
      <c r="Y273" s="31">
        <f t="shared" ca="1" si="68"/>
        <v>0</v>
      </c>
      <c r="Z273" s="31">
        <f t="shared" ca="1" si="68"/>
        <v>0</v>
      </c>
      <c r="BD273" s="79">
        <f ca="1">IFERROR(IF(SUMIF($G$6:$BB$6,BD$6&amp;" Total",$G273:$BB273)-(SUMIF($G$6:$BB$6,BD$6&amp;" "&amp;'Input-Func_Class'!$D$22,$G273:$BB273)+IFERROR(SUMIF($G$6:$BB$6,BD$6&amp;" "&amp;'Input-Func_Class'!$E$22,$G273:$BB273),SUMIF($G$6:$BB$6,BD$6&amp;" "&amp;'Input-Func_Class'!$B$24,$G273:$BB273))+SUMIF($G$6:$BB$6,BD$6&amp;" "&amp;'Input-Func_Class'!$F$22,$G273:$BB273))&lt;Check_Limit,0,1),1)</f>
        <v>0</v>
      </c>
      <c r="BE273" s="79">
        <f ca="1">IFERROR(IF(SUMIF($G$6:$BB$6,BE$6&amp;" Total",$G273:$BB273)-(SUMIF($G$6:$BB$6,BE$6&amp;" "&amp;'Input-Func_Class'!$D$22,$G273:$BB273)+IFERROR(SUMIF($G$6:$BB$6,BE$6&amp;" "&amp;'Input-Func_Class'!$E$22,$G273:$BB273),SUMIF($G$6:$BB$6,BE$6&amp;" "&amp;'Input-Func_Class'!$B$24,$G273:$BB273))+SUMIF($G$6:$BB$6,BE$6&amp;" "&amp;'Input-Func_Class'!$F$22,$G273:$BB273))&lt;Check_Limit,0,1),1)</f>
        <v>0</v>
      </c>
      <c r="BF273" s="79">
        <f ca="1">IFERROR(IF(SUMIF($G$6:$BB$6,BF$6&amp;" Total",$G273:$BB273)-(SUMIF($G$6:$BB$6,BF$6&amp;" "&amp;'Input-Func_Class'!$D$22,$G273:$BB273)+IFERROR(SUMIF($G$6:$BB$6,BF$6&amp;" "&amp;'Input-Func_Class'!$E$22,$G273:$BB273),SUMIF($G$6:$BB$6,BF$6&amp;" "&amp;'Input-Func_Class'!$B$24,$G273:$BB273))+SUMIF($G$6:$BB$6,BF$6&amp;" "&amp;'Input-Func_Class'!$F$22,$G273:$BB273))&lt;Check_Limit,0,1),1)</f>
        <v>0</v>
      </c>
      <c r="BG273" s="79">
        <f ca="1">IFERROR(IF(SUMIF($G$6:$BB$6,BG$6&amp;" Total",$G273:$BB273)-(SUMIF($G$6:$BB$6,BG$6&amp;" "&amp;'Input-Func_Class'!$D$22,$G273:$BB273)+IFERROR(SUMIF($G$6:$BB$6,BG$6&amp;" "&amp;'Input-Func_Class'!$E$22,$G273:$BB273),SUMIF($G$6:$BB$6,BG$6&amp;" "&amp;'Input-Func_Class'!$B$24,$G273:$BB273))+SUMIF($G$6:$BB$6,BG$6&amp;" "&amp;'Input-Func_Class'!$F$22,$G273:$BB273))&lt;Check_Limit,0,1),1)</f>
        <v>0</v>
      </c>
      <c r="BH273" s="79">
        <f ca="1">IFERROR(IF(SUMIF($G$6:$BB$6,BH$6&amp;" Total",$G273:$BB273)-(SUMIF($G$6:$BB$6,BH$6&amp;" "&amp;'Input-Func_Class'!$D$22,$G273:$BB273)+IFERROR(SUMIF($G$6:$BB$6,BH$6&amp;" "&amp;'Input-Func_Class'!$E$22,$G273:$BB273),SUMIF($G$6:$BB$6,BH$6&amp;" "&amp;'Input-Func_Class'!$B$24,$G273:$BB273))+SUMIF($G$6:$BB$6,BH$6&amp;" "&amp;'Input-Func_Class'!$F$22,$G273:$BB273))&lt;Check_Limit,0,1),1)</f>
        <v>0</v>
      </c>
      <c r="BI273" s="79">
        <f>IFERROR(IF(SUMIF($G$6:$BB$6,BI$6&amp;" Total",$G273:$BB273)-(SUMIF($G$6:$BB$6,BI$6&amp;" "&amp;'Input-Func_Class'!$D$22,$G273:$BB273)+IFERROR(SUMIF($G$6:$BB$6,BI$6&amp;" "&amp;'Input-Func_Class'!$E$22,$G273:$BB273),SUMIF($G$6:$BB$6,BI$6&amp;" "&amp;'Input-Func_Class'!$B$24,$G273:$BB273))+SUMIF($G$6:$BB$6,BI$6&amp;" "&amp;'Input-Func_Class'!$F$22,$G273:$BB273))&lt;Check_Limit,0,1),1)</f>
        <v>0</v>
      </c>
      <c r="BJ273" s="79">
        <f>IFERROR(IF(SUMIF($G$6:$BB$6,BJ$6&amp;" Total",$G273:$BB273)-(SUMIF($G$6:$BB$6,BJ$6&amp;" "&amp;'Input-Func_Class'!$D$22,$G273:$BB273)+IFERROR(SUMIF($G$6:$BB$6,BJ$6&amp;" "&amp;'Input-Func_Class'!$E$22,$G273:$BB273),SUMIF($G$6:$BB$6,BJ$6&amp;" "&amp;'Input-Func_Class'!$B$24,$G273:$BB273))+SUMIF($G$6:$BB$6,BJ$6&amp;" "&amp;'Input-Func_Class'!$F$22,$G273:$BB273))&lt;Check_Limit,0,1),1)</f>
        <v>0</v>
      </c>
      <c r="BK273" s="79">
        <f>IFERROR(IF(SUMIF($G$6:$BB$6,BK$6&amp;" Total",$G273:$BB273)-(SUMIF($G$6:$BB$6,BK$6&amp;" "&amp;'Input-Func_Class'!$D$22,$G273:$BB273)+IFERROR(SUMIF($G$6:$BB$6,BK$6&amp;" "&amp;'Input-Func_Class'!$E$22,$G273:$BB273),SUMIF($G$6:$BB$6,BK$6&amp;" "&amp;'Input-Func_Class'!$B$24,$G273:$BB273))+SUMIF($G$6:$BB$6,BK$6&amp;" "&amp;'Input-Func_Class'!$F$22,$G273:$BB273))&lt;Check_Limit,0,1),1)</f>
        <v>0</v>
      </c>
      <c r="BL273" s="79">
        <f>IFERROR(IF(SUMIF($G$6:$BB$6,BL$6&amp;" Total",$G273:$BB273)-(SUMIF($G$6:$BB$6,BL$6&amp;" "&amp;'Input-Func_Class'!$D$22,$G273:$BB273)+IFERROR(SUMIF($G$6:$BB$6,BL$6&amp;" "&amp;'Input-Func_Class'!$E$22,$G273:$BB273),SUMIF($G$6:$BB$6,BL$6&amp;" "&amp;'Input-Func_Class'!$B$24,$G273:$BB273))+SUMIF($G$6:$BB$6,BL$6&amp;" "&amp;'Input-Func_Class'!$F$22,$G273:$BB273))&lt;Check_Limit,0,1),1)</f>
        <v>0</v>
      </c>
      <c r="BM273" s="79">
        <f>IFERROR(IF(SUMIF($G$6:$BB$6,BM$6&amp;" Total",$G273:$BB273)-(SUMIF($G$6:$BB$6,BM$6&amp;" "&amp;'Input-Func_Class'!$D$22,$G273:$BB273)+IFERROR(SUMIF($G$6:$BB$6,BM$6&amp;" "&amp;'Input-Func_Class'!$E$22,$G273:$BB273),SUMIF($G$6:$BB$6,BM$6&amp;" "&amp;'Input-Func_Class'!$B$24,$G273:$BB273))+SUMIF($G$6:$BB$6,BM$6&amp;" "&amp;'Input-Func_Class'!$F$22,$G273:$BB273))&lt;Check_Limit,0,1),1)</f>
        <v>0</v>
      </c>
      <c r="BN273" s="79">
        <f>IFERROR(IF(SUMIF($G$6:$BB$6,BN$6&amp;" Total",$G273:$BB273)-(SUMIF($G$6:$BB$6,BN$6&amp;" "&amp;'Input-Func_Class'!$D$22,$G273:$BB273)+IFERROR(SUMIF($G$6:$BB$6,BN$6&amp;" "&amp;'Input-Func_Class'!$E$22,$G273:$BB273),SUMIF($G$6:$BB$6,BN$6&amp;" "&amp;'Input-Func_Class'!$B$24,$G273:$BB273))+SUMIF($G$6:$BB$6,BN$6&amp;" "&amp;'Input-Func_Class'!$F$22,$G273:$BB273))&lt;Check_Limit,0,1),1)</f>
        <v>0</v>
      </c>
      <c r="BO273" s="79">
        <f>IFERROR(IF(SUMIF($G$6:$BB$6,BO$6&amp;" Total",$G273:$BB273)-(SUMIF($G$6:$BB$6,BO$6&amp;" "&amp;'Input-Func_Class'!$D$22,$G273:$BB273)+IFERROR(SUMIF($G$6:$BB$6,BO$6&amp;" "&amp;'Input-Func_Class'!$E$22,$G273:$BB273),SUMIF($G$6:$BB$6,BO$6&amp;" "&amp;'Input-Func_Class'!$B$24,$G273:$BB273))+SUMIF($G$6:$BB$6,BO$6&amp;" "&amp;'Input-Func_Class'!$F$22,$G273:$BB273))&lt;Check_Limit,0,1),1)</f>
        <v>0</v>
      </c>
    </row>
    <row r="274" spans="1:67" outlineLevel="1">
      <c r="A274" s="113">
        <f>IF(ISBLANK('Input-Accounts'!A274),"",'Input-Accounts'!A274)</f>
        <v>233</v>
      </c>
      <c r="B274" s="79" t="str">
        <f>IF(ISBLANK('Input-Accounts'!B274),"",'Input-Accounts'!B274)</f>
        <v>INT_TRANS-MAIN</v>
      </c>
      <c r="C274" s="113" t="str">
        <f>IF(ISBLANK('Input-Accounts'!C274),"",'Input-Accounts'!C274)</f>
        <v/>
      </c>
      <c r="D274" s="31">
        <f>SUM(D$21:D$22)</f>
        <v>17254526.629999999</v>
      </c>
      <c r="E274" s="143">
        <f t="shared" ca="1" si="57"/>
        <v>0</v>
      </c>
      <c r="G274" s="31">
        <f t="shared" ref="G274:Z274" ca="1" si="69">SUM(G$21:G$22)</f>
        <v>0</v>
      </c>
      <c r="H274" s="31">
        <f t="shared" ca="1" si="69"/>
        <v>0</v>
      </c>
      <c r="I274" s="31">
        <f t="shared" ca="1" si="69"/>
        <v>0</v>
      </c>
      <c r="J274" s="31">
        <f t="shared" ca="1" si="69"/>
        <v>0</v>
      </c>
      <c r="K274" s="31">
        <f t="shared" ca="1" si="69"/>
        <v>17254526.629999999</v>
      </c>
      <c r="L274" s="31">
        <f t="shared" ca="1" si="69"/>
        <v>17254526.629999999</v>
      </c>
      <c r="M274" s="31">
        <f t="shared" ca="1" si="69"/>
        <v>0</v>
      </c>
      <c r="N274" s="31">
        <f t="shared" ca="1" si="69"/>
        <v>0</v>
      </c>
      <c r="O274" s="31">
        <f t="shared" ca="1" si="69"/>
        <v>0</v>
      </c>
      <c r="P274" s="31">
        <f t="shared" ca="1" si="69"/>
        <v>0</v>
      </c>
      <c r="Q274" s="31">
        <f t="shared" ca="1" si="69"/>
        <v>0</v>
      </c>
      <c r="R274" s="31">
        <f t="shared" ca="1" si="69"/>
        <v>0</v>
      </c>
      <c r="S274" s="31">
        <f t="shared" ca="1" si="69"/>
        <v>0</v>
      </c>
      <c r="T274" s="31">
        <f t="shared" ca="1" si="69"/>
        <v>0</v>
      </c>
      <c r="U274" s="31">
        <f t="shared" ca="1" si="69"/>
        <v>0</v>
      </c>
      <c r="V274" s="31">
        <f t="shared" ca="1" si="69"/>
        <v>0</v>
      </c>
      <c r="W274" s="31">
        <f t="shared" ca="1" si="69"/>
        <v>0</v>
      </c>
      <c r="X274" s="31">
        <f t="shared" ca="1" si="69"/>
        <v>0</v>
      </c>
      <c r="Y274" s="31">
        <f t="shared" ca="1" si="69"/>
        <v>0</v>
      </c>
      <c r="Z274" s="31">
        <f t="shared" ca="1" si="69"/>
        <v>0</v>
      </c>
      <c r="BD274" s="79">
        <f ca="1">IFERROR(IF(SUMIF($G$6:$BB$6,BD$6&amp;" Total",$G274:$BB274)-(SUMIF($G$6:$BB$6,BD$6&amp;" "&amp;'Input-Func_Class'!$D$22,$G274:$BB274)+IFERROR(SUMIF($G$6:$BB$6,BD$6&amp;" "&amp;'Input-Func_Class'!$E$22,$G274:$BB274),SUMIF($G$6:$BB$6,BD$6&amp;" "&amp;'Input-Func_Class'!$B$24,$G274:$BB274))+SUMIF($G$6:$BB$6,BD$6&amp;" "&amp;'Input-Func_Class'!$F$22,$G274:$BB274))&lt;Check_Limit,0,1),1)</f>
        <v>0</v>
      </c>
      <c r="BE274" s="79">
        <f ca="1">IFERROR(IF(SUMIF($G$6:$BB$6,BE$6&amp;" Total",$G274:$BB274)-(SUMIF($G$6:$BB$6,BE$6&amp;" "&amp;'Input-Func_Class'!$D$22,$G274:$BB274)+IFERROR(SUMIF($G$6:$BB$6,BE$6&amp;" "&amp;'Input-Func_Class'!$E$22,$G274:$BB274),SUMIF($G$6:$BB$6,BE$6&amp;" "&amp;'Input-Func_Class'!$B$24,$G274:$BB274))+SUMIF($G$6:$BB$6,BE$6&amp;" "&amp;'Input-Func_Class'!$F$22,$G274:$BB274))&lt;Check_Limit,0,1),1)</f>
        <v>0</v>
      </c>
      <c r="BF274" s="79">
        <f ca="1">IFERROR(IF(SUMIF($G$6:$BB$6,BF$6&amp;" Total",$G274:$BB274)-(SUMIF($G$6:$BB$6,BF$6&amp;" "&amp;'Input-Func_Class'!$D$22,$G274:$BB274)+IFERROR(SUMIF($G$6:$BB$6,BF$6&amp;" "&amp;'Input-Func_Class'!$E$22,$G274:$BB274),SUMIF($G$6:$BB$6,BF$6&amp;" "&amp;'Input-Func_Class'!$B$24,$G274:$BB274))+SUMIF($G$6:$BB$6,BF$6&amp;" "&amp;'Input-Func_Class'!$F$22,$G274:$BB274))&lt;Check_Limit,0,1),1)</f>
        <v>0</v>
      </c>
      <c r="BG274" s="79">
        <f ca="1">IFERROR(IF(SUMIF($G$6:$BB$6,BG$6&amp;" Total",$G274:$BB274)-(SUMIF($G$6:$BB$6,BG$6&amp;" "&amp;'Input-Func_Class'!$D$22,$G274:$BB274)+IFERROR(SUMIF($G$6:$BB$6,BG$6&amp;" "&amp;'Input-Func_Class'!$E$22,$G274:$BB274),SUMIF($G$6:$BB$6,BG$6&amp;" "&amp;'Input-Func_Class'!$B$24,$G274:$BB274))+SUMIF($G$6:$BB$6,BG$6&amp;" "&amp;'Input-Func_Class'!$F$22,$G274:$BB274))&lt;Check_Limit,0,1),1)</f>
        <v>0</v>
      </c>
      <c r="BH274" s="79">
        <f ca="1">IFERROR(IF(SUMIF($G$6:$BB$6,BH$6&amp;" Total",$G274:$BB274)-(SUMIF($G$6:$BB$6,BH$6&amp;" "&amp;'Input-Func_Class'!$D$22,$G274:$BB274)+IFERROR(SUMIF($G$6:$BB$6,BH$6&amp;" "&amp;'Input-Func_Class'!$E$22,$G274:$BB274),SUMIF($G$6:$BB$6,BH$6&amp;" "&amp;'Input-Func_Class'!$B$24,$G274:$BB274))+SUMIF($G$6:$BB$6,BH$6&amp;" "&amp;'Input-Func_Class'!$F$22,$G274:$BB274))&lt;Check_Limit,0,1),1)</f>
        <v>0</v>
      </c>
      <c r="BI274" s="79">
        <f>IFERROR(IF(SUMIF($G$6:$BB$6,BI$6&amp;" Total",$G274:$BB274)-(SUMIF($G$6:$BB$6,BI$6&amp;" "&amp;'Input-Func_Class'!$D$22,$G274:$BB274)+IFERROR(SUMIF($G$6:$BB$6,BI$6&amp;" "&amp;'Input-Func_Class'!$E$22,$G274:$BB274),SUMIF($G$6:$BB$6,BI$6&amp;" "&amp;'Input-Func_Class'!$B$24,$G274:$BB274))+SUMIF($G$6:$BB$6,BI$6&amp;" "&amp;'Input-Func_Class'!$F$22,$G274:$BB274))&lt;Check_Limit,0,1),1)</f>
        <v>0</v>
      </c>
      <c r="BJ274" s="79">
        <f>IFERROR(IF(SUMIF($G$6:$BB$6,BJ$6&amp;" Total",$G274:$BB274)-(SUMIF($G$6:$BB$6,BJ$6&amp;" "&amp;'Input-Func_Class'!$D$22,$G274:$BB274)+IFERROR(SUMIF($G$6:$BB$6,BJ$6&amp;" "&amp;'Input-Func_Class'!$E$22,$G274:$BB274),SUMIF($G$6:$BB$6,BJ$6&amp;" "&amp;'Input-Func_Class'!$B$24,$G274:$BB274))+SUMIF($G$6:$BB$6,BJ$6&amp;" "&amp;'Input-Func_Class'!$F$22,$G274:$BB274))&lt;Check_Limit,0,1),1)</f>
        <v>0</v>
      </c>
      <c r="BK274" s="79">
        <f>IFERROR(IF(SUMIF($G$6:$BB$6,BK$6&amp;" Total",$G274:$BB274)-(SUMIF($G$6:$BB$6,BK$6&amp;" "&amp;'Input-Func_Class'!$D$22,$G274:$BB274)+IFERROR(SUMIF($G$6:$BB$6,BK$6&amp;" "&amp;'Input-Func_Class'!$E$22,$G274:$BB274),SUMIF($G$6:$BB$6,BK$6&amp;" "&amp;'Input-Func_Class'!$B$24,$G274:$BB274))+SUMIF($G$6:$BB$6,BK$6&amp;" "&amp;'Input-Func_Class'!$F$22,$G274:$BB274))&lt;Check_Limit,0,1),1)</f>
        <v>0</v>
      </c>
      <c r="BL274" s="79">
        <f>IFERROR(IF(SUMIF($G$6:$BB$6,BL$6&amp;" Total",$G274:$BB274)-(SUMIF($G$6:$BB$6,BL$6&amp;" "&amp;'Input-Func_Class'!$D$22,$G274:$BB274)+IFERROR(SUMIF($G$6:$BB$6,BL$6&amp;" "&amp;'Input-Func_Class'!$E$22,$G274:$BB274),SUMIF($G$6:$BB$6,BL$6&amp;" "&amp;'Input-Func_Class'!$B$24,$G274:$BB274))+SUMIF($G$6:$BB$6,BL$6&amp;" "&amp;'Input-Func_Class'!$F$22,$G274:$BB274))&lt;Check_Limit,0,1),1)</f>
        <v>0</v>
      </c>
      <c r="BM274" s="79">
        <f>IFERROR(IF(SUMIF($G$6:$BB$6,BM$6&amp;" Total",$G274:$BB274)-(SUMIF($G$6:$BB$6,BM$6&amp;" "&amp;'Input-Func_Class'!$D$22,$G274:$BB274)+IFERROR(SUMIF($G$6:$BB$6,BM$6&amp;" "&amp;'Input-Func_Class'!$E$22,$G274:$BB274),SUMIF($G$6:$BB$6,BM$6&amp;" "&amp;'Input-Func_Class'!$B$24,$G274:$BB274))+SUMIF($G$6:$BB$6,BM$6&amp;" "&amp;'Input-Func_Class'!$F$22,$G274:$BB274))&lt;Check_Limit,0,1),1)</f>
        <v>0</v>
      </c>
      <c r="BN274" s="79">
        <f>IFERROR(IF(SUMIF($G$6:$BB$6,BN$6&amp;" Total",$G274:$BB274)-(SUMIF($G$6:$BB$6,BN$6&amp;" "&amp;'Input-Func_Class'!$D$22,$G274:$BB274)+IFERROR(SUMIF($G$6:$BB$6,BN$6&amp;" "&amp;'Input-Func_Class'!$E$22,$G274:$BB274),SUMIF($G$6:$BB$6,BN$6&amp;" "&amp;'Input-Func_Class'!$B$24,$G274:$BB274))+SUMIF($G$6:$BB$6,BN$6&amp;" "&amp;'Input-Func_Class'!$F$22,$G274:$BB274))&lt;Check_Limit,0,1),1)</f>
        <v>0</v>
      </c>
      <c r="BO274" s="79">
        <f>IFERROR(IF(SUMIF($G$6:$BB$6,BO$6&amp;" Total",$G274:$BB274)-(SUMIF($G$6:$BB$6,BO$6&amp;" "&amp;'Input-Func_Class'!$D$22,$G274:$BB274)+IFERROR(SUMIF($G$6:$BB$6,BO$6&amp;" "&amp;'Input-Func_Class'!$E$22,$G274:$BB274),SUMIF($G$6:$BB$6,BO$6&amp;" "&amp;'Input-Func_Class'!$B$24,$G274:$BB274))+SUMIF($G$6:$BB$6,BO$6&amp;" "&amp;'Input-Func_Class'!$F$22,$G274:$BB274))&lt;Check_Limit,0,1),1)</f>
        <v>0</v>
      </c>
    </row>
    <row r="275" spans="1:67" outlineLevel="1">
      <c r="A275" s="113">
        <f>IF(ISBLANK('Input-Accounts'!A275),"",'Input-Accounts'!A275)</f>
        <v>234</v>
      </c>
      <c r="B275" s="79" t="str">
        <f>IF(ISBLANK('Input-Accounts'!B275),"",'Input-Accounts'!B275)</f>
        <v>INT_MAIN-SERVICE</v>
      </c>
      <c r="C275" s="113" t="str">
        <f>IF(ISBLANK('Input-Accounts'!C275),"",'Input-Accounts'!C275)</f>
        <v/>
      </c>
      <c r="D275" s="31">
        <f>SUM(D$31:D$39,D$43:D$44)</f>
        <v>849500477.76854599</v>
      </c>
      <c r="E275" s="143">
        <f t="shared" ca="1" si="57"/>
        <v>0</v>
      </c>
      <c r="G275" s="31">
        <f t="shared" ref="G275:Z275" ca="1" si="70">SUM(G$31:G$39,G$43:G$44)</f>
        <v>0</v>
      </c>
      <c r="H275" s="31">
        <f t="shared" ca="1" si="70"/>
        <v>0</v>
      </c>
      <c r="I275" s="31">
        <f t="shared" ca="1" si="70"/>
        <v>0</v>
      </c>
      <c r="J275" s="31">
        <f t="shared" ca="1" si="70"/>
        <v>0</v>
      </c>
      <c r="K275" s="31">
        <f t="shared" ca="1" si="70"/>
        <v>0</v>
      </c>
      <c r="L275" s="31">
        <f t="shared" ca="1" si="70"/>
        <v>0</v>
      </c>
      <c r="M275" s="31">
        <f t="shared" ca="1" si="70"/>
        <v>0</v>
      </c>
      <c r="N275" s="31">
        <f t="shared" ca="1" si="70"/>
        <v>0</v>
      </c>
      <c r="O275" s="31">
        <f t="shared" ca="1" si="70"/>
        <v>849500477.76854599</v>
      </c>
      <c r="P275" s="31">
        <f t="shared" ca="1" si="70"/>
        <v>603790907.40854597</v>
      </c>
      <c r="Q275" s="31">
        <f t="shared" ca="1" si="70"/>
        <v>0</v>
      </c>
      <c r="R275" s="31">
        <f t="shared" ca="1" si="70"/>
        <v>245709570.36000001</v>
      </c>
      <c r="S275" s="31">
        <f t="shared" ca="1" si="70"/>
        <v>0</v>
      </c>
      <c r="T275" s="31">
        <f t="shared" ca="1" si="70"/>
        <v>0</v>
      </c>
      <c r="U275" s="31">
        <f t="shared" ca="1" si="70"/>
        <v>0</v>
      </c>
      <c r="V275" s="31">
        <f t="shared" ca="1" si="70"/>
        <v>0</v>
      </c>
      <c r="W275" s="31">
        <f t="shared" ca="1" si="70"/>
        <v>0</v>
      </c>
      <c r="X275" s="31">
        <f t="shared" ca="1" si="70"/>
        <v>0</v>
      </c>
      <c r="Y275" s="31">
        <f t="shared" ca="1" si="70"/>
        <v>0</v>
      </c>
      <c r="Z275" s="31">
        <f t="shared" ca="1" si="70"/>
        <v>0</v>
      </c>
      <c r="BD275" s="79">
        <f ca="1">IFERROR(IF(SUMIF($G$6:$BB$6,BD$6&amp;" Total",$G275:$BB275)-(SUMIF($G$6:$BB$6,BD$6&amp;" "&amp;'Input-Func_Class'!$D$22,$G275:$BB275)+IFERROR(SUMIF($G$6:$BB$6,BD$6&amp;" "&amp;'Input-Func_Class'!$E$22,$G275:$BB275),SUMIF($G$6:$BB$6,BD$6&amp;" "&amp;'Input-Func_Class'!$B$24,$G275:$BB275))+SUMIF($G$6:$BB$6,BD$6&amp;" "&amp;'Input-Func_Class'!$F$22,$G275:$BB275))&lt;Check_Limit,0,1),1)</f>
        <v>0</v>
      </c>
      <c r="BE275" s="79">
        <f ca="1">IFERROR(IF(SUMIF($G$6:$BB$6,BE$6&amp;" Total",$G275:$BB275)-(SUMIF($G$6:$BB$6,BE$6&amp;" "&amp;'Input-Func_Class'!$D$22,$G275:$BB275)+IFERROR(SUMIF($G$6:$BB$6,BE$6&amp;" "&amp;'Input-Func_Class'!$E$22,$G275:$BB275),SUMIF($G$6:$BB$6,BE$6&amp;" "&amp;'Input-Func_Class'!$B$24,$G275:$BB275))+SUMIF($G$6:$BB$6,BE$6&amp;" "&amp;'Input-Func_Class'!$F$22,$G275:$BB275))&lt;Check_Limit,0,1),1)</f>
        <v>0</v>
      </c>
      <c r="BF275" s="79">
        <f ca="1">IFERROR(IF(SUMIF($G$6:$BB$6,BF$6&amp;" Total",$G275:$BB275)-(SUMIF($G$6:$BB$6,BF$6&amp;" "&amp;'Input-Func_Class'!$D$22,$G275:$BB275)+IFERROR(SUMIF($G$6:$BB$6,BF$6&amp;" "&amp;'Input-Func_Class'!$E$22,$G275:$BB275),SUMIF($G$6:$BB$6,BF$6&amp;" "&amp;'Input-Func_Class'!$B$24,$G275:$BB275))+SUMIF($G$6:$BB$6,BF$6&amp;" "&amp;'Input-Func_Class'!$F$22,$G275:$BB275))&lt;Check_Limit,0,1),1)</f>
        <v>0</v>
      </c>
      <c r="BG275" s="79">
        <f ca="1">IFERROR(IF(SUMIF($G$6:$BB$6,BG$6&amp;" Total",$G275:$BB275)-(SUMIF($G$6:$BB$6,BG$6&amp;" "&amp;'Input-Func_Class'!$D$22,$G275:$BB275)+IFERROR(SUMIF($G$6:$BB$6,BG$6&amp;" "&amp;'Input-Func_Class'!$E$22,$G275:$BB275),SUMIF($G$6:$BB$6,BG$6&amp;" "&amp;'Input-Func_Class'!$B$24,$G275:$BB275))+SUMIF($G$6:$BB$6,BG$6&amp;" "&amp;'Input-Func_Class'!$F$22,$G275:$BB275))&lt;Check_Limit,0,1),1)</f>
        <v>0</v>
      </c>
      <c r="BH275" s="79">
        <f ca="1">IFERROR(IF(SUMIF($G$6:$BB$6,BH$6&amp;" Total",$G275:$BB275)-(SUMIF($G$6:$BB$6,BH$6&amp;" "&amp;'Input-Func_Class'!$D$22,$G275:$BB275)+IFERROR(SUMIF($G$6:$BB$6,BH$6&amp;" "&amp;'Input-Func_Class'!$E$22,$G275:$BB275),SUMIF($G$6:$BB$6,BH$6&amp;" "&amp;'Input-Func_Class'!$B$24,$G275:$BB275))+SUMIF($G$6:$BB$6,BH$6&amp;" "&amp;'Input-Func_Class'!$F$22,$G275:$BB275))&lt;Check_Limit,0,1),1)</f>
        <v>0</v>
      </c>
      <c r="BI275" s="79">
        <f>IFERROR(IF(SUMIF($G$6:$BB$6,BI$6&amp;" Total",$G275:$BB275)-(SUMIF($G$6:$BB$6,BI$6&amp;" "&amp;'Input-Func_Class'!$D$22,$G275:$BB275)+IFERROR(SUMIF($G$6:$BB$6,BI$6&amp;" "&amp;'Input-Func_Class'!$E$22,$G275:$BB275),SUMIF($G$6:$BB$6,BI$6&amp;" "&amp;'Input-Func_Class'!$B$24,$G275:$BB275))+SUMIF($G$6:$BB$6,BI$6&amp;" "&amp;'Input-Func_Class'!$F$22,$G275:$BB275))&lt;Check_Limit,0,1),1)</f>
        <v>0</v>
      </c>
      <c r="BJ275" s="79">
        <f>IFERROR(IF(SUMIF($G$6:$BB$6,BJ$6&amp;" Total",$G275:$BB275)-(SUMIF($G$6:$BB$6,BJ$6&amp;" "&amp;'Input-Func_Class'!$D$22,$G275:$BB275)+IFERROR(SUMIF($G$6:$BB$6,BJ$6&amp;" "&amp;'Input-Func_Class'!$E$22,$G275:$BB275),SUMIF($G$6:$BB$6,BJ$6&amp;" "&amp;'Input-Func_Class'!$B$24,$G275:$BB275))+SUMIF($G$6:$BB$6,BJ$6&amp;" "&amp;'Input-Func_Class'!$F$22,$G275:$BB275))&lt;Check_Limit,0,1),1)</f>
        <v>0</v>
      </c>
      <c r="BK275" s="79">
        <f>IFERROR(IF(SUMIF($G$6:$BB$6,BK$6&amp;" Total",$G275:$BB275)-(SUMIF($G$6:$BB$6,BK$6&amp;" "&amp;'Input-Func_Class'!$D$22,$G275:$BB275)+IFERROR(SUMIF($G$6:$BB$6,BK$6&amp;" "&amp;'Input-Func_Class'!$E$22,$G275:$BB275),SUMIF($G$6:$BB$6,BK$6&amp;" "&amp;'Input-Func_Class'!$B$24,$G275:$BB275))+SUMIF($G$6:$BB$6,BK$6&amp;" "&amp;'Input-Func_Class'!$F$22,$G275:$BB275))&lt;Check_Limit,0,1),1)</f>
        <v>0</v>
      </c>
      <c r="BL275" s="79">
        <f>IFERROR(IF(SUMIF($G$6:$BB$6,BL$6&amp;" Total",$G275:$BB275)-(SUMIF($G$6:$BB$6,BL$6&amp;" "&amp;'Input-Func_Class'!$D$22,$G275:$BB275)+IFERROR(SUMIF($G$6:$BB$6,BL$6&amp;" "&amp;'Input-Func_Class'!$E$22,$G275:$BB275),SUMIF($G$6:$BB$6,BL$6&amp;" "&amp;'Input-Func_Class'!$B$24,$G275:$BB275))+SUMIF($G$6:$BB$6,BL$6&amp;" "&amp;'Input-Func_Class'!$F$22,$G275:$BB275))&lt;Check_Limit,0,1),1)</f>
        <v>0</v>
      </c>
      <c r="BM275" s="79">
        <f>IFERROR(IF(SUMIF($G$6:$BB$6,BM$6&amp;" Total",$G275:$BB275)-(SUMIF($G$6:$BB$6,BM$6&amp;" "&amp;'Input-Func_Class'!$D$22,$G275:$BB275)+IFERROR(SUMIF($G$6:$BB$6,BM$6&amp;" "&amp;'Input-Func_Class'!$E$22,$G275:$BB275),SUMIF($G$6:$BB$6,BM$6&amp;" "&amp;'Input-Func_Class'!$B$24,$G275:$BB275))+SUMIF($G$6:$BB$6,BM$6&amp;" "&amp;'Input-Func_Class'!$F$22,$G275:$BB275))&lt;Check_Limit,0,1),1)</f>
        <v>0</v>
      </c>
      <c r="BN275" s="79">
        <f>IFERROR(IF(SUMIF($G$6:$BB$6,BN$6&amp;" Total",$G275:$BB275)-(SUMIF($G$6:$BB$6,BN$6&amp;" "&amp;'Input-Func_Class'!$D$22,$G275:$BB275)+IFERROR(SUMIF($G$6:$BB$6,BN$6&amp;" "&amp;'Input-Func_Class'!$E$22,$G275:$BB275),SUMIF($G$6:$BB$6,BN$6&amp;" "&amp;'Input-Func_Class'!$B$24,$G275:$BB275))+SUMIF($G$6:$BB$6,BN$6&amp;" "&amp;'Input-Func_Class'!$F$22,$G275:$BB275))&lt;Check_Limit,0,1),1)</f>
        <v>0</v>
      </c>
      <c r="BO275" s="79">
        <f>IFERROR(IF(SUMIF($G$6:$BB$6,BO$6&amp;" Total",$G275:$BB275)-(SUMIF($G$6:$BB$6,BO$6&amp;" "&amp;'Input-Func_Class'!$D$22,$G275:$BB275)+IFERROR(SUMIF($G$6:$BB$6,BO$6&amp;" "&amp;'Input-Func_Class'!$E$22,$G275:$BB275),SUMIF($G$6:$BB$6,BO$6&amp;" "&amp;'Input-Func_Class'!$B$24,$G275:$BB275))+SUMIF($G$6:$BB$6,BO$6&amp;" "&amp;'Input-Func_Class'!$F$22,$G275:$BB275))&lt;Check_Limit,0,1),1)</f>
        <v>0</v>
      </c>
    </row>
    <row r="276" spans="1:67" outlineLevel="1">
      <c r="A276" s="113">
        <f>IF(ISBLANK('Input-Accounts'!A276),"",'Input-Accounts'!A276)</f>
        <v>235</v>
      </c>
      <c r="B276" s="79" t="str">
        <f>IF(ISBLANK('Input-Accounts'!B276),"",'Input-Accounts'!B276)</f>
        <v>INT_DIST-MAINS</v>
      </c>
      <c r="C276" s="113" t="str">
        <f>IF(ISBLANK('Input-Accounts'!C276),"",'Input-Accounts'!C276)</f>
        <v/>
      </c>
      <c r="D276" s="31">
        <f>SUM(D$31:D$39)</f>
        <v>603790907.40854597</v>
      </c>
      <c r="E276" s="143">
        <f t="shared" ca="1" si="57"/>
        <v>0</v>
      </c>
      <c r="G276" s="31">
        <f t="shared" ref="G276:Z276" ca="1" si="71">SUM(G$31:G$39)</f>
        <v>0</v>
      </c>
      <c r="H276" s="31">
        <f t="shared" ca="1" si="71"/>
        <v>0</v>
      </c>
      <c r="I276" s="31">
        <f t="shared" ca="1" si="71"/>
        <v>0</v>
      </c>
      <c r="J276" s="31">
        <f t="shared" ca="1" si="71"/>
        <v>0</v>
      </c>
      <c r="K276" s="31">
        <f t="shared" ca="1" si="71"/>
        <v>0</v>
      </c>
      <c r="L276" s="31">
        <f t="shared" ca="1" si="71"/>
        <v>0</v>
      </c>
      <c r="M276" s="31">
        <f t="shared" ca="1" si="71"/>
        <v>0</v>
      </c>
      <c r="N276" s="31">
        <f t="shared" ca="1" si="71"/>
        <v>0</v>
      </c>
      <c r="O276" s="31">
        <f t="shared" ca="1" si="71"/>
        <v>603790907.40854597</v>
      </c>
      <c r="P276" s="31">
        <f t="shared" ca="1" si="71"/>
        <v>603790907.40854597</v>
      </c>
      <c r="Q276" s="31">
        <f t="shared" ca="1" si="71"/>
        <v>0</v>
      </c>
      <c r="R276" s="31">
        <f t="shared" ca="1" si="71"/>
        <v>0</v>
      </c>
      <c r="S276" s="31">
        <f t="shared" ca="1" si="71"/>
        <v>0</v>
      </c>
      <c r="T276" s="31">
        <f t="shared" ca="1" si="71"/>
        <v>0</v>
      </c>
      <c r="U276" s="31">
        <f t="shared" ca="1" si="71"/>
        <v>0</v>
      </c>
      <c r="V276" s="31">
        <f t="shared" ca="1" si="71"/>
        <v>0</v>
      </c>
      <c r="W276" s="31">
        <f t="shared" ca="1" si="71"/>
        <v>0</v>
      </c>
      <c r="X276" s="31">
        <f t="shared" ca="1" si="71"/>
        <v>0</v>
      </c>
      <c r="Y276" s="31">
        <f t="shared" ca="1" si="71"/>
        <v>0</v>
      </c>
      <c r="Z276" s="31">
        <f t="shared" ca="1" si="71"/>
        <v>0</v>
      </c>
      <c r="BD276" s="79">
        <f ca="1">IFERROR(IF(SUMIF($G$6:$BB$6,BD$6&amp;" Total",$G276:$BB276)-(SUMIF($G$6:$BB$6,BD$6&amp;" "&amp;'Input-Func_Class'!$D$22,$G276:$BB276)+IFERROR(SUMIF($G$6:$BB$6,BD$6&amp;" "&amp;'Input-Func_Class'!$E$22,$G276:$BB276),SUMIF($G$6:$BB$6,BD$6&amp;" "&amp;'Input-Func_Class'!$B$24,$G276:$BB276))+SUMIF($G$6:$BB$6,BD$6&amp;" "&amp;'Input-Func_Class'!$F$22,$G276:$BB276))&lt;Check_Limit,0,1),1)</f>
        <v>0</v>
      </c>
      <c r="BE276" s="79">
        <f ca="1">IFERROR(IF(SUMIF($G$6:$BB$6,BE$6&amp;" Total",$G276:$BB276)-(SUMIF($G$6:$BB$6,BE$6&amp;" "&amp;'Input-Func_Class'!$D$22,$G276:$BB276)+IFERROR(SUMIF($G$6:$BB$6,BE$6&amp;" "&amp;'Input-Func_Class'!$E$22,$G276:$BB276),SUMIF($G$6:$BB$6,BE$6&amp;" "&amp;'Input-Func_Class'!$B$24,$G276:$BB276))+SUMIF($G$6:$BB$6,BE$6&amp;" "&amp;'Input-Func_Class'!$F$22,$G276:$BB276))&lt;Check_Limit,0,1),1)</f>
        <v>0</v>
      </c>
      <c r="BF276" s="79">
        <f ca="1">IFERROR(IF(SUMIF($G$6:$BB$6,BF$6&amp;" Total",$G276:$BB276)-(SUMIF($G$6:$BB$6,BF$6&amp;" "&amp;'Input-Func_Class'!$D$22,$G276:$BB276)+IFERROR(SUMIF($G$6:$BB$6,BF$6&amp;" "&amp;'Input-Func_Class'!$E$22,$G276:$BB276),SUMIF($G$6:$BB$6,BF$6&amp;" "&amp;'Input-Func_Class'!$B$24,$G276:$BB276))+SUMIF($G$6:$BB$6,BF$6&amp;" "&amp;'Input-Func_Class'!$F$22,$G276:$BB276))&lt;Check_Limit,0,1),1)</f>
        <v>0</v>
      </c>
      <c r="BG276" s="79">
        <f ca="1">IFERROR(IF(SUMIF($G$6:$BB$6,BG$6&amp;" Total",$G276:$BB276)-(SUMIF($G$6:$BB$6,BG$6&amp;" "&amp;'Input-Func_Class'!$D$22,$G276:$BB276)+IFERROR(SUMIF($G$6:$BB$6,BG$6&amp;" "&amp;'Input-Func_Class'!$E$22,$G276:$BB276),SUMIF($G$6:$BB$6,BG$6&amp;" "&amp;'Input-Func_Class'!$B$24,$G276:$BB276))+SUMIF($G$6:$BB$6,BG$6&amp;" "&amp;'Input-Func_Class'!$F$22,$G276:$BB276))&lt;Check_Limit,0,1),1)</f>
        <v>0</v>
      </c>
      <c r="BH276" s="79">
        <f ca="1">IFERROR(IF(SUMIF($G$6:$BB$6,BH$6&amp;" Total",$G276:$BB276)-(SUMIF($G$6:$BB$6,BH$6&amp;" "&amp;'Input-Func_Class'!$D$22,$G276:$BB276)+IFERROR(SUMIF($G$6:$BB$6,BH$6&amp;" "&amp;'Input-Func_Class'!$E$22,$G276:$BB276),SUMIF($G$6:$BB$6,BH$6&amp;" "&amp;'Input-Func_Class'!$B$24,$G276:$BB276))+SUMIF($G$6:$BB$6,BH$6&amp;" "&amp;'Input-Func_Class'!$F$22,$G276:$BB276))&lt;Check_Limit,0,1),1)</f>
        <v>0</v>
      </c>
      <c r="BI276" s="79">
        <f>IFERROR(IF(SUMIF($G$6:$BB$6,BI$6&amp;" Total",$G276:$BB276)-(SUMIF($G$6:$BB$6,BI$6&amp;" "&amp;'Input-Func_Class'!$D$22,$G276:$BB276)+IFERROR(SUMIF($G$6:$BB$6,BI$6&amp;" "&amp;'Input-Func_Class'!$E$22,$G276:$BB276),SUMIF($G$6:$BB$6,BI$6&amp;" "&amp;'Input-Func_Class'!$B$24,$G276:$BB276))+SUMIF($G$6:$BB$6,BI$6&amp;" "&amp;'Input-Func_Class'!$F$22,$G276:$BB276))&lt;Check_Limit,0,1),1)</f>
        <v>0</v>
      </c>
      <c r="BJ276" s="79">
        <f>IFERROR(IF(SUMIF($G$6:$BB$6,BJ$6&amp;" Total",$G276:$BB276)-(SUMIF($G$6:$BB$6,BJ$6&amp;" "&amp;'Input-Func_Class'!$D$22,$G276:$BB276)+IFERROR(SUMIF($G$6:$BB$6,BJ$6&amp;" "&amp;'Input-Func_Class'!$E$22,$G276:$BB276),SUMIF($G$6:$BB$6,BJ$6&amp;" "&amp;'Input-Func_Class'!$B$24,$G276:$BB276))+SUMIF($G$6:$BB$6,BJ$6&amp;" "&amp;'Input-Func_Class'!$F$22,$G276:$BB276))&lt;Check_Limit,0,1),1)</f>
        <v>0</v>
      </c>
      <c r="BK276" s="79">
        <f>IFERROR(IF(SUMIF($G$6:$BB$6,BK$6&amp;" Total",$G276:$BB276)-(SUMIF($G$6:$BB$6,BK$6&amp;" "&amp;'Input-Func_Class'!$D$22,$G276:$BB276)+IFERROR(SUMIF($G$6:$BB$6,BK$6&amp;" "&amp;'Input-Func_Class'!$E$22,$G276:$BB276),SUMIF($G$6:$BB$6,BK$6&amp;" "&amp;'Input-Func_Class'!$B$24,$G276:$BB276))+SUMIF($G$6:$BB$6,BK$6&amp;" "&amp;'Input-Func_Class'!$F$22,$G276:$BB276))&lt;Check_Limit,0,1),1)</f>
        <v>0</v>
      </c>
      <c r="BL276" s="79">
        <f>IFERROR(IF(SUMIF($G$6:$BB$6,BL$6&amp;" Total",$G276:$BB276)-(SUMIF($G$6:$BB$6,BL$6&amp;" "&amp;'Input-Func_Class'!$D$22,$G276:$BB276)+IFERROR(SUMIF($G$6:$BB$6,BL$6&amp;" "&amp;'Input-Func_Class'!$E$22,$G276:$BB276),SUMIF($G$6:$BB$6,BL$6&amp;" "&amp;'Input-Func_Class'!$B$24,$G276:$BB276))+SUMIF($G$6:$BB$6,BL$6&amp;" "&amp;'Input-Func_Class'!$F$22,$G276:$BB276))&lt;Check_Limit,0,1),1)</f>
        <v>0</v>
      </c>
      <c r="BM276" s="79">
        <f>IFERROR(IF(SUMIF($G$6:$BB$6,BM$6&amp;" Total",$G276:$BB276)-(SUMIF($G$6:$BB$6,BM$6&amp;" "&amp;'Input-Func_Class'!$D$22,$G276:$BB276)+IFERROR(SUMIF($G$6:$BB$6,BM$6&amp;" "&amp;'Input-Func_Class'!$E$22,$G276:$BB276),SUMIF($G$6:$BB$6,BM$6&amp;" "&amp;'Input-Func_Class'!$B$24,$G276:$BB276))+SUMIF($G$6:$BB$6,BM$6&amp;" "&amp;'Input-Func_Class'!$F$22,$G276:$BB276))&lt;Check_Limit,0,1),1)</f>
        <v>0</v>
      </c>
      <c r="BN276" s="79">
        <f>IFERROR(IF(SUMIF($G$6:$BB$6,BN$6&amp;" Total",$G276:$BB276)-(SUMIF($G$6:$BB$6,BN$6&amp;" "&amp;'Input-Func_Class'!$D$22,$G276:$BB276)+IFERROR(SUMIF($G$6:$BB$6,BN$6&amp;" "&amp;'Input-Func_Class'!$E$22,$G276:$BB276),SUMIF($G$6:$BB$6,BN$6&amp;" "&amp;'Input-Func_Class'!$B$24,$G276:$BB276))+SUMIF($G$6:$BB$6,BN$6&amp;" "&amp;'Input-Func_Class'!$F$22,$G276:$BB276))&lt;Check_Limit,0,1),1)</f>
        <v>0</v>
      </c>
      <c r="BO276" s="79">
        <f>IFERROR(IF(SUMIF($G$6:$BB$6,BO$6&amp;" Total",$G276:$BB276)-(SUMIF($G$6:$BB$6,BO$6&amp;" "&amp;'Input-Func_Class'!$D$22,$G276:$BB276)+IFERROR(SUMIF($G$6:$BB$6,BO$6&amp;" "&amp;'Input-Func_Class'!$E$22,$G276:$BB276),SUMIF($G$6:$BB$6,BO$6&amp;" "&amp;'Input-Func_Class'!$B$24,$G276:$BB276))+SUMIF($G$6:$BB$6,BO$6&amp;" "&amp;'Input-Func_Class'!$F$22,$G276:$BB276))&lt;Check_Limit,0,1),1)</f>
        <v>0</v>
      </c>
    </row>
    <row r="277" spans="1:67" outlineLevel="1">
      <c r="A277" s="113">
        <f>IF(ISBLANK('Input-Accounts'!A277),"",'Input-Accounts'!A277)</f>
        <v>236</v>
      </c>
      <c r="B277" s="79" t="str">
        <f>IF(ISBLANK('Input-Accounts'!B277),"",'Input-Accounts'!B277)</f>
        <v>INT_SERVICES</v>
      </c>
      <c r="C277" s="113" t="str">
        <f>IF(ISBLANK('Input-Accounts'!C277),"",'Input-Accounts'!C277)</f>
        <v/>
      </c>
      <c r="D277" s="31">
        <f>SUM(D$43:D$44)</f>
        <v>245709570.36000001</v>
      </c>
      <c r="E277" s="143">
        <f t="shared" ca="1" si="57"/>
        <v>0</v>
      </c>
      <c r="G277" s="31">
        <f t="shared" ref="G277:Z277" ca="1" si="72">SUM(G$43:G$44)</f>
        <v>0</v>
      </c>
      <c r="H277" s="31">
        <f t="shared" ca="1" si="72"/>
        <v>0</v>
      </c>
      <c r="I277" s="31">
        <f t="shared" ca="1" si="72"/>
        <v>0</v>
      </c>
      <c r="J277" s="31">
        <f t="shared" ca="1" si="72"/>
        <v>0</v>
      </c>
      <c r="K277" s="31">
        <f t="shared" ca="1" si="72"/>
        <v>0</v>
      </c>
      <c r="L277" s="31">
        <f t="shared" ca="1" si="72"/>
        <v>0</v>
      </c>
      <c r="M277" s="31">
        <f t="shared" ca="1" si="72"/>
        <v>0</v>
      </c>
      <c r="N277" s="31">
        <f t="shared" ca="1" si="72"/>
        <v>0</v>
      </c>
      <c r="O277" s="31">
        <f t="shared" ca="1" si="72"/>
        <v>245709570.36000001</v>
      </c>
      <c r="P277" s="31">
        <f t="shared" ca="1" si="72"/>
        <v>0</v>
      </c>
      <c r="Q277" s="31">
        <f t="shared" ca="1" si="72"/>
        <v>0</v>
      </c>
      <c r="R277" s="31">
        <f t="shared" ca="1" si="72"/>
        <v>245709570.36000001</v>
      </c>
      <c r="S277" s="31">
        <f t="shared" ca="1" si="72"/>
        <v>0</v>
      </c>
      <c r="T277" s="31">
        <f t="shared" ca="1" si="72"/>
        <v>0</v>
      </c>
      <c r="U277" s="31">
        <f t="shared" ca="1" si="72"/>
        <v>0</v>
      </c>
      <c r="V277" s="31">
        <f t="shared" ca="1" si="72"/>
        <v>0</v>
      </c>
      <c r="W277" s="31">
        <f t="shared" ca="1" si="72"/>
        <v>0</v>
      </c>
      <c r="X277" s="31">
        <f t="shared" ca="1" si="72"/>
        <v>0</v>
      </c>
      <c r="Y277" s="31">
        <f t="shared" ca="1" si="72"/>
        <v>0</v>
      </c>
      <c r="Z277" s="31">
        <f t="shared" ca="1" si="72"/>
        <v>0</v>
      </c>
      <c r="BD277" s="79">
        <f ca="1">IFERROR(IF(SUMIF($G$6:$BB$6,BD$6&amp;" Total",$G277:$BB277)-(SUMIF($G$6:$BB$6,BD$6&amp;" "&amp;'Input-Func_Class'!$D$22,$G277:$BB277)+IFERROR(SUMIF($G$6:$BB$6,BD$6&amp;" "&amp;'Input-Func_Class'!$E$22,$G277:$BB277),SUMIF($G$6:$BB$6,BD$6&amp;" "&amp;'Input-Func_Class'!$B$24,$G277:$BB277))+SUMIF($G$6:$BB$6,BD$6&amp;" "&amp;'Input-Func_Class'!$F$22,$G277:$BB277))&lt;Check_Limit,0,1),1)</f>
        <v>0</v>
      </c>
      <c r="BE277" s="79">
        <f ca="1">IFERROR(IF(SUMIF($G$6:$BB$6,BE$6&amp;" Total",$G277:$BB277)-(SUMIF($G$6:$BB$6,BE$6&amp;" "&amp;'Input-Func_Class'!$D$22,$G277:$BB277)+IFERROR(SUMIF($G$6:$BB$6,BE$6&amp;" "&amp;'Input-Func_Class'!$E$22,$G277:$BB277),SUMIF($G$6:$BB$6,BE$6&amp;" "&amp;'Input-Func_Class'!$B$24,$G277:$BB277))+SUMIF($G$6:$BB$6,BE$6&amp;" "&amp;'Input-Func_Class'!$F$22,$G277:$BB277))&lt;Check_Limit,0,1),1)</f>
        <v>0</v>
      </c>
      <c r="BF277" s="79">
        <f ca="1">IFERROR(IF(SUMIF($G$6:$BB$6,BF$6&amp;" Total",$G277:$BB277)-(SUMIF($G$6:$BB$6,BF$6&amp;" "&amp;'Input-Func_Class'!$D$22,$G277:$BB277)+IFERROR(SUMIF($G$6:$BB$6,BF$6&amp;" "&amp;'Input-Func_Class'!$E$22,$G277:$BB277),SUMIF($G$6:$BB$6,BF$6&amp;" "&amp;'Input-Func_Class'!$B$24,$G277:$BB277))+SUMIF($G$6:$BB$6,BF$6&amp;" "&amp;'Input-Func_Class'!$F$22,$G277:$BB277))&lt;Check_Limit,0,1),1)</f>
        <v>0</v>
      </c>
      <c r="BG277" s="79">
        <f ca="1">IFERROR(IF(SUMIF($G$6:$BB$6,BG$6&amp;" Total",$G277:$BB277)-(SUMIF($G$6:$BB$6,BG$6&amp;" "&amp;'Input-Func_Class'!$D$22,$G277:$BB277)+IFERROR(SUMIF($G$6:$BB$6,BG$6&amp;" "&amp;'Input-Func_Class'!$E$22,$G277:$BB277),SUMIF($G$6:$BB$6,BG$6&amp;" "&amp;'Input-Func_Class'!$B$24,$G277:$BB277))+SUMIF($G$6:$BB$6,BG$6&amp;" "&amp;'Input-Func_Class'!$F$22,$G277:$BB277))&lt;Check_Limit,0,1),1)</f>
        <v>0</v>
      </c>
      <c r="BH277" s="79">
        <f ca="1">IFERROR(IF(SUMIF($G$6:$BB$6,BH$6&amp;" Total",$G277:$BB277)-(SUMIF($G$6:$BB$6,BH$6&amp;" "&amp;'Input-Func_Class'!$D$22,$G277:$BB277)+IFERROR(SUMIF($G$6:$BB$6,BH$6&amp;" "&amp;'Input-Func_Class'!$E$22,$G277:$BB277),SUMIF($G$6:$BB$6,BH$6&amp;" "&amp;'Input-Func_Class'!$B$24,$G277:$BB277))+SUMIF($G$6:$BB$6,BH$6&amp;" "&amp;'Input-Func_Class'!$F$22,$G277:$BB277))&lt;Check_Limit,0,1),1)</f>
        <v>0</v>
      </c>
      <c r="BI277" s="79">
        <f>IFERROR(IF(SUMIF($G$6:$BB$6,BI$6&amp;" Total",$G277:$BB277)-(SUMIF($G$6:$BB$6,BI$6&amp;" "&amp;'Input-Func_Class'!$D$22,$G277:$BB277)+IFERROR(SUMIF($G$6:$BB$6,BI$6&amp;" "&amp;'Input-Func_Class'!$E$22,$G277:$BB277),SUMIF($G$6:$BB$6,BI$6&amp;" "&amp;'Input-Func_Class'!$B$24,$G277:$BB277))+SUMIF($G$6:$BB$6,BI$6&amp;" "&amp;'Input-Func_Class'!$F$22,$G277:$BB277))&lt;Check_Limit,0,1),1)</f>
        <v>0</v>
      </c>
      <c r="BJ277" s="79">
        <f>IFERROR(IF(SUMIF($G$6:$BB$6,BJ$6&amp;" Total",$G277:$BB277)-(SUMIF($G$6:$BB$6,BJ$6&amp;" "&amp;'Input-Func_Class'!$D$22,$G277:$BB277)+IFERROR(SUMIF($G$6:$BB$6,BJ$6&amp;" "&amp;'Input-Func_Class'!$E$22,$G277:$BB277),SUMIF($G$6:$BB$6,BJ$6&amp;" "&amp;'Input-Func_Class'!$B$24,$G277:$BB277))+SUMIF($G$6:$BB$6,BJ$6&amp;" "&amp;'Input-Func_Class'!$F$22,$G277:$BB277))&lt;Check_Limit,0,1),1)</f>
        <v>0</v>
      </c>
      <c r="BK277" s="79">
        <f>IFERROR(IF(SUMIF($G$6:$BB$6,BK$6&amp;" Total",$G277:$BB277)-(SUMIF($G$6:$BB$6,BK$6&amp;" "&amp;'Input-Func_Class'!$D$22,$G277:$BB277)+IFERROR(SUMIF($G$6:$BB$6,BK$6&amp;" "&amp;'Input-Func_Class'!$E$22,$G277:$BB277),SUMIF($G$6:$BB$6,BK$6&amp;" "&amp;'Input-Func_Class'!$B$24,$G277:$BB277))+SUMIF($G$6:$BB$6,BK$6&amp;" "&amp;'Input-Func_Class'!$F$22,$G277:$BB277))&lt;Check_Limit,0,1),1)</f>
        <v>0</v>
      </c>
      <c r="BL277" s="79">
        <f>IFERROR(IF(SUMIF($G$6:$BB$6,BL$6&amp;" Total",$G277:$BB277)-(SUMIF($G$6:$BB$6,BL$6&amp;" "&amp;'Input-Func_Class'!$D$22,$G277:$BB277)+IFERROR(SUMIF($G$6:$BB$6,BL$6&amp;" "&amp;'Input-Func_Class'!$E$22,$G277:$BB277),SUMIF($G$6:$BB$6,BL$6&amp;" "&amp;'Input-Func_Class'!$B$24,$G277:$BB277))+SUMIF($G$6:$BB$6,BL$6&amp;" "&amp;'Input-Func_Class'!$F$22,$G277:$BB277))&lt;Check_Limit,0,1),1)</f>
        <v>0</v>
      </c>
      <c r="BM277" s="79">
        <f>IFERROR(IF(SUMIF($G$6:$BB$6,BM$6&amp;" Total",$G277:$BB277)-(SUMIF($G$6:$BB$6,BM$6&amp;" "&amp;'Input-Func_Class'!$D$22,$G277:$BB277)+IFERROR(SUMIF($G$6:$BB$6,BM$6&amp;" "&amp;'Input-Func_Class'!$E$22,$G277:$BB277),SUMIF($G$6:$BB$6,BM$6&amp;" "&amp;'Input-Func_Class'!$B$24,$G277:$BB277))+SUMIF($G$6:$BB$6,BM$6&amp;" "&amp;'Input-Func_Class'!$F$22,$G277:$BB277))&lt;Check_Limit,0,1),1)</f>
        <v>0</v>
      </c>
      <c r="BN277" s="79">
        <f>IFERROR(IF(SUMIF($G$6:$BB$6,BN$6&amp;" Total",$G277:$BB277)-(SUMIF($G$6:$BB$6,BN$6&amp;" "&amp;'Input-Func_Class'!$D$22,$G277:$BB277)+IFERROR(SUMIF($G$6:$BB$6,BN$6&amp;" "&amp;'Input-Func_Class'!$E$22,$G277:$BB277),SUMIF($G$6:$BB$6,BN$6&amp;" "&amp;'Input-Func_Class'!$B$24,$G277:$BB277))+SUMIF($G$6:$BB$6,BN$6&amp;" "&amp;'Input-Func_Class'!$F$22,$G277:$BB277))&lt;Check_Limit,0,1),1)</f>
        <v>0</v>
      </c>
      <c r="BO277" s="79">
        <f>IFERROR(IF(SUMIF($G$6:$BB$6,BO$6&amp;" Total",$G277:$BB277)-(SUMIF($G$6:$BB$6,BO$6&amp;" "&amp;'Input-Func_Class'!$D$22,$G277:$BB277)+IFERROR(SUMIF($G$6:$BB$6,BO$6&amp;" "&amp;'Input-Func_Class'!$E$22,$G277:$BB277),SUMIF($G$6:$BB$6,BO$6&amp;" "&amp;'Input-Func_Class'!$B$24,$G277:$BB277))+SUMIF($G$6:$BB$6,BO$6&amp;" "&amp;'Input-Func_Class'!$F$22,$G277:$BB277))&lt;Check_Limit,0,1),1)</f>
        <v>0</v>
      </c>
    </row>
    <row r="278" spans="1:67" outlineLevel="1">
      <c r="A278" s="113">
        <f>IF(ISBLANK('Input-Accounts'!A278),"",'Input-Accounts'!A278)</f>
        <v>237</v>
      </c>
      <c r="B278" s="79" t="str">
        <f>IF(ISBLANK('Input-Accounts'!B278),"",'Input-Accounts'!B278)</f>
        <v>INT_OM</v>
      </c>
      <c r="C278" s="113" t="str">
        <f>IF(ISBLANK('Input-Accounts'!C278),"",'Input-Accounts'!C278)</f>
        <v/>
      </c>
      <c r="D278" s="31">
        <f>SUM(D$177,D$152)</f>
        <v>32837871.513558179</v>
      </c>
      <c r="E278" s="143">
        <f t="shared" ca="1" si="57"/>
        <v>0</v>
      </c>
      <c r="G278" s="31">
        <f t="shared" ref="G278:Z278" ca="1" si="73">SUM(G$177,G$152)</f>
        <v>572094.80339909776</v>
      </c>
      <c r="H278" s="31">
        <f t="shared" ca="1" si="73"/>
        <v>197197.23815796894</v>
      </c>
      <c r="I278" s="31">
        <f t="shared" ca="1" si="73"/>
        <v>374897.56524112879</v>
      </c>
      <c r="J278" s="31">
        <f t="shared" ca="1" si="73"/>
        <v>0</v>
      </c>
      <c r="K278" s="31">
        <f t="shared" ca="1" si="73"/>
        <v>0</v>
      </c>
      <c r="L278" s="31">
        <f t="shared" ca="1" si="73"/>
        <v>0</v>
      </c>
      <c r="M278" s="31">
        <f t="shared" ca="1" si="73"/>
        <v>0</v>
      </c>
      <c r="N278" s="31">
        <f t="shared" ca="1" si="73"/>
        <v>0</v>
      </c>
      <c r="O278" s="31">
        <f t="shared" ca="1" si="73"/>
        <v>32265776.710159086</v>
      </c>
      <c r="P278" s="31">
        <f t="shared" ca="1" si="73"/>
        <v>16141766.53949271</v>
      </c>
      <c r="Q278" s="31">
        <f t="shared" ca="1" si="73"/>
        <v>278359.56126361043</v>
      </c>
      <c r="R278" s="31">
        <f t="shared" ca="1" si="73"/>
        <v>15845650.609402765</v>
      </c>
      <c r="S278" s="31">
        <f t="shared" ca="1" si="73"/>
        <v>0</v>
      </c>
      <c r="T278" s="31">
        <f t="shared" ca="1" si="73"/>
        <v>0</v>
      </c>
      <c r="U278" s="31">
        <f t="shared" ca="1" si="73"/>
        <v>0</v>
      </c>
      <c r="V278" s="31">
        <f t="shared" ca="1" si="73"/>
        <v>0</v>
      </c>
      <c r="W278" s="31">
        <f t="shared" ca="1" si="73"/>
        <v>0</v>
      </c>
      <c r="X278" s="31">
        <f t="shared" ca="1" si="73"/>
        <v>0</v>
      </c>
      <c r="Y278" s="31">
        <f t="shared" ca="1" si="73"/>
        <v>0</v>
      </c>
      <c r="Z278" s="31">
        <f t="shared" ca="1" si="73"/>
        <v>0</v>
      </c>
      <c r="BD278" s="79" t="s">
        <v>383</v>
      </c>
      <c r="BE278" s="79" t="s">
        <v>383</v>
      </c>
      <c r="BF278" s="79" t="s">
        <v>383</v>
      </c>
      <c r="BG278" s="79" t="s">
        <v>383</v>
      </c>
      <c r="BH278" s="79" t="s">
        <v>383</v>
      </c>
      <c r="BI278" s="79" t="s">
        <v>383</v>
      </c>
      <c r="BJ278" s="79" t="s">
        <v>383</v>
      </c>
      <c r="BK278" s="79" t="s">
        <v>383</v>
      </c>
      <c r="BL278" s="79" t="s">
        <v>383</v>
      </c>
      <c r="BM278" s="79" t="s">
        <v>383</v>
      </c>
      <c r="BN278" s="79" t="s">
        <v>383</v>
      </c>
      <c r="BO278" s="79" t="s">
        <v>383</v>
      </c>
    </row>
    <row r="279" spans="1:67" outlineLevel="1">
      <c r="A279" s="113">
        <f>IF(ISBLANK('Input-Accounts'!A279),"",'Input-Accounts'!A279)</f>
        <v>238</v>
      </c>
      <c r="B279" s="79" t="str">
        <f>IF(ISBLANK('Input-Accounts'!B279),"",'Input-Accounts'!B279)</f>
        <v>INT_871-881</v>
      </c>
      <c r="C279" s="113" t="str">
        <f>IF(ISBLANK('Input-Accounts'!C279),"",'Input-Accounts'!C279)</f>
        <v/>
      </c>
      <c r="D279" s="31">
        <f>SUM(D$127:D$136)</f>
        <v>11115645.496861935</v>
      </c>
      <c r="E279" s="143">
        <f t="shared" ca="1" si="57"/>
        <v>0</v>
      </c>
      <c r="G279" s="31">
        <f t="shared" ref="G279:Z279" ca="1" si="74">SUM(G$127:G$136)</f>
        <v>0</v>
      </c>
      <c r="H279" s="31">
        <f t="shared" ca="1" si="74"/>
        <v>0</v>
      </c>
      <c r="I279" s="31">
        <f t="shared" ca="1" si="74"/>
        <v>0</v>
      </c>
      <c r="J279" s="31">
        <f t="shared" ca="1" si="74"/>
        <v>0</v>
      </c>
      <c r="K279" s="31">
        <f t="shared" ca="1" si="74"/>
        <v>0</v>
      </c>
      <c r="L279" s="31">
        <f t="shared" ca="1" si="74"/>
        <v>0</v>
      </c>
      <c r="M279" s="31">
        <f t="shared" ca="1" si="74"/>
        <v>0</v>
      </c>
      <c r="N279" s="31">
        <f t="shared" ca="1" si="74"/>
        <v>0</v>
      </c>
      <c r="O279" s="31">
        <f t="shared" ca="1" si="74"/>
        <v>11115645.496861935</v>
      </c>
      <c r="P279" s="31">
        <f t="shared" ca="1" si="74"/>
        <v>7002614.9580404591</v>
      </c>
      <c r="Q279" s="31">
        <f t="shared" ca="1" si="74"/>
        <v>222742.79186141919</v>
      </c>
      <c r="R279" s="31">
        <f t="shared" ca="1" si="74"/>
        <v>3890287.746960056</v>
      </c>
      <c r="S279" s="31">
        <f t="shared" ca="1" si="74"/>
        <v>0</v>
      </c>
      <c r="T279" s="31">
        <f t="shared" ca="1" si="74"/>
        <v>0</v>
      </c>
      <c r="U279" s="31">
        <f t="shared" ca="1" si="74"/>
        <v>0</v>
      </c>
      <c r="V279" s="31">
        <f t="shared" ca="1" si="74"/>
        <v>0</v>
      </c>
      <c r="W279" s="31">
        <f t="shared" ca="1" si="74"/>
        <v>0</v>
      </c>
      <c r="X279" s="31">
        <f t="shared" ca="1" si="74"/>
        <v>0</v>
      </c>
      <c r="Y279" s="31">
        <f t="shared" ca="1" si="74"/>
        <v>0</v>
      </c>
      <c r="Z279" s="31">
        <f t="shared" ca="1" si="74"/>
        <v>0</v>
      </c>
    </row>
    <row r="280" spans="1:67" outlineLevel="1">
      <c r="A280" s="113">
        <f>IF(ISBLANK('Input-Accounts'!A280),"",'Input-Accounts'!A280)</f>
        <v>239</v>
      </c>
      <c r="B280" s="79" t="str">
        <f>IF(ISBLANK('Input-Accounts'!B280),"",'Input-Accounts'!B280)</f>
        <v>INT_886-894</v>
      </c>
      <c r="C280" s="113" t="str">
        <f>IF(ISBLANK('Input-Accounts'!C280),"",'Input-Accounts'!C280)</f>
        <v/>
      </c>
      <c r="D280" s="31">
        <f>SUM(D$141:D$149)</f>
        <v>10118973.274828851</v>
      </c>
      <c r="E280" s="143">
        <f t="shared" ca="1" si="57"/>
        <v>0</v>
      </c>
      <c r="G280" s="31">
        <f t="shared" ref="G280:Z280" ca="1" si="75">SUM(G$141:G$149)</f>
        <v>0</v>
      </c>
      <c r="H280" s="31">
        <f t="shared" ca="1" si="75"/>
        <v>0</v>
      </c>
      <c r="I280" s="31">
        <f t="shared" ca="1" si="75"/>
        <v>0</v>
      </c>
      <c r="J280" s="31">
        <f t="shared" ca="1" si="75"/>
        <v>0</v>
      </c>
      <c r="K280" s="31">
        <f t="shared" ca="1" si="75"/>
        <v>0</v>
      </c>
      <c r="L280" s="31">
        <f t="shared" ca="1" si="75"/>
        <v>0</v>
      </c>
      <c r="M280" s="31">
        <f t="shared" ca="1" si="75"/>
        <v>0</v>
      </c>
      <c r="N280" s="31">
        <f t="shared" ca="1" si="75"/>
        <v>0</v>
      </c>
      <c r="O280" s="31">
        <f t="shared" ca="1" si="75"/>
        <v>10118973.274828851</v>
      </c>
      <c r="P280" s="31">
        <f t="shared" ca="1" si="75"/>
        <v>6652557.0668221433</v>
      </c>
      <c r="Q280" s="31">
        <f t="shared" ca="1" si="75"/>
        <v>0</v>
      </c>
      <c r="R280" s="31">
        <f t="shared" ca="1" si="75"/>
        <v>3466416.208006708</v>
      </c>
      <c r="S280" s="31">
        <f t="shared" ca="1" si="75"/>
        <v>0</v>
      </c>
      <c r="T280" s="31">
        <f t="shared" ca="1" si="75"/>
        <v>0</v>
      </c>
      <c r="U280" s="31">
        <f t="shared" ca="1" si="75"/>
        <v>0</v>
      </c>
      <c r="V280" s="31">
        <f t="shared" ca="1" si="75"/>
        <v>0</v>
      </c>
      <c r="W280" s="31">
        <f t="shared" ca="1" si="75"/>
        <v>0</v>
      </c>
      <c r="X280" s="31">
        <f t="shared" ca="1" si="75"/>
        <v>0</v>
      </c>
      <c r="Y280" s="31">
        <f t="shared" ca="1" si="75"/>
        <v>0</v>
      </c>
      <c r="Z280" s="31">
        <f t="shared" ca="1" si="75"/>
        <v>0</v>
      </c>
    </row>
    <row r="281" spans="1:67" outlineLevel="1">
      <c r="A281" s="113">
        <f>IF(ISBLANK('Input-Accounts'!A281),"",'Input-Accounts'!A281)</f>
        <v>240</v>
      </c>
      <c r="B281" s="79" t="str">
        <f>IF(ISBLANK('Input-Accounts'!B281),"",'Input-Accounts'!B281)</f>
        <v>INT_MTR_REG</v>
      </c>
      <c r="C281" s="113" t="str">
        <f>IF(ISBLANK('Input-Accounts'!C281),"",'Input-Accounts'!C281)</f>
        <v/>
      </c>
      <c r="D281" s="31">
        <f>SUM(D$45:D$46)</f>
        <v>94922951.719999999</v>
      </c>
      <c r="E281" s="143">
        <f t="shared" ca="1" si="57"/>
        <v>0</v>
      </c>
      <c r="G281" s="31">
        <f t="shared" ref="G281:Z281" ca="1" si="76">SUM(G$45:G$46)</f>
        <v>0</v>
      </c>
      <c r="H281" s="31">
        <f t="shared" ca="1" si="76"/>
        <v>0</v>
      </c>
      <c r="I281" s="31">
        <f t="shared" ca="1" si="76"/>
        <v>0</v>
      </c>
      <c r="J281" s="31">
        <f t="shared" ca="1" si="76"/>
        <v>0</v>
      </c>
      <c r="K281" s="31">
        <f t="shared" ca="1" si="76"/>
        <v>0</v>
      </c>
      <c r="L281" s="31">
        <f t="shared" ca="1" si="76"/>
        <v>0</v>
      </c>
      <c r="M281" s="31">
        <f t="shared" ca="1" si="76"/>
        <v>0</v>
      </c>
      <c r="N281" s="31">
        <f t="shared" ca="1" si="76"/>
        <v>0</v>
      </c>
      <c r="O281" s="31">
        <f t="shared" ca="1" si="76"/>
        <v>94922951.719999999</v>
      </c>
      <c r="P281" s="31">
        <f t="shared" ca="1" si="76"/>
        <v>0</v>
      </c>
      <c r="Q281" s="31">
        <f t="shared" ca="1" si="76"/>
        <v>0</v>
      </c>
      <c r="R281" s="31">
        <f t="shared" ca="1" si="76"/>
        <v>94922951.719999999</v>
      </c>
      <c r="S281" s="31">
        <f t="shared" ca="1" si="76"/>
        <v>0</v>
      </c>
      <c r="T281" s="31">
        <f t="shared" ca="1" si="76"/>
        <v>0</v>
      </c>
      <c r="U281" s="31">
        <f t="shared" ca="1" si="76"/>
        <v>0</v>
      </c>
      <c r="V281" s="31">
        <f t="shared" ca="1" si="76"/>
        <v>0</v>
      </c>
      <c r="W281" s="31">
        <f t="shared" ca="1" si="76"/>
        <v>0</v>
      </c>
      <c r="X281" s="31">
        <f t="shared" ca="1" si="76"/>
        <v>0</v>
      </c>
      <c r="Y281" s="31">
        <f t="shared" ca="1" si="76"/>
        <v>0</v>
      </c>
      <c r="Z281" s="31">
        <f t="shared" ca="1" si="76"/>
        <v>0</v>
      </c>
    </row>
    <row r="282" spans="1:67" outlineLevel="1">
      <c r="A282" s="113">
        <f>IF(ISBLANK('Input-Accounts'!A282),"",'Input-Accounts'!A282)</f>
        <v>241</v>
      </c>
      <c r="B282" s="79" t="str">
        <f>IF(ISBLANK('Input-Accounts'!B282),"",'Input-Accounts'!B282)</f>
        <v>INT_LABOR</v>
      </c>
      <c r="C282" s="113" t="str">
        <f>IF(ISBLANK('Input-Accounts'!C282),"",'Input-Accounts'!C282)</f>
        <v/>
      </c>
      <c r="D282" s="31">
        <f>SUMPRODUCT('Input-Accounts'!$L$120:$L$174,D$120:D$174)</f>
        <v>19093536.092138007</v>
      </c>
      <c r="E282" s="143">
        <f t="shared" ca="1" si="57"/>
        <v>0</v>
      </c>
      <c r="G282" s="31">
        <f ca="1">SUMPRODUCT('Input-Accounts'!$L$120:$L$174,G$120:G$174)</f>
        <v>302498.45661500003</v>
      </c>
      <c r="H282" s="31">
        <f ca="1">SUMPRODUCT('Input-Accounts'!$L$120:$L$174,H$120:H$174)</f>
        <v>104269.18726949631</v>
      </c>
      <c r="I282" s="31">
        <f ca="1">SUMPRODUCT('Input-Accounts'!$L$120:$L$174,I$120:I$174)</f>
        <v>198229.26934550371</v>
      </c>
      <c r="J282" s="31">
        <f ca="1">SUMPRODUCT('Input-Accounts'!$L$120:$L$174,J$120:J$174)</f>
        <v>0</v>
      </c>
      <c r="K282" s="31">
        <f ca="1">SUMPRODUCT('Input-Accounts'!$L$120:$L$174,K$120:K$174)</f>
        <v>0</v>
      </c>
      <c r="L282" s="31">
        <f ca="1">SUMPRODUCT('Input-Accounts'!$L$120:$L$174,L$120:L$174)</f>
        <v>0</v>
      </c>
      <c r="M282" s="31">
        <f ca="1">SUMPRODUCT('Input-Accounts'!$L$120:$L$174,M$120:M$174)</f>
        <v>0</v>
      </c>
      <c r="N282" s="31">
        <f ca="1">SUMPRODUCT('Input-Accounts'!$L$120:$L$174,N$120:N$174)</f>
        <v>0</v>
      </c>
      <c r="O282" s="31">
        <f ca="1">SUMPRODUCT('Input-Accounts'!$L$120:$L$174,O$120:O$174)</f>
        <v>18791037.635523006</v>
      </c>
      <c r="P282" s="31">
        <f ca="1">SUMPRODUCT('Input-Accounts'!$L$120:$L$174,P$120:P$174)</f>
        <v>8428069.1960499305</v>
      </c>
      <c r="Q282" s="31">
        <f ca="1">SUMPRODUCT('Input-Accounts'!$L$120:$L$174,Q$120:Q$174)</f>
        <v>269125.41616743925</v>
      </c>
      <c r="R282" s="31">
        <f ca="1">SUMPRODUCT('Input-Accounts'!$L$120:$L$174,R$120:R$174)</f>
        <v>10093843.023305641</v>
      </c>
      <c r="S282" s="31">
        <f ca="1">SUMPRODUCT('Input-Accounts'!$L$120:$L$174,S$120:S$174)</f>
        <v>0</v>
      </c>
      <c r="T282" s="31">
        <f ca="1">SUMPRODUCT('Input-Accounts'!$L$120:$L$174,T$120:T$174)</f>
        <v>0</v>
      </c>
      <c r="U282" s="31">
        <f ca="1">SUMPRODUCT('Input-Accounts'!$L$120:$L$174,U$120:U$174)</f>
        <v>0</v>
      </c>
      <c r="V282" s="31">
        <f ca="1">SUMPRODUCT('Input-Accounts'!$L$120:$L$174,V$120:V$174)</f>
        <v>0</v>
      </c>
      <c r="W282" s="31">
        <f ca="1">SUMPRODUCT('Input-Accounts'!$L$120:$L$174,W$120:W$174)</f>
        <v>0</v>
      </c>
      <c r="X282" s="31">
        <f ca="1">SUMPRODUCT('Input-Accounts'!$L$120:$L$174,X$120:X$174)</f>
        <v>0</v>
      </c>
      <c r="Y282" s="31">
        <f ca="1">SUMPRODUCT('Input-Accounts'!$L$120:$L$174,Y$120:Y$174)</f>
        <v>0</v>
      </c>
      <c r="Z282" s="31">
        <f ca="1">SUMPRODUCT('Input-Accounts'!$L$120:$L$174,Z$120:Z$174)</f>
        <v>0</v>
      </c>
    </row>
    <row r="283" spans="1:67" s="107" customFormat="1" outlineLevel="1">
      <c r="A283" s="147">
        <f>IF(ISBLANK('Input-Accounts'!A283),"",'Input-Accounts'!A283)</f>
        <v>242</v>
      </c>
      <c r="B283" s="107" t="str">
        <f>IF(ISBLANK('Input-Accounts'!B283),"",'Input-Accounts'!B283)</f>
        <v>INT_PLANT_LABOR</v>
      </c>
      <c r="C283" s="147" t="str">
        <f>IF(ISBLANK('Input-Accounts'!C283),"",'Input-Accounts'!C283)</f>
        <v/>
      </c>
      <c r="D283" s="148">
        <f>IF($D$271=0,D$282/$D$282,IF($D$282=0,D$271/$D$271,0.5*(D$271/$D$271)+0.5*(D$282/$D$282)))</f>
        <v>1</v>
      </c>
      <c r="E283" s="143">
        <f t="shared" ca="1" si="57"/>
        <v>0</v>
      </c>
      <c r="G283" s="148">
        <f t="shared" ref="G283:Z283" ca="1" si="77">IF($D$271=0,G$282/$D$282,IF($D$282=0,G$271/$D$271,0.5*(G$271/$D$271)+0.5*(G$282/$D$282)))</f>
        <v>7.9214885905695958E-3</v>
      </c>
      <c r="H283" s="148">
        <f t="shared" ca="1" si="77"/>
        <v>2.7304839388139946E-3</v>
      </c>
      <c r="I283" s="148">
        <f t="shared" ca="1" si="77"/>
        <v>5.1910046517556008E-3</v>
      </c>
      <c r="J283" s="148">
        <f t="shared" ca="1" si="77"/>
        <v>0</v>
      </c>
      <c r="K283" s="148">
        <f t="shared" ca="1" si="77"/>
        <v>9.7079498549394582E-3</v>
      </c>
      <c r="L283" s="148">
        <f t="shared" ca="1" si="77"/>
        <v>9.0917610817183424E-3</v>
      </c>
      <c r="M283" s="148">
        <f t="shared" ca="1" si="77"/>
        <v>6.1618877322111641E-4</v>
      </c>
      <c r="N283" s="148">
        <f t="shared" ca="1" si="77"/>
        <v>0</v>
      </c>
      <c r="O283" s="148">
        <f t="shared" ca="1" si="77"/>
        <v>0.98237056155449087</v>
      </c>
      <c r="P283" s="148">
        <f t="shared" ca="1" si="77"/>
        <v>0.53392724374365952</v>
      </c>
      <c r="Q283" s="148">
        <f t="shared" ca="1" si="77"/>
        <v>7.0475530270753478E-3</v>
      </c>
      <c r="R283" s="148">
        <f t="shared" ca="1" si="77"/>
        <v>0.44139576478375608</v>
      </c>
      <c r="S283" s="148">
        <f t="shared" ca="1" si="77"/>
        <v>0</v>
      </c>
      <c r="T283" s="148">
        <f t="shared" ca="1" si="77"/>
        <v>0</v>
      </c>
      <c r="U283" s="148">
        <f t="shared" ca="1" si="77"/>
        <v>0</v>
      </c>
      <c r="V283" s="148">
        <f t="shared" ca="1" si="77"/>
        <v>0</v>
      </c>
      <c r="W283" s="148">
        <f t="shared" ca="1" si="77"/>
        <v>0</v>
      </c>
      <c r="X283" s="148">
        <f t="shared" ca="1" si="77"/>
        <v>0</v>
      </c>
      <c r="Y283" s="148">
        <f t="shared" ca="1" si="77"/>
        <v>0</v>
      </c>
      <c r="Z283" s="148">
        <f t="shared" ca="1" si="77"/>
        <v>0</v>
      </c>
    </row>
    <row r="284" spans="1:67" outlineLevel="1">
      <c r="A284" s="113">
        <f>IF(ISBLANK('Input-Accounts'!A284),"",'Input-Accounts'!A284)</f>
        <v>243</v>
      </c>
      <c r="B284" s="79" t="str">
        <f>IF(ISBLANK('Input-Accounts'!B284),"",'Input-Accounts'!B284)</f>
        <v>INT_RATEBASE</v>
      </c>
      <c r="C284" s="113" t="str">
        <f>IF(ISBLANK('Input-Accounts'!C284),"",'Input-Accounts'!C284)</f>
        <v/>
      </c>
      <c r="D284" s="31">
        <f>D$116</f>
        <v>619864245.4942106</v>
      </c>
      <c r="E284" s="143">
        <f t="shared" ca="1" si="57"/>
        <v>0</v>
      </c>
      <c r="G284" s="31">
        <f t="shared" ref="G284:Z284" ca="1" si="78">G$116</f>
        <v>0</v>
      </c>
      <c r="H284" s="31">
        <f t="shared" ca="1" si="78"/>
        <v>0</v>
      </c>
      <c r="I284" s="31">
        <f t="shared" ca="1" si="78"/>
        <v>0</v>
      </c>
      <c r="J284" s="31">
        <f t="shared" ca="1" si="78"/>
        <v>0</v>
      </c>
      <c r="K284" s="31">
        <f t="shared" ca="1" si="78"/>
        <v>6733350.1897129323</v>
      </c>
      <c r="L284" s="31">
        <f t="shared" ca="1" si="78"/>
        <v>6058207.0903747398</v>
      </c>
      <c r="M284" s="31">
        <f t="shared" ca="1" si="78"/>
        <v>675143.09933819401</v>
      </c>
      <c r="N284" s="31">
        <f t="shared" ca="1" si="78"/>
        <v>0</v>
      </c>
      <c r="O284" s="31">
        <f t="shared" ca="1" si="78"/>
        <v>613130895.30449736</v>
      </c>
      <c r="P284" s="31">
        <f t="shared" ca="1" si="78"/>
        <v>446636406.98230958</v>
      </c>
      <c r="Q284" s="31">
        <f t="shared" ca="1" si="78"/>
        <v>0</v>
      </c>
      <c r="R284" s="31">
        <f t="shared" ca="1" si="78"/>
        <v>166494488.32218796</v>
      </c>
      <c r="S284" s="31">
        <f t="shared" ca="1" si="78"/>
        <v>0</v>
      </c>
      <c r="T284" s="31">
        <f t="shared" ca="1" si="78"/>
        <v>0</v>
      </c>
      <c r="U284" s="31">
        <f t="shared" ca="1" si="78"/>
        <v>0</v>
      </c>
      <c r="V284" s="31">
        <f t="shared" ca="1" si="78"/>
        <v>0</v>
      </c>
      <c r="W284" s="31">
        <f t="shared" ca="1" si="78"/>
        <v>0</v>
      </c>
      <c r="X284" s="31">
        <f t="shared" ca="1" si="78"/>
        <v>0</v>
      </c>
      <c r="Y284" s="31">
        <f t="shared" ca="1" si="78"/>
        <v>0</v>
      </c>
      <c r="Z284" s="31">
        <f t="shared" ca="1" si="78"/>
        <v>0</v>
      </c>
    </row>
    <row r="285" spans="1:67" outlineLevel="1">
      <c r="A285" s="113">
        <f>IF(ISBLANK('Input-Accounts'!A285),"",'Input-Accounts'!A285)</f>
        <v>244</v>
      </c>
      <c r="B285" s="79" t="str">
        <f>IF(ISBLANK('Input-Accounts'!B285),"",'Input-Accounts'!B285)</f>
        <v>INT_Income_before_tax</v>
      </c>
      <c r="C285" s="113" t="str">
        <f>IF(ISBLANK('Input-Accounts'!C285),"",'Input-Accounts'!C285)</f>
        <v/>
      </c>
      <c r="D285" s="31">
        <f>D$313-D$240-D$193</f>
        <v>-91879707.379502892</v>
      </c>
      <c r="E285" s="143">
        <f t="shared" ca="1" si="57"/>
        <v>0</v>
      </c>
      <c r="G285" s="31">
        <f t="shared" ref="G285:Z285" ca="1" si="79">G$313-G$240-G$193</f>
        <v>-967602.90268483118</v>
      </c>
      <c r="H285" s="31">
        <f t="shared" ca="1" si="79"/>
        <v>-333526.22486586921</v>
      </c>
      <c r="I285" s="31">
        <f t="shared" ca="1" si="79"/>
        <v>-634076.67781896191</v>
      </c>
      <c r="J285" s="31">
        <f t="shared" ca="1" si="79"/>
        <v>0</v>
      </c>
      <c r="K285" s="31">
        <f t="shared" ca="1" si="79"/>
        <v>-470021.12840553734</v>
      </c>
      <c r="L285" s="31">
        <f t="shared" ca="1" si="79"/>
        <v>-385201.97714571119</v>
      </c>
      <c r="M285" s="31">
        <f t="shared" ca="1" si="79"/>
        <v>-84819.151259826191</v>
      </c>
      <c r="N285" s="31">
        <f t="shared" ca="1" si="79"/>
        <v>0</v>
      </c>
      <c r="O285" s="31">
        <f t="shared" ca="1" si="79"/>
        <v>-90442083.348412514</v>
      </c>
      <c r="P285" s="31">
        <f t="shared" ca="1" si="79"/>
        <v>-46544006.764748387</v>
      </c>
      <c r="Q285" s="31">
        <f t="shared" ca="1" si="79"/>
        <v>-627720.89266672661</v>
      </c>
      <c r="R285" s="31">
        <f t="shared" ca="1" si="79"/>
        <v>-43270355.690997422</v>
      </c>
      <c r="S285" s="31">
        <f t="shared" ca="1" si="79"/>
        <v>0</v>
      </c>
      <c r="T285" s="31">
        <f t="shared" ca="1" si="79"/>
        <v>0</v>
      </c>
      <c r="U285" s="31">
        <f t="shared" ca="1" si="79"/>
        <v>0</v>
      </c>
      <c r="V285" s="31">
        <f t="shared" ca="1" si="79"/>
        <v>0</v>
      </c>
      <c r="W285" s="31">
        <f t="shared" ca="1" si="79"/>
        <v>0</v>
      </c>
      <c r="X285" s="31">
        <f t="shared" ca="1" si="79"/>
        <v>0</v>
      </c>
      <c r="Y285" s="31">
        <f t="shared" ca="1" si="79"/>
        <v>0</v>
      </c>
      <c r="Z285" s="31">
        <f t="shared" ca="1" si="79"/>
        <v>0</v>
      </c>
    </row>
    <row r="286" spans="1:67" outlineLevel="1">
      <c r="A286" s="113">
        <f>IF(ISBLANK('Input-Accounts'!A286),"",'Input-Accounts'!A286)</f>
        <v>245</v>
      </c>
      <c r="B286" s="79" t="str">
        <f>IF(ISBLANK('Input-Accounts'!B286),"",'Input-Accounts'!B286)</f>
        <v>INT_REV_REQ_b/f gross up</v>
      </c>
      <c r="C286" s="113" t="str">
        <f>IF(ISBLANK('Input-Accounts'!C286),"",'Input-Accounts'!C286)</f>
        <v/>
      </c>
      <c r="D286" s="31">
        <f>SUM(D$258:D$259)</f>
        <v>168506555.93300492</v>
      </c>
      <c r="E286" s="143">
        <f t="shared" ca="1" si="57"/>
        <v>0</v>
      </c>
      <c r="G286" s="31">
        <f t="shared" ref="G286:Z286" ca="1" si="80">SUM(G$258:G$259)</f>
        <v>1168633.1981164443</v>
      </c>
      <c r="H286" s="31">
        <f t="shared" ca="1" si="80"/>
        <v>402820.01814918226</v>
      </c>
      <c r="I286" s="31">
        <f t="shared" ca="1" si="80"/>
        <v>765813.17996726208</v>
      </c>
      <c r="J286" s="31">
        <f t="shared" ca="1" si="80"/>
        <v>0</v>
      </c>
      <c r="K286" s="31">
        <f t="shared" ca="1" si="80"/>
        <v>1209608.8216168866</v>
      </c>
      <c r="L286" s="31">
        <f t="shared" ca="1" si="80"/>
        <v>1046358.1209322512</v>
      </c>
      <c r="M286" s="31">
        <f t="shared" ca="1" si="80"/>
        <v>163250.70068463575</v>
      </c>
      <c r="N286" s="31">
        <f t="shared" ca="1" si="80"/>
        <v>0</v>
      </c>
      <c r="O286" s="31">
        <f t="shared" ca="1" si="80"/>
        <v>166128313.91327152</v>
      </c>
      <c r="P286" s="31">
        <f t="shared" ca="1" si="80"/>
        <v>97535160.761040553</v>
      </c>
      <c r="Q286" s="31">
        <f t="shared" ca="1" si="80"/>
        <v>768332.34132010292</v>
      </c>
      <c r="R286" s="31">
        <f t="shared" ca="1" si="80"/>
        <v>67824820.810910866</v>
      </c>
      <c r="S286" s="31">
        <f t="shared" ca="1" si="80"/>
        <v>0</v>
      </c>
      <c r="T286" s="31">
        <f t="shared" ca="1" si="80"/>
        <v>0</v>
      </c>
      <c r="U286" s="31">
        <f t="shared" ca="1" si="80"/>
        <v>0</v>
      </c>
      <c r="V286" s="31">
        <f t="shared" ca="1" si="80"/>
        <v>0</v>
      </c>
      <c r="W286" s="31">
        <f t="shared" ca="1" si="80"/>
        <v>0</v>
      </c>
      <c r="X286" s="31">
        <f t="shared" ca="1" si="80"/>
        <v>0</v>
      </c>
      <c r="Y286" s="31">
        <f t="shared" ca="1" si="80"/>
        <v>0</v>
      </c>
      <c r="Z286" s="31">
        <f t="shared" ca="1" si="80"/>
        <v>0</v>
      </c>
    </row>
    <row r="287" spans="1:67" outlineLevel="1">
      <c r="A287" s="113">
        <f>IF(ISBLANK('Input-Accounts'!A287),"",'Input-Accounts'!A287)</f>
        <v>246</v>
      </c>
      <c r="B287" s="79" t="str">
        <f>IF(ISBLANK('Input-Accounts'!B287),"",'Input-Accounts'!B287)</f>
        <v>INT_REV_REQ_xGRT</v>
      </c>
      <c r="C287" s="113" t="str">
        <f>IF(ISBLANK('Input-Accounts'!C287),"",'Input-Accounts'!C287)</f>
        <v/>
      </c>
      <c r="D287" s="31">
        <f>SUBTOTAL(9,D$119:D$240)+D$245+D$253+D$259</f>
        <v>144761522.32034269</v>
      </c>
      <c r="E287" s="143">
        <f t="shared" ca="1" si="57"/>
        <v>0</v>
      </c>
      <c r="G287" s="31">
        <f t="shared" ref="G287:Z287" ca="1" si="81">SUBTOTAL(9,G$119:G$240)+G$245+G$253+G$259</f>
        <v>1003955.7206349126</v>
      </c>
      <c r="H287" s="31">
        <f t="shared" ca="1" si="81"/>
        <v>346056.79717035941</v>
      </c>
      <c r="I287" s="31">
        <f t="shared" ca="1" si="81"/>
        <v>657898.92346455308</v>
      </c>
      <c r="J287" s="31">
        <f t="shared" ca="1" si="81"/>
        <v>0</v>
      </c>
      <c r="K287" s="31">
        <f t="shared" ca="1" si="81"/>
        <v>1039157.2806163981</v>
      </c>
      <c r="L287" s="31">
        <f t="shared" ca="1" si="81"/>
        <v>898910.98681423743</v>
      </c>
      <c r="M287" s="31">
        <f t="shared" ca="1" si="81"/>
        <v>140246.29380216103</v>
      </c>
      <c r="N287" s="31">
        <f t="shared" ca="1" si="81"/>
        <v>0</v>
      </c>
      <c r="O287" s="31">
        <f t="shared" ca="1" si="81"/>
        <v>142718409.31909135</v>
      </c>
      <c r="P287" s="31">
        <f t="shared" ca="1" si="81"/>
        <v>83791032.77822125</v>
      </c>
      <c r="Q287" s="31">
        <f t="shared" ca="1" si="81"/>
        <v>660063.09820771741</v>
      </c>
      <c r="R287" s="31">
        <f t="shared" ca="1" si="81"/>
        <v>58267313.442662388</v>
      </c>
      <c r="S287" s="31">
        <f t="shared" ca="1" si="81"/>
        <v>0</v>
      </c>
      <c r="T287" s="31">
        <f t="shared" ca="1" si="81"/>
        <v>0</v>
      </c>
      <c r="U287" s="31">
        <f t="shared" ca="1" si="81"/>
        <v>0</v>
      </c>
      <c r="V287" s="31">
        <f t="shared" ca="1" si="81"/>
        <v>0</v>
      </c>
      <c r="W287" s="31">
        <f t="shared" ca="1" si="81"/>
        <v>0</v>
      </c>
      <c r="X287" s="31">
        <f t="shared" ca="1" si="81"/>
        <v>0</v>
      </c>
      <c r="Y287" s="31">
        <f t="shared" ca="1" si="81"/>
        <v>0</v>
      </c>
      <c r="Z287" s="31">
        <f t="shared" ca="1" si="81"/>
        <v>0</v>
      </c>
    </row>
    <row r="288" spans="1:67" outlineLevel="1">
      <c r="A288" s="113" t="str">
        <f>IF(ISBLANK('Input-Accounts'!A288),"",'Input-Accounts'!A288)</f>
        <v/>
      </c>
      <c r="B288" s="79" t="str">
        <f>IF(ISBLANK('Input-Accounts'!B288),"",'Input-Accounts'!B288)</f>
        <v/>
      </c>
      <c r="C288" s="113" t="str">
        <f>IF(ISBLANK('Input-Accounts'!C288),"",'Input-Accounts'!C288)</f>
        <v/>
      </c>
      <c r="D288" s="31"/>
      <c r="E288" s="143">
        <f t="shared" si="57"/>
        <v>0</v>
      </c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outlineLevel="1">
      <c r="A289" s="113" t="str">
        <f>IF(ISBLANK('Input-Accounts'!A289),"",'Input-Accounts'!A289)</f>
        <v/>
      </c>
      <c r="B289" s="79" t="str">
        <f>IF(ISBLANK('Input-Accounts'!B289),"",'Input-Accounts'!B289)</f>
        <v/>
      </c>
      <c r="C289" s="113" t="str">
        <f>IF(ISBLANK('Input-Accounts'!C289),"",'Input-Accounts'!C289)</f>
        <v/>
      </c>
      <c r="D289" s="31"/>
      <c r="E289" s="143">
        <f t="shared" si="57"/>
        <v>0</v>
      </c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outlineLevel="1">
      <c r="A290" s="113" t="str">
        <f>IF(ISBLANK('Input-Accounts'!A290),"",'Input-Accounts'!A290)</f>
        <v/>
      </c>
      <c r="B290" s="79" t="str">
        <f>IF(ISBLANK('Input-Accounts'!B290),"",'Input-Accounts'!B290)</f>
        <v/>
      </c>
      <c r="C290" s="113" t="str">
        <f>IF(ISBLANK('Input-Accounts'!C290),"",'Input-Accounts'!C290)</f>
        <v/>
      </c>
      <c r="D290" s="31"/>
      <c r="E290" s="143">
        <f t="shared" si="57"/>
        <v>0</v>
      </c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outlineLevel="1">
      <c r="A291" s="113" t="str">
        <f>IF(ISBLANK('Input-Accounts'!A291),"",'Input-Accounts'!A291)</f>
        <v/>
      </c>
      <c r="B291" s="79" t="str">
        <f>IF(ISBLANK('Input-Accounts'!B291),"",'Input-Accounts'!B291)</f>
        <v/>
      </c>
      <c r="C291" s="113" t="str">
        <f>IF(ISBLANK('Input-Accounts'!C291),"",'Input-Accounts'!C291)</f>
        <v/>
      </c>
      <c r="D291" s="31"/>
      <c r="E291" s="143">
        <f t="shared" si="57"/>
        <v>0</v>
      </c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outlineLevel="1">
      <c r="A292" s="113" t="str">
        <f>IF(ISBLANK('Input-Accounts'!A292),"",'Input-Accounts'!A292)</f>
        <v/>
      </c>
      <c r="B292" s="79" t="str">
        <f>IF(ISBLANK('Input-Accounts'!B292),"",'Input-Accounts'!B292)</f>
        <v/>
      </c>
      <c r="C292" s="113" t="str">
        <f>IF(ISBLANK('Input-Accounts'!C292),"",'Input-Accounts'!C292)</f>
        <v/>
      </c>
      <c r="D292" s="31"/>
      <c r="E292" s="143">
        <f t="shared" si="57"/>
        <v>0</v>
      </c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outlineLevel="1">
      <c r="A293" s="113" t="str">
        <f>IF(ISBLANK('Input-Accounts'!A293),"",'Input-Accounts'!A293)</f>
        <v/>
      </c>
      <c r="B293" s="79" t="str">
        <f>IF(ISBLANK('Input-Accounts'!B293),"",'Input-Accounts'!B293)</f>
        <v/>
      </c>
      <c r="C293" s="113" t="str">
        <f>IF(ISBLANK('Input-Accounts'!C293),"",'Input-Accounts'!C293)</f>
        <v/>
      </c>
      <c r="D293" s="31"/>
      <c r="E293" s="143">
        <f t="shared" si="57"/>
        <v>0</v>
      </c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outlineLevel="1">
      <c r="A294" s="113" t="str">
        <f>IF(ISBLANK('Input-Accounts'!A294),"",'Input-Accounts'!A294)</f>
        <v/>
      </c>
      <c r="B294" s="79" t="str">
        <f>IF(ISBLANK('Input-Accounts'!B294),"",'Input-Accounts'!B294)</f>
        <v/>
      </c>
      <c r="C294" s="113" t="str">
        <f>IF(ISBLANK('Input-Accounts'!C294),"",'Input-Accounts'!C294)</f>
        <v/>
      </c>
      <c r="D294" s="31"/>
      <c r="E294" s="143">
        <f t="shared" si="57"/>
        <v>0</v>
      </c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outlineLevel="1">
      <c r="A295" s="113" t="str">
        <f>IF(ISBLANK('Input-Accounts'!A295),"",'Input-Accounts'!A295)</f>
        <v/>
      </c>
      <c r="B295" s="79" t="str">
        <f>IF(ISBLANK('Input-Accounts'!B295),"",'Input-Accounts'!B295)</f>
        <v/>
      </c>
      <c r="C295" s="113" t="str">
        <f>IF(ISBLANK('Input-Accounts'!C295),"",'Input-Accounts'!C295)</f>
        <v/>
      </c>
      <c r="D295" s="31"/>
      <c r="E295" s="143">
        <f t="shared" si="57"/>
        <v>0</v>
      </c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outlineLevel="1">
      <c r="A296" s="113" t="str">
        <f>IF(ISBLANK('Input-Accounts'!A296),"",'Input-Accounts'!A296)</f>
        <v/>
      </c>
      <c r="B296" s="79" t="str">
        <f>IF(ISBLANK('Input-Accounts'!B296),"",'Input-Accounts'!B296)</f>
        <v/>
      </c>
      <c r="C296" s="113" t="str">
        <f>IF(ISBLANK('Input-Accounts'!C296),"",'Input-Accounts'!C296)</f>
        <v/>
      </c>
      <c r="D296" s="31"/>
      <c r="E296" s="143">
        <f t="shared" si="57"/>
        <v>0</v>
      </c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outlineLevel="1">
      <c r="A297" s="113" t="str">
        <f>IF(ISBLANK('Input-Accounts'!A297),"",'Input-Accounts'!A297)</f>
        <v/>
      </c>
      <c r="B297" s="79" t="str">
        <f>IF(ISBLANK('Input-Accounts'!B297),"",'Input-Accounts'!B297)</f>
        <v/>
      </c>
      <c r="C297" s="113" t="str">
        <f>IF(ISBLANK('Input-Accounts'!C297),"",'Input-Accounts'!C297)</f>
        <v/>
      </c>
      <c r="D297" s="31"/>
      <c r="E297" s="143">
        <f t="shared" si="57"/>
        <v>0</v>
      </c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outlineLevel="1">
      <c r="A298" s="113" t="str">
        <f>IF(ISBLANK('Input-Accounts'!A298),"",'Input-Accounts'!A298)</f>
        <v/>
      </c>
      <c r="B298" s="79" t="str">
        <f>IF(ISBLANK('Input-Accounts'!B298),"",'Input-Accounts'!B298)</f>
        <v/>
      </c>
      <c r="C298" s="113" t="str">
        <f>IF(ISBLANK('Input-Accounts'!C298),"",'Input-Accounts'!C298)</f>
        <v/>
      </c>
      <c r="D298" s="31"/>
      <c r="E298" s="143">
        <f t="shared" si="57"/>
        <v>0</v>
      </c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outlineLevel="1">
      <c r="A299" s="113" t="str">
        <f>IF(ISBLANK('Input-Accounts'!A299),"",'Input-Accounts'!A299)</f>
        <v/>
      </c>
      <c r="B299" s="79" t="str">
        <f>IF(ISBLANK('Input-Accounts'!B299),"",'Input-Accounts'!B299)</f>
        <v/>
      </c>
      <c r="C299" s="113" t="str">
        <f>IF(ISBLANK('Input-Accounts'!C299),"",'Input-Accounts'!C299)</f>
        <v/>
      </c>
      <c r="D299" s="31"/>
      <c r="E299" s="143">
        <f t="shared" si="57"/>
        <v>0</v>
      </c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outlineLevel="1">
      <c r="A300" s="113" t="str">
        <f>IF(ISBLANK('Input-Accounts'!A300),"",'Input-Accounts'!A300)</f>
        <v/>
      </c>
      <c r="B300" s="79" t="str">
        <f>IF(ISBLANK('Input-Accounts'!B300),"",'Input-Accounts'!B300)</f>
        <v/>
      </c>
      <c r="C300" s="113" t="str">
        <f>IF(ISBLANK('Input-Accounts'!C300),"",'Input-Accounts'!C300)</f>
        <v/>
      </c>
      <c r="D300" s="31"/>
      <c r="E300" s="143">
        <f t="shared" si="57"/>
        <v>0</v>
      </c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outlineLevel="1">
      <c r="A301" s="113" t="str">
        <f>IF(ISBLANK('Input-Accounts'!A301),"",'Input-Accounts'!A301)</f>
        <v/>
      </c>
      <c r="B301" s="79" t="str">
        <f>IF(ISBLANK('Input-Accounts'!B301),"",'Input-Accounts'!B301)</f>
        <v/>
      </c>
      <c r="C301" s="113" t="str">
        <f>IF(ISBLANK('Input-Accounts'!C301),"",'Input-Accounts'!C301)</f>
        <v/>
      </c>
      <c r="D301" s="31"/>
      <c r="E301" s="143">
        <f t="shared" si="57"/>
        <v>0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outlineLevel="1">
      <c r="A302" s="113" t="str">
        <f>IF(ISBLANK('Input-Accounts'!A302),"",'Input-Accounts'!A302)</f>
        <v/>
      </c>
      <c r="B302" s="79" t="str">
        <f>IF(ISBLANK('Input-Accounts'!B302),"",'Input-Accounts'!B302)</f>
        <v/>
      </c>
      <c r="C302" s="113" t="str">
        <f>IF(ISBLANK('Input-Accounts'!C302),"",'Input-Accounts'!C302)</f>
        <v/>
      </c>
      <c r="D302" s="31"/>
      <c r="E302" s="143">
        <f t="shared" si="57"/>
        <v>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outlineLevel="1">
      <c r="A303" s="113" t="str">
        <f>IF(ISBLANK('Input-Accounts'!A303),"",'Input-Accounts'!A303)</f>
        <v/>
      </c>
      <c r="B303" s="79" t="str">
        <f>IF(ISBLANK('Input-Accounts'!B303),"",'Input-Accounts'!B303)</f>
        <v/>
      </c>
      <c r="C303" s="113" t="str">
        <f>IF(ISBLANK('Input-Accounts'!C303),"",'Input-Accounts'!C303)</f>
        <v/>
      </c>
      <c r="D303" s="31"/>
      <c r="E303" s="143">
        <f t="shared" si="57"/>
        <v>0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>
      <c r="A304" s="113">
        <f>IF(ISBLANK('Input-Accounts'!A304),"",'Input-Accounts'!A304)</f>
        <v>247</v>
      </c>
      <c r="B304" s="79" t="str">
        <f>IF(ISBLANK('Input-Accounts'!B304),"",'Input-Accounts'!B304)</f>
        <v>last line for internals</v>
      </c>
      <c r="C304" s="113" t="str">
        <f>IF(ISBLANK('Input-Accounts'!C304),"",'Input-Accounts'!C304)</f>
        <v/>
      </c>
      <c r="D304" s="22"/>
      <c r="E304" s="143">
        <f t="shared" si="57"/>
        <v>0</v>
      </c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</row>
    <row r="305" spans="1:18">
      <c r="A305" s="113" t="str">
        <f>IF(ISBLANK('Input-Accounts'!A305),"",'Input-Accounts'!A305)</f>
        <v/>
      </c>
      <c r="B305" s="79" t="str">
        <f>IF(ISBLANK('Input-Accounts'!B305),"",'Input-Accounts'!B305)</f>
        <v/>
      </c>
      <c r="C305" s="113" t="str">
        <f>IF(ISBLANK('Input-Accounts'!C305),"",'Input-Accounts'!C305)</f>
        <v/>
      </c>
      <c r="D305" s="22"/>
      <c r="E305" s="143">
        <f t="shared" si="57"/>
        <v>0</v>
      </c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</row>
    <row r="306" spans="1:18">
      <c r="A306" s="113" t="str">
        <f>IF(ISBLANK('Input-Accounts'!A306),"",'Input-Accounts'!A306)</f>
        <v/>
      </c>
      <c r="B306" s="79" t="str">
        <f>IF(ISBLANK('Input-Accounts'!B306),"",'Input-Accounts'!B306)</f>
        <v/>
      </c>
      <c r="C306" s="113" t="str">
        <f>IF(ISBLANK('Input-Accounts'!C306),"",'Input-Accounts'!C306)</f>
        <v/>
      </c>
      <c r="D306" s="22"/>
      <c r="E306" s="143" t="s">
        <v>383</v>
      </c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</row>
    <row r="311" spans="1:18"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</row>
    <row r="312" spans="1:18"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</row>
  </sheetData>
  <pageMargins left="0.45" right="0.45" top="0.5" bottom="0.5" header="0.3" footer="0.3"/>
  <pageSetup scale="53" orientation="landscape" horizontalDpi="1200" verticalDpi="1200" r:id="rId1"/>
  <rowBreaks count="7" manualBreakCount="7">
    <brk id="63" max="29" man="1"/>
    <brk id="107" max="29" man="1"/>
    <brk id="119" max="29" man="1"/>
    <brk id="152" max="29" man="1"/>
    <brk id="193" max="29" man="1"/>
    <brk id="255" max="29" man="1"/>
    <brk id="296" max="29" man="1"/>
  </rowBreaks>
  <colBreaks count="2" manualBreakCount="2">
    <brk id="10" max="521" man="1"/>
    <brk id="18" max="52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A3853-5075-40A7-9F27-2BFE8CFC118A}">
  <sheetPr codeName="Sheet20">
    <tabColor theme="7" tint="0.59999389629810485"/>
  </sheetPr>
  <dimension ref="A1:Z312"/>
  <sheetViews>
    <sheetView workbookViewId="0"/>
  </sheetViews>
  <sheetFormatPr defaultColWidth="9.15234375" defaultRowHeight="14.6" outlineLevelRow="1" outlineLevelCol="1"/>
  <cols>
    <col min="1" max="1" width="4.84375" style="113" customWidth="1"/>
    <col min="2" max="2" width="37.69140625" style="79" customWidth="1"/>
    <col min="3" max="3" width="9.84375" style="113" customWidth="1"/>
    <col min="4" max="4" width="16.3828125" style="79" customWidth="1"/>
    <col min="5" max="5" width="6.69140625" style="79" customWidth="1"/>
    <col min="6" max="6" width="17.15234375" style="79" bestFit="1" customWidth="1"/>
    <col min="7" max="13" width="14.84375" style="79" customWidth="1"/>
    <col min="14" max="26" width="14.84375" style="79" customWidth="1" outlineLevel="1"/>
    <col min="27" max="16384" width="9.15234375" style="79"/>
  </cols>
  <sheetData>
    <row r="1" spans="1:26">
      <c r="B1" s="80" t="str">
        <f>'General Inputs'!$D9</f>
        <v>Cascade Natural Gas Corp.</v>
      </c>
    </row>
    <row r="2" spans="1:26">
      <c r="B2" s="80" t="str">
        <f>'General Inputs'!$D10</f>
        <v>Washington Jurisdiction</v>
      </c>
      <c r="I2" s="76"/>
    </row>
    <row r="3" spans="1:26">
      <c r="B3" s="80" t="str">
        <f>'General Inputs'!$D11</f>
        <v>Twelve-Months ended December 31, 2023</v>
      </c>
    </row>
    <row r="4" spans="1:26">
      <c r="B4" s="81" t="str">
        <f ca="1">"Function &amp; Classification: "&amp;" "&amp;INDIRECT("Classification!"&amp;$D$5&amp;8)</f>
        <v xml:space="preserve">Function &amp; Classification:  </v>
      </c>
      <c r="I4" s="77"/>
    </row>
    <row r="5" spans="1:26">
      <c r="B5" s="113" t="s">
        <v>385</v>
      </c>
      <c r="D5" s="79" t="str">
        <f>LEFT(ADDRESS(5,MATCH($B$5,Classification!$A$6:$ABB$6,0)),3)</f>
        <v>$H$</v>
      </c>
    </row>
    <row r="6" spans="1:26" ht="34.299999999999997">
      <c r="A6" s="117" t="s">
        <v>1</v>
      </c>
      <c r="B6" s="118" t="s">
        <v>211</v>
      </c>
      <c r="C6" s="117" t="s">
        <v>212</v>
      </c>
      <c r="D6" s="117" t="s">
        <v>213</v>
      </c>
      <c r="E6" s="141" t="s">
        <v>382</v>
      </c>
      <c r="F6" s="117" t="str">
        <f>TRIM(RIGHT(SUBSTITUTE(B5," ",REPT(" ",100)),100))&amp;CHAR(10)&amp;"Allocation Factor"</f>
        <v>Demand
Allocation Factor</v>
      </c>
      <c r="G6" s="142" t="str">
        <f>'General Inputs'!D$17</f>
        <v>Res
503</v>
      </c>
      <c r="H6" s="142" t="str">
        <f>'General Inputs'!E$17</f>
        <v>GSC
504</v>
      </c>
      <c r="I6" s="142" t="str">
        <f>'General Inputs'!F$17</f>
        <v>GSI
505</v>
      </c>
      <c r="J6" s="142" t="str">
        <f>'General Inputs'!G$17</f>
        <v>GSLV
511</v>
      </c>
      <c r="K6" s="142" t="str">
        <f>'General Inputs'!H$17</f>
        <v>Interruptible
570</v>
      </c>
      <c r="L6" s="142" t="str">
        <f>'General Inputs'!I$17</f>
        <v>Transport
663</v>
      </c>
      <c r="M6" s="142" t="str">
        <f>'General Inputs'!J$17</f>
        <v>Spl Contracts</v>
      </c>
      <c r="N6" s="142" t="str">
        <f>'General Inputs'!K$17</f>
        <v>Class 8</v>
      </c>
      <c r="O6" s="142" t="str">
        <f>'General Inputs'!L$17</f>
        <v>Class 9</v>
      </c>
      <c r="P6" s="142" t="str">
        <f>'General Inputs'!M$17</f>
        <v>Class 10</v>
      </c>
      <c r="Q6" s="142" t="str">
        <f>'General Inputs'!N$17</f>
        <v>Class 11</v>
      </c>
      <c r="R6" s="142" t="str">
        <f>'General Inputs'!O$17</f>
        <v>Class 12</v>
      </c>
      <c r="S6" s="142" t="str">
        <f>'General Inputs'!P$17</f>
        <v>Class 13</v>
      </c>
      <c r="T6" s="142" t="str">
        <f>'General Inputs'!Q$17</f>
        <v>Class 14</v>
      </c>
      <c r="U6" s="142" t="str">
        <f>'General Inputs'!R$17</f>
        <v>Class 15</v>
      </c>
      <c r="V6" s="142" t="str">
        <f>'General Inputs'!S$17</f>
        <v>Class 16</v>
      </c>
      <c r="W6" s="142" t="str">
        <f>'General Inputs'!T$17</f>
        <v>Class 17</v>
      </c>
      <c r="X6" s="142" t="str">
        <f>'General Inputs'!U$17</f>
        <v>Class 18</v>
      </c>
      <c r="Y6" s="142" t="str">
        <f>'General Inputs'!V$17</f>
        <v>Class 19</v>
      </c>
      <c r="Z6" s="142" t="str">
        <f>'General Inputs'!W$17</f>
        <v>Class 20</v>
      </c>
    </row>
    <row r="7" spans="1:26">
      <c r="A7" s="113" t="str">
        <f>IF(B7="","",MAX(A$1:A6)+1)</f>
        <v/>
      </c>
      <c r="E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</row>
    <row r="8" spans="1:26">
      <c r="A8" s="113">
        <f>IF(ISBLANK('Input-Accounts'!A8),"",'Input-Accounts'!A8)</f>
        <v>1</v>
      </c>
      <c r="B8" s="81" t="str">
        <f>IF(ISBLANK('Input-Accounts'!B8),"",'Input-Accounts'!B8)</f>
        <v>RATE BASE</v>
      </c>
      <c r="C8" s="113" t="str">
        <f>IF(ISBLANK('Input-Accounts'!C8),"",'Input-Accounts'!C8)</f>
        <v/>
      </c>
      <c r="E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</row>
    <row r="9" spans="1:26">
      <c r="A9" s="113">
        <f>IF(ISBLANK('Input-Accounts'!A9),"",'Input-Accounts'!A9)</f>
        <v>2</v>
      </c>
      <c r="B9" s="81" t="str">
        <f>IF(ISBLANK('Input-Accounts'!B9),"",'Input-Accounts'!B9)</f>
        <v>Plant in Service</v>
      </c>
      <c r="C9" s="113" t="str">
        <f>IF(ISBLANK('Input-Accounts'!C9),"",'Input-Accounts'!C9)</f>
        <v/>
      </c>
      <c r="E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</row>
    <row r="10" spans="1:26" outlineLevel="1">
      <c r="A10" s="113">
        <f>IF(ISBLANK('Input-Accounts'!A10),"",'Input-Accounts'!A10)</f>
        <v>3</v>
      </c>
      <c r="B10" s="81" t="str">
        <f>IF(ISBLANK('Input-Accounts'!B10),"",'Input-Accounts'!B10)</f>
        <v>Intangible Plant</v>
      </c>
      <c r="C10" s="113" t="str">
        <f>IF(ISBLANK('Input-Accounts'!C10),"",'Input-Accounts'!C10)</f>
        <v/>
      </c>
      <c r="E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spans="1:26" outlineLevel="1">
      <c r="A11" s="113">
        <f>IF(ISBLANK('Input-Accounts'!A11),"",'Input-Accounts'!A11)</f>
        <v>4</v>
      </c>
      <c r="B11" s="17" t="str">
        <f>IF(ISBLANK('Input-Accounts'!B11),"",'Input-Accounts'!B11)</f>
        <v>Organization</v>
      </c>
      <c r="C11" s="113">
        <f>IF(ISBLANK('Input-Accounts'!C11),"",'Input-Accounts'!C11)</f>
        <v>301</v>
      </c>
      <c r="D11" s="143">
        <f ca="1">INDIRECT("Classification!"&amp;$D$5&amp;ROW())</f>
        <v>0</v>
      </c>
      <c r="E11" s="143">
        <f t="shared" ref="E11:E12" ca="1" si="0">IFERROR(IF(D11="","",IF(D11=0,0,IF(ABS(D11-SUM($G11:$Z11))&lt;Check_Limit,0,1))),1)</f>
        <v>0</v>
      </c>
      <c r="F11" s="89" t="str" cm="1">
        <f t="array" aca="1" ref="F11" ca="1">IF(D11=0,"-",IF('Input-Accounts'!$E11&lt;&gt;0,'Input-Accounts'!$E11,INDEX('Input-Accounts'!$H11:$J11,,MATCH($F$6,'Input-Accounts'!$H$6:$J$6,0))))</f>
        <v>-</v>
      </c>
      <c r="G11" s="143">
        <f ca="1">IFERROR(INDEX(G$269:G$305,MATCH($F11,$B$269:$B$305,0))/INDEX($D$269:$D$305,MATCH($F11,$B$269:$B$305,0)),SUMIFS('Input-Ext Allocators'!D$8:D$63,'Input-Ext Allocators'!$B$8:$B$63,$F11))*$D11</f>
        <v>0</v>
      </c>
      <c r="H11" s="143">
        <f ca="1">IFERROR(INDEX(H$269:H$305,MATCH($F11,$B$269:$B$305,0))/INDEX($D$269:$D$305,MATCH($F11,$B$269:$B$305,0)),SUMIFS('Input-Ext Allocators'!E$8:E$63,'Input-Ext Allocators'!$B$8:$B$63,$F11))*$D11</f>
        <v>0</v>
      </c>
      <c r="I11" s="143">
        <f ca="1">IFERROR(INDEX(I$269:I$305,MATCH($F11,$B$269:$B$305,0))/INDEX($D$269:$D$305,MATCH($F11,$B$269:$B$305,0)),SUMIFS('Input-Ext Allocators'!F$8:F$63,'Input-Ext Allocators'!$B$8:$B$63,$F11))*$D11</f>
        <v>0</v>
      </c>
      <c r="J11" s="143">
        <f ca="1">IFERROR(INDEX(J$269:J$305,MATCH($F11,$B$269:$B$305,0))/INDEX($D$269:$D$305,MATCH($F11,$B$269:$B$305,0)),SUMIFS('Input-Ext Allocators'!G$8:G$63,'Input-Ext Allocators'!$B$8:$B$63,$F11))*$D11</f>
        <v>0</v>
      </c>
      <c r="K11" s="143">
        <f ca="1">IFERROR(INDEX(K$269:K$305,MATCH($F11,$B$269:$B$305,0))/INDEX($D$269:$D$305,MATCH($F11,$B$269:$B$305,0)),SUMIFS('Input-Ext Allocators'!H$8:H$63,'Input-Ext Allocators'!$B$8:$B$63,$F11))*$D11</f>
        <v>0</v>
      </c>
      <c r="L11" s="143">
        <f ca="1">IFERROR(INDEX(L$269:L$305,MATCH($F11,$B$269:$B$305,0))/INDEX($D$269:$D$305,MATCH($F11,$B$269:$B$305,0)),SUMIFS('Input-Ext Allocators'!I$8:I$63,'Input-Ext Allocators'!$B$8:$B$63,$F11))*$D11</f>
        <v>0</v>
      </c>
      <c r="M11" s="143">
        <f ca="1">IFERROR(INDEX(M$269:M$305,MATCH($F11,$B$269:$B$305,0))/INDEX($D$269:$D$305,MATCH($F11,$B$269:$B$305,0)),SUMIFS('Input-Ext Allocators'!J$8:J$63,'Input-Ext Allocators'!$B$8:$B$63,$F11))*$D11</f>
        <v>0</v>
      </c>
      <c r="N11" s="143">
        <f ca="1">IFERROR(INDEX(N$269:N$305,MATCH($F11,$B$269:$B$305,0))/INDEX($D$269:$D$305,MATCH($F11,$B$269:$B$305,0)),SUMIFS('Input-Ext Allocators'!K$8:K$63,'Input-Ext Allocators'!$B$8:$B$63,$F11))*$D11</f>
        <v>0</v>
      </c>
      <c r="O11" s="143">
        <f ca="1">IFERROR(INDEX(O$269:O$305,MATCH($F11,$B$269:$B$305,0))/INDEX($D$269:$D$305,MATCH($F11,$B$269:$B$305,0)),SUMIFS('Input-Ext Allocators'!L$8:L$63,'Input-Ext Allocators'!$B$8:$B$63,$F11))*$D11</f>
        <v>0</v>
      </c>
      <c r="P11" s="143">
        <f ca="1">IFERROR(INDEX(P$269:P$305,MATCH($F11,$B$269:$B$305,0))/INDEX($D$269:$D$305,MATCH($F11,$B$269:$B$305,0)),SUMIFS('Input-Ext Allocators'!M$8:M$63,'Input-Ext Allocators'!$B$8:$B$63,$F11))*$D11</f>
        <v>0</v>
      </c>
      <c r="Q11" s="143">
        <f ca="1">IFERROR(INDEX(Q$269:Q$305,MATCH($F11,$B$269:$B$305,0))/INDEX($D$269:$D$305,MATCH($F11,$B$269:$B$305,0)),SUMIFS('Input-Ext Allocators'!N$8:N$63,'Input-Ext Allocators'!$B$8:$B$63,$F11))*$D11</f>
        <v>0</v>
      </c>
      <c r="R11" s="143">
        <f ca="1">IFERROR(INDEX(R$269:R$305,MATCH($F11,$B$269:$B$305,0))/INDEX($D$269:$D$305,MATCH($F11,$B$269:$B$305,0)),SUMIFS('Input-Ext Allocators'!O$8:O$63,'Input-Ext Allocators'!$B$8:$B$63,$F11))*$D11</f>
        <v>0</v>
      </c>
      <c r="S11" s="143">
        <f ca="1">IFERROR(INDEX(S$269:S$305,MATCH($F11,$B$269:$B$305,0))/INDEX($D$269:$D$305,MATCH($F11,$B$269:$B$305,0)),SUMIFS('Input-Ext Allocators'!P$8:P$63,'Input-Ext Allocators'!$B$8:$B$63,$F11))*$D11</f>
        <v>0</v>
      </c>
      <c r="T11" s="143">
        <f ca="1">IFERROR(INDEX(T$269:T$305,MATCH($F11,$B$269:$B$305,0))/INDEX($D$269:$D$305,MATCH($F11,$B$269:$B$305,0)),SUMIFS('Input-Ext Allocators'!Q$8:Q$63,'Input-Ext Allocators'!$B$8:$B$63,$F11))*$D11</f>
        <v>0</v>
      </c>
      <c r="U11" s="143">
        <f ca="1">IFERROR(INDEX(U$269:U$305,MATCH($F11,$B$269:$B$305,0))/INDEX($D$269:$D$305,MATCH($F11,$B$269:$B$305,0)),SUMIFS('Input-Ext Allocators'!R$8:R$63,'Input-Ext Allocators'!$B$8:$B$63,$F11))*$D11</f>
        <v>0</v>
      </c>
      <c r="V11" s="143">
        <f ca="1">IFERROR(INDEX(V$269:V$305,MATCH($F11,$B$269:$B$305,0))/INDEX($D$269:$D$305,MATCH($F11,$B$269:$B$305,0)),SUMIFS('Input-Ext Allocators'!S$8:S$63,'Input-Ext Allocators'!$B$8:$B$63,$F11))*$D11</f>
        <v>0</v>
      </c>
      <c r="W11" s="143">
        <f ca="1">IFERROR(INDEX(W$269:W$305,MATCH($F11,$B$269:$B$305,0))/INDEX($D$269:$D$305,MATCH($F11,$B$269:$B$305,0)),SUMIFS('Input-Ext Allocators'!T$8:T$63,'Input-Ext Allocators'!$B$8:$B$63,$F11))*$D11</f>
        <v>0</v>
      </c>
      <c r="X11" s="143">
        <f ca="1">IFERROR(INDEX(X$269:X$305,MATCH($F11,$B$269:$B$305,0))/INDEX($D$269:$D$305,MATCH($F11,$B$269:$B$305,0)),SUMIFS('Input-Ext Allocators'!U$8:U$63,'Input-Ext Allocators'!$B$8:$B$63,$F11))*$D11</f>
        <v>0</v>
      </c>
      <c r="Y11" s="143">
        <f ca="1">IFERROR(INDEX(Y$269:Y$305,MATCH($F11,$B$269:$B$305,0))/INDEX($D$269:$D$305,MATCH($F11,$B$269:$B$305,0)),SUMIFS('Input-Ext Allocators'!V$8:V$63,'Input-Ext Allocators'!$B$8:$B$63,$F11))*$D11</f>
        <v>0</v>
      </c>
      <c r="Z11" s="143">
        <f ca="1">IFERROR(INDEX(Z$269:Z$305,MATCH($F11,$B$269:$B$305,0))/INDEX($D$269:$D$305,MATCH($F11,$B$269:$B$305,0)),SUMIFS('Input-Ext Allocators'!W$8:W$63,'Input-Ext Allocators'!$B$8:$B$63,$F11))*$D11</f>
        <v>0</v>
      </c>
    </row>
    <row r="12" spans="1:26" outlineLevel="1">
      <c r="A12" s="113">
        <f>IF(ISBLANK('Input-Accounts'!A12),"",'Input-Accounts'!A12)</f>
        <v>5</v>
      </c>
      <c r="B12" s="17" t="str">
        <f>IF(ISBLANK('Input-Accounts'!B12),"",'Input-Accounts'!B12)</f>
        <v>Franchises &amp; Consents</v>
      </c>
      <c r="C12" s="113">
        <f>IF(ISBLANK('Input-Accounts'!C12),"",'Input-Accounts'!C12)</f>
        <v>302</v>
      </c>
      <c r="D12" s="143">
        <f t="shared" ref="D12:D15" ca="1" si="1">INDIRECT("Classification!"&amp;$D$5&amp;ROW())</f>
        <v>0</v>
      </c>
      <c r="E12" s="143">
        <f t="shared" ca="1" si="0"/>
        <v>0</v>
      </c>
      <c r="F12" s="89" t="str" cm="1">
        <f t="array" aca="1" ref="F12" ca="1">IF(D12=0,"-",IF('Input-Accounts'!$E12&lt;&gt;0,'Input-Accounts'!$E12,INDEX('Input-Accounts'!$H12:$J12,,MATCH($F$6,'Input-Accounts'!$H$6:$J$6,0))))</f>
        <v>-</v>
      </c>
      <c r="G12" s="143">
        <f ca="1">IFERROR(INDEX(G$269:G$305,MATCH($F12,$B$269:$B$305,0))/INDEX($D$269:$D$305,MATCH($F12,$B$269:$B$305,0)),SUMIFS('Input-Ext Allocators'!D$8:D$63,'Input-Ext Allocators'!$B$8:$B$63,$F12))*$D12</f>
        <v>0</v>
      </c>
      <c r="H12" s="143">
        <f ca="1">IFERROR(INDEX(H$269:H$305,MATCH($F12,$B$269:$B$305,0))/INDEX($D$269:$D$305,MATCH($F12,$B$269:$B$305,0)),SUMIFS('Input-Ext Allocators'!E$8:E$63,'Input-Ext Allocators'!$B$8:$B$63,$F12))*$D12</f>
        <v>0</v>
      </c>
      <c r="I12" s="143">
        <f ca="1">IFERROR(INDEX(I$269:I$305,MATCH($F12,$B$269:$B$305,0))/INDEX($D$269:$D$305,MATCH($F12,$B$269:$B$305,0)),SUMIFS('Input-Ext Allocators'!F$8:F$63,'Input-Ext Allocators'!$B$8:$B$63,$F12))*$D12</f>
        <v>0</v>
      </c>
      <c r="J12" s="143">
        <f ca="1">IFERROR(INDEX(J$269:J$305,MATCH($F12,$B$269:$B$305,0))/INDEX($D$269:$D$305,MATCH($F12,$B$269:$B$305,0)),SUMIFS('Input-Ext Allocators'!G$8:G$63,'Input-Ext Allocators'!$B$8:$B$63,$F12))*$D12</f>
        <v>0</v>
      </c>
      <c r="K12" s="143">
        <f ca="1">IFERROR(INDEX(K$269:K$305,MATCH($F12,$B$269:$B$305,0))/INDEX($D$269:$D$305,MATCH($F12,$B$269:$B$305,0)),SUMIFS('Input-Ext Allocators'!H$8:H$63,'Input-Ext Allocators'!$B$8:$B$63,$F12))*$D12</f>
        <v>0</v>
      </c>
      <c r="L12" s="143">
        <f ca="1">IFERROR(INDEX(L$269:L$305,MATCH($F12,$B$269:$B$305,0))/INDEX($D$269:$D$305,MATCH($F12,$B$269:$B$305,0)),SUMIFS('Input-Ext Allocators'!I$8:I$63,'Input-Ext Allocators'!$B$8:$B$63,$F12))*$D12</f>
        <v>0</v>
      </c>
      <c r="M12" s="143">
        <f ca="1">IFERROR(INDEX(M$269:M$305,MATCH($F12,$B$269:$B$305,0))/INDEX($D$269:$D$305,MATCH($F12,$B$269:$B$305,0)),SUMIFS('Input-Ext Allocators'!J$8:J$63,'Input-Ext Allocators'!$B$8:$B$63,$F12))*$D12</f>
        <v>0</v>
      </c>
      <c r="N12" s="143">
        <f ca="1">IFERROR(INDEX(N$269:N$305,MATCH($F12,$B$269:$B$305,0))/INDEX($D$269:$D$305,MATCH($F12,$B$269:$B$305,0)),SUMIFS('Input-Ext Allocators'!K$8:K$63,'Input-Ext Allocators'!$B$8:$B$63,$F12))*$D12</f>
        <v>0</v>
      </c>
      <c r="O12" s="143">
        <f ca="1">IFERROR(INDEX(O$269:O$305,MATCH($F12,$B$269:$B$305,0))/INDEX($D$269:$D$305,MATCH($F12,$B$269:$B$305,0)),SUMIFS('Input-Ext Allocators'!L$8:L$63,'Input-Ext Allocators'!$B$8:$B$63,$F12))*$D12</f>
        <v>0</v>
      </c>
      <c r="P12" s="143">
        <f ca="1">IFERROR(INDEX(P$269:P$305,MATCH($F12,$B$269:$B$305,0))/INDEX($D$269:$D$305,MATCH($F12,$B$269:$B$305,0)),SUMIFS('Input-Ext Allocators'!M$8:M$63,'Input-Ext Allocators'!$B$8:$B$63,$F12))*$D12</f>
        <v>0</v>
      </c>
      <c r="Q12" s="143">
        <f ca="1">IFERROR(INDEX(Q$269:Q$305,MATCH($F12,$B$269:$B$305,0))/INDEX($D$269:$D$305,MATCH($F12,$B$269:$B$305,0)),SUMIFS('Input-Ext Allocators'!N$8:N$63,'Input-Ext Allocators'!$B$8:$B$63,$F12))*$D12</f>
        <v>0</v>
      </c>
      <c r="R12" s="143">
        <f ca="1">IFERROR(INDEX(R$269:R$305,MATCH($F12,$B$269:$B$305,0))/INDEX($D$269:$D$305,MATCH($F12,$B$269:$B$305,0)),SUMIFS('Input-Ext Allocators'!O$8:O$63,'Input-Ext Allocators'!$B$8:$B$63,$F12))*$D12</f>
        <v>0</v>
      </c>
      <c r="S12" s="143">
        <f ca="1">IFERROR(INDEX(S$269:S$305,MATCH($F12,$B$269:$B$305,0))/INDEX($D$269:$D$305,MATCH($F12,$B$269:$B$305,0)),SUMIFS('Input-Ext Allocators'!P$8:P$63,'Input-Ext Allocators'!$B$8:$B$63,$F12))*$D12</f>
        <v>0</v>
      </c>
      <c r="T12" s="143">
        <f ca="1">IFERROR(INDEX(T$269:T$305,MATCH($F12,$B$269:$B$305,0))/INDEX($D$269:$D$305,MATCH($F12,$B$269:$B$305,0)),SUMIFS('Input-Ext Allocators'!Q$8:Q$63,'Input-Ext Allocators'!$B$8:$B$63,$F12))*$D12</f>
        <v>0</v>
      </c>
      <c r="U12" s="143">
        <f ca="1">IFERROR(INDEX(U$269:U$305,MATCH($F12,$B$269:$B$305,0))/INDEX($D$269:$D$305,MATCH($F12,$B$269:$B$305,0)),SUMIFS('Input-Ext Allocators'!R$8:R$63,'Input-Ext Allocators'!$B$8:$B$63,$F12))*$D12</f>
        <v>0</v>
      </c>
      <c r="V12" s="143">
        <f ca="1">IFERROR(INDEX(V$269:V$305,MATCH($F12,$B$269:$B$305,0))/INDEX($D$269:$D$305,MATCH($F12,$B$269:$B$305,0)),SUMIFS('Input-Ext Allocators'!S$8:S$63,'Input-Ext Allocators'!$B$8:$B$63,$F12))*$D12</f>
        <v>0</v>
      </c>
      <c r="W12" s="143">
        <f ca="1">IFERROR(INDEX(W$269:W$305,MATCH($F12,$B$269:$B$305,0))/INDEX($D$269:$D$305,MATCH($F12,$B$269:$B$305,0)),SUMIFS('Input-Ext Allocators'!T$8:T$63,'Input-Ext Allocators'!$B$8:$B$63,$F12))*$D12</f>
        <v>0</v>
      </c>
      <c r="X12" s="143">
        <f ca="1">IFERROR(INDEX(X$269:X$305,MATCH($F12,$B$269:$B$305,0))/INDEX($D$269:$D$305,MATCH($F12,$B$269:$B$305,0)),SUMIFS('Input-Ext Allocators'!U$8:U$63,'Input-Ext Allocators'!$B$8:$B$63,$F12))*$D12</f>
        <v>0</v>
      </c>
      <c r="Y12" s="143">
        <f ca="1">IFERROR(INDEX(Y$269:Y$305,MATCH($F12,$B$269:$B$305,0))/INDEX($D$269:$D$305,MATCH($F12,$B$269:$B$305,0)),SUMIFS('Input-Ext Allocators'!V$8:V$63,'Input-Ext Allocators'!$B$8:$B$63,$F12))*$D12</f>
        <v>0</v>
      </c>
      <c r="Z12" s="143">
        <f ca="1">IFERROR(INDEX(Z$269:Z$305,MATCH($F12,$B$269:$B$305,0))/INDEX($D$269:$D$305,MATCH($F12,$B$269:$B$305,0)),SUMIFS('Input-Ext Allocators'!W$8:W$63,'Input-Ext Allocators'!$B$8:$B$63,$F12))*$D12</f>
        <v>0</v>
      </c>
    </row>
    <row r="13" spans="1:26" outlineLevel="1">
      <c r="A13" s="113">
        <f>IF(ISBLANK('Input-Accounts'!A13),"",'Input-Accounts'!A13)</f>
        <v>6</v>
      </c>
      <c r="B13" s="17" t="str">
        <f>IF(ISBLANK('Input-Accounts'!B13),"",'Input-Accounts'!B13)</f>
        <v>Misc. Intangible Plant - Plant Related</v>
      </c>
      <c r="C13" s="113">
        <f>IF(ISBLANK('Input-Accounts'!C13),"",'Input-Accounts'!C13)</f>
        <v>303</v>
      </c>
      <c r="D13" s="143">
        <f t="shared" ca="1" si="1"/>
        <v>0</v>
      </c>
      <c r="E13" s="143">
        <f ca="1">IFERROR(IF(D13="","",IF(D13=0,0,IF(ABS(D13-SUM($G13:$Z13))&lt;Check_Limit,0,1))),1)</f>
        <v>0</v>
      </c>
      <c r="F13" s="89" t="str" cm="1">
        <f t="array" aca="1" ref="F13" ca="1">IF(D13=0,"-",IF('Input-Accounts'!$E13&lt;&gt;0,'Input-Accounts'!$E13,INDEX('Input-Accounts'!$H13:$J13,,MATCH($F$6,'Input-Accounts'!$H$6:$J$6,0))))</f>
        <v>-</v>
      </c>
      <c r="G13" s="143">
        <f ca="1">IFERROR(INDEX(G$269:G$305,MATCH($F13,$B$269:$B$305,0))/INDEX($D$269:$D$305,MATCH($F13,$B$269:$B$305,0)),SUMIFS('Input-Ext Allocators'!D$8:D$63,'Input-Ext Allocators'!$B$8:$B$63,$F13))*$D13</f>
        <v>0</v>
      </c>
      <c r="H13" s="143">
        <f ca="1">IFERROR(INDEX(H$269:H$305,MATCH($F13,$B$269:$B$305,0))/INDEX($D$269:$D$305,MATCH($F13,$B$269:$B$305,0)),SUMIFS('Input-Ext Allocators'!E$8:E$63,'Input-Ext Allocators'!$B$8:$B$63,$F13))*$D13</f>
        <v>0</v>
      </c>
      <c r="I13" s="143">
        <f ca="1">IFERROR(INDEX(I$269:I$305,MATCH($F13,$B$269:$B$305,0))/INDEX($D$269:$D$305,MATCH($F13,$B$269:$B$305,0)),SUMIFS('Input-Ext Allocators'!F$8:F$63,'Input-Ext Allocators'!$B$8:$B$63,$F13))*$D13</f>
        <v>0</v>
      </c>
      <c r="J13" s="143">
        <f ca="1">IFERROR(INDEX(J$269:J$305,MATCH($F13,$B$269:$B$305,0))/INDEX($D$269:$D$305,MATCH($F13,$B$269:$B$305,0)),SUMIFS('Input-Ext Allocators'!G$8:G$63,'Input-Ext Allocators'!$B$8:$B$63,$F13))*$D13</f>
        <v>0</v>
      </c>
      <c r="K13" s="143">
        <f ca="1">IFERROR(INDEX(K$269:K$305,MATCH($F13,$B$269:$B$305,0))/INDEX($D$269:$D$305,MATCH($F13,$B$269:$B$305,0)),SUMIFS('Input-Ext Allocators'!H$8:H$63,'Input-Ext Allocators'!$B$8:$B$63,$F13))*$D13</f>
        <v>0</v>
      </c>
      <c r="L13" s="143">
        <f ca="1">IFERROR(INDEX(L$269:L$305,MATCH($F13,$B$269:$B$305,0))/INDEX($D$269:$D$305,MATCH($F13,$B$269:$B$305,0)),SUMIFS('Input-Ext Allocators'!I$8:I$63,'Input-Ext Allocators'!$B$8:$B$63,$F13))*$D13</f>
        <v>0</v>
      </c>
      <c r="M13" s="143">
        <f ca="1">IFERROR(INDEX(M$269:M$305,MATCH($F13,$B$269:$B$305,0))/INDEX($D$269:$D$305,MATCH($F13,$B$269:$B$305,0)),SUMIFS('Input-Ext Allocators'!J$8:J$63,'Input-Ext Allocators'!$B$8:$B$63,$F13))*$D13</f>
        <v>0</v>
      </c>
      <c r="N13" s="143">
        <f ca="1">IFERROR(INDEX(N$269:N$305,MATCH($F13,$B$269:$B$305,0))/INDEX($D$269:$D$305,MATCH($F13,$B$269:$B$305,0)),SUMIFS('Input-Ext Allocators'!K$8:K$63,'Input-Ext Allocators'!$B$8:$B$63,$F13))*$D13</f>
        <v>0</v>
      </c>
      <c r="O13" s="143">
        <f ca="1">IFERROR(INDEX(O$269:O$305,MATCH($F13,$B$269:$B$305,0))/INDEX($D$269:$D$305,MATCH($F13,$B$269:$B$305,0)),SUMIFS('Input-Ext Allocators'!L$8:L$63,'Input-Ext Allocators'!$B$8:$B$63,$F13))*$D13</f>
        <v>0</v>
      </c>
      <c r="P13" s="143">
        <f ca="1">IFERROR(INDEX(P$269:P$305,MATCH($F13,$B$269:$B$305,0))/INDEX($D$269:$D$305,MATCH($F13,$B$269:$B$305,0)),SUMIFS('Input-Ext Allocators'!M$8:M$63,'Input-Ext Allocators'!$B$8:$B$63,$F13))*$D13</f>
        <v>0</v>
      </c>
      <c r="Q13" s="143">
        <f ca="1">IFERROR(INDEX(Q$269:Q$305,MATCH($F13,$B$269:$B$305,0))/INDEX($D$269:$D$305,MATCH($F13,$B$269:$B$305,0)),SUMIFS('Input-Ext Allocators'!N$8:N$63,'Input-Ext Allocators'!$B$8:$B$63,$F13))*$D13</f>
        <v>0</v>
      </c>
      <c r="R13" s="143">
        <f ca="1">IFERROR(INDEX(R$269:R$305,MATCH($F13,$B$269:$B$305,0))/INDEX($D$269:$D$305,MATCH($F13,$B$269:$B$305,0)),SUMIFS('Input-Ext Allocators'!O$8:O$63,'Input-Ext Allocators'!$B$8:$B$63,$F13))*$D13</f>
        <v>0</v>
      </c>
      <c r="S13" s="143">
        <f ca="1">IFERROR(INDEX(S$269:S$305,MATCH($F13,$B$269:$B$305,0))/INDEX($D$269:$D$305,MATCH($F13,$B$269:$B$305,0)),SUMIFS('Input-Ext Allocators'!P$8:P$63,'Input-Ext Allocators'!$B$8:$B$63,$F13))*$D13</f>
        <v>0</v>
      </c>
      <c r="T13" s="143">
        <f ca="1">IFERROR(INDEX(T$269:T$305,MATCH($F13,$B$269:$B$305,0))/INDEX($D$269:$D$305,MATCH($F13,$B$269:$B$305,0)),SUMIFS('Input-Ext Allocators'!Q$8:Q$63,'Input-Ext Allocators'!$B$8:$B$63,$F13))*$D13</f>
        <v>0</v>
      </c>
      <c r="U13" s="143">
        <f ca="1">IFERROR(INDEX(U$269:U$305,MATCH($F13,$B$269:$B$305,0))/INDEX($D$269:$D$305,MATCH($F13,$B$269:$B$305,0)),SUMIFS('Input-Ext Allocators'!R$8:R$63,'Input-Ext Allocators'!$B$8:$B$63,$F13))*$D13</f>
        <v>0</v>
      </c>
      <c r="V13" s="143">
        <f ca="1">IFERROR(INDEX(V$269:V$305,MATCH($F13,$B$269:$B$305,0))/INDEX($D$269:$D$305,MATCH($F13,$B$269:$B$305,0)),SUMIFS('Input-Ext Allocators'!S$8:S$63,'Input-Ext Allocators'!$B$8:$B$63,$F13))*$D13</f>
        <v>0</v>
      </c>
      <c r="W13" s="143">
        <f ca="1">IFERROR(INDEX(W$269:W$305,MATCH($F13,$B$269:$B$305,0))/INDEX($D$269:$D$305,MATCH($F13,$B$269:$B$305,0)),SUMIFS('Input-Ext Allocators'!T$8:T$63,'Input-Ext Allocators'!$B$8:$B$63,$F13))*$D13</f>
        <v>0</v>
      </c>
      <c r="X13" s="143">
        <f ca="1">IFERROR(INDEX(X$269:X$305,MATCH($F13,$B$269:$B$305,0))/INDEX($D$269:$D$305,MATCH($F13,$B$269:$B$305,0)),SUMIFS('Input-Ext Allocators'!U$8:U$63,'Input-Ext Allocators'!$B$8:$B$63,$F13))*$D13</f>
        <v>0</v>
      </c>
      <c r="Y13" s="143">
        <f ca="1">IFERROR(INDEX(Y$269:Y$305,MATCH($F13,$B$269:$B$305,0))/INDEX($D$269:$D$305,MATCH($F13,$B$269:$B$305,0)),SUMIFS('Input-Ext Allocators'!V$8:V$63,'Input-Ext Allocators'!$B$8:$B$63,$F13))*$D13</f>
        <v>0</v>
      </c>
      <c r="Z13" s="143">
        <f ca="1">IFERROR(INDEX(Z$269:Z$305,MATCH($F13,$B$269:$B$305,0))/INDEX($D$269:$D$305,MATCH($F13,$B$269:$B$305,0)),SUMIFS('Input-Ext Allocators'!W$8:W$63,'Input-Ext Allocators'!$B$8:$B$63,$F13))*$D13</f>
        <v>0</v>
      </c>
    </row>
    <row r="14" spans="1:26" outlineLevel="1">
      <c r="A14" s="113">
        <f>IF(ISBLANK('Input-Accounts'!A14),"",'Input-Accounts'!A14)</f>
        <v>7</v>
      </c>
      <c r="B14" s="17" t="str">
        <f>IF(ISBLANK('Input-Accounts'!B14),"",'Input-Accounts'!B14)</f>
        <v>Misc. Intangible Plant - Throughtput Related</v>
      </c>
      <c r="C14" s="113">
        <f>IF(ISBLANK('Input-Accounts'!C14),"",'Input-Accounts'!C14)</f>
        <v>303</v>
      </c>
      <c r="D14" s="143">
        <f t="shared" ca="1" si="1"/>
        <v>0</v>
      </c>
      <c r="E14" s="143">
        <f ca="1">IFERROR(IF(D14="","",IF(D14=0,0,IF(ABS(D14-SUM($G14:$Z14))&lt;Check_Limit,0,1))),1)</f>
        <v>0</v>
      </c>
      <c r="F14" s="89" t="str" cm="1">
        <f t="array" aca="1" ref="F14" ca="1">IF(D14=0,"-",IF('Input-Accounts'!$E14&lt;&gt;0,'Input-Accounts'!$E14,INDEX('Input-Accounts'!$H14:$J14,,MATCH($F$6,'Input-Accounts'!$H$6:$J$6,0))))</f>
        <v>-</v>
      </c>
      <c r="G14" s="143">
        <f ca="1">IFERROR(INDEX(G$269:G$305,MATCH($F14,$B$269:$B$305,0))/INDEX($D$269:$D$305,MATCH($F14,$B$269:$B$305,0)),SUMIFS('Input-Ext Allocators'!D$8:D$63,'Input-Ext Allocators'!$B$8:$B$63,$F14))*$D14</f>
        <v>0</v>
      </c>
      <c r="H14" s="143">
        <f ca="1">IFERROR(INDEX(H$269:H$305,MATCH($F14,$B$269:$B$305,0))/INDEX($D$269:$D$305,MATCH($F14,$B$269:$B$305,0)),SUMIFS('Input-Ext Allocators'!E$8:E$63,'Input-Ext Allocators'!$B$8:$B$63,$F14))*$D14</f>
        <v>0</v>
      </c>
      <c r="I14" s="143">
        <f ca="1">IFERROR(INDEX(I$269:I$305,MATCH($F14,$B$269:$B$305,0))/INDEX($D$269:$D$305,MATCH($F14,$B$269:$B$305,0)),SUMIFS('Input-Ext Allocators'!F$8:F$63,'Input-Ext Allocators'!$B$8:$B$63,$F14))*$D14</f>
        <v>0</v>
      </c>
      <c r="J14" s="143">
        <f ca="1">IFERROR(INDEX(J$269:J$305,MATCH($F14,$B$269:$B$305,0))/INDEX($D$269:$D$305,MATCH($F14,$B$269:$B$305,0)),SUMIFS('Input-Ext Allocators'!G$8:G$63,'Input-Ext Allocators'!$B$8:$B$63,$F14))*$D14</f>
        <v>0</v>
      </c>
      <c r="K14" s="143">
        <f ca="1">IFERROR(INDEX(K$269:K$305,MATCH($F14,$B$269:$B$305,0))/INDEX($D$269:$D$305,MATCH($F14,$B$269:$B$305,0)),SUMIFS('Input-Ext Allocators'!H$8:H$63,'Input-Ext Allocators'!$B$8:$B$63,$F14))*$D14</f>
        <v>0</v>
      </c>
      <c r="L14" s="143">
        <f ca="1">IFERROR(INDEX(L$269:L$305,MATCH($F14,$B$269:$B$305,0))/INDEX($D$269:$D$305,MATCH($F14,$B$269:$B$305,0)),SUMIFS('Input-Ext Allocators'!I$8:I$63,'Input-Ext Allocators'!$B$8:$B$63,$F14))*$D14</f>
        <v>0</v>
      </c>
      <c r="M14" s="143">
        <f ca="1">IFERROR(INDEX(M$269:M$305,MATCH($F14,$B$269:$B$305,0))/INDEX($D$269:$D$305,MATCH($F14,$B$269:$B$305,0)),SUMIFS('Input-Ext Allocators'!J$8:J$63,'Input-Ext Allocators'!$B$8:$B$63,$F14))*$D14</f>
        <v>0</v>
      </c>
      <c r="N14" s="143">
        <f ca="1">IFERROR(INDEX(N$269:N$305,MATCH($F14,$B$269:$B$305,0))/INDEX($D$269:$D$305,MATCH($F14,$B$269:$B$305,0)),SUMIFS('Input-Ext Allocators'!K$8:K$63,'Input-Ext Allocators'!$B$8:$B$63,$F14))*$D14</f>
        <v>0</v>
      </c>
      <c r="O14" s="143">
        <f ca="1">IFERROR(INDEX(O$269:O$305,MATCH($F14,$B$269:$B$305,0))/INDEX($D$269:$D$305,MATCH($F14,$B$269:$B$305,0)),SUMIFS('Input-Ext Allocators'!L$8:L$63,'Input-Ext Allocators'!$B$8:$B$63,$F14))*$D14</f>
        <v>0</v>
      </c>
      <c r="P14" s="143">
        <f ca="1">IFERROR(INDEX(P$269:P$305,MATCH($F14,$B$269:$B$305,0))/INDEX($D$269:$D$305,MATCH($F14,$B$269:$B$305,0)),SUMIFS('Input-Ext Allocators'!M$8:M$63,'Input-Ext Allocators'!$B$8:$B$63,$F14))*$D14</f>
        <v>0</v>
      </c>
      <c r="Q14" s="143">
        <f ca="1">IFERROR(INDEX(Q$269:Q$305,MATCH($F14,$B$269:$B$305,0))/INDEX($D$269:$D$305,MATCH($F14,$B$269:$B$305,0)),SUMIFS('Input-Ext Allocators'!N$8:N$63,'Input-Ext Allocators'!$B$8:$B$63,$F14))*$D14</f>
        <v>0</v>
      </c>
      <c r="R14" s="143">
        <f ca="1">IFERROR(INDEX(R$269:R$305,MATCH($F14,$B$269:$B$305,0))/INDEX($D$269:$D$305,MATCH($F14,$B$269:$B$305,0)),SUMIFS('Input-Ext Allocators'!O$8:O$63,'Input-Ext Allocators'!$B$8:$B$63,$F14))*$D14</f>
        <v>0</v>
      </c>
      <c r="S14" s="143">
        <f ca="1">IFERROR(INDEX(S$269:S$305,MATCH($F14,$B$269:$B$305,0))/INDEX($D$269:$D$305,MATCH($F14,$B$269:$B$305,0)),SUMIFS('Input-Ext Allocators'!P$8:P$63,'Input-Ext Allocators'!$B$8:$B$63,$F14))*$D14</f>
        <v>0</v>
      </c>
      <c r="T14" s="143">
        <f ca="1">IFERROR(INDEX(T$269:T$305,MATCH($F14,$B$269:$B$305,0))/INDEX($D$269:$D$305,MATCH($F14,$B$269:$B$305,0)),SUMIFS('Input-Ext Allocators'!Q$8:Q$63,'Input-Ext Allocators'!$B$8:$B$63,$F14))*$D14</f>
        <v>0</v>
      </c>
      <c r="U14" s="143">
        <f ca="1">IFERROR(INDEX(U$269:U$305,MATCH($F14,$B$269:$B$305,0))/INDEX($D$269:$D$305,MATCH($F14,$B$269:$B$305,0)),SUMIFS('Input-Ext Allocators'!R$8:R$63,'Input-Ext Allocators'!$B$8:$B$63,$F14))*$D14</f>
        <v>0</v>
      </c>
      <c r="V14" s="143">
        <f ca="1">IFERROR(INDEX(V$269:V$305,MATCH($F14,$B$269:$B$305,0))/INDEX($D$269:$D$305,MATCH($F14,$B$269:$B$305,0)),SUMIFS('Input-Ext Allocators'!S$8:S$63,'Input-Ext Allocators'!$B$8:$B$63,$F14))*$D14</f>
        <v>0</v>
      </c>
      <c r="W14" s="143">
        <f ca="1">IFERROR(INDEX(W$269:W$305,MATCH($F14,$B$269:$B$305,0))/INDEX($D$269:$D$305,MATCH($F14,$B$269:$B$305,0)),SUMIFS('Input-Ext Allocators'!T$8:T$63,'Input-Ext Allocators'!$B$8:$B$63,$F14))*$D14</f>
        <v>0</v>
      </c>
      <c r="X14" s="143">
        <f ca="1">IFERROR(INDEX(X$269:X$305,MATCH($F14,$B$269:$B$305,0))/INDEX($D$269:$D$305,MATCH($F14,$B$269:$B$305,0)),SUMIFS('Input-Ext Allocators'!U$8:U$63,'Input-Ext Allocators'!$B$8:$B$63,$F14))*$D14</f>
        <v>0</v>
      </c>
      <c r="Y14" s="143">
        <f ca="1">IFERROR(INDEX(Y$269:Y$305,MATCH($F14,$B$269:$B$305,0))/INDEX($D$269:$D$305,MATCH($F14,$B$269:$B$305,0)),SUMIFS('Input-Ext Allocators'!V$8:V$63,'Input-Ext Allocators'!$B$8:$B$63,$F14))*$D14</f>
        <v>0</v>
      </c>
      <c r="Z14" s="143">
        <f ca="1">IFERROR(INDEX(Z$269:Z$305,MATCH($F14,$B$269:$B$305,0))/INDEX($D$269:$D$305,MATCH($F14,$B$269:$B$305,0)),SUMIFS('Input-Ext Allocators'!W$8:W$63,'Input-Ext Allocators'!$B$8:$B$63,$F14))*$D14</f>
        <v>0</v>
      </c>
    </row>
    <row r="15" spans="1:26" outlineLevel="1">
      <c r="A15" s="113">
        <f>IF(ISBLANK('Input-Accounts'!A15),"",'Input-Accounts'!A15)</f>
        <v>8</v>
      </c>
      <c r="B15" s="17" t="str">
        <f>IF(ISBLANK('Input-Accounts'!B15),"",'Input-Accounts'!B15)</f>
        <v>Misc. Intangible Plant - Customer Related</v>
      </c>
      <c r="C15" s="113">
        <f>IF(ISBLANK('Input-Accounts'!C15),"",'Input-Accounts'!C15)</f>
        <v>303</v>
      </c>
      <c r="D15" s="143">
        <f t="shared" ca="1" si="1"/>
        <v>0</v>
      </c>
      <c r="E15" s="143">
        <f t="shared" ref="E15:E16" ca="1" si="2">IFERROR(IF(D15="","",IF(D15=0,0,IF(ABS(D15-SUM($G15:$Z15))&lt;Check_Limit,0,1))),1)</f>
        <v>0</v>
      </c>
      <c r="F15" s="89" t="str" cm="1">
        <f t="array" aca="1" ref="F15" ca="1">IF(D15=0,"-",IF('Input-Accounts'!$E15&lt;&gt;0,'Input-Accounts'!$E15,INDEX('Input-Accounts'!$H15:$J15,,MATCH($F$6,'Input-Accounts'!$H$6:$J$6,0))))</f>
        <v>-</v>
      </c>
      <c r="G15" s="143">
        <f ca="1">IFERROR(INDEX(G$269:G$305,MATCH($F15,$B$269:$B$305,0))/INDEX($D$269:$D$305,MATCH($F15,$B$269:$B$305,0)),SUMIFS('Input-Ext Allocators'!D$8:D$63,'Input-Ext Allocators'!$B$8:$B$63,$F15))*$D15</f>
        <v>0</v>
      </c>
      <c r="H15" s="143">
        <f ca="1">IFERROR(INDEX(H$269:H$305,MATCH($F15,$B$269:$B$305,0))/INDEX($D$269:$D$305,MATCH($F15,$B$269:$B$305,0)),SUMIFS('Input-Ext Allocators'!E$8:E$63,'Input-Ext Allocators'!$B$8:$B$63,$F15))*$D15</f>
        <v>0</v>
      </c>
      <c r="I15" s="143">
        <f ca="1">IFERROR(INDEX(I$269:I$305,MATCH($F15,$B$269:$B$305,0))/INDEX($D$269:$D$305,MATCH($F15,$B$269:$B$305,0)),SUMIFS('Input-Ext Allocators'!F$8:F$63,'Input-Ext Allocators'!$B$8:$B$63,$F15))*$D15</f>
        <v>0</v>
      </c>
      <c r="J15" s="143">
        <f ca="1">IFERROR(INDEX(J$269:J$305,MATCH($F15,$B$269:$B$305,0))/INDEX($D$269:$D$305,MATCH($F15,$B$269:$B$305,0)),SUMIFS('Input-Ext Allocators'!G$8:G$63,'Input-Ext Allocators'!$B$8:$B$63,$F15))*$D15</f>
        <v>0</v>
      </c>
      <c r="K15" s="143">
        <f ca="1">IFERROR(INDEX(K$269:K$305,MATCH($F15,$B$269:$B$305,0))/INDEX($D$269:$D$305,MATCH($F15,$B$269:$B$305,0)),SUMIFS('Input-Ext Allocators'!H$8:H$63,'Input-Ext Allocators'!$B$8:$B$63,$F15))*$D15</f>
        <v>0</v>
      </c>
      <c r="L15" s="143">
        <f ca="1">IFERROR(INDEX(L$269:L$305,MATCH($F15,$B$269:$B$305,0))/INDEX($D$269:$D$305,MATCH($F15,$B$269:$B$305,0)),SUMIFS('Input-Ext Allocators'!I$8:I$63,'Input-Ext Allocators'!$B$8:$B$63,$F15))*$D15</f>
        <v>0</v>
      </c>
      <c r="M15" s="143">
        <f ca="1">IFERROR(INDEX(M$269:M$305,MATCH($F15,$B$269:$B$305,0))/INDEX($D$269:$D$305,MATCH($F15,$B$269:$B$305,0)),SUMIFS('Input-Ext Allocators'!J$8:J$63,'Input-Ext Allocators'!$B$8:$B$63,$F15))*$D15</f>
        <v>0</v>
      </c>
      <c r="N15" s="143">
        <f ca="1">IFERROR(INDEX(N$269:N$305,MATCH($F15,$B$269:$B$305,0))/INDEX($D$269:$D$305,MATCH($F15,$B$269:$B$305,0)),SUMIFS('Input-Ext Allocators'!K$8:K$63,'Input-Ext Allocators'!$B$8:$B$63,$F15))*$D15</f>
        <v>0</v>
      </c>
      <c r="O15" s="143">
        <f ca="1">IFERROR(INDEX(O$269:O$305,MATCH($F15,$B$269:$B$305,0))/INDEX($D$269:$D$305,MATCH($F15,$B$269:$B$305,0)),SUMIFS('Input-Ext Allocators'!L$8:L$63,'Input-Ext Allocators'!$B$8:$B$63,$F15))*$D15</f>
        <v>0</v>
      </c>
      <c r="P15" s="143">
        <f ca="1">IFERROR(INDEX(P$269:P$305,MATCH($F15,$B$269:$B$305,0))/INDEX($D$269:$D$305,MATCH($F15,$B$269:$B$305,0)),SUMIFS('Input-Ext Allocators'!M$8:M$63,'Input-Ext Allocators'!$B$8:$B$63,$F15))*$D15</f>
        <v>0</v>
      </c>
      <c r="Q15" s="143">
        <f ca="1">IFERROR(INDEX(Q$269:Q$305,MATCH($F15,$B$269:$B$305,0))/INDEX($D$269:$D$305,MATCH($F15,$B$269:$B$305,0)),SUMIFS('Input-Ext Allocators'!N$8:N$63,'Input-Ext Allocators'!$B$8:$B$63,$F15))*$D15</f>
        <v>0</v>
      </c>
      <c r="R15" s="143">
        <f ca="1">IFERROR(INDEX(R$269:R$305,MATCH($F15,$B$269:$B$305,0))/INDEX($D$269:$D$305,MATCH($F15,$B$269:$B$305,0)),SUMIFS('Input-Ext Allocators'!O$8:O$63,'Input-Ext Allocators'!$B$8:$B$63,$F15))*$D15</f>
        <v>0</v>
      </c>
      <c r="S15" s="143">
        <f ca="1">IFERROR(INDEX(S$269:S$305,MATCH($F15,$B$269:$B$305,0))/INDEX($D$269:$D$305,MATCH($F15,$B$269:$B$305,0)),SUMIFS('Input-Ext Allocators'!P$8:P$63,'Input-Ext Allocators'!$B$8:$B$63,$F15))*$D15</f>
        <v>0</v>
      </c>
      <c r="T15" s="143">
        <f ca="1">IFERROR(INDEX(T$269:T$305,MATCH($F15,$B$269:$B$305,0))/INDEX($D$269:$D$305,MATCH($F15,$B$269:$B$305,0)),SUMIFS('Input-Ext Allocators'!Q$8:Q$63,'Input-Ext Allocators'!$B$8:$B$63,$F15))*$D15</f>
        <v>0</v>
      </c>
      <c r="U15" s="143">
        <f ca="1">IFERROR(INDEX(U$269:U$305,MATCH($F15,$B$269:$B$305,0))/INDEX($D$269:$D$305,MATCH($F15,$B$269:$B$305,0)),SUMIFS('Input-Ext Allocators'!R$8:R$63,'Input-Ext Allocators'!$B$8:$B$63,$F15))*$D15</f>
        <v>0</v>
      </c>
      <c r="V15" s="143">
        <f ca="1">IFERROR(INDEX(V$269:V$305,MATCH($F15,$B$269:$B$305,0))/INDEX($D$269:$D$305,MATCH($F15,$B$269:$B$305,0)),SUMIFS('Input-Ext Allocators'!S$8:S$63,'Input-Ext Allocators'!$B$8:$B$63,$F15))*$D15</f>
        <v>0</v>
      </c>
      <c r="W15" s="143">
        <f ca="1">IFERROR(INDEX(W$269:W$305,MATCH($F15,$B$269:$B$305,0))/INDEX($D$269:$D$305,MATCH($F15,$B$269:$B$305,0)),SUMIFS('Input-Ext Allocators'!T$8:T$63,'Input-Ext Allocators'!$B$8:$B$63,$F15))*$D15</f>
        <v>0</v>
      </c>
      <c r="X15" s="143">
        <f ca="1">IFERROR(INDEX(X$269:X$305,MATCH($F15,$B$269:$B$305,0))/INDEX($D$269:$D$305,MATCH($F15,$B$269:$B$305,0)),SUMIFS('Input-Ext Allocators'!U$8:U$63,'Input-Ext Allocators'!$B$8:$B$63,$F15))*$D15</f>
        <v>0</v>
      </c>
      <c r="Y15" s="143">
        <f ca="1">IFERROR(INDEX(Y$269:Y$305,MATCH($F15,$B$269:$B$305,0))/INDEX($D$269:$D$305,MATCH($F15,$B$269:$B$305,0)),SUMIFS('Input-Ext Allocators'!V$8:V$63,'Input-Ext Allocators'!$B$8:$B$63,$F15))*$D15</f>
        <v>0</v>
      </c>
      <c r="Z15" s="143">
        <f ca="1">IFERROR(INDEX(Z$269:Z$305,MATCH($F15,$B$269:$B$305,0))/INDEX($D$269:$D$305,MATCH($F15,$B$269:$B$305,0)),SUMIFS('Input-Ext Allocators'!W$8:W$63,'Input-Ext Allocators'!$B$8:$B$63,$F15))*$D15</f>
        <v>0</v>
      </c>
    </row>
    <row r="16" spans="1:26" outlineLevel="1">
      <c r="A16" s="113">
        <f>IF(ISBLANK('Input-Accounts'!A16),"",'Input-Accounts'!A16)</f>
        <v>9</v>
      </c>
      <c r="B16" s="79" t="str">
        <f>IF(ISBLANK('Input-Accounts'!B16),"",'Input-Accounts'!B16)</f>
        <v>Subtotal - Intangible Plant</v>
      </c>
      <c r="C16" s="113" t="str">
        <f>IF(ISBLANK('Input-Accounts'!C16),"",'Input-Accounts'!C16)</f>
        <v/>
      </c>
      <c r="D16" s="144">
        <f ca="1">SUBTOTAL(9,D11:D15)</f>
        <v>0</v>
      </c>
      <c r="E16" s="143">
        <f t="shared" ca="1" si="2"/>
        <v>0</v>
      </c>
      <c r="G16" s="144">
        <f t="shared" ref="G16:Z16" ca="1" si="3">SUBTOTAL(9,G11:G15)</f>
        <v>0</v>
      </c>
      <c r="H16" s="144">
        <f t="shared" ca="1" si="3"/>
        <v>0</v>
      </c>
      <c r="I16" s="144">
        <f t="shared" ca="1" si="3"/>
        <v>0</v>
      </c>
      <c r="J16" s="144">
        <f t="shared" ca="1" si="3"/>
        <v>0</v>
      </c>
      <c r="K16" s="144">
        <f t="shared" ca="1" si="3"/>
        <v>0</v>
      </c>
      <c r="L16" s="144">
        <f t="shared" ca="1" si="3"/>
        <v>0</v>
      </c>
      <c r="M16" s="144">
        <f t="shared" ca="1" si="3"/>
        <v>0</v>
      </c>
      <c r="N16" s="144">
        <f t="shared" ca="1" si="3"/>
        <v>0</v>
      </c>
      <c r="O16" s="144">
        <f t="shared" ca="1" si="3"/>
        <v>0</v>
      </c>
      <c r="P16" s="144">
        <f t="shared" ca="1" si="3"/>
        <v>0</v>
      </c>
      <c r="Q16" s="144">
        <f t="shared" ca="1" si="3"/>
        <v>0</v>
      </c>
      <c r="R16" s="144">
        <f t="shared" ca="1" si="3"/>
        <v>0</v>
      </c>
      <c r="S16" s="144">
        <f t="shared" ca="1" si="3"/>
        <v>0</v>
      </c>
      <c r="T16" s="144">
        <f t="shared" ca="1" si="3"/>
        <v>0</v>
      </c>
      <c r="U16" s="144">
        <f t="shared" ca="1" si="3"/>
        <v>0</v>
      </c>
      <c r="V16" s="144">
        <f t="shared" ca="1" si="3"/>
        <v>0</v>
      </c>
      <c r="W16" s="144">
        <f t="shared" ca="1" si="3"/>
        <v>0</v>
      </c>
      <c r="X16" s="144">
        <f t="shared" ca="1" si="3"/>
        <v>0</v>
      </c>
      <c r="Y16" s="144">
        <f t="shared" ca="1" si="3"/>
        <v>0</v>
      </c>
      <c r="Z16" s="144">
        <f t="shared" ca="1" si="3"/>
        <v>0</v>
      </c>
    </row>
    <row r="17" spans="1:26" outlineLevel="1">
      <c r="A17" s="113" t="str">
        <f>IF(ISBLANK('Input-Accounts'!A17),"",'Input-Accounts'!A17)</f>
        <v/>
      </c>
      <c r="B17" s="79" t="str">
        <f>IF(ISBLANK('Input-Accounts'!B17),"",'Input-Accounts'!B17)</f>
        <v/>
      </c>
      <c r="C17" s="113" t="str">
        <f>IF(ISBLANK('Input-Accounts'!C17),"",'Input-Accounts'!C17)</f>
        <v/>
      </c>
      <c r="D17" s="143"/>
      <c r="E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</row>
    <row r="18" spans="1:26" outlineLevel="1">
      <c r="A18" s="113">
        <f>IF(ISBLANK('Input-Accounts'!A18),"",'Input-Accounts'!A18)</f>
        <v>10</v>
      </c>
      <c r="B18" s="81" t="str">
        <f>IF(ISBLANK('Input-Accounts'!B18),"",'Input-Accounts'!B18)</f>
        <v xml:space="preserve">Transmission plant </v>
      </c>
      <c r="C18" s="113" t="str">
        <f>IF(ISBLANK('Input-Accounts'!C18),"",'Input-Accounts'!C18)</f>
        <v/>
      </c>
      <c r="D18" s="143"/>
      <c r="E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</row>
    <row r="19" spans="1:26" outlineLevel="1">
      <c r="A19" s="113">
        <f>IF(ISBLANK('Input-Accounts'!A19),"",'Input-Accounts'!A19)</f>
        <v>11</v>
      </c>
      <c r="B19" s="17" t="str">
        <f>IF(ISBLANK('Input-Accounts'!B19),"",'Input-Accounts'!B19)</f>
        <v>Land and Land Rights</v>
      </c>
      <c r="C19" s="113">
        <f>IF(ISBLANK('Input-Accounts'!C19),"",'Input-Accounts'!C19)</f>
        <v>365.1</v>
      </c>
      <c r="D19" s="143">
        <f t="shared" ref="D19:D25" ca="1" si="4">INDIRECT("Classification!"&amp;$D$5&amp;ROW())</f>
        <v>0</v>
      </c>
      <c r="E19" s="143">
        <f ca="1">IFERROR(IF(D19="","",IF(D19=0,0,IF(ABS(D19-SUM($G19:$Z19))&lt;Check_Limit,0,1))),1)</f>
        <v>0</v>
      </c>
      <c r="F19" s="89" t="str" cm="1">
        <f t="array" aca="1" ref="F19" ca="1">IF(D19=0,"-",IF('Input-Accounts'!$E19&lt;&gt;0,'Input-Accounts'!$E19,INDEX('Input-Accounts'!$H19:$J19,,MATCH($F$6,'Input-Accounts'!$H$6:$J$6,0))))</f>
        <v>-</v>
      </c>
      <c r="G19" s="143">
        <f ca="1">IFERROR(INDEX(G$269:G$305,MATCH($F19,$B$269:$B$305,0))/INDEX($D$269:$D$305,MATCH($F19,$B$269:$B$305,0)),SUMIFS('Input-Ext Allocators'!D$8:D$63,'Input-Ext Allocators'!$B$8:$B$63,$F19))*$D19</f>
        <v>0</v>
      </c>
      <c r="H19" s="143">
        <f ca="1">IFERROR(INDEX(H$269:H$305,MATCH($F19,$B$269:$B$305,0))/INDEX($D$269:$D$305,MATCH($F19,$B$269:$B$305,0)),SUMIFS('Input-Ext Allocators'!E$8:E$63,'Input-Ext Allocators'!$B$8:$B$63,$F19))*$D19</f>
        <v>0</v>
      </c>
      <c r="I19" s="143">
        <f ca="1">IFERROR(INDEX(I$269:I$305,MATCH($F19,$B$269:$B$305,0))/INDEX($D$269:$D$305,MATCH($F19,$B$269:$B$305,0)),SUMIFS('Input-Ext Allocators'!F$8:F$63,'Input-Ext Allocators'!$B$8:$B$63,$F19))*$D19</f>
        <v>0</v>
      </c>
      <c r="J19" s="143">
        <f ca="1">IFERROR(INDEX(J$269:J$305,MATCH($F19,$B$269:$B$305,0))/INDEX($D$269:$D$305,MATCH($F19,$B$269:$B$305,0)),SUMIFS('Input-Ext Allocators'!G$8:G$63,'Input-Ext Allocators'!$B$8:$B$63,$F19))*$D19</f>
        <v>0</v>
      </c>
      <c r="K19" s="143">
        <f ca="1">IFERROR(INDEX(K$269:K$305,MATCH($F19,$B$269:$B$305,0))/INDEX($D$269:$D$305,MATCH($F19,$B$269:$B$305,0)),SUMIFS('Input-Ext Allocators'!H$8:H$63,'Input-Ext Allocators'!$B$8:$B$63,$F19))*$D19</f>
        <v>0</v>
      </c>
      <c r="L19" s="143">
        <f ca="1">IFERROR(INDEX(L$269:L$305,MATCH($F19,$B$269:$B$305,0))/INDEX($D$269:$D$305,MATCH($F19,$B$269:$B$305,0)),SUMIFS('Input-Ext Allocators'!I$8:I$63,'Input-Ext Allocators'!$B$8:$B$63,$F19))*$D19</f>
        <v>0</v>
      </c>
      <c r="M19" s="143">
        <f ca="1">IFERROR(INDEX(M$269:M$305,MATCH($F19,$B$269:$B$305,0))/INDEX($D$269:$D$305,MATCH($F19,$B$269:$B$305,0)),SUMIFS('Input-Ext Allocators'!J$8:J$63,'Input-Ext Allocators'!$B$8:$B$63,$F19))*$D19</f>
        <v>0</v>
      </c>
      <c r="N19" s="143">
        <f ca="1">IFERROR(INDEX(N$269:N$305,MATCH($F19,$B$269:$B$305,0))/INDEX($D$269:$D$305,MATCH($F19,$B$269:$B$305,0)),SUMIFS('Input-Ext Allocators'!K$8:K$63,'Input-Ext Allocators'!$B$8:$B$63,$F19))*$D19</f>
        <v>0</v>
      </c>
      <c r="O19" s="143">
        <f ca="1">IFERROR(INDEX(O$269:O$305,MATCH($F19,$B$269:$B$305,0))/INDEX($D$269:$D$305,MATCH($F19,$B$269:$B$305,0)),SUMIFS('Input-Ext Allocators'!L$8:L$63,'Input-Ext Allocators'!$B$8:$B$63,$F19))*$D19</f>
        <v>0</v>
      </c>
      <c r="P19" s="143">
        <f ca="1">IFERROR(INDEX(P$269:P$305,MATCH($F19,$B$269:$B$305,0))/INDEX($D$269:$D$305,MATCH($F19,$B$269:$B$305,0)),SUMIFS('Input-Ext Allocators'!M$8:M$63,'Input-Ext Allocators'!$B$8:$B$63,$F19))*$D19</f>
        <v>0</v>
      </c>
      <c r="Q19" s="143">
        <f ca="1">IFERROR(INDEX(Q$269:Q$305,MATCH($F19,$B$269:$B$305,0))/INDEX($D$269:$D$305,MATCH($F19,$B$269:$B$305,0)),SUMIFS('Input-Ext Allocators'!N$8:N$63,'Input-Ext Allocators'!$B$8:$B$63,$F19))*$D19</f>
        <v>0</v>
      </c>
      <c r="R19" s="143">
        <f ca="1">IFERROR(INDEX(R$269:R$305,MATCH($F19,$B$269:$B$305,0))/INDEX($D$269:$D$305,MATCH($F19,$B$269:$B$305,0)),SUMIFS('Input-Ext Allocators'!O$8:O$63,'Input-Ext Allocators'!$B$8:$B$63,$F19))*$D19</f>
        <v>0</v>
      </c>
      <c r="S19" s="143">
        <f ca="1">IFERROR(INDEX(S$269:S$305,MATCH($F19,$B$269:$B$305,0))/INDEX($D$269:$D$305,MATCH($F19,$B$269:$B$305,0)),SUMIFS('Input-Ext Allocators'!P$8:P$63,'Input-Ext Allocators'!$B$8:$B$63,$F19))*$D19</f>
        <v>0</v>
      </c>
      <c r="T19" s="143">
        <f ca="1">IFERROR(INDEX(T$269:T$305,MATCH($F19,$B$269:$B$305,0))/INDEX($D$269:$D$305,MATCH($F19,$B$269:$B$305,0)),SUMIFS('Input-Ext Allocators'!Q$8:Q$63,'Input-Ext Allocators'!$B$8:$B$63,$F19))*$D19</f>
        <v>0</v>
      </c>
      <c r="U19" s="143">
        <f ca="1">IFERROR(INDEX(U$269:U$305,MATCH($F19,$B$269:$B$305,0))/INDEX($D$269:$D$305,MATCH($F19,$B$269:$B$305,0)),SUMIFS('Input-Ext Allocators'!R$8:R$63,'Input-Ext Allocators'!$B$8:$B$63,$F19))*$D19</f>
        <v>0</v>
      </c>
      <c r="V19" s="143">
        <f ca="1">IFERROR(INDEX(V$269:V$305,MATCH($F19,$B$269:$B$305,0))/INDEX($D$269:$D$305,MATCH($F19,$B$269:$B$305,0)),SUMIFS('Input-Ext Allocators'!S$8:S$63,'Input-Ext Allocators'!$B$8:$B$63,$F19))*$D19</f>
        <v>0</v>
      </c>
      <c r="W19" s="143">
        <f ca="1">IFERROR(INDEX(W$269:W$305,MATCH($F19,$B$269:$B$305,0))/INDEX($D$269:$D$305,MATCH($F19,$B$269:$B$305,0)),SUMIFS('Input-Ext Allocators'!T$8:T$63,'Input-Ext Allocators'!$B$8:$B$63,$F19))*$D19</f>
        <v>0</v>
      </c>
      <c r="X19" s="143">
        <f ca="1">IFERROR(INDEX(X$269:X$305,MATCH($F19,$B$269:$B$305,0))/INDEX($D$269:$D$305,MATCH($F19,$B$269:$B$305,0)),SUMIFS('Input-Ext Allocators'!U$8:U$63,'Input-Ext Allocators'!$B$8:$B$63,$F19))*$D19</f>
        <v>0</v>
      </c>
      <c r="Y19" s="143">
        <f ca="1">IFERROR(INDEX(Y$269:Y$305,MATCH($F19,$B$269:$B$305,0))/INDEX($D$269:$D$305,MATCH($F19,$B$269:$B$305,0)),SUMIFS('Input-Ext Allocators'!V$8:V$63,'Input-Ext Allocators'!$B$8:$B$63,$F19))*$D19</f>
        <v>0</v>
      </c>
      <c r="Z19" s="143">
        <f ca="1">IFERROR(INDEX(Z$269:Z$305,MATCH($F19,$B$269:$B$305,0))/INDEX($D$269:$D$305,MATCH($F19,$B$269:$B$305,0)),SUMIFS('Input-Ext Allocators'!W$8:W$63,'Input-Ext Allocators'!$B$8:$B$63,$F19))*$D19</f>
        <v>0</v>
      </c>
    </row>
    <row r="20" spans="1:26" outlineLevel="1">
      <c r="A20" s="113">
        <f>IF(ISBLANK('Input-Accounts'!A20),"",'Input-Accounts'!A20)</f>
        <v>12</v>
      </c>
      <c r="B20" s="17" t="str">
        <f>IF(ISBLANK('Input-Accounts'!B20),"",'Input-Accounts'!B20)</f>
        <v>Structures and improvements</v>
      </c>
      <c r="C20" s="113">
        <f>IF(ISBLANK('Input-Accounts'!C20),"",'Input-Accounts'!C20)</f>
        <v>366</v>
      </c>
      <c r="D20" s="143">
        <f t="shared" ca="1" si="4"/>
        <v>0</v>
      </c>
      <c r="E20" s="143">
        <f t="shared" ref="E20:E25" ca="1" si="5">IFERROR(IF(D20="","",IF(D20=0,0,IF(ABS(D20-SUM($G20:$Z20))&lt;Check_Limit,0,1))),1)</f>
        <v>0</v>
      </c>
      <c r="F20" s="89" t="str" cm="1">
        <f t="array" aca="1" ref="F20" ca="1">IF(D20=0,"-",IF('Input-Accounts'!$E20&lt;&gt;0,'Input-Accounts'!$E20,INDEX('Input-Accounts'!$H20:$J20,,MATCH($F$6,'Input-Accounts'!$H$6:$J$6,0))))</f>
        <v>-</v>
      </c>
      <c r="G20" s="143">
        <f ca="1">IFERROR(INDEX(G$269:G$305,MATCH($F20,$B$269:$B$305,0))/INDEX($D$269:$D$305,MATCH($F20,$B$269:$B$305,0)),SUMIFS('Input-Ext Allocators'!D$8:D$63,'Input-Ext Allocators'!$B$8:$B$63,$F20))*$D20</f>
        <v>0</v>
      </c>
      <c r="H20" s="143">
        <f ca="1">IFERROR(INDEX(H$269:H$305,MATCH($F20,$B$269:$B$305,0))/INDEX($D$269:$D$305,MATCH($F20,$B$269:$B$305,0)),SUMIFS('Input-Ext Allocators'!E$8:E$63,'Input-Ext Allocators'!$B$8:$B$63,$F20))*$D20</f>
        <v>0</v>
      </c>
      <c r="I20" s="143">
        <f ca="1">IFERROR(INDEX(I$269:I$305,MATCH($F20,$B$269:$B$305,0))/INDEX($D$269:$D$305,MATCH($F20,$B$269:$B$305,0)),SUMIFS('Input-Ext Allocators'!F$8:F$63,'Input-Ext Allocators'!$B$8:$B$63,$F20))*$D20</f>
        <v>0</v>
      </c>
      <c r="J20" s="143">
        <f ca="1">IFERROR(INDEX(J$269:J$305,MATCH($F20,$B$269:$B$305,0))/INDEX($D$269:$D$305,MATCH($F20,$B$269:$B$305,0)),SUMIFS('Input-Ext Allocators'!G$8:G$63,'Input-Ext Allocators'!$B$8:$B$63,$F20))*$D20</f>
        <v>0</v>
      </c>
      <c r="K20" s="143">
        <f ca="1">IFERROR(INDEX(K$269:K$305,MATCH($F20,$B$269:$B$305,0))/INDEX($D$269:$D$305,MATCH($F20,$B$269:$B$305,0)),SUMIFS('Input-Ext Allocators'!H$8:H$63,'Input-Ext Allocators'!$B$8:$B$63,$F20))*$D20</f>
        <v>0</v>
      </c>
      <c r="L20" s="143">
        <f ca="1">IFERROR(INDEX(L$269:L$305,MATCH($F20,$B$269:$B$305,0))/INDEX($D$269:$D$305,MATCH($F20,$B$269:$B$305,0)),SUMIFS('Input-Ext Allocators'!I$8:I$63,'Input-Ext Allocators'!$B$8:$B$63,$F20))*$D20</f>
        <v>0</v>
      </c>
      <c r="M20" s="143">
        <f ca="1">IFERROR(INDEX(M$269:M$305,MATCH($F20,$B$269:$B$305,0))/INDEX($D$269:$D$305,MATCH($F20,$B$269:$B$305,0)),SUMIFS('Input-Ext Allocators'!J$8:J$63,'Input-Ext Allocators'!$B$8:$B$63,$F20))*$D20</f>
        <v>0</v>
      </c>
      <c r="N20" s="143">
        <f ca="1">IFERROR(INDEX(N$269:N$305,MATCH($F20,$B$269:$B$305,0))/INDEX($D$269:$D$305,MATCH($F20,$B$269:$B$305,0)),SUMIFS('Input-Ext Allocators'!K$8:K$63,'Input-Ext Allocators'!$B$8:$B$63,$F20))*$D20</f>
        <v>0</v>
      </c>
      <c r="O20" s="143">
        <f ca="1">IFERROR(INDEX(O$269:O$305,MATCH($F20,$B$269:$B$305,0))/INDEX($D$269:$D$305,MATCH($F20,$B$269:$B$305,0)),SUMIFS('Input-Ext Allocators'!L$8:L$63,'Input-Ext Allocators'!$B$8:$B$63,$F20))*$D20</f>
        <v>0</v>
      </c>
      <c r="P20" s="143">
        <f ca="1">IFERROR(INDEX(P$269:P$305,MATCH($F20,$B$269:$B$305,0))/INDEX($D$269:$D$305,MATCH($F20,$B$269:$B$305,0)),SUMIFS('Input-Ext Allocators'!M$8:M$63,'Input-Ext Allocators'!$B$8:$B$63,$F20))*$D20</f>
        <v>0</v>
      </c>
      <c r="Q20" s="143">
        <f ca="1">IFERROR(INDEX(Q$269:Q$305,MATCH($F20,$B$269:$B$305,0))/INDEX($D$269:$D$305,MATCH($F20,$B$269:$B$305,0)),SUMIFS('Input-Ext Allocators'!N$8:N$63,'Input-Ext Allocators'!$B$8:$B$63,$F20))*$D20</f>
        <v>0</v>
      </c>
      <c r="R20" s="143">
        <f ca="1">IFERROR(INDEX(R$269:R$305,MATCH($F20,$B$269:$B$305,0))/INDEX($D$269:$D$305,MATCH($F20,$B$269:$B$305,0)),SUMIFS('Input-Ext Allocators'!O$8:O$63,'Input-Ext Allocators'!$B$8:$B$63,$F20))*$D20</f>
        <v>0</v>
      </c>
      <c r="S20" s="143">
        <f ca="1">IFERROR(INDEX(S$269:S$305,MATCH($F20,$B$269:$B$305,0))/INDEX($D$269:$D$305,MATCH($F20,$B$269:$B$305,0)),SUMIFS('Input-Ext Allocators'!P$8:P$63,'Input-Ext Allocators'!$B$8:$B$63,$F20))*$D20</f>
        <v>0</v>
      </c>
      <c r="T20" s="143">
        <f ca="1">IFERROR(INDEX(T$269:T$305,MATCH($F20,$B$269:$B$305,0))/INDEX($D$269:$D$305,MATCH($F20,$B$269:$B$305,0)),SUMIFS('Input-Ext Allocators'!Q$8:Q$63,'Input-Ext Allocators'!$B$8:$B$63,$F20))*$D20</f>
        <v>0</v>
      </c>
      <c r="U20" s="143">
        <f ca="1">IFERROR(INDEX(U$269:U$305,MATCH($F20,$B$269:$B$305,0))/INDEX($D$269:$D$305,MATCH($F20,$B$269:$B$305,0)),SUMIFS('Input-Ext Allocators'!R$8:R$63,'Input-Ext Allocators'!$B$8:$B$63,$F20))*$D20</f>
        <v>0</v>
      </c>
      <c r="V20" s="143">
        <f ca="1">IFERROR(INDEX(V$269:V$305,MATCH($F20,$B$269:$B$305,0))/INDEX($D$269:$D$305,MATCH($F20,$B$269:$B$305,0)),SUMIFS('Input-Ext Allocators'!S$8:S$63,'Input-Ext Allocators'!$B$8:$B$63,$F20))*$D20</f>
        <v>0</v>
      </c>
      <c r="W20" s="143">
        <f ca="1">IFERROR(INDEX(W$269:W$305,MATCH($F20,$B$269:$B$305,0))/INDEX($D$269:$D$305,MATCH($F20,$B$269:$B$305,0)),SUMIFS('Input-Ext Allocators'!T$8:T$63,'Input-Ext Allocators'!$B$8:$B$63,$F20))*$D20</f>
        <v>0</v>
      </c>
      <c r="X20" s="143">
        <f ca="1">IFERROR(INDEX(X$269:X$305,MATCH($F20,$B$269:$B$305,0))/INDEX($D$269:$D$305,MATCH($F20,$B$269:$B$305,0)),SUMIFS('Input-Ext Allocators'!U$8:U$63,'Input-Ext Allocators'!$B$8:$B$63,$F20))*$D20</f>
        <v>0</v>
      </c>
      <c r="Y20" s="143">
        <f ca="1">IFERROR(INDEX(Y$269:Y$305,MATCH($F20,$B$269:$B$305,0))/INDEX($D$269:$D$305,MATCH($F20,$B$269:$B$305,0)),SUMIFS('Input-Ext Allocators'!V$8:V$63,'Input-Ext Allocators'!$B$8:$B$63,$F20))*$D20</f>
        <v>0</v>
      </c>
      <c r="Z20" s="143">
        <f ca="1">IFERROR(INDEX(Z$269:Z$305,MATCH($F20,$B$269:$B$305,0))/INDEX($D$269:$D$305,MATCH($F20,$B$269:$B$305,0)),SUMIFS('Input-Ext Allocators'!W$8:W$63,'Input-Ext Allocators'!$B$8:$B$63,$F20))*$D20</f>
        <v>0</v>
      </c>
    </row>
    <row r="21" spans="1:26" outlineLevel="1">
      <c r="A21" s="113">
        <f>IF(ISBLANK('Input-Accounts'!A21),"",'Input-Accounts'!A21)</f>
        <v>13</v>
      </c>
      <c r="B21" s="17" t="str">
        <f>IF(ISBLANK('Input-Accounts'!B21),"",'Input-Accounts'!B21)</f>
        <v>Mains</v>
      </c>
      <c r="C21" s="113">
        <f>IF(ISBLANK('Input-Accounts'!C21),"",'Input-Accounts'!C21)</f>
        <v>367</v>
      </c>
      <c r="D21" s="143">
        <f t="shared" ca="1" si="4"/>
        <v>0</v>
      </c>
      <c r="E21" s="143">
        <f t="shared" ca="1" si="5"/>
        <v>0</v>
      </c>
      <c r="F21" s="89" t="str" cm="1">
        <f t="array" aca="1" ref="F21" ca="1">IF(D21=0,"-",IF('Input-Accounts'!$E21&lt;&gt;0,'Input-Accounts'!$E21,INDEX('Input-Accounts'!$H21:$J21,,MATCH($F$6,'Input-Accounts'!$H$6:$J$6,0))))</f>
        <v>-</v>
      </c>
      <c r="G21" s="143">
        <f ca="1">IFERROR(INDEX(G$269:G$305,MATCH($F21,$B$269:$B$305,0))/INDEX($D$269:$D$305,MATCH($F21,$B$269:$B$305,0)),SUMIFS('Input-Ext Allocators'!D$8:D$63,'Input-Ext Allocators'!$B$8:$B$63,$F21))*$D21</f>
        <v>0</v>
      </c>
      <c r="H21" s="143">
        <f ca="1">IFERROR(INDEX(H$269:H$305,MATCH($F21,$B$269:$B$305,0))/INDEX($D$269:$D$305,MATCH($F21,$B$269:$B$305,0)),SUMIFS('Input-Ext Allocators'!E$8:E$63,'Input-Ext Allocators'!$B$8:$B$63,$F21))*$D21</f>
        <v>0</v>
      </c>
      <c r="I21" s="143">
        <f ca="1">IFERROR(INDEX(I$269:I$305,MATCH($F21,$B$269:$B$305,0))/INDEX($D$269:$D$305,MATCH($F21,$B$269:$B$305,0)),SUMIFS('Input-Ext Allocators'!F$8:F$63,'Input-Ext Allocators'!$B$8:$B$63,$F21))*$D21</f>
        <v>0</v>
      </c>
      <c r="J21" s="143">
        <f ca="1">IFERROR(INDEX(J$269:J$305,MATCH($F21,$B$269:$B$305,0))/INDEX($D$269:$D$305,MATCH($F21,$B$269:$B$305,0)),SUMIFS('Input-Ext Allocators'!G$8:G$63,'Input-Ext Allocators'!$B$8:$B$63,$F21))*$D21</f>
        <v>0</v>
      </c>
      <c r="K21" s="143">
        <f ca="1">IFERROR(INDEX(K$269:K$305,MATCH($F21,$B$269:$B$305,0))/INDEX($D$269:$D$305,MATCH($F21,$B$269:$B$305,0)),SUMIFS('Input-Ext Allocators'!H$8:H$63,'Input-Ext Allocators'!$B$8:$B$63,$F21))*$D21</f>
        <v>0</v>
      </c>
      <c r="L21" s="143">
        <f ca="1">IFERROR(INDEX(L$269:L$305,MATCH($F21,$B$269:$B$305,0))/INDEX($D$269:$D$305,MATCH($F21,$B$269:$B$305,0)),SUMIFS('Input-Ext Allocators'!I$8:I$63,'Input-Ext Allocators'!$B$8:$B$63,$F21))*$D21</f>
        <v>0</v>
      </c>
      <c r="M21" s="143">
        <f ca="1">IFERROR(INDEX(M$269:M$305,MATCH($F21,$B$269:$B$305,0))/INDEX($D$269:$D$305,MATCH($F21,$B$269:$B$305,0)),SUMIFS('Input-Ext Allocators'!J$8:J$63,'Input-Ext Allocators'!$B$8:$B$63,$F21))*$D21</f>
        <v>0</v>
      </c>
      <c r="N21" s="143">
        <f ca="1">IFERROR(INDEX(N$269:N$305,MATCH($F21,$B$269:$B$305,0))/INDEX($D$269:$D$305,MATCH($F21,$B$269:$B$305,0)),SUMIFS('Input-Ext Allocators'!K$8:K$63,'Input-Ext Allocators'!$B$8:$B$63,$F21))*$D21</f>
        <v>0</v>
      </c>
      <c r="O21" s="143">
        <f ca="1">IFERROR(INDEX(O$269:O$305,MATCH($F21,$B$269:$B$305,0))/INDEX($D$269:$D$305,MATCH($F21,$B$269:$B$305,0)),SUMIFS('Input-Ext Allocators'!L$8:L$63,'Input-Ext Allocators'!$B$8:$B$63,$F21))*$D21</f>
        <v>0</v>
      </c>
      <c r="P21" s="143">
        <f ca="1">IFERROR(INDEX(P$269:P$305,MATCH($F21,$B$269:$B$305,0))/INDEX($D$269:$D$305,MATCH($F21,$B$269:$B$305,0)),SUMIFS('Input-Ext Allocators'!M$8:M$63,'Input-Ext Allocators'!$B$8:$B$63,$F21))*$D21</f>
        <v>0</v>
      </c>
      <c r="Q21" s="143">
        <f ca="1">IFERROR(INDEX(Q$269:Q$305,MATCH($F21,$B$269:$B$305,0))/INDEX($D$269:$D$305,MATCH($F21,$B$269:$B$305,0)),SUMIFS('Input-Ext Allocators'!N$8:N$63,'Input-Ext Allocators'!$B$8:$B$63,$F21))*$D21</f>
        <v>0</v>
      </c>
      <c r="R21" s="143">
        <f ca="1">IFERROR(INDEX(R$269:R$305,MATCH($F21,$B$269:$B$305,0))/INDEX($D$269:$D$305,MATCH($F21,$B$269:$B$305,0)),SUMIFS('Input-Ext Allocators'!O$8:O$63,'Input-Ext Allocators'!$B$8:$B$63,$F21))*$D21</f>
        <v>0</v>
      </c>
      <c r="S21" s="143">
        <f ca="1">IFERROR(INDEX(S$269:S$305,MATCH($F21,$B$269:$B$305,0))/INDEX($D$269:$D$305,MATCH($F21,$B$269:$B$305,0)),SUMIFS('Input-Ext Allocators'!P$8:P$63,'Input-Ext Allocators'!$B$8:$B$63,$F21))*$D21</f>
        <v>0</v>
      </c>
      <c r="T21" s="143">
        <f ca="1">IFERROR(INDEX(T$269:T$305,MATCH($F21,$B$269:$B$305,0))/INDEX($D$269:$D$305,MATCH($F21,$B$269:$B$305,0)),SUMIFS('Input-Ext Allocators'!Q$8:Q$63,'Input-Ext Allocators'!$B$8:$B$63,$F21))*$D21</f>
        <v>0</v>
      </c>
      <c r="U21" s="143">
        <f ca="1">IFERROR(INDEX(U$269:U$305,MATCH($F21,$B$269:$B$305,0))/INDEX($D$269:$D$305,MATCH($F21,$B$269:$B$305,0)),SUMIFS('Input-Ext Allocators'!R$8:R$63,'Input-Ext Allocators'!$B$8:$B$63,$F21))*$D21</f>
        <v>0</v>
      </c>
      <c r="V21" s="143">
        <f ca="1">IFERROR(INDEX(V$269:V$305,MATCH($F21,$B$269:$B$305,0))/INDEX($D$269:$D$305,MATCH($F21,$B$269:$B$305,0)),SUMIFS('Input-Ext Allocators'!S$8:S$63,'Input-Ext Allocators'!$B$8:$B$63,$F21))*$D21</f>
        <v>0</v>
      </c>
      <c r="W21" s="143">
        <f ca="1">IFERROR(INDEX(W$269:W$305,MATCH($F21,$B$269:$B$305,0))/INDEX($D$269:$D$305,MATCH($F21,$B$269:$B$305,0)),SUMIFS('Input-Ext Allocators'!T$8:T$63,'Input-Ext Allocators'!$B$8:$B$63,$F21))*$D21</f>
        <v>0</v>
      </c>
      <c r="X21" s="143">
        <f ca="1">IFERROR(INDEX(X$269:X$305,MATCH($F21,$B$269:$B$305,0))/INDEX($D$269:$D$305,MATCH($F21,$B$269:$B$305,0)),SUMIFS('Input-Ext Allocators'!U$8:U$63,'Input-Ext Allocators'!$B$8:$B$63,$F21))*$D21</f>
        <v>0</v>
      </c>
      <c r="Y21" s="143">
        <f ca="1">IFERROR(INDEX(Y$269:Y$305,MATCH($F21,$B$269:$B$305,0))/INDEX($D$269:$D$305,MATCH($F21,$B$269:$B$305,0)),SUMIFS('Input-Ext Allocators'!V$8:V$63,'Input-Ext Allocators'!$B$8:$B$63,$F21))*$D21</f>
        <v>0</v>
      </c>
      <c r="Z21" s="143">
        <f ca="1">IFERROR(INDEX(Z$269:Z$305,MATCH($F21,$B$269:$B$305,0))/INDEX($D$269:$D$305,MATCH($F21,$B$269:$B$305,0)),SUMIFS('Input-Ext Allocators'!W$8:W$63,'Input-Ext Allocators'!$B$8:$B$63,$F21))*$D21</f>
        <v>0</v>
      </c>
    </row>
    <row r="22" spans="1:26" outlineLevel="1">
      <c r="A22" s="113">
        <f>IF(ISBLANK('Input-Accounts'!A22),"",'Input-Accounts'!A22)</f>
        <v>14</v>
      </c>
      <c r="B22" s="17" t="str">
        <f>IF(ISBLANK('Input-Accounts'!B22),"",'Input-Accounts'!B22)</f>
        <v>Mains - Direct</v>
      </c>
      <c r="C22" s="113">
        <f>IF(ISBLANK('Input-Accounts'!C22),"",'Input-Accounts'!C22)</f>
        <v>367.1</v>
      </c>
      <c r="D22" s="143">
        <f t="shared" ca="1" si="4"/>
        <v>0</v>
      </c>
      <c r="E22" s="143">
        <f t="shared" ca="1" si="5"/>
        <v>0</v>
      </c>
      <c r="F22" s="89" t="str" cm="1">
        <f t="array" aca="1" ref="F22" ca="1">IF(D22=0,"-",IF('Input-Accounts'!$E22&lt;&gt;0,'Input-Accounts'!$E22,INDEX('Input-Accounts'!$H22:$J22,,MATCH($F$6,'Input-Accounts'!$H$6:$J$6,0))))</f>
        <v>-</v>
      </c>
      <c r="G22" s="143">
        <f ca="1">IFERROR(INDEX(G$269:G$305,MATCH($F22,$B$269:$B$305,0))/INDEX($D$269:$D$305,MATCH($F22,$B$269:$B$305,0)),SUMIFS('Input-Ext Allocators'!D$8:D$63,'Input-Ext Allocators'!$B$8:$B$63,$F22))*$D22</f>
        <v>0</v>
      </c>
      <c r="H22" s="143">
        <f ca="1">IFERROR(INDEX(H$269:H$305,MATCH($F22,$B$269:$B$305,0))/INDEX($D$269:$D$305,MATCH($F22,$B$269:$B$305,0)),SUMIFS('Input-Ext Allocators'!E$8:E$63,'Input-Ext Allocators'!$B$8:$B$63,$F22))*$D22</f>
        <v>0</v>
      </c>
      <c r="I22" s="143">
        <f ca="1">IFERROR(INDEX(I$269:I$305,MATCH($F22,$B$269:$B$305,0))/INDEX($D$269:$D$305,MATCH($F22,$B$269:$B$305,0)),SUMIFS('Input-Ext Allocators'!F$8:F$63,'Input-Ext Allocators'!$B$8:$B$63,$F22))*$D22</f>
        <v>0</v>
      </c>
      <c r="J22" s="143">
        <f ca="1">IFERROR(INDEX(J$269:J$305,MATCH($F22,$B$269:$B$305,0))/INDEX($D$269:$D$305,MATCH($F22,$B$269:$B$305,0)),SUMIFS('Input-Ext Allocators'!G$8:G$63,'Input-Ext Allocators'!$B$8:$B$63,$F22))*$D22</f>
        <v>0</v>
      </c>
      <c r="K22" s="143">
        <f ca="1">IFERROR(INDEX(K$269:K$305,MATCH($F22,$B$269:$B$305,0))/INDEX($D$269:$D$305,MATCH($F22,$B$269:$B$305,0)),SUMIFS('Input-Ext Allocators'!H$8:H$63,'Input-Ext Allocators'!$B$8:$B$63,$F22))*$D22</f>
        <v>0</v>
      </c>
      <c r="L22" s="143">
        <f ca="1">IFERROR(INDEX(L$269:L$305,MATCH($F22,$B$269:$B$305,0))/INDEX($D$269:$D$305,MATCH($F22,$B$269:$B$305,0)),SUMIFS('Input-Ext Allocators'!I$8:I$63,'Input-Ext Allocators'!$B$8:$B$63,$F22))*$D22</f>
        <v>0</v>
      </c>
      <c r="M22" s="143">
        <f ca="1">IFERROR(INDEX(M$269:M$305,MATCH($F22,$B$269:$B$305,0))/INDEX($D$269:$D$305,MATCH($F22,$B$269:$B$305,0)),SUMIFS('Input-Ext Allocators'!J$8:J$63,'Input-Ext Allocators'!$B$8:$B$63,$F22))*$D22</f>
        <v>0</v>
      </c>
      <c r="N22" s="143">
        <f ca="1">IFERROR(INDEX(N$269:N$305,MATCH($F22,$B$269:$B$305,0))/INDEX($D$269:$D$305,MATCH($F22,$B$269:$B$305,0)),SUMIFS('Input-Ext Allocators'!K$8:K$63,'Input-Ext Allocators'!$B$8:$B$63,$F22))*$D22</f>
        <v>0</v>
      </c>
      <c r="O22" s="143">
        <f ca="1">IFERROR(INDEX(O$269:O$305,MATCH($F22,$B$269:$B$305,0))/INDEX($D$269:$D$305,MATCH($F22,$B$269:$B$305,0)),SUMIFS('Input-Ext Allocators'!L$8:L$63,'Input-Ext Allocators'!$B$8:$B$63,$F22))*$D22</f>
        <v>0</v>
      </c>
      <c r="P22" s="143">
        <f ca="1">IFERROR(INDEX(P$269:P$305,MATCH($F22,$B$269:$B$305,0))/INDEX($D$269:$D$305,MATCH($F22,$B$269:$B$305,0)),SUMIFS('Input-Ext Allocators'!M$8:M$63,'Input-Ext Allocators'!$B$8:$B$63,$F22))*$D22</f>
        <v>0</v>
      </c>
      <c r="Q22" s="143">
        <f ca="1">IFERROR(INDEX(Q$269:Q$305,MATCH($F22,$B$269:$B$305,0))/INDEX($D$269:$D$305,MATCH($F22,$B$269:$B$305,0)),SUMIFS('Input-Ext Allocators'!N$8:N$63,'Input-Ext Allocators'!$B$8:$B$63,$F22))*$D22</f>
        <v>0</v>
      </c>
      <c r="R22" s="143">
        <f ca="1">IFERROR(INDEX(R$269:R$305,MATCH($F22,$B$269:$B$305,0))/INDEX($D$269:$D$305,MATCH($F22,$B$269:$B$305,0)),SUMIFS('Input-Ext Allocators'!O$8:O$63,'Input-Ext Allocators'!$B$8:$B$63,$F22))*$D22</f>
        <v>0</v>
      </c>
      <c r="S22" s="143">
        <f ca="1">IFERROR(INDEX(S$269:S$305,MATCH($F22,$B$269:$B$305,0))/INDEX($D$269:$D$305,MATCH($F22,$B$269:$B$305,0)),SUMIFS('Input-Ext Allocators'!P$8:P$63,'Input-Ext Allocators'!$B$8:$B$63,$F22))*$D22</f>
        <v>0</v>
      </c>
      <c r="T22" s="143">
        <f ca="1">IFERROR(INDEX(T$269:T$305,MATCH($F22,$B$269:$B$305,0))/INDEX($D$269:$D$305,MATCH($F22,$B$269:$B$305,0)),SUMIFS('Input-Ext Allocators'!Q$8:Q$63,'Input-Ext Allocators'!$B$8:$B$63,$F22))*$D22</f>
        <v>0</v>
      </c>
      <c r="U22" s="143">
        <f ca="1">IFERROR(INDEX(U$269:U$305,MATCH($F22,$B$269:$B$305,0))/INDEX($D$269:$D$305,MATCH($F22,$B$269:$B$305,0)),SUMIFS('Input-Ext Allocators'!R$8:R$63,'Input-Ext Allocators'!$B$8:$B$63,$F22))*$D22</f>
        <v>0</v>
      </c>
      <c r="V22" s="143">
        <f ca="1">IFERROR(INDEX(V$269:V$305,MATCH($F22,$B$269:$B$305,0))/INDEX($D$269:$D$305,MATCH($F22,$B$269:$B$305,0)),SUMIFS('Input-Ext Allocators'!S$8:S$63,'Input-Ext Allocators'!$B$8:$B$63,$F22))*$D22</f>
        <v>0</v>
      </c>
      <c r="W22" s="143">
        <f ca="1">IFERROR(INDEX(W$269:W$305,MATCH($F22,$B$269:$B$305,0))/INDEX($D$269:$D$305,MATCH($F22,$B$269:$B$305,0)),SUMIFS('Input-Ext Allocators'!T$8:T$63,'Input-Ext Allocators'!$B$8:$B$63,$F22))*$D22</f>
        <v>0</v>
      </c>
      <c r="X22" s="143">
        <f ca="1">IFERROR(INDEX(X$269:X$305,MATCH($F22,$B$269:$B$305,0))/INDEX($D$269:$D$305,MATCH($F22,$B$269:$B$305,0)),SUMIFS('Input-Ext Allocators'!U$8:U$63,'Input-Ext Allocators'!$B$8:$B$63,$F22))*$D22</f>
        <v>0</v>
      </c>
      <c r="Y22" s="143">
        <f ca="1">IFERROR(INDEX(Y$269:Y$305,MATCH($F22,$B$269:$B$305,0))/INDEX($D$269:$D$305,MATCH($F22,$B$269:$B$305,0)),SUMIFS('Input-Ext Allocators'!V$8:V$63,'Input-Ext Allocators'!$B$8:$B$63,$F22))*$D22</f>
        <v>0</v>
      </c>
      <c r="Z22" s="143">
        <f ca="1">IFERROR(INDEX(Z$269:Z$305,MATCH($F22,$B$269:$B$305,0))/INDEX($D$269:$D$305,MATCH($F22,$B$269:$B$305,0)),SUMIFS('Input-Ext Allocators'!W$8:W$63,'Input-Ext Allocators'!$B$8:$B$63,$F22))*$D22</f>
        <v>0</v>
      </c>
    </row>
    <row r="23" spans="1:26" outlineLevel="1">
      <c r="A23" s="113">
        <f>IF(ISBLANK('Input-Accounts'!A23),"",'Input-Accounts'!A23)</f>
        <v>15</v>
      </c>
      <c r="B23" s="17" t="str">
        <f>IF(ISBLANK('Input-Accounts'!B23),"",'Input-Accounts'!B23)</f>
        <v>Compressor station equipment</v>
      </c>
      <c r="C23" s="113">
        <f>IF(ISBLANK('Input-Accounts'!C23),"",'Input-Accounts'!C23)</f>
        <v>368</v>
      </c>
      <c r="D23" s="143">
        <f t="shared" ca="1" si="4"/>
        <v>0</v>
      </c>
      <c r="E23" s="143">
        <f t="shared" ca="1" si="5"/>
        <v>0</v>
      </c>
      <c r="F23" s="89" t="str" cm="1">
        <f t="array" aca="1" ref="F23" ca="1">IF(D23=0,"-",IF('Input-Accounts'!$E23&lt;&gt;0,'Input-Accounts'!$E23,INDEX('Input-Accounts'!$H23:$J23,,MATCH($F$6,'Input-Accounts'!$H$6:$J$6,0))))</f>
        <v>-</v>
      </c>
      <c r="G23" s="143">
        <f ca="1">IFERROR(INDEX(G$269:G$305,MATCH($F23,$B$269:$B$305,0))/INDEX($D$269:$D$305,MATCH($F23,$B$269:$B$305,0)),SUMIFS('Input-Ext Allocators'!D$8:D$63,'Input-Ext Allocators'!$B$8:$B$63,$F23))*$D23</f>
        <v>0</v>
      </c>
      <c r="H23" s="143">
        <f ca="1">IFERROR(INDEX(H$269:H$305,MATCH($F23,$B$269:$B$305,0))/INDEX($D$269:$D$305,MATCH($F23,$B$269:$B$305,0)),SUMIFS('Input-Ext Allocators'!E$8:E$63,'Input-Ext Allocators'!$B$8:$B$63,$F23))*$D23</f>
        <v>0</v>
      </c>
      <c r="I23" s="143">
        <f ca="1">IFERROR(INDEX(I$269:I$305,MATCH($F23,$B$269:$B$305,0))/INDEX($D$269:$D$305,MATCH($F23,$B$269:$B$305,0)),SUMIFS('Input-Ext Allocators'!F$8:F$63,'Input-Ext Allocators'!$B$8:$B$63,$F23))*$D23</f>
        <v>0</v>
      </c>
      <c r="J23" s="143">
        <f ca="1">IFERROR(INDEX(J$269:J$305,MATCH($F23,$B$269:$B$305,0))/INDEX($D$269:$D$305,MATCH($F23,$B$269:$B$305,0)),SUMIFS('Input-Ext Allocators'!G$8:G$63,'Input-Ext Allocators'!$B$8:$B$63,$F23))*$D23</f>
        <v>0</v>
      </c>
      <c r="K23" s="143">
        <f ca="1">IFERROR(INDEX(K$269:K$305,MATCH($F23,$B$269:$B$305,0))/INDEX($D$269:$D$305,MATCH($F23,$B$269:$B$305,0)),SUMIFS('Input-Ext Allocators'!H$8:H$63,'Input-Ext Allocators'!$B$8:$B$63,$F23))*$D23</f>
        <v>0</v>
      </c>
      <c r="L23" s="143">
        <f ca="1">IFERROR(INDEX(L$269:L$305,MATCH($F23,$B$269:$B$305,0))/INDEX($D$269:$D$305,MATCH($F23,$B$269:$B$305,0)),SUMIFS('Input-Ext Allocators'!I$8:I$63,'Input-Ext Allocators'!$B$8:$B$63,$F23))*$D23</f>
        <v>0</v>
      </c>
      <c r="M23" s="143">
        <f ca="1">IFERROR(INDEX(M$269:M$305,MATCH($F23,$B$269:$B$305,0))/INDEX($D$269:$D$305,MATCH($F23,$B$269:$B$305,0)),SUMIFS('Input-Ext Allocators'!J$8:J$63,'Input-Ext Allocators'!$B$8:$B$63,$F23))*$D23</f>
        <v>0</v>
      </c>
      <c r="N23" s="143">
        <f ca="1">IFERROR(INDEX(N$269:N$305,MATCH($F23,$B$269:$B$305,0))/INDEX($D$269:$D$305,MATCH($F23,$B$269:$B$305,0)),SUMIFS('Input-Ext Allocators'!K$8:K$63,'Input-Ext Allocators'!$B$8:$B$63,$F23))*$D23</f>
        <v>0</v>
      </c>
      <c r="O23" s="143">
        <f ca="1">IFERROR(INDEX(O$269:O$305,MATCH($F23,$B$269:$B$305,0))/INDEX($D$269:$D$305,MATCH($F23,$B$269:$B$305,0)),SUMIFS('Input-Ext Allocators'!L$8:L$63,'Input-Ext Allocators'!$B$8:$B$63,$F23))*$D23</f>
        <v>0</v>
      </c>
      <c r="P23" s="143">
        <f ca="1">IFERROR(INDEX(P$269:P$305,MATCH($F23,$B$269:$B$305,0))/INDEX($D$269:$D$305,MATCH($F23,$B$269:$B$305,0)),SUMIFS('Input-Ext Allocators'!M$8:M$63,'Input-Ext Allocators'!$B$8:$B$63,$F23))*$D23</f>
        <v>0</v>
      </c>
      <c r="Q23" s="143">
        <f ca="1">IFERROR(INDEX(Q$269:Q$305,MATCH($F23,$B$269:$B$305,0))/INDEX($D$269:$D$305,MATCH($F23,$B$269:$B$305,0)),SUMIFS('Input-Ext Allocators'!N$8:N$63,'Input-Ext Allocators'!$B$8:$B$63,$F23))*$D23</f>
        <v>0</v>
      </c>
      <c r="R23" s="143">
        <f ca="1">IFERROR(INDEX(R$269:R$305,MATCH($F23,$B$269:$B$305,0))/INDEX($D$269:$D$305,MATCH($F23,$B$269:$B$305,0)),SUMIFS('Input-Ext Allocators'!O$8:O$63,'Input-Ext Allocators'!$B$8:$B$63,$F23))*$D23</f>
        <v>0</v>
      </c>
      <c r="S23" s="143">
        <f ca="1">IFERROR(INDEX(S$269:S$305,MATCH($F23,$B$269:$B$305,0))/INDEX($D$269:$D$305,MATCH($F23,$B$269:$B$305,0)),SUMIFS('Input-Ext Allocators'!P$8:P$63,'Input-Ext Allocators'!$B$8:$B$63,$F23))*$D23</f>
        <v>0</v>
      </c>
      <c r="T23" s="143">
        <f ca="1">IFERROR(INDEX(T$269:T$305,MATCH($F23,$B$269:$B$305,0))/INDEX($D$269:$D$305,MATCH($F23,$B$269:$B$305,0)),SUMIFS('Input-Ext Allocators'!Q$8:Q$63,'Input-Ext Allocators'!$B$8:$B$63,$F23))*$D23</f>
        <v>0</v>
      </c>
      <c r="U23" s="143">
        <f ca="1">IFERROR(INDEX(U$269:U$305,MATCH($F23,$B$269:$B$305,0))/INDEX($D$269:$D$305,MATCH($F23,$B$269:$B$305,0)),SUMIFS('Input-Ext Allocators'!R$8:R$63,'Input-Ext Allocators'!$B$8:$B$63,$F23))*$D23</f>
        <v>0</v>
      </c>
      <c r="V23" s="143">
        <f ca="1">IFERROR(INDEX(V$269:V$305,MATCH($F23,$B$269:$B$305,0))/INDEX($D$269:$D$305,MATCH($F23,$B$269:$B$305,0)),SUMIFS('Input-Ext Allocators'!S$8:S$63,'Input-Ext Allocators'!$B$8:$B$63,$F23))*$D23</f>
        <v>0</v>
      </c>
      <c r="W23" s="143">
        <f ca="1">IFERROR(INDEX(W$269:W$305,MATCH($F23,$B$269:$B$305,0))/INDEX($D$269:$D$305,MATCH($F23,$B$269:$B$305,0)),SUMIFS('Input-Ext Allocators'!T$8:T$63,'Input-Ext Allocators'!$B$8:$B$63,$F23))*$D23</f>
        <v>0</v>
      </c>
      <c r="X23" s="143">
        <f ca="1">IFERROR(INDEX(X$269:X$305,MATCH($F23,$B$269:$B$305,0))/INDEX($D$269:$D$305,MATCH($F23,$B$269:$B$305,0)),SUMIFS('Input-Ext Allocators'!U$8:U$63,'Input-Ext Allocators'!$B$8:$B$63,$F23))*$D23</f>
        <v>0</v>
      </c>
      <c r="Y23" s="143">
        <f ca="1">IFERROR(INDEX(Y$269:Y$305,MATCH($F23,$B$269:$B$305,0))/INDEX($D$269:$D$305,MATCH($F23,$B$269:$B$305,0)),SUMIFS('Input-Ext Allocators'!V$8:V$63,'Input-Ext Allocators'!$B$8:$B$63,$F23))*$D23</f>
        <v>0</v>
      </c>
      <c r="Z23" s="143">
        <f ca="1">IFERROR(INDEX(Z$269:Z$305,MATCH($F23,$B$269:$B$305,0))/INDEX($D$269:$D$305,MATCH($F23,$B$269:$B$305,0)),SUMIFS('Input-Ext Allocators'!W$8:W$63,'Input-Ext Allocators'!$B$8:$B$63,$F23))*$D23</f>
        <v>0</v>
      </c>
    </row>
    <row r="24" spans="1:26" outlineLevel="1">
      <c r="A24" s="113">
        <f>IF(ISBLANK('Input-Accounts'!A24),"",'Input-Accounts'!A24)</f>
        <v>16</v>
      </c>
      <c r="B24" s="17" t="str">
        <f>IF(ISBLANK('Input-Accounts'!B24),"",'Input-Accounts'!B24)</f>
        <v>Measuring and regulating station equipment</v>
      </c>
      <c r="C24" s="113">
        <f>IF(ISBLANK('Input-Accounts'!C24),"",'Input-Accounts'!C24)</f>
        <v>369</v>
      </c>
      <c r="D24" s="143">
        <f t="shared" ca="1" si="4"/>
        <v>0</v>
      </c>
      <c r="E24" s="143">
        <f t="shared" ca="1" si="5"/>
        <v>0</v>
      </c>
      <c r="F24" s="89" t="str" cm="1">
        <f t="array" aca="1" ref="F24" ca="1">IF(D24=0,"-",IF('Input-Accounts'!$E24&lt;&gt;0,'Input-Accounts'!$E24,INDEX('Input-Accounts'!$H24:$J24,,MATCH($F$6,'Input-Accounts'!$H$6:$J$6,0))))</f>
        <v>-</v>
      </c>
      <c r="G24" s="143">
        <f ca="1">IFERROR(INDEX(G$269:G$305,MATCH($F24,$B$269:$B$305,0))/INDEX($D$269:$D$305,MATCH($F24,$B$269:$B$305,0)),SUMIFS('Input-Ext Allocators'!D$8:D$63,'Input-Ext Allocators'!$B$8:$B$63,$F24))*$D24</f>
        <v>0</v>
      </c>
      <c r="H24" s="143">
        <f ca="1">IFERROR(INDEX(H$269:H$305,MATCH($F24,$B$269:$B$305,0))/INDEX($D$269:$D$305,MATCH($F24,$B$269:$B$305,0)),SUMIFS('Input-Ext Allocators'!E$8:E$63,'Input-Ext Allocators'!$B$8:$B$63,$F24))*$D24</f>
        <v>0</v>
      </c>
      <c r="I24" s="143">
        <f ca="1">IFERROR(INDEX(I$269:I$305,MATCH($F24,$B$269:$B$305,0))/INDEX($D$269:$D$305,MATCH($F24,$B$269:$B$305,0)),SUMIFS('Input-Ext Allocators'!F$8:F$63,'Input-Ext Allocators'!$B$8:$B$63,$F24))*$D24</f>
        <v>0</v>
      </c>
      <c r="J24" s="143">
        <f ca="1">IFERROR(INDEX(J$269:J$305,MATCH($F24,$B$269:$B$305,0))/INDEX($D$269:$D$305,MATCH($F24,$B$269:$B$305,0)),SUMIFS('Input-Ext Allocators'!G$8:G$63,'Input-Ext Allocators'!$B$8:$B$63,$F24))*$D24</f>
        <v>0</v>
      </c>
      <c r="K24" s="143">
        <f ca="1">IFERROR(INDEX(K$269:K$305,MATCH($F24,$B$269:$B$305,0))/INDEX($D$269:$D$305,MATCH($F24,$B$269:$B$305,0)),SUMIFS('Input-Ext Allocators'!H$8:H$63,'Input-Ext Allocators'!$B$8:$B$63,$F24))*$D24</f>
        <v>0</v>
      </c>
      <c r="L24" s="143">
        <f ca="1">IFERROR(INDEX(L$269:L$305,MATCH($F24,$B$269:$B$305,0))/INDEX($D$269:$D$305,MATCH($F24,$B$269:$B$305,0)),SUMIFS('Input-Ext Allocators'!I$8:I$63,'Input-Ext Allocators'!$B$8:$B$63,$F24))*$D24</f>
        <v>0</v>
      </c>
      <c r="M24" s="143">
        <f ca="1">IFERROR(INDEX(M$269:M$305,MATCH($F24,$B$269:$B$305,0))/INDEX($D$269:$D$305,MATCH($F24,$B$269:$B$305,0)),SUMIFS('Input-Ext Allocators'!J$8:J$63,'Input-Ext Allocators'!$B$8:$B$63,$F24))*$D24</f>
        <v>0</v>
      </c>
      <c r="N24" s="143">
        <f ca="1">IFERROR(INDEX(N$269:N$305,MATCH($F24,$B$269:$B$305,0))/INDEX($D$269:$D$305,MATCH($F24,$B$269:$B$305,0)),SUMIFS('Input-Ext Allocators'!K$8:K$63,'Input-Ext Allocators'!$B$8:$B$63,$F24))*$D24</f>
        <v>0</v>
      </c>
      <c r="O24" s="143">
        <f ca="1">IFERROR(INDEX(O$269:O$305,MATCH($F24,$B$269:$B$305,0))/INDEX($D$269:$D$305,MATCH($F24,$B$269:$B$305,0)),SUMIFS('Input-Ext Allocators'!L$8:L$63,'Input-Ext Allocators'!$B$8:$B$63,$F24))*$D24</f>
        <v>0</v>
      </c>
      <c r="P24" s="143">
        <f ca="1">IFERROR(INDEX(P$269:P$305,MATCH($F24,$B$269:$B$305,0))/INDEX($D$269:$D$305,MATCH($F24,$B$269:$B$305,0)),SUMIFS('Input-Ext Allocators'!M$8:M$63,'Input-Ext Allocators'!$B$8:$B$63,$F24))*$D24</f>
        <v>0</v>
      </c>
      <c r="Q24" s="143">
        <f ca="1">IFERROR(INDEX(Q$269:Q$305,MATCH($F24,$B$269:$B$305,0))/INDEX($D$269:$D$305,MATCH($F24,$B$269:$B$305,0)),SUMIFS('Input-Ext Allocators'!N$8:N$63,'Input-Ext Allocators'!$B$8:$B$63,$F24))*$D24</f>
        <v>0</v>
      </c>
      <c r="R24" s="143">
        <f ca="1">IFERROR(INDEX(R$269:R$305,MATCH($F24,$B$269:$B$305,0))/INDEX($D$269:$D$305,MATCH($F24,$B$269:$B$305,0)),SUMIFS('Input-Ext Allocators'!O$8:O$63,'Input-Ext Allocators'!$B$8:$B$63,$F24))*$D24</f>
        <v>0</v>
      </c>
      <c r="S24" s="143">
        <f ca="1">IFERROR(INDEX(S$269:S$305,MATCH($F24,$B$269:$B$305,0))/INDEX($D$269:$D$305,MATCH($F24,$B$269:$B$305,0)),SUMIFS('Input-Ext Allocators'!P$8:P$63,'Input-Ext Allocators'!$B$8:$B$63,$F24))*$D24</f>
        <v>0</v>
      </c>
      <c r="T24" s="143">
        <f ca="1">IFERROR(INDEX(T$269:T$305,MATCH($F24,$B$269:$B$305,0))/INDEX($D$269:$D$305,MATCH($F24,$B$269:$B$305,0)),SUMIFS('Input-Ext Allocators'!Q$8:Q$63,'Input-Ext Allocators'!$B$8:$B$63,$F24))*$D24</f>
        <v>0</v>
      </c>
      <c r="U24" s="143">
        <f ca="1">IFERROR(INDEX(U$269:U$305,MATCH($F24,$B$269:$B$305,0))/INDEX($D$269:$D$305,MATCH($F24,$B$269:$B$305,0)),SUMIFS('Input-Ext Allocators'!R$8:R$63,'Input-Ext Allocators'!$B$8:$B$63,$F24))*$D24</f>
        <v>0</v>
      </c>
      <c r="V24" s="143">
        <f ca="1">IFERROR(INDEX(V$269:V$305,MATCH($F24,$B$269:$B$305,0))/INDEX($D$269:$D$305,MATCH($F24,$B$269:$B$305,0)),SUMIFS('Input-Ext Allocators'!S$8:S$63,'Input-Ext Allocators'!$B$8:$B$63,$F24))*$D24</f>
        <v>0</v>
      </c>
      <c r="W24" s="143">
        <f ca="1">IFERROR(INDEX(W$269:W$305,MATCH($F24,$B$269:$B$305,0))/INDEX($D$269:$D$305,MATCH($F24,$B$269:$B$305,0)),SUMIFS('Input-Ext Allocators'!T$8:T$63,'Input-Ext Allocators'!$B$8:$B$63,$F24))*$D24</f>
        <v>0</v>
      </c>
      <c r="X24" s="143">
        <f ca="1">IFERROR(INDEX(X$269:X$305,MATCH($F24,$B$269:$B$305,0))/INDEX($D$269:$D$305,MATCH($F24,$B$269:$B$305,0)),SUMIFS('Input-Ext Allocators'!U$8:U$63,'Input-Ext Allocators'!$B$8:$B$63,$F24))*$D24</f>
        <v>0</v>
      </c>
      <c r="Y24" s="143">
        <f ca="1">IFERROR(INDEX(Y$269:Y$305,MATCH($F24,$B$269:$B$305,0))/INDEX($D$269:$D$305,MATCH($F24,$B$269:$B$305,0)),SUMIFS('Input-Ext Allocators'!V$8:V$63,'Input-Ext Allocators'!$B$8:$B$63,$F24))*$D24</f>
        <v>0</v>
      </c>
      <c r="Z24" s="143">
        <f ca="1">IFERROR(INDEX(Z$269:Z$305,MATCH($F24,$B$269:$B$305,0))/INDEX($D$269:$D$305,MATCH($F24,$B$269:$B$305,0)),SUMIFS('Input-Ext Allocators'!W$8:W$63,'Input-Ext Allocators'!$B$8:$B$63,$F24))*$D24</f>
        <v>0</v>
      </c>
    </row>
    <row r="25" spans="1:26" outlineLevel="1">
      <c r="A25" s="113">
        <f>IF(ISBLANK('Input-Accounts'!A25),"",'Input-Accounts'!A25)</f>
        <v>17</v>
      </c>
      <c r="B25" s="17" t="str">
        <f>IF(ISBLANK('Input-Accounts'!B25),"",'Input-Accounts'!B25)</f>
        <v>Communication equipment</v>
      </c>
      <c r="C25" s="113">
        <f>IF(ISBLANK('Input-Accounts'!C25),"",'Input-Accounts'!C25)</f>
        <v>370</v>
      </c>
      <c r="D25" s="143">
        <f t="shared" ca="1" si="4"/>
        <v>0</v>
      </c>
      <c r="E25" s="143">
        <f t="shared" ca="1" si="5"/>
        <v>0</v>
      </c>
      <c r="F25" s="89" t="str" cm="1">
        <f t="array" aca="1" ref="F25" ca="1">IF(D25=0,"-",IF('Input-Accounts'!$E25&lt;&gt;0,'Input-Accounts'!$E25,INDEX('Input-Accounts'!$H25:$J25,,MATCH($F$6,'Input-Accounts'!$H$6:$J$6,0))))</f>
        <v>-</v>
      </c>
      <c r="G25" s="143">
        <f ca="1">IFERROR(INDEX(G$269:G$305,MATCH($F25,$B$269:$B$305,0))/INDEX($D$269:$D$305,MATCH($F25,$B$269:$B$305,0)),SUMIFS('Input-Ext Allocators'!D$8:D$63,'Input-Ext Allocators'!$B$8:$B$63,$F25))*$D25</f>
        <v>0</v>
      </c>
      <c r="H25" s="143">
        <f ca="1">IFERROR(INDEX(H$269:H$305,MATCH($F25,$B$269:$B$305,0))/INDEX($D$269:$D$305,MATCH($F25,$B$269:$B$305,0)),SUMIFS('Input-Ext Allocators'!E$8:E$63,'Input-Ext Allocators'!$B$8:$B$63,$F25))*$D25</f>
        <v>0</v>
      </c>
      <c r="I25" s="143">
        <f ca="1">IFERROR(INDEX(I$269:I$305,MATCH($F25,$B$269:$B$305,0))/INDEX($D$269:$D$305,MATCH($F25,$B$269:$B$305,0)),SUMIFS('Input-Ext Allocators'!F$8:F$63,'Input-Ext Allocators'!$B$8:$B$63,$F25))*$D25</f>
        <v>0</v>
      </c>
      <c r="J25" s="143">
        <f ca="1">IFERROR(INDEX(J$269:J$305,MATCH($F25,$B$269:$B$305,0))/INDEX($D$269:$D$305,MATCH($F25,$B$269:$B$305,0)),SUMIFS('Input-Ext Allocators'!G$8:G$63,'Input-Ext Allocators'!$B$8:$B$63,$F25))*$D25</f>
        <v>0</v>
      </c>
      <c r="K25" s="143">
        <f ca="1">IFERROR(INDEX(K$269:K$305,MATCH($F25,$B$269:$B$305,0))/INDEX($D$269:$D$305,MATCH($F25,$B$269:$B$305,0)),SUMIFS('Input-Ext Allocators'!H$8:H$63,'Input-Ext Allocators'!$B$8:$B$63,$F25))*$D25</f>
        <v>0</v>
      </c>
      <c r="L25" s="143">
        <f ca="1">IFERROR(INDEX(L$269:L$305,MATCH($F25,$B$269:$B$305,0))/INDEX($D$269:$D$305,MATCH($F25,$B$269:$B$305,0)),SUMIFS('Input-Ext Allocators'!I$8:I$63,'Input-Ext Allocators'!$B$8:$B$63,$F25))*$D25</f>
        <v>0</v>
      </c>
      <c r="M25" s="143">
        <f ca="1">IFERROR(INDEX(M$269:M$305,MATCH($F25,$B$269:$B$305,0))/INDEX($D$269:$D$305,MATCH($F25,$B$269:$B$305,0)),SUMIFS('Input-Ext Allocators'!J$8:J$63,'Input-Ext Allocators'!$B$8:$B$63,$F25))*$D25</f>
        <v>0</v>
      </c>
      <c r="N25" s="143">
        <f ca="1">IFERROR(INDEX(N$269:N$305,MATCH($F25,$B$269:$B$305,0))/INDEX($D$269:$D$305,MATCH($F25,$B$269:$B$305,0)),SUMIFS('Input-Ext Allocators'!K$8:K$63,'Input-Ext Allocators'!$B$8:$B$63,$F25))*$D25</f>
        <v>0</v>
      </c>
      <c r="O25" s="143">
        <f ca="1">IFERROR(INDEX(O$269:O$305,MATCH($F25,$B$269:$B$305,0))/INDEX($D$269:$D$305,MATCH($F25,$B$269:$B$305,0)),SUMIFS('Input-Ext Allocators'!L$8:L$63,'Input-Ext Allocators'!$B$8:$B$63,$F25))*$D25</f>
        <v>0</v>
      </c>
      <c r="P25" s="143">
        <f ca="1">IFERROR(INDEX(P$269:P$305,MATCH($F25,$B$269:$B$305,0))/INDEX($D$269:$D$305,MATCH($F25,$B$269:$B$305,0)),SUMIFS('Input-Ext Allocators'!M$8:M$63,'Input-Ext Allocators'!$B$8:$B$63,$F25))*$D25</f>
        <v>0</v>
      </c>
      <c r="Q25" s="143">
        <f ca="1">IFERROR(INDEX(Q$269:Q$305,MATCH($F25,$B$269:$B$305,0))/INDEX($D$269:$D$305,MATCH($F25,$B$269:$B$305,0)),SUMIFS('Input-Ext Allocators'!N$8:N$63,'Input-Ext Allocators'!$B$8:$B$63,$F25))*$D25</f>
        <v>0</v>
      </c>
      <c r="R25" s="143">
        <f ca="1">IFERROR(INDEX(R$269:R$305,MATCH($F25,$B$269:$B$305,0))/INDEX($D$269:$D$305,MATCH($F25,$B$269:$B$305,0)),SUMIFS('Input-Ext Allocators'!O$8:O$63,'Input-Ext Allocators'!$B$8:$B$63,$F25))*$D25</f>
        <v>0</v>
      </c>
      <c r="S25" s="143">
        <f ca="1">IFERROR(INDEX(S$269:S$305,MATCH($F25,$B$269:$B$305,0))/INDEX($D$269:$D$305,MATCH($F25,$B$269:$B$305,0)),SUMIFS('Input-Ext Allocators'!P$8:P$63,'Input-Ext Allocators'!$B$8:$B$63,$F25))*$D25</f>
        <v>0</v>
      </c>
      <c r="T25" s="143">
        <f ca="1">IFERROR(INDEX(T$269:T$305,MATCH($F25,$B$269:$B$305,0))/INDEX($D$269:$D$305,MATCH($F25,$B$269:$B$305,0)),SUMIFS('Input-Ext Allocators'!Q$8:Q$63,'Input-Ext Allocators'!$B$8:$B$63,$F25))*$D25</f>
        <v>0</v>
      </c>
      <c r="U25" s="143">
        <f ca="1">IFERROR(INDEX(U$269:U$305,MATCH($F25,$B$269:$B$305,0))/INDEX($D$269:$D$305,MATCH($F25,$B$269:$B$305,0)),SUMIFS('Input-Ext Allocators'!R$8:R$63,'Input-Ext Allocators'!$B$8:$B$63,$F25))*$D25</f>
        <v>0</v>
      </c>
      <c r="V25" s="143">
        <f ca="1">IFERROR(INDEX(V$269:V$305,MATCH($F25,$B$269:$B$305,0))/INDEX($D$269:$D$305,MATCH($F25,$B$269:$B$305,0)),SUMIFS('Input-Ext Allocators'!S$8:S$63,'Input-Ext Allocators'!$B$8:$B$63,$F25))*$D25</f>
        <v>0</v>
      </c>
      <c r="W25" s="143">
        <f ca="1">IFERROR(INDEX(W$269:W$305,MATCH($F25,$B$269:$B$305,0))/INDEX($D$269:$D$305,MATCH($F25,$B$269:$B$305,0)),SUMIFS('Input-Ext Allocators'!T$8:T$63,'Input-Ext Allocators'!$B$8:$B$63,$F25))*$D25</f>
        <v>0</v>
      </c>
      <c r="X25" s="143">
        <f ca="1">IFERROR(INDEX(X$269:X$305,MATCH($F25,$B$269:$B$305,0))/INDEX($D$269:$D$305,MATCH($F25,$B$269:$B$305,0)),SUMIFS('Input-Ext Allocators'!U$8:U$63,'Input-Ext Allocators'!$B$8:$B$63,$F25))*$D25</f>
        <v>0</v>
      </c>
      <c r="Y25" s="143">
        <f ca="1">IFERROR(INDEX(Y$269:Y$305,MATCH($F25,$B$269:$B$305,0))/INDEX($D$269:$D$305,MATCH($F25,$B$269:$B$305,0)),SUMIFS('Input-Ext Allocators'!V$8:V$63,'Input-Ext Allocators'!$B$8:$B$63,$F25))*$D25</f>
        <v>0</v>
      </c>
      <c r="Z25" s="143">
        <f ca="1">IFERROR(INDEX(Z$269:Z$305,MATCH($F25,$B$269:$B$305,0))/INDEX($D$269:$D$305,MATCH($F25,$B$269:$B$305,0)),SUMIFS('Input-Ext Allocators'!W$8:W$63,'Input-Ext Allocators'!$B$8:$B$63,$F25))*$D25</f>
        <v>0</v>
      </c>
    </row>
    <row r="26" spans="1:26" outlineLevel="1">
      <c r="A26" s="113">
        <f>IF(ISBLANK('Input-Accounts'!A26),"",'Input-Accounts'!A26)</f>
        <v>18</v>
      </c>
      <c r="B26" s="79" t="str">
        <f>IF(ISBLANK('Input-Accounts'!B26),"",'Input-Accounts'!B26)</f>
        <v xml:space="preserve">Subtotal - Transmission plant </v>
      </c>
      <c r="C26" s="113" t="str">
        <f>IF(ISBLANK('Input-Accounts'!C26),"",'Input-Accounts'!C26)</f>
        <v/>
      </c>
      <c r="D26" s="144">
        <f ca="1">SUBTOTAL(9,D19:D25)</f>
        <v>0</v>
      </c>
      <c r="E26" s="143">
        <f ca="1">IFERROR(IF(D26="","",IF(D26=0,0,IF(ABS(D26-SUM($G26:$Z26))&lt;Check_Limit,0,1))),1)</f>
        <v>0</v>
      </c>
      <c r="G26" s="144">
        <f t="shared" ref="G26:Z26" ca="1" si="6">SUBTOTAL(9,G19:G25)</f>
        <v>0</v>
      </c>
      <c r="H26" s="144">
        <f t="shared" ca="1" si="6"/>
        <v>0</v>
      </c>
      <c r="I26" s="144">
        <f t="shared" ca="1" si="6"/>
        <v>0</v>
      </c>
      <c r="J26" s="144">
        <f t="shared" ca="1" si="6"/>
        <v>0</v>
      </c>
      <c r="K26" s="144">
        <f t="shared" ca="1" si="6"/>
        <v>0</v>
      </c>
      <c r="L26" s="144">
        <f t="shared" ca="1" si="6"/>
        <v>0</v>
      </c>
      <c r="M26" s="144">
        <f t="shared" ca="1" si="6"/>
        <v>0</v>
      </c>
      <c r="N26" s="144">
        <f t="shared" ca="1" si="6"/>
        <v>0</v>
      </c>
      <c r="O26" s="144">
        <f t="shared" ca="1" si="6"/>
        <v>0</v>
      </c>
      <c r="P26" s="144">
        <f t="shared" ca="1" si="6"/>
        <v>0</v>
      </c>
      <c r="Q26" s="144">
        <f t="shared" ca="1" si="6"/>
        <v>0</v>
      </c>
      <c r="R26" s="144">
        <f t="shared" ca="1" si="6"/>
        <v>0</v>
      </c>
      <c r="S26" s="144">
        <f t="shared" ca="1" si="6"/>
        <v>0</v>
      </c>
      <c r="T26" s="144">
        <f t="shared" ca="1" si="6"/>
        <v>0</v>
      </c>
      <c r="U26" s="144">
        <f t="shared" ca="1" si="6"/>
        <v>0</v>
      </c>
      <c r="V26" s="144">
        <f t="shared" ca="1" si="6"/>
        <v>0</v>
      </c>
      <c r="W26" s="144">
        <f t="shared" ca="1" si="6"/>
        <v>0</v>
      </c>
      <c r="X26" s="144">
        <f t="shared" ca="1" si="6"/>
        <v>0</v>
      </c>
      <c r="Y26" s="144">
        <f t="shared" ca="1" si="6"/>
        <v>0</v>
      </c>
      <c r="Z26" s="144">
        <f t="shared" ca="1" si="6"/>
        <v>0</v>
      </c>
    </row>
    <row r="27" spans="1:26" outlineLevel="1">
      <c r="A27" s="113" t="str">
        <f>IF(ISBLANK('Input-Accounts'!A27),"",'Input-Accounts'!A27)</f>
        <v/>
      </c>
      <c r="B27" s="17" t="str">
        <f>IF(ISBLANK('Input-Accounts'!B27),"",'Input-Accounts'!B27)</f>
        <v/>
      </c>
      <c r="C27" s="113" t="str">
        <f>IF(ISBLANK('Input-Accounts'!C27),"",'Input-Accounts'!C27)</f>
        <v/>
      </c>
      <c r="D27" s="143"/>
      <c r="E27" s="143" t="str">
        <f>IFERROR(IF(D27="","",IF(D27=0,0,IF(ABS(D27-SUM($G27:$Z27))&lt;Check_Limit,0,1))),1)</f>
        <v/>
      </c>
      <c r="F27" s="89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</row>
    <row r="28" spans="1:26" outlineLevel="1">
      <c r="A28" s="113">
        <f>IF(ISBLANK('Input-Accounts'!A28),"",'Input-Accounts'!A28)</f>
        <v>19</v>
      </c>
      <c r="B28" s="81" t="str">
        <f>IF(ISBLANK('Input-Accounts'!B28),"",'Input-Accounts'!B28)</f>
        <v>Distribution Plant</v>
      </c>
      <c r="C28" s="113" t="str">
        <f>IF(ISBLANK('Input-Accounts'!C28),"",'Input-Accounts'!C28)</f>
        <v/>
      </c>
      <c r="D28" s="143"/>
      <c r="E28" s="143" t="str">
        <f>IFERROR(IF(D28="","",IF(D28=0,0,IF(ABS(D28-SUM($G28:$Z28))&lt;Check_Limit,0,1))),1)</f>
        <v/>
      </c>
      <c r="F28" s="89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</row>
    <row r="29" spans="1:26" outlineLevel="1">
      <c r="A29" s="113">
        <f>IF(ISBLANK('Input-Accounts'!A29),"",'Input-Accounts'!A29)</f>
        <v>20</v>
      </c>
      <c r="B29" s="17" t="str">
        <f>IF(ISBLANK('Input-Accounts'!B29),"",'Input-Accounts'!B29)</f>
        <v>Land and Land Rights</v>
      </c>
      <c r="C29" s="113">
        <f>IF(ISBLANK('Input-Accounts'!C29),"",'Input-Accounts'!C29)</f>
        <v>374</v>
      </c>
      <c r="D29" s="143">
        <f t="shared" ref="D29:D47" ca="1" si="7">INDIRECT("Classification!"&amp;$D$5&amp;ROW())</f>
        <v>0</v>
      </c>
      <c r="E29" s="143">
        <f ca="1">IFERROR(IF(D29="","",IF(D29=0,0,IF(ABS(D29-SUM($G29:$Z29))&lt;Check_Limit,0,1))),1)</f>
        <v>0</v>
      </c>
      <c r="F29" s="89" t="str" cm="1">
        <f t="array" aca="1" ref="F29" ca="1">IF(D29=0,"-",IF('Input-Accounts'!$E29&lt;&gt;0,'Input-Accounts'!$E29,INDEX('Input-Accounts'!$H29:$J29,,MATCH($F$6,'Input-Accounts'!$H$6:$J$6,0))))</f>
        <v>-</v>
      </c>
      <c r="G29" s="143">
        <f ca="1">IFERROR(INDEX(G$269:G$305,MATCH($F29,$B$269:$B$305,0))/INDEX($D$269:$D$305,MATCH($F29,$B$269:$B$305,0)),SUMIFS('Input-Ext Allocators'!D$8:D$63,'Input-Ext Allocators'!$B$8:$B$63,$F29))*$D29</f>
        <v>0</v>
      </c>
      <c r="H29" s="143">
        <f ca="1">IFERROR(INDEX(H$269:H$305,MATCH($F29,$B$269:$B$305,0))/INDEX($D$269:$D$305,MATCH($F29,$B$269:$B$305,0)),SUMIFS('Input-Ext Allocators'!E$8:E$63,'Input-Ext Allocators'!$B$8:$B$63,$F29))*$D29</f>
        <v>0</v>
      </c>
      <c r="I29" s="143">
        <f ca="1">IFERROR(INDEX(I$269:I$305,MATCH($F29,$B$269:$B$305,0))/INDEX($D$269:$D$305,MATCH($F29,$B$269:$B$305,0)),SUMIFS('Input-Ext Allocators'!F$8:F$63,'Input-Ext Allocators'!$B$8:$B$63,$F29))*$D29</f>
        <v>0</v>
      </c>
      <c r="J29" s="143">
        <f ca="1">IFERROR(INDEX(J$269:J$305,MATCH($F29,$B$269:$B$305,0))/INDEX($D$269:$D$305,MATCH($F29,$B$269:$B$305,0)),SUMIFS('Input-Ext Allocators'!G$8:G$63,'Input-Ext Allocators'!$B$8:$B$63,$F29))*$D29</f>
        <v>0</v>
      </c>
      <c r="K29" s="143">
        <f ca="1">IFERROR(INDEX(K$269:K$305,MATCH($F29,$B$269:$B$305,0))/INDEX($D$269:$D$305,MATCH($F29,$B$269:$B$305,0)),SUMIFS('Input-Ext Allocators'!H$8:H$63,'Input-Ext Allocators'!$B$8:$B$63,$F29))*$D29</f>
        <v>0</v>
      </c>
      <c r="L29" s="143">
        <f ca="1">IFERROR(INDEX(L$269:L$305,MATCH($F29,$B$269:$B$305,0))/INDEX($D$269:$D$305,MATCH($F29,$B$269:$B$305,0)),SUMIFS('Input-Ext Allocators'!I$8:I$63,'Input-Ext Allocators'!$B$8:$B$63,$F29))*$D29</f>
        <v>0</v>
      </c>
      <c r="M29" s="143">
        <f ca="1">IFERROR(INDEX(M$269:M$305,MATCH($F29,$B$269:$B$305,0))/INDEX($D$269:$D$305,MATCH($F29,$B$269:$B$305,0)),SUMIFS('Input-Ext Allocators'!J$8:J$63,'Input-Ext Allocators'!$B$8:$B$63,$F29))*$D29</f>
        <v>0</v>
      </c>
      <c r="N29" s="143">
        <f ca="1">IFERROR(INDEX(N$269:N$305,MATCH($F29,$B$269:$B$305,0))/INDEX($D$269:$D$305,MATCH($F29,$B$269:$B$305,0)),SUMIFS('Input-Ext Allocators'!K$8:K$63,'Input-Ext Allocators'!$B$8:$B$63,$F29))*$D29</f>
        <v>0</v>
      </c>
      <c r="O29" s="143">
        <f ca="1">IFERROR(INDEX(O$269:O$305,MATCH($F29,$B$269:$B$305,0))/INDEX($D$269:$D$305,MATCH($F29,$B$269:$B$305,0)),SUMIFS('Input-Ext Allocators'!L$8:L$63,'Input-Ext Allocators'!$B$8:$B$63,$F29))*$D29</f>
        <v>0</v>
      </c>
      <c r="P29" s="143">
        <f ca="1">IFERROR(INDEX(P$269:P$305,MATCH($F29,$B$269:$B$305,0))/INDEX($D$269:$D$305,MATCH($F29,$B$269:$B$305,0)),SUMIFS('Input-Ext Allocators'!M$8:M$63,'Input-Ext Allocators'!$B$8:$B$63,$F29))*$D29</f>
        <v>0</v>
      </c>
      <c r="Q29" s="143">
        <f ca="1">IFERROR(INDEX(Q$269:Q$305,MATCH($F29,$B$269:$B$305,0))/INDEX($D$269:$D$305,MATCH($F29,$B$269:$B$305,0)),SUMIFS('Input-Ext Allocators'!N$8:N$63,'Input-Ext Allocators'!$B$8:$B$63,$F29))*$D29</f>
        <v>0</v>
      </c>
      <c r="R29" s="143">
        <f ca="1">IFERROR(INDEX(R$269:R$305,MATCH($F29,$B$269:$B$305,0))/INDEX($D$269:$D$305,MATCH($F29,$B$269:$B$305,0)),SUMIFS('Input-Ext Allocators'!O$8:O$63,'Input-Ext Allocators'!$B$8:$B$63,$F29))*$D29</f>
        <v>0</v>
      </c>
      <c r="S29" s="143">
        <f ca="1">IFERROR(INDEX(S$269:S$305,MATCH($F29,$B$269:$B$305,0))/INDEX($D$269:$D$305,MATCH($F29,$B$269:$B$305,0)),SUMIFS('Input-Ext Allocators'!P$8:P$63,'Input-Ext Allocators'!$B$8:$B$63,$F29))*$D29</f>
        <v>0</v>
      </c>
      <c r="T29" s="143">
        <f ca="1">IFERROR(INDEX(T$269:T$305,MATCH($F29,$B$269:$B$305,0))/INDEX($D$269:$D$305,MATCH($F29,$B$269:$B$305,0)),SUMIFS('Input-Ext Allocators'!Q$8:Q$63,'Input-Ext Allocators'!$B$8:$B$63,$F29))*$D29</f>
        <v>0</v>
      </c>
      <c r="U29" s="143">
        <f ca="1">IFERROR(INDEX(U$269:U$305,MATCH($F29,$B$269:$B$305,0))/INDEX($D$269:$D$305,MATCH($F29,$B$269:$B$305,0)),SUMIFS('Input-Ext Allocators'!R$8:R$63,'Input-Ext Allocators'!$B$8:$B$63,$F29))*$D29</f>
        <v>0</v>
      </c>
      <c r="V29" s="143">
        <f ca="1">IFERROR(INDEX(V$269:V$305,MATCH($F29,$B$269:$B$305,0))/INDEX($D$269:$D$305,MATCH($F29,$B$269:$B$305,0)),SUMIFS('Input-Ext Allocators'!S$8:S$63,'Input-Ext Allocators'!$B$8:$B$63,$F29))*$D29</f>
        <v>0</v>
      </c>
      <c r="W29" s="143">
        <f ca="1">IFERROR(INDEX(W$269:W$305,MATCH($F29,$B$269:$B$305,0))/INDEX($D$269:$D$305,MATCH($F29,$B$269:$B$305,0)),SUMIFS('Input-Ext Allocators'!T$8:T$63,'Input-Ext Allocators'!$B$8:$B$63,$F29))*$D29</f>
        <v>0</v>
      </c>
      <c r="X29" s="143">
        <f ca="1">IFERROR(INDEX(X$269:X$305,MATCH($F29,$B$269:$B$305,0))/INDEX($D$269:$D$305,MATCH($F29,$B$269:$B$305,0)),SUMIFS('Input-Ext Allocators'!U$8:U$63,'Input-Ext Allocators'!$B$8:$B$63,$F29))*$D29</f>
        <v>0</v>
      </c>
      <c r="Y29" s="143">
        <f ca="1">IFERROR(INDEX(Y$269:Y$305,MATCH($F29,$B$269:$B$305,0))/INDEX($D$269:$D$305,MATCH($F29,$B$269:$B$305,0)),SUMIFS('Input-Ext Allocators'!V$8:V$63,'Input-Ext Allocators'!$B$8:$B$63,$F29))*$D29</f>
        <v>0</v>
      </c>
      <c r="Z29" s="143">
        <f ca="1">IFERROR(INDEX(Z$269:Z$305,MATCH($F29,$B$269:$B$305,0))/INDEX($D$269:$D$305,MATCH($F29,$B$269:$B$305,0)),SUMIFS('Input-Ext Allocators'!W$8:W$63,'Input-Ext Allocators'!$B$8:$B$63,$F29))*$D29</f>
        <v>0</v>
      </c>
    </row>
    <row r="30" spans="1:26" outlineLevel="1">
      <c r="A30" s="113">
        <f>IF(ISBLANK('Input-Accounts'!A30),"",'Input-Accounts'!A30)</f>
        <v>21</v>
      </c>
      <c r="B30" s="17" t="str">
        <f>IF(ISBLANK('Input-Accounts'!B30),"",'Input-Accounts'!B30)</f>
        <v>Structures and Improvements</v>
      </c>
      <c r="C30" s="113">
        <f>IF(ISBLANK('Input-Accounts'!C30),"",'Input-Accounts'!C30)</f>
        <v>375</v>
      </c>
      <c r="D30" s="143">
        <f t="shared" ca="1" si="7"/>
        <v>0</v>
      </c>
      <c r="E30" s="143">
        <f t="shared" ref="E30:E48" ca="1" si="8">IFERROR(IF(D30="","",IF(D30=0,0,IF(ABS(D30-SUM($G30:$Z30))&lt;Check_Limit,0,1))),1)</f>
        <v>0</v>
      </c>
      <c r="F30" s="89" t="str" cm="1">
        <f t="array" aca="1" ref="F30" ca="1">IF(D30=0,"-",IF('Input-Accounts'!$E30&lt;&gt;0,'Input-Accounts'!$E30,INDEX('Input-Accounts'!$H30:$J30,,MATCH($F$6,'Input-Accounts'!$H$6:$J$6,0))))</f>
        <v>-</v>
      </c>
      <c r="G30" s="143">
        <f ca="1">IFERROR(INDEX(G$269:G$305,MATCH($F30,$B$269:$B$305,0))/INDEX($D$269:$D$305,MATCH($F30,$B$269:$B$305,0)),SUMIFS('Input-Ext Allocators'!D$8:D$63,'Input-Ext Allocators'!$B$8:$B$63,$F30))*$D30</f>
        <v>0</v>
      </c>
      <c r="H30" s="143">
        <f ca="1">IFERROR(INDEX(H$269:H$305,MATCH($F30,$B$269:$B$305,0))/INDEX($D$269:$D$305,MATCH($F30,$B$269:$B$305,0)),SUMIFS('Input-Ext Allocators'!E$8:E$63,'Input-Ext Allocators'!$B$8:$B$63,$F30))*$D30</f>
        <v>0</v>
      </c>
      <c r="I30" s="143">
        <f ca="1">IFERROR(INDEX(I$269:I$305,MATCH($F30,$B$269:$B$305,0))/INDEX($D$269:$D$305,MATCH($F30,$B$269:$B$305,0)),SUMIFS('Input-Ext Allocators'!F$8:F$63,'Input-Ext Allocators'!$B$8:$B$63,$F30))*$D30</f>
        <v>0</v>
      </c>
      <c r="J30" s="143">
        <f ca="1">IFERROR(INDEX(J$269:J$305,MATCH($F30,$B$269:$B$305,0))/INDEX($D$269:$D$305,MATCH($F30,$B$269:$B$305,0)),SUMIFS('Input-Ext Allocators'!G$8:G$63,'Input-Ext Allocators'!$B$8:$B$63,$F30))*$D30</f>
        <v>0</v>
      </c>
      <c r="K30" s="143">
        <f ca="1">IFERROR(INDEX(K$269:K$305,MATCH($F30,$B$269:$B$305,0))/INDEX($D$269:$D$305,MATCH($F30,$B$269:$B$305,0)),SUMIFS('Input-Ext Allocators'!H$8:H$63,'Input-Ext Allocators'!$B$8:$B$63,$F30))*$D30</f>
        <v>0</v>
      </c>
      <c r="L30" s="143">
        <f ca="1">IFERROR(INDEX(L$269:L$305,MATCH($F30,$B$269:$B$305,0))/INDEX($D$269:$D$305,MATCH($F30,$B$269:$B$305,0)),SUMIFS('Input-Ext Allocators'!I$8:I$63,'Input-Ext Allocators'!$B$8:$B$63,$F30))*$D30</f>
        <v>0</v>
      </c>
      <c r="M30" s="143">
        <f ca="1">IFERROR(INDEX(M$269:M$305,MATCH($F30,$B$269:$B$305,0))/INDEX($D$269:$D$305,MATCH($F30,$B$269:$B$305,0)),SUMIFS('Input-Ext Allocators'!J$8:J$63,'Input-Ext Allocators'!$B$8:$B$63,$F30))*$D30</f>
        <v>0</v>
      </c>
      <c r="N30" s="143">
        <f ca="1">IFERROR(INDEX(N$269:N$305,MATCH($F30,$B$269:$B$305,0))/INDEX($D$269:$D$305,MATCH($F30,$B$269:$B$305,0)),SUMIFS('Input-Ext Allocators'!K$8:K$63,'Input-Ext Allocators'!$B$8:$B$63,$F30))*$D30</f>
        <v>0</v>
      </c>
      <c r="O30" s="143">
        <f ca="1">IFERROR(INDEX(O$269:O$305,MATCH($F30,$B$269:$B$305,0))/INDEX($D$269:$D$305,MATCH($F30,$B$269:$B$305,0)),SUMIFS('Input-Ext Allocators'!L$8:L$63,'Input-Ext Allocators'!$B$8:$B$63,$F30))*$D30</f>
        <v>0</v>
      </c>
      <c r="P30" s="143">
        <f ca="1">IFERROR(INDEX(P$269:P$305,MATCH($F30,$B$269:$B$305,0))/INDEX($D$269:$D$305,MATCH($F30,$B$269:$B$305,0)),SUMIFS('Input-Ext Allocators'!M$8:M$63,'Input-Ext Allocators'!$B$8:$B$63,$F30))*$D30</f>
        <v>0</v>
      </c>
      <c r="Q30" s="143">
        <f ca="1">IFERROR(INDEX(Q$269:Q$305,MATCH($F30,$B$269:$B$305,0))/INDEX($D$269:$D$305,MATCH($F30,$B$269:$B$305,0)),SUMIFS('Input-Ext Allocators'!N$8:N$63,'Input-Ext Allocators'!$B$8:$B$63,$F30))*$D30</f>
        <v>0</v>
      </c>
      <c r="R30" s="143">
        <f ca="1">IFERROR(INDEX(R$269:R$305,MATCH($F30,$B$269:$B$305,0))/INDEX($D$269:$D$305,MATCH($F30,$B$269:$B$305,0)),SUMIFS('Input-Ext Allocators'!O$8:O$63,'Input-Ext Allocators'!$B$8:$B$63,$F30))*$D30</f>
        <v>0</v>
      </c>
      <c r="S30" s="143">
        <f ca="1">IFERROR(INDEX(S$269:S$305,MATCH($F30,$B$269:$B$305,0))/INDEX($D$269:$D$305,MATCH($F30,$B$269:$B$305,0)),SUMIFS('Input-Ext Allocators'!P$8:P$63,'Input-Ext Allocators'!$B$8:$B$63,$F30))*$D30</f>
        <v>0</v>
      </c>
      <c r="T30" s="143">
        <f ca="1">IFERROR(INDEX(T$269:T$305,MATCH($F30,$B$269:$B$305,0))/INDEX($D$269:$D$305,MATCH($F30,$B$269:$B$305,0)),SUMIFS('Input-Ext Allocators'!Q$8:Q$63,'Input-Ext Allocators'!$B$8:$B$63,$F30))*$D30</f>
        <v>0</v>
      </c>
      <c r="U30" s="143">
        <f ca="1">IFERROR(INDEX(U$269:U$305,MATCH($F30,$B$269:$B$305,0))/INDEX($D$269:$D$305,MATCH($F30,$B$269:$B$305,0)),SUMIFS('Input-Ext Allocators'!R$8:R$63,'Input-Ext Allocators'!$B$8:$B$63,$F30))*$D30</f>
        <v>0</v>
      </c>
      <c r="V30" s="143">
        <f ca="1">IFERROR(INDEX(V$269:V$305,MATCH($F30,$B$269:$B$305,0))/INDEX($D$269:$D$305,MATCH($F30,$B$269:$B$305,0)),SUMIFS('Input-Ext Allocators'!S$8:S$63,'Input-Ext Allocators'!$B$8:$B$63,$F30))*$D30</f>
        <v>0</v>
      </c>
      <c r="W30" s="143">
        <f ca="1">IFERROR(INDEX(W$269:W$305,MATCH($F30,$B$269:$B$305,0))/INDEX($D$269:$D$305,MATCH($F30,$B$269:$B$305,0)),SUMIFS('Input-Ext Allocators'!T$8:T$63,'Input-Ext Allocators'!$B$8:$B$63,$F30))*$D30</f>
        <v>0</v>
      </c>
      <c r="X30" s="143">
        <f ca="1">IFERROR(INDEX(X$269:X$305,MATCH($F30,$B$269:$B$305,0))/INDEX($D$269:$D$305,MATCH($F30,$B$269:$B$305,0)),SUMIFS('Input-Ext Allocators'!U$8:U$63,'Input-Ext Allocators'!$B$8:$B$63,$F30))*$D30</f>
        <v>0</v>
      </c>
      <c r="Y30" s="143">
        <f ca="1">IFERROR(INDEX(Y$269:Y$305,MATCH($F30,$B$269:$B$305,0))/INDEX($D$269:$D$305,MATCH($F30,$B$269:$B$305,0)),SUMIFS('Input-Ext Allocators'!V$8:V$63,'Input-Ext Allocators'!$B$8:$B$63,$F30))*$D30</f>
        <v>0</v>
      </c>
      <c r="Z30" s="143">
        <f ca="1">IFERROR(INDEX(Z$269:Z$305,MATCH($F30,$B$269:$B$305,0))/INDEX($D$269:$D$305,MATCH($F30,$B$269:$B$305,0)),SUMIFS('Input-Ext Allocators'!W$8:W$63,'Input-Ext Allocators'!$B$8:$B$63,$F30))*$D30</f>
        <v>0</v>
      </c>
    </row>
    <row r="31" spans="1:26" outlineLevel="1">
      <c r="A31" s="113">
        <f>IF(ISBLANK('Input-Accounts'!A31),"",'Input-Accounts'!A31)</f>
        <v>22</v>
      </c>
      <c r="B31" s="17" t="str">
        <f>IF(ISBLANK('Input-Accounts'!B31),"",'Input-Accounts'!B31)</f>
        <v>Mains - High Pressure</v>
      </c>
      <c r="C31" s="113">
        <f>IF(ISBLANK('Input-Accounts'!C31),"",'Input-Accounts'!C31)</f>
        <v>376</v>
      </c>
      <c r="D31" s="143">
        <f t="shared" ca="1" si="7"/>
        <v>0</v>
      </c>
      <c r="E31" s="143">
        <f t="shared" ca="1" si="8"/>
        <v>0</v>
      </c>
      <c r="F31" s="89" t="str" cm="1">
        <f t="array" aca="1" ref="F31" ca="1">IF(D31=0,"-",IF('Input-Accounts'!$E31&lt;&gt;0,'Input-Accounts'!$E31,INDEX('Input-Accounts'!$H31:$J31,,MATCH($F$6,'Input-Accounts'!$H$6:$J$6,0))))</f>
        <v>-</v>
      </c>
      <c r="G31" s="143">
        <f ca="1">IFERROR(INDEX(G$269:G$305,MATCH($F31,$B$269:$B$305,0))/INDEX($D$269:$D$305,MATCH($F31,$B$269:$B$305,0)),SUMIFS('Input-Ext Allocators'!D$8:D$63,'Input-Ext Allocators'!$B$8:$B$63,$F31))*$D31</f>
        <v>0</v>
      </c>
      <c r="H31" s="143">
        <f ca="1">IFERROR(INDEX(H$269:H$305,MATCH($F31,$B$269:$B$305,0))/INDEX($D$269:$D$305,MATCH($F31,$B$269:$B$305,0)),SUMIFS('Input-Ext Allocators'!E$8:E$63,'Input-Ext Allocators'!$B$8:$B$63,$F31))*$D31</f>
        <v>0</v>
      </c>
      <c r="I31" s="143">
        <f ca="1">IFERROR(INDEX(I$269:I$305,MATCH($F31,$B$269:$B$305,0))/INDEX($D$269:$D$305,MATCH($F31,$B$269:$B$305,0)),SUMIFS('Input-Ext Allocators'!F$8:F$63,'Input-Ext Allocators'!$B$8:$B$63,$F31))*$D31</f>
        <v>0</v>
      </c>
      <c r="J31" s="143">
        <f ca="1">IFERROR(INDEX(J$269:J$305,MATCH($F31,$B$269:$B$305,0))/INDEX($D$269:$D$305,MATCH($F31,$B$269:$B$305,0)),SUMIFS('Input-Ext Allocators'!G$8:G$63,'Input-Ext Allocators'!$B$8:$B$63,$F31))*$D31</f>
        <v>0</v>
      </c>
      <c r="K31" s="143">
        <f ca="1">IFERROR(INDEX(K$269:K$305,MATCH($F31,$B$269:$B$305,0))/INDEX($D$269:$D$305,MATCH($F31,$B$269:$B$305,0)),SUMIFS('Input-Ext Allocators'!H$8:H$63,'Input-Ext Allocators'!$B$8:$B$63,$F31))*$D31</f>
        <v>0</v>
      </c>
      <c r="L31" s="143">
        <f ca="1">IFERROR(INDEX(L$269:L$305,MATCH($F31,$B$269:$B$305,0))/INDEX($D$269:$D$305,MATCH($F31,$B$269:$B$305,0)),SUMIFS('Input-Ext Allocators'!I$8:I$63,'Input-Ext Allocators'!$B$8:$B$63,$F31))*$D31</f>
        <v>0</v>
      </c>
      <c r="M31" s="143">
        <f ca="1">IFERROR(INDEX(M$269:M$305,MATCH($F31,$B$269:$B$305,0))/INDEX($D$269:$D$305,MATCH($F31,$B$269:$B$305,0)),SUMIFS('Input-Ext Allocators'!J$8:J$63,'Input-Ext Allocators'!$B$8:$B$63,$F31))*$D31</f>
        <v>0</v>
      </c>
      <c r="N31" s="143">
        <f ca="1">IFERROR(INDEX(N$269:N$305,MATCH($F31,$B$269:$B$305,0))/INDEX($D$269:$D$305,MATCH($F31,$B$269:$B$305,0)),SUMIFS('Input-Ext Allocators'!K$8:K$63,'Input-Ext Allocators'!$B$8:$B$63,$F31))*$D31</f>
        <v>0</v>
      </c>
      <c r="O31" s="143">
        <f ca="1">IFERROR(INDEX(O$269:O$305,MATCH($F31,$B$269:$B$305,0))/INDEX($D$269:$D$305,MATCH($F31,$B$269:$B$305,0)),SUMIFS('Input-Ext Allocators'!L$8:L$63,'Input-Ext Allocators'!$B$8:$B$63,$F31))*$D31</f>
        <v>0</v>
      </c>
      <c r="P31" s="143">
        <f ca="1">IFERROR(INDEX(P$269:P$305,MATCH($F31,$B$269:$B$305,0))/INDEX($D$269:$D$305,MATCH($F31,$B$269:$B$305,0)),SUMIFS('Input-Ext Allocators'!M$8:M$63,'Input-Ext Allocators'!$B$8:$B$63,$F31))*$D31</f>
        <v>0</v>
      </c>
      <c r="Q31" s="143">
        <f ca="1">IFERROR(INDEX(Q$269:Q$305,MATCH($F31,$B$269:$B$305,0))/INDEX($D$269:$D$305,MATCH($F31,$B$269:$B$305,0)),SUMIFS('Input-Ext Allocators'!N$8:N$63,'Input-Ext Allocators'!$B$8:$B$63,$F31))*$D31</f>
        <v>0</v>
      </c>
      <c r="R31" s="143">
        <f ca="1">IFERROR(INDEX(R$269:R$305,MATCH($F31,$B$269:$B$305,0))/INDEX($D$269:$D$305,MATCH($F31,$B$269:$B$305,0)),SUMIFS('Input-Ext Allocators'!O$8:O$63,'Input-Ext Allocators'!$B$8:$B$63,$F31))*$D31</f>
        <v>0</v>
      </c>
      <c r="S31" s="143">
        <f ca="1">IFERROR(INDEX(S$269:S$305,MATCH($F31,$B$269:$B$305,0))/INDEX($D$269:$D$305,MATCH($F31,$B$269:$B$305,0)),SUMIFS('Input-Ext Allocators'!P$8:P$63,'Input-Ext Allocators'!$B$8:$B$63,$F31))*$D31</f>
        <v>0</v>
      </c>
      <c r="T31" s="143">
        <f ca="1">IFERROR(INDEX(T$269:T$305,MATCH($F31,$B$269:$B$305,0))/INDEX($D$269:$D$305,MATCH($F31,$B$269:$B$305,0)),SUMIFS('Input-Ext Allocators'!Q$8:Q$63,'Input-Ext Allocators'!$B$8:$B$63,$F31))*$D31</f>
        <v>0</v>
      </c>
      <c r="U31" s="143">
        <f ca="1">IFERROR(INDEX(U$269:U$305,MATCH($F31,$B$269:$B$305,0))/INDEX($D$269:$D$305,MATCH($F31,$B$269:$B$305,0)),SUMIFS('Input-Ext Allocators'!R$8:R$63,'Input-Ext Allocators'!$B$8:$B$63,$F31))*$D31</f>
        <v>0</v>
      </c>
      <c r="V31" s="143">
        <f ca="1">IFERROR(INDEX(V$269:V$305,MATCH($F31,$B$269:$B$305,0))/INDEX($D$269:$D$305,MATCH($F31,$B$269:$B$305,0)),SUMIFS('Input-Ext Allocators'!S$8:S$63,'Input-Ext Allocators'!$B$8:$B$63,$F31))*$D31</f>
        <v>0</v>
      </c>
      <c r="W31" s="143">
        <f ca="1">IFERROR(INDEX(W$269:W$305,MATCH($F31,$B$269:$B$305,0))/INDEX($D$269:$D$305,MATCH($F31,$B$269:$B$305,0)),SUMIFS('Input-Ext Allocators'!T$8:T$63,'Input-Ext Allocators'!$B$8:$B$63,$F31))*$D31</f>
        <v>0</v>
      </c>
      <c r="X31" s="143">
        <f ca="1">IFERROR(INDEX(X$269:X$305,MATCH($F31,$B$269:$B$305,0))/INDEX($D$269:$D$305,MATCH($F31,$B$269:$B$305,0)),SUMIFS('Input-Ext Allocators'!U$8:U$63,'Input-Ext Allocators'!$B$8:$B$63,$F31))*$D31</f>
        <v>0</v>
      </c>
      <c r="Y31" s="143">
        <f ca="1">IFERROR(INDEX(Y$269:Y$305,MATCH($F31,$B$269:$B$305,0))/INDEX($D$269:$D$305,MATCH($F31,$B$269:$B$305,0)),SUMIFS('Input-Ext Allocators'!V$8:V$63,'Input-Ext Allocators'!$B$8:$B$63,$F31))*$D31</f>
        <v>0</v>
      </c>
      <c r="Z31" s="143">
        <f ca="1">IFERROR(INDEX(Z$269:Z$305,MATCH($F31,$B$269:$B$305,0))/INDEX($D$269:$D$305,MATCH($F31,$B$269:$B$305,0)),SUMIFS('Input-Ext Allocators'!W$8:W$63,'Input-Ext Allocators'!$B$8:$B$63,$F31))*$D31</f>
        <v>0</v>
      </c>
    </row>
    <row r="32" spans="1:26" outlineLevel="1">
      <c r="A32" s="113">
        <f>IF(ISBLANK('Input-Accounts'!A32),"",'Input-Accounts'!A32)</f>
        <v>23</v>
      </c>
      <c r="B32" s="17" t="str">
        <f>IF(ISBLANK('Input-Accounts'!B32),"",'Input-Accounts'!B32)</f>
        <v>Mains Steel IP &gt;6"</v>
      </c>
      <c r="C32" s="113">
        <f>IF(ISBLANK('Input-Accounts'!C32),"",'Input-Accounts'!C32)</f>
        <v>376.1</v>
      </c>
      <c r="D32" s="143">
        <f t="shared" ca="1" si="7"/>
        <v>0</v>
      </c>
      <c r="E32" s="143">
        <f t="shared" ca="1" si="8"/>
        <v>0</v>
      </c>
      <c r="F32" s="89" t="str" cm="1">
        <f t="array" aca="1" ref="F32" ca="1">IF(D32=0,"-",IF('Input-Accounts'!$E32&lt;&gt;0,'Input-Accounts'!$E32,INDEX('Input-Accounts'!$H32:$J32,,MATCH($F$6,'Input-Accounts'!$H$6:$J$6,0))))</f>
        <v>-</v>
      </c>
      <c r="G32" s="143">
        <f ca="1">IFERROR(INDEX(G$269:G$305,MATCH($F32,$B$269:$B$305,0))/INDEX($D$269:$D$305,MATCH($F32,$B$269:$B$305,0)),SUMIFS('Input-Ext Allocators'!D$8:D$63,'Input-Ext Allocators'!$B$8:$B$63,$F32))*$D32</f>
        <v>0</v>
      </c>
      <c r="H32" s="143">
        <f ca="1">IFERROR(INDEX(H$269:H$305,MATCH($F32,$B$269:$B$305,0))/INDEX($D$269:$D$305,MATCH($F32,$B$269:$B$305,0)),SUMIFS('Input-Ext Allocators'!E$8:E$63,'Input-Ext Allocators'!$B$8:$B$63,$F32))*$D32</f>
        <v>0</v>
      </c>
      <c r="I32" s="143">
        <f ca="1">IFERROR(INDEX(I$269:I$305,MATCH($F32,$B$269:$B$305,0))/INDEX($D$269:$D$305,MATCH($F32,$B$269:$B$305,0)),SUMIFS('Input-Ext Allocators'!F$8:F$63,'Input-Ext Allocators'!$B$8:$B$63,$F32))*$D32</f>
        <v>0</v>
      </c>
      <c r="J32" s="143">
        <f ca="1">IFERROR(INDEX(J$269:J$305,MATCH($F32,$B$269:$B$305,0))/INDEX($D$269:$D$305,MATCH($F32,$B$269:$B$305,0)),SUMIFS('Input-Ext Allocators'!G$8:G$63,'Input-Ext Allocators'!$B$8:$B$63,$F32))*$D32</f>
        <v>0</v>
      </c>
      <c r="K32" s="143">
        <f ca="1">IFERROR(INDEX(K$269:K$305,MATCH($F32,$B$269:$B$305,0))/INDEX($D$269:$D$305,MATCH($F32,$B$269:$B$305,0)),SUMIFS('Input-Ext Allocators'!H$8:H$63,'Input-Ext Allocators'!$B$8:$B$63,$F32))*$D32</f>
        <v>0</v>
      </c>
      <c r="L32" s="143">
        <f ca="1">IFERROR(INDEX(L$269:L$305,MATCH($F32,$B$269:$B$305,0))/INDEX($D$269:$D$305,MATCH($F32,$B$269:$B$305,0)),SUMIFS('Input-Ext Allocators'!I$8:I$63,'Input-Ext Allocators'!$B$8:$B$63,$F32))*$D32</f>
        <v>0</v>
      </c>
      <c r="M32" s="143">
        <f ca="1">IFERROR(INDEX(M$269:M$305,MATCH($F32,$B$269:$B$305,0))/INDEX($D$269:$D$305,MATCH($F32,$B$269:$B$305,0)),SUMIFS('Input-Ext Allocators'!J$8:J$63,'Input-Ext Allocators'!$B$8:$B$63,$F32))*$D32</f>
        <v>0</v>
      </c>
      <c r="N32" s="143">
        <f ca="1">IFERROR(INDEX(N$269:N$305,MATCH($F32,$B$269:$B$305,0))/INDEX($D$269:$D$305,MATCH($F32,$B$269:$B$305,0)),SUMIFS('Input-Ext Allocators'!K$8:K$63,'Input-Ext Allocators'!$B$8:$B$63,$F32))*$D32</f>
        <v>0</v>
      </c>
      <c r="O32" s="143">
        <f ca="1">IFERROR(INDEX(O$269:O$305,MATCH($F32,$B$269:$B$305,0))/INDEX($D$269:$D$305,MATCH($F32,$B$269:$B$305,0)),SUMIFS('Input-Ext Allocators'!L$8:L$63,'Input-Ext Allocators'!$B$8:$B$63,$F32))*$D32</f>
        <v>0</v>
      </c>
      <c r="P32" s="143">
        <f ca="1">IFERROR(INDEX(P$269:P$305,MATCH($F32,$B$269:$B$305,0))/INDEX($D$269:$D$305,MATCH($F32,$B$269:$B$305,0)),SUMIFS('Input-Ext Allocators'!M$8:M$63,'Input-Ext Allocators'!$B$8:$B$63,$F32))*$D32</f>
        <v>0</v>
      </c>
      <c r="Q32" s="143">
        <f ca="1">IFERROR(INDEX(Q$269:Q$305,MATCH($F32,$B$269:$B$305,0))/INDEX($D$269:$D$305,MATCH($F32,$B$269:$B$305,0)),SUMIFS('Input-Ext Allocators'!N$8:N$63,'Input-Ext Allocators'!$B$8:$B$63,$F32))*$D32</f>
        <v>0</v>
      </c>
      <c r="R32" s="143">
        <f ca="1">IFERROR(INDEX(R$269:R$305,MATCH($F32,$B$269:$B$305,0))/INDEX($D$269:$D$305,MATCH($F32,$B$269:$B$305,0)),SUMIFS('Input-Ext Allocators'!O$8:O$63,'Input-Ext Allocators'!$B$8:$B$63,$F32))*$D32</f>
        <v>0</v>
      </c>
      <c r="S32" s="143">
        <f ca="1">IFERROR(INDEX(S$269:S$305,MATCH($F32,$B$269:$B$305,0))/INDEX($D$269:$D$305,MATCH($F32,$B$269:$B$305,0)),SUMIFS('Input-Ext Allocators'!P$8:P$63,'Input-Ext Allocators'!$B$8:$B$63,$F32))*$D32</f>
        <v>0</v>
      </c>
      <c r="T32" s="143">
        <f ca="1">IFERROR(INDEX(T$269:T$305,MATCH($F32,$B$269:$B$305,0))/INDEX($D$269:$D$305,MATCH($F32,$B$269:$B$305,0)),SUMIFS('Input-Ext Allocators'!Q$8:Q$63,'Input-Ext Allocators'!$B$8:$B$63,$F32))*$D32</f>
        <v>0</v>
      </c>
      <c r="U32" s="143">
        <f ca="1">IFERROR(INDEX(U$269:U$305,MATCH($F32,$B$269:$B$305,0))/INDEX($D$269:$D$305,MATCH($F32,$B$269:$B$305,0)),SUMIFS('Input-Ext Allocators'!R$8:R$63,'Input-Ext Allocators'!$B$8:$B$63,$F32))*$D32</f>
        <v>0</v>
      </c>
      <c r="V32" s="143">
        <f ca="1">IFERROR(INDEX(V$269:V$305,MATCH($F32,$B$269:$B$305,0))/INDEX($D$269:$D$305,MATCH($F32,$B$269:$B$305,0)),SUMIFS('Input-Ext Allocators'!S$8:S$63,'Input-Ext Allocators'!$B$8:$B$63,$F32))*$D32</f>
        <v>0</v>
      </c>
      <c r="W32" s="143">
        <f ca="1">IFERROR(INDEX(W$269:W$305,MATCH($F32,$B$269:$B$305,0))/INDEX($D$269:$D$305,MATCH($F32,$B$269:$B$305,0)),SUMIFS('Input-Ext Allocators'!T$8:T$63,'Input-Ext Allocators'!$B$8:$B$63,$F32))*$D32</f>
        <v>0</v>
      </c>
      <c r="X32" s="143">
        <f ca="1">IFERROR(INDEX(X$269:X$305,MATCH($F32,$B$269:$B$305,0))/INDEX($D$269:$D$305,MATCH($F32,$B$269:$B$305,0)),SUMIFS('Input-Ext Allocators'!U$8:U$63,'Input-Ext Allocators'!$B$8:$B$63,$F32))*$D32</f>
        <v>0</v>
      </c>
      <c r="Y32" s="143">
        <f ca="1">IFERROR(INDEX(Y$269:Y$305,MATCH($F32,$B$269:$B$305,0))/INDEX($D$269:$D$305,MATCH($F32,$B$269:$B$305,0)),SUMIFS('Input-Ext Allocators'!V$8:V$63,'Input-Ext Allocators'!$B$8:$B$63,$F32))*$D32</f>
        <v>0</v>
      </c>
      <c r="Z32" s="143">
        <f ca="1">IFERROR(INDEX(Z$269:Z$305,MATCH($F32,$B$269:$B$305,0))/INDEX($D$269:$D$305,MATCH($F32,$B$269:$B$305,0)),SUMIFS('Input-Ext Allocators'!W$8:W$63,'Input-Ext Allocators'!$B$8:$B$63,$F32))*$D32</f>
        <v>0</v>
      </c>
    </row>
    <row r="33" spans="1:26" outlineLevel="1">
      <c r="A33" s="113">
        <f>IF(ISBLANK('Input-Accounts'!A33),"",'Input-Accounts'!A33)</f>
        <v>24</v>
      </c>
      <c r="B33" s="17" t="str">
        <f>IF(ISBLANK('Input-Accounts'!B33),"",'Input-Accounts'!B33)</f>
        <v>Mains Steel IP &gt;4-6"</v>
      </c>
      <c r="C33" s="113">
        <f>IF(ISBLANK('Input-Accounts'!C33),"",'Input-Accounts'!C33)</f>
        <v>376.1</v>
      </c>
      <c r="D33" s="143">
        <f t="shared" ca="1" si="7"/>
        <v>0</v>
      </c>
      <c r="E33" s="143">
        <f t="shared" ca="1" si="8"/>
        <v>0</v>
      </c>
      <c r="F33" s="89" t="str" cm="1">
        <f t="array" aca="1" ref="F33" ca="1">IF(D33=0,"-",IF('Input-Accounts'!$E33&lt;&gt;0,'Input-Accounts'!$E33,INDEX('Input-Accounts'!$H33:$J33,,MATCH($F$6,'Input-Accounts'!$H$6:$J$6,0))))</f>
        <v>-</v>
      </c>
      <c r="G33" s="143">
        <f ca="1">IFERROR(INDEX(G$269:G$305,MATCH($F33,$B$269:$B$305,0))/INDEX($D$269:$D$305,MATCH($F33,$B$269:$B$305,0)),SUMIFS('Input-Ext Allocators'!D$8:D$63,'Input-Ext Allocators'!$B$8:$B$63,$F33))*$D33</f>
        <v>0</v>
      </c>
      <c r="H33" s="143">
        <f ca="1">IFERROR(INDEX(H$269:H$305,MATCH($F33,$B$269:$B$305,0))/INDEX($D$269:$D$305,MATCH($F33,$B$269:$B$305,0)),SUMIFS('Input-Ext Allocators'!E$8:E$63,'Input-Ext Allocators'!$B$8:$B$63,$F33))*$D33</f>
        <v>0</v>
      </c>
      <c r="I33" s="143">
        <f ca="1">IFERROR(INDEX(I$269:I$305,MATCH($F33,$B$269:$B$305,0))/INDEX($D$269:$D$305,MATCH($F33,$B$269:$B$305,0)),SUMIFS('Input-Ext Allocators'!F$8:F$63,'Input-Ext Allocators'!$B$8:$B$63,$F33))*$D33</f>
        <v>0</v>
      </c>
      <c r="J33" s="143">
        <f ca="1">IFERROR(INDEX(J$269:J$305,MATCH($F33,$B$269:$B$305,0))/INDEX($D$269:$D$305,MATCH($F33,$B$269:$B$305,0)),SUMIFS('Input-Ext Allocators'!G$8:G$63,'Input-Ext Allocators'!$B$8:$B$63,$F33))*$D33</f>
        <v>0</v>
      </c>
      <c r="K33" s="143">
        <f ca="1">IFERROR(INDEX(K$269:K$305,MATCH($F33,$B$269:$B$305,0))/INDEX($D$269:$D$305,MATCH($F33,$B$269:$B$305,0)),SUMIFS('Input-Ext Allocators'!H$8:H$63,'Input-Ext Allocators'!$B$8:$B$63,$F33))*$D33</f>
        <v>0</v>
      </c>
      <c r="L33" s="143">
        <f ca="1">IFERROR(INDEX(L$269:L$305,MATCH($F33,$B$269:$B$305,0))/INDEX($D$269:$D$305,MATCH($F33,$B$269:$B$305,0)),SUMIFS('Input-Ext Allocators'!I$8:I$63,'Input-Ext Allocators'!$B$8:$B$63,$F33))*$D33</f>
        <v>0</v>
      </c>
      <c r="M33" s="143">
        <f ca="1">IFERROR(INDEX(M$269:M$305,MATCH($F33,$B$269:$B$305,0))/INDEX($D$269:$D$305,MATCH($F33,$B$269:$B$305,0)),SUMIFS('Input-Ext Allocators'!J$8:J$63,'Input-Ext Allocators'!$B$8:$B$63,$F33))*$D33</f>
        <v>0</v>
      </c>
      <c r="N33" s="143">
        <f ca="1">IFERROR(INDEX(N$269:N$305,MATCH($F33,$B$269:$B$305,0))/INDEX($D$269:$D$305,MATCH($F33,$B$269:$B$305,0)),SUMIFS('Input-Ext Allocators'!K$8:K$63,'Input-Ext Allocators'!$B$8:$B$63,$F33))*$D33</f>
        <v>0</v>
      </c>
      <c r="O33" s="143">
        <f ca="1">IFERROR(INDEX(O$269:O$305,MATCH($F33,$B$269:$B$305,0))/INDEX($D$269:$D$305,MATCH($F33,$B$269:$B$305,0)),SUMIFS('Input-Ext Allocators'!L$8:L$63,'Input-Ext Allocators'!$B$8:$B$63,$F33))*$D33</f>
        <v>0</v>
      </c>
      <c r="P33" s="143">
        <f ca="1">IFERROR(INDEX(P$269:P$305,MATCH($F33,$B$269:$B$305,0))/INDEX($D$269:$D$305,MATCH($F33,$B$269:$B$305,0)),SUMIFS('Input-Ext Allocators'!M$8:M$63,'Input-Ext Allocators'!$B$8:$B$63,$F33))*$D33</f>
        <v>0</v>
      </c>
      <c r="Q33" s="143">
        <f ca="1">IFERROR(INDEX(Q$269:Q$305,MATCH($F33,$B$269:$B$305,0))/INDEX($D$269:$D$305,MATCH($F33,$B$269:$B$305,0)),SUMIFS('Input-Ext Allocators'!N$8:N$63,'Input-Ext Allocators'!$B$8:$B$63,$F33))*$D33</f>
        <v>0</v>
      </c>
      <c r="R33" s="143">
        <f ca="1">IFERROR(INDEX(R$269:R$305,MATCH($F33,$B$269:$B$305,0))/INDEX($D$269:$D$305,MATCH($F33,$B$269:$B$305,0)),SUMIFS('Input-Ext Allocators'!O$8:O$63,'Input-Ext Allocators'!$B$8:$B$63,$F33))*$D33</f>
        <v>0</v>
      </c>
      <c r="S33" s="143">
        <f ca="1">IFERROR(INDEX(S$269:S$305,MATCH($F33,$B$269:$B$305,0))/INDEX($D$269:$D$305,MATCH($F33,$B$269:$B$305,0)),SUMIFS('Input-Ext Allocators'!P$8:P$63,'Input-Ext Allocators'!$B$8:$B$63,$F33))*$D33</f>
        <v>0</v>
      </c>
      <c r="T33" s="143">
        <f ca="1">IFERROR(INDEX(T$269:T$305,MATCH($F33,$B$269:$B$305,0))/INDEX($D$269:$D$305,MATCH($F33,$B$269:$B$305,0)),SUMIFS('Input-Ext Allocators'!Q$8:Q$63,'Input-Ext Allocators'!$B$8:$B$63,$F33))*$D33</f>
        <v>0</v>
      </c>
      <c r="U33" s="143">
        <f ca="1">IFERROR(INDEX(U$269:U$305,MATCH($F33,$B$269:$B$305,0))/INDEX($D$269:$D$305,MATCH($F33,$B$269:$B$305,0)),SUMIFS('Input-Ext Allocators'!R$8:R$63,'Input-Ext Allocators'!$B$8:$B$63,$F33))*$D33</f>
        <v>0</v>
      </c>
      <c r="V33" s="143">
        <f ca="1">IFERROR(INDEX(V$269:V$305,MATCH($F33,$B$269:$B$305,0))/INDEX($D$269:$D$305,MATCH($F33,$B$269:$B$305,0)),SUMIFS('Input-Ext Allocators'!S$8:S$63,'Input-Ext Allocators'!$B$8:$B$63,$F33))*$D33</f>
        <v>0</v>
      </c>
      <c r="W33" s="143">
        <f ca="1">IFERROR(INDEX(W$269:W$305,MATCH($F33,$B$269:$B$305,0))/INDEX($D$269:$D$305,MATCH($F33,$B$269:$B$305,0)),SUMIFS('Input-Ext Allocators'!T$8:T$63,'Input-Ext Allocators'!$B$8:$B$63,$F33))*$D33</f>
        <v>0</v>
      </c>
      <c r="X33" s="143">
        <f ca="1">IFERROR(INDEX(X$269:X$305,MATCH($F33,$B$269:$B$305,0))/INDEX($D$269:$D$305,MATCH($F33,$B$269:$B$305,0)),SUMIFS('Input-Ext Allocators'!U$8:U$63,'Input-Ext Allocators'!$B$8:$B$63,$F33))*$D33</f>
        <v>0</v>
      </c>
      <c r="Y33" s="143">
        <f ca="1">IFERROR(INDEX(Y$269:Y$305,MATCH($F33,$B$269:$B$305,0))/INDEX($D$269:$D$305,MATCH($F33,$B$269:$B$305,0)),SUMIFS('Input-Ext Allocators'!V$8:V$63,'Input-Ext Allocators'!$B$8:$B$63,$F33))*$D33</f>
        <v>0</v>
      </c>
      <c r="Z33" s="143">
        <f ca="1">IFERROR(INDEX(Z$269:Z$305,MATCH($F33,$B$269:$B$305,0))/INDEX($D$269:$D$305,MATCH($F33,$B$269:$B$305,0)),SUMIFS('Input-Ext Allocators'!W$8:W$63,'Input-Ext Allocators'!$B$8:$B$63,$F33))*$D33</f>
        <v>0</v>
      </c>
    </row>
    <row r="34" spans="1:26" outlineLevel="1">
      <c r="A34" s="113">
        <f>IF(ISBLANK('Input-Accounts'!A34),"",'Input-Accounts'!A34)</f>
        <v>25</v>
      </c>
      <c r="B34" s="17" t="str">
        <f>IF(ISBLANK('Input-Accounts'!B34),"",'Input-Accounts'!B34)</f>
        <v>Mains Steel IP &gt;2-4"</v>
      </c>
      <c r="C34" s="113">
        <f>IF(ISBLANK('Input-Accounts'!C34),"",'Input-Accounts'!C34)</f>
        <v>376.1</v>
      </c>
      <c r="D34" s="143">
        <f t="shared" ca="1" si="7"/>
        <v>0</v>
      </c>
      <c r="E34" s="143">
        <f t="shared" ca="1" si="8"/>
        <v>0</v>
      </c>
      <c r="F34" s="89" t="str" cm="1">
        <f t="array" aca="1" ref="F34" ca="1">IF(D34=0,"-",IF('Input-Accounts'!$E34&lt;&gt;0,'Input-Accounts'!$E34,INDEX('Input-Accounts'!$H34:$J34,,MATCH($F$6,'Input-Accounts'!$H$6:$J$6,0))))</f>
        <v>-</v>
      </c>
      <c r="G34" s="143">
        <f ca="1">IFERROR(INDEX(G$269:G$305,MATCH($F34,$B$269:$B$305,0))/INDEX($D$269:$D$305,MATCH($F34,$B$269:$B$305,0)),SUMIFS('Input-Ext Allocators'!D$8:D$63,'Input-Ext Allocators'!$B$8:$B$63,$F34))*$D34</f>
        <v>0</v>
      </c>
      <c r="H34" s="143">
        <f ca="1">IFERROR(INDEX(H$269:H$305,MATCH($F34,$B$269:$B$305,0))/INDEX($D$269:$D$305,MATCH($F34,$B$269:$B$305,0)),SUMIFS('Input-Ext Allocators'!E$8:E$63,'Input-Ext Allocators'!$B$8:$B$63,$F34))*$D34</f>
        <v>0</v>
      </c>
      <c r="I34" s="143">
        <f ca="1">IFERROR(INDEX(I$269:I$305,MATCH($F34,$B$269:$B$305,0))/INDEX($D$269:$D$305,MATCH($F34,$B$269:$B$305,0)),SUMIFS('Input-Ext Allocators'!F$8:F$63,'Input-Ext Allocators'!$B$8:$B$63,$F34))*$D34</f>
        <v>0</v>
      </c>
      <c r="J34" s="143">
        <f ca="1">IFERROR(INDEX(J$269:J$305,MATCH($F34,$B$269:$B$305,0))/INDEX($D$269:$D$305,MATCH($F34,$B$269:$B$305,0)),SUMIFS('Input-Ext Allocators'!G$8:G$63,'Input-Ext Allocators'!$B$8:$B$63,$F34))*$D34</f>
        <v>0</v>
      </c>
      <c r="K34" s="143">
        <f ca="1">IFERROR(INDEX(K$269:K$305,MATCH($F34,$B$269:$B$305,0))/INDEX($D$269:$D$305,MATCH($F34,$B$269:$B$305,0)),SUMIFS('Input-Ext Allocators'!H$8:H$63,'Input-Ext Allocators'!$B$8:$B$63,$F34))*$D34</f>
        <v>0</v>
      </c>
      <c r="L34" s="143">
        <f ca="1">IFERROR(INDEX(L$269:L$305,MATCH($F34,$B$269:$B$305,0))/INDEX($D$269:$D$305,MATCH($F34,$B$269:$B$305,0)),SUMIFS('Input-Ext Allocators'!I$8:I$63,'Input-Ext Allocators'!$B$8:$B$63,$F34))*$D34</f>
        <v>0</v>
      </c>
      <c r="M34" s="143">
        <f ca="1">IFERROR(INDEX(M$269:M$305,MATCH($F34,$B$269:$B$305,0))/INDEX($D$269:$D$305,MATCH($F34,$B$269:$B$305,0)),SUMIFS('Input-Ext Allocators'!J$8:J$63,'Input-Ext Allocators'!$B$8:$B$63,$F34))*$D34</f>
        <v>0</v>
      </c>
      <c r="N34" s="143">
        <f ca="1">IFERROR(INDEX(N$269:N$305,MATCH($F34,$B$269:$B$305,0))/INDEX($D$269:$D$305,MATCH($F34,$B$269:$B$305,0)),SUMIFS('Input-Ext Allocators'!K$8:K$63,'Input-Ext Allocators'!$B$8:$B$63,$F34))*$D34</f>
        <v>0</v>
      </c>
      <c r="O34" s="143">
        <f ca="1">IFERROR(INDEX(O$269:O$305,MATCH($F34,$B$269:$B$305,0))/INDEX($D$269:$D$305,MATCH($F34,$B$269:$B$305,0)),SUMIFS('Input-Ext Allocators'!L$8:L$63,'Input-Ext Allocators'!$B$8:$B$63,$F34))*$D34</f>
        <v>0</v>
      </c>
      <c r="P34" s="143">
        <f ca="1">IFERROR(INDEX(P$269:P$305,MATCH($F34,$B$269:$B$305,0))/INDEX($D$269:$D$305,MATCH($F34,$B$269:$B$305,0)),SUMIFS('Input-Ext Allocators'!M$8:M$63,'Input-Ext Allocators'!$B$8:$B$63,$F34))*$D34</f>
        <v>0</v>
      </c>
      <c r="Q34" s="143">
        <f ca="1">IFERROR(INDEX(Q$269:Q$305,MATCH($F34,$B$269:$B$305,0))/INDEX($D$269:$D$305,MATCH($F34,$B$269:$B$305,0)),SUMIFS('Input-Ext Allocators'!N$8:N$63,'Input-Ext Allocators'!$B$8:$B$63,$F34))*$D34</f>
        <v>0</v>
      </c>
      <c r="R34" s="143">
        <f ca="1">IFERROR(INDEX(R$269:R$305,MATCH($F34,$B$269:$B$305,0))/INDEX($D$269:$D$305,MATCH($F34,$B$269:$B$305,0)),SUMIFS('Input-Ext Allocators'!O$8:O$63,'Input-Ext Allocators'!$B$8:$B$63,$F34))*$D34</f>
        <v>0</v>
      </c>
      <c r="S34" s="143">
        <f ca="1">IFERROR(INDEX(S$269:S$305,MATCH($F34,$B$269:$B$305,0))/INDEX($D$269:$D$305,MATCH($F34,$B$269:$B$305,0)),SUMIFS('Input-Ext Allocators'!P$8:P$63,'Input-Ext Allocators'!$B$8:$B$63,$F34))*$D34</f>
        <v>0</v>
      </c>
      <c r="T34" s="143">
        <f ca="1">IFERROR(INDEX(T$269:T$305,MATCH($F34,$B$269:$B$305,0))/INDEX($D$269:$D$305,MATCH($F34,$B$269:$B$305,0)),SUMIFS('Input-Ext Allocators'!Q$8:Q$63,'Input-Ext Allocators'!$B$8:$B$63,$F34))*$D34</f>
        <v>0</v>
      </c>
      <c r="U34" s="143">
        <f ca="1">IFERROR(INDEX(U$269:U$305,MATCH($F34,$B$269:$B$305,0))/INDEX($D$269:$D$305,MATCH($F34,$B$269:$B$305,0)),SUMIFS('Input-Ext Allocators'!R$8:R$63,'Input-Ext Allocators'!$B$8:$B$63,$F34))*$D34</f>
        <v>0</v>
      </c>
      <c r="V34" s="143">
        <f ca="1">IFERROR(INDEX(V$269:V$305,MATCH($F34,$B$269:$B$305,0))/INDEX($D$269:$D$305,MATCH($F34,$B$269:$B$305,0)),SUMIFS('Input-Ext Allocators'!S$8:S$63,'Input-Ext Allocators'!$B$8:$B$63,$F34))*$D34</f>
        <v>0</v>
      </c>
      <c r="W34" s="143">
        <f ca="1">IFERROR(INDEX(W$269:W$305,MATCH($F34,$B$269:$B$305,0))/INDEX($D$269:$D$305,MATCH($F34,$B$269:$B$305,0)),SUMIFS('Input-Ext Allocators'!T$8:T$63,'Input-Ext Allocators'!$B$8:$B$63,$F34))*$D34</f>
        <v>0</v>
      </c>
      <c r="X34" s="143">
        <f ca="1">IFERROR(INDEX(X$269:X$305,MATCH($F34,$B$269:$B$305,0))/INDEX($D$269:$D$305,MATCH($F34,$B$269:$B$305,0)),SUMIFS('Input-Ext Allocators'!U$8:U$63,'Input-Ext Allocators'!$B$8:$B$63,$F34))*$D34</f>
        <v>0</v>
      </c>
      <c r="Y34" s="143">
        <f ca="1">IFERROR(INDEX(Y$269:Y$305,MATCH($F34,$B$269:$B$305,0))/INDEX($D$269:$D$305,MATCH($F34,$B$269:$B$305,0)),SUMIFS('Input-Ext Allocators'!V$8:V$63,'Input-Ext Allocators'!$B$8:$B$63,$F34))*$D34</f>
        <v>0</v>
      </c>
      <c r="Z34" s="143">
        <f ca="1">IFERROR(INDEX(Z$269:Z$305,MATCH($F34,$B$269:$B$305,0))/INDEX($D$269:$D$305,MATCH($F34,$B$269:$B$305,0)),SUMIFS('Input-Ext Allocators'!W$8:W$63,'Input-Ext Allocators'!$B$8:$B$63,$F34))*$D34</f>
        <v>0</v>
      </c>
    </row>
    <row r="35" spans="1:26" outlineLevel="1">
      <c r="A35" s="113">
        <f>IF(ISBLANK('Input-Accounts'!A35),"",'Input-Accounts'!A35)</f>
        <v>26</v>
      </c>
      <c r="B35" s="17" t="str">
        <f>IF(ISBLANK('Input-Accounts'!B35),"",'Input-Accounts'!B35)</f>
        <v>Mains Steel IP &lt;=2"</v>
      </c>
      <c r="C35" s="113">
        <f>IF(ISBLANK('Input-Accounts'!C35),"",'Input-Accounts'!C35)</f>
        <v>376.1</v>
      </c>
      <c r="D35" s="143">
        <f t="shared" ca="1" si="7"/>
        <v>0</v>
      </c>
      <c r="E35" s="143">
        <f t="shared" ca="1" si="8"/>
        <v>0</v>
      </c>
      <c r="F35" s="89" t="str" cm="1">
        <f t="array" aca="1" ref="F35" ca="1">IF(D35=0,"-",IF('Input-Accounts'!$E35&lt;&gt;0,'Input-Accounts'!$E35,INDEX('Input-Accounts'!$H35:$J35,,MATCH($F$6,'Input-Accounts'!$H$6:$J$6,0))))</f>
        <v>-</v>
      </c>
      <c r="G35" s="143">
        <f ca="1">IFERROR(INDEX(G$269:G$305,MATCH($F35,$B$269:$B$305,0))/INDEX($D$269:$D$305,MATCH($F35,$B$269:$B$305,0)),SUMIFS('Input-Ext Allocators'!D$8:D$63,'Input-Ext Allocators'!$B$8:$B$63,$F35))*$D35</f>
        <v>0</v>
      </c>
      <c r="H35" s="143">
        <f ca="1">IFERROR(INDEX(H$269:H$305,MATCH($F35,$B$269:$B$305,0))/INDEX($D$269:$D$305,MATCH($F35,$B$269:$B$305,0)),SUMIFS('Input-Ext Allocators'!E$8:E$63,'Input-Ext Allocators'!$B$8:$B$63,$F35))*$D35</f>
        <v>0</v>
      </c>
      <c r="I35" s="143">
        <f ca="1">IFERROR(INDEX(I$269:I$305,MATCH($F35,$B$269:$B$305,0))/INDEX($D$269:$D$305,MATCH($F35,$B$269:$B$305,0)),SUMIFS('Input-Ext Allocators'!F$8:F$63,'Input-Ext Allocators'!$B$8:$B$63,$F35))*$D35</f>
        <v>0</v>
      </c>
      <c r="J35" s="143">
        <f ca="1">IFERROR(INDEX(J$269:J$305,MATCH($F35,$B$269:$B$305,0))/INDEX($D$269:$D$305,MATCH($F35,$B$269:$B$305,0)),SUMIFS('Input-Ext Allocators'!G$8:G$63,'Input-Ext Allocators'!$B$8:$B$63,$F35))*$D35</f>
        <v>0</v>
      </c>
      <c r="K35" s="143">
        <f ca="1">IFERROR(INDEX(K$269:K$305,MATCH($F35,$B$269:$B$305,0))/INDEX($D$269:$D$305,MATCH($F35,$B$269:$B$305,0)),SUMIFS('Input-Ext Allocators'!H$8:H$63,'Input-Ext Allocators'!$B$8:$B$63,$F35))*$D35</f>
        <v>0</v>
      </c>
      <c r="L35" s="143">
        <f ca="1">IFERROR(INDEX(L$269:L$305,MATCH($F35,$B$269:$B$305,0))/INDEX($D$269:$D$305,MATCH($F35,$B$269:$B$305,0)),SUMIFS('Input-Ext Allocators'!I$8:I$63,'Input-Ext Allocators'!$B$8:$B$63,$F35))*$D35</f>
        <v>0</v>
      </c>
      <c r="M35" s="143">
        <f ca="1">IFERROR(INDEX(M$269:M$305,MATCH($F35,$B$269:$B$305,0))/INDEX($D$269:$D$305,MATCH($F35,$B$269:$B$305,0)),SUMIFS('Input-Ext Allocators'!J$8:J$63,'Input-Ext Allocators'!$B$8:$B$63,$F35))*$D35</f>
        <v>0</v>
      </c>
      <c r="N35" s="143">
        <f ca="1">IFERROR(INDEX(N$269:N$305,MATCH($F35,$B$269:$B$305,0))/INDEX($D$269:$D$305,MATCH($F35,$B$269:$B$305,0)),SUMIFS('Input-Ext Allocators'!K$8:K$63,'Input-Ext Allocators'!$B$8:$B$63,$F35))*$D35</f>
        <v>0</v>
      </c>
      <c r="O35" s="143">
        <f ca="1">IFERROR(INDEX(O$269:O$305,MATCH($F35,$B$269:$B$305,0))/INDEX($D$269:$D$305,MATCH($F35,$B$269:$B$305,0)),SUMIFS('Input-Ext Allocators'!L$8:L$63,'Input-Ext Allocators'!$B$8:$B$63,$F35))*$D35</f>
        <v>0</v>
      </c>
      <c r="P35" s="143">
        <f ca="1">IFERROR(INDEX(P$269:P$305,MATCH($F35,$B$269:$B$305,0))/INDEX($D$269:$D$305,MATCH($F35,$B$269:$B$305,0)),SUMIFS('Input-Ext Allocators'!M$8:M$63,'Input-Ext Allocators'!$B$8:$B$63,$F35))*$D35</f>
        <v>0</v>
      </c>
      <c r="Q35" s="143">
        <f ca="1">IFERROR(INDEX(Q$269:Q$305,MATCH($F35,$B$269:$B$305,0))/INDEX($D$269:$D$305,MATCH($F35,$B$269:$B$305,0)),SUMIFS('Input-Ext Allocators'!N$8:N$63,'Input-Ext Allocators'!$B$8:$B$63,$F35))*$D35</f>
        <v>0</v>
      </c>
      <c r="R35" s="143">
        <f ca="1">IFERROR(INDEX(R$269:R$305,MATCH($F35,$B$269:$B$305,0))/INDEX($D$269:$D$305,MATCH($F35,$B$269:$B$305,0)),SUMIFS('Input-Ext Allocators'!O$8:O$63,'Input-Ext Allocators'!$B$8:$B$63,$F35))*$D35</f>
        <v>0</v>
      </c>
      <c r="S35" s="143">
        <f ca="1">IFERROR(INDEX(S$269:S$305,MATCH($F35,$B$269:$B$305,0))/INDEX($D$269:$D$305,MATCH($F35,$B$269:$B$305,0)),SUMIFS('Input-Ext Allocators'!P$8:P$63,'Input-Ext Allocators'!$B$8:$B$63,$F35))*$D35</f>
        <v>0</v>
      </c>
      <c r="T35" s="143">
        <f ca="1">IFERROR(INDEX(T$269:T$305,MATCH($F35,$B$269:$B$305,0))/INDEX($D$269:$D$305,MATCH($F35,$B$269:$B$305,0)),SUMIFS('Input-Ext Allocators'!Q$8:Q$63,'Input-Ext Allocators'!$B$8:$B$63,$F35))*$D35</f>
        <v>0</v>
      </c>
      <c r="U35" s="143">
        <f ca="1">IFERROR(INDEX(U$269:U$305,MATCH($F35,$B$269:$B$305,0))/INDEX($D$269:$D$305,MATCH($F35,$B$269:$B$305,0)),SUMIFS('Input-Ext Allocators'!R$8:R$63,'Input-Ext Allocators'!$B$8:$B$63,$F35))*$D35</f>
        <v>0</v>
      </c>
      <c r="V35" s="143">
        <f ca="1">IFERROR(INDEX(V$269:V$305,MATCH($F35,$B$269:$B$305,0))/INDEX($D$269:$D$305,MATCH($F35,$B$269:$B$305,0)),SUMIFS('Input-Ext Allocators'!S$8:S$63,'Input-Ext Allocators'!$B$8:$B$63,$F35))*$D35</f>
        <v>0</v>
      </c>
      <c r="W35" s="143">
        <f ca="1">IFERROR(INDEX(W$269:W$305,MATCH($F35,$B$269:$B$305,0))/INDEX($D$269:$D$305,MATCH($F35,$B$269:$B$305,0)),SUMIFS('Input-Ext Allocators'!T$8:T$63,'Input-Ext Allocators'!$B$8:$B$63,$F35))*$D35</f>
        <v>0</v>
      </c>
      <c r="X35" s="143">
        <f ca="1">IFERROR(INDEX(X$269:X$305,MATCH($F35,$B$269:$B$305,0))/INDEX($D$269:$D$305,MATCH($F35,$B$269:$B$305,0)),SUMIFS('Input-Ext Allocators'!U$8:U$63,'Input-Ext Allocators'!$B$8:$B$63,$F35))*$D35</f>
        <v>0</v>
      </c>
      <c r="Y35" s="143">
        <f ca="1">IFERROR(INDEX(Y$269:Y$305,MATCH($F35,$B$269:$B$305,0))/INDEX($D$269:$D$305,MATCH($F35,$B$269:$B$305,0)),SUMIFS('Input-Ext Allocators'!V$8:V$63,'Input-Ext Allocators'!$B$8:$B$63,$F35))*$D35</f>
        <v>0</v>
      </c>
      <c r="Z35" s="143">
        <f ca="1">IFERROR(INDEX(Z$269:Z$305,MATCH($F35,$B$269:$B$305,0))/INDEX($D$269:$D$305,MATCH($F35,$B$269:$B$305,0)),SUMIFS('Input-Ext Allocators'!W$8:W$63,'Input-Ext Allocators'!$B$8:$B$63,$F35))*$D35</f>
        <v>0</v>
      </c>
    </row>
    <row r="36" spans="1:26" outlineLevel="1">
      <c r="A36" s="113">
        <f>IF(ISBLANK('Input-Accounts'!A36),"",'Input-Accounts'!A36)</f>
        <v>27</v>
      </c>
      <c r="B36" s="17" t="str">
        <f>IF(ISBLANK('Input-Accounts'!B36),"",'Input-Accounts'!B36)</f>
        <v>Mains Plastic IP 6"</v>
      </c>
      <c r="C36" s="113">
        <f>IF(ISBLANK('Input-Accounts'!C36),"",'Input-Accounts'!C36)</f>
        <v>376.1</v>
      </c>
      <c r="D36" s="143">
        <f t="shared" ca="1" si="7"/>
        <v>0</v>
      </c>
      <c r="E36" s="143">
        <f t="shared" ca="1" si="8"/>
        <v>0</v>
      </c>
      <c r="F36" s="89" t="str" cm="1">
        <f t="array" aca="1" ref="F36" ca="1">IF(D36=0,"-",IF('Input-Accounts'!$E36&lt;&gt;0,'Input-Accounts'!$E36,INDEX('Input-Accounts'!$H36:$J36,,MATCH($F$6,'Input-Accounts'!$H$6:$J$6,0))))</f>
        <v>-</v>
      </c>
      <c r="G36" s="143">
        <f ca="1">IFERROR(INDEX(G$269:G$305,MATCH($F36,$B$269:$B$305,0))/INDEX($D$269:$D$305,MATCH($F36,$B$269:$B$305,0)),SUMIFS('Input-Ext Allocators'!D$8:D$63,'Input-Ext Allocators'!$B$8:$B$63,$F36))*$D36</f>
        <v>0</v>
      </c>
      <c r="H36" s="143">
        <f ca="1">IFERROR(INDEX(H$269:H$305,MATCH($F36,$B$269:$B$305,0))/INDEX($D$269:$D$305,MATCH($F36,$B$269:$B$305,0)),SUMIFS('Input-Ext Allocators'!E$8:E$63,'Input-Ext Allocators'!$B$8:$B$63,$F36))*$D36</f>
        <v>0</v>
      </c>
      <c r="I36" s="143">
        <f ca="1">IFERROR(INDEX(I$269:I$305,MATCH($F36,$B$269:$B$305,0))/INDEX($D$269:$D$305,MATCH($F36,$B$269:$B$305,0)),SUMIFS('Input-Ext Allocators'!F$8:F$63,'Input-Ext Allocators'!$B$8:$B$63,$F36))*$D36</f>
        <v>0</v>
      </c>
      <c r="J36" s="143">
        <f ca="1">IFERROR(INDEX(J$269:J$305,MATCH($F36,$B$269:$B$305,0))/INDEX($D$269:$D$305,MATCH($F36,$B$269:$B$305,0)),SUMIFS('Input-Ext Allocators'!G$8:G$63,'Input-Ext Allocators'!$B$8:$B$63,$F36))*$D36</f>
        <v>0</v>
      </c>
      <c r="K36" s="143">
        <f ca="1">IFERROR(INDEX(K$269:K$305,MATCH($F36,$B$269:$B$305,0))/INDEX($D$269:$D$305,MATCH($F36,$B$269:$B$305,0)),SUMIFS('Input-Ext Allocators'!H$8:H$63,'Input-Ext Allocators'!$B$8:$B$63,$F36))*$D36</f>
        <v>0</v>
      </c>
      <c r="L36" s="143">
        <f ca="1">IFERROR(INDEX(L$269:L$305,MATCH($F36,$B$269:$B$305,0))/INDEX($D$269:$D$305,MATCH($F36,$B$269:$B$305,0)),SUMIFS('Input-Ext Allocators'!I$8:I$63,'Input-Ext Allocators'!$B$8:$B$63,$F36))*$D36</f>
        <v>0</v>
      </c>
      <c r="M36" s="143">
        <f ca="1">IFERROR(INDEX(M$269:M$305,MATCH($F36,$B$269:$B$305,0))/INDEX($D$269:$D$305,MATCH($F36,$B$269:$B$305,0)),SUMIFS('Input-Ext Allocators'!J$8:J$63,'Input-Ext Allocators'!$B$8:$B$63,$F36))*$D36</f>
        <v>0</v>
      </c>
      <c r="N36" s="143">
        <f ca="1">IFERROR(INDEX(N$269:N$305,MATCH($F36,$B$269:$B$305,0))/INDEX($D$269:$D$305,MATCH($F36,$B$269:$B$305,0)),SUMIFS('Input-Ext Allocators'!K$8:K$63,'Input-Ext Allocators'!$B$8:$B$63,$F36))*$D36</f>
        <v>0</v>
      </c>
      <c r="O36" s="143">
        <f ca="1">IFERROR(INDEX(O$269:O$305,MATCH($F36,$B$269:$B$305,0))/INDEX($D$269:$D$305,MATCH($F36,$B$269:$B$305,0)),SUMIFS('Input-Ext Allocators'!L$8:L$63,'Input-Ext Allocators'!$B$8:$B$63,$F36))*$D36</f>
        <v>0</v>
      </c>
      <c r="P36" s="143">
        <f ca="1">IFERROR(INDEX(P$269:P$305,MATCH($F36,$B$269:$B$305,0))/INDEX($D$269:$D$305,MATCH($F36,$B$269:$B$305,0)),SUMIFS('Input-Ext Allocators'!M$8:M$63,'Input-Ext Allocators'!$B$8:$B$63,$F36))*$D36</f>
        <v>0</v>
      </c>
      <c r="Q36" s="143">
        <f ca="1">IFERROR(INDEX(Q$269:Q$305,MATCH($F36,$B$269:$B$305,0))/INDEX($D$269:$D$305,MATCH($F36,$B$269:$B$305,0)),SUMIFS('Input-Ext Allocators'!N$8:N$63,'Input-Ext Allocators'!$B$8:$B$63,$F36))*$D36</f>
        <v>0</v>
      </c>
      <c r="R36" s="143">
        <f ca="1">IFERROR(INDEX(R$269:R$305,MATCH($F36,$B$269:$B$305,0))/INDEX($D$269:$D$305,MATCH($F36,$B$269:$B$305,0)),SUMIFS('Input-Ext Allocators'!O$8:O$63,'Input-Ext Allocators'!$B$8:$B$63,$F36))*$D36</f>
        <v>0</v>
      </c>
      <c r="S36" s="143">
        <f ca="1">IFERROR(INDEX(S$269:S$305,MATCH($F36,$B$269:$B$305,0))/INDEX($D$269:$D$305,MATCH($F36,$B$269:$B$305,0)),SUMIFS('Input-Ext Allocators'!P$8:P$63,'Input-Ext Allocators'!$B$8:$B$63,$F36))*$D36</f>
        <v>0</v>
      </c>
      <c r="T36" s="143">
        <f ca="1">IFERROR(INDEX(T$269:T$305,MATCH($F36,$B$269:$B$305,0))/INDEX($D$269:$D$305,MATCH($F36,$B$269:$B$305,0)),SUMIFS('Input-Ext Allocators'!Q$8:Q$63,'Input-Ext Allocators'!$B$8:$B$63,$F36))*$D36</f>
        <v>0</v>
      </c>
      <c r="U36" s="143">
        <f ca="1">IFERROR(INDEX(U$269:U$305,MATCH($F36,$B$269:$B$305,0))/INDEX($D$269:$D$305,MATCH($F36,$B$269:$B$305,0)),SUMIFS('Input-Ext Allocators'!R$8:R$63,'Input-Ext Allocators'!$B$8:$B$63,$F36))*$D36</f>
        <v>0</v>
      </c>
      <c r="V36" s="143">
        <f ca="1">IFERROR(INDEX(V$269:V$305,MATCH($F36,$B$269:$B$305,0))/INDEX($D$269:$D$305,MATCH($F36,$B$269:$B$305,0)),SUMIFS('Input-Ext Allocators'!S$8:S$63,'Input-Ext Allocators'!$B$8:$B$63,$F36))*$D36</f>
        <v>0</v>
      </c>
      <c r="W36" s="143">
        <f ca="1">IFERROR(INDEX(W$269:W$305,MATCH($F36,$B$269:$B$305,0))/INDEX($D$269:$D$305,MATCH($F36,$B$269:$B$305,0)),SUMIFS('Input-Ext Allocators'!T$8:T$63,'Input-Ext Allocators'!$B$8:$B$63,$F36))*$D36</f>
        <v>0</v>
      </c>
      <c r="X36" s="143">
        <f ca="1">IFERROR(INDEX(X$269:X$305,MATCH($F36,$B$269:$B$305,0))/INDEX($D$269:$D$305,MATCH($F36,$B$269:$B$305,0)),SUMIFS('Input-Ext Allocators'!U$8:U$63,'Input-Ext Allocators'!$B$8:$B$63,$F36))*$D36</f>
        <v>0</v>
      </c>
      <c r="Y36" s="143">
        <f ca="1">IFERROR(INDEX(Y$269:Y$305,MATCH($F36,$B$269:$B$305,0))/INDEX($D$269:$D$305,MATCH($F36,$B$269:$B$305,0)),SUMIFS('Input-Ext Allocators'!V$8:V$63,'Input-Ext Allocators'!$B$8:$B$63,$F36))*$D36</f>
        <v>0</v>
      </c>
      <c r="Z36" s="143">
        <f ca="1">IFERROR(INDEX(Z$269:Z$305,MATCH($F36,$B$269:$B$305,0))/INDEX($D$269:$D$305,MATCH($F36,$B$269:$B$305,0)),SUMIFS('Input-Ext Allocators'!W$8:W$63,'Input-Ext Allocators'!$B$8:$B$63,$F36))*$D36</f>
        <v>0</v>
      </c>
    </row>
    <row r="37" spans="1:26" outlineLevel="1">
      <c r="A37" s="113">
        <f>IF(ISBLANK('Input-Accounts'!A37),"",'Input-Accounts'!A37)</f>
        <v>28</v>
      </c>
      <c r="B37" s="17" t="str">
        <f>IF(ISBLANK('Input-Accounts'!B37),"",'Input-Accounts'!B37)</f>
        <v>Mains Plastic IP 4"</v>
      </c>
      <c r="C37" s="113">
        <f>IF(ISBLANK('Input-Accounts'!C37),"",'Input-Accounts'!C37)</f>
        <v>376.1</v>
      </c>
      <c r="D37" s="143">
        <f t="shared" ca="1" si="7"/>
        <v>0</v>
      </c>
      <c r="E37" s="143">
        <f t="shared" ca="1" si="8"/>
        <v>0</v>
      </c>
      <c r="F37" s="89" t="str" cm="1">
        <f t="array" aca="1" ref="F37" ca="1">IF(D37=0,"-",IF('Input-Accounts'!$E37&lt;&gt;0,'Input-Accounts'!$E37,INDEX('Input-Accounts'!$H37:$J37,,MATCH($F$6,'Input-Accounts'!$H$6:$J$6,0))))</f>
        <v>-</v>
      </c>
      <c r="G37" s="143">
        <f ca="1">IFERROR(INDEX(G$269:G$305,MATCH($F37,$B$269:$B$305,0))/INDEX($D$269:$D$305,MATCH($F37,$B$269:$B$305,0)),SUMIFS('Input-Ext Allocators'!D$8:D$63,'Input-Ext Allocators'!$B$8:$B$63,$F37))*$D37</f>
        <v>0</v>
      </c>
      <c r="H37" s="143">
        <f ca="1">IFERROR(INDEX(H$269:H$305,MATCH($F37,$B$269:$B$305,0))/INDEX($D$269:$D$305,MATCH($F37,$B$269:$B$305,0)),SUMIFS('Input-Ext Allocators'!E$8:E$63,'Input-Ext Allocators'!$B$8:$B$63,$F37))*$D37</f>
        <v>0</v>
      </c>
      <c r="I37" s="143">
        <f ca="1">IFERROR(INDEX(I$269:I$305,MATCH($F37,$B$269:$B$305,0))/INDEX($D$269:$D$305,MATCH($F37,$B$269:$B$305,0)),SUMIFS('Input-Ext Allocators'!F$8:F$63,'Input-Ext Allocators'!$B$8:$B$63,$F37))*$D37</f>
        <v>0</v>
      </c>
      <c r="J37" s="143">
        <f ca="1">IFERROR(INDEX(J$269:J$305,MATCH($F37,$B$269:$B$305,0))/INDEX($D$269:$D$305,MATCH($F37,$B$269:$B$305,0)),SUMIFS('Input-Ext Allocators'!G$8:G$63,'Input-Ext Allocators'!$B$8:$B$63,$F37))*$D37</f>
        <v>0</v>
      </c>
      <c r="K37" s="143">
        <f ca="1">IFERROR(INDEX(K$269:K$305,MATCH($F37,$B$269:$B$305,0))/INDEX($D$269:$D$305,MATCH($F37,$B$269:$B$305,0)),SUMIFS('Input-Ext Allocators'!H$8:H$63,'Input-Ext Allocators'!$B$8:$B$63,$F37))*$D37</f>
        <v>0</v>
      </c>
      <c r="L37" s="143">
        <f ca="1">IFERROR(INDEX(L$269:L$305,MATCH($F37,$B$269:$B$305,0))/INDEX($D$269:$D$305,MATCH($F37,$B$269:$B$305,0)),SUMIFS('Input-Ext Allocators'!I$8:I$63,'Input-Ext Allocators'!$B$8:$B$63,$F37))*$D37</f>
        <v>0</v>
      </c>
      <c r="M37" s="143">
        <f ca="1">IFERROR(INDEX(M$269:M$305,MATCH($F37,$B$269:$B$305,0))/INDEX($D$269:$D$305,MATCH($F37,$B$269:$B$305,0)),SUMIFS('Input-Ext Allocators'!J$8:J$63,'Input-Ext Allocators'!$B$8:$B$63,$F37))*$D37</f>
        <v>0</v>
      </c>
      <c r="N37" s="143">
        <f ca="1">IFERROR(INDEX(N$269:N$305,MATCH($F37,$B$269:$B$305,0))/INDEX($D$269:$D$305,MATCH($F37,$B$269:$B$305,0)),SUMIFS('Input-Ext Allocators'!K$8:K$63,'Input-Ext Allocators'!$B$8:$B$63,$F37))*$D37</f>
        <v>0</v>
      </c>
      <c r="O37" s="143">
        <f ca="1">IFERROR(INDEX(O$269:O$305,MATCH($F37,$B$269:$B$305,0))/INDEX($D$269:$D$305,MATCH($F37,$B$269:$B$305,0)),SUMIFS('Input-Ext Allocators'!L$8:L$63,'Input-Ext Allocators'!$B$8:$B$63,$F37))*$D37</f>
        <v>0</v>
      </c>
      <c r="P37" s="143">
        <f ca="1">IFERROR(INDEX(P$269:P$305,MATCH($F37,$B$269:$B$305,0))/INDEX($D$269:$D$305,MATCH($F37,$B$269:$B$305,0)),SUMIFS('Input-Ext Allocators'!M$8:M$63,'Input-Ext Allocators'!$B$8:$B$63,$F37))*$D37</f>
        <v>0</v>
      </c>
      <c r="Q37" s="143">
        <f ca="1">IFERROR(INDEX(Q$269:Q$305,MATCH($F37,$B$269:$B$305,0))/INDEX($D$269:$D$305,MATCH($F37,$B$269:$B$305,0)),SUMIFS('Input-Ext Allocators'!N$8:N$63,'Input-Ext Allocators'!$B$8:$B$63,$F37))*$D37</f>
        <v>0</v>
      </c>
      <c r="R37" s="143">
        <f ca="1">IFERROR(INDEX(R$269:R$305,MATCH($F37,$B$269:$B$305,0))/INDEX($D$269:$D$305,MATCH($F37,$B$269:$B$305,0)),SUMIFS('Input-Ext Allocators'!O$8:O$63,'Input-Ext Allocators'!$B$8:$B$63,$F37))*$D37</f>
        <v>0</v>
      </c>
      <c r="S37" s="143">
        <f ca="1">IFERROR(INDEX(S$269:S$305,MATCH($F37,$B$269:$B$305,0))/INDEX($D$269:$D$305,MATCH($F37,$B$269:$B$305,0)),SUMIFS('Input-Ext Allocators'!P$8:P$63,'Input-Ext Allocators'!$B$8:$B$63,$F37))*$D37</f>
        <v>0</v>
      </c>
      <c r="T37" s="143">
        <f ca="1">IFERROR(INDEX(T$269:T$305,MATCH($F37,$B$269:$B$305,0))/INDEX($D$269:$D$305,MATCH($F37,$B$269:$B$305,0)),SUMIFS('Input-Ext Allocators'!Q$8:Q$63,'Input-Ext Allocators'!$B$8:$B$63,$F37))*$D37</f>
        <v>0</v>
      </c>
      <c r="U37" s="143">
        <f ca="1">IFERROR(INDEX(U$269:U$305,MATCH($F37,$B$269:$B$305,0))/INDEX($D$269:$D$305,MATCH($F37,$B$269:$B$305,0)),SUMIFS('Input-Ext Allocators'!R$8:R$63,'Input-Ext Allocators'!$B$8:$B$63,$F37))*$D37</f>
        <v>0</v>
      </c>
      <c r="V37" s="143">
        <f ca="1">IFERROR(INDEX(V$269:V$305,MATCH($F37,$B$269:$B$305,0))/INDEX($D$269:$D$305,MATCH($F37,$B$269:$B$305,0)),SUMIFS('Input-Ext Allocators'!S$8:S$63,'Input-Ext Allocators'!$B$8:$B$63,$F37))*$D37</f>
        <v>0</v>
      </c>
      <c r="W37" s="143">
        <f ca="1">IFERROR(INDEX(W$269:W$305,MATCH($F37,$B$269:$B$305,0))/INDEX($D$269:$D$305,MATCH($F37,$B$269:$B$305,0)),SUMIFS('Input-Ext Allocators'!T$8:T$63,'Input-Ext Allocators'!$B$8:$B$63,$F37))*$D37</f>
        <v>0</v>
      </c>
      <c r="X37" s="143">
        <f ca="1">IFERROR(INDEX(X$269:X$305,MATCH($F37,$B$269:$B$305,0))/INDEX($D$269:$D$305,MATCH($F37,$B$269:$B$305,0)),SUMIFS('Input-Ext Allocators'!U$8:U$63,'Input-Ext Allocators'!$B$8:$B$63,$F37))*$D37</f>
        <v>0</v>
      </c>
      <c r="Y37" s="143">
        <f ca="1">IFERROR(INDEX(Y$269:Y$305,MATCH($F37,$B$269:$B$305,0))/INDEX($D$269:$D$305,MATCH($F37,$B$269:$B$305,0)),SUMIFS('Input-Ext Allocators'!V$8:V$63,'Input-Ext Allocators'!$B$8:$B$63,$F37))*$D37</f>
        <v>0</v>
      </c>
      <c r="Z37" s="143">
        <f ca="1">IFERROR(INDEX(Z$269:Z$305,MATCH($F37,$B$269:$B$305,0))/INDEX($D$269:$D$305,MATCH($F37,$B$269:$B$305,0)),SUMIFS('Input-Ext Allocators'!W$8:W$63,'Input-Ext Allocators'!$B$8:$B$63,$F37))*$D37</f>
        <v>0</v>
      </c>
    </row>
    <row r="38" spans="1:26" outlineLevel="1">
      <c r="A38" s="113">
        <f>IF(ISBLANK('Input-Accounts'!A38),"",'Input-Accounts'!A38)</f>
        <v>29</v>
      </c>
      <c r="B38" s="17" t="str">
        <f>IF(ISBLANK('Input-Accounts'!B38),"",'Input-Accounts'!B38)</f>
        <v>Mains Plastic IP 2"</v>
      </c>
      <c r="C38" s="113">
        <f>IF(ISBLANK('Input-Accounts'!C38),"",'Input-Accounts'!C38)</f>
        <v>376.1</v>
      </c>
      <c r="D38" s="143">
        <f t="shared" ca="1" si="7"/>
        <v>0</v>
      </c>
      <c r="E38" s="143">
        <f t="shared" ca="1" si="8"/>
        <v>0</v>
      </c>
      <c r="F38" s="89" t="str" cm="1">
        <f t="array" aca="1" ref="F38" ca="1">IF(D38=0,"-",IF('Input-Accounts'!$E38&lt;&gt;0,'Input-Accounts'!$E38,INDEX('Input-Accounts'!$H38:$J38,,MATCH($F$6,'Input-Accounts'!$H$6:$J$6,0))))</f>
        <v>-</v>
      </c>
      <c r="G38" s="143">
        <f ca="1">IFERROR(INDEX(G$269:G$305,MATCH($F38,$B$269:$B$305,0))/INDEX($D$269:$D$305,MATCH($F38,$B$269:$B$305,0)),SUMIFS('Input-Ext Allocators'!D$8:D$63,'Input-Ext Allocators'!$B$8:$B$63,$F38))*$D38</f>
        <v>0</v>
      </c>
      <c r="H38" s="143">
        <f ca="1">IFERROR(INDEX(H$269:H$305,MATCH($F38,$B$269:$B$305,0))/INDEX($D$269:$D$305,MATCH($F38,$B$269:$B$305,0)),SUMIFS('Input-Ext Allocators'!E$8:E$63,'Input-Ext Allocators'!$B$8:$B$63,$F38))*$D38</f>
        <v>0</v>
      </c>
      <c r="I38" s="143">
        <f ca="1">IFERROR(INDEX(I$269:I$305,MATCH($F38,$B$269:$B$305,0))/INDEX($D$269:$D$305,MATCH($F38,$B$269:$B$305,0)),SUMIFS('Input-Ext Allocators'!F$8:F$63,'Input-Ext Allocators'!$B$8:$B$63,$F38))*$D38</f>
        <v>0</v>
      </c>
      <c r="J38" s="143">
        <f ca="1">IFERROR(INDEX(J$269:J$305,MATCH($F38,$B$269:$B$305,0))/INDEX($D$269:$D$305,MATCH($F38,$B$269:$B$305,0)),SUMIFS('Input-Ext Allocators'!G$8:G$63,'Input-Ext Allocators'!$B$8:$B$63,$F38))*$D38</f>
        <v>0</v>
      </c>
      <c r="K38" s="143">
        <f ca="1">IFERROR(INDEX(K$269:K$305,MATCH($F38,$B$269:$B$305,0))/INDEX($D$269:$D$305,MATCH($F38,$B$269:$B$305,0)),SUMIFS('Input-Ext Allocators'!H$8:H$63,'Input-Ext Allocators'!$B$8:$B$63,$F38))*$D38</f>
        <v>0</v>
      </c>
      <c r="L38" s="143">
        <f ca="1">IFERROR(INDEX(L$269:L$305,MATCH($F38,$B$269:$B$305,0))/INDEX($D$269:$D$305,MATCH($F38,$B$269:$B$305,0)),SUMIFS('Input-Ext Allocators'!I$8:I$63,'Input-Ext Allocators'!$B$8:$B$63,$F38))*$D38</f>
        <v>0</v>
      </c>
      <c r="M38" s="143">
        <f ca="1">IFERROR(INDEX(M$269:M$305,MATCH($F38,$B$269:$B$305,0))/INDEX($D$269:$D$305,MATCH($F38,$B$269:$B$305,0)),SUMIFS('Input-Ext Allocators'!J$8:J$63,'Input-Ext Allocators'!$B$8:$B$63,$F38))*$D38</f>
        <v>0</v>
      </c>
      <c r="N38" s="143">
        <f ca="1">IFERROR(INDEX(N$269:N$305,MATCH($F38,$B$269:$B$305,0))/INDEX($D$269:$D$305,MATCH($F38,$B$269:$B$305,0)),SUMIFS('Input-Ext Allocators'!K$8:K$63,'Input-Ext Allocators'!$B$8:$B$63,$F38))*$D38</f>
        <v>0</v>
      </c>
      <c r="O38" s="143">
        <f ca="1">IFERROR(INDEX(O$269:O$305,MATCH($F38,$B$269:$B$305,0))/INDEX($D$269:$D$305,MATCH($F38,$B$269:$B$305,0)),SUMIFS('Input-Ext Allocators'!L$8:L$63,'Input-Ext Allocators'!$B$8:$B$63,$F38))*$D38</f>
        <v>0</v>
      </c>
      <c r="P38" s="143">
        <f ca="1">IFERROR(INDEX(P$269:P$305,MATCH($F38,$B$269:$B$305,0))/INDEX($D$269:$D$305,MATCH($F38,$B$269:$B$305,0)),SUMIFS('Input-Ext Allocators'!M$8:M$63,'Input-Ext Allocators'!$B$8:$B$63,$F38))*$D38</f>
        <v>0</v>
      </c>
      <c r="Q38" s="143">
        <f ca="1">IFERROR(INDEX(Q$269:Q$305,MATCH($F38,$B$269:$B$305,0))/INDEX($D$269:$D$305,MATCH($F38,$B$269:$B$305,0)),SUMIFS('Input-Ext Allocators'!N$8:N$63,'Input-Ext Allocators'!$B$8:$B$63,$F38))*$D38</f>
        <v>0</v>
      </c>
      <c r="R38" s="143">
        <f ca="1">IFERROR(INDEX(R$269:R$305,MATCH($F38,$B$269:$B$305,0))/INDEX($D$269:$D$305,MATCH($F38,$B$269:$B$305,0)),SUMIFS('Input-Ext Allocators'!O$8:O$63,'Input-Ext Allocators'!$B$8:$B$63,$F38))*$D38</f>
        <v>0</v>
      </c>
      <c r="S38" s="143">
        <f ca="1">IFERROR(INDEX(S$269:S$305,MATCH($F38,$B$269:$B$305,0))/INDEX($D$269:$D$305,MATCH($F38,$B$269:$B$305,0)),SUMIFS('Input-Ext Allocators'!P$8:P$63,'Input-Ext Allocators'!$B$8:$B$63,$F38))*$D38</f>
        <v>0</v>
      </c>
      <c r="T38" s="143">
        <f ca="1">IFERROR(INDEX(T$269:T$305,MATCH($F38,$B$269:$B$305,0))/INDEX($D$269:$D$305,MATCH($F38,$B$269:$B$305,0)),SUMIFS('Input-Ext Allocators'!Q$8:Q$63,'Input-Ext Allocators'!$B$8:$B$63,$F38))*$D38</f>
        <v>0</v>
      </c>
      <c r="U38" s="143">
        <f ca="1">IFERROR(INDEX(U$269:U$305,MATCH($F38,$B$269:$B$305,0))/INDEX($D$269:$D$305,MATCH($F38,$B$269:$B$305,0)),SUMIFS('Input-Ext Allocators'!R$8:R$63,'Input-Ext Allocators'!$B$8:$B$63,$F38))*$D38</f>
        <v>0</v>
      </c>
      <c r="V38" s="143">
        <f ca="1">IFERROR(INDEX(V$269:V$305,MATCH($F38,$B$269:$B$305,0))/INDEX($D$269:$D$305,MATCH($F38,$B$269:$B$305,0)),SUMIFS('Input-Ext Allocators'!S$8:S$63,'Input-Ext Allocators'!$B$8:$B$63,$F38))*$D38</f>
        <v>0</v>
      </c>
      <c r="W38" s="143">
        <f ca="1">IFERROR(INDEX(W$269:W$305,MATCH($F38,$B$269:$B$305,0))/INDEX($D$269:$D$305,MATCH($F38,$B$269:$B$305,0)),SUMIFS('Input-Ext Allocators'!T$8:T$63,'Input-Ext Allocators'!$B$8:$B$63,$F38))*$D38</f>
        <v>0</v>
      </c>
      <c r="X38" s="143">
        <f ca="1">IFERROR(INDEX(X$269:X$305,MATCH($F38,$B$269:$B$305,0))/INDEX($D$269:$D$305,MATCH($F38,$B$269:$B$305,0)),SUMIFS('Input-Ext Allocators'!U$8:U$63,'Input-Ext Allocators'!$B$8:$B$63,$F38))*$D38</f>
        <v>0</v>
      </c>
      <c r="Y38" s="143">
        <f ca="1">IFERROR(INDEX(Y$269:Y$305,MATCH($F38,$B$269:$B$305,0))/INDEX($D$269:$D$305,MATCH($F38,$B$269:$B$305,0)),SUMIFS('Input-Ext Allocators'!V$8:V$63,'Input-Ext Allocators'!$B$8:$B$63,$F38))*$D38</f>
        <v>0</v>
      </c>
      <c r="Z38" s="143">
        <f ca="1">IFERROR(INDEX(Z$269:Z$305,MATCH($F38,$B$269:$B$305,0))/INDEX($D$269:$D$305,MATCH($F38,$B$269:$B$305,0)),SUMIFS('Input-Ext Allocators'!W$8:W$63,'Input-Ext Allocators'!$B$8:$B$63,$F38))*$D38</f>
        <v>0</v>
      </c>
    </row>
    <row r="39" spans="1:26" outlineLevel="1">
      <c r="A39" s="113">
        <f>IF(ISBLANK('Input-Accounts'!A39),"",'Input-Accounts'!A39)</f>
        <v>30</v>
      </c>
      <c r="B39" s="17" t="str">
        <f>IF(ISBLANK('Input-Accounts'!B39),"",'Input-Accounts'!B39)</f>
        <v>Mains - Direct</v>
      </c>
      <c r="C39" s="113">
        <f>IF(ISBLANK('Input-Accounts'!C39),"",'Input-Accounts'!C39)</f>
        <v>376.1</v>
      </c>
      <c r="D39" s="143">
        <f t="shared" ca="1" si="7"/>
        <v>0</v>
      </c>
      <c r="E39" s="143">
        <f t="shared" ca="1" si="8"/>
        <v>0</v>
      </c>
      <c r="F39" s="89" t="str" cm="1">
        <f t="array" aca="1" ref="F39" ca="1">IF(D39=0,"-",IF('Input-Accounts'!$E39&lt;&gt;0,'Input-Accounts'!$E39,INDEX('Input-Accounts'!$H39:$J39,,MATCH($F$6,'Input-Accounts'!$H$6:$J$6,0))))</f>
        <v>-</v>
      </c>
      <c r="G39" s="143">
        <f ca="1">IFERROR(INDEX(G$269:G$305,MATCH($F39,$B$269:$B$305,0))/INDEX($D$269:$D$305,MATCH($F39,$B$269:$B$305,0)),SUMIFS('Input-Ext Allocators'!D$8:D$63,'Input-Ext Allocators'!$B$8:$B$63,$F39))*$D39</f>
        <v>0</v>
      </c>
      <c r="H39" s="143">
        <f ca="1">IFERROR(INDEX(H$269:H$305,MATCH($F39,$B$269:$B$305,0))/INDEX($D$269:$D$305,MATCH($F39,$B$269:$B$305,0)),SUMIFS('Input-Ext Allocators'!E$8:E$63,'Input-Ext Allocators'!$B$8:$B$63,$F39))*$D39</f>
        <v>0</v>
      </c>
      <c r="I39" s="143">
        <f ca="1">IFERROR(INDEX(I$269:I$305,MATCH($F39,$B$269:$B$305,0))/INDEX($D$269:$D$305,MATCH($F39,$B$269:$B$305,0)),SUMIFS('Input-Ext Allocators'!F$8:F$63,'Input-Ext Allocators'!$B$8:$B$63,$F39))*$D39</f>
        <v>0</v>
      </c>
      <c r="J39" s="143">
        <f ca="1">IFERROR(INDEX(J$269:J$305,MATCH($F39,$B$269:$B$305,0))/INDEX($D$269:$D$305,MATCH($F39,$B$269:$B$305,0)),SUMIFS('Input-Ext Allocators'!G$8:G$63,'Input-Ext Allocators'!$B$8:$B$63,$F39))*$D39</f>
        <v>0</v>
      </c>
      <c r="K39" s="143">
        <f ca="1">IFERROR(INDEX(K$269:K$305,MATCH($F39,$B$269:$B$305,0))/INDEX($D$269:$D$305,MATCH($F39,$B$269:$B$305,0)),SUMIFS('Input-Ext Allocators'!H$8:H$63,'Input-Ext Allocators'!$B$8:$B$63,$F39))*$D39</f>
        <v>0</v>
      </c>
      <c r="L39" s="143">
        <f ca="1">IFERROR(INDEX(L$269:L$305,MATCH($F39,$B$269:$B$305,0))/INDEX($D$269:$D$305,MATCH($F39,$B$269:$B$305,0)),SUMIFS('Input-Ext Allocators'!I$8:I$63,'Input-Ext Allocators'!$B$8:$B$63,$F39))*$D39</f>
        <v>0</v>
      </c>
      <c r="M39" s="143">
        <f ca="1">IFERROR(INDEX(M$269:M$305,MATCH($F39,$B$269:$B$305,0))/INDEX($D$269:$D$305,MATCH($F39,$B$269:$B$305,0)),SUMIFS('Input-Ext Allocators'!J$8:J$63,'Input-Ext Allocators'!$B$8:$B$63,$F39))*$D39</f>
        <v>0</v>
      </c>
      <c r="N39" s="143">
        <f ca="1">IFERROR(INDEX(N$269:N$305,MATCH($F39,$B$269:$B$305,0))/INDEX($D$269:$D$305,MATCH($F39,$B$269:$B$305,0)),SUMIFS('Input-Ext Allocators'!K$8:K$63,'Input-Ext Allocators'!$B$8:$B$63,$F39))*$D39</f>
        <v>0</v>
      </c>
      <c r="O39" s="143">
        <f ca="1">IFERROR(INDEX(O$269:O$305,MATCH($F39,$B$269:$B$305,0))/INDEX($D$269:$D$305,MATCH($F39,$B$269:$B$305,0)),SUMIFS('Input-Ext Allocators'!L$8:L$63,'Input-Ext Allocators'!$B$8:$B$63,$F39))*$D39</f>
        <v>0</v>
      </c>
      <c r="P39" s="143">
        <f ca="1">IFERROR(INDEX(P$269:P$305,MATCH($F39,$B$269:$B$305,0))/INDEX($D$269:$D$305,MATCH($F39,$B$269:$B$305,0)),SUMIFS('Input-Ext Allocators'!M$8:M$63,'Input-Ext Allocators'!$B$8:$B$63,$F39))*$D39</f>
        <v>0</v>
      </c>
      <c r="Q39" s="143">
        <f ca="1">IFERROR(INDEX(Q$269:Q$305,MATCH($F39,$B$269:$B$305,0))/INDEX($D$269:$D$305,MATCH($F39,$B$269:$B$305,0)),SUMIFS('Input-Ext Allocators'!N$8:N$63,'Input-Ext Allocators'!$B$8:$B$63,$F39))*$D39</f>
        <v>0</v>
      </c>
      <c r="R39" s="143">
        <f ca="1">IFERROR(INDEX(R$269:R$305,MATCH($F39,$B$269:$B$305,0))/INDEX($D$269:$D$305,MATCH($F39,$B$269:$B$305,0)),SUMIFS('Input-Ext Allocators'!O$8:O$63,'Input-Ext Allocators'!$B$8:$B$63,$F39))*$D39</f>
        <v>0</v>
      </c>
      <c r="S39" s="143">
        <f ca="1">IFERROR(INDEX(S$269:S$305,MATCH($F39,$B$269:$B$305,0))/INDEX($D$269:$D$305,MATCH($F39,$B$269:$B$305,0)),SUMIFS('Input-Ext Allocators'!P$8:P$63,'Input-Ext Allocators'!$B$8:$B$63,$F39))*$D39</f>
        <v>0</v>
      </c>
      <c r="T39" s="143">
        <f ca="1">IFERROR(INDEX(T$269:T$305,MATCH($F39,$B$269:$B$305,0))/INDEX($D$269:$D$305,MATCH($F39,$B$269:$B$305,0)),SUMIFS('Input-Ext Allocators'!Q$8:Q$63,'Input-Ext Allocators'!$B$8:$B$63,$F39))*$D39</f>
        <v>0</v>
      </c>
      <c r="U39" s="143">
        <f ca="1">IFERROR(INDEX(U$269:U$305,MATCH($F39,$B$269:$B$305,0))/INDEX($D$269:$D$305,MATCH($F39,$B$269:$B$305,0)),SUMIFS('Input-Ext Allocators'!R$8:R$63,'Input-Ext Allocators'!$B$8:$B$63,$F39))*$D39</f>
        <v>0</v>
      </c>
      <c r="V39" s="143">
        <f ca="1">IFERROR(INDEX(V$269:V$305,MATCH($F39,$B$269:$B$305,0))/INDEX($D$269:$D$305,MATCH($F39,$B$269:$B$305,0)),SUMIFS('Input-Ext Allocators'!S$8:S$63,'Input-Ext Allocators'!$B$8:$B$63,$F39))*$D39</f>
        <v>0</v>
      </c>
      <c r="W39" s="143">
        <f ca="1">IFERROR(INDEX(W$269:W$305,MATCH($F39,$B$269:$B$305,0))/INDEX($D$269:$D$305,MATCH($F39,$B$269:$B$305,0)),SUMIFS('Input-Ext Allocators'!T$8:T$63,'Input-Ext Allocators'!$B$8:$B$63,$F39))*$D39</f>
        <v>0</v>
      </c>
      <c r="X39" s="143">
        <f ca="1">IFERROR(INDEX(X$269:X$305,MATCH($F39,$B$269:$B$305,0))/INDEX($D$269:$D$305,MATCH($F39,$B$269:$B$305,0)),SUMIFS('Input-Ext Allocators'!U$8:U$63,'Input-Ext Allocators'!$B$8:$B$63,$F39))*$D39</f>
        <v>0</v>
      </c>
      <c r="Y39" s="143">
        <f ca="1">IFERROR(INDEX(Y$269:Y$305,MATCH($F39,$B$269:$B$305,0))/INDEX($D$269:$D$305,MATCH($F39,$B$269:$B$305,0)),SUMIFS('Input-Ext Allocators'!V$8:V$63,'Input-Ext Allocators'!$B$8:$B$63,$F39))*$D39</f>
        <v>0</v>
      </c>
      <c r="Z39" s="143">
        <f ca="1">IFERROR(INDEX(Z$269:Z$305,MATCH($F39,$B$269:$B$305,0))/INDEX($D$269:$D$305,MATCH($F39,$B$269:$B$305,0)),SUMIFS('Input-Ext Allocators'!W$8:W$63,'Input-Ext Allocators'!$B$8:$B$63,$F39))*$D39</f>
        <v>0</v>
      </c>
    </row>
    <row r="40" spans="1:26" outlineLevel="1">
      <c r="A40" s="113">
        <f>IF(ISBLANK('Input-Accounts'!A40),"",'Input-Accounts'!A40)</f>
        <v>31</v>
      </c>
      <c r="B40" s="17" t="str">
        <f>IF(ISBLANK('Input-Accounts'!B40),"",'Input-Accounts'!B40)</f>
        <v>Compressor Station</v>
      </c>
      <c r="C40" s="113">
        <f>IF(ISBLANK('Input-Accounts'!C40),"",'Input-Accounts'!C40)</f>
        <v>377</v>
      </c>
      <c r="D40" s="143">
        <f t="shared" ca="1" si="7"/>
        <v>0</v>
      </c>
      <c r="E40" s="143">
        <f t="shared" ca="1" si="8"/>
        <v>0</v>
      </c>
      <c r="F40" s="89" t="str" cm="1">
        <f t="array" aca="1" ref="F40" ca="1">IF(D40=0,"-",IF('Input-Accounts'!$E40&lt;&gt;0,'Input-Accounts'!$E40,INDEX('Input-Accounts'!$H40:$J40,,MATCH($F$6,'Input-Accounts'!$H$6:$J$6,0))))</f>
        <v>-</v>
      </c>
      <c r="G40" s="143">
        <f ca="1">IFERROR(INDEX(G$269:G$305,MATCH($F40,$B$269:$B$305,0))/INDEX($D$269:$D$305,MATCH($F40,$B$269:$B$305,0)),SUMIFS('Input-Ext Allocators'!D$8:D$63,'Input-Ext Allocators'!$B$8:$B$63,$F40))*$D40</f>
        <v>0</v>
      </c>
      <c r="H40" s="143">
        <f ca="1">IFERROR(INDEX(H$269:H$305,MATCH($F40,$B$269:$B$305,0))/INDEX($D$269:$D$305,MATCH($F40,$B$269:$B$305,0)),SUMIFS('Input-Ext Allocators'!E$8:E$63,'Input-Ext Allocators'!$B$8:$B$63,$F40))*$D40</f>
        <v>0</v>
      </c>
      <c r="I40" s="143">
        <f ca="1">IFERROR(INDEX(I$269:I$305,MATCH($F40,$B$269:$B$305,0))/INDEX($D$269:$D$305,MATCH($F40,$B$269:$B$305,0)),SUMIFS('Input-Ext Allocators'!F$8:F$63,'Input-Ext Allocators'!$B$8:$B$63,$F40))*$D40</f>
        <v>0</v>
      </c>
      <c r="J40" s="143">
        <f ca="1">IFERROR(INDEX(J$269:J$305,MATCH($F40,$B$269:$B$305,0))/INDEX($D$269:$D$305,MATCH($F40,$B$269:$B$305,0)),SUMIFS('Input-Ext Allocators'!G$8:G$63,'Input-Ext Allocators'!$B$8:$B$63,$F40))*$D40</f>
        <v>0</v>
      </c>
      <c r="K40" s="143">
        <f ca="1">IFERROR(INDEX(K$269:K$305,MATCH($F40,$B$269:$B$305,0))/INDEX($D$269:$D$305,MATCH($F40,$B$269:$B$305,0)),SUMIFS('Input-Ext Allocators'!H$8:H$63,'Input-Ext Allocators'!$B$8:$B$63,$F40))*$D40</f>
        <v>0</v>
      </c>
      <c r="L40" s="143">
        <f ca="1">IFERROR(INDEX(L$269:L$305,MATCH($F40,$B$269:$B$305,0))/INDEX($D$269:$D$305,MATCH($F40,$B$269:$B$305,0)),SUMIFS('Input-Ext Allocators'!I$8:I$63,'Input-Ext Allocators'!$B$8:$B$63,$F40))*$D40</f>
        <v>0</v>
      </c>
      <c r="M40" s="143">
        <f ca="1">IFERROR(INDEX(M$269:M$305,MATCH($F40,$B$269:$B$305,0))/INDEX($D$269:$D$305,MATCH($F40,$B$269:$B$305,0)),SUMIFS('Input-Ext Allocators'!J$8:J$63,'Input-Ext Allocators'!$B$8:$B$63,$F40))*$D40</f>
        <v>0</v>
      </c>
      <c r="N40" s="143">
        <f ca="1">IFERROR(INDEX(N$269:N$305,MATCH($F40,$B$269:$B$305,0))/INDEX($D$269:$D$305,MATCH($F40,$B$269:$B$305,0)),SUMIFS('Input-Ext Allocators'!K$8:K$63,'Input-Ext Allocators'!$B$8:$B$63,$F40))*$D40</f>
        <v>0</v>
      </c>
      <c r="O40" s="143">
        <f ca="1">IFERROR(INDEX(O$269:O$305,MATCH($F40,$B$269:$B$305,0))/INDEX($D$269:$D$305,MATCH($F40,$B$269:$B$305,0)),SUMIFS('Input-Ext Allocators'!L$8:L$63,'Input-Ext Allocators'!$B$8:$B$63,$F40))*$D40</f>
        <v>0</v>
      </c>
      <c r="P40" s="143">
        <f ca="1">IFERROR(INDEX(P$269:P$305,MATCH($F40,$B$269:$B$305,0))/INDEX($D$269:$D$305,MATCH($F40,$B$269:$B$305,0)),SUMIFS('Input-Ext Allocators'!M$8:M$63,'Input-Ext Allocators'!$B$8:$B$63,$F40))*$D40</f>
        <v>0</v>
      </c>
      <c r="Q40" s="143">
        <f ca="1">IFERROR(INDEX(Q$269:Q$305,MATCH($F40,$B$269:$B$305,0))/INDEX($D$269:$D$305,MATCH($F40,$B$269:$B$305,0)),SUMIFS('Input-Ext Allocators'!N$8:N$63,'Input-Ext Allocators'!$B$8:$B$63,$F40))*$D40</f>
        <v>0</v>
      </c>
      <c r="R40" s="143">
        <f ca="1">IFERROR(INDEX(R$269:R$305,MATCH($F40,$B$269:$B$305,0))/INDEX($D$269:$D$305,MATCH($F40,$B$269:$B$305,0)),SUMIFS('Input-Ext Allocators'!O$8:O$63,'Input-Ext Allocators'!$B$8:$B$63,$F40))*$D40</f>
        <v>0</v>
      </c>
      <c r="S40" s="143">
        <f ca="1">IFERROR(INDEX(S$269:S$305,MATCH($F40,$B$269:$B$305,0))/INDEX($D$269:$D$305,MATCH($F40,$B$269:$B$305,0)),SUMIFS('Input-Ext Allocators'!P$8:P$63,'Input-Ext Allocators'!$B$8:$B$63,$F40))*$D40</f>
        <v>0</v>
      </c>
      <c r="T40" s="143">
        <f ca="1">IFERROR(INDEX(T$269:T$305,MATCH($F40,$B$269:$B$305,0))/INDEX($D$269:$D$305,MATCH($F40,$B$269:$B$305,0)),SUMIFS('Input-Ext Allocators'!Q$8:Q$63,'Input-Ext Allocators'!$B$8:$B$63,$F40))*$D40</f>
        <v>0</v>
      </c>
      <c r="U40" s="143">
        <f ca="1">IFERROR(INDEX(U$269:U$305,MATCH($F40,$B$269:$B$305,0))/INDEX($D$269:$D$305,MATCH($F40,$B$269:$B$305,0)),SUMIFS('Input-Ext Allocators'!R$8:R$63,'Input-Ext Allocators'!$B$8:$B$63,$F40))*$D40</f>
        <v>0</v>
      </c>
      <c r="V40" s="143">
        <f ca="1">IFERROR(INDEX(V$269:V$305,MATCH($F40,$B$269:$B$305,0))/INDEX($D$269:$D$305,MATCH($F40,$B$269:$B$305,0)),SUMIFS('Input-Ext Allocators'!S$8:S$63,'Input-Ext Allocators'!$B$8:$B$63,$F40))*$D40</f>
        <v>0</v>
      </c>
      <c r="W40" s="143">
        <f ca="1">IFERROR(INDEX(W$269:W$305,MATCH($F40,$B$269:$B$305,0))/INDEX($D$269:$D$305,MATCH($F40,$B$269:$B$305,0)),SUMIFS('Input-Ext Allocators'!T$8:T$63,'Input-Ext Allocators'!$B$8:$B$63,$F40))*$D40</f>
        <v>0</v>
      </c>
      <c r="X40" s="143">
        <f ca="1">IFERROR(INDEX(X$269:X$305,MATCH($F40,$B$269:$B$305,0))/INDEX($D$269:$D$305,MATCH($F40,$B$269:$B$305,0)),SUMIFS('Input-Ext Allocators'!U$8:U$63,'Input-Ext Allocators'!$B$8:$B$63,$F40))*$D40</f>
        <v>0</v>
      </c>
      <c r="Y40" s="143">
        <f ca="1">IFERROR(INDEX(Y$269:Y$305,MATCH($F40,$B$269:$B$305,0))/INDEX($D$269:$D$305,MATCH($F40,$B$269:$B$305,0)),SUMIFS('Input-Ext Allocators'!V$8:V$63,'Input-Ext Allocators'!$B$8:$B$63,$F40))*$D40</f>
        <v>0</v>
      </c>
      <c r="Z40" s="143">
        <f ca="1">IFERROR(INDEX(Z$269:Z$305,MATCH($F40,$B$269:$B$305,0))/INDEX($D$269:$D$305,MATCH($F40,$B$269:$B$305,0)),SUMIFS('Input-Ext Allocators'!W$8:W$63,'Input-Ext Allocators'!$B$8:$B$63,$F40))*$D40</f>
        <v>0</v>
      </c>
    </row>
    <row r="41" spans="1:26" outlineLevel="1">
      <c r="A41" s="113">
        <f>IF(ISBLANK('Input-Accounts'!A41),"",'Input-Accounts'!A41)</f>
        <v>32</v>
      </c>
      <c r="B41" s="17" t="str">
        <f>IF(ISBLANK('Input-Accounts'!B41),"",'Input-Accounts'!B41)</f>
        <v>M &amp; R Station Equipment - general</v>
      </c>
      <c r="C41" s="113">
        <f>IF(ISBLANK('Input-Accounts'!C41),"",'Input-Accounts'!C41)</f>
        <v>378</v>
      </c>
      <c r="D41" s="143">
        <f t="shared" ca="1" si="7"/>
        <v>0</v>
      </c>
      <c r="E41" s="143">
        <f t="shared" ca="1" si="8"/>
        <v>0</v>
      </c>
      <c r="F41" s="89" t="str" cm="1">
        <f t="array" aca="1" ref="F41" ca="1">IF(D41=0,"-",IF('Input-Accounts'!$E41&lt;&gt;0,'Input-Accounts'!$E41,INDEX('Input-Accounts'!$H41:$J41,,MATCH($F$6,'Input-Accounts'!$H$6:$J$6,0))))</f>
        <v>-</v>
      </c>
      <c r="G41" s="143">
        <f ca="1">IFERROR(INDEX(G$269:G$305,MATCH($F41,$B$269:$B$305,0))/INDEX($D$269:$D$305,MATCH($F41,$B$269:$B$305,0)),SUMIFS('Input-Ext Allocators'!D$8:D$63,'Input-Ext Allocators'!$B$8:$B$63,$F41))*$D41</f>
        <v>0</v>
      </c>
      <c r="H41" s="143">
        <f ca="1">IFERROR(INDEX(H$269:H$305,MATCH($F41,$B$269:$B$305,0))/INDEX($D$269:$D$305,MATCH($F41,$B$269:$B$305,0)),SUMIFS('Input-Ext Allocators'!E$8:E$63,'Input-Ext Allocators'!$B$8:$B$63,$F41))*$D41</f>
        <v>0</v>
      </c>
      <c r="I41" s="143">
        <f ca="1">IFERROR(INDEX(I$269:I$305,MATCH($F41,$B$269:$B$305,0))/INDEX($D$269:$D$305,MATCH($F41,$B$269:$B$305,0)),SUMIFS('Input-Ext Allocators'!F$8:F$63,'Input-Ext Allocators'!$B$8:$B$63,$F41))*$D41</f>
        <v>0</v>
      </c>
      <c r="J41" s="143">
        <f ca="1">IFERROR(INDEX(J$269:J$305,MATCH($F41,$B$269:$B$305,0))/INDEX($D$269:$D$305,MATCH($F41,$B$269:$B$305,0)),SUMIFS('Input-Ext Allocators'!G$8:G$63,'Input-Ext Allocators'!$B$8:$B$63,$F41))*$D41</f>
        <v>0</v>
      </c>
      <c r="K41" s="143">
        <f ca="1">IFERROR(INDEX(K$269:K$305,MATCH($F41,$B$269:$B$305,0))/INDEX($D$269:$D$305,MATCH($F41,$B$269:$B$305,0)),SUMIFS('Input-Ext Allocators'!H$8:H$63,'Input-Ext Allocators'!$B$8:$B$63,$F41))*$D41</f>
        <v>0</v>
      </c>
      <c r="L41" s="143">
        <f ca="1">IFERROR(INDEX(L$269:L$305,MATCH($F41,$B$269:$B$305,0))/INDEX($D$269:$D$305,MATCH($F41,$B$269:$B$305,0)),SUMIFS('Input-Ext Allocators'!I$8:I$63,'Input-Ext Allocators'!$B$8:$B$63,$F41))*$D41</f>
        <v>0</v>
      </c>
      <c r="M41" s="143">
        <f ca="1">IFERROR(INDEX(M$269:M$305,MATCH($F41,$B$269:$B$305,0))/INDEX($D$269:$D$305,MATCH($F41,$B$269:$B$305,0)),SUMIFS('Input-Ext Allocators'!J$8:J$63,'Input-Ext Allocators'!$B$8:$B$63,$F41))*$D41</f>
        <v>0</v>
      </c>
      <c r="N41" s="143">
        <f ca="1">IFERROR(INDEX(N$269:N$305,MATCH($F41,$B$269:$B$305,0))/INDEX($D$269:$D$305,MATCH($F41,$B$269:$B$305,0)),SUMIFS('Input-Ext Allocators'!K$8:K$63,'Input-Ext Allocators'!$B$8:$B$63,$F41))*$D41</f>
        <v>0</v>
      </c>
      <c r="O41" s="143">
        <f ca="1">IFERROR(INDEX(O$269:O$305,MATCH($F41,$B$269:$B$305,0))/INDEX($D$269:$D$305,MATCH($F41,$B$269:$B$305,0)),SUMIFS('Input-Ext Allocators'!L$8:L$63,'Input-Ext Allocators'!$B$8:$B$63,$F41))*$D41</f>
        <v>0</v>
      </c>
      <c r="P41" s="143">
        <f ca="1">IFERROR(INDEX(P$269:P$305,MATCH($F41,$B$269:$B$305,0))/INDEX($D$269:$D$305,MATCH($F41,$B$269:$B$305,0)),SUMIFS('Input-Ext Allocators'!M$8:M$63,'Input-Ext Allocators'!$B$8:$B$63,$F41))*$D41</f>
        <v>0</v>
      </c>
      <c r="Q41" s="143">
        <f ca="1">IFERROR(INDEX(Q$269:Q$305,MATCH($F41,$B$269:$B$305,0))/INDEX($D$269:$D$305,MATCH($F41,$B$269:$B$305,0)),SUMIFS('Input-Ext Allocators'!N$8:N$63,'Input-Ext Allocators'!$B$8:$B$63,$F41))*$D41</f>
        <v>0</v>
      </c>
      <c r="R41" s="143">
        <f ca="1">IFERROR(INDEX(R$269:R$305,MATCH($F41,$B$269:$B$305,0))/INDEX($D$269:$D$305,MATCH($F41,$B$269:$B$305,0)),SUMIFS('Input-Ext Allocators'!O$8:O$63,'Input-Ext Allocators'!$B$8:$B$63,$F41))*$D41</f>
        <v>0</v>
      </c>
      <c r="S41" s="143">
        <f ca="1">IFERROR(INDEX(S$269:S$305,MATCH($F41,$B$269:$B$305,0))/INDEX($D$269:$D$305,MATCH($F41,$B$269:$B$305,0)),SUMIFS('Input-Ext Allocators'!P$8:P$63,'Input-Ext Allocators'!$B$8:$B$63,$F41))*$D41</f>
        <v>0</v>
      </c>
      <c r="T41" s="143">
        <f ca="1">IFERROR(INDEX(T$269:T$305,MATCH($F41,$B$269:$B$305,0))/INDEX($D$269:$D$305,MATCH($F41,$B$269:$B$305,0)),SUMIFS('Input-Ext Allocators'!Q$8:Q$63,'Input-Ext Allocators'!$B$8:$B$63,$F41))*$D41</f>
        <v>0</v>
      </c>
      <c r="U41" s="143">
        <f ca="1">IFERROR(INDEX(U$269:U$305,MATCH($F41,$B$269:$B$305,0))/INDEX($D$269:$D$305,MATCH($F41,$B$269:$B$305,0)),SUMIFS('Input-Ext Allocators'!R$8:R$63,'Input-Ext Allocators'!$B$8:$B$63,$F41))*$D41</f>
        <v>0</v>
      </c>
      <c r="V41" s="143">
        <f ca="1">IFERROR(INDEX(V$269:V$305,MATCH($F41,$B$269:$B$305,0))/INDEX($D$269:$D$305,MATCH($F41,$B$269:$B$305,0)),SUMIFS('Input-Ext Allocators'!S$8:S$63,'Input-Ext Allocators'!$B$8:$B$63,$F41))*$D41</f>
        <v>0</v>
      </c>
      <c r="W41" s="143">
        <f ca="1">IFERROR(INDEX(W$269:W$305,MATCH($F41,$B$269:$B$305,0))/INDEX($D$269:$D$305,MATCH($F41,$B$269:$B$305,0)),SUMIFS('Input-Ext Allocators'!T$8:T$63,'Input-Ext Allocators'!$B$8:$B$63,$F41))*$D41</f>
        <v>0</v>
      </c>
      <c r="X41" s="143">
        <f ca="1">IFERROR(INDEX(X$269:X$305,MATCH($F41,$B$269:$B$305,0))/INDEX($D$269:$D$305,MATCH($F41,$B$269:$B$305,0)),SUMIFS('Input-Ext Allocators'!U$8:U$63,'Input-Ext Allocators'!$B$8:$B$63,$F41))*$D41</f>
        <v>0</v>
      </c>
      <c r="Y41" s="143">
        <f ca="1">IFERROR(INDEX(Y$269:Y$305,MATCH($F41,$B$269:$B$305,0))/INDEX($D$269:$D$305,MATCH($F41,$B$269:$B$305,0)),SUMIFS('Input-Ext Allocators'!V$8:V$63,'Input-Ext Allocators'!$B$8:$B$63,$F41))*$D41</f>
        <v>0</v>
      </c>
      <c r="Z41" s="143">
        <f ca="1">IFERROR(INDEX(Z$269:Z$305,MATCH($F41,$B$269:$B$305,0))/INDEX($D$269:$D$305,MATCH($F41,$B$269:$B$305,0)),SUMIFS('Input-Ext Allocators'!W$8:W$63,'Input-Ext Allocators'!$B$8:$B$63,$F41))*$D41</f>
        <v>0</v>
      </c>
    </row>
    <row r="42" spans="1:26" outlineLevel="1">
      <c r="A42" s="113">
        <f>IF(ISBLANK('Input-Accounts'!A42),"",'Input-Accounts'!A42)</f>
        <v>33</v>
      </c>
      <c r="B42" s="17" t="str">
        <f>IF(ISBLANK('Input-Accounts'!B42),"",'Input-Accounts'!B42)</f>
        <v>M &amp; R Station Equipment - city gate</v>
      </c>
      <c r="C42" s="113">
        <f>IF(ISBLANK('Input-Accounts'!C42),"",'Input-Accounts'!C42)</f>
        <v>379</v>
      </c>
      <c r="D42" s="143">
        <f t="shared" ca="1" si="7"/>
        <v>0</v>
      </c>
      <c r="E42" s="143">
        <f t="shared" ca="1" si="8"/>
        <v>0</v>
      </c>
      <c r="F42" s="89" t="str" cm="1">
        <f t="array" aca="1" ref="F42" ca="1">IF(D42=0,"-",IF('Input-Accounts'!$E42&lt;&gt;0,'Input-Accounts'!$E42,INDEX('Input-Accounts'!$H42:$J42,,MATCH($F$6,'Input-Accounts'!$H$6:$J$6,0))))</f>
        <v>-</v>
      </c>
      <c r="G42" s="143">
        <f ca="1">IFERROR(INDEX(G$269:G$305,MATCH($F42,$B$269:$B$305,0))/INDEX($D$269:$D$305,MATCH($F42,$B$269:$B$305,0)),SUMIFS('Input-Ext Allocators'!D$8:D$63,'Input-Ext Allocators'!$B$8:$B$63,$F42))*$D42</f>
        <v>0</v>
      </c>
      <c r="H42" s="143">
        <f ca="1">IFERROR(INDEX(H$269:H$305,MATCH($F42,$B$269:$B$305,0))/INDEX($D$269:$D$305,MATCH($F42,$B$269:$B$305,0)),SUMIFS('Input-Ext Allocators'!E$8:E$63,'Input-Ext Allocators'!$B$8:$B$63,$F42))*$D42</f>
        <v>0</v>
      </c>
      <c r="I42" s="143">
        <f ca="1">IFERROR(INDEX(I$269:I$305,MATCH($F42,$B$269:$B$305,0))/INDEX($D$269:$D$305,MATCH($F42,$B$269:$B$305,0)),SUMIFS('Input-Ext Allocators'!F$8:F$63,'Input-Ext Allocators'!$B$8:$B$63,$F42))*$D42</f>
        <v>0</v>
      </c>
      <c r="J42" s="143">
        <f ca="1">IFERROR(INDEX(J$269:J$305,MATCH($F42,$B$269:$B$305,0))/INDEX($D$269:$D$305,MATCH($F42,$B$269:$B$305,0)),SUMIFS('Input-Ext Allocators'!G$8:G$63,'Input-Ext Allocators'!$B$8:$B$63,$F42))*$D42</f>
        <v>0</v>
      </c>
      <c r="K42" s="143">
        <f ca="1">IFERROR(INDEX(K$269:K$305,MATCH($F42,$B$269:$B$305,0))/INDEX($D$269:$D$305,MATCH($F42,$B$269:$B$305,0)),SUMIFS('Input-Ext Allocators'!H$8:H$63,'Input-Ext Allocators'!$B$8:$B$63,$F42))*$D42</f>
        <v>0</v>
      </c>
      <c r="L42" s="143">
        <f ca="1">IFERROR(INDEX(L$269:L$305,MATCH($F42,$B$269:$B$305,0))/INDEX($D$269:$D$305,MATCH($F42,$B$269:$B$305,0)),SUMIFS('Input-Ext Allocators'!I$8:I$63,'Input-Ext Allocators'!$B$8:$B$63,$F42))*$D42</f>
        <v>0</v>
      </c>
      <c r="M42" s="143">
        <f ca="1">IFERROR(INDEX(M$269:M$305,MATCH($F42,$B$269:$B$305,0))/INDEX($D$269:$D$305,MATCH($F42,$B$269:$B$305,0)),SUMIFS('Input-Ext Allocators'!J$8:J$63,'Input-Ext Allocators'!$B$8:$B$63,$F42))*$D42</f>
        <v>0</v>
      </c>
      <c r="N42" s="143">
        <f ca="1">IFERROR(INDEX(N$269:N$305,MATCH($F42,$B$269:$B$305,0))/INDEX($D$269:$D$305,MATCH($F42,$B$269:$B$305,0)),SUMIFS('Input-Ext Allocators'!K$8:K$63,'Input-Ext Allocators'!$B$8:$B$63,$F42))*$D42</f>
        <v>0</v>
      </c>
      <c r="O42" s="143">
        <f ca="1">IFERROR(INDEX(O$269:O$305,MATCH($F42,$B$269:$B$305,0))/INDEX($D$269:$D$305,MATCH($F42,$B$269:$B$305,0)),SUMIFS('Input-Ext Allocators'!L$8:L$63,'Input-Ext Allocators'!$B$8:$B$63,$F42))*$D42</f>
        <v>0</v>
      </c>
      <c r="P42" s="143">
        <f ca="1">IFERROR(INDEX(P$269:P$305,MATCH($F42,$B$269:$B$305,0))/INDEX($D$269:$D$305,MATCH($F42,$B$269:$B$305,0)),SUMIFS('Input-Ext Allocators'!M$8:M$63,'Input-Ext Allocators'!$B$8:$B$63,$F42))*$D42</f>
        <v>0</v>
      </c>
      <c r="Q42" s="143">
        <f ca="1">IFERROR(INDEX(Q$269:Q$305,MATCH($F42,$B$269:$B$305,0))/INDEX($D$269:$D$305,MATCH($F42,$B$269:$B$305,0)),SUMIFS('Input-Ext Allocators'!N$8:N$63,'Input-Ext Allocators'!$B$8:$B$63,$F42))*$D42</f>
        <v>0</v>
      </c>
      <c r="R42" s="143">
        <f ca="1">IFERROR(INDEX(R$269:R$305,MATCH($F42,$B$269:$B$305,0))/INDEX($D$269:$D$305,MATCH($F42,$B$269:$B$305,0)),SUMIFS('Input-Ext Allocators'!O$8:O$63,'Input-Ext Allocators'!$B$8:$B$63,$F42))*$D42</f>
        <v>0</v>
      </c>
      <c r="S42" s="143">
        <f ca="1">IFERROR(INDEX(S$269:S$305,MATCH($F42,$B$269:$B$305,0))/INDEX($D$269:$D$305,MATCH($F42,$B$269:$B$305,0)),SUMIFS('Input-Ext Allocators'!P$8:P$63,'Input-Ext Allocators'!$B$8:$B$63,$F42))*$D42</f>
        <v>0</v>
      </c>
      <c r="T42" s="143">
        <f ca="1">IFERROR(INDEX(T$269:T$305,MATCH($F42,$B$269:$B$305,0))/INDEX($D$269:$D$305,MATCH($F42,$B$269:$B$305,0)),SUMIFS('Input-Ext Allocators'!Q$8:Q$63,'Input-Ext Allocators'!$B$8:$B$63,$F42))*$D42</f>
        <v>0</v>
      </c>
      <c r="U42" s="143">
        <f ca="1">IFERROR(INDEX(U$269:U$305,MATCH($F42,$B$269:$B$305,0))/INDEX($D$269:$D$305,MATCH($F42,$B$269:$B$305,0)),SUMIFS('Input-Ext Allocators'!R$8:R$63,'Input-Ext Allocators'!$B$8:$B$63,$F42))*$D42</f>
        <v>0</v>
      </c>
      <c r="V42" s="143">
        <f ca="1">IFERROR(INDEX(V$269:V$305,MATCH($F42,$B$269:$B$305,0))/INDEX($D$269:$D$305,MATCH($F42,$B$269:$B$305,0)),SUMIFS('Input-Ext Allocators'!S$8:S$63,'Input-Ext Allocators'!$B$8:$B$63,$F42))*$D42</f>
        <v>0</v>
      </c>
      <c r="W42" s="143">
        <f ca="1">IFERROR(INDEX(W$269:W$305,MATCH($F42,$B$269:$B$305,0))/INDEX($D$269:$D$305,MATCH($F42,$B$269:$B$305,0)),SUMIFS('Input-Ext Allocators'!T$8:T$63,'Input-Ext Allocators'!$B$8:$B$63,$F42))*$D42</f>
        <v>0</v>
      </c>
      <c r="X42" s="143">
        <f ca="1">IFERROR(INDEX(X$269:X$305,MATCH($F42,$B$269:$B$305,0))/INDEX($D$269:$D$305,MATCH($F42,$B$269:$B$305,0)),SUMIFS('Input-Ext Allocators'!U$8:U$63,'Input-Ext Allocators'!$B$8:$B$63,$F42))*$D42</f>
        <v>0</v>
      </c>
      <c r="Y42" s="143">
        <f ca="1">IFERROR(INDEX(Y$269:Y$305,MATCH($F42,$B$269:$B$305,0))/INDEX($D$269:$D$305,MATCH($F42,$B$269:$B$305,0)),SUMIFS('Input-Ext Allocators'!V$8:V$63,'Input-Ext Allocators'!$B$8:$B$63,$F42))*$D42</f>
        <v>0</v>
      </c>
      <c r="Z42" s="143">
        <f ca="1">IFERROR(INDEX(Z$269:Z$305,MATCH($F42,$B$269:$B$305,0))/INDEX($D$269:$D$305,MATCH($F42,$B$269:$B$305,0)),SUMIFS('Input-Ext Allocators'!W$8:W$63,'Input-Ext Allocators'!$B$8:$B$63,$F42))*$D42</f>
        <v>0</v>
      </c>
    </row>
    <row r="43" spans="1:26" outlineLevel="1">
      <c r="A43" s="113">
        <f>IF(ISBLANK('Input-Accounts'!A43),"",'Input-Accounts'!A43)</f>
        <v>34</v>
      </c>
      <c r="B43" s="17" t="str">
        <f>IF(ISBLANK('Input-Accounts'!B43),"",'Input-Accounts'!B43)</f>
        <v>Services</v>
      </c>
      <c r="C43" s="113">
        <f>IF(ISBLANK('Input-Accounts'!C43),"",'Input-Accounts'!C43)</f>
        <v>380</v>
      </c>
      <c r="D43" s="143">
        <f t="shared" ca="1" si="7"/>
        <v>0</v>
      </c>
      <c r="E43" s="143">
        <f t="shared" ca="1" si="8"/>
        <v>0</v>
      </c>
      <c r="F43" s="89" t="str" cm="1">
        <f t="array" aca="1" ref="F43" ca="1">IF(D43=0,"-",IF('Input-Accounts'!$E43&lt;&gt;0,'Input-Accounts'!$E43,INDEX('Input-Accounts'!$H43:$J43,,MATCH($F$6,'Input-Accounts'!$H$6:$J$6,0))))</f>
        <v>-</v>
      </c>
      <c r="G43" s="143">
        <f ca="1">IFERROR(INDEX(G$269:G$305,MATCH($F43,$B$269:$B$305,0))/INDEX($D$269:$D$305,MATCH($F43,$B$269:$B$305,0)),SUMIFS('Input-Ext Allocators'!D$8:D$63,'Input-Ext Allocators'!$B$8:$B$63,$F43))*$D43</f>
        <v>0</v>
      </c>
      <c r="H43" s="143">
        <f ca="1">IFERROR(INDEX(H$269:H$305,MATCH($F43,$B$269:$B$305,0))/INDEX($D$269:$D$305,MATCH($F43,$B$269:$B$305,0)),SUMIFS('Input-Ext Allocators'!E$8:E$63,'Input-Ext Allocators'!$B$8:$B$63,$F43))*$D43</f>
        <v>0</v>
      </c>
      <c r="I43" s="143">
        <f ca="1">IFERROR(INDEX(I$269:I$305,MATCH($F43,$B$269:$B$305,0))/INDEX($D$269:$D$305,MATCH($F43,$B$269:$B$305,0)),SUMIFS('Input-Ext Allocators'!F$8:F$63,'Input-Ext Allocators'!$B$8:$B$63,$F43))*$D43</f>
        <v>0</v>
      </c>
      <c r="J43" s="143">
        <f ca="1">IFERROR(INDEX(J$269:J$305,MATCH($F43,$B$269:$B$305,0))/INDEX($D$269:$D$305,MATCH($F43,$B$269:$B$305,0)),SUMIFS('Input-Ext Allocators'!G$8:G$63,'Input-Ext Allocators'!$B$8:$B$63,$F43))*$D43</f>
        <v>0</v>
      </c>
      <c r="K43" s="143">
        <f ca="1">IFERROR(INDEX(K$269:K$305,MATCH($F43,$B$269:$B$305,0))/INDEX($D$269:$D$305,MATCH($F43,$B$269:$B$305,0)),SUMIFS('Input-Ext Allocators'!H$8:H$63,'Input-Ext Allocators'!$B$8:$B$63,$F43))*$D43</f>
        <v>0</v>
      </c>
      <c r="L43" s="143">
        <f ca="1">IFERROR(INDEX(L$269:L$305,MATCH($F43,$B$269:$B$305,0))/INDEX($D$269:$D$305,MATCH($F43,$B$269:$B$305,0)),SUMIFS('Input-Ext Allocators'!I$8:I$63,'Input-Ext Allocators'!$B$8:$B$63,$F43))*$D43</f>
        <v>0</v>
      </c>
      <c r="M43" s="143">
        <f ca="1">IFERROR(INDEX(M$269:M$305,MATCH($F43,$B$269:$B$305,0))/INDEX($D$269:$D$305,MATCH($F43,$B$269:$B$305,0)),SUMIFS('Input-Ext Allocators'!J$8:J$63,'Input-Ext Allocators'!$B$8:$B$63,$F43))*$D43</f>
        <v>0</v>
      </c>
      <c r="N43" s="143">
        <f ca="1">IFERROR(INDEX(N$269:N$305,MATCH($F43,$B$269:$B$305,0))/INDEX($D$269:$D$305,MATCH($F43,$B$269:$B$305,0)),SUMIFS('Input-Ext Allocators'!K$8:K$63,'Input-Ext Allocators'!$B$8:$B$63,$F43))*$D43</f>
        <v>0</v>
      </c>
      <c r="O43" s="143">
        <f ca="1">IFERROR(INDEX(O$269:O$305,MATCH($F43,$B$269:$B$305,0))/INDEX($D$269:$D$305,MATCH($F43,$B$269:$B$305,0)),SUMIFS('Input-Ext Allocators'!L$8:L$63,'Input-Ext Allocators'!$B$8:$B$63,$F43))*$D43</f>
        <v>0</v>
      </c>
      <c r="P43" s="143">
        <f ca="1">IFERROR(INDEX(P$269:P$305,MATCH($F43,$B$269:$B$305,0))/INDEX($D$269:$D$305,MATCH($F43,$B$269:$B$305,0)),SUMIFS('Input-Ext Allocators'!M$8:M$63,'Input-Ext Allocators'!$B$8:$B$63,$F43))*$D43</f>
        <v>0</v>
      </c>
      <c r="Q43" s="143">
        <f ca="1">IFERROR(INDEX(Q$269:Q$305,MATCH($F43,$B$269:$B$305,0))/INDEX($D$269:$D$305,MATCH($F43,$B$269:$B$305,0)),SUMIFS('Input-Ext Allocators'!N$8:N$63,'Input-Ext Allocators'!$B$8:$B$63,$F43))*$D43</f>
        <v>0</v>
      </c>
      <c r="R43" s="143">
        <f ca="1">IFERROR(INDEX(R$269:R$305,MATCH($F43,$B$269:$B$305,0))/INDEX($D$269:$D$305,MATCH($F43,$B$269:$B$305,0)),SUMIFS('Input-Ext Allocators'!O$8:O$63,'Input-Ext Allocators'!$B$8:$B$63,$F43))*$D43</f>
        <v>0</v>
      </c>
      <c r="S43" s="143">
        <f ca="1">IFERROR(INDEX(S$269:S$305,MATCH($F43,$B$269:$B$305,0))/INDEX($D$269:$D$305,MATCH($F43,$B$269:$B$305,0)),SUMIFS('Input-Ext Allocators'!P$8:P$63,'Input-Ext Allocators'!$B$8:$B$63,$F43))*$D43</f>
        <v>0</v>
      </c>
      <c r="T43" s="143">
        <f ca="1">IFERROR(INDEX(T$269:T$305,MATCH($F43,$B$269:$B$305,0))/INDEX($D$269:$D$305,MATCH($F43,$B$269:$B$305,0)),SUMIFS('Input-Ext Allocators'!Q$8:Q$63,'Input-Ext Allocators'!$B$8:$B$63,$F43))*$D43</f>
        <v>0</v>
      </c>
      <c r="U43" s="143">
        <f ca="1">IFERROR(INDEX(U$269:U$305,MATCH($F43,$B$269:$B$305,0))/INDEX($D$269:$D$305,MATCH($F43,$B$269:$B$305,0)),SUMIFS('Input-Ext Allocators'!R$8:R$63,'Input-Ext Allocators'!$B$8:$B$63,$F43))*$D43</f>
        <v>0</v>
      </c>
      <c r="V43" s="143">
        <f ca="1">IFERROR(INDEX(V$269:V$305,MATCH($F43,$B$269:$B$305,0))/INDEX($D$269:$D$305,MATCH($F43,$B$269:$B$305,0)),SUMIFS('Input-Ext Allocators'!S$8:S$63,'Input-Ext Allocators'!$B$8:$B$63,$F43))*$D43</f>
        <v>0</v>
      </c>
      <c r="W43" s="143">
        <f ca="1">IFERROR(INDEX(W$269:W$305,MATCH($F43,$B$269:$B$305,0))/INDEX($D$269:$D$305,MATCH($F43,$B$269:$B$305,0)),SUMIFS('Input-Ext Allocators'!T$8:T$63,'Input-Ext Allocators'!$B$8:$B$63,$F43))*$D43</f>
        <v>0</v>
      </c>
      <c r="X43" s="143">
        <f ca="1">IFERROR(INDEX(X$269:X$305,MATCH($F43,$B$269:$B$305,0))/INDEX($D$269:$D$305,MATCH($F43,$B$269:$B$305,0)),SUMIFS('Input-Ext Allocators'!U$8:U$63,'Input-Ext Allocators'!$B$8:$B$63,$F43))*$D43</f>
        <v>0</v>
      </c>
      <c r="Y43" s="143">
        <f ca="1">IFERROR(INDEX(Y$269:Y$305,MATCH($F43,$B$269:$B$305,0))/INDEX($D$269:$D$305,MATCH($F43,$B$269:$B$305,0)),SUMIFS('Input-Ext Allocators'!V$8:V$63,'Input-Ext Allocators'!$B$8:$B$63,$F43))*$D43</f>
        <v>0</v>
      </c>
      <c r="Z43" s="143">
        <f ca="1">IFERROR(INDEX(Z$269:Z$305,MATCH($F43,$B$269:$B$305,0))/INDEX($D$269:$D$305,MATCH($F43,$B$269:$B$305,0)),SUMIFS('Input-Ext Allocators'!W$8:W$63,'Input-Ext Allocators'!$B$8:$B$63,$F43))*$D43</f>
        <v>0</v>
      </c>
    </row>
    <row r="44" spans="1:26" outlineLevel="1">
      <c r="A44" s="113">
        <f>IF(ISBLANK('Input-Accounts'!A44),"",'Input-Accounts'!A44)</f>
        <v>35</v>
      </c>
      <c r="B44" s="17" t="str">
        <f>IF(ISBLANK('Input-Accounts'!B44),"",'Input-Accounts'!B44)</f>
        <v>Services - Direct</v>
      </c>
      <c r="C44" s="113">
        <f>IF(ISBLANK('Input-Accounts'!C44),"",'Input-Accounts'!C44)</f>
        <v>380.1</v>
      </c>
      <c r="D44" s="143">
        <f t="shared" ca="1" si="7"/>
        <v>0</v>
      </c>
      <c r="E44" s="143">
        <f t="shared" ca="1" si="8"/>
        <v>0</v>
      </c>
      <c r="F44" s="89" t="str" cm="1">
        <f t="array" aca="1" ref="F44" ca="1">IF(D44=0,"-",IF('Input-Accounts'!$E44&lt;&gt;0,'Input-Accounts'!$E44,INDEX('Input-Accounts'!$H44:$J44,,MATCH($F$6,'Input-Accounts'!$H$6:$J$6,0))))</f>
        <v>-</v>
      </c>
      <c r="G44" s="143">
        <f ca="1">IFERROR(INDEX(G$269:G$305,MATCH($F44,$B$269:$B$305,0))/INDEX($D$269:$D$305,MATCH($F44,$B$269:$B$305,0)),SUMIFS('Input-Ext Allocators'!D$8:D$63,'Input-Ext Allocators'!$B$8:$B$63,$F44))*$D44</f>
        <v>0</v>
      </c>
      <c r="H44" s="143">
        <f ca="1">IFERROR(INDEX(H$269:H$305,MATCH($F44,$B$269:$B$305,0))/INDEX($D$269:$D$305,MATCH($F44,$B$269:$B$305,0)),SUMIFS('Input-Ext Allocators'!E$8:E$63,'Input-Ext Allocators'!$B$8:$B$63,$F44))*$D44</f>
        <v>0</v>
      </c>
      <c r="I44" s="143">
        <f ca="1">IFERROR(INDEX(I$269:I$305,MATCH($F44,$B$269:$B$305,0))/INDEX($D$269:$D$305,MATCH($F44,$B$269:$B$305,0)),SUMIFS('Input-Ext Allocators'!F$8:F$63,'Input-Ext Allocators'!$B$8:$B$63,$F44))*$D44</f>
        <v>0</v>
      </c>
      <c r="J44" s="143">
        <f ca="1">IFERROR(INDEX(J$269:J$305,MATCH($F44,$B$269:$B$305,0))/INDEX($D$269:$D$305,MATCH($F44,$B$269:$B$305,0)),SUMIFS('Input-Ext Allocators'!G$8:G$63,'Input-Ext Allocators'!$B$8:$B$63,$F44))*$D44</f>
        <v>0</v>
      </c>
      <c r="K44" s="143">
        <f ca="1">IFERROR(INDEX(K$269:K$305,MATCH($F44,$B$269:$B$305,0))/INDEX($D$269:$D$305,MATCH($F44,$B$269:$B$305,0)),SUMIFS('Input-Ext Allocators'!H$8:H$63,'Input-Ext Allocators'!$B$8:$B$63,$F44))*$D44</f>
        <v>0</v>
      </c>
      <c r="L44" s="143">
        <f ca="1">IFERROR(INDEX(L$269:L$305,MATCH($F44,$B$269:$B$305,0))/INDEX($D$269:$D$305,MATCH($F44,$B$269:$B$305,0)),SUMIFS('Input-Ext Allocators'!I$8:I$63,'Input-Ext Allocators'!$B$8:$B$63,$F44))*$D44</f>
        <v>0</v>
      </c>
      <c r="M44" s="143">
        <f ca="1">IFERROR(INDEX(M$269:M$305,MATCH($F44,$B$269:$B$305,0))/INDEX($D$269:$D$305,MATCH($F44,$B$269:$B$305,0)),SUMIFS('Input-Ext Allocators'!J$8:J$63,'Input-Ext Allocators'!$B$8:$B$63,$F44))*$D44</f>
        <v>0</v>
      </c>
      <c r="N44" s="143">
        <f ca="1">IFERROR(INDEX(N$269:N$305,MATCH($F44,$B$269:$B$305,0))/INDEX($D$269:$D$305,MATCH($F44,$B$269:$B$305,0)),SUMIFS('Input-Ext Allocators'!K$8:K$63,'Input-Ext Allocators'!$B$8:$B$63,$F44))*$D44</f>
        <v>0</v>
      </c>
      <c r="O44" s="143">
        <f ca="1">IFERROR(INDEX(O$269:O$305,MATCH($F44,$B$269:$B$305,0))/INDEX($D$269:$D$305,MATCH($F44,$B$269:$B$305,0)),SUMIFS('Input-Ext Allocators'!L$8:L$63,'Input-Ext Allocators'!$B$8:$B$63,$F44))*$D44</f>
        <v>0</v>
      </c>
      <c r="P44" s="143">
        <f ca="1">IFERROR(INDEX(P$269:P$305,MATCH($F44,$B$269:$B$305,0))/INDEX($D$269:$D$305,MATCH($F44,$B$269:$B$305,0)),SUMIFS('Input-Ext Allocators'!M$8:M$63,'Input-Ext Allocators'!$B$8:$B$63,$F44))*$D44</f>
        <v>0</v>
      </c>
      <c r="Q44" s="143">
        <f ca="1">IFERROR(INDEX(Q$269:Q$305,MATCH($F44,$B$269:$B$305,0))/INDEX($D$269:$D$305,MATCH($F44,$B$269:$B$305,0)),SUMIFS('Input-Ext Allocators'!N$8:N$63,'Input-Ext Allocators'!$B$8:$B$63,$F44))*$D44</f>
        <v>0</v>
      </c>
      <c r="R44" s="143">
        <f ca="1">IFERROR(INDEX(R$269:R$305,MATCH($F44,$B$269:$B$305,0))/INDEX($D$269:$D$305,MATCH($F44,$B$269:$B$305,0)),SUMIFS('Input-Ext Allocators'!O$8:O$63,'Input-Ext Allocators'!$B$8:$B$63,$F44))*$D44</f>
        <v>0</v>
      </c>
      <c r="S44" s="143">
        <f ca="1">IFERROR(INDEX(S$269:S$305,MATCH($F44,$B$269:$B$305,0))/INDEX($D$269:$D$305,MATCH($F44,$B$269:$B$305,0)),SUMIFS('Input-Ext Allocators'!P$8:P$63,'Input-Ext Allocators'!$B$8:$B$63,$F44))*$D44</f>
        <v>0</v>
      </c>
      <c r="T44" s="143">
        <f ca="1">IFERROR(INDEX(T$269:T$305,MATCH($F44,$B$269:$B$305,0))/INDEX($D$269:$D$305,MATCH($F44,$B$269:$B$305,0)),SUMIFS('Input-Ext Allocators'!Q$8:Q$63,'Input-Ext Allocators'!$B$8:$B$63,$F44))*$D44</f>
        <v>0</v>
      </c>
      <c r="U44" s="143">
        <f ca="1">IFERROR(INDEX(U$269:U$305,MATCH($F44,$B$269:$B$305,0))/INDEX($D$269:$D$305,MATCH($F44,$B$269:$B$305,0)),SUMIFS('Input-Ext Allocators'!R$8:R$63,'Input-Ext Allocators'!$B$8:$B$63,$F44))*$D44</f>
        <v>0</v>
      </c>
      <c r="V44" s="143">
        <f ca="1">IFERROR(INDEX(V$269:V$305,MATCH($F44,$B$269:$B$305,0))/INDEX($D$269:$D$305,MATCH($F44,$B$269:$B$305,0)),SUMIFS('Input-Ext Allocators'!S$8:S$63,'Input-Ext Allocators'!$B$8:$B$63,$F44))*$D44</f>
        <v>0</v>
      </c>
      <c r="W44" s="143">
        <f ca="1">IFERROR(INDEX(W$269:W$305,MATCH($F44,$B$269:$B$305,0))/INDEX($D$269:$D$305,MATCH($F44,$B$269:$B$305,0)),SUMIFS('Input-Ext Allocators'!T$8:T$63,'Input-Ext Allocators'!$B$8:$B$63,$F44))*$D44</f>
        <v>0</v>
      </c>
      <c r="X44" s="143">
        <f ca="1">IFERROR(INDEX(X$269:X$305,MATCH($F44,$B$269:$B$305,0))/INDEX($D$269:$D$305,MATCH($F44,$B$269:$B$305,0)),SUMIFS('Input-Ext Allocators'!U$8:U$63,'Input-Ext Allocators'!$B$8:$B$63,$F44))*$D44</f>
        <v>0</v>
      </c>
      <c r="Y44" s="143">
        <f ca="1">IFERROR(INDEX(Y$269:Y$305,MATCH($F44,$B$269:$B$305,0))/INDEX($D$269:$D$305,MATCH($F44,$B$269:$B$305,0)),SUMIFS('Input-Ext Allocators'!V$8:V$63,'Input-Ext Allocators'!$B$8:$B$63,$F44))*$D44</f>
        <v>0</v>
      </c>
      <c r="Z44" s="143">
        <f ca="1">IFERROR(INDEX(Z$269:Z$305,MATCH($F44,$B$269:$B$305,0))/INDEX($D$269:$D$305,MATCH($F44,$B$269:$B$305,0)),SUMIFS('Input-Ext Allocators'!W$8:W$63,'Input-Ext Allocators'!$B$8:$B$63,$F44))*$D44</f>
        <v>0</v>
      </c>
    </row>
    <row r="45" spans="1:26" outlineLevel="1">
      <c r="A45" s="113">
        <f>IF(ISBLANK('Input-Accounts'!A45),"",'Input-Accounts'!A45)</f>
        <v>36</v>
      </c>
      <c r="B45" s="17" t="str">
        <f>IF(ISBLANK('Input-Accounts'!B45),"",'Input-Accounts'!B45)</f>
        <v>Meters</v>
      </c>
      <c r="C45" s="113">
        <f>IF(ISBLANK('Input-Accounts'!C45),"",'Input-Accounts'!C45)</f>
        <v>381</v>
      </c>
      <c r="D45" s="143">
        <f t="shared" ca="1" si="7"/>
        <v>0</v>
      </c>
      <c r="E45" s="143">
        <f t="shared" ca="1" si="8"/>
        <v>0</v>
      </c>
      <c r="F45" s="89" t="str" cm="1">
        <f t="array" aca="1" ref="F45" ca="1">IF(D45=0,"-",IF('Input-Accounts'!$E45&lt;&gt;0,'Input-Accounts'!$E45,INDEX('Input-Accounts'!$H45:$J45,,MATCH($F$6,'Input-Accounts'!$H$6:$J$6,0))))</f>
        <v>-</v>
      </c>
      <c r="G45" s="143">
        <f ca="1">IFERROR(INDEX(G$269:G$305,MATCH($F45,$B$269:$B$305,0))/INDEX($D$269:$D$305,MATCH($F45,$B$269:$B$305,0)),SUMIFS('Input-Ext Allocators'!D$8:D$63,'Input-Ext Allocators'!$B$8:$B$63,$F45))*$D45</f>
        <v>0</v>
      </c>
      <c r="H45" s="143">
        <f ca="1">IFERROR(INDEX(H$269:H$305,MATCH($F45,$B$269:$B$305,0))/INDEX($D$269:$D$305,MATCH($F45,$B$269:$B$305,0)),SUMIFS('Input-Ext Allocators'!E$8:E$63,'Input-Ext Allocators'!$B$8:$B$63,$F45))*$D45</f>
        <v>0</v>
      </c>
      <c r="I45" s="143">
        <f ca="1">IFERROR(INDEX(I$269:I$305,MATCH($F45,$B$269:$B$305,0))/INDEX($D$269:$D$305,MATCH($F45,$B$269:$B$305,0)),SUMIFS('Input-Ext Allocators'!F$8:F$63,'Input-Ext Allocators'!$B$8:$B$63,$F45))*$D45</f>
        <v>0</v>
      </c>
      <c r="J45" s="143">
        <f ca="1">IFERROR(INDEX(J$269:J$305,MATCH($F45,$B$269:$B$305,0))/INDEX($D$269:$D$305,MATCH($F45,$B$269:$B$305,0)),SUMIFS('Input-Ext Allocators'!G$8:G$63,'Input-Ext Allocators'!$B$8:$B$63,$F45))*$D45</f>
        <v>0</v>
      </c>
      <c r="K45" s="143">
        <f ca="1">IFERROR(INDEX(K$269:K$305,MATCH($F45,$B$269:$B$305,0))/INDEX($D$269:$D$305,MATCH($F45,$B$269:$B$305,0)),SUMIFS('Input-Ext Allocators'!H$8:H$63,'Input-Ext Allocators'!$B$8:$B$63,$F45))*$D45</f>
        <v>0</v>
      </c>
      <c r="L45" s="143">
        <f ca="1">IFERROR(INDEX(L$269:L$305,MATCH($F45,$B$269:$B$305,0))/INDEX($D$269:$D$305,MATCH($F45,$B$269:$B$305,0)),SUMIFS('Input-Ext Allocators'!I$8:I$63,'Input-Ext Allocators'!$B$8:$B$63,$F45))*$D45</f>
        <v>0</v>
      </c>
      <c r="M45" s="143">
        <f ca="1">IFERROR(INDEX(M$269:M$305,MATCH($F45,$B$269:$B$305,0))/INDEX($D$269:$D$305,MATCH($F45,$B$269:$B$305,0)),SUMIFS('Input-Ext Allocators'!J$8:J$63,'Input-Ext Allocators'!$B$8:$B$63,$F45))*$D45</f>
        <v>0</v>
      </c>
      <c r="N45" s="143">
        <f ca="1">IFERROR(INDEX(N$269:N$305,MATCH($F45,$B$269:$B$305,0))/INDEX($D$269:$D$305,MATCH($F45,$B$269:$B$305,0)),SUMIFS('Input-Ext Allocators'!K$8:K$63,'Input-Ext Allocators'!$B$8:$B$63,$F45))*$D45</f>
        <v>0</v>
      </c>
      <c r="O45" s="143">
        <f ca="1">IFERROR(INDEX(O$269:O$305,MATCH($F45,$B$269:$B$305,0))/INDEX($D$269:$D$305,MATCH($F45,$B$269:$B$305,0)),SUMIFS('Input-Ext Allocators'!L$8:L$63,'Input-Ext Allocators'!$B$8:$B$63,$F45))*$D45</f>
        <v>0</v>
      </c>
      <c r="P45" s="143">
        <f ca="1">IFERROR(INDEX(P$269:P$305,MATCH($F45,$B$269:$B$305,0))/INDEX($D$269:$D$305,MATCH($F45,$B$269:$B$305,0)),SUMIFS('Input-Ext Allocators'!M$8:M$63,'Input-Ext Allocators'!$B$8:$B$63,$F45))*$D45</f>
        <v>0</v>
      </c>
      <c r="Q45" s="143">
        <f ca="1">IFERROR(INDEX(Q$269:Q$305,MATCH($F45,$B$269:$B$305,0))/INDEX($D$269:$D$305,MATCH($F45,$B$269:$B$305,0)),SUMIFS('Input-Ext Allocators'!N$8:N$63,'Input-Ext Allocators'!$B$8:$B$63,$F45))*$D45</f>
        <v>0</v>
      </c>
      <c r="R45" s="143">
        <f ca="1">IFERROR(INDEX(R$269:R$305,MATCH($F45,$B$269:$B$305,0))/INDEX($D$269:$D$305,MATCH($F45,$B$269:$B$305,0)),SUMIFS('Input-Ext Allocators'!O$8:O$63,'Input-Ext Allocators'!$B$8:$B$63,$F45))*$D45</f>
        <v>0</v>
      </c>
      <c r="S45" s="143">
        <f ca="1">IFERROR(INDEX(S$269:S$305,MATCH($F45,$B$269:$B$305,0))/INDEX($D$269:$D$305,MATCH($F45,$B$269:$B$305,0)),SUMIFS('Input-Ext Allocators'!P$8:P$63,'Input-Ext Allocators'!$B$8:$B$63,$F45))*$D45</f>
        <v>0</v>
      </c>
      <c r="T45" s="143">
        <f ca="1">IFERROR(INDEX(T$269:T$305,MATCH($F45,$B$269:$B$305,0))/INDEX($D$269:$D$305,MATCH($F45,$B$269:$B$305,0)),SUMIFS('Input-Ext Allocators'!Q$8:Q$63,'Input-Ext Allocators'!$B$8:$B$63,$F45))*$D45</f>
        <v>0</v>
      </c>
      <c r="U45" s="143">
        <f ca="1">IFERROR(INDEX(U$269:U$305,MATCH($F45,$B$269:$B$305,0))/INDEX($D$269:$D$305,MATCH($F45,$B$269:$B$305,0)),SUMIFS('Input-Ext Allocators'!R$8:R$63,'Input-Ext Allocators'!$B$8:$B$63,$F45))*$D45</f>
        <v>0</v>
      </c>
      <c r="V45" s="143">
        <f ca="1">IFERROR(INDEX(V$269:V$305,MATCH($F45,$B$269:$B$305,0))/INDEX($D$269:$D$305,MATCH($F45,$B$269:$B$305,0)),SUMIFS('Input-Ext Allocators'!S$8:S$63,'Input-Ext Allocators'!$B$8:$B$63,$F45))*$D45</f>
        <v>0</v>
      </c>
      <c r="W45" s="143">
        <f ca="1">IFERROR(INDEX(W$269:W$305,MATCH($F45,$B$269:$B$305,0))/INDEX($D$269:$D$305,MATCH($F45,$B$269:$B$305,0)),SUMIFS('Input-Ext Allocators'!T$8:T$63,'Input-Ext Allocators'!$B$8:$B$63,$F45))*$D45</f>
        <v>0</v>
      </c>
      <c r="X45" s="143">
        <f ca="1">IFERROR(INDEX(X$269:X$305,MATCH($F45,$B$269:$B$305,0))/INDEX($D$269:$D$305,MATCH($F45,$B$269:$B$305,0)),SUMIFS('Input-Ext Allocators'!U$8:U$63,'Input-Ext Allocators'!$B$8:$B$63,$F45))*$D45</f>
        <v>0</v>
      </c>
      <c r="Y45" s="143">
        <f ca="1">IFERROR(INDEX(Y$269:Y$305,MATCH($F45,$B$269:$B$305,0))/INDEX($D$269:$D$305,MATCH($F45,$B$269:$B$305,0)),SUMIFS('Input-Ext Allocators'!V$8:V$63,'Input-Ext Allocators'!$B$8:$B$63,$F45))*$D45</f>
        <v>0</v>
      </c>
      <c r="Z45" s="143">
        <f ca="1">IFERROR(INDEX(Z$269:Z$305,MATCH($F45,$B$269:$B$305,0))/INDEX($D$269:$D$305,MATCH($F45,$B$269:$B$305,0)),SUMIFS('Input-Ext Allocators'!W$8:W$63,'Input-Ext Allocators'!$B$8:$B$63,$F45))*$D45</f>
        <v>0</v>
      </c>
    </row>
    <row r="46" spans="1:26" outlineLevel="1">
      <c r="A46" s="113">
        <f>IF(ISBLANK('Input-Accounts'!A46),"",'Input-Accounts'!A46)</f>
        <v>37</v>
      </c>
      <c r="B46" s="17" t="str">
        <f>IF(ISBLANK('Input-Accounts'!B46),"",'Input-Accounts'!B46)</f>
        <v>House Regulator &amp; Install.</v>
      </c>
      <c r="C46" s="113">
        <f>IF(ISBLANK('Input-Accounts'!C46),"",'Input-Accounts'!C46)</f>
        <v>383</v>
      </c>
      <c r="D46" s="143">
        <f t="shared" ca="1" si="7"/>
        <v>0</v>
      </c>
      <c r="E46" s="143">
        <f t="shared" ca="1" si="8"/>
        <v>0</v>
      </c>
      <c r="F46" s="89" t="str" cm="1">
        <f t="array" aca="1" ref="F46" ca="1">IF(D46=0,"-",IF('Input-Accounts'!$E46&lt;&gt;0,'Input-Accounts'!$E46,INDEX('Input-Accounts'!$H46:$J46,,MATCH($F$6,'Input-Accounts'!$H$6:$J$6,0))))</f>
        <v>-</v>
      </c>
      <c r="G46" s="143">
        <f ca="1">IFERROR(INDEX(G$269:G$305,MATCH($F46,$B$269:$B$305,0))/INDEX($D$269:$D$305,MATCH($F46,$B$269:$B$305,0)),SUMIFS('Input-Ext Allocators'!D$8:D$63,'Input-Ext Allocators'!$B$8:$B$63,$F46))*$D46</f>
        <v>0</v>
      </c>
      <c r="H46" s="143">
        <f ca="1">IFERROR(INDEX(H$269:H$305,MATCH($F46,$B$269:$B$305,0))/INDEX($D$269:$D$305,MATCH($F46,$B$269:$B$305,0)),SUMIFS('Input-Ext Allocators'!E$8:E$63,'Input-Ext Allocators'!$B$8:$B$63,$F46))*$D46</f>
        <v>0</v>
      </c>
      <c r="I46" s="143">
        <f ca="1">IFERROR(INDEX(I$269:I$305,MATCH($F46,$B$269:$B$305,0))/INDEX($D$269:$D$305,MATCH($F46,$B$269:$B$305,0)),SUMIFS('Input-Ext Allocators'!F$8:F$63,'Input-Ext Allocators'!$B$8:$B$63,$F46))*$D46</f>
        <v>0</v>
      </c>
      <c r="J46" s="143">
        <f ca="1">IFERROR(INDEX(J$269:J$305,MATCH($F46,$B$269:$B$305,0))/INDEX($D$269:$D$305,MATCH($F46,$B$269:$B$305,0)),SUMIFS('Input-Ext Allocators'!G$8:G$63,'Input-Ext Allocators'!$B$8:$B$63,$F46))*$D46</f>
        <v>0</v>
      </c>
      <c r="K46" s="143">
        <f ca="1">IFERROR(INDEX(K$269:K$305,MATCH($F46,$B$269:$B$305,0))/INDEX($D$269:$D$305,MATCH($F46,$B$269:$B$305,0)),SUMIFS('Input-Ext Allocators'!H$8:H$63,'Input-Ext Allocators'!$B$8:$B$63,$F46))*$D46</f>
        <v>0</v>
      </c>
      <c r="L46" s="143">
        <f ca="1">IFERROR(INDEX(L$269:L$305,MATCH($F46,$B$269:$B$305,0))/INDEX($D$269:$D$305,MATCH($F46,$B$269:$B$305,0)),SUMIFS('Input-Ext Allocators'!I$8:I$63,'Input-Ext Allocators'!$B$8:$B$63,$F46))*$D46</f>
        <v>0</v>
      </c>
      <c r="M46" s="143">
        <f ca="1">IFERROR(INDEX(M$269:M$305,MATCH($F46,$B$269:$B$305,0))/INDEX($D$269:$D$305,MATCH($F46,$B$269:$B$305,0)),SUMIFS('Input-Ext Allocators'!J$8:J$63,'Input-Ext Allocators'!$B$8:$B$63,$F46))*$D46</f>
        <v>0</v>
      </c>
      <c r="N46" s="143">
        <f ca="1">IFERROR(INDEX(N$269:N$305,MATCH($F46,$B$269:$B$305,0))/INDEX($D$269:$D$305,MATCH($F46,$B$269:$B$305,0)),SUMIFS('Input-Ext Allocators'!K$8:K$63,'Input-Ext Allocators'!$B$8:$B$63,$F46))*$D46</f>
        <v>0</v>
      </c>
      <c r="O46" s="143">
        <f ca="1">IFERROR(INDEX(O$269:O$305,MATCH($F46,$B$269:$B$305,0))/INDEX($D$269:$D$305,MATCH($F46,$B$269:$B$305,0)),SUMIFS('Input-Ext Allocators'!L$8:L$63,'Input-Ext Allocators'!$B$8:$B$63,$F46))*$D46</f>
        <v>0</v>
      </c>
      <c r="P46" s="143">
        <f ca="1">IFERROR(INDEX(P$269:P$305,MATCH($F46,$B$269:$B$305,0))/INDEX($D$269:$D$305,MATCH($F46,$B$269:$B$305,0)),SUMIFS('Input-Ext Allocators'!M$8:M$63,'Input-Ext Allocators'!$B$8:$B$63,$F46))*$D46</f>
        <v>0</v>
      </c>
      <c r="Q46" s="143">
        <f ca="1">IFERROR(INDEX(Q$269:Q$305,MATCH($F46,$B$269:$B$305,0))/INDEX($D$269:$D$305,MATCH($F46,$B$269:$B$305,0)),SUMIFS('Input-Ext Allocators'!N$8:N$63,'Input-Ext Allocators'!$B$8:$B$63,$F46))*$D46</f>
        <v>0</v>
      </c>
      <c r="R46" s="143">
        <f ca="1">IFERROR(INDEX(R$269:R$305,MATCH($F46,$B$269:$B$305,0))/INDEX($D$269:$D$305,MATCH($F46,$B$269:$B$305,0)),SUMIFS('Input-Ext Allocators'!O$8:O$63,'Input-Ext Allocators'!$B$8:$B$63,$F46))*$D46</f>
        <v>0</v>
      </c>
      <c r="S46" s="143">
        <f ca="1">IFERROR(INDEX(S$269:S$305,MATCH($F46,$B$269:$B$305,0))/INDEX($D$269:$D$305,MATCH($F46,$B$269:$B$305,0)),SUMIFS('Input-Ext Allocators'!P$8:P$63,'Input-Ext Allocators'!$B$8:$B$63,$F46))*$D46</f>
        <v>0</v>
      </c>
      <c r="T46" s="143">
        <f ca="1">IFERROR(INDEX(T$269:T$305,MATCH($F46,$B$269:$B$305,0))/INDEX($D$269:$D$305,MATCH($F46,$B$269:$B$305,0)),SUMIFS('Input-Ext Allocators'!Q$8:Q$63,'Input-Ext Allocators'!$B$8:$B$63,$F46))*$D46</f>
        <v>0</v>
      </c>
      <c r="U46" s="143">
        <f ca="1">IFERROR(INDEX(U$269:U$305,MATCH($F46,$B$269:$B$305,0))/INDEX($D$269:$D$305,MATCH($F46,$B$269:$B$305,0)),SUMIFS('Input-Ext Allocators'!R$8:R$63,'Input-Ext Allocators'!$B$8:$B$63,$F46))*$D46</f>
        <v>0</v>
      </c>
      <c r="V46" s="143">
        <f ca="1">IFERROR(INDEX(V$269:V$305,MATCH($F46,$B$269:$B$305,0))/INDEX($D$269:$D$305,MATCH($F46,$B$269:$B$305,0)),SUMIFS('Input-Ext Allocators'!S$8:S$63,'Input-Ext Allocators'!$B$8:$B$63,$F46))*$D46</f>
        <v>0</v>
      </c>
      <c r="W46" s="143">
        <f ca="1">IFERROR(INDEX(W$269:W$305,MATCH($F46,$B$269:$B$305,0))/INDEX($D$269:$D$305,MATCH($F46,$B$269:$B$305,0)),SUMIFS('Input-Ext Allocators'!T$8:T$63,'Input-Ext Allocators'!$B$8:$B$63,$F46))*$D46</f>
        <v>0</v>
      </c>
      <c r="X46" s="143">
        <f ca="1">IFERROR(INDEX(X$269:X$305,MATCH($F46,$B$269:$B$305,0))/INDEX($D$269:$D$305,MATCH($F46,$B$269:$B$305,0)),SUMIFS('Input-Ext Allocators'!U$8:U$63,'Input-Ext Allocators'!$B$8:$B$63,$F46))*$D46</f>
        <v>0</v>
      </c>
      <c r="Y46" s="143">
        <f ca="1">IFERROR(INDEX(Y$269:Y$305,MATCH($F46,$B$269:$B$305,0))/INDEX($D$269:$D$305,MATCH($F46,$B$269:$B$305,0)),SUMIFS('Input-Ext Allocators'!V$8:V$63,'Input-Ext Allocators'!$B$8:$B$63,$F46))*$D46</f>
        <v>0</v>
      </c>
      <c r="Z46" s="143">
        <f ca="1">IFERROR(INDEX(Z$269:Z$305,MATCH($F46,$B$269:$B$305,0))/INDEX($D$269:$D$305,MATCH($F46,$B$269:$B$305,0)),SUMIFS('Input-Ext Allocators'!W$8:W$63,'Input-Ext Allocators'!$B$8:$B$63,$F46))*$D46</f>
        <v>0</v>
      </c>
    </row>
    <row r="47" spans="1:26" outlineLevel="1">
      <c r="A47" s="113">
        <f>IF(ISBLANK('Input-Accounts'!A47),"",'Input-Accounts'!A47)</f>
        <v>38</v>
      </c>
      <c r="B47" s="17" t="str">
        <f>IF(ISBLANK('Input-Accounts'!B47),"",'Input-Accounts'!B47)</f>
        <v>Industrial M &amp; R Station Equipment</v>
      </c>
      <c r="C47" s="113">
        <f>IF(ISBLANK('Input-Accounts'!C47),"",'Input-Accounts'!C47)</f>
        <v>385</v>
      </c>
      <c r="D47" s="143">
        <f t="shared" ca="1" si="7"/>
        <v>0</v>
      </c>
      <c r="E47" s="143">
        <f t="shared" ca="1" si="8"/>
        <v>0</v>
      </c>
      <c r="F47" s="89" t="str" cm="1">
        <f t="array" aca="1" ref="F47" ca="1">IF(D47=0,"-",IF('Input-Accounts'!$E47&lt;&gt;0,'Input-Accounts'!$E47,INDEX('Input-Accounts'!$H47:$J47,,MATCH($F$6,'Input-Accounts'!$H$6:$J$6,0))))</f>
        <v>-</v>
      </c>
      <c r="G47" s="143">
        <f ca="1">IFERROR(INDEX(G$269:G$305,MATCH($F47,$B$269:$B$305,0))/INDEX($D$269:$D$305,MATCH($F47,$B$269:$B$305,0)),SUMIFS('Input-Ext Allocators'!D$8:D$63,'Input-Ext Allocators'!$B$8:$B$63,$F47))*$D47</f>
        <v>0</v>
      </c>
      <c r="H47" s="143">
        <f ca="1">IFERROR(INDEX(H$269:H$305,MATCH($F47,$B$269:$B$305,0))/INDEX($D$269:$D$305,MATCH($F47,$B$269:$B$305,0)),SUMIFS('Input-Ext Allocators'!E$8:E$63,'Input-Ext Allocators'!$B$8:$B$63,$F47))*$D47</f>
        <v>0</v>
      </c>
      <c r="I47" s="143">
        <f ca="1">IFERROR(INDEX(I$269:I$305,MATCH($F47,$B$269:$B$305,0))/INDEX($D$269:$D$305,MATCH($F47,$B$269:$B$305,0)),SUMIFS('Input-Ext Allocators'!F$8:F$63,'Input-Ext Allocators'!$B$8:$B$63,$F47))*$D47</f>
        <v>0</v>
      </c>
      <c r="J47" s="143">
        <f ca="1">IFERROR(INDEX(J$269:J$305,MATCH($F47,$B$269:$B$305,0))/INDEX($D$269:$D$305,MATCH($F47,$B$269:$B$305,0)),SUMIFS('Input-Ext Allocators'!G$8:G$63,'Input-Ext Allocators'!$B$8:$B$63,$F47))*$D47</f>
        <v>0</v>
      </c>
      <c r="K47" s="143">
        <f ca="1">IFERROR(INDEX(K$269:K$305,MATCH($F47,$B$269:$B$305,0))/INDEX($D$269:$D$305,MATCH($F47,$B$269:$B$305,0)),SUMIFS('Input-Ext Allocators'!H$8:H$63,'Input-Ext Allocators'!$B$8:$B$63,$F47))*$D47</f>
        <v>0</v>
      </c>
      <c r="L47" s="143">
        <f ca="1">IFERROR(INDEX(L$269:L$305,MATCH($F47,$B$269:$B$305,0))/INDEX($D$269:$D$305,MATCH($F47,$B$269:$B$305,0)),SUMIFS('Input-Ext Allocators'!I$8:I$63,'Input-Ext Allocators'!$B$8:$B$63,$F47))*$D47</f>
        <v>0</v>
      </c>
      <c r="M47" s="143">
        <f ca="1">IFERROR(INDEX(M$269:M$305,MATCH($F47,$B$269:$B$305,0))/INDEX($D$269:$D$305,MATCH($F47,$B$269:$B$305,0)),SUMIFS('Input-Ext Allocators'!J$8:J$63,'Input-Ext Allocators'!$B$8:$B$63,$F47))*$D47</f>
        <v>0</v>
      </c>
      <c r="N47" s="143">
        <f ca="1">IFERROR(INDEX(N$269:N$305,MATCH($F47,$B$269:$B$305,0))/INDEX($D$269:$D$305,MATCH($F47,$B$269:$B$305,0)),SUMIFS('Input-Ext Allocators'!K$8:K$63,'Input-Ext Allocators'!$B$8:$B$63,$F47))*$D47</f>
        <v>0</v>
      </c>
      <c r="O47" s="143">
        <f ca="1">IFERROR(INDEX(O$269:O$305,MATCH($F47,$B$269:$B$305,0))/INDEX($D$269:$D$305,MATCH($F47,$B$269:$B$305,0)),SUMIFS('Input-Ext Allocators'!L$8:L$63,'Input-Ext Allocators'!$B$8:$B$63,$F47))*$D47</f>
        <v>0</v>
      </c>
      <c r="P47" s="143">
        <f ca="1">IFERROR(INDEX(P$269:P$305,MATCH($F47,$B$269:$B$305,0))/INDEX($D$269:$D$305,MATCH($F47,$B$269:$B$305,0)),SUMIFS('Input-Ext Allocators'!M$8:M$63,'Input-Ext Allocators'!$B$8:$B$63,$F47))*$D47</f>
        <v>0</v>
      </c>
      <c r="Q47" s="143">
        <f ca="1">IFERROR(INDEX(Q$269:Q$305,MATCH($F47,$B$269:$B$305,0))/INDEX($D$269:$D$305,MATCH($F47,$B$269:$B$305,0)),SUMIFS('Input-Ext Allocators'!N$8:N$63,'Input-Ext Allocators'!$B$8:$B$63,$F47))*$D47</f>
        <v>0</v>
      </c>
      <c r="R47" s="143">
        <f ca="1">IFERROR(INDEX(R$269:R$305,MATCH($F47,$B$269:$B$305,0))/INDEX($D$269:$D$305,MATCH($F47,$B$269:$B$305,0)),SUMIFS('Input-Ext Allocators'!O$8:O$63,'Input-Ext Allocators'!$B$8:$B$63,$F47))*$D47</f>
        <v>0</v>
      </c>
      <c r="S47" s="143">
        <f ca="1">IFERROR(INDEX(S$269:S$305,MATCH($F47,$B$269:$B$305,0))/INDEX($D$269:$D$305,MATCH($F47,$B$269:$B$305,0)),SUMIFS('Input-Ext Allocators'!P$8:P$63,'Input-Ext Allocators'!$B$8:$B$63,$F47))*$D47</f>
        <v>0</v>
      </c>
      <c r="T47" s="143">
        <f ca="1">IFERROR(INDEX(T$269:T$305,MATCH($F47,$B$269:$B$305,0))/INDEX($D$269:$D$305,MATCH($F47,$B$269:$B$305,0)),SUMIFS('Input-Ext Allocators'!Q$8:Q$63,'Input-Ext Allocators'!$B$8:$B$63,$F47))*$D47</f>
        <v>0</v>
      </c>
      <c r="U47" s="143">
        <f ca="1">IFERROR(INDEX(U$269:U$305,MATCH($F47,$B$269:$B$305,0))/INDEX($D$269:$D$305,MATCH($F47,$B$269:$B$305,0)),SUMIFS('Input-Ext Allocators'!R$8:R$63,'Input-Ext Allocators'!$B$8:$B$63,$F47))*$D47</f>
        <v>0</v>
      </c>
      <c r="V47" s="143">
        <f ca="1">IFERROR(INDEX(V$269:V$305,MATCH($F47,$B$269:$B$305,0))/INDEX($D$269:$D$305,MATCH($F47,$B$269:$B$305,0)),SUMIFS('Input-Ext Allocators'!S$8:S$63,'Input-Ext Allocators'!$B$8:$B$63,$F47))*$D47</f>
        <v>0</v>
      </c>
      <c r="W47" s="143">
        <f ca="1">IFERROR(INDEX(W$269:W$305,MATCH($F47,$B$269:$B$305,0))/INDEX($D$269:$D$305,MATCH($F47,$B$269:$B$305,0)),SUMIFS('Input-Ext Allocators'!T$8:T$63,'Input-Ext Allocators'!$B$8:$B$63,$F47))*$D47</f>
        <v>0</v>
      </c>
      <c r="X47" s="143">
        <f ca="1">IFERROR(INDEX(X$269:X$305,MATCH($F47,$B$269:$B$305,0))/INDEX($D$269:$D$305,MATCH($F47,$B$269:$B$305,0)),SUMIFS('Input-Ext Allocators'!U$8:U$63,'Input-Ext Allocators'!$B$8:$B$63,$F47))*$D47</f>
        <v>0</v>
      </c>
      <c r="Y47" s="143">
        <f ca="1">IFERROR(INDEX(Y$269:Y$305,MATCH($F47,$B$269:$B$305,0))/INDEX($D$269:$D$305,MATCH($F47,$B$269:$B$305,0)),SUMIFS('Input-Ext Allocators'!V$8:V$63,'Input-Ext Allocators'!$B$8:$B$63,$F47))*$D47</f>
        <v>0</v>
      </c>
      <c r="Z47" s="143">
        <f ca="1">IFERROR(INDEX(Z$269:Z$305,MATCH($F47,$B$269:$B$305,0))/INDEX($D$269:$D$305,MATCH($F47,$B$269:$B$305,0)),SUMIFS('Input-Ext Allocators'!W$8:W$63,'Input-Ext Allocators'!$B$8:$B$63,$F47))*$D47</f>
        <v>0</v>
      </c>
    </row>
    <row r="48" spans="1:26" outlineLevel="1">
      <c r="A48" s="113">
        <f>IF(ISBLANK('Input-Accounts'!A48),"",'Input-Accounts'!A48)</f>
        <v>39</v>
      </c>
      <c r="B48" s="79" t="str">
        <f>IF(ISBLANK('Input-Accounts'!B48),"",'Input-Accounts'!B48)</f>
        <v>Subtotal - Distribution Plant</v>
      </c>
      <c r="C48" s="113" t="str">
        <f>IF(ISBLANK('Input-Accounts'!C48),"",'Input-Accounts'!C48)</f>
        <v/>
      </c>
      <c r="D48" s="144">
        <f ca="1">SUBTOTAL(9,D29:D47)</f>
        <v>0</v>
      </c>
      <c r="E48" s="143">
        <f t="shared" ca="1" si="8"/>
        <v>0</v>
      </c>
      <c r="G48" s="144">
        <f t="shared" ref="G48:Z48" ca="1" si="9">SUBTOTAL(9,G29:G47)</f>
        <v>0</v>
      </c>
      <c r="H48" s="144">
        <f t="shared" ca="1" si="9"/>
        <v>0</v>
      </c>
      <c r="I48" s="144">
        <f t="shared" ca="1" si="9"/>
        <v>0</v>
      </c>
      <c r="J48" s="144">
        <f t="shared" ca="1" si="9"/>
        <v>0</v>
      </c>
      <c r="K48" s="144">
        <f t="shared" ca="1" si="9"/>
        <v>0</v>
      </c>
      <c r="L48" s="144">
        <f t="shared" ca="1" si="9"/>
        <v>0</v>
      </c>
      <c r="M48" s="144">
        <f t="shared" ca="1" si="9"/>
        <v>0</v>
      </c>
      <c r="N48" s="144">
        <f t="shared" ca="1" si="9"/>
        <v>0</v>
      </c>
      <c r="O48" s="144">
        <f t="shared" ca="1" si="9"/>
        <v>0</v>
      </c>
      <c r="P48" s="144">
        <f t="shared" ca="1" si="9"/>
        <v>0</v>
      </c>
      <c r="Q48" s="144">
        <f t="shared" ca="1" si="9"/>
        <v>0</v>
      </c>
      <c r="R48" s="144">
        <f t="shared" ca="1" si="9"/>
        <v>0</v>
      </c>
      <c r="S48" s="144">
        <f t="shared" ca="1" si="9"/>
        <v>0</v>
      </c>
      <c r="T48" s="144">
        <f t="shared" ca="1" si="9"/>
        <v>0</v>
      </c>
      <c r="U48" s="144">
        <f t="shared" ca="1" si="9"/>
        <v>0</v>
      </c>
      <c r="V48" s="144">
        <f t="shared" ca="1" si="9"/>
        <v>0</v>
      </c>
      <c r="W48" s="144">
        <f t="shared" ca="1" si="9"/>
        <v>0</v>
      </c>
      <c r="X48" s="144">
        <f t="shared" ca="1" si="9"/>
        <v>0</v>
      </c>
      <c r="Y48" s="144">
        <f t="shared" ca="1" si="9"/>
        <v>0</v>
      </c>
      <c r="Z48" s="144">
        <f t="shared" ca="1" si="9"/>
        <v>0</v>
      </c>
    </row>
    <row r="49" spans="1:26" outlineLevel="1">
      <c r="A49" s="113" t="str">
        <f>IF(ISBLANK('Input-Accounts'!A49),"",'Input-Accounts'!A49)</f>
        <v/>
      </c>
      <c r="B49" s="17" t="str">
        <f>IF(ISBLANK('Input-Accounts'!B49),"",'Input-Accounts'!B49)</f>
        <v/>
      </c>
      <c r="C49" s="113" t="str">
        <f>IF(ISBLANK('Input-Accounts'!C49),"",'Input-Accounts'!C49)</f>
        <v/>
      </c>
      <c r="D49" s="143"/>
      <c r="E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</row>
    <row r="50" spans="1:26" outlineLevel="1">
      <c r="A50" s="113">
        <f>IF(ISBLANK('Input-Accounts'!A50),"",'Input-Accounts'!A50)</f>
        <v>40</v>
      </c>
      <c r="B50" s="81" t="str">
        <f>IF(ISBLANK('Input-Accounts'!B50),"",'Input-Accounts'!B50)</f>
        <v>General Plant</v>
      </c>
      <c r="C50" s="113" t="str">
        <f>IF(ISBLANK('Input-Accounts'!C50),"",'Input-Accounts'!C50)</f>
        <v/>
      </c>
      <c r="D50" s="143"/>
      <c r="E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</row>
    <row r="51" spans="1:26" outlineLevel="1">
      <c r="A51" s="113">
        <f>IF(ISBLANK('Input-Accounts'!A51),"",'Input-Accounts'!A51)</f>
        <v>41</v>
      </c>
      <c r="B51" s="17" t="str">
        <f>IF(ISBLANK('Input-Accounts'!B51),"",'Input-Accounts'!B51)</f>
        <v>Land and Land Rights</v>
      </c>
      <c r="C51" s="113">
        <f>IF(ISBLANK('Input-Accounts'!C51),"",'Input-Accounts'!C51)</f>
        <v>389</v>
      </c>
      <c r="D51" s="143">
        <f t="shared" ref="D51:D60" ca="1" si="10">INDIRECT("Classification!"&amp;$D$5&amp;ROW())</f>
        <v>0</v>
      </c>
      <c r="E51" s="143">
        <f t="shared" ref="E51:E61" ca="1" si="11">IFERROR(IF(D51="","",IF(D51=0,0,IF(ABS(D51-SUM($G51:$Z51))&lt;Check_Limit,0,1))),1)</f>
        <v>0</v>
      </c>
      <c r="F51" s="89" t="str" cm="1">
        <f t="array" aca="1" ref="F51" ca="1">IF(D51=0,"-",IF('Input-Accounts'!$E51&lt;&gt;0,'Input-Accounts'!$E51,INDEX('Input-Accounts'!$H51:$J51,,MATCH($F$6,'Input-Accounts'!$H$6:$J$6,0))))</f>
        <v>-</v>
      </c>
      <c r="G51" s="143">
        <f ca="1">IFERROR(INDEX(G$269:G$305,MATCH($F51,$B$269:$B$305,0))/INDEX($D$269:$D$305,MATCH($F51,$B$269:$B$305,0)),SUMIFS('Input-Ext Allocators'!D$8:D$63,'Input-Ext Allocators'!$B$8:$B$63,$F51))*$D51</f>
        <v>0</v>
      </c>
      <c r="H51" s="143">
        <f ca="1">IFERROR(INDEX(H$269:H$305,MATCH($F51,$B$269:$B$305,0))/INDEX($D$269:$D$305,MATCH($F51,$B$269:$B$305,0)),SUMIFS('Input-Ext Allocators'!E$8:E$63,'Input-Ext Allocators'!$B$8:$B$63,$F51))*$D51</f>
        <v>0</v>
      </c>
      <c r="I51" s="143">
        <f ca="1">IFERROR(INDEX(I$269:I$305,MATCH($F51,$B$269:$B$305,0))/INDEX($D$269:$D$305,MATCH($F51,$B$269:$B$305,0)),SUMIFS('Input-Ext Allocators'!F$8:F$63,'Input-Ext Allocators'!$B$8:$B$63,$F51))*$D51</f>
        <v>0</v>
      </c>
      <c r="J51" s="143">
        <f ca="1">IFERROR(INDEX(J$269:J$305,MATCH($F51,$B$269:$B$305,0))/INDEX($D$269:$D$305,MATCH($F51,$B$269:$B$305,0)),SUMIFS('Input-Ext Allocators'!G$8:G$63,'Input-Ext Allocators'!$B$8:$B$63,$F51))*$D51</f>
        <v>0</v>
      </c>
      <c r="K51" s="143">
        <f ca="1">IFERROR(INDEX(K$269:K$305,MATCH($F51,$B$269:$B$305,0))/INDEX($D$269:$D$305,MATCH($F51,$B$269:$B$305,0)),SUMIFS('Input-Ext Allocators'!H$8:H$63,'Input-Ext Allocators'!$B$8:$B$63,$F51))*$D51</f>
        <v>0</v>
      </c>
      <c r="L51" s="143">
        <f ca="1">IFERROR(INDEX(L$269:L$305,MATCH($F51,$B$269:$B$305,0))/INDEX($D$269:$D$305,MATCH($F51,$B$269:$B$305,0)),SUMIFS('Input-Ext Allocators'!I$8:I$63,'Input-Ext Allocators'!$B$8:$B$63,$F51))*$D51</f>
        <v>0</v>
      </c>
      <c r="M51" s="143">
        <f ca="1">IFERROR(INDEX(M$269:M$305,MATCH($F51,$B$269:$B$305,0))/INDEX($D$269:$D$305,MATCH($F51,$B$269:$B$305,0)),SUMIFS('Input-Ext Allocators'!J$8:J$63,'Input-Ext Allocators'!$B$8:$B$63,$F51))*$D51</f>
        <v>0</v>
      </c>
      <c r="N51" s="143">
        <f ca="1">IFERROR(INDEX(N$269:N$305,MATCH($F51,$B$269:$B$305,0))/INDEX($D$269:$D$305,MATCH($F51,$B$269:$B$305,0)),SUMIFS('Input-Ext Allocators'!K$8:K$63,'Input-Ext Allocators'!$B$8:$B$63,$F51))*$D51</f>
        <v>0</v>
      </c>
      <c r="O51" s="143">
        <f ca="1">IFERROR(INDEX(O$269:O$305,MATCH($F51,$B$269:$B$305,0))/INDEX($D$269:$D$305,MATCH($F51,$B$269:$B$305,0)),SUMIFS('Input-Ext Allocators'!L$8:L$63,'Input-Ext Allocators'!$B$8:$B$63,$F51))*$D51</f>
        <v>0</v>
      </c>
      <c r="P51" s="143">
        <f ca="1">IFERROR(INDEX(P$269:P$305,MATCH($F51,$B$269:$B$305,0))/INDEX($D$269:$D$305,MATCH($F51,$B$269:$B$305,0)),SUMIFS('Input-Ext Allocators'!M$8:M$63,'Input-Ext Allocators'!$B$8:$B$63,$F51))*$D51</f>
        <v>0</v>
      </c>
      <c r="Q51" s="143">
        <f ca="1">IFERROR(INDEX(Q$269:Q$305,MATCH($F51,$B$269:$B$305,0))/INDEX($D$269:$D$305,MATCH($F51,$B$269:$B$305,0)),SUMIFS('Input-Ext Allocators'!N$8:N$63,'Input-Ext Allocators'!$B$8:$B$63,$F51))*$D51</f>
        <v>0</v>
      </c>
      <c r="R51" s="143">
        <f ca="1">IFERROR(INDEX(R$269:R$305,MATCH($F51,$B$269:$B$305,0))/INDEX($D$269:$D$305,MATCH($F51,$B$269:$B$305,0)),SUMIFS('Input-Ext Allocators'!O$8:O$63,'Input-Ext Allocators'!$B$8:$B$63,$F51))*$D51</f>
        <v>0</v>
      </c>
      <c r="S51" s="143">
        <f ca="1">IFERROR(INDEX(S$269:S$305,MATCH($F51,$B$269:$B$305,0))/INDEX($D$269:$D$305,MATCH($F51,$B$269:$B$305,0)),SUMIFS('Input-Ext Allocators'!P$8:P$63,'Input-Ext Allocators'!$B$8:$B$63,$F51))*$D51</f>
        <v>0</v>
      </c>
      <c r="T51" s="143">
        <f ca="1">IFERROR(INDEX(T$269:T$305,MATCH($F51,$B$269:$B$305,0))/INDEX($D$269:$D$305,MATCH($F51,$B$269:$B$305,0)),SUMIFS('Input-Ext Allocators'!Q$8:Q$63,'Input-Ext Allocators'!$B$8:$B$63,$F51))*$D51</f>
        <v>0</v>
      </c>
      <c r="U51" s="143">
        <f ca="1">IFERROR(INDEX(U$269:U$305,MATCH($F51,$B$269:$B$305,0))/INDEX($D$269:$D$305,MATCH($F51,$B$269:$B$305,0)),SUMIFS('Input-Ext Allocators'!R$8:R$63,'Input-Ext Allocators'!$B$8:$B$63,$F51))*$D51</f>
        <v>0</v>
      </c>
      <c r="V51" s="143">
        <f ca="1">IFERROR(INDEX(V$269:V$305,MATCH($F51,$B$269:$B$305,0))/INDEX($D$269:$D$305,MATCH($F51,$B$269:$B$305,0)),SUMIFS('Input-Ext Allocators'!S$8:S$63,'Input-Ext Allocators'!$B$8:$B$63,$F51))*$D51</f>
        <v>0</v>
      </c>
      <c r="W51" s="143">
        <f ca="1">IFERROR(INDEX(W$269:W$305,MATCH($F51,$B$269:$B$305,0))/INDEX($D$269:$D$305,MATCH($F51,$B$269:$B$305,0)),SUMIFS('Input-Ext Allocators'!T$8:T$63,'Input-Ext Allocators'!$B$8:$B$63,$F51))*$D51</f>
        <v>0</v>
      </c>
      <c r="X51" s="143">
        <f ca="1">IFERROR(INDEX(X$269:X$305,MATCH($F51,$B$269:$B$305,0))/INDEX($D$269:$D$305,MATCH($F51,$B$269:$B$305,0)),SUMIFS('Input-Ext Allocators'!U$8:U$63,'Input-Ext Allocators'!$B$8:$B$63,$F51))*$D51</f>
        <v>0</v>
      </c>
      <c r="Y51" s="143">
        <f ca="1">IFERROR(INDEX(Y$269:Y$305,MATCH($F51,$B$269:$B$305,0))/INDEX($D$269:$D$305,MATCH($F51,$B$269:$B$305,0)),SUMIFS('Input-Ext Allocators'!V$8:V$63,'Input-Ext Allocators'!$B$8:$B$63,$F51))*$D51</f>
        <v>0</v>
      </c>
      <c r="Z51" s="143">
        <f ca="1">IFERROR(INDEX(Z$269:Z$305,MATCH($F51,$B$269:$B$305,0))/INDEX($D$269:$D$305,MATCH($F51,$B$269:$B$305,0)),SUMIFS('Input-Ext Allocators'!W$8:W$63,'Input-Ext Allocators'!$B$8:$B$63,$F51))*$D51</f>
        <v>0</v>
      </c>
    </row>
    <row r="52" spans="1:26" outlineLevel="1">
      <c r="A52" s="113">
        <f>IF(ISBLANK('Input-Accounts'!A52),"",'Input-Accounts'!A52)</f>
        <v>42</v>
      </c>
      <c r="B52" s="17" t="str">
        <f>IF(ISBLANK('Input-Accounts'!B52),"",'Input-Accounts'!B52)</f>
        <v>Structures and Improvements</v>
      </c>
      <c r="C52" s="113">
        <f>IF(ISBLANK('Input-Accounts'!C52),"",'Input-Accounts'!C52)</f>
        <v>390</v>
      </c>
      <c r="D52" s="143">
        <f t="shared" ca="1" si="10"/>
        <v>0</v>
      </c>
      <c r="E52" s="143">
        <f t="shared" ca="1" si="11"/>
        <v>0</v>
      </c>
      <c r="F52" s="89" t="str" cm="1">
        <f t="array" aca="1" ref="F52" ca="1">IF(D52=0,"-",IF('Input-Accounts'!$E52&lt;&gt;0,'Input-Accounts'!$E52,INDEX('Input-Accounts'!$H52:$J52,,MATCH($F$6,'Input-Accounts'!$H$6:$J$6,0))))</f>
        <v>-</v>
      </c>
      <c r="G52" s="143">
        <f ca="1">IFERROR(INDEX(G$269:G$305,MATCH($F52,$B$269:$B$305,0))/INDEX($D$269:$D$305,MATCH($F52,$B$269:$B$305,0)),SUMIFS('Input-Ext Allocators'!D$8:D$63,'Input-Ext Allocators'!$B$8:$B$63,$F52))*$D52</f>
        <v>0</v>
      </c>
      <c r="H52" s="143">
        <f ca="1">IFERROR(INDEX(H$269:H$305,MATCH($F52,$B$269:$B$305,0))/INDEX($D$269:$D$305,MATCH($F52,$B$269:$B$305,0)),SUMIFS('Input-Ext Allocators'!E$8:E$63,'Input-Ext Allocators'!$B$8:$B$63,$F52))*$D52</f>
        <v>0</v>
      </c>
      <c r="I52" s="143">
        <f ca="1">IFERROR(INDEX(I$269:I$305,MATCH($F52,$B$269:$B$305,0))/INDEX($D$269:$D$305,MATCH($F52,$B$269:$B$305,0)),SUMIFS('Input-Ext Allocators'!F$8:F$63,'Input-Ext Allocators'!$B$8:$B$63,$F52))*$D52</f>
        <v>0</v>
      </c>
      <c r="J52" s="143">
        <f ca="1">IFERROR(INDEX(J$269:J$305,MATCH($F52,$B$269:$B$305,0))/INDEX($D$269:$D$305,MATCH($F52,$B$269:$B$305,0)),SUMIFS('Input-Ext Allocators'!G$8:G$63,'Input-Ext Allocators'!$B$8:$B$63,$F52))*$D52</f>
        <v>0</v>
      </c>
      <c r="K52" s="143">
        <f ca="1">IFERROR(INDEX(K$269:K$305,MATCH($F52,$B$269:$B$305,0))/INDEX($D$269:$D$305,MATCH($F52,$B$269:$B$305,0)),SUMIFS('Input-Ext Allocators'!H$8:H$63,'Input-Ext Allocators'!$B$8:$B$63,$F52))*$D52</f>
        <v>0</v>
      </c>
      <c r="L52" s="143">
        <f ca="1">IFERROR(INDEX(L$269:L$305,MATCH($F52,$B$269:$B$305,0))/INDEX($D$269:$D$305,MATCH($F52,$B$269:$B$305,0)),SUMIFS('Input-Ext Allocators'!I$8:I$63,'Input-Ext Allocators'!$B$8:$B$63,$F52))*$D52</f>
        <v>0</v>
      </c>
      <c r="M52" s="143">
        <f ca="1">IFERROR(INDEX(M$269:M$305,MATCH($F52,$B$269:$B$305,0))/INDEX($D$269:$D$305,MATCH($F52,$B$269:$B$305,0)),SUMIFS('Input-Ext Allocators'!J$8:J$63,'Input-Ext Allocators'!$B$8:$B$63,$F52))*$D52</f>
        <v>0</v>
      </c>
      <c r="N52" s="143">
        <f ca="1">IFERROR(INDEX(N$269:N$305,MATCH($F52,$B$269:$B$305,0))/INDEX($D$269:$D$305,MATCH($F52,$B$269:$B$305,0)),SUMIFS('Input-Ext Allocators'!K$8:K$63,'Input-Ext Allocators'!$B$8:$B$63,$F52))*$D52</f>
        <v>0</v>
      </c>
      <c r="O52" s="143">
        <f ca="1">IFERROR(INDEX(O$269:O$305,MATCH($F52,$B$269:$B$305,0))/INDEX($D$269:$D$305,MATCH($F52,$B$269:$B$305,0)),SUMIFS('Input-Ext Allocators'!L$8:L$63,'Input-Ext Allocators'!$B$8:$B$63,$F52))*$D52</f>
        <v>0</v>
      </c>
      <c r="P52" s="143">
        <f ca="1">IFERROR(INDEX(P$269:P$305,MATCH($F52,$B$269:$B$305,0))/INDEX($D$269:$D$305,MATCH($F52,$B$269:$B$305,0)),SUMIFS('Input-Ext Allocators'!M$8:M$63,'Input-Ext Allocators'!$B$8:$B$63,$F52))*$D52</f>
        <v>0</v>
      </c>
      <c r="Q52" s="143">
        <f ca="1">IFERROR(INDEX(Q$269:Q$305,MATCH($F52,$B$269:$B$305,0))/INDEX($D$269:$D$305,MATCH($F52,$B$269:$B$305,0)),SUMIFS('Input-Ext Allocators'!N$8:N$63,'Input-Ext Allocators'!$B$8:$B$63,$F52))*$D52</f>
        <v>0</v>
      </c>
      <c r="R52" s="143">
        <f ca="1">IFERROR(INDEX(R$269:R$305,MATCH($F52,$B$269:$B$305,0))/INDEX($D$269:$D$305,MATCH($F52,$B$269:$B$305,0)),SUMIFS('Input-Ext Allocators'!O$8:O$63,'Input-Ext Allocators'!$B$8:$B$63,$F52))*$D52</f>
        <v>0</v>
      </c>
      <c r="S52" s="143">
        <f ca="1">IFERROR(INDEX(S$269:S$305,MATCH($F52,$B$269:$B$305,0))/INDEX($D$269:$D$305,MATCH($F52,$B$269:$B$305,0)),SUMIFS('Input-Ext Allocators'!P$8:P$63,'Input-Ext Allocators'!$B$8:$B$63,$F52))*$D52</f>
        <v>0</v>
      </c>
      <c r="T52" s="143">
        <f ca="1">IFERROR(INDEX(T$269:T$305,MATCH($F52,$B$269:$B$305,0))/INDEX($D$269:$D$305,MATCH($F52,$B$269:$B$305,0)),SUMIFS('Input-Ext Allocators'!Q$8:Q$63,'Input-Ext Allocators'!$B$8:$B$63,$F52))*$D52</f>
        <v>0</v>
      </c>
      <c r="U52" s="143">
        <f ca="1">IFERROR(INDEX(U$269:U$305,MATCH($F52,$B$269:$B$305,0))/INDEX($D$269:$D$305,MATCH($F52,$B$269:$B$305,0)),SUMIFS('Input-Ext Allocators'!R$8:R$63,'Input-Ext Allocators'!$B$8:$B$63,$F52))*$D52</f>
        <v>0</v>
      </c>
      <c r="V52" s="143">
        <f ca="1">IFERROR(INDEX(V$269:V$305,MATCH($F52,$B$269:$B$305,0))/INDEX($D$269:$D$305,MATCH($F52,$B$269:$B$305,0)),SUMIFS('Input-Ext Allocators'!S$8:S$63,'Input-Ext Allocators'!$B$8:$B$63,$F52))*$D52</f>
        <v>0</v>
      </c>
      <c r="W52" s="143">
        <f ca="1">IFERROR(INDEX(W$269:W$305,MATCH($F52,$B$269:$B$305,0))/INDEX($D$269:$D$305,MATCH($F52,$B$269:$B$305,0)),SUMIFS('Input-Ext Allocators'!T$8:T$63,'Input-Ext Allocators'!$B$8:$B$63,$F52))*$D52</f>
        <v>0</v>
      </c>
      <c r="X52" s="143">
        <f ca="1">IFERROR(INDEX(X$269:X$305,MATCH($F52,$B$269:$B$305,0))/INDEX($D$269:$D$305,MATCH($F52,$B$269:$B$305,0)),SUMIFS('Input-Ext Allocators'!U$8:U$63,'Input-Ext Allocators'!$B$8:$B$63,$F52))*$D52</f>
        <v>0</v>
      </c>
      <c r="Y52" s="143">
        <f ca="1">IFERROR(INDEX(Y$269:Y$305,MATCH($F52,$B$269:$B$305,0))/INDEX($D$269:$D$305,MATCH($F52,$B$269:$B$305,0)),SUMIFS('Input-Ext Allocators'!V$8:V$63,'Input-Ext Allocators'!$B$8:$B$63,$F52))*$D52</f>
        <v>0</v>
      </c>
      <c r="Z52" s="143">
        <f ca="1">IFERROR(INDEX(Z$269:Z$305,MATCH($F52,$B$269:$B$305,0))/INDEX($D$269:$D$305,MATCH($F52,$B$269:$B$305,0)),SUMIFS('Input-Ext Allocators'!W$8:W$63,'Input-Ext Allocators'!$B$8:$B$63,$F52))*$D52</f>
        <v>0</v>
      </c>
    </row>
    <row r="53" spans="1:26" outlineLevel="1">
      <c r="A53" s="113">
        <f>IF(ISBLANK('Input-Accounts'!A53),"",'Input-Accounts'!A53)</f>
        <v>43</v>
      </c>
      <c r="B53" s="17" t="str">
        <f>IF(ISBLANK('Input-Accounts'!B53),"",'Input-Accounts'!B53)</f>
        <v>Office Furniture and Equipment</v>
      </c>
      <c r="C53" s="113">
        <f>IF(ISBLANK('Input-Accounts'!C53),"",'Input-Accounts'!C53)</f>
        <v>391</v>
      </c>
      <c r="D53" s="143">
        <f t="shared" ca="1" si="10"/>
        <v>0</v>
      </c>
      <c r="E53" s="143">
        <f t="shared" ca="1" si="11"/>
        <v>0</v>
      </c>
      <c r="F53" s="89" t="str" cm="1">
        <f t="array" aca="1" ref="F53" ca="1">IF(D53=0,"-",IF('Input-Accounts'!$E53&lt;&gt;0,'Input-Accounts'!$E53,INDEX('Input-Accounts'!$H53:$J53,,MATCH($F$6,'Input-Accounts'!$H$6:$J$6,0))))</f>
        <v>-</v>
      </c>
      <c r="G53" s="143">
        <f ca="1">IFERROR(INDEX(G$269:G$305,MATCH($F53,$B$269:$B$305,0))/INDEX($D$269:$D$305,MATCH($F53,$B$269:$B$305,0)),SUMIFS('Input-Ext Allocators'!D$8:D$63,'Input-Ext Allocators'!$B$8:$B$63,$F53))*$D53</f>
        <v>0</v>
      </c>
      <c r="H53" s="143">
        <f ca="1">IFERROR(INDEX(H$269:H$305,MATCH($F53,$B$269:$B$305,0))/INDEX($D$269:$D$305,MATCH($F53,$B$269:$B$305,0)),SUMIFS('Input-Ext Allocators'!E$8:E$63,'Input-Ext Allocators'!$B$8:$B$63,$F53))*$D53</f>
        <v>0</v>
      </c>
      <c r="I53" s="143">
        <f ca="1">IFERROR(INDEX(I$269:I$305,MATCH($F53,$B$269:$B$305,0))/INDEX($D$269:$D$305,MATCH($F53,$B$269:$B$305,0)),SUMIFS('Input-Ext Allocators'!F$8:F$63,'Input-Ext Allocators'!$B$8:$B$63,$F53))*$D53</f>
        <v>0</v>
      </c>
      <c r="J53" s="143">
        <f ca="1">IFERROR(INDEX(J$269:J$305,MATCH($F53,$B$269:$B$305,0))/INDEX($D$269:$D$305,MATCH($F53,$B$269:$B$305,0)),SUMIFS('Input-Ext Allocators'!G$8:G$63,'Input-Ext Allocators'!$B$8:$B$63,$F53))*$D53</f>
        <v>0</v>
      </c>
      <c r="K53" s="143">
        <f ca="1">IFERROR(INDEX(K$269:K$305,MATCH($F53,$B$269:$B$305,0))/INDEX($D$269:$D$305,MATCH($F53,$B$269:$B$305,0)),SUMIFS('Input-Ext Allocators'!H$8:H$63,'Input-Ext Allocators'!$B$8:$B$63,$F53))*$D53</f>
        <v>0</v>
      </c>
      <c r="L53" s="143">
        <f ca="1">IFERROR(INDEX(L$269:L$305,MATCH($F53,$B$269:$B$305,0))/INDEX($D$269:$D$305,MATCH($F53,$B$269:$B$305,0)),SUMIFS('Input-Ext Allocators'!I$8:I$63,'Input-Ext Allocators'!$B$8:$B$63,$F53))*$D53</f>
        <v>0</v>
      </c>
      <c r="M53" s="143">
        <f ca="1">IFERROR(INDEX(M$269:M$305,MATCH($F53,$B$269:$B$305,0))/INDEX($D$269:$D$305,MATCH($F53,$B$269:$B$305,0)),SUMIFS('Input-Ext Allocators'!J$8:J$63,'Input-Ext Allocators'!$B$8:$B$63,$F53))*$D53</f>
        <v>0</v>
      </c>
      <c r="N53" s="143">
        <f ca="1">IFERROR(INDEX(N$269:N$305,MATCH($F53,$B$269:$B$305,0))/INDEX($D$269:$D$305,MATCH($F53,$B$269:$B$305,0)),SUMIFS('Input-Ext Allocators'!K$8:K$63,'Input-Ext Allocators'!$B$8:$B$63,$F53))*$D53</f>
        <v>0</v>
      </c>
      <c r="O53" s="143">
        <f ca="1">IFERROR(INDEX(O$269:O$305,MATCH($F53,$B$269:$B$305,0))/INDEX($D$269:$D$305,MATCH($F53,$B$269:$B$305,0)),SUMIFS('Input-Ext Allocators'!L$8:L$63,'Input-Ext Allocators'!$B$8:$B$63,$F53))*$D53</f>
        <v>0</v>
      </c>
      <c r="P53" s="143">
        <f ca="1">IFERROR(INDEX(P$269:P$305,MATCH($F53,$B$269:$B$305,0))/INDEX($D$269:$D$305,MATCH($F53,$B$269:$B$305,0)),SUMIFS('Input-Ext Allocators'!M$8:M$63,'Input-Ext Allocators'!$B$8:$B$63,$F53))*$D53</f>
        <v>0</v>
      </c>
      <c r="Q53" s="143">
        <f ca="1">IFERROR(INDEX(Q$269:Q$305,MATCH($F53,$B$269:$B$305,0))/INDEX($D$269:$D$305,MATCH($F53,$B$269:$B$305,0)),SUMIFS('Input-Ext Allocators'!N$8:N$63,'Input-Ext Allocators'!$B$8:$B$63,$F53))*$D53</f>
        <v>0</v>
      </c>
      <c r="R53" s="143">
        <f ca="1">IFERROR(INDEX(R$269:R$305,MATCH($F53,$B$269:$B$305,0))/INDEX($D$269:$D$305,MATCH($F53,$B$269:$B$305,0)),SUMIFS('Input-Ext Allocators'!O$8:O$63,'Input-Ext Allocators'!$B$8:$B$63,$F53))*$D53</f>
        <v>0</v>
      </c>
      <c r="S53" s="143">
        <f ca="1">IFERROR(INDEX(S$269:S$305,MATCH($F53,$B$269:$B$305,0))/INDEX($D$269:$D$305,MATCH($F53,$B$269:$B$305,0)),SUMIFS('Input-Ext Allocators'!P$8:P$63,'Input-Ext Allocators'!$B$8:$B$63,$F53))*$D53</f>
        <v>0</v>
      </c>
      <c r="T53" s="143">
        <f ca="1">IFERROR(INDEX(T$269:T$305,MATCH($F53,$B$269:$B$305,0))/INDEX($D$269:$D$305,MATCH($F53,$B$269:$B$305,0)),SUMIFS('Input-Ext Allocators'!Q$8:Q$63,'Input-Ext Allocators'!$B$8:$B$63,$F53))*$D53</f>
        <v>0</v>
      </c>
      <c r="U53" s="143">
        <f ca="1">IFERROR(INDEX(U$269:U$305,MATCH($F53,$B$269:$B$305,0))/INDEX($D$269:$D$305,MATCH($F53,$B$269:$B$305,0)),SUMIFS('Input-Ext Allocators'!R$8:R$63,'Input-Ext Allocators'!$B$8:$B$63,$F53))*$D53</f>
        <v>0</v>
      </c>
      <c r="V53" s="143">
        <f ca="1">IFERROR(INDEX(V$269:V$305,MATCH($F53,$B$269:$B$305,0))/INDEX($D$269:$D$305,MATCH($F53,$B$269:$B$305,0)),SUMIFS('Input-Ext Allocators'!S$8:S$63,'Input-Ext Allocators'!$B$8:$B$63,$F53))*$D53</f>
        <v>0</v>
      </c>
      <c r="W53" s="143">
        <f ca="1">IFERROR(INDEX(W$269:W$305,MATCH($F53,$B$269:$B$305,0))/INDEX($D$269:$D$305,MATCH($F53,$B$269:$B$305,0)),SUMIFS('Input-Ext Allocators'!T$8:T$63,'Input-Ext Allocators'!$B$8:$B$63,$F53))*$D53</f>
        <v>0</v>
      </c>
      <c r="X53" s="143">
        <f ca="1">IFERROR(INDEX(X$269:X$305,MATCH($F53,$B$269:$B$305,0))/INDEX($D$269:$D$305,MATCH($F53,$B$269:$B$305,0)),SUMIFS('Input-Ext Allocators'!U$8:U$63,'Input-Ext Allocators'!$B$8:$B$63,$F53))*$D53</f>
        <v>0</v>
      </c>
      <c r="Y53" s="143">
        <f ca="1">IFERROR(INDEX(Y$269:Y$305,MATCH($F53,$B$269:$B$305,0))/INDEX($D$269:$D$305,MATCH($F53,$B$269:$B$305,0)),SUMIFS('Input-Ext Allocators'!V$8:V$63,'Input-Ext Allocators'!$B$8:$B$63,$F53))*$D53</f>
        <v>0</v>
      </c>
      <c r="Z53" s="143">
        <f ca="1">IFERROR(INDEX(Z$269:Z$305,MATCH($F53,$B$269:$B$305,0))/INDEX($D$269:$D$305,MATCH($F53,$B$269:$B$305,0)),SUMIFS('Input-Ext Allocators'!W$8:W$63,'Input-Ext Allocators'!$B$8:$B$63,$F53))*$D53</f>
        <v>0</v>
      </c>
    </row>
    <row r="54" spans="1:26" outlineLevel="1">
      <c r="A54" s="113">
        <f>IF(ISBLANK('Input-Accounts'!A54),"",'Input-Accounts'!A54)</f>
        <v>44</v>
      </c>
      <c r="B54" s="17" t="str">
        <f>IF(ISBLANK('Input-Accounts'!B54),"",'Input-Accounts'!B54)</f>
        <v>Transportation Equipment</v>
      </c>
      <c r="C54" s="113">
        <f>IF(ISBLANK('Input-Accounts'!C54),"",'Input-Accounts'!C54)</f>
        <v>392</v>
      </c>
      <c r="D54" s="143">
        <f t="shared" ca="1" si="10"/>
        <v>0</v>
      </c>
      <c r="E54" s="143">
        <f t="shared" ca="1" si="11"/>
        <v>0</v>
      </c>
      <c r="F54" s="89" t="str" cm="1">
        <f t="array" aca="1" ref="F54" ca="1">IF(D54=0,"-",IF('Input-Accounts'!$E54&lt;&gt;0,'Input-Accounts'!$E54,INDEX('Input-Accounts'!$H54:$J54,,MATCH($F$6,'Input-Accounts'!$H$6:$J$6,0))))</f>
        <v>-</v>
      </c>
      <c r="G54" s="143">
        <f ca="1">IFERROR(INDEX(G$269:G$305,MATCH($F54,$B$269:$B$305,0))/INDEX($D$269:$D$305,MATCH($F54,$B$269:$B$305,0)),SUMIFS('Input-Ext Allocators'!D$8:D$63,'Input-Ext Allocators'!$B$8:$B$63,$F54))*$D54</f>
        <v>0</v>
      </c>
      <c r="H54" s="143">
        <f ca="1">IFERROR(INDEX(H$269:H$305,MATCH($F54,$B$269:$B$305,0))/INDEX($D$269:$D$305,MATCH($F54,$B$269:$B$305,0)),SUMIFS('Input-Ext Allocators'!E$8:E$63,'Input-Ext Allocators'!$B$8:$B$63,$F54))*$D54</f>
        <v>0</v>
      </c>
      <c r="I54" s="143">
        <f ca="1">IFERROR(INDEX(I$269:I$305,MATCH($F54,$B$269:$B$305,0))/INDEX($D$269:$D$305,MATCH($F54,$B$269:$B$305,0)),SUMIFS('Input-Ext Allocators'!F$8:F$63,'Input-Ext Allocators'!$B$8:$B$63,$F54))*$D54</f>
        <v>0</v>
      </c>
      <c r="J54" s="143">
        <f ca="1">IFERROR(INDEX(J$269:J$305,MATCH($F54,$B$269:$B$305,0))/INDEX($D$269:$D$305,MATCH($F54,$B$269:$B$305,0)),SUMIFS('Input-Ext Allocators'!G$8:G$63,'Input-Ext Allocators'!$B$8:$B$63,$F54))*$D54</f>
        <v>0</v>
      </c>
      <c r="K54" s="143">
        <f ca="1">IFERROR(INDEX(K$269:K$305,MATCH($F54,$B$269:$B$305,0))/INDEX($D$269:$D$305,MATCH($F54,$B$269:$B$305,0)),SUMIFS('Input-Ext Allocators'!H$8:H$63,'Input-Ext Allocators'!$B$8:$B$63,$F54))*$D54</f>
        <v>0</v>
      </c>
      <c r="L54" s="143">
        <f ca="1">IFERROR(INDEX(L$269:L$305,MATCH($F54,$B$269:$B$305,0))/INDEX($D$269:$D$305,MATCH($F54,$B$269:$B$305,0)),SUMIFS('Input-Ext Allocators'!I$8:I$63,'Input-Ext Allocators'!$B$8:$B$63,$F54))*$D54</f>
        <v>0</v>
      </c>
      <c r="M54" s="143">
        <f ca="1">IFERROR(INDEX(M$269:M$305,MATCH($F54,$B$269:$B$305,0))/INDEX($D$269:$D$305,MATCH($F54,$B$269:$B$305,0)),SUMIFS('Input-Ext Allocators'!J$8:J$63,'Input-Ext Allocators'!$B$8:$B$63,$F54))*$D54</f>
        <v>0</v>
      </c>
      <c r="N54" s="143">
        <f ca="1">IFERROR(INDEX(N$269:N$305,MATCH($F54,$B$269:$B$305,0))/INDEX($D$269:$D$305,MATCH($F54,$B$269:$B$305,0)),SUMIFS('Input-Ext Allocators'!K$8:K$63,'Input-Ext Allocators'!$B$8:$B$63,$F54))*$D54</f>
        <v>0</v>
      </c>
      <c r="O54" s="143">
        <f ca="1">IFERROR(INDEX(O$269:O$305,MATCH($F54,$B$269:$B$305,0))/INDEX($D$269:$D$305,MATCH($F54,$B$269:$B$305,0)),SUMIFS('Input-Ext Allocators'!L$8:L$63,'Input-Ext Allocators'!$B$8:$B$63,$F54))*$D54</f>
        <v>0</v>
      </c>
      <c r="P54" s="143">
        <f ca="1">IFERROR(INDEX(P$269:P$305,MATCH($F54,$B$269:$B$305,0))/INDEX($D$269:$D$305,MATCH($F54,$B$269:$B$305,0)),SUMIFS('Input-Ext Allocators'!M$8:M$63,'Input-Ext Allocators'!$B$8:$B$63,$F54))*$D54</f>
        <v>0</v>
      </c>
      <c r="Q54" s="143">
        <f ca="1">IFERROR(INDEX(Q$269:Q$305,MATCH($F54,$B$269:$B$305,0))/INDEX($D$269:$D$305,MATCH($F54,$B$269:$B$305,0)),SUMIFS('Input-Ext Allocators'!N$8:N$63,'Input-Ext Allocators'!$B$8:$B$63,$F54))*$D54</f>
        <v>0</v>
      </c>
      <c r="R54" s="143">
        <f ca="1">IFERROR(INDEX(R$269:R$305,MATCH($F54,$B$269:$B$305,0))/INDEX($D$269:$D$305,MATCH($F54,$B$269:$B$305,0)),SUMIFS('Input-Ext Allocators'!O$8:O$63,'Input-Ext Allocators'!$B$8:$B$63,$F54))*$D54</f>
        <v>0</v>
      </c>
      <c r="S54" s="143">
        <f ca="1">IFERROR(INDEX(S$269:S$305,MATCH($F54,$B$269:$B$305,0))/INDEX($D$269:$D$305,MATCH($F54,$B$269:$B$305,0)),SUMIFS('Input-Ext Allocators'!P$8:P$63,'Input-Ext Allocators'!$B$8:$B$63,$F54))*$D54</f>
        <v>0</v>
      </c>
      <c r="T54" s="143">
        <f ca="1">IFERROR(INDEX(T$269:T$305,MATCH($F54,$B$269:$B$305,0))/INDEX($D$269:$D$305,MATCH($F54,$B$269:$B$305,0)),SUMIFS('Input-Ext Allocators'!Q$8:Q$63,'Input-Ext Allocators'!$B$8:$B$63,$F54))*$D54</f>
        <v>0</v>
      </c>
      <c r="U54" s="143">
        <f ca="1">IFERROR(INDEX(U$269:U$305,MATCH($F54,$B$269:$B$305,0))/INDEX($D$269:$D$305,MATCH($F54,$B$269:$B$305,0)),SUMIFS('Input-Ext Allocators'!R$8:R$63,'Input-Ext Allocators'!$B$8:$B$63,$F54))*$D54</f>
        <v>0</v>
      </c>
      <c r="V54" s="143">
        <f ca="1">IFERROR(INDEX(V$269:V$305,MATCH($F54,$B$269:$B$305,0))/INDEX($D$269:$D$305,MATCH($F54,$B$269:$B$305,0)),SUMIFS('Input-Ext Allocators'!S$8:S$63,'Input-Ext Allocators'!$B$8:$B$63,$F54))*$D54</f>
        <v>0</v>
      </c>
      <c r="W54" s="143">
        <f ca="1">IFERROR(INDEX(W$269:W$305,MATCH($F54,$B$269:$B$305,0))/INDEX($D$269:$D$305,MATCH($F54,$B$269:$B$305,0)),SUMIFS('Input-Ext Allocators'!T$8:T$63,'Input-Ext Allocators'!$B$8:$B$63,$F54))*$D54</f>
        <v>0</v>
      </c>
      <c r="X54" s="143">
        <f ca="1">IFERROR(INDEX(X$269:X$305,MATCH($F54,$B$269:$B$305,0))/INDEX($D$269:$D$305,MATCH($F54,$B$269:$B$305,0)),SUMIFS('Input-Ext Allocators'!U$8:U$63,'Input-Ext Allocators'!$B$8:$B$63,$F54))*$D54</f>
        <v>0</v>
      </c>
      <c r="Y54" s="143">
        <f ca="1">IFERROR(INDEX(Y$269:Y$305,MATCH($F54,$B$269:$B$305,0))/INDEX($D$269:$D$305,MATCH($F54,$B$269:$B$305,0)),SUMIFS('Input-Ext Allocators'!V$8:V$63,'Input-Ext Allocators'!$B$8:$B$63,$F54))*$D54</f>
        <v>0</v>
      </c>
      <c r="Z54" s="143">
        <f ca="1">IFERROR(INDEX(Z$269:Z$305,MATCH($F54,$B$269:$B$305,0))/INDEX($D$269:$D$305,MATCH($F54,$B$269:$B$305,0)),SUMIFS('Input-Ext Allocators'!W$8:W$63,'Input-Ext Allocators'!$B$8:$B$63,$F54))*$D54</f>
        <v>0</v>
      </c>
    </row>
    <row r="55" spans="1:26" outlineLevel="1">
      <c r="A55" s="113">
        <f>IF(ISBLANK('Input-Accounts'!A55),"",'Input-Accounts'!A55)</f>
        <v>45</v>
      </c>
      <c r="B55" s="17" t="str">
        <f>IF(ISBLANK('Input-Accounts'!B55),"",'Input-Accounts'!B55)</f>
        <v>Stores Equipment</v>
      </c>
      <c r="C55" s="113">
        <f>IF(ISBLANK('Input-Accounts'!C55),"",'Input-Accounts'!C55)</f>
        <v>393</v>
      </c>
      <c r="D55" s="143">
        <f t="shared" ca="1" si="10"/>
        <v>0</v>
      </c>
      <c r="E55" s="143">
        <f t="shared" ca="1" si="11"/>
        <v>0</v>
      </c>
      <c r="F55" s="89" t="str" cm="1">
        <f t="array" aca="1" ref="F55" ca="1">IF(D55=0,"-",IF('Input-Accounts'!$E55&lt;&gt;0,'Input-Accounts'!$E55,INDEX('Input-Accounts'!$H55:$J55,,MATCH($F$6,'Input-Accounts'!$H$6:$J$6,0))))</f>
        <v>-</v>
      </c>
      <c r="G55" s="143">
        <f ca="1">IFERROR(INDEX(G$269:G$305,MATCH($F55,$B$269:$B$305,0))/INDEX($D$269:$D$305,MATCH($F55,$B$269:$B$305,0)),SUMIFS('Input-Ext Allocators'!D$8:D$63,'Input-Ext Allocators'!$B$8:$B$63,$F55))*$D55</f>
        <v>0</v>
      </c>
      <c r="H55" s="143">
        <f ca="1">IFERROR(INDEX(H$269:H$305,MATCH($F55,$B$269:$B$305,0))/INDEX($D$269:$D$305,MATCH($F55,$B$269:$B$305,0)),SUMIFS('Input-Ext Allocators'!E$8:E$63,'Input-Ext Allocators'!$B$8:$B$63,$F55))*$D55</f>
        <v>0</v>
      </c>
      <c r="I55" s="143">
        <f ca="1">IFERROR(INDEX(I$269:I$305,MATCH($F55,$B$269:$B$305,0))/INDEX($D$269:$D$305,MATCH($F55,$B$269:$B$305,0)),SUMIFS('Input-Ext Allocators'!F$8:F$63,'Input-Ext Allocators'!$B$8:$B$63,$F55))*$D55</f>
        <v>0</v>
      </c>
      <c r="J55" s="143">
        <f ca="1">IFERROR(INDEX(J$269:J$305,MATCH($F55,$B$269:$B$305,0))/INDEX($D$269:$D$305,MATCH($F55,$B$269:$B$305,0)),SUMIFS('Input-Ext Allocators'!G$8:G$63,'Input-Ext Allocators'!$B$8:$B$63,$F55))*$D55</f>
        <v>0</v>
      </c>
      <c r="K55" s="143">
        <f ca="1">IFERROR(INDEX(K$269:K$305,MATCH($F55,$B$269:$B$305,0))/INDEX($D$269:$D$305,MATCH($F55,$B$269:$B$305,0)),SUMIFS('Input-Ext Allocators'!H$8:H$63,'Input-Ext Allocators'!$B$8:$B$63,$F55))*$D55</f>
        <v>0</v>
      </c>
      <c r="L55" s="143">
        <f ca="1">IFERROR(INDEX(L$269:L$305,MATCH($F55,$B$269:$B$305,0))/INDEX($D$269:$D$305,MATCH($F55,$B$269:$B$305,0)),SUMIFS('Input-Ext Allocators'!I$8:I$63,'Input-Ext Allocators'!$B$8:$B$63,$F55))*$D55</f>
        <v>0</v>
      </c>
      <c r="M55" s="143">
        <f ca="1">IFERROR(INDEX(M$269:M$305,MATCH($F55,$B$269:$B$305,0))/INDEX($D$269:$D$305,MATCH($F55,$B$269:$B$305,0)),SUMIFS('Input-Ext Allocators'!J$8:J$63,'Input-Ext Allocators'!$B$8:$B$63,$F55))*$D55</f>
        <v>0</v>
      </c>
      <c r="N55" s="143">
        <f ca="1">IFERROR(INDEX(N$269:N$305,MATCH($F55,$B$269:$B$305,0))/INDEX($D$269:$D$305,MATCH($F55,$B$269:$B$305,0)),SUMIFS('Input-Ext Allocators'!K$8:K$63,'Input-Ext Allocators'!$B$8:$B$63,$F55))*$D55</f>
        <v>0</v>
      </c>
      <c r="O55" s="143">
        <f ca="1">IFERROR(INDEX(O$269:O$305,MATCH($F55,$B$269:$B$305,0))/INDEX($D$269:$D$305,MATCH($F55,$B$269:$B$305,0)),SUMIFS('Input-Ext Allocators'!L$8:L$63,'Input-Ext Allocators'!$B$8:$B$63,$F55))*$D55</f>
        <v>0</v>
      </c>
      <c r="P55" s="143">
        <f ca="1">IFERROR(INDEX(P$269:P$305,MATCH($F55,$B$269:$B$305,0))/INDEX($D$269:$D$305,MATCH($F55,$B$269:$B$305,0)),SUMIFS('Input-Ext Allocators'!M$8:M$63,'Input-Ext Allocators'!$B$8:$B$63,$F55))*$D55</f>
        <v>0</v>
      </c>
      <c r="Q55" s="143">
        <f ca="1">IFERROR(INDEX(Q$269:Q$305,MATCH($F55,$B$269:$B$305,0))/INDEX($D$269:$D$305,MATCH($F55,$B$269:$B$305,0)),SUMIFS('Input-Ext Allocators'!N$8:N$63,'Input-Ext Allocators'!$B$8:$B$63,$F55))*$D55</f>
        <v>0</v>
      </c>
      <c r="R55" s="143">
        <f ca="1">IFERROR(INDEX(R$269:R$305,MATCH($F55,$B$269:$B$305,0))/INDEX($D$269:$D$305,MATCH($F55,$B$269:$B$305,0)),SUMIFS('Input-Ext Allocators'!O$8:O$63,'Input-Ext Allocators'!$B$8:$B$63,$F55))*$D55</f>
        <v>0</v>
      </c>
      <c r="S55" s="143">
        <f ca="1">IFERROR(INDEX(S$269:S$305,MATCH($F55,$B$269:$B$305,0))/INDEX($D$269:$D$305,MATCH($F55,$B$269:$B$305,0)),SUMIFS('Input-Ext Allocators'!P$8:P$63,'Input-Ext Allocators'!$B$8:$B$63,$F55))*$D55</f>
        <v>0</v>
      </c>
      <c r="T55" s="143">
        <f ca="1">IFERROR(INDEX(T$269:T$305,MATCH($F55,$B$269:$B$305,0))/INDEX($D$269:$D$305,MATCH($F55,$B$269:$B$305,0)),SUMIFS('Input-Ext Allocators'!Q$8:Q$63,'Input-Ext Allocators'!$B$8:$B$63,$F55))*$D55</f>
        <v>0</v>
      </c>
      <c r="U55" s="143">
        <f ca="1">IFERROR(INDEX(U$269:U$305,MATCH($F55,$B$269:$B$305,0))/INDEX($D$269:$D$305,MATCH($F55,$B$269:$B$305,0)),SUMIFS('Input-Ext Allocators'!R$8:R$63,'Input-Ext Allocators'!$B$8:$B$63,$F55))*$D55</f>
        <v>0</v>
      </c>
      <c r="V55" s="143">
        <f ca="1">IFERROR(INDEX(V$269:V$305,MATCH($F55,$B$269:$B$305,0))/INDEX($D$269:$D$305,MATCH($F55,$B$269:$B$305,0)),SUMIFS('Input-Ext Allocators'!S$8:S$63,'Input-Ext Allocators'!$B$8:$B$63,$F55))*$D55</f>
        <v>0</v>
      </c>
      <c r="W55" s="143">
        <f ca="1">IFERROR(INDEX(W$269:W$305,MATCH($F55,$B$269:$B$305,0))/INDEX($D$269:$D$305,MATCH($F55,$B$269:$B$305,0)),SUMIFS('Input-Ext Allocators'!T$8:T$63,'Input-Ext Allocators'!$B$8:$B$63,$F55))*$D55</f>
        <v>0</v>
      </c>
      <c r="X55" s="143">
        <f ca="1">IFERROR(INDEX(X$269:X$305,MATCH($F55,$B$269:$B$305,0))/INDEX($D$269:$D$305,MATCH($F55,$B$269:$B$305,0)),SUMIFS('Input-Ext Allocators'!U$8:U$63,'Input-Ext Allocators'!$B$8:$B$63,$F55))*$D55</f>
        <v>0</v>
      </c>
      <c r="Y55" s="143">
        <f ca="1">IFERROR(INDEX(Y$269:Y$305,MATCH($F55,$B$269:$B$305,0))/INDEX($D$269:$D$305,MATCH($F55,$B$269:$B$305,0)),SUMIFS('Input-Ext Allocators'!V$8:V$63,'Input-Ext Allocators'!$B$8:$B$63,$F55))*$D55</f>
        <v>0</v>
      </c>
      <c r="Z55" s="143">
        <f ca="1">IFERROR(INDEX(Z$269:Z$305,MATCH($F55,$B$269:$B$305,0))/INDEX($D$269:$D$305,MATCH($F55,$B$269:$B$305,0)),SUMIFS('Input-Ext Allocators'!W$8:W$63,'Input-Ext Allocators'!$B$8:$B$63,$F55))*$D55</f>
        <v>0</v>
      </c>
    </row>
    <row r="56" spans="1:26" outlineLevel="1">
      <c r="A56" s="113">
        <f>IF(ISBLANK('Input-Accounts'!A56),"",'Input-Accounts'!A56)</f>
        <v>46</v>
      </c>
      <c r="B56" s="17" t="str">
        <f>IF(ISBLANK('Input-Accounts'!B56),"",'Input-Accounts'!B56)</f>
        <v xml:space="preserve">Tools, Shop, and Garage Equipment </v>
      </c>
      <c r="C56" s="113">
        <f>IF(ISBLANK('Input-Accounts'!C56),"",'Input-Accounts'!C56)</f>
        <v>394</v>
      </c>
      <c r="D56" s="143">
        <f t="shared" ca="1" si="10"/>
        <v>0</v>
      </c>
      <c r="E56" s="143">
        <f t="shared" ca="1" si="11"/>
        <v>0</v>
      </c>
      <c r="F56" s="89" t="str" cm="1">
        <f t="array" aca="1" ref="F56" ca="1">IF(D56=0,"-",IF('Input-Accounts'!$E56&lt;&gt;0,'Input-Accounts'!$E56,INDEX('Input-Accounts'!$H56:$J56,,MATCH($F$6,'Input-Accounts'!$H$6:$J$6,0))))</f>
        <v>-</v>
      </c>
      <c r="G56" s="143">
        <f ca="1">IFERROR(INDEX(G$269:G$305,MATCH($F56,$B$269:$B$305,0))/INDEX($D$269:$D$305,MATCH($F56,$B$269:$B$305,0)),SUMIFS('Input-Ext Allocators'!D$8:D$63,'Input-Ext Allocators'!$B$8:$B$63,$F56))*$D56</f>
        <v>0</v>
      </c>
      <c r="H56" s="143">
        <f ca="1">IFERROR(INDEX(H$269:H$305,MATCH($F56,$B$269:$B$305,0))/INDEX($D$269:$D$305,MATCH($F56,$B$269:$B$305,0)),SUMIFS('Input-Ext Allocators'!E$8:E$63,'Input-Ext Allocators'!$B$8:$B$63,$F56))*$D56</f>
        <v>0</v>
      </c>
      <c r="I56" s="143">
        <f ca="1">IFERROR(INDEX(I$269:I$305,MATCH($F56,$B$269:$B$305,0))/INDEX($D$269:$D$305,MATCH($F56,$B$269:$B$305,0)),SUMIFS('Input-Ext Allocators'!F$8:F$63,'Input-Ext Allocators'!$B$8:$B$63,$F56))*$D56</f>
        <v>0</v>
      </c>
      <c r="J56" s="143">
        <f ca="1">IFERROR(INDEX(J$269:J$305,MATCH($F56,$B$269:$B$305,0))/INDEX($D$269:$D$305,MATCH($F56,$B$269:$B$305,0)),SUMIFS('Input-Ext Allocators'!G$8:G$63,'Input-Ext Allocators'!$B$8:$B$63,$F56))*$D56</f>
        <v>0</v>
      </c>
      <c r="K56" s="143">
        <f ca="1">IFERROR(INDEX(K$269:K$305,MATCH($F56,$B$269:$B$305,0))/INDEX($D$269:$D$305,MATCH($F56,$B$269:$B$305,0)),SUMIFS('Input-Ext Allocators'!H$8:H$63,'Input-Ext Allocators'!$B$8:$B$63,$F56))*$D56</f>
        <v>0</v>
      </c>
      <c r="L56" s="143">
        <f ca="1">IFERROR(INDEX(L$269:L$305,MATCH($F56,$B$269:$B$305,0))/INDEX($D$269:$D$305,MATCH($F56,$B$269:$B$305,0)),SUMIFS('Input-Ext Allocators'!I$8:I$63,'Input-Ext Allocators'!$B$8:$B$63,$F56))*$D56</f>
        <v>0</v>
      </c>
      <c r="M56" s="143">
        <f ca="1">IFERROR(INDEX(M$269:M$305,MATCH($F56,$B$269:$B$305,0))/INDEX($D$269:$D$305,MATCH($F56,$B$269:$B$305,0)),SUMIFS('Input-Ext Allocators'!J$8:J$63,'Input-Ext Allocators'!$B$8:$B$63,$F56))*$D56</f>
        <v>0</v>
      </c>
      <c r="N56" s="143">
        <f ca="1">IFERROR(INDEX(N$269:N$305,MATCH($F56,$B$269:$B$305,0))/INDEX($D$269:$D$305,MATCH($F56,$B$269:$B$305,0)),SUMIFS('Input-Ext Allocators'!K$8:K$63,'Input-Ext Allocators'!$B$8:$B$63,$F56))*$D56</f>
        <v>0</v>
      </c>
      <c r="O56" s="143">
        <f ca="1">IFERROR(INDEX(O$269:O$305,MATCH($F56,$B$269:$B$305,0))/INDEX($D$269:$D$305,MATCH($F56,$B$269:$B$305,0)),SUMIFS('Input-Ext Allocators'!L$8:L$63,'Input-Ext Allocators'!$B$8:$B$63,$F56))*$D56</f>
        <v>0</v>
      </c>
      <c r="P56" s="143">
        <f ca="1">IFERROR(INDEX(P$269:P$305,MATCH($F56,$B$269:$B$305,0))/INDEX($D$269:$D$305,MATCH($F56,$B$269:$B$305,0)),SUMIFS('Input-Ext Allocators'!M$8:M$63,'Input-Ext Allocators'!$B$8:$B$63,$F56))*$D56</f>
        <v>0</v>
      </c>
      <c r="Q56" s="143">
        <f ca="1">IFERROR(INDEX(Q$269:Q$305,MATCH($F56,$B$269:$B$305,0))/INDEX($D$269:$D$305,MATCH($F56,$B$269:$B$305,0)),SUMIFS('Input-Ext Allocators'!N$8:N$63,'Input-Ext Allocators'!$B$8:$B$63,$F56))*$D56</f>
        <v>0</v>
      </c>
      <c r="R56" s="143">
        <f ca="1">IFERROR(INDEX(R$269:R$305,MATCH($F56,$B$269:$B$305,0))/INDEX($D$269:$D$305,MATCH($F56,$B$269:$B$305,0)),SUMIFS('Input-Ext Allocators'!O$8:O$63,'Input-Ext Allocators'!$B$8:$B$63,$F56))*$D56</f>
        <v>0</v>
      </c>
      <c r="S56" s="143">
        <f ca="1">IFERROR(INDEX(S$269:S$305,MATCH($F56,$B$269:$B$305,0))/INDEX($D$269:$D$305,MATCH($F56,$B$269:$B$305,0)),SUMIFS('Input-Ext Allocators'!P$8:P$63,'Input-Ext Allocators'!$B$8:$B$63,$F56))*$D56</f>
        <v>0</v>
      </c>
      <c r="T56" s="143">
        <f ca="1">IFERROR(INDEX(T$269:T$305,MATCH($F56,$B$269:$B$305,0))/INDEX($D$269:$D$305,MATCH($F56,$B$269:$B$305,0)),SUMIFS('Input-Ext Allocators'!Q$8:Q$63,'Input-Ext Allocators'!$B$8:$B$63,$F56))*$D56</f>
        <v>0</v>
      </c>
      <c r="U56" s="143">
        <f ca="1">IFERROR(INDEX(U$269:U$305,MATCH($F56,$B$269:$B$305,0))/INDEX($D$269:$D$305,MATCH($F56,$B$269:$B$305,0)),SUMIFS('Input-Ext Allocators'!R$8:R$63,'Input-Ext Allocators'!$B$8:$B$63,$F56))*$D56</f>
        <v>0</v>
      </c>
      <c r="V56" s="143">
        <f ca="1">IFERROR(INDEX(V$269:V$305,MATCH($F56,$B$269:$B$305,0))/INDEX($D$269:$D$305,MATCH($F56,$B$269:$B$305,0)),SUMIFS('Input-Ext Allocators'!S$8:S$63,'Input-Ext Allocators'!$B$8:$B$63,$F56))*$D56</f>
        <v>0</v>
      </c>
      <c r="W56" s="143">
        <f ca="1">IFERROR(INDEX(W$269:W$305,MATCH($F56,$B$269:$B$305,0))/INDEX($D$269:$D$305,MATCH($F56,$B$269:$B$305,0)),SUMIFS('Input-Ext Allocators'!T$8:T$63,'Input-Ext Allocators'!$B$8:$B$63,$F56))*$D56</f>
        <v>0</v>
      </c>
      <c r="X56" s="143">
        <f ca="1">IFERROR(INDEX(X$269:X$305,MATCH($F56,$B$269:$B$305,0))/INDEX($D$269:$D$305,MATCH($F56,$B$269:$B$305,0)),SUMIFS('Input-Ext Allocators'!U$8:U$63,'Input-Ext Allocators'!$B$8:$B$63,$F56))*$D56</f>
        <v>0</v>
      </c>
      <c r="Y56" s="143">
        <f ca="1">IFERROR(INDEX(Y$269:Y$305,MATCH($F56,$B$269:$B$305,0))/INDEX($D$269:$D$305,MATCH($F56,$B$269:$B$305,0)),SUMIFS('Input-Ext Allocators'!V$8:V$63,'Input-Ext Allocators'!$B$8:$B$63,$F56))*$D56</f>
        <v>0</v>
      </c>
      <c r="Z56" s="143">
        <f ca="1">IFERROR(INDEX(Z$269:Z$305,MATCH($F56,$B$269:$B$305,0))/INDEX($D$269:$D$305,MATCH($F56,$B$269:$B$305,0)),SUMIFS('Input-Ext Allocators'!W$8:W$63,'Input-Ext Allocators'!$B$8:$B$63,$F56))*$D56</f>
        <v>0</v>
      </c>
    </row>
    <row r="57" spans="1:26" outlineLevel="1">
      <c r="A57" s="113">
        <f>IF(ISBLANK('Input-Accounts'!A57),"",'Input-Accounts'!A57)</f>
        <v>47</v>
      </c>
      <c r="B57" s="17" t="str">
        <f>IF(ISBLANK('Input-Accounts'!B57),"",'Input-Accounts'!B57)</f>
        <v>Laboratory Equipment</v>
      </c>
      <c r="C57" s="113">
        <f>IF(ISBLANK('Input-Accounts'!C57),"",'Input-Accounts'!C57)</f>
        <v>395</v>
      </c>
      <c r="D57" s="143">
        <f t="shared" ca="1" si="10"/>
        <v>0</v>
      </c>
      <c r="E57" s="143">
        <f t="shared" ca="1" si="11"/>
        <v>0</v>
      </c>
      <c r="F57" s="89" t="str" cm="1">
        <f t="array" aca="1" ref="F57" ca="1">IF(D57=0,"-",IF('Input-Accounts'!$E57&lt;&gt;0,'Input-Accounts'!$E57,INDEX('Input-Accounts'!$H57:$J57,,MATCH($F$6,'Input-Accounts'!$H$6:$J$6,0))))</f>
        <v>-</v>
      </c>
      <c r="G57" s="143">
        <f ca="1">IFERROR(INDEX(G$269:G$305,MATCH($F57,$B$269:$B$305,0))/INDEX($D$269:$D$305,MATCH($F57,$B$269:$B$305,0)),SUMIFS('Input-Ext Allocators'!D$8:D$63,'Input-Ext Allocators'!$B$8:$B$63,$F57))*$D57</f>
        <v>0</v>
      </c>
      <c r="H57" s="143">
        <f ca="1">IFERROR(INDEX(H$269:H$305,MATCH($F57,$B$269:$B$305,0))/INDEX($D$269:$D$305,MATCH($F57,$B$269:$B$305,0)),SUMIFS('Input-Ext Allocators'!E$8:E$63,'Input-Ext Allocators'!$B$8:$B$63,$F57))*$D57</f>
        <v>0</v>
      </c>
      <c r="I57" s="143">
        <f ca="1">IFERROR(INDEX(I$269:I$305,MATCH($F57,$B$269:$B$305,0))/INDEX($D$269:$D$305,MATCH($F57,$B$269:$B$305,0)),SUMIFS('Input-Ext Allocators'!F$8:F$63,'Input-Ext Allocators'!$B$8:$B$63,$F57))*$D57</f>
        <v>0</v>
      </c>
      <c r="J57" s="143">
        <f ca="1">IFERROR(INDEX(J$269:J$305,MATCH($F57,$B$269:$B$305,0))/INDEX($D$269:$D$305,MATCH($F57,$B$269:$B$305,0)),SUMIFS('Input-Ext Allocators'!G$8:G$63,'Input-Ext Allocators'!$B$8:$B$63,$F57))*$D57</f>
        <v>0</v>
      </c>
      <c r="K57" s="143">
        <f ca="1">IFERROR(INDEX(K$269:K$305,MATCH($F57,$B$269:$B$305,0))/INDEX($D$269:$D$305,MATCH($F57,$B$269:$B$305,0)),SUMIFS('Input-Ext Allocators'!H$8:H$63,'Input-Ext Allocators'!$B$8:$B$63,$F57))*$D57</f>
        <v>0</v>
      </c>
      <c r="L57" s="143">
        <f ca="1">IFERROR(INDEX(L$269:L$305,MATCH($F57,$B$269:$B$305,0))/INDEX($D$269:$D$305,MATCH($F57,$B$269:$B$305,0)),SUMIFS('Input-Ext Allocators'!I$8:I$63,'Input-Ext Allocators'!$B$8:$B$63,$F57))*$D57</f>
        <v>0</v>
      </c>
      <c r="M57" s="143">
        <f ca="1">IFERROR(INDEX(M$269:M$305,MATCH($F57,$B$269:$B$305,0))/INDEX($D$269:$D$305,MATCH($F57,$B$269:$B$305,0)),SUMIFS('Input-Ext Allocators'!J$8:J$63,'Input-Ext Allocators'!$B$8:$B$63,$F57))*$D57</f>
        <v>0</v>
      </c>
      <c r="N57" s="143">
        <f ca="1">IFERROR(INDEX(N$269:N$305,MATCH($F57,$B$269:$B$305,0))/INDEX($D$269:$D$305,MATCH($F57,$B$269:$B$305,0)),SUMIFS('Input-Ext Allocators'!K$8:K$63,'Input-Ext Allocators'!$B$8:$B$63,$F57))*$D57</f>
        <v>0</v>
      </c>
      <c r="O57" s="143">
        <f ca="1">IFERROR(INDEX(O$269:O$305,MATCH($F57,$B$269:$B$305,0))/INDEX($D$269:$D$305,MATCH($F57,$B$269:$B$305,0)),SUMIFS('Input-Ext Allocators'!L$8:L$63,'Input-Ext Allocators'!$B$8:$B$63,$F57))*$D57</f>
        <v>0</v>
      </c>
      <c r="P57" s="143">
        <f ca="1">IFERROR(INDEX(P$269:P$305,MATCH($F57,$B$269:$B$305,0))/INDEX($D$269:$D$305,MATCH($F57,$B$269:$B$305,0)),SUMIFS('Input-Ext Allocators'!M$8:M$63,'Input-Ext Allocators'!$B$8:$B$63,$F57))*$D57</f>
        <v>0</v>
      </c>
      <c r="Q57" s="143">
        <f ca="1">IFERROR(INDEX(Q$269:Q$305,MATCH($F57,$B$269:$B$305,0))/INDEX($D$269:$D$305,MATCH($F57,$B$269:$B$305,0)),SUMIFS('Input-Ext Allocators'!N$8:N$63,'Input-Ext Allocators'!$B$8:$B$63,$F57))*$D57</f>
        <v>0</v>
      </c>
      <c r="R57" s="143">
        <f ca="1">IFERROR(INDEX(R$269:R$305,MATCH($F57,$B$269:$B$305,0))/INDEX($D$269:$D$305,MATCH($F57,$B$269:$B$305,0)),SUMIFS('Input-Ext Allocators'!O$8:O$63,'Input-Ext Allocators'!$B$8:$B$63,$F57))*$D57</f>
        <v>0</v>
      </c>
      <c r="S57" s="143">
        <f ca="1">IFERROR(INDEX(S$269:S$305,MATCH($F57,$B$269:$B$305,0))/INDEX($D$269:$D$305,MATCH($F57,$B$269:$B$305,0)),SUMIFS('Input-Ext Allocators'!P$8:P$63,'Input-Ext Allocators'!$B$8:$B$63,$F57))*$D57</f>
        <v>0</v>
      </c>
      <c r="T57" s="143">
        <f ca="1">IFERROR(INDEX(T$269:T$305,MATCH($F57,$B$269:$B$305,0))/INDEX($D$269:$D$305,MATCH($F57,$B$269:$B$305,0)),SUMIFS('Input-Ext Allocators'!Q$8:Q$63,'Input-Ext Allocators'!$B$8:$B$63,$F57))*$D57</f>
        <v>0</v>
      </c>
      <c r="U57" s="143">
        <f ca="1">IFERROR(INDEX(U$269:U$305,MATCH($F57,$B$269:$B$305,0))/INDEX($D$269:$D$305,MATCH($F57,$B$269:$B$305,0)),SUMIFS('Input-Ext Allocators'!R$8:R$63,'Input-Ext Allocators'!$B$8:$B$63,$F57))*$D57</f>
        <v>0</v>
      </c>
      <c r="V57" s="143">
        <f ca="1">IFERROR(INDEX(V$269:V$305,MATCH($F57,$B$269:$B$305,0))/INDEX($D$269:$D$305,MATCH($F57,$B$269:$B$305,0)),SUMIFS('Input-Ext Allocators'!S$8:S$63,'Input-Ext Allocators'!$B$8:$B$63,$F57))*$D57</f>
        <v>0</v>
      </c>
      <c r="W57" s="143">
        <f ca="1">IFERROR(INDEX(W$269:W$305,MATCH($F57,$B$269:$B$305,0))/INDEX($D$269:$D$305,MATCH($F57,$B$269:$B$305,0)),SUMIFS('Input-Ext Allocators'!T$8:T$63,'Input-Ext Allocators'!$B$8:$B$63,$F57))*$D57</f>
        <v>0</v>
      </c>
      <c r="X57" s="143">
        <f ca="1">IFERROR(INDEX(X$269:X$305,MATCH($F57,$B$269:$B$305,0))/INDEX($D$269:$D$305,MATCH($F57,$B$269:$B$305,0)),SUMIFS('Input-Ext Allocators'!U$8:U$63,'Input-Ext Allocators'!$B$8:$B$63,$F57))*$D57</f>
        <v>0</v>
      </c>
      <c r="Y57" s="143">
        <f ca="1">IFERROR(INDEX(Y$269:Y$305,MATCH($F57,$B$269:$B$305,0))/INDEX($D$269:$D$305,MATCH($F57,$B$269:$B$305,0)),SUMIFS('Input-Ext Allocators'!V$8:V$63,'Input-Ext Allocators'!$B$8:$B$63,$F57))*$D57</f>
        <v>0</v>
      </c>
      <c r="Z57" s="143">
        <f ca="1">IFERROR(INDEX(Z$269:Z$305,MATCH($F57,$B$269:$B$305,0))/INDEX($D$269:$D$305,MATCH($F57,$B$269:$B$305,0)),SUMIFS('Input-Ext Allocators'!W$8:W$63,'Input-Ext Allocators'!$B$8:$B$63,$F57))*$D57</f>
        <v>0</v>
      </c>
    </row>
    <row r="58" spans="1:26" outlineLevel="1">
      <c r="A58" s="113">
        <f>IF(ISBLANK('Input-Accounts'!A58),"",'Input-Accounts'!A58)</f>
        <v>48</v>
      </c>
      <c r="B58" s="17" t="str">
        <f>IF(ISBLANK('Input-Accounts'!B58),"",'Input-Accounts'!B58)</f>
        <v>Power Operated Equipment</v>
      </c>
      <c r="C58" s="113">
        <f>IF(ISBLANK('Input-Accounts'!C58),"",'Input-Accounts'!C58)</f>
        <v>396</v>
      </c>
      <c r="D58" s="143">
        <f t="shared" ca="1" si="10"/>
        <v>0</v>
      </c>
      <c r="E58" s="143">
        <f t="shared" ca="1" si="11"/>
        <v>0</v>
      </c>
      <c r="F58" s="89" t="str" cm="1">
        <f t="array" aca="1" ref="F58" ca="1">IF(D58=0,"-",IF('Input-Accounts'!$E58&lt;&gt;0,'Input-Accounts'!$E58,INDEX('Input-Accounts'!$H58:$J58,,MATCH($F$6,'Input-Accounts'!$H$6:$J$6,0))))</f>
        <v>-</v>
      </c>
      <c r="G58" s="143">
        <f ca="1">IFERROR(INDEX(G$269:G$305,MATCH($F58,$B$269:$B$305,0))/INDEX($D$269:$D$305,MATCH($F58,$B$269:$B$305,0)),SUMIFS('Input-Ext Allocators'!D$8:D$63,'Input-Ext Allocators'!$B$8:$B$63,$F58))*$D58</f>
        <v>0</v>
      </c>
      <c r="H58" s="143">
        <f ca="1">IFERROR(INDEX(H$269:H$305,MATCH($F58,$B$269:$B$305,0))/INDEX($D$269:$D$305,MATCH($F58,$B$269:$B$305,0)),SUMIFS('Input-Ext Allocators'!E$8:E$63,'Input-Ext Allocators'!$B$8:$B$63,$F58))*$D58</f>
        <v>0</v>
      </c>
      <c r="I58" s="143">
        <f ca="1">IFERROR(INDEX(I$269:I$305,MATCH($F58,$B$269:$B$305,0))/INDEX($D$269:$D$305,MATCH($F58,$B$269:$B$305,0)),SUMIFS('Input-Ext Allocators'!F$8:F$63,'Input-Ext Allocators'!$B$8:$B$63,$F58))*$D58</f>
        <v>0</v>
      </c>
      <c r="J58" s="143">
        <f ca="1">IFERROR(INDEX(J$269:J$305,MATCH($F58,$B$269:$B$305,0))/INDEX($D$269:$D$305,MATCH($F58,$B$269:$B$305,0)),SUMIFS('Input-Ext Allocators'!G$8:G$63,'Input-Ext Allocators'!$B$8:$B$63,$F58))*$D58</f>
        <v>0</v>
      </c>
      <c r="K58" s="143">
        <f ca="1">IFERROR(INDEX(K$269:K$305,MATCH($F58,$B$269:$B$305,0))/INDEX($D$269:$D$305,MATCH($F58,$B$269:$B$305,0)),SUMIFS('Input-Ext Allocators'!H$8:H$63,'Input-Ext Allocators'!$B$8:$B$63,$F58))*$D58</f>
        <v>0</v>
      </c>
      <c r="L58" s="143">
        <f ca="1">IFERROR(INDEX(L$269:L$305,MATCH($F58,$B$269:$B$305,0))/INDEX($D$269:$D$305,MATCH($F58,$B$269:$B$305,0)),SUMIFS('Input-Ext Allocators'!I$8:I$63,'Input-Ext Allocators'!$B$8:$B$63,$F58))*$D58</f>
        <v>0</v>
      </c>
      <c r="M58" s="143">
        <f ca="1">IFERROR(INDEX(M$269:M$305,MATCH($F58,$B$269:$B$305,0))/INDEX($D$269:$D$305,MATCH($F58,$B$269:$B$305,0)),SUMIFS('Input-Ext Allocators'!J$8:J$63,'Input-Ext Allocators'!$B$8:$B$63,$F58))*$D58</f>
        <v>0</v>
      </c>
      <c r="N58" s="143">
        <f ca="1">IFERROR(INDEX(N$269:N$305,MATCH($F58,$B$269:$B$305,0))/INDEX($D$269:$D$305,MATCH($F58,$B$269:$B$305,0)),SUMIFS('Input-Ext Allocators'!K$8:K$63,'Input-Ext Allocators'!$B$8:$B$63,$F58))*$D58</f>
        <v>0</v>
      </c>
      <c r="O58" s="143">
        <f ca="1">IFERROR(INDEX(O$269:O$305,MATCH($F58,$B$269:$B$305,0))/INDEX($D$269:$D$305,MATCH($F58,$B$269:$B$305,0)),SUMIFS('Input-Ext Allocators'!L$8:L$63,'Input-Ext Allocators'!$B$8:$B$63,$F58))*$D58</f>
        <v>0</v>
      </c>
      <c r="P58" s="143">
        <f ca="1">IFERROR(INDEX(P$269:P$305,MATCH($F58,$B$269:$B$305,0))/INDEX($D$269:$D$305,MATCH($F58,$B$269:$B$305,0)),SUMIFS('Input-Ext Allocators'!M$8:M$63,'Input-Ext Allocators'!$B$8:$B$63,$F58))*$D58</f>
        <v>0</v>
      </c>
      <c r="Q58" s="143">
        <f ca="1">IFERROR(INDEX(Q$269:Q$305,MATCH($F58,$B$269:$B$305,0))/INDEX($D$269:$D$305,MATCH($F58,$B$269:$B$305,0)),SUMIFS('Input-Ext Allocators'!N$8:N$63,'Input-Ext Allocators'!$B$8:$B$63,$F58))*$D58</f>
        <v>0</v>
      </c>
      <c r="R58" s="143">
        <f ca="1">IFERROR(INDEX(R$269:R$305,MATCH($F58,$B$269:$B$305,0))/INDEX($D$269:$D$305,MATCH($F58,$B$269:$B$305,0)),SUMIFS('Input-Ext Allocators'!O$8:O$63,'Input-Ext Allocators'!$B$8:$B$63,$F58))*$D58</f>
        <v>0</v>
      </c>
      <c r="S58" s="143">
        <f ca="1">IFERROR(INDEX(S$269:S$305,MATCH($F58,$B$269:$B$305,0))/INDEX($D$269:$D$305,MATCH($F58,$B$269:$B$305,0)),SUMIFS('Input-Ext Allocators'!P$8:P$63,'Input-Ext Allocators'!$B$8:$B$63,$F58))*$D58</f>
        <v>0</v>
      </c>
      <c r="T58" s="143">
        <f ca="1">IFERROR(INDEX(T$269:T$305,MATCH($F58,$B$269:$B$305,0))/INDEX($D$269:$D$305,MATCH($F58,$B$269:$B$305,0)),SUMIFS('Input-Ext Allocators'!Q$8:Q$63,'Input-Ext Allocators'!$B$8:$B$63,$F58))*$D58</f>
        <v>0</v>
      </c>
      <c r="U58" s="143">
        <f ca="1">IFERROR(INDEX(U$269:U$305,MATCH($F58,$B$269:$B$305,0))/INDEX($D$269:$D$305,MATCH($F58,$B$269:$B$305,0)),SUMIFS('Input-Ext Allocators'!R$8:R$63,'Input-Ext Allocators'!$B$8:$B$63,$F58))*$D58</f>
        <v>0</v>
      </c>
      <c r="V58" s="143">
        <f ca="1">IFERROR(INDEX(V$269:V$305,MATCH($F58,$B$269:$B$305,0))/INDEX($D$269:$D$305,MATCH($F58,$B$269:$B$305,0)),SUMIFS('Input-Ext Allocators'!S$8:S$63,'Input-Ext Allocators'!$B$8:$B$63,$F58))*$D58</f>
        <v>0</v>
      </c>
      <c r="W58" s="143">
        <f ca="1">IFERROR(INDEX(W$269:W$305,MATCH($F58,$B$269:$B$305,0))/INDEX($D$269:$D$305,MATCH($F58,$B$269:$B$305,0)),SUMIFS('Input-Ext Allocators'!T$8:T$63,'Input-Ext Allocators'!$B$8:$B$63,$F58))*$D58</f>
        <v>0</v>
      </c>
      <c r="X58" s="143">
        <f ca="1">IFERROR(INDEX(X$269:X$305,MATCH($F58,$B$269:$B$305,0))/INDEX($D$269:$D$305,MATCH($F58,$B$269:$B$305,0)),SUMIFS('Input-Ext Allocators'!U$8:U$63,'Input-Ext Allocators'!$B$8:$B$63,$F58))*$D58</f>
        <v>0</v>
      </c>
      <c r="Y58" s="143">
        <f ca="1">IFERROR(INDEX(Y$269:Y$305,MATCH($F58,$B$269:$B$305,0))/INDEX($D$269:$D$305,MATCH($F58,$B$269:$B$305,0)),SUMIFS('Input-Ext Allocators'!V$8:V$63,'Input-Ext Allocators'!$B$8:$B$63,$F58))*$D58</f>
        <v>0</v>
      </c>
      <c r="Z58" s="143">
        <f ca="1">IFERROR(INDEX(Z$269:Z$305,MATCH($F58,$B$269:$B$305,0))/INDEX($D$269:$D$305,MATCH($F58,$B$269:$B$305,0)),SUMIFS('Input-Ext Allocators'!W$8:W$63,'Input-Ext Allocators'!$B$8:$B$63,$F58))*$D58</f>
        <v>0</v>
      </c>
    </row>
    <row r="59" spans="1:26" outlineLevel="1">
      <c r="A59" s="113">
        <f>IF(ISBLANK('Input-Accounts'!A59),"",'Input-Accounts'!A59)</f>
        <v>49</v>
      </c>
      <c r="B59" s="17" t="str">
        <f>IF(ISBLANK('Input-Accounts'!B59),"",'Input-Accounts'!B59)</f>
        <v>Communication Equipment</v>
      </c>
      <c r="C59" s="113">
        <f>IF(ISBLANK('Input-Accounts'!C59),"",'Input-Accounts'!C59)</f>
        <v>397</v>
      </c>
      <c r="D59" s="143">
        <f t="shared" ca="1" si="10"/>
        <v>0</v>
      </c>
      <c r="E59" s="143">
        <f t="shared" ca="1" si="11"/>
        <v>0</v>
      </c>
      <c r="F59" s="89" t="str" cm="1">
        <f t="array" aca="1" ref="F59" ca="1">IF(D59=0,"-",IF('Input-Accounts'!$E59&lt;&gt;0,'Input-Accounts'!$E59,INDEX('Input-Accounts'!$H59:$J59,,MATCH($F$6,'Input-Accounts'!$H$6:$J$6,0))))</f>
        <v>-</v>
      </c>
      <c r="G59" s="143">
        <f ca="1">IFERROR(INDEX(G$269:G$305,MATCH($F59,$B$269:$B$305,0))/INDEX($D$269:$D$305,MATCH($F59,$B$269:$B$305,0)),SUMIFS('Input-Ext Allocators'!D$8:D$63,'Input-Ext Allocators'!$B$8:$B$63,$F59))*$D59</f>
        <v>0</v>
      </c>
      <c r="H59" s="143">
        <f ca="1">IFERROR(INDEX(H$269:H$305,MATCH($F59,$B$269:$B$305,0))/INDEX($D$269:$D$305,MATCH($F59,$B$269:$B$305,0)),SUMIFS('Input-Ext Allocators'!E$8:E$63,'Input-Ext Allocators'!$B$8:$B$63,$F59))*$D59</f>
        <v>0</v>
      </c>
      <c r="I59" s="143">
        <f ca="1">IFERROR(INDEX(I$269:I$305,MATCH($F59,$B$269:$B$305,0))/INDEX($D$269:$D$305,MATCH($F59,$B$269:$B$305,0)),SUMIFS('Input-Ext Allocators'!F$8:F$63,'Input-Ext Allocators'!$B$8:$B$63,$F59))*$D59</f>
        <v>0</v>
      </c>
      <c r="J59" s="143">
        <f ca="1">IFERROR(INDEX(J$269:J$305,MATCH($F59,$B$269:$B$305,0))/INDEX($D$269:$D$305,MATCH($F59,$B$269:$B$305,0)),SUMIFS('Input-Ext Allocators'!G$8:G$63,'Input-Ext Allocators'!$B$8:$B$63,$F59))*$D59</f>
        <v>0</v>
      </c>
      <c r="K59" s="143">
        <f ca="1">IFERROR(INDEX(K$269:K$305,MATCH($F59,$B$269:$B$305,0))/INDEX($D$269:$D$305,MATCH($F59,$B$269:$B$305,0)),SUMIFS('Input-Ext Allocators'!H$8:H$63,'Input-Ext Allocators'!$B$8:$B$63,$F59))*$D59</f>
        <v>0</v>
      </c>
      <c r="L59" s="143">
        <f ca="1">IFERROR(INDEX(L$269:L$305,MATCH($F59,$B$269:$B$305,0))/INDEX($D$269:$D$305,MATCH($F59,$B$269:$B$305,0)),SUMIFS('Input-Ext Allocators'!I$8:I$63,'Input-Ext Allocators'!$B$8:$B$63,$F59))*$D59</f>
        <v>0</v>
      </c>
      <c r="M59" s="143">
        <f ca="1">IFERROR(INDEX(M$269:M$305,MATCH($F59,$B$269:$B$305,0))/INDEX($D$269:$D$305,MATCH($F59,$B$269:$B$305,0)),SUMIFS('Input-Ext Allocators'!J$8:J$63,'Input-Ext Allocators'!$B$8:$B$63,$F59))*$D59</f>
        <v>0</v>
      </c>
      <c r="N59" s="143">
        <f ca="1">IFERROR(INDEX(N$269:N$305,MATCH($F59,$B$269:$B$305,0))/INDEX($D$269:$D$305,MATCH($F59,$B$269:$B$305,0)),SUMIFS('Input-Ext Allocators'!K$8:K$63,'Input-Ext Allocators'!$B$8:$B$63,$F59))*$D59</f>
        <v>0</v>
      </c>
      <c r="O59" s="143">
        <f ca="1">IFERROR(INDEX(O$269:O$305,MATCH($F59,$B$269:$B$305,0))/INDEX($D$269:$D$305,MATCH($F59,$B$269:$B$305,0)),SUMIFS('Input-Ext Allocators'!L$8:L$63,'Input-Ext Allocators'!$B$8:$B$63,$F59))*$D59</f>
        <v>0</v>
      </c>
      <c r="P59" s="143">
        <f ca="1">IFERROR(INDEX(P$269:P$305,MATCH($F59,$B$269:$B$305,0))/INDEX($D$269:$D$305,MATCH($F59,$B$269:$B$305,0)),SUMIFS('Input-Ext Allocators'!M$8:M$63,'Input-Ext Allocators'!$B$8:$B$63,$F59))*$D59</f>
        <v>0</v>
      </c>
      <c r="Q59" s="143">
        <f ca="1">IFERROR(INDEX(Q$269:Q$305,MATCH($F59,$B$269:$B$305,0))/INDEX($D$269:$D$305,MATCH($F59,$B$269:$B$305,0)),SUMIFS('Input-Ext Allocators'!N$8:N$63,'Input-Ext Allocators'!$B$8:$B$63,$F59))*$D59</f>
        <v>0</v>
      </c>
      <c r="R59" s="143">
        <f ca="1">IFERROR(INDEX(R$269:R$305,MATCH($F59,$B$269:$B$305,0))/INDEX($D$269:$D$305,MATCH($F59,$B$269:$B$305,0)),SUMIFS('Input-Ext Allocators'!O$8:O$63,'Input-Ext Allocators'!$B$8:$B$63,$F59))*$D59</f>
        <v>0</v>
      </c>
      <c r="S59" s="143">
        <f ca="1">IFERROR(INDEX(S$269:S$305,MATCH($F59,$B$269:$B$305,0))/INDEX($D$269:$D$305,MATCH($F59,$B$269:$B$305,0)),SUMIFS('Input-Ext Allocators'!P$8:P$63,'Input-Ext Allocators'!$B$8:$B$63,$F59))*$D59</f>
        <v>0</v>
      </c>
      <c r="T59" s="143">
        <f ca="1">IFERROR(INDEX(T$269:T$305,MATCH($F59,$B$269:$B$305,0))/INDEX($D$269:$D$305,MATCH($F59,$B$269:$B$305,0)),SUMIFS('Input-Ext Allocators'!Q$8:Q$63,'Input-Ext Allocators'!$B$8:$B$63,$F59))*$D59</f>
        <v>0</v>
      </c>
      <c r="U59" s="143">
        <f ca="1">IFERROR(INDEX(U$269:U$305,MATCH($F59,$B$269:$B$305,0))/INDEX($D$269:$D$305,MATCH($F59,$B$269:$B$305,0)),SUMIFS('Input-Ext Allocators'!R$8:R$63,'Input-Ext Allocators'!$B$8:$B$63,$F59))*$D59</f>
        <v>0</v>
      </c>
      <c r="V59" s="143">
        <f ca="1">IFERROR(INDEX(V$269:V$305,MATCH($F59,$B$269:$B$305,0))/INDEX($D$269:$D$305,MATCH($F59,$B$269:$B$305,0)),SUMIFS('Input-Ext Allocators'!S$8:S$63,'Input-Ext Allocators'!$B$8:$B$63,$F59))*$D59</f>
        <v>0</v>
      </c>
      <c r="W59" s="143">
        <f ca="1">IFERROR(INDEX(W$269:W$305,MATCH($F59,$B$269:$B$305,0))/INDEX($D$269:$D$305,MATCH($F59,$B$269:$B$305,0)),SUMIFS('Input-Ext Allocators'!T$8:T$63,'Input-Ext Allocators'!$B$8:$B$63,$F59))*$D59</f>
        <v>0</v>
      </c>
      <c r="X59" s="143">
        <f ca="1">IFERROR(INDEX(X$269:X$305,MATCH($F59,$B$269:$B$305,0))/INDEX($D$269:$D$305,MATCH($F59,$B$269:$B$305,0)),SUMIFS('Input-Ext Allocators'!U$8:U$63,'Input-Ext Allocators'!$B$8:$B$63,$F59))*$D59</f>
        <v>0</v>
      </c>
      <c r="Y59" s="143">
        <f ca="1">IFERROR(INDEX(Y$269:Y$305,MATCH($F59,$B$269:$B$305,0))/INDEX($D$269:$D$305,MATCH($F59,$B$269:$B$305,0)),SUMIFS('Input-Ext Allocators'!V$8:V$63,'Input-Ext Allocators'!$B$8:$B$63,$F59))*$D59</f>
        <v>0</v>
      </c>
      <c r="Z59" s="143">
        <f ca="1">IFERROR(INDEX(Z$269:Z$305,MATCH($F59,$B$269:$B$305,0))/INDEX($D$269:$D$305,MATCH($F59,$B$269:$B$305,0)),SUMIFS('Input-Ext Allocators'!W$8:W$63,'Input-Ext Allocators'!$B$8:$B$63,$F59))*$D59</f>
        <v>0</v>
      </c>
    </row>
    <row r="60" spans="1:26" outlineLevel="1">
      <c r="A60" s="113">
        <f>IF(ISBLANK('Input-Accounts'!A60),"",'Input-Accounts'!A60)</f>
        <v>50</v>
      </c>
      <c r="B60" s="17" t="str">
        <f>IF(ISBLANK('Input-Accounts'!B60),"",'Input-Accounts'!B60)</f>
        <v>Miscellaneous Equipment</v>
      </c>
      <c r="C60" s="113">
        <f>IF(ISBLANK('Input-Accounts'!C60),"",'Input-Accounts'!C60)</f>
        <v>398</v>
      </c>
      <c r="D60" s="143">
        <f t="shared" ca="1" si="10"/>
        <v>0</v>
      </c>
      <c r="E60" s="143">
        <f t="shared" ca="1" si="11"/>
        <v>0</v>
      </c>
      <c r="F60" s="89" t="str" cm="1">
        <f t="array" aca="1" ref="F60" ca="1">IF(D60=0,"-",IF('Input-Accounts'!$E60&lt;&gt;0,'Input-Accounts'!$E60,INDEX('Input-Accounts'!$H60:$J60,,MATCH($F$6,'Input-Accounts'!$H$6:$J$6,0))))</f>
        <v>-</v>
      </c>
      <c r="G60" s="143">
        <f ca="1">IFERROR(INDEX(G$269:G$305,MATCH($F60,$B$269:$B$305,0))/INDEX($D$269:$D$305,MATCH($F60,$B$269:$B$305,0)),SUMIFS('Input-Ext Allocators'!D$8:D$63,'Input-Ext Allocators'!$B$8:$B$63,$F60))*$D60</f>
        <v>0</v>
      </c>
      <c r="H60" s="143">
        <f ca="1">IFERROR(INDEX(H$269:H$305,MATCH($F60,$B$269:$B$305,0))/INDEX($D$269:$D$305,MATCH($F60,$B$269:$B$305,0)),SUMIFS('Input-Ext Allocators'!E$8:E$63,'Input-Ext Allocators'!$B$8:$B$63,$F60))*$D60</f>
        <v>0</v>
      </c>
      <c r="I60" s="143">
        <f ca="1">IFERROR(INDEX(I$269:I$305,MATCH($F60,$B$269:$B$305,0))/INDEX($D$269:$D$305,MATCH($F60,$B$269:$B$305,0)),SUMIFS('Input-Ext Allocators'!F$8:F$63,'Input-Ext Allocators'!$B$8:$B$63,$F60))*$D60</f>
        <v>0</v>
      </c>
      <c r="J60" s="143">
        <f ca="1">IFERROR(INDEX(J$269:J$305,MATCH($F60,$B$269:$B$305,0))/INDEX($D$269:$D$305,MATCH($F60,$B$269:$B$305,0)),SUMIFS('Input-Ext Allocators'!G$8:G$63,'Input-Ext Allocators'!$B$8:$B$63,$F60))*$D60</f>
        <v>0</v>
      </c>
      <c r="K60" s="143">
        <f ca="1">IFERROR(INDEX(K$269:K$305,MATCH($F60,$B$269:$B$305,0))/INDEX($D$269:$D$305,MATCH($F60,$B$269:$B$305,0)),SUMIFS('Input-Ext Allocators'!H$8:H$63,'Input-Ext Allocators'!$B$8:$B$63,$F60))*$D60</f>
        <v>0</v>
      </c>
      <c r="L60" s="143">
        <f ca="1">IFERROR(INDEX(L$269:L$305,MATCH($F60,$B$269:$B$305,0))/INDEX($D$269:$D$305,MATCH($F60,$B$269:$B$305,0)),SUMIFS('Input-Ext Allocators'!I$8:I$63,'Input-Ext Allocators'!$B$8:$B$63,$F60))*$D60</f>
        <v>0</v>
      </c>
      <c r="M60" s="143">
        <f ca="1">IFERROR(INDEX(M$269:M$305,MATCH($F60,$B$269:$B$305,0))/INDEX($D$269:$D$305,MATCH($F60,$B$269:$B$305,0)),SUMIFS('Input-Ext Allocators'!J$8:J$63,'Input-Ext Allocators'!$B$8:$B$63,$F60))*$D60</f>
        <v>0</v>
      </c>
      <c r="N60" s="143">
        <f ca="1">IFERROR(INDEX(N$269:N$305,MATCH($F60,$B$269:$B$305,0))/INDEX($D$269:$D$305,MATCH($F60,$B$269:$B$305,0)),SUMIFS('Input-Ext Allocators'!K$8:K$63,'Input-Ext Allocators'!$B$8:$B$63,$F60))*$D60</f>
        <v>0</v>
      </c>
      <c r="O60" s="143">
        <f ca="1">IFERROR(INDEX(O$269:O$305,MATCH($F60,$B$269:$B$305,0))/INDEX($D$269:$D$305,MATCH($F60,$B$269:$B$305,0)),SUMIFS('Input-Ext Allocators'!L$8:L$63,'Input-Ext Allocators'!$B$8:$B$63,$F60))*$D60</f>
        <v>0</v>
      </c>
      <c r="P60" s="143">
        <f ca="1">IFERROR(INDEX(P$269:P$305,MATCH($F60,$B$269:$B$305,0))/INDEX($D$269:$D$305,MATCH($F60,$B$269:$B$305,0)),SUMIFS('Input-Ext Allocators'!M$8:M$63,'Input-Ext Allocators'!$B$8:$B$63,$F60))*$D60</f>
        <v>0</v>
      </c>
      <c r="Q60" s="143">
        <f ca="1">IFERROR(INDEX(Q$269:Q$305,MATCH($F60,$B$269:$B$305,0))/INDEX($D$269:$D$305,MATCH($F60,$B$269:$B$305,0)),SUMIFS('Input-Ext Allocators'!N$8:N$63,'Input-Ext Allocators'!$B$8:$B$63,$F60))*$D60</f>
        <v>0</v>
      </c>
      <c r="R60" s="143">
        <f ca="1">IFERROR(INDEX(R$269:R$305,MATCH($F60,$B$269:$B$305,0))/INDEX($D$269:$D$305,MATCH($F60,$B$269:$B$305,0)),SUMIFS('Input-Ext Allocators'!O$8:O$63,'Input-Ext Allocators'!$B$8:$B$63,$F60))*$D60</f>
        <v>0</v>
      </c>
      <c r="S60" s="143">
        <f ca="1">IFERROR(INDEX(S$269:S$305,MATCH($F60,$B$269:$B$305,0))/INDEX($D$269:$D$305,MATCH($F60,$B$269:$B$305,0)),SUMIFS('Input-Ext Allocators'!P$8:P$63,'Input-Ext Allocators'!$B$8:$B$63,$F60))*$D60</f>
        <v>0</v>
      </c>
      <c r="T60" s="143">
        <f ca="1">IFERROR(INDEX(T$269:T$305,MATCH($F60,$B$269:$B$305,0))/INDEX($D$269:$D$305,MATCH($F60,$B$269:$B$305,0)),SUMIFS('Input-Ext Allocators'!Q$8:Q$63,'Input-Ext Allocators'!$B$8:$B$63,$F60))*$D60</f>
        <v>0</v>
      </c>
      <c r="U60" s="143">
        <f ca="1">IFERROR(INDEX(U$269:U$305,MATCH($F60,$B$269:$B$305,0))/INDEX($D$269:$D$305,MATCH($F60,$B$269:$B$305,0)),SUMIFS('Input-Ext Allocators'!R$8:R$63,'Input-Ext Allocators'!$B$8:$B$63,$F60))*$D60</f>
        <v>0</v>
      </c>
      <c r="V60" s="143">
        <f ca="1">IFERROR(INDEX(V$269:V$305,MATCH($F60,$B$269:$B$305,0))/INDEX($D$269:$D$305,MATCH($F60,$B$269:$B$305,0)),SUMIFS('Input-Ext Allocators'!S$8:S$63,'Input-Ext Allocators'!$B$8:$B$63,$F60))*$D60</f>
        <v>0</v>
      </c>
      <c r="W60" s="143">
        <f ca="1">IFERROR(INDEX(W$269:W$305,MATCH($F60,$B$269:$B$305,0))/INDEX($D$269:$D$305,MATCH($F60,$B$269:$B$305,0)),SUMIFS('Input-Ext Allocators'!T$8:T$63,'Input-Ext Allocators'!$B$8:$B$63,$F60))*$D60</f>
        <v>0</v>
      </c>
      <c r="X60" s="143">
        <f ca="1">IFERROR(INDEX(X$269:X$305,MATCH($F60,$B$269:$B$305,0))/INDEX($D$269:$D$305,MATCH($F60,$B$269:$B$305,0)),SUMIFS('Input-Ext Allocators'!U$8:U$63,'Input-Ext Allocators'!$B$8:$B$63,$F60))*$D60</f>
        <v>0</v>
      </c>
      <c r="Y60" s="143">
        <f ca="1">IFERROR(INDEX(Y$269:Y$305,MATCH($F60,$B$269:$B$305,0))/INDEX($D$269:$D$305,MATCH($F60,$B$269:$B$305,0)),SUMIFS('Input-Ext Allocators'!V$8:V$63,'Input-Ext Allocators'!$B$8:$B$63,$F60))*$D60</f>
        <v>0</v>
      </c>
      <c r="Z60" s="143">
        <f ca="1">IFERROR(INDEX(Z$269:Z$305,MATCH($F60,$B$269:$B$305,0))/INDEX($D$269:$D$305,MATCH($F60,$B$269:$B$305,0)),SUMIFS('Input-Ext Allocators'!W$8:W$63,'Input-Ext Allocators'!$B$8:$B$63,$F60))*$D60</f>
        <v>0</v>
      </c>
    </row>
    <row r="61" spans="1:26" outlineLevel="1">
      <c r="A61" s="113">
        <f>IF(ISBLANK('Input-Accounts'!A61),"",'Input-Accounts'!A61)</f>
        <v>51</v>
      </c>
      <c r="B61" s="79" t="str">
        <f>IF(ISBLANK('Input-Accounts'!B61),"",'Input-Accounts'!B61)</f>
        <v>Subtotal - General Plant</v>
      </c>
      <c r="C61" s="113" t="str">
        <f>IF(ISBLANK('Input-Accounts'!C61),"",'Input-Accounts'!C61)</f>
        <v/>
      </c>
      <c r="D61" s="144">
        <f ca="1">SUBTOTAL(9,D51:D60)</f>
        <v>0</v>
      </c>
      <c r="E61" s="143">
        <f t="shared" ca="1" si="11"/>
        <v>0</v>
      </c>
      <c r="G61" s="144">
        <f t="shared" ref="G61:Z61" ca="1" si="12">SUBTOTAL(9,G51:G60)</f>
        <v>0</v>
      </c>
      <c r="H61" s="144">
        <f t="shared" ca="1" si="12"/>
        <v>0</v>
      </c>
      <c r="I61" s="144">
        <f t="shared" ca="1" si="12"/>
        <v>0</v>
      </c>
      <c r="J61" s="144">
        <f t="shared" ca="1" si="12"/>
        <v>0</v>
      </c>
      <c r="K61" s="144">
        <f t="shared" ca="1" si="12"/>
        <v>0</v>
      </c>
      <c r="L61" s="144">
        <f t="shared" ca="1" si="12"/>
        <v>0</v>
      </c>
      <c r="M61" s="144">
        <f t="shared" ca="1" si="12"/>
        <v>0</v>
      </c>
      <c r="N61" s="144">
        <f t="shared" ca="1" si="12"/>
        <v>0</v>
      </c>
      <c r="O61" s="144">
        <f t="shared" ca="1" si="12"/>
        <v>0</v>
      </c>
      <c r="P61" s="144">
        <f t="shared" ca="1" si="12"/>
        <v>0</v>
      </c>
      <c r="Q61" s="144">
        <f t="shared" ca="1" si="12"/>
        <v>0</v>
      </c>
      <c r="R61" s="144">
        <f t="shared" ca="1" si="12"/>
        <v>0</v>
      </c>
      <c r="S61" s="144">
        <f t="shared" ca="1" si="12"/>
        <v>0</v>
      </c>
      <c r="T61" s="144">
        <f t="shared" ca="1" si="12"/>
        <v>0</v>
      </c>
      <c r="U61" s="144">
        <f t="shared" ca="1" si="12"/>
        <v>0</v>
      </c>
      <c r="V61" s="144">
        <f t="shared" ca="1" si="12"/>
        <v>0</v>
      </c>
      <c r="W61" s="144">
        <f t="shared" ca="1" si="12"/>
        <v>0</v>
      </c>
      <c r="X61" s="144">
        <f t="shared" ca="1" si="12"/>
        <v>0</v>
      </c>
      <c r="Y61" s="144">
        <f t="shared" ca="1" si="12"/>
        <v>0</v>
      </c>
      <c r="Z61" s="144">
        <f t="shared" ca="1" si="12"/>
        <v>0</v>
      </c>
    </row>
    <row r="62" spans="1:26" outlineLevel="1">
      <c r="A62" s="113" t="str">
        <f>IF(ISBLANK('Input-Accounts'!A62),"",'Input-Accounts'!A62)</f>
        <v/>
      </c>
      <c r="B62" s="79" t="str">
        <f>IF(ISBLANK('Input-Accounts'!B62),"",'Input-Accounts'!B62)</f>
        <v/>
      </c>
      <c r="C62" s="113" t="str">
        <f>IF(ISBLANK('Input-Accounts'!C62),"",'Input-Accounts'!C62)</f>
        <v/>
      </c>
      <c r="D62" s="143"/>
      <c r="E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</row>
    <row r="63" spans="1:26">
      <c r="A63" s="113">
        <f>IF(ISBLANK('Input-Accounts'!A63),"",'Input-Accounts'!A63)</f>
        <v>52</v>
      </c>
      <c r="B63" s="127" t="str">
        <f>IF(ISBLANK('Input-Accounts'!B63),"",'Input-Accounts'!B63)</f>
        <v>Total Plant in Service</v>
      </c>
      <c r="C63" s="113" t="str">
        <f>IF(ISBLANK('Input-Accounts'!C63),"",'Input-Accounts'!C63)</f>
        <v/>
      </c>
      <c r="D63" s="143">
        <f ca="1">SUBTOTAL(9,D11:D62)</f>
        <v>0</v>
      </c>
      <c r="E63" s="143">
        <f ca="1">IFERROR(IF(D63="","",IF(D63=0,0,IF(ABS(D63-SUM($G63:$Z63))&lt;Check_Limit,0,1))),1)</f>
        <v>0</v>
      </c>
      <c r="F63" s="89"/>
      <c r="G63" s="143">
        <f t="shared" ref="G63:Z63" ca="1" si="13">SUBTOTAL(9,G11:G62)</f>
        <v>0</v>
      </c>
      <c r="H63" s="143">
        <f t="shared" ca="1" si="13"/>
        <v>0</v>
      </c>
      <c r="I63" s="143">
        <f t="shared" ca="1" si="13"/>
        <v>0</v>
      </c>
      <c r="J63" s="143">
        <f t="shared" ca="1" si="13"/>
        <v>0</v>
      </c>
      <c r="K63" s="143">
        <f t="shared" ca="1" si="13"/>
        <v>0</v>
      </c>
      <c r="L63" s="143">
        <f t="shared" ca="1" si="13"/>
        <v>0</v>
      </c>
      <c r="M63" s="143">
        <f t="shared" ca="1" si="13"/>
        <v>0</v>
      </c>
      <c r="N63" s="143">
        <f t="shared" ca="1" si="13"/>
        <v>0</v>
      </c>
      <c r="O63" s="143">
        <f t="shared" ca="1" si="13"/>
        <v>0</v>
      </c>
      <c r="P63" s="143">
        <f t="shared" ca="1" si="13"/>
        <v>0</v>
      </c>
      <c r="Q63" s="143">
        <f t="shared" ca="1" si="13"/>
        <v>0</v>
      </c>
      <c r="R63" s="143">
        <f t="shared" ca="1" si="13"/>
        <v>0</v>
      </c>
      <c r="S63" s="143">
        <f t="shared" ca="1" si="13"/>
        <v>0</v>
      </c>
      <c r="T63" s="143">
        <f t="shared" ca="1" si="13"/>
        <v>0</v>
      </c>
      <c r="U63" s="143">
        <f t="shared" ca="1" si="13"/>
        <v>0</v>
      </c>
      <c r="V63" s="143">
        <f t="shared" ca="1" si="13"/>
        <v>0</v>
      </c>
      <c r="W63" s="143">
        <f t="shared" ca="1" si="13"/>
        <v>0</v>
      </c>
      <c r="X63" s="143">
        <f t="shared" ca="1" si="13"/>
        <v>0</v>
      </c>
      <c r="Y63" s="143">
        <f t="shared" ca="1" si="13"/>
        <v>0</v>
      </c>
      <c r="Z63" s="143">
        <f t="shared" ca="1" si="13"/>
        <v>0</v>
      </c>
    </row>
    <row r="64" spans="1:26">
      <c r="A64" s="113" t="str">
        <f>IF(ISBLANK('Input-Accounts'!A64),"",'Input-Accounts'!A64)</f>
        <v/>
      </c>
      <c r="B64" s="79" t="str">
        <f>IF(ISBLANK('Input-Accounts'!B64),"",'Input-Accounts'!B64)</f>
        <v/>
      </c>
      <c r="C64" s="113" t="str">
        <f>IF(ISBLANK('Input-Accounts'!C64),"",'Input-Accounts'!C64)</f>
        <v/>
      </c>
      <c r="D64" s="144"/>
      <c r="E64" s="143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</row>
    <row r="65" spans="1:26">
      <c r="A65" s="113">
        <f>IF(ISBLANK('Input-Accounts'!A65),"",'Input-Accounts'!A65)</f>
        <v>53</v>
      </c>
      <c r="B65" s="81" t="str">
        <f>IF(ISBLANK('Input-Accounts'!B65),"",'Input-Accounts'!B65)</f>
        <v>Accumulated Depreciation &amp; Amortization</v>
      </c>
      <c r="C65" s="113" t="str">
        <f>IF(ISBLANK('Input-Accounts'!C65),"",'Input-Accounts'!C65)</f>
        <v/>
      </c>
      <c r="D65" s="143"/>
      <c r="E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</row>
    <row r="66" spans="1:26" outlineLevel="1">
      <c r="A66" s="113">
        <f>IF(ISBLANK('Input-Accounts'!A66),"",'Input-Accounts'!A66)</f>
        <v>54</v>
      </c>
      <c r="B66" s="81" t="str">
        <f>IF(ISBLANK('Input-Accounts'!B66),"",'Input-Accounts'!B66)</f>
        <v>Intangible Plant</v>
      </c>
      <c r="C66" s="113" t="str">
        <f>IF(ISBLANK('Input-Accounts'!C66),"",'Input-Accounts'!C66)</f>
        <v/>
      </c>
      <c r="D66" s="143"/>
      <c r="E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</row>
    <row r="67" spans="1:26" outlineLevel="1">
      <c r="A67" s="113">
        <f>IF(ISBLANK('Input-Accounts'!A67),"",'Input-Accounts'!A67)</f>
        <v>55</v>
      </c>
      <c r="B67" s="17" t="str">
        <f>IF(ISBLANK('Input-Accounts'!B67),"",'Input-Accounts'!B67)</f>
        <v>Organization</v>
      </c>
      <c r="C67" s="113">
        <f>IF(ISBLANK('Input-Accounts'!C67),"",'Input-Accounts'!C67)</f>
        <v>301</v>
      </c>
      <c r="D67" s="143">
        <f t="shared" ref="D67:D69" ca="1" si="14">INDIRECT("Classification!"&amp;$D$5&amp;ROW())</f>
        <v>0</v>
      </c>
      <c r="E67" s="143">
        <f t="shared" ref="E67:E70" ca="1" si="15">IFERROR(IF(D67="","",IF(D67=0,0,IF(ABS(D67-SUM($G67:$Z67))&lt;Check_Limit,0,1))),1)</f>
        <v>0</v>
      </c>
      <c r="F67" s="89" t="str" cm="1">
        <f t="array" aca="1" ref="F67" ca="1">IF(D67=0,"-",IF('Input-Accounts'!$E67&lt;&gt;0,'Input-Accounts'!$E67,INDEX('Input-Accounts'!$H67:$J67,,MATCH($F$6,'Input-Accounts'!$H$6:$J$6,0))))</f>
        <v>-</v>
      </c>
      <c r="G67" s="143">
        <f ca="1">IFERROR(INDEX(G$269:G$305,MATCH($F67,$B$269:$B$305,0))/INDEX($D$269:$D$305,MATCH($F67,$B$269:$B$305,0)),SUMIFS('Input-Ext Allocators'!D$8:D$63,'Input-Ext Allocators'!$B$8:$B$63,$F67))*$D67</f>
        <v>0</v>
      </c>
      <c r="H67" s="143">
        <f ca="1">IFERROR(INDEX(H$269:H$305,MATCH($F67,$B$269:$B$305,0))/INDEX($D$269:$D$305,MATCH($F67,$B$269:$B$305,0)),SUMIFS('Input-Ext Allocators'!E$8:E$63,'Input-Ext Allocators'!$B$8:$B$63,$F67))*$D67</f>
        <v>0</v>
      </c>
      <c r="I67" s="143">
        <f ca="1">IFERROR(INDEX(I$269:I$305,MATCH($F67,$B$269:$B$305,0))/INDEX($D$269:$D$305,MATCH($F67,$B$269:$B$305,0)),SUMIFS('Input-Ext Allocators'!F$8:F$63,'Input-Ext Allocators'!$B$8:$B$63,$F67))*$D67</f>
        <v>0</v>
      </c>
      <c r="J67" s="143">
        <f ca="1">IFERROR(INDEX(J$269:J$305,MATCH($F67,$B$269:$B$305,0))/INDEX($D$269:$D$305,MATCH($F67,$B$269:$B$305,0)),SUMIFS('Input-Ext Allocators'!G$8:G$63,'Input-Ext Allocators'!$B$8:$B$63,$F67))*$D67</f>
        <v>0</v>
      </c>
      <c r="K67" s="143">
        <f ca="1">IFERROR(INDEX(K$269:K$305,MATCH($F67,$B$269:$B$305,0))/INDEX($D$269:$D$305,MATCH($F67,$B$269:$B$305,0)),SUMIFS('Input-Ext Allocators'!H$8:H$63,'Input-Ext Allocators'!$B$8:$B$63,$F67))*$D67</f>
        <v>0</v>
      </c>
      <c r="L67" s="143">
        <f ca="1">IFERROR(INDEX(L$269:L$305,MATCH($F67,$B$269:$B$305,0))/INDEX($D$269:$D$305,MATCH($F67,$B$269:$B$305,0)),SUMIFS('Input-Ext Allocators'!I$8:I$63,'Input-Ext Allocators'!$B$8:$B$63,$F67))*$D67</f>
        <v>0</v>
      </c>
      <c r="M67" s="143">
        <f ca="1">IFERROR(INDEX(M$269:M$305,MATCH($F67,$B$269:$B$305,0))/INDEX($D$269:$D$305,MATCH($F67,$B$269:$B$305,0)),SUMIFS('Input-Ext Allocators'!J$8:J$63,'Input-Ext Allocators'!$B$8:$B$63,$F67))*$D67</f>
        <v>0</v>
      </c>
      <c r="N67" s="143">
        <f ca="1">IFERROR(INDEX(N$269:N$305,MATCH($F67,$B$269:$B$305,0))/INDEX($D$269:$D$305,MATCH($F67,$B$269:$B$305,0)),SUMIFS('Input-Ext Allocators'!K$8:K$63,'Input-Ext Allocators'!$B$8:$B$63,$F67))*$D67</f>
        <v>0</v>
      </c>
      <c r="O67" s="143">
        <f ca="1">IFERROR(INDEX(O$269:O$305,MATCH($F67,$B$269:$B$305,0))/INDEX($D$269:$D$305,MATCH($F67,$B$269:$B$305,0)),SUMIFS('Input-Ext Allocators'!L$8:L$63,'Input-Ext Allocators'!$B$8:$B$63,$F67))*$D67</f>
        <v>0</v>
      </c>
      <c r="P67" s="143">
        <f ca="1">IFERROR(INDEX(P$269:P$305,MATCH($F67,$B$269:$B$305,0))/INDEX($D$269:$D$305,MATCH($F67,$B$269:$B$305,0)),SUMIFS('Input-Ext Allocators'!M$8:M$63,'Input-Ext Allocators'!$B$8:$B$63,$F67))*$D67</f>
        <v>0</v>
      </c>
      <c r="Q67" s="143">
        <f ca="1">IFERROR(INDEX(Q$269:Q$305,MATCH($F67,$B$269:$B$305,0))/INDEX($D$269:$D$305,MATCH($F67,$B$269:$B$305,0)),SUMIFS('Input-Ext Allocators'!N$8:N$63,'Input-Ext Allocators'!$B$8:$B$63,$F67))*$D67</f>
        <v>0</v>
      </c>
      <c r="R67" s="143">
        <f ca="1">IFERROR(INDEX(R$269:R$305,MATCH($F67,$B$269:$B$305,0))/INDEX($D$269:$D$305,MATCH($F67,$B$269:$B$305,0)),SUMIFS('Input-Ext Allocators'!O$8:O$63,'Input-Ext Allocators'!$B$8:$B$63,$F67))*$D67</f>
        <v>0</v>
      </c>
      <c r="S67" s="143">
        <f ca="1">IFERROR(INDEX(S$269:S$305,MATCH($F67,$B$269:$B$305,0))/INDEX($D$269:$D$305,MATCH($F67,$B$269:$B$305,0)),SUMIFS('Input-Ext Allocators'!P$8:P$63,'Input-Ext Allocators'!$B$8:$B$63,$F67))*$D67</f>
        <v>0</v>
      </c>
      <c r="T67" s="143">
        <f ca="1">IFERROR(INDEX(T$269:T$305,MATCH($F67,$B$269:$B$305,0))/INDEX($D$269:$D$305,MATCH($F67,$B$269:$B$305,0)),SUMIFS('Input-Ext Allocators'!Q$8:Q$63,'Input-Ext Allocators'!$B$8:$B$63,$F67))*$D67</f>
        <v>0</v>
      </c>
      <c r="U67" s="143">
        <f ca="1">IFERROR(INDEX(U$269:U$305,MATCH($F67,$B$269:$B$305,0))/INDEX($D$269:$D$305,MATCH($F67,$B$269:$B$305,0)),SUMIFS('Input-Ext Allocators'!R$8:R$63,'Input-Ext Allocators'!$B$8:$B$63,$F67))*$D67</f>
        <v>0</v>
      </c>
      <c r="V67" s="143">
        <f ca="1">IFERROR(INDEX(V$269:V$305,MATCH($F67,$B$269:$B$305,0))/INDEX($D$269:$D$305,MATCH($F67,$B$269:$B$305,0)),SUMIFS('Input-Ext Allocators'!S$8:S$63,'Input-Ext Allocators'!$B$8:$B$63,$F67))*$D67</f>
        <v>0</v>
      </c>
      <c r="W67" s="143">
        <f ca="1">IFERROR(INDEX(W$269:W$305,MATCH($F67,$B$269:$B$305,0))/INDEX($D$269:$D$305,MATCH($F67,$B$269:$B$305,0)),SUMIFS('Input-Ext Allocators'!T$8:T$63,'Input-Ext Allocators'!$B$8:$B$63,$F67))*$D67</f>
        <v>0</v>
      </c>
      <c r="X67" s="143">
        <f ca="1">IFERROR(INDEX(X$269:X$305,MATCH($F67,$B$269:$B$305,0))/INDEX($D$269:$D$305,MATCH($F67,$B$269:$B$305,0)),SUMIFS('Input-Ext Allocators'!U$8:U$63,'Input-Ext Allocators'!$B$8:$B$63,$F67))*$D67</f>
        <v>0</v>
      </c>
      <c r="Y67" s="143">
        <f ca="1">IFERROR(INDEX(Y$269:Y$305,MATCH($F67,$B$269:$B$305,0))/INDEX($D$269:$D$305,MATCH($F67,$B$269:$B$305,0)),SUMIFS('Input-Ext Allocators'!V$8:V$63,'Input-Ext Allocators'!$B$8:$B$63,$F67))*$D67</f>
        <v>0</v>
      </c>
      <c r="Z67" s="143">
        <f ca="1">IFERROR(INDEX(Z$269:Z$305,MATCH($F67,$B$269:$B$305,0))/INDEX($D$269:$D$305,MATCH($F67,$B$269:$B$305,0)),SUMIFS('Input-Ext Allocators'!W$8:W$63,'Input-Ext Allocators'!$B$8:$B$63,$F67))*$D67</f>
        <v>0</v>
      </c>
    </row>
    <row r="68" spans="1:26" outlineLevel="1">
      <c r="A68" s="113">
        <f>IF(ISBLANK('Input-Accounts'!A68),"",'Input-Accounts'!A68)</f>
        <v>56</v>
      </c>
      <c r="B68" s="17" t="str">
        <f>IF(ISBLANK('Input-Accounts'!B68),"",'Input-Accounts'!B68)</f>
        <v>Franchises &amp; Consents</v>
      </c>
      <c r="C68" s="113">
        <f>IF(ISBLANK('Input-Accounts'!C68),"",'Input-Accounts'!C68)</f>
        <v>302</v>
      </c>
      <c r="D68" s="143">
        <f t="shared" ca="1" si="14"/>
        <v>0</v>
      </c>
      <c r="E68" s="143">
        <f t="shared" ca="1" si="15"/>
        <v>0</v>
      </c>
      <c r="F68" s="89" t="str" cm="1">
        <f t="array" aca="1" ref="F68" ca="1">IF(D68=0,"-",IF('Input-Accounts'!$E68&lt;&gt;0,'Input-Accounts'!$E68,INDEX('Input-Accounts'!$H68:$J68,,MATCH($F$6,'Input-Accounts'!$H$6:$J$6,0))))</f>
        <v>-</v>
      </c>
      <c r="G68" s="143">
        <f ca="1">IFERROR(INDEX(G$269:G$305,MATCH($F68,$B$269:$B$305,0))/INDEX($D$269:$D$305,MATCH($F68,$B$269:$B$305,0)),SUMIFS('Input-Ext Allocators'!D$8:D$63,'Input-Ext Allocators'!$B$8:$B$63,$F68))*$D68</f>
        <v>0</v>
      </c>
      <c r="H68" s="143">
        <f ca="1">IFERROR(INDEX(H$269:H$305,MATCH($F68,$B$269:$B$305,0))/INDEX($D$269:$D$305,MATCH($F68,$B$269:$B$305,0)),SUMIFS('Input-Ext Allocators'!E$8:E$63,'Input-Ext Allocators'!$B$8:$B$63,$F68))*$D68</f>
        <v>0</v>
      </c>
      <c r="I68" s="143">
        <f ca="1">IFERROR(INDEX(I$269:I$305,MATCH($F68,$B$269:$B$305,0))/INDEX($D$269:$D$305,MATCH($F68,$B$269:$B$305,0)),SUMIFS('Input-Ext Allocators'!F$8:F$63,'Input-Ext Allocators'!$B$8:$B$63,$F68))*$D68</f>
        <v>0</v>
      </c>
      <c r="J68" s="143">
        <f ca="1">IFERROR(INDEX(J$269:J$305,MATCH($F68,$B$269:$B$305,0))/INDEX($D$269:$D$305,MATCH($F68,$B$269:$B$305,0)),SUMIFS('Input-Ext Allocators'!G$8:G$63,'Input-Ext Allocators'!$B$8:$B$63,$F68))*$D68</f>
        <v>0</v>
      </c>
      <c r="K68" s="143">
        <f ca="1">IFERROR(INDEX(K$269:K$305,MATCH($F68,$B$269:$B$305,0))/INDEX($D$269:$D$305,MATCH($F68,$B$269:$B$305,0)),SUMIFS('Input-Ext Allocators'!H$8:H$63,'Input-Ext Allocators'!$B$8:$B$63,$F68))*$D68</f>
        <v>0</v>
      </c>
      <c r="L68" s="143">
        <f ca="1">IFERROR(INDEX(L$269:L$305,MATCH($F68,$B$269:$B$305,0))/INDEX($D$269:$D$305,MATCH($F68,$B$269:$B$305,0)),SUMIFS('Input-Ext Allocators'!I$8:I$63,'Input-Ext Allocators'!$B$8:$B$63,$F68))*$D68</f>
        <v>0</v>
      </c>
      <c r="M68" s="143">
        <f ca="1">IFERROR(INDEX(M$269:M$305,MATCH($F68,$B$269:$B$305,0))/INDEX($D$269:$D$305,MATCH($F68,$B$269:$B$305,0)),SUMIFS('Input-Ext Allocators'!J$8:J$63,'Input-Ext Allocators'!$B$8:$B$63,$F68))*$D68</f>
        <v>0</v>
      </c>
      <c r="N68" s="143">
        <f ca="1">IFERROR(INDEX(N$269:N$305,MATCH($F68,$B$269:$B$305,0))/INDEX($D$269:$D$305,MATCH($F68,$B$269:$B$305,0)),SUMIFS('Input-Ext Allocators'!K$8:K$63,'Input-Ext Allocators'!$B$8:$B$63,$F68))*$D68</f>
        <v>0</v>
      </c>
      <c r="O68" s="143">
        <f ca="1">IFERROR(INDEX(O$269:O$305,MATCH($F68,$B$269:$B$305,0))/INDEX($D$269:$D$305,MATCH($F68,$B$269:$B$305,0)),SUMIFS('Input-Ext Allocators'!L$8:L$63,'Input-Ext Allocators'!$B$8:$B$63,$F68))*$D68</f>
        <v>0</v>
      </c>
      <c r="P68" s="143">
        <f ca="1">IFERROR(INDEX(P$269:P$305,MATCH($F68,$B$269:$B$305,0))/INDEX($D$269:$D$305,MATCH($F68,$B$269:$B$305,0)),SUMIFS('Input-Ext Allocators'!M$8:M$63,'Input-Ext Allocators'!$B$8:$B$63,$F68))*$D68</f>
        <v>0</v>
      </c>
      <c r="Q68" s="143">
        <f ca="1">IFERROR(INDEX(Q$269:Q$305,MATCH($F68,$B$269:$B$305,0))/INDEX($D$269:$D$305,MATCH($F68,$B$269:$B$305,0)),SUMIFS('Input-Ext Allocators'!N$8:N$63,'Input-Ext Allocators'!$B$8:$B$63,$F68))*$D68</f>
        <v>0</v>
      </c>
      <c r="R68" s="143">
        <f ca="1">IFERROR(INDEX(R$269:R$305,MATCH($F68,$B$269:$B$305,0))/INDEX($D$269:$D$305,MATCH($F68,$B$269:$B$305,0)),SUMIFS('Input-Ext Allocators'!O$8:O$63,'Input-Ext Allocators'!$B$8:$B$63,$F68))*$D68</f>
        <v>0</v>
      </c>
      <c r="S68" s="143">
        <f ca="1">IFERROR(INDEX(S$269:S$305,MATCH($F68,$B$269:$B$305,0))/INDEX($D$269:$D$305,MATCH($F68,$B$269:$B$305,0)),SUMIFS('Input-Ext Allocators'!P$8:P$63,'Input-Ext Allocators'!$B$8:$B$63,$F68))*$D68</f>
        <v>0</v>
      </c>
      <c r="T68" s="143">
        <f ca="1">IFERROR(INDEX(T$269:T$305,MATCH($F68,$B$269:$B$305,0))/INDEX($D$269:$D$305,MATCH($F68,$B$269:$B$305,0)),SUMIFS('Input-Ext Allocators'!Q$8:Q$63,'Input-Ext Allocators'!$B$8:$B$63,$F68))*$D68</f>
        <v>0</v>
      </c>
      <c r="U68" s="143">
        <f ca="1">IFERROR(INDEX(U$269:U$305,MATCH($F68,$B$269:$B$305,0))/INDEX($D$269:$D$305,MATCH($F68,$B$269:$B$305,0)),SUMIFS('Input-Ext Allocators'!R$8:R$63,'Input-Ext Allocators'!$B$8:$B$63,$F68))*$D68</f>
        <v>0</v>
      </c>
      <c r="V68" s="143">
        <f ca="1">IFERROR(INDEX(V$269:V$305,MATCH($F68,$B$269:$B$305,0))/INDEX($D$269:$D$305,MATCH($F68,$B$269:$B$305,0)),SUMIFS('Input-Ext Allocators'!S$8:S$63,'Input-Ext Allocators'!$B$8:$B$63,$F68))*$D68</f>
        <v>0</v>
      </c>
      <c r="W68" s="143">
        <f ca="1">IFERROR(INDEX(W$269:W$305,MATCH($F68,$B$269:$B$305,0))/INDEX($D$269:$D$305,MATCH($F68,$B$269:$B$305,0)),SUMIFS('Input-Ext Allocators'!T$8:T$63,'Input-Ext Allocators'!$B$8:$B$63,$F68))*$D68</f>
        <v>0</v>
      </c>
      <c r="X68" s="143">
        <f ca="1">IFERROR(INDEX(X$269:X$305,MATCH($F68,$B$269:$B$305,0))/INDEX($D$269:$D$305,MATCH($F68,$B$269:$B$305,0)),SUMIFS('Input-Ext Allocators'!U$8:U$63,'Input-Ext Allocators'!$B$8:$B$63,$F68))*$D68</f>
        <v>0</v>
      </c>
      <c r="Y68" s="143">
        <f ca="1">IFERROR(INDEX(Y$269:Y$305,MATCH($F68,$B$269:$B$305,0))/INDEX($D$269:$D$305,MATCH($F68,$B$269:$B$305,0)),SUMIFS('Input-Ext Allocators'!V$8:V$63,'Input-Ext Allocators'!$B$8:$B$63,$F68))*$D68</f>
        <v>0</v>
      </c>
      <c r="Z68" s="143">
        <f ca="1">IFERROR(INDEX(Z$269:Z$305,MATCH($F68,$B$269:$B$305,0))/INDEX($D$269:$D$305,MATCH($F68,$B$269:$B$305,0)),SUMIFS('Input-Ext Allocators'!W$8:W$63,'Input-Ext Allocators'!$B$8:$B$63,$F68))*$D68</f>
        <v>0</v>
      </c>
    </row>
    <row r="69" spans="1:26" outlineLevel="1">
      <c r="A69" s="113">
        <f>IF(ISBLANK('Input-Accounts'!A69),"",'Input-Accounts'!A69)</f>
        <v>57</v>
      </c>
      <c r="B69" s="17" t="str">
        <f>IF(ISBLANK('Input-Accounts'!B69),"",'Input-Accounts'!B69)</f>
        <v>Misc. Intangible Plant</v>
      </c>
      <c r="C69" s="113">
        <f>IF(ISBLANK('Input-Accounts'!C69),"",'Input-Accounts'!C69)</f>
        <v>303</v>
      </c>
      <c r="D69" s="143">
        <f t="shared" ca="1" si="14"/>
        <v>0</v>
      </c>
      <c r="E69" s="143">
        <f t="shared" ca="1" si="15"/>
        <v>0</v>
      </c>
      <c r="F69" s="89" t="str" cm="1">
        <f t="array" aca="1" ref="F69" ca="1">IF(D69=0,"-",IF('Input-Accounts'!$E69&lt;&gt;0,'Input-Accounts'!$E69,INDEX('Input-Accounts'!$H69:$J69,,MATCH($F$6,'Input-Accounts'!$H$6:$J$6,0))))</f>
        <v>-</v>
      </c>
      <c r="G69" s="143">
        <f ca="1">IFERROR(INDEX(G$269:G$305,MATCH($F69,$B$269:$B$305,0))/INDEX($D$269:$D$305,MATCH($F69,$B$269:$B$305,0)),SUMIFS('Input-Ext Allocators'!D$8:D$63,'Input-Ext Allocators'!$B$8:$B$63,$F69))*$D69</f>
        <v>0</v>
      </c>
      <c r="H69" s="143">
        <f ca="1">IFERROR(INDEX(H$269:H$305,MATCH($F69,$B$269:$B$305,0))/INDEX($D$269:$D$305,MATCH($F69,$B$269:$B$305,0)),SUMIFS('Input-Ext Allocators'!E$8:E$63,'Input-Ext Allocators'!$B$8:$B$63,$F69))*$D69</f>
        <v>0</v>
      </c>
      <c r="I69" s="143">
        <f ca="1">IFERROR(INDEX(I$269:I$305,MATCH($F69,$B$269:$B$305,0))/INDEX($D$269:$D$305,MATCH($F69,$B$269:$B$305,0)),SUMIFS('Input-Ext Allocators'!F$8:F$63,'Input-Ext Allocators'!$B$8:$B$63,$F69))*$D69</f>
        <v>0</v>
      </c>
      <c r="J69" s="143">
        <f ca="1">IFERROR(INDEX(J$269:J$305,MATCH($F69,$B$269:$B$305,0))/INDEX($D$269:$D$305,MATCH($F69,$B$269:$B$305,0)),SUMIFS('Input-Ext Allocators'!G$8:G$63,'Input-Ext Allocators'!$B$8:$B$63,$F69))*$D69</f>
        <v>0</v>
      </c>
      <c r="K69" s="143">
        <f ca="1">IFERROR(INDEX(K$269:K$305,MATCH($F69,$B$269:$B$305,0))/INDEX($D$269:$D$305,MATCH($F69,$B$269:$B$305,0)),SUMIFS('Input-Ext Allocators'!H$8:H$63,'Input-Ext Allocators'!$B$8:$B$63,$F69))*$D69</f>
        <v>0</v>
      </c>
      <c r="L69" s="143">
        <f ca="1">IFERROR(INDEX(L$269:L$305,MATCH($F69,$B$269:$B$305,0))/INDEX($D$269:$D$305,MATCH($F69,$B$269:$B$305,0)),SUMIFS('Input-Ext Allocators'!I$8:I$63,'Input-Ext Allocators'!$B$8:$B$63,$F69))*$D69</f>
        <v>0</v>
      </c>
      <c r="M69" s="143">
        <f ca="1">IFERROR(INDEX(M$269:M$305,MATCH($F69,$B$269:$B$305,0))/INDEX($D$269:$D$305,MATCH($F69,$B$269:$B$305,0)),SUMIFS('Input-Ext Allocators'!J$8:J$63,'Input-Ext Allocators'!$B$8:$B$63,$F69))*$D69</f>
        <v>0</v>
      </c>
      <c r="N69" s="143">
        <f ca="1">IFERROR(INDEX(N$269:N$305,MATCH($F69,$B$269:$B$305,0))/INDEX($D$269:$D$305,MATCH($F69,$B$269:$B$305,0)),SUMIFS('Input-Ext Allocators'!K$8:K$63,'Input-Ext Allocators'!$B$8:$B$63,$F69))*$D69</f>
        <v>0</v>
      </c>
      <c r="O69" s="143">
        <f ca="1">IFERROR(INDEX(O$269:O$305,MATCH($F69,$B$269:$B$305,0))/INDEX($D$269:$D$305,MATCH($F69,$B$269:$B$305,0)),SUMIFS('Input-Ext Allocators'!L$8:L$63,'Input-Ext Allocators'!$B$8:$B$63,$F69))*$D69</f>
        <v>0</v>
      </c>
      <c r="P69" s="143">
        <f ca="1">IFERROR(INDEX(P$269:P$305,MATCH($F69,$B$269:$B$305,0))/INDEX($D$269:$D$305,MATCH($F69,$B$269:$B$305,0)),SUMIFS('Input-Ext Allocators'!M$8:M$63,'Input-Ext Allocators'!$B$8:$B$63,$F69))*$D69</f>
        <v>0</v>
      </c>
      <c r="Q69" s="143">
        <f ca="1">IFERROR(INDEX(Q$269:Q$305,MATCH($F69,$B$269:$B$305,0))/INDEX($D$269:$D$305,MATCH($F69,$B$269:$B$305,0)),SUMIFS('Input-Ext Allocators'!N$8:N$63,'Input-Ext Allocators'!$B$8:$B$63,$F69))*$D69</f>
        <v>0</v>
      </c>
      <c r="R69" s="143">
        <f ca="1">IFERROR(INDEX(R$269:R$305,MATCH($F69,$B$269:$B$305,0))/INDEX($D$269:$D$305,MATCH($F69,$B$269:$B$305,0)),SUMIFS('Input-Ext Allocators'!O$8:O$63,'Input-Ext Allocators'!$B$8:$B$63,$F69))*$D69</f>
        <v>0</v>
      </c>
      <c r="S69" s="143">
        <f ca="1">IFERROR(INDEX(S$269:S$305,MATCH($F69,$B$269:$B$305,0))/INDEX($D$269:$D$305,MATCH($F69,$B$269:$B$305,0)),SUMIFS('Input-Ext Allocators'!P$8:P$63,'Input-Ext Allocators'!$B$8:$B$63,$F69))*$D69</f>
        <v>0</v>
      </c>
      <c r="T69" s="143">
        <f ca="1">IFERROR(INDEX(T$269:T$305,MATCH($F69,$B$269:$B$305,0))/INDEX($D$269:$D$305,MATCH($F69,$B$269:$B$305,0)),SUMIFS('Input-Ext Allocators'!Q$8:Q$63,'Input-Ext Allocators'!$B$8:$B$63,$F69))*$D69</f>
        <v>0</v>
      </c>
      <c r="U69" s="143">
        <f ca="1">IFERROR(INDEX(U$269:U$305,MATCH($F69,$B$269:$B$305,0))/INDEX($D$269:$D$305,MATCH($F69,$B$269:$B$305,0)),SUMIFS('Input-Ext Allocators'!R$8:R$63,'Input-Ext Allocators'!$B$8:$B$63,$F69))*$D69</f>
        <v>0</v>
      </c>
      <c r="V69" s="143">
        <f ca="1">IFERROR(INDEX(V$269:V$305,MATCH($F69,$B$269:$B$305,0))/INDEX($D$269:$D$305,MATCH($F69,$B$269:$B$305,0)),SUMIFS('Input-Ext Allocators'!S$8:S$63,'Input-Ext Allocators'!$B$8:$B$63,$F69))*$D69</f>
        <v>0</v>
      </c>
      <c r="W69" s="143">
        <f ca="1">IFERROR(INDEX(W$269:W$305,MATCH($F69,$B$269:$B$305,0))/INDEX($D$269:$D$305,MATCH($F69,$B$269:$B$305,0)),SUMIFS('Input-Ext Allocators'!T$8:T$63,'Input-Ext Allocators'!$B$8:$B$63,$F69))*$D69</f>
        <v>0</v>
      </c>
      <c r="X69" s="143">
        <f ca="1">IFERROR(INDEX(X$269:X$305,MATCH($F69,$B$269:$B$305,0))/INDEX($D$269:$D$305,MATCH($F69,$B$269:$B$305,0)),SUMIFS('Input-Ext Allocators'!U$8:U$63,'Input-Ext Allocators'!$B$8:$B$63,$F69))*$D69</f>
        <v>0</v>
      </c>
      <c r="Y69" s="143">
        <f ca="1">IFERROR(INDEX(Y$269:Y$305,MATCH($F69,$B$269:$B$305,0))/INDEX($D$269:$D$305,MATCH($F69,$B$269:$B$305,0)),SUMIFS('Input-Ext Allocators'!V$8:V$63,'Input-Ext Allocators'!$B$8:$B$63,$F69))*$D69</f>
        <v>0</v>
      </c>
      <c r="Z69" s="143">
        <f ca="1">IFERROR(INDEX(Z$269:Z$305,MATCH($F69,$B$269:$B$305,0))/INDEX($D$269:$D$305,MATCH($F69,$B$269:$B$305,0)),SUMIFS('Input-Ext Allocators'!W$8:W$63,'Input-Ext Allocators'!$B$8:$B$63,$F69))*$D69</f>
        <v>0</v>
      </c>
    </row>
    <row r="70" spans="1:26" outlineLevel="1">
      <c r="A70" s="113">
        <f>IF(ISBLANK('Input-Accounts'!A70),"",'Input-Accounts'!A70)</f>
        <v>58</v>
      </c>
      <c r="B70" s="79" t="str">
        <f>IF(ISBLANK('Input-Accounts'!B70),"",'Input-Accounts'!B70)</f>
        <v>Subtotal - Intangible Plant</v>
      </c>
      <c r="C70" s="113" t="str">
        <f>IF(ISBLANK('Input-Accounts'!C70),"",'Input-Accounts'!C70)</f>
        <v/>
      </c>
      <c r="D70" s="144">
        <f ca="1">SUBTOTAL(9,D67:D69)</f>
        <v>0</v>
      </c>
      <c r="E70" s="143">
        <f t="shared" ca="1" si="15"/>
        <v>0</v>
      </c>
      <c r="G70" s="144">
        <f t="shared" ref="G70:Z70" ca="1" si="16">SUBTOTAL(9,G67:G69)</f>
        <v>0</v>
      </c>
      <c r="H70" s="144">
        <f t="shared" ca="1" si="16"/>
        <v>0</v>
      </c>
      <c r="I70" s="144">
        <f t="shared" ca="1" si="16"/>
        <v>0</v>
      </c>
      <c r="J70" s="144">
        <f t="shared" ca="1" si="16"/>
        <v>0</v>
      </c>
      <c r="K70" s="144">
        <f t="shared" ca="1" si="16"/>
        <v>0</v>
      </c>
      <c r="L70" s="144">
        <f t="shared" ca="1" si="16"/>
        <v>0</v>
      </c>
      <c r="M70" s="144">
        <f t="shared" ca="1" si="16"/>
        <v>0</v>
      </c>
      <c r="N70" s="144">
        <f t="shared" ca="1" si="16"/>
        <v>0</v>
      </c>
      <c r="O70" s="144">
        <f t="shared" ca="1" si="16"/>
        <v>0</v>
      </c>
      <c r="P70" s="144">
        <f t="shared" ca="1" si="16"/>
        <v>0</v>
      </c>
      <c r="Q70" s="144">
        <f t="shared" ca="1" si="16"/>
        <v>0</v>
      </c>
      <c r="R70" s="144">
        <f t="shared" ca="1" si="16"/>
        <v>0</v>
      </c>
      <c r="S70" s="144">
        <f t="shared" ca="1" si="16"/>
        <v>0</v>
      </c>
      <c r="T70" s="144">
        <f t="shared" ca="1" si="16"/>
        <v>0</v>
      </c>
      <c r="U70" s="144">
        <f t="shared" ca="1" si="16"/>
        <v>0</v>
      </c>
      <c r="V70" s="144">
        <f t="shared" ca="1" si="16"/>
        <v>0</v>
      </c>
      <c r="W70" s="144">
        <f t="shared" ca="1" si="16"/>
        <v>0</v>
      </c>
      <c r="X70" s="144">
        <f t="shared" ca="1" si="16"/>
        <v>0</v>
      </c>
      <c r="Y70" s="144">
        <f t="shared" ca="1" si="16"/>
        <v>0</v>
      </c>
      <c r="Z70" s="144">
        <f t="shared" ca="1" si="16"/>
        <v>0</v>
      </c>
    </row>
    <row r="71" spans="1:26" outlineLevel="1">
      <c r="A71" s="113" t="str">
        <f>IF(ISBLANK('Input-Accounts'!A71),"",'Input-Accounts'!A71)</f>
        <v/>
      </c>
      <c r="B71" s="79" t="str">
        <f>IF(ISBLANK('Input-Accounts'!B71),"",'Input-Accounts'!B71)</f>
        <v/>
      </c>
      <c r="C71" s="113" t="str">
        <f>IF(ISBLANK('Input-Accounts'!C71),"",'Input-Accounts'!C71)</f>
        <v/>
      </c>
      <c r="D71" s="143"/>
      <c r="E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</row>
    <row r="72" spans="1:26" outlineLevel="1">
      <c r="A72" s="113">
        <f>IF(ISBLANK('Input-Accounts'!A72),"",'Input-Accounts'!A72)</f>
        <v>59</v>
      </c>
      <c r="B72" s="81" t="str">
        <f>IF(ISBLANK('Input-Accounts'!B72),"",'Input-Accounts'!B72)</f>
        <v xml:space="preserve">Transmission plant </v>
      </c>
      <c r="C72" s="113" t="str">
        <f>IF(ISBLANK('Input-Accounts'!C72),"",'Input-Accounts'!C72)</f>
        <v/>
      </c>
      <c r="D72" s="143"/>
      <c r="E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</row>
    <row r="73" spans="1:26" outlineLevel="1">
      <c r="A73" s="113">
        <f>IF(ISBLANK('Input-Accounts'!A73),"",'Input-Accounts'!A73)</f>
        <v>60</v>
      </c>
      <c r="B73" s="17" t="str">
        <f>IF(ISBLANK('Input-Accounts'!B73),"",'Input-Accounts'!B73)</f>
        <v>Land and Land Rights</v>
      </c>
      <c r="C73" s="113">
        <f>IF(ISBLANK('Input-Accounts'!C73),"",'Input-Accounts'!C73)</f>
        <v>365.1</v>
      </c>
      <c r="D73" s="143">
        <f t="shared" ref="D73:D78" ca="1" si="17">INDIRECT("Classification!"&amp;$D$5&amp;ROW())</f>
        <v>0</v>
      </c>
      <c r="E73" s="143">
        <f t="shared" ref="E73" ca="1" si="18">IFERROR(IF(D73="","",IF(D73=0,0,IF(ABS(D73-SUM($G73:$Z73))&lt;Check_Limit,0,1))),1)</f>
        <v>0</v>
      </c>
      <c r="F73" s="89" t="str" cm="1">
        <f t="array" aca="1" ref="F73" ca="1">IF(D73=0,"-",IF('Input-Accounts'!$E73&lt;&gt;0,'Input-Accounts'!$E73,INDEX('Input-Accounts'!$H73:$J73,,MATCH($F$6,'Input-Accounts'!$H$6:$J$6,0))))</f>
        <v>-</v>
      </c>
      <c r="G73" s="143">
        <f ca="1">IFERROR(INDEX(G$269:G$305,MATCH($F73,$B$269:$B$305,0))/INDEX($D$269:$D$305,MATCH($F73,$B$269:$B$305,0)),SUMIFS('Input-Ext Allocators'!D$8:D$63,'Input-Ext Allocators'!$B$8:$B$63,$F73))*$D73</f>
        <v>0</v>
      </c>
      <c r="H73" s="143">
        <f ca="1">IFERROR(INDEX(H$269:H$305,MATCH($F73,$B$269:$B$305,0))/INDEX($D$269:$D$305,MATCH($F73,$B$269:$B$305,0)),SUMIFS('Input-Ext Allocators'!E$8:E$63,'Input-Ext Allocators'!$B$8:$B$63,$F73))*$D73</f>
        <v>0</v>
      </c>
      <c r="I73" s="143">
        <f ca="1">IFERROR(INDEX(I$269:I$305,MATCH($F73,$B$269:$B$305,0))/INDEX($D$269:$D$305,MATCH($F73,$B$269:$B$305,0)),SUMIFS('Input-Ext Allocators'!F$8:F$63,'Input-Ext Allocators'!$B$8:$B$63,$F73))*$D73</f>
        <v>0</v>
      </c>
      <c r="J73" s="143">
        <f ca="1">IFERROR(INDEX(J$269:J$305,MATCH($F73,$B$269:$B$305,0))/INDEX($D$269:$D$305,MATCH($F73,$B$269:$B$305,0)),SUMIFS('Input-Ext Allocators'!G$8:G$63,'Input-Ext Allocators'!$B$8:$B$63,$F73))*$D73</f>
        <v>0</v>
      </c>
      <c r="K73" s="143">
        <f ca="1">IFERROR(INDEX(K$269:K$305,MATCH($F73,$B$269:$B$305,0))/INDEX($D$269:$D$305,MATCH($F73,$B$269:$B$305,0)),SUMIFS('Input-Ext Allocators'!H$8:H$63,'Input-Ext Allocators'!$B$8:$B$63,$F73))*$D73</f>
        <v>0</v>
      </c>
      <c r="L73" s="143">
        <f ca="1">IFERROR(INDEX(L$269:L$305,MATCH($F73,$B$269:$B$305,0))/INDEX($D$269:$D$305,MATCH($F73,$B$269:$B$305,0)),SUMIFS('Input-Ext Allocators'!I$8:I$63,'Input-Ext Allocators'!$B$8:$B$63,$F73))*$D73</f>
        <v>0</v>
      </c>
      <c r="M73" s="143">
        <f ca="1">IFERROR(INDEX(M$269:M$305,MATCH($F73,$B$269:$B$305,0))/INDEX($D$269:$D$305,MATCH($F73,$B$269:$B$305,0)),SUMIFS('Input-Ext Allocators'!J$8:J$63,'Input-Ext Allocators'!$B$8:$B$63,$F73))*$D73</f>
        <v>0</v>
      </c>
      <c r="N73" s="143">
        <f ca="1">IFERROR(INDEX(N$269:N$305,MATCH($F73,$B$269:$B$305,0))/INDEX($D$269:$D$305,MATCH($F73,$B$269:$B$305,0)),SUMIFS('Input-Ext Allocators'!K$8:K$63,'Input-Ext Allocators'!$B$8:$B$63,$F73))*$D73</f>
        <v>0</v>
      </c>
      <c r="O73" s="143">
        <f ca="1">IFERROR(INDEX(O$269:O$305,MATCH($F73,$B$269:$B$305,0))/INDEX($D$269:$D$305,MATCH($F73,$B$269:$B$305,0)),SUMIFS('Input-Ext Allocators'!L$8:L$63,'Input-Ext Allocators'!$B$8:$B$63,$F73))*$D73</f>
        <v>0</v>
      </c>
      <c r="P73" s="143">
        <f ca="1">IFERROR(INDEX(P$269:P$305,MATCH($F73,$B$269:$B$305,0))/INDEX($D$269:$D$305,MATCH($F73,$B$269:$B$305,0)),SUMIFS('Input-Ext Allocators'!M$8:M$63,'Input-Ext Allocators'!$B$8:$B$63,$F73))*$D73</f>
        <v>0</v>
      </c>
      <c r="Q73" s="143">
        <f ca="1">IFERROR(INDEX(Q$269:Q$305,MATCH($F73,$B$269:$B$305,0))/INDEX($D$269:$D$305,MATCH($F73,$B$269:$B$305,0)),SUMIFS('Input-Ext Allocators'!N$8:N$63,'Input-Ext Allocators'!$B$8:$B$63,$F73))*$D73</f>
        <v>0</v>
      </c>
      <c r="R73" s="143">
        <f ca="1">IFERROR(INDEX(R$269:R$305,MATCH($F73,$B$269:$B$305,0))/INDEX($D$269:$D$305,MATCH($F73,$B$269:$B$305,0)),SUMIFS('Input-Ext Allocators'!O$8:O$63,'Input-Ext Allocators'!$B$8:$B$63,$F73))*$D73</f>
        <v>0</v>
      </c>
      <c r="S73" s="143">
        <f ca="1">IFERROR(INDEX(S$269:S$305,MATCH($F73,$B$269:$B$305,0))/INDEX($D$269:$D$305,MATCH($F73,$B$269:$B$305,0)),SUMIFS('Input-Ext Allocators'!P$8:P$63,'Input-Ext Allocators'!$B$8:$B$63,$F73))*$D73</f>
        <v>0</v>
      </c>
      <c r="T73" s="143">
        <f ca="1">IFERROR(INDEX(T$269:T$305,MATCH($F73,$B$269:$B$305,0))/INDEX($D$269:$D$305,MATCH($F73,$B$269:$B$305,0)),SUMIFS('Input-Ext Allocators'!Q$8:Q$63,'Input-Ext Allocators'!$B$8:$B$63,$F73))*$D73</f>
        <v>0</v>
      </c>
      <c r="U73" s="143">
        <f ca="1">IFERROR(INDEX(U$269:U$305,MATCH($F73,$B$269:$B$305,0))/INDEX($D$269:$D$305,MATCH($F73,$B$269:$B$305,0)),SUMIFS('Input-Ext Allocators'!R$8:R$63,'Input-Ext Allocators'!$B$8:$B$63,$F73))*$D73</f>
        <v>0</v>
      </c>
      <c r="V73" s="143">
        <f ca="1">IFERROR(INDEX(V$269:V$305,MATCH($F73,$B$269:$B$305,0))/INDEX($D$269:$D$305,MATCH($F73,$B$269:$B$305,0)),SUMIFS('Input-Ext Allocators'!S$8:S$63,'Input-Ext Allocators'!$B$8:$B$63,$F73))*$D73</f>
        <v>0</v>
      </c>
      <c r="W73" s="143">
        <f ca="1">IFERROR(INDEX(W$269:W$305,MATCH($F73,$B$269:$B$305,0))/INDEX($D$269:$D$305,MATCH($F73,$B$269:$B$305,0)),SUMIFS('Input-Ext Allocators'!T$8:T$63,'Input-Ext Allocators'!$B$8:$B$63,$F73))*$D73</f>
        <v>0</v>
      </c>
      <c r="X73" s="143">
        <f ca="1">IFERROR(INDEX(X$269:X$305,MATCH($F73,$B$269:$B$305,0))/INDEX($D$269:$D$305,MATCH($F73,$B$269:$B$305,0)),SUMIFS('Input-Ext Allocators'!U$8:U$63,'Input-Ext Allocators'!$B$8:$B$63,$F73))*$D73</f>
        <v>0</v>
      </c>
      <c r="Y73" s="143">
        <f ca="1">IFERROR(INDEX(Y$269:Y$305,MATCH($F73,$B$269:$B$305,0))/INDEX($D$269:$D$305,MATCH($F73,$B$269:$B$305,0)),SUMIFS('Input-Ext Allocators'!V$8:V$63,'Input-Ext Allocators'!$B$8:$B$63,$F73))*$D73</f>
        <v>0</v>
      </c>
      <c r="Z73" s="143">
        <f ca="1">IFERROR(INDEX(Z$269:Z$305,MATCH($F73,$B$269:$B$305,0))/INDEX($D$269:$D$305,MATCH($F73,$B$269:$B$305,0)),SUMIFS('Input-Ext Allocators'!W$8:W$63,'Input-Ext Allocators'!$B$8:$B$63,$F73))*$D73</f>
        <v>0</v>
      </c>
    </row>
    <row r="74" spans="1:26" outlineLevel="1">
      <c r="A74" s="113">
        <f>IF(ISBLANK('Input-Accounts'!A74),"",'Input-Accounts'!A74)</f>
        <v>61</v>
      </c>
      <c r="B74" s="17" t="str">
        <f>IF(ISBLANK('Input-Accounts'!B74),"",'Input-Accounts'!B74)</f>
        <v>Structures and improvements</v>
      </c>
      <c r="C74" s="113">
        <f>IF(ISBLANK('Input-Accounts'!C74),"",'Input-Accounts'!C74)</f>
        <v>366</v>
      </c>
      <c r="D74" s="143">
        <f t="shared" ca="1" si="17"/>
        <v>0</v>
      </c>
      <c r="E74" s="143">
        <f ca="1">IFERROR(IF(D74="","",IF(D74=0,0,IF(ABS(D74-SUM($G74:$Z74))&lt;Check_Limit,0,1))),1)</f>
        <v>0</v>
      </c>
      <c r="F74" s="89" t="str" cm="1">
        <f t="array" aca="1" ref="F74" ca="1">IF(D74=0,"-",IF('Input-Accounts'!$E74&lt;&gt;0,'Input-Accounts'!$E74,INDEX('Input-Accounts'!$H74:$J74,,MATCH($F$6,'Input-Accounts'!$H$6:$J$6,0))))</f>
        <v>-</v>
      </c>
      <c r="G74" s="143">
        <f ca="1">IFERROR(INDEX(G$269:G$305,MATCH($F74,$B$269:$B$305,0))/INDEX($D$269:$D$305,MATCH($F74,$B$269:$B$305,0)),SUMIFS('Input-Ext Allocators'!D$8:D$63,'Input-Ext Allocators'!$B$8:$B$63,$F74))*$D74</f>
        <v>0</v>
      </c>
      <c r="H74" s="143">
        <f ca="1">IFERROR(INDEX(H$269:H$305,MATCH($F74,$B$269:$B$305,0))/INDEX($D$269:$D$305,MATCH($F74,$B$269:$B$305,0)),SUMIFS('Input-Ext Allocators'!E$8:E$63,'Input-Ext Allocators'!$B$8:$B$63,$F74))*$D74</f>
        <v>0</v>
      </c>
      <c r="I74" s="143">
        <f ca="1">IFERROR(INDEX(I$269:I$305,MATCH($F74,$B$269:$B$305,0))/INDEX($D$269:$D$305,MATCH($F74,$B$269:$B$305,0)),SUMIFS('Input-Ext Allocators'!F$8:F$63,'Input-Ext Allocators'!$B$8:$B$63,$F74))*$D74</f>
        <v>0</v>
      </c>
      <c r="J74" s="143">
        <f ca="1">IFERROR(INDEX(J$269:J$305,MATCH($F74,$B$269:$B$305,0))/INDEX($D$269:$D$305,MATCH($F74,$B$269:$B$305,0)),SUMIFS('Input-Ext Allocators'!G$8:G$63,'Input-Ext Allocators'!$B$8:$B$63,$F74))*$D74</f>
        <v>0</v>
      </c>
      <c r="K74" s="143">
        <f ca="1">IFERROR(INDEX(K$269:K$305,MATCH($F74,$B$269:$B$305,0))/INDEX($D$269:$D$305,MATCH($F74,$B$269:$B$305,0)),SUMIFS('Input-Ext Allocators'!H$8:H$63,'Input-Ext Allocators'!$B$8:$B$63,$F74))*$D74</f>
        <v>0</v>
      </c>
      <c r="L74" s="143">
        <f ca="1">IFERROR(INDEX(L$269:L$305,MATCH($F74,$B$269:$B$305,0))/INDEX($D$269:$D$305,MATCH($F74,$B$269:$B$305,0)),SUMIFS('Input-Ext Allocators'!I$8:I$63,'Input-Ext Allocators'!$B$8:$B$63,$F74))*$D74</f>
        <v>0</v>
      </c>
      <c r="M74" s="143">
        <f ca="1">IFERROR(INDEX(M$269:M$305,MATCH($F74,$B$269:$B$305,0))/INDEX($D$269:$D$305,MATCH($F74,$B$269:$B$305,0)),SUMIFS('Input-Ext Allocators'!J$8:J$63,'Input-Ext Allocators'!$B$8:$B$63,$F74))*$D74</f>
        <v>0</v>
      </c>
      <c r="N74" s="143">
        <f ca="1">IFERROR(INDEX(N$269:N$305,MATCH($F74,$B$269:$B$305,0))/INDEX($D$269:$D$305,MATCH($F74,$B$269:$B$305,0)),SUMIFS('Input-Ext Allocators'!K$8:K$63,'Input-Ext Allocators'!$B$8:$B$63,$F74))*$D74</f>
        <v>0</v>
      </c>
      <c r="O74" s="143">
        <f ca="1">IFERROR(INDEX(O$269:O$305,MATCH($F74,$B$269:$B$305,0))/INDEX($D$269:$D$305,MATCH($F74,$B$269:$B$305,0)),SUMIFS('Input-Ext Allocators'!L$8:L$63,'Input-Ext Allocators'!$B$8:$B$63,$F74))*$D74</f>
        <v>0</v>
      </c>
      <c r="P74" s="143">
        <f ca="1">IFERROR(INDEX(P$269:P$305,MATCH($F74,$B$269:$B$305,0))/INDEX($D$269:$D$305,MATCH($F74,$B$269:$B$305,0)),SUMIFS('Input-Ext Allocators'!M$8:M$63,'Input-Ext Allocators'!$B$8:$B$63,$F74))*$D74</f>
        <v>0</v>
      </c>
      <c r="Q74" s="143">
        <f ca="1">IFERROR(INDEX(Q$269:Q$305,MATCH($F74,$B$269:$B$305,0))/INDEX($D$269:$D$305,MATCH($F74,$B$269:$B$305,0)),SUMIFS('Input-Ext Allocators'!N$8:N$63,'Input-Ext Allocators'!$B$8:$B$63,$F74))*$D74</f>
        <v>0</v>
      </c>
      <c r="R74" s="143">
        <f ca="1">IFERROR(INDEX(R$269:R$305,MATCH($F74,$B$269:$B$305,0))/INDEX($D$269:$D$305,MATCH($F74,$B$269:$B$305,0)),SUMIFS('Input-Ext Allocators'!O$8:O$63,'Input-Ext Allocators'!$B$8:$B$63,$F74))*$D74</f>
        <v>0</v>
      </c>
      <c r="S74" s="143">
        <f ca="1">IFERROR(INDEX(S$269:S$305,MATCH($F74,$B$269:$B$305,0))/INDEX($D$269:$D$305,MATCH($F74,$B$269:$B$305,0)),SUMIFS('Input-Ext Allocators'!P$8:P$63,'Input-Ext Allocators'!$B$8:$B$63,$F74))*$D74</f>
        <v>0</v>
      </c>
      <c r="T74" s="143">
        <f ca="1">IFERROR(INDEX(T$269:T$305,MATCH($F74,$B$269:$B$305,0))/INDEX($D$269:$D$305,MATCH($F74,$B$269:$B$305,0)),SUMIFS('Input-Ext Allocators'!Q$8:Q$63,'Input-Ext Allocators'!$B$8:$B$63,$F74))*$D74</f>
        <v>0</v>
      </c>
      <c r="U74" s="143">
        <f ca="1">IFERROR(INDEX(U$269:U$305,MATCH($F74,$B$269:$B$305,0))/INDEX($D$269:$D$305,MATCH($F74,$B$269:$B$305,0)),SUMIFS('Input-Ext Allocators'!R$8:R$63,'Input-Ext Allocators'!$B$8:$B$63,$F74))*$D74</f>
        <v>0</v>
      </c>
      <c r="V74" s="143">
        <f ca="1">IFERROR(INDEX(V$269:V$305,MATCH($F74,$B$269:$B$305,0))/INDEX($D$269:$D$305,MATCH($F74,$B$269:$B$305,0)),SUMIFS('Input-Ext Allocators'!S$8:S$63,'Input-Ext Allocators'!$B$8:$B$63,$F74))*$D74</f>
        <v>0</v>
      </c>
      <c r="W74" s="143">
        <f ca="1">IFERROR(INDEX(W$269:W$305,MATCH($F74,$B$269:$B$305,0))/INDEX($D$269:$D$305,MATCH($F74,$B$269:$B$305,0)),SUMIFS('Input-Ext Allocators'!T$8:T$63,'Input-Ext Allocators'!$B$8:$B$63,$F74))*$D74</f>
        <v>0</v>
      </c>
      <c r="X74" s="143">
        <f ca="1">IFERROR(INDEX(X$269:X$305,MATCH($F74,$B$269:$B$305,0))/INDEX($D$269:$D$305,MATCH($F74,$B$269:$B$305,0)),SUMIFS('Input-Ext Allocators'!U$8:U$63,'Input-Ext Allocators'!$B$8:$B$63,$F74))*$D74</f>
        <v>0</v>
      </c>
      <c r="Y74" s="143">
        <f ca="1">IFERROR(INDEX(Y$269:Y$305,MATCH($F74,$B$269:$B$305,0))/INDEX($D$269:$D$305,MATCH($F74,$B$269:$B$305,0)),SUMIFS('Input-Ext Allocators'!V$8:V$63,'Input-Ext Allocators'!$B$8:$B$63,$F74))*$D74</f>
        <v>0</v>
      </c>
      <c r="Z74" s="143">
        <f ca="1">IFERROR(INDEX(Z$269:Z$305,MATCH($F74,$B$269:$B$305,0))/INDEX($D$269:$D$305,MATCH($F74,$B$269:$B$305,0)),SUMIFS('Input-Ext Allocators'!W$8:W$63,'Input-Ext Allocators'!$B$8:$B$63,$F74))*$D74</f>
        <v>0</v>
      </c>
    </row>
    <row r="75" spans="1:26" outlineLevel="1">
      <c r="A75" s="113">
        <f>IF(ISBLANK('Input-Accounts'!A75),"",'Input-Accounts'!A75)</f>
        <v>62</v>
      </c>
      <c r="B75" s="17" t="str">
        <f>IF(ISBLANK('Input-Accounts'!B75),"",'Input-Accounts'!B75)</f>
        <v>Mains</v>
      </c>
      <c r="C75" s="113">
        <f>IF(ISBLANK('Input-Accounts'!C75),"",'Input-Accounts'!C75)</f>
        <v>367</v>
      </c>
      <c r="D75" s="143">
        <f t="shared" ca="1" si="17"/>
        <v>0</v>
      </c>
      <c r="E75" s="143">
        <f ca="1">IFERROR(IF(D75="","",IF(D75=0,0,IF(ABS(D75-SUM($G75:$Z75))&lt;Check_Limit,0,1))),1)</f>
        <v>0</v>
      </c>
      <c r="F75" s="89" t="str" cm="1">
        <f t="array" aca="1" ref="F75" ca="1">IF(D75=0,"-",IF('Input-Accounts'!$E75&lt;&gt;0,'Input-Accounts'!$E75,INDEX('Input-Accounts'!$H75:$J75,,MATCH($F$6,'Input-Accounts'!$H$6:$J$6,0))))</f>
        <v>-</v>
      </c>
      <c r="G75" s="143">
        <f ca="1">IFERROR(INDEX(G$269:G$305,MATCH($F75,$B$269:$B$305,0))/INDEX($D$269:$D$305,MATCH($F75,$B$269:$B$305,0)),SUMIFS('Input-Ext Allocators'!D$8:D$63,'Input-Ext Allocators'!$B$8:$B$63,$F75))*$D75</f>
        <v>0</v>
      </c>
      <c r="H75" s="143">
        <f ca="1">IFERROR(INDEX(H$269:H$305,MATCH($F75,$B$269:$B$305,0))/INDEX($D$269:$D$305,MATCH($F75,$B$269:$B$305,0)),SUMIFS('Input-Ext Allocators'!E$8:E$63,'Input-Ext Allocators'!$B$8:$B$63,$F75))*$D75</f>
        <v>0</v>
      </c>
      <c r="I75" s="143">
        <f ca="1">IFERROR(INDEX(I$269:I$305,MATCH($F75,$B$269:$B$305,0))/INDEX($D$269:$D$305,MATCH($F75,$B$269:$B$305,0)),SUMIFS('Input-Ext Allocators'!F$8:F$63,'Input-Ext Allocators'!$B$8:$B$63,$F75))*$D75</f>
        <v>0</v>
      </c>
      <c r="J75" s="143">
        <f ca="1">IFERROR(INDEX(J$269:J$305,MATCH($F75,$B$269:$B$305,0))/INDEX($D$269:$D$305,MATCH($F75,$B$269:$B$305,0)),SUMIFS('Input-Ext Allocators'!G$8:G$63,'Input-Ext Allocators'!$B$8:$B$63,$F75))*$D75</f>
        <v>0</v>
      </c>
      <c r="K75" s="143">
        <f ca="1">IFERROR(INDEX(K$269:K$305,MATCH($F75,$B$269:$B$305,0))/INDEX($D$269:$D$305,MATCH($F75,$B$269:$B$305,0)),SUMIFS('Input-Ext Allocators'!H$8:H$63,'Input-Ext Allocators'!$B$8:$B$63,$F75))*$D75</f>
        <v>0</v>
      </c>
      <c r="L75" s="143">
        <f ca="1">IFERROR(INDEX(L$269:L$305,MATCH($F75,$B$269:$B$305,0))/INDEX($D$269:$D$305,MATCH($F75,$B$269:$B$305,0)),SUMIFS('Input-Ext Allocators'!I$8:I$63,'Input-Ext Allocators'!$B$8:$B$63,$F75))*$D75</f>
        <v>0</v>
      </c>
      <c r="M75" s="143">
        <f ca="1">IFERROR(INDEX(M$269:M$305,MATCH($F75,$B$269:$B$305,0))/INDEX($D$269:$D$305,MATCH($F75,$B$269:$B$305,0)),SUMIFS('Input-Ext Allocators'!J$8:J$63,'Input-Ext Allocators'!$B$8:$B$63,$F75))*$D75</f>
        <v>0</v>
      </c>
      <c r="N75" s="143">
        <f ca="1">IFERROR(INDEX(N$269:N$305,MATCH($F75,$B$269:$B$305,0))/INDEX($D$269:$D$305,MATCH($F75,$B$269:$B$305,0)),SUMIFS('Input-Ext Allocators'!K$8:K$63,'Input-Ext Allocators'!$B$8:$B$63,$F75))*$D75</f>
        <v>0</v>
      </c>
      <c r="O75" s="143">
        <f ca="1">IFERROR(INDEX(O$269:O$305,MATCH($F75,$B$269:$B$305,0))/INDEX($D$269:$D$305,MATCH($F75,$B$269:$B$305,0)),SUMIFS('Input-Ext Allocators'!L$8:L$63,'Input-Ext Allocators'!$B$8:$B$63,$F75))*$D75</f>
        <v>0</v>
      </c>
      <c r="P75" s="143">
        <f ca="1">IFERROR(INDEX(P$269:P$305,MATCH($F75,$B$269:$B$305,0))/INDEX($D$269:$D$305,MATCH($F75,$B$269:$B$305,0)),SUMIFS('Input-Ext Allocators'!M$8:M$63,'Input-Ext Allocators'!$B$8:$B$63,$F75))*$D75</f>
        <v>0</v>
      </c>
      <c r="Q75" s="143">
        <f ca="1">IFERROR(INDEX(Q$269:Q$305,MATCH($F75,$B$269:$B$305,0))/INDEX($D$269:$D$305,MATCH($F75,$B$269:$B$305,0)),SUMIFS('Input-Ext Allocators'!N$8:N$63,'Input-Ext Allocators'!$B$8:$B$63,$F75))*$D75</f>
        <v>0</v>
      </c>
      <c r="R75" s="143">
        <f ca="1">IFERROR(INDEX(R$269:R$305,MATCH($F75,$B$269:$B$305,0))/INDEX($D$269:$D$305,MATCH($F75,$B$269:$B$305,0)),SUMIFS('Input-Ext Allocators'!O$8:O$63,'Input-Ext Allocators'!$B$8:$B$63,$F75))*$D75</f>
        <v>0</v>
      </c>
      <c r="S75" s="143">
        <f ca="1">IFERROR(INDEX(S$269:S$305,MATCH($F75,$B$269:$B$305,0))/INDEX($D$269:$D$305,MATCH($F75,$B$269:$B$305,0)),SUMIFS('Input-Ext Allocators'!P$8:P$63,'Input-Ext Allocators'!$B$8:$B$63,$F75))*$D75</f>
        <v>0</v>
      </c>
      <c r="T75" s="143">
        <f ca="1">IFERROR(INDEX(T$269:T$305,MATCH($F75,$B$269:$B$305,0))/INDEX($D$269:$D$305,MATCH($F75,$B$269:$B$305,0)),SUMIFS('Input-Ext Allocators'!Q$8:Q$63,'Input-Ext Allocators'!$B$8:$B$63,$F75))*$D75</f>
        <v>0</v>
      </c>
      <c r="U75" s="143">
        <f ca="1">IFERROR(INDEX(U$269:U$305,MATCH($F75,$B$269:$B$305,0))/INDEX($D$269:$D$305,MATCH($F75,$B$269:$B$305,0)),SUMIFS('Input-Ext Allocators'!R$8:R$63,'Input-Ext Allocators'!$B$8:$B$63,$F75))*$D75</f>
        <v>0</v>
      </c>
      <c r="V75" s="143">
        <f ca="1">IFERROR(INDEX(V$269:V$305,MATCH($F75,$B$269:$B$305,0))/INDEX($D$269:$D$305,MATCH($F75,$B$269:$B$305,0)),SUMIFS('Input-Ext Allocators'!S$8:S$63,'Input-Ext Allocators'!$B$8:$B$63,$F75))*$D75</f>
        <v>0</v>
      </c>
      <c r="W75" s="143">
        <f ca="1">IFERROR(INDEX(W$269:W$305,MATCH($F75,$B$269:$B$305,0))/INDEX($D$269:$D$305,MATCH($F75,$B$269:$B$305,0)),SUMIFS('Input-Ext Allocators'!T$8:T$63,'Input-Ext Allocators'!$B$8:$B$63,$F75))*$D75</f>
        <v>0</v>
      </c>
      <c r="X75" s="143">
        <f ca="1">IFERROR(INDEX(X$269:X$305,MATCH($F75,$B$269:$B$305,0))/INDEX($D$269:$D$305,MATCH($F75,$B$269:$B$305,0)),SUMIFS('Input-Ext Allocators'!U$8:U$63,'Input-Ext Allocators'!$B$8:$B$63,$F75))*$D75</f>
        <v>0</v>
      </c>
      <c r="Y75" s="143">
        <f ca="1">IFERROR(INDEX(Y$269:Y$305,MATCH($F75,$B$269:$B$305,0))/INDEX($D$269:$D$305,MATCH($F75,$B$269:$B$305,0)),SUMIFS('Input-Ext Allocators'!V$8:V$63,'Input-Ext Allocators'!$B$8:$B$63,$F75))*$D75</f>
        <v>0</v>
      </c>
      <c r="Z75" s="143">
        <f ca="1">IFERROR(INDEX(Z$269:Z$305,MATCH($F75,$B$269:$B$305,0))/INDEX($D$269:$D$305,MATCH($F75,$B$269:$B$305,0)),SUMIFS('Input-Ext Allocators'!W$8:W$63,'Input-Ext Allocators'!$B$8:$B$63,$F75))*$D75</f>
        <v>0</v>
      </c>
    </row>
    <row r="76" spans="1:26" outlineLevel="1">
      <c r="A76" s="113">
        <f>IF(ISBLANK('Input-Accounts'!A76),"",'Input-Accounts'!A76)</f>
        <v>63</v>
      </c>
      <c r="B76" s="17" t="str">
        <f>IF(ISBLANK('Input-Accounts'!B76),"",'Input-Accounts'!B76)</f>
        <v>Compressor station equipment</v>
      </c>
      <c r="C76" s="113">
        <f>IF(ISBLANK('Input-Accounts'!C76),"",'Input-Accounts'!C76)</f>
        <v>368</v>
      </c>
      <c r="D76" s="143">
        <f t="shared" ca="1" si="17"/>
        <v>0</v>
      </c>
      <c r="E76" s="143">
        <f ca="1">IFERROR(IF(D76="","",IF(D76=0,0,IF(ABS(D76-SUM($G76:$Z76))&lt;Check_Limit,0,1))),1)</f>
        <v>0</v>
      </c>
      <c r="F76" s="89" t="str" cm="1">
        <f t="array" aca="1" ref="F76" ca="1">IF(D76=0,"-",IF('Input-Accounts'!$E76&lt;&gt;0,'Input-Accounts'!$E76,INDEX('Input-Accounts'!$H76:$J76,,MATCH($F$6,'Input-Accounts'!$H$6:$J$6,0))))</f>
        <v>-</v>
      </c>
      <c r="G76" s="143">
        <f ca="1">IFERROR(INDEX(G$269:G$305,MATCH($F76,$B$269:$B$305,0))/INDEX($D$269:$D$305,MATCH($F76,$B$269:$B$305,0)),SUMIFS('Input-Ext Allocators'!D$8:D$63,'Input-Ext Allocators'!$B$8:$B$63,$F76))*$D76</f>
        <v>0</v>
      </c>
      <c r="H76" s="143">
        <f ca="1">IFERROR(INDEX(H$269:H$305,MATCH($F76,$B$269:$B$305,0))/INDEX($D$269:$D$305,MATCH($F76,$B$269:$B$305,0)),SUMIFS('Input-Ext Allocators'!E$8:E$63,'Input-Ext Allocators'!$B$8:$B$63,$F76))*$D76</f>
        <v>0</v>
      </c>
      <c r="I76" s="143">
        <f ca="1">IFERROR(INDEX(I$269:I$305,MATCH($F76,$B$269:$B$305,0))/INDEX($D$269:$D$305,MATCH($F76,$B$269:$B$305,0)),SUMIFS('Input-Ext Allocators'!F$8:F$63,'Input-Ext Allocators'!$B$8:$B$63,$F76))*$D76</f>
        <v>0</v>
      </c>
      <c r="J76" s="143">
        <f ca="1">IFERROR(INDEX(J$269:J$305,MATCH($F76,$B$269:$B$305,0))/INDEX($D$269:$D$305,MATCH($F76,$B$269:$B$305,0)),SUMIFS('Input-Ext Allocators'!G$8:G$63,'Input-Ext Allocators'!$B$8:$B$63,$F76))*$D76</f>
        <v>0</v>
      </c>
      <c r="K76" s="143">
        <f ca="1">IFERROR(INDEX(K$269:K$305,MATCH($F76,$B$269:$B$305,0))/INDEX($D$269:$D$305,MATCH($F76,$B$269:$B$305,0)),SUMIFS('Input-Ext Allocators'!H$8:H$63,'Input-Ext Allocators'!$B$8:$B$63,$F76))*$D76</f>
        <v>0</v>
      </c>
      <c r="L76" s="143">
        <f ca="1">IFERROR(INDEX(L$269:L$305,MATCH($F76,$B$269:$B$305,0))/INDEX($D$269:$D$305,MATCH($F76,$B$269:$B$305,0)),SUMIFS('Input-Ext Allocators'!I$8:I$63,'Input-Ext Allocators'!$B$8:$B$63,$F76))*$D76</f>
        <v>0</v>
      </c>
      <c r="M76" s="143">
        <f ca="1">IFERROR(INDEX(M$269:M$305,MATCH($F76,$B$269:$B$305,0))/INDEX($D$269:$D$305,MATCH($F76,$B$269:$B$305,0)),SUMIFS('Input-Ext Allocators'!J$8:J$63,'Input-Ext Allocators'!$B$8:$B$63,$F76))*$D76</f>
        <v>0</v>
      </c>
      <c r="N76" s="143">
        <f ca="1">IFERROR(INDEX(N$269:N$305,MATCH($F76,$B$269:$B$305,0))/INDEX($D$269:$D$305,MATCH($F76,$B$269:$B$305,0)),SUMIFS('Input-Ext Allocators'!K$8:K$63,'Input-Ext Allocators'!$B$8:$B$63,$F76))*$D76</f>
        <v>0</v>
      </c>
      <c r="O76" s="143">
        <f ca="1">IFERROR(INDEX(O$269:O$305,MATCH($F76,$B$269:$B$305,0))/INDEX($D$269:$D$305,MATCH($F76,$B$269:$B$305,0)),SUMIFS('Input-Ext Allocators'!L$8:L$63,'Input-Ext Allocators'!$B$8:$B$63,$F76))*$D76</f>
        <v>0</v>
      </c>
      <c r="P76" s="143">
        <f ca="1">IFERROR(INDEX(P$269:P$305,MATCH($F76,$B$269:$B$305,0))/INDEX($D$269:$D$305,MATCH($F76,$B$269:$B$305,0)),SUMIFS('Input-Ext Allocators'!M$8:M$63,'Input-Ext Allocators'!$B$8:$B$63,$F76))*$D76</f>
        <v>0</v>
      </c>
      <c r="Q76" s="143">
        <f ca="1">IFERROR(INDEX(Q$269:Q$305,MATCH($F76,$B$269:$B$305,0))/INDEX($D$269:$D$305,MATCH($F76,$B$269:$B$305,0)),SUMIFS('Input-Ext Allocators'!N$8:N$63,'Input-Ext Allocators'!$B$8:$B$63,$F76))*$D76</f>
        <v>0</v>
      </c>
      <c r="R76" s="143">
        <f ca="1">IFERROR(INDEX(R$269:R$305,MATCH($F76,$B$269:$B$305,0))/INDEX($D$269:$D$305,MATCH($F76,$B$269:$B$305,0)),SUMIFS('Input-Ext Allocators'!O$8:O$63,'Input-Ext Allocators'!$B$8:$B$63,$F76))*$D76</f>
        <v>0</v>
      </c>
      <c r="S76" s="143">
        <f ca="1">IFERROR(INDEX(S$269:S$305,MATCH($F76,$B$269:$B$305,0))/INDEX($D$269:$D$305,MATCH($F76,$B$269:$B$305,0)),SUMIFS('Input-Ext Allocators'!P$8:P$63,'Input-Ext Allocators'!$B$8:$B$63,$F76))*$D76</f>
        <v>0</v>
      </c>
      <c r="T76" s="143">
        <f ca="1">IFERROR(INDEX(T$269:T$305,MATCH($F76,$B$269:$B$305,0))/INDEX($D$269:$D$305,MATCH($F76,$B$269:$B$305,0)),SUMIFS('Input-Ext Allocators'!Q$8:Q$63,'Input-Ext Allocators'!$B$8:$B$63,$F76))*$D76</f>
        <v>0</v>
      </c>
      <c r="U76" s="143">
        <f ca="1">IFERROR(INDEX(U$269:U$305,MATCH($F76,$B$269:$B$305,0))/INDEX($D$269:$D$305,MATCH($F76,$B$269:$B$305,0)),SUMIFS('Input-Ext Allocators'!R$8:R$63,'Input-Ext Allocators'!$B$8:$B$63,$F76))*$D76</f>
        <v>0</v>
      </c>
      <c r="V76" s="143">
        <f ca="1">IFERROR(INDEX(V$269:V$305,MATCH($F76,$B$269:$B$305,0))/INDEX($D$269:$D$305,MATCH($F76,$B$269:$B$305,0)),SUMIFS('Input-Ext Allocators'!S$8:S$63,'Input-Ext Allocators'!$B$8:$B$63,$F76))*$D76</f>
        <v>0</v>
      </c>
      <c r="W76" s="143">
        <f ca="1">IFERROR(INDEX(W$269:W$305,MATCH($F76,$B$269:$B$305,0))/INDEX($D$269:$D$305,MATCH($F76,$B$269:$B$305,0)),SUMIFS('Input-Ext Allocators'!T$8:T$63,'Input-Ext Allocators'!$B$8:$B$63,$F76))*$D76</f>
        <v>0</v>
      </c>
      <c r="X76" s="143">
        <f ca="1">IFERROR(INDEX(X$269:X$305,MATCH($F76,$B$269:$B$305,0))/INDEX($D$269:$D$305,MATCH($F76,$B$269:$B$305,0)),SUMIFS('Input-Ext Allocators'!U$8:U$63,'Input-Ext Allocators'!$B$8:$B$63,$F76))*$D76</f>
        <v>0</v>
      </c>
      <c r="Y76" s="143">
        <f ca="1">IFERROR(INDEX(Y$269:Y$305,MATCH($F76,$B$269:$B$305,0))/INDEX($D$269:$D$305,MATCH($F76,$B$269:$B$305,0)),SUMIFS('Input-Ext Allocators'!V$8:V$63,'Input-Ext Allocators'!$B$8:$B$63,$F76))*$D76</f>
        <v>0</v>
      </c>
      <c r="Z76" s="143">
        <f ca="1">IFERROR(INDEX(Z$269:Z$305,MATCH($F76,$B$269:$B$305,0))/INDEX($D$269:$D$305,MATCH($F76,$B$269:$B$305,0)),SUMIFS('Input-Ext Allocators'!W$8:W$63,'Input-Ext Allocators'!$B$8:$B$63,$F76))*$D76</f>
        <v>0</v>
      </c>
    </row>
    <row r="77" spans="1:26" outlineLevel="1">
      <c r="A77" s="113">
        <f>IF(ISBLANK('Input-Accounts'!A77),"",'Input-Accounts'!A77)</f>
        <v>64</v>
      </c>
      <c r="B77" s="17" t="str">
        <f>IF(ISBLANK('Input-Accounts'!B77),"",'Input-Accounts'!B77)</f>
        <v>Measuring and regulating station equipment</v>
      </c>
      <c r="C77" s="113">
        <f>IF(ISBLANK('Input-Accounts'!C77),"",'Input-Accounts'!C77)</f>
        <v>369</v>
      </c>
      <c r="D77" s="143">
        <f t="shared" ca="1" si="17"/>
        <v>0</v>
      </c>
      <c r="E77" s="143">
        <f t="shared" ref="E77:E114" ca="1" si="19">IFERROR(IF(D77="","",IF(D77=0,0,IF(ABS(D77-SUM($G77:$Z77))&lt;Check_Limit,0,1))),1)</f>
        <v>0</v>
      </c>
      <c r="F77" s="89" t="str" cm="1">
        <f t="array" aca="1" ref="F77" ca="1">IF(D77=0,"-",IF('Input-Accounts'!$E77&lt;&gt;0,'Input-Accounts'!$E77,INDEX('Input-Accounts'!$H77:$J77,,MATCH($F$6,'Input-Accounts'!$H$6:$J$6,0))))</f>
        <v>-</v>
      </c>
      <c r="G77" s="143">
        <f ca="1">IFERROR(INDEX(G$269:G$305,MATCH($F77,$B$269:$B$305,0))/INDEX($D$269:$D$305,MATCH($F77,$B$269:$B$305,0)),SUMIFS('Input-Ext Allocators'!D$8:D$63,'Input-Ext Allocators'!$B$8:$B$63,$F77))*$D77</f>
        <v>0</v>
      </c>
      <c r="H77" s="143">
        <f ca="1">IFERROR(INDEX(H$269:H$305,MATCH($F77,$B$269:$B$305,0))/INDEX($D$269:$D$305,MATCH($F77,$B$269:$B$305,0)),SUMIFS('Input-Ext Allocators'!E$8:E$63,'Input-Ext Allocators'!$B$8:$B$63,$F77))*$D77</f>
        <v>0</v>
      </c>
      <c r="I77" s="143">
        <f ca="1">IFERROR(INDEX(I$269:I$305,MATCH($F77,$B$269:$B$305,0))/INDEX($D$269:$D$305,MATCH($F77,$B$269:$B$305,0)),SUMIFS('Input-Ext Allocators'!F$8:F$63,'Input-Ext Allocators'!$B$8:$B$63,$F77))*$D77</f>
        <v>0</v>
      </c>
      <c r="J77" s="143">
        <f ca="1">IFERROR(INDEX(J$269:J$305,MATCH($F77,$B$269:$B$305,0))/INDEX($D$269:$D$305,MATCH($F77,$B$269:$B$305,0)),SUMIFS('Input-Ext Allocators'!G$8:G$63,'Input-Ext Allocators'!$B$8:$B$63,$F77))*$D77</f>
        <v>0</v>
      </c>
      <c r="K77" s="143">
        <f ca="1">IFERROR(INDEX(K$269:K$305,MATCH($F77,$B$269:$B$305,0))/INDEX($D$269:$D$305,MATCH($F77,$B$269:$B$305,0)),SUMIFS('Input-Ext Allocators'!H$8:H$63,'Input-Ext Allocators'!$B$8:$B$63,$F77))*$D77</f>
        <v>0</v>
      </c>
      <c r="L77" s="143">
        <f ca="1">IFERROR(INDEX(L$269:L$305,MATCH($F77,$B$269:$B$305,0))/INDEX($D$269:$D$305,MATCH($F77,$B$269:$B$305,0)),SUMIFS('Input-Ext Allocators'!I$8:I$63,'Input-Ext Allocators'!$B$8:$B$63,$F77))*$D77</f>
        <v>0</v>
      </c>
      <c r="M77" s="143">
        <f ca="1">IFERROR(INDEX(M$269:M$305,MATCH($F77,$B$269:$B$305,0))/INDEX($D$269:$D$305,MATCH($F77,$B$269:$B$305,0)),SUMIFS('Input-Ext Allocators'!J$8:J$63,'Input-Ext Allocators'!$B$8:$B$63,$F77))*$D77</f>
        <v>0</v>
      </c>
      <c r="N77" s="143">
        <f ca="1">IFERROR(INDEX(N$269:N$305,MATCH($F77,$B$269:$B$305,0))/INDEX($D$269:$D$305,MATCH($F77,$B$269:$B$305,0)),SUMIFS('Input-Ext Allocators'!K$8:K$63,'Input-Ext Allocators'!$B$8:$B$63,$F77))*$D77</f>
        <v>0</v>
      </c>
      <c r="O77" s="143">
        <f ca="1">IFERROR(INDEX(O$269:O$305,MATCH($F77,$B$269:$B$305,0))/INDEX($D$269:$D$305,MATCH($F77,$B$269:$B$305,0)),SUMIFS('Input-Ext Allocators'!L$8:L$63,'Input-Ext Allocators'!$B$8:$B$63,$F77))*$D77</f>
        <v>0</v>
      </c>
      <c r="P77" s="143">
        <f ca="1">IFERROR(INDEX(P$269:P$305,MATCH($F77,$B$269:$B$305,0))/INDEX($D$269:$D$305,MATCH($F77,$B$269:$B$305,0)),SUMIFS('Input-Ext Allocators'!M$8:M$63,'Input-Ext Allocators'!$B$8:$B$63,$F77))*$D77</f>
        <v>0</v>
      </c>
      <c r="Q77" s="143">
        <f ca="1">IFERROR(INDEX(Q$269:Q$305,MATCH($F77,$B$269:$B$305,0))/INDEX($D$269:$D$305,MATCH($F77,$B$269:$B$305,0)),SUMIFS('Input-Ext Allocators'!N$8:N$63,'Input-Ext Allocators'!$B$8:$B$63,$F77))*$D77</f>
        <v>0</v>
      </c>
      <c r="R77" s="143">
        <f ca="1">IFERROR(INDEX(R$269:R$305,MATCH($F77,$B$269:$B$305,0))/INDEX($D$269:$D$305,MATCH($F77,$B$269:$B$305,0)),SUMIFS('Input-Ext Allocators'!O$8:O$63,'Input-Ext Allocators'!$B$8:$B$63,$F77))*$D77</f>
        <v>0</v>
      </c>
      <c r="S77" s="143">
        <f ca="1">IFERROR(INDEX(S$269:S$305,MATCH($F77,$B$269:$B$305,0))/INDEX($D$269:$D$305,MATCH($F77,$B$269:$B$305,0)),SUMIFS('Input-Ext Allocators'!P$8:P$63,'Input-Ext Allocators'!$B$8:$B$63,$F77))*$D77</f>
        <v>0</v>
      </c>
      <c r="T77" s="143">
        <f ca="1">IFERROR(INDEX(T$269:T$305,MATCH($F77,$B$269:$B$305,0))/INDEX($D$269:$D$305,MATCH($F77,$B$269:$B$305,0)),SUMIFS('Input-Ext Allocators'!Q$8:Q$63,'Input-Ext Allocators'!$B$8:$B$63,$F77))*$D77</f>
        <v>0</v>
      </c>
      <c r="U77" s="143">
        <f ca="1">IFERROR(INDEX(U$269:U$305,MATCH($F77,$B$269:$B$305,0))/INDEX($D$269:$D$305,MATCH($F77,$B$269:$B$305,0)),SUMIFS('Input-Ext Allocators'!R$8:R$63,'Input-Ext Allocators'!$B$8:$B$63,$F77))*$D77</f>
        <v>0</v>
      </c>
      <c r="V77" s="143">
        <f ca="1">IFERROR(INDEX(V$269:V$305,MATCH($F77,$B$269:$B$305,0))/INDEX($D$269:$D$305,MATCH($F77,$B$269:$B$305,0)),SUMIFS('Input-Ext Allocators'!S$8:S$63,'Input-Ext Allocators'!$B$8:$B$63,$F77))*$D77</f>
        <v>0</v>
      </c>
      <c r="W77" s="143">
        <f ca="1">IFERROR(INDEX(W$269:W$305,MATCH($F77,$B$269:$B$305,0))/INDEX($D$269:$D$305,MATCH($F77,$B$269:$B$305,0)),SUMIFS('Input-Ext Allocators'!T$8:T$63,'Input-Ext Allocators'!$B$8:$B$63,$F77))*$D77</f>
        <v>0</v>
      </c>
      <c r="X77" s="143">
        <f ca="1">IFERROR(INDEX(X$269:X$305,MATCH($F77,$B$269:$B$305,0))/INDEX($D$269:$D$305,MATCH($F77,$B$269:$B$305,0)),SUMIFS('Input-Ext Allocators'!U$8:U$63,'Input-Ext Allocators'!$B$8:$B$63,$F77))*$D77</f>
        <v>0</v>
      </c>
      <c r="Y77" s="143">
        <f ca="1">IFERROR(INDEX(Y$269:Y$305,MATCH($F77,$B$269:$B$305,0))/INDEX($D$269:$D$305,MATCH($F77,$B$269:$B$305,0)),SUMIFS('Input-Ext Allocators'!V$8:V$63,'Input-Ext Allocators'!$B$8:$B$63,$F77))*$D77</f>
        <v>0</v>
      </c>
      <c r="Z77" s="143">
        <f ca="1">IFERROR(INDEX(Z$269:Z$305,MATCH($F77,$B$269:$B$305,0))/INDEX($D$269:$D$305,MATCH($F77,$B$269:$B$305,0)),SUMIFS('Input-Ext Allocators'!W$8:W$63,'Input-Ext Allocators'!$B$8:$B$63,$F77))*$D77</f>
        <v>0</v>
      </c>
    </row>
    <row r="78" spans="1:26" outlineLevel="1">
      <c r="A78" s="113">
        <f>IF(ISBLANK('Input-Accounts'!A78),"",'Input-Accounts'!A78)</f>
        <v>65</v>
      </c>
      <c r="B78" s="17" t="str">
        <f>IF(ISBLANK('Input-Accounts'!B78),"",'Input-Accounts'!B78)</f>
        <v>Communication equipment</v>
      </c>
      <c r="C78" s="113">
        <f>IF(ISBLANK('Input-Accounts'!C78),"",'Input-Accounts'!C78)</f>
        <v>370</v>
      </c>
      <c r="D78" s="143">
        <f t="shared" ca="1" si="17"/>
        <v>0</v>
      </c>
      <c r="E78" s="143">
        <f t="shared" ca="1" si="19"/>
        <v>0</v>
      </c>
      <c r="F78" s="89" t="str" cm="1">
        <f t="array" aca="1" ref="F78" ca="1">IF(D78=0,"-",IF('Input-Accounts'!$E78&lt;&gt;0,'Input-Accounts'!$E78,INDEX('Input-Accounts'!$H78:$J78,,MATCH($F$6,'Input-Accounts'!$H$6:$J$6,0))))</f>
        <v>-</v>
      </c>
      <c r="G78" s="143">
        <f ca="1">IFERROR(INDEX(G$269:G$305,MATCH($F78,$B$269:$B$305,0))/INDEX($D$269:$D$305,MATCH($F78,$B$269:$B$305,0)),SUMIFS('Input-Ext Allocators'!D$8:D$63,'Input-Ext Allocators'!$B$8:$B$63,$F78))*$D78</f>
        <v>0</v>
      </c>
      <c r="H78" s="143">
        <f ca="1">IFERROR(INDEX(H$269:H$305,MATCH($F78,$B$269:$B$305,0))/INDEX($D$269:$D$305,MATCH($F78,$B$269:$B$305,0)),SUMIFS('Input-Ext Allocators'!E$8:E$63,'Input-Ext Allocators'!$B$8:$B$63,$F78))*$D78</f>
        <v>0</v>
      </c>
      <c r="I78" s="143">
        <f ca="1">IFERROR(INDEX(I$269:I$305,MATCH($F78,$B$269:$B$305,0))/INDEX($D$269:$D$305,MATCH($F78,$B$269:$B$305,0)),SUMIFS('Input-Ext Allocators'!F$8:F$63,'Input-Ext Allocators'!$B$8:$B$63,$F78))*$D78</f>
        <v>0</v>
      </c>
      <c r="J78" s="143">
        <f ca="1">IFERROR(INDEX(J$269:J$305,MATCH($F78,$B$269:$B$305,0))/INDEX($D$269:$D$305,MATCH($F78,$B$269:$B$305,0)),SUMIFS('Input-Ext Allocators'!G$8:G$63,'Input-Ext Allocators'!$B$8:$B$63,$F78))*$D78</f>
        <v>0</v>
      </c>
      <c r="K78" s="143">
        <f ca="1">IFERROR(INDEX(K$269:K$305,MATCH($F78,$B$269:$B$305,0))/INDEX($D$269:$D$305,MATCH($F78,$B$269:$B$305,0)),SUMIFS('Input-Ext Allocators'!H$8:H$63,'Input-Ext Allocators'!$B$8:$B$63,$F78))*$D78</f>
        <v>0</v>
      </c>
      <c r="L78" s="143">
        <f ca="1">IFERROR(INDEX(L$269:L$305,MATCH($F78,$B$269:$B$305,0))/INDEX($D$269:$D$305,MATCH($F78,$B$269:$B$305,0)),SUMIFS('Input-Ext Allocators'!I$8:I$63,'Input-Ext Allocators'!$B$8:$B$63,$F78))*$D78</f>
        <v>0</v>
      </c>
      <c r="M78" s="143">
        <f ca="1">IFERROR(INDEX(M$269:M$305,MATCH($F78,$B$269:$B$305,0))/INDEX($D$269:$D$305,MATCH($F78,$B$269:$B$305,0)),SUMIFS('Input-Ext Allocators'!J$8:J$63,'Input-Ext Allocators'!$B$8:$B$63,$F78))*$D78</f>
        <v>0</v>
      </c>
      <c r="N78" s="143">
        <f ca="1">IFERROR(INDEX(N$269:N$305,MATCH($F78,$B$269:$B$305,0))/INDEX($D$269:$D$305,MATCH($F78,$B$269:$B$305,0)),SUMIFS('Input-Ext Allocators'!K$8:K$63,'Input-Ext Allocators'!$B$8:$B$63,$F78))*$D78</f>
        <v>0</v>
      </c>
      <c r="O78" s="143">
        <f ca="1">IFERROR(INDEX(O$269:O$305,MATCH($F78,$B$269:$B$305,0))/INDEX($D$269:$D$305,MATCH($F78,$B$269:$B$305,0)),SUMIFS('Input-Ext Allocators'!L$8:L$63,'Input-Ext Allocators'!$B$8:$B$63,$F78))*$D78</f>
        <v>0</v>
      </c>
      <c r="P78" s="143">
        <f ca="1">IFERROR(INDEX(P$269:P$305,MATCH($F78,$B$269:$B$305,0))/INDEX($D$269:$D$305,MATCH($F78,$B$269:$B$305,0)),SUMIFS('Input-Ext Allocators'!M$8:M$63,'Input-Ext Allocators'!$B$8:$B$63,$F78))*$D78</f>
        <v>0</v>
      </c>
      <c r="Q78" s="143">
        <f ca="1">IFERROR(INDEX(Q$269:Q$305,MATCH($F78,$B$269:$B$305,0))/INDEX($D$269:$D$305,MATCH($F78,$B$269:$B$305,0)),SUMIFS('Input-Ext Allocators'!N$8:N$63,'Input-Ext Allocators'!$B$8:$B$63,$F78))*$D78</f>
        <v>0</v>
      </c>
      <c r="R78" s="143">
        <f ca="1">IFERROR(INDEX(R$269:R$305,MATCH($F78,$B$269:$B$305,0))/INDEX($D$269:$D$305,MATCH($F78,$B$269:$B$305,0)),SUMIFS('Input-Ext Allocators'!O$8:O$63,'Input-Ext Allocators'!$B$8:$B$63,$F78))*$D78</f>
        <v>0</v>
      </c>
      <c r="S78" s="143">
        <f ca="1">IFERROR(INDEX(S$269:S$305,MATCH($F78,$B$269:$B$305,0))/INDEX($D$269:$D$305,MATCH($F78,$B$269:$B$305,0)),SUMIFS('Input-Ext Allocators'!P$8:P$63,'Input-Ext Allocators'!$B$8:$B$63,$F78))*$D78</f>
        <v>0</v>
      </c>
      <c r="T78" s="143">
        <f ca="1">IFERROR(INDEX(T$269:T$305,MATCH($F78,$B$269:$B$305,0))/INDEX($D$269:$D$305,MATCH($F78,$B$269:$B$305,0)),SUMIFS('Input-Ext Allocators'!Q$8:Q$63,'Input-Ext Allocators'!$B$8:$B$63,$F78))*$D78</f>
        <v>0</v>
      </c>
      <c r="U78" s="143">
        <f ca="1">IFERROR(INDEX(U$269:U$305,MATCH($F78,$B$269:$B$305,0))/INDEX($D$269:$D$305,MATCH($F78,$B$269:$B$305,0)),SUMIFS('Input-Ext Allocators'!R$8:R$63,'Input-Ext Allocators'!$B$8:$B$63,$F78))*$D78</f>
        <v>0</v>
      </c>
      <c r="V78" s="143">
        <f ca="1">IFERROR(INDEX(V$269:V$305,MATCH($F78,$B$269:$B$305,0))/INDEX($D$269:$D$305,MATCH($F78,$B$269:$B$305,0)),SUMIFS('Input-Ext Allocators'!S$8:S$63,'Input-Ext Allocators'!$B$8:$B$63,$F78))*$D78</f>
        <v>0</v>
      </c>
      <c r="W78" s="143">
        <f ca="1">IFERROR(INDEX(W$269:W$305,MATCH($F78,$B$269:$B$305,0))/INDEX($D$269:$D$305,MATCH($F78,$B$269:$B$305,0)),SUMIFS('Input-Ext Allocators'!T$8:T$63,'Input-Ext Allocators'!$B$8:$B$63,$F78))*$D78</f>
        <v>0</v>
      </c>
      <c r="X78" s="143">
        <f ca="1">IFERROR(INDEX(X$269:X$305,MATCH($F78,$B$269:$B$305,0))/INDEX($D$269:$D$305,MATCH($F78,$B$269:$B$305,0)),SUMIFS('Input-Ext Allocators'!U$8:U$63,'Input-Ext Allocators'!$B$8:$B$63,$F78))*$D78</f>
        <v>0</v>
      </c>
      <c r="Y78" s="143">
        <f ca="1">IFERROR(INDEX(Y$269:Y$305,MATCH($F78,$B$269:$B$305,0))/INDEX($D$269:$D$305,MATCH($F78,$B$269:$B$305,0)),SUMIFS('Input-Ext Allocators'!V$8:V$63,'Input-Ext Allocators'!$B$8:$B$63,$F78))*$D78</f>
        <v>0</v>
      </c>
      <c r="Z78" s="143">
        <f ca="1">IFERROR(INDEX(Z$269:Z$305,MATCH($F78,$B$269:$B$305,0))/INDEX($D$269:$D$305,MATCH($F78,$B$269:$B$305,0)),SUMIFS('Input-Ext Allocators'!W$8:W$63,'Input-Ext Allocators'!$B$8:$B$63,$F78))*$D78</f>
        <v>0</v>
      </c>
    </row>
    <row r="79" spans="1:26" outlineLevel="1">
      <c r="A79" s="113">
        <f>IF(ISBLANK('Input-Accounts'!A79),"",'Input-Accounts'!A79)</f>
        <v>66</v>
      </c>
      <c r="B79" s="79" t="str">
        <f>IF(ISBLANK('Input-Accounts'!B79),"",'Input-Accounts'!B79)</f>
        <v xml:space="preserve">Subtotal - Transmission plant </v>
      </c>
      <c r="C79" s="113" t="str">
        <f>IF(ISBLANK('Input-Accounts'!C79),"",'Input-Accounts'!C79)</f>
        <v/>
      </c>
      <c r="D79" s="144">
        <f ca="1">SUBTOTAL(9,D73:D78)</f>
        <v>0</v>
      </c>
      <c r="E79" s="143">
        <f t="shared" ca="1" si="19"/>
        <v>0</v>
      </c>
      <c r="G79" s="144">
        <f t="shared" ref="G79:Z79" ca="1" si="20">SUBTOTAL(9,G73:G78)</f>
        <v>0</v>
      </c>
      <c r="H79" s="144">
        <f t="shared" ca="1" si="20"/>
        <v>0</v>
      </c>
      <c r="I79" s="144">
        <f t="shared" ca="1" si="20"/>
        <v>0</v>
      </c>
      <c r="J79" s="144">
        <f t="shared" ca="1" si="20"/>
        <v>0</v>
      </c>
      <c r="K79" s="144">
        <f t="shared" ca="1" si="20"/>
        <v>0</v>
      </c>
      <c r="L79" s="144">
        <f t="shared" ca="1" si="20"/>
        <v>0</v>
      </c>
      <c r="M79" s="144">
        <f t="shared" ca="1" si="20"/>
        <v>0</v>
      </c>
      <c r="N79" s="144">
        <f t="shared" ca="1" si="20"/>
        <v>0</v>
      </c>
      <c r="O79" s="144">
        <f t="shared" ca="1" si="20"/>
        <v>0</v>
      </c>
      <c r="P79" s="144">
        <f t="shared" ca="1" si="20"/>
        <v>0</v>
      </c>
      <c r="Q79" s="144">
        <f t="shared" ca="1" si="20"/>
        <v>0</v>
      </c>
      <c r="R79" s="144">
        <f t="shared" ca="1" si="20"/>
        <v>0</v>
      </c>
      <c r="S79" s="144">
        <f t="shared" ca="1" si="20"/>
        <v>0</v>
      </c>
      <c r="T79" s="144">
        <f t="shared" ca="1" si="20"/>
        <v>0</v>
      </c>
      <c r="U79" s="144">
        <f t="shared" ca="1" si="20"/>
        <v>0</v>
      </c>
      <c r="V79" s="144">
        <f t="shared" ca="1" si="20"/>
        <v>0</v>
      </c>
      <c r="W79" s="144">
        <f t="shared" ca="1" si="20"/>
        <v>0</v>
      </c>
      <c r="X79" s="144">
        <f t="shared" ca="1" si="20"/>
        <v>0</v>
      </c>
      <c r="Y79" s="144">
        <f t="shared" ca="1" si="20"/>
        <v>0</v>
      </c>
      <c r="Z79" s="144">
        <f t="shared" ca="1" si="20"/>
        <v>0</v>
      </c>
    </row>
    <row r="80" spans="1:26" outlineLevel="1">
      <c r="A80" s="113" t="str">
        <f>IF(ISBLANK('Input-Accounts'!A80),"",'Input-Accounts'!A80)</f>
        <v/>
      </c>
      <c r="B80" s="17" t="str">
        <f>IF(ISBLANK('Input-Accounts'!B80),"",'Input-Accounts'!B80)</f>
        <v/>
      </c>
      <c r="C80" s="113" t="str">
        <f>IF(ISBLANK('Input-Accounts'!C80),"",'Input-Accounts'!C80)</f>
        <v/>
      </c>
      <c r="D80" s="143"/>
      <c r="E80" s="143" t="str">
        <f t="shared" si="19"/>
        <v/>
      </c>
      <c r="F80" s="89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</row>
    <row r="81" spans="1:26" outlineLevel="1">
      <c r="A81" s="113">
        <f>IF(ISBLANK('Input-Accounts'!A81),"",'Input-Accounts'!A81)</f>
        <v>67</v>
      </c>
      <c r="B81" s="81" t="str">
        <f>IF(ISBLANK('Input-Accounts'!B81),"",'Input-Accounts'!B81)</f>
        <v>Distribution Plant</v>
      </c>
      <c r="C81" s="113" t="str">
        <f>IF(ISBLANK('Input-Accounts'!C81),"",'Input-Accounts'!C81)</f>
        <v/>
      </c>
      <c r="D81" s="143"/>
      <c r="E81" s="143" t="str">
        <f t="shared" si="19"/>
        <v/>
      </c>
      <c r="F81" s="89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</row>
    <row r="82" spans="1:26" outlineLevel="1">
      <c r="A82" s="113">
        <f>IF(ISBLANK('Input-Accounts'!A82),"",'Input-Accounts'!A82)</f>
        <v>68</v>
      </c>
      <c r="B82" s="17" t="str">
        <f>IF(ISBLANK('Input-Accounts'!B82),"",'Input-Accounts'!B82)</f>
        <v>Land and Land Rights</v>
      </c>
      <c r="C82" s="113">
        <f>IF(ISBLANK('Input-Accounts'!C82),"",'Input-Accounts'!C82)</f>
        <v>374</v>
      </c>
      <c r="D82" s="143">
        <f t="shared" ref="D82:D91" ca="1" si="21">INDIRECT("Classification!"&amp;$D$5&amp;ROW())</f>
        <v>0</v>
      </c>
      <c r="E82" s="143">
        <f t="shared" ca="1" si="19"/>
        <v>0</v>
      </c>
      <c r="F82" s="89" t="str" cm="1">
        <f t="array" aca="1" ref="F82" ca="1">IF(D82=0,"-",IF('Input-Accounts'!$E82&lt;&gt;0,'Input-Accounts'!$E82,INDEX('Input-Accounts'!$H82:$J82,,MATCH($F$6,'Input-Accounts'!$H$6:$J$6,0))))</f>
        <v>-</v>
      </c>
      <c r="G82" s="143">
        <f ca="1">IFERROR(INDEX(G$269:G$305,MATCH($F82,$B$269:$B$305,0))/INDEX($D$269:$D$305,MATCH($F82,$B$269:$B$305,0)),SUMIFS('Input-Ext Allocators'!D$8:D$63,'Input-Ext Allocators'!$B$8:$B$63,$F82))*$D82</f>
        <v>0</v>
      </c>
      <c r="H82" s="143">
        <f ca="1">IFERROR(INDEX(H$269:H$305,MATCH($F82,$B$269:$B$305,0))/INDEX($D$269:$D$305,MATCH($F82,$B$269:$B$305,0)),SUMIFS('Input-Ext Allocators'!E$8:E$63,'Input-Ext Allocators'!$B$8:$B$63,$F82))*$D82</f>
        <v>0</v>
      </c>
      <c r="I82" s="143">
        <f ca="1">IFERROR(INDEX(I$269:I$305,MATCH($F82,$B$269:$B$305,0))/INDEX($D$269:$D$305,MATCH($F82,$B$269:$B$305,0)),SUMIFS('Input-Ext Allocators'!F$8:F$63,'Input-Ext Allocators'!$B$8:$B$63,$F82))*$D82</f>
        <v>0</v>
      </c>
      <c r="J82" s="143">
        <f ca="1">IFERROR(INDEX(J$269:J$305,MATCH($F82,$B$269:$B$305,0))/INDEX($D$269:$D$305,MATCH($F82,$B$269:$B$305,0)),SUMIFS('Input-Ext Allocators'!G$8:G$63,'Input-Ext Allocators'!$B$8:$B$63,$F82))*$D82</f>
        <v>0</v>
      </c>
      <c r="K82" s="143">
        <f ca="1">IFERROR(INDEX(K$269:K$305,MATCH($F82,$B$269:$B$305,0))/INDEX($D$269:$D$305,MATCH($F82,$B$269:$B$305,0)),SUMIFS('Input-Ext Allocators'!H$8:H$63,'Input-Ext Allocators'!$B$8:$B$63,$F82))*$D82</f>
        <v>0</v>
      </c>
      <c r="L82" s="143">
        <f ca="1">IFERROR(INDEX(L$269:L$305,MATCH($F82,$B$269:$B$305,0))/INDEX($D$269:$D$305,MATCH($F82,$B$269:$B$305,0)),SUMIFS('Input-Ext Allocators'!I$8:I$63,'Input-Ext Allocators'!$B$8:$B$63,$F82))*$D82</f>
        <v>0</v>
      </c>
      <c r="M82" s="143">
        <f ca="1">IFERROR(INDEX(M$269:M$305,MATCH($F82,$B$269:$B$305,0))/INDEX($D$269:$D$305,MATCH($F82,$B$269:$B$305,0)),SUMIFS('Input-Ext Allocators'!J$8:J$63,'Input-Ext Allocators'!$B$8:$B$63,$F82))*$D82</f>
        <v>0</v>
      </c>
      <c r="N82" s="143">
        <f ca="1">IFERROR(INDEX(N$269:N$305,MATCH($F82,$B$269:$B$305,0))/INDEX($D$269:$D$305,MATCH($F82,$B$269:$B$305,0)),SUMIFS('Input-Ext Allocators'!K$8:K$63,'Input-Ext Allocators'!$B$8:$B$63,$F82))*$D82</f>
        <v>0</v>
      </c>
      <c r="O82" s="143">
        <f ca="1">IFERROR(INDEX(O$269:O$305,MATCH($F82,$B$269:$B$305,0))/INDEX($D$269:$D$305,MATCH($F82,$B$269:$B$305,0)),SUMIFS('Input-Ext Allocators'!L$8:L$63,'Input-Ext Allocators'!$B$8:$B$63,$F82))*$D82</f>
        <v>0</v>
      </c>
      <c r="P82" s="143">
        <f ca="1">IFERROR(INDEX(P$269:P$305,MATCH($F82,$B$269:$B$305,0))/INDEX($D$269:$D$305,MATCH($F82,$B$269:$B$305,0)),SUMIFS('Input-Ext Allocators'!M$8:M$63,'Input-Ext Allocators'!$B$8:$B$63,$F82))*$D82</f>
        <v>0</v>
      </c>
      <c r="Q82" s="143">
        <f ca="1">IFERROR(INDEX(Q$269:Q$305,MATCH($F82,$B$269:$B$305,0))/INDEX($D$269:$D$305,MATCH($F82,$B$269:$B$305,0)),SUMIFS('Input-Ext Allocators'!N$8:N$63,'Input-Ext Allocators'!$B$8:$B$63,$F82))*$D82</f>
        <v>0</v>
      </c>
      <c r="R82" s="143">
        <f ca="1">IFERROR(INDEX(R$269:R$305,MATCH($F82,$B$269:$B$305,0))/INDEX($D$269:$D$305,MATCH($F82,$B$269:$B$305,0)),SUMIFS('Input-Ext Allocators'!O$8:O$63,'Input-Ext Allocators'!$B$8:$B$63,$F82))*$D82</f>
        <v>0</v>
      </c>
      <c r="S82" s="143">
        <f ca="1">IFERROR(INDEX(S$269:S$305,MATCH($F82,$B$269:$B$305,0))/INDEX($D$269:$D$305,MATCH($F82,$B$269:$B$305,0)),SUMIFS('Input-Ext Allocators'!P$8:P$63,'Input-Ext Allocators'!$B$8:$B$63,$F82))*$D82</f>
        <v>0</v>
      </c>
      <c r="T82" s="143">
        <f ca="1">IFERROR(INDEX(T$269:T$305,MATCH($F82,$B$269:$B$305,0))/INDEX($D$269:$D$305,MATCH($F82,$B$269:$B$305,0)),SUMIFS('Input-Ext Allocators'!Q$8:Q$63,'Input-Ext Allocators'!$B$8:$B$63,$F82))*$D82</f>
        <v>0</v>
      </c>
      <c r="U82" s="143">
        <f ca="1">IFERROR(INDEX(U$269:U$305,MATCH($F82,$B$269:$B$305,0))/INDEX($D$269:$D$305,MATCH($F82,$B$269:$B$305,0)),SUMIFS('Input-Ext Allocators'!R$8:R$63,'Input-Ext Allocators'!$B$8:$B$63,$F82))*$D82</f>
        <v>0</v>
      </c>
      <c r="V82" s="143">
        <f ca="1">IFERROR(INDEX(V$269:V$305,MATCH($F82,$B$269:$B$305,0))/INDEX($D$269:$D$305,MATCH($F82,$B$269:$B$305,0)),SUMIFS('Input-Ext Allocators'!S$8:S$63,'Input-Ext Allocators'!$B$8:$B$63,$F82))*$D82</f>
        <v>0</v>
      </c>
      <c r="W82" s="143">
        <f ca="1">IFERROR(INDEX(W$269:W$305,MATCH($F82,$B$269:$B$305,0))/INDEX($D$269:$D$305,MATCH($F82,$B$269:$B$305,0)),SUMIFS('Input-Ext Allocators'!T$8:T$63,'Input-Ext Allocators'!$B$8:$B$63,$F82))*$D82</f>
        <v>0</v>
      </c>
      <c r="X82" s="143">
        <f ca="1">IFERROR(INDEX(X$269:X$305,MATCH($F82,$B$269:$B$305,0))/INDEX($D$269:$D$305,MATCH($F82,$B$269:$B$305,0)),SUMIFS('Input-Ext Allocators'!U$8:U$63,'Input-Ext Allocators'!$B$8:$B$63,$F82))*$D82</f>
        <v>0</v>
      </c>
      <c r="Y82" s="143">
        <f ca="1">IFERROR(INDEX(Y$269:Y$305,MATCH($F82,$B$269:$B$305,0))/INDEX($D$269:$D$305,MATCH($F82,$B$269:$B$305,0)),SUMIFS('Input-Ext Allocators'!V$8:V$63,'Input-Ext Allocators'!$B$8:$B$63,$F82))*$D82</f>
        <v>0</v>
      </c>
      <c r="Z82" s="143">
        <f ca="1">IFERROR(INDEX(Z$269:Z$305,MATCH($F82,$B$269:$B$305,0))/INDEX($D$269:$D$305,MATCH($F82,$B$269:$B$305,0)),SUMIFS('Input-Ext Allocators'!W$8:W$63,'Input-Ext Allocators'!$B$8:$B$63,$F82))*$D82</f>
        <v>0</v>
      </c>
    </row>
    <row r="83" spans="1:26" outlineLevel="1">
      <c r="A83" s="113">
        <f>IF(ISBLANK('Input-Accounts'!A83),"",'Input-Accounts'!A83)</f>
        <v>69</v>
      </c>
      <c r="B83" s="17" t="str">
        <f>IF(ISBLANK('Input-Accounts'!B83),"",'Input-Accounts'!B83)</f>
        <v>Structures and Improvements</v>
      </c>
      <c r="C83" s="113">
        <f>IF(ISBLANK('Input-Accounts'!C83),"",'Input-Accounts'!C83)</f>
        <v>375</v>
      </c>
      <c r="D83" s="143">
        <f t="shared" ca="1" si="21"/>
        <v>0</v>
      </c>
      <c r="E83" s="143">
        <f t="shared" ca="1" si="19"/>
        <v>0</v>
      </c>
      <c r="F83" s="89" t="str" cm="1">
        <f t="array" aca="1" ref="F83" ca="1">IF(D83=0,"-",IF('Input-Accounts'!$E83&lt;&gt;0,'Input-Accounts'!$E83,INDEX('Input-Accounts'!$H83:$J83,,MATCH($F$6,'Input-Accounts'!$H$6:$J$6,0))))</f>
        <v>-</v>
      </c>
      <c r="G83" s="143">
        <f ca="1">IFERROR(INDEX(G$269:G$305,MATCH($F83,$B$269:$B$305,0))/INDEX($D$269:$D$305,MATCH($F83,$B$269:$B$305,0)),SUMIFS('Input-Ext Allocators'!D$8:D$63,'Input-Ext Allocators'!$B$8:$B$63,$F83))*$D83</f>
        <v>0</v>
      </c>
      <c r="H83" s="143">
        <f ca="1">IFERROR(INDEX(H$269:H$305,MATCH($F83,$B$269:$B$305,0))/INDEX($D$269:$D$305,MATCH($F83,$B$269:$B$305,0)),SUMIFS('Input-Ext Allocators'!E$8:E$63,'Input-Ext Allocators'!$B$8:$B$63,$F83))*$D83</f>
        <v>0</v>
      </c>
      <c r="I83" s="143">
        <f ca="1">IFERROR(INDEX(I$269:I$305,MATCH($F83,$B$269:$B$305,0))/INDEX($D$269:$D$305,MATCH($F83,$B$269:$B$305,0)),SUMIFS('Input-Ext Allocators'!F$8:F$63,'Input-Ext Allocators'!$B$8:$B$63,$F83))*$D83</f>
        <v>0</v>
      </c>
      <c r="J83" s="143">
        <f ca="1">IFERROR(INDEX(J$269:J$305,MATCH($F83,$B$269:$B$305,0))/INDEX($D$269:$D$305,MATCH($F83,$B$269:$B$305,0)),SUMIFS('Input-Ext Allocators'!G$8:G$63,'Input-Ext Allocators'!$B$8:$B$63,$F83))*$D83</f>
        <v>0</v>
      </c>
      <c r="K83" s="143">
        <f ca="1">IFERROR(INDEX(K$269:K$305,MATCH($F83,$B$269:$B$305,0))/INDEX($D$269:$D$305,MATCH($F83,$B$269:$B$305,0)),SUMIFS('Input-Ext Allocators'!H$8:H$63,'Input-Ext Allocators'!$B$8:$B$63,$F83))*$D83</f>
        <v>0</v>
      </c>
      <c r="L83" s="143">
        <f ca="1">IFERROR(INDEX(L$269:L$305,MATCH($F83,$B$269:$B$305,0))/INDEX($D$269:$D$305,MATCH($F83,$B$269:$B$305,0)),SUMIFS('Input-Ext Allocators'!I$8:I$63,'Input-Ext Allocators'!$B$8:$B$63,$F83))*$D83</f>
        <v>0</v>
      </c>
      <c r="M83" s="143">
        <f ca="1">IFERROR(INDEX(M$269:M$305,MATCH($F83,$B$269:$B$305,0))/INDEX($D$269:$D$305,MATCH($F83,$B$269:$B$305,0)),SUMIFS('Input-Ext Allocators'!J$8:J$63,'Input-Ext Allocators'!$B$8:$B$63,$F83))*$D83</f>
        <v>0</v>
      </c>
      <c r="N83" s="143">
        <f ca="1">IFERROR(INDEX(N$269:N$305,MATCH($F83,$B$269:$B$305,0))/INDEX($D$269:$D$305,MATCH($F83,$B$269:$B$305,0)),SUMIFS('Input-Ext Allocators'!K$8:K$63,'Input-Ext Allocators'!$B$8:$B$63,$F83))*$D83</f>
        <v>0</v>
      </c>
      <c r="O83" s="143">
        <f ca="1">IFERROR(INDEX(O$269:O$305,MATCH($F83,$B$269:$B$305,0))/INDEX($D$269:$D$305,MATCH($F83,$B$269:$B$305,0)),SUMIFS('Input-Ext Allocators'!L$8:L$63,'Input-Ext Allocators'!$B$8:$B$63,$F83))*$D83</f>
        <v>0</v>
      </c>
      <c r="P83" s="143">
        <f ca="1">IFERROR(INDEX(P$269:P$305,MATCH($F83,$B$269:$B$305,0))/INDEX($D$269:$D$305,MATCH($F83,$B$269:$B$305,0)),SUMIFS('Input-Ext Allocators'!M$8:M$63,'Input-Ext Allocators'!$B$8:$B$63,$F83))*$D83</f>
        <v>0</v>
      </c>
      <c r="Q83" s="143">
        <f ca="1">IFERROR(INDEX(Q$269:Q$305,MATCH($F83,$B$269:$B$305,0))/INDEX($D$269:$D$305,MATCH($F83,$B$269:$B$305,0)),SUMIFS('Input-Ext Allocators'!N$8:N$63,'Input-Ext Allocators'!$B$8:$B$63,$F83))*$D83</f>
        <v>0</v>
      </c>
      <c r="R83" s="143">
        <f ca="1">IFERROR(INDEX(R$269:R$305,MATCH($F83,$B$269:$B$305,0))/INDEX($D$269:$D$305,MATCH($F83,$B$269:$B$305,0)),SUMIFS('Input-Ext Allocators'!O$8:O$63,'Input-Ext Allocators'!$B$8:$B$63,$F83))*$D83</f>
        <v>0</v>
      </c>
      <c r="S83" s="143">
        <f ca="1">IFERROR(INDEX(S$269:S$305,MATCH($F83,$B$269:$B$305,0))/INDEX($D$269:$D$305,MATCH($F83,$B$269:$B$305,0)),SUMIFS('Input-Ext Allocators'!P$8:P$63,'Input-Ext Allocators'!$B$8:$B$63,$F83))*$D83</f>
        <v>0</v>
      </c>
      <c r="T83" s="143">
        <f ca="1">IFERROR(INDEX(T$269:T$305,MATCH($F83,$B$269:$B$305,0))/INDEX($D$269:$D$305,MATCH($F83,$B$269:$B$305,0)),SUMIFS('Input-Ext Allocators'!Q$8:Q$63,'Input-Ext Allocators'!$B$8:$B$63,$F83))*$D83</f>
        <v>0</v>
      </c>
      <c r="U83" s="143">
        <f ca="1">IFERROR(INDEX(U$269:U$305,MATCH($F83,$B$269:$B$305,0))/INDEX($D$269:$D$305,MATCH($F83,$B$269:$B$305,0)),SUMIFS('Input-Ext Allocators'!R$8:R$63,'Input-Ext Allocators'!$B$8:$B$63,$F83))*$D83</f>
        <v>0</v>
      </c>
      <c r="V83" s="143">
        <f ca="1">IFERROR(INDEX(V$269:V$305,MATCH($F83,$B$269:$B$305,0))/INDEX($D$269:$D$305,MATCH($F83,$B$269:$B$305,0)),SUMIFS('Input-Ext Allocators'!S$8:S$63,'Input-Ext Allocators'!$B$8:$B$63,$F83))*$D83</f>
        <v>0</v>
      </c>
      <c r="W83" s="143">
        <f ca="1">IFERROR(INDEX(W$269:W$305,MATCH($F83,$B$269:$B$305,0))/INDEX($D$269:$D$305,MATCH($F83,$B$269:$B$305,0)),SUMIFS('Input-Ext Allocators'!T$8:T$63,'Input-Ext Allocators'!$B$8:$B$63,$F83))*$D83</f>
        <v>0</v>
      </c>
      <c r="X83" s="143">
        <f ca="1">IFERROR(INDEX(X$269:X$305,MATCH($F83,$B$269:$B$305,0))/INDEX($D$269:$D$305,MATCH($F83,$B$269:$B$305,0)),SUMIFS('Input-Ext Allocators'!U$8:U$63,'Input-Ext Allocators'!$B$8:$B$63,$F83))*$D83</f>
        <v>0</v>
      </c>
      <c r="Y83" s="143">
        <f ca="1">IFERROR(INDEX(Y$269:Y$305,MATCH($F83,$B$269:$B$305,0))/INDEX($D$269:$D$305,MATCH($F83,$B$269:$B$305,0)),SUMIFS('Input-Ext Allocators'!V$8:V$63,'Input-Ext Allocators'!$B$8:$B$63,$F83))*$D83</f>
        <v>0</v>
      </c>
      <c r="Z83" s="143">
        <f ca="1">IFERROR(INDEX(Z$269:Z$305,MATCH($F83,$B$269:$B$305,0))/INDEX($D$269:$D$305,MATCH($F83,$B$269:$B$305,0)),SUMIFS('Input-Ext Allocators'!W$8:W$63,'Input-Ext Allocators'!$B$8:$B$63,$F83))*$D83</f>
        <v>0</v>
      </c>
    </row>
    <row r="84" spans="1:26" outlineLevel="1">
      <c r="A84" s="113">
        <f>IF(ISBLANK('Input-Accounts'!A84),"",'Input-Accounts'!A84)</f>
        <v>70</v>
      </c>
      <c r="B84" s="17" t="str">
        <f>IF(ISBLANK('Input-Accounts'!B84),"",'Input-Accounts'!B84)</f>
        <v>Mains</v>
      </c>
      <c r="C84" s="113">
        <f>IF(ISBLANK('Input-Accounts'!C84),"",'Input-Accounts'!C84)</f>
        <v>376</v>
      </c>
      <c r="D84" s="143">
        <f t="shared" ca="1" si="21"/>
        <v>0</v>
      </c>
      <c r="E84" s="143">
        <f t="shared" ca="1" si="19"/>
        <v>0</v>
      </c>
      <c r="F84" s="89" t="str" cm="1">
        <f t="array" aca="1" ref="F84" ca="1">IF(D84=0,"-",IF('Input-Accounts'!$E84&lt;&gt;0,'Input-Accounts'!$E84,INDEX('Input-Accounts'!$H84:$J84,,MATCH($F$6,'Input-Accounts'!$H$6:$J$6,0))))</f>
        <v>-</v>
      </c>
      <c r="G84" s="143">
        <f ca="1">IFERROR(INDEX(G$269:G$305,MATCH($F84,$B$269:$B$305,0))/INDEX($D$269:$D$305,MATCH($F84,$B$269:$B$305,0)),SUMIFS('Input-Ext Allocators'!D$8:D$63,'Input-Ext Allocators'!$B$8:$B$63,$F84))*$D84</f>
        <v>0</v>
      </c>
      <c r="H84" s="143">
        <f ca="1">IFERROR(INDEX(H$269:H$305,MATCH($F84,$B$269:$B$305,0))/INDEX($D$269:$D$305,MATCH($F84,$B$269:$B$305,0)),SUMIFS('Input-Ext Allocators'!E$8:E$63,'Input-Ext Allocators'!$B$8:$B$63,$F84))*$D84</f>
        <v>0</v>
      </c>
      <c r="I84" s="143">
        <f ca="1">IFERROR(INDEX(I$269:I$305,MATCH($F84,$B$269:$B$305,0))/INDEX($D$269:$D$305,MATCH($F84,$B$269:$B$305,0)),SUMIFS('Input-Ext Allocators'!F$8:F$63,'Input-Ext Allocators'!$B$8:$B$63,$F84))*$D84</f>
        <v>0</v>
      </c>
      <c r="J84" s="143">
        <f ca="1">IFERROR(INDEX(J$269:J$305,MATCH($F84,$B$269:$B$305,0))/INDEX($D$269:$D$305,MATCH($F84,$B$269:$B$305,0)),SUMIFS('Input-Ext Allocators'!G$8:G$63,'Input-Ext Allocators'!$B$8:$B$63,$F84))*$D84</f>
        <v>0</v>
      </c>
      <c r="K84" s="143">
        <f ca="1">IFERROR(INDEX(K$269:K$305,MATCH($F84,$B$269:$B$305,0))/INDEX($D$269:$D$305,MATCH($F84,$B$269:$B$305,0)),SUMIFS('Input-Ext Allocators'!H$8:H$63,'Input-Ext Allocators'!$B$8:$B$63,$F84))*$D84</f>
        <v>0</v>
      </c>
      <c r="L84" s="143">
        <f ca="1">IFERROR(INDEX(L$269:L$305,MATCH($F84,$B$269:$B$305,0))/INDEX($D$269:$D$305,MATCH($F84,$B$269:$B$305,0)),SUMIFS('Input-Ext Allocators'!I$8:I$63,'Input-Ext Allocators'!$B$8:$B$63,$F84))*$D84</f>
        <v>0</v>
      </c>
      <c r="M84" s="143">
        <f ca="1">IFERROR(INDEX(M$269:M$305,MATCH($F84,$B$269:$B$305,0))/INDEX($D$269:$D$305,MATCH($F84,$B$269:$B$305,0)),SUMIFS('Input-Ext Allocators'!J$8:J$63,'Input-Ext Allocators'!$B$8:$B$63,$F84))*$D84</f>
        <v>0</v>
      </c>
      <c r="N84" s="143">
        <f ca="1">IFERROR(INDEX(N$269:N$305,MATCH($F84,$B$269:$B$305,0))/INDEX($D$269:$D$305,MATCH($F84,$B$269:$B$305,0)),SUMIFS('Input-Ext Allocators'!K$8:K$63,'Input-Ext Allocators'!$B$8:$B$63,$F84))*$D84</f>
        <v>0</v>
      </c>
      <c r="O84" s="143">
        <f ca="1">IFERROR(INDEX(O$269:O$305,MATCH($F84,$B$269:$B$305,0))/INDEX($D$269:$D$305,MATCH($F84,$B$269:$B$305,0)),SUMIFS('Input-Ext Allocators'!L$8:L$63,'Input-Ext Allocators'!$B$8:$B$63,$F84))*$D84</f>
        <v>0</v>
      </c>
      <c r="P84" s="143">
        <f ca="1">IFERROR(INDEX(P$269:P$305,MATCH($F84,$B$269:$B$305,0))/INDEX($D$269:$D$305,MATCH($F84,$B$269:$B$305,0)),SUMIFS('Input-Ext Allocators'!M$8:M$63,'Input-Ext Allocators'!$B$8:$B$63,$F84))*$D84</f>
        <v>0</v>
      </c>
      <c r="Q84" s="143">
        <f ca="1">IFERROR(INDEX(Q$269:Q$305,MATCH($F84,$B$269:$B$305,0))/INDEX($D$269:$D$305,MATCH($F84,$B$269:$B$305,0)),SUMIFS('Input-Ext Allocators'!N$8:N$63,'Input-Ext Allocators'!$B$8:$B$63,$F84))*$D84</f>
        <v>0</v>
      </c>
      <c r="R84" s="143">
        <f ca="1">IFERROR(INDEX(R$269:R$305,MATCH($F84,$B$269:$B$305,0))/INDEX($D$269:$D$305,MATCH($F84,$B$269:$B$305,0)),SUMIFS('Input-Ext Allocators'!O$8:O$63,'Input-Ext Allocators'!$B$8:$B$63,$F84))*$D84</f>
        <v>0</v>
      </c>
      <c r="S84" s="143">
        <f ca="1">IFERROR(INDEX(S$269:S$305,MATCH($F84,$B$269:$B$305,0))/INDEX($D$269:$D$305,MATCH($F84,$B$269:$B$305,0)),SUMIFS('Input-Ext Allocators'!P$8:P$63,'Input-Ext Allocators'!$B$8:$B$63,$F84))*$D84</f>
        <v>0</v>
      </c>
      <c r="T84" s="143">
        <f ca="1">IFERROR(INDEX(T$269:T$305,MATCH($F84,$B$269:$B$305,0))/INDEX($D$269:$D$305,MATCH($F84,$B$269:$B$305,0)),SUMIFS('Input-Ext Allocators'!Q$8:Q$63,'Input-Ext Allocators'!$B$8:$B$63,$F84))*$D84</f>
        <v>0</v>
      </c>
      <c r="U84" s="143">
        <f ca="1">IFERROR(INDEX(U$269:U$305,MATCH($F84,$B$269:$B$305,0))/INDEX($D$269:$D$305,MATCH($F84,$B$269:$B$305,0)),SUMIFS('Input-Ext Allocators'!R$8:R$63,'Input-Ext Allocators'!$B$8:$B$63,$F84))*$D84</f>
        <v>0</v>
      </c>
      <c r="V84" s="143">
        <f ca="1">IFERROR(INDEX(V$269:V$305,MATCH($F84,$B$269:$B$305,0))/INDEX($D$269:$D$305,MATCH($F84,$B$269:$B$305,0)),SUMIFS('Input-Ext Allocators'!S$8:S$63,'Input-Ext Allocators'!$B$8:$B$63,$F84))*$D84</f>
        <v>0</v>
      </c>
      <c r="W84" s="143">
        <f ca="1">IFERROR(INDEX(W$269:W$305,MATCH($F84,$B$269:$B$305,0))/INDEX($D$269:$D$305,MATCH($F84,$B$269:$B$305,0)),SUMIFS('Input-Ext Allocators'!T$8:T$63,'Input-Ext Allocators'!$B$8:$B$63,$F84))*$D84</f>
        <v>0</v>
      </c>
      <c r="X84" s="143">
        <f ca="1">IFERROR(INDEX(X$269:X$305,MATCH($F84,$B$269:$B$305,0))/INDEX($D$269:$D$305,MATCH($F84,$B$269:$B$305,0)),SUMIFS('Input-Ext Allocators'!U$8:U$63,'Input-Ext Allocators'!$B$8:$B$63,$F84))*$D84</f>
        <v>0</v>
      </c>
      <c r="Y84" s="143">
        <f ca="1">IFERROR(INDEX(Y$269:Y$305,MATCH($F84,$B$269:$B$305,0))/INDEX($D$269:$D$305,MATCH($F84,$B$269:$B$305,0)),SUMIFS('Input-Ext Allocators'!V$8:V$63,'Input-Ext Allocators'!$B$8:$B$63,$F84))*$D84</f>
        <v>0</v>
      </c>
      <c r="Z84" s="143">
        <f ca="1">IFERROR(INDEX(Z$269:Z$305,MATCH($F84,$B$269:$B$305,0))/INDEX($D$269:$D$305,MATCH($F84,$B$269:$B$305,0)),SUMIFS('Input-Ext Allocators'!W$8:W$63,'Input-Ext Allocators'!$B$8:$B$63,$F84))*$D84</f>
        <v>0</v>
      </c>
    </row>
    <row r="85" spans="1:26" outlineLevel="1">
      <c r="A85" s="113">
        <f>IF(ISBLANK('Input-Accounts'!A85),"",'Input-Accounts'!A85)</f>
        <v>71</v>
      </c>
      <c r="B85" s="17" t="str">
        <f>IF(ISBLANK('Input-Accounts'!B85),"",'Input-Accounts'!B85)</f>
        <v>Compressor Station</v>
      </c>
      <c r="C85" s="113">
        <f>IF(ISBLANK('Input-Accounts'!C85),"",'Input-Accounts'!C85)</f>
        <v>377</v>
      </c>
      <c r="D85" s="143">
        <f t="shared" ca="1" si="21"/>
        <v>0</v>
      </c>
      <c r="E85" s="143">
        <f t="shared" ca="1" si="19"/>
        <v>0</v>
      </c>
      <c r="F85" s="89" t="str" cm="1">
        <f t="array" aca="1" ref="F85" ca="1">IF(D85=0,"-",IF('Input-Accounts'!$E85&lt;&gt;0,'Input-Accounts'!$E85,INDEX('Input-Accounts'!$H85:$J85,,MATCH($F$6,'Input-Accounts'!$H$6:$J$6,0))))</f>
        <v>-</v>
      </c>
      <c r="G85" s="143">
        <f ca="1">IFERROR(INDEX(G$269:G$305,MATCH($F85,$B$269:$B$305,0))/INDEX($D$269:$D$305,MATCH($F85,$B$269:$B$305,0)),SUMIFS('Input-Ext Allocators'!D$8:D$63,'Input-Ext Allocators'!$B$8:$B$63,$F85))*$D85</f>
        <v>0</v>
      </c>
      <c r="H85" s="143">
        <f ca="1">IFERROR(INDEX(H$269:H$305,MATCH($F85,$B$269:$B$305,0))/INDEX($D$269:$D$305,MATCH($F85,$B$269:$B$305,0)),SUMIFS('Input-Ext Allocators'!E$8:E$63,'Input-Ext Allocators'!$B$8:$B$63,$F85))*$D85</f>
        <v>0</v>
      </c>
      <c r="I85" s="143">
        <f ca="1">IFERROR(INDEX(I$269:I$305,MATCH($F85,$B$269:$B$305,0))/INDEX($D$269:$D$305,MATCH($F85,$B$269:$B$305,0)),SUMIFS('Input-Ext Allocators'!F$8:F$63,'Input-Ext Allocators'!$B$8:$B$63,$F85))*$D85</f>
        <v>0</v>
      </c>
      <c r="J85" s="143">
        <f ca="1">IFERROR(INDEX(J$269:J$305,MATCH($F85,$B$269:$B$305,0))/INDEX($D$269:$D$305,MATCH($F85,$B$269:$B$305,0)),SUMIFS('Input-Ext Allocators'!G$8:G$63,'Input-Ext Allocators'!$B$8:$B$63,$F85))*$D85</f>
        <v>0</v>
      </c>
      <c r="K85" s="143">
        <f ca="1">IFERROR(INDEX(K$269:K$305,MATCH($F85,$B$269:$B$305,0))/INDEX($D$269:$D$305,MATCH($F85,$B$269:$B$305,0)),SUMIFS('Input-Ext Allocators'!H$8:H$63,'Input-Ext Allocators'!$B$8:$B$63,$F85))*$D85</f>
        <v>0</v>
      </c>
      <c r="L85" s="143">
        <f ca="1">IFERROR(INDEX(L$269:L$305,MATCH($F85,$B$269:$B$305,0))/INDEX($D$269:$D$305,MATCH($F85,$B$269:$B$305,0)),SUMIFS('Input-Ext Allocators'!I$8:I$63,'Input-Ext Allocators'!$B$8:$B$63,$F85))*$D85</f>
        <v>0</v>
      </c>
      <c r="M85" s="143">
        <f ca="1">IFERROR(INDEX(M$269:M$305,MATCH($F85,$B$269:$B$305,0))/INDEX($D$269:$D$305,MATCH($F85,$B$269:$B$305,0)),SUMIFS('Input-Ext Allocators'!J$8:J$63,'Input-Ext Allocators'!$B$8:$B$63,$F85))*$D85</f>
        <v>0</v>
      </c>
      <c r="N85" s="143">
        <f ca="1">IFERROR(INDEX(N$269:N$305,MATCH($F85,$B$269:$B$305,0))/INDEX($D$269:$D$305,MATCH($F85,$B$269:$B$305,0)),SUMIFS('Input-Ext Allocators'!K$8:K$63,'Input-Ext Allocators'!$B$8:$B$63,$F85))*$D85</f>
        <v>0</v>
      </c>
      <c r="O85" s="143">
        <f ca="1">IFERROR(INDEX(O$269:O$305,MATCH($F85,$B$269:$B$305,0))/INDEX($D$269:$D$305,MATCH($F85,$B$269:$B$305,0)),SUMIFS('Input-Ext Allocators'!L$8:L$63,'Input-Ext Allocators'!$B$8:$B$63,$F85))*$D85</f>
        <v>0</v>
      </c>
      <c r="P85" s="143">
        <f ca="1">IFERROR(INDEX(P$269:P$305,MATCH($F85,$B$269:$B$305,0))/INDEX($D$269:$D$305,MATCH($F85,$B$269:$B$305,0)),SUMIFS('Input-Ext Allocators'!M$8:M$63,'Input-Ext Allocators'!$B$8:$B$63,$F85))*$D85</f>
        <v>0</v>
      </c>
      <c r="Q85" s="143">
        <f ca="1">IFERROR(INDEX(Q$269:Q$305,MATCH($F85,$B$269:$B$305,0))/INDEX($D$269:$D$305,MATCH($F85,$B$269:$B$305,0)),SUMIFS('Input-Ext Allocators'!N$8:N$63,'Input-Ext Allocators'!$B$8:$B$63,$F85))*$D85</f>
        <v>0</v>
      </c>
      <c r="R85" s="143">
        <f ca="1">IFERROR(INDEX(R$269:R$305,MATCH($F85,$B$269:$B$305,0))/INDEX($D$269:$D$305,MATCH($F85,$B$269:$B$305,0)),SUMIFS('Input-Ext Allocators'!O$8:O$63,'Input-Ext Allocators'!$B$8:$B$63,$F85))*$D85</f>
        <v>0</v>
      </c>
      <c r="S85" s="143">
        <f ca="1">IFERROR(INDEX(S$269:S$305,MATCH($F85,$B$269:$B$305,0))/INDEX($D$269:$D$305,MATCH($F85,$B$269:$B$305,0)),SUMIFS('Input-Ext Allocators'!P$8:P$63,'Input-Ext Allocators'!$B$8:$B$63,$F85))*$D85</f>
        <v>0</v>
      </c>
      <c r="T85" s="143">
        <f ca="1">IFERROR(INDEX(T$269:T$305,MATCH($F85,$B$269:$B$305,0))/INDEX($D$269:$D$305,MATCH($F85,$B$269:$B$305,0)),SUMIFS('Input-Ext Allocators'!Q$8:Q$63,'Input-Ext Allocators'!$B$8:$B$63,$F85))*$D85</f>
        <v>0</v>
      </c>
      <c r="U85" s="143">
        <f ca="1">IFERROR(INDEX(U$269:U$305,MATCH($F85,$B$269:$B$305,0))/INDEX($D$269:$D$305,MATCH($F85,$B$269:$B$305,0)),SUMIFS('Input-Ext Allocators'!R$8:R$63,'Input-Ext Allocators'!$B$8:$B$63,$F85))*$D85</f>
        <v>0</v>
      </c>
      <c r="V85" s="143">
        <f ca="1">IFERROR(INDEX(V$269:V$305,MATCH($F85,$B$269:$B$305,0))/INDEX($D$269:$D$305,MATCH($F85,$B$269:$B$305,0)),SUMIFS('Input-Ext Allocators'!S$8:S$63,'Input-Ext Allocators'!$B$8:$B$63,$F85))*$D85</f>
        <v>0</v>
      </c>
      <c r="W85" s="143">
        <f ca="1">IFERROR(INDEX(W$269:W$305,MATCH($F85,$B$269:$B$305,0))/INDEX($D$269:$D$305,MATCH($F85,$B$269:$B$305,0)),SUMIFS('Input-Ext Allocators'!T$8:T$63,'Input-Ext Allocators'!$B$8:$B$63,$F85))*$D85</f>
        <v>0</v>
      </c>
      <c r="X85" s="143">
        <f ca="1">IFERROR(INDEX(X$269:X$305,MATCH($F85,$B$269:$B$305,0))/INDEX($D$269:$D$305,MATCH($F85,$B$269:$B$305,0)),SUMIFS('Input-Ext Allocators'!U$8:U$63,'Input-Ext Allocators'!$B$8:$B$63,$F85))*$D85</f>
        <v>0</v>
      </c>
      <c r="Y85" s="143">
        <f ca="1">IFERROR(INDEX(Y$269:Y$305,MATCH($F85,$B$269:$B$305,0))/INDEX($D$269:$D$305,MATCH($F85,$B$269:$B$305,0)),SUMIFS('Input-Ext Allocators'!V$8:V$63,'Input-Ext Allocators'!$B$8:$B$63,$F85))*$D85</f>
        <v>0</v>
      </c>
      <c r="Z85" s="143">
        <f ca="1">IFERROR(INDEX(Z$269:Z$305,MATCH($F85,$B$269:$B$305,0))/INDEX($D$269:$D$305,MATCH($F85,$B$269:$B$305,0)),SUMIFS('Input-Ext Allocators'!W$8:W$63,'Input-Ext Allocators'!$B$8:$B$63,$F85))*$D85</f>
        <v>0</v>
      </c>
    </row>
    <row r="86" spans="1:26" outlineLevel="1">
      <c r="A86" s="113">
        <f>IF(ISBLANK('Input-Accounts'!A86),"",'Input-Accounts'!A86)</f>
        <v>72</v>
      </c>
      <c r="B86" s="17" t="str">
        <f>IF(ISBLANK('Input-Accounts'!B86),"",'Input-Accounts'!B86)</f>
        <v>M &amp; R Station Equipment - general</v>
      </c>
      <c r="C86" s="113">
        <f>IF(ISBLANK('Input-Accounts'!C86),"",'Input-Accounts'!C86)</f>
        <v>378</v>
      </c>
      <c r="D86" s="143">
        <f t="shared" ca="1" si="21"/>
        <v>0</v>
      </c>
      <c r="E86" s="143">
        <f t="shared" ca="1" si="19"/>
        <v>0</v>
      </c>
      <c r="F86" s="89" t="str" cm="1">
        <f t="array" aca="1" ref="F86" ca="1">IF(D86=0,"-",IF('Input-Accounts'!$E86&lt;&gt;0,'Input-Accounts'!$E86,INDEX('Input-Accounts'!$H86:$J86,,MATCH($F$6,'Input-Accounts'!$H$6:$J$6,0))))</f>
        <v>-</v>
      </c>
      <c r="G86" s="143">
        <f ca="1">IFERROR(INDEX(G$269:G$305,MATCH($F86,$B$269:$B$305,0))/INDEX($D$269:$D$305,MATCH($F86,$B$269:$B$305,0)),SUMIFS('Input-Ext Allocators'!D$8:D$63,'Input-Ext Allocators'!$B$8:$B$63,$F86))*$D86</f>
        <v>0</v>
      </c>
      <c r="H86" s="143">
        <f ca="1">IFERROR(INDEX(H$269:H$305,MATCH($F86,$B$269:$B$305,0))/INDEX($D$269:$D$305,MATCH($F86,$B$269:$B$305,0)),SUMIFS('Input-Ext Allocators'!E$8:E$63,'Input-Ext Allocators'!$B$8:$B$63,$F86))*$D86</f>
        <v>0</v>
      </c>
      <c r="I86" s="143">
        <f ca="1">IFERROR(INDEX(I$269:I$305,MATCH($F86,$B$269:$B$305,0))/INDEX($D$269:$D$305,MATCH($F86,$B$269:$B$305,0)),SUMIFS('Input-Ext Allocators'!F$8:F$63,'Input-Ext Allocators'!$B$8:$B$63,$F86))*$D86</f>
        <v>0</v>
      </c>
      <c r="J86" s="143">
        <f ca="1">IFERROR(INDEX(J$269:J$305,MATCH($F86,$B$269:$B$305,0))/INDEX($D$269:$D$305,MATCH($F86,$B$269:$B$305,0)),SUMIFS('Input-Ext Allocators'!G$8:G$63,'Input-Ext Allocators'!$B$8:$B$63,$F86))*$D86</f>
        <v>0</v>
      </c>
      <c r="K86" s="143">
        <f ca="1">IFERROR(INDEX(K$269:K$305,MATCH($F86,$B$269:$B$305,0))/INDEX($D$269:$D$305,MATCH($F86,$B$269:$B$305,0)),SUMIFS('Input-Ext Allocators'!H$8:H$63,'Input-Ext Allocators'!$B$8:$B$63,$F86))*$D86</f>
        <v>0</v>
      </c>
      <c r="L86" s="143">
        <f ca="1">IFERROR(INDEX(L$269:L$305,MATCH($F86,$B$269:$B$305,0))/INDEX($D$269:$D$305,MATCH($F86,$B$269:$B$305,0)),SUMIFS('Input-Ext Allocators'!I$8:I$63,'Input-Ext Allocators'!$B$8:$B$63,$F86))*$D86</f>
        <v>0</v>
      </c>
      <c r="M86" s="143">
        <f ca="1">IFERROR(INDEX(M$269:M$305,MATCH($F86,$B$269:$B$305,0))/INDEX($D$269:$D$305,MATCH($F86,$B$269:$B$305,0)),SUMIFS('Input-Ext Allocators'!J$8:J$63,'Input-Ext Allocators'!$B$8:$B$63,$F86))*$D86</f>
        <v>0</v>
      </c>
      <c r="N86" s="143">
        <f ca="1">IFERROR(INDEX(N$269:N$305,MATCH($F86,$B$269:$B$305,0))/INDEX($D$269:$D$305,MATCH($F86,$B$269:$B$305,0)),SUMIFS('Input-Ext Allocators'!K$8:K$63,'Input-Ext Allocators'!$B$8:$B$63,$F86))*$D86</f>
        <v>0</v>
      </c>
      <c r="O86" s="143">
        <f ca="1">IFERROR(INDEX(O$269:O$305,MATCH($F86,$B$269:$B$305,0))/INDEX($D$269:$D$305,MATCH($F86,$B$269:$B$305,0)),SUMIFS('Input-Ext Allocators'!L$8:L$63,'Input-Ext Allocators'!$B$8:$B$63,$F86))*$D86</f>
        <v>0</v>
      </c>
      <c r="P86" s="143">
        <f ca="1">IFERROR(INDEX(P$269:P$305,MATCH($F86,$B$269:$B$305,0))/INDEX($D$269:$D$305,MATCH($F86,$B$269:$B$305,0)),SUMIFS('Input-Ext Allocators'!M$8:M$63,'Input-Ext Allocators'!$B$8:$B$63,$F86))*$D86</f>
        <v>0</v>
      </c>
      <c r="Q86" s="143">
        <f ca="1">IFERROR(INDEX(Q$269:Q$305,MATCH($F86,$B$269:$B$305,0))/INDEX($D$269:$D$305,MATCH($F86,$B$269:$B$305,0)),SUMIFS('Input-Ext Allocators'!N$8:N$63,'Input-Ext Allocators'!$B$8:$B$63,$F86))*$D86</f>
        <v>0</v>
      </c>
      <c r="R86" s="143">
        <f ca="1">IFERROR(INDEX(R$269:R$305,MATCH($F86,$B$269:$B$305,0))/INDEX($D$269:$D$305,MATCH($F86,$B$269:$B$305,0)),SUMIFS('Input-Ext Allocators'!O$8:O$63,'Input-Ext Allocators'!$B$8:$B$63,$F86))*$D86</f>
        <v>0</v>
      </c>
      <c r="S86" s="143">
        <f ca="1">IFERROR(INDEX(S$269:S$305,MATCH($F86,$B$269:$B$305,0))/INDEX($D$269:$D$305,MATCH($F86,$B$269:$B$305,0)),SUMIFS('Input-Ext Allocators'!P$8:P$63,'Input-Ext Allocators'!$B$8:$B$63,$F86))*$D86</f>
        <v>0</v>
      </c>
      <c r="T86" s="143">
        <f ca="1">IFERROR(INDEX(T$269:T$305,MATCH($F86,$B$269:$B$305,0))/INDEX($D$269:$D$305,MATCH($F86,$B$269:$B$305,0)),SUMIFS('Input-Ext Allocators'!Q$8:Q$63,'Input-Ext Allocators'!$B$8:$B$63,$F86))*$D86</f>
        <v>0</v>
      </c>
      <c r="U86" s="143">
        <f ca="1">IFERROR(INDEX(U$269:U$305,MATCH($F86,$B$269:$B$305,0))/INDEX($D$269:$D$305,MATCH($F86,$B$269:$B$305,0)),SUMIFS('Input-Ext Allocators'!R$8:R$63,'Input-Ext Allocators'!$B$8:$B$63,$F86))*$D86</f>
        <v>0</v>
      </c>
      <c r="V86" s="143">
        <f ca="1">IFERROR(INDEX(V$269:V$305,MATCH($F86,$B$269:$B$305,0))/INDEX($D$269:$D$305,MATCH($F86,$B$269:$B$305,0)),SUMIFS('Input-Ext Allocators'!S$8:S$63,'Input-Ext Allocators'!$B$8:$B$63,$F86))*$D86</f>
        <v>0</v>
      </c>
      <c r="W86" s="143">
        <f ca="1">IFERROR(INDEX(W$269:W$305,MATCH($F86,$B$269:$B$305,0))/INDEX($D$269:$D$305,MATCH($F86,$B$269:$B$305,0)),SUMIFS('Input-Ext Allocators'!T$8:T$63,'Input-Ext Allocators'!$B$8:$B$63,$F86))*$D86</f>
        <v>0</v>
      </c>
      <c r="X86" s="143">
        <f ca="1">IFERROR(INDEX(X$269:X$305,MATCH($F86,$B$269:$B$305,0))/INDEX($D$269:$D$305,MATCH($F86,$B$269:$B$305,0)),SUMIFS('Input-Ext Allocators'!U$8:U$63,'Input-Ext Allocators'!$B$8:$B$63,$F86))*$D86</f>
        <v>0</v>
      </c>
      <c r="Y86" s="143">
        <f ca="1">IFERROR(INDEX(Y$269:Y$305,MATCH($F86,$B$269:$B$305,0))/INDEX($D$269:$D$305,MATCH($F86,$B$269:$B$305,0)),SUMIFS('Input-Ext Allocators'!V$8:V$63,'Input-Ext Allocators'!$B$8:$B$63,$F86))*$D86</f>
        <v>0</v>
      </c>
      <c r="Z86" s="143">
        <f ca="1">IFERROR(INDEX(Z$269:Z$305,MATCH($F86,$B$269:$B$305,0))/INDEX($D$269:$D$305,MATCH($F86,$B$269:$B$305,0)),SUMIFS('Input-Ext Allocators'!W$8:W$63,'Input-Ext Allocators'!$B$8:$B$63,$F86))*$D86</f>
        <v>0</v>
      </c>
    </row>
    <row r="87" spans="1:26" outlineLevel="1">
      <c r="A87" s="113">
        <f>IF(ISBLANK('Input-Accounts'!A87),"",'Input-Accounts'!A87)</f>
        <v>73</v>
      </c>
      <c r="B87" s="17" t="str">
        <f>IF(ISBLANK('Input-Accounts'!B87),"",'Input-Accounts'!B87)</f>
        <v>M &amp; R Station Equipment - city gate</v>
      </c>
      <c r="C87" s="113">
        <f>IF(ISBLANK('Input-Accounts'!C87),"",'Input-Accounts'!C87)</f>
        <v>379</v>
      </c>
      <c r="D87" s="143">
        <f t="shared" ca="1" si="21"/>
        <v>0</v>
      </c>
      <c r="E87" s="143">
        <f t="shared" ca="1" si="19"/>
        <v>0</v>
      </c>
      <c r="F87" s="89" t="str" cm="1">
        <f t="array" aca="1" ref="F87" ca="1">IF(D87=0,"-",IF('Input-Accounts'!$E87&lt;&gt;0,'Input-Accounts'!$E87,INDEX('Input-Accounts'!$H87:$J87,,MATCH($F$6,'Input-Accounts'!$H$6:$J$6,0))))</f>
        <v>-</v>
      </c>
      <c r="G87" s="143">
        <f ca="1">IFERROR(INDEX(G$269:G$305,MATCH($F87,$B$269:$B$305,0))/INDEX($D$269:$D$305,MATCH($F87,$B$269:$B$305,0)),SUMIFS('Input-Ext Allocators'!D$8:D$63,'Input-Ext Allocators'!$B$8:$B$63,$F87))*$D87</f>
        <v>0</v>
      </c>
      <c r="H87" s="143">
        <f ca="1">IFERROR(INDEX(H$269:H$305,MATCH($F87,$B$269:$B$305,0))/INDEX($D$269:$D$305,MATCH($F87,$B$269:$B$305,0)),SUMIFS('Input-Ext Allocators'!E$8:E$63,'Input-Ext Allocators'!$B$8:$B$63,$F87))*$D87</f>
        <v>0</v>
      </c>
      <c r="I87" s="143">
        <f ca="1">IFERROR(INDEX(I$269:I$305,MATCH($F87,$B$269:$B$305,0))/INDEX($D$269:$D$305,MATCH($F87,$B$269:$B$305,0)),SUMIFS('Input-Ext Allocators'!F$8:F$63,'Input-Ext Allocators'!$B$8:$B$63,$F87))*$D87</f>
        <v>0</v>
      </c>
      <c r="J87" s="143">
        <f ca="1">IFERROR(INDEX(J$269:J$305,MATCH($F87,$B$269:$B$305,0))/INDEX($D$269:$D$305,MATCH($F87,$B$269:$B$305,0)),SUMIFS('Input-Ext Allocators'!G$8:G$63,'Input-Ext Allocators'!$B$8:$B$63,$F87))*$D87</f>
        <v>0</v>
      </c>
      <c r="K87" s="143">
        <f ca="1">IFERROR(INDEX(K$269:K$305,MATCH($F87,$B$269:$B$305,0))/INDEX($D$269:$D$305,MATCH($F87,$B$269:$B$305,0)),SUMIFS('Input-Ext Allocators'!H$8:H$63,'Input-Ext Allocators'!$B$8:$B$63,$F87))*$D87</f>
        <v>0</v>
      </c>
      <c r="L87" s="143">
        <f ca="1">IFERROR(INDEX(L$269:L$305,MATCH($F87,$B$269:$B$305,0))/INDEX($D$269:$D$305,MATCH($F87,$B$269:$B$305,0)),SUMIFS('Input-Ext Allocators'!I$8:I$63,'Input-Ext Allocators'!$B$8:$B$63,$F87))*$D87</f>
        <v>0</v>
      </c>
      <c r="M87" s="143">
        <f ca="1">IFERROR(INDEX(M$269:M$305,MATCH($F87,$B$269:$B$305,0))/INDEX($D$269:$D$305,MATCH($F87,$B$269:$B$305,0)),SUMIFS('Input-Ext Allocators'!J$8:J$63,'Input-Ext Allocators'!$B$8:$B$63,$F87))*$D87</f>
        <v>0</v>
      </c>
      <c r="N87" s="143">
        <f ca="1">IFERROR(INDEX(N$269:N$305,MATCH($F87,$B$269:$B$305,0))/INDEX($D$269:$D$305,MATCH($F87,$B$269:$B$305,0)),SUMIFS('Input-Ext Allocators'!K$8:K$63,'Input-Ext Allocators'!$B$8:$B$63,$F87))*$D87</f>
        <v>0</v>
      </c>
      <c r="O87" s="143">
        <f ca="1">IFERROR(INDEX(O$269:O$305,MATCH($F87,$B$269:$B$305,0))/INDEX($D$269:$D$305,MATCH($F87,$B$269:$B$305,0)),SUMIFS('Input-Ext Allocators'!L$8:L$63,'Input-Ext Allocators'!$B$8:$B$63,$F87))*$D87</f>
        <v>0</v>
      </c>
      <c r="P87" s="143">
        <f ca="1">IFERROR(INDEX(P$269:P$305,MATCH($F87,$B$269:$B$305,0))/INDEX($D$269:$D$305,MATCH($F87,$B$269:$B$305,0)),SUMIFS('Input-Ext Allocators'!M$8:M$63,'Input-Ext Allocators'!$B$8:$B$63,$F87))*$D87</f>
        <v>0</v>
      </c>
      <c r="Q87" s="143">
        <f ca="1">IFERROR(INDEX(Q$269:Q$305,MATCH($F87,$B$269:$B$305,0))/INDEX($D$269:$D$305,MATCH($F87,$B$269:$B$305,0)),SUMIFS('Input-Ext Allocators'!N$8:N$63,'Input-Ext Allocators'!$B$8:$B$63,$F87))*$D87</f>
        <v>0</v>
      </c>
      <c r="R87" s="143">
        <f ca="1">IFERROR(INDEX(R$269:R$305,MATCH($F87,$B$269:$B$305,0))/INDEX($D$269:$D$305,MATCH($F87,$B$269:$B$305,0)),SUMIFS('Input-Ext Allocators'!O$8:O$63,'Input-Ext Allocators'!$B$8:$B$63,$F87))*$D87</f>
        <v>0</v>
      </c>
      <c r="S87" s="143">
        <f ca="1">IFERROR(INDEX(S$269:S$305,MATCH($F87,$B$269:$B$305,0))/INDEX($D$269:$D$305,MATCH($F87,$B$269:$B$305,0)),SUMIFS('Input-Ext Allocators'!P$8:P$63,'Input-Ext Allocators'!$B$8:$B$63,$F87))*$D87</f>
        <v>0</v>
      </c>
      <c r="T87" s="143">
        <f ca="1">IFERROR(INDEX(T$269:T$305,MATCH($F87,$B$269:$B$305,0))/INDEX($D$269:$D$305,MATCH($F87,$B$269:$B$305,0)),SUMIFS('Input-Ext Allocators'!Q$8:Q$63,'Input-Ext Allocators'!$B$8:$B$63,$F87))*$D87</f>
        <v>0</v>
      </c>
      <c r="U87" s="143">
        <f ca="1">IFERROR(INDEX(U$269:U$305,MATCH($F87,$B$269:$B$305,0))/INDEX($D$269:$D$305,MATCH($F87,$B$269:$B$305,0)),SUMIFS('Input-Ext Allocators'!R$8:R$63,'Input-Ext Allocators'!$B$8:$B$63,$F87))*$D87</f>
        <v>0</v>
      </c>
      <c r="V87" s="143">
        <f ca="1">IFERROR(INDEX(V$269:V$305,MATCH($F87,$B$269:$B$305,0))/INDEX($D$269:$D$305,MATCH($F87,$B$269:$B$305,0)),SUMIFS('Input-Ext Allocators'!S$8:S$63,'Input-Ext Allocators'!$B$8:$B$63,$F87))*$D87</f>
        <v>0</v>
      </c>
      <c r="W87" s="143">
        <f ca="1">IFERROR(INDEX(W$269:W$305,MATCH($F87,$B$269:$B$305,0))/INDEX($D$269:$D$305,MATCH($F87,$B$269:$B$305,0)),SUMIFS('Input-Ext Allocators'!T$8:T$63,'Input-Ext Allocators'!$B$8:$B$63,$F87))*$D87</f>
        <v>0</v>
      </c>
      <c r="X87" s="143">
        <f ca="1">IFERROR(INDEX(X$269:X$305,MATCH($F87,$B$269:$B$305,0))/INDEX($D$269:$D$305,MATCH($F87,$B$269:$B$305,0)),SUMIFS('Input-Ext Allocators'!U$8:U$63,'Input-Ext Allocators'!$B$8:$B$63,$F87))*$D87</f>
        <v>0</v>
      </c>
      <c r="Y87" s="143">
        <f ca="1">IFERROR(INDEX(Y$269:Y$305,MATCH($F87,$B$269:$B$305,0))/INDEX($D$269:$D$305,MATCH($F87,$B$269:$B$305,0)),SUMIFS('Input-Ext Allocators'!V$8:V$63,'Input-Ext Allocators'!$B$8:$B$63,$F87))*$D87</f>
        <v>0</v>
      </c>
      <c r="Z87" s="143">
        <f ca="1">IFERROR(INDEX(Z$269:Z$305,MATCH($F87,$B$269:$B$305,0))/INDEX($D$269:$D$305,MATCH($F87,$B$269:$B$305,0)),SUMIFS('Input-Ext Allocators'!W$8:W$63,'Input-Ext Allocators'!$B$8:$B$63,$F87))*$D87</f>
        <v>0</v>
      </c>
    </row>
    <row r="88" spans="1:26" outlineLevel="1">
      <c r="A88" s="113">
        <f>IF(ISBLANK('Input-Accounts'!A88),"",'Input-Accounts'!A88)</f>
        <v>74</v>
      </c>
      <c r="B88" s="17" t="str">
        <f>IF(ISBLANK('Input-Accounts'!B88),"",'Input-Accounts'!B88)</f>
        <v>Services</v>
      </c>
      <c r="C88" s="113">
        <f>IF(ISBLANK('Input-Accounts'!C88),"",'Input-Accounts'!C88)</f>
        <v>380</v>
      </c>
      <c r="D88" s="143">
        <f t="shared" ca="1" si="21"/>
        <v>0</v>
      </c>
      <c r="E88" s="143">
        <f t="shared" ca="1" si="19"/>
        <v>0</v>
      </c>
      <c r="F88" s="89" t="str" cm="1">
        <f t="array" aca="1" ref="F88" ca="1">IF(D88=0,"-",IF('Input-Accounts'!$E88&lt;&gt;0,'Input-Accounts'!$E88,INDEX('Input-Accounts'!$H88:$J88,,MATCH($F$6,'Input-Accounts'!$H$6:$J$6,0))))</f>
        <v>-</v>
      </c>
      <c r="G88" s="143">
        <f ca="1">IFERROR(INDEX(G$269:G$305,MATCH($F88,$B$269:$B$305,0))/INDEX($D$269:$D$305,MATCH($F88,$B$269:$B$305,0)),SUMIFS('Input-Ext Allocators'!D$8:D$63,'Input-Ext Allocators'!$B$8:$B$63,$F88))*$D88</f>
        <v>0</v>
      </c>
      <c r="H88" s="143">
        <f ca="1">IFERROR(INDEX(H$269:H$305,MATCH($F88,$B$269:$B$305,0))/INDEX($D$269:$D$305,MATCH($F88,$B$269:$B$305,0)),SUMIFS('Input-Ext Allocators'!E$8:E$63,'Input-Ext Allocators'!$B$8:$B$63,$F88))*$D88</f>
        <v>0</v>
      </c>
      <c r="I88" s="143">
        <f ca="1">IFERROR(INDEX(I$269:I$305,MATCH($F88,$B$269:$B$305,0))/INDEX($D$269:$D$305,MATCH($F88,$B$269:$B$305,0)),SUMIFS('Input-Ext Allocators'!F$8:F$63,'Input-Ext Allocators'!$B$8:$B$63,$F88))*$D88</f>
        <v>0</v>
      </c>
      <c r="J88" s="143">
        <f ca="1">IFERROR(INDEX(J$269:J$305,MATCH($F88,$B$269:$B$305,0))/INDEX($D$269:$D$305,MATCH($F88,$B$269:$B$305,0)),SUMIFS('Input-Ext Allocators'!G$8:G$63,'Input-Ext Allocators'!$B$8:$B$63,$F88))*$D88</f>
        <v>0</v>
      </c>
      <c r="K88" s="143">
        <f ca="1">IFERROR(INDEX(K$269:K$305,MATCH($F88,$B$269:$B$305,0))/INDEX($D$269:$D$305,MATCH($F88,$B$269:$B$305,0)),SUMIFS('Input-Ext Allocators'!H$8:H$63,'Input-Ext Allocators'!$B$8:$B$63,$F88))*$D88</f>
        <v>0</v>
      </c>
      <c r="L88" s="143">
        <f ca="1">IFERROR(INDEX(L$269:L$305,MATCH($F88,$B$269:$B$305,0))/INDEX($D$269:$D$305,MATCH($F88,$B$269:$B$305,0)),SUMIFS('Input-Ext Allocators'!I$8:I$63,'Input-Ext Allocators'!$B$8:$B$63,$F88))*$D88</f>
        <v>0</v>
      </c>
      <c r="M88" s="143">
        <f ca="1">IFERROR(INDEX(M$269:M$305,MATCH($F88,$B$269:$B$305,0))/INDEX($D$269:$D$305,MATCH($F88,$B$269:$B$305,0)),SUMIFS('Input-Ext Allocators'!J$8:J$63,'Input-Ext Allocators'!$B$8:$B$63,$F88))*$D88</f>
        <v>0</v>
      </c>
      <c r="N88" s="143">
        <f ca="1">IFERROR(INDEX(N$269:N$305,MATCH($F88,$B$269:$B$305,0))/INDEX($D$269:$D$305,MATCH($F88,$B$269:$B$305,0)),SUMIFS('Input-Ext Allocators'!K$8:K$63,'Input-Ext Allocators'!$B$8:$B$63,$F88))*$D88</f>
        <v>0</v>
      </c>
      <c r="O88" s="143">
        <f ca="1">IFERROR(INDEX(O$269:O$305,MATCH($F88,$B$269:$B$305,0))/INDEX($D$269:$D$305,MATCH($F88,$B$269:$B$305,0)),SUMIFS('Input-Ext Allocators'!L$8:L$63,'Input-Ext Allocators'!$B$8:$B$63,$F88))*$D88</f>
        <v>0</v>
      </c>
      <c r="P88" s="143">
        <f ca="1">IFERROR(INDEX(P$269:P$305,MATCH($F88,$B$269:$B$305,0))/INDEX($D$269:$D$305,MATCH($F88,$B$269:$B$305,0)),SUMIFS('Input-Ext Allocators'!M$8:M$63,'Input-Ext Allocators'!$B$8:$B$63,$F88))*$D88</f>
        <v>0</v>
      </c>
      <c r="Q88" s="143">
        <f ca="1">IFERROR(INDEX(Q$269:Q$305,MATCH($F88,$B$269:$B$305,0))/INDEX($D$269:$D$305,MATCH($F88,$B$269:$B$305,0)),SUMIFS('Input-Ext Allocators'!N$8:N$63,'Input-Ext Allocators'!$B$8:$B$63,$F88))*$D88</f>
        <v>0</v>
      </c>
      <c r="R88" s="143">
        <f ca="1">IFERROR(INDEX(R$269:R$305,MATCH($F88,$B$269:$B$305,0))/INDEX($D$269:$D$305,MATCH($F88,$B$269:$B$305,0)),SUMIFS('Input-Ext Allocators'!O$8:O$63,'Input-Ext Allocators'!$B$8:$B$63,$F88))*$D88</f>
        <v>0</v>
      </c>
      <c r="S88" s="143">
        <f ca="1">IFERROR(INDEX(S$269:S$305,MATCH($F88,$B$269:$B$305,0))/INDEX($D$269:$D$305,MATCH($F88,$B$269:$B$305,0)),SUMIFS('Input-Ext Allocators'!P$8:P$63,'Input-Ext Allocators'!$B$8:$B$63,$F88))*$D88</f>
        <v>0</v>
      </c>
      <c r="T88" s="143">
        <f ca="1">IFERROR(INDEX(T$269:T$305,MATCH($F88,$B$269:$B$305,0))/INDEX($D$269:$D$305,MATCH($F88,$B$269:$B$305,0)),SUMIFS('Input-Ext Allocators'!Q$8:Q$63,'Input-Ext Allocators'!$B$8:$B$63,$F88))*$D88</f>
        <v>0</v>
      </c>
      <c r="U88" s="143">
        <f ca="1">IFERROR(INDEX(U$269:U$305,MATCH($F88,$B$269:$B$305,0))/INDEX($D$269:$D$305,MATCH($F88,$B$269:$B$305,0)),SUMIFS('Input-Ext Allocators'!R$8:R$63,'Input-Ext Allocators'!$B$8:$B$63,$F88))*$D88</f>
        <v>0</v>
      </c>
      <c r="V88" s="143">
        <f ca="1">IFERROR(INDEX(V$269:V$305,MATCH($F88,$B$269:$B$305,0))/INDEX($D$269:$D$305,MATCH($F88,$B$269:$B$305,0)),SUMIFS('Input-Ext Allocators'!S$8:S$63,'Input-Ext Allocators'!$B$8:$B$63,$F88))*$D88</f>
        <v>0</v>
      </c>
      <c r="W88" s="143">
        <f ca="1">IFERROR(INDEX(W$269:W$305,MATCH($F88,$B$269:$B$305,0))/INDEX($D$269:$D$305,MATCH($F88,$B$269:$B$305,0)),SUMIFS('Input-Ext Allocators'!T$8:T$63,'Input-Ext Allocators'!$B$8:$B$63,$F88))*$D88</f>
        <v>0</v>
      </c>
      <c r="X88" s="143">
        <f ca="1">IFERROR(INDEX(X$269:X$305,MATCH($F88,$B$269:$B$305,0))/INDEX($D$269:$D$305,MATCH($F88,$B$269:$B$305,0)),SUMIFS('Input-Ext Allocators'!U$8:U$63,'Input-Ext Allocators'!$B$8:$B$63,$F88))*$D88</f>
        <v>0</v>
      </c>
      <c r="Y88" s="143">
        <f ca="1">IFERROR(INDEX(Y$269:Y$305,MATCH($F88,$B$269:$B$305,0))/INDEX($D$269:$D$305,MATCH($F88,$B$269:$B$305,0)),SUMIFS('Input-Ext Allocators'!V$8:V$63,'Input-Ext Allocators'!$B$8:$B$63,$F88))*$D88</f>
        <v>0</v>
      </c>
      <c r="Z88" s="143">
        <f ca="1">IFERROR(INDEX(Z$269:Z$305,MATCH($F88,$B$269:$B$305,0))/INDEX($D$269:$D$305,MATCH($F88,$B$269:$B$305,0)),SUMIFS('Input-Ext Allocators'!W$8:W$63,'Input-Ext Allocators'!$B$8:$B$63,$F88))*$D88</f>
        <v>0</v>
      </c>
    </row>
    <row r="89" spans="1:26" outlineLevel="1">
      <c r="A89" s="113">
        <f>IF(ISBLANK('Input-Accounts'!A89),"",'Input-Accounts'!A89)</f>
        <v>75</v>
      </c>
      <c r="B89" s="17" t="str">
        <f>IF(ISBLANK('Input-Accounts'!B89),"",'Input-Accounts'!B89)</f>
        <v>Meters</v>
      </c>
      <c r="C89" s="113">
        <f>IF(ISBLANK('Input-Accounts'!C89),"",'Input-Accounts'!C89)</f>
        <v>381</v>
      </c>
      <c r="D89" s="143">
        <f t="shared" ca="1" si="21"/>
        <v>0</v>
      </c>
      <c r="E89" s="143">
        <f t="shared" ca="1" si="19"/>
        <v>0</v>
      </c>
      <c r="F89" s="89" t="str" cm="1">
        <f t="array" aca="1" ref="F89" ca="1">IF(D89=0,"-",IF('Input-Accounts'!$E89&lt;&gt;0,'Input-Accounts'!$E89,INDEX('Input-Accounts'!$H89:$J89,,MATCH($F$6,'Input-Accounts'!$H$6:$J$6,0))))</f>
        <v>-</v>
      </c>
      <c r="G89" s="143">
        <f ca="1">IFERROR(INDEX(G$269:G$305,MATCH($F89,$B$269:$B$305,0))/INDEX($D$269:$D$305,MATCH($F89,$B$269:$B$305,0)),SUMIFS('Input-Ext Allocators'!D$8:D$63,'Input-Ext Allocators'!$B$8:$B$63,$F89))*$D89</f>
        <v>0</v>
      </c>
      <c r="H89" s="143">
        <f ca="1">IFERROR(INDEX(H$269:H$305,MATCH($F89,$B$269:$B$305,0))/INDEX($D$269:$D$305,MATCH($F89,$B$269:$B$305,0)),SUMIFS('Input-Ext Allocators'!E$8:E$63,'Input-Ext Allocators'!$B$8:$B$63,$F89))*$D89</f>
        <v>0</v>
      </c>
      <c r="I89" s="143">
        <f ca="1">IFERROR(INDEX(I$269:I$305,MATCH($F89,$B$269:$B$305,0))/INDEX($D$269:$D$305,MATCH($F89,$B$269:$B$305,0)),SUMIFS('Input-Ext Allocators'!F$8:F$63,'Input-Ext Allocators'!$B$8:$B$63,$F89))*$D89</f>
        <v>0</v>
      </c>
      <c r="J89" s="143">
        <f ca="1">IFERROR(INDEX(J$269:J$305,MATCH($F89,$B$269:$B$305,0))/INDEX($D$269:$D$305,MATCH($F89,$B$269:$B$305,0)),SUMIFS('Input-Ext Allocators'!G$8:G$63,'Input-Ext Allocators'!$B$8:$B$63,$F89))*$D89</f>
        <v>0</v>
      </c>
      <c r="K89" s="143">
        <f ca="1">IFERROR(INDEX(K$269:K$305,MATCH($F89,$B$269:$B$305,0))/INDEX($D$269:$D$305,MATCH($F89,$B$269:$B$305,0)),SUMIFS('Input-Ext Allocators'!H$8:H$63,'Input-Ext Allocators'!$B$8:$B$63,$F89))*$D89</f>
        <v>0</v>
      </c>
      <c r="L89" s="143">
        <f ca="1">IFERROR(INDEX(L$269:L$305,MATCH($F89,$B$269:$B$305,0))/INDEX($D$269:$D$305,MATCH($F89,$B$269:$B$305,0)),SUMIFS('Input-Ext Allocators'!I$8:I$63,'Input-Ext Allocators'!$B$8:$B$63,$F89))*$D89</f>
        <v>0</v>
      </c>
      <c r="M89" s="143">
        <f ca="1">IFERROR(INDEX(M$269:M$305,MATCH($F89,$B$269:$B$305,0))/INDEX($D$269:$D$305,MATCH($F89,$B$269:$B$305,0)),SUMIFS('Input-Ext Allocators'!J$8:J$63,'Input-Ext Allocators'!$B$8:$B$63,$F89))*$D89</f>
        <v>0</v>
      </c>
      <c r="N89" s="143">
        <f ca="1">IFERROR(INDEX(N$269:N$305,MATCH($F89,$B$269:$B$305,0))/INDEX($D$269:$D$305,MATCH($F89,$B$269:$B$305,0)),SUMIFS('Input-Ext Allocators'!K$8:K$63,'Input-Ext Allocators'!$B$8:$B$63,$F89))*$D89</f>
        <v>0</v>
      </c>
      <c r="O89" s="143">
        <f ca="1">IFERROR(INDEX(O$269:O$305,MATCH($F89,$B$269:$B$305,0))/INDEX($D$269:$D$305,MATCH($F89,$B$269:$B$305,0)),SUMIFS('Input-Ext Allocators'!L$8:L$63,'Input-Ext Allocators'!$B$8:$B$63,$F89))*$D89</f>
        <v>0</v>
      </c>
      <c r="P89" s="143">
        <f ca="1">IFERROR(INDEX(P$269:P$305,MATCH($F89,$B$269:$B$305,0))/INDEX($D$269:$D$305,MATCH($F89,$B$269:$B$305,0)),SUMIFS('Input-Ext Allocators'!M$8:M$63,'Input-Ext Allocators'!$B$8:$B$63,$F89))*$D89</f>
        <v>0</v>
      </c>
      <c r="Q89" s="143">
        <f ca="1">IFERROR(INDEX(Q$269:Q$305,MATCH($F89,$B$269:$B$305,0))/INDEX($D$269:$D$305,MATCH($F89,$B$269:$B$305,0)),SUMIFS('Input-Ext Allocators'!N$8:N$63,'Input-Ext Allocators'!$B$8:$B$63,$F89))*$D89</f>
        <v>0</v>
      </c>
      <c r="R89" s="143">
        <f ca="1">IFERROR(INDEX(R$269:R$305,MATCH($F89,$B$269:$B$305,0))/INDEX($D$269:$D$305,MATCH($F89,$B$269:$B$305,0)),SUMIFS('Input-Ext Allocators'!O$8:O$63,'Input-Ext Allocators'!$B$8:$B$63,$F89))*$D89</f>
        <v>0</v>
      </c>
      <c r="S89" s="143">
        <f ca="1">IFERROR(INDEX(S$269:S$305,MATCH($F89,$B$269:$B$305,0))/INDEX($D$269:$D$305,MATCH($F89,$B$269:$B$305,0)),SUMIFS('Input-Ext Allocators'!P$8:P$63,'Input-Ext Allocators'!$B$8:$B$63,$F89))*$D89</f>
        <v>0</v>
      </c>
      <c r="T89" s="143">
        <f ca="1">IFERROR(INDEX(T$269:T$305,MATCH($F89,$B$269:$B$305,0))/INDEX($D$269:$D$305,MATCH($F89,$B$269:$B$305,0)),SUMIFS('Input-Ext Allocators'!Q$8:Q$63,'Input-Ext Allocators'!$B$8:$B$63,$F89))*$D89</f>
        <v>0</v>
      </c>
      <c r="U89" s="143">
        <f ca="1">IFERROR(INDEX(U$269:U$305,MATCH($F89,$B$269:$B$305,0))/INDEX($D$269:$D$305,MATCH($F89,$B$269:$B$305,0)),SUMIFS('Input-Ext Allocators'!R$8:R$63,'Input-Ext Allocators'!$B$8:$B$63,$F89))*$D89</f>
        <v>0</v>
      </c>
      <c r="V89" s="143">
        <f ca="1">IFERROR(INDEX(V$269:V$305,MATCH($F89,$B$269:$B$305,0))/INDEX($D$269:$D$305,MATCH($F89,$B$269:$B$305,0)),SUMIFS('Input-Ext Allocators'!S$8:S$63,'Input-Ext Allocators'!$B$8:$B$63,$F89))*$D89</f>
        <v>0</v>
      </c>
      <c r="W89" s="143">
        <f ca="1">IFERROR(INDEX(W$269:W$305,MATCH($F89,$B$269:$B$305,0))/INDEX($D$269:$D$305,MATCH($F89,$B$269:$B$305,0)),SUMIFS('Input-Ext Allocators'!T$8:T$63,'Input-Ext Allocators'!$B$8:$B$63,$F89))*$D89</f>
        <v>0</v>
      </c>
      <c r="X89" s="143">
        <f ca="1">IFERROR(INDEX(X$269:X$305,MATCH($F89,$B$269:$B$305,0))/INDEX($D$269:$D$305,MATCH($F89,$B$269:$B$305,0)),SUMIFS('Input-Ext Allocators'!U$8:U$63,'Input-Ext Allocators'!$B$8:$B$63,$F89))*$D89</f>
        <v>0</v>
      </c>
      <c r="Y89" s="143">
        <f ca="1">IFERROR(INDEX(Y$269:Y$305,MATCH($F89,$B$269:$B$305,0))/INDEX($D$269:$D$305,MATCH($F89,$B$269:$B$305,0)),SUMIFS('Input-Ext Allocators'!V$8:V$63,'Input-Ext Allocators'!$B$8:$B$63,$F89))*$D89</f>
        <v>0</v>
      </c>
      <c r="Z89" s="143">
        <f ca="1">IFERROR(INDEX(Z$269:Z$305,MATCH($F89,$B$269:$B$305,0))/INDEX($D$269:$D$305,MATCH($F89,$B$269:$B$305,0)),SUMIFS('Input-Ext Allocators'!W$8:W$63,'Input-Ext Allocators'!$B$8:$B$63,$F89))*$D89</f>
        <v>0</v>
      </c>
    </row>
    <row r="90" spans="1:26" outlineLevel="1">
      <c r="A90" s="113">
        <f>IF(ISBLANK('Input-Accounts'!A90),"",'Input-Accounts'!A90)</f>
        <v>76</v>
      </c>
      <c r="B90" s="17" t="str">
        <f>IF(ISBLANK('Input-Accounts'!B90),"",'Input-Accounts'!B90)</f>
        <v>House Regulator &amp; Install.</v>
      </c>
      <c r="C90" s="113">
        <f>IF(ISBLANK('Input-Accounts'!C90),"",'Input-Accounts'!C90)</f>
        <v>383</v>
      </c>
      <c r="D90" s="143">
        <f t="shared" ca="1" si="21"/>
        <v>0</v>
      </c>
      <c r="E90" s="143">
        <f t="shared" ca="1" si="19"/>
        <v>0</v>
      </c>
      <c r="F90" s="89" t="str" cm="1">
        <f t="array" aca="1" ref="F90" ca="1">IF(D90=0,"-",IF('Input-Accounts'!$E90&lt;&gt;0,'Input-Accounts'!$E90,INDEX('Input-Accounts'!$H90:$J90,,MATCH($F$6,'Input-Accounts'!$H$6:$J$6,0))))</f>
        <v>-</v>
      </c>
      <c r="G90" s="143">
        <f ca="1">IFERROR(INDEX(G$269:G$305,MATCH($F90,$B$269:$B$305,0))/INDEX($D$269:$D$305,MATCH($F90,$B$269:$B$305,0)),SUMIFS('Input-Ext Allocators'!D$8:D$63,'Input-Ext Allocators'!$B$8:$B$63,$F90))*$D90</f>
        <v>0</v>
      </c>
      <c r="H90" s="143">
        <f ca="1">IFERROR(INDEX(H$269:H$305,MATCH($F90,$B$269:$B$305,0))/INDEX($D$269:$D$305,MATCH($F90,$B$269:$B$305,0)),SUMIFS('Input-Ext Allocators'!E$8:E$63,'Input-Ext Allocators'!$B$8:$B$63,$F90))*$D90</f>
        <v>0</v>
      </c>
      <c r="I90" s="143">
        <f ca="1">IFERROR(INDEX(I$269:I$305,MATCH($F90,$B$269:$B$305,0))/INDEX($D$269:$D$305,MATCH($F90,$B$269:$B$305,0)),SUMIFS('Input-Ext Allocators'!F$8:F$63,'Input-Ext Allocators'!$B$8:$B$63,$F90))*$D90</f>
        <v>0</v>
      </c>
      <c r="J90" s="143">
        <f ca="1">IFERROR(INDEX(J$269:J$305,MATCH($F90,$B$269:$B$305,0))/INDEX($D$269:$D$305,MATCH($F90,$B$269:$B$305,0)),SUMIFS('Input-Ext Allocators'!G$8:G$63,'Input-Ext Allocators'!$B$8:$B$63,$F90))*$D90</f>
        <v>0</v>
      </c>
      <c r="K90" s="143">
        <f ca="1">IFERROR(INDEX(K$269:K$305,MATCH($F90,$B$269:$B$305,0))/INDEX($D$269:$D$305,MATCH($F90,$B$269:$B$305,0)),SUMIFS('Input-Ext Allocators'!H$8:H$63,'Input-Ext Allocators'!$B$8:$B$63,$F90))*$D90</f>
        <v>0</v>
      </c>
      <c r="L90" s="143">
        <f ca="1">IFERROR(INDEX(L$269:L$305,MATCH($F90,$B$269:$B$305,0))/INDEX($D$269:$D$305,MATCH($F90,$B$269:$B$305,0)),SUMIFS('Input-Ext Allocators'!I$8:I$63,'Input-Ext Allocators'!$B$8:$B$63,$F90))*$D90</f>
        <v>0</v>
      </c>
      <c r="M90" s="143">
        <f ca="1">IFERROR(INDEX(M$269:M$305,MATCH($F90,$B$269:$B$305,0))/INDEX($D$269:$D$305,MATCH($F90,$B$269:$B$305,0)),SUMIFS('Input-Ext Allocators'!J$8:J$63,'Input-Ext Allocators'!$B$8:$B$63,$F90))*$D90</f>
        <v>0</v>
      </c>
      <c r="N90" s="143">
        <f ca="1">IFERROR(INDEX(N$269:N$305,MATCH($F90,$B$269:$B$305,0))/INDEX($D$269:$D$305,MATCH($F90,$B$269:$B$305,0)),SUMIFS('Input-Ext Allocators'!K$8:K$63,'Input-Ext Allocators'!$B$8:$B$63,$F90))*$D90</f>
        <v>0</v>
      </c>
      <c r="O90" s="143">
        <f ca="1">IFERROR(INDEX(O$269:O$305,MATCH($F90,$B$269:$B$305,0))/INDEX($D$269:$D$305,MATCH($F90,$B$269:$B$305,0)),SUMIFS('Input-Ext Allocators'!L$8:L$63,'Input-Ext Allocators'!$B$8:$B$63,$F90))*$D90</f>
        <v>0</v>
      </c>
      <c r="P90" s="143">
        <f ca="1">IFERROR(INDEX(P$269:P$305,MATCH($F90,$B$269:$B$305,0))/INDEX($D$269:$D$305,MATCH($F90,$B$269:$B$305,0)),SUMIFS('Input-Ext Allocators'!M$8:M$63,'Input-Ext Allocators'!$B$8:$B$63,$F90))*$D90</f>
        <v>0</v>
      </c>
      <c r="Q90" s="143">
        <f ca="1">IFERROR(INDEX(Q$269:Q$305,MATCH($F90,$B$269:$B$305,0))/INDEX($D$269:$D$305,MATCH($F90,$B$269:$B$305,0)),SUMIFS('Input-Ext Allocators'!N$8:N$63,'Input-Ext Allocators'!$B$8:$B$63,$F90))*$D90</f>
        <v>0</v>
      </c>
      <c r="R90" s="143">
        <f ca="1">IFERROR(INDEX(R$269:R$305,MATCH($F90,$B$269:$B$305,0))/INDEX($D$269:$D$305,MATCH($F90,$B$269:$B$305,0)),SUMIFS('Input-Ext Allocators'!O$8:O$63,'Input-Ext Allocators'!$B$8:$B$63,$F90))*$D90</f>
        <v>0</v>
      </c>
      <c r="S90" s="143">
        <f ca="1">IFERROR(INDEX(S$269:S$305,MATCH($F90,$B$269:$B$305,0))/INDEX($D$269:$D$305,MATCH($F90,$B$269:$B$305,0)),SUMIFS('Input-Ext Allocators'!P$8:P$63,'Input-Ext Allocators'!$B$8:$B$63,$F90))*$D90</f>
        <v>0</v>
      </c>
      <c r="T90" s="143">
        <f ca="1">IFERROR(INDEX(T$269:T$305,MATCH($F90,$B$269:$B$305,0))/INDEX($D$269:$D$305,MATCH($F90,$B$269:$B$305,0)),SUMIFS('Input-Ext Allocators'!Q$8:Q$63,'Input-Ext Allocators'!$B$8:$B$63,$F90))*$D90</f>
        <v>0</v>
      </c>
      <c r="U90" s="143">
        <f ca="1">IFERROR(INDEX(U$269:U$305,MATCH($F90,$B$269:$B$305,0))/INDEX($D$269:$D$305,MATCH($F90,$B$269:$B$305,0)),SUMIFS('Input-Ext Allocators'!R$8:R$63,'Input-Ext Allocators'!$B$8:$B$63,$F90))*$D90</f>
        <v>0</v>
      </c>
      <c r="V90" s="143">
        <f ca="1">IFERROR(INDEX(V$269:V$305,MATCH($F90,$B$269:$B$305,0))/INDEX($D$269:$D$305,MATCH($F90,$B$269:$B$305,0)),SUMIFS('Input-Ext Allocators'!S$8:S$63,'Input-Ext Allocators'!$B$8:$B$63,$F90))*$D90</f>
        <v>0</v>
      </c>
      <c r="W90" s="143">
        <f ca="1">IFERROR(INDEX(W$269:W$305,MATCH($F90,$B$269:$B$305,0))/INDEX($D$269:$D$305,MATCH($F90,$B$269:$B$305,0)),SUMIFS('Input-Ext Allocators'!T$8:T$63,'Input-Ext Allocators'!$B$8:$B$63,$F90))*$D90</f>
        <v>0</v>
      </c>
      <c r="X90" s="143">
        <f ca="1">IFERROR(INDEX(X$269:X$305,MATCH($F90,$B$269:$B$305,0))/INDEX($D$269:$D$305,MATCH($F90,$B$269:$B$305,0)),SUMIFS('Input-Ext Allocators'!U$8:U$63,'Input-Ext Allocators'!$B$8:$B$63,$F90))*$D90</f>
        <v>0</v>
      </c>
      <c r="Y90" s="143">
        <f ca="1">IFERROR(INDEX(Y$269:Y$305,MATCH($F90,$B$269:$B$305,0))/INDEX($D$269:$D$305,MATCH($F90,$B$269:$B$305,0)),SUMIFS('Input-Ext Allocators'!V$8:V$63,'Input-Ext Allocators'!$B$8:$B$63,$F90))*$D90</f>
        <v>0</v>
      </c>
      <c r="Z90" s="143">
        <f ca="1">IFERROR(INDEX(Z$269:Z$305,MATCH($F90,$B$269:$B$305,0))/INDEX($D$269:$D$305,MATCH($F90,$B$269:$B$305,0)),SUMIFS('Input-Ext Allocators'!W$8:W$63,'Input-Ext Allocators'!$B$8:$B$63,$F90))*$D90</f>
        <v>0</v>
      </c>
    </row>
    <row r="91" spans="1:26" outlineLevel="1">
      <c r="A91" s="113">
        <f>IF(ISBLANK('Input-Accounts'!A91),"",'Input-Accounts'!A91)</f>
        <v>77</v>
      </c>
      <c r="B91" s="17" t="str">
        <f>IF(ISBLANK('Input-Accounts'!B91),"",'Input-Accounts'!B91)</f>
        <v>Industrial M &amp; R Station Equipment</v>
      </c>
      <c r="C91" s="113">
        <f>IF(ISBLANK('Input-Accounts'!C91),"",'Input-Accounts'!C91)</f>
        <v>385</v>
      </c>
      <c r="D91" s="143">
        <f t="shared" ca="1" si="21"/>
        <v>0</v>
      </c>
      <c r="E91" s="143">
        <f t="shared" ca="1" si="19"/>
        <v>0</v>
      </c>
      <c r="F91" s="89" t="str" cm="1">
        <f t="array" aca="1" ref="F91" ca="1">IF(D91=0,"-",IF('Input-Accounts'!$E91&lt;&gt;0,'Input-Accounts'!$E91,INDEX('Input-Accounts'!$H91:$J91,,MATCH($F$6,'Input-Accounts'!$H$6:$J$6,0))))</f>
        <v>-</v>
      </c>
      <c r="G91" s="143">
        <f ca="1">IFERROR(INDEX(G$269:G$305,MATCH($F91,$B$269:$B$305,0))/INDEX($D$269:$D$305,MATCH($F91,$B$269:$B$305,0)),SUMIFS('Input-Ext Allocators'!D$8:D$63,'Input-Ext Allocators'!$B$8:$B$63,$F91))*$D91</f>
        <v>0</v>
      </c>
      <c r="H91" s="143">
        <f ca="1">IFERROR(INDEX(H$269:H$305,MATCH($F91,$B$269:$B$305,0))/INDEX($D$269:$D$305,MATCH($F91,$B$269:$B$305,0)),SUMIFS('Input-Ext Allocators'!E$8:E$63,'Input-Ext Allocators'!$B$8:$B$63,$F91))*$D91</f>
        <v>0</v>
      </c>
      <c r="I91" s="143">
        <f ca="1">IFERROR(INDEX(I$269:I$305,MATCH($F91,$B$269:$B$305,0))/INDEX($D$269:$D$305,MATCH($F91,$B$269:$B$305,0)),SUMIFS('Input-Ext Allocators'!F$8:F$63,'Input-Ext Allocators'!$B$8:$B$63,$F91))*$D91</f>
        <v>0</v>
      </c>
      <c r="J91" s="143">
        <f ca="1">IFERROR(INDEX(J$269:J$305,MATCH($F91,$B$269:$B$305,0))/INDEX($D$269:$D$305,MATCH($F91,$B$269:$B$305,0)),SUMIFS('Input-Ext Allocators'!G$8:G$63,'Input-Ext Allocators'!$B$8:$B$63,$F91))*$D91</f>
        <v>0</v>
      </c>
      <c r="K91" s="143">
        <f ca="1">IFERROR(INDEX(K$269:K$305,MATCH($F91,$B$269:$B$305,0))/INDEX($D$269:$D$305,MATCH($F91,$B$269:$B$305,0)),SUMIFS('Input-Ext Allocators'!H$8:H$63,'Input-Ext Allocators'!$B$8:$B$63,$F91))*$D91</f>
        <v>0</v>
      </c>
      <c r="L91" s="143">
        <f ca="1">IFERROR(INDEX(L$269:L$305,MATCH($F91,$B$269:$B$305,0))/INDEX($D$269:$D$305,MATCH($F91,$B$269:$B$305,0)),SUMIFS('Input-Ext Allocators'!I$8:I$63,'Input-Ext Allocators'!$B$8:$B$63,$F91))*$D91</f>
        <v>0</v>
      </c>
      <c r="M91" s="143">
        <f ca="1">IFERROR(INDEX(M$269:M$305,MATCH($F91,$B$269:$B$305,0))/INDEX($D$269:$D$305,MATCH($F91,$B$269:$B$305,0)),SUMIFS('Input-Ext Allocators'!J$8:J$63,'Input-Ext Allocators'!$B$8:$B$63,$F91))*$D91</f>
        <v>0</v>
      </c>
      <c r="N91" s="143">
        <f ca="1">IFERROR(INDEX(N$269:N$305,MATCH($F91,$B$269:$B$305,0))/INDEX($D$269:$D$305,MATCH($F91,$B$269:$B$305,0)),SUMIFS('Input-Ext Allocators'!K$8:K$63,'Input-Ext Allocators'!$B$8:$B$63,$F91))*$D91</f>
        <v>0</v>
      </c>
      <c r="O91" s="143">
        <f ca="1">IFERROR(INDEX(O$269:O$305,MATCH($F91,$B$269:$B$305,0))/INDEX($D$269:$D$305,MATCH($F91,$B$269:$B$305,0)),SUMIFS('Input-Ext Allocators'!L$8:L$63,'Input-Ext Allocators'!$B$8:$B$63,$F91))*$D91</f>
        <v>0</v>
      </c>
      <c r="P91" s="143">
        <f ca="1">IFERROR(INDEX(P$269:P$305,MATCH($F91,$B$269:$B$305,0))/INDEX($D$269:$D$305,MATCH($F91,$B$269:$B$305,0)),SUMIFS('Input-Ext Allocators'!M$8:M$63,'Input-Ext Allocators'!$B$8:$B$63,$F91))*$D91</f>
        <v>0</v>
      </c>
      <c r="Q91" s="143">
        <f ca="1">IFERROR(INDEX(Q$269:Q$305,MATCH($F91,$B$269:$B$305,0))/INDEX($D$269:$D$305,MATCH($F91,$B$269:$B$305,0)),SUMIFS('Input-Ext Allocators'!N$8:N$63,'Input-Ext Allocators'!$B$8:$B$63,$F91))*$D91</f>
        <v>0</v>
      </c>
      <c r="R91" s="143">
        <f ca="1">IFERROR(INDEX(R$269:R$305,MATCH($F91,$B$269:$B$305,0))/INDEX($D$269:$D$305,MATCH($F91,$B$269:$B$305,0)),SUMIFS('Input-Ext Allocators'!O$8:O$63,'Input-Ext Allocators'!$B$8:$B$63,$F91))*$D91</f>
        <v>0</v>
      </c>
      <c r="S91" s="143">
        <f ca="1">IFERROR(INDEX(S$269:S$305,MATCH($F91,$B$269:$B$305,0))/INDEX($D$269:$D$305,MATCH($F91,$B$269:$B$305,0)),SUMIFS('Input-Ext Allocators'!P$8:P$63,'Input-Ext Allocators'!$B$8:$B$63,$F91))*$D91</f>
        <v>0</v>
      </c>
      <c r="T91" s="143">
        <f ca="1">IFERROR(INDEX(T$269:T$305,MATCH($F91,$B$269:$B$305,0))/INDEX($D$269:$D$305,MATCH($F91,$B$269:$B$305,0)),SUMIFS('Input-Ext Allocators'!Q$8:Q$63,'Input-Ext Allocators'!$B$8:$B$63,$F91))*$D91</f>
        <v>0</v>
      </c>
      <c r="U91" s="143">
        <f ca="1">IFERROR(INDEX(U$269:U$305,MATCH($F91,$B$269:$B$305,0))/INDEX($D$269:$D$305,MATCH($F91,$B$269:$B$305,0)),SUMIFS('Input-Ext Allocators'!R$8:R$63,'Input-Ext Allocators'!$B$8:$B$63,$F91))*$D91</f>
        <v>0</v>
      </c>
      <c r="V91" s="143">
        <f ca="1">IFERROR(INDEX(V$269:V$305,MATCH($F91,$B$269:$B$305,0))/INDEX($D$269:$D$305,MATCH($F91,$B$269:$B$305,0)),SUMIFS('Input-Ext Allocators'!S$8:S$63,'Input-Ext Allocators'!$B$8:$B$63,$F91))*$D91</f>
        <v>0</v>
      </c>
      <c r="W91" s="143">
        <f ca="1">IFERROR(INDEX(W$269:W$305,MATCH($F91,$B$269:$B$305,0))/INDEX($D$269:$D$305,MATCH($F91,$B$269:$B$305,0)),SUMIFS('Input-Ext Allocators'!T$8:T$63,'Input-Ext Allocators'!$B$8:$B$63,$F91))*$D91</f>
        <v>0</v>
      </c>
      <c r="X91" s="143">
        <f ca="1">IFERROR(INDEX(X$269:X$305,MATCH($F91,$B$269:$B$305,0))/INDEX($D$269:$D$305,MATCH($F91,$B$269:$B$305,0)),SUMIFS('Input-Ext Allocators'!U$8:U$63,'Input-Ext Allocators'!$B$8:$B$63,$F91))*$D91</f>
        <v>0</v>
      </c>
      <c r="Y91" s="143">
        <f ca="1">IFERROR(INDEX(Y$269:Y$305,MATCH($F91,$B$269:$B$305,0))/INDEX($D$269:$D$305,MATCH($F91,$B$269:$B$305,0)),SUMIFS('Input-Ext Allocators'!V$8:V$63,'Input-Ext Allocators'!$B$8:$B$63,$F91))*$D91</f>
        <v>0</v>
      </c>
      <c r="Z91" s="143">
        <f ca="1">IFERROR(INDEX(Z$269:Z$305,MATCH($F91,$B$269:$B$305,0))/INDEX($D$269:$D$305,MATCH($F91,$B$269:$B$305,0)),SUMIFS('Input-Ext Allocators'!W$8:W$63,'Input-Ext Allocators'!$B$8:$B$63,$F91))*$D91</f>
        <v>0</v>
      </c>
    </row>
    <row r="92" spans="1:26" outlineLevel="1">
      <c r="A92" s="113">
        <f>IF(ISBLANK('Input-Accounts'!A92),"",'Input-Accounts'!A92)</f>
        <v>78</v>
      </c>
      <c r="B92" s="79" t="str">
        <f>IF(ISBLANK('Input-Accounts'!B92),"",'Input-Accounts'!B92)</f>
        <v>Subtotal - Distribution Plant</v>
      </c>
      <c r="C92" s="113" t="str">
        <f>IF(ISBLANK('Input-Accounts'!C92),"",'Input-Accounts'!C92)</f>
        <v/>
      </c>
      <c r="D92" s="144">
        <f ca="1">SUBTOTAL(9,D82:D91)</f>
        <v>0</v>
      </c>
      <c r="E92" s="143">
        <f t="shared" ca="1" si="19"/>
        <v>0</v>
      </c>
      <c r="G92" s="144">
        <f t="shared" ref="G92:Z92" ca="1" si="22">SUBTOTAL(9,G82:G91)</f>
        <v>0</v>
      </c>
      <c r="H92" s="144">
        <f t="shared" ca="1" si="22"/>
        <v>0</v>
      </c>
      <c r="I92" s="144">
        <f t="shared" ca="1" si="22"/>
        <v>0</v>
      </c>
      <c r="J92" s="144">
        <f t="shared" ca="1" si="22"/>
        <v>0</v>
      </c>
      <c r="K92" s="144">
        <f t="shared" ca="1" si="22"/>
        <v>0</v>
      </c>
      <c r="L92" s="144">
        <f t="shared" ca="1" si="22"/>
        <v>0</v>
      </c>
      <c r="M92" s="144">
        <f t="shared" ca="1" si="22"/>
        <v>0</v>
      </c>
      <c r="N92" s="144">
        <f t="shared" ca="1" si="22"/>
        <v>0</v>
      </c>
      <c r="O92" s="144">
        <f t="shared" ca="1" si="22"/>
        <v>0</v>
      </c>
      <c r="P92" s="144">
        <f t="shared" ca="1" si="22"/>
        <v>0</v>
      </c>
      <c r="Q92" s="144">
        <f t="shared" ca="1" si="22"/>
        <v>0</v>
      </c>
      <c r="R92" s="144">
        <f t="shared" ca="1" si="22"/>
        <v>0</v>
      </c>
      <c r="S92" s="144">
        <f t="shared" ca="1" si="22"/>
        <v>0</v>
      </c>
      <c r="T92" s="144">
        <f t="shared" ca="1" si="22"/>
        <v>0</v>
      </c>
      <c r="U92" s="144">
        <f t="shared" ca="1" si="22"/>
        <v>0</v>
      </c>
      <c r="V92" s="144">
        <f t="shared" ca="1" si="22"/>
        <v>0</v>
      </c>
      <c r="W92" s="144">
        <f t="shared" ca="1" si="22"/>
        <v>0</v>
      </c>
      <c r="X92" s="144">
        <f t="shared" ca="1" si="22"/>
        <v>0</v>
      </c>
      <c r="Y92" s="144">
        <f t="shared" ca="1" si="22"/>
        <v>0</v>
      </c>
      <c r="Z92" s="144">
        <f t="shared" ca="1" si="22"/>
        <v>0</v>
      </c>
    </row>
    <row r="93" spans="1:26" outlineLevel="1">
      <c r="A93" s="113" t="str">
        <f>IF(ISBLANK('Input-Accounts'!A93),"",'Input-Accounts'!A93)</f>
        <v/>
      </c>
      <c r="B93" s="79" t="str">
        <f>IF(ISBLANK('Input-Accounts'!B93),"",'Input-Accounts'!B93)</f>
        <v/>
      </c>
      <c r="C93" s="113" t="str">
        <f>IF(ISBLANK('Input-Accounts'!C93),"",'Input-Accounts'!C93)</f>
        <v/>
      </c>
      <c r="D93" s="143"/>
      <c r="E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</row>
    <row r="94" spans="1:26" outlineLevel="1">
      <c r="A94" s="113">
        <f>IF(ISBLANK('Input-Accounts'!A94),"",'Input-Accounts'!A94)</f>
        <v>79</v>
      </c>
      <c r="B94" s="81" t="str">
        <f>IF(ISBLANK('Input-Accounts'!B94),"",'Input-Accounts'!B94)</f>
        <v>General Plant</v>
      </c>
      <c r="C94" s="113" t="str">
        <f>IF(ISBLANK('Input-Accounts'!C94),"",'Input-Accounts'!C94)</f>
        <v/>
      </c>
      <c r="D94" s="143"/>
      <c r="E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</row>
    <row r="95" spans="1:26" outlineLevel="1">
      <c r="A95" s="113">
        <f>IF(ISBLANK('Input-Accounts'!A95),"",'Input-Accounts'!A95)</f>
        <v>80</v>
      </c>
      <c r="B95" s="17" t="str">
        <f>IF(ISBLANK('Input-Accounts'!B95),"",'Input-Accounts'!B95)</f>
        <v>Land and Land Rights</v>
      </c>
      <c r="C95" s="113">
        <f>IF(ISBLANK('Input-Accounts'!C95),"",'Input-Accounts'!C95)</f>
        <v>389</v>
      </c>
      <c r="D95" s="143">
        <f t="shared" ref="D95:D104" ca="1" si="23">INDIRECT("Classification!"&amp;$D$5&amp;ROW())</f>
        <v>0</v>
      </c>
      <c r="E95" s="143">
        <f t="shared" ca="1" si="19"/>
        <v>0</v>
      </c>
      <c r="F95" s="89" t="str" cm="1">
        <f t="array" aca="1" ref="F95" ca="1">IF(D95=0,"-",IF('Input-Accounts'!$E95&lt;&gt;0,'Input-Accounts'!$E95,INDEX('Input-Accounts'!$H95:$J95,,MATCH($F$6,'Input-Accounts'!$H$6:$J$6,0))))</f>
        <v>-</v>
      </c>
      <c r="G95" s="143">
        <f ca="1">IFERROR(INDEX(G$269:G$305,MATCH($F95,$B$269:$B$305,0))/INDEX($D$269:$D$305,MATCH($F95,$B$269:$B$305,0)),SUMIFS('Input-Ext Allocators'!D$8:D$63,'Input-Ext Allocators'!$B$8:$B$63,$F95))*$D95</f>
        <v>0</v>
      </c>
      <c r="H95" s="143">
        <f ca="1">IFERROR(INDEX(H$269:H$305,MATCH($F95,$B$269:$B$305,0))/INDEX($D$269:$D$305,MATCH($F95,$B$269:$B$305,0)),SUMIFS('Input-Ext Allocators'!E$8:E$63,'Input-Ext Allocators'!$B$8:$B$63,$F95))*$D95</f>
        <v>0</v>
      </c>
      <c r="I95" s="143">
        <f ca="1">IFERROR(INDEX(I$269:I$305,MATCH($F95,$B$269:$B$305,0))/INDEX($D$269:$D$305,MATCH($F95,$B$269:$B$305,0)),SUMIFS('Input-Ext Allocators'!F$8:F$63,'Input-Ext Allocators'!$B$8:$B$63,$F95))*$D95</f>
        <v>0</v>
      </c>
      <c r="J95" s="143">
        <f ca="1">IFERROR(INDEX(J$269:J$305,MATCH($F95,$B$269:$B$305,0))/INDEX($D$269:$D$305,MATCH($F95,$B$269:$B$305,0)),SUMIFS('Input-Ext Allocators'!G$8:G$63,'Input-Ext Allocators'!$B$8:$B$63,$F95))*$D95</f>
        <v>0</v>
      </c>
      <c r="K95" s="143">
        <f ca="1">IFERROR(INDEX(K$269:K$305,MATCH($F95,$B$269:$B$305,0))/INDEX($D$269:$D$305,MATCH($F95,$B$269:$B$305,0)),SUMIFS('Input-Ext Allocators'!H$8:H$63,'Input-Ext Allocators'!$B$8:$B$63,$F95))*$D95</f>
        <v>0</v>
      </c>
      <c r="L95" s="143">
        <f ca="1">IFERROR(INDEX(L$269:L$305,MATCH($F95,$B$269:$B$305,0))/INDEX($D$269:$D$305,MATCH($F95,$B$269:$B$305,0)),SUMIFS('Input-Ext Allocators'!I$8:I$63,'Input-Ext Allocators'!$B$8:$B$63,$F95))*$D95</f>
        <v>0</v>
      </c>
      <c r="M95" s="143">
        <f ca="1">IFERROR(INDEX(M$269:M$305,MATCH($F95,$B$269:$B$305,0))/INDEX($D$269:$D$305,MATCH($F95,$B$269:$B$305,0)),SUMIFS('Input-Ext Allocators'!J$8:J$63,'Input-Ext Allocators'!$B$8:$B$63,$F95))*$D95</f>
        <v>0</v>
      </c>
      <c r="N95" s="143">
        <f ca="1">IFERROR(INDEX(N$269:N$305,MATCH($F95,$B$269:$B$305,0))/INDEX($D$269:$D$305,MATCH($F95,$B$269:$B$305,0)),SUMIFS('Input-Ext Allocators'!K$8:K$63,'Input-Ext Allocators'!$B$8:$B$63,$F95))*$D95</f>
        <v>0</v>
      </c>
      <c r="O95" s="143">
        <f ca="1">IFERROR(INDEX(O$269:O$305,MATCH($F95,$B$269:$B$305,0))/INDEX($D$269:$D$305,MATCH($F95,$B$269:$B$305,0)),SUMIFS('Input-Ext Allocators'!L$8:L$63,'Input-Ext Allocators'!$B$8:$B$63,$F95))*$D95</f>
        <v>0</v>
      </c>
      <c r="P95" s="143">
        <f ca="1">IFERROR(INDEX(P$269:P$305,MATCH($F95,$B$269:$B$305,0))/INDEX($D$269:$D$305,MATCH($F95,$B$269:$B$305,0)),SUMIFS('Input-Ext Allocators'!M$8:M$63,'Input-Ext Allocators'!$B$8:$B$63,$F95))*$D95</f>
        <v>0</v>
      </c>
      <c r="Q95" s="143">
        <f ca="1">IFERROR(INDEX(Q$269:Q$305,MATCH($F95,$B$269:$B$305,0))/INDEX($D$269:$D$305,MATCH($F95,$B$269:$B$305,0)),SUMIFS('Input-Ext Allocators'!N$8:N$63,'Input-Ext Allocators'!$B$8:$B$63,$F95))*$D95</f>
        <v>0</v>
      </c>
      <c r="R95" s="143">
        <f ca="1">IFERROR(INDEX(R$269:R$305,MATCH($F95,$B$269:$B$305,0))/INDEX($D$269:$D$305,MATCH($F95,$B$269:$B$305,0)),SUMIFS('Input-Ext Allocators'!O$8:O$63,'Input-Ext Allocators'!$B$8:$B$63,$F95))*$D95</f>
        <v>0</v>
      </c>
      <c r="S95" s="143">
        <f ca="1">IFERROR(INDEX(S$269:S$305,MATCH($F95,$B$269:$B$305,0))/INDEX($D$269:$D$305,MATCH($F95,$B$269:$B$305,0)),SUMIFS('Input-Ext Allocators'!P$8:P$63,'Input-Ext Allocators'!$B$8:$B$63,$F95))*$D95</f>
        <v>0</v>
      </c>
      <c r="T95" s="143">
        <f ca="1">IFERROR(INDEX(T$269:T$305,MATCH($F95,$B$269:$B$305,0))/INDEX($D$269:$D$305,MATCH($F95,$B$269:$B$305,0)),SUMIFS('Input-Ext Allocators'!Q$8:Q$63,'Input-Ext Allocators'!$B$8:$B$63,$F95))*$D95</f>
        <v>0</v>
      </c>
      <c r="U95" s="143">
        <f ca="1">IFERROR(INDEX(U$269:U$305,MATCH($F95,$B$269:$B$305,0))/INDEX($D$269:$D$305,MATCH($F95,$B$269:$B$305,0)),SUMIFS('Input-Ext Allocators'!R$8:R$63,'Input-Ext Allocators'!$B$8:$B$63,$F95))*$D95</f>
        <v>0</v>
      </c>
      <c r="V95" s="143">
        <f ca="1">IFERROR(INDEX(V$269:V$305,MATCH($F95,$B$269:$B$305,0))/INDEX($D$269:$D$305,MATCH($F95,$B$269:$B$305,0)),SUMIFS('Input-Ext Allocators'!S$8:S$63,'Input-Ext Allocators'!$B$8:$B$63,$F95))*$D95</f>
        <v>0</v>
      </c>
      <c r="W95" s="143">
        <f ca="1">IFERROR(INDEX(W$269:W$305,MATCH($F95,$B$269:$B$305,0))/INDEX($D$269:$D$305,MATCH($F95,$B$269:$B$305,0)),SUMIFS('Input-Ext Allocators'!T$8:T$63,'Input-Ext Allocators'!$B$8:$B$63,$F95))*$D95</f>
        <v>0</v>
      </c>
      <c r="X95" s="143">
        <f ca="1">IFERROR(INDEX(X$269:X$305,MATCH($F95,$B$269:$B$305,0))/INDEX($D$269:$D$305,MATCH($F95,$B$269:$B$305,0)),SUMIFS('Input-Ext Allocators'!U$8:U$63,'Input-Ext Allocators'!$B$8:$B$63,$F95))*$D95</f>
        <v>0</v>
      </c>
      <c r="Y95" s="143">
        <f ca="1">IFERROR(INDEX(Y$269:Y$305,MATCH($F95,$B$269:$B$305,0))/INDEX($D$269:$D$305,MATCH($F95,$B$269:$B$305,0)),SUMIFS('Input-Ext Allocators'!V$8:V$63,'Input-Ext Allocators'!$B$8:$B$63,$F95))*$D95</f>
        <v>0</v>
      </c>
      <c r="Z95" s="143">
        <f ca="1">IFERROR(INDEX(Z$269:Z$305,MATCH($F95,$B$269:$B$305,0))/INDEX($D$269:$D$305,MATCH($F95,$B$269:$B$305,0)),SUMIFS('Input-Ext Allocators'!W$8:W$63,'Input-Ext Allocators'!$B$8:$B$63,$F95))*$D95</f>
        <v>0</v>
      </c>
    </row>
    <row r="96" spans="1:26" outlineLevel="1">
      <c r="A96" s="113">
        <f>IF(ISBLANK('Input-Accounts'!A96),"",'Input-Accounts'!A96)</f>
        <v>81</v>
      </c>
      <c r="B96" s="17" t="str">
        <f>IF(ISBLANK('Input-Accounts'!B96),"",'Input-Accounts'!B96)</f>
        <v>Structures and Improvements</v>
      </c>
      <c r="C96" s="113">
        <f>IF(ISBLANK('Input-Accounts'!C96),"",'Input-Accounts'!C96)</f>
        <v>390</v>
      </c>
      <c r="D96" s="143">
        <f t="shared" ca="1" si="23"/>
        <v>0</v>
      </c>
      <c r="E96" s="143">
        <f t="shared" ca="1" si="19"/>
        <v>0</v>
      </c>
      <c r="F96" s="89" t="str" cm="1">
        <f t="array" aca="1" ref="F96" ca="1">IF(D96=0,"-",IF('Input-Accounts'!$E96&lt;&gt;0,'Input-Accounts'!$E96,INDEX('Input-Accounts'!$H96:$J96,,MATCH($F$6,'Input-Accounts'!$H$6:$J$6,0))))</f>
        <v>-</v>
      </c>
      <c r="G96" s="143">
        <f ca="1">IFERROR(INDEX(G$269:G$305,MATCH($F96,$B$269:$B$305,0))/INDEX($D$269:$D$305,MATCH($F96,$B$269:$B$305,0)),SUMIFS('Input-Ext Allocators'!D$8:D$63,'Input-Ext Allocators'!$B$8:$B$63,$F96))*$D96</f>
        <v>0</v>
      </c>
      <c r="H96" s="143">
        <f ca="1">IFERROR(INDEX(H$269:H$305,MATCH($F96,$B$269:$B$305,0))/INDEX($D$269:$D$305,MATCH($F96,$B$269:$B$305,0)),SUMIFS('Input-Ext Allocators'!E$8:E$63,'Input-Ext Allocators'!$B$8:$B$63,$F96))*$D96</f>
        <v>0</v>
      </c>
      <c r="I96" s="143">
        <f ca="1">IFERROR(INDEX(I$269:I$305,MATCH($F96,$B$269:$B$305,0))/INDEX($D$269:$D$305,MATCH($F96,$B$269:$B$305,0)),SUMIFS('Input-Ext Allocators'!F$8:F$63,'Input-Ext Allocators'!$B$8:$B$63,$F96))*$D96</f>
        <v>0</v>
      </c>
      <c r="J96" s="143">
        <f ca="1">IFERROR(INDEX(J$269:J$305,MATCH($F96,$B$269:$B$305,0))/INDEX($D$269:$D$305,MATCH($F96,$B$269:$B$305,0)),SUMIFS('Input-Ext Allocators'!G$8:G$63,'Input-Ext Allocators'!$B$8:$B$63,$F96))*$D96</f>
        <v>0</v>
      </c>
      <c r="K96" s="143">
        <f ca="1">IFERROR(INDEX(K$269:K$305,MATCH($F96,$B$269:$B$305,0))/INDEX($D$269:$D$305,MATCH($F96,$B$269:$B$305,0)),SUMIFS('Input-Ext Allocators'!H$8:H$63,'Input-Ext Allocators'!$B$8:$B$63,$F96))*$D96</f>
        <v>0</v>
      </c>
      <c r="L96" s="143">
        <f ca="1">IFERROR(INDEX(L$269:L$305,MATCH($F96,$B$269:$B$305,0))/INDEX($D$269:$D$305,MATCH($F96,$B$269:$B$305,0)),SUMIFS('Input-Ext Allocators'!I$8:I$63,'Input-Ext Allocators'!$B$8:$B$63,$F96))*$D96</f>
        <v>0</v>
      </c>
      <c r="M96" s="143">
        <f ca="1">IFERROR(INDEX(M$269:M$305,MATCH($F96,$B$269:$B$305,0))/INDEX($D$269:$D$305,MATCH($F96,$B$269:$B$305,0)),SUMIFS('Input-Ext Allocators'!J$8:J$63,'Input-Ext Allocators'!$B$8:$B$63,$F96))*$D96</f>
        <v>0</v>
      </c>
      <c r="N96" s="143">
        <f ca="1">IFERROR(INDEX(N$269:N$305,MATCH($F96,$B$269:$B$305,0))/INDEX($D$269:$D$305,MATCH($F96,$B$269:$B$305,0)),SUMIFS('Input-Ext Allocators'!K$8:K$63,'Input-Ext Allocators'!$B$8:$B$63,$F96))*$D96</f>
        <v>0</v>
      </c>
      <c r="O96" s="143">
        <f ca="1">IFERROR(INDEX(O$269:O$305,MATCH($F96,$B$269:$B$305,0))/INDEX($D$269:$D$305,MATCH($F96,$B$269:$B$305,0)),SUMIFS('Input-Ext Allocators'!L$8:L$63,'Input-Ext Allocators'!$B$8:$B$63,$F96))*$D96</f>
        <v>0</v>
      </c>
      <c r="P96" s="143">
        <f ca="1">IFERROR(INDEX(P$269:P$305,MATCH($F96,$B$269:$B$305,0))/INDEX($D$269:$D$305,MATCH($F96,$B$269:$B$305,0)),SUMIFS('Input-Ext Allocators'!M$8:M$63,'Input-Ext Allocators'!$B$8:$B$63,$F96))*$D96</f>
        <v>0</v>
      </c>
      <c r="Q96" s="143">
        <f ca="1">IFERROR(INDEX(Q$269:Q$305,MATCH($F96,$B$269:$B$305,0))/INDEX($D$269:$D$305,MATCH($F96,$B$269:$B$305,0)),SUMIFS('Input-Ext Allocators'!N$8:N$63,'Input-Ext Allocators'!$B$8:$B$63,$F96))*$D96</f>
        <v>0</v>
      </c>
      <c r="R96" s="143">
        <f ca="1">IFERROR(INDEX(R$269:R$305,MATCH($F96,$B$269:$B$305,0))/INDEX($D$269:$D$305,MATCH($F96,$B$269:$B$305,0)),SUMIFS('Input-Ext Allocators'!O$8:O$63,'Input-Ext Allocators'!$B$8:$B$63,$F96))*$D96</f>
        <v>0</v>
      </c>
      <c r="S96" s="143">
        <f ca="1">IFERROR(INDEX(S$269:S$305,MATCH($F96,$B$269:$B$305,0))/INDEX($D$269:$D$305,MATCH($F96,$B$269:$B$305,0)),SUMIFS('Input-Ext Allocators'!P$8:P$63,'Input-Ext Allocators'!$B$8:$B$63,$F96))*$D96</f>
        <v>0</v>
      </c>
      <c r="T96" s="143">
        <f ca="1">IFERROR(INDEX(T$269:T$305,MATCH($F96,$B$269:$B$305,0))/INDEX($D$269:$D$305,MATCH($F96,$B$269:$B$305,0)),SUMIFS('Input-Ext Allocators'!Q$8:Q$63,'Input-Ext Allocators'!$B$8:$B$63,$F96))*$D96</f>
        <v>0</v>
      </c>
      <c r="U96" s="143">
        <f ca="1">IFERROR(INDEX(U$269:U$305,MATCH($F96,$B$269:$B$305,0))/INDEX($D$269:$D$305,MATCH($F96,$B$269:$B$305,0)),SUMIFS('Input-Ext Allocators'!R$8:R$63,'Input-Ext Allocators'!$B$8:$B$63,$F96))*$D96</f>
        <v>0</v>
      </c>
      <c r="V96" s="143">
        <f ca="1">IFERROR(INDEX(V$269:V$305,MATCH($F96,$B$269:$B$305,0))/INDEX($D$269:$D$305,MATCH($F96,$B$269:$B$305,0)),SUMIFS('Input-Ext Allocators'!S$8:S$63,'Input-Ext Allocators'!$B$8:$B$63,$F96))*$D96</f>
        <v>0</v>
      </c>
      <c r="W96" s="143">
        <f ca="1">IFERROR(INDEX(W$269:W$305,MATCH($F96,$B$269:$B$305,0))/INDEX($D$269:$D$305,MATCH($F96,$B$269:$B$305,0)),SUMIFS('Input-Ext Allocators'!T$8:T$63,'Input-Ext Allocators'!$B$8:$B$63,$F96))*$D96</f>
        <v>0</v>
      </c>
      <c r="X96" s="143">
        <f ca="1">IFERROR(INDEX(X$269:X$305,MATCH($F96,$B$269:$B$305,0))/INDEX($D$269:$D$305,MATCH($F96,$B$269:$B$305,0)),SUMIFS('Input-Ext Allocators'!U$8:U$63,'Input-Ext Allocators'!$B$8:$B$63,$F96))*$D96</f>
        <v>0</v>
      </c>
      <c r="Y96" s="143">
        <f ca="1">IFERROR(INDEX(Y$269:Y$305,MATCH($F96,$B$269:$B$305,0))/INDEX($D$269:$D$305,MATCH($F96,$B$269:$B$305,0)),SUMIFS('Input-Ext Allocators'!V$8:V$63,'Input-Ext Allocators'!$B$8:$B$63,$F96))*$D96</f>
        <v>0</v>
      </c>
      <c r="Z96" s="143">
        <f ca="1">IFERROR(INDEX(Z$269:Z$305,MATCH($F96,$B$269:$B$305,0))/INDEX($D$269:$D$305,MATCH($F96,$B$269:$B$305,0)),SUMIFS('Input-Ext Allocators'!W$8:W$63,'Input-Ext Allocators'!$B$8:$B$63,$F96))*$D96</f>
        <v>0</v>
      </c>
    </row>
    <row r="97" spans="1:26" outlineLevel="1">
      <c r="A97" s="113">
        <f>IF(ISBLANK('Input-Accounts'!A97),"",'Input-Accounts'!A97)</f>
        <v>82</v>
      </c>
      <c r="B97" s="17" t="str">
        <f>IF(ISBLANK('Input-Accounts'!B97),"",'Input-Accounts'!B97)</f>
        <v>Office Furniture and Equipment</v>
      </c>
      <c r="C97" s="113">
        <f>IF(ISBLANK('Input-Accounts'!C97),"",'Input-Accounts'!C97)</f>
        <v>391</v>
      </c>
      <c r="D97" s="143">
        <f t="shared" ca="1" si="23"/>
        <v>0</v>
      </c>
      <c r="E97" s="143">
        <f t="shared" ca="1" si="19"/>
        <v>0</v>
      </c>
      <c r="F97" s="89" t="str" cm="1">
        <f t="array" aca="1" ref="F97" ca="1">IF(D97=0,"-",IF('Input-Accounts'!$E97&lt;&gt;0,'Input-Accounts'!$E97,INDEX('Input-Accounts'!$H97:$J97,,MATCH($F$6,'Input-Accounts'!$H$6:$J$6,0))))</f>
        <v>-</v>
      </c>
      <c r="G97" s="143">
        <f ca="1">IFERROR(INDEX(G$269:G$305,MATCH($F97,$B$269:$B$305,0))/INDEX($D$269:$D$305,MATCH($F97,$B$269:$B$305,0)),SUMIFS('Input-Ext Allocators'!D$8:D$63,'Input-Ext Allocators'!$B$8:$B$63,$F97))*$D97</f>
        <v>0</v>
      </c>
      <c r="H97" s="143">
        <f ca="1">IFERROR(INDEX(H$269:H$305,MATCH($F97,$B$269:$B$305,0))/INDEX($D$269:$D$305,MATCH($F97,$B$269:$B$305,0)),SUMIFS('Input-Ext Allocators'!E$8:E$63,'Input-Ext Allocators'!$B$8:$B$63,$F97))*$D97</f>
        <v>0</v>
      </c>
      <c r="I97" s="143">
        <f ca="1">IFERROR(INDEX(I$269:I$305,MATCH($F97,$B$269:$B$305,0))/INDEX($D$269:$D$305,MATCH($F97,$B$269:$B$305,0)),SUMIFS('Input-Ext Allocators'!F$8:F$63,'Input-Ext Allocators'!$B$8:$B$63,$F97))*$D97</f>
        <v>0</v>
      </c>
      <c r="J97" s="143">
        <f ca="1">IFERROR(INDEX(J$269:J$305,MATCH($F97,$B$269:$B$305,0))/INDEX($D$269:$D$305,MATCH($F97,$B$269:$B$305,0)),SUMIFS('Input-Ext Allocators'!G$8:G$63,'Input-Ext Allocators'!$B$8:$B$63,$F97))*$D97</f>
        <v>0</v>
      </c>
      <c r="K97" s="143">
        <f ca="1">IFERROR(INDEX(K$269:K$305,MATCH($F97,$B$269:$B$305,0))/INDEX($D$269:$D$305,MATCH($F97,$B$269:$B$305,0)),SUMIFS('Input-Ext Allocators'!H$8:H$63,'Input-Ext Allocators'!$B$8:$B$63,$F97))*$D97</f>
        <v>0</v>
      </c>
      <c r="L97" s="143">
        <f ca="1">IFERROR(INDEX(L$269:L$305,MATCH($F97,$B$269:$B$305,0))/INDEX($D$269:$D$305,MATCH($F97,$B$269:$B$305,0)),SUMIFS('Input-Ext Allocators'!I$8:I$63,'Input-Ext Allocators'!$B$8:$B$63,$F97))*$D97</f>
        <v>0</v>
      </c>
      <c r="M97" s="143">
        <f ca="1">IFERROR(INDEX(M$269:M$305,MATCH($F97,$B$269:$B$305,0))/INDEX($D$269:$D$305,MATCH($F97,$B$269:$B$305,0)),SUMIFS('Input-Ext Allocators'!J$8:J$63,'Input-Ext Allocators'!$B$8:$B$63,$F97))*$D97</f>
        <v>0</v>
      </c>
      <c r="N97" s="143">
        <f ca="1">IFERROR(INDEX(N$269:N$305,MATCH($F97,$B$269:$B$305,0))/INDEX($D$269:$D$305,MATCH($F97,$B$269:$B$305,0)),SUMIFS('Input-Ext Allocators'!K$8:K$63,'Input-Ext Allocators'!$B$8:$B$63,$F97))*$D97</f>
        <v>0</v>
      </c>
      <c r="O97" s="143">
        <f ca="1">IFERROR(INDEX(O$269:O$305,MATCH($F97,$B$269:$B$305,0))/INDEX($D$269:$D$305,MATCH($F97,$B$269:$B$305,0)),SUMIFS('Input-Ext Allocators'!L$8:L$63,'Input-Ext Allocators'!$B$8:$B$63,$F97))*$D97</f>
        <v>0</v>
      </c>
      <c r="P97" s="143">
        <f ca="1">IFERROR(INDEX(P$269:P$305,MATCH($F97,$B$269:$B$305,0))/INDEX($D$269:$D$305,MATCH($F97,$B$269:$B$305,0)),SUMIFS('Input-Ext Allocators'!M$8:M$63,'Input-Ext Allocators'!$B$8:$B$63,$F97))*$D97</f>
        <v>0</v>
      </c>
      <c r="Q97" s="143">
        <f ca="1">IFERROR(INDEX(Q$269:Q$305,MATCH($F97,$B$269:$B$305,0))/INDEX($D$269:$D$305,MATCH($F97,$B$269:$B$305,0)),SUMIFS('Input-Ext Allocators'!N$8:N$63,'Input-Ext Allocators'!$B$8:$B$63,$F97))*$D97</f>
        <v>0</v>
      </c>
      <c r="R97" s="143">
        <f ca="1">IFERROR(INDEX(R$269:R$305,MATCH($F97,$B$269:$B$305,0))/INDEX($D$269:$D$305,MATCH($F97,$B$269:$B$305,0)),SUMIFS('Input-Ext Allocators'!O$8:O$63,'Input-Ext Allocators'!$B$8:$B$63,$F97))*$D97</f>
        <v>0</v>
      </c>
      <c r="S97" s="143">
        <f ca="1">IFERROR(INDEX(S$269:S$305,MATCH($F97,$B$269:$B$305,0))/INDEX($D$269:$D$305,MATCH($F97,$B$269:$B$305,0)),SUMIFS('Input-Ext Allocators'!P$8:P$63,'Input-Ext Allocators'!$B$8:$B$63,$F97))*$D97</f>
        <v>0</v>
      </c>
      <c r="T97" s="143">
        <f ca="1">IFERROR(INDEX(T$269:T$305,MATCH($F97,$B$269:$B$305,0))/INDEX($D$269:$D$305,MATCH($F97,$B$269:$B$305,0)),SUMIFS('Input-Ext Allocators'!Q$8:Q$63,'Input-Ext Allocators'!$B$8:$B$63,$F97))*$D97</f>
        <v>0</v>
      </c>
      <c r="U97" s="143">
        <f ca="1">IFERROR(INDEX(U$269:U$305,MATCH($F97,$B$269:$B$305,0))/INDEX($D$269:$D$305,MATCH($F97,$B$269:$B$305,0)),SUMIFS('Input-Ext Allocators'!R$8:R$63,'Input-Ext Allocators'!$B$8:$B$63,$F97))*$D97</f>
        <v>0</v>
      </c>
      <c r="V97" s="143">
        <f ca="1">IFERROR(INDEX(V$269:V$305,MATCH($F97,$B$269:$B$305,0))/INDEX($D$269:$D$305,MATCH($F97,$B$269:$B$305,0)),SUMIFS('Input-Ext Allocators'!S$8:S$63,'Input-Ext Allocators'!$B$8:$B$63,$F97))*$D97</f>
        <v>0</v>
      </c>
      <c r="W97" s="143">
        <f ca="1">IFERROR(INDEX(W$269:W$305,MATCH($F97,$B$269:$B$305,0))/INDEX($D$269:$D$305,MATCH($F97,$B$269:$B$305,0)),SUMIFS('Input-Ext Allocators'!T$8:T$63,'Input-Ext Allocators'!$B$8:$B$63,$F97))*$D97</f>
        <v>0</v>
      </c>
      <c r="X97" s="143">
        <f ca="1">IFERROR(INDEX(X$269:X$305,MATCH($F97,$B$269:$B$305,0))/INDEX($D$269:$D$305,MATCH($F97,$B$269:$B$305,0)),SUMIFS('Input-Ext Allocators'!U$8:U$63,'Input-Ext Allocators'!$B$8:$B$63,$F97))*$D97</f>
        <v>0</v>
      </c>
      <c r="Y97" s="143">
        <f ca="1">IFERROR(INDEX(Y$269:Y$305,MATCH($F97,$B$269:$B$305,0))/INDEX($D$269:$D$305,MATCH($F97,$B$269:$B$305,0)),SUMIFS('Input-Ext Allocators'!V$8:V$63,'Input-Ext Allocators'!$B$8:$B$63,$F97))*$D97</f>
        <v>0</v>
      </c>
      <c r="Z97" s="143">
        <f ca="1">IFERROR(INDEX(Z$269:Z$305,MATCH($F97,$B$269:$B$305,0))/INDEX($D$269:$D$305,MATCH($F97,$B$269:$B$305,0)),SUMIFS('Input-Ext Allocators'!W$8:W$63,'Input-Ext Allocators'!$B$8:$B$63,$F97))*$D97</f>
        <v>0</v>
      </c>
    </row>
    <row r="98" spans="1:26" outlineLevel="1">
      <c r="A98" s="113">
        <f>IF(ISBLANK('Input-Accounts'!A98),"",'Input-Accounts'!A98)</f>
        <v>83</v>
      </c>
      <c r="B98" s="17" t="str">
        <f>IF(ISBLANK('Input-Accounts'!B98),"",'Input-Accounts'!B98)</f>
        <v>Transportation Equipment</v>
      </c>
      <c r="C98" s="113">
        <f>IF(ISBLANK('Input-Accounts'!C98),"",'Input-Accounts'!C98)</f>
        <v>392</v>
      </c>
      <c r="D98" s="143">
        <f t="shared" ca="1" si="23"/>
        <v>0</v>
      </c>
      <c r="E98" s="143">
        <f t="shared" ca="1" si="19"/>
        <v>0</v>
      </c>
      <c r="F98" s="89" t="str" cm="1">
        <f t="array" aca="1" ref="F98" ca="1">IF(D98=0,"-",IF('Input-Accounts'!$E98&lt;&gt;0,'Input-Accounts'!$E98,INDEX('Input-Accounts'!$H98:$J98,,MATCH($F$6,'Input-Accounts'!$H$6:$J$6,0))))</f>
        <v>-</v>
      </c>
      <c r="G98" s="143">
        <f ca="1">IFERROR(INDEX(G$269:G$305,MATCH($F98,$B$269:$B$305,0))/INDEX($D$269:$D$305,MATCH($F98,$B$269:$B$305,0)),SUMIFS('Input-Ext Allocators'!D$8:D$63,'Input-Ext Allocators'!$B$8:$B$63,$F98))*$D98</f>
        <v>0</v>
      </c>
      <c r="H98" s="143">
        <f ca="1">IFERROR(INDEX(H$269:H$305,MATCH($F98,$B$269:$B$305,0))/INDEX($D$269:$D$305,MATCH($F98,$B$269:$B$305,0)),SUMIFS('Input-Ext Allocators'!E$8:E$63,'Input-Ext Allocators'!$B$8:$B$63,$F98))*$D98</f>
        <v>0</v>
      </c>
      <c r="I98" s="143">
        <f ca="1">IFERROR(INDEX(I$269:I$305,MATCH($F98,$B$269:$B$305,0))/INDEX($D$269:$D$305,MATCH($F98,$B$269:$B$305,0)),SUMIFS('Input-Ext Allocators'!F$8:F$63,'Input-Ext Allocators'!$B$8:$B$63,$F98))*$D98</f>
        <v>0</v>
      </c>
      <c r="J98" s="143">
        <f ca="1">IFERROR(INDEX(J$269:J$305,MATCH($F98,$B$269:$B$305,0))/INDEX($D$269:$D$305,MATCH($F98,$B$269:$B$305,0)),SUMIFS('Input-Ext Allocators'!G$8:G$63,'Input-Ext Allocators'!$B$8:$B$63,$F98))*$D98</f>
        <v>0</v>
      </c>
      <c r="K98" s="143">
        <f ca="1">IFERROR(INDEX(K$269:K$305,MATCH($F98,$B$269:$B$305,0))/INDEX($D$269:$D$305,MATCH($F98,$B$269:$B$305,0)),SUMIFS('Input-Ext Allocators'!H$8:H$63,'Input-Ext Allocators'!$B$8:$B$63,$F98))*$D98</f>
        <v>0</v>
      </c>
      <c r="L98" s="143">
        <f ca="1">IFERROR(INDEX(L$269:L$305,MATCH($F98,$B$269:$B$305,0))/INDEX($D$269:$D$305,MATCH($F98,$B$269:$B$305,0)),SUMIFS('Input-Ext Allocators'!I$8:I$63,'Input-Ext Allocators'!$B$8:$B$63,$F98))*$D98</f>
        <v>0</v>
      </c>
      <c r="M98" s="143">
        <f ca="1">IFERROR(INDEX(M$269:M$305,MATCH($F98,$B$269:$B$305,0))/INDEX($D$269:$D$305,MATCH($F98,$B$269:$B$305,0)),SUMIFS('Input-Ext Allocators'!J$8:J$63,'Input-Ext Allocators'!$B$8:$B$63,$F98))*$D98</f>
        <v>0</v>
      </c>
      <c r="N98" s="143">
        <f ca="1">IFERROR(INDEX(N$269:N$305,MATCH($F98,$B$269:$B$305,0))/INDEX($D$269:$D$305,MATCH($F98,$B$269:$B$305,0)),SUMIFS('Input-Ext Allocators'!K$8:K$63,'Input-Ext Allocators'!$B$8:$B$63,$F98))*$D98</f>
        <v>0</v>
      </c>
      <c r="O98" s="143">
        <f ca="1">IFERROR(INDEX(O$269:O$305,MATCH($F98,$B$269:$B$305,0))/INDEX($D$269:$D$305,MATCH($F98,$B$269:$B$305,0)),SUMIFS('Input-Ext Allocators'!L$8:L$63,'Input-Ext Allocators'!$B$8:$B$63,$F98))*$D98</f>
        <v>0</v>
      </c>
      <c r="P98" s="143">
        <f ca="1">IFERROR(INDEX(P$269:P$305,MATCH($F98,$B$269:$B$305,0))/INDEX($D$269:$D$305,MATCH($F98,$B$269:$B$305,0)),SUMIFS('Input-Ext Allocators'!M$8:M$63,'Input-Ext Allocators'!$B$8:$B$63,$F98))*$D98</f>
        <v>0</v>
      </c>
      <c r="Q98" s="143">
        <f ca="1">IFERROR(INDEX(Q$269:Q$305,MATCH($F98,$B$269:$B$305,0))/INDEX($D$269:$D$305,MATCH($F98,$B$269:$B$305,0)),SUMIFS('Input-Ext Allocators'!N$8:N$63,'Input-Ext Allocators'!$B$8:$B$63,$F98))*$D98</f>
        <v>0</v>
      </c>
      <c r="R98" s="143">
        <f ca="1">IFERROR(INDEX(R$269:R$305,MATCH($F98,$B$269:$B$305,0))/INDEX($D$269:$D$305,MATCH($F98,$B$269:$B$305,0)),SUMIFS('Input-Ext Allocators'!O$8:O$63,'Input-Ext Allocators'!$B$8:$B$63,$F98))*$D98</f>
        <v>0</v>
      </c>
      <c r="S98" s="143">
        <f ca="1">IFERROR(INDEX(S$269:S$305,MATCH($F98,$B$269:$B$305,0))/INDEX($D$269:$D$305,MATCH($F98,$B$269:$B$305,0)),SUMIFS('Input-Ext Allocators'!P$8:P$63,'Input-Ext Allocators'!$B$8:$B$63,$F98))*$D98</f>
        <v>0</v>
      </c>
      <c r="T98" s="143">
        <f ca="1">IFERROR(INDEX(T$269:T$305,MATCH($F98,$B$269:$B$305,0))/INDEX($D$269:$D$305,MATCH($F98,$B$269:$B$305,0)),SUMIFS('Input-Ext Allocators'!Q$8:Q$63,'Input-Ext Allocators'!$B$8:$B$63,$F98))*$D98</f>
        <v>0</v>
      </c>
      <c r="U98" s="143">
        <f ca="1">IFERROR(INDEX(U$269:U$305,MATCH($F98,$B$269:$B$305,0))/INDEX($D$269:$D$305,MATCH($F98,$B$269:$B$305,0)),SUMIFS('Input-Ext Allocators'!R$8:R$63,'Input-Ext Allocators'!$B$8:$B$63,$F98))*$D98</f>
        <v>0</v>
      </c>
      <c r="V98" s="143">
        <f ca="1">IFERROR(INDEX(V$269:V$305,MATCH($F98,$B$269:$B$305,0))/INDEX($D$269:$D$305,MATCH($F98,$B$269:$B$305,0)),SUMIFS('Input-Ext Allocators'!S$8:S$63,'Input-Ext Allocators'!$B$8:$B$63,$F98))*$D98</f>
        <v>0</v>
      </c>
      <c r="W98" s="143">
        <f ca="1">IFERROR(INDEX(W$269:W$305,MATCH($F98,$B$269:$B$305,0))/INDEX($D$269:$D$305,MATCH($F98,$B$269:$B$305,0)),SUMIFS('Input-Ext Allocators'!T$8:T$63,'Input-Ext Allocators'!$B$8:$B$63,$F98))*$D98</f>
        <v>0</v>
      </c>
      <c r="X98" s="143">
        <f ca="1">IFERROR(INDEX(X$269:X$305,MATCH($F98,$B$269:$B$305,0))/INDEX($D$269:$D$305,MATCH($F98,$B$269:$B$305,0)),SUMIFS('Input-Ext Allocators'!U$8:U$63,'Input-Ext Allocators'!$B$8:$B$63,$F98))*$D98</f>
        <v>0</v>
      </c>
      <c r="Y98" s="143">
        <f ca="1">IFERROR(INDEX(Y$269:Y$305,MATCH($F98,$B$269:$B$305,0))/INDEX($D$269:$D$305,MATCH($F98,$B$269:$B$305,0)),SUMIFS('Input-Ext Allocators'!V$8:V$63,'Input-Ext Allocators'!$B$8:$B$63,$F98))*$D98</f>
        <v>0</v>
      </c>
      <c r="Z98" s="143">
        <f ca="1">IFERROR(INDEX(Z$269:Z$305,MATCH($F98,$B$269:$B$305,0))/INDEX($D$269:$D$305,MATCH($F98,$B$269:$B$305,0)),SUMIFS('Input-Ext Allocators'!W$8:W$63,'Input-Ext Allocators'!$B$8:$B$63,$F98))*$D98</f>
        <v>0</v>
      </c>
    </row>
    <row r="99" spans="1:26" outlineLevel="1">
      <c r="A99" s="113">
        <f>IF(ISBLANK('Input-Accounts'!A99),"",'Input-Accounts'!A99)</f>
        <v>84</v>
      </c>
      <c r="B99" s="17" t="str">
        <f>IF(ISBLANK('Input-Accounts'!B99),"",'Input-Accounts'!B99)</f>
        <v>Stores Equipment</v>
      </c>
      <c r="C99" s="113">
        <f>IF(ISBLANK('Input-Accounts'!C99),"",'Input-Accounts'!C99)</f>
        <v>393</v>
      </c>
      <c r="D99" s="143">
        <f t="shared" ca="1" si="23"/>
        <v>0</v>
      </c>
      <c r="E99" s="143">
        <f t="shared" ca="1" si="19"/>
        <v>0</v>
      </c>
      <c r="F99" s="89" t="str" cm="1">
        <f t="array" aca="1" ref="F99" ca="1">IF(D99=0,"-",IF('Input-Accounts'!$E99&lt;&gt;0,'Input-Accounts'!$E99,INDEX('Input-Accounts'!$H99:$J99,,MATCH($F$6,'Input-Accounts'!$H$6:$J$6,0))))</f>
        <v>-</v>
      </c>
      <c r="G99" s="143">
        <f ca="1">IFERROR(INDEX(G$269:G$305,MATCH($F99,$B$269:$B$305,0))/INDEX($D$269:$D$305,MATCH($F99,$B$269:$B$305,0)),SUMIFS('Input-Ext Allocators'!D$8:D$63,'Input-Ext Allocators'!$B$8:$B$63,$F99))*$D99</f>
        <v>0</v>
      </c>
      <c r="H99" s="143">
        <f ca="1">IFERROR(INDEX(H$269:H$305,MATCH($F99,$B$269:$B$305,0))/INDEX($D$269:$D$305,MATCH($F99,$B$269:$B$305,0)),SUMIFS('Input-Ext Allocators'!E$8:E$63,'Input-Ext Allocators'!$B$8:$B$63,$F99))*$D99</f>
        <v>0</v>
      </c>
      <c r="I99" s="143">
        <f ca="1">IFERROR(INDEX(I$269:I$305,MATCH($F99,$B$269:$B$305,0))/INDEX($D$269:$D$305,MATCH($F99,$B$269:$B$305,0)),SUMIFS('Input-Ext Allocators'!F$8:F$63,'Input-Ext Allocators'!$B$8:$B$63,$F99))*$D99</f>
        <v>0</v>
      </c>
      <c r="J99" s="143">
        <f ca="1">IFERROR(INDEX(J$269:J$305,MATCH($F99,$B$269:$B$305,0))/INDEX($D$269:$D$305,MATCH($F99,$B$269:$B$305,0)),SUMIFS('Input-Ext Allocators'!G$8:G$63,'Input-Ext Allocators'!$B$8:$B$63,$F99))*$D99</f>
        <v>0</v>
      </c>
      <c r="K99" s="143">
        <f ca="1">IFERROR(INDEX(K$269:K$305,MATCH($F99,$B$269:$B$305,0))/INDEX($D$269:$D$305,MATCH($F99,$B$269:$B$305,0)),SUMIFS('Input-Ext Allocators'!H$8:H$63,'Input-Ext Allocators'!$B$8:$B$63,$F99))*$D99</f>
        <v>0</v>
      </c>
      <c r="L99" s="143">
        <f ca="1">IFERROR(INDEX(L$269:L$305,MATCH($F99,$B$269:$B$305,0))/INDEX($D$269:$D$305,MATCH($F99,$B$269:$B$305,0)),SUMIFS('Input-Ext Allocators'!I$8:I$63,'Input-Ext Allocators'!$B$8:$B$63,$F99))*$D99</f>
        <v>0</v>
      </c>
      <c r="M99" s="143">
        <f ca="1">IFERROR(INDEX(M$269:M$305,MATCH($F99,$B$269:$B$305,0))/INDEX($D$269:$D$305,MATCH($F99,$B$269:$B$305,0)),SUMIFS('Input-Ext Allocators'!J$8:J$63,'Input-Ext Allocators'!$B$8:$B$63,$F99))*$D99</f>
        <v>0</v>
      </c>
      <c r="N99" s="143">
        <f ca="1">IFERROR(INDEX(N$269:N$305,MATCH($F99,$B$269:$B$305,0))/INDEX($D$269:$D$305,MATCH($F99,$B$269:$B$305,0)),SUMIFS('Input-Ext Allocators'!K$8:K$63,'Input-Ext Allocators'!$B$8:$B$63,$F99))*$D99</f>
        <v>0</v>
      </c>
      <c r="O99" s="143">
        <f ca="1">IFERROR(INDEX(O$269:O$305,MATCH($F99,$B$269:$B$305,0))/INDEX($D$269:$D$305,MATCH($F99,$B$269:$B$305,0)),SUMIFS('Input-Ext Allocators'!L$8:L$63,'Input-Ext Allocators'!$B$8:$B$63,$F99))*$D99</f>
        <v>0</v>
      </c>
      <c r="P99" s="143">
        <f ca="1">IFERROR(INDEX(P$269:P$305,MATCH($F99,$B$269:$B$305,0))/INDEX($D$269:$D$305,MATCH($F99,$B$269:$B$305,0)),SUMIFS('Input-Ext Allocators'!M$8:M$63,'Input-Ext Allocators'!$B$8:$B$63,$F99))*$D99</f>
        <v>0</v>
      </c>
      <c r="Q99" s="143">
        <f ca="1">IFERROR(INDEX(Q$269:Q$305,MATCH($F99,$B$269:$B$305,0))/INDEX($D$269:$D$305,MATCH($F99,$B$269:$B$305,0)),SUMIFS('Input-Ext Allocators'!N$8:N$63,'Input-Ext Allocators'!$B$8:$B$63,$F99))*$D99</f>
        <v>0</v>
      </c>
      <c r="R99" s="143">
        <f ca="1">IFERROR(INDEX(R$269:R$305,MATCH($F99,$B$269:$B$305,0))/INDEX($D$269:$D$305,MATCH($F99,$B$269:$B$305,0)),SUMIFS('Input-Ext Allocators'!O$8:O$63,'Input-Ext Allocators'!$B$8:$B$63,$F99))*$D99</f>
        <v>0</v>
      </c>
      <c r="S99" s="143">
        <f ca="1">IFERROR(INDEX(S$269:S$305,MATCH($F99,$B$269:$B$305,0))/INDEX($D$269:$D$305,MATCH($F99,$B$269:$B$305,0)),SUMIFS('Input-Ext Allocators'!P$8:P$63,'Input-Ext Allocators'!$B$8:$B$63,$F99))*$D99</f>
        <v>0</v>
      </c>
      <c r="T99" s="143">
        <f ca="1">IFERROR(INDEX(T$269:T$305,MATCH($F99,$B$269:$B$305,0))/INDEX($D$269:$D$305,MATCH($F99,$B$269:$B$305,0)),SUMIFS('Input-Ext Allocators'!Q$8:Q$63,'Input-Ext Allocators'!$B$8:$B$63,$F99))*$D99</f>
        <v>0</v>
      </c>
      <c r="U99" s="143">
        <f ca="1">IFERROR(INDEX(U$269:U$305,MATCH($F99,$B$269:$B$305,0))/INDEX($D$269:$D$305,MATCH($F99,$B$269:$B$305,0)),SUMIFS('Input-Ext Allocators'!R$8:R$63,'Input-Ext Allocators'!$B$8:$B$63,$F99))*$D99</f>
        <v>0</v>
      </c>
      <c r="V99" s="143">
        <f ca="1">IFERROR(INDEX(V$269:V$305,MATCH($F99,$B$269:$B$305,0))/INDEX($D$269:$D$305,MATCH($F99,$B$269:$B$305,0)),SUMIFS('Input-Ext Allocators'!S$8:S$63,'Input-Ext Allocators'!$B$8:$B$63,$F99))*$D99</f>
        <v>0</v>
      </c>
      <c r="W99" s="143">
        <f ca="1">IFERROR(INDEX(W$269:W$305,MATCH($F99,$B$269:$B$305,0))/INDEX($D$269:$D$305,MATCH($F99,$B$269:$B$305,0)),SUMIFS('Input-Ext Allocators'!T$8:T$63,'Input-Ext Allocators'!$B$8:$B$63,$F99))*$D99</f>
        <v>0</v>
      </c>
      <c r="X99" s="143">
        <f ca="1">IFERROR(INDEX(X$269:X$305,MATCH($F99,$B$269:$B$305,0))/INDEX($D$269:$D$305,MATCH($F99,$B$269:$B$305,0)),SUMIFS('Input-Ext Allocators'!U$8:U$63,'Input-Ext Allocators'!$B$8:$B$63,$F99))*$D99</f>
        <v>0</v>
      </c>
      <c r="Y99" s="143">
        <f ca="1">IFERROR(INDEX(Y$269:Y$305,MATCH($F99,$B$269:$B$305,0))/INDEX($D$269:$D$305,MATCH($F99,$B$269:$B$305,0)),SUMIFS('Input-Ext Allocators'!V$8:V$63,'Input-Ext Allocators'!$B$8:$B$63,$F99))*$D99</f>
        <v>0</v>
      </c>
      <c r="Z99" s="143">
        <f ca="1">IFERROR(INDEX(Z$269:Z$305,MATCH($F99,$B$269:$B$305,0))/INDEX($D$269:$D$305,MATCH($F99,$B$269:$B$305,0)),SUMIFS('Input-Ext Allocators'!W$8:W$63,'Input-Ext Allocators'!$B$8:$B$63,$F99))*$D99</f>
        <v>0</v>
      </c>
    </row>
    <row r="100" spans="1:26" outlineLevel="1">
      <c r="A100" s="113">
        <f>IF(ISBLANK('Input-Accounts'!A100),"",'Input-Accounts'!A100)</f>
        <v>85</v>
      </c>
      <c r="B100" s="17" t="str">
        <f>IF(ISBLANK('Input-Accounts'!B100),"",'Input-Accounts'!B100)</f>
        <v xml:space="preserve">Tools, Shop, and Garage Equipment </v>
      </c>
      <c r="C100" s="113">
        <f>IF(ISBLANK('Input-Accounts'!C100),"",'Input-Accounts'!C100)</f>
        <v>394</v>
      </c>
      <c r="D100" s="143">
        <f t="shared" ca="1" si="23"/>
        <v>0</v>
      </c>
      <c r="E100" s="143">
        <f t="shared" ca="1" si="19"/>
        <v>0</v>
      </c>
      <c r="F100" s="89" t="str" cm="1">
        <f t="array" aca="1" ref="F100" ca="1">IF(D100=0,"-",IF('Input-Accounts'!$E100&lt;&gt;0,'Input-Accounts'!$E100,INDEX('Input-Accounts'!$H100:$J100,,MATCH($F$6,'Input-Accounts'!$H$6:$J$6,0))))</f>
        <v>-</v>
      </c>
      <c r="G100" s="143">
        <f ca="1">IFERROR(INDEX(G$269:G$305,MATCH($F100,$B$269:$B$305,0))/INDEX($D$269:$D$305,MATCH($F100,$B$269:$B$305,0)),SUMIFS('Input-Ext Allocators'!D$8:D$63,'Input-Ext Allocators'!$B$8:$B$63,$F100))*$D100</f>
        <v>0</v>
      </c>
      <c r="H100" s="143">
        <f ca="1">IFERROR(INDEX(H$269:H$305,MATCH($F100,$B$269:$B$305,0))/INDEX($D$269:$D$305,MATCH($F100,$B$269:$B$305,0)),SUMIFS('Input-Ext Allocators'!E$8:E$63,'Input-Ext Allocators'!$B$8:$B$63,$F100))*$D100</f>
        <v>0</v>
      </c>
      <c r="I100" s="143">
        <f ca="1">IFERROR(INDEX(I$269:I$305,MATCH($F100,$B$269:$B$305,0))/INDEX($D$269:$D$305,MATCH($F100,$B$269:$B$305,0)),SUMIFS('Input-Ext Allocators'!F$8:F$63,'Input-Ext Allocators'!$B$8:$B$63,$F100))*$D100</f>
        <v>0</v>
      </c>
      <c r="J100" s="143">
        <f ca="1">IFERROR(INDEX(J$269:J$305,MATCH($F100,$B$269:$B$305,0))/INDEX($D$269:$D$305,MATCH($F100,$B$269:$B$305,0)),SUMIFS('Input-Ext Allocators'!G$8:G$63,'Input-Ext Allocators'!$B$8:$B$63,$F100))*$D100</f>
        <v>0</v>
      </c>
      <c r="K100" s="143">
        <f ca="1">IFERROR(INDEX(K$269:K$305,MATCH($F100,$B$269:$B$305,0))/INDEX($D$269:$D$305,MATCH($F100,$B$269:$B$305,0)),SUMIFS('Input-Ext Allocators'!H$8:H$63,'Input-Ext Allocators'!$B$8:$B$63,$F100))*$D100</f>
        <v>0</v>
      </c>
      <c r="L100" s="143">
        <f ca="1">IFERROR(INDEX(L$269:L$305,MATCH($F100,$B$269:$B$305,0))/INDEX($D$269:$D$305,MATCH($F100,$B$269:$B$305,0)),SUMIFS('Input-Ext Allocators'!I$8:I$63,'Input-Ext Allocators'!$B$8:$B$63,$F100))*$D100</f>
        <v>0</v>
      </c>
      <c r="M100" s="143">
        <f ca="1">IFERROR(INDEX(M$269:M$305,MATCH($F100,$B$269:$B$305,0))/INDEX($D$269:$D$305,MATCH($F100,$B$269:$B$305,0)),SUMIFS('Input-Ext Allocators'!J$8:J$63,'Input-Ext Allocators'!$B$8:$B$63,$F100))*$D100</f>
        <v>0</v>
      </c>
      <c r="N100" s="143">
        <f ca="1">IFERROR(INDEX(N$269:N$305,MATCH($F100,$B$269:$B$305,0))/INDEX($D$269:$D$305,MATCH($F100,$B$269:$B$305,0)),SUMIFS('Input-Ext Allocators'!K$8:K$63,'Input-Ext Allocators'!$B$8:$B$63,$F100))*$D100</f>
        <v>0</v>
      </c>
      <c r="O100" s="143">
        <f ca="1">IFERROR(INDEX(O$269:O$305,MATCH($F100,$B$269:$B$305,0))/INDEX($D$269:$D$305,MATCH($F100,$B$269:$B$305,0)),SUMIFS('Input-Ext Allocators'!L$8:L$63,'Input-Ext Allocators'!$B$8:$B$63,$F100))*$D100</f>
        <v>0</v>
      </c>
      <c r="P100" s="143">
        <f ca="1">IFERROR(INDEX(P$269:P$305,MATCH($F100,$B$269:$B$305,0))/INDEX($D$269:$D$305,MATCH($F100,$B$269:$B$305,0)),SUMIFS('Input-Ext Allocators'!M$8:M$63,'Input-Ext Allocators'!$B$8:$B$63,$F100))*$D100</f>
        <v>0</v>
      </c>
      <c r="Q100" s="143">
        <f ca="1">IFERROR(INDEX(Q$269:Q$305,MATCH($F100,$B$269:$B$305,0))/INDEX($D$269:$D$305,MATCH($F100,$B$269:$B$305,0)),SUMIFS('Input-Ext Allocators'!N$8:N$63,'Input-Ext Allocators'!$B$8:$B$63,$F100))*$D100</f>
        <v>0</v>
      </c>
      <c r="R100" s="143">
        <f ca="1">IFERROR(INDEX(R$269:R$305,MATCH($F100,$B$269:$B$305,0))/INDEX($D$269:$D$305,MATCH($F100,$B$269:$B$305,0)),SUMIFS('Input-Ext Allocators'!O$8:O$63,'Input-Ext Allocators'!$B$8:$B$63,$F100))*$D100</f>
        <v>0</v>
      </c>
      <c r="S100" s="143">
        <f ca="1">IFERROR(INDEX(S$269:S$305,MATCH($F100,$B$269:$B$305,0))/INDEX($D$269:$D$305,MATCH($F100,$B$269:$B$305,0)),SUMIFS('Input-Ext Allocators'!P$8:P$63,'Input-Ext Allocators'!$B$8:$B$63,$F100))*$D100</f>
        <v>0</v>
      </c>
      <c r="T100" s="143">
        <f ca="1">IFERROR(INDEX(T$269:T$305,MATCH($F100,$B$269:$B$305,0))/INDEX($D$269:$D$305,MATCH($F100,$B$269:$B$305,0)),SUMIFS('Input-Ext Allocators'!Q$8:Q$63,'Input-Ext Allocators'!$B$8:$B$63,$F100))*$D100</f>
        <v>0</v>
      </c>
      <c r="U100" s="143">
        <f ca="1">IFERROR(INDEX(U$269:U$305,MATCH($F100,$B$269:$B$305,0))/INDEX($D$269:$D$305,MATCH($F100,$B$269:$B$305,0)),SUMIFS('Input-Ext Allocators'!R$8:R$63,'Input-Ext Allocators'!$B$8:$B$63,$F100))*$D100</f>
        <v>0</v>
      </c>
      <c r="V100" s="143">
        <f ca="1">IFERROR(INDEX(V$269:V$305,MATCH($F100,$B$269:$B$305,0))/INDEX($D$269:$D$305,MATCH($F100,$B$269:$B$305,0)),SUMIFS('Input-Ext Allocators'!S$8:S$63,'Input-Ext Allocators'!$B$8:$B$63,$F100))*$D100</f>
        <v>0</v>
      </c>
      <c r="W100" s="143">
        <f ca="1">IFERROR(INDEX(W$269:W$305,MATCH($F100,$B$269:$B$305,0))/INDEX($D$269:$D$305,MATCH($F100,$B$269:$B$305,0)),SUMIFS('Input-Ext Allocators'!T$8:T$63,'Input-Ext Allocators'!$B$8:$B$63,$F100))*$D100</f>
        <v>0</v>
      </c>
      <c r="X100" s="143">
        <f ca="1">IFERROR(INDEX(X$269:X$305,MATCH($F100,$B$269:$B$305,0))/INDEX($D$269:$D$305,MATCH($F100,$B$269:$B$305,0)),SUMIFS('Input-Ext Allocators'!U$8:U$63,'Input-Ext Allocators'!$B$8:$B$63,$F100))*$D100</f>
        <v>0</v>
      </c>
      <c r="Y100" s="143">
        <f ca="1">IFERROR(INDEX(Y$269:Y$305,MATCH($F100,$B$269:$B$305,0))/INDEX($D$269:$D$305,MATCH($F100,$B$269:$B$305,0)),SUMIFS('Input-Ext Allocators'!V$8:V$63,'Input-Ext Allocators'!$B$8:$B$63,$F100))*$D100</f>
        <v>0</v>
      </c>
      <c r="Z100" s="143">
        <f ca="1">IFERROR(INDEX(Z$269:Z$305,MATCH($F100,$B$269:$B$305,0))/INDEX($D$269:$D$305,MATCH($F100,$B$269:$B$305,0)),SUMIFS('Input-Ext Allocators'!W$8:W$63,'Input-Ext Allocators'!$B$8:$B$63,$F100))*$D100</f>
        <v>0</v>
      </c>
    </row>
    <row r="101" spans="1:26" outlineLevel="1">
      <c r="A101" s="113">
        <f>IF(ISBLANK('Input-Accounts'!A101),"",'Input-Accounts'!A101)</f>
        <v>86</v>
      </c>
      <c r="B101" s="17" t="str">
        <f>IF(ISBLANK('Input-Accounts'!B101),"",'Input-Accounts'!B101)</f>
        <v>Laboratory Equipment</v>
      </c>
      <c r="C101" s="113">
        <f>IF(ISBLANK('Input-Accounts'!C101),"",'Input-Accounts'!C101)</f>
        <v>395</v>
      </c>
      <c r="D101" s="143">
        <f t="shared" ca="1" si="23"/>
        <v>0</v>
      </c>
      <c r="E101" s="143">
        <f t="shared" ca="1" si="19"/>
        <v>0</v>
      </c>
      <c r="F101" s="89" t="str" cm="1">
        <f t="array" aca="1" ref="F101" ca="1">IF(D101=0,"-",IF('Input-Accounts'!$E101&lt;&gt;0,'Input-Accounts'!$E101,INDEX('Input-Accounts'!$H101:$J101,,MATCH($F$6,'Input-Accounts'!$H$6:$J$6,0))))</f>
        <v>-</v>
      </c>
      <c r="G101" s="143">
        <f ca="1">IFERROR(INDEX(G$269:G$305,MATCH($F101,$B$269:$B$305,0))/INDEX($D$269:$D$305,MATCH($F101,$B$269:$B$305,0)),SUMIFS('Input-Ext Allocators'!D$8:D$63,'Input-Ext Allocators'!$B$8:$B$63,$F101))*$D101</f>
        <v>0</v>
      </c>
      <c r="H101" s="143">
        <f ca="1">IFERROR(INDEX(H$269:H$305,MATCH($F101,$B$269:$B$305,0))/INDEX($D$269:$D$305,MATCH($F101,$B$269:$B$305,0)),SUMIFS('Input-Ext Allocators'!E$8:E$63,'Input-Ext Allocators'!$B$8:$B$63,$F101))*$D101</f>
        <v>0</v>
      </c>
      <c r="I101" s="143">
        <f ca="1">IFERROR(INDEX(I$269:I$305,MATCH($F101,$B$269:$B$305,0))/INDEX($D$269:$D$305,MATCH($F101,$B$269:$B$305,0)),SUMIFS('Input-Ext Allocators'!F$8:F$63,'Input-Ext Allocators'!$B$8:$B$63,$F101))*$D101</f>
        <v>0</v>
      </c>
      <c r="J101" s="143">
        <f ca="1">IFERROR(INDEX(J$269:J$305,MATCH($F101,$B$269:$B$305,0))/INDEX($D$269:$D$305,MATCH($F101,$B$269:$B$305,0)),SUMIFS('Input-Ext Allocators'!G$8:G$63,'Input-Ext Allocators'!$B$8:$B$63,$F101))*$D101</f>
        <v>0</v>
      </c>
      <c r="K101" s="143">
        <f ca="1">IFERROR(INDEX(K$269:K$305,MATCH($F101,$B$269:$B$305,0))/INDEX($D$269:$D$305,MATCH($F101,$B$269:$B$305,0)),SUMIFS('Input-Ext Allocators'!H$8:H$63,'Input-Ext Allocators'!$B$8:$B$63,$F101))*$D101</f>
        <v>0</v>
      </c>
      <c r="L101" s="143">
        <f ca="1">IFERROR(INDEX(L$269:L$305,MATCH($F101,$B$269:$B$305,0))/INDEX($D$269:$D$305,MATCH($F101,$B$269:$B$305,0)),SUMIFS('Input-Ext Allocators'!I$8:I$63,'Input-Ext Allocators'!$B$8:$B$63,$F101))*$D101</f>
        <v>0</v>
      </c>
      <c r="M101" s="143">
        <f ca="1">IFERROR(INDEX(M$269:M$305,MATCH($F101,$B$269:$B$305,0))/INDEX($D$269:$D$305,MATCH($F101,$B$269:$B$305,0)),SUMIFS('Input-Ext Allocators'!J$8:J$63,'Input-Ext Allocators'!$B$8:$B$63,$F101))*$D101</f>
        <v>0</v>
      </c>
      <c r="N101" s="143">
        <f ca="1">IFERROR(INDEX(N$269:N$305,MATCH($F101,$B$269:$B$305,0))/INDEX($D$269:$D$305,MATCH($F101,$B$269:$B$305,0)),SUMIFS('Input-Ext Allocators'!K$8:K$63,'Input-Ext Allocators'!$B$8:$B$63,$F101))*$D101</f>
        <v>0</v>
      </c>
      <c r="O101" s="143">
        <f ca="1">IFERROR(INDEX(O$269:O$305,MATCH($F101,$B$269:$B$305,0))/INDEX($D$269:$D$305,MATCH($F101,$B$269:$B$305,0)),SUMIFS('Input-Ext Allocators'!L$8:L$63,'Input-Ext Allocators'!$B$8:$B$63,$F101))*$D101</f>
        <v>0</v>
      </c>
      <c r="P101" s="143">
        <f ca="1">IFERROR(INDEX(P$269:P$305,MATCH($F101,$B$269:$B$305,0))/INDEX($D$269:$D$305,MATCH($F101,$B$269:$B$305,0)),SUMIFS('Input-Ext Allocators'!M$8:M$63,'Input-Ext Allocators'!$B$8:$B$63,$F101))*$D101</f>
        <v>0</v>
      </c>
      <c r="Q101" s="143">
        <f ca="1">IFERROR(INDEX(Q$269:Q$305,MATCH($F101,$B$269:$B$305,0))/INDEX($D$269:$D$305,MATCH($F101,$B$269:$B$305,0)),SUMIFS('Input-Ext Allocators'!N$8:N$63,'Input-Ext Allocators'!$B$8:$B$63,$F101))*$D101</f>
        <v>0</v>
      </c>
      <c r="R101" s="143">
        <f ca="1">IFERROR(INDEX(R$269:R$305,MATCH($F101,$B$269:$B$305,0))/INDEX($D$269:$D$305,MATCH($F101,$B$269:$B$305,0)),SUMIFS('Input-Ext Allocators'!O$8:O$63,'Input-Ext Allocators'!$B$8:$B$63,$F101))*$D101</f>
        <v>0</v>
      </c>
      <c r="S101" s="143">
        <f ca="1">IFERROR(INDEX(S$269:S$305,MATCH($F101,$B$269:$B$305,0))/INDEX($D$269:$D$305,MATCH($F101,$B$269:$B$305,0)),SUMIFS('Input-Ext Allocators'!P$8:P$63,'Input-Ext Allocators'!$B$8:$B$63,$F101))*$D101</f>
        <v>0</v>
      </c>
      <c r="T101" s="143">
        <f ca="1">IFERROR(INDEX(T$269:T$305,MATCH($F101,$B$269:$B$305,0))/INDEX($D$269:$D$305,MATCH($F101,$B$269:$B$305,0)),SUMIFS('Input-Ext Allocators'!Q$8:Q$63,'Input-Ext Allocators'!$B$8:$B$63,$F101))*$D101</f>
        <v>0</v>
      </c>
      <c r="U101" s="143">
        <f ca="1">IFERROR(INDEX(U$269:U$305,MATCH($F101,$B$269:$B$305,0))/INDEX($D$269:$D$305,MATCH($F101,$B$269:$B$305,0)),SUMIFS('Input-Ext Allocators'!R$8:R$63,'Input-Ext Allocators'!$B$8:$B$63,$F101))*$D101</f>
        <v>0</v>
      </c>
      <c r="V101" s="143">
        <f ca="1">IFERROR(INDEX(V$269:V$305,MATCH($F101,$B$269:$B$305,0))/INDEX($D$269:$D$305,MATCH($F101,$B$269:$B$305,0)),SUMIFS('Input-Ext Allocators'!S$8:S$63,'Input-Ext Allocators'!$B$8:$B$63,$F101))*$D101</f>
        <v>0</v>
      </c>
      <c r="W101" s="143">
        <f ca="1">IFERROR(INDEX(W$269:W$305,MATCH($F101,$B$269:$B$305,0))/INDEX($D$269:$D$305,MATCH($F101,$B$269:$B$305,0)),SUMIFS('Input-Ext Allocators'!T$8:T$63,'Input-Ext Allocators'!$B$8:$B$63,$F101))*$D101</f>
        <v>0</v>
      </c>
      <c r="X101" s="143">
        <f ca="1">IFERROR(INDEX(X$269:X$305,MATCH($F101,$B$269:$B$305,0))/INDEX($D$269:$D$305,MATCH($F101,$B$269:$B$305,0)),SUMIFS('Input-Ext Allocators'!U$8:U$63,'Input-Ext Allocators'!$B$8:$B$63,$F101))*$D101</f>
        <v>0</v>
      </c>
      <c r="Y101" s="143">
        <f ca="1">IFERROR(INDEX(Y$269:Y$305,MATCH($F101,$B$269:$B$305,0))/INDEX($D$269:$D$305,MATCH($F101,$B$269:$B$305,0)),SUMIFS('Input-Ext Allocators'!V$8:V$63,'Input-Ext Allocators'!$B$8:$B$63,$F101))*$D101</f>
        <v>0</v>
      </c>
      <c r="Z101" s="143">
        <f ca="1">IFERROR(INDEX(Z$269:Z$305,MATCH($F101,$B$269:$B$305,0))/INDEX($D$269:$D$305,MATCH($F101,$B$269:$B$305,0)),SUMIFS('Input-Ext Allocators'!W$8:W$63,'Input-Ext Allocators'!$B$8:$B$63,$F101))*$D101</f>
        <v>0</v>
      </c>
    </row>
    <row r="102" spans="1:26" outlineLevel="1">
      <c r="A102" s="113">
        <f>IF(ISBLANK('Input-Accounts'!A102),"",'Input-Accounts'!A102)</f>
        <v>87</v>
      </c>
      <c r="B102" s="17" t="str">
        <f>IF(ISBLANK('Input-Accounts'!B102),"",'Input-Accounts'!B102)</f>
        <v>Power Operated Equipment</v>
      </c>
      <c r="C102" s="113">
        <f>IF(ISBLANK('Input-Accounts'!C102),"",'Input-Accounts'!C102)</f>
        <v>396</v>
      </c>
      <c r="D102" s="143">
        <f t="shared" ca="1" si="23"/>
        <v>0</v>
      </c>
      <c r="E102" s="143">
        <f t="shared" ca="1" si="19"/>
        <v>0</v>
      </c>
      <c r="F102" s="89" t="str" cm="1">
        <f t="array" aca="1" ref="F102" ca="1">IF(D102=0,"-",IF('Input-Accounts'!$E102&lt;&gt;0,'Input-Accounts'!$E102,INDEX('Input-Accounts'!$H102:$J102,,MATCH($F$6,'Input-Accounts'!$H$6:$J$6,0))))</f>
        <v>-</v>
      </c>
      <c r="G102" s="143">
        <f ca="1">IFERROR(INDEX(G$269:G$305,MATCH($F102,$B$269:$B$305,0))/INDEX($D$269:$D$305,MATCH($F102,$B$269:$B$305,0)),SUMIFS('Input-Ext Allocators'!D$8:D$63,'Input-Ext Allocators'!$B$8:$B$63,$F102))*$D102</f>
        <v>0</v>
      </c>
      <c r="H102" s="143">
        <f ca="1">IFERROR(INDEX(H$269:H$305,MATCH($F102,$B$269:$B$305,0))/INDEX($D$269:$D$305,MATCH($F102,$B$269:$B$305,0)),SUMIFS('Input-Ext Allocators'!E$8:E$63,'Input-Ext Allocators'!$B$8:$B$63,$F102))*$D102</f>
        <v>0</v>
      </c>
      <c r="I102" s="143">
        <f ca="1">IFERROR(INDEX(I$269:I$305,MATCH($F102,$B$269:$B$305,0))/INDEX($D$269:$D$305,MATCH($F102,$B$269:$B$305,0)),SUMIFS('Input-Ext Allocators'!F$8:F$63,'Input-Ext Allocators'!$B$8:$B$63,$F102))*$D102</f>
        <v>0</v>
      </c>
      <c r="J102" s="143">
        <f ca="1">IFERROR(INDEX(J$269:J$305,MATCH($F102,$B$269:$B$305,0))/INDEX($D$269:$D$305,MATCH($F102,$B$269:$B$305,0)),SUMIFS('Input-Ext Allocators'!G$8:G$63,'Input-Ext Allocators'!$B$8:$B$63,$F102))*$D102</f>
        <v>0</v>
      </c>
      <c r="K102" s="143">
        <f ca="1">IFERROR(INDEX(K$269:K$305,MATCH($F102,$B$269:$B$305,0))/INDEX($D$269:$D$305,MATCH($F102,$B$269:$B$305,0)),SUMIFS('Input-Ext Allocators'!H$8:H$63,'Input-Ext Allocators'!$B$8:$B$63,$F102))*$D102</f>
        <v>0</v>
      </c>
      <c r="L102" s="143">
        <f ca="1">IFERROR(INDEX(L$269:L$305,MATCH($F102,$B$269:$B$305,0))/INDEX($D$269:$D$305,MATCH($F102,$B$269:$B$305,0)),SUMIFS('Input-Ext Allocators'!I$8:I$63,'Input-Ext Allocators'!$B$8:$B$63,$F102))*$D102</f>
        <v>0</v>
      </c>
      <c r="M102" s="143">
        <f ca="1">IFERROR(INDEX(M$269:M$305,MATCH($F102,$B$269:$B$305,0))/INDEX($D$269:$D$305,MATCH($F102,$B$269:$B$305,0)),SUMIFS('Input-Ext Allocators'!J$8:J$63,'Input-Ext Allocators'!$B$8:$B$63,$F102))*$D102</f>
        <v>0</v>
      </c>
      <c r="N102" s="143">
        <f ca="1">IFERROR(INDEX(N$269:N$305,MATCH($F102,$B$269:$B$305,0))/INDEX($D$269:$D$305,MATCH($F102,$B$269:$B$305,0)),SUMIFS('Input-Ext Allocators'!K$8:K$63,'Input-Ext Allocators'!$B$8:$B$63,$F102))*$D102</f>
        <v>0</v>
      </c>
      <c r="O102" s="143">
        <f ca="1">IFERROR(INDEX(O$269:O$305,MATCH($F102,$B$269:$B$305,0))/INDEX($D$269:$D$305,MATCH($F102,$B$269:$B$305,0)),SUMIFS('Input-Ext Allocators'!L$8:L$63,'Input-Ext Allocators'!$B$8:$B$63,$F102))*$D102</f>
        <v>0</v>
      </c>
      <c r="P102" s="143">
        <f ca="1">IFERROR(INDEX(P$269:P$305,MATCH($F102,$B$269:$B$305,0))/INDEX($D$269:$D$305,MATCH($F102,$B$269:$B$305,0)),SUMIFS('Input-Ext Allocators'!M$8:M$63,'Input-Ext Allocators'!$B$8:$B$63,$F102))*$D102</f>
        <v>0</v>
      </c>
      <c r="Q102" s="143">
        <f ca="1">IFERROR(INDEX(Q$269:Q$305,MATCH($F102,$B$269:$B$305,0))/INDEX($D$269:$D$305,MATCH($F102,$B$269:$B$305,0)),SUMIFS('Input-Ext Allocators'!N$8:N$63,'Input-Ext Allocators'!$B$8:$B$63,$F102))*$D102</f>
        <v>0</v>
      </c>
      <c r="R102" s="143">
        <f ca="1">IFERROR(INDEX(R$269:R$305,MATCH($F102,$B$269:$B$305,0))/INDEX($D$269:$D$305,MATCH($F102,$B$269:$B$305,0)),SUMIFS('Input-Ext Allocators'!O$8:O$63,'Input-Ext Allocators'!$B$8:$B$63,$F102))*$D102</f>
        <v>0</v>
      </c>
      <c r="S102" s="143">
        <f ca="1">IFERROR(INDEX(S$269:S$305,MATCH($F102,$B$269:$B$305,0))/INDEX($D$269:$D$305,MATCH($F102,$B$269:$B$305,0)),SUMIFS('Input-Ext Allocators'!P$8:P$63,'Input-Ext Allocators'!$B$8:$B$63,$F102))*$D102</f>
        <v>0</v>
      </c>
      <c r="T102" s="143">
        <f ca="1">IFERROR(INDEX(T$269:T$305,MATCH($F102,$B$269:$B$305,0))/INDEX($D$269:$D$305,MATCH($F102,$B$269:$B$305,0)),SUMIFS('Input-Ext Allocators'!Q$8:Q$63,'Input-Ext Allocators'!$B$8:$B$63,$F102))*$D102</f>
        <v>0</v>
      </c>
      <c r="U102" s="143">
        <f ca="1">IFERROR(INDEX(U$269:U$305,MATCH($F102,$B$269:$B$305,0))/INDEX($D$269:$D$305,MATCH($F102,$B$269:$B$305,0)),SUMIFS('Input-Ext Allocators'!R$8:R$63,'Input-Ext Allocators'!$B$8:$B$63,$F102))*$D102</f>
        <v>0</v>
      </c>
      <c r="V102" s="143">
        <f ca="1">IFERROR(INDEX(V$269:V$305,MATCH($F102,$B$269:$B$305,0))/INDEX($D$269:$D$305,MATCH($F102,$B$269:$B$305,0)),SUMIFS('Input-Ext Allocators'!S$8:S$63,'Input-Ext Allocators'!$B$8:$B$63,$F102))*$D102</f>
        <v>0</v>
      </c>
      <c r="W102" s="143">
        <f ca="1">IFERROR(INDEX(W$269:W$305,MATCH($F102,$B$269:$B$305,0))/INDEX($D$269:$D$305,MATCH($F102,$B$269:$B$305,0)),SUMIFS('Input-Ext Allocators'!T$8:T$63,'Input-Ext Allocators'!$B$8:$B$63,$F102))*$D102</f>
        <v>0</v>
      </c>
      <c r="X102" s="143">
        <f ca="1">IFERROR(INDEX(X$269:X$305,MATCH($F102,$B$269:$B$305,0))/INDEX($D$269:$D$305,MATCH($F102,$B$269:$B$305,0)),SUMIFS('Input-Ext Allocators'!U$8:U$63,'Input-Ext Allocators'!$B$8:$B$63,$F102))*$D102</f>
        <v>0</v>
      </c>
      <c r="Y102" s="143">
        <f ca="1">IFERROR(INDEX(Y$269:Y$305,MATCH($F102,$B$269:$B$305,0))/INDEX($D$269:$D$305,MATCH($F102,$B$269:$B$305,0)),SUMIFS('Input-Ext Allocators'!V$8:V$63,'Input-Ext Allocators'!$B$8:$B$63,$F102))*$D102</f>
        <v>0</v>
      </c>
      <c r="Z102" s="143">
        <f ca="1">IFERROR(INDEX(Z$269:Z$305,MATCH($F102,$B$269:$B$305,0))/INDEX($D$269:$D$305,MATCH($F102,$B$269:$B$305,0)),SUMIFS('Input-Ext Allocators'!W$8:W$63,'Input-Ext Allocators'!$B$8:$B$63,$F102))*$D102</f>
        <v>0</v>
      </c>
    </row>
    <row r="103" spans="1:26" outlineLevel="1">
      <c r="A103" s="113">
        <f>IF(ISBLANK('Input-Accounts'!A103),"",'Input-Accounts'!A103)</f>
        <v>88</v>
      </c>
      <c r="B103" s="17" t="str">
        <f>IF(ISBLANK('Input-Accounts'!B103),"",'Input-Accounts'!B103)</f>
        <v>Communication Equipment</v>
      </c>
      <c r="C103" s="113">
        <f>IF(ISBLANK('Input-Accounts'!C103),"",'Input-Accounts'!C103)</f>
        <v>397</v>
      </c>
      <c r="D103" s="143">
        <f t="shared" ca="1" si="23"/>
        <v>0</v>
      </c>
      <c r="E103" s="143">
        <f t="shared" ca="1" si="19"/>
        <v>0</v>
      </c>
      <c r="F103" s="89" t="str" cm="1">
        <f t="array" aca="1" ref="F103" ca="1">IF(D103=0,"-",IF('Input-Accounts'!$E103&lt;&gt;0,'Input-Accounts'!$E103,INDEX('Input-Accounts'!$H103:$J103,,MATCH($F$6,'Input-Accounts'!$H$6:$J$6,0))))</f>
        <v>-</v>
      </c>
      <c r="G103" s="143">
        <f ca="1">IFERROR(INDEX(G$269:G$305,MATCH($F103,$B$269:$B$305,0))/INDEX($D$269:$D$305,MATCH($F103,$B$269:$B$305,0)),SUMIFS('Input-Ext Allocators'!D$8:D$63,'Input-Ext Allocators'!$B$8:$B$63,$F103))*$D103</f>
        <v>0</v>
      </c>
      <c r="H103" s="143">
        <f ca="1">IFERROR(INDEX(H$269:H$305,MATCH($F103,$B$269:$B$305,0))/INDEX($D$269:$D$305,MATCH($F103,$B$269:$B$305,0)),SUMIFS('Input-Ext Allocators'!E$8:E$63,'Input-Ext Allocators'!$B$8:$B$63,$F103))*$D103</f>
        <v>0</v>
      </c>
      <c r="I103" s="143">
        <f ca="1">IFERROR(INDEX(I$269:I$305,MATCH($F103,$B$269:$B$305,0))/INDEX($D$269:$D$305,MATCH($F103,$B$269:$B$305,0)),SUMIFS('Input-Ext Allocators'!F$8:F$63,'Input-Ext Allocators'!$B$8:$B$63,$F103))*$D103</f>
        <v>0</v>
      </c>
      <c r="J103" s="143">
        <f ca="1">IFERROR(INDEX(J$269:J$305,MATCH($F103,$B$269:$B$305,0))/INDEX($D$269:$D$305,MATCH($F103,$B$269:$B$305,0)),SUMIFS('Input-Ext Allocators'!G$8:G$63,'Input-Ext Allocators'!$B$8:$B$63,$F103))*$D103</f>
        <v>0</v>
      </c>
      <c r="K103" s="143">
        <f ca="1">IFERROR(INDEX(K$269:K$305,MATCH($F103,$B$269:$B$305,0))/INDEX($D$269:$D$305,MATCH($F103,$B$269:$B$305,0)),SUMIFS('Input-Ext Allocators'!H$8:H$63,'Input-Ext Allocators'!$B$8:$B$63,$F103))*$D103</f>
        <v>0</v>
      </c>
      <c r="L103" s="143">
        <f ca="1">IFERROR(INDEX(L$269:L$305,MATCH($F103,$B$269:$B$305,0))/INDEX($D$269:$D$305,MATCH($F103,$B$269:$B$305,0)),SUMIFS('Input-Ext Allocators'!I$8:I$63,'Input-Ext Allocators'!$B$8:$B$63,$F103))*$D103</f>
        <v>0</v>
      </c>
      <c r="M103" s="143">
        <f ca="1">IFERROR(INDEX(M$269:M$305,MATCH($F103,$B$269:$B$305,0))/INDEX($D$269:$D$305,MATCH($F103,$B$269:$B$305,0)),SUMIFS('Input-Ext Allocators'!J$8:J$63,'Input-Ext Allocators'!$B$8:$B$63,$F103))*$D103</f>
        <v>0</v>
      </c>
      <c r="N103" s="143">
        <f ca="1">IFERROR(INDEX(N$269:N$305,MATCH($F103,$B$269:$B$305,0))/INDEX($D$269:$D$305,MATCH($F103,$B$269:$B$305,0)),SUMIFS('Input-Ext Allocators'!K$8:K$63,'Input-Ext Allocators'!$B$8:$B$63,$F103))*$D103</f>
        <v>0</v>
      </c>
      <c r="O103" s="143">
        <f ca="1">IFERROR(INDEX(O$269:O$305,MATCH($F103,$B$269:$B$305,0))/INDEX($D$269:$D$305,MATCH($F103,$B$269:$B$305,0)),SUMIFS('Input-Ext Allocators'!L$8:L$63,'Input-Ext Allocators'!$B$8:$B$63,$F103))*$D103</f>
        <v>0</v>
      </c>
      <c r="P103" s="143">
        <f ca="1">IFERROR(INDEX(P$269:P$305,MATCH($F103,$B$269:$B$305,0))/INDEX($D$269:$D$305,MATCH($F103,$B$269:$B$305,0)),SUMIFS('Input-Ext Allocators'!M$8:M$63,'Input-Ext Allocators'!$B$8:$B$63,$F103))*$D103</f>
        <v>0</v>
      </c>
      <c r="Q103" s="143">
        <f ca="1">IFERROR(INDEX(Q$269:Q$305,MATCH($F103,$B$269:$B$305,0))/INDEX($D$269:$D$305,MATCH($F103,$B$269:$B$305,0)),SUMIFS('Input-Ext Allocators'!N$8:N$63,'Input-Ext Allocators'!$B$8:$B$63,$F103))*$D103</f>
        <v>0</v>
      </c>
      <c r="R103" s="143">
        <f ca="1">IFERROR(INDEX(R$269:R$305,MATCH($F103,$B$269:$B$305,0))/INDEX($D$269:$D$305,MATCH($F103,$B$269:$B$305,0)),SUMIFS('Input-Ext Allocators'!O$8:O$63,'Input-Ext Allocators'!$B$8:$B$63,$F103))*$D103</f>
        <v>0</v>
      </c>
      <c r="S103" s="143">
        <f ca="1">IFERROR(INDEX(S$269:S$305,MATCH($F103,$B$269:$B$305,0))/INDEX($D$269:$D$305,MATCH($F103,$B$269:$B$305,0)),SUMIFS('Input-Ext Allocators'!P$8:P$63,'Input-Ext Allocators'!$B$8:$B$63,$F103))*$D103</f>
        <v>0</v>
      </c>
      <c r="T103" s="143">
        <f ca="1">IFERROR(INDEX(T$269:T$305,MATCH($F103,$B$269:$B$305,0))/INDEX($D$269:$D$305,MATCH($F103,$B$269:$B$305,0)),SUMIFS('Input-Ext Allocators'!Q$8:Q$63,'Input-Ext Allocators'!$B$8:$B$63,$F103))*$D103</f>
        <v>0</v>
      </c>
      <c r="U103" s="143">
        <f ca="1">IFERROR(INDEX(U$269:U$305,MATCH($F103,$B$269:$B$305,0))/INDEX($D$269:$D$305,MATCH($F103,$B$269:$B$305,0)),SUMIFS('Input-Ext Allocators'!R$8:R$63,'Input-Ext Allocators'!$B$8:$B$63,$F103))*$D103</f>
        <v>0</v>
      </c>
      <c r="V103" s="143">
        <f ca="1">IFERROR(INDEX(V$269:V$305,MATCH($F103,$B$269:$B$305,0))/INDEX($D$269:$D$305,MATCH($F103,$B$269:$B$305,0)),SUMIFS('Input-Ext Allocators'!S$8:S$63,'Input-Ext Allocators'!$B$8:$B$63,$F103))*$D103</f>
        <v>0</v>
      </c>
      <c r="W103" s="143">
        <f ca="1">IFERROR(INDEX(W$269:W$305,MATCH($F103,$B$269:$B$305,0))/INDEX($D$269:$D$305,MATCH($F103,$B$269:$B$305,0)),SUMIFS('Input-Ext Allocators'!T$8:T$63,'Input-Ext Allocators'!$B$8:$B$63,$F103))*$D103</f>
        <v>0</v>
      </c>
      <c r="X103" s="143">
        <f ca="1">IFERROR(INDEX(X$269:X$305,MATCH($F103,$B$269:$B$305,0))/INDEX($D$269:$D$305,MATCH($F103,$B$269:$B$305,0)),SUMIFS('Input-Ext Allocators'!U$8:U$63,'Input-Ext Allocators'!$B$8:$B$63,$F103))*$D103</f>
        <v>0</v>
      </c>
      <c r="Y103" s="143">
        <f ca="1">IFERROR(INDEX(Y$269:Y$305,MATCH($F103,$B$269:$B$305,0))/INDEX($D$269:$D$305,MATCH($F103,$B$269:$B$305,0)),SUMIFS('Input-Ext Allocators'!V$8:V$63,'Input-Ext Allocators'!$B$8:$B$63,$F103))*$D103</f>
        <v>0</v>
      </c>
      <c r="Z103" s="143">
        <f ca="1">IFERROR(INDEX(Z$269:Z$305,MATCH($F103,$B$269:$B$305,0))/INDEX($D$269:$D$305,MATCH($F103,$B$269:$B$305,0)),SUMIFS('Input-Ext Allocators'!W$8:W$63,'Input-Ext Allocators'!$B$8:$B$63,$F103))*$D103</f>
        <v>0</v>
      </c>
    </row>
    <row r="104" spans="1:26" outlineLevel="1">
      <c r="A104" s="113">
        <f>IF(ISBLANK('Input-Accounts'!A104),"",'Input-Accounts'!A104)</f>
        <v>89</v>
      </c>
      <c r="B104" s="17" t="str">
        <f>IF(ISBLANK('Input-Accounts'!B104),"",'Input-Accounts'!B104)</f>
        <v>Miscellaneous Equipment</v>
      </c>
      <c r="C104" s="113">
        <f>IF(ISBLANK('Input-Accounts'!C104),"",'Input-Accounts'!C104)</f>
        <v>398</v>
      </c>
      <c r="D104" s="143">
        <f t="shared" ca="1" si="23"/>
        <v>0</v>
      </c>
      <c r="E104" s="143">
        <f t="shared" ca="1" si="19"/>
        <v>0</v>
      </c>
      <c r="F104" s="89" t="str" cm="1">
        <f t="array" aca="1" ref="F104" ca="1">IF(D104=0,"-",IF('Input-Accounts'!$E104&lt;&gt;0,'Input-Accounts'!$E104,INDEX('Input-Accounts'!$H104:$J104,,MATCH($F$6,'Input-Accounts'!$H$6:$J$6,0))))</f>
        <v>-</v>
      </c>
      <c r="G104" s="143">
        <f ca="1">IFERROR(INDEX(G$269:G$305,MATCH($F104,$B$269:$B$305,0))/INDEX($D$269:$D$305,MATCH($F104,$B$269:$B$305,0)),SUMIFS('Input-Ext Allocators'!D$8:D$63,'Input-Ext Allocators'!$B$8:$B$63,$F104))*$D104</f>
        <v>0</v>
      </c>
      <c r="H104" s="143">
        <f ca="1">IFERROR(INDEX(H$269:H$305,MATCH($F104,$B$269:$B$305,0))/INDEX($D$269:$D$305,MATCH($F104,$B$269:$B$305,0)),SUMIFS('Input-Ext Allocators'!E$8:E$63,'Input-Ext Allocators'!$B$8:$B$63,$F104))*$D104</f>
        <v>0</v>
      </c>
      <c r="I104" s="143">
        <f ca="1">IFERROR(INDEX(I$269:I$305,MATCH($F104,$B$269:$B$305,0))/INDEX($D$269:$D$305,MATCH($F104,$B$269:$B$305,0)),SUMIFS('Input-Ext Allocators'!F$8:F$63,'Input-Ext Allocators'!$B$8:$B$63,$F104))*$D104</f>
        <v>0</v>
      </c>
      <c r="J104" s="143">
        <f ca="1">IFERROR(INDEX(J$269:J$305,MATCH($F104,$B$269:$B$305,0))/INDEX($D$269:$D$305,MATCH($F104,$B$269:$B$305,0)),SUMIFS('Input-Ext Allocators'!G$8:G$63,'Input-Ext Allocators'!$B$8:$B$63,$F104))*$D104</f>
        <v>0</v>
      </c>
      <c r="K104" s="143">
        <f ca="1">IFERROR(INDEX(K$269:K$305,MATCH($F104,$B$269:$B$305,0))/INDEX($D$269:$D$305,MATCH($F104,$B$269:$B$305,0)),SUMIFS('Input-Ext Allocators'!H$8:H$63,'Input-Ext Allocators'!$B$8:$B$63,$F104))*$D104</f>
        <v>0</v>
      </c>
      <c r="L104" s="143">
        <f ca="1">IFERROR(INDEX(L$269:L$305,MATCH($F104,$B$269:$B$305,0))/INDEX($D$269:$D$305,MATCH($F104,$B$269:$B$305,0)),SUMIFS('Input-Ext Allocators'!I$8:I$63,'Input-Ext Allocators'!$B$8:$B$63,$F104))*$D104</f>
        <v>0</v>
      </c>
      <c r="M104" s="143">
        <f ca="1">IFERROR(INDEX(M$269:M$305,MATCH($F104,$B$269:$B$305,0))/INDEX($D$269:$D$305,MATCH($F104,$B$269:$B$305,0)),SUMIFS('Input-Ext Allocators'!J$8:J$63,'Input-Ext Allocators'!$B$8:$B$63,$F104))*$D104</f>
        <v>0</v>
      </c>
      <c r="N104" s="143">
        <f ca="1">IFERROR(INDEX(N$269:N$305,MATCH($F104,$B$269:$B$305,0))/INDEX($D$269:$D$305,MATCH($F104,$B$269:$B$305,0)),SUMIFS('Input-Ext Allocators'!K$8:K$63,'Input-Ext Allocators'!$B$8:$B$63,$F104))*$D104</f>
        <v>0</v>
      </c>
      <c r="O104" s="143">
        <f ca="1">IFERROR(INDEX(O$269:O$305,MATCH($F104,$B$269:$B$305,0))/INDEX($D$269:$D$305,MATCH($F104,$B$269:$B$305,0)),SUMIFS('Input-Ext Allocators'!L$8:L$63,'Input-Ext Allocators'!$B$8:$B$63,$F104))*$D104</f>
        <v>0</v>
      </c>
      <c r="P104" s="143">
        <f ca="1">IFERROR(INDEX(P$269:P$305,MATCH($F104,$B$269:$B$305,0))/INDEX($D$269:$D$305,MATCH($F104,$B$269:$B$305,0)),SUMIFS('Input-Ext Allocators'!M$8:M$63,'Input-Ext Allocators'!$B$8:$B$63,$F104))*$D104</f>
        <v>0</v>
      </c>
      <c r="Q104" s="143">
        <f ca="1">IFERROR(INDEX(Q$269:Q$305,MATCH($F104,$B$269:$B$305,0))/INDEX($D$269:$D$305,MATCH($F104,$B$269:$B$305,0)),SUMIFS('Input-Ext Allocators'!N$8:N$63,'Input-Ext Allocators'!$B$8:$B$63,$F104))*$D104</f>
        <v>0</v>
      </c>
      <c r="R104" s="143">
        <f ca="1">IFERROR(INDEX(R$269:R$305,MATCH($F104,$B$269:$B$305,0))/INDEX($D$269:$D$305,MATCH($F104,$B$269:$B$305,0)),SUMIFS('Input-Ext Allocators'!O$8:O$63,'Input-Ext Allocators'!$B$8:$B$63,$F104))*$D104</f>
        <v>0</v>
      </c>
      <c r="S104" s="143">
        <f ca="1">IFERROR(INDEX(S$269:S$305,MATCH($F104,$B$269:$B$305,0))/INDEX($D$269:$D$305,MATCH($F104,$B$269:$B$305,0)),SUMIFS('Input-Ext Allocators'!P$8:P$63,'Input-Ext Allocators'!$B$8:$B$63,$F104))*$D104</f>
        <v>0</v>
      </c>
      <c r="T104" s="143">
        <f ca="1">IFERROR(INDEX(T$269:T$305,MATCH($F104,$B$269:$B$305,0))/INDEX($D$269:$D$305,MATCH($F104,$B$269:$B$305,0)),SUMIFS('Input-Ext Allocators'!Q$8:Q$63,'Input-Ext Allocators'!$B$8:$B$63,$F104))*$D104</f>
        <v>0</v>
      </c>
      <c r="U104" s="143">
        <f ca="1">IFERROR(INDEX(U$269:U$305,MATCH($F104,$B$269:$B$305,0))/INDEX($D$269:$D$305,MATCH($F104,$B$269:$B$305,0)),SUMIFS('Input-Ext Allocators'!R$8:R$63,'Input-Ext Allocators'!$B$8:$B$63,$F104))*$D104</f>
        <v>0</v>
      </c>
      <c r="V104" s="143">
        <f ca="1">IFERROR(INDEX(V$269:V$305,MATCH($F104,$B$269:$B$305,0))/INDEX($D$269:$D$305,MATCH($F104,$B$269:$B$305,0)),SUMIFS('Input-Ext Allocators'!S$8:S$63,'Input-Ext Allocators'!$B$8:$B$63,$F104))*$D104</f>
        <v>0</v>
      </c>
      <c r="W104" s="143">
        <f ca="1">IFERROR(INDEX(W$269:W$305,MATCH($F104,$B$269:$B$305,0))/INDEX($D$269:$D$305,MATCH($F104,$B$269:$B$305,0)),SUMIFS('Input-Ext Allocators'!T$8:T$63,'Input-Ext Allocators'!$B$8:$B$63,$F104))*$D104</f>
        <v>0</v>
      </c>
      <c r="X104" s="143">
        <f ca="1">IFERROR(INDEX(X$269:X$305,MATCH($F104,$B$269:$B$305,0))/INDEX($D$269:$D$305,MATCH($F104,$B$269:$B$305,0)),SUMIFS('Input-Ext Allocators'!U$8:U$63,'Input-Ext Allocators'!$B$8:$B$63,$F104))*$D104</f>
        <v>0</v>
      </c>
      <c r="Y104" s="143">
        <f ca="1">IFERROR(INDEX(Y$269:Y$305,MATCH($F104,$B$269:$B$305,0))/INDEX($D$269:$D$305,MATCH($F104,$B$269:$B$305,0)),SUMIFS('Input-Ext Allocators'!V$8:V$63,'Input-Ext Allocators'!$B$8:$B$63,$F104))*$D104</f>
        <v>0</v>
      </c>
      <c r="Z104" s="143">
        <f ca="1">IFERROR(INDEX(Z$269:Z$305,MATCH($F104,$B$269:$B$305,0))/INDEX($D$269:$D$305,MATCH($F104,$B$269:$B$305,0)),SUMIFS('Input-Ext Allocators'!W$8:W$63,'Input-Ext Allocators'!$B$8:$B$63,$F104))*$D104</f>
        <v>0</v>
      </c>
    </row>
    <row r="105" spans="1:26" outlineLevel="1">
      <c r="A105" s="113">
        <f>IF(ISBLANK('Input-Accounts'!A105),"",'Input-Accounts'!A105)</f>
        <v>90</v>
      </c>
      <c r="B105" s="79" t="str">
        <f>IF(ISBLANK('Input-Accounts'!B105),"",'Input-Accounts'!B105)</f>
        <v>Subtotal - General Plant</v>
      </c>
      <c r="C105" s="113" t="str">
        <f>IF(ISBLANK('Input-Accounts'!C105),"",'Input-Accounts'!C105)</f>
        <v/>
      </c>
      <c r="D105" s="144">
        <f ca="1">SUBTOTAL(9,D95:D104)</f>
        <v>0</v>
      </c>
      <c r="E105" s="143">
        <f t="shared" ca="1" si="19"/>
        <v>0</v>
      </c>
      <c r="G105" s="144">
        <f t="shared" ref="G105:Z105" ca="1" si="24">SUBTOTAL(9,G95:G104)</f>
        <v>0</v>
      </c>
      <c r="H105" s="144">
        <f t="shared" ca="1" si="24"/>
        <v>0</v>
      </c>
      <c r="I105" s="144">
        <f t="shared" ca="1" si="24"/>
        <v>0</v>
      </c>
      <c r="J105" s="144">
        <f t="shared" ca="1" si="24"/>
        <v>0</v>
      </c>
      <c r="K105" s="144">
        <f t="shared" ca="1" si="24"/>
        <v>0</v>
      </c>
      <c r="L105" s="144">
        <f t="shared" ca="1" si="24"/>
        <v>0</v>
      </c>
      <c r="M105" s="144">
        <f t="shared" ca="1" si="24"/>
        <v>0</v>
      </c>
      <c r="N105" s="144">
        <f t="shared" ca="1" si="24"/>
        <v>0</v>
      </c>
      <c r="O105" s="144">
        <f t="shared" ca="1" si="24"/>
        <v>0</v>
      </c>
      <c r="P105" s="144">
        <f t="shared" ca="1" si="24"/>
        <v>0</v>
      </c>
      <c r="Q105" s="144">
        <f t="shared" ca="1" si="24"/>
        <v>0</v>
      </c>
      <c r="R105" s="144">
        <f t="shared" ca="1" si="24"/>
        <v>0</v>
      </c>
      <c r="S105" s="144">
        <f t="shared" ca="1" si="24"/>
        <v>0</v>
      </c>
      <c r="T105" s="144">
        <f t="shared" ca="1" si="24"/>
        <v>0</v>
      </c>
      <c r="U105" s="144">
        <f t="shared" ca="1" si="24"/>
        <v>0</v>
      </c>
      <c r="V105" s="144">
        <f t="shared" ca="1" si="24"/>
        <v>0</v>
      </c>
      <c r="W105" s="144">
        <f t="shared" ca="1" si="24"/>
        <v>0</v>
      </c>
      <c r="X105" s="144">
        <f t="shared" ca="1" si="24"/>
        <v>0</v>
      </c>
      <c r="Y105" s="144">
        <f t="shared" ca="1" si="24"/>
        <v>0</v>
      </c>
      <c r="Z105" s="144">
        <f t="shared" ca="1" si="24"/>
        <v>0</v>
      </c>
    </row>
    <row r="106" spans="1:26" outlineLevel="1">
      <c r="A106" s="113" t="str">
        <f>IF(ISBLANK('Input-Accounts'!A106),"",'Input-Accounts'!A106)</f>
        <v/>
      </c>
      <c r="B106" s="79" t="str">
        <f>IF(ISBLANK('Input-Accounts'!B106),"",'Input-Accounts'!B106)</f>
        <v/>
      </c>
      <c r="C106" s="113" t="str">
        <f>IF(ISBLANK('Input-Accounts'!C106),"",'Input-Accounts'!C106)</f>
        <v/>
      </c>
      <c r="D106" s="143"/>
      <c r="E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</row>
    <row r="107" spans="1:26">
      <c r="A107" s="113">
        <f>IF(ISBLANK('Input-Accounts'!A107),"",'Input-Accounts'!A107)</f>
        <v>91</v>
      </c>
      <c r="B107" s="127" t="str">
        <f>IF(ISBLANK('Input-Accounts'!B107),"",'Input-Accounts'!B107)</f>
        <v>Total Accumulated Depreciation &amp; Amortization</v>
      </c>
      <c r="C107" s="113" t="str">
        <f>IF(ISBLANK('Input-Accounts'!C107),"",'Input-Accounts'!C107)</f>
        <v/>
      </c>
      <c r="D107" s="143">
        <f ca="1">SUBTOTAL(9,D67:D106)</f>
        <v>0</v>
      </c>
      <c r="E107" s="143">
        <f t="shared" ca="1" si="19"/>
        <v>0</v>
      </c>
      <c r="F107" s="89"/>
      <c r="G107" s="143">
        <f t="shared" ref="G107:Z107" ca="1" si="25">SUBTOTAL(9,G67:G106)</f>
        <v>0</v>
      </c>
      <c r="H107" s="143">
        <f t="shared" ca="1" si="25"/>
        <v>0</v>
      </c>
      <c r="I107" s="143">
        <f t="shared" ca="1" si="25"/>
        <v>0</v>
      </c>
      <c r="J107" s="143">
        <f t="shared" ca="1" si="25"/>
        <v>0</v>
      </c>
      <c r="K107" s="143">
        <f t="shared" ca="1" si="25"/>
        <v>0</v>
      </c>
      <c r="L107" s="143">
        <f t="shared" ca="1" si="25"/>
        <v>0</v>
      </c>
      <c r="M107" s="143">
        <f t="shared" ca="1" si="25"/>
        <v>0</v>
      </c>
      <c r="N107" s="143">
        <f t="shared" ca="1" si="25"/>
        <v>0</v>
      </c>
      <c r="O107" s="143">
        <f t="shared" ca="1" si="25"/>
        <v>0</v>
      </c>
      <c r="P107" s="143">
        <f t="shared" ca="1" si="25"/>
        <v>0</v>
      </c>
      <c r="Q107" s="143">
        <f t="shared" ca="1" si="25"/>
        <v>0</v>
      </c>
      <c r="R107" s="143">
        <f t="shared" ca="1" si="25"/>
        <v>0</v>
      </c>
      <c r="S107" s="143">
        <f t="shared" ca="1" si="25"/>
        <v>0</v>
      </c>
      <c r="T107" s="143">
        <f t="shared" ca="1" si="25"/>
        <v>0</v>
      </c>
      <c r="U107" s="143">
        <f t="shared" ca="1" si="25"/>
        <v>0</v>
      </c>
      <c r="V107" s="143">
        <f t="shared" ca="1" si="25"/>
        <v>0</v>
      </c>
      <c r="W107" s="143">
        <f t="shared" ca="1" si="25"/>
        <v>0</v>
      </c>
      <c r="X107" s="143">
        <f t="shared" ca="1" si="25"/>
        <v>0</v>
      </c>
      <c r="Y107" s="143">
        <f t="shared" ca="1" si="25"/>
        <v>0</v>
      </c>
      <c r="Z107" s="143">
        <f t="shared" ca="1" si="25"/>
        <v>0</v>
      </c>
    </row>
    <row r="108" spans="1:26">
      <c r="A108" s="113" t="str">
        <f>IF(ISBLANK('Input-Accounts'!A108),"",'Input-Accounts'!A108)</f>
        <v/>
      </c>
      <c r="B108" s="79" t="str">
        <f>IF(ISBLANK('Input-Accounts'!B108),"",'Input-Accounts'!B108)</f>
        <v/>
      </c>
      <c r="C108" s="113" t="str">
        <f>IF(ISBLANK('Input-Accounts'!C108),"",'Input-Accounts'!C108)</f>
        <v/>
      </c>
      <c r="D108" s="144"/>
      <c r="E108" s="143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</row>
    <row r="109" spans="1:26">
      <c r="A109" s="113">
        <f>IF(ISBLANK('Input-Accounts'!A109),"",'Input-Accounts'!A109)</f>
        <v>92</v>
      </c>
      <c r="B109" s="81" t="str">
        <f>IF(ISBLANK('Input-Accounts'!B109),"",'Input-Accounts'!B109)</f>
        <v>Other Rate Base Items</v>
      </c>
      <c r="C109" s="113" t="str">
        <f>IF(ISBLANK('Input-Accounts'!C109),"",'Input-Accounts'!C109)</f>
        <v/>
      </c>
      <c r="D109" s="143"/>
      <c r="E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</row>
    <row r="110" spans="1:26" outlineLevel="1">
      <c r="A110" s="113">
        <f>IF(ISBLANK('Input-Accounts'!A110),"",'Input-Accounts'!A110)</f>
        <v>93</v>
      </c>
      <c r="B110" s="17" t="str">
        <f>IF(ISBLANK('Input-Accounts'!B110),"",'Input-Accounts'!B110)</f>
        <v>Accumulated deferred income taxes</v>
      </c>
      <c r="C110" s="113">
        <f>IF(ISBLANK('Input-Accounts'!C110),"",'Input-Accounts'!C110)</f>
        <v>282</v>
      </c>
      <c r="D110" s="143">
        <f t="shared" ref="D110:D113" ca="1" si="26">INDIRECT("Classification!"&amp;$D$5&amp;ROW())</f>
        <v>0</v>
      </c>
      <c r="E110" s="143">
        <f t="shared" ca="1" si="19"/>
        <v>0</v>
      </c>
      <c r="F110" s="89" t="str" cm="1">
        <f t="array" aca="1" ref="F110" ca="1">IF(D110=0,"-",IF('Input-Accounts'!$E110&lt;&gt;0,'Input-Accounts'!$E110,INDEX('Input-Accounts'!$H110:$J110,,MATCH($F$6,'Input-Accounts'!$H$6:$J$6,0))))</f>
        <v>-</v>
      </c>
      <c r="G110" s="143">
        <f ca="1">IFERROR(INDEX(G$269:G$305,MATCH($F110,$B$269:$B$305,0))/INDEX($D$269:$D$305,MATCH($F110,$B$269:$B$305,0)),SUMIFS('Input-Ext Allocators'!D$8:D$63,'Input-Ext Allocators'!$B$8:$B$63,$F110))*$D110</f>
        <v>0</v>
      </c>
      <c r="H110" s="143">
        <f ca="1">IFERROR(INDEX(H$269:H$305,MATCH($F110,$B$269:$B$305,0))/INDEX($D$269:$D$305,MATCH($F110,$B$269:$B$305,0)),SUMIFS('Input-Ext Allocators'!E$8:E$63,'Input-Ext Allocators'!$B$8:$B$63,$F110))*$D110</f>
        <v>0</v>
      </c>
      <c r="I110" s="143">
        <f ca="1">IFERROR(INDEX(I$269:I$305,MATCH($F110,$B$269:$B$305,0))/INDEX($D$269:$D$305,MATCH($F110,$B$269:$B$305,0)),SUMIFS('Input-Ext Allocators'!F$8:F$63,'Input-Ext Allocators'!$B$8:$B$63,$F110))*$D110</f>
        <v>0</v>
      </c>
      <c r="J110" s="143">
        <f ca="1">IFERROR(INDEX(J$269:J$305,MATCH($F110,$B$269:$B$305,0))/INDEX($D$269:$D$305,MATCH($F110,$B$269:$B$305,0)),SUMIFS('Input-Ext Allocators'!G$8:G$63,'Input-Ext Allocators'!$B$8:$B$63,$F110))*$D110</f>
        <v>0</v>
      </c>
      <c r="K110" s="143">
        <f ca="1">IFERROR(INDEX(K$269:K$305,MATCH($F110,$B$269:$B$305,0))/INDEX($D$269:$D$305,MATCH($F110,$B$269:$B$305,0)),SUMIFS('Input-Ext Allocators'!H$8:H$63,'Input-Ext Allocators'!$B$8:$B$63,$F110))*$D110</f>
        <v>0</v>
      </c>
      <c r="L110" s="143">
        <f ca="1">IFERROR(INDEX(L$269:L$305,MATCH($F110,$B$269:$B$305,0))/INDEX($D$269:$D$305,MATCH($F110,$B$269:$B$305,0)),SUMIFS('Input-Ext Allocators'!I$8:I$63,'Input-Ext Allocators'!$B$8:$B$63,$F110))*$D110</f>
        <v>0</v>
      </c>
      <c r="M110" s="143">
        <f ca="1">IFERROR(INDEX(M$269:M$305,MATCH($F110,$B$269:$B$305,0))/INDEX($D$269:$D$305,MATCH($F110,$B$269:$B$305,0)),SUMIFS('Input-Ext Allocators'!J$8:J$63,'Input-Ext Allocators'!$B$8:$B$63,$F110))*$D110</f>
        <v>0</v>
      </c>
      <c r="N110" s="143">
        <f ca="1">IFERROR(INDEX(N$269:N$305,MATCH($F110,$B$269:$B$305,0))/INDEX($D$269:$D$305,MATCH($F110,$B$269:$B$305,0)),SUMIFS('Input-Ext Allocators'!K$8:K$63,'Input-Ext Allocators'!$B$8:$B$63,$F110))*$D110</f>
        <v>0</v>
      </c>
      <c r="O110" s="143">
        <f ca="1">IFERROR(INDEX(O$269:O$305,MATCH($F110,$B$269:$B$305,0))/INDEX($D$269:$D$305,MATCH($F110,$B$269:$B$305,0)),SUMIFS('Input-Ext Allocators'!L$8:L$63,'Input-Ext Allocators'!$B$8:$B$63,$F110))*$D110</f>
        <v>0</v>
      </c>
      <c r="P110" s="143">
        <f ca="1">IFERROR(INDEX(P$269:P$305,MATCH($F110,$B$269:$B$305,0))/INDEX($D$269:$D$305,MATCH($F110,$B$269:$B$305,0)),SUMIFS('Input-Ext Allocators'!M$8:M$63,'Input-Ext Allocators'!$B$8:$B$63,$F110))*$D110</f>
        <v>0</v>
      </c>
      <c r="Q110" s="143">
        <f ca="1">IFERROR(INDEX(Q$269:Q$305,MATCH($F110,$B$269:$B$305,0))/INDEX($D$269:$D$305,MATCH($F110,$B$269:$B$305,0)),SUMIFS('Input-Ext Allocators'!N$8:N$63,'Input-Ext Allocators'!$B$8:$B$63,$F110))*$D110</f>
        <v>0</v>
      </c>
      <c r="R110" s="143">
        <f ca="1">IFERROR(INDEX(R$269:R$305,MATCH($F110,$B$269:$B$305,0))/INDEX($D$269:$D$305,MATCH($F110,$B$269:$B$305,0)),SUMIFS('Input-Ext Allocators'!O$8:O$63,'Input-Ext Allocators'!$B$8:$B$63,$F110))*$D110</f>
        <v>0</v>
      </c>
      <c r="S110" s="143">
        <f ca="1">IFERROR(INDEX(S$269:S$305,MATCH($F110,$B$269:$B$305,0))/INDEX($D$269:$D$305,MATCH($F110,$B$269:$B$305,0)),SUMIFS('Input-Ext Allocators'!P$8:P$63,'Input-Ext Allocators'!$B$8:$B$63,$F110))*$D110</f>
        <v>0</v>
      </c>
      <c r="T110" s="143">
        <f ca="1">IFERROR(INDEX(T$269:T$305,MATCH($F110,$B$269:$B$305,0))/INDEX($D$269:$D$305,MATCH($F110,$B$269:$B$305,0)),SUMIFS('Input-Ext Allocators'!Q$8:Q$63,'Input-Ext Allocators'!$B$8:$B$63,$F110))*$D110</f>
        <v>0</v>
      </c>
      <c r="U110" s="143">
        <f ca="1">IFERROR(INDEX(U$269:U$305,MATCH($F110,$B$269:$B$305,0))/INDEX($D$269:$D$305,MATCH($F110,$B$269:$B$305,0)),SUMIFS('Input-Ext Allocators'!R$8:R$63,'Input-Ext Allocators'!$B$8:$B$63,$F110))*$D110</f>
        <v>0</v>
      </c>
      <c r="V110" s="143">
        <f ca="1">IFERROR(INDEX(V$269:V$305,MATCH($F110,$B$269:$B$305,0))/INDEX($D$269:$D$305,MATCH($F110,$B$269:$B$305,0)),SUMIFS('Input-Ext Allocators'!S$8:S$63,'Input-Ext Allocators'!$B$8:$B$63,$F110))*$D110</f>
        <v>0</v>
      </c>
      <c r="W110" s="143">
        <f ca="1">IFERROR(INDEX(W$269:W$305,MATCH($F110,$B$269:$B$305,0))/INDEX($D$269:$D$305,MATCH($F110,$B$269:$B$305,0)),SUMIFS('Input-Ext Allocators'!T$8:T$63,'Input-Ext Allocators'!$B$8:$B$63,$F110))*$D110</f>
        <v>0</v>
      </c>
      <c r="X110" s="143">
        <f ca="1">IFERROR(INDEX(X$269:X$305,MATCH($F110,$B$269:$B$305,0))/INDEX($D$269:$D$305,MATCH($F110,$B$269:$B$305,0)),SUMIFS('Input-Ext Allocators'!U$8:U$63,'Input-Ext Allocators'!$B$8:$B$63,$F110))*$D110</f>
        <v>0</v>
      </c>
      <c r="Y110" s="143">
        <f ca="1">IFERROR(INDEX(Y$269:Y$305,MATCH($F110,$B$269:$B$305,0))/INDEX($D$269:$D$305,MATCH($F110,$B$269:$B$305,0)),SUMIFS('Input-Ext Allocators'!V$8:V$63,'Input-Ext Allocators'!$B$8:$B$63,$F110))*$D110</f>
        <v>0</v>
      </c>
      <c r="Z110" s="143">
        <f ca="1">IFERROR(INDEX(Z$269:Z$305,MATCH($F110,$B$269:$B$305,0))/INDEX($D$269:$D$305,MATCH($F110,$B$269:$B$305,0)),SUMIFS('Input-Ext Allocators'!W$8:W$63,'Input-Ext Allocators'!$B$8:$B$63,$F110))*$D110</f>
        <v>0</v>
      </c>
    </row>
    <row r="111" spans="1:26" outlineLevel="1">
      <c r="A111" s="113">
        <f>IF(ISBLANK('Input-Accounts'!A111),"",'Input-Accounts'!A111)</f>
        <v>94</v>
      </c>
      <c r="B111" s="17" t="str">
        <f>IF(ISBLANK('Input-Accounts'!B111),"",'Input-Accounts'!B111)</f>
        <v>Customer advances for construction</v>
      </c>
      <c r="C111" s="113">
        <f>IF(ISBLANK('Input-Accounts'!C111),"",'Input-Accounts'!C111)</f>
        <v>252</v>
      </c>
      <c r="D111" s="143">
        <f t="shared" ca="1" si="26"/>
        <v>0</v>
      </c>
      <c r="E111" s="143">
        <f t="shared" ca="1" si="19"/>
        <v>0</v>
      </c>
      <c r="F111" s="89" t="str" cm="1">
        <f t="array" aca="1" ref="F111" ca="1">IF(D111=0,"-",IF('Input-Accounts'!$E111&lt;&gt;0,'Input-Accounts'!$E111,INDEX('Input-Accounts'!$H111:$J111,,MATCH($F$6,'Input-Accounts'!$H$6:$J$6,0))))</f>
        <v>-</v>
      </c>
      <c r="G111" s="143">
        <f ca="1">IFERROR(INDEX(G$269:G$305,MATCH($F111,$B$269:$B$305,0))/INDEX($D$269:$D$305,MATCH($F111,$B$269:$B$305,0)),SUMIFS('Input-Ext Allocators'!D$8:D$63,'Input-Ext Allocators'!$B$8:$B$63,$F111))*$D111</f>
        <v>0</v>
      </c>
      <c r="H111" s="143">
        <f ca="1">IFERROR(INDEX(H$269:H$305,MATCH($F111,$B$269:$B$305,0))/INDEX($D$269:$D$305,MATCH($F111,$B$269:$B$305,0)),SUMIFS('Input-Ext Allocators'!E$8:E$63,'Input-Ext Allocators'!$B$8:$B$63,$F111))*$D111</f>
        <v>0</v>
      </c>
      <c r="I111" s="143">
        <f ca="1">IFERROR(INDEX(I$269:I$305,MATCH($F111,$B$269:$B$305,0))/INDEX($D$269:$D$305,MATCH($F111,$B$269:$B$305,0)),SUMIFS('Input-Ext Allocators'!F$8:F$63,'Input-Ext Allocators'!$B$8:$B$63,$F111))*$D111</f>
        <v>0</v>
      </c>
      <c r="J111" s="143">
        <f ca="1">IFERROR(INDEX(J$269:J$305,MATCH($F111,$B$269:$B$305,0))/INDEX($D$269:$D$305,MATCH($F111,$B$269:$B$305,0)),SUMIFS('Input-Ext Allocators'!G$8:G$63,'Input-Ext Allocators'!$B$8:$B$63,$F111))*$D111</f>
        <v>0</v>
      </c>
      <c r="K111" s="143">
        <f ca="1">IFERROR(INDEX(K$269:K$305,MATCH($F111,$B$269:$B$305,0))/INDEX($D$269:$D$305,MATCH($F111,$B$269:$B$305,0)),SUMIFS('Input-Ext Allocators'!H$8:H$63,'Input-Ext Allocators'!$B$8:$B$63,$F111))*$D111</f>
        <v>0</v>
      </c>
      <c r="L111" s="143">
        <f ca="1">IFERROR(INDEX(L$269:L$305,MATCH($F111,$B$269:$B$305,0))/INDEX($D$269:$D$305,MATCH($F111,$B$269:$B$305,0)),SUMIFS('Input-Ext Allocators'!I$8:I$63,'Input-Ext Allocators'!$B$8:$B$63,$F111))*$D111</f>
        <v>0</v>
      </c>
      <c r="M111" s="143">
        <f ca="1">IFERROR(INDEX(M$269:M$305,MATCH($F111,$B$269:$B$305,0))/INDEX($D$269:$D$305,MATCH($F111,$B$269:$B$305,0)),SUMIFS('Input-Ext Allocators'!J$8:J$63,'Input-Ext Allocators'!$B$8:$B$63,$F111))*$D111</f>
        <v>0</v>
      </c>
      <c r="N111" s="143">
        <f ca="1">IFERROR(INDEX(N$269:N$305,MATCH($F111,$B$269:$B$305,0))/INDEX($D$269:$D$305,MATCH($F111,$B$269:$B$305,0)),SUMIFS('Input-Ext Allocators'!K$8:K$63,'Input-Ext Allocators'!$B$8:$B$63,$F111))*$D111</f>
        <v>0</v>
      </c>
      <c r="O111" s="143">
        <f ca="1">IFERROR(INDEX(O$269:O$305,MATCH($F111,$B$269:$B$305,0))/INDEX($D$269:$D$305,MATCH($F111,$B$269:$B$305,0)),SUMIFS('Input-Ext Allocators'!L$8:L$63,'Input-Ext Allocators'!$B$8:$B$63,$F111))*$D111</f>
        <v>0</v>
      </c>
      <c r="P111" s="143">
        <f ca="1">IFERROR(INDEX(P$269:P$305,MATCH($F111,$B$269:$B$305,0))/INDEX($D$269:$D$305,MATCH($F111,$B$269:$B$305,0)),SUMIFS('Input-Ext Allocators'!M$8:M$63,'Input-Ext Allocators'!$B$8:$B$63,$F111))*$D111</f>
        <v>0</v>
      </c>
      <c r="Q111" s="143">
        <f ca="1">IFERROR(INDEX(Q$269:Q$305,MATCH($F111,$B$269:$B$305,0))/INDEX($D$269:$D$305,MATCH($F111,$B$269:$B$305,0)),SUMIFS('Input-Ext Allocators'!N$8:N$63,'Input-Ext Allocators'!$B$8:$B$63,$F111))*$D111</f>
        <v>0</v>
      </c>
      <c r="R111" s="143">
        <f ca="1">IFERROR(INDEX(R$269:R$305,MATCH($F111,$B$269:$B$305,0))/INDEX($D$269:$D$305,MATCH($F111,$B$269:$B$305,0)),SUMIFS('Input-Ext Allocators'!O$8:O$63,'Input-Ext Allocators'!$B$8:$B$63,$F111))*$D111</f>
        <v>0</v>
      </c>
      <c r="S111" s="143">
        <f ca="1">IFERROR(INDEX(S$269:S$305,MATCH($F111,$B$269:$B$305,0))/INDEX($D$269:$D$305,MATCH($F111,$B$269:$B$305,0)),SUMIFS('Input-Ext Allocators'!P$8:P$63,'Input-Ext Allocators'!$B$8:$B$63,$F111))*$D111</f>
        <v>0</v>
      </c>
      <c r="T111" s="143">
        <f ca="1">IFERROR(INDEX(T$269:T$305,MATCH($F111,$B$269:$B$305,0))/INDEX($D$269:$D$305,MATCH($F111,$B$269:$B$305,0)),SUMIFS('Input-Ext Allocators'!Q$8:Q$63,'Input-Ext Allocators'!$B$8:$B$63,$F111))*$D111</f>
        <v>0</v>
      </c>
      <c r="U111" s="143">
        <f ca="1">IFERROR(INDEX(U$269:U$305,MATCH($F111,$B$269:$B$305,0))/INDEX($D$269:$D$305,MATCH($F111,$B$269:$B$305,0)),SUMIFS('Input-Ext Allocators'!R$8:R$63,'Input-Ext Allocators'!$B$8:$B$63,$F111))*$D111</f>
        <v>0</v>
      </c>
      <c r="V111" s="143">
        <f ca="1">IFERROR(INDEX(V$269:V$305,MATCH($F111,$B$269:$B$305,0))/INDEX($D$269:$D$305,MATCH($F111,$B$269:$B$305,0)),SUMIFS('Input-Ext Allocators'!S$8:S$63,'Input-Ext Allocators'!$B$8:$B$63,$F111))*$D111</f>
        <v>0</v>
      </c>
      <c r="W111" s="143">
        <f ca="1">IFERROR(INDEX(W$269:W$305,MATCH($F111,$B$269:$B$305,0))/INDEX($D$269:$D$305,MATCH($F111,$B$269:$B$305,0)),SUMIFS('Input-Ext Allocators'!T$8:T$63,'Input-Ext Allocators'!$B$8:$B$63,$F111))*$D111</f>
        <v>0</v>
      </c>
      <c r="X111" s="143">
        <f ca="1">IFERROR(INDEX(X$269:X$305,MATCH($F111,$B$269:$B$305,0))/INDEX($D$269:$D$305,MATCH($F111,$B$269:$B$305,0)),SUMIFS('Input-Ext Allocators'!U$8:U$63,'Input-Ext Allocators'!$B$8:$B$63,$F111))*$D111</f>
        <v>0</v>
      </c>
      <c r="Y111" s="143">
        <f ca="1">IFERROR(INDEX(Y$269:Y$305,MATCH($F111,$B$269:$B$305,0))/INDEX($D$269:$D$305,MATCH($F111,$B$269:$B$305,0)),SUMIFS('Input-Ext Allocators'!V$8:V$63,'Input-Ext Allocators'!$B$8:$B$63,$F111))*$D111</f>
        <v>0</v>
      </c>
      <c r="Z111" s="143">
        <f ca="1">IFERROR(INDEX(Z$269:Z$305,MATCH($F111,$B$269:$B$305,0))/INDEX($D$269:$D$305,MATCH($F111,$B$269:$B$305,0)),SUMIFS('Input-Ext Allocators'!W$8:W$63,'Input-Ext Allocators'!$B$8:$B$63,$F111))*$D111</f>
        <v>0</v>
      </c>
    </row>
    <row r="112" spans="1:26" outlineLevel="1">
      <c r="A112" s="113">
        <f>IF(ISBLANK('Input-Accounts'!A112),"",'Input-Accounts'!A112)</f>
        <v>95</v>
      </c>
      <c r="B112" s="17" t="str">
        <f>IF(ISBLANK('Input-Accounts'!B112),"",'Input-Accounts'!B112)</f>
        <v>Other regulatory liabilities</v>
      </c>
      <c r="C112" s="113">
        <f>IF(ISBLANK('Input-Accounts'!C112),"",'Input-Accounts'!C112)</f>
        <v>254</v>
      </c>
      <c r="D112" s="143">
        <f t="shared" ca="1" si="26"/>
        <v>0</v>
      </c>
      <c r="E112" s="143">
        <f t="shared" ca="1" si="19"/>
        <v>0</v>
      </c>
      <c r="F112" s="89" t="str" cm="1">
        <f t="array" aca="1" ref="F112" ca="1">IF(D112=0,"-",IF('Input-Accounts'!$E112&lt;&gt;0,'Input-Accounts'!$E112,INDEX('Input-Accounts'!$H112:$J112,,MATCH($F$6,'Input-Accounts'!$H$6:$J$6,0))))</f>
        <v>-</v>
      </c>
      <c r="G112" s="143">
        <f ca="1">IFERROR(INDEX(G$269:G$305,MATCH($F112,$B$269:$B$305,0))/INDEX($D$269:$D$305,MATCH($F112,$B$269:$B$305,0)),SUMIFS('Input-Ext Allocators'!D$8:D$63,'Input-Ext Allocators'!$B$8:$B$63,$F112))*$D112</f>
        <v>0</v>
      </c>
      <c r="H112" s="143">
        <f ca="1">IFERROR(INDEX(H$269:H$305,MATCH($F112,$B$269:$B$305,0))/INDEX($D$269:$D$305,MATCH($F112,$B$269:$B$305,0)),SUMIFS('Input-Ext Allocators'!E$8:E$63,'Input-Ext Allocators'!$B$8:$B$63,$F112))*$D112</f>
        <v>0</v>
      </c>
      <c r="I112" s="143">
        <f ca="1">IFERROR(INDEX(I$269:I$305,MATCH($F112,$B$269:$B$305,0))/INDEX($D$269:$D$305,MATCH($F112,$B$269:$B$305,0)),SUMIFS('Input-Ext Allocators'!F$8:F$63,'Input-Ext Allocators'!$B$8:$B$63,$F112))*$D112</f>
        <v>0</v>
      </c>
      <c r="J112" s="143">
        <f ca="1">IFERROR(INDEX(J$269:J$305,MATCH($F112,$B$269:$B$305,0))/INDEX($D$269:$D$305,MATCH($F112,$B$269:$B$305,0)),SUMIFS('Input-Ext Allocators'!G$8:G$63,'Input-Ext Allocators'!$B$8:$B$63,$F112))*$D112</f>
        <v>0</v>
      </c>
      <c r="K112" s="143">
        <f ca="1">IFERROR(INDEX(K$269:K$305,MATCH($F112,$B$269:$B$305,0))/INDEX($D$269:$D$305,MATCH($F112,$B$269:$B$305,0)),SUMIFS('Input-Ext Allocators'!H$8:H$63,'Input-Ext Allocators'!$B$8:$B$63,$F112))*$D112</f>
        <v>0</v>
      </c>
      <c r="L112" s="143">
        <f ca="1">IFERROR(INDEX(L$269:L$305,MATCH($F112,$B$269:$B$305,0))/INDEX($D$269:$D$305,MATCH($F112,$B$269:$B$305,0)),SUMIFS('Input-Ext Allocators'!I$8:I$63,'Input-Ext Allocators'!$B$8:$B$63,$F112))*$D112</f>
        <v>0</v>
      </c>
      <c r="M112" s="143">
        <f ca="1">IFERROR(INDEX(M$269:M$305,MATCH($F112,$B$269:$B$305,0))/INDEX($D$269:$D$305,MATCH($F112,$B$269:$B$305,0)),SUMIFS('Input-Ext Allocators'!J$8:J$63,'Input-Ext Allocators'!$B$8:$B$63,$F112))*$D112</f>
        <v>0</v>
      </c>
      <c r="N112" s="143">
        <f ca="1">IFERROR(INDEX(N$269:N$305,MATCH($F112,$B$269:$B$305,0))/INDEX($D$269:$D$305,MATCH($F112,$B$269:$B$305,0)),SUMIFS('Input-Ext Allocators'!K$8:K$63,'Input-Ext Allocators'!$B$8:$B$63,$F112))*$D112</f>
        <v>0</v>
      </c>
      <c r="O112" s="143">
        <f ca="1">IFERROR(INDEX(O$269:O$305,MATCH($F112,$B$269:$B$305,0))/INDEX($D$269:$D$305,MATCH($F112,$B$269:$B$305,0)),SUMIFS('Input-Ext Allocators'!L$8:L$63,'Input-Ext Allocators'!$B$8:$B$63,$F112))*$D112</f>
        <v>0</v>
      </c>
      <c r="P112" s="143">
        <f ca="1">IFERROR(INDEX(P$269:P$305,MATCH($F112,$B$269:$B$305,0))/INDEX($D$269:$D$305,MATCH($F112,$B$269:$B$305,0)),SUMIFS('Input-Ext Allocators'!M$8:M$63,'Input-Ext Allocators'!$B$8:$B$63,$F112))*$D112</f>
        <v>0</v>
      </c>
      <c r="Q112" s="143">
        <f ca="1">IFERROR(INDEX(Q$269:Q$305,MATCH($F112,$B$269:$B$305,0))/INDEX($D$269:$D$305,MATCH($F112,$B$269:$B$305,0)),SUMIFS('Input-Ext Allocators'!N$8:N$63,'Input-Ext Allocators'!$B$8:$B$63,$F112))*$D112</f>
        <v>0</v>
      </c>
      <c r="R112" s="143">
        <f ca="1">IFERROR(INDEX(R$269:R$305,MATCH($F112,$B$269:$B$305,0))/INDEX($D$269:$D$305,MATCH($F112,$B$269:$B$305,0)),SUMIFS('Input-Ext Allocators'!O$8:O$63,'Input-Ext Allocators'!$B$8:$B$63,$F112))*$D112</f>
        <v>0</v>
      </c>
      <c r="S112" s="143">
        <f ca="1">IFERROR(INDEX(S$269:S$305,MATCH($F112,$B$269:$B$305,0))/INDEX($D$269:$D$305,MATCH($F112,$B$269:$B$305,0)),SUMIFS('Input-Ext Allocators'!P$8:P$63,'Input-Ext Allocators'!$B$8:$B$63,$F112))*$D112</f>
        <v>0</v>
      </c>
      <c r="T112" s="143">
        <f ca="1">IFERROR(INDEX(T$269:T$305,MATCH($F112,$B$269:$B$305,0))/INDEX($D$269:$D$305,MATCH($F112,$B$269:$B$305,0)),SUMIFS('Input-Ext Allocators'!Q$8:Q$63,'Input-Ext Allocators'!$B$8:$B$63,$F112))*$D112</f>
        <v>0</v>
      </c>
      <c r="U112" s="143">
        <f ca="1">IFERROR(INDEX(U$269:U$305,MATCH($F112,$B$269:$B$305,0))/INDEX($D$269:$D$305,MATCH($F112,$B$269:$B$305,0)),SUMIFS('Input-Ext Allocators'!R$8:R$63,'Input-Ext Allocators'!$B$8:$B$63,$F112))*$D112</f>
        <v>0</v>
      </c>
      <c r="V112" s="143">
        <f ca="1">IFERROR(INDEX(V$269:V$305,MATCH($F112,$B$269:$B$305,0))/INDEX($D$269:$D$305,MATCH($F112,$B$269:$B$305,0)),SUMIFS('Input-Ext Allocators'!S$8:S$63,'Input-Ext Allocators'!$B$8:$B$63,$F112))*$D112</f>
        <v>0</v>
      </c>
      <c r="W112" s="143">
        <f ca="1">IFERROR(INDEX(W$269:W$305,MATCH($F112,$B$269:$B$305,0))/INDEX($D$269:$D$305,MATCH($F112,$B$269:$B$305,0)),SUMIFS('Input-Ext Allocators'!T$8:T$63,'Input-Ext Allocators'!$B$8:$B$63,$F112))*$D112</f>
        <v>0</v>
      </c>
      <c r="X112" s="143">
        <f ca="1">IFERROR(INDEX(X$269:X$305,MATCH($F112,$B$269:$B$305,0))/INDEX($D$269:$D$305,MATCH($F112,$B$269:$B$305,0)),SUMIFS('Input-Ext Allocators'!U$8:U$63,'Input-Ext Allocators'!$B$8:$B$63,$F112))*$D112</f>
        <v>0</v>
      </c>
      <c r="Y112" s="143">
        <f ca="1">IFERROR(INDEX(Y$269:Y$305,MATCH($F112,$B$269:$B$305,0))/INDEX($D$269:$D$305,MATCH($F112,$B$269:$B$305,0)),SUMIFS('Input-Ext Allocators'!V$8:V$63,'Input-Ext Allocators'!$B$8:$B$63,$F112))*$D112</f>
        <v>0</v>
      </c>
      <c r="Z112" s="143">
        <f ca="1">IFERROR(INDEX(Z$269:Z$305,MATCH($F112,$B$269:$B$305,0))/INDEX($D$269:$D$305,MATCH($F112,$B$269:$B$305,0)),SUMIFS('Input-Ext Allocators'!W$8:W$63,'Input-Ext Allocators'!$B$8:$B$63,$F112))*$D112</f>
        <v>0</v>
      </c>
    </row>
    <row r="113" spans="1:26" outlineLevel="1">
      <c r="A113" s="113">
        <f>IF(ISBLANK('Input-Accounts'!A113),"",'Input-Accounts'!A113)</f>
        <v>96</v>
      </c>
      <c r="B113" s="17" t="str">
        <f>IF(ISBLANK('Input-Accounts'!B113),"",'Input-Accounts'!B113)</f>
        <v>Working capital allowance</v>
      </c>
      <c r="C113" s="113" t="str">
        <f>IF(ISBLANK('Input-Accounts'!C113),"",'Input-Accounts'!C113)</f>
        <v>N/A</v>
      </c>
      <c r="D113" s="143">
        <f t="shared" ca="1" si="26"/>
        <v>0</v>
      </c>
      <c r="E113" s="143">
        <f t="shared" ca="1" si="19"/>
        <v>0</v>
      </c>
      <c r="F113" s="89" t="str" cm="1">
        <f t="array" aca="1" ref="F113" ca="1">IF(D113=0,"-",IF('Input-Accounts'!$E113&lt;&gt;0,'Input-Accounts'!$E113,INDEX('Input-Accounts'!$H113:$J113,,MATCH($F$6,'Input-Accounts'!$H$6:$J$6,0))))</f>
        <v>-</v>
      </c>
      <c r="G113" s="143">
        <f ca="1">IFERROR(INDEX(G$269:G$305,MATCH($F113,$B$269:$B$305,0))/INDEX($D$269:$D$305,MATCH($F113,$B$269:$B$305,0)),SUMIFS('Input-Ext Allocators'!D$8:D$63,'Input-Ext Allocators'!$B$8:$B$63,$F113))*$D113</f>
        <v>0</v>
      </c>
      <c r="H113" s="143">
        <f ca="1">IFERROR(INDEX(H$269:H$305,MATCH($F113,$B$269:$B$305,0))/INDEX($D$269:$D$305,MATCH($F113,$B$269:$B$305,0)),SUMIFS('Input-Ext Allocators'!E$8:E$63,'Input-Ext Allocators'!$B$8:$B$63,$F113))*$D113</f>
        <v>0</v>
      </c>
      <c r="I113" s="143">
        <f ca="1">IFERROR(INDEX(I$269:I$305,MATCH($F113,$B$269:$B$305,0))/INDEX($D$269:$D$305,MATCH($F113,$B$269:$B$305,0)),SUMIFS('Input-Ext Allocators'!F$8:F$63,'Input-Ext Allocators'!$B$8:$B$63,$F113))*$D113</f>
        <v>0</v>
      </c>
      <c r="J113" s="143">
        <f ca="1">IFERROR(INDEX(J$269:J$305,MATCH($F113,$B$269:$B$305,0))/INDEX($D$269:$D$305,MATCH($F113,$B$269:$B$305,0)),SUMIFS('Input-Ext Allocators'!G$8:G$63,'Input-Ext Allocators'!$B$8:$B$63,$F113))*$D113</f>
        <v>0</v>
      </c>
      <c r="K113" s="143">
        <f ca="1">IFERROR(INDEX(K$269:K$305,MATCH($F113,$B$269:$B$305,0))/INDEX($D$269:$D$305,MATCH($F113,$B$269:$B$305,0)),SUMIFS('Input-Ext Allocators'!H$8:H$63,'Input-Ext Allocators'!$B$8:$B$63,$F113))*$D113</f>
        <v>0</v>
      </c>
      <c r="L113" s="143">
        <f ca="1">IFERROR(INDEX(L$269:L$305,MATCH($F113,$B$269:$B$305,0))/INDEX($D$269:$D$305,MATCH($F113,$B$269:$B$305,0)),SUMIFS('Input-Ext Allocators'!I$8:I$63,'Input-Ext Allocators'!$B$8:$B$63,$F113))*$D113</f>
        <v>0</v>
      </c>
      <c r="M113" s="143">
        <f ca="1">IFERROR(INDEX(M$269:M$305,MATCH($F113,$B$269:$B$305,0))/INDEX($D$269:$D$305,MATCH($F113,$B$269:$B$305,0)),SUMIFS('Input-Ext Allocators'!J$8:J$63,'Input-Ext Allocators'!$B$8:$B$63,$F113))*$D113</f>
        <v>0</v>
      </c>
      <c r="N113" s="143">
        <f ca="1">IFERROR(INDEX(N$269:N$305,MATCH($F113,$B$269:$B$305,0))/INDEX($D$269:$D$305,MATCH($F113,$B$269:$B$305,0)),SUMIFS('Input-Ext Allocators'!K$8:K$63,'Input-Ext Allocators'!$B$8:$B$63,$F113))*$D113</f>
        <v>0</v>
      </c>
      <c r="O113" s="143">
        <f ca="1">IFERROR(INDEX(O$269:O$305,MATCH($F113,$B$269:$B$305,0))/INDEX($D$269:$D$305,MATCH($F113,$B$269:$B$305,0)),SUMIFS('Input-Ext Allocators'!L$8:L$63,'Input-Ext Allocators'!$B$8:$B$63,$F113))*$D113</f>
        <v>0</v>
      </c>
      <c r="P113" s="143">
        <f ca="1">IFERROR(INDEX(P$269:P$305,MATCH($F113,$B$269:$B$305,0))/INDEX($D$269:$D$305,MATCH($F113,$B$269:$B$305,0)),SUMIFS('Input-Ext Allocators'!M$8:M$63,'Input-Ext Allocators'!$B$8:$B$63,$F113))*$D113</f>
        <v>0</v>
      </c>
      <c r="Q113" s="143">
        <f ca="1">IFERROR(INDEX(Q$269:Q$305,MATCH($F113,$B$269:$B$305,0))/INDEX($D$269:$D$305,MATCH($F113,$B$269:$B$305,0)),SUMIFS('Input-Ext Allocators'!N$8:N$63,'Input-Ext Allocators'!$B$8:$B$63,$F113))*$D113</f>
        <v>0</v>
      </c>
      <c r="R113" s="143">
        <f ca="1">IFERROR(INDEX(R$269:R$305,MATCH($F113,$B$269:$B$305,0))/INDEX($D$269:$D$305,MATCH($F113,$B$269:$B$305,0)),SUMIFS('Input-Ext Allocators'!O$8:O$63,'Input-Ext Allocators'!$B$8:$B$63,$F113))*$D113</f>
        <v>0</v>
      </c>
      <c r="S113" s="143">
        <f ca="1">IFERROR(INDEX(S$269:S$305,MATCH($F113,$B$269:$B$305,0))/INDEX($D$269:$D$305,MATCH($F113,$B$269:$B$305,0)),SUMIFS('Input-Ext Allocators'!P$8:P$63,'Input-Ext Allocators'!$B$8:$B$63,$F113))*$D113</f>
        <v>0</v>
      </c>
      <c r="T113" s="143">
        <f ca="1">IFERROR(INDEX(T$269:T$305,MATCH($F113,$B$269:$B$305,0))/INDEX($D$269:$D$305,MATCH($F113,$B$269:$B$305,0)),SUMIFS('Input-Ext Allocators'!Q$8:Q$63,'Input-Ext Allocators'!$B$8:$B$63,$F113))*$D113</f>
        <v>0</v>
      </c>
      <c r="U113" s="143">
        <f ca="1">IFERROR(INDEX(U$269:U$305,MATCH($F113,$B$269:$B$305,0))/INDEX($D$269:$D$305,MATCH($F113,$B$269:$B$305,0)),SUMIFS('Input-Ext Allocators'!R$8:R$63,'Input-Ext Allocators'!$B$8:$B$63,$F113))*$D113</f>
        <v>0</v>
      </c>
      <c r="V113" s="143">
        <f ca="1">IFERROR(INDEX(V$269:V$305,MATCH($F113,$B$269:$B$305,0))/INDEX($D$269:$D$305,MATCH($F113,$B$269:$B$305,0)),SUMIFS('Input-Ext Allocators'!S$8:S$63,'Input-Ext Allocators'!$B$8:$B$63,$F113))*$D113</f>
        <v>0</v>
      </c>
      <c r="W113" s="143">
        <f ca="1">IFERROR(INDEX(W$269:W$305,MATCH($F113,$B$269:$B$305,0))/INDEX($D$269:$D$305,MATCH($F113,$B$269:$B$305,0)),SUMIFS('Input-Ext Allocators'!T$8:T$63,'Input-Ext Allocators'!$B$8:$B$63,$F113))*$D113</f>
        <v>0</v>
      </c>
      <c r="X113" s="143">
        <f ca="1">IFERROR(INDEX(X$269:X$305,MATCH($F113,$B$269:$B$305,0))/INDEX($D$269:$D$305,MATCH($F113,$B$269:$B$305,0)),SUMIFS('Input-Ext Allocators'!U$8:U$63,'Input-Ext Allocators'!$B$8:$B$63,$F113))*$D113</f>
        <v>0</v>
      </c>
      <c r="Y113" s="143">
        <f ca="1">IFERROR(INDEX(Y$269:Y$305,MATCH($F113,$B$269:$B$305,0))/INDEX($D$269:$D$305,MATCH($F113,$B$269:$B$305,0)),SUMIFS('Input-Ext Allocators'!V$8:V$63,'Input-Ext Allocators'!$B$8:$B$63,$F113))*$D113</f>
        <v>0</v>
      </c>
      <c r="Z113" s="143">
        <f ca="1">IFERROR(INDEX(Z$269:Z$305,MATCH($F113,$B$269:$B$305,0))/INDEX($D$269:$D$305,MATCH($F113,$B$269:$B$305,0)),SUMIFS('Input-Ext Allocators'!W$8:W$63,'Input-Ext Allocators'!$B$8:$B$63,$F113))*$D113</f>
        <v>0</v>
      </c>
    </row>
    <row r="114" spans="1:26">
      <c r="A114" s="113">
        <f>IF(ISBLANK('Input-Accounts'!A114),"",'Input-Accounts'!A114)</f>
        <v>97</v>
      </c>
      <c r="B114" s="79" t="str">
        <f>IF(ISBLANK('Input-Accounts'!B114),"",'Input-Accounts'!B114)</f>
        <v>Total Other Rate Base Items</v>
      </c>
      <c r="C114" s="113" t="str">
        <f>IF(ISBLANK('Input-Accounts'!C114),"",'Input-Accounts'!C114)</f>
        <v/>
      </c>
      <c r="D114" s="144">
        <f ca="1">SUBTOTAL(9,D110:D113)</f>
        <v>0</v>
      </c>
      <c r="E114" s="143">
        <f t="shared" ca="1" si="19"/>
        <v>0</v>
      </c>
      <c r="G114" s="144">
        <f t="shared" ref="G114:Z114" ca="1" si="27">SUBTOTAL(9,G110:G113)</f>
        <v>0</v>
      </c>
      <c r="H114" s="144">
        <f t="shared" ca="1" si="27"/>
        <v>0</v>
      </c>
      <c r="I114" s="144">
        <f t="shared" ca="1" si="27"/>
        <v>0</v>
      </c>
      <c r="J114" s="144">
        <f t="shared" ca="1" si="27"/>
        <v>0</v>
      </c>
      <c r="K114" s="144">
        <f t="shared" ca="1" si="27"/>
        <v>0</v>
      </c>
      <c r="L114" s="144">
        <f t="shared" ca="1" si="27"/>
        <v>0</v>
      </c>
      <c r="M114" s="144">
        <f t="shared" ca="1" si="27"/>
        <v>0</v>
      </c>
      <c r="N114" s="144">
        <f t="shared" ca="1" si="27"/>
        <v>0</v>
      </c>
      <c r="O114" s="144">
        <f t="shared" ca="1" si="27"/>
        <v>0</v>
      </c>
      <c r="P114" s="144">
        <f t="shared" ca="1" si="27"/>
        <v>0</v>
      </c>
      <c r="Q114" s="144">
        <f t="shared" ca="1" si="27"/>
        <v>0</v>
      </c>
      <c r="R114" s="144">
        <f t="shared" ca="1" si="27"/>
        <v>0</v>
      </c>
      <c r="S114" s="144">
        <f t="shared" ca="1" si="27"/>
        <v>0</v>
      </c>
      <c r="T114" s="144">
        <f t="shared" ca="1" si="27"/>
        <v>0</v>
      </c>
      <c r="U114" s="144">
        <f t="shared" ca="1" si="27"/>
        <v>0</v>
      </c>
      <c r="V114" s="144">
        <f t="shared" ca="1" si="27"/>
        <v>0</v>
      </c>
      <c r="W114" s="144">
        <f t="shared" ca="1" si="27"/>
        <v>0</v>
      </c>
      <c r="X114" s="144">
        <f t="shared" ca="1" si="27"/>
        <v>0</v>
      </c>
      <c r="Y114" s="144">
        <f t="shared" ca="1" si="27"/>
        <v>0</v>
      </c>
      <c r="Z114" s="144">
        <f t="shared" ca="1" si="27"/>
        <v>0</v>
      </c>
    </row>
    <row r="115" spans="1:26">
      <c r="A115" s="113" t="str">
        <f>IF(ISBLANK('Input-Accounts'!A115),"",'Input-Accounts'!A115)</f>
        <v/>
      </c>
      <c r="B115" s="79" t="str">
        <f>IF(ISBLANK('Input-Accounts'!B115),"",'Input-Accounts'!B115)</f>
        <v/>
      </c>
      <c r="C115" s="113" t="str">
        <f>IF(ISBLANK('Input-Accounts'!C115),"",'Input-Accounts'!C115)</f>
        <v/>
      </c>
      <c r="D115" s="113"/>
      <c r="E115" s="14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spans="1:26" ht="15" thickBot="1">
      <c r="A116" s="113">
        <f>IF(ISBLANK('Input-Accounts'!A116),"",'Input-Accounts'!A116)</f>
        <v>98</v>
      </c>
      <c r="B116" s="127" t="str">
        <f>IF(ISBLANK('Input-Accounts'!B116),"",'Input-Accounts'!B116)</f>
        <v>TOTAL RATE BASE</v>
      </c>
      <c r="C116" s="113" t="str">
        <f>IF(ISBLANK('Input-Accounts'!C116),"",'Input-Accounts'!C116)</f>
        <v/>
      </c>
      <c r="D116" s="75">
        <f ca="1">SUBTOTAL(9,D11:D115)</f>
        <v>0</v>
      </c>
      <c r="E116" s="143">
        <f t="shared" ref="E116:E123" ca="1" si="28">IFERROR(IF(D116="","",IF(D116=0,0,IF(ABS(D116-SUM($G116:$Z116))&lt;Check_Limit,0,1))),1)</f>
        <v>0</v>
      </c>
      <c r="G116" s="75">
        <f t="shared" ref="G116:Z116" ca="1" si="29">SUBTOTAL(9,G11:G115)</f>
        <v>0</v>
      </c>
      <c r="H116" s="75">
        <f t="shared" ca="1" si="29"/>
        <v>0</v>
      </c>
      <c r="I116" s="75">
        <f t="shared" ca="1" si="29"/>
        <v>0</v>
      </c>
      <c r="J116" s="75">
        <f t="shared" ca="1" si="29"/>
        <v>0</v>
      </c>
      <c r="K116" s="75">
        <f t="shared" ca="1" si="29"/>
        <v>0</v>
      </c>
      <c r="L116" s="75">
        <f t="shared" ca="1" si="29"/>
        <v>0</v>
      </c>
      <c r="M116" s="75">
        <f t="shared" ca="1" si="29"/>
        <v>0</v>
      </c>
      <c r="N116" s="75">
        <f t="shared" ca="1" si="29"/>
        <v>0</v>
      </c>
      <c r="O116" s="75">
        <f t="shared" ca="1" si="29"/>
        <v>0</v>
      </c>
      <c r="P116" s="75">
        <f t="shared" ca="1" si="29"/>
        <v>0</v>
      </c>
      <c r="Q116" s="75">
        <f t="shared" ca="1" si="29"/>
        <v>0</v>
      </c>
      <c r="R116" s="75">
        <f t="shared" ca="1" si="29"/>
        <v>0</v>
      </c>
      <c r="S116" s="75">
        <f t="shared" ca="1" si="29"/>
        <v>0</v>
      </c>
      <c r="T116" s="75">
        <f t="shared" ca="1" si="29"/>
        <v>0</v>
      </c>
      <c r="U116" s="75">
        <f t="shared" ca="1" si="29"/>
        <v>0</v>
      </c>
      <c r="V116" s="75">
        <f t="shared" ca="1" si="29"/>
        <v>0</v>
      </c>
      <c r="W116" s="75">
        <f t="shared" ca="1" si="29"/>
        <v>0</v>
      </c>
      <c r="X116" s="75">
        <f t="shared" ca="1" si="29"/>
        <v>0</v>
      </c>
      <c r="Y116" s="75">
        <f t="shared" ca="1" si="29"/>
        <v>0</v>
      </c>
      <c r="Z116" s="75">
        <f t="shared" ca="1" si="29"/>
        <v>0</v>
      </c>
    </row>
    <row r="117" spans="1:26" ht="15" thickTop="1">
      <c r="A117" s="113" t="str">
        <f>IF(ISBLANK('Input-Accounts'!A117),"",'Input-Accounts'!A117)</f>
        <v/>
      </c>
      <c r="B117" s="79" t="str">
        <f>IF(ISBLANK('Input-Accounts'!B117),"",'Input-Accounts'!B117)</f>
        <v/>
      </c>
      <c r="C117" s="113" t="str">
        <f>IF(ISBLANK('Input-Accounts'!C117),"",'Input-Accounts'!C117)</f>
        <v/>
      </c>
      <c r="D117" s="143"/>
      <c r="E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</row>
    <row r="118" spans="1:26">
      <c r="A118" s="113">
        <f>IF(ISBLANK('Input-Accounts'!A118),"",'Input-Accounts'!A118)</f>
        <v>99</v>
      </c>
      <c r="B118" s="81" t="str">
        <f>IF(ISBLANK('Input-Accounts'!B118),"",'Input-Accounts'!B118)</f>
        <v>OPERATION AND MAINTENANCE EXPENSE</v>
      </c>
      <c r="C118" s="113" t="str">
        <f>IF(ISBLANK('Input-Accounts'!C118),"",'Input-Accounts'!C118)</f>
        <v/>
      </c>
      <c r="D118" s="143"/>
      <c r="E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</row>
    <row r="119" spans="1:26">
      <c r="A119" s="113">
        <f>IF(ISBLANK('Input-Accounts'!A119),"",'Input-Accounts'!A119)</f>
        <v>100</v>
      </c>
      <c r="B119" s="81" t="str">
        <f>IF(ISBLANK('Input-Accounts'!B119),"",'Input-Accounts'!B119)</f>
        <v>Production, Storage, LNG, Transmission, and Distribution Expense</v>
      </c>
      <c r="C119" s="113" t="str">
        <f>IF(ISBLANK('Input-Accounts'!C119),"",'Input-Accounts'!C119)</f>
        <v/>
      </c>
      <c r="D119" s="143"/>
      <c r="E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</row>
    <row r="120" spans="1:26" outlineLevel="1">
      <c r="A120" s="113">
        <f>IF(ISBLANK('Input-Accounts'!A120),"",'Input-Accounts'!A120)</f>
        <v>101</v>
      </c>
      <c r="B120" s="81" t="str">
        <f>IF(ISBLANK('Input-Accounts'!B120),"",'Input-Accounts'!B120)</f>
        <v>Other Gas Supply Expenses</v>
      </c>
      <c r="C120" s="113" t="str">
        <f>IF(ISBLANK('Input-Accounts'!C120),"",'Input-Accounts'!C120)</f>
        <v/>
      </c>
      <c r="D120" s="143"/>
      <c r="E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</row>
    <row r="121" spans="1:26" outlineLevel="1">
      <c r="A121" s="113">
        <f>IF(ISBLANK('Input-Accounts'!A121),"",'Input-Accounts'!A121)</f>
        <v>102</v>
      </c>
      <c r="B121" s="17" t="str">
        <f>IF(ISBLANK('Input-Accounts'!B121),"",'Input-Accounts'!B121)</f>
        <v>Other Gas Supply Expenses</v>
      </c>
      <c r="C121" s="113">
        <f>IF(ISBLANK('Input-Accounts'!C121),"",'Input-Accounts'!C121)</f>
        <v>813</v>
      </c>
      <c r="D121" s="143">
        <f t="shared" ref="D121:D122" ca="1" si="30">INDIRECT("Classification!"&amp;$D$5&amp;ROW())</f>
        <v>197197.23815796894</v>
      </c>
      <c r="E121" s="143">
        <f t="shared" ca="1" si="28"/>
        <v>0</v>
      </c>
      <c r="F121" s="89" t="str" cm="1">
        <f t="array" aca="1" ref="F121" ca="1">IF(D121=0,"-",IF('Input-Accounts'!$E121&lt;&gt;0,'Input-Accounts'!$E121,INDEX('Input-Accounts'!$H121:$J121,,MATCH($F$6,'Input-Accounts'!$H$6:$J$6,0))))</f>
        <v>ACCT_813_DEM</v>
      </c>
      <c r="G121" s="143">
        <f ca="1">IFERROR(INDEX(G$269:G$305,MATCH($F121,$B$269:$B$305,0))/INDEX($D$269:$D$305,MATCH($F121,$B$269:$B$305,0)),SUMIFS('Input-Ext Allocators'!D$8:D$63,'Input-Ext Allocators'!$B$8:$B$63,$F121))*$D121</f>
        <v>74107.094853910065</v>
      </c>
      <c r="H121" s="143">
        <f ca="1">IFERROR(INDEX(H$269:H$305,MATCH($F121,$B$269:$B$305,0))/INDEX($D$269:$D$305,MATCH($F121,$B$269:$B$305,0)),SUMIFS('Input-Ext Allocators'!E$8:E$63,'Input-Ext Allocators'!$B$8:$B$63,$F121))*$D121</f>
        <v>50244.402118727106</v>
      </c>
      <c r="I121" s="143">
        <f ca="1">IFERROR(INDEX(I$269:I$305,MATCH($F121,$B$269:$B$305,0))/INDEX($D$269:$D$305,MATCH($F121,$B$269:$B$305,0)),SUMIFS('Input-Ext Allocators'!F$8:F$63,'Input-Ext Allocators'!$B$8:$B$63,$F121))*$D121</f>
        <v>4994.4778147599509</v>
      </c>
      <c r="J121" s="143">
        <f ca="1">IFERROR(INDEX(J$269:J$305,MATCH($F121,$B$269:$B$305,0))/INDEX($D$269:$D$305,MATCH($F121,$B$269:$B$305,0)),SUMIFS('Input-Ext Allocators'!G$8:G$63,'Input-Ext Allocators'!$B$8:$B$63,$F121))*$D121</f>
        <v>5984.0861768830218</v>
      </c>
      <c r="K121" s="143">
        <f ca="1">IFERROR(INDEX(K$269:K$305,MATCH($F121,$B$269:$B$305,0))/INDEX($D$269:$D$305,MATCH($F121,$B$269:$B$305,0)),SUMIFS('Input-Ext Allocators'!H$8:H$63,'Input-Ext Allocators'!$B$8:$B$63,$F121))*$D121</f>
        <v>495.76435512227994</v>
      </c>
      <c r="L121" s="143">
        <f ca="1">IFERROR(INDEX(L$269:L$305,MATCH($F121,$B$269:$B$305,0))/INDEX($D$269:$D$305,MATCH($F121,$B$269:$B$305,0)),SUMIFS('Input-Ext Allocators'!I$8:I$63,'Input-Ext Allocators'!$B$8:$B$63,$F121))*$D121</f>
        <v>48313.598847183915</v>
      </c>
      <c r="M121" s="143">
        <f ca="1">IFERROR(INDEX(M$269:M$305,MATCH($F121,$B$269:$B$305,0))/INDEX($D$269:$D$305,MATCH($F121,$B$269:$B$305,0)),SUMIFS('Input-Ext Allocators'!J$8:J$63,'Input-Ext Allocators'!$B$8:$B$63,$F121))*$D121</f>
        <v>13057.813991382607</v>
      </c>
      <c r="N121" s="143">
        <f ca="1">IFERROR(INDEX(N$269:N$305,MATCH($F121,$B$269:$B$305,0))/INDEX($D$269:$D$305,MATCH($F121,$B$269:$B$305,0)),SUMIFS('Input-Ext Allocators'!K$8:K$63,'Input-Ext Allocators'!$B$8:$B$63,$F121))*$D121</f>
        <v>0</v>
      </c>
      <c r="O121" s="143">
        <f ca="1">IFERROR(INDEX(O$269:O$305,MATCH($F121,$B$269:$B$305,0))/INDEX($D$269:$D$305,MATCH($F121,$B$269:$B$305,0)),SUMIFS('Input-Ext Allocators'!L$8:L$63,'Input-Ext Allocators'!$B$8:$B$63,$F121))*$D121</f>
        <v>0</v>
      </c>
      <c r="P121" s="143">
        <f ca="1">IFERROR(INDEX(P$269:P$305,MATCH($F121,$B$269:$B$305,0))/INDEX($D$269:$D$305,MATCH($F121,$B$269:$B$305,0)),SUMIFS('Input-Ext Allocators'!M$8:M$63,'Input-Ext Allocators'!$B$8:$B$63,$F121))*$D121</f>
        <v>0</v>
      </c>
      <c r="Q121" s="143">
        <f ca="1">IFERROR(INDEX(Q$269:Q$305,MATCH($F121,$B$269:$B$305,0))/INDEX($D$269:$D$305,MATCH($F121,$B$269:$B$305,0)),SUMIFS('Input-Ext Allocators'!N$8:N$63,'Input-Ext Allocators'!$B$8:$B$63,$F121))*$D121</f>
        <v>0</v>
      </c>
      <c r="R121" s="143">
        <f ca="1">IFERROR(INDEX(R$269:R$305,MATCH($F121,$B$269:$B$305,0))/INDEX($D$269:$D$305,MATCH($F121,$B$269:$B$305,0)),SUMIFS('Input-Ext Allocators'!O$8:O$63,'Input-Ext Allocators'!$B$8:$B$63,$F121))*$D121</f>
        <v>0</v>
      </c>
      <c r="S121" s="143">
        <f ca="1">IFERROR(INDEX(S$269:S$305,MATCH($F121,$B$269:$B$305,0))/INDEX($D$269:$D$305,MATCH($F121,$B$269:$B$305,0)),SUMIFS('Input-Ext Allocators'!P$8:P$63,'Input-Ext Allocators'!$B$8:$B$63,$F121))*$D121</f>
        <v>0</v>
      </c>
      <c r="T121" s="143">
        <f ca="1">IFERROR(INDEX(T$269:T$305,MATCH($F121,$B$269:$B$305,0))/INDEX($D$269:$D$305,MATCH($F121,$B$269:$B$305,0)),SUMIFS('Input-Ext Allocators'!Q$8:Q$63,'Input-Ext Allocators'!$B$8:$B$63,$F121))*$D121</f>
        <v>0</v>
      </c>
      <c r="U121" s="143">
        <f ca="1">IFERROR(INDEX(U$269:U$305,MATCH($F121,$B$269:$B$305,0))/INDEX($D$269:$D$305,MATCH($F121,$B$269:$B$305,0)),SUMIFS('Input-Ext Allocators'!R$8:R$63,'Input-Ext Allocators'!$B$8:$B$63,$F121))*$D121</f>
        <v>0</v>
      </c>
      <c r="V121" s="143">
        <f ca="1">IFERROR(INDEX(V$269:V$305,MATCH($F121,$B$269:$B$305,0))/INDEX($D$269:$D$305,MATCH($F121,$B$269:$B$305,0)),SUMIFS('Input-Ext Allocators'!S$8:S$63,'Input-Ext Allocators'!$B$8:$B$63,$F121))*$D121</f>
        <v>0</v>
      </c>
      <c r="W121" s="143">
        <f ca="1">IFERROR(INDEX(W$269:W$305,MATCH($F121,$B$269:$B$305,0))/INDEX($D$269:$D$305,MATCH($F121,$B$269:$B$305,0)),SUMIFS('Input-Ext Allocators'!T$8:T$63,'Input-Ext Allocators'!$B$8:$B$63,$F121))*$D121</f>
        <v>0</v>
      </c>
      <c r="X121" s="143">
        <f ca="1">IFERROR(INDEX(X$269:X$305,MATCH($F121,$B$269:$B$305,0))/INDEX($D$269:$D$305,MATCH($F121,$B$269:$B$305,0)),SUMIFS('Input-Ext Allocators'!U$8:U$63,'Input-Ext Allocators'!$B$8:$B$63,$F121))*$D121</f>
        <v>0</v>
      </c>
      <c r="Y121" s="143">
        <f ca="1">IFERROR(INDEX(Y$269:Y$305,MATCH($F121,$B$269:$B$305,0))/INDEX($D$269:$D$305,MATCH($F121,$B$269:$B$305,0)),SUMIFS('Input-Ext Allocators'!V$8:V$63,'Input-Ext Allocators'!$B$8:$B$63,$F121))*$D121</f>
        <v>0</v>
      </c>
      <c r="Z121" s="143">
        <f ca="1">IFERROR(INDEX(Z$269:Z$305,MATCH($F121,$B$269:$B$305,0))/INDEX($D$269:$D$305,MATCH($F121,$B$269:$B$305,0)),SUMIFS('Input-Ext Allocators'!W$8:W$63,'Input-Ext Allocators'!$B$8:$B$63,$F121))*$D121</f>
        <v>0</v>
      </c>
    </row>
    <row r="122" spans="1:26" outlineLevel="1">
      <c r="A122" s="113">
        <f>IF(ISBLANK('Input-Accounts'!A122),"",'Input-Accounts'!A122)</f>
        <v>103</v>
      </c>
      <c r="B122" s="17" t="str">
        <f>IF(ISBLANK('Input-Accounts'!B122),"",'Input-Accounts'!B122)</f>
        <v>Reserved</v>
      </c>
      <c r="C122" s="113" t="str">
        <f>IF(ISBLANK('Input-Accounts'!C122),"",'Input-Accounts'!C122)</f>
        <v/>
      </c>
      <c r="D122" s="143">
        <f t="shared" ca="1" si="30"/>
        <v>0</v>
      </c>
      <c r="E122" s="143">
        <f t="shared" ca="1" si="28"/>
        <v>0</v>
      </c>
      <c r="F122" s="89" t="str" cm="1">
        <f t="array" aca="1" ref="F122" ca="1">IF(D122=0,"-",IF('Input-Accounts'!$E122&lt;&gt;0,'Input-Accounts'!$E122,INDEX('Input-Accounts'!$H122:$J122,,MATCH($F$6,'Input-Accounts'!$H$6:$J$6,0))))</f>
        <v>-</v>
      </c>
      <c r="G122" s="143">
        <f ca="1">IFERROR(INDEX(G$269:G$305,MATCH($F122,$B$269:$B$305,0))/INDEX($D$269:$D$305,MATCH($F122,$B$269:$B$305,0)),SUMIFS('Input-Ext Allocators'!D$8:D$63,'Input-Ext Allocators'!$B$8:$B$63,$F122))*$D122</f>
        <v>0</v>
      </c>
      <c r="H122" s="143">
        <f ca="1">IFERROR(INDEX(H$269:H$305,MATCH($F122,$B$269:$B$305,0))/INDEX($D$269:$D$305,MATCH($F122,$B$269:$B$305,0)),SUMIFS('Input-Ext Allocators'!E$8:E$63,'Input-Ext Allocators'!$B$8:$B$63,$F122))*$D122</f>
        <v>0</v>
      </c>
      <c r="I122" s="143">
        <f ca="1">IFERROR(INDEX(I$269:I$305,MATCH($F122,$B$269:$B$305,0))/INDEX($D$269:$D$305,MATCH($F122,$B$269:$B$305,0)),SUMIFS('Input-Ext Allocators'!F$8:F$63,'Input-Ext Allocators'!$B$8:$B$63,$F122))*$D122</f>
        <v>0</v>
      </c>
      <c r="J122" s="143">
        <f ca="1">IFERROR(INDEX(J$269:J$305,MATCH($F122,$B$269:$B$305,0))/INDEX($D$269:$D$305,MATCH($F122,$B$269:$B$305,0)),SUMIFS('Input-Ext Allocators'!G$8:G$63,'Input-Ext Allocators'!$B$8:$B$63,$F122))*$D122</f>
        <v>0</v>
      </c>
      <c r="K122" s="143">
        <f ca="1">IFERROR(INDEX(K$269:K$305,MATCH($F122,$B$269:$B$305,0))/INDEX($D$269:$D$305,MATCH($F122,$B$269:$B$305,0)),SUMIFS('Input-Ext Allocators'!H$8:H$63,'Input-Ext Allocators'!$B$8:$B$63,$F122))*$D122</f>
        <v>0</v>
      </c>
      <c r="L122" s="143">
        <f ca="1">IFERROR(INDEX(L$269:L$305,MATCH($F122,$B$269:$B$305,0))/INDEX($D$269:$D$305,MATCH($F122,$B$269:$B$305,0)),SUMIFS('Input-Ext Allocators'!I$8:I$63,'Input-Ext Allocators'!$B$8:$B$63,$F122))*$D122</f>
        <v>0</v>
      </c>
      <c r="M122" s="143">
        <f ca="1">IFERROR(INDEX(M$269:M$305,MATCH($F122,$B$269:$B$305,0))/INDEX($D$269:$D$305,MATCH($F122,$B$269:$B$305,0)),SUMIFS('Input-Ext Allocators'!J$8:J$63,'Input-Ext Allocators'!$B$8:$B$63,$F122))*$D122</f>
        <v>0</v>
      </c>
      <c r="N122" s="143">
        <f ca="1">IFERROR(INDEX(N$269:N$305,MATCH($F122,$B$269:$B$305,0))/INDEX($D$269:$D$305,MATCH($F122,$B$269:$B$305,0)),SUMIFS('Input-Ext Allocators'!K$8:K$63,'Input-Ext Allocators'!$B$8:$B$63,$F122))*$D122</f>
        <v>0</v>
      </c>
      <c r="O122" s="143"/>
      <c r="P122" s="143">
        <f ca="1">IFERROR(INDEX(P$269:P$305,MATCH($F122,$B$269:$B$305,0))/INDEX($D$269:$D$305,MATCH($F122,$B$269:$B$305,0)),SUMIFS('Input-Ext Allocators'!M$8:M$63,'Input-Ext Allocators'!$B$8:$B$63,$F122))*$D122</f>
        <v>0</v>
      </c>
      <c r="Q122" s="143">
        <f ca="1">IFERROR(INDEX(Q$269:Q$305,MATCH($F122,$B$269:$B$305,0))/INDEX($D$269:$D$305,MATCH($F122,$B$269:$B$305,0)),SUMIFS('Input-Ext Allocators'!N$8:N$63,'Input-Ext Allocators'!$B$8:$B$63,$F122))*$D122</f>
        <v>0</v>
      </c>
      <c r="R122" s="143">
        <f ca="1">IFERROR(INDEX(R$269:R$305,MATCH($F122,$B$269:$B$305,0))/INDEX($D$269:$D$305,MATCH($F122,$B$269:$B$305,0)),SUMIFS('Input-Ext Allocators'!O$8:O$63,'Input-Ext Allocators'!$B$8:$B$63,$F122))*$D122</f>
        <v>0</v>
      </c>
      <c r="S122" s="143">
        <f ca="1">IFERROR(INDEX(S$269:S$305,MATCH($F122,$B$269:$B$305,0))/INDEX($D$269:$D$305,MATCH($F122,$B$269:$B$305,0)),SUMIFS('Input-Ext Allocators'!P$8:P$63,'Input-Ext Allocators'!$B$8:$B$63,$F122))*$D122</f>
        <v>0</v>
      </c>
      <c r="T122" s="143">
        <f ca="1">IFERROR(INDEX(T$269:T$305,MATCH($F122,$B$269:$B$305,0))/INDEX($D$269:$D$305,MATCH($F122,$B$269:$B$305,0)),SUMIFS('Input-Ext Allocators'!Q$8:Q$63,'Input-Ext Allocators'!$B$8:$B$63,$F122))*$D122</f>
        <v>0</v>
      </c>
      <c r="U122" s="143">
        <f ca="1">IFERROR(INDEX(U$269:U$305,MATCH($F122,$B$269:$B$305,0))/INDEX($D$269:$D$305,MATCH($F122,$B$269:$B$305,0)),SUMIFS('Input-Ext Allocators'!R$8:R$63,'Input-Ext Allocators'!$B$8:$B$63,$F122))*$D122</f>
        <v>0</v>
      </c>
      <c r="V122" s="143">
        <f ca="1">IFERROR(INDEX(V$269:V$305,MATCH($F122,$B$269:$B$305,0))/INDEX($D$269:$D$305,MATCH($F122,$B$269:$B$305,0)),SUMIFS('Input-Ext Allocators'!S$8:S$63,'Input-Ext Allocators'!$B$8:$B$63,$F122))*$D122</f>
        <v>0</v>
      </c>
      <c r="W122" s="143">
        <f ca="1">IFERROR(INDEX(W$269:W$305,MATCH($F122,$B$269:$B$305,0))/INDEX($D$269:$D$305,MATCH($F122,$B$269:$B$305,0)),SUMIFS('Input-Ext Allocators'!T$8:T$63,'Input-Ext Allocators'!$B$8:$B$63,$F122))*$D122</f>
        <v>0</v>
      </c>
      <c r="X122" s="143">
        <f ca="1">IFERROR(INDEX(X$269:X$305,MATCH($F122,$B$269:$B$305,0))/INDEX($D$269:$D$305,MATCH($F122,$B$269:$B$305,0)),SUMIFS('Input-Ext Allocators'!U$8:U$63,'Input-Ext Allocators'!$B$8:$B$63,$F122))*$D122</f>
        <v>0</v>
      </c>
      <c r="Y122" s="143">
        <f ca="1">IFERROR(INDEX(Y$269:Y$305,MATCH($F122,$B$269:$B$305,0))/INDEX($D$269:$D$305,MATCH($F122,$B$269:$B$305,0)),SUMIFS('Input-Ext Allocators'!V$8:V$63,'Input-Ext Allocators'!$B$8:$B$63,$F122))*$D122</f>
        <v>0</v>
      </c>
      <c r="Z122" s="143">
        <f ca="1">IFERROR(INDEX(Z$269:Z$305,MATCH($F122,$B$269:$B$305,0))/INDEX($D$269:$D$305,MATCH($F122,$B$269:$B$305,0)),SUMIFS('Input-Ext Allocators'!W$8:W$63,'Input-Ext Allocators'!$B$8:$B$63,$F122))*$D122</f>
        <v>0</v>
      </c>
    </row>
    <row r="123" spans="1:26" outlineLevel="1">
      <c r="A123" s="113">
        <f>IF(ISBLANK('Input-Accounts'!A123),"",'Input-Accounts'!A123)</f>
        <v>104</v>
      </c>
      <c r="B123" s="79" t="str">
        <f>IF(ISBLANK('Input-Accounts'!B123),"",'Input-Accounts'!B123)</f>
        <v>Subtotal - Other Gas Supply Expenses</v>
      </c>
      <c r="C123" s="113" t="str">
        <f>IF(ISBLANK('Input-Accounts'!C123),"",'Input-Accounts'!C123)</f>
        <v/>
      </c>
      <c r="D123" s="144">
        <f ca="1">SUBTOTAL(9,D121:D122)</f>
        <v>197197.23815796894</v>
      </c>
      <c r="E123" s="143">
        <f t="shared" ca="1" si="28"/>
        <v>0</v>
      </c>
      <c r="G123" s="144">
        <f t="shared" ref="G123:Z123" ca="1" si="31">SUBTOTAL(9,G121:G122)</f>
        <v>74107.094853910065</v>
      </c>
      <c r="H123" s="144">
        <f t="shared" ca="1" si="31"/>
        <v>50244.402118727106</v>
      </c>
      <c r="I123" s="144">
        <f t="shared" ca="1" si="31"/>
        <v>4994.4778147599509</v>
      </c>
      <c r="J123" s="144">
        <f t="shared" ca="1" si="31"/>
        <v>5984.0861768830218</v>
      </c>
      <c r="K123" s="144">
        <f t="shared" ca="1" si="31"/>
        <v>495.76435512227994</v>
      </c>
      <c r="L123" s="144">
        <f t="shared" ca="1" si="31"/>
        <v>48313.598847183915</v>
      </c>
      <c r="M123" s="144">
        <f t="shared" ca="1" si="31"/>
        <v>13057.813991382607</v>
      </c>
      <c r="N123" s="144">
        <f t="shared" ca="1" si="31"/>
        <v>0</v>
      </c>
      <c r="O123" s="144">
        <f t="shared" ca="1" si="31"/>
        <v>0</v>
      </c>
      <c r="P123" s="144">
        <f t="shared" ca="1" si="31"/>
        <v>0</v>
      </c>
      <c r="Q123" s="144">
        <f t="shared" ca="1" si="31"/>
        <v>0</v>
      </c>
      <c r="R123" s="144">
        <f t="shared" ca="1" si="31"/>
        <v>0</v>
      </c>
      <c r="S123" s="144">
        <f t="shared" ca="1" si="31"/>
        <v>0</v>
      </c>
      <c r="T123" s="144">
        <f t="shared" ca="1" si="31"/>
        <v>0</v>
      </c>
      <c r="U123" s="144">
        <f t="shared" ca="1" si="31"/>
        <v>0</v>
      </c>
      <c r="V123" s="144">
        <f t="shared" ca="1" si="31"/>
        <v>0</v>
      </c>
      <c r="W123" s="144">
        <f t="shared" ca="1" si="31"/>
        <v>0</v>
      </c>
      <c r="X123" s="144">
        <f t="shared" ca="1" si="31"/>
        <v>0</v>
      </c>
      <c r="Y123" s="144">
        <f t="shared" ca="1" si="31"/>
        <v>0</v>
      </c>
      <c r="Z123" s="144">
        <f t="shared" ca="1" si="31"/>
        <v>0</v>
      </c>
    </row>
    <row r="124" spans="1:26" outlineLevel="1">
      <c r="A124" s="113" t="str">
        <f>IF(ISBLANK('Input-Accounts'!A124),"",'Input-Accounts'!A124)</f>
        <v/>
      </c>
      <c r="B124" s="79" t="str">
        <f>IF(ISBLANK('Input-Accounts'!B124),"",'Input-Accounts'!B124)</f>
        <v/>
      </c>
      <c r="C124" s="113" t="str">
        <f>IF(ISBLANK('Input-Accounts'!C124),"",'Input-Accounts'!C124)</f>
        <v/>
      </c>
      <c r="D124" s="143"/>
      <c r="E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</row>
    <row r="125" spans="1:26" outlineLevel="1">
      <c r="A125" s="113">
        <f>IF(ISBLANK('Input-Accounts'!A125),"",'Input-Accounts'!A125)</f>
        <v>105</v>
      </c>
      <c r="B125" s="81" t="str">
        <f>IF(ISBLANK('Input-Accounts'!B125),"",'Input-Accounts'!B125)</f>
        <v>Distribution Operation Expenses</v>
      </c>
      <c r="C125" s="113" t="str">
        <f>IF(ISBLANK('Input-Accounts'!C125),"",'Input-Accounts'!C125)</f>
        <v/>
      </c>
      <c r="D125" s="143"/>
      <c r="E125" s="143"/>
      <c r="F125" s="89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</row>
    <row r="126" spans="1:26" outlineLevel="1">
      <c r="A126" s="113">
        <f>IF(ISBLANK('Input-Accounts'!A126),"",'Input-Accounts'!A126)</f>
        <v>106</v>
      </c>
      <c r="B126" s="17" t="str">
        <f>IF(ISBLANK('Input-Accounts'!B126),"",'Input-Accounts'!B126)</f>
        <v>Operation supervision and engineering</v>
      </c>
      <c r="C126" s="113">
        <f>IF(ISBLANK('Input-Accounts'!C126),"",'Input-Accounts'!C126)</f>
        <v>870</v>
      </c>
      <c r="D126" s="143">
        <f t="shared" ref="D126:D136" ca="1" si="32">INDIRECT("Classification!"&amp;$D$5&amp;ROW())</f>
        <v>0</v>
      </c>
      <c r="E126" s="143">
        <f t="shared" ref="E126:E166" ca="1" si="33">IFERROR(IF(D126="","",IF(D126=0,0,IF(ABS(D126-SUM($G126:$Z126))&lt;Check_Limit,0,1))),1)</f>
        <v>0</v>
      </c>
      <c r="F126" s="89" t="str" cm="1">
        <f t="array" aca="1" ref="F126" ca="1">IF(D126=0,"-",IF('Input-Accounts'!$E126&lt;&gt;0,'Input-Accounts'!$E126,INDEX('Input-Accounts'!$H126:$J126,,MATCH($F$6,'Input-Accounts'!$H$6:$J$6,0))))</f>
        <v>-</v>
      </c>
      <c r="G126" s="143">
        <f ca="1">IFERROR(INDEX(G$269:G$305,MATCH($F126,$B$269:$B$305,0))/INDEX($D$269:$D$305,MATCH($F126,$B$269:$B$305,0)),SUMIFS('Input-Ext Allocators'!D$8:D$63,'Input-Ext Allocators'!$B$8:$B$63,$F126))*$D126</f>
        <v>0</v>
      </c>
      <c r="H126" s="143">
        <f ca="1">IFERROR(INDEX(H$269:H$305,MATCH($F126,$B$269:$B$305,0))/INDEX($D$269:$D$305,MATCH($F126,$B$269:$B$305,0)),SUMIFS('Input-Ext Allocators'!E$8:E$63,'Input-Ext Allocators'!$B$8:$B$63,$F126))*$D126</f>
        <v>0</v>
      </c>
      <c r="I126" s="143">
        <f ca="1">IFERROR(INDEX(I$269:I$305,MATCH($F126,$B$269:$B$305,0))/INDEX($D$269:$D$305,MATCH($F126,$B$269:$B$305,0)),SUMIFS('Input-Ext Allocators'!F$8:F$63,'Input-Ext Allocators'!$B$8:$B$63,$F126))*$D126</f>
        <v>0</v>
      </c>
      <c r="J126" s="143">
        <f ca="1">IFERROR(INDEX(J$269:J$305,MATCH($F126,$B$269:$B$305,0))/INDEX($D$269:$D$305,MATCH($F126,$B$269:$B$305,0)),SUMIFS('Input-Ext Allocators'!G$8:G$63,'Input-Ext Allocators'!$B$8:$B$63,$F126))*$D126</f>
        <v>0</v>
      </c>
      <c r="K126" s="143">
        <f ca="1">IFERROR(INDEX(K$269:K$305,MATCH($F126,$B$269:$B$305,0))/INDEX($D$269:$D$305,MATCH($F126,$B$269:$B$305,0)),SUMIFS('Input-Ext Allocators'!H$8:H$63,'Input-Ext Allocators'!$B$8:$B$63,$F126))*$D126</f>
        <v>0</v>
      </c>
      <c r="L126" s="143">
        <f ca="1">IFERROR(INDEX(L$269:L$305,MATCH($F126,$B$269:$B$305,0))/INDEX($D$269:$D$305,MATCH($F126,$B$269:$B$305,0)),SUMIFS('Input-Ext Allocators'!I$8:I$63,'Input-Ext Allocators'!$B$8:$B$63,$F126))*$D126</f>
        <v>0</v>
      </c>
      <c r="M126" s="143">
        <f ca="1">IFERROR(INDEX(M$269:M$305,MATCH($F126,$B$269:$B$305,0))/INDEX($D$269:$D$305,MATCH($F126,$B$269:$B$305,0)),SUMIFS('Input-Ext Allocators'!J$8:J$63,'Input-Ext Allocators'!$B$8:$B$63,$F126))*$D126</f>
        <v>0</v>
      </c>
      <c r="N126" s="143">
        <f ca="1">IFERROR(INDEX(N$269:N$305,MATCH($F126,$B$269:$B$305,0))/INDEX($D$269:$D$305,MATCH($F126,$B$269:$B$305,0)),SUMIFS('Input-Ext Allocators'!K$8:K$63,'Input-Ext Allocators'!$B$8:$B$63,$F126))*$D126</f>
        <v>0</v>
      </c>
      <c r="O126" s="143">
        <f ca="1">IFERROR(INDEX(O$269:O$305,MATCH($F126,$B$269:$B$305,0))/INDEX($D$269:$D$305,MATCH($F126,$B$269:$B$305,0)),SUMIFS('Input-Ext Allocators'!L$8:L$63,'Input-Ext Allocators'!$B$8:$B$63,$F126))*$D126</f>
        <v>0</v>
      </c>
      <c r="P126" s="143">
        <f ca="1">IFERROR(INDEX(P$269:P$305,MATCH($F126,$B$269:$B$305,0))/INDEX($D$269:$D$305,MATCH($F126,$B$269:$B$305,0)),SUMIFS('Input-Ext Allocators'!M$8:M$63,'Input-Ext Allocators'!$B$8:$B$63,$F126))*$D126</f>
        <v>0</v>
      </c>
      <c r="Q126" s="143">
        <f ca="1">IFERROR(INDEX(Q$269:Q$305,MATCH($F126,$B$269:$B$305,0))/INDEX($D$269:$D$305,MATCH($F126,$B$269:$B$305,0)),SUMIFS('Input-Ext Allocators'!N$8:N$63,'Input-Ext Allocators'!$B$8:$B$63,$F126))*$D126</f>
        <v>0</v>
      </c>
      <c r="R126" s="143">
        <f ca="1">IFERROR(INDEX(R$269:R$305,MATCH($F126,$B$269:$B$305,0))/INDEX($D$269:$D$305,MATCH($F126,$B$269:$B$305,0)),SUMIFS('Input-Ext Allocators'!O$8:O$63,'Input-Ext Allocators'!$B$8:$B$63,$F126))*$D126</f>
        <v>0</v>
      </c>
      <c r="S126" s="143">
        <f ca="1">IFERROR(INDEX(S$269:S$305,MATCH($F126,$B$269:$B$305,0))/INDEX($D$269:$D$305,MATCH($F126,$B$269:$B$305,0)),SUMIFS('Input-Ext Allocators'!P$8:P$63,'Input-Ext Allocators'!$B$8:$B$63,$F126))*$D126</f>
        <v>0</v>
      </c>
      <c r="T126" s="143">
        <f ca="1">IFERROR(INDEX(T$269:T$305,MATCH($F126,$B$269:$B$305,0))/INDEX($D$269:$D$305,MATCH($F126,$B$269:$B$305,0)),SUMIFS('Input-Ext Allocators'!Q$8:Q$63,'Input-Ext Allocators'!$B$8:$B$63,$F126))*$D126</f>
        <v>0</v>
      </c>
      <c r="U126" s="143">
        <f ca="1">IFERROR(INDEX(U$269:U$305,MATCH($F126,$B$269:$B$305,0))/INDEX($D$269:$D$305,MATCH($F126,$B$269:$B$305,0)),SUMIFS('Input-Ext Allocators'!R$8:R$63,'Input-Ext Allocators'!$B$8:$B$63,$F126))*$D126</f>
        <v>0</v>
      </c>
      <c r="V126" s="143">
        <f ca="1">IFERROR(INDEX(V$269:V$305,MATCH($F126,$B$269:$B$305,0))/INDEX($D$269:$D$305,MATCH($F126,$B$269:$B$305,0)),SUMIFS('Input-Ext Allocators'!S$8:S$63,'Input-Ext Allocators'!$B$8:$B$63,$F126))*$D126</f>
        <v>0</v>
      </c>
      <c r="W126" s="143">
        <f ca="1">IFERROR(INDEX(W$269:W$305,MATCH($F126,$B$269:$B$305,0))/INDEX($D$269:$D$305,MATCH($F126,$B$269:$B$305,0)),SUMIFS('Input-Ext Allocators'!T$8:T$63,'Input-Ext Allocators'!$B$8:$B$63,$F126))*$D126</f>
        <v>0</v>
      </c>
      <c r="X126" s="143">
        <f ca="1">IFERROR(INDEX(X$269:X$305,MATCH($F126,$B$269:$B$305,0))/INDEX($D$269:$D$305,MATCH($F126,$B$269:$B$305,0)),SUMIFS('Input-Ext Allocators'!U$8:U$63,'Input-Ext Allocators'!$B$8:$B$63,$F126))*$D126</f>
        <v>0</v>
      </c>
      <c r="Y126" s="143">
        <f ca="1">IFERROR(INDEX(Y$269:Y$305,MATCH($F126,$B$269:$B$305,0))/INDEX($D$269:$D$305,MATCH($F126,$B$269:$B$305,0)),SUMIFS('Input-Ext Allocators'!V$8:V$63,'Input-Ext Allocators'!$B$8:$B$63,$F126))*$D126</f>
        <v>0</v>
      </c>
      <c r="Z126" s="143">
        <f ca="1">IFERROR(INDEX(Z$269:Z$305,MATCH($F126,$B$269:$B$305,0))/INDEX($D$269:$D$305,MATCH($F126,$B$269:$B$305,0)),SUMIFS('Input-Ext Allocators'!W$8:W$63,'Input-Ext Allocators'!$B$8:$B$63,$F126))*$D126</f>
        <v>0</v>
      </c>
    </row>
    <row r="127" spans="1:26" outlineLevel="1">
      <c r="A127" s="113">
        <f>IF(ISBLANK('Input-Accounts'!A127),"",'Input-Accounts'!A127)</f>
        <v>107</v>
      </c>
      <c r="B127" s="17" t="str">
        <f>IF(ISBLANK('Input-Accounts'!B127),"",'Input-Accounts'!B127)</f>
        <v>Distribution load dispatching</v>
      </c>
      <c r="C127" s="113">
        <f>IF(ISBLANK('Input-Accounts'!C127),"",'Input-Accounts'!C127)</f>
        <v>871</v>
      </c>
      <c r="D127" s="143">
        <f t="shared" ca="1" si="32"/>
        <v>0</v>
      </c>
      <c r="E127" s="143">
        <f t="shared" ca="1" si="33"/>
        <v>0</v>
      </c>
      <c r="F127" s="89" t="str" cm="1">
        <f t="array" aca="1" ref="F127" ca="1">IF(D127=0,"-",IF('Input-Accounts'!$E127&lt;&gt;0,'Input-Accounts'!$E127,INDEX('Input-Accounts'!$H127:$J127,,MATCH($F$6,'Input-Accounts'!$H$6:$J$6,0))))</f>
        <v>-</v>
      </c>
      <c r="G127" s="143">
        <f ca="1">IFERROR(INDEX(G$269:G$305,MATCH($F127,$B$269:$B$305,0))/INDEX($D$269:$D$305,MATCH($F127,$B$269:$B$305,0)),SUMIFS('Input-Ext Allocators'!D$8:D$63,'Input-Ext Allocators'!$B$8:$B$63,$F127))*$D127</f>
        <v>0</v>
      </c>
      <c r="H127" s="143">
        <f ca="1">IFERROR(INDEX(H$269:H$305,MATCH($F127,$B$269:$B$305,0))/INDEX($D$269:$D$305,MATCH($F127,$B$269:$B$305,0)),SUMIFS('Input-Ext Allocators'!E$8:E$63,'Input-Ext Allocators'!$B$8:$B$63,$F127))*$D127</f>
        <v>0</v>
      </c>
      <c r="I127" s="143">
        <f ca="1">IFERROR(INDEX(I$269:I$305,MATCH($F127,$B$269:$B$305,0))/INDEX($D$269:$D$305,MATCH($F127,$B$269:$B$305,0)),SUMIFS('Input-Ext Allocators'!F$8:F$63,'Input-Ext Allocators'!$B$8:$B$63,$F127))*$D127</f>
        <v>0</v>
      </c>
      <c r="J127" s="143">
        <f ca="1">IFERROR(INDEX(J$269:J$305,MATCH($F127,$B$269:$B$305,0))/INDEX($D$269:$D$305,MATCH($F127,$B$269:$B$305,0)),SUMIFS('Input-Ext Allocators'!G$8:G$63,'Input-Ext Allocators'!$B$8:$B$63,$F127))*$D127</f>
        <v>0</v>
      </c>
      <c r="K127" s="143">
        <f ca="1">IFERROR(INDEX(K$269:K$305,MATCH($F127,$B$269:$B$305,0))/INDEX($D$269:$D$305,MATCH($F127,$B$269:$B$305,0)),SUMIFS('Input-Ext Allocators'!H$8:H$63,'Input-Ext Allocators'!$B$8:$B$63,$F127))*$D127</f>
        <v>0</v>
      </c>
      <c r="L127" s="143">
        <f ca="1">IFERROR(INDEX(L$269:L$305,MATCH($F127,$B$269:$B$305,0))/INDEX($D$269:$D$305,MATCH($F127,$B$269:$B$305,0)),SUMIFS('Input-Ext Allocators'!I$8:I$63,'Input-Ext Allocators'!$B$8:$B$63,$F127))*$D127</f>
        <v>0</v>
      </c>
      <c r="M127" s="143">
        <f ca="1">IFERROR(INDEX(M$269:M$305,MATCH($F127,$B$269:$B$305,0))/INDEX($D$269:$D$305,MATCH($F127,$B$269:$B$305,0)),SUMIFS('Input-Ext Allocators'!J$8:J$63,'Input-Ext Allocators'!$B$8:$B$63,$F127))*$D127</f>
        <v>0</v>
      </c>
      <c r="N127" s="143">
        <f ca="1">IFERROR(INDEX(N$269:N$305,MATCH($F127,$B$269:$B$305,0))/INDEX($D$269:$D$305,MATCH($F127,$B$269:$B$305,0)),SUMIFS('Input-Ext Allocators'!K$8:K$63,'Input-Ext Allocators'!$B$8:$B$63,$F127))*$D127</f>
        <v>0</v>
      </c>
      <c r="O127" s="143">
        <f ca="1">IFERROR(INDEX(O$269:O$305,MATCH($F127,$B$269:$B$305,0))/INDEX($D$269:$D$305,MATCH($F127,$B$269:$B$305,0)),SUMIFS('Input-Ext Allocators'!L$8:L$63,'Input-Ext Allocators'!$B$8:$B$63,$F127))*$D127</f>
        <v>0</v>
      </c>
      <c r="P127" s="143">
        <f ca="1">IFERROR(INDEX(P$269:P$305,MATCH($F127,$B$269:$B$305,0))/INDEX($D$269:$D$305,MATCH($F127,$B$269:$B$305,0)),SUMIFS('Input-Ext Allocators'!M$8:M$63,'Input-Ext Allocators'!$B$8:$B$63,$F127))*$D127</f>
        <v>0</v>
      </c>
      <c r="Q127" s="143">
        <f ca="1">IFERROR(INDEX(Q$269:Q$305,MATCH($F127,$B$269:$B$305,0))/INDEX($D$269:$D$305,MATCH($F127,$B$269:$B$305,0)),SUMIFS('Input-Ext Allocators'!N$8:N$63,'Input-Ext Allocators'!$B$8:$B$63,$F127))*$D127</f>
        <v>0</v>
      </c>
      <c r="R127" s="143">
        <f ca="1">IFERROR(INDEX(R$269:R$305,MATCH($F127,$B$269:$B$305,0))/INDEX($D$269:$D$305,MATCH($F127,$B$269:$B$305,0)),SUMIFS('Input-Ext Allocators'!O$8:O$63,'Input-Ext Allocators'!$B$8:$B$63,$F127))*$D127</f>
        <v>0</v>
      </c>
      <c r="S127" s="143">
        <f ca="1">IFERROR(INDEX(S$269:S$305,MATCH($F127,$B$269:$B$305,0))/INDEX($D$269:$D$305,MATCH($F127,$B$269:$B$305,0)),SUMIFS('Input-Ext Allocators'!P$8:P$63,'Input-Ext Allocators'!$B$8:$B$63,$F127))*$D127</f>
        <v>0</v>
      </c>
      <c r="T127" s="143">
        <f ca="1">IFERROR(INDEX(T$269:T$305,MATCH($F127,$B$269:$B$305,0))/INDEX($D$269:$D$305,MATCH($F127,$B$269:$B$305,0)),SUMIFS('Input-Ext Allocators'!Q$8:Q$63,'Input-Ext Allocators'!$B$8:$B$63,$F127))*$D127</f>
        <v>0</v>
      </c>
      <c r="U127" s="143">
        <f ca="1">IFERROR(INDEX(U$269:U$305,MATCH($F127,$B$269:$B$305,0))/INDEX($D$269:$D$305,MATCH($F127,$B$269:$B$305,0)),SUMIFS('Input-Ext Allocators'!R$8:R$63,'Input-Ext Allocators'!$B$8:$B$63,$F127))*$D127</f>
        <v>0</v>
      </c>
      <c r="V127" s="143">
        <f ca="1">IFERROR(INDEX(V$269:V$305,MATCH($F127,$B$269:$B$305,0))/INDEX($D$269:$D$305,MATCH($F127,$B$269:$B$305,0)),SUMIFS('Input-Ext Allocators'!S$8:S$63,'Input-Ext Allocators'!$B$8:$B$63,$F127))*$D127</f>
        <v>0</v>
      </c>
      <c r="W127" s="143">
        <f ca="1">IFERROR(INDEX(W$269:W$305,MATCH($F127,$B$269:$B$305,0))/INDEX($D$269:$D$305,MATCH($F127,$B$269:$B$305,0)),SUMIFS('Input-Ext Allocators'!T$8:T$63,'Input-Ext Allocators'!$B$8:$B$63,$F127))*$D127</f>
        <v>0</v>
      </c>
      <c r="X127" s="143">
        <f ca="1">IFERROR(INDEX(X$269:X$305,MATCH($F127,$B$269:$B$305,0))/INDEX($D$269:$D$305,MATCH($F127,$B$269:$B$305,0)),SUMIFS('Input-Ext Allocators'!U$8:U$63,'Input-Ext Allocators'!$B$8:$B$63,$F127))*$D127</f>
        <v>0</v>
      </c>
      <c r="Y127" s="143">
        <f ca="1">IFERROR(INDEX(Y$269:Y$305,MATCH($F127,$B$269:$B$305,0))/INDEX($D$269:$D$305,MATCH($F127,$B$269:$B$305,0)),SUMIFS('Input-Ext Allocators'!V$8:V$63,'Input-Ext Allocators'!$B$8:$B$63,$F127))*$D127</f>
        <v>0</v>
      </c>
      <c r="Z127" s="143">
        <f ca="1">IFERROR(INDEX(Z$269:Z$305,MATCH($F127,$B$269:$B$305,0))/INDEX($D$269:$D$305,MATCH($F127,$B$269:$B$305,0)),SUMIFS('Input-Ext Allocators'!W$8:W$63,'Input-Ext Allocators'!$B$8:$B$63,$F127))*$D127</f>
        <v>0</v>
      </c>
    </row>
    <row r="128" spans="1:26" outlineLevel="1">
      <c r="A128" s="113">
        <f>IF(ISBLANK('Input-Accounts'!A128),"",'Input-Accounts'!A128)</f>
        <v>108</v>
      </c>
      <c r="B128" s="17" t="str">
        <f>IF(ISBLANK('Input-Accounts'!B128),"",'Input-Accounts'!B128)</f>
        <v>Compressor Station</v>
      </c>
      <c r="C128" s="113">
        <f>IF(ISBLANK('Input-Accounts'!C128),"",'Input-Accounts'!C128)</f>
        <v>872</v>
      </c>
      <c r="D128" s="143">
        <f t="shared" ca="1" si="32"/>
        <v>0</v>
      </c>
      <c r="E128" s="143">
        <f t="shared" ca="1" si="33"/>
        <v>0</v>
      </c>
      <c r="F128" s="89" t="str" cm="1">
        <f t="array" aca="1" ref="F128" ca="1">IF(D128=0,"-",IF('Input-Accounts'!$E128&lt;&gt;0,'Input-Accounts'!$E128,INDEX('Input-Accounts'!$H128:$J128,,MATCH($F$6,'Input-Accounts'!$H$6:$J$6,0))))</f>
        <v>-</v>
      </c>
      <c r="G128" s="143">
        <f ca="1">IFERROR(INDEX(G$269:G$305,MATCH($F128,$B$269:$B$305,0))/INDEX($D$269:$D$305,MATCH($F128,$B$269:$B$305,0)),SUMIFS('Input-Ext Allocators'!D$8:D$63,'Input-Ext Allocators'!$B$8:$B$63,$F128))*$D128</f>
        <v>0</v>
      </c>
      <c r="H128" s="143">
        <f ca="1">IFERROR(INDEX(H$269:H$305,MATCH($F128,$B$269:$B$305,0))/INDEX($D$269:$D$305,MATCH($F128,$B$269:$B$305,0)),SUMIFS('Input-Ext Allocators'!E$8:E$63,'Input-Ext Allocators'!$B$8:$B$63,$F128))*$D128</f>
        <v>0</v>
      </c>
      <c r="I128" s="143">
        <f ca="1">IFERROR(INDEX(I$269:I$305,MATCH($F128,$B$269:$B$305,0))/INDEX($D$269:$D$305,MATCH($F128,$B$269:$B$305,0)),SUMIFS('Input-Ext Allocators'!F$8:F$63,'Input-Ext Allocators'!$B$8:$B$63,$F128))*$D128</f>
        <v>0</v>
      </c>
      <c r="J128" s="143">
        <f ca="1">IFERROR(INDEX(J$269:J$305,MATCH($F128,$B$269:$B$305,0))/INDEX($D$269:$D$305,MATCH($F128,$B$269:$B$305,0)),SUMIFS('Input-Ext Allocators'!G$8:G$63,'Input-Ext Allocators'!$B$8:$B$63,$F128))*$D128</f>
        <v>0</v>
      </c>
      <c r="K128" s="143">
        <f ca="1">IFERROR(INDEX(K$269:K$305,MATCH($F128,$B$269:$B$305,0))/INDEX($D$269:$D$305,MATCH($F128,$B$269:$B$305,0)),SUMIFS('Input-Ext Allocators'!H$8:H$63,'Input-Ext Allocators'!$B$8:$B$63,$F128))*$D128</f>
        <v>0</v>
      </c>
      <c r="L128" s="143">
        <f ca="1">IFERROR(INDEX(L$269:L$305,MATCH($F128,$B$269:$B$305,0))/INDEX($D$269:$D$305,MATCH($F128,$B$269:$B$305,0)),SUMIFS('Input-Ext Allocators'!I$8:I$63,'Input-Ext Allocators'!$B$8:$B$63,$F128))*$D128</f>
        <v>0</v>
      </c>
      <c r="M128" s="143">
        <f ca="1">IFERROR(INDEX(M$269:M$305,MATCH($F128,$B$269:$B$305,0))/INDEX($D$269:$D$305,MATCH($F128,$B$269:$B$305,0)),SUMIFS('Input-Ext Allocators'!J$8:J$63,'Input-Ext Allocators'!$B$8:$B$63,$F128))*$D128</f>
        <v>0</v>
      </c>
      <c r="N128" s="143">
        <f ca="1">IFERROR(INDEX(N$269:N$305,MATCH($F128,$B$269:$B$305,0))/INDEX($D$269:$D$305,MATCH($F128,$B$269:$B$305,0)),SUMIFS('Input-Ext Allocators'!K$8:K$63,'Input-Ext Allocators'!$B$8:$B$63,$F128))*$D128</f>
        <v>0</v>
      </c>
      <c r="O128" s="143">
        <f ca="1">IFERROR(INDEX(O$269:O$305,MATCH($F128,$B$269:$B$305,0))/INDEX($D$269:$D$305,MATCH($F128,$B$269:$B$305,0)),SUMIFS('Input-Ext Allocators'!L$8:L$63,'Input-Ext Allocators'!$B$8:$B$63,$F128))*$D128</f>
        <v>0</v>
      </c>
      <c r="P128" s="143">
        <f ca="1">IFERROR(INDEX(P$269:P$305,MATCH($F128,$B$269:$B$305,0))/INDEX($D$269:$D$305,MATCH($F128,$B$269:$B$305,0)),SUMIFS('Input-Ext Allocators'!M$8:M$63,'Input-Ext Allocators'!$B$8:$B$63,$F128))*$D128</f>
        <v>0</v>
      </c>
      <c r="Q128" s="143">
        <f ca="1">IFERROR(INDEX(Q$269:Q$305,MATCH($F128,$B$269:$B$305,0))/INDEX($D$269:$D$305,MATCH($F128,$B$269:$B$305,0)),SUMIFS('Input-Ext Allocators'!N$8:N$63,'Input-Ext Allocators'!$B$8:$B$63,$F128))*$D128</f>
        <v>0</v>
      </c>
      <c r="R128" s="143">
        <f ca="1">IFERROR(INDEX(R$269:R$305,MATCH($F128,$B$269:$B$305,0))/INDEX($D$269:$D$305,MATCH($F128,$B$269:$B$305,0)),SUMIFS('Input-Ext Allocators'!O$8:O$63,'Input-Ext Allocators'!$B$8:$B$63,$F128))*$D128</f>
        <v>0</v>
      </c>
      <c r="S128" s="143">
        <f ca="1">IFERROR(INDEX(S$269:S$305,MATCH($F128,$B$269:$B$305,0))/INDEX($D$269:$D$305,MATCH($F128,$B$269:$B$305,0)),SUMIFS('Input-Ext Allocators'!P$8:P$63,'Input-Ext Allocators'!$B$8:$B$63,$F128))*$D128</f>
        <v>0</v>
      </c>
      <c r="T128" s="143">
        <f ca="1">IFERROR(INDEX(T$269:T$305,MATCH($F128,$B$269:$B$305,0))/INDEX($D$269:$D$305,MATCH($F128,$B$269:$B$305,0)),SUMIFS('Input-Ext Allocators'!Q$8:Q$63,'Input-Ext Allocators'!$B$8:$B$63,$F128))*$D128</f>
        <v>0</v>
      </c>
      <c r="U128" s="143">
        <f ca="1">IFERROR(INDEX(U$269:U$305,MATCH($F128,$B$269:$B$305,0))/INDEX($D$269:$D$305,MATCH($F128,$B$269:$B$305,0)),SUMIFS('Input-Ext Allocators'!R$8:R$63,'Input-Ext Allocators'!$B$8:$B$63,$F128))*$D128</f>
        <v>0</v>
      </c>
      <c r="V128" s="143">
        <f ca="1">IFERROR(INDEX(V$269:V$305,MATCH($F128,$B$269:$B$305,0))/INDEX($D$269:$D$305,MATCH($F128,$B$269:$B$305,0)),SUMIFS('Input-Ext Allocators'!S$8:S$63,'Input-Ext Allocators'!$B$8:$B$63,$F128))*$D128</f>
        <v>0</v>
      </c>
      <c r="W128" s="143">
        <f ca="1">IFERROR(INDEX(W$269:W$305,MATCH($F128,$B$269:$B$305,0))/INDEX($D$269:$D$305,MATCH($F128,$B$269:$B$305,0)),SUMIFS('Input-Ext Allocators'!T$8:T$63,'Input-Ext Allocators'!$B$8:$B$63,$F128))*$D128</f>
        <v>0</v>
      </c>
      <c r="X128" s="143">
        <f ca="1">IFERROR(INDEX(X$269:X$305,MATCH($F128,$B$269:$B$305,0))/INDEX($D$269:$D$305,MATCH($F128,$B$269:$B$305,0)),SUMIFS('Input-Ext Allocators'!U$8:U$63,'Input-Ext Allocators'!$B$8:$B$63,$F128))*$D128</f>
        <v>0</v>
      </c>
      <c r="Y128" s="143">
        <f ca="1">IFERROR(INDEX(Y$269:Y$305,MATCH($F128,$B$269:$B$305,0))/INDEX($D$269:$D$305,MATCH($F128,$B$269:$B$305,0)),SUMIFS('Input-Ext Allocators'!V$8:V$63,'Input-Ext Allocators'!$B$8:$B$63,$F128))*$D128</f>
        <v>0</v>
      </c>
      <c r="Z128" s="143">
        <f ca="1">IFERROR(INDEX(Z$269:Z$305,MATCH($F128,$B$269:$B$305,0))/INDEX($D$269:$D$305,MATCH($F128,$B$269:$B$305,0)),SUMIFS('Input-Ext Allocators'!W$8:W$63,'Input-Ext Allocators'!$B$8:$B$63,$F128))*$D128</f>
        <v>0</v>
      </c>
    </row>
    <row r="129" spans="1:26" outlineLevel="1">
      <c r="A129" s="113">
        <f>IF(ISBLANK('Input-Accounts'!A129),"",'Input-Accounts'!A129)</f>
        <v>109</v>
      </c>
      <c r="B129" s="17" t="str">
        <f>IF(ISBLANK('Input-Accounts'!B129),"",'Input-Accounts'!B129)</f>
        <v>Mains and services expenses</v>
      </c>
      <c r="C129" s="113">
        <f>IF(ISBLANK('Input-Accounts'!C129),"",'Input-Accounts'!C129)</f>
        <v>874</v>
      </c>
      <c r="D129" s="143">
        <f t="shared" ca="1" si="32"/>
        <v>0</v>
      </c>
      <c r="E129" s="143">
        <f t="shared" ca="1" si="33"/>
        <v>0</v>
      </c>
      <c r="F129" s="89" t="str" cm="1">
        <f t="array" aca="1" ref="F129" ca="1">IF(D129=0,"-",IF('Input-Accounts'!$E129&lt;&gt;0,'Input-Accounts'!$E129,INDEX('Input-Accounts'!$H129:$J129,,MATCH($F$6,'Input-Accounts'!$H$6:$J$6,0))))</f>
        <v>-</v>
      </c>
      <c r="G129" s="143">
        <f ca="1">IFERROR(INDEX(G$269:G$305,MATCH($F129,$B$269:$B$305,0))/INDEX($D$269:$D$305,MATCH($F129,$B$269:$B$305,0)),SUMIFS('Input-Ext Allocators'!D$8:D$63,'Input-Ext Allocators'!$B$8:$B$63,$F129))*$D129</f>
        <v>0</v>
      </c>
      <c r="H129" s="143">
        <f ca="1">IFERROR(INDEX(H$269:H$305,MATCH($F129,$B$269:$B$305,0))/INDEX($D$269:$D$305,MATCH($F129,$B$269:$B$305,0)),SUMIFS('Input-Ext Allocators'!E$8:E$63,'Input-Ext Allocators'!$B$8:$B$63,$F129))*$D129</f>
        <v>0</v>
      </c>
      <c r="I129" s="143">
        <f ca="1">IFERROR(INDEX(I$269:I$305,MATCH($F129,$B$269:$B$305,0))/INDEX($D$269:$D$305,MATCH($F129,$B$269:$B$305,0)),SUMIFS('Input-Ext Allocators'!F$8:F$63,'Input-Ext Allocators'!$B$8:$B$63,$F129))*$D129</f>
        <v>0</v>
      </c>
      <c r="J129" s="143">
        <f ca="1">IFERROR(INDEX(J$269:J$305,MATCH($F129,$B$269:$B$305,0))/INDEX($D$269:$D$305,MATCH($F129,$B$269:$B$305,0)),SUMIFS('Input-Ext Allocators'!G$8:G$63,'Input-Ext Allocators'!$B$8:$B$63,$F129))*$D129</f>
        <v>0</v>
      </c>
      <c r="K129" s="143">
        <f ca="1">IFERROR(INDEX(K$269:K$305,MATCH($F129,$B$269:$B$305,0))/INDEX($D$269:$D$305,MATCH($F129,$B$269:$B$305,0)),SUMIFS('Input-Ext Allocators'!H$8:H$63,'Input-Ext Allocators'!$B$8:$B$63,$F129))*$D129</f>
        <v>0</v>
      </c>
      <c r="L129" s="143">
        <f ca="1">IFERROR(INDEX(L$269:L$305,MATCH($F129,$B$269:$B$305,0))/INDEX($D$269:$D$305,MATCH($F129,$B$269:$B$305,0)),SUMIFS('Input-Ext Allocators'!I$8:I$63,'Input-Ext Allocators'!$B$8:$B$63,$F129))*$D129</f>
        <v>0</v>
      </c>
      <c r="M129" s="143">
        <f ca="1">IFERROR(INDEX(M$269:M$305,MATCH($F129,$B$269:$B$305,0))/INDEX($D$269:$D$305,MATCH($F129,$B$269:$B$305,0)),SUMIFS('Input-Ext Allocators'!J$8:J$63,'Input-Ext Allocators'!$B$8:$B$63,$F129))*$D129</f>
        <v>0</v>
      </c>
      <c r="N129" s="143">
        <f ca="1">IFERROR(INDEX(N$269:N$305,MATCH($F129,$B$269:$B$305,0))/INDEX($D$269:$D$305,MATCH($F129,$B$269:$B$305,0)),SUMIFS('Input-Ext Allocators'!K$8:K$63,'Input-Ext Allocators'!$B$8:$B$63,$F129))*$D129</f>
        <v>0</v>
      </c>
      <c r="O129" s="143">
        <f ca="1">IFERROR(INDEX(O$269:O$305,MATCH($F129,$B$269:$B$305,0))/INDEX($D$269:$D$305,MATCH($F129,$B$269:$B$305,0)),SUMIFS('Input-Ext Allocators'!L$8:L$63,'Input-Ext Allocators'!$B$8:$B$63,$F129))*$D129</f>
        <v>0</v>
      </c>
      <c r="P129" s="143">
        <f ca="1">IFERROR(INDEX(P$269:P$305,MATCH($F129,$B$269:$B$305,0))/INDEX($D$269:$D$305,MATCH($F129,$B$269:$B$305,0)),SUMIFS('Input-Ext Allocators'!M$8:M$63,'Input-Ext Allocators'!$B$8:$B$63,$F129))*$D129</f>
        <v>0</v>
      </c>
      <c r="Q129" s="143">
        <f ca="1">IFERROR(INDEX(Q$269:Q$305,MATCH($F129,$B$269:$B$305,0))/INDEX($D$269:$D$305,MATCH($F129,$B$269:$B$305,0)),SUMIFS('Input-Ext Allocators'!N$8:N$63,'Input-Ext Allocators'!$B$8:$B$63,$F129))*$D129</f>
        <v>0</v>
      </c>
      <c r="R129" s="143">
        <f ca="1">IFERROR(INDEX(R$269:R$305,MATCH($F129,$B$269:$B$305,0))/INDEX($D$269:$D$305,MATCH($F129,$B$269:$B$305,0)),SUMIFS('Input-Ext Allocators'!O$8:O$63,'Input-Ext Allocators'!$B$8:$B$63,$F129))*$D129</f>
        <v>0</v>
      </c>
      <c r="S129" s="143">
        <f ca="1">IFERROR(INDEX(S$269:S$305,MATCH($F129,$B$269:$B$305,0))/INDEX($D$269:$D$305,MATCH($F129,$B$269:$B$305,0)),SUMIFS('Input-Ext Allocators'!P$8:P$63,'Input-Ext Allocators'!$B$8:$B$63,$F129))*$D129</f>
        <v>0</v>
      </c>
      <c r="T129" s="143">
        <f ca="1">IFERROR(INDEX(T$269:T$305,MATCH($F129,$B$269:$B$305,0))/INDEX($D$269:$D$305,MATCH($F129,$B$269:$B$305,0)),SUMIFS('Input-Ext Allocators'!Q$8:Q$63,'Input-Ext Allocators'!$B$8:$B$63,$F129))*$D129</f>
        <v>0</v>
      </c>
      <c r="U129" s="143">
        <f ca="1">IFERROR(INDEX(U$269:U$305,MATCH($F129,$B$269:$B$305,0))/INDEX($D$269:$D$305,MATCH($F129,$B$269:$B$305,0)),SUMIFS('Input-Ext Allocators'!R$8:R$63,'Input-Ext Allocators'!$B$8:$B$63,$F129))*$D129</f>
        <v>0</v>
      </c>
      <c r="V129" s="143">
        <f ca="1">IFERROR(INDEX(V$269:V$305,MATCH($F129,$B$269:$B$305,0))/INDEX($D$269:$D$305,MATCH($F129,$B$269:$B$305,0)),SUMIFS('Input-Ext Allocators'!S$8:S$63,'Input-Ext Allocators'!$B$8:$B$63,$F129))*$D129</f>
        <v>0</v>
      </c>
      <c r="W129" s="143">
        <f ca="1">IFERROR(INDEX(W$269:W$305,MATCH($F129,$B$269:$B$305,0))/INDEX($D$269:$D$305,MATCH($F129,$B$269:$B$305,0)),SUMIFS('Input-Ext Allocators'!T$8:T$63,'Input-Ext Allocators'!$B$8:$B$63,$F129))*$D129</f>
        <v>0</v>
      </c>
      <c r="X129" s="143">
        <f ca="1">IFERROR(INDEX(X$269:X$305,MATCH($F129,$B$269:$B$305,0))/INDEX($D$269:$D$305,MATCH($F129,$B$269:$B$305,0)),SUMIFS('Input-Ext Allocators'!U$8:U$63,'Input-Ext Allocators'!$B$8:$B$63,$F129))*$D129</f>
        <v>0</v>
      </c>
      <c r="Y129" s="143">
        <f ca="1">IFERROR(INDEX(Y$269:Y$305,MATCH($F129,$B$269:$B$305,0))/INDEX($D$269:$D$305,MATCH($F129,$B$269:$B$305,0)),SUMIFS('Input-Ext Allocators'!V$8:V$63,'Input-Ext Allocators'!$B$8:$B$63,$F129))*$D129</f>
        <v>0</v>
      </c>
      <c r="Z129" s="143">
        <f ca="1">IFERROR(INDEX(Z$269:Z$305,MATCH($F129,$B$269:$B$305,0))/INDEX($D$269:$D$305,MATCH($F129,$B$269:$B$305,0)),SUMIFS('Input-Ext Allocators'!W$8:W$63,'Input-Ext Allocators'!$B$8:$B$63,$F129))*$D129</f>
        <v>0</v>
      </c>
    </row>
    <row r="130" spans="1:26" outlineLevel="1">
      <c r="A130" s="113">
        <f>IF(ISBLANK('Input-Accounts'!A130),"",'Input-Accounts'!A130)</f>
        <v>110</v>
      </c>
      <c r="B130" s="17" t="str">
        <f>IF(ISBLANK('Input-Accounts'!B130),"",'Input-Accounts'!B130)</f>
        <v>Measuring and regulating station expenses—general</v>
      </c>
      <c r="C130" s="113">
        <f>IF(ISBLANK('Input-Accounts'!C130),"",'Input-Accounts'!C130)</f>
        <v>875</v>
      </c>
      <c r="D130" s="143">
        <f t="shared" ca="1" si="32"/>
        <v>0</v>
      </c>
      <c r="E130" s="143">
        <f t="shared" ca="1" si="33"/>
        <v>0</v>
      </c>
      <c r="F130" s="89" t="str" cm="1">
        <f t="array" aca="1" ref="F130" ca="1">IF(D130=0,"-",IF('Input-Accounts'!$E130&lt;&gt;0,'Input-Accounts'!$E130,INDEX('Input-Accounts'!$H130:$J130,,MATCH($F$6,'Input-Accounts'!$H$6:$J$6,0))))</f>
        <v>-</v>
      </c>
      <c r="G130" s="143">
        <f ca="1">IFERROR(INDEX(G$269:G$305,MATCH($F130,$B$269:$B$305,0))/INDEX($D$269:$D$305,MATCH($F130,$B$269:$B$305,0)),SUMIFS('Input-Ext Allocators'!D$8:D$63,'Input-Ext Allocators'!$B$8:$B$63,$F130))*$D130</f>
        <v>0</v>
      </c>
      <c r="H130" s="143">
        <f ca="1">IFERROR(INDEX(H$269:H$305,MATCH($F130,$B$269:$B$305,0))/INDEX($D$269:$D$305,MATCH($F130,$B$269:$B$305,0)),SUMIFS('Input-Ext Allocators'!E$8:E$63,'Input-Ext Allocators'!$B$8:$B$63,$F130))*$D130</f>
        <v>0</v>
      </c>
      <c r="I130" s="143">
        <f ca="1">IFERROR(INDEX(I$269:I$305,MATCH($F130,$B$269:$B$305,0))/INDEX($D$269:$D$305,MATCH($F130,$B$269:$B$305,0)),SUMIFS('Input-Ext Allocators'!F$8:F$63,'Input-Ext Allocators'!$B$8:$B$63,$F130))*$D130</f>
        <v>0</v>
      </c>
      <c r="J130" s="143">
        <f ca="1">IFERROR(INDEX(J$269:J$305,MATCH($F130,$B$269:$B$305,0))/INDEX($D$269:$D$305,MATCH($F130,$B$269:$B$305,0)),SUMIFS('Input-Ext Allocators'!G$8:G$63,'Input-Ext Allocators'!$B$8:$B$63,$F130))*$D130</f>
        <v>0</v>
      </c>
      <c r="K130" s="143">
        <f ca="1">IFERROR(INDEX(K$269:K$305,MATCH($F130,$B$269:$B$305,0))/INDEX($D$269:$D$305,MATCH($F130,$B$269:$B$305,0)),SUMIFS('Input-Ext Allocators'!H$8:H$63,'Input-Ext Allocators'!$B$8:$B$63,$F130))*$D130</f>
        <v>0</v>
      </c>
      <c r="L130" s="143">
        <f ca="1">IFERROR(INDEX(L$269:L$305,MATCH($F130,$B$269:$B$305,0))/INDEX($D$269:$D$305,MATCH($F130,$B$269:$B$305,0)),SUMIFS('Input-Ext Allocators'!I$8:I$63,'Input-Ext Allocators'!$B$8:$B$63,$F130))*$D130</f>
        <v>0</v>
      </c>
      <c r="M130" s="143">
        <f ca="1">IFERROR(INDEX(M$269:M$305,MATCH($F130,$B$269:$B$305,0))/INDEX($D$269:$D$305,MATCH($F130,$B$269:$B$305,0)),SUMIFS('Input-Ext Allocators'!J$8:J$63,'Input-Ext Allocators'!$B$8:$B$63,$F130))*$D130</f>
        <v>0</v>
      </c>
      <c r="N130" s="143">
        <f ca="1">IFERROR(INDEX(N$269:N$305,MATCH($F130,$B$269:$B$305,0))/INDEX($D$269:$D$305,MATCH($F130,$B$269:$B$305,0)),SUMIFS('Input-Ext Allocators'!K$8:K$63,'Input-Ext Allocators'!$B$8:$B$63,$F130))*$D130</f>
        <v>0</v>
      </c>
      <c r="O130" s="143">
        <f ca="1">IFERROR(INDEX(O$269:O$305,MATCH($F130,$B$269:$B$305,0))/INDEX($D$269:$D$305,MATCH($F130,$B$269:$B$305,0)),SUMIFS('Input-Ext Allocators'!L$8:L$63,'Input-Ext Allocators'!$B$8:$B$63,$F130))*$D130</f>
        <v>0</v>
      </c>
      <c r="P130" s="143">
        <f ca="1">IFERROR(INDEX(P$269:P$305,MATCH($F130,$B$269:$B$305,0))/INDEX($D$269:$D$305,MATCH($F130,$B$269:$B$305,0)),SUMIFS('Input-Ext Allocators'!M$8:M$63,'Input-Ext Allocators'!$B$8:$B$63,$F130))*$D130</f>
        <v>0</v>
      </c>
      <c r="Q130" s="143">
        <f ca="1">IFERROR(INDEX(Q$269:Q$305,MATCH($F130,$B$269:$B$305,0))/INDEX($D$269:$D$305,MATCH($F130,$B$269:$B$305,0)),SUMIFS('Input-Ext Allocators'!N$8:N$63,'Input-Ext Allocators'!$B$8:$B$63,$F130))*$D130</f>
        <v>0</v>
      </c>
      <c r="R130" s="143">
        <f ca="1">IFERROR(INDEX(R$269:R$305,MATCH($F130,$B$269:$B$305,0))/INDEX($D$269:$D$305,MATCH($F130,$B$269:$B$305,0)),SUMIFS('Input-Ext Allocators'!O$8:O$63,'Input-Ext Allocators'!$B$8:$B$63,$F130))*$D130</f>
        <v>0</v>
      </c>
      <c r="S130" s="143">
        <f ca="1">IFERROR(INDEX(S$269:S$305,MATCH($F130,$B$269:$B$305,0))/INDEX($D$269:$D$305,MATCH($F130,$B$269:$B$305,0)),SUMIFS('Input-Ext Allocators'!P$8:P$63,'Input-Ext Allocators'!$B$8:$B$63,$F130))*$D130</f>
        <v>0</v>
      </c>
      <c r="T130" s="143">
        <f ca="1">IFERROR(INDEX(T$269:T$305,MATCH($F130,$B$269:$B$305,0))/INDEX($D$269:$D$305,MATCH($F130,$B$269:$B$305,0)),SUMIFS('Input-Ext Allocators'!Q$8:Q$63,'Input-Ext Allocators'!$B$8:$B$63,$F130))*$D130</f>
        <v>0</v>
      </c>
      <c r="U130" s="143">
        <f ca="1">IFERROR(INDEX(U$269:U$305,MATCH($F130,$B$269:$B$305,0))/INDEX($D$269:$D$305,MATCH($F130,$B$269:$B$305,0)),SUMIFS('Input-Ext Allocators'!R$8:R$63,'Input-Ext Allocators'!$B$8:$B$63,$F130))*$D130</f>
        <v>0</v>
      </c>
      <c r="V130" s="143">
        <f ca="1">IFERROR(INDEX(V$269:V$305,MATCH($F130,$B$269:$B$305,0))/INDEX($D$269:$D$305,MATCH($F130,$B$269:$B$305,0)),SUMIFS('Input-Ext Allocators'!S$8:S$63,'Input-Ext Allocators'!$B$8:$B$63,$F130))*$D130</f>
        <v>0</v>
      </c>
      <c r="W130" s="143">
        <f ca="1">IFERROR(INDEX(W$269:W$305,MATCH($F130,$B$269:$B$305,0))/INDEX($D$269:$D$305,MATCH($F130,$B$269:$B$305,0)),SUMIFS('Input-Ext Allocators'!T$8:T$63,'Input-Ext Allocators'!$B$8:$B$63,$F130))*$D130</f>
        <v>0</v>
      </c>
      <c r="X130" s="143">
        <f ca="1">IFERROR(INDEX(X$269:X$305,MATCH($F130,$B$269:$B$305,0))/INDEX($D$269:$D$305,MATCH($F130,$B$269:$B$305,0)),SUMIFS('Input-Ext Allocators'!U$8:U$63,'Input-Ext Allocators'!$B$8:$B$63,$F130))*$D130</f>
        <v>0</v>
      </c>
      <c r="Y130" s="143">
        <f ca="1">IFERROR(INDEX(Y$269:Y$305,MATCH($F130,$B$269:$B$305,0))/INDEX($D$269:$D$305,MATCH($F130,$B$269:$B$305,0)),SUMIFS('Input-Ext Allocators'!V$8:V$63,'Input-Ext Allocators'!$B$8:$B$63,$F130))*$D130</f>
        <v>0</v>
      </c>
      <c r="Z130" s="143">
        <f ca="1">IFERROR(INDEX(Z$269:Z$305,MATCH($F130,$B$269:$B$305,0))/INDEX($D$269:$D$305,MATCH($F130,$B$269:$B$305,0)),SUMIFS('Input-Ext Allocators'!W$8:W$63,'Input-Ext Allocators'!$B$8:$B$63,$F130))*$D130</f>
        <v>0</v>
      </c>
    </row>
    <row r="131" spans="1:26" outlineLevel="1">
      <c r="A131" s="113">
        <f>IF(ISBLANK('Input-Accounts'!A131),"",'Input-Accounts'!A131)</f>
        <v>111</v>
      </c>
      <c r="B131" s="17" t="str">
        <f>IF(ISBLANK('Input-Accounts'!B131),"",'Input-Accounts'!B131)</f>
        <v>Measuring and regulating station expenses—industrial</v>
      </c>
      <c r="C131" s="113">
        <f>IF(ISBLANK('Input-Accounts'!C131),"",'Input-Accounts'!C131)</f>
        <v>876</v>
      </c>
      <c r="D131" s="143">
        <f t="shared" ca="1" si="32"/>
        <v>0</v>
      </c>
      <c r="E131" s="143">
        <f t="shared" ca="1" si="33"/>
        <v>0</v>
      </c>
      <c r="F131" s="89" t="str" cm="1">
        <f t="array" aca="1" ref="F131" ca="1">IF(D131=0,"-",IF('Input-Accounts'!$E131&lt;&gt;0,'Input-Accounts'!$E131,INDEX('Input-Accounts'!$H131:$J131,,MATCH($F$6,'Input-Accounts'!$H$6:$J$6,0))))</f>
        <v>-</v>
      </c>
      <c r="G131" s="143">
        <f ca="1">IFERROR(INDEX(G$269:G$305,MATCH($F131,$B$269:$B$305,0))/INDEX($D$269:$D$305,MATCH($F131,$B$269:$B$305,0)),SUMIFS('Input-Ext Allocators'!D$8:D$63,'Input-Ext Allocators'!$B$8:$B$63,$F131))*$D131</f>
        <v>0</v>
      </c>
      <c r="H131" s="143">
        <f ca="1">IFERROR(INDEX(H$269:H$305,MATCH($F131,$B$269:$B$305,0))/INDEX($D$269:$D$305,MATCH($F131,$B$269:$B$305,0)),SUMIFS('Input-Ext Allocators'!E$8:E$63,'Input-Ext Allocators'!$B$8:$B$63,$F131))*$D131</f>
        <v>0</v>
      </c>
      <c r="I131" s="143">
        <f ca="1">IFERROR(INDEX(I$269:I$305,MATCH($F131,$B$269:$B$305,0))/INDEX($D$269:$D$305,MATCH($F131,$B$269:$B$305,0)),SUMIFS('Input-Ext Allocators'!F$8:F$63,'Input-Ext Allocators'!$B$8:$B$63,$F131))*$D131</f>
        <v>0</v>
      </c>
      <c r="J131" s="143">
        <f ca="1">IFERROR(INDEX(J$269:J$305,MATCH($F131,$B$269:$B$305,0))/INDEX($D$269:$D$305,MATCH($F131,$B$269:$B$305,0)),SUMIFS('Input-Ext Allocators'!G$8:G$63,'Input-Ext Allocators'!$B$8:$B$63,$F131))*$D131</f>
        <v>0</v>
      </c>
      <c r="K131" s="143">
        <f ca="1">IFERROR(INDEX(K$269:K$305,MATCH($F131,$B$269:$B$305,0))/INDEX($D$269:$D$305,MATCH($F131,$B$269:$B$305,0)),SUMIFS('Input-Ext Allocators'!H$8:H$63,'Input-Ext Allocators'!$B$8:$B$63,$F131))*$D131</f>
        <v>0</v>
      </c>
      <c r="L131" s="143">
        <f ca="1">IFERROR(INDEX(L$269:L$305,MATCH($F131,$B$269:$B$305,0))/INDEX($D$269:$D$305,MATCH($F131,$B$269:$B$305,0)),SUMIFS('Input-Ext Allocators'!I$8:I$63,'Input-Ext Allocators'!$B$8:$B$63,$F131))*$D131</f>
        <v>0</v>
      </c>
      <c r="M131" s="143">
        <f ca="1">IFERROR(INDEX(M$269:M$305,MATCH($F131,$B$269:$B$305,0))/INDEX($D$269:$D$305,MATCH($F131,$B$269:$B$305,0)),SUMIFS('Input-Ext Allocators'!J$8:J$63,'Input-Ext Allocators'!$B$8:$B$63,$F131))*$D131</f>
        <v>0</v>
      </c>
      <c r="N131" s="143">
        <f ca="1">IFERROR(INDEX(N$269:N$305,MATCH($F131,$B$269:$B$305,0))/INDEX($D$269:$D$305,MATCH($F131,$B$269:$B$305,0)),SUMIFS('Input-Ext Allocators'!K$8:K$63,'Input-Ext Allocators'!$B$8:$B$63,$F131))*$D131</f>
        <v>0</v>
      </c>
      <c r="O131" s="143">
        <f ca="1">IFERROR(INDEX(O$269:O$305,MATCH($F131,$B$269:$B$305,0))/INDEX($D$269:$D$305,MATCH($F131,$B$269:$B$305,0)),SUMIFS('Input-Ext Allocators'!L$8:L$63,'Input-Ext Allocators'!$B$8:$B$63,$F131))*$D131</f>
        <v>0</v>
      </c>
      <c r="P131" s="143">
        <f ca="1">IFERROR(INDEX(P$269:P$305,MATCH($F131,$B$269:$B$305,0))/INDEX($D$269:$D$305,MATCH($F131,$B$269:$B$305,0)),SUMIFS('Input-Ext Allocators'!M$8:M$63,'Input-Ext Allocators'!$B$8:$B$63,$F131))*$D131</f>
        <v>0</v>
      </c>
      <c r="Q131" s="143">
        <f ca="1">IFERROR(INDEX(Q$269:Q$305,MATCH($F131,$B$269:$B$305,0))/INDEX($D$269:$D$305,MATCH($F131,$B$269:$B$305,0)),SUMIFS('Input-Ext Allocators'!N$8:N$63,'Input-Ext Allocators'!$B$8:$B$63,$F131))*$D131</f>
        <v>0</v>
      </c>
      <c r="R131" s="143">
        <f ca="1">IFERROR(INDEX(R$269:R$305,MATCH($F131,$B$269:$B$305,0))/INDEX($D$269:$D$305,MATCH($F131,$B$269:$B$305,0)),SUMIFS('Input-Ext Allocators'!O$8:O$63,'Input-Ext Allocators'!$B$8:$B$63,$F131))*$D131</f>
        <v>0</v>
      </c>
      <c r="S131" s="143">
        <f ca="1">IFERROR(INDEX(S$269:S$305,MATCH($F131,$B$269:$B$305,0))/INDEX($D$269:$D$305,MATCH($F131,$B$269:$B$305,0)),SUMIFS('Input-Ext Allocators'!P$8:P$63,'Input-Ext Allocators'!$B$8:$B$63,$F131))*$D131</f>
        <v>0</v>
      </c>
      <c r="T131" s="143">
        <f ca="1">IFERROR(INDEX(T$269:T$305,MATCH($F131,$B$269:$B$305,0))/INDEX($D$269:$D$305,MATCH($F131,$B$269:$B$305,0)),SUMIFS('Input-Ext Allocators'!Q$8:Q$63,'Input-Ext Allocators'!$B$8:$B$63,$F131))*$D131</f>
        <v>0</v>
      </c>
      <c r="U131" s="143">
        <f ca="1">IFERROR(INDEX(U$269:U$305,MATCH($F131,$B$269:$B$305,0))/INDEX($D$269:$D$305,MATCH($F131,$B$269:$B$305,0)),SUMIFS('Input-Ext Allocators'!R$8:R$63,'Input-Ext Allocators'!$B$8:$B$63,$F131))*$D131</f>
        <v>0</v>
      </c>
      <c r="V131" s="143">
        <f ca="1">IFERROR(INDEX(V$269:V$305,MATCH($F131,$B$269:$B$305,0))/INDEX($D$269:$D$305,MATCH($F131,$B$269:$B$305,0)),SUMIFS('Input-Ext Allocators'!S$8:S$63,'Input-Ext Allocators'!$B$8:$B$63,$F131))*$D131</f>
        <v>0</v>
      </c>
      <c r="W131" s="143">
        <f ca="1">IFERROR(INDEX(W$269:W$305,MATCH($F131,$B$269:$B$305,0))/INDEX($D$269:$D$305,MATCH($F131,$B$269:$B$305,0)),SUMIFS('Input-Ext Allocators'!T$8:T$63,'Input-Ext Allocators'!$B$8:$B$63,$F131))*$D131</f>
        <v>0</v>
      </c>
      <c r="X131" s="143">
        <f ca="1">IFERROR(INDEX(X$269:X$305,MATCH($F131,$B$269:$B$305,0))/INDEX($D$269:$D$305,MATCH($F131,$B$269:$B$305,0)),SUMIFS('Input-Ext Allocators'!U$8:U$63,'Input-Ext Allocators'!$B$8:$B$63,$F131))*$D131</f>
        <v>0</v>
      </c>
      <c r="Y131" s="143">
        <f ca="1">IFERROR(INDEX(Y$269:Y$305,MATCH($F131,$B$269:$B$305,0))/INDEX($D$269:$D$305,MATCH($F131,$B$269:$B$305,0)),SUMIFS('Input-Ext Allocators'!V$8:V$63,'Input-Ext Allocators'!$B$8:$B$63,$F131))*$D131</f>
        <v>0</v>
      </c>
      <c r="Z131" s="143">
        <f ca="1">IFERROR(INDEX(Z$269:Z$305,MATCH($F131,$B$269:$B$305,0))/INDEX($D$269:$D$305,MATCH($F131,$B$269:$B$305,0)),SUMIFS('Input-Ext Allocators'!W$8:W$63,'Input-Ext Allocators'!$B$8:$B$63,$F131))*$D131</f>
        <v>0</v>
      </c>
    </row>
    <row r="132" spans="1:26" outlineLevel="1">
      <c r="A132" s="113">
        <f>IF(ISBLANK('Input-Accounts'!A132),"",'Input-Accounts'!A132)</f>
        <v>112</v>
      </c>
      <c r="B132" s="17" t="str">
        <f>IF(ISBLANK('Input-Accounts'!B132),"",'Input-Accounts'!B132)</f>
        <v>Maintenance of Mains</v>
      </c>
      <c r="C132" s="113">
        <f>IF(ISBLANK('Input-Accounts'!C132),"",'Input-Accounts'!C132)</f>
        <v>877</v>
      </c>
      <c r="D132" s="143">
        <f t="shared" ca="1" si="32"/>
        <v>0</v>
      </c>
      <c r="E132" s="143">
        <f t="shared" ca="1" si="33"/>
        <v>0</v>
      </c>
      <c r="F132" s="89" t="str" cm="1">
        <f t="array" aca="1" ref="F132" ca="1">IF(D132=0,"-",IF('Input-Accounts'!$E132&lt;&gt;0,'Input-Accounts'!$E132,INDEX('Input-Accounts'!$H132:$J132,,MATCH($F$6,'Input-Accounts'!$H$6:$J$6,0))))</f>
        <v>-</v>
      </c>
      <c r="G132" s="143">
        <f ca="1">IFERROR(INDEX(G$269:G$305,MATCH($F132,$B$269:$B$305,0))/INDEX($D$269:$D$305,MATCH($F132,$B$269:$B$305,0)),SUMIFS('Input-Ext Allocators'!D$8:D$63,'Input-Ext Allocators'!$B$8:$B$63,$F132))*$D132</f>
        <v>0</v>
      </c>
      <c r="H132" s="143">
        <f ca="1">IFERROR(INDEX(H$269:H$305,MATCH($F132,$B$269:$B$305,0))/INDEX($D$269:$D$305,MATCH($F132,$B$269:$B$305,0)),SUMIFS('Input-Ext Allocators'!E$8:E$63,'Input-Ext Allocators'!$B$8:$B$63,$F132))*$D132</f>
        <v>0</v>
      </c>
      <c r="I132" s="143">
        <f ca="1">IFERROR(INDEX(I$269:I$305,MATCH($F132,$B$269:$B$305,0))/INDEX($D$269:$D$305,MATCH($F132,$B$269:$B$305,0)),SUMIFS('Input-Ext Allocators'!F$8:F$63,'Input-Ext Allocators'!$B$8:$B$63,$F132))*$D132</f>
        <v>0</v>
      </c>
      <c r="J132" s="143">
        <f ca="1">IFERROR(INDEX(J$269:J$305,MATCH($F132,$B$269:$B$305,0))/INDEX($D$269:$D$305,MATCH($F132,$B$269:$B$305,0)),SUMIFS('Input-Ext Allocators'!G$8:G$63,'Input-Ext Allocators'!$B$8:$B$63,$F132))*$D132</f>
        <v>0</v>
      </c>
      <c r="K132" s="143">
        <f ca="1">IFERROR(INDEX(K$269:K$305,MATCH($F132,$B$269:$B$305,0))/INDEX($D$269:$D$305,MATCH($F132,$B$269:$B$305,0)),SUMIFS('Input-Ext Allocators'!H$8:H$63,'Input-Ext Allocators'!$B$8:$B$63,$F132))*$D132</f>
        <v>0</v>
      </c>
      <c r="L132" s="143">
        <f ca="1">IFERROR(INDEX(L$269:L$305,MATCH($F132,$B$269:$B$305,0))/INDEX($D$269:$D$305,MATCH($F132,$B$269:$B$305,0)),SUMIFS('Input-Ext Allocators'!I$8:I$63,'Input-Ext Allocators'!$B$8:$B$63,$F132))*$D132</f>
        <v>0</v>
      </c>
      <c r="M132" s="143">
        <f ca="1">IFERROR(INDEX(M$269:M$305,MATCH($F132,$B$269:$B$305,0))/INDEX($D$269:$D$305,MATCH($F132,$B$269:$B$305,0)),SUMIFS('Input-Ext Allocators'!J$8:J$63,'Input-Ext Allocators'!$B$8:$B$63,$F132))*$D132</f>
        <v>0</v>
      </c>
      <c r="N132" s="143">
        <f ca="1">IFERROR(INDEX(N$269:N$305,MATCH($F132,$B$269:$B$305,0))/INDEX($D$269:$D$305,MATCH($F132,$B$269:$B$305,0)),SUMIFS('Input-Ext Allocators'!K$8:K$63,'Input-Ext Allocators'!$B$8:$B$63,$F132))*$D132</f>
        <v>0</v>
      </c>
      <c r="O132" s="143">
        <f ca="1">IFERROR(INDEX(O$269:O$305,MATCH($F132,$B$269:$B$305,0))/INDEX($D$269:$D$305,MATCH($F132,$B$269:$B$305,0)),SUMIFS('Input-Ext Allocators'!L$8:L$63,'Input-Ext Allocators'!$B$8:$B$63,$F132))*$D132</f>
        <v>0</v>
      </c>
      <c r="P132" s="143">
        <f ca="1">IFERROR(INDEX(P$269:P$305,MATCH($F132,$B$269:$B$305,0))/INDEX($D$269:$D$305,MATCH($F132,$B$269:$B$305,0)),SUMIFS('Input-Ext Allocators'!M$8:M$63,'Input-Ext Allocators'!$B$8:$B$63,$F132))*$D132</f>
        <v>0</v>
      </c>
      <c r="Q132" s="143">
        <f ca="1">IFERROR(INDEX(Q$269:Q$305,MATCH($F132,$B$269:$B$305,0))/INDEX($D$269:$D$305,MATCH($F132,$B$269:$B$305,0)),SUMIFS('Input-Ext Allocators'!N$8:N$63,'Input-Ext Allocators'!$B$8:$B$63,$F132))*$D132</f>
        <v>0</v>
      </c>
      <c r="R132" s="143">
        <f ca="1">IFERROR(INDEX(R$269:R$305,MATCH($F132,$B$269:$B$305,0))/INDEX($D$269:$D$305,MATCH($F132,$B$269:$B$305,0)),SUMIFS('Input-Ext Allocators'!O$8:O$63,'Input-Ext Allocators'!$B$8:$B$63,$F132))*$D132</f>
        <v>0</v>
      </c>
      <c r="S132" s="143">
        <f ca="1">IFERROR(INDEX(S$269:S$305,MATCH($F132,$B$269:$B$305,0))/INDEX($D$269:$D$305,MATCH($F132,$B$269:$B$305,0)),SUMIFS('Input-Ext Allocators'!P$8:P$63,'Input-Ext Allocators'!$B$8:$B$63,$F132))*$D132</f>
        <v>0</v>
      </c>
      <c r="T132" s="143">
        <f ca="1">IFERROR(INDEX(T$269:T$305,MATCH($F132,$B$269:$B$305,0))/INDEX($D$269:$D$305,MATCH($F132,$B$269:$B$305,0)),SUMIFS('Input-Ext Allocators'!Q$8:Q$63,'Input-Ext Allocators'!$B$8:$B$63,$F132))*$D132</f>
        <v>0</v>
      </c>
      <c r="U132" s="143">
        <f ca="1">IFERROR(INDEX(U$269:U$305,MATCH($F132,$B$269:$B$305,0))/INDEX($D$269:$D$305,MATCH($F132,$B$269:$B$305,0)),SUMIFS('Input-Ext Allocators'!R$8:R$63,'Input-Ext Allocators'!$B$8:$B$63,$F132))*$D132</f>
        <v>0</v>
      </c>
      <c r="V132" s="143">
        <f ca="1">IFERROR(INDEX(V$269:V$305,MATCH($F132,$B$269:$B$305,0))/INDEX($D$269:$D$305,MATCH($F132,$B$269:$B$305,0)),SUMIFS('Input-Ext Allocators'!S$8:S$63,'Input-Ext Allocators'!$B$8:$B$63,$F132))*$D132</f>
        <v>0</v>
      </c>
      <c r="W132" s="143">
        <f ca="1">IFERROR(INDEX(W$269:W$305,MATCH($F132,$B$269:$B$305,0))/INDEX($D$269:$D$305,MATCH($F132,$B$269:$B$305,0)),SUMIFS('Input-Ext Allocators'!T$8:T$63,'Input-Ext Allocators'!$B$8:$B$63,$F132))*$D132</f>
        <v>0</v>
      </c>
      <c r="X132" s="143">
        <f ca="1">IFERROR(INDEX(X$269:X$305,MATCH($F132,$B$269:$B$305,0))/INDEX($D$269:$D$305,MATCH($F132,$B$269:$B$305,0)),SUMIFS('Input-Ext Allocators'!U$8:U$63,'Input-Ext Allocators'!$B$8:$B$63,$F132))*$D132</f>
        <v>0</v>
      </c>
      <c r="Y132" s="143">
        <f ca="1">IFERROR(INDEX(Y$269:Y$305,MATCH($F132,$B$269:$B$305,0))/INDEX($D$269:$D$305,MATCH($F132,$B$269:$B$305,0)),SUMIFS('Input-Ext Allocators'!V$8:V$63,'Input-Ext Allocators'!$B$8:$B$63,$F132))*$D132</f>
        <v>0</v>
      </c>
      <c r="Z132" s="143">
        <f ca="1">IFERROR(INDEX(Z$269:Z$305,MATCH($F132,$B$269:$B$305,0))/INDEX($D$269:$D$305,MATCH($F132,$B$269:$B$305,0)),SUMIFS('Input-Ext Allocators'!W$8:W$63,'Input-Ext Allocators'!$B$8:$B$63,$F132))*$D132</f>
        <v>0</v>
      </c>
    </row>
    <row r="133" spans="1:26" outlineLevel="1">
      <c r="A133" s="113">
        <f>IF(ISBLANK('Input-Accounts'!A133),"",'Input-Accounts'!A133)</f>
        <v>113</v>
      </c>
      <c r="B133" s="17" t="str">
        <f>IF(ISBLANK('Input-Accounts'!B133),"",'Input-Accounts'!B133)</f>
        <v>Meter and house regulator expenses</v>
      </c>
      <c r="C133" s="113">
        <f>IF(ISBLANK('Input-Accounts'!C133),"",'Input-Accounts'!C133)</f>
        <v>878</v>
      </c>
      <c r="D133" s="143">
        <f t="shared" ca="1" si="32"/>
        <v>0</v>
      </c>
      <c r="E133" s="143">
        <f t="shared" ca="1" si="33"/>
        <v>0</v>
      </c>
      <c r="F133" s="89" t="str" cm="1">
        <f t="array" aca="1" ref="F133" ca="1">IF(D133=0,"-",IF('Input-Accounts'!$E133&lt;&gt;0,'Input-Accounts'!$E133,INDEX('Input-Accounts'!$H133:$J133,,MATCH($F$6,'Input-Accounts'!$H$6:$J$6,0))))</f>
        <v>-</v>
      </c>
      <c r="G133" s="143">
        <f ca="1">IFERROR(INDEX(G$269:G$305,MATCH($F133,$B$269:$B$305,0))/INDEX($D$269:$D$305,MATCH($F133,$B$269:$B$305,0)),SUMIFS('Input-Ext Allocators'!D$8:D$63,'Input-Ext Allocators'!$B$8:$B$63,$F133))*$D133</f>
        <v>0</v>
      </c>
      <c r="H133" s="143">
        <f ca="1">IFERROR(INDEX(H$269:H$305,MATCH($F133,$B$269:$B$305,0))/INDEX($D$269:$D$305,MATCH($F133,$B$269:$B$305,0)),SUMIFS('Input-Ext Allocators'!E$8:E$63,'Input-Ext Allocators'!$B$8:$B$63,$F133))*$D133</f>
        <v>0</v>
      </c>
      <c r="I133" s="143">
        <f ca="1">IFERROR(INDEX(I$269:I$305,MATCH($F133,$B$269:$B$305,0))/INDEX($D$269:$D$305,MATCH($F133,$B$269:$B$305,0)),SUMIFS('Input-Ext Allocators'!F$8:F$63,'Input-Ext Allocators'!$B$8:$B$63,$F133))*$D133</f>
        <v>0</v>
      </c>
      <c r="J133" s="143">
        <f ca="1">IFERROR(INDEX(J$269:J$305,MATCH($F133,$B$269:$B$305,0))/INDEX($D$269:$D$305,MATCH($F133,$B$269:$B$305,0)),SUMIFS('Input-Ext Allocators'!G$8:G$63,'Input-Ext Allocators'!$B$8:$B$63,$F133))*$D133</f>
        <v>0</v>
      </c>
      <c r="K133" s="143">
        <f ca="1">IFERROR(INDEX(K$269:K$305,MATCH($F133,$B$269:$B$305,0))/INDEX($D$269:$D$305,MATCH($F133,$B$269:$B$305,0)),SUMIFS('Input-Ext Allocators'!H$8:H$63,'Input-Ext Allocators'!$B$8:$B$63,$F133))*$D133</f>
        <v>0</v>
      </c>
      <c r="L133" s="143">
        <f ca="1">IFERROR(INDEX(L$269:L$305,MATCH($F133,$B$269:$B$305,0))/INDEX($D$269:$D$305,MATCH($F133,$B$269:$B$305,0)),SUMIFS('Input-Ext Allocators'!I$8:I$63,'Input-Ext Allocators'!$B$8:$B$63,$F133))*$D133</f>
        <v>0</v>
      </c>
      <c r="M133" s="143">
        <f ca="1">IFERROR(INDEX(M$269:M$305,MATCH($F133,$B$269:$B$305,0))/INDEX($D$269:$D$305,MATCH($F133,$B$269:$B$305,0)),SUMIFS('Input-Ext Allocators'!J$8:J$63,'Input-Ext Allocators'!$B$8:$B$63,$F133))*$D133</f>
        <v>0</v>
      </c>
      <c r="N133" s="143">
        <f ca="1">IFERROR(INDEX(N$269:N$305,MATCH($F133,$B$269:$B$305,0))/INDEX($D$269:$D$305,MATCH($F133,$B$269:$B$305,0)),SUMIFS('Input-Ext Allocators'!K$8:K$63,'Input-Ext Allocators'!$B$8:$B$63,$F133))*$D133</f>
        <v>0</v>
      </c>
      <c r="O133" s="143">
        <f ca="1">IFERROR(INDEX(O$269:O$305,MATCH($F133,$B$269:$B$305,0))/INDEX($D$269:$D$305,MATCH($F133,$B$269:$B$305,0)),SUMIFS('Input-Ext Allocators'!L$8:L$63,'Input-Ext Allocators'!$B$8:$B$63,$F133))*$D133</f>
        <v>0</v>
      </c>
      <c r="P133" s="143">
        <f ca="1">IFERROR(INDEX(P$269:P$305,MATCH($F133,$B$269:$B$305,0))/INDEX($D$269:$D$305,MATCH($F133,$B$269:$B$305,0)),SUMIFS('Input-Ext Allocators'!M$8:M$63,'Input-Ext Allocators'!$B$8:$B$63,$F133))*$D133</f>
        <v>0</v>
      </c>
      <c r="Q133" s="143">
        <f ca="1">IFERROR(INDEX(Q$269:Q$305,MATCH($F133,$B$269:$B$305,0))/INDEX($D$269:$D$305,MATCH($F133,$B$269:$B$305,0)),SUMIFS('Input-Ext Allocators'!N$8:N$63,'Input-Ext Allocators'!$B$8:$B$63,$F133))*$D133</f>
        <v>0</v>
      </c>
      <c r="R133" s="143">
        <f ca="1">IFERROR(INDEX(R$269:R$305,MATCH($F133,$B$269:$B$305,0))/INDEX($D$269:$D$305,MATCH($F133,$B$269:$B$305,0)),SUMIFS('Input-Ext Allocators'!O$8:O$63,'Input-Ext Allocators'!$B$8:$B$63,$F133))*$D133</f>
        <v>0</v>
      </c>
      <c r="S133" s="143">
        <f ca="1">IFERROR(INDEX(S$269:S$305,MATCH($F133,$B$269:$B$305,0))/INDEX($D$269:$D$305,MATCH($F133,$B$269:$B$305,0)),SUMIFS('Input-Ext Allocators'!P$8:P$63,'Input-Ext Allocators'!$B$8:$B$63,$F133))*$D133</f>
        <v>0</v>
      </c>
      <c r="T133" s="143">
        <f ca="1">IFERROR(INDEX(T$269:T$305,MATCH($F133,$B$269:$B$305,0))/INDEX($D$269:$D$305,MATCH($F133,$B$269:$B$305,0)),SUMIFS('Input-Ext Allocators'!Q$8:Q$63,'Input-Ext Allocators'!$B$8:$B$63,$F133))*$D133</f>
        <v>0</v>
      </c>
      <c r="U133" s="143">
        <f ca="1">IFERROR(INDEX(U$269:U$305,MATCH($F133,$B$269:$B$305,0))/INDEX($D$269:$D$305,MATCH($F133,$B$269:$B$305,0)),SUMIFS('Input-Ext Allocators'!R$8:R$63,'Input-Ext Allocators'!$B$8:$B$63,$F133))*$D133</f>
        <v>0</v>
      </c>
      <c r="V133" s="143">
        <f ca="1">IFERROR(INDEX(V$269:V$305,MATCH($F133,$B$269:$B$305,0))/INDEX($D$269:$D$305,MATCH($F133,$B$269:$B$305,0)),SUMIFS('Input-Ext Allocators'!S$8:S$63,'Input-Ext Allocators'!$B$8:$B$63,$F133))*$D133</f>
        <v>0</v>
      </c>
      <c r="W133" s="143">
        <f ca="1">IFERROR(INDEX(W$269:W$305,MATCH($F133,$B$269:$B$305,0))/INDEX($D$269:$D$305,MATCH($F133,$B$269:$B$305,0)),SUMIFS('Input-Ext Allocators'!T$8:T$63,'Input-Ext Allocators'!$B$8:$B$63,$F133))*$D133</f>
        <v>0</v>
      </c>
      <c r="X133" s="143">
        <f ca="1">IFERROR(INDEX(X$269:X$305,MATCH($F133,$B$269:$B$305,0))/INDEX($D$269:$D$305,MATCH($F133,$B$269:$B$305,0)),SUMIFS('Input-Ext Allocators'!U$8:U$63,'Input-Ext Allocators'!$B$8:$B$63,$F133))*$D133</f>
        <v>0</v>
      </c>
      <c r="Y133" s="143">
        <f ca="1">IFERROR(INDEX(Y$269:Y$305,MATCH($F133,$B$269:$B$305,0))/INDEX($D$269:$D$305,MATCH($F133,$B$269:$B$305,0)),SUMIFS('Input-Ext Allocators'!V$8:V$63,'Input-Ext Allocators'!$B$8:$B$63,$F133))*$D133</f>
        <v>0</v>
      </c>
      <c r="Z133" s="143">
        <f ca="1">IFERROR(INDEX(Z$269:Z$305,MATCH($F133,$B$269:$B$305,0))/INDEX($D$269:$D$305,MATCH($F133,$B$269:$B$305,0)),SUMIFS('Input-Ext Allocators'!W$8:W$63,'Input-Ext Allocators'!$B$8:$B$63,$F133))*$D133</f>
        <v>0</v>
      </c>
    </row>
    <row r="134" spans="1:26" outlineLevel="1">
      <c r="A134" s="113">
        <f>IF(ISBLANK('Input-Accounts'!A134),"",'Input-Accounts'!A134)</f>
        <v>114</v>
      </c>
      <c r="B134" s="17" t="str">
        <f>IF(ISBLANK('Input-Accounts'!B134),"",'Input-Accounts'!B134)</f>
        <v>Customer installations expenses</v>
      </c>
      <c r="C134" s="113">
        <f>IF(ISBLANK('Input-Accounts'!C134),"",'Input-Accounts'!C134)</f>
        <v>879</v>
      </c>
      <c r="D134" s="143">
        <f t="shared" ca="1" si="32"/>
        <v>0</v>
      </c>
      <c r="E134" s="143">
        <f t="shared" ca="1" si="33"/>
        <v>0</v>
      </c>
      <c r="F134" s="89" t="str" cm="1">
        <f t="array" aca="1" ref="F134" ca="1">IF(D134=0,"-",IF('Input-Accounts'!$E134&lt;&gt;0,'Input-Accounts'!$E134,INDEX('Input-Accounts'!$H134:$J134,,MATCH($F$6,'Input-Accounts'!$H$6:$J$6,0))))</f>
        <v>-</v>
      </c>
      <c r="G134" s="143">
        <f ca="1">IFERROR(INDEX(G$269:G$305,MATCH($F134,$B$269:$B$305,0))/INDEX($D$269:$D$305,MATCH($F134,$B$269:$B$305,0)),SUMIFS('Input-Ext Allocators'!D$8:D$63,'Input-Ext Allocators'!$B$8:$B$63,$F134))*$D134</f>
        <v>0</v>
      </c>
      <c r="H134" s="143">
        <f ca="1">IFERROR(INDEX(H$269:H$305,MATCH($F134,$B$269:$B$305,0))/INDEX($D$269:$D$305,MATCH($F134,$B$269:$B$305,0)),SUMIFS('Input-Ext Allocators'!E$8:E$63,'Input-Ext Allocators'!$B$8:$B$63,$F134))*$D134</f>
        <v>0</v>
      </c>
      <c r="I134" s="143">
        <f ca="1">IFERROR(INDEX(I$269:I$305,MATCH($F134,$B$269:$B$305,0))/INDEX($D$269:$D$305,MATCH($F134,$B$269:$B$305,0)),SUMIFS('Input-Ext Allocators'!F$8:F$63,'Input-Ext Allocators'!$B$8:$B$63,$F134))*$D134</f>
        <v>0</v>
      </c>
      <c r="J134" s="143">
        <f ca="1">IFERROR(INDEX(J$269:J$305,MATCH($F134,$B$269:$B$305,0))/INDEX($D$269:$D$305,MATCH($F134,$B$269:$B$305,0)),SUMIFS('Input-Ext Allocators'!G$8:G$63,'Input-Ext Allocators'!$B$8:$B$63,$F134))*$D134</f>
        <v>0</v>
      </c>
      <c r="K134" s="143">
        <f ca="1">IFERROR(INDEX(K$269:K$305,MATCH($F134,$B$269:$B$305,0))/INDEX($D$269:$D$305,MATCH($F134,$B$269:$B$305,0)),SUMIFS('Input-Ext Allocators'!H$8:H$63,'Input-Ext Allocators'!$B$8:$B$63,$F134))*$D134</f>
        <v>0</v>
      </c>
      <c r="L134" s="143">
        <f ca="1">IFERROR(INDEX(L$269:L$305,MATCH($F134,$B$269:$B$305,0))/INDEX($D$269:$D$305,MATCH($F134,$B$269:$B$305,0)),SUMIFS('Input-Ext Allocators'!I$8:I$63,'Input-Ext Allocators'!$B$8:$B$63,$F134))*$D134</f>
        <v>0</v>
      </c>
      <c r="M134" s="143">
        <f ca="1">IFERROR(INDEX(M$269:M$305,MATCH($F134,$B$269:$B$305,0))/INDEX($D$269:$D$305,MATCH($F134,$B$269:$B$305,0)),SUMIFS('Input-Ext Allocators'!J$8:J$63,'Input-Ext Allocators'!$B$8:$B$63,$F134))*$D134</f>
        <v>0</v>
      </c>
      <c r="N134" s="143">
        <f ca="1">IFERROR(INDEX(N$269:N$305,MATCH($F134,$B$269:$B$305,0))/INDEX($D$269:$D$305,MATCH($F134,$B$269:$B$305,0)),SUMIFS('Input-Ext Allocators'!K$8:K$63,'Input-Ext Allocators'!$B$8:$B$63,$F134))*$D134</f>
        <v>0</v>
      </c>
      <c r="O134" s="143">
        <f ca="1">IFERROR(INDEX(O$269:O$305,MATCH($F134,$B$269:$B$305,0))/INDEX($D$269:$D$305,MATCH($F134,$B$269:$B$305,0)),SUMIFS('Input-Ext Allocators'!L$8:L$63,'Input-Ext Allocators'!$B$8:$B$63,$F134))*$D134</f>
        <v>0</v>
      </c>
      <c r="P134" s="143">
        <f ca="1">IFERROR(INDEX(P$269:P$305,MATCH($F134,$B$269:$B$305,0))/INDEX($D$269:$D$305,MATCH($F134,$B$269:$B$305,0)),SUMIFS('Input-Ext Allocators'!M$8:M$63,'Input-Ext Allocators'!$B$8:$B$63,$F134))*$D134</f>
        <v>0</v>
      </c>
      <c r="Q134" s="143">
        <f ca="1">IFERROR(INDEX(Q$269:Q$305,MATCH($F134,$B$269:$B$305,0))/INDEX($D$269:$D$305,MATCH($F134,$B$269:$B$305,0)),SUMIFS('Input-Ext Allocators'!N$8:N$63,'Input-Ext Allocators'!$B$8:$B$63,$F134))*$D134</f>
        <v>0</v>
      </c>
      <c r="R134" s="143">
        <f ca="1">IFERROR(INDEX(R$269:R$305,MATCH($F134,$B$269:$B$305,0))/INDEX($D$269:$D$305,MATCH($F134,$B$269:$B$305,0)),SUMIFS('Input-Ext Allocators'!O$8:O$63,'Input-Ext Allocators'!$B$8:$B$63,$F134))*$D134</f>
        <v>0</v>
      </c>
      <c r="S134" s="143">
        <f ca="1">IFERROR(INDEX(S$269:S$305,MATCH($F134,$B$269:$B$305,0))/INDEX($D$269:$D$305,MATCH($F134,$B$269:$B$305,0)),SUMIFS('Input-Ext Allocators'!P$8:P$63,'Input-Ext Allocators'!$B$8:$B$63,$F134))*$D134</f>
        <v>0</v>
      </c>
      <c r="T134" s="143">
        <f ca="1">IFERROR(INDEX(T$269:T$305,MATCH($F134,$B$269:$B$305,0))/INDEX($D$269:$D$305,MATCH($F134,$B$269:$B$305,0)),SUMIFS('Input-Ext Allocators'!Q$8:Q$63,'Input-Ext Allocators'!$B$8:$B$63,$F134))*$D134</f>
        <v>0</v>
      </c>
      <c r="U134" s="143">
        <f ca="1">IFERROR(INDEX(U$269:U$305,MATCH($F134,$B$269:$B$305,0))/INDEX($D$269:$D$305,MATCH($F134,$B$269:$B$305,0)),SUMIFS('Input-Ext Allocators'!R$8:R$63,'Input-Ext Allocators'!$B$8:$B$63,$F134))*$D134</f>
        <v>0</v>
      </c>
      <c r="V134" s="143">
        <f ca="1">IFERROR(INDEX(V$269:V$305,MATCH($F134,$B$269:$B$305,0))/INDEX($D$269:$D$305,MATCH($F134,$B$269:$B$305,0)),SUMIFS('Input-Ext Allocators'!S$8:S$63,'Input-Ext Allocators'!$B$8:$B$63,$F134))*$D134</f>
        <v>0</v>
      </c>
      <c r="W134" s="143">
        <f ca="1">IFERROR(INDEX(W$269:W$305,MATCH($F134,$B$269:$B$305,0))/INDEX($D$269:$D$305,MATCH($F134,$B$269:$B$305,0)),SUMIFS('Input-Ext Allocators'!T$8:T$63,'Input-Ext Allocators'!$B$8:$B$63,$F134))*$D134</f>
        <v>0</v>
      </c>
      <c r="X134" s="143">
        <f ca="1">IFERROR(INDEX(X$269:X$305,MATCH($F134,$B$269:$B$305,0))/INDEX($D$269:$D$305,MATCH($F134,$B$269:$B$305,0)),SUMIFS('Input-Ext Allocators'!U$8:U$63,'Input-Ext Allocators'!$B$8:$B$63,$F134))*$D134</f>
        <v>0</v>
      </c>
      <c r="Y134" s="143">
        <f ca="1">IFERROR(INDEX(Y$269:Y$305,MATCH($F134,$B$269:$B$305,0))/INDEX($D$269:$D$305,MATCH($F134,$B$269:$B$305,0)),SUMIFS('Input-Ext Allocators'!V$8:V$63,'Input-Ext Allocators'!$B$8:$B$63,$F134))*$D134</f>
        <v>0</v>
      </c>
      <c r="Z134" s="143">
        <f ca="1">IFERROR(INDEX(Z$269:Z$305,MATCH($F134,$B$269:$B$305,0))/INDEX($D$269:$D$305,MATCH($F134,$B$269:$B$305,0)),SUMIFS('Input-Ext Allocators'!W$8:W$63,'Input-Ext Allocators'!$B$8:$B$63,$F134))*$D134</f>
        <v>0</v>
      </c>
    </row>
    <row r="135" spans="1:26" outlineLevel="1">
      <c r="A135" s="113">
        <f>IF(ISBLANK('Input-Accounts'!A135),"",'Input-Accounts'!A135)</f>
        <v>115</v>
      </c>
      <c r="B135" s="17" t="str">
        <f>IF(ISBLANK('Input-Accounts'!B135),"",'Input-Accounts'!B135)</f>
        <v>Other expenses</v>
      </c>
      <c r="C135" s="113">
        <f>IF(ISBLANK('Input-Accounts'!C135),"",'Input-Accounts'!C135)</f>
        <v>880</v>
      </c>
      <c r="D135" s="143">
        <f t="shared" ca="1" si="32"/>
        <v>0</v>
      </c>
      <c r="E135" s="143">
        <f t="shared" ca="1" si="33"/>
        <v>0</v>
      </c>
      <c r="F135" s="89" t="str" cm="1">
        <f t="array" aca="1" ref="F135" ca="1">IF(D135=0,"-",IF('Input-Accounts'!$E135&lt;&gt;0,'Input-Accounts'!$E135,INDEX('Input-Accounts'!$H135:$J135,,MATCH($F$6,'Input-Accounts'!$H$6:$J$6,0))))</f>
        <v>-</v>
      </c>
      <c r="G135" s="143">
        <f ca="1">IFERROR(INDEX(G$269:G$305,MATCH($F135,$B$269:$B$305,0))/INDEX($D$269:$D$305,MATCH($F135,$B$269:$B$305,0)),SUMIFS('Input-Ext Allocators'!D$8:D$63,'Input-Ext Allocators'!$B$8:$B$63,$F135))*$D135</f>
        <v>0</v>
      </c>
      <c r="H135" s="143">
        <f ca="1">IFERROR(INDEX(H$269:H$305,MATCH($F135,$B$269:$B$305,0))/INDEX($D$269:$D$305,MATCH($F135,$B$269:$B$305,0)),SUMIFS('Input-Ext Allocators'!E$8:E$63,'Input-Ext Allocators'!$B$8:$B$63,$F135))*$D135</f>
        <v>0</v>
      </c>
      <c r="I135" s="143">
        <f ca="1">IFERROR(INDEX(I$269:I$305,MATCH($F135,$B$269:$B$305,0))/INDEX($D$269:$D$305,MATCH($F135,$B$269:$B$305,0)),SUMIFS('Input-Ext Allocators'!F$8:F$63,'Input-Ext Allocators'!$B$8:$B$63,$F135))*$D135</f>
        <v>0</v>
      </c>
      <c r="J135" s="143">
        <f ca="1">IFERROR(INDEX(J$269:J$305,MATCH($F135,$B$269:$B$305,0))/INDEX($D$269:$D$305,MATCH($F135,$B$269:$B$305,0)),SUMIFS('Input-Ext Allocators'!G$8:G$63,'Input-Ext Allocators'!$B$8:$B$63,$F135))*$D135</f>
        <v>0</v>
      </c>
      <c r="K135" s="143">
        <f ca="1">IFERROR(INDEX(K$269:K$305,MATCH($F135,$B$269:$B$305,0))/INDEX($D$269:$D$305,MATCH($F135,$B$269:$B$305,0)),SUMIFS('Input-Ext Allocators'!H$8:H$63,'Input-Ext Allocators'!$B$8:$B$63,$F135))*$D135</f>
        <v>0</v>
      </c>
      <c r="L135" s="143">
        <f ca="1">IFERROR(INDEX(L$269:L$305,MATCH($F135,$B$269:$B$305,0))/INDEX($D$269:$D$305,MATCH($F135,$B$269:$B$305,0)),SUMIFS('Input-Ext Allocators'!I$8:I$63,'Input-Ext Allocators'!$B$8:$B$63,$F135))*$D135</f>
        <v>0</v>
      </c>
      <c r="M135" s="143">
        <f ca="1">IFERROR(INDEX(M$269:M$305,MATCH($F135,$B$269:$B$305,0))/INDEX($D$269:$D$305,MATCH($F135,$B$269:$B$305,0)),SUMIFS('Input-Ext Allocators'!J$8:J$63,'Input-Ext Allocators'!$B$8:$B$63,$F135))*$D135</f>
        <v>0</v>
      </c>
      <c r="N135" s="143">
        <f ca="1">IFERROR(INDEX(N$269:N$305,MATCH($F135,$B$269:$B$305,0))/INDEX($D$269:$D$305,MATCH($F135,$B$269:$B$305,0)),SUMIFS('Input-Ext Allocators'!K$8:K$63,'Input-Ext Allocators'!$B$8:$B$63,$F135))*$D135</f>
        <v>0</v>
      </c>
      <c r="O135" s="143">
        <f ca="1">IFERROR(INDEX(O$269:O$305,MATCH($F135,$B$269:$B$305,0))/INDEX($D$269:$D$305,MATCH($F135,$B$269:$B$305,0)),SUMIFS('Input-Ext Allocators'!L$8:L$63,'Input-Ext Allocators'!$B$8:$B$63,$F135))*$D135</f>
        <v>0</v>
      </c>
      <c r="P135" s="143">
        <f ca="1">IFERROR(INDEX(P$269:P$305,MATCH($F135,$B$269:$B$305,0))/INDEX($D$269:$D$305,MATCH($F135,$B$269:$B$305,0)),SUMIFS('Input-Ext Allocators'!M$8:M$63,'Input-Ext Allocators'!$B$8:$B$63,$F135))*$D135</f>
        <v>0</v>
      </c>
      <c r="Q135" s="143">
        <f ca="1">IFERROR(INDEX(Q$269:Q$305,MATCH($F135,$B$269:$B$305,0))/INDEX($D$269:$D$305,MATCH($F135,$B$269:$B$305,0)),SUMIFS('Input-Ext Allocators'!N$8:N$63,'Input-Ext Allocators'!$B$8:$B$63,$F135))*$D135</f>
        <v>0</v>
      </c>
      <c r="R135" s="143">
        <f ca="1">IFERROR(INDEX(R$269:R$305,MATCH($F135,$B$269:$B$305,0))/INDEX($D$269:$D$305,MATCH($F135,$B$269:$B$305,0)),SUMIFS('Input-Ext Allocators'!O$8:O$63,'Input-Ext Allocators'!$B$8:$B$63,$F135))*$D135</f>
        <v>0</v>
      </c>
      <c r="S135" s="143">
        <f ca="1">IFERROR(INDEX(S$269:S$305,MATCH($F135,$B$269:$B$305,0))/INDEX($D$269:$D$305,MATCH($F135,$B$269:$B$305,0)),SUMIFS('Input-Ext Allocators'!P$8:P$63,'Input-Ext Allocators'!$B$8:$B$63,$F135))*$D135</f>
        <v>0</v>
      </c>
      <c r="T135" s="143">
        <f ca="1">IFERROR(INDEX(T$269:T$305,MATCH($F135,$B$269:$B$305,0))/INDEX($D$269:$D$305,MATCH($F135,$B$269:$B$305,0)),SUMIFS('Input-Ext Allocators'!Q$8:Q$63,'Input-Ext Allocators'!$B$8:$B$63,$F135))*$D135</f>
        <v>0</v>
      </c>
      <c r="U135" s="143">
        <f ca="1">IFERROR(INDEX(U$269:U$305,MATCH($F135,$B$269:$B$305,0))/INDEX($D$269:$D$305,MATCH($F135,$B$269:$B$305,0)),SUMIFS('Input-Ext Allocators'!R$8:R$63,'Input-Ext Allocators'!$B$8:$B$63,$F135))*$D135</f>
        <v>0</v>
      </c>
      <c r="V135" s="143">
        <f ca="1">IFERROR(INDEX(V$269:V$305,MATCH($F135,$B$269:$B$305,0))/INDEX($D$269:$D$305,MATCH($F135,$B$269:$B$305,0)),SUMIFS('Input-Ext Allocators'!S$8:S$63,'Input-Ext Allocators'!$B$8:$B$63,$F135))*$D135</f>
        <v>0</v>
      </c>
      <c r="W135" s="143">
        <f ca="1">IFERROR(INDEX(W$269:W$305,MATCH($F135,$B$269:$B$305,0))/INDEX($D$269:$D$305,MATCH($F135,$B$269:$B$305,0)),SUMIFS('Input-Ext Allocators'!T$8:T$63,'Input-Ext Allocators'!$B$8:$B$63,$F135))*$D135</f>
        <v>0</v>
      </c>
      <c r="X135" s="143">
        <f ca="1">IFERROR(INDEX(X$269:X$305,MATCH($F135,$B$269:$B$305,0))/INDEX($D$269:$D$305,MATCH($F135,$B$269:$B$305,0)),SUMIFS('Input-Ext Allocators'!U$8:U$63,'Input-Ext Allocators'!$B$8:$B$63,$F135))*$D135</f>
        <v>0</v>
      </c>
      <c r="Y135" s="143">
        <f ca="1">IFERROR(INDEX(Y$269:Y$305,MATCH($F135,$B$269:$B$305,0))/INDEX($D$269:$D$305,MATCH($F135,$B$269:$B$305,0)),SUMIFS('Input-Ext Allocators'!V$8:V$63,'Input-Ext Allocators'!$B$8:$B$63,$F135))*$D135</f>
        <v>0</v>
      </c>
      <c r="Z135" s="143">
        <f ca="1">IFERROR(INDEX(Z$269:Z$305,MATCH($F135,$B$269:$B$305,0))/INDEX($D$269:$D$305,MATCH($F135,$B$269:$B$305,0)),SUMIFS('Input-Ext Allocators'!W$8:W$63,'Input-Ext Allocators'!$B$8:$B$63,$F135))*$D135</f>
        <v>0</v>
      </c>
    </row>
    <row r="136" spans="1:26" outlineLevel="1">
      <c r="A136" s="113">
        <f>IF(ISBLANK('Input-Accounts'!A136),"",'Input-Accounts'!A136)</f>
        <v>116</v>
      </c>
      <c r="B136" s="17" t="str">
        <f>IF(ISBLANK('Input-Accounts'!B136),"",'Input-Accounts'!B136)</f>
        <v>Rents</v>
      </c>
      <c r="C136" s="113">
        <f>IF(ISBLANK('Input-Accounts'!C136),"",'Input-Accounts'!C136)</f>
        <v>881</v>
      </c>
      <c r="D136" s="143">
        <f t="shared" ca="1" si="32"/>
        <v>0</v>
      </c>
      <c r="E136" s="143">
        <f t="shared" ca="1" si="33"/>
        <v>0</v>
      </c>
      <c r="F136" s="89" t="str" cm="1">
        <f t="array" aca="1" ref="F136" ca="1">IF(D136=0,"-",IF('Input-Accounts'!$E136&lt;&gt;0,'Input-Accounts'!$E136,INDEX('Input-Accounts'!$H136:$J136,,MATCH($F$6,'Input-Accounts'!$H$6:$J$6,0))))</f>
        <v>-</v>
      </c>
      <c r="G136" s="143">
        <f ca="1">IFERROR(INDEX(G$269:G$305,MATCH($F136,$B$269:$B$305,0))/INDEX($D$269:$D$305,MATCH($F136,$B$269:$B$305,0)),SUMIFS('Input-Ext Allocators'!D$8:D$63,'Input-Ext Allocators'!$B$8:$B$63,$F136))*$D136</f>
        <v>0</v>
      </c>
      <c r="H136" s="143">
        <f ca="1">IFERROR(INDEX(H$269:H$305,MATCH($F136,$B$269:$B$305,0))/INDEX($D$269:$D$305,MATCH($F136,$B$269:$B$305,0)),SUMIFS('Input-Ext Allocators'!E$8:E$63,'Input-Ext Allocators'!$B$8:$B$63,$F136))*$D136</f>
        <v>0</v>
      </c>
      <c r="I136" s="143">
        <f ca="1">IFERROR(INDEX(I$269:I$305,MATCH($F136,$B$269:$B$305,0))/INDEX($D$269:$D$305,MATCH($F136,$B$269:$B$305,0)),SUMIFS('Input-Ext Allocators'!F$8:F$63,'Input-Ext Allocators'!$B$8:$B$63,$F136))*$D136</f>
        <v>0</v>
      </c>
      <c r="J136" s="143">
        <f ca="1">IFERROR(INDEX(J$269:J$305,MATCH($F136,$B$269:$B$305,0))/INDEX($D$269:$D$305,MATCH($F136,$B$269:$B$305,0)),SUMIFS('Input-Ext Allocators'!G$8:G$63,'Input-Ext Allocators'!$B$8:$B$63,$F136))*$D136</f>
        <v>0</v>
      </c>
      <c r="K136" s="143">
        <f ca="1">IFERROR(INDEX(K$269:K$305,MATCH($F136,$B$269:$B$305,0))/INDEX($D$269:$D$305,MATCH($F136,$B$269:$B$305,0)),SUMIFS('Input-Ext Allocators'!H$8:H$63,'Input-Ext Allocators'!$B$8:$B$63,$F136))*$D136</f>
        <v>0</v>
      </c>
      <c r="L136" s="143">
        <f ca="1">IFERROR(INDEX(L$269:L$305,MATCH($F136,$B$269:$B$305,0))/INDEX($D$269:$D$305,MATCH($F136,$B$269:$B$305,0)),SUMIFS('Input-Ext Allocators'!I$8:I$63,'Input-Ext Allocators'!$B$8:$B$63,$F136))*$D136</f>
        <v>0</v>
      </c>
      <c r="M136" s="143">
        <f ca="1">IFERROR(INDEX(M$269:M$305,MATCH($F136,$B$269:$B$305,0))/INDEX($D$269:$D$305,MATCH($F136,$B$269:$B$305,0)),SUMIFS('Input-Ext Allocators'!J$8:J$63,'Input-Ext Allocators'!$B$8:$B$63,$F136))*$D136</f>
        <v>0</v>
      </c>
      <c r="N136" s="143">
        <f ca="1">IFERROR(INDEX(N$269:N$305,MATCH($F136,$B$269:$B$305,0))/INDEX($D$269:$D$305,MATCH($F136,$B$269:$B$305,0)),SUMIFS('Input-Ext Allocators'!K$8:K$63,'Input-Ext Allocators'!$B$8:$B$63,$F136))*$D136</f>
        <v>0</v>
      </c>
      <c r="O136" s="143">
        <f ca="1">IFERROR(INDEX(O$269:O$305,MATCH($F136,$B$269:$B$305,0))/INDEX($D$269:$D$305,MATCH($F136,$B$269:$B$305,0)),SUMIFS('Input-Ext Allocators'!L$8:L$63,'Input-Ext Allocators'!$B$8:$B$63,$F136))*$D136</f>
        <v>0</v>
      </c>
      <c r="P136" s="143">
        <f ca="1">IFERROR(INDEX(P$269:P$305,MATCH($F136,$B$269:$B$305,0))/INDEX($D$269:$D$305,MATCH($F136,$B$269:$B$305,0)),SUMIFS('Input-Ext Allocators'!M$8:M$63,'Input-Ext Allocators'!$B$8:$B$63,$F136))*$D136</f>
        <v>0</v>
      </c>
      <c r="Q136" s="143">
        <f ca="1">IFERROR(INDEX(Q$269:Q$305,MATCH($F136,$B$269:$B$305,0))/INDEX($D$269:$D$305,MATCH($F136,$B$269:$B$305,0)),SUMIFS('Input-Ext Allocators'!N$8:N$63,'Input-Ext Allocators'!$B$8:$B$63,$F136))*$D136</f>
        <v>0</v>
      </c>
      <c r="R136" s="143">
        <f ca="1">IFERROR(INDEX(R$269:R$305,MATCH($F136,$B$269:$B$305,0))/INDEX($D$269:$D$305,MATCH($F136,$B$269:$B$305,0)),SUMIFS('Input-Ext Allocators'!O$8:O$63,'Input-Ext Allocators'!$B$8:$B$63,$F136))*$D136</f>
        <v>0</v>
      </c>
      <c r="S136" s="143">
        <f ca="1">IFERROR(INDEX(S$269:S$305,MATCH($F136,$B$269:$B$305,0))/INDEX($D$269:$D$305,MATCH($F136,$B$269:$B$305,0)),SUMIFS('Input-Ext Allocators'!P$8:P$63,'Input-Ext Allocators'!$B$8:$B$63,$F136))*$D136</f>
        <v>0</v>
      </c>
      <c r="T136" s="143">
        <f ca="1">IFERROR(INDEX(T$269:T$305,MATCH($F136,$B$269:$B$305,0))/INDEX($D$269:$D$305,MATCH($F136,$B$269:$B$305,0)),SUMIFS('Input-Ext Allocators'!Q$8:Q$63,'Input-Ext Allocators'!$B$8:$B$63,$F136))*$D136</f>
        <v>0</v>
      </c>
      <c r="U136" s="143">
        <f ca="1">IFERROR(INDEX(U$269:U$305,MATCH($F136,$B$269:$B$305,0))/INDEX($D$269:$D$305,MATCH($F136,$B$269:$B$305,0)),SUMIFS('Input-Ext Allocators'!R$8:R$63,'Input-Ext Allocators'!$B$8:$B$63,$F136))*$D136</f>
        <v>0</v>
      </c>
      <c r="V136" s="143">
        <f ca="1">IFERROR(INDEX(V$269:V$305,MATCH($F136,$B$269:$B$305,0))/INDEX($D$269:$D$305,MATCH($F136,$B$269:$B$305,0)),SUMIFS('Input-Ext Allocators'!S$8:S$63,'Input-Ext Allocators'!$B$8:$B$63,$F136))*$D136</f>
        <v>0</v>
      </c>
      <c r="W136" s="143">
        <f ca="1">IFERROR(INDEX(W$269:W$305,MATCH($F136,$B$269:$B$305,0))/INDEX($D$269:$D$305,MATCH($F136,$B$269:$B$305,0)),SUMIFS('Input-Ext Allocators'!T$8:T$63,'Input-Ext Allocators'!$B$8:$B$63,$F136))*$D136</f>
        <v>0</v>
      </c>
      <c r="X136" s="143">
        <f ca="1">IFERROR(INDEX(X$269:X$305,MATCH($F136,$B$269:$B$305,0))/INDEX($D$269:$D$305,MATCH($F136,$B$269:$B$305,0)),SUMIFS('Input-Ext Allocators'!U$8:U$63,'Input-Ext Allocators'!$B$8:$B$63,$F136))*$D136</f>
        <v>0</v>
      </c>
      <c r="Y136" s="143">
        <f ca="1">IFERROR(INDEX(Y$269:Y$305,MATCH($F136,$B$269:$B$305,0))/INDEX($D$269:$D$305,MATCH($F136,$B$269:$B$305,0)),SUMIFS('Input-Ext Allocators'!V$8:V$63,'Input-Ext Allocators'!$B$8:$B$63,$F136))*$D136</f>
        <v>0</v>
      </c>
      <c r="Z136" s="143">
        <f ca="1">IFERROR(INDEX(Z$269:Z$305,MATCH($F136,$B$269:$B$305,0))/INDEX($D$269:$D$305,MATCH($F136,$B$269:$B$305,0)),SUMIFS('Input-Ext Allocators'!W$8:W$63,'Input-Ext Allocators'!$B$8:$B$63,$F136))*$D136</f>
        <v>0</v>
      </c>
    </row>
    <row r="137" spans="1:26" outlineLevel="1">
      <c r="A137" s="113">
        <f>IF(ISBLANK('Input-Accounts'!A137),"",'Input-Accounts'!A137)</f>
        <v>117</v>
      </c>
      <c r="B137" s="79" t="str">
        <f>IF(ISBLANK('Input-Accounts'!B137),"",'Input-Accounts'!B137)</f>
        <v>Subtotal - Distribution Operation Expenses</v>
      </c>
      <c r="C137" s="113" t="str">
        <f>IF(ISBLANK('Input-Accounts'!C137),"",'Input-Accounts'!C137)</f>
        <v/>
      </c>
      <c r="D137" s="144">
        <f ca="1">SUBTOTAL(9,D126:D136)</f>
        <v>0</v>
      </c>
      <c r="E137" s="143">
        <f t="shared" ca="1" si="33"/>
        <v>0</v>
      </c>
      <c r="G137" s="144">
        <f t="shared" ref="G137:Z137" ca="1" si="34">SUBTOTAL(9,G126:G136)</f>
        <v>0</v>
      </c>
      <c r="H137" s="144">
        <f t="shared" ca="1" si="34"/>
        <v>0</v>
      </c>
      <c r="I137" s="144">
        <f t="shared" ca="1" si="34"/>
        <v>0</v>
      </c>
      <c r="J137" s="144">
        <f t="shared" ca="1" si="34"/>
        <v>0</v>
      </c>
      <c r="K137" s="144">
        <f t="shared" ca="1" si="34"/>
        <v>0</v>
      </c>
      <c r="L137" s="144">
        <f t="shared" ca="1" si="34"/>
        <v>0</v>
      </c>
      <c r="M137" s="144">
        <f t="shared" ca="1" si="34"/>
        <v>0</v>
      </c>
      <c r="N137" s="144">
        <f t="shared" ca="1" si="34"/>
        <v>0</v>
      </c>
      <c r="O137" s="144">
        <f t="shared" ca="1" si="34"/>
        <v>0</v>
      </c>
      <c r="P137" s="144">
        <f t="shared" ca="1" si="34"/>
        <v>0</v>
      </c>
      <c r="Q137" s="144">
        <f t="shared" ca="1" si="34"/>
        <v>0</v>
      </c>
      <c r="R137" s="144">
        <f t="shared" ca="1" si="34"/>
        <v>0</v>
      </c>
      <c r="S137" s="144">
        <f t="shared" ca="1" si="34"/>
        <v>0</v>
      </c>
      <c r="T137" s="144">
        <f t="shared" ca="1" si="34"/>
        <v>0</v>
      </c>
      <c r="U137" s="144">
        <f t="shared" ca="1" si="34"/>
        <v>0</v>
      </c>
      <c r="V137" s="144">
        <f t="shared" ca="1" si="34"/>
        <v>0</v>
      </c>
      <c r="W137" s="144">
        <f t="shared" ca="1" si="34"/>
        <v>0</v>
      </c>
      <c r="X137" s="144">
        <f t="shared" ca="1" si="34"/>
        <v>0</v>
      </c>
      <c r="Y137" s="144">
        <f t="shared" ca="1" si="34"/>
        <v>0</v>
      </c>
      <c r="Z137" s="144">
        <f t="shared" ca="1" si="34"/>
        <v>0</v>
      </c>
    </row>
    <row r="138" spans="1:26" outlineLevel="1">
      <c r="A138" s="113" t="str">
        <f>IF(ISBLANK('Input-Accounts'!A138),"",'Input-Accounts'!A138)</f>
        <v/>
      </c>
      <c r="B138" s="79" t="str">
        <f>IF(ISBLANK('Input-Accounts'!B138),"",'Input-Accounts'!B138)</f>
        <v/>
      </c>
      <c r="C138" s="113" t="str">
        <f>IF(ISBLANK('Input-Accounts'!C138),"",'Input-Accounts'!C138)</f>
        <v/>
      </c>
      <c r="D138" s="143"/>
      <c r="E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</row>
    <row r="139" spans="1:26" outlineLevel="1">
      <c r="A139" s="113">
        <f>IF(ISBLANK('Input-Accounts'!A139),"",'Input-Accounts'!A139)</f>
        <v>118</v>
      </c>
      <c r="B139" s="81" t="str">
        <f>IF(ISBLANK('Input-Accounts'!B139),"",'Input-Accounts'!B139)</f>
        <v>Distribution Maintenance Expenses</v>
      </c>
      <c r="C139" s="113" t="str">
        <f>IF(ISBLANK('Input-Accounts'!C139),"",'Input-Accounts'!C139)</f>
        <v/>
      </c>
      <c r="D139" s="143"/>
      <c r="E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</row>
    <row r="140" spans="1:26" outlineLevel="1">
      <c r="A140" s="113">
        <f>IF(ISBLANK('Input-Accounts'!A140),"",'Input-Accounts'!A140)</f>
        <v>119</v>
      </c>
      <c r="B140" s="17" t="str">
        <f>IF(ISBLANK('Input-Accounts'!B140),"",'Input-Accounts'!B140)</f>
        <v>Maintenance supervision and engineering</v>
      </c>
      <c r="C140" s="113">
        <f>IF(ISBLANK('Input-Accounts'!C140),"",'Input-Accounts'!C140)</f>
        <v>885</v>
      </c>
      <c r="D140" s="143">
        <f t="shared" ref="D140:D149" ca="1" si="35">INDIRECT("Classification!"&amp;$D$5&amp;ROW())</f>
        <v>0</v>
      </c>
      <c r="E140" s="143">
        <f t="shared" ca="1" si="33"/>
        <v>0</v>
      </c>
      <c r="F140" s="89" t="str" cm="1">
        <f t="array" aca="1" ref="F140" ca="1">IF(D140=0,"-",IF('Input-Accounts'!$E140&lt;&gt;0,'Input-Accounts'!$E140,INDEX('Input-Accounts'!$H140:$J140,,MATCH($F$6,'Input-Accounts'!$H$6:$J$6,0))))</f>
        <v>-</v>
      </c>
      <c r="G140" s="143">
        <f ca="1">IFERROR(INDEX(G$269:G$305,MATCH($F140,$B$269:$B$305,0))/INDEX($D$269:$D$305,MATCH($F140,$B$269:$B$305,0)),SUMIFS('Input-Ext Allocators'!D$8:D$63,'Input-Ext Allocators'!$B$8:$B$63,$F140))*$D140</f>
        <v>0</v>
      </c>
      <c r="H140" s="143">
        <f ca="1">IFERROR(INDEX(H$269:H$305,MATCH($F140,$B$269:$B$305,0))/INDEX($D$269:$D$305,MATCH($F140,$B$269:$B$305,0)),SUMIFS('Input-Ext Allocators'!E$8:E$63,'Input-Ext Allocators'!$B$8:$B$63,$F140))*$D140</f>
        <v>0</v>
      </c>
      <c r="I140" s="143">
        <f ca="1">IFERROR(INDEX(I$269:I$305,MATCH($F140,$B$269:$B$305,0))/INDEX($D$269:$D$305,MATCH($F140,$B$269:$B$305,0)),SUMIFS('Input-Ext Allocators'!F$8:F$63,'Input-Ext Allocators'!$B$8:$B$63,$F140))*$D140</f>
        <v>0</v>
      </c>
      <c r="J140" s="143">
        <f ca="1">IFERROR(INDEX(J$269:J$305,MATCH($F140,$B$269:$B$305,0))/INDEX($D$269:$D$305,MATCH($F140,$B$269:$B$305,0)),SUMIFS('Input-Ext Allocators'!G$8:G$63,'Input-Ext Allocators'!$B$8:$B$63,$F140))*$D140</f>
        <v>0</v>
      </c>
      <c r="K140" s="143">
        <f ca="1">IFERROR(INDEX(K$269:K$305,MATCH($F140,$B$269:$B$305,0))/INDEX($D$269:$D$305,MATCH($F140,$B$269:$B$305,0)),SUMIFS('Input-Ext Allocators'!H$8:H$63,'Input-Ext Allocators'!$B$8:$B$63,$F140))*$D140</f>
        <v>0</v>
      </c>
      <c r="L140" s="143">
        <f ca="1">IFERROR(INDEX(L$269:L$305,MATCH($F140,$B$269:$B$305,0))/INDEX($D$269:$D$305,MATCH($F140,$B$269:$B$305,0)),SUMIFS('Input-Ext Allocators'!I$8:I$63,'Input-Ext Allocators'!$B$8:$B$63,$F140))*$D140</f>
        <v>0</v>
      </c>
      <c r="M140" s="143">
        <f ca="1">IFERROR(INDEX(M$269:M$305,MATCH($F140,$B$269:$B$305,0))/INDEX($D$269:$D$305,MATCH($F140,$B$269:$B$305,0)),SUMIFS('Input-Ext Allocators'!J$8:J$63,'Input-Ext Allocators'!$B$8:$B$63,$F140))*$D140</f>
        <v>0</v>
      </c>
      <c r="N140" s="143">
        <f ca="1">IFERROR(INDEX(N$269:N$305,MATCH($F140,$B$269:$B$305,0))/INDEX($D$269:$D$305,MATCH($F140,$B$269:$B$305,0)),SUMIFS('Input-Ext Allocators'!K$8:K$63,'Input-Ext Allocators'!$B$8:$B$63,$F140))*$D140</f>
        <v>0</v>
      </c>
      <c r="O140" s="143">
        <f ca="1">IFERROR(INDEX(O$269:O$305,MATCH($F140,$B$269:$B$305,0))/INDEX($D$269:$D$305,MATCH($F140,$B$269:$B$305,0)),SUMIFS('Input-Ext Allocators'!L$8:L$63,'Input-Ext Allocators'!$B$8:$B$63,$F140))*$D140</f>
        <v>0</v>
      </c>
      <c r="P140" s="143">
        <f ca="1">IFERROR(INDEX(P$269:P$305,MATCH($F140,$B$269:$B$305,0))/INDEX($D$269:$D$305,MATCH($F140,$B$269:$B$305,0)),SUMIFS('Input-Ext Allocators'!M$8:M$63,'Input-Ext Allocators'!$B$8:$B$63,$F140))*$D140</f>
        <v>0</v>
      </c>
      <c r="Q140" s="143">
        <f ca="1">IFERROR(INDEX(Q$269:Q$305,MATCH($F140,$B$269:$B$305,0))/INDEX($D$269:$D$305,MATCH($F140,$B$269:$B$305,0)),SUMIFS('Input-Ext Allocators'!N$8:N$63,'Input-Ext Allocators'!$B$8:$B$63,$F140))*$D140</f>
        <v>0</v>
      </c>
      <c r="R140" s="143">
        <f ca="1">IFERROR(INDEX(R$269:R$305,MATCH($F140,$B$269:$B$305,0))/INDEX($D$269:$D$305,MATCH($F140,$B$269:$B$305,0)),SUMIFS('Input-Ext Allocators'!O$8:O$63,'Input-Ext Allocators'!$B$8:$B$63,$F140))*$D140</f>
        <v>0</v>
      </c>
      <c r="S140" s="143">
        <f ca="1">IFERROR(INDEX(S$269:S$305,MATCH($F140,$B$269:$B$305,0))/INDEX($D$269:$D$305,MATCH($F140,$B$269:$B$305,0)),SUMIFS('Input-Ext Allocators'!P$8:P$63,'Input-Ext Allocators'!$B$8:$B$63,$F140))*$D140</f>
        <v>0</v>
      </c>
      <c r="T140" s="143">
        <f ca="1">IFERROR(INDEX(T$269:T$305,MATCH($F140,$B$269:$B$305,0))/INDEX($D$269:$D$305,MATCH($F140,$B$269:$B$305,0)),SUMIFS('Input-Ext Allocators'!Q$8:Q$63,'Input-Ext Allocators'!$B$8:$B$63,$F140))*$D140</f>
        <v>0</v>
      </c>
      <c r="U140" s="143">
        <f ca="1">IFERROR(INDEX(U$269:U$305,MATCH($F140,$B$269:$B$305,0))/INDEX($D$269:$D$305,MATCH($F140,$B$269:$B$305,0)),SUMIFS('Input-Ext Allocators'!R$8:R$63,'Input-Ext Allocators'!$B$8:$B$63,$F140))*$D140</f>
        <v>0</v>
      </c>
      <c r="V140" s="143">
        <f ca="1">IFERROR(INDEX(V$269:V$305,MATCH($F140,$B$269:$B$305,0))/INDEX($D$269:$D$305,MATCH($F140,$B$269:$B$305,0)),SUMIFS('Input-Ext Allocators'!S$8:S$63,'Input-Ext Allocators'!$B$8:$B$63,$F140))*$D140</f>
        <v>0</v>
      </c>
      <c r="W140" s="143">
        <f ca="1">IFERROR(INDEX(W$269:W$305,MATCH($F140,$B$269:$B$305,0))/INDEX($D$269:$D$305,MATCH($F140,$B$269:$B$305,0)),SUMIFS('Input-Ext Allocators'!T$8:T$63,'Input-Ext Allocators'!$B$8:$B$63,$F140))*$D140</f>
        <v>0</v>
      </c>
      <c r="X140" s="143">
        <f ca="1">IFERROR(INDEX(X$269:X$305,MATCH($F140,$B$269:$B$305,0))/INDEX($D$269:$D$305,MATCH($F140,$B$269:$B$305,0)),SUMIFS('Input-Ext Allocators'!U$8:U$63,'Input-Ext Allocators'!$B$8:$B$63,$F140))*$D140</f>
        <v>0</v>
      </c>
      <c r="Y140" s="143">
        <f ca="1">IFERROR(INDEX(Y$269:Y$305,MATCH($F140,$B$269:$B$305,0))/INDEX($D$269:$D$305,MATCH($F140,$B$269:$B$305,0)),SUMIFS('Input-Ext Allocators'!V$8:V$63,'Input-Ext Allocators'!$B$8:$B$63,$F140))*$D140</f>
        <v>0</v>
      </c>
      <c r="Z140" s="143">
        <f ca="1">IFERROR(INDEX(Z$269:Z$305,MATCH($F140,$B$269:$B$305,0))/INDEX($D$269:$D$305,MATCH($F140,$B$269:$B$305,0)),SUMIFS('Input-Ext Allocators'!W$8:W$63,'Input-Ext Allocators'!$B$8:$B$63,$F140))*$D140</f>
        <v>0</v>
      </c>
    </row>
    <row r="141" spans="1:26" outlineLevel="1">
      <c r="A141" s="113">
        <f>IF(ISBLANK('Input-Accounts'!A141),"",'Input-Accounts'!A141)</f>
        <v>120</v>
      </c>
      <c r="B141" s="17" t="str">
        <f>IF(ISBLANK('Input-Accounts'!B141),"",'Input-Accounts'!B141)</f>
        <v>Structures &amp; Improvements</v>
      </c>
      <c r="C141" s="113">
        <f>IF(ISBLANK('Input-Accounts'!C141),"",'Input-Accounts'!C141)</f>
        <v>886</v>
      </c>
      <c r="D141" s="143">
        <f t="shared" ca="1" si="35"/>
        <v>0</v>
      </c>
      <c r="E141" s="143">
        <f t="shared" ca="1" si="33"/>
        <v>0</v>
      </c>
      <c r="F141" s="89" t="str" cm="1">
        <f t="array" aca="1" ref="F141" ca="1">IF(D141=0,"-",IF('Input-Accounts'!$E141&lt;&gt;0,'Input-Accounts'!$E141,INDEX('Input-Accounts'!$H141:$J141,,MATCH($F$6,'Input-Accounts'!$H$6:$J$6,0))))</f>
        <v>-</v>
      </c>
      <c r="G141" s="143">
        <f ca="1">IFERROR(INDEX(G$269:G$305,MATCH($F141,$B$269:$B$305,0))/INDEX($D$269:$D$305,MATCH($F141,$B$269:$B$305,0)),SUMIFS('Input-Ext Allocators'!D$8:D$63,'Input-Ext Allocators'!$B$8:$B$63,$F141))*$D141</f>
        <v>0</v>
      </c>
      <c r="H141" s="143">
        <f ca="1">IFERROR(INDEX(H$269:H$305,MATCH($F141,$B$269:$B$305,0))/INDEX($D$269:$D$305,MATCH($F141,$B$269:$B$305,0)),SUMIFS('Input-Ext Allocators'!E$8:E$63,'Input-Ext Allocators'!$B$8:$B$63,$F141))*$D141</f>
        <v>0</v>
      </c>
      <c r="I141" s="143">
        <f ca="1">IFERROR(INDEX(I$269:I$305,MATCH($F141,$B$269:$B$305,0))/INDEX($D$269:$D$305,MATCH($F141,$B$269:$B$305,0)),SUMIFS('Input-Ext Allocators'!F$8:F$63,'Input-Ext Allocators'!$B$8:$B$63,$F141))*$D141</f>
        <v>0</v>
      </c>
      <c r="J141" s="143">
        <f ca="1">IFERROR(INDEX(J$269:J$305,MATCH($F141,$B$269:$B$305,0))/INDEX($D$269:$D$305,MATCH($F141,$B$269:$B$305,0)),SUMIFS('Input-Ext Allocators'!G$8:G$63,'Input-Ext Allocators'!$B$8:$B$63,$F141))*$D141</f>
        <v>0</v>
      </c>
      <c r="K141" s="143">
        <f ca="1">IFERROR(INDEX(K$269:K$305,MATCH($F141,$B$269:$B$305,0))/INDEX($D$269:$D$305,MATCH($F141,$B$269:$B$305,0)),SUMIFS('Input-Ext Allocators'!H$8:H$63,'Input-Ext Allocators'!$B$8:$B$63,$F141))*$D141</f>
        <v>0</v>
      </c>
      <c r="L141" s="143">
        <f ca="1">IFERROR(INDEX(L$269:L$305,MATCH($F141,$B$269:$B$305,0))/INDEX($D$269:$D$305,MATCH($F141,$B$269:$B$305,0)),SUMIFS('Input-Ext Allocators'!I$8:I$63,'Input-Ext Allocators'!$B$8:$B$63,$F141))*$D141</f>
        <v>0</v>
      </c>
      <c r="M141" s="143">
        <f ca="1">IFERROR(INDEX(M$269:M$305,MATCH($F141,$B$269:$B$305,0))/INDEX($D$269:$D$305,MATCH($F141,$B$269:$B$305,0)),SUMIFS('Input-Ext Allocators'!J$8:J$63,'Input-Ext Allocators'!$B$8:$B$63,$F141))*$D141</f>
        <v>0</v>
      </c>
      <c r="N141" s="143">
        <f ca="1">IFERROR(INDEX(N$269:N$305,MATCH($F141,$B$269:$B$305,0))/INDEX($D$269:$D$305,MATCH($F141,$B$269:$B$305,0)),SUMIFS('Input-Ext Allocators'!K$8:K$63,'Input-Ext Allocators'!$B$8:$B$63,$F141))*$D141</f>
        <v>0</v>
      </c>
      <c r="O141" s="143">
        <f ca="1">IFERROR(INDEX(O$269:O$305,MATCH($F141,$B$269:$B$305,0))/INDEX($D$269:$D$305,MATCH($F141,$B$269:$B$305,0)),SUMIFS('Input-Ext Allocators'!L$8:L$63,'Input-Ext Allocators'!$B$8:$B$63,$F141))*$D141</f>
        <v>0</v>
      </c>
      <c r="P141" s="143">
        <f ca="1">IFERROR(INDEX(P$269:P$305,MATCH($F141,$B$269:$B$305,0))/INDEX($D$269:$D$305,MATCH($F141,$B$269:$B$305,0)),SUMIFS('Input-Ext Allocators'!M$8:M$63,'Input-Ext Allocators'!$B$8:$B$63,$F141))*$D141</f>
        <v>0</v>
      </c>
      <c r="Q141" s="143">
        <f ca="1">IFERROR(INDEX(Q$269:Q$305,MATCH($F141,$B$269:$B$305,0))/INDEX($D$269:$D$305,MATCH($F141,$B$269:$B$305,0)),SUMIFS('Input-Ext Allocators'!N$8:N$63,'Input-Ext Allocators'!$B$8:$B$63,$F141))*$D141</f>
        <v>0</v>
      </c>
      <c r="R141" s="143">
        <f ca="1">IFERROR(INDEX(R$269:R$305,MATCH($F141,$B$269:$B$305,0))/INDEX($D$269:$D$305,MATCH($F141,$B$269:$B$305,0)),SUMIFS('Input-Ext Allocators'!O$8:O$63,'Input-Ext Allocators'!$B$8:$B$63,$F141))*$D141</f>
        <v>0</v>
      </c>
      <c r="S141" s="143">
        <f ca="1">IFERROR(INDEX(S$269:S$305,MATCH($F141,$B$269:$B$305,0))/INDEX($D$269:$D$305,MATCH($F141,$B$269:$B$305,0)),SUMIFS('Input-Ext Allocators'!P$8:P$63,'Input-Ext Allocators'!$B$8:$B$63,$F141))*$D141</f>
        <v>0</v>
      </c>
      <c r="T141" s="143">
        <f ca="1">IFERROR(INDEX(T$269:T$305,MATCH($F141,$B$269:$B$305,0))/INDEX($D$269:$D$305,MATCH($F141,$B$269:$B$305,0)),SUMIFS('Input-Ext Allocators'!Q$8:Q$63,'Input-Ext Allocators'!$B$8:$B$63,$F141))*$D141</f>
        <v>0</v>
      </c>
      <c r="U141" s="143">
        <f ca="1">IFERROR(INDEX(U$269:U$305,MATCH($F141,$B$269:$B$305,0))/INDEX($D$269:$D$305,MATCH($F141,$B$269:$B$305,0)),SUMIFS('Input-Ext Allocators'!R$8:R$63,'Input-Ext Allocators'!$B$8:$B$63,$F141))*$D141</f>
        <v>0</v>
      </c>
      <c r="V141" s="143">
        <f ca="1">IFERROR(INDEX(V$269:V$305,MATCH($F141,$B$269:$B$305,0))/INDEX($D$269:$D$305,MATCH($F141,$B$269:$B$305,0)),SUMIFS('Input-Ext Allocators'!S$8:S$63,'Input-Ext Allocators'!$B$8:$B$63,$F141))*$D141</f>
        <v>0</v>
      </c>
      <c r="W141" s="143">
        <f ca="1">IFERROR(INDEX(W$269:W$305,MATCH($F141,$B$269:$B$305,0))/INDEX($D$269:$D$305,MATCH($F141,$B$269:$B$305,0)),SUMIFS('Input-Ext Allocators'!T$8:T$63,'Input-Ext Allocators'!$B$8:$B$63,$F141))*$D141</f>
        <v>0</v>
      </c>
      <c r="X141" s="143">
        <f ca="1">IFERROR(INDEX(X$269:X$305,MATCH($F141,$B$269:$B$305,0))/INDEX($D$269:$D$305,MATCH($F141,$B$269:$B$305,0)),SUMIFS('Input-Ext Allocators'!U$8:U$63,'Input-Ext Allocators'!$B$8:$B$63,$F141))*$D141</f>
        <v>0</v>
      </c>
      <c r="Y141" s="143">
        <f ca="1">IFERROR(INDEX(Y$269:Y$305,MATCH($F141,$B$269:$B$305,0))/INDEX($D$269:$D$305,MATCH($F141,$B$269:$B$305,0)),SUMIFS('Input-Ext Allocators'!V$8:V$63,'Input-Ext Allocators'!$B$8:$B$63,$F141))*$D141</f>
        <v>0</v>
      </c>
      <c r="Z141" s="143">
        <f ca="1">IFERROR(INDEX(Z$269:Z$305,MATCH($F141,$B$269:$B$305,0))/INDEX($D$269:$D$305,MATCH($F141,$B$269:$B$305,0)),SUMIFS('Input-Ext Allocators'!W$8:W$63,'Input-Ext Allocators'!$B$8:$B$63,$F141))*$D141</f>
        <v>0</v>
      </c>
    </row>
    <row r="142" spans="1:26" outlineLevel="1">
      <c r="A142" s="113">
        <f>IF(ISBLANK('Input-Accounts'!A142),"",'Input-Accounts'!A142)</f>
        <v>121</v>
      </c>
      <c r="B142" s="17" t="str">
        <f>IF(ISBLANK('Input-Accounts'!B142),"",'Input-Accounts'!B142)</f>
        <v>Maintenance of mains</v>
      </c>
      <c r="C142" s="113">
        <f>IF(ISBLANK('Input-Accounts'!C142),"",'Input-Accounts'!C142)</f>
        <v>887</v>
      </c>
      <c r="D142" s="143">
        <f t="shared" ca="1" si="35"/>
        <v>0</v>
      </c>
      <c r="E142" s="143">
        <f t="shared" ca="1" si="33"/>
        <v>0</v>
      </c>
      <c r="F142" s="89" t="str" cm="1">
        <f t="array" aca="1" ref="F142" ca="1">IF(D142=0,"-",IF('Input-Accounts'!$E142&lt;&gt;0,'Input-Accounts'!$E142,INDEX('Input-Accounts'!$H142:$J142,,MATCH($F$6,'Input-Accounts'!$H$6:$J$6,0))))</f>
        <v>-</v>
      </c>
      <c r="G142" s="143">
        <f ca="1">IFERROR(INDEX(G$269:G$305,MATCH($F142,$B$269:$B$305,0))/INDEX($D$269:$D$305,MATCH($F142,$B$269:$B$305,0)),SUMIFS('Input-Ext Allocators'!D$8:D$63,'Input-Ext Allocators'!$B$8:$B$63,$F142))*$D142</f>
        <v>0</v>
      </c>
      <c r="H142" s="143">
        <f ca="1">IFERROR(INDEX(H$269:H$305,MATCH($F142,$B$269:$B$305,0))/INDEX($D$269:$D$305,MATCH($F142,$B$269:$B$305,0)),SUMIFS('Input-Ext Allocators'!E$8:E$63,'Input-Ext Allocators'!$B$8:$B$63,$F142))*$D142</f>
        <v>0</v>
      </c>
      <c r="I142" s="143">
        <f ca="1">IFERROR(INDEX(I$269:I$305,MATCH($F142,$B$269:$B$305,0))/INDEX($D$269:$D$305,MATCH($F142,$B$269:$B$305,0)),SUMIFS('Input-Ext Allocators'!F$8:F$63,'Input-Ext Allocators'!$B$8:$B$63,$F142))*$D142</f>
        <v>0</v>
      </c>
      <c r="J142" s="143">
        <f ca="1">IFERROR(INDEX(J$269:J$305,MATCH($F142,$B$269:$B$305,0))/INDEX($D$269:$D$305,MATCH($F142,$B$269:$B$305,0)),SUMIFS('Input-Ext Allocators'!G$8:G$63,'Input-Ext Allocators'!$B$8:$B$63,$F142))*$D142</f>
        <v>0</v>
      </c>
      <c r="K142" s="143">
        <f ca="1">IFERROR(INDEX(K$269:K$305,MATCH($F142,$B$269:$B$305,0))/INDEX($D$269:$D$305,MATCH($F142,$B$269:$B$305,0)),SUMIFS('Input-Ext Allocators'!H$8:H$63,'Input-Ext Allocators'!$B$8:$B$63,$F142))*$D142</f>
        <v>0</v>
      </c>
      <c r="L142" s="143">
        <f ca="1">IFERROR(INDEX(L$269:L$305,MATCH($F142,$B$269:$B$305,0))/INDEX($D$269:$D$305,MATCH($F142,$B$269:$B$305,0)),SUMIFS('Input-Ext Allocators'!I$8:I$63,'Input-Ext Allocators'!$B$8:$B$63,$F142))*$D142</f>
        <v>0</v>
      </c>
      <c r="M142" s="143">
        <f ca="1">IFERROR(INDEX(M$269:M$305,MATCH($F142,$B$269:$B$305,0))/INDEX($D$269:$D$305,MATCH($F142,$B$269:$B$305,0)),SUMIFS('Input-Ext Allocators'!J$8:J$63,'Input-Ext Allocators'!$B$8:$B$63,$F142))*$D142</f>
        <v>0</v>
      </c>
      <c r="N142" s="143">
        <f ca="1">IFERROR(INDEX(N$269:N$305,MATCH($F142,$B$269:$B$305,0))/INDEX($D$269:$D$305,MATCH($F142,$B$269:$B$305,0)),SUMIFS('Input-Ext Allocators'!K$8:K$63,'Input-Ext Allocators'!$B$8:$B$63,$F142))*$D142</f>
        <v>0</v>
      </c>
      <c r="O142" s="143">
        <f ca="1">IFERROR(INDEX(O$269:O$305,MATCH($F142,$B$269:$B$305,0))/INDEX($D$269:$D$305,MATCH($F142,$B$269:$B$305,0)),SUMIFS('Input-Ext Allocators'!L$8:L$63,'Input-Ext Allocators'!$B$8:$B$63,$F142))*$D142</f>
        <v>0</v>
      </c>
      <c r="P142" s="143">
        <f ca="1">IFERROR(INDEX(P$269:P$305,MATCH($F142,$B$269:$B$305,0))/INDEX($D$269:$D$305,MATCH($F142,$B$269:$B$305,0)),SUMIFS('Input-Ext Allocators'!M$8:M$63,'Input-Ext Allocators'!$B$8:$B$63,$F142))*$D142</f>
        <v>0</v>
      </c>
      <c r="Q142" s="143">
        <f ca="1">IFERROR(INDEX(Q$269:Q$305,MATCH($F142,$B$269:$B$305,0))/INDEX($D$269:$D$305,MATCH($F142,$B$269:$B$305,0)),SUMIFS('Input-Ext Allocators'!N$8:N$63,'Input-Ext Allocators'!$B$8:$B$63,$F142))*$D142</f>
        <v>0</v>
      </c>
      <c r="R142" s="143">
        <f ca="1">IFERROR(INDEX(R$269:R$305,MATCH($F142,$B$269:$B$305,0))/INDEX($D$269:$D$305,MATCH($F142,$B$269:$B$305,0)),SUMIFS('Input-Ext Allocators'!O$8:O$63,'Input-Ext Allocators'!$B$8:$B$63,$F142))*$D142</f>
        <v>0</v>
      </c>
      <c r="S142" s="143">
        <f ca="1">IFERROR(INDEX(S$269:S$305,MATCH($F142,$B$269:$B$305,0))/INDEX($D$269:$D$305,MATCH($F142,$B$269:$B$305,0)),SUMIFS('Input-Ext Allocators'!P$8:P$63,'Input-Ext Allocators'!$B$8:$B$63,$F142))*$D142</f>
        <v>0</v>
      </c>
      <c r="T142" s="143">
        <f ca="1">IFERROR(INDEX(T$269:T$305,MATCH($F142,$B$269:$B$305,0))/INDEX($D$269:$D$305,MATCH($F142,$B$269:$B$305,0)),SUMIFS('Input-Ext Allocators'!Q$8:Q$63,'Input-Ext Allocators'!$B$8:$B$63,$F142))*$D142</f>
        <v>0</v>
      </c>
      <c r="U142" s="143">
        <f ca="1">IFERROR(INDEX(U$269:U$305,MATCH($F142,$B$269:$B$305,0))/INDEX($D$269:$D$305,MATCH($F142,$B$269:$B$305,0)),SUMIFS('Input-Ext Allocators'!R$8:R$63,'Input-Ext Allocators'!$B$8:$B$63,$F142))*$D142</f>
        <v>0</v>
      </c>
      <c r="V142" s="143">
        <f ca="1">IFERROR(INDEX(V$269:V$305,MATCH($F142,$B$269:$B$305,0))/INDEX($D$269:$D$305,MATCH($F142,$B$269:$B$305,0)),SUMIFS('Input-Ext Allocators'!S$8:S$63,'Input-Ext Allocators'!$B$8:$B$63,$F142))*$D142</f>
        <v>0</v>
      </c>
      <c r="W142" s="143">
        <f ca="1">IFERROR(INDEX(W$269:W$305,MATCH($F142,$B$269:$B$305,0))/INDEX($D$269:$D$305,MATCH($F142,$B$269:$B$305,0)),SUMIFS('Input-Ext Allocators'!T$8:T$63,'Input-Ext Allocators'!$B$8:$B$63,$F142))*$D142</f>
        <v>0</v>
      </c>
      <c r="X142" s="143">
        <f ca="1">IFERROR(INDEX(X$269:X$305,MATCH($F142,$B$269:$B$305,0))/INDEX($D$269:$D$305,MATCH($F142,$B$269:$B$305,0)),SUMIFS('Input-Ext Allocators'!U$8:U$63,'Input-Ext Allocators'!$B$8:$B$63,$F142))*$D142</f>
        <v>0</v>
      </c>
      <c r="Y142" s="143">
        <f ca="1">IFERROR(INDEX(Y$269:Y$305,MATCH($F142,$B$269:$B$305,0))/INDEX($D$269:$D$305,MATCH($F142,$B$269:$B$305,0)),SUMIFS('Input-Ext Allocators'!V$8:V$63,'Input-Ext Allocators'!$B$8:$B$63,$F142))*$D142</f>
        <v>0</v>
      </c>
      <c r="Z142" s="143">
        <f ca="1">IFERROR(INDEX(Z$269:Z$305,MATCH($F142,$B$269:$B$305,0))/INDEX($D$269:$D$305,MATCH($F142,$B$269:$B$305,0)),SUMIFS('Input-Ext Allocators'!W$8:W$63,'Input-Ext Allocators'!$B$8:$B$63,$F142))*$D142</f>
        <v>0</v>
      </c>
    </row>
    <row r="143" spans="1:26" outlineLevel="1">
      <c r="A143" s="113">
        <f>IF(ISBLANK('Input-Accounts'!A143),"",'Input-Accounts'!A143)</f>
        <v>122</v>
      </c>
      <c r="B143" s="17" t="str">
        <f>IF(ISBLANK('Input-Accounts'!B143),"",'Input-Accounts'!B143)</f>
        <v>Compressor Station</v>
      </c>
      <c r="C143" s="113">
        <f>IF(ISBLANK('Input-Accounts'!C143),"",'Input-Accounts'!C143)</f>
        <v>888</v>
      </c>
      <c r="D143" s="143">
        <f t="shared" ca="1" si="35"/>
        <v>0</v>
      </c>
      <c r="E143" s="143">
        <f t="shared" ca="1" si="33"/>
        <v>0</v>
      </c>
      <c r="F143" s="89" t="str" cm="1">
        <f t="array" aca="1" ref="F143" ca="1">IF(D143=0,"-",IF('Input-Accounts'!$E143&lt;&gt;0,'Input-Accounts'!$E143,INDEX('Input-Accounts'!$H143:$J143,,MATCH($F$6,'Input-Accounts'!$H$6:$J$6,0))))</f>
        <v>-</v>
      </c>
      <c r="G143" s="143">
        <f ca="1">IFERROR(INDEX(G$269:G$305,MATCH($F143,$B$269:$B$305,0))/INDEX($D$269:$D$305,MATCH($F143,$B$269:$B$305,0)),SUMIFS('Input-Ext Allocators'!D$8:D$63,'Input-Ext Allocators'!$B$8:$B$63,$F143))*$D143</f>
        <v>0</v>
      </c>
      <c r="H143" s="143">
        <f ca="1">IFERROR(INDEX(H$269:H$305,MATCH($F143,$B$269:$B$305,0))/INDEX($D$269:$D$305,MATCH($F143,$B$269:$B$305,0)),SUMIFS('Input-Ext Allocators'!E$8:E$63,'Input-Ext Allocators'!$B$8:$B$63,$F143))*$D143</f>
        <v>0</v>
      </c>
      <c r="I143" s="143">
        <f ca="1">IFERROR(INDEX(I$269:I$305,MATCH($F143,$B$269:$B$305,0))/INDEX($D$269:$D$305,MATCH($F143,$B$269:$B$305,0)),SUMIFS('Input-Ext Allocators'!F$8:F$63,'Input-Ext Allocators'!$B$8:$B$63,$F143))*$D143</f>
        <v>0</v>
      </c>
      <c r="J143" s="143">
        <f ca="1">IFERROR(INDEX(J$269:J$305,MATCH($F143,$B$269:$B$305,0))/INDEX($D$269:$D$305,MATCH($F143,$B$269:$B$305,0)),SUMIFS('Input-Ext Allocators'!G$8:G$63,'Input-Ext Allocators'!$B$8:$B$63,$F143))*$D143</f>
        <v>0</v>
      </c>
      <c r="K143" s="143">
        <f ca="1">IFERROR(INDEX(K$269:K$305,MATCH($F143,$B$269:$B$305,0))/INDEX($D$269:$D$305,MATCH($F143,$B$269:$B$305,0)),SUMIFS('Input-Ext Allocators'!H$8:H$63,'Input-Ext Allocators'!$B$8:$B$63,$F143))*$D143</f>
        <v>0</v>
      </c>
      <c r="L143" s="143">
        <f ca="1">IFERROR(INDEX(L$269:L$305,MATCH($F143,$B$269:$B$305,0))/INDEX($D$269:$D$305,MATCH($F143,$B$269:$B$305,0)),SUMIFS('Input-Ext Allocators'!I$8:I$63,'Input-Ext Allocators'!$B$8:$B$63,$F143))*$D143</f>
        <v>0</v>
      </c>
      <c r="M143" s="143">
        <f ca="1">IFERROR(INDEX(M$269:M$305,MATCH($F143,$B$269:$B$305,0))/INDEX($D$269:$D$305,MATCH($F143,$B$269:$B$305,0)),SUMIFS('Input-Ext Allocators'!J$8:J$63,'Input-Ext Allocators'!$B$8:$B$63,$F143))*$D143</f>
        <v>0</v>
      </c>
      <c r="N143" s="143">
        <f ca="1">IFERROR(INDEX(N$269:N$305,MATCH($F143,$B$269:$B$305,0))/INDEX($D$269:$D$305,MATCH($F143,$B$269:$B$305,0)),SUMIFS('Input-Ext Allocators'!K$8:K$63,'Input-Ext Allocators'!$B$8:$B$63,$F143))*$D143</f>
        <v>0</v>
      </c>
      <c r="O143" s="143">
        <f ca="1">IFERROR(INDEX(O$269:O$305,MATCH($F143,$B$269:$B$305,0))/INDEX($D$269:$D$305,MATCH($F143,$B$269:$B$305,0)),SUMIFS('Input-Ext Allocators'!L$8:L$63,'Input-Ext Allocators'!$B$8:$B$63,$F143))*$D143</f>
        <v>0</v>
      </c>
      <c r="P143" s="143">
        <f ca="1">IFERROR(INDEX(P$269:P$305,MATCH($F143,$B$269:$B$305,0))/INDEX($D$269:$D$305,MATCH($F143,$B$269:$B$305,0)),SUMIFS('Input-Ext Allocators'!M$8:M$63,'Input-Ext Allocators'!$B$8:$B$63,$F143))*$D143</f>
        <v>0</v>
      </c>
      <c r="Q143" s="143">
        <f ca="1">IFERROR(INDEX(Q$269:Q$305,MATCH($F143,$B$269:$B$305,0))/INDEX($D$269:$D$305,MATCH($F143,$B$269:$B$305,0)),SUMIFS('Input-Ext Allocators'!N$8:N$63,'Input-Ext Allocators'!$B$8:$B$63,$F143))*$D143</f>
        <v>0</v>
      </c>
      <c r="R143" s="143">
        <f ca="1">IFERROR(INDEX(R$269:R$305,MATCH($F143,$B$269:$B$305,0))/INDEX($D$269:$D$305,MATCH($F143,$B$269:$B$305,0)),SUMIFS('Input-Ext Allocators'!O$8:O$63,'Input-Ext Allocators'!$B$8:$B$63,$F143))*$D143</f>
        <v>0</v>
      </c>
      <c r="S143" s="143">
        <f ca="1">IFERROR(INDEX(S$269:S$305,MATCH($F143,$B$269:$B$305,0))/INDEX($D$269:$D$305,MATCH($F143,$B$269:$B$305,0)),SUMIFS('Input-Ext Allocators'!P$8:P$63,'Input-Ext Allocators'!$B$8:$B$63,$F143))*$D143</f>
        <v>0</v>
      </c>
      <c r="T143" s="143">
        <f ca="1">IFERROR(INDEX(T$269:T$305,MATCH($F143,$B$269:$B$305,0))/INDEX($D$269:$D$305,MATCH($F143,$B$269:$B$305,0)),SUMIFS('Input-Ext Allocators'!Q$8:Q$63,'Input-Ext Allocators'!$B$8:$B$63,$F143))*$D143</f>
        <v>0</v>
      </c>
      <c r="U143" s="143">
        <f ca="1">IFERROR(INDEX(U$269:U$305,MATCH($F143,$B$269:$B$305,0))/INDEX($D$269:$D$305,MATCH($F143,$B$269:$B$305,0)),SUMIFS('Input-Ext Allocators'!R$8:R$63,'Input-Ext Allocators'!$B$8:$B$63,$F143))*$D143</f>
        <v>0</v>
      </c>
      <c r="V143" s="143">
        <f ca="1">IFERROR(INDEX(V$269:V$305,MATCH($F143,$B$269:$B$305,0))/INDEX($D$269:$D$305,MATCH($F143,$B$269:$B$305,0)),SUMIFS('Input-Ext Allocators'!S$8:S$63,'Input-Ext Allocators'!$B$8:$B$63,$F143))*$D143</f>
        <v>0</v>
      </c>
      <c r="W143" s="143">
        <f ca="1">IFERROR(INDEX(W$269:W$305,MATCH($F143,$B$269:$B$305,0))/INDEX($D$269:$D$305,MATCH($F143,$B$269:$B$305,0)),SUMIFS('Input-Ext Allocators'!T$8:T$63,'Input-Ext Allocators'!$B$8:$B$63,$F143))*$D143</f>
        <v>0</v>
      </c>
      <c r="X143" s="143">
        <f ca="1">IFERROR(INDEX(X$269:X$305,MATCH($F143,$B$269:$B$305,0))/INDEX($D$269:$D$305,MATCH($F143,$B$269:$B$305,0)),SUMIFS('Input-Ext Allocators'!U$8:U$63,'Input-Ext Allocators'!$B$8:$B$63,$F143))*$D143</f>
        <v>0</v>
      </c>
      <c r="Y143" s="143">
        <f ca="1">IFERROR(INDEX(Y$269:Y$305,MATCH($F143,$B$269:$B$305,0))/INDEX($D$269:$D$305,MATCH($F143,$B$269:$B$305,0)),SUMIFS('Input-Ext Allocators'!V$8:V$63,'Input-Ext Allocators'!$B$8:$B$63,$F143))*$D143</f>
        <v>0</v>
      </c>
      <c r="Z143" s="143">
        <f ca="1">IFERROR(INDEX(Z$269:Z$305,MATCH($F143,$B$269:$B$305,0))/INDEX($D$269:$D$305,MATCH($F143,$B$269:$B$305,0)),SUMIFS('Input-Ext Allocators'!W$8:W$63,'Input-Ext Allocators'!$B$8:$B$63,$F143))*$D143</f>
        <v>0</v>
      </c>
    </row>
    <row r="144" spans="1:26" outlineLevel="1">
      <c r="A144" s="113">
        <f>IF(ISBLANK('Input-Accounts'!A144),"",'Input-Accounts'!A144)</f>
        <v>123</v>
      </c>
      <c r="B144" s="17" t="str">
        <f>IF(ISBLANK('Input-Accounts'!B144),"",'Input-Accounts'!B144)</f>
        <v>Maintenance of M&amp;R station equipment—General</v>
      </c>
      <c r="C144" s="113">
        <f>IF(ISBLANK('Input-Accounts'!C144),"",'Input-Accounts'!C144)</f>
        <v>889</v>
      </c>
      <c r="D144" s="143">
        <f t="shared" ca="1" si="35"/>
        <v>0</v>
      </c>
      <c r="E144" s="143">
        <f t="shared" ca="1" si="33"/>
        <v>0</v>
      </c>
      <c r="F144" s="89" t="str" cm="1">
        <f t="array" aca="1" ref="F144" ca="1">IF(D144=0,"-",IF('Input-Accounts'!$E144&lt;&gt;0,'Input-Accounts'!$E144,INDEX('Input-Accounts'!$H144:$J144,,MATCH($F$6,'Input-Accounts'!$H$6:$J$6,0))))</f>
        <v>-</v>
      </c>
      <c r="G144" s="143">
        <f ca="1">IFERROR(INDEX(G$269:G$305,MATCH($F144,$B$269:$B$305,0))/INDEX($D$269:$D$305,MATCH($F144,$B$269:$B$305,0)),SUMIFS('Input-Ext Allocators'!D$8:D$63,'Input-Ext Allocators'!$B$8:$B$63,$F144))*$D144</f>
        <v>0</v>
      </c>
      <c r="H144" s="143">
        <f ca="1">IFERROR(INDEX(H$269:H$305,MATCH($F144,$B$269:$B$305,0))/INDEX($D$269:$D$305,MATCH($F144,$B$269:$B$305,0)),SUMIFS('Input-Ext Allocators'!E$8:E$63,'Input-Ext Allocators'!$B$8:$B$63,$F144))*$D144</f>
        <v>0</v>
      </c>
      <c r="I144" s="143">
        <f ca="1">IFERROR(INDEX(I$269:I$305,MATCH($F144,$B$269:$B$305,0))/INDEX($D$269:$D$305,MATCH($F144,$B$269:$B$305,0)),SUMIFS('Input-Ext Allocators'!F$8:F$63,'Input-Ext Allocators'!$B$8:$B$63,$F144))*$D144</f>
        <v>0</v>
      </c>
      <c r="J144" s="143">
        <f ca="1">IFERROR(INDEX(J$269:J$305,MATCH($F144,$B$269:$B$305,0))/INDEX($D$269:$D$305,MATCH($F144,$B$269:$B$305,0)),SUMIFS('Input-Ext Allocators'!G$8:G$63,'Input-Ext Allocators'!$B$8:$B$63,$F144))*$D144</f>
        <v>0</v>
      </c>
      <c r="K144" s="143">
        <f ca="1">IFERROR(INDEX(K$269:K$305,MATCH($F144,$B$269:$B$305,0))/INDEX($D$269:$D$305,MATCH($F144,$B$269:$B$305,0)),SUMIFS('Input-Ext Allocators'!H$8:H$63,'Input-Ext Allocators'!$B$8:$B$63,$F144))*$D144</f>
        <v>0</v>
      </c>
      <c r="L144" s="143">
        <f ca="1">IFERROR(INDEX(L$269:L$305,MATCH($F144,$B$269:$B$305,0))/INDEX($D$269:$D$305,MATCH($F144,$B$269:$B$305,0)),SUMIFS('Input-Ext Allocators'!I$8:I$63,'Input-Ext Allocators'!$B$8:$B$63,$F144))*$D144</f>
        <v>0</v>
      </c>
      <c r="M144" s="143">
        <f ca="1">IFERROR(INDEX(M$269:M$305,MATCH($F144,$B$269:$B$305,0))/INDEX($D$269:$D$305,MATCH($F144,$B$269:$B$305,0)),SUMIFS('Input-Ext Allocators'!J$8:J$63,'Input-Ext Allocators'!$B$8:$B$63,$F144))*$D144</f>
        <v>0</v>
      </c>
      <c r="N144" s="143">
        <f ca="1">IFERROR(INDEX(N$269:N$305,MATCH($F144,$B$269:$B$305,0))/INDEX($D$269:$D$305,MATCH($F144,$B$269:$B$305,0)),SUMIFS('Input-Ext Allocators'!K$8:K$63,'Input-Ext Allocators'!$B$8:$B$63,$F144))*$D144</f>
        <v>0</v>
      </c>
      <c r="O144" s="143">
        <f ca="1">IFERROR(INDEX(O$269:O$305,MATCH($F144,$B$269:$B$305,0))/INDEX($D$269:$D$305,MATCH($F144,$B$269:$B$305,0)),SUMIFS('Input-Ext Allocators'!L$8:L$63,'Input-Ext Allocators'!$B$8:$B$63,$F144))*$D144</f>
        <v>0</v>
      </c>
      <c r="P144" s="143">
        <f ca="1">IFERROR(INDEX(P$269:P$305,MATCH($F144,$B$269:$B$305,0))/INDEX($D$269:$D$305,MATCH($F144,$B$269:$B$305,0)),SUMIFS('Input-Ext Allocators'!M$8:M$63,'Input-Ext Allocators'!$B$8:$B$63,$F144))*$D144</f>
        <v>0</v>
      </c>
      <c r="Q144" s="143">
        <f ca="1">IFERROR(INDEX(Q$269:Q$305,MATCH($F144,$B$269:$B$305,0))/INDEX($D$269:$D$305,MATCH($F144,$B$269:$B$305,0)),SUMIFS('Input-Ext Allocators'!N$8:N$63,'Input-Ext Allocators'!$B$8:$B$63,$F144))*$D144</f>
        <v>0</v>
      </c>
      <c r="R144" s="143">
        <f ca="1">IFERROR(INDEX(R$269:R$305,MATCH($F144,$B$269:$B$305,0))/INDEX($D$269:$D$305,MATCH($F144,$B$269:$B$305,0)),SUMIFS('Input-Ext Allocators'!O$8:O$63,'Input-Ext Allocators'!$B$8:$B$63,$F144))*$D144</f>
        <v>0</v>
      </c>
      <c r="S144" s="143">
        <f ca="1">IFERROR(INDEX(S$269:S$305,MATCH($F144,$B$269:$B$305,0))/INDEX($D$269:$D$305,MATCH($F144,$B$269:$B$305,0)),SUMIFS('Input-Ext Allocators'!P$8:P$63,'Input-Ext Allocators'!$B$8:$B$63,$F144))*$D144</f>
        <v>0</v>
      </c>
      <c r="T144" s="143">
        <f ca="1">IFERROR(INDEX(T$269:T$305,MATCH($F144,$B$269:$B$305,0))/INDEX($D$269:$D$305,MATCH($F144,$B$269:$B$305,0)),SUMIFS('Input-Ext Allocators'!Q$8:Q$63,'Input-Ext Allocators'!$B$8:$B$63,$F144))*$D144</f>
        <v>0</v>
      </c>
      <c r="U144" s="143">
        <f ca="1">IFERROR(INDEX(U$269:U$305,MATCH($F144,$B$269:$B$305,0))/INDEX($D$269:$D$305,MATCH($F144,$B$269:$B$305,0)),SUMIFS('Input-Ext Allocators'!R$8:R$63,'Input-Ext Allocators'!$B$8:$B$63,$F144))*$D144</f>
        <v>0</v>
      </c>
      <c r="V144" s="143">
        <f ca="1">IFERROR(INDEX(V$269:V$305,MATCH($F144,$B$269:$B$305,0))/INDEX($D$269:$D$305,MATCH($F144,$B$269:$B$305,0)),SUMIFS('Input-Ext Allocators'!S$8:S$63,'Input-Ext Allocators'!$B$8:$B$63,$F144))*$D144</f>
        <v>0</v>
      </c>
      <c r="W144" s="143">
        <f ca="1">IFERROR(INDEX(W$269:W$305,MATCH($F144,$B$269:$B$305,0))/INDEX($D$269:$D$305,MATCH($F144,$B$269:$B$305,0)),SUMIFS('Input-Ext Allocators'!T$8:T$63,'Input-Ext Allocators'!$B$8:$B$63,$F144))*$D144</f>
        <v>0</v>
      </c>
      <c r="X144" s="143">
        <f ca="1">IFERROR(INDEX(X$269:X$305,MATCH($F144,$B$269:$B$305,0))/INDEX($D$269:$D$305,MATCH($F144,$B$269:$B$305,0)),SUMIFS('Input-Ext Allocators'!U$8:U$63,'Input-Ext Allocators'!$B$8:$B$63,$F144))*$D144</f>
        <v>0</v>
      </c>
      <c r="Y144" s="143">
        <f ca="1">IFERROR(INDEX(Y$269:Y$305,MATCH($F144,$B$269:$B$305,0))/INDEX($D$269:$D$305,MATCH($F144,$B$269:$B$305,0)),SUMIFS('Input-Ext Allocators'!V$8:V$63,'Input-Ext Allocators'!$B$8:$B$63,$F144))*$D144</f>
        <v>0</v>
      </c>
      <c r="Z144" s="143">
        <f ca="1">IFERROR(INDEX(Z$269:Z$305,MATCH($F144,$B$269:$B$305,0))/INDEX($D$269:$D$305,MATCH($F144,$B$269:$B$305,0)),SUMIFS('Input-Ext Allocators'!W$8:W$63,'Input-Ext Allocators'!$B$8:$B$63,$F144))*$D144</f>
        <v>0</v>
      </c>
    </row>
    <row r="145" spans="1:26" outlineLevel="1">
      <c r="A145" s="113">
        <f>IF(ISBLANK('Input-Accounts'!A145),"",'Input-Accounts'!A145)</f>
        <v>124</v>
      </c>
      <c r="B145" s="17" t="str">
        <f>IF(ISBLANK('Input-Accounts'!B145),"",'Input-Accounts'!B145)</f>
        <v>Maintenance of M&amp;R station equipment—Industrial</v>
      </c>
      <c r="C145" s="113">
        <f>IF(ISBLANK('Input-Accounts'!C145),"",'Input-Accounts'!C145)</f>
        <v>890</v>
      </c>
      <c r="D145" s="143">
        <f t="shared" ca="1" si="35"/>
        <v>0</v>
      </c>
      <c r="E145" s="143">
        <f t="shared" ca="1" si="33"/>
        <v>0</v>
      </c>
      <c r="F145" s="89" t="str" cm="1">
        <f t="array" aca="1" ref="F145" ca="1">IF(D145=0,"-",IF('Input-Accounts'!$E145&lt;&gt;0,'Input-Accounts'!$E145,INDEX('Input-Accounts'!$H145:$J145,,MATCH($F$6,'Input-Accounts'!$H$6:$J$6,0))))</f>
        <v>-</v>
      </c>
      <c r="G145" s="143">
        <f ca="1">IFERROR(INDEX(G$269:G$305,MATCH($F145,$B$269:$B$305,0))/INDEX($D$269:$D$305,MATCH($F145,$B$269:$B$305,0)),SUMIFS('Input-Ext Allocators'!D$8:D$63,'Input-Ext Allocators'!$B$8:$B$63,$F145))*$D145</f>
        <v>0</v>
      </c>
      <c r="H145" s="143">
        <f ca="1">IFERROR(INDEX(H$269:H$305,MATCH($F145,$B$269:$B$305,0))/INDEX($D$269:$D$305,MATCH($F145,$B$269:$B$305,0)),SUMIFS('Input-Ext Allocators'!E$8:E$63,'Input-Ext Allocators'!$B$8:$B$63,$F145))*$D145</f>
        <v>0</v>
      </c>
      <c r="I145" s="143">
        <f ca="1">IFERROR(INDEX(I$269:I$305,MATCH($F145,$B$269:$B$305,0))/INDEX($D$269:$D$305,MATCH($F145,$B$269:$B$305,0)),SUMIFS('Input-Ext Allocators'!F$8:F$63,'Input-Ext Allocators'!$B$8:$B$63,$F145))*$D145</f>
        <v>0</v>
      </c>
      <c r="J145" s="143">
        <f ca="1">IFERROR(INDEX(J$269:J$305,MATCH($F145,$B$269:$B$305,0))/INDEX($D$269:$D$305,MATCH($F145,$B$269:$B$305,0)),SUMIFS('Input-Ext Allocators'!G$8:G$63,'Input-Ext Allocators'!$B$8:$B$63,$F145))*$D145</f>
        <v>0</v>
      </c>
      <c r="K145" s="143">
        <f ca="1">IFERROR(INDEX(K$269:K$305,MATCH($F145,$B$269:$B$305,0))/INDEX($D$269:$D$305,MATCH($F145,$B$269:$B$305,0)),SUMIFS('Input-Ext Allocators'!H$8:H$63,'Input-Ext Allocators'!$B$8:$B$63,$F145))*$D145</f>
        <v>0</v>
      </c>
      <c r="L145" s="143">
        <f ca="1">IFERROR(INDEX(L$269:L$305,MATCH($F145,$B$269:$B$305,0))/INDEX($D$269:$D$305,MATCH($F145,$B$269:$B$305,0)),SUMIFS('Input-Ext Allocators'!I$8:I$63,'Input-Ext Allocators'!$B$8:$B$63,$F145))*$D145</f>
        <v>0</v>
      </c>
      <c r="M145" s="143">
        <f ca="1">IFERROR(INDEX(M$269:M$305,MATCH($F145,$B$269:$B$305,0))/INDEX($D$269:$D$305,MATCH($F145,$B$269:$B$305,0)),SUMIFS('Input-Ext Allocators'!J$8:J$63,'Input-Ext Allocators'!$B$8:$B$63,$F145))*$D145</f>
        <v>0</v>
      </c>
      <c r="N145" s="143">
        <f ca="1">IFERROR(INDEX(N$269:N$305,MATCH($F145,$B$269:$B$305,0))/INDEX($D$269:$D$305,MATCH($F145,$B$269:$B$305,0)),SUMIFS('Input-Ext Allocators'!K$8:K$63,'Input-Ext Allocators'!$B$8:$B$63,$F145))*$D145</f>
        <v>0</v>
      </c>
      <c r="O145" s="143">
        <f ca="1">IFERROR(INDEX(O$269:O$305,MATCH($F145,$B$269:$B$305,0))/INDEX($D$269:$D$305,MATCH($F145,$B$269:$B$305,0)),SUMIFS('Input-Ext Allocators'!L$8:L$63,'Input-Ext Allocators'!$B$8:$B$63,$F145))*$D145</f>
        <v>0</v>
      </c>
      <c r="P145" s="143">
        <f ca="1">IFERROR(INDEX(P$269:P$305,MATCH($F145,$B$269:$B$305,0))/INDEX($D$269:$D$305,MATCH($F145,$B$269:$B$305,0)),SUMIFS('Input-Ext Allocators'!M$8:M$63,'Input-Ext Allocators'!$B$8:$B$63,$F145))*$D145</f>
        <v>0</v>
      </c>
      <c r="Q145" s="143">
        <f ca="1">IFERROR(INDEX(Q$269:Q$305,MATCH($F145,$B$269:$B$305,0))/INDEX($D$269:$D$305,MATCH($F145,$B$269:$B$305,0)),SUMIFS('Input-Ext Allocators'!N$8:N$63,'Input-Ext Allocators'!$B$8:$B$63,$F145))*$D145</f>
        <v>0</v>
      </c>
      <c r="R145" s="143">
        <f ca="1">IFERROR(INDEX(R$269:R$305,MATCH($F145,$B$269:$B$305,0))/INDEX($D$269:$D$305,MATCH($F145,$B$269:$B$305,0)),SUMIFS('Input-Ext Allocators'!O$8:O$63,'Input-Ext Allocators'!$B$8:$B$63,$F145))*$D145</f>
        <v>0</v>
      </c>
      <c r="S145" s="143">
        <f ca="1">IFERROR(INDEX(S$269:S$305,MATCH($F145,$B$269:$B$305,0))/INDEX($D$269:$D$305,MATCH($F145,$B$269:$B$305,0)),SUMIFS('Input-Ext Allocators'!P$8:P$63,'Input-Ext Allocators'!$B$8:$B$63,$F145))*$D145</f>
        <v>0</v>
      </c>
      <c r="T145" s="143">
        <f ca="1">IFERROR(INDEX(T$269:T$305,MATCH($F145,$B$269:$B$305,0))/INDEX($D$269:$D$305,MATCH($F145,$B$269:$B$305,0)),SUMIFS('Input-Ext Allocators'!Q$8:Q$63,'Input-Ext Allocators'!$B$8:$B$63,$F145))*$D145</f>
        <v>0</v>
      </c>
      <c r="U145" s="143">
        <f ca="1">IFERROR(INDEX(U$269:U$305,MATCH($F145,$B$269:$B$305,0))/INDEX($D$269:$D$305,MATCH($F145,$B$269:$B$305,0)),SUMIFS('Input-Ext Allocators'!R$8:R$63,'Input-Ext Allocators'!$B$8:$B$63,$F145))*$D145</f>
        <v>0</v>
      </c>
      <c r="V145" s="143">
        <f ca="1">IFERROR(INDEX(V$269:V$305,MATCH($F145,$B$269:$B$305,0))/INDEX($D$269:$D$305,MATCH($F145,$B$269:$B$305,0)),SUMIFS('Input-Ext Allocators'!S$8:S$63,'Input-Ext Allocators'!$B$8:$B$63,$F145))*$D145</f>
        <v>0</v>
      </c>
      <c r="W145" s="143">
        <f ca="1">IFERROR(INDEX(W$269:W$305,MATCH($F145,$B$269:$B$305,0))/INDEX($D$269:$D$305,MATCH($F145,$B$269:$B$305,0)),SUMIFS('Input-Ext Allocators'!T$8:T$63,'Input-Ext Allocators'!$B$8:$B$63,$F145))*$D145</f>
        <v>0</v>
      </c>
      <c r="X145" s="143">
        <f ca="1">IFERROR(INDEX(X$269:X$305,MATCH($F145,$B$269:$B$305,0))/INDEX($D$269:$D$305,MATCH($F145,$B$269:$B$305,0)),SUMIFS('Input-Ext Allocators'!U$8:U$63,'Input-Ext Allocators'!$B$8:$B$63,$F145))*$D145</f>
        <v>0</v>
      </c>
      <c r="Y145" s="143">
        <f ca="1">IFERROR(INDEX(Y$269:Y$305,MATCH($F145,$B$269:$B$305,0))/INDEX($D$269:$D$305,MATCH($F145,$B$269:$B$305,0)),SUMIFS('Input-Ext Allocators'!V$8:V$63,'Input-Ext Allocators'!$B$8:$B$63,$F145))*$D145</f>
        <v>0</v>
      </c>
      <c r="Z145" s="143">
        <f ca="1">IFERROR(INDEX(Z$269:Z$305,MATCH($F145,$B$269:$B$305,0))/INDEX($D$269:$D$305,MATCH($F145,$B$269:$B$305,0)),SUMIFS('Input-Ext Allocators'!W$8:W$63,'Input-Ext Allocators'!$B$8:$B$63,$F145))*$D145</f>
        <v>0</v>
      </c>
    </row>
    <row r="146" spans="1:26" outlineLevel="1">
      <c r="A146" s="113">
        <f>IF(ISBLANK('Input-Accounts'!A146),"",'Input-Accounts'!A146)</f>
        <v>125</v>
      </c>
      <c r="B146" s="17" t="str">
        <f>IF(ISBLANK('Input-Accounts'!B146),"",'Input-Accounts'!B146)</f>
        <v>Maintenance of M&amp;R station equipment—City Gate</v>
      </c>
      <c r="C146" s="113">
        <f>IF(ISBLANK('Input-Accounts'!C146),"",'Input-Accounts'!C146)</f>
        <v>891</v>
      </c>
      <c r="D146" s="143">
        <f t="shared" ca="1" si="35"/>
        <v>0</v>
      </c>
      <c r="E146" s="143">
        <f t="shared" ca="1" si="33"/>
        <v>0</v>
      </c>
      <c r="F146" s="89" t="str" cm="1">
        <f t="array" aca="1" ref="F146" ca="1">IF(D146=0,"-",IF('Input-Accounts'!$E146&lt;&gt;0,'Input-Accounts'!$E146,INDEX('Input-Accounts'!$H146:$J146,,MATCH($F$6,'Input-Accounts'!$H$6:$J$6,0))))</f>
        <v>-</v>
      </c>
      <c r="G146" s="143">
        <f ca="1">IFERROR(INDEX(G$269:G$305,MATCH($F146,$B$269:$B$305,0))/INDEX($D$269:$D$305,MATCH($F146,$B$269:$B$305,0)),SUMIFS('Input-Ext Allocators'!D$8:D$63,'Input-Ext Allocators'!$B$8:$B$63,$F146))*$D146</f>
        <v>0</v>
      </c>
      <c r="H146" s="143">
        <f ca="1">IFERROR(INDEX(H$269:H$305,MATCH($F146,$B$269:$B$305,0))/INDEX($D$269:$D$305,MATCH($F146,$B$269:$B$305,0)),SUMIFS('Input-Ext Allocators'!E$8:E$63,'Input-Ext Allocators'!$B$8:$B$63,$F146))*$D146</f>
        <v>0</v>
      </c>
      <c r="I146" s="143">
        <f ca="1">IFERROR(INDEX(I$269:I$305,MATCH($F146,$B$269:$B$305,0))/INDEX($D$269:$D$305,MATCH($F146,$B$269:$B$305,0)),SUMIFS('Input-Ext Allocators'!F$8:F$63,'Input-Ext Allocators'!$B$8:$B$63,$F146))*$D146</f>
        <v>0</v>
      </c>
      <c r="J146" s="143">
        <f ca="1">IFERROR(INDEX(J$269:J$305,MATCH($F146,$B$269:$B$305,0))/INDEX($D$269:$D$305,MATCH($F146,$B$269:$B$305,0)),SUMIFS('Input-Ext Allocators'!G$8:G$63,'Input-Ext Allocators'!$B$8:$B$63,$F146))*$D146</f>
        <v>0</v>
      </c>
      <c r="K146" s="143">
        <f ca="1">IFERROR(INDEX(K$269:K$305,MATCH($F146,$B$269:$B$305,0))/INDEX($D$269:$D$305,MATCH($F146,$B$269:$B$305,0)),SUMIFS('Input-Ext Allocators'!H$8:H$63,'Input-Ext Allocators'!$B$8:$B$63,$F146))*$D146</f>
        <v>0</v>
      </c>
      <c r="L146" s="143">
        <f ca="1">IFERROR(INDEX(L$269:L$305,MATCH($F146,$B$269:$B$305,0))/INDEX($D$269:$D$305,MATCH($F146,$B$269:$B$305,0)),SUMIFS('Input-Ext Allocators'!I$8:I$63,'Input-Ext Allocators'!$B$8:$B$63,$F146))*$D146</f>
        <v>0</v>
      </c>
      <c r="M146" s="143">
        <f ca="1">IFERROR(INDEX(M$269:M$305,MATCH($F146,$B$269:$B$305,0))/INDEX($D$269:$D$305,MATCH($F146,$B$269:$B$305,0)),SUMIFS('Input-Ext Allocators'!J$8:J$63,'Input-Ext Allocators'!$B$8:$B$63,$F146))*$D146</f>
        <v>0</v>
      </c>
      <c r="N146" s="143">
        <f ca="1">IFERROR(INDEX(N$269:N$305,MATCH($F146,$B$269:$B$305,0))/INDEX($D$269:$D$305,MATCH($F146,$B$269:$B$305,0)),SUMIFS('Input-Ext Allocators'!K$8:K$63,'Input-Ext Allocators'!$B$8:$B$63,$F146))*$D146</f>
        <v>0</v>
      </c>
      <c r="O146" s="143">
        <f ca="1">IFERROR(INDEX(O$269:O$305,MATCH($F146,$B$269:$B$305,0))/INDEX($D$269:$D$305,MATCH($F146,$B$269:$B$305,0)),SUMIFS('Input-Ext Allocators'!L$8:L$63,'Input-Ext Allocators'!$B$8:$B$63,$F146))*$D146</f>
        <v>0</v>
      </c>
      <c r="P146" s="143">
        <f ca="1">IFERROR(INDEX(P$269:P$305,MATCH($F146,$B$269:$B$305,0))/INDEX($D$269:$D$305,MATCH($F146,$B$269:$B$305,0)),SUMIFS('Input-Ext Allocators'!M$8:M$63,'Input-Ext Allocators'!$B$8:$B$63,$F146))*$D146</f>
        <v>0</v>
      </c>
      <c r="Q146" s="143">
        <f ca="1">IFERROR(INDEX(Q$269:Q$305,MATCH($F146,$B$269:$B$305,0))/INDEX($D$269:$D$305,MATCH($F146,$B$269:$B$305,0)),SUMIFS('Input-Ext Allocators'!N$8:N$63,'Input-Ext Allocators'!$B$8:$B$63,$F146))*$D146</f>
        <v>0</v>
      </c>
      <c r="R146" s="143">
        <f ca="1">IFERROR(INDEX(R$269:R$305,MATCH($F146,$B$269:$B$305,0))/INDEX($D$269:$D$305,MATCH($F146,$B$269:$B$305,0)),SUMIFS('Input-Ext Allocators'!O$8:O$63,'Input-Ext Allocators'!$B$8:$B$63,$F146))*$D146</f>
        <v>0</v>
      </c>
      <c r="S146" s="143">
        <f ca="1">IFERROR(INDEX(S$269:S$305,MATCH($F146,$B$269:$B$305,0))/INDEX($D$269:$D$305,MATCH($F146,$B$269:$B$305,0)),SUMIFS('Input-Ext Allocators'!P$8:P$63,'Input-Ext Allocators'!$B$8:$B$63,$F146))*$D146</f>
        <v>0</v>
      </c>
      <c r="T146" s="143">
        <f ca="1">IFERROR(INDEX(T$269:T$305,MATCH($F146,$B$269:$B$305,0))/INDEX($D$269:$D$305,MATCH($F146,$B$269:$B$305,0)),SUMIFS('Input-Ext Allocators'!Q$8:Q$63,'Input-Ext Allocators'!$B$8:$B$63,$F146))*$D146</f>
        <v>0</v>
      </c>
      <c r="U146" s="143">
        <f ca="1">IFERROR(INDEX(U$269:U$305,MATCH($F146,$B$269:$B$305,0))/INDEX($D$269:$D$305,MATCH($F146,$B$269:$B$305,0)),SUMIFS('Input-Ext Allocators'!R$8:R$63,'Input-Ext Allocators'!$B$8:$B$63,$F146))*$D146</f>
        <v>0</v>
      </c>
      <c r="V146" s="143">
        <f ca="1">IFERROR(INDEX(V$269:V$305,MATCH($F146,$B$269:$B$305,0))/INDEX($D$269:$D$305,MATCH($F146,$B$269:$B$305,0)),SUMIFS('Input-Ext Allocators'!S$8:S$63,'Input-Ext Allocators'!$B$8:$B$63,$F146))*$D146</f>
        <v>0</v>
      </c>
      <c r="W146" s="143">
        <f ca="1">IFERROR(INDEX(W$269:W$305,MATCH($F146,$B$269:$B$305,0))/INDEX($D$269:$D$305,MATCH($F146,$B$269:$B$305,0)),SUMIFS('Input-Ext Allocators'!T$8:T$63,'Input-Ext Allocators'!$B$8:$B$63,$F146))*$D146</f>
        <v>0</v>
      </c>
      <c r="X146" s="143">
        <f ca="1">IFERROR(INDEX(X$269:X$305,MATCH($F146,$B$269:$B$305,0))/INDEX($D$269:$D$305,MATCH($F146,$B$269:$B$305,0)),SUMIFS('Input-Ext Allocators'!U$8:U$63,'Input-Ext Allocators'!$B$8:$B$63,$F146))*$D146</f>
        <v>0</v>
      </c>
      <c r="Y146" s="143">
        <f ca="1">IFERROR(INDEX(Y$269:Y$305,MATCH($F146,$B$269:$B$305,0))/INDEX($D$269:$D$305,MATCH($F146,$B$269:$B$305,0)),SUMIFS('Input-Ext Allocators'!V$8:V$63,'Input-Ext Allocators'!$B$8:$B$63,$F146))*$D146</f>
        <v>0</v>
      </c>
      <c r="Z146" s="143">
        <f ca="1">IFERROR(INDEX(Z$269:Z$305,MATCH($F146,$B$269:$B$305,0))/INDEX($D$269:$D$305,MATCH($F146,$B$269:$B$305,0)),SUMIFS('Input-Ext Allocators'!W$8:W$63,'Input-Ext Allocators'!$B$8:$B$63,$F146))*$D146</f>
        <v>0</v>
      </c>
    </row>
    <row r="147" spans="1:26" outlineLevel="1">
      <c r="A147" s="113">
        <f>IF(ISBLANK('Input-Accounts'!A147),"",'Input-Accounts'!A147)</f>
        <v>126</v>
      </c>
      <c r="B147" s="17" t="str">
        <f>IF(ISBLANK('Input-Accounts'!B147),"",'Input-Accounts'!B147)</f>
        <v>Maintenance of services</v>
      </c>
      <c r="C147" s="113">
        <f>IF(ISBLANK('Input-Accounts'!C147),"",'Input-Accounts'!C147)</f>
        <v>892</v>
      </c>
      <c r="D147" s="143">
        <f t="shared" ca="1" si="35"/>
        <v>0</v>
      </c>
      <c r="E147" s="143">
        <f t="shared" ca="1" si="33"/>
        <v>0</v>
      </c>
      <c r="F147" s="89" t="str" cm="1">
        <f t="array" aca="1" ref="F147" ca="1">IF(D147=0,"-",IF('Input-Accounts'!$E147&lt;&gt;0,'Input-Accounts'!$E147,INDEX('Input-Accounts'!$H147:$J147,,MATCH($F$6,'Input-Accounts'!$H$6:$J$6,0))))</f>
        <v>-</v>
      </c>
      <c r="G147" s="143">
        <f ca="1">IFERROR(INDEX(G$269:G$305,MATCH($F147,$B$269:$B$305,0))/INDEX($D$269:$D$305,MATCH($F147,$B$269:$B$305,0)),SUMIFS('Input-Ext Allocators'!D$8:D$63,'Input-Ext Allocators'!$B$8:$B$63,$F147))*$D147</f>
        <v>0</v>
      </c>
      <c r="H147" s="143">
        <f ca="1">IFERROR(INDEX(H$269:H$305,MATCH($F147,$B$269:$B$305,0))/INDEX($D$269:$D$305,MATCH($F147,$B$269:$B$305,0)),SUMIFS('Input-Ext Allocators'!E$8:E$63,'Input-Ext Allocators'!$B$8:$B$63,$F147))*$D147</f>
        <v>0</v>
      </c>
      <c r="I147" s="143">
        <f ca="1">IFERROR(INDEX(I$269:I$305,MATCH($F147,$B$269:$B$305,0))/INDEX($D$269:$D$305,MATCH($F147,$B$269:$B$305,0)),SUMIFS('Input-Ext Allocators'!F$8:F$63,'Input-Ext Allocators'!$B$8:$B$63,$F147))*$D147</f>
        <v>0</v>
      </c>
      <c r="J147" s="143">
        <f ca="1">IFERROR(INDEX(J$269:J$305,MATCH($F147,$B$269:$B$305,0))/INDEX($D$269:$D$305,MATCH($F147,$B$269:$B$305,0)),SUMIFS('Input-Ext Allocators'!G$8:G$63,'Input-Ext Allocators'!$B$8:$B$63,$F147))*$D147</f>
        <v>0</v>
      </c>
      <c r="K147" s="143">
        <f ca="1">IFERROR(INDEX(K$269:K$305,MATCH($F147,$B$269:$B$305,0))/INDEX($D$269:$D$305,MATCH($F147,$B$269:$B$305,0)),SUMIFS('Input-Ext Allocators'!H$8:H$63,'Input-Ext Allocators'!$B$8:$B$63,$F147))*$D147</f>
        <v>0</v>
      </c>
      <c r="L147" s="143">
        <f ca="1">IFERROR(INDEX(L$269:L$305,MATCH($F147,$B$269:$B$305,0))/INDEX($D$269:$D$305,MATCH($F147,$B$269:$B$305,0)),SUMIFS('Input-Ext Allocators'!I$8:I$63,'Input-Ext Allocators'!$B$8:$B$63,$F147))*$D147</f>
        <v>0</v>
      </c>
      <c r="M147" s="143">
        <f ca="1">IFERROR(INDEX(M$269:M$305,MATCH($F147,$B$269:$B$305,0))/INDEX($D$269:$D$305,MATCH($F147,$B$269:$B$305,0)),SUMIFS('Input-Ext Allocators'!J$8:J$63,'Input-Ext Allocators'!$B$8:$B$63,$F147))*$D147</f>
        <v>0</v>
      </c>
      <c r="N147" s="143">
        <f ca="1">IFERROR(INDEX(N$269:N$305,MATCH($F147,$B$269:$B$305,0))/INDEX($D$269:$D$305,MATCH($F147,$B$269:$B$305,0)),SUMIFS('Input-Ext Allocators'!K$8:K$63,'Input-Ext Allocators'!$B$8:$B$63,$F147))*$D147</f>
        <v>0</v>
      </c>
      <c r="O147" s="143">
        <f ca="1">IFERROR(INDEX(O$269:O$305,MATCH($F147,$B$269:$B$305,0))/INDEX($D$269:$D$305,MATCH($F147,$B$269:$B$305,0)),SUMIFS('Input-Ext Allocators'!L$8:L$63,'Input-Ext Allocators'!$B$8:$B$63,$F147))*$D147</f>
        <v>0</v>
      </c>
      <c r="P147" s="143">
        <f ca="1">IFERROR(INDEX(P$269:P$305,MATCH($F147,$B$269:$B$305,0))/INDEX($D$269:$D$305,MATCH($F147,$B$269:$B$305,0)),SUMIFS('Input-Ext Allocators'!M$8:M$63,'Input-Ext Allocators'!$B$8:$B$63,$F147))*$D147</f>
        <v>0</v>
      </c>
      <c r="Q147" s="143">
        <f ca="1">IFERROR(INDEX(Q$269:Q$305,MATCH($F147,$B$269:$B$305,0))/INDEX($D$269:$D$305,MATCH($F147,$B$269:$B$305,0)),SUMIFS('Input-Ext Allocators'!N$8:N$63,'Input-Ext Allocators'!$B$8:$B$63,$F147))*$D147</f>
        <v>0</v>
      </c>
      <c r="R147" s="143">
        <f ca="1">IFERROR(INDEX(R$269:R$305,MATCH($F147,$B$269:$B$305,0))/INDEX($D$269:$D$305,MATCH($F147,$B$269:$B$305,0)),SUMIFS('Input-Ext Allocators'!O$8:O$63,'Input-Ext Allocators'!$B$8:$B$63,$F147))*$D147</f>
        <v>0</v>
      </c>
      <c r="S147" s="143">
        <f ca="1">IFERROR(INDEX(S$269:S$305,MATCH($F147,$B$269:$B$305,0))/INDEX($D$269:$D$305,MATCH($F147,$B$269:$B$305,0)),SUMIFS('Input-Ext Allocators'!P$8:P$63,'Input-Ext Allocators'!$B$8:$B$63,$F147))*$D147</f>
        <v>0</v>
      </c>
      <c r="T147" s="143">
        <f ca="1">IFERROR(INDEX(T$269:T$305,MATCH($F147,$B$269:$B$305,0))/INDEX($D$269:$D$305,MATCH($F147,$B$269:$B$305,0)),SUMIFS('Input-Ext Allocators'!Q$8:Q$63,'Input-Ext Allocators'!$B$8:$B$63,$F147))*$D147</f>
        <v>0</v>
      </c>
      <c r="U147" s="143">
        <f ca="1">IFERROR(INDEX(U$269:U$305,MATCH($F147,$B$269:$B$305,0))/INDEX($D$269:$D$305,MATCH($F147,$B$269:$B$305,0)),SUMIFS('Input-Ext Allocators'!R$8:R$63,'Input-Ext Allocators'!$B$8:$B$63,$F147))*$D147</f>
        <v>0</v>
      </c>
      <c r="V147" s="143">
        <f ca="1">IFERROR(INDEX(V$269:V$305,MATCH($F147,$B$269:$B$305,0))/INDEX($D$269:$D$305,MATCH($F147,$B$269:$B$305,0)),SUMIFS('Input-Ext Allocators'!S$8:S$63,'Input-Ext Allocators'!$B$8:$B$63,$F147))*$D147</f>
        <v>0</v>
      </c>
      <c r="W147" s="143">
        <f ca="1">IFERROR(INDEX(W$269:W$305,MATCH($F147,$B$269:$B$305,0))/INDEX($D$269:$D$305,MATCH($F147,$B$269:$B$305,0)),SUMIFS('Input-Ext Allocators'!T$8:T$63,'Input-Ext Allocators'!$B$8:$B$63,$F147))*$D147</f>
        <v>0</v>
      </c>
      <c r="X147" s="143">
        <f ca="1">IFERROR(INDEX(X$269:X$305,MATCH($F147,$B$269:$B$305,0))/INDEX($D$269:$D$305,MATCH($F147,$B$269:$B$305,0)),SUMIFS('Input-Ext Allocators'!U$8:U$63,'Input-Ext Allocators'!$B$8:$B$63,$F147))*$D147</f>
        <v>0</v>
      </c>
      <c r="Y147" s="143">
        <f ca="1">IFERROR(INDEX(Y$269:Y$305,MATCH($F147,$B$269:$B$305,0))/INDEX($D$269:$D$305,MATCH($F147,$B$269:$B$305,0)),SUMIFS('Input-Ext Allocators'!V$8:V$63,'Input-Ext Allocators'!$B$8:$B$63,$F147))*$D147</f>
        <v>0</v>
      </c>
      <c r="Z147" s="143">
        <f ca="1">IFERROR(INDEX(Z$269:Z$305,MATCH($F147,$B$269:$B$305,0))/INDEX($D$269:$D$305,MATCH($F147,$B$269:$B$305,0)),SUMIFS('Input-Ext Allocators'!W$8:W$63,'Input-Ext Allocators'!$B$8:$B$63,$F147))*$D147</f>
        <v>0</v>
      </c>
    </row>
    <row r="148" spans="1:26" outlineLevel="1">
      <c r="A148" s="113">
        <f>IF(ISBLANK('Input-Accounts'!A148),"",'Input-Accounts'!A148)</f>
        <v>127</v>
      </c>
      <c r="B148" s="17" t="str">
        <f>IF(ISBLANK('Input-Accounts'!B148),"",'Input-Accounts'!B148)</f>
        <v>Maintenance of meters and house regulators</v>
      </c>
      <c r="C148" s="113">
        <f>IF(ISBLANK('Input-Accounts'!C148),"",'Input-Accounts'!C148)</f>
        <v>893</v>
      </c>
      <c r="D148" s="143">
        <f t="shared" ca="1" si="35"/>
        <v>0</v>
      </c>
      <c r="E148" s="143">
        <f t="shared" ca="1" si="33"/>
        <v>0</v>
      </c>
      <c r="F148" s="89" t="str" cm="1">
        <f t="array" aca="1" ref="F148" ca="1">IF(D148=0,"-",IF('Input-Accounts'!$E148&lt;&gt;0,'Input-Accounts'!$E148,INDEX('Input-Accounts'!$H148:$J148,,MATCH($F$6,'Input-Accounts'!$H$6:$J$6,0))))</f>
        <v>-</v>
      </c>
      <c r="G148" s="143">
        <f ca="1">IFERROR(INDEX(G$269:G$305,MATCH($F148,$B$269:$B$305,0))/INDEX($D$269:$D$305,MATCH($F148,$B$269:$B$305,0)),SUMIFS('Input-Ext Allocators'!D$8:D$63,'Input-Ext Allocators'!$B$8:$B$63,$F148))*$D148</f>
        <v>0</v>
      </c>
      <c r="H148" s="143">
        <f ca="1">IFERROR(INDEX(H$269:H$305,MATCH($F148,$B$269:$B$305,0))/INDEX($D$269:$D$305,MATCH($F148,$B$269:$B$305,0)),SUMIFS('Input-Ext Allocators'!E$8:E$63,'Input-Ext Allocators'!$B$8:$B$63,$F148))*$D148</f>
        <v>0</v>
      </c>
      <c r="I148" s="143">
        <f ca="1">IFERROR(INDEX(I$269:I$305,MATCH($F148,$B$269:$B$305,0))/INDEX($D$269:$D$305,MATCH($F148,$B$269:$B$305,0)),SUMIFS('Input-Ext Allocators'!F$8:F$63,'Input-Ext Allocators'!$B$8:$B$63,$F148))*$D148</f>
        <v>0</v>
      </c>
      <c r="J148" s="143">
        <f ca="1">IFERROR(INDEX(J$269:J$305,MATCH($F148,$B$269:$B$305,0))/INDEX($D$269:$D$305,MATCH($F148,$B$269:$B$305,0)),SUMIFS('Input-Ext Allocators'!G$8:G$63,'Input-Ext Allocators'!$B$8:$B$63,$F148))*$D148</f>
        <v>0</v>
      </c>
      <c r="K148" s="143">
        <f ca="1">IFERROR(INDEX(K$269:K$305,MATCH($F148,$B$269:$B$305,0))/INDEX($D$269:$D$305,MATCH($F148,$B$269:$B$305,0)),SUMIFS('Input-Ext Allocators'!H$8:H$63,'Input-Ext Allocators'!$B$8:$B$63,$F148))*$D148</f>
        <v>0</v>
      </c>
      <c r="L148" s="143">
        <f ca="1">IFERROR(INDEX(L$269:L$305,MATCH($F148,$B$269:$B$305,0))/INDEX($D$269:$D$305,MATCH($F148,$B$269:$B$305,0)),SUMIFS('Input-Ext Allocators'!I$8:I$63,'Input-Ext Allocators'!$B$8:$B$63,$F148))*$D148</f>
        <v>0</v>
      </c>
      <c r="M148" s="143">
        <f ca="1">IFERROR(INDEX(M$269:M$305,MATCH($F148,$B$269:$B$305,0))/INDEX($D$269:$D$305,MATCH($F148,$B$269:$B$305,0)),SUMIFS('Input-Ext Allocators'!J$8:J$63,'Input-Ext Allocators'!$B$8:$B$63,$F148))*$D148</f>
        <v>0</v>
      </c>
      <c r="N148" s="143">
        <f ca="1">IFERROR(INDEX(N$269:N$305,MATCH($F148,$B$269:$B$305,0))/INDEX($D$269:$D$305,MATCH($F148,$B$269:$B$305,0)),SUMIFS('Input-Ext Allocators'!K$8:K$63,'Input-Ext Allocators'!$B$8:$B$63,$F148))*$D148</f>
        <v>0</v>
      </c>
      <c r="O148" s="143">
        <f ca="1">IFERROR(INDEX(O$269:O$305,MATCH($F148,$B$269:$B$305,0))/INDEX($D$269:$D$305,MATCH($F148,$B$269:$B$305,0)),SUMIFS('Input-Ext Allocators'!L$8:L$63,'Input-Ext Allocators'!$B$8:$B$63,$F148))*$D148</f>
        <v>0</v>
      </c>
      <c r="P148" s="143">
        <f ca="1">IFERROR(INDEX(P$269:P$305,MATCH($F148,$B$269:$B$305,0))/INDEX($D$269:$D$305,MATCH($F148,$B$269:$B$305,0)),SUMIFS('Input-Ext Allocators'!M$8:M$63,'Input-Ext Allocators'!$B$8:$B$63,$F148))*$D148</f>
        <v>0</v>
      </c>
      <c r="Q148" s="143">
        <f ca="1">IFERROR(INDEX(Q$269:Q$305,MATCH($F148,$B$269:$B$305,0))/INDEX($D$269:$D$305,MATCH($F148,$B$269:$B$305,0)),SUMIFS('Input-Ext Allocators'!N$8:N$63,'Input-Ext Allocators'!$B$8:$B$63,$F148))*$D148</f>
        <v>0</v>
      </c>
      <c r="R148" s="143">
        <f ca="1">IFERROR(INDEX(R$269:R$305,MATCH($F148,$B$269:$B$305,0))/INDEX($D$269:$D$305,MATCH($F148,$B$269:$B$305,0)),SUMIFS('Input-Ext Allocators'!O$8:O$63,'Input-Ext Allocators'!$B$8:$B$63,$F148))*$D148</f>
        <v>0</v>
      </c>
      <c r="S148" s="143">
        <f ca="1">IFERROR(INDEX(S$269:S$305,MATCH($F148,$B$269:$B$305,0))/INDEX($D$269:$D$305,MATCH($F148,$B$269:$B$305,0)),SUMIFS('Input-Ext Allocators'!P$8:P$63,'Input-Ext Allocators'!$B$8:$B$63,$F148))*$D148</f>
        <v>0</v>
      </c>
      <c r="T148" s="143">
        <f ca="1">IFERROR(INDEX(T$269:T$305,MATCH($F148,$B$269:$B$305,0))/INDEX($D$269:$D$305,MATCH($F148,$B$269:$B$305,0)),SUMIFS('Input-Ext Allocators'!Q$8:Q$63,'Input-Ext Allocators'!$B$8:$B$63,$F148))*$D148</f>
        <v>0</v>
      </c>
      <c r="U148" s="143">
        <f ca="1">IFERROR(INDEX(U$269:U$305,MATCH($F148,$B$269:$B$305,0))/INDEX($D$269:$D$305,MATCH($F148,$B$269:$B$305,0)),SUMIFS('Input-Ext Allocators'!R$8:R$63,'Input-Ext Allocators'!$B$8:$B$63,$F148))*$D148</f>
        <v>0</v>
      </c>
      <c r="V148" s="143">
        <f ca="1">IFERROR(INDEX(V$269:V$305,MATCH($F148,$B$269:$B$305,0))/INDEX($D$269:$D$305,MATCH($F148,$B$269:$B$305,0)),SUMIFS('Input-Ext Allocators'!S$8:S$63,'Input-Ext Allocators'!$B$8:$B$63,$F148))*$D148</f>
        <v>0</v>
      </c>
      <c r="W148" s="143">
        <f ca="1">IFERROR(INDEX(W$269:W$305,MATCH($F148,$B$269:$B$305,0))/INDEX($D$269:$D$305,MATCH($F148,$B$269:$B$305,0)),SUMIFS('Input-Ext Allocators'!T$8:T$63,'Input-Ext Allocators'!$B$8:$B$63,$F148))*$D148</f>
        <v>0</v>
      </c>
      <c r="X148" s="143">
        <f ca="1">IFERROR(INDEX(X$269:X$305,MATCH($F148,$B$269:$B$305,0))/INDEX($D$269:$D$305,MATCH($F148,$B$269:$B$305,0)),SUMIFS('Input-Ext Allocators'!U$8:U$63,'Input-Ext Allocators'!$B$8:$B$63,$F148))*$D148</f>
        <v>0</v>
      </c>
      <c r="Y148" s="143">
        <f ca="1">IFERROR(INDEX(Y$269:Y$305,MATCH($F148,$B$269:$B$305,0))/INDEX($D$269:$D$305,MATCH($F148,$B$269:$B$305,0)),SUMIFS('Input-Ext Allocators'!V$8:V$63,'Input-Ext Allocators'!$B$8:$B$63,$F148))*$D148</f>
        <v>0</v>
      </c>
      <c r="Z148" s="143">
        <f ca="1">IFERROR(INDEX(Z$269:Z$305,MATCH($F148,$B$269:$B$305,0))/INDEX($D$269:$D$305,MATCH($F148,$B$269:$B$305,0)),SUMIFS('Input-Ext Allocators'!W$8:W$63,'Input-Ext Allocators'!$B$8:$B$63,$F148))*$D148</f>
        <v>0</v>
      </c>
    </row>
    <row r="149" spans="1:26" outlineLevel="1">
      <c r="A149" s="113">
        <f>IF(ISBLANK('Input-Accounts'!A149),"",'Input-Accounts'!A149)</f>
        <v>128</v>
      </c>
      <c r="B149" s="17" t="str">
        <f>IF(ISBLANK('Input-Accounts'!B149),"",'Input-Accounts'!B149)</f>
        <v>Maintenance of Other Equipment</v>
      </c>
      <c r="C149" s="113">
        <f>IF(ISBLANK('Input-Accounts'!C149),"",'Input-Accounts'!C149)</f>
        <v>894</v>
      </c>
      <c r="D149" s="143">
        <f t="shared" ca="1" si="35"/>
        <v>0</v>
      </c>
      <c r="E149" s="143">
        <f t="shared" ca="1" si="33"/>
        <v>0</v>
      </c>
      <c r="F149" s="89" t="str" cm="1">
        <f t="array" aca="1" ref="F149" ca="1">IF(D149=0,"-",IF('Input-Accounts'!$E149&lt;&gt;0,'Input-Accounts'!$E149,INDEX('Input-Accounts'!$H149:$J149,,MATCH($F$6,'Input-Accounts'!$H$6:$J$6,0))))</f>
        <v>-</v>
      </c>
      <c r="G149" s="143">
        <f ca="1">IFERROR(INDEX(G$269:G$305,MATCH($F149,$B$269:$B$305,0))/INDEX($D$269:$D$305,MATCH($F149,$B$269:$B$305,0)),SUMIFS('Input-Ext Allocators'!D$8:D$63,'Input-Ext Allocators'!$B$8:$B$63,$F149))*$D149</f>
        <v>0</v>
      </c>
      <c r="H149" s="143">
        <f ca="1">IFERROR(INDEX(H$269:H$305,MATCH($F149,$B$269:$B$305,0))/INDEX($D$269:$D$305,MATCH($F149,$B$269:$B$305,0)),SUMIFS('Input-Ext Allocators'!E$8:E$63,'Input-Ext Allocators'!$B$8:$B$63,$F149))*$D149</f>
        <v>0</v>
      </c>
      <c r="I149" s="143">
        <f ca="1">IFERROR(INDEX(I$269:I$305,MATCH($F149,$B$269:$B$305,0))/INDEX($D$269:$D$305,MATCH($F149,$B$269:$B$305,0)),SUMIFS('Input-Ext Allocators'!F$8:F$63,'Input-Ext Allocators'!$B$8:$B$63,$F149))*$D149</f>
        <v>0</v>
      </c>
      <c r="J149" s="143">
        <f ca="1">IFERROR(INDEX(J$269:J$305,MATCH($F149,$B$269:$B$305,0))/INDEX($D$269:$D$305,MATCH($F149,$B$269:$B$305,0)),SUMIFS('Input-Ext Allocators'!G$8:G$63,'Input-Ext Allocators'!$B$8:$B$63,$F149))*$D149</f>
        <v>0</v>
      </c>
      <c r="K149" s="143">
        <f ca="1">IFERROR(INDEX(K$269:K$305,MATCH($F149,$B$269:$B$305,0))/INDEX($D$269:$D$305,MATCH($F149,$B$269:$B$305,0)),SUMIFS('Input-Ext Allocators'!H$8:H$63,'Input-Ext Allocators'!$B$8:$B$63,$F149))*$D149</f>
        <v>0</v>
      </c>
      <c r="L149" s="143">
        <f ca="1">IFERROR(INDEX(L$269:L$305,MATCH($F149,$B$269:$B$305,0))/INDEX($D$269:$D$305,MATCH($F149,$B$269:$B$305,0)),SUMIFS('Input-Ext Allocators'!I$8:I$63,'Input-Ext Allocators'!$B$8:$B$63,$F149))*$D149</f>
        <v>0</v>
      </c>
      <c r="M149" s="143">
        <f ca="1">IFERROR(INDEX(M$269:M$305,MATCH($F149,$B$269:$B$305,0))/INDEX($D$269:$D$305,MATCH($F149,$B$269:$B$305,0)),SUMIFS('Input-Ext Allocators'!J$8:J$63,'Input-Ext Allocators'!$B$8:$B$63,$F149))*$D149</f>
        <v>0</v>
      </c>
      <c r="N149" s="143">
        <f ca="1">IFERROR(INDEX(N$269:N$305,MATCH($F149,$B$269:$B$305,0))/INDEX($D$269:$D$305,MATCH($F149,$B$269:$B$305,0)),SUMIFS('Input-Ext Allocators'!K$8:K$63,'Input-Ext Allocators'!$B$8:$B$63,$F149))*$D149</f>
        <v>0</v>
      </c>
      <c r="O149" s="143">
        <f ca="1">IFERROR(INDEX(O$269:O$305,MATCH($F149,$B$269:$B$305,0))/INDEX($D$269:$D$305,MATCH($F149,$B$269:$B$305,0)),SUMIFS('Input-Ext Allocators'!L$8:L$63,'Input-Ext Allocators'!$B$8:$B$63,$F149))*$D149</f>
        <v>0</v>
      </c>
      <c r="P149" s="143">
        <f ca="1">IFERROR(INDEX(P$269:P$305,MATCH($F149,$B$269:$B$305,0))/INDEX($D$269:$D$305,MATCH($F149,$B$269:$B$305,0)),SUMIFS('Input-Ext Allocators'!M$8:M$63,'Input-Ext Allocators'!$B$8:$B$63,$F149))*$D149</f>
        <v>0</v>
      </c>
      <c r="Q149" s="143">
        <f ca="1">IFERROR(INDEX(Q$269:Q$305,MATCH($F149,$B$269:$B$305,0))/INDEX($D$269:$D$305,MATCH($F149,$B$269:$B$305,0)),SUMIFS('Input-Ext Allocators'!N$8:N$63,'Input-Ext Allocators'!$B$8:$B$63,$F149))*$D149</f>
        <v>0</v>
      </c>
      <c r="R149" s="143">
        <f ca="1">IFERROR(INDEX(R$269:R$305,MATCH($F149,$B$269:$B$305,0))/INDEX($D$269:$D$305,MATCH($F149,$B$269:$B$305,0)),SUMIFS('Input-Ext Allocators'!O$8:O$63,'Input-Ext Allocators'!$B$8:$B$63,$F149))*$D149</f>
        <v>0</v>
      </c>
      <c r="S149" s="143">
        <f ca="1">IFERROR(INDEX(S$269:S$305,MATCH($F149,$B$269:$B$305,0))/INDEX($D$269:$D$305,MATCH($F149,$B$269:$B$305,0)),SUMIFS('Input-Ext Allocators'!P$8:P$63,'Input-Ext Allocators'!$B$8:$B$63,$F149))*$D149</f>
        <v>0</v>
      </c>
      <c r="T149" s="143">
        <f ca="1">IFERROR(INDEX(T$269:T$305,MATCH($F149,$B$269:$B$305,0))/INDEX($D$269:$D$305,MATCH($F149,$B$269:$B$305,0)),SUMIFS('Input-Ext Allocators'!Q$8:Q$63,'Input-Ext Allocators'!$B$8:$B$63,$F149))*$D149</f>
        <v>0</v>
      </c>
      <c r="U149" s="143">
        <f ca="1">IFERROR(INDEX(U$269:U$305,MATCH($F149,$B$269:$B$305,0))/INDEX($D$269:$D$305,MATCH($F149,$B$269:$B$305,0)),SUMIFS('Input-Ext Allocators'!R$8:R$63,'Input-Ext Allocators'!$B$8:$B$63,$F149))*$D149</f>
        <v>0</v>
      </c>
      <c r="V149" s="143">
        <f ca="1">IFERROR(INDEX(V$269:V$305,MATCH($F149,$B$269:$B$305,0))/INDEX($D$269:$D$305,MATCH($F149,$B$269:$B$305,0)),SUMIFS('Input-Ext Allocators'!S$8:S$63,'Input-Ext Allocators'!$B$8:$B$63,$F149))*$D149</f>
        <v>0</v>
      </c>
      <c r="W149" s="143">
        <f ca="1">IFERROR(INDEX(W$269:W$305,MATCH($F149,$B$269:$B$305,0))/INDEX($D$269:$D$305,MATCH($F149,$B$269:$B$305,0)),SUMIFS('Input-Ext Allocators'!T$8:T$63,'Input-Ext Allocators'!$B$8:$B$63,$F149))*$D149</f>
        <v>0</v>
      </c>
      <c r="X149" s="143">
        <f ca="1">IFERROR(INDEX(X$269:X$305,MATCH($F149,$B$269:$B$305,0))/INDEX($D$269:$D$305,MATCH($F149,$B$269:$B$305,0)),SUMIFS('Input-Ext Allocators'!U$8:U$63,'Input-Ext Allocators'!$B$8:$B$63,$F149))*$D149</f>
        <v>0</v>
      </c>
      <c r="Y149" s="143">
        <f ca="1">IFERROR(INDEX(Y$269:Y$305,MATCH($F149,$B$269:$B$305,0))/INDEX($D$269:$D$305,MATCH($F149,$B$269:$B$305,0)),SUMIFS('Input-Ext Allocators'!V$8:V$63,'Input-Ext Allocators'!$B$8:$B$63,$F149))*$D149</f>
        <v>0</v>
      </c>
      <c r="Z149" s="143">
        <f ca="1">IFERROR(INDEX(Z$269:Z$305,MATCH($F149,$B$269:$B$305,0))/INDEX($D$269:$D$305,MATCH($F149,$B$269:$B$305,0)),SUMIFS('Input-Ext Allocators'!W$8:W$63,'Input-Ext Allocators'!$B$8:$B$63,$F149))*$D149</f>
        <v>0</v>
      </c>
    </row>
    <row r="150" spans="1:26" outlineLevel="1">
      <c r="A150" s="113">
        <f>IF(ISBLANK('Input-Accounts'!A150),"",'Input-Accounts'!A150)</f>
        <v>129</v>
      </c>
      <c r="B150" s="79" t="str">
        <f>IF(ISBLANK('Input-Accounts'!B150),"",'Input-Accounts'!B150)</f>
        <v>Subtotal - Distribution Maintenance Expenses</v>
      </c>
      <c r="C150" s="113" t="str">
        <f>IF(ISBLANK('Input-Accounts'!C150),"",'Input-Accounts'!C150)</f>
        <v/>
      </c>
      <c r="D150" s="144">
        <f ca="1">SUBTOTAL(9,D140:D149)</f>
        <v>0</v>
      </c>
      <c r="E150" s="143">
        <f t="shared" ca="1" si="33"/>
        <v>0</v>
      </c>
      <c r="G150" s="144">
        <f t="shared" ref="G150:Z150" ca="1" si="36">SUBTOTAL(9,G140:G149)</f>
        <v>0</v>
      </c>
      <c r="H150" s="144">
        <f t="shared" ca="1" si="36"/>
        <v>0</v>
      </c>
      <c r="I150" s="144">
        <f t="shared" ca="1" si="36"/>
        <v>0</v>
      </c>
      <c r="J150" s="144">
        <f t="shared" ca="1" si="36"/>
        <v>0</v>
      </c>
      <c r="K150" s="144">
        <f t="shared" ca="1" si="36"/>
        <v>0</v>
      </c>
      <c r="L150" s="144">
        <f t="shared" ca="1" si="36"/>
        <v>0</v>
      </c>
      <c r="M150" s="144">
        <f t="shared" ca="1" si="36"/>
        <v>0</v>
      </c>
      <c r="N150" s="144">
        <f t="shared" ca="1" si="36"/>
        <v>0</v>
      </c>
      <c r="O150" s="144">
        <f t="shared" ca="1" si="36"/>
        <v>0</v>
      </c>
      <c r="P150" s="144">
        <f t="shared" ca="1" si="36"/>
        <v>0</v>
      </c>
      <c r="Q150" s="144">
        <f t="shared" ca="1" si="36"/>
        <v>0</v>
      </c>
      <c r="R150" s="144">
        <f t="shared" ca="1" si="36"/>
        <v>0</v>
      </c>
      <c r="S150" s="144">
        <f t="shared" ca="1" si="36"/>
        <v>0</v>
      </c>
      <c r="T150" s="144">
        <f t="shared" ca="1" si="36"/>
        <v>0</v>
      </c>
      <c r="U150" s="144">
        <f t="shared" ca="1" si="36"/>
        <v>0</v>
      </c>
      <c r="V150" s="144">
        <f t="shared" ca="1" si="36"/>
        <v>0</v>
      </c>
      <c r="W150" s="144">
        <f t="shared" ca="1" si="36"/>
        <v>0</v>
      </c>
      <c r="X150" s="144">
        <f t="shared" ca="1" si="36"/>
        <v>0</v>
      </c>
      <c r="Y150" s="144">
        <f t="shared" ca="1" si="36"/>
        <v>0</v>
      </c>
      <c r="Z150" s="144">
        <f t="shared" ca="1" si="36"/>
        <v>0</v>
      </c>
    </row>
    <row r="151" spans="1:26" outlineLevel="1">
      <c r="A151" s="113" t="str">
        <f>IF(ISBLANK('Input-Accounts'!A151),"",'Input-Accounts'!A151)</f>
        <v/>
      </c>
      <c r="B151" s="79" t="str">
        <f>IF(ISBLANK('Input-Accounts'!B151),"",'Input-Accounts'!B151)</f>
        <v/>
      </c>
      <c r="C151" s="113" t="str">
        <f>IF(ISBLANK('Input-Accounts'!C151),"",'Input-Accounts'!C151)</f>
        <v/>
      </c>
      <c r="D151" s="143"/>
      <c r="E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</row>
    <row r="152" spans="1:26">
      <c r="A152" s="113">
        <f>IF(ISBLANK('Input-Accounts'!A152),"",'Input-Accounts'!A152)</f>
        <v>130</v>
      </c>
      <c r="B152" s="127" t="str">
        <f>IF(ISBLANK('Input-Accounts'!B152),"",'Input-Accounts'!B152)</f>
        <v>Total Production, Storage, LNG, Transmission, and Distribution Expense</v>
      </c>
      <c r="C152" s="113" t="str">
        <f>IF(ISBLANK('Input-Accounts'!C152),"",'Input-Accounts'!C152)</f>
        <v/>
      </c>
      <c r="D152" s="143">
        <f ca="1">SUBTOTAL(9,D120:D150)</f>
        <v>197197.23815796894</v>
      </c>
      <c r="E152" s="143">
        <f t="shared" ca="1" si="33"/>
        <v>0</v>
      </c>
      <c r="F152" s="89"/>
      <c r="G152" s="143">
        <f t="shared" ref="G152:Z152" ca="1" si="37">SUBTOTAL(9,G120:G150)</f>
        <v>74107.094853910065</v>
      </c>
      <c r="H152" s="143">
        <f t="shared" ca="1" si="37"/>
        <v>50244.402118727106</v>
      </c>
      <c r="I152" s="143">
        <f t="shared" ca="1" si="37"/>
        <v>4994.4778147599509</v>
      </c>
      <c r="J152" s="143">
        <f t="shared" ca="1" si="37"/>
        <v>5984.0861768830218</v>
      </c>
      <c r="K152" s="143">
        <f t="shared" ca="1" si="37"/>
        <v>495.76435512227994</v>
      </c>
      <c r="L152" s="143">
        <f t="shared" ca="1" si="37"/>
        <v>48313.598847183915</v>
      </c>
      <c r="M152" s="143">
        <f t="shared" ca="1" si="37"/>
        <v>13057.813991382607</v>
      </c>
      <c r="N152" s="143">
        <f t="shared" ca="1" si="37"/>
        <v>0</v>
      </c>
      <c r="O152" s="143">
        <f t="shared" ca="1" si="37"/>
        <v>0</v>
      </c>
      <c r="P152" s="143">
        <f t="shared" ca="1" si="37"/>
        <v>0</v>
      </c>
      <c r="Q152" s="143">
        <f t="shared" ca="1" si="37"/>
        <v>0</v>
      </c>
      <c r="R152" s="143">
        <f t="shared" ca="1" si="37"/>
        <v>0</v>
      </c>
      <c r="S152" s="143">
        <f t="shared" ca="1" si="37"/>
        <v>0</v>
      </c>
      <c r="T152" s="143">
        <f t="shared" ca="1" si="37"/>
        <v>0</v>
      </c>
      <c r="U152" s="143">
        <f t="shared" ca="1" si="37"/>
        <v>0</v>
      </c>
      <c r="V152" s="143">
        <f t="shared" ca="1" si="37"/>
        <v>0</v>
      </c>
      <c r="W152" s="143">
        <f t="shared" ca="1" si="37"/>
        <v>0</v>
      </c>
      <c r="X152" s="143">
        <f t="shared" ca="1" si="37"/>
        <v>0</v>
      </c>
      <c r="Y152" s="143">
        <f t="shared" ca="1" si="37"/>
        <v>0</v>
      </c>
      <c r="Z152" s="143">
        <f t="shared" ca="1" si="37"/>
        <v>0</v>
      </c>
    </row>
    <row r="153" spans="1:26">
      <c r="A153" s="113" t="str">
        <f>IF(ISBLANK('Input-Accounts'!A153),"",'Input-Accounts'!A153)</f>
        <v/>
      </c>
      <c r="B153" s="79" t="str">
        <f>IF(ISBLANK('Input-Accounts'!B153),"",'Input-Accounts'!B153)</f>
        <v/>
      </c>
      <c r="C153" s="113" t="str">
        <f>IF(ISBLANK('Input-Accounts'!C153),"",'Input-Accounts'!C153)</f>
        <v/>
      </c>
      <c r="D153" s="144"/>
      <c r="E153" s="143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</row>
    <row r="154" spans="1:26">
      <c r="A154" s="113">
        <f>IF(ISBLANK('Input-Accounts'!A154),"",'Input-Accounts'!A154)</f>
        <v>131</v>
      </c>
      <c r="B154" s="127" t="str">
        <f>IF(ISBLANK('Input-Accounts'!B154),"",'Input-Accounts'!B154)</f>
        <v>Customer Accounts, Service, and Sales Expense</v>
      </c>
      <c r="C154" s="113" t="str">
        <f>IF(ISBLANK('Input-Accounts'!C154),"",'Input-Accounts'!C154)</f>
        <v/>
      </c>
      <c r="D154" s="143"/>
      <c r="E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</row>
    <row r="155" spans="1:26" outlineLevel="1">
      <c r="A155" s="113">
        <f>IF(ISBLANK('Input-Accounts'!A155),"",'Input-Accounts'!A155)</f>
        <v>132</v>
      </c>
      <c r="B155" s="81" t="str">
        <f>IF(ISBLANK('Input-Accounts'!B155),"",'Input-Accounts'!B155)</f>
        <v>Customer Account</v>
      </c>
      <c r="C155" s="113" t="str">
        <f>IF(ISBLANK('Input-Accounts'!C155),"",'Input-Accounts'!C155)</f>
        <v/>
      </c>
      <c r="D155" s="143"/>
      <c r="E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</row>
    <row r="156" spans="1:26" outlineLevel="1">
      <c r="A156" s="113">
        <f>IF(ISBLANK('Input-Accounts'!A156),"",'Input-Accounts'!A156)</f>
        <v>133</v>
      </c>
      <c r="B156" s="17" t="str">
        <f>IF(ISBLANK('Input-Accounts'!B156),"",'Input-Accounts'!B156)</f>
        <v xml:space="preserve">Supervision </v>
      </c>
      <c r="C156" s="113">
        <f>IF(ISBLANK('Input-Accounts'!C156),"",'Input-Accounts'!C156)</f>
        <v>901</v>
      </c>
      <c r="D156" s="143">
        <f t="shared" ref="D156:D160" ca="1" si="38">INDIRECT("Classification!"&amp;$D$5&amp;ROW())</f>
        <v>0</v>
      </c>
      <c r="E156" s="143">
        <f t="shared" ca="1" si="33"/>
        <v>0</v>
      </c>
      <c r="F156" s="89" t="str" cm="1">
        <f t="array" aca="1" ref="F156" ca="1">IF(D156=0,"-",IF('Input-Accounts'!$E156&lt;&gt;0,'Input-Accounts'!$E156,INDEX('Input-Accounts'!$H156:$J156,,MATCH($F$6,'Input-Accounts'!$H$6:$J$6,0))))</f>
        <v>-</v>
      </c>
      <c r="G156" s="143">
        <f ca="1">IFERROR(INDEX(G$269:G$305,MATCH($F156,$B$269:$B$305,0))/INDEX($D$269:$D$305,MATCH($F156,$B$269:$B$305,0)),SUMIFS('Input-Ext Allocators'!D$8:D$63,'Input-Ext Allocators'!$B$8:$B$63,$F156))*$D156</f>
        <v>0</v>
      </c>
      <c r="H156" s="143">
        <f ca="1">IFERROR(INDEX(H$269:H$305,MATCH($F156,$B$269:$B$305,0))/INDEX($D$269:$D$305,MATCH($F156,$B$269:$B$305,0)),SUMIFS('Input-Ext Allocators'!E$8:E$63,'Input-Ext Allocators'!$B$8:$B$63,$F156))*$D156</f>
        <v>0</v>
      </c>
      <c r="I156" s="143">
        <f ca="1">IFERROR(INDEX(I$269:I$305,MATCH($F156,$B$269:$B$305,0))/INDEX($D$269:$D$305,MATCH($F156,$B$269:$B$305,0)),SUMIFS('Input-Ext Allocators'!F$8:F$63,'Input-Ext Allocators'!$B$8:$B$63,$F156))*$D156</f>
        <v>0</v>
      </c>
      <c r="J156" s="143">
        <f ca="1">IFERROR(INDEX(J$269:J$305,MATCH($F156,$B$269:$B$305,0))/INDEX($D$269:$D$305,MATCH($F156,$B$269:$B$305,0)),SUMIFS('Input-Ext Allocators'!G$8:G$63,'Input-Ext Allocators'!$B$8:$B$63,$F156))*$D156</f>
        <v>0</v>
      </c>
      <c r="K156" s="143">
        <f ca="1">IFERROR(INDEX(K$269:K$305,MATCH($F156,$B$269:$B$305,0))/INDEX($D$269:$D$305,MATCH($F156,$B$269:$B$305,0)),SUMIFS('Input-Ext Allocators'!H$8:H$63,'Input-Ext Allocators'!$B$8:$B$63,$F156))*$D156</f>
        <v>0</v>
      </c>
      <c r="L156" s="143">
        <f ca="1">IFERROR(INDEX(L$269:L$305,MATCH($F156,$B$269:$B$305,0))/INDEX($D$269:$D$305,MATCH($F156,$B$269:$B$305,0)),SUMIFS('Input-Ext Allocators'!I$8:I$63,'Input-Ext Allocators'!$B$8:$B$63,$F156))*$D156</f>
        <v>0</v>
      </c>
      <c r="M156" s="143">
        <f ca="1">IFERROR(INDEX(M$269:M$305,MATCH($F156,$B$269:$B$305,0))/INDEX($D$269:$D$305,MATCH($F156,$B$269:$B$305,0)),SUMIFS('Input-Ext Allocators'!J$8:J$63,'Input-Ext Allocators'!$B$8:$B$63,$F156))*$D156</f>
        <v>0</v>
      </c>
      <c r="N156" s="143">
        <f ca="1">IFERROR(INDEX(N$269:N$305,MATCH($F156,$B$269:$B$305,0))/INDEX($D$269:$D$305,MATCH($F156,$B$269:$B$305,0)),SUMIFS('Input-Ext Allocators'!K$8:K$63,'Input-Ext Allocators'!$B$8:$B$63,$F156))*$D156</f>
        <v>0</v>
      </c>
      <c r="O156" s="143">
        <f ca="1">IFERROR(INDEX(O$269:O$305,MATCH($F156,$B$269:$B$305,0))/INDEX($D$269:$D$305,MATCH($F156,$B$269:$B$305,0)),SUMIFS('Input-Ext Allocators'!L$8:L$63,'Input-Ext Allocators'!$B$8:$B$63,$F156))*$D156</f>
        <v>0</v>
      </c>
      <c r="P156" s="143">
        <f ca="1">IFERROR(INDEX(P$269:P$305,MATCH($F156,$B$269:$B$305,0))/INDEX($D$269:$D$305,MATCH($F156,$B$269:$B$305,0)),SUMIFS('Input-Ext Allocators'!M$8:M$63,'Input-Ext Allocators'!$B$8:$B$63,$F156))*$D156</f>
        <v>0</v>
      </c>
      <c r="Q156" s="143">
        <f ca="1">IFERROR(INDEX(Q$269:Q$305,MATCH($F156,$B$269:$B$305,0))/INDEX($D$269:$D$305,MATCH($F156,$B$269:$B$305,0)),SUMIFS('Input-Ext Allocators'!N$8:N$63,'Input-Ext Allocators'!$B$8:$B$63,$F156))*$D156</f>
        <v>0</v>
      </c>
      <c r="R156" s="143">
        <f ca="1">IFERROR(INDEX(R$269:R$305,MATCH($F156,$B$269:$B$305,0))/INDEX($D$269:$D$305,MATCH($F156,$B$269:$B$305,0)),SUMIFS('Input-Ext Allocators'!O$8:O$63,'Input-Ext Allocators'!$B$8:$B$63,$F156))*$D156</f>
        <v>0</v>
      </c>
      <c r="S156" s="143">
        <f ca="1">IFERROR(INDEX(S$269:S$305,MATCH($F156,$B$269:$B$305,0))/INDEX($D$269:$D$305,MATCH($F156,$B$269:$B$305,0)),SUMIFS('Input-Ext Allocators'!P$8:P$63,'Input-Ext Allocators'!$B$8:$B$63,$F156))*$D156</f>
        <v>0</v>
      </c>
      <c r="T156" s="143">
        <f ca="1">IFERROR(INDEX(T$269:T$305,MATCH($F156,$B$269:$B$305,0))/INDEX($D$269:$D$305,MATCH($F156,$B$269:$B$305,0)),SUMIFS('Input-Ext Allocators'!Q$8:Q$63,'Input-Ext Allocators'!$B$8:$B$63,$F156))*$D156</f>
        <v>0</v>
      </c>
      <c r="U156" s="143">
        <f ca="1">IFERROR(INDEX(U$269:U$305,MATCH($F156,$B$269:$B$305,0))/INDEX($D$269:$D$305,MATCH($F156,$B$269:$B$305,0)),SUMIFS('Input-Ext Allocators'!R$8:R$63,'Input-Ext Allocators'!$B$8:$B$63,$F156))*$D156</f>
        <v>0</v>
      </c>
      <c r="V156" s="143">
        <f ca="1">IFERROR(INDEX(V$269:V$305,MATCH($F156,$B$269:$B$305,0))/INDEX($D$269:$D$305,MATCH($F156,$B$269:$B$305,0)),SUMIFS('Input-Ext Allocators'!S$8:S$63,'Input-Ext Allocators'!$B$8:$B$63,$F156))*$D156</f>
        <v>0</v>
      </c>
      <c r="W156" s="143">
        <f ca="1">IFERROR(INDEX(W$269:W$305,MATCH($F156,$B$269:$B$305,0))/INDEX($D$269:$D$305,MATCH($F156,$B$269:$B$305,0)),SUMIFS('Input-Ext Allocators'!T$8:T$63,'Input-Ext Allocators'!$B$8:$B$63,$F156))*$D156</f>
        <v>0</v>
      </c>
      <c r="X156" s="143">
        <f ca="1">IFERROR(INDEX(X$269:X$305,MATCH($F156,$B$269:$B$305,0))/INDEX($D$269:$D$305,MATCH($F156,$B$269:$B$305,0)),SUMIFS('Input-Ext Allocators'!U$8:U$63,'Input-Ext Allocators'!$B$8:$B$63,$F156))*$D156</f>
        <v>0</v>
      </c>
      <c r="Y156" s="143">
        <f ca="1">IFERROR(INDEX(Y$269:Y$305,MATCH($F156,$B$269:$B$305,0))/INDEX($D$269:$D$305,MATCH($F156,$B$269:$B$305,0)),SUMIFS('Input-Ext Allocators'!V$8:V$63,'Input-Ext Allocators'!$B$8:$B$63,$F156))*$D156</f>
        <v>0</v>
      </c>
      <c r="Z156" s="143">
        <f ca="1">IFERROR(INDEX(Z$269:Z$305,MATCH($F156,$B$269:$B$305,0))/INDEX($D$269:$D$305,MATCH($F156,$B$269:$B$305,0)),SUMIFS('Input-Ext Allocators'!W$8:W$63,'Input-Ext Allocators'!$B$8:$B$63,$F156))*$D156</f>
        <v>0</v>
      </c>
    </row>
    <row r="157" spans="1:26" outlineLevel="1">
      <c r="A157" s="113">
        <f>IF(ISBLANK('Input-Accounts'!A157),"",'Input-Accounts'!A157)</f>
        <v>134</v>
      </c>
      <c r="B157" s="17" t="str">
        <f>IF(ISBLANK('Input-Accounts'!B157),"",'Input-Accounts'!B157)</f>
        <v>Meter reading expenses</v>
      </c>
      <c r="C157" s="113">
        <f>IF(ISBLANK('Input-Accounts'!C157),"",'Input-Accounts'!C157)</f>
        <v>902</v>
      </c>
      <c r="D157" s="143">
        <f t="shared" ca="1" si="38"/>
        <v>0</v>
      </c>
      <c r="E157" s="143">
        <f t="shared" ca="1" si="33"/>
        <v>0</v>
      </c>
      <c r="F157" s="89" t="str" cm="1">
        <f t="array" aca="1" ref="F157" ca="1">IF(D157=0,"-",IF('Input-Accounts'!$E157&lt;&gt;0,'Input-Accounts'!$E157,INDEX('Input-Accounts'!$H157:$J157,,MATCH($F$6,'Input-Accounts'!$H$6:$J$6,0))))</f>
        <v>-</v>
      </c>
      <c r="G157" s="143">
        <f ca="1">IFERROR(INDEX(G$269:G$305,MATCH($F157,$B$269:$B$305,0))/INDEX($D$269:$D$305,MATCH($F157,$B$269:$B$305,0)),SUMIFS('Input-Ext Allocators'!D$8:D$63,'Input-Ext Allocators'!$B$8:$B$63,$F157))*$D157</f>
        <v>0</v>
      </c>
      <c r="H157" s="143">
        <f ca="1">IFERROR(INDEX(H$269:H$305,MATCH($F157,$B$269:$B$305,0))/INDEX($D$269:$D$305,MATCH($F157,$B$269:$B$305,0)),SUMIFS('Input-Ext Allocators'!E$8:E$63,'Input-Ext Allocators'!$B$8:$B$63,$F157))*$D157</f>
        <v>0</v>
      </c>
      <c r="I157" s="143">
        <f ca="1">IFERROR(INDEX(I$269:I$305,MATCH($F157,$B$269:$B$305,0))/INDEX($D$269:$D$305,MATCH($F157,$B$269:$B$305,0)),SUMIFS('Input-Ext Allocators'!F$8:F$63,'Input-Ext Allocators'!$B$8:$B$63,$F157))*$D157</f>
        <v>0</v>
      </c>
      <c r="J157" s="143">
        <f ca="1">IFERROR(INDEX(J$269:J$305,MATCH($F157,$B$269:$B$305,0))/INDEX($D$269:$D$305,MATCH($F157,$B$269:$B$305,0)),SUMIFS('Input-Ext Allocators'!G$8:G$63,'Input-Ext Allocators'!$B$8:$B$63,$F157))*$D157</f>
        <v>0</v>
      </c>
      <c r="K157" s="143">
        <f ca="1">IFERROR(INDEX(K$269:K$305,MATCH($F157,$B$269:$B$305,0))/INDEX($D$269:$D$305,MATCH($F157,$B$269:$B$305,0)),SUMIFS('Input-Ext Allocators'!H$8:H$63,'Input-Ext Allocators'!$B$8:$B$63,$F157))*$D157</f>
        <v>0</v>
      </c>
      <c r="L157" s="143">
        <f ca="1">IFERROR(INDEX(L$269:L$305,MATCH($F157,$B$269:$B$305,0))/INDEX($D$269:$D$305,MATCH($F157,$B$269:$B$305,0)),SUMIFS('Input-Ext Allocators'!I$8:I$63,'Input-Ext Allocators'!$B$8:$B$63,$F157))*$D157</f>
        <v>0</v>
      </c>
      <c r="M157" s="143">
        <f ca="1">IFERROR(INDEX(M$269:M$305,MATCH($F157,$B$269:$B$305,0))/INDEX($D$269:$D$305,MATCH($F157,$B$269:$B$305,0)),SUMIFS('Input-Ext Allocators'!J$8:J$63,'Input-Ext Allocators'!$B$8:$B$63,$F157))*$D157</f>
        <v>0</v>
      </c>
      <c r="N157" s="143">
        <f ca="1">IFERROR(INDEX(N$269:N$305,MATCH($F157,$B$269:$B$305,0))/INDEX($D$269:$D$305,MATCH($F157,$B$269:$B$305,0)),SUMIFS('Input-Ext Allocators'!K$8:K$63,'Input-Ext Allocators'!$B$8:$B$63,$F157))*$D157</f>
        <v>0</v>
      </c>
      <c r="O157" s="143">
        <f ca="1">IFERROR(INDEX(O$269:O$305,MATCH($F157,$B$269:$B$305,0))/INDEX($D$269:$D$305,MATCH($F157,$B$269:$B$305,0)),SUMIFS('Input-Ext Allocators'!L$8:L$63,'Input-Ext Allocators'!$B$8:$B$63,$F157))*$D157</f>
        <v>0</v>
      </c>
      <c r="P157" s="143">
        <f ca="1">IFERROR(INDEX(P$269:P$305,MATCH($F157,$B$269:$B$305,0))/INDEX($D$269:$D$305,MATCH($F157,$B$269:$B$305,0)),SUMIFS('Input-Ext Allocators'!M$8:M$63,'Input-Ext Allocators'!$B$8:$B$63,$F157))*$D157</f>
        <v>0</v>
      </c>
      <c r="Q157" s="143">
        <f ca="1">IFERROR(INDEX(Q$269:Q$305,MATCH($F157,$B$269:$B$305,0))/INDEX($D$269:$D$305,MATCH($F157,$B$269:$B$305,0)),SUMIFS('Input-Ext Allocators'!N$8:N$63,'Input-Ext Allocators'!$B$8:$B$63,$F157))*$D157</f>
        <v>0</v>
      </c>
      <c r="R157" s="143">
        <f ca="1">IFERROR(INDEX(R$269:R$305,MATCH($F157,$B$269:$B$305,0))/INDEX($D$269:$D$305,MATCH($F157,$B$269:$B$305,0)),SUMIFS('Input-Ext Allocators'!O$8:O$63,'Input-Ext Allocators'!$B$8:$B$63,$F157))*$D157</f>
        <v>0</v>
      </c>
      <c r="S157" s="143">
        <f ca="1">IFERROR(INDEX(S$269:S$305,MATCH($F157,$B$269:$B$305,0))/INDEX($D$269:$D$305,MATCH($F157,$B$269:$B$305,0)),SUMIFS('Input-Ext Allocators'!P$8:P$63,'Input-Ext Allocators'!$B$8:$B$63,$F157))*$D157</f>
        <v>0</v>
      </c>
      <c r="T157" s="143">
        <f ca="1">IFERROR(INDEX(T$269:T$305,MATCH($F157,$B$269:$B$305,0))/INDEX($D$269:$D$305,MATCH($F157,$B$269:$B$305,0)),SUMIFS('Input-Ext Allocators'!Q$8:Q$63,'Input-Ext Allocators'!$B$8:$B$63,$F157))*$D157</f>
        <v>0</v>
      </c>
      <c r="U157" s="143">
        <f ca="1">IFERROR(INDEX(U$269:U$305,MATCH($F157,$B$269:$B$305,0))/INDEX($D$269:$D$305,MATCH($F157,$B$269:$B$305,0)),SUMIFS('Input-Ext Allocators'!R$8:R$63,'Input-Ext Allocators'!$B$8:$B$63,$F157))*$D157</f>
        <v>0</v>
      </c>
      <c r="V157" s="143">
        <f ca="1">IFERROR(INDEX(V$269:V$305,MATCH($F157,$B$269:$B$305,0))/INDEX($D$269:$D$305,MATCH($F157,$B$269:$B$305,0)),SUMIFS('Input-Ext Allocators'!S$8:S$63,'Input-Ext Allocators'!$B$8:$B$63,$F157))*$D157</f>
        <v>0</v>
      </c>
      <c r="W157" s="143">
        <f ca="1">IFERROR(INDEX(W$269:W$305,MATCH($F157,$B$269:$B$305,0))/INDEX($D$269:$D$305,MATCH($F157,$B$269:$B$305,0)),SUMIFS('Input-Ext Allocators'!T$8:T$63,'Input-Ext Allocators'!$B$8:$B$63,$F157))*$D157</f>
        <v>0</v>
      </c>
      <c r="X157" s="143">
        <f ca="1">IFERROR(INDEX(X$269:X$305,MATCH($F157,$B$269:$B$305,0))/INDEX($D$269:$D$305,MATCH($F157,$B$269:$B$305,0)),SUMIFS('Input-Ext Allocators'!U$8:U$63,'Input-Ext Allocators'!$B$8:$B$63,$F157))*$D157</f>
        <v>0</v>
      </c>
      <c r="Y157" s="143">
        <f ca="1">IFERROR(INDEX(Y$269:Y$305,MATCH($F157,$B$269:$B$305,0))/INDEX($D$269:$D$305,MATCH($F157,$B$269:$B$305,0)),SUMIFS('Input-Ext Allocators'!V$8:V$63,'Input-Ext Allocators'!$B$8:$B$63,$F157))*$D157</f>
        <v>0</v>
      </c>
      <c r="Z157" s="143">
        <f ca="1">IFERROR(INDEX(Z$269:Z$305,MATCH($F157,$B$269:$B$305,0))/INDEX($D$269:$D$305,MATCH($F157,$B$269:$B$305,0)),SUMIFS('Input-Ext Allocators'!W$8:W$63,'Input-Ext Allocators'!$B$8:$B$63,$F157))*$D157</f>
        <v>0</v>
      </c>
    </row>
    <row r="158" spans="1:26" outlineLevel="1">
      <c r="A158" s="113">
        <f>IF(ISBLANK('Input-Accounts'!A158),"",'Input-Accounts'!A158)</f>
        <v>135</v>
      </c>
      <c r="B158" s="17" t="str">
        <f>IF(ISBLANK('Input-Accounts'!B158),"",'Input-Accounts'!B158)</f>
        <v>Customer records and collection expenses</v>
      </c>
      <c r="C158" s="113">
        <f>IF(ISBLANK('Input-Accounts'!C158),"",'Input-Accounts'!C158)</f>
        <v>903</v>
      </c>
      <c r="D158" s="143">
        <f t="shared" ca="1" si="38"/>
        <v>0</v>
      </c>
      <c r="E158" s="143">
        <f t="shared" ca="1" si="33"/>
        <v>0</v>
      </c>
      <c r="F158" s="89" t="str" cm="1">
        <f t="array" aca="1" ref="F158" ca="1">IF(D158=0,"-",IF('Input-Accounts'!$E158&lt;&gt;0,'Input-Accounts'!$E158,INDEX('Input-Accounts'!$H158:$J158,,MATCH($F$6,'Input-Accounts'!$H$6:$J$6,0))))</f>
        <v>-</v>
      </c>
      <c r="G158" s="143">
        <f ca="1">IFERROR(INDEX(G$269:G$305,MATCH($F158,$B$269:$B$305,0))/INDEX($D$269:$D$305,MATCH($F158,$B$269:$B$305,0)),SUMIFS('Input-Ext Allocators'!D$8:D$63,'Input-Ext Allocators'!$B$8:$B$63,$F158))*$D158</f>
        <v>0</v>
      </c>
      <c r="H158" s="143">
        <f ca="1">IFERROR(INDEX(H$269:H$305,MATCH($F158,$B$269:$B$305,0))/INDEX($D$269:$D$305,MATCH($F158,$B$269:$B$305,0)),SUMIFS('Input-Ext Allocators'!E$8:E$63,'Input-Ext Allocators'!$B$8:$B$63,$F158))*$D158</f>
        <v>0</v>
      </c>
      <c r="I158" s="143">
        <f ca="1">IFERROR(INDEX(I$269:I$305,MATCH($F158,$B$269:$B$305,0))/INDEX($D$269:$D$305,MATCH($F158,$B$269:$B$305,0)),SUMIFS('Input-Ext Allocators'!F$8:F$63,'Input-Ext Allocators'!$B$8:$B$63,$F158))*$D158</f>
        <v>0</v>
      </c>
      <c r="J158" s="143">
        <f ca="1">IFERROR(INDEX(J$269:J$305,MATCH($F158,$B$269:$B$305,0))/INDEX($D$269:$D$305,MATCH($F158,$B$269:$B$305,0)),SUMIFS('Input-Ext Allocators'!G$8:G$63,'Input-Ext Allocators'!$B$8:$B$63,$F158))*$D158</f>
        <v>0</v>
      </c>
      <c r="K158" s="143">
        <f ca="1">IFERROR(INDEX(K$269:K$305,MATCH($F158,$B$269:$B$305,0))/INDEX($D$269:$D$305,MATCH($F158,$B$269:$B$305,0)),SUMIFS('Input-Ext Allocators'!H$8:H$63,'Input-Ext Allocators'!$B$8:$B$63,$F158))*$D158</f>
        <v>0</v>
      </c>
      <c r="L158" s="143">
        <f ca="1">IFERROR(INDEX(L$269:L$305,MATCH($F158,$B$269:$B$305,0))/INDEX($D$269:$D$305,MATCH($F158,$B$269:$B$305,0)),SUMIFS('Input-Ext Allocators'!I$8:I$63,'Input-Ext Allocators'!$B$8:$B$63,$F158))*$D158</f>
        <v>0</v>
      </c>
      <c r="M158" s="143">
        <f ca="1">IFERROR(INDEX(M$269:M$305,MATCH($F158,$B$269:$B$305,0))/INDEX($D$269:$D$305,MATCH($F158,$B$269:$B$305,0)),SUMIFS('Input-Ext Allocators'!J$8:J$63,'Input-Ext Allocators'!$B$8:$B$63,$F158))*$D158</f>
        <v>0</v>
      </c>
      <c r="N158" s="143">
        <f ca="1">IFERROR(INDEX(N$269:N$305,MATCH($F158,$B$269:$B$305,0))/INDEX($D$269:$D$305,MATCH($F158,$B$269:$B$305,0)),SUMIFS('Input-Ext Allocators'!K$8:K$63,'Input-Ext Allocators'!$B$8:$B$63,$F158))*$D158</f>
        <v>0</v>
      </c>
      <c r="O158" s="143">
        <f ca="1">IFERROR(INDEX(O$269:O$305,MATCH($F158,$B$269:$B$305,0))/INDEX($D$269:$D$305,MATCH($F158,$B$269:$B$305,0)),SUMIFS('Input-Ext Allocators'!L$8:L$63,'Input-Ext Allocators'!$B$8:$B$63,$F158))*$D158</f>
        <v>0</v>
      </c>
      <c r="P158" s="143">
        <f ca="1">IFERROR(INDEX(P$269:P$305,MATCH($F158,$B$269:$B$305,0))/INDEX($D$269:$D$305,MATCH($F158,$B$269:$B$305,0)),SUMIFS('Input-Ext Allocators'!M$8:M$63,'Input-Ext Allocators'!$B$8:$B$63,$F158))*$D158</f>
        <v>0</v>
      </c>
      <c r="Q158" s="143">
        <f ca="1">IFERROR(INDEX(Q$269:Q$305,MATCH($F158,$B$269:$B$305,0))/INDEX($D$269:$D$305,MATCH($F158,$B$269:$B$305,0)),SUMIFS('Input-Ext Allocators'!N$8:N$63,'Input-Ext Allocators'!$B$8:$B$63,$F158))*$D158</f>
        <v>0</v>
      </c>
      <c r="R158" s="143">
        <f ca="1">IFERROR(INDEX(R$269:R$305,MATCH($F158,$B$269:$B$305,0))/INDEX($D$269:$D$305,MATCH($F158,$B$269:$B$305,0)),SUMIFS('Input-Ext Allocators'!O$8:O$63,'Input-Ext Allocators'!$B$8:$B$63,$F158))*$D158</f>
        <v>0</v>
      </c>
      <c r="S158" s="143">
        <f ca="1">IFERROR(INDEX(S$269:S$305,MATCH($F158,$B$269:$B$305,0))/INDEX($D$269:$D$305,MATCH($F158,$B$269:$B$305,0)),SUMIFS('Input-Ext Allocators'!P$8:P$63,'Input-Ext Allocators'!$B$8:$B$63,$F158))*$D158</f>
        <v>0</v>
      </c>
      <c r="T158" s="143">
        <f ca="1">IFERROR(INDEX(T$269:T$305,MATCH($F158,$B$269:$B$305,0))/INDEX($D$269:$D$305,MATCH($F158,$B$269:$B$305,0)),SUMIFS('Input-Ext Allocators'!Q$8:Q$63,'Input-Ext Allocators'!$B$8:$B$63,$F158))*$D158</f>
        <v>0</v>
      </c>
      <c r="U158" s="143">
        <f ca="1">IFERROR(INDEX(U$269:U$305,MATCH($F158,$B$269:$B$305,0))/INDEX($D$269:$D$305,MATCH($F158,$B$269:$B$305,0)),SUMIFS('Input-Ext Allocators'!R$8:R$63,'Input-Ext Allocators'!$B$8:$B$63,$F158))*$D158</f>
        <v>0</v>
      </c>
      <c r="V158" s="143">
        <f ca="1">IFERROR(INDEX(V$269:V$305,MATCH($F158,$B$269:$B$305,0))/INDEX($D$269:$D$305,MATCH($F158,$B$269:$B$305,0)),SUMIFS('Input-Ext Allocators'!S$8:S$63,'Input-Ext Allocators'!$B$8:$B$63,$F158))*$D158</f>
        <v>0</v>
      </c>
      <c r="W158" s="143">
        <f ca="1">IFERROR(INDEX(W$269:W$305,MATCH($F158,$B$269:$B$305,0))/INDEX($D$269:$D$305,MATCH($F158,$B$269:$B$305,0)),SUMIFS('Input-Ext Allocators'!T$8:T$63,'Input-Ext Allocators'!$B$8:$B$63,$F158))*$D158</f>
        <v>0</v>
      </c>
      <c r="X158" s="143">
        <f ca="1">IFERROR(INDEX(X$269:X$305,MATCH($F158,$B$269:$B$305,0))/INDEX($D$269:$D$305,MATCH($F158,$B$269:$B$305,0)),SUMIFS('Input-Ext Allocators'!U$8:U$63,'Input-Ext Allocators'!$B$8:$B$63,$F158))*$D158</f>
        <v>0</v>
      </c>
      <c r="Y158" s="143">
        <f ca="1">IFERROR(INDEX(Y$269:Y$305,MATCH($F158,$B$269:$B$305,0))/INDEX($D$269:$D$305,MATCH($F158,$B$269:$B$305,0)),SUMIFS('Input-Ext Allocators'!V$8:V$63,'Input-Ext Allocators'!$B$8:$B$63,$F158))*$D158</f>
        <v>0</v>
      </c>
      <c r="Z158" s="143">
        <f ca="1">IFERROR(INDEX(Z$269:Z$305,MATCH($F158,$B$269:$B$305,0))/INDEX($D$269:$D$305,MATCH($F158,$B$269:$B$305,0)),SUMIFS('Input-Ext Allocators'!W$8:W$63,'Input-Ext Allocators'!$B$8:$B$63,$F158))*$D158</f>
        <v>0</v>
      </c>
    </row>
    <row r="159" spans="1:26" outlineLevel="1">
      <c r="A159" s="113">
        <f>IF(ISBLANK('Input-Accounts'!A159),"",'Input-Accounts'!A159)</f>
        <v>136</v>
      </c>
      <c r="B159" s="17" t="str">
        <f>IF(ISBLANK('Input-Accounts'!B159),"",'Input-Accounts'!B159)</f>
        <v>Uncollectible accounts</v>
      </c>
      <c r="C159" s="113">
        <f>IF(ISBLANK('Input-Accounts'!C159),"",'Input-Accounts'!C159)</f>
        <v>904</v>
      </c>
      <c r="D159" s="143">
        <f t="shared" ca="1" si="38"/>
        <v>0</v>
      </c>
      <c r="E159" s="143">
        <f t="shared" ca="1" si="33"/>
        <v>0</v>
      </c>
      <c r="F159" s="89" t="str" cm="1">
        <f t="array" aca="1" ref="F159" ca="1">IF(D159=0,"-",IF('Input-Accounts'!$E159&lt;&gt;0,'Input-Accounts'!$E159,INDEX('Input-Accounts'!$H159:$J159,,MATCH($F$6,'Input-Accounts'!$H$6:$J$6,0))))</f>
        <v>-</v>
      </c>
      <c r="G159" s="143">
        <f ca="1">IFERROR(INDEX(G$269:G$305,MATCH($F159,$B$269:$B$305,0))/INDEX($D$269:$D$305,MATCH($F159,$B$269:$B$305,0)),SUMIFS('Input-Ext Allocators'!D$8:D$63,'Input-Ext Allocators'!$B$8:$B$63,$F159))*$D159</f>
        <v>0</v>
      </c>
      <c r="H159" s="143">
        <f ca="1">IFERROR(INDEX(H$269:H$305,MATCH($F159,$B$269:$B$305,0))/INDEX($D$269:$D$305,MATCH($F159,$B$269:$B$305,0)),SUMIFS('Input-Ext Allocators'!E$8:E$63,'Input-Ext Allocators'!$B$8:$B$63,$F159))*$D159</f>
        <v>0</v>
      </c>
      <c r="I159" s="143">
        <f ca="1">IFERROR(INDEX(I$269:I$305,MATCH($F159,$B$269:$B$305,0))/INDEX($D$269:$D$305,MATCH($F159,$B$269:$B$305,0)),SUMIFS('Input-Ext Allocators'!F$8:F$63,'Input-Ext Allocators'!$B$8:$B$63,$F159))*$D159</f>
        <v>0</v>
      </c>
      <c r="J159" s="143">
        <f ca="1">IFERROR(INDEX(J$269:J$305,MATCH($F159,$B$269:$B$305,0))/INDEX($D$269:$D$305,MATCH($F159,$B$269:$B$305,0)),SUMIFS('Input-Ext Allocators'!G$8:G$63,'Input-Ext Allocators'!$B$8:$B$63,$F159))*$D159</f>
        <v>0</v>
      </c>
      <c r="K159" s="143">
        <f ca="1">IFERROR(INDEX(K$269:K$305,MATCH($F159,$B$269:$B$305,0))/INDEX($D$269:$D$305,MATCH($F159,$B$269:$B$305,0)),SUMIFS('Input-Ext Allocators'!H$8:H$63,'Input-Ext Allocators'!$B$8:$B$63,$F159))*$D159</f>
        <v>0</v>
      </c>
      <c r="L159" s="143">
        <f ca="1">IFERROR(INDEX(L$269:L$305,MATCH($F159,$B$269:$B$305,0))/INDEX($D$269:$D$305,MATCH($F159,$B$269:$B$305,0)),SUMIFS('Input-Ext Allocators'!I$8:I$63,'Input-Ext Allocators'!$B$8:$B$63,$F159))*$D159</f>
        <v>0</v>
      </c>
      <c r="M159" s="143">
        <f ca="1">IFERROR(INDEX(M$269:M$305,MATCH($F159,$B$269:$B$305,0))/INDEX($D$269:$D$305,MATCH($F159,$B$269:$B$305,0)),SUMIFS('Input-Ext Allocators'!J$8:J$63,'Input-Ext Allocators'!$B$8:$B$63,$F159))*$D159</f>
        <v>0</v>
      </c>
      <c r="N159" s="143">
        <f ca="1">IFERROR(INDEX(N$269:N$305,MATCH($F159,$B$269:$B$305,0))/INDEX($D$269:$D$305,MATCH($F159,$B$269:$B$305,0)),SUMIFS('Input-Ext Allocators'!K$8:K$63,'Input-Ext Allocators'!$B$8:$B$63,$F159))*$D159</f>
        <v>0</v>
      </c>
      <c r="O159" s="143">
        <f ca="1">IFERROR(INDEX(O$269:O$305,MATCH($F159,$B$269:$B$305,0))/INDEX($D$269:$D$305,MATCH($F159,$B$269:$B$305,0)),SUMIFS('Input-Ext Allocators'!L$8:L$63,'Input-Ext Allocators'!$B$8:$B$63,$F159))*$D159</f>
        <v>0</v>
      </c>
      <c r="P159" s="143">
        <f ca="1">IFERROR(INDEX(P$269:P$305,MATCH($F159,$B$269:$B$305,0))/INDEX($D$269:$D$305,MATCH($F159,$B$269:$B$305,0)),SUMIFS('Input-Ext Allocators'!M$8:M$63,'Input-Ext Allocators'!$B$8:$B$63,$F159))*$D159</f>
        <v>0</v>
      </c>
      <c r="Q159" s="143">
        <f ca="1">IFERROR(INDEX(Q$269:Q$305,MATCH($F159,$B$269:$B$305,0))/INDEX($D$269:$D$305,MATCH($F159,$B$269:$B$305,0)),SUMIFS('Input-Ext Allocators'!N$8:N$63,'Input-Ext Allocators'!$B$8:$B$63,$F159))*$D159</f>
        <v>0</v>
      </c>
      <c r="R159" s="143">
        <f ca="1">IFERROR(INDEX(R$269:R$305,MATCH($F159,$B$269:$B$305,0))/INDEX($D$269:$D$305,MATCH($F159,$B$269:$B$305,0)),SUMIFS('Input-Ext Allocators'!O$8:O$63,'Input-Ext Allocators'!$B$8:$B$63,$F159))*$D159</f>
        <v>0</v>
      </c>
      <c r="S159" s="143">
        <f ca="1">IFERROR(INDEX(S$269:S$305,MATCH($F159,$B$269:$B$305,0))/INDEX($D$269:$D$305,MATCH($F159,$B$269:$B$305,0)),SUMIFS('Input-Ext Allocators'!P$8:P$63,'Input-Ext Allocators'!$B$8:$B$63,$F159))*$D159</f>
        <v>0</v>
      </c>
      <c r="T159" s="143">
        <f ca="1">IFERROR(INDEX(T$269:T$305,MATCH($F159,$B$269:$B$305,0))/INDEX($D$269:$D$305,MATCH($F159,$B$269:$B$305,0)),SUMIFS('Input-Ext Allocators'!Q$8:Q$63,'Input-Ext Allocators'!$B$8:$B$63,$F159))*$D159</f>
        <v>0</v>
      </c>
      <c r="U159" s="143">
        <f ca="1">IFERROR(INDEX(U$269:U$305,MATCH($F159,$B$269:$B$305,0))/INDEX($D$269:$D$305,MATCH($F159,$B$269:$B$305,0)),SUMIFS('Input-Ext Allocators'!R$8:R$63,'Input-Ext Allocators'!$B$8:$B$63,$F159))*$D159</f>
        <v>0</v>
      </c>
      <c r="V159" s="143">
        <f ca="1">IFERROR(INDEX(V$269:V$305,MATCH($F159,$B$269:$B$305,0))/INDEX($D$269:$D$305,MATCH($F159,$B$269:$B$305,0)),SUMIFS('Input-Ext Allocators'!S$8:S$63,'Input-Ext Allocators'!$B$8:$B$63,$F159))*$D159</f>
        <v>0</v>
      </c>
      <c r="W159" s="143">
        <f ca="1">IFERROR(INDEX(W$269:W$305,MATCH($F159,$B$269:$B$305,0))/INDEX($D$269:$D$305,MATCH($F159,$B$269:$B$305,0)),SUMIFS('Input-Ext Allocators'!T$8:T$63,'Input-Ext Allocators'!$B$8:$B$63,$F159))*$D159</f>
        <v>0</v>
      </c>
      <c r="X159" s="143">
        <f ca="1">IFERROR(INDEX(X$269:X$305,MATCH($F159,$B$269:$B$305,0))/INDEX($D$269:$D$305,MATCH($F159,$B$269:$B$305,0)),SUMIFS('Input-Ext Allocators'!U$8:U$63,'Input-Ext Allocators'!$B$8:$B$63,$F159))*$D159</f>
        <v>0</v>
      </c>
      <c r="Y159" s="143">
        <f ca="1">IFERROR(INDEX(Y$269:Y$305,MATCH($F159,$B$269:$B$305,0))/INDEX($D$269:$D$305,MATCH($F159,$B$269:$B$305,0)),SUMIFS('Input-Ext Allocators'!V$8:V$63,'Input-Ext Allocators'!$B$8:$B$63,$F159))*$D159</f>
        <v>0</v>
      </c>
      <c r="Z159" s="143">
        <f ca="1">IFERROR(INDEX(Z$269:Z$305,MATCH($F159,$B$269:$B$305,0))/INDEX($D$269:$D$305,MATCH($F159,$B$269:$B$305,0)),SUMIFS('Input-Ext Allocators'!W$8:W$63,'Input-Ext Allocators'!$B$8:$B$63,$F159))*$D159</f>
        <v>0</v>
      </c>
    </row>
    <row r="160" spans="1:26" outlineLevel="1">
      <c r="A160" s="113">
        <f>IF(ISBLANK('Input-Accounts'!A160),"",'Input-Accounts'!A160)</f>
        <v>137</v>
      </c>
      <c r="B160" s="17" t="str">
        <f>IF(ISBLANK('Input-Accounts'!B160),"",'Input-Accounts'!B160)</f>
        <v xml:space="preserve">Miscellaneous customer accounts expenses </v>
      </c>
      <c r="C160" s="113">
        <f>IF(ISBLANK('Input-Accounts'!C160),"",'Input-Accounts'!C160)</f>
        <v>905</v>
      </c>
      <c r="D160" s="143">
        <f t="shared" ca="1" si="38"/>
        <v>0</v>
      </c>
      <c r="E160" s="143">
        <f t="shared" ca="1" si="33"/>
        <v>0</v>
      </c>
      <c r="F160" s="89" t="str" cm="1">
        <f t="array" aca="1" ref="F160" ca="1">IF(D160=0,"-",IF('Input-Accounts'!$E160&lt;&gt;0,'Input-Accounts'!$E160,INDEX('Input-Accounts'!$H160:$J160,,MATCH($F$6,'Input-Accounts'!$H$6:$J$6,0))))</f>
        <v>-</v>
      </c>
      <c r="G160" s="143">
        <f ca="1">IFERROR(INDEX(G$269:G$305,MATCH($F160,$B$269:$B$305,0))/INDEX($D$269:$D$305,MATCH($F160,$B$269:$B$305,0)),SUMIFS('Input-Ext Allocators'!D$8:D$63,'Input-Ext Allocators'!$B$8:$B$63,$F160))*$D160</f>
        <v>0</v>
      </c>
      <c r="H160" s="143">
        <f ca="1">IFERROR(INDEX(H$269:H$305,MATCH($F160,$B$269:$B$305,0))/INDEX($D$269:$D$305,MATCH($F160,$B$269:$B$305,0)),SUMIFS('Input-Ext Allocators'!E$8:E$63,'Input-Ext Allocators'!$B$8:$B$63,$F160))*$D160</f>
        <v>0</v>
      </c>
      <c r="I160" s="143">
        <f ca="1">IFERROR(INDEX(I$269:I$305,MATCH($F160,$B$269:$B$305,0))/INDEX($D$269:$D$305,MATCH($F160,$B$269:$B$305,0)),SUMIFS('Input-Ext Allocators'!F$8:F$63,'Input-Ext Allocators'!$B$8:$B$63,$F160))*$D160</f>
        <v>0</v>
      </c>
      <c r="J160" s="143">
        <f ca="1">IFERROR(INDEX(J$269:J$305,MATCH($F160,$B$269:$B$305,0))/INDEX($D$269:$D$305,MATCH($F160,$B$269:$B$305,0)),SUMIFS('Input-Ext Allocators'!G$8:G$63,'Input-Ext Allocators'!$B$8:$B$63,$F160))*$D160</f>
        <v>0</v>
      </c>
      <c r="K160" s="143">
        <f ca="1">IFERROR(INDEX(K$269:K$305,MATCH($F160,$B$269:$B$305,0))/INDEX($D$269:$D$305,MATCH($F160,$B$269:$B$305,0)),SUMIFS('Input-Ext Allocators'!H$8:H$63,'Input-Ext Allocators'!$B$8:$B$63,$F160))*$D160</f>
        <v>0</v>
      </c>
      <c r="L160" s="143">
        <f ca="1">IFERROR(INDEX(L$269:L$305,MATCH($F160,$B$269:$B$305,0))/INDEX($D$269:$D$305,MATCH($F160,$B$269:$B$305,0)),SUMIFS('Input-Ext Allocators'!I$8:I$63,'Input-Ext Allocators'!$B$8:$B$63,$F160))*$D160</f>
        <v>0</v>
      </c>
      <c r="M160" s="143">
        <f ca="1">IFERROR(INDEX(M$269:M$305,MATCH($F160,$B$269:$B$305,0))/INDEX($D$269:$D$305,MATCH($F160,$B$269:$B$305,0)),SUMIFS('Input-Ext Allocators'!J$8:J$63,'Input-Ext Allocators'!$B$8:$B$63,$F160))*$D160</f>
        <v>0</v>
      </c>
      <c r="N160" s="143">
        <f ca="1">IFERROR(INDEX(N$269:N$305,MATCH($F160,$B$269:$B$305,0))/INDEX($D$269:$D$305,MATCH($F160,$B$269:$B$305,0)),SUMIFS('Input-Ext Allocators'!K$8:K$63,'Input-Ext Allocators'!$B$8:$B$63,$F160))*$D160</f>
        <v>0</v>
      </c>
      <c r="O160" s="143">
        <f ca="1">IFERROR(INDEX(O$269:O$305,MATCH($F160,$B$269:$B$305,0))/INDEX($D$269:$D$305,MATCH($F160,$B$269:$B$305,0)),SUMIFS('Input-Ext Allocators'!L$8:L$63,'Input-Ext Allocators'!$B$8:$B$63,$F160))*$D160</f>
        <v>0</v>
      </c>
      <c r="P160" s="143">
        <f ca="1">IFERROR(INDEX(P$269:P$305,MATCH($F160,$B$269:$B$305,0))/INDEX($D$269:$D$305,MATCH($F160,$B$269:$B$305,0)),SUMIFS('Input-Ext Allocators'!M$8:M$63,'Input-Ext Allocators'!$B$8:$B$63,$F160))*$D160</f>
        <v>0</v>
      </c>
      <c r="Q160" s="143">
        <f ca="1">IFERROR(INDEX(Q$269:Q$305,MATCH($F160,$B$269:$B$305,0))/INDEX($D$269:$D$305,MATCH($F160,$B$269:$B$305,0)),SUMIFS('Input-Ext Allocators'!N$8:N$63,'Input-Ext Allocators'!$B$8:$B$63,$F160))*$D160</f>
        <v>0</v>
      </c>
      <c r="R160" s="143">
        <f ca="1">IFERROR(INDEX(R$269:R$305,MATCH($F160,$B$269:$B$305,0))/INDEX($D$269:$D$305,MATCH($F160,$B$269:$B$305,0)),SUMIFS('Input-Ext Allocators'!O$8:O$63,'Input-Ext Allocators'!$B$8:$B$63,$F160))*$D160</f>
        <v>0</v>
      </c>
      <c r="S160" s="143">
        <f ca="1">IFERROR(INDEX(S$269:S$305,MATCH($F160,$B$269:$B$305,0))/INDEX($D$269:$D$305,MATCH($F160,$B$269:$B$305,0)),SUMIFS('Input-Ext Allocators'!P$8:P$63,'Input-Ext Allocators'!$B$8:$B$63,$F160))*$D160</f>
        <v>0</v>
      </c>
      <c r="T160" s="143">
        <f ca="1">IFERROR(INDEX(T$269:T$305,MATCH($F160,$B$269:$B$305,0))/INDEX($D$269:$D$305,MATCH($F160,$B$269:$B$305,0)),SUMIFS('Input-Ext Allocators'!Q$8:Q$63,'Input-Ext Allocators'!$B$8:$B$63,$F160))*$D160</f>
        <v>0</v>
      </c>
      <c r="U160" s="143">
        <f ca="1">IFERROR(INDEX(U$269:U$305,MATCH($F160,$B$269:$B$305,0))/INDEX($D$269:$D$305,MATCH($F160,$B$269:$B$305,0)),SUMIFS('Input-Ext Allocators'!R$8:R$63,'Input-Ext Allocators'!$B$8:$B$63,$F160))*$D160</f>
        <v>0</v>
      </c>
      <c r="V160" s="143">
        <f ca="1">IFERROR(INDEX(V$269:V$305,MATCH($F160,$B$269:$B$305,0))/INDEX($D$269:$D$305,MATCH($F160,$B$269:$B$305,0)),SUMIFS('Input-Ext Allocators'!S$8:S$63,'Input-Ext Allocators'!$B$8:$B$63,$F160))*$D160</f>
        <v>0</v>
      </c>
      <c r="W160" s="143">
        <f ca="1">IFERROR(INDEX(W$269:W$305,MATCH($F160,$B$269:$B$305,0))/INDEX($D$269:$D$305,MATCH($F160,$B$269:$B$305,0)),SUMIFS('Input-Ext Allocators'!T$8:T$63,'Input-Ext Allocators'!$B$8:$B$63,$F160))*$D160</f>
        <v>0</v>
      </c>
      <c r="X160" s="143">
        <f ca="1">IFERROR(INDEX(X$269:X$305,MATCH($F160,$B$269:$B$305,0))/INDEX($D$269:$D$305,MATCH($F160,$B$269:$B$305,0)),SUMIFS('Input-Ext Allocators'!U$8:U$63,'Input-Ext Allocators'!$B$8:$B$63,$F160))*$D160</f>
        <v>0</v>
      </c>
      <c r="Y160" s="143">
        <f ca="1">IFERROR(INDEX(Y$269:Y$305,MATCH($F160,$B$269:$B$305,0))/INDEX($D$269:$D$305,MATCH($F160,$B$269:$B$305,0)),SUMIFS('Input-Ext Allocators'!V$8:V$63,'Input-Ext Allocators'!$B$8:$B$63,$F160))*$D160</f>
        <v>0</v>
      </c>
      <c r="Z160" s="143">
        <f ca="1">IFERROR(INDEX(Z$269:Z$305,MATCH($F160,$B$269:$B$305,0))/INDEX($D$269:$D$305,MATCH($F160,$B$269:$B$305,0)),SUMIFS('Input-Ext Allocators'!W$8:W$63,'Input-Ext Allocators'!$B$8:$B$63,$F160))*$D160</f>
        <v>0</v>
      </c>
    </row>
    <row r="161" spans="1:26" outlineLevel="1">
      <c r="A161" s="113">
        <f>IF(ISBLANK('Input-Accounts'!A161),"",'Input-Accounts'!A161)</f>
        <v>138</v>
      </c>
      <c r="B161" s="79" t="str">
        <f>IF(ISBLANK('Input-Accounts'!B161),"",'Input-Accounts'!B161)</f>
        <v>Subtotal - Customer Account</v>
      </c>
      <c r="C161" s="113" t="str">
        <f>IF(ISBLANK('Input-Accounts'!C161),"",'Input-Accounts'!C161)</f>
        <v/>
      </c>
      <c r="D161" s="144">
        <f ca="1">SUBTOTAL(9,D156:D160)</f>
        <v>0</v>
      </c>
      <c r="E161" s="143">
        <f t="shared" ca="1" si="33"/>
        <v>0</v>
      </c>
      <c r="G161" s="144">
        <f t="shared" ref="G161:Z161" ca="1" si="39">SUBTOTAL(9,G156:G160)</f>
        <v>0</v>
      </c>
      <c r="H161" s="144">
        <f t="shared" ca="1" si="39"/>
        <v>0</v>
      </c>
      <c r="I161" s="144">
        <f t="shared" ca="1" si="39"/>
        <v>0</v>
      </c>
      <c r="J161" s="144">
        <f t="shared" ca="1" si="39"/>
        <v>0</v>
      </c>
      <c r="K161" s="144">
        <f t="shared" ca="1" si="39"/>
        <v>0</v>
      </c>
      <c r="L161" s="144">
        <f t="shared" ca="1" si="39"/>
        <v>0</v>
      </c>
      <c r="M161" s="144">
        <f t="shared" ca="1" si="39"/>
        <v>0</v>
      </c>
      <c r="N161" s="144">
        <f t="shared" ca="1" si="39"/>
        <v>0</v>
      </c>
      <c r="O161" s="144">
        <f t="shared" ca="1" si="39"/>
        <v>0</v>
      </c>
      <c r="P161" s="144">
        <f t="shared" ca="1" si="39"/>
        <v>0</v>
      </c>
      <c r="Q161" s="144">
        <f t="shared" ca="1" si="39"/>
        <v>0</v>
      </c>
      <c r="R161" s="144">
        <f t="shared" ca="1" si="39"/>
        <v>0</v>
      </c>
      <c r="S161" s="144">
        <f t="shared" ca="1" si="39"/>
        <v>0</v>
      </c>
      <c r="T161" s="144">
        <f t="shared" ca="1" si="39"/>
        <v>0</v>
      </c>
      <c r="U161" s="144">
        <f t="shared" ca="1" si="39"/>
        <v>0</v>
      </c>
      <c r="V161" s="144">
        <f t="shared" ca="1" si="39"/>
        <v>0</v>
      </c>
      <c r="W161" s="144">
        <f t="shared" ca="1" si="39"/>
        <v>0</v>
      </c>
      <c r="X161" s="144">
        <f t="shared" ca="1" si="39"/>
        <v>0</v>
      </c>
      <c r="Y161" s="144">
        <f t="shared" ca="1" si="39"/>
        <v>0</v>
      </c>
      <c r="Z161" s="144">
        <f t="shared" ca="1" si="39"/>
        <v>0</v>
      </c>
    </row>
    <row r="162" spans="1:26" outlineLevel="1">
      <c r="A162" s="113" t="str">
        <f>IF(ISBLANK('Input-Accounts'!A162),"",'Input-Accounts'!A162)</f>
        <v/>
      </c>
      <c r="B162" s="79" t="str">
        <f>IF(ISBLANK('Input-Accounts'!B162),"",'Input-Accounts'!B162)</f>
        <v/>
      </c>
      <c r="C162" s="113" t="str">
        <f>IF(ISBLANK('Input-Accounts'!C162),"",'Input-Accounts'!C162)</f>
        <v/>
      </c>
      <c r="D162" s="143"/>
      <c r="E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</row>
    <row r="163" spans="1:26" outlineLevel="1">
      <c r="A163" s="113">
        <f>IF(ISBLANK('Input-Accounts'!A163),"",'Input-Accounts'!A163)</f>
        <v>139</v>
      </c>
      <c r="B163" s="81" t="str">
        <f>IF(ISBLANK('Input-Accounts'!B163),"",'Input-Accounts'!B163)</f>
        <v>Customer Service &amp; Information Expenses</v>
      </c>
      <c r="C163" s="113" t="str">
        <f>IF(ISBLANK('Input-Accounts'!C163),"",'Input-Accounts'!C163)</f>
        <v/>
      </c>
      <c r="D163" s="143"/>
      <c r="E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</row>
    <row r="164" spans="1:26" outlineLevel="1">
      <c r="A164" s="113">
        <f>IF(ISBLANK('Input-Accounts'!A164),"",'Input-Accounts'!A164)</f>
        <v>140</v>
      </c>
      <c r="B164" s="17" t="str">
        <f>IF(ISBLANK('Input-Accounts'!B164),"",'Input-Accounts'!B164)</f>
        <v xml:space="preserve">Supervision </v>
      </c>
      <c r="C164" s="113">
        <f>IF(ISBLANK('Input-Accounts'!C164),"",'Input-Accounts'!C164)</f>
        <v>907</v>
      </c>
      <c r="D164" s="143">
        <f t="shared" ref="D164:D167" ca="1" si="40">INDIRECT("Classification!"&amp;$D$5&amp;ROW())</f>
        <v>0</v>
      </c>
      <c r="E164" s="143">
        <f t="shared" ca="1" si="33"/>
        <v>0</v>
      </c>
      <c r="F164" s="89" t="str" cm="1">
        <f t="array" aca="1" ref="F164" ca="1">IF(D164=0,"-",IF('Input-Accounts'!$E164&lt;&gt;0,'Input-Accounts'!$E164,INDEX('Input-Accounts'!$H164:$J164,,MATCH($F$6,'Input-Accounts'!$H$6:$J$6,0))))</f>
        <v>-</v>
      </c>
      <c r="G164" s="143">
        <f ca="1">IFERROR(INDEX(G$269:G$305,MATCH($F164,$B$269:$B$305,0))/INDEX($D$269:$D$305,MATCH($F164,$B$269:$B$305,0)),SUMIFS('Input-Ext Allocators'!D$8:D$63,'Input-Ext Allocators'!$B$8:$B$63,$F164))*$D164</f>
        <v>0</v>
      </c>
      <c r="H164" s="143">
        <f ca="1">IFERROR(INDEX(H$269:H$305,MATCH($F164,$B$269:$B$305,0))/INDEX($D$269:$D$305,MATCH($F164,$B$269:$B$305,0)),SUMIFS('Input-Ext Allocators'!E$8:E$63,'Input-Ext Allocators'!$B$8:$B$63,$F164))*$D164</f>
        <v>0</v>
      </c>
      <c r="I164" s="143">
        <f ca="1">IFERROR(INDEX(I$269:I$305,MATCH($F164,$B$269:$B$305,0))/INDEX($D$269:$D$305,MATCH($F164,$B$269:$B$305,0)),SUMIFS('Input-Ext Allocators'!F$8:F$63,'Input-Ext Allocators'!$B$8:$B$63,$F164))*$D164</f>
        <v>0</v>
      </c>
      <c r="J164" s="143">
        <f ca="1">IFERROR(INDEX(J$269:J$305,MATCH($F164,$B$269:$B$305,0))/INDEX($D$269:$D$305,MATCH($F164,$B$269:$B$305,0)),SUMIFS('Input-Ext Allocators'!G$8:G$63,'Input-Ext Allocators'!$B$8:$B$63,$F164))*$D164</f>
        <v>0</v>
      </c>
      <c r="K164" s="143">
        <f ca="1">IFERROR(INDEX(K$269:K$305,MATCH($F164,$B$269:$B$305,0))/INDEX($D$269:$D$305,MATCH($F164,$B$269:$B$305,0)),SUMIFS('Input-Ext Allocators'!H$8:H$63,'Input-Ext Allocators'!$B$8:$B$63,$F164))*$D164</f>
        <v>0</v>
      </c>
      <c r="L164" s="143">
        <f ca="1">IFERROR(INDEX(L$269:L$305,MATCH($F164,$B$269:$B$305,0))/INDEX($D$269:$D$305,MATCH($F164,$B$269:$B$305,0)),SUMIFS('Input-Ext Allocators'!I$8:I$63,'Input-Ext Allocators'!$B$8:$B$63,$F164))*$D164</f>
        <v>0</v>
      </c>
      <c r="M164" s="143">
        <f ca="1">IFERROR(INDEX(M$269:M$305,MATCH($F164,$B$269:$B$305,0))/INDEX($D$269:$D$305,MATCH($F164,$B$269:$B$305,0)),SUMIFS('Input-Ext Allocators'!J$8:J$63,'Input-Ext Allocators'!$B$8:$B$63,$F164))*$D164</f>
        <v>0</v>
      </c>
      <c r="N164" s="143">
        <f ca="1">IFERROR(INDEX(N$269:N$305,MATCH($F164,$B$269:$B$305,0))/INDEX($D$269:$D$305,MATCH($F164,$B$269:$B$305,0)),SUMIFS('Input-Ext Allocators'!K$8:K$63,'Input-Ext Allocators'!$B$8:$B$63,$F164))*$D164</f>
        <v>0</v>
      </c>
      <c r="O164" s="143">
        <f ca="1">IFERROR(INDEX(O$269:O$305,MATCH($F164,$B$269:$B$305,0))/INDEX($D$269:$D$305,MATCH($F164,$B$269:$B$305,0)),SUMIFS('Input-Ext Allocators'!L$8:L$63,'Input-Ext Allocators'!$B$8:$B$63,$F164))*$D164</f>
        <v>0</v>
      </c>
      <c r="P164" s="143">
        <f ca="1">IFERROR(INDEX(P$269:P$305,MATCH($F164,$B$269:$B$305,0))/INDEX($D$269:$D$305,MATCH($F164,$B$269:$B$305,0)),SUMIFS('Input-Ext Allocators'!M$8:M$63,'Input-Ext Allocators'!$B$8:$B$63,$F164))*$D164</f>
        <v>0</v>
      </c>
      <c r="Q164" s="143">
        <f ca="1">IFERROR(INDEX(Q$269:Q$305,MATCH($F164,$B$269:$B$305,0))/INDEX($D$269:$D$305,MATCH($F164,$B$269:$B$305,0)),SUMIFS('Input-Ext Allocators'!N$8:N$63,'Input-Ext Allocators'!$B$8:$B$63,$F164))*$D164</f>
        <v>0</v>
      </c>
      <c r="R164" s="143">
        <f ca="1">IFERROR(INDEX(R$269:R$305,MATCH($F164,$B$269:$B$305,0))/INDEX($D$269:$D$305,MATCH($F164,$B$269:$B$305,0)),SUMIFS('Input-Ext Allocators'!O$8:O$63,'Input-Ext Allocators'!$B$8:$B$63,$F164))*$D164</f>
        <v>0</v>
      </c>
      <c r="S164" s="143">
        <f ca="1">IFERROR(INDEX(S$269:S$305,MATCH($F164,$B$269:$B$305,0))/INDEX($D$269:$D$305,MATCH($F164,$B$269:$B$305,0)),SUMIFS('Input-Ext Allocators'!P$8:P$63,'Input-Ext Allocators'!$B$8:$B$63,$F164))*$D164</f>
        <v>0</v>
      </c>
      <c r="T164" s="143">
        <f ca="1">IFERROR(INDEX(T$269:T$305,MATCH($F164,$B$269:$B$305,0))/INDEX($D$269:$D$305,MATCH($F164,$B$269:$B$305,0)),SUMIFS('Input-Ext Allocators'!Q$8:Q$63,'Input-Ext Allocators'!$B$8:$B$63,$F164))*$D164</f>
        <v>0</v>
      </c>
      <c r="U164" s="143">
        <f ca="1">IFERROR(INDEX(U$269:U$305,MATCH($F164,$B$269:$B$305,0))/INDEX($D$269:$D$305,MATCH($F164,$B$269:$B$305,0)),SUMIFS('Input-Ext Allocators'!R$8:R$63,'Input-Ext Allocators'!$B$8:$B$63,$F164))*$D164</f>
        <v>0</v>
      </c>
      <c r="V164" s="143">
        <f ca="1">IFERROR(INDEX(V$269:V$305,MATCH($F164,$B$269:$B$305,0))/INDEX($D$269:$D$305,MATCH($F164,$B$269:$B$305,0)),SUMIFS('Input-Ext Allocators'!S$8:S$63,'Input-Ext Allocators'!$B$8:$B$63,$F164))*$D164</f>
        <v>0</v>
      </c>
      <c r="W164" s="143">
        <f ca="1">IFERROR(INDEX(W$269:W$305,MATCH($F164,$B$269:$B$305,0))/INDEX($D$269:$D$305,MATCH($F164,$B$269:$B$305,0)),SUMIFS('Input-Ext Allocators'!T$8:T$63,'Input-Ext Allocators'!$B$8:$B$63,$F164))*$D164</f>
        <v>0</v>
      </c>
      <c r="X164" s="143">
        <f ca="1">IFERROR(INDEX(X$269:X$305,MATCH($F164,$B$269:$B$305,0))/INDEX($D$269:$D$305,MATCH($F164,$B$269:$B$305,0)),SUMIFS('Input-Ext Allocators'!U$8:U$63,'Input-Ext Allocators'!$B$8:$B$63,$F164))*$D164</f>
        <v>0</v>
      </c>
      <c r="Y164" s="143">
        <f ca="1">IFERROR(INDEX(Y$269:Y$305,MATCH($F164,$B$269:$B$305,0))/INDEX($D$269:$D$305,MATCH($F164,$B$269:$B$305,0)),SUMIFS('Input-Ext Allocators'!V$8:V$63,'Input-Ext Allocators'!$B$8:$B$63,$F164))*$D164</f>
        <v>0</v>
      </c>
      <c r="Z164" s="143">
        <f ca="1">IFERROR(INDEX(Z$269:Z$305,MATCH($F164,$B$269:$B$305,0))/INDEX($D$269:$D$305,MATCH($F164,$B$269:$B$305,0)),SUMIFS('Input-Ext Allocators'!W$8:W$63,'Input-Ext Allocators'!$B$8:$B$63,$F164))*$D164</f>
        <v>0</v>
      </c>
    </row>
    <row r="165" spans="1:26" outlineLevel="1">
      <c r="A165" s="113">
        <f>IF(ISBLANK('Input-Accounts'!A165),"",'Input-Accounts'!A165)</f>
        <v>141</v>
      </c>
      <c r="B165" s="17" t="str">
        <f>IF(ISBLANK('Input-Accounts'!B165),"",'Input-Accounts'!B165)</f>
        <v xml:space="preserve">Customer assistance expenses </v>
      </c>
      <c r="C165" s="113">
        <f>IF(ISBLANK('Input-Accounts'!C165),"",'Input-Accounts'!C165)</f>
        <v>908</v>
      </c>
      <c r="D165" s="143">
        <f t="shared" ca="1" si="40"/>
        <v>0</v>
      </c>
      <c r="E165" s="143">
        <f t="shared" ca="1" si="33"/>
        <v>0</v>
      </c>
      <c r="F165" s="89" t="str" cm="1">
        <f t="array" aca="1" ref="F165" ca="1">IF(D165=0,"-",IF('Input-Accounts'!$E165&lt;&gt;0,'Input-Accounts'!$E165,INDEX('Input-Accounts'!$H165:$J165,,MATCH($F$6,'Input-Accounts'!$H$6:$J$6,0))))</f>
        <v>-</v>
      </c>
      <c r="G165" s="143">
        <f ca="1">IFERROR(INDEX(G$269:G$305,MATCH($F165,$B$269:$B$305,0))/INDEX($D$269:$D$305,MATCH($F165,$B$269:$B$305,0)),SUMIFS('Input-Ext Allocators'!D$8:D$63,'Input-Ext Allocators'!$B$8:$B$63,$F165))*$D165</f>
        <v>0</v>
      </c>
      <c r="H165" s="143">
        <f ca="1">IFERROR(INDEX(H$269:H$305,MATCH($F165,$B$269:$B$305,0))/INDEX($D$269:$D$305,MATCH($F165,$B$269:$B$305,0)),SUMIFS('Input-Ext Allocators'!E$8:E$63,'Input-Ext Allocators'!$B$8:$B$63,$F165))*$D165</f>
        <v>0</v>
      </c>
      <c r="I165" s="143">
        <f ca="1">IFERROR(INDEX(I$269:I$305,MATCH($F165,$B$269:$B$305,0))/INDEX($D$269:$D$305,MATCH($F165,$B$269:$B$305,0)),SUMIFS('Input-Ext Allocators'!F$8:F$63,'Input-Ext Allocators'!$B$8:$B$63,$F165))*$D165</f>
        <v>0</v>
      </c>
      <c r="J165" s="143">
        <f ca="1">IFERROR(INDEX(J$269:J$305,MATCH($F165,$B$269:$B$305,0))/INDEX($D$269:$D$305,MATCH($F165,$B$269:$B$305,0)),SUMIFS('Input-Ext Allocators'!G$8:G$63,'Input-Ext Allocators'!$B$8:$B$63,$F165))*$D165</f>
        <v>0</v>
      </c>
      <c r="K165" s="143">
        <f ca="1">IFERROR(INDEX(K$269:K$305,MATCH($F165,$B$269:$B$305,0))/INDEX($D$269:$D$305,MATCH($F165,$B$269:$B$305,0)),SUMIFS('Input-Ext Allocators'!H$8:H$63,'Input-Ext Allocators'!$B$8:$B$63,$F165))*$D165</f>
        <v>0</v>
      </c>
      <c r="L165" s="143">
        <f ca="1">IFERROR(INDEX(L$269:L$305,MATCH($F165,$B$269:$B$305,0))/INDEX($D$269:$D$305,MATCH($F165,$B$269:$B$305,0)),SUMIFS('Input-Ext Allocators'!I$8:I$63,'Input-Ext Allocators'!$B$8:$B$63,$F165))*$D165</f>
        <v>0</v>
      </c>
      <c r="M165" s="143">
        <f ca="1">IFERROR(INDEX(M$269:M$305,MATCH($F165,$B$269:$B$305,0))/INDEX($D$269:$D$305,MATCH($F165,$B$269:$B$305,0)),SUMIFS('Input-Ext Allocators'!J$8:J$63,'Input-Ext Allocators'!$B$8:$B$63,$F165))*$D165</f>
        <v>0</v>
      </c>
      <c r="N165" s="143">
        <f ca="1">IFERROR(INDEX(N$269:N$305,MATCH($F165,$B$269:$B$305,0))/INDEX($D$269:$D$305,MATCH($F165,$B$269:$B$305,0)),SUMIFS('Input-Ext Allocators'!K$8:K$63,'Input-Ext Allocators'!$B$8:$B$63,$F165))*$D165</f>
        <v>0</v>
      </c>
      <c r="O165" s="143">
        <f ca="1">IFERROR(INDEX(O$269:O$305,MATCH($F165,$B$269:$B$305,0))/INDEX($D$269:$D$305,MATCH($F165,$B$269:$B$305,0)),SUMIFS('Input-Ext Allocators'!L$8:L$63,'Input-Ext Allocators'!$B$8:$B$63,$F165))*$D165</f>
        <v>0</v>
      </c>
      <c r="P165" s="143">
        <f ca="1">IFERROR(INDEX(P$269:P$305,MATCH($F165,$B$269:$B$305,0))/INDEX($D$269:$D$305,MATCH($F165,$B$269:$B$305,0)),SUMIFS('Input-Ext Allocators'!M$8:M$63,'Input-Ext Allocators'!$B$8:$B$63,$F165))*$D165</f>
        <v>0</v>
      </c>
      <c r="Q165" s="143">
        <f ca="1">IFERROR(INDEX(Q$269:Q$305,MATCH($F165,$B$269:$B$305,0))/INDEX($D$269:$D$305,MATCH($F165,$B$269:$B$305,0)),SUMIFS('Input-Ext Allocators'!N$8:N$63,'Input-Ext Allocators'!$B$8:$B$63,$F165))*$D165</f>
        <v>0</v>
      </c>
      <c r="R165" s="143">
        <f ca="1">IFERROR(INDEX(R$269:R$305,MATCH($F165,$B$269:$B$305,0))/INDEX($D$269:$D$305,MATCH($F165,$B$269:$B$305,0)),SUMIFS('Input-Ext Allocators'!O$8:O$63,'Input-Ext Allocators'!$B$8:$B$63,$F165))*$D165</f>
        <v>0</v>
      </c>
      <c r="S165" s="143">
        <f ca="1">IFERROR(INDEX(S$269:S$305,MATCH($F165,$B$269:$B$305,0))/INDEX($D$269:$D$305,MATCH($F165,$B$269:$B$305,0)),SUMIFS('Input-Ext Allocators'!P$8:P$63,'Input-Ext Allocators'!$B$8:$B$63,$F165))*$D165</f>
        <v>0</v>
      </c>
      <c r="T165" s="143">
        <f ca="1">IFERROR(INDEX(T$269:T$305,MATCH($F165,$B$269:$B$305,0))/INDEX($D$269:$D$305,MATCH($F165,$B$269:$B$305,0)),SUMIFS('Input-Ext Allocators'!Q$8:Q$63,'Input-Ext Allocators'!$B$8:$B$63,$F165))*$D165</f>
        <v>0</v>
      </c>
      <c r="U165" s="143">
        <f ca="1">IFERROR(INDEX(U$269:U$305,MATCH($F165,$B$269:$B$305,0))/INDEX($D$269:$D$305,MATCH($F165,$B$269:$B$305,0)),SUMIFS('Input-Ext Allocators'!R$8:R$63,'Input-Ext Allocators'!$B$8:$B$63,$F165))*$D165</f>
        <v>0</v>
      </c>
      <c r="V165" s="143">
        <f ca="1">IFERROR(INDEX(V$269:V$305,MATCH($F165,$B$269:$B$305,0))/INDEX($D$269:$D$305,MATCH($F165,$B$269:$B$305,0)),SUMIFS('Input-Ext Allocators'!S$8:S$63,'Input-Ext Allocators'!$B$8:$B$63,$F165))*$D165</f>
        <v>0</v>
      </c>
      <c r="W165" s="143">
        <f ca="1">IFERROR(INDEX(W$269:W$305,MATCH($F165,$B$269:$B$305,0))/INDEX($D$269:$D$305,MATCH($F165,$B$269:$B$305,0)),SUMIFS('Input-Ext Allocators'!T$8:T$63,'Input-Ext Allocators'!$B$8:$B$63,$F165))*$D165</f>
        <v>0</v>
      </c>
      <c r="X165" s="143">
        <f ca="1">IFERROR(INDEX(X$269:X$305,MATCH($F165,$B$269:$B$305,0))/INDEX($D$269:$D$305,MATCH($F165,$B$269:$B$305,0)),SUMIFS('Input-Ext Allocators'!U$8:U$63,'Input-Ext Allocators'!$B$8:$B$63,$F165))*$D165</f>
        <v>0</v>
      </c>
      <c r="Y165" s="143">
        <f ca="1">IFERROR(INDEX(Y$269:Y$305,MATCH($F165,$B$269:$B$305,0))/INDEX($D$269:$D$305,MATCH($F165,$B$269:$B$305,0)),SUMIFS('Input-Ext Allocators'!V$8:V$63,'Input-Ext Allocators'!$B$8:$B$63,$F165))*$D165</f>
        <v>0</v>
      </c>
      <c r="Z165" s="143">
        <f ca="1">IFERROR(INDEX(Z$269:Z$305,MATCH($F165,$B$269:$B$305,0))/INDEX($D$269:$D$305,MATCH($F165,$B$269:$B$305,0)),SUMIFS('Input-Ext Allocators'!W$8:W$63,'Input-Ext Allocators'!$B$8:$B$63,$F165))*$D165</f>
        <v>0</v>
      </c>
    </row>
    <row r="166" spans="1:26" outlineLevel="1">
      <c r="A166" s="113">
        <f>IF(ISBLANK('Input-Accounts'!A166),"",'Input-Accounts'!A166)</f>
        <v>142</v>
      </c>
      <c r="B166" s="17" t="str">
        <f>IF(ISBLANK('Input-Accounts'!B166),"",'Input-Accounts'!B166)</f>
        <v xml:space="preserve">Informational and instructional advertising expenses </v>
      </c>
      <c r="C166" s="113">
        <f>IF(ISBLANK('Input-Accounts'!C166),"",'Input-Accounts'!C166)</f>
        <v>909</v>
      </c>
      <c r="D166" s="143">
        <f t="shared" ca="1" si="40"/>
        <v>0</v>
      </c>
      <c r="E166" s="143">
        <f t="shared" ca="1" si="33"/>
        <v>0</v>
      </c>
      <c r="F166" s="89" t="str" cm="1">
        <f t="array" aca="1" ref="F166" ca="1">IF(D166=0,"-",IF('Input-Accounts'!$E166&lt;&gt;0,'Input-Accounts'!$E166,INDEX('Input-Accounts'!$H166:$J166,,MATCH($F$6,'Input-Accounts'!$H$6:$J$6,0))))</f>
        <v>-</v>
      </c>
      <c r="G166" s="143">
        <f ca="1">IFERROR(INDEX(G$269:G$305,MATCH($F166,$B$269:$B$305,0))/INDEX($D$269:$D$305,MATCH($F166,$B$269:$B$305,0)),SUMIFS('Input-Ext Allocators'!D$8:D$63,'Input-Ext Allocators'!$B$8:$B$63,$F166))*$D166</f>
        <v>0</v>
      </c>
      <c r="H166" s="143">
        <f ca="1">IFERROR(INDEX(H$269:H$305,MATCH($F166,$B$269:$B$305,0))/INDEX($D$269:$D$305,MATCH($F166,$B$269:$B$305,0)),SUMIFS('Input-Ext Allocators'!E$8:E$63,'Input-Ext Allocators'!$B$8:$B$63,$F166))*$D166</f>
        <v>0</v>
      </c>
      <c r="I166" s="143">
        <f ca="1">IFERROR(INDEX(I$269:I$305,MATCH($F166,$B$269:$B$305,0))/INDEX($D$269:$D$305,MATCH($F166,$B$269:$B$305,0)),SUMIFS('Input-Ext Allocators'!F$8:F$63,'Input-Ext Allocators'!$B$8:$B$63,$F166))*$D166</f>
        <v>0</v>
      </c>
      <c r="J166" s="143">
        <f ca="1">IFERROR(INDEX(J$269:J$305,MATCH($F166,$B$269:$B$305,0))/INDEX($D$269:$D$305,MATCH($F166,$B$269:$B$305,0)),SUMIFS('Input-Ext Allocators'!G$8:G$63,'Input-Ext Allocators'!$B$8:$B$63,$F166))*$D166</f>
        <v>0</v>
      </c>
      <c r="K166" s="143">
        <f ca="1">IFERROR(INDEX(K$269:K$305,MATCH($F166,$B$269:$B$305,0))/INDEX($D$269:$D$305,MATCH($F166,$B$269:$B$305,0)),SUMIFS('Input-Ext Allocators'!H$8:H$63,'Input-Ext Allocators'!$B$8:$B$63,$F166))*$D166</f>
        <v>0</v>
      </c>
      <c r="L166" s="143">
        <f ca="1">IFERROR(INDEX(L$269:L$305,MATCH($F166,$B$269:$B$305,0))/INDEX($D$269:$D$305,MATCH($F166,$B$269:$B$305,0)),SUMIFS('Input-Ext Allocators'!I$8:I$63,'Input-Ext Allocators'!$B$8:$B$63,$F166))*$D166</f>
        <v>0</v>
      </c>
      <c r="M166" s="143">
        <f ca="1">IFERROR(INDEX(M$269:M$305,MATCH($F166,$B$269:$B$305,0))/INDEX($D$269:$D$305,MATCH($F166,$B$269:$B$305,0)),SUMIFS('Input-Ext Allocators'!J$8:J$63,'Input-Ext Allocators'!$B$8:$B$63,$F166))*$D166</f>
        <v>0</v>
      </c>
      <c r="N166" s="143">
        <f ca="1">IFERROR(INDEX(N$269:N$305,MATCH($F166,$B$269:$B$305,0))/INDEX($D$269:$D$305,MATCH($F166,$B$269:$B$305,0)),SUMIFS('Input-Ext Allocators'!K$8:K$63,'Input-Ext Allocators'!$B$8:$B$63,$F166))*$D166</f>
        <v>0</v>
      </c>
      <c r="O166" s="143">
        <f ca="1">IFERROR(INDEX(O$269:O$305,MATCH($F166,$B$269:$B$305,0))/INDEX($D$269:$D$305,MATCH($F166,$B$269:$B$305,0)),SUMIFS('Input-Ext Allocators'!L$8:L$63,'Input-Ext Allocators'!$B$8:$B$63,$F166))*$D166</f>
        <v>0</v>
      </c>
      <c r="P166" s="143">
        <f ca="1">IFERROR(INDEX(P$269:P$305,MATCH($F166,$B$269:$B$305,0))/INDEX($D$269:$D$305,MATCH($F166,$B$269:$B$305,0)),SUMIFS('Input-Ext Allocators'!M$8:M$63,'Input-Ext Allocators'!$B$8:$B$63,$F166))*$D166</f>
        <v>0</v>
      </c>
      <c r="Q166" s="143">
        <f ca="1">IFERROR(INDEX(Q$269:Q$305,MATCH($F166,$B$269:$B$305,0))/INDEX($D$269:$D$305,MATCH($F166,$B$269:$B$305,0)),SUMIFS('Input-Ext Allocators'!N$8:N$63,'Input-Ext Allocators'!$B$8:$B$63,$F166))*$D166</f>
        <v>0</v>
      </c>
      <c r="R166" s="143">
        <f ca="1">IFERROR(INDEX(R$269:R$305,MATCH($F166,$B$269:$B$305,0))/INDEX($D$269:$D$305,MATCH($F166,$B$269:$B$305,0)),SUMIFS('Input-Ext Allocators'!O$8:O$63,'Input-Ext Allocators'!$B$8:$B$63,$F166))*$D166</f>
        <v>0</v>
      </c>
      <c r="S166" s="143">
        <f ca="1">IFERROR(INDEX(S$269:S$305,MATCH($F166,$B$269:$B$305,0))/INDEX($D$269:$D$305,MATCH($F166,$B$269:$B$305,0)),SUMIFS('Input-Ext Allocators'!P$8:P$63,'Input-Ext Allocators'!$B$8:$B$63,$F166))*$D166</f>
        <v>0</v>
      </c>
      <c r="T166" s="143">
        <f ca="1">IFERROR(INDEX(T$269:T$305,MATCH($F166,$B$269:$B$305,0))/INDEX($D$269:$D$305,MATCH($F166,$B$269:$B$305,0)),SUMIFS('Input-Ext Allocators'!Q$8:Q$63,'Input-Ext Allocators'!$B$8:$B$63,$F166))*$D166</f>
        <v>0</v>
      </c>
      <c r="U166" s="143">
        <f ca="1">IFERROR(INDEX(U$269:U$305,MATCH($F166,$B$269:$B$305,0))/INDEX($D$269:$D$305,MATCH($F166,$B$269:$B$305,0)),SUMIFS('Input-Ext Allocators'!R$8:R$63,'Input-Ext Allocators'!$B$8:$B$63,$F166))*$D166</f>
        <v>0</v>
      </c>
      <c r="V166" s="143">
        <f ca="1">IFERROR(INDEX(V$269:V$305,MATCH($F166,$B$269:$B$305,0))/INDEX($D$269:$D$305,MATCH($F166,$B$269:$B$305,0)),SUMIFS('Input-Ext Allocators'!S$8:S$63,'Input-Ext Allocators'!$B$8:$B$63,$F166))*$D166</f>
        <v>0</v>
      </c>
      <c r="W166" s="143">
        <f ca="1">IFERROR(INDEX(W$269:W$305,MATCH($F166,$B$269:$B$305,0))/INDEX($D$269:$D$305,MATCH($F166,$B$269:$B$305,0)),SUMIFS('Input-Ext Allocators'!T$8:T$63,'Input-Ext Allocators'!$B$8:$B$63,$F166))*$D166</f>
        <v>0</v>
      </c>
      <c r="X166" s="143">
        <f ca="1">IFERROR(INDEX(X$269:X$305,MATCH($F166,$B$269:$B$305,0))/INDEX($D$269:$D$305,MATCH($F166,$B$269:$B$305,0)),SUMIFS('Input-Ext Allocators'!U$8:U$63,'Input-Ext Allocators'!$B$8:$B$63,$F166))*$D166</f>
        <v>0</v>
      </c>
      <c r="Y166" s="143">
        <f ca="1">IFERROR(INDEX(Y$269:Y$305,MATCH($F166,$B$269:$B$305,0))/INDEX($D$269:$D$305,MATCH($F166,$B$269:$B$305,0)),SUMIFS('Input-Ext Allocators'!V$8:V$63,'Input-Ext Allocators'!$B$8:$B$63,$F166))*$D166</f>
        <v>0</v>
      </c>
      <c r="Z166" s="143">
        <f ca="1">IFERROR(INDEX(Z$269:Z$305,MATCH($F166,$B$269:$B$305,0))/INDEX($D$269:$D$305,MATCH($F166,$B$269:$B$305,0)),SUMIFS('Input-Ext Allocators'!W$8:W$63,'Input-Ext Allocators'!$B$8:$B$63,$F166))*$D166</f>
        <v>0</v>
      </c>
    </row>
    <row r="167" spans="1:26" outlineLevel="1">
      <c r="A167" s="113">
        <f>IF(ISBLANK('Input-Accounts'!A167),"",'Input-Accounts'!A167)</f>
        <v>143</v>
      </c>
      <c r="B167" s="17" t="str">
        <f>IF(ISBLANK('Input-Accounts'!B167),"",'Input-Accounts'!B167)</f>
        <v>Miscellaneous customer service and informational expenses</v>
      </c>
      <c r="C167" s="113">
        <f>IF(ISBLANK('Input-Accounts'!C167),"",'Input-Accounts'!C167)</f>
        <v>910</v>
      </c>
      <c r="D167" s="143">
        <f t="shared" ca="1" si="40"/>
        <v>0</v>
      </c>
      <c r="E167" s="143">
        <f ca="1">IFERROR(IF(D167="","",IF(D167=0,0,IF(ABS(D167-SUM($G167:$Z167))&lt;Check_Limit,0,1))),1)</f>
        <v>0</v>
      </c>
      <c r="F167" s="89" t="str" cm="1">
        <f t="array" aca="1" ref="F167" ca="1">IF(D167=0,"-",IF('Input-Accounts'!$E167&lt;&gt;0,'Input-Accounts'!$E167,INDEX('Input-Accounts'!$H167:$J167,,MATCH($F$6,'Input-Accounts'!$H$6:$J$6,0))))</f>
        <v>-</v>
      </c>
      <c r="G167" s="143">
        <f ca="1">IFERROR(INDEX(G$269:G$305,MATCH($F167,$B$269:$B$305,0))/INDEX($D$269:$D$305,MATCH($F167,$B$269:$B$305,0)),SUMIFS('Input-Ext Allocators'!D$8:D$63,'Input-Ext Allocators'!$B$8:$B$63,$F167))*$D167</f>
        <v>0</v>
      </c>
      <c r="H167" s="143">
        <f ca="1">IFERROR(INDEX(H$269:H$305,MATCH($F167,$B$269:$B$305,0))/INDEX($D$269:$D$305,MATCH($F167,$B$269:$B$305,0)),SUMIFS('Input-Ext Allocators'!E$8:E$63,'Input-Ext Allocators'!$B$8:$B$63,$F167))*$D167</f>
        <v>0</v>
      </c>
      <c r="I167" s="143">
        <f ca="1">IFERROR(INDEX(I$269:I$305,MATCH($F167,$B$269:$B$305,0))/INDEX($D$269:$D$305,MATCH($F167,$B$269:$B$305,0)),SUMIFS('Input-Ext Allocators'!F$8:F$63,'Input-Ext Allocators'!$B$8:$B$63,$F167))*$D167</f>
        <v>0</v>
      </c>
      <c r="J167" s="143">
        <f ca="1">IFERROR(INDEX(J$269:J$305,MATCH($F167,$B$269:$B$305,0))/INDEX($D$269:$D$305,MATCH($F167,$B$269:$B$305,0)),SUMIFS('Input-Ext Allocators'!G$8:G$63,'Input-Ext Allocators'!$B$8:$B$63,$F167))*$D167</f>
        <v>0</v>
      </c>
      <c r="K167" s="143">
        <f ca="1">IFERROR(INDEX(K$269:K$305,MATCH($F167,$B$269:$B$305,0))/INDEX($D$269:$D$305,MATCH($F167,$B$269:$B$305,0)),SUMIFS('Input-Ext Allocators'!H$8:H$63,'Input-Ext Allocators'!$B$8:$B$63,$F167))*$D167</f>
        <v>0</v>
      </c>
      <c r="L167" s="143">
        <f ca="1">IFERROR(INDEX(L$269:L$305,MATCH($F167,$B$269:$B$305,0))/INDEX($D$269:$D$305,MATCH($F167,$B$269:$B$305,0)),SUMIFS('Input-Ext Allocators'!I$8:I$63,'Input-Ext Allocators'!$B$8:$B$63,$F167))*$D167</f>
        <v>0</v>
      </c>
      <c r="M167" s="143">
        <f ca="1">IFERROR(INDEX(M$269:M$305,MATCH($F167,$B$269:$B$305,0))/INDEX($D$269:$D$305,MATCH($F167,$B$269:$B$305,0)),SUMIFS('Input-Ext Allocators'!J$8:J$63,'Input-Ext Allocators'!$B$8:$B$63,$F167))*$D167</f>
        <v>0</v>
      </c>
      <c r="N167" s="143">
        <f ca="1">IFERROR(INDEX(N$269:N$305,MATCH($F167,$B$269:$B$305,0))/INDEX($D$269:$D$305,MATCH($F167,$B$269:$B$305,0)),SUMIFS('Input-Ext Allocators'!K$8:K$63,'Input-Ext Allocators'!$B$8:$B$63,$F167))*$D167</f>
        <v>0</v>
      </c>
      <c r="O167" s="143">
        <f ca="1">IFERROR(INDEX(O$269:O$305,MATCH($F167,$B$269:$B$305,0))/INDEX($D$269:$D$305,MATCH($F167,$B$269:$B$305,0)),SUMIFS('Input-Ext Allocators'!L$8:L$63,'Input-Ext Allocators'!$B$8:$B$63,$F167))*$D167</f>
        <v>0</v>
      </c>
      <c r="P167" s="143">
        <f ca="1">IFERROR(INDEX(P$269:P$305,MATCH($F167,$B$269:$B$305,0))/INDEX($D$269:$D$305,MATCH($F167,$B$269:$B$305,0)),SUMIFS('Input-Ext Allocators'!M$8:M$63,'Input-Ext Allocators'!$B$8:$B$63,$F167))*$D167</f>
        <v>0</v>
      </c>
      <c r="Q167" s="143">
        <f ca="1">IFERROR(INDEX(Q$269:Q$305,MATCH($F167,$B$269:$B$305,0))/INDEX($D$269:$D$305,MATCH($F167,$B$269:$B$305,0)),SUMIFS('Input-Ext Allocators'!N$8:N$63,'Input-Ext Allocators'!$B$8:$B$63,$F167))*$D167</f>
        <v>0</v>
      </c>
      <c r="R167" s="143">
        <f ca="1">IFERROR(INDEX(R$269:R$305,MATCH($F167,$B$269:$B$305,0))/INDEX($D$269:$D$305,MATCH($F167,$B$269:$B$305,0)),SUMIFS('Input-Ext Allocators'!O$8:O$63,'Input-Ext Allocators'!$B$8:$B$63,$F167))*$D167</f>
        <v>0</v>
      </c>
      <c r="S167" s="143">
        <f ca="1">IFERROR(INDEX(S$269:S$305,MATCH($F167,$B$269:$B$305,0))/INDEX($D$269:$D$305,MATCH($F167,$B$269:$B$305,0)),SUMIFS('Input-Ext Allocators'!P$8:P$63,'Input-Ext Allocators'!$B$8:$B$63,$F167))*$D167</f>
        <v>0</v>
      </c>
      <c r="T167" s="143">
        <f ca="1">IFERROR(INDEX(T$269:T$305,MATCH($F167,$B$269:$B$305,0))/INDEX($D$269:$D$305,MATCH($F167,$B$269:$B$305,0)),SUMIFS('Input-Ext Allocators'!Q$8:Q$63,'Input-Ext Allocators'!$B$8:$B$63,$F167))*$D167</f>
        <v>0</v>
      </c>
      <c r="U167" s="143">
        <f ca="1">IFERROR(INDEX(U$269:U$305,MATCH($F167,$B$269:$B$305,0))/INDEX($D$269:$D$305,MATCH($F167,$B$269:$B$305,0)),SUMIFS('Input-Ext Allocators'!R$8:R$63,'Input-Ext Allocators'!$B$8:$B$63,$F167))*$D167</f>
        <v>0</v>
      </c>
      <c r="V167" s="143">
        <f ca="1">IFERROR(INDEX(V$269:V$305,MATCH($F167,$B$269:$B$305,0))/INDEX($D$269:$D$305,MATCH($F167,$B$269:$B$305,0)),SUMIFS('Input-Ext Allocators'!S$8:S$63,'Input-Ext Allocators'!$B$8:$B$63,$F167))*$D167</f>
        <v>0</v>
      </c>
      <c r="W167" s="143">
        <f ca="1">IFERROR(INDEX(W$269:W$305,MATCH($F167,$B$269:$B$305,0))/INDEX($D$269:$D$305,MATCH($F167,$B$269:$B$305,0)),SUMIFS('Input-Ext Allocators'!T$8:T$63,'Input-Ext Allocators'!$B$8:$B$63,$F167))*$D167</f>
        <v>0</v>
      </c>
      <c r="X167" s="143">
        <f ca="1">IFERROR(INDEX(X$269:X$305,MATCH($F167,$B$269:$B$305,0))/INDEX($D$269:$D$305,MATCH($F167,$B$269:$B$305,0)),SUMIFS('Input-Ext Allocators'!U$8:U$63,'Input-Ext Allocators'!$B$8:$B$63,$F167))*$D167</f>
        <v>0</v>
      </c>
      <c r="Y167" s="143">
        <f ca="1">IFERROR(INDEX(Y$269:Y$305,MATCH($F167,$B$269:$B$305,0))/INDEX($D$269:$D$305,MATCH($F167,$B$269:$B$305,0)),SUMIFS('Input-Ext Allocators'!V$8:V$63,'Input-Ext Allocators'!$B$8:$B$63,$F167))*$D167</f>
        <v>0</v>
      </c>
      <c r="Z167" s="143">
        <f ca="1">IFERROR(INDEX(Z$269:Z$305,MATCH($F167,$B$269:$B$305,0))/INDEX($D$269:$D$305,MATCH($F167,$B$269:$B$305,0)),SUMIFS('Input-Ext Allocators'!W$8:W$63,'Input-Ext Allocators'!$B$8:$B$63,$F167))*$D167</f>
        <v>0</v>
      </c>
    </row>
    <row r="168" spans="1:26" outlineLevel="1">
      <c r="A168" s="113">
        <f>IF(ISBLANK('Input-Accounts'!A168),"",'Input-Accounts'!A168)</f>
        <v>144</v>
      </c>
      <c r="B168" s="79" t="str">
        <f>IF(ISBLANK('Input-Accounts'!B168),"",'Input-Accounts'!B168)</f>
        <v>Subtotal - Customer Service &amp; Information Expenses</v>
      </c>
      <c r="C168" s="113" t="str">
        <f>IF(ISBLANK('Input-Accounts'!C168),"",'Input-Accounts'!C168)</f>
        <v/>
      </c>
      <c r="D168" s="144">
        <f ca="1">SUBTOTAL(9,D164:D167)</f>
        <v>0</v>
      </c>
      <c r="E168" s="143">
        <f t="shared" ref="E168:E175" ca="1" si="41">IFERROR(IF(D168="","",IF(D168=0,0,IF(ABS(D168-SUM($G168:$Z168))&lt;Check_Limit,0,1))),1)</f>
        <v>0</v>
      </c>
      <c r="G168" s="144">
        <f t="shared" ref="G168:Z168" ca="1" si="42">SUBTOTAL(9,G164:G167)</f>
        <v>0</v>
      </c>
      <c r="H168" s="144">
        <f t="shared" ca="1" si="42"/>
        <v>0</v>
      </c>
      <c r="I168" s="144">
        <f t="shared" ca="1" si="42"/>
        <v>0</v>
      </c>
      <c r="J168" s="144">
        <f t="shared" ca="1" si="42"/>
        <v>0</v>
      </c>
      <c r="K168" s="144">
        <f t="shared" ca="1" si="42"/>
        <v>0</v>
      </c>
      <c r="L168" s="144">
        <f t="shared" ca="1" si="42"/>
        <v>0</v>
      </c>
      <c r="M168" s="144">
        <f t="shared" ca="1" si="42"/>
        <v>0</v>
      </c>
      <c r="N168" s="144">
        <f t="shared" ca="1" si="42"/>
        <v>0</v>
      </c>
      <c r="O168" s="144">
        <f t="shared" ca="1" si="42"/>
        <v>0</v>
      </c>
      <c r="P168" s="144">
        <f t="shared" ca="1" si="42"/>
        <v>0</v>
      </c>
      <c r="Q168" s="144">
        <f t="shared" ca="1" si="42"/>
        <v>0</v>
      </c>
      <c r="R168" s="144">
        <f t="shared" ca="1" si="42"/>
        <v>0</v>
      </c>
      <c r="S168" s="144">
        <f t="shared" ca="1" si="42"/>
        <v>0</v>
      </c>
      <c r="T168" s="144">
        <f t="shared" ca="1" si="42"/>
        <v>0</v>
      </c>
      <c r="U168" s="144">
        <f t="shared" ca="1" si="42"/>
        <v>0</v>
      </c>
      <c r="V168" s="144">
        <f t="shared" ca="1" si="42"/>
        <v>0</v>
      </c>
      <c r="W168" s="144">
        <f t="shared" ca="1" si="42"/>
        <v>0</v>
      </c>
      <c r="X168" s="144">
        <f t="shared" ca="1" si="42"/>
        <v>0</v>
      </c>
      <c r="Y168" s="144">
        <f t="shared" ca="1" si="42"/>
        <v>0</v>
      </c>
      <c r="Z168" s="144">
        <f t="shared" ca="1" si="42"/>
        <v>0</v>
      </c>
    </row>
    <row r="169" spans="1:26" outlineLevel="1">
      <c r="A169" s="113" t="str">
        <f>IF(ISBLANK('Input-Accounts'!A169),"",'Input-Accounts'!A169)</f>
        <v/>
      </c>
      <c r="B169" s="81" t="str">
        <f>IF(ISBLANK('Input-Accounts'!B169),"",'Input-Accounts'!B169)</f>
        <v/>
      </c>
      <c r="C169" s="113" t="str">
        <f>IF(ISBLANK('Input-Accounts'!C169),"",'Input-Accounts'!C169)</f>
        <v/>
      </c>
      <c r="D169" s="143"/>
      <c r="E169" s="143"/>
      <c r="F169" s="89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</row>
    <row r="170" spans="1:26" outlineLevel="1">
      <c r="A170" s="113">
        <f>IF(ISBLANK('Input-Accounts'!A170),"",'Input-Accounts'!A170)</f>
        <v>145</v>
      </c>
      <c r="B170" s="81" t="str">
        <f>IF(ISBLANK('Input-Accounts'!B170),"",'Input-Accounts'!B170)</f>
        <v>Sales Expenses</v>
      </c>
      <c r="C170" s="113" t="str">
        <f>IF(ISBLANK('Input-Accounts'!C170),"",'Input-Accounts'!C170)</f>
        <v/>
      </c>
      <c r="D170" s="143"/>
      <c r="E170" s="143"/>
      <c r="F170" s="89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</row>
    <row r="171" spans="1:26" outlineLevel="1">
      <c r="A171" s="113">
        <f>IF(ISBLANK('Input-Accounts'!A171),"",'Input-Accounts'!A171)</f>
        <v>146</v>
      </c>
      <c r="B171" s="17" t="str">
        <f>IF(ISBLANK('Input-Accounts'!B171),"",'Input-Accounts'!B171)</f>
        <v>Supervision</v>
      </c>
      <c r="C171" s="113">
        <f>IF(ISBLANK('Input-Accounts'!C171),"",'Input-Accounts'!C171)</f>
        <v>911</v>
      </c>
      <c r="D171" s="143">
        <f t="shared" ref="D171:D174" ca="1" si="43">INDIRECT("Classification!"&amp;$D$5&amp;ROW())</f>
        <v>0</v>
      </c>
      <c r="E171" s="143">
        <f t="shared" ca="1" si="41"/>
        <v>0</v>
      </c>
      <c r="F171" s="89" t="str" cm="1">
        <f t="array" aca="1" ref="F171" ca="1">IF(D171=0,"-",IF('Input-Accounts'!$E171&lt;&gt;0,'Input-Accounts'!$E171,INDEX('Input-Accounts'!$H171:$J171,,MATCH($F$6,'Input-Accounts'!$H$6:$J$6,0))))</f>
        <v>-</v>
      </c>
      <c r="G171" s="143">
        <f ca="1">IFERROR(INDEX(G$269:G$305,MATCH($F171,$B$269:$B$305,0))/INDEX($D$269:$D$305,MATCH($F171,$B$269:$B$305,0)),SUMIFS('Input-Ext Allocators'!D$8:D$63,'Input-Ext Allocators'!$B$8:$B$63,$F171))*$D171</f>
        <v>0</v>
      </c>
      <c r="H171" s="143">
        <f ca="1">IFERROR(INDEX(H$269:H$305,MATCH($F171,$B$269:$B$305,0))/INDEX($D$269:$D$305,MATCH($F171,$B$269:$B$305,0)),SUMIFS('Input-Ext Allocators'!E$8:E$63,'Input-Ext Allocators'!$B$8:$B$63,$F171))*$D171</f>
        <v>0</v>
      </c>
      <c r="I171" s="143">
        <f ca="1">IFERROR(INDEX(I$269:I$305,MATCH($F171,$B$269:$B$305,0))/INDEX($D$269:$D$305,MATCH($F171,$B$269:$B$305,0)),SUMIFS('Input-Ext Allocators'!F$8:F$63,'Input-Ext Allocators'!$B$8:$B$63,$F171))*$D171</f>
        <v>0</v>
      </c>
      <c r="J171" s="143">
        <f ca="1">IFERROR(INDEX(J$269:J$305,MATCH($F171,$B$269:$B$305,0))/INDEX($D$269:$D$305,MATCH($F171,$B$269:$B$305,0)),SUMIFS('Input-Ext Allocators'!G$8:G$63,'Input-Ext Allocators'!$B$8:$B$63,$F171))*$D171</f>
        <v>0</v>
      </c>
      <c r="K171" s="143">
        <f ca="1">IFERROR(INDEX(K$269:K$305,MATCH($F171,$B$269:$B$305,0))/INDEX($D$269:$D$305,MATCH($F171,$B$269:$B$305,0)),SUMIFS('Input-Ext Allocators'!H$8:H$63,'Input-Ext Allocators'!$B$8:$B$63,$F171))*$D171</f>
        <v>0</v>
      </c>
      <c r="L171" s="143">
        <f ca="1">IFERROR(INDEX(L$269:L$305,MATCH($F171,$B$269:$B$305,0))/INDEX($D$269:$D$305,MATCH($F171,$B$269:$B$305,0)),SUMIFS('Input-Ext Allocators'!I$8:I$63,'Input-Ext Allocators'!$B$8:$B$63,$F171))*$D171</f>
        <v>0</v>
      </c>
      <c r="M171" s="143">
        <f ca="1">IFERROR(INDEX(M$269:M$305,MATCH($F171,$B$269:$B$305,0))/INDEX($D$269:$D$305,MATCH($F171,$B$269:$B$305,0)),SUMIFS('Input-Ext Allocators'!J$8:J$63,'Input-Ext Allocators'!$B$8:$B$63,$F171))*$D171</f>
        <v>0</v>
      </c>
      <c r="N171" s="143">
        <f ca="1">IFERROR(INDEX(N$269:N$305,MATCH($F171,$B$269:$B$305,0))/INDEX($D$269:$D$305,MATCH($F171,$B$269:$B$305,0)),SUMIFS('Input-Ext Allocators'!K$8:K$63,'Input-Ext Allocators'!$B$8:$B$63,$F171))*$D171</f>
        <v>0</v>
      </c>
      <c r="O171" s="143">
        <f ca="1">IFERROR(INDEX(O$269:O$305,MATCH($F171,$B$269:$B$305,0))/INDEX($D$269:$D$305,MATCH($F171,$B$269:$B$305,0)),SUMIFS('Input-Ext Allocators'!L$8:L$63,'Input-Ext Allocators'!$B$8:$B$63,$F171))*$D171</f>
        <v>0</v>
      </c>
      <c r="P171" s="143">
        <f ca="1">IFERROR(INDEX(P$269:P$305,MATCH($F171,$B$269:$B$305,0))/INDEX($D$269:$D$305,MATCH($F171,$B$269:$B$305,0)),SUMIFS('Input-Ext Allocators'!M$8:M$63,'Input-Ext Allocators'!$B$8:$B$63,$F171))*$D171</f>
        <v>0</v>
      </c>
      <c r="Q171" s="143">
        <f ca="1">IFERROR(INDEX(Q$269:Q$305,MATCH($F171,$B$269:$B$305,0))/INDEX($D$269:$D$305,MATCH($F171,$B$269:$B$305,0)),SUMIFS('Input-Ext Allocators'!N$8:N$63,'Input-Ext Allocators'!$B$8:$B$63,$F171))*$D171</f>
        <v>0</v>
      </c>
      <c r="R171" s="143">
        <f ca="1">IFERROR(INDEX(R$269:R$305,MATCH($F171,$B$269:$B$305,0))/INDEX($D$269:$D$305,MATCH($F171,$B$269:$B$305,0)),SUMIFS('Input-Ext Allocators'!O$8:O$63,'Input-Ext Allocators'!$B$8:$B$63,$F171))*$D171</f>
        <v>0</v>
      </c>
      <c r="S171" s="143">
        <f ca="1">IFERROR(INDEX(S$269:S$305,MATCH($F171,$B$269:$B$305,0))/INDEX($D$269:$D$305,MATCH($F171,$B$269:$B$305,0)),SUMIFS('Input-Ext Allocators'!P$8:P$63,'Input-Ext Allocators'!$B$8:$B$63,$F171))*$D171</f>
        <v>0</v>
      </c>
      <c r="T171" s="143">
        <f ca="1">IFERROR(INDEX(T$269:T$305,MATCH($F171,$B$269:$B$305,0))/INDEX($D$269:$D$305,MATCH($F171,$B$269:$B$305,0)),SUMIFS('Input-Ext Allocators'!Q$8:Q$63,'Input-Ext Allocators'!$B$8:$B$63,$F171))*$D171</f>
        <v>0</v>
      </c>
      <c r="U171" s="143">
        <f ca="1">IFERROR(INDEX(U$269:U$305,MATCH($F171,$B$269:$B$305,0))/INDEX($D$269:$D$305,MATCH($F171,$B$269:$B$305,0)),SUMIFS('Input-Ext Allocators'!R$8:R$63,'Input-Ext Allocators'!$B$8:$B$63,$F171))*$D171</f>
        <v>0</v>
      </c>
      <c r="V171" s="143">
        <f ca="1">IFERROR(INDEX(V$269:V$305,MATCH($F171,$B$269:$B$305,0))/INDEX($D$269:$D$305,MATCH($F171,$B$269:$B$305,0)),SUMIFS('Input-Ext Allocators'!S$8:S$63,'Input-Ext Allocators'!$B$8:$B$63,$F171))*$D171</f>
        <v>0</v>
      </c>
      <c r="W171" s="143">
        <f ca="1">IFERROR(INDEX(W$269:W$305,MATCH($F171,$B$269:$B$305,0))/INDEX($D$269:$D$305,MATCH($F171,$B$269:$B$305,0)),SUMIFS('Input-Ext Allocators'!T$8:T$63,'Input-Ext Allocators'!$B$8:$B$63,$F171))*$D171</f>
        <v>0</v>
      </c>
      <c r="X171" s="143">
        <f ca="1">IFERROR(INDEX(X$269:X$305,MATCH($F171,$B$269:$B$305,0))/INDEX($D$269:$D$305,MATCH($F171,$B$269:$B$305,0)),SUMIFS('Input-Ext Allocators'!U$8:U$63,'Input-Ext Allocators'!$B$8:$B$63,$F171))*$D171</f>
        <v>0</v>
      </c>
      <c r="Y171" s="143">
        <f ca="1">IFERROR(INDEX(Y$269:Y$305,MATCH($F171,$B$269:$B$305,0))/INDEX($D$269:$D$305,MATCH($F171,$B$269:$B$305,0)),SUMIFS('Input-Ext Allocators'!V$8:V$63,'Input-Ext Allocators'!$B$8:$B$63,$F171))*$D171</f>
        <v>0</v>
      </c>
      <c r="Z171" s="143">
        <f ca="1">IFERROR(INDEX(Z$269:Z$305,MATCH($F171,$B$269:$B$305,0))/INDEX($D$269:$D$305,MATCH($F171,$B$269:$B$305,0)),SUMIFS('Input-Ext Allocators'!W$8:W$63,'Input-Ext Allocators'!$B$8:$B$63,$F171))*$D171</f>
        <v>0</v>
      </c>
    </row>
    <row r="172" spans="1:26" outlineLevel="1">
      <c r="A172" s="113">
        <f>IF(ISBLANK('Input-Accounts'!A172),"",'Input-Accounts'!A172)</f>
        <v>147</v>
      </c>
      <c r="B172" s="17" t="str">
        <f>IF(ISBLANK('Input-Accounts'!B172),"",'Input-Accounts'!B172)</f>
        <v>Demonstrating and selling expenses</v>
      </c>
      <c r="C172" s="113">
        <f>IF(ISBLANK('Input-Accounts'!C172),"",'Input-Accounts'!C172)</f>
        <v>912</v>
      </c>
      <c r="D172" s="143">
        <f t="shared" ca="1" si="43"/>
        <v>0</v>
      </c>
      <c r="E172" s="143">
        <f t="shared" ca="1" si="41"/>
        <v>0</v>
      </c>
      <c r="F172" s="89" t="str" cm="1">
        <f t="array" aca="1" ref="F172" ca="1">IF(D172=0,"-",IF('Input-Accounts'!$E172&lt;&gt;0,'Input-Accounts'!$E172,INDEX('Input-Accounts'!$H172:$J172,,MATCH($F$6,'Input-Accounts'!$H$6:$J$6,0))))</f>
        <v>-</v>
      </c>
      <c r="G172" s="143">
        <f ca="1">IFERROR(INDEX(G$269:G$305,MATCH($F172,$B$269:$B$305,0))/INDEX($D$269:$D$305,MATCH($F172,$B$269:$B$305,0)),SUMIFS('Input-Ext Allocators'!D$8:D$63,'Input-Ext Allocators'!$B$8:$B$63,$F172))*$D172</f>
        <v>0</v>
      </c>
      <c r="H172" s="143">
        <f ca="1">IFERROR(INDEX(H$269:H$305,MATCH($F172,$B$269:$B$305,0))/INDEX($D$269:$D$305,MATCH($F172,$B$269:$B$305,0)),SUMIFS('Input-Ext Allocators'!E$8:E$63,'Input-Ext Allocators'!$B$8:$B$63,$F172))*$D172</f>
        <v>0</v>
      </c>
      <c r="I172" s="143">
        <f ca="1">IFERROR(INDEX(I$269:I$305,MATCH($F172,$B$269:$B$305,0))/INDEX($D$269:$D$305,MATCH($F172,$B$269:$B$305,0)),SUMIFS('Input-Ext Allocators'!F$8:F$63,'Input-Ext Allocators'!$B$8:$B$63,$F172))*$D172</f>
        <v>0</v>
      </c>
      <c r="J172" s="143">
        <f ca="1">IFERROR(INDEX(J$269:J$305,MATCH($F172,$B$269:$B$305,0))/INDEX($D$269:$D$305,MATCH($F172,$B$269:$B$305,0)),SUMIFS('Input-Ext Allocators'!G$8:G$63,'Input-Ext Allocators'!$B$8:$B$63,$F172))*$D172</f>
        <v>0</v>
      </c>
      <c r="K172" s="143">
        <f ca="1">IFERROR(INDEX(K$269:K$305,MATCH($F172,$B$269:$B$305,0))/INDEX($D$269:$D$305,MATCH($F172,$B$269:$B$305,0)),SUMIFS('Input-Ext Allocators'!H$8:H$63,'Input-Ext Allocators'!$B$8:$B$63,$F172))*$D172</f>
        <v>0</v>
      </c>
      <c r="L172" s="143">
        <f ca="1">IFERROR(INDEX(L$269:L$305,MATCH($F172,$B$269:$B$305,0))/INDEX($D$269:$D$305,MATCH($F172,$B$269:$B$305,0)),SUMIFS('Input-Ext Allocators'!I$8:I$63,'Input-Ext Allocators'!$B$8:$B$63,$F172))*$D172</f>
        <v>0</v>
      </c>
      <c r="M172" s="143">
        <f ca="1">IFERROR(INDEX(M$269:M$305,MATCH($F172,$B$269:$B$305,0))/INDEX($D$269:$D$305,MATCH($F172,$B$269:$B$305,0)),SUMIFS('Input-Ext Allocators'!J$8:J$63,'Input-Ext Allocators'!$B$8:$B$63,$F172))*$D172</f>
        <v>0</v>
      </c>
      <c r="N172" s="143">
        <f ca="1">IFERROR(INDEX(N$269:N$305,MATCH($F172,$B$269:$B$305,0))/INDEX($D$269:$D$305,MATCH($F172,$B$269:$B$305,0)),SUMIFS('Input-Ext Allocators'!K$8:K$63,'Input-Ext Allocators'!$B$8:$B$63,$F172))*$D172</f>
        <v>0</v>
      </c>
      <c r="O172" s="143">
        <f ca="1">IFERROR(INDEX(O$269:O$305,MATCH($F172,$B$269:$B$305,0))/INDEX($D$269:$D$305,MATCH($F172,$B$269:$B$305,0)),SUMIFS('Input-Ext Allocators'!L$8:L$63,'Input-Ext Allocators'!$B$8:$B$63,$F172))*$D172</f>
        <v>0</v>
      </c>
      <c r="P172" s="143">
        <f ca="1">IFERROR(INDEX(P$269:P$305,MATCH($F172,$B$269:$B$305,0))/INDEX($D$269:$D$305,MATCH($F172,$B$269:$B$305,0)),SUMIFS('Input-Ext Allocators'!M$8:M$63,'Input-Ext Allocators'!$B$8:$B$63,$F172))*$D172</f>
        <v>0</v>
      </c>
      <c r="Q172" s="143">
        <f ca="1">IFERROR(INDEX(Q$269:Q$305,MATCH($F172,$B$269:$B$305,0))/INDEX($D$269:$D$305,MATCH($F172,$B$269:$B$305,0)),SUMIFS('Input-Ext Allocators'!N$8:N$63,'Input-Ext Allocators'!$B$8:$B$63,$F172))*$D172</f>
        <v>0</v>
      </c>
      <c r="R172" s="143">
        <f ca="1">IFERROR(INDEX(R$269:R$305,MATCH($F172,$B$269:$B$305,0))/INDEX($D$269:$D$305,MATCH($F172,$B$269:$B$305,0)),SUMIFS('Input-Ext Allocators'!O$8:O$63,'Input-Ext Allocators'!$B$8:$B$63,$F172))*$D172</f>
        <v>0</v>
      </c>
      <c r="S172" s="143">
        <f ca="1">IFERROR(INDEX(S$269:S$305,MATCH($F172,$B$269:$B$305,0))/INDEX($D$269:$D$305,MATCH($F172,$B$269:$B$305,0)),SUMIFS('Input-Ext Allocators'!P$8:P$63,'Input-Ext Allocators'!$B$8:$B$63,$F172))*$D172</f>
        <v>0</v>
      </c>
      <c r="T172" s="143">
        <f ca="1">IFERROR(INDEX(T$269:T$305,MATCH($F172,$B$269:$B$305,0))/INDEX($D$269:$D$305,MATCH($F172,$B$269:$B$305,0)),SUMIFS('Input-Ext Allocators'!Q$8:Q$63,'Input-Ext Allocators'!$B$8:$B$63,$F172))*$D172</f>
        <v>0</v>
      </c>
      <c r="U172" s="143">
        <f ca="1">IFERROR(INDEX(U$269:U$305,MATCH($F172,$B$269:$B$305,0))/INDEX($D$269:$D$305,MATCH($F172,$B$269:$B$305,0)),SUMIFS('Input-Ext Allocators'!R$8:R$63,'Input-Ext Allocators'!$B$8:$B$63,$F172))*$D172</f>
        <v>0</v>
      </c>
      <c r="V172" s="143">
        <f ca="1">IFERROR(INDEX(V$269:V$305,MATCH($F172,$B$269:$B$305,0))/INDEX($D$269:$D$305,MATCH($F172,$B$269:$B$305,0)),SUMIFS('Input-Ext Allocators'!S$8:S$63,'Input-Ext Allocators'!$B$8:$B$63,$F172))*$D172</f>
        <v>0</v>
      </c>
      <c r="W172" s="143">
        <f ca="1">IFERROR(INDEX(W$269:W$305,MATCH($F172,$B$269:$B$305,0))/INDEX($D$269:$D$305,MATCH($F172,$B$269:$B$305,0)),SUMIFS('Input-Ext Allocators'!T$8:T$63,'Input-Ext Allocators'!$B$8:$B$63,$F172))*$D172</f>
        <v>0</v>
      </c>
      <c r="X172" s="143">
        <f ca="1">IFERROR(INDEX(X$269:X$305,MATCH($F172,$B$269:$B$305,0))/INDEX($D$269:$D$305,MATCH($F172,$B$269:$B$305,0)),SUMIFS('Input-Ext Allocators'!U$8:U$63,'Input-Ext Allocators'!$B$8:$B$63,$F172))*$D172</f>
        <v>0</v>
      </c>
      <c r="Y172" s="143">
        <f ca="1">IFERROR(INDEX(Y$269:Y$305,MATCH($F172,$B$269:$B$305,0))/INDEX($D$269:$D$305,MATCH($F172,$B$269:$B$305,0)),SUMIFS('Input-Ext Allocators'!V$8:V$63,'Input-Ext Allocators'!$B$8:$B$63,$F172))*$D172</f>
        <v>0</v>
      </c>
      <c r="Z172" s="143">
        <f ca="1">IFERROR(INDEX(Z$269:Z$305,MATCH($F172,$B$269:$B$305,0))/INDEX($D$269:$D$305,MATCH($F172,$B$269:$B$305,0)),SUMIFS('Input-Ext Allocators'!W$8:W$63,'Input-Ext Allocators'!$B$8:$B$63,$F172))*$D172</f>
        <v>0</v>
      </c>
    </row>
    <row r="173" spans="1:26" outlineLevel="1">
      <c r="A173" s="113">
        <f>IF(ISBLANK('Input-Accounts'!A173),"",'Input-Accounts'!A173)</f>
        <v>148</v>
      </c>
      <c r="B173" s="17" t="str">
        <f>IF(ISBLANK('Input-Accounts'!B173),"",'Input-Accounts'!B173)</f>
        <v>Advertising expenses</v>
      </c>
      <c r="C173" s="113">
        <f>IF(ISBLANK('Input-Accounts'!C173),"",'Input-Accounts'!C173)</f>
        <v>913</v>
      </c>
      <c r="D173" s="143">
        <f t="shared" ca="1" si="43"/>
        <v>0</v>
      </c>
      <c r="E173" s="143">
        <f t="shared" ca="1" si="41"/>
        <v>0</v>
      </c>
      <c r="F173" s="89" t="str" cm="1">
        <f t="array" aca="1" ref="F173" ca="1">IF(D173=0,"-",IF('Input-Accounts'!$E173&lt;&gt;0,'Input-Accounts'!$E173,INDEX('Input-Accounts'!$H173:$J173,,MATCH($F$6,'Input-Accounts'!$H$6:$J$6,0))))</f>
        <v>-</v>
      </c>
      <c r="G173" s="143">
        <f ca="1">IFERROR(INDEX(G$269:G$305,MATCH($F173,$B$269:$B$305,0))/INDEX($D$269:$D$305,MATCH($F173,$B$269:$B$305,0)),SUMIFS('Input-Ext Allocators'!D$8:D$63,'Input-Ext Allocators'!$B$8:$B$63,$F173))*$D173</f>
        <v>0</v>
      </c>
      <c r="H173" s="143">
        <f ca="1">IFERROR(INDEX(H$269:H$305,MATCH($F173,$B$269:$B$305,0))/INDEX($D$269:$D$305,MATCH($F173,$B$269:$B$305,0)),SUMIFS('Input-Ext Allocators'!E$8:E$63,'Input-Ext Allocators'!$B$8:$B$63,$F173))*$D173</f>
        <v>0</v>
      </c>
      <c r="I173" s="143">
        <f ca="1">IFERROR(INDEX(I$269:I$305,MATCH($F173,$B$269:$B$305,0))/INDEX($D$269:$D$305,MATCH($F173,$B$269:$B$305,0)),SUMIFS('Input-Ext Allocators'!F$8:F$63,'Input-Ext Allocators'!$B$8:$B$63,$F173))*$D173</f>
        <v>0</v>
      </c>
      <c r="J173" s="143">
        <f ca="1">IFERROR(INDEX(J$269:J$305,MATCH($F173,$B$269:$B$305,0))/INDEX($D$269:$D$305,MATCH($F173,$B$269:$B$305,0)),SUMIFS('Input-Ext Allocators'!G$8:G$63,'Input-Ext Allocators'!$B$8:$B$63,$F173))*$D173</f>
        <v>0</v>
      </c>
      <c r="K173" s="143">
        <f ca="1">IFERROR(INDEX(K$269:K$305,MATCH($F173,$B$269:$B$305,0))/INDEX($D$269:$D$305,MATCH($F173,$B$269:$B$305,0)),SUMIFS('Input-Ext Allocators'!H$8:H$63,'Input-Ext Allocators'!$B$8:$B$63,$F173))*$D173</f>
        <v>0</v>
      </c>
      <c r="L173" s="143">
        <f ca="1">IFERROR(INDEX(L$269:L$305,MATCH($F173,$B$269:$B$305,0))/INDEX($D$269:$D$305,MATCH($F173,$B$269:$B$305,0)),SUMIFS('Input-Ext Allocators'!I$8:I$63,'Input-Ext Allocators'!$B$8:$B$63,$F173))*$D173</f>
        <v>0</v>
      </c>
      <c r="M173" s="143">
        <f ca="1">IFERROR(INDEX(M$269:M$305,MATCH($F173,$B$269:$B$305,0))/INDEX($D$269:$D$305,MATCH($F173,$B$269:$B$305,0)),SUMIFS('Input-Ext Allocators'!J$8:J$63,'Input-Ext Allocators'!$B$8:$B$63,$F173))*$D173</f>
        <v>0</v>
      </c>
      <c r="N173" s="143">
        <f ca="1">IFERROR(INDEX(N$269:N$305,MATCH($F173,$B$269:$B$305,0))/INDEX($D$269:$D$305,MATCH($F173,$B$269:$B$305,0)),SUMIFS('Input-Ext Allocators'!K$8:K$63,'Input-Ext Allocators'!$B$8:$B$63,$F173))*$D173</f>
        <v>0</v>
      </c>
      <c r="O173" s="143">
        <f ca="1">IFERROR(INDEX(O$269:O$305,MATCH($F173,$B$269:$B$305,0))/INDEX($D$269:$D$305,MATCH($F173,$B$269:$B$305,0)),SUMIFS('Input-Ext Allocators'!L$8:L$63,'Input-Ext Allocators'!$B$8:$B$63,$F173))*$D173</f>
        <v>0</v>
      </c>
      <c r="P173" s="143">
        <f ca="1">IFERROR(INDEX(P$269:P$305,MATCH($F173,$B$269:$B$305,0))/INDEX($D$269:$D$305,MATCH($F173,$B$269:$B$305,0)),SUMIFS('Input-Ext Allocators'!M$8:M$63,'Input-Ext Allocators'!$B$8:$B$63,$F173))*$D173</f>
        <v>0</v>
      </c>
      <c r="Q173" s="143">
        <f ca="1">IFERROR(INDEX(Q$269:Q$305,MATCH($F173,$B$269:$B$305,0))/INDEX($D$269:$D$305,MATCH($F173,$B$269:$B$305,0)),SUMIFS('Input-Ext Allocators'!N$8:N$63,'Input-Ext Allocators'!$B$8:$B$63,$F173))*$D173</f>
        <v>0</v>
      </c>
      <c r="R173" s="143">
        <f ca="1">IFERROR(INDEX(R$269:R$305,MATCH($F173,$B$269:$B$305,0))/INDEX($D$269:$D$305,MATCH($F173,$B$269:$B$305,0)),SUMIFS('Input-Ext Allocators'!O$8:O$63,'Input-Ext Allocators'!$B$8:$B$63,$F173))*$D173</f>
        <v>0</v>
      </c>
      <c r="S173" s="143">
        <f ca="1">IFERROR(INDEX(S$269:S$305,MATCH($F173,$B$269:$B$305,0))/INDEX($D$269:$D$305,MATCH($F173,$B$269:$B$305,0)),SUMIFS('Input-Ext Allocators'!P$8:P$63,'Input-Ext Allocators'!$B$8:$B$63,$F173))*$D173</f>
        <v>0</v>
      </c>
      <c r="T173" s="143">
        <f ca="1">IFERROR(INDEX(T$269:T$305,MATCH($F173,$B$269:$B$305,0))/INDEX($D$269:$D$305,MATCH($F173,$B$269:$B$305,0)),SUMIFS('Input-Ext Allocators'!Q$8:Q$63,'Input-Ext Allocators'!$B$8:$B$63,$F173))*$D173</f>
        <v>0</v>
      </c>
      <c r="U173" s="143">
        <f ca="1">IFERROR(INDEX(U$269:U$305,MATCH($F173,$B$269:$B$305,0))/INDEX($D$269:$D$305,MATCH($F173,$B$269:$B$305,0)),SUMIFS('Input-Ext Allocators'!R$8:R$63,'Input-Ext Allocators'!$B$8:$B$63,$F173))*$D173</f>
        <v>0</v>
      </c>
      <c r="V173" s="143">
        <f ca="1">IFERROR(INDEX(V$269:V$305,MATCH($F173,$B$269:$B$305,0))/INDEX($D$269:$D$305,MATCH($F173,$B$269:$B$305,0)),SUMIFS('Input-Ext Allocators'!S$8:S$63,'Input-Ext Allocators'!$B$8:$B$63,$F173))*$D173</f>
        <v>0</v>
      </c>
      <c r="W173" s="143">
        <f ca="1">IFERROR(INDEX(W$269:W$305,MATCH($F173,$B$269:$B$305,0))/INDEX($D$269:$D$305,MATCH($F173,$B$269:$B$305,0)),SUMIFS('Input-Ext Allocators'!T$8:T$63,'Input-Ext Allocators'!$B$8:$B$63,$F173))*$D173</f>
        <v>0</v>
      </c>
      <c r="X173" s="143">
        <f ca="1">IFERROR(INDEX(X$269:X$305,MATCH($F173,$B$269:$B$305,0))/INDEX($D$269:$D$305,MATCH($F173,$B$269:$B$305,0)),SUMIFS('Input-Ext Allocators'!U$8:U$63,'Input-Ext Allocators'!$B$8:$B$63,$F173))*$D173</f>
        <v>0</v>
      </c>
      <c r="Y173" s="143">
        <f ca="1">IFERROR(INDEX(Y$269:Y$305,MATCH($F173,$B$269:$B$305,0))/INDEX($D$269:$D$305,MATCH($F173,$B$269:$B$305,0)),SUMIFS('Input-Ext Allocators'!V$8:V$63,'Input-Ext Allocators'!$B$8:$B$63,$F173))*$D173</f>
        <v>0</v>
      </c>
      <c r="Z173" s="143">
        <f ca="1">IFERROR(INDEX(Z$269:Z$305,MATCH($F173,$B$269:$B$305,0))/INDEX($D$269:$D$305,MATCH($F173,$B$269:$B$305,0)),SUMIFS('Input-Ext Allocators'!W$8:W$63,'Input-Ext Allocators'!$B$8:$B$63,$F173))*$D173</f>
        <v>0</v>
      </c>
    </row>
    <row r="174" spans="1:26" outlineLevel="1">
      <c r="A174" s="113">
        <f>IF(ISBLANK('Input-Accounts'!A174),"",'Input-Accounts'!A174)</f>
        <v>149</v>
      </c>
      <c r="B174" s="17" t="str">
        <f>IF(ISBLANK('Input-Accounts'!B174),"",'Input-Accounts'!B174)</f>
        <v>Miscellaneous sales expenses</v>
      </c>
      <c r="C174" s="113">
        <f>IF(ISBLANK('Input-Accounts'!C174),"",'Input-Accounts'!C174)</f>
        <v>916</v>
      </c>
      <c r="D174" s="143">
        <f t="shared" ca="1" si="43"/>
        <v>0</v>
      </c>
      <c r="E174" s="143">
        <f t="shared" ca="1" si="41"/>
        <v>0</v>
      </c>
      <c r="F174" s="89" t="str" cm="1">
        <f t="array" aca="1" ref="F174" ca="1">IF(D174=0,"-",IF('Input-Accounts'!$E174&lt;&gt;0,'Input-Accounts'!$E174,INDEX('Input-Accounts'!$H174:$J174,,MATCH($F$6,'Input-Accounts'!$H$6:$J$6,0))))</f>
        <v>-</v>
      </c>
      <c r="G174" s="143">
        <f ca="1">IFERROR(INDEX(G$269:G$305,MATCH($F174,$B$269:$B$305,0))/INDEX($D$269:$D$305,MATCH($F174,$B$269:$B$305,0)),SUMIFS('Input-Ext Allocators'!D$8:D$63,'Input-Ext Allocators'!$B$8:$B$63,$F174))*$D174</f>
        <v>0</v>
      </c>
      <c r="H174" s="143">
        <f ca="1">IFERROR(INDEX(H$269:H$305,MATCH($F174,$B$269:$B$305,0))/INDEX($D$269:$D$305,MATCH($F174,$B$269:$B$305,0)),SUMIFS('Input-Ext Allocators'!E$8:E$63,'Input-Ext Allocators'!$B$8:$B$63,$F174))*$D174</f>
        <v>0</v>
      </c>
      <c r="I174" s="143">
        <f ca="1">IFERROR(INDEX(I$269:I$305,MATCH($F174,$B$269:$B$305,0))/INDEX($D$269:$D$305,MATCH($F174,$B$269:$B$305,0)),SUMIFS('Input-Ext Allocators'!F$8:F$63,'Input-Ext Allocators'!$B$8:$B$63,$F174))*$D174</f>
        <v>0</v>
      </c>
      <c r="J174" s="143">
        <f ca="1">IFERROR(INDEX(J$269:J$305,MATCH($F174,$B$269:$B$305,0))/INDEX($D$269:$D$305,MATCH($F174,$B$269:$B$305,0)),SUMIFS('Input-Ext Allocators'!G$8:G$63,'Input-Ext Allocators'!$B$8:$B$63,$F174))*$D174</f>
        <v>0</v>
      </c>
      <c r="K174" s="143">
        <f ca="1">IFERROR(INDEX(K$269:K$305,MATCH($F174,$B$269:$B$305,0))/INDEX($D$269:$D$305,MATCH($F174,$B$269:$B$305,0)),SUMIFS('Input-Ext Allocators'!H$8:H$63,'Input-Ext Allocators'!$B$8:$B$63,$F174))*$D174</f>
        <v>0</v>
      </c>
      <c r="L174" s="143">
        <f ca="1">IFERROR(INDEX(L$269:L$305,MATCH($F174,$B$269:$B$305,0))/INDEX($D$269:$D$305,MATCH($F174,$B$269:$B$305,0)),SUMIFS('Input-Ext Allocators'!I$8:I$63,'Input-Ext Allocators'!$B$8:$B$63,$F174))*$D174</f>
        <v>0</v>
      </c>
      <c r="M174" s="143">
        <f ca="1">IFERROR(INDEX(M$269:M$305,MATCH($F174,$B$269:$B$305,0))/INDEX($D$269:$D$305,MATCH($F174,$B$269:$B$305,0)),SUMIFS('Input-Ext Allocators'!J$8:J$63,'Input-Ext Allocators'!$B$8:$B$63,$F174))*$D174</f>
        <v>0</v>
      </c>
      <c r="N174" s="143">
        <f ca="1">IFERROR(INDEX(N$269:N$305,MATCH($F174,$B$269:$B$305,0))/INDEX($D$269:$D$305,MATCH($F174,$B$269:$B$305,0)),SUMIFS('Input-Ext Allocators'!K$8:K$63,'Input-Ext Allocators'!$B$8:$B$63,$F174))*$D174</f>
        <v>0</v>
      </c>
      <c r="O174" s="143">
        <f ca="1">IFERROR(INDEX(O$269:O$305,MATCH($F174,$B$269:$B$305,0))/INDEX($D$269:$D$305,MATCH($F174,$B$269:$B$305,0)),SUMIFS('Input-Ext Allocators'!L$8:L$63,'Input-Ext Allocators'!$B$8:$B$63,$F174))*$D174</f>
        <v>0</v>
      </c>
      <c r="P174" s="143">
        <f ca="1">IFERROR(INDEX(P$269:P$305,MATCH($F174,$B$269:$B$305,0))/INDEX($D$269:$D$305,MATCH($F174,$B$269:$B$305,0)),SUMIFS('Input-Ext Allocators'!M$8:M$63,'Input-Ext Allocators'!$B$8:$B$63,$F174))*$D174</f>
        <v>0</v>
      </c>
      <c r="Q174" s="143">
        <f ca="1">IFERROR(INDEX(Q$269:Q$305,MATCH($F174,$B$269:$B$305,0))/INDEX($D$269:$D$305,MATCH($F174,$B$269:$B$305,0)),SUMIFS('Input-Ext Allocators'!N$8:N$63,'Input-Ext Allocators'!$B$8:$B$63,$F174))*$D174</f>
        <v>0</v>
      </c>
      <c r="R174" s="143">
        <f ca="1">IFERROR(INDEX(R$269:R$305,MATCH($F174,$B$269:$B$305,0))/INDEX($D$269:$D$305,MATCH($F174,$B$269:$B$305,0)),SUMIFS('Input-Ext Allocators'!O$8:O$63,'Input-Ext Allocators'!$B$8:$B$63,$F174))*$D174</f>
        <v>0</v>
      </c>
      <c r="S174" s="143">
        <f ca="1">IFERROR(INDEX(S$269:S$305,MATCH($F174,$B$269:$B$305,0))/INDEX($D$269:$D$305,MATCH($F174,$B$269:$B$305,0)),SUMIFS('Input-Ext Allocators'!P$8:P$63,'Input-Ext Allocators'!$B$8:$B$63,$F174))*$D174</f>
        <v>0</v>
      </c>
      <c r="T174" s="143">
        <f ca="1">IFERROR(INDEX(T$269:T$305,MATCH($F174,$B$269:$B$305,0))/INDEX($D$269:$D$305,MATCH($F174,$B$269:$B$305,0)),SUMIFS('Input-Ext Allocators'!Q$8:Q$63,'Input-Ext Allocators'!$B$8:$B$63,$F174))*$D174</f>
        <v>0</v>
      </c>
      <c r="U174" s="143">
        <f ca="1">IFERROR(INDEX(U$269:U$305,MATCH($F174,$B$269:$B$305,0))/INDEX($D$269:$D$305,MATCH($F174,$B$269:$B$305,0)),SUMIFS('Input-Ext Allocators'!R$8:R$63,'Input-Ext Allocators'!$B$8:$B$63,$F174))*$D174</f>
        <v>0</v>
      </c>
      <c r="V174" s="143">
        <f ca="1">IFERROR(INDEX(V$269:V$305,MATCH($F174,$B$269:$B$305,0))/INDEX($D$269:$D$305,MATCH($F174,$B$269:$B$305,0)),SUMIFS('Input-Ext Allocators'!S$8:S$63,'Input-Ext Allocators'!$B$8:$B$63,$F174))*$D174</f>
        <v>0</v>
      </c>
      <c r="W174" s="143">
        <f ca="1">IFERROR(INDEX(W$269:W$305,MATCH($F174,$B$269:$B$305,0))/INDEX($D$269:$D$305,MATCH($F174,$B$269:$B$305,0)),SUMIFS('Input-Ext Allocators'!T$8:T$63,'Input-Ext Allocators'!$B$8:$B$63,$F174))*$D174</f>
        <v>0</v>
      </c>
      <c r="X174" s="143">
        <f ca="1">IFERROR(INDEX(X$269:X$305,MATCH($F174,$B$269:$B$305,0))/INDEX($D$269:$D$305,MATCH($F174,$B$269:$B$305,0)),SUMIFS('Input-Ext Allocators'!U$8:U$63,'Input-Ext Allocators'!$B$8:$B$63,$F174))*$D174</f>
        <v>0</v>
      </c>
      <c r="Y174" s="143">
        <f ca="1">IFERROR(INDEX(Y$269:Y$305,MATCH($F174,$B$269:$B$305,0))/INDEX($D$269:$D$305,MATCH($F174,$B$269:$B$305,0)),SUMIFS('Input-Ext Allocators'!V$8:V$63,'Input-Ext Allocators'!$B$8:$B$63,$F174))*$D174</f>
        <v>0</v>
      </c>
      <c r="Z174" s="143">
        <f ca="1">IFERROR(INDEX(Z$269:Z$305,MATCH($F174,$B$269:$B$305,0))/INDEX($D$269:$D$305,MATCH($F174,$B$269:$B$305,0)),SUMIFS('Input-Ext Allocators'!W$8:W$63,'Input-Ext Allocators'!$B$8:$B$63,$F174))*$D174</f>
        <v>0</v>
      </c>
    </row>
    <row r="175" spans="1:26" outlineLevel="1">
      <c r="A175" s="113">
        <f>IF(ISBLANK('Input-Accounts'!A175),"",'Input-Accounts'!A175)</f>
        <v>150</v>
      </c>
      <c r="B175" s="79" t="str">
        <f>IF(ISBLANK('Input-Accounts'!B175),"",'Input-Accounts'!B175)</f>
        <v>Subtotal - Sales Expenses</v>
      </c>
      <c r="C175" s="113" t="str">
        <f>IF(ISBLANK('Input-Accounts'!C175),"",'Input-Accounts'!C175)</f>
        <v/>
      </c>
      <c r="D175" s="144">
        <f ca="1">SUBTOTAL(9,D171:D174)</f>
        <v>0</v>
      </c>
      <c r="E175" s="143">
        <f t="shared" ca="1" si="41"/>
        <v>0</v>
      </c>
      <c r="G175" s="144">
        <f t="shared" ref="G175:Z175" ca="1" si="44">SUBTOTAL(9,G171:G174)</f>
        <v>0</v>
      </c>
      <c r="H175" s="144">
        <f t="shared" ca="1" si="44"/>
        <v>0</v>
      </c>
      <c r="I175" s="144">
        <f t="shared" ca="1" si="44"/>
        <v>0</v>
      </c>
      <c r="J175" s="144">
        <f t="shared" ca="1" si="44"/>
        <v>0</v>
      </c>
      <c r="K175" s="144">
        <f t="shared" ca="1" si="44"/>
        <v>0</v>
      </c>
      <c r="L175" s="144">
        <f t="shared" ca="1" si="44"/>
        <v>0</v>
      </c>
      <c r="M175" s="144">
        <f t="shared" ca="1" si="44"/>
        <v>0</v>
      </c>
      <c r="N175" s="144">
        <f t="shared" ca="1" si="44"/>
        <v>0</v>
      </c>
      <c r="O175" s="144">
        <f t="shared" ca="1" si="44"/>
        <v>0</v>
      </c>
      <c r="P175" s="144">
        <f t="shared" ca="1" si="44"/>
        <v>0</v>
      </c>
      <c r="Q175" s="144">
        <f t="shared" ca="1" si="44"/>
        <v>0</v>
      </c>
      <c r="R175" s="144">
        <f t="shared" ca="1" si="44"/>
        <v>0</v>
      </c>
      <c r="S175" s="144">
        <f t="shared" ca="1" si="44"/>
        <v>0</v>
      </c>
      <c r="T175" s="144">
        <f t="shared" ca="1" si="44"/>
        <v>0</v>
      </c>
      <c r="U175" s="144">
        <f t="shared" ca="1" si="44"/>
        <v>0</v>
      </c>
      <c r="V175" s="144">
        <f t="shared" ca="1" si="44"/>
        <v>0</v>
      </c>
      <c r="W175" s="144">
        <f t="shared" ca="1" si="44"/>
        <v>0</v>
      </c>
      <c r="X175" s="144">
        <f t="shared" ca="1" si="44"/>
        <v>0</v>
      </c>
      <c r="Y175" s="144">
        <f t="shared" ca="1" si="44"/>
        <v>0</v>
      </c>
      <c r="Z175" s="144">
        <f t="shared" ca="1" si="44"/>
        <v>0</v>
      </c>
    </row>
    <row r="176" spans="1:26" outlineLevel="1">
      <c r="A176" s="113" t="str">
        <f>IF(ISBLANK('Input-Accounts'!A176),"",'Input-Accounts'!A176)</f>
        <v/>
      </c>
      <c r="B176" s="79" t="str">
        <f>IF(ISBLANK('Input-Accounts'!B176),"",'Input-Accounts'!B176)</f>
        <v/>
      </c>
      <c r="C176" s="113" t="str">
        <f>IF(ISBLANK('Input-Accounts'!C176),"",'Input-Accounts'!C176)</f>
        <v/>
      </c>
      <c r="D176" s="143"/>
      <c r="E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</row>
    <row r="177" spans="1:26">
      <c r="A177" s="113">
        <f>IF(ISBLANK('Input-Accounts'!A177),"",'Input-Accounts'!A177)</f>
        <v>151</v>
      </c>
      <c r="B177" s="127" t="str">
        <f>IF(ISBLANK('Input-Accounts'!B177),"",'Input-Accounts'!B177)</f>
        <v>Total Customer Accounts, Service, and Sales Expense</v>
      </c>
      <c r="C177" s="113" t="str">
        <f>IF(ISBLANK('Input-Accounts'!C177),"",'Input-Accounts'!C177)</f>
        <v/>
      </c>
      <c r="D177" s="143">
        <f ca="1">SUBTOTAL(9,D156:D175)</f>
        <v>0</v>
      </c>
      <c r="E177" s="143">
        <f ca="1">IFERROR(IF(D177="","",IF(D177=0,0,IF(ABS(D177-SUM($G177:$Z177))&lt;Check_Limit,0,1))),1)</f>
        <v>0</v>
      </c>
      <c r="F177" s="89"/>
      <c r="G177" s="143">
        <f t="shared" ref="G177:Z177" ca="1" si="45">SUBTOTAL(9,G156:G175)</f>
        <v>0</v>
      </c>
      <c r="H177" s="143">
        <f t="shared" ca="1" si="45"/>
        <v>0</v>
      </c>
      <c r="I177" s="143">
        <f t="shared" ca="1" si="45"/>
        <v>0</v>
      </c>
      <c r="J177" s="143">
        <f t="shared" ca="1" si="45"/>
        <v>0</v>
      </c>
      <c r="K177" s="143">
        <f t="shared" ca="1" si="45"/>
        <v>0</v>
      </c>
      <c r="L177" s="143">
        <f t="shared" ca="1" si="45"/>
        <v>0</v>
      </c>
      <c r="M177" s="143">
        <f t="shared" ca="1" si="45"/>
        <v>0</v>
      </c>
      <c r="N177" s="143">
        <f t="shared" ca="1" si="45"/>
        <v>0</v>
      </c>
      <c r="O177" s="143">
        <f t="shared" ca="1" si="45"/>
        <v>0</v>
      </c>
      <c r="P177" s="143">
        <f t="shared" ca="1" si="45"/>
        <v>0</v>
      </c>
      <c r="Q177" s="143">
        <f t="shared" ca="1" si="45"/>
        <v>0</v>
      </c>
      <c r="R177" s="143">
        <f t="shared" ca="1" si="45"/>
        <v>0</v>
      </c>
      <c r="S177" s="143">
        <f t="shared" ca="1" si="45"/>
        <v>0</v>
      </c>
      <c r="T177" s="143">
        <f t="shared" ca="1" si="45"/>
        <v>0</v>
      </c>
      <c r="U177" s="143">
        <f t="shared" ca="1" si="45"/>
        <v>0</v>
      </c>
      <c r="V177" s="143">
        <f t="shared" ca="1" si="45"/>
        <v>0</v>
      </c>
      <c r="W177" s="143">
        <f t="shared" ca="1" si="45"/>
        <v>0</v>
      </c>
      <c r="X177" s="143">
        <f t="shared" ca="1" si="45"/>
        <v>0</v>
      </c>
      <c r="Y177" s="143">
        <f t="shared" ca="1" si="45"/>
        <v>0</v>
      </c>
      <c r="Z177" s="143">
        <f t="shared" ca="1" si="45"/>
        <v>0</v>
      </c>
    </row>
    <row r="178" spans="1:26">
      <c r="A178" s="113" t="str">
        <f>IF(ISBLANK('Input-Accounts'!A178),"",'Input-Accounts'!A178)</f>
        <v/>
      </c>
      <c r="B178" s="127" t="str">
        <f>IF(ISBLANK('Input-Accounts'!B178),"",'Input-Accounts'!B178)</f>
        <v/>
      </c>
      <c r="C178" s="113" t="str">
        <f>IF(ISBLANK('Input-Accounts'!C178),"",'Input-Accounts'!C178)</f>
        <v/>
      </c>
      <c r="D178" s="144"/>
      <c r="E178" s="143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</row>
    <row r="179" spans="1:26">
      <c r="A179" s="113">
        <f>IF(ISBLANK('Input-Accounts'!A179),"",'Input-Accounts'!A179)</f>
        <v>152</v>
      </c>
      <c r="B179" s="127" t="str">
        <f>IF(ISBLANK('Input-Accounts'!B179),"",'Input-Accounts'!B179)</f>
        <v>Administrative and General Expenses</v>
      </c>
      <c r="C179" s="113" t="str">
        <f>IF(ISBLANK('Input-Accounts'!C179),"",'Input-Accounts'!C179)</f>
        <v/>
      </c>
      <c r="D179" s="143"/>
      <c r="E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</row>
    <row r="180" spans="1:26" outlineLevel="1">
      <c r="A180" s="113">
        <f>IF(ISBLANK('Input-Accounts'!A180),"",'Input-Accounts'!A180)</f>
        <v>153</v>
      </c>
      <c r="B180" s="17" t="str">
        <f>IF(ISBLANK('Input-Accounts'!B180),"",'Input-Accounts'!B180)</f>
        <v>Administrative and general salaries</v>
      </c>
      <c r="C180" s="113">
        <f>IF(ISBLANK('Input-Accounts'!C180),"",'Input-Accounts'!C180)</f>
        <v>920</v>
      </c>
      <c r="D180" s="143">
        <f t="shared" ref="D180:D190" ca="1" si="46">INDIRECT("Classification!"&amp;$D$5&amp;ROW())</f>
        <v>44013.365109959981</v>
      </c>
      <c r="E180" s="143">
        <f t="shared" ref="E180" ca="1" si="47">IFERROR(IF(D180="","",IF(D180=0,0,IF(ABS(D180-SUM($G180:$Z180))&lt;Check_Limit,0,1))),1)</f>
        <v>0</v>
      </c>
      <c r="F180" s="89" t="str" cm="1">
        <f t="array" aca="1" ref="F180" ca="1">IF(D180=0,"-",IF('Input-Accounts'!$E180&lt;&gt;0,'Input-Accounts'!$E180,INDEX('Input-Accounts'!$H180:$J180,,MATCH($F$6,'Input-Accounts'!$H$6:$J$6,0))))</f>
        <v>INT_LABOR</v>
      </c>
      <c r="G180" s="143">
        <f ca="1">IFERROR(INDEX(G$269:G$305,MATCH($F180,$B$269:$B$305,0))/INDEX($D$269:$D$305,MATCH($F180,$B$269:$B$305,0)),SUMIFS('Input-Ext Allocators'!D$8:D$63,'Input-Ext Allocators'!$B$8:$B$63,$F180))*$D180</f>
        <v>16540.305805047457</v>
      </c>
      <c r="H180" s="143">
        <f ca="1">IFERROR(INDEX(H$269:H$305,MATCH($F180,$B$269:$B$305,0))/INDEX($D$269:$D$305,MATCH($F180,$B$269:$B$305,0)),SUMIFS('Input-Ext Allocators'!E$8:E$63,'Input-Ext Allocators'!$B$8:$B$63,$F180))*$D180</f>
        <v>11214.28086843526</v>
      </c>
      <c r="I180" s="143">
        <f ca="1">IFERROR(INDEX(I$269:I$305,MATCH($F180,$B$269:$B$305,0))/INDEX($D$269:$D$305,MATCH($F180,$B$269:$B$305,0)),SUMIFS('Input-Ext Allocators'!F$8:F$63,'Input-Ext Allocators'!$B$8:$B$63,$F180))*$D180</f>
        <v>1114.740640629715</v>
      </c>
      <c r="J180" s="143">
        <f ca="1">IFERROR(INDEX(J$269:J$305,MATCH($F180,$B$269:$B$305,0))/INDEX($D$269:$D$305,MATCH($F180,$B$269:$B$305,0)),SUMIFS('Input-Ext Allocators'!G$8:G$63,'Input-Ext Allocators'!$B$8:$B$63,$F180))*$D180</f>
        <v>1335.6159153792569</v>
      </c>
      <c r="K180" s="143">
        <f ca="1">IFERROR(INDEX(K$269:K$305,MATCH($F180,$B$269:$B$305,0))/INDEX($D$269:$D$305,MATCH($F180,$B$269:$B$305,0)),SUMIFS('Input-Ext Allocators'!H$8:H$63,'Input-Ext Allocators'!$B$8:$B$63,$F180))*$D180</f>
        <v>110.65194307143996</v>
      </c>
      <c r="L180" s="143">
        <f ca="1">IFERROR(INDEX(L$269:L$305,MATCH($F180,$B$269:$B$305,0))/INDEX($D$269:$D$305,MATCH($F180,$B$269:$B$305,0)),SUMIFS('Input-Ext Allocators'!I$8:I$63,'Input-Ext Allocators'!$B$8:$B$63,$F180))*$D180</f>
        <v>10783.335941722546</v>
      </c>
      <c r="M180" s="143">
        <f ca="1">IFERROR(INDEX(M$269:M$305,MATCH($F180,$B$269:$B$305,0))/INDEX($D$269:$D$305,MATCH($F180,$B$269:$B$305,0)),SUMIFS('Input-Ext Allocators'!J$8:J$63,'Input-Ext Allocators'!$B$8:$B$63,$F180))*$D180</f>
        <v>2914.4339956743029</v>
      </c>
      <c r="N180" s="143">
        <f ca="1">IFERROR(INDEX(N$269:N$305,MATCH($F180,$B$269:$B$305,0))/INDEX($D$269:$D$305,MATCH($F180,$B$269:$B$305,0)),SUMIFS('Input-Ext Allocators'!K$8:K$63,'Input-Ext Allocators'!$B$8:$B$63,$F180))*$D180</f>
        <v>0</v>
      </c>
      <c r="O180" s="143">
        <f ca="1">IFERROR(INDEX(O$269:O$305,MATCH($F180,$B$269:$B$305,0))/INDEX($D$269:$D$305,MATCH($F180,$B$269:$B$305,0)),SUMIFS('Input-Ext Allocators'!L$8:L$63,'Input-Ext Allocators'!$B$8:$B$63,$F180))*$D180</f>
        <v>0</v>
      </c>
      <c r="P180" s="143">
        <f ca="1">IFERROR(INDEX(P$269:P$305,MATCH($F180,$B$269:$B$305,0))/INDEX($D$269:$D$305,MATCH($F180,$B$269:$B$305,0)),SUMIFS('Input-Ext Allocators'!M$8:M$63,'Input-Ext Allocators'!$B$8:$B$63,$F180))*$D180</f>
        <v>0</v>
      </c>
      <c r="Q180" s="143">
        <f ca="1">IFERROR(INDEX(Q$269:Q$305,MATCH($F180,$B$269:$B$305,0))/INDEX($D$269:$D$305,MATCH($F180,$B$269:$B$305,0)),SUMIFS('Input-Ext Allocators'!N$8:N$63,'Input-Ext Allocators'!$B$8:$B$63,$F180))*$D180</f>
        <v>0</v>
      </c>
      <c r="R180" s="143">
        <f ca="1">IFERROR(INDEX(R$269:R$305,MATCH($F180,$B$269:$B$305,0))/INDEX($D$269:$D$305,MATCH($F180,$B$269:$B$305,0)),SUMIFS('Input-Ext Allocators'!O$8:O$63,'Input-Ext Allocators'!$B$8:$B$63,$F180))*$D180</f>
        <v>0</v>
      </c>
      <c r="S180" s="143">
        <f ca="1">IFERROR(INDEX(S$269:S$305,MATCH($F180,$B$269:$B$305,0))/INDEX($D$269:$D$305,MATCH($F180,$B$269:$B$305,0)),SUMIFS('Input-Ext Allocators'!P$8:P$63,'Input-Ext Allocators'!$B$8:$B$63,$F180))*$D180</f>
        <v>0</v>
      </c>
      <c r="T180" s="143">
        <f ca="1">IFERROR(INDEX(T$269:T$305,MATCH($F180,$B$269:$B$305,0))/INDEX($D$269:$D$305,MATCH($F180,$B$269:$B$305,0)),SUMIFS('Input-Ext Allocators'!Q$8:Q$63,'Input-Ext Allocators'!$B$8:$B$63,$F180))*$D180</f>
        <v>0</v>
      </c>
      <c r="U180" s="143">
        <f ca="1">IFERROR(INDEX(U$269:U$305,MATCH($F180,$B$269:$B$305,0))/INDEX($D$269:$D$305,MATCH($F180,$B$269:$B$305,0)),SUMIFS('Input-Ext Allocators'!R$8:R$63,'Input-Ext Allocators'!$B$8:$B$63,$F180))*$D180</f>
        <v>0</v>
      </c>
      <c r="V180" s="143">
        <f ca="1">IFERROR(INDEX(V$269:V$305,MATCH($F180,$B$269:$B$305,0))/INDEX($D$269:$D$305,MATCH($F180,$B$269:$B$305,0)),SUMIFS('Input-Ext Allocators'!S$8:S$63,'Input-Ext Allocators'!$B$8:$B$63,$F180))*$D180</f>
        <v>0</v>
      </c>
      <c r="W180" s="143">
        <f ca="1">IFERROR(INDEX(W$269:W$305,MATCH($F180,$B$269:$B$305,0))/INDEX($D$269:$D$305,MATCH($F180,$B$269:$B$305,0)),SUMIFS('Input-Ext Allocators'!T$8:T$63,'Input-Ext Allocators'!$B$8:$B$63,$F180))*$D180</f>
        <v>0</v>
      </c>
      <c r="X180" s="143">
        <f ca="1">IFERROR(INDEX(X$269:X$305,MATCH($F180,$B$269:$B$305,0))/INDEX($D$269:$D$305,MATCH($F180,$B$269:$B$305,0)),SUMIFS('Input-Ext Allocators'!U$8:U$63,'Input-Ext Allocators'!$B$8:$B$63,$F180))*$D180</f>
        <v>0</v>
      </c>
      <c r="Y180" s="143">
        <f ca="1">IFERROR(INDEX(Y$269:Y$305,MATCH($F180,$B$269:$B$305,0))/INDEX($D$269:$D$305,MATCH($F180,$B$269:$B$305,0)),SUMIFS('Input-Ext Allocators'!V$8:V$63,'Input-Ext Allocators'!$B$8:$B$63,$F180))*$D180</f>
        <v>0</v>
      </c>
      <c r="Z180" s="143">
        <f ca="1">IFERROR(INDEX(Z$269:Z$305,MATCH($F180,$B$269:$B$305,0))/INDEX($D$269:$D$305,MATCH($F180,$B$269:$B$305,0)),SUMIFS('Input-Ext Allocators'!W$8:W$63,'Input-Ext Allocators'!$B$8:$B$63,$F180))*$D180</f>
        <v>0</v>
      </c>
    </row>
    <row r="181" spans="1:26" outlineLevel="1">
      <c r="A181" s="113">
        <f>IF(ISBLANK('Input-Accounts'!A181),"",'Input-Accounts'!A181)</f>
        <v>154</v>
      </c>
      <c r="B181" s="17" t="str">
        <f>IF(ISBLANK('Input-Accounts'!B181),"",'Input-Accounts'!B181)</f>
        <v>Office supplies and expenses</v>
      </c>
      <c r="C181" s="113">
        <f>IF(ISBLANK('Input-Accounts'!C181),"",'Input-Accounts'!C181)</f>
        <v>921</v>
      </c>
      <c r="D181" s="143">
        <f t="shared" ca="1" si="46"/>
        <v>25495.957664486996</v>
      </c>
      <c r="E181" s="143">
        <f t="shared" ref="E181:E190" ca="1" si="48">IFERROR(IF(D181="","",IF(D181=0,0,IF(ABS(D181-SUM($G181:$Z181))&lt;Check_Limit,0,1))),1)</f>
        <v>0</v>
      </c>
      <c r="F181" s="89" t="str" cm="1">
        <f t="array" aca="1" ref="F181" ca="1">IF(D181=0,"-",IF('Input-Accounts'!$E181&lt;&gt;0,'Input-Accounts'!$E181,INDEX('Input-Accounts'!$H181:$J181,,MATCH($F$6,'Input-Accounts'!$H$6:$J$6,0))))</f>
        <v>INT_LABOR</v>
      </c>
      <c r="G181" s="143">
        <f ca="1">IFERROR(INDEX(G$269:G$305,MATCH($F181,$B$269:$B$305,0))/INDEX($D$269:$D$305,MATCH($F181,$B$269:$B$305,0)),SUMIFS('Input-Ext Allocators'!D$8:D$63,'Input-Ext Allocators'!$B$8:$B$63,$F181))*$D181</f>
        <v>9581.4290843152921</v>
      </c>
      <c r="H181" s="143">
        <f ca="1">IFERROR(INDEX(H$269:H$305,MATCH($F181,$B$269:$B$305,0))/INDEX($D$269:$D$305,MATCH($F181,$B$269:$B$305,0)),SUMIFS('Input-Ext Allocators'!E$8:E$63,'Input-Ext Allocators'!$B$8:$B$63,$F181))*$D181</f>
        <v>6496.182001648177</v>
      </c>
      <c r="I181" s="143">
        <f ca="1">IFERROR(INDEX(I$269:I$305,MATCH($F181,$B$269:$B$305,0))/INDEX($D$269:$D$305,MATCH($F181,$B$269:$B$305,0)),SUMIFS('Input-Ext Allocators'!F$8:F$63,'Input-Ext Allocators'!$B$8:$B$63,$F181))*$D181</f>
        <v>645.74431219635881</v>
      </c>
      <c r="J181" s="143">
        <f ca="1">IFERROR(INDEX(J$269:J$305,MATCH($F181,$B$269:$B$305,0))/INDEX($D$269:$D$305,MATCH($F181,$B$269:$B$305,0)),SUMIFS('Input-Ext Allocators'!G$8:G$63,'Input-Ext Allocators'!$B$8:$B$63,$F181))*$D181</f>
        <v>773.69241705216984</v>
      </c>
      <c r="K181" s="143">
        <f ca="1">IFERROR(INDEX(K$269:K$305,MATCH($F181,$B$269:$B$305,0))/INDEX($D$269:$D$305,MATCH($F181,$B$269:$B$305,0)),SUMIFS('Input-Ext Allocators'!H$8:H$63,'Input-Ext Allocators'!$B$8:$B$63,$F181))*$D181</f>
        <v>64.098194923165309</v>
      </c>
      <c r="L181" s="143">
        <f ca="1">IFERROR(INDEX(L$269:L$305,MATCH($F181,$B$269:$B$305,0))/INDEX($D$269:$D$305,MATCH($F181,$B$269:$B$305,0)),SUMIFS('Input-Ext Allocators'!I$8:I$63,'Input-Ext Allocators'!$B$8:$B$63,$F181))*$D181</f>
        <v>6246.5452474544736</v>
      </c>
      <c r="M181" s="143">
        <f ca="1">IFERROR(INDEX(M$269:M$305,MATCH($F181,$B$269:$B$305,0))/INDEX($D$269:$D$305,MATCH($F181,$B$269:$B$305,0)),SUMIFS('Input-Ext Allocators'!J$8:J$63,'Input-Ext Allocators'!$B$8:$B$63,$F181))*$D181</f>
        <v>1688.2664068973586</v>
      </c>
      <c r="N181" s="143">
        <f ca="1">IFERROR(INDEX(N$269:N$305,MATCH($F181,$B$269:$B$305,0))/INDEX($D$269:$D$305,MATCH($F181,$B$269:$B$305,0)),SUMIFS('Input-Ext Allocators'!K$8:K$63,'Input-Ext Allocators'!$B$8:$B$63,$F181))*$D181</f>
        <v>0</v>
      </c>
      <c r="O181" s="143">
        <f ca="1">IFERROR(INDEX(O$269:O$305,MATCH($F181,$B$269:$B$305,0))/INDEX($D$269:$D$305,MATCH($F181,$B$269:$B$305,0)),SUMIFS('Input-Ext Allocators'!L$8:L$63,'Input-Ext Allocators'!$B$8:$B$63,$F181))*$D181</f>
        <v>0</v>
      </c>
      <c r="P181" s="143">
        <f ca="1">IFERROR(INDEX(P$269:P$305,MATCH($F181,$B$269:$B$305,0))/INDEX($D$269:$D$305,MATCH($F181,$B$269:$B$305,0)),SUMIFS('Input-Ext Allocators'!M$8:M$63,'Input-Ext Allocators'!$B$8:$B$63,$F181))*$D181</f>
        <v>0</v>
      </c>
      <c r="Q181" s="143">
        <f ca="1">IFERROR(INDEX(Q$269:Q$305,MATCH($F181,$B$269:$B$305,0))/INDEX($D$269:$D$305,MATCH($F181,$B$269:$B$305,0)),SUMIFS('Input-Ext Allocators'!N$8:N$63,'Input-Ext Allocators'!$B$8:$B$63,$F181))*$D181</f>
        <v>0</v>
      </c>
      <c r="R181" s="143">
        <f ca="1">IFERROR(INDEX(R$269:R$305,MATCH($F181,$B$269:$B$305,0))/INDEX($D$269:$D$305,MATCH($F181,$B$269:$B$305,0)),SUMIFS('Input-Ext Allocators'!O$8:O$63,'Input-Ext Allocators'!$B$8:$B$63,$F181))*$D181</f>
        <v>0</v>
      </c>
      <c r="S181" s="143">
        <f ca="1">IFERROR(INDEX(S$269:S$305,MATCH($F181,$B$269:$B$305,0))/INDEX($D$269:$D$305,MATCH($F181,$B$269:$B$305,0)),SUMIFS('Input-Ext Allocators'!P$8:P$63,'Input-Ext Allocators'!$B$8:$B$63,$F181))*$D181</f>
        <v>0</v>
      </c>
      <c r="T181" s="143">
        <f ca="1">IFERROR(INDEX(T$269:T$305,MATCH($F181,$B$269:$B$305,0))/INDEX($D$269:$D$305,MATCH($F181,$B$269:$B$305,0)),SUMIFS('Input-Ext Allocators'!Q$8:Q$63,'Input-Ext Allocators'!$B$8:$B$63,$F181))*$D181</f>
        <v>0</v>
      </c>
      <c r="U181" s="143">
        <f ca="1">IFERROR(INDEX(U$269:U$305,MATCH($F181,$B$269:$B$305,0))/INDEX($D$269:$D$305,MATCH($F181,$B$269:$B$305,0)),SUMIFS('Input-Ext Allocators'!R$8:R$63,'Input-Ext Allocators'!$B$8:$B$63,$F181))*$D181</f>
        <v>0</v>
      </c>
      <c r="V181" s="143">
        <f ca="1">IFERROR(INDEX(V$269:V$305,MATCH($F181,$B$269:$B$305,0))/INDEX($D$269:$D$305,MATCH($F181,$B$269:$B$305,0)),SUMIFS('Input-Ext Allocators'!S$8:S$63,'Input-Ext Allocators'!$B$8:$B$63,$F181))*$D181</f>
        <v>0</v>
      </c>
      <c r="W181" s="143">
        <f ca="1">IFERROR(INDEX(W$269:W$305,MATCH($F181,$B$269:$B$305,0))/INDEX($D$269:$D$305,MATCH($F181,$B$269:$B$305,0)),SUMIFS('Input-Ext Allocators'!T$8:T$63,'Input-Ext Allocators'!$B$8:$B$63,$F181))*$D181</f>
        <v>0</v>
      </c>
      <c r="X181" s="143">
        <f ca="1">IFERROR(INDEX(X$269:X$305,MATCH($F181,$B$269:$B$305,0))/INDEX($D$269:$D$305,MATCH($F181,$B$269:$B$305,0)),SUMIFS('Input-Ext Allocators'!U$8:U$63,'Input-Ext Allocators'!$B$8:$B$63,$F181))*$D181</f>
        <v>0</v>
      </c>
      <c r="Y181" s="143">
        <f ca="1">IFERROR(INDEX(Y$269:Y$305,MATCH($F181,$B$269:$B$305,0))/INDEX($D$269:$D$305,MATCH($F181,$B$269:$B$305,0)),SUMIFS('Input-Ext Allocators'!V$8:V$63,'Input-Ext Allocators'!$B$8:$B$63,$F181))*$D181</f>
        <v>0</v>
      </c>
      <c r="Z181" s="143">
        <f ca="1">IFERROR(INDEX(Z$269:Z$305,MATCH($F181,$B$269:$B$305,0))/INDEX($D$269:$D$305,MATCH($F181,$B$269:$B$305,0)),SUMIFS('Input-Ext Allocators'!W$8:W$63,'Input-Ext Allocators'!$B$8:$B$63,$F181))*$D181</f>
        <v>0</v>
      </c>
    </row>
    <row r="182" spans="1:26" outlineLevel="1">
      <c r="A182" s="113">
        <f>IF(ISBLANK('Input-Accounts'!A182),"",'Input-Accounts'!A182)</f>
        <v>155</v>
      </c>
      <c r="B182" s="17" t="str">
        <f>IF(ISBLANK('Input-Accounts'!B182),"",'Input-Accounts'!B182)</f>
        <v>Outside services employed</v>
      </c>
      <c r="C182" s="113">
        <f>IF(ISBLANK('Input-Accounts'!C182),"",'Input-Accounts'!C182)</f>
        <v>923</v>
      </c>
      <c r="D182" s="143">
        <f t="shared" ca="1" si="46"/>
        <v>14046.632930468491</v>
      </c>
      <c r="E182" s="143">
        <f t="shared" ca="1" si="48"/>
        <v>0</v>
      </c>
      <c r="F182" s="89" t="str" cm="1">
        <f t="array" aca="1" ref="F182" ca="1">IF(D182=0,"-",IF('Input-Accounts'!$E182&lt;&gt;0,'Input-Accounts'!$E182,INDEX('Input-Accounts'!$H182:$J182,,MATCH($F$6,'Input-Accounts'!$H$6:$J$6,0))))</f>
        <v>INT_LABOR</v>
      </c>
      <c r="G182" s="143">
        <f ca="1">IFERROR(INDEX(G$269:G$305,MATCH($F182,$B$269:$B$305,0))/INDEX($D$269:$D$305,MATCH($F182,$B$269:$B$305,0)),SUMIFS('Input-Ext Allocators'!D$8:D$63,'Input-Ext Allocators'!$B$8:$B$63,$F182))*$D182</f>
        <v>5278.7512070651128</v>
      </c>
      <c r="H182" s="143">
        <f ca="1">IFERROR(INDEX(H$269:H$305,MATCH($F182,$B$269:$B$305,0))/INDEX($D$269:$D$305,MATCH($F182,$B$269:$B$305,0)),SUMIFS('Input-Ext Allocators'!E$8:E$63,'Input-Ext Allocators'!$B$8:$B$63,$F182))*$D182</f>
        <v>3578.9784885691224</v>
      </c>
      <c r="I182" s="143">
        <f ca="1">IFERROR(INDEX(I$269:I$305,MATCH($F182,$B$269:$B$305,0))/INDEX($D$269:$D$305,MATCH($F182,$B$269:$B$305,0)),SUMIFS('Input-Ext Allocators'!F$8:F$63,'Input-Ext Allocators'!$B$8:$B$63,$F182))*$D182</f>
        <v>355.76358573086014</v>
      </c>
      <c r="J182" s="143">
        <f ca="1">IFERROR(INDEX(J$269:J$305,MATCH($F182,$B$269:$B$305,0))/INDEX($D$269:$D$305,MATCH($F182,$B$269:$B$305,0)),SUMIFS('Input-Ext Allocators'!G$8:G$63,'Input-Ext Allocators'!$B$8:$B$63,$F182))*$D182</f>
        <v>426.2547626738633</v>
      </c>
      <c r="K182" s="143">
        <f ca="1">IFERROR(INDEX(K$269:K$305,MATCH($F182,$B$269:$B$305,0))/INDEX($D$269:$D$305,MATCH($F182,$B$269:$B$305,0)),SUMIFS('Input-Ext Allocators'!H$8:H$63,'Input-Ext Allocators'!$B$8:$B$63,$F182))*$D182</f>
        <v>35.313983002310515</v>
      </c>
      <c r="L182" s="143">
        <f ca="1">IFERROR(INDEX(L$269:L$305,MATCH($F182,$B$269:$B$305,0))/INDEX($D$269:$D$305,MATCH($F182,$B$269:$B$305,0)),SUMIFS('Input-Ext Allocators'!I$8:I$63,'Input-Ext Allocators'!$B$8:$B$63,$F182))*$D182</f>
        <v>3441.4446921039366</v>
      </c>
      <c r="M182" s="143">
        <f ca="1">IFERROR(INDEX(M$269:M$305,MATCH($F182,$B$269:$B$305,0))/INDEX($D$269:$D$305,MATCH($F182,$B$269:$B$305,0)),SUMIFS('Input-Ext Allocators'!J$8:J$63,'Input-Ext Allocators'!$B$8:$B$63,$F182))*$D182</f>
        <v>930.12621132328479</v>
      </c>
      <c r="N182" s="143">
        <f ca="1">IFERROR(INDEX(N$269:N$305,MATCH($F182,$B$269:$B$305,0))/INDEX($D$269:$D$305,MATCH($F182,$B$269:$B$305,0)),SUMIFS('Input-Ext Allocators'!K$8:K$63,'Input-Ext Allocators'!$B$8:$B$63,$F182))*$D182</f>
        <v>0</v>
      </c>
      <c r="O182" s="143">
        <f ca="1">IFERROR(INDEX(O$269:O$305,MATCH($F182,$B$269:$B$305,0))/INDEX($D$269:$D$305,MATCH($F182,$B$269:$B$305,0)),SUMIFS('Input-Ext Allocators'!L$8:L$63,'Input-Ext Allocators'!$B$8:$B$63,$F182))*$D182</f>
        <v>0</v>
      </c>
      <c r="P182" s="143">
        <f ca="1">IFERROR(INDEX(P$269:P$305,MATCH($F182,$B$269:$B$305,0))/INDEX($D$269:$D$305,MATCH($F182,$B$269:$B$305,0)),SUMIFS('Input-Ext Allocators'!M$8:M$63,'Input-Ext Allocators'!$B$8:$B$63,$F182))*$D182</f>
        <v>0</v>
      </c>
      <c r="Q182" s="143">
        <f ca="1">IFERROR(INDEX(Q$269:Q$305,MATCH($F182,$B$269:$B$305,0))/INDEX($D$269:$D$305,MATCH($F182,$B$269:$B$305,0)),SUMIFS('Input-Ext Allocators'!N$8:N$63,'Input-Ext Allocators'!$B$8:$B$63,$F182))*$D182</f>
        <v>0</v>
      </c>
      <c r="R182" s="143">
        <f ca="1">IFERROR(INDEX(R$269:R$305,MATCH($F182,$B$269:$B$305,0))/INDEX($D$269:$D$305,MATCH($F182,$B$269:$B$305,0)),SUMIFS('Input-Ext Allocators'!O$8:O$63,'Input-Ext Allocators'!$B$8:$B$63,$F182))*$D182</f>
        <v>0</v>
      </c>
      <c r="S182" s="143">
        <f ca="1">IFERROR(INDEX(S$269:S$305,MATCH($F182,$B$269:$B$305,0))/INDEX($D$269:$D$305,MATCH($F182,$B$269:$B$305,0)),SUMIFS('Input-Ext Allocators'!P$8:P$63,'Input-Ext Allocators'!$B$8:$B$63,$F182))*$D182</f>
        <v>0</v>
      </c>
      <c r="T182" s="143">
        <f ca="1">IFERROR(INDEX(T$269:T$305,MATCH($F182,$B$269:$B$305,0))/INDEX($D$269:$D$305,MATCH($F182,$B$269:$B$305,0)),SUMIFS('Input-Ext Allocators'!Q$8:Q$63,'Input-Ext Allocators'!$B$8:$B$63,$F182))*$D182</f>
        <v>0</v>
      </c>
      <c r="U182" s="143">
        <f ca="1">IFERROR(INDEX(U$269:U$305,MATCH($F182,$B$269:$B$305,0))/INDEX($D$269:$D$305,MATCH($F182,$B$269:$B$305,0)),SUMIFS('Input-Ext Allocators'!R$8:R$63,'Input-Ext Allocators'!$B$8:$B$63,$F182))*$D182</f>
        <v>0</v>
      </c>
      <c r="V182" s="143">
        <f ca="1">IFERROR(INDEX(V$269:V$305,MATCH($F182,$B$269:$B$305,0))/INDEX($D$269:$D$305,MATCH($F182,$B$269:$B$305,0)),SUMIFS('Input-Ext Allocators'!S$8:S$63,'Input-Ext Allocators'!$B$8:$B$63,$F182))*$D182</f>
        <v>0</v>
      </c>
      <c r="W182" s="143">
        <f ca="1">IFERROR(INDEX(W$269:W$305,MATCH($F182,$B$269:$B$305,0))/INDEX($D$269:$D$305,MATCH($F182,$B$269:$B$305,0)),SUMIFS('Input-Ext Allocators'!T$8:T$63,'Input-Ext Allocators'!$B$8:$B$63,$F182))*$D182</f>
        <v>0</v>
      </c>
      <c r="X182" s="143">
        <f ca="1">IFERROR(INDEX(X$269:X$305,MATCH($F182,$B$269:$B$305,0))/INDEX($D$269:$D$305,MATCH($F182,$B$269:$B$305,0)),SUMIFS('Input-Ext Allocators'!U$8:U$63,'Input-Ext Allocators'!$B$8:$B$63,$F182))*$D182</f>
        <v>0</v>
      </c>
      <c r="Y182" s="143">
        <f ca="1">IFERROR(INDEX(Y$269:Y$305,MATCH($F182,$B$269:$B$305,0))/INDEX($D$269:$D$305,MATCH($F182,$B$269:$B$305,0)),SUMIFS('Input-Ext Allocators'!V$8:V$63,'Input-Ext Allocators'!$B$8:$B$63,$F182))*$D182</f>
        <v>0</v>
      </c>
      <c r="Z182" s="143">
        <f ca="1">IFERROR(INDEX(Z$269:Z$305,MATCH($F182,$B$269:$B$305,0))/INDEX($D$269:$D$305,MATCH($F182,$B$269:$B$305,0)),SUMIFS('Input-Ext Allocators'!W$8:W$63,'Input-Ext Allocators'!$B$8:$B$63,$F182))*$D182</f>
        <v>0</v>
      </c>
    </row>
    <row r="183" spans="1:26" outlineLevel="1">
      <c r="A183" s="113">
        <f>IF(B183="","",COUNTA(B$8:B183))</f>
        <v>176</v>
      </c>
      <c r="B183" s="17" t="str">
        <f>IF(ISBLANK('Input-Accounts'!B183),"",'Input-Accounts'!B183)</f>
        <v>Property insurance</v>
      </c>
      <c r="C183" s="113">
        <f>IF(ISBLANK('Input-Accounts'!C183),"",'Input-Accounts'!C183)</f>
        <v>924</v>
      </c>
      <c r="D183" s="143">
        <f t="shared" ca="1" si="46"/>
        <v>0</v>
      </c>
      <c r="E183" s="143">
        <f t="shared" ca="1" si="48"/>
        <v>0</v>
      </c>
      <c r="F183" s="89" t="str" cm="1">
        <f t="array" aca="1" ref="F183" ca="1">IF(D183=0,"-",IF('Input-Accounts'!$E183&lt;&gt;0,'Input-Accounts'!$E183,INDEX('Input-Accounts'!$H183:$J183,,MATCH($F$6,'Input-Accounts'!$H$6:$J$6,0))))</f>
        <v>-</v>
      </c>
      <c r="G183" s="143">
        <f ca="1">IFERROR(INDEX(G$269:G$305,MATCH($F183,$B$269:$B$305,0))/INDEX($D$269:$D$305,MATCH($F183,$B$269:$B$305,0)),SUMIFS('Input-Ext Allocators'!D$8:D$63,'Input-Ext Allocators'!$B$8:$B$63,$F183))*$D183</f>
        <v>0</v>
      </c>
      <c r="H183" s="143">
        <f ca="1">IFERROR(INDEX(H$269:H$305,MATCH($F183,$B$269:$B$305,0))/INDEX($D$269:$D$305,MATCH($F183,$B$269:$B$305,0)),SUMIFS('Input-Ext Allocators'!E$8:E$63,'Input-Ext Allocators'!$B$8:$B$63,$F183))*$D183</f>
        <v>0</v>
      </c>
      <c r="I183" s="143">
        <f ca="1">IFERROR(INDEX(I$269:I$305,MATCH($F183,$B$269:$B$305,0))/INDEX($D$269:$D$305,MATCH($F183,$B$269:$B$305,0)),SUMIFS('Input-Ext Allocators'!F$8:F$63,'Input-Ext Allocators'!$B$8:$B$63,$F183))*$D183</f>
        <v>0</v>
      </c>
      <c r="J183" s="143">
        <f ca="1">IFERROR(INDEX(J$269:J$305,MATCH($F183,$B$269:$B$305,0))/INDEX($D$269:$D$305,MATCH($F183,$B$269:$B$305,0)),SUMIFS('Input-Ext Allocators'!G$8:G$63,'Input-Ext Allocators'!$B$8:$B$63,$F183))*$D183</f>
        <v>0</v>
      </c>
      <c r="K183" s="143">
        <f ca="1">IFERROR(INDEX(K$269:K$305,MATCH($F183,$B$269:$B$305,0))/INDEX($D$269:$D$305,MATCH($F183,$B$269:$B$305,0)),SUMIFS('Input-Ext Allocators'!H$8:H$63,'Input-Ext Allocators'!$B$8:$B$63,$F183))*$D183</f>
        <v>0</v>
      </c>
      <c r="L183" s="143">
        <f ca="1">IFERROR(INDEX(L$269:L$305,MATCH($F183,$B$269:$B$305,0))/INDEX($D$269:$D$305,MATCH($F183,$B$269:$B$305,0)),SUMIFS('Input-Ext Allocators'!I$8:I$63,'Input-Ext Allocators'!$B$8:$B$63,$F183))*$D183</f>
        <v>0</v>
      </c>
      <c r="M183" s="143">
        <f ca="1">IFERROR(INDEX(M$269:M$305,MATCH($F183,$B$269:$B$305,0))/INDEX($D$269:$D$305,MATCH($F183,$B$269:$B$305,0)),SUMIFS('Input-Ext Allocators'!J$8:J$63,'Input-Ext Allocators'!$B$8:$B$63,$F183))*$D183</f>
        <v>0</v>
      </c>
      <c r="N183" s="143">
        <f ca="1">IFERROR(INDEX(N$269:N$305,MATCH($F183,$B$269:$B$305,0))/INDEX($D$269:$D$305,MATCH($F183,$B$269:$B$305,0)),SUMIFS('Input-Ext Allocators'!K$8:K$63,'Input-Ext Allocators'!$B$8:$B$63,$F183))*$D183</f>
        <v>0</v>
      </c>
      <c r="O183" s="143">
        <f ca="1">IFERROR(INDEX(O$269:O$305,MATCH($F183,$B$269:$B$305,0))/INDEX($D$269:$D$305,MATCH($F183,$B$269:$B$305,0)),SUMIFS('Input-Ext Allocators'!L$8:L$63,'Input-Ext Allocators'!$B$8:$B$63,$F183))*$D183</f>
        <v>0</v>
      </c>
      <c r="P183" s="143">
        <f ca="1">IFERROR(INDEX(P$269:P$305,MATCH($F183,$B$269:$B$305,0))/INDEX($D$269:$D$305,MATCH($F183,$B$269:$B$305,0)),SUMIFS('Input-Ext Allocators'!M$8:M$63,'Input-Ext Allocators'!$B$8:$B$63,$F183))*$D183</f>
        <v>0</v>
      </c>
      <c r="Q183" s="143">
        <f ca="1">IFERROR(INDEX(Q$269:Q$305,MATCH($F183,$B$269:$B$305,0))/INDEX($D$269:$D$305,MATCH($F183,$B$269:$B$305,0)),SUMIFS('Input-Ext Allocators'!N$8:N$63,'Input-Ext Allocators'!$B$8:$B$63,$F183))*$D183</f>
        <v>0</v>
      </c>
      <c r="R183" s="143">
        <f ca="1">IFERROR(INDEX(R$269:R$305,MATCH($F183,$B$269:$B$305,0))/INDEX($D$269:$D$305,MATCH($F183,$B$269:$B$305,0)),SUMIFS('Input-Ext Allocators'!O$8:O$63,'Input-Ext Allocators'!$B$8:$B$63,$F183))*$D183</f>
        <v>0</v>
      </c>
      <c r="S183" s="143">
        <f ca="1">IFERROR(INDEX(S$269:S$305,MATCH($F183,$B$269:$B$305,0))/INDEX($D$269:$D$305,MATCH($F183,$B$269:$B$305,0)),SUMIFS('Input-Ext Allocators'!P$8:P$63,'Input-Ext Allocators'!$B$8:$B$63,$F183))*$D183</f>
        <v>0</v>
      </c>
      <c r="T183" s="143">
        <f ca="1">IFERROR(INDEX(T$269:T$305,MATCH($F183,$B$269:$B$305,0))/INDEX($D$269:$D$305,MATCH($F183,$B$269:$B$305,0)),SUMIFS('Input-Ext Allocators'!Q$8:Q$63,'Input-Ext Allocators'!$B$8:$B$63,$F183))*$D183</f>
        <v>0</v>
      </c>
      <c r="U183" s="143">
        <f ca="1">IFERROR(INDEX(U$269:U$305,MATCH($F183,$B$269:$B$305,0))/INDEX($D$269:$D$305,MATCH($F183,$B$269:$B$305,0)),SUMIFS('Input-Ext Allocators'!R$8:R$63,'Input-Ext Allocators'!$B$8:$B$63,$F183))*$D183</f>
        <v>0</v>
      </c>
      <c r="V183" s="143">
        <f ca="1">IFERROR(INDEX(V$269:V$305,MATCH($F183,$B$269:$B$305,0))/INDEX($D$269:$D$305,MATCH($F183,$B$269:$B$305,0)),SUMIFS('Input-Ext Allocators'!S$8:S$63,'Input-Ext Allocators'!$B$8:$B$63,$F183))*$D183</f>
        <v>0</v>
      </c>
      <c r="W183" s="143">
        <f ca="1">IFERROR(INDEX(W$269:W$305,MATCH($F183,$B$269:$B$305,0))/INDEX($D$269:$D$305,MATCH($F183,$B$269:$B$305,0)),SUMIFS('Input-Ext Allocators'!T$8:T$63,'Input-Ext Allocators'!$B$8:$B$63,$F183))*$D183</f>
        <v>0</v>
      </c>
      <c r="X183" s="143">
        <f ca="1">IFERROR(INDEX(X$269:X$305,MATCH($F183,$B$269:$B$305,0))/INDEX($D$269:$D$305,MATCH($F183,$B$269:$B$305,0)),SUMIFS('Input-Ext Allocators'!U$8:U$63,'Input-Ext Allocators'!$B$8:$B$63,$F183))*$D183</f>
        <v>0</v>
      </c>
      <c r="Y183" s="143">
        <f ca="1">IFERROR(INDEX(Y$269:Y$305,MATCH($F183,$B$269:$B$305,0))/INDEX($D$269:$D$305,MATCH($F183,$B$269:$B$305,0)),SUMIFS('Input-Ext Allocators'!V$8:V$63,'Input-Ext Allocators'!$B$8:$B$63,$F183))*$D183</f>
        <v>0</v>
      </c>
      <c r="Z183" s="143">
        <f ca="1">IFERROR(INDEX(Z$269:Z$305,MATCH($F183,$B$269:$B$305,0))/INDEX($D$269:$D$305,MATCH($F183,$B$269:$B$305,0)),SUMIFS('Input-Ext Allocators'!W$8:W$63,'Input-Ext Allocators'!$B$8:$B$63,$F183))*$D183</f>
        <v>0</v>
      </c>
    </row>
    <row r="184" spans="1:26" outlineLevel="1">
      <c r="A184" s="113">
        <f>IF(ISBLANK('Input-Accounts'!A184),"",'Input-Accounts'!A184)</f>
        <v>157</v>
      </c>
      <c r="B184" s="17" t="str">
        <f>IF(ISBLANK('Input-Accounts'!B184),"",'Input-Accounts'!B184)</f>
        <v>Injuries and damages</v>
      </c>
      <c r="C184" s="113">
        <f>IF(ISBLANK('Input-Accounts'!C184),"",'Input-Accounts'!C184)</f>
        <v>925</v>
      </c>
      <c r="D184" s="143">
        <f t="shared" ca="1" si="46"/>
        <v>11062.688852972002</v>
      </c>
      <c r="E184" s="143">
        <f t="shared" ca="1" si="48"/>
        <v>0</v>
      </c>
      <c r="F184" s="89" t="str" cm="1">
        <f t="array" aca="1" ref="F184" ca="1">IF(D184=0,"-",IF('Input-Accounts'!$E184&lt;&gt;0,'Input-Accounts'!$E184,INDEX('Input-Accounts'!$H184:$J184,,MATCH($F$6,'Input-Accounts'!$H$6:$J$6,0))))</f>
        <v>INT_LABOR</v>
      </c>
      <c r="G184" s="143">
        <f ca="1">IFERROR(INDEX(G$269:G$305,MATCH($F184,$B$269:$B$305,0))/INDEX($D$269:$D$305,MATCH($F184,$B$269:$B$305,0)),SUMIFS('Input-Ext Allocators'!D$8:D$63,'Input-Ext Allocators'!$B$8:$B$63,$F184))*$D184</f>
        <v>4157.3793823103788</v>
      </c>
      <c r="H184" s="143">
        <f ca="1">IFERROR(INDEX(H$269:H$305,MATCH($F184,$B$269:$B$305,0))/INDEX($D$269:$D$305,MATCH($F184,$B$269:$B$305,0)),SUMIFS('Input-Ext Allocators'!E$8:E$63,'Input-Ext Allocators'!$B$8:$B$63,$F184))*$D184</f>
        <v>2818.6915417031319</v>
      </c>
      <c r="I184" s="143">
        <f ca="1">IFERROR(INDEX(I$269:I$305,MATCH($F184,$B$269:$B$305,0))/INDEX($D$269:$D$305,MATCH($F184,$B$269:$B$305,0)),SUMIFS('Input-Ext Allocators'!F$8:F$63,'Input-Ext Allocators'!$B$8:$B$63,$F184))*$D184</f>
        <v>280.18827527137995</v>
      </c>
      <c r="J184" s="143">
        <f ca="1">IFERROR(INDEX(J$269:J$305,MATCH($F184,$B$269:$B$305,0))/INDEX($D$269:$D$305,MATCH($F184,$B$269:$B$305,0)),SUMIFS('Input-Ext Allocators'!G$8:G$63,'Input-Ext Allocators'!$B$8:$B$63,$F184))*$D184</f>
        <v>335.70492194823083</v>
      </c>
      <c r="K184" s="143">
        <f ca="1">IFERROR(INDEX(K$269:K$305,MATCH($F184,$B$269:$B$305,0))/INDEX($D$269:$D$305,MATCH($F184,$B$269:$B$305,0)),SUMIFS('Input-Ext Allocators'!H$8:H$63,'Input-Ext Allocators'!$B$8:$B$63,$F184))*$D184</f>
        <v>27.812188732169957</v>
      </c>
      <c r="L184" s="143">
        <f ca="1">IFERROR(INDEX(L$269:L$305,MATCH($F184,$B$269:$B$305,0))/INDEX($D$269:$D$305,MATCH($F184,$B$269:$B$305,0)),SUMIFS('Input-Ext Allocators'!I$8:I$63,'Input-Ext Allocators'!$B$8:$B$63,$F184))*$D184</f>
        <v>2710.3742243364863</v>
      </c>
      <c r="M184" s="143">
        <f ca="1">IFERROR(INDEX(M$269:M$305,MATCH($F184,$B$269:$B$305,0))/INDEX($D$269:$D$305,MATCH($F184,$B$269:$B$305,0)),SUMIFS('Input-Ext Allocators'!J$8:J$63,'Input-Ext Allocators'!$B$8:$B$63,$F184))*$D184</f>
        <v>732.53831867022359</v>
      </c>
      <c r="N184" s="143">
        <f ca="1">IFERROR(INDEX(N$269:N$305,MATCH($F184,$B$269:$B$305,0))/INDEX($D$269:$D$305,MATCH($F184,$B$269:$B$305,0)),SUMIFS('Input-Ext Allocators'!K$8:K$63,'Input-Ext Allocators'!$B$8:$B$63,$F184))*$D184</f>
        <v>0</v>
      </c>
      <c r="O184" s="143">
        <f ca="1">IFERROR(INDEX(O$269:O$305,MATCH($F184,$B$269:$B$305,0))/INDEX($D$269:$D$305,MATCH($F184,$B$269:$B$305,0)),SUMIFS('Input-Ext Allocators'!L$8:L$63,'Input-Ext Allocators'!$B$8:$B$63,$F184))*$D184</f>
        <v>0</v>
      </c>
      <c r="P184" s="143">
        <f ca="1">IFERROR(INDEX(P$269:P$305,MATCH($F184,$B$269:$B$305,0))/INDEX($D$269:$D$305,MATCH($F184,$B$269:$B$305,0)),SUMIFS('Input-Ext Allocators'!M$8:M$63,'Input-Ext Allocators'!$B$8:$B$63,$F184))*$D184</f>
        <v>0</v>
      </c>
      <c r="Q184" s="143">
        <f ca="1">IFERROR(INDEX(Q$269:Q$305,MATCH($F184,$B$269:$B$305,0))/INDEX($D$269:$D$305,MATCH($F184,$B$269:$B$305,0)),SUMIFS('Input-Ext Allocators'!N$8:N$63,'Input-Ext Allocators'!$B$8:$B$63,$F184))*$D184</f>
        <v>0</v>
      </c>
      <c r="R184" s="143">
        <f ca="1">IFERROR(INDEX(R$269:R$305,MATCH($F184,$B$269:$B$305,0))/INDEX($D$269:$D$305,MATCH($F184,$B$269:$B$305,0)),SUMIFS('Input-Ext Allocators'!O$8:O$63,'Input-Ext Allocators'!$B$8:$B$63,$F184))*$D184</f>
        <v>0</v>
      </c>
      <c r="S184" s="143">
        <f ca="1">IFERROR(INDEX(S$269:S$305,MATCH($F184,$B$269:$B$305,0))/INDEX($D$269:$D$305,MATCH($F184,$B$269:$B$305,0)),SUMIFS('Input-Ext Allocators'!P$8:P$63,'Input-Ext Allocators'!$B$8:$B$63,$F184))*$D184</f>
        <v>0</v>
      </c>
      <c r="T184" s="143">
        <f ca="1">IFERROR(INDEX(T$269:T$305,MATCH($F184,$B$269:$B$305,0))/INDEX($D$269:$D$305,MATCH($F184,$B$269:$B$305,0)),SUMIFS('Input-Ext Allocators'!Q$8:Q$63,'Input-Ext Allocators'!$B$8:$B$63,$F184))*$D184</f>
        <v>0</v>
      </c>
      <c r="U184" s="143">
        <f ca="1">IFERROR(INDEX(U$269:U$305,MATCH($F184,$B$269:$B$305,0))/INDEX($D$269:$D$305,MATCH($F184,$B$269:$B$305,0)),SUMIFS('Input-Ext Allocators'!R$8:R$63,'Input-Ext Allocators'!$B$8:$B$63,$F184))*$D184</f>
        <v>0</v>
      </c>
      <c r="V184" s="143">
        <f ca="1">IFERROR(INDEX(V$269:V$305,MATCH($F184,$B$269:$B$305,0))/INDEX($D$269:$D$305,MATCH($F184,$B$269:$B$305,0)),SUMIFS('Input-Ext Allocators'!S$8:S$63,'Input-Ext Allocators'!$B$8:$B$63,$F184))*$D184</f>
        <v>0</v>
      </c>
      <c r="W184" s="143">
        <f ca="1">IFERROR(INDEX(W$269:W$305,MATCH($F184,$B$269:$B$305,0))/INDEX($D$269:$D$305,MATCH($F184,$B$269:$B$305,0)),SUMIFS('Input-Ext Allocators'!T$8:T$63,'Input-Ext Allocators'!$B$8:$B$63,$F184))*$D184</f>
        <v>0</v>
      </c>
      <c r="X184" s="143">
        <f ca="1">IFERROR(INDEX(X$269:X$305,MATCH($F184,$B$269:$B$305,0))/INDEX($D$269:$D$305,MATCH($F184,$B$269:$B$305,0)),SUMIFS('Input-Ext Allocators'!U$8:U$63,'Input-Ext Allocators'!$B$8:$B$63,$F184))*$D184</f>
        <v>0</v>
      </c>
      <c r="Y184" s="143">
        <f ca="1">IFERROR(INDEX(Y$269:Y$305,MATCH($F184,$B$269:$B$305,0))/INDEX($D$269:$D$305,MATCH($F184,$B$269:$B$305,0)),SUMIFS('Input-Ext Allocators'!V$8:V$63,'Input-Ext Allocators'!$B$8:$B$63,$F184))*$D184</f>
        <v>0</v>
      </c>
      <c r="Z184" s="143">
        <f ca="1">IFERROR(INDEX(Z$269:Z$305,MATCH($F184,$B$269:$B$305,0))/INDEX($D$269:$D$305,MATCH($F184,$B$269:$B$305,0)),SUMIFS('Input-Ext Allocators'!W$8:W$63,'Input-Ext Allocators'!$B$8:$B$63,$F184))*$D184</f>
        <v>0</v>
      </c>
    </row>
    <row r="185" spans="1:26" outlineLevel="1">
      <c r="A185" s="113">
        <f>IF(ISBLANK('Input-Accounts'!A185),"",'Input-Accounts'!A185)</f>
        <v>158</v>
      </c>
      <c r="B185" s="17" t="str">
        <f>IF(ISBLANK('Input-Accounts'!B185),"",'Input-Accounts'!B185)</f>
        <v>Employee pensions and benefits</v>
      </c>
      <c r="C185" s="113">
        <f>IF(ISBLANK('Input-Accounts'!C185),"",'Input-Accounts'!C185)</f>
        <v>926</v>
      </c>
      <c r="D185" s="143">
        <f t="shared" ca="1" si="46"/>
        <v>39561.985061296029</v>
      </c>
      <c r="E185" s="143">
        <f t="shared" ca="1" si="48"/>
        <v>0</v>
      </c>
      <c r="F185" s="89" t="str" cm="1">
        <f t="array" aca="1" ref="F185" ca="1">IF(D185=0,"-",IF('Input-Accounts'!$E185&lt;&gt;0,'Input-Accounts'!$E185,INDEX('Input-Accounts'!$H185:$J185,,MATCH($F$6,'Input-Accounts'!$H$6:$J$6,0))))</f>
        <v>INT_LABOR</v>
      </c>
      <c r="G185" s="143">
        <f ca="1">IFERROR(INDEX(G$269:G$305,MATCH($F185,$B$269:$B$305,0))/INDEX($D$269:$D$305,MATCH($F185,$B$269:$B$305,0)),SUMIFS('Input-Ext Allocators'!D$8:D$63,'Input-Ext Allocators'!$B$8:$B$63,$F185))*$D185</f>
        <v>14867.468768491774</v>
      </c>
      <c r="H185" s="143">
        <f ca="1">IFERROR(INDEX(H$269:H$305,MATCH($F185,$B$269:$B$305,0))/INDEX($D$269:$D$305,MATCH($F185,$B$269:$B$305,0)),SUMIFS('Input-Ext Allocators'!E$8:E$63,'Input-Ext Allocators'!$B$8:$B$63,$F185))*$D185</f>
        <v>10080.102057222977</v>
      </c>
      <c r="I185" s="143">
        <f ca="1">IFERROR(INDEX(I$269:I$305,MATCH($F185,$B$269:$B$305,0))/INDEX($D$269:$D$305,MATCH($F185,$B$269:$B$305,0)),SUMIFS('Input-Ext Allocators'!F$8:F$63,'Input-Ext Allocators'!$B$8:$B$63,$F185))*$D185</f>
        <v>1001.9991078081066</v>
      </c>
      <c r="J185" s="143">
        <f ca="1">IFERROR(INDEX(J$269:J$305,MATCH($F185,$B$269:$B$305,0))/INDEX($D$269:$D$305,MATCH($F185,$B$269:$B$305,0)),SUMIFS('Input-Ext Allocators'!G$8:G$63,'Input-Ext Allocators'!$B$8:$B$63,$F185))*$D185</f>
        <v>1200.5357181813408</v>
      </c>
      <c r="K185" s="143">
        <f ca="1">IFERROR(INDEX(K$269:K$305,MATCH($F185,$B$269:$B$305,0))/INDEX($D$269:$D$305,MATCH($F185,$B$269:$B$305,0)),SUMIFS('Input-Ext Allocators'!H$8:H$63,'Input-Ext Allocators'!$B$8:$B$63,$F185))*$D185</f>
        <v>99.460936646379196</v>
      </c>
      <c r="L185" s="143">
        <f ca="1">IFERROR(INDEX(L$269:L$305,MATCH($F185,$B$269:$B$305,0))/INDEX($D$269:$D$305,MATCH($F185,$B$269:$B$305,0)),SUMIFS('Input-Ext Allocators'!I$8:I$63,'Input-Ext Allocators'!$B$8:$B$63,$F185))*$D185</f>
        <v>9692.7416109072838</v>
      </c>
      <c r="M185" s="143">
        <f ca="1">IFERROR(INDEX(M$269:M$305,MATCH($F185,$B$269:$B$305,0))/INDEX($D$269:$D$305,MATCH($F185,$B$269:$B$305,0)),SUMIFS('Input-Ext Allocators'!J$8:J$63,'Input-Ext Allocators'!$B$8:$B$63,$F185))*$D185</f>
        <v>2619.6768620381663</v>
      </c>
      <c r="N185" s="143">
        <f ca="1">IFERROR(INDEX(N$269:N$305,MATCH($F185,$B$269:$B$305,0))/INDEX($D$269:$D$305,MATCH($F185,$B$269:$B$305,0)),SUMIFS('Input-Ext Allocators'!K$8:K$63,'Input-Ext Allocators'!$B$8:$B$63,$F185))*$D185</f>
        <v>0</v>
      </c>
      <c r="O185" s="143">
        <f ca="1">IFERROR(INDEX(O$269:O$305,MATCH($F185,$B$269:$B$305,0))/INDEX($D$269:$D$305,MATCH($F185,$B$269:$B$305,0)),SUMIFS('Input-Ext Allocators'!L$8:L$63,'Input-Ext Allocators'!$B$8:$B$63,$F185))*$D185</f>
        <v>0</v>
      </c>
      <c r="P185" s="143">
        <f ca="1">IFERROR(INDEX(P$269:P$305,MATCH($F185,$B$269:$B$305,0))/INDEX($D$269:$D$305,MATCH($F185,$B$269:$B$305,0)),SUMIFS('Input-Ext Allocators'!M$8:M$63,'Input-Ext Allocators'!$B$8:$B$63,$F185))*$D185</f>
        <v>0</v>
      </c>
      <c r="Q185" s="143">
        <f ca="1">IFERROR(INDEX(Q$269:Q$305,MATCH($F185,$B$269:$B$305,0))/INDEX($D$269:$D$305,MATCH($F185,$B$269:$B$305,0)),SUMIFS('Input-Ext Allocators'!N$8:N$63,'Input-Ext Allocators'!$B$8:$B$63,$F185))*$D185</f>
        <v>0</v>
      </c>
      <c r="R185" s="143">
        <f ca="1">IFERROR(INDEX(R$269:R$305,MATCH($F185,$B$269:$B$305,0))/INDEX($D$269:$D$305,MATCH($F185,$B$269:$B$305,0)),SUMIFS('Input-Ext Allocators'!O$8:O$63,'Input-Ext Allocators'!$B$8:$B$63,$F185))*$D185</f>
        <v>0</v>
      </c>
      <c r="S185" s="143">
        <f ca="1">IFERROR(INDEX(S$269:S$305,MATCH($F185,$B$269:$B$305,0))/INDEX($D$269:$D$305,MATCH($F185,$B$269:$B$305,0)),SUMIFS('Input-Ext Allocators'!P$8:P$63,'Input-Ext Allocators'!$B$8:$B$63,$F185))*$D185</f>
        <v>0</v>
      </c>
      <c r="T185" s="143">
        <f ca="1">IFERROR(INDEX(T$269:T$305,MATCH($F185,$B$269:$B$305,0))/INDEX($D$269:$D$305,MATCH($F185,$B$269:$B$305,0)),SUMIFS('Input-Ext Allocators'!Q$8:Q$63,'Input-Ext Allocators'!$B$8:$B$63,$F185))*$D185</f>
        <v>0</v>
      </c>
      <c r="U185" s="143">
        <f ca="1">IFERROR(INDEX(U$269:U$305,MATCH($F185,$B$269:$B$305,0))/INDEX($D$269:$D$305,MATCH($F185,$B$269:$B$305,0)),SUMIFS('Input-Ext Allocators'!R$8:R$63,'Input-Ext Allocators'!$B$8:$B$63,$F185))*$D185</f>
        <v>0</v>
      </c>
      <c r="V185" s="143">
        <f ca="1">IFERROR(INDEX(V$269:V$305,MATCH($F185,$B$269:$B$305,0))/INDEX($D$269:$D$305,MATCH($F185,$B$269:$B$305,0)),SUMIFS('Input-Ext Allocators'!S$8:S$63,'Input-Ext Allocators'!$B$8:$B$63,$F185))*$D185</f>
        <v>0</v>
      </c>
      <c r="W185" s="143">
        <f ca="1">IFERROR(INDEX(W$269:W$305,MATCH($F185,$B$269:$B$305,0))/INDEX($D$269:$D$305,MATCH($F185,$B$269:$B$305,0)),SUMIFS('Input-Ext Allocators'!T$8:T$63,'Input-Ext Allocators'!$B$8:$B$63,$F185))*$D185</f>
        <v>0</v>
      </c>
      <c r="X185" s="143">
        <f ca="1">IFERROR(INDEX(X$269:X$305,MATCH($F185,$B$269:$B$305,0))/INDEX($D$269:$D$305,MATCH($F185,$B$269:$B$305,0)),SUMIFS('Input-Ext Allocators'!U$8:U$63,'Input-Ext Allocators'!$B$8:$B$63,$F185))*$D185</f>
        <v>0</v>
      </c>
      <c r="Y185" s="143">
        <f ca="1">IFERROR(INDEX(Y$269:Y$305,MATCH($F185,$B$269:$B$305,0))/INDEX($D$269:$D$305,MATCH($F185,$B$269:$B$305,0)),SUMIFS('Input-Ext Allocators'!V$8:V$63,'Input-Ext Allocators'!$B$8:$B$63,$F185))*$D185</f>
        <v>0</v>
      </c>
      <c r="Z185" s="143">
        <f ca="1">IFERROR(INDEX(Z$269:Z$305,MATCH($F185,$B$269:$B$305,0))/INDEX($D$269:$D$305,MATCH($F185,$B$269:$B$305,0)),SUMIFS('Input-Ext Allocators'!W$8:W$63,'Input-Ext Allocators'!$B$8:$B$63,$F185))*$D185</f>
        <v>0</v>
      </c>
    </row>
    <row r="186" spans="1:26" outlineLevel="1">
      <c r="A186" s="113">
        <f>IF(ISBLANK('Input-Accounts'!A186),"",'Input-Accounts'!A186)</f>
        <v>159</v>
      </c>
      <c r="B186" s="17" t="str">
        <f>IF(ISBLANK('Input-Accounts'!B186),"",'Input-Accounts'!B186)</f>
        <v>Regulatory commission expenses</v>
      </c>
      <c r="C186" s="113">
        <f>IF(ISBLANK('Input-Accounts'!C186),"",'Input-Accounts'!C186)</f>
        <v>928</v>
      </c>
      <c r="D186" s="143">
        <f t="shared" ca="1" si="46"/>
        <v>0</v>
      </c>
      <c r="E186" s="143">
        <f t="shared" ca="1" si="48"/>
        <v>0</v>
      </c>
      <c r="F186" s="89" t="str" cm="1">
        <f t="array" aca="1" ref="F186" ca="1">IF(D186=0,"-",IF('Input-Accounts'!$E186&lt;&gt;0,'Input-Accounts'!$E186,INDEX('Input-Accounts'!$H186:$J186,,MATCH($F$6,'Input-Accounts'!$H$6:$J$6,0))))</f>
        <v>-</v>
      </c>
      <c r="G186" s="143">
        <f ca="1">IFERROR(INDEX(G$269:G$305,MATCH($F186,$B$269:$B$305,0))/INDEX($D$269:$D$305,MATCH($F186,$B$269:$B$305,0)),SUMIFS('Input-Ext Allocators'!D$8:D$63,'Input-Ext Allocators'!$B$8:$B$63,$F186))*$D186</f>
        <v>0</v>
      </c>
      <c r="H186" s="143">
        <f ca="1">IFERROR(INDEX(H$269:H$305,MATCH($F186,$B$269:$B$305,0))/INDEX($D$269:$D$305,MATCH($F186,$B$269:$B$305,0)),SUMIFS('Input-Ext Allocators'!E$8:E$63,'Input-Ext Allocators'!$B$8:$B$63,$F186))*$D186</f>
        <v>0</v>
      </c>
      <c r="I186" s="143">
        <f ca="1">IFERROR(INDEX(I$269:I$305,MATCH($F186,$B$269:$B$305,0))/INDEX($D$269:$D$305,MATCH($F186,$B$269:$B$305,0)),SUMIFS('Input-Ext Allocators'!F$8:F$63,'Input-Ext Allocators'!$B$8:$B$63,$F186))*$D186</f>
        <v>0</v>
      </c>
      <c r="J186" s="143">
        <f ca="1">IFERROR(INDEX(J$269:J$305,MATCH($F186,$B$269:$B$305,0))/INDEX($D$269:$D$305,MATCH($F186,$B$269:$B$305,0)),SUMIFS('Input-Ext Allocators'!G$8:G$63,'Input-Ext Allocators'!$B$8:$B$63,$F186))*$D186</f>
        <v>0</v>
      </c>
      <c r="K186" s="143">
        <f ca="1">IFERROR(INDEX(K$269:K$305,MATCH($F186,$B$269:$B$305,0))/INDEX($D$269:$D$305,MATCH($F186,$B$269:$B$305,0)),SUMIFS('Input-Ext Allocators'!H$8:H$63,'Input-Ext Allocators'!$B$8:$B$63,$F186))*$D186</f>
        <v>0</v>
      </c>
      <c r="L186" s="143">
        <f ca="1">IFERROR(INDEX(L$269:L$305,MATCH($F186,$B$269:$B$305,0))/INDEX($D$269:$D$305,MATCH($F186,$B$269:$B$305,0)),SUMIFS('Input-Ext Allocators'!I$8:I$63,'Input-Ext Allocators'!$B$8:$B$63,$F186))*$D186</f>
        <v>0</v>
      </c>
      <c r="M186" s="143">
        <f ca="1">IFERROR(INDEX(M$269:M$305,MATCH($F186,$B$269:$B$305,0))/INDEX($D$269:$D$305,MATCH($F186,$B$269:$B$305,0)),SUMIFS('Input-Ext Allocators'!J$8:J$63,'Input-Ext Allocators'!$B$8:$B$63,$F186))*$D186</f>
        <v>0</v>
      </c>
      <c r="N186" s="143">
        <f ca="1">IFERROR(INDEX(N$269:N$305,MATCH($F186,$B$269:$B$305,0))/INDEX($D$269:$D$305,MATCH($F186,$B$269:$B$305,0)),SUMIFS('Input-Ext Allocators'!K$8:K$63,'Input-Ext Allocators'!$B$8:$B$63,$F186))*$D186</f>
        <v>0</v>
      </c>
      <c r="O186" s="143">
        <f ca="1">IFERROR(INDEX(O$269:O$305,MATCH($F186,$B$269:$B$305,0))/INDEX($D$269:$D$305,MATCH($F186,$B$269:$B$305,0)),SUMIFS('Input-Ext Allocators'!L$8:L$63,'Input-Ext Allocators'!$B$8:$B$63,$F186))*$D186</f>
        <v>0</v>
      </c>
      <c r="P186" s="143">
        <f ca="1">IFERROR(INDEX(P$269:P$305,MATCH($F186,$B$269:$B$305,0))/INDEX($D$269:$D$305,MATCH($F186,$B$269:$B$305,0)),SUMIFS('Input-Ext Allocators'!M$8:M$63,'Input-Ext Allocators'!$B$8:$B$63,$F186))*$D186</f>
        <v>0</v>
      </c>
      <c r="Q186" s="143">
        <f ca="1">IFERROR(INDEX(Q$269:Q$305,MATCH($F186,$B$269:$B$305,0))/INDEX($D$269:$D$305,MATCH($F186,$B$269:$B$305,0)),SUMIFS('Input-Ext Allocators'!N$8:N$63,'Input-Ext Allocators'!$B$8:$B$63,$F186))*$D186</f>
        <v>0</v>
      </c>
      <c r="R186" s="143">
        <f ca="1">IFERROR(INDEX(R$269:R$305,MATCH($F186,$B$269:$B$305,0))/INDEX($D$269:$D$305,MATCH($F186,$B$269:$B$305,0)),SUMIFS('Input-Ext Allocators'!O$8:O$63,'Input-Ext Allocators'!$B$8:$B$63,$F186))*$D186</f>
        <v>0</v>
      </c>
      <c r="S186" s="143">
        <f ca="1">IFERROR(INDEX(S$269:S$305,MATCH($F186,$B$269:$B$305,0))/INDEX($D$269:$D$305,MATCH($F186,$B$269:$B$305,0)),SUMIFS('Input-Ext Allocators'!P$8:P$63,'Input-Ext Allocators'!$B$8:$B$63,$F186))*$D186</f>
        <v>0</v>
      </c>
      <c r="T186" s="143">
        <f ca="1">IFERROR(INDEX(T$269:T$305,MATCH($F186,$B$269:$B$305,0))/INDEX($D$269:$D$305,MATCH($F186,$B$269:$B$305,0)),SUMIFS('Input-Ext Allocators'!Q$8:Q$63,'Input-Ext Allocators'!$B$8:$B$63,$F186))*$D186</f>
        <v>0</v>
      </c>
      <c r="U186" s="143">
        <f ca="1">IFERROR(INDEX(U$269:U$305,MATCH($F186,$B$269:$B$305,0))/INDEX($D$269:$D$305,MATCH($F186,$B$269:$B$305,0)),SUMIFS('Input-Ext Allocators'!R$8:R$63,'Input-Ext Allocators'!$B$8:$B$63,$F186))*$D186</f>
        <v>0</v>
      </c>
      <c r="V186" s="143">
        <f ca="1">IFERROR(INDEX(V$269:V$305,MATCH($F186,$B$269:$B$305,0))/INDEX($D$269:$D$305,MATCH($F186,$B$269:$B$305,0)),SUMIFS('Input-Ext Allocators'!S$8:S$63,'Input-Ext Allocators'!$B$8:$B$63,$F186))*$D186</f>
        <v>0</v>
      </c>
      <c r="W186" s="143">
        <f ca="1">IFERROR(INDEX(W$269:W$305,MATCH($F186,$B$269:$B$305,0))/INDEX($D$269:$D$305,MATCH($F186,$B$269:$B$305,0)),SUMIFS('Input-Ext Allocators'!T$8:T$63,'Input-Ext Allocators'!$B$8:$B$63,$F186))*$D186</f>
        <v>0</v>
      </c>
      <c r="X186" s="143">
        <f ca="1">IFERROR(INDEX(X$269:X$305,MATCH($F186,$B$269:$B$305,0))/INDEX($D$269:$D$305,MATCH($F186,$B$269:$B$305,0)),SUMIFS('Input-Ext Allocators'!U$8:U$63,'Input-Ext Allocators'!$B$8:$B$63,$F186))*$D186</f>
        <v>0</v>
      </c>
      <c r="Y186" s="143">
        <f ca="1">IFERROR(INDEX(Y$269:Y$305,MATCH($F186,$B$269:$B$305,0))/INDEX($D$269:$D$305,MATCH($F186,$B$269:$B$305,0)),SUMIFS('Input-Ext Allocators'!V$8:V$63,'Input-Ext Allocators'!$B$8:$B$63,$F186))*$D186</f>
        <v>0</v>
      </c>
      <c r="Z186" s="143">
        <f ca="1">IFERROR(INDEX(Z$269:Z$305,MATCH($F186,$B$269:$B$305,0))/INDEX($D$269:$D$305,MATCH($F186,$B$269:$B$305,0)),SUMIFS('Input-Ext Allocators'!W$8:W$63,'Input-Ext Allocators'!$B$8:$B$63,$F186))*$D186</f>
        <v>0</v>
      </c>
    </row>
    <row r="187" spans="1:26" outlineLevel="1">
      <c r="A187" s="113">
        <f>IF(ISBLANK('Input-Accounts'!A187),"",'Input-Accounts'!A187)</f>
        <v>160</v>
      </c>
      <c r="B187" s="17" t="str">
        <f>IF(ISBLANK('Input-Accounts'!B187),"",'Input-Accounts'!B187)</f>
        <v>General Advertising expenses</v>
      </c>
      <c r="C187" s="113">
        <f>IF(ISBLANK('Input-Accounts'!C187),"",'Input-Accounts'!C187)</f>
        <v>930.1</v>
      </c>
      <c r="D187" s="143">
        <f t="shared" ca="1" si="46"/>
        <v>0</v>
      </c>
      <c r="E187" s="143">
        <f t="shared" ca="1" si="48"/>
        <v>0</v>
      </c>
      <c r="F187" s="89" t="str" cm="1">
        <f t="array" aca="1" ref="F187" ca="1">IF(D187=0,"-",IF('Input-Accounts'!$E187&lt;&gt;0,'Input-Accounts'!$E187,INDEX('Input-Accounts'!$H187:$J187,,MATCH($F$6,'Input-Accounts'!$H$6:$J$6,0))))</f>
        <v>-</v>
      </c>
      <c r="G187" s="143">
        <f ca="1">IFERROR(INDEX(G$269:G$305,MATCH($F187,$B$269:$B$305,0))/INDEX($D$269:$D$305,MATCH($F187,$B$269:$B$305,0)),SUMIFS('Input-Ext Allocators'!D$8:D$63,'Input-Ext Allocators'!$B$8:$B$63,$F187))*$D187</f>
        <v>0</v>
      </c>
      <c r="H187" s="143">
        <f ca="1">IFERROR(INDEX(H$269:H$305,MATCH($F187,$B$269:$B$305,0))/INDEX($D$269:$D$305,MATCH($F187,$B$269:$B$305,0)),SUMIFS('Input-Ext Allocators'!E$8:E$63,'Input-Ext Allocators'!$B$8:$B$63,$F187))*$D187</f>
        <v>0</v>
      </c>
      <c r="I187" s="143">
        <f ca="1">IFERROR(INDEX(I$269:I$305,MATCH($F187,$B$269:$B$305,0))/INDEX($D$269:$D$305,MATCH($F187,$B$269:$B$305,0)),SUMIFS('Input-Ext Allocators'!F$8:F$63,'Input-Ext Allocators'!$B$8:$B$63,$F187))*$D187</f>
        <v>0</v>
      </c>
      <c r="J187" s="143">
        <f ca="1">IFERROR(INDEX(J$269:J$305,MATCH($F187,$B$269:$B$305,0))/INDEX($D$269:$D$305,MATCH($F187,$B$269:$B$305,0)),SUMIFS('Input-Ext Allocators'!G$8:G$63,'Input-Ext Allocators'!$B$8:$B$63,$F187))*$D187</f>
        <v>0</v>
      </c>
      <c r="K187" s="143">
        <f ca="1">IFERROR(INDEX(K$269:K$305,MATCH($F187,$B$269:$B$305,0))/INDEX($D$269:$D$305,MATCH($F187,$B$269:$B$305,0)),SUMIFS('Input-Ext Allocators'!H$8:H$63,'Input-Ext Allocators'!$B$8:$B$63,$F187))*$D187</f>
        <v>0</v>
      </c>
      <c r="L187" s="143">
        <f ca="1">IFERROR(INDEX(L$269:L$305,MATCH($F187,$B$269:$B$305,0))/INDEX($D$269:$D$305,MATCH($F187,$B$269:$B$305,0)),SUMIFS('Input-Ext Allocators'!I$8:I$63,'Input-Ext Allocators'!$B$8:$B$63,$F187))*$D187</f>
        <v>0</v>
      </c>
      <c r="M187" s="143">
        <f ca="1">IFERROR(INDEX(M$269:M$305,MATCH($F187,$B$269:$B$305,0))/INDEX($D$269:$D$305,MATCH($F187,$B$269:$B$305,0)),SUMIFS('Input-Ext Allocators'!J$8:J$63,'Input-Ext Allocators'!$B$8:$B$63,$F187))*$D187</f>
        <v>0</v>
      </c>
      <c r="N187" s="143">
        <f ca="1">IFERROR(INDEX(N$269:N$305,MATCH($F187,$B$269:$B$305,0))/INDEX($D$269:$D$305,MATCH($F187,$B$269:$B$305,0)),SUMIFS('Input-Ext Allocators'!K$8:K$63,'Input-Ext Allocators'!$B$8:$B$63,$F187))*$D187</f>
        <v>0</v>
      </c>
      <c r="O187" s="143">
        <f ca="1">IFERROR(INDEX(O$269:O$305,MATCH($F187,$B$269:$B$305,0))/INDEX($D$269:$D$305,MATCH($F187,$B$269:$B$305,0)),SUMIFS('Input-Ext Allocators'!L$8:L$63,'Input-Ext Allocators'!$B$8:$B$63,$F187))*$D187</f>
        <v>0</v>
      </c>
      <c r="P187" s="143">
        <f ca="1">IFERROR(INDEX(P$269:P$305,MATCH($F187,$B$269:$B$305,0))/INDEX($D$269:$D$305,MATCH($F187,$B$269:$B$305,0)),SUMIFS('Input-Ext Allocators'!M$8:M$63,'Input-Ext Allocators'!$B$8:$B$63,$F187))*$D187</f>
        <v>0</v>
      </c>
      <c r="Q187" s="143">
        <f ca="1">IFERROR(INDEX(Q$269:Q$305,MATCH($F187,$B$269:$B$305,0))/INDEX($D$269:$D$305,MATCH($F187,$B$269:$B$305,0)),SUMIFS('Input-Ext Allocators'!N$8:N$63,'Input-Ext Allocators'!$B$8:$B$63,$F187))*$D187</f>
        <v>0</v>
      </c>
      <c r="R187" s="143">
        <f ca="1">IFERROR(INDEX(R$269:R$305,MATCH($F187,$B$269:$B$305,0))/INDEX($D$269:$D$305,MATCH($F187,$B$269:$B$305,0)),SUMIFS('Input-Ext Allocators'!O$8:O$63,'Input-Ext Allocators'!$B$8:$B$63,$F187))*$D187</f>
        <v>0</v>
      </c>
      <c r="S187" s="143">
        <f ca="1">IFERROR(INDEX(S$269:S$305,MATCH($F187,$B$269:$B$305,0))/INDEX($D$269:$D$305,MATCH($F187,$B$269:$B$305,0)),SUMIFS('Input-Ext Allocators'!P$8:P$63,'Input-Ext Allocators'!$B$8:$B$63,$F187))*$D187</f>
        <v>0</v>
      </c>
      <c r="T187" s="143">
        <f ca="1">IFERROR(INDEX(T$269:T$305,MATCH($F187,$B$269:$B$305,0))/INDEX($D$269:$D$305,MATCH($F187,$B$269:$B$305,0)),SUMIFS('Input-Ext Allocators'!Q$8:Q$63,'Input-Ext Allocators'!$B$8:$B$63,$F187))*$D187</f>
        <v>0</v>
      </c>
      <c r="U187" s="143">
        <f ca="1">IFERROR(INDEX(U$269:U$305,MATCH($F187,$B$269:$B$305,0))/INDEX($D$269:$D$305,MATCH($F187,$B$269:$B$305,0)),SUMIFS('Input-Ext Allocators'!R$8:R$63,'Input-Ext Allocators'!$B$8:$B$63,$F187))*$D187</f>
        <v>0</v>
      </c>
      <c r="V187" s="143">
        <f ca="1">IFERROR(INDEX(V$269:V$305,MATCH($F187,$B$269:$B$305,0))/INDEX($D$269:$D$305,MATCH($F187,$B$269:$B$305,0)),SUMIFS('Input-Ext Allocators'!S$8:S$63,'Input-Ext Allocators'!$B$8:$B$63,$F187))*$D187</f>
        <v>0</v>
      </c>
      <c r="W187" s="143">
        <f ca="1">IFERROR(INDEX(W$269:W$305,MATCH($F187,$B$269:$B$305,0))/INDEX($D$269:$D$305,MATCH($F187,$B$269:$B$305,0)),SUMIFS('Input-Ext Allocators'!T$8:T$63,'Input-Ext Allocators'!$B$8:$B$63,$F187))*$D187</f>
        <v>0</v>
      </c>
      <c r="X187" s="143">
        <f ca="1">IFERROR(INDEX(X$269:X$305,MATCH($F187,$B$269:$B$305,0))/INDEX($D$269:$D$305,MATCH($F187,$B$269:$B$305,0)),SUMIFS('Input-Ext Allocators'!U$8:U$63,'Input-Ext Allocators'!$B$8:$B$63,$F187))*$D187</f>
        <v>0</v>
      </c>
      <c r="Y187" s="143">
        <f ca="1">IFERROR(INDEX(Y$269:Y$305,MATCH($F187,$B$269:$B$305,0))/INDEX($D$269:$D$305,MATCH($F187,$B$269:$B$305,0)),SUMIFS('Input-Ext Allocators'!V$8:V$63,'Input-Ext Allocators'!$B$8:$B$63,$F187))*$D187</f>
        <v>0</v>
      </c>
      <c r="Z187" s="143">
        <f ca="1">IFERROR(INDEX(Z$269:Z$305,MATCH($F187,$B$269:$B$305,0))/INDEX($D$269:$D$305,MATCH($F187,$B$269:$B$305,0)),SUMIFS('Input-Ext Allocators'!W$8:W$63,'Input-Ext Allocators'!$B$8:$B$63,$F187))*$D187</f>
        <v>0</v>
      </c>
    </row>
    <row r="188" spans="1:26" outlineLevel="1">
      <c r="A188" s="113">
        <f>IF(ISBLANK('Input-Accounts'!A188),"",'Input-Accounts'!A188)</f>
        <v>161</v>
      </c>
      <c r="B188" s="17" t="str">
        <f>IF(ISBLANK('Input-Accounts'!B188),"",'Input-Accounts'!B188)</f>
        <v>Miscellaneous general expenses</v>
      </c>
      <c r="C188" s="113">
        <f>IF(ISBLANK('Input-Accounts'!C188),"",'Input-Accounts'!C188)</f>
        <v>930.2</v>
      </c>
      <c r="D188" s="143">
        <f t="shared" ca="1" si="46"/>
        <v>2148.3570887167721</v>
      </c>
      <c r="E188" s="143">
        <f t="shared" ca="1" si="48"/>
        <v>0</v>
      </c>
      <c r="F188" s="89" t="str" cm="1">
        <f t="array" aca="1" ref="F188" ca="1">IF(D188=0,"-",IF('Input-Accounts'!$E188&lt;&gt;0,'Input-Accounts'!$E188,INDEX('Input-Accounts'!$H188:$J188,,MATCH($F$6,'Input-Accounts'!$H$6:$J$6,0))))</f>
        <v>INT_OM</v>
      </c>
      <c r="G188" s="143">
        <f ca="1">IFERROR(INDEX(G$269:G$305,MATCH($F188,$B$269:$B$305,0))/INDEX($D$269:$D$305,MATCH($F188,$B$269:$B$305,0)),SUMIFS('Input-Ext Allocators'!D$8:D$63,'Input-Ext Allocators'!$B$8:$B$63,$F188))*$D188</f>
        <v>807.35665489425685</v>
      </c>
      <c r="H188" s="143">
        <f ca="1">IFERROR(INDEX(H$269:H$305,MATCH($F188,$B$269:$B$305,0))/INDEX($D$269:$D$305,MATCH($F188,$B$269:$B$305,0)),SUMIFS('Input-Ext Allocators'!E$8:E$63,'Input-Ext Allocators'!$B$8:$B$63,$F188))*$D188</f>
        <v>547.38554387680347</v>
      </c>
      <c r="I188" s="143">
        <f ca="1">IFERROR(INDEX(I$269:I$305,MATCH($F188,$B$269:$B$305,0))/INDEX($D$269:$D$305,MATCH($F188,$B$269:$B$305,0)),SUMIFS('Input-Ext Allocators'!F$8:F$63,'Input-Ext Allocators'!$B$8:$B$63,$F188))*$D188</f>
        <v>54.412130301656497</v>
      </c>
      <c r="J188" s="143">
        <f ca="1">IFERROR(INDEX(J$269:J$305,MATCH($F188,$B$269:$B$305,0))/INDEX($D$269:$D$305,MATCH($F188,$B$269:$B$305,0)),SUMIFS('Input-Ext Allocators'!G$8:G$63,'Input-Ext Allocators'!$B$8:$B$63,$F188))*$D188</f>
        <v>65.193377339799042</v>
      </c>
      <c r="K188" s="143">
        <f ca="1">IFERROR(INDEX(K$269:K$305,MATCH($F188,$B$269:$B$305,0))/INDEX($D$269:$D$305,MATCH($F188,$B$269:$B$305,0)),SUMIFS('Input-Ext Allocators'!H$8:H$63,'Input-Ext Allocators'!$B$8:$B$63,$F188))*$D188</f>
        <v>5.4010840953403498</v>
      </c>
      <c r="L188" s="143">
        <f ca="1">IFERROR(INDEX(L$269:L$305,MATCH($F188,$B$269:$B$305,0))/INDEX($D$269:$D$305,MATCH($F188,$B$269:$B$305,0)),SUMIFS('Input-Ext Allocators'!I$8:I$63,'Input-Ext Allocators'!$B$8:$B$63,$F188))*$D188</f>
        <v>526.3504881423288</v>
      </c>
      <c r="M188" s="143">
        <f ca="1">IFERROR(INDEX(M$269:M$305,MATCH($F188,$B$269:$B$305,0))/INDEX($D$269:$D$305,MATCH($F188,$B$269:$B$305,0)),SUMIFS('Input-Ext Allocators'!J$8:J$63,'Input-Ext Allocators'!$B$8:$B$63,$F188))*$D188</f>
        <v>142.25781006658701</v>
      </c>
      <c r="N188" s="143">
        <f ca="1">IFERROR(INDEX(N$269:N$305,MATCH($F188,$B$269:$B$305,0))/INDEX($D$269:$D$305,MATCH($F188,$B$269:$B$305,0)),SUMIFS('Input-Ext Allocators'!K$8:K$63,'Input-Ext Allocators'!$B$8:$B$63,$F188))*$D188</f>
        <v>0</v>
      </c>
      <c r="O188" s="143">
        <f ca="1">IFERROR(INDEX(O$269:O$305,MATCH($F188,$B$269:$B$305,0))/INDEX($D$269:$D$305,MATCH($F188,$B$269:$B$305,0)),SUMIFS('Input-Ext Allocators'!L$8:L$63,'Input-Ext Allocators'!$B$8:$B$63,$F188))*$D188</f>
        <v>0</v>
      </c>
      <c r="P188" s="143">
        <f ca="1">IFERROR(INDEX(P$269:P$305,MATCH($F188,$B$269:$B$305,0))/INDEX($D$269:$D$305,MATCH($F188,$B$269:$B$305,0)),SUMIFS('Input-Ext Allocators'!M$8:M$63,'Input-Ext Allocators'!$B$8:$B$63,$F188))*$D188</f>
        <v>0</v>
      </c>
      <c r="Q188" s="143">
        <f ca="1">IFERROR(INDEX(Q$269:Q$305,MATCH($F188,$B$269:$B$305,0))/INDEX($D$269:$D$305,MATCH($F188,$B$269:$B$305,0)),SUMIFS('Input-Ext Allocators'!N$8:N$63,'Input-Ext Allocators'!$B$8:$B$63,$F188))*$D188</f>
        <v>0</v>
      </c>
      <c r="R188" s="143">
        <f ca="1">IFERROR(INDEX(R$269:R$305,MATCH($F188,$B$269:$B$305,0))/INDEX($D$269:$D$305,MATCH($F188,$B$269:$B$305,0)),SUMIFS('Input-Ext Allocators'!O$8:O$63,'Input-Ext Allocators'!$B$8:$B$63,$F188))*$D188</f>
        <v>0</v>
      </c>
      <c r="S188" s="143">
        <f ca="1">IFERROR(INDEX(S$269:S$305,MATCH($F188,$B$269:$B$305,0))/INDEX($D$269:$D$305,MATCH($F188,$B$269:$B$305,0)),SUMIFS('Input-Ext Allocators'!P$8:P$63,'Input-Ext Allocators'!$B$8:$B$63,$F188))*$D188</f>
        <v>0</v>
      </c>
      <c r="T188" s="143">
        <f ca="1">IFERROR(INDEX(T$269:T$305,MATCH($F188,$B$269:$B$305,0))/INDEX($D$269:$D$305,MATCH($F188,$B$269:$B$305,0)),SUMIFS('Input-Ext Allocators'!Q$8:Q$63,'Input-Ext Allocators'!$B$8:$B$63,$F188))*$D188</f>
        <v>0</v>
      </c>
      <c r="U188" s="143">
        <f ca="1">IFERROR(INDEX(U$269:U$305,MATCH($F188,$B$269:$B$305,0))/INDEX($D$269:$D$305,MATCH($F188,$B$269:$B$305,0)),SUMIFS('Input-Ext Allocators'!R$8:R$63,'Input-Ext Allocators'!$B$8:$B$63,$F188))*$D188</f>
        <v>0</v>
      </c>
      <c r="V188" s="143">
        <f ca="1">IFERROR(INDEX(V$269:V$305,MATCH($F188,$B$269:$B$305,0))/INDEX($D$269:$D$305,MATCH($F188,$B$269:$B$305,0)),SUMIFS('Input-Ext Allocators'!S$8:S$63,'Input-Ext Allocators'!$B$8:$B$63,$F188))*$D188</f>
        <v>0</v>
      </c>
      <c r="W188" s="143">
        <f ca="1">IFERROR(INDEX(W$269:W$305,MATCH($F188,$B$269:$B$305,0))/INDEX($D$269:$D$305,MATCH($F188,$B$269:$B$305,0)),SUMIFS('Input-Ext Allocators'!T$8:T$63,'Input-Ext Allocators'!$B$8:$B$63,$F188))*$D188</f>
        <v>0</v>
      </c>
      <c r="X188" s="143">
        <f ca="1">IFERROR(INDEX(X$269:X$305,MATCH($F188,$B$269:$B$305,0))/INDEX($D$269:$D$305,MATCH($F188,$B$269:$B$305,0)),SUMIFS('Input-Ext Allocators'!U$8:U$63,'Input-Ext Allocators'!$B$8:$B$63,$F188))*$D188</f>
        <v>0</v>
      </c>
      <c r="Y188" s="143">
        <f ca="1">IFERROR(INDEX(Y$269:Y$305,MATCH($F188,$B$269:$B$305,0))/INDEX($D$269:$D$305,MATCH($F188,$B$269:$B$305,0)),SUMIFS('Input-Ext Allocators'!V$8:V$63,'Input-Ext Allocators'!$B$8:$B$63,$F188))*$D188</f>
        <v>0</v>
      </c>
      <c r="Z188" s="143">
        <f ca="1">IFERROR(INDEX(Z$269:Z$305,MATCH($F188,$B$269:$B$305,0))/INDEX($D$269:$D$305,MATCH($F188,$B$269:$B$305,0)),SUMIFS('Input-Ext Allocators'!W$8:W$63,'Input-Ext Allocators'!$B$8:$B$63,$F188))*$D188</f>
        <v>0</v>
      </c>
    </row>
    <row r="189" spans="1:26" outlineLevel="1">
      <c r="A189" s="113">
        <f>IF(ISBLANK('Input-Accounts'!A189),"",'Input-Accounts'!A189)</f>
        <v>162</v>
      </c>
      <c r="B189" s="17" t="str">
        <f>IF(ISBLANK('Input-Accounts'!B189),"",'Input-Accounts'!B189)</f>
        <v>Rents</v>
      </c>
      <c r="C189" s="113">
        <f>IF(ISBLANK('Input-Accounts'!C189),"",'Input-Accounts'!C189)</f>
        <v>931</v>
      </c>
      <c r="D189" s="143">
        <f t="shared" ca="1" si="46"/>
        <v>0</v>
      </c>
      <c r="E189" s="143">
        <f t="shared" ca="1" si="48"/>
        <v>0</v>
      </c>
      <c r="F189" s="89" t="str" cm="1">
        <f t="array" aca="1" ref="F189" ca="1">IF(D189=0,"-",IF('Input-Accounts'!$E189&lt;&gt;0,'Input-Accounts'!$E189,INDEX('Input-Accounts'!$H189:$J189,,MATCH($F$6,'Input-Accounts'!$H$6:$J$6,0))))</f>
        <v>-</v>
      </c>
      <c r="G189" s="143">
        <f ca="1">IFERROR(INDEX(G$269:G$305,MATCH($F189,$B$269:$B$305,0))/INDEX($D$269:$D$305,MATCH($F189,$B$269:$B$305,0)),SUMIFS('Input-Ext Allocators'!D$8:D$63,'Input-Ext Allocators'!$B$8:$B$63,$F189))*$D189</f>
        <v>0</v>
      </c>
      <c r="H189" s="143">
        <f ca="1">IFERROR(INDEX(H$269:H$305,MATCH($F189,$B$269:$B$305,0))/INDEX($D$269:$D$305,MATCH($F189,$B$269:$B$305,0)),SUMIFS('Input-Ext Allocators'!E$8:E$63,'Input-Ext Allocators'!$B$8:$B$63,$F189))*$D189</f>
        <v>0</v>
      </c>
      <c r="I189" s="143">
        <f ca="1">IFERROR(INDEX(I$269:I$305,MATCH($F189,$B$269:$B$305,0))/INDEX($D$269:$D$305,MATCH($F189,$B$269:$B$305,0)),SUMIFS('Input-Ext Allocators'!F$8:F$63,'Input-Ext Allocators'!$B$8:$B$63,$F189))*$D189</f>
        <v>0</v>
      </c>
      <c r="J189" s="143">
        <f ca="1">IFERROR(INDEX(J$269:J$305,MATCH($F189,$B$269:$B$305,0))/INDEX($D$269:$D$305,MATCH($F189,$B$269:$B$305,0)),SUMIFS('Input-Ext Allocators'!G$8:G$63,'Input-Ext Allocators'!$B$8:$B$63,$F189))*$D189</f>
        <v>0</v>
      </c>
      <c r="K189" s="143">
        <f ca="1">IFERROR(INDEX(K$269:K$305,MATCH($F189,$B$269:$B$305,0))/INDEX($D$269:$D$305,MATCH($F189,$B$269:$B$305,0)),SUMIFS('Input-Ext Allocators'!H$8:H$63,'Input-Ext Allocators'!$B$8:$B$63,$F189))*$D189</f>
        <v>0</v>
      </c>
      <c r="L189" s="143">
        <f ca="1">IFERROR(INDEX(L$269:L$305,MATCH($F189,$B$269:$B$305,0))/INDEX($D$269:$D$305,MATCH($F189,$B$269:$B$305,0)),SUMIFS('Input-Ext Allocators'!I$8:I$63,'Input-Ext Allocators'!$B$8:$B$63,$F189))*$D189</f>
        <v>0</v>
      </c>
      <c r="M189" s="143">
        <f ca="1">IFERROR(INDEX(M$269:M$305,MATCH($F189,$B$269:$B$305,0))/INDEX($D$269:$D$305,MATCH($F189,$B$269:$B$305,0)),SUMIFS('Input-Ext Allocators'!J$8:J$63,'Input-Ext Allocators'!$B$8:$B$63,$F189))*$D189</f>
        <v>0</v>
      </c>
      <c r="N189" s="143">
        <f ca="1">IFERROR(INDEX(N$269:N$305,MATCH($F189,$B$269:$B$305,0))/INDEX($D$269:$D$305,MATCH($F189,$B$269:$B$305,0)),SUMIFS('Input-Ext Allocators'!K$8:K$63,'Input-Ext Allocators'!$B$8:$B$63,$F189))*$D189</f>
        <v>0</v>
      </c>
      <c r="O189" s="143">
        <f ca="1">IFERROR(INDEX(O$269:O$305,MATCH($F189,$B$269:$B$305,0))/INDEX($D$269:$D$305,MATCH($F189,$B$269:$B$305,0)),SUMIFS('Input-Ext Allocators'!L$8:L$63,'Input-Ext Allocators'!$B$8:$B$63,$F189))*$D189</f>
        <v>0</v>
      </c>
      <c r="P189" s="143">
        <f ca="1">IFERROR(INDEX(P$269:P$305,MATCH($F189,$B$269:$B$305,0))/INDEX($D$269:$D$305,MATCH($F189,$B$269:$B$305,0)),SUMIFS('Input-Ext Allocators'!M$8:M$63,'Input-Ext Allocators'!$B$8:$B$63,$F189))*$D189</f>
        <v>0</v>
      </c>
      <c r="Q189" s="143">
        <f ca="1">IFERROR(INDEX(Q$269:Q$305,MATCH($F189,$B$269:$B$305,0))/INDEX($D$269:$D$305,MATCH($F189,$B$269:$B$305,0)),SUMIFS('Input-Ext Allocators'!N$8:N$63,'Input-Ext Allocators'!$B$8:$B$63,$F189))*$D189</f>
        <v>0</v>
      </c>
      <c r="R189" s="143">
        <f ca="1">IFERROR(INDEX(R$269:R$305,MATCH($F189,$B$269:$B$305,0))/INDEX($D$269:$D$305,MATCH($F189,$B$269:$B$305,0)),SUMIFS('Input-Ext Allocators'!O$8:O$63,'Input-Ext Allocators'!$B$8:$B$63,$F189))*$D189</f>
        <v>0</v>
      </c>
      <c r="S189" s="143">
        <f ca="1">IFERROR(INDEX(S$269:S$305,MATCH($F189,$B$269:$B$305,0))/INDEX($D$269:$D$305,MATCH($F189,$B$269:$B$305,0)),SUMIFS('Input-Ext Allocators'!P$8:P$63,'Input-Ext Allocators'!$B$8:$B$63,$F189))*$D189</f>
        <v>0</v>
      </c>
      <c r="T189" s="143">
        <f ca="1">IFERROR(INDEX(T$269:T$305,MATCH($F189,$B$269:$B$305,0))/INDEX($D$269:$D$305,MATCH($F189,$B$269:$B$305,0)),SUMIFS('Input-Ext Allocators'!Q$8:Q$63,'Input-Ext Allocators'!$B$8:$B$63,$F189))*$D189</f>
        <v>0</v>
      </c>
      <c r="U189" s="143">
        <f ca="1">IFERROR(INDEX(U$269:U$305,MATCH($F189,$B$269:$B$305,0))/INDEX($D$269:$D$305,MATCH($F189,$B$269:$B$305,0)),SUMIFS('Input-Ext Allocators'!R$8:R$63,'Input-Ext Allocators'!$B$8:$B$63,$F189))*$D189</f>
        <v>0</v>
      </c>
      <c r="V189" s="143">
        <f ca="1">IFERROR(INDEX(V$269:V$305,MATCH($F189,$B$269:$B$305,0))/INDEX($D$269:$D$305,MATCH($F189,$B$269:$B$305,0)),SUMIFS('Input-Ext Allocators'!S$8:S$63,'Input-Ext Allocators'!$B$8:$B$63,$F189))*$D189</f>
        <v>0</v>
      </c>
      <c r="W189" s="143">
        <f ca="1">IFERROR(INDEX(W$269:W$305,MATCH($F189,$B$269:$B$305,0))/INDEX($D$269:$D$305,MATCH($F189,$B$269:$B$305,0)),SUMIFS('Input-Ext Allocators'!T$8:T$63,'Input-Ext Allocators'!$B$8:$B$63,$F189))*$D189</f>
        <v>0</v>
      </c>
      <c r="X189" s="143">
        <f ca="1">IFERROR(INDEX(X$269:X$305,MATCH($F189,$B$269:$B$305,0))/INDEX($D$269:$D$305,MATCH($F189,$B$269:$B$305,0)),SUMIFS('Input-Ext Allocators'!U$8:U$63,'Input-Ext Allocators'!$B$8:$B$63,$F189))*$D189</f>
        <v>0</v>
      </c>
      <c r="Y189" s="143">
        <f ca="1">IFERROR(INDEX(Y$269:Y$305,MATCH($F189,$B$269:$B$305,0))/INDEX($D$269:$D$305,MATCH($F189,$B$269:$B$305,0)),SUMIFS('Input-Ext Allocators'!V$8:V$63,'Input-Ext Allocators'!$B$8:$B$63,$F189))*$D189</f>
        <v>0</v>
      </c>
      <c r="Z189" s="143">
        <f ca="1">IFERROR(INDEX(Z$269:Z$305,MATCH($F189,$B$269:$B$305,0))/INDEX($D$269:$D$305,MATCH($F189,$B$269:$B$305,0)),SUMIFS('Input-Ext Allocators'!W$8:W$63,'Input-Ext Allocators'!$B$8:$B$63,$F189))*$D189</f>
        <v>0</v>
      </c>
    </row>
    <row r="190" spans="1:26" outlineLevel="1">
      <c r="A190" s="113">
        <f>IF(ISBLANK('Input-Accounts'!A190),"",'Input-Accounts'!A190)</f>
        <v>163</v>
      </c>
      <c r="B190" s="17" t="str">
        <f>IF(ISBLANK('Input-Accounts'!B190),"",'Input-Accounts'!B190)</f>
        <v>Maintenance of general plant</v>
      </c>
      <c r="C190" s="113">
        <f>IF(ISBLANK('Input-Accounts'!C190),"",'Input-Accounts'!C190)</f>
        <v>935</v>
      </c>
      <c r="D190" s="143">
        <f t="shared" ca="1" si="46"/>
        <v>0</v>
      </c>
      <c r="E190" s="143">
        <f t="shared" ca="1" si="48"/>
        <v>0</v>
      </c>
      <c r="F190" s="89" t="str" cm="1">
        <f t="array" aca="1" ref="F190" ca="1">IF(D190=0,"-",IF('Input-Accounts'!$E190&lt;&gt;0,'Input-Accounts'!$E190,INDEX('Input-Accounts'!$H190:$J190,,MATCH($F$6,'Input-Accounts'!$H$6:$J$6,0))))</f>
        <v>-</v>
      </c>
      <c r="G190" s="143">
        <f ca="1">IFERROR(INDEX(G$269:G$305,MATCH($F190,$B$269:$B$305,0))/INDEX($D$269:$D$305,MATCH($F190,$B$269:$B$305,0)),SUMIFS('Input-Ext Allocators'!D$8:D$63,'Input-Ext Allocators'!$B$8:$B$63,$F190))*$D190</f>
        <v>0</v>
      </c>
      <c r="H190" s="143">
        <f ca="1">IFERROR(INDEX(H$269:H$305,MATCH($F190,$B$269:$B$305,0))/INDEX($D$269:$D$305,MATCH($F190,$B$269:$B$305,0)),SUMIFS('Input-Ext Allocators'!E$8:E$63,'Input-Ext Allocators'!$B$8:$B$63,$F190))*$D190</f>
        <v>0</v>
      </c>
      <c r="I190" s="143">
        <f ca="1">IFERROR(INDEX(I$269:I$305,MATCH($F190,$B$269:$B$305,0))/INDEX($D$269:$D$305,MATCH($F190,$B$269:$B$305,0)),SUMIFS('Input-Ext Allocators'!F$8:F$63,'Input-Ext Allocators'!$B$8:$B$63,$F190))*$D190</f>
        <v>0</v>
      </c>
      <c r="J190" s="143">
        <f ca="1">IFERROR(INDEX(J$269:J$305,MATCH($F190,$B$269:$B$305,0))/INDEX($D$269:$D$305,MATCH($F190,$B$269:$B$305,0)),SUMIFS('Input-Ext Allocators'!G$8:G$63,'Input-Ext Allocators'!$B$8:$B$63,$F190))*$D190</f>
        <v>0</v>
      </c>
      <c r="K190" s="143">
        <f ca="1">IFERROR(INDEX(K$269:K$305,MATCH($F190,$B$269:$B$305,0))/INDEX($D$269:$D$305,MATCH($F190,$B$269:$B$305,0)),SUMIFS('Input-Ext Allocators'!H$8:H$63,'Input-Ext Allocators'!$B$8:$B$63,$F190))*$D190</f>
        <v>0</v>
      </c>
      <c r="L190" s="143">
        <f ca="1">IFERROR(INDEX(L$269:L$305,MATCH($F190,$B$269:$B$305,0))/INDEX($D$269:$D$305,MATCH($F190,$B$269:$B$305,0)),SUMIFS('Input-Ext Allocators'!I$8:I$63,'Input-Ext Allocators'!$B$8:$B$63,$F190))*$D190</f>
        <v>0</v>
      </c>
      <c r="M190" s="143">
        <f ca="1">IFERROR(INDEX(M$269:M$305,MATCH($F190,$B$269:$B$305,0))/INDEX($D$269:$D$305,MATCH($F190,$B$269:$B$305,0)),SUMIFS('Input-Ext Allocators'!J$8:J$63,'Input-Ext Allocators'!$B$8:$B$63,$F190))*$D190</f>
        <v>0</v>
      </c>
      <c r="N190" s="143">
        <f ca="1">IFERROR(INDEX(N$269:N$305,MATCH($F190,$B$269:$B$305,0))/INDEX($D$269:$D$305,MATCH($F190,$B$269:$B$305,0)),SUMIFS('Input-Ext Allocators'!K$8:K$63,'Input-Ext Allocators'!$B$8:$B$63,$F190))*$D190</f>
        <v>0</v>
      </c>
      <c r="O190" s="143">
        <f ca="1">IFERROR(INDEX(O$269:O$305,MATCH($F190,$B$269:$B$305,0))/INDEX($D$269:$D$305,MATCH($F190,$B$269:$B$305,0)),SUMIFS('Input-Ext Allocators'!L$8:L$63,'Input-Ext Allocators'!$B$8:$B$63,$F190))*$D190</f>
        <v>0</v>
      </c>
      <c r="P190" s="143">
        <f ca="1">IFERROR(INDEX(P$269:P$305,MATCH($F190,$B$269:$B$305,0))/INDEX($D$269:$D$305,MATCH($F190,$B$269:$B$305,0)),SUMIFS('Input-Ext Allocators'!M$8:M$63,'Input-Ext Allocators'!$B$8:$B$63,$F190))*$D190</f>
        <v>0</v>
      </c>
      <c r="Q190" s="143">
        <f ca="1">IFERROR(INDEX(Q$269:Q$305,MATCH($F190,$B$269:$B$305,0))/INDEX($D$269:$D$305,MATCH($F190,$B$269:$B$305,0)),SUMIFS('Input-Ext Allocators'!N$8:N$63,'Input-Ext Allocators'!$B$8:$B$63,$F190))*$D190</f>
        <v>0</v>
      </c>
      <c r="R190" s="143">
        <f ca="1">IFERROR(INDEX(R$269:R$305,MATCH($F190,$B$269:$B$305,0))/INDEX($D$269:$D$305,MATCH($F190,$B$269:$B$305,0)),SUMIFS('Input-Ext Allocators'!O$8:O$63,'Input-Ext Allocators'!$B$8:$B$63,$F190))*$D190</f>
        <v>0</v>
      </c>
      <c r="S190" s="143">
        <f ca="1">IFERROR(INDEX(S$269:S$305,MATCH($F190,$B$269:$B$305,0))/INDEX($D$269:$D$305,MATCH($F190,$B$269:$B$305,0)),SUMIFS('Input-Ext Allocators'!P$8:P$63,'Input-Ext Allocators'!$B$8:$B$63,$F190))*$D190</f>
        <v>0</v>
      </c>
      <c r="T190" s="143">
        <f ca="1">IFERROR(INDEX(T$269:T$305,MATCH($F190,$B$269:$B$305,0))/INDEX($D$269:$D$305,MATCH($F190,$B$269:$B$305,0)),SUMIFS('Input-Ext Allocators'!Q$8:Q$63,'Input-Ext Allocators'!$B$8:$B$63,$F190))*$D190</f>
        <v>0</v>
      </c>
      <c r="U190" s="143">
        <f ca="1">IFERROR(INDEX(U$269:U$305,MATCH($F190,$B$269:$B$305,0))/INDEX($D$269:$D$305,MATCH($F190,$B$269:$B$305,0)),SUMIFS('Input-Ext Allocators'!R$8:R$63,'Input-Ext Allocators'!$B$8:$B$63,$F190))*$D190</f>
        <v>0</v>
      </c>
      <c r="V190" s="143">
        <f ca="1">IFERROR(INDEX(V$269:V$305,MATCH($F190,$B$269:$B$305,0))/INDEX($D$269:$D$305,MATCH($F190,$B$269:$B$305,0)),SUMIFS('Input-Ext Allocators'!S$8:S$63,'Input-Ext Allocators'!$B$8:$B$63,$F190))*$D190</f>
        <v>0</v>
      </c>
      <c r="W190" s="143">
        <f ca="1">IFERROR(INDEX(W$269:W$305,MATCH($F190,$B$269:$B$305,0))/INDEX($D$269:$D$305,MATCH($F190,$B$269:$B$305,0)),SUMIFS('Input-Ext Allocators'!T$8:T$63,'Input-Ext Allocators'!$B$8:$B$63,$F190))*$D190</f>
        <v>0</v>
      </c>
      <c r="X190" s="143">
        <f ca="1">IFERROR(INDEX(X$269:X$305,MATCH($F190,$B$269:$B$305,0))/INDEX($D$269:$D$305,MATCH($F190,$B$269:$B$305,0)),SUMIFS('Input-Ext Allocators'!U$8:U$63,'Input-Ext Allocators'!$B$8:$B$63,$F190))*$D190</f>
        <v>0</v>
      </c>
      <c r="Y190" s="143">
        <f ca="1">IFERROR(INDEX(Y$269:Y$305,MATCH($F190,$B$269:$B$305,0))/INDEX($D$269:$D$305,MATCH($F190,$B$269:$B$305,0)),SUMIFS('Input-Ext Allocators'!V$8:V$63,'Input-Ext Allocators'!$B$8:$B$63,$F190))*$D190</f>
        <v>0</v>
      </c>
      <c r="Z190" s="143">
        <f ca="1">IFERROR(INDEX(Z$269:Z$305,MATCH($F190,$B$269:$B$305,0))/INDEX($D$269:$D$305,MATCH($F190,$B$269:$B$305,0)),SUMIFS('Input-Ext Allocators'!W$8:W$63,'Input-Ext Allocators'!$B$8:$B$63,$F190))*$D190</f>
        <v>0</v>
      </c>
    </row>
    <row r="191" spans="1:26">
      <c r="A191" s="113">
        <f>IF(ISBLANK('Input-Accounts'!A191),"",'Input-Accounts'!A191)</f>
        <v>164</v>
      </c>
      <c r="B191" s="79" t="str">
        <f>IF(ISBLANK('Input-Accounts'!B191),"",'Input-Accounts'!B191)</f>
        <v>Total Administrative and General Expenses</v>
      </c>
      <c r="C191" s="113" t="str">
        <f>IF(ISBLANK('Input-Accounts'!C191),"",'Input-Accounts'!C191)</f>
        <v/>
      </c>
      <c r="D191" s="144">
        <f ca="1">SUBTOTAL(9,D180:D190)</f>
        <v>136328.98670790024</v>
      </c>
      <c r="E191" s="143">
        <f t="shared" ref="E191" ca="1" si="49">IFERROR(IF(D191="","",IF(D191=0,0,IF(ABS(D191-SUM($G191:$Z191))&lt;Check_Limit,0,1))),1)</f>
        <v>0</v>
      </c>
      <c r="G191" s="144">
        <f t="shared" ref="G191:Z191" ca="1" si="50">SUBTOTAL(9,G180:G190)</f>
        <v>51232.690902124268</v>
      </c>
      <c r="H191" s="144">
        <f t="shared" ca="1" si="50"/>
        <v>34735.620501455465</v>
      </c>
      <c r="I191" s="144">
        <f t="shared" ca="1" si="50"/>
        <v>3452.8480519380769</v>
      </c>
      <c r="J191" s="144">
        <f t="shared" ca="1" si="50"/>
        <v>4136.9971125746606</v>
      </c>
      <c r="K191" s="144">
        <f t="shared" ca="1" si="50"/>
        <v>342.73833047080529</v>
      </c>
      <c r="L191" s="144">
        <f t="shared" ca="1" si="50"/>
        <v>33400.792204667057</v>
      </c>
      <c r="M191" s="144">
        <f t="shared" ca="1" si="50"/>
        <v>9027.2996046699245</v>
      </c>
      <c r="N191" s="144">
        <f t="shared" ca="1" si="50"/>
        <v>0</v>
      </c>
      <c r="O191" s="144">
        <f t="shared" ca="1" si="50"/>
        <v>0</v>
      </c>
      <c r="P191" s="144">
        <f t="shared" ca="1" si="50"/>
        <v>0</v>
      </c>
      <c r="Q191" s="144">
        <f t="shared" ca="1" si="50"/>
        <v>0</v>
      </c>
      <c r="R191" s="144">
        <f t="shared" ca="1" si="50"/>
        <v>0</v>
      </c>
      <c r="S191" s="144">
        <f t="shared" ca="1" si="50"/>
        <v>0</v>
      </c>
      <c r="T191" s="144">
        <f t="shared" ca="1" si="50"/>
        <v>0</v>
      </c>
      <c r="U191" s="144">
        <f t="shared" ca="1" si="50"/>
        <v>0</v>
      </c>
      <c r="V191" s="144">
        <f t="shared" ca="1" si="50"/>
        <v>0</v>
      </c>
      <c r="W191" s="144">
        <f t="shared" ca="1" si="50"/>
        <v>0</v>
      </c>
      <c r="X191" s="144">
        <f t="shared" ca="1" si="50"/>
        <v>0</v>
      </c>
      <c r="Y191" s="144">
        <f t="shared" ca="1" si="50"/>
        <v>0</v>
      </c>
      <c r="Z191" s="144">
        <f t="shared" ca="1" si="50"/>
        <v>0</v>
      </c>
    </row>
    <row r="192" spans="1:26">
      <c r="A192" s="113" t="str">
        <f>IF(ISBLANK('Input-Accounts'!A192),"",'Input-Accounts'!A192)</f>
        <v/>
      </c>
      <c r="B192" s="133" t="str">
        <f>IF(ISBLANK('Input-Accounts'!B192),"",'Input-Accounts'!B192)</f>
        <v/>
      </c>
      <c r="C192" s="113" t="str">
        <f>IF(ISBLANK('Input-Accounts'!C192),"",'Input-Accounts'!C192)</f>
        <v/>
      </c>
      <c r="D192" s="143"/>
      <c r="E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</row>
    <row r="193" spans="1:26" ht="15" thickBot="1">
      <c r="A193" s="113">
        <f>IF(ISBLANK('Input-Accounts'!A193),"",'Input-Accounts'!A193)</f>
        <v>165</v>
      </c>
      <c r="B193" s="127" t="str">
        <f>IF(ISBLANK('Input-Accounts'!B193),"",'Input-Accounts'!B193)</f>
        <v>TOTAL OPERATION AND MAINTENANCE EXPENSE</v>
      </c>
      <c r="C193" s="113" t="str">
        <f>IF(ISBLANK('Input-Accounts'!C193),"",'Input-Accounts'!C193)</f>
        <v/>
      </c>
      <c r="D193" s="75">
        <f ca="1">SUBTOTAL(9,D119:D192)</f>
        <v>333526.22486586921</v>
      </c>
      <c r="E193" s="143">
        <f ca="1">IFERROR(IF(D193="","",IF(D193=0,0,IF(ABS(D193-SUM($G193:$Z193))&lt;Check_Limit,0,1))),1)</f>
        <v>0</v>
      </c>
      <c r="G193" s="75">
        <f t="shared" ref="G193:Z193" ca="1" si="51">SUBTOTAL(9,G119:G192)</f>
        <v>125339.78575603433</v>
      </c>
      <c r="H193" s="75">
        <f t="shared" ca="1" si="51"/>
        <v>84980.022620182572</v>
      </c>
      <c r="I193" s="75">
        <f t="shared" ca="1" si="51"/>
        <v>8447.3258666980273</v>
      </c>
      <c r="J193" s="75">
        <f t="shared" ca="1" si="51"/>
        <v>10121.083289457683</v>
      </c>
      <c r="K193" s="75">
        <f t="shared" ca="1" si="51"/>
        <v>838.50268559308518</v>
      </c>
      <c r="L193" s="75">
        <f t="shared" ca="1" si="51"/>
        <v>81714.391051850966</v>
      </c>
      <c r="M193" s="75">
        <f t="shared" ca="1" si="51"/>
        <v>22085.113596052532</v>
      </c>
      <c r="N193" s="75">
        <f t="shared" ca="1" si="51"/>
        <v>0</v>
      </c>
      <c r="O193" s="75">
        <f t="shared" ca="1" si="51"/>
        <v>0</v>
      </c>
      <c r="P193" s="75">
        <f t="shared" ca="1" si="51"/>
        <v>0</v>
      </c>
      <c r="Q193" s="75">
        <f t="shared" ca="1" si="51"/>
        <v>0</v>
      </c>
      <c r="R193" s="75">
        <f t="shared" ca="1" si="51"/>
        <v>0</v>
      </c>
      <c r="S193" s="75">
        <f t="shared" ca="1" si="51"/>
        <v>0</v>
      </c>
      <c r="T193" s="75">
        <f t="shared" ca="1" si="51"/>
        <v>0</v>
      </c>
      <c r="U193" s="75">
        <f t="shared" ca="1" si="51"/>
        <v>0</v>
      </c>
      <c r="V193" s="75">
        <f t="shared" ca="1" si="51"/>
        <v>0</v>
      </c>
      <c r="W193" s="75">
        <f t="shared" ca="1" si="51"/>
        <v>0</v>
      </c>
      <c r="X193" s="75">
        <f t="shared" ca="1" si="51"/>
        <v>0</v>
      </c>
      <c r="Y193" s="75">
        <f t="shared" ca="1" si="51"/>
        <v>0</v>
      </c>
      <c r="Z193" s="75">
        <f t="shared" ca="1" si="51"/>
        <v>0</v>
      </c>
    </row>
    <row r="194" spans="1:26" ht="15" thickTop="1">
      <c r="A194" s="113" t="str">
        <f>IF(ISBLANK('Input-Accounts'!A194),"",'Input-Accounts'!A194)</f>
        <v/>
      </c>
      <c r="B194" s="79" t="str">
        <f>IF(ISBLANK('Input-Accounts'!B194),"",'Input-Accounts'!B194)</f>
        <v/>
      </c>
      <c r="C194" s="113" t="str">
        <f>IF(ISBLANK('Input-Accounts'!C194),"",'Input-Accounts'!C194)</f>
        <v/>
      </c>
      <c r="D194" s="143"/>
      <c r="E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</row>
    <row r="195" spans="1:26">
      <c r="A195" s="113">
        <f>IF(ISBLANK('Input-Accounts'!A195),"",'Input-Accounts'!A195)</f>
        <v>166</v>
      </c>
      <c r="B195" s="127" t="str">
        <f>IF(ISBLANK('Input-Accounts'!B195),"",'Input-Accounts'!B195)</f>
        <v>Adjustments, Depreciation and Amortization Expense</v>
      </c>
      <c r="C195" s="113" t="str">
        <f>IF(ISBLANK('Input-Accounts'!C195),"",'Input-Accounts'!C195)</f>
        <v/>
      </c>
      <c r="D195" s="143"/>
      <c r="E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</row>
    <row r="196" spans="1:26">
      <c r="A196" s="113">
        <f>IF(ISBLANK('Input-Accounts'!A196),"",'Input-Accounts'!A196)</f>
        <v>167</v>
      </c>
      <c r="B196" s="127" t="str">
        <f>IF(ISBLANK('Input-Accounts'!B196),"",'Input-Accounts'!B196)</f>
        <v>Depreciation Expense</v>
      </c>
      <c r="C196" s="113" t="str">
        <f>IF(ISBLANK('Input-Accounts'!C196),"",'Input-Accounts'!C196)</f>
        <v/>
      </c>
      <c r="D196" s="143"/>
      <c r="E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</row>
    <row r="197" spans="1:26" outlineLevel="1">
      <c r="A197" s="113">
        <f>IF(ISBLANK('Input-Accounts'!A197),"",'Input-Accounts'!A197)</f>
        <v>168</v>
      </c>
      <c r="B197" s="81" t="str">
        <f>IF(ISBLANK('Input-Accounts'!B197),"",'Input-Accounts'!B197)</f>
        <v>Intangible Plant</v>
      </c>
      <c r="C197" s="113" t="str">
        <f>IF(ISBLANK('Input-Accounts'!C197),"",'Input-Accounts'!C197)</f>
        <v/>
      </c>
      <c r="E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</row>
    <row r="198" spans="1:26" outlineLevel="1">
      <c r="A198" s="113">
        <f>IF(ISBLANK('Input-Accounts'!A198),"",'Input-Accounts'!A198)</f>
        <v>169</v>
      </c>
      <c r="B198" s="17" t="str">
        <f>IF(ISBLANK('Input-Accounts'!B198),"",'Input-Accounts'!B198)</f>
        <v>Organization</v>
      </c>
      <c r="C198" s="113">
        <f>IF(ISBLANK('Input-Accounts'!C198),"",'Input-Accounts'!C198)</f>
        <v>301</v>
      </c>
      <c r="D198" s="143">
        <f ca="1">INDIRECT("Classification!"&amp;$D$5&amp;ROW())</f>
        <v>0</v>
      </c>
      <c r="E198" s="143">
        <f t="shared" ref="E198:E201" ca="1" si="52">IFERROR(IF(D198="","",IF(D198=0,0,IF(ABS(D198-SUM($G198:$Z198))&lt;Check_Limit,0,1))),1)</f>
        <v>0</v>
      </c>
      <c r="F198" s="89" t="str" cm="1">
        <f t="array" aca="1" ref="F198" ca="1">IF(D198=0,"-",IF('Input-Accounts'!$E198&lt;&gt;0,'Input-Accounts'!$E198,INDEX('Input-Accounts'!$H198:$J198,,MATCH($F$6,'Input-Accounts'!$H$6:$J$6,0))))</f>
        <v>-</v>
      </c>
      <c r="G198" s="143">
        <f ca="1">IFERROR(INDEX(G$269:G$305,MATCH($F198,$B$269:$B$305,0))/INDEX($D$269:$D$305,MATCH($F198,$B$269:$B$305,0)),SUMIFS('Input-Ext Allocators'!D$8:D$63,'Input-Ext Allocators'!$B$8:$B$63,$F198))*$D198</f>
        <v>0</v>
      </c>
      <c r="H198" s="143">
        <f ca="1">IFERROR(INDEX(H$269:H$305,MATCH($F198,$B$269:$B$305,0))/INDEX($D$269:$D$305,MATCH($F198,$B$269:$B$305,0)),SUMIFS('Input-Ext Allocators'!E$8:E$63,'Input-Ext Allocators'!$B$8:$B$63,$F198))*$D198</f>
        <v>0</v>
      </c>
      <c r="I198" s="143">
        <f ca="1">IFERROR(INDEX(I$269:I$305,MATCH($F198,$B$269:$B$305,0))/INDEX($D$269:$D$305,MATCH($F198,$B$269:$B$305,0)),SUMIFS('Input-Ext Allocators'!F$8:F$63,'Input-Ext Allocators'!$B$8:$B$63,$F198))*$D198</f>
        <v>0</v>
      </c>
      <c r="J198" s="143">
        <f ca="1">IFERROR(INDEX(J$269:J$305,MATCH($F198,$B$269:$B$305,0))/INDEX($D$269:$D$305,MATCH($F198,$B$269:$B$305,0)),SUMIFS('Input-Ext Allocators'!G$8:G$63,'Input-Ext Allocators'!$B$8:$B$63,$F198))*$D198</f>
        <v>0</v>
      </c>
      <c r="K198" s="143">
        <f ca="1">IFERROR(INDEX(K$269:K$305,MATCH($F198,$B$269:$B$305,0))/INDEX($D$269:$D$305,MATCH($F198,$B$269:$B$305,0)),SUMIFS('Input-Ext Allocators'!H$8:H$63,'Input-Ext Allocators'!$B$8:$B$63,$F198))*$D198</f>
        <v>0</v>
      </c>
      <c r="L198" s="143">
        <f ca="1">IFERROR(INDEX(L$269:L$305,MATCH($F198,$B$269:$B$305,0))/INDEX($D$269:$D$305,MATCH($F198,$B$269:$B$305,0)),SUMIFS('Input-Ext Allocators'!I$8:I$63,'Input-Ext Allocators'!$B$8:$B$63,$F198))*$D198</f>
        <v>0</v>
      </c>
      <c r="M198" s="143">
        <f ca="1">IFERROR(INDEX(M$269:M$305,MATCH($F198,$B$269:$B$305,0))/INDEX($D$269:$D$305,MATCH($F198,$B$269:$B$305,0)),SUMIFS('Input-Ext Allocators'!J$8:J$63,'Input-Ext Allocators'!$B$8:$B$63,$F198))*$D198</f>
        <v>0</v>
      </c>
      <c r="N198" s="143">
        <f ca="1">IFERROR(INDEX(N$269:N$305,MATCH($F198,$B$269:$B$305,0))/INDEX($D$269:$D$305,MATCH($F198,$B$269:$B$305,0)),SUMIFS('Input-Ext Allocators'!K$8:K$63,'Input-Ext Allocators'!$B$8:$B$63,$F198))*$D198</f>
        <v>0</v>
      </c>
      <c r="O198" s="143">
        <f ca="1">IFERROR(INDEX(O$269:O$305,MATCH($F198,$B$269:$B$305,0))/INDEX($D$269:$D$305,MATCH($F198,$B$269:$B$305,0)),SUMIFS('Input-Ext Allocators'!L$8:L$63,'Input-Ext Allocators'!$B$8:$B$63,$F198))*$D198</f>
        <v>0</v>
      </c>
      <c r="P198" s="143">
        <f ca="1">IFERROR(INDEX(P$269:P$305,MATCH($F198,$B$269:$B$305,0))/INDEX($D$269:$D$305,MATCH($F198,$B$269:$B$305,0)),SUMIFS('Input-Ext Allocators'!M$8:M$63,'Input-Ext Allocators'!$B$8:$B$63,$F198))*$D198</f>
        <v>0</v>
      </c>
      <c r="Q198" s="143">
        <f ca="1">IFERROR(INDEX(Q$269:Q$305,MATCH($F198,$B$269:$B$305,0))/INDEX($D$269:$D$305,MATCH($F198,$B$269:$B$305,0)),SUMIFS('Input-Ext Allocators'!N$8:N$63,'Input-Ext Allocators'!$B$8:$B$63,$F198))*$D198</f>
        <v>0</v>
      </c>
      <c r="R198" s="143">
        <f ca="1">IFERROR(INDEX(R$269:R$305,MATCH($F198,$B$269:$B$305,0))/INDEX($D$269:$D$305,MATCH($F198,$B$269:$B$305,0)),SUMIFS('Input-Ext Allocators'!O$8:O$63,'Input-Ext Allocators'!$B$8:$B$63,$F198))*$D198</f>
        <v>0</v>
      </c>
      <c r="S198" s="143">
        <f ca="1">IFERROR(INDEX(S$269:S$305,MATCH($F198,$B$269:$B$305,0))/INDEX($D$269:$D$305,MATCH($F198,$B$269:$B$305,0)),SUMIFS('Input-Ext Allocators'!P$8:P$63,'Input-Ext Allocators'!$B$8:$B$63,$F198))*$D198</f>
        <v>0</v>
      </c>
      <c r="T198" s="143">
        <f ca="1">IFERROR(INDEX(T$269:T$305,MATCH($F198,$B$269:$B$305,0))/INDEX($D$269:$D$305,MATCH($F198,$B$269:$B$305,0)),SUMIFS('Input-Ext Allocators'!Q$8:Q$63,'Input-Ext Allocators'!$B$8:$B$63,$F198))*$D198</f>
        <v>0</v>
      </c>
      <c r="U198" s="143">
        <f ca="1">IFERROR(INDEX(U$269:U$305,MATCH($F198,$B$269:$B$305,0))/INDEX($D$269:$D$305,MATCH($F198,$B$269:$B$305,0)),SUMIFS('Input-Ext Allocators'!R$8:R$63,'Input-Ext Allocators'!$B$8:$B$63,$F198))*$D198</f>
        <v>0</v>
      </c>
      <c r="V198" s="143">
        <f ca="1">IFERROR(INDEX(V$269:V$305,MATCH($F198,$B$269:$B$305,0))/INDEX($D$269:$D$305,MATCH($F198,$B$269:$B$305,0)),SUMIFS('Input-Ext Allocators'!S$8:S$63,'Input-Ext Allocators'!$B$8:$B$63,$F198))*$D198</f>
        <v>0</v>
      </c>
      <c r="W198" s="143">
        <f ca="1">IFERROR(INDEX(W$269:W$305,MATCH($F198,$B$269:$B$305,0))/INDEX($D$269:$D$305,MATCH($F198,$B$269:$B$305,0)),SUMIFS('Input-Ext Allocators'!T$8:T$63,'Input-Ext Allocators'!$B$8:$B$63,$F198))*$D198</f>
        <v>0</v>
      </c>
      <c r="X198" s="143">
        <f ca="1">IFERROR(INDEX(X$269:X$305,MATCH($F198,$B$269:$B$305,0))/INDEX($D$269:$D$305,MATCH($F198,$B$269:$B$305,0)),SUMIFS('Input-Ext Allocators'!U$8:U$63,'Input-Ext Allocators'!$B$8:$B$63,$F198))*$D198</f>
        <v>0</v>
      </c>
      <c r="Y198" s="143">
        <f ca="1">IFERROR(INDEX(Y$269:Y$305,MATCH($F198,$B$269:$B$305,0))/INDEX($D$269:$D$305,MATCH($F198,$B$269:$B$305,0)),SUMIFS('Input-Ext Allocators'!V$8:V$63,'Input-Ext Allocators'!$B$8:$B$63,$F198))*$D198</f>
        <v>0</v>
      </c>
      <c r="Z198" s="143">
        <f ca="1">IFERROR(INDEX(Z$269:Z$305,MATCH($F198,$B$269:$B$305,0))/INDEX($D$269:$D$305,MATCH($F198,$B$269:$B$305,0)),SUMIFS('Input-Ext Allocators'!W$8:W$63,'Input-Ext Allocators'!$B$8:$B$63,$F198))*$D198</f>
        <v>0</v>
      </c>
    </row>
    <row r="199" spans="1:26" outlineLevel="1">
      <c r="A199" s="113">
        <f>IF(ISBLANK('Input-Accounts'!A199),"",'Input-Accounts'!A199)</f>
        <v>170</v>
      </c>
      <c r="B199" s="17" t="str">
        <f>IF(ISBLANK('Input-Accounts'!B199),"",'Input-Accounts'!B199)</f>
        <v>Franchises &amp; Consents</v>
      </c>
      <c r="C199" s="113">
        <f>IF(ISBLANK('Input-Accounts'!C199),"",'Input-Accounts'!C199)</f>
        <v>302</v>
      </c>
      <c r="D199" s="143">
        <f ca="1">INDIRECT("Classification!"&amp;$D$5&amp;ROW())</f>
        <v>0</v>
      </c>
      <c r="E199" s="143">
        <f t="shared" ca="1" si="52"/>
        <v>0</v>
      </c>
      <c r="F199" s="89" t="str" cm="1">
        <f t="array" aca="1" ref="F199" ca="1">IF(D199=0,"-",IF('Input-Accounts'!$E199&lt;&gt;0,'Input-Accounts'!$E199,INDEX('Input-Accounts'!$H199:$J199,,MATCH($F$6,'Input-Accounts'!$H$6:$J$6,0))))</f>
        <v>-</v>
      </c>
      <c r="G199" s="143">
        <f ca="1">IFERROR(INDEX(G$269:G$305,MATCH($F199,$B$269:$B$305,0))/INDEX($D$269:$D$305,MATCH($F199,$B$269:$B$305,0)),SUMIFS('Input-Ext Allocators'!D$8:D$63,'Input-Ext Allocators'!$B$8:$B$63,$F199))*$D199</f>
        <v>0</v>
      </c>
      <c r="H199" s="143">
        <f ca="1">IFERROR(INDEX(H$269:H$305,MATCH($F199,$B$269:$B$305,0))/INDEX($D$269:$D$305,MATCH($F199,$B$269:$B$305,0)),SUMIFS('Input-Ext Allocators'!E$8:E$63,'Input-Ext Allocators'!$B$8:$B$63,$F199))*$D199</f>
        <v>0</v>
      </c>
      <c r="I199" s="143">
        <f ca="1">IFERROR(INDEX(I$269:I$305,MATCH($F199,$B$269:$B$305,0))/INDEX($D$269:$D$305,MATCH($F199,$B$269:$B$305,0)),SUMIFS('Input-Ext Allocators'!F$8:F$63,'Input-Ext Allocators'!$B$8:$B$63,$F199))*$D199</f>
        <v>0</v>
      </c>
      <c r="J199" s="143">
        <f ca="1">IFERROR(INDEX(J$269:J$305,MATCH($F199,$B$269:$B$305,0))/INDEX($D$269:$D$305,MATCH($F199,$B$269:$B$305,0)),SUMIFS('Input-Ext Allocators'!G$8:G$63,'Input-Ext Allocators'!$B$8:$B$63,$F199))*$D199</f>
        <v>0</v>
      </c>
      <c r="K199" s="143">
        <f ca="1">IFERROR(INDEX(K$269:K$305,MATCH($F199,$B$269:$B$305,0))/INDEX($D$269:$D$305,MATCH($F199,$B$269:$B$305,0)),SUMIFS('Input-Ext Allocators'!H$8:H$63,'Input-Ext Allocators'!$B$8:$B$63,$F199))*$D199</f>
        <v>0</v>
      </c>
      <c r="L199" s="143">
        <f ca="1">IFERROR(INDEX(L$269:L$305,MATCH($F199,$B$269:$B$305,0))/INDEX($D$269:$D$305,MATCH($F199,$B$269:$B$305,0)),SUMIFS('Input-Ext Allocators'!I$8:I$63,'Input-Ext Allocators'!$B$8:$B$63,$F199))*$D199</f>
        <v>0</v>
      </c>
      <c r="M199" s="143">
        <f ca="1">IFERROR(INDEX(M$269:M$305,MATCH($F199,$B$269:$B$305,0))/INDEX($D$269:$D$305,MATCH($F199,$B$269:$B$305,0)),SUMIFS('Input-Ext Allocators'!J$8:J$63,'Input-Ext Allocators'!$B$8:$B$63,$F199))*$D199</f>
        <v>0</v>
      </c>
      <c r="N199" s="143">
        <f ca="1">IFERROR(INDEX(N$269:N$305,MATCH($F199,$B$269:$B$305,0))/INDEX($D$269:$D$305,MATCH($F199,$B$269:$B$305,0)),SUMIFS('Input-Ext Allocators'!K$8:K$63,'Input-Ext Allocators'!$B$8:$B$63,$F199))*$D199</f>
        <v>0</v>
      </c>
      <c r="O199" s="143">
        <f ca="1">IFERROR(INDEX(O$269:O$305,MATCH($F199,$B$269:$B$305,0))/INDEX($D$269:$D$305,MATCH($F199,$B$269:$B$305,0)),SUMIFS('Input-Ext Allocators'!L$8:L$63,'Input-Ext Allocators'!$B$8:$B$63,$F199))*$D199</f>
        <v>0</v>
      </c>
      <c r="P199" s="143">
        <f ca="1">IFERROR(INDEX(P$269:P$305,MATCH($F199,$B$269:$B$305,0))/INDEX($D$269:$D$305,MATCH($F199,$B$269:$B$305,0)),SUMIFS('Input-Ext Allocators'!M$8:M$63,'Input-Ext Allocators'!$B$8:$B$63,$F199))*$D199</f>
        <v>0</v>
      </c>
      <c r="Q199" s="143">
        <f ca="1">IFERROR(INDEX(Q$269:Q$305,MATCH($F199,$B$269:$B$305,0))/INDEX($D$269:$D$305,MATCH($F199,$B$269:$B$305,0)),SUMIFS('Input-Ext Allocators'!N$8:N$63,'Input-Ext Allocators'!$B$8:$B$63,$F199))*$D199</f>
        <v>0</v>
      </c>
      <c r="R199" s="143">
        <f ca="1">IFERROR(INDEX(R$269:R$305,MATCH($F199,$B$269:$B$305,0))/INDEX($D$269:$D$305,MATCH($F199,$B$269:$B$305,0)),SUMIFS('Input-Ext Allocators'!O$8:O$63,'Input-Ext Allocators'!$B$8:$B$63,$F199))*$D199</f>
        <v>0</v>
      </c>
      <c r="S199" s="143">
        <f ca="1">IFERROR(INDEX(S$269:S$305,MATCH($F199,$B$269:$B$305,0))/INDEX($D$269:$D$305,MATCH($F199,$B$269:$B$305,0)),SUMIFS('Input-Ext Allocators'!P$8:P$63,'Input-Ext Allocators'!$B$8:$B$63,$F199))*$D199</f>
        <v>0</v>
      </c>
      <c r="T199" s="143">
        <f ca="1">IFERROR(INDEX(T$269:T$305,MATCH($F199,$B$269:$B$305,0))/INDEX($D$269:$D$305,MATCH($F199,$B$269:$B$305,0)),SUMIFS('Input-Ext Allocators'!Q$8:Q$63,'Input-Ext Allocators'!$B$8:$B$63,$F199))*$D199</f>
        <v>0</v>
      </c>
      <c r="U199" s="143">
        <f ca="1">IFERROR(INDEX(U$269:U$305,MATCH($F199,$B$269:$B$305,0))/INDEX($D$269:$D$305,MATCH($F199,$B$269:$B$305,0)),SUMIFS('Input-Ext Allocators'!R$8:R$63,'Input-Ext Allocators'!$B$8:$B$63,$F199))*$D199</f>
        <v>0</v>
      </c>
      <c r="V199" s="143">
        <f ca="1">IFERROR(INDEX(V$269:V$305,MATCH($F199,$B$269:$B$305,0))/INDEX($D$269:$D$305,MATCH($F199,$B$269:$B$305,0)),SUMIFS('Input-Ext Allocators'!S$8:S$63,'Input-Ext Allocators'!$B$8:$B$63,$F199))*$D199</f>
        <v>0</v>
      </c>
      <c r="W199" s="143">
        <f ca="1">IFERROR(INDEX(W$269:W$305,MATCH($F199,$B$269:$B$305,0))/INDEX($D$269:$D$305,MATCH($F199,$B$269:$B$305,0)),SUMIFS('Input-Ext Allocators'!T$8:T$63,'Input-Ext Allocators'!$B$8:$B$63,$F199))*$D199</f>
        <v>0</v>
      </c>
      <c r="X199" s="143">
        <f ca="1">IFERROR(INDEX(X$269:X$305,MATCH($F199,$B$269:$B$305,0))/INDEX($D$269:$D$305,MATCH($F199,$B$269:$B$305,0)),SUMIFS('Input-Ext Allocators'!U$8:U$63,'Input-Ext Allocators'!$B$8:$B$63,$F199))*$D199</f>
        <v>0</v>
      </c>
      <c r="Y199" s="143">
        <f ca="1">IFERROR(INDEX(Y$269:Y$305,MATCH($F199,$B$269:$B$305,0))/INDEX($D$269:$D$305,MATCH($F199,$B$269:$B$305,0)),SUMIFS('Input-Ext Allocators'!V$8:V$63,'Input-Ext Allocators'!$B$8:$B$63,$F199))*$D199</f>
        <v>0</v>
      </c>
      <c r="Z199" s="143">
        <f ca="1">IFERROR(INDEX(Z$269:Z$305,MATCH($F199,$B$269:$B$305,0))/INDEX($D$269:$D$305,MATCH($F199,$B$269:$B$305,0)),SUMIFS('Input-Ext Allocators'!W$8:W$63,'Input-Ext Allocators'!$B$8:$B$63,$F199))*$D199</f>
        <v>0</v>
      </c>
    </row>
    <row r="200" spans="1:26" outlineLevel="1">
      <c r="A200" s="113">
        <f>IF(ISBLANK('Input-Accounts'!A200),"",'Input-Accounts'!A200)</f>
        <v>171</v>
      </c>
      <c r="B200" s="17" t="str">
        <f>IF(ISBLANK('Input-Accounts'!B200),"",'Input-Accounts'!B200)</f>
        <v>Misc. Intangible Plant</v>
      </c>
      <c r="C200" s="113">
        <f>IF(ISBLANK('Input-Accounts'!C200),"",'Input-Accounts'!C200)</f>
        <v>303</v>
      </c>
      <c r="D200" s="143">
        <f ca="1">INDIRECT("Classification!"&amp;$D$5&amp;ROW())</f>
        <v>0</v>
      </c>
      <c r="E200" s="143">
        <f t="shared" ca="1" si="52"/>
        <v>0</v>
      </c>
      <c r="F200" s="89" t="str" cm="1">
        <f t="array" aca="1" ref="F200" ca="1">IF(D200=0,"-",IF('Input-Accounts'!$E200&lt;&gt;0,'Input-Accounts'!$E200,INDEX('Input-Accounts'!$H200:$J200,,MATCH($F$6,'Input-Accounts'!$H$6:$J$6,0))))</f>
        <v>-</v>
      </c>
      <c r="G200" s="143">
        <f ca="1">IFERROR(INDEX(G$269:G$305,MATCH($F200,$B$269:$B$305,0))/INDEX($D$269:$D$305,MATCH($F200,$B$269:$B$305,0)),SUMIFS('Input-Ext Allocators'!D$8:D$63,'Input-Ext Allocators'!$B$8:$B$63,$F200))*$D200</f>
        <v>0</v>
      </c>
      <c r="H200" s="143">
        <f ca="1">IFERROR(INDEX(H$269:H$305,MATCH($F200,$B$269:$B$305,0))/INDEX($D$269:$D$305,MATCH($F200,$B$269:$B$305,0)),SUMIFS('Input-Ext Allocators'!E$8:E$63,'Input-Ext Allocators'!$B$8:$B$63,$F200))*$D200</f>
        <v>0</v>
      </c>
      <c r="I200" s="143">
        <f ca="1">IFERROR(INDEX(I$269:I$305,MATCH($F200,$B$269:$B$305,0))/INDEX($D$269:$D$305,MATCH($F200,$B$269:$B$305,0)),SUMIFS('Input-Ext Allocators'!F$8:F$63,'Input-Ext Allocators'!$B$8:$B$63,$F200))*$D200</f>
        <v>0</v>
      </c>
      <c r="J200" s="143">
        <f ca="1">IFERROR(INDEX(J$269:J$305,MATCH($F200,$B$269:$B$305,0))/INDEX($D$269:$D$305,MATCH($F200,$B$269:$B$305,0)),SUMIFS('Input-Ext Allocators'!G$8:G$63,'Input-Ext Allocators'!$B$8:$B$63,$F200))*$D200</f>
        <v>0</v>
      </c>
      <c r="K200" s="143">
        <f ca="1">IFERROR(INDEX(K$269:K$305,MATCH($F200,$B$269:$B$305,0))/INDEX($D$269:$D$305,MATCH($F200,$B$269:$B$305,0)),SUMIFS('Input-Ext Allocators'!H$8:H$63,'Input-Ext Allocators'!$B$8:$B$63,$F200))*$D200</f>
        <v>0</v>
      </c>
      <c r="L200" s="143">
        <f ca="1">IFERROR(INDEX(L$269:L$305,MATCH($F200,$B$269:$B$305,0))/INDEX($D$269:$D$305,MATCH($F200,$B$269:$B$305,0)),SUMIFS('Input-Ext Allocators'!I$8:I$63,'Input-Ext Allocators'!$B$8:$B$63,$F200))*$D200</f>
        <v>0</v>
      </c>
      <c r="M200" s="143">
        <f ca="1">IFERROR(INDEX(M$269:M$305,MATCH($F200,$B$269:$B$305,0))/INDEX($D$269:$D$305,MATCH($F200,$B$269:$B$305,0)),SUMIFS('Input-Ext Allocators'!J$8:J$63,'Input-Ext Allocators'!$B$8:$B$63,$F200))*$D200</f>
        <v>0</v>
      </c>
      <c r="N200" s="143">
        <f ca="1">IFERROR(INDEX(N$269:N$305,MATCH($F200,$B$269:$B$305,0))/INDEX($D$269:$D$305,MATCH($F200,$B$269:$B$305,0)),SUMIFS('Input-Ext Allocators'!K$8:K$63,'Input-Ext Allocators'!$B$8:$B$63,$F200))*$D200</f>
        <v>0</v>
      </c>
      <c r="O200" s="143">
        <f ca="1">IFERROR(INDEX(O$269:O$305,MATCH($F200,$B$269:$B$305,0))/INDEX($D$269:$D$305,MATCH($F200,$B$269:$B$305,0)),SUMIFS('Input-Ext Allocators'!L$8:L$63,'Input-Ext Allocators'!$B$8:$B$63,$F200))*$D200</f>
        <v>0</v>
      </c>
      <c r="P200" s="143">
        <f ca="1">IFERROR(INDEX(P$269:P$305,MATCH($F200,$B$269:$B$305,0))/INDEX($D$269:$D$305,MATCH($F200,$B$269:$B$305,0)),SUMIFS('Input-Ext Allocators'!M$8:M$63,'Input-Ext Allocators'!$B$8:$B$63,$F200))*$D200</f>
        <v>0</v>
      </c>
      <c r="Q200" s="143">
        <f ca="1">IFERROR(INDEX(Q$269:Q$305,MATCH($F200,$B$269:$B$305,0))/INDEX($D$269:$D$305,MATCH($F200,$B$269:$B$305,0)),SUMIFS('Input-Ext Allocators'!N$8:N$63,'Input-Ext Allocators'!$B$8:$B$63,$F200))*$D200</f>
        <v>0</v>
      </c>
      <c r="R200" s="143">
        <f ca="1">IFERROR(INDEX(R$269:R$305,MATCH($F200,$B$269:$B$305,0))/INDEX($D$269:$D$305,MATCH($F200,$B$269:$B$305,0)),SUMIFS('Input-Ext Allocators'!O$8:O$63,'Input-Ext Allocators'!$B$8:$B$63,$F200))*$D200</f>
        <v>0</v>
      </c>
      <c r="S200" s="143">
        <f ca="1">IFERROR(INDEX(S$269:S$305,MATCH($F200,$B$269:$B$305,0))/INDEX($D$269:$D$305,MATCH($F200,$B$269:$B$305,0)),SUMIFS('Input-Ext Allocators'!P$8:P$63,'Input-Ext Allocators'!$B$8:$B$63,$F200))*$D200</f>
        <v>0</v>
      </c>
      <c r="T200" s="143">
        <f ca="1">IFERROR(INDEX(T$269:T$305,MATCH($F200,$B$269:$B$305,0))/INDEX($D$269:$D$305,MATCH($F200,$B$269:$B$305,0)),SUMIFS('Input-Ext Allocators'!Q$8:Q$63,'Input-Ext Allocators'!$B$8:$B$63,$F200))*$D200</f>
        <v>0</v>
      </c>
      <c r="U200" s="143">
        <f ca="1">IFERROR(INDEX(U$269:U$305,MATCH($F200,$B$269:$B$305,0))/INDEX($D$269:$D$305,MATCH($F200,$B$269:$B$305,0)),SUMIFS('Input-Ext Allocators'!R$8:R$63,'Input-Ext Allocators'!$B$8:$B$63,$F200))*$D200</f>
        <v>0</v>
      </c>
      <c r="V200" s="143">
        <f ca="1">IFERROR(INDEX(V$269:V$305,MATCH($F200,$B$269:$B$305,0))/INDEX($D$269:$D$305,MATCH($F200,$B$269:$B$305,0)),SUMIFS('Input-Ext Allocators'!S$8:S$63,'Input-Ext Allocators'!$B$8:$B$63,$F200))*$D200</f>
        <v>0</v>
      </c>
      <c r="W200" s="143">
        <f ca="1">IFERROR(INDEX(W$269:W$305,MATCH($F200,$B$269:$B$305,0))/INDEX($D$269:$D$305,MATCH($F200,$B$269:$B$305,0)),SUMIFS('Input-Ext Allocators'!T$8:T$63,'Input-Ext Allocators'!$B$8:$B$63,$F200))*$D200</f>
        <v>0</v>
      </c>
      <c r="X200" s="143">
        <f ca="1">IFERROR(INDEX(X$269:X$305,MATCH($F200,$B$269:$B$305,0))/INDEX($D$269:$D$305,MATCH($F200,$B$269:$B$305,0)),SUMIFS('Input-Ext Allocators'!U$8:U$63,'Input-Ext Allocators'!$B$8:$B$63,$F200))*$D200</f>
        <v>0</v>
      </c>
      <c r="Y200" s="143">
        <f ca="1">IFERROR(INDEX(Y$269:Y$305,MATCH($F200,$B$269:$B$305,0))/INDEX($D$269:$D$305,MATCH($F200,$B$269:$B$305,0)),SUMIFS('Input-Ext Allocators'!V$8:V$63,'Input-Ext Allocators'!$B$8:$B$63,$F200))*$D200</f>
        <v>0</v>
      </c>
      <c r="Z200" s="143">
        <f ca="1">IFERROR(INDEX(Z$269:Z$305,MATCH($F200,$B$269:$B$305,0))/INDEX($D$269:$D$305,MATCH($F200,$B$269:$B$305,0)),SUMIFS('Input-Ext Allocators'!W$8:W$63,'Input-Ext Allocators'!$B$8:$B$63,$F200))*$D200</f>
        <v>0</v>
      </c>
    </row>
    <row r="201" spans="1:26" outlineLevel="1">
      <c r="A201" s="113">
        <f>IF(ISBLANK('Input-Accounts'!A201),"",'Input-Accounts'!A201)</f>
        <v>172</v>
      </c>
      <c r="B201" s="79" t="str">
        <f>IF(ISBLANK('Input-Accounts'!B201),"",'Input-Accounts'!B201)</f>
        <v>Subtotal - Intangible Plant</v>
      </c>
      <c r="C201" s="113" t="str">
        <f>IF(ISBLANK('Input-Accounts'!C201),"",'Input-Accounts'!C201)</f>
        <v/>
      </c>
      <c r="D201" s="144">
        <f ca="1">SUBTOTAL(9,D198:D200)</f>
        <v>0</v>
      </c>
      <c r="E201" s="143">
        <f t="shared" ca="1" si="52"/>
        <v>0</v>
      </c>
      <c r="G201" s="144">
        <f t="shared" ref="G201:Z201" ca="1" si="53">SUBTOTAL(9,G198:G200)</f>
        <v>0</v>
      </c>
      <c r="H201" s="144">
        <f t="shared" ca="1" si="53"/>
        <v>0</v>
      </c>
      <c r="I201" s="144">
        <f t="shared" ca="1" si="53"/>
        <v>0</v>
      </c>
      <c r="J201" s="144">
        <f t="shared" ca="1" si="53"/>
        <v>0</v>
      </c>
      <c r="K201" s="144">
        <f t="shared" ca="1" si="53"/>
        <v>0</v>
      </c>
      <c r="L201" s="144">
        <f t="shared" ca="1" si="53"/>
        <v>0</v>
      </c>
      <c r="M201" s="144">
        <f t="shared" ca="1" si="53"/>
        <v>0</v>
      </c>
      <c r="N201" s="144">
        <f t="shared" ca="1" si="53"/>
        <v>0</v>
      </c>
      <c r="O201" s="144">
        <f t="shared" ca="1" si="53"/>
        <v>0</v>
      </c>
      <c r="P201" s="144">
        <f t="shared" ca="1" si="53"/>
        <v>0</v>
      </c>
      <c r="Q201" s="144">
        <f t="shared" ca="1" si="53"/>
        <v>0</v>
      </c>
      <c r="R201" s="144">
        <f t="shared" ca="1" si="53"/>
        <v>0</v>
      </c>
      <c r="S201" s="144">
        <f t="shared" ca="1" si="53"/>
        <v>0</v>
      </c>
      <c r="T201" s="144">
        <f t="shared" ca="1" si="53"/>
        <v>0</v>
      </c>
      <c r="U201" s="144">
        <f t="shared" ca="1" si="53"/>
        <v>0</v>
      </c>
      <c r="V201" s="144">
        <f t="shared" ca="1" si="53"/>
        <v>0</v>
      </c>
      <c r="W201" s="144">
        <f t="shared" ca="1" si="53"/>
        <v>0</v>
      </c>
      <c r="X201" s="144">
        <f t="shared" ca="1" si="53"/>
        <v>0</v>
      </c>
      <c r="Y201" s="144">
        <f t="shared" ca="1" si="53"/>
        <v>0</v>
      </c>
      <c r="Z201" s="144">
        <f t="shared" ca="1" si="53"/>
        <v>0</v>
      </c>
    </row>
    <row r="202" spans="1:26" outlineLevel="1">
      <c r="A202" s="113" t="str">
        <f>IF(ISBLANK('Input-Accounts'!A202),"",'Input-Accounts'!A202)</f>
        <v/>
      </c>
      <c r="B202" s="79" t="str">
        <f>IF(ISBLANK('Input-Accounts'!B202),"",'Input-Accounts'!B202)</f>
        <v/>
      </c>
      <c r="C202" s="113" t="str">
        <f>IF(ISBLANK('Input-Accounts'!C202),"",'Input-Accounts'!C202)</f>
        <v/>
      </c>
      <c r="D202" s="143"/>
      <c r="E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</row>
    <row r="203" spans="1:26" outlineLevel="1">
      <c r="A203" s="113">
        <f>IF(ISBLANK('Input-Accounts'!A203),"",'Input-Accounts'!A203)</f>
        <v>173</v>
      </c>
      <c r="B203" s="81" t="str">
        <f>IF(ISBLANK('Input-Accounts'!B203),"",'Input-Accounts'!B203)</f>
        <v xml:space="preserve">Transmission plant </v>
      </c>
      <c r="C203" s="113" t="str">
        <f>IF(ISBLANK('Input-Accounts'!C203),"",'Input-Accounts'!C203)</f>
        <v/>
      </c>
      <c r="D203" s="143"/>
      <c r="E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</row>
    <row r="204" spans="1:26" outlineLevel="1">
      <c r="A204" s="113">
        <f>IF(ISBLANK('Input-Accounts'!A204),"",'Input-Accounts'!A204)</f>
        <v>174</v>
      </c>
      <c r="B204" s="17" t="str">
        <f>IF(ISBLANK('Input-Accounts'!B204),"",'Input-Accounts'!B204)</f>
        <v>Land and Land Rights</v>
      </c>
      <c r="C204" s="113">
        <f>IF(ISBLANK('Input-Accounts'!C204),"",'Input-Accounts'!C204)</f>
        <v>365.1</v>
      </c>
      <c r="D204" s="143">
        <f t="shared" ref="D204:D209" ca="1" si="54">INDIRECT("Classification!"&amp;$D$5&amp;ROW())</f>
        <v>0</v>
      </c>
      <c r="E204" s="143">
        <f t="shared" ref="E204:E209" ca="1" si="55">IFERROR(IF(D204="","",IF(D204=0,0,IF(ABS(D204-SUM($G204:$Z204))&lt;Check_Limit,0,1))),1)</f>
        <v>0</v>
      </c>
      <c r="F204" s="89" t="str" cm="1">
        <f t="array" aca="1" ref="F204" ca="1">IF(D204=0,"-",IF('Input-Accounts'!$E204&lt;&gt;0,'Input-Accounts'!$E204,INDEX('Input-Accounts'!$H204:$J204,,MATCH($F$6,'Input-Accounts'!$H$6:$J$6,0))))</f>
        <v>-</v>
      </c>
      <c r="G204" s="143">
        <f ca="1">IFERROR(INDEX(G$269:G$305,MATCH($F204,$B$269:$B$305,0))/INDEX($D$269:$D$305,MATCH($F204,$B$269:$B$305,0)),SUMIFS('Input-Ext Allocators'!D$8:D$63,'Input-Ext Allocators'!$B$8:$B$63,$F204))*$D204</f>
        <v>0</v>
      </c>
      <c r="H204" s="143">
        <f ca="1">IFERROR(INDEX(H$269:H$305,MATCH($F204,$B$269:$B$305,0))/INDEX($D$269:$D$305,MATCH($F204,$B$269:$B$305,0)),SUMIFS('Input-Ext Allocators'!E$8:E$63,'Input-Ext Allocators'!$B$8:$B$63,$F204))*$D204</f>
        <v>0</v>
      </c>
      <c r="I204" s="143">
        <f ca="1">IFERROR(INDEX(I$269:I$305,MATCH($F204,$B$269:$B$305,0))/INDEX($D$269:$D$305,MATCH($F204,$B$269:$B$305,0)),SUMIFS('Input-Ext Allocators'!F$8:F$63,'Input-Ext Allocators'!$B$8:$B$63,$F204))*$D204</f>
        <v>0</v>
      </c>
      <c r="J204" s="143">
        <f ca="1">IFERROR(INDEX(J$269:J$305,MATCH($F204,$B$269:$B$305,0))/INDEX($D$269:$D$305,MATCH($F204,$B$269:$B$305,0)),SUMIFS('Input-Ext Allocators'!G$8:G$63,'Input-Ext Allocators'!$B$8:$B$63,$F204))*$D204</f>
        <v>0</v>
      </c>
      <c r="K204" s="143">
        <f ca="1">IFERROR(INDEX(K$269:K$305,MATCH($F204,$B$269:$B$305,0))/INDEX($D$269:$D$305,MATCH($F204,$B$269:$B$305,0)),SUMIFS('Input-Ext Allocators'!H$8:H$63,'Input-Ext Allocators'!$B$8:$B$63,$F204))*$D204</f>
        <v>0</v>
      </c>
      <c r="L204" s="143">
        <f ca="1">IFERROR(INDEX(L$269:L$305,MATCH($F204,$B$269:$B$305,0))/INDEX($D$269:$D$305,MATCH($F204,$B$269:$B$305,0)),SUMIFS('Input-Ext Allocators'!I$8:I$63,'Input-Ext Allocators'!$B$8:$B$63,$F204))*$D204</f>
        <v>0</v>
      </c>
      <c r="M204" s="143">
        <f ca="1">IFERROR(INDEX(M$269:M$305,MATCH($F204,$B$269:$B$305,0))/INDEX($D$269:$D$305,MATCH($F204,$B$269:$B$305,0)),SUMIFS('Input-Ext Allocators'!J$8:J$63,'Input-Ext Allocators'!$B$8:$B$63,$F204))*$D204</f>
        <v>0</v>
      </c>
      <c r="N204" s="143">
        <f ca="1">IFERROR(INDEX(N$269:N$305,MATCH($F204,$B$269:$B$305,0))/INDEX($D$269:$D$305,MATCH($F204,$B$269:$B$305,0)),SUMIFS('Input-Ext Allocators'!K$8:K$63,'Input-Ext Allocators'!$B$8:$B$63,$F204))*$D204</f>
        <v>0</v>
      </c>
      <c r="O204" s="143">
        <f ca="1">IFERROR(INDEX(O$269:O$305,MATCH($F204,$B$269:$B$305,0))/INDEX($D$269:$D$305,MATCH($F204,$B$269:$B$305,0)),SUMIFS('Input-Ext Allocators'!L$8:L$63,'Input-Ext Allocators'!$B$8:$B$63,$F204))*$D204</f>
        <v>0</v>
      </c>
      <c r="P204" s="143">
        <f ca="1">IFERROR(INDEX(P$269:P$305,MATCH($F204,$B$269:$B$305,0))/INDEX($D$269:$D$305,MATCH($F204,$B$269:$B$305,0)),SUMIFS('Input-Ext Allocators'!M$8:M$63,'Input-Ext Allocators'!$B$8:$B$63,$F204))*$D204</f>
        <v>0</v>
      </c>
      <c r="Q204" s="143">
        <f ca="1">IFERROR(INDEX(Q$269:Q$305,MATCH($F204,$B$269:$B$305,0))/INDEX($D$269:$D$305,MATCH($F204,$B$269:$B$305,0)),SUMIFS('Input-Ext Allocators'!N$8:N$63,'Input-Ext Allocators'!$B$8:$B$63,$F204))*$D204</f>
        <v>0</v>
      </c>
      <c r="R204" s="143">
        <f ca="1">IFERROR(INDEX(R$269:R$305,MATCH($F204,$B$269:$B$305,0))/INDEX($D$269:$D$305,MATCH($F204,$B$269:$B$305,0)),SUMIFS('Input-Ext Allocators'!O$8:O$63,'Input-Ext Allocators'!$B$8:$B$63,$F204))*$D204</f>
        <v>0</v>
      </c>
      <c r="S204" s="143">
        <f ca="1">IFERROR(INDEX(S$269:S$305,MATCH($F204,$B$269:$B$305,0))/INDEX($D$269:$D$305,MATCH($F204,$B$269:$B$305,0)),SUMIFS('Input-Ext Allocators'!P$8:P$63,'Input-Ext Allocators'!$B$8:$B$63,$F204))*$D204</f>
        <v>0</v>
      </c>
      <c r="T204" s="143">
        <f ca="1">IFERROR(INDEX(T$269:T$305,MATCH($F204,$B$269:$B$305,0))/INDEX($D$269:$D$305,MATCH($F204,$B$269:$B$305,0)),SUMIFS('Input-Ext Allocators'!Q$8:Q$63,'Input-Ext Allocators'!$B$8:$B$63,$F204))*$D204</f>
        <v>0</v>
      </c>
      <c r="U204" s="143">
        <f ca="1">IFERROR(INDEX(U$269:U$305,MATCH($F204,$B$269:$B$305,0))/INDEX($D$269:$D$305,MATCH($F204,$B$269:$B$305,0)),SUMIFS('Input-Ext Allocators'!R$8:R$63,'Input-Ext Allocators'!$B$8:$B$63,$F204))*$D204</f>
        <v>0</v>
      </c>
      <c r="V204" s="143">
        <f ca="1">IFERROR(INDEX(V$269:V$305,MATCH($F204,$B$269:$B$305,0))/INDEX($D$269:$D$305,MATCH($F204,$B$269:$B$305,0)),SUMIFS('Input-Ext Allocators'!S$8:S$63,'Input-Ext Allocators'!$B$8:$B$63,$F204))*$D204</f>
        <v>0</v>
      </c>
      <c r="W204" s="143">
        <f ca="1">IFERROR(INDEX(W$269:W$305,MATCH($F204,$B$269:$B$305,0))/INDEX($D$269:$D$305,MATCH($F204,$B$269:$B$305,0)),SUMIFS('Input-Ext Allocators'!T$8:T$63,'Input-Ext Allocators'!$B$8:$B$63,$F204))*$D204</f>
        <v>0</v>
      </c>
      <c r="X204" s="143">
        <f ca="1">IFERROR(INDEX(X$269:X$305,MATCH($F204,$B$269:$B$305,0))/INDEX($D$269:$D$305,MATCH($F204,$B$269:$B$305,0)),SUMIFS('Input-Ext Allocators'!U$8:U$63,'Input-Ext Allocators'!$B$8:$B$63,$F204))*$D204</f>
        <v>0</v>
      </c>
      <c r="Y204" s="143">
        <f ca="1">IFERROR(INDEX(Y$269:Y$305,MATCH($F204,$B$269:$B$305,0))/INDEX($D$269:$D$305,MATCH($F204,$B$269:$B$305,0)),SUMIFS('Input-Ext Allocators'!V$8:V$63,'Input-Ext Allocators'!$B$8:$B$63,$F204))*$D204</f>
        <v>0</v>
      </c>
      <c r="Z204" s="143">
        <f ca="1">IFERROR(INDEX(Z$269:Z$305,MATCH($F204,$B$269:$B$305,0))/INDEX($D$269:$D$305,MATCH($F204,$B$269:$B$305,0)),SUMIFS('Input-Ext Allocators'!W$8:W$63,'Input-Ext Allocators'!$B$8:$B$63,$F204))*$D204</f>
        <v>0</v>
      </c>
    </row>
    <row r="205" spans="1:26" outlineLevel="1">
      <c r="A205" s="113">
        <f>IF(ISBLANK('Input-Accounts'!A205),"",'Input-Accounts'!A205)</f>
        <v>175</v>
      </c>
      <c r="B205" s="17" t="str">
        <f>IF(ISBLANK('Input-Accounts'!B205),"",'Input-Accounts'!B205)</f>
        <v>Structures and improvements</v>
      </c>
      <c r="C205" s="113">
        <f>IF(ISBLANK('Input-Accounts'!C205),"",'Input-Accounts'!C205)</f>
        <v>366</v>
      </c>
      <c r="D205" s="143">
        <f t="shared" ca="1" si="54"/>
        <v>0</v>
      </c>
      <c r="E205" s="143">
        <f t="shared" ca="1" si="55"/>
        <v>0</v>
      </c>
      <c r="F205" s="89" t="str" cm="1">
        <f t="array" aca="1" ref="F205" ca="1">IF(D205=0,"-",IF('Input-Accounts'!$E205&lt;&gt;0,'Input-Accounts'!$E205,INDEX('Input-Accounts'!$H205:$J205,,MATCH($F$6,'Input-Accounts'!$H$6:$J$6,0))))</f>
        <v>-</v>
      </c>
      <c r="G205" s="143">
        <f ca="1">IFERROR(INDEX(G$269:G$305,MATCH($F205,$B$269:$B$305,0))/INDEX($D$269:$D$305,MATCH($F205,$B$269:$B$305,0)),SUMIFS('Input-Ext Allocators'!D$8:D$63,'Input-Ext Allocators'!$B$8:$B$63,$F205))*$D205</f>
        <v>0</v>
      </c>
      <c r="H205" s="143">
        <f ca="1">IFERROR(INDEX(H$269:H$305,MATCH($F205,$B$269:$B$305,0))/INDEX($D$269:$D$305,MATCH($F205,$B$269:$B$305,0)),SUMIFS('Input-Ext Allocators'!E$8:E$63,'Input-Ext Allocators'!$B$8:$B$63,$F205))*$D205</f>
        <v>0</v>
      </c>
      <c r="I205" s="143">
        <f ca="1">IFERROR(INDEX(I$269:I$305,MATCH($F205,$B$269:$B$305,0))/INDEX($D$269:$D$305,MATCH($F205,$B$269:$B$305,0)),SUMIFS('Input-Ext Allocators'!F$8:F$63,'Input-Ext Allocators'!$B$8:$B$63,$F205))*$D205</f>
        <v>0</v>
      </c>
      <c r="J205" s="143">
        <f ca="1">IFERROR(INDEX(J$269:J$305,MATCH($F205,$B$269:$B$305,0))/INDEX($D$269:$D$305,MATCH($F205,$B$269:$B$305,0)),SUMIFS('Input-Ext Allocators'!G$8:G$63,'Input-Ext Allocators'!$B$8:$B$63,$F205))*$D205</f>
        <v>0</v>
      </c>
      <c r="K205" s="143">
        <f ca="1">IFERROR(INDEX(K$269:K$305,MATCH($F205,$B$269:$B$305,0))/INDEX($D$269:$D$305,MATCH($F205,$B$269:$B$305,0)),SUMIFS('Input-Ext Allocators'!H$8:H$63,'Input-Ext Allocators'!$B$8:$B$63,$F205))*$D205</f>
        <v>0</v>
      </c>
      <c r="L205" s="143">
        <f ca="1">IFERROR(INDEX(L$269:L$305,MATCH($F205,$B$269:$B$305,0))/INDEX($D$269:$D$305,MATCH($F205,$B$269:$B$305,0)),SUMIFS('Input-Ext Allocators'!I$8:I$63,'Input-Ext Allocators'!$B$8:$B$63,$F205))*$D205</f>
        <v>0</v>
      </c>
      <c r="M205" s="143">
        <f ca="1">IFERROR(INDEX(M$269:M$305,MATCH($F205,$B$269:$B$305,0))/INDEX($D$269:$D$305,MATCH($F205,$B$269:$B$305,0)),SUMIFS('Input-Ext Allocators'!J$8:J$63,'Input-Ext Allocators'!$B$8:$B$63,$F205))*$D205</f>
        <v>0</v>
      </c>
      <c r="N205" s="143">
        <f ca="1">IFERROR(INDEX(N$269:N$305,MATCH($F205,$B$269:$B$305,0))/INDEX($D$269:$D$305,MATCH($F205,$B$269:$B$305,0)),SUMIFS('Input-Ext Allocators'!K$8:K$63,'Input-Ext Allocators'!$B$8:$B$63,$F205))*$D205</f>
        <v>0</v>
      </c>
      <c r="O205" s="143">
        <f ca="1">IFERROR(INDEX(O$269:O$305,MATCH($F205,$B$269:$B$305,0))/INDEX($D$269:$D$305,MATCH($F205,$B$269:$B$305,0)),SUMIFS('Input-Ext Allocators'!L$8:L$63,'Input-Ext Allocators'!$B$8:$B$63,$F205))*$D205</f>
        <v>0</v>
      </c>
      <c r="P205" s="143">
        <f ca="1">IFERROR(INDEX(P$269:P$305,MATCH($F205,$B$269:$B$305,0))/INDEX($D$269:$D$305,MATCH($F205,$B$269:$B$305,0)),SUMIFS('Input-Ext Allocators'!M$8:M$63,'Input-Ext Allocators'!$B$8:$B$63,$F205))*$D205</f>
        <v>0</v>
      </c>
      <c r="Q205" s="143">
        <f ca="1">IFERROR(INDEX(Q$269:Q$305,MATCH($F205,$B$269:$B$305,0))/INDEX($D$269:$D$305,MATCH($F205,$B$269:$B$305,0)),SUMIFS('Input-Ext Allocators'!N$8:N$63,'Input-Ext Allocators'!$B$8:$B$63,$F205))*$D205</f>
        <v>0</v>
      </c>
      <c r="R205" s="143">
        <f ca="1">IFERROR(INDEX(R$269:R$305,MATCH($F205,$B$269:$B$305,0))/INDEX($D$269:$D$305,MATCH($F205,$B$269:$B$305,0)),SUMIFS('Input-Ext Allocators'!O$8:O$63,'Input-Ext Allocators'!$B$8:$B$63,$F205))*$D205</f>
        <v>0</v>
      </c>
      <c r="S205" s="143">
        <f ca="1">IFERROR(INDEX(S$269:S$305,MATCH($F205,$B$269:$B$305,0))/INDEX($D$269:$D$305,MATCH($F205,$B$269:$B$305,0)),SUMIFS('Input-Ext Allocators'!P$8:P$63,'Input-Ext Allocators'!$B$8:$B$63,$F205))*$D205</f>
        <v>0</v>
      </c>
      <c r="T205" s="143">
        <f ca="1">IFERROR(INDEX(T$269:T$305,MATCH($F205,$B$269:$B$305,0))/INDEX($D$269:$D$305,MATCH($F205,$B$269:$B$305,0)),SUMIFS('Input-Ext Allocators'!Q$8:Q$63,'Input-Ext Allocators'!$B$8:$B$63,$F205))*$D205</f>
        <v>0</v>
      </c>
      <c r="U205" s="143">
        <f ca="1">IFERROR(INDEX(U$269:U$305,MATCH($F205,$B$269:$B$305,0))/INDEX($D$269:$D$305,MATCH($F205,$B$269:$B$305,0)),SUMIFS('Input-Ext Allocators'!R$8:R$63,'Input-Ext Allocators'!$B$8:$B$63,$F205))*$D205</f>
        <v>0</v>
      </c>
      <c r="V205" s="143">
        <f ca="1">IFERROR(INDEX(V$269:V$305,MATCH($F205,$B$269:$B$305,0))/INDEX($D$269:$D$305,MATCH($F205,$B$269:$B$305,0)),SUMIFS('Input-Ext Allocators'!S$8:S$63,'Input-Ext Allocators'!$B$8:$B$63,$F205))*$D205</f>
        <v>0</v>
      </c>
      <c r="W205" s="143">
        <f ca="1">IFERROR(INDEX(W$269:W$305,MATCH($F205,$B$269:$B$305,0))/INDEX($D$269:$D$305,MATCH($F205,$B$269:$B$305,0)),SUMIFS('Input-Ext Allocators'!T$8:T$63,'Input-Ext Allocators'!$B$8:$B$63,$F205))*$D205</f>
        <v>0</v>
      </c>
      <c r="X205" s="143">
        <f ca="1">IFERROR(INDEX(X$269:X$305,MATCH($F205,$B$269:$B$305,0))/INDEX($D$269:$D$305,MATCH($F205,$B$269:$B$305,0)),SUMIFS('Input-Ext Allocators'!U$8:U$63,'Input-Ext Allocators'!$B$8:$B$63,$F205))*$D205</f>
        <v>0</v>
      </c>
      <c r="Y205" s="143">
        <f ca="1">IFERROR(INDEX(Y$269:Y$305,MATCH($F205,$B$269:$B$305,0))/INDEX($D$269:$D$305,MATCH($F205,$B$269:$B$305,0)),SUMIFS('Input-Ext Allocators'!V$8:V$63,'Input-Ext Allocators'!$B$8:$B$63,$F205))*$D205</f>
        <v>0</v>
      </c>
      <c r="Z205" s="143">
        <f ca="1">IFERROR(INDEX(Z$269:Z$305,MATCH($F205,$B$269:$B$305,0))/INDEX($D$269:$D$305,MATCH($F205,$B$269:$B$305,0)),SUMIFS('Input-Ext Allocators'!W$8:W$63,'Input-Ext Allocators'!$B$8:$B$63,$F205))*$D205</f>
        <v>0</v>
      </c>
    </row>
    <row r="206" spans="1:26" outlineLevel="1">
      <c r="A206" s="113">
        <f>IF(ISBLANK('Input-Accounts'!A206),"",'Input-Accounts'!A206)</f>
        <v>176</v>
      </c>
      <c r="B206" s="17" t="str">
        <f>IF(ISBLANK('Input-Accounts'!B206),"",'Input-Accounts'!B206)</f>
        <v>Mains</v>
      </c>
      <c r="C206" s="113">
        <f>IF(ISBLANK('Input-Accounts'!C206),"",'Input-Accounts'!C206)</f>
        <v>367</v>
      </c>
      <c r="D206" s="143">
        <f t="shared" ca="1" si="54"/>
        <v>0</v>
      </c>
      <c r="E206" s="143">
        <f t="shared" ca="1" si="55"/>
        <v>0</v>
      </c>
      <c r="F206" s="89" t="str" cm="1">
        <f t="array" aca="1" ref="F206" ca="1">IF(D206=0,"-",IF('Input-Accounts'!$E206&lt;&gt;0,'Input-Accounts'!$E206,INDEX('Input-Accounts'!$H206:$J206,,MATCH($F$6,'Input-Accounts'!$H$6:$J$6,0))))</f>
        <v>-</v>
      </c>
      <c r="G206" s="143">
        <f ca="1">IFERROR(INDEX(G$269:G$305,MATCH($F206,$B$269:$B$305,0))/INDEX($D$269:$D$305,MATCH($F206,$B$269:$B$305,0)),SUMIFS('Input-Ext Allocators'!D$8:D$63,'Input-Ext Allocators'!$B$8:$B$63,$F206))*$D206</f>
        <v>0</v>
      </c>
      <c r="H206" s="143">
        <f ca="1">IFERROR(INDEX(H$269:H$305,MATCH($F206,$B$269:$B$305,0))/INDEX($D$269:$D$305,MATCH($F206,$B$269:$B$305,0)),SUMIFS('Input-Ext Allocators'!E$8:E$63,'Input-Ext Allocators'!$B$8:$B$63,$F206))*$D206</f>
        <v>0</v>
      </c>
      <c r="I206" s="143">
        <f ca="1">IFERROR(INDEX(I$269:I$305,MATCH($F206,$B$269:$B$305,0))/INDEX($D$269:$D$305,MATCH($F206,$B$269:$B$305,0)),SUMIFS('Input-Ext Allocators'!F$8:F$63,'Input-Ext Allocators'!$B$8:$B$63,$F206))*$D206</f>
        <v>0</v>
      </c>
      <c r="J206" s="143">
        <f ca="1">IFERROR(INDEX(J$269:J$305,MATCH($F206,$B$269:$B$305,0))/INDEX($D$269:$D$305,MATCH($F206,$B$269:$B$305,0)),SUMIFS('Input-Ext Allocators'!G$8:G$63,'Input-Ext Allocators'!$B$8:$B$63,$F206))*$D206</f>
        <v>0</v>
      </c>
      <c r="K206" s="143">
        <f ca="1">IFERROR(INDEX(K$269:K$305,MATCH($F206,$B$269:$B$305,0))/INDEX($D$269:$D$305,MATCH($F206,$B$269:$B$305,0)),SUMIFS('Input-Ext Allocators'!H$8:H$63,'Input-Ext Allocators'!$B$8:$B$63,$F206))*$D206</f>
        <v>0</v>
      </c>
      <c r="L206" s="143">
        <f ca="1">IFERROR(INDEX(L$269:L$305,MATCH($F206,$B$269:$B$305,0))/INDEX($D$269:$D$305,MATCH($F206,$B$269:$B$305,0)),SUMIFS('Input-Ext Allocators'!I$8:I$63,'Input-Ext Allocators'!$B$8:$B$63,$F206))*$D206</f>
        <v>0</v>
      </c>
      <c r="M206" s="143">
        <f ca="1">IFERROR(INDEX(M$269:M$305,MATCH($F206,$B$269:$B$305,0))/INDEX($D$269:$D$305,MATCH($F206,$B$269:$B$305,0)),SUMIFS('Input-Ext Allocators'!J$8:J$63,'Input-Ext Allocators'!$B$8:$B$63,$F206))*$D206</f>
        <v>0</v>
      </c>
      <c r="N206" s="143">
        <f ca="1">IFERROR(INDEX(N$269:N$305,MATCH($F206,$B$269:$B$305,0))/INDEX($D$269:$D$305,MATCH($F206,$B$269:$B$305,0)),SUMIFS('Input-Ext Allocators'!K$8:K$63,'Input-Ext Allocators'!$B$8:$B$63,$F206))*$D206</f>
        <v>0</v>
      </c>
      <c r="O206" s="143">
        <f ca="1">IFERROR(INDEX(O$269:O$305,MATCH($F206,$B$269:$B$305,0))/INDEX($D$269:$D$305,MATCH($F206,$B$269:$B$305,0)),SUMIFS('Input-Ext Allocators'!L$8:L$63,'Input-Ext Allocators'!$B$8:$B$63,$F206))*$D206</f>
        <v>0</v>
      </c>
      <c r="P206" s="143">
        <f ca="1">IFERROR(INDEX(P$269:P$305,MATCH($F206,$B$269:$B$305,0))/INDEX($D$269:$D$305,MATCH($F206,$B$269:$B$305,0)),SUMIFS('Input-Ext Allocators'!M$8:M$63,'Input-Ext Allocators'!$B$8:$B$63,$F206))*$D206</f>
        <v>0</v>
      </c>
      <c r="Q206" s="143">
        <f ca="1">IFERROR(INDEX(Q$269:Q$305,MATCH($F206,$B$269:$B$305,0))/INDEX($D$269:$D$305,MATCH($F206,$B$269:$B$305,0)),SUMIFS('Input-Ext Allocators'!N$8:N$63,'Input-Ext Allocators'!$B$8:$B$63,$F206))*$D206</f>
        <v>0</v>
      </c>
      <c r="R206" s="143">
        <f ca="1">IFERROR(INDEX(R$269:R$305,MATCH($F206,$B$269:$B$305,0))/INDEX($D$269:$D$305,MATCH($F206,$B$269:$B$305,0)),SUMIFS('Input-Ext Allocators'!O$8:O$63,'Input-Ext Allocators'!$B$8:$B$63,$F206))*$D206</f>
        <v>0</v>
      </c>
      <c r="S206" s="143">
        <f ca="1">IFERROR(INDEX(S$269:S$305,MATCH($F206,$B$269:$B$305,0))/INDEX($D$269:$D$305,MATCH($F206,$B$269:$B$305,0)),SUMIFS('Input-Ext Allocators'!P$8:P$63,'Input-Ext Allocators'!$B$8:$B$63,$F206))*$D206</f>
        <v>0</v>
      </c>
      <c r="T206" s="143">
        <f ca="1">IFERROR(INDEX(T$269:T$305,MATCH($F206,$B$269:$B$305,0))/INDEX($D$269:$D$305,MATCH($F206,$B$269:$B$305,0)),SUMIFS('Input-Ext Allocators'!Q$8:Q$63,'Input-Ext Allocators'!$B$8:$B$63,$F206))*$D206</f>
        <v>0</v>
      </c>
      <c r="U206" s="143">
        <f ca="1">IFERROR(INDEX(U$269:U$305,MATCH($F206,$B$269:$B$305,0))/INDEX($D$269:$D$305,MATCH($F206,$B$269:$B$305,0)),SUMIFS('Input-Ext Allocators'!R$8:R$63,'Input-Ext Allocators'!$B$8:$B$63,$F206))*$D206</f>
        <v>0</v>
      </c>
      <c r="V206" s="143">
        <f ca="1">IFERROR(INDEX(V$269:V$305,MATCH($F206,$B$269:$B$305,0))/INDEX($D$269:$D$305,MATCH($F206,$B$269:$B$305,0)),SUMIFS('Input-Ext Allocators'!S$8:S$63,'Input-Ext Allocators'!$B$8:$B$63,$F206))*$D206</f>
        <v>0</v>
      </c>
      <c r="W206" s="143">
        <f ca="1">IFERROR(INDEX(W$269:W$305,MATCH($F206,$B$269:$B$305,0))/INDEX($D$269:$D$305,MATCH($F206,$B$269:$B$305,0)),SUMIFS('Input-Ext Allocators'!T$8:T$63,'Input-Ext Allocators'!$B$8:$B$63,$F206))*$D206</f>
        <v>0</v>
      </c>
      <c r="X206" s="143">
        <f ca="1">IFERROR(INDEX(X$269:X$305,MATCH($F206,$B$269:$B$305,0))/INDEX($D$269:$D$305,MATCH($F206,$B$269:$B$305,0)),SUMIFS('Input-Ext Allocators'!U$8:U$63,'Input-Ext Allocators'!$B$8:$B$63,$F206))*$D206</f>
        <v>0</v>
      </c>
      <c r="Y206" s="143">
        <f ca="1">IFERROR(INDEX(Y$269:Y$305,MATCH($F206,$B$269:$B$305,0))/INDEX($D$269:$D$305,MATCH($F206,$B$269:$B$305,0)),SUMIFS('Input-Ext Allocators'!V$8:V$63,'Input-Ext Allocators'!$B$8:$B$63,$F206))*$D206</f>
        <v>0</v>
      </c>
      <c r="Z206" s="143">
        <f ca="1">IFERROR(INDEX(Z$269:Z$305,MATCH($F206,$B$269:$B$305,0))/INDEX($D$269:$D$305,MATCH($F206,$B$269:$B$305,0)),SUMIFS('Input-Ext Allocators'!W$8:W$63,'Input-Ext Allocators'!$B$8:$B$63,$F206))*$D206</f>
        <v>0</v>
      </c>
    </row>
    <row r="207" spans="1:26" outlineLevel="1">
      <c r="A207" s="113">
        <f>IF(ISBLANK('Input-Accounts'!A207),"",'Input-Accounts'!A207)</f>
        <v>177</v>
      </c>
      <c r="B207" s="17" t="str">
        <f>IF(ISBLANK('Input-Accounts'!B207),"",'Input-Accounts'!B207)</f>
        <v>Compressor station equipment</v>
      </c>
      <c r="C207" s="113">
        <f>IF(ISBLANK('Input-Accounts'!C207),"",'Input-Accounts'!C207)</f>
        <v>368</v>
      </c>
      <c r="D207" s="143">
        <f t="shared" ca="1" si="54"/>
        <v>0</v>
      </c>
      <c r="E207" s="143">
        <f t="shared" ca="1" si="55"/>
        <v>0</v>
      </c>
      <c r="F207" s="89" t="str" cm="1">
        <f t="array" aca="1" ref="F207" ca="1">IF(D207=0,"-",IF('Input-Accounts'!$E207&lt;&gt;0,'Input-Accounts'!$E207,INDEX('Input-Accounts'!$H207:$J207,,MATCH($F$6,'Input-Accounts'!$H$6:$J$6,0))))</f>
        <v>-</v>
      </c>
      <c r="G207" s="143">
        <f ca="1">IFERROR(INDEX(G$269:G$305,MATCH($F207,$B$269:$B$305,0))/INDEX($D$269:$D$305,MATCH($F207,$B$269:$B$305,0)),SUMIFS('Input-Ext Allocators'!D$8:D$63,'Input-Ext Allocators'!$B$8:$B$63,$F207))*$D207</f>
        <v>0</v>
      </c>
      <c r="H207" s="143">
        <f ca="1">IFERROR(INDEX(H$269:H$305,MATCH($F207,$B$269:$B$305,0))/INDEX($D$269:$D$305,MATCH($F207,$B$269:$B$305,0)),SUMIFS('Input-Ext Allocators'!E$8:E$63,'Input-Ext Allocators'!$B$8:$B$63,$F207))*$D207</f>
        <v>0</v>
      </c>
      <c r="I207" s="143">
        <f ca="1">IFERROR(INDEX(I$269:I$305,MATCH($F207,$B$269:$B$305,0))/INDEX($D$269:$D$305,MATCH($F207,$B$269:$B$305,0)),SUMIFS('Input-Ext Allocators'!F$8:F$63,'Input-Ext Allocators'!$B$8:$B$63,$F207))*$D207</f>
        <v>0</v>
      </c>
      <c r="J207" s="143">
        <f ca="1">IFERROR(INDEX(J$269:J$305,MATCH($F207,$B$269:$B$305,0))/INDEX($D$269:$D$305,MATCH($F207,$B$269:$B$305,0)),SUMIFS('Input-Ext Allocators'!G$8:G$63,'Input-Ext Allocators'!$B$8:$B$63,$F207))*$D207</f>
        <v>0</v>
      </c>
      <c r="K207" s="143">
        <f ca="1">IFERROR(INDEX(K$269:K$305,MATCH($F207,$B$269:$B$305,0))/INDEX($D$269:$D$305,MATCH($F207,$B$269:$B$305,0)),SUMIFS('Input-Ext Allocators'!H$8:H$63,'Input-Ext Allocators'!$B$8:$B$63,$F207))*$D207</f>
        <v>0</v>
      </c>
      <c r="L207" s="143">
        <f ca="1">IFERROR(INDEX(L$269:L$305,MATCH($F207,$B$269:$B$305,0))/INDEX($D$269:$D$305,MATCH($F207,$B$269:$B$305,0)),SUMIFS('Input-Ext Allocators'!I$8:I$63,'Input-Ext Allocators'!$B$8:$B$63,$F207))*$D207</f>
        <v>0</v>
      </c>
      <c r="M207" s="143">
        <f ca="1">IFERROR(INDEX(M$269:M$305,MATCH($F207,$B$269:$B$305,0))/INDEX($D$269:$D$305,MATCH($F207,$B$269:$B$305,0)),SUMIFS('Input-Ext Allocators'!J$8:J$63,'Input-Ext Allocators'!$B$8:$B$63,$F207))*$D207</f>
        <v>0</v>
      </c>
      <c r="N207" s="143">
        <f ca="1">IFERROR(INDEX(N$269:N$305,MATCH($F207,$B$269:$B$305,0))/INDEX($D$269:$D$305,MATCH($F207,$B$269:$B$305,0)),SUMIFS('Input-Ext Allocators'!K$8:K$63,'Input-Ext Allocators'!$B$8:$B$63,$F207))*$D207</f>
        <v>0</v>
      </c>
      <c r="O207" s="143">
        <f ca="1">IFERROR(INDEX(O$269:O$305,MATCH($F207,$B$269:$B$305,0))/INDEX($D$269:$D$305,MATCH($F207,$B$269:$B$305,0)),SUMIFS('Input-Ext Allocators'!L$8:L$63,'Input-Ext Allocators'!$B$8:$B$63,$F207))*$D207</f>
        <v>0</v>
      </c>
      <c r="P207" s="143">
        <f ca="1">IFERROR(INDEX(P$269:P$305,MATCH($F207,$B$269:$B$305,0))/INDEX($D$269:$D$305,MATCH($F207,$B$269:$B$305,0)),SUMIFS('Input-Ext Allocators'!M$8:M$63,'Input-Ext Allocators'!$B$8:$B$63,$F207))*$D207</f>
        <v>0</v>
      </c>
      <c r="Q207" s="143">
        <f ca="1">IFERROR(INDEX(Q$269:Q$305,MATCH($F207,$B$269:$B$305,0))/INDEX($D$269:$D$305,MATCH($F207,$B$269:$B$305,0)),SUMIFS('Input-Ext Allocators'!N$8:N$63,'Input-Ext Allocators'!$B$8:$B$63,$F207))*$D207</f>
        <v>0</v>
      </c>
      <c r="R207" s="143">
        <f ca="1">IFERROR(INDEX(R$269:R$305,MATCH($F207,$B$269:$B$305,0))/INDEX($D$269:$D$305,MATCH($F207,$B$269:$B$305,0)),SUMIFS('Input-Ext Allocators'!O$8:O$63,'Input-Ext Allocators'!$B$8:$B$63,$F207))*$D207</f>
        <v>0</v>
      </c>
      <c r="S207" s="143">
        <f ca="1">IFERROR(INDEX(S$269:S$305,MATCH($F207,$B$269:$B$305,0))/INDEX($D$269:$D$305,MATCH($F207,$B$269:$B$305,0)),SUMIFS('Input-Ext Allocators'!P$8:P$63,'Input-Ext Allocators'!$B$8:$B$63,$F207))*$D207</f>
        <v>0</v>
      </c>
      <c r="T207" s="143">
        <f ca="1">IFERROR(INDEX(T$269:T$305,MATCH($F207,$B$269:$B$305,0))/INDEX($D$269:$D$305,MATCH($F207,$B$269:$B$305,0)),SUMIFS('Input-Ext Allocators'!Q$8:Q$63,'Input-Ext Allocators'!$B$8:$B$63,$F207))*$D207</f>
        <v>0</v>
      </c>
      <c r="U207" s="143">
        <f ca="1">IFERROR(INDEX(U$269:U$305,MATCH($F207,$B$269:$B$305,0))/INDEX($D$269:$D$305,MATCH($F207,$B$269:$B$305,0)),SUMIFS('Input-Ext Allocators'!R$8:R$63,'Input-Ext Allocators'!$B$8:$B$63,$F207))*$D207</f>
        <v>0</v>
      </c>
      <c r="V207" s="143">
        <f ca="1">IFERROR(INDEX(V$269:V$305,MATCH($F207,$B$269:$B$305,0))/INDEX($D$269:$D$305,MATCH($F207,$B$269:$B$305,0)),SUMIFS('Input-Ext Allocators'!S$8:S$63,'Input-Ext Allocators'!$B$8:$B$63,$F207))*$D207</f>
        <v>0</v>
      </c>
      <c r="W207" s="143">
        <f ca="1">IFERROR(INDEX(W$269:W$305,MATCH($F207,$B$269:$B$305,0))/INDEX($D$269:$D$305,MATCH($F207,$B$269:$B$305,0)),SUMIFS('Input-Ext Allocators'!T$8:T$63,'Input-Ext Allocators'!$B$8:$B$63,$F207))*$D207</f>
        <v>0</v>
      </c>
      <c r="X207" s="143">
        <f ca="1">IFERROR(INDEX(X$269:X$305,MATCH($F207,$B$269:$B$305,0))/INDEX($D$269:$D$305,MATCH($F207,$B$269:$B$305,0)),SUMIFS('Input-Ext Allocators'!U$8:U$63,'Input-Ext Allocators'!$B$8:$B$63,$F207))*$D207</f>
        <v>0</v>
      </c>
      <c r="Y207" s="143">
        <f ca="1">IFERROR(INDEX(Y$269:Y$305,MATCH($F207,$B$269:$B$305,0))/INDEX($D$269:$D$305,MATCH($F207,$B$269:$B$305,0)),SUMIFS('Input-Ext Allocators'!V$8:V$63,'Input-Ext Allocators'!$B$8:$B$63,$F207))*$D207</f>
        <v>0</v>
      </c>
      <c r="Z207" s="143">
        <f ca="1">IFERROR(INDEX(Z$269:Z$305,MATCH($F207,$B$269:$B$305,0))/INDEX($D$269:$D$305,MATCH($F207,$B$269:$B$305,0)),SUMIFS('Input-Ext Allocators'!W$8:W$63,'Input-Ext Allocators'!$B$8:$B$63,$F207))*$D207</f>
        <v>0</v>
      </c>
    </row>
    <row r="208" spans="1:26" outlineLevel="1">
      <c r="A208" s="113">
        <f>IF(ISBLANK('Input-Accounts'!A208),"",'Input-Accounts'!A208)</f>
        <v>178</v>
      </c>
      <c r="B208" s="17" t="str">
        <f>IF(ISBLANK('Input-Accounts'!B208),"",'Input-Accounts'!B208)</f>
        <v>Measuring and regulating station equipment</v>
      </c>
      <c r="C208" s="113">
        <f>IF(ISBLANK('Input-Accounts'!C208),"",'Input-Accounts'!C208)</f>
        <v>369</v>
      </c>
      <c r="D208" s="143">
        <f t="shared" ca="1" si="54"/>
        <v>0</v>
      </c>
      <c r="E208" s="143">
        <f t="shared" ca="1" si="55"/>
        <v>0</v>
      </c>
      <c r="F208" s="89" t="str" cm="1">
        <f t="array" aca="1" ref="F208" ca="1">IF(D208=0,"-",IF('Input-Accounts'!$E208&lt;&gt;0,'Input-Accounts'!$E208,INDEX('Input-Accounts'!$H208:$J208,,MATCH($F$6,'Input-Accounts'!$H$6:$J$6,0))))</f>
        <v>-</v>
      </c>
      <c r="G208" s="143">
        <f ca="1">IFERROR(INDEX(G$269:G$305,MATCH($F208,$B$269:$B$305,0))/INDEX($D$269:$D$305,MATCH($F208,$B$269:$B$305,0)),SUMIFS('Input-Ext Allocators'!D$8:D$63,'Input-Ext Allocators'!$B$8:$B$63,$F208))*$D208</f>
        <v>0</v>
      </c>
      <c r="H208" s="143">
        <f ca="1">IFERROR(INDEX(H$269:H$305,MATCH($F208,$B$269:$B$305,0))/INDEX($D$269:$D$305,MATCH($F208,$B$269:$B$305,0)),SUMIFS('Input-Ext Allocators'!E$8:E$63,'Input-Ext Allocators'!$B$8:$B$63,$F208))*$D208</f>
        <v>0</v>
      </c>
      <c r="I208" s="143">
        <f ca="1">IFERROR(INDEX(I$269:I$305,MATCH($F208,$B$269:$B$305,0))/INDEX($D$269:$D$305,MATCH($F208,$B$269:$B$305,0)),SUMIFS('Input-Ext Allocators'!F$8:F$63,'Input-Ext Allocators'!$B$8:$B$63,$F208))*$D208</f>
        <v>0</v>
      </c>
      <c r="J208" s="143">
        <f ca="1">IFERROR(INDEX(J$269:J$305,MATCH($F208,$B$269:$B$305,0))/INDEX($D$269:$D$305,MATCH($F208,$B$269:$B$305,0)),SUMIFS('Input-Ext Allocators'!G$8:G$63,'Input-Ext Allocators'!$B$8:$B$63,$F208))*$D208</f>
        <v>0</v>
      </c>
      <c r="K208" s="143">
        <f ca="1">IFERROR(INDEX(K$269:K$305,MATCH($F208,$B$269:$B$305,0))/INDEX($D$269:$D$305,MATCH($F208,$B$269:$B$305,0)),SUMIFS('Input-Ext Allocators'!H$8:H$63,'Input-Ext Allocators'!$B$8:$B$63,$F208))*$D208</f>
        <v>0</v>
      </c>
      <c r="L208" s="143">
        <f ca="1">IFERROR(INDEX(L$269:L$305,MATCH($F208,$B$269:$B$305,0))/INDEX($D$269:$D$305,MATCH($F208,$B$269:$B$305,0)),SUMIFS('Input-Ext Allocators'!I$8:I$63,'Input-Ext Allocators'!$B$8:$B$63,$F208))*$D208</f>
        <v>0</v>
      </c>
      <c r="M208" s="143">
        <f ca="1">IFERROR(INDEX(M$269:M$305,MATCH($F208,$B$269:$B$305,0))/INDEX($D$269:$D$305,MATCH($F208,$B$269:$B$305,0)),SUMIFS('Input-Ext Allocators'!J$8:J$63,'Input-Ext Allocators'!$B$8:$B$63,$F208))*$D208</f>
        <v>0</v>
      </c>
      <c r="N208" s="143">
        <f ca="1">IFERROR(INDEX(N$269:N$305,MATCH($F208,$B$269:$B$305,0))/INDEX($D$269:$D$305,MATCH($F208,$B$269:$B$305,0)),SUMIFS('Input-Ext Allocators'!K$8:K$63,'Input-Ext Allocators'!$B$8:$B$63,$F208))*$D208</f>
        <v>0</v>
      </c>
      <c r="O208" s="143">
        <f ca="1">IFERROR(INDEX(O$269:O$305,MATCH($F208,$B$269:$B$305,0))/INDEX($D$269:$D$305,MATCH($F208,$B$269:$B$305,0)),SUMIFS('Input-Ext Allocators'!L$8:L$63,'Input-Ext Allocators'!$B$8:$B$63,$F208))*$D208</f>
        <v>0</v>
      </c>
      <c r="P208" s="143">
        <f ca="1">IFERROR(INDEX(P$269:P$305,MATCH($F208,$B$269:$B$305,0))/INDEX($D$269:$D$305,MATCH($F208,$B$269:$B$305,0)),SUMIFS('Input-Ext Allocators'!M$8:M$63,'Input-Ext Allocators'!$B$8:$B$63,$F208))*$D208</f>
        <v>0</v>
      </c>
      <c r="Q208" s="143">
        <f ca="1">IFERROR(INDEX(Q$269:Q$305,MATCH($F208,$B$269:$B$305,0))/INDEX($D$269:$D$305,MATCH($F208,$B$269:$B$305,0)),SUMIFS('Input-Ext Allocators'!N$8:N$63,'Input-Ext Allocators'!$B$8:$B$63,$F208))*$D208</f>
        <v>0</v>
      </c>
      <c r="R208" s="143">
        <f ca="1">IFERROR(INDEX(R$269:R$305,MATCH($F208,$B$269:$B$305,0))/INDEX($D$269:$D$305,MATCH($F208,$B$269:$B$305,0)),SUMIFS('Input-Ext Allocators'!O$8:O$63,'Input-Ext Allocators'!$B$8:$B$63,$F208))*$D208</f>
        <v>0</v>
      </c>
      <c r="S208" s="143">
        <f ca="1">IFERROR(INDEX(S$269:S$305,MATCH($F208,$B$269:$B$305,0))/INDEX($D$269:$D$305,MATCH($F208,$B$269:$B$305,0)),SUMIFS('Input-Ext Allocators'!P$8:P$63,'Input-Ext Allocators'!$B$8:$B$63,$F208))*$D208</f>
        <v>0</v>
      </c>
      <c r="T208" s="143">
        <f ca="1">IFERROR(INDEX(T$269:T$305,MATCH($F208,$B$269:$B$305,0))/INDEX($D$269:$D$305,MATCH($F208,$B$269:$B$305,0)),SUMIFS('Input-Ext Allocators'!Q$8:Q$63,'Input-Ext Allocators'!$B$8:$B$63,$F208))*$D208</f>
        <v>0</v>
      </c>
      <c r="U208" s="143">
        <f ca="1">IFERROR(INDEX(U$269:U$305,MATCH($F208,$B$269:$B$305,0))/INDEX($D$269:$D$305,MATCH($F208,$B$269:$B$305,0)),SUMIFS('Input-Ext Allocators'!R$8:R$63,'Input-Ext Allocators'!$B$8:$B$63,$F208))*$D208</f>
        <v>0</v>
      </c>
      <c r="V208" s="143">
        <f ca="1">IFERROR(INDEX(V$269:V$305,MATCH($F208,$B$269:$B$305,0))/INDEX($D$269:$D$305,MATCH($F208,$B$269:$B$305,0)),SUMIFS('Input-Ext Allocators'!S$8:S$63,'Input-Ext Allocators'!$B$8:$B$63,$F208))*$D208</f>
        <v>0</v>
      </c>
      <c r="W208" s="143">
        <f ca="1">IFERROR(INDEX(W$269:W$305,MATCH($F208,$B$269:$B$305,0))/INDEX($D$269:$D$305,MATCH($F208,$B$269:$B$305,0)),SUMIFS('Input-Ext Allocators'!T$8:T$63,'Input-Ext Allocators'!$B$8:$B$63,$F208))*$D208</f>
        <v>0</v>
      </c>
      <c r="X208" s="143">
        <f ca="1">IFERROR(INDEX(X$269:X$305,MATCH($F208,$B$269:$B$305,0))/INDEX($D$269:$D$305,MATCH($F208,$B$269:$B$305,0)),SUMIFS('Input-Ext Allocators'!U$8:U$63,'Input-Ext Allocators'!$B$8:$B$63,$F208))*$D208</f>
        <v>0</v>
      </c>
      <c r="Y208" s="143">
        <f ca="1">IFERROR(INDEX(Y$269:Y$305,MATCH($F208,$B$269:$B$305,0))/INDEX($D$269:$D$305,MATCH($F208,$B$269:$B$305,0)),SUMIFS('Input-Ext Allocators'!V$8:V$63,'Input-Ext Allocators'!$B$8:$B$63,$F208))*$D208</f>
        <v>0</v>
      </c>
      <c r="Z208" s="143">
        <f ca="1">IFERROR(INDEX(Z$269:Z$305,MATCH($F208,$B$269:$B$305,0))/INDEX($D$269:$D$305,MATCH($F208,$B$269:$B$305,0)),SUMIFS('Input-Ext Allocators'!W$8:W$63,'Input-Ext Allocators'!$B$8:$B$63,$F208))*$D208</f>
        <v>0</v>
      </c>
    </row>
    <row r="209" spans="1:26" outlineLevel="1">
      <c r="A209" s="113">
        <f>IF(ISBLANK('Input-Accounts'!A209),"",'Input-Accounts'!A209)</f>
        <v>179</v>
      </c>
      <c r="B209" s="17" t="str">
        <f>IF(ISBLANK('Input-Accounts'!B209),"",'Input-Accounts'!B209)</f>
        <v>Communication equipment</v>
      </c>
      <c r="C209" s="113">
        <f>IF(ISBLANK('Input-Accounts'!C209),"",'Input-Accounts'!C209)</f>
        <v>370</v>
      </c>
      <c r="D209" s="143">
        <f t="shared" ca="1" si="54"/>
        <v>0</v>
      </c>
      <c r="E209" s="143">
        <f t="shared" ca="1" si="55"/>
        <v>0</v>
      </c>
      <c r="F209" s="89" t="str" cm="1">
        <f t="array" aca="1" ref="F209" ca="1">IF(D209=0,"-",IF('Input-Accounts'!$E209&lt;&gt;0,'Input-Accounts'!$E209,INDEX('Input-Accounts'!$H209:$J209,,MATCH($F$6,'Input-Accounts'!$H$6:$J$6,0))))</f>
        <v>-</v>
      </c>
      <c r="G209" s="143">
        <f ca="1">IFERROR(INDEX(G$269:G$305,MATCH($F209,$B$269:$B$305,0))/INDEX($D$269:$D$305,MATCH($F209,$B$269:$B$305,0)),SUMIFS('Input-Ext Allocators'!D$8:D$63,'Input-Ext Allocators'!$B$8:$B$63,$F209))*$D209</f>
        <v>0</v>
      </c>
      <c r="H209" s="143">
        <f ca="1">IFERROR(INDEX(H$269:H$305,MATCH($F209,$B$269:$B$305,0))/INDEX($D$269:$D$305,MATCH($F209,$B$269:$B$305,0)),SUMIFS('Input-Ext Allocators'!E$8:E$63,'Input-Ext Allocators'!$B$8:$B$63,$F209))*$D209</f>
        <v>0</v>
      </c>
      <c r="I209" s="143">
        <f ca="1">IFERROR(INDEX(I$269:I$305,MATCH($F209,$B$269:$B$305,0))/INDEX($D$269:$D$305,MATCH($F209,$B$269:$B$305,0)),SUMIFS('Input-Ext Allocators'!F$8:F$63,'Input-Ext Allocators'!$B$8:$B$63,$F209))*$D209</f>
        <v>0</v>
      </c>
      <c r="J209" s="143">
        <f ca="1">IFERROR(INDEX(J$269:J$305,MATCH($F209,$B$269:$B$305,0))/INDEX($D$269:$D$305,MATCH($F209,$B$269:$B$305,0)),SUMIFS('Input-Ext Allocators'!G$8:G$63,'Input-Ext Allocators'!$B$8:$B$63,$F209))*$D209</f>
        <v>0</v>
      </c>
      <c r="K209" s="143">
        <f ca="1">IFERROR(INDEX(K$269:K$305,MATCH($F209,$B$269:$B$305,0))/INDEX($D$269:$D$305,MATCH($F209,$B$269:$B$305,0)),SUMIFS('Input-Ext Allocators'!H$8:H$63,'Input-Ext Allocators'!$B$8:$B$63,$F209))*$D209</f>
        <v>0</v>
      </c>
      <c r="L209" s="143">
        <f ca="1">IFERROR(INDEX(L$269:L$305,MATCH($F209,$B$269:$B$305,0))/INDEX($D$269:$D$305,MATCH($F209,$B$269:$B$305,0)),SUMIFS('Input-Ext Allocators'!I$8:I$63,'Input-Ext Allocators'!$B$8:$B$63,$F209))*$D209</f>
        <v>0</v>
      </c>
      <c r="M209" s="143">
        <f ca="1">IFERROR(INDEX(M$269:M$305,MATCH($F209,$B$269:$B$305,0))/INDEX($D$269:$D$305,MATCH($F209,$B$269:$B$305,0)),SUMIFS('Input-Ext Allocators'!J$8:J$63,'Input-Ext Allocators'!$B$8:$B$63,$F209))*$D209</f>
        <v>0</v>
      </c>
      <c r="N209" s="143">
        <f ca="1">IFERROR(INDEX(N$269:N$305,MATCH($F209,$B$269:$B$305,0))/INDEX($D$269:$D$305,MATCH($F209,$B$269:$B$305,0)),SUMIFS('Input-Ext Allocators'!K$8:K$63,'Input-Ext Allocators'!$B$8:$B$63,$F209))*$D209</f>
        <v>0</v>
      </c>
      <c r="O209" s="143">
        <f ca="1">IFERROR(INDEX(O$269:O$305,MATCH($F209,$B$269:$B$305,0))/INDEX($D$269:$D$305,MATCH($F209,$B$269:$B$305,0)),SUMIFS('Input-Ext Allocators'!L$8:L$63,'Input-Ext Allocators'!$B$8:$B$63,$F209))*$D209</f>
        <v>0</v>
      </c>
      <c r="P209" s="143">
        <f ca="1">IFERROR(INDEX(P$269:P$305,MATCH($F209,$B$269:$B$305,0))/INDEX($D$269:$D$305,MATCH($F209,$B$269:$B$305,0)),SUMIFS('Input-Ext Allocators'!M$8:M$63,'Input-Ext Allocators'!$B$8:$B$63,$F209))*$D209</f>
        <v>0</v>
      </c>
      <c r="Q209" s="143">
        <f ca="1">IFERROR(INDEX(Q$269:Q$305,MATCH($F209,$B$269:$B$305,0))/INDEX($D$269:$D$305,MATCH($F209,$B$269:$B$305,0)),SUMIFS('Input-Ext Allocators'!N$8:N$63,'Input-Ext Allocators'!$B$8:$B$63,$F209))*$D209</f>
        <v>0</v>
      </c>
      <c r="R209" s="143">
        <f ca="1">IFERROR(INDEX(R$269:R$305,MATCH($F209,$B$269:$B$305,0))/INDEX($D$269:$D$305,MATCH($F209,$B$269:$B$305,0)),SUMIFS('Input-Ext Allocators'!O$8:O$63,'Input-Ext Allocators'!$B$8:$B$63,$F209))*$D209</f>
        <v>0</v>
      </c>
      <c r="S209" s="143">
        <f ca="1">IFERROR(INDEX(S$269:S$305,MATCH($F209,$B$269:$B$305,0))/INDEX($D$269:$D$305,MATCH($F209,$B$269:$B$305,0)),SUMIFS('Input-Ext Allocators'!P$8:P$63,'Input-Ext Allocators'!$B$8:$B$63,$F209))*$D209</f>
        <v>0</v>
      </c>
      <c r="T209" s="143">
        <f ca="1">IFERROR(INDEX(T$269:T$305,MATCH($F209,$B$269:$B$305,0))/INDEX($D$269:$D$305,MATCH($F209,$B$269:$B$305,0)),SUMIFS('Input-Ext Allocators'!Q$8:Q$63,'Input-Ext Allocators'!$B$8:$B$63,$F209))*$D209</f>
        <v>0</v>
      </c>
      <c r="U209" s="143">
        <f ca="1">IFERROR(INDEX(U$269:U$305,MATCH($F209,$B$269:$B$305,0))/INDEX($D$269:$D$305,MATCH($F209,$B$269:$B$305,0)),SUMIFS('Input-Ext Allocators'!R$8:R$63,'Input-Ext Allocators'!$B$8:$B$63,$F209))*$D209</f>
        <v>0</v>
      </c>
      <c r="V209" s="143">
        <f ca="1">IFERROR(INDEX(V$269:V$305,MATCH($F209,$B$269:$B$305,0))/INDEX($D$269:$D$305,MATCH($F209,$B$269:$B$305,0)),SUMIFS('Input-Ext Allocators'!S$8:S$63,'Input-Ext Allocators'!$B$8:$B$63,$F209))*$D209</f>
        <v>0</v>
      </c>
      <c r="W209" s="143">
        <f ca="1">IFERROR(INDEX(W$269:W$305,MATCH($F209,$B$269:$B$305,0))/INDEX($D$269:$D$305,MATCH($F209,$B$269:$B$305,0)),SUMIFS('Input-Ext Allocators'!T$8:T$63,'Input-Ext Allocators'!$B$8:$B$63,$F209))*$D209</f>
        <v>0</v>
      </c>
      <c r="X209" s="143">
        <f ca="1">IFERROR(INDEX(X$269:X$305,MATCH($F209,$B$269:$B$305,0))/INDEX($D$269:$D$305,MATCH($F209,$B$269:$B$305,0)),SUMIFS('Input-Ext Allocators'!U$8:U$63,'Input-Ext Allocators'!$B$8:$B$63,$F209))*$D209</f>
        <v>0</v>
      </c>
      <c r="Y209" s="143">
        <f ca="1">IFERROR(INDEX(Y$269:Y$305,MATCH($F209,$B$269:$B$305,0))/INDEX($D$269:$D$305,MATCH($F209,$B$269:$B$305,0)),SUMIFS('Input-Ext Allocators'!V$8:V$63,'Input-Ext Allocators'!$B$8:$B$63,$F209))*$D209</f>
        <v>0</v>
      </c>
      <c r="Z209" s="143">
        <f ca="1">IFERROR(INDEX(Z$269:Z$305,MATCH($F209,$B$269:$B$305,0))/INDEX($D$269:$D$305,MATCH($F209,$B$269:$B$305,0)),SUMIFS('Input-Ext Allocators'!W$8:W$63,'Input-Ext Allocators'!$B$8:$B$63,$F209))*$D209</f>
        <v>0</v>
      </c>
    </row>
    <row r="210" spans="1:26" outlineLevel="1">
      <c r="A210" s="113">
        <f>IF(ISBLANK('Input-Accounts'!A210),"",'Input-Accounts'!A210)</f>
        <v>180</v>
      </c>
      <c r="B210" s="79" t="str">
        <f>IF(ISBLANK('Input-Accounts'!B210),"",'Input-Accounts'!B210)</f>
        <v xml:space="preserve">Subtotal - Transmission plant </v>
      </c>
      <c r="C210" s="113" t="str">
        <f>IF(ISBLANK('Input-Accounts'!C210),"",'Input-Accounts'!C210)</f>
        <v/>
      </c>
      <c r="D210" s="144">
        <f ca="1">SUBTOTAL(9,D204:D209)</f>
        <v>0</v>
      </c>
      <c r="E210" s="143">
        <f ca="1">IFERROR(IF(D210="","",IF(D210=0,0,IF(ABS(D210-SUM($G210:$Z210))&lt;Check_Limit,0,1))),1)</f>
        <v>0</v>
      </c>
      <c r="G210" s="144">
        <f t="shared" ref="G210:Z210" ca="1" si="56">SUBTOTAL(9,G204:G209)</f>
        <v>0</v>
      </c>
      <c r="H210" s="144">
        <f t="shared" ca="1" si="56"/>
        <v>0</v>
      </c>
      <c r="I210" s="144">
        <f t="shared" ca="1" si="56"/>
        <v>0</v>
      </c>
      <c r="J210" s="144">
        <f t="shared" ca="1" si="56"/>
        <v>0</v>
      </c>
      <c r="K210" s="144">
        <f t="shared" ca="1" si="56"/>
        <v>0</v>
      </c>
      <c r="L210" s="144">
        <f t="shared" ca="1" si="56"/>
        <v>0</v>
      </c>
      <c r="M210" s="144">
        <f t="shared" ca="1" si="56"/>
        <v>0</v>
      </c>
      <c r="N210" s="144">
        <f t="shared" ca="1" si="56"/>
        <v>0</v>
      </c>
      <c r="O210" s="144">
        <f t="shared" ca="1" si="56"/>
        <v>0</v>
      </c>
      <c r="P210" s="144">
        <f t="shared" ca="1" si="56"/>
        <v>0</v>
      </c>
      <c r="Q210" s="144">
        <f t="shared" ca="1" si="56"/>
        <v>0</v>
      </c>
      <c r="R210" s="144">
        <f t="shared" ca="1" si="56"/>
        <v>0</v>
      </c>
      <c r="S210" s="144">
        <f t="shared" ca="1" si="56"/>
        <v>0</v>
      </c>
      <c r="T210" s="144">
        <f t="shared" ca="1" si="56"/>
        <v>0</v>
      </c>
      <c r="U210" s="144">
        <f t="shared" ca="1" si="56"/>
        <v>0</v>
      </c>
      <c r="V210" s="144">
        <f t="shared" ca="1" si="56"/>
        <v>0</v>
      </c>
      <c r="W210" s="144">
        <f t="shared" ca="1" si="56"/>
        <v>0</v>
      </c>
      <c r="X210" s="144">
        <f t="shared" ca="1" si="56"/>
        <v>0</v>
      </c>
      <c r="Y210" s="144">
        <f t="shared" ca="1" si="56"/>
        <v>0</v>
      </c>
      <c r="Z210" s="144">
        <f t="shared" ca="1" si="56"/>
        <v>0</v>
      </c>
    </row>
    <row r="211" spans="1:26" outlineLevel="1">
      <c r="A211" s="113" t="str">
        <f>IF(ISBLANK('Input-Accounts'!A211),"",'Input-Accounts'!A211)</f>
        <v/>
      </c>
      <c r="B211" s="17" t="str">
        <f>IF(ISBLANK('Input-Accounts'!B211),"",'Input-Accounts'!B211)</f>
        <v/>
      </c>
      <c r="C211" s="113" t="str">
        <f>IF(ISBLANK('Input-Accounts'!C211),"",'Input-Accounts'!C211)</f>
        <v/>
      </c>
      <c r="D211" s="143"/>
      <c r="E211" s="143" t="str">
        <f t="shared" ref="E211:E223" si="57">IFERROR(IF(D211="","",IF(D211=0,0,IF(ABS(D211-SUM($G211:$Z211))&lt;Check_Limit,0,1))),1)</f>
        <v/>
      </c>
      <c r="F211" s="89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</row>
    <row r="212" spans="1:26" outlineLevel="1">
      <c r="A212" s="113">
        <f>IF(ISBLANK('Input-Accounts'!A212),"",'Input-Accounts'!A212)</f>
        <v>181</v>
      </c>
      <c r="B212" s="81" t="str">
        <f>IF(ISBLANK('Input-Accounts'!B212),"",'Input-Accounts'!B212)</f>
        <v>Distribution Plant</v>
      </c>
      <c r="C212" s="113" t="str">
        <f>IF(ISBLANK('Input-Accounts'!C212),"",'Input-Accounts'!C212)</f>
        <v/>
      </c>
      <c r="D212" s="143"/>
      <c r="E212" s="143" t="str">
        <f t="shared" si="57"/>
        <v/>
      </c>
      <c r="F212" s="89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</row>
    <row r="213" spans="1:26" outlineLevel="1">
      <c r="A213" s="113">
        <f>IF(ISBLANK('Input-Accounts'!A213),"",'Input-Accounts'!A213)</f>
        <v>182</v>
      </c>
      <c r="B213" s="17" t="str">
        <f>IF(ISBLANK('Input-Accounts'!B213),"",'Input-Accounts'!B213)</f>
        <v>Land and Land Rights</v>
      </c>
      <c r="C213" s="113">
        <f>IF(ISBLANK('Input-Accounts'!C213),"",'Input-Accounts'!C213)</f>
        <v>374</v>
      </c>
      <c r="D213" s="143">
        <f t="shared" ref="D213:D222" ca="1" si="58">INDIRECT("Classification!"&amp;$D$5&amp;ROW())</f>
        <v>0</v>
      </c>
      <c r="E213" s="143">
        <f t="shared" ca="1" si="57"/>
        <v>0</v>
      </c>
      <c r="F213" s="89" t="str" cm="1">
        <f t="array" aca="1" ref="F213" ca="1">IF(D213=0,"-",IF('Input-Accounts'!$E213&lt;&gt;0,'Input-Accounts'!$E213,INDEX('Input-Accounts'!$H213:$J213,,MATCH($F$6,'Input-Accounts'!$H$6:$J$6,0))))</f>
        <v>-</v>
      </c>
      <c r="G213" s="143">
        <f ca="1">IFERROR(INDEX(G$269:G$305,MATCH($F213,$B$269:$B$305,0))/INDEX($D$269:$D$305,MATCH($F213,$B$269:$B$305,0)),SUMIFS('Input-Ext Allocators'!D$8:D$63,'Input-Ext Allocators'!$B$8:$B$63,$F213))*$D213</f>
        <v>0</v>
      </c>
      <c r="H213" s="143">
        <f ca="1">IFERROR(INDEX(H$269:H$305,MATCH($F213,$B$269:$B$305,0))/INDEX($D$269:$D$305,MATCH($F213,$B$269:$B$305,0)),SUMIFS('Input-Ext Allocators'!E$8:E$63,'Input-Ext Allocators'!$B$8:$B$63,$F213))*$D213</f>
        <v>0</v>
      </c>
      <c r="I213" s="143">
        <f ca="1">IFERROR(INDEX(I$269:I$305,MATCH($F213,$B$269:$B$305,0))/INDEX($D$269:$D$305,MATCH($F213,$B$269:$B$305,0)),SUMIFS('Input-Ext Allocators'!F$8:F$63,'Input-Ext Allocators'!$B$8:$B$63,$F213))*$D213</f>
        <v>0</v>
      </c>
      <c r="J213" s="143">
        <f ca="1">IFERROR(INDEX(J$269:J$305,MATCH($F213,$B$269:$B$305,0))/INDEX($D$269:$D$305,MATCH($F213,$B$269:$B$305,0)),SUMIFS('Input-Ext Allocators'!G$8:G$63,'Input-Ext Allocators'!$B$8:$B$63,$F213))*$D213</f>
        <v>0</v>
      </c>
      <c r="K213" s="143">
        <f ca="1">IFERROR(INDEX(K$269:K$305,MATCH($F213,$B$269:$B$305,0))/INDEX($D$269:$D$305,MATCH($F213,$B$269:$B$305,0)),SUMIFS('Input-Ext Allocators'!H$8:H$63,'Input-Ext Allocators'!$B$8:$B$63,$F213))*$D213</f>
        <v>0</v>
      </c>
      <c r="L213" s="143">
        <f ca="1">IFERROR(INDEX(L$269:L$305,MATCH($F213,$B$269:$B$305,0))/INDEX($D$269:$D$305,MATCH($F213,$B$269:$B$305,0)),SUMIFS('Input-Ext Allocators'!I$8:I$63,'Input-Ext Allocators'!$B$8:$B$63,$F213))*$D213</f>
        <v>0</v>
      </c>
      <c r="M213" s="143">
        <f ca="1">IFERROR(INDEX(M$269:M$305,MATCH($F213,$B$269:$B$305,0))/INDEX($D$269:$D$305,MATCH($F213,$B$269:$B$305,0)),SUMIFS('Input-Ext Allocators'!J$8:J$63,'Input-Ext Allocators'!$B$8:$B$63,$F213))*$D213</f>
        <v>0</v>
      </c>
      <c r="N213" s="143">
        <f ca="1">IFERROR(INDEX(N$269:N$305,MATCH($F213,$B$269:$B$305,0))/INDEX($D$269:$D$305,MATCH($F213,$B$269:$B$305,0)),SUMIFS('Input-Ext Allocators'!K$8:K$63,'Input-Ext Allocators'!$B$8:$B$63,$F213))*$D213</f>
        <v>0</v>
      </c>
      <c r="O213" s="143">
        <f ca="1">IFERROR(INDEX(O$269:O$305,MATCH($F213,$B$269:$B$305,0))/INDEX($D$269:$D$305,MATCH($F213,$B$269:$B$305,0)),SUMIFS('Input-Ext Allocators'!L$8:L$63,'Input-Ext Allocators'!$B$8:$B$63,$F213))*$D213</f>
        <v>0</v>
      </c>
      <c r="P213" s="143">
        <f ca="1">IFERROR(INDEX(P$269:P$305,MATCH($F213,$B$269:$B$305,0))/INDEX($D$269:$D$305,MATCH($F213,$B$269:$B$305,0)),SUMIFS('Input-Ext Allocators'!M$8:M$63,'Input-Ext Allocators'!$B$8:$B$63,$F213))*$D213</f>
        <v>0</v>
      </c>
      <c r="Q213" s="143">
        <f ca="1">IFERROR(INDEX(Q$269:Q$305,MATCH($F213,$B$269:$B$305,0))/INDEX($D$269:$D$305,MATCH($F213,$B$269:$B$305,0)),SUMIFS('Input-Ext Allocators'!N$8:N$63,'Input-Ext Allocators'!$B$8:$B$63,$F213))*$D213</f>
        <v>0</v>
      </c>
      <c r="R213" s="143">
        <f ca="1">IFERROR(INDEX(R$269:R$305,MATCH($F213,$B$269:$B$305,0))/INDEX($D$269:$D$305,MATCH($F213,$B$269:$B$305,0)),SUMIFS('Input-Ext Allocators'!O$8:O$63,'Input-Ext Allocators'!$B$8:$B$63,$F213))*$D213</f>
        <v>0</v>
      </c>
      <c r="S213" s="143">
        <f ca="1">IFERROR(INDEX(S$269:S$305,MATCH($F213,$B$269:$B$305,0))/INDEX($D$269:$D$305,MATCH($F213,$B$269:$B$305,0)),SUMIFS('Input-Ext Allocators'!P$8:P$63,'Input-Ext Allocators'!$B$8:$B$63,$F213))*$D213</f>
        <v>0</v>
      </c>
      <c r="T213" s="143">
        <f ca="1">IFERROR(INDEX(T$269:T$305,MATCH($F213,$B$269:$B$305,0))/INDEX($D$269:$D$305,MATCH($F213,$B$269:$B$305,0)),SUMIFS('Input-Ext Allocators'!Q$8:Q$63,'Input-Ext Allocators'!$B$8:$B$63,$F213))*$D213</f>
        <v>0</v>
      </c>
      <c r="U213" s="143">
        <f ca="1">IFERROR(INDEX(U$269:U$305,MATCH($F213,$B$269:$B$305,0))/INDEX($D$269:$D$305,MATCH($F213,$B$269:$B$305,0)),SUMIFS('Input-Ext Allocators'!R$8:R$63,'Input-Ext Allocators'!$B$8:$B$63,$F213))*$D213</f>
        <v>0</v>
      </c>
      <c r="V213" s="143">
        <f ca="1">IFERROR(INDEX(V$269:V$305,MATCH($F213,$B$269:$B$305,0))/INDEX($D$269:$D$305,MATCH($F213,$B$269:$B$305,0)),SUMIFS('Input-Ext Allocators'!S$8:S$63,'Input-Ext Allocators'!$B$8:$B$63,$F213))*$D213</f>
        <v>0</v>
      </c>
      <c r="W213" s="143">
        <f ca="1">IFERROR(INDEX(W$269:W$305,MATCH($F213,$B$269:$B$305,0))/INDEX($D$269:$D$305,MATCH($F213,$B$269:$B$305,0)),SUMIFS('Input-Ext Allocators'!T$8:T$63,'Input-Ext Allocators'!$B$8:$B$63,$F213))*$D213</f>
        <v>0</v>
      </c>
      <c r="X213" s="143">
        <f ca="1">IFERROR(INDEX(X$269:X$305,MATCH($F213,$B$269:$B$305,0))/INDEX($D$269:$D$305,MATCH($F213,$B$269:$B$305,0)),SUMIFS('Input-Ext Allocators'!U$8:U$63,'Input-Ext Allocators'!$B$8:$B$63,$F213))*$D213</f>
        <v>0</v>
      </c>
      <c r="Y213" s="143">
        <f ca="1">IFERROR(INDEX(Y$269:Y$305,MATCH($F213,$B$269:$B$305,0))/INDEX($D$269:$D$305,MATCH($F213,$B$269:$B$305,0)),SUMIFS('Input-Ext Allocators'!V$8:V$63,'Input-Ext Allocators'!$B$8:$B$63,$F213))*$D213</f>
        <v>0</v>
      </c>
      <c r="Z213" s="143">
        <f ca="1">IFERROR(INDEX(Z$269:Z$305,MATCH($F213,$B$269:$B$305,0))/INDEX($D$269:$D$305,MATCH($F213,$B$269:$B$305,0)),SUMIFS('Input-Ext Allocators'!W$8:W$63,'Input-Ext Allocators'!$B$8:$B$63,$F213))*$D213</f>
        <v>0</v>
      </c>
    </row>
    <row r="214" spans="1:26" outlineLevel="1">
      <c r="A214" s="113">
        <f>IF(ISBLANK('Input-Accounts'!A214),"",'Input-Accounts'!A214)</f>
        <v>183</v>
      </c>
      <c r="B214" s="17" t="str">
        <f>IF(ISBLANK('Input-Accounts'!B214),"",'Input-Accounts'!B214)</f>
        <v>Structures and Improvements</v>
      </c>
      <c r="C214" s="113">
        <f>IF(ISBLANK('Input-Accounts'!C214),"",'Input-Accounts'!C214)</f>
        <v>375</v>
      </c>
      <c r="D214" s="143">
        <f t="shared" ca="1" si="58"/>
        <v>0</v>
      </c>
      <c r="E214" s="143">
        <f t="shared" ca="1" si="57"/>
        <v>0</v>
      </c>
      <c r="F214" s="89" t="str" cm="1">
        <f t="array" aca="1" ref="F214" ca="1">IF(D214=0,"-",IF('Input-Accounts'!$E214&lt;&gt;0,'Input-Accounts'!$E214,INDEX('Input-Accounts'!$H214:$J214,,MATCH($F$6,'Input-Accounts'!$H$6:$J$6,0))))</f>
        <v>-</v>
      </c>
      <c r="G214" s="143">
        <f ca="1">IFERROR(INDEX(G$269:G$305,MATCH($F214,$B$269:$B$305,0))/INDEX($D$269:$D$305,MATCH($F214,$B$269:$B$305,0)),SUMIFS('Input-Ext Allocators'!D$8:D$63,'Input-Ext Allocators'!$B$8:$B$63,$F214))*$D214</f>
        <v>0</v>
      </c>
      <c r="H214" s="143">
        <f ca="1">IFERROR(INDEX(H$269:H$305,MATCH($F214,$B$269:$B$305,0))/INDEX($D$269:$D$305,MATCH($F214,$B$269:$B$305,0)),SUMIFS('Input-Ext Allocators'!E$8:E$63,'Input-Ext Allocators'!$B$8:$B$63,$F214))*$D214</f>
        <v>0</v>
      </c>
      <c r="I214" s="143">
        <f ca="1">IFERROR(INDEX(I$269:I$305,MATCH($F214,$B$269:$B$305,0))/INDEX($D$269:$D$305,MATCH($F214,$B$269:$B$305,0)),SUMIFS('Input-Ext Allocators'!F$8:F$63,'Input-Ext Allocators'!$B$8:$B$63,$F214))*$D214</f>
        <v>0</v>
      </c>
      <c r="J214" s="143">
        <f ca="1">IFERROR(INDEX(J$269:J$305,MATCH($F214,$B$269:$B$305,0))/INDEX($D$269:$D$305,MATCH($F214,$B$269:$B$305,0)),SUMIFS('Input-Ext Allocators'!G$8:G$63,'Input-Ext Allocators'!$B$8:$B$63,$F214))*$D214</f>
        <v>0</v>
      </c>
      <c r="K214" s="143">
        <f ca="1">IFERROR(INDEX(K$269:K$305,MATCH($F214,$B$269:$B$305,0))/INDEX($D$269:$D$305,MATCH($F214,$B$269:$B$305,0)),SUMIFS('Input-Ext Allocators'!H$8:H$63,'Input-Ext Allocators'!$B$8:$B$63,$F214))*$D214</f>
        <v>0</v>
      </c>
      <c r="L214" s="143">
        <f ca="1">IFERROR(INDEX(L$269:L$305,MATCH($F214,$B$269:$B$305,0))/INDEX($D$269:$D$305,MATCH($F214,$B$269:$B$305,0)),SUMIFS('Input-Ext Allocators'!I$8:I$63,'Input-Ext Allocators'!$B$8:$B$63,$F214))*$D214</f>
        <v>0</v>
      </c>
      <c r="M214" s="143">
        <f ca="1">IFERROR(INDEX(M$269:M$305,MATCH($F214,$B$269:$B$305,0))/INDEX($D$269:$D$305,MATCH($F214,$B$269:$B$305,0)),SUMIFS('Input-Ext Allocators'!J$8:J$63,'Input-Ext Allocators'!$B$8:$B$63,$F214))*$D214</f>
        <v>0</v>
      </c>
      <c r="N214" s="143">
        <f ca="1">IFERROR(INDEX(N$269:N$305,MATCH($F214,$B$269:$B$305,0))/INDEX($D$269:$D$305,MATCH($F214,$B$269:$B$305,0)),SUMIFS('Input-Ext Allocators'!K$8:K$63,'Input-Ext Allocators'!$B$8:$B$63,$F214))*$D214</f>
        <v>0</v>
      </c>
      <c r="O214" s="143">
        <f ca="1">IFERROR(INDEX(O$269:O$305,MATCH($F214,$B$269:$B$305,0))/INDEX($D$269:$D$305,MATCH($F214,$B$269:$B$305,0)),SUMIFS('Input-Ext Allocators'!L$8:L$63,'Input-Ext Allocators'!$B$8:$B$63,$F214))*$D214</f>
        <v>0</v>
      </c>
      <c r="P214" s="143">
        <f ca="1">IFERROR(INDEX(P$269:P$305,MATCH($F214,$B$269:$B$305,0))/INDEX($D$269:$D$305,MATCH($F214,$B$269:$B$305,0)),SUMIFS('Input-Ext Allocators'!M$8:M$63,'Input-Ext Allocators'!$B$8:$B$63,$F214))*$D214</f>
        <v>0</v>
      </c>
      <c r="Q214" s="143">
        <f ca="1">IFERROR(INDEX(Q$269:Q$305,MATCH($F214,$B$269:$B$305,0))/INDEX($D$269:$D$305,MATCH($F214,$B$269:$B$305,0)),SUMIFS('Input-Ext Allocators'!N$8:N$63,'Input-Ext Allocators'!$B$8:$B$63,$F214))*$D214</f>
        <v>0</v>
      </c>
      <c r="R214" s="143">
        <f ca="1">IFERROR(INDEX(R$269:R$305,MATCH($F214,$B$269:$B$305,0))/INDEX($D$269:$D$305,MATCH($F214,$B$269:$B$305,0)),SUMIFS('Input-Ext Allocators'!O$8:O$63,'Input-Ext Allocators'!$B$8:$B$63,$F214))*$D214</f>
        <v>0</v>
      </c>
      <c r="S214" s="143">
        <f ca="1">IFERROR(INDEX(S$269:S$305,MATCH($F214,$B$269:$B$305,0))/INDEX($D$269:$D$305,MATCH($F214,$B$269:$B$305,0)),SUMIFS('Input-Ext Allocators'!P$8:P$63,'Input-Ext Allocators'!$B$8:$B$63,$F214))*$D214</f>
        <v>0</v>
      </c>
      <c r="T214" s="143">
        <f ca="1">IFERROR(INDEX(T$269:T$305,MATCH($F214,$B$269:$B$305,0))/INDEX($D$269:$D$305,MATCH($F214,$B$269:$B$305,0)),SUMIFS('Input-Ext Allocators'!Q$8:Q$63,'Input-Ext Allocators'!$B$8:$B$63,$F214))*$D214</f>
        <v>0</v>
      </c>
      <c r="U214" s="143">
        <f ca="1">IFERROR(INDEX(U$269:U$305,MATCH($F214,$B$269:$B$305,0))/INDEX($D$269:$D$305,MATCH($F214,$B$269:$B$305,0)),SUMIFS('Input-Ext Allocators'!R$8:R$63,'Input-Ext Allocators'!$B$8:$B$63,$F214))*$D214</f>
        <v>0</v>
      </c>
      <c r="V214" s="143">
        <f ca="1">IFERROR(INDEX(V$269:V$305,MATCH($F214,$B$269:$B$305,0))/INDEX($D$269:$D$305,MATCH($F214,$B$269:$B$305,0)),SUMIFS('Input-Ext Allocators'!S$8:S$63,'Input-Ext Allocators'!$B$8:$B$63,$F214))*$D214</f>
        <v>0</v>
      </c>
      <c r="W214" s="143">
        <f ca="1">IFERROR(INDEX(W$269:W$305,MATCH($F214,$B$269:$B$305,0))/INDEX($D$269:$D$305,MATCH($F214,$B$269:$B$305,0)),SUMIFS('Input-Ext Allocators'!T$8:T$63,'Input-Ext Allocators'!$B$8:$B$63,$F214))*$D214</f>
        <v>0</v>
      </c>
      <c r="X214" s="143">
        <f ca="1">IFERROR(INDEX(X$269:X$305,MATCH($F214,$B$269:$B$305,0))/INDEX($D$269:$D$305,MATCH($F214,$B$269:$B$305,0)),SUMIFS('Input-Ext Allocators'!U$8:U$63,'Input-Ext Allocators'!$B$8:$B$63,$F214))*$D214</f>
        <v>0</v>
      </c>
      <c r="Y214" s="143">
        <f ca="1">IFERROR(INDEX(Y$269:Y$305,MATCH($F214,$B$269:$B$305,0))/INDEX($D$269:$D$305,MATCH($F214,$B$269:$B$305,0)),SUMIFS('Input-Ext Allocators'!V$8:V$63,'Input-Ext Allocators'!$B$8:$B$63,$F214))*$D214</f>
        <v>0</v>
      </c>
      <c r="Z214" s="143">
        <f ca="1">IFERROR(INDEX(Z$269:Z$305,MATCH($F214,$B$269:$B$305,0))/INDEX($D$269:$D$305,MATCH($F214,$B$269:$B$305,0)),SUMIFS('Input-Ext Allocators'!W$8:W$63,'Input-Ext Allocators'!$B$8:$B$63,$F214))*$D214</f>
        <v>0</v>
      </c>
    </row>
    <row r="215" spans="1:26" outlineLevel="1">
      <c r="A215" s="113">
        <f>IF(ISBLANK('Input-Accounts'!A215),"",'Input-Accounts'!A215)</f>
        <v>184</v>
      </c>
      <c r="B215" s="17" t="str">
        <f>IF(ISBLANK('Input-Accounts'!B215),"",'Input-Accounts'!B215)</f>
        <v>Mains</v>
      </c>
      <c r="C215" s="113">
        <f>IF(ISBLANK('Input-Accounts'!C215),"",'Input-Accounts'!C215)</f>
        <v>376</v>
      </c>
      <c r="D215" s="143">
        <f t="shared" ca="1" si="58"/>
        <v>0</v>
      </c>
      <c r="E215" s="143">
        <f t="shared" ca="1" si="57"/>
        <v>0</v>
      </c>
      <c r="F215" s="89" t="str" cm="1">
        <f t="array" aca="1" ref="F215" ca="1">IF(D215=0,"-",IF('Input-Accounts'!$E215&lt;&gt;0,'Input-Accounts'!$E215,INDEX('Input-Accounts'!$H215:$J215,,MATCH($F$6,'Input-Accounts'!$H$6:$J$6,0))))</f>
        <v>-</v>
      </c>
      <c r="G215" s="143">
        <f ca="1">IFERROR(INDEX(G$269:G$305,MATCH($F215,$B$269:$B$305,0))/INDEX($D$269:$D$305,MATCH($F215,$B$269:$B$305,0)),SUMIFS('Input-Ext Allocators'!D$8:D$63,'Input-Ext Allocators'!$B$8:$B$63,$F215))*$D215</f>
        <v>0</v>
      </c>
      <c r="H215" s="143">
        <f ca="1">IFERROR(INDEX(H$269:H$305,MATCH($F215,$B$269:$B$305,0))/INDEX($D$269:$D$305,MATCH($F215,$B$269:$B$305,0)),SUMIFS('Input-Ext Allocators'!E$8:E$63,'Input-Ext Allocators'!$B$8:$B$63,$F215))*$D215</f>
        <v>0</v>
      </c>
      <c r="I215" s="143">
        <f ca="1">IFERROR(INDEX(I$269:I$305,MATCH($F215,$B$269:$B$305,0))/INDEX($D$269:$D$305,MATCH($F215,$B$269:$B$305,0)),SUMIFS('Input-Ext Allocators'!F$8:F$63,'Input-Ext Allocators'!$B$8:$B$63,$F215))*$D215</f>
        <v>0</v>
      </c>
      <c r="J215" s="143">
        <f ca="1">IFERROR(INDEX(J$269:J$305,MATCH($F215,$B$269:$B$305,0))/INDEX($D$269:$D$305,MATCH($F215,$B$269:$B$305,0)),SUMIFS('Input-Ext Allocators'!G$8:G$63,'Input-Ext Allocators'!$B$8:$B$63,$F215))*$D215</f>
        <v>0</v>
      </c>
      <c r="K215" s="143">
        <f ca="1">IFERROR(INDEX(K$269:K$305,MATCH($F215,$B$269:$B$305,0))/INDEX($D$269:$D$305,MATCH($F215,$B$269:$B$305,0)),SUMIFS('Input-Ext Allocators'!H$8:H$63,'Input-Ext Allocators'!$B$8:$B$63,$F215))*$D215</f>
        <v>0</v>
      </c>
      <c r="L215" s="143">
        <f ca="1">IFERROR(INDEX(L$269:L$305,MATCH($F215,$B$269:$B$305,0))/INDEX($D$269:$D$305,MATCH($F215,$B$269:$B$305,0)),SUMIFS('Input-Ext Allocators'!I$8:I$63,'Input-Ext Allocators'!$B$8:$B$63,$F215))*$D215</f>
        <v>0</v>
      </c>
      <c r="M215" s="143">
        <f ca="1">IFERROR(INDEX(M$269:M$305,MATCH($F215,$B$269:$B$305,0))/INDEX($D$269:$D$305,MATCH($F215,$B$269:$B$305,0)),SUMIFS('Input-Ext Allocators'!J$8:J$63,'Input-Ext Allocators'!$B$8:$B$63,$F215))*$D215</f>
        <v>0</v>
      </c>
      <c r="N215" s="143">
        <f ca="1">IFERROR(INDEX(N$269:N$305,MATCH($F215,$B$269:$B$305,0))/INDEX($D$269:$D$305,MATCH($F215,$B$269:$B$305,0)),SUMIFS('Input-Ext Allocators'!K$8:K$63,'Input-Ext Allocators'!$B$8:$B$63,$F215))*$D215</f>
        <v>0</v>
      </c>
      <c r="O215" s="143">
        <f ca="1">IFERROR(INDEX(O$269:O$305,MATCH($F215,$B$269:$B$305,0))/INDEX($D$269:$D$305,MATCH($F215,$B$269:$B$305,0)),SUMIFS('Input-Ext Allocators'!L$8:L$63,'Input-Ext Allocators'!$B$8:$B$63,$F215))*$D215</f>
        <v>0</v>
      </c>
      <c r="P215" s="143">
        <f ca="1">IFERROR(INDEX(P$269:P$305,MATCH($F215,$B$269:$B$305,0))/INDEX($D$269:$D$305,MATCH($F215,$B$269:$B$305,0)),SUMIFS('Input-Ext Allocators'!M$8:M$63,'Input-Ext Allocators'!$B$8:$B$63,$F215))*$D215</f>
        <v>0</v>
      </c>
      <c r="Q215" s="143">
        <f ca="1">IFERROR(INDEX(Q$269:Q$305,MATCH($F215,$B$269:$B$305,0))/INDEX($D$269:$D$305,MATCH($F215,$B$269:$B$305,0)),SUMIFS('Input-Ext Allocators'!N$8:N$63,'Input-Ext Allocators'!$B$8:$B$63,$F215))*$D215</f>
        <v>0</v>
      </c>
      <c r="R215" s="143">
        <f ca="1">IFERROR(INDEX(R$269:R$305,MATCH($F215,$B$269:$B$305,0))/INDEX($D$269:$D$305,MATCH($F215,$B$269:$B$305,0)),SUMIFS('Input-Ext Allocators'!O$8:O$63,'Input-Ext Allocators'!$B$8:$B$63,$F215))*$D215</f>
        <v>0</v>
      </c>
      <c r="S215" s="143">
        <f ca="1">IFERROR(INDEX(S$269:S$305,MATCH($F215,$B$269:$B$305,0))/INDEX($D$269:$D$305,MATCH($F215,$B$269:$B$305,0)),SUMIFS('Input-Ext Allocators'!P$8:P$63,'Input-Ext Allocators'!$B$8:$B$63,$F215))*$D215</f>
        <v>0</v>
      </c>
      <c r="T215" s="143">
        <f ca="1">IFERROR(INDEX(T$269:T$305,MATCH($F215,$B$269:$B$305,0))/INDEX($D$269:$D$305,MATCH($F215,$B$269:$B$305,0)),SUMIFS('Input-Ext Allocators'!Q$8:Q$63,'Input-Ext Allocators'!$B$8:$B$63,$F215))*$D215</f>
        <v>0</v>
      </c>
      <c r="U215" s="143">
        <f ca="1">IFERROR(INDEX(U$269:U$305,MATCH($F215,$B$269:$B$305,0))/INDEX($D$269:$D$305,MATCH($F215,$B$269:$B$305,0)),SUMIFS('Input-Ext Allocators'!R$8:R$63,'Input-Ext Allocators'!$B$8:$B$63,$F215))*$D215</f>
        <v>0</v>
      </c>
      <c r="V215" s="143">
        <f ca="1">IFERROR(INDEX(V$269:V$305,MATCH($F215,$B$269:$B$305,0))/INDEX($D$269:$D$305,MATCH($F215,$B$269:$B$305,0)),SUMIFS('Input-Ext Allocators'!S$8:S$63,'Input-Ext Allocators'!$B$8:$B$63,$F215))*$D215</f>
        <v>0</v>
      </c>
      <c r="W215" s="143">
        <f ca="1">IFERROR(INDEX(W$269:W$305,MATCH($F215,$B$269:$B$305,0))/INDEX($D$269:$D$305,MATCH($F215,$B$269:$B$305,0)),SUMIFS('Input-Ext Allocators'!T$8:T$63,'Input-Ext Allocators'!$B$8:$B$63,$F215))*$D215</f>
        <v>0</v>
      </c>
      <c r="X215" s="143">
        <f ca="1">IFERROR(INDEX(X$269:X$305,MATCH($F215,$B$269:$B$305,0))/INDEX($D$269:$D$305,MATCH($F215,$B$269:$B$305,0)),SUMIFS('Input-Ext Allocators'!U$8:U$63,'Input-Ext Allocators'!$B$8:$B$63,$F215))*$D215</f>
        <v>0</v>
      </c>
      <c r="Y215" s="143">
        <f ca="1">IFERROR(INDEX(Y$269:Y$305,MATCH($F215,$B$269:$B$305,0))/INDEX($D$269:$D$305,MATCH($F215,$B$269:$B$305,0)),SUMIFS('Input-Ext Allocators'!V$8:V$63,'Input-Ext Allocators'!$B$8:$B$63,$F215))*$D215</f>
        <v>0</v>
      </c>
      <c r="Z215" s="143">
        <f ca="1">IFERROR(INDEX(Z$269:Z$305,MATCH($F215,$B$269:$B$305,0))/INDEX($D$269:$D$305,MATCH($F215,$B$269:$B$305,0)),SUMIFS('Input-Ext Allocators'!W$8:W$63,'Input-Ext Allocators'!$B$8:$B$63,$F215))*$D215</f>
        <v>0</v>
      </c>
    </row>
    <row r="216" spans="1:26" outlineLevel="1">
      <c r="A216" s="113">
        <f>IF(ISBLANK('Input-Accounts'!A216),"",'Input-Accounts'!A216)</f>
        <v>185</v>
      </c>
      <c r="B216" s="17" t="str">
        <f>IF(ISBLANK('Input-Accounts'!B216),"",'Input-Accounts'!B216)</f>
        <v>Compressor Station</v>
      </c>
      <c r="C216" s="113">
        <f>IF(ISBLANK('Input-Accounts'!C216),"",'Input-Accounts'!C216)</f>
        <v>377</v>
      </c>
      <c r="D216" s="143">
        <f t="shared" ca="1" si="58"/>
        <v>0</v>
      </c>
      <c r="E216" s="143">
        <f t="shared" ca="1" si="57"/>
        <v>0</v>
      </c>
      <c r="F216" s="89" t="str" cm="1">
        <f t="array" aca="1" ref="F216" ca="1">IF(D216=0,"-",IF('Input-Accounts'!$E216&lt;&gt;0,'Input-Accounts'!$E216,INDEX('Input-Accounts'!$H216:$J216,,MATCH($F$6,'Input-Accounts'!$H$6:$J$6,0))))</f>
        <v>-</v>
      </c>
      <c r="G216" s="143">
        <f ca="1">IFERROR(INDEX(G$269:G$305,MATCH($F216,$B$269:$B$305,0))/INDEX($D$269:$D$305,MATCH($F216,$B$269:$B$305,0)),SUMIFS('Input-Ext Allocators'!D$8:D$63,'Input-Ext Allocators'!$B$8:$B$63,$F216))*$D216</f>
        <v>0</v>
      </c>
      <c r="H216" s="143">
        <f ca="1">IFERROR(INDEX(H$269:H$305,MATCH($F216,$B$269:$B$305,0))/INDEX($D$269:$D$305,MATCH($F216,$B$269:$B$305,0)),SUMIFS('Input-Ext Allocators'!E$8:E$63,'Input-Ext Allocators'!$B$8:$B$63,$F216))*$D216</f>
        <v>0</v>
      </c>
      <c r="I216" s="143">
        <f ca="1">IFERROR(INDEX(I$269:I$305,MATCH($F216,$B$269:$B$305,0))/INDEX($D$269:$D$305,MATCH($F216,$B$269:$B$305,0)),SUMIFS('Input-Ext Allocators'!F$8:F$63,'Input-Ext Allocators'!$B$8:$B$63,$F216))*$D216</f>
        <v>0</v>
      </c>
      <c r="J216" s="143">
        <f ca="1">IFERROR(INDEX(J$269:J$305,MATCH($F216,$B$269:$B$305,0))/INDEX($D$269:$D$305,MATCH($F216,$B$269:$B$305,0)),SUMIFS('Input-Ext Allocators'!G$8:G$63,'Input-Ext Allocators'!$B$8:$B$63,$F216))*$D216</f>
        <v>0</v>
      </c>
      <c r="K216" s="143">
        <f ca="1">IFERROR(INDEX(K$269:K$305,MATCH($F216,$B$269:$B$305,0))/INDEX($D$269:$D$305,MATCH($F216,$B$269:$B$305,0)),SUMIFS('Input-Ext Allocators'!H$8:H$63,'Input-Ext Allocators'!$B$8:$B$63,$F216))*$D216</f>
        <v>0</v>
      </c>
      <c r="L216" s="143">
        <f ca="1">IFERROR(INDEX(L$269:L$305,MATCH($F216,$B$269:$B$305,0))/INDEX($D$269:$D$305,MATCH($F216,$B$269:$B$305,0)),SUMIFS('Input-Ext Allocators'!I$8:I$63,'Input-Ext Allocators'!$B$8:$B$63,$F216))*$D216</f>
        <v>0</v>
      </c>
      <c r="M216" s="143">
        <f ca="1">IFERROR(INDEX(M$269:M$305,MATCH($F216,$B$269:$B$305,0))/INDEX($D$269:$D$305,MATCH($F216,$B$269:$B$305,0)),SUMIFS('Input-Ext Allocators'!J$8:J$63,'Input-Ext Allocators'!$B$8:$B$63,$F216))*$D216</f>
        <v>0</v>
      </c>
      <c r="N216" s="143">
        <f ca="1">IFERROR(INDEX(N$269:N$305,MATCH($F216,$B$269:$B$305,0))/INDEX($D$269:$D$305,MATCH($F216,$B$269:$B$305,0)),SUMIFS('Input-Ext Allocators'!K$8:K$63,'Input-Ext Allocators'!$B$8:$B$63,$F216))*$D216</f>
        <v>0</v>
      </c>
      <c r="O216" s="143">
        <f ca="1">IFERROR(INDEX(O$269:O$305,MATCH($F216,$B$269:$B$305,0))/INDEX($D$269:$D$305,MATCH($F216,$B$269:$B$305,0)),SUMIFS('Input-Ext Allocators'!L$8:L$63,'Input-Ext Allocators'!$B$8:$B$63,$F216))*$D216</f>
        <v>0</v>
      </c>
      <c r="P216" s="143">
        <f ca="1">IFERROR(INDEX(P$269:P$305,MATCH($F216,$B$269:$B$305,0))/INDEX($D$269:$D$305,MATCH($F216,$B$269:$B$305,0)),SUMIFS('Input-Ext Allocators'!M$8:M$63,'Input-Ext Allocators'!$B$8:$B$63,$F216))*$D216</f>
        <v>0</v>
      </c>
      <c r="Q216" s="143">
        <f ca="1">IFERROR(INDEX(Q$269:Q$305,MATCH($F216,$B$269:$B$305,0))/INDEX($D$269:$D$305,MATCH($F216,$B$269:$B$305,0)),SUMIFS('Input-Ext Allocators'!N$8:N$63,'Input-Ext Allocators'!$B$8:$B$63,$F216))*$D216</f>
        <v>0</v>
      </c>
      <c r="R216" s="143">
        <f ca="1">IFERROR(INDEX(R$269:R$305,MATCH($F216,$B$269:$B$305,0))/INDEX($D$269:$D$305,MATCH($F216,$B$269:$B$305,0)),SUMIFS('Input-Ext Allocators'!O$8:O$63,'Input-Ext Allocators'!$B$8:$B$63,$F216))*$D216</f>
        <v>0</v>
      </c>
      <c r="S216" s="143">
        <f ca="1">IFERROR(INDEX(S$269:S$305,MATCH($F216,$B$269:$B$305,0))/INDEX($D$269:$D$305,MATCH($F216,$B$269:$B$305,0)),SUMIFS('Input-Ext Allocators'!P$8:P$63,'Input-Ext Allocators'!$B$8:$B$63,$F216))*$D216</f>
        <v>0</v>
      </c>
      <c r="T216" s="143">
        <f ca="1">IFERROR(INDEX(T$269:T$305,MATCH($F216,$B$269:$B$305,0))/INDEX($D$269:$D$305,MATCH($F216,$B$269:$B$305,0)),SUMIFS('Input-Ext Allocators'!Q$8:Q$63,'Input-Ext Allocators'!$B$8:$B$63,$F216))*$D216</f>
        <v>0</v>
      </c>
      <c r="U216" s="143">
        <f ca="1">IFERROR(INDEX(U$269:U$305,MATCH($F216,$B$269:$B$305,0))/INDEX($D$269:$D$305,MATCH($F216,$B$269:$B$305,0)),SUMIFS('Input-Ext Allocators'!R$8:R$63,'Input-Ext Allocators'!$B$8:$B$63,$F216))*$D216</f>
        <v>0</v>
      </c>
      <c r="V216" s="143">
        <f ca="1">IFERROR(INDEX(V$269:V$305,MATCH($F216,$B$269:$B$305,0))/INDEX($D$269:$D$305,MATCH($F216,$B$269:$B$305,0)),SUMIFS('Input-Ext Allocators'!S$8:S$63,'Input-Ext Allocators'!$B$8:$B$63,$F216))*$D216</f>
        <v>0</v>
      </c>
      <c r="W216" s="143">
        <f ca="1">IFERROR(INDEX(W$269:W$305,MATCH($F216,$B$269:$B$305,0))/INDEX($D$269:$D$305,MATCH($F216,$B$269:$B$305,0)),SUMIFS('Input-Ext Allocators'!T$8:T$63,'Input-Ext Allocators'!$B$8:$B$63,$F216))*$D216</f>
        <v>0</v>
      </c>
      <c r="X216" s="143">
        <f ca="1">IFERROR(INDEX(X$269:X$305,MATCH($F216,$B$269:$B$305,0))/INDEX($D$269:$D$305,MATCH($F216,$B$269:$B$305,0)),SUMIFS('Input-Ext Allocators'!U$8:U$63,'Input-Ext Allocators'!$B$8:$B$63,$F216))*$D216</f>
        <v>0</v>
      </c>
      <c r="Y216" s="143">
        <f ca="1">IFERROR(INDEX(Y$269:Y$305,MATCH($F216,$B$269:$B$305,0))/INDEX($D$269:$D$305,MATCH($F216,$B$269:$B$305,0)),SUMIFS('Input-Ext Allocators'!V$8:V$63,'Input-Ext Allocators'!$B$8:$B$63,$F216))*$D216</f>
        <v>0</v>
      </c>
      <c r="Z216" s="143">
        <f ca="1">IFERROR(INDEX(Z$269:Z$305,MATCH($F216,$B$269:$B$305,0))/INDEX($D$269:$D$305,MATCH($F216,$B$269:$B$305,0)),SUMIFS('Input-Ext Allocators'!W$8:W$63,'Input-Ext Allocators'!$B$8:$B$63,$F216))*$D216</f>
        <v>0</v>
      </c>
    </row>
    <row r="217" spans="1:26" outlineLevel="1">
      <c r="A217" s="113">
        <f>IF(ISBLANK('Input-Accounts'!A217),"",'Input-Accounts'!A217)</f>
        <v>186</v>
      </c>
      <c r="B217" s="17" t="str">
        <f>IF(ISBLANK('Input-Accounts'!B217),"",'Input-Accounts'!B217)</f>
        <v>M &amp; R Station Equipment - general</v>
      </c>
      <c r="C217" s="113">
        <f>IF(ISBLANK('Input-Accounts'!C217),"",'Input-Accounts'!C217)</f>
        <v>378</v>
      </c>
      <c r="D217" s="143">
        <f t="shared" ca="1" si="58"/>
        <v>0</v>
      </c>
      <c r="E217" s="143">
        <f t="shared" ca="1" si="57"/>
        <v>0</v>
      </c>
      <c r="F217" s="89" t="str" cm="1">
        <f t="array" aca="1" ref="F217" ca="1">IF(D217=0,"-",IF('Input-Accounts'!$E217&lt;&gt;0,'Input-Accounts'!$E217,INDEX('Input-Accounts'!$H217:$J217,,MATCH($F$6,'Input-Accounts'!$H$6:$J$6,0))))</f>
        <v>-</v>
      </c>
      <c r="G217" s="143">
        <f ca="1">IFERROR(INDEX(G$269:G$305,MATCH($F217,$B$269:$B$305,0))/INDEX($D$269:$D$305,MATCH($F217,$B$269:$B$305,0)),SUMIFS('Input-Ext Allocators'!D$8:D$63,'Input-Ext Allocators'!$B$8:$B$63,$F217))*$D217</f>
        <v>0</v>
      </c>
      <c r="H217" s="143">
        <f ca="1">IFERROR(INDEX(H$269:H$305,MATCH($F217,$B$269:$B$305,0))/INDEX($D$269:$D$305,MATCH($F217,$B$269:$B$305,0)),SUMIFS('Input-Ext Allocators'!E$8:E$63,'Input-Ext Allocators'!$B$8:$B$63,$F217))*$D217</f>
        <v>0</v>
      </c>
      <c r="I217" s="143">
        <f ca="1">IFERROR(INDEX(I$269:I$305,MATCH($F217,$B$269:$B$305,0))/INDEX($D$269:$D$305,MATCH($F217,$B$269:$B$305,0)),SUMIFS('Input-Ext Allocators'!F$8:F$63,'Input-Ext Allocators'!$B$8:$B$63,$F217))*$D217</f>
        <v>0</v>
      </c>
      <c r="J217" s="143">
        <f ca="1">IFERROR(INDEX(J$269:J$305,MATCH($F217,$B$269:$B$305,0))/INDEX($D$269:$D$305,MATCH($F217,$B$269:$B$305,0)),SUMIFS('Input-Ext Allocators'!G$8:G$63,'Input-Ext Allocators'!$B$8:$B$63,$F217))*$D217</f>
        <v>0</v>
      </c>
      <c r="K217" s="143">
        <f ca="1">IFERROR(INDEX(K$269:K$305,MATCH($F217,$B$269:$B$305,0))/INDEX($D$269:$D$305,MATCH($F217,$B$269:$B$305,0)),SUMIFS('Input-Ext Allocators'!H$8:H$63,'Input-Ext Allocators'!$B$8:$B$63,$F217))*$D217</f>
        <v>0</v>
      </c>
      <c r="L217" s="143">
        <f ca="1">IFERROR(INDEX(L$269:L$305,MATCH($F217,$B$269:$B$305,0))/INDEX($D$269:$D$305,MATCH($F217,$B$269:$B$305,0)),SUMIFS('Input-Ext Allocators'!I$8:I$63,'Input-Ext Allocators'!$B$8:$B$63,$F217))*$D217</f>
        <v>0</v>
      </c>
      <c r="M217" s="143">
        <f ca="1">IFERROR(INDEX(M$269:M$305,MATCH($F217,$B$269:$B$305,0))/INDEX($D$269:$D$305,MATCH($F217,$B$269:$B$305,0)),SUMIFS('Input-Ext Allocators'!J$8:J$63,'Input-Ext Allocators'!$B$8:$B$63,$F217))*$D217</f>
        <v>0</v>
      </c>
      <c r="N217" s="143">
        <f ca="1">IFERROR(INDEX(N$269:N$305,MATCH($F217,$B$269:$B$305,0))/INDEX($D$269:$D$305,MATCH($F217,$B$269:$B$305,0)),SUMIFS('Input-Ext Allocators'!K$8:K$63,'Input-Ext Allocators'!$B$8:$B$63,$F217))*$D217</f>
        <v>0</v>
      </c>
      <c r="O217" s="143">
        <f ca="1">IFERROR(INDEX(O$269:O$305,MATCH($F217,$B$269:$B$305,0))/INDEX($D$269:$D$305,MATCH($F217,$B$269:$B$305,0)),SUMIFS('Input-Ext Allocators'!L$8:L$63,'Input-Ext Allocators'!$B$8:$B$63,$F217))*$D217</f>
        <v>0</v>
      </c>
      <c r="P217" s="143">
        <f ca="1">IFERROR(INDEX(P$269:P$305,MATCH($F217,$B$269:$B$305,0))/INDEX($D$269:$D$305,MATCH($F217,$B$269:$B$305,0)),SUMIFS('Input-Ext Allocators'!M$8:M$63,'Input-Ext Allocators'!$B$8:$B$63,$F217))*$D217</f>
        <v>0</v>
      </c>
      <c r="Q217" s="143">
        <f ca="1">IFERROR(INDEX(Q$269:Q$305,MATCH($F217,$B$269:$B$305,0))/INDEX($D$269:$D$305,MATCH($F217,$B$269:$B$305,0)),SUMIFS('Input-Ext Allocators'!N$8:N$63,'Input-Ext Allocators'!$B$8:$B$63,$F217))*$D217</f>
        <v>0</v>
      </c>
      <c r="R217" s="143">
        <f ca="1">IFERROR(INDEX(R$269:R$305,MATCH($F217,$B$269:$B$305,0))/INDEX($D$269:$D$305,MATCH($F217,$B$269:$B$305,0)),SUMIFS('Input-Ext Allocators'!O$8:O$63,'Input-Ext Allocators'!$B$8:$B$63,$F217))*$D217</f>
        <v>0</v>
      </c>
      <c r="S217" s="143">
        <f ca="1">IFERROR(INDEX(S$269:S$305,MATCH($F217,$B$269:$B$305,0))/INDEX($D$269:$D$305,MATCH($F217,$B$269:$B$305,0)),SUMIFS('Input-Ext Allocators'!P$8:P$63,'Input-Ext Allocators'!$B$8:$B$63,$F217))*$D217</f>
        <v>0</v>
      </c>
      <c r="T217" s="143">
        <f ca="1">IFERROR(INDEX(T$269:T$305,MATCH($F217,$B$269:$B$305,0))/INDEX($D$269:$D$305,MATCH($F217,$B$269:$B$305,0)),SUMIFS('Input-Ext Allocators'!Q$8:Q$63,'Input-Ext Allocators'!$B$8:$B$63,$F217))*$D217</f>
        <v>0</v>
      </c>
      <c r="U217" s="143">
        <f ca="1">IFERROR(INDEX(U$269:U$305,MATCH($F217,$B$269:$B$305,0))/INDEX($D$269:$D$305,MATCH($F217,$B$269:$B$305,0)),SUMIFS('Input-Ext Allocators'!R$8:R$63,'Input-Ext Allocators'!$B$8:$B$63,$F217))*$D217</f>
        <v>0</v>
      </c>
      <c r="V217" s="143">
        <f ca="1">IFERROR(INDEX(V$269:V$305,MATCH($F217,$B$269:$B$305,0))/INDEX($D$269:$D$305,MATCH($F217,$B$269:$B$305,0)),SUMIFS('Input-Ext Allocators'!S$8:S$63,'Input-Ext Allocators'!$B$8:$B$63,$F217))*$D217</f>
        <v>0</v>
      </c>
      <c r="W217" s="143">
        <f ca="1">IFERROR(INDEX(W$269:W$305,MATCH($F217,$B$269:$B$305,0))/INDEX($D$269:$D$305,MATCH($F217,$B$269:$B$305,0)),SUMIFS('Input-Ext Allocators'!T$8:T$63,'Input-Ext Allocators'!$B$8:$B$63,$F217))*$D217</f>
        <v>0</v>
      </c>
      <c r="X217" s="143">
        <f ca="1">IFERROR(INDEX(X$269:X$305,MATCH($F217,$B$269:$B$305,0))/INDEX($D$269:$D$305,MATCH($F217,$B$269:$B$305,0)),SUMIFS('Input-Ext Allocators'!U$8:U$63,'Input-Ext Allocators'!$B$8:$B$63,$F217))*$D217</f>
        <v>0</v>
      </c>
      <c r="Y217" s="143">
        <f ca="1">IFERROR(INDEX(Y$269:Y$305,MATCH($F217,$B$269:$B$305,0))/INDEX($D$269:$D$305,MATCH($F217,$B$269:$B$305,0)),SUMIFS('Input-Ext Allocators'!V$8:V$63,'Input-Ext Allocators'!$B$8:$B$63,$F217))*$D217</f>
        <v>0</v>
      </c>
      <c r="Z217" s="143">
        <f ca="1">IFERROR(INDEX(Z$269:Z$305,MATCH($F217,$B$269:$B$305,0))/INDEX($D$269:$D$305,MATCH($F217,$B$269:$B$305,0)),SUMIFS('Input-Ext Allocators'!W$8:W$63,'Input-Ext Allocators'!$B$8:$B$63,$F217))*$D217</f>
        <v>0</v>
      </c>
    </row>
    <row r="218" spans="1:26" outlineLevel="1">
      <c r="A218" s="113">
        <f>IF(ISBLANK('Input-Accounts'!A218),"",'Input-Accounts'!A218)</f>
        <v>187</v>
      </c>
      <c r="B218" s="17" t="str">
        <f>IF(ISBLANK('Input-Accounts'!B218),"",'Input-Accounts'!B218)</f>
        <v>M &amp; R Station Equipment - city gate</v>
      </c>
      <c r="C218" s="113">
        <f>IF(ISBLANK('Input-Accounts'!C218),"",'Input-Accounts'!C218)</f>
        <v>379</v>
      </c>
      <c r="D218" s="143">
        <f t="shared" ca="1" si="58"/>
        <v>0</v>
      </c>
      <c r="E218" s="143">
        <f t="shared" ca="1" si="57"/>
        <v>0</v>
      </c>
      <c r="F218" s="89" t="str" cm="1">
        <f t="array" aca="1" ref="F218" ca="1">IF(D218=0,"-",IF('Input-Accounts'!$E218&lt;&gt;0,'Input-Accounts'!$E218,INDEX('Input-Accounts'!$H218:$J218,,MATCH($F$6,'Input-Accounts'!$H$6:$J$6,0))))</f>
        <v>-</v>
      </c>
      <c r="G218" s="143">
        <f ca="1">IFERROR(INDEX(G$269:G$305,MATCH($F218,$B$269:$B$305,0))/INDEX($D$269:$D$305,MATCH($F218,$B$269:$B$305,0)),SUMIFS('Input-Ext Allocators'!D$8:D$63,'Input-Ext Allocators'!$B$8:$B$63,$F218))*$D218</f>
        <v>0</v>
      </c>
      <c r="H218" s="143">
        <f ca="1">IFERROR(INDEX(H$269:H$305,MATCH($F218,$B$269:$B$305,0))/INDEX($D$269:$D$305,MATCH($F218,$B$269:$B$305,0)),SUMIFS('Input-Ext Allocators'!E$8:E$63,'Input-Ext Allocators'!$B$8:$B$63,$F218))*$D218</f>
        <v>0</v>
      </c>
      <c r="I218" s="143">
        <f ca="1">IFERROR(INDEX(I$269:I$305,MATCH($F218,$B$269:$B$305,0))/INDEX($D$269:$D$305,MATCH($F218,$B$269:$B$305,0)),SUMIFS('Input-Ext Allocators'!F$8:F$63,'Input-Ext Allocators'!$B$8:$B$63,$F218))*$D218</f>
        <v>0</v>
      </c>
      <c r="J218" s="143">
        <f ca="1">IFERROR(INDEX(J$269:J$305,MATCH($F218,$B$269:$B$305,0))/INDEX($D$269:$D$305,MATCH($F218,$B$269:$B$305,0)),SUMIFS('Input-Ext Allocators'!G$8:G$63,'Input-Ext Allocators'!$B$8:$B$63,$F218))*$D218</f>
        <v>0</v>
      </c>
      <c r="K218" s="143">
        <f ca="1">IFERROR(INDEX(K$269:K$305,MATCH($F218,$B$269:$B$305,0))/INDEX($D$269:$D$305,MATCH($F218,$B$269:$B$305,0)),SUMIFS('Input-Ext Allocators'!H$8:H$63,'Input-Ext Allocators'!$B$8:$B$63,$F218))*$D218</f>
        <v>0</v>
      </c>
      <c r="L218" s="143">
        <f ca="1">IFERROR(INDEX(L$269:L$305,MATCH($F218,$B$269:$B$305,0))/INDEX($D$269:$D$305,MATCH($F218,$B$269:$B$305,0)),SUMIFS('Input-Ext Allocators'!I$8:I$63,'Input-Ext Allocators'!$B$8:$B$63,$F218))*$D218</f>
        <v>0</v>
      </c>
      <c r="M218" s="143">
        <f ca="1">IFERROR(INDEX(M$269:M$305,MATCH($F218,$B$269:$B$305,0))/INDEX($D$269:$D$305,MATCH($F218,$B$269:$B$305,0)),SUMIFS('Input-Ext Allocators'!J$8:J$63,'Input-Ext Allocators'!$B$8:$B$63,$F218))*$D218</f>
        <v>0</v>
      </c>
      <c r="N218" s="143">
        <f ca="1">IFERROR(INDEX(N$269:N$305,MATCH($F218,$B$269:$B$305,0))/INDEX($D$269:$D$305,MATCH($F218,$B$269:$B$305,0)),SUMIFS('Input-Ext Allocators'!K$8:K$63,'Input-Ext Allocators'!$B$8:$B$63,$F218))*$D218</f>
        <v>0</v>
      </c>
      <c r="O218" s="143">
        <f ca="1">IFERROR(INDEX(O$269:O$305,MATCH($F218,$B$269:$B$305,0))/INDEX($D$269:$D$305,MATCH($F218,$B$269:$B$305,0)),SUMIFS('Input-Ext Allocators'!L$8:L$63,'Input-Ext Allocators'!$B$8:$B$63,$F218))*$D218</f>
        <v>0</v>
      </c>
      <c r="P218" s="143">
        <f ca="1">IFERROR(INDEX(P$269:P$305,MATCH($F218,$B$269:$B$305,0))/INDEX($D$269:$D$305,MATCH($F218,$B$269:$B$305,0)),SUMIFS('Input-Ext Allocators'!M$8:M$63,'Input-Ext Allocators'!$B$8:$B$63,$F218))*$D218</f>
        <v>0</v>
      </c>
      <c r="Q218" s="143">
        <f ca="1">IFERROR(INDEX(Q$269:Q$305,MATCH($F218,$B$269:$B$305,0))/INDEX($D$269:$D$305,MATCH($F218,$B$269:$B$305,0)),SUMIFS('Input-Ext Allocators'!N$8:N$63,'Input-Ext Allocators'!$B$8:$B$63,$F218))*$D218</f>
        <v>0</v>
      </c>
      <c r="R218" s="143">
        <f ca="1">IFERROR(INDEX(R$269:R$305,MATCH($F218,$B$269:$B$305,0))/INDEX($D$269:$D$305,MATCH($F218,$B$269:$B$305,0)),SUMIFS('Input-Ext Allocators'!O$8:O$63,'Input-Ext Allocators'!$B$8:$B$63,$F218))*$D218</f>
        <v>0</v>
      </c>
      <c r="S218" s="143">
        <f ca="1">IFERROR(INDEX(S$269:S$305,MATCH($F218,$B$269:$B$305,0))/INDEX($D$269:$D$305,MATCH($F218,$B$269:$B$305,0)),SUMIFS('Input-Ext Allocators'!P$8:P$63,'Input-Ext Allocators'!$B$8:$B$63,$F218))*$D218</f>
        <v>0</v>
      </c>
      <c r="T218" s="143">
        <f ca="1">IFERROR(INDEX(T$269:T$305,MATCH($F218,$B$269:$B$305,0))/INDEX($D$269:$D$305,MATCH($F218,$B$269:$B$305,0)),SUMIFS('Input-Ext Allocators'!Q$8:Q$63,'Input-Ext Allocators'!$B$8:$B$63,$F218))*$D218</f>
        <v>0</v>
      </c>
      <c r="U218" s="143">
        <f ca="1">IFERROR(INDEX(U$269:U$305,MATCH($F218,$B$269:$B$305,0))/INDEX($D$269:$D$305,MATCH($F218,$B$269:$B$305,0)),SUMIFS('Input-Ext Allocators'!R$8:R$63,'Input-Ext Allocators'!$B$8:$B$63,$F218))*$D218</f>
        <v>0</v>
      </c>
      <c r="V218" s="143">
        <f ca="1">IFERROR(INDEX(V$269:V$305,MATCH($F218,$B$269:$B$305,0))/INDEX($D$269:$D$305,MATCH($F218,$B$269:$B$305,0)),SUMIFS('Input-Ext Allocators'!S$8:S$63,'Input-Ext Allocators'!$B$8:$B$63,$F218))*$D218</f>
        <v>0</v>
      </c>
      <c r="W218" s="143">
        <f ca="1">IFERROR(INDEX(W$269:W$305,MATCH($F218,$B$269:$B$305,0))/INDEX($D$269:$D$305,MATCH($F218,$B$269:$B$305,0)),SUMIFS('Input-Ext Allocators'!T$8:T$63,'Input-Ext Allocators'!$B$8:$B$63,$F218))*$D218</f>
        <v>0</v>
      </c>
      <c r="X218" s="143">
        <f ca="1">IFERROR(INDEX(X$269:X$305,MATCH($F218,$B$269:$B$305,0))/INDEX($D$269:$D$305,MATCH($F218,$B$269:$B$305,0)),SUMIFS('Input-Ext Allocators'!U$8:U$63,'Input-Ext Allocators'!$B$8:$B$63,$F218))*$D218</f>
        <v>0</v>
      </c>
      <c r="Y218" s="143">
        <f ca="1">IFERROR(INDEX(Y$269:Y$305,MATCH($F218,$B$269:$B$305,0))/INDEX($D$269:$D$305,MATCH($F218,$B$269:$B$305,0)),SUMIFS('Input-Ext Allocators'!V$8:V$63,'Input-Ext Allocators'!$B$8:$B$63,$F218))*$D218</f>
        <v>0</v>
      </c>
      <c r="Z218" s="143">
        <f ca="1">IFERROR(INDEX(Z$269:Z$305,MATCH($F218,$B$269:$B$305,0))/INDEX($D$269:$D$305,MATCH($F218,$B$269:$B$305,0)),SUMIFS('Input-Ext Allocators'!W$8:W$63,'Input-Ext Allocators'!$B$8:$B$63,$F218))*$D218</f>
        <v>0</v>
      </c>
    </row>
    <row r="219" spans="1:26" outlineLevel="1">
      <c r="A219" s="113">
        <f>IF(ISBLANK('Input-Accounts'!A219),"",'Input-Accounts'!A219)</f>
        <v>188</v>
      </c>
      <c r="B219" s="17" t="str">
        <f>IF(ISBLANK('Input-Accounts'!B219),"",'Input-Accounts'!B219)</f>
        <v>Services</v>
      </c>
      <c r="C219" s="113">
        <f>IF(ISBLANK('Input-Accounts'!C219),"",'Input-Accounts'!C219)</f>
        <v>380</v>
      </c>
      <c r="D219" s="143">
        <f t="shared" ca="1" si="58"/>
        <v>0</v>
      </c>
      <c r="E219" s="143">
        <f t="shared" ca="1" si="57"/>
        <v>0</v>
      </c>
      <c r="F219" s="89" t="str" cm="1">
        <f t="array" aca="1" ref="F219" ca="1">IF(D219=0,"-",IF('Input-Accounts'!$E219&lt;&gt;0,'Input-Accounts'!$E219,INDEX('Input-Accounts'!$H219:$J219,,MATCH($F$6,'Input-Accounts'!$H$6:$J$6,0))))</f>
        <v>-</v>
      </c>
      <c r="G219" s="143">
        <f ca="1">IFERROR(INDEX(G$269:G$305,MATCH($F219,$B$269:$B$305,0))/INDEX($D$269:$D$305,MATCH($F219,$B$269:$B$305,0)),SUMIFS('Input-Ext Allocators'!D$8:D$63,'Input-Ext Allocators'!$B$8:$B$63,$F219))*$D219</f>
        <v>0</v>
      </c>
      <c r="H219" s="143">
        <f ca="1">IFERROR(INDEX(H$269:H$305,MATCH($F219,$B$269:$B$305,0))/INDEX($D$269:$D$305,MATCH($F219,$B$269:$B$305,0)),SUMIFS('Input-Ext Allocators'!E$8:E$63,'Input-Ext Allocators'!$B$8:$B$63,$F219))*$D219</f>
        <v>0</v>
      </c>
      <c r="I219" s="143">
        <f ca="1">IFERROR(INDEX(I$269:I$305,MATCH($F219,$B$269:$B$305,0))/INDEX($D$269:$D$305,MATCH($F219,$B$269:$B$305,0)),SUMIFS('Input-Ext Allocators'!F$8:F$63,'Input-Ext Allocators'!$B$8:$B$63,$F219))*$D219</f>
        <v>0</v>
      </c>
      <c r="J219" s="143">
        <f ca="1">IFERROR(INDEX(J$269:J$305,MATCH($F219,$B$269:$B$305,0))/INDEX($D$269:$D$305,MATCH($F219,$B$269:$B$305,0)),SUMIFS('Input-Ext Allocators'!G$8:G$63,'Input-Ext Allocators'!$B$8:$B$63,$F219))*$D219</f>
        <v>0</v>
      </c>
      <c r="K219" s="143">
        <f ca="1">IFERROR(INDEX(K$269:K$305,MATCH($F219,$B$269:$B$305,0))/INDEX($D$269:$D$305,MATCH($F219,$B$269:$B$305,0)),SUMIFS('Input-Ext Allocators'!H$8:H$63,'Input-Ext Allocators'!$B$8:$B$63,$F219))*$D219</f>
        <v>0</v>
      </c>
      <c r="L219" s="143">
        <f ca="1">IFERROR(INDEX(L$269:L$305,MATCH($F219,$B$269:$B$305,0))/INDEX($D$269:$D$305,MATCH($F219,$B$269:$B$305,0)),SUMIFS('Input-Ext Allocators'!I$8:I$63,'Input-Ext Allocators'!$B$8:$B$63,$F219))*$D219</f>
        <v>0</v>
      </c>
      <c r="M219" s="143">
        <f ca="1">IFERROR(INDEX(M$269:M$305,MATCH($F219,$B$269:$B$305,0))/INDEX($D$269:$D$305,MATCH($F219,$B$269:$B$305,0)),SUMIFS('Input-Ext Allocators'!J$8:J$63,'Input-Ext Allocators'!$B$8:$B$63,$F219))*$D219</f>
        <v>0</v>
      </c>
      <c r="N219" s="143">
        <f ca="1">IFERROR(INDEX(N$269:N$305,MATCH($F219,$B$269:$B$305,0))/INDEX($D$269:$D$305,MATCH($F219,$B$269:$B$305,0)),SUMIFS('Input-Ext Allocators'!K$8:K$63,'Input-Ext Allocators'!$B$8:$B$63,$F219))*$D219</f>
        <v>0</v>
      </c>
      <c r="O219" s="143">
        <f ca="1">IFERROR(INDEX(O$269:O$305,MATCH($F219,$B$269:$B$305,0))/INDEX($D$269:$D$305,MATCH($F219,$B$269:$B$305,0)),SUMIFS('Input-Ext Allocators'!L$8:L$63,'Input-Ext Allocators'!$B$8:$B$63,$F219))*$D219</f>
        <v>0</v>
      </c>
      <c r="P219" s="143">
        <f ca="1">IFERROR(INDEX(P$269:P$305,MATCH($F219,$B$269:$B$305,0))/INDEX($D$269:$D$305,MATCH($F219,$B$269:$B$305,0)),SUMIFS('Input-Ext Allocators'!M$8:M$63,'Input-Ext Allocators'!$B$8:$B$63,$F219))*$D219</f>
        <v>0</v>
      </c>
      <c r="Q219" s="143">
        <f ca="1">IFERROR(INDEX(Q$269:Q$305,MATCH($F219,$B$269:$B$305,0))/INDEX($D$269:$D$305,MATCH($F219,$B$269:$B$305,0)),SUMIFS('Input-Ext Allocators'!N$8:N$63,'Input-Ext Allocators'!$B$8:$B$63,$F219))*$D219</f>
        <v>0</v>
      </c>
      <c r="R219" s="143">
        <f ca="1">IFERROR(INDEX(R$269:R$305,MATCH($F219,$B$269:$B$305,0))/INDEX($D$269:$D$305,MATCH($F219,$B$269:$B$305,0)),SUMIFS('Input-Ext Allocators'!O$8:O$63,'Input-Ext Allocators'!$B$8:$B$63,$F219))*$D219</f>
        <v>0</v>
      </c>
      <c r="S219" s="143">
        <f ca="1">IFERROR(INDEX(S$269:S$305,MATCH($F219,$B$269:$B$305,0))/INDEX($D$269:$D$305,MATCH($F219,$B$269:$B$305,0)),SUMIFS('Input-Ext Allocators'!P$8:P$63,'Input-Ext Allocators'!$B$8:$B$63,$F219))*$D219</f>
        <v>0</v>
      </c>
      <c r="T219" s="143">
        <f ca="1">IFERROR(INDEX(T$269:T$305,MATCH($F219,$B$269:$B$305,0))/INDEX($D$269:$D$305,MATCH($F219,$B$269:$B$305,0)),SUMIFS('Input-Ext Allocators'!Q$8:Q$63,'Input-Ext Allocators'!$B$8:$B$63,$F219))*$D219</f>
        <v>0</v>
      </c>
      <c r="U219" s="143">
        <f ca="1">IFERROR(INDEX(U$269:U$305,MATCH($F219,$B$269:$B$305,0))/INDEX($D$269:$D$305,MATCH($F219,$B$269:$B$305,0)),SUMIFS('Input-Ext Allocators'!R$8:R$63,'Input-Ext Allocators'!$B$8:$B$63,$F219))*$D219</f>
        <v>0</v>
      </c>
      <c r="V219" s="143">
        <f ca="1">IFERROR(INDEX(V$269:V$305,MATCH($F219,$B$269:$B$305,0))/INDEX($D$269:$D$305,MATCH($F219,$B$269:$B$305,0)),SUMIFS('Input-Ext Allocators'!S$8:S$63,'Input-Ext Allocators'!$B$8:$B$63,$F219))*$D219</f>
        <v>0</v>
      </c>
      <c r="W219" s="143">
        <f ca="1">IFERROR(INDEX(W$269:W$305,MATCH($F219,$B$269:$B$305,0))/INDEX($D$269:$D$305,MATCH($F219,$B$269:$B$305,0)),SUMIFS('Input-Ext Allocators'!T$8:T$63,'Input-Ext Allocators'!$B$8:$B$63,$F219))*$D219</f>
        <v>0</v>
      </c>
      <c r="X219" s="143">
        <f ca="1">IFERROR(INDEX(X$269:X$305,MATCH($F219,$B$269:$B$305,0))/INDEX($D$269:$D$305,MATCH($F219,$B$269:$B$305,0)),SUMIFS('Input-Ext Allocators'!U$8:U$63,'Input-Ext Allocators'!$B$8:$B$63,$F219))*$D219</f>
        <v>0</v>
      </c>
      <c r="Y219" s="143">
        <f ca="1">IFERROR(INDEX(Y$269:Y$305,MATCH($F219,$B$269:$B$305,0))/INDEX($D$269:$D$305,MATCH($F219,$B$269:$B$305,0)),SUMIFS('Input-Ext Allocators'!V$8:V$63,'Input-Ext Allocators'!$B$8:$B$63,$F219))*$D219</f>
        <v>0</v>
      </c>
      <c r="Z219" s="143">
        <f ca="1">IFERROR(INDEX(Z$269:Z$305,MATCH($F219,$B$269:$B$305,0))/INDEX($D$269:$D$305,MATCH($F219,$B$269:$B$305,0)),SUMIFS('Input-Ext Allocators'!W$8:W$63,'Input-Ext Allocators'!$B$8:$B$63,$F219))*$D219</f>
        <v>0</v>
      </c>
    </row>
    <row r="220" spans="1:26" outlineLevel="1">
      <c r="A220" s="113">
        <f>IF(ISBLANK('Input-Accounts'!A220),"",'Input-Accounts'!A220)</f>
        <v>189</v>
      </c>
      <c r="B220" s="17" t="str">
        <f>IF(ISBLANK('Input-Accounts'!B220),"",'Input-Accounts'!B220)</f>
        <v>Meters</v>
      </c>
      <c r="C220" s="113">
        <f>IF(ISBLANK('Input-Accounts'!C220),"",'Input-Accounts'!C220)</f>
        <v>381</v>
      </c>
      <c r="D220" s="143">
        <f t="shared" ca="1" si="58"/>
        <v>0</v>
      </c>
      <c r="E220" s="143">
        <f t="shared" ca="1" si="57"/>
        <v>0</v>
      </c>
      <c r="F220" s="89" t="str">
        <f ca="1">F89</f>
        <v>-</v>
      </c>
      <c r="G220" s="143">
        <f ca="1">IFERROR(INDEX(G$269:G$305,MATCH($F220,$B$269:$B$305,0))/INDEX($D$269:$D$305,MATCH($F220,$B$269:$B$305,0)),SUMIFS('Input-Ext Allocators'!D$8:D$63,'Input-Ext Allocators'!$B$8:$B$63,$F220))*$D220</f>
        <v>0</v>
      </c>
      <c r="H220" s="143">
        <f ca="1">IFERROR(INDEX(H$269:H$305,MATCH($F220,$B$269:$B$305,0))/INDEX($D$269:$D$305,MATCH($F220,$B$269:$B$305,0)),SUMIFS('Input-Ext Allocators'!E$8:E$63,'Input-Ext Allocators'!$B$8:$B$63,$F220))*$D220</f>
        <v>0</v>
      </c>
      <c r="I220" s="143">
        <f ca="1">IFERROR(INDEX(I$269:I$305,MATCH($F220,$B$269:$B$305,0))/INDEX($D$269:$D$305,MATCH($F220,$B$269:$B$305,0)),SUMIFS('Input-Ext Allocators'!F$8:F$63,'Input-Ext Allocators'!$B$8:$B$63,$F220))*$D220</f>
        <v>0</v>
      </c>
      <c r="J220" s="143">
        <f ca="1">IFERROR(INDEX(J$269:J$305,MATCH($F220,$B$269:$B$305,0))/INDEX($D$269:$D$305,MATCH($F220,$B$269:$B$305,0)),SUMIFS('Input-Ext Allocators'!G$8:G$63,'Input-Ext Allocators'!$B$8:$B$63,$F220))*$D220</f>
        <v>0</v>
      </c>
      <c r="K220" s="143">
        <f ca="1">IFERROR(INDEX(K$269:K$305,MATCH($F220,$B$269:$B$305,0))/INDEX($D$269:$D$305,MATCH($F220,$B$269:$B$305,0)),SUMIFS('Input-Ext Allocators'!H$8:H$63,'Input-Ext Allocators'!$B$8:$B$63,$F220))*$D220</f>
        <v>0</v>
      </c>
      <c r="L220" s="143">
        <f ca="1">IFERROR(INDEX(L$269:L$305,MATCH($F220,$B$269:$B$305,0))/INDEX($D$269:$D$305,MATCH($F220,$B$269:$B$305,0)),SUMIFS('Input-Ext Allocators'!I$8:I$63,'Input-Ext Allocators'!$B$8:$B$63,$F220))*$D220</f>
        <v>0</v>
      </c>
      <c r="M220" s="143">
        <f ca="1">IFERROR(INDEX(M$269:M$305,MATCH($F220,$B$269:$B$305,0))/INDEX($D$269:$D$305,MATCH($F220,$B$269:$B$305,0)),SUMIFS('Input-Ext Allocators'!J$8:J$63,'Input-Ext Allocators'!$B$8:$B$63,$F220))*$D220</f>
        <v>0</v>
      </c>
      <c r="N220" s="143">
        <f ca="1">IFERROR(INDEX(N$269:N$305,MATCH($F220,$B$269:$B$305,0))/INDEX($D$269:$D$305,MATCH($F220,$B$269:$B$305,0)),SUMIFS('Input-Ext Allocators'!K$8:K$63,'Input-Ext Allocators'!$B$8:$B$63,$F220))*$D220</f>
        <v>0</v>
      </c>
      <c r="O220" s="143">
        <f ca="1">IFERROR(INDEX(O$269:O$305,MATCH($F220,$B$269:$B$305,0))/INDEX($D$269:$D$305,MATCH($F220,$B$269:$B$305,0)),SUMIFS('Input-Ext Allocators'!L$8:L$63,'Input-Ext Allocators'!$B$8:$B$63,$F220))*$D220</f>
        <v>0</v>
      </c>
      <c r="P220" s="143">
        <f ca="1">IFERROR(INDEX(P$269:P$305,MATCH($F220,$B$269:$B$305,0))/INDEX($D$269:$D$305,MATCH($F220,$B$269:$B$305,0)),SUMIFS('Input-Ext Allocators'!M$8:M$63,'Input-Ext Allocators'!$B$8:$B$63,$F220))*$D220</f>
        <v>0</v>
      </c>
      <c r="Q220" s="143">
        <f ca="1">IFERROR(INDEX(Q$269:Q$305,MATCH($F220,$B$269:$B$305,0))/INDEX($D$269:$D$305,MATCH($F220,$B$269:$B$305,0)),SUMIFS('Input-Ext Allocators'!N$8:N$63,'Input-Ext Allocators'!$B$8:$B$63,$F220))*$D220</f>
        <v>0</v>
      </c>
      <c r="R220" s="143">
        <f ca="1">IFERROR(INDEX(R$269:R$305,MATCH($F220,$B$269:$B$305,0))/INDEX($D$269:$D$305,MATCH($F220,$B$269:$B$305,0)),SUMIFS('Input-Ext Allocators'!O$8:O$63,'Input-Ext Allocators'!$B$8:$B$63,$F220))*$D220</f>
        <v>0</v>
      </c>
      <c r="S220" s="143">
        <f ca="1">IFERROR(INDEX(S$269:S$305,MATCH($F220,$B$269:$B$305,0))/INDEX($D$269:$D$305,MATCH($F220,$B$269:$B$305,0)),SUMIFS('Input-Ext Allocators'!P$8:P$63,'Input-Ext Allocators'!$B$8:$B$63,$F220))*$D220</f>
        <v>0</v>
      </c>
      <c r="T220" s="143">
        <f ca="1">IFERROR(INDEX(T$269:T$305,MATCH($F220,$B$269:$B$305,0))/INDEX($D$269:$D$305,MATCH($F220,$B$269:$B$305,0)),SUMIFS('Input-Ext Allocators'!Q$8:Q$63,'Input-Ext Allocators'!$B$8:$B$63,$F220))*$D220</f>
        <v>0</v>
      </c>
      <c r="U220" s="143">
        <f ca="1">IFERROR(INDEX(U$269:U$305,MATCH($F220,$B$269:$B$305,0))/INDEX($D$269:$D$305,MATCH($F220,$B$269:$B$305,0)),SUMIFS('Input-Ext Allocators'!R$8:R$63,'Input-Ext Allocators'!$B$8:$B$63,$F220))*$D220</f>
        <v>0</v>
      </c>
      <c r="V220" s="143">
        <f ca="1">IFERROR(INDEX(V$269:V$305,MATCH($F220,$B$269:$B$305,0))/INDEX($D$269:$D$305,MATCH($F220,$B$269:$B$305,0)),SUMIFS('Input-Ext Allocators'!S$8:S$63,'Input-Ext Allocators'!$B$8:$B$63,$F220))*$D220</f>
        <v>0</v>
      </c>
      <c r="W220" s="143">
        <f ca="1">IFERROR(INDEX(W$269:W$305,MATCH($F220,$B$269:$B$305,0))/INDEX($D$269:$D$305,MATCH($F220,$B$269:$B$305,0)),SUMIFS('Input-Ext Allocators'!T$8:T$63,'Input-Ext Allocators'!$B$8:$B$63,$F220))*$D220</f>
        <v>0</v>
      </c>
      <c r="X220" s="143">
        <f ca="1">IFERROR(INDEX(X$269:X$305,MATCH($F220,$B$269:$B$305,0))/INDEX($D$269:$D$305,MATCH($F220,$B$269:$B$305,0)),SUMIFS('Input-Ext Allocators'!U$8:U$63,'Input-Ext Allocators'!$B$8:$B$63,$F220))*$D220</f>
        <v>0</v>
      </c>
      <c r="Y220" s="143">
        <f ca="1">IFERROR(INDEX(Y$269:Y$305,MATCH($F220,$B$269:$B$305,0))/INDEX($D$269:$D$305,MATCH($F220,$B$269:$B$305,0)),SUMIFS('Input-Ext Allocators'!V$8:V$63,'Input-Ext Allocators'!$B$8:$B$63,$F220))*$D220</f>
        <v>0</v>
      </c>
      <c r="Z220" s="143">
        <f ca="1">IFERROR(INDEX(Z$269:Z$305,MATCH($F220,$B$269:$B$305,0))/INDEX($D$269:$D$305,MATCH($F220,$B$269:$B$305,0)),SUMIFS('Input-Ext Allocators'!W$8:W$63,'Input-Ext Allocators'!$B$8:$B$63,$F220))*$D220</f>
        <v>0</v>
      </c>
    </row>
    <row r="221" spans="1:26" outlineLevel="1">
      <c r="A221" s="113">
        <f>IF(ISBLANK('Input-Accounts'!A221),"",'Input-Accounts'!A221)</f>
        <v>190</v>
      </c>
      <c r="B221" s="17" t="str">
        <f>IF(ISBLANK('Input-Accounts'!B221),"",'Input-Accounts'!B221)</f>
        <v>House Regulator &amp; Install.</v>
      </c>
      <c r="C221" s="113">
        <f>IF(ISBLANK('Input-Accounts'!C221),"",'Input-Accounts'!C221)</f>
        <v>383</v>
      </c>
      <c r="D221" s="143">
        <f t="shared" ca="1" si="58"/>
        <v>0</v>
      </c>
      <c r="E221" s="143">
        <f t="shared" ca="1" si="57"/>
        <v>0</v>
      </c>
      <c r="F221" s="89" t="str" cm="1">
        <f t="array" aca="1" ref="F221" ca="1">IF(D221=0,"-",IF('Input-Accounts'!$E221&lt;&gt;0,'Input-Accounts'!$E221,INDEX('Input-Accounts'!$H221:$J221,,MATCH($F$6,'Input-Accounts'!$H$6:$J$6,0))))</f>
        <v>-</v>
      </c>
      <c r="G221" s="143">
        <f ca="1">IFERROR(INDEX(G$269:G$305,MATCH($F221,$B$269:$B$305,0))/INDEX($D$269:$D$305,MATCH($F221,$B$269:$B$305,0)),SUMIFS('Input-Ext Allocators'!D$8:D$63,'Input-Ext Allocators'!$B$8:$B$63,$F221))*$D221</f>
        <v>0</v>
      </c>
      <c r="H221" s="143">
        <f ca="1">IFERROR(INDEX(H$269:H$305,MATCH($F221,$B$269:$B$305,0))/INDEX($D$269:$D$305,MATCH($F221,$B$269:$B$305,0)),SUMIFS('Input-Ext Allocators'!E$8:E$63,'Input-Ext Allocators'!$B$8:$B$63,$F221))*$D221</f>
        <v>0</v>
      </c>
      <c r="I221" s="143">
        <f ca="1">IFERROR(INDEX(I$269:I$305,MATCH($F221,$B$269:$B$305,0))/INDEX($D$269:$D$305,MATCH($F221,$B$269:$B$305,0)),SUMIFS('Input-Ext Allocators'!F$8:F$63,'Input-Ext Allocators'!$B$8:$B$63,$F221))*$D221</f>
        <v>0</v>
      </c>
      <c r="J221" s="143">
        <f ca="1">IFERROR(INDEX(J$269:J$305,MATCH($F221,$B$269:$B$305,0))/INDEX($D$269:$D$305,MATCH($F221,$B$269:$B$305,0)),SUMIFS('Input-Ext Allocators'!G$8:G$63,'Input-Ext Allocators'!$B$8:$B$63,$F221))*$D221</f>
        <v>0</v>
      </c>
      <c r="K221" s="143">
        <f ca="1">IFERROR(INDEX(K$269:K$305,MATCH($F221,$B$269:$B$305,0))/INDEX($D$269:$D$305,MATCH($F221,$B$269:$B$305,0)),SUMIFS('Input-Ext Allocators'!H$8:H$63,'Input-Ext Allocators'!$B$8:$B$63,$F221))*$D221</f>
        <v>0</v>
      </c>
      <c r="L221" s="143">
        <f ca="1">IFERROR(INDEX(L$269:L$305,MATCH($F221,$B$269:$B$305,0))/INDEX($D$269:$D$305,MATCH($F221,$B$269:$B$305,0)),SUMIFS('Input-Ext Allocators'!I$8:I$63,'Input-Ext Allocators'!$B$8:$B$63,$F221))*$D221</f>
        <v>0</v>
      </c>
      <c r="M221" s="143">
        <f ca="1">IFERROR(INDEX(M$269:M$305,MATCH($F221,$B$269:$B$305,0))/INDEX($D$269:$D$305,MATCH($F221,$B$269:$B$305,0)),SUMIFS('Input-Ext Allocators'!J$8:J$63,'Input-Ext Allocators'!$B$8:$B$63,$F221))*$D221</f>
        <v>0</v>
      </c>
      <c r="N221" s="143">
        <f ca="1">IFERROR(INDEX(N$269:N$305,MATCH($F221,$B$269:$B$305,0))/INDEX($D$269:$D$305,MATCH($F221,$B$269:$B$305,0)),SUMIFS('Input-Ext Allocators'!K$8:K$63,'Input-Ext Allocators'!$B$8:$B$63,$F221))*$D221</f>
        <v>0</v>
      </c>
      <c r="O221" s="143">
        <f ca="1">IFERROR(INDEX(O$269:O$305,MATCH($F221,$B$269:$B$305,0))/INDEX($D$269:$D$305,MATCH($F221,$B$269:$B$305,0)),SUMIFS('Input-Ext Allocators'!L$8:L$63,'Input-Ext Allocators'!$B$8:$B$63,$F221))*$D221</f>
        <v>0</v>
      </c>
      <c r="P221" s="143">
        <f ca="1">IFERROR(INDEX(P$269:P$305,MATCH($F221,$B$269:$B$305,0))/INDEX($D$269:$D$305,MATCH($F221,$B$269:$B$305,0)),SUMIFS('Input-Ext Allocators'!M$8:M$63,'Input-Ext Allocators'!$B$8:$B$63,$F221))*$D221</f>
        <v>0</v>
      </c>
      <c r="Q221" s="143">
        <f ca="1">IFERROR(INDEX(Q$269:Q$305,MATCH($F221,$B$269:$B$305,0))/INDEX($D$269:$D$305,MATCH($F221,$B$269:$B$305,0)),SUMIFS('Input-Ext Allocators'!N$8:N$63,'Input-Ext Allocators'!$B$8:$B$63,$F221))*$D221</f>
        <v>0</v>
      </c>
      <c r="R221" s="143">
        <f ca="1">IFERROR(INDEX(R$269:R$305,MATCH($F221,$B$269:$B$305,0))/INDEX($D$269:$D$305,MATCH($F221,$B$269:$B$305,0)),SUMIFS('Input-Ext Allocators'!O$8:O$63,'Input-Ext Allocators'!$B$8:$B$63,$F221))*$D221</f>
        <v>0</v>
      </c>
      <c r="S221" s="143">
        <f ca="1">IFERROR(INDEX(S$269:S$305,MATCH($F221,$B$269:$B$305,0))/INDEX($D$269:$D$305,MATCH($F221,$B$269:$B$305,0)),SUMIFS('Input-Ext Allocators'!P$8:P$63,'Input-Ext Allocators'!$B$8:$B$63,$F221))*$D221</f>
        <v>0</v>
      </c>
      <c r="T221" s="143">
        <f ca="1">IFERROR(INDEX(T$269:T$305,MATCH($F221,$B$269:$B$305,0))/INDEX($D$269:$D$305,MATCH($F221,$B$269:$B$305,0)),SUMIFS('Input-Ext Allocators'!Q$8:Q$63,'Input-Ext Allocators'!$B$8:$B$63,$F221))*$D221</f>
        <v>0</v>
      </c>
      <c r="U221" s="143">
        <f ca="1">IFERROR(INDEX(U$269:U$305,MATCH($F221,$B$269:$B$305,0))/INDEX($D$269:$D$305,MATCH($F221,$B$269:$B$305,0)),SUMIFS('Input-Ext Allocators'!R$8:R$63,'Input-Ext Allocators'!$B$8:$B$63,$F221))*$D221</f>
        <v>0</v>
      </c>
      <c r="V221" s="143">
        <f ca="1">IFERROR(INDEX(V$269:V$305,MATCH($F221,$B$269:$B$305,0))/INDEX($D$269:$D$305,MATCH($F221,$B$269:$B$305,0)),SUMIFS('Input-Ext Allocators'!S$8:S$63,'Input-Ext Allocators'!$B$8:$B$63,$F221))*$D221</f>
        <v>0</v>
      </c>
      <c r="W221" s="143">
        <f ca="1">IFERROR(INDEX(W$269:W$305,MATCH($F221,$B$269:$B$305,0))/INDEX($D$269:$D$305,MATCH($F221,$B$269:$B$305,0)),SUMIFS('Input-Ext Allocators'!T$8:T$63,'Input-Ext Allocators'!$B$8:$B$63,$F221))*$D221</f>
        <v>0</v>
      </c>
      <c r="X221" s="143">
        <f ca="1">IFERROR(INDEX(X$269:X$305,MATCH($F221,$B$269:$B$305,0))/INDEX($D$269:$D$305,MATCH($F221,$B$269:$B$305,0)),SUMIFS('Input-Ext Allocators'!U$8:U$63,'Input-Ext Allocators'!$B$8:$B$63,$F221))*$D221</f>
        <v>0</v>
      </c>
      <c r="Y221" s="143">
        <f ca="1">IFERROR(INDEX(Y$269:Y$305,MATCH($F221,$B$269:$B$305,0))/INDEX($D$269:$D$305,MATCH($F221,$B$269:$B$305,0)),SUMIFS('Input-Ext Allocators'!V$8:V$63,'Input-Ext Allocators'!$B$8:$B$63,$F221))*$D221</f>
        <v>0</v>
      </c>
      <c r="Z221" s="143">
        <f ca="1">IFERROR(INDEX(Z$269:Z$305,MATCH($F221,$B$269:$B$305,0))/INDEX($D$269:$D$305,MATCH($F221,$B$269:$B$305,0)),SUMIFS('Input-Ext Allocators'!W$8:W$63,'Input-Ext Allocators'!$B$8:$B$63,$F221))*$D221</f>
        <v>0</v>
      </c>
    </row>
    <row r="222" spans="1:26" outlineLevel="1">
      <c r="A222" s="113">
        <f>IF(ISBLANK('Input-Accounts'!A222),"",'Input-Accounts'!A222)</f>
        <v>191</v>
      </c>
      <c r="B222" s="17" t="str">
        <f>IF(ISBLANK('Input-Accounts'!B222),"",'Input-Accounts'!B222)</f>
        <v>Industrial M &amp; R Station Equipment</v>
      </c>
      <c r="C222" s="113">
        <f>IF(ISBLANK('Input-Accounts'!C222),"",'Input-Accounts'!C222)</f>
        <v>385</v>
      </c>
      <c r="D222" s="143">
        <f t="shared" ca="1" si="58"/>
        <v>0</v>
      </c>
      <c r="E222" s="143">
        <f t="shared" ca="1" si="57"/>
        <v>0</v>
      </c>
      <c r="F222" s="89" t="str" cm="1">
        <f t="array" aca="1" ref="F222" ca="1">IF(D222=0,"-",IF('Input-Accounts'!$E222&lt;&gt;0,'Input-Accounts'!$E222,INDEX('Input-Accounts'!$H222:$J222,,MATCH($F$6,'Input-Accounts'!$H$6:$J$6,0))))</f>
        <v>-</v>
      </c>
      <c r="G222" s="143">
        <f ca="1">IFERROR(INDEX(G$269:G$305,MATCH($F222,$B$269:$B$305,0))/INDEX($D$269:$D$305,MATCH($F222,$B$269:$B$305,0)),SUMIFS('Input-Ext Allocators'!D$8:D$63,'Input-Ext Allocators'!$B$8:$B$63,$F222))*$D222</f>
        <v>0</v>
      </c>
      <c r="H222" s="143">
        <f ca="1">IFERROR(INDEX(H$269:H$305,MATCH($F222,$B$269:$B$305,0))/INDEX($D$269:$D$305,MATCH($F222,$B$269:$B$305,0)),SUMIFS('Input-Ext Allocators'!E$8:E$63,'Input-Ext Allocators'!$B$8:$B$63,$F222))*$D222</f>
        <v>0</v>
      </c>
      <c r="I222" s="143">
        <f ca="1">IFERROR(INDEX(I$269:I$305,MATCH($F222,$B$269:$B$305,0))/INDEX($D$269:$D$305,MATCH($F222,$B$269:$B$305,0)),SUMIFS('Input-Ext Allocators'!F$8:F$63,'Input-Ext Allocators'!$B$8:$B$63,$F222))*$D222</f>
        <v>0</v>
      </c>
      <c r="J222" s="143">
        <f ca="1">IFERROR(INDEX(J$269:J$305,MATCH($F222,$B$269:$B$305,0))/INDEX($D$269:$D$305,MATCH($F222,$B$269:$B$305,0)),SUMIFS('Input-Ext Allocators'!G$8:G$63,'Input-Ext Allocators'!$B$8:$B$63,$F222))*$D222</f>
        <v>0</v>
      </c>
      <c r="K222" s="143">
        <f ca="1">IFERROR(INDEX(K$269:K$305,MATCH($F222,$B$269:$B$305,0))/INDEX($D$269:$D$305,MATCH($F222,$B$269:$B$305,0)),SUMIFS('Input-Ext Allocators'!H$8:H$63,'Input-Ext Allocators'!$B$8:$B$63,$F222))*$D222</f>
        <v>0</v>
      </c>
      <c r="L222" s="143">
        <f ca="1">IFERROR(INDEX(L$269:L$305,MATCH($F222,$B$269:$B$305,0))/INDEX($D$269:$D$305,MATCH($F222,$B$269:$B$305,0)),SUMIFS('Input-Ext Allocators'!I$8:I$63,'Input-Ext Allocators'!$B$8:$B$63,$F222))*$D222</f>
        <v>0</v>
      </c>
      <c r="M222" s="143">
        <f ca="1">IFERROR(INDEX(M$269:M$305,MATCH($F222,$B$269:$B$305,0))/INDEX($D$269:$D$305,MATCH($F222,$B$269:$B$305,0)),SUMIFS('Input-Ext Allocators'!J$8:J$63,'Input-Ext Allocators'!$B$8:$B$63,$F222))*$D222</f>
        <v>0</v>
      </c>
      <c r="N222" s="143">
        <f ca="1">IFERROR(INDEX(N$269:N$305,MATCH($F222,$B$269:$B$305,0))/INDEX($D$269:$D$305,MATCH($F222,$B$269:$B$305,0)),SUMIFS('Input-Ext Allocators'!K$8:K$63,'Input-Ext Allocators'!$B$8:$B$63,$F222))*$D222</f>
        <v>0</v>
      </c>
      <c r="O222" s="143">
        <f ca="1">IFERROR(INDEX(O$269:O$305,MATCH($F222,$B$269:$B$305,0))/INDEX($D$269:$D$305,MATCH($F222,$B$269:$B$305,0)),SUMIFS('Input-Ext Allocators'!L$8:L$63,'Input-Ext Allocators'!$B$8:$B$63,$F222))*$D222</f>
        <v>0</v>
      </c>
      <c r="P222" s="143">
        <f ca="1">IFERROR(INDEX(P$269:P$305,MATCH($F222,$B$269:$B$305,0))/INDEX($D$269:$D$305,MATCH($F222,$B$269:$B$305,0)),SUMIFS('Input-Ext Allocators'!M$8:M$63,'Input-Ext Allocators'!$B$8:$B$63,$F222))*$D222</f>
        <v>0</v>
      </c>
      <c r="Q222" s="143">
        <f ca="1">IFERROR(INDEX(Q$269:Q$305,MATCH($F222,$B$269:$B$305,0))/INDEX($D$269:$D$305,MATCH($F222,$B$269:$B$305,0)),SUMIFS('Input-Ext Allocators'!N$8:N$63,'Input-Ext Allocators'!$B$8:$B$63,$F222))*$D222</f>
        <v>0</v>
      </c>
      <c r="R222" s="143">
        <f ca="1">IFERROR(INDEX(R$269:R$305,MATCH($F222,$B$269:$B$305,0))/INDEX($D$269:$D$305,MATCH($F222,$B$269:$B$305,0)),SUMIFS('Input-Ext Allocators'!O$8:O$63,'Input-Ext Allocators'!$B$8:$B$63,$F222))*$D222</f>
        <v>0</v>
      </c>
      <c r="S222" s="143">
        <f ca="1">IFERROR(INDEX(S$269:S$305,MATCH($F222,$B$269:$B$305,0))/INDEX($D$269:$D$305,MATCH($F222,$B$269:$B$305,0)),SUMIFS('Input-Ext Allocators'!P$8:P$63,'Input-Ext Allocators'!$B$8:$B$63,$F222))*$D222</f>
        <v>0</v>
      </c>
      <c r="T222" s="143">
        <f ca="1">IFERROR(INDEX(T$269:T$305,MATCH($F222,$B$269:$B$305,0))/INDEX($D$269:$D$305,MATCH($F222,$B$269:$B$305,0)),SUMIFS('Input-Ext Allocators'!Q$8:Q$63,'Input-Ext Allocators'!$B$8:$B$63,$F222))*$D222</f>
        <v>0</v>
      </c>
      <c r="U222" s="143">
        <f ca="1">IFERROR(INDEX(U$269:U$305,MATCH($F222,$B$269:$B$305,0))/INDEX($D$269:$D$305,MATCH($F222,$B$269:$B$305,0)),SUMIFS('Input-Ext Allocators'!R$8:R$63,'Input-Ext Allocators'!$B$8:$B$63,$F222))*$D222</f>
        <v>0</v>
      </c>
      <c r="V222" s="143">
        <f ca="1">IFERROR(INDEX(V$269:V$305,MATCH($F222,$B$269:$B$305,0))/INDEX($D$269:$D$305,MATCH($F222,$B$269:$B$305,0)),SUMIFS('Input-Ext Allocators'!S$8:S$63,'Input-Ext Allocators'!$B$8:$B$63,$F222))*$D222</f>
        <v>0</v>
      </c>
      <c r="W222" s="143">
        <f ca="1">IFERROR(INDEX(W$269:W$305,MATCH($F222,$B$269:$B$305,0))/INDEX($D$269:$D$305,MATCH($F222,$B$269:$B$305,0)),SUMIFS('Input-Ext Allocators'!T$8:T$63,'Input-Ext Allocators'!$B$8:$B$63,$F222))*$D222</f>
        <v>0</v>
      </c>
      <c r="X222" s="143">
        <f ca="1">IFERROR(INDEX(X$269:X$305,MATCH($F222,$B$269:$B$305,0))/INDEX($D$269:$D$305,MATCH($F222,$B$269:$B$305,0)),SUMIFS('Input-Ext Allocators'!U$8:U$63,'Input-Ext Allocators'!$B$8:$B$63,$F222))*$D222</f>
        <v>0</v>
      </c>
      <c r="Y222" s="143">
        <f ca="1">IFERROR(INDEX(Y$269:Y$305,MATCH($F222,$B$269:$B$305,0))/INDEX($D$269:$D$305,MATCH($F222,$B$269:$B$305,0)),SUMIFS('Input-Ext Allocators'!V$8:V$63,'Input-Ext Allocators'!$B$8:$B$63,$F222))*$D222</f>
        <v>0</v>
      </c>
      <c r="Z222" s="143">
        <f ca="1">IFERROR(INDEX(Z$269:Z$305,MATCH($F222,$B$269:$B$305,0))/INDEX($D$269:$D$305,MATCH($F222,$B$269:$B$305,0)),SUMIFS('Input-Ext Allocators'!W$8:W$63,'Input-Ext Allocators'!$B$8:$B$63,$F222))*$D222</f>
        <v>0</v>
      </c>
    </row>
    <row r="223" spans="1:26" outlineLevel="1">
      <c r="A223" s="113">
        <f>IF(ISBLANK('Input-Accounts'!A223),"",'Input-Accounts'!A223)</f>
        <v>192</v>
      </c>
      <c r="B223" s="79" t="str">
        <f>IF(ISBLANK('Input-Accounts'!B223),"",'Input-Accounts'!B223)</f>
        <v>Subtotal - Distribution Plant</v>
      </c>
      <c r="C223" s="113" t="str">
        <f>IF(ISBLANK('Input-Accounts'!C223),"",'Input-Accounts'!C223)</f>
        <v/>
      </c>
      <c r="D223" s="144">
        <f ca="1">SUBTOTAL(9,D213:D222)</f>
        <v>0</v>
      </c>
      <c r="E223" s="143">
        <f t="shared" ca="1" si="57"/>
        <v>0</v>
      </c>
      <c r="G223" s="144">
        <f t="shared" ref="G223:Z223" ca="1" si="59">SUBTOTAL(9,G213:G222)</f>
        <v>0</v>
      </c>
      <c r="H223" s="144">
        <f t="shared" ca="1" si="59"/>
        <v>0</v>
      </c>
      <c r="I223" s="144">
        <f t="shared" ca="1" si="59"/>
        <v>0</v>
      </c>
      <c r="J223" s="144">
        <f t="shared" ca="1" si="59"/>
        <v>0</v>
      </c>
      <c r="K223" s="144">
        <f t="shared" ca="1" si="59"/>
        <v>0</v>
      </c>
      <c r="L223" s="144">
        <f t="shared" ca="1" si="59"/>
        <v>0</v>
      </c>
      <c r="M223" s="144">
        <f t="shared" ca="1" si="59"/>
        <v>0</v>
      </c>
      <c r="N223" s="144">
        <f t="shared" ca="1" si="59"/>
        <v>0</v>
      </c>
      <c r="O223" s="144">
        <f t="shared" ca="1" si="59"/>
        <v>0</v>
      </c>
      <c r="P223" s="144">
        <f t="shared" ca="1" si="59"/>
        <v>0</v>
      </c>
      <c r="Q223" s="144">
        <f t="shared" ca="1" si="59"/>
        <v>0</v>
      </c>
      <c r="R223" s="144">
        <f t="shared" ca="1" si="59"/>
        <v>0</v>
      </c>
      <c r="S223" s="144">
        <f t="shared" ca="1" si="59"/>
        <v>0</v>
      </c>
      <c r="T223" s="144">
        <f t="shared" ca="1" si="59"/>
        <v>0</v>
      </c>
      <c r="U223" s="144">
        <f t="shared" ca="1" si="59"/>
        <v>0</v>
      </c>
      <c r="V223" s="144">
        <f t="shared" ca="1" si="59"/>
        <v>0</v>
      </c>
      <c r="W223" s="144">
        <f t="shared" ca="1" si="59"/>
        <v>0</v>
      </c>
      <c r="X223" s="144">
        <f t="shared" ca="1" si="59"/>
        <v>0</v>
      </c>
      <c r="Y223" s="144">
        <f t="shared" ca="1" si="59"/>
        <v>0</v>
      </c>
      <c r="Z223" s="144">
        <f t="shared" ca="1" si="59"/>
        <v>0</v>
      </c>
    </row>
    <row r="224" spans="1:26" outlineLevel="1">
      <c r="A224" s="113" t="str">
        <f>IF(ISBLANK('Input-Accounts'!A224),"",'Input-Accounts'!A224)</f>
        <v/>
      </c>
      <c r="B224" s="17" t="str">
        <f>IF(ISBLANK('Input-Accounts'!B224),"",'Input-Accounts'!B224)</f>
        <v/>
      </c>
      <c r="C224" s="113" t="str">
        <f>IF(ISBLANK('Input-Accounts'!C224),"",'Input-Accounts'!C224)</f>
        <v/>
      </c>
      <c r="D224" s="143"/>
      <c r="E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</row>
    <row r="225" spans="1:26" outlineLevel="1">
      <c r="A225" s="113">
        <f>IF(ISBLANK('Input-Accounts'!A225),"",'Input-Accounts'!A225)</f>
        <v>193</v>
      </c>
      <c r="B225" s="81" t="str">
        <f>IF(ISBLANK('Input-Accounts'!B225),"",'Input-Accounts'!B225)</f>
        <v>General Plant</v>
      </c>
      <c r="C225" s="113" t="str">
        <f>IF(ISBLANK('Input-Accounts'!C225),"",'Input-Accounts'!C225)</f>
        <v/>
      </c>
      <c r="D225" s="143"/>
      <c r="E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</row>
    <row r="226" spans="1:26" outlineLevel="1">
      <c r="A226" s="113">
        <f>IF(ISBLANK('Input-Accounts'!A226),"",'Input-Accounts'!A226)</f>
        <v>194</v>
      </c>
      <c r="B226" s="17" t="str">
        <f>IF(ISBLANK('Input-Accounts'!B226),"",'Input-Accounts'!B226)</f>
        <v>Land and Land Rights</v>
      </c>
      <c r="C226" s="113">
        <f>IF(ISBLANK('Input-Accounts'!C226),"",'Input-Accounts'!C226)</f>
        <v>389</v>
      </c>
      <c r="D226" s="143">
        <f t="shared" ref="D226:D235" ca="1" si="60">INDIRECT("Classification!"&amp;$D$5&amp;ROW())</f>
        <v>0</v>
      </c>
      <c r="E226" s="143">
        <f t="shared" ref="E226:E236" ca="1" si="61">IFERROR(IF(D226="","",IF(D226=0,0,IF(ABS(D226-SUM($G226:$Z226))&lt;Check_Limit,0,1))),1)</f>
        <v>0</v>
      </c>
      <c r="F226" s="89" t="str" cm="1">
        <f t="array" aca="1" ref="F226" ca="1">IF(D226=0,"-",IF('Input-Accounts'!$E226&lt;&gt;0,'Input-Accounts'!$E226,INDEX('Input-Accounts'!$H226:$J226,,MATCH($F$6,'Input-Accounts'!$H$6:$J$6,0))))</f>
        <v>-</v>
      </c>
      <c r="G226" s="143">
        <f ca="1">IFERROR(INDEX(G$269:G$305,MATCH($F226,$B$269:$B$305,0))/INDEX($D$269:$D$305,MATCH($F226,$B$269:$B$305,0)),SUMIFS('Input-Ext Allocators'!D$8:D$63,'Input-Ext Allocators'!$B$8:$B$63,$F226))*$D226</f>
        <v>0</v>
      </c>
      <c r="H226" s="143">
        <f ca="1">IFERROR(INDEX(H$269:H$305,MATCH($F226,$B$269:$B$305,0))/INDEX($D$269:$D$305,MATCH($F226,$B$269:$B$305,0)),SUMIFS('Input-Ext Allocators'!E$8:E$63,'Input-Ext Allocators'!$B$8:$B$63,$F226))*$D226</f>
        <v>0</v>
      </c>
      <c r="I226" s="143">
        <f ca="1">IFERROR(INDEX(I$269:I$305,MATCH($F226,$B$269:$B$305,0))/INDEX($D$269:$D$305,MATCH($F226,$B$269:$B$305,0)),SUMIFS('Input-Ext Allocators'!F$8:F$63,'Input-Ext Allocators'!$B$8:$B$63,$F226))*$D226</f>
        <v>0</v>
      </c>
      <c r="J226" s="143">
        <f ca="1">IFERROR(INDEX(J$269:J$305,MATCH($F226,$B$269:$B$305,0))/INDEX($D$269:$D$305,MATCH($F226,$B$269:$B$305,0)),SUMIFS('Input-Ext Allocators'!G$8:G$63,'Input-Ext Allocators'!$B$8:$B$63,$F226))*$D226</f>
        <v>0</v>
      </c>
      <c r="K226" s="143">
        <f ca="1">IFERROR(INDEX(K$269:K$305,MATCH($F226,$B$269:$B$305,0))/INDEX($D$269:$D$305,MATCH($F226,$B$269:$B$305,0)),SUMIFS('Input-Ext Allocators'!H$8:H$63,'Input-Ext Allocators'!$B$8:$B$63,$F226))*$D226</f>
        <v>0</v>
      </c>
      <c r="L226" s="143">
        <f ca="1">IFERROR(INDEX(L$269:L$305,MATCH($F226,$B$269:$B$305,0))/INDEX($D$269:$D$305,MATCH($F226,$B$269:$B$305,0)),SUMIFS('Input-Ext Allocators'!I$8:I$63,'Input-Ext Allocators'!$B$8:$B$63,$F226))*$D226</f>
        <v>0</v>
      </c>
      <c r="M226" s="143">
        <f ca="1">IFERROR(INDEX(M$269:M$305,MATCH($F226,$B$269:$B$305,0))/INDEX($D$269:$D$305,MATCH($F226,$B$269:$B$305,0)),SUMIFS('Input-Ext Allocators'!J$8:J$63,'Input-Ext Allocators'!$B$8:$B$63,$F226))*$D226</f>
        <v>0</v>
      </c>
      <c r="N226" s="143">
        <f ca="1">IFERROR(INDEX(N$269:N$305,MATCH($F226,$B$269:$B$305,0))/INDEX($D$269:$D$305,MATCH($F226,$B$269:$B$305,0)),SUMIFS('Input-Ext Allocators'!K$8:K$63,'Input-Ext Allocators'!$B$8:$B$63,$F226))*$D226</f>
        <v>0</v>
      </c>
      <c r="O226" s="143">
        <f ca="1">IFERROR(INDEX(O$269:O$305,MATCH($F226,$B$269:$B$305,0))/INDEX($D$269:$D$305,MATCH($F226,$B$269:$B$305,0)),SUMIFS('Input-Ext Allocators'!L$8:L$63,'Input-Ext Allocators'!$B$8:$B$63,$F226))*$D226</f>
        <v>0</v>
      </c>
      <c r="P226" s="143">
        <f ca="1">IFERROR(INDEX(P$269:P$305,MATCH($F226,$B$269:$B$305,0))/INDEX($D$269:$D$305,MATCH($F226,$B$269:$B$305,0)),SUMIFS('Input-Ext Allocators'!M$8:M$63,'Input-Ext Allocators'!$B$8:$B$63,$F226))*$D226</f>
        <v>0</v>
      </c>
      <c r="Q226" s="143">
        <f ca="1">IFERROR(INDEX(Q$269:Q$305,MATCH($F226,$B$269:$B$305,0))/INDEX($D$269:$D$305,MATCH($F226,$B$269:$B$305,0)),SUMIFS('Input-Ext Allocators'!N$8:N$63,'Input-Ext Allocators'!$B$8:$B$63,$F226))*$D226</f>
        <v>0</v>
      </c>
      <c r="R226" s="143">
        <f ca="1">IFERROR(INDEX(R$269:R$305,MATCH($F226,$B$269:$B$305,0))/INDEX($D$269:$D$305,MATCH($F226,$B$269:$B$305,0)),SUMIFS('Input-Ext Allocators'!O$8:O$63,'Input-Ext Allocators'!$B$8:$B$63,$F226))*$D226</f>
        <v>0</v>
      </c>
      <c r="S226" s="143">
        <f ca="1">IFERROR(INDEX(S$269:S$305,MATCH($F226,$B$269:$B$305,0))/INDEX($D$269:$D$305,MATCH($F226,$B$269:$B$305,0)),SUMIFS('Input-Ext Allocators'!P$8:P$63,'Input-Ext Allocators'!$B$8:$B$63,$F226))*$D226</f>
        <v>0</v>
      </c>
      <c r="T226" s="143">
        <f ca="1">IFERROR(INDEX(T$269:T$305,MATCH($F226,$B$269:$B$305,0))/INDEX($D$269:$D$305,MATCH($F226,$B$269:$B$305,0)),SUMIFS('Input-Ext Allocators'!Q$8:Q$63,'Input-Ext Allocators'!$B$8:$B$63,$F226))*$D226</f>
        <v>0</v>
      </c>
      <c r="U226" s="143">
        <f ca="1">IFERROR(INDEX(U$269:U$305,MATCH($F226,$B$269:$B$305,0))/INDEX($D$269:$D$305,MATCH($F226,$B$269:$B$305,0)),SUMIFS('Input-Ext Allocators'!R$8:R$63,'Input-Ext Allocators'!$B$8:$B$63,$F226))*$D226</f>
        <v>0</v>
      </c>
      <c r="V226" s="143">
        <f ca="1">IFERROR(INDEX(V$269:V$305,MATCH($F226,$B$269:$B$305,0))/INDEX($D$269:$D$305,MATCH($F226,$B$269:$B$305,0)),SUMIFS('Input-Ext Allocators'!S$8:S$63,'Input-Ext Allocators'!$B$8:$B$63,$F226))*$D226</f>
        <v>0</v>
      </c>
      <c r="W226" s="143">
        <f ca="1">IFERROR(INDEX(W$269:W$305,MATCH($F226,$B$269:$B$305,0))/INDEX($D$269:$D$305,MATCH($F226,$B$269:$B$305,0)),SUMIFS('Input-Ext Allocators'!T$8:T$63,'Input-Ext Allocators'!$B$8:$B$63,$F226))*$D226</f>
        <v>0</v>
      </c>
      <c r="X226" s="143">
        <f ca="1">IFERROR(INDEX(X$269:X$305,MATCH($F226,$B$269:$B$305,0))/INDEX($D$269:$D$305,MATCH($F226,$B$269:$B$305,0)),SUMIFS('Input-Ext Allocators'!U$8:U$63,'Input-Ext Allocators'!$B$8:$B$63,$F226))*$D226</f>
        <v>0</v>
      </c>
      <c r="Y226" s="143">
        <f ca="1">IFERROR(INDEX(Y$269:Y$305,MATCH($F226,$B$269:$B$305,0))/INDEX($D$269:$D$305,MATCH($F226,$B$269:$B$305,0)),SUMIFS('Input-Ext Allocators'!V$8:V$63,'Input-Ext Allocators'!$B$8:$B$63,$F226))*$D226</f>
        <v>0</v>
      </c>
      <c r="Z226" s="143">
        <f ca="1">IFERROR(INDEX(Z$269:Z$305,MATCH($F226,$B$269:$B$305,0))/INDEX($D$269:$D$305,MATCH($F226,$B$269:$B$305,0)),SUMIFS('Input-Ext Allocators'!W$8:W$63,'Input-Ext Allocators'!$B$8:$B$63,$F226))*$D226</f>
        <v>0</v>
      </c>
    </row>
    <row r="227" spans="1:26" outlineLevel="1">
      <c r="A227" s="113">
        <f>IF(ISBLANK('Input-Accounts'!A227),"",'Input-Accounts'!A227)</f>
        <v>195</v>
      </c>
      <c r="B227" s="17" t="str">
        <f>IF(ISBLANK('Input-Accounts'!B227),"",'Input-Accounts'!B227)</f>
        <v>Structures and Improvements</v>
      </c>
      <c r="C227" s="113">
        <f>IF(ISBLANK('Input-Accounts'!C227),"",'Input-Accounts'!C227)</f>
        <v>390</v>
      </c>
      <c r="D227" s="143">
        <f t="shared" ca="1" si="60"/>
        <v>0</v>
      </c>
      <c r="E227" s="143">
        <f t="shared" ca="1" si="61"/>
        <v>0</v>
      </c>
      <c r="F227" s="89" t="str" cm="1">
        <f t="array" aca="1" ref="F227" ca="1">IF(D227=0,"-",IF('Input-Accounts'!$E227&lt;&gt;0,'Input-Accounts'!$E227,INDEX('Input-Accounts'!$H227:$J227,,MATCH($F$6,'Input-Accounts'!$H$6:$J$6,0))))</f>
        <v>-</v>
      </c>
      <c r="G227" s="143">
        <f ca="1">IFERROR(INDEX(G$269:G$305,MATCH($F227,$B$269:$B$305,0))/INDEX($D$269:$D$305,MATCH($F227,$B$269:$B$305,0)),SUMIFS('Input-Ext Allocators'!D$8:D$63,'Input-Ext Allocators'!$B$8:$B$63,$F227))*$D227</f>
        <v>0</v>
      </c>
      <c r="H227" s="143">
        <f ca="1">IFERROR(INDEX(H$269:H$305,MATCH($F227,$B$269:$B$305,0))/INDEX($D$269:$D$305,MATCH($F227,$B$269:$B$305,0)),SUMIFS('Input-Ext Allocators'!E$8:E$63,'Input-Ext Allocators'!$B$8:$B$63,$F227))*$D227</f>
        <v>0</v>
      </c>
      <c r="I227" s="143">
        <f ca="1">IFERROR(INDEX(I$269:I$305,MATCH($F227,$B$269:$B$305,0))/INDEX($D$269:$D$305,MATCH($F227,$B$269:$B$305,0)),SUMIFS('Input-Ext Allocators'!F$8:F$63,'Input-Ext Allocators'!$B$8:$B$63,$F227))*$D227</f>
        <v>0</v>
      </c>
      <c r="J227" s="143">
        <f ca="1">IFERROR(INDEX(J$269:J$305,MATCH($F227,$B$269:$B$305,0))/INDEX($D$269:$D$305,MATCH($F227,$B$269:$B$305,0)),SUMIFS('Input-Ext Allocators'!G$8:G$63,'Input-Ext Allocators'!$B$8:$B$63,$F227))*$D227</f>
        <v>0</v>
      </c>
      <c r="K227" s="143">
        <f ca="1">IFERROR(INDEX(K$269:K$305,MATCH($F227,$B$269:$B$305,0))/INDEX($D$269:$D$305,MATCH($F227,$B$269:$B$305,0)),SUMIFS('Input-Ext Allocators'!H$8:H$63,'Input-Ext Allocators'!$B$8:$B$63,$F227))*$D227</f>
        <v>0</v>
      </c>
      <c r="L227" s="143">
        <f ca="1">IFERROR(INDEX(L$269:L$305,MATCH($F227,$B$269:$B$305,0))/INDEX($D$269:$D$305,MATCH($F227,$B$269:$B$305,0)),SUMIFS('Input-Ext Allocators'!I$8:I$63,'Input-Ext Allocators'!$B$8:$B$63,$F227))*$D227</f>
        <v>0</v>
      </c>
      <c r="M227" s="143">
        <f ca="1">IFERROR(INDEX(M$269:M$305,MATCH($F227,$B$269:$B$305,0))/INDEX($D$269:$D$305,MATCH($F227,$B$269:$B$305,0)),SUMIFS('Input-Ext Allocators'!J$8:J$63,'Input-Ext Allocators'!$B$8:$B$63,$F227))*$D227</f>
        <v>0</v>
      </c>
      <c r="N227" s="143">
        <f ca="1">IFERROR(INDEX(N$269:N$305,MATCH($F227,$B$269:$B$305,0))/INDEX($D$269:$D$305,MATCH($F227,$B$269:$B$305,0)),SUMIFS('Input-Ext Allocators'!K$8:K$63,'Input-Ext Allocators'!$B$8:$B$63,$F227))*$D227</f>
        <v>0</v>
      </c>
      <c r="O227" s="143">
        <f ca="1">IFERROR(INDEX(O$269:O$305,MATCH($F227,$B$269:$B$305,0))/INDEX($D$269:$D$305,MATCH($F227,$B$269:$B$305,0)),SUMIFS('Input-Ext Allocators'!L$8:L$63,'Input-Ext Allocators'!$B$8:$B$63,$F227))*$D227</f>
        <v>0</v>
      </c>
      <c r="P227" s="143">
        <f ca="1">IFERROR(INDEX(P$269:P$305,MATCH($F227,$B$269:$B$305,0))/INDEX($D$269:$D$305,MATCH($F227,$B$269:$B$305,0)),SUMIFS('Input-Ext Allocators'!M$8:M$63,'Input-Ext Allocators'!$B$8:$B$63,$F227))*$D227</f>
        <v>0</v>
      </c>
      <c r="Q227" s="143">
        <f ca="1">IFERROR(INDEX(Q$269:Q$305,MATCH($F227,$B$269:$B$305,0))/INDEX($D$269:$D$305,MATCH($F227,$B$269:$B$305,0)),SUMIFS('Input-Ext Allocators'!N$8:N$63,'Input-Ext Allocators'!$B$8:$B$63,$F227))*$D227</f>
        <v>0</v>
      </c>
      <c r="R227" s="143">
        <f ca="1">IFERROR(INDEX(R$269:R$305,MATCH($F227,$B$269:$B$305,0))/INDEX($D$269:$D$305,MATCH($F227,$B$269:$B$305,0)),SUMIFS('Input-Ext Allocators'!O$8:O$63,'Input-Ext Allocators'!$B$8:$B$63,$F227))*$D227</f>
        <v>0</v>
      </c>
      <c r="S227" s="143">
        <f ca="1">IFERROR(INDEX(S$269:S$305,MATCH($F227,$B$269:$B$305,0))/INDEX($D$269:$D$305,MATCH($F227,$B$269:$B$305,0)),SUMIFS('Input-Ext Allocators'!P$8:P$63,'Input-Ext Allocators'!$B$8:$B$63,$F227))*$D227</f>
        <v>0</v>
      </c>
      <c r="T227" s="143">
        <f ca="1">IFERROR(INDEX(T$269:T$305,MATCH($F227,$B$269:$B$305,0))/INDEX($D$269:$D$305,MATCH($F227,$B$269:$B$305,0)),SUMIFS('Input-Ext Allocators'!Q$8:Q$63,'Input-Ext Allocators'!$B$8:$B$63,$F227))*$D227</f>
        <v>0</v>
      </c>
      <c r="U227" s="143">
        <f ca="1">IFERROR(INDEX(U$269:U$305,MATCH($F227,$B$269:$B$305,0))/INDEX($D$269:$D$305,MATCH($F227,$B$269:$B$305,0)),SUMIFS('Input-Ext Allocators'!R$8:R$63,'Input-Ext Allocators'!$B$8:$B$63,$F227))*$D227</f>
        <v>0</v>
      </c>
      <c r="V227" s="143">
        <f ca="1">IFERROR(INDEX(V$269:V$305,MATCH($F227,$B$269:$B$305,0))/INDEX($D$269:$D$305,MATCH($F227,$B$269:$B$305,0)),SUMIFS('Input-Ext Allocators'!S$8:S$63,'Input-Ext Allocators'!$B$8:$B$63,$F227))*$D227</f>
        <v>0</v>
      </c>
      <c r="W227" s="143">
        <f ca="1">IFERROR(INDEX(W$269:W$305,MATCH($F227,$B$269:$B$305,0))/INDEX($D$269:$D$305,MATCH($F227,$B$269:$B$305,0)),SUMIFS('Input-Ext Allocators'!T$8:T$63,'Input-Ext Allocators'!$B$8:$B$63,$F227))*$D227</f>
        <v>0</v>
      </c>
      <c r="X227" s="143">
        <f ca="1">IFERROR(INDEX(X$269:X$305,MATCH($F227,$B$269:$B$305,0))/INDEX($D$269:$D$305,MATCH($F227,$B$269:$B$305,0)),SUMIFS('Input-Ext Allocators'!U$8:U$63,'Input-Ext Allocators'!$B$8:$B$63,$F227))*$D227</f>
        <v>0</v>
      </c>
      <c r="Y227" s="143">
        <f ca="1">IFERROR(INDEX(Y$269:Y$305,MATCH($F227,$B$269:$B$305,0))/INDEX($D$269:$D$305,MATCH($F227,$B$269:$B$305,0)),SUMIFS('Input-Ext Allocators'!V$8:V$63,'Input-Ext Allocators'!$B$8:$B$63,$F227))*$D227</f>
        <v>0</v>
      </c>
      <c r="Z227" s="143">
        <f ca="1">IFERROR(INDEX(Z$269:Z$305,MATCH($F227,$B$269:$B$305,0))/INDEX($D$269:$D$305,MATCH($F227,$B$269:$B$305,0)),SUMIFS('Input-Ext Allocators'!W$8:W$63,'Input-Ext Allocators'!$B$8:$B$63,$F227))*$D227</f>
        <v>0</v>
      </c>
    </row>
    <row r="228" spans="1:26" outlineLevel="1">
      <c r="A228" s="113">
        <f>IF(ISBLANK('Input-Accounts'!A228),"",'Input-Accounts'!A228)</f>
        <v>196</v>
      </c>
      <c r="B228" s="17" t="str">
        <f>IF(ISBLANK('Input-Accounts'!B228),"",'Input-Accounts'!B228)</f>
        <v>Office Furniture and Equipment</v>
      </c>
      <c r="C228" s="113">
        <f>IF(ISBLANK('Input-Accounts'!C228),"",'Input-Accounts'!C228)</f>
        <v>391</v>
      </c>
      <c r="D228" s="143">
        <f t="shared" ca="1" si="60"/>
        <v>0</v>
      </c>
      <c r="E228" s="143">
        <f t="shared" ca="1" si="61"/>
        <v>0</v>
      </c>
      <c r="F228" s="89" t="str" cm="1">
        <f t="array" aca="1" ref="F228" ca="1">IF(D228=0,"-",IF('Input-Accounts'!$E228&lt;&gt;0,'Input-Accounts'!$E228,INDEX('Input-Accounts'!$H228:$J228,,MATCH($F$6,'Input-Accounts'!$H$6:$J$6,0))))</f>
        <v>-</v>
      </c>
      <c r="G228" s="143">
        <f ca="1">IFERROR(INDEX(G$269:G$305,MATCH($F228,$B$269:$B$305,0))/INDEX($D$269:$D$305,MATCH($F228,$B$269:$B$305,0)),SUMIFS('Input-Ext Allocators'!D$8:D$63,'Input-Ext Allocators'!$B$8:$B$63,$F228))*$D228</f>
        <v>0</v>
      </c>
      <c r="H228" s="143">
        <f ca="1">IFERROR(INDEX(H$269:H$305,MATCH($F228,$B$269:$B$305,0))/INDEX($D$269:$D$305,MATCH($F228,$B$269:$B$305,0)),SUMIFS('Input-Ext Allocators'!E$8:E$63,'Input-Ext Allocators'!$B$8:$B$63,$F228))*$D228</f>
        <v>0</v>
      </c>
      <c r="I228" s="143">
        <f ca="1">IFERROR(INDEX(I$269:I$305,MATCH($F228,$B$269:$B$305,0))/INDEX($D$269:$D$305,MATCH($F228,$B$269:$B$305,0)),SUMIFS('Input-Ext Allocators'!F$8:F$63,'Input-Ext Allocators'!$B$8:$B$63,$F228))*$D228</f>
        <v>0</v>
      </c>
      <c r="J228" s="143">
        <f ca="1">IFERROR(INDEX(J$269:J$305,MATCH($F228,$B$269:$B$305,0))/INDEX($D$269:$D$305,MATCH($F228,$B$269:$B$305,0)),SUMIFS('Input-Ext Allocators'!G$8:G$63,'Input-Ext Allocators'!$B$8:$B$63,$F228))*$D228</f>
        <v>0</v>
      </c>
      <c r="K228" s="143">
        <f ca="1">IFERROR(INDEX(K$269:K$305,MATCH($F228,$B$269:$B$305,0))/INDEX($D$269:$D$305,MATCH($F228,$B$269:$B$305,0)),SUMIFS('Input-Ext Allocators'!H$8:H$63,'Input-Ext Allocators'!$B$8:$B$63,$F228))*$D228</f>
        <v>0</v>
      </c>
      <c r="L228" s="143">
        <f ca="1">IFERROR(INDEX(L$269:L$305,MATCH($F228,$B$269:$B$305,0))/INDEX($D$269:$D$305,MATCH($F228,$B$269:$B$305,0)),SUMIFS('Input-Ext Allocators'!I$8:I$63,'Input-Ext Allocators'!$B$8:$B$63,$F228))*$D228</f>
        <v>0</v>
      </c>
      <c r="M228" s="143">
        <f ca="1">IFERROR(INDEX(M$269:M$305,MATCH($F228,$B$269:$B$305,0))/INDEX($D$269:$D$305,MATCH($F228,$B$269:$B$305,0)),SUMIFS('Input-Ext Allocators'!J$8:J$63,'Input-Ext Allocators'!$B$8:$B$63,$F228))*$D228</f>
        <v>0</v>
      </c>
      <c r="N228" s="143">
        <f ca="1">IFERROR(INDEX(N$269:N$305,MATCH($F228,$B$269:$B$305,0))/INDEX($D$269:$D$305,MATCH($F228,$B$269:$B$305,0)),SUMIFS('Input-Ext Allocators'!K$8:K$63,'Input-Ext Allocators'!$B$8:$B$63,$F228))*$D228</f>
        <v>0</v>
      </c>
      <c r="O228" s="143">
        <f ca="1">IFERROR(INDEX(O$269:O$305,MATCH($F228,$B$269:$B$305,0))/INDEX($D$269:$D$305,MATCH($F228,$B$269:$B$305,0)),SUMIFS('Input-Ext Allocators'!L$8:L$63,'Input-Ext Allocators'!$B$8:$B$63,$F228))*$D228</f>
        <v>0</v>
      </c>
      <c r="P228" s="143">
        <f ca="1">IFERROR(INDEX(P$269:P$305,MATCH($F228,$B$269:$B$305,0))/INDEX($D$269:$D$305,MATCH($F228,$B$269:$B$305,0)),SUMIFS('Input-Ext Allocators'!M$8:M$63,'Input-Ext Allocators'!$B$8:$B$63,$F228))*$D228</f>
        <v>0</v>
      </c>
      <c r="Q228" s="143">
        <f ca="1">IFERROR(INDEX(Q$269:Q$305,MATCH($F228,$B$269:$B$305,0))/INDEX($D$269:$D$305,MATCH($F228,$B$269:$B$305,0)),SUMIFS('Input-Ext Allocators'!N$8:N$63,'Input-Ext Allocators'!$B$8:$B$63,$F228))*$D228</f>
        <v>0</v>
      </c>
      <c r="R228" s="143">
        <f ca="1">IFERROR(INDEX(R$269:R$305,MATCH($F228,$B$269:$B$305,0))/INDEX($D$269:$D$305,MATCH($F228,$B$269:$B$305,0)),SUMIFS('Input-Ext Allocators'!O$8:O$63,'Input-Ext Allocators'!$B$8:$B$63,$F228))*$D228</f>
        <v>0</v>
      </c>
      <c r="S228" s="143">
        <f ca="1">IFERROR(INDEX(S$269:S$305,MATCH($F228,$B$269:$B$305,0))/INDEX($D$269:$D$305,MATCH($F228,$B$269:$B$305,0)),SUMIFS('Input-Ext Allocators'!P$8:P$63,'Input-Ext Allocators'!$B$8:$B$63,$F228))*$D228</f>
        <v>0</v>
      </c>
      <c r="T228" s="143">
        <f ca="1">IFERROR(INDEX(T$269:T$305,MATCH($F228,$B$269:$B$305,0))/INDEX($D$269:$D$305,MATCH($F228,$B$269:$B$305,0)),SUMIFS('Input-Ext Allocators'!Q$8:Q$63,'Input-Ext Allocators'!$B$8:$B$63,$F228))*$D228</f>
        <v>0</v>
      </c>
      <c r="U228" s="143">
        <f ca="1">IFERROR(INDEX(U$269:U$305,MATCH($F228,$B$269:$B$305,0))/INDEX($D$269:$D$305,MATCH($F228,$B$269:$B$305,0)),SUMIFS('Input-Ext Allocators'!R$8:R$63,'Input-Ext Allocators'!$B$8:$B$63,$F228))*$D228</f>
        <v>0</v>
      </c>
      <c r="V228" s="143">
        <f ca="1">IFERROR(INDEX(V$269:V$305,MATCH($F228,$B$269:$B$305,0))/INDEX($D$269:$D$305,MATCH($F228,$B$269:$B$305,0)),SUMIFS('Input-Ext Allocators'!S$8:S$63,'Input-Ext Allocators'!$B$8:$B$63,$F228))*$D228</f>
        <v>0</v>
      </c>
      <c r="W228" s="143">
        <f ca="1">IFERROR(INDEX(W$269:W$305,MATCH($F228,$B$269:$B$305,0))/INDEX($D$269:$D$305,MATCH($F228,$B$269:$B$305,0)),SUMIFS('Input-Ext Allocators'!T$8:T$63,'Input-Ext Allocators'!$B$8:$B$63,$F228))*$D228</f>
        <v>0</v>
      </c>
      <c r="X228" s="143">
        <f ca="1">IFERROR(INDEX(X$269:X$305,MATCH($F228,$B$269:$B$305,0))/INDEX($D$269:$D$305,MATCH($F228,$B$269:$B$305,0)),SUMIFS('Input-Ext Allocators'!U$8:U$63,'Input-Ext Allocators'!$B$8:$B$63,$F228))*$D228</f>
        <v>0</v>
      </c>
      <c r="Y228" s="143">
        <f ca="1">IFERROR(INDEX(Y$269:Y$305,MATCH($F228,$B$269:$B$305,0))/INDEX($D$269:$D$305,MATCH($F228,$B$269:$B$305,0)),SUMIFS('Input-Ext Allocators'!V$8:V$63,'Input-Ext Allocators'!$B$8:$B$63,$F228))*$D228</f>
        <v>0</v>
      </c>
      <c r="Z228" s="143">
        <f ca="1">IFERROR(INDEX(Z$269:Z$305,MATCH($F228,$B$269:$B$305,0))/INDEX($D$269:$D$305,MATCH($F228,$B$269:$B$305,0)),SUMIFS('Input-Ext Allocators'!W$8:W$63,'Input-Ext Allocators'!$B$8:$B$63,$F228))*$D228</f>
        <v>0</v>
      </c>
    </row>
    <row r="229" spans="1:26" outlineLevel="1">
      <c r="A229" s="113">
        <f>IF(ISBLANK('Input-Accounts'!A229),"",'Input-Accounts'!A229)</f>
        <v>197</v>
      </c>
      <c r="B229" s="17" t="str">
        <f>IF(ISBLANK('Input-Accounts'!B229),"",'Input-Accounts'!B229)</f>
        <v>Transportation Equipment</v>
      </c>
      <c r="C229" s="113">
        <f>IF(ISBLANK('Input-Accounts'!C229),"",'Input-Accounts'!C229)</f>
        <v>392</v>
      </c>
      <c r="D229" s="143">
        <f t="shared" ca="1" si="60"/>
        <v>0</v>
      </c>
      <c r="E229" s="143">
        <f t="shared" ca="1" si="61"/>
        <v>0</v>
      </c>
      <c r="F229" s="89" t="str" cm="1">
        <f t="array" aca="1" ref="F229" ca="1">IF(D229=0,"-",IF('Input-Accounts'!$E229&lt;&gt;0,'Input-Accounts'!$E229,INDEX('Input-Accounts'!$H229:$J229,,MATCH($F$6,'Input-Accounts'!$H$6:$J$6,0))))</f>
        <v>-</v>
      </c>
      <c r="G229" s="143">
        <f ca="1">IFERROR(INDEX(G$269:G$305,MATCH($F229,$B$269:$B$305,0))/INDEX($D$269:$D$305,MATCH($F229,$B$269:$B$305,0)),SUMIFS('Input-Ext Allocators'!D$8:D$63,'Input-Ext Allocators'!$B$8:$B$63,$F229))*$D229</f>
        <v>0</v>
      </c>
      <c r="H229" s="143">
        <f ca="1">IFERROR(INDEX(H$269:H$305,MATCH($F229,$B$269:$B$305,0))/INDEX($D$269:$D$305,MATCH($F229,$B$269:$B$305,0)),SUMIFS('Input-Ext Allocators'!E$8:E$63,'Input-Ext Allocators'!$B$8:$B$63,$F229))*$D229</f>
        <v>0</v>
      </c>
      <c r="I229" s="143">
        <f ca="1">IFERROR(INDEX(I$269:I$305,MATCH($F229,$B$269:$B$305,0))/INDEX($D$269:$D$305,MATCH($F229,$B$269:$B$305,0)),SUMIFS('Input-Ext Allocators'!F$8:F$63,'Input-Ext Allocators'!$B$8:$B$63,$F229))*$D229</f>
        <v>0</v>
      </c>
      <c r="J229" s="143">
        <f ca="1">IFERROR(INDEX(J$269:J$305,MATCH($F229,$B$269:$B$305,0))/INDEX($D$269:$D$305,MATCH($F229,$B$269:$B$305,0)),SUMIFS('Input-Ext Allocators'!G$8:G$63,'Input-Ext Allocators'!$B$8:$B$63,$F229))*$D229</f>
        <v>0</v>
      </c>
      <c r="K229" s="143">
        <f ca="1">IFERROR(INDEX(K$269:K$305,MATCH($F229,$B$269:$B$305,0))/INDEX($D$269:$D$305,MATCH($F229,$B$269:$B$305,0)),SUMIFS('Input-Ext Allocators'!H$8:H$63,'Input-Ext Allocators'!$B$8:$B$63,$F229))*$D229</f>
        <v>0</v>
      </c>
      <c r="L229" s="143">
        <f ca="1">IFERROR(INDEX(L$269:L$305,MATCH($F229,$B$269:$B$305,0))/INDEX($D$269:$D$305,MATCH($F229,$B$269:$B$305,0)),SUMIFS('Input-Ext Allocators'!I$8:I$63,'Input-Ext Allocators'!$B$8:$B$63,$F229))*$D229</f>
        <v>0</v>
      </c>
      <c r="M229" s="143">
        <f ca="1">IFERROR(INDEX(M$269:M$305,MATCH($F229,$B$269:$B$305,0))/INDEX($D$269:$D$305,MATCH($F229,$B$269:$B$305,0)),SUMIFS('Input-Ext Allocators'!J$8:J$63,'Input-Ext Allocators'!$B$8:$B$63,$F229))*$D229</f>
        <v>0</v>
      </c>
      <c r="N229" s="143">
        <f ca="1">IFERROR(INDEX(N$269:N$305,MATCH($F229,$B$269:$B$305,0))/INDEX($D$269:$D$305,MATCH($F229,$B$269:$B$305,0)),SUMIFS('Input-Ext Allocators'!K$8:K$63,'Input-Ext Allocators'!$B$8:$B$63,$F229))*$D229</f>
        <v>0</v>
      </c>
      <c r="O229" s="143">
        <f ca="1">IFERROR(INDEX(O$269:O$305,MATCH($F229,$B$269:$B$305,0))/INDEX($D$269:$D$305,MATCH($F229,$B$269:$B$305,0)),SUMIFS('Input-Ext Allocators'!L$8:L$63,'Input-Ext Allocators'!$B$8:$B$63,$F229))*$D229</f>
        <v>0</v>
      </c>
      <c r="P229" s="143">
        <f ca="1">IFERROR(INDEX(P$269:P$305,MATCH($F229,$B$269:$B$305,0))/INDEX($D$269:$D$305,MATCH($F229,$B$269:$B$305,0)),SUMIFS('Input-Ext Allocators'!M$8:M$63,'Input-Ext Allocators'!$B$8:$B$63,$F229))*$D229</f>
        <v>0</v>
      </c>
      <c r="Q229" s="143">
        <f ca="1">IFERROR(INDEX(Q$269:Q$305,MATCH($F229,$B$269:$B$305,0))/INDEX($D$269:$D$305,MATCH($F229,$B$269:$B$305,0)),SUMIFS('Input-Ext Allocators'!N$8:N$63,'Input-Ext Allocators'!$B$8:$B$63,$F229))*$D229</f>
        <v>0</v>
      </c>
      <c r="R229" s="143">
        <f ca="1">IFERROR(INDEX(R$269:R$305,MATCH($F229,$B$269:$B$305,0))/INDEX($D$269:$D$305,MATCH($F229,$B$269:$B$305,0)),SUMIFS('Input-Ext Allocators'!O$8:O$63,'Input-Ext Allocators'!$B$8:$B$63,$F229))*$D229</f>
        <v>0</v>
      </c>
      <c r="S229" s="143">
        <f ca="1">IFERROR(INDEX(S$269:S$305,MATCH($F229,$B$269:$B$305,0))/INDEX($D$269:$D$305,MATCH($F229,$B$269:$B$305,0)),SUMIFS('Input-Ext Allocators'!P$8:P$63,'Input-Ext Allocators'!$B$8:$B$63,$F229))*$D229</f>
        <v>0</v>
      </c>
      <c r="T229" s="143">
        <f ca="1">IFERROR(INDEX(T$269:T$305,MATCH($F229,$B$269:$B$305,0))/INDEX($D$269:$D$305,MATCH($F229,$B$269:$B$305,0)),SUMIFS('Input-Ext Allocators'!Q$8:Q$63,'Input-Ext Allocators'!$B$8:$B$63,$F229))*$D229</f>
        <v>0</v>
      </c>
      <c r="U229" s="143">
        <f ca="1">IFERROR(INDEX(U$269:U$305,MATCH($F229,$B$269:$B$305,0))/INDEX($D$269:$D$305,MATCH($F229,$B$269:$B$305,0)),SUMIFS('Input-Ext Allocators'!R$8:R$63,'Input-Ext Allocators'!$B$8:$B$63,$F229))*$D229</f>
        <v>0</v>
      </c>
      <c r="V229" s="143">
        <f ca="1">IFERROR(INDEX(V$269:V$305,MATCH($F229,$B$269:$B$305,0))/INDEX($D$269:$D$305,MATCH($F229,$B$269:$B$305,0)),SUMIFS('Input-Ext Allocators'!S$8:S$63,'Input-Ext Allocators'!$B$8:$B$63,$F229))*$D229</f>
        <v>0</v>
      </c>
      <c r="W229" s="143">
        <f ca="1">IFERROR(INDEX(W$269:W$305,MATCH($F229,$B$269:$B$305,0))/INDEX($D$269:$D$305,MATCH($F229,$B$269:$B$305,0)),SUMIFS('Input-Ext Allocators'!T$8:T$63,'Input-Ext Allocators'!$B$8:$B$63,$F229))*$D229</f>
        <v>0</v>
      </c>
      <c r="X229" s="143">
        <f ca="1">IFERROR(INDEX(X$269:X$305,MATCH($F229,$B$269:$B$305,0))/INDEX($D$269:$D$305,MATCH($F229,$B$269:$B$305,0)),SUMIFS('Input-Ext Allocators'!U$8:U$63,'Input-Ext Allocators'!$B$8:$B$63,$F229))*$D229</f>
        <v>0</v>
      </c>
      <c r="Y229" s="143">
        <f ca="1">IFERROR(INDEX(Y$269:Y$305,MATCH($F229,$B$269:$B$305,0))/INDEX($D$269:$D$305,MATCH($F229,$B$269:$B$305,0)),SUMIFS('Input-Ext Allocators'!V$8:V$63,'Input-Ext Allocators'!$B$8:$B$63,$F229))*$D229</f>
        <v>0</v>
      </c>
      <c r="Z229" s="143">
        <f ca="1">IFERROR(INDEX(Z$269:Z$305,MATCH($F229,$B$269:$B$305,0))/INDEX($D$269:$D$305,MATCH($F229,$B$269:$B$305,0)),SUMIFS('Input-Ext Allocators'!W$8:W$63,'Input-Ext Allocators'!$B$8:$B$63,$F229))*$D229</f>
        <v>0</v>
      </c>
    </row>
    <row r="230" spans="1:26" outlineLevel="1">
      <c r="A230" s="113">
        <f>IF(ISBLANK('Input-Accounts'!A230),"",'Input-Accounts'!A230)</f>
        <v>198</v>
      </c>
      <c r="B230" s="17" t="str">
        <f>IF(ISBLANK('Input-Accounts'!B230),"",'Input-Accounts'!B230)</f>
        <v>Stores Equipment</v>
      </c>
      <c r="C230" s="113">
        <f>IF(ISBLANK('Input-Accounts'!C230),"",'Input-Accounts'!C230)</f>
        <v>393</v>
      </c>
      <c r="D230" s="143">
        <f t="shared" ca="1" si="60"/>
        <v>0</v>
      </c>
      <c r="E230" s="143">
        <f t="shared" ca="1" si="61"/>
        <v>0</v>
      </c>
      <c r="F230" s="89" t="str" cm="1">
        <f t="array" aca="1" ref="F230" ca="1">IF(D230=0,"-",IF('Input-Accounts'!$E230&lt;&gt;0,'Input-Accounts'!$E230,INDEX('Input-Accounts'!$H230:$J230,,MATCH($F$6,'Input-Accounts'!$H$6:$J$6,0))))</f>
        <v>-</v>
      </c>
      <c r="G230" s="143">
        <f ca="1">IFERROR(INDEX(G$269:G$305,MATCH($F230,$B$269:$B$305,0))/INDEX($D$269:$D$305,MATCH($F230,$B$269:$B$305,0)),SUMIFS('Input-Ext Allocators'!D$8:D$63,'Input-Ext Allocators'!$B$8:$B$63,$F230))*$D230</f>
        <v>0</v>
      </c>
      <c r="H230" s="143">
        <f ca="1">IFERROR(INDEX(H$269:H$305,MATCH($F230,$B$269:$B$305,0))/INDEX($D$269:$D$305,MATCH($F230,$B$269:$B$305,0)),SUMIFS('Input-Ext Allocators'!E$8:E$63,'Input-Ext Allocators'!$B$8:$B$63,$F230))*$D230</f>
        <v>0</v>
      </c>
      <c r="I230" s="143">
        <f ca="1">IFERROR(INDEX(I$269:I$305,MATCH($F230,$B$269:$B$305,0))/INDEX($D$269:$D$305,MATCH($F230,$B$269:$B$305,0)),SUMIFS('Input-Ext Allocators'!F$8:F$63,'Input-Ext Allocators'!$B$8:$B$63,$F230))*$D230</f>
        <v>0</v>
      </c>
      <c r="J230" s="143">
        <f ca="1">IFERROR(INDEX(J$269:J$305,MATCH($F230,$B$269:$B$305,0))/INDEX($D$269:$D$305,MATCH($F230,$B$269:$B$305,0)),SUMIFS('Input-Ext Allocators'!G$8:G$63,'Input-Ext Allocators'!$B$8:$B$63,$F230))*$D230</f>
        <v>0</v>
      </c>
      <c r="K230" s="143">
        <f ca="1">IFERROR(INDEX(K$269:K$305,MATCH($F230,$B$269:$B$305,0))/INDEX($D$269:$D$305,MATCH($F230,$B$269:$B$305,0)),SUMIFS('Input-Ext Allocators'!H$8:H$63,'Input-Ext Allocators'!$B$8:$B$63,$F230))*$D230</f>
        <v>0</v>
      </c>
      <c r="L230" s="143">
        <f ca="1">IFERROR(INDEX(L$269:L$305,MATCH($F230,$B$269:$B$305,0))/INDEX($D$269:$D$305,MATCH($F230,$B$269:$B$305,0)),SUMIFS('Input-Ext Allocators'!I$8:I$63,'Input-Ext Allocators'!$B$8:$B$63,$F230))*$D230</f>
        <v>0</v>
      </c>
      <c r="M230" s="143">
        <f ca="1">IFERROR(INDEX(M$269:M$305,MATCH($F230,$B$269:$B$305,0))/INDEX($D$269:$D$305,MATCH($F230,$B$269:$B$305,0)),SUMIFS('Input-Ext Allocators'!J$8:J$63,'Input-Ext Allocators'!$B$8:$B$63,$F230))*$D230</f>
        <v>0</v>
      </c>
      <c r="N230" s="143">
        <f ca="1">IFERROR(INDEX(N$269:N$305,MATCH($F230,$B$269:$B$305,0))/INDEX($D$269:$D$305,MATCH($F230,$B$269:$B$305,0)),SUMIFS('Input-Ext Allocators'!K$8:K$63,'Input-Ext Allocators'!$B$8:$B$63,$F230))*$D230</f>
        <v>0</v>
      </c>
      <c r="O230" s="143">
        <f ca="1">IFERROR(INDEX(O$269:O$305,MATCH($F230,$B$269:$B$305,0))/INDEX($D$269:$D$305,MATCH($F230,$B$269:$B$305,0)),SUMIFS('Input-Ext Allocators'!L$8:L$63,'Input-Ext Allocators'!$B$8:$B$63,$F230))*$D230</f>
        <v>0</v>
      </c>
      <c r="P230" s="143">
        <f ca="1">IFERROR(INDEX(P$269:P$305,MATCH($F230,$B$269:$B$305,0))/INDEX($D$269:$D$305,MATCH($F230,$B$269:$B$305,0)),SUMIFS('Input-Ext Allocators'!M$8:M$63,'Input-Ext Allocators'!$B$8:$B$63,$F230))*$D230</f>
        <v>0</v>
      </c>
      <c r="Q230" s="143">
        <f ca="1">IFERROR(INDEX(Q$269:Q$305,MATCH($F230,$B$269:$B$305,0))/INDEX($D$269:$D$305,MATCH($F230,$B$269:$B$305,0)),SUMIFS('Input-Ext Allocators'!N$8:N$63,'Input-Ext Allocators'!$B$8:$B$63,$F230))*$D230</f>
        <v>0</v>
      </c>
      <c r="R230" s="143">
        <f ca="1">IFERROR(INDEX(R$269:R$305,MATCH($F230,$B$269:$B$305,0))/INDEX($D$269:$D$305,MATCH($F230,$B$269:$B$305,0)),SUMIFS('Input-Ext Allocators'!O$8:O$63,'Input-Ext Allocators'!$B$8:$B$63,$F230))*$D230</f>
        <v>0</v>
      </c>
      <c r="S230" s="143">
        <f ca="1">IFERROR(INDEX(S$269:S$305,MATCH($F230,$B$269:$B$305,0))/INDEX($D$269:$D$305,MATCH($F230,$B$269:$B$305,0)),SUMIFS('Input-Ext Allocators'!P$8:P$63,'Input-Ext Allocators'!$B$8:$B$63,$F230))*$D230</f>
        <v>0</v>
      </c>
      <c r="T230" s="143">
        <f ca="1">IFERROR(INDEX(T$269:T$305,MATCH($F230,$B$269:$B$305,0))/INDEX($D$269:$D$305,MATCH($F230,$B$269:$B$305,0)),SUMIFS('Input-Ext Allocators'!Q$8:Q$63,'Input-Ext Allocators'!$B$8:$B$63,$F230))*$D230</f>
        <v>0</v>
      </c>
      <c r="U230" s="143">
        <f ca="1">IFERROR(INDEX(U$269:U$305,MATCH($F230,$B$269:$B$305,0))/INDEX($D$269:$D$305,MATCH($F230,$B$269:$B$305,0)),SUMIFS('Input-Ext Allocators'!R$8:R$63,'Input-Ext Allocators'!$B$8:$B$63,$F230))*$D230</f>
        <v>0</v>
      </c>
      <c r="V230" s="143">
        <f ca="1">IFERROR(INDEX(V$269:V$305,MATCH($F230,$B$269:$B$305,0))/INDEX($D$269:$D$305,MATCH($F230,$B$269:$B$305,0)),SUMIFS('Input-Ext Allocators'!S$8:S$63,'Input-Ext Allocators'!$B$8:$B$63,$F230))*$D230</f>
        <v>0</v>
      </c>
      <c r="W230" s="143">
        <f ca="1">IFERROR(INDEX(W$269:W$305,MATCH($F230,$B$269:$B$305,0))/INDEX($D$269:$D$305,MATCH($F230,$B$269:$B$305,0)),SUMIFS('Input-Ext Allocators'!T$8:T$63,'Input-Ext Allocators'!$B$8:$B$63,$F230))*$D230</f>
        <v>0</v>
      </c>
      <c r="X230" s="143">
        <f ca="1">IFERROR(INDEX(X$269:X$305,MATCH($F230,$B$269:$B$305,0))/INDEX($D$269:$D$305,MATCH($F230,$B$269:$B$305,0)),SUMIFS('Input-Ext Allocators'!U$8:U$63,'Input-Ext Allocators'!$B$8:$B$63,$F230))*$D230</f>
        <v>0</v>
      </c>
      <c r="Y230" s="143">
        <f ca="1">IFERROR(INDEX(Y$269:Y$305,MATCH($F230,$B$269:$B$305,0))/INDEX($D$269:$D$305,MATCH($F230,$B$269:$B$305,0)),SUMIFS('Input-Ext Allocators'!V$8:V$63,'Input-Ext Allocators'!$B$8:$B$63,$F230))*$D230</f>
        <v>0</v>
      </c>
      <c r="Z230" s="143">
        <f ca="1">IFERROR(INDEX(Z$269:Z$305,MATCH($F230,$B$269:$B$305,0))/INDEX($D$269:$D$305,MATCH($F230,$B$269:$B$305,0)),SUMIFS('Input-Ext Allocators'!W$8:W$63,'Input-Ext Allocators'!$B$8:$B$63,$F230))*$D230</f>
        <v>0</v>
      </c>
    </row>
    <row r="231" spans="1:26" outlineLevel="1">
      <c r="A231" s="113">
        <f>IF(ISBLANK('Input-Accounts'!A231),"",'Input-Accounts'!A231)</f>
        <v>199</v>
      </c>
      <c r="B231" s="17" t="str">
        <f>IF(ISBLANK('Input-Accounts'!B231),"",'Input-Accounts'!B231)</f>
        <v xml:space="preserve">Tools, Shop, and Garage Equipment </v>
      </c>
      <c r="C231" s="113">
        <f>IF(ISBLANK('Input-Accounts'!C231),"",'Input-Accounts'!C231)</f>
        <v>394</v>
      </c>
      <c r="D231" s="143">
        <f t="shared" ca="1" si="60"/>
        <v>0</v>
      </c>
      <c r="E231" s="143">
        <f t="shared" ca="1" si="61"/>
        <v>0</v>
      </c>
      <c r="F231" s="89" t="str" cm="1">
        <f t="array" aca="1" ref="F231" ca="1">IF(D231=0,"-",IF('Input-Accounts'!$E231&lt;&gt;0,'Input-Accounts'!$E231,INDEX('Input-Accounts'!$H231:$J231,,MATCH($F$6,'Input-Accounts'!$H$6:$J$6,0))))</f>
        <v>-</v>
      </c>
      <c r="G231" s="143">
        <f ca="1">IFERROR(INDEX(G$269:G$305,MATCH($F231,$B$269:$B$305,0))/INDEX($D$269:$D$305,MATCH($F231,$B$269:$B$305,0)),SUMIFS('Input-Ext Allocators'!D$8:D$63,'Input-Ext Allocators'!$B$8:$B$63,$F231))*$D231</f>
        <v>0</v>
      </c>
      <c r="H231" s="143">
        <f ca="1">IFERROR(INDEX(H$269:H$305,MATCH($F231,$B$269:$B$305,0))/INDEX($D$269:$D$305,MATCH($F231,$B$269:$B$305,0)),SUMIFS('Input-Ext Allocators'!E$8:E$63,'Input-Ext Allocators'!$B$8:$B$63,$F231))*$D231</f>
        <v>0</v>
      </c>
      <c r="I231" s="143">
        <f ca="1">IFERROR(INDEX(I$269:I$305,MATCH($F231,$B$269:$B$305,0))/INDEX($D$269:$D$305,MATCH($F231,$B$269:$B$305,0)),SUMIFS('Input-Ext Allocators'!F$8:F$63,'Input-Ext Allocators'!$B$8:$B$63,$F231))*$D231</f>
        <v>0</v>
      </c>
      <c r="J231" s="143">
        <f ca="1">IFERROR(INDEX(J$269:J$305,MATCH($F231,$B$269:$B$305,0))/INDEX($D$269:$D$305,MATCH($F231,$B$269:$B$305,0)),SUMIFS('Input-Ext Allocators'!G$8:G$63,'Input-Ext Allocators'!$B$8:$B$63,$F231))*$D231</f>
        <v>0</v>
      </c>
      <c r="K231" s="143">
        <f ca="1">IFERROR(INDEX(K$269:K$305,MATCH($F231,$B$269:$B$305,0))/INDEX($D$269:$D$305,MATCH($F231,$B$269:$B$305,0)),SUMIFS('Input-Ext Allocators'!H$8:H$63,'Input-Ext Allocators'!$B$8:$B$63,$F231))*$D231</f>
        <v>0</v>
      </c>
      <c r="L231" s="143">
        <f ca="1">IFERROR(INDEX(L$269:L$305,MATCH($F231,$B$269:$B$305,0))/INDEX($D$269:$D$305,MATCH($F231,$B$269:$B$305,0)),SUMIFS('Input-Ext Allocators'!I$8:I$63,'Input-Ext Allocators'!$B$8:$B$63,$F231))*$D231</f>
        <v>0</v>
      </c>
      <c r="M231" s="143">
        <f ca="1">IFERROR(INDEX(M$269:M$305,MATCH($F231,$B$269:$B$305,0))/INDEX($D$269:$D$305,MATCH($F231,$B$269:$B$305,0)),SUMIFS('Input-Ext Allocators'!J$8:J$63,'Input-Ext Allocators'!$B$8:$B$63,$F231))*$D231</f>
        <v>0</v>
      </c>
      <c r="N231" s="143">
        <f ca="1">IFERROR(INDEX(N$269:N$305,MATCH($F231,$B$269:$B$305,0))/INDEX($D$269:$D$305,MATCH($F231,$B$269:$B$305,0)),SUMIFS('Input-Ext Allocators'!K$8:K$63,'Input-Ext Allocators'!$B$8:$B$63,$F231))*$D231</f>
        <v>0</v>
      </c>
      <c r="O231" s="143">
        <f ca="1">IFERROR(INDEX(O$269:O$305,MATCH($F231,$B$269:$B$305,0))/INDEX($D$269:$D$305,MATCH($F231,$B$269:$B$305,0)),SUMIFS('Input-Ext Allocators'!L$8:L$63,'Input-Ext Allocators'!$B$8:$B$63,$F231))*$D231</f>
        <v>0</v>
      </c>
      <c r="P231" s="143">
        <f ca="1">IFERROR(INDEX(P$269:P$305,MATCH($F231,$B$269:$B$305,0))/INDEX($D$269:$D$305,MATCH($F231,$B$269:$B$305,0)),SUMIFS('Input-Ext Allocators'!M$8:M$63,'Input-Ext Allocators'!$B$8:$B$63,$F231))*$D231</f>
        <v>0</v>
      </c>
      <c r="Q231" s="143">
        <f ca="1">IFERROR(INDEX(Q$269:Q$305,MATCH($F231,$B$269:$B$305,0))/INDEX($D$269:$D$305,MATCH($F231,$B$269:$B$305,0)),SUMIFS('Input-Ext Allocators'!N$8:N$63,'Input-Ext Allocators'!$B$8:$B$63,$F231))*$D231</f>
        <v>0</v>
      </c>
      <c r="R231" s="143">
        <f ca="1">IFERROR(INDEX(R$269:R$305,MATCH($F231,$B$269:$B$305,0))/INDEX($D$269:$D$305,MATCH($F231,$B$269:$B$305,0)),SUMIFS('Input-Ext Allocators'!O$8:O$63,'Input-Ext Allocators'!$B$8:$B$63,$F231))*$D231</f>
        <v>0</v>
      </c>
      <c r="S231" s="143">
        <f ca="1">IFERROR(INDEX(S$269:S$305,MATCH($F231,$B$269:$B$305,0))/INDEX($D$269:$D$305,MATCH($F231,$B$269:$B$305,0)),SUMIFS('Input-Ext Allocators'!P$8:P$63,'Input-Ext Allocators'!$B$8:$B$63,$F231))*$D231</f>
        <v>0</v>
      </c>
      <c r="T231" s="143">
        <f ca="1">IFERROR(INDEX(T$269:T$305,MATCH($F231,$B$269:$B$305,0))/INDEX($D$269:$D$305,MATCH($F231,$B$269:$B$305,0)),SUMIFS('Input-Ext Allocators'!Q$8:Q$63,'Input-Ext Allocators'!$B$8:$B$63,$F231))*$D231</f>
        <v>0</v>
      </c>
      <c r="U231" s="143">
        <f ca="1">IFERROR(INDEX(U$269:U$305,MATCH($F231,$B$269:$B$305,0))/INDEX($D$269:$D$305,MATCH($F231,$B$269:$B$305,0)),SUMIFS('Input-Ext Allocators'!R$8:R$63,'Input-Ext Allocators'!$B$8:$B$63,$F231))*$D231</f>
        <v>0</v>
      </c>
      <c r="V231" s="143">
        <f ca="1">IFERROR(INDEX(V$269:V$305,MATCH($F231,$B$269:$B$305,0))/INDEX($D$269:$D$305,MATCH($F231,$B$269:$B$305,0)),SUMIFS('Input-Ext Allocators'!S$8:S$63,'Input-Ext Allocators'!$B$8:$B$63,$F231))*$D231</f>
        <v>0</v>
      </c>
      <c r="W231" s="143">
        <f ca="1">IFERROR(INDEX(W$269:W$305,MATCH($F231,$B$269:$B$305,0))/INDEX($D$269:$D$305,MATCH($F231,$B$269:$B$305,0)),SUMIFS('Input-Ext Allocators'!T$8:T$63,'Input-Ext Allocators'!$B$8:$B$63,$F231))*$D231</f>
        <v>0</v>
      </c>
      <c r="X231" s="143">
        <f ca="1">IFERROR(INDEX(X$269:X$305,MATCH($F231,$B$269:$B$305,0))/INDEX($D$269:$D$305,MATCH($F231,$B$269:$B$305,0)),SUMIFS('Input-Ext Allocators'!U$8:U$63,'Input-Ext Allocators'!$B$8:$B$63,$F231))*$D231</f>
        <v>0</v>
      </c>
      <c r="Y231" s="143">
        <f ca="1">IFERROR(INDEX(Y$269:Y$305,MATCH($F231,$B$269:$B$305,0))/INDEX($D$269:$D$305,MATCH($F231,$B$269:$B$305,0)),SUMIFS('Input-Ext Allocators'!V$8:V$63,'Input-Ext Allocators'!$B$8:$B$63,$F231))*$D231</f>
        <v>0</v>
      </c>
      <c r="Z231" s="143">
        <f ca="1">IFERROR(INDEX(Z$269:Z$305,MATCH($F231,$B$269:$B$305,0))/INDEX($D$269:$D$305,MATCH($F231,$B$269:$B$305,0)),SUMIFS('Input-Ext Allocators'!W$8:W$63,'Input-Ext Allocators'!$B$8:$B$63,$F231))*$D231</f>
        <v>0</v>
      </c>
    </row>
    <row r="232" spans="1:26" outlineLevel="1">
      <c r="A232" s="113">
        <f>IF(ISBLANK('Input-Accounts'!A232),"",'Input-Accounts'!A232)</f>
        <v>200</v>
      </c>
      <c r="B232" s="17" t="str">
        <f>IF(ISBLANK('Input-Accounts'!B232),"",'Input-Accounts'!B232)</f>
        <v>Laboratory Equipment</v>
      </c>
      <c r="C232" s="113">
        <f>IF(ISBLANK('Input-Accounts'!C232),"",'Input-Accounts'!C232)</f>
        <v>395</v>
      </c>
      <c r="D232" s="143">
        <f t="shared" ca="1" si="60"/>
        <v>0</v>
      </c>
      <c r="E232" s="143">
        <f t="shared" ca="1" si="61"/>
        <v>0</v>
      </c>
      <c r="F232" s="89" t="str" cm="1">
        <f t="array" aca="1" ref="F232" ca="1">IF(D232=0,"-",IF('Input-Accounts'!$E232&lt;&gt;0,'Input-Accounts'!$E232,INDEX('Input-Accounts'!$H232:$J232,,MATCH($F$6,'Input-Accounts'!$H$6:$J$6,0))))</f>
        <v>-</v>
      </c>
      <c r="G232" s="143">
        <f ca="1">IFERROR(INDEX(G$269:G$305,MATCH($F232,$B$269:$B$305,0))/INDEX($D$269:$D$305,MATCH($F232,$B$269:$B$305,0)),SUMIFS('Input-Ext Allocators'!D$8:D$63,'Input-Ext Allocators'!$B$8:$B$63,$F232))*$D232</f>
        <v>0</v>
      </c>
      <c r="H232" s="143">
        <f ca="1">IFERROR(INDEX(H$269:H$305,MATCH($F232,$B$269:$B$305,0))/INDEX($D$269:$D$305,MATCH($F232,$B$269:$B$305,0)),SUMIFS('Input-Ext Allocators'!E$8:E$63,'Input-Ext Allocators'!$B$8:$B$63,$F232))*$D232</f>
        <v>0</v>
      </c>
      <c r="I232" s="143">
        <f ca="1">IFERROR(INDEX(I$269:I$305,MATCH($F232,$B$269:$B$305,0))/INDEX($D$269:$D$305,MATCH($F232,$B$269:$B$305,0)),SUMIFS('Input-Ext Allocators'!F$8:F$63,'Input-Ext Allocators'!$B$8:$B$63,$F232))*$D232</f>
        <v>0</v>
      </c>
      <c r="J232" s="143">
        <f ca="1">IFERROR(INDEX(J$269:J$305,MATCH($F232,$B$269:$B$305,0))/INDEX($D$269:$D$305,MATCH($F232,$B$269:$B$305,0)),SUMIFS('Input-Ext Allocators'!G$8:G$63,'Input-Ext Allocators'!$B$8:$B$63,$F232))*$D232</f>
        <v>0</v>
      </c>
      <c r="K232" s="143">
        <f ca="1">IFERROR(INDEX(K$269:K$305,MATCH($F232,$B$269:$B$305,0))/INDEX($D$269:$D$305,MATCH($F232,$B$269:$B$305,0)),SUMIFS('Input-Ext Allocators'!H$8:H$63,'Input-Ext Allocators'!$B$8:$B$63,$F232))*$D232</f>
        <v>0</v>
      </c>
      <c r="L232" s="143">
        <f ca="1">IFERROR(INDEX(L$269:L$305,MATCH($F232,$B$269:$B$305,0))/INDEX($D$269:$D$305,MATCH($F232,$B$269:$B$305,0)),SUMIFS('Input-Ext Allocators'!I$8:I$63,'Input-Ext Allocators'!$B$8:$B$63,$F232))*$D232</f>
        <v>0</v>
      </c>
      <c r="M232" s="143">
        <f ca="1">IFERROR(INDEX(M$269:M$305,MATCH($F232,$B$269:$B$305,0))/INDEX($D$269:$D$305,MATCH($F232,$B$269:$B$305,0)),SUMIFS('Input-Ext Allocators'!J$8:J$63,'Input-Ext Allocators'!$B$8:$B$63,$F232))*$D232</f>
        <v>0</v>
      </c>
      <c r="N232" s="143">
        <f ca="1">IFERROR(INDEX(N$269:N$305,MATCH($F232,$B$269:$B$305,0))/INDEX($D$269:$D$305,MATCH($F232,$B$269:$B$305,0)),SUMIFS('Input-Ext Allocators'!K$8:K$63,'Input-Ext Allocators'!$B$8:$B$63,$F232))*$D232</f>
        <v>0</v>
      </c>
      <c r="O232" s="143">
        <f ca="1">IFERROR(INDEX(O$269:O$305,MATCH($F232,$B$269:$B$305,0))/INDEX($D$269:$D$305,MATCH($F232,$B$269:$B$305,0)),SUMIFS('Input-Ext Allocators'!L$8:L$63,'Input-Ext Allocators'!$B$8:$B$63,$F232))*$D232</f>
        <v>0</v>
      </c>
      <c r="P232" s="143">
        <f ca="1">IFERROR(INDEX(P$269:P$305,MATCH($F232,$B$269:$B$305,0))/INDEX($D$269:$D$305,MATCH($F232,$B$269:$B$305,0)),SUMIFS('Input-Ext Allocators'!M$8:M$63,'Input-Ext Allocators'!$B$8:$B$63,$F232))*$D232</f>
        <v>0</v>
      </c>
      <c r="Q232" s="143">
        <f ca="1">IFERROR(INDEX(Q$269:Q$305,MATCH($F232,$B$269:$B$305,0))/INDEX($D$269:$D$305,MATCH($F232,$B$269:$B$305,0)),SUMIFS('Input-Ext Allocators'!N$8:N$63,'Input-Ext Allocators'!$B$8:$B$63,$F232))*$D232</f>
        <v>0</v>
      </c>
      <c r="R232" s="143">
        <f ca="1">IFERROR(INDEX(R$269:R$305,MATCH($F232,$B$269:$B$305,0))/INDEX($D$269:$D$305,MATCH($F232,$B$269:$B$305,0)),SUMIFS('Input-Ext Allocators'!O$8:O$63,'Input-Ext Allocators'!$B$8:$B$63,$F232))*$D232</f>
        <v>0</v>
      </c>
      <c r="S232" s="143">
        <f ca="1">IFERROR(INDEX(S$269:S$305,MATCH($F232,$B$269:$B$305,0))/INDEX($D$269:$D$305,MATCH($F232,$B$269:$B$305,0)),SUMIFS('Input-Ext Allocators'!P$8:P$63,'Input-Ext Allocators'!$B$8:$B$63,$F232))*$D232</f>
        <v>0</v>
      </c>
      <c r="T232" s="143">
        <f ca="1">IFERROR(INDEX(T$269:T$305,MATCH($F232,$B$269:$B$305,0))/INDEX($D$269:$D$305,MATCH($F232,$B$269:$B$305,0)),SUMIFS('Input-Ext Allocators'!Q$8:Q$63,'Input-Ext Allocators'!$B$8:$B$63,$F232))*$D232</f>
        <v>0</v>
      </c>
      <c r="U232" s="143">
        <f ca="1">IFERROR(INDEX(U$269:U$305,MATCH($F232,$B$269:$B$305,0))/INDEX($D$269:$D$305,MATCH($F232,$B$269:$B$305,0)),SUMIFS('Input-Ext Allocators'!R$8:R$63,'Input-Ext Allocators'!$B$8:$B$63,$F232))*$D232</f>
        <v>0</v>
      </c>
      <c r="V232" s="143">
        <f ca="1">IFERROR(INDEX(V$269:V$305,MATCH($F232,$B$269:$B$305,0))/INDEX($D$269:$D$305,MATCH($F232,$B$269:$B$305,0)),SUMIFS('Input-Ext Allocators'!S$8:S$63,'Input-Ext Allocators'!$B$8:$B$63,$F232))*$D232</f>
        <v>0</v>
      </c>
      <c r="W232" s="143">
        <f ca="1">IFERROR(INDEX(W$269:W$305,MATCH($F232,$B$269:$B$305,0))/INDEX($D$269:$D$305,MATCH($F232,$B$269:$B$305,0)),SUMIFS('Input-Ext Allocators'!T$8:T$63,'Input-Ext Allocators'!$B$8:$B$63,$F232))*$D232</f>
        <v>0</v>
      </c>
      <c r="X232" s="143">
        <f ca="1">IFERROR(INDEX(X$269:X$305,MATCH($F232,$B$269:$B$305,0))/INDEX($D$269:$D$305,MATCH($F232,$B$269:$B$305,0)),SUMIFS('Input-Ext Allocators'!U$8:U$63,'Input-Ext Allocators'!$B$8:$B$63,$F232))*$D232</f>
        <v>0</v>
      </c>
      <c r="Y232" s="143">
        <f ca="1">IFERROR(INDEX(Y$269:Y$305,MATCH($F232,$B$269:$B$305,0))/INDEX($D$269:$D$305,MATCH($F232,$B$269:$B$305,0)),SUMIFS('Input-Ext Allocators'!V$8:V$63,'Input-Ext Allocators'!$B$8:$B$63,$F232))*$D232</f>
        <v>0</v>
      </c>
      <c r="Z232" s="143">
        <f ca="1">IFERROR(INDEX(Z$269:Z$305,MATCH($F232,$B$269:$B$305,0))/INDEX($D$269:$D$305,MATCH($F232,$B$269:$B$305,0)),SUMIFS('Input-Ext Allocators'!W$8:W$63,'Input-Ext Allocators'!$B$8:$B$63,$F232))*$D232</f>
        <v>0</v>
      </c>
    </row>
    <row r="233" spans="1:26" outlineLevel="1">
      <c r="A233" s="113">
        <f>IF(ISBLANK('Input-Accounts'!A233),"",'Input-Accounts'!A233)</f>
        <v>201</v>
      </c>
      <c r="B233" s="17" t="str">
        <f>IF(ISBLANK('Input-Accounts'!B233),"",'Input-Accounts'!B233)</f>
        <v>Power Operated Equipment</v>
      </c>
      <c r="C233" s="113">
        <f>IF(ISBLANK('Input-Accounts'!C233),"",'Input-Accounts'!C233)</f>
        <v>396</v>
      </c>
      <c r="D233" s="143">
        <f t="shared" ca="1" si="60"/>
        <v>0</v>
      </c>
      <c r="E233" s="143">
        <f t="shared" ca="1" si="61"/>
        <v>0</v>
      </c>
      <c r="F233" s="89" t="str" cm="1">
        <f t="array" aca="1" ref="F233" ca="1">IF(D233=0,"-",IF('Input-Accounts'!$E233&lt;&gt;0,'Input-Accounts'!$E233,INDEX('Input-Accounts'!$H233:$J233,,MATCH($F$6,'Input-Accounts'!$H$6:$J$6,0))))</f>
        <v>-</v>
      </c>
      <c r="G233" s="143">
        <f ca="1">IFERROR(INDEX(G$269:G$305,MATCH($F233,$B$269:$B$305,0))/INDEX($D$269:$D$305,MATCH($F233,$B$269:$B$305,0)),SUMIFS('Input-Ext Allocators'!D$8:D$63,'Input-Ext Allocators'!$B$8:$B$63,$F233))*$D233</f>
        <v>0</v>
      </c>
      <c r="H233" s="143">
        <f ca="1">IFERROR(INDEX(H$269:H$305,MATCH($F233,$B$269:$B$305,0))/INDEX($D$269:$D$305,MATCH($F233,$B$269:$B$305,0)),SUMIFS('Input-Ext Allocators'!E$8:E$63,'Input-Ext Allocators'!$B$8:$B$63,$F233))*$D233</f>
        <v>0</v>
      </c>
      <c r="I233" s="143">
        <f ca="1">IFERROR(INDEX(I$269:I$305,MATCH($F233,$B$269:$B$305,0))/INDEX($D$269:$D$305,MATCH($F233,$B$269:$B$305,0)),SUMIFS('Input-Ext Allocators'!F$8:F$63,'Input-Ext Allocators'!$B$8:$B$63,$F233))*$D233</f>
        <v>0</v>
      </c>
      <c r="J233" s="143">
        <f ca="1">IFERROR(INDEX(J$269:J$305,MATCH($F233,$B$269:$B$305,0))/INDEX($D$269:$D$305,MATCH($F233,$B$269:$B$305,0)),SUMIFS('Input-Ext Allocators'!G$8:G$63,'Input-Ext Allocators'!$B$8:$B$63,$F233))*$D233</f>
        <v>0</v>
      </c>
      <c r="K233" s="143">
        <f ca="1">IFERROR(INDEX(K$269:K$305,MATCH($F233,$B$269:$B$305,0))/INDEX($D$269:$D$305,MATCH($F233,$B$269:$B$305,0)),SUMIFS('Input-Ext Allocators'!H$8:H$63,'Input-Ext Allocators'!$B$8:$B$63,$F233))*$D233</f>
        <v>0</v>
      </c>
      <c r="L233" s="143">
        <f ca="1">IFERROR(INDEX(L$269:L$305,MATCH($F233,$B$269:$B$305,0))/INDEX($D$269:$D$305,MATCH($F233,$B$269:$B$305,0)),SUMIFS('Input-Ext Allocators'!I$8:I$63,'Input-Ext Allocators'!$B$8:$B$63,$F233))*$D233</f>
        <v>0</v>
      </c>
      <c r="M233" s="143">
        <f ca="1">IFERROR(INDEX(M$269:M$305,MATCH($F233,$B$269:$B$305,0))/INDEX($D$269:$D$305,MATCH($F233,$B$269:$B$305,0)),SUMIFS('Input-Ext Allocators'!J$8:J$63,'Input-Ext Allocators'!$B$8:$B$63,$F233))*$D233</f>
        <v>0</v>
      </c>
      <c r="N233" s="143">
        <f ca="1">IFERROR(INDEX(N$269:N$305,MATCH($F233,$B$269:$B$305,0))/INDEX($D$269:$D$305,MATCH($F233,$B$269:$B$305,0)),SUMIFS('Input-Ext Allocators'!K$8:K$63,'Input-Ext Allocators'!$B$8:$B$63,$F233))*$D233</f>
        <v>0</v>
      </c>
      <c r="O233" s="143">
        <f ca="1">IFERROR(INDEX(O$269:O$305,MATCH($F233,$B$269:$B$305,0))/INDEX($D$269:$D$305,MATCH($F233,$B$269:$B$305,0)),SUMIFS('Input-Ext Allocators'!L$8:L$63,'Input-Ext Allocators'!$B$8:$B$63,$F233))*$D233</f>
        <v>0</v>
      </c>
      <c r="P233" s="143">
        <f ca="1">IFERROR(INDEX(P$269:P$305,MATCH($F233,$B$269:$B$305,0))/INDEX($D$269:$D$305,MATCH($F233,$B$269:$B$305,0)),SUMIFS('Input-Ext Allocators'!M$8:M$63,'Input-Ext Allocators'!$B$8:$B$63,$F233))*$D233</f>
        <v>0</v>
      </c>
      <c r="Q233" s="143">
        <f ca="1">IFERROR(INDEX(Q$269:Q$305,MATCH($F233,$B$269:$B$305,0))/INDEX($D$269:$D$305,MATCH($F233,$B$269:$B$305,0)),SUMIFS('Input-Ext Allocators'!N$8:N$63,'Input-Ext Allocators'!$B$8:$B$63,$F233))*$D233</f>
        <v>0</v>
      </c>
      <c r="R233" s="143">
        <f ca="1">IFERROR(INDEX(R$269:R$305,MATCH($F233,$B$269:$B$305,0))/INDEX($D$269:$D$305,MATCH($F233,$B$269:$B$305,0)),SUMIFS('Input-Ext Allocators'!O$8:O$63,'Input-Ext Allocators'!$B$8:$B$63,$F233))*$D233</f>
        <v>0</v>
      </c>
      <c r="S233" s="143">
        <f ca="1">IFERROR(INDEX(S$269:S$305,MATCH($F233,$B$269:$B$305,0))/INDEX($D$269:$D$305,MATCH($F233,$B$269:$B$305,0)),SUMIFS('Input-Ext Allocators'!P$8:P$63,'Input-Ext Allocators'!$B$8:$B$63,$F233))*$D233</f>
        <v>0</v>
      </c>
      <c r="T233" s="143">
        <f ca="1">IFERROR(INDEX(T$269:T$305,MATCH($F233,$B$269:$B$305,0))/INDEX($D$269:$D$305,MATCH($F233,$B$269:$B$305,0)),SUMIFS('Input-Ext Allocators'!Q$8:Q$63,'Input-Ext Allocators'!$B$8:$B$63,$F233))*$D233</f>
        <v>0</v>
      </c>
      <c r="U233" s="143">
        <f ca="1">IFERROR(INDEX(U$269:U$305,MATCH($F233,$B$269:$B$305,0))/INDEX($D$269:$D$305,MATCH($F233,$B$269:$B$305,0)),SUMIFS('Input-Ext Allocators'!R$8:R$63,'Input-Ext Allocators'!$B$8:$B$63,$F233))*$D233</f>
        <v>0</v>
      </c>
      <c r="V233" s="143">
        <f ca="1">IFERROR(INDEX(V$269:V$305,MATCH($F233,$B$269:$B$305,0))/INDEX($D$269:$D$305,MATCH($F233,$B$269:$B$305,0)),SUMIFS('Input-Ext Allocators'!S$8:S$63,'Input-Ext Allocators'!$B$8:$B$63,$F233))*$D233</f>
        <v>0</v>
      </c>
      <c r="W233" s="143">
        <f ca="1">IFERROR(INDEX(W$269:W$305,MATCH($F233,$B$269:$B$305,0))/INDEX($D$269:$D$305,MATCH($F233,$B$269:$B$305,0)),SUMIFS('Input-Ext Allocators'!T$8:T$63,'Input-Ext Allocators'!$B$8:$B$63,$F233))*$D233</f>
        <v>0</v>
      </c>
      <c r="X233" s="143">
        <f ca="1">IFERROR(INDEX(X$269:X$305,MATCH($F233,$B$269:$B$305,0))/INDEX($D$269:$D$305,MATCH($F233,$B$269:$B$305,0)),SUMIFS('Input-Ext Allocators'!U$8:U$63,'Input-Ext Allocators'!$B$8:$B$63,$F233))*$D233</f>
        <v>0</v>
      </c>
      <c r="Y233" s="143">
        <f ca="1">IFERROR(INDEX(Y$269:Y$305,MATCH($F233,$B$269:$B$305,0))/INDEX($D$269:$D$305,MATCH($F233,$B$269:$B$305,0)),SUMIFS('Input-Ext Allocators'!V$8:V$63,'Input-Ext Allocators'!$B$8:$B$63,$F233))*$D233</f>
        <v>0</v>
      </c>
      <c r="Z233" s="143">
        <f ca="1">IFERROR(INDEX(Z$269:Z$305,MATCH($F233,$B$269:$B$305,0))/INDEX($D$269:$D$305,MATCH($F233,$B$269:$B$305,0)),SUMIFS('Input-Ext Allocators'!W$8:W$63,'Input-Ext Allocators'!$B$8:$B$63,$F233))*$D233</f>
        <v>0</v>
      </c>
    </row>
    <row r="234" spans="1:26" outlineLevel="1">
      <c r="A234" s="113">
        <f>IF(ISBLANK('Input-Accounts'!A234),"",'Input-Accounts'!A234)</f>
        <v>202</v>
      </c>
      <c r="B234" s="17" t="str">
        <f>IF(ISBLANK('Input-Accounts'!B234),"",'Input-Accounts'!B234)</f>
        <v>Communication Equipment</v>
      </c>
      <c r="C234" s="113">
        <f>IF(ISBLANK('Input-Accounts'!C234),"",'Input-Accounts'!C234)</f>
        <v>397</v>
      </c>
      <c r="D234" s="143">
        <f t="shared" ca="1" si="60"/>
        <v>0</v>
      </c>
      <c r="E234" s="143">
        <f t="shared" ca="1" si="61"/>
        <v>0</v>
      </c>
      <c r="F234" s="89" t="str" cm="1">
        <f t="array" aca="1" ref="F234" ca="1">IF(D234=0,"-",IF('Input-Accounts'!$E234&lt;&gt;0,'Input-Accounts'!$E234,INDEX('Input-Accounts'!$H234:$J234,,MATCH($F$6,'Input-Accounts'!$H$6:$J$6,0))))</f>
        <v>-</v>
      </c>
      <c r="G234" s="143">
        <f ca="1">IFERROR(INDEX(G$269:G$305,MATCH($F234,$B$269:$B$305,0))/INDEX($D$269:$D$305,MATCH($F234,$B$269:$B$305,0)),SUMIFS('Input-Ext Allocators'!D$8:D$63,'Input-Ext Allocators'!$B$8:$B$63,$F234))*$D234</f>
        <v>0</v>
      </c>
      <c r="H234" s="143">
        <f ca="1">IFERROR(INDEX(H$269:H$305,MATCH($F234,$B$269:$B$305,0))/INDEX($D$269:$D$305,MATCH($F234,$B$269:$B$305,0)),SUMIFS('Input-Ext Allocators'!E$8:E$63,'Input-Ext Allocators'!$B$8:$B$63,$F234))*$D234</f>
        <v>0</v>
      </c>
      <c r="I234" s="143">
        <f ca="1">IFERROR(INDEX(I$269:I$305,MATCH($F234,$B$269:$B$305,0))/INDEX($D$269:$D$305,MATCH($F234,$B$269:$B$305,0)),SUMIFS('Input-Ext Allocators'!F$8:F$63,'Input-Ext Allocators'!$B$8:$B$63,$F234))*$D234</f>
        <v>0</v>
      </c>
      <c r="J234" s="143">
        <f ca="1">IFERROR(INDEX(J$269:J$305,MATCH($F234,$B$269:$B$305,0))/INDEX($D$269:$D$305,MATCH($F234,$B$269:$B$305,0)),SUMIFS('Input-Ext Allocators'!G$8:G$63,'Input-Ext Allocators'!$B$8:$B$63,$F234))*$D234</f>
        <v>0</v>
      </c>
      <c r="K234" s="143">
        <f ca="1">IFERROR(INDEX(K$269:K$305,MATCH($F234,$B$269:$B$305,0))/INDEX($D$269:$D$305,MATCH($F234,$B$269:$B$305,0)),SUMIFS('Input-Ext Allocators'!H$8:H$63,'Input-Ext Allocators'!$B$8:$B$63,$F234))*$D234</f>
        <v>0</v>
      </c>
      <c r="L234" s="143">
        <f ca="1">IFERROR(INDEX(L$269:L$305,MATCH($F234,$B$269:$B$305,0))/INDEX($D$269:$D$305,MATCH($F234,$B$269:$B$305,0)),SUMIFS('Input-Ext Allocators'!I$8:I$63,'Input-Ext Allocators'!$B$8:$B$63,$F234))*$D234</f>
        <v>0</v>
      </c>
      <c r="M234" s="143">
        <f ca="1">IFERROR(INDEX(M$269:M$305,MATCH($F234,$B$269:$B$305,0))/INDEX($D$269:$D$305,MATCH($F234,$B$269:$B$305,0)),SUMIFS('Input-Ext Allocators'!J$8:J$63,'Input-Ext Allocators'!$B$8:$B$63,$F234))*$D234</f>
        <v>0</v>
      </c>
      <c r="N234" s="143">
        <f ca="1">IFERROR(INDEX(N$269:N$305,MATCH($F234,$B$269:$B$305,0))/INDEX($D$269:$D$305,MATCH($F234,$B$269:$B$305,0)),SUMIFS('Input-Ext Allocators'!K$8:K$63,'Input-Ext Allocators'!$B$8:$B$63,$F234))*$D234</f>
        <v>0</v>
      </c>
      <c r="O234" s="143">
        <f ca="1">IFERROR(INDEX(O$269:O$305,MATCH($F234,$B$269:$B$305,0))/INDEX($D$269:$D$305,MATCH($F234,$B$269:$B$305,0)),SUMIFS('Input-Ext Allocators'!L$8:L$63,'Input-Ext Allocators'!$B$8:$B$63,$F234))*$D234</f>
        <v>0</v>
      </c>
      <c r="P234" s="143">
        <f ca="1">IFERROR(INDEX(P$269:P$305,MATCH($F234,$B$269:$B$305,0))/INDEX($D$269:$D$305,MATCH($F234,$B$269:$B$305,0)),SUMIFS('Input-Ext Allocators'!M$8:M$63,'Input-Ext Allocators'!$B$8:$B$63,$F234))*$D234</f>
        <v>0</v>
      </c>
      <c r="Q234" s="143">
        <f ca="1">IFERROR(INDEX(Q$269:Q$305,MATCH($F234,$B$269:$B$305,0))/INDEX($D$269:$D$305,MATCH($F234,$B$269:$B$305,0)),SUMIFS('Input-Ext Allocators'!N$8:N$63,'Input-Ext Allocators'!$B$8:$B$63,$F234))*$D234</f>
        <v>0</v>
      </c>
      <c r="R234" s="143">
        <f ca="1">IFERROR(INDEX(R$269:R$305,MATCH($F234,$B$269:$B$305,0))/INDEX($D$269:$D$305,MATCH($F234,$B$269:$B$305,0)),SUMIFS('Input-Ext Allocators'!O$8:O$63,'Input-Ext Allocators'!$B$8:$B$63,$F234))*$D234</f>
        <v>0</v>
      </c>
      <c r="S234" s="143">
        <f ca="1">IFERROR(INDEX(S$269:S$305,MATCH($F234,$B$269:$B$305,0))/INDEX($D$269:$D$305,MATCH($F234,$B$269:$B$305,0)),SUMIFS('Input-Ext Allocators'!P$8:P$63,'Input-Ext Allocators'!$B$8:$B$63,$F234))*$D234</f>
        <v>0</v>
      </c>
      <c r="T234" s="143">
        <f ca="1">IFERROR(INDEX(T$269:T$305,MATCH($F234,$B$269:$B$305,0))/INDEX($D$269:$D$305,MATCH($F234,$B$269:$B$305,0)),SUMIFS('Input-Ext Allocators'!Q$8:Q$63,'Input-Ext Allocators'!$B$8:$B$63,$F234))*$D234</f>
        <v>0</v>
      </c>
      <c r="U234" s="143">
        <f ca="1">IFERROR(INDEX(U$269:U$305,MATCH($F234,$B$269:$B$305,0))/INDEX($D$269:$D$305,MATCH($F234,$B$269:$B$305,0)),SUMIFS('Input-Ext Allocators'!R$8:R$63,'Input-Ext Allocators'!$B$8:$B$63,$F234))*$D234</f>
        <v>0</v>
      </c>
      <c r="V234" s="143">
        <f ca="1">IFERROR(INDEX(V$269:V$305,MATCH($F234,$B$269:$B$305,0))/INDEX($D$269:$D$305,MATCH($F234,$B$269:$B$305,0)),SUMIFS('Input-Ext Allocators'!S$8:S$63,'Input-Ext Allocators'!$B$8:$B$63,$F234))*$D234</f>
        <v>0</v>
      </c>
      <c r="W234" s="143">
        <f ca="1">IFERROR(INDEX(W$269:W$305,MATCH($F234,$B$269:$B$305,0))/INDEX($D$269:$D$305,MATCH($F234,$B$269:$B$305,0)),SUMIFS('Input-Ext Allocators'!T$8:T$63,'Input-Ext Allocators'!$B$8:$B$63,$F234))*$D234</f>
        <v>0</v>
      </c>
      <c r="X234" s="143">
        <f ca="1">IFERROR(INDEX(X$269:X$305,MATCH($F234,$B$269:$B$305,0))/INDEX($D$269:$D$305,MATCH($F234,$B$269:$B$305,0)),SUMIFS('Input-Ext Allocators'!U$8:U$63,'Input-Ext Allocators'!$B$8:$B$63,$F234))*$D234</f>
        <v>0</v>
      </c>
      <c r="Y234" s="143">
        <f ca="1">IFERROR(INDEX(Y$269:Y$305,MATCH($F234,$B$269:$B$305,0))/INDEX($D$269:$D$305,MATCH($F234,$B$269:$B$305,0)),SUMIFS('Input-Ext Allocators'!V$8:V$63,'Input-Ext Allocators'!$B$8:$B$63,$F234))*$D234</f>
        <v>0</v>
      </c>
      <c r="Z234" s="143">
        <f ca="1">IFERROR(INDEX(Z$269:Z$305,MATCH($F234,$B$269:$B$305,0))/INDEX($D$269:$D$305,MATCH($F234,$B$269:$B$305,0)),SUMIFS('Input-Ext Allocators'!W$8:W$63,'Input-Ext Allocators'!$B$8:$B$63,$F234))*$D234</f>
        <v>0</v>
      </c>
    </row>
    <row r="235" spans="1:26" outlineLevel="1">
      <c r="A235" s="113">
        <f>IF(ISBLANK('Input-Accounts'!A235),"",'Input-Accounts'!A235)</f>
        <v>203</v>
      </c>
      <c r="B235" s="17" t="str">
        <f>IF(ISBLANK('Input-Accounts'!B235),"",'Input-Accounts'!B235)</f>
        <v>Miscellaneous Equipment</v>
      </c>
      <c r="C235" s="113">
        <f>IF(ISBLANK('Input-Accounts'!C235),"",'Input-Accounts'!C235)</f>
        <v>398</v>
      </c>
      <c r="D235" s="143">
        <f t="shared" ca="1" si="60"/>
        <v>0</v>
      </c>
      <c r="E235" s="143">
        <f t="shared" ca="1" si="61"/>
        <v>0</v>
      </c>
      <c r="F235" s="89" t="str" cm="1">
        <f t="array" aca="1" ref="F235" ca="1">IF(D235=0,"-",IF('Input-Accounts'!$E235&lt;&gt;0,'Input-Accounts'!$E235,INDEX('Input-Accounts'!$H235:$J235,,MATCH($F$6,'Input-Accounts'!$H$6:$J$6,0))))</f>
        <v>-</v>
      </c>
      <c r="G235" s="143">
        <f ca="1">IFERROR(INDEX(G$269:G$305,MATCH($F235,$B$269:$B$305,0))/INDEX($D$269:$D$305,MATCH($F235,$B$269:$B$305,0)),SUMIFS('Input-Ext Allocators'!D$8:D$63,'Input-Ext Allocators'!$B$8:$B$63,$F235))*$D235</f>
        <v>0</v>
      </c>
      <c r="H235" s="143">
        <f ca="1">IFERROR(INDEX(H$269:H$305,MATCH($F235,$B$269:$B$305,0))/INDEX($D$269:$D$305,MATCH($F235,$B$269:$B$305,0)),SUMIFS('Input-Ext Allocators'!E$8:E$63,'Input-Ext Allocators'!$B$8:$B$63,$F235))*$D235</f>
        <v>0</v>
      </c>
      <c r="I235" s="143">
        <f ca="1">IFERROR(INDEX(I$269:I$305,MATCH($F235,$B$269:$B$305,0))/INDEX($D$269:$D$305,MATCH($F235,$B$269:$B$305,0)),SUMIFS('Input-Ext Allocators'!F$8:F$63,'Input-Ext Allocators'!$B$8:$B$63,$F235))*$D235</f>
        <v>0</v>
      </c>
      <c r="J235" s="143">
        <f ca="1">IFERROR(INDEX(J$269:J$305,MATCH($F235,$B$269:$B$305,0))/INDEX($D$269:$D$305,MATCH($F235,$B$269:$B$305,0)),SUMIFS('Input-Ext Allocators'!G$8:G$63,'Input-Ext Allocators'!$B$8:$B$63,$F235))*$D235</f>
        <v>0</v>
      </c>
      <c r="K235" s="143">
        <f ca="1">IFERROR(INDEX(K$269:K$305,MATCH($F235,$B$269:$B$305,0))/INDEX($D$269:$D$305,MATCH($F235,$B$269:$B$305,0)),SUMIFS('Input-Ext Allocators'!H$8:H$63,'Input-Ext Allocators'!$B$8:$B$63,$F235))*$D235</f>
        <v>0</v>
      </c>
      <c r="L235" s="143">
        <f ca="1">IFERROR(INDEX(L$269:L$305,MATCH($F235,$B$269:$B$305,0))/INDEX($D$269:$D$305,MATCH($F235,$B$269:$B$305,0)),SUMIFS('Input-Ext Allocators'!I$8:I$63,'Input-Ext Allocators'!$B$8:$B$63,$F235))*$D235</f>
        <v>0</v>
      </c>
      <c r="M235" s="143">
        <f ca="1">IFERROR(INDEX(M$269:M$305,MATCH($F235,$B$269:$B$305,0))/INDEX($D$269:$D$305,MATCH($F235,$B$269:$B$305,0)),SUMIFS('Input-Ext Allocators'!J$8:J$63,'Input-Ext Allocators'!$B$8:$B$63,$F235))*$D235</f>
        <v>0</v>
      </c>
      <c r="N235" s="143">
        <f ca="1">IFERROR(INDEX(N$269:N$305,MATCH($F235,$B$269:$B$305,0))/INDEX($D$269:$D$305,MATCH($F235,$B$269:$B$305,0)),SUMIFS('Input-Ext Allocators'!K$8:K$63,'Input-Ext Allocators'!$B$8:$B$63,$F235))*$D235</f>
        <v>0</v>
      </c>
      <c r="O235" s="143">
        <f ca="1">IFERROR(INDEX(O$269:O$305,MATCH($F235,$B$269:$B$305,0))/INDEX($D$269:$D$305,MATCH($F235,$B$269:$B$305,0)),SUMIFS('Input-Ext Allocators'!L$8:L$63,'Input-Ext Allocators'!$B$8:$B$63,$F235))*$D235</f>
        <v>0</v>
      </c>
      <c r="P235" s="143">
        <f ca="1">IFERROR(INDEX(P$269:P$305,MATCH($F235,$B$269:$B$305,0))/INDEX($D$269:$D$305,MATCH($F235,$B$269:$B$305,0)),SUMIFS('Input-Ext Allocators'!M$8:M$63,'Input-Ext Allocators'!$B$8:$B$63,$F235))*$D235</f>
        <v>0</v>
      </c>
      <c r="Q235" s="143">
        <f ca="1">IFERROR(INDEX(Q$269:Q$305,MATCH($F235,$B$269:$B$305,0))/INDEX($D$269:$D$305,MATCH($F235,$B$269:$B$305,0)),SUMIFS('Input-Ext Allocators'!N$8:N$63,'Input-Ext Allocators'!$B$8:$B$63,$F235))*$D235</f>
        <v>0</v>
      </c>
      <c r="R235" s="143">
        <f ca="1">IFERROR(INDEX(R$269:R$305,MATCH($F235,$B$269:$B$305,0))/INDEX($D$269:$D$305,MATCH($F235,$B$269:$B$305,0)),SUMIFS('Input-Ext Allocators'!O$8:O$63,'Input-Ext Allocators'!$B$8:$B$63,$F235))*$D235</f>
        <v>0</v>
      </c>
      <c r="S235" s="143">
        <f ca="1">IFERROR(INDEX(S$269:S$305,MATCH($F235,$B$269:$B$305,0))/INDEX($D$269:$D$305,MATCH($F235,$B$269:$B$305,0)),SUMIFS('Input-Ext Allocators'!P$8:P$63,'Input-Ext Allocators'!$B$8:$B$63,$F235))*$D235</f>
        <v>0</v>
      </c>
      <c r="T235" s="143">
        <f ca="1">IFERROR(INDEX(T$269:T$305,MATCH($F235,$B$269:$B$305,0))/INDEX($D$269:$D$305,MATCH($F235,$B$269:$B$305,0)),SUMIFS('Input-Ext Allocators'!Q$8:Q$63,'Input-Ext Allocators'!$B$8:$B$63,$F235))*$D235</f>
        <v>0</v>
      </c>
      <c r="U235" s="143">
        <f ca="1">IFERROR(INDEX(U$269:U$305,MATCH($F235,$B$269:$B$305,0))/INDEX($D$269:$D$305,MATCH($F235,$B$269:$B$305,0)),SUMIFS('Input-Ext Allocators'!R$8:R$63,'Input-Ext Allocators'!$B$8:$B$63,$F235))*$D235</f>
        <v>0</v>
      </c>
      <c r="V235" s="143">
        <f ca="1">IFERROR(INDEX(V$269:V$305,MATCH($F235,$B$269:$B$305,0))/INDEX($D$269:$D$305,MATCH($F235,$B$269:$B$305,0)),SUMIFS('Input-Ext Allocators'!S$8:S$63,'Input-Ext Allocators'!$B$8:$B$63,$F235))*$D235</f>
        <v>0</v>
      </c>
      <c r="W235" s="143">
        <f ca="1">IFERROR(INDEX(W$269:W$305,MATCH($F235,$B$269:$B$305,0))/INDEX($D$269:$D$305,MATCH($F235,$B$269:$B$305,0)),SUMIFS('Input-Ext Allocators'!T$8:T$63,'Input-Ext Allocators'!$B$8:$B$63,$F235))*$D235</f>
        <v>0</v>
      </c>
      <c r="X235" s="143">
        <f ca="1">IFERROR(INDEX(X$269:X$305,MATCH($F235,$B$269:$B$305,0))/INDEX($D$269:$D$305,MATCH($F235,$B$269:$B$305,0)),SUMIFS('Input-Ext Allocators'!U$8:U$63,'Input-Ext Allocators'!$B$8:$B$63,$F235))*$D235</f>
        <v>0</v>
      </c>
      <c r="Y235" s="143">
        <f ca="1">IFERROR(INDEX(Y$269:Y$305,MATCH($F235,$B$269:$B$305,0))/INDEX($D$269:$D$305,MATCH($F235,$B$269:$B$305,0)),SUMIFS('Input-Ext Allocators'!V$8:V$63,'Input-Ext Allocators'!$B$8:$B$63,$F235))*$D235</f>
        <v>0</v>
      </c>
      <c r="Z235" s="143">
        <f ca="1">IFERROR(INDEX(Z$269:Z$305,MATCH($F235,$B$269:$B$305,0))/INDEX($D$269:$D$305,MATCH($F235,$B$269:$B$305,0)),SUMIFS('Input-Ext Allocators'!W$8:W$63,'Input-Ext Allocators'!$B$8:$B$63,$F235))*$D235</f>
        <v>0</v>
      </c>
    </row>
    <row r="236" spans="1:26" outlineLevel="1">
      <c r="A236" s="113">
        <f>IF(ISBLANK('Input-Accounts'!A236),"",'Input-Accounts'!A236)</f>
        <v>204</v>
      </c>
      <c r="B236" s="79" t="str">
        <f>IF(ISBLANK('Input-Accounts'!B236),"",'Input-Accounts'!B236)</f>
        <v>Subtotal - General Plant</v>
      </c>
      <c r="C236" s="113" t="str">
        <f>IF(ISBLANK('Input-Accounts'!C236),"",'Input-Accounts'!C236)</f>
        <v/>
      </c>
      <c r="D236" s="144">
        <f ca="1">SUBTOTAL(9,D226:D235)</f>
        <v>0</v>
      </c>
      <c r="E236" s="143">
        <f t="shared" ca="1" si="61"/>
        <v>0</v>
      </c>
      <c r="G236" s="144">
        <f t="shared" ref="G236:Z236" ca="1" si="62">SUBTOTAL(9,G226:G235)</f>
        <v>0</v>
      </c>
      <c r="H236" s="144">
        <f t="shared" ca="1" si="62"/>
        <v>0</v>
      </c>
      <c r="I236" s="144">
        <f t="shared" ca="1" si="62"/>
        <v>0</v>
      </c>
      <c r="J236" s="144">
        <f t="shared" ca="1" si="62"/>
        <v>0</v>
      </c>
      <c r="K236" s="144">
        <f t="shared" ca="1" si="62"/>
        <v>0</v>
      </c>
      <c r="L236" s="144">
        <f t="shared" ca="1" si="62"/>
        <v>0</v>
      </c>
      <c r="M236" s="144">
        <f t="shared" ca="1" si="62"/>
        <v>0</v>
      </c>
      <c r="N236" s="144">
        <f t="shared" ca="1" si="62"/>
        <v>0</v>
      </c>
      <c r="O236" s="144">
        <f t="shared" ca="1" si="62"/>
        <v>0</v>
      </c>
      <c r="P236" s="144">
        <f t="shared" ca="1" si="62"/>
        <v>0</v>
      </c>
      <c r="Q236" s="144">
        <f t="shared" ca="1" si="62"/>
        <v>0</v>
      </c>
      <c r="R236" s="144">
        <f t="shared" ca="1" si="62"/>
        <v>0</v>
      </c>
      <c r="S236" s="144">
        <f t="shared" ca="1" si="62"/>
        <v>0</v>
      </c>
      <c r="T236" s="144">
        <f t="shared" ca="1" si="62"/>
        <v>0</v>
      </c>
      <c r="U236" s="144">
        <f t="shared" ca="1" si="62"/>
        <v>0</v>
      </c>
      <c r="V236" s="144">
        <f t="shared" ca="1" si="62"/>
        <v>0</v>
      </c>
      <c r="W236" s="144">
        <f t="shared" ca="1" si="62"/>
        <v>0</v>
      </c>
      <c r="X236" s="144">
        <f t="shared" ca="1" si="62"/>
        <v>0</v>
      </c>
      <c r="Y236" s="144">
        <f t="shared" ca="1" si="62"/>
        <v>0</v>
      </c>
      <c r="Z236" s="144">
        <f t="shared" ca="1" si="62"/>
        <v>0</v>
      </c>
    </row>
    <row r="237" spans="1:26" outlineLevel="1">
      <c r="A237" s="113" t="str">
        <f>IF(ISBLANK('Input-Accounts'!A237),"",'Input-Accounts'!A237)</f>
        <v/>
      </c>
      <c r="B237" s="79" t="str">
        <f>IF(ISBLANK('Input-Accounts'!B237),"",'Input-Accounts'!B237)</f>
        <v/>
      </c>
      <c r="C237" s="113" t="str">
        <f>IF(ISBLANK('Input-Accounts'!C237),"",'Input-Accounts'!C237)</f>
        <v/>
      </c>
      <c r="D237" s="143"/>
      <c r="E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</row>
    <row r="238" spans="1:26" outlineLevel="1">
      <c r="A238" s="113">
        <f>IF(ISBLANK('Input-Accounts'!A238),"",'Input-Accounts'!A238)</f>
        <v>205</v>
      </c>
      <c r="B238" s="79" t="str">
        <f>IF(ISBLANK('Input-Accounts'!B238),"",'Input-Accounts'!B238)</f>
        <v>Total - Depreciation Expense</v>
      </c>
      <c r="C238" s="113" t="str">
        <f>IF(ISBLANK('Input-Accounts'!C238),"",'Input-Accounts'!C238)</f>
        <v/>
      </c>
      <c r="D238" s="144">
        <f ca="1">SUBTOTAL(9,D198:D237)</f>
        <v>0</v>
      </c>
      <c r="E238" s="143">
        <f ca="1">IFERROR(IF(D238="","",IF(D238=0,0,IF(ABS(D238-SUM($G238:$Z238))&lt;Check_Limit,0,1))),1)</f>
        <v>0</v>
      </c>
      <c r="G238" s="144">
        <f t="shared" ref="G238:Z238" ca="1" si="63">SUBTOTAL(9,G198:G237)</f>
        <v>0</v>
      </c>
      <c r="H238" s="144">
        <f t="shared" ca="1" si="63"/>
        <v>0</v>
      </c>
      <c r="I238" s="144">
        <f t="shared" ca="1" si="63"/>
        <v>0</v>
      </c>
      <c r="J238" s="144">
        <f t="shared" ca="1" si="63"/>
        <v>0</v>
      </c>
      <c r="K238" s="144">
        <f t="shared" ca="1" si="63"/>
        <v>0</v>
      </c>
      <c r="L238" s="144">
        <f t="shared" ca="1" si="63"/>
        <v>0</v>
      </c>
      <c r="M238" s="144">
        <f t="shared" ca="1" si="63"/>
        <v>0</v>
      </c>
      <c r="N238" s="144">
        <f t="shared" ca="1" si="63"/>
        <v>0</v>
      </c>
      <c r="O238" s="144">
        <f t="shared" ca="1" si="63"/>
        <v>0</v>
      </c>
      <c r="P238" s="144">
        <f t="shared" ca="1" si="63"/>
        <v>0</v>
      </c>
      <c r="Q238" s="144">
        <f t="shared" ca="1" si="63"/>
        <v>0</v>
      </c>
      <c r="R238" s="144">
        <f t="shared" ca="1" si="63"/>
        <v>0</v>
      </c>
      <c r="S238" s="144">
        <f t="shared" ca="1" si="63"/>
        <v>0</v>
      </c>
      <c r="T238" s="144">
        <f t="shared" ca="1" si="63"/>
        <v>0</v>
      </c>
      <c r="U238" s="144">
        <f t="shared" ca="1" si="63"/>
        <v>0</v>
      </c>
      <c r="V238" s="144">
        <f t="shared" ca="1" si="63"/>
        <v>0</v>
      </c>
      <c r="W238" s="144">
        <f t="shared" ca="1" si="63"/>
        <v>0</v>
      </c>
      <c r="X238" s="144">
        <f t="shared" ca="1" si="63"/>
        <v>0</v>
      </c>
      <c r="Y238" s="144">
        <f t="shared" ca="1" si="63"/>
        <v>0</v>
      </c>
      <c r="Z238" s="144">
        <f t="shared" ca="1" si="63"/>
        <v>0</v>
      </c>
    </row>
    <row r="239" spans="1:26" outlineLevel="1">
      <c r="A239" s="113" t="str">
        <f>IF(ISBLANK('Input-Accounts'!A239),"",'Input-Accounts'!A239)</f>
        <v/>
      </c>
      <c r="B239" s="79" t="str">
        <f>IF(ISBLANK('Input-Accounts'!B239),"",'Input-Accounts'!B239)</f>
        <v/>
      </c>
      <c r="C239" s="113" t="str">
        <f>IF(ISBLANK('Input-Accounts'!C239),"",'Input-Accounts'!C239)</f>
        <v/>
      </c>
      <c r="D239" s="143"/>
      <c r="E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</row>
    <row r="240" spans="1:26">
      <c r="A240" s="113">
        <f>IF(ISBLANK('Input-Accounts'!A240),"",'Input-Accounts'!A240)</f>
        <v>206</v>
      </c>
      <c r="B240" s="127" t="str">
        <f>IF(ISBLANK('Input-Accounts'!B240),"",'Input-Accounts'!B240)</f>
        <v>Total Adjustments, Depreciation and Amortization Expense</v>
      </c>
      <c r="C240" s="113" t="str">
        <f>IF(ISBLANK('Input-Accounts'!C240),"",'Input-Accounts'!C240)</f>
        <v/>
      </c>
      <c r="D240" s="143">
        <f ca="1">SUBTOTAL(9,D198:D239)</f>
        <v>0</v>
      </c>
      <c r="E240" s="143">
        <f ca="1">IFERROR(IF(D240="","",IF(D240=0,0,IF(ABS(D240-SUM($G240:$Z240))&lt;Check_Limit,0,1))),1)</f>
        <v>0</v>
      </c>
      <c r="F240" s="89"/>
      <c r="G240" s="143">
        <f t="shared" ref="G240:Z240" ca="1" si="64">SUBTOTAL(9,G198:G239)</f>
        <v>0</v>
      </c>
      <c r="H240" s="143">
        <f t="shared" ca="1" si="64"/>
        <v>0</v>
      </c>
      <c r="I240" s="143">
        <f t="shared" ca="1" si="64"/>
        <v>0</v>
      </c>
      <c r="J240" s="143">
        <f t="shared" ca="1" si="64"/>
        <v>0</v>
      </c>
      <c r="K240" s="143">
        <f t="shared" ca="1" si="64"/>
        <v>0</v>
      </c>
      <c r="L240" s="143">
        <f t="shared" ca="1" si="64"/>
        <v>0</v>
      </c>
      <c r="M240" s="143">
        <f t="shared" ca="1" si="64"/>
        <v>0</v>
      </c>
      <c r="N240" s="143">
        <f t="shared" ca="1" si="64"/>
        <v>0</v>
      </c>
      <c r="O240" s="143">
        <f t="shared" ca="1" si="64"/>
        <v>0</v>
      </c>
      <c r="P240" s="143">
        <f t="shared" ca="1" si="64"/>
        <v>0</v>
      </c>
      <c r="Q240" s="143">
        <f t="shared" ca="1" si="64"/>
        <v>0</v>
      </c>
      <c r="R240" s="143">
        <f t="shared" ca="1" si="64"/>
        <v>0</v>
      </c>
      <c r="S240" s="143">
        <f t="shared" ca="1" si="64"/>
        <v>0</v>
      </c>
      <c r="T240" s="143">
        <f t="shared" ca="1" si="64"/>
        <v>0</v>
      </c>
      <c r="U240" s="143">
        <f t="shared" ca="1" si="64"/>
        <v>0</v>
      </c>
      <c r="V240" s="143">
        <f t="shared" ca="1" si="64"/>
        <v>0</v>
      </c>
      <c r="W240" s="143">
        <f t="shared" ca="1" si="64"/>
        <v>0</v>
      </c>
      <c r="X240" s="143">
        <f t="shared" ca="1" si="64"/>
        <v>0</v>
      </c>
      <c r="Y240" s="143">
        <f t="shared" ca="1" si="64"/>
        <v>0</v>
      </c>
      <c r="Z240" s="143">
        <f t="shared" ca="1" si="64"/>
        <v>0</v>
      </c>
    </row>
    <row r="241" spans="1:26">
      <c r="A241" s="113" t="str">
        <f>IF(ISBLANK('Input-Accounts'!A241),"",'Input-Accounts'!A241)</f>
        <v/>
      </c>
      <c r="B241" s="79" t="str">
        <f>IF(ISBLANK('Input-Accounts'!B241),"",'Input-Accounts'!B241)</f>
        <v/>
      </c>
      <c r="C241" s="113" t="str">
        <f>IF(ISBLANK('Input-Accounts'!C241),"",'Input-Accounts'!C241)</f>
        <v/>
      </c>
      <c r="D241" s="144"/>
      <c r="E241" s="143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</row>
    <row r="242" spans="1:26">
      <c r="A242" s="113">
        <f>IF(ISBLANK('Input-Accounts'!A242),"",'Input-Accounts'!A242)</f>
        <v>207</v>
      </c>
      <c r="B242" s="127" t="str">
        <f>IF(ISBLANK('Input-Accounts'!B242),"",'Input-Accounts'!B242)</f>
        <v>Taxes</v>
      </c>
      <c r="C242" s="113" t="str">
        <f>IF(ISBLANK('Input-Accounts'!C242),"",'Input-Accounts'!C242)</f>
        <v/>
      </c>
      <c r="D242" s="143"/>
      <c r="E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</row>
    <row r="243" spans="1:26" outlineLevel="1">
      <c r="A243" s="113">
        <f>IF(ISBLANK('Input-Accounts'!A243),"",'Input-Accounts'!A243)</f>
        <v>208</v>
      </c>
      <c r="B243" s="127" t="str">
        <f>IF(ISBLANK('Input-Accounts'!B243),"",'Input-Accounts'!B243)</f>
        <v>Taxes Other Than Income Taxes</v>
      </c>
      <c r="C243" s="113" t="str">
        <f>IF(ISBLANK('Input-Accounts'!C243),"",'Input-Accounts'!C243)</f>
        <v/>
      </c>
      <c r="D243" s="143"/>
      <c r="E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</row>
    <row r="244" spans="1:26" outlineLevel="1">
      <c r="A244" s="113">
        <f>IF(ISBLANK('Input-Accounts'!A244),"",'Input-Accounts'!A244)</f>
        <v>209</v>
      </c>
      <c r="B244" s="17" t="str">
        <f>IF(ISBLANK('Input-Accounts'!B244),"",'Input-Accounts'!B244)</f>
        <v>TOIT - Gross Revenue Taxes</v>
      </c>
      <c r="C244" s="113">
        <f>IF(ISBLANK('Input-Accounts'!C244),"",'Input-Accounts'!C244)</f>
        <v>408.5</v>
      </c>
      <c r="D244" s="143">
        <f t="shared" ref="D244:D245" ca="1" si="65">INDIRECT("Classification!"&amp;$D$5&amp;ROW())</f>
        <v>56763.220978822857</v>
      </c>
      <c r="E244" s="143">
        <f t="shared" ref="E244:E262" ca="1" si="66">IFERROR(IF(D244="","",IF(D244=0,0,IF(ABS(D244-SUM($G244:$Z244))&lt;Check_Limit,0,1))),1)</f>
        <v>0</v>
      </c>
      <c r="F244" s="89" t="str" cm="1">
        <f t="array" aca="1" ref="F244" ca="1">IF(D244=0,"-",IF(INDEX('Input-Accounts'!$H244:$J244,,MATCH($F$6,'Input-Accounts'!$H$6:$J$6,0))&lt;&gt;0,INDEX('Input-Accounts'!$H244:$J244,,MATCH($F$6,'Input-Accounts'!$H$6:$J$6,0)),'Input-Accounts'!$E244))</f>
        <v>REVENUE</v>
      </c>
      <c r="G244" s="143">
        <f ca="1">IFERROR(INDEX(G$269:G$305,MATCH($F244,$B$269:$B$305,0))/INDEX($D$269:$D$305,MATCH($F244,$B$269:$B$305,0)),SUMIFS('Input-Ext Allocators'!D$8:D$63,'Input-Ext Allocators'!$B$8:$B$63,$F244))*$D244</f>
        <v>26555.365211207376</v>
      </c>
      <c r="H244" s="143">
        <f ca="1">IFERROR(INDEX(H$269:H$305,MATCH($F244,$B$269:$B$305,0))/INDEX($D$269:$D$305,MATCH($F244,$B$269:$B$305,0)),SUMIFS('Input-Ext Allocators'!E$8:E$63,'Input-Ext Allocators'!$B$8:$B$63,$F244))*$D244</f>
        <v>15159.822582084998</v>
      </c>
      <c r="I244" s="143">
        <f ca="1">IFERROR(INDEX(I$269:I$305,MATCH($F244,$B$269:$B$305,0))/INDEX($D$269:$D$305,MATCH($F244,$B$269:$B$305,0)),SUMIFS('Input-Ext Allocators'!F$8:F$63,'Input-Ext Allocators'!$B$8:$B$63,$F244))*$D244</f>
        <v>1300.2466701375872</v>
      </c>
      <c r="J244" s="143">
        <f ca="1">IFERROR(INDEX(J$269:J$305,MATCH($F244,$B$269:$B$305,0))/INDEX($D$269:$D$305,MATCH($F244,$B$269:$B$305,0)),SUMIFS('Input-Ext Allocators'!G$8:G$63,'Input-Ext Allocators'!$B$8:$B$63,$F244))*$D244</f>
        <v>1315.5250016776397</v>
      </c>
      <c r="K244" s="143">
        <f ca="1">IFERROR(INDEX(K$269:K$305,MATCH($F244,$B$269:$B$305,0))/INDEX($D$269:$D$305,MATCH($F244,$B$269:$B$305,0)),SUMIFS('Input-Ext Allocators'!H$8:H$63,'Input-Ext Allocators'!$B$8:$B$63,$F244))*$D244</f>
        <v>73.673837757402694</v>
      </c>
      <c r="L244" s="143">
        <f ca="1">IFERROR(INDEX(L$269:L$305,MATCH($F244,$B$269:$B$305,0))/INDEX($D$269:$D$305,MATCH($F244,$B$269:$B$305,0)),SUMIFS('Input-Ext Allocators'!I$8:I$63,'Input-Ext Allocators'!$B$8:$B$63,$F244))*$D244</f>
        <v>11027.67206219668</v>
      </c>
      <c r="M244" s="143">
        <f ca="1">IFERROR(INDEX(M$269:M$305,MATCH($F244,$B$269:$B$305,0))/INDEX($D$269:$D$305,MATCH($F244,$B$269:$B$305,0)),SUMIFS('Input-Ext Allocators'!J$8:J$63,'Input-Ext Allocators'!$B$8:$B$63,$F244))*$D244</f>
        <v>1330.9156137611635</v>
      </c>
      <c r="N244" s="143">
        <f ca="1">IFERROR(INDEX(N$269:N$305,MATCH($F244,$B$269:$B$305,0))/INDEX($D$269:$D$305,MATCH($F244,$B$269:$B$305,0)),SUMIFS('Input-Ext Allocators'!K$8:K$63,'Input-Ext Allocators'!$B$8:$B$63,$F244))*$D244</f>
        <v>0</v>
      </c>
      <c r="O244" s="143">
        <f ca="1">IFERROR(INDEX(O$269:O$305,MATCH($F244,$B$269:$B$305,0))/INDEX($D$269:$D$305,MATCH($F244,$B$269:$B$305,0)),SUMIFS('Input-Ext Allocators'!L$8:L$63,'Input-Ext Allocators'!$B$8:$B$63,$F244))*$D244</f>
        <v>0</v>
      </c>
      <c r="P244" s="143">
        <f ca="1">IFERROR(INDEX(P$269:P$305,MATCH($F244,$B$269:$B$305,0))/INDEX($D$269:$D$305,MATCH($F244,$B$269:$B$305,0)),SUMIFS('Input-Ext Allocators'!M$8:M$63,'Input-Ext Allocators'!$B$8:$B$63,$F244))*$D244</f>
        <v>0</v>
      </c>
      <c r="Q244" s="143">
        <f ca="1">IFERROR(INDEX(Q$269:Q$305,MATCH($F244,$B$269:$B$305,0))/INDEX($D$269:$D$305,MATCH($F244,$B$269:$B$305,0)),SUMIFS('Input-Ext Allocators'!N$8:N$63,'Input-Ext Allocators'!$B$8:$B$63,$F244))*$D244</f>
        <v>0</v>
      </c>
      <c r="R244" s="143">
        <f ca="1">IFERROR(INDEX(R$269:R$305,MATCH($F244,$B$269:$B$305,0))/INDEX($D$269:$D$305,MATCH($F244,$B$269:$B$305,0)),SUMIFS('Input-Ext Allocators'!O$8:O$63,'Input-Ext Allocators'!$B$8:$B$63,$F244))*$D244</f>
        <v>0</v>
      </c>
      <c r="S244" s="143">
        <f ca="1">IFERROR(INDEX(S$269:S$305,MATCH($F244,$B$269:$B$305,0))/INDEX($D$269:$D$305,MATCH($F244,$B$269:$B$305,0)),SUMIFS('Input-Ext Allocators'!P$8:P$63,'Input-Ext Allocators'!$B$8:$B$63,$F244))*$D244</f>
        <v>0</v>
      </c>
      <c r="T244" s="143">
        <f ca="1">IFERROR(INDEX(T$269:T$305,MATCH($F244,$B$269:$B$305,0))/INDEX($D$269:$D$305,MATCH($F244,$B$269:$B$305,0)),SUMIFS('Input-Ext Allocators'!Q$8:Q$63,'Input-Ext Allocators'!$B$8:$B$63,$F244))*$D244</f>
        <v>0</v>
      </c>
      <c r="U244" s="143">
        <f ca="1">IFERROR(INDEX(U$269:U$305,MATCH($F244,$B$269:$B$305,0))/INDEX($D$269:$D$305,MATCH($F244,$B$269:$B$305,0)),SUMIFS('Input-Ext Allocators'!R$8:R$63,'Input-Ext Allocators'!$B$8:$B$63,$F244))*$D244</f>
        <v>0</v>
      </c>
      <c r="V244" s="143">
        <f ca="1">IFERROR(INDEX(V$269:V$305,MATCH($F244,$B$269:$B$305,0))/INDEX($D$269:$D$305,MATCH($F244,$B$269:$B$305,0)),SUMIFS('Input-Ext Allocators'!S$8:S$63,'Input-Ext Allocators'!$B$8:$B$63,$F244))*$D244</f>
        <v>0</v>
      </c>
      <c r="W244" s="143">
        <f ca="1">IFERROR(INDEX(W$269:W$305,MATCH($F244,$B$269:$B$305,0))/INDEX($D$269:$D$305,MATCH($F244,$B$269:$B$305,0)),SUMIFS('Input-Ext Allocators'!T$8:T$63,'Input-Ext Allocators'!$B$8:$B$63,$F244))*$D244</f>
        <v>0</v>
      </c>
      <c r="X244" s="143">
        <f ca="1">IFERROR(INDEX(X$269:X$305,MATCH($F244,$B$269:$B$305,0))/INDEX($D$269:$D$305,MATCH($F244,$B$269:$B$305,0)),SUMIFS('Input-Ext Allocators'!U$8:U$63,'Input-Ext Allocators'!$B$8:$B$63,$F244))*$D244</f>
        <v>0</v>
      </c>
      <c r="Y244" s="143">
        <f ca="1">IFERROR(INDEX(Y$269:Y$305,MATCH($F244,$B$269:$B$305,0))/INDEX($D$269:$D$305,MATCH($F244,$B$269:$B$305,0)),SUMIFS('Input-Ext Allocators'!V$8:V$63,'Input-Ext Allocators'!$B$8:$B$63,$F244))*$D244</f>
        <v>0</v>
      </c>
      <c r="Z244" s="143">
        <f ca="1">IFERROR(INDEX(Z$269:Z$305,MATCH($F244,$B$269:$B$305,0))/INDEX($D$269:$D$305,MATCH($F244,$B$269:$B$305,0)),SUMIFS('Input-Ext Allocators'!W$8:W$63,'Input-Ext Allocators'!$B$8:$B$63,$F244))*$D244</f>
        <v>0</v>
      </c>
    </row>
    <row r="245" spans="1:26" outlineLevel="1">
      <c r="A245" s="113">
        <f>IF(ISBLANK('Input-Accounts'!A245),"",'Input-Accounts'!A245)</f>
        <v>210</v>
      </c>
      <c r="B245" s="17" t="str">
        <f>IF(ISBLANK('Input-Accounts'!B245),"",'Input-Accounts'!B245)</f>
        <v>TOIT - Property, Payroll, &amp; Misc. Taxes</v>
      </c>
      <c r="C245" s="113">
        <f>IF(ISBLANK('Input-Accounts'!C245),"",'Input-Accounts'!C245)</f>
        <v>408.1</v>
      </c>
      <c r="D245" s="143">
        <f t="shared" ca="1" si="65"/>
        <v>12530.572304490173</v>
      </c>
      <c r="E245" s="143">
        <f t="shared" ca="1" si="66"/>
        <v>0</v>
      </c>
      <c r="F245" s="89" t="str" cm="1">
        <f t="array" aca="1" ref="F245" ca="1">IF(D245=0,"-",IF('Input-Accounts'!$E245&lt;&gt;0,'Input-Accounts'!$E245,INDEX('Input-Accounts'!$H245:$J245,,MATCH($F$6,'Input-Accounts'!$H$6:$J$6,0))))</f>
        <v>INT_PLANT_LABOR</v>
      </c>
      <c r="G245" s="143">
        <f ca="1">IFERROR(INDEX(G$269:G$305,MATCH($F245,$B$269:$B$305,0))/INDEX($D$269:$D$305,MATCH($F245,$B$269:$B$305,0)),SUMIFS('Input-Ext Allocators'!D$8:D$63,'Input-Ext Allocators'!$B$8:$B$63,$F245))*$D245</f>
        <v>4709.0127580729804</v>
      </c>
      <c r="H245" s="143">
        <f ca="1">IFERROR(INDEX(H$269:H$305,MATCH($F245,$B$269:$B$305,0))/INDEX($D$269:$D$305,MATCH($F245,$B$269:$B$305,0)),SUMIFS('Input-Ext Allocators'!E$8:E$63,'Input-Ext Allocators'!$B$8:$B$63,$F245))*$D245</f>
        <v>3192.6974207429935</v>
      </c>
      <c r="I245" s="143">
        <f ca="1">IFERROR(INDEX(I$269:I$305,MATCH($F245,$B$269:$B$305,0))/INDEX($D$269:$D$305,MATCH($F245,$B$269:$B$305,0)),SUMIFS('Input-Ext Allocators'!F$8:F$63,'Input-Ext Allocators'!$B$8:$B$63,$F245))*$D245</f>
        <v>317.36583111213605</v>
      </c>
      <c r="J245" s="143">
        <f ca="1">IFERROR(INDEX(J$269:J$305,MATCH($F245,$B$269:$B$305,0))/INDEX($D$269:$D$305,MATCH($F245,$B$269:$B$305,0)),SUMIFS('Input-Ext Allocators'!G$8:G$63,'Input-Ext Allocators'!$B$8:$B$63,$F245))*$D245</f>
        <v>380.24885752033384</v>
      </c>
      <c r="K245" s="143">
        <f ca="1">IFERROR(INDEX(K$269:K$305,MATCH($F245,$B$269:$B$305,0))/INDEX($D$269:$D$305,MATCH($F245,$B$269:$B$305,0)),SUMIFS('Input-Ext Allocators'!H$8:H$63,'Input-Ext Allocators'!$B$8:$B$63,$F245))*$D245</f>
        <v>31.50252587651482</v>
      </c>
      <c r="L245" s="143">
        <f ca="1">IFERROR(INDEX(L$269:L$305,MATCH($F245,$B$269:$B$305,0))/INDEX($D$269:$D$305,MATCH($F245,$B$269:$B$305,0)),SUMIFS('Input-Ext Allocators'!I$8:I$63,'Input-Ext Allocators'!$B$8:$B$63,$F245))*$D245</f>
        <v>3070.0077206953843</v>
      </c>
      <c r="M245" s="143">
        <f ca="1">IFERROR(INDEX(M$269:M$305,MATCH($F245,$B$269:$B$305,0))/INDEX($D$269:$D$305,MATCH($F245,$B$269:$B$305,0)),SUMIFS('Input-Ext Allocators'!J$8:J$63,'Input-Ext Allocators'!$B$8:$B$63,$F245))*$D245</f>
        <v>829.73719046983047</v>
      </c>
      <c r="N245" s="143">
        <f ca="1">IFERROR(INDEX(N$269:N$305,MATCH($F245,$B$269:$B$305,0))/INDEX($D$269:$D$305,MATCH($F245,$B$269:$B$305,0)),SUMIFS('Input-Ext Allocators'!K$8:K$63,'Input-Ext Allocators'!$B$8:$B$63,$F245))*$D245</f>
        <v>0</v>
      </c>
      <c r="O245" s="143">
        <f ca="1">IFERROR(INDEX(O$269:O$305,MATCH($F245,$B$269:$B$305,0))/INDEX($D$269:$D$305,MATCH($F245,$B$269:$B$305,0)),SUMIFS('Input-Ext Allocators'!L$8:L$63,'Input-Ext Allocators'!$B$8:$B$63,$F245))*$D245</f>
        <v>0</v>
      </c>
      <c r="P245" s="143">
        <f ca="1">IFERROR(INDEX(P$269:P$305,MATCH($F245,$B$269:$B$305,0))/INDEX($D$269:$D$305,MATCH($F245,$B$269:$B$305,0)),SUMIFS('Input-Ext Allocators'!M$8:M$63,'Input-Ext Allocators'!$B$8:$B$63,$F245))*$D245</f>
        <v>0</v>
      </c>
      <c r="Q245" s="143">
        <f ca="1">IFERROR(INDEX(Q$269:Q$305,MATCH($F245,$B$269:$B$305,0))/INDEX($D$269:$D$305,MATCH($F245,$B$269:$B$305,0)),SUMIFS('Input-Ext Allocators'!N$8:N$63,'Input-Ext Allocators'!$B$8:$B$63,$F245))*$D245</f>
        <v>0</v>
      </c>
      <c r="R245" s="143">
        <f ca="1">IFERROR(INDEX(R$269:R$305,MATCH($F245,$B$269:$B$305,0))/INDEX($D$269:$D$305,MATCH($F245,$B$269:$B$305,0)),SUMIFS('Input-Ext Allocators'!O$8:O$63,'Input-Ext Allocators'!$B$8:$B$63,$F245))*$D245</f>
        <v>0</v>
      </c>
      <c r="S245" s="143">
        <f ca="1">IFERROR(INDEX(S$269:S$305,MATCH($F245,$B$269:$B$305,0))/INDEX($D$269:$D$305,MATCH($F245,$B$269:$B$305,0)),SUMIFS('Input-Ext Allocators'!P$8:P$63,'Input-Ext Allocators'!$B$8:$B$63,$F245))*$D245</f>
        <v>0</v>
      </c>
      <c r="T245" s="143">
        <f ca="1">IFERROR(INDEX(T$269:T$305,MATCH($F245,$B$269:$B$305,0))/INDEX($D$269:$D$305,MATCH($F245,$B$269:$B$305,0)),SUMIFS('Input-Ext Allocators'!Q$8:Q$63,'Input-Ext Allocators'!$B$8:$B$63,$F245))*$D245</f>
        <v>0</v>
      </c>
      <c r="U245" s="143">
        <f ca="1">IFERROR(INDEX(U$269:U$305,MATCH($F245,$B$269:$B$305,0))/INDEX($D$269:$D$305,MATCH($F245,$B$269:$B$305,0)),SUMIFS('Input-Ext Allocators'!R$8:R$63,'Input-Ext Allocators'!$B$8:$B$63,$F245))*$D245</f>
        <v>0</v>
      </c>
      <c r="V245" s="143">
        <f ca="1">IFERROR(INDEX(V$269:V$305,MATCH($F245,$B$269:$B$305,0))/INDEX($D$269:$D$305,MATCH($F245,$B$269:$B$305,0)),SUMIFS('Input-Ext Allocators'!S$8:S$63,'Input-Ext Allocators'!$B$8:$B$63,$F245))*$D245</f>
        <v>0</v>
      </c>
      <c r="W245" s="143">
        <f ca="1">IFERROR(INDEX(W$269:W$305,MATCH($F245,$B$269:$B$305,0))/INDEX($D$269:$D$305,MATCH($F245,$B$269:$B$305,0)),SUMIFS('Input-Ext Allocators'!T$8:T$63,'Input-Ext Allocators'!$B$8:$B$63,$F245))*$D245</f>
        <v>0</v>
      </c>
      <c r="X245" s="143">
        <f ca="1">IFERROR(INDEX(X$269:X$305,MATCH($F245,$B$269:$B$305,0))/INDEX($D$269:$D$305,MATCH($F245,$B$269:$B$305,0)),SUMIFS('Input-Ext Allocators'!U$8:U$63,'Input-Ext Allocators'!$B$8:$B$63,$F245))*$D245</f>
        <v>0</v>
      </c>
      <c r="Y245" s="143">
        <f ca="1">IFERROR(INDEX(Y$269:Y$305,MATCH($F245,$B$269:$B$305,0))/INDEX($D$269:$D$305,MATCH($F245,$B$269:$B$305,0)),SUMIFS('Input-Ext Allocators'!V$8:V$63,'Input-Ext Allocators'!$B$8:$B$63,$F245))*$D245</f>
        <v>0</v>
      </c>
      <c r="Z245" s="143">
        <f ca="1">IFERROR(INDEX(Z$269:Z$305,MATCH($F245,$B$269:$B$305,0))/INDEX($D$269:$D$305,MATCH($F245,$B$269:$B$305,0)),SUMIFS('Input-Ext Allocators'!W$8:W$63,'Input-Ext Allocators'!$B$8:$B$63,$F245))*$D245</f>
        <v>0</v>
      </c>
    </row>
    <row r="246" spans="1:26" outlineLevel="1">
      <c r="A246" s="113">
        <f>IF(ISBLANK('Input-Accounts'!A246),"",'Input-Accounts'!A246)</f>
        <v>211</v>
      </c>
      <c r="B246" s="79" t="str">
        <f>IF(ISBLANK('Input-Accounts'!B246),"",'Input-Accounts'!B246)</f>
        <v>Subtotal - Taxes Other Than Income Taxes</v>
      </c>
      <c r="C246" s="113" t="str">
        <f>IF(ISBLANK('Input-Accounts'!C246),"",'Input-Accounts'!C246)</f>
        <v/>
      </c>
      <c r="D246" s="144">
        <f ca="1">SUBTOTAL(9,D244:D245)</f>
        <v>69293.793283313033</v>
      </c>
      <c r="E246" s="143">
        <f t="shared" ca="1" si="66"/>
        <v>0</v>
      </c>
      <c r="G246" s="144">
        <f t="shared" ref="G246:Z246" ca="1" si="67">SUBTOTAL(9,G244:G245)</f>
        <v>31264.377969280358</v>
      </c>
      <c r="H246" s="144">
        <f t="shared" ca="1" si="67"/>
        <v>18352.520002827991</v>
      </c>
      <c r="I246" s="144">
        <f t="shared" ca="1" si="67"/>
        <v>1617.6125012497232</v>
      </c>
      <c r="J246" s="144">
        <f t="shared" ca="1" si="67"/>
        <v>1695.7738591979735</v>
      </c>
      <c r="K246" s="144">
        <f t="shared" ca="1" si="67"/>
        <v>105.17636363391752</v>
      </c>
      <c r="L246" s="144">
        <f t="shared" ca="1" si="67"/>
        <v>14097.679782892064</v>
      </c>
      <c r="M246" s="144">
        <f t="shared" ca="1" si="67"/>
        <v>2160.6528042309938</v>
      </c>
      <c r="N246" s="144">
        <f t="shared" ca="1" si="67"/>
        <v>0</v>
      </c>
      <c r="O246" s="144">
        <f t="shared" ca="1" si="67"/>
        <v>0</v>
      </c>
      <c r="P246" s="144">
        <f t="shared" ca="1" si="67"/>
        <v>0</v>
      </c>
      <c r="Q246" s="144">
        <f t="shared" ca="1" si="67"/>
        <v>0</v>
      </c>
      <c r="R246" s="144">
        <f t="shared" ca="1" si="67"/>
        <v>0</v>
      </c>
      <c r="S246" s="144">
        <f t="shared" ca="1" si="67"/>
        <v>0</v>
      </c>
      <c r="T246" s="144">
        <f t="shared" ca="1" si="67"/>
        <v>0</v>
      </c>
      <c r="U246" s="144">
        <f t="shared" ca="1" si="67"/>
        <v>0</v>
      </c>
      <c r="V246" s="144">
        <f t="shared" ca="1" si="67"/>
        <v>0</v>
      </c>
      <c r="W246" s="144">
        <f t="shared" ca="1" si="67"/>
        <v>0</v>
      </c>
      <c r="X246" s="144">
        <f t="shared" ca="1" si="67"/>
        <v>0</v>
      </c>
      <c r="Y246" s="144">
        <f t="shared" ca="1" si="67"/>
        <v>0</v>
      </c>
      <c r="Z246" s="144">
        <f t="shared" ca="1" si="67"/>
        <v>0</v>
      </c>
    </row>
    <row r="247" spans="1:26" outlineLevel="1">
      <c r="A247" s="113" t="str">
        <f>IF(ISBLANK('Input-Accounts'!A247),"",'Input-Accounts'!A247)</f>
        <v/>
      </c>
      <c r="B247" s="133" t="str">
        <f>IF(ISBLANK('Input-Accounts'!B247),"",'Input-Accounts'!B247)</f>
        <v/>
      </c>
      <c r="C247" s="113" t="str">
        <f>IF(ISBLANK('Input-Accounts'!C247),"",'Input-Accounts'!C247)</f>
        <v/>
      </c>
      <c r="D247" s="143"/>
      <c r="E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</row>
    <row r="248" spans="1:26" outlineLevel="1">
      <c r="A248" s="113">
        <f>IF(ISBLANK('Input-Accounts'!A248),"",'Input-Accounts'!A248)</f>
        <v>212</v>
      </c>
      <c r="B248" s="81" t="str">
        <f>IF(ISBLANK('Input-Accounts'!B248),"",'Input-Accounts'!B248)</f>
        <v>Income Taxes</v>
      </c>
      <c r="C248" s="113" t="str">
        <f>IF(ISBLANK('Input-Accounts'!C248),"",'Input-Accounts'!C248)</f>
        <v/>
      </c>
      <c r="D248" s="143"/>
      <c r="E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</row>
    <row r="249" spans="1:26" outlineLevel="1">
      <c r="A249" s="113">
        <f>IF(ISBLANK('Input-Accounts'!A249),"",'Input-Accounts'!A249)</f>
        <v>213</v>
      </c>
      <c r="B249" s="17" t="str">
        <f>IF(ISBLANK('Input-Accounts'!B249),"",'Input-Accounts'!B249)</f>
        <v>Income Taxes - Federal</v>
      </c>
      <c r="C249" s="113">
        <f>IF(ISBLANK('Input-Accounts'!C249),"",'Input-Accounts'!C249)</f>
        <v>409.1</v>
      </c>
      <c r="D249" s="143">
        <f t="shared" ref="D249:D252" ca="1" si="68">INDIRECT("Classification!"&amp;$D$5&amp;ROW())</f>
        <v>0</v>
      </c>
      <c r="E249" s="143">
        <f t="shared" ca="1" si="66"/>
        <v>0</v>
      </c>
      <c r="F249" s="89" t="str" cm="1">
        <f t="array" aca="1" ref="F249" ca="1">IF(D249=0,"-",IF('Input-Accounts'!$E249&lt;&gt;0,'Input-Accounts'!$E249,INDEX('Input-Accounts'!$H249:$J249,,MATCH($F$6,'Input-Accounts'!$H$6:$J$6,0))))</f>
        <v>-</v>
      </c>
      <c r="G249" s="143">
        <f ca="1">IFERROR(INDEX(G$269:G$305,MATCH($F249,$B$269:$B$305,0))/INDEX($D$269:$D$305,MATCH($F249,$B$269:$B$305,0)),SUMIFS('Input-Ext Allocators'!D$8:D$63,'Input-Ext Allocators'!$B$8:$B$63,$F249))*$D249</f>
        <v>0</v>
      </c>
      <c r="H249" s="143">
        <f ca="1">IFERROR(INDEX(H$269:H$305,MATCH($F249,$B$269:$B$305,0))/INDEX($D$269:$D$305,MATCH($F249,$B$269:$B$305,0)),SUMIFS('Input-Ext Allocators'!E$8:E$63,'Input-Ext Allocators'!$B$8:$B$63,$F249))*$D249</f>
        <v>0</v>
      </c>
      <c r="I249" s="143">
        <f ca="1">IFERROR(INDEX(I$269:I$305,MATCH($F249,$B$269:$B$305,0))/INDEX($D$269:$D$305,MATCH($F249,$B$269:$B$305,0)),SUMIFS('Input-Ext Allocators'!F$8:F$63,'Input-Ext Allocators'!$B$8:$B$63,$F249))*$D249</f>
        <v>0</v>
      </c>
      <c r="J249" s="143">
        <f ca="1">IFERROR(INDEX(J$269:J$305,MATCH($F249,$B$269:$B$305,0))/INDEX($D$269:$D$305,MATCH($F249,$B$269:$B$305,0)),SUMIFS('Input-Ext Allocators'!G$8:G$63,'Input-Ext Allocators'!$B$8:$B$63,$F249))*$D249</f>
        <v>0</v>
      </c>
      <c r="K249" s="143">
        <f ca="1">IFERROR(INDEX(K$269:K$305,MATCH($F249,$B$269:$B$305,0))/INDEX($D$269:$D$305,MATCH($F249,$B$269:$B$305,0)),SUMIFS('Input-Ext Allocators'!H$8:H$63,'Input-Ext Allocators'!$B$8:$B$63,$F249))*$D249</f>
        <v>0</v>
      </c>
      <c r="L249" s="143">
        <f ca="1">IFERROR(INDEX(L$269:L$305,MATCH($F249,$B$269:$B$305,0))/INDEX($D$269:$D$305,MATCH($F249,$B$269:$B$305,0)),SUMIFS('Input-Ext Allocators'!I$8:I$63,'Input-Ext Allocators'!$B$8:$B$63,$F249))*$D249</f>
        <v>0</v>
      </c>
      <c r="M249" s="143">
        <f ca="1">IFERROR(INDEX(M$269:M$305,MATCH($F249,$B$269:$B$305,0))/INDEX($D$269:$D$305,MATCH($F249,$B$269:$B$305,0)),SUMIFS('Input-Ext Allocators'!J$8:J$63,'Input-Ext Allocators'!$B$8:$B$63,$F249))*$D249</f>
        <v>0</v>
      </c>
      <c r="N249" s="143">
        <f ca="1">IFERROR(INDEX(N$269:N$305,MATCH($F249,$B$269:$B$305,0))/INDEX($D$269:$D$305,MATCH($F249,$B$269:$B$305,0)),SUMIFS('Input-Ext Allocators'!K$8:K$63,'Input-Ext Allocators'!$B$8:$B$63,$F249))*$D249</f>
        <v>0</v>
      </c>
      <c r="O249" s="143">
        <f ca="1">IFERROR(INDEX(O$269:O$305,MATCH($F249,$B$269:$B$305,0))/INDEX($D$269:$D$305,MATCH($F249,$B$269:$B$305,0)),SUMIFS('Input-Ext Allocators'!L$8:L$63,'Input-Ext Allocators'!$B$8:$B$63,$F249))*$D249</f>
        <v>0</v>
      </c>
      <c r="P249" s="143">
        <f ca="1">IFERROR(INDEX(P$269:P$305,MATCH($F249,$B$269:$B$305,0))/INDEX($D$269:$D$305,MATCH($F249,$B$269:$B$305,0)),SUMIFS('Input-Ext Allocators'!M$8:M$63,'Input-Ext Allocators'!$B$8:$B$63,$F249))*$D249</f>
        <v>0</v>
      </c>
      <c r="Q249" s="143">
        <f ca="1">IFERROR(INDEX(Q$269:Q$305,MATCH($F249,$B$269:$B$305,0))/INDEX($D$269:$D$305,MATCH($F249,$B$269:$B$305,0)),SUMIFS('Input-Ext Allocators'!N$8:N$63,'Input-Ext Allocators'!$B$8:$B$63,$F249))*$D249</f>
        <v>0</v>
      </c>
      <c r="R249" s="143">
        <f ca="1">IFERROR(INDEX(R$269:R$305,MATCH($F249,$B$269:$B$305,0))/INDEX($D$269:$D$305,MATCH($F249,$B$269:$B$305,0)),SUMIFS('Input-Ext Allocators'!O$8:O$63,'Input-Ext Allocators'!$B$8:$B$63,$F249))*$D249</f>
        <v>0</v>
      </c>
      <c r="S249" s="143">
        <f ca="1">IFERROR(INDEX(S$269:S$305,MATCH($F249,$B$269:$B$305,0))/INDEX($D$269:$D$305,MATCH($F249,$B$269:$B$305,0)),SUMIFS('Input-Ext Allocators'!P$8:P$63,'Input-Ext Allocators'!$B$8:$B$63,$F249))*$D249</f>
        <v>0</v>
      </c>
      <c r="T249" s="143">
        <f ca="1">IFERROR(INDEX(T$269:T$305,MATCH($F249,$B$269:$B$305,0))/INDEX($D$269:$D$305,MATCH($F249,$B$269:$B$305,0)),SUMIFS('Input-Ext Allocators'!Q$8:Q$63,'Input-Ext Allocators'!$B$8:$B$63,$F249))*$D249</f>
        <v>0</v>
      </c>
      <c r="U249" s="143">
        <f ca="1">IFERROR(INDEX(U$269:U$305,MATCH($F249,$B$269:$B$305,0))/INDEX($D$269:$D$305,MATCH($F249,$B$269:$B$305,0)),SUMIFS('Input-Ext Allocators'!R$8:R$63,'Input-Ext Allocators'!$B$8:$B$63,$F249))*$D249</f>
        <v>0</v>
      </c>
      <c r="V249" s="143">
        <f ca="1">IFERROR(INDEX(V$269:V$305,MATCH($F249,$B$269:$B$305,0))/INDEX($D$269:$D$305,MATCH($F249,$B$269:$B$305,0)),SUMIFS('Input-Ext Allocators'!S$8:S$63,'Input-Ext Allocators'!$B$8:$B$63,$F249))*$D249</f>
        <v>0</v>
      </c>
      <c r="W249" s="143">
        <f ca="1">IFERROR(INDEX(W$269:W$305,MATCH($F249,$B$269:$B$305,0))/INDEX($D$269:$D$305,MATCH($F249,$B$269:$B$305,0)),SUMIFS('Input-Ext Allocators'!T$8:T$63,'Input-Ext Allocators'!$B$8:$B$63,$F249))*$D249</f>
        <v>0</v>
      </c>
      <c r="X249" s="143">
        <f ca="1">IFERROR(INDEX(X$269:X$305,MATCH($F249,$B$269:$B$305,0))/INDEX($D$269:$D$305,MATCH($F249,$B$269:$B$305,0)),SUMIFS('Input-Ext Allocators'!U$8:U$63,'Input-Ext Allocators'!$B$8:$B$63,$F249))*$D249</f>
        <v>0</v>
      </c>
      <c r="Y249" s="143">
        <f ca="1">IFERROR(INDEX(Y$269:Y$305,MATCH($F249,$B$269:$B$305,0))/INDEX($D$269:$D$305,MATCH($F249,$B$269:$B$305,0)),SUMIFS('Input-Ext Allocators'!V$8:V$63,'Input-Ext Allocators'!$B$8:$B$63,$F249))*$D249</f>
        <v>0</v>
      </c>
      <c r="Z249" s="143">
        <f ca="1">IFERROR(INDEX(Z$269:Z$305,MATCH($F249,$B$269:$B$305,0))/INDEX($D$269:$D$305,MATCH($F249,$B$269:$B$305,0)),SUMIFS('Input-Ext Allocators'!W$8:W$63,'Input-Ext Allocators'!$B$8:$B$63,$F249))*$D249</f>
        <v>0</v>
      </c>
    </row>
    <row r="250" spans="1:26" outlineLevel="1">
      <c r="A250" s="113">
        <f>IF(ISBLANK('Input-Accounts'!A250),"",'Input-Accounts'!A250)</f>
        <v>214</v>
      </c>
      <c r="B250" s="17" t="str">
        <f>IF(ISBLANK('Input-Accounts'!B250),"",'Input-Accounts'!B250)</f>
        <v>Income Taxes - Provisions for Deferred Federal Income Taxes</v>
      </c>
      <c r="C250" s="113">
        <f>IF(ISBLANK('Input-Accounts'!C250),"",'Input-Accounts'!C250)</f>
        <v>410.1</v>
      </c>
      <c r="D250" s="143">
        <f t="shared" ca="1" si="68"/>
        <v>0</v>
      </c>
      <c r="E250" s="143">
        <f t="shared" ca="1" si="66"/>
        <v>0</v>
      </c>
      <c r="F250" s="89" t="str" cm="1">
        <f t="array" aca="1" ref="F250" ca="1">IF(D250=0,"-",IF('Input-Accounts'!$E250&lt;&gt;0,'Input-Accounts'!$E250,INDEX('Input-Accounts'!$H250:$J250,,MATCH($F$6,'Input-Accounts'!$H$6:$J$6,0))))</f>
        <v>-</v>
      </c>
      <c r="G250" s="143">
        <f ca="1">IFERROR(INDEX(G$269:G$305,MATCH($F250,$B$269:$B$305,0))/INDEX($D$269:$D$305,MATCH($F250,$B$269:$B$305,0)),SUMIFS('Input-Ext Allocators'!D$8:D$63,'Input-Ext Allocators'!$B$8:$B$63,$F250))*$D250</f>
        <v>0</v>
      </c>
      <c r="H250" s="143">
        <f ca="1">IFERROR(INDEX(H$269:H$305,MATCH($F250,$B$269:$B$305,0))/INDEX($D$269:$D$305,MATCH($F250,$B$269:$B$305,0)),SUMIFS('Input-Ext Allocators'!E$8:E$63,'Input-Ext Allocators'!$B$8:$B$63,$F250))*$D250</f>
        <v>0</v>
      </c>
      <c r="I250" s="143">
        <f ca="1">IFERROR(INDEX(I$269:I$305,MATCH($F250,$B$269:$B$305,0))/INDEX($D$269:$D$305,MATCH($F250,$B$269:$B$305,0)),SUMIFS('Input-Ext Allocators'!F$8:F$63,'Input-Ext Allocators'!$B$8:$B$63,$F250))*$D250</f>
        <v>0</v>
      </c>
      <c r="J250" s="143">
        <f ca="1">IFERROR(INDEX(J$269:J$305,MATCH($F250,$B$269:$B$305,0))/INDEX($D$269:$D$305,MATCH($F250,$B$269:$B$305,0)),SUMIFS('Input-Ext Allocators'!G$8:G$63,'Input-Ext Allocators'!$B$8:$B$63,$F250))*$D250</f>
        <v>0</v>
      </c>
      <c r="K250" s="143">
        <f ca="1">IFERROR(INDEX(K$269:K$305,MATCH($F250,$B$269:$B$305,0))/INDEX($D$269:$D$305,MATCH($F250,$B$269:$B$305,0)),SUMIFS('Input-Ext Allocators'!H$8:H$63,'Input-Ext Allocators'!$B$8:$B$63,$F250))*$D250</f>
        <v>0</v>
      </c>
      <c r="L250" s="143">
        <f ca="1">IFERROR(INDEX(L$269:L$305,MATCH($F250,$B$269:$B$305,0))/INDEX($D$269:$D$305,MATCH($F250,$B$269:$B$305,0)),SUMIFS('Input-Ext Allocators'!I$8:I$63,'Input-Ext Allocators'!$B$8:$B$63,$F250))*$D250</f>
        <v>0</v>
      </c>
      <c r="M250" s="143">
        <f ca="1">IFERROR(INDEX(M$269:M$305,MATCH($F250,$B$269:$B$305,0))/INDEX($D$269:$D$305,MATCH($F250,$B$269:$B$305,0)),SUMIFS('Input-Ext Allocators'!J$8:J$63,'Input-Ext Allocators'!$B$8:$B$63,$F250))*$D250</f>
        <v>0</v>
      </c>
      <c r="N250" s="143">
        <f ca="1">IFERROR(INDEX(N$269:N$305,MATCH($F250,$B$269:$B$305,0))/INDEX($D$269:$D$305,MATCH($F250,$B$269:$B$305,0)),SUMIFS('Input-Ext Allocators'!K$8:K$63,'Input-Ext Allocators'!$B$8:$B$63,$F250))*$D250</f>
        <v>0</v>
      </c>
      <c r="O250" s="143">
        <f ca="1">IFERROR(INDEX(O$269:O$305,MATCH($F250,$B$269:$B$305,0))/INDEX($D$269:$D$305,MATCH($F250,$B$269:$B$305,0)),SUMIFS('Input-Ext Allocators'!L$8:L$63,'Input-Ext Allocators'!$B$8:$B$63,$F250))*$D250</f>
        <v>0</v>
      </c>
      <c r="P250" s="143">
        <f ca="1">IFERROR(INDEX(P$269:P$305,MATCH($F250,$B$269:$B$305,0))/INDEX($D$269:$D$305,MATCH($F250,$B$269:$B$305,0)),SUMIFS('Input-Ext Allocators'!M$8:M$63,'Input-Ext Allocators'!$B$8:$B$63,$F250))*$D250</f>
        <v>0</v>
      </c>
      <c r="Q250" s="143">
        <f ca="1">IFERROR(INDEX(Q$269:Q$305,MATCH($F250,$B$269:$B$305,0))/INDEX($D$269:$D$305,MATCH($F250,$B$269:$B$305,0)),SUMIFS('Input-Ext Allocators'!N$8:N$63,'Input-Ext Allocators'!$B$8:$B$63,$F250))*$D250</f>
        <v>0</v>
      </c>
      <c r="R250" s="143">
        <f ca="1">IFERROR(INDEX(R$269:R$305,MATCH($F250,$B$269:$B$305,0))/INDEX($D$269:$D$305,MATCH($F250,$B$269:$B$305,0)),SUMIFS('Input-Ext Allocators'!O$8:O$63,'Input-Ext Allocators'!$B$8:$B$63,$F250))*$D250</f>
        <v>0</v>
      </c>
      <c r="S250" s="143">
        <f ca="1">IFERROR(INDEX(S$269:S$305,MATCH($F250,$B$269:$B$305,0))/INDEX($D$269:$D$305,MATCH($F250,$B$269:$B$305,0)),SUMIFS('Input-Ext Allocators'!P$8:P$63,'Input-Ext Allocators'!$B$8:$B$63,$F250))*$D250</f>
        <v>0</v>
      </c>
      <c r="T250" s="143">
        <f ca="1">IFERROR(INDEX(T$269:T$305,MATCH($F250,$B$269:$B$305,0))/INDEX($D$269:$D$305,MATCH($F250,$B$269:$B$305,0)),SUMIFS('Input-Ext Allocators'!Q$8:Q$63,'Input-Ext Allocators'!$B$8:$B$63,$F250))*$D250</f>
        <v>0</v>
      </c>
      <c r="U250" s="143">
        <f ca="1">IFERROR(INDEX(U$269:U$305,MATCH($F250,$B$269:$B$305,0))/INDEX($D$269:$D$305,MATCH($F250,$B$269:$B$305,0)),SUMIFS('Input-Ext Allocators'!R$8:R$63,'Input-Ext Allocators'!$B$8:$B$63,$F250))*$D250</f>
        <v>0</v>
      </c>
      <c r="V250" s="143">
        <f ca="1">IFERROR(INDEX(V$269:V$305,MATCH($F250,$B$269:$B$305,0))/INDEX($D$269:$D$305,MATCH($F250,$B$269:$B$305,0)),SUMIFS('Input-Ext Allocators'!S$8:S$63,'Input-Ext Allocators'!$B$8:$B$63,$F250))*$D250</f>
        <v>0</v>
      </c>
      <c r="W250" s="143">
        <f ca="1">IFERROR(INDEX(W$269:W$305,MATCH($F250,$B$269:$B$305,0))/INDEX($D$269:$D$305,MATCH($F250,$B$269:$B$305,0)),SUMIFS('Input-Ext Allocators'!T$8:T$63,'Input-Ext Allocators'!$B$8:$B$63,$F250))*$D250</f>
        <v>0</v>
      </c>
      <c r="X250" s="143">
        <f ca="1">IFERROR(INDEX(X$269:X$305,MATCH($F250,$B$269:$B$305,0))/INDEX($D$269:$D$305,MATCH($F250,$B$269:$B$305,0)),SUMIFS('Input-Ext Allocators'!U$8:U$63,'Input-Ext Allocators'!$B$8:$B$63,$F250))*$D250</f>
        <v>0</v>
      </c>
      <c r="Y250" s="143">
        <f ca="1">IFERROR(INDEX(Y$269:Y$305,MATCH($F250,$B$269:$B$305,0))/INDEX($D$269:$D$305,MATCH($F250,$B$269:$B$305,0)),SUMIFS('Input-Ext Allocators'!V$8:V$63,'Input-Ext Allocators'!$B$8:$B$63,$F250))*$D250</f>
        <v>0</v>
      </c>
      <c r="Z250" s="143">
        <f ca="1">IFERROR(INDEX(Z$269:Z$305,MATCH($F250,$B$269:$B$305,0))/INDEX($D$269:$D$305,MATCH($F250,$B$269:$B$305,0)),SUMIFS('Input-Ext Allocators'!W$8:W$63,'Input-Ext Allocators'!$B$8:$B$63,$F250))*$D250</f>
        <v>0</v>
      </c>
    </row>
    <row r="251" spans="1:26" outlineLevel="1">
      <c r="A251" s="113">
        <f>IF(ISBLANK('Input-Accounts'!A251),"",'Input-Accounts'!A251)</f>
        <v>215</v>
      </c>
      <c r="B251" s="17" t="str">
        <f>IF(ISBLANK('Input-Accounts'!B251),"",'Input-Accounts'!B251)</f>
        <v>Provision for Deferred Income Tax - Credit</v>
      </c>
      <c r="C251" s="113">
        <f>IF(ISBLANK('Input-Accounts'!C251),"",'Input-Accounts'!C251)</f>
        <v>411.1</v>
      </c>
      <c r="D251" s="143">
        <f t="shared" ca="1" si="68"/>
        <v>0</v>
      </c>
      <c r="E251" s="143">
        <f t="shared" ca="1" si="66"/>
        <v>0</v>
      </c>
      <c r="F251" s="89" t="str" cm="1">
        <f t="array" aca="1" ref="F251" ca="1">IF(D251=0,"-",IF('Input-Accounts'!$E251&lt;&gt;0,'Input-Accounts'!$E251,INDEX('Input-Accounts'!$H251:$J251,,MATCH($F$6,'Input-Accounts'!$H$6:$J$6,0))))</f>
        <v>-</v>
      </c>
      <c r="G251" s="143">
        <f ca="1">IFERROR(INDEX(G$269:G$305,MATCH($F251,$B$269:$B$305,0))/INDEX($D$269:$D$305,MATCH($F251,$B$269:$B$305,0)),SUMIFS('Input-Ext Allocators'!D$8:D$63,'Input-Ext Allocators'!$B$8:$B$63,$F251))*$D251</f>
        <v>0</v>
      </c>
      <c r="H251" s="143">
        <f ca="1">IFERROR(INDEX(H$269:H$305,MATCH($F251,$B$269:$B$305,0))/INDEX($D$269:$D$305,MATCH($F251,$B$269:$B$305,0)),SUMIFS('Input-Ext Allocators'!E$8:E$63,'Input-Ext Allocators'!$B$8:$B$63,$F251))*$D251</f>
        <v>0</v>
      </c>
      <c r="I251" s="143">
        <f ca="1">IFERROR(INDEX(I$269:I$305,MATCH($F251,$B$269:$B$305,0))/INDEX($D$269:$D$305,MATCH($F251,$B$269:$B$305,0)),SUMIFS('Input-Ext Allocators'!F$8:F$63,'Input-Ext Allocators'!$B$8:$B$63,$F251))*$D251</f>
        <v>0</v>
      </c>
      <c r="J251" s="143">
        <f ca="1">IFERROR(INDEX(J$269:J$305,MATCH($F251,$B$269:$B$305,0))/INDEX($D$269:$D$305,MATCH($F251,$B$269:$B$305,0)),SUMIFS('Input-Ext Allocators'!G$8:G$63,'Input-Ext Allocators'!$B$8:$B$63,$F251))*$D251</f>
        <v>0</v>
      </c>
      <c r="K251" s="143">
        <f ca="1">IFERROR(INDEX(K$269:K$305,MATCH($F251,$B$269:$B$305,0))/INDEX($D$269:$D$305,MATCH($F251,$B$269:$B$305,0)),SUMIFS('Input-Ext Allocators'!H$8:H$63,'Input-Ext Allocators'!$B$8:$B$63,$F251))*$D251</f>
        <v>0</v>
      </c>
      <c r="L251" s="143">
        <f ca="1">IFERROR(INDEX(L$269:L$305,MATCH($F251,$B$269:$B$305,0))/INDEX($D$269:$D$305,MATCH($F251,$B$269:$B$305,0)),SUMIFS('Input-Ext Allocators'!I$8:I$63,'Input-Ext Allocators'!$B$8:$B$63,$F251))*$D251</f>
        <v>0</v>
      </c>
      <c r="M251" s="143">
        <f ca="1">IFERROR(INDEX(M$269:M$305,MATCH($F251,$B$269:$B$305,0))/INDEX($D$269:$D$305,MATCH($F251,$B$269:$B$305,0)),SUMIFS('Input-Ext Allocators'!J$8:J$63,'Input-Ext Allocators'!$B$8:$B$63,$F251))*$D251</f>
        <v>0</v>
      </c>
      <c r="N251" s="143">
        <f ca="1">IFERROR(INDEX(N$269:N$305,MATCH($F251,$B$269:$B$305,0))/INDEX($D$269:$D$305,MATCH($F251,$B$269:$B$305,0)),SUMIFS('Input-Ext Allocators'!K$8:K$63,'Input-Ext Allocators'!$B$8:$B$63,$F251))*$D251</f>
        <v>0</v>
      </c>
      <c r="O251" s="143">
        <f ca="1">IFERROR(INDEX(O$269:O$305,MATCH($F251,$B$269:$B$305,0))/INDEX($D$269:$D$305,MATCH($F251,$B$269:$B$305,0)),SUMIFS('Input-Ext Allocators'!L$8:L$63,'Input-Ext Allocators'!$B$8:$B$63,$F251))*$D251</f>
        <v>0</v>
      </c>
      <c r="P251" s="143">
        <f ca="1">IFERROR(INDEX(P$269:P$305,MATCH($F251,$B$269:$B$305,0))/INDEX($D$269:$D$305,MATCH($F251,$B$269:$B$305,0)),SUMIFS('Input-Ext Allocators'!M$8:M$63,'Input-Ext Allocators'!$B$8:$B$63,$F251))*$D251</f>
        <v>0</v>
      </c>
      <c r="Q251" s="143">
        <f ca="1">IFERROR(INDEX(Q$269:Q$305,MATCH($F251,$B$269:$B$305,0))/INDEX($D$269:$D$305,MATCH($F251,$B$269:$B$305,0)),SUMIFS('Input-Ext Allocators'!N$8:N$63,'Input-Ext Allocators'!$B$8:$B$63,$F251))*$D251</f>
        <v>0</v>
      </c>
      <c r="R251" s="143">
        <f ca="1">IFERROR(INDEX(R$269:R$305,MATCH($F251,$B$269:$B$305,0))/INDEX($D$269:$D$305,MATCH($F251,$B$269:$B$305,0)),SUMIFS('Input-Ext Allocators'!O$8:O$63,'Input-Ext Allocators'!$B$8:$B$63,$F251))*$D251</f>
        <v>0</v>
      </c>
      <c r="S251" s="143">
        <f ca="1">IFERROR(INDEX(S$269:S$305,MATCH($F251,$B$269:$B$305,0))/INDEX($D$269:$D$305,MATCH($F251,$B$269:$B$305,0)),SUMIFS('Input-Ext Allocators'!P$8:P$63,'Input-Ext Allocators'!$B$8:$B$63,$F251))*$D251</f>
        <v>0</v>
      </c>
      <c r="T251" s="143">
        <f ca="1">IFERROR(INDEX(T$269:T$305,MATCH($F251,$B$269:$B$305,0))/INDEX($D$269:$D$305,MATCH($F251,$B$269:$B$305,0)),SUMIFS('Input-Ext Allocators'!Q$8:Q$63,'Input-Ext Allocators'!$B$8:$B$63,$F251))*$D251</f>
        <v>0</v>
      </c>
      <c r="U251" s="143">
        <f ca="1">IFERROR(INDEX(U$269:U$305,MATCH($F251,$B$269:$B$305,0))/INDEX($D$269:$D$305,MATCH($F251,$B$269:$B$305,0)),SUMIFS('Input-Ext Allocators'!R$8:R$63,'Input-Ext Allocators'!$B$8:$B$63,$F251))*$D251</f>
        <v>0</v>
      </c>
      <c r="V251" s="143">
        <f ca="1">IFERROR(INDEX(V$269:V$305,MATCH($F251,$B$269:$B$305,0))/INDEX($D$269:$D$305,MATCH($F251,$B$269:$B$305,0)),SUMIFS('Input-Ext Allocators'!S$8:S$63,'Input-Ext Allocators'!$B$8:$B$63,$F251))*$D251</f>
        <v>0</v>
      </c>
      <c r="W251" s="143">
        <f ca="1">IFERROR(INDEX(W$269:W$305,MATCH($F251,$B$269:$B$305,0))/INDEX($D$269:$D$305,MATCH($F251,$B$269:$B$305,0)),SUMIFS('Input-Ext Allocators'!T$8:T$63,'Input-Ext Allocators'!$B$8:$B$63,$F251))*$D251</f>
        <v>0</v>
      </c>
      <c r="X251" s="143">
        <f ca="1">IFERROR(INDEX(X$269:X$305,MATCH($F251,$B$269:$B$305,0))/INDEX($D$269:$D$305,MATCH($F251,$B$269:$B$305,0)),SUMIFS('Input-Ext Allocators'!U$8:U$63,'Input-Ext Allocators'!$B$8:$B$63,$F251))*$D251</f>
        <v>0</v>
      </c>
      <c r="Y251" s="143">
        <f ca="1">IFERROR(INDEX(Y$269:Y$305,MATCH($F251,$B$269:$B$305,0))/INDEX($D$269:$D$305,MATCH($F251,$B$269:$B$305,0)),SUMIFS('Input-Ext Allocators'!V$8:V$63,'Input-Ext Allocators'!$B$8:$B$63,$F251))*$D251</f>
        <v>0</v>
      </c>
      <c r="Z251" s="143">
        <f ca="1">IFERROR(INDEX(Z$269:Z$305,MATCH($F251,$B$269:$B$305,0))/INDEX($D$269:$D$305,MATCH($F251,$B$269:$B$305,0)),SUMIFS('Input-Ext Allocators'!W$8:W$63,'Input-Ext Allocators'!$B$8:$B$63,$F251))*$D251</f>
        <v>0</v>
      </c>
    </row>
    <row r="252" spans="1:26" outlineLevel="1">
      <c r="A252" s="113">
        <f>IF(ISBLANK('Input-Accounts'!A252),"",'Input-Accounts'!A252)</f>
        <v>216</v>
      </c>
      <c r="B252" s="17" t="str">
        <f>IF(ISBLANK('Input-Accounts'!B252),"",'Input-Accounts'!B252)</f>
        <v>Investment Tax Credit Adjustments</v>
      </c>
      <c r="C252" s="113">
        <f>IF(ISBLANK('Input-Accounts'!C252),"",'Input-Accounts'!C252)</f>
        <v>411.4</v>
      </c>
      <c r="D252" s="143">
        <f t="shared" ca="1" si="68"/>
        <v>0</v>
      </c>
      <c r="E252" s="143">
        <f t="shared" ca="1" si="66"/>
        <v>0</v>
      </c>
      <c r="F252" s="89" t="str" cm="1">
        <f t="array" aca="1" ref="F252" ca="1">IF(D252=0,"-",IF('Input-Accounts'!$E252&lt;&gt;0,'Input-Accounts'!$E252,INDEX('Input-Accounts'!$H252:$J252,,MATCH($F$6,'Input-Accounts'!$H$6:$J$6,0))))</f>
        <v>-</v>
      </c>
      <c r="G252" s="143">
        <f ca="1">IFERROR(INDEX(G$269:G$305,MATCH($F252,$B$269:$B$305,0))/INDEX($D$269:$D$305,MATCH($F252,$B$269:$B$305,0)),SUMIFS('Input-Ext Allocators'!D$8:D$63,'Input-Ext Allocators'!$B$8:$B$63,$F252))*$D252</f>
        <v>0</v>
      </c>
      <c r="H252" s="143">
        <f ca="1">IFERROR(INDEX(H$269:H$305,MATCH($F252,$B$269:$B$305,0))/INDEX($D$269:$D$305,MATCH($F252,$B$269:$B$305,0)),SUMIFS('Input-Ext Allocators'!E$8:E$63,'Input-Ext Allocators'!$B$8:$B$63,$F252))*$D252</f>
        <v>0</v>
      </c>
      <c r="I252" s="143">
        <f ca="1">IFERROR(INDEX(I$269:I$305,MATCH($F252,$B$269:$B$305,0))/INDEX($D$269:$D$305,MATCH($F252,$B$269:$B$305,0)),SUMIFS('Input-Ext Allocators'!F$8:F$63,'Input-Ext Allocators'!$B$8:$B$63,$F252))*$D252</f>
        <v>0</v>
      </c>
      <c r="J252" s="143">
        <f ca="1">IFERROR(INDEX(J$269:J$305,MATCH($F252,$B$269:$B$305,0))/INDEX($D$269:$D$305,MATCH($F252,$B$269:$B$305,0)),SUMIFS('Input-Ext Allocators'!G$8:G$63,'Input-Ext Allocators'!$B$8:$B$63,$F252))*$D252</f>
        <v>0</v>
      </c>
      <c r="K252" s="143">
        <f ca="1">IFERROR(INDEX(K$269:K$305,MATCH($F252,$B$269:$B$305,0))/INDEX($D$269:$D$305,MATCH($F252,$B$269:$B$305,0)),SUMIFS('Input-Ext Allocators'!H$8:H$63,'Input-Ext Allocators'!$B$8:$B$63,$F252))*$D252</f>
        <v>0</v>
      </c>
      <c r="L252" s="143">
        <f ca="1">IFERROR(INDEX(L$269:L$305,MATCH($F252,$B$269:$B$305,0))/INDEX($D$269:$D$305,MATCH($F252,$B$269:$B$305,0)),SUMIFS('Input-Ext Allocators'!I$8:I$63,'Input-Ext Allocators'!$B$8:$B$63,$F252))*$D252</f>
        <v>0</v>
      </c>
      <c r="M252" s="143">
        <f ca="1">IFERROR(INDEX(M$269:M$305,MATCH($F252,$B$269:$B$305,0))/INDEX($D$269:$D$305,MATCH($F252,$B$269:$B$305,0)),SUMIFS('Input-Ext Allocators'!J$8:J$63,'Input-Ext Allocators'!$B$8:$B$63,$F252))*$D252</f>
        <v>0</v>
      </c>
      <c r="N252" s="143">
        <f ca="1">IFERROR(INDEX(N$269:N$305,MATCH($F252,$B$269:$B$305,0))/INDEX($D$269:$D$305,MATCH($F252,$B$269:$B$305,0)),SUMIFS('Input-Ext Allocators'!K$8:K$63,'Input-Ext Allocators'!$B$8:$B$63,$F252))*$D252</f>
        <v>0</v>
      </c>
      <c r="O252" s="143">
        <f ca="1">IFERROR(INDEX(O$269:O$305,MATCH($F252,$B$269:$B$305,0))/INDEX($D$269:$D$305,MATCH($F252,$B$269:$B$305,0)),SUMIFS('Input-Ext Allocators'!L$8:L$63,'Input-Ext Allocators'!$B$8:$B$63,$F252))*$D252</f>
        <v>0</v>
      </c>
      <c r="P252" s="143">
        <f ca="1">IFERROR(INDEX(P$269:P$305,MATCH($F252,$B$269:$B$305,0))/INDEX($D$269:$D$305,MATCH($F252,$B$269:$B$305,0)),SUMIFS('Input-Ext Allocators'!M$8:M$63,'Input-Ext Allocators'!$B$8:$B$63,$F252))*$D252</f>
        <v>0</v>
      </c>
      <c r="Q252" s="143">
        <f ca="1">IFERROR(INDEX(Q$269:Q$305,MATCH($F252,$B$269:$B$305,0))/INDEX($D$269:$D$305,MATCH($F252,$B$269:$B$305,0)),SUMIFS('Input-Ext Allocators'!N$8:N$63,'Input-Ext Allocators'!$B$8:$B$63,$F252))*$D252</f>
        <v>0</v>
      </c>
      <c r="R252" s="143">
        <f ca="1">IFERROR(INDEX(R$269:R$305,MATCH($F252,$B$269:$B$305,0))/INDEX($D$269:$D$305,MATCH($F252,$B$269:$B$305,0)),SUMIFS('Input-Ext Allocators'!O$8:O$63,'Input-Ext Allocators'!$B$8:$B$63,$F252))*$D252</f>
        <v>0</v>
      </c>
      <c r="S252" s="143">
        <f ca="1">IFERROR(INDEX(S$269:S$305,MATCH($F252,$B$269:$B$305,0))/INDEX($D$269:$D$305,MATCH($F252,$B$269:$B$305,0)),SUMIFS('Input-Ext Allocators'!P$8:P$63,'Input-Ext Allocators'!$B$8:$B$63,$F252))*$D252</f>
        <v>0</v>
      </c>
      <c r="T252" s="143">
        <f ca="1">IFERROR(INDEX(T$269:T$305,MATCH($F252,$B$269:$B$305,0))/INDEX($D$269:$D$305,MATCH($F252,$B$269:$B$305,0)),SUMIFS('Input-Ext Allocators'!Q$8:Q$63,'Input-Ext Allocators'!$B$8:$B$63,$F252))*$D252</f>
        <v>0</v>
      </c>
      <c r="U252" s="143">
        <f ca="1">IFERROR(INDEX(U$269:U$305,MATCH($F252,$B$269:$B$305,0))/INDEX($D$269:$D$305,MATCH($F252,$B$269:$B$305,0)),SUMIFS('Input-Ext Allocators'!R$8:R$63,'Input-Ext Allocators'!$B$8:$B$63,$F252))*$D252</f>
        <v>0</v>
      </c>
      <c r="V252" s="143">
        <f ca="1">IFERROR(INDEX(V$269:V$305,MATCH($F252,$B$269:$B$305,0))/INDEX($D$269:$D$305,MATCH($F252,$B$269:$B$305,0)),SUMIFS('Input-Ext Allocators'!S$8:S$63,'Input-Ext Allocators'!$B$8:$B$63,$F252))*$D252</f>
        <v>0</v>
      </c>
      <c r="W252" s="143">
        <f ca="1">IFERROR(INDEX(W$269:W$305,MATCH($F252,$B$269:$B$305,0))/INDEX($D$269:$D$305,MATCH($F252,$B$269:$B$305,0)),SUMIFS('Input-Ext Allocators'!T$8:T$63,'Input-Ext Allocators'!$B$8:$B$63,$F252))*$D252</f>
        <v>0</v>
      </c>
      <c r="X252" s="143">
        <f ca="1">IFERROR(INDEX(X$269:X$305,MATCH($F252,$B$269:$B$305,0))/INDEX($D$269:$D$305,MATCH($F252,$B$269:$B$305,0)),SUMIFS('Input-Ext Allocators'!U$8:U$63,'Input-Ext Allocators'!$B$8:$B$63,$F252))*$D252</f>
        <v>0</v>
      </c>
      <c r="Y252" s="143">
        <f ca="1">IFERROR(INDEX(Y$269:Y$305,MATCH($F252,$B$269:$B$305,0))/INDEX($D$269:$D$305,MATCH($F252,$B$269:$B$305,0)),SUMIFS('Input-Ext Allocators'!V$8:V$63,'Input-Ext Allocators'!$B$8:$B$63,$F252))*$D252</f>
        <v>0</v>
      </c>
      <c r="Z252" s="143">
        <f ca="1">IFERROR(INDEX(Z$269:Z$305,MATCH($F252,$B$269:$B$305,0))/INDEX($D$269:$D$305,MATCH($F252,$B$269:$B$305,0)),SUMIFS('Input-Ext Allocators'!W$8:W$63,'Input-Ext Allocators'!$B$8:$B$63,$F252))*$D252</f>
        <v>0</v>
      </c>
    </row>
    <row r="253" spans="1:26" outlineLevel="1">
      <c r="A253" s="113">
        <f>IF(ISBLANK('Input-Accounts'!A253),"",'Input-Accounts'!A253)</f>
        <v>217</v>
      </c>
      <c r="B253" s="79" t="str">
        <f>IF(ISBLANK('Input-Accounts'!B253),"",'Input-Accounts'!B253)</f>
        <v>Subtotal - Income Taxes</v>
      </c>
      <c r="C253" s="113" t="str">
        <f>IF(ISBLANK('Input-Accounts'!C253),"",'Input-Accounts'!C253)</f>
        <v/>
      </c>
      <c r="D253" s="144">
        <f ca="1">SUBTOTAL(9,D249:D252)</f>
        <v>0</v>
      </c>
      <c r="E253" s="143">
        <f t="shared" ca="1" si="66"/>
        <v>0</v>
      </c>
      <c r="G253" s="144">
        <f t="shared" ref="G253:Z253" ca="1" si="69">SUBTOTAL(9,G249:G252)</f>
        <v>0</v>
      </c>
      <c r="H253" s="144">
        <f t="shared" ca="1" si="69"/>
        <v>0</v>
      </c>
      <c r="I253" s="144">
        <f t="shared" ca="1" si="69"/>
        <v>0</v>
      </c>
      <c r="J253" s="144">
        <f t="shared" ca="1" si="69"/>
        <v>0</v>
      </c>
      <c r="K253" s="144">
        <f t="shared" ca="1" si="69"/>
        <v>0</v>
      </c>
      <c r="L253" s="144">
        <f t="shared" ca="1" si="69"/>
        <v>0</v>
      </c>
      <c r="M253" s="144">
        <f t="shared" ca="1" si="69"/>
        <v>0</v>
      </c>
      <c r="N253" s="144">
        <f t="shared" ca="1" si="69"/>
        <v>0</v>
      </c>
      <c r="O253" s="144">
        <f t="shared" ca="1" si="69"/>
        <v>0</v>
      </c>
      <c r="P253" s="144">
        <f t="shared" ca="1" si="69"/>
        <v>0</v>
      </c>
      <c r="Q253" s="144">
        <f t="shared" ca="1" si="69"/>
        <v>0</v>
      </c>
      <c r="R253" s="144">
        <f t="shared" ca="1" si="69"/>
        <v>0</v>
      </c>
      <c r="S253" s="144">
        <f t="shared" ca="1" si="69"/>
        <v>0</v>
      </c>
      <c r="T253" s="144">
        <f t="shared" ca="1" si="69"/>
        <v>0</v>
      </c>
      <c r="U253" s="144">
        <f t="shared" ca="1" si="69"/>
        <v>0</v>
      </c>
      <c r="V253" s="144">
        <f t="shared" ca="1" si="69"/>
        <v>0</v>
      </c>
      <c r="W253" s="144">
        <f t="shared" ca="1" si="69"/>
        <v>0</v>
      </c>
      <c r="X253" s="144">
        <f t="shared" ca="1" si="69"/>
        <v>0</v>
      </c>
      <c r="Y253" s="144">
        <f t="shared" ca="1" si="69"/>
        <v>0</v>
      </c>
      <c r="Z253" s="144">
        <f t="shared" ca="1" si="69"/>
        <v>0</v>
      </c>
    </row>
    <row r="254" spans="1:26" outlineLevel="1">
      <c r="A254" s="113" t="str">
        <f>IF(ISBLANK('Input-Accounts'!A254),"",'Input-Accounts'!A254)</f>
        <v/>
      </c>
      <c r="B254" s="79" t="str">
        <f>IF(ISBLANK('Input-Accounts'!B254),"",'Input-Accounts'!B254)</f>
        <v/>
      </c>
      <c r="C254" s="113" t="str">
        <f>IF(ISBLANK('Input-Accounts'!C254),"",'Input-Accounts'!C254)</f>
        <v/>
      </c>
      <c r="D254" s="143"/>
      <c r="E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</row>
    <row r="255" spans="1:26">
      <c r="A255" s="113">
        <f>IF(ISBLANK('Input-Accounts'!A255),"",'Input-Accounts'!A255)</f>
        <v>218</v>
      </c>
      <c r="B255" s="127" t="str">
        <f>IF(ISBLANK('Input-Accounts'!B255),"",'Input-Accounts'!B255)</f>
        <v>Total Taxes</v>
      </c>
      <c r="C255" s="113" t="str">
        <f>IF(ISBLANK('Input-Accounts'!C255),"",'Input-Accounts'!C255)</f>
        <v/>
      </c>
      <c r="D255" s="143">
        <f ca="1">SUBTOTAL(9,D244:D253)</f>
        <v>69293.793283313033</v>
      </c>
      <c r="E255" s="143">
        <f t="shared" ca="1" si="66"/>
        <v>0</v>
      </c>
      <c r="F255" s="89"/>
      <c r="G255" s="143">
        <f t="shared" ref="G255:Z255" ca="1" si="70">SUBTOTAL(9,G244:G253)</f>
        <v>31264.377969280358</v>
      </c>
      <c r="H255" s="143">
        <f t="shared" ca="1" si="70"/>
        <v>18352.520002827991</v>
      </c>
      <c r="I255" s="143">
        <f t="shared" ca="1" si="70"/>
        <v>1617.6125012497232</v>
      </c>
      <c r="J255" s="143">
        <f t="shared" ca="1" si="70"/>
        <v>1695.7738591979735</v>
      </c>
      <c r="K255" s="143">
        <f t="shared" ca="1" si="70"/>
        <v>105.17636363391752</v>
      </c>
      <c r="L255" s="143">
        <f t="shared" ca="1" si="70"/>
        <v>14097.679782892064</v>
      </c>
      <c r="M255" s="143">
        <f t="shared" ca="1" si="70"/>
        <v>2160.6528042309938</v>
      </c>
      <c r="N255" s="143">
        <f t="shared" ca="1" si="70"/>
        <v>0</v>
      </c>
      <c r="O255" s="143">
        <f t="shared" ca="1" si="70"/>
        <v>0</v>
      </c>
      <c r="P255" s="143">
        <f t="shared" ca="1" si="70"/>
        <v>0</v>
      </c>
      <c r="Q255" s="143">
        <f t="shared" ca="1" si="70"/>
        <v>0</v>
      </c>
      <c r="R255" s="143">
        <f t="shared" ca="1" si="70"/>
        <v>0</v>
      </c>
      <c r="S255" s="143">
        <f t="shared" ca="1" si="70"/>
        <v>0</v>
      </c>
      <c r="T255" s="143">
        <f t="shared" ca="1" si="70"/>
        <v>0</v>
      </c>
      <c r="U255" s="143">
        <f t="shared" ca="1" si="70"/>
        <v>0</v>
      </c>
      <c r="V255" s="143">
        <f t="shared" ca="1" si="70"/>
        <v>0</v>
      </c>
      <c r="W255" s="143">
        <f t="shared" ca="1" si="70"/>
        <v>0</v>
      </c>
      <c r="X255" s="143">
        <f t="shared" ca="1" si="70"/>
        <v>0</v>
      </c>
      <c r="Y255" s="143">
        <f t="shared" ca="1" si="70"/>
        <v>0</v>
      </c>
      <c r="Z255" s="143">
        <f t="shared" ca="1" si="70"/>
        <v>0</v>
      </c>
    </row>
    <row r="256" spans="1:26">
      <c r="A256" s="113" t="str">
        <f>IF(ISBLANK('Input-Accounts'!A256),"",'Input-Accounts'!A256)</f>
        <v/>
      </c>
      <c r="B256" s="79" t="str">
        <f>IF(ISBLANK('Input-Accounts'!B256),"",'Input-Accounts'!B256)</f>
        <v/>
      </c>
      <c r="C256" s="113" t="str">
        <f>IF(ISBLANK('Input-Accounts'!C256),"",'Input-Accounts'!C256)</f>
        <v/>
      </c>
      <c r="D256" s="144"/>
      <c r="E256" s="143"/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</row>
    <row r="257" spans="1:26">
      <c r="A257" s="113">
        <f>IF(ISBLANK('Input-Accounts'!A257),"",'Input-Accounts'!A257)</f>
        <v>219</v>
      </c>
      <c r="B257" s="81" t="str">
        <f>IF(ISBLANK('Input-Accounts'!B257),"",'Input-Accounts'!B257)</f>
        <v>REVENUE REQUIREMENT AT EQUAL RATES OF RETURN</v>
      </c>
      <c r="C257" s="113" t="str">
        <f>IF(ISBLANK('Input-Accounts'!C257),"",'Input-Accounts'!C257)</f>
        <v/>
      </c>
      <c r="D257" s="143"/>
      <c r="E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</row>
    <row r="258" spans="1:26">
      <c r="A258" s="113">
        <f>IF(ISBLANK('Input-Accounts'!A258),"",'Input-Accounts'!A258)</f>
        <v>220</v>
      </c>
      <c r="B258" s="81" t="str">
        <f>IF(ISBLANK('Input-Accounts'!B258),"",'Input-Accounts'!B258)</f>
        <v>Test Year Expenses at Current Rates</v>
      </c>
      <c r="C258" s="113" t="str">
        <f>IF(ISBLANK('Input-Accounts'!C258),"",'Input-Accounts'!C258)</f>
        <v/>
      </c>
      <c r="D258" s="143">
        <f ca="1">SUBTOTAL(9,D119:D255)</f>
        <v>402820.01814918226</v>
      </c>
      <c r="E258" s="143">
        <f t="shared" ca="1" si="66"/>
        <v>0</v>
      </c>
      <c r="F258" s="89"/>
      <c r="G258" s="143">
        <f t="shared" ref="G258:Z258" ca="1" si="71">SUBTOTAL(9,G119:G255)</f>
        <v>156604.16372531469</v>
      </c>
      <c r="H258" s="143">
        <f t="shared" ca="1" si="71"/>
        <v>103332.54262301057</v>
      </c>
      <c r="I258" s="143">
        <f t="shared" ca="1" si="71"/>
        <v>10064.938367947751</v>
      </c>
      <c r="J258" s="143">
        <f t="shared" ca="1" si="71"/>
        <v>11816.857148655656</v>
      </c>
      <c r="K258" s="143">
        <f t="shared" ca="1" si="71"/>
        <v>943.67904922700268</v>
      </c>
      <c r="L258" s="143">
        <f t="shared" ca="1" si="71"/>
        <v>95812.070834743034</v>
      </c>
      <c r="M258" s="143">
        <f t="shared" ca="1" si="71"/>
        <v>24245.766400283526</v>
      </c>
      <c r="N258" s="143">
        <f t="shared" ca="1" si="71"/>
        <v>0</v>
      </c>
      <c r="O258" s="143">
        <f t="shared" ca="1" si="71"/>
        <v>0</v>
      </c>
      <c r="P258" s="143">
        <f t="shared" ca="1" si="71"/>
        <v>0</v>
      </c>
      <c r="Q258" s="143">
        <f t="shared" ca="1" si="71"/>
        <v>0</v>
      </c>
      <c r="R258" s="143">
        <f t="shared" ca="1" si="71"/>
        <v>0</v>
      </c>
      <c r="S258" s="143">
        <f t="shared" ca="1" si="71"/>
        <v>0</v>
      </c>
      <c r="T258" s="143">
        <f t="shared" ca="1" si="71"/>
        <v>0</v>
      </c>
      <c r="U258" s="143">
        <f t="shared" ca="1" si="71"/>
        <v>0</v>
      </c>
      <c r="V258" s="143">
        <f t="shared" ca="1" si="71"/>
        <v>0</v>
      </c>
      <c r="W258" s="143">
        <f t="shared" ca="1" si="71"/>
        <v>0</v>
      </c>
      <c r="X258" s="143">
        <f t="shared" ca="1" si="71"/>
        <v>0</v>
      </c>
      <c r="Y258" s="143">
        <f t="shared" ca="1" si="71"/>
        <v>0</v>
      </c>
      <c r="Z258" s="143">
        <f t="shared" ca="1" si="71"/>
        <v>0</v>
      </c>
    </row>
    <row r="259" spans="1:26">
      <c r="A259" s="113">
        <f>IF(ISBLANK('Input-Accounts'!A259),"",'Input-Accounts'!A259)</f>
        <v>221</v>
      </c>
      <c r="B259" s="81" t="str">
        <f>IF(ISBLANK('Input-Accounts'!B259),"",'Input-Accounts'!B259)</f>
        <v>Return on Rate Base</v>
      </c>
      <c r="C259" s="113" t="str">
        <f>IF(ISBLANK('Input-Accounts'!C259),"",'Input-Accounts'!C259)</f>
        <v/>
      </c>
      <c r="D259" s="143">
        <f t="shared" ref="D259:D262" ca="1" si="72">INDIRECT("Classification!"&amp;$D$5&amp;ROW())</f>
        <v>0</v>
      </c>
      <c r="E259" s="143">
        <f t="shared" ca="1" si="66"/>
        <v>0</v>
      </c>
      <c r="F259" s="89" t="str" cm="1">
        <f t="array" aca="1" ref="F259" ca="1">IF(D259=0,"-",IF('Input-Accounts'!$E259&lt;&gt;0,'Input-Accounts'!$E259,INDEX('Input-Accounts'!$H259:$J259,,MATCH($F$6,'Input-Accounts'!$H$6:$J$6,0))))</f>
        <v>-</v>
      </c>
      <c r="G259" s="143">
        <f ca="1">IFERROR(INDEX(G$269:G$305,MATCH($F259,$B$269:$B$305,0))/INDEX($D$269:$D$305,MATCH($F259,$B$269:$B$305,0)),SUMIFS('Input-Ext Allocators'!D$8:D$63,'Input-Ext Allocators'!$B$8:$B$63,$F259))*$D259</f>
        <v>0</v>
      </c>
      <c r="H259" s="143">
        <f ca="1">IFERROR(INDEX(H$269:H$305,MATCH($F259,$B$269:$B$305,0))/INDEX($D$269:$D$305,MATCH($F259,$B$269:$B$305,0)),SUMIFS('Input-Ext Allocators'!E$8:E$63,'Input-Ext Allocators'!$B$8:$B$63,$F259))*$D259</f>
        <v>0</v>
      </c>
      <c r="I259" s="143">
        <f ca="1">IFERROR(INDEX(I$269:I$305,MATCH($F259,$B$269:$B$305,0))/INDEX($D$269:$D$305,MATCH($F259,$B$269:$B$305,0)),SUMIFS('Input-Ext Allocators'!F$8:F$63,'Input-Ext Allocators'!$B$8:$B$63,$F259))*$D259</f>
        <v>0</v>
      </c>
      <c r="J259" s="143">
        <f ca="1">IFERROR(INDEX(J$269:J$305,MATCH($F259,$B$269:$B$305,0))/INDEX($D$269:$D$305,MATCH($F259,$B$269:$B$305,0)),SUMIFS('Input-Ext Allocators'!G$8:G$63,'Input-Ext Allocators'!$B$8:$B$63,$F259))*$D259</f>
        <v>0</v>
      </c>
      <c r="K259" s="143">
        <f ca="1">IFERROR(INDEX(K$269:K$305,MATCH($F259,$B$269:$B$305,0))/INDEX($D$269:$D$305,MATCH($F259,$B$269:$B$305,0)),SUMIFS('Input-Ext Allocators'!H$8:H$63,'Input-Ext Allocators'!$B$8:$B$63,$F259))*$D259</f>
        <v>0</v>
      </c>
      <c r="L259" s="143">
        <f ca="1">IFERROR(INDEX(L$269:L$305,MATCH($F259,$B$269:$B$305,0))/INDEX($D$269:$D$305,MATCH($F259,$B$269:$B$305,0)),SUMIFS('Input-Ext Allocators'!I$8:I$63,'Input-Ext Allocators'!$B$8:$B$63,$F259))*$D259</f>
        <v>0</v>
      </c>
      <c r="M259" s="143">
        <f ca="1">IFERROR(INDEX(M$269:M$305,MATCH($F259,$B$269:$B$305,0))/INDEX($D$269:$D$305,MATCH($F259,$B$269:$B$305,0)),SUMIFS('Input-Ext Allocators'!J$8:J$63,'Input-Ext Allocators'!$B$8:$B$63,$F259))*$D259</f>
        <v>0</v>
      </c>
      <c r="N259" s="143">
        <f ca="1">IFERROR(INDEX(N$269:N$305,MATCH($F259,$B$269:$B$305,0))/INDEX($D$269:$D$305,MATCH($F259,$B$269:$B$305,0)),SUMIFS('Input-Ext Allocators'!K$8:K$63,'Input-Ext Allocators'!$B$8:$B$63,$F259))*$D259</f>
        <v>0</v>
      </c>
      <c r="O259" s="143">
        <f ca="1">IFERROR(INDEX(O$269:O$305,MATCH($F259,$B$269:$B$305,0))/INDEX($D$269:$D$305,MATCH($F259,$B$269:$B$305,0)),SUMIFS('Input-Ext Allocators'!L$8:L$63,'Input-Ext Allocators'!$B$8:$B$63,$F259))*$D259</f>
        <v>0</v>
      </c>
      <c r="P259" s="143">
        <f ca="1">IFERROR(INDEX(P$269:P$305,MATCH($F259,$B$269:$B$305,0))/INDEX($D$269:$D$305,MATCH($F259,$B$269:$B$305,0)),SUMIFS('Input-Ext Allocators'!M$8:M$63,'Input-Ext Allocators'!$B$8:$B$63,$F259))*$D259</f>
        <v>0</v>
      </c>
      <c r="Q259" s="143">
        <f ca="1">IFERROR(INDEX(Q$269:Q$305,MATCH($F259,$B$269:$B$305,0))/INDEX($D$269:$D$305,MATCH($F259,$B$269:$B$305,0)),SUMIFS('Input-Ext Allocators'!N$8:N$63,'Input-Ext Allocators'!$B$8:$B$63,$F259))*$D259</f>
        <v>0</v>
      </c>
      <c r="R259" s="143">
        <f ca="1">IFERROR(INDEX(R$269:R$305,MATCH($F259,$B$269:$B$305,0))/INDEX($D$269:$D$305,MATCH($F259,$B$269:$B$305,0)),SUMIFS('Input-Ext Allocators'!O$8:O$63,'Input-Ext Allocators'!$B$8:$B$63,$F259))*$D259</f>
        <v>0</v>
      </c>
      <c r="S259" s="143">
        <f ca="1">IFERROR(INDEX(S$269:S$305,MATCH($F259,$B$269:$B$305,0))/INDEX($D$269:$D$305,MATCH($F259,$B$269:$B$305,0)),SUMIFS('Input-Ext Allocators'!P$8:P$63,'Input-Ext Allocators'!$B$8:$B$63,$F259))*$D259</f>
        <v>0</v>
      </c>
      <c r="T259" s="143">
        <f ca="1">IFERROR(INDEX(T$269:T$305,MATCH($F259,$B$269:$B$305,0))/INDEX($D$269:$D$305,MATCH($F259,$B$269:$B$305,0)),SUMIFS('Input-Ext Allocators'!Q$8:Q$63,'Input-Ext Allocators'!$B$8:$B$63,$F259))*$D259</f>
        <v>0</v>
      </c>
      <c r="U259" s="143">
        <f ca="1">IFERROR(INDEX(U$269:U$305,MATCH($F259,$B$269:$B$305,0))/INDEX($D$269:$D$305,MATCH($F259,$B$269:$B$305,0)),SUMIFS('Input-Ext Allocators'!R$8:R$63,'Input-Ext Allocators'!$B$8:$B$63,$F259))*$D259</f>
        <v>0</v>
      </c>
      <c r="V259" s="143">
        <f ca="1">IFERROR(INDEX(V$269:V$305,MATCH($F259,$B$269:$B$305,0))/INDEX($D$269:$D$305,MATCH($F259,$B$269:$B$305,0)),SUMIFS('Input-Ext Allocators'!S$8:S$63,'Input-Ext Allocators'!$B$8:$B$63,$F259))*$D259</f>
        <v>0</v>
      </c>
      <c r="W259" s="143">
        <f ca="1">IFERROR(INDEX(W$269:W$305,MATCH($F259,$B$269:$B$305,0))/INDEX($D$269:$D$305,MATCH($F259,$B$269:$B$305,0)),SUMIFS('Input-Ext Allocators'!T$8:T$63,'Input-Ext Allocators'!$B$8:$B$63,$F259))*$D259</f>
        <v>0</v>
      </c>
      <c r="X259" s="143">
        <f ca="1">IFERROR(INDEX(X$269:X$305,MATCH($F259,$B$269:$B$305,0))/INDEX($D$269:$D$305,MATCH($F259,$B$269:$B$305,0)),SUMIFS('Input-Ext Allocators'!U$8:U$63,'Input-Ext Allocators'!$B$8:$B$63,$F259))*$D259</f>
        <v>0</v>
      </c>
      <c r="Y259" s="143">
        <f ca="1">IFERROR(INDEX(Y$269:Y$305,MATCH($F259,$B$269:$B$305,0))/INDEX($D$269:$D$305,MATCH($F259,$B$269:$B$305,0)),SUMIFS('Input-Ext Allocators'!V$8:V$63,'Input-Ext Allocators'!$B$8:$B$63,$F259))*$D259</f>
        <v>0</v>
      </c>
      <c r="Z259" s="143">
        <f ca="1">IFERROR(INDEX(Z$269:Z$305,MATCH($F259,$B$269:$B$305,0))/INDEX($D$269:$D$305,MATCH($F259,$B$269:$B$305,0)),SUMIFS('Input-Ext Allocators'!W$8:W$63,'Input-Ext Allocators'!$B$8:$B$63,$F259))*$D259</f>
        <v>0</v>
      </c>
    </row>
    <row r="260" spans="1:26">
      <c r="A260" s="113">
        <f>IF(ISBLANK('Input-Accounts'!A260),"",'Input-Accounts'!A260)</f>
        <v>222</v>
      </c>
      <c r="B260" s="81" t="str">
        <f>IF(ISBLANK('Input-Accounts'!B260),"",'Input-Accounts'!B260)</f>
        <v>Gross Up Items</v>
      </c>
      <c r="C260" s="113" t="str">
        <f>IF(ISBLANK('Input-Accounts'!C260),"",'Input-Accounts'!C260)</f>
        <v/>
      </c>
      <c r="D260" s="143">
        <f t="shared" ca="1" si="72"/>
        <v>0</v>
      </c>
      <c r="E260" s="143">
        <f t="shared" ca="1" si="66"/>
        <v>0</v>
      </c>
      <c r="F260" s="143" t="str" cm="1">
        <f t="array" aca="1" ref="F260" ca="1">IF(D260=0,"-",IF('Input-Accounts'!$E260&lt;&gt;0,'Input-Accounts'!$E260,INDEX('Input-Accounts'!$H260:$J260,,MATCH($F$6,'Input-Accounts'!$H$6:$J$6,0))))</f>
        <v>-</v>
      </c>
      <c r="G260" s="143">
        <f ca="1">IFERROR(INDEX(G$269:G$305,MATCH($F260,$B$269:$B$305,0))/INDEX($D$269:$D$305,MATCH($F260,$B$269:$B$305,0)),SUMIFS('Input-Func_Class'!D$106:D$106,'Input-Func_Class'!$B$106:$B$106,$F260))*$D260</f>
        <v>0</v>
      </c>
      <c r="H260" s="143">
        <f ca="1">IFERROR(INDEX(H$269:H$305,MATCH($F260,$B$269:$B$305,0))/INDEX($D$269:$D$305,MATCH($F260,$B$269:$B$305,0)),SUMIFS('Input-Func_Class'!E$106:E$106,'Input-Func_Class'!$B$106:$B$106,$F260))*$D260</f>
        <v>0</v>
      </c>
      <c r="I260" s="143">
        <f ca="1">IFERROR(INDEX(I$269:I$305,MATCH($F260,$B$269:$B$305,0))/INDEX($D$269:$D$305,MATCH($F260,$B$269:$B$305,0)),SUMIFS('Input-Func_Class'!F$106:F$106,'Input-Func_Class'!$B$106:$B$106,$F260))*$D260</f>
        <v>0</v>
      </c>
      <c r="J260" s="143">
        <f ca="1">IFERROR(INDEX(J$269:J$305,MATCH($F260,$B$269:$B$305,0))/INDEX($D$269:$D$305,MATCH($F260,$B$269:$B$305,0)),SUMIFS('Input-Func_Class'!G$106:G$106,'Input-Func_Class'!$B$106:$B$106,$F260))*$D260</f>
        <v>0</v>
      </c>
      <c r="K260" s="143">
        <f ca="1">IFERROR(INDEX(K$269:K$305,MATCH($F260,$B$269:$B$305,0))/INDEX($D$269:$D$305,MATCH($F260,$B$269:$B$305,0)),SUMIFS('Input-Func_Class'!H$106:H$106,'Input-Func_Class'!$B$106:$B$106,$F260))*$D260</f>
        <v>0</v>
      </c>
      <c r="L260" s="143">
        <f ca="1">IFERROR(INDEX(L$269:L$305,MATCH($F260,$B$269:$B$305,0))/INDEX($D$269:$D$305,MATCH($F260,$B$269:$B$305,0)),SUMIFS('Input-Func_Class'!I$106:I$106,'Input-Func_Class'!$B$106:$B$106,$F260))*$D260</f>
        <v>0</v>
      </c>
      <c r="M260" s="143">
        <f ca="1">IFERROR(INDEX(M$269:M$305,MATCH($F260,$B$269:$B$305,0))/INDEX($D$269:$D$305,MATCH($F260,$B$269:$B$305,0)),SUMIFS('Input-Func_Class'!J$106:J$106,'Input-Func_Class'!$B$106:$B$106,$F260))*$D260</f>
        <v>0</v>
      </c>
      <c r="N260" s="143">
        <f ca="1">IFERROR(INDEX(N$269:N$305,MATCH($F260,$B$269:$B$305,0))/INDEX($D$269:$D$305,MATCH($F260,$B$269:$B$305,0)),SUMIFS('Input-Func_Class'!K$106:K$106,'Input-Func_Class'!$B$106:$B$106,$F260))*$D260</f>
        <v>0</v>
      </c>
      <c r="O260" s="143">
        <f ca="1">IFERROR(INDEX(O$269:O$305,MATCH($F260,$B$269:$B$305,0))/INDEX($D$269:$D$305,MATCH($F260,$B$269:$B$305,0)),SUMIFS('Input-Func_Class'!L$106:L$106,'Input-Func_Class'!$B$106:$B$106,$F260))*$D260</f>
        <v>0</v>
      </c>
      <c r="P260" s="143">
        <f ca="1">IFERROR(INDEX(P$269:P$305,MATCH($F260,$B$269:$B$305,0))/INDEX($D$269:$D$305,MATCH($F260,$B$269:$B$305,0)),SUMIFS('Input-Func_Class'!M$106:M$106,'Input-Func_Class'!$B$106:$B$106,$F260))*$D260</f>
        <v>0</v>
      </c>
      <c r="Q260" s="143">
        <f ca="1">IFERROR(INDEX(Q$269:Q$305,MATCH($F260,$B$269:$B$305,0))/INDEX($D$269:$D$305,MATCH($F260,$B$269:$B$305,0)),SUMIFS('Input-Func_Class'!N$106:N$106,'Input-Func_Class'!$B$106:$B$106,$F260))*$D260</f>
        <v>0</v>
      </c>
      <c r="R260" s="143">
        <f ca="1">IFERROR(INDEX(R$269:R$305,MATCH($F260,$B$269:$B$305,0))/INDEX($D$269:$D$305,MATCH($F260,$B$269:$B$305,0)),SUMIFS('Input-Func_Class'!O$106:O$106,'Input-Func_Class'!$B$106:$B$106,$F260))*$D260</f>
        <v>0</v>
      </c>
      <c r="S260" s="143">
        <f ca="1">IFERROR(INDEX(S$269:S$305,MATCH($F260,$B$269:$B$305,0))/INDEX($D$269:$D$305,MATCH($F260,$B$269:$B$305,0)),SUMIFS('Input-Func_Class'!P$106:P$106,'Input-Func_Class'!$B$106:$B$106,$F260))*$D260</f>
        <v>0</v>
      </c>
      <c r="T260" s="143">
        <f ca="1">IFERROR(INDEX(T$269:T$305,MATCH($F260,$B$269:$B$305,0))/INDEX($D$269:$D$305,MATCH($F260,$B$269:$B$305,0)),SUMIFS('Input-Func_Class'!Q$106:Q$106,'Input-Func_Class'!$B$106:$B$106,$F260))*$D260</f>
        <v>0</v>
      </c>
      <c r="U260" s="143">
        <f ca="1">IFERROR(INDEX(U$269:U$305,MATCH($F260,$B$269:$B$305,0))/INDEX($D$269:$D$305,MATCH($F260,$B$269:$B$305,0)),SUMIFS('Input-Func_Class'!R$106:R$106,'Input-Func_Class'!$B$106:$B$106,$F260))*$D260</f>
        <v>0</v>
      </c>
      <c r="V260" s="143">
        <f ca="1">IFERROR(INDEX(V$269:V$305,MATCH($F260,$B$269:$B$305,0))/INDEX($D$269:$D$305,MATCH($F260,$B$269:$B$305,0)),SUMIFS('Input-Func_Class'!S$106:S$106,'Input-Func_Class'!$B$106:$B$106,$F260))*$D260</f>
        <v>0</v>
      </c>
      <c r="W260" s="143">
        <f ca="1">IFERROR(INDEX(W$269:W$305,MATCH($F260,$B$269:$B$305,0))/INDEX($D$269:$D$305,MATCH($F260,$B$269:$B$305,0)),SUMIFS('Input-Func_Class'!T$106:T$106,'Input-Func_Class'!$B$106:$B$106,$F260))*$D260</f>
        <v>0</v>
      </c>
      <c r="X260" s="143">
        <f ca="1">IFERROR(INDEX(X$269:X$305,MATCH($F260,$B$269:$B$305,0))/INDEX($D$269:$D$305,MATCH($F260,$B$269:$B$305,0)),SUMIFS('Input-Func_Class'!U$106:U$106,'Input-Func_Class'!$B$106:$B$106,$F260))*$D260</f>
        <v>0</v>
      </c>
      <c r="Y260" s="143">
        <f ca="1">IFERROR(INDEX(Y$269:Y$305,MATCH($F260,$B$269:$B$305,0))/INDEX($D$269:$D$305,MATCH($F260,$B$269:$B$305,0)),SUMIFS('Input-Func_Class'!V$106:V$106,'Input-Func_Class'!$B$106:$B$106,$F260))*$D260</f>
        <v>0</v>
      </c>
      <c r="Z260" s="143">
        <f ca="1">IFERROR(INDEX(Z$269:Z$305,MATCH($F260,$B$269:$B$305,0))/INDEX($D$269:$D$305,MATCH($F260,$B$269:$B$305,0)),SUMIFS('Input-Func_Class'!W$106:W$106,'Input-Func_Class'!$B$106:$B$106,$F260))*$D260</f>
        <v>0</v>
      </c>
    </row>
    <row r="261" spans="1:26">
      <c r="A261" s="113">
        <f>IF(ISBLANK('Input-Accounts'!A261),"",'Input-Accounts'!A261)</f>
        <v>223</v>
      </c>
      <c r="B261" s="133" t="str">
        <f>IF(ISBLANK('Input-Accounts'!B261),"",'Input-Accounts'!B261)</f>
        <v>Federal Income Tax</v>
      </c>
      <c r="C261" s="113" t="str">
        <f>IF(ISBLANK('Input-Accounts'!C261),"",'Input-Accounts'!C261)</f>
        <v/>
      </c>
      <c r="D261" s="143">
        <f t="shared" ca="1" si="72"/>
        <v>0</v>
      </c>
      <c r="E261" s="143">
        <f t="shared" ca="1" si="66"/>
        <v>0</v>
      </c>
      <c r="F261" s="89" t="str" cm="1">
        <f t="array" aca="1" ref="F261" ca="1">IF(D261=0,"-",IF('Input-Accounts'!$E261&lt;&gt;0,'Input-Accounts'!$E261,INDEX('Input-Accounts'!$H261:$J261,,MATCH($F$6,'Input-Accounts'!$H$6:$J$6,0))))</f>
        <v>-</v>
      </c>
      <c r="G261" s="143">
        <f ca="1">IFERROR(INDEX(G$269:G$305,MATCH($F261,$B$269:$B$305,0))/INDEX($D$269:$D$305,MATCH($F261,$B$269:$B$305,0)),SUMIFS('Input-Ext Allocators'!D$8:D$63,'Input-Ext Allocators'!$B$8:$B$63,$F261))*$D261</f>
        <v>0</v>
      </c>
      <c r="H261" s="143">
        <f ca="1">IFERROR(INDEX(H$269:H$305,MATCH($F261,$B$269:$B$305,0))/INDEX($D$269:$D$305,MATCH($F261,$B$269:$B$305,0)),SUMIFS('Input-Ext Allocators'!E$8:E$63,'Input-Ext Allocators'!$B$8:$B$63,$F261))*$D261</f>
        <v>0</v>
      </c>
      <c r="I261" s="143">
        <f ca="1">IFERROR(INDEX(I$269:I$305,MATCH($F261,$B$269:$B$305,0))/INDEX($D$269:$D$305,MATCH($F261,$B$269:$B$305,0)),SUMIFS('Input-Ext Allocators'!F$8:F$63,'Input-Ext Allocators'!$B$8:$B$63,$F261))*$D261</f>
        <v>0</v>
      </c>
      <c r="J261" s="143">
        <f ca="1">IFERROR(INDEX(J$269:J$305,MATCH($F261,$B$269:$B$305,0))/INDEX($D$269:$D$305,MATCH($F261,$B$269:$B$305,0)),SUMIFS('Input-Ext Allocators'!G$8:G$63,'Input-Ext Allocators'!$B$8:$B$63,$F261))*$D261</f>
        <v>0</v>
      </c>
      <c r="K261" s="143">
        <f ca="1">IFERROR(INDEX(K$269:K$305,MATCH($F261,$B$269:$B$305,0))/INDEX($D$269:$D$305,MATCH($F261,$B$269:$B$305,0)),SUMIFS('Input-Ext Allocators'!H$8:H$63,'Input-Ext Allocators'!$B$8:$B$63,$F261))*$D261</f>
        <v>0</v>
      </c>
      <c r="L261" s="143">
        <f ca="1">IFERROR(INDEX(L$269:L$305,MATCH($F261,$B$269:$B$305,0))/INDEX($D$269:$D$305,MATCH($F261,$B$269:$B$305,0)),SUMIFS('Input-Ext Allocators'!I$8:I$63,'Input-Ext Allocators'!$B$8:$B$63,$F261))*$D261</f>
        <v>0</v>
      </c>
      <c r="M261" s="143">
        <f ca="1">IFERROR(INDEX(M$269:M$305,MATCH($F261,$B$269:$B$305,0))/INDEX($D$269:$D$305,MATCH($F261,$B$269:$B$305,0)),SUMIFS('Input-Ext Allocators'!J$8:J$63,'Input-Ext Allocators'!$B$8:$B$63,$F261))*$D261</f>
        <v>0</v>
      </c>
      <c r="N261" s="143">
        <f ca="1">IFERROR(INDEX(N$269:N$305,MATCH($F261,$B$269:$B$305,0))/INDEX($D$269:$D$305,MATCH($F261,$B$269:$B$305,0)),SUMIFS('Input-Ext Allocators'!K$8:K$63,'Input-Ext Allocators'!$B$8:$B$63,$F261))*$D261</f>
        <v>0</v>
      </c>
      <c r="O261" s="143">
        <f ca="1">IFERROR(INDEX(O$269:O$305,MATCH($F261,$B$269:$B$305,0))/INDEX($D$269:$D$305,MATCH($F261,$B$269:$B$305,0)),SUMIFS('Input-Ext Allocators'!L$8:L$63,'Input-Ext Allocators'!$B$8:$B$63,$F261))*$D261</f>
        <v>0</v>
      </c>
      <c r="P261" s="143">
        <f ca="1">IFERROR(INDEX(P$269:P$305,MATCH($F261,$B$269:$B$305,0))/INDEX($D$269:$D$305,MATCH($F261,$B$269:$B$305,0)),SUMIFS('Input-Ext Allocators'!M$8:M$63,'Input-Ext Allocators'!$B$8:$B$63,$F261))*$D261</f>
        <v>0</v>
      </c>
      <c r="Q261" s="143">
        <f ca="1">IFERROR(INDEX(Q$269:Q$305,MATCH($F261,$B$269:$B$305,0))/INDEX($D$269:$D$305,MATCH($F261,$B$269:$B$305,0)),SUMIFS('Input-Ext Allocators'!N$8:N$63,'Input-Ext Allocators'!$B$8:$B$63,$F261))*$D261</f>
        <v>0</v>
      </c>
      <c r="R261" s="143">
        <f ca="1">IFERROR(INDEX(R$269:R$305,MATCH($F261,$B$269:$B$305,0))/INDEX($D$269:$D$305,MATCH($F261,$B$269:$B$305,0)),SUMIFS('Input-Ext Allocators'!O$8:O$63,'Input-Ext Allocators'!$B$8:$B$63,$F261))*$D261</f>
        <v>0</v>
      </c>
      <c r="S261" s="143">
        <f ca="1">IFERROR(INDEX(S$269:S$305,MATCH($F261,$B$269:$B$305,0))/INDEX($D$269:$D$305,MATCH($F261,$B$269:$B$305,0)),SUMIFS('Input-Ext Allocators'!P$8:P$63,'Input-Ext Allocators'!$B$8:$B$63,$F261))*$D261</f>
        <v>0</v>
      </c>
      <c r="T261" s="143">
        <f ca="1">IFERROR(INDEX(T$269:T$305,MATCH($F261,$B$269:$B$305,0))/INDEX($D$269:$D$305,MATCH($F261,$B$269:$B$305,0)),SUMIFS('Input-Ext Allocators'!Q$8:Q$63,'Input-Ext Allocators'!$B$8:$B$63,$F261))*$D261</f>
        <v>0</v>
      </c>
      <c r="U261" s="143">
        <f ca="1">IFERROR(INDEX(U$269:U$305,MATCH($F261,$B$269:$B$305,0))/INDEX($D$269:$D$305,MATCH($F261,$B$269:$B$305,0)),SUMIFS('Input-Ext Allocators'!R$8:R$63,'Input-Ext Allocators'!$B$8:$B$63,$F261))*$D261</f>
        <v>0</v>
      </c>
      <c r="V261" s="143">
        <f ca="1">IFERROR(INDEX(V$269:V$305,MATCH($F261,$B$269:$B$305,0))/INDEX($D$269:$D$305,MATCH($F261,$B$269:$B$305,0)),SUMIFS('Input-Ext Allocators'!S$8:S$63,'Input-Ext Allocators'!$B$8:$B$63,$F261))*$D261</f>
        <v>0</v>
      </c>
      <c r="W261" s="143">
        <f ca="1">IFERROR(INDEX(W$269:W$305,MATCH($F261,$B$269:$B$305,0))/INDEX($D$269:$D$305,MATCH($F261,$B$269:$B$305,0)),SUMIFS('Input-Ext Allocators'!T$8:T$63,'Input-Ext Allocators'!$B$8:$B$63,$F261))*$D261</f>
        <v>0</v>
      </c>
      <c r="X261" s="143">
        <f ca="1">IFERROR(INDEX(X$269:X$305,MATCH($F261,$B$269:$B$305,0))/INDEX($D$269:$D$305,MATCH($F261,$B$269:$B$305,0)),SUMIFS('Input-Ext Allocators'!U$8:U$63,'Input-Ext Allocators'!$B$8:$B$63,$F261))*$D261</f>
        <v>0</v>
      </c>
      <c r="Y261" s="143">
        <f ca="1">IFERROR(INDEX(Y$269:Y$305,MATCH($F261,$B$269:$B$305,0))/INDEX($D$269:$D$305,MATCH($F261,$B$269:$B$305,0)),SUMIFS('Input-Ext Allocators'!V$8:V$63,'Input-Ext Allocators'!$B$8:$B$63,$F261))*$D261</f>
        <v>0</v>
      </c>
      <c r="Z261" s="143">
        <f ca="1">IFERROR(INDEX(Z$269:Z$305,MATCH($F261,$B$269:$B$305,0))/INDEX($D$269:$D$305,MATCH($F261,$B$269:$B$305,0)),SUMIFS('Input-Ext Allocators'!W$8:W$63,'Input-Ext Allocators'!$B$8:$B$63,$F261))*$D261</f>
        <v>0</v>
      </c>
    </row>
    <row r="262" spans="1:26">
      <c r="A262" s="113">
        <f>IF(ISBLANK('Input-Accounts'!A262),"",'Input-Accounts'!A262)</f>
        <v>224</v>
      </c>
      <c r="B262" s="133" t="str">
        <f>IF(ISBLANK('Input-Accounts'!B262),"",'Input-Accounts'!B262)</f>
        <v>State Income Tax</v>
      </c>
      <c r="C262" s="113" t="str">
        <f>IF(ISBLANK('Input-Accounts'!C262),"",'Input-Accounts'!C262)</f>
        <v/>
      </c>
      <c r="D262" s="143">
        <f t="shared" ca="1" si="72"/>
        <v>0</v>
      </c>
      <c r="E262" s="143">
        <f t="shared" ca="1" si="66"/>
        <v>0</v>
      </c>
      <c r="F262" s="89" t="str" cm="1">
        <f t="array" aca="1" ref="F262" ca="1">IF(D262=0,"-",IF('Input-Accounts'!$E262&lt;&gt;0,'Input-Accounts'!$E262,INDEX('Input-Accounts'!$H262:$J262,,MATCH($F$6,'Input-Accounts'!$H$6:$J$6,0))))</f>
        <v>-</v>
      </c>
      <c r="G262" s="143">
        <f ca="1">IFERROR(INDEX(G$269:G$305,MATCH($F262,$B$269:$B$305,0))/INDEX($D$269:$D$305,MATCH($F262,$B$269:$B$305,0)),SUMIFS('Input-Ext Allocators'!D$8:D$63,'Input-Ext Allocators'!$B$8:$B$63,$F262))*$D262</f>
        <v>0</v>
      </c>
      <c r="H262" s="143">
        <f ca="1">IFERROR(INDEX(H$269:H$305,MATCH($F262,$B$269:$B$305,0))/INDEX($D$269:$D$305,MATCH($F262,$B$269:$B$305,0)),SUMIFS('Input-Ext Allocators'!E$8:E$63,'Input-Ext Allocators'!$B$8:$B$63,$F262))*$D262</f>
        <v>0</v>
      </c>
      <c r="I262" s="143">
        <f ca="1">IFERROR(INDEX(I$269:I$305,MATCH($F262,$B$269:$B$305,0))/INDEX($D$269:$D$305,MATCH($F262,$B$269:$B$305,0)),SUMIFS('Input-Ext Allocators'!F$8:F$63,'Input-Ext Allocators'!$B$8:$B$63,$F262))*$D262</f>
        <v>0</v>
      </c>
      <c r="J262" s="143">
        <f ca="1">IFERROR(INDEX(J$269:J$305,MATCH($F262,$B$269:$B$305,0))/INDEX($D$269:$D$305,MATCH($F262,$B$269:$B$305,0)),SUMIFS('Input-Ext Allocators'!G$8:G$63,'Input-Ext Allocators'!$B$8:$B$63,$F262))*$D262</f>
        <v>0</v>
      </c>
      <c r="K262" s="143">
        <f ca="1">IFERROR(INDEX(K$269:K$305,MATCH($F262,$B$269:$B$305,0))/INDEX($D$269:$D$305,MATCH($F262,$B$269:$B$305,0)),SUMIFS('Input-Ext Allocators'!H$8:H$63,'Input-Ext Allocators'!$B$8:$B$63,$F262))*$D262</f>
        <v>0</v>
      </c>
      <c r="L262" s="143">
        <f ca="1">IFERROR(INDEX(L$269:L$305,MATCH($F262,$B$269:$B$305,0))/INDEX($D$269:$D$305,MATCH($F262,$B$269:$B$305,0)),SUMIFS('Input-Ext Allocators'!I$8:I$63,'Input-Ext Allocators'!$B$8:$B$63,$F262))*$D262</f>
        <v>0</v>
      </c>
      <c r="M262" s="143">
        <f ca="1">IFERROR(INDEX(M$269:M$305,MATCH($F262,$B$269:$B$305,0))/INDEX($D$269:$D$305,MATCH($F262,$B$269:$B$305,0)),SUMIFS('Input-Ext Allocators'!J$8:J$63,'Input-Ext Allocators'!$B$8:$B$63,$F262))*$D262</f>
        <v>0</v>
      </c>
      <c r="N262" s="143">
        <f ca="1">IFERROR(INDEX(N$269:N$305,MATCH($F262,$B$269:$B$305,0))/INDEX($D$269:$D$305,MATCH($F262,$B$269:$B$305,0)),SUMIFS('Input-Ext Allocators'!K$8:K$63,'Input-Ext Allocators'!$B$8:$B$63,$F262))*$D262</f>
        <v>0</v>
      </c>
      <c r="O262" s="143">
        <f ca="1">IFERROR(INDEX(O$269:O$305,MATCH($F262,$B$269:$B$305,0))/INDEX($D$269:$D$305,MATCH($F262,$B$269:$B$305,0)),SUMIFS('Input-Ext Allocators'!L$8:L$63,'Input-Ext Allocators'!$B$8:$B$63,$F262))*$D262</f>
        <v>0</v>
      </c>
      <c r="P262" s="143">
        <f ca="1">IFERROR(INDEX(P$269:P$305,MATCH($F262,$B$269:$B$305,0))/INDEX($D$269:$D$305,MATCH($F262,$B$269:$B$305,0)),SUMIFS('Input-Ext Allocators'!M$8:M$63,'Input-Ext Allocators'!$B$8:$B$63,$F262))*$D262</f>
        <v>0</v>
      </c>
      <c r="Q262" s="143">
        <f ca="1">IFERROR(INDEX(Q$269:Q$305,MATCH($F262,$B$269:$B$305,0))/INDEX($D$269:$D$305,MATCH($F262,$B$269:$B$305,0)),SUMIFS('Input-Ext Allocators'!N$8:N$63,'Input-Ext Allocators'!$B$8:$B$63,$F262))*$D262</f>
        <v>0</v>
      </c>
      <c r="R262" s="143">
        <f ca="1">IFERROR(INDEX(R$269:R$305,MATCH($F262,$B$269:$B$305,0))/INDEX($D$269:$D$305,MATCH($F262,$B$269:$B$305,0)),SUMIFS('Input-Ext Allocators'!O$8:O$63,'Input-Ext Allocators'!$B$8:$B$63,$F262))*$D262</f>
        <v>0</v>
      </c>
      <c r="S262" s="143">
        <f ca="1">IFERROR(INDEX(S$269:S$305,MATCH($F262,$B$269:$B$305,0))/INDEX($D$269:$D$305,MATCH($F262,$B$269:$B$305,0)),SUMIFS('Input-Ext Allocators'!P$8:P$63,'Input-Ext Allocators'!$B$8:$B$63,$F262))*$D262</f>
        <v>0</v>
      </c>
      <c r="T262" s="143">
        <f ca="1">IFERROR(INDEX(T$269:T$305,MATCH($F262,$B$269:$B$305,0))/INDEX($D$269:$D$305,MATCH($F262,$B$269:$B$305,0)),SUMIFS('Input-Ext Allocators'!Q$8:Q$63,'Input-Ext Allocators'!$B$8:$B$63,$F262))*$D262</f>
        <v>0</v>
      </c>
      <c r="U262" s="143">
        <f ca="1">IFERROR(INDEX(U$269:U$305,MATCH($F262,$B$269:$B$305,0))/INDEX($D$269:$D$305,MATCH($F262,$B$269:$B$305,0)),SUMIFS('Input-Ext Allocators'!R$8:R$63,'Input-Ext Allocators'!$B$8:$B$63,$F262))*$D262</f>
        <v>0</v>
      </c>
      <c r="V262" s="143">
        <f ca="1">IFERROR(INDEX(V$269:V$305,MATCH($F262,$B$269:$B$305,0))/INDEX($D$269:$D$305,MATCH($F262,$B$269:$B$305,0)),SUMIFS('Input-Ext Allocators'!S$8:S$63,'Input-Ext Allocators'!$B$8:$B$63,$F262))*$D262</f>
        <v>0</v>
      </c>
      <c r="W262" s="143">
        <f ca="1">IFERROR(INDEX(W$269:W$305,MATCH($F262,$B$269:$B$305,0))/INDEX($D$269:$D$305,MATCH($F262,$B$269:$B$305,0)),SUMIFS('Input-Ext Allocators'!T$8:T$63,'Input-Ext Allocators'!$B$8:$B$63,$F262))*$D262</f>
        <v>0</v>
      </c>
      <c r="X262" s="143">
        <f ca="1">IFERROR(INDEX(X$269:X$305,MATCH($F262,$B$269:$B$305,0))/INDEX($D$269:$D$305,MATCH($F262,$B$269:$B$305,0)),SUMIFS('Input-Ext Allocators'!U$8:U$63,'Input-Ext Allocators'!$B$8:$B$63,$F262))*$D262</f>
        <v>0</v>
      </c>
      <c r="Y262" s="143">
        <f ca="1">IFERROR(INDEX(Y$269:Y$305,MATCH($F262,$B$269:$B$305,0))/INDEX($D$269:$D$305,MATCH($F262,$B$269:$B$305,0)),SUMIFS('Input-Ext Allocators'!V$8:V$63,'Input-Ext Allocators'!$B$8:$B$63,$F262))*$D262</f>
        <v>0</v>
      </c>
      <c r="Z262" s="143">
        <f ca="1">IFERROR(INDEX(Z$269:Z$305,MATCH($F262,$B$269:$B$305,0))/INDEX($D$269:$D$305,MATCH($F262,$B$269:$B$305,0)),SUMIFS('Input-Ext Allocators'!W$8:W$63,'Input-Ext Allocators'!$B$8:$B$63,$F262))*$D262</f>
        <v>0</v>
      </c>
    </row>
    <row r="263" spans="1:26">
      <c r="A263" s="113">
        <f>IF(ISBLANK('Input-Accounts'!A263),"",'Input-Accounts'!A263)</f>
        <v>225</v>
      </c>
      <c r="B263" s="133" t="str">
        <f>IF(ISBLANK('Input-Accounts'!B263),"",'Input-Accounts'!B263)</f>
        <v>Uncollectable Account - Increase</v>
      </c>
      <c r="C263" s="113">
        <f>IF(ISBLANK('Input-Accounts'!C263),"",'Input-Accounts'!C263)</f>
        <v>904</v>
      </c>
      <c r="D263" s="143">
        <f ca="1">INDIRECT("Classification!"&amp;$D$5&amp;ROW())</f>
        <v>0</v>
      </c>
      <c r="E263" s="143">
        <f ca="1">IFERROR(IF(D263="","",IF(D263=0,0,IF(ABS(D263-SUM($G263:$Z263))&lt;Check_Limit,0,1))),1)</f>
        <v>0</v>
      </c>
      <c r="F263" s="89" t="str" cm="1">
        <f t="array" aca="1" ref="F263" ca="1">IF(D263=0,"-",IF('Input-Accounts'!$E263&lt;&gt;0,'Input-Accounts'!$E263,INDEX('Input-Accounts'!$H263:$J263,,MATCH($F$6,'Input-Accounts'!$H$6:$J$6,0))))</f>
        <v>-</v>
      </c>
      <c r="G263" s="143">
        <f ca="1">IFERROR(INDEX(G$269:G$305,MATCH($F263,$B$269:$B$305,0))/INDEX($D$269:$D$305,MATCH($F263,$B$269:$B$305,0)),SUMIFS('Input-Ext Allocators'!D$8:D$63,'Input-Ext Allocators'!$B$8:$B$63,$F263))*$D263</f>
        <v>0</v>
      </c>
      <c r="H263" s="143">
        <f ca="1">IFERROR(INDEX(H$269:H$305,MATCH($F263,$B$269:$B$305,0))/INDEX($D$269:$D$305,MATCH($F263,$B$269:$B$305,0)),SUMIFS('Input-Ext Allocators'!E$8:E$63,'Input-Ext Allocators'!$B$8:$B$63,$F263))*$D263</f>
        <v>0</v>
      </c>
      <c r="I263" s="143">
        <f ca="1">IFERROR(INDEX(I$269:I$305,MATCH($F263,$B$269:$B$305,0))/INDEX($D$269:$D$305,MATCH($F263,$B$269:$B$305,0)),SUMIFS('Input-Ext Allocators'!F$8:F$63,'Input-Ext Allocators'!$B$8:$B$63,$F263))*$D263</f>
        <v>0</v>
      </c>
      <c r="J263" s="143">
        <f ca="1">IFERROR(INDEX(J$269:J$305,MATCH($F263,$B$269:$B$305,0))/INDEX($D$269:$D$305,MATCH($F263,$B$269:$B$305,0)),SUMIFS('Input-Ext Allocators'!G$8:G$63,'Input-Ext Allocators'!$B$8:$B$63,$F263))*$D263</f>
        <v>0</v>
      </c>
      <c r="K263" s="143">
        <f ca="1">IFERROR(INDEX(K$269:K$305,MATCH($F263,$B$269:$B$305,0))/INDEX($D$269:$D$305,MATCH($F263,$B$269:$B$305,0)),SUMIFS('Input-Ext Allocators'!H$8:H$63,'Input-Ext Allocators'!$B$8:$B$63,$F263))*$D263</f>
        <v>0</v>
      </c>
      <c r="L263" s="143">
        <f ca="1">IFERROR(INDEX(L$269:L$305,MATCH($F263,$B$269:$B$305,0))/INDEX($D$269:$D$305,MATCH($F263,$B$269:$B$305,0)),SUMIFS('Input-Ext Allocators'!I$8:I$63,'Input-Ext Allocators'!$B$8:$B$63,$F263))*$D263</f>
        <v>0</v>
      </c>
      <c r="M263" s="143">
        <f ca="1">IFERROR(INDEX(M$269:M$305,MATCH($F263,$B$269:$B$305,0))/INDEX($D$269:$D$305,MATCH($F263,$B$269:$B$305,0)),SUMIFS('Input-Ext Allocators'!J$8:J$63,'Input-Ext Allocators'!$B$8:$B$63,$F263))*$D263</f>
        <v>0</v>
      </c>
      <c r="N263" s="143">
        <f ca="1">IFERROR(INDEX(N$269:N$305,MATCH($F263,$B$269:$B$305,0))/INDEX($D$269:$D$305,MATCH($F263,$B$269:$B$305,0)),SUMIFS('Input-Ext Allocators'!K$8:K$63,'Input-Ext Allocators'!$B$8:$B$63,$F263))*$D263</f>
        <v>0</v>
      </c>
      <c r="O263" s="143">
        <f ca="1">IFERROR(INDEX(O$269:O$305,MATCH($F263,$B$269:$B$305,0))/INDEX($D$269:$D$305,MATCH($F263,$B$269:$B$305,0)),SUMIFS('Input-Ext Allocators'!L$8:L$63,'Input-Ext Allocators'!$B$8:$B$63,$F263))*$D263</f>
        <v>0</v>
      </c>
      <c r="P263" s="143">
        <f ca="1">IFERROR(INDEX(P$269:P$305,MATCH($F263,$B$269:$B$305,0))/INDEX($D$269:$D$305,MATCH($F263,$B$269:$B$305,0)),SUMIFS('Input-Ext Allocators'!M$8:M$63,'Input-Ext Allocators'!$B$8:$B$63,$F263))*$D263</f>
        <v>0</v>
      </c>
      <c r="Q263" s="143">
        <f ca="1">IFERROR(INDEX(Q$269:Q$305,MATCH($F263,$B$269:$B$305,0))/INDEX($D$269:$D$305,MATCH($F263,$B$269:$B$305,0)),SUMIFS('Input-Ext Allocators'!N$8:N$63,'Input-Ext Allocators'!$B$8:$B$63,$F263))*$D263</f>
        <v>0</v>
      </c>
      <c r="R263" s="143">
        <f ca="1">IFERROR(INDEX(R$269:R$305,MATCH($F263,$B$269:$B$305,0))/INDEX($D$269:$D$305,MATCH($F263,$B$269:$B$305,0)),SUMIFS('Input-Ext Allocators'!O$8:O$63,'Input-Ext Allocators'!$B$8:$B$63,$F263))*$D263</f>
        <v>0</v>
      </c>
      <c r="S263" s="143">
        <f ca="1">IFERROR(INDEX(S$269:S$305,MATCH($F263,$B$269:$B$305,0))/INDEX($D$269:$D$305,MATCH($F263,$B$269:$B$305,0)),SUMIFS('Input-Ext Allocators'!P$8:P$63,'Input-Ext Allocators'!$B$8:$B$63,$F263))*$D263</f>
        <v>0</v>
      </c>
      <c r="T263" s="143">
        <f ca="1">IFERROR(INDEX(T$269:T$305,MATCH($F263,$B$269:$B$305,0))/INDEX($D$269:$D$305,MATCH($F263,$B$269:$B$305,0)),SUMIFS('Input-Ext Allocators'!Q$8:Q$63,'Input-Ext Allocators'!$B$8:$B$63,$F263))*$D263</f>
        <v>0</v>
      </c>
      <c r="U263" s="143">
        <f ca="1">IFERROR(INDEX(U$269:U$305,MATCH($F263,$B$269:$B$305,0))/INDEX($D$269:$D$305,MATCH($F263,$B$269:$B$305,0)),SUMIFS('Input-Ext Allocators'!R$8:R$63,'Input-Ext Allocators'!$B$8:$B$63,$F263))*$D263</f>
        <v>0</v>
      </c>
      <c r="V263" s="143">
        <f ca="1">IFERROR(INDEX(V$269:V$305,MATCH($F263,$B$269:$B$305,0))/INDEX($D$269:$D$305,MATCH($F263,$B$269:$B$305,0)),SUMIFS('Input-Ext Allocators'!S$8:S$63,'Input-Ext Allocators'!$B$8:$B$63,$F263))*$D263</f>
        <v>0</v>
      </c>
      <c r="W263" s="143">
        <f ca="1">IFERROR(INDEX(W$269:W$305,MATCH($F263,$B$269:$B$305,0))/INDEX($D$269:$D$305,MATCH($F263,$B$269:$B$305,0)),SUMIFS('Input-Ext Allocators'!T$8:T$63,'Input-Ext Allocators'!$B$8:$B$63,$F263))*$D263</f>
        <v>0</v>
      </c>
      <c r="X263" s="143">
        <f ca="1">IFERROR(INDEX(X$269:X$305,MATCH($F263,$B$269:$B$305,0))/INDEX($D$269:$D$305,MATCH($F263,$B$269:$B$305,0)),SUMIFS('Input-Ext Allocators'!U$8:U$63,'Input-Ext Allocators'!$B$8:$B$63,$F263))*$D263</f>
        <v>0</v>
      </c>
      <c r="Y263" s="143">
        <f ca="1">IFERROR(INDEX(Y$269:Y$305,MATCH($F263,$B$269:$B$305,0))/INDEX($D$269:$D$305,MATCH($F263,$B$269:$B$305,0)),SUMIFS('Input-Ext Allocators'!V$8:V$63,'Input-Ext Allocators'!$B$8:$B$63,$F263))*$D263</f>
        <v>0</v>
      </c>
      <c r="Z263" s="143">
        <f ca="1">IFERROR(INDEX(Z$269:Z$305,MATCH($F263,$B$269:$B$305,0))/INDEX($D$269:$D$305,MATCH($F263,$B$269:$B$305,0)),SUMIFS('Input-Ext Allocators'!W$8:W$63,'Input-Ext Allocators'!$B$8:$B$63,$F263))*$D263</f>
        <v>0</v>
      </c>
    </row>
    <row r="264" spans="1:26">
      <c r="A264" s="113">
        <f>IF(ISBLANK('Input-Accounts'!A264),"",'Input-Accounts'!A264)</f>
        <v>226</v>
      </c>
      <c r="B264" s="133" t="str">
        <f>IF(ISBLANK('Input-Accounts'!B264),"",'Input-Accounts'!B264)</f>
        <v>Revenue Taxes</v>
      </c>
      <c r="C264" s="113">
        <f>IF(ISBLANK('Input-Accounts'!C264),"",'Input-Accounts'!C264)</f>
        <v>408.5</v>
      </c>
      <c r="D264" s="143">
        <f t="shared" ref="D264" ca="1" si="73">INDIRECT("Classification!"&amp;$D$5&amp;ROW())</f>
        <v>3095.9495226444515</v>
      </c>
      <c r="E264" s="143">
        <f t="shared" ref="E264:E265" ca="1" si="74">IFERROR(IF(D264="","",IF(D264=0,0,IF(ABS(D264-SUM($G264:$Z264))&lt;Check_Limit,0,1))),1)</f>
        <v>0</v>
      </c>
      <c r="F264" s="89" t="str" cm="1">
        <f t="array" aca="1" ref="F264" ca="1">IF(D264=0,"-",IF('Input-Accounts'!$E264&lt;&gt;0,'Input-Accounts'!$E264,INDEX('Input-Accounts'!$H264:$J264,,MATCH($F$6,'Input-Accounts'!$H$6:$J$6,0))))</f>
        <v>INT_REV_REQ_b/f gross up</v>
      </c>
      <c r="G264" s="143">
        <f ca="1">IFERROR(INDEX(G$269:G$305,MATCH($F264,$B$269:$B$305,0))/INDEX($D$269:$D$305,MATCH($F264,$B$269:$B$305,0)),SUMIFS('Input-Ext Allocators'!D$8:D$63,'Input-Ext Allocators'!$B$8:$B$63,$F264))*$D264</f>
        <v>1203.610952993811</v>
      </c>
      <c r="H264" s="143">
        <f ca="1">IFERROR(INDEX(H$269:H$305,MATCH($F264,$B$269:$B$305,0))/INDEX($D$269:$D$305,MATCH($F264,$B$269:$B$305,0)),SUMIFS('Input-Ext Allocators'!E$8:E$63,'Input-Ext Allocators'!$B$8:$B$63,$F264))*$D264</f>
        <v>794.18182213791852</v>
      </c>
      <c r="I264" s="143">
        <f ca="1">IFERROR(INDEX(I$269:I$305,MATCH($F264,$B$269:$B$305,0))/INDEX($D$269:$D$305,MATCH($F264,$B$269:$B$305,0)),SUMIFS('Input-Ext Allocators'!F$8:F$63,'Input-Ext Allocators'!$B$8:$B$63,$F264))*$D264</f>
        <v>77.355989602665474</v>
      </c>
      <c r="J264" s="143">
        <f ca="1">IFERROR(INDEX(J$269:J$305,MATCH($F264,$B$269:$B$305,0))/INDEX($D$269:$D$305,MATCH($F264,$B$269:$B$305,0)),SUMIFS('Input-Ext Allocators'!G$8:G$63,'Input-Ext Allocators'!$B$8:$B$63,$F264))*$D264</f>
        <v>90.820693114087774</v>
      </c>
      <c r="K264" s="143">
        <f ca="1">IFERROR(INDEX(K$269:K$305,MATCH($F264,$B$269:$B$305,0))/INDEX($D$269:$D$305,MATCH($F264,$B$269:$B$305,0)),SUMIFS('Input-Ext Allocators'!H$8:H$63,'Input-Ext Allocators'!$B$8:$B$63,$F264))*$D264</f>
        <v>7.2528240165609539</v>
      </c>
      <c r="L264" s="143">
        <f ca="1">IFERROR(INDEX(L$269:L$305,MATCH($F264,$B$269:$B$305,0))/INDEX($D$269:$D$305,MATCH($F264,$B$269:$B$305,0)),SUMIFS('Input-Ext Allocators'!I$8:I$63,'Input-Ext Allocators'!$B$8:$B$63,$F264))*$D264</f>
        <v>736.38181222300614</v>
      </c>
      <c r="M264" s="143">
        <f ca="1">IFERROR(INDEX(M$269:M$305,MATCH($F264,$B$269:$B$305,0))/INDEX($D$269:$D$305,MATCH($F264,$B$269:$B$305,0)),SUMIFS('Input-Ext Allocators'!J$8:J$63,'Input-Ext Allocators'!$B$8:$B$63,$F264))*$D264</f>
        <v>186.34542855640117</v>
      </c>
      <c r="N264" s="143">
        <f ca="1">IFERROR(INDEX(N$269:N$305,MATCH($F264,$B$269:$B$305,0))/INDEX($D$269:$D$305,MATCH($F264,$B$269:$B$305,0)),SUMIFS('Input-Ext Allocators'!K$8:K$63,'Input-Ext Allocators'!$B$8:$B$63,$F264))*$D264</f>
        <v>0</v>
      </c>
      <c r="O264" s="143">
        <f ca="1">IFERROR(INDEX(O$269:O$305,MATCH($F264,$B$269:$B$305,0))/INDEX($D$269:$D$305,MATCH($F264,$B$269:$B$305,0)),SUMIFS('Input-Ext Allocators'!L$8:L$63,'Input-Ext Allocators'!$B$8:$B$63,$F264))*$D264</f>
        <v>0</v>
      </c>
      <c r="P264" s="143">
        <f ca="1">IFERROR(INDEX(P$269:P$305,MATCH($F264,$B$269:$B$305,0))/INDEX($D$269:$D$305,MATCH($F264,$B$269:$B$305,0)),SUMIFS('Input-Ext Allocators'!M$8:M$63,'Input-Ext Allocators'!$B$8:$B$63,$F264))*$D264</f>
        <v>0</v>
      </c>
      <c r="Q264" s="143">
        <f ca="1">IFERROR(INDEX(Q$269:Q$305,MATCH($F264,$B$269:$B$305,0))/INDEX($D$269:$D$305,MATCH($F264,$B$269:$B$305,0)),SUMIFS('Input-Ext Allocators'!N$8:N$63,'Input-Ext Allocators'!$B$8:$B$63,$F264))*$D264</f>
        <v>0</v>
      </c>
      <c r="R264" s="143">
        <f ca="1">IFERROR(INDEX(R$269:R$305,MATCH($F264,$B$269:$B$305,0))/INDEX($D$269:$D$305,MATCH($F264,$B$269:$B$305,0)),SUMIFS('Input-Ext Allocators'!O$8:O$63,'Input-Ext Allocators'!$B$8:$B$63,$F264))*$D264</f>
        <v>0</v>
      </c>
      <c r="S264" s="143">
        <f ca="1">IFERROR(INDEX(S$269:S$305,MATCH($F264,$B$269:$B$305,0))/INDEX($D$269:$D$305,MATCH($F264,$B$269:$B$305,0)),SUMIFS('Input-Ext Allocators'!P$8:P$63,'Input-Ext Allocators'!$B$8:$B$63,$F264))*$D264</f>
        <v>0</v>
      </c>
      <c r="T264" s="143">
        <f ca="1">IFERROR(INDEX(T$269:T$305,MATCH($F264,$B$269:$B$305,0))/INDEX($D$269:$D$305,MATCH($F264,$B$269:$B$305,0)),SUMIFS('Input-Ext Allocators'!Q$8:Q$63,'Input-Ext Allocators'!$B$8:$B$63,$F264))*$D264</f>
        <v>0</v>
      </c>
      <c r="U264" s="143">
        <f ca="1">IFERROR(INDEX(U$269:U$305,MATCH($F264,$B$269:$B$305,0))/INDEX($D$269:$D$305,MATCH($F264,$B$269:$B$305,0)),SUMIFS('Input-Ext Allocators'!R$8:R$63,'Input-Ext Allocators'!$B$8:$B$63,$F264))*$D264</f>
        <v>0</v>
      </c>
      <c r="V264" s="143">
        <f ca="1">IFERROR(INDEX(V$269:V$305,MATCH($F264,$B$269:$B$305,0))/INDEX($D$269:$D$305,MATCH($F264,$B$269:$B$305,0)),SUMIFS('Input-Ext Allocators'!S$8:S$63,'Input-Ext Allocators'!$B$8:$B$63,$F264))*$D264</f>
        <v>0</v>
      </c>
      <c r="W264" s="143">
        <f ca="1">IFERROR(INDEX(W$269:W$305,MATCH($F264,$B$269:$B$305,0))/INDEX($D$269:$D$305,MATCH($F264,$B$269:$B$305,0)),SUMIFS('Input-Ext Allocators'!T$8:T$63,'Input-Ext Allocators'!$B$8:$B$63,$F264))*$D264</f>
        <v>0</v>
      </c>
      <c r="X264" s="143">
        <f ca="1">IFERROR(INDEX(X$269:X$305,MATCH($F264,$B$269:$B$305,0))/INDEX($D$269:$D$305,MATCH($F264,$B$269:$B$305,0)),SUMIFS('Input-Ext Allocators'!U$8:U$63,'Input-Ext Allocators'!$B$8:$B$63,$F264))*$D264</f>
        <v>0</v>
      </c>
      <c r="Y264" s="143">
        <f ca="1">IFERROR(INDEX(Y$269:Y$305,MATCH($F264,$B$269:$B$305,0))/INDEX($D$269:$D$305,MATCH($F264,$B$269:$B$305,0)),SUMIFS('Input-Ext Allocators'!V$8:V$63,'Input-Ext Allocators'!$B$8:$B$63,$F264))*$D264</f>
        <v>0</v>
      </c>
      <c r="Z264" s="143">
        <f ca="1">IFERROR(INDEX(Z$269:Z$305,MATCH($F264,$B$269:$B$305,0))/INDEX($D$269:$D$305,MATCH($F264,$B$269:$B$305,0)),SUMIFS('Input-Ext Allocators'!W$8:W$63,'Input-Ext Allocators'!$B$8:$B$63,$F264))*$D264</f>
        <v>0</v>
      </c>
    </row>
    <row r="265" spans="1:26" ht="15" thickBot="1">
      <c r="A265" s="113">
        <f>IF(ISBLANK('Input-Accounts'!A265),"",'Input-Accounts'!A265)</f>
        <v>227</v>
      </c>
      <c r="B265" s="81" t="str">
        <f>IF(ISBLANK('Input-Accounts'!B265),"",'Input-Accounts'!B265)</f>
        <v>TOTAL REVENUE REQUIREMENT AT EQUAL RATES OF RETURN</v>
      </c>
      <c r="C265" s="113" t="str">
        <f>IF(ISBLANK('Input-Accounts'!C265),"",'Input-Accounts'!C265)</f>
        <v/>
      </c>
      <c r="D265" s="146">
        <f ca="1">SUM(D258:D264)</f>
        <v>405915.96767182671</v>
      </c>
      <c r="E265" s="143">
        <f t="shared" ca="1" si="74"/>
        <v>0</v>
      </c>
      <c r="G265" s="146">
        <f t="shared" ref="G265:Z265" ca="1" si="75">SUM(G258:G264)</f>
        <v>157807.77467830849</v>
      </c>
      <c r="H265" s="146">
        <f t="shared" ca="1" si="75"/>
        <v>104126.72444514849</v>
      </c>
      <c r="I265" s="146">
        <f t="shared" ca="1" si="75"/>
        <v>10142.294357550416</v>
      </c>
      <c r="J265" s="146">
        <f t="shared" ca="1" si="75"/>
        <v>11907.677841769744</v>
      </c>
      <c r="K265" s="146">
        <f t="shared" ca="1" si="75"/>
        <v>950.93187324356359</v>
      </c>
      <c r="L265" s="146">
        <f t="shared" ca="1" si="75"/>
        <v>96548.452646966034</v>
      </c>
      <c r="M265" s="146">
        <f t="shared" ca="1" si="75"/>
        <v>24432.111828839927</v>
      </c>
      <c r="N265" s="146">
        <f t="shared" ca="1" si="75"/>
        <v>0</v>
      </c>
      <c r="O265" s="146">
        <f t="shared" ca="1" si="75"/>
        <v>0</v>
      </c>
      <c r="P265" s="146">
        <f t="shared" ca="1" si="75"/>
        <v>0</v>
      </c>
      <c r="Q265" s="146">
        <f t="shared" ca="1" si="75"/>
        <v>0</v>
      </c>
      <c r="R265" s="146">
        <f t="shared" ca="1" si="75"/>
        <v>0</v>
      </c>
      <c r="S265" s="146">
        <f t="shared" ca="1" si="75"/>
        <v>0</v>
      </c>
      <c r="T265" s="146">
        <f t="shared" ca="1" si="75"/>
        <v>0</v>
      </c>
      <c r="U265" s="146">
        <f t="shared" ca="1" si="75"/>
        <v>0</v>
      </c>
      <c r="V265" s="146">
        <f t="shared" ca="1" si="75"/>
        <v>0</v>
      </c>
      <c r="W265" s="146">
        <f t="shared" ca="1" si="75"/>
        <v>0</v>
      </c>
      <c r="X265" s="146">
        <f t="shared" ca="1" si="75"/>
        <v>0</v>
      </c>
      <c r="Y265" s="146">
        <f t="shared" ca="1" si="75"/>
        <v>0</v>
      </c>
      <c r="Z265" s="146">
        <f t="shared" ca="1" si="75"/>
        <v>0</v>
      </c>
    </row>
    <row r="266" spans="1:26" ht="15" thickTop="1">
      <c r="A266" s="113" t="str">
        <f>IF(ISBLANK('Input-Accounts'!A266),"",'Input-Accounts'!A266)</f>
        <v/>
      </c>
      <c r="B266" s="79" t="str">
        <f>IF(ISBLANK('Input-Accounts'!B266),"",'Input-Accounts'!B266)</f>
        <v/>
      </c>
      <c r="C266" s="113" t="str">
        <f>IF(ISBLANK('Input-Accounts'!C266),"",'Input-Accounts'!C266)</f>
        <v/>
      </c>
      <c r="D266" s="143"/>
      <c r="E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</row>
    <row r="267" spans="1:26">
      <c r="A267" s="113" t="str">
        <f>IF(ISBLANK('Input-Accounts'!A267),"",'Input-Accounts'!A267)</f>
        <v/>
      </c>
      <c r="B267" s="127" t="str">
        <f>IF(ISBLANK('Input-Accounts'!B267),"",'Input-Accounts'!B267)</f>
        <v/>
      </c>
      <c r="C267" s="113" t="str">
        <f>IF(ISBLANK('Input-Accounts'!C267),"",'Input-Accounts'!C267)</f>
        <v/>
      </c>
      <c r="E267" s="79" t="str">
        <f t="shared" ref="E267:E305" si="76">IFERROR(IF(D267="","",IF(D267=0,0,IF(ABS(D267-SUM($G267:$Z267))&lt;Check_Limit,0,1))),1)</f>
        <v/>
      </c>
    </row>
    <row r="268" spans="1:26">
      <c r="A268" s="113">
        <f>IF(ISBLANK('Input-Accounts'!A268),"",'Input-Accounts'!A268)</f>
        <v>228</v>
      </c>
      <c r="B268" s="127" t="str">
        <f>IF(ISBLANK('Input-Accounts'!B268),"",'Input-Accounts'!B268)</f>
        <v>INTERNAL ALLOCATION FACTORS</v>
      </c>
      <c r="C268" s="113" t="str">
        <f>IF(ISBLANK('Input-Accounts'!C268),"",'Input-Accounts'!C268)</f>
        <v/>
      </c>
      <c r="D268" s="143"/>
      <c r="E268" s="143" t="str">
        <f t="shared" si="76"/>
        <v/>
      </c>
    </row>
    <row r="269" spans="1:26" outlineLevel="1">
      <c r="A269" s="113" t="str">
        <f>IF(ISBLANK('Input-Accounts'!A269),"",'Input-Accounts'!A269)</f>
        <v/>
      </c>
      <c r="B269" s="79" t="str">
        <f>IF(ISBLANK('Input-Accounts'!B269),"",'Input-Accounts'!B269)</f>
        <v/>
      </c>
      <c r="C269" s="113" t="str">
        <f>IF(ISBLANK('Input-Accounts'!C269),"",'Input-Accounts'!C269)</f>
        <v/>
      </c>
      <c r="D269" s="31"/>
      <c r="E269" s="143" t="str">
        <f t="shared" si="76"/>
        <v/>
      </c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26" outlineLevel="1">
      <c r="A270" s="113">
        <f>IF(ISBLANK('Input-Accounts'!A270),"",'Input-Accounts'!A270)</f>
        <v>229</v>
      </c>
      <c r="B270" s="79" t="str">
        <f>IF(ISBLANK('Input-Accounts'!B270),"",'Input-Accounts'!B270)</f>
        <v>INT_T&amp;D_PLANT</v>
      </c>
      <c r="C270" s="113" t="str">
        <f>IF(ISBLANK('Input-Accounts'!C270),"",'Input-Accounts'!C270)</f>
        <v/>
      </c>
      <c r="D270" s="31">
        <f ca="1">D$26+D$48</f>
        <v>0</v>
      </c>
      <c r="E270" s="143">
        <f t="shared" ca="1" si="76"/>
        <v>0</v>
      </c>
      <c r="G270" s="31">
        <f t="shared" ref="G270:M270" ca="1" si="77">G$26+G$48</f>
        <v>0</v>
      </c>
      <c r="H270" s="31">
        <f t="shared" ca="1" si="77"/>
        <v>0</v>
      </c>
      <c r="I270" s="31">
        <f t="shared" ca="1" si="77"/>
        <v>0</v>
      </c>
      <c r="J270" s="31">
        <f t="shared" ca="1" si="77"/>
        <v>0</v>
      </c>
      <c r="K270" s="31">
        <f t="shared" ca="1" si="77"/>
        <v>0</v>
      </c>
      <c r="L270" s="31">
        <f t="shared" ca="1" si="77"/>
        <v>0</v>
      </c>
      <c r="M270" s="31">
        <f t="shared" ca="1" si="77"/>
        <v>0</v>
      </c>
      <c r="N270" s="31"/>
      <c r="O270" s="31"/>
      <c r="P270" s="31"/>
      <c r="Q270" s="31"/>
      <c r="R270" s="31"/>
    </row>
    <row r="271" spans="1:26" outlineLevel="1">
      <c r="A271" s="113">
        <f>IF(ISBLANK('Input-Accounts'!A271),"",'Input-Accounts'!A271)</f>
        <v>230</v>
      </c>
      <c r="B271" s="79" t="str">
        <f>IF(ISBLANK('Input-Accounts'!B271),"",'Input-Accounts'!B271)</f>
        <v>INT_TOTAL_PLANT</v>
      </c>
      <c r="C271" s="113" t="str">
        <f>IF(ISBLANK('Input-Accounts'!C271),"",'Input-Accounts'!C271)</f>
        <v/>
      </c>
      <c r="D271" s="31">
        <f ca="1">D$63</f>
        <v>0</v>
      </c>
      <c r="E271" s="143">
        <f ca="1">IFERROR(IF(D271="","",IF(D271=0,0,IF(ABS(D271-SUM($G271:$Z271))&lt;Check_Limit,0,1))),1)</f>
        <v>0</v>
      </c>
      <c r="G271" s="31">
        <f t="shared" ref="G271:M271" ca="1" si="78">G$63</f>
        <v>0</v>
      </c>
      <c r="H271" s="31">
        <f t="shared" ca="1" si="78"/>
        <v>0</v>
      </c>
      <c r="I271" s="31">
        <f t="shared" ca="1" si="78"/>
        <v>0</v>
      </c>
      <c r="J271" s="31">
        <f t="shared" ca="1" si="78"/>
        <v>0</v>
      </c>
      <c r="K271" s="31">
        <f t="shared" ca="1" si="78"/>
        <v>0</v>
      </c>
      <c r="L271" s="31">
        <f t="shared" ca="1" si="78"/>
        <v>0</v>
      </c>
      <c r="M271" s="31">
        <f t="shared" ca="1" si="78"/>
        <v>0</v>
      </c>
      <c r="N271" s="31"/>
      <c r="O271" s="31"/>
      <c r="P271" s="31"/>
      <c r="Q271" s="31"/>
      <c r="R271" s="31"/>
    </row>
    <row r="272" spans="1:26" outlineLevel="1">
      <c r="A272" s="113">
        <f>IF(ISBLANK('Input-Accounts'!A272),"",'Input-Accounts'!A272)</f>
        <v>231</v>
      </c>
      <c r="B272" s="79" t="str">
        <f>IF(ISBLANK('Input-Accounts'!B272),"",'Input-Accounts'!B272)</f>
        <v>INT_INTANGIBLE</v>
      </c>
      <c r="C272" s="113" t="str">
        <f>IF(ISBLANK('Input-Accounts'!C272),"",'Input-Accounts'!C272)</f>
        <v/>
      </c>
      <c r="D272" s="31">
        <f ca="1">D$16</f>
        <v>0</v>
      </c>
      <c r="E272" s="143">
        <f t="shared" ca="1" si="76"/>
        <v>0</v>
      </c>
      <c r="G272" s="31">
        <f t="shared" ref="G272:M272" ca="1" si="79">G$16</f>
        <v>0</v>
      </c>
      <c r="H272" s="31">
        <f t="shared" ca="1" si="79"/>
        <v>0</v>
      </c>
      <c r="I272" s="31">
        <f t="shared" ca="1" si="79"/>
        <v>0</v>
      </c>
      <c r="J272" s="31">
        <f t="shared" ca="1" si="79"/>
        <v>0</v>
      </c>
      <c r="K272" s="31">
        <f t="shared" ca="1" si="79"/>
        <v>0</v>
      </c>
      <c r="L272" s="31">
        <f t="shared" ca="1" si="79"/>
        <v>0</v>
      </c>
      <c r="M272" s="31">
        <f t="shared" ca="1" si="79"/>
        <v>0</v>
      </c>
      <c r="N272" s="31"/>
      <c r="O272" s="31"/>
      <c r="P272" s="31"/>
      <c r="Q272" s="31"/>
      <c r="R272" s="31"/>
    </row>
    <row r="273" spans="1:18" outlineLevel="1">
      <c r="A273" s="113">
        <f>IF(ISBLANK('Input-Accounts'!A273),"",'Input-Accounts'!A273)</f>
        <v>232</v>
      </c>
      <c r="B273" s="79" t="str">
        <f>IF(ISBLANK('Input-Accounts'!B273),"",'Input-Accounts'!B273)</f>
        <v>INT_DISTPT</v>
      </c>
      <c r="C273" s="113" t="str">
        <f>IF(ISBLANK('Input-Accounts'!C273),"",'Input-Accounts'!C273)</f>
        <v/>
      </c>
      <c r="D273" s="31">
        <f ca="1">D$48</f>
        <v>0</v>
      </c>
      <c r="E273" s="143">
        <f t="shared" ca="1" si="76"/>
        <v>0</v>
      </c>
      <c r="G273" s="31">
        <f t="shared" ref="G273:M273" ca="1" si="80">G$48</f>
        <v>0</v>
      </c>
      <c r="H273" s="31">
        <f t="shared" ca="1" si="80"/>
        <v>0</v>
      </c>
      <c r="I273" s="31">
        <f t="shared" ca="1" si="80"/>
        <v>0</v>
      </c>
      <c r="J273" s="31">
        <f t="shared" ca="1" si="80"/>
        <v>0</v>
      </c>
      <c r="K273" s="31">
        <f t="shared" ca="1" si="80"/>
        <v>0</v>
      </c>
      <c r="L273" s="31">
        <f t="shared" ca="1" si="80"/>
        <v>0</v>
      </c>
      <c r="M273" s="31">
        <f t="shared" ca="1" si="80"/>
        <v>0</v>
      </c>
      <c r="N273" s="31"/>
      <c r="O273" s="31"/>
      <c r="P273" s="31"/>
      <c r="Q273" s="31"/>
      <c r="R273" s="31"/>
    </row>
    <row r="274" spans="1:18" outlineLevel="1">
      <c r="A274" s="113">
        <f>IF(ISBLANK('Input-Accounts'!A274),"",'Input-Accounts'!A274)</f>
        <v>233</v>
      </c>
      <c r="B274" s="79" t="str">
        <f>IF(ISBLANK('Input-Accounts'!B274),"",'Input-Accounts'!B274)</f>
        <v>INT_TRANS-MAIN</v>
      </c>
      <c r="C274" s="113" t="str">
        <f>IF(ISBLANK('Input-Accounts'!C274),"",'Input-Accounts'!C274)</f>
        <v/>
      </c>
      <c r="D274" s="31">
        <f ca="1">SUM(D$21:D$22)</f>
        <v>0</v>
      </c>
      <c r="E274" s="143">
        <f t="shared" ca="1" si="76"/>
        <v>0</v>
      </c>
      <c r="G274" s="31">
        <f t="shared" ref="G274:M274" ca="1" si="81">SUM(G$21:G$22)</f>
        <v>0</v>
      </c>
      <c r="H274" s="31">
        <f t="shared" ca="1" si="81"/>
        <v>0</v>
      </c>
      <c r="I274" s="31">
        <f t="shared" ca="1" si="81"/>
        <v>0</v>
      </c>
      <c r="J274" s="31">
        <f t="shared" ca="1" si="81"/>
        <v>0</v>
      </c>
      <c r="K274" s="31">
        <f t="shared" ca="1" si="81"/>
        <v>0</v>
      </c>
      <c r="L274" s="31">
        <f t="shared" ca="1" si="81"/>
        <v>0</v>
      </c>
      <c r="M274" s="31">
        <f t="shared" ca="1" si="81"/>
        <v>0</v>
      </c>
      <c r="N274" s="31"/>
      <c r="O274" s="31"/>
      <c r="P274" s="31"/>
      <c r="Q274" s="31"/>
      <c r="R274" s="31"/>
    </row>
    <row r="275" spans="1:18" outlineLevel="1">
      <c r="A275" s="113">
        <f>IF(ISBLANK('Input-Accounts'!A275),"",'Input-Accounts'!A275)</f>
        <v>234</v>
      </c>
      <c r="B275" s="79" t="str">
        <f>IF(ISBLANK('Input-Accounts'!B275),"",'Input-Accounts'!B275)</f>
        <v>INT_MAIN-SERVICE</v>
      </c>
      <c r="C275" s="113" t="str">
        <f>IF(ISBLANK('Input-Accounts'!C275),"",'Input-Accounts'!C275)</f>
        <v/>
      </c>
      <c r="D275" s="31">
        <f ca="1">SUM(D$31:D$39,D$43:D$44)</f>
        <v>0</v>
      </c>
      <c r="E275" s="143">
        <f t="shared" ca="1" si="76"/>
        <v>0</v>
      </c>
      <c r="G275" s="31">
        <f t="shared" ref="G275:M275" ca="1" si="82">SUM(G$31:G$39,G$43:G$44)</f>
        <v>0</v>
      </c>
      <c r="H275" s="31">
        <f t="shared" ca="1" si="82"/>
        <v>0</v>
      </c>
      <c r="I275" s="31">
        <f t="shared" ca="1" si="82"/>
        <v>0</v>
      </c>
      <c r="J275" s="31">
        <f t="shared" ca="1" si="82"/>
        <v>0</v>
      </c>
      <c r="K275" s="31">
        <f t="shared" ca="1" si="82"/>
        <v>0</v>
      </c>
      <c r="L275" s="31">
        <f t="shared" ca="1" si="82"/>
        <v>0</v>
      </c>
      <c r="M275" s="31">
        <f t="shared" ca="1" si="82"/>
        <v>0</v>
      </c>
      <c r="N275" s="31"/>
      <c r="O275" s="31"/>
      <c r="P275" s="31"/>
      <c r="Q275" s="31"/>
      <c r="R275" s="31"/>
    </row>
    <row r="276" spans="1:18" outlineLevel="1">
      <c r="A276" s="113">
        <f>IF(ISBLANK('Input-Accounts'!A276),"",'Input-Accounts'!A276)</f>
        <v>235</v>
      </c>
      <c r="B276" s="79" t="str">
        <f>IF(ISBLANK('Input-Accounts'!B276),"",'Input-Accounts'!B276)</f>
        <v>INT_DIST-MAINS</v>
      </c>
      <c r="C276" s="113" t="str">
        <f>IF(ISBLANK('Input-Accounts'!C276),"",'Input-Accounts'!C276)</f>
        <v/>
      </c>
      <c r="D276" s="31">
        <f ca="1">SUM(D$31:D$39)</f>
        <v>0</v>
      </c>
      <c r="E276" s="143">
        <f t="shared" ca="1" si="76"/>
        <v>0</v>
      </c>
      <c r="G276" s="31">
        <f t="shared" ref="G276:M276" ca="1" si="83">SUM(G$31:G$39)</f>
        <v>0</v>
      </c>
      <c r="H276" s="31">
        <f t="shared" ca="1" si="83"/>
        <v>0</v>
      </c>
      <c r="I276" s="31">
        <f t="shared" ca="1" si="83"/>
        <v>0</v>
      </c>
      <c r="J276" s="31">
        <f t="shared" ca="1" si="83"/>
        <v>0</v>
      </c>
      <c r="K276" s="31">
        <f t="shared" ca="1" si="83"/>
        <v>0</v>
      </c>
      <c r="L276" s="31">
        <f t="shared" ca="1" si="83"/>
        <v>0</v>
      </c>
      <c r="M276" s="31">
        <f t="shared" ca="1" si="83"/>
        <v>0</v>
      </c>
      <c r="N276" s="31"/>
      <c r="O276" s="31"/>
      <c r="P276" s="31"/>
      <c r="Q276" s="31"/>
      <c r="R276" s="31"/>
    </row>
    <row r="277" spans="1:18" outlineLevel="1">
      <c r="A277" s="113">
        <f>IF(ISBLANK('Input-Accounts'!A277),"",'Input-Accounts'!A277)</f>
        <v>236</v>
      </c>
      <c r="B277" s="79" t="str">
        <f>IF(ISBLANK('Input-Accounts'!B277),"",'Input-Accounts'!B277)</f>
        <v>INT_SERVICES</v>
      </c>
      <c r="C277" s="113" t="str">
        <f>IF(ISBLANK('Input-Accounts'!C277),"",'Input-Accounts'!C277)</f>
        <v/>
      </c>
      <c r="D277" s="31">
        <f ca="1">SUM(D$43:D$44)</f>
        <v>0</v>
      </c>
      <c r="E277" s="143">
        <f t="shared" ca="1" si="76"/>
        <v>0</v>
      </c>
      <c r="G277" s="31">
        <f t="shared" ref="G277:M277" ca="1" si="84">SUM(G$43:G$44)</f>
        <v>0</v>
      </c>
      <c r="H277" s="31">
        <f t="shared" ca="1" si="84"/>
        <v>0</v>
      </c>
      <c r="I277" s="31">
        <f t="shared" ca="1" si="84"/>
        <v>0</v>
      </c>
      <c r="J277" s="31">
        <f t="shared" ca="1" si="84"/>
        <v>0</v>
      </c>
      <c r="K277" s="31">
        <f t="shared" ca="1" si="84"/>
        <v>0</v>
      </c>
      <c r="L277" s="31">
        <f t="shared" ca="1" si="84"/>
        <v>0</v>
      </c>
      <c r="M277" s="31">
        <f t="shared" ca="1" si="84"/>
        <v>0</v>
      </c>
      <c r="N277" s="31"/>
      <c r="O277" s="31"/>
      <c r="P277" s="31"/>
      <c r="Q277" s="31"/>
      <c r="R277" s="31"/>
    </row>
    <row r="278" spans="1:18" outlineLevel="1">
      <c r="A278" s="113">
        <f>IF(ISBLANK('Input-Accounts'!A278),"",'Input-Accounts'!A278)</f>
        <v>237</v>
      </c>
      <c r="B278" s="79" t="str">
        <f>IF(ISBLANK('Input-Accounts'!B278),"",'Input-Accounts'!B278)</f>
        <v>INT_OM</v>
      </c>
      <c r="C278" s="113" t="str">
        <f>IF(ISBLANK('Input-Accounts'!C278),"",'Input-Accounts'!C278)</f>
        <v/>
      </c>
      <c r="D278" s="31">
        <f ca="1">SUM(D$177,D$152)</f>
        <v>197197.23815796894</v>
      </c>
      <c r="E278" s="143">
        <f t="shared" ca="1" si="76"/>
        <v>0</v>
      </c>
      <c r="G278" s="31">
        <f t="shared" ref="G278:M278" ca="1" si="85">SUM(G$177,G$152)</f>
        <v>74107.094853910065</v>
      </c>
      <c r="H278" s="31">
        <f t="shared" ca="1" si="85"/>
        <v>50244.402118727106</v>
      </c>
      <c r="I278" s="31">
        <f t="shared" ca="1" si="85"/>
        <v>4994.4778147599509</v>
      </c>
      <c r="J278" s="31">
        <f t="shared" ca="1" si="85"/>
        <v>5984.0861768830218</v>
      </c>
      <c r="K278" s="31">
        <f t="shared" ca="1" si="85"/>
        <v>495.76435512227994</v>
      </c>
      <c r="L278" s="31">
        <f t="shared" ca="1" si="85"/>
        <v>48313.598847183915</v>
      </c>
      <c r="M278" s="31">
        <f t="shared" ca="1" si="85"/>
        <v>13057.813991382607</v>
      </c>
      <c r="N278" s="31"/>
      <c r="O278" s="31"/>
      <c r="P278" s="31"/>
      <c r="Q278" s="31"/>
      <c r="R278" s="31"/>
    </row>
    <row r="279" spans="1:18" outlineLevel="1">
      <c r="A279" s="113">
        <f>IF(ISBLANK('Input-Accounts'!A279),"",'Input-Accounts'!A279)</f>
        <v>238</v>
      </c>
      <c r="B279" s="79" t="str">
        <f>IF(ISBLANK('Input-Accounts'!B279),"",'Input-Accounts'!B279)</f>
        <v>INT_871-881</v>
      </c>
      <c r="C279" s="113" t="str">
        <f>IF(ISBLANK('Input-Accounts'!C279),"",'Input-Accounts'!C279)</f>
        <v/>
      </c>
      <c r="D279" s="31">
        <f ca="1">SUM(D$127:D$136)</f>
        <v>0</v>
      </c>
      <c r="E279" s="143">
        <f t="shared" ca="1" si="76"/>
        <v>0</v>
      </c>
      <c r="G279" s="31">
        <f t="shared" ref="G279:M279" ca="1" si="86">SUM(G$127:G$136)</f>
        <v>0</v>
      </c>
      <c r="H279" s="31">
        <f t="shared" ca="1" si="86"/>
        <v>0</v>
      </c>
      <c r="I279" s="31">
        <f t="shared" ca="1" si="86"/>
        <v>0</v>
      </c>
      <c r="J279" s="31">
        <f t="shared" ca="1" si="86"/>
        <v>0</v>
      </c>
      <c r="K279" s="31">
        <f t="shared" ca="1" si="86"/>
        <v>0</v>
      </c>
      <c r="L279" s="31">
        <f t="shared" ca="1" si="86"/>
        <v>0</v>
      </c>
      <c r="M279" s="31">
        <f t="shared" ca="1" si="86"/>
        <v>0</v>
      </c>
      <c r="N279" s="31"/>
      <c r="O279" s="31"/>
      <c r="P279" s="31"/>
      <c r="Q279" s="31"/>
      <c r="R279" s="31"/>
    </row>
    <row r="280" spans="1:18" outlineLevel="1">
      <c r="A280" s="113">
        <f>IF(ISBLANK('Input-Accounts'!A280),"",'Input-Accounts'!A280)</f>
        <v>239</v>
      </c>
      <c r="B280" s="79" t="str">
        <f>IF(ISBLANK('Input-Accounts'!B280),"",'Input-Accounts'!B280)</f>
        <v>INT_886-894</v>
      </c>
      <c r="C280" s="113" t="str">
        <f>IF(ISBLANK('Input-Accounts'!C280),"",'Input-Accounts'!C280)</f>
        <v/>
      </c>
      <c r="D280" s="31">
        <f ca="1">SUM(D$141:D$149)</f>
        <v>0</v>
      </c>
      <c r="E280" s="143">
        <f t="shared" ca="1" si="76"/>
        <v>0</v>
      </c>
      <c r="G280" s="31">
        <f t="shared" ref="G280:M280" ca="1" si="87">SUM(G$141:G$149)</f>
        <v>0</v>
      </c>
      <c r="H280" s="31">
        <f t="shared" ca="1" si="87"/>
        <v>0</v>
      </c>
      <c r="I280" s="31">
        <f t="shared" ca="1" si="87"/>
        <v>0</v>
      </c>
      <c r="J280" s="31">
        <f t="shared" ca="1" si="87"/>
        <v>0</v>
      </c>
      <c r="K280" s="31">
        <f t="shared" ca="1" si="87"/>
        <v>0</v>
      </c>
      <c r="L280" s="31">
        <f t="shared" ca="1" si="87"/>
        <v>0</v>
      </c>
      <c r="M280" s="31">
        <f t="shared" ca="1" si="87"/>
        <v>0</v>
      </c>
      <c r="N280" s="31"/>
      <c r="O280" s="31"/>
      <c r="P280" s="31"/>
      <c r="Q280" s="31"/>
      <c r="R280" s="31"/>
    </row>
    <row r="281" spans="1:18" outlineLevel="1">
      <c r="A281" s="113">
        <f>IF(ISBLANK('Input-Accounts'!A281),"",'Input-Accounts'!A281)</f>
        <v>240</v>
      </c>
      <c r="B281" s="79" t="str">
        <f>IF(ISBLANK('Input-Accounts'!B281),"",'Input-Accounts'!B281)</f>
        <v>INT_MTR_REG</v>
      </c>
      <c r="C281" s="113" t="str">
        <f>IF(ISBLANK('Input-Accounts'!C281),"",'Input-Accounts'!C281)</f>
        <v/>
      </c>
      <c r="D281" s="31">
        <f ca="1">SUM(D$45:D$46)</f>
        <v>0</v>
      </c>
      <c r="E281" s="143">
        <f t="shared" ca="1" si="76"/>
        <v>0</v>
      </c>
      <c r="G281" s="31">
        <f t="shared" ref="G281:M281" ca="1" si="88">SUM(G$45:G$46)</f>
        <v>0</v>
      </c>
      <c r="H281" s="31">
        <f t="shared" ca="1" si="88"/>
        <v>0</v>
      </c>
      <c r="I281" s="31">
        <f t="shared" ca="1" si="88"/>
        <v>0</v>
      </c>
      <c r="J281" s="31">
        <f t="shared" ca="1" si="88"/>
        <v>0</v>
      </c>
      <c r="K281" s="31">
        <f t="shared" ca="1" si="88"/>
        <v>0</v>
      </c>
      <c r="L281" s="31">
        <f t="shared" ca="1" si="88"/>
        <v>0</v>
      </c>
      <c r="M281" s="31">
        <f t="shared" ca="1" si="88"/>
        <v>0</v>
      </c>
      <c r="N281" s="31"/>
      <c r="O281" s="31"/>
      <c r="P281" s="31"/>
      <c r="Q281" s="31"/>
      <c r="R281" s="31"/>
    </row>
    <row r="282" spans="1:18" outlineLevel="1">
      <c r="A282" s="113">
        <f>IF(ISBLANK('Input-Accounts'!A282),"",'Input-Accounts'!A282)</f>
        <v>241</v>
      </c>
      <c r="B282" s="79" t="str">
        <f>IF(ISBLANK('Input-Accounts'!B282),"",'Input-Accounts'!B282)</f>
        <v>INT_LABOR</v>
      </c>
      <c r="C282" s="113" t="str">
        <f>IF(ISBLANK('Input-Accounts'!C282),"",'Input-Accounts'!C282)</f>
        <v/>
      </c>
      <c r="D282" s="31">
        <f ca="1">SUMPRODUCT('Input-Accounts'!$L$120:$L$174,D$120:D$174)</f>
        <v>104269.18726949631</v>
      </c>
      <c r="E282" s="143">
        <f t="shared" ca="1" si="76"/>
        <v>0</v>
      </c>
      <c r="G282" s="31">
        <f ca="1">SUMPRODUCT('Input-Accounts'!$L$120:$L$174,G$120:G$174)</f>
        <v>39184.557671800307</v>
      </c>
      <c r="H282" s="31">
        <f ca="1">SUMPRODUCT('Input-Accounts'!$L$120:$L$174,H$120:H$174)</f>
        <v>26567.020018630636</v>
      </c>
      <c r="I282" s="31">
        <f ca="1">SUMPRODUCT('Input-Accounts'!$L$120:$L$174,I$120:I$174)</f>
        <v>2640.8592100228921</v>
      </c>
      <c r="J282" s="31">
        <f ca="1">SUMPRODUCT('Input-Accounts'!$L$120:$L$174,J$120:J$174)</f>
        <v>3164.1203905421194</v>
      </c>
      <c r="K282" s="31">
        <f ca="1">SUMPRODUCT('Input-Accounts'!$L$120:$L$174,K$120:K$174)</f>
        <v>262.13828788198532</v>
      </c>
      <c r="L282" s="31">
        <f ca="1">SUMPRODUCT('Input-Accounts'!$L$120:$L$174,L$120:L$174)</f>
        <v>25546.096552451971</v>
      </c>
      <c r="M282" s="31">
        <f ca="1">SUMPRODUCT('Input-Accounts'!$L$120:$L$174,M$120:M$174)</f>
        <v>6904.3951381663983</v>
      </c>
      <c r="N282" s="31"/>
      <c r="O282" s="31"/>
      <c r="P282" s="31"/>
      <c r="Q282" s="31"/>
      <c r="R282" s="31"/>
    </row>
    <row r="283" spans="1:18" outlineLevel="1">
      <c r="A283" s="113">
        <f>IF(ISBLANK('Input-Accounts'!A283),"",'Input-Accounts'!A283)</f>
        <v>242</v>
      </c>
      <c r="B283" s="79" t="str">
        <f>IF(ISBLANK('Input-Accounts'!B283),"",'Input-Accounts'!B283)</f>
        <v>INT_PLANT_LABOR</v>
      </c>
      <c r="C283" s="113" t="str">
        <f>IF(ISBLANK('Input-Accounts'!C283),"",'Input-Accounts'!C283)</f>
        <v/>
      </c>
      <c r="D283" s="31">
        <f ca="1">IF($D$271=0,D$282/$D$282,IF($D$282=0,D$271/$D$271,0.5*(D$271/$D$271)+0.5*(D$282/$D$282)))</f>
        <v>1</v>
      </c>
      <c r="E283" s="143">
        <f t="shared" ca="1" si="76"/>
        <v>0</v>
      </c>
      <c r="G283" s="31">
        <f t="shared" ref="G283:M283" ca="1" si="89">IF($D$271=0,G$282/$D$282,IF($D$282=0,G$271/$D$271,0.5*(G$271/$D$271)+0.5*(G$282/$D$282)))</f>
        <v>0.37580189026047633</v>
      </c>
      <c r="H283" s="31">
        <f t="shared" ca="1" si="89"/>
        <v>0.2547926258403162</v>
      </c>
      <c r="I283" s="31">
        <f t="shared" ca="1" si="89"/>
        <v>2.5327321322619237E-2</v>
      </c>
      <c r="J283" s="31">
        <f t="shared" ca="1" si="89"/>
        <v>3.0345689588661202E-2</v>
      </c>
      <c r="K283" s="31">
        <f t="shared" ca="1" si="89"/>
        <v>2.5140532380333726E-3</v>
      </c>
      <c r="L283" s="31">
        <f t="shared" ca="1" si="89"/>
        <v>0.24500139707068971</v>
      </c>
      <c r="M283" s="31">
        <f t="shared" ca="1" si="89"/>
        <v>6.621702267920393E-2</v>
      </c>
      <c r="N283" s="31"/>
      <c r="O283" s="31"/>
      <c r="P283" s="31"/>
      <c r="Q283" s="31"/>
      <c r="R283" s="31"/>
    </row>
    <row r="284" spans="1:18" outlineLevel="1">
      <c r="A284" s="113">
        <f>IF(ISBLANK('Input-Accounts'!A284),"",'Input-Accounts'!A284)</f>
        <v>243</v>
      </c>
      <c r="B284" s="79" t="str">
        <f>IF(ISBLANK('Input-Accounts'!B284),"",'Input-Accounts'!B284)</f>
        <v>INT_RATEBASE</v>
      </c>
      <c r="C284" s="113" t="str">
        <f>IF(ISBLANK('Input-Accounts'!C284),"",'Input-Accounts'!C284)</f>
        <v/>
      </c>
      <c r="D284" s="31">
        <f ca="1">D$116</f>
        <v>0</v>
      </c>
      <c r="E284" s="143">
        <f t="shared" ca="1" si="76"/>
        <v>0</v>
      </c>
      <c r="G284" s="31">
        <f t="shared" ref="G284:M284" ca="1" si="90">G$116</f>
        <v>0</v>
      </c>
      <c r="H284" s="31">
        <f t="shared" ca="1" si="90"/>
        <v>0</v>
      </c>
      <c r="I284" s="31">
        <f t="shared" ca="1" si="90"/>
        <v>0</v>
      </c>
      <c r="J284" s="31">
        <f t="shared" ca="1" si="90"/>
        <v>0</v>
      </c>
      <c r="K284" s="31">
        <f t="shared" ca="1" si="90"/>
        <v>0</v>
      </c>
      <c r="L284" s="31">
        <f t="shared" ca="1" si="90"/>
        <v>0</v>
      </c>
      <c r="M284" s="31">
        <f t="shared" ca="1" si="90"/>
        <v>0</v>
      </c>
      <c r="N284" s="31"/>
      <c r="O284" s="31"/>
      <c r="P284" s="31"/>
      <c r="Q284" s="31"/>
      <c r="R284" s="31"/>
    </row>
    <row r="285" spans="1:18" outlineLevel="1">
      <c r="A285" s="113">
        <f>IF(ISBLANK('Input-Accounts'!A285),"",'Input-Accounts'!A285)</f>
        <v>244</v>
      </c>
      <c r="B285" s="79" t="str">
        <f>IF(ISBLANK('Input-Accounts'!B285),"",'Input-Accounts'!B285)</f>
        <v>INT_Income_before_tax</v>
      </c>
      <c r="C285" s="113" t="str">
        <f>IF(ISBLANK('Input-Accounts'!C285),"",'Input-Accounts'!C285)</f>
        <v/>
      </c>
      <c r="D285" s="31">
        <f ca="1">D$313-D$240-D$193</f>
        <v>-333526.22486586921</v>
      </c>
      <c r="E285" s="143">
        <f t="shared" ca="1" si="76"/>
        <v>0</v>
      </c>
      <c r="G285" s="31">
        <f t="shared" ref="G285:M285" ca="1" si="91">G$313-G$240-G$193</f>
        <v>-125339.78575603433</v>
      </c>
      <c r="H285" s="31">
        <f t="shared" ca="1" si="91"/>
        <v>-84980.022620182572</v>
      </c>
      <c r="I285" s="31">
        <f t="shared" ca="1" si="91"/>
        <v>-8447.3258666980273</v>
      </c>
      <c r="J285" s="31">
        <f t="shared" ca="1" si="91"/>
        <v>-10121.083289457683</v>
      </c>
      <c r="K285" s="31">
        <f t="shared" ca="1" si="91"/>
        <v>-838.50268559308518</v>
      </c>
      <c r="L285" s="31">
        <f t="shared" ca="1" si="91"/>
        <v>-81714.391051850966</v>
      </c>
      <c r="M285" s="31">
        <f t="shared" ca="1" si="91"/>
        <v>-22085.113596052532</v>
      </c>
      <c r="N285" s="31"/>
      <c r="O285" s="31"/>
      <c r="P285" s="31"/>
      <c r="Q285" s="31"/>
      <c r="R285" s="31"/>
    </row>
    <row r="286" spans="1:18" outlineLevel="1">
      <c r="A286" s="113">
        <f>IF(ISBLANK('Input-Accounts'!A286),"",'Input-Accounts'!A286)</f>
        <v>245</v>
      </c>
      <c r="B286" s="79" t="str">
        <f>IF(ISBLANK('Input-Accounts'!B286),"",'Input-Accounts'!B286)</f>
        <v>INT_REV_REQ_b/f gross up</v>
      </c>
      <c r="C286" s="113" t="str">
        <f>IF(ISBLANK('Input-Accounts'!C286),"",'Input-Accounts'!C286)</f>
        <v/>
      </c>
      <c r="D286" s="31">
        <f ca="1">SUM(D$258:D$259)</f>
        <v>402820.01814918226</v>
      </c>
      <c r="E286" s="143">
        <f t="shared" ca="1" si="76"/>
        <v>0</v>
      </c>
      <c r="G286" s="31">
        <f t="shared" ref="G286:M286" ca="1" si="92">SUM(G$258:G$259)</f>
        <v>156604.16372531469</v>
      </c>
      <c r="H286" s="31">
        <f t="shared" ca="1" si="92"/>
        <v>103332.54262301057</v>
      </c>
      <c r="I286" s="31">
        <f t="shared" ca="1" si="92"/>
        <v>10064.938367947751</v>
      </c>
      <c r="J286" s="31">
        <f t="shared" ca="1" si="92"/>
        <v>11816.857148655656</v>
      </c>
      <c r="K286" s="31">
        <f t="shared" ca="1" si="92"/>
        <v>943.67904922700268</v>
      </c>
      <c r="L286" s="31">
        <f t="shared" ca="1" si="92"/>
        <v>95812.070834743034</v>
      </c>
      <c r="M286" s="31">
        <f t="shared" ca="1" si="92"/>
        <v>24245.766400283526</v>
      </c>
      <c r="N286" s="31"/>
      <c r="O286" s="31"/>
      <c r="P286" s="31"/>
      <c r="Q286" s="31"/>
      <c r="R286" s="31"/>
    </row>
    <row r="287" spans="1:18" outlineLevel="1">
      <c r="A287" s="113">
        <f>IF(ISBLANK('Input-Accounts'!A287),"",'Input-Accounts'!A287)</f>
        <v>246</v>
      </c>
      <c r="B287" s="79" t="str">
        <f>IF(ISBLANK('Input-Accounts'!B287),"",'Input-Accounts'!B287)</f>
        <v>INT_REV_REQ_xGRT</v>
      </c>
      <c r="C287" s="113" t="str">
        <f>IF(ISBLANK('Input-Accounts'!C287),"",'Input-Accounts'!C287)</f>
        <v/>
      </c>
      <c r="D287" s="31">
        <f ca="1">SUBTOTAL(9,D$119:D$240)+D$245+D$253+D$259</f>
        <v>346056.79717035941</v>
      </c>
      <c r="E287" s="143">
        <f t="shared" ca="1" si="76"/>
        <v>0</v>
      </c>
      <c r="G287" s="31">
        <f t="shared" ref="G287:M287" ca="1" si="93">SUBTOTAL(9,G$119:G$240)+G$245+G$253+G$259</f>
        <v>130048.7985141073</v>
      </c>
      <c r="H287" s="31">
        <f t="shared" ca="1" si="93"/>
        <v>88172.72004092556</v>
      </c>
      <c r="I287" s="31">
        <f t="shared" ca="1" si="93"/>
        <v>8764.6916978101635</v>
      </c>
      <c r="J287" s="31">
        <f t="shared" ca="1" si="93"/>
        <v>10501.332146978017</v>
      </c>
      <c r="K287" s="31">
        <f t="shared" ca="1" si="93"/>
        <v>870.0052114696</v>
      </c>
      <c r="L287" s="31">
        <f t="shared" ca="1" si="93"/>
        <v>84784.398772546352</v>
      </c>
      <c r="M287" s="31">
        <f t="shared" ca="1" si="93"/>
        <v>22914.850786522362</v>
      </c>
      <c r="N287" s="31"/>
      <c r="O287" s="31"/>
      <c r="P287" s="31"/>
      <c r="Q287" s="31"/>
      <c r="R287" s="31"/>
    </row>
    <row r="288" spans="1:18" outlineLevel="1">
      <c r="A288" s="113" t="str">
        <f>IF(ISBLANK('Input-Accounts'!A288),"",'Input-Accounts'!A288)</f>
        <v/>
      </c>
      <c r="B288" s="79" t="str">
        <f>IF(ISBLANK('Input-Accounts'!B288),"",'Input-Accounts'!B288)</f>
        <v/>
      </c>
      <c r="C288" s="113" t="str">
        <f>IF(ISBLANK('Input-Accounts'!C288),"",'Input-Accounts'!C288)</f>
        <v/>
      </c>
      <c r="D288" s="31"/>
      <c r="E288" s="143" t="str">
        <f t="shared" si="76"/>
        <v/>
      </c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outlineLevel="1">
      <c r="A289" s="113" t="str">
        <f>IF(ISBLANK('Input-Accounts'!A289),"",'Input-Accounts'!A289)</f>
        <v/>
      </c>
      <c r="B289" s="79" t="str">
        <f>IF(ISBLANK('Input-Accounts'!B289),"",'Input-Accounts'!B289)</f>
        <v/>
      </c>
      <c r="C289" s="113" t="str">
        <f>IF(ISBLANK('Input-Accounts'!C289),"",'Input-Accounts'!C289)</f>
        <v/>
      </c>
      <c r="D289" s="31"/>
      <c r="E289" s="143" t="str">
        <f t="shared" si="76"/>
        <v/>
      </c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outlineLevel="1">
      <c r="A290" s="113" t="str">
        <f>IF(ISBLANK('Input-Accounts'!A290),"",'Input-Accounts'!A290)</f>
        <v/>
      </c>
      <c r="B290" s="79" t="str">
        <f>IF(ISBLANK('Input-Accounts'!B290),"",'Input-Accounts'!B290)</f>
        <v/>
      </c>
      <c r="C290" s="113" t="str">
        <f>IF(ISBLANK('Input-Accounts'!C290),"",'Input-Accounts'!C290)</f>
        <v/>
      </c>
      <c r="D290" s="31"/>
      <c r="E290" s="143" t="str">
        <f t="shared" si="76"/>
        <v/>
      </c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outlineLevel="1">
      <c r="A291" s="113" t="str">
        <f>IF(ISBLANK('Input-Accounts'!A291),"",'Input-Accounts'!A291)</f>
        <v/>
      </c>
      <c r="B291" s="79" t="str">
        <f>IF(ISBLANK('Input-Accounts'!B291),"",'Input-Accounts'!B291)</f>
        <v/>
      </c>
      <c r="C291" s="113" t="str">
        <f>IF(ISBLANK('Input-Accounts'!C291),"",'Input-Accounts'!C291)</f>
        <v/>
      </c>
      <c r="D291" s="31"/>
      <c r="E291" s="143" t="str">
        <f t="shared" si="76"/>
        <v/>
      </c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outlineLevel="1">
      <c r="A292" s="113" t="str">
        <f>IF(ISBLANK('Input-Accounts'!A292),"",'Input-Accounts'!A292)</f>
        <v/>
      </c>
      <c r="B292" s="79" t="str">
        <f>IF(ISBLANK('Input-Accounts'!B292),"",'Input-Accounts'!B292)</f>
        <v/>
      </c>
      <c r="C292" s="113" t="str">
        <f>IF(ISBLANK('Input-Accounts'!C292),"",'Input-Accounts'!C292)</f>
        <v/>
      </c>
      <c r="D292" s="31"/>
      <c r="E292" s="143" t="str">
        <f t="shared" si="76"/>
        <v/>
      </c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outlineLevel="1">
      <c r="A293" s="113" t="str">
        <f>IF(ISBLANK('Input-Accounts'!A293),"",'Input-Accounts'!A293)</f>
        <v/>
      </c>
      <c r="B293" s="79" t="str">
        <f>IF(ISBLANK('Input-Accounts'!B293),"",'Input-Accounts'!B293)</f>
        <v/>
      </c>
      <c r="C293" s="113" t="str">
        <f>IF(ISBLANK('Input-Accounts'!C293),"",'Input-Accounts'!C293)</f>
        <v/>
      </c>
      <c r="D293" s="31"/>
      <c r="E293" s="143" t="str">
        <f t="shared" si="76"/>
        <v/>
      </c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outlineLevel="1">
      <c r="A294" s="113" t="str">
        <f>IF(ISBLANK('Input-Accounts'!A294),"",'Input-Accounts'!A294)</f>
        <v/>
      </c>
      <c r="B294" s="79" t="str">
        <f>IF(ISBLANK('Input-Accounts'!B294),"",'Input-Accounts'!B294)</f>
        <v/>
      </c>
      <c r="C294" s="113" t="str">
        <f>IF(ISBLANK('Input-Accounts'!C294),"",'Input-Accounts'!C294)</f>
        <v/>
      </c>
      <c r="D294" s="31"/>
      <c r="E294" s="143" t="str">
        <f t="shared" si="76"/>
        <v/>
      </c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outlineLevel="1">
      <c r="A295" s="113" t="str">
        <f>IF(ISBLANK('Input-Accounts'!A295),"",'Input-Accounts'!A295)</f>
        <v/>
      </c>
      <c r="B295" s="79" t="str">
        <f>IF(ISBLANK('Input-Accounts'!B295),"",'Input-Accounts'!B295)</f>
        <v/>
      </c>
      <c r="C295" s="113" t="str">
        <f>IF(ISBLANK('Input-Accounts'!C295),"",'Input-Accounts'!C295)</f>
        <v/>
      </c>
      <c r="D295" s="31"/>
      <c r="E295" s="143" t="str">
        <f t="shared" si="76"/>
        <v/>
      </c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outlineLevel="1">
      <c r="A296" s="113" t="str">
        <f>IF(ISBLANK('Input-Accounts'!A296),"",'Input-Accounts'!A296)</f>
        <v/>
      </c>
      <c r="B296" s="79" t="str">
        <f>IF(ISBLANK('Input-Accounts'!B296),"",'Input-Accounts'!B296)</f>
        <v/>
      </c>
      <c r="C296" s="113" t="str">
        <f>IF(ISBLANK('Input-Accounts'!C296),"",'Input-Accounts'!C296)</f>
        <v/>
      </c>
      <c r="D296" s="31"/>
      <c r="E296" s="143" t="str">
        <f t="shared" si="76"/>
        <v/>
      </c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outlineLevel="1">
      <c r="A297" s="113" t="str">
        <f>IF(ISBLANK('Input-Accounts'!A297),"",'Input-Accounts'!A297)</f>
        <v/>
      </c>
      <c r="B297" s="79" t="str">
        <f>IF(ISBLANK('Input-Accounts'!B297),"",'Input-Accounts'!B297)</f>
        <v/>
      </c>
      <c r="C297" s="113" t="str">
        <f>IF(ISBLANK('Input-Accounts'!C297),"",'Input-Accounts'!C297)</f>
        <v/>
      </c>
      <c r="D297" s="31"/>
      <c r="E297" s="143" t="str">
        <f t="shared" si="76"/>
        <v/>
      </c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outlineLevel="1">
      <c r="A298" s="113" t="str">
        <f>IF(ISBLANK('Input-Accounts'!A298),"",'Input-Accounts'!A298)</f>
        <v/>
      </c>
      <c r="B298" s="79" t="str">
        <f>IF(ISBLANK('Input-Accounts'!B298),"",'Input-Accounts'!B298)</f>
        <v/>
      </c>
      <c r="C298" s="113" t="str">
        <f>IF(ISBLANK('Input-Accounts'!C298),"",'Input-Accounts'!C298)</f>
        <v/>
      </c>
      <c r="D298" s="31"/>
      <c r="E298" s="143" t="str">
        <f t="shared" si="76"/>
        <v/>
      </c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outlineLevel="1">
      <c r="A299" s="113" t="str">
        <f>IF(ISBLANK('Input-Accounts'!A299),"",'Input-Accounts'!A299)</f>
        <v/>
      </c>
      <c r="B299" s="79" t="str">
        <f>IF(ISBLANK('Input-Accounts'!B299),"",'Input-Accounts'!B299)</f>
        <v/>
      </c>
      <c r="C299" s="113" t="str">
        <f>IF(ISBLANK('Input-Accounts'!C299),"",'Input-Accounts'!C299)</f>
        <v/>
      </c>
      <c r="D299" s="31"/>
      <c r="E299" s="143" t="str">
        <f t="shared" si="76"/>
        <v/>
      </c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outlineLevel="1">
      <c r="A300" s="113" t="str">
        <f>IF(ISBLANK('Input-Accounts'!A300),"",'Input-Accounts'!A300)</f>
        <v/>
      </c>
      <c r="B300" s="79" t="str">
        <f>IF(ISBLANK('Input-Accounts'!B300),"",'Input-Accounts'!B300)</f>
        <v/>
      </c>
      <c r="C300" s="113" t="str">
        <f>IF(ISBLANK('Input-Accounts'!C300),"",'Input-Accounts'!C300)</f>
        <v/>
      </c>
      <c r="D300" s="31"/>
      <c r="E300" s="143" t="str">
        <f t="shared" si="76"/>
        <v/>
      </c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outlineLevel="1">
      <c r="A301" s="113" t="str">
        <f>IF(ISBLANK('Input-Accounts'!A301),"",'Input-Accounts'!A301)</f>
        <v/>
      </c>
      <c r="B301" s="79" t="str">
        <f>IF(ISBLANK('Input-Accounts'!B301),"",'Input-Accounts'!B301)</f>
        <v/>
      </c>
      <c r="C301" s="113" t="str">
        <f>IF(ISBLANK('Input-Accounts'!C301),"",'Input-Accounts'!C301)</f>
        <v/>
      </c>
      <c r="D301" s="31"/>
      <c r="E301" s="143" t="str">
        <f t="shared" si="76"/>
        <v/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outlineLevel="1">
      <c r="A302" s="113" t="str">
        <f>IF(ISBLANK('Input-Accounts'!A302),"",'Input-Accounts'!A302)</f>
        <v/>
      </c>
      <c r="B302" s="79" t="str">
        <f>IF(ISBLANK('Input-Accounts'!B302),"",'Input-Accounts'!B302)</f>
        <v/>
      </c>
      <c r="C302" s="113" t="str">
        <f>IF(ISBLANK('Input-Accounts'!C302),"",'Input-Accounts'!C302)</f>
        <v/>
      </c>
      <c r="D302" s="31"/>
      <c r="E302" s="143" t="str">
        <f t="shared" si="76"/>
        <v/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outlineLevel="1">
      <c r="A303" s="113" t="str">
        <f>IF(ISBLANK('Input-Accounts'!A303),"",'Input-Accounts'!A303)</f>
        <v/>
      </c>
      <c r="B303" s="79" t="str">
        <f>IF(ISBLANK('Input-Accounts'!B303),"",'Input-Accounts'!B303)</f>
        <v/>
      </c>
      <c r="C303" s="113" t="str">
        <f>IF(ISBLANK('Input-Accounts'!C303),"",'Input-Accounts'!C303)</f>
        <v/>
      </c>
      <c r="D303" s="31"/>
      <c r="E303" s="143" t="str">
        <f t="shared" si="76"/>
        <v/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>
      <c r="A304" s="113">
        <f>IF(ISBLANK('Input-Accounts'!A304),"",'Input-Accounts'!A304)</f>
        <v>247</v>
      </c>
      <c r="B304" s="79" t="str">
        <f>IF(ISBLANK('Input-Accounts'!B304),"",'Input-Accounts'!B304)</f>
        <v>last line for internals</v>
      </c>
      <c r="C304" s="113" t="str">
        <f>IF(ISBLANK('Input-Accounts'!C304),"",'Input-Accounts'!C304)</f>
        <v/>
      </c>
      <c r="D304" s="22"/>
      <c r="E304" s="143" t="str">
        <f t="shared" si="76"/>
        <v/>
      </c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</row>
    <row r="305" spans="1:18">
      <c r="A305" s="113" t="str">
        <f>IF(ISBLANK('Input-Accounts'!A305),"",'Input-Accounts'!A305)</f>
        <v/>
      </c>
      <c r="B305" s="79" t="str">
        <f>IF(ISBLANK('Input-Accounts'!B305),"",'Input-Accounts'!B305)</f>
        <v/>
      </c>
      <c r="C305" s="113" t="str">
        <f>IF(ISBLANK('Input-Accounts'!C305),"",'Input-Accounts'!C305)</f>
        <v/>
      </c>
      <c r="D305" s="22"/>
      <c r="E305" s="143" t="str">
        <f t="shared" si="76"/>
        <v/>
      </c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</row>
    <row r="306" spans="1:18">
      <c r="A306" s="113" t="str">
        <f>IF(ISBLANK('Input-Accounts'!A306),"",'Input-Accounts'!A306)</f>
        <v/>
      </c>
      <c r="B306" s="79" t="str">
        <f>IF(ISBLANK('Input-Accounts'!B306),"",'Input-Accounts'!B306)</f>
        <v/>
      </c>
      <c r="C306" s="113" t="str">
        <f>IF(ISBLANK('Input-Accounts'!C306),"",'Input-Accounts'!C306)</f>
        <v/>
      </c>
      <c r="D306" s="22"/>
      <c r="E306" s="143" t="s">
        <v>383</v>
      </c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</row>
    <row r="311" spans="1:18"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</row>
    <row r="312" spans="1:18"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</row>
  </sheetData>
  <pageMargins left="0.5" right="0.5" top="0.75" bottom="0.75" header="0.3" footer="0.3"/>
  <pageSetup scale="52" pageOrder="overThenDown" orientation="landscape" horizontalDpi="1200" verticalDpi="1200" r:id="rId1"/>
  <rowBreaks count="7" manualBreakCount="7">
    <brk id="63" max="12" man="1"/>
    <brk id="107" max="12" man="1"/>
    <brk id="119" max="12" man="1"/>
    <brk id="152" max="12" man="1"/>
    <brk id="193" max="12" man="1"/>
    <brk id="255" max="12" man="1"/>
    <brk id="290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253F4-1BF9-48F9-B873-F6AB4F4C88E7}">
  <sheetPr codeName="Sheet19">
    <tabColor theme="7" tint="0.59999389629810485"/>
  </sheetPr>
  <dimension ref="A1:Z312"/>
  <sheetViews>
    <sheetView workbookViewId="0"/>
  </sheetViews>
  <sheetFormatPr defaultColWidth="9.15234375" defaultRowHeight="14.6" outlineLevelRow="1" outlineLevelCol="1"/>
  <cols>
    <col min="1" max="1" width="4.84375" style="113" customWidth="1"/>
    <col min="2" max="2" width="37.69140625" style="79" customWidth="1"/>
    <col min="3" max="3" width="9.84375" style="113" customWidth="1"/>
    <col min="4" max="4" width="16.3828125" style="79" customWidth="1"/>
    <col min="5" max="5" width="6.69140625" style="79" customWidth="1"/>
    <col min="6" max="6" width="17.15234375" style="79" bestFit="1" customWidth="1"/>
    <col min="7" max="13" width="14.84375" style="79" customWidth="1"/>
    <col min="14" max="26" width="14.84375" style="79" customWidth="1" outlineLevel="1"/>
    <col min="27" max="16384" width="9.15234375" style="79"/>
  </cols>
  <sheetData>
    <row r="1" spans="1:26">
      <c r="B1" s="80" t="str">
        <f>'General Inputs'!$D9</f>
        <v>Cascade Natural Gas Corp.</v>
      </c>
    </row>
    <row r="2" spans="1:26">
      <c r="B2" s="80" t="str">
        <f>'General Inputs'!$D10</f>
        <v>Washington Jurisdiction</v>
      </c>
      <c r="I2" s="76"/>
    </row>
    <row r="3" spans="1:26">
      <c r="B3" s="80" t="str">
        <f>'General Inputs'!$D11</f>
        <v>Twelve-Months ended December 31, 2023</v>
      </c>
    </row>
    <row r="4" spans="1:26">
      <c r="B4" s="81" t="str">
        <f ca="1">"Function &amp; Classification: "&amp;" "&amp;INDIRECT("Classification!"&amp;$D$5&amp;8)</f>
        <v xml:space="preserve">Function &amp; Classification:  </v>
      </c>
      <c r="I4" s="77"/>
    </row>
    <row r="5" spans="1:26">
      <c r="B5" s="113" t="s">
        <v>386</v>
      </c>
      <c r="D5" s="79" t="str">
        <f>LEFT(ADDRESS(5,MATCH($B$5,Classification!$A$6:$ABB$6,0)),3)</f>
        <v>$I$</v>
      </c>
    </row>
    <row r="6" spans="1:26" ht="34.299999999999997">
      <c r="A6" s="117" t="s">
        <v>1</v>
      </c>
      <c r="B6" s="118" t="s">
        <v>211</v>
      </c>
      <c r="C6" s="117" t="s">
        <v>212</v>
      </c>
      <c r="D6" s="117" t="s">
        <v>213</v>
      </c>
      <c r="E6" s="141" t="s">
        <v>382</v>
      </c>
      <c r="F6" s="117" t="str">
        <f>TRIM(RIGHT(SUBSTITUTE(B5," ",REPT(" ",100)),100))&amp;CHAR(10)&amp;"Allocation Factor"</f>
        <v>Commodity
Allocation Factor</v>
      </c>
      <c r="G6" s="142" t="str">
        <f>'General Inputs'!D$17</f>
        <v>Res
503</v>
      </c>
      <c r="H6" s="142" t="str">
        <f>'General Inputs'!E$17</f>
        <v>GSC
504</v>
      </c>
      <c r="I6" s="142" t="str">
        <f>'General Inputs'!F$17</f>
        <v>GSI
505</v>
      </c>
      <c r="J6" s="142" t="str">
        <f>'General Inputs'!G$17</f>
        <v>GSLV
511</v>
      </c>
      <c r="K6" s="142" t="str">
        <f>'General Inputs'!H$17</f>
        <v>Interruptible
570</v>
      </c>
      <c r="L6" s="142" t="str">
        <f>'General Inputs'!I$17</f>
        <v>Transport
663</v>
      </c>
      <c r="M6" s="142" t="str">
        <f>'General Inputs'!J$17</f>
        <v>Spl Contracts</v>
      </c>
      <c r="N6" s="142" t="str">
        <f>'General Inputs'!K$17</f>
        <v>Class 8</v>
      </c>
      <c r="O6" s="142" t="str">
        <f>'General Inputs'!L$17</f>
        <v>Class 9</v>
      </c>
      <c r="P6" s="142" t="str">
        <f>'General Inputs'!M$17</f>
        <v>Class 10</v>
      </c>
      <c r="Q6" s="142" t="str">
        <f>'General Inputs'!N$17</f>
        <v>Class 11</v>
      </c>
      <c r="R6" s="142" t="str">
        <f>'General Inputs'!O$17</f>
        <v>Class 12</v>
      </c>
      <c r="S6" s="142" t="str">
        <f>'General Inputs'!P$17</f>
        <v>Class 13</v>
      </c>
      <c r="T6" s="142" t="str">
        <f>'General Inputs'!Q$17</f>
        <v>Class 14</v>
      </c>
      <c r="U6" s="142" t="str">
        <f>'General Inputs'!R$17</f>
        <v>Class 15</v>
      </c>
      <c r="V6" s="142" t="str">
        <f>'General Inputs'!S$17</f>
        <v>Class 16</v>
      </c>
      <c r="W6" s="142" t="str">
        <f>'General Inputs'!T$17</f>
        <v>Class 17</v>
      </c>
      <c r="X6" s="142" t="str">
        <f>'General Inputs'!U$17</f>
        <v>Class 18</v>
      </c>
      <c r="Y6" s="142" t="str">
        <f>'General Inputs'!V$17</f>
        <v>Class 19</v>
      </c>
      <c r="Z6" s="142" t="str">
        <f>'General Inputs'!W$17</f>
        <v>Class 20</v>
      </c>
    </row>
    <row r="7" spans="1:26">
      <c r="A7" s="113" t="str">
        <f>IF(B7="","",MAX(A$1:A6)+1)</f>
        <v/>
      </c>
      <c r="E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</row>
    <row r="8" spans="1:26">
      <c r="A8" s="113">
        <f>IF(ISBLANK('Input-Accounts'!A8),"",'Input-Accounts'!A8)</f>
        <v>1</v>
      </c>
      <c r="B8" s="81" t="str">
        <f>IF(ISBLANK('Input-Accounts'!B8),"",'Input-Accounts'!B8)</f>
        <v>RATE BASE</v>
      </c>
      <c r="C8" s="113" t="str">
        <f>IF(ISBLANK('Input-Accounts'!C8),"",'Input-Accounts'!C8)</f>
        <v/>
      </c>
      <c r="E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</row>
    <row r="9" spans="1:26">
      <c r="A9" s="113">
        <f>IF(ISBLANK('Input-Accounts'!A9),"",'Input-Accounts'!A9)</f>
        <v>2</v>
      </c>
      <c r="B9" s="81" t="str">
        <f>IF(ISBLANK('Input-Accounts'!B9),"",'Input-Accounts'!B9)</f>
        <v>Plant in Service</v>
      </c>
      <c r="C9" s="113" t="str">
        <f>IF(ISBLANK('Input-Accounts'!C9),"",'Input-Accounts'!C9)</f>
        <v/>
      </c>
      <c r="E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</row>
    <row r="10" spans="1:26" outlineLevel="1">
      <c r="A10" s="113">
        <f>IF(ISBLANK('Input-Accounts'!A10),"",'Input-Accounts'!A10)</f>
        <v>3</v>
      </c>
      <c r="B10" s="81" t="str">
        <f>IF(ISBLANK('Input-Accounts'!B10),"",'Input-Accounts'!B10)</f>
        <v>Intangible Plant</v>
      </c>
      <c r="C10" s="113" t="str">
        <f>IF(ISBLANK('Input-Accounts'!C10),"",'Input-Accounts'!C10)</f>
        <v/>
      </c>
      <c r="E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spans="1:26" outlineLevel="1">
      <c r="A11" s="113">
        <f>IF(ISBLANK('Input-Accounts'!A11),"",'Input-Accounts'!A11)</f>
        <v>4</v>
      </c>
      <c r="B11" s="17" t="str">
        <f>IF(ISBLANK('Input-Accounts'!B11),"",'Input-Accounts'!B11)</f>
        <v>Organization</v>
      </c>
      <c r="C11" s="113">
        <f>IF(ISBLANK('Input-Accounts'!C11),"",'Input-Accounts'!C11)</f>
        <v>301</v>
      </c>
      <c r="D11" s="143">
        <f ca="1">INDIRECT("Classification!"&amp;$D$5&amp;ROW())</f>
        <v>0</v>
      </c>
      <c r="E11" s="143">
        <f t="shared" ref="E11:E12" ca="1" si="0">IFERROR(IF(D11="","",IF(D11=0,0,IF(ABS(D11-SUM($G11:$Z11))&lt;Check_Limit,0,1))),1)</f>
        <v>0</v>
      </c>
      <c r="F11" s="89" t="str" cm="1">
        <f t="array" aca="1" ref="F11" ca="1">IF(D11=0,"-",IF('Input-Accounts'!$E11&lt;&gt;0,'Input-Accounts'!$E11,INDEX('Input-Accounts'!$H11:$J11,,MATCH($F$6,'Input-Accounts'!$H$6:$J$6,0))))</f>
        <v>-</v>
      </c>
      <c r="G11" s="143">
        <f ca="1">IFERROR(INDEX(G$269:G$305,MATCH($F11,$B$269:$B$305,0))/INDEX($D$269:$D$305,MATCH($F11,$B$269:$B$305,0)),SUMIFS('Input-Ext Allocators'!D$8:D$63,'Input-Ext Allocators'!$B$8:$B$63,$F11))*$D11</f>
        <v>0</v>
      </c>
      <c r="H11" s="143">
        <f ca="1">IFERROR(INDEX(H$269:H$305,MATCH($F11,$B$269:$B$305,0))/INDEX($D$269:$D$305,MATCH($F11,$B$269:$B$305,0)),SUMIFS('Input-Ext Allocators'!E$8:E$63,'Input-Ext Allocators'!$B$8:$B$63,$F11))*$D11</f>
        <v>0</v>
      </c>
      <c r="I11" s="143">
        <f ca="1">IFERROR(INDEX(I$269:I$305,MATCH($F11,$B$269:$B$305,0))/INDEX($D$269:$D$305,MATCH($F11,$B$269:$B$305,0)),SUMIFS('Input-Ext Allocators'!F$8:F$63,'Input-Ext Allocators'!$B$8:$B$63,$F11))*$D11</f>
        <v>0</v>
      </c>
      <c r="J11" s="143">
        <f ca="1">IFERROR(INDEX(J$269:J$305,MATCH($F11,$B$269:$B$305,0))/INDEX($D$269:$D$305,MATCH($F11,$B$269:$B$305,0)),SUMIFS('Input-Ext Allocators'!G$8:G$63,'Input-Ext Allocators'!$B$8:$B$63,$F11))*$D11</f>
        <v>0</v>
      </c>
      <c r="K11" s="143">
        <f ca="1">IFERROR(INDEX(K$269:K$305,MATCH($F11,$B$269:$B$305,0))/INDEX($D$269:$D$305,MATCH($F11,$B$269:$B$305,0)),SUMIFS('Input-Ext Allocators'!H$8:H$63,'Input-Ext Allocators'!$B$8:$B$63,$F11))*$D11</f>
        <v>0</v>
      </c>
      <c r="L11" s="143">
        <f ca="1">IFERROR(INDEX(L$269:L$305,MATCH($F11,$B$269:$B$305,0))/INDEX($D$269:$D$305,MATCH($F11,$B$269:$B$305,0)),SUMIFS('Input-Ext Allocators'!I$8:I$63,'Input-Ext Allocators'!$B$8:$B$63,$F11))*$D11</f>
        <v>0</v>
      </c>
      <c r="M11" s="143">
        <f ca="1">IFERROR(INDEX(M$269:M$305,MATCH($F11,$B$269:$B$305,0))/INDEX($D$269:$D$305,MATCH($F11,$B$269:$B$305,0)),SUMIFS('Input-Ext Allocators'!J$8:J$63,'Input-Ext Allocators'!$B$8:$B$63,$F11))*$D11</f>
        <v>0</v>
      </c>
      <c r="N11" s="143">
        <f ca="1">IFERROR(INDEX(N$269:N$305,MATCH($F11,$B$269:$B$305,0))/INDEX($D$269:$D$305,MATCH($F11,$B$269:$B$305,0)),SUMIFS('Input-Ext Allocators'!K$8:K$63,'Input-Ext Allocators'!$B$8:$B$63,$F11))*$D11</f>
        <v>0</v>
      </c>
      <c r="O11" s="143">
        <f ca="1">IFERROR(INDEX(O$269:O$305,MATCH($F11,$B$269:$B$305,0))/INDEX($D$269:$D$305,MATCH($F11,$B$269:$B$305,0)),SUMIFS('Input-Ext Allocators'!L$8:L$63,'Input-Ext Allocators'!$B$8:$B$63,$F11))*$D11</f>
        <v>0</v>
      </c>
      <c r="P11" s="143">
        <f ca="1">IFERROR(INDEX(P$269:P$305,MATCH($F11,$B$269:$B$305,0))/INDEX($D$269:$D$305,MATCH($F11,$B$269:$B$305,0)),SUMIFS('Input-Ext Allocators'!M$8:M$63,'Input-Ext Allocators'!$B$8:$B$63,$F11))*$D11</f>
        <v>0</v>
      </c>
      <c r="Q11" s="143">
        <f ca="1">IFERROR(INDEX(Q$269:Q$305,MATCH($F11,$B$269:$B$305,0))/INDEX($D$269:$D$305,MATCH($F11,$B$269:$B$305,0)),SUMIFS('Input-Ext Allocators'!N$8:N$63,'Input-Ext Allocators'!$B$8:$B$63,$F11))*$D11</f>
        <v>0</v>
      </c>
      <c r="R11" s="143">
        <f ca="1">IFERROR(INDEX(R$269:R$305,MATCH($F11,$B$269:$B$305,0))/INDEX($D$269:$D$305,MATCH($F11,$B$269:$B$305,0)),SUMIFS('Input-Ext Allocators'!O$8:O$63,'Input-Ext Allocators'!$B$8:$B$63,$F11))*$D11</f>
        <v>0</v>
      </c>
      <c r="S11" s="143">
        <f ca="1">IFERROR(INDEX(S$269:S$305,MATCH($F11,$B$269:$B$305,0))/INDEX($D$269:$D$305,MATCH($F11,$B$269:$B$305,0)),SUMIFS('Input-Ext Allocators'!P$8:P$63,'Input-Ext Allocators'!$B$8:$B$63,$F11))*$D11</f>
        <v>0</v>
      </c>
      <c r="T11" s="143">
        <f ca="1">IFERROR(INDEX(T$269:T$305,MATCH($F11,$B$269:$B$305,0))/INDEX($D$269:$D$305,MATCH($F11,$B$269:$B$305,0)),SUMIFS('Input-Ext Allocators'!Q$8:Q$63,'Input-Ext Allocators'!$B$8:$B$63,$F11))*$D11</f>
        <v>0</v>
      </c>
      <c r="U11" s="143">
        <f ca="1">IFERROR(INDEX(U$269:U$305,MATCH($F11,$B$269:$B$305,0))/INDEX($D$269:$D$305,MATCH($F11,$B$269:$B$305,0)),SUMIFS('Input-Ext Allocators'!R$8:R$63,'Input-Ext Allocators'!$B$8:$B$63,$F11))*$D11</f>
        <v>0</v>
      </c>
      <c r="V11" s="143">
        <f ca="1">IFERROR(INDEX(V$269:V$305,MATCH($F11,$B$269:$B$305,0))/INDEX($D$269:$D$305,MATCH($F11,$B$269:$B$305,0)),SUMIFS('Input-Ext Allocators'!S$8:S$63,'Input-Ext Allocators'!$B$8:$B$63,$F11))*$D11</f>
        <v>0</v>
      </c>
      <c r="W11" s="143">
        <f ca="1">IFERROR(INDEX(W$269:W$305,MATCH($F11,$B$269:$B$305,0))/INDEX($D$269:$D$305,MATCH($F11,$B$269:$B$305,0)),SUMIFS('Input-Ext Allocators'!T$8:T$63,'Input-Ext Allocators'!$B$8:$B$63,$F11))*$D11</f>
        <v>0</v>
      </c>
      <c r="X11" s="143">
        <f ca="1">IFERROR(INDEX(X$269:X$305,MATCH($F11,$B$269:$B$305,0))/INDEX($D$269:$D$305,MATCH($F11,$B$269:$B$305,0)),SUMIFS('Input-Ext Allocators'!U$8:U$63,'Input-Ext Allocators'!$B$8:$B$63,$F11))*$D11</f>
        <v>0</v>
      </c>
      <c r="Y11" s="143">
        <f ca="1">IFERROR(INDEX(Y$269:Y$305,MATCH($F11,$B$269:$B$305,0))/INDEX($D$269:$D$305,MATCH($F11,$B$269:$B$305,0)),SUMIFS('Input-Ext Allocators'!V$8:V$63,'Input-Ext Allocators'!$B$8:$B$63,$F11))*$D11</f>
        <v>0</v>
      </c>
      <c r="Z11" s="143">
        <f ca="1">IFERROR(INDEX(Z$269:Z$305,MATCH($F11,$B$269:$B$305,0))/INDEX($D$269:$D$305,MATCH($F11,$B$269:$B$305,0)),SUMIFS('Input-Ext Allocators'!W$8:W$63,'Input-Ext Allocators'!$B$8:$B$63,$F11))*$D11</f>
        <v>0</v>
      </c>
    </row>
    <row r="12" spans="1:26" outlineLevel="1">
      <c r="A12" s="113">
        <f>IF(ISBLANK('Input-Accounts'!A12),"",'Input-Accounts'!A12)</f>
        <v>5</v>
      </c>
      <c r="B12" s="17" t="str">
        <f>IF(ISBLANK('Input-Accounts'!B12),"",'Input-Accounts'!B12)</f>
        <v>Franchises &amp; Consents</v>
      </c>
      <c r="C12" s="113">
        <f>IF(ISBLANK('Input-Accounts'!C12),"",'Input-Accounts'!C12)</f>
        <v>302</v>
      </c>
      <c r="D12" s="143">
        <f t="shared" ref="D12:D15" ca="1" si="1">INDIRECT("Classification!"&amp;$D$5&amp;ROW())</f>
        <v>0</v>
      </c>
      <c r="E12" s="143">
        <f t="shared" ca="1" si="0"/>
        <v>0</v>
      </c>
      <c r="F12" s="89" t="str" cm="1">
        <f t="array" aca="1" ref="F12" ca="1">IF(D12=0,"-",IF('Input-Accounts'!$E12&lt;&gt;0,'Input-Accounts'!$E12,INDEX('Input-Accounts'!$H12:$J12,,MATCH($F$6,'Input-Accounts'!$H$6:$J$6,0))))</f>
        <v>-</v>
      </c>
      <c r="G12" s="143">
        <f ca="1">IFERROR(INDEX(G$269:G$305,MATCH($F12,$B$269:$B$305,0))/INDEX($D$269:$D$305,MATCH($F12,$B$269:$B$305,0)),SUMIFS('Input-Ext Allocators'!D$8:D$63,'Input-Ext Allocators'!$B$8:$B$63,$F12))*$D12</f>
        <v>0</v>
      </c>
      <c r="H12" s="143">
        <f ca="1">IFERROR(INDEX(H$269:H$305,MATCH($F12,$B$269:$B$305,0))/INDEX($D$269:$D$305,MATCH($F12,$B$269:$B$305,0)),SUMIFS('Input-Ext Allocators'!E$8:E$63,'Input-Ext Allocators'!$B$8:$B$63,$F12))*$D12</f>
        <v>0</v>
      </c>
      <c r="I12" s="143">
        <f ca="1">IFERROR(INDEX(I$269:I$305,MATCH($F12,$B$269:$B$305,0))/INDEX($D$269:$D$305,MATCH($F12,$B$269:$B$305,0)),SUMIFS('Input-Ext Allocators'!F$8:F$63,'Input-Ext Allocators'!$B$8:$B$63,$F12))*$D12</f>
        <v>0</v>
      </c>
      <c r="J12" s="143">
        <f ca="1">IFERROR(INDEX(J$269:J$305,MATCH($F12,$B$269:$B$305,0))/INDEX($D$269:$D$305,MATCH($F12,$B$269:$B$305,0)),SUMIFS('Input-Ext Allocators'!G$8:G$63,'Input-Ext Allocators'!$B$8:$B$63,$F12))*$D12</f>
        <v>0</v>
      </c>
      <c r="K12" s="143">
        <f ca="1">IFERROR(INDEX(K$269:K$305,MATCH($F12,$B$269:$B$305,0))/INDEX($D$269:$D$305,MATCH($F12,$B$269:$B$305,0)),SUMIFS('Input-Ext Allocators'!H$8:H$63,'Input-Ext Allocators'!$B$8:$B$63,$F12))*$D12</f>
        <v>0</v>
      </c>
      <c r="L12" s="143">
        <f ca="1">IFERROR(INDEX(L$269:L$305,MATCH($F12,$B$269:$B$305,0))/INDEX($D$269:$D$305,MATCH($F12,$B$269:$B$305,0)),SUMIFS('Input-Ext Allocators'!I$8:I$63,'Input-Ext Allocators'!$B$8:$B$63,$F12))*$D12</f>
        <v>0</v>
      </c>
      <c r="M12" s="143">
        <f ca="1">IFERROR(INDEX(M$269:M$305,MATCH($F12,$B$269:$B$305,0))/INDEX($D$269:$D$305,MATCH($F12,$B$269:$B$305,0)),SUMIFS('Input-Ext Allocators'!J$8:J$63,'Input-Ext Allocators'!$B$8:$B$63,$F12))*$D12</f>
        <v>0</v>
      </c>
      <c r="N12" s="143">
        <f ca="1">IFERROR(INDEX(N$269:N$305,MATCH($F12,$B$269:$B$305,0))/INDEX($D$269:$D$305,MATCH($F12,$B$269:$B$305,0)),SUMIFS('Input-Ext Allocators'!K$8:K$63,'Input-Ext Allocators'!$B$8:$B$63,$F12))*$D12</f>
        <v>0</v>
      </c>
      <c r="O12" s="143">
        <f ca="1">IFERROR(INDEX(O$269:O$305,MATCH($F12,$B$269:$B$305,0))/INDEX($D$269:$D$305,MATCH($F12,$B$269:$B$305,0)),SUMIFS('Input-Ext Allocators'!L$8:L$63,'Input-Ext Allocators'!$B$8:$B$63,$F12))*$D12</f>
        <v>0</v>
      </c>
      <c r="P12" s="143">
        <f ca="1">IFERROR(INDEX(P$269:P$305,MATCH($F12,$B$269:$B$305,0))/INDEX($D$269:$D$305,MATCH($F12,$B$269:$B$305,0)),SUMIFS('Input-Ext Allocators'!M$8:M$63,'Input-Ext Allocators'!$B$8:$B$63,$F12))*$D12</f>
        <v>0</v>
      </c>
      <c r="Q12" s="143">
        <f ca="1">IFERROR(INDEX(Q$269:Q$305,MATCH($F12,$B$269:$B$305,0))/INDEX($D$269:$D$305,MATCH($F12,$B$269:$B$305,0)),SUMIFS('Input-Ext Allocators'!N$8:N$63,'Input-Ext Allocators'!$B$8:$B$63,$F12))*$D12</f>
        <v>0</v>
      </c>
      <c r="R12" s="143">
        <f ca="1">IFERROR(INDEX(R$269:R$305,MATCH($F12,$B$269:$B$305,0))/INDEX($D$269:$D$305,MATCH($F12,$B$269:$B$305,0)),SUMIFS('Input-Ext Allocators'!O$8:O$63,'Input-Ext Allocators'!$B$8:$B$63,$F12))*$D12</f>
        <v>0</v>
      </c>
      <c r="S12" s="143">
        <f ca="1">IFERROR(INDEX(S$269:S$305,MATCH($F12,$B$269:$B$305,0))/INDEX($D$269:$D$305,MATCH($F12,$B$269:$B$305,0)),SUMIFS('Input-Ext Allocators'!P$8:P$63,'Input-Ext Allocators'!$B$8:$B$63,$F12))*$D12</f>
        <v>0</v>
      </c>
      <c r="T12" s="143">
        <f ca="1">IFERROR(INDEX(T$269:T$305,MATCH($F12,$B$269:$B$305,0))/INDEX($D$269:$D$305,MATCH($F12,$B$269:$B$305,0)),SUMIFS('Input-Ext Allocators'!Q$8:Q$63,'Input-Ext Allocators'!$B$8:$B$63,$F12))*$D12</f>
        <v>0</v>
      </c>
      <c r="U12" s="143">
        <f ca="1">IFERROR(INDEX(U$269:U$305,MATCH($F12,$B$269:$B$305,0))/INDEX($D$269:$D$305,MATCH($F12,$B$269:$B$305,0)),SUMIFS('Input-Ext Allocators'!R$8:R$63,'Input-Ext Allocators'!$B$8:$B$63,$F12))*$D12</f>
        <v>0</v>
      </c>
      <c r="V12" s="143">
        <f ca="1">IFERROR(INDEX(V$269:V$305,MATCH($F12,$B$269:$B$305,0))/INDEX($D$269:$D$305,MATCH($F12,$B$269:$B$305,0)),SUMIFS('Input-Ext Allocators'!S$8:S$63,'Input-Ext Allocators'!$B$8:$B$63,$F12))*$D12</f>
        <v>0</v>
      </c>
      <c r="W12" s="143">
        <f ca="1">IFERROR(INDEX(W$269:W$305,MATCH($F12,$B$269:$B$305,0))/INDEX($D$269:$D$305,MATCH($F12,$B$269:$B$305,0)),SUMIFS('Input-Ext Allocators'!T$8:T$63,'Input-Ext Allocators'!$B$8:$B$63,$F12))*$D12</f>
        <v>0</v>
      </c>
      <c r="X12" s="143">
        <f ca="1">IFERROR(INDEX(X$269:X$305,MATCH($F12,$B$269:$B$305,0))/INDEX($D$269:$D$305,MATCH($F12,$B$269:$B$305,0)),SUMIFS('Input-Ext Allocators'!U$8:U$63,'Input-Ext Allocators'!$B$8:$B$63,$F12))*$D12</f>
        <v>0</v>
      </c>
      <c r="Y12" s="143">
        <f ca="1">IFERROR(INDEX(Y$269:Y$305,MATCH($F12,$B$269:$B$305,0))/INDEX($D$269:$D$305,MATCH($F12,$B$269:$B$305,0)),SUMIFS('Input-Ext Allocators'!V$8:V$63,'Input-Ext Allocators'!$B$8:$B$63,$F12))*$D12</f>
        <v>0</v>
      </c>
      <c r="Z12" s="143">
        <f ca="1">IFERROR(INDEX(Z$269:Z$305,MATCH($F12,$B$269:$B$305,0))/INDEX($D$269:$D$305,MATCH($F12,$B$269:$B$305,0)),SUMIFS('Input-Ext Allocators'!W$8:W$63,'Input-Ext Allocators'!$B$8:$B$63,$F12))*$D12</f>
        <v>0</v>
      </c>
    </row>
    <row r="13" spans="1:26" outlineLevel="1">
      <c r="A13" s="113">
        <f>IF(ISBLANK('Input-Accounts'!A13),"",'Input-Accounts'!A13)</f>
        <v>6</v>
      </c>
      <c r="B13" s="17" t="str">
        <f>IF(ISBLANK('Input-Accounts'!B13),"",'Input-Accounts'!B13)</f>
        <v>Misc. Intangible Plant - Plant Related</v>
      </c>
      <c r="C13" s="113">
        <f>IF(ISBLANK('Input-Accounts'!C13),"",'Input-Accounts'!C13)</f>
        <v>303</v>
      </c>
      <c r="D13" s="143">
        <f t="shared" ca="1" si="1"/>
        <v>0</v>
      </c>
      <c r="E13" s="143">
        <f ca="1">IFERROR(IF(D13="","",IF(D13=0,0,IF(ABS(D13-SUM($G13:$Z13))&lt;Check_Limit,0,1))),1)</f>
        <v>0</v>
      </c>
      <c r="F13" s="89" t="str" cm="1">
        <f t="array" aca="1" ref="F13" ca="1">IF(D13=0,"-",IF('Input-Accounts'!$E13&lt;&gt;0,'Input-Accounts'!$E13,INDEX('Input-Accounts'!$H13:$J13,,MATCH($F$6,'Input-Accounts'!$H$6:$J$6,0))))</f>
        <v>-</v>
      </c>
      <c r="G13" s="143">
        <f ca="1">IFERROR(INDEX(G$269:G$305,MATCH($F13,$B$269:$B$305,0))/INDEX($D$269:$D$305,MATCH($F13,$B$269:$B$305,0)),SUMIFS('Input-Ext Allocators'!D$8:D$63,'Input-Ext Allocators'!$B$8:$B$63,$F13))*$D13</f>
        <v>0</v>
      </c>
      <c r="H13" s="143">
        <f ca="1">IFERROR(INDEX(H$269:H$305,MATCH($F13,$B$269:$B$305,0))/INDEX($D$269:$D$305,MATCH($F13,$B$269:$B$305,0)),SUMIFS('Input-Ext Allocators'!E$8:E$63,'Input-Ext Allocators'!$B$8:$B$63,$F13))*$D13</f>
        <v>0</v>
      </c>
      <c r="I13" s="143">
        <f ca="1">IFERROR(INDEX(I$269:I$305,MATCH($F13,$B$269:$B$305,0))/INDEX($D$269:$D$305,MATCH($F13,$B$269:$B$305,0)),SUMIFS('Input-Ext Allocators'!F$8:F$63,'Input-Ext Allocators'!$B$8:$B$63,$F13))*$D13</f>
        <v>0</v>
      </c>
      <c r="J13" s="143">
        <f ca="1">IFERROR(INDEX(J$269:J$305,MATCH($F13,$B$269:$B$305,0))/INDEX($D$269:$D$305,MATCH($F13,$B$269:$B$305,0)),SUMIFS('Input-Ext Allocators'!G$8:G$63,'Input-Ext Allocators'!$B$8:$B$63,$F13))*$D13</f>
        <v>0</v>
      </c>
      <c r="K13" s="143">
        <f ca="1">IFERROR(INDEX(K$269:K$305,MATCH($F13,$B$269:$B$305,0))/INDEX($D$269:$D$305,MATCH($F13,$B$269:$B$305,0)),SUMIFS('Input-Ext Allocators'!H$8:H$63,'Input-Ext Allocators'!$B$8:$B$63,$F13))*$D13</f>
        <v>0</v>
      </c>
      <c r="L13" s="143">
        <f ca="1">IFERROR(INDEX(L$269:L$305,MATCH($F13,$B$269:$B$305,0))/INDEX($D$269:$D$305,MATCH($F13,$B$269:$B$305,0)),SUMIFS('Input-Ext Allocators'!I$8:I$63,'Input-Ext Allocators'!$B$8:$B$63,$F13))*$D13</f>
        <v>0</v>
      </c>
      <c r="M13" s="143">
        <f ca="1">IFERROR(INDEX(M$269:M$305,MATCH($F13,$B$269:$B$305,0))/INDEX($D$269:$D$305,MATCH($F13,$B$269:$B$305,0)),SUMIFS('Input-Ext Allocators'!J$8:J$63,'Input-Ext Allocators'!$B$8:$B$63,$F13))*$D13</f>
        <v>0</v>
      </c>
      <c r="N13" s="143">
        <f ca="1">IFERROR(INDEX(N$269:N$305,MATCH($F13,$B$269:$B$305,0))/INDEX($D$269:$D$305,MATCH($F13,$B$269:$B$305,0)),SUMIFS('Input-Ext Allocators'!K$8:K$63,'Input-Ext Allocators'!$B$8:$B$63,$F13))*$D13</f>
        <v>0</v>
      </c>
      <c r="O13" s="143">
        <f ca="1">IFERROR(INDEX(O$269:O$305,MATCH($F13,$B$269:$B$305,0))/INDEX($D$269:$D$305,MATCH($F13,$B$269:$B$305,0)),SUMIFS('Input-Ext Allocators'!L$8:L$63,'Input-Ext Allocators'!$B$8:$B$63,$F13))*$D13</f>
        <v>0</v>
      </c>
      <c r="P13" s="143">
        <f ca="1">IFERROR(INDEX(P$269:P$305,MATCH($F13,$B$269:$B$305,0))/INDEX($D$269:$D$305,MATCH($F13,$B$269:$B$305,0)),SUMIFS('Input-Ext Allocators'!M$8:M$63,'Input-Ext Allocators'!$B$8:$B$63,$F13))*$D13</f>
        <v>0</v>
      </c>
      <c r="Q13" s="143">
        <f ca="1">IFERROR(INDEX(Q$269:Q$305,MATCH($F13,$B$269:$B$305,0))/INDEX($D$269:$D$305,MATCH($F13,$B$269:$B$305,0)),SUMIFS('Input-Ext Allocators'!N$8:N$63,'Input-Ext Allocators'!$B$8:$B$63,$F13))*$D13</f>
        <v>0</v>
      </c>
      <c r="R13" s="143">
        <f ca="1">IFERROR(INDEX(R$269:R$305,MATCH($F13,$B$269:$B$305,0))/INDEX($D$269:$D$305,MATCH($F13,$B$269:$B$305,0)),SUMIFS('Input-Ext Allocators'!O$8:O$63,'Input-Ext Allocators'!$B$8:$B$63,$F13))*$D13</f>
        <v>0</v>
      </c>
      <c r="S13" s="143">
        <f ca="1">IFERROR(INDEX(S$269:S$305,MATCH($F13,$B$269:$B$305,0))/INDEX($D$269:$D$305,MATCH($F13,$B$269:$B$305,0)),SUMIFS('Input-Ext Allocators'!P$8:P$63,'Input-Ext Allocators'!$B$8:$B$63,$F13))*$D13</f>
        <v>0</v>
      </c>
      <c r="T13" s="143">
        <f ca="1">IFERROR(INDEX(T$269:T$305,MATCH($F13,$B$269:$B$305,0))/INDEX($D$269:$D$305,MATCH($F13,$B$269:$B$305,0)),SUMIFS('Input-Ext Allocators'!Q$8:Q$63,'Input-Ext Allocators'!$B$8:$B$63,$F13))*$D13</f>
        <v>0</v>
      </c>
      <c r="U13" s="143">
        <f ca="1">IFERROR(INDEX(U$269:U$305,MATCH($F13,$B$269:$B$305,0))/INDEX($D$269:$D$305,MATCH($F13,$B$269:$B$305,0)),SUMIFS('Input-Ext Allocators'!R$8:R$63,'Input-Ext Allocators'!$B$8:$B$63,$F13))*$D13</f>
        <v>0</v>
      </c>
      <c r="V13" s="143">
        <f ca="1">IFERROR(INDEX(V$269:V$305,MATCH($F13,$B$269:$B$305,0))/INDEX($D$269:$D$305,MATCH($F13,$B$269:$B$305,0)),SUMIFS('Input-Ext Allocators'!S$8:S$63,'Input-Ext Allocators'!$B$8:$B$63,$F13))*$D13</f>
        <v>0</v>
      </c>
      <c r="W13" s="143">
        <f ca="1">IFERROR(INDEX(W$269:W$305,MATCH($F13,$B$269:$B$305,0))/INDEX($D$269:$D$305,MATCH($F13,$B$269:$B$305,0)),SUMIFS('Input-Ext Allocators'!T$8:T$63,'Input-Ext Allocators'!$B$8:$B$63,$F13))*$D13</f>
        <v>0</v>
      </c>
      <c r="X13" s="143">
        <f ca="1">IFERROR(INDEX(X$269:X$305,MATCH($F13,$B$269:$B$305,0))/INDEX($D$269:$D$305,MATCH($F13,$B$269:$B$305,0)),SUMIFS('Input-Ext Allocators'!U$8:U$63,'Input-Ext Allocators'!$B$8:$B$63,$F13))*$D13</f>
        <v>0</v>
      </c>
      <c r="Y13" s="143">
        <f ca="1">IFERROR(INDEX(Y$269:Y$305,MATCH($F13,$B$269:$B$305,0))/INDEX($D$269:$D$305,MATCH($F13,$B$269:$B$305,0)),SUMIFS('Input-Ext Allocators'!V$8:V$63,'Input-Ext Allocators'!$B$8:$B$63,$F13))*$D13</f>
        <v>0</v>
      </c>
      <c r="Z13" s="143">
        <f ca="1">IFERROR(INDEX(Z$269:Z$305,MATCH($F13,$B$269:$B$305,0))/INDEX($D$269:$D$305,MATCH($F13,$B$269:$B$305,0)),SUMIFS('Input-Ext Allocators'!W$8:W$63,'Input-Ext Allocators'!$B$8:$B$63,$F13))*$D13</f>
        <v>0</v>
      </c>
    </row>
    <row r="14" spans="1:26" outlineLevel="1">
      <c r="A14" s="113">
        <f>IF(ISBLANK('Input-Accounts'!A14),"",'Input-Accounts'!A14)</f>
        <v>7</v>
      </c>
      <c r="B14" s="17" t="str">
        <f>IF(ISBLANK('Input-Accounts'!B14),"",'Input-Accounts'!B14)</f>
        <v>Misc. Intangible Plant - Throughtput Related</v>
      </c>
      <c r="C14" s="113">
        <f>IF(ISBLANK('Input-Accounts'!C14),"",'Input-Accounts'!C14)</f>
        <v>303</v>
      </c>
      <c r="D14" s="143">
        <f t="shared" ca="1" si="1"/>
        <v>0</v>
      </c>
      <c r="E14" s="143">
        <f ca="1">IFERROR(IF(D14="","",IF(D14=0,0,IF(ABS(D14-SUM($G14:$Z14))&lt;Check_Limit,0,1))),1)</f>
        <v>0</v>
      </c>
      <c r="F14" s="89" t="str" cm="1">
        <f t="array" aca="1" ref="F14" ca="1">IF(D14=0,"-",IF('Input-Accounts'!$E14&lt;&gt;0,'Input-Accounts'!$E14,INDEX('Input-Accounts'!$H14:$J14,,MATCH($F$6,'Input-Accounts'!$H$6:$J$6,0))))</f>
        <v>-</v>
      </c>
      <c r="G14" s="143">
        <f ca="1">IFERROR(INDEX(G$269:G$305,MATCH($F14,$B$269:$B$305,0))/INDEX($D$269:$D$305,MATCH($F14,$B$269:$B$305,0)),SUMIFS('Input-Ext Allocators'!D$8:D$63,'Input-Ext Allocators'!$B$8:$B$63,$F14))*$D14</f>
        <v>0</v>
      </c>
      <c r="H14" s="143">
        <f ca="1">IFERROR(INDEX(H$269:H$305,MATCH($F14,$B$269:$B$305,0))/INDEX($D$269:$D$305,MATCH($F14,$B$269:$B$305,0)),SUMIFS('Input-Ext Allocators'!E$8:E$63,'Input-Ext Allocators'!$B$8:$B$63,$F14))*$D14</f>
        <v>0</v>
      </c>
      <c r="I14" s="143">
        <f ca="1">IFERROR(INDEX(I$269:I$305,MATCH($F14,$B$269:$B$305,0))/INDEX($D$269:$D$305,MATCH($F14,$B$269:$B$305,0)),SUMIFS('Input-Ext Allocators'!F$8:F$63,'Input-Ext Allocators'!$B$8:$B$63,$F14))*$D14</f>
        <v>0</v>
      </c>
      <c r="J14" s="143">
        <f ca="1">IFERROR(INDEX(J$269:J$305,MATCH($F14,$B$269:$B$305,0))/INDEX($D$269:$D$305,MATCH($F14,$B$269:$B$305,0)),SUMIFS('Input-Ext Allocators'!G$8:G$63,'Input-Ext Allocators'!$B$8:$B$63,$F14))*$D14</f>
        <v>0</v>
      </c>
      <c r="K14" s="143">
        <f ca="1">IFERROR(INDEX(K$269:K$305,MATCH($F14,$B$269:$B$305,0))/INDEX($D$269:$D$305,MATCH($F14,$B$269:$B$305,0)),SUMIFS('Input-Ext Allocators'!H$8:H$63,'Input-Ext Allocators'!$B$8:$B$63,$F14))*$D14</f>
        <v>0</v>
      </c>
      <c r="L14" s="143">
        <f ca="1">IFERROR(INDEX(L$269:L$305,MATCH($F14,$B$269:$B$305,0))/INDEX($D$269:$D$305,MATCH($F14,$B$269:$B$305,0)),SUMIFS('Input-Ext Allocators'!I$8:I$63,'Input-Ext Allocators'!$B$8:$B$63,$F14))*$D14</f>
        <v>0</v>
      </c>
      <c r="M14" s="143">
        <f ca="1">IFERROR(INDEX(M$269:M$305,MATCH($F14,$B$269:$B$305,0))/INDEX($D$269:$D$305,MATCH($F14,$B$269:$B$305,0)),SUMIFS('Input-Ext Allocators'!J$8:J$63,'Input-Ext Allocators'!$B$8:$B$63,$F14))*$D14</f>
        <v>0</v>
      </c>
      <c r="N14" s="143">
        <f ca="1">IFERROR(INDEX(N$269:N$305,MATCH($F14,$B$269:$B$305,0))/INDEX($D$269:$D$305,MATCH($F14,$B$269:$B$305,0)),SUMIFS('Input-Ext Allocators'!K$8:K$63,'Input-Ext Allocators'!$B$8:$B$63,$F14))*$D14</f>
        <v>0</v>
      </c>
      <c r="O14" s="143">
        <f ca="1">IFERROR(INDEX(O$269:O$305,MATCH($F14,$B$269:$B$305,0))/INDEX($D$269:$D$305,MATCH($F14,$B$269:$B$305,0)),SUMIFS('Input-Ext Allocators'!L$8:L$63,'Input-Ext Allocators'!$B$8:$B$63,$F14))*$D14</f>
        <v>0</v>
      </c>
      <c r="P14" s="143">
        <f ca="1">IFERROR(INDEX(P$269:P$305,MATCH($F14,$B$269:$B$305,0))/INDEX($D$269:$D$305,MATCH($F14,$B$269:$B$305,0)),SUMIFS('Input-Ext Allocators'!M$8:M$63,'Input-Ext Allocators'!$B$8:$B$63,$F14))*$D14</f>
        <v>0</v>
      </c>
      <c r="Q14" s="143">
        <f ca="1">IFERROR(INDEX(Q$269:Q$305,MATCH($F14,$B$269:$B$305,0))/INDEX($D$269:$D$305,MATCH($F14,$B$269:$B$305,0)),SUMIFS('Input-Ext Allocators'!N$8:N$63,'Input-Ext Allocators'!$B$8:$B$63,$F14))*$D14</f>
        <v>0</v>
      </c>
      <c r="R14" s="143">
        <f ca="1">IFERROR(INDEX(R$269:R$305,MATCH($F14,$B$269:$B$305,0))/INDEX($D$269:$D$305,MATCH($F14,$B$269:$B$305,0)),SUMIFS('Input-Ext Allocators'!O$8:O$63,'Input-Ext Allocators'!$B$8:$B$63,$F14))*$D14</f>
        <v>0</v>
      </c>
      <c r="S14" s="143">
        <f ca="1">IFERROR(INDEX(S$269:S$305,MATCH($F14,$B$269:$B$305,0))/INDEX($D$269:$D$305,MATCH($F14,$B$269:$B$305,0)),SUMIFS('Input-Ext Allocators'!P$8:P$63,'Input-Ext Allocators'!$B$8:$B$63,$F14))*$D14</f>
        <v>0</v>
      </c>
      <c r="T14" s="143">
        <f ca="1">IFERROR(INDEX(T$269:T$305,MATCH($F14,$B$269:$B$305,0))/INDEX($D$269:$D$305,MATCH($F14,$B$269:$B$305,0)),SUMIFS('Input-Ext Allocators'!Q$8:Q$63,'Input-Ext Allocators'!$B$8:$B$63,$F14))*$D14</f>
        <v>0</v>
      </c>
      <c r="U14" s="143">
        <f ca="1">IFERROR(INDEX(U$269:U$305,MATCH($F14,$B$269:$B$305,0))/INDEX($D$269:$D$305,MATCH($F14,$B$269:$B$305,0)),SUMIFS('Input-Ext Allocators'!R$8:R$63,'Input-Ext Allocators'!$B$8:$B$63,$F14))*$D14</f>
        <v>0</v>
      </c>
      <c r="V14" s="143">
        <f ca="1">IFERROR(INDEX(V$269:V$305,MATCH($F14,$B$269:$B$305,0))/INDEX($D$269:$D$305,MATCH($F14,$B$269:$B$305,0)),SUMIFS('Input-Ext Allocators'!S$8:S$63,'Input-Ext Allocators'!$B$8:$B$63,$F14))*$D14</f>
        <v>0</v>
      </c>
      <c r="W14" s="143">
        <f ca="1">IFERROR(INDEX(W$269:W$305,MATCH($F14,$B$269:$B$305,0))/INDEX($D$269:$D$305,MATCH($F14,$B$269:$B$305,0)),SUMIFS('Input-Ext Allocators'!T$8:T$63,'Input-Ext Allocators'!$B$8:$B$63,$F14))*$D14</f>
        <v>0</v>
      </c>
      <c r="X14" s="143">
        <f ca="1">IFERROR(INDEX(X$269:X$305,MATCH($F14,$B$269:$B$305,0))/INDEX($D$269:$D$305,MATCH($F14,$B$269:$B$305,0)),SUMIFS('Input-Ext Allocators'!U$8:U$63,'Input-Ext Allocators'!$B$8:$B$63,$F14))*$D14</f>
        <v>0</v>
      </c>
      <c r="Y14" s="143">
        <f ca="1">IFERROR(INDEX(Y$269:Y$305,MATCH($F14,$B$269:$B$305,0))/INDEX($D$269:$D$305,MATCH($F14,$B$269:$B$305,0)),SUMIFS('Input-Ext Allocators'!V$8:V$63,'Input-Ext Allocators'!$B$8:$B$63,$F14))*$D14</f>
        <v>0</v>
      </c>
      <c r="Z14" s="143">
        <f ca="1">IFERROR(INDEX(Z$269:Z$305,MATCH($F14,$B$269:$B$305,0))/INDEX($D$269:$D$305,MATCH($F14,$B$269:$B$305,0)),SUMIFS('Input-Ext Allocators'!W$8:W$63,'Input-Ext Allocators'!$B$8:$B$63,$F14))*$D14</f>
        <v>0</v>
      </c>
    </row>
    <row r="15" spans="1:26" outlineLevel="1">
      <c r="A15" s="113">
        <f>IF(ISBLANK('Input-Accounts'!A15),"",'Input-Accounts'!A15)</f>
        <v>8</v>
      </c>
      <c r="B15" s="17" t="str">
        <f>IF(ISBLANK('Input-Accounts'!B15),"",'Input-Accounts'!B15)</f>
        <v>Misc. Intangible Plant - Customer Related</v>
      </c>
      <c r="C15" s="113">
        <f>IF(ISBLANK('Input-Accounts'!C15),"",'Input-Accounts'!C15)</f>
        <v>303</v>
      </c>
      <c r="D15" s="143">
        <f t="shared" ca="1" si="1"/>
        <v>0</v>
      </c>
      <c r="E15" s="143">
        <f t="shared" ref="E15:E16" ca="1" si="2">IFERROR(IF(D15="","",IF(D15=0,0,IF(ABS(D15-SUM($G15:$Z15))&lt;Check_Limit,0,1))),1)</f>
        <v>0</v>
      </c>
      <c r="F15" s="89" t="str" cm="1">
        <f t="array" aca="1" ref="F15" ca="1">IF(D15=0,"-",IF('Input-Accounts'!$E15&lt;&gt;0,'Input-Accounts'!$E15,INDEX('Input-Accounts'!$H15:$J15,,MATCH($F$6,'Input-Accounts'!$H$6:$J$6,0))))</f>
        <v>-</v>
      </c>
      <c r="G15" s="143">
        <f ca="1">IFERROR(INDEX(G$269:G$305,MATCH($F15,$B$269:$B$305,0))/INDEX($D$269:$D$305,MATCH($F15,$B$269:$B$305,0)),SUMIFS('Input-Ext Allocators'!D$8:D$63,'Input-Ext Allocators'!$B$8:$B$63,$F15))*$D15</f>
        <v>0</v>
      </c>
      <c r="H15" s="143">
        <f ca="1">IFERROR(INDEX(H$269:H$305,MATCH($F15,$B$269:$B$305,0))/INDEX($D$269:$D$305,MATCH($F15,$B$269:$B$305,0)),SUMIFS('Input-Ext Allocators'!E$8:E$63,'Input-Ext Allocators'!$B$8:$B$63,$F15))*$D15</f>
        <v>0</v>
      </c>
      <c r="I15" s="143">
        <f ca="1">IFERROR(INDEX(I$269:I$305,MATCH($F15,$B$269:$B$305,0))/INDEX($D$269:$D$305,MATCH($F15,$B$269:$B$305,0)),SUMIFS('Input-Ext Allocators'!F$8:F$63,'Input-Ext Allocators'!$B$8:$B$63,$F15))*$D15</f>
        <v>0</v>
      </c>
      <c r="J15" s="143">
        <f ca="1">IFERROR(INDEX(J$269:J$305,MATCH($F15,$B$269:$B$305,0))/INDEX($D$269:$D$305,MATCH($F15,$B$269:$B$305,0)),SUMIFS('Input-Ext Allocators'!G$8:G$63,'Input-Ext Allocators'!$B$8:$B$63,$F15))*$D15</f>
        <v>0</v>
      </c>
      <c r="K15" s="143">
        <f ca="1">IFERROR(INDEX(K$269:K$305,MATCH($F15,$B$269:$B$305,0))/INDEX($D$269:$D$305,MATCH($F15,$B$269:$B$305,0)),SUMIFS('Input-Ext Allocators'!H$8:H$63,'Input-Ext Allocators'!$B$8:$B$63,$F15))*$D15</f>
        <v>0</v>
      </c>
      <c r="L15" s="143">
        <f ca="1">IFERROR(INDEX(L$269:L$305,MATCH($F15,$B$269:$B$305,0))/INDEX($D$269:$D$305,MATCH($F15,$B$269:$B$305,0)),SUMIFS('Input-Ext Allocators'!I$8:I$63,'Input-Ext Allocators'!$B$8:$B$63,$F15))*$D15</f>
        <v>0</v>
      </c>
      <c r="M15" s="143">
        <f ca="1">IFERROR(INDEX(M$269:M$305,MATCH($F15,$B$269:$B$305,0))/INDEX($D$269:$D$305,MATCH($F15,$B$269:$B$305,0)),SUMIFS('Input-Ext Allocators'!J$8:J$63,'Input-Ext Allocators'!$B$8:$B$63,$F15))*$D15</f>
        <v>0</v>
      </c>
      <c r="N15" s="143">
        <f ca="1">IFERROR(INDEX(N$269:N$305,MATCH($F15,$B$269:$B$305,0))/INDEX($D$269:$D$305,MATCH($F15,$B$269:$B$305,0)),SUMIFS('Input-Ext Allocators'!K$8:K$63,'Input-Ext Allocators'!$B$8:$B$63,$F15))*$D15</f>
        <v>0</v>
      </c>
      <c r="O15" s="143">
        <f ca="1">IFERROR(INDEX(O$269:O$305,MATCH($F15,$B$269:$B$305,0))/INDEX($D$269:$D$305,MATCH($F15,$B$269:$B$305,0)),SUMIFS('Input-Ext Allocators'!L$8:L$63,'Input-Ext Allocators'!$B$8:$B$63,$F15))*$D15</f>
        <v>0</v>
      </c>
      <c r="P15" s="143">
        <f ca="1">IFERROR(INDEX(P$269:P$305,MATCH($F15,$B$269:$B$305,0))/INDEX($D$269:$D$305,MATCH($F15,$B$269:$B$305,0)),SUMIFS('Input-Ext Allocators'!M$8:M$63,'Input-Ext Allocators'!$B$8:$B$63,$F15))*$D15</f>
        <v>0</v>
      </c>
      <c r="Q15" s="143">
        <f ca="1">IFERROR(INDEX(Q$269:Q$305,MATCH($F15,$B$269:$B$305,0))/INDEX($D$269:$D$305,MATCH($F15,$B$269:$B$305,0)),SUMIFS('Input-Ext Allocators'!N$8:N$63,'Input-Ext Allocators'!$B$8:$B$63,$F15))*$D15</f>
        <v>0</v>
      </c>
      <c r="R15" s="143">
        <f ca="1">IFERROR(INDEX(R$269:R$305,MATCH($F15,$B$269:$B$305,0))/INDEX($D$269:$D$305,MATCH($F15,$B$269:$B$305,0)),SUMIFS('Input-Ext Allocators'!O$8:O$63,'Input-Ext Allocators'!$B$8:$B$63,$F15))*$D15</f>
        <v>0</v>
      </c>
      <c r="S15" s="143">
        <f ca="1">IFERROR(INDEX(S$269:S$305,MATCH($F15,$B$269:$B$305,0))/INDEX($D$269:$D$305,MATCH($F15,$B$269:$B$305,0)),SUMIFS('Input-Ext Allocators'!P$8:P$63,'Input-Ext Allocators'!$B$8:$B$63,$F15))*$D15</f>
        <v>0</v>
      </c>
      <c r="T15" s="143">
        <f ca="1">IFERROR(INDEX(T$269:T$305,MATCH($F15,$B$269:$B$305,0))/INDEX($D$269:$D$305,MATCH($F15,$B$269:$B$305,0)),SUMIFS('Input-Ext Allocators'!Q$8:Q$63,'Input-Ext Allocators'!$B$8:$B$63,$F15))*$D15</f>
        <v>0</v>
      </c>
      <c r="U15" s="143">
        <f ca="1">IFERROR(INDEX(U$269:U$305,MATCH($F15,$B$269:$B$305,0))/INDEX($D$269:$D$305,MATCH($F15,$B$269:$B$305,0)),SUMIFS('Input-Ext Allocators'!R$8:R$63,'Input-Ext Allocators'!$B$8:$B$63,$F15))*$D15</f>
        <v>0</v>
      </c>
      <c r="V15" s="143">
        <f ca="1">IFERROR(INDEX(V$269:V$305,MATCH($F15,$B$269:$B$305,0))/INDEX($D$269:$D$305,MATCH($F15,$B$269:$B$305,0)),SUMIFS('Input-Ext Allocators'!S$8:S$63,'Input-Ext Allocators'!$B$8:$B$63,$F15))*$D15</f>
        <v>0</v>
      </c>
      <c r="W15" s="143">
        <f ca="1">IFERROR(INDEX(W$269:W$305,MATCH($F15,$B$269:$B$305,0))/INDEX($D$269:$D$305,MATCH($F15,$B$269:$B$305,0)),SUMIFS('Input-Ext Allocators'!T$8:T$63,'Input-Ext Allocators'!$B$8:$B$63,$F15))*$D15</f>
        <v>0</v>
      </c>
      <c r="X15" s="143">
        <f ca="1">IFERROR(INDEX(X$269:X$305,MATCH($F15,$B$269:$B$305,0))/INDEX($D$269:$D$305,MATCH($F15,$B$269:$B$305,0)),SUMIFS('Input-Ext Allocators'!U$8:U$63,'Input-Ext Allocators'!$B$8:$B$63,$F15))*$D15</f>
        <v>0</v>
      </c>
      <c r="Y15" s="143">
        <f ca="1">IFERROR(INDEX(Y$269:Y$305,MATCH($F15,$B$269:$B$305,0))/INDEX($D$269:$D$305,MATCH($F15,$B$269:$B$305,0)),SUMIFS('Input-Ext Allocators'!V$8:V$63,'Input-Ext Allocators'!$B$8:$B$63,$F15))*$D15</f>
        <v>0</v>
      </c>
      <c r="Z15" s="143">
        <f ca="1">IFERROR(INDEX(Z$269:Z$305,MATCH($F15,$B$269:$B$305,0))/INDEX($D$269:$D$305,MATCH($F15,$B$269:$B$305,0)),SUMIFS('Input-Ext Allocators'!W$8:W$63,'Input-Ext Allocators'!$B$8:$B$63,$F15))*$D15</f>
        <v>0</v>
      </c>
    </row>
    <row r="16" spans="1:26" outlineLevel="1">
      <c r="A16" s="113">
        <f>IF(ISBLANK('Input-Accounts'!A16),"",'Input-Accounts'!A16)</f>
        <v>9</v>
      </c>
      <c r="B16" s="79" t="str">
        <f>IF(ISBLANK('Input-Accounts'!B16),"",'Input-Accounts'!B16)</f>
        <v>Subtotal - Intangible Plant</v>
      </c>
      <c r="C16" s="113" t="str">
        <f>IF(ISBLANK('Input-Accounts'!C16),"",'Input-Accounts'!C16)</f>
        <v/>
      </c>
      <c r="D16" s="144">
        <f ca="1">SUBTOTAL(9,D11:D15)</f>
        <v>0</v>
      </c>
      <c r="E16" s="143">
        <f t="shared" ca="1" si="2"/>
        <v>0</v>
      </c>
      <c r="G16" s="144">
        <f t="shared" ref="G16:Z16" ca="1" si="3">SUBTOTAL(9,G11:G15)</f>
        <v>0</v>
      </c>
      <c r="H16" s="144">
        <f t="shared" ca="1" si="3"/>
        <v>0</v>
      </c>
      <c r="I16" s="144">
        <f t="shared" ca="1" si="3"/>
        <v>0</v>
      </c>
      <c r="J16" s="144">
        <f t="shared" ca="1" si="3"/>
        <v>0</v>
      </c>
      <c r="K16" s="144">
        <f t="shared" ca="1" si="3"/>
        <v>0</v>
      </c>
      <c r="L16" s="144">
        <f t="shared" ca="1" si="3"/>
        <v>0</v>
      </c>
      <c r="M16" s="144">
        <f t="shared" ca="1" si="3"/>
        <v>0</v>
      </c>
      <c r="N16" s="144">
        <f t="shared" ca="1" si="3"/>
        <v>0</v>
      </c>
      <c r="O16" s="144">
        <f t="shared" ca="1" si="3"/>
        <v>0</v>
      </c>
      <c r="P16" s="144">
        <f t="shared" ca="1" si="3"/>
        <v>0</v>
      </c>
      <c r="Q16" s="144">
        <f t="shared" ca="1" si="3"/>
        <v>0</v>
      </c>
      <c r="R16" s="144">
        <f t="shared" ca="1" si="3"/>
        <v>0</v>
      </c>
      <c r="S16" s="144">
        <f t="shared" ca="1" si="3"/>
        <v>0</v>
      </c>
      <c r="T16" s="144">
        <f t="shared" ca="1" si="3"/>
        <v>0</v>
      </c>
      <c r="U16" s="144">
        <f t="shared" ca="1" si="3"/>
        <v>0</v>
      </c>
      <c r="V16" s="144">
        <f t="shared" ca="1" si="3"/>
        <v>0</v>
      </c>
      <c r="W16" s="144">
        <f t="shared" ca="1" si="3"/>
        <v>0</v>
      </c>
      <c r="X16" s="144">
        <f t="shared" ca="1" si="3"/>
        <v>0</v>
      </c>
      <c r="Y16" s="144">
        <f t="shared" ca="1" si="3"/>
        <v>0</v>
      </c>
      <c r="Z16" s="144">
        <f t="shared" ca="1" si="3"/>
        <v>0</v>
      </c>
    </row>
    <row r="17" spans="1:26" outlineLevel="1">
      <c r="A17" s="113" t="str">
        <f>IF(ISBLANK('Input-Accounts'!A17),"",'Input-Accounts'!A17)</f>
        <v/>
      </c>
      <c r="B17" s="79" t="str">
        <f>IF(ISBLANK('Input-Accounts'!B17),"",'Input-Accounts'!B17)</f>
        <v/>
      </c>
      <c r="C17" s="113" t="str">
        <f>IF(ISBLANK('Input-Accounts'!C17),"",'Input-Accounts'!C17)</f>
        <v/>
      </c>
      <c r="D17" s="143"/>
      <c r="E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</row>
    <row r="18" spans="1:26" outlineLevel="1">
      <c r="A18" s="113">
        <f>IF(ISBLANK('Input-Accounts'!A18),"",'Input-Accounts'!A18)</f>
        <v>10</v>
      </c>
      <c r="B18" s="81" t="str">
        <f>IF(ISBLANK('Input-Accounts'!B18),"",'Input-Accounts'!B18)</f>
        <v xml:space="preserve">Transmission plant </v>
      </c>
      <c r="C18" s="113" t="str">
        <f>IF(ISBLANK('Input-Accounts'!C18),"",'Input-Accounts'!C18)</f>
        <v/>
      </c>
      <c r="D18" s="143"/>
      <c r="E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</row>
    <row r="19" spans="1:26" outlineLevel="1">
      <c r="A19" s="113">
        <f>IF(ISBLANK('Input-Accounts'!A19),"",'Input-Accounts'!A19)</f>
        <v>11</v>
      </c>
      <c r="B19" s="17" t="str">
        <f>IF(ISBLANK('Input-Accounts'!B19),"",'Input-Accounts'!B19)</f>
        <v>Land and Land Rights</v>
      </c>
      <c r="C19" s="113">
        <f>IF(ISBLANK('Input-Accounts'!C19),"",'Input-Accounts'!C19)</f>
        <v>365.1</v>
      </c>
      <c r="D19" s="143">
        <f t="shared" ref="D19:D25" ca="1" si="4">INDIRECT("Classification!"&amp;$D$5&amp;ROW())</f>
        <v>0</v>
      </c>
      <c r="E19" s="143">
        <f ca="1">IFERROR(IF(D19="","",IF(D19=0,0,IF(ABS(D19-SUM($G19:$Z19))&lt;Check_Limit,0,1))),1)</f>
        <v>0</v>
      </c>
      <c r="F19" s="89" t="str" cm="1">
        <f t="array" aca="1" ref="F19" ca="1">IF(D19=0,"-",IF('Input-Accounts'!$E19&lt;&gt;0,'Input-Accounts'!$E19,INDEX('Input-Accounts'!$H19:$J19,,MATCH($F$6,'Input-Accounts'!$H$6:$J$6,0))))</f>
        <v>-</v>
      </c>
      <c r="G19" s="143">
        <f ca="1">IFERROR(INDEX(G$269:G$305,MATCH($F19,$B$269:$B$305,0))/INDEX($D$269:$D$305,MATCH($F19,$B$269:$B$305,0)),SUMIFS('Input-Ext Allocators'!D$8:D$63,'Input-Ext Allocators'!$B$8:$B$63,$F19))*$D19</f>
        <v>0</v>
      </c>
      <c r="H19" s="143">
        <f ca="1">IFERROR(INDEX(H$269:H$305,MATCH($F19,$B$269:$B$305,0))/INDEX($D$269:$D$305,MATCH($F19,$B$269:$B$305,0)),SUMIFS('Input-Ext Allocators'!E$8:E$63,'Input-Ext Allocators'!$B$8:$B$63,$F19))*$D19</f>
        <v>0</v>
      </c>
      <c r="I19" s="143">
        <f ca="1">IFERROR(INDEX(I$269:I$305,MATCH($F19,$B$269:$B$305,0))/INDEX($D$269:$D$305,MATCH($F19,$B$269:$B$305,0)),SUMIFS('Input-Ext Allocators'!F$8:F$63,'Input-Ext Allocators'!$B$8:$B$63,$F19))*$D19</f>
        <v>0</v>
      </c>
      <c r="J19" s="143">
        <f ca="1">IFERROR(INDEX(J$269:J$305,MATCH($F19,$B$269:$B$305,0))/INDEX($D$269:$D$305,MATCH($F19,$B$269:$B$305,0)),SUMIFS('Input-Ext Allocators'!G$8:G$63,'Input-Ext Allocators'!$B$8:$B$63,$F19))*$D19</f>
        <v>0</v>
      </c>
      <c r="K19" s="143">
        <f ca="1">IFERROR(INDEX(K$269:K$305,MATCH($F19,$B$269:$B$305,0))/INDEX($D$269:$D$305,MATCH($F19,$B$269:$B$305,0)),SUMIFS('Input-Ext Allocators'!H$8:H$63,'Input-Ext Allocators'!$B$8:$B$63,$F19))*$D19</f>
        <v>0</v>
      </c>
      <c r="L19" s="143">
        <f ca="1">IFERROR(INDEX(L$269:L$305,MATCH($F19,$B$269:$B$305,0))/INDEX($D$269:$D$305,MATCH($F19,$B$269:$B$305,0)),SUMIFS('Input-Ext Allocators'!I$8:I$63,'Input-Ext Allocators'!$B$8:$B$63,$F19))*$D19</f>
        <v>0</v>
      </c>
      <c r="M19" s="143">
        <f ca="1">IFERROR(INDEX(M$269:M$305,MATCH($F19,$B$269:$B$305,0))/INDEX($D$269:$D$305,MATCH($F19,$B$269:$B$305,0)),SUMIFS('Input-Ext Allocators'!J$8:J$63,'Input-Ext Allocators'!$B$8:$B$63,$F19))*$D19</f>
        <v>0</v>
      </c>
      <c r="N19" s="143">
        <f ca="1">IFERROR(INDEX(N$269:N$305,MATCH($F19,$B$269:$B$305,0))/INDEX($D$269:$D$305,MATCH($F19,$B$269:$B$305,0)),SUMIFS('Input-Ext Allocators'!K$8:K$63,'Input-Ext Allocators'!$B$8:$B$63,$F19))*$D19</f>
        <v>0</v>
      </c>
      <c r="O19" s="143">
        <f ca="1">IFERROR(INDEX(O$269:O$305,MATCH($F19,$B$269:$B$305,0))/INDEX($D$269:$D$305,MATCH($F19,$B$269:$B$305,0)),SUMIFS('Input-Ext Allocators'!L$8:L$63,'Input-Ext Allocators'!$B$8:$B$63,$F19))*$D19</f>
        <v>0</v>
      </c>
      <c r="P19" s="143">
        <f ca="1">IFERROR(INDEX(P$269:P$305,MATCH($F19,$B$269:$B$305,0))/INDEX($D$269:$D$305,MATCH($F19,$B$269:$B$305,0)),SUMIFS('Input-Ext Allocators'!M$8:M$63,'Input-Ext Allocators'!$B$8:$B$63,$F19))*$D19</f>
        <v>0</v>
      </c>
      <c r="Q19" s="143">
        <f ca="1">IFERROR(INDEX(Q$269:Q$305,MATCH($F19,$B$269:$B$305,0))/INDEX($D$269:$D$305,MATCH($F19,$B$269:$B$305,0)),SUMIFS('Input-Ext Allocators'!N$8:N$63,'Input-Ext Allocators'!$B$8:$B$63,$F19))*$D19</f>
        <v>0</v>
      </c>
      <c r="R19" s="143">
        <f ca="1">IFERROR(INDEX(R$269:R$305,MATCH($F19,$B$269:$B$305,0))/INDEX($D$269:$D$305,MATCH($F19,$B$269:$B$305,0)),SUMIFS('Input-Ext Allocators'!O$8:O$63,'Input-Ext Allocators'!$B$8:$B$63,$F19))*$D19</f>
        <v>0</v>
      </c>
      <c r="S19" s="143">
        <f ca="1">IFERROR(INDEX(S$269:S$305,MATCH($F19,$B$269:$B$305,0))/INDEX($D$269:$D$305,MATCH($F19,$B$269:$B$305,0)),SUMIFS('Input-Ext Allocators'!P$8:P$63,'Input-Ext Allocators'!$B$8:$B$63,$F19))*$D19</f>
        <v>0</v>
      </c>
      <c r="T19" s="143">
        <f ca="1">IFERROR(INDEX(T$269:T$305,MATCH($F19,$B$269:$B$305,0))/INDEX($D$269:$D$305,MATCH($F19,$B$269:$B$305,0)),SUMIFS('Input-Ext Allocators'!Q$8:Q$63,'Input-Ext Allocators'!$B$8:$B$63,$F19))*$D19</f>
        <v>0</v>
      </c>
      <c r="U19" s="143">
        <f ca="1">IFERROR(INDEX(U$269:U$305,MATCH($F19,$B$269:$B$305,0))/INDEX($D$269:$D$305,MATCH($F19,$B$269:$B$305,0)),SUMIFS('Input-Ext Allocators'!R$8:R$63,'Input-Ext Allocators'!$B$8:$B$63,$F19))*$D19</f>
        <v>0</v>
      </c>
      <c r="V19" s="143">
        <f ca="1">IFERROR(INDEX(V$269:V$305,MATCH($F19,$B$269:$B$305,0))/INDEX($D$269:$D$305,MATCH($F19,$B$269:$B$305,0)),SUMIFS('Input-Ext Allocators'!S$8:S$63,'Input-Ext Allocators'!$B$8:$B$63,$F19))*$D19</f>
        <v>0</v>
      </c>
      <c r="W19" s="143">
        <f ca="1">IFERROR(INDEX(W$269:W$305,MATCH($F19,$B$269:$B$305,0))/INDEX($D$269:$D$305,MATCH($F19,$B$269:$B$305,0)),SUMIFS('Input-Ext Allocators'!T$8:T$63,'Input-Ext Allocators'!$B$8:$B$63,$F19))*$D19</f>
        <v>0</v>
      </c>
      <c r="X19" s="143">
        <f ca="1">IFERROR(INDEX(X$269:X$305,MATCH($F19,$B$269:$B$305,0))/INDEX($D$269:$D$305,MATCH($F19,$B$269:$B$305,0)),SUMIFS('Input-Ext Allocators'!U$8:U$63,'Input-Ext Allocators'!$B$8:$B$63,$F19))*$D19</f>
        <v>0</v>
      </c>
      <c r="Y19" s="143">
        <f ca="1">IFERROR(INDEX(Y$269:Y$305,MATCH($F19,$B$269:$B$305,0))/INDEX($D$269:$D$305,MATCH($F19,$B$269:$B$305,0)),SUMIFS('Input-Ext Allocators'!V$8:V$63,'Input-Ext Allocators'!$B$8:$B$63,$F19))*$D19</f>
        <v>0</v>
      </c>
      <c r="Z19" s="143">
        <f ca="1">IFERROR(INDEX(Z$269:Z$305,MATCH($F19,$B$269:$B$305,0))/INDEX($D$269:$D$305,MATCH($F19,$B$269:$B$305,0)),SUMIFS('Input-Ext Allocators'!W$8:W$63,'Input-Ext Allocators'!$B$8:$B$63,$F19))*$D19</f>
        <v>0</v>
      </c>
    </row>
    <row r="20" spans="1:26" outlineLevel="1">
      <c r="A20" s="113">
        <f>IF(ISBLANK('Input-Accounts'!A20),"",'Input-Accounts'!A20)</f>
        <v>12</v>
      </c>
      <c r="B20" s="17" t="str">
        <f>IF(ISBLANK('Input-Accounts'!B20),"",'Input-Accounts'!B20)</f>
        <v>Structures and improvements</v>
      </c>
      <c r="C20" s="113">
        <f>IF(ISBLANK('Input-Accounts'!C20),"",'Input-Accounts'!C20)</f>
        <v>366</v>
      </c>
      <c r="D20" s="143">
        <f t="shared" ca="1" si="4"/>
        <v>0</v>
      </c>
      <c r="E20" s="143">
        <f t="shared" ref="E20:E25" ca="1" si="5">IFERROR(IF(D20="","",IF(D20=0,0,IF(ABS(D20-SUM($G20:$Z20))&lt;Check_Limit,0,1))),1)</f>
        <v>0</v>
      </c>
      <c r="F20" s="89" t="str" cm="1">
        <f t="array" aca="1" ref="F20" ca="1">IF(D20=0,"-",IF('Input-Accounts'!$E20&lt;&gt;0,'Input-Accounts'!$E20,INDEX('Input-Accounts'!$H20:$J20,,MATCH($F$6,'Input-Accounts'!$H$6:$J$6,0))))</f>
        <v>-</v>
      </c>
      <c r="G20" s="143">
        <f ca="1">IFERROR(INDEX(G$269:G$305,MATCH($F20,$B$269:$B$305,0))/INDEX($D$269:$D$305,MATCH($F20,$B$269:$B$305,0)),SUMIFS('Input-Ext Allocators'!D$8:D$63,'Input-Ext Allocators'!$B$8:$B$63,$F20))*$D20</f>
        <v>0</v>
      </c>
      <c r="H20" s="143">
        <f ca="1">IFERROR(INDEX(H$269:H$305,MATCH($F20,$B$269:$B$305,0))/INDEX($D$269:$D$305,MATCH($F20,$B$269:$B$305,0)),SUMIFS('Input-Ext Allocators'!E$8:E$63,'Input-Ext Allocators'!$B$8:$B$63,$F20))*$D20</f>
        <v>0</v>
      </c>
      <c r="I20" s="143">
        <f ca="1">IFERROR(INDEX(I$269:I$305,MATCH($F20,$B$269:$B$305,0))/INDEX($D$269:$D$305,MATCH($F20,$B$269:$B$305,0)),SUMIFS('Input-Ext Allocators'!F$8:F$63,'Input-Ext Allocators'!$B$8:$B$63,$F20))*$D20</f>
        <v>0</v>
      </c>
      <c r="J20" s="143">
        <f ca="1">IFERROR(INDEX(J$269:J$305,MATCH($F20,$B$269:$B$305,0))/INDEX($D$269:$D$305,MATCH($F20,$B$269:$B$305,0)),SUMIFS('Input-Ext Allocators'!G$8:G$63,'Input-Ext Allocators'!$B$8:$B$63,$F20))*$D20</f>
        <v>0</v>
      </c>
      <c r="K20" s="143">
        <f ca="1">IFERROR(INDEX(K$269:K$305,MATCH($F20,$B$269:$B$305,0))/INDEX($D$269:$D$305,MATCH($F20,$B$269:$B$305,0)),SUMIFS('Input-Ext Allocators'!H$8:H$63,'Input-Ext Allocators'!$B$8:$B$63,$F20))*$D20</f>
        <v>0</v>
      </c>
      <c r="L20" s="143">
        <f ca="1">IFERROR(INDEX(L$269:L$305,MATCH($F20,$B$269:$B$305,0))/INDEX($D$269:$D$305,MATCH($F20,$B$269:$B$305,0)),SUMIFS('Input-Ext Allocators'!I$8:I$63,'Input-Ext Allocators'!$B$8:$B$63,$F20))*$D20</f>
        <v>0</v>
      </c>
      <c r="M20" s="143">
        <f ca="1">IFERROR(INDEX(M$269:M$305,MATCH($F20,$B$269:$B$305,0))/INDEX($D$269:$D$305,MATCH($F20,$B$269:$B$305,0)),SUMIFS('Input-Ext Allocators'!J$8:J$63,'Input-Ext Allocators'!$B$8:$B$63,$F20))*$D20</f>
        <v>0</v>
      </c>
      <c r="N20" s="143">
        <f ca="1">IFERROR(INDEX(N$269:N$305,MATCH($F20,$B$269:$B$305,0))/INDEX($D$269:$D$305,MATCH($F20,$B$269:$B$305,0)),SUMIFS('Input-Ext Allocators'!K$8:K$63,'Input-Ext Allocators'!$B$8:$B$63,$F20))*$D20</f>
        <v>0</v>
      </c>
      <c r="O20" s="143">
        <f ca="1">IFERROR(INDEX(O$269:O$305,MATCH($F20,$B$269:$B$305,0))/INDEX($D$269:$D$305,MATCH($F20,$B$269:$B$305,0)),SUMIFS('Input-Ext Allocators'!L$8:L$63,'Input-Ext Allocators'!$B$8:$B$63,$F20))*$D20</f>
        <v>0</v>
      </c>
      <c r="P20" s="143">
        <f ca="1">IFERROR(INDEX(P$269:P$305,MATCH($F20,$B$269:$B$305,0))/INDEX($D$269:$D$305,MATCH($F20,$B$269:$B$305,0)),SUMIFS('Input-Ext Allocators'!M$8:M$63,'Input-Ext Allocators'!$B$8:$B$63,$F20))*$D20</f>
        <v>0</v>
      </c>
      <c r="Q20" s="143">
        <f ca="1">IFERROR(INDEX(Q$269:Q$305,MATCH($F20,$B$269:$B$305,0))/INDEX($D$269:$D$305,MATCH($F20,$B$269:$B$305,0)),SUMIFS('Input-Ext Allocators'!N$8:N$63,'Input-Ext Allocators'!$B$8:$B$63,$F20))*$D20</f>
        <v>0</v>
      </c>
      <c r="R20" s="143">
        <f ca="1">IFERROR(INDEX(R$269:R$305,MATCH($F20,$B$269:$B$305,0))/INDEX($D$269:$D$305,MATCH($F20,$B$269:$B$305,0)),SUMIFS('Input-Ext Allocators'!O$8:O$63,'Input-Ext Allocators'!$B$8:$B$63,$F20))*$D20</f>
        <v>0</v>
      </c>
      <c r="S20" s="143">
        <f ca="1">IFERROR(INDEX(S$269:S$305,MATCH($F20,$B$269:$B$305,0))/INDEX($D$269:$D$305,MATCH($F20,$B$269:$B$305,0)),SUMIFS('Input-Ext Allocators'!P$8:P$63,'Input-Ext Allocators'!$B$8:$B$63,$F20))*$D20</f>
        <v>0</v>
      </c>
      <c r="T20" s="143">
        <f ca="1">IFERROR(INDEX(T$269:T$305,MATCH($F20,$B$269:$B$305,0))/INDEX($D$269:$D$305,MATCH($F20,$B$269:$B$305,0)),SUMIFS('Input-Ext Allocators'!Q$8:Q$63,'Input-Ext Allocators'!$B$8:$B$63,$F20))*$D20</f>
        <v>0</v>
      </c>
      <c r="U20" s="143">
        <f ca="1">IFERROR(INDEX(U$269:U$305,MATCH($F20,$B$269:$B$305,0))/INDEX($D$269:$D$305,MATCH($F20,$B$269:$B$305,0)),SUMIFS('Input-Ext Allocators'!R$8:R$63,'Input-Ext Allocators'!$B$8:$B$63,$F20))*$D20</f>
        <v>0</v>
      </c>
      <c r="V20" s="143">
        <f ca="1">IFERROR(INDEX(V$269:V$305,MATCH($F20,$B$269:$B$305,0))/INDEX($D$269:$D$305,MATCH($F20,$B$269:$B$305,0)),SUMIFS('Input-Ext Allocators'!S$8:S$63,'Input-Ext Allocators'!$B$8:$B$63,$F20))*$D20</f>
        <v>0</v>
      </c>
      <c r="W20" s="143">
        <f ca="1">IFERROR(INDEX(W$269:W$305,MATCH($F20,$B$269:$B$305,0))/INDEX($D$269:$D$305,MATCH($F20,$B$269:$B$305,0)),SUMIFS('Input-Ext Allocators'!T$8:T$63,'Input-Ext Allocators'!$B$8:$B$63,$F20))*$D20</f>
        <v>0</v>
      </c>
      <c r="X20" s="143">
        <f ca="1">IFERROR(INDEX(X$269:X$305,MATCH($F20,$B$269:$B$305,0))/INDEX($D$269:$D$305,MATCH($F20,$B$269:$B$305,0)),SUMIFS('Input-Ext Allocators'!U$8:U$63,'Input-Ext Allocators'!$B$8:$B$63,$F20))*$D20</f>
        <v>0</v>
      </c>
      <c r="Y20" s="143">
        <f ca="1">IFERROR(INDEX(Y$269:Y$305,MATCH($F20,$B$269:$B$305,0))/INDEX($D$269:$D$305,MATCH($F20,$B$269:$B$305,0)),SUMIFS('Input-Ext Allocators'!V$8:V$63,'Input-Ext Allocators'!$B$8:$B$63,$F20))*$D20</f>
        <v>0</v>
      </c>
      <c r="Z20" s="143">
        <f ca="1">IFERROR(INDEX(Z$269:Z$305,MATCH($F20,$B$269:$B$305,0))/INDEX($D$269:$D$305,MATCH($F20,$B$269:$B$305,0)),SUMIFS('Input-Ext Allocators'!W$8:W$63,'Input-Ext Allocators'!$B$8:$B$63,$F20))*$D20</f>
        <v>0</v>
      </c>
    </row>
    <row r="21" spans="1:26" outlineLevel="1">
      <c r="A21" s="113">
        <f>IF(ISBLANK('Input-Accounts'!A21),"",'Input-Accounts'!A21)</f>
        <v>13</v>
      </c>
      <c r="B21" s="17" t="str">
        <f>IF(ISBLANK('Input-Accounts'!B21),"",'Input-Accounts'!B21)</f>
        <v>Mains</v>
      </c>
      <c r="C21" s="113">
        <f>IF(ISBLANK('Input-Accounts'!C21),"",'Input-Accounts'!C21)</f>
        <v>367</v>
      </c>
      <c r="D21" s="143">
        <f t="shared" ca="1" si="4"/>
        <v>0</v>
      </c>
      <c r="E21" s="143">
        <f t="shared" ca="1" si="5"/>
        <v>0</v>
      </c>
      <c r="F21" s="89" t="str" cm="1">
        <f t="array" aca="1" ref="F21" ca="1">IF(D21=0,"-",IF('Input-Accounts'!$E21&lt;&gt;0,'Input-Accounts'!$E21,INDEX('Input-Accounts'!$H21:$J21,,MATCH($F$6,'Input-Accounts'!$H$6:$J$6,0))))</f>
        <v>-</v>
      </c>
      <c r="G21" s="143">
        <f ca="1">IFERROR(INDEX(G$269:G$305,MATCH($F21,$B$269:$B$305,0))/INDEX($D$269:$D$305,MATCH($F21,$B$269:$B$305,0)),SUMIFS('Input-Ext Allocators'!D$8:D$63,'Input-Ext Allocators'!$B$8:$B$63,$F21))*$D21</f>
        <v>0</v>
      </c>
      <c r="H21" s="143">
        <f ca="1">IFERROR(INDEX(H$269:H$305,MATCH($F21,$B$269:$B$305,0))/INDEX($D$269:$D$305,MATCH($F21,$B$269:$B$305,0)),SUMIFS('Input-Ext Allocators'!E$8:E$63,'Input-Ext Allocators'!$B$8:$B$63,$F21))*$D21</f>
        <v>0</v>
      </c>
      <c r="I21" s="143">
        <f ca="1">IFERROR(INDEX(I$269:I$305,MATCH($F21,$B$269:$B$305,0))/INDEX($D$269:$D$305,MATCH($F21,$B$269:$B$305,0)),SUMIFS('Input-Ext Allocators'!F$8:F$63,'Input-Ext Allocators'!$B$8:$B$63,$F21))*$D21</f>
        <v>0</v>
      </c>
      <c r="J21" s="143">
        <f ca="1">IFERROR(INDEX(J$269:J$305,MATCH($F21,$B$269:$B$305,0))/INDEX($D$269:$D$305,MATCH($F21,$B$269:$B$305,0)),SUMIFS('Input-Ext Allocators'!G$8:G$63,'Input-Ext Allocators'!$B$8:$B$63,$F21))*$D21</f>
        <v>0</v>
      </c>
      <c r="K21" s="143">
        <f ca="1">IFERROR(INDEX(K$269:K$305,MATCH($F21,$B$269:$B$305,0))/INDEX($D$269:$D$305,MATCH($F21,$B$269:$B$305,0)),SUMIFS('Input-Ext Allocators'!H$8:H$63,'Input-Ext Allocators'!$B$8:$B$63,$F21))*$D21</f>
        <v>0</v>
      </c>
      <c r="L21" s="143">
        <f ca="1">IFERROR(INDEX(L$269:L$305,MATCH($F21,$B$269:$B$305,0))/INDEX($D$269:$D$305,MATCH($F21,$B$269:$B$305,0)),SUMIFS('Input-Ext Allocators'!I$8:I$63,'Input-Ext Allocators'!$B$8:$B$63,$F21))*$D21</f>
        <v>0</v>
      </c>
      <c r="M21" s="143">
        <f ca="1">IFERROR(INDEX(M$269:M$305,MATCH($F21,$B$269:$B$305,0))/INDEX($D$269:$D$305,MATCH($F21,$B$269:$B$305,0)),SUMIFS('Input-Ext Allocators'!J$8:J$63,'Input-Ext Allocators'!$B$8:$B$63,$F21))*$D21</f>
        <v>0</v>
      </c>
      <c r="N21" s="143">
        <f ca="1">IFERROR(INDEX(N$269:N$305,MATCH($F21,$B$269:$B$305,0))/INDEX($D$269:$D$305,MATCH($F21,$B$269:$B$305,0)),SUMIFS('Input-Ext Allocators'!K$8:K$63,'Input-Ext Allocators'!$B$8:$B$63,$F21))*$D21</f>
        <v>0</v>
      </c>
      <c r="O21" s="143">
        <f ca="1">IFERROR(INDEX(O$269:O$305,MATCH($F21,$B$269:$B$305,0))/INDEX($D$269:$D$305,MATCH($F21,$B$269:$B$305,0)),SUMIFS('Input-Ext Allocators'!L$8:L$63,'Input-Ext Allocators'!$B$8:$B$63,$F21))*$D21</f>
        <v>0</v>
      </c>
      <c r="P21" s="143">
        <f ca="1">IFERROR(INDEX(P$269:P$305,MATCH($F21,$B$269:$B$305,0))/INDEX($D$269:$D$305,MATCH($F21,$B$269:$B$305,0)),SUMIFS('Input-Ext Allocators'!M$8:M$63,'Input-Ext Allocators'!$B$8:$B$63,$F21))*$D21</f>
        <v>0</v>
      </c>
      <c r="Q21" s="143">
        <f ca="1">IFERROR(INDEX(Q$269:Q$305,MATCH($F21,$B$269:$B$305,0))/INDEX($D$269:$D$305,MATCH($F21,$B$269:$B$305,0)),SUMIFS('Input-Ext Allocators'!N$8:N$63,'Input-Ext Allocators'!$B$8:$B$63,$F21))*$D21</f>
        <v>0</v>
      </c>
      <c r="R21" s="143">
        <f ca="1">IFERROR(INDEX(R$269:R$305,MATCH($F21,$B$269:$B$305,0))/INDEX($D$269:$D$305,MATCH($F21,$B$269:$B$305,0)),SUMIFS('Input-Ext Allocators'!O$8:O$63,'Input-Ext Allocators'!$B$8:$B$63,$F21))*$D21</f>
        <v>0</v>
      </c>
      <c r="S21" s="143">
        <f ca="1">IFERROR(INDEX(S$269:S$305,MATCH($F21,$B$269:$B$305,0))/INDEX($D$269:$D$305,MATCH($F21,$B$269:$B$305,0)),SUMIFS('Input-Ext Allocators'!P$8:P$63,'Input-Ext Allocators'!$B$8:$B$63,$F21))*$D21</f>
        <v>0</v>
      </c>
      <c r="T21" s="143">
        <f ca="1">IFERROR(INDEX(T$269:T$305,MATCH($F21,$B$269:$B$305,0))/INDEX($D$269:$D$305,MATCH($F21,$B$269:$B$305,0)),SUMIFS('Input-Ext Allocators'!Q$8:Q$63,'Input-Ext Allocators'!$B$8:$B$63,$F21))*$D21</f>
        <v>0</v>
      </c>
      <c r="U21" s="143">
        <f ca="1">IFERROR(INDEX(U$269:U$305,MATCH($F21,$B$269:$B$305,0))/INDEX($D$269:$D$305,MATCH($F21,$B$269:$B$305,0)),SUMIFS('Input-Ext Allocators'!R$8:R$63,'Input-Ext Allocators'!$B$8:$B$63,$F21))*$D21</f>
        <v>0</v>
      </c>
      <c r="V21" s="143">
        <f ca="1">IFERROR(INDEX(V$269:V$305,MATCH($F21,$B$269:$B$305,0))/INDEX($D$269:$D$305,MATCH($F21,$B$269:$B$305,0)),SUMIFS('Input-Ext Allocators'!S$8:S$63,'Input-Ext Allocators'!$B$8:$B$63,$F21))*$D21</f>
        <v>0</v>
      </c>
      <c r="W21" s="143">
        <f ca="1">IFERROR(INDEX(W$269:W$305,MATCH($F21,$B$269:$B$305,0))/INDEX($D$269:$D$305,MATCH($F21,$B$269:$B$305,0)),SUMIFS('Input-Ext Allocators'!T$8:T$63,'Input-Ext Allocators'!$B$8:$B$63,$F21))*$D21</f>
        <v>0</v>
      </c>
      <c r="X21" s="143">
        <f ca="1">IFERROR(INDEX(X$269:X$305,MATCH($F21,$B$269:$B$305,0))/INDEX($D$269:$D$305,MATCH($F21,$B$269:$B$305,0)),SUMIFS('Input-Ext Allocators'!U$8:U$63,'Input-Ext Allocators'!$B$8:$B$63,$F21))*$D21</f>
        <v>0</v>
      </c>
      <c r="Y21" s="143">
        <f ca="1">IFERROR(INDEX(Y$269:Y$305,MATCH($F21,$B$269:$B$305,0))/INDEX($D$269:$D$305,MATCH($F21,$B$269:$B$305,0)),SUMIFS('Input-Ext Allocators'!V$8:V$63,'Input-Ext Allocators'!$B$8:$B$63,$F21))*$D21</f>
        <v>0</v>
      </c>
      <c r="Z21" s="143">
        <f ca="1">IFERROR(INDEX(Z$269:Z$305,MATCH($F21,$B$269:$B$305,0))/INDEX($D$269:$D$305,MATCH($F21,$B$269:$B$305,0)),SUMIFS('Input-Ext Allocators'!W$8:W$63,'Input-Ext Allocators'!$B$8:$B$63,$F21))*$D21</f>
        <v>0</v>
      </c>
    </row>
    <row r="22" spans="1:26" outlineLevel="1">
      <c r="A22" s="113">
        <f>IF(ISBLANK('Input-Accounts'!A22),"",'Input-Accounts'!A22)</f>
        <v>14</v>
      </c>
      <c r="B22" s="17" t="str">
        <f>IF(ISBLANK('Input-Accounts'!B22),"",'Input-Accounts'!B22)</f>
        <v>Mains - Direct</v>
      </c>
      <c r="C22" s="113">
        <f>IF(ISBLANK('Input-Accounts'!C22),"",'Input-Accounts'!C22)</f>
        <v>367.1</v>
      </c>
      <c r="D22" s="143">
        <f t="shared" ca="1" si="4"/>
        <v>0</v>
      </c>
      <c r="E22" s="143">
        <f t="shared" ca="1" si="5"/>
        <v>0</v>
      </c>
      <c r="F22" s="89" t="str" cm="1">
        <f t="array" aca="1" ref="F22" ca="1">IF(D22=0,"-",IF('Input-Accounts'!$E22&lt;&gt;0,'Input-Accounts'!$E22,INDEX('Input-Accounts'!$H22:$J22,,MATCH($F$6,'Input-Accounts'!$H$6:$J$6,0))))</f>
        <v>-</v>
      </c>
      <c r="G22" s="143">
        <f ca="1">IFERROR(INDEX(G$269:G$305,MATCH($F22,$B$269:$B$305,0))/INDEX($D$269:$D$305,MATCH($F22,$B$269:$B$305,0)),SUMIFS('Input-Ext Allocators'!D$8:D$63,'Input-Ext Allocators'!$B$8:$B$63,$F22))*$D22</f>
        <v>0</v>
      </c>
      <c r="H22" s="143">
        <f ca="1">IFERROR(INDEX(H$269:H$305,MATCH($F22,$B$269:$B$305,0))/INDEX($D$269:$D$305,MATCH($F22,$B$269:$B$305,0)),SUMIFS('Input-Ext Allocators'!E$8:E$63,'Input-Ext Allocators'!$B$8:$B$63,$F22))*$D22</f>
        <v>0</v>
      </c>
      <c r="I22" s="143">
        <f ca="1">IFERROR(INDEX(I$269:I$305,MATCH($F22,$B$269:$B$305,0))/INDEX($D$269:$D$305,MATCH($F22,$B$269:$B$305,0)),SUMIFS('Input-Ext Allocators'!F$8:F$63,'Input-Ext Allocators'!$B$8:$B$63,$F22))*$D22</f>
        <v>0</v>
      </c>
      <c r="J22" s="143">
        <f ca="1">IFERROR(INDEX(J$269:J$305,MATCH($F22,$B$269:$B$305,0))/INDEX($D$269:$D$305,MATCH($F22,$B$269:$B$305,0)),SUMIFS('Input-Ext Allocators'!G$8:G$63,'Input-Ext Allocators'!$B$8:$B$63,$F22))*$D22</f>
        <v>0</v>
      </c>
      <c r="K22" s="143">
        <f ca="1">IFERROR(INDEX(K$269:K$305,MATCH($F22,$B$269:$B$305,0))/INDEX($D$269:$D$305,MATCH($F22,$B$269:$B$305,0)),SUMIFS('Input-Ext Allocators'!H$8:H$63,'Input-Ext Allocators'!$B$8:$B$63,$F22))*$D22</f>
        <v>0</v>
      </c>
      <c r="L22" s="143">
        <f ca="1">IFERROR(INDEX(L$269:L$305,MATCH($F22,$B$269:$B$305,0))/INDEX($D$269:$D$305,MATCH($F22,$B$269:$B$305,0)),SUMIFS('Input-Ext Allocators'!I$8:I$63,'Input-Ext Allocators'!$B$8:$B$63,$F22))*$D22</f>
        <v>0</v>
      </c>
      <c r="M22" s="143">
        <f ca="1">IFERROR(INDEX(M$269:M$305,MATCH($F22,$B$269:$B$305,0))/INDEX($D$269:$D$305,MATCH($F22,$B$269:$B$305,0)),SUMIFS('Input-Ext Allocators'!J$8:J$63,'Input-Ext Allocators'!$B$8:$B$63,$F22))*$D22</f>
        <v>0</v>
      </c>
      <c r="N22" s="143">
        <f ca="1">IFERROR(INDEX(N$269:N$305,MATCH($F22,$B$269:$B$305,0))/INDEX($D$269:$D$305,MATCH($F22,$B$269:$B$305,0)),SUMIFS('Input-Ext Allocators'!K$8:K$63,'Input-Ext Allocators'!$B$8:$B$63,$F22))*$D22</f>
        <v>0</v>
      </c>
      <c r="O22" s="143">
        <f ca="1">IFERROR(INDEX(O$269:O$305,MATCH($F22,$B$269:$B$305,0))/INDEX($D$269:$D$305,MATCH($F22,$B$269:$B$305,0)),SUMIFS('Input-Ext Allocators'!L$8:L$63,'Input-Ext Allocators'!$B$8:$B$63,$F22))*$D22</f>
        <v>0</v>
      </c>
      <c r="P22" s="143">
        <f ca="1">IFERROR(INDEX(P$269:P$305,MATCH($F22,$B$269:$B$305,0))/INDEX($D$269:$D$305,MATCH($F22,$B$269:$B$305,0)),SUMIFS('Input-Ext Allocators'!M$8:M$63,'Input-Ext Allocators'!$B$8:$B$63,$F22))*$D22</f>
        <v>0</v>
      </c>
      <c r="Q22" s="143">
        <f ca="1">IFERROR(INDEX(Q$269:Q$305,MATCH($F22,$B$269:$B$305,0))/INDEX($D$269:$D$305,MATCH($F22,$B$269:$B$305,0)),SUMIFS('Input-Ext Allocators'!N$8:N$63,'Input-Ext Allocators'!$B$8:$B$63,$F22))*$D22</f>
        <v>0</v>
      </c>
      <c r="R22" s="143">
        <f ca="1">IFERROR(INDEX(R$269:R$305,MATCH($F22,$B$269:$B$305,0))/INDEX($D$269:$D$305,MATCH($F22,$B$269:$B$305,0)),SUMIFS('Input-Ext Allocators'!O$8:O$63,'Input-Ext Allocators'!$B$8:$B$63,$F22))*$D22</f>
        <v>0</v>
      </c>
      <c r="S22" s="143">
        <f ca="1">IFERROR(INDEX(S$269:S$305,MATCH($F22,$B$269:$B$305,0))/INDEX($D$269:$D$305,MATCH($F22,$B$269:$B$305,0)),SUMIFS('Input-Ext Allocators'!P$8:P$63,'Input-Ext Allocators'!$B$8:$B$63,$F22))*$D22</f>
        <v>0</v>
      </c>
      <c r="T22" s="143">
        <f ca="1">IFERROR(INDEX(T$269:T$305,MATCH($F22,$B$269:$B$305,0))/INDEX($D$269:$D$305,MATCH($F22,$B$269:$B$305,0)),SUMIFS('Input-Ext Allocators'!Q$8:Q$63,'Input-Ext Allocators'!$B$8:$B$63,$F22))*$D22</f>
        <v>0</v>
      </c>
      <c r="U22" s="143">
        <f ca="1">IFERROR(INDEX(U$269:U$305,MATCH($F22,$B$269:$B$305,0))/INDEX($D$269:$D$305,MATCH($F22,$B$269:$B$305,0)),SUMIFS('Input-Ext Allocators'!R$8:R$63,'Input-Ext Allocators'!$B$8:$B$63,$F22))*$D22</f>
        <v>0</v>
      </c>
      <c r="V22" s="143">
        <f ca="1">IFERROR(INDEX(V$269:V$305,MATCH($F22,$B$269:$B$305,0))/INDEX($D$269:$D$305,MATCH($F22,$B$269:$B$305,0)),SUMIFS('Input-Ext Allocators'!S$8:S$63,'Input-Ext Allocators'!$B$8:$B$63,$F22))*$D22</f>
        <v>0</v>
      </c>
      <c r="W22" s="143">
        <f ca="1">IFERROR(INDEX(W$269:W$305,MATCH($F22,$B$269:$B$305,0))/INDEX($D$269:$D$305,MATCH($F22,$B$269:$B$305,0)),SUMIFS('Input-Ext Allocators'!T$8:T$63,'Input-Ext Allocators'!$B$8:$B$63,$F22))*$D22</f>
        <v>0</v>
      </c>
      <c r="X22" s="143">
        <f ca="1">IFERROR(INDEX(X$269:X$305,MATCH($F22,$B$269:$B$305,0))/INDEX($D$269:$D$305,MATCH($F22,$B$269:$B$305,0)),SUMIFS('Input-Ext Allocators'!U$8:U$63,'Input-Ext Allocators'!$B$8:$B$63,$F22))*$D22</f>
        <v>0</v>
      </c>
      <c r="Y22" s="143">
        <f ca="1">IFERROR(INDEX(Y$269:Y$305,MATCH($F22,$B$269:$B$305,0))/INDEX($D$269:$D$305,MATCH($F22,$B$269:$B$305,0)),SUMIFS('Input-Ext Allocators'!V$8:V$63,'Input-Ext Allocators'!$B$8:$B$63,$F22))*$D22</f>
        <v>0</v>
      </c>
      <c r="Z22" s="143">
        <f ca="1">IFERROR(INDEX(Z$269:Z$305,MATCH($F22,$B$269:$B$305,0))/INDEX($D$269:$D$305,MATCH($F22,$B$269:$B$305,0)),SUMIFS('Input-Ext Allocators'!W$8:W$63,'Input-Ext Allocators'!$B$8:$B$63,$F22))*$D22</f>
        <v>0</v>
      </c>
    </row>
    <row r="23" spans="1:26" outlineLevel="1">
      <c r="A23" s="113">
        <f>IF(ISBLANK('Input-Accounts'!A23),"",'Input-Accounts'!A23)</f>
        <v>15</v>
      </c>
      <c r="B23" s="17" t="str">
        <f>IF(ISBLANK('Input-Accounts'!B23),"",'Input-Accounts'!B23)</f>
        <v>Compressor station equipment</v>
      </c>
      <c r="C23" s="113">
        <f>IF(ISBLANK('Input-Accounts'!C23),"",'Input-Accounts'!C23)</f>
        <v>368</v>
      </c>
      <c r="D23" s="143">
        <f t="shared" ca="1" si="4"/>
        <v>0</v>
      </c>
      <c r="E23" s="143">
        <f t="shared" ca="1" si="5"/>
        <v>0</v>
      </c>
      <c r="F23" s="89" t="str" cm="1">
        <f t="array" aca="1" ref="F23" ca="1">IF(D23=0,"-",IF('Input-Accounts'!$E23&lt;&gt;0,'Input-Accounts'!$E23,INDEX('Input-Accounts'!$H23:$J23,,MATCH($F$6,'Input-Accounts'!$H$6:$J$6,0))))</f>
        <v>-</v>
      </c>
      <c r="G23" s="143">
        <f ca="1">IFERROR(INDEX(G$269:G$305,MATCH($F23,$B$269:$B$305,0))/INDEX($D$269:$D$305,MATCH($F23,$B$269:$B$305,0)),SUMIFS('Input-Ext Allocators'!D$8:D$63,'Input-Ext Allocators'!$B$8:$B$63,$F23))*$D23</f>
        <v>0</v>
      </c>
      <c r="H23" s="143">
        <f ca="1">IFERROR(INDEX(H$269:H$305,MATCH($F23,$B$269:$B$305,0))/INDEX($D$269:$D$305,MATCH($F23,$B$269:$B$305,0)),SUMIFS('Input-Ext Allocators'!E$8:E$63,'Input-Ext Allocators'!$B$8:$B$63,$F23))*$D23</f>
        <v>0</v>
      </c>
      <c r="I23" s="143">
        <f ca="1">IFERROR(INDEX(I$269:I$305,MATCH($F23,$B$269:$B$305,0))/INDEX($D$269:$D$305,MATCH($F23,$B$269:$B$305,0)),SUMIFS('Input-Ext Allocators'!F$8:F$63,'Input-Ext Allocators'!$B$8:$B$63,$F23))*$D23</f>
        <v>0</v>
      </c>
      <c r="J23" s="143">
        <f ca="1">IFERROR(INDEX(J$269:J$305,MATCH($F23,$B$269:$B$305,0))/INDEX($D$269:$D$305,MATCH($F23,$B$269:$B$305,0)),SUMIFS('Input-Ext Allocators'!G$8:G$63,'Input-Ext Allocators'!$B$8:$B$63,$F23))*$D23</f>
        <v>0</v>
      </c>
      <c r="K23" s="143">
        <f ca="1">IFERROR(INDEX(K$269:K$305,MATCH($F23,$B$269:$B$305,0))/INDEX($D$269:$D$305,MATCH($F23,$B$269:$B$305,0)),SUMIFS('Input-Ext Allocators'!H$8:H$63,'Input-Ext Allocators'!$B$8:$B$63,$F23))*$D23</f>
        <v>0</v>
      </c>
      <c r="L23" s="143">
        <f ca="1">IFERROR(INDEX(L$269:L$305,MATCH($F23,$B$269:$B$305,0))/INDEX($D$269:$D$305,MATCH($F23,$B$269:$B$305,0)),SUMIFS('Input-Ext Allocators'!I$8:I$63,'Input-Ext Allocators'!$B$8:$B$63,$F23))*$D23</f>
        <v>0</v>
      </c>
      <c r="M23" s="143">
        <f ca="1">IFERROR(INDEX(M$269:M$305,MATCH($F23,$B$269:$B$305,0))/INDEX($D$269:$D$305,MATCH($F23,$B$269:$B$305,0)),SUMIFS('Input-Ext Allocators'!J$8:J$63,'Input-Ext Allocators'!$B$8:$B$63,$F23))*$D23</f>
        <v>0</v>
      </c>
      <c r="N23" s="143">
        <f ca="1">IFERROR(INDEX(N$269:N$305,MATCH($F23,$B$269:$B$305,0))/INDEX($D$269:$D$305,MATCH($F23,$B$269:$B$305,0)),SUMIFS('Input-Ext Allocators'!K$8:K$63,'Input-Ext Allocators'!$B$8:$B$63,$F23))*$D23</f>
        <v>0</v>
      </c>
      <c r="O23" s="143">
        <f ca="1">IFERROR(INDEX(O$269:O$305,MATCH($F23,$B$269:$B$305,0))/INDEX($D$269:$D$305,MATCH($F23,$B$269:$B$305,0)),SUMIFS('Input-Ext Allocators'!L$8:L$63,'Input-Ext Allocators'!$B$8:$B$63,$F23))*$D23</f>
        <v>0</v>
      </c>
      <c r="P23" s="143">
        <f ca="1">IFERROR(INDEX(P$269:P$305,MATCH($F23,$B$269:$B$305,0))/INDEX($D$269:$D$305,MATCH($F23,$B$269:$B$305,0)),SUMIFS('Input-Ext Allocators'!M$8:M$63,'Input-Ext Allocators'!$B$8:$B$63,$F23))*$D23</f>
        <v>0</v>
      </c>
      <c r="Q23" s="143">
        <f ca="1">IFERROR(INDEX(Q$269:Q$305,MATCH($F23,$B$269:$B$305,0))/INDEX($D$269:$D$305,MATCH($F23,$B$269:$B$305,0)),SUMIFS('Input-Ext Allocators'!N$8:N$63,'Input-Ext Allocators'!$B$8:$B$63,$F23))*$D23</f>
        <v>0</v>
      </c>
      <c r="R23" s="143">
        <f ca="1">IFERROR(INDEX(R$269:R$305,MATCH($F23,$B$269:$B$305,0))/INDEX($D$269:$D$305,MATCH($F23,$B$269:$B$305,0)),SUMIFS('Input-Ext Allocators'!O$8:O$63,'Input-Ext Allocators'!$B$8:$B$63,$F23))*$D23</f>
        <v>0</v>
      </c>
      <c r="S23" s="143">
        <f ca="1">IFERROR(INDEX(S$269:S$305,MATCH($F23,$B$269:$B$305,0))/INDEX($D$269:$D$305,MATCH($F23,$B$269:$B$305,0)),SUMIFS('Input-Ext Allocators'!P$8:P$63,'Input-Ext Allocators'!$B$8:$B$63,$F23))*$D23</f>
        <v>0</v>
      </c>
      <c r="T23" s="143">
        <f ca="1">IFERROR(INDEX(T$269:T$305,MATCH($F23,$B$269:$B$305,0))/INDEX($D$269:$D$305,MATCH($F23,$B$269:$B$305,0)),SUMIFS('Input-Ext Allocators'!Q$8:Q$63,'Input-Ext Allocators'!$B$8:$B$63,$F23))*$D23</f>
        <v>0</v>
      </c>
      <c r="U23" s="143">
        <f ca="1">IFERROR(INDEX(U$269:U$305,MATCH($F23,$B$269:$B$305,0))/INDEX($D$269:$D$305,MATCH($F23,$B$269:$B$305,0)),SUMIFS('Input-Ext Allocators'!R$8:R$63,'Input-Ext Allocators'!$B$8:$B$63,$F23))*$D23</f>
        <v>0</v>
      </c>
      <c r="V23" s="143">
        <f ca="1">IFERROR(INDEX(V$269:V$305,MATCH($F23,$B$269:$B$305,0))/INDEX($D$269:$D$305,MATCH($F23,$B$269:$B$305,0)),SUMIFS('Input-Ext Allocators'!S$8:S$63,'Input-Ext Allocators'!$B$8:$B$63,$F23))*$D23</f>
        <v>0</v>
      </c>
      <c r="W23" s="143">
        <f ca="1">IFERROR(INDEX(W$269:W$305,MATCH($F23,$B$269:$B$305,0))/INDEX($D$269:$D$305,MATCH($F23,$B$269:$B$305,0)),SUMIFS('Input-Ext Allocators'!T$8:T$63,'Input-Ext Allocators'!$B$8:$B$63,$F23))*$D23</f>
        <v>0</v>
      </c>
      <c r="X23" s="143">
        <f ca="1">IFERROR(INDEX(X$269:X$305,MATCH($F23,$B$269:$B$305,0))/INDEX($D$269:$D$305,MATCH($F23,$B$269:$B$305,0)),SUMIFS('Input-Ext Allocators'!U$8:U$63,'Input-Ext Allocators'!$B$8:$B$63,$F23))*$D23</f>
        <v>0</v>
      </c>
      <c r="Y23" s="143">
        <f ca="1">IFERROR(INDEX(Y$269:Y$305,MATCH($F23,$B$269:$B$305,0))/INDEX($D$269:$D$305,MATCH($F23,$B$269:$B$305,0)),SUMIFS('Input-Ext Allocators'!V$8:V$63,'Input-Ext Allocators'!$B$8:$B$63,$F23))*$D23</f>
        <v>0</v>
      </c>
      <c r="Z23" s="143">
        <f ca="1">IFERROR(INDEX(Z$269:Z$305,MATCH($F23,$B$269:$B$305,0))/INDEX($D$269:$D$305,MATCH($F23,$B$269:$B$305,0)),SUMIFS('Input-Ext Allocators'!W$8:W$63,'Input-Ext Allocators'!$B$8:$B$63,$F23))*$D23</f>
        <v>0</v>
      </c>
    </row>
    <row r="24" spans="1:26" outlineLevel="1">
      <c r="A24" s="113">
        <f>IF(ISBLANK('Input-Accounts'!A24),"",'Input-Accounts'!A24)</f>
        <v>16</v>
      </c>
      <c r="B24" s="17" t="str">
        <f>IF(ISBLANK('Input-Accounts'!B24),"",'Input-Accounts'!B24)</f>
        <v>Measuring and regulating station equipment</v>
      </c>
      <c r="C24" s="113">
        <f>IF(ISBLANK('Input-Accounts'!C24),"",'Input-Accounts'!C24)</f>
        <v>369</v>
      </c>
      <c r="D24" s="143">
        <f t="shared" ca="1" si="4"/>
        <v>0</v>
      </c>
      <c r="E24" s="143">
        <f t="shared" ca="1" si="5"/>
        <v>0</v>
      </c>
      <c r="F24" s="89" t="str" cm="1">
        <f t="array" aca="1" ref="F24" ca="1">IF(D24=0,"-",IF('Input-Accounts'!$E24&lt;&gt;0,'Input-Accounts'!$E24,INDEX('Input-Accounts'!$H24:$J24,,MATCH($F$6,'Input-Accounts'!$H$6:$J$6,0))))</f>
        <v>-</v>
      </c>
      <c r="G24" s="143">
        <f ca="1">IFERROR(INDEX(G$269:G$305,MATCH($F24,$B$269:$B$305,0))/INDEX($D$269:$D$305,MATCH($F24,$B$269:$B$305,0)),SUMIFS('Input-Ext Allocators'!D$8:D$63,'Input-Ext Allocators'!$B$8:$B$63,$F24))*$D24</f>
        <v>0</v>
      </c>
      <c r="H24" s="143">
        <f ca="1">IFERROR(INDEX(H$269:H$305,MATCH($F24,$B$269:$B$305,0))/INDEX($D$269:$D$305,MATCH($F24,$B$269:$B$305,0)),SUMIFS('Input-Ext Allocators'!E$8:E$63,'Input-Ext Allocators'!$B$8:$B$63,$F24))*$D24</f>
        <v>0</v>
      </c>
      <c r="I24" s="143">
        <f ca="1">IFERROR(INDEX(I$269:I$305,MATCH($F24,$B$269:$B$305,0))/INDEX($D$269:$D$305,MATCH($F24,$B$269:$B$305,0)),SUMIFS('Input-Ext Allocators'!F$8:F$63,'Input-Ext Allocators'!$B$8:$B$63,$F24))*$D24</f>
        <v>0</v>
      </c>
      <c r="J24" s="143">
        <f ca="1">IFERROR(INDEX(J$269:J$305,MATCH($F24,$B$269:$B$305,0))/INDEX($D$269:$D$305,MATCH($F24,$B$269:$B$305,0)),SUMIFS('Input-Ext Allocators'!G$8:G$63,'Input-Ext Allocators'!$B$8:$B$63,$F24))*$D24</f>
        <v>0</v>
      </c>
      <c r="K24" s="143">
        <f ca="1">IFERROR(INDEX(K$269:K$305,MATCH($F24,$B$269:$B$305,0))/INDEX($D$269:$D$305,MATCH($F24,$B$269:$B$305,0)),SUMIFS('Input-Ext Allocators'!H$8:H$63,'Input-Ext Allocators'!$B$8:$B$63,$F24))*$D24</f>
        <v>0</v>
      </c>
      <c r="L24" s="143">
        <f ca="1">IFERROR(INDEX(L$269:L$305,MATCH($F24,$B$269:$B$305,0))/INDEX($D$269:$D$305,MATCH($F24,$B$269:$B$305,0)),SUMIFS('Input-Ext Allocators'!I$8:I$63,'Input-Ext Allocators'!$B$8:$B$63,$F24))*$D24</f>
        <v>0</v>
      </c>
      <c r="M24" s="143">
        <f ca="1">IFERROR(INDEX(M$269:M$305,MATCH($F24,$B$269:$B$305,0))/INDEX($D$269:$D$305,MATCH($F24,$B$269:$B$305,0)),SUMIFS('Input-Ext Allocators'!J$8:J$63,'Input-Ext Allocators'!$B$8:$B$63,$F24))*$D24</f>
        <v>0</v>
      </c>
      <c r="N24" s="143">
        <f ca="1">IFERROR(INDEX(N$269:N$305,MATCH($F24,$B$269:$B$305,0))/INDEX($D$269:$D$305,MATCH($F24,$B$269:$B$305,0)),SUMIFS('Input-Ext Allocators'!K$8:K$63,'Input-Ext Allocators'!$B$8:$B$63,$F24))*$D24</f>
        <v>0</v>
      </c>
      <c r="O24" s="143">
        <f ca="1">IFERROR(INDEX(O$269:O$305,MATCH($F24,$B$269:$B$305,0))/INDEX($D$269:$D$305,MATCH($F24,$B$269:$B$305,0)),SUMIFS('Input-Ext Allocators'!L$8:L$63,'Input-Ext Allocators'!$B$8:$B$63,$F24))*$D24</f>
        <v>0</v>
      </c>
      <c r="P24" s="143">
        <f ca="1">IFERROR(INDEX(P$269:P$305,MATCH($F24,$B$269:$B$305,0))/INDEX($D$269:$D$305,MATCH($F24,$B$269:$B$305,0)),SUMIFS('Input-Ext Allocators'!M$8:M$63,'Input-Ext Allocators'!$B$8:$B$63,$F24))*$D24</f>
        <v>0</v>
      </c>
      <c r="Q24" s="143">
        <f ca="1">IFERROR(INDEX(Q$269:Q$305,MATCH($F24,$B$269:$B$305,0))/INDEX($D$269:$D$305,MATCH($F24,$B$269:$B$305,0)),SUMIFS('Input-Ext Allocators'!N$8:N$63,'Input-Ext Allocators'!$B$8:$B$63,$F24))*$D24</f>
        <v>0</v>
      </c>
      <c r="R24" s="143">
        <f ca="1">IFERROR(INDEX(R$269:R$305,MATCH($F24,$B$269:$B$305,0))/INDEX($D$269:$D$305,MATCH($F24,$B$269:$B$305,0)),SUMIFS('Input-Ext Allocators'!O$8:O$63,'Input-Ext Allocators'!$B$8:$B$63,$F24))*$D24</f>
        <v>0</v>
      </c>
      <c r="S24" s="143">
        <f ca="1">IFERROR(INDEX(S$269:S$305,MATCH($F24,$B$269:$B$305,0))/INDEX($D$269:$D$305,MATCH($F24,$B$269:$B$305,0)),SUMIFS('Input-Ext Allocators'!P$8:P$63,'Input-Ext Allocators'!$B$8:$B$63,$F24))*$D24</f>
        <v>0</v>
      </c>
      <c r="T24" s="143">
        <f ca="1">IFERROR(INDEX(T$269:T$305,MATCH($F24,$B$269:$B$305,0))/INDEX($D$269:$D$305,MATCH($F24,$B$269:$B$305,0)),SUMIFS('Input-Ext Allocators'!Q$8:Q$63,'Input-Ext Allocators'!$B$8:$B$63,$F24))*$D24</f>
        <v>0</v>
      </c>
      <c r="U24" s="143">
        <f ca="1">IFERROR(INDEX(U$269:U$305,MATCH($F24,$B$269:$B$305,0))/INDEX($D$269:$D$305,MATCH($F24,$B$269:$B$305,0)),SUMIFS('Input-Ext Allocators'!R$8:R$63,'Input-Ext Allocators'!$B$8:$B$63,$F24))*$D24</f>
        <v>0</v>
      </c>
      <c r="V24" s="143">
        <f ca="1">IFERROR(INDEX(V$269:V$305,MATCH($F24,$B$269:$B$305,0))/INDEX($D$269:$D$305,MATCH($F24,$B$269:$B$305,0)),SUMIFS('Input-Ext Allocators'!S$8:S$63,'Input-Ext Allocators'!$B$8:$B$63,$F24))*$D24</f>
        <v>0</v>
      </c>
      <c r="W24" s="143">
        <f ca="1">IFERROR(INDEX(W$269:W$305,MATCH($F24,$B$269:$B$305,0))/INDEX($D$269:$D$305,MATCH($F24,$B$269:$B$305,0)),SUMIFS('Input-Ext Allocators'!T$8:T$63,'Input-Ext Allocators'!$B$8:$B$63,$F24))*$D24</f>
        <v>0</v>
      </c>
      <c r="X24" s="143">
        <f ca="1">IFERROR(INDEX(X$269:X$305,MATCH($F24,$B$269:$B$305,0))/INDEX($D$269:$D$305,MATCH($F24,$B$269:$B$305,0)),SUMIFS('Input-Ext Allocators'!U$8:U$63,'Input-Ext Allocators'!$B$8:$B$63,$F24))*$D24</f>
        <v>0</v>
      </c>
      <c r="Y24" s="143">
        <f ca="1">IFERROR(INDEX(Y$269:Y$305,MATCH($F24,$B$269:$B$305,0))/INDEX($D$269:$D$305,MATCH($F24,$B$269:$B$305,0)),SUMIFS('Input-Ext Allocators'!V$8:V$63,'Input-Ext Allocators'!$B$8:$B$63,$F24))*$D24</f>
        <v>0</v>
      </c>
      <c r="Z24" s="143">
        <f ca="1">IFERROR(INDEX(Z$269:Z$305,MATCH($F24,$B$269:$B$305,0))/INDEX($D$269:$D$305,MATCH($F24,$B$269:$B$305,0)),SUMIFS('Input-Ext Allocators'!W$8:W$63,'Input-Ext Allocators'!$B$8:$B$63,$F24))*$D24</f>
        <v>0</v>
      </c>
    </row>
    <row r="25" spans="1:26" outlineLevel="1">
      <c r="A25" s="113">
        <f>IF(ISBLANK('Input-Accounts'!A25),"",'Input-Accounts'!A25)</f>
        <v>17</v>
      </c>
      <c r="B25" s="17" t="str">
        <f>IF(ISBLANK('Input-Accounts'!B25),"",'Input-Accounts'!B25)</f>
        <v>Communication equipment</v>
      </c>
      <c r="C25" s="113">
        <f>IF(ISBLANK('Input-Accounts'!C25),"",'Input-Accounts'!C25)</f>
        <v>370</v>
      </c>
      <c r="D25" s="143">
        <f t="shared" ca="1" si="4"/>
        <v>0</v>
      </c>
      <c r="E25" s="143">
        <f t="shared" ca="1" si="5"/>
        <v>0</v>
      </c>
      <c r="F25" s="89" t="str" cm="1">
        <f t="array" aca="1" ref="F25" ca="1">IF(D25=0,"-",IF('Input-Accounts'!$E25&lt;&gt;0,'Input-Accounts'!$E25,INDEX('Input-Accounts'!$H25:$J25,,MATCH($F$6,'Input-Accounts'!$H$6:$J$6,0))))</f>
        <v>-</v>
      </c>
      <c r="G25" s="143">
        <f ca="1">IFERROR(INDEX(G$269:G$305,MATCH($F25,$B$269:$B$305,0))/INDEX($D$269:$D$305,MATCH($F25,$B$269:$B$305,0)),SUMIFS('Input-Ext Allocators'!D$8:D$63,'Input-Ext Allocators'!$B$8:$B$63,$F25))*$D25</f>
        <v>0</v>
      </c>
      <c r="H25" s="143">
        <f ca="1">IFERROR(INDEX(H$269:H$305,MATCH($F25,$B$269:$B$305,0))/INDEX($D$269:$D$305,MATCH($F25,$B$269:$B$305,0)),SUMIFS('Input-Ext Allocators'!E$8:E$63,'Input-Ext Allocators'!$B$8:$B$63,$F25))*$D25</f>
        <v>0</v>
      </c>
      <c r="I25" s="143">
        <f ca="1">IFERROR(INDEX(I$269:I$305,MATCH($F25,$B$269:$B$305,0))/INDEX($D$269:$D$305,MATCH($F25,$B$269:$B$305,0)),SUMIFS('Input-Ext Allocators'!F$8:F$63,'Input-Ext Allocators'!$B$8:$B$63,$F25))*$D25</f>
        <v>0</v>
      </c>
      <c r="J25" s="143">
        <f ca="1">IFERROR(INDEX(J$269:J$305,MATCH($F25,$B$269:$B$305,0))/INDEX($D$269:$D$305,MATCH($F25,$B$269:$B$305,0)),SUMIFS('Input-Ext Allocators'!G$8:G$63,'Input-Ext Allocators'!$B$8:$B$63,$F25))*$D25</f>
        <v>0</v>
      </c>
      <c r="K25" s="143">
        <f ca="1">IFERROR(INDEX(K$269:K$305,MATCH($F25,$B$269:$B$305,0))/INDEX($D$269:$D$305,MATCH($F25,$B$269:$B$305,0)),SUMIFS('Input-Ext Allocators'!H$8:H$63,'Input-Ext Allocators'!$B$8:$B$63,$F25))*$D25</f>
        <v>0</v>
      </c>
      <c r="L25" s="143">
        <f ca="1">IFERROR(INDEX(L$269:L$305,MATCH($F25,$B$269:$B$305,0))/INDEX($D$269:$D$305,MATCH($F25,$B$269:$B$305,0)),SUMIFS('Input-Ext Allocators'!I$8:I$63,'Input-Ext Allocators'!$B$8:$B$63,$F25))*$D25</f>
        <v>0</v>
      </c>
      <c r="M25" s="143">
        <f ca="1">IFERROR(INDEX(M$269:M$305,MATCH($F25,$B$269:$B$305,0))/INDEX($D$269:$D$305,MATCH($F25,$B$269:$B$305,0)),SUMIFS('Input-Ext Allocators'!J$8:J$63,'Input-Ext Allocators'!$B$8:$B$63,$F25))*$D25</f>
        <v>0</v>
      </c>
      <c r="N25" s="143">
        <f ca="1">IFERROR(INDEX(N$269:N$305,MATCH($F25,$B$269:$B$305,0))/INDEX($D$269:$D$305,MATCH($F25,$B$269:$B$305,0)),SUMIFS('Input-Ext Allocators'!K$8:K$63,'Input-Ext Allocators'!$B$8:$B$63,$F25))*$D25</f>
        <v>0</v>
      </c>
      <c r="O25" s="143">
        <f ca="1">IFERROR(INDEX(O$269:O$305,MATCH($F25,$B$269:$B$305,0))/INDEX($D$269:$D$305,MATCH($F25,$B$269:$B$305,0)),SUMIFS('Input-Ext Allocators'!L$8:L$63,'Input-Ext Allocators'!$B$8:$B$63,$F25))*$D25</f>
        <v>0</v>
      </c>
      <c r="P25" s="143">
        <f ca="1">IFERROR(INDEX(P$269:P$305,MATCH($F25,$B$269:$B$305,0))/INDEX($D$269:$D$305,MATCH($F25,$B$269:$B$305,0)),SUMIFS('Input-Ext Allocators'!M$8:M$63,'Input-Ext Allocators'!$B$8:$B$63,$F25))*$D25</f>
        <v>0</v>
      </c>
      <c r="Q25" s="143">
        <f ca="1">IFERROR(INDEX(Q$269:Q$305,MATCH($F25,$B$269:$B$305,0))/INDEX($D$269:$D$305,MATCH($F25,$B$269:$B$305,0)),SUMIFS('Input-Ext Allocators'!N$8:N$63,'Input-Ext Allocators'!$B$8:$B$63,$F25))*$D25</f>
        <v>0</v>
      </c>
      <c r="R25" s="143">
        <f ca="1">IFERROR(INDEX(R$269:R$305,MATCH($F25,$B$269:$B$305,0))/INDEX($D$269:$D$305,MATCH($F25,$B$269:$B$305,0)),SUMIFS('Input-Ext Allocators'!O$8:O$63,'Input-Ext Allocators'!$B$8:$B$63,$F25))*$D25</f>
        <v>0</v>
      </c>
      <c r="S25" s="143">
        <f ca="1">IFERROR(INDEX(S$269:S$305,MATCH($F25,$B$269:$B$305,0))/INDEX($D$269:$D$305,MATCH($F25,$B$269:$B$305,0)),SUMIFS('Input-Ext Allocators'!P$8:P$63,'Input-Ext Allocators'!$B$8:$B$63,$F25))*$D25</f>
        <v>0</v>
      </c>
      <c r="T25" s="143">
        <f ca="1">IFERROR(INDEX(T$269:T$305,MATCH($F25,$B$269:$B$305,0))/INDEX($D$269:$D$305,MATCH($F25,$B$269:$B$305,0)),SUMIFS('Input-Ext Allocators'!Q$8:Q$63,'Input-Ext Allocators'!$B$8:$B$63,$F25))*$D25</f>
        <v>0</v>
      </c>
      <c r="U25" s="143">
        <f ca="1">IFERROR(INDEX(U$269:U$305,MATCH($F25,$B$269:$B$305,0))/INDEX($D$269:$D$305,MATCH($F25,$B$269:$B$305,0)),SUMIFS('Input-Ext Allocators'!R$8:R$63,'Input-Ext Allocators'!$B$8:$B$63,$F25))*$D25</f>
        <v>0</v>
      </c>
      <c r="V25" s="143">
        <f ca="1">IFERROR(INDEX(V$269:V$305,MATCH($F25,$B$269:$B$305,0))/INDEX($D$269:$D$305,MATCH($F25,$B$269:$B$305,0)),SUMIFS('Input-Ext Allocators'!S$8:S$63,'Input-Ext Allocators'!$B$8:$B$63,$F25))*$D25</f>
        <v>0</v>
      </c>
      <c r="W25" s="143">
        <f ca="1">IFERROR(INDEX(W$269:W$305,MATCH($F25,$B$269:$B$305,0))/INDEX($D$269:$D$305,MATCH($F25,$B$269:$B$305,0)),SUMIFS('Input-Ext Allocators'!T$8:T$63,'Input-Ext Allocators'!$B$8:$B$63,$F25))*$D25</f>
        <v>0</v>
      </c>
      <c r="X25" s="143">
        <f ca="1">IFERROR(INDEX(X$269:X$305,MATCH($F25,$B$269:$B$305,0))/INDEX($D$269:$D$305,MATCH($F25,$B$269:$B$305,0)),SUMIFS('Input-Ext Allocators'!U$8:U$63,'Input-Ext Allocators'!$B$8:$B$63,$F25))*$D25</f>
        <v>0</v>
      </c>
      <c r="Y25" s="143">
        <f ca="1">IFERROR(INDEX(Y$269:Y$305,MATCH($F25,$B$269:$B$305,0))/INDEX($D$269:$D$305,MATCH($F25,$B$269:$B$305,0)),SUMIFS('Input-Ext Allocators'!V$8:V$63,'Input-Ext Allocators'!$B$8:$B$63,$F25))*$D25</f>
        <v>0</v>
      </c>
      <c r="Z25" s="143">
        <f ca="1">IFERROR(INDEX(Z$269:Z$305,MATCH($F25,$B$269:$B$305,0))/INDEX($D$269:$D$305,MATCH($F25,$B$269:$B$305,0)),SUMIFS('Input-Ext Allocators'!W$8:W$63,'Input-Ext Allocators'!$B$8:$B$63,$F25))*$D25</f>
        <v>0</v>
      </c>
    </row>
    <row r="26" spans="1:26" outlineLevel="1">
      <c r="A26" s="113">
        <f>IF(ISBLANK('Input-Accounts'!A26),"",'Input-Accounts'!A26)</f>
        <v>18</v>
      </c>
      <c r="B26" s="79" t="str">
        <f>IF(ISBLANK('Input-Accounts'!B26),"",'Input-Accounts'!B26)</f>
        <v xml:space="preserve">Subtotal - Transmission plant </v>
      </c>
      <c r="C26" s="113" t="str">
        <f>IF(ISBLANK('Input-Accounts'!C26),"",'Input-Accounts'!C26)</f>
        <v/>
      </c>
      <c r="D26" s="144">
        <f ca="1">SUBTOTAL(9,D19:D25)</f>
        <v>0</v>
      </c>
      <c r="E26" s="143">
        <f ca="1">IFERROR(IF(D26="","",IF(D26=0,0,IF(ABS(D26-SUM($G26:$Z26))&lt;Check_Limit,0,1))),1)</f>
        <v>0</v>
      </c>
      <c r="G26" s="144">
        <f t="shared" ref="G26:Z26" ca="1" si="6">SUBTOTAL(9,G19:G25)</f>
        <v>0</v>
      </c>
      <c r="H26" s="144">
        <f t="shared" ca="1" si="6"/>
        <v>0</v>
      </c>
      <c r="I26" s="144">
        <f t="shared" ca="1" si="6"/>
        <v>0</v>
      </c>
      <c r="J26" s="144">
        <f t="shared" ca="1" si="6"/>
        <v>0</v>
      </c>
      <c r="K26" s="144">
        <f t="shared" ca="1" si="6"/>
        <v>0</v>
      </c>
      <c r="L26" s="144">
        <f t="shared" ca="1" si="6"/>
        <v>0</v>
      </c>
      <c r="M26" s="144">
        <f t="shared" ca="1" si="6"/>
        <v>0</v>
      </c>
      <c r="N26" s="144">
        <f t="shared" ca="1" si="6"/>
        <v>0</v>
      </c>
      <c r="O26" s="144">
        <f t="shared" ca="1" si="6"/>
        <v>0</v>
      </c>
      <c r="P26" s="144">
        <f t="shared" ca="1" si="6"/>
        <v>0</v>
      </c>
      <c r="Q26" s="144">
        <f t="shared" ca="1" si="6"/>
        <v>0</v>
      </c>
      <c r="R26" s="144">
        <f t="shared" ca="1" si="6"/>
        <v>0</v>
      </c>
      <c r="S26" s="144">
        <f t="shared" ca="1" si="6"/>
        <v>0</v>
      </c>
      <c r="T26" s="144">
        <f t="shared" ca="1" si="6"/>
        <v>0</v>
      </c>
      <c r="U26" s="144">
        <f t="shared" ca="1" si="6"/>
        <v>0</v>
      </c>
      <c r="V26" s="144">
        <f t="shared" ca="1" si="6"/>
        <v>0</v>
      </c>
      <c r="W26" s="144">
        <f t="shared" ca="1" si="6"/>
        <v>0</v>
      </c>
      <c r="X26" s="144">
        <f t="shared" ca="1" si="6"/>
        <v>0</v>
      </c>
      <c r="Y26" s="144">
        <f t="shared" ca="1" si="6"/>
        <v>0</v>
      </c>
      <c r="Z26" s="144">
        <f t="shared" ca="1" si="6"/>
        <v>0</v>
      </c>
    </row>
    <row r="27" spans="1:26" outlineLevel="1">
      <c r="A27" s="113" t="str">
        <f>IF(ISBLANK('Input-Accounts'!A27),"",'Input-Accounts'!A27)</f>
        <v/>
      </c>
      <c r="B27" s="17" t="str">
        <f>IF(ISBLANK('Input-Accounts'!B27),"",'Input-Accounts'!B27)</f>
        <v/>
      </c>
      <c r="C27" s="113" t="str">
        <f>IF(ISBLANK('Input-Accounts'!C27),"",'Input-Accounts'!C27)</f>
        <v/>
      </c>
      <c r="D27" s="143"/>
      <c r="E27" s="143" t="str">
        <f>IFERROR(IF(D27="","",IF(D27=0,0,IF(ABS(D27-SUM($G27:$Z27))&lt;Check_Limit,0,1))),1)</f>
        <v/>
      </c>
      <c r="F27" s="89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</row>
    <row r="28" spans="1:26" outlineLevel="1">
      <c r="A28" s="113">
        <f>IF(ISBLANK('Input-Accounts'!A28),"",'Input-Accounts'!A28)</f>
        <v>19</v>
      </c>
      <c r="B28" s="81" t="str">
        <f>IF(ISBLANK('Input-Accounts'!B28),"",'Input-Accounts'!B28)</f>
        <v>Distribution Plant</v>
      </c>
      <c r="C28" s="113" t="str">
        <f>IF(ISBLANK('Input-Accounts'!C28),"",'Input-Accounts'!C28)</f>
        <v/>
      </c>
      <c r="D28" s="143"/>
      <c r="E28" s="143" t="str">
        <f>IFERROR(IF(D28="","",IF(D28=0,0,IF(ABS(D28-SUM($G28:$Z28))&lt;Check_Limit,0,1))),1)</f>
        <v/>
      </c>
      <c r="F28" s="89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</row>
    <row r="29" spans="1:26" outlineLevel="1">
      <c r="A29" s="113">
        <f>IF(ISBLANK('Input-Accounts'!A29),"",'Input-Accounts'!A29)</f>
        <v>20</v>
      </c>
      <c r="B29" s="17" t="str">
        <f>IF(ISBLANK('Input-Accounts'!B29),"",'Input-Accounts'!B29)</f>
        <v>Land and Land Rights</v>
      </c>
      <c r="C29" s="113">
        <f>IF(ISBLANK('Input-Accounts'!C29),"",'Input-Accounts'!C29)</f>
        <v>374</v>
      </c>
      <c r="D29" s="143">
        <f t="shared" ref="D29:D47" ca="1" si="7">INDIRECT("Classification!"&amp;$D$5&amp;ROW())</f>
        <v>0</v>
      </c>
      <c r="E29" s="143">
        <f ca="1">IFERROR(IF(D29="","",IF(D29=0,0,IF(ABS(D29-SUM($G29:$Z29))&lt;Check_Limit,0,1))),1)</f>
        <v>0</v>
      </c>
      <c r="F29" s="89" t="str" cm="1">
        <f t="array" aca="1" ref="F29" ca="1">IF(D29=0,"-",IF('Input-Accounts'!$E29&lt;&gt;0,'Input-Accounts'!$E29,INDEX('Input-Accounts'!$H29:$J29,,MATCH($F$6,'Input-Accounts'!$H$6:$J$6,0))))</f>
        <v>-</v>
      </c>
      <c r="G29" s="143">
        <f ca="1">IFERROR(INDEX(G$269:G$305,MATCH($F29,$B$269:$B$305,0))/INDEX($D$269:$D$305,MATCH($F29,$B$269:$B$305,0)),SUMIFS('Input-Ext Allocators'!D$8:D$63,'Input-Ext Allocators'!$B$8:$B$63,$F29))*$D29</f>
        <v>0</v>
      </c>
      <c r="H29" s="143">
        <f ca="1">IFERROR(INDEX(H$269:H$305,MATCH($F29,$B$269:$B$305,0))/INDEX($D$269:$D$305,MATCH($F29,$B$269:$B$305,0)),SUMIFS('Input-Ext Allocators'!E$8:E$63,'Input-Ext Allocators'!$B$8:$B$63,$F29))*$D29</f>
        <v>0</v>
      </c>
      <c r="I29" s="143">
        <f ca="1">IFERROR(INDEX(I$269:I$305,MATCH($F29,$B$269:$B$305,0))/INDEX($D$269:$D$305,MATCH($F29,$B$269:$B$305,0)),SUMIFS('Input-Ext Allocators'!F$8:F$63,'Input-Ext Allocators'!$B$8:$B$63,$F29))*$D29</f>
        <v>0</v>
      </c>
      <c r="J29" s="143">
        <f ca="1">IFERROR(INDEX(J$269:J$305,MATCH($F29,$B$269:$B$305,0))/INDEX($D$269:$D$305,MATCH($F29,$B$269:$B$305,0)),SUMIFS('Input-Ext Allocators'!G$8:G$63,'Input-Ext Allocators'!$B$8:$B$63,$F29))*$D29</f>
        <v>0</v>
      </c>
      <c r="K29" s="143">
        <f ca="1">IFERROR(INDEX(K$269:K$305,MATCH($F29,$B$269:$B$305,0))/INDEX($D$269:$D$305,MATCH($F29,$B$269:$B$305,0)),SUMIFS('Input-Ext Allocators'!H$8:H$63,'Input-Ext Allocators'!$B$8:$B$63,$F29))*$D29</f>
        <v>0</v>
      </c>
      <c r="L29" s="143">
        <f ca="1">IFERROR(INDEX(L$269:L$305,MATCH($F29,$B$269:$B$305,0))/INDEX($D$269:$D$305,MATCH($F29,$B$269:$B$305,0)),SUMIFS('Input-Ext Allocators'!I$8:I$63,'Input-Ext Allocators'!$B$8:$B$63,$F29))*$D29</f>
        <v>0</v>
      </c>
      <c r="M29" s="143">
        <f ca="1">IFERROR(INDEX(M$269:M$305,MATCH($F29,$B$269:$B$305,0))/INDEX($D$269:$D$305,MATCH($F29,$B$269:$B$305,0)),SUMIFS('Input-Ext Allocators'!J$8:J$63,'Input-Ext Allocators'!$B$8:$B$63,$F29))*$D29</f>
        <v>0</v>
      </c>
      <c r="N29" s="143">
        <f ca="1">IFERROR(INDEX(N$269:N$305,MATCH($F29,$B$269:$B$305,0))/INDEX($D$269:$D$305,MATCH($F29,$B$269:$B$305,0)),SUMIFS('Input-Ext Allocators'!K$8:K$63,'Input-Ext Allocators'!$B$8:$B$63,$F29))*$D29</f>
        <v>0</v>
      </c>
      <c r="O29" s="143">
        <f ca="1">IFERROR(INDEX(O$269:O$305,MATCH($F29,$B$269:$B$305,0))/INDEX($D$269:$D$305,MATCH($F29,$B$269:$B$305,0)),SUMIFS('Input-Ext Allocators'!L$8:L$63,'Input-Ext Allocators'!$B$8:$B$63,$F29))*$D29</f>
        <v>0</v>
      </c>
      <c r="P29" s="143">
        <f ca="1">IFERROR(INDEX(P$269:P$305,MATCH($F29,$B$269:$B$305,0))/INDEX($D$269:$D$305,MATCH($F29,$B$269:$B$305,0)),SUMIFS('Input-Ext Allocators'!M$8:M$63,'Input-Ext Allocators'!$B$8:$B$63,$F29))*$D29</f>
        <v>0</v>
      </c>
      <c r="Q29" s="143">
        <f ca="1">IFERROR(INDEX(Q$269:Q$305,MATCH($F29,$B$269:$B$305,0))/INDEX($D$269:$D$305,MATCH($F29,$B$269:$B$305,0)),SUMIFS('Input-Ext Allocators'!N$8:N$63,'Input-Ext Allocators'!$B$8:$B$63,$F29))*$D29</f>
        <v>0</v>
      </c>
      <c r="R29" s="143">
        <f ca="1">IFERROR(INDEX(R$269:R$305,MATCH($F29,$B$269:$B$305,0))/INDEX($D$269:$D$305,MATCH($F29,$B$269:$B$305,0)),SUMIFS('Input-Ext Allocators'!O$8:O$63,'Input-Ext Allocators'!$B$8:$B$63,$F29))*$D29</f>
        <v>0</v>
      </c>
      <c r="S29" s="143">
        <f ca="1">IFERROR(INDEX(S$269:S$305,MATCH($F29,$B$269:$B$305,0))/INDEX($D$269:$D$305,MATCH($F29,$B$269:$B$305,0)),SUMIFS('Input-Ext Allocators'!P$8:P$63,'Input-Ext Allocators'!$B$8:$B$63,$F29))*$D29</f>
        <v>0</v>
      </c>
      <c r="T29" s="143">
        <f ca="1">IFERROR(INDEX(T$269:T$305,MATCH($F29,$B$269:$B$305,0))/INDEX($D$269:$D$305,MATCH($F29,$B$269:$B$305,0)),SUMIFS('Input-Ext Allocators'!Q$8:Q$63,'Input-Ext Allocators'!$B$8:$B$63,$F29))*$D29</f>
        <v>0</v>
      </c>
      <c r="U29" s="143">
        <f ca="1">IFERROR(INDEX(U$269:U$305,MATCH($F29,$B$269:$B$305,0))/INDEX($D$269:$D$305,MATCH($F29,$B$269:$B$305,0)),SUMIFS('Input-Ext Allocators'!R$8:R$63,'Input-Ext Allocators'!$B$8:$B$63,$F29))*$D29</f>
        <v>0</v>
      </c>
      <c r="V29" s="143">
        <f ca="1">IFERROR(INDEX(V$269:V$305,MATCH($F29,$B$269:$B$305,0))/INDEX($D$269:$D$305,MATCH($F29,$B$269:$B$305,0)),SUMIFS('Input-Ext Allocators'!S$8:S$63,'Input-Ext Allocators'!$B$8:$B$63,$F29))*$D29</f>
        <v>0</v>
      </c>
      <c r="W29" s="143">
        <f ca="1">IFERROR(INDEX(W$269:W$305,MATCH($F29,$B$269:$B$305,0))/INDEX($D$269:$D$305,MATCH($F29,$B$269:$B$305,0)),SUMIFS('Input-Ext Allocators'!T$8:T$63,'Input-Ext Allocators'!$B$8:$B$63,$F29))*$D29</f>
        <v>0</v>
      </c>
      <c r="X29" s="143">
        <f ca="1">IFERROR(INDEX(X$269:X$305,MATCH($F29,$B$269:$B$305,0))/INDEX($D$269:$D$305,MATCH($F29,$B$269:$B$305,0)),SUMIFS('Input-Ext Allocators'!U$8:U$63,'Input-Ext Allocators'!$B$8:$B$63,$F29))*$D29</f>
        <v>0</v>
      </c>
      <c r="Y29" s="143">
        <f ca="1">IFERROR(INDEX(Y$269:Y$305,MATCH($F29,$B$269:$B$305,0))/INDEX($D$269:$D$305,MATCH($F29,$B$269:$B$305,0)),SUMIFS('Input-Ext Allocators'!V$8:V$63,'Input-Ext Allocators'!$B$8:$B$63,$F29))*$D29</f>
        <v>0</v>
      </c>
      <c r="Z29" s="143">
        <f ca="1">IFERROR(INDEX(Z$269:Z$305,MATCH($F29,$B$269:$B$305,0))/INDEX($D$269:$D$305,MATCH($F29,$B$269:$B$305,0)),SUMIFS('Input-Ext Allocators'!W$8:W$63,'Input-Ext Allocators'!$B$8:$B$63,$F29))*$D29</f>
        <v>0</v>
      </c>
    </row>
    <row r="30" spans="1:26" outlineLevel="1">
      <c r="A30" s="113">
        <f>IF(ISBLANK('Input-Accounts'!A30),"",'Input-Accounts'!A30)</f>
        <v>21</v>
      </c>
      <c r="B30" s="17" t="str">
        <f>IF(ISBLANK('Input-Accounts'!B30),"",'Input-Accounts'!B30)</f>
        <v>Structures and Improvements</v>
      </c>
      <c r="C30" s="113">
        <f>IF(ISBLANK('Input-Accounts'!C30),"",'Input-Accounts'!C30)</f>
        <v>375</v>
      </c>
      <c r="D30" s="143">
        <f t="shared" ca="1" si="7"/>
        <v>0</v>
      </c>
      <c r="E30" s="143">
        <f t="shared" ref="E30:E48" ca="1" si="8">IFERROR(IF(D30="","",IF(D30=0,0,IF(ABS(D30-SUM($G30:$Z30))&lt;Check_Limit,0,1))),1)</f>
        <v>0</v>
      </c>
      <c r="F30" s="89" t="str" cm="1">
        <f t="array" aca="1" ref="F30" ca="1">IF(D30=0,"-",IF('Input-Accounts'!$E30&lt;&gt;0,'Input-Accounts'!$E30,INDEX('Input-Accounts'!$H30:$J30,,MATCH($F$6,'Input-Accounts'!$H$6:$J$6,0))))</f>
        <v>-</v>
      </c>
      <c r="G30" s="143">
        <f ca="1">IFERROR(INDEX(G$269:G$305,MATCH($F30,$B$269:$B$305,0))/INDEX($D$269:$D$305,MATCH($F30,$B$269:$B$305,0)),SUMIFS('Input-Ext Allocators'!D$8:D$63,'Input-Ext Allocators'!$B$8:$B$63,$F30))*$D30</f>
        <v>0</v>
      </c>
      <c r="H30" s="143">
        <f ca="1">IFERROR(INDEX(H$269:H$305,MATCH($F30,$B$269:$B$305,0))/INDEX($D$269:$D$305,MATCH($F30,$B$269:$B$305,0)),SUMIFS('Input-Ext Allocators'!E$8:E$63,'Input-Ext Allocators'!$B$8:$B$63,$F30))*$D30</f>
        <v>0</v>
      </c>
      <c r="I30" s="143">
        <f ca="1">IFERROR(INDEX(I$269:I$305,MATCH($F30,$B$269:$B$305,0))/INDEX($D$269:$D$305,MATCH($F30,$B$269:$B$305,0)),SUMIFS('Input-Ext Allocators'!F$8:F$63,'Input-Ext Allocators'!$B$8:$B$63,$F30))*$D30</f>
        <v>0</v>
      </c>
      <c r="J30" s="143">
        <f ca="1">IFERROR(INDEX(J$269:J$305,MATCH($F30,$B$269:$B$305,0))/INDEX($D$269:$D$305,MATCH($F30,$B$269:$B$305,0)),SUMIFS('Input-Ext Allocators'!G$8:G$63,'Input-Ext Allocators'!$B$8:$B$63,$F30))*$D30</f>
        <v>0</v>
      </c>
      <c r="K30" s="143">
        <f ca="1">IFERROR(INDEX(K$269:K$305,MATCH($F30,$B$269:$B$305,0))/INDEX($D$269:$D$305,MATCH($F30,$B$269:$B$305,0)),SUMIFS('Input-Ext Allocators'!H$8:H$63,'Input-Ext Allocators'!$B$8:$B$63,$F30))*$D30</f>
        <v>0</v>
      </c>
      <c r="L30" s="143">
        <f ca="1">IFERROR(INDEX(L$269:L$305,MATCH($F30,$B$269:$B$305,0))/INDEX($D$269:$D$305,MATCH($F30,$B$269:$B$305,0)),SUMIFS('Input-Ext Allocators'!I$8:I$63,'Input-Ext Allocators'!$B$8:$B$63,$F30))*$D30</f>
        <v>0</v>
      </c>
      <c r="M30" s="143">
        <f ca="1">IFERROR(INDEX(M$269:M$305,MATCH($F30,$B$269:$B$305,0))/INDEX($D$269:$D$305,MATCH($F30,$B$269:$B$305,0)),SUMIFS('Input-Ext Allocators'!J$8:J$63,'Input-Ext Allocators'!$B$8:$B$63,$F30))*$D30</f>
        <v>0</v>
      </c>
      <c r="N30" s="143">
        <f ca="1">IFERROR(INDEX(N$269:N$305,MATCH($F30,$B$269:$B$305,0))/INDEX($D$269:$D$305,MATCH($F30,$B$269:$B$305,0)),SUMIFS('Input-Ext Allocators'!K$8:K$63,'Input-Ext Allocators'!$B$8:$B$63,$F30))*$D30</f>
        <v>0</v>
      </c>
      <c r="O30" s="143">
        <f ca="1">IFERROR(INDEX(O$269:O$305,MATCH($F30,$B$269:$B$305,0))/INDEX($D$269:$D$305,MATCH($F30,$B$269:$B$305,0)),SUMIFS('Input-Ext Allocators'!L$8:L$63,'Input-Ext Allocators'!$B$8:$B$63,$F30))*$D30</f>
        <v>0</v>
      </c>
      <c r="P30" s="143">
        <f ca="1">IFERROR(INDEX(P$269:P$305,MATCH($F30,$B$269:$B$305,0))/INDEX($D$269:$D$305,MATCH($F30,$B$269:$B$305,0)),SUMIFS('Input-Ext Allocators'!M$8:M$63,'Input-Ext Allocators'!$B$8:$B$63,$F30))*$D30</f>
        <v>0</v>
      </c>
      <c r="Q30" s="143">
        <f ca="1">IFERROR(INDEX(Q$269:Q$305,MATCH($F30,$B$269:$B$305,0))/INDEX($D$269:$D$305,MATCH($F30,$B$269:$B$305,0)),SUMIFS('Input-Ext Allocators'!N$8:N$63,'Input-Ext Allocators'!$B$8:$B$63,$F30))*$D30</f>
        <v>0</v>
      </c>
      <c r="R30" s="143">
        <f ca="1">IFERROR(INDEX(R$269:R$305,MATCH($F30,$B$269:$B$305,0))/INDEX($D$269:$D$305,MATCH($F30,$B$269:$B$305,0)),SUMIFS('Input-Ext Allocators'!O$8:O$63,'Input-Ext Allocators'!$B$8:$B$63,$F30))*$D30</f>
        <v>0</v>
      </c>
      <c r="S30" s="143">
        <f ca="1">IFERROR(INDEX(S$269:S$305,MATCH($F30,$B$269:$B$305,0))/INDEX($D$269:$D$305,MATCH($F30,$B$269:$B$305,0)),SUMIFS('Input-Ext Allocators'!P$8:P$63,'Input-Ext Allocators'!$B$8:$B$63,$F30))*$D30</f>
        <v>0</v>
      </c>
      <c r="T30" s="143">
        <f ca="1">IFERROR(INDEX(T$269:T$305,MATCH($F30,$B$269:$B$305,0))/INDEX($D$269:$D$305,MATCH($F30,$B$269:$B$305,0)),SUMIFS('Input-Ext Allocators'!Q$8:Q$63,'Input-Ext Allocators'!$B$8:$B$63,$F30))*$D30</f>
        <v>0</v>
      </c>
      <c r="U30" s="143">
        <f ca="1">IFERROR(INDEX(U$269:U$305,MATCH($F30,$B$269:$B$305,0))/INDEX($D$269:$D$305,MATCH($F30,$B$269:$B$305,0)),SUMIFS('Input-Ext Allocators'!R$8:R$63,'Input-Ext Allocators'!$B$8:$B$63,$F30))*$D30</f>
        <v>0</v>
      </c>
      <c r="V30" s="143">
        <f ca="1">IFERROR(INDEX(V$269:V$305,MATCH($F30,$B$269:$B$305,0))/INDEX($D$269:$D$305,MATCH($F30,$B$269:$B$305,0)),SUMIFS('Input-Ext Allocators'!S$8:S$63,'Input-Ext Allocators'!$B$8:$B$63,$F30))*$D30</f>
        <v>0</v>
      </c>
      <c r="W30" s="143">
        <f ca="1">IFERROR(INDEX(W$269:W$305,MATCH($F30,$B$269:$B$305,0))/INDEX($D$269:$D$305,MATCH($F30,$B$269:$B$305,0)),SUMIFS('Input-Ext Allocators'!T$8:T$63,'Input-Ext Allocators'!$B$8:$B$63,$F30))*$D30</f>
        <v>0</v>
      </c>
      <c r="X30" s="143">
        <f ca="1">IFERROR(INDEX(X$269:X$305,MATCH($F30,$B$269:$B$305,0))/INDEX($D$269:$D$305,MATCH($F30,$B$269:$B$305,0)),SUMIFS('Input-Ext Allocators'!U$8:U$63,'Input-Ext Allocators'!$B$8:$B$63,$F30))*$D30</f>
        <v>0</v>
      </c>
      <c r="Y30" s="143">
        <f ca="1">IFERROR(INDEX(Y$269:Y$305,MATCH($F30,$B$269:$B$305,0))/INDEX($D$269:$D$305,MATCH($F30,$B$269:$B$305,0)),SUMIFS('Input-Ext Allocators'!V$8:V$63,'Input-Ext Allocators'!$B$8:$B$63,$F30))*$D30</f>
        <v>0</v>
      </c>
      <c r="Z30" s="143">
        <f ca="1">IFERROR(INDEX(Z$269:Z$305,MATCH($F30,$B$269:$B$305,0))/INDEX($D$269:$D$305,MATCH($F30,$B$269:$B$305,0)),SUMIFS('Input-Ext Allocators'!W$8:W$63,'Input-Ext Allocators'!$B$8:$B$63,$F30))*$D30</f>
        <v>0</v>
      </c>
    </row>
    <row r="31" spans="1:26" outlineLevel="1">
      <c r="A31" s="113">
        <f>IF(ISBLANK('Input-Accounts'!A31),"",'Input-Accounts'!A31)</f>
        <v>22</v>
      </c>
      <c r="B31" s="17" t="str">
        <f>IF(ISBLANK('Input-Accounts'!B31),"",'Input-Accounts'!B31)</f>
        <v>Mains - High Pressure</v>
      </c>
      <c r="C31" s="113">
        <f>IF(ISBLANK('Input-Accounts'!C31),"",'Input-Accounts'!C31)</f>
        <v>376</v>
      </c>
      <c r="D31" s="143">
        <f t="shared" ca="1" si="7"/>
        <v>0</v>
      </c>
      <c r="E31" s="143">
        <f t="shared" ca="1" si="8"/>
        <v>0</v>
      </c>
      <c r="F31" s="89" t="str" cm="1">
        <f t="array" aca="1" ref="F31" ca="1">IF(D31=0,"-",IF('Input-Accounts'!$E31&lt;&gt;0,'Input-Accounts'!$E31,INDEX('Input-Accounts'!$H31:$J31,,MATCH($F$6,'Input-Accounts'!$H$6:$J$6,0))))</f>
        <v>-</v>
      </c>
      <c r="G31" s="143">
        <f ca="1">IFERROR(INDEX(G$269:G$305,MATCH($F31,$B$269:$B$305,0))/INDEX($D$269:$D$305,MATCH($F31,$B$269:$B$305,0)),SUMIFS('Input-Ext Allocators'!D$8:D$63,'Input-Ext Allocators'!$B$8:$B$63,$F31))*$D31</f>
        <v>0</v>
      </c>
      <c r="H31" s="143">
        <f ca="1">IFERROR(INDEX(H$269:H$305,MATCH($F31,$B$269:$B$305,0))/INDEX($D$269:$D$305,MATCH($F31,$B$269:$B$305,0)),SUMIFS('Input-Ext Allocators'!E$8:E$63,'Input-Ext Allocators'!$B$8:$B$63,$F31))*$D31</f>
        <v>0</v>
      </c>
      <c r="I31" s="143">
        <f ca="1">IFERROR(INDEX(I$269:I$305,MATCH($F31,$B$269:$B$305,0))/INDEX($D$269:$D$305,MATCH($F31,$B$269:$B$305,0)),SUMIFS('Input-Ext Allocators'!F$8:F$63,'Input-Ext Allocators'!$B$8:$B$63,$F31))*$D31</f>
        <v>0</v>
      </c>
      <c r="J31" s="143">
        <f ca="1">IFERROR(INDEX(J$269:J$305,MATCH($F31,$B$269:$B$305,0))/INDEX($D$269:$D$305,MATCH($F31,$B$269:$B$305,0)),SUMIFS('Input-Ext Allocators'!G$8:G$63,'Input-Ext Allocators'!$B$8:$B$63,$F31))*$D31</f>
        <v>0</v>
      </c>
      <c r="K31" s="143">
        <f ca="1">IFERROR(INDEX(K$269:K$305,MATCH($F31,$B$269:$B$305,0))/INDEX($D$269:$D$305,MATCH($F31,$B$269:$B$305,0)),SUMIFS('Input-Ext Allocators'!H$8:H$63,'Input-Ext Allocators'!$B$8:$B$63,$F31))*$D31</f>
        <v>0</v>
      </c>
      <c r="L31" s="143">
        <f ca="1">IFERROR(INDEX(L$269:L$305,MATCH($F31,$B$269:$B$305,0))/INDEX($D$269:$D$305,MATCH($F31,$B$269:$B$305,0)),SUMIFS('Input-Ext Allocators'!I$8:I$63,'Input-Ext Allocators'!$B$8:$B$63,$F31))*$D31</f>
        <v>0</v>
      </c>
      <c r="M31" s="143">
        <f ca="1">IFERROR(INDEX(M$269:M$305,MATCH($F31,$B$269:$B$305,0))/INDEX($D$269:$D$305,MATCH($F31,$B$269:$B$305,0)),SUMIFS('Input-Ext Allocators'!J$8:J$63,'Input-Ext Allocators'!$B$8:$B$63,$F31))*$D31</f>
        <v>0</v>
      </c>
      <c r="N31" s="143">
        <f ca="1">IFERROR(INDEX(N$269:N$305,MATCH($F31,$B$269:$B$305,0))/INDEX($D$269:$D$305,MATCH($F31,$B$269:$B$305,0)),SUMIFS('Input-Ext Allocators'!K$8:K$63,'Input-Ext Allocators'!$B$8:$B$63,$F31))*$D31</f>
        <v>0</v>
      </c>
      <c r="O31" s="143">
        <f ca="1">IFERROR(INDEX(O$269:O$305,MATCH($F31,$B$269:$B$305,0))/INDEX($D$269:$D$305,MATCH($F31,$B$269:$B$305,0)),SUMIFS('Input-Ext Allocators'!L$8:L$63,'Input-Ext Allocators'!$B$8:$B$63,$F31))*$D31</f>
        <v>0</v>
      </c>
      <c r="P31" s="143">
        <f ca="1">IFERROR(INDEX(P$269:P$305,MATCH($F31,$B$269:$B$305,0))/INDEX($D$269:$D$305,MATCH($F31,$B$269:$B$305,0)),SUMIFS('Input-Ext Allocators'!M$8:M$63,'Input-Ext Allocators'!$B$8:$B$63,$F31))*$D31</f>
        <v>0</v>
      </c>
      <c r="Q31" s="143">
        <f ca="1">IFERROR(INDEX(Q$269:Q$305,MATCH($F31,$B$269:$B$305,0))/INDEX($D$269:$D$305,MATCH($F31,$B$269:$B$305,0)),SUMIFS('Input-Ext Allocators'!N$8:N$63,'Input-Ext Allocators'!$B$8:$B$63,$F31))*$D31</f>
        <v>0</v>
      </c>
      <c r="R31" s="143">
        <f ca="1">IFERROR(INDEX(R$269:R$305,MATCH($F31,$B$269:$B$305,0))/INDEX($D$269:$D$305,MATCH($F31,$B$269:$B$305,0)),SUMIFS('Input-Ext Allocators'!O$8:O$63,'Input-Ext Allocators'!$B$8:$B$63,$F31))*$D31</f>
        <v>0</v>
      </c>
      <c r="S31" s="143">
        <f ca="1">IFERROR(INDEX(S$269:S$305,MATCH($F31,$B$269:$B$305,0))/INDEX($D$269:$D$305,MATCH($F31,$B$269:$B$305,0)),SUMIFS('Input-Ext Allocators'!P$8:P$63,'Input-Ext Allocators'!$B$8:$B$63,$F31))*$D31</f>
        <v>0</v>
      </c>
      <c r="T31" s="143">
        <f ca="1">IFERROR(INDEX(T$269:T$305,MATCH($F31,$B$269:$B$305,0))/INDEX($D$269:$D$305,MATCH($F31,$B$269:$B$305,0)),SUMIFS('Input-Ext Allocators'!Q$8:Q$63,'Input-Ext Allocators'!$B$8:$B$63,$F31))*$D31</f>
        <v>0</v>
      </c>
      <c r="U31" s="143">
        <f ca="1">IFERROR(INDEX(U$269:U$305,MATCH($F31,$B$269:$B$305,0))/INDEX($D$269:$D$305,MATCH($F31,$B$269:$B$305,0)),SUMIFS('Input-Ext Allocators'!R$8:R$63,'Input-Ext Allocators'!$B$8:$B$63,$F31))*$D31</f>
        <v>0</v>
      </c>
      <c r="V31" s="143">
        <f ca="1">IFERROR(INDEX(V$269:V$305,MATCH($F31,$B$269:$B$305,0))/INDEX($D$269:$D$305,MATCH($F31,$B$269:$B$305,0)),SUMIFS('Input-Ext Allocators'!S$8:S$63,'Input-Ext Allocators'!$B$8:$B$63,$F31))*$D31</f>
        <v>0</v>
      </c>
      <c r="W31" s="143">
        <f ca="1">IFERROR(INDEX(W$269:W$305,MATCH($F31,$B$269:$B$305,0))/INDEX($D$269:$D$305,MATCH($F31,$B$269:$B$305,0)),SUMIFS('Input-Ext Allocators'!T$8:T$63,'Input-Ext Allocators'!$B$8:$B$63,$F31))*$D31</f>
        <v>0</v>
      </c>
      <c r="X31" s="143">
        <f ca="1">IFERROR(INDEX(X$269:X$305,MATCH($F31,$B$269:$B$305,0))/INDEX($D$269:$D$305,MATCH($F31,$B$269:$B$305,0)),SUMIFS('Input-Ext Allocators'!U$8:U$63,'Input-Ext Allocators'!$B$8:$B$63,$F31))*$D31</f>
        <v>0</v>
      </c>
      <c r="Y31" s="143">
        <f ca="1">IFERROR(INDEX(Y$269:Y$305,MATCH($F31,$B$269:$B$305,0))/INDEX($D$269:$D$305,MATCH($F31,$B$269:$B$305,0)),SUMIFS('Input-Ext Allocators'!V$8:V$63,'Input-Ext Allocators'!$B$8:$B$63,$F31))*$D31</f>
        <v>0</v>
      </c>
      <c r="Z31" s="143">
        <f ca="1">IFERROR(INDEX(Z$269:Z$305,MATCH($F31,$B$269:$B$305,0))/INDEX($D$269:$D$305,MATCH($F31,$B$269:$B$305,0)),SUMIFS('Input-Ext Allocators'!W$8:W$63,'Input-Ext Allocators'!$B$8:$B$63,$F31))*$D31</f>
        <v>0</v>
      </c>
    </row>
    <row r="32" spans="1:26" outlineLevel="1">
      <c r="A32" s="113">
        <f>IF(ISBLANK('Input-Accounts'!A32),"",'Input-Accounts'!A32)</f>
        <v>23</v>
      </c>
      <c r="B32" s="17" t="str">
        <f>IF(ISBLANK('Input-Accounts'!B32),"",'Input-Accounts'!B32)</f>
        <v>Mains Steel IP &gt;6"</v>
      </c>
      <c r="C32" s="113">
        <f>IF(ISBLANK('Input-Accounts'!C32),"",'Input-Accounts'!C32)</f>
        <v>376.1</v>
      </c>
      <c r="D32" s="143">
        <f t="shared" ca="1" si="7"/>
        <v>0</v>
      </c>
      <c r="E32" s="143">
        <f t="shared" ca="1" si="8"/>
        <v>0</v>
      </c>
      <c r="F32" s="89" t="str" cm="1">
        <f t="array" aca="1" ref="F32" ca="1">IF(D32=0,"-",IF('Input-Accounts'!$E32&lt;&gt;0,'Input-Accounts'!$E32,INDEX('Input-Accounts'!$H32:$J32,,MATCH($F$6,'Input-Accounts'!$H$6:$J$6,0))))</f>
        <v>-</v>
      </c>
      <c r="G32" s="143">
        <f ca="1">IFERROR(INDEX(G$269:G$305,MATCH($F32,$B$269:$B$305,0))/INDEX($D$269:$D$305,MATCH($F32,$B$269:$B$305,0)),SUMIFS('Input-Ext Allocators'!D$8:D$63,'Input-Ext Allocators'!$B$8:$B$63,$F32))*$D32</f>
        <v>0</v>
      </c>
      <c r="H32" s="143">
        <f ca="1">IFERROR(INDEX(H$269:H$305,MATCH($F32,$B$269:$B$305,0))/INDEX($D$269:$D$305,MATCH($F32,$B$269:$B$305,0)),SUMIFS('Input-Ext Allocators'!E$8:E$63,'Input-Ext Allocators'!$B$8:$B$63,$F32))*$D32</f>
        <v>0</v>
      </c>
      <c r="I32" s="143">
        <f ca="1">IFERROR(INDEX(I$269:I$305,MATCH($F32,$B$269:$B$305,0))/INDEX($D$269:$D$305,MATCH($F32,$B$269:$B$305,0)),SUMIFS('Input-Ext Allocators'!F$8:F$63,'Input-Ext Allocators'!$B$8:$B$63,$F32))*$D32</f>
        <v>0</v>
      </c>
      <c r="J32" s="143">
        <f ca="1">IFERROR(INDEX(J$269:J$305,MATCH($F32,$B$269:$B$305,0))/INDEX($D$269:$D$305,MATCH($F32,$B$269:$B$305,0)),SUMIFS('Input-Ext Allocators'!G$8:G$63,'Input-Ext Allocators'!$B$8:$B$63,$F32))*$D32</f>
        <v>0</v>
      </c>
      <c r="K32" s="143">
        <f ca="1">IFERROR(INDEX(K$269:K$305,MATCH($F32,$B$269:$B$305,0))/INDEX($D$269:$D$305,MATCH($F32,$B$269:$B$305,0)),SUMIFS('Input-Ext Allocators'!H$8:H$63,'Input-Ext Allocators'!$B$8:$B$63,$F32))*$D32</f>
        <v>0</v>
      </c>
      <c r="L32" s="143">
        <f ca="1">IFERROR(INDEX(L$269:L$305,MATCH($F32,$B$269:$B$305,0))/INDEX($D$269:$D$305,MATCH($F32,$B$269:$B$305,0)),SUMIFS('Input-Ext Allocators'!I$8:I$63,'Input-Ext Allocators'!$B$8:$B$63,$F32))*$D32</f>
        <v>0</v>
      </c>
      <c r="M32" s="143">
        <f ca="1">IFERROR(INDEX(M$269:M$305,MATCH($F32,$B$269:$B$305,0))/INDEX($D$269:$D$305,MATCH($F32,$B$269:$B$305,0)),SUMIFS('Input-Ext Allocators'!J$8:J$63,'Input-Ext Allocators'!$B$8:$B$63,$F32))*$D32</f>
        <v>0</v>
      </c>
      <c r="N32" s="143">
        <f ca="1">IFERROR(INDEX(N$269:N$305,MATCH($F32,$B$269:$B$305,0))/INDEX($D$269:$D$305,MATCH($F32,$B$269:$B$305,0)),SUMIFS('Input-Ext Allocators'!K$8:K$63,'Input-Ext Allocators'!$B$8:$B$63,$F32))*$D32</f>
        <v>0</v>
      </c>
      <c r="O32" s="143">
        <f ca="1">IFERROR(INDEX(O$269:O$305,MATCH($F32,$B$269:$B$305,0))/INDEX($D$269:$D$305,MATCH($F32,$B$269:$B$305,0)),SUMIFS('Input-Ext Allocators'!L$8:L$63,'Input-Ext Allocators'!$B$8:$B$63,$F32))*$D32</f>
        <v>0</v>
      </c>
      <c r="P32" s="143">
        <f ca="1">IFERROR(INDEX(P$269:P$305,MATCH($F32,$B$269:$B$305,0))/INDEX($D$269:$D$305,MATCH($F32,$B$269:$B$305,0)),SUMIFS('Input-Ext Allocators'!M$8:M$63,'Input-Ext Allocators'!$B$8:$B$63,$F32))*$D32</f>
        <v>0</v>
      </c>
      <c r="Q32" s="143">
        <f ca="1">IFERROR(INDEX(Q$269:Q$305,MATCH($F32,$B$269:$B$305,0))/INDEX($D$269:$D$305,MATCH($F32,$B$269:$B$305,0)),SUMIFS('Input-Ext Allocators'!N$8:N$63,'Input-Ext Allocators'!$B$8:$B$63,$F32))*$D32</f>
        <v>0</v>
      </c>
      <c r="R32" s="143">
        <f ca="1">IFERROR(INDEX(R$269:R$305,MATCH($F32,$B$269:$B$305,0))/INDEX($D$269:$D$305,MATCH($F32,$B$269:$B$305,0)),SUMIFS('Input-Ext Allocators'!O$8:O$63,'Input-Ext Allocators'!$B$8:$B$63,$F32))*$D32</f>
        <v>0</v>
      </c>
      <c r="S32" s="143">
        <f ca="1">IFERROR(INDEX(S$269:S$305,MATCH($F32,$B$269:$B$305,0))/INDEX($D$269:$D$305,MATCH($F32,$B$269:$B$305,0)),SUMIFS('Input-Ext Allocators'!P$8:P$63,'Input-Ext Allocators'!$B$8:$B$63,$F32))*$D32</f>
        <v>0</v>
      </c>
      <c r="T32" s="143">
        <f ca="1">IFERROR(INDEX(T$269:T$305,MATCH($F32,$B$269:$B$305,0))/INDEX($D$269:$D$305,MATCH($F32,$B$269:$B$305,0)),SUMIFS('Input-Ext Allocators'!Q$8:Q$63,'Input-Ext Allocators'!$B$8:$B$63,$F32))*$D32</f>
        <v>0</v>
      </c>
      <c r="U32" s="143">
        <f ca="1">IFERROR(INDEX(U$269:U$305,MATCH($F32,$B$269:$B$305,0))/INDEX($D$269:$D$305,MATCH($F32,$B$269:$B$305,0)),SUMIFS('Input-Ext Allocators'!R$8:R$63,'Input-Ext Allocators'!$B$8:$B$63,$F32))*$D32</f>
        <v>0</v>
      </c>
      <c r="V32" s="143">
        <f ca="1">IFERROR(INDEX(V$269:V$305,MATCH($F32,$B$269:$B$305,0))/INDEX($D$269:$D$305,MATCH($F32,$B$269:$B$305,0)),SUMIFS('Input-Ext Allocators'!S$8:S$63,'Input-Ext Allocators'!$B$8:$B$63,$F32))*$D32</f>
        <v>0</v>
      </c>
      <c r="W32" s="143">
        <f ca="1">IFERROR(INDEX(W$269:W$305,MATCH($F32,$B$269:$B$305,0))/INDEX($D$269:$D$305,MATCH($F32,$B$269:$B$305,0)),SUMIFS('Input-Ext Allocators'!T$8:T$63,'Input-Ext Allocators'!$B$8:$B$63,$F32))*$D32</f>
        <v>0</v>
      </c>
      <c r="X32" s="143">
        <f ca="1">IFERROR(INDEX(X$269:X$305,MATCH($F32,$B$269:$B$305,0))/INDEX($D$269:$D$305,MATCH($F32,$B$269:$B$305,0)),SUMIFS('Input-Ext Allocators'!U$8:U$63,'Input-Ext Allocators'!$B$8:$B$63,$F32))*$D32</f>
        <v>0</v>
      </c>
      <c r="Y32" s="143">
        <f ca="1">IFERROR(INDEX(Y$269:Y$305,MATCH($F32,$B$269:$B$305,0))/INDEX($D$269:$D$305,MATCH($F32,$B$269:$B$305,0)),SUMIFS('Input-Ext Allocators'!V$8:V$63,'Input-Ext Allocators'!$B$8:$B$63,$F32))*$D32</f>
        <v>0</v>
      </c>
      <c r="Z32" s="143">
        <f ca="1">IFERROR(INDEX(Z$269:Z$305,MATCH($F32,$B$269:$B$305,0))/INDEX($D$269:$D$305,MATCH($F32,$B$269:$B$305,0)),SUMIFS('Input-Ext Allocators'!W$8:W$63,'Input-Ext Allocators'!$B$8:$B$63,$F32))*$D32</f>
        <v>0</v>
      </c>
    </row>
    <row r="33" spans="1:26" outlineLevel="1">
      <c r="A33" s="113">
        <f>IF(ISBLANK('Input-Accounts'!A33),"",'Input-Accounts'!A33)</f>
        <v>24</v>
      </c>
      <c r="B33" s="17" t="str">
        <f>IF(ISBLANK('Input-Accounts'!B33),"",'Input-Accounts'!B33)</f>
        <v>Mains Steel IP &gt;4-6"</v>
      </c>
      <c r="C33" s="113">
        <f>IF(ISBLANK('Input-Accounts'!C33),"",'Input-Accounts'!C33)</f>
        <v>376.1</v>
      </c>
      <c r="D33" s="143">
        <f t="shared" ca="1" si="7"/>
        <v>0</v>
      </c>
      <c r="E33" s="143">
        <f t="shared" ca="1" si="8"/>
        <v>0</v>
      </c>
      <c r="F33" s="89" t="str" cm="1">
        <f t="array" aca="1" ref="F33" ca="1">IF(D33=0,"-",IF('Input-Accounts'!$E33&lt;&gt;0,'Input-Accounts'!$E33,INDEX('Input-Accounts'!$H33:$J33,,MATCH($F$6,'Input-Accounts'!$H$6:$J$6,0))))</f>
        <v>-</v>
      </c>
      <c r="G33" s="143">
        <f ca="1">IFERROR(INDEX(G$269:G$305,MATCH($F33,$B$269:$B$305,0))/INDEX($D$269:$D$305,MATCH($F33,$B$269:$B$305,0)),SUMIFS('Input-Ext Allocators'!D$8:D$63,'Input-Ext Allocators'!$B$8:$B$63,$F33))*$D33</f>
        <v>0</v>
      </c>
      <c r="H33" s="143">
        <f ca="1">IFERROR(INDEX(H$269:H$305,MATCH($F33,$B$269:$B$305,0))/INDEX($D$269:$D$305,MATCH($F33,$B$269:$B$305,0)),SUMIFS('Input-Ext Allocators'!E$8:E$63,'Input-Ext Allocators'!$B$8:$B$63,$F33))*$D33</f>
        <v>0</v>
      </c>
      <c r="I33" s="143">
        <f ca="1">IFERROR(INDEX(I$269:I$305,MATCH($F33,$B$269:$B$305,0))/INDEX($D$269:$D$305,MATCH($F33,$B$269:$B$305,0)),SUMIFS('Input-Ext Allocators'!F$8:F$63,'Input-Ext Allocators'!$B$8:$B$63,$F33))*$D33</f>
        <v>0</v>
      </c>
      <c r="J33" s="143">
        <f ca="1">IFERROR(INDEX(J$269:J$305,MATCH($F33,$B$269:$B$305,0))/INDEX($D$269:$D$305,MATCH($F33,$B$269:$B$305,0)),SUMIFS('Input-Ext Allocators'!G$8:G$63,'Input-Ext Allocators'!$B$8:$B$63,$F33))*$D33</f>
        <v>0</v>
      </c>
      <c r="K33" s="143">
        <f ca="1">IFERROR(INDEX(K$269:K$305,MATCH($F33,$B$269:$B$305,0))/INDEX($D$269:$D$305,MATCH($F33,$B$269:$B$305,0)),SUMIFS('Input-Ext Allocators'!H$8:H$63,'Input-Ext Allocators'!$B$8:$B$63,$F33))*$D33</f>
        <v>0</v>
      </c>
      <c r="L33" s="143">
        <f ca="1">IFERROR(INDEX(L$269:L$305,MATCH($F33,$B$269:$B$305,0))/INDEX($D$269:$D$305,MATCH($F33,$B$269:$B$305,0)),SUMIFS('Input-Ext Allocators'!I$8:I$63,'Input-Ext Allocators'!$B$8:$B$63,$F33))*$D33</f>
        <v>0</v>
      </c>
      <c r="M33" s="143">
        <f ca="1">IFERROR(INDEX(M$269:M$305,MATCH($F33,$B$269:$B$305,0))/INDEX($D$269:$D$305,MATCH($F33,$B$269:$B$305,0)),SUMIFS('Input-Ext Allocators'!J$8:J$63,'Input-Ext Allocators'!$B$8:$B$63,$F33))*$D33</f>
        <v>0</v>
      </c>
      <c r="N33" s="143">
        <f ca="1">IFERROR(INDEX(N$269:N$305,MATCH($F33,$B$269:$B$305,0))/INDEX($D$269:$D$305,MATCH($F33,$B$269:$B$305,0)),SUMIFS('Input-Ext Allocators'!K$8:K$63,'Input-Ext Allocators'!$B$8:$B$63,$F33))*$D33</f>
        <v>0</v>
      </c>
      <c r="O33" s="143">
        <f ca="1">IFERROR(INDEX(O$269:O$305,MATCH($F33,$B$269:$B$305,0))/INDEX($D$269:$D$305,MATCH($F33,$B$269:$B$305,0)),SUMIFS('Input-Ext Allocators'!L$8:L$63,'Input-Ext Allocators'!$B$8:$B$63,$F33))*$D33</f>
        <v>0</v>
      </c>
      <c r="P33" s="143">
        <f ca="1">IFERROR(INDEX(P$269:P$305,MATCH($F33,$B$269:$B$305,0))/INDEX($D$269:$D$305,MATCH($F33,$B$269:$B$305,0)),SUMIFS('Input-Ext Allocators'!M$8:M$63,'Input-Ext Allocators'!$B$8:$B$63,$F33))*$D33</f>
        <v>0</v>
      </c>
      <c r="Q33" s="143">
        <f ca="1">IFERROR(INDEX(Q$269:Q$305,MATCH($F33,$B$269:$B$305,0))/INDEX($D$269:$D$305,MATCH($F33,$B$269:$B$305,0)),SUMIFS('Input-Ext Allocators'!N$8:N$63,'Input-Ext Allocators'!$B$8:$B$63,$F33))*$D33</f>
        <v>0</v>
      </c>
      <c r="R33" s="143">
        <f ca="1">IFERROR(INDEX(R$269:R$305,MATCH($F33,$B$269:$B$305,0))/INDEX($D$269:$D$305,MATCH($F33,$B$269:$B$305,0)),SUMIFS('Input-Ext Allocators'!O$8:O$63,'Input-Ext Allocators'!$B$8:$B$63,$F33))*$D33</f>
        <v>0</v>
      </c>
      <c r="S33" s="143">
        <f ca="1">IFERROR(INDEX(S$269:S$305,MATCH($F33,$B$269:$B$305,0))/INDEX($D$269:$D$305,MATCH($F33,$B$269:$B$305,0)),SUMIFS('Input-Ext Allocators'!P$8:P$63,'Input-Ext Allocators'!$B$8:$B$63,$F33))*$D33</f>
        <v>0</v>
      </c>
      <c r="T33" s="143">
        <f ca="1">IFERROR(INDEX(T$269:T$305,MATCH($F33,$B$269:$B$305,0))/INDEX($D$269:$D$305,MATCH($F33,$B$269:$B$305,0)),SUMIFS('Input-Ext Allocators'!Q$8:Q$63,'Input-Ext Allocators'!$B$8:$B$63,$F33))*$D33</f>
        <v>0</v>
      </c>
      <c r="U33" s="143">
        <f ca="1">IFERROR(INDEX(U$269:U$305,MATCH($F33,$B$269:$B$305,0))/INDEX($D$269:$D$305,MATCH($F33,$B$269:$B$305,0)),SUMIFS('Input-Ext Allocators'!R$8:R$63,'Input-Ext Allocators'!$B$8:$B$63,$F33))*$D33</f>
        <v>0</v>
      </c>
      <c r="V33" s="143">
        <f ca="1">IFERROR(INDEX(V$269:V$305,MATCH($F33,$B$269:$B$305,0))/INDEX($D$269:$D$305,MATCH($F33,$B$269:$B$305,0)),SUMIFS('Input-Ext Allocators'!S$8:S$63,'Input-Ext Allocators'!$B$8:$B$63,$F33))*$D33</f>
        <v>0</v>
      </c>
      <c r="W33" s="143">
        <f ca="1">IFERROR(INDEX(W$269:W$305,MATCH($F33,$B$269:$B$305,0))/INDEX($D$269:$D$305,MATCH($F33,$B$269:$B$305,0)),SUMIFS('Input-Ext Allocators'!T$8:T$63,'Input-Ext Allocators'!$B$8:$B$63,$F33))*$D33</f>
        <v>0</v>
      </c>
      <c r="X33" s="143">
        <f ca="1">IFERROR(INDEX(X$269:X$305,MATCH($F33,$B$269:$B$305,0))/INDEX($D$269:$D$305,MATCH($F33,$B$269:$B$305,0)),SUMIFS('Input-Ext Allocators'!U$8:U$63,'Input-Ext Allocators'!$B$8:$B$63,$F33))*$D33</f>
        <v>0</v>
      </c>
      <c r="Y33" s="143">
        <f ca="1">IFERROR(INDEX(Y$269:Y$305,MATCH($F33,$B$269:$B$305,0))/INDEX($D$269:$D$305,MATCH($F33,$B$269:$B$305,0)),SUMIFS('Input-Ext Allocators'!V$8:V$63,'Input-Ext Allocators'!$B$8:$B$63,$F33))*$D33</f>
        <v>0</v>
      </c>
      <c r="Z33" s="143">
        <f ca="1">IFERROR(INDEX(Z$269:Z$305,MATCH($F33,$B$269:$B$305,0))/INDEX($D$269:$D$305,MATCH($F33,$B$269:$B$305,0)),SUMIFS('Input-Ext Allocators'!W$8:W$63,'Input-Ext Allocators'!$B$8:$B$63,$F33))*$D33</f>
        <v>0</v>
      </c>
    </row>
    <row r="34" spans="1:26" outlineLevel="1">
      <c r="A34" s="113">
        <f>IF(ISBLANK('Input-Accounts'!A34),"",'Input-Accounts'!A34)</f>
        <v>25</v>
      </c>
      <c r="B34" s="17" t="str">
        <f>IF(ISBLANK('Input-Accounts'!B34),"",'Input-Accounts'!B34)</f>
        <v>Mains Steel IP &gt;2-4"</v>
      </c>
      <c r="C34" s="113">
        <f>IF(ISBLANK('Input-Accounts'!C34),"",'Input-Accounts'!C34)</f>
        <v>376.1</v>
      </c>
      <c r="D34" s="143">
        <f t="shared" ca="1" si="7"/>
        <v>0</v>
      </c>
      <c r="E34" s="143">
        <f t="shared" ca="1" si="8"/>
        <v>0</v>
      </c>
      <c r="F34" s="89" t="str" cm="1">
        <f t="array" aca="1" ref="F34" ca="1">IF(D34=0,"-",IF('Input-Accounts'!$E34&lt;&gt;0,'Input-Accounts'!$E34,INDEX('Input-Accounts'!$H34:$J34,,MATCH($F$6,'Input-Accounts'!$H$6:$J$6,0))))</f>
        <v>-</v>
      </c>
      <c r="G34" s="143">
        <f ca="1">IFERROR(INDEX(G$269:G$305,MATCH($F34,$B$269:$B$305,0))/INDEX($D$269:$D$305,MATCH($F34,$B$269:$B$305,0)),SUMIFS('Input-Ext Allocators'!D$8:D$63,'Input-Ext Allocators'!$B$8:$B$63,$F34))*$D34</f>
        <v>0</v>
      </c>
      <c r="H34" s="143">
        <f ca="1">IFERROR(INDEX(H$269:H$305,MATCH($F34,$B$269:$B$305,0))/INDEX($D$269:$D$305,MATCH($F34,$B$269:$B$305,0)),SUMIFS('Input-Ext Allocators'!E$8:E$63,'Input-Ext Allocators'!$B$8:$B$63,$F34))*$D34</f>
        <v>0</v>
      </c>
      <c r="I34" s="143">
        <f ca="1">IFERROR(INDEX(I$269:I$305,MATCH($F34,$B$269:$B$305,0))/INDEX($D$269:$D$305,MATCH($F34,$B$269:$B$305,0)),SUMIFS('Input-Ext Allocators'!F$8:F$63,'Input-Ext Allocators'!$B$8:$B$63,$F34))*$D34</f>
        <v>0</v>
      </c>
      <c r="J34" s="143">
        <f ca="1">IFERROR(INDEX(J$269:J$305,MATCH($F34,$B$269:$B$305,0))/INDEX($D$269:$D$305,MATCH($F34,$B$269:$B$305,0)),SUMIFS('Input-Ext Allocators'!G$8:G$63,'Input-Ext Allocators'!$B$8:$B$63,$F34))*$D34</f>
        <v>0</v>
      </c>
      <c r="K34" s="143">
        <f ca="1">IFERROR(INDEX(K$269:K$305,MATCH($F34,$B$269:$B$305,0))/INDEX($D$269:$D$305,MATCH($F34,$B$269:$B$305,0)),SUMIFS('Input-Ext Allocators'!H$8:H$63,'Input-Ext Allocators'!$B$8:$B$63,$F34))*$D34</f>
        <v>0</v>
      </c>
      <c r="L34" s="143">
        <f ca="1">IFERROR(INDEX(L$269:L$305,MATCH($F34,$B$269:$B$305,0))/INDEX($D$269:$D$305,MATCH($F34,$B$269:$B$305,0)),SUMIFS('Input-Ext Allocators'!I$8:I$63,'Input-Ext Allocators'!$B$8:$B$63,$F34))*$D34</f>
        <v>0</v>
      </c>
      <c r="M34" s="143">
        <f ca="1">IFERROR(INDEX(M$269:M$305,MATCH($F34,$B$269:$B$305,0))/INDEX($D$269:$D$305,MATCH($F34,$B$269:$B$305,0)),SUMIFS('Input-Ext Allocators'!J$8:J$63,'Input-Ext Allocators'!$B$8:$B$63,$F34))*$D34</f>
        <v>0</v>
      </c>
      <c r="N34" s="143">
        <f ca="1">IFERROR(INDEX(N$269:N$305,MATCH($F34,$B$269:$B$305,0))/INDEX($D$269:$D$305,MATCH($F34,$B$269:$B$305,0)),SUMIFS('Input-Ext Allocators'!K$8:K$63,'Input-Ext Allocators'!$B$8:$B$63,$F34))*$D34</f>
        <v>0</v>
      </c>
      <c r="O34" s="143">
        <f ca="1">IFERROR(INDEX(O$269:O$305,MATCH($F34,$B$269:$B$305,0))/INDEX($D$269:$D$305,MATCH($F34,$B$269:$B$305,0)),SUMIFS('Input-Ext Allocators'!L$8:L$63,'Input-Ext Allocators'!$B$8:$B$63,$F34))*$D34</f>
        <v>0</v>
      </c>
      <c r="P34" s="143">
        <f ca="1">IFERROR(INDEX(P$269:P$305,MATCH($F34,$B$269:$B$305,0))/INDEX($D$269:$D$305,MATCH($F34,$B$269:$B$305,0)),SUMIFS('Input-Ext Allocators'!M$8:M$63,'Input-Ext Allocators'!$B$8:$B$63,$F34))*$D34</f>
        <v>0</v>
      </c>
      <c r="Q34" s="143">
        <f ca="1">IFERROR(INDEX(Q$269:Q$305,MATCH($F34,$B$269:$B$305,0))/INDEX($D$269:$D$305,MATCH($F34,$B$269:$B$305,0)),SUMIFS('Input-Ext Allocators'!N$8:N$63,'Input-Ext Allocators'!$B$8:$B$63,$F34))*$D34</f>
        <v>0</v>
      </c>
      <c r="R34" s="143">
        <f ca="1">IFERROR(INDEX(R$269:R$305,MATCH($F34,$B$269:$B$305,0))/INDEX($D$269:$D$305,MATCH($F34,$B$269:$B$305,0)),SUMIFS('Input-Ext Allocators'!O$8:O$63,'Input-Ext Allocators'!$B$8:$B$63,$F34))*$D34</f>
        <v>0</v>
      </c>
      <c r="S34" s="143">
        <f ca="1">IFERROR(INDEX(S$269:S$305,MATCH($F34,$B$269:$B$305,0))/INDEX($D$269:$D$305,MATCH($F34,$B$269:$B$305,0)),SUMIFS('Input-Ext Allocators'!P$8:P$63,'Input-Ext Allocators'!$B$8:$B$63,$F34))*$D34</f>
        <v>0</v>
      </c>
      <c r="T34" s="143">
        <f ca="1">IFERROR(INDEX(T$269:T$305,MATCH($F34,$B$269:$B$305,0))/INDEX($D$269:$D$305,MATCH($F34,$B$269:$B$305,0)),SUMIFS('Input-Ext Allocators'!Q$8:Q$63,'Input-Ext Allocators'!$B$8:$B$63,$F34))*$D34</f>
        <v>0</v>
      </c>
      <c r="U34" s="143">
        <f ca="1">IFERROR(INDEX(U$269:U$305,MATCH($F34,$B$269:$B$305,0))/INDEX($D$269:$D$305,MATCH($F34,$B$269:$B$305,0)),SUMIFS('Input-Ext Allocators'!R$8:R$63,'Input-Ext Allocators'!$B$8:$B$63,$F34))*$D34</f>
        <v>0</v>
      </c>
      <c r="V34" s="143">
        <f ca="1">IFERROR(INDEX(V$269:V$305,MATCH($F34,$B$269:$B$305,0))/INDEX($D$269:$D$305,MATCH($F34,$B$269:$B$305,0)),SUMIFS('Input-Ext Allocators'!S$8:S$63,'Input-Ext Allocators'!$B$8:$B$63,$F34))*$D34</f>
        <v>0</v>
      </c>
      <c r="W34" s="143">
        <f ca="1">IFERROR(INDEX(W$269:W$305,MATCH($F34,$B$269:$B$305,0))/INDEX($D$269:$D$305,MATCH($F34,$B$269:$B$305,0)),SUMIFS('Input-Ext Allocators'!T$8:T$63,'Input-Ext Allocators'!$B$8:$B$63,$F34))*$D34</f>
        <v>0</v>
      </c>
      <c r="X34" s="143">
        <f ca="1">IFERROR(INDEX(X$269:X$305,MATCH($F34,$B$269:$B$305,0))/INDEX($D$269:$D$305,MATCH($F34,$B$269:$B$305,0)),SUMIFS('Input-Ext Allocators'!U$8:U$63,'Input-Ext Allocators'!$B$8:$B$63,$F34))*$D34</f>
        <v>0</v>
      </c>
      <c r="Y34" s="143">
        <f ca="1">IFERROR(INDEX(Y$269:Y$305,MATCH($F34,$B$269:$B$305,0))/INDEX($D$269:$D$305,MATCH($F34,$B$269:$B$305,0)),SUMIFS('Input-Ext Allocators'!V$8:V$63,'Input-Ext Allocators'!$B$8:$B$63,$F34))*$D34</f>
        <v>0</v>
      </c>
      <c r="Z34" s="143">
        <f ca="1">IFERROR(INDEX(Z$269:Z$305,MATCH($F34,$B$269:$B$305,0))/INDEX($D$269:$D$305,MATCH($F34,$B$269:$B$305,0)),SUMIFS('Input-Ext Allocators'!W$8:W$63,'Input-Ext Allocators'!$B$8:$B$63,$F34))*$D34</f>
        <v>0</v>
      </c>
    </row>
    <row r="35" spans="1:26" outlineLevel="1">
      <c r="A35" s="113">
        <f>IF(ISBLANK('Input-Accounts'!A35),"",'Input-Accounts'!A35)</f>
        <v>26</v>
      </c>
      <c r="B35" s="17" t="str">
        <f>IF(ISBLANK('Input-Accounts'!B35),"",'Input-Accounts'!B35)</f>
        <v>Mains Steel IP &lt;=2"</v>
      </c>
      <c r="C35" s="113">
        <f>IF(ISBLANK('Input-Accounts'!C35),"",'Input-Accounts'!C35)</f>
        <v>376.1</v>
      </c>
      <c r="D35" s="143">
        <f t="shared" ca="1" si="7"/>
        <v>0</v>
      </c>
      <c r="E35" s="143">
        <f t="shared" ca="1" si="8"/>
        <v>0</v>
      </c>
      <c r="F35" s="89" t="str" cm="1">
        <f t="array" aca="1" ref="F35" ca="1">IF(D35=0,"-",IF('Input-Accounts'!$E35&lt;&gt;0,'Input-Accounts'!$E35,INDEX('Input-Accounts'!$H35:$J35,,MATCH($F$6,'Input-Accounts'!$H$6:$J$6,0))))</f>
        <v>-</v>
      </c>
      <c r="G35" s="143">
        <f ca="1">IFERROR(INDEX(G$269:G$305,MATCH($F35,$B$269:$B$305,0))/INDEX($D$269:$D$305,MATCH($F35,$B$269:$B$305,0)),SUMIFS('Input-Ext Allocators'!D$8:D$63,'Input-Ext Allocators'!$B$8:$B$63,$F35))*$D35</f>
        <v>0</v>
      </c>
      <c r="H35" s="143">
        <f ca="1">IFERROR(INDEX(H$269:H$305,MATCH($F35,$B$269:$B$305,0))/INDEX($D$269:$D$305,MATCH($F35,$B$269:$B$305,0)),SUMIFS('Input-Ext Allocators'!E$8:E$63,'Input-Ext Allocators'!$B$8:$B$63,$F35))*$D35</f>
        <v>0</v>
      </c>
      <c r="I35" s="143">
        <f ca="1">IFERROR(INDEX(I$269:I$305,MATCH($F35,$B$269:$B$305,0))/INDEX($D$269:$D$305,MATCH($F35,$B$269:$B$305,0)),SUMIFS('Input-Ext Allocators'!F$8:F$63,'Input-Ext Allocators'!$B$8:$B$63,$F35))*$D35</f>
        <v>0</v>
      </c>
      <c r="J35" s="143">
        <f ca="1">IFERROR(INDEX(J$269:J$305,MATCH($F35,$B$269:$B$305,0))/INDEX($D$269:$D$305,MATCH($F35,$B$269:$B$305,0)),SUMIFS('Input-Ext Allocators'!G$8:G$63,'Input-Ext Allocators'!$B$8:$B$63,$F35))*$D35</f>
        <v>0</v>
      </c>
      <c r="K35" s="143">
        <f ca="1">IFERROR(INDEX(K$269:K$305,MATCH($F35,$B$269:$B$305,0))/INDEX($D$269:$D$305,MATCH($F35,$B$269:$B$305,0)),SUMIFS('Input-Ext Allocators'!H$8:H$63,'Input-Ext Allocators'!$B$8:$B$63,$F35))*$D35</f>
        <v>0</v>
      </c>
      <c r="L35" s="143">
        <f ca="1">IFERROR(INDEX(L$269:L$305,MATCH($F35,$B$269:$B$305,0))/INDEX($D$269:$D$305,MATCH($F35,$B$269:$B$305,0)),SUMIFS('Input-Ext Allocators'!I$8:I$63,'Input-Ext Allocators'!$B$8:$B$63,$F35))*$D35</f>
        <v>0</v>
      </c>
      <c r="M35" s="143">
        <f ca="1">IFERROR(INDEX(M$269:M$305,MATCH($F35,$B$269:$B$305,0))/INDEX($D$269:$D$305,MATCH($F35,$B$269:$B$305,0)),SUMIFS('Input-Ext Allocators'!J$8:J$63,'Input-Ext Allocators'!$B$8:$B$63,$F35))*$D35</f>
        <v>0</v>
      </c>
      <c r="N35" s="143">
        <f ca="1">IFERROR(INDEX(N$269:N$305,MATCH($F35,$B$269:$B$305,0))/INDEX($D$269:$D$305,MATCH($F35,$B$269:$B$305,0)),SUMIFS('Input-Ext Allocators'!K$8:K$63,'Input-Ext Allocators'!$B$8:$B$63,$F35))*$D35</f>
        <v>0</v>
      </c>
      <c r="O35" s="143">
        <f ca="1">IFERROR(INDEX(O$269:O$305,MATCH($F35,$B$269:$B$305,0))/INDEX($D$269:$D$305,MATCH($F35,$B$269:$B$305,0)),SUMIFS('Input-Ext Allocators'!L$8:L$63,'Input-Ext Allocators'!$B$8:$B$63,$F35))*$D35</f>
        <v>0</v>
      </c>
      <c r="P35" s="143">
        <f ca="1">IFERROR(INDEX(P$269:P$305,MATCH($F35,$B$269:$B$305,0))/INDEX($D$269:$D$305,MATCH($F35,$B$269:$B$305,0)),SUMIFS('Input-Ext Allocators'!M$8:M$63,'Input-Ext Allocators'!$B$8:$B$63,$F35))*$D35</f>
        <v>0</v>
      </c>
      <c r="Q35" s="143">
        <f ca="1">IFERROR(INDEX(Q$269:Q$305,MATCH($F35,$B$269:$B$305,0))/INDEX($D$269:$D$305,MATCH($F35,$B$269:$B$305,0)),SUMIFS('Input-Ext Allocators'!N$8:N$63,'Input-Ext Allocators'!$B$8:$B$63,$F35))*$D35</f>
        <v>0</v>
      </c>
      <c r="R35" s="143">
        <f ca="1">IFERROR(INDEX(R$269:R$305,MATCH($F35,$B$269:$B$305,0))/INDEX($D$269:$D$305,MATCH($F35,$B$269:$B$305,0)),SUMIFS('Input-Ext Allocators'!O$8:O$63,'Input-Ext Allocators'!$B$8:$B$63,$F35))*$D35</f>
        <v>0</v>
      </c>
      <c r="S35" s="143">
        <f ca="1">IFERROR(INDEX(S$269:S$305,MATCH($F35,$B$269:$B$305,0))/INDEX($D$269:$D$305,MATCH($F35,$B$269:$B$305,0)),SUMIFS('Input-Ext Allocators'!P$8:P$63,'Input-Ext Allocators'!$B$8:$B$63,$F35))*$D35</f>
        <v>0</v>
      </c>
      <c r="T35" s="143">
        <f ca="1">IFERROR(INDEX(T$269:T$305,MATCH($F35,$B$269:$B$305,0))/INDEX($D$269:$D$305,MATCH($F35,$B$269:$B$305,0)),SUMIFS('Input-Ext Allocators'!Q$8:Q$63,'Input-Ext Allocators'!$B$8:$B$63,$F35))*$D35</f>
        <v>0</v>
      </c>
      <c r="U35" s="143">
        <f ca="1">IFERROR(INDEX(U$269:U$305,MATCH($F35,$B$269:$B$305,0))/INDEX($D$269:$D$305,MATCH($F35,$B$269:$B$305,0)),SUMIFS('Input-Ext Allocators'!R$8:R$63,'Input-Ext Allocators'!$B$8:$B$63,$F35))*$D35</f>
        <v>0</v>
      </c>
      <c r="V35" s="143">
        <f ca="1">IFERROR(INDEX(V$269:V$305,MATCH($F35,$B$269:$B$305,0))/INDEX($D$269:$D$305,MATCH($F35,$B$269:$B$305,0)),SUMIFS('Input-Ext Allocators'!S$8:S$63,'Input-Ext Allocators'!$B$8:$B$63,$F35))*$D35</f>
        <v>0</v>
      </c>
      <c r="W35" s="143">
        <f ca="1">IFERROR(INDEX(W$269:W$305,MATCH($F35,$B$269:$B$305,0))/INDEX($D$269:$D$305,MATCH($F35,$B$269:$B$305,0)),SUMIFS('Input-Ext Allocators'!T$8:T$63,'Input-Ext Allocators'!$B$8:$B$63,$F35))*$D35</f>
        <v>0</v>
      </c>
      <c r="X35" s="143">
        <f ca="1">IFERROR(INDEX(X$269:X$305,MATCH($F35,$B$269:$B$305,0))/INDEX($D$269:$D$305,MATCH($F35,$B$269:$B$305,0)),SUMIFS('Input-Ext Allocators'!U$8:U$63,'Input-Ext Allocators'!$B$8:$B$63,$F35))*$D35</f>
        <v>0</v>
      </c>
      <c r="Y35" s="143">
        <f ca="1">IFERROR(INDEX(Y$269:Y$305,MATCH($F35,$B$269:$B$305,0))/INDEX($D$269:$D$305,MATCH($F35,$B$269:$B$305,0)),SUMIFS('Input-Ext Allocators'!V$8:V$63,'Input-Ext Allocators'!$B$8:$B$63,$F35))*$D35</f>
        <v>0</v>
      </c>
      <c r="Z35" s="143">
        <f ca="1">IFERROR(INDEX(Z$269:Z$305,MATCH($F35,$B$269:$B$305,0))/INDEX($D$269:$D$305,MATCH($F35,$B$269:$B$305,0)),SUMIFS('Input-Ext Allocators'!W$8:W$63,'Input-Ext Allocators'!$B$8:$B$63,$F35))*$D35</f>
        <v>0</v>
      </c>
    </row>
    <row r="36" spans="1:26" outlineLevel="1">
      <c r="A36" s="113">
        <f>IF(ISBLANK('Input-Accounts'!A36),"",'Input-Accounts'!A36)</f>
        <v>27</v>
      </c>
      <c r="B36" s="17" t="str">
        <f>IF(ISBLANK('Input-Accounts'!B36),"",'Input-Accounts'!B36)</f>
        <v>Mains Plastic IP 6"</v>
      </c>
      <c r="C36" s="113">
        <f>IF(ISBLANK('Input-Accounts'!C36),"",'Input-Accounts'!C36)</f>
        <v>376.1</v>
      </c>
      <c r="D36" s="143">
        <f t="shared" ca="1" si="7"/>
        <v>0</v>
      </c>
      <c r="E36" s="143">
        <f t="shared" ca="1" si="8"/>
        <v>0</v>
      </c>
      <c r="F36" s="89" t="str" cm="1">
        <f t="array" aca="1" ref="F36" ca="1">IF(D36=0,"-",IF('Input-Accounts'!$E36&lt;&gt;0,'Input-Accounts'!$E36,INDEX('Input-Accounts'!$H36:$J36,,MATCH($F$6,'Input-Accounts'!$H$6:$J$6,0))))</f>
        <v>-</v>
      </c>
      <c r="G36" s="143">
        <f ca="1">IFERROR(INDEX(G$269:G$305,MATCH($F36,$B$269:$B$305,0))/INDEX($D$269:$D$305,MATCH($F36,$B$269:$B$305,0)),SUMIFS('Input-Ext Allocators'!D$8:D$63,'Input-Ext Allocators'!$B$8:$B$63,$F36))*$D36</f>
        <v>0</v>
      </c>
      <c r="H36" s="143">
        <f ca="1">IFERROR(INDEX(H$269:H$305,MATCH($F36,$B$269:$B$305,0))/INDEX($D$269:$D$305,MATCH($F36,$B$269:$B$305,0)),SUMIFS('Input-Ext Allocators'!E$8:E$63,'Input-Ext Allocators'!$B$8:$B$63,$F36))*$D36</f>
        <v>0</v>
      </c>
      <c r="I36" s="143">
        <f ca="1">IFERROR(INDEX(I$269:I$305,MATCH($F36,$B$269:$B$305,0))/INDEX($D$269:$D$305,MATCH($F36,$B$269:$B$305,0)),SUMIFS('Input-Ext Allocators'!F$8:F$63,'Input-Ext Allocators'!$B$8:$B$63,$F36))*$D36</f>
        <v>0</v>
      </c>
      <c r="J36" s="143">
        <f ca="1">IFERROR(INDEX(J$269:J$305,MATCH($F36,$B$269:$B$305,0))/INDEX($D$269:$D$305,MATCH($F36,$B$269:$B$305,0)),SUMIFS('Input-Ext Allocators'!G$8:G$63,'Input-Ext Allocators'!$B$8:$B$63,$F36))*$D36</f>
        <v>0</v>
      </c>
      <c r="K36" s="143">
        <f ca="1">IFERROR(INDEX(K$269:K$305,MATCH($F36,$B$269:$B$305,0))/INDEX($D$269:$D$305,MATCH($F36,$B$269:$B$305,0)),SUMIFS('Input-Ext Allocators'!H$8:H$63,'Input-Ext Allocators'!$B$8:$B$63,$F36))*$D36</f>
        <v>0</v>
      </c>
      <c r="L36" s="143">
        <f ca="1">IFERROR(INDEX(L$269:L$305,MATCH($F36,$B$269:$B$305,0))/INDEX($D$269:$D$305,MATCH($F36,$B$269:$B$305,0)),SUMIFS('Input-Ext Allocators'!I$8:I$63,'Input-Ext Allocators'!$B$8:$B$63,$F36))*$D36</f>
        <v>0</v>
      </c>
      <c r="M36" s="143">
        <f ca="1">IFERROR(INDEX(M$269:M$305,MATCH($F36,$B$269:$B$305,0))/INDEX($D$269:$D$305,MATCH($F36,$B$269:$B$305,0)),SUMIFS('Input-Ext Allocators'!J$8:J$63,'Input-Ext Allocators'!$B$8:$B$63,$F36))*$D36</f>
        <v>0</v>
      </c>
      <c r="N36" s="143">
        <f ca="1">IFERROR(INDEX(N$269:N$305,MATCH($F36,$B$269:$B$305,0))/INDEX($D$269:$D$305,MATCH($F36,$B$269:$B$305,0)),SUMIFS('Input-Ext Allocators'!K$8:K$63,'Input-Ext Allocators'!$B$8:$B$63,$F36))*$D36</f>
        <v>0</v>
      </c>
      <c r="O36" s="143">
        <f ca="1">IFERROR(INDEX(O$269:O$305,MATCH($F36,$B$269:$B$305,0))/INDEX($D$269:$D$305,MATCH($F36,$B$269:$B$305,0)),SUMIFS('Input-Ext Allocators'!L$8:L$63,'Input-Ext Allocators'!$B$8:$B$63,$F36))*$D36</f>
        <v>0</v>
      </c>
      <c r="P36" s="143">
        <f ca="1">IFERROR(INDEX(P$269:P$305,MATCH($F36,$B$269:$B$305,0))/INDEX($D$269:$D$305,MATCH($F36,$B$269:$B$305,0)),SUMIFS('Input-Ext Allocators'!M$8:M$63,'Input-Ext Allocators'!$B$8:$B$63,$F36))*$D36</f>
        <v>0</v>
      </c>
      <c r="Q36" s="143">
        <f ca="1">IFERROR(INDEX(Q$269:Q$305,MATCH($F36,$B$269:$B$305,0))/INDEX($D$269:$D$305,MATCH($F36,$B$269:$B$305,0)),SUMIFS('Input-Ext Allocators'!N$8:N$63,'Input-Ext Allocators'!$B$8:$B$63,$F36))*$D36</f>
        <v>0</v>
      </c>
      <c r="R36" s="143">
        <f ca="1">IFERROR(INDEX(R$269:R$305,MATCH($F36,$B$269:$B$305,0))/INDEX($D$269:$D$305,MATCH($F36,$B$269:$B$305,0)),SUMIFS('Input-Ext Allocators'!O$8:O$63,'Input-Ext Allocators'!$B$8:$B$63,$F36))*$D36</f>
        <v>0</v>
      </c>
      <c r="S36" s="143">
        <f ca="1">IFERROR(INDEX(S$269:S$305,MATCH($F36,$B$269:$B$305,0))/INDEX($D$269:$D$305,MATCH($F36,$B$269:$B$305,0)),SUMIFS('Input-Ext Allocators'!P$8:P$63,'Input-Ext Allocators'!$B$8:$B$63,$F36))*$D36</f>
        <v>0</v>
      </c>
      <c r="T36" s="143">
        <f ca="1">IFERROR(INDEX(T$269:T$305,MATCH($F36,$B$269:$B$305,0))/INDEX($D$269:$D$305,MATCH($F36,$B$269:$B$305,0)),SUMIFS('Input-Ext Allocators'!Q$8:Q$63,'Input-Ext Allocators'!$B$8:$B$63,$F36))*$D36</f>
        <v>0</v>
      </c>
      <c r="U36" s="143">
        <f ca="1">IFERROR(INDEX(U$269:U$305,MATCH($F36,$B$269:$B$305,0))/INDEX($D$269:$D$305,MATCH($F36,$B$269:$B$305,0)),SUMIFS('Input-Ext Allocators'!R$8:R$63,'Input-Ext Allocators'!$B$8:$B$63,$F36))*$D36</f>
        <v>0</v>
      </c>
      <c r="V36" s="143">
        <f ca="1">IFERROR(INDEX(V$269:V$305,MATCH($F36,$B$269:$B$305,0))/INDEX($D$269:$D$305,MATCH($F36,$B$269:$B$305,0)),SUMIFS('Input-Ext Allocators'!S$8:S$63,'Input-Ext Allocators'!$B$8:$B$63,$F36))*$D36</f>
        <v>0</v>
      </c>
      <c r="W36" s="143">
        <f ca="1">IFERROR(INDEX(W$269:W$305,MATCH($F36,$B$269:$B$305,0))/INDEX($D$269:$D$305,MATCH($F36,$B$269:$B$305,0)),SUMIFS('Input-Ext Allocators'!T$8:T$63,'Input-Ext Allocators'!$B$8:$B$63,$F36))*$D36</f>
        <v>0</v>
      </c>
      <c r="X36" s="143">
        <f ca="1">IFERROR(INDEX(X$269:X$305,MATCH($F36,$B$269:$B$305,0))/INDEX($D$269:$D$305,MATCH($F36,$B$269:$B$305,0)),SUMIFS('Input-Ext Allocators'!U$8:U$63,'Input-Ext Allocators'!$B$8:$B$63,$F36))*$D36</f>
        <v>0</v>
      </c>
      <c r="Y36" s="143">
        <f ca="1">IFERROR(INDEX(Y$269:Y$305,MATCH($F36,$B$269:$B$305,0))/INDEX($D$269:$D$305,MATCH($F36,$B$269:$B$305,0)),SUMIFS('Input-Ext Allocators'!V$8:V$63,'Input-Ext Allocators'!$B$8:$B$63,$F36))*$D36</f>
        <v>0</v>
      </c>
      <c r="Z36" s="143">
        <f ca="1">IFERROR(INDEX(Z$269:Z$305,MATCH($F36,$B$269:$B$305,0))/INDEX($D$269:$D$305,MATCH($F36,$B$269:$B$305,0)),SUMIFS('Input-Ext Allocators'!W$8:W$63,'Input-Ext Allocators'!$B$8:$B$63,$F36))*$D36</f>
        <v>0</v>
      </c>
    </row>
    <row r="37" spans="1:26" outlineLevel="1">
      <c r="A37" s="113">
        <f>IF(ISBLANK('Input-Accounts'!A37),"",'Input-Accounts'!A37)</f>
        <v>28</v>
      </c>
      <c r="B37" s="17" t="str">
        <f>IF(ISBLANK('Input-Accounts'!B37),"",'Input-Accounts'!B37)</f>
        <v>Mains Plastic IP 4"</v>
      </c>
      <c r="C37" s="113">
        <f>IF(ISBLANK('Input-Accounts'!C37),"",'Input-Accounts'!C37)</f>
        <v>376.1</v>
      </c>
      <c r="D37" s="143">
        <f t="shared" ca="1" si="7"/>
        <v>0</v>
      </c>
      <c r="E37" s="143">
        <f t="shared" ca="1" si="8"/>
        <v>0</v>
      </c>
      <c r="F37" s="89" t="str" cm="1">
        <f t="array" aca="1" ref="F37" ca="1">IF(D37=0,"-",IF('Input-Accounts'!$E37&lt;&gt;0,'Input-Accounts'!$E37,INDEX('Input-Accounts'!$H37:$J37,,MATCH($F$6,'Input-Accounts'!$H$6:$J$6,0))))</f>
        <v>-</v>
      </c>
      <c r="G37" s="143">
        <f ca="1">IFERROR(INDEX(G$269:G$305,MATCH($F37,$B$269:$B$305,0))/INDEX($D$269:$D$305,MATCH($F37,$B$269:$B$305,0)),SUMIFS('Input-Ext Allocators'!D$8:D$63,'Input-Ext Allocators'!$B$8:$B$63,$F37))*$D37</f>
        <v>0</v>
      </c>
      <c r="H37" s="143">
        <f ca="1">IFERROR(INDEX(H$269:H$305,MATCH($F37,$B$269:$B$305,0))/INDEX($D$269:$D$305,MATCH($F37,$B$269:$B$305,0)),SUMIFS('Input-Ext Allocators'!E$8:E$63,'Input-Ext Allocators'!$B$8:$B$63,$F37))*$D37</f>
        <v>0</v>
      </c>
      <c r="I37" s="143">
        <f ca="1">IFERROR(INDEX(I$269:I$305,MATCH($F37,$B$269:$B$305,0))/INDEX($D$269:$D$305,MATCH($F37,$B$269:$B$305,0)),SUMIFS('Input-Ext Allocators'!F$8:F$63,'Input-Ext Allocators'!$B$8:$B$63,$F37))*$D37</f>
        <v>0</v>
      </c>
      <c r="J37" s="143">
        <f ca="1">IFERROR(INDEX(J$269:J$305,MATCH($F37,$B$269:$B$305,0))/INDEX($D$269:$D$305,MATCH($F37,$B$269:$B$305,0)),SUMIFS('Input-Ext Allocators'!G$8:G$63,'Input-Ext Allocators'!$B$8:$B$63,$F37))*$D37</f>
        <v>0</v>
      </c>
      <c r="K37" s="143">
        <f ca="1">IFERROR(INDEX(K$269:K$305,MATCH($F37,$B$269:$B$305,0))/INDEX($D$269:$D$305,MATCH($F37,$B$269:$B$305,0)),SUMIFS('Input-Ext Allocators'!H$8:H$63,'Input-Ext Allocators'!$B$8:$B$63,$F37))*$D37</f>
        <v>0</v>
      </c>
      <c r="L37" s="143">
        <f ca="1">IFERROR(INDEX(L$269:L$305,MATCH($F37,$B$269:$B$305,0))/INDEX($D$269:$D$305,MATCH($F37,$B$269:$B$305,0)),SUMIFS('Input-Ext Allocators'!I$8:I$63,'Input-Ext Allocators'!$B$8:$B$63,$F37))*$D37</f>
        <v>0</v>
      </c>
      <c r="M37" s="143">
        <f ca="1">IFERROR(INDEX(M$269:M$305,MATCH($F37,$B$269:$B$305,0))/INDEX($D$269:$D$305,MATCH($F37,$B$269:$B$305,0)),SUMIFS('Input-Ext Allocators'!J$8:J$63,'Input-Ext Allocators'!$B$8:$B$63,$F37))*$D37</f>
        <v>0</v>
      </c>
      <c r="N37" s="143">
        <f ca="1">IFERROR(INDEX(N$269:N$305,MATCH($F37,$B$269:$B$305,0))/INDEX($D$269:$D$305,MATCH($F37,$B$269:$B$305,0)),SUMIFS('Input-Ext Allocators'!K$8:K$63,'Input-Ext Allocators'!$B$8:$B$63,$F37))*$D37</f>
        <v>0</v>
      </c>
      <c r="O37" s="143">
        <f ca="1">IFERROR(INDEX(O$269:O$305,MATCH($F37,$B$269:$B$305,0))/INDEX($D$269:$D$305,MATCH($F37,$B$269:$B$305,0)),SUMIFS('Input-Ext Allocators'!L$8:L$63,'Input-Ext Allocators'!$B$8:$B$63,$F37))*$D37</f>
        <v>0</v>
      </c>
      <c r="P37" s="143">
        <f ca="1">IFERROR(INDEX(P$269:P$305,MATCH($F37,$B$269:$B$305,0))/INDEX($D$269:$D$305,MATCH($F37,$B$269:$B$305,0)),SUMIFS('Input-Ext Allocators'!M$8:M$63,'Input-Ext Allocators'!$B$8:$B$63,$F37))*$D37</f>
        <v>0</v>
      </c>
      <c r="Q37" s="143">
        <f ca="1">IFERROR(INDEX(Q$269:Q$305,MATCH($F37,$B$269:$B$305,0))/INDEX($D$269:$D$305,MATCH($F37,$B$269:$B$305,0)),SUMIFS('Input-Ext Allocators'!N$8:N$63,'Input-Ext Allocators'!$B$8:$B$63,$F37))*$D37</f>
        <v>0</v>
      </c>
      <c r="R37" s="143">
        <f ca="1">IFERROR(INDEX(R$269:R$305,MATCH($F37,$B$269:$B$305,0))/INDEX($D$269:$D$305,MATCH($F37,$B$269:$B$305,0)),SUMIFS('Input-Ext Allocators'!O$8:O$63,'Input-Ext Allocators'!$B$8:$B$63,$F37))*$D37</f>
        <v>0</v>
      </c>
      <c r="S37" s="143">
        <f ca="1">IFERROR(INDEX(S$269:S$305,MATCH($F37,$B$269:$B$305,0))/INDEX($D$269:$D$305,MATCH($F37,$B$269:$B$305,0)),SUMIFS('Input-Ext Allocators'!P$8:P$63,'Input-Ext Allocators'!$B$8:$B$63,$F37))*$D37</f>
        <v>0</v>
      </c>
      <c r="T37" s="143">
        <f ca="1">IFERROR(INDEX(T$269:T$305,MATCH($F37,$B$269:$B$305,0))/INDEX($D$269:$D$305,MATCH($F37,$B$269:$B$305,0)),SUMIFS('Input-Ext Allocators'!Q$8:Q$63,'Input-Ext Allocators'!$B$8:$B$63,$F37))*$D37</f>
        <v>0</v>
      </c>
      <c r="U37" s="143">
        <f ca="1">IFERROR(INDEX(U$269:U$305,MATCH($F37,$B$269:$B$305,0))/INDEX($D$269:$D$305,MATCH($F37,$B$269:$B$305,0)),SUMIFS('Input-Ext Allocators'!R$8:R$63,'Input-Ext Allocators'!$B$8:$B$63,$F37))*$D37</f>
        <v>0</v>
      </c>
      <c r="V37" s="143">
        <f ca="1">IFERROR(INDEX(V$269:V$305,MATCH($F37,$B$269:$B$305,0))/INDEX($D$269:$D$305,MATCH($F37,$B$269:$B$305,0)),SUMIFS('Input-Ext Allocators'!S$8:S$63,'Input-Ext Allocators'!$B$8:$B$63,$F37))*$D37</f>
        <v>0</v>
      </c>
      <c r="W37" s="143">
        <f ca="1">IFERROR(INDEX(W$269:W$305,MATCH($F37,$B$269:$B$305,0))/INDEX($D$269:$D$305,MATCH($F37,$B$269:$B$305,0)),SUMIFS('Input-Ext Allocators'!T$8:T$63,'Input-Ext Allocators'!$B$8:$B$63,$F37))*$D37</f>
        <v>0</v>
      </c>
      <c r="X37" s="143">
        <f ca="1">IFERROR(INDEX(X$269:X$305,MATCH($F37,$B$269:$B$305,0))/INDEX($D$269:$D$305,MATCH($F37,$B$269:$B$305,0)),SUMIFS('Input-Ext Allocators'!U$8:U$63,'Input-Ext Allocators'!$B$8:$B$63,$F37))*$D37</f>
        <v>0</v>
      </c>
      <c r="Y37" s="143">
        <f ca="1">IFERROR(INDEX(Y$269:Y$305,MATCH($F37,$B$269:$B$305,0))/INDEX($D$269:$D$305,MATCH($F37,$B$269:$B$305,0)),SUMIFS('Input-Ext Allocators'!V$8:V$63,'Input-Ext Allocators'!$B$8:$B$63,$F37))*$D37</f>
        <v>0</v>
      </c>
      <c r="Z37" s="143">
        <f ca="1">IFERROR(INDEX(Z$269:Z$305,MATCH($F37,$B$269:$B$305,0))/INDEX($D$269:$D$305,MATCH($F37,$B$269:$B$305,0)),SUMIFS('Input-Ext Allocators'!W$8:W$63,'Input-Ext Allocators'!$B$8:$B$63,$F37))*$D37</f>
        <v>0</v>
      </c>
    </row>
    <row r="38" spans="1:26" outlineLevel="1">
      <c r="A38" s="113">
        <f>IF(ISBLANK('Input-Accounts'!A38),"",'Input-Accounts'!A38)</f>
        <v>29</v>
      </c>
      <c r="B38" s="17" t="str">
        <f>IF(ISBLANK('Input-Accounts'!B38),"",'Input-Accounts'!B38)</f>
        <v>Mains Plastic IP 2"</v>
      </c>
      <c r="C38" s="113">
        <f>IF(ISBLANK('Input-Accounts'!C38),"",'Input-Accounts'!C38)</f>
        <v>376.1</v>
      </c>
      <c r="D38" s="143">
        <f t="shared" ca="1" si="7"/>
        <v>0</v>
      </c>
      <c r="E38" s="143">
        <f t="shared" ca="1" si="8"/>
        <v>0</v>
      </c>
      <c r="F38" s="89" t="str" cm="1">
        <f t="array" aca="1" ref="F38" ca="1">IF(D38=0,"-",IF('Input-Accounts'!$E38&lt;&gt;0,'Input-Accounts'!$E38,INDEX('Input-Accounts'!$H38:$J38,,MATCH($F$6,'Input-Accounts'!$H$6:$J$6,0))))</f>
        <v>-</v>
      </c>
      <c r="G38" s="143">
        <f ca="1">IFERROR(INDEX(G$269:G$305,MATCH($F38,$B$269:$B$305,0))/INDEX($D$269:$D$305,MATCH($F38,$B$269:$B$305,0)),SUMIFS('Input-Ext Allocators'!D$8:D$63,'Input-Ext Allocators'!$B$8:$B$63,$F38))*$D38</f>
        <v>0</v>
      </c>
      <c r="H38" s="143">
        <f ca="1">IFERROR(INDEX(H$269:H$305,MATCH($F38,$B$269:$B$305,0))/INDEX($D$269:$D$305,MATCH($F38,$B$269:$B$305,0)),SUMIFS('Input-Ext Allocators'!E$8:E$63,'Input-Ext Allocators'!$B$8:$B$63,$F38))*$D38</f>
        <v>0</v>
      </c>
      <c r="I38" s="143">
        <f ca="1">IFERROR(INDEX(I$269:I$305,MATCH($F38,$B$269:$B$305,0))/INDEX($D$269:$D$305,MATCH($F38,$B$269:$B$305,0)),SUMIFS('Input-Ext Allocators'!F$8:F$63,'Input-Ext Allocators'!$B$8:$B$63,$F38))*$D38</f>
        <v>0</v>
      </c>
      <c r="J38" s="143">
        <f ca="1">IFERROR(INDEX(J$269:J$305,MATCH($F38,$B$269:$B$305,0))/INDEX($D$269:$D$305,MATCH($F38,$B$269:$B$305,0)),SUMIFS('Input-Ext Allocators'!G$8:G$63,'Input-Ext Allocators'!$B$8:$B$63,$F38))*$D38</f>
        <v>0</v>
      </c>
      <c r="K38" s="143">
        <f ca="1">IFERROR(INDEX(K$269:K$305,MATCH($F38,$B$269:$B$305,0))/INDEX($D$269:$D$305,MATCH($F38,$B$269:$B$305,0)),SUMIFS('Input-Ext Allocators'!H$8:H$63,'Input-Ext Allocators'!$B$8:$B$63,$F38))*$D38</f>
        <v>0</v>
      </c>
      <c r="L38" s="143">
        <f ca="1">IFERROR(INDEX(L$269:L$305,MATCH($F38,$B$269:$B$305,0))/INDEX($D$269:$D$305,MATCH($F38,$B$269:$B$305,0)),SUMIFS('Input-Ext Allocators'!I$8:I$63,'Input-Ext Allocators'!$B$8:$B$63,$F38))*$D38</f>
        <v>0</v>
      </c>
      <c r="M38" s="143">
        <f ca="1">IFERROR(INDEX(M$269:M$305,MATCH($F38,$B$269:$B$305,0))/INDEX($D$269:$D$305,MATCH($F38,$B$269:$B$305,0)),SUMIFS('Input-Ext Allocators'!J$8:J$63,'Input-Ext Allocators'!$B$8:$B$63,$F38))*$D38</f>
        <v>0</v>
      </c>
      <c r="N38" s="143">
        <f ca="1">IFERROR(INDEX(N$269:N$305,MATCH($F38,$B$269:$B$305,0))/INDEX($D$269:$D$305,MATCH($F38,$B$269:$B$305,0)),SUMIFS('Input-Ext Allocators'!K$8:K$63,'Input-Ext Allocators'!$B$8:$B$63,$F38))*$D38</f>
        <v>0</v>
      </c>
      <c r="O38" s="143">
        <f ca="1">IFERROR(INDEX(O$269:O$305,MATCH($F38,$B$269:$B$305,0))/INDEX($D$269:$D$305,MATCH($F38,$B$269:$B$305,0)),SUMIFS('Input-Ext Allocators'!L$8:L$63,'Input-Ext Allocators'!$B$8:$B$63,$F38))*$D38</f>
        <v>0</v>
      </c>
      <c r="P38" s="143">
        <f ca="1">IFERROR(INDEX(P$269:P$305,MATCH($F38,$B$269:$B$305,0))/INDEX($D$269:$D$305,MATCH($F38,$B$269:$B$305,0)),SUMIFS('Input-Ext Allocators'!M$8:M$63,'Input-Ext Allocators'!$B$8:$B$63,$F38))*$D38</f>
        <v>0</v>
      </c>
      <c r="Q38" s="143">
        <f ca="1">IFERROR(INDEX(Q$269:Q$305,MATCH($F38,$B$269:$B$305,0))/INDEX($D$269:$D$305,MATCH($F38,$B$269:$B$305,0)),SUMIFS('Input-Ext Allocators'!N$8:N$63,'Input-Ext Allocators'!$B$8:$B$63,$F38))*$D38</f>
        <v>0</v>
      </c>
      <c r="R38" s="143">
        <f ca="1">IFERROR(INDEX(R$269:R$305,MATCH($F38,$B$269:$B$305,0))/INDEX($D$269:$D$305,MATCH($F38,$B$269:$B$305,0)),SUMIFS('Input-Ext Allocators'!O$8:O$63,'Input-Ext Allocators'!$B$8:$B$63,$F38))*$D38</f>
        <v>0</v>
      </c>
      <c r="S38" s="143">
        <f ca="1">IFERROR(INDEX(S$269:S$305,MATCH($F38,$B$269:$B$305,0))/INDEX($D$269:$D$305,MATCH($F38,$B$269:$B$305,0)),SUMIFS('Input-Ext Allocators'!P$8:P$63,'Input-Ext Allocators'!$B$8:$B$63,$F38))*$D38</f>
        <v>0</v>
      </c>
      <c r="T38" s="143">
        <f ca="1">IFERROR(INDEX(T$269:T$305,MATCH($F38,$B$269:$B$305,0))/INDEX($D$269:$D$305,MATCH($F38,$B$269:$B$305,0)),SUMIFS('Input-Ext Allocators'!Q$8:Q$63,'Input-Ext Allocators'!$B$8:$B$63,$F38))*$D38</f>
        <v>0</v>
      </c>
      <c r="U38" s="143">
        <f ca="1">IFERROR(INDEX(U$269:U$305,MATCH($F38,$B$269:$B$305,0))/INDEX($D$269:$D$305,MATCH($F38,$B$269:$B$305,0)),SUMIFS('Input-Ext Allocators'!R$8:R$63,'Input-Ext Allocators'!$B$8:$B$63,$F38))*$D38</f>
        <v>0</v>
      </c>
      <c r="V38" s="143">
        <f ca="1">IFERROR(INDEX(V$269:V$305,MATCH($F38,$B$269:$B$305,0))/INDEX($D$269:$D$305,MATCH($F38,$B$269:$B$305,0)),SUMIFS('Input-Ext Allocators'!S$8:S$63,'Input-Ext Allocators'!$B$8:$B$63,$F38))*$D38</f>
        <v>0</v>
      </c>
      <c r="W38" s="143">
        <f ca="1">IFERROR(INDEX(W$269:W$305,MATCH($F38,$B$269:$B$305,0))/INDEX($D$269:$D$305,MATCH($F38,$B$269:$B$305,0)),SUMIFS('Input-Ext Allocators'!T$8:T$63,'Input-Ext Allocators'!$B$8:$B$63,$F38))*$D38</f>
        <v>0</v>
      </c>
      <c r="X38" s="143">
        <f ca="1">IFERROR(INDEX(X$269:X$305,MATCH($F38,$B$269:$B$305,0))/INDEX($D$269:$D$305,MATCH($F38,$B$269:$B$305,0)),SUMIFS('Input-Ext Allocators'!U$8:U$63,'Input-Ext Allocators'!$B$8:$B$63,$F38))*$D38</f>
        <v>0</v>
      </c>
      <c r="Y38" s="143">
        <f ca="1">IFERROR(INDEX(Y$269:Y$305,MATCH($F38,$B$269:$B$305,0))/INDEX($D$269:$D$305,MATCH($F38,$B$269:$B$305,0)),SUMIFS('Input-Ext Allocators'!V$8:V$63,'Input-Ext Allocators'!$B$8:$B$63,$F38))*$D38</f>
        <v>0</v>
      </c>
      <c r="Z38" s="143">
        <f ca="1">IFERROR(INDEX(Z$269:Z$305,MATCH($F38,$B$269:$B$305,0))/INDEX($D$269:$D$305,MATCH($F38,$B$269:$B$305,0)),SUMIFS('Input-Ext Allocators'!W$8:W$63,'Input-Ext Allocators'!$B$8:$B$63,$F38))*$D38</f>
        <v>0</v>
      </c>
    </row>
    <row r="39" spans="1:26" outlineLevel="1">
      <c r="A39" s="113">
        <f>IF(ISBLANK('Input-Accounts'!A39),"",'Input-Accounts'!A39)</f>
        <v>30</v>
      </c>
      <c r="B39" s="17" t="str">
        <f>IF(ISBLANK('Input-Accounts'!B39),"",'Input-Accounts'!B39)</f>
        <v>Mains - Direct</v>
      </c>
      <c r="C39" s="113">
        <f>IF(ISBLANK('Input-Accounts'!C39),"",'Input-Accounts'!C39)</f>
        <v>376.1</v>
      </c>
      <c r="D39" s="143">
        <f t="shared" ca="1" si="7"/>
        <v>0</v>
      </c>
      <c r="E39" s="143">
        <f t="shared" ca="1" si="8"/>
        <v>0</v>
      </c>
      <c r="F39" s="89" t="str" cm="1">
        <f t="array" aca="1" ref="F39" ca="1">IF(D39=0,"-",IF('Input-Accounts'!$E39&lt;&gt;0,'Input-Accounts'!$E39,INDEX('Input-Accounts'!$H39:$J39,,MATCH($F$6,'Input-Accounts'!$H$6:$J$6,0))))</f>
        <v>-</v>
      </c>
      <c r="G39" s="143">
        <f ca="1">IFERROR(INDEX(G$269:G$305,MATCH($F39,$B$269:$B$305,0))/INDEX($D$269:$D$305,MATCH($F39,$B$269:$B$305,0)),SUMIFS('Input-Ext Allocators'!D$8:D$63,'Input-Ext Allocators'!$B$8:$B$63,$F39))*$D39</f>
        <v>0</v>
      </c>
      <c r="H39" s="143">
        <f ca="1">IFERROR(INDEX(H$269:H$305,MATCH($F39,$B$269:$B$305,0))/INDEX($D$269:$D$305,MATCH($F39,$B$269:$B$305,0)),SUMIFS('Input-Ext Allocators'!E$8:E$63,'Input-Ext Allocators'!$B$8:$B$63,$F39))*$D39</f>
        <v>0</v>
      </c>
      <c r="I39" s="143">
        <f ca="1">IFERROR(INDEX(I$269:I$305,MATCH($F39,$B$269:$B$305,0))/INDEX($D$269:$D$305,MATCH($F39,$B$269:$B$305,0)),SUMIFS('Input-Ext Allocators'!F$8:F$63,'Input-Ext Allocators'!$B$8:$B$63,$F39))*$D39</f>
        <v>0</v>
      </c>
      <c r="J39" s="143">
        <f ca="1">IFERROR(INDEX(J$269:J$305,MATCH($F39,$B$269:$B$305,0))/INDEX($D$269:$D$305,MATCH($F39,$B$269:$B$305,0)),SUMIFS('Input-Ext Allocators'!G$8:G$63,'Input-Ext Allocators'!$B$8:$B$63,$F39))*$D39</f>
        <v>0</v>
      </c>
      <c r="K39" s="143">
        <f ca="1">IFERROR(INDEX(K$269:K$305,MATCH($F39,$B$269:$B$305,0))/INDEX($D$269:$D$305,MATCH($F39,$B$269:$B$305,0)),SUMIFS('Input-Ext Allocators'!H$8:H$63,'Input-Ext Allocators'!$B$8:$B$63,$F39))*$D39</f>
        <v>0</v>
      </c>
      <c r="L39" s="143">
        <f ca="1">IFERROR(INDEX(L$269:L$305,MATCH($F39,$B$269:$B$305,0))/INDEX($D$269:$D$305,MATCH($F39,$B$269:$B$305,0)),SUMIFS('Input-Ext Allocators'!I$8:I$63,'Input-Ext Allocators'!$B$8:$B$63,$F39))*$D39</f>
        <v>0</v>
      </c>
      <c r="M39" s="143">
        <f ca="1">IFERROR(INDEX(M$269:M$305,MATCH($F39,$B$269:$B$305,0))/INDEX($D$269:$D$305,MATCH($F39,$B$269:$B$305,0)),SUMIFS('Input-Ext Allocators'!J$8:J$63,'Input-Ext Allocators'!$B$8:$B$63,$F39))*$D39</f>
        <v>0</v>
      </c>
      <c r="N39" s="143">
        <f ca="1">IFERROR(INDEX(N$269:N$305,MATCH($F39,$B$269:$B$305,0))/INDEX($D$269:$D$305,MATCH($F39,$B$269:$B$305,0)),SUMIFS('Input-Ext Allocators'!K$8:K$63,'Input-Ext Allocators'!$B$8:$B$63,$F39))*$D39</f>
        <v>0</v>
      </c>
      <c r="O39" s="143">
        <f ca="1">IFERROR(INDEX(O$269:O$305,MATCH($F39,$B$269:$B$305,0))/INDEX($D$269:$D$305,MATCH($F39,$B$269:$B$305,0)),SUMIFS('Input-Ext Allocators'!L$8:L$63,'Input-Ext Allocators'!$B$8:$B$63,$F39))*$D39</f>
        <v>0</v>
      </c>
      <c r="P39" s="143">
        <f ca="1">IFERROR(INDEX(P$269:P$305,MATCH($F39,$B$269:$B$305,0))/INDEX($D$269:$D$305,MATCH($F39,$B$269:$B$305,0)),SUMIFS('Input-Ext Allocators'!M$8:M$63,'Input-Ext Allocators'!$B$8:$B$63,$F39))*$D39</f>
        <v>0</v>
      </c>
      <c r="Q39" s="143">
        <f ca="1">IFERROR(INDEX(Q$269:Q$305,MATCH($F39,$B$269:$B$305,0))/INDEX($D$269:$D$305,MATCH($F39,$B$269:$B$305,0)),SUMIFS('Input-Ext Allocators'!N$8:N$63,'Input-Ext Allocators'!$B$8:$B$63,$F39))*$D39</f>
        <v>0</v>
      </c>
      <c r="R39" s="143">
        <f ca="1">IFERROR(INDEX(R$269:R$305,MATCH($F39,$B$269:$B$305,0))/INDEX($D$269:$D$305,MATCH($F39,$B$269:$B$305,0)),SUMIFS('Input-Ext Allocators'!O$8:O$63,'Input-Ext Allocators'!$B$8:$B$63,$F39))*$D39</f>
        <v>0</v>
      </c>
      <c r="S39" s="143">
        <f ca="1">IFERROR(INDEX(S$269:S$305,MATCH($F39,$B$269:$B$305,0))/INDEX($D$269:$D$305,MATCH($F39,$B$269:$B$305,0)),SUMIFS('Input-Ext Allocators'!P$8:P$63,'Input-Ext Allocators'!$B$8:$B$63,$F39))*$D39</f>
        <v>0</v>
      </c>
      <c r="T39" s="143">
        <f ca="1">IFERROR(INDEX(T$269:T$305,MATCH($F39,$B$269:$B$305,0))/INDEX($D$269:$D$305,MATCH($F39,$B$269:$B$305,0)),SUMIFS('Input-Ext Allocators'!Q$8:Q$63,'Input-Ext Allocators'!$B$8:$B$63,$F39))*$D39</f>
        <v>0</v>
      </c>
      <c r="U39" s="143">
        <f ca="1">IFERROR(INDEX(U$269:U$305,MATCH($F39,$B$269:$B$305,0))/INDEX($D$269:$D$305,MATCH($F39,$B$269:$B$305,0)),SUMIFS('Input-Ext Allocators'!R$8:R$63,'Input-Ext Allocators'!$B$8:$B$63,$F39))*$D39</f>
        <v>0</v>
      </c>
      <c r="V39" s="143">
        <f ca="1">IFERROR(INDEX(V$269:V$305,MATCH($F39,$B$269:$B$305,0))/INDEX($D$269:$D$305,MATCH($F39,$B$269:$B$305,0)),SUMIFS('Input-Ext Allocators'!S$8:S$63,'Input-Ext Allocators'!$B$8:$B$63,$F39))*$D39</f>
        <v>0</v>
      </c>
      <c r="W39" s="143">
        <f ca="1">IFERROR(INDEX(W$269:W$305,MATCH($F39,$B$269:$B$305,0))/INDEX($D$269:$D$305,MATCH($F39,$B$269:$B$305,0)),SUMIFS('Input-Ext Allocators'!T$8:T$63,'Input-Ext Allocators'!$B$8:$B$63,$F39))*$D39</f>
        <v>0</v>
      </c>
      <c r="X39" s="143">
        <f ca="1">IFERROR(INDEX(X$269:X$305,MATCH($F39,$B$269:$B$305,0))/INDEX($D$269:$D$305,MATCH($F39,$B$269:$B$305,0)),SUMIFS('Input-Ext Allocators'!U$8:U$63,'Input-Ext Allocators'!$B$8:$B$63,$F39))*$D39</f>
        <v>0</v>
      </c>
      <c r="Y39" s="143">
        <f ca="1">IFERROR(INDEX(Y$269:Y$305,MATCH($F39,$B$269:$B$305,0))/INDEX($D$269:$D$305,MATCH($F39,$B$269:$B$305,0)),SUMIFS('Input-Ext Allocators'!V$8:V$63,'Input-Ext Allocators'!$B$8:$B$63,$F39))*$D39</f>
        <v>0</v>
      </c>
      <c r="Z39" s="143">
        <f ca="1">IFERROR(INDEX(Z$269:Z$305,MATCH($F39,$B$269:$B$305,0))/INDEX($D$269:$D$305,MATCH($F39,$B$269:$B$305,0)),SUMIFS('Input-Ext Allocators'!W$8:W$63,'Input-Ext Allocators'!$B$8:$B$63,$F39))*$D39</f>
        <v>0</v>
      </c>
    </row>
    <row r="40" spans="1:26" outlineLevel="1">
      <c r="A40" s="113">
        <f>IF(ISBLANK('Input-Accounts'!A40),"",'Input-Accounts'!A40)</f>
        <v>31</v>
      </c>
      <c r="B40" s="17" t="str">
        <f>IF(ISBLANK('Input-Accounts'!B40),"",'Input-Accounts'!B40)</f>
        <v>Compressor Station</v>
      </c>
      <c r="C40" s="113">
        <f>IF(ISBLANK('Input-Accounts'!C40),"",'Input-Accounts'!C40)</f>
        <v>377</v>
      </c>
      <c r="D40" s="143">
        <f t="shared" ca="1" si="7"/>
        <v>0</v>
      </c>
      <c r="E40" s="143">
        <f t="shared" ca="1" si="8"/>
        <v>0</v>
      </c>
      <c r="F40" s="89" t="str" cm="1">
        <f t="array" aca="1" ref="F40" ca="1">IF(D40=0,"-",IF('Input-Accounts'!$E40&lt;&gt;0,'Input-Accounts'!$E40,INDEX('Input-Accounts'!$H40:$J40,,MATCH($F$6,'Input-Accounts'!$H$6:$J$6,0))))</f>
        <v>-</v>
      </c>
      <c r="G40" s="143">
        <f ca="1">IFERROR(INDEX(G$269:G$305,MATCH($F40,$B$269:$B$305,0))/INDEX($D$269:$D$305,MATCH($F40,$B$269:$B$305,0)),SUMIFS('Input-Ext Allocators'!D$8:D$63,'Input-Ext Allocators'!$B$8:$B$63,$F40))*$D40</f>
        <v>0</v>
      </c>
      <c r="H40" s="143">
        <f ca="1">IFERROR(INDEX(H$269:H$305,MATCH($F40,$B$269:$B$305,0))/INDEX($D$269:$D$305,MATCH($F40,$B$269:$B$305,0)),SUMIFS('Input-Ext Allocators'!E$8:E$63,'Input-Ext Allocators'!$B$8:$B$63,$F40))*$D40</f>
        <v>0</v>
      </c>
      <c r="I40" s="143">
        <f ca="1">IFERROR(INDEX(I$269:I$305,MATCH($F40,$B$269:$B$305,0))/INDEX($D$269:$D$305,MATCH($F40,$B$269:$B$305,0)),SUMIFS('Input-Ext Allocators'!F$8:F$63,'Input-Ext Allocators'!$B$8:$B$63,$F40))*$D40</f>
        <v>0</v>
      </c>
      <c r="J40" s="143">
        <f ca="1">IFERROR(INDEX(J$269:J$305,MATCH($F40,$B$269:$B$305,0))/INDEX($D$269:$D$305,MATCH($F40,$B$269:$B$305,0)),SUMIFS('Input-Ext Allocators'!G$8:G$63,'Input-Ext Allocators'!$B$8:$B$63,$F40))*$D40</f>
        <v>0</v>
      </c>
      <c r="K40" s="143">
        <f ca="1">IFERROR(INDEX(K$269:K$305,MATCH($F40,$B$269:$B$305,0))/INDEX($D$269:$D$305,MATCH($F40,$B$269:$B$305,0)),SUMIFS('Input-Ext Allocators'!H$8:H$63,'Input-Ext Allocators'!$B$8:$B$63,$F40))*$D40</f>
        <v>0</v>
      </c>
      <c r="L40" s="143">
        <f ca="1">IFERROR(INDEX(L$269:L$305,MATCH($F40,$B$269:$B$305,0))/INDEX($D$269:$D$305,MATCH($F40,$B$269:$B$305,0)),SUMIFS('Input-Ext Allocators'!I$8:I$63,'Input-Ext Allocators'!$B$8:$B$63,$F40))*$D40</f>
        <v>0</v>
      </c>
      <c r="M40" s="143">
        <f ca="1">IFERROR(INDEX(M$269:M$305,MATCH($F40,$B$269:$B$305,0))/INDEX($D$269:$D$305,MATCH($F40,$B$269:$B$305,0)),SUMIFS('Input-Ext Allocators'!J$8:J$63,'Input-Ext Allocators'!$B$8:$B$63,$F40))*$D40</f>
        <v>0</v>
      </c>
      <c r="N40" s="143">
        <f ca="1">IFERROR(INDEX(N$269:N$305,MATCH($F40,$B$269:$B$305,0))/INDEX($D$269:$D$305,MATCH($F40,$B$269:$B$305,0)),SUMIFS('Input-Ext Allocators'!K$8:K$63,'Input-Ext Allocators'!$B$8:$B$63,$F40))*$D40</f>
        <v>0</v>
      </c>
      <c r="O40" s="143">
        <f ca="1">IFERROR(INDEX(O$269:O$305,MATCH($F40,$B$269:$B$305,0))/INDEX($D$269:$D$305,MATCH($F40,$B$269:$B$305,0)),SUMIFS('Input-Ext Allocators'!L$8:L$63,'Input-Ext Allocators'!$B$8:$B$63,$F40))*$D40</f>
        <v>0</v>
      </c>
      <c r="P40" s="143">
        <f ca="1">IFERROR(INDEX(P$269:P$305,MATCH($F40,$B$269:$B$305,0))/INDEX($D$269:$D$305,MATCH($F40,$B$269:$B$305,0)),SUMIFS('Input-Ext Allocators'!M$8:M$63,'Input-Ext Allocators'!$B$8:$B$63,$F40))*$D40</f>
        <v>0</v>
      </c>
      <c r="Q40" s="143">
        <f ca="1">IFERROR(INDEX(Q$269:Q$305,MATCH($F40,$B$269:$B$305,0))/INDEX($D$269:$D$305,MATCH($F40,$B$269:$B$305,0)),SUMIFS('Input-Ext Allocators'!N$8:N$63,'Input-Ext Allocators'!$B$8:$B$63,$F40))*$D40</f>
        <v>0</v>
      </c>
      <c r="R40" s="143">
        <f ca="1">IFERROR(INDEX(R$269:R$305,MATCH($F40,$B$269:$B$305,0))/INDEX($D$269:$D$305,MATCH($F40,$B$269:$B$305,0)),SUMIFS('Input-Ext Allocators'!O$8:O$63,'Input-Ext Allocators'!$B$8:$B$63,$F40))*$D40</f>
        <v>0</v>
      </c>
      <c r="S40" s="143">
        <f ca="1">IFERROR(INDEX(S$269:S$305,MATCH($F40,$B$269:$B$305,0))/INDEX($D$269:$D$305,MATCH($F40,$B$269:$B$305,0)),SUMIFS('Input-Ext Allocators'!P$8:P$63,'Input-Ext Allocators'!$B$8:$B$63,$F40))*$D40</f>
        <v>0</v>
      </c>
      <c r="T40" s="143">
        <f ca="1">IFERROR(INDEX(T$269:T$305,MATCH($F40,$B$269:$B$305,0))/INDEX($D$269:$D$305,MATCH($F40,$B$269:$B$305,0)),SUMIFS('Input-Ext Allocators'!Q$8:Q$63,'Input-Ext Allocators'!$B$8:$B$63,$F40))*$D40</f>
        <v>0</v>
      </c>
      <c r="U40" s="143">
        <f ca="1">IFERROR(INDEX(U$269:U$305,MATCH($F40,$B$269:$B$305,0))/INDEX($D$269:$D$305,MATCH($F40,$B$269:$B$305,0)),SUMIFS('Input-Ext Allocators'!R$8:R$63,'Input-Ext Allocators'!$B$8:$B$63,$F40))*$D40</f>
        <v>0</v>
      </c>
      <c r="V40" s="143">
        <f ca="1">IFERROR(INDEX(V$269:V$305,MATCH($F40,$B$269:$B$305,0))/INDEX($D$269:$D$305,MATCH($F40,$B$269:$B$305,0)),SUMIFS('Input-Ext Allocators'!S$8:S$63,'Input-Ext Allocators'!$B$8:$B$63,$F40))*$D40</f>
        <v>0</v>
      </c>
      <c r="W40" s="143">
        <f ca="1">IFERROR(INDEX(W$269:W$305,MATCH($F40,$B$269:$B$305,0))/INDEX($D$269:$D$305,MATCH($F40,$B$269:$B$305,0)),SUMIFS('Input-Ext Allocators'!T$8:T$63,'Input-Ext Allocators'!$B$8:$B$63,$F40))*$D40</f>
        <v>0</v>
      </c>
      <c r="X40" s="143">
        <f ca="1">IFERROR(INDEX(X$269:X$305,MATCH($F40,$B$269:$B$305,0))/INDEX($D$269:$D$305,MATCH($F40,$B$269:$B$305,0)),SUMIFS('Input-Ext Allocators'!U$8:U$63,'Input-Ext Allocators'!$B$8:$B$63,$F40))*$D40</f>
        <v>0</v>
      </c>
      <c r="Y40" s="143">
        <f ca="1">IFERROR(INDEX(Y$269:Y$305,MATCH($F40,$B$269:$B$305,0))/INDEX($D$269:$D$305,MATCH($F40,$B$269:$B$305,0)),SUMIFS('Input-Ext Allocators'!V$8:V$63,'Input-Ext Allocators'!$B$8:$B$63,$F40))*$D40</f>
        <v>0</v>
      </c>
      <c r="Z40" s="143">
        <f ca="1">IFERROR(INDEX(Z$269:Z$305,MATCH($F40,$B$269:$B$305,0))/INDEX($D$269:$D$305,MATCH($F40,$B$269:$B$305,0)),SUMIFS('Input-Ext Allocators'!W$8:W$63,'Input-Ext Allocators'!$B$8:$B$63,$F40))*$D40</f>
        <v>0</v>
      </c>
    </row>
    <row r="41" spans="1:26" outlineLevel="1">
      <c r="A41" s="113">
        <f>IF(ISBLANK('Input-Accounts'!A41),"",'Input-Accounts'!A41)</f>
        <v>32</v>
      </c>
      <c r="B41" s="17" t="str">
        <f>IF(ISBLANK('Input-Accounts'!B41),"",'Input-Accounts'!B41)</f>
        <v>M &amp; R Station Equipment - general</v>
      </c>
      <c r="C41" s="113">
        <f>IF(ISBLANK('Input-Accounts'!C41),"",'Input-Accounts'!C41)</f>
        <v>378</v>
      </c>
      <c r="D41" s="143">
        <f t="shared" ca="1" si="7"/>
        <v>0</v>
      </c>
      <c r="E41" s="143">
        <f t="shared" ca="1" si="8"/>
        <v>0</v>
      </c>
      <c r="F41" s="89" t="str" cm="1">
        <f t="array" aca="1" ref="F41" ca="1">IF(D41=0,"-",IF('Input-Accounts'!$E41&lt;&gt;0,'Input-Accounts'!$E41,INDEX('Input-Accounts'!$H41:$J41,,MATCH($F$6,'Input-Accounts'!$H$6:$J$6,0))))</f>
        <v>-</v>
      </c>
      <c r="G41" s="143">
        <f ca="1">IFERROR(INDEX(G$269:G$305,MATCH($F41,$B$269:$B$305,0))/INDEX($D$269:$D$305,MATCH($F41,$B$269:$B$305,0)),SUMIFS('Input-Ext Allocators'!D$8:D$63,'Input-Ext Allocators'!$B$8:$B$63,$F41))*$D41</f>
        <v>0</v>
      </c>
      <c r="H41" s="143">
        <f ca="1">IFERROR(INDEX(H$269:H$305,MATCH($F41,$B$269:$B$305,0))/INDEX($D$269:$D$305,MATCH($F41,$B$269:$B$305,0)),SUMIFS('Input-Ext Allocators'!E$8:E$63,'Input-Ext Allocators'!$B$8:$B$63,$F41))*$D41</f>
        <v>0</v>
      </c>
      <c r="I41" s="143">
        <f ca="1">IFERROR(INDEX(I$269:I$305,MATCH($F41,$B$269:$B$305,0))/INDEX($D$269:$D$305,MATCH($F41,$B$269:$B$305,0)),SUMIFS('Input-Ext Allocators'!F$8:F$63,'Input-Ext Allocators'!$B$8:$B$63,$F41))*$D41</f>
        <v>0</v>
      </c>
      <c r="J41" s="143">
        <f ca="1">IFERROR(INDEX(J$269:J$305,MATCH($F41,$B$269:$B$305,0))/INDEX($D$269:$D$305,MATCH($F41,$B$269:$B$305,0)),SUMIFS('Input-Ext Allocators'!G$8:G$63,'Input-Ext Allocators'!$B$8:$B$63,$F41))*$D41</f>
        <v>0</v>
      </c>
      <c r="K41" s="143">
        <f ca="1">IFERROR(INDEX(K$269:K$305,MATCH($F41,$B$269:$B$305,0))/INDEX($D$269:$D$305,MATCH($F41,$B$269:$B$305,0)),SUMIFS('Input-Ext Allocators'!H$8:H$63,'Input-Ext Allocators'!$B$8:$B$63,$F41))*$D41</f>
        <v>0</v>
      </c>
      <c r="L41" s="143">
        <f ca="1">IFERROR(INDEX(L$269:L$305,MATCH($F41,$B$269:$B$305,0))/INDEX($D$269:$D$305,MATCH($F41,$B$269:$B$305,0)),SUMIFS('Input-Ext Allocators'!I$8:I$63,'Input-Ext Allocators'!$B$8:$B$63,$F41))*$D41</f>
        <v>0</v>
      </c>
      <c r="M41" s="143">
        <f ca="1">IFERROR(INDEX(M$269:M$305,MATCH($F41,$B$269:$B$305,0))/INDEX($D$269:$D$305,MATCH($F41,$B$269:$B$305,0)),SUMIFS('Input-Ext Allocators'!J$8:J$63,'Input-Ext Allocators'!$B$8:$B$63,$F41))*$D41</f>
        <v>0</v>
      </c>
      <c r="N41" s="143">
        <f ca="1">IFERROR(INDEX(N$269:N$305,MATCH($F41,$B$269:$B$305,0))/INDEX($D$269:$D$305,MATCH($F41,$B$269:$B$305,0)),SUMIFS('Input-Ext Allocators'!K$8:K$63,'Input-Ext Allocators'!$B$8:$B$63,$F41))*$D41</f>
        <v>0</v>
      </c>
      <c r="O41" s="143">
        <f ca="1">IFERROR(INDEX(O$269:O$305,MATCH($F41,$B$269:$B$305,0))/INDEX($D$269:$D$305,MATCH($F41,$B$269:$B$305,0)),SUMIFS('Input-Ext Allocators'!L$8:L$63,'Input-Ext Allocators'!$B$8:$B$63,$F41))*$D41</f>
        <v>0</v>
      </c>
      <c r="P41" s="143">
        <f ca="1">IFERROR(INDEX(P$269:P$305,MATCH($F41,$B$269:$B$305,0))/INDEX($D$269:$D$305,MATCH($F41,$B$269:$B$305,0)),SUMIFS('Input-Ext Allocators'!M$8:M$63,'Input-Ext Allocators'!$B$8:$B$63,$F41))*$D41</f>
        <v>0</v>
      </c>
      <c r="Q41" s="143">
        <f ca="1">IFERROR(INDEX(Q$269:Q$305,MATCH($F41,$B$269:$B$305,0))/INDEX($D$269:$D$305,MATCH($F41,$B$269:$B$305,0)),SUMIFS('Input-Ext Allocators'!N$8:N$63,'Input-Ext Allocators'!$B$8:$B$63,$F41))*$D41</f>
        <v>0</v>
      </c>
      <c r="R41" s="143">
        <f ca="1">IFERROR(INDEX(R$269:R$305,MATCH($F41,$B$269:$B$305,0))/INDEX($D$269:$D$305,MATCH($F41,$B$269:$B$305,0)),SUMIFS('Input-Ext Allocators'!O$8:O$63,'Input-Ext Allocators'!$B$8:$B$63,$F41))*$D41</f>
        <v>0</v>
      </c>
      <c r="S41" s="143">
        <f ca="1">IFERROR(INDEX(S$269:S$305,MATCH($F41,$B$269:$B$305,0))/INDEX($D$269:$D$305,MATCH($F41,$B$269:$B$305,0)),SUMIFS('Input-Ext Allocators'!P$8:P$63,'Input-Ext Allocators'!$B$8:$B$63,$F41))*$D41</f>
        <v>0</v>
      </c>
      <c r="T41" s="143">
        <f ca="1">IFERROR(INDEX(T$269:T$305,MATCH($F41,$B$269:$B$305,0))/INDEX($D$269:$D$305,MATCH($F41,$B$269:$B$305,0)),SUMIFS('Input-Ext Allocators'!Q$8:Q$63,'Input-Ext Allocators'!$B$8:$B$63,$F41))*$D41</f>
        <v>0</v>
      </c>
      <c r="U41" s="143">
        <f ca="1">IFERROR(INDEX(U$269:U$305,MATCH($F41,$B$269:$B$305,0))/INDEX($D$269:$D$305,MATCH($F41,$B$269:$B$305,0)),SUMIFS('Input-Ext Allocators'!R$8:R$63,'Input-Ext Allocators'!$B$8:$B$63,$F41))*$D41</f>
        <v>0</v>
      </c>
      <c r="V41" s="143">
        <f ca="1">IFERROR(INDEX(V$269:V$305,MATCH($F41,$B$269:$B$305,0))/INDEX($D$269:$D$305,MATCH($F41,$B$269:$B$305,0)),SUMIFS('Input-Ext Allocators'!S$8:S$63,'Input-Ext Allocators'!$B$8:$B$63,$F41))*$D41</f>
        <v>0</v>
      </c>
      <c r="W41" s="143">
        <f ca="1">IFERROR(INDEX(W$269:W$305,MATCH($F41,$B$269:$B$305,0))/INDEX($D$269:$D$305,MATCH($F41,$B$269:$B$305,0)),SUMIFS('Input-Ext Allocators'!T$8:T$63,'Input-Ext Allocators'!$B$8:$B$63,$F41))*$D41</f>
        <v>0</v>
      </c>
      <c r="X41" s="143">
        <f ca="1">IFERROR(INDEX(X$269:X$305,MATCH($F41,$B$269:$B$305,0))/INDEX($D$269:$D$305,MATCH($F41,$B$269:$B$305,0)),SUMIFS('Input-Ext Allocators'!U$8:U$63,'Input-Ext Allocators'!$B$8:$B$63,$F41))*$D41</f>
        <v>0</v>
      </c>
      <c r="Y41" s="143">
        <f ca="1">IFERROR(INDEX(Y$269:Y$305,MATCH($F41,$B$269:$B$305,0))/INDEX($D$269:$D$305,MATCH($F41,$B$269:$B$305,0)),SUMIFS('Input-Ext Allocators'!V$8:V$63,'Input-Ext Allocators'!$B$8:$B$63,$F41))*$D41</f>
        <v>0</v>
      </c>
      <c r="Z41" s="143">
        <f ca="1">IFERROR(INDEX(Z$269:Z$305,MATCH($F41,$B$269:$B$305,0))/INDEX($D$269:$D$305,MATCH($F41,$B$269:$B$305,0)),SUMIFS('Input-Ext Allocators'!W$8:W$63,'Input-Ext Allocators'!$B$8:$B$63,$F41))*$D41</f>
        <v>0</v>
      </c>
    </row>
    <row r="42" spans="1:26" outlineLevel="1">
      <c r="A42" s="113">
        <f>IF(ISBLANK('Input-Accounts'!A42),"",'Input-Accounts'!A42)</f>
        <v>33</v>
      </c>
      <c r="B42" s="17" t="str">
        <f>IF(ISBLANK('Input-Accounts'!B42),"",'Input-Accounts'!B42)</f>
        <v>M &amp; R Station Equipment - city gate</v>
      </c>
      <c r="C42" s="113">
        <f>IF(ISBLANK('Input-Accounts'!C42),"",'Input-Accounts'!C42)</f>
        <v>379</v>
      </c>
      <c r="D42" s="143">
        <f t="shared" ca="1" si="7"/>
        <v>0</v>
      </c>
      <c r="E42" s="143">
        <f t="shared" ca="1" si="8"/>
        <v>0</v>
      </c>
      <c r="F42" s="89" t="str" cm="1">
        <f t="array" aca="1" ref="F42" ca="1">IF(D42=0,"-",IF('Input-Accounts'!$E42&lt;&gt;0,'Input-Accounts'!$E42,INDEX('Input-Accounts'!$H42:$J42,,MATCH($F$6,'Input-Accounts'!$H$6:$J$6,0))))</f>
        <v>-</v>
      </c>
      <c r="G42" s="143">
        <f ca="1">IFERROR(INDEX(G$269:G$305,MATCH($F42,$B$269:$B$305,0))/INDEX($D$269:$D$305,MATCH($F42,$B$269:$B$305,0)),SUMIFS('Input-Ext Allocators'!D$8:D$63,'Input-Ext Allocators'!$B$8:$B$63,$F42))*$D42</f>
        <v>0</v>
      </c>
      <c r="H42" s="143">
        <f ca="1">IFERROR(INDEX(H$269:H$305,MATCH($F42,$B$269:$B$305,0))/INDEX($D$269:$D$305,MATCH($F42,$B$269:$B$305,0)),SUMIFS('Input-Ext Allocators'!E$8:E$63,'Input-Ext Allocators'!$B$8:$B$63,$F42))*$D42</f>
        <v>0</v>
      </c>
      <c r="I42" s="143">
        <f ca="1">IFERROR(INDEX(I$269:I$305,MATCH($F42,$B$269:$B$305,0))/INDEX($D$269:$D$305,MATCH($F42,$B$269:$B$305,0)),SUMIFS('Input-Ext Allocators'!F$8:F$63,'Input-Ext Allocators'!$B$8:$B$63,$F42))*$D42</f>
        <v>0</v>
      </c>
      <c r="J42" s="143">
        <f ca="1">IFERROR(INDEX(J$269:J$305,MATCH($F42,$B$269:$B$305,0))/INDEX($D$269:$D$305,MATCH($F42,$B$269:$B$305,0)),SUMIFS('Input-Ext Allocators'!G$8:G$63,'Input-Ext Allocators'!$B$8:$B$63,$F42))*$D42</f>
        <v>0</v>
      </c>
      <c r="K42" s="143">
        <f ca="1">IFERROR(INDEX(K$269:K$305,MATCH($F42,$B$269:$B$305,0))/INDEX($D$269:$D$305,MATCH($F42,$B$269:$B$305,0)),SUMIFS('Input-Ext Allocators'!H$8:H$63,'Input-Ext Allocators'!$B$8:$B$63,$F42))*$D42</f>
        <v>0</v>
      </c>
      <c r="L42" s="143">
        <f ca="1">IFERROR(INDEX(L$269:L$305,MATCH($F42,$B$269:$B$305,0))/INDEX($D$269:$D$305,MATCH($F42,$B$269:$B$305,0)),SUMIFS('Input-Ext Allocators'!I$8:I$63,'Input-Ext Allocators'!$B$8:$B$63,$F42))*$D42</f>
        <v>0</v>
      </c>
      <c r="M42" s="143">
        <f ca="1">IFERROR(INDEX(M$269:M$305,MATCH($F42,$B$269:$B$305,0))/INDEX($D$269:$D$305,MATCH($F42,$B$269:$B$305,0)),SUMIFS('Input-Ext Allocators'!J$8:J$63,'Input-Ext Allocators'!$B$8:$B$63,$F42))*$D42</f>
        <v>0</v>
      </c>
      <c r="N42" s="143">
        <f ca="1">IFERROR(INDEX(N$269:N$305,MATCH($F42,$B$269:$B$305,0))/INDEX($D$269:$D$305,MATCH($F42,$B$269:$B$305,0)),SUMIFS('Input-Ext Allocators'!K$8:K$63,'Input-Ext Allocators'!$B$8:$B$63,$F42))*$D42</f>
        <v>0</v>
      </c>
      <c r="O42" s="143">
        <f ca="1">IFERROR(INDEX(O$269:O$305,MATCH($F42,$B$269:$B$305,0))/INDEX($D$269:$D$305,MATCH($F42,$B$269:$B$305,0)),SUMIFS('Input-Ext Allocators'!L$8:L$63,'Input-Ext Allocators'!$B$8:$B$63,$F42))*$D42</f>
        <v>0</v>
      </c>
      <c r="P42" s="143">
        <f ca="1">IFERROR(INDEX(P$269:P$305,MATCH($F42,$B$269:$B$305,0))/INDEX($D$269:$D$305,MATCH($F42,$B$269:$B$305,0)),SUMIFS('Input-Ext Allocators'!M$8:M$63,'Input-Ext Allocators'!$B$8:$B$63,$F42))*$D42</f>
        <v>0</v>
      </c>
      <c r="Q42" s="143">
        <f ca="1">IFERROR(INDEX(Q$269:Q$305,MATCH($F42,$B$269:$B$305,0))/INDEX($D$269:$D$305,MATCH($F42,$B$269:$B$305,0)),SUMIFS('Input-Ext Allocators'!N$8:N$63,'Input-Ext Allocators'!$B$8:$B$63,$F42))*$D42</f>
        <v>0</v>
      </c>
      <c r="R42" s="143">
        <f ca="1">IFERROR(INDEX(R$269:R$305,MATCH($F42,$B$269:$B$305,0))/INDEX($D$269:$D$305,MATCH($F42,$B$269:$B$305,0)),SUMIFS('Input-Ext Allocators'!O$8:O$63,'Input-Ext Allocators'!$B$8:$B$63,$F42))*$D42</f>
        <v>0</v>
      </c>
      <c r="S42" s="143">
        <f ca="1">IFERROR(INDEX(S$269:S$305,MATCH($F42,$B$269:$B$305,0))/INDEX($D$269:$D$305,MATCH($F42,$B$269:$B$305,0)),SUMIFS('Input-Ext Allocators'!P$8:P$63,'Input-Ext Allocators'!$B$8:$B$63,$F42))*$D42</f>
        <v>0</v>
      </c>
      <c r="T42" s="143">
        <f ca="1">IFERROR(INDEX(T$269:T$305,MATCH($F42,$B$269:$B$305,0))/INDEX($D$269:$D$305,MATCH($F42,$B$269:$B$305,0)),SUMIFS('Input-Ext Allocators'!Q$8:Q$63,'Input-Ext Allocators'!$B$8:$B$63,$F42))*$D42</f>
        <v>0</v>
      </c>
      <c r="U42" s="143">
        <f ca="1">IFERROR(INDEX(U$269:U$305,MATCH($F42,$B$269:$B$305,0))/INDEX($D$269:$D$305,MATCH($F42,$B$269:$B$305,0)),SUMIFS('Input-Ext Allocators'!R$8:R$63,'Input-Ext Allocators'!$B$8:$B$63,$F42))*$D42</f>
        <v>0</v>
      </c>
      <c r="V42" s="143">
        <f ca="1">IFERROR(INDEX(V$269:V$305,MATCH($F42,$B$269:$B$305,0))/INDEX($D$269:$D$305,MATCH($F42,$B$269:$B$305,0)),SUMIFS('Input-Ext Allocators'!S$8:S$63,'Input-Ext Allocators'!$B$8:$B$63,$F42))*$D42</f>
        <v>0</v>
      </c>
      <c r="W42" s="143">
        <f ca="1">IFERROR(INDEX(W$269:W$305,MATCH($F42,$B$269:$B$305,0))/INDEX($D$269:$D$305,MATCH($F42,$B$269:$B$305,0)),SUMIFS('Input-Ext Allocators'!T$8:T$63,'Input-Ext Allocators'!$B$8:$B$63,$F42))*$D42</f>
        <v>0</v>
      </c>
      <c r="X42" s="143">
        <f ca="1">IFERROR(INDEX(X$269:X$305,MATCH($F42,$B$269:$B$305,0))/INDEX($D$269:$D$305,MATCH($F42,$B$269:$B$305,0)),SUMIFS('Input-Ext Allocators'!U$8:U$63,'Input-Ext Allocators'!$B$8:$B$63,$F42))*$D42</f>
        <v>0</v>
      </c>
      <c r="Y42" s="143">
        <f ca="1">IFERROR(INDEX(Y$269:Y$305,MATCH($F42,$B$269:$B$305,0))/INDEX($D$269:$D$305,MATCH($F42,$B$269:$B$305,0)),SUMIFS('Input-Ext Allocators'!V$8:V$63,'Input-Ext Allocators'!$B$8:$B$63,$F42))*$D42</f>
        <v>0</v>
      </c>
      <c r="Z42" s="143">
        <f ca="1">IFERROR(INDEX(Z$269:Z$305,MATCH($F42,$B$269:$B$305,0))/INDEX($D$269:$D$305,MATCH($F42,$B$269:$B$305,0)),SUMIFS('Input-Ext Allocators'!W$8:W$63,'Input-Ext Allocators'!$B$8:$B$63,$F42))*$D42</f>
        <v>0</v>
      </c>
    </row>
    <row r="43" spans="1:26" outlineLevel="1">
      <c r="A43" s="113">
        <f>IF(ISBLANK('Input-Accounts'!A43),"",'Input-Accounts'!A43)</f>
        <v>34</v>
      </c>
      <c r="B43" s="17" t="str">
        <f>IF(ISBLANK('Input-Accounts'!B43),"",'Input-Accounts'!B43)</f>
        <v>Services</v>
      </c>
      <c r="C43" s="113">
        <f>IF(ISBLANK('Input-Accounts'!C43),"",'Input-Accounts'!C43)</f>
        <v>380</v>
      </c>
      <c r="D43" s="143">
        <f t="shared" ca="1" si="7"/>
        <v>0</v>
      </c>
      <c r="E43" s="143">
        <f t="shared" ca="1" si="8"/>
        <v>0</v>
      </c>
      <c r="F43" s="89" t="str" cm="1">
        <f t="array" aca="1" ref="F43" ca="1">IF(D43=0,"-",IF('Input-Accounts'!$E43&lt;&gt;0,'Input-Accounts'!$E43,INDEX('Input-Accounts'!$H43:$J43,,MATCH($F$6,'Input-Accounts'!$H$6:$J$6,0))))</f>
        <v>-</v>
      </c>
      <c r="G43" s="143">
        <f ca="1">IFERROR(INDEX(G$269:G$305,MATCH($F43,$B$269:$B$305,0))/INDEX($D$269:$D$305,MATCH($F43,$B$269:$B$305,0)),SUMIFS('Input-Ext Allocators'!D$8:D$63,'Input-Ext Allocators'!$B$8:$B$63,$F43))*$D43</f>
        <v>0</v>
      </c>
      <c r="H43" s="143">
        <f ca="1">IFERROR(INDEX(H$269:H$305,MATCH($F43,$B$269:$B$305,0))/INDEX($D$269:$D$305,MATCH($F43,$B$269:$B$305,0)),SUMIFS('Input-Ext Allocators'!E$8:E$63,'Input-Ext Allocators'!$B$8:$B$63,$F43))*$D43</f>
        <v>0</v>
      </c>
      <c r="I43" s="143">
        <f ca="1">IFERROR(INDEX(I$269:I$305,MATCH($F43,$B$269:$B$305,0))/INDEX($D$269:$D$305,MATCH($F43,$B$269:$B$305,0)),SUMIFS('Input-Ext Allocators'!F$8:F$63,'Input-Ext Allocators'!$B$8:$B$63,$F43))*$D43</f>
        <v>0</v>
      </c>
      <c r="J43" s="143">
        <f ca="1">IFERROR(INDEX(J$269:J$305,MATCH($F43,$B$269:$B$305,0))/INDEX($D$269:$D$305,MATCH($F43,$B$269:$B$305,0)),SUMIFS('Input-Ext Allocators'!G$8:G$63,'Input-Ext Allocators'!$B$8:$B$63,$F43))*$D43</f>
        <v>0</v>
      </c>
      <c r="K43" s="143">
        <f ca="1">IFERROR(INDEX(K$269:K$305,MATCH($F43,$B$269:$B$305,0))/INDEX($D$269:$D$305,MATCH($F43,$B$269:$B$305,0)),SUMIFS('Input-Ext Allocators'!H$8:H$63,'Input-Ext Allocators'!$B$8:$B$63,$F43))*$D43</f>
        <v>0</v>
      </c>
      <c r="L43" s="143">
        <f ca="1">IFERROR(INDEX(L$269:L$305,MATCH($F43,$B$269:$B$305,0))/INDEX($D$269:$D$305,MATCH($F43,$B$269:$B$305,0)),SUMIFS('Input-Ext Allocators'!I$8:I$63,'Input-Ext Allocators'!$B$8:$B$63,$F43))*$D43</f>
        <v>0</v>
      </c>
      <c r="M43" s="143">
        <f ca="1">IFERROR(INDEX(M$269:M$305,MATCH($F43,$B$269:$B$305,0))/INDEX($D$269:$D$305,MATCH($F43,$B$269:$B$305,0)),SUMIFS('Input-Ext Allocators'!J$8:J$63,'Input-Ext Allocators'!$B$8:$B$63,$F43))*$D43</f>
        <v>0</v>
      </c>
      <c r="N43" s="143">
        <f ca="1">IFERROR(INDEX(N$269:N$305,MATCH($F43,$B$269:$B$305,0))/INDEX($D$269:$D$305,MATCH($F43,$B$269:$B$305,0)),SUMIFS('Input-Ext Allocators'!K$8:K$63,'Input-Ext Allocators'!$B$8:$B$63,$F43))*$D43</f>
        <v>0</v>
      </c>
      <c r="O43" s="143">
        <f ca="1">IFERROR(INDEX(O$269:O$305,MATCH($F43,$B$269:$B$305,0))/INDEX($D$269:$D$305,MATCH($F43,$B$269:$B$305,0)),SUMIFS('Input-Ext Allocators'!L$8:L$63,'Input-Ext Allocators'!$B$8:$B$63,$F43))*$D43</f>
        <v>0</v>
      </c>
      <c r="P43" s="143">
        <f ca="1">IFERROR(INDEX(P$269:P$305,MATCH($F43,$B$269:$B$305,0))/INDEX($D$269:$D$305,MATCH($F43,$B$269:$B$305,0)),SUMIFS('Input-Ext Allocators'!M$8:M$63,'Input-Ext Allocators'!$B$8:$B$63,$F43))*$D43</f>
        <v>0</v>
      </c>
      <c r="Q43" s="143">
        <f ca="1">IFERROR(INDEX(Q$269:Q$305,MATCH($F43,$B$269:$B$305,0))/INDEX($D$269:$D$305,MATCH($F43,$B$269:$B$305,0)),SUMIFS('Input-Ext Allocators'!N$8:N$63,'Input-Ext Allocators'!$B$8:$B$63,$F43))*$D43</f>
        <v>0</v>
      </c>
      <c r="R43" s="143">
        <f ca="1">IFERROR(INDEX(R$269:R$305,MATCH($F43,$B$269:$B$305,0))/INDEX($D$269:$D$305,MATCH($F43,$B$269:$B$305,0)),SUMIFS('Input-Ext Allocators'!O$8:O$63,'Input-Ext Allocators'!$B$8:$B$63,$F43))*$D43</f>
        <v>0</v>
      </c>
      <c r="S43" s="143">
        <f ca="1">IFERROR(INDEX(S$269:S$305,MATCH($F43,$B$269:$B$305,0))/INDEX($D$269:$D$305,MATCH($F43,$B$269:$B$305,0)),SUMIFS('Input-Ext Allocators'!P$8:P$63,'Input-Ext Allocators'!$B$8:$B$63,$F43))*$D43</f>
        <v>0</v>
      </c>
      <c r="T43" s="143">
        <f ca="1">IFERROR(INDEX(T$269:T$305,MATCH($F43,$B$269:$B$305,0))/INDEX($D$269:$D$305,MATCH($F43,$B$269:$B$305,0)),SUMIFS('Input-Ext Allocators'!Q$8:Q$63,'Input-Ext Allocators'!$B$8:$B$63,$F43))*$D43</f>
        <v>0</v>
      </c>
      <c r="U43" s="143">
        <f ca="1">IFERROR(INDEX(U$269:U$305,MATCH($F43,$B$269:$B$305,0))/INDEX($D$269:$D$305,MATCH($F43,$B$269:$B$305,0)),SUMIFS('Input-Ext Allocators'!R$8:R$63,'Input-Ext Allocators'!$B$8:$B$63,$F43))*$D43</f>
        <v>0</v>
      </c>
      <c r="V43" s="143">
        <f ca="1">IFERROR(INDEX(V$269:V$305,MATCH($F43,$B$269:$B$305,0))/INDEX($D$269:$D$305,MATCH($F43,$B$269:$B$305,0)),SUMIFS('Input-Ext Allocators'!S$8:S$63,'Input-Ext Allocators'!$B$8:$B$63,$F43))*$D43</f>
        <v>0</v>
      </c>
      <c r="W43" s="143">
        <f ca="1">IFERROR(INDEX(W$269:W$305,MATCH($F43,$B$269:$B$305,0))/INDEX($D$269:$D$305,MATCH($F43,$B$269:$B$305,0)),SUMIFS('Input-Ext Allocators'!T$8:T$63,'Input-Ext Allocators'!$B$8:$B$63,$F43))*$D43</f>
        <v>0</v>
      </c>
      <c r="X43" s="143">
        <f ca="1">IFERROR(INDEX(X$269:X$305,MATCH($F43,$B$269:$B$305,0))/INDEX($D$269:$D$305,MATCH($F43,$B$269:$B$305,0)),SUMIFS('Input-Ext Allocators'!U$8:U$63,'Input-Ext Allocators'!$B$8:$B$63,$F43))*$D43</f>
        <v>0</v>
      </c>
      <c r="Y43" s="143">
        <f ca="1">IFERROR(INDEX(Y$269:Y$305,MATCH($F43,$B$269:$B$305,0))/INDEX($D$269:$D$305,MATCH($F43,$B$269:$B$305,0)),SUMIFS('Input-Ext Allocators'!V$8:V$63,'Input-Ext Allocators'!$B$8:$B$63,$F43))*$D43</f>
        <v>0</v>
      </c>
      <c r="Z43" s="143">
        <f ca="1">IFERROR(INDEX(Z$269:Z$305,MATCH($F43,$B$269:$B$305,0))/INDEX($D$269:$D$305,MATCH($F43,$B$269:$B$305,0)),SUMIFS('Input-Ext Allocators'!W$8:W$63,'Input-Ext Allocators'!$B$8:$B$63,$F43))*$D43</f>
        <v>0</v>
      </c>
    </row>
    <row r="44" spans="1:26" outlineLevel="1">
      <c r="A44" s="113">
        <f>IF(ISBLANK('Input-Accounts'!A44),"",'Input-Accounts'!A44)</f>
        <v>35</v>
      </c>
      <c r="B44" s="17" t="str">
        <f>IF(ISBLANK('Input-Accounts'!B44),"",'Input-Accounts'!B44)</f>
        <v>Services - Direct</v>
      </c>
      <c r="C44" s="113">
        <f>IF(ISBLANK('Input-Accounts'!C44),"",'Input-Accounts'!C44)</f>
        <v>380.1</v>
      </c>
      <c r="D44" s="143">
        <f t="shared" ca="1" si="7"/>
        <v>0</v>
      </c>
      <c r="E44" s="143">
        <f t="shared" ca="1" si="8"/>
        <v>0</v>
      </c>
      <c r="F44" s="89" t="str" cm="1">
        <f t="array" aca="1" ref="F44" ca="1">IF(D44=0,"-",IF('Input-Accounts'!$E44&lt;&gt;0,'Input-Accounts'!$E44,INDEX('Input-Accounts'!$H44:$J44,,MATCH($F$6,'Input-Accounts'!$H$6:$J$6,0))))</f>
        <v>-</v>
      </c>
      <c r="G44" s="143">
        <f ca="1">IFERROR(INDEX(G$269:G$305,MATCH($F44,$B$269:$B$305,0))/INDEX($D$269:$D$305,MATCH($F44,$B$269:$B$305,0)),SUMIFS('Input-Ext Allocators'!D$8:D$63,'Input-Ext Allocators'!$B$8:$B$63,$F44))*$D44</f>
        <v>0</v>
      </c>
      <c r="H44" s="143">
        <f ca="1">IFERROR(INDEX(H$269:H$305,MATCH($F44,$B$269:$B$305,0))/INDEX($D$269:$D$305,MATCH($F44,$B$269:$B$305,0)),SUMIFS('Input-Ext Allocators'!E$8:E$63,'Input-Ext Allocators'!$B$8:$B$63,$F44))*$D44</f>
        <v>0</v>
      </c>
      <c r="I44" s="143">
        <f ca="1">IFERROR(INDEX(I$269:I$305,MATCH($F44,$B$269:$B$305,0))/INDEX($D$269:$D$305,MATCH($F44,$B$269:$B$305,0)),SUMIFS('Input-Ext Allocators'!F$8:F$63,'Input-Ext Allocators'!$B$8:$B$63,$F44))*$D44</f>
        <v>0</v>
      </c>
      <c r="J44" s="143">
        <f ca="1">IFERROR(INDEX(J$269:J$305,MATCH($F44,$B$269:$B$305,0))/INDEX($D$269:$D$305,MATCH($F44,$B$269:$B$305,0)),SUMIFS('Input-Ext Allocators'!G$8:G$63,'Input-Ext Allocators'!$B$8:$B$63,$F44))*$D44</f>
        <v>0</v>
      </c>
      <c r="K44" s="143">
        <f ca="1">IFERROR(INDEX(K$269:K$305,MATCH($F44,$B$269:$B$305,0))/INDEX($D$269:$D$305,MATCH($F44,$B$269:$B$305,0)),SUMIFS('Input-Ext Allocators'!H$8:H$63,'Input-Ext Allocators'!$B$8:$B$63,$F44))*$D44</f>
        <v>0</v>
      </c>
      <c r="L44" s="143">
        <f ca="1">IFERROR(INDEX(L$269:L$305,MATCH($F44,$B$269:$B$305,0))/INDEX($D$269:$D$305,MATCH($F44,$B$269:$B$305,0)),SUMIFS('Input-Ext Allocators'!I$8:I$63,'Input-Ext Allocators'!$B$8:$B$63,$F44))*$D44</f>
        <v>0</v>
      </c>
      <c r="M44" s="143">
        <f ca="1">IFERROR(INDEX(M$269:M$305,MATCH($F44,$B$269:$B$305,0))/INDEX($D$269:$D$305,MATCH($F44,$B$269:$B$305,0)),SUMIFS('Input-Ext Allocators'!J$8:J$63,'Input-Ext Allocators'!$B$8:$B$63,$F44))*$D44</f>
        <v>0</v>
      </c>
      <c r="N44" s="143">
        <f ca="1">IFERROR(INDEX(N$269:N$305,MATCH($F44,$B$269:$B$305,0))/INDEX($D$269:$D$305,MATCH($F44,$B$269:$B$305,0)),SUMIFS('Input-Ext Allocators'!K$8:K$63,'Input-Ext Allocators'!$B$8:$B$63,$F44))*$D44</f>
        <v>0</v>
      </c>
      <c r="O44" s="143">
        <f ca="1">IFERROR(INDEX(O$269:O$305,MATCH($F44,$B$269:$B$305,0))/INDEX($D$269:$D$305,MATCH($F44,$B$269:$B$305,0)),SUMIFS('Input-Ext Allocators'!L$8:L$63,'Input-Ext Allocators'!$B$8:$B$63,$F44))*$D44</f>
        <v>0</v>
      </c>
      <c r="P44" s="143">
        <f ca="1">IFERROR(INDEX(P$269:P$305,MATCH($F44,$B$269:$B$305,0))/INDEX($D$269:$D$305,MATCH($F44,$B$269:$B$305,0)),SUMIFS('Input-Ext Allocators'!M$8:M$63,'Input-Ext Allocators'!$B$8:$B$63,$F44))*$D44</f>
        <v>0</v>
      </c>
      <c r="Q44" s="143">
        <f ca="1">IFERROR(INDEX(Q$269:Q$305,MATCH($F44,$B$269:$B$305,0))/INDEX($D$269:$D$305,MATCH($F44,$B$269:$B$305,0)),SUMIFS('Input-Ext Allocators'!N$8:N$63,'Input-Ext Allocators'!$B$8:$B$63,$F44))*$D44</f>
        <v>0</v>
      </c>
      <c r="R44" s="143">
        <f ca="1">IFERROR(INDEX(R$269:R$305,MATCH($F44,$B$269:$B$305,0))/INDEX($D$269:$D$305,MATCH($F44,$B$269:$B$305,0)),SUMIFS('Input-Ext Allocators'!O$8:O$63,'Input-Ext Allocators'!$B$8:$B$63,$F44))*$D44</f>
        <v>0</v>
      </c>
      <c r="S44" s="143">
        <f ca="1">IFERROR(INDEX(S$269:S$305,MATCH($F44,$B$269:$B$305,0))/INDEX($D$269:$D$305,MATCH($F44,$B$269:$B$305,0)),SUMIFS('Input-Ext Allocators'!P$8:P$63,'Input-Ext Allocators'!$B$8:$B$63,$F44))*$D44</f>
        <v>0</v>
      </c>
      <c r="T44" s="143">
        <f ca="1">IFERROR(INDEX(T$269:T$305,MATCH($F44,$B$269:$B$305,0))/INDEX($D$269:$D$305,MATCH($F44,$B$269:$B$305,0)),SUMIFS('Input-Ext Allocators'!Q$8:Q$63,'Input-Ext Allocators'!$B$8:$B$63,$F44))*$D44</f>
        <v>0</v>
      </c>
      <c r="U44" s="143">
        <f ca="1">IFERROR(INDEX(U$269:U$305,MATCH($F44,$B$269:$B$305,0))/INDEX($D$269:$D$305,MATCH($F44,$B$269:$B$305,0)),SUMIFS('Input-Ext Allocators'!R$8:R$63,'Input-Ext Allocators'!$B$8:$B$63,$F44))*$D44</f>
        <v>0</v>
      </c>
      <c r="V44" s="143">
        <f ca="1">IFERROR(INDEX(V$269:V$305,MATCH($F44,$B$269:$B$305,0))/INDEX($D$269:$D$305,MATCH($F44,$B$269:$B$305,0)),SUMIFS('Input-Ext Allocators'!S$8:S$63,'Input-Ext Allocators'!$B$8:$B$63,$F44))*$D44</f>
        <v>0</v>
      </c>
      <c r="W44" s="143">
        <f ca="1">IFERROR(INDEX(W$269:W$305,MATCH($F44,$B$269:$B$305,0))/INDEX($D$269:$D$305,MATCH($F44,$B$269:$B$305,0)),SUMIFS('Input-Ext Allocators'!T$8:T$63,'Input-Ext Allocators'!$B$8:$B$63,$F44))*$D44</f>
        <v>0</v>
      </c>
      <c r="X44" s="143">
        <f ca="1">IFERROR(INDEX(X$269:X$305,MATCH($F44,$B$269:$B$305,0))/INDEX($D$269:$D$305,MATCH($F44,$B$269:$B$305,0)),SUMIFS('Input-Ext Allocators'!U$8:U$63,'Input-Ext Allocators'!$B$8:$B$63,$F44))*$D44</f>
        <v>0</v>
      </c>
      <c r="Y44" s="143">
        <f ca="1">IFERROR(INDEX(Y$269:Y$305,MATCH($F44,$B$269:$B$305,0))/INDEX($D$269:$D$305,MATCH($F44,$B$269:$B$305,0)),SUMIFS('Input-Ext Allocators'!V$8:V$63,'Input-Ext Allocators'!$B$8:$B$63,$F44))*$D44</f>
        <v>0</v>
      </c>
      <c r="Z44" s="143">
        <f ca="1">IFERROR(INDEX(Z$269:Z$305,MATCH($F44,$B$269:$B$305,0))/INDEX($D$269:$D$305,MATCH($F44,$B$269:$B$305,0)),SUMIFS('Input-Ext Allocators'!W$8:W$63,'Input-Ext Allocators'!$B$8:$B$63,$F44))*$D44</f>
        <v>0</v>
      </c>
    </row>
    <row r="45" spans="1:26" outlineLevel="1">
      <c r="A45" s="113">
        <f>IF(ISBLANK('Input-Accounts'!A45),"",'Input-Accounts'!A45)</f>
        <v>36</v>
      </c>
      <c r="B45" s="17" t="str">
        <f>IF(ISBLANK('Input-Accounts'!B45),"",'Input-Accounts'!B45)</f>
        <v>Meters</v>
      </c>
      <c r="C45" s="113">
        <f>IF(ISBLANK('Input-Accounts'!C45),"",'Input-Accounts'!C45)</f>
        <v>381</v>
      </c>
      <c r="D45" s="143">
        <f t="shared" ca="1" si="7"/>
        <v>0</v>
      </c>
      <c r="E45" s="143">
        <f t="shared" ca="1" si="8"/>
        <v>0</v>
      </c>
      <c r="F45" s="89" t="str" cm="1">
        <f t="array" aca="1" ref="F45" ca="1">IF(D45=0,"-",IF('Input-Accounts'!$E45&lt;&gt;0,'Input-Accounts'!$E45,INDEX('Input-Accounts'!$H45:$J45,,MATCH($F$6,'Input-Accounts'!$H$6:$J$6,0))))</f>
        <v>-</v>
      </c>
      <c r="G45" s="143">
        <f ca="1">IFERROR(INDEX(G$269:G$305,MATCH($F45,$B$269:$B$305,0))/INDEX($D$269:$D$305,MATCH($F45,$B$269:$B$305,0)),SUMIFS('Input-Ext Allocators'!D$8:D$63,'Input-Ext Allocators'!$B$8:$B$63,$F45))*$D45</f>
        <v>0</v>
      </c>
      <c r="H45" s="143">
        <f ca="1">IFERROR(INDEX(H$269:H$305,MATCH($F45,$B$269:$B$305,0))/INDEX($D$269:$D$305,MATCH($F45,$B$269:$B$305,0)),SUMIFS('Input-Ext Allocators'!E$8:E$63,'Input-Ext Allocators'!$B$8:$B$63,$F45))*$D45</f>
        <v>0</v>
      </c>
      <c r="I45" s="143">
        <f ca="1">IFERROR(INDEX(I$269:I$305,MATCH($F45,$B$269:$B$305,0))/INDEX($D$269:$D$305,MATCH($F45,$B$269:$B$305,0)),SUMIFS('Input-Ext Allocators'!F$8:F$63,'Input-Ext Allocators'!$B$8:$B$63,$F45))*$D45</f>
        <v>0</v>
      </c>
      <c r="J45" s="143">
        <f ca="1">IFERROR(INDEX(J$269:J$305,MATCH($F45,$B$269:$B$305,0))/INDEX($D$269:$D$305,MATCH($F45,$B$269:$B$305,0)),SUMIFS('Input-Ext Allocators'!G$8:G$63,'Input-Ext Allocators'!$B$8:$B$63,$F45))*$D45</f>
        <v>0</v>
      </c>
      <c r="K45" s="143">
        <f ca="1">IFERROR(INDEX(K$269:K$305,MATCH($F45,$B$269:$B$305,0))/INDEX($D$269:$D$305,MATCH($F45,$B$269:$B$305,0)),SUMIFS('Input-Ext Allocators'!H$8:H$63,'Input-Ext Allocators'!$B$8:$B$63,$F45))*$D45</f>
        <v>0</v>
      </c>
      <c r="L45" s="143">
        <f ca="1">IFERROR(INDEX(L$269:L$305,MATCH($F45,$B$269:$B$305,0))/INDEX($D$269:$D$305,MATCH($F45,$B$269:$B$305,0)),SUMIFS('Input-Ext Allocators'!I$8:I$63,'Input-Ext Allocators'!$B$8:$B$63,$F45))*$D45</f>
        <v>0</v>
      </c>
      <c r="M45" s="143">
        <f ca="1">IFERROR(INDEX(M$269:M$305,MATCH($F45,$B$269:$B$305,0))/INDEX($D$269:$D$305,MATCH($F45,$B$269:$B$305,0)),SUMIFS('Input-Ext Allocators'!J$8:J$63,'Input-Ext Allocators'!$B$8:$B$63,$F45))*$D45</f>
        <v>0</v>
      </c>
      <c r="N45" s="143">
        <f ca="1">IFERROR(INDEX(N$269:N$305,MATCH($F45,$B$269:$B$305,0))/INDEX($D$269:$D$305,MATCH($F45,$B$269:$B$305,0)),SUMIFS('Input-Ext Allocators'!K$8:K$63,'Input-Ext Allocators'!$B$8:$B$63,$F45))*$D45</f>
        <v>0</v>
      </c>
      <c r="O45" s="143">
        <f ca="1">IFERROR(INDEX(O$269:O$305,MATCH($F45,$B$269:$B$305,0))/INDEX($D$269:$D$305,MATCH($F45,$B$269:$B$305,0)),SUMIFS('Input-Ext Allocators'!L$8:L$63,'Input-Ext Allocators'!$B$8:$B$63,$F45))*$D45</f>
        <v>0</v>
      </c>
      <c r="P45" s="143">
        <f ca="1">IFERROR(INDEX(P$269:P$305,MATCH($F45,$B$269:$B$305,0))/INDEX($D$269:$D$305,MATCH($F45,$B$269:$B$305,0)),SUMIFS('Input-Ext Allocators'!M$8:M$63,'Input-Ext Allocators'!$B$8:$B$63,$F45))*$D45</f>
        <v>0</v>
      </c>
      <c r="Q45" s="143">
        <f ca="1">IFERROR(INDEX(Q$269:Q$305,MATCH($F45,$B$269:$B$305,0))/INDEX($D$269:$D$305,MATCH($F45,$B$269:$B$305,0)),SUMIFS('Input-Ext Allocators'!N$8:N$63,'Input-Ext Allocators'!$B$8:$B$63,$F45))*$D45</f>
        <v>0</v>
      </c>
      <c r="R45" s="143">
        <f ca="1">IFERROR(INDEX(R$269:R$305,MATCH($F45,$B$269:$B$305,0))/INDEX($D$269:$D$305,MATCH($F45,$B$269:$B$305,0)),SUMIFS('Input-Ext Allocators'!O$8:O$63,'Input-Ext Allocators'!$B$8:$B$63,$F45))*$D45</f>
        <v>0</v>
      </c>
      <c r="S45" s="143">
        <f ca="1">IFERROR(INDEX(S$269:S$305,MATCH($F45,$B$269:$B$305,0))/INDEX($D$269:$D$305,MATCH($F45,$B$269:$B$305,0)),SUMIFS('Input-Ext Allocators'!P$8:P$63,'Input-Ext Allocators'!$B$8:$B$63,$F45))*$D45</f>
        <v>0</v>
      </c>
      <c r="T45" s="143">
        <f ca="1">IFERROR(INDEX(T$269:T$305,MATCH($F45,$B$269:$B$305,0))/INDEX($D$269:$D$305,MATCH($F45,$B$269:$B$305,0)),SUMIFS('Input-Ext Allocators'!Q$8:Q$63,'Input-Ext Allocators'!$B$8:$B$63,$F45))*$D45</f>
        <v>0</v>
      </c>
      <c r="U45" s="143">
        <f ca="1">IFERROR(INDEX(U$269:U$305,MATCH($F45,$B$269:$B$305,0))/INDEX($D$269:$D$305,MATCH($F45,$B$269:$B$305,0)),SUMIFS('Input-Ext Allocators'!R$8:R$63,'Input-Ext Allocators'!$B$8:$B$63,$F45))*$D45</f>
        <v>0</v>
      </c>
      <c r="V45" s="143">
        <f ca="1">IFERROR(INDEX(V$269:V$305,MATCH($F45,$B$269:$B$305,0))/INDEX($D$269:$D$305,MATCH($F45,$B$269:$B$305,0)),SUMIFS('Input-Ext Allocators'!S$8:S$63,'Input-Ext Allocators'!$B$8:$B$63,$F45))*$D45</f>
        <v>0</v>
      </c>
      <c r="W45" s="143">
        <f ca="1">IFERROR(INDEX(W$269:W$305,MATCH($F45,$B$269:$B$305,0))/INDEX($D$269:$D$305,MATCH($F45,$B$269:$B$305,0)),SUMIFS('Input-Ext Allocators'!T$8:T$63,'Input-Ext Allocators'!$B$8:$B$63,$F45))*$D45</f>
        <v>0</v>
      </c>
      <c r="X45" s="143">
        <f ca="1">IFERROR(INDEX(X$269:X$305,MATCH($F45,$B$269:$B$305,0))/INDEX($D$269:$D$305,MATCH($F45,$B$269:$B$305,0)),SUMIFS('Input-Ext Allocators'!U$8:U$63,'Input-Ext Allocators'!$B$8:$B$63,$F45))*$D45</f>
        <v>0</v>
      </c>
      <c r="Y45" s="143">
        <f ca="1">IFERROR(INDEX(Y$269:Y$305,MATCH($F45,$B$269:$B$305,0))/INDEX($D$269:$D$305,MATCH($F45,$B$269:$B$305,0)),SUMIFS('Input-Ext Allocators'!V$8:V$63,'Input-Ext Allocators'!$B$8:$B$63,$F45))*$D45</f>
        <v>0</v>
      </c>
      <c r="Z45" s="143">
        <f ca="1">IFERROR(INDEX(Z$269:Z$305,MATCH($F45,$B$269:$B$305,0))/INDEX($D$269:$D$305,MATCH($F45,$B$269:$B$305,0)),SUMIFS('Input-Ext Allocators'!W$8:W$63,'Input-Ext Allocators'!$B$8:$B$63,$F45))*$D45</f>
        <v>0</v>
      </c>
    </row>
    <row r="46" spans="1:26" outlineLevel="1">
      <c r="A46" s="113">
        <f>IF(ISBLANK('Input-Accounts'!A46),"",'Input-Accounts'!A46)</f>
        <v>37</v>
      </c>
      <c r="B46" s="17" t="str">
        <f>IF(ISBLANK('Input-Accounts'!B46),"",'Input-Accounts'!B46)</f>
        <v>House Regulator &amp; Install.</v>
      </c>
      <c r="C46" s="113">
        <f>IF(ISBLANK('Input-Accounts'!C46),"",'Input-Accounts'!C46)</f>
        <v>383</v>
      </c>
      <c r="D46" s="143">
        <f t="shared" ca="1" si="7"/>
        <v>0</v>
      </c>
      <c r="E46" s="143">
        <f t="shared" ca="1" si="8"/>
        <v>0</v>
      </c>
      <c r="F46" s="89" t="str" cm="1">
        <f t="array" aca="1" ref="F46" ca="1">IF(D46=0,"-",IF('Input-Accounts'!$E46&lt;&gt;0,'Input-Accounts'!$E46,INDEX('Input-Accounts'!$H46:$J46,,MATCH($F$6,'Input-Accounts'!$H$6:$J$6,0))))</f>
        <v>-</v>
      </c>
      <c r="G46" s="143">
        <f ca="1">IFERROR(INDEX(G$269:G$305,MATCH($F46,$B$269:$B$305,0))/INDEX($D$269:$D$305,MATCH($F46,$B$269:$B$305,0)),SUMIFS('Input-Ext Allocators'!D$8:D$63,'Input-Ext Allocators'!$B$8:$B$63,$F46))*$D46</f>
        <v>0</v>
      </c>
      <c r="H46" s="143">
        <f ca="1">IFERROR(INDEX(H$269:H$305,MATCH($F46,$B$269:$B$305,0))/INDEX($D$269:$D$305,MATCH($F46,$B$269:$B$305,0)),SUMIFS('Input-Ext Allocators'!E$8:E$63,'Input-Ext Allocators'!$B$8:$B$63,$F46))*$D46</f>
        <v>0</v>
      </c>
      <c r="I46" s="143">
        <f ca="1">IFERROR(INDEX(I$269:I$305,MATCH($F46,$B$269:$B$305,0))/INDEX($D$269:$D$305,MATCH($F46,$B$269:$B$305,0)),SUMIFS('Input-Ext Allocators'!F$8:F$63,'Input-Ext Allocators'!$B$8:$B$63,$F46))*$D46</f>
        <v>0</v>
      </c>
      <c r="J46" s="143">
        <f ca="1">IFERROR(INDEX(J$269:J$305,MATCH($F46,$B$269:$B$305,0))/INDEX($D$269:$D$305,MATCH($F46,$B$269:$B$305,0)),SUMIFS('Input-Ext Allocators'!G$8:G$63,'Input-Ext Allocators'!$B$8:$B$63,$F46))*$D46</f>
        <v>0</v>
      </c>
      <c r="K46" s="143">
        <f ca="1">IFERROR(INDEX(K$269:K$305,MATCH($F46,$B$269:$B$305,0))/INDEX($D$269:$D$305,MATCH($F46,$B$269:$B$305,0)),SUMIFS('Input-Ext Allocators'!H$8:H$63,'Input-Ext Allocators'!$B$8:$B$63,$F46))*$D46</f>
        <v>0</v>
      </c>
      <c r="L46" s="143">
        <f ca="1">IFERROR(INDEX(L$269:L$305,MATCH($F46,$B$269:$B$305,0))/INDEX($D$269:$D$305,MATCH($F46,$B$269:$B$305,0)),SUMIFS('Input-Ext Allocators'!I$8:I$63,'Input-Ext Allocators'!$B$8:$B$63,$F46))*$D46</f>
        <v>0</v>
      </c>
      <c r="M46" s="143">
        <f ca="1">IFERROR(INDEX(M$269:M$305,MATCH($F46,$B$269:$B$305,0))/INDEX($D$269:$D$305,MATCH($F46,$B$269:$B$305,0)),SUMIFS('Input-Ext Allocators'!J$8:J$63,'Input-Ext Allocators'!$B$8:$B$63,$F46))*$D46</f>
        <v>0</v>
      </c>
      <c r="N46" s="143">
        <f ca="1">IFERROR(INDEX(N$269:N$305,MATCH($F46,$B$269:$B$305,0))/INDEX($D$269:$D$305,MATCH($F46,$B$269:$B$305,0)),SUMIFS('Input-Ext Allocators'!K$8:K$63,'Input-Ext Allocators'!$B$8:$B$63,$F46))*$D46</f>
        <v>0</v>
      </c>
      <c r="O46" s="143">
        <f ca="1">IFERROR(INDEX(O$269:O$305,MATCH($F46,$B$269:$B$305,0))/INDEX($D$269:$D$305,MATCH($F46,$B$269:$B$305,0)),SUMIFS('Input-Ext Allocators'!L$8:L$63,'Input-Ext Allocators'!$B$8:$B$63,$F46))*$D46</f>
        <v>0</v>
      </c>
      <c r="P46" s="143">
        <f ca="1">IFERROR(INDEX(P$269:P$305,MATCH($F46,$B$269:$B$305,0))/INDEX($D$269:$D$305,MATCH($F46,$B$269:$B$305,0)),SUMIFS('Input-Ext Allocators'!M$8:M$63,'Input-Ext Allocators'!$B$8:$B$63,$F46))*$D46</f>
        <v>0</v>
      </c>
      <c r="Q46" s="143">
        <f ca="1">IFERROR(INDEX(Q$269:Q$305,MATCH($F46,$B$269:$B$305,0))/INDEX($D$269:$D$305,MATCH($F46,$B$269:$B$305,0)),SUMIFS('Input-Ext Allocators'!N$8:N$63,'Input-Ext Allocators'!$B$8:$B$63,$F46))*$D46</f>
        <v>0</v>
      </c>
      <c r="R46" s="143">
        <f ca="1">IFERROR(INDEX(R$269:R$305,MATCH($F46,$B$269:$B$305,0))/INDEX($D$269:$D$305,MATCH($F46,$B$269:$B$305,0)),SUMIFS('Input-Ext Allocators'!O$8:O$63,'Input-Ext Allocators'!$B$8:$B$63,$F46))*$D46</f>
        <v>0</v>
      </c>
      <c r="S46" s="143">
        <f ca="1">IFERROR(INDEX(S$269:S$305,MATCH($F46,$B$269:$B$305,0))/INDEX($D$269:$D$305,MATCH($F46,$B$269:$B$305,0)),SUMIFS('Input-Ext Allocators'!P$8:P$63,'Input-Ext Allocators'!$B$8:$B$63,$F46))*$D46</f>
        <v>0</v>
      </c>
      <c r="T46" s="143">
        <f ca="1">IFERROR(INDEX(T$269:T$305,MATCH($F46,$B$269:$B$305,0))/INDEX($D$269:$D$305,MATCH($F46,$B$269:$B$305,0)),SUMIFS('Input-Ext Allocators'!Q$8:Q$63,'Input-Ext Allocators'!$B$8:$B$63,$F46))*$D46</f>
        <v>0</v>
      </c>
      <c r="U46" s="143">
        <f ca="1">IFERROR(INDEX(U$269:U$305,MATCH($F46,$B$269:$B$305,0))/INDEX($D$269:$D$305,MATCH($F46,$B$269:$B$305,0)),SUMIFS('Input-Ext Allocators'!R$8:R$63,'Input-Ext Allocators'!$B$8:$B$63,$F46))*$D46</f>
        <v>0</v>
      </c>
      <c r="V46" s="143">
        <f ca="1">IFERROR(INDEX(V$269:V$305,MATCH($F46,$B$269:$B$305,0))/INDEX($D$269:$D$305,MATCH($F46,$B$269:$B$305,0)),SUMIFS('Input-Ext Allocators'!S$8:S$63,'Input-Ext Allocators'!$B$8:$B$63,$F46))*$D46</f>
        <v>0</v>
      </c>
      <c r="W46" s="143">
        <f ca="1">IFERROR(INDEX(W$269:W$305,MATCH($F46,$B$269:$B$305,0))/INDEX($D$269:$D$305,MATCH($F46,$B$269:$B$305,0)),SUMIFS('Input-Ext Allocators'!T$8:T$63,'Input-Ext Allocators'!$B$8:$B$63,$F46))*$D46</f>
        <v>0</v>
      </c>
      <c r="X46" s="143">
        <f ca="1">IFERROR(INDEX(X$269:X$305,MATCH($F46,$B$269:$B$305,0))/INDEX($D$269:$D$305,MATCH($F46,$B$269:$B$305,0)),SUMIFS('Input-Ext Allocators'!U$8:U$63,'Input-Ext Allocators'!$B$8:$B$63,$F46))*$D46</f>
        <v>0</v>
      </c>
      <c r="Y46" s="143">
        <f ca="1">IFERROR(INDEX(Y$269:Y$305,MATCH($F46,$B$269:$B$305,0))/INDEX($D$269:$D$305,MATCH($F46,$B$269:$B$305,0)),SUMIFS('Input-Ext Allocators'!V$8:V$63,'Input-Ext Allocators'!$B$8:$B$63,$F46))*$D46</f>
        <v>0</v>
      </c>
      <c r="Z46" s="143">
        <f ca="1">IFERROR(INDEX(Z$269:Z$305,MATCH($F46,$B$269:$B$305,0))/INDEX($D$269:$D$305,MATCH($F46,$B$269:$B$305,0)),SUMIFS('Input-Ext Allocators'!W$8:W$63,'Input-Ext Allocators'!$B$8:$B$63,$F46))*$D46</f>
        <v>0</v>
      </c>
    </row>
    <row r="47" spans="1:26" outlineLevel="1">
      <c r="A47" s="113">
        <f>IF(ISBLANK('Input-Accounts'!A47),"",'Input-Accounts'!A47)</f>
        <v>38</v>
      </c>
      <c r="B47" s="17" t="str">
        <f>IF(ISBLANK('Input-Accounts'!B47),"",'Input-Accounts'!B47)</f>
        <v>Industrial M &amp; R Station Equipment</v>
      </c>
      <c r="C47" s="113">
        <f>IF(ISBLANK('Input-Accounts'!C47),"",'Input-Accounts'!C47)</f>
        <v>385</v>
      </c>
      <c r="D47" s="143">
        <f t="shared" ca="1" si="7"/>
        <v>0</v>
      </c>
      <c r="E47" s="143">
        <f t="shared" ca="1" si="8"/>
        <v>0</v>
      </c>
      <c r="F47" s="89" t="str" cm="1">
        <f t="array" aca="1" ref="F47" ca="1">IF(D47=0,"-",IF('Input-Accounts'!$E47&lt;&gt;0,'Input-Accounts'!$E47,INDEX('Input-Accounts'!$H47:$J47,,MATCH($F$6,'Input-Accounts'!$H$6:$J$6,0))))</f>
        <v>-</v>
      </c>
      <c r="G47" s="143">
        <f ca="1">IFERROR(INDEX(G$269:G$305,MATCH($F47,$B$269:$B$305,0))/INDEX($D$269:$D$305,MATCH($F47,$B$269:$B$305,0)),SUMIFS('Input-Ext Allocators'!D$8:D$63,'Input-Ext Allocators'!$B$8:$B$63,$F47))*$D47</f>
        <v>0</v>
      </c>
      <c r="H47" s="143">
        <f ca="1">IFERROR(INDEX(H$269:H$305,MATCH($F47,$B$269:$B$305,0))/INDEX($D$269:$D$305,MATCH($F47,$B$269:$B$305,0)),SUMIFS('Input-Ext Allocators'!E$8:E$63,'Input-Ext Allocators'!$B$8:$B$63,$F47))*$D47</f>
        <v>0</v>
      </c>
      <c r="I47" s="143">
        <f ca="1">IFERROR(INDEX(I$269:I$305,MATCH($F47,$B$269:$B$305,0))/INDEX($D$269:$D$305,MATCH($F47,$B$269:$B$305,0)),SUMIFS('Input-Ext Allocators'!F$8:F$63,'Input-Ext Allocators'!$B$8:$B$63,$F47))*$D47</f>
        <v>0</v>
      </c>
      <c r="J47" s="143">
        <f ca="1">IFERROR(INDEX(J$269:J$305,MATCH($F47,$B$269:$B$305,0))/INDEX($D$269:$D$305,MATCH($F47,$B$269:$B$305,0)),SUMIFS('Input-Ext Allocators'!G$8:G$63,'Input-Ext Allocators'!$B$8:$B$63,$F47))*$D47</f>
        <v>0</v>
      </c>
      <c r="K47" s="143">
        <f ca="1">IFERROR(INDEX(K$269:K$305,MATCH($F47,$B$269:$B$305,0))/INDEX($D$269:$D$305,MATCH($F47,$B$269:$B$305,0)),SUMIFS('Input-Ext Allocators'!H$8:H$63,'Input-Ext Allocators'!$B$8:$B$63,$F47))*$D47</f>
        <v>0</v>
      </c>
      <c r="L47" s="143">
        <f ca="1">IFERROR(INDEX(L$269:L$305,MATCH($F47,$B$269:$B$305,0))/INDEX($D$269:$D$305,MATCH($F47,$B$269:$B$305,0)),SUMIFS('Input-Ext Allocators'!I$8:I$63,'Input-Ext Allocators'!$B$8:$B$63,$F47))*$D47</f>
        <v>0</v>
      </c>
      <c r="M47" s="143">
        <f ca="1">IFERROR(INDEX(M$269:M$305,MATCH($F47,$B$269:$B$305,0))/INDEX($D$269:$D$305,MATCH($F47,$B$269:$B$305,0)),SUMIFS('Input-Ext Allocators'!J$8:J$63,'Input-Ext Allocators'!$B$8:$B$63,$F47))*$D47</f>
        <v>0</v>
      </c>
      <c r="N47" s="143">
        <f ca="1">IFERROR(INDEX(N$269:N$305,MATCH($F47,$B$269:$B$305,0))/INDEX($D$269:$D$305,MATCH($F47,$B$269:$B$305,0)),SUMIFS('Input-Ext Allocators'!K$8:K$63,'Input-Ext Allocators'!$B$8:$B$63,$F47))*$D47</f>
        <v>0</v>
      </c>
      <c r="O47" s="143">
        <f ca="1">IFERROR(INDEX(O$269:O$305,MATCH($F47,$B$269:$B$305,0))/INDEX($D$269:$D$305,MATCH($F47,$B$269:$B$305,0)),SUMIFS('Input-Ext Allocators'!L$8:L$63,'Input-Ext Allocators'!$B$8:$B$63,$F47))*$D47</f>
        <v>0</v>
      </c>
      <c r="P47" s="143">
        <f ca="1">IFERROR(INDEX(P$269:P$305,MATCH($F47,$B$269:$B$305,0))/INDEX($D$269:$D$305,MATCH($F47,$B$269:$B$305,0)),SUMIFS('Input-Ext Allocators'!M$8:M$63,'Input-Ext Allocators'!$B$8:$B$63,$F47))*$D47</f>
        <v>0</v>
      </c>
      <c r="Q47" s="143">
        <f ca="1">IFERROR(INDEX(Q$269:Q$305,MATCH($F47,$B$269:$B$305,0))/INDEX($D$269:$D$305,MATCH($F47,$B$269:$B$305,0)),SUMIFS('Input-Ext Allocators'!N$8:N$63,'Input-Ext Allocators'!$B$8:$B$63,$F47))*$D47</f>
        <v>0</v>
      </c>
      <c r="R47" s="143">
        <f ca="1">IFERROR(INDEX(R$269:R$305,MATCH($F47,$B$269:$B$305,0))/INDEX($D$269:$D$305,MATCH($F47,$B$269:$B$305,0)),SUMIFS('Input-Ext Allocators'!O$8:O$63,'Input-Ext Allocators'!$B$8:$B$63,$F47))*$D47</f>
        <v>0</v>
      </c>
      <c r="S47" s="143">
        <f ca="1">IFERROR(INDEX(S$269:S$305,MATCH($F47,$B$269:$B$305,0))/INDEX($D$269:$D$305,MATCH($F47,$B$269:$B$305,0)),SUMIFS('Input-Ext Allocators'!P$8:P$63,'Input-Ext Allocators'!$B$8:$B$63,$F47))*$D47</f>
        <v>0</v>
      </c>
      <c r="T47" s="143">
        <f ca="1">IFERROR(INDEX(T$269:T$305,MATCH($F47,$B$269:$B$305,0))/INDEX($D$269:$D$305,MATCH($F47,$B$269:$B$305,0)),SUMIFS('Input-Ext Allocators'!Q$8:Q$63,'Input-Ext Allocators'!$B$8:$B$63,$F47))*$D47</f>
        <v>0</v>
      </c>
      <c r="U47" s="143">
        <f ca="1">IFERROR(INDEX(U$269:U$305,MATCH($F47,$B$269:$B$305,0))/INDEX($D$269:$D$305,MATCH($F47,$B$269:$B$305,0)),SUMIFS('Input-Ext Allocators'!R$8:R$63,'Input-Ext Allocators'!$B$8:$B$63,$F47))*$D47</f>
        <v>0</v>
      </c>
      <c r="V47" s="143">
        <f ca="1">IFERROR(INDEX(V$269:V$305,MATCH($F47,$B$269:$B$305,0))/INDEX($D$269:$D$305,MATCH($F47,$B$269:$B$305,0)),SUMIFS('Input-Ext Allocators'!S$8:S$63,'Input-Ext Allocators'!$B$8:$B$63,$F47))*$D47</f>
        <v>0</v>
      </c>
      <c r="W47" s="143">
        <f ca="1">IFERROR(INDEX(W$269:W$305,MATCH($F47,$B$269:$B$305,0))/INDEX($D$269:$D$305,MATCH($F47,$B$269:$B$305,0)),SUMIFS('Input-Ext Allocators'!T$8:T$63,'Input-Ext Allocators'!$B$8:$B$63,$F47))*$D47</f>
        <v>0</v>
      </c>
      <c r="X47" s="143">
        <f ca="1">IFERROR(INDEX(X$269:X$305,MATCH($F47,$B$269:$B$305,0))/INDEX($D$269:$D$305,MATCH($F47,$B$269:$B$305,0)),SUMIFS('Input-Ext Allocators'!U$8:U$63,'Input-Ext Allocators'!$B$8:$B$63,$F47))*$D47</f>
        <v>0</v>
      </c>
      <c r="Y47" s="143">
        <f ca="1">IFERROR(INDEX(Y$269:Y$305,MATCH($F47,$B$269:$B$305,0))/INDEX($D$269:$D$305,MATCH($F47,$B$269:$B$305,0)),SUMIFS('Input-Ext Allocators'!V$8:V$63,'Input-Ext Allocators'!$B$8:$B$63,$F47))*$D47</f>
        <v>0</v>
      </c>
      <c r="Z47" s="143">
        <f ca="1">IFERROR(INDEX(Z$269:Z$305,MATCH($F47,$B$269:$B$305,0))/INDEX($D$269:$D$305,MATCH($F47,$B$269:$B$305,0)),SUMIFS('Input-Ext Allocators'!W$8:W$63,'Input-Ext Allocators'!$B$8:$B$63,$F47))*$D47</f>
        <v>0</v>
      </c>
    </row>
    <row r="48" spans="1:26" outlineLevel="1">
      <c r="A48" s="113">
        <f>IF(ISBLANK('Input-Accounts'!A48),"",'Input-Accounts'!A48)</f>
        <v>39</v>
      </c>
      <c r="B48" s="79" t="str">
        <f>IF(ISBLANK('Input-Accounts'!B48),"",'Input-Accounts'!B48)</f>
        <v>Subtotal - Distribution Plant</v>
      </c>
      <c r="C48" s="113" t="str">
        <f>IF(ISBLANK('Input-Accounts'!C48),"",'Input-Accounts'!C48)</f>
        <v/>
      </c>
      <c r="D48" s="144">
        <f ca="1">SUBTOTAL(9,D29:D47)</f>
        <v>0</v>
      </c>
      <c r="E48" s="143">
        <f t="shared" ca="1" si="8"/>
        <v>0</v>
      </c>
      <c r="G48" s="144">
        <f t="shared" ref="G48:Z48" ca="1" si="9">SUBTOTAL(9,G29:G47)</f>
        <v>0</v>
      </c>
      <c r="H48" s="144">
        <f t="shared" ca="1" si="9"/>
        <v>0</v>
      </c>
      <c r="I48" s="144">
        <f t="shared" ca="1" si="9"/>
        <v>0</v>
      </c>
      <c r="J48" s="144">
        <f t="shared" ca="1" si="9"/>
        <v>0</v>
      </c>
      <c r="K48" s="144">
        <f t="shared" ca="1" si="9"/>
        <v>0</v>
      </c>
      <c r="L48" s="144">
        <f t="shared" ca="1" si="9"/>
        <v>0</v>
      </c>
      <c r="M48" s="144">
        <f t="shared" ca="1" si="9"/>
        <v>0</v>
      </c>
      <c r="N48" s="144">
        <f t="shared" ca="1" si="9"/>
        <v>0</v>
      </c>
      <c r="O48" s="144">
        <f t="shared" ca="1" si="9"/>
        <v>0</v>
      </c>
      <c r="P48" s="144">
        <f t="shared" ca="1" si="9"/>
        <v>0</v>
      </c>
      <c r="Q48" s="144">
        <f t="shared" ca="1" si="9"/>
        <v>0</v>
      </c>
      <c r="R48" s="144">
        <f t="shared" ca="1" si="9"/>
        <v>0</v>
      </c>
      <c r="S48" s="144">
        <f t="shared" ca="1" si="9"/>
        <v>0</v>
      </c>
      <c r="T48" s="144">
        <f t="shared" ca="1" si="9"/>
        <v>0</v>
      </c>
      <c r="U48" s="144">
        <f t="shared" ca="1" si="9"/>
        <v>0</v>
      </c>
      <c r="V48" s="144">
        <f t="shared" ca="1" si="9"/>
        <v>0</v>
      </c>
      <c r="W48" s="144">
        <f t="shared" ca="1" si="9"/>
        <v>0</v>
      </c>
      <c r="X48" s="144">
        <f t="shared" ca="1" si="9"/>
        <v>0</v>
      </c>
      <c r="Y48" s="144">
        <f t="shared" ca="1" si="9"/>
        <v>0</v>
      </c>
      <c r="Z48" s="144">
        <f t="shared" ca="1" si="9"/>
        <v>0</v>
      </c>
    </row>
    <row r="49" spans="1:26" outlineLevel="1">
      <c r="A49" s="113" t="str">
        <f>IF(ISBLANK('Input-Accounts'!A49),"",'Input-Accounts'!A49)</f>
        <v/>
      </c>
      <c r="B49" s="17" t="str">
        <f>IF(ISBLANK('Input-Accounts'!B49),"",'Input-Accounts'!B49)</f>
        <v/>
      </c>
      <c r="C49" s="113" t="str">
        <f>IF(ISBLANK('Input-Accounts'!C49),"",'Input-Accounts'!C49)</f>
        <v/>
      </c>
      <c r="D49" s="143"/>
      <c r="E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</row>
    <row r="50" spans="1:26" outlineLevel="1">
      <c r="A50" s="113">
        <f>IF(ISBLANK('Input-Accounts'!A50),"",'Input-Accounts'!A50)</f>
        <v>40</v>
      </c>
      <c r="B50" s="81" t="str">
        <f>IF(ISBLANK('Input-Accounts'!B50),"",'Input-Accounts'!B50)</f>
        <v>General Plant</v>
      </c>
      <c r="C50" s="113" t="str">
        <f>IF(ISBLANK('Input-Accounts'!C50),"",'Input-Accounts'!C50)</f>
        <v/>
      </c>
      <c r="D50" s="143"/>
      <c r="E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</row>
    <row r="51" spans="1:26" outlineLevel="1">
      <c r="A51" s="113">
        <f>IF(ISBLANK('Input-Accounts'!A51),"",'Input-Accounts'!A51)</f>
        <v>41</v>
      </c>
      <c r="B51" s="17" t="str">
        <f>IF(ISBLANK('Input-Accounts'!B51),"",'Input-Accounts'!B51)</f>
        <v>Land and Land Rights</v>
      </c>
      <c r="C51" s="113">
        <f>IF(ISBLANK('Input-Accounts'!C51),"",'Input-Accounts'!C51)</f>
        <v>389</v>
      </c>
      <c r="D51" s="143">
        <f t="shared" ref="D51:D60" ca="1" si="10">INDIRECT("Classification!"&amp;$D$5&amp;ROW())</f>
        <v>0</v>
      </c>
      <c r="E51" s="143">
        <f t="shared" ref="E51:E61" ca="1" si="11">IFERROR(IF(D51="","",IF(D51=0,0,IF(ABS(D51-SUM($G51:$Z51))&lt;Check_Limit,0,1))),1)</f>
        <v>0</v>
      </c>
      <c r="F51" s="89" t="str" cm="1">
        <f t="array" aca="1" ref="F51" ca="1">IF(D51=0,"-",IF('Input-Accounts'!$E51&lt;&gt;0,'Input-Accounts'!$E51,INDEX('Input-Accounts'!$H51:$J51,,MATCH($F$6,'Input-Accounts'!$H$6:$J$6,0))))</f>
        <v>-</v>
      </c>
      <c r="G51" s="143">
        <f ca="1">IFERROR(INDEX(G$269:G$305,MATCH($F51,$B$269:$B$305,0))/INDEX($D$269:$D$305,MATCH($F51,$B$269:$B$305,0)),SUMIFS('Input-Ext Allocators'!D$8:D$63,'Input-Ext Allocators'!$B$8:$B$63,$F51))*$D51</f>
        <v>0</v>
      </c>
      <c r="H51" s="143">
        <f ca="1">IFERROR(INDEX(H$269:H$305,MATCH($F51,$B$269:$B$305,0))/INDEX($D$269:$D$305,MATCH($F51,$B$269:$B$305,0)),SUMIFS('Input-Ext Allocators'!E$8:E$63,'Input-Ext Allocators'!$B$8:$B$63,$F51))*$D51</f>
        <v>0</v>
      </c>
      <c r="I51" s="143">
        <f ca="1">IFERROR(INDEX(I$269:I$305,MATCH($F51,$B$269:$B$305,0))/INDEX($D$269:$D$305,MATCH($F51,$B$269:$B$305,0)),SUMIFS('Input-Ext Allocators'!F$8:F$63,'Input-Ext Allocators'!$B$8:$B$63,$F51))*$D51</f>
        <v>0</v>
      </c>
      <c r="J51" s="143">
        <f ca="1">IFERROR(INDEX(J$269:J$305,MATCH($F51,$B$269:$B$305,0))/INDEX($D$269:$D$305,MATCH($F51,$B$269:$B$305,0)),SUMIFS('Input-Ext Allocators'!G$8:G$63,'Input-Ext Allocators'!$B$8:$B$63,$F51))*$D51</f>
        <v>0</v>
      </c>
      <c r="K51" s="143">
        <f ca="1">IFERROR(INDEX(K$269:K$305,MATCH($F51,$B$269:$B$305,0))/INDEX($D$269:$D$305,MATCH($F51,$B$269:$B$305,0)),SUMIFS('Input-Ext Allocators'!H$8:H$63,'Input-Ext Allocators'!$B$8:$B$63,$F51))*$D51</f>
        <v>0</v>
      </c>
      <c r="L51" s="143">
        <f ca="1">IFERROR(INDEX(L$269:L$305,MATCH($F51,$B$269:$B$305,0))/INDEX($D$269:$D$305,MATCH($F51,$B$269:$B$305,0)),SUMIFS('Input-Ext Allocators'!I$8:I$63,'Input-Ext Allocators'!$B$8:$B$63,$F51))*$D51</f>
        <v>0</v>
      </c>
      <c r="M51" s="143">
        <f ca="1">IFERROR(INDEX(M$269:M$305,MATCH($F51,$B$269:$B$305,0))/INDEX($D$269:$D$305,MATCH($F51,$B$269:$B$305,0)),SUMIFS('Input-Ext Allocators'!J$8:J$63,'Input-Ext Allocators'!$B$8:$B$63,$F51))*$D51</f>
        <v>0</v>
      </c>
      <c r="N51" s="143">
        <f ca="1">IFERROR(INDEX(N$269:N$305,MATCH($F51,$B$269:$B$305,0))/INDEX($D$269:$D$305,MATCH($F51,$B$269:$B$305,0)),SUMIFS('Input-Ext Allocators'!K$8:K$63,'Input-Ext Allocators'!$B$8:$B$63,$F51))*$D51</f>
        <v>0</v>
      </c>
      <c r="O51" s="143">
        <f ca="1">IFERROR(INDEX(O$269:O$305,MATCH($F51,$B$269:$B$305,0))/INDEX($D$269:$D$305,MATCH($F51,$B$269:$B$305,0)),SUMIFS('Input-Ext Allocators'!L$8:L$63,'Input-Ext Allocators'!$B$8:$B$63,$F51))*$D51</f>
        <v>0</v>
      </c>
      <c r="P51" s="143">
        <f ca="1">IFERROR(INDEX(P$269:P$305,MATCH($F51,$B$269:$B$305,0))/INDEX($D$269:$D$305,MATCH($F51,$B$269:$B$305,0)),SUMIFS('Input-Ext Allocators'!M$8:M$63,'Input-Ext Allocators'!$B$8:$B$63,$F51))*$D51</f>
        <v>0</v>
      </c>
      <c r="Q51" s="143">
        <f ca="1">IFERROR(INDEX(Q$269:Q$305,MATCH($F51,$B$269:$B$305,0))/INDEX($D$269:$D$305,MATCH($F51,$B$269:$B$305,0)),SUMIFS('Input-Ext Allocators'!N$8:N$63,'Input-Ext Allocators'!$B$8:$B$63,$F51))*$D51</f>
        <v>0</v>
      </c>
      <c r="R51" s="143">
        <f ca="1">IFERROR(INDEX(R$269:R$305,MATCH($F51,$B$269:$B$305,0))/INDEX($D$269:$D$305,MATCH($F51,$B$269:$B$305,0)),SUMIFS('Input-Ext Allocators'!O$8:O$63,'Input-Ext Allocators'!$B$8:$B$63,$F51))*$D51</f>
        <v>0</v>
      </c>
      <c r="S51" s="143">
        <f ca="1">IFERROR(INDEX(S$269:S$305,MATCH($F51,$B$269:$B$305,0))/INDEX($D$269:$D$305,MATCH($F51,$B$269:$B$305,0)),SUMIFS('Input-Ext Allocators'!P$8:P$63,'Input-Ext Allocators'!$B$8:$B$63,$F51))*$D51</f>
        <v>0</v>
      </c>
      <c r="T51" s="143">
        <f ca="1">IFERROR(INDEX(T$269:T$305,MATCH($F51,$B$269:$B$305,0))/INDEX($D$269:$D$305,MATCH($F51,$B$269:$B$305,0)),SUMIFS('Input-Ext Allocators'!Q$8:Q$63,'Input-Ext Allocators'!$B$8:$B$63,$F51))*$D51</f>
        <v>0</v>
      </c>
      <c r="U51" s="143">
        <f ca="1">IFERROR(INDEX(U$269:U$305,MATCH($F51,$B$269:$B$305,0))/INDEX($D$269:$D$305,MATCH($F51,$B$269:$B$305,0)),SUMIFS('Input-Ext Allocators'!R$8:R$63,'Input-Ext Allocators'!$B$8:$B$63,$F51))*$D51</f>
        <v>0</v>
      </c>
      <c r="V51" s="143">
        <f ca="1">IFERROR(INDEX(V$269:V$305,MATCH($F51,$B$269:$B$305,0))/INDEX($D$269:$D$305,MATCH($F51,$B$269:$B$305,0)),SUMIFS('Input-Ext Allocators'!S$8:S$63,'Input-Ext Allocators'!$B$8:$B$63,$F51))*$D51</f>
        <v>0</v>
      </c>
      <c r="W51" s="143">
        <f ca="1">IFERROR(INDEX(W$269:W$305,MATCH($F51,$B$269:$B$305,0))/INDEX($D$269:$D$305,MATCH($F51,$B$269:$B$305,0)),SUMIFS('Input-Ext Allocators'!T$8:T$63,'Input-Ext Allocators'!$B$8:$B$63,$F51))*$D51</f>
        <v>0</v>
      </c>
      <c r="X51" s="143">
        <f ca="1">IFERROR(INDEX(X$269:X$305,MATCH($F51,$B$269:$B$305,0))/INDEX($D$269:$D$305,MATCH($F51,$B$269:$B$305,0)),SUMIFS('Input-Ext Allocators'!U$8:U$63,'Input-Ext Allocators'!$B$8:$B$63,$F51))*$D51</f>
        <v>0</v>
      </c>
      <c r="Y51" s="143">
        <f ca="1">IFERROR(INDEX(Y$269:Y$305,MATCH($F51,$B$269:$B$305,0))/INDEX($D$269:$D$305,MATCH($F51,$B$269:$B$305,0)),SUMIFS('Input-Ext Allocators'!V$8:V$63,'Input-Ext Allocators'!$B$8:$B$63,$F51))*$D51</f>
        <v>0</v>
      </c>
      <c r="Z51" s="143">
        <f ca="1">IFERROR(INDEX(Z$269:Z$305,MATCH($F51,$B$269:$B$305,0))/INDEX($D$269:$D$305,MATCH($F51,$B$269:$B$305,0)),SUMIFS('Input-Ext Allocators'!W$8:W$63,'Input-Ext Allocators'!$B$8:$B$63,$F51))*$D51</f>
        <v>0</v>
      </c>
    </row>
    <row r="52" spans="1:26" outlineLevel="1">
      <c r="A52" s="113">
        <f>IF(ISBLANK('Input-Accounts'!A52),"",'Input-Accounts'!A52)</f>
        <v>42</v>
      </c>
      <c r="B52" s="17" t="str">
        <f>IF(ISBLANK('Input-Accounts'!B52),"",'Input-Accounts'!B52)</f>
        <v>Structures and Improvements</v>
      </c>
      <c r="C52" s="113">
        <f>IF(ISBLANK('Input-Accounts'!C52),"",'Input-Accounts'!C52)</f>
        <v>390</v>
      </c>
      <c r="D52" s="143">
        <f t="shared" ca="1" si="10"/>
        <v>0</v>
      </c>
      <c r="E52" s="143">
        <f t="shared" ca="1" si="11"/>
        <v>0</v>
      </c>
      <c r="F52" s="89" t="str" cm="1">
        <f t="array" aca="1" ref="F52" ca="1">IF(D52=0,"-",IF('Input-Accounts'!$E52&lt;&gt;0,'Input-Accounts'!$E52,INDEX('Input-Accounts'!$H52:$J52,,MATCH($F$6,'Input-Accounts'!$H$6:$J$6,0))))</f>
        <v>-</v>
      </c>
      <c r="G52" s="143">
        <f ca="1">IFERROR(INDEX(G$269:G$305,MATCH($F52,$B$269:$B$305,0))/INDEX($D$269:$D$305,MATCH($F52,$B$269:$B$305,0)),SUMIFS('Input-Ext Allocators'!D$8:D$63,'Input-Ext Allocators'!$B$8:$B$63,$F52))*$D52</f>
        <v>0</v>
      </c>
      <c r="H52" s="143">
        <f ca="1">IFERROR(INDEX(H$269:H$305,MATCH($F52,$B$269:$B$305,0))/INDEX($D$269:$D$305,MATCH($F52,$B$269:$B$305,0)),SUMIFS('Input-Ext Allocators'!E$8:E$63,'Input-Ext Allocators'!$B$8:$B$63,$F52))*$D52</f>
        <v>0</v>
      </c>
      <c r="I52" s="143">
        <f ca="1">IFERROR(INDEX(I$269:I$305,MATCH($F52,$B$269:$B$305,0))/INDEX($D$269:$D$305,MATCH($F52,$B$269:$B$305,0)),SUMIFS('Input-Ext Allocators'!F$8:F$63,'Input-Ext Allocators'!$B$8:$B$63,$F52))*$D52</f>
        <v>0</v>
      </c>
      <c r="J52" s="143">
        <f ca="1">IFERROR(INDEX(J$269:J$305,MATCH($F52,$B$269:$B$305,0))/INDEX($D$269:$D$305,MATCH($F52,$B$269:$B$305,0)),SUMIFS('Input-Ext Allocators'!G$8:G$63,'Input-Ext Allocators'!$B$8:$B$63,$F52))*$D52</f>
        <v>0</v>
      </c>
      <c r="K52" s="143">
        <f ca="1">IFERROR(INDEX(K$269:K$305,MATCH($F52,$B$269:$B$305,0))/INDEX($D$269:$D$305,MATCH($F52,$B$269:$B$305,0)),SUMIFS('Input-Ext Allocators'!H$8:H$63,'Input-Ext Allocators'!$B$8:$B$63,$F52))*$D52</f>
        <v>0</v>
      </c>
      <c r="L52" s="143">
        <f ca="1">IFERROR(INDEX(L$269:L$305,MATCH($F52,$B$269:$B$305,0))/INDEX($D$269:$D$305,MATCH($F52,$B$269:$B$305,0)),SUMIFS('Input-Ext Allocators'!I$8:I$63,'Input-Ext Allocators'!$B$8:$B$63,$F52))*$D52</f>
        <v>0</v>
      </c>
      <c r="M52" s="143">
        <f ca="1">IFERROR(INDEX(M$269:M$305,MATCH($F52,$B$269:$B$305,0))/INDEX($D$269:$D$305,MATCH($F52,$B$269:$B$305,0)),SUMIFS('Input-Ext Allocators'!J$8:J$63,'Input-Ext Allocators'!$B$8:$B$63,$F52))*$D52</f>
        <v>0</v>
      </c>
      <c r="N52" s="143">
        <f ca="1">IFERROR(INDEX(N$269:N$305,MATCH($F52,$B$269:$B$305,0))/INDEX($D$269:$D$305,MATCH($F52,$B$269:$B$305,0)),SUMIFS('Input-Ext Allocators'!K$8:K$63,'Input-Ext Allocators'!$B$8:$B$63,$F52))*$D52</f>
        <v>0</v>
      </c>
      <c r="O52" s="143">
        <f ca="1">IFERROR(INDEX(O$269:O$305,MATCH($F52,$B$269:$B$305,0))/INDEX($D$269:$D$305,MATCH($F52,$B$269:$B$305,0)),SUMIFS('Input-Ext Allocators'!L$8:L$63,'Input-Ext Allocators'!$B$8:$B$63,$F52))*$D52</f>
        <v>0</v>
      </c>
      <c r="P52" s="143">
        <f ca="1">IFERROR(INDEX(P$269:P$305,MATCH($F52,$B$269:$B$305,0))/INDEX($D$269:$D$305,MATCH($F52,$B$269:$B$305,0)),SUMIFS('Input-Ext Allocators'!M$8:M$63,'Input-Ext Allocators'!$B$8:$B$63,$F52))*$D52</f>
        <v>0</v>
      </c>
      <c r="Q52" s="143">
        <f ca="1">IFERROR(INDEX(Q$269:Q$305,MATCH($F52,$B$269:$B$305,0))/INDEX($D$269:$D$305,MATCH($F52,$B$269:$B$305,0)),SUMIFS('Input-Ext Allocators'!N$8:N$63,'Input-Ext Allocators'!$B$8:$B$63,$F52))*$D52</f>
        <v>0</v>
      </c>
      <c r="R52" s="143">
        <f ca="1">IFERROR(INDEX(R$269:R$305,MATCH($F52,$B$269:$B$305,0))/INDEX($D$269:$D$305,MATCH($F52,$B$269:$B$305,0)),SUMIFS('Input-Ext Allocators'!O$8:O$63,'Input-Ext Allocators'!$B$8:$B$63,$F52))*$D52</f>
        <v>0</v>
      </c>
      <c r="S52" s="143">
        <f ca="1">IFERROR(INDEX(S$269:S$305,MATCH($F52,$B$269:$B$305,0))/INDEX($D$269:$D$305,MATCH($F52,$B$269:$B$305,0)),SUMIFS('Input-Ext Allocators'!P$8:P$63,'Input-Ext Allocators'!$B$8:$B$63,$F52))*$D52</f>
        <v>0</v>
      </c>
      <c r="T52" s="143">
        <f ca="1">IFERROR(INDEX(T$269:T$305,MATCH($F52,$B$269:$B$305,0))/INDEX($D$269:$D$305,MATCH($F52,$B$269:$B$305,0)),SUMIFS('Input-Ext Allocators'!Q$8:Q$63,'Input-Ext Allocators'!$B$8:$B$63,$F52))*$D52</f>
        <v>0</v>
      </c>
      <c r="U52" s="143">
        <f ca="1">IFERROR(INDEX(U$269:U$305,MATCH($F52,$B$269:$B$305,0))/INDEX($D$269:$D$305,MATCH($F52,$B$269:$B$305,0)),SUMIFS('Input-Ext Allocators'!R$8:R$63,'Input-Ext Allocators'!$B$8:$B$63,$F52))*$D52</f>
        <v>0</v>
      </c>
      <c r="V52" s="143">
        <f ca="1">IFERROR(INDEX(V$269:V$305,MATCH($F52,$B$269:$B$305,0))/INDEX($D$269:$D$305,MATCH($F52,$B$269:$B$305,0)),SUMIFS('Input-Ext Allocators'!S$8:S$63,'Input-Ext Allocators'!$B$8:$B$63,$F52))*$D52</f>
        <v>0</v>
      </c>
      <c r="W52" s="143">
        <f ca="1">IFERROR(INDEX(W$269:W$305,MATCH($F52,$B$269:$B$305,0))/INDEX($D$269:$D$305,MATCH($F52,$B$269:$B$305,0)),SUMIFS('Input-Ext Allocators'!T$8:T$63,'Input-Ext Allocators'!$B$8:$B$63,$F52))*$D52</f>
        <v>0</v>
      </c>
      <c r="X52" s="143">
        <f ca="1">IFERROR(INDEX(X$269:X$305,MATCH($F52,$B$269:$B$305,0))/INDEX($D$269:$D$305,MATCH($F52,$B$269:$B$305,0)),SUMIFS('Input-Ext Allocators'!U$8:U$63,'Input-Ext Allocators'!$B$8:$B$63,$F52))*$D52</f>
        <v>0</v>
      </c>
      <c r="Y52" s="143">
        <f ca="1">IFERROR(INDEX(Y$269:Y$305,MATCH($F52,$B$269:$B$305,0))/INDEX($D$269:$D$305,MATCH($F52,$B$269:$B$305,0)),SUMIFS('Input-Ext Allocators'!V$8:V$63,'Input-Ext Allocators'!$B$8:$B$63,$F52))*$D52</f>
        <v>0</v>
      </c>
      <c r="Z52" s="143">
        <f ca="1">IFERROR(INDEX(Z$269:Z$305,MATCH($F52,$B$269:$B$305,0))/INDEX($D$269:$D$305,MATCH($F52,$B$269:$B$305,0)),SUMIFS('Input-Ext Allocators'!W$8:W$63,'Input-Ext Allocators'!$B$8:$B$63,$F52))*$D52</f>
        <v>0</v>
      </c>
    </row>
    <row r="53" spans="1:26" outlineLevel="1">
      <c r="A53" s="113">
        <f>IF(ISBLANK('Input-Accounts'!A53),"",'Input-Accounts'!A53)</f>
        <v>43</v>
      </c>
      <c r="B53" s="17" t="str">
        <f>IF(ISBLANK('Input-Accounts'!B53),"",'Input-Accounts'!B53)</f>
        <v>Office Furniture and Equipment</v>
      </c>
      <c r="C53" s="113">
        <f>IF(ISBLANK('Input-Accounts'!C53),"",'Input-Accounts'!C53)</f>
        <v>391</v>
      </c>
      <c r="D53" s="143">
        <f t="shared" ca="1" si="10"/>
        <v>0</v>
      </c>
      <c r="E53" s="143">
        <f t="shared" ca="1" si="11"/>
        <v>0</v>
      </c>
      <c r="F53" s="89" t="str" cm="1">
        <f t="array" aca="1" ref="F53" ca="1">IF(D53=0,"-",IF('Input-Accounts'!$E53&lt;&gt;0,'Input-Accounts'!$E53,INDEX('Input-Accounts'!$H53:$J53,,MATCH($F$6,'Input-Accounts'!$H$6:$J$6,0))))</f>
        <v>-</v>
      </c>
      <c r="G53" s="143">
        <f ca="1">IFERROR(INDEX(G$269:G$305,MATCH($F53,$B$269:$B$305,0))/INDEX($D$269:$D$305,MATCH($F53,$B$269:$B$305,0)),SUMIFS('Input-Ext Allocators'!D$8:D$63,'Input-Ext Allocators'!$B$8:$B$63,$F53))*$D53</f>
        <v>0</v>
      </c>
      <c r="H53" s="143">
        <f ca="1">IFERROR(INDEX(H$269:H$305,MATCH($F53,$B$269:$B$305,0))/INDEX($D$269:$D$305,MATCH($F53,$B$269:$B$305,0)),SUMIFS('Input-Ext Allocators'!E$8:E$63,'Input-Ext Allocators'!$B$8:$B$63,$F53))*$D53</f>
        <v>0</v>
      </c>
      <c r="I53" s="143">
        <f ca="1">IFERROR(INDEX(I$269:I$305,MATCH($F53,$B$269:$B$305,0))/INDEX($D$269:$D$305,MATCH($F53,$B$269:$B$305,0)),SUMIFS('Input-Ext Allocators'!F$8:F$63,'Input-Ext Allocators'!$B$8:$B$63,$F53))*$D53</f>
        <v>0</v>
      </c>
      <c r="J53" s="143">
        <f ca="1">IFERROR(INDEX(J$269:J$305,MATCH($F53,$B$269:$B$305,0))/INDEX($D$269:$D$305,MATCH($F53,$B$269:$B$305,0)),SUMIFS('Input-Ext Allocators'!G$8:G$63,'Input-Ext Allocators'!$B$8:$B$63,$F53))*$D53</f>
        <v>0</v>
      </c>
      <c r="K53" s="143">
        <f ca="1">IFERROR(INDEX(K$269:K$305,MATCH($F53,$B$269:$B$305,0))/INDEX($D$269:$D$305,MATCH($F53,$B$269:$B$305,0)),SUMIFS('Input-Ext Allocators'!H$8:H$63,'Input-Ext Allocators'!$B$8:$B$63,$F53))*$D53</f>
        <v>0</v>
      </c>
      <c r="L53" s="143">
        <f ca="1">IFERROR(INDEX(L$269:L$305,MATCH($F53,$B$269:$B$305,0))/INDEX($D$269:$D$305,MATCH($F53,$B$269:$B$305,0)),SUMIFS('Input-Ext Allocators'!I$8:I$63,'Input-Ext Allocators'!$B$8:$B$63,$F53))*$D53</f>
        <v>0</v>
      </c>
      <c r="M53" s="143">
        <f ca="1">IFERROR(INDEX(M$269:M$305,MATCH($F53,$B$269:$B$305,0))/INDEX($D$269:$D$305,MATCH($F53,$B$269:$B$305,0)),SUMIFS('Input-Ext Allocators'!J$8:J$63,'Input-Ext Allocators'!$B$8:$B$63,$F53))*$D53</f>
        <v>0</v>
      </c>
      <c r="N53" s="143">
        <f ca="1">IFERROR(INDEX(N$269:N$305,MATCH($F53,$B$269:$B$305,0))/INDEX($D$269:$D$305,MATCH($F53,$B$269:$B$305,0)),SUMIFS('Input-Ext Allocators'!K$8:K$63,'Input-Ext Allocators'!$B$8:$B$63,$F53))*$D53</f>
        <v>0</v>
      </c>
      <c r="O53" s="143">
        <f ca="1">IFERROR(INDEX(O$269:O$305,MATCH($F53,$B$269:$B$305,0))/INDEX($D$269:$D$305,MATCH($F53,$B$269:$B$305,0)),SUMIFS('Input-Ext Allocators'!L$8:L$63,'Input-Ext Allocators'!$B$8:$B$63,$F53))*$D53</f>
        <v>0</v>
      </c>
      <c r="P53" s="143">
        <f ca="1">IFERROR(INDEX(P$269:P$305,MATCH($F53,$B$269:$B$305,0))/INDEX($D$269:$D$305,MATCH($F53,$B$269:$B$305,0)),SUMIFS('Input-Ext Allocators'!M$8:M$63,'Input-Ext Allocators'!$B$8:$B$63,$F53))*$D53</f>
        <v>0</v>
      </c>
      <c r="Q53" s="143">
        <f ca="1">IFERROR(INDEX(Q$269:Q$305,MATCH($F53,$B$269:$B$305,0))/INDEX($D$269:$D$305,MATCH($F53,$B$269:$B$305,0)),SUMIFS('Input-Ext Allocators'!N$8:N$63,'Input-Ext Allocators'!$B$8:$B$63,$F53))*$D53</f>
        <v>0</v>
      </c>
      <c r="R53" s="143">
        <f ca="1">IFERROR(INDEX(R$269:R$305,MATCH($F53,$B$269:$B$305,0))/INDEX($D$269:$D$305,MATCH($F53,$B$269:$B$305,0)),SUMIFS('Input-Ext Allocators'!O$8:O$63,'Input-Ext Allocators'!$B$8:$B$63,$F53))*$D53</f>
        <v>0</v>
      </c>
      <c r="S53" s="143">
        <f ca="1">IFERROR(INDEX(S$269:S$305,MATCH($F53,$B$269:$B$305,0))/INDEX($D$269:$D$305,MATCH($F53,$B$269:$B$305,0)),SUMIFS('Input-Ext Allocators'!P$8:P$63,'Input-Ext Allocators'!$B$8:$B$63,$F53))*$D53</f>
        <v>0</v>
      </c>
      <c r="T53" s="143">
        <f ca="1">IFERROR(INDEX(T$269:T$305,MATCH($F53,$B$269:$B$305,0))/INDEX($D$269:$D$305,MATCH($F53,$B$269:$B$305,0)),SUMIFS('Input-Ext Allocators'!Q$8:Q$63,'Input-Ext Allocators'!$B$8:$B$63,$F53))*$D53</f>
        <v>0</v>
      </c>
      <c r="U53" s="143">
        <f ca="1">IFERROR(INDEX(U$269:U$305,MATCH($F53,$B$269:$B$305,0))/INDEX($D$269:$D$305,MATCH($F53,$B$269:$B$305,0)),SUMIFS('Input-Ext Allocators'!R$8:R$63,'Input-Ext Allocators'!$B$8:$B$63,$F53))*$D53</f>
        <v>0</v>
      </c>
      <c r="V53" s="143">
        <f ca="1">IFERROR(INDEX(V$269:V$305,MATCH($F53,$B$269:$B$305,0))/INDEX($D$269:$D$305,MATCH($F53,$B$269:$B$305,0)),SUMIFS('Input-Ext Allocators'!S$8:S$63,'Input-Ext Allocators'!$B$8:$B$63,$F53))*$D53</f>
        <v>0</v>
      </c>
      <c r="W53" s="143">
        <f ca="1">IFERROR(INDEX(W$269:W$305,MATCH($F53,$B$269:$B$305,0))/INDEX($D$269:$D$305,MATCH($F53,$B$269:$B$305,0)),SUMIFS('Input-Ext Allocators'!T$8:T$63,'Input-Ext Allocators'!$B$8:$B$63,$F53))*$D53</f>
        <v>0</v>
      </c>
      <c r="X53" s="143">
        <f ca="1">IFERROR(INDEX(X$269:X$305,MATCH($F53,$B$269:$B$305,0))/INDEX($D$269:$D$305,MATCH($F53,$B$269:$B$305,0)),SUMIFS('Input-Ext Allocators'!U$8:U$63,'Input-Ext Allocators'!$B$8:$B$63,$F53))*$D53</f>
        <v>0</v>
      </c>
      <c r="Y53" s="143">
        <f ca="1">IFERROR(INDEX(Y$269:Y$305,MATCH($F53,$B$269:$B$305,0))/INDEX($D$269:$D$305,MATCH($F53,$B$269:$B$305,0)),SUMIFS('Input-Ext Allocators'!V$8:V$63,'Input-Ext Allocators'!$B$8:$B$63,$F53))*$D53</f>
        <v>0</v>
      </c>
      <c r="Z53" s="143">
        <f ca="1">IFERROR(INDEX(Z$269:Z$305,MATCH($F53,$B$269:$B$305,0))/INDEX($D$269:$D$305,MATCH($F53,$B$269:$B$305,0)),SUMIFS('Input-Ext Allocators'!W$8:W$63,'Input-Ext Allocators'!$B$8:$B$63,$F53))*$D53</f>
        <v>0</v>
      </c>
    </row>
    <row r="54" spans="1:26" outlineLevel="1">
      <c r="A54" s="113">
        <f>IF(ISBLANK('Input-Accounts'!A54),"",'Input-Accounts'!A54)</f>
        <v>44</v>
      </c>
      <c r="B54" s="17" t="str">
        <f>IF(ISBLANK('Input-Accounts'!B54),"",'Input-Accounts'!B54)</f>
        <v>Transportation Equipment</v>
      </c>
      <c r="C54" s="113">
        <f>IF(ISBLANK('Input-Accounts'!C54),"",'Input-Accounts'!C54)</f>
        <v>392</v>
      </c>
      <c r="D54" s="143">
        <f t="shared" ca="1" si="10"/>
        <v>0</v>
      </c>
      <c r="E54" s="143">
        <f t="shared" ca="1" si="11"/>
        <v>0</v>
      </c>
      <c r="F54" s="89" t="str" cm="1">
        <f t="array" aca="1" ref="F54" ca="1">IF(D54=0,"-",IF('Input-Accounts'!$E54&lt;&gt;0,'Input-Accounts'!$E54,INDEX('Input-Accounts'!$H54:$J54,,MATCH($F$6,'Input-Accounts'!$H$6:$J$6,0))))</f>
        <v>-</v>
      </c>
      <c r="G54" s="143">
        <f ca="1">IFERROR(INDEX(G$269:G$305,MATCH($F54,$B$269:$B$305,0))/INDEX($D$269:$D$305,MATCH($F54,$B$269:$B$305,0)),SUMIFS('Input-Ext Allocators'!D$8:D$63,'Input-Ext Allocators'!$B$8:$B$63,$F54))*$D54</f>
        <v>0</v>
      </c>
      <c r="H54" s="143">
        <f ca="1">IFERROR(INDEX(H$269:H$305,MATCH($F54,$B$269:$B$305,0))/INDEX($D$269:$D$305,MATCH($F54,$B$269:$B$305,0)),SUMIFS('Input-Ext Allocators'!E$8:E$63,'Input-Ext Allocators'!$B$8:$B$63,$F54))*$D54</f>
        <v>0</v>
      </c>
      <c r="I54" s="143">
        <f ca="1">IFERROR(INDEX(I$269:I$305,MATCH($F54,$B$269:$B$305,0))/INDEX($D$269:$D$305,MATCH($F54,$B$269:$B$305,0)),SUMIFS('Input-Ext Allocators'!F$8:F$63,'Input-Ext Allocators'!$B$8:$B$63,$F54))*$D54</f>
        <v>0</v>
      </c>
      <c r="J54" s="143">
        <f ca="1">IFERROR(INDEX(J$269:J$305,MATCH($F54,$B$269:$B$305,0))/INDEX($D$269:$D$305,MATCH($F54,$B$269:$B$305,0)),SUMIFS('Input-Ext Allocators'!G$8:G$63,'Input-Ext Allocators'!$B$8:$B$63,$F54))*$D54</f>
        <v>0</v>
      </c>
      <c r="K54" s="143">
        <f ca="1">IFERROR(INDEX(K$269:K$305,MATCH($F54,$B$269:$B$305,0))/INDEX($D$269:$D$305,MATCH($F54,$B$269:$B$305,0)),SUMIFS('Input-Ext Allocators'!H$8:H$63,'Input-Ext Allocators'!$B$8:$B$63,$F54))*$D54</f>
        <v>0</v>
      </c>
      <c r="L54" s="143">
        <f ca="1">IFERROR(INDEX(L$269:L$305,MATCH($F54,$B$269:$B$305,0))/INDEX($D$269:$D$305,MATCH($F54,$B$269:$B$305,0)),SUMIFS('Input-Ext Allocators'!I$8:I$63,'Input-Ext Allocators'!$B$8:$B$63,$F54))*$D54</f>
        <v>0</v>
      </c>
      <c r="M54" s="143">
        <f ca="1">IFERROR(INDEX(M$269:M$305,MATCH($F54,$B$269:$B$305,0))/INDEX($D$269:$D$305,MATCH($F54,$B$269:$B$305,0)),SUMIFS('Input-Ext Allocators'!J$8:J$63,'Input-Ext Allocators'!$B$8:$B$63,$F54))*$D54</f>
        <v>0</v>
      </c>
      <c r="N54" s="143">
        <f ca="1">IFERROR(INDEX(N$269:N$305,MATCH($F54,$B$269:$B$305,0))/INDEX($D$269:$D$305,MATCH($F54,$B$269:$B$305,0)),SUMIFS('Input-Ext Allocators'!K$8:K$63,'Input-Ext Allocators'!$B$8:$B$63,$F54))*$D54</f>
        <v>0</v>
      </c>
      <c r="O54" s="143">
        <f ca="1">IFERROR(INDEX(O$269:O$305,MATCH($F54,$B$269:$B$305,0))/INDEX($D$269:$D$305,MATCH($F54,$B$269:$B$305,0)),SUMIFS('Input-Ext Allocators'!L$8:L$63,'Input-Ext Allocators'!$B$8:$B$63,$F54))*$D54</f>
        <v>0</v>
      </c>
      <c r="P54" s="143">
        <f ca="1">IFERROR(INDEX(P$269:P$305,MATCH($F54,$B$269:$B$305,0))/INDEX($D$269:$D$305,MATCH($F54,$B$269:$B$305,0)),SUMIFS('Input-Ext Allocators'!M$8:M$63,'Input-Ext Allocators'!$B$8:$B$63,$F54))*$D54</f>
        <v>0</v>
      </c>
      <c r="Q54" s="143">
        <f ca="1">IFERROR(INDEX(Q$269:Q$305,MATCH($F54,$B$269:$B$305,0))/INDEX($D$269:$D$305,MATCH($F54,$B$269:$B$305,0)),SUMIFS('Input-Ext Allocators'!N$8:N$63,'Input-Ext Allocators'!$B$8:$B$63,$F54))*$D54</f>
        <v>0</v>
      </c>
      <c r="R54" s="143">
        <f ca="1">IFERROR(INDEX(R$269:R$305,MATCH($F54,$B$269:$B$305,0))/INDEX($D$269:$D$305,MATCH($F54,$B$269:$B$305,0)),SUMIFS('Input-Ext Allocators'!O$8:O$63,'Input-Ext Allocators'!$B$8:$B$63,$F54))*$D54</f>
        <v>0</v>
      </c>
      <c r="S54" s="143">
        <f ca="1">IFERROR(INDEX(S$269:S$305,MATCH($F54,$B$269:$B$305,0))/INDEX($D$269:$D$305,MATCH($F54,$B$269:$B$305,0)),SUMIFS('Input-Ext Allocators'!P$8:P$63,'Input-Ext Allocators'!$B$8:$B$63,$F54))*$D54</f>
        <v>0</v>
      </c>
      <c r="T54" s="143">
        <f ca="1">IFERROR(INDEX(T$269:T$305,MATCH($F54,$B$269:$B$305,0))/INDEX($D$269:$D$305,MATCH($F54,$B$269:$B$305,0)),SUMIFS('Input-Ext Allocators'!Q$8:Q$63,'Input-Ext Allocators'!$B$8:$B$63,$F54))*$D54</f>
        <v>0</v>
      </c>
      <c r="U54" s="143">
        <f ca="1">IFERROR(INDEX(U$269:U$305,MATCH($F54,$B$269:$B$305,0))/INDEX($D$269:$D$305,MATCH($F54,$B$269:$B$305,0)),SUMIFS('Input-Ext Allocators'!R$8:R$63,'Input-Ext Allocators'!$B$8:$B$63,$F54))*$D54</f>
        <v>0</v>
      </c>
      <c r="V54" s="143">
        <f ca="1">IFERROR(INDEX(V$269:V$305,MATCH($F54,$B$269:$B$305,0))/INDEX($D$269:$D$305,MATCH($F54,$B$269:$B$305,0)),SUMIFS('Input-Ext Allocators'!S$8:S$63,'Input-Ext Allocators'!$B$8:$B$63,$F54))*$D54</f>
        <v>0</v>
      </c>
      <c r="W54" s="143">
        <f ca="1">IFERROR(INDEX(W$269:W$305,MATCH($F54,$B$269:$B$305,0))/INDEX($D$269:$D$305,MATCH($F54,$B$269:$B$305,0)),SUMIFS('Input-Ext Allocators'!T$8:T$63,'Input-Ext Allocators'!$B$8:$B$63,$F54))*$D54</f>
        <v>0</v>
      </c>
      <c r="X54" s="143">
        <f ca="1">IFERROR(INDEX(X$269:X$305,MATCH($F54,$B$269:$B$305,0))/INDEX($D$269:$D$305,MATCH($F54,$B$269:$B$305,0)),SUMIFS('Input-Ext Allocators'!U$8:U$63,'Input-Ext Allocators'!$B$8:$B$63,$F54))*$D54</f>
        <v>0</v>
      </c>
      <c r="Y54" s="143">
        <f ca="1">IFERROR(INDEX(Y$269:Y$305,MATCH($F54,$B$269:$B$305,0))/INDEX($D$269:$D$305,MATCH($F54,$B$269:$B$305,0)),SUMIFS('Input-Ext Allocators'!V$8:V$63,'Input-Ext Allocators'!$B$8:$B$63,$F54))*$D54</f>
        <v>0</v>
      </c>
      <c r="Z54" s="143">
        <f ca="1">IFERROR(INDEX(Z$269:Z$305,MATCH($F54,$B$269:$B$305,0))/INDEX($D$269:$D$305,MATCH($F54,$B$269:$B$305,0)),SUMIFS('Input-Ext Allocators'!W$8:W$63,'Input-Ext Allocators'!$B$8:$B$63,$F54))*$D54</f>
        <v>0</v>
      </c>
    </row>
    <row r="55" spans="1:26" outlineLevel="1">
      <c r="A55" s="113">
        <f>IF(ISBLANK('Input-Accounts'!A55),"",'Input-Accounts'!A55)</f>
        <v>45</v>
      </c>
      <c r="B55" s="17" t="str">
        <f>IF(ISBLANK('Input-Accounts'!B55),"",'Input-Accounts'!B55)</f>
        <v>Stores Equipment</v>
      </c>
      <c r="C55" s="113">
        <f>IF(ISBLANK('Input-Accounts'!C55),"",'Input-Accounts'!C55)</f>
        <v>393</v>
      </c>
      <c r="D55" s="143">
        <f t="shared" ca="1" si="10"/>
        <v>0</v>
      </c>
      <c r="E55" s="143">
        <f t="shared" ca="1" si="11"/>
        <v>0</v>
      </c>
      <c r="F55" s="89" t="str" cm="1">
        <f t="array" aca="1" ref="F55" ca="1">IF(D55=0,"-",IF('Input-Accounts'!$E55&lt;&gt;0,'Input-Accounts'!$E55,INDEX('Input-Accounts'!$H55:$J55,,MATCH($F$6,'Input-Accounts'!$H$6:$J$6,0))))</f>
        <v>-</v>
      </c>
      <c r="G55" s="143">
        <f ca="1">IFERROR(INDEX(G$269:G$305,MATCH($F55,$B$269:$B$305,0))/INDEX($D$269:$D$305,MATCH($F55,$B$269:$B$305,0)),SUMIFS('Input-Ext Allocators'!D$8:D$63,'Input-Ext Allocators'!$B$8:$B$63,$F55))*$D55</f>
        <v>0</v>
      </c>
      <c r="H55" s="143">
        <f ca="1">IFERROR(INDEX(H$269:H$305,MATCH($F55,$B$269:$B$305,0))/INDEX($D$269:$D$305,MATCH($F55,$B$269:$B$305,0)),SUMIFS('Input-Ext Allocators'!E$8:E$63,'Input-Ext Allocators'!$B$8:$B$63,$F55))*$D55</f>
        <v>0</v>
      </c>
      <c r="I55" s="143">
        <f ca="1">IFERROR(INDEX(I$269:I$305,MATCH($F55,$B$269:$B$305,0))/INDEX($D$269:$D$305,MATCH($F55,$B$269:$B$305,0)),SUMIFS('Input-Ext Allocators'!F$8:F$63,'Input-Ext Allocators'!$B$8:$B$63,$F55))*$D55</f>
        <v>0</v>
      </c>
      <c r="J55" s="143">
        <f ca="1">IFERROR(INDEX(J$269:J$305,MATCH($F55,$B$269:$B$305,0))/INDEX($D$269:$D$305,MATCH($F55,$B$269:$B$305,0)),SUMIFS('Input-Ext Allocators'!G$8:G$63,'Input-Ext Allocators'!$B$8:$B$63,$F55))*$D55</f>
        <v>0</v>
      </c>
      <c r="K55" s="143">
        <f ca="1">IFERROR(INDEX(K$269:K$305,MATCH($F55,$B$269:$B$305,0))/INDEX($D$269:$D$305,MATCH($F55,$B$269:$B$305,0)),SUMIFS('Input-Ext Allocators'!H$8:H$63,'Input-Ext Allocators'!$B$8:$B$63,$F55))*$D55</f>
        <v>0</v>
      </c>
      <c r="L55" s="143">
        <f ca="1">IFERROR(INDEX(L$269:L$305,MATCH($F55,$B$269:$B$305,0))/INDEX($D$269:$D$305,MATCH($F55,$B$269:$B$305,0)),SUMIFS('Input-Ext Allocators'!I$8:I$63,'Input-Ext Allocators'!$B$8:$B$63,$F55))*$D55</f>
        <v>0</v>
      </c>
      <c r="M55" s="143">
        <f ca="1">IFERROR(INDEX(M$269:M$305,MATCH($F55,$B$269:$B$305,0))/INDEX($D$269:$D$305,MATCH($F55,$B$269:$B$305,0)),SUMIFS('Input-Ext Allocators'!J$8:J$63,'Input-Ext Allocators'!$B$8:$B$63,$F55))*$D55</f>
        <v>0</v>
      </c>
      <c r="N55" s="143">
        <f ca="1">IFERROR(INDEX(N$269:N$305,MATCH($F55,$B$269:$B$305,0))/INDEX($D$269:$D$305,MATCH($F55,$B$269:$B$305,0)),SUMIFS('Input-Ext Allocators'!K$8:K$63,'Input-Ext Allocators'!$B$8:$B$63,$F55))*$D55</f>
        <v>0</v>
      </c>
      <c r="O55" s="143">
        <f ca="1">IFERROR(INDEX(O$269:O$305,MATCH($F55,$B$269:$B$305,0))/INDEX($D$269:$D$305,MATCH($F55,$B$269:$B$305,0)),SUMIFS('Input-Ext Allocators'!L$8:L$63,'Input-Ext Allocators'!$B$8:$B$63,$F55))*$D55</f>
        <v>0</v>
      </c>
      <c r="P55" s="143">
        <f ca="1">IFERROR(INDEX(P$269:P$305,MATCH($F55,$B$269:$B$305,0))/INDEX($D$269:$D$305,MATCH($F55,$B$269:$B$305,0)),SUMIFS('Input-Ext Allocators'!M$8:M$63,'Input-Ext Allocators'!$B$8:$B$63,$F55))*$D55</f>
        <v>0</v>
      </c>
      <c r="Q55" s="143">
        <f ca="1">IFERROR(INDEX(Q$269:Q$305,MATCH($F55,$B$269:$B$305,0))/INDEX($D$269:$D$305,MATCH($F55,$B$269:$B$305,0)),SUMIFS('Input-Ext Allocators'!N$8:N$63,'Input-Ext Allocators'!$B$8:$B$63,$F55))*$D55</f>
        <v>0</v>
      </c>
      <c r="R55" s="143">
        <f ca="1">IFERROR(INDEX(R$269:R$305,MATCH($F55,$B$269:$B$305,0))/INDEX($D$269:$D$305,MATCH($F55,$B$269:$B$305,0)),SUMIFS('Input-Ext Allocators'!O$8:O$63,'Input-Ext Allocators'!$B$8:$B$63,$F55))*$D55</f>
        <v>0</v>
      </c>
      <c r="S55" s="143">
        <f ca="1">IFERROR(INDEX(S$269:S$305,MATCH($F55,$B$269:$B$305,0))/INDEX($D$269:$D$305,MATCH($F55,$B$269:$B$305,0)),SUMIFS('Input-Ext Allocators'!P$8:P$63,'Input-Ext Allocators'!$B$8:$B$63,$F55))*$D55</f>
        <v>0</v>
      </c>
      <c r="T55" s="143">
        <f ca="1">IFERROR(INDEX(T$269:T$305,MATCH($F55,$B$269:$B$305,0))/INDEX($D$269:$D$305,MATCH($F55,$B$269:$B$305,0)),SUMIFS('Input-Ext Allocators'!Q$8:Q$63,'Input-Ext Allocators'!$B$8:$B$63,$F55))*$D55</f>
        <v>0</v>
      </c>
      <c r="U55" s="143">
        <f ca="1">IFERROR(INDEX(U$269:U$305,MATCH($F55,$B$269:$B$305,0))/INDEX($D$269:$D$305,MATCH($F55,$B$269:$B$305,0)),SUMIFS('Input-Ext Allocators'!R$8:R$63,'Input-Ext Allocators'!$B$8:$B$63,$F55))*$D55</f>
        <v>0</v>
      </c>
      <c r="V55" s="143">
        <f ca="1">IFERROR(INDEX(V$269:V$305,MATCH($F55,$B$269:$B$305,0))/INDEX($D$269:$D$305,MATCH($F55,$B$269:$B$305,0)),SUMIFS('Input-Ext Allocators'!S$8:S$63,'Input-Ext Allocators'!$B$8:$B$63,$F55))*$D55</f>
        <v>0</v>
      </c>
      <c r="W55" s="143">
        <f ca="1">IFERROR(INDEX(W$269:W$305,MATCH($F55,$B$269:$B$305,0))/INDEX($D$269:$D$305,MATCH($F55,$B$269:$B$305,0)),SUMIFS('Input-Ext Allocators'!T$8:T$63,'Input-Ext Allocators'!$B$8:$B$63,$F55))*$D55</f>
        <v>0</v>
      </c>
      <c r="X55" s="143">
        <f ca="1">IFERROR(INDEX(X$269:X$305,MATCH($F55,$B$269:$B$305,0))/INDEX($D$269:$D$305,MATCH($F55,$B$269:$B$305,0)),SUMIFS('Input-Ext Allocators'!U$8:U$63,'Input-Ext Allocators'!$B$8:$B$63,$F55))*$D55</f>
        <v>0</v>
      </c>
      <c r="Y55" s="143">
        <f ca="1">IFERROR(INDEX(Y$269:Y$305,MATCH($F55,$B$269:$B$305,0))/INDEX($D$269:$D$305,MATCH($F55,$B$269:$B$305,0)),SUMIFS('Input-Ext Allocators'!V$8:V$63,'Input-Ext Allocators'!$B$8:$B$63,$F55))*$D55</f>
        <v>0</v>
      </c>
      <c r="Z55" s="143">
        <f ca="1">IFERROR(INDEX(Z$269:Z$305,MATCH($F55,$B$269:$B$305,0))/INDEX($D$269:$D$305,MATCH($F55,$B$269:$B$305,0)),SUMIFS('Input-Ext Allocators'!W$8:W$63,'Input-Ext Allocators'!$B$8:$B$63,$F55))*$D55</f>
        <v>0</v>
      </c>
    </row>
    <row r="56" spans="1:26" outlineLevel="1">
      <c r="A56" s="113">
        <f>IF(ISBLANK('Input-Accounts'!A56),"",'Input-Accounts'!A56)</f>
        <v>46</v>
      </c>
      <c r="B56" s="17" t="str">
        <f>IF(ISBLANK('Input-Accounts'!B56),"",'Input-Accounts'!B56)</f>
        <v xml:space="preserve">Tools, Shop, and Garage Equipment </v>
      </c>
      <c r="C56" s="113">
        <f>IF(ISBLANK('Input-Accounts'!C56),"",'Input-Accounts'!C56)</f>
        <v>394</v>
      </c>
      <c r="D56" s="143">
        <f t="shared" ca="1" si="10"/>
        <v>0</v>
      </c>
      <c r="E56" s="143">
        <f t="shared" ca="1" si="11"/>
        <v>0</v>
      </c>
      <c r="F56" s="89" t="str" cm="1">
        <f t="array" aca="1" ref="F56" ca="1">IF(D56=0,"-",IF('Input-Accounts'!$E56&lt;&gt;0,'Input-Accounts'!$E56,INDEX('Input-Accounts'!$H56:$J56,,MATCH($F$6,'Input-Accounts'!$H$6:$J$6,0))))</f>
        <v>-</v>
      </c>
      <c r="G56" s="143">
        <f ca="1">IFERROR(INDEX(G$269:G$305,MATCH($F56,$B$269:$B$305,0))/INDEX($D$269:$D$305,MATCH($F56,$B$269:$B$305,0)),SUMIFS('Input-Ext Allocators'!D$8:D$63,'Input-Ext Allocators'!$B$8:$B$63,$F56))*$D56</f>
        <v>0</v>
      </c>
      <c r="H56" s="143">
        <f ca="1">IFERROR(INDEX(H$269:H$305,MATCH($F56,$B$269:$B$305,0))/INDEX($D$269:$D$305,MATCH($F56,$B$269:$B$305,0)),SUMIFS('Input-Ext Allocators'!E$8:E$63,'Input-Ext Allocators'!$B$8:$B$63,$F56))*$D56</f>
        <v>0</v>
      </c>
      <c r="I56" s="143">
        <f ca="1">IFERROR(INDEX(I$269:I$305,MATCH($F56,$B$269:$B$305,0))/INDEX($D$269:$D$305,MATCH($F56,$B$269:$B$305,0)),SUMIFS('Input-Ext Allocators'!F$8:F$63,'Input-Ext Allocators'!$B$8:$B$63,$F56))*$D56</f>
        <v>0</v>
      </c>
      <c r="J56" s="143">
        <f ca="1">IFERROR(INDEX(J$269:J$305,MATCH($F56,$B$269:$B$305,0))/INDEX($D$269:$D$305,MATCH($F56,$B$269:$B$305,0)),SUMIFS('Input-Ext Allocators'!G$8:G$63,'Input-Ext Allocators'!$B$8:$B$63,$F56))*$D56</f>
        <v>0</v>
      </c>
      <c r="K56" s="143">
        <f ca="1">IFERROR(INDEX(K$269:K$305,MATCH($F56,$B$269:$B$305,0))/INDEX($D$269:$D$305,MATCH($F56,$B$269:$B$305,0)),SUMIFS('Input-Ext Allocators'!H$8:H$63,'Input-Ext Allocators'!$B$8:$B$63,$F56))*$D56</f>
        <v>0</v>
      </c>
      <c r="L56" s="143">
        <f ca="1">IFERROR(INDEX(L$269:L$305,MATCH($F56,$B$269:$B$305,0))/INDEX($D$269:$D$305,MATCH($F56,$B$269:$B$305,0)),SUMIFS('Input-Ext Allocators'!I$8:I$63,'Input-Ext Allocators'!$B$8:$B$63,$F56))*$D56</f>
        <v>0</v>
      </c>
      <c r="M56" s="143">
        <f ca="1">IFERROR(INDEX(M$269:M$305,MATCH($F56,$B$269:$B$305,0))/INDEX($D$269:$D$305,MATCH($F56,$B$269:$B$305,0)),SUMIFS('Input-Ext Allocators'!J$8:J$63,'Input-Ext Allocators'!$B$8:$B$63,$F56))*$D56</f>
        <v>0</v>
      </c>
      <c r="N56" s="143">
        <f ca="1">IFERROR(INDEX(N$269:N$305,MATCH($F56,$B$269:$B$305,0))/INDEX($D$269:$D$305,MATCH($F56,$B$269:$B$305,0)),SUMIFS('Input-Ext Allocators'!K$8:K$63,'Input-Ext Allocators'!$B$8:$B$63,$F56))*$D56</f>
        <v>0</v>
      </c>
      <c r="O56" s="143">
        <f ca="1">IFERROR(INDEX(O$269:O$305,MATCH($F56,$B$269:$B$305,0))/INDEX($D$269:$D$305,MATCH($F56,$B$269:$B$305,0)),SUMIFS('Input-Ext Allocators'!L$8:L$63,'Input-Ext Allocators'!$B$8:$B$63,$F56))*$D56</f>
        <v>0</v>
      </c>
      <c r="P56" s="143">
        <f ca="1">IFERROR(INDEX(P$269:P$305,MATCH($F56,$B$269:$B$305,0))/INDEX($D$269:$D$305,MATCH($F56,$B$269:$B$305,0)),SUMIFS('Input-Ext Allocators'!M$8:M$63,'Input-Ext Allocators'!$B$8:$B$63,$F56))*$D56</f>
        <v>0</v>
      </c>
      <c r="Q56" s="143">
        <f ca="1">IFERROR(INDEX(Q$269:Q$305,MATCH($F56,$B$269:$B$305,0))/INDEX($D$269:$D$305,MATCH($F56,$B$269:$B$305,0)),SUMIFS('Input-Ext Allocators'!N$8:N$63,'Input-Ext Allocators'!$B$8:$B$63,$F56))*$D56</f>
        <v>0</v>
      </c>
      <c r="R56" s="143">
        <f ca="1">IFERROR(INDEX(R$269:R$305,MATCH($F56,$B$269:$B$305,0))/INDEX($D$269:$D$305,MATCH($F56,$B$269:$B$305,0)),SUMIFS('Input-Ext Allocators'!O$8:O$63,'Input-Ext Allocators'!$B$8:$B$63,$F56))*$D56</f>
        <v>0</v>
      </c>
      <c r="S56" s="143">
        <f ca="1">IFERROR(INDEX(S$269:S$305,MATCH($F56,$B$269:$B$305,0))/INDEX($D$269:$D$305,MATCH($F56,$B$269:$B$305,0)),SUMIFS('Input-Ext Allocators'!P$8:P$63,'Input-Ext Allocators'!$B$8:$B$63,$F56))*$D56</f>
        <v>0</v>
      </c>
      <c r="T56" s="143">
        <f ca="1">IFERROR(INDEX(T$269:T$305,MATCH($F56,$B$269:$B$305,0))/INDEX($D$269:$D$305,MATCH($F56,$B$269:$B$305,0)),SUMIFS('Input-Ext Allocators'!Q$8:Q$63,'Input-Ext Allocators'!$B$8:$B$63,$F56))*$D56</f>
        <v>0</v>
      </c>
      <c r="U56" s="143">
        <f ca="1">IFERROR(INDEX(U$269:U$305,MATCH($F56,$B$269:$B$305,0))/INDEX($D$269:$D$305,MATCH($F56,$B$269:$B$305,0)),SUMIFS('Input-Ext Allocators'!R$8:R$63,'Input-Ext Allocators'!$B$8:$B$63,$F56))*$D56</f>
        <v>0</v>
      </c>
      <c r="V56" s="143">
        <f ca="1">IFERROR(INDEX(V$269:V$305,MATCH($F56,$B$269:$B$305,0))/INDEX($D$269:$D$305,MATCH($F56,$B$269:$B$305,0)),SUMIFS('Input-Ext Allocators'!S$8:S$63,'Input-Ext Allocators'!$B$8:$B$63,$F56))*$D56</f>
        <v>0</v>
      </c>
      <c r="W56" s="143">
        <f ca="1">IFERROR(INDEX(W$269:W$305,MATCH($F56,$B$269:$B$305,0))/INDEX($D$269:$D$305,MATCH($F56,$B$269:$B$305,0)),SUMIFS('Input-Ext Allocators'!T$8:T$63,'Input-Ext Allocators'!$B$8:$B$63,$F56))*$D56</f>
        <v>0</v>
      </c>
      <c r="X56" s="143">
        <f ca="1">IFERROR(INDEX(X$269:X$305,MATCH($F56,$B$269:$B$305,0))/INDEX($D$269:$D$305,MATCH($F56,$B$269:$B$305,0)),SUMIFS('Input-Ext Allocators'!U$8:U$63,'Input-Ext Allocators'!$B$8:$B$63,$F56))*$D56</f>
        <v>0</v>
      </c>
      <c r="Y56" s="143">
        <f ca="1">IFERROR(INDEX(Y$269:Y$305,MATCH($F56,$B$269:$B$305,0))/INDEX($D$269:$D$305,MATCH($F56,$B$269:$B$305,0)),SUMIFS('Input-Ext Allocators'!V$8:V$63,'Input-Ext Allocators'!$B$8:$B$63,$F56))*$D56</f>
        <v>0</v>
      </c>
      <c r="Z56" s="143">
        <f ca="1">IFERROR(INDEX(Z$269:Z$305,MATCH($F56,$B$269:$B$305,0))/INDEX($D$269:$D$305,MATCH($F56,$B$269:$B$305,0)),SUMIFS('Input-Ext Allocators'!W$8:W$63,'Input-Ext Allocators'!$B$8:$B$63,$F56))*$D56</f>
        <v>0</v>
      </c>
    </row>
    <row r="57" spans="1:26" outlineLevel="1">
      <c r="A57" s="113">
        <f>IF(ISBLANK('Input-Accounts'!A57),"",'Input-Accounts'!A57)</f>
        <v>47</v>
      </c>
      <c r="B57" s="17" t="str">
        <f>IF(ISBLANK('Input-Accounts'!B57),"",'Input-Accounts'!B57)</f>
        <v>Laboratory Equipment</v>
      </c>
      <c r="C57" s="113">
        <f>IF(ISBLANK('Input-Accounts'!C57),"",'Input-Accounts'!C57)</f>
        <v>395</v>
      </c>
      <c r="D57" s="143">
        <f t="shared" ca="1" si="10"/>
        <v>0</v>
      </c>
      <c r="E57" s="143">
        <f t="shared" ca="1" si="11"/>
        <v>0</v>
      </c>
      <c r="F57" s="89" t="str" cm="1">
        <f t="array" aca="1" ref="F57" ca="1">IF(D57=0,"-",IF('Input-Accounts'!$E57&lt;&gt;0,'Input-Accounts'!$E57,INDEX('Input-Accounts'!$H57:$J57,,MATCH($F$6,'Input-Accounts'!$H$6:$J$6,0))))</f>
        <v>-</v>
      </c>
      <c r="G57" s="143">
        <f ca="1">IFERROR(INDEX(G$269:G$305,MATCH($F57,$B$269:$B$305,0))/INDEX($D$269:$D$305,MATCH($F57,$B$269:$B$305,0)),SUMIFS('Input-Ext Allocators'!D$8:D$63,'Input-Ext Allocators'!$B$8:$B$63,$F57))*$D57</f>
        <v>0</v>
      </c>
      <c r="H57" s="143">
        <f ca="1">IFERROR(INDEX(H$269:H$305,MATCH($F57,$B$269:$B$305,0))/INDEX($D$269:$D$305,MATCH($F57,$B$269:$B$305,0)),SUMIFS('Input-Ext Allocators'!E$8:E$63,'Input-Ext Allocators'!$B$8:$B$63,$F57))*$D57</f>
        <v>0</v>
      </c>
      <c r="I57" s="143">
        <f ca="1">IFERROR(INDEX(I$269:I$305,MATCH($F57,$B$269:$B$305,0))/INDEX($D$269:$D$305,MATCH($F57,$B$269:$B$305,0)),SUMIFS('Input-Ext Allocators'!F$8:F$63,'Input-Ext Allocators'!$B$8:$B$63,$F57))*$D57</f>
        <v>0</v>
      </c>
      <c r="J57" s="143">
        <f ca="1">IFERROR(INDEX(J$269:J$305,MATCH($F57,$B$269:$B$305,0))/INDEX($D$269:$D$305,MATCH($F57,$B$269:$B$305,0)),SUMIFS('Input-Ext Allocators'!G$8:G$63,'Input-Ext Allocators'!$B$8:$B$63,$F57))*$D57</f>
        <v>0</v>
      </c>
      <c r="K57" s="143">
        <f ca="1">IFERROR(INDEX(K$269:K$305,MATCH($F57,$B$269:$B$305,0))/INDEX($D$269:$D$305,MATCH($F57,$B$269:$B$305,0)),SUMIFS('Input-Ext Allocators'!H$8:H$63,'Input-Ext Allocators'!$B$8:$B$63,$F57))*$D57</f>
        <v>0</v>
      </c>
      <c r="L57" s="143">
        <f ca="1">IFERROR(INDEX(L$269:L$305,MATCH($F57,$B$269:$B$305,0))/INDEX($D$269:$D$305,MATCH($F57,$B$269:$B$305,0)),SUMIFS('Input-Ext Allocators'!I$8:I$63,'Input-Ext Allocators'!$B$8:$B$63,$F57))*$D57</f>
        <v>0</v>
      </c>
      <c r="M57" s="143">
        <f ca="1">IFERROR(INDEX(M$269:M$305,MATCH($F57,$B$269:$B$305,0))/INDEX($D$269:$D$305,MATCH($F57,$B$269:$B$305,0)),SUMIFS('Input-Ext Allocators'!J$8:J$63,'Input-Ext Allocators'!$B$8:$B$63,$F57))*$D57</f>
        <v>0</v>
      </c>
      <c r="N57" s="143">
        <f ca="1">IFERROR(INDEX(N$269:N$305,MATCH($F57,$B$269:$B$305,0))/INDEX($D$269:$D$305,MATCH($F57,$B$269:$B$305,0)),SUMIFS('Input-Ext Allocators'!K$8:K$63,'Input-Ext Allocators'!$B$8:$B$63,$F57))*$D57</f>
        <v>0</v>
      </c>
      <c r="O57" s="143">
        <f ca="1">IFERROR(INDEX(O$269:O$305,MATCH($F57,$B$269:$B$305,0))/INDEX($D$269:$D$305,MATCH($F57,$B$269:$B$305,0)),SUMIFS('Input-Ext Allocators'!L$8:L$63,'Input-Ext Allocators'!$B$8:$B$63,$F57))*$D57</f>
        <v>0</v>
      </c>
      <c r="P57" s="143">
        <f ca="1">IFERROR(INDEX(P$269:P$305,MATCH($F57,$B$269:$B$305,0))/INDEX($D$269:$D$305,MATCH($F57,$B$269:$B$305,0)),SUMIFS('Input-Ext Allocators'!M$8:M$63,'Input-Ext Allocators'!$B$8:$B$63,$F57))*$D57</f>
        <v>0</v>
      </c>
      <c r="Q57" s="143">
        <f ca="1">IFERROR(INDEX(Q$269:Q$305,MATCH($F57,$B$269:$B$305,0))/INDEX($D$269:$D$305,MATCH($F57,$B$269:$B$305,0)),SUMIFS('Input-Ext Allocators'!N$8:N$63,'Input-Ext Allocators'!$B$8:$B$63,$F57))*$D57</f>
        <v>0</v>
      </c>
      <c r="R57" s="143">
        <f ca="1">IFERROR(INDEX(R$269:R$305,MATCH($F57,$B$269:$B$305,0))/INDEX($D$269:$D$305,MATCH($F57,$B$269:$B$305,0)),SUMIFS('Input-Ext Allocators'!O$8:O$63,'Input-Ext Allocators'!$B$8:$B$63,$F57))*$D57</f>
        <v>0</v>
      </c>
      <c r="S57" s="143">
        <f ca="1">IFERROR(INDEX(S$269:S$305,MATCH($F57,$B$269:$B$305,0))/INDEX($D$269:$D$305,MATCH($F57,$B$269:$B$305,0)),SUMIFS('Input-Ext Allocators'!P$8:P$63,'Input-Ext Allocators'!$B$8:$B$63,$F57))*$D57</f>
        <v>0</v>
      </c>
      <c r="T57" s="143">
        <f ca="1">IFERROR(INDEX(T$269:T$305,MATCH($F57,$B$269:$B$305,0))/INDEX($D$269:$D$305,MATCH($F57,$B$269:$B$305,0)),SUMIFS('Input-Ext Allocators'!Q$8:Q$63,'Input-Ext Allocators'!$B$8:$B$63,$F57))*$D57</f>
        <v>0</v>
      </c>
      <c r="U57" s="143">
        <f ca="1">IFERROR(INDEX(U$269:U$305,MATCH($F57,$B$269:$B$305,0))/INDEX($D$269:$D$305,MATCH($F57,$B$269:$B$305,0)),SUMIFS('Input-Ext Allocators'!R$8:R$63,'Input-Ext Allocators'!$B$8:$B$63,$F57))*$D57</f>
        <v>0</v>
      </c>
      <c r="V57" s="143">
        <f ca="1">IFERROR(INDEX(V$269:V$305,MATCH($F57,$B$269:$B$305,0))/INDEX($D$269:$D$305,MATCH($F57,$B$269:$B$305,0)),SUMIFS('Input-Ext Allocators'!S$8:S$63,'Input-Ext Allocators'!$B$8:$B$63,$F57))*$D57</f>
        <v>0</v>
      </c>
      <c r="W57" s="143">
        <f ca="1">IFERROR(INDEX(W$269:W$305,MATCH($F57,$B$269:$B$305,0))/INDEX($D$269:$D$305,MATCH($F57,$B$269:$B$305,0)),SUMIFS('Input-Ext Allocators'!T$8:T$63,'Input-Ext Allocators'!$B$8:$B$63,$F57))*$D57</f>
        <v>0</v>
      </c>
      <c r="X57" s="143">
        <f ca="1">IFERROR(INDEX(X$269:X$305,MATCH($F57,$B$269:$B$305,0))/INDEX($D$269:$D$305,MATCH($F57,$B$269:$B$305,0)),SUMIFS('Input-Ext Allocators'!U$8:U$63,'Input-Ext Allocators'!$B$8:$B$63,$F57))*$D57</f>
        <v>0</v>
      </c>
      <c r="Y57" s="143">
        <f ca="1">IFERROR(INDEX(Y$269:Y$305,MATCH($F57,$B$269:$B$305,0))/INDEX($D$269:$D$305,MATCH($F57,$B$269:$B$305,0)),SUMIFS('Input-Ext Allocators'!V$8:V$63,'Input-Ext Allocators'!$B$8:$B$63,$F57))*$D57</f>
        <v>0</v>
      </c>
      <c r="Z57" s="143">
        <f ca="1">IFERROR(INDEX(Z$269:Z$305,MATCH($F57,$B$269:$B$305,0))/INDEX($D$269:$D$305,MATCH($F57,$B$269:$B$305,0)),SUMIFS('Input-Ext Allocators'!W$8:W$63,'Input-Ext Allocators'!$B$8:$B$63,$F57))*$D57</f>
        <v>0</v>
      </c>
    </row>
    <row r="58" spans="1:26" outlineLevel="1">
      <c r="A58" s="113">
        <f>IF(ISBLANK('Input-Accounts'!A58),"",'Input-Accounts'!A58)</f>
        <v>48</v>
      </c>
      <c r="B58" s="17" t="str">
        <f>IF(ISBLANK('Input-Accounts'!B58),"",'Input-Accounts'!B58)</f>
        <v>Power Operated Equipment</v>
      </c>
      <c r="C58" s="113">
        <f>IF(ISBLANK('Input-Accounts'!C58),"",'Input-Accounts'!C58)</f>
        <v>396</v>
      </c>
      <c r="D58" s="143">
        <f t="shared" ca="1" si="10"/>
        <v>0</v>
      </c>
      <c r="E58" s="143">
        <f t="shared" ca="1" si="11"/>
        <v>0</v>
      </c>
      <c r="F58" s="89" t="str" cm="1">
        <f t="array" aca="1" ref="F58" ca="1">IF(D58=0,"-",IF('Input-Accounts'!$E58&lt;&gt;0,'Input-Accounts'!$E58,INDEX('Input-Accounts'!$H58:$J58,,MATCH($F$6,'Input-Accounts'!$H$6:$J$6,0))))</f>
        <v>-</v>
      </c>
      <c r="G58" s="143">
        <f ca="1">IFERROR(INDEX(G$269:G$305,MATCH($F58,$B$269:$B$305,0))/INDEX($D$269:$D$305,MATCH($F58,$B$269:$B$305,0)),SUMIFS('Input-Ext Allocators'!D$8:D$63,'Input-Ext Allocators'!$B$8:$B$63,$F58))*$D58</f>
        <v>0</v>
      </c>
      <c r="H58" s="143">
        <f ca="1">IFERROR(INDEX(H$269:H$305,MATCH($F58,$B$269:$B$305,0))/INDEX($D$269:$D$305,MATCH($F58,$B$269:$B$305,0)),SUMIFS('Input-Ext Allocators'!E$8:E$63,'Input-Ext Allocators'!$B$8:$B$63,$F58))*$D58</f>
        <v>0</v>
      </c>
      <c r="I58" s="143">
        <f ca="1">IFERROR(INDEX(I$269:I$305,MATCH($F58,$B$269:$B$305,0))/INDEX($D$269:$D$305,MATCH($F58,$B$269:$B$305,0)),SUMIFS('Input-Ext Allocators'!F$8:F$63,'Input-Ext Allocators'!$B$8:$B$63,$F58))*$D58</f>
        <v>0</v>
      </c>
      <c r="J58" s="143">
        <f ca="1">IFERROR(INDEX(J$269:J$305,MATCH($F58,$B$269:$B$305,0))/INDEX($D$269:$D$305,MATCH($F58,$B$269:$B$305,0)),SUMIFS('Input-Ext Allocators'!G$8:G$63,'Input-Ext Allocators'!$B$8:$B$63,$F58))*$D58</f>
        <v>0</v>
      </c>
      <c r="K58" s="143">
        <f ca="1">IFERROR(INDEX(K$269:K$305,MATCH($F58,$B$269:$B$305,0))/INDEX($D$269:$D$305,MATCH($F58,$B$269:$B$305,0)),SUMIFS('Input-Ext Allocators'!H$8:H$63,'Input-Ext Allocators'!$B$8:$B$63,$F58))*$D58</f>
        <v>0</v>
      </c>
      <c r="L58" s="143">
        <f ca="1">IFERROR(INDEX(L$269:L$305,MATCH($F58,$B$269:$B$305,0))/INDEX($D$269:$D$305,MATCH($F58,$B$269:$B$305,0)),SUMIFS('Input-Ext Allocators'!I$8:I$63,'Input-Ext Allocators'!$B$8:$B$63,$F58))*$D58</f>
        <v>0</v>
      </c>
      <c r="M58" s="143">
        <f ca="1">IFERROR(INDEX(M$269:M$305,MATCH($F58,$B$269:$B$305,0))/INDEX($D$269:$D$305,MATCH($F58,$B$269:$B$305,0)),SUMIFS('Input-Ext Allocators'!J$8:J$63,'Input-Ext Allocators'!$B$8:$B$63,$F58))*$D58</f>
        <v>0</v>
      </c>
      <c r="N58" s="143">
        <f ca="1">IFERROR(INDEX(N$269:N$305,MATCH($F58,$B$269:$B$305,0))/INDEX($D$269:$D$305,MATCH($F58,$B$269:$B$305,0)),SUMIFS('Input-Ext Allocators'!K$8:K$63,'Input-Ext Allocators'!$B$8:$B$63,$F58))*$D58</f>
        <v>0</v>
      </c>
      <c r="O58" s="143">
        <f ca="1">IFERROR(INDEX(O$269:O$305,MATCH($F58,$B$269:$B$305,0))/INDEX($D$269:$D$305,MATCH($F58,$B$269:$B$305,0)),SUMIFS('Input-Ext Allocators'!L$8:L$63,'Input-Ext Allocators'!$B$8:$B$63,$F58))*$D58</f>
        <v>0</v>
      </c>
      <c r="P58" s="143">
        <f ca="1">IFERROR(INDEX(P$269:P$305,MATCH($F58,$B$269:$B$305,0))/INDEX($D$269:$D$305,MATCH($F58,$B$269:$B$305,0)),SUMIFS('Input-Ext Allocators'!M$8:M$63,'Input-Ext Allocators'!$B$8:$B$63,$F58))*$D58</f>
        <v>0</v>
      </c>
      <c r="Q58" s="143">
        <f ca="1">IFERROR(INDEX(Q$269:Q$305,MATCH($F58,$B$269:$B$305,0))/INDEX($D$269:$D$305,MATCH($F58,$B$269:$B$305,0)),SUMIFS('Input-Ext Allocators'!N$8:N$63,'Input-Ext Allocators'!$B$8:$B$63,$F58))*$D58</f>
        <v>0</v>
      </c>
      <c r="R58" s="143">
        <f ca="1">IFERROR(INDEX(R$269:R$305,MATCH($F58,$B$269:$B$305,0))/INDEX($D$269:$D$305,MATCH($F58,$B$269:$B$305,0)),SUMIFS('Input-Ext Allocators'!O$8:O$63,'Input-Ext Allocators'!$B$8:$B$63,$F58))*$D58</f>
        <v>0</v>
      </c>
      <c r="S58" s="143">
        <f ca="1">IFERROR(INDEX(S$269:S$305,MATCH($F58,$B$269:$B$305,0))/INDEX($D$269:$D$305,MATCH($F58,$B$269:$B$305,0)),SUMIFS('Input-Ext Allocators'!P$8:P$63,'Input-Ext Allocators'!$B$8:$B$63,$F58))*$D58</f>
        <v>0</v>
      </c>
      <c r="T58" s="143">
        <f ca="1">IFERROR(INDEX(T$269:T$305,MATCH($F58,$B$269:$B$305,0))/INDEX($D$269:$D$305,MATCH($F58,$B$269:$B$305,0)),SUMIFS('Input-Ext Allocators'!Q$8:Q$63,'Input-Ext Allocators'!$B$8:$B$63,$F58))*$D58</f>
        <v>0</v>
      </c>
      <c r="U58" s="143">
        <f ca="1">IFERROR(INDEX(U$269:U$305,MATCH($F58,$B$269:$B$305,0))/INDEX($D$269:$D$305,MATCH($F58,$B$269:$B$305,0)),SUMIFS('Input-Ext Allocators'!R$8:R$63,'Input-Ext Allocators'!$B$8:$B$63,$F58))*$D58</f>
        <v>0</v>
      </c>
      <c r="V58" s="143">
        <f ca="1">IFERROR(INDEX(V$269:V$305,MATCH($F58,$B$269:$B$305,0))/INDEX($D$269:$D$305,MATCH($F58,$B$269:$B$305,0)),SUMIFS('Input-Ext Allocators'!S$8:S$63,'Input-Ext Allocators'!$B$8:$B$63,$F58))*$D58</f>
        <v>0</v>
      </c>
      <c r="W58" s="143">
        <f ca="1">IFERROR(INDEX(W$269:W$305,MATCH($F58,$B$269:$B$305,0))/INDEX($D$269:$D$305,MATCH($F58,$B$269:$B$305,0)),SUMIFS('Input-Ext Allocators'!T$8:T$63,'Input-Ext Allocators'!$B$8:$B$63,$F58))*$D58</f>
        <v>0</v>
      </c>
      <c r="X58" s="143">
        <f ca="1">IFERROR(INDEX(X$269:X$305,MATCH($F58,$B$269:$B$305,0))/INDEX($D$269:$D$305,MATCH($F58,$B$269:$B$305,0)),SUMIFS('Input-Ext Allocators'!U$8:U$63,'Input-Ext Allocators'!$B$8:$B$63,$F58))*$D58</f>
        <v>0</v>
      </c>
      <c r="Y58" s="143">
        <f ca="1">IFERROR(INDEX(Y$269:Y$305,MATCH($F58,$B$269:$B$305,0))/INDEX($D$269:$D$305,MATCH($F58,$B$269:$B$305,0)),SUMIFS('Input-Ext Allocators'!V$8:V$63,'Input-Ext Allocators'!$B$8:$B$63,$F58))*$D58</f>
        <v>0</v>
      </c>
      <c r="Z58" s="143">
        <f ca="1">IFERROR(INDEX(Z$269:Z$305,MATCH($F58,$B$269:$B$305,0))/INDEX($D$269:$D$305,MATCH($F58,$B$269:$B$305,0)),SUMIFS('Input-Ext Allocators'!W$8:W$63,'Input-Ext Allocators'!$B$8:$B$63,$F58))*$D58</f>
        <v>0</v>
      </c>
    </row>
    <row r="59" spans="1:26" outlineLevel="1">
      <c r="A59" s="113">
        <f>IF(ISBLANK('Input-Accounts'!A59),"",'Input-Accounts'!A59)</f>
        <v>49</v>
      </c>
      <c r="B59" s="17" t="str">
        <f>IF(ISBLANK('Input-Accounts'!B59),"",'Input-Accounts'!B59)</f>
        <v>Communication Equipment</v>
      </c>
      <c r="C59" s="113">
        <f>IF(ISBLANK('Input-Accounts'!C59),"",'Input-Accounts'!C59)</f>
        <v>397</v>
      </c>
      <c r="D59" s="143">
        <f t="shared" ca="1" si="10"/>
        <v>0</v>
      </c>
      <c r="E59" s="143">
        <f t="shared" ca="1" si="11"/>
        <v>0</v>
      </c>
      <c r="F59" s="89" t="str" cm="1">
        <f t="array" aca="1" ref="F59" ca="1">IF(D59=0,"-",IF('Input-Accounts'!$E59&lt;&gt;0,'Input-Accounts'!$E59,INDEX('Input-Accounts'!$H59:$J59,,MATCH($F$6,'Input-Accounts'!$H$6:$J$6,0))))</f>
        <v>-</v>
      </c>
      <c r="G59" s="143">
        <f ca="1">IFERROR(INDEX(G$269:G$305,MATCH($F59,$B$269:$B$305,0))/INDEX($D$269:$D$305,MATCH($F59,$B$269:$B$305,0)),SUMIFS('Input-Ext Allocators'!D$8:D$63,'Input-Ext Allocators'!$B$8:$B$63,$F59))*$D59</f>
        <v>0</v>
      </c>
      <c r="H59" s="143">
        <f ca="1">IFERROR(INDEX(H$269:H$305,MATCH($F59,$B$269:$B$305,0))/INDEX($D$269:$D$305,MATCH($F59,$B$269:$B$305,0)),SUMIFS('Input-Ext Allocators'!E$8:E$63,'Input-Ext Allocators'!$B$8:$B$63,$F59))*$D59</f>
        <v>0</v>
      </c>
      <c r="I59" s="143">
        <f ca="1">IFERROR(INDEX(I$269:I$305,MATCH($F59,$B$269:$B$305,0))/INDEX($D$269:$D$305,MATCH($F59,$B$269:$B$305,0)),SUMIFS('Input-Ext Allocators'!F$8:F$63,'Input-Ext Allocators'!$B$8:$B$63,$F59))*$D59</f>
        <v>0</v>
      </c>
      <c r="J59" s="143">
        <f ca="1">IFERROR(INDEX(J$269:J$305,MATCH($F59,$B$269:$B$305,0))/INDEX($D$269:$D$305,MATCH($F59,$B$269:$B$305,0)),SUMIFS('Input-Ext Allocators'!G$8:G$63,'Input-Ext Allocators'!$B$8:$B$63,$F59))*$D59</f>
        <v>0</v>
      </c>
      <c r="K59" s="143">
        <f ca="1">IFERROR(INDEX(K$269:K$305,MATCH($F59,$B$269:$B$305,0))/INDEX($D$269:$D$305,MATCH($F59,$B$269:$B$305,0)),SUMIFS('Input-Ext Allocators'!H$8:H$63,'Input-Ext Allocators'!$B$8:$B$63,$F59))*$D59</f>
        <v>0</v>
      </c>
      <c r="L59" s="143">
        <f ca="1">IFERROR(INDEX(L$269:L$305,MATCH($F59,$B$269:$B$305,0))/INDEX($D$269:$D$305,MATCH($F59,$B$269:$B$305,0)),SUMIFS('Input-Ext Allocators'!I$8:I$63,'Input-Ext Allocators'!$B$8:$B$63,$F59))*$D59</f>
        <v>0</v>
      </c>
      <c r="M59" s="143">
        <f ca="1">IFERROR(INDEX(M$269:M$305,MATCH($F59,$B$269:$B$305,0))/INDEX($D$269:$D$305,MATCH($F59,$B$269:$B$305,0)),SUMIFS('Input-Ext Allocators'!J$8:J$63,'Input-Ext Allocators'!$B$8:$B$63,$F59))*$D59</f>
        <v>0</v>
      </c>
      <c r="N59" s="143">
        <f ca="1">IFERROR(INDEX(N$269:N$305,MATCH($F59,$B$269:$B$305,0))/INDEX($D$269:$D$305,MATCH($F59,$B$269:$B$305,0)),SUMIFS('Input-Ext Allocators'!K$8:K$63,'Input-Ext Allocators'!$B$8:$B$63,$F59))*$D59</f>
        <v>0</v>
      </c>
      <c r="O59" s="143">
        <f ca="1">IFERROR(INDEX(O$269:O$305,MATCH($F59,$B$269:$B$305,0))/INDEX($D$269:$D$305,MATCH($F59,$B$269:$B$305,0)),SUMIFS('Input-Ext Allocators'!L$8:L$63,'Input-Ext Allocators'!$B$8:$B$63,$F59))*$D59</f>
        <v>0</v>
      </c>
      <c r="P59" s="143">
        <f ca="1">IFERROR(INDEX(P$269:P$305,MATCH($F59,$B$269:$B$305,0))/INDEX($D$269:$D$305,MATCH($F59,$B$269:$B$305,0)),SUMIFS('Input-Ext Allocators'!M$8:M$63,'Input-Ext Allocators'!$B$8:$B$63,$F59))*$D59</f>
        <v>0</v>
      </c>
      <c r="Q59" s="143">
        <f ca="1">IFERROR(INDEX(Q$269:Q$305,MATCH($F59,$B$269:$B$305,0))/INDEX($D$269:$D$305,MATCH($F59,$B$269:$B$305,0)),SUMIFS('Input-Ext Allocators'!N$8:N$63,'Input-Ext Allocators'!$B$8:$B$63,$F59))*$D59</f>
        <v>0</v>
      </c>
      <c r="R59" s="143">
        <f ca="1">IFERROR(INDEX(R$269:R$305,MATCH($F59,$B$269:$B$305,0))/INDEX($D$269:$D$305,MATCH($F59,$B$269:$B$305,0)),SUMIFS('Input-Ext Allocators'!O$8:O$63,'Input-Ext Allocators'!$B$8:$B$63,$F59))*$D59</f>
        <v>0</v>
      </c>
      <c r="S59" s="143">
        <f ca="1">IFERROR(INDEX(S$269:S$305,MATCH($F59,$B$269:$B$305,0))/INDEX($D$269:$D$305,MATCH($F59,$B$269:$B$305,0)),SUMIFS('Input-Ext Allocators'!P$8:P$63,'Input-Ext Allocators'!$B$8:$B$63,$F59))*$D59</f>
        <v>0</v>
      </c>
      <c r="T59" s="143">
        <f ca="1">IFERROR(INDEX(T$269:T$305,MATCH($F59,$B$269:$B$305,0))/INDEX($D$269:$D$305,MATCH($F59,$B$269:$B$305,0)),SUMIFS('Input-Ext Allocators'!Q$8:Q$63,'Input-Ext Allocators'!$B$8:$B$63,$F59))*$D59</f>
        <v>0</v>
      </c>
      <c r="U59" s="143">
        <f ca="1">IFERROR(INDEX(U$269:U$305,MATCH($F59,$B$269:$B$305,0))/INDEX($D$269:$D$305,MATCH($F59,$B$269:$B$305,0)),SUMIFS('Input-Ext Allocators'!R$8:R$63,'Input-Ext Allocators'!$B$8:$B$63,$F59))*$D59</f>
        <v>0</v>
      </c>
      <c r="V59" s="143">
        <f ca="1">IFERROR(INDEX(V$269:V$305,MATCH($F59,$B$269:$B$305,0))/INDEX($D$269:$D$305,MATCH($F59,$B$269:$B$305,0)),SUMIFS('Input-Ext Allocators'!S$8:S$63,'Input-Ext Allocators'!$B$8:$B$63,$F59))*$D59</f>
        <v>0</v>
      </c>
      <c r="W59" s="143">
        <f ca="1">IFERROR(INDEX(W$269:W$305,MATCH($F59,$B$269:$B$305,0))/INDEX($D$269:$D$305,MATCH($F59,$B$269:$B$305,0)),SUMIFS('Input-Ext Allocators'!T$8:T$63,'Input-Ext Allocators'!$B$8:$B$63,$F59))*$D59</f>
        <v>0</v>
      </c>
      <c r="X59" s="143">
        <f ca="1">IFERROR(INDEX(X$269:X$305,MATCH($F59,$B$269:$B$305,0))/INDEX($D$269:$D$305,MATCH($F59,$B$269:$B$305,0)),SUMIFS('Input-Ext Allocators'!U$8:U$63,'Input-Ext Allocators'!$B$8:$B$63,$F59))*$D59</f>
        <v>0</v>
      </c>
      <c r="Y59" s="143">
        <f ca="1">IFERROR(INDEX(Y$269:Y$305,MATCH($F59,$B$269:$B$305,0))/INDEX($D$269:$D$305,MATCH($F59,$B$269:$B$305,0)),SUMIFS('Input-Ext Allocators'!V$8:V$63,'Input-Ext Allocators'!$B$8:$B$63,$F59))*$D59</f>
        <v>0</v>
      </c>
      <c r="Z59" s="143">
        <f ca="1">IFERROR(INDEX(Z$269:Z$305,MATCH($F59,$B$269:$B$305,0))/INDEX($D$269:$D$305,MATCH($F59,$B$269:$B$305,0)),SUMIFS('Input-Ext Allocators'!W$8:W$63,'Input-Ext Allocators'!$B$8:$B$63,$F59))*$D59</f>
        <v>0</v>
      </c>
    </row>
    <row r="60" spans="1:26" outlineLevel="1">
      <c r="A60" s="113">
        <f>IF(ISBLANK('Input-Accounts'!A60),"",'Input-Accounts'!A60)</f>
        <v>50</v>
      </c>
      <c r="B60" s="17" t="str">
        <f>IF(ISBLANK('Input-Accounts'!B60),"",'Input-Accounts'!B60)</f>
        <v>Miscellaneous Equipment</v>
      </c>
      <c r="C60" s="113">
        <f>IF(ISBLANK('Input-Accounts'!C60),"",'Input-Accounts'!C60)</f>
        <v>398</v>
      </c>
      <c r="D60" s="143">
        <f t="shared" ca="1" si="10"/>
        <v>0</v>
      </c>
      <c r="E60" s="143">
        <f t="shared" ca="1" si="11"/>
        <v>0</v>
      </c>
      <c r="F60" s="89" t="str" cm="1">
        <f t="array" aca="1" ref="F60" ca="1">IF(D60=0,"-",IF('Input-Accounts'!$E60&lt;&gt;0,'Input-Accounts'!$E60,INDEX('Input-Accounts'!$H60:$J60,,MATCH($F$6,'Input-Accounts'!$H$6:$J$6,0))))</f>
        <v>-</v>
      </c>
      <c r="G60" s="143">
        <f ca="1">IFERROR(INDEX(G$269:G$305,MATCH($F60,$B$269:$B$305,0))/INDEX($D$269:$D$305,MATCH($F60,$B$269:$B$305,0)),SUMIFS('Input-Ext Allocators'!D$8:D$63,'Input-Ext Allocators'!$B$8:$B$63,$F60))*$D60</f>
        <v>0</v>
      </c>
      <c r="H60" s="143">
        <f ca="1">IFERROR(INDEX(H$269:H$305,MATCH($F60,$B$269:$B$305,0))/INDEX($D$269:$D$305,MATCH($F60,$B$269:$B$305,0)),SUMIFS('Input-Ext Allocators'!E$8:E$63,'Input-Ext Allocators'!$B$8:$B$63,$F60))*$D60</f>
        <v>0</v>
      </c>
      <c r="I60" s="143">
        <f ca="1">IFERROR(INDEX(I$269:I$305,MATCH($F60,$B$269:$B$305,0))/INDEX($D$269:$D$305,MATCH($F60,$B$269:$B$305,0)),SUMIFS('Input-Ext Allocators'!F$8:F$63,'Input-Ext Allocators'!$B$8:$B$63,$F60))*$D60</f>
        <v>0</v>
      </c>
      <c r="J60" s="143">
        <f ca="1">IFERROR(INDEX(J$269:J$305,MATCH($F60,$B$269:$B$305,0))/INDEX($D$269:$D$305,MATCH($F60,$B$269:$B$305,0)),SUMIFS('Input-Ext Allocators'!G$8:G$63,'Input-Ext Allocators'!$B$8:$B$63,$F60))*$D60</f>
        <v>0</v>
      </c>
      <c r="K60" s="143">
        <f ca="1">IFERROR(INDEX(K$269:K$305,MATCH($F60,$B$269:$B$305,0))/INDEX($D$269:$D$305,MATCH($F60,$B$269:$B$305,0)),SUMIFS('Input-Ext Allocators'!H$8:H$63,'Input-Ext Allocators'!$B$8:$B$63,$F60))*$D60</f>
        <v>0</v>
      </c>
      <c r="L60" s="143">
        <f ca="1">IFERROR(INDEX(L$269:L$305,MATCH($F60,$B$269:$B$305,0))/INDEX($D$269:$D$305,MATCH($F60,$B$269:$B$305,0)),SUMIFS('Input-Ext Allocators'!I$8:I$63,'Input-Ext Allocators'!$B$8:$B$63,$F60))*$D60</f>
        <v>0</v>
      </c>
      <c r="M60" s="143">
        <f ca="1">IFERROR(INDEX(M$269:M$305,MATCH($F60,$B$269:$B$305,0))/INDEX($D$269:$D$305,MATCH($F60,$B$269:$B$305,0)),SUMIFS('Input-Ext Allocators'!J$8:J$63,'Input-Ext Allocators'!$B$8:$B$63,$F60))*$D60</f>
        <v>0</v>
      </c>
      <c r="N60" s="143">
        <f ca="1">IFERROR(INDEX(N$269:N$305,MATCH($F60,$B$269:$B$305,0))/INDEX($D$269:$D$305,MATCH($F60,$B$269:$B$305,0)),SUMIFS('Input-Ext Allocators'!K$8:K$63,'Input-Ext Allocators'!$B$8:$B$63,$F60))*$D60</f>
        <v>0</v>
      </c>
      <c r="O60" s="143">
        <f ca="1">IFERROR(INDEX(O$269:O$305,MATCH($F60,$B$269:$B$305,0))/INDEX($D$269:$D$305,MATCH($F60,$B$269:$B$305,0)),SUMIFS('Input-Ext Allocators'!L$8:L$63,'Input-Ext Allocators'!$B$8:$B$63,$F60))*$D60</f>
        <v>0</v>
      </c>
      <c r="P60" s="143">
        <f ca="1">IFERROR(INDEX(P$269:P$305,MATCH($F60,$B$269:$B$305,0))/INDEX($D$269:$D$305,MATCH($F60,$B$269:$B$305,0)),SUMIFS('Input-Ext Allocators'!M$8:M$63,'Input-Ext Allocators'!$B$8:$B$63,$F60))*$D60</f>
        <v>0</v>
      </c>
      <c r="Q60" s="143">
        <f ca="1">IFERROR(INDEX(Q$269:Q$305,MATCH($F60,$B$269:$B$305,0))/INDEX($D$269:$D$305,MATCH($F60,$B$269:$B$305,0)),SUMIFS('Input-Ext Allocators'!N$8:N$63,'Input-Ext Allocators'!$B$8:$B$63,$F60))*$D60</f>
        <v>0</v>
      </c>
      <c r="R60" s="143">
        <f ca="1">IFERROR(INDEX(R$269:R$305,MATCH($F60,$B$269:$B$305,0))/INDEX($D$269:$D$305,MATCH($F60,$B$269:$B$305,0)),SUMIFS('Input-Ext Allocators'!O$8:O$63,'Input-Ext Allocators'!$B$8:$B$63,$F60))*$D60</f>
        <v>0</v>
      </c>
      <c r="S60" s="143">
        <f ca="1">IFERROR(INDEX(S$269:S$305,MATCH($F60,$B$269:$B$305,0))/INDEX($D$269:$D$305,MATCH($F60,$B$269:$B$305,0)),SUMIFS('Input-Ext Allocators'!P$8:P$63,'Input-Ext Allocators'!$B$8:$B$63,$F60))*$D60</f>
        <v>0</v>
      </c>
      <c r="T60" s="143">
        <f ca="1">IFERROR(INDEX(T$269:T$305,MATCH($F60,$B$269:$B$305,0))/INDEX($D$269:$D$305,MATCH($F60,$B$269:$B$305,0)),SUMIFS('Input-Ext Allocators'!Q$8:Q$63,'Input-Ext Allocators'!$B$8:$B$63,$F60))*$D60</f>
        <v>0</v>
      </c>
      <c r="U60" s="143">
        <f ca="1">IFERROR(INDEX(U$269:U$305,MATCH($F60,$B$269:$B$305,0))/INDEX($D$269:$D$305,MATCH($F60,$B$269:$B$305,0)),SUMIFS('Input-Ext Allocators'!R$8:R$63,'Input-Ext Allocators'!$B$8:$B$63,$F60))*$D60</f>
        <v>0</v>
      </c>
      <c r="V60" s="143">
        <f ca="1">IFERROR(INDEX(V$269:V$305,MATCH($F60,$B$269:$B$305,0))/INDEX($D$269:$D$305,MATCH($F60,$B$269:$B$305,0)),SUMIFS('Input-Ext Allocators'!S$8:S$63,'Input-Ext Allocators'!$B$8:$B$63,$F60))*$D60</f>
        <v>0</v>
      </c>
      <c r="W60" s="143">
        <f ca="1">IFERROR(INDEX(W$269:W$305,MATCH($F60,$B$269:$B$305,0))/INDEX($D$269:$D$305,MATCH($F60,$B$269:$B$305,0)),SUMIFS('Input-Ext Allocators'!T$8:T$63,'Input-Ext Allocators'!$B$8:$B$63,$F60))*$D60</f>
        <v>0</v>
      </c>
      <c r="X60" s="143">
        <f ca="1">IFERROR(INDEX(X$269:X$305,MATCH($F60,$B$269:$B$305,0))/INDEX($D$269:$D$305,MATCH($F60,$B$269:$B$305,0)),SUMIFS('Input-Ext Allocators'!U$8:U$63,'Input-Ext Allocators'!$B$8:$B$63,$F60))*$D60</f>
        <v>0</v>
      </c>
      <c r="Y60" s="143">
        <f ca="1">IFERROR(INDEX(Y$269:Y$305,MATCH($F60,$B$269:$B$305,0))/INDEX($D$269:$D$305,MATCH($F60,$B$269:$B$305,0)),SUMIFS('Input-Ext Allocators'!V$8:V$63,'Input-Ext Allocators'!$B$8:$B$63,$F60))*$D60</f>
        <v>0</v>
      </c>
      <c r="Z60" s="143">
        <f ca="1">IFERROR(INDEX(Z$269:Z$305,MATCH($F60,$B$269:$B$305,0))/INDEX($D$269:$D$305,MATCH($F60,$B$269:$B$305,0)),SUMIFS('Input-Ext Allocators'!W$8:W$63,'Input-Ext Allocators'!$B$8:$B$63,$F60))*$D60</f>
        <v>0</v>
      </c>
    </row>
    <row r="61" spans="1:26" outlineLevel="1">
      <c r="A61" s="113">
        <f>IF(ISBLANK('Input-Accounts'!A61),"",'Input-Accounts'!A61)</f>
        <v>51</v>
      </c>
      <c r="B61" s="79" t="str">
        <f>IF(ISBLANK('Input-Accounts'!B61),"",'Input-Accounts'!B61)</f>
        <v>Subtotal - General Plant</v>
      </c>
      <c r="C61" s="113" t="str">
        <f>IF(ISBLANK('Input-Accounts'!C61),"",'Input-Accounts'!C61)</f>
        <v/>
      </c>
      <c r="D61" s="144">
        <f ca="1">SUBTOTAL(9,D51:D60)</f>
        <v>0</v>
      </c>
      <c r="E61" s="143">
        <f t="shared" ca="1" si="11"/>
        <v>0</v>
      </c>
      <c r="G61" s="144">
        <f t="shared" ref="G61:Z61" ca="1" si="12">SUBTOTAL(9,G51:G60)</f>
        <v>0</v>
      </c>
      <c r="H61" s="144">
        <f t="shared" ca="1" si="12"/>
        <v>0</v>
      </c>
      <c r="I61" s="144">
        <f t="shared" ca="1" si="12"/>
        <v>0</v>
      </c>
      <c r="J61" s="144">
        <f t="shared" ca="1" si="12"/>
        <v>0</v>
      </c>
      <c r="K61" s="144">
        <f t="shared" ca="1" si="12"/>
        <v>0</v>
      </c>
      <c r="L61" s="144">
        <f t="shared" ca="1" si="12"/>
        <v>0</v>
      </c>
      <c r="M61" s="144">
        <f t="shared" ca="1" si="12"/>
        <v>0</v>
      </c>
      <c r="N61" s="144">
        <f t="shared" ca="1" si="12"/>
        <v>0</v>
      </c>
      <c r="O61" s="144">
        <f t="shared" ca="1" si="12"/>
        <v>0</v>
      </c>
      <c r="P61" s="144">
        <f t="shared" ca="1" si="12"/>
        <v>0</v>
      </c>
      <c r="Q61" s="144">
        <f t="shared" ca="1" si="12"/>
        <v>0</v>
      </c>
      <c r="R61" s="144">
        <f t="shared" ca="1" si="12"/>
        <v>0</v>
      </c>
      <c r="S61" s="144">
        <f t="shared" ca="1" si="12"/>
        <v>0</v>
      </c>
      <c r="T61" s="144">
        <f t="shared" ca="1" si="12"/>
        <v>0</v>
      </c>
      <c r="U61" s="144">
        <f t="shared" ca="1" si="12"/>
        <v>0</v>
      </c>
      <c r="V61" s="144">
        <f t="shared" ca="1" si="12"/>
        <v>0</v>
      </c>
      <c r="W61" s="144">
        <f t="shared" ca="1" si="12"/>
        <v>0</v>
      </c>
      <c r="X61" s="144">
        <f t="shared" ca="1" si="12"/>
        <v>0</v>
      </c>
      <c r="Y61" s="144">
        <f t="shared" ca="1" si="12"/>
        <v>0</v>
      </c>
      <c r="Z61" s="144">
        <f t="shared" ca="1" si="12"/>
        <v>0</v>
      </c>
    </row>
    <row r="62" spans="1:26" outlineLevel="1">
      <c r="A62" s="113" t="str">
        <f>IF(ISBLANK('Input-Accounts'!A62),"",'Input-Accounts'!A62)</f>
        <v/>
      </c>
      <c r="B62" s="79" t="str">
        <f>IF(ISBLANK('Input-Accounts'!B62),"",'Input-Accounts'!B62)</f>
        <v/>
      </c>
      <c r="C62" s="113" t="str">
        <f>IF(ISBLANK('Input-Accounts'!C62),"",'Input-Accounts'!C62)</f>
        <v/>
      </c>
      <c r="D62" s="143"/>
      <c r="E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</row>
    <row r="63" spans="1:26">
      <c r="A63" s="113">
        <f>IF(ISBLANK('Input-Accounts'!A63),"",'Input-Accounts'!A63)</f>
        <v>52</v>
      </c>
      <c r="B63" s="127" t="str">
        <f>IF(ISBLANK('Input-Accounts'!B63),"",'Input-Accounts'!B63)</f>
        <v>Total Plant in Service</v>
      </c>
      <c r="C63" s="113" t="str">
        <f>IF(ISBLANK('Input-Accounts'!C63),"",'Input-Accounts'!C63)</f>
        <v/>
      </c>
      <c r="D63" s="143">
        <f ca="1">SUBTOTAL(9,D11:D62)</f>
        <v>0</v>
      </c>
      <c r="E63" s="143">
        <f ca="1">IFERROR(IF(D63="","",IF(D63=0,0,IF(ABS(D63-SUM($G63:$Z63))&lt;Check_Limit,0,1))),1)</f>
        <v>0</v>
      </c>
      <c r="F63" s="89"/>
      <c r="G63" s="143">
        <f t="shared" ref="G63:Z63" ca="1" si="13">SUBTOTAL(9,G11:G62)</f>
        <v>0</v>
      </c>
      <c r="H63" s="143">
        <f t="shared" ca="1" si="13"/>
        <v>0</v>
      </c>
      <c r="I63" s="143">
        <f t="shared" ca="1" si="13"/>
        <v>0</v>
      </c>
      <c r="J63" s="143">
        <f t="shared" ca="1" si="13"/>
        <v>0</v>
      </c>
      <c r="K63" s="143">
        <f t="shared" ca="1" si="13"/>
        <v>0</v>
      </c>
      <c r="L63" s="143">
        <f t="shared" ca="1" si="13"/>
        <v>0</v>
      </c>
      <c r="M63" s="143">
        <f t="shared" ca="1" si="13"/>
        <v>0</v>
      </c>
      <c r="N63" s="143">
        <f t="shared" ca="1" si="13"/>
        <v>0</v>
      </c>
      <c r="O63" s="143">
        <f t="shared" ca="1" si="13"/>
        <v>0</v>
      </c>
      <c r="P63" s="143">
        <f t="shared" ca="1" si="13"/>
        <v>0</v>
      </c>
      <c r="Q63" s="143">
        <f t="shared" ca="1" si="13"/>
        <v>0</v>
      </c>
      <c r="R63" s="143">
        <f t="shared" ca="1" si="13"/>
        <v>0</v>
      </c>
      <c r="S63" s="143">
        <f t="shared" ca="1" si="13"/>
        <v>0</v>
      </c>
      <c r="T63" s="143">
        <f t="shared" ca="1" si="13"/>
        <v>0</v>
      </c>
      <c r="U63" s="143">
        <f t="shared" ca="1" si="13"/>
        <v>0</v>
      </c>
      <c r="V63" s="143">
        <f t="shared" ca="1" si="13"/>
        <v>0</v>
      </c>
      <c r="W63" s="143">
        <f t="shared" ca="1" si="13"/>
        <v>0</v>
      </c>
      <c r="X63" s="143">
        <f t="shared" ca="1" si="13"/>
        <v>0</v>
      </c>
      <c r="Y63" s="143">
        <f t="shared" ca="1" si="13"/>
        <v>0</v>
      </c>
      <c r="Z63" s="143">
        <f t="shared" ca="1" si="13"/>
        <v>0</v>
      </c>
    </row>
    <row r="64" spans="1:26">
      <c r="A64" s="113" t="str">
        <f>IF(ISBLANK('Input-Accounts'!A64),"",'Input-Accounts'!A64)</f>
        <v/>
      </c>
      <c r="B64" s="79" t="str">
        <f>IF(ISBLANK('Input-Accounts'!B64),"",'Input-Accounts'!B64)</f>
        <v/>
      </c>
      <c r="C64" s="113" t="str">
        <f>IF(ISBLANK('Input-Accounts'!C64),"",'Input-Accounts'!C64)</f>
        <v/>
      </c>
      <c r="D64" s="144"/>
      <c r="E64" s="143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</row>
    <row r="65" spans="1:26">
      <c r="A65" s="113">
        <f>IF(ISBLANK('Input-Accounts'!A65),"",'Input-Accounts'!A65)</f>
        <v>53</v>
      </c>
      <c r="B65" s="81" t="str">
        <f>IF(ISBLANK('Input-Accounts'!B65),"",'Input-Accounts'!B65)</f>
        <v>Accumulated Depreciation &amp; Amortization</v>
      </c>
      <c r="C65" s="113" t="str">
        <f>IF(ISBLANK('Input-Accounts'!C65),"",'Input-Accounts'!C65)</f>
        <v/>
      </c>
      <c r="D65" s="143"/>
      <c r="E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</row>
    <row r="66" spans="1:26" outlineLevel="1">
      <c r="A66" s="113">
        <f>IF(ISBLANK('Input-Accounts'!A66),"",'Input-Accounts'!A66)</f>
        <v>54</v>
      </c>
      <c r="B66" s="81" t="str">
        <f>IF(ISBLANK('Input-Accounts'!B66),"",'Input-Accounts'!B66)</f>
        <v>Intangible Plant</v>
      </c>
      <c r="C66" s="113" t="str">
        <f>IF(ISBLANK('Input-Accounts'!C66),"",'Input-Accounts'!C66)</f>
        <v/>
      </c>
      <c r="D66" s="143"/>
      <c r="E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</row>
    <row r="67" spans="1:26" outlineLevel="1">
      <c r="A67" s="113">
        <f>IF(ISBLANK('Input-Accounts'!A67),"",'Input-Accounts'!A67)</f>
        <v>55</v>
      </c>
      <c r="B67" s="17" t="str">
        <f>IF(ISBLANK('Input-Accounts'!B67),"",'Input-Accounts'!B67)</f>
        <v>Organization</v>
      </c>
      <c r="C67" s="113">
        <f>IF(ISBLANK('Input-Accounts'!C67),"",'Input-Accounts'!C67)</f>
        <v>301</v>
      </c>
      <c r="D67" s="143">
        <f t="shared" ref="D67:D69" ca="1" si="14">INDIRECT("Classification!"&amp;$D$5&amp;ROW())</f>
        <v>0</v>
      </c>
      <c r="E67" s="143">
        <f t="shared" ref="E67:E70" ca="1" si="15">IFERROR(IF(D67="","",IF(D67=0,0,IF(ABS(D67-SUM($G67:$Z67))&lt;Check_Limit,0,1))),1)</f>
        <v>0</v>
      </c>
      <c r="F67" s="89" t="str" cm="1">
        <f t="array" aca="1" ref="F67" ca="1">IF(D67=0,"-",IF('Input-Accounts'!$E67&lt;&gt;0,'Input-Accounts'!$E67,INDEX('Input-Accounts'!$H67:$J67,,MATCH($F$6,'Input-Accounts'!$H$6:$J$6,0))))</f>
        <v>-</v>
      </c>
      <c r="G67" s="143">
        <f ca="1">IFERROR(INDEX(G$269:G$305,MATCH($F67,$B$269:$B$305,0))/INDEX($D$269:$D$305,MATCH($F67,$B$269:$B$305,0)),SUMIFS('Input-Ext Allocators'!D$8:D$63,'Input-Ext Allocators'!$B$8:$B$63,$F67))*$D67</f>
        <v>0</v>
      </c>
      <c r="H67" s="143">
        <f ca="1">IFERROR(INDEX(H$269:H$305,MATCH($F67,$B$269:$B$305,0))/INDEX($D$269:$D$305,MATCH($F67,$B$269:$B$305,0)),SUMIFS('Input-Ext Allocators'!E$8:E$63,'Input-Ext Allocators'!$B$8:$B$63,$F67))*$D67</f>
        <v>0</v>
      </c>
      <c r="I67" s="143">
        <f ca="1">IFERROR(INDEX(I$269:I$305,MATCH($F67,$B$269:$B$305,0))/INDEX($D$269:$D$305,MATCH($F67,$B$269:$B$305,0)),SUMIFS('Input-Ext Allocators'!F$8:F$63,'Input-Ext Allocators'!$B$8:$B$63,$F67))*$D67</f>
        <v>0</v>
      </c>
      <c r="J67" s="143">
        <f ca="1">IFERROR(INDEX(J$269:J$305,MATCH($F67,$B$269:$B$305,0))/INDEX($D$269:$D$305,MATCH($F67,$B$269:$B$305,0)),SUMIFS('Input-Ext Allocators'!G$8:G$63,'Input-Ext Allocators'!$B$8:$B$63,$F67))*$D67</f>
        <v>0</v>
      </c>
      <c r="K67" s="143">
        <f ca="1">IFERROR(INDEX(K$269:K$305,MATCH($F67,$B$269:$B$305,0))/INDEX($D$269:$D$305,MATCH($F67,$B$269:$B$305,0)),SUMIFS('Input-Ext Allocators'!H$8:H$63,'Input-Ext Allocators'!$B$8:$B$63,$F67))*$D67</f>
        <v>0</v>
      </c>
      <c r="L67" s="143">
        <f ca="1">IFERROR(INDEX(L$269:L$305,MATCH($F67,$B$269:$B$305,0))/INDEX($D$269:$D$305,MATCH($F67,$B$269:$B$305,0)),SUMIFS('Input-Ext Allocators'!I$8:I$63,'Input-Ext Allocators'!$B$8:$B$63,$F67))*$D67</f>
        <v>0</v>
      </c>
      <c r="M67" s="143">
        <f ca="1">IFERROR(INDEX(M$269:M$305,MATCH($F67,$B$269:$B$305,0))/INDEX($D$269:$D$305,MATCH($F67,$B$269:$B$305,0)),SUMIFS('Input-Ext Allocators'!J$8:J$63,'Input-Ext Allocators'!$B$8:$B$63,$F67))*$D67</f>
        <v>0</v>
      </c>
      <c r="N67" s="143">
        <f ca="1">IFERROR(INDEX(N$269:N$305,MATCH($F67,$B$269:$B$305,0))/INDEX($D$269:$D$305,MATCH($F67,$B$269:$B$305,0)),SUMIFS('Input-Ext Allocators'!K$8:K$63,'Input-Ext Allocators'!$B$8:$B$63,$F67))*$D67</f>
        <v>0</v>
      </c>
      <c r="O67" s="143">
        <f ca="1">IFERROR(INDEX(O$269:O$305,MATCH($F67,$B$269:$B$305,0))/INDEX($D$269:$D$305,MATCH($F67,$B$269:$B$305,0)),SUMIFS('Input-Ext Allocators'!L$8:L$63,'Input-Ext Allocators'!$B$8:$B$63,$F67))*$D67</f>
        <v>0</v>
      </c>
      <c r="P67" s="143">
        <f ca="1">IFERROR(INDEX(P$269:P$305,MATCH($F67,$B$269:$B$305,0))/INDEX($D$269:$D$305,MATCH($F67,$B$269:$B$305,0)),SUMIFS('Input-Ext Allocators'!M$8:M$63,'Input-Ext Allocators'!$B$8:$B$63,$F67))*$D67</f>
        <v>0</v>
      </c>
      <c r="Q67" s="143">
        <f ca="1">IFERROR(INDEX(Q$269:Q$305,MATCH($F67,$B$269:$B$305,0))/INDEX($D$269:$D$305,MATCH($F67,$B$269:$B$305,0)),SUMIFS('Input-Ext Allocators'!N$8:N$63,'Input-Ext Allocators'!$B$8:$B$63,$F67))*$D67</f>
        <v>0</v>
      </c>
      <c r="R67" s="143">
        <f ca="1">IFERROR(INDEX(R$269:R$305,MATCH($F67,$B$269:$B$305,0))/INDEX($D$269:$D$305,MATCH($F67,$B$269:$B$305,0)),SUMIFS('Input-Ext Allocators'!O$8:O$63,'Input-Ext Allocators'!$B$8:$B$63,$F67))*$D67</f>
        <v>0</v>
      </c>
      <c r="S67" s="143">
        <f ca="1">IFERROR(INDEX(S$269:S$305,MATCH($F67,$B$269:$B$305,0))/INDEX($D$269:$D$305,MATCH($F67,$B$269:$B$305,0)),SUMIFS('Input-Ext Allocators'!P$8:P$63,'Input-Ext Allocators'!$B$8:$B$63,$F67))*$D67</f>
        <v>0</v>
      </c>
      <c r="T67" s="143">
        <f ca="1">IFERROR(INDEX(T$269:T$305,MATCH($F67,$B$269:$B$305,0))/INDEX($D$269:$D$305,MATCH($F67,$B$269:$B$305,0)),SUMIFS('Input-Ext Allocators'!Q$8:Q$63,'Input-Ext Allocators'!$B$8:$B$63,$F67))*$D67</f>
        <v>0</v>
      </c>
      <c r="U67" s="143">
        <f ca="1">IFERROR(INDEX(U$269:U$305,MATCH($F67,$B$269:$B$305,0))/INDEX($D$269:$D$305,MATCH($F67,$B$269:$B$305,0)),SUMIFS('Input-Ext Allocators'!R$8:R$63,'Input-Ext Allocators'!$B$8:$B$63,$F67))*$D67</f>
        <v>0</v>
      </c>
      <c r="V67" s="143">
        <f ca="1">IFERROR(INDEX(V$269:V$305,MATCH($F67,$B$269:$B$305,0))/INDEX($D$269:$D$305,MATCH($F67,$B$269:$B$305,0)),SUMIFS('Input-Ext Allocators'!S$8:S$63,'Input-Ext Allocators'!$B$8:$B$63,$F67))*$D67</f>
        <v>0</v>
      </c>
      <c r="W67" s="143">
        <f ca="1">IFERROR(INDEX(W$269:W$305,MATCH($F67,$B$269:$B$305,0))/INDEX($D$269:$D$305,MATCH($F67,$B$269:$B$305,0)),SUMIFS('Input-Ext Allocators'!T$8:T$63,'Input-Ext Allocators'!$B$8:$B$63,$F67))*$D67</f>
        <v>0</v>
      </c>
      <c r="X67" s="143">
        <f ca="1">IFERROR(INDEX(X$269:X$305,MATCH($F67,$B$269:$B$305,0))/INDEX($D$269:$D$305,MATCH($F67,$B$269:$B$305,0)),SUMIFS('Input-Ext Allocators'!U$8:U$63,'Input-Ext Allocators'!$B$8:$B$63,$F67))*$D67</f>
        <v>0</v>
      </c>
      <c r="Y67" s="143">
        <f ca="1">IFERROR(INDEX(Y$269:Y$305,MATCH($F67,$B$269:$B$305,0))/INDEX($D$269:$D$305,MATCH($F67,$B$269:$B$305,0)),SUMIFS('Input-Ext Allocators'!V$8:V$63,'Input-Ext Allocators'!$B$8:$B$63,$F67))*$D67</f>
        <v>0</v>
      </c>
      <c r="Z67" s="143">
        <f ca="1">IFERROR(INDEX(Z$269:Z$305,MATCH($F67,$B$269:$B$305,0))/INDEX($D$269:$D$305,MATCH($F67,$B$269:$B$305,0)),SUMIFS('Input-Ext Allocators'!W$8:W$63,'Input-Ext Allocators'!$B$8:$B$63,$F67))*$D67</f>
        <v>0</v>
      </c>
    </row>
    <row r="68" spans="1:26" outlineLevel="1">
      <c r="A68" s="113">
        <f>IF(ISBLANK('Input-Accounts'!A68),"",'Input-Accounts'!A68)</f>
        <v>56</v>
      </c>
      <c r="B68" s="17" t="str">
        <f>IF(ISBLANK('Input-Accounts'!B68),"",'Input-Accounts'!B68)</f>
        <v>Franchises &amp; Consents</v>
      </c>
      <c r="C68" s="113">
        <f>IF(ISBLANK('Input-Accounts'!C68),"",'Input-Accounts'!C68)</f>
        <v>302</v>
      </c>
      <c r="D68" s="143">
        <f t="shared" ca="1" si="14"/>
        <v>0</v>
      </c>
      <c r="E68" s="143">
        <f t="shared" ca="1" si="15"/>
        <v>0</v>
      </c>
      <c r="F68" s="89" t="str" cm="1">
        <f t="array" aca="1" ref="F68" ca="1">IF(D68=0,"-",IF('Input-Accounts'!$E68&lt;&gt;0,'Input-Accounts'!$E68,INDEX('Input-Accounts'!$H68:$J68,,MATCH($F$6,'Input-Accounts'!$H$6:$J$6,0))))</f>
        <v>-</v>
      </c>
      <c r="G68" s="143">
        <f ca="1">IFERROR(INDEX(G$269:G$305,MATCH($F68,$B$269:$B$305,0))/INDEX($D$269:$D$305,MATCH($F68,$B$269:$B$305,0)),SUMIFS('Input-Ext Allocators'!D$8:D$63,'Input-Ext Allocators'!$B$8:$B$63,$F68))*$D68</f>
        <v>0</v>
      </c>
      <c r="H68" s="143">
        <f ca="1">IFERROR(INDEX(H$269:H$305,MATCH($F68,$B$269:$B$305,0))/INDEX($D$269:$D$305,MATCH($F68,$B$269:$B$305,0)),SUMIFS('Input-Ext Allocators'!E$8:E$63,'Input-Ext Allocators'!$B$8:$B$63,$F68))*$D68</f>
        <v>0</v>
      </c>
      <c r="I68" s="143">
        <f ca="1">IFERROR(INDEX(I$269:I$305,MATCH($F68,$B$269:$B$305,0))/INDEX($D$269:$D$305,MATCH($F68,$B$269:$B$305,0)),SUMIFS('Input-Ext Allocators'!F$8:F$63,'Input-Ext Allocators'!$B$8:$B$63,$F68))*$D68</f>
        <v>0</v>
      </c>
      <c r="J68" s="143">
        <f ca="1">IFERROR(INDEX(J$269:J$305,MATCH($F68,$B$269:$B$305,0))/INDEX($D$269:$D$305,MATCH($F68,$B$269:$B$305,0)),SUMIFS('Input-Ext Allocators'!G$8:G$63,'Input-Ext Allocators'!$B$8:$B$63,$F68))*$D68</f>
        <v>0</v>
      </c>
      <c r="K68" s="143">
        <f ca="1">IFERROR(INDEX(K$269:K$305,MATCH($F68,$B$269:$B$305,0))/INDEX($D$269:$D$305,MATCH($F68,$B$269:$B$305,0)),SUMIFS('Input-Ext Allocators'!H$8:H$63,'Input-Ext Allocators'!$B$8:$B$63,$F68))*$D68</f>
        <v>0</v>
      </c>
      <c r="L68" s="143">
        <f ca="1">IFERROR(INDEX(L$269:L$305,MATCH($F68,$B$269:$B$305,0))/INDEX($D$269:$D$305,MATCH($F68,$B$269:$B$305,0)),SUMIFS('Input-Ext Allocators'!I$8:I$63,'Input-Ext Allocators'!$B$8:$B$63,$F68))*$D68</f>
        <v>0</v>
      </c>
      <c r="M68" s="143">
        <f ca="1">IFERROR(INDEX(M$269:M$305,MATCH($F68,$B$269:$B$305,0))/INDEX($D$269:$D$305,MATCH($F68,$B$269:$B$305,0)),SUMIFS('Input-Ext Allocators'!J$8:J$63,'Input-Ext Allocators'!$B$8:$B$63,$F68))*$D68</f>
        <v>0</v>
      </c>
      <c r="N68" s="143">
        <f ca="1">IFERROR(INDEX(N$269:N$305,MATCH($F68,$B$269:$B$305,0))/INDEX($D$269:$D$305,MATCH($F68,$B$269:$B$305,0)),SUMIFS('Input-Ext Allocators'!K$8:K$63,'Input-Ext Allocators'!$B$8:$B$63,$F68))*$D68</f>
        <v>0</v>
      </c>
      <c r="O68" s="143">
        <f ca="1">IFERROR(INDEX(O$269:O$305,MATCH($F68,$B$269:$B$305,0))/INDEX($D$269:$D$305,MATCH($F68,$B$269:$B$305,0)),SUMIFS('Input-Ext Allocators'!L$8:L$63,'Input-Ext Allocators'!$B$8:$B$63,$F68))*$D68</f>
        <v>0</v>
      </c>
      <c r="P68" s="143">
        <f ca="1">IFERROR(INDEX(P$269:P$305,MATCH($F68,$B$269:$B$305,0))/INDEX($D$269:$D$305,MATCH($F68,$B$269:$B$305,0)),SUMIFS('Input-Ext Allocators'!M$8:M$63,'Input-Ext Allocators'!$B$8:$B$63,$F68))*$D68</f>
        <v>0</v>
      </c>
      <c r="Q68" s="143">
        <f ca="1">IFERROR(INDEX(Q$269:Q$305,MATCH($F68,$B$269:$B$305,0))/INDEX($D$269:$D$305,MATCH($F68,$B$269:$B$305,0)),SUMIFS('Input-Ext Allocators'!N$8:N$63,'Input-Ext Allocators'!$B$8:$B$63,$F68))*$D68</f>
        <v>0</v>
      </c>
      <c r="R68" s="143">
        <f ca="1">IFERROR(INDEX(R$269:R$305,MATCH($F68,$B$269:$B$305,0))/INDEX($D$269:$D$305,MATCH($F68,$B$269:$B$305,0)),SUMIFS('Input-Ext Allocators'!O$8:O$63,'Input-Ext Allocators'!$B$8:$B$63,$F68))*$D68</f>
        <v>0</v>
      </c>
      <c r="S68" s="143">
        <f ca="1">IFERROR(INDEX(S$269:S$305,MATCH($F68,$B$269:$B$305,0))/INDEX($D$269:$D$305,MATCH($F68,$B$269:$B$305,0)),SUMIFS('Input-Ext Allocators'!P$8:P$63,'Input-Ext Allocators'!$B$8:$B$63,$F68))*$D68</f>
        <v>0</v>
      </c>
      <c r="T68" s="143">
        <f ca="1">IFERROR(INDEX(T$269:T$305,MATCH($F68,$B$269:$B$305,0))/INDEX($D$269:$D$305,MATCH($F68,$B$269:$B$305,0)),SUMIFS('Input-Ext Allocators'!Q$8:Q$63,'Input-Ext Allocators'!$B$8:$B$63,$F68))*$D68</f>
        <v>0</v>
      </c>
      <c r="U68" s="143">
        <f ca="1">IFERROR(INDEX(U$269:U$305,MATCH($F68,$B$269:$B$305,0))/INDEX($D$269:$D$305,MATCH($F68,$B$269:$B$305,0)),SUMIFS('Input-Ext Allocators'!R$8:R$63,'Input-Ext Allocators'!$B$8:$B$63,$F68))*$D68</f>
        <v>0</v>
      </c>
      <c r="V68" s="143">
        <f ca="1">IFERROR(INDEX(V$269:V$305,MATCH($F68,$B$269:$B$305,0))/INDEX($D$269:$D$305,MATCH($F68,$B$269:$B$305,0)),SUMIFS('Input-Ext Allocators'!S$8:S$63,'Input-Ext Allocators'!$B$8:$B$63,$F68))*$D68</f>
        <v>0</v>
      </c>
      <c r="W68" s="143">
        <f ca="1">IFERROR(INDEX(W$269:W$305,MATCH($F68,$B$269:$B$305,0))/INDEX($D$269:$D$305,MATCH($F68,$B$269:$B$305,0)),SUMIFS('Input-Ext Allocators'!T$8:T$63,'Input-Ext Allocators'!$B$8:$B$63,$F68))*$D68</f>
        <v>0</v>
      </c>
      <c r="X68" s="143">
        <f ca="1">IFERROR(INDEX(X$269:X$305,MATCH($F68,$B$269:$B$305,0))/INDEX($D$269:$D$305,MATCH($F68,$B$269:$B$305,0)),SUMIFS('Input-Ext Allocators'!U$8:U$63,'Input-Ext Allocators'!$B$8:$B$63,$F68))*$D68</f>
        <v>0</v>
      </c>
      <c r="Y68" s="143">
        <f ca="1">IFERROR(INDEX(Y$269:Y$305,MATCH($F68,$B$269:$B$305,0))/INDEX($D$269:$D$305,MATCH($F68,$B$269:$B$305,0)),SUMIFS('Input-Ext Allocators'!V$8:V$63,'Input-Ext Allocators'!$B$8:$B$63,$F68))*$D68</f>
        <v>0</v>
      </c>
      <c r="Z68" s="143">
        <f ca="1">IFERROR(INDEX(Z$269:Z$305,MATCH($F68,$B$269:$B$305,0))/INDEX($D$269:$D$305,MATCH($F68,$B$269:$B$305,0)),SUMIFS('Input-Ext Allocators'!W$8:W$63,'Input-Ext Allocators'!$B$8:$B$63,$F68))*$D68</f>
        <v>0</v>
      </c>
    </row>
    <row r="69" spans="1:26" outlineLevel="1">
      <c r="A69" s="113">
        <f>IF(ISBLANK('Input-Accounts'!A69),"",'Input-Accounts'!A69)</f>
        <v>57</v>
      </c>
      <c r="B69" s="17" t="str">
        <f>IF(ISBLANK('Input-Accounts'!B69),"",'Input-Accounts'!B69)</f>
        <v>Misc. Intangible Plant</v>
      </c>
      <c r="C69" s="113">
        <f>IF(ISBLANK('Input-Accounts'!C69),"",'Input-Accounts'!C69)</f>
        <v>303</v>
      </c>
      <c r="D69" s="143">
        <f t="shared" ca="1" si="14"/>
        <v>0</v>
      </c>
      <c r="E69" s="143">
        <f t="shared" ca="1" si="15"/>
        <v>0</v>
      </c>
      <c r="F69" s="89" t="str" cm="1">
        <f t="array" aca="1" ref="F69" ca="1">IF(D69=0,"-",IF('Input-Accounts'!$E69&lt;&gt;0,'Input-Accounts'!$E69,INDEX('Input-Accounts'!$H69:$J69,,MATCH($F$6,'Input-Accounts'!$H$6:$J$6,0))))</f>
        <v>-</v>
      </c>
      <c r="G69" s="143">
        <f ca="1">IFERROR(INDEX(G$269:G$305,MATCH($F69,$B$269:$B$305,0))/INDEX($D$269:$D$305,MATCH($F69,$B$269:$B$305,0)),SUMIFS('Input-Ext Allocators'!D$8:D$63,'Input-Ext Allocators'!$B$8:$B$63,$F69))*$D69</f>
        <v>0</v>
      </c>
      <c r="H69" s="143">
        <f ca="1">IFERROR(INDEX(H$269:H$305,MATCH($F69,$B$269:$B$305,0))/INDEX($D$269:$D$305,MATCH($F69,$B$269:$B$305,0)),SUMIFS('Input-Ext Allocators'!E$8:E$63,'Input-Ext Allocators'!$B$8:$B$63,$F69))*$D69</f>
        <v>0</v>
      </c>
      <c r="I69" s="143">
        <f ca="1">IFERROR(INDEX(I$269:I$305,MATCH($F69,$B$269:$B$305,0))/INDEX($D$269:$D$305,MATCH($F69,$B$269:$B$305,0)),SUMIFS('Input-Ext Allocators'!F$8:F$63,'Input-Ext Allocators'!$B$8:$B$63,$F69))*$D69</f>
        <v>0</v>
      </c>
      <c r="J69" s="143">
        <f ca="1">IFERROR(INDEX(J$269:J$305,MATCH($F69,$B$269:$B$305,0))/INDEX($D$269:$D$305,MATCH($F69,$B$269:$B$305,0)),SUMIFS('Input-Ext Allocators'!G$8:G$63,'Input-Ext Allocators'!$B$8:$B$63,$F69))*$D69</f>
        <v>0</v>
      </c>
      <c r="K69" s="143">
        <f ca="1">IFERROR(INDEX(K$269:K$305,MATCH($F69,$B$269:$B$305,0))/INDEX($D$269:$D$305,MATCH($F69,$B$269:$B$305,0)),SUMIFS('Input-Ext Allocators'!H$8:H$63,'Input-Ext Allocators'!$B$8:$B$63,$F69))*$D69</f>
        <v>0</v>
      </c>
      <c r="L69" s="143">
        <f ca="1">IFERROR(INDEX(L$269:L$305,MATCH($F69,$B$269:$B$305,0))/INDEX($D$269:$D$305,MATCH($F69,$B$269:$B$305,0)),SUMIFS('Input-Ext Allocators'!I$8:I$63,'Input-Ext Allocators'!$B$8:$B$63,$F69))*$D69</f>
        <v>0</v>
      </c>
      <c r="M69" s="143">
        <f ca="1">IFERROR(INDEX(M$269:M$305,MATCH($F69,$B$269:$B$305,0))/INDEX($D$269:$D$305,MATCH($F69,$B$269:$B$305,0)),SUMIFS('Input-Ext Allocators'!J$8:J$63,'Input-Ext Allocators'!$B$8:$B$63,$F69))*$D69</f>
        <v>0</v>
      </c>
      <c r="N69" s="143">
        <f ca="1">IFERROR(INDEX(N$269:N$305,MATCH($F69,$B$269:$B$305,0))/INDEX($D$269:$D$305,MATCH($F69,$B$269:$B$305,0)),SUMIFS('Input-Ext Allocators'!K$8:K$63,'Input-Ext Allocators'!$B$8:$B$63,$F69))*$D69</f>
        <v>0</v>
      </c>
      <c r="O69" s="143">
        <f ca="1">IFERROR(INDEX(O$269:O$305,MATCH($F69,$B$269:$B$305,0))/INDEX($D$269:$D$305,MATCH($F69,$B$269:$B$305,0)),SUMIFS('Input-Ext Allocators'!L$8:L$63,'Input-Ext Allocators'!$B$8:$B$63,$F69))*$D69</f>
        <v>0</v>
      </c>
      <c r="P69" s="143">
        <f ca="1">IFERROR(INDEX(P$269:P$305,MATCH($F69,$B$269:$B$305,0))/INDEX($D$269:$D$305,MATCH($F69,$B$269:$B$305,0)),SUMIFS('Input-Ext Allocators'!M$8:M$63,'Input-Ext Allocators'!$B$8:$B$63,$F69))*$D69</f>
        <v>0</v>
      </c>
      <c r="Q69" s="143">
        <f ca="1">IFERROR(INDEX(Q$269:Q$305,MATCH($F69,$B$269:$B$305,0))/INDEX($D$269:$D$305,MATCH($F69,$B$269:$B$305,0)),SUMIFS('Input-Ext Allocators'!N$8:N$63,'Input-Ext Allocators'!$B$8:$B$63,$F69))*$D69</f>
        <v>0</v>
      </c>
      <c r="R69" s="143">
        <f ca="1">IFERROR(INDEX(R$269:R$305,MATCH($F69,$B$269:$B$305,0))/INDEX($D$269:$D$305,MATCH($F69,$B$269:$B$305,0)),SUMIFS('Input-Ext Allocators'!O$8:O$63,'Input-Ext Allocators'!$B$8:$B$63,$F69))*$D69</f>
        <v>0</v>
      </c>
      <c r="S69" s="143">
        <f ca="1">IFERROR(INDEX(S$269:S$305,MATCH($F69,$B$269:$B$305,0))/INDEX($D$269:$D$305,MATCH($F69,$B$269:$B$305,0)),SUMIFS('Input-Ext Allocators'!P$8:P$63,'Input-Ext Allocators'!$B$8:$B$63,$F69))*$D69</f>
        <v>0</v>
      </c>
      <c r="T69" s="143">
        <f ca="1">IFERROR(INDEX(T$269:T$305,MATCH($F69,$B$269:$B$305,0))/INDEX($D$269:$D$305,MATCH($F69,$B$269:$B$305,0)),SUMIFS('Input-Ext Allocators'!Q$8:Q$63,'Input-Ext Allocators'!$B$8:$B$63,$F69))*$D69</f>
        <v>0</v>
      </c>
      <c r="U69" s="143">
        <f ca="1">IFERROR(INDEX(U$269:U$305,MATCH($F69,$B$269:$B$305,0))/INDEX($D$269:$D$305,MATCH($F69,$B$269:$B$305,0)),SUMIFS('Input-Ext Allocators'!R$8:R$63,'Input-Ext Allocators'!$B$8:$B$63,$F69))*$D69</f>
        <v>0</v>
      </c>
      <c r="V69" s="143">
        <f ca="1">IFERROR(INDEX(V$269:V$305,MATCH($F69,$B$269:$B$305,0))/INDEX($D$269:$D$305,MATCH($F69,$B$269:$B$305,0)),SUMIFS('Input-Ext Allocators'!S$8:S$63,'Input-Ext Allocators'!$B$8:$B$63,$F69))*$D69</f>
        <v>0</v>
      </c>
      <c r="W69" s="143">
        <f ca="1">IFERROR(INDEX(W$269:W$305,MATCH($F69,$B$269:$B$305,0))/INDEX($D$269:$D$305,MATCH($F69,$B$269:$B$305,0)),SUMIFS('Input-Ext Allocators'!T$8:T$63,'Input-Ext Allocators'!$B$8:$B$63,$F69))*$D69</f>
        <v>0</v>
      </c>
      <c r="X69" s="143">
        <f ca="1">IFERROR(INDEX(X$269:X$305,MATCH($F69,$B$269:$B$305,0))/INDEX($D$269:$D$305,MATCH($F69,$B$269:$B$305,0)),SUMIFS('Input-Ext Allocators'!U$8:U$63,'Input-Ext Allocators'!$B$8:$B$63,$F69))*$D69</f>
        <v>0</v>
      </c>
      <c r="Y69" s="143">
        <f ca="1">IFERROR(INDEX(Y$269:Y$305,MATCH($F69,$B$269:$B$305,0))/INDEX($D$269:$D$305,MATCH($F69,$B$269:$B$305,0)),SUMIFS('Input-Ext Allocators'!V$8:V$63,'Input-Ext Allocators'!$B$8:$B$63,$F69))*$D69</f>
        <v>0</v>
      </c>
      <c r="Z69" s="143">
        <f ca="1">IFERROR(INDEX(Z$269:Z$305,MATCH($F69,$B$269:$B$305,0))/INDEX($D$269:$D$305,MATCH($F69,$B$269:$B$305,0)),SUMIFS('Input-Ext Allocators'!W$8:W$63,'Input-Ext Allocators'!$B$8:$B$63,$F69))*$D69</f>
        <v>0</v>
      </c>
    </row>
    <row r="70" spans="1:26" outlineLevel="1">
      <c r="A70" s="113">
        <f>IF(ISBLANK('Input-Accounts'!A70),"",'Input-Accounts'!A70)</f>
        <v>58</v>
      </c>
      <c r="B70" s="79" t="str">
        <f>IF(ISBLANK('Input-Accounts'!B70),"",'Input-Accounts'!B70)</f>
        <v>Subtotal - Intangible Plant</v>
      </c>
      <c r="C70" s="113" t="str">
        <f>IF(ISBLANK('Input-Accounts'!C70),"",'Input-Accounts'!C70)</f>
        <v/>
      </c>
      <c r="D70" s="144">
        <f ca="1">SUBTOTAL(9,D67:D69)</f>
        <v>0</v>
      </c>
      <c r="E70" s="143">
        <f t="shared" ca="1" si="15"/>
        <v>0</v>
      </c>
      <c r="G70" s="144">
        <f t="shared" ref="G70:Z70" ca="1" si="16">SUBTOTAL(9,G67:G69)</f>
        <v>0</v>
      </c>
      <c r="H70" s="144">
        <f t="shared" ca="1" si="16"/>
        <v>0</v>
      </c>
      <c r="I70" s="144">
        <f t="shared" ca="1" si="16"/>
        <v>0</v>
      </c>
      <c r="J70" s="144">
        <f t="shared" ca="1" si="16"/>
        <v>0</v>
      </c>
      <c r="K70" s="144">
        <f t="shared" ca="1" si="16"/>
        <v>0</v>
      </c>
      <c r="L70" s="144">
        <f t="shared" ca="1" si="16"/>
        <v>0</v>
      </c>
      <c r="M70" s="144">
        <f t="shared" ca="1" si="16"/>
        <v>0</v>
      </c>
      <c r="N70" s="144">
        <f t="shared" ca="1" si="16"/>
        <v>0</v>
      </c>
      <c r="O70" s="144">
        <f t="shared" ca="1" si="16"/>
        <v>0</v>
      </c>
      <c r="P70" s="144">
        <f t="shared" ca="1" si="16"/>
        <v>0</v>
      </c>
      <c r="Q70" s="144">
        <f t="shared" ca="1" si="16"/>
        <v>0</v>
      </c>
      <c r="R70" s="144">
        <f t="shared" ca="1" si="16"/>
        <v>0</v>
      </c>
      <c r="S70" s="144">
        <f t="shared" ca="1" si="16"/>
        <v>0</v>
      </c>
      <c r="T70" s="144">
        <f t="shared" ca="1" si="16"/>
        <v>0</v>
      </c>
      <c r="U70" s="144">
        <f t="shared" ca="1" si="16"/>
        <v>0</v>
      </c>
      <c r="V70" s="144">
        <f t="shared" ca="1" si="16"/>
        <v>0</v>
      </c>
      <c r="W70" s="144">
        <f t="shared" ca="1" si="16"/>
        <v>0</v>
      </c>
      <c r="X70" s="144">
        <f t="shared" ca="1" si="16"/>
        <v>0</v>
      </c>
      <c r="Y70" s="144">
        <f t="shared" ca="1" si="16"/>
        <v>0</v>
      </c>
      <c r="Z70" s="144">
        <f t="shared" ca="1" si="16"/>
        <v>0</v>
      </c>
    </row>
    <row r="71" spans="1:26" outlineLevel="1">
      <c r="A71" s="113" t="str">
        <f>IF(ISBLANK('Input-Accounts'!A71),"",'Input-Accounts'!A71)</f>
        <v/>
      </c>
      <c r="B71" s="79" t="str">
        <f>IF(ISBLANK('Input-Accounts'!B71),"",'Input-Accounts'!B71)</f>
        <v/>
      </c>
      <c r="C71" s="113" t="str">
        <f>IF(ISBLANK('Input-Accounts'!C71),"",'Input-Accounts'!C71)</f>
        <v/>
      </c>
      <c r="D71" s="143"/>
      <c r="E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</row>
    <row r="72" spans="1:26" outlineLevel="1">
      <c r="A72" s="113">
        <f>IF(ISBLANK('Input-Accounts'!A72),"",'Input-Accounts'!A72)</f>
        <v>59</v>
      </c>
      <c r="B72" s="81" t="str">
        <f>IF(ISBLANK('Input-Accounts'!B72),"",'Input-Accounts'!B72)</f>
        <v xml:space="preserve">Transmission plant </v>
      </c>
      <c r="C72" s="113" t="str">
        <f>IF(ISBLANK('Input-Accounts'!C72),"",'Input-Accounts'!C72)</f>
        <v/>
      </c>
      <c r="D72" s="143"/>
      <c r="E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</row>
    <row r="73" spans="1:26" outlineLevel="1">
      <c r="A73" s="113">
        <f>IF(ISBLANK('Input-Accounts'!A73),"",'Input-Accounts'!A73)</f>
        <v>60</v>
      </c>
      <c r="B73" s="17" t="str">
        <f>IF(ISBLANK('Input-Accounts'!B73),"",'Input-Accounts'!B73)</f>
        <v>Land and Land Rights</v>
      </c>
      <c r="C73" s="113">
        <f>IF(ISBLANK('Input-Accounts'!C73),"",'Input-Accounts'!C73)</f>
        <v>365.1</v>
      </c>
      <c r="D73" s="143">
        <f t="shared" ref="D73:D78" ca="1" si="17">INDIRECT("Classification!"&amp;$D$5&amp;ROW())</f>
        <v>0</v>
      </c>
      <c r="E73" s="143">
        <f t="shared" ref="E73" ca="1" si="18">IFERROR(IF(D73="","",IF(D73=0,0,IF(ABS(D73-SUM($G73:$Z73))&lt;Check_Limit,0,1))),1)</f>
        <v>0</v>
      </c>
      <c r="F73" s="89" t="str" cm="1">
        <f t="array" aca="1" ref="F73" ca="1">IF(D73=0,"-",IF('Input-Accounts'!$E73&lt;&gt;0,'Input-Accounts'!$E73,INDEX('Input-Accounts'!$H73:$J73,,MATCH($F$6,'Input-Accounts'!$H$6:$J$6,0))))</f>
        <v>-</v>
      </c>
      <c r="G73" s="143">
        <f ca="1">IFERROR(INDEX(G$269:G$305,MATCH($F73,$B$269:$B$305,0))/INDEX($D$269:$D$305,MATCH($F73,$B$269:$B$305,0)),SUMIFS('Input-Ext Allocators'!D$8:D$63,'Input-Ext Allocators'!$B$8:$B$63,$F73))*$D73</f>
        <v>0</v>
      </c>
      <c r="H73" s="143">
        <f ca="1">IFERROR(INDEX(H$269:H$305,MATCH($F73,$B$269:$B$305,0))/INDEX($D$269:$D$305,MATCH($F73,$B$269:$B$305,0)),SUMIFS('Input-Ext Allocators'!E$8:E$63,'Input-Ext Allocators'!$B$8:$B$63,$F73))*$D73</f>
        <v>0</v>
      </c>
      <c r="I73" s="143">
        <f ca="1">IFERROR(INDEX(I$269:I$305,MATCH($F73,$B$269:$B$305,0))/INDEX($D$269:$D$305,MATCH($F73,$B$269:$B$305,0)),SUMIFS('Input-Ext Allocators'!F$8:F$63,'Input-Ext Allocators'!$B$8:$B$63,$F73))*$D73</f>
        <v>0</v>
      </c>
      <c r="J73" s="143">
        <f ca="1">IFERROR(INDEX(J$269:J$305,MATCH($F73,$B$269:$B$305,0))/INDEX($D$269:$D$305,MATCH($F73,$B$269:$B$305,0)),SUMIFS('Input-Ext Allocators'!G$8:G$63,'Input-Ext Allocators'!$B$8:$B$63,$F73))*$D73</f>
        <v>0</v>
      </c>
      <c r="K73" s="143">
        <f ca="1">IFERROR(INDEX(K$269:K$305,MATCH($F73,$B$269:$B$305,0))/INDEX($D$269:$D$305,MATCH($F73,$B$269:$B$305,0)),SUMIFS('Input-Ext Allocators'!H$8:H$63,'Input-Ext Allocators'!$B$8:$B$63,$F73))*$D73</f>
        <v>0</v>
      </c>
      <c r="L73" s="143">
        <f ca="1">IFERROR(INDEX(L$269:L$305,MATCH($F73,$B$269:$B$305,0))/INDEX($D$269:$D$305,MATCH($F73,$B$269:$B$305,0)),SUMIFS('Input-Ext Allocators'!I$8:I$63,'Input-Ext Allocators'!$B$8:$B$63,$F73))*$D73</f>
        <v>0</v>
      </c>
      <c r="M73" s="143">
        <f ca="1">IFERROR(INDEX(M$269:M$305,MATCH($F73,$B$269:$B$305,0))/INDEX($D$269:$D$305,MATCH($F73,$B$269:$B$305,0)),SUMIFS('Input-Ext Allocators'!J$8:J$63,'Input-Ext Allocators'!$B$8:$B$63,$F73))*$D73</f>
        <v>0</v>
      </c>
      <c r="N73" s="143">
        <f ca="1">IFERROR(INDEX(N$269:N$305,MATCH($F73,$B$269:$B$305,0))/INDEX($D$269:$D$305,MATCH($F73,$B$269:$B$305,0)),SUMIFS('Input-Ext Allocators'!K$8:K$63,'Input-Ext Allocators'!$B$8:$B$63,$F73))*$D73</f>
        <v>0</v>
      </c>
      <c r="O73" s="143">
        <f ca="1">IFERROR(INDEX(O$269:O$305,MATCH($F73,$B$269:$B$305,0))/INDEX($D$269:$D$305,MATCH($F73,$B$269:$B$305,0)),SUMIFS('Input-Ext Allocators'!L$8:L$63,'Input-Ext Allocators'!$B$8:$B$63,$F73))*$D73</f>
        <v>0</v>
      </c>
      <c r="P73" s="143">
        <f ca="1">IFERROR(INDEX(P$269:P$305,MATCH($F73,$B$269:$B$305,0))/INDEX($D$269:$D$305,MATCH($F73,$B$269:$B$305,0)),SUMIFS('Input-Ext Allocators'!M$8:M$63,'Input-Ext Allocators'!$B$8:$B$63,$F73))*$D73</f>
        <v>0</v>
      </c>
      <c r="Q73" s="143">
        <f ca="1">IFERROR(INDEX(Q$269:Q$305,MATCH($F73,$B$269:$B$305,0))/INDEX($D$269:$D$305,MATCH($F73,$B$269:$B$305,0)),SUMIFS('Input-Ext Allocators'!N$8:N$63,'Input-Ext Allocators'!$B$8:$B$63,$F73))*$D73</f>
        <v>0</v>
      </c>
      <c r="R73" s="143">
        <f ca="1">IFERROR(INDEX(R$269:R$305,MATCH($F73,$B$269:$B$305,0))/INDEX($D$269:$D$305,MATCH($F73,$B$269:$B$305,0)),SUMIFS('Input-Ext Allocators'!O$8:O$63,'Input-Ext Allocators'!$B$8:$B$63,$F73))*$D73</f>
        <v>0</v>
      </c>
      <c r="S73" s="143">
        <f ca="1">IFERROR(INDEX(S$269:S$305,MATCH($F73,$B$269:$B$305,0))/INDEX($D$269:$D$305,MATCH($F73,$B$269:$B$305,0)),SUMIFS('Input-Ext Allocators'!P$8:P$63,'Input-Ext Allocators'!$B$8:$B$63,$F73))*$D73</f>
        <v>0</v>
      </c>
      <c r="T73" s="143">
        <f ca="1">IFERROR(INDEX(T$269:T$305,MATCH($F73,$B$269:$B$305,0))/INDEX($D$269:$D$305,MATCH($F73,$B$269:$B$305,0)),SUMIFS('Input-Ext Allocators'!Q$8:Q$63,'Input-Ext Allocators'!$B$8:$B$63,$F73))*$D73</f>
        <v>0</v>
      </c>
      <c r="U73" s="143">
        <f ca="1">IFERROR(INDEX(U$269:U$305,MATCH($F73,$B$269:$B$305,0))/INDEX($D$269:$D$305,MATCH($F73,$B$269:$B$305,0)),SUMIFS('Input-Ext Allocators'!R$8:R$63,'Input-Ext Allocators'!$B$8:$B$63,$F73))*$D73</f>
        <v>0</v>
      </c>
      <c r="V73" s="143">
        <f ca="1">IFERROR(INDEX(V$269:V$305,MATCH($F73,$B$269:$B$305,0))/INDEX($D$269:$D$305,MATCH($F73,$B$269:$B$305,0)),SUMIFS('Input-Ext Allocators'!S$8:S$63,'Input-Ext Allocators'!$B$8:$B$63,$F73))*$D73</f>
        <v>0</v>
      </c>
      <c r="W73" s="143">
        <f ca="1">IFERROR(INDEX(W$269:W$305,MATCH($F73,$B$269:$B$305,0))/INDEX($D$269:$D$305,MATCH($F73,$B$269:$B$305,0)),SUMIFS('Input-Ext Allocators'!T$8:T$63,'Input-Ext Allocators'!$B$8:$B$63,$F73))*$D73</f>
        <v>0</v>
      </c>
      <c r="X73" s="143">
        <f ca="1">IFERROR(INDEX(X$269:X$305,MATCH($F73,$B$269:$B$305,0))/INDEX($D$269:$D$305,MATCH($F73,$B$269:$B$305,0)),SUMIFS('Input-Ext Allocators'!U$8:U$63,'Input-Ext Allocators'!$B$8:$B$63,$F73))*$D73</f>
        <v>0</v>
      </c>
      <c r="Y73" s="143">
        <f ca="1">IFERROR(INDEX(Y$269:Y$305,MATCH($F73,$B$269:$B$305,0))/INDEX($D$269:$D$305,MATCH($F73,$B$269:$B$305,0)),SUMIFS('Input-Ext Allocators'!V$8:V$63,'Input-Ext Allocators'!$B$8:$B$63,$F73))*$D73</f>
        <v>0</v>
      </c>
      <c r="Z73" s="143">
        <f ca="1">IFERROR(INDEX(Z$269:Z$305,MATCH($F73,$B$269:$B$305,0))/INDEX($D$269:$D$305,MATCH($F73,$B$269:$B$305,0)),SUMIFS('Input-Ext Allocators'!W$8:W$63,'Input-Ext Allocators'!$B$8:$B$63,$F73))*$D73</f>
        <v>0</v>
      </c>
    </row>
    <row r="74" spans="1:26" outlineLevel="1">
      <c r="A74" s="113">
        <f>IF(ISBLANK('Input-Accounts'!A74),"",'Input-Accounts'!A74)</f>
        <v>61</v>
      </c>
      <c r="B74" s="17" t="str">
        <f>IF(ISBLANK('Input-Accounts'!B74),"",'Input-Accounts'!B74)</f>
        <v>Structures and improvements</v>
      </c>
      <c r="C74" s="113">
        <f>IF(ISBLANK('Input-Accounts'!C74),"",'Input-Accounts'!C74)</f>
        <v>366</v>
      </c>
      <c r="D74" s="143">
        <f t="shared" ca="1" si="17"/>
        <v>0</v>
      </c>
      <c r="E74" s="143">
        <f ca="1">IFERROR(IF(D74="","",IF(D74=0,0,IF(ABS(D74-SUM($G74:$Z74))&lt;Check_Limit,0,1))),1)</f>
        <v>0</v>
      </c>
      <c r="F74" s="89" t="str" cm="1">
        <f t="array" aca="1" ref="F74" ca="1">IF(D74=0,"-",IF('Input-Accounts'!$E74&lt;&gt;0,'Input-Accounts'!$E74,INDEX('Input-Accounts'!$H74:$J74,,MATCH($F$6,'Input-Accounts'!$H$6:$J$6,0))))</f>
        <v>-</v>
      </c>
      <c r="G74" s="143">
        <f ca="1">IFERROR(INDEX(G$269:G$305,MATCH($F74,$B$269:$B$305,0))/INDEX($D$269:$D$305,MATCH($F74,$B$269:$B$305,0)),SUMIFS('Input-Ext Allocators'!D$8:D$63,'Input-Ext Allocators'!$B$8:$B$63,$F74))*$D74</f>
        <v>0</v>
      </c>
      <c r="H74" s="143">
        <f ca="1">IFERROR(INDEX(H$269:H$305,MATCH($F74,$B$269:$B$305,0))/INDEX($D$269:$D$305,MATCH($F74,$B$269:$B$305,0)),SUMIFS('Input-Ext Allocators'!E$8:E$63,'Input-Ext Allocators'!$B$8:$B$63,$F74))*$D74</f>
        <v>0</v>
      </c>
      <c r="I74" s="143">
        <f ca="1">IFERROR(INDEX(I$269:I$305,MATCH($F74,$B$269:$B$305,0))/INDEX($D$269:$D$305,MATCH($F74,$B$269:$B$305,0)),SUMIFS('Input-Ext Allocators'!F$8:F$63,'Input-Ext Allocators'!$B$8:$B$63,$F74))*$D74</f>
        <v>0</v>
      </c>
      <c r="J74" s="143">
        <f ca="1">IFERROR(INDEX(J$269:J$305,MATCH($F74,$B$269:$B$305,0))/INDEX($D$269:$D$305,MATCH($F74,$B$269:$B$305,0)),SUMIFS('Input-Ext Allocators'!G$8:G$63,'Input-Ext Allocators'!$B$8:$B$63,$F74))*$D74</f>
        <v>0</v>
      </c>
      <c r="K74" s="143">
        <f ca="1">IFERROR(INDEX(K$269:K$305,MATCH($F74,$B$269:$B$305,0))/INDEX($D$269:$D$305,MATCH($F74,$B$269:$B$305,0)),SUMIFS('Input-Ext Allocators'!H$8:H$63,'Input-Ext Allocators'!$B$8:$B$63,$F74))*$D74</f>
        <v>0</v>
      </c>
      <c r="L74" s="143">
        <f ca="1">IFERROR(INDEX(L$269:L$305,MATCH($F74,$B$269:$B$305,0))/INDEX($D$269:$D$305,MATCH($F74,$B$269:$B$305,0)),SUMIFS('Input-Ext Allocators'!I$8:I$63,'Input-Ext Allocators'!$B$8:$B$63,$F74))*$D74</f>
        <v>0</v>
      </c>
      <c r="M74" s="143">
        <f ca="1">IFERROR(INDEX(M$269:M$305,MATCH($F74,$B$269:$B$305,0))/INDEX($D$269:$D$305,MATCH($F74,$B$269:$B$305,0)),SUMIFS('Input-Ext Allocators'!J$8:J$63,'Input-Ext Allocators'!$B$8:$B$63,$F74))*$D74</f>
        <v>0</v>
      </c>
      <c r="N74" s="143">
        <f ca="1">IFERROR(INDEX(N$269:N$305,MATCH($F74,$B$269:$B$305,0))/INDEX($D$269:$D$305,MATCH($F74,$B$269:$B$305,0)),SUMIFS('Input-Ext Allocators'!K$8:K$63,'Input-Ext Allocators'!$B$8:$B$63,$F74))*$D74</f>
        <v>0</v>
      </c>
      <c r="O74" s="143">
        <f ca="1">IFERROR(INDEX(O$269:O$305,MATCH($F74,$B$269:$B$305,0))/INDEX($D$269:$D$305,MATCH($F74,$B$269:$B$305,0)),SUMIFS('Input-Ext Allocators'!L$8:L$63,'Input-Ext Allocators'!$B$8:$B$63,$F74))*$D74</f>
        <v>0</v>
      </c>
      <c r="P74" s="143">
        <f ca="1">IFERROR(INDEX(P$269:P$305,MATCH($F74,$B$269:$B$305,0))/INDEX($D$269:$D$305,MATCH($F74,$B$269:$B$305,0)),SUMIFS('Input-Ext Allocators'!M$8:M$63,'Input-Ext Allocators'!$B$8:$B$63,$F74))*$D74</f>
        <v>0</v>
      </c>
      <c r="Q74" s="143">
        <f ca="1">IFERROR(INDEX(Q$269:Q$305,MATCH($F74,$B$269:$B$305,0))/INDEX($D$269:$D$305,MATCH($F74,$B$269:$B$305,0)),SUMIFS('Input-Ext Allocators'!N$8:N$63,'Input-Ext Allocators'!$B$8:$B$63,$F74))*$D74</f>
        <v>0</v>
      </c>
      <c r="R74" s="143">
        <f ca="1">IFERROR(INDEX(R$269:R$305,MATCH($F74,$B$269:$B$305,0))/INDEX($D$269:$D$305,MATCH($F74,$B$269:$B$305,0)),SUMIFS('Input-Ext Allocators'!O$8:O$63,'Input-Ext Allocators'!$B$8:$B$63,$F74))*$D74</f>
        <v>0</v>
      </c>
      <c r="S74" s="143">
        <f ca="1">IFERROR(INDEX(S$269:S$305,MATCH($F74,$B$269:$B$305,0))/INDEX($D$269:$D$305,MATCH($F74,$B$269:$B$305,0)),SUMIFS('Input-Ext Allocators'!P$8:P$63,'Input-Ext Allocators'!$B$8:$B$63,$F74))*$D74</f>
        <v>0</v>
      </c>
      <c r="T74" s="143">
        <f ca="1">IFERROR(INDEX(T$269:T$305,MATCH($F74,$B$269:$B$305,0))/INDEX($D$269:$D$305,MATCH($F74,$B$269:$B$305,0)),SUMIFS('Input-Ext Allocators'!Q$8:Q$63,'Input-Ext Allocators'!$B$8:$B$63,$F74))*$D74</f>
        <v>0</v>
      </c>
      <c r="U74" s="143">
        <f ca="1">IFERROR(INDEX(U$269:U$305,MATCH($F74,$B$269:$B$305,0))/INDEX($D$269:$D$305,MATCH($F74,$B$269:$B$305,0)),SUMIFS('Input-Ext Allocators'!R$8:R$63,'Input-Ext Allocators'!$B$8:$B$63,$F74))*$D74</f>
        <v>0</v>
      </c>
      <c r="V74" s="143">
        <f ca="1">IFERROR(INDEX(V$269:V$305,MATCH($F74,$B$269:$B$305,0))/INDEX($D$269:$D$305,MATCH($F74,$B$269:$B$305,0)),SUMIFS('Input-Ext Allocators'!S$8:S$63,'Input-Ext Allocators'!$B$8:$B$63,$F74))*$D74</f>
        <v>0</v>
      </c>
      <c r="W74" s="143">
        <f ca="1">IFERROR(INDEX(W$269:W$305,MATCH($F74,$B$269:$B$305,0))/INDEX($D$269:$D$305,MATCH($F74,$B$269:$B$305,0)),SUMIFS('Input-Ext Allocators'!T$8:T$63,'Input-Ext Allocators'!$B$8:$B$63,$F74))*$D74</f>
        <v>0</v>
      </c>
      <c r="X74" s="143">
        <f ca="1">IFERROR(INDEX(X$269:X$305,MATCH($F74,$B$269:$B$305,0))/INDEX($D$269:$D$305,MATCH($F74,$B$269:$B$305,0)),SUMIFS('Input-Ext Allocators'!U$8:U$63,'Input-Ext Allocators'!$B$8:$B$63,$F74))*$D74</f>
        <v>0</v>
      </c>
      <c r="Y74" s="143">
        <f ca="1">IFERROR(INDEX(Y$269:Y$305,MATCH($F74,$B$269:$B$305,0))/INDEX($D$269:$D$305,MATCH($F74,$B$269:$B$305,0)),SUMIFS('Input-Ext Allocators'!V$8:V$63,'Input-Ext Allocators'!$B$8:$B$63,$F74))*$D74</f>
        <v>0</v>
      </c>
      <c r="Z74" s="143">
        <f ca="1">IFERROR(INDEX(Z$269:Z$305,MATCH($F74,$B$269:$B$305,0))/INDEX($D$269:$D$305,MATCH($F74,$B$269:$B$305,0)),SUMIFS('Input-Ext Allocators'!W$8:W$63,'Input-Ext Allocators'!$B$8:$B$63,$F74))*$D74</f>
        <v>0</v>
      </c>
    </row>
    <row r="75" spans="1:26" outlineLevel="1">
      <c r="A75" s="113">
        <f>IF(ISBLANK('Input-Accounts'!A75),"",'Input-Accounts'!A75)</f>
        <v>62</v>
      </c>
      <c r="B75" s="17" t="str">
        <f>IF(ISBLANK('Input-Accounts'!B75),"",'Input-Accounts'!B75)</f>
        <v>Mains</v>
      </c>
      <c r="C75" s="113">
        <f>IF(ISBLANK('Input-Accounts'!C75),"",'Input-Accounts'!C75)</f>
        <v>367</v>
      </c>
      <c r="D75" s="143">
        <f t="shared" ca="1" si="17"/>
        <v>0</v>
      </c>
      <c r="E75" s="143">
        <f ca="1">IFERROR(IF(D75="","",IF(D75=0,0,IF(ABS(D75-SUM($G75:$Z75))&lt;Check_Limit,0,1))),1)</f>
        <v>0</v>
      </c>
      <c r="F75" s="89" t="str" cm="1">
        <f t="array" aca="1" ref="F75" ca="1">IF(D75=0,"-",IF('Input-Accounts'!$E75&lt;&gt;0,'Input-Accounts'!$E75,INDEX('Input-Accounts'!$H75:$J75,,MATCH($F$6,'Input-Accounts'!$H$6:$J$6,0))))</f>
        <v>-</v>
      </c>
      <c r="G75" s="143">
        <f ca="1">IFERROR(INDEX(G$269:G$305,MATCH($F75,$B$269:$B$305,0))/INDEX($D$269:$D$305,MATCH($F75,$B$269:$B$305,0)),SUMIFS('Input-Ext Allocators'!D$8:D$63,'Input-Ext Allocators'!$B$8:$B$63,$F75))*$D75</f>
        <v>0</v>
      </c>
      <c r="H75" s="143">
        <f ca="1">IFERROR(INDEX(H$269:H$305,MATCH($F75,$B$269:$B$305,0))/INDEX($D$269:$D$305,MATCH($F75,$B$269:$B$305,0)),SUMIFS('Input-Ext Allocators'!E$8:E$63,'Input-Ext Allocators'!$B$8:$B$63,$F75))*$D75</f>
        <v>0</v>
      </c>
      <c r="I75" s="143">
        <f ca="1">IFERROR(INDEX(I$269:I$305,MATCH($F75,$B$269:$B$305,0))/INDEX($D$269:$D$305,MATCH($F75,$B$269:$B$305,0)),SUMIFS('Input-Ext Allocators'!F$8:F$63,'Input-Ext Allocators'!$B$8:$B$63,$F75))*$D75</f>
        <v>0</v>
      </c>
      <c r="J75" s="143">
        <f ca="1">IFERROR(INDEX(J$269:J$305,MATCH($F75,$B$269:$B$305,0))/INDEX($D$269:$D$305,MATCH($F75,$B$269:$B$305,0)),SUMIFS('Input-Ext Allocators'!G$8:G$63,'Input-Ext Allocators'!$B$8:$B$63,$F75))*$D75</f>
        <v>0</v>
      </c>
      <c r="K75" s="143">
        <f ca="1">IFERROR(INDEX(K$269:K$305,MATCH($F75,$B$269:$B$305,0))/INDEX($D$269:$D$305,MATCH($F75,$B$269:$B$305,0)),SUMIFS('Input-Ext Allocators'!H$8:H$63,'Input-Ext Allocators'!$B$8:$B$63,$F75))*$D75</f>
        <v>0</v>
      </c>
      <c r="L75" s="143">
        <f ca="1">IFERROR(INDEX(L$269:L$305,MATCH($F75,$B$269:$B$305,0))/INDEX($D$269:$D$305,MATCH($F75,$B$269:$B$305,0)),SUMIFS('Input-Ext Allocators'!I$8:I$63,'Input-Ext Allocators'!$B$8:$B$63,$F75))*$D75</f>
        <v>0</v>
      </c>
      <c r="M75" s="143">
        <f ca="1">IFERROR(INDEX(M$269:M$305,MATCH($F75,$B$269:$B$305,0))/INDEX($D$269:$D$305,MATCH($F75,$B$269:$B$305,0)),SUMIFS('Input-Ext Allocators'!J$8:J$63,'Input-Ext Allocators'!$B$8:$B$63,$F75))*$D75</f>
        <v>0</v>
      </c>
      <c r="N75" s="143">
        <f ca="1">IFERROR(INDEX(N$269:N$305,MATCH($F75,$B$269:$B$305,0))/INDEX($D$269:$D$305,MATCH($F75,$B$269:$B$305,0)),SUMIFS('Input-Ext Allocators'!K$8:K$63,'Input-Ext Allocators'!$B$8:$B$63,$F75))*$D75</f>
        <v>0</v>
      </c>
      <c r="O75" s="143">
        <f ca="1">IFERROR(INDEX(O$269:O$305,MATCH($F75,$B$269:$B$305,0))/INDEX($D$269:$D$305,MATCH($F75,$B$269:$B$305,0)),SUMIFS('Input-Ext Allocators'!L$8:L$63,'Input-Ext Allocators'!$B$8:$B$63,$F75))*$D75</f>
        <v>0</v>
      </c>
      <c r="P75" s="143">
        <f ca="1">IFERROR(INDEX(P$269:P$305,MATCH($F75,$B$269:$B$305,0))/INDEX($D$269:$D$305,MATCH($F75,$B$269:$B$305,0)),SUMIFS('Input-Ext Allocators'!M$8:M$63,'Input-Ext Allocators'!$B$8:$B$63,$F75))*$D75</f>
        <v>0</v>
      </c>
      <c r="Q75" s="143">
        <f ca="1">IFERROR(INDEX(Q$269:Q$305,MATCH($F75,$B$269:$B$305,0))/INDEX($D$269:$D$305,MATCH($F75,$B$269:$B$305,0)),SUMIFS('Input-Ext Allocators'!N$8:N$63,'Input-Ext Allocators'!$B$8:$B$63,$F75))*$D75</f>
        <v>0</v>
      </c>
      <c r="R75" s="143">
        <f ca="1">IFERROR(INDEX(R$269:R$305,MATCH($F75,$B$269:$B$305,0))/INDEX($D$269:$D$305,MATCH($F75,$B$269:$B$305,0)),SUMIFS('Input-Ext Allocators'!O$8:O$63,'Input-Ext Allocators'!$B$8:$B$63,$F75))*$D75</f>
        <v>0</v>
      </c>
      <c r="S75" s="143">
        <f ca="1">IFERROR(INDEX(S$269:S$305,MATCH($F75,$B$269:$B$305,0))/INDEX($D$269:$D$305,MATCH($F75,$B$269:$B$305,0)),SUMIFS('Input-Ext Allocators'!P$8:P$63,'Input-Ext Allocators'!$B$8:$B$63,$F75))*$D75</f>
        <v>0</v>
      </c>
      <c r="T75" s="143">
        <f ca="1">IFERROR(INDEX(T$269:T$305,MATCH($F75,$B$269:$B$305,0))/INDEX($D$269:$D$305,MATCH($F75,$B$269:$B$305,0)),SUMIFS('Input-Ext Allocators'!Q$8:Q$63,'Input-Ext Allocators'!$B$8:$B$63,$F75))*$D75</f>
        <v>0</v>
      </c>
      <c r="U75" s="143">
        <f ca="1">IFERROR(INDEX(U$269:U$305,MATCH($F75,$B$269:$B$305,0))/INDEX($D$269:$D$305,MATCH($F75,$B$269:$B$305,0)),SUMIFS('Input-Ext Allocators'!R$8:R$63,'Input-Ext Allocators'!$B$8:$B$63,$F75))*$D75</f>
        <v>0</v>
      </c>
      <c r="V75" s="143">
        <f ca="1">IFERROR(INDEX(V$269:V$305,MATCH($F75,$B$269:$B$305,0))/INDEX($D$269:$D$305,MATCH($F75,$B$269:$B$305,0)),SUMIFS('Input-Ext Allocators'!S$8:S$63,'Input-Ext Allocators'!$B$8:$B$63,$F75))*$D75</f>
        <v>0</v>
      </c>
      <c r="W75" s="143">
        <f ca="1">IFERROR(INDEX(W$269:W$305,MATCH($F75,$B$269:$B$305,0))/INDEX($D$269:$D$305,MATCH($F75,$B$269:$B$305,0)),SUMIFS('Input-Ext Allocators'!T$8:T$63,'Input-Ext Allocators'!$B$8:$B$63,$F75))*$D75</f>
        <v>0</v>
      </c>
      <c r="X75" s="143">
        <f ca="1">IFERROR(INDEX(X$269:X$305,MATCH($F75,$B$269:$B$305,0))/INDEX($D$269:$D$305,MATCH($F75,$B$269:$B$305,0)),SUMIFS('Input-Ext Allocators'!U$8:U$63,'Input-Ext Allocators'!$B$8:$B$63,$F75))*$D75</f>
        <v>0</v>
      </c>
      <c r="Y75" s="143">
        <f ca="1">IFERROR(INDEX(Y$269:Y$305,MATCH($F75,$B$269:$B$305,0))/INDEX($D$269:$D$305,MATCH($F75,$B$269:$B$305,0)),SUMIFS('Input-Ext Allocators'!V$8:V$63,'Input-Ext Allocators'!$B$8:$B$63,$F75))*$D75</f>
        <v>0</v>
      </c>
      <c r="Z75" s="143">
        <f ca="1">IFERROR(INDEX(Z$269:Z$305,MATCH($F75,$B$269:$B$305,0))/INDEX($D$269:$D$305,MATCH($F75,$B$269:$B$305,0)),SUMIFS('Input-Ext Allocators'!W$8:W$63,'Input-Ext Allocators'!$B$8:$B$63,$F75))*$D75</f>
        <v>0</v>
      </c>
    </row>
    <row r="76" spans="1:26" outlineLevel="1">
      <c r="A76" s="113">
        <f>IF(ISBLANK('Input-Accounts'!A76),"",'Input-Accounts'!A76)</f>
        <v>63</v>
      </c>
      <c r="B76" s="17" t="str">
        <f>IF(ISBLANK('Input-Accounts'!B76),"",'Input-Accounts'!B76)</f>
        <v>Compressor station equipment</v>
      </c>
      <c r="C76" s="113">
        <f>IF(ISBLANK('Input-Accounts'!C76),"",'Input-Accounts'!C76)</f>
        <v>368</v>
      </c>
      <c r="D76" s="143">
        <f t="shared" ca="1" si="17"/>
        <v>0</v>
      </c>
      <c r="E76" s="143">
        <f ca="1">IFERROR(IF(D76="","",IF(D76=0,0,IF(ABS(D76-SUM($G76:$Z76))&lt;Check_Limit,0,1))),1)</f>
        <v>0</v>
      </c>
      <c r="F76" s="89" t="str" cm="1">
        <f t="array" aca="1" ref="F76" ca="1">IF(D76=0,"-",IF('Input-Accounts'!$E76&lt;&gt;0,'Input-Accounts'!$E76,INDEX('Input-Accounts'!$H76:$J76,,MATCH($F$6,'Input-Accounts'!$H$6:$J$6,0))))</f>
        <v>-</v>
      </c>
      <c r="G76" s="143">
        <f ca="1">IFERROR(INDEX(G$269:G$305,MATCH($F76,$B$269:$B$305,0))/INDEX($D$269:$D$305,MATCH($F76,$B$269:$B$305,0)),SUMIFS('Input-Ext Allocators'!D$8:D$63,'Input-Ext Allocators'!$B$8:$B$63,$F76))*$D76</f>
        <v>0</v>
      </c>
      <c r="H76" s="143">
        <f ca="1">IFERROR(INDEX(H$269:H$305,MATCH($F76,$B$269:$B$305,0))/INDEX($D$269:$D$305,MATCH($F76,$B$269:$B$305,0)),SUMIFS('Input-Ext Allocators'!E$8:E$63,'Input-Ext Allocators'!$B$8:$B$63,$F76))*$D76</f>
        <v>0</v>
      </c>
      <c r="I76" s="143">
        <f ca="1">IFERROR(INDEX(I$269:I$305,MATCH($F76,$B$269:$B$305,0))/INDEX($D$269:$D$305,MATCH($F76,$B$269:$B$305,0)),SUMIFS('Input-Ext Allocators'!F$8:F$63,'Input-Ext Allocators'!$B$8:$B$63,$F76))*$D76</f>
        <v>0</v>
      </c>
      <c r="J76" s="143">
        <f ca="1">IFERROR(INDEX(J$269:J$305,MATCH($F76,$B$269:$B$305,0))/INDEX($D$269:$D$305,MATCH($F76,$B$269:$B$305,0)),SUMIFS('Input-Ext Allocators'!G$8:G$63,'Input-Ext Allocators'!$B$8:$B$63,$F76))*$D76</f>
        <v>0</v>
      </c>
      <c r="K76" s="143">
        <f ca="1">IFERROR(INDEX(K$269:K$305,MATCH($F76,$B$269:$B$305,0))/INDEX($D$269:$D$305,MATCH($F76,$B$269:$B$305,0)),SUMIFS('Input-Ext Allocators'!H$8:H$63,'Input-Ext Allocators'!$B$8:$B$63,$F76))*$D76</f>
        <v>0</v>
      </c>
      <c r="L76" s="143">
        <f ca="1">IFERROR(INDEX(L$269:L$305,MATCH($F76,$B$269:$B$305,0))/INDEX($D$269:$D$305,MATCH($F76,$B$269:$B$305,0)),SUMIFS('Input-Ext Allocators'!I$8:I$63,'Input-Ext Allocators'!$B$8:$B$63,$F76))*$D76</f>
        <v>0</v>
      </c>
      <c r="M76" s="143">
        <f ca="1">IFERROR(INDEX(M$269:M$305,MATCH($F76,$B$269:$B$305,0))/INDEX($D$269:$D$305,MATCH($F76,$B$269:$B$305,0)),SUMIFS('Input-Ext Allocators'!J$8:J$63,'Input-Ext Allocators'!$B$8:$B$63,$F76))*$D76</f>
        <v>0</v>
      </c>
      <c r="N76" s="143">
        <f ca="1">IFERROR(INDEX(N$269:N$305,MATCH($F76,$B$269:$B$305,0))/INDEX($D$269:$D$305,MATCH($F76,$B$269:$B$305,0)),SUMIFS('Input-Ext Allocators'!K$8:K$63,'Input-Ext Allocators'!$B$8:$B$63,$F76))*$D76</f>
        <v>0</v>
      </c>
      <c r="O76" s="143">
        <f ca="1">IFERROR(INDEX(O$269:O$305,MATCH($F76,$B$269:$B$305,0))/INDEX($D$269:$D$305,MATCH($F76,$B$269:$B$305,0)),SUMIFS('Input-Ext Allocators'!L$8:L$63,'Input-Ext Allocators'!$B$8:$B$63,$F76))*$D76</f>
        <v>0</v>
      </c>
      <c r="P76" s="143">
        <f ca="1">IFERROR(INDEX(P$269:P$305,MATCH($F76,$B$269:$B$305,0))/INDEX($D$269:$D$305,MATCH($F76,$B$269:$B$305,0)),SUMIFS('Input-Ext Allocators'!M$8:M$63,'Input-Ext Allocators'!$B$8:$B$63,$F76))*$D76</f>
        <v>0</v>
      </c>
      <c r="Q76" s="143">
        <f ca="1">IFERROR(INDEX(Q$269:Q$305,MATCH($F76,$B$269:$B$305,0))/INDEX($D$269:$D$305,MATCH($F76,$B$269:$B$305,0)),SUMIFS('Input-Ext Allocators'!N$8:N$63,'Input-Ext Allocators'!$B$8:$B$63,$F76))*$D76</f>
        <v>0</v>
      </c>
      <c r="R76" s="143">
        <f ca="1">IFERROR(INDEX(R$269:R$305,MATCH($F76,$B$269:$B$305,0))/INDEX($D$269:$D$305,MATCH($F76,$B$269:$B$305,0)),SUMIFS('Input-Ext Allocators'!O$8:O$63,'Input-Ext Allocators'!$B$8:$B$63,$F76))*$D76</f>
        <v>0</v>
      </c>
      <c r="S76" s="143">
        <f ca="1">IFERROR(INDEX(S$269:S$305,MATCH($F76,$B$269:$B$305,0))/INDEX($D$269:$D$305,MATCH($F76,$B$269:$B$305,0)),SUMIFS('Input-Ext Allocators'!P$8:P$63,'Input-Ext Allocators'!$B$8:$B$63,$F76))*$D76</f>
        <v>0</v>
      </c>
      <c r="T76" s="143">
        <f ca="1">IFERROR(INDEX(T$269:T$305,MATCH($F76,$B$269:$B$305,0))/INDEX($D$269:$D$305,MATCH($F76,$B$269:$B$305,0)),SUMIFS('Input-Ext Allocators'!Q$8:Q$63,'Input-Ext Allocators'!$B$8:$B$63,$F76))*$D76</f>
        <v>0</v>
      </c>
      <c r="U76" s="143">
        <f ca="1">IFERROR(INDEX(U$269:U$305,MATCH($F76,$B$269:$B$305,0))/INDEX($D$269:$D$305,MATCH($F76,$B$269:$B$305,0)),SUMIFS('Input-Ext Allocators'!R$8:R$63,'Input-Ext Allocators'!$B$8:$B$63,$F76))*$D76</f>
        <v>0</v>
      </c>
      <c r="V76" s="143">
        <f ca="1">IFERROR(INDEX(V$269:V$305,MATCH($F76,$B$269:$B$305,0))/INDEX($D$269:$D$305,MATCH($F76,$B$269:$B$305,0)),SUMIFS('Input-Ext Allocators'!S$8:S$63,'Input-Ext Allocators'!$B$8:$B$63,$F76))*$D76</f>
        <v>0</v>
      </c>
      <c r="W76" s="143">
        <f ca="1">IFERROR(INDEX(W$269:W$305,MATCH($F76,$B$269:$B$305,0))/INDEX($D$269:$D$305,MATCH($F76,$B$269:$B$305,0)),SUMIFS('Input-Ext Allocators'!T$8:T$63,'Input-Ext Allocators'!$B$8:$B$63,$F76))*$D76</f>
        <v>0</v>
      </c>
      <c r="X76" s="143">
        <f ca="1">IFERROR(INDEX(X$269:X$305,MATCH($F76,$B$269:$B$305,0))/INDEX($D$269:$D$305,MATCH($F76,$B$269:$B$305,0)),SUMIFS('Input-Ext Allocators'!U$8:U$63,'Input-Ext Allocators'!$B$8:$B$63,$F76))*$D76</f>
        <v>0</v>
      </c>
      <c r="Y76" s="143">
        <f ca="1">IFERROR(INDEX(Y$269:Y$305,MATCH($F76,$B$269:$B$305,0))/INDEX($D$269:$D$305,MATCH($F76,$B$269:$B$305,0)),SUMIFS('Input-Ext Allocators'!V$8:V$63,'Input-Ext Allocators'!$B$8:$B$63,$F76))*$D76</f>
        <v>0</v>
      </c>
      <c r="Z76" s="143">
        <f ca="1">IFERROR(INDEX(Z$269:Z$305,MATCH($F76,$B$269:$B$305,0))/INDEX($D$269:$D$305,MATCH($F76,$B$269:$B$305,0)),SUMIFS('Input-Ext Allocators'!W$8:W$63,'Input-Ext Allocators'!$B$8:$B$63,$F76))*$D76</f>
        <v>0</v>
      </c>
    </row>
    <row r="77" spans="1:26" outlineLevel="1">
      <c r="A77" s="113">
        <f>IF(ISBLANK('Input-Accounts'!A77),"",'Input-Accounts'!A77)</f>
        <v>64</v>
      </c>
      <c r="B77" s="17" t="str">
        <f>IF(ISBLANK('Input-Accounts'!B77),"",'Input-Accounts'!B77)</f>
        <v>Measuring and regulating station equipment</v>
      </c>
      <c r="C77" s="113">
        <f>IF(ISBLANK('Input-Accounts'!C77),"",'Input-Accounts'!C77)</f>
        <v>369</v>
      </c>
      <c r="D77" s="143">
        <f t="shared" ca="1" si="17"/>
        <v>0</v>
      </c>
      <c r="E77" s="143">
        <f t="shared" ref="E77:E114" ca="1" si="19">IFERROR(IF(D77="","",IF(D77=0,0,IF(ABS(D77-SUM($G77:$Z77))&lt;Check_Limit,0,1))),1)</f>
        <v>0</v>
      </c>
      <c r="F77" s="89" t="str" cm="1">
        <f t="array" aca="1" ref="F77" ca="1">IF(D77=0,"-",IF('Input-Accounts'!$E77&lt;&gt;0,'Input-Accounts'!$E77,INDEX('Input-Accounts'!$H77:$J77,,MATCH($F$6,'Input-Accounts'!$H$6:$J$6,0))))</f>
        <v>-</v>
      </c>
      <c r="G77" s="143">
        <f ca="1">IFERROR(INDEX(G$269:G$305,MATCH($F77,$B$269:$B$305,0))/INDEX($D$269:$D$305,MATCH($F77,$B$269:$B$305,0)),SUMIFS('Input-Ext Allocators'!D$8:D$63,'Input-Ext Allocators'!$B$8:$B$63,$F77))*$D77</f>
        <v>0</v>
      </c>
      <c r="H77" s="143">
        <f ca="1">IFERROR(INDEX(H$269:H$305,MATCH($F77,$B$269:$B$305,0))/INDEX($D$269:$D$305,MATCH($F77,$B$269:$B$305,0)),SUMIFS('Input-Ext Allocators'!E$8:E$63,'Input-Ext Allocators'!$B$8:$B$63,$F77))*$D77</f>
        <v>0</v>
      </c>
      <c r="I77" s="143">
        <f ca="1">IFERROR(INDEX(I$269:I$305,MATCH($F77,$B$269:$B$305,0))/INDEX($D$269:$D$305,MATCH($F77,$B$269:$B$305,0)),SUMIFS('Input-Ext Allocators'!F$8:F$63,'Input-Ext Allocators'!$B$8:$B$63,$F77))*$D77</f>
        <v>0</v>
      </c>
      <c r="J77" s="143">
        <f ca="1">IFERROR(INDEX(J$269:J$305,MATCH($F77,$B$269:$B$305,0))/INDEX($D$269:$D$305,MATCH($F77,$B$269:$B$305,0)),SUMIFS('Input-Ext Allocators'!G$8:G$63,'Input-Ext Allocators'!$B$8:$B$63,$F77))*$D77</f>
        <v>0</v>
      </c>
      <c r="K77" s="143">
        <f ca="1">IFERROR(INDEX(K$269:K$305,MATCH($F77,$B$269:$B$305,0))/INDEX($D$269:$D$305,MATCH($F77,$B$269:$B$305,0)),SUMIFS('Input-Ext Allocators'!H$8:H$63,'Input-Ext Allocators'!$B$8:$B$63,$F77))*$D77</f>
        <v>0</v>
      </c>
      <c r="L77" s="143">
        <f ca="1">IFERROR(INDEX(L$269:L$305,MATCH($F77,$B$269:$B$305,0))/INDEX($D$269:$D$305,MATCH($F77,$B$269:$B$305,0)),SUMIFS('Input-Ext Allocators'!I$8:I$63,'Input-Ext Allocators'!$B$8:$B$63,$F77))*$D77</f>
        <v>0</v>
      </c>
      <c r="M77" s="143">
        <f ca="1">IFERROR(INDEX(M$269:M$305,MATCH($F77,$B$269:$B$305,0))/INDEX($D$269:$D$305,MATCH($F77,$B$269:$B$305,0)),SUMIFS('Input-Ext Allocators'!J$8:J$63,'Input-Ext Allocators'!$B$8:$B$63,$F77))*$D77</f>
        <v>0</v>
      </c>
      <c r="N77" s="143">
        <f ca="1">IFERROR(INDEX(N$269:N$305,MATCH($F77,$B$269:$B$305,0))/INDEX($D$269:$D$305,MATCH($F77,$B$269:$B$305,0)),SUMIFS('Input-Ext Allocators'!K$8:K$63,'Input-Ext Allocators'!$B$8:$B$63,$F77))*$D77</f>
        <v>0</v>
      </c>
      <c r="O77" s="143">
        <f ca="1">IFERROR(INDEX(O$269:O$305,MATCH($F77,$B$269:$B$305,0))/INDEX($D$269:$D$305,MATCH($F77,$B$269:$B$305,0)),SUMIFS('Input-Ext Allocators'!L$8:L$63,'Input-Ext Allocators'!$B$8:$B$63,$F77))*$D77</f>
        <v>0</v>
      </c>
      <c r="P77" s="143">
        <f ca="1">IFERROR(INDEX(P$269:P$305,MATCH($F77,$B$269:$B$305,0))/INDEX($D$269:$D$305,MATCH($F77,$B$269:$B$305,0)),SUMIFS('Input-Ext Allocators'!M$8:M$63,'Input-Ext Allocators'!$B$8:$B$63,$F77))*$D77</f>
        <v>0</v>
      </c>
      <c r="Q77" s="143">
        <f ca="1">IFERROR(INDEX(Q$269:Q$305,MATCH($F77,$B$269:$B$305,0))/INDEX($D$269:$D$305,MATCH($F77,$B$269:$B$305,0)),SUMIFS('Input-Ext Allocators'!N$8:N$63,'Input-Ext Allocators'!$B$8:$B$63,$F77))*$D77</f>
        <v>0</v>
      </c>
      <c r="R77" s="143">
        <f ca="1">IFERROR(INDEX(R$269:R$305,MATCH($F77,$B$269:$B$305,0))/INDEX($D$269:$D$305,MATCH($F77,$B$269:$B$305,0)),SUMIFS('Input-Ext Allocators'!O$8:O$63,'Input-Ext Allocators'!$B$8:$B$63,$F77))*$D77</f>
        <v>0</v>
      </c>
      <c r="S77" s="143">
        <f ca="1">IFERROR(INDEX(S$269:S$305,MATCH($F77,$B$269:$B$305,0))/INDEX($D$269:$D$305,MATCH($F77,$B$269:$B$305,0)),SUMIFS('Input-Ext Allocators'!P$8:P$63,'Input-Ext Allocators'!$B$8:$B$63,$F77))*$D77</f>
        <v>0</v>
      </c>
      <c r="T77" s="143">
        <f ca="1">IFERROR(INDEX(T$269:T$305,MATCH($F77,$B$269:$B$305,0))/INDEX($D$269:$D$305,MATCH($F77,$B$269:$B$305,0)),SUMIFS('Input-Ext Allocators'!Q$8:Q$63,'Input-Ext Allocators'!$B$8:$B$63,$F77))*$D77</f>
        <v>0</v>
      </c>
      <c r="U77" s="143">
        <f ca="1">IFERROR(INDEX(U$269:U$305,MATCH($F77,$B$269:$B$305,0))/INDEX($D$269:$D$305,MATCH($F77,$B$269:$B$305,0)),SUMIFS('Input-Ext Allocators'!R$8:R$63,'Input-Ext Allocators'!$B$8:$B$63,$F77))*$D77</f>
        <v>0</v>
      </c>
      <c r="V77" s="143">
        <f ca="1">IFERROR(INDEX(V$269:V$305,MATCH($F77,$B$269:$B$305,0))/INDEX($D$269:$D$305,MATCH($F77,$B$269:$B$305,0)),SUMIFS('Input-Ext Allocators'!S$8:S$63,'Input-Ext Allocators'!$B$8:$B$63,$F77))*$D77</f>
        <v>0</v>
      </c>
      <c r="W77" s="143">
        <f ca="1">IFERROR(INDEX(W$269:W$305,MATCH($F77,$B$269:$B$305,0))/INDEX($D$269:$D$305,MATCH($F77,$B$269:$B$305,0)),SUMIFS('Input-Ext Allocators'!T$8:T$63,'Input-Ext Allocators'!$B$8:$B$63,$F77))*$D77</f>
        <v>0</v>
      </c>
      <c r="X77" s="143">
        <f ca="1">IFERROR(INDEX(X$269:X$305,MATCH($F77,$B$269:$B$305,0))/INDEX($D$269:$D$305,MATCH($F77,$B$269:$B$305,0)),SUMIFS('Input-Ext Allocators'!U$8:U$63,'Input-Ext Allocators'!$B$8:$B$63,$F77))*$D77</f>
        <v>0</v>
      </c>
      <c r="Y77" s="143">
        <f ca="1">IFERROR(INDEX(Y$269:Y$305,MATCH($F77,$B$269:$B$305,0))/INDEX($D$269:$D$305,MATCH($F77,$B$269:$B$305,0)),SUMIFS('Input-Ext Allocators'!V$8:V$63,'Input-Ext Allocators'!$B$8:$B$63,$F77))*$D77</f>
        <v>0</v>
      </c>
      <c r="Z77" s="143">
        <f ca="1">IFERROR(INDEX(Z$269:Z$305,MATCH($F77,$B$269:$B$305,0))/INDEX($D$269:$D$305,MATCH($F77,$B$269:$B$305,0)),SUMIFS('Input-Ext Allocators'!W$8:W$63,'Input-Ext Allocators'!$B$8:$B$63,$F77))*$D77</f>
        <v>0</v>
      </c>
    </row>
    <row r="78" spans="1:26" outlineLevel="1">
      <c r="A78" s="113">
        <f>IF(ISBLANK('Input-Accounts'!A78),"",'Input-Accounts'!A78)</f>
        <v>65</v>
      </c>
      <c r="B78" s="17" t="str">
        <f>IF(ISBLANK('Input-Accounts'!B78),"",'Input-Accounts'!B78)</f>
        <v>Communication equipment</v>
      </c>
      <c r="C78" s="113">
        <f>IF(ISBLANK('Input-Accounts'!C78),"",'Input-Accounts'!C78)</f>
        <v>370</v>
      </c>
      <c r="D78" s="143">
        <f t="shared" ca="1" si="17"/>
        <v>0</v>
      </c>
      <c r="E78" s="143">
        <f t="shared" ca="1" si="19"/>
        <v>0</v>
      </c>
      <c r="F78" s="89" t="str" cm="1">
        <f t="array" aca="1" ref="F78" ca="1">IF(D78=0,"-",IF('Input-Accounts'!$E78&lt;&gt;0,'Input-Accounts'!$E78,INDEX('Input-Accounts'!$H78:$J78,,MATCH($F$6,'Input-Accounts'!$H$6:$J$6,0))))</f>
        <v>-</v>
      </c>
      <c r="G78" s="143">
        <f ca="1">IFERROR(INDEX(G$269:G$305,MATCH($F78,$B$269:$B$305,0))/INDEX($D$269:$D$305,MATCH($F78,$B$269:$B$305,0)),SUMIFS('Input-Ext Allocators'!D$8:D$63,'Input-Ext Allocators'!$B$8:$B$63,$F78))*$D78</f>
        <v>0</v>
      </c>
      <c r="H78" s="143">
        <f ca="1">IFERROR(INDEX(H$269:H$305,MATCH($F78,$B$269:$B$305,0))/INDEX($D$269:$D$305,MATCH($F78,$B$269:$B$305,0)),SUMIFS('Input-Ext Allocators'!E$8:E$63,'Input-Ext Allocators'!$B$8:$B$63,$F78))*$D78</f>
        <v>0</v>
      </c>
      <c r="I78" s="143">
        <f ca="1">IFERROR(INDEX(I$269:I$305,MATCH($F78,$B$269:$B$305,0))/INDEX($D$269:$D$305,MATCH($F78,$B$269:$B$305,0)),SUMIFS('Input-Ext Allocators'!F$8:F$63,'Input-Ext Allocators'!$B$8:$B$63,$F78))*$D78</f>
        <v>0</v>
      </c>
      <c r="J78" s="143">
        <f ca="1">IFERROR(INDEX(J$269:J$305,MATCH($F78,$B$269:$B$305,0))/INDEX($D$269:$D$305,MATCH($F78,$B$269:$B$305,0)),SUMIFS('Input-Ext Allocators'!G$8:G$63,'Input-Ext Allocators'!$B$8:$B$63,$F78))*$D78</f>
        <v>0</v>
      </c>
      <c r="K78" s="143">
        <f ca="1">IFERROR(INDEX(K$269:K$305,MATCH($F78,$B$269:$B$305,0))/INDEX($D$269:$D$305,MATCH($F78,$B$269:$B$305,0)),SUMIFS('Input-Ext Allocators'!H$8:H$63,'Input-Ext Allocators'!$B$8:$B$63,$F78))*$D78</f>
        <v>0</v>
      </c>
      <c r="L78" s="143">
        <f ca="1">IFERROR(INDEX(L$269:L$305,MATCH($F78,$B$269:$B$305,0))/INDEX($D$269:$D$305,MATCH($F78,$B$269:$B$305,0)),SUMIFS('Input-Ext Allocators'!I$8:I$63,'Input-Ext Allocators'!$B$8:$B$63,$F78))*$D78</f>
        <v>0</v>
      </c>
      <c r="M78" s="143">
        <f ca="1">IFERROR(INDEX(M$269:M$305,MATCH($F78,$B$269:$B$305,0))/INDEX($D$269:$D$305,MATCH($F78,$B$269:$B$305,0)),SUMIFS('Input-Ext Allocators'!J$8:J$63,'Input-Ext Allocators'!$B$8:$B$63,$F78))*$D78</f>
        <v>0</v>
      </c>
      <c r="N78" s="143">
        <f ca="1">IFERROR(INDEX(N$269:N$305,MATCH($F78,$B$269:$B$305,0))/INDEX($D$269:$D$305,MATCH($F78,$B$269:$B$305,0)),SUMIFS('Input-Ext Allocators'!K$8:K$63,'Input-Ext Allocators'!$B$8:$B$63,$F78))*$D78</f>
        <v>0</v>
      </c>
      <c r="O78" s="143">
        <f ca="1">IFERROR(INDEX(O$269:O$305,MATCH($F78,$B$269:$B$305,0))/INDEX($D$269:$D$305,MATCH($F78,$B$269:$B$305,0)),SUMIFS('Input-Ext Allocators'!L$8:L$63,'Input-Ext Allocators'!$B$8:$B$63,$F78))*$D78</f>
        <v>0</v>
      </c>
      <c r="P78" s="143">
        <f ca="1">IFERROR(INDEX(P$269:P$305,MATCH($F78,$B$269:$B$305,0))/INDEX($D$269:$D$305,MATCH($F78,$B$269:$B$305,0)),SUMIFS('Input-Ext Allocators'!M$8:M$63,'Input-Ext Allocators'!$B$8:$B$63,$F78))*$D78</f>
        <v>0</v>
      </c>
      <c r="Q78" s="143">
        <f ca="1">IFERROR(INDEX(Q$269:Q$305,MATCH($F78,$B$269:$B$305,0))/INDEX($D$269:$D$305,MATCH($F78,$B$269:$B$305,0)),SUMIFS('Input-Ext Allocators'!N$8:N$63,'Input-Ext Allocators'!$B$8:$B$63,$F78))*$D78</f>
        <v>0</v>
      </c>
      <c r="R78" s="143">
        <f ca="1">IFERROR(INDEX(R$269:R$305,MATCH($F78,$B$269:$B$305,0))/INDEX($D$269:$D$305,MATCH($F78,$B$269:$B$305,0)),SUMIFS('Input-Ext Allocators'!O$8:O$63,'Input-Ext Allocators'!$B$8:$B$63,$F78))*$D78</f>
        <v>0</v>
      </c>
      <c r="S78" s="143">
        <f ca="1">IFERROR(INDEX(S$269:S$305,MATCH($F78,$B$269:$B$305,0))/INDEX($D$269:$D$305,MATCH($F78,$B$269:$B$305,0)),SUMIFS('Input-Ext Allocators'!P$8:P$63,'Input-Ext Allocators'!$B$8:$B$63,$F78))*$D78</f>
        <v>0</v>
      </c>
      <c r="T78" s="143">
        <f ca="1">IFERROR(INDEX(T$269:T$305,MATCH($F78,$B$269:$B$305,0))/INDEX($D$269:$D$305,MATCH($F78,$B$269:$B$305,0)),SUMIFS('Input-Ext Allocators'!Q$8:Q$63,'Input-Ext Allocators'!$B$8:$B$63,$F78))*$D78</f>
        <v>0</v>
      </c>
      <c r="U78" s="143">
        <f ca="1">IFERROR(INDEX(U$269:U$305,MATCH($F78,$B$269:$B$305,0))/INDEX($D$269:$D$305,MATCH($F78,$B$269:$B$305,0)),SUMIFS('Input-Ext Allocators'!R$8:R$63,'Input-Ext Allocators'!$B$8:$B$63,$F78))*$D78</f>
        <v>0</v>
      </c>
      <c r="V78" s="143">
        <f ca="1">IFERROR(INDEX(V$269:V$305,MATCH($F78,$B$269:$B$305,0))/INDEX($D$269:$D$305,MATCH($F78,$B$269:$B$305,0)),SUMIFS('Input-Ext Allocators'!S$8:S$63,'Input-Ext Allocators'!$B$8:$B$63,$F78))*$D78</f>
        <v>0</v>
      </c>
      <c r="W78" s="143">
        <f ca="1">IFERROR(INDEX(W$269:W$305,MATCH($F78,$B$269:$B$305,0))/INDEX($D$269:$D$305,MATCH($F78,$B$269:$B$305,0)),SUMIFS('Input-Ext Allocators'!T$8:T$63,'Input-Ext Allocators'!$B$8:$B$63,$F78))*$D78</f>
        <v>0</v>
      </c>
      <c r="X78" s="143">
        <f ca="1">IFERROR(INDEX(X$269:X$305,MATCH($F78,$B$269:$B$305,0))/INDEX($D$269:$D$305,MATCH($F78,$B$269:$B$305,0)),SUMIFS('Input-Ext Allocators'!U$8:U$63,'Input-Ext Allocators'!$B$8:$B$63,$F78))*$D78</f>
        <v>0</v>
      </c>
      <c r="Y78" s="143">
        <f ca="1">IFERROR(INDEX(Y$269:Y$305,MATCH($F78,$B$269:$B$305,0))/INDEX($D$269:$D$305,MATCH($F78,$B$269:$B$305,0)),SUMIFS('Input-Ext Allocators'!V$8:V$63,'Input-Ext Allocators'!$B$8:$B$63,$F78))*$D78</f>
        <v>0</v>
      </c>
      <c r="Z78" s="143">
        <f ca="1">IFERROR(INDEX(Z$269:Z$305,MATCH($F78,$B$269:$B$305,0))/INDEX($D$269:$D$305,MATCH($F78,$B$269:$B$305,0)),SUMIFS('Input-Ext Allocators'!W$8:W$63,'Input-Ext Allocators'!$B$8:$B$63,$F78))*$D78</f>
        <v>0</v>
      </c>
    </row>
    <row r="79" spans="1:26" outlineLevel="1">
      <c r="A79" s="113">
        <f>IF(ISBLANK('Input-Accounts'!A79),"",'Input-Accounts'!A79)</f>
        <v>66</v>
      </c>
      <c r="B79" s="79" t="str">
        <f>IF(ISBLANK('Input-Accounts'!B79),"",'Input-Accounts'!B79)</f>
        <v xml:space="preserve">Subtotal - Transmission plant </v>
      </c>
      <c r="C79" s="113" t="str">
        <f>IF(ISBLANK('Input-Accounts'!C79),"",'Input-Accounts'!C79)</f>
        <v/>
      </c>
      <c r="D79" s="144">
        <f ca="1">SUBTOTAL(9,D73:D78)</f>
        <v>0</v>
      </c>
      <c r="E79" s="143">
        <f t="shared" ca="1" si="19"/>
        <v>0</v>
      </c>
      <c r="G79" s="144">
        <f t="shared" ref="G79:Z79" ca="1" si="20">SUBTOTAL(9,G73:G78)</f>
        <v>0</v>
      </c>
      <c r="H79" s="144">
        <f t="shared" ca="1" si="20"/>
        <v>0</v>
      </c>
      <c r="I79" s="144">
        <f t="shared" ca="1" si="20"/>
        <v>0</v>
      </c>
      <c r="J79" s="144">
        <f t="shared" ca="1" si="20"/>
        <v>0</v>
      </c>
      <c r="K79" s="144">
        <f t="shared" ca="1" si="20"/>
        <v>0</v>
      </c>
      <c r="L79" s="144">
        <f t="shared" ca="1" si="20"/>
        <v>0</v>
      </c>
      <c r="M79" s="144">
        <f t="shared" ca="1" si="20"/>
        <v>0</v>
      </c>
      <c r="N79" s="144">
        <f t="shared" ca="1" si="20"/>
        <v>0</v>
      </c>
      <c r="O79" s="144">
        <f t="shared" ca="1" si="20"/>
        <v>0</v>
      </c>
      <c r="P79" s="144">
        <f t="shared" ca="1" si="20"/>
        <v>0</v>
      </c>
      <c r="Q79" s="144">
        <f t="shared" ca="1" si="20"/>
        <v>0</v>
      </c>
      <c r="R79" s="144">
        <f t="shared" ca="1" si="20"/>
        <v>0</v>
      </c>
      <c r="S79" s="144">
        <f t="shared" ca="1" si="20"/>
        <v>0</v>
      </c>
      <c r="T79" s="144">
        <f t="shared" ca="1" si="20"/>
        <v>0</v>
      </c>
      <c r="U79" s="144">
        <f t="shared" ca="1" si="20"/>
        <v>0</v>
      </c>
      <c r="V79" s="144">
        <f t="shared" ca="1" si="20"/>
        <v>0</v>
      </c>
      <c r="W79" s="144">
        <f t="shared" ca="1" si="20"/>
        <v>0</v>
      </c>
      <c r="X79" s="144">
        <f t="shared" ca="1" si="20"/>
        <v>0</v>
      </c>
      <c r="Y79" s="144">
        <f t="shared" ca="1" si="20"/>
        <v>0</v>
      </c>
      <c r="Z79" s="144">
        <f t="shared" ca="1" si="20"/>
        <v>0</v>
      </c>
    </row>
    <row r="80" spans="1:26" outlineLevel="1">
      <c r="A80" s="113" t="str">
        <f>IF(ISBLANK('Input-Accounts'!A80),"",'Input-Accounts'!A80)</f>
        <v/>
      </c>
      <c r="B80" s="17" t="str">
        <f>IF(ISBLANK('Input-Accounts'!B80),"",'Input-Accounts'!B80)</f>
        <v/>
      </c>
      <c r="C80" s="113" t="str">
        <f>IF(ISBLANK('Input-Accounts'!C80),"",'Input-Accounts'!C80)</f>
        <v/>
      </c>
      <c r="D80" s="143"/>
      <c r="E80" s="143" t="str">
        <f t="shared" si="19"/>
        <v/>
      </c>
      <c r="F80" s="89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</row>
    <row r="81" spans="1:26" outlineLevel="1">
      <c r="A81" s="113">
        <f>IF(ISBLANK('Input-Accounts'!A81),"",'Input-Accounts'!A81)</f>
        <v>67</v>
      </c>
      <c r="B81" s="81" t="str">
        <f>IF(ISBLANK('Input-Accounts'!B81),"",'Input-Accounts'!B81)</f>
        <v>Distribution Plant</v>
      </c>
      <c r="C81" s="113" t="str">
        <f>IF(ISBLANK('Input-Accounts'!C81),"",'Input-Accounts'!C81)</f>
        <v/>
      </c>
      <c r="D81" s="143"/>
      <c r="E81" s="143" t="str">
        <f t="shared" si="19"/>
        <v/>
      </c>
      <c r="F81" s="89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</row>
    <row r="82" spans="1:26" outlineLevel="1">
      <c r="A82" s="113">
        <f>IF(ISBLANK('Input-Accounts'!A82),"",'Input-Accounts'!A82)</f>
        <v>68</v>
      </c>
      <c r="B82" s="17" t="str">
        <f>IF(ISBLANK('Input-Accounts'!B82),"",'Input-Accounts'!B82)</f>
        <v>Land and Land Rights</v>
      </c>
      <c r="C82" s="113">
        <f>IF(ISBLANK('Input-Accounts'!C82),"",'Input-Accounts'!C82)</f>
        <v>374</v>
      </c>
      <c r="D82" s="143">
        <f t="shared" ref="D82:D91" ca="1" si="21">INDIRECT("Classification!"&amp;$D$5&amp;ROW())</f>
        <v>0</v>
      </c>
      <c r="E82" s="143">
        <f t="shared" ca="1" si="19"/>
        <v>0</v>
      </c>
      <c r="F82" s="89" t="str" cm="1">
        <f t="array" aca="1" ref="F82" ca="1">IF(D82=0,"-",IF('Input-Accounts'!$E82&lt;&gt;0,'Input-Accounts'!$E82,INDEX('Input-Accounts'!$H82:$J82,,MATCH($F$6,'Input-Accounts'!$H$6:$J$6,0))))</f>
        <v>-</v>
      </c>
      <c r="G82" s="143">
        <f ca="1">IFERROR(INDEX(G$269:G$305,MATCH($F82,$B$269:$B$305,0))/INDEX($D$269:$D$305,MATCH($F82,$B$269:$B$305,0)),SUMIFS('Input-Ext Allocators'!D$8:D$63,'Input-Ext Allocators'!$B$8:$B$63,$F82))*$D82</f>
        <v>0</v>
      </c>
      <c r="H82" s="143">
        <f ca="1">IFERROR(INDEX(H$269:H$305,MATCH($F82,$B$269:$B$305,0))/INDEX($D$269:$D$305,MATCH($F82,$B$269:$B$305,0)),SUMIFS('Input-Ext Allocators'!E$8:E$63,'Input-Ext Allocators'!$B$8:$B$63,$F82))*$D82</f>
        <v>0</v>
      </c>
      <c r="I82" s="143">
        <f ca="1">IFERROR(INDEX(I$269:I$305,MATCH($F82,$B$269:$B$305,0))/INDEX($D$269:$D$305,MATCH($F82,$B$269:$B$305,0)),SUMIFS('Input-Ext Allocators'!F$8:F$63,'Input-Ext Allocators'!$B$8:$B$63,$F82))*$D82</f>
        <v>0</v>
      </c>
      <c r="J82" s="143">
        <f ca="1">IFERROR(INDEX(J$269:J$305,MATCH($F82,$B$269:$B$305,0))/INDEX($D$269:$D$305,MATCH($F82,$B$269:$B$305,0)),SUMIFS('Input-Ext Allocators'!G$8:G$63,'Input-Ext Allocators'!$B$8:$B$63,$F82))*$D82</f>
        <v>0</v>
      </c>
      <c r="K82" s="143">
        <f ca="1">IFERROR(INDEX(K$269:K$305,MATCH($F82,$B$269:$B$305,0))/INDEX($D$269:$D$305,MATCH($F82,$B$269:$B$305,0)),SUMIFS('Input-Ext Allocators'!H$8:H$63,'Input-Ext Allocators'!$B$8:$B$63,$F82))*$D82</f>
        <v>0</v>
      </c>
      <c r="L82" s="143">
        <f ca="1">IFERROR(INDEX(L$269:L$305,MATCH($F82,$B$269:$B$305,0))/INDEX($D$269:$D$305,MATCH($F82,$B$269:$B$305,0)),SUMIFS('Input-Ext Allocators'!I$8:I$63,'Input-Ext Allocators'!$B$8:$B$63,$F82))*$D82</f>
        <v>0</v>
      </c>
      <c r="M82" s="143">
        <f ca="1">IFERROR(INDEX(M$269:M$305,MATCH($F82,$B$269:$B$305,0))/INDEX($D$269:$D$305,MATCH($F82,$B$269:$B$305,0)),SUMIFS('Input-Ext Allocators'!J$8:J$63,'Input-Ext Allocators'!$B$8:$B$63,$F82))*$D82</f>
        <v>0</v>
      </c>
      <c r="N82" s="143">
        <f ca="1">IFERROR(INDEX(N$269:N$305,MATCH($F82,$B$269:$B$305,0))/INDEX($D$269:$D$305,MATCH($F82,$B$269:$B$305,0)),SUMIFS('Input-Ext Allocators'!K$8:K$63,'Input-Ext Allocators'!$B$8:$B$63,$F82))*$D82</f>
        <v>0</v>
      </c>
      <c r="O82" s="143">
        <f ca="1">IFERROR(INDEX(O$269:O$305,MATCH($F82,$B$269:$B$305,0))/INDEX($D$269:$D$305,MATCH($F82,$B$269:$B$305,0)),SUMIFS('Input-Ext Allocators'!L$8:L$63,'Input-Ext Allocators'!$B$8:$B$63,$F82))*$D82</f>
        <v>0</v>
      </c>
      <c r="P82" s="143">
        <f ca="1">IFERROR(INDEX(P$269:P$305,MATCH($F82,$B$269:$B$305,0))/INDEX($D$269:$D$305,MATCH($F82,$B$269:$B$305,0)),SUMIFS('Input-Ext Allocators'!M$8:M$63,'Input-Ext Allocators'!$B$8:$B$63,$F82))*$D82</f>
        <v>0</v>
      </c>
      <c r="Q82" s="143">
        <f ca="1">IFERROR(INDEX(Q$269:Q$305,MATCH($F82,$B$269:$B$305,0))/INDEX($D$269:$D$305,MATCH($F82,$B$269:$B$305,0)),SUMIFS('Input-Ext Allocators'!N$8:N$63,'Input-Ext Allocators'!$B$8:$B$63,$F82))*$D82</f>
        <v>0</v>
      </c>
      <c r="R82" s="143">
        <f ca="1">IFERROR(INDEX(R$269:R$305,MATCH($F82,$B$269:$B$305,0))/INDEX($D$269:$D$305,MATCH($F82,$B$269:$B$305,0)),SUMIFS('Input-Ext Allocators'!O$8:O$63,'Input-Ext Allocators'!$B$8:$B$63,$F82))*$D82</f>
        <v>0</v>
      </c>
      <c r="S82" s="143">
        <f ca="1">IFERROR(INDEX(S$269:S$305,MATCH($F82,$B$269:$B$305,0))/INDEX($D$269:$D$305,MATCH($F82,$B$269:$B$305,0)),SUMIFS('Input-Ext Allocators'!P$8:P$63,'Input-Ext Allocators'!$B$8:$B$63,$F82))*$D82</f>
        <v>0</v>
      </c>
      <c r="T82" s="143">
        <f ca="1">IFERROR(INDEX(T$269:T$305,MATCH($F82,$B$269:$B$305,0))/INDEX($D$269:$D$305,MATCH($F82,$B$269:$B$305,0)),SUMIFS('Input-Ext Allocators'!Q$8:Q$63,'Input-Ext Allocators'!$B$8:$B$63,$F82))*$D82</f>
        <v>0</v>
      </c>
      <c r="U82" s="143">
        <f ca="1">IFERROR(INDEX(U$269:U$305,MATCH($F82,$B$269:$B$305,0))/INDEX($D$269:$D$305,MATCH($F82,$B$269:$B$305,0)),SUMIFS('Input-Ext Allocators'!R$8:R$63,'Input-Ext Allocators'!$B$8:$B$63,$F82))*$D82</f>
        <v>0</v>
      </c>
      <c r="V82" s="143">
        <f ca="1">IFERROR(INDEX(V$269:V$305,MATCH($F82,$B$269:$B$305,0))/INDEX($D$269:$D$305,MATCH($F82,$B$269:$B$305,0)),SUMIFS('Input-Ext Allocators'!S$8:S$63,'Input-Ext Allocators'!$B$8:$B$63,$F82))*$D82</f>
        <v>0</v>
      </c>
      <c r="W82" s="143">
        <f ca="1">IFERROR(INDEX(W$269:W$305,MATCH($F82,$B$269:$B$305,0))/INDEX($D$269:$D$305,MATCH($F82,$B$269:$B$305,0)),SUMIFS('Input-Ext Allocators'!T$8:T$63,'Input-Ext Allocators'!$B$8:$B$63,$F82))*$D82</f>
        <v>0</v>
      </c>
      <c r="X82" s="143">
        <f ca="1">IFERROR(INDEX(X$269:X$305,MATCH($F82,$B$269:$B$305,0))/INDEX($D$269:$D$305,MATCH($F82,$B$269:$B$305,0)),SUMIFS('Input-Ext Allocators'!U$8:U$63,'Input-Ext Allocators'!$B$8:$B$63,$F82))*$D82</f>
        <v>0</v>
      </c>
      <c r="Y82" s="143">
        <f ca="1">IFERROR(INDEX(Y$269:Y$305,MATCH($F82,$B$269:$B$305,0))/INDEX($D$269:$D$305,MATCH($F82,$B$269:$B$305,0)),SUMIFS('Input-Ext Allocators'!V$8:V$63,'Input-Ext Allocators'!$B$8:$B$63,$F82))*$D82</f>
        <v>0</v>
      </c>
      <c r="Z82" s="143">
        <f ca="1">IFERROR(INDEX(Z$269:Z$305,MATCH($F82,$B$269:$B$305,0))/INDEX($D$269:$D$305,MATCH($F82,$B$269:$B$305,0)),SUMIFS('Input-Ext Allocators'!W$8:W$63,'Input-Ext Allocators'!$B$8:$B$63,$F82))*$D82</f>
        <v>0</v>
      </c>
    </row>
    <row r="83" spans="1:26" outlineLevel="1">
      <c r="A83" s="113">
        <f>IF(ISBLANK('Input-Accounts'!A83),"",'Input-Accounts'!A83)</f>
        <v>69</v>
      </c>
      <c r="B83" s="17" t="str">
        <f>IF(ISBLANK('Input-Accounts'!B83),"",'Input-Accounts'!B83)</f>
        <v>Structures and Improvements</v>
      </c>
      <c r="C83" s="113">
        <f>IF(ISBLANK('Input-Accounts'!C83),"",'Input-Accounts'!C83)</f>
        <v>375</v>
      </c>
      <c r="D83" s="143">
        <f t="shared" ca="1" si="21"/>
        <v>0</v>
      </c>
      <c r="E83" s="143">
        <f t="shared" ca="1" si="19"/>
        <v>0</v>
      </c>
      <c r="F83" s="89" t="str" cm="1">
        <f t="array" aca="1" ref="F83" ca="1">IF(D83=0,"-",IF('Input-Accounts'!$E83&lt;&gt;0,'Input-Accounts'!$E83,INDEX('Input-Accounts'!$H83:$J83,,MATCH($F$6,'Input-Accounts'!$H$6:$J$6,0))))</f>
        <v>-</v>
      </c>
      <c r="G83" s="143">
        <f ca="1">IFERROR(INDEX(G$269:G$305,MATCH($F83,$B$269:$B$305,0))/INDEX($D$269:$D$305,MATCH($F83,$B$269:$B$305,0)),SUMIFS('Input-Ext Allocators'!D$8:D$63,'Input-Ext Allocators'!$B$8:$B$63,$F83))*$D83</f>
        <v>0</v>
      </c>
      <c r="H83" s="143">
        <f ca="1">IFERROR(INDEX(H$269:H$305,MATCH($F83,$B$269:$B$305,0))/INDEX($D$269:$D$305,MATCH($F83,$B$269:$B$305,0)),SUMIFS('Input-Ext Allocators'!E$8:E$63,'Input-Ext Allocators'!$B$8:$B$63,$F83))*$D83</f>
        <v>0</v>
      </c>
      <c r="I83" s="143">
        <f ca="1">IFERROR(INDEX(I$269:I$305,MATCH($F83,$B$269:$B$305,0))/INDEX($D$269:$D$305,MATCH($F83,$B$269:$B$305,0)),SUMIFS('Input-Ext Allocators'!F$8:F$63,'Input-Ext Allocators'!$B$8:$B$63,$F83))*$D83</f>
        <v>0</v>
      </c>
      <c r="J83" s="143">
        <f ca="1">IFERROR(INDEX(J$269:J$305,MATCH($F83,$B$269:$B$305,0))/INDEX($D$269:$D$305,MATCH($F83,$B$269:$B$305,0)),SUMIFS('Input-Ext Allocators'!G$8:G$63,'Input-Ext Allocators'!$B$8:$B$63,$F83))*$D83</f>
        <v>0</v>
      </c>
      <c r="K83" s="143">
        <f ca="1">IFERROR(INDEX(K$269:K$305,MATCH($F83,$B$269:$B$305,0))/INDEX($D$269:$D$305,MATCH($F83,$B$269:$B$305,0)),SUMIFS('Input-Ext Allocators'!H$8:H$63,'Input-Ext Allocators'!$B$8:$B$63,$F83))*$D83</f>
        <v>0</v>
      </c>
      <c r="L83" s="143">
        <f ca="1">IFERROR(INDEX(L$269:L$305,MATCH($F83,$B$269:$B$305,0))/INDEX($D$269:$D$305,MATCH($F83,$B$269:$B$305,0)),SUMIFS('Input-Ext Allocators'!I$8:I$63,'Input-Ext Allocators'!$B$8:$B$63,$F83))*$D83</f>
        <v>0</v>
      </c>
      <c r="M83" s="143">
        <f ca="1">IFERROR(INDEX(M$269:M$305,MATCH($F83,$B$269:$B$305,0))/INDEX($D$269:$D$305,MATCH($F83,$B$269:$B$305,0)),SUMIFS('Input-Ext Allocators'!J$8:J$63,'Input-Ext Allocators'!$B$8:$B$63,$F83))*$D83</f>
        <v>0</v>
      </c>
      <c r="N83" s="143">
        <f ca="1">IFERROR(INDEX(N$269:N$305,MATCH($F83,$B$269:$B$305,0))/INDEX($D$269:$D$305,MATCH($F83,$B$269:$B$305,0)),SUMIFS('Input-Ext Allocators'!K$8:K$63,'Input-Ext Allocators'!$B$8:$B$63,$F83))*$D83</f>
        <v>0</v>
      </c>
      <c r="O83" s="143">
        <f ca="1">IFERROR(INDEX(O$269:O$305,MATCH($F83,$B$269:$B$305,0))/INDEX($D$269:$D$305,MATCH($F83,$B$269:$B$305,0)),SUMIFS('Input-Ext Allocators'!L$8:L$63,'Input-Ext Allocators'!$B$8:$B$63,$F83))*$D83</f>
        <v>0</v>
      </c>
      <c r="P83" s="143">
        <f ca="1">IFERROR(INDEX(P$269:P$305,MATCH($F83,$B$269:$B$305,0))/INDEX($D$269:$D$305,MATCH($F83,$B$269:$B$305,0)),SUMIFS('Input-Ext Allocators'!M$8:M$63,'Input-Ext Allocators'!$B$8:$B$63,$F83))*$D83</f>
        <v>0</v>
      </c>
      <c r="Q83" s="143">
        <f ca="1">IFERROR(INDEX(Q$269:Q$305,MATCH($F83,$B$269:$B$305,0))/INDEX($D$269:$D$305,MATCH($F83,$B$269:$B$305,0)),SUMIFS('Input-Ext Allocators'!N$8:N$63,'Input-Ext Allocators'!$B$8:$B$63,$F83))*$D83</f>
        <v>0</v>
      </c>
      <c r="R83" s="143">
        <f ca="1">IFERROR(INDEX(R$269:R$305,MATCH($F83,$B$269:$B$305,0))/INDEX($D$269:$D$305,MATCH($F83,$B$269:$B$305,0)),SUMIFS('Input-Ext Allocators'!O$8:O$63,'Input-Ext Allocators'!$B$8:$B$63,$F83))*$D83</f>
        <v>0</v>
      </c>
      <c r="S83" s="143">
        <f ca="1">IFERROR(INDEX(S$269:S$305,MATCH($F83,$B$269:$B$305,0))/INDEX($D$269:$D$305,MATCH($F83,$B$269:$B$305,0)),SUMIFS('Input-Ext Allocators'!P$8:P$63,'Input-Ext Allocators'!$B$8:$B$63,$F83))*$D83</f>
        <v>0</v>
      </c>
      <c r="T83" s="143">
        <f ca="1">IFERROR(INDEX(T$269:T$305,MATCH($F83,$B$269:$B$305,0))/INDEX($D$269:$D$305,MATCH($F83,$B$269:$B$305,0)),SUMIFS('Input-Ext Allocators'!Q$8:Q$63,'Input-Ext Allocators'!$B$8:$B$63,$F83))*$D83</f>
        <v>0</v>
      </c>
      <c r="U83" s="143">
        <f ca="1">IFERROR(INDEX(U$269:U$305,MATCH($F83,$B$269:$B$305,0))/INDEX($D$269:$D$305,MATCH($F83,$B$269:$B$305,0)),SUMIFS('Input-Ext Allocators'!R$8:R$63,'Input-Ext Allocators'!$B$8:$B$63,$F83))*$D83</f>
        <v>0</v>
      </c>
      <c r="V83" s="143">
        <f ca="1">IFERROR(INDEX(V$269:V$305,MATCH($F83,$B$269:$B$305,0))/INDEX($D$269:$D$305,MATCH($F83,$B$269:$B$305,0)),SUMIFS('Input-Ext Allocators'!S$8:S$63,'Input-Ext Allocators'!$B$8:$B$63,$F83))*$D83</f>
        <v>0</v>
      </c>
      <c r="W83" s="143">
        <f ca="1">IFERROR(INDEX(W$269:W$305,MATCH($F83,$B$269:$B$305,0))/INDEX($D$269:$D$305,MATCH($F83,$B$269:$B$305,0)),SUMIFS('Input-Ext Allocators'!T$8:T$63,'Input-Ext Allocators'!$B$8:$B$63,$F83))*$D83</f>
        <v>0</v>
      </c>
      <c r="X83" s="143">
        <f ca="1">IFERROR(INDEX(X$269:X$305,MATCH($F83,$B$269:$B$305,0))/INDEX($D$269:$D$305,MATCH($F83,$B$269:$B$305,0)),SUMIFS('Input-Ext Allocators'!U$8:U$63,'Input-Ext Allocators'!$B$8:$B$63,$F83))*$D83</f>
        <v>0</v>
      </c>
      <c r="Y83" s="143">
        <f ca="1">IFERROR(INDEX(Y$269:Y$305,MATCH($F83,$B$269:$B$305,0))/INDEX($D$269:$D$305,MATCH($F83,$B$269:$B$305,0)),SUMIFS('Input-Ext Allocators'!V$8:V$63,'Input-Ext Allocators'!$B$8:$B$63,$F83))*$D83</f>
        <v>0</v>
      </c>
      <c r="Z83" s="143">
        <f ca="1">IFERROR(INDEX(Z$269:Z$305,MATCH($F83,$B$269:$B$305,0))/INDEX($D$269:$D$305,MATCH($F83,$B$269:$B$305,0)),SUMIFS('Input-Ext Allocators'!W$8:W$63,'Input-Ext Allocators'!$B$8:$B$63,$F83))*$D83</f>
        <v>0</v>
      </c>
    </row>
    <row r="84" spans="1:26" outlineLevel="1">
      <c r="A84" s="113">
        <f>IF(ISBLANK('Input-Accounts'!A84),"",'Input-Accounts'!A84)</f>
        <v>70</v>
      </c>
      <c r="B84" s="17" t="str">
        <f>IF(ISBLANK('Input-Accounts'!B84),"",'Input-Accounts'!B84)</f>
        <v>Mains</v>
      </c>
      <c r="C84" s="113">
        <f>IF(ISBLANK('Input-Accounts'!C84),"",'Input-Accounts'!C84)</f>
        <v>376</v>
      </c>
      <c r="D84" s="143">
        <f t="shared" ca="1" si="21"/>
        <v>0</v>
      </c>
      <c r="E84" s="143">
        <f t="shared" ca="1" si="19"/>
        <v>0</v>
      </c>
      <c r="F84" s="89" t="str" cm="1">
        <f t="array" aca="1" ref="F84" ca="1">IF(D84=0,"-",IF('Input-Accounts'!$E84&lt;&gt;0,'Input-Accounts'!$E84,INDEX('Input-Accounts'!$H84:$J84,,MATCH($F$6,'Input-Accounts'!$H$6:$J$6,0))))</f>
        <v>-</v>
      </c>
      <c r="G84" s="143">
        <f ca="1">IFERROR(INDEX(G$269:G$305,MATCH($F84,$B$269:$B$305,0))/INDEX($D$269:$D$305,MATCH($F84,$B$269:$B$305,0)),SUMIFS('Input-Ext Allocators'!D$8:D$63,'Input-Ext Allocators'!$B$8:$B$63,$F84))*$D84</f>
        <v>0</v>
      </c>
      <c r="H84" s="143">
        <f ca="1">IFERROR(INDEX(H$269:H$305,MATCH($F84,$B$269:$B$305,0))/INDEX($D$269:$D$305,MATCH($F84,$B$269:$B$305,0)),SUMIFS('Input-Ext Allocators'!E$8:E$63,'Input-Ext Allocators'!$B$8:$B$63,$F84))*$D84</f>
        <v>0</v>
      </c>
      <c r="I84" s="143">
        <f ca="1">IFERROR(INDEX(I$269:I$305,MATCH($F84,$B$269:$B$305,0))/INDEX($D$269:$D$305,MATCH($F84,$B$269:$B$305,0)),SUMIFS('Input-Ext Allocators'!F$8:F$63,'Input-Ext Allocators'!$B$8:$B$63,$F84))*$D84</f>
        <v>0</v>
      </c>
      <c r="J84" s="143">
        <f ca="1">IFERROR(INDEX(J$269:J$305,MATCH($F84,$B$269:$B$305,0))/INDEX($D$269:$D$305,MATCH($F84,$B$269:$B$305,0)),SUMIFS('Input-Ext Allocators'!G$8:G$63,'Input-Ext Allocators'!$B$8:$B$63,$F84))*$D84</f>
        <v>0</v>
      </c>
      <c r="K84" s="143">
        <f ca="1">IFERROR(INDEX(K$269:K$305,MATCH($F84,$B$269:$B$305,0))/INDEX($D$269:$D$305,MATCH($F84,$B$269:$B$305,0)),SUMIFS('Input-Ext Allocators'!H$8:H$63,'Input-Ext Allocators'!$B$8:$B$63,$F84))*$D84</f>
        <v>0</v>
      </c>
      <c r="L84" s="143">
        <f ca="1">IFERROR(INDEX(L$269:L$305,MATCH($F84,$B$269:$B$305,0))/INDEX($D$269:$D$305,MATCH($F84,$B$269:$B$305,0)),SUMIFS('Input-Ext Allocators'!I$8:I$63,'Input-Ext Allocators'!$B$8:$B$63,$F84))*$D84</f>
        <v>0</v>
      </c>
      <c r="M84" s="143">
        <f ca="1">IFERROR(INDEX(M$269:M$305,MATCH($F84,$B$269:$B$305,0))/INDEX($D$269:$D$305,MATCH($F84,$B$269:$B$305,0)),SUMIFS('Input-Ext Allocators'!J$8:J$63,'Input-Ext Allocators'!$B$8:$B$63,$F84))*$D84</f>
        <v>0</v>
      </c>
      <c r="N84" s="143">
        <f ca="1">IFERROR(INDEX(N$269:N$305,MATCH($F84,$B$269:$B$305,0))/INDEX($D$269:$D$305,MATCH($F84,$B$269:$B$305,0)),SUMIFS('Input-Ext Allocators'!K$8:K$63,'Input-Ext Allocators'!$B$8:$B$63,$F84))*$D84</f>
        <v>0</v>
      </c>
      <c r="O84" s="143">
        <f ca="1">IFERROR(INDEX(O$269:O$305,MATCH($F84,$B$269:$B$305,0))/INDEX($D$269:$D$305,MATCH($F84,$B$269:$B$305,0)),SUMIFS('Input-Ext Allocators'!L$8:L$63,'Input-Ext Allocators'!$B$8:$B$63,$F84))*$D84</f>
        <v>0</v>
      </c>
      <c r="P84" s="143">
        <f ca="1">IFERROR(INDEX(P$269:P$305,MATCH($F84,$B$269:$B$305,0))/INDEX($D$269:$D$305,MATCH($F84,$B$269:$B$305,0)),SUMIFS('Input-Ext Allocators'!M$8:M$63,'Input-Ext Allocators'!$B$8:$B$63,$F84))*$D84</f>
        <v>0</v>
      </c>
      <c r="Q84" s="143">
        <f ca="1">IFERROR(INDEX(Q$269:Q$305,MATCH($F84,$B$269:$B$305,0))/INDEX($D$269:$D$305,MATCH($F84,$B$269:$B$305,0)),SUMIFS('Input-Ext Allocators'!N$8:N$63,'Input-Ext Allocators'!$B$8:$B$63,$F84))*$D84</f>
        <v>0</v>
      </c>
      <c r="R84" s="143">
        <f ca="1">IFERROR(INDEX(R$269:R$305,MATCH($F84,$B$269:$B$305,0))/INDEX($D$269:$D$305,MATCH($F84,$B$269:$B$305,0)),SUMIFS('Input-Ext Allocators'!O$8:O$63,'Input-Ext Allocators'!$B$8:$B$63,$F84))*$D84</f>
        <v>0</v>
      </c>
      <c r="S84" s="143">
        <f ca="1">IFERROR(INDEX(S$269:S$305,MATCH($F84,$B$269:$B$305,0))/INDEX($D$269:$D$305,MATCH($F84,$B$269:$B$305,0)),SUMIFS('Input-Ext Allocators'!P$8:P$63,'Input-Ext Allocators'!$B$8:$B$63,$F84))*$D84</f>
        <v>0</v>
      </c>
      <c r="T84" s="143">
        <f ca="1">IFERROR(INDEX(T$269:T$305,MATCH($F84,$B$269:$B$305,0))/INDEX($D$269:$D$305,MATCH($F84,$B$269:$B$305,0)),SUMIFS('Input-Ext Allocators'!Q$8:Q$63,'Input-Ext Allocators'!$B$8:$B$63,$F84))*$D84</f>
        <v>0</v>
      </c>
      <c r="U84" s="143">
        <f ca="1">IFERROR(INDEX(U$269:U$305,MATCH($F84,$B$269:$B$305,0))/INDEX($D$269:$D$305,MATCH($F84,$B$269:$B$305,0)),SUMIFS('Input-Ext Allocators'!R$8:R$63,'Input-Ext Allocators'!$B$8:$B$63,$F84))*$D84</f>
        <v>0</v>
      </c>
      <c r="V84" s="143">
        <f ca="1">IFERROR(INDEX(V$269:V$305,MATCH($F84,$B$269:$B$305,0))/INDEX($D$269:$D$305,MATCH($F84,$B$269:$B$305,0)),SUMIFS('Input-Ext Allocators'!S$8:S$63,'Input-Ext Allocators'!$B$8:$B$63,$F84))*$D84</f>
        <v>0</v>
      </c>
      <c r="W84" s="143">
        <f ca="1">IFERROR(INDEX(W$269:W$305,MATCH($F84,$B$269:$B$305,0))/INDEX($D$269:$D$305,MATCH($F84,$B$269:$B$305,0)),SUMIFS('Input-Ext Allocators'!T$8:T$63,'Input-Ext Allocators'!$B$8:$B$63,$F84))*$D84</f>
        <v>0</v>
      </c>
      <c r="X84" s="143">
        <f ca="1">IFERROR(INDEX(X$269:X$305,MATCH($F84,$B$269:$B$305,0))/INDEX($D$269:$D$305,MATCH($F84,$B$269:$B$305,0)),SUMIFS('Input-Ext Allocators'!U$8:U$63,'Input-Ext Allocators'!$B$8:$B$63,$F84))*$D84</f>
        <v>0</v>
      </c>
      <c r="Y84" s="143">
        <f ca="1">IFERROR(INDEX(Y$269:Y$305,MATCH($F84,$B$269:$B$305,0))/INDEX($D$269:$D$305,MATCH($F84,$B$269:$B$305,0)),SUMIFS('Input-Ext Allocators'!V$8:V$63,'Input-Ext Allocators'!$B$8:$B$63,$F84))*$D84</f>
        <v>0</v>
      </c>
      <c r="Z84" s="143">
        <f ca="1">IFERROR(INDEX(Z$269:Z$305,MATCH($F84,$B$269:$B$305,0))/INDEX($D$269:$D$305,MATCH($F84,$B$269:$B$305,0)),SUMIFS('Input-Ext Allocators'!W$8:W$63,'Input-Ext Allocators'!$B$8:$B$63,$F84))*$D84</f>
        <v>0</v>
      </c>
    </row>
    <row r="85" spans="1:26" outlineLevel="1">
      <c r="A85" s="113">
        <f>IF(ISBLANK('Input-Accounts'!A85),"",'Input-Accounts'!A85)</f>
        <v>71</v>
      </c>
      <c r="B85" s="17" t="str">
        <f>IF(ISBLANK('Input-Accounts'!B85),"",'Input-Accounts'!B85)</f>
        <v>Compressor Station</v>
      </c>
      <c r="C85" s="113">
        <f>IF(ISBLANK('Input-Accounts'!C85),"",'Input-Accounts'!C85)</f>
        <v>377</v>
      </c>
      <c r="D85" s="143">
        <f t="shared" ca="1" si="21"/>
        <v>0</v>
      </c>
      <c r="E85" s="143">
        <f t="shared" ca="1" si="19"/>
        <v>0</v>
      </c>
      <c r="F85" s="89" t="str" cm="1">
        <f t="array" aca="1" ref="F85" ca="1">IF(D85=0,"-",IF('Input-Accounts'!$E85&lt;&gt;0,'Input-Accounts'!$E85,INDEX('Input-Accounts'!$H85:$J85,,MATCH($F$6,'Input-Accounts'!$H$6:$J$6,0))))</f>
        <v>-</v>
      </c>
      <c r="G85" s="143">
        <f ca="1">IFERROR(INDEX(G$269:G$305,MATCH($F85,$B$269:$B$305,0))/INDEX($D$269:$D$305,MATCH($F85,$B$269:$B$305,0)),SUMIFS('Input-Ext Allocators'!D$8:D$63,'Input-Ext Allocators'!$B$8:$B$63,$F85))*$D85</f>
        <v>0</v>
      </c>
      <c r="H85" s="143">
        <f ca="1">IFERROR(INDEX(H$269:H$305,MATCH($F85,$B$269:$B$305,0))/INDEX($D$269:$D$305,MATCH($F85,$B$269:$B$305,0)),SUMIFS('Input-Ext Allocators'!E$8:E$63,'Input-Ext Allocators'!$B$8:$B$63,$F85))*$D85</f>
        <v>0</v>
      </c>
      <c r="I85" s="143">
        <f ca="1">IFERROR(INDEX(I$269:I$305,MATCH($F85,$B$269:$B$305,0))/INDEX($D$269:$D$305,MATCH($F85,$B$269:$B$305,0)),SUMIFS('Input-Ext Allocators'!F$8:F$63,'Input-Ext Allocators'!$B$8:$B$63,$F85))*$D85</f>
        <v>0</v>
      </c>
      <c r="J85" s="143">
        <f ca="1">IFERROR(INDEX(J$269:J$305,MATCH($F85,$B$269:$B$305,0))/INDEX($D$269:$D$305,MATCH($F85,$B$269:$B$305,0)),SUMIFS('Input-Ext Allocators'!G$8:G$63,'Input-Ext Allocators'!$B$8:$B$63,$F85))*$D85</f>
        <v>0</v>
      </c>
      <c r="K85" s="143">
        <f ca="1">IFERROR(INDEX(K$269:K$305,MATCH($F85,$B$269:$B$305,0))/INDEX($D$269:$D$305,MATCH($F85,$B$269:$B$305,0)),SUMIFS('Input-Ext Allocators'!H$8:H$63,'Input-Ext Allocators'!$B$8:$B$63,$F85))*$D85</f>
        <v>0</v>
      </c>
      <c r="L85" s="143">
        <f ca="1">IFERROR(INDEX(L$269:L$305,MATCH($F85,$B$269:$B$305,0))/INDEX($D$269:$D$305,MATCH($F85,$B$269:$B$305,0)),SUMIFS('Input-Ext Allocators'!I$8:I$63,'Input-Ext Allocators'!$B$8:$B$63,$F85))*$D85</f>
        <v>0</v>
      </c>
      <c r="M85" s="143">
        <f ca="1">IFERROR(INDEX(M$269:M$305,MATCH($F85,$B$269:$B$305,0))/INDEX($D$269:$D$305,MATCH($F85,$B$269:$B$305,0)),SUMIFS('Input-Ext Allocators'!J$8:J$63,'Input-Ext Allocators'!$B$8:$B$63,$F85))*$D85</f>
        <v>0</v>
      </c>
      <c r="N85" s="143">
        <f ca="1">IFERROR(INDEX(N$269:N$305,MATCH($F85,$B$269:$B$305,0))/INDEX($D$269:$D$305,MATCH($F85,$B$269:$B$305,0)),SUMIFS('Input-Ext Allocators'!K$8:K$63,'Input-Ext Allocators'!$B$8:$B$63,$F85))*$D85</f>
        <v>0</v>
      </c>
      <c r="O85" s="143">
        <f ca="1">IFERROR(INDEX(O$269:O$305,MATCH($F85,$B$269:$B$305,0))/INDEX($D$269:$D$305,MATCH($F85,$B$269:$B$305,0)),SUMIFS('Input-Ext Allocators'!L$8:L$63,'Input-Ext Allocators'!$B$8:$B$63,$F85))*$D85</f>
        <v>0</v>
      </c>
      <c r="P85" s="143">
        <f ca="1">IFERROR(INDEX(P$269:P$305,MATCH($F85,$B$269:$B$305,0))/INDEX($D$269:$D$305,MATCH($F85,$B$269:$B$305,0)),SUMIFS('Input-Ext Allocators'!M$8:M$63,'Input-Ext Allocators'!$B$8:$B$63,$F85))*$D85</f>
        <v>0</v>
      </c>
      <c r="Q85" s="143">
        <f ca="1">IFERROR(INDEX(Q$269:Q$305,MATCH($F85,$B$269:$B$305,0))/INDEX($D$269:$D$305,MATCH($F85,$B$269:$B$305,0)),SUMIFS('Input-Ext Allocators'!N$8:N$63,'Input-Ext Allocators'!$B$8:$B$63,$F85))*$D85</f>
        <v>0</v>
      </c>
      <c r="R85" s="143">
        <f ca="1">IFERROR(INDEX(R$269:R$305,MATCH($F85,$B$269:$B$305,0))/INDEX($D$269:$D$305,MATCH($F85,$B$269:$B$305,0)),SUMIFS('Input-Ext Allocators'!O$8:O$63,'Input-Ext Allocators'!$B$8:$B$63,$F85))*$D85</f>
        <v>0</v>
      </c>
      <c r="S85" s="143">
        <f ca="1">IFERROR(INDEX(S$269:S$305,MATCH($F85,$B$269:$B$305,0))/INDEX($D$269:$D$305,MATCH($F85,$B$269:$B$305,0)),SUMIFS('Input-Ext Allocators'!P$8:P$63,'Input-Ext Allocators'!$B$8:$B$63,$F85))*$D85</f>
        <v>0</v>
      </c>
      <c r="T85" s="143">
        <f ca="1">IFERROR(INDEX(T$269:T$305,MATCH($F85,$B$269:$B$305,0))/INDEX($D$269:$D$305,MATCH($F85,$B$269:$B$305,0)),SUMIFS('Input-Ext Allocators'!Q$8:Q$63,'Input-Ext Allocators'!$B$8:$B$63,$F85))*$D85</f>
        <v>0</v>
      </c>
      <c r="U85" s="143">
        <f ca="1">IFERROR(INDEX(U$269:U$305,MATCH($F85,$B$269:$B$305,0))/INDEX($D$269:$D$305,MATCH($F85,$B$269:$B$305,0)),SUMIFS('Input-Ext Allocators'!R$8:R$63,'Input-Ext Allocators'!$B$8:$B$63,$F85))*$D85</f>
        <v>0</v>
      </c>
      <c r="V85" s="143">
        <f ca="1">IFERROR(INDEX(V$269:V$305,MATCH($F85,$B$269:$B$305,0))/INDEX($D$269:$D$305,MATCH($F85,$B$269:$B$305,0)),SUMIFS('Input-Ext Allocators'!S$8:S$63,'Input-Ext Allocators'!$B$8:$B$63,$F85))*$D85</f>
        <v>0</v>
      </c>
      <c r="W85" s="143">
        <f ca="1">IFERROR(INDEX(W$269:W$305,MATCH($F85,$B$269:$B$305,0))/INDEX($D$269:$D$305,MATCH($F85,$B$269:$B$305,0)),SUMIFS('Input-Ext Allocators'!T$8:T$63,'Input-Ext Allocators'!$B$8:$B$63,$F85))*$D85</f>
        <v>0</v>
      </c>
      <c r="X85" s="143">
        <f ca="1">IFERROR(INDEX(X$269:X$305,MATCH($F85,$B$269:$B$305,0))/INDEX($D$269:$D$305,MATCH($F85,$B$269:$B$305,0)),SUMIFS('Input-Ext Allocators'!U$8:U$63,'Input-Ext Allocators'!$B$8:$B$63,$F85))*$D85</f>
        <v>0</v>
      </c>
      <c r="Y85" s="143">
        <f ca="1">IFERROR(INDEX(Y$269:Y$305,MATCH($F85,$B$269:$B$305,0))/INDEX($D$269:$D$305,MATCH($F85,$B$269:$B$305,0)),SUMIFS('Input-Ext Allocators'!V$8:V$63,'Input-Ext Allocators'!$B$8:$B$63,$F85))*$D85</f>
        <v>0</v>
      </c>
      <c r="Z85" s="143">
        <f ca="1">IFERROR(INDEX(Z$269:Z$305,MATCH($F85,$B$269:$B$305,0))/INDEX($D$269:$D$305,MATCH($F85,$B$269:$B$305,0)),SUMIFS('Input-Ext Allocators'!W$8:W$63,'Input-Ext Allocators'!$B$8:$B$63,$F85))*$D85</f>
        <v>0</v>
      </c>
    </row>
    <row r="86" spans="1:26" outlineLevel="1">
      <c r="A86" s="113">
        <f>IF(ISBLANK('Input-Accounts'!A86),"",'Input-Accounts'!A86)</f>
        <v>72</v>
      </c>
      <c r="B86" s="17" t="str">
        <f>IF(ISBLANK('Input-Accounts'!B86),"",'Input-Accounts'!B86)</f>
        <v>M &amp; R Station Equipment - general</v>
      </c>
      <c r="C86" s="113">
        <f>IF(ISBLANK('Input-Accounts'!C86),"",'Input-Accounts'!C86)</f>
        <v>378</v>
      </c>
      <c r="D86" s="143">
        <f t="shared" ca="1" si="21"/>
        <v>0</v>
      </c>
      <c r="E86" s="143">
        <f t="shared" ca="1" si="19"/>
        <v>0</v>
      </c>
      <c r="F86" s="89" t="str" cm="1">
        <f t="array" aca="1" ref="F86" ca="1">IF(D86=0,"-",IF('Input-Accounts'!$E86&lt;&gt;0,'Input-Accounts'!$E86,INDEX('Input-Accounts'!$H86:$J86,,MATCH($F$6,'Input-Accounts'!$H$6:$J$6,0))))</f>
        <v>-</v>
      </c>
      <c r="G86" s="143">
        <f ca="1">IFERROR(INDEX(G$269:G$305,MATCH($F86,$B$269:$B$305,0))/INDEX($D$269:$D$305,MATCH($F86,$B$269:$B$305,0)),SUMIFS('Input-Ext Allocators'!D$8:D$63,'Input-Ext Allocators'!$B$8:$B$63,$F86))*$D86</f>
        <v>0</v>
      </c>
      <c r="H86" s="143">
        <f ca="1">IFERROR(INDEX(H$269:H$305,MATCH($F86,$B$269:$B$305,0))/INDEX($D$269:$D$305,MATCH($F86,$B$269:$B$305,0)),SUMIFS('Input-Ext Allocators'!E$8:E$63,'Input-Ext Allocators'!$B$8:$B$63,$F86))*$D86</f>
        <v>0</v>
      </c>
      <c r="I86" s="143">
        <f ca="1">IFERROR(INDEX(I$269:I$305,MATCH($F86,$B$269:$B$305,0))/INDEX($D$269:$D$305,MATCH($F86,$B$269:$B$305,0)),SUMIFS('Input-Ext Allocators'!F$8:F$63,'Input-Ext Allocators'!$B$8:$B$63,$F86))*$D86</f>
        <v>0</v>
      </c>
      <c r="J86" s="143">
        <f ca="1">IFERROR(INDEX(J$269:J$305,MATCH($F86,$B$269:$B$305,0))/INDEX($D$269:$D$305,MATCH($F86,$B$269:$B$305,0)),SUMIFS('Input-Ext Allocators'!G$8:G$63,'Input-Ext Allocators'!$B$8:$B$63,$F86))*$D86</f>
        <v>0</v>
      </c>
      <c r="K86" s="143">
        <f ca="1">IFERROR(INDEX(K$269:K$305,MATCH($F86,$B$269:$B$305,0))/INDEX($D$269:$D$305,MATCH($F86,$B$269:$B$305,0)),SUMIFS('Input-Ext Allocators'!H$8:H$63,'Input-Ext Allocators'!$B$8:$B$63,$F86))*$D86</f>
        <v>0</v>
      </c>
      <c r="L86" s="143">
        <f ca="1">IFERROR(INDEX(L$269:L$305,MATCH($F86,$B$269:$B$305,0))/INDEX($D$269:$D$305,MATCH($F86,$B$269:$B$305,0)),SUMIFS('Input-Ext Allocators'!I$8:I$63,'Input-Ext Allocators'!$B$8:$B$63,$F86))*$D86</f>
        <v>0</v>
      </c>
      <c r="M86" s="143">
        <f ca="1">IFERROR(INDEX(M$269:M$305,MATCH($F86,$B$269:$B$305,0))/INDEX($D$269:$D$305,MATCH($F86,$B$269:$B$305,0)),SUMIFS('Input-Ext Allocators'!J$8:J$63,'Input-Ext Allocators'!$B$8:$B$63,$F86))*$D86</f>
        <v>0</v>
      </c>
      <c r="N86" s="143">
        <f ca="1">IFERROR(INDEX(N$269:N$305,MATCH($F86,$B$269:$B$305,0))/INDEX($D$269:$D$305,MATCH($F86,$B$269:$B$305,0)),SUMIFS('Input-Ext Allocators'!K$8:K$63,'Input-Ext Allocators'!$B$8:$B$63,$F86))*$D86</f>
        <v>0</v>
      </c>
      <c r="O86" s="143">
        <f ca="1">IFERROR(INDEX(O$269:O$305,MATCH($F86,$B$269:$B$305,0))/INDEX($D$269:$D$305,MATCH($F86,$B$269:$B$305,0)),SUMIFS('Input-Ext Allocators'!L$8:L$63,'Input-Ext Allocators'!$B$8:$B$63,$F86))*$D86</f>
        <v>0</v>
      </c>
      <c r="P86" s="143">
        <f ca="1">IFERROR(INDEX(P$269:P$305,MATCH($F86,$B$269:$B$305,0))/INDEX($D$269:$D$305,MATCH($F86,$B$269:$B$305,0)),SUMIFS('Input-Ext Allocators'!M$8:M$63,'Input-Ext Allocators'!$B$8:$B$63,$F86))*$D86</f>
        <v>0</v>
      </c>
      <c r="Q86" s="143">
        <f ca="1">IFERROR(INDEX(Q$269:Q$305,MATCH($F86,$B$269:$B$305,0))/INDEX($D$269:$D$305,MATCH($F86,$B$269:$B$305,0)),SUMIFS('Input-Ext Allocators'!N$8:N$63,'Input-Ext Allocators'!$B$8:$B$63,$F86))*$D86</f>
        <v>0</v>
      </c>
      <c r="R86" s="143">
        <f ca="1">IFERROR(INDEX(R$269:R$305,MATCH($F86,$B$269:$B$305,0))/INDEX($D$269:$D$305,MATCH($F86,$B$269:$B$305,0)),SUMIFS('Input-Ext Allocators'!O$8:O$63,'Input-Ext Allocators'!$B$8:$B$63,$F86))*$D86</f>
        <v>0</v>
      </c>
      <c r="S86" s="143">
        <f ca="1">IFERROR(INDEX(S$269:S$305,MATCH($F86,$B$269:$B$305,0))/INDEX($D$269:$D$305,MATCH($F86,$B$269:$B$305,0)),SUMIFS('Input-Ext Allocators'!P$8:P$63,'Input-Ext Allocators'!$B$8:$B$63,$F86))*$D86</f>
        <v>0</v>
      </c>
      <c r="T86" s="143">
        <f ca="1">IFERROR(INDEX(T$269:T$305,MATCH($F86,$B$269:$B$305,0))/INDEX($D$269:$D$305,MATCH($F86,$B$269:$B$305,0)),SUMIFS('Input-Ext Allocators'!Q$8:Q$63,'Input-Ext Allocators'!$B$8:$B$63,$F86))*$D86</f>
        <v>0</v>
      </c>
      <c r="U86" s="143">
        <f ca="1">IFERROR(INDEX(U$269:U$305,MATCH($F86,$B$269:$B$305,0))/INDEX($D$269:$D$305,MATCH($F86,$B$269:$B$305,0)),SUMIFS('Input-Ext Allocators'!R$8:R$63,'Input-Ext Allocators'!$B$8:$B$63,$F86))*$D86</f>
        <v>0</v>
      </c>
      <c r="V86" s="143">
        <f ca="1">IFERROR(INDEX(V$269:V$305,MATCH($F86,$B$269:$B$305,0))/INDEX($D$269:$D$305,MATCH($F86,$B$269:$B$305,0)),SUMIFS('Input-Ext Allocators'!S$8:S$63,'Input-Ext Allocators'!$B$8:$B$63,$F86))*$D86</f>
        <v>0</v>
      </c>
      <c r="W86" s="143">
        <f ca="1">IFERROR(INDEX(W$269:W$305,MATCH($F86,$B$269:$B$305,0))/INDEX($D$269:$D$305,MATCH($F86,$B$269:$B$305,0)),SUMIFS('Input-Ext Allocators'!T$8:T$63,'Input-Ext Allocators'!$B$8:$B$63,$F86))*$D86</f>
        <v>0</v>
      </c>
      <c r="X86" s="143">
        <f ca="1">IFERROR(INDEX(X$269:X$305,MATCH($F86,$B$269:$B$305,0))/INDEX($D$269:$D$305,MATCH($F86,$B$269:$B$305,0)),SUMIFS('Input-Ext Allocators'!U$8:U$63,'Input-Ext Allocators'!$B$8:$B$63,$F86))*$D86</f>
        <v>0</v>
      </c>
      <c r="Y86" s="143">
        <f ca="1">IFERROR(INDEX(Y$269:Y$305,MATCH($F86,$B$269:$B$305,0))/INDEX($D$269:$D$305,MATCH($F86,$B$269:$B$305,0)),SUMIFS('Input-Ext Allocators'!V$8:V$63,'Input-Ext Allocators'!$B$8:$B$63,$F86))*$D86</f>
        <v>0</v>
      </c>
      <c r="Z86" s="143">
        <f ca="1">IFERROR(INDEX(Z$269:Z$305,MATCH($F86,$B$269:$B$305,0))/INDEX($D$269:$D$305,MATCH($F86,$B$269:$B$305,0)),SUMIFS('Input-Ext Allocators'!W$8:W$63,'Input-Ext Allocators'!$B$8:$B$63,$F86))*$D86</f>
        <v>0</v>
      </c>
    </row>
    <row r="87" spans="1:26" outlineLevel="1">
      <c r="A87" s="113">
        <f>IF(ISBLANK('Input-Accounts'!A87),"",'Input-Accounts'!A87)</f>
        <v>73</v>
      </c>
      <c r="B87" s="17" t="str">
        <f>IF(ISBLANK('Input-Accounts'!B87),"",'Input-Accounts'!B87)</f>
        <v>M &amp; R Station Equipment - city gate</v>
      </c>
      <c r="C87" s="113">
        <f>IF(ISBLANK('Input-Accounts'!C87),"",'Input-Accounts'!C87)</f>
        <v>379</v>
      </c>
      <c r="D87" s="143">
        <f t="shared" ca="1" si="21"/>
        <v>0</v>
      </c>
      <c r="E87" s="143">
        <f t="shared" ca="1" si="19"/>
        <v>0</v>
      </c>
      <c r="F87" s="89" t="str" cm="1">
        <f t="array" aca="1" ref="F87" ca="1">IF(D87=0,"-",IF('Input-Accounts'!$E87&lt;&gt;0,'Input-Accounts'!$E87,INDEX('Input-Accounts'!$H87:$J87,,MATCH($F$6,'Input-Accounts'!$H$6:$J$6,0))))</f>
        <v>-</v>
      </c>
      <c r="G87" s="143">
        <f ca="1">IFERROR(INDEX(G$269:G$305,MATCH($F87,$B$269:$B$305,0))/INDEX($D$269:$D$305,MATCH($F87,$B$269:$B$305,0)),SUMIFS('Input-Ext Allocators'!D$8:D$63,'Input-Ext Allocators'!$B$8:$B$63,$F87))*$D87</f>
        <v>0</v>
      </c>
      <c r="H87" s="143">
        <f ca="1">IFERROR(INDEX(H$269:H$305,MATCH($F87,$B$269:$B$305,0))/INDEX($D$269:$D$305,MATCH($F87,$B$269:$B$305,0)),SUMIFS('Input-Ext Allocators'!E$8:E$63,'Input-Ext Allocators'!$B$8:$B$63,$F87))*$D87</f>
        <v>0</v>
      </c>
      <c r="I87" s="143">
        <f ca="1">IFERROR(INDEX(I$269:I$305,MATCH($F87,$B$269:$B$305,0))/INDEX($D$269:$D$305,MATCH($F87,$B$269:$B$305,0)),SUMIFS('Input-Ext Allocators'!F$8:F$63,'Input-Ext Allocators'!$B$8:$B$63,$F87))*$D87</f>
        <v>0</v>
      </c>
      <c r="J87" s="143">
        <f ca="1">IFERROR(INDEX(J$269:J$305,MATCH($F87,$B$269:$B$305,0))/INDEX($D$269:$D$305,MATCH($F87,$B$269:$B$305,0)),SUMIFS('Input-Ext Allocators'!G$8:G$63,'Input-Ext Allocators'!$B$8:$B$63,$F87))*$D87</f>
        <v>0</v>
      </c>
      <c r="K87" s="143">
        <f ca="1">IFERROR(INDEX(K$269:K$305,MATCH($F87,$B$269:$B$305,0))/INDEX($D$269:$D$305,MATCH($F87,$B$269:$B$305,0)),SUMIFS('Input-Ext Allocators'!H$8:H$63,'Input-Ext Allocators'!$B$8:$B$63,$F87))*$D87</f>
        <v>0</v>
      </c>
      <c r="L87" s="143">
        <f ca="1">IFERROR(INDEX(L$269:L$305,MATCH($F87,$B$269:$B$305,0))/INDEX($D$269:$D$305,MATCH($F87,$B$269:$B$305,0)),SUMIFS('Input-Ext Allocators'!I$8:I$63,'Input-Ext Allocators'!$B$8:$B$63,$F87))*$D87</f>
        <v>0</v>
      </c>
      <c r="M87" s="143">
        <f ca="1">IFERROR(INDEX(M$269:M$305,MATCH($F87,$B$269:$B$305,0))/INDEX($D$269:$D$305,MATCH($F87,$B$269:$B$305,0)),SUMIFS('Input-Ext Allocators'!J$8:J$63,'Input-Ext Allocators'!$B$8:$B$63,$F87))*$D87</f>
        <v>0</v>
      </c>
      <c r="N87" s="143">
        <f ca="1">IFERROR(INDEX(N$269:N$305,MATCH($F87,$B$269:$B$305,0))/INDEX($D$269:$D$305,MATCH($F87,$B$269:$B$305,0)),SUMIFS('Input-Ext Allocators'!K$8:K$63,'Input-Ext Allocators'!$B$8:$B$63,$F87))*$D87</f>
        <v>0</v>
      </c>
      <c r="O87" s="143">
        <f ca="1">IFERROR(INDEX(O$269:O$305,MATCH($F87,$B$269:$B$305,0))/INDEX($D$269:$D$305,MATCH($F87,$B$269:$B$305,0)),SUMIFS('Input-Ext Allocators'!L$8:L$63,'Input-Ext Allocators'!$B$8:$B$63,$F87))*$D87</f>
        <v>0</v>
      </c>
      <c r="P87" s="143">
        <f ca="1">IFERROR(INDEX(P$269:P$305,MATCH($F87,$B$269:$B$305,0))/INDEX($D$269:$D$305,MATCH($F87,$B$269:$B$305,0)),SUMIFS('Input-Ext Allocators'!M$8:M$63,'Input-Ext Allocators'!$B$8:$B$63,$F87))*$D87</f>
        <v>0</v>
      </c>
      <c r="Q87" s="143">
        <f ca="1">IFERROR(INDEX(Q$269:Q$305,MATCH($F87,$B$269:$B$305,0))/INDEX($D$269:$D$305,MATCH($F87,$B$269:$B$305,0)),SUMIFS('Input-Ext Allocators'!N$8:N$63,'Input-Ext Allocators'!$B$8:$B$63,$F87))*$D87</f>
        <v>0</v>
      </c>
      <c r="R87" s="143">
        <f ca="1">IFERROR(INDEX(R$269:R$305,MATCH($F87,$B$269:$B$305,0))/INDEX($D$269:$D$305,MATCH($F87,$B$269:$B$305,0)),SUMIFS('Input-Ext Allocators'!O$8:O$63,'Input-Ext Allocators'!$B$8:$B$63,$F87))*$D87</f>
        <v>0</v>
      </c>
      <c r="S87" s="143">
        <f ca="1">IFERROR(INDEX(S$269:S$305,MATCH($F87,$B$269:$B$305,0))/INDEX($D$269:$D$305,MATCH($F87,$B$269:$B$305,0)),SUMIFS('Input-Ext Allocators'!P$8:P$63,'Input-Ext Allocators'!$B$8:$B$63,$F87))*$D87</f>
        <v>0</v>
      </c>
      <c r="T87" s="143">
        <f ca="1">IFERROR(INDEX(T$269:T$305,MATCH($F87,$B$269:$B$305,0))/INDEX($D$269:$D$305,MATCH($F87,$B$269:$B$305,0)),SUMIFS('Input-Ext Allocators'!Q$8:Q$63,'Input-Ext Allocators'!$B$8:$B$63,$F87))*$D87</f>
        <v>0</v>
      </c>
      <c r="U87" s="143">
        <f ca="1">IFERROR(INDEX(U$269:U$305,MATCH($F87,$B$269:$B$305,0))/INDEX($D$269:$D$305,MATCH($F87,$B$269:$B$305,0)),SUMIFS('Input-Ext Allocators'!R$8:R$63,'Input-Ext Allocators'!$B$8:$B$63,$F87))*$D87</f>
        <v>0</v>
      </c>
      <c r="V87" s="143">
        <f ca="1">IFERROR(INDEX(V$269:V$305,MATCH($F87,$B$269:$B$305,0))/INDEX($D$269:$D$305,MATCH($F87,$B$269:$B$305,0)),SUMIFS('Input-Ext Allocators'!S$8:S$63,'Input-Ext Allocators'!$B$8:$B$63,$F87))*$D87</f>
        <v>0</v>
      </c>
      <c r="W87" s="143">
        <f ca="1">IFERROR(INDEX(W$269:W$305,MATCH($F87,$B$269:$B$305,0))/INDEX($D$269:$D$305,MATCH($F87,$B$269:$B$305,0)),SUMIFS('Input-Ext Allocators'!T$8:T$63,'Input-Ext Allocators'!$B$8:$B$63,$F87))*$D87</f>
        <v>0</v>
      </c>
      <c r="X87" s="143">
        <f ca="1">IFERROR(INDEX(X$269:X$305,MATCH($F87,$B$269:$B$305,0))/INDEX($D$269:$D$305,MATCH($F87,$B$269:$B$305,0)),SUMIFS('Input-Ext Allocators'!U$8:U$63,'Input-Ext Allocators'!$B$8:$B$63,$F87))*$D87</f>
        <v>0</v>
      </c>
      <c r="Y87" s="143">
        <f ca="1">IFERROR(INDEX(Y$269:Y$305,MATCH($F87,$B$269:$B$305,0))/INDEX($D$269:$D$305,MATCH($F87,$B$269:$B$305,0)),SUMIFS('Input-Ext Allocators'!V$8:V$63,'Input-Ext Allocators'!$B$8:$B$63,$F87))*$D87</f>
        <v>0</v>
      </c>
      <c r="Z87" s="143">
        <f ca="1">IFERROR(INDEX(Z$269:Z$305,MATCH($F87,$B$269:$B$305,0))/INDEX($D$269:$D$305,MATCH($F87,$B$269:$B$305,0)),SUMIFS('Input-Ext Allocators'!W$8:W$63,'Input-Ext Allocators'!$B$8:$B$63,$F87))*$D87</f>
        <v>0</v>
      </c>
    </row>
    <row r="88" spans="1:26" outlineLevel="1">
      <c r="A88" s="113">
        <f>IF(ISBLANK('Input-Accounts'!A88),"",'Input-Accounts'!A88)</f>
        <v>74</v>
      </c>
      <c r="B88" s="17" t="str">
        <f>IF(ISBLANK('Input-Accounts'!B88),"",'Input-Accounts'!B88)</f>
        <v>Services</v>
      </c>
      <c r="C88" s="113">
        <f>IF(ISBLANK('Input-Accounts'!C88),"",'Input-Accounts'!C88)</f>
        <v>380</v>
      </c>
      <c r="D88" s="143">
        <f t="shared" ca="1" si="21"/>
        <v>0</v>
      </c>
      <c r="E88" s="143">
        <f t="shared" ca="1" si="19"/>
        <v>0</v>
      </c>
      <c r="F88" s="89" t="str" cm="1">
        <f t="array" aca="1" ref="F88" ca="1">IF(D88=0,"-",IF('Input-Accounts'!$E88&lt;&gt;0,'Input-Accounts'!$E88,INDEX('Input-Accounts'!$H88:$J88,,MATCH($F$6,'Input-Accounts'!$H$6:$J$6,0))))</f>
        <v>-</v>
      </c>
      <c r="G88" s="143">
        <f ca="1">IFERROR(INDEX(G$269:G$305,MATCH($F88,$B$269:$B$305,0))/INDEX($D$269:$D$305,MATCH($F88,$B$269:$B$305,0)),SUMIFS('Input-Ext Allocators'!D$8:D$63,'Input-Ext Allocators'!$B$8:$B$63,$F88))*$D88</f>
        <v>0</v>
      </c>
      <c r="H88" s="143">
        <f ca="1">IFERROR(INDEX(H$269:H$305,MATCH($F88,$B$269:$B$305,0))/INDEX($D$269:$D$305,MATCH($F88,$B$269:$B$305,0)),SUMIFS('Input-Ext Allocators'!E$8:E$63,'Input-Ext Allocators'!$B$8:$B$63,$F88))*$D88</f>
        <v>0</v>
      </c>
      <c r="I88" s="143">
        <f ca="1">IFERROR(INDEX(I$269:I$305,MATCH($F88,$B$269:$B$305,0))/INDEX($D$269:$D$305,MATCH($F88,$B$269:$B$305,0)),SUMIFS('Input-Ext Allocators'!F$8:F$63,'Input-Ext Allocators'!$B$8:$B$63,$F88))*$D88</f>
        <v>0</v>
      </c>
      <c r="J88" s="143">
        <f ca="1">IFERROR(INDEX(J$269:J$305,MATCH($F88,$B$269:$B$305,0))/INDEX($D$269:$D$305,MATCH($F88,$B$269:$B$305,0)),SUMIFS('Input-Ext Allocators'!G$8:G$63,'Input-Ext Allocators'!$B$8:$B$63,$F88))*$D88</f>
        <v>0</v>
      </c>
      <c r="K88" s="143">
        <f ca="1">IFERROR(INDEX(K$269:K$305,MATCH($F88,$B$269:$B$305,0))/INDEX($D$269:$D$305,MATCH($F88,$B$269:$B$305,0)),SUMIFS('Input-Ext Allocators'!H$8:H$63,'Input-Ext Allocators'!$B$8:$B$63,$F88))*$D88</f>
        <v>0</v>
      </c>
      <c r="L88" s="143">
        <f ca="1">IFERROR(INDEX(L$269:L$305,MATCH($F88,$B$269:$B$305,0))/INDEX($D$269:$D$305,MATCH($F88,$B$269:$B$305,0)),SUMIFS('Input-Ext Allocators'!I$8:I$63,'Input-Ext Allocators'!$B$8:$B$63,$F88))*$D88</f>
        <v>0</v>
      </c>
      <c r="M88" s="143">
        <f ca="1">IFERROR(INDEX(M$269:M$305,MATCH($F88,$B$269:$B$305,0))/INDEX($D$269:$D$305,MATCH($F88,$B$269:$B$305,0)),SUMIFS('Input-Ext Allocators'!J$8:J$63,'Input-Ext Allocators'!$B$8:$B$63,$F88))*$D88</f>
        <v>0</v>
      </c>
      <c r="N88" s="143">
        <f ca="1">IFERROR(INDEX(N$269:N$305,MATCH($F88,$B$269:$B$305,0))/INDEX($D$269:$D$305,MATCH($F88,$B$269:$B$305,0)),SUMIFS('Input-Ext Allocators'!K$8:K$63,'Input-Ext Allocators'!$B$8:$B$63,$F88))*$D88</f>
        <v>0</v>
      </c>
      <c r="O88" s="143">
        <f ca="1">IFERROR(INDEX(O$269:O$305,MATCH($F88,$B$269:$B$305,0))/INDEX($D$269:$D$305,MATCH($F88,$B$269:$B$305,0)),SUMIFS('Input-Ext Allocators'!L$8:L$63,'Input-Ext Allocators'!$B$8:$B$63,$F88))*$D88</f>
        <v>0</v>
      </c>
      <c r="P88" s="143">
        <f ca="1">IFERROR(INDEX(P$269:P$305,MATCH($F88,$B$269:$B$305,0))/INDEX($D$269:$D$305,MATCH($F88,$B$269:$B$305,0)),SUMIFS('Input-Ext Allocators'!M$8:M$63,'Input-Ext Allocators'!$B$8:$B$63,$F88))*$D88</f>
        <v>0</v>
      </c>
      <c r="Q88" s="143">
        <f ca="1">IFERROR(INDEX(Q$269:Q$305,MATCH($F88,$B$269:$B$305,0))/INDEX($D$269:$D$305,MATCH($F88,$B$269:$B$305,0)),SUMIFS('Input-Ext Allocators'!N$8:N$63,'Input-Ext Allocators'!$B$8:$B$63,$F88))*$D88</f>
        <v>0</v>
      </c>
      <c r="R88" s="143">
        <f ca="1">IFERROR(INDEX(R$269:R$305,MATCH($F88,$B$269:$B$305,0))/INDEX($D$269:$D$305,MATCH($F88,$B$269:$B$305,0)),SUMIFS('Input-Ext Allocators'!O$8:O$63,'Input-Ext Allocators'!$B$8:$B$63,$F88))*$D88</f>
        <v>0</v>
      </c>
      <c r="S88" s="143">
        <f ca="1">IFERROR(INDEX(S$269:S$305,MATCH($F88,$B$269:$B$305,0))/INDEX($D$269:$D$305,MATCH($F88,$B$269:$B$305,0)),SUMIFS('Input-Ext Allocators'!P$8:P$63,'Input-Ext Allocators'!$B$8:$B$63,$F88))*$D88</f>
        <v>0</v>
      </c>
      <c r="T88" s="143">
        <f ca="1">IFERROR(INDEX(T$269:T$305,MATCH($F88,$B$269:$B$305,0))/INDEX($D$269:$D$305,MATCH($F88,$B$269:$B$305,0)),SUMIFS('Input-Ext Allocators'!Q$8:Q$63,'Input-Ext Allocators'!$B$8:$B$63,$F88))*$D88</f>
        <v>0</v>
      </c>
      <c r="U88" s="143">
        <f ca="1">IFERROR(INDEX(U$269:U$305,MATCH($F88,$B$269:$B$305,0))/INDEX($D$269:$D$305,MATCH($F88,$B$269:$B$305,0)),SUMIFS('Input-Ext Allocators'!R$8:R$63,'Input-Ext Allocators'!$B$8:$B$63,$F88))*$D88</f>
        <v>0</v>
      </c>
      <c r="V88" s="143">
        <f ca="1">IFERROR(INDEX(V$269:V$305,MATCH($F88,$B$269:$B$305,0))/INDEX($D$269:$D$305,MATCH($F88,$B$269:$B$305,0)),SUMIFS('Input-Ext Allocators'!S$8:S$63,'Input-Ext Allocators'!$B$8:$B$63,$F88))*$D88</f>
        <v>0</v>
      </c>
      <c r="W88" s="143">
        <f ca="1">IFERROR(INDEX(W$269:W$305,MATCH($F88,$B$269:$B$305,0))/INDEX($D$269:$D$305,MATCH($F88,$B$269:$B$305,0)),SUMIFS('Input-Ext Allocators'!T$8:T$63,'Input-Ext Allocators'!$B$8:$B$63,$F88))*$D88</f>
        <v>0</v>
      </c>
      <c r="X88" s="143">
        <f ca="1">IFERROR(INDEX(X$269:X$305,MATCH($F88,$B$269:$B$305,0))/INDEX($D$269:$D$305,MATCH($F88,$B$269:$B$305,0)),SUMIFS('Input-Ext Allocators'!U$8:U$63,'Input-Ext Allocators'!$B$8:$B$63,$F88))*$D88</f>
        <v>0</v>
      </c>
      <c r="Y88" s="143">
        <f ca="1">IFERROR(INDEX(Y$269:Y$305,MATCH($F88,$B$269:$B$305,0))/INDEX($D$269:$D$305,MATCH($F88,$B$269:$B$305,0)),SUMIFS('Input-Ext Allocators'!V$8:V$63,'Input-Ext Allocators'!$B$8:$B$63,$F88))*$D88</f>
        <v>0</v>
      </c>
      <c r="Z88" s="143">
        <f ca="1">IFERROR(INDEX(Z$269:Z$305,MATCH($F88,$B$269:$B$305,0))/INDEX($D$269:$D$305,MATCH($F88,$B$269:$B$305,0)),SUMIFS('Input-Ext Allocators'!W$8:W$63,'Input-Ext Allocators'!$B$8:$B$63,$F88))*$D88</f>
        <v>0</v>
      </c>
    </row>
    <row r="89" spans="1:26" outlineLevel="1">
      <c r="A89" s="113">
        <f>IF(ISBLANK('Input-Accounts'!A89),"",'Input-Accounts'!A89)</f>
        <v>75</v>
      </c>
      <c r="B89" s="17" t="str">
        <f>IF(ISBLANK('Input-Accounts'!B89),"",'Input-Accounts'!B89)</f>
        <v>Meters</v>
      </c>
      <c r="C89" s="113">
        <f>IF(ISBLANK('Input-Accounts'!C89),"",'Input-Accounts'!C89)</f>
        <v>381</v>
      </c>
      <c r="D89" s="143">
        <f t="shared" ca="1" si="21"/>
        <v>0</v>
      </c>
      <c r="E89" s="143">
        <f t="shared" ca="1" si="19"/>
        <v>0</v>
      </c>
      <c r="F89" s="89" t="str" cm="1">
        <f t="array" aca="1" ref="F89" ca="1">IF(D89=0,"-",IF('Input-Accounts'!$E89&lt;&gt;0,'Input-Accounts'!$E89,INDEX('Input-Accounts'!$H89:$J89,,MATCH($F$6,'Input-Accounts'!$H$6:$J$6,0))))</f>
        <v>-</v>
      </c>
      <c r="G89" s="143">
        <f ca="1">IFERROR(INDEX(G$269:G$305,MATCH($F89,$B$269:$B$305,0))/INDEX($D$269:$D$305,MATCH($F89,$B$269:$B$305,0)),SUMIFS('Input-Ext Allocators'!D$8:D$63,'Input-Ext Allocators'!$B$8:$B$63,$F89))*$D89</f>
        <v>0</v>
      </c>
      <c r="H89" s="143">
        <f ca="1">IFERROR(INDEX(H$269:H$305,MATCH($F89,$B$269:$B$305,0))/INDEX($D$269:$D$305,MATCH($F89,$B$269:$B$305,0)),SUMIFS('Input-Ext Allocators'!E$8:E$63,'Input-Ext Allocators'!$B$8:$B$63,$F89))*$D89</f>
        <v>0</v>
      </c>
      <c r="I89" s="143">
        <f ca="1">IFERROR(INDEX(I$269:I$305,MATCH($F89,$B$269:$B$305,0))/INDEX($D$269:$D$305,MATCH($F89,$B$269:$B$305,0)),SUMIFS('Input-Ext Allocators'!F$8:F$63,'Input-Ext Allocators'!$B$8:$B$63,$F89))*$D89</f>
        <v>0</v>
      </c>
      <c r="J89" s="143">
        <f ca="1">IFERROR(INDEX(J$269:J$305,MATCH($F89,$B$269:$B$305,0))/INDEX($D$269:$D$305,MATCH($F89,$B$269:$B$305,0)),SUMIFS('Input-Ext Allocators'!G$8:G$63,'Input-Ext Allocators'!$B$8:$B$63,$F89))*$D89</f>
        <v>0</v>
      </c>
      <c r="K89" s="143">
        <f ca="1">IFERROR(INDEX(K$269:K$305,MATCH($F89,$B$269:$B$305,0))/INDEX($D$269:$D$305,MATCH($F89,$B$269:$B$305,0)),SUMIFS('Input-Ext Allocators'!H$8:H$63,'Input-Ext Allocators'!$B$8:$B$63,$F89))*$D89</f>
        <v>0</v>
      </c>
      <c r="L89" s="143">
        <f ca="1">IFERROR(INDEX(L$269:L$305,MATCH($F89,$B$269:$B$305,0))/INDEX($D$269:$D$305,MATCH($F89,$B$269:$B$305,0)),SUMIFS('Input-Ext Allocators'!I$8:I$63,'Input-Ext Allocators'!$B$8:$B$63,$F89))*$D89</f>
        <v>0</v>
      </c>
      <c r="M89" s="143">
        <f ca="1">IFERROR(INDEX(M$269:M$305,MATCH($F89,$B$269:$B$305,0))/INDEX($D$269:$D$305,MATCH($F89,$B$269:$B$305,0)),SUMIFS('Input-Ext Allocators'!J$8:J$63,'Input-Ext Allocators'!$B$8:$B$63,$F89))*$D89</f>
        <v>0</v>
      </c>
      <c r="N89" s="143">
        <f ca="1">IFERROR(INDEX(N$269:N$305,MATCH($F89,$B$269:$B$305,0))/INDEX($D$269:$D$305,MATCH($F89,$B$269:$B$305,0)),SUMIFS('Input-Ext Allocators'!K$8:K$63,'Input-Ext Allocators'!$B$8:$B$63,$F89))*$D89</f>
        <v>0</v>
      </c>
      <c r="O89" s="143">
        <f ca="1">IFERROR(INDEX(O$269:O$305,MATCH($F89,$B$269:$B$305,0))/INDEX($D$269:$D$305,MATCH($F89,$B$269:$B$305,0)),SUMIFS('Input-Ext Allocators'!L$8:L$63,'Input-Ext Allocators'!$B$8:$B$63,$F89))*$D89</f>
        <v>0</v>
      </c>
      <c r="P89" s="143">
        <f ca="1">IFERROR(INDEX(P$269:P$305,MATCH($F89,$B$269:$B$305,0))/INDEX($D$269:$D$305,MATCH($F89,$B$269:$B$305,0)),SUMIFS('Input-Ext Allocators'!M$8:M$63,'Input-Ext Allocators'!$B$8:$B$63,$F89))*$D89</f>
        <v>0</v>
      </c>
      <c r="Q89" s="143">
        <f ca="1">IFERROR(INDEX(Q$269:Q$305,MATCH($F89,$B$269:$B$305,0))/INDEX($D$269:$D$305,MATCH($F89,$B$269:$B$305,0)),SUMIFS('Input-Ext Allocators'!N$8:N$63,'Input-Ext Allocators'!$B$8:$B$63,$F89))*$D89</f>
        <v>0</v>
      </c>
      <c r="R89" s="143">
        <f ca="1">IFERROR(INDEX(R$269:R$305,MATCH($F89,$B$269:$B$305,0))/INDEX($D$269:$D$305,MATCH($F89,$B$269:$B$305,0)),SUMIFS('Input-Ext Allocators'!O$8:O$63,'Input-Ext Allocators'!$B$8:$B$63,$F89))*$D89</f>
        <v>0</v>
      </c>
      <c r="S89" s="143">
        <f ca="1">IFERROR(INDEX(S$269:S$305,MATCH($F89,$B$269:$B$305,0))/INDEX($D$269:$D$305,MATCH($F89,$B$269:$B$305,0)),SUMIFS('Input-Ext Allocators'!P$8:P$63,'Input-Ext Allocators'!$B$8:$B$63,$F89))*$D89</f>
        <v>0</v>
      </c>
      <c r="T89" s="143">
        <f ca="1">IFERROR(INDEX(T$269:T$305,MATCH($F89,$B$269:$B$305,0))/INDEX($D$269:$D$305,MATCH($F89,$B$269:$B$305,0)),SUMIFS('Input-Ext Allocators'!Q$8:Q$63,'Input-Ext Allocators'!$B$8:$B$63,$F89))*$D89</f>
        <v>0</v>
      </c>
      <c r="U89" s="143">
        <f ca="1">IFERROR(INDEX(U$269:U$305,MATCH($F89,$B$269:$B$305,0))/INDEX($D$269:$D$305,MATCH($F89,$B$269:$B$305,0)),SUMIFS('Input-Ext Allocators'!R$8:R$63,'Input-Ext Allocators'!$B$8:$B$63,$F89))*$D89</f>
        <v>0</v>
      </c>
      <c r="V89" s="143">
        <f ca="1">IFERROR(INDEX(V$269:V$305,MATCH($F89,$B$269:$B$305,0))/INDEX($D$269:$D$305,MATCH($F89,$B$269:$B$305,0)),SUMIFS('Input-Ext Allocators'!S$8:S$63,'Input-Ext Allocators'!$B$8:$B$63,$F89))*$D89</f>
        <v>0</v>
      </c>
      <c r="W89" s="143">
        <f ca="1">IFERROR(INDEX(W$269:W$305,MATCH($F89,$B$269:$B$305,0))/INDEX($D$269:$D$305,MATCH($F89,$B$269:$B$305,0)),SUMIFS('Input-Ext Allocators'!T$8:T$63,'Input-Ext Allocators'!$B$8:$B$63,$F89))*$D89</f>
        <v>0</v>
      </c>
      <c r="X89" s="143">
        <f ca="1">IFERROR(INDEX(X$269:X$305,MATCH($F89,$B$269:$B$305,0))/INDEX($D$269:$D$305,MATCH($F89,$B$269:$B$305,0)),SUMIFS('Input-Ext Allocators'!U$8:U$63,'Input-Ext Allocators'!$B$8:$B$63,$F89))*$D89</f>
        <v>0</v>
      </c>
      <c r="Y89" s="143">
        <f ca="1">IFERROR(INDEX(Y$269:Y$305,MATCH($F89,$B$269:$B$305,0))/INDEX($D$269:$D$305,MATCH($F89,$B$269:$B$305,0)),SUMIFS('Input-Ext Allocators'!V$8:V$63,'Input-Ext Allocators'!$B$8:$B$63,$F89))*$D89</f>
        <v>0</v>
      </c>
      <c r="Z89" s="143">
        <f ca="1">IFERROR(INDEX(Z$269:Z$305,MATCH($F89,$B$269:$B$305,0))/INDEX($D$269:$D$305,MATCH($F89,$B$269:$B$305,0)),SUMIFS('Input-Ext Allocators'!W$8:W$63,'Input-Ext Allocators'!$B$8:$B$63,$F89))*$D89</f>
        <v>0</v>
      </c>
    </row>
    <row r="90" spans="1:26" outlineLevel="1">
      <c r="A90" s="113">
        <f>IF(ISBLANK('Input-Accounts'!A90),"",'Input-Accounts'!A90)</f>
        <v>76</v>
      </c>
      <c r="B90" s="17" t="str">
        <f>IF(ISBLANK('Input-Accounts'!B90),"",'Input-Accounts'!B90)</f>
        <v>House Regulator &amp; Install.</v>
      </c>
      <c r="C90" s="113">
        <f>IF(ISBLANK('Input-Accounts'!C90),"",'Input-Accounts'!C90)</f>
        <v>383</v>
      </c>
      <c r="D90" s="143">
        <f t="shared" ca="1" si="21"/>
        <v>0</v>
      </c>
      <c r="E90" s="143">
        <f t="shared" ca="1" si="19"/>
        <v>0</v>
      </c>
      <c r="F90" s="89" t="str" cm="1">
        <f t="array" aca="1" ref="F90" ca="1">IF(D90=0,"-",IF('Input-Accounts'!$E90&lt;&gt;0,'Input-Accounts'!$E90,INDEX('Input-Accounts'!$H90:$J90,,MATCH($F$6,'Input-Accounts'!$H$6:$J$6,0))))</f>
        <v>-</v>
      </c>
      <c r="G90" s="143">
        <f ca="1">IFERROR(INDEX(G$269:G$305,MATCH($F90,$B$269:$B$305,0))/INDEX($D$269:$D$305,MATCH($F90,$B$269:$B$305,0)),SUMIFS('Input-Ext Allocators'!D$8:D$63,'Input-Ext Allocators'!$B$8:$B$63,$F90))*$D90</f>
        <v>0</v>
      </c>
      <c r="H90" s="143">
        <f ca="1">IFERROR(INDEX(H$269:H$305,MATCH($F90,$B$269:$B$305,0))/INDEX($D$269:$D$305,MATCH($F90,$B$269:$B$305,0)),SUMIFS('Input-Ext Allocators'!E$8:E$63,'Input-Ext Allocators'!$B$8:$B$63,$F90))*$D90</f>
        <v>0</v>
      </c>
      <c r="I90" s="143">
        <f ca="1">IFERROR(INDEX(I$269:I$305,MATCH($F90,$B$269:$B$305,0))/INDEX($D$269:$D$305,MATCH($F90,$B$269:$B$305,0)),SUMIFS('Input-Ext Allocators'!F$8:F$63,'Input-Ext Allocators'!$B$8:$B$63,$F90))*$D90</f>
        <v>0</v>
      </c>
      <c r="J90" s="143">
        <f ca="1">IFERROR(INDEX(J$269:J$305,MATCH($F90,$B$269:$B$305,0))/INDEX($D$269:$D$305,MATCH($F90,$B$269:$B$305,0)),SUMIFS('Input-Ext Allocators'!G$8:G$63,'Input-Ext Allocators'!$B$8:$B$63,$F90))*$D90</f>
        <v>0</v>
      </c>
      <c r="K90" s="143">
        <f ca="1">IFERROR(INDEX(K$269:K$305,MATCH($F90,$B$269:$B$305,0))/INDEX($D$269:$D$305,MATCH($F90,$B$269:$B$305,0)),SUMIFS('Input-Ext Allocators'!H$8:H$63,'Input-Ext Allocators'!$B$8:$B$63,$F90))*$D90</f>
        <v>0</v>
      </c>
      <c r="L90" s="143">
        <f ca="1">IFERROR(INDEX(L$269:L$305,MATCH($F90,$B$269:$B$305,0))/INDEX($D$269:$D$305,MATCH($F90,$B$269:$B$305,0)),SUMIFS('Input-Ext Allocators'!I$8:I$63,'Input-Ext Allocators'!$B$8:$B$63,$F90))*$D90</f>
        <v>0</v>
      </c>
      <c r="M90" s="143">
        <f ca="1">IFERROR(INDEX(M$269:M$305,MATCH($F90,$B$269:$B$305,0))/INDEX($D$269:$D$305,MATCH($F90,$B$269:$B$305,0)),SUMIFS('Input-Ext Allocators'!J$8:J$63,'Input-Ext Allocators'!$B$8:$B$63,$F90))*$D90</f>
        <v>0</v>
      </c>
      <c r="N90" s="143">
        <f ca="1">IFERROR(INDEX(N$269:N$305,MATCH($F90,$B$269:$B$305,0))/INDEX($D$269:$D$305,MATCH($F90,$B$269:$B$305,0)),SUMIFS('Input-Ext Allocators'!K$8:K$63,'Input-Ext Allocators'!$B$8:$B$63,$F90))*$D90</f>
        <v>0</v>
      </c>
      <c r="O90" s="143">
        <f ca="1">IFERROR(INDEX(O$269:O$305,MATCH($F90,$B$269:$B$305,0))/INDEX($D$269:$D$305,MATCH($F90,$B$269:$B$305,0)),SUMIFS('Input-Ext Allocators'!L$8:L$63,'Input-Ext Allocators'!$B$8:$B$63,$F90))*$D90</f>
        <v>0</v>
      </c>
      <c r="P90" s="143">
        <f ca="1">IFERROR(INDEX(P$269:P$305,MATCH($F90,$B$269:$B$305,0))/INDEX($D$269:$D$305,MATCH($F90,$B$269:$B$305,0)),SUMIFS('Input-Ext Allocators'!M$8:M$63,'Input-Ext Allocators'!$B$8:$B$63,$F90))*$D90</f>
        <v>0</v>
      </c>
      <c r="Q90" s="143">
        <f ca="1">IFERROR(INDEX(Q$269:Q$305,MATCH($F90,$B$269:$B$305,0))/INDEX($D$269:$D$305,MATCH($F90,$B$269:$B$305,0)),SUMIFS('Input-Ext Allocators'!N$8:N$63,'Input-Ext Allocators'!$B$8:$B$63,$F90))*$D90</f>
        <v>0</v>
      </c>
      <c r="R90" s="143">
        <f ca="1">IFERROR(INDEX(R$269:R$305,MATCH($F90,$B$269:$B$305,0))/INDEX($D$269:$D$305,MATCH($F90,$B$269:$B$305,0)),SUMIFS('Input-Ext Allocators'!O$8:O$63,'Input-Ext Allocators'!$B$8:$B$63,$F90))*$D90</f>
        <v>0</v>
      </c>
      <c r="S90" s="143">
        <f ca="1">IFERROR(INDEX(S$269:S$305,MATCH($F90,$B$269:$B$305,0))/INDEX($D$269:$D$305,MATCH($F90,$B$269:$B$305,0)),SUMIFS('Input-Ext Allocators'!P$8:P$63,'Input-Ext Allocators'!$B$8:$B$63,$F90))*$D90</f>
        <v>0</v>
      </c>
      <c r="T90" s="143">
        <f ca="1">IFERROR(INDEX(T$269:T$305,MATCH($F90,$B$269:$B$305,0))/INDEX($D$269:$D$305,MATCH($F90,$B$269:$B$305,0)),SUMIFS('Input-Ext Allocators'!Q$8:Q$63,'Input-Ext Allocators'!$B$8:$B$63,$F90))*$D90</f>
        <v>0</v>
      </c>
      <c r="U90" s="143">
        <f ca="1">IFERROR(INDEX(U$269:U$305,MATCH($F90,$B$269:$B$305,0))/INDEX($D$269:$D$305,MATCH($F90,$B$269:$B$305,0)),SUMIFS('Input-Ext Allocators'!R$8:R$63,'Input-Ext Allocators'!$B$8:$B$63,$F90))*$D90</f>
        <v>0</v>
      </c>
      <c r="V90" s="143">
        <f ca="1">IFERROR(INDEX(V$269:V$305,MATCH($F90,$B$269:$B$305,0))/INDEX($D$269:$D$305,MATCH($F90,$B$269:$B$305,0)),SUMIFS('Input-Ext Allocators'!S$8:S$63,'Input-Ext Allocators'!$B$8:$B$63,$F90))*$D90</f>
        <v>0</v>
      </c>
      <c r="W90" s="143">
        <f ca="1">IFERROR(INDEX(W$269:W$305,MATCH($F90,$B$269:$B$305,0))/INDEX($D$269:$D$305,MATCH($F90,$B$269:$B$305,0)),SUMIFS('Input-Ext Allocators'!T$8:T$63,'Input-Ext Allocators'!$B$8:$B$63,$F90))*$D90</f>
        <v>0</v>
      </c>
      <c r="X90" s="143">
        <f ca="1">IFERROR(INDEX(X$269:X$305,MATCH($F90,$B$269:$B$305,0))/INDEX($D$269:$D$305,MATCH($F90,$B$269:$B$305,0)),SUMIFS('Input-Ext Allocators'!U$8:U$63,'Input-Ext Allocators'!$B$8:$B$63,$F90))*$D90</f>
        <v>0</v>
      </c>
      <c r="Y90" s="143">
        <f ca="1">IFERROR(INDEX(Y$269:Y$305,MATCH($F90,$B$269:$B$305,0))/INDEX($D$269:$D$305,MATCH($F90,$B$269:$B$305,0)),SUMIFS('Input-Ext Allocators'!V$8:V$63,'Input-Ext Allocators'!$B$8:$B$63,$F90))*$D90</f>
        <v>0</v>
      </c>
      <c r="Z90" s="143">
        <f ca="1">IFERROR(INDEX(Z$269:Z$305,MATCH($F90,$B$269:$B$305,0))/INDEX($D$269:$D$305,MATCH($F90,$B$269:$B$305,0)),SUMIFS('Input-Ext Allocators'!W$8:W$63,'Input-Ext Allocators'!$B$8:$B$63,$F90))*$D90</f>
        <v>0</v>
      </c>
    </row>
    <row r="91" spans="1:26" outlineLevel="1">
      <c r="A91" s="113">
        <f>IF(ISBLANK('Input-Accounts'!A91),"",'Input-Accounts'!A91)</f>
        <v>77</v>
      </c>
      <c r="B91" s="17" t="str">
        <f>IF(ISBLANK('Input-Accounts'!B91),"",'Input-Accounts'!B91)</f>
        <v>Industrial M &amp; R Station Equipment</v>
      </c>
      <c r="C91" s="113">
        <f>IF(ISBLANK('Input-Accounts'!C91),"",'Input-Accounts'!C91)</f>
        <v>385</v>
      </c>
      <c r="D91" s="143">
        <f t="shared" ca="1" si="21"/>
        <v>0</v>
      </c>
      <c r="E91" s="143">
        <f t="shared" ca="1" si="19"/>
        <v>0</v>
      </c>
      <c r="F91" s="89" t="str" cm="1">
        <f t="array" aca="1" ref="F91" ca="1">IF(D91=0,"-",IF('Input-Accounts'!$E91&lt;&gt;0,'Input-Accounts'!$E91,INDEX('Input-Accounts'!$H91:$J91,,MATCH($F$6,'Input-Accounts'!$H$6:$J$6,0))))</f>
        <v>-</v>
      </c>
      <c r="G91" s="143">
        <f ca="1">IFERROR(INDEX(G$269:G$305,MATCH($F91,$B$269:$B$305,0))/INDEX($D$269:$D$305,MATCH($F91,$B$269:$B$305,0)),SUMIFS('Input-Ext Allocators'!D$8:D$63,'Input-Ext Allocators'!$B$8:$B$63,$F91))*$D91</f>
        <v>0</v>
      </c>
      <c r="H91" s="143">
        <f ca="1">IFERROR(INDEX(H$269:H$305,MATCH($F91,$B$269:$B$305,0))/INDEX($D$269:$D$305,MATCH($F91,$B$269:$B$305,0)),SUMIFS('Input-Ext Allocators'!E$8:E$63,'Input-Ext Allocators'!$B$8:$B$63,$F91))*$D91</f>
        <v>0</v>
      </c>
      <c r="I91" s="143">
        <f ca="1">IFERROR(INDEX(I$269:I$305,MATCH($F91,$B$269:$B$305,0))/INDEX($D$269:$D$305,MATCH($F91,$B$269:$B$305,0)),SUMIFS('Input-Ext Allocators'!F$8:F$63,'Input-Ext Allocators'!$B$8:$B$63,$F91))*$D91</f>
        <v>0</v>
      </c>
      <c r="J91" s="143">
        <f ca="1">IFERROR(INDEX(J$269:J$305,MATCH($F91,$B$269:$B$305,0))/INDEX($D$269:$D$305,MATCH($F91,$B$269:$B$305,0)),SUMIFS('Input-Ext Allocators'!G$8:G$63,'Input-Ext Allocators'!$B$8:$B$63,$F91))*$D91</f>
        <v>0</v>
      </c>
      <c r="K91" s="143">
        <f ca="1">IFERROR(INDEX(K$269:K$305,MATCH($F91,$B$269:$B$305,0))/INDEX($D$269:$D$305,MATCH($F91,$B$269:$B$305,0)),SUMIFS('Input-Ext Allocators'!H$8:H$63,'Input-Ext Allocators'!$B$8:$B$63,$F91))*$D91</f>
        <v>0</v>
      </c>
      <c r="L91" s="143">
        <f ca="1">IFERROR(INDEX(L$269:L$305,MATCH($F91,$B$269:$B$305,0))/INDEX($D$269:$D$305,MATCH($F91,$B$269:$B$305,0)),SUMIFS('Input-Ext Allocators'!I$8:I$63,'Input-Ext Allocators'!$B$8:$B$63,$F91))*$D91</f>
        <v>0</v>
      </c>
      <c r="M91" s="143">
        <f ca="1">IFERROR(INDEX(M$269:M$305,MATCH($F91,$B$269:$B$305,0))/INDEX($D$269:$D$305,MATCH($F91,$B$269:$B$305,0)),SUMIFS('Input-Ext Allocators'!J$8:J$63,'Input-Ext Allocators'!$B$8:$B$63,$F91))*$D91</f>
        <v>0</v>
      </c>
      <c r="N91" s="143">
        <f ca="1">IFERROR(INDEX(N$269:N$305,MATCH($F91,$B$269:$B$305,0))/INDEX($D$269:$D$305,MATCH($F91,$B$269:$B$305,0)),SUMIFS('Input-Ext Allocators'!K$8:K$63,'Input-Ext Allocators'!$B$8:$B$63,$F91))*$D91</f>
        <v>0</v>
      </c>
      <c r="O91" s="143">
        <f ca="1">IFERROR(INDEX(O$269:O$305,MATCH($F91,$B$269:$B$305,0))/INDEX($D$269:$D$305,MATCH($F91,$B$269:$B$305,0)),SUMIFS('Input-Ext Allocators'!L$8:L$63,'Input-Ext Allocators'!$B$8:$B$63,$F91))*$D91</f>
        <v>0</v>
      </c>
      <c r="P91" s="143">
        <f ca="1">IFERROR(INDEX(P$269:P$305,MATCH($F91,$B$269:$B$305,0))/INDEX($D$269:$D$305,MATCH($F91,$B$269:$B$305,0)),SUMIFS('Input-Ext Allocators'!M$8:M$63,'Input-Ext Allocators'!$B$8:$B$63,$F91))*$D91</f>
        <v>0</v>
      </c>
      <c r="Q91" s="143">
        <f ca="1">IFERROR(INDEX(Q$269:Q$305,MATCH($F91,$B$269:$B$305,0))/INDEX($D$269:$D$305,MATCH($F91,$B$269:$B$305,0)),SUMIFS('Input-Ext Allocators'!N$8:N$63,'Input-Ext Allocators'!$B$8:$B$63,$F91))*$D91</f>
        <v>0</v>
      </c>
      <c r="R91" s="143">
        <f ca="1">IFERROR(INDEX(R$269:R$305,MATCH($F91,$B$269:$B$305,0))/INDEX($D$269:$D$305,MATCH($F91,$B$269:$B$305,0)),SUMIFS('Input-Ext Allocators'!O$8:O$63,'Input-Ext Allocators'!$B$8:$B$63,$F91))*$D91</f>
        <v>0</v>
      </c>
      <c r="S91" s="143">
        <f ca="1">IFERROR(INDEX(S$269:S$305,MATCH($F91,$B$269:$B$305,0))/INDEX($D$269:$D$305,MATCH($F91,$B$269:$B$305,0)),SUMIFS('Input-Ext Allocators'!P$8:P$63,'Input-Ext Allocators'!$B$8:$B$63,$F91))*$D91</f>
        <v>0</v>
      </c>
      <c r="T91" s="143">
        <f ca="1">IFERROR(INDEX(T$269:T$305,MATCH($F91,$B$269:$B$305,0))/INDEX($D$269:$D$305,MATCH($F91,$B$269:$B$305,0)),SUMIFS('Input-Ext Allocators'!Q$8:Q$63,'Input-Ext Allocators'!$B$8:$B$63,$F91))*$D91</f>
        <v>0</v>
      </c>
      <c r="U91" s="143">
        <f ca="1">IFERROR(INDEX(U$269:U$305,MATCH($F91,$B$269:$B$305,0))/INDEX($D$269:$D$305,MATCH($F91,$B$269:$B$305,0)),SUMIFS('Input-Ext Allocators'!R$8:R$63,'Input-Ext Allocators'!$B$8:$B$63,$F91))*$D91</f>
        <v>0</v>
      </c>
      <c r="V91" s="143">
        <f ca="1">IFERROR(INDEX(V$269:V$305,MATCH($F91,$B$269:$B$305,0))/INDEX($D$269:$D$305,MATCH($F91,$B$269:$B$305,0)),SUMIFS('Input-Ext Allocators'!S$8:S$63,'Input-Ext Allocators'!$B$8:$B$63,$F91))*$D91</f>
        <v>0</v>
      </c>
      <c r="W91" s="143">
        <f ca="1">IFERROR(INDEX(W$269:W$305,MATCH($F91,$B$269:$B$305,0))/INDEX($D$269:$D$305,MATCH($F91,$B$269:$B$305,0)),SUMIFS('Input-Ext Allocators'!T$8:T$63,'Input-Ext Allocators'!$B$8:$B$63,$F91))*$D91</f>
        <v>0</v>
      </c>
      <c r="X91" s="143">
        <f ca="1">IFERROR(INDEX(X$269:X$305,MATCH($F91,$B$269:$B$305,0))/INDEX($D$269:$D$305,MATCH($F91,$B$269:$B$305,0)),SUMIFS('Input-Ext Allocators'!U$8:U$63,'Input-Ext Allocators'!$B$8:$B$63,$F91))*$D91</f>
        <v>0</v>
      </c>
      <c r="Y91" s="143">
        <f ca="1">IFERROR(INDEX(Y$269:Y$305,MATCH($F91,$B$269:$B$305,0))/INDEX($D$269:$D$305,MATCH($F91,$B$269:$B$305,0)),SUMIFS('Input-Ext Allocators'!V$8:V$63,'Input-Ext Allocators'!$B$8:$B$63,$F91))*$D91</f>
        <v>0</v>
      </c>
      <c r="Z91" s="143">
        <f ca="1">IFERROR(INDEX(Z$269:Z$305,MATCH($F91,$B$269:$B$305,0))/INDEX($D$269:$D$305,MATCH($F91,$B$269:$B$305,0)),SUMIFS('Input-Ext Allocators'!W$8:W$63,'Input-Ext Allocators'!$B$8:$B$63,$F91))*$D91</f>
        <v>0</v>
      </c>
    </row>
    <row r="92" spans="1:26" outlineLevel="1">
      <c r="A92" s="113">
        <f>IF(ISBLANK('Input-Accounts'!A92),"",'Input-Accounts'!A92)</f>
        <v>78</v>
      </c>
      <c r="B92" s="79" t="str">
        <f>IF(ISBLANK('Input-Accounts'!B92),"",'Input-Accounts'!B92)</f>
        <v>Subtotal - Distribution Plant</v>
      </c>
      <c r="C92" s="113" t="str">
        <f>IF(ISBLANK('Input-Accounts'!C92),"",'Input-Accounts'!C92)</f>
        <v/>
      </c>
      <c r="D92" s="144">
        <f ca="1">SUBTOTAL(9,D82:D91)</f>
        <v>0</v>
      </c>
      <c r="E92" s="143">
        <f t="shared" ca="1" si="19"/>
        <v>0</v>
      </c>
      <c r="G92" s="144">
        <f t="shared" ref="G92:Z92" ca="1" si="22">SUBTOTAL(9,G82:G91)</f>
        <v>0</v>
      </c>
      <c r="H92" s="144">
        <f t="shared" ca="1" si="22"/>
        <v>0</v>
      </c>
      <c r="I92" s="144">
        <f t="shared" ca="1" si="22"/>
        <v>0</v>
      </c>
      <c r="J92" s="144">
        <f t="shared" ca="1" si="22"/>
        <v>0</v>
      </c>
      <c r="K92" s="144">
        <f t="shared" ca="1" si="22"/>
        <v>0</v>
      </c>
      <c r="L92" s="144">
        <f t="shared" ca="1" si="22"/>
        <v>0</v>
      </c>
      <c r="M92" s="144">
        <f t="shared" ca="1" si="22"/>
        <v>0</v>
      </c>
      <c r="N92" s="144">
        <f t="shared" ca="1" si="22"/>
        <v>0</v>
      </c>
      <c r="O92" s="144">
        <f t="shared" ca="1" si="22"/>
        <v>0</v>
      </c>
      <c r="P92" s="144">
        <f t="shared" ca="1" si="22"/>
        <v>0</v>
      </c>
      <c r="Q92" s="144">
        <f t="shared" ca="1" si="22"/>
        <v>0</v>
      </c>
      <c r="R92" s="144">
        <f t="shared" ca="1" si="22"/>
        <v>0</v>
      </c>
      <c r="S92" s="144">
        <f t="shared" ca="1" si="22"/>
        <v>0</v>
      </c>
      <c r="T92" s="144">
        <f t="shared" ca="1" si="22"/>
        <v>0</v>
      </c>
      <c r="U92" s="144">
        <f t="shared" ca="1" si="22"/>
        <v>0</v>
      </c>
      <c r="V92" s="144">
        <f t="shared" ca="1" si="22"/>
        <v>0</v>
      </c>
      <c r="W92" s="144">
        <f t="shared" ca="1" si="22"/>
        <v>0</v>
      </c>
      <c r="X92" s="144">
        <f t="shared" ca="1" si="22"/>
        <v>0</v>
      </c>
      <c r="Y92" s="144">
        <f t="shared" ca="1" si="22"/>
        <v>0</v>
      </c>
      <c r="Z92" s="144">
        <f t="shared" ca="1" si="22"/>
        <v>0</v>
      </c>
    </row>
    <row r="93" spans="1:26" outlineLevel="1">
      <c r="A93" s="113" t="str">
        <f>IF(ISBLANK('Input-Accounts'!A93),"",'Input-Accounts'!A93)</f>
        <v/>
      </c>
      <c r="B93" s="79" t="str">
        <f>IF(ISBLANK('Input-Accounts'!B93),"",'Input-Accounts'!B93)</f>
        <v/>
      </c>
      <c r="C93" s="113" t="str">
        <f>IF(ISBLANK('Input-Accounts'!C93),"",'Input-Accounts'!C93)</f>
        <v/>
      </c>
      <c r="D93" s="143"/>
      <c r="E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</row>
    <row r="94" spans="1:26" outlineLevel="1">
      <c r="A94" s="113">
        <f>IF(ISBLANK('Input-Accounts'!A94),"",'Input-Accounts'!A94)</f>
        <v>79</v>
      </c>
      <c r="B94" s="81" t="str">
        <f>IF(ISBLANK('Input-Accounts'!B94),"",'Input-Accounts'!B94)</f>
        <v>General Plant</v>
      </c>
      <c r="C94" s="113" t="str">
        <f>IF(ISBLANK('Input-Accounts'!C94),"",'Input-Accounts'!C94)</f>
        <v/>
      </c>
      <c r="D94" s="143"/>
      <c r="E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</row>
    <row r="95" spans="1:26" outlineLevel="1">
      <c r="A95" s="113">
        <f>IF(ISBLANK('Input-Accounts'!A95),"",'Input-Accounts'!A95)</f>
        <v>80</v>
      </c>
      <c r="B95" s="17" t="str">
        <f>IF(ISBLANK('Input-Accounts'!B95),"",'Input-Accounts'!B95)</f>
        <v>Land and Land Rights</v>
      </c>
      <c r="C95" s="113">
        <f>IF(ISBLANK('Input-Accounts'!C95),"",'Input-Accounts'!C95)</f>
        <v>389</v>
      </c>
      <c r="D95" s="143">
        <f t="shared" ref="D95:D104" ca="1" si="23">INDIRECT("Classification!"&amp;$D$5&amp;ROW())</f>
        <v>0</v>
      </c>
      <c r="E95" s="143">
        <f t="shared" ca="1" si="19"/>
        <v>0</v>
      </c>
      <c r="F95" s="89" t="str" cm="1">
        <f t="array" aca="1" ref="F95" ca="1">IF(D95=0,"-",IF('Input-Accounts'!$E95&lt;&gt;0,'Input-Accounts'!$E95,INDEX('Input-Accounts'!$H95:$J95,,MATCH($F$6,'Input-Accounts'!$H$6:$J$6,0))))</f>
        <v>-</v>
      </c>
      <c r="G95" s="143">
        <f ca="1">IFERROR(INDEX(G$269:G$305,MATCH($F95,$B$269:$B$305,0))/INDEX($D$269:$D$305,MATCH($F95,$B$269:$B$305,0)),SUMIFS('Input-Ext Allocators'!D$8:D$63,'Input-Ext Allocators'!$B$8:$B$63,$F95))*$D95</f>
        <v>0</v>
      </c>
      <c r="H95" s="143">
        <f ca="1">IFERROR(INDEX(H$269:H$305,MATCH($F95,$B$269:$B$305,0))/INDEX($D$269:$D$305,MATCH($F95,$B$269:$B$305,0)),SUMIFS('Input-Ext Allocators'!E$8:E$63,'Input-Ext Allocators'!$B$8:$B$63,$F95))*$D95</f>
        <v>0</v>
      </c>
      <c r="I95" s="143">
        <f ca="1">IFERROR(INDEX(I$269:I$305,MATCH($F95,$B$269:$B$305,0))/INDEX($D$269:$D$305,MATCH($F95,$B$269:$B$305,0)),SUMIFS('Input-Ext Allocators'!F$8:F$63,'Input-Ext Allocators'!$B$8:$B$63,$F95))*$D95</f>
        <v>0</v>
      </c>
      <c r="J95" s="143">
        <f ca="1">IFERROR(INDEX(J$269:J$305,MATCH($F95,$B$269:$B$305,0))/INDEX($D$269:$D$305,MATCH($F95,$B$269:$B$305,0)),SUMIFS('Input-Ext Allocators'!G$8:G$63,'Input-Ext Allocators'!$B$8:$B$63,$F95))*$D95</f>
        <v>0</v>
      </c>
      <c r="K95" s="143">
        <f ca="1">IFERROR(INDEX(K$269:K$305,MATCH($F95,$B$269:$B$305,0))/INDEX($D$269:$D$305,MATCH($F95,$B$269:$B$305,0)),SUMIFS('Input-Ext Allocators'!H$8:H$63,'Input-Ext Allocators'!$B$8:$B$63,$F95))*$D95</f>
        <v>0</v>
      </c>
      <c r="L95" s="143">
        <f ca="1">IFERROR(INDEX(L$269:L$305,MATCH($F95,$B$269:$B$305,0))/INDEX($D$269:$D$305,MATCH($F95,$B$269:$B$305,0)),SUMIFS('Input-Ext Allocators'!I$8:I$63,'Input-Ext Allocators'!$B$8:$B$63,$F95))*$D95</f>
        <v>0</v>
      </c>
      <c r="M95" s="143">
        <f ca="1">IFERROR(INDEX(M$269:M$305,MATCH($F95,$B$269:$B$305,0))/INDEX($D$269:$D$305,MATCH($F95,$B$269:$B$305,0)),SUMIFS('Input-Ext Allocators'!J$8:J$63,'Input-Ext Allocators'!$B$8:$B$63,$F95))*$D95</f>
        <v>0</v>
      </c>
      <c r="N95" s="143">
        <f ca="1">IFERROR(INDEX(N$269:N$305,MATCH($F95,$B$269:$B$305,0))/INDEX($D$269:$D$305,MATCH($F95,$B$269:$B$305,0)),SUMIFS('Input-Ext Allocators'!K$8:K$63,'Input-Ext Allocators'!$B$8:$B$63,$F95))*$D95</f>
        <v>0</v>
      </c>
      <c r="O95" s="143">
        <f ca="1">IFERROR(INDEX(O$269:O$305,MATCH($F95,$B$269:$B$305,0))/INDEX($D$269:$D$305,MATCH($F95,$B$269:$B$305,0)),SUMIFS('Input-Ext Allocators'!L$8:L$63,'Input-Ext Allocators'!$B$8:$B$63,$F95))*$D95</f>
        <v>0</v>
      </c>
      <c r="P95" s="143">
        <f ca="1">IFERROR(INDEX(P$269:P$305,MATCH($F95,$B$269:$B$305,0))/INDEX($D$269:$D$305,MATCH($F95,$B$269:$B$305,0)),SUMIFS('Input-Ext Allocators'!M$8:M$63,'Input-Ext Allocators'!$B$8:$B$63,$F95))*$D95</f>
        <v>0</v>
      </c>
      <c r="Q95" s="143">
        <f ca="1">IFERROR(INDEX(Q$269:Q$305,MATCH($F95,$B$269:$B$305,0))/INDEX($D$269:$D$305,MATCH($F95,$B$269:$B$305,0)),SUMIFS('Input-Ext Allocators'!N$8:N$63,'Input-Ext Allocators'!$B$8:$B$63,$F95))*$D95</f>
        <v>0</v>
      </c>
      <c r="R95" s="143">
        <f ca="1">IFERROR(INDEX(R$269:R$305,MATCH($F95,$B$269:$B$305,0))/INDEX($D$269:$D$305,MATCH($F95,$B$269:$B$305,0)),SUMIFS('Input-Ext Allocators'!O$8:O$63,'Input-Ext Allocators'!$B$8:$B$63,$F95))*$D95</f>
        <v>0</v>
      </c>
      <c r="S95" s="143">
        <f ca="1">IFERROR(INDEX(S$269:S$305,MATCH($F95,$B$269:$B$305,0))/INDEX($D$269:$D$305,MATCH($F95,$B$269:$B$305,0)),SUMIFS('Input-Ext Allocators'!P$8:P$63,'Input-Ext Allocators'!$B$8:$B$63,$F95))*$D95</f>
        <v>0</v>
      </c>
      <c r="T95" s="143">
        <f ca="1">IFERROR(INDEX(T$269:T$305,MATCH($F95,$B$269:$B$305,0))/INDEX($D$269:$D$305,MATCH($F95,$B$269:$B$305,0)),SUMIFS('Input-Ext Allocators'!Q$8:Q$63,'Input-Ext Allocators'!$B$8:$B$63,$F95))*$D95</f>
        <v>0</v>
      </c>
      <c r="U95" s="143">
        <f ca="1">IFERROR(INDEX(U$269:U$305,MATCH($F95,$B$269:$B$305,0))/INDEX($D$269:$D$305,MATCH($F95,$B$269:$B$305,0)),SUMIFS('Input-Ext Allocators'!R$8:R$63,'Input-Ext Allocators'!$B$8:$B$63,$F95))*$D95</f>
        <v>0</v>
      </c>
      <c r="V95" s="143">
        <f ca="1">IFERROR(INDEX(V$269:V$305,MATCH($F95,$B$269:$B$305,0))/INDEX($D$269:$D$305,MATCH($F95,$B$269:$B$305,0)),SUMIFS('Input-Ext Allocators'!S$8:S$63,'Input-Ext Allocators'!$B$8:$B$63,$F95))*$D95</f>
        <v>0</v>
      </c>
      <c r="W95" s="143">
        <f ca="1">IFERROR(INDEX(W$269:W$305,MATCH($F95,$B$269:$B$305,0))/INDEX($D$269:$D$305,MATCH($F95,$B$269:$B$305,0)),SUMIFS('Input-Ext Allocators'!T$8:T$63,'Input-Ext Allocators'!$B$8:$B$63,$F95))*$D95</f>
        <v>0</v>
      </c>
      <c r="X95" s="143">
        <f ca="1">IFERROR(INDEX(X$269:X$305,MATCH($F95,$B$269:$B$305,0))/INDEX($D$269:$D$305,MATCH($F95,$B$269:$B$305,0)),SUMIFS('Input-Ext Allocators'!U$8:U$63,'Input-Ext Allocators'!$B$8:$B$63,$F95))*$D95</f>
        <v>0</v>
      </c>
      <c r="Y95" s="143">
        <f ca="1">IFERROR(INDEX(Y$269:Y$305,MATCH($F95,$B$269:$B$305,0))/INDEX($D$269:$D$305,MATCH($F95,$B$269:$B$305,0)),SUMIFS('Input-Ext Allocators'!V$8:V$63,'Input-Ext Allocators'!$B$8:$B$63,$F95))*$D95</f>
        <v>0</v>
      </c>
      <c r="Z95" s="143">
        <f ca="1">IFERROR(INDEX(Z$269:Z$305,MATCH($F95,$B$269:$B$305,0))/INDEX($D$269:$D$305,MATCH($F95,$B$269:$B$305,0)),SUMIFS('Input-Ext Allocators'!W$8:W$63,'Input-Ext Allocators'!$B$8:$B$63,$F95))*$D95</f>
        <v>0</v>
      </c>
    </row>
    <row r="96" spans="1:26" outlineLevel="1">
      <c r="A96" s="113">
        <f>IF(ISBLANK('Input-Accounts'!A96),"",'Input-Accounts'!A96)</f>
        <v>81</v>
      </c>
      <c r="B96" s="17" t="str">
        <f>IF(ISBLANK('Input-Accounts'!B96),"",'Input-Accounts'!B96)</f>
        <v>Structures and Improvements</v>
      </c>
      <c r="C96" s="113">
        <f>IF(ISBLANK('Input-Accounts'!C96),"",'Input-Accounts'!C96)</f>
        <v>390</v>
      </c>
      <c r="D96" s="143">
        <f t="shared" ca="1" si="23"/>
        <v>0</v>
      </c>
      <c r="E96" s="143">
        <f t="shared" ca="1" si="19"/>
        <v>0</v>
      </c>
      <c r="F96" s="89" t="str" cm="1">
        <f t="array" aca="1" ref="F96" ca="1">IF(D96=0,"-",IF('Input-Accounts'!$E96&lt;&gt;0,'Input-Accounts'!$E96,INDEX('Input-Accounts'!$H96:$J96,,MATCH($F$6,'Input-Accounts'!$H$6:$J$6,0))))</f>
        <v>-</v>
      </c>
      <c r="G96" s="143">
        <f ca="1">IFERROR(INDEX(G$269:G$305,MATCH($F96,$B$269:$B$305,0))/INDEX($D$269:$D$305,MATCH($F96,$B$269:$B$305,0)),SUMIFS('Input-Ext Allocators'!D$8:D$63,'Input-Ext Allocators'!$B$8:$B$63,$F96))*$D96</f>
        <v>0</v>
      </c>
      <c r="H96" s="143">
        <f ca="1">IFERROR(INDEX(H$269:H$305,MATCH($F96,$B$269:$B$305,0))/INDEX($D$269:$D$305,MATCH($F96,$B$269:$B$305,0)),SUMIFS('Input-Ext Allocators'!E$8:E$63,'Input-Ext Allocators'!$B$8:$B$63,$F96))*$D96</f>
        <v>0</v>
      </c>
      <c r="I96" s="143">
        <f ca="1">IFERROR(INDEX(I$269:I$305,MATCH($F96,$B$269:$B$305,0))/INDEX($D$269:$D$305,MATCH($F96,$B$269:$B$305,0)),SUMIFS('Input-Ext Allocators'!F$8:F$63,'Input-Ext Allocators'!$B$8:$B$63,$F96))*$D96</f>
        <v>0</v>
      </c>
      <c r="J96" s="143">
        <f ca="1">IFERROR(INDEX(J$269:J$305,MATCH($F96,$B$269:$B$305,0))/INDEX($D$269:$D$305,MATCH($F96,$B$269:$B$305,0)),SUMIFS('Input-Ext Allocators'!G$8:G$63,'Input-Ext Allocators'!$B$8:$B$63,$F96))*$D96</f>
        <v>0</v>
      </c>
      <c r="K96" s="143">
        <f ca="1">IFERROR(INDEX(K$269:K$305,MATCH($F96,$B$269:$B$305,0))/INDEX($D$269:$D$305,MATCH($F96,$B$269:$B$305,0)),SUMIFS('Input-Ext Allocators'!H$8:H$63,'Input-Ext Allocators'!$B$8:$B$63,$F96))*$D96</f>
        <v>0</v>
      </c>
      <c r="L96" s="143">
        <f ca="1">IFERROR(INDEX(L$269:L$305,MATCH($F96,$B$269:$B$305,0))/INDEX($D$269:$D$305,MATCH($F96,$B$269:$B$305,0)),SUMIFS('Input-Ext Allocators'!I$8:I$63,'Input-Ext Allocators'!$B$8:$B$63,$F96))*$D96</f>
        <v>0</v>
      </c>
      <c r="M96" s="143">
        <f ca="1">IFERROR(INDEX(M$269:M$305,MATCH($F96,$B$269:$B$305,0))/INDEX($D$269:$D$305,MATCH($F96,$B$269:$B$305,0)),SUMIFS('Input-Ext Allocators'!J$8:J$63,'Input-Ext Allocators'!$B$8:$B$63,$F96))*$D96</f>
        <v>0</v>
      </c>
      <c r="N96" s="143">
        <f ca="1">IFERROR(INDEX(N$269:N$305,MATCH($F96,$B$269:$B$305,0))/INDEX($D$269:$D$305,MATCH($F96,$B$269:$B$305,0)),SUMIFS('Input-Ext Allocators'!K$8:K$63,'Input-Ext Allocators'!$B$8:$B$63,$F96))*$D96</f>
        <v>0</v>
      </c>
      <c r="O96" s="143">
        <f ca="1">IFERROR(INDEX(O$269:O$305,MATCH($F96,$B$269:$B$305,0))/INDEX($D$269:$D$305,MATCH($F96,$B$269:$B$305,0)),SUMIFS('Input-Ext Allocators'!L$8:L$63,'Input-Ext Allocators'!$B$8:$B$63,$F96))*$D96</f>
        <v>0</v>
      </c>
      <c r="P96" s="143">
        <f ca="1">IFERROR(INDEX(P$269:P$305,MATCH($F96,$B$269:$B$305,0))/INDEX($D$269:$D$305,MATCH($F96,$B$269:$B$305,0)),SUMIFS('Input-Ext Allocators'!M$8:M$63,'Input-Ext Allocators'!$B$8:$B$63,$F96))*$D96</f>
        <v>0</v>
      </c>
      <c r="Q96" s="143">
        <f ca="1">IFERROR(INDEX(Q$269:Q$305,MATCH($F96,$B$269:$B$305,0))/INDEX($D$269:$D$305,MATCH($F96,$B$269:$B$305,0)),SUMIFS('Input-Ext Allocators'!N$8:N$63,'Input-Ext Allocators'!$B$8:$B$63,$F96))*$D96</f>
        <v>0</v>
      </c>
      <c r="R96" s="143">
        <f ca="1">IFERROR(INDEX(R$269:R$305,MATCH($F96,$B$269:$B$305,0))/INDEX($D$269:$D$305,MATCH($F96,$B$269:$B$305,0)),SUMIFS('Input-Ext Allocators'!O$8:O$63,'Input-Ext Allocators'!$B$8:$B$63,$F96))*$D96</f>
        <v>0</v>
      </c>
      <c r="S96" s="143">
        <f ca="1">IFERROR(INDEX(S$269:S$305,MATCH($F96,$B$269:$B$305,0))/INDEX($D$269:$D$305,MATCH($F96,$B$269:$B$305,0)),SUMIFS('Input-Ext Allocators'!P$8:P$63,'Input-Ext Allocators'!$B$8:$B$63,$F96))*$D96</f>
        <v>0</v>
      </c>
      <c r="T96" s="143">
        <f ca="1">IFERROR(INDEX(T$269:T$305,MATCH($F96,$B$269:$B$305,0))/INDEX($D$269:$D$305,MATCH($F96,$B$269:$B$305,0)),SUMIFS('Input-Ext Allocators'!Q$8:Q$63,'Input-Ext Allocators'!$B$8:$B$63,$F96))*$D96</f>
        <v>0</v>
      </c>
      <c r="U96" s="143">
        <f ca="1">IFERROR(INDEX(U$269:U$305,MATCH($F96,$B$269:$B$305,0))/INDEX($D$269:$D$305,MATCH($F96,$B$269:$B$305,0)),SUMIFS('Input-Ext Allocators'!R$8:R$63,'Input-Ext Allocators'!$B$8:$B$63,$F96))*$D96</f>
        <v>0</v>
      </c>
      <c r="V96" s="143">
        <f ca="1">IFERROR(INDEX(V$269:V$305,MATCH($F96,$B$269:$B$305,0))/INDEX($D$269:$D$305,MATCH($F96,$B$269:$B$305,0)),SUMIFS('Input-Ext Allocators'!S$8:S$63,'Input-Ext Allocators'!$B$8:$B$63,$F96))*$D96</f>
        <v>0</v>
      </c>
      <c r="W96" s="143">
        <f ca="1">IFERROR(INDEX(W$269:W$305,MATCH($F96,$B$269:$B$305,0))/INDEX($D$269:$D$305,MATCH($F96,$B$269:$B$305,0)),SUMIFS('Input-Ext Allocators'!T$8:T$63,'Input-Ext Allocators'!$B$8:$B$63,$F96))*$D96</f>
        <v>0</v>
      </c>
      <c r="X96" s="143">
        <f ca="1">IFERROR(INDEX(X$269:X$305,MATCH($F96,$B$269:$B$305,0))/INDEX($D$269:$D$305,MATCH($F96,$B$269:$B$305,0)),SUMIFS('Input-Ext Allocators'!U$8:U$63,'Input-Ext Allocators'!$B$8:$B$63,$F96))*$D96</f>
        <v>0</v>
      </c>
      <c r="Y96" s="143">
        <f ca="1">IFERROR(INDEX(Y$269:Y$305,MATCH($F96,$B$269:$B$305,0))/INDEX($D$269:$D$305,MATCH($F96,$B$269:$B$305,0)),SUMIFS('Input-Ext Allocators'!V$8:V$63,'Input-Ext Allocators'!$B$8:$B$63,$F96))*$D96</f>
        <v>0</v>
      </c>
      <c r="Z96" s="143">
        <f ca="1">IFERROR(INDEX(Z$269:Z$305,MATCH($F96,$B$269:$B$305,0))/INDEX($D$269:$D$305,MATCH($F96,$B$269:$B$305,0)),SUMIFS('Input-Ext Allocators'!W$8:W$63,'Input-Ext Allocators'!$B$8:$B$63,$F96))*$D96</f>
        <v>0</v>
      </c>
    </row>
    <row r="97" spans="1:26" outlineLevel="1">
      <c r="A97" s="113">
        <f>IF(ISBLANK('Input-Accounts'!A97),"",'Input-Accounts'!A97)</f>
        <v>82</v>
      </c>
      <c r="B97" s="17" t="str">
        <f>IF(ISBLANK('Input-Accounts'!B97),"",'Input-Accounts'!B97)</f>
        <v>Office Furniture and Equipment</v>
      </c>
      <c r="C97" s="113">
        <f>IF(ISBLANK('Input-Accounts'!C97),"",'Input-Accounts'!C97)</f>
        <v>391</v>
      </c>
      <c r="D97" s="143">
        <f t="shared" ca="1" si="23"/>
        <v>0</v>
      </c>
      <c r="E97" s="143">
        <f t="shared" ca="1" si="19"/>
        <v>0</v>
      </c>
      <c r="F97" s="89" t="str" cm="1">
        <f t="array" aca="1" ref="F97" ca="1">IF(D97=0,"-",IF('Input-Accounts'!$E97&lt;&gt;0,'Input-Accounts'!$E97,INDEX('Input-Accounts'!$H97:$J97,,MATCH($F$6,'Input-Accounts'!$H$6:$J$6,0))))</f>
        <v>-</v>
      </c>
      <c r="G97" s="143">
        <f ca="1">IFERROR(INDEX(G$269:G$305,MATCH($F97,$B$269:$B$305,0))/INDEX($D$269:$D$305,MATCH($F97,$B$269:$B$305,0)),SUMIFS('Input-Ext Allocators'!D$8:D$63,'Input-Ext Allocators'!$B$8:$B$63,$F97))*$D97</f>
        <v>0</v>
      </c>
      <c r="H97" s="143">
        <f ca="1">IFERROR(INDEX(H$269:H$305,MATCH($F97,$B$269:$B$305,0))/INDEX($D$269:$D$305,MATCH($F97,$B$269:$B$305,0)),SUMIFS('Input-Ext Allocators'!E$8:E$63,'Input-Ext Allocators'!$B$8:$B$63,$F97))*$D97</f>
        <v>0</v>
      </c>
      <c r="I97" s="143">
        <f ca="1">IFERROR(INDEX(I$269:I$305,MATCH($F97,$B$269:$B$305,0))/INDEX($D$269:$D$305,MATCH($F97,$B$269:$B$305,0)),SUMIFS('Input-Ext Allocators'!F$8:F$63,'Input-Ext Allocators'!$B$8:$B$63,$F97))*$D97</f>
        <v>0</v>
      </c>
      <c r="J97" s="143">
        <f ca="1">IFERROR(INDEX(J$269:J$305,MATCH($F97,$B$269:$B$305,0))/INDEX($D$269:$D$305,MATCH($F97,$B$269:$B$305,0)),SUMIFS('Input-Ext Allocators'!G$8:G$63,'Input-Ext Allocators'!$B$8:$B$63,$F97))*$D97</f>
        <v>0</v>
      </c>
      <c r="K97" s="143">
        <f ca="1">IFERROR(INDEX(K$269:K$305,MATCH($F97,$B$269:$B$305,0))/INDEX($D$269:$D$305,MATCH($F97,$B$269:$B$305,0)),SUMIFS('Input-Ext Allocators'!H$8:H$63,'Input-Ext Allocators'!$B$8:$B$63,$F97))*$D97</f>
        <v>0</v>
      </c>
      <c r="L97" s="143">
        <f ca="1">IFERROR(INDEX(L$269:L$305,MATCH($F97,$B$269:$B$305,0))/INDEX($D$269:$D$305,MATCH($F97,$B$269:$B$305,0)),SUMIFS('Input-Ext Allocators'!I$8:I$63,'Input-Ext Allocators'!$B$8:$B$63,$F97))*$D97</f>
        <v>0</v>
      </c>
      <c r="M97" s="143">
        <f ca="1">IFERROR(INDEX(M$269:M$305,MATCH($F97,$B$269:$B$305,0))/INDEX($D$269:$D$305,MATCH($F97,$B$269:$B$305,0)),SUMIFS('Input-Ext Allocators'!J$8:J$63,'Input-Ext Allocators'!$B$8:$B$63,$F97))*$D97</f>
        <v>0</v>
      </c>
      <c r="N97" s="143">
        <f ca="1">IFERROR(INDEX(N$269:N$305,MATCH($F97,$B$269:$B$305,0))/INDEX($D$269:$D$305,MATCH($F97,$B$269:$B$305,0)),SUMIFS('Input-Ext Allocators'!K$8:K$63,'Input-Ext Allocators'!$B$8:$B$63,$F97))*$D97</f>
        <v>0</v>
      </c>
      <c r="O97" s="143">
        <f ca="1">IFERROR(INDEX(O$269:O$305,MATCH($F97,$B$269:$B$305,0))/INDEX($D$269:$D$305,MATCH($F97,$B$269:$B$305,0)),SUMIFS('Input-Ext Allocators'!L$8:L$63,'Input-Ext Allocators'!$B$8:$B$63,$F97))*$D97</f>
        <v>0</v>
      </c>
      <c r="P97" s="143">
        <f ca="1">IFERROR(INDEX(P$269:P$305,MATCH($F97,$B$269:$B$305,0))/INDEX($D$269:$D$305,MATCH($F97,$B$269:$B$305,0)),SUMIFS('Input-Ext Allocators'!M$8:M$63,'Input-Ext Allocators'!$B$8:$B$63,$F97))*$D97</f>
        <v>0</v>
      </c>
      <c r="Q97" s="143">
        <f ca="1">IFERROR(INDEX(Q$269:Q$305,MATCH($F97,$B$269:$B$305,0))/INDEX($D$269:$D$305,MATCH($F97,$B$269:$B$305,0)),SUMIFS('Input-Ext Allocators'!N$8:N$63,'Input-Ext Allocators'!$B$8:$B$63,$F97))*$D97</f>
        <v>0</v>
      </c>
      <c r="R97" s="143">
        <f ca="1">IFERROR(INDEX(R$269:R$305,MATCH($F97,$B$269:$B$305,0))/INDEX($D$269:$D$305,MATCH($F97,$B$269:$B$305,0)),SUMIFS('Input-Ext Allocators'!O$8:O$63,'Input-Ext Allocators'!$B$8:$B$63,$F97))*$D97</f>
        <v>0</v>
      </c>
      <c r="S97" s="143">
        <f ca="1">IFERROR(INDEX(S$269:S$305,MATCH($F97,$B$269:$B$305,0))/INDEX($D$269:$D$305,MATCH($F97,$B$269:$B$305,0)),SUMIFS('Input-Ext Allocators'!P$8:P$63,'Input-Ext Allocators'!$B$8:$B$63,$F97))*$D97</f>
        <v>0</v>
      </c>
      <c r="T97" s="143">
        <f ca="1">IFERROR(INDEX(T$269:T$305,MATCH($F97,$B$269:$B$305,0))/INDEX($D$269:$D$305,MATCH($F97,$B$269:$B$305,0)),SUMIFS('Input-Ext Allocators'!Q$8:Q$63,'Input-Ext Allocators'!$B$8:$B$63,$F97))*$D97</f>
        <v>0</v>
      </c>
      <c r="U97" s="143">
        <f ca="1">IFERROR(INDEX(U$269:U$305,MATCH($F97,$B$269:$B$305,0))/INDEX($D$269:$D$305,MATCH($F97,$B$269:$B$305,0)),SUMIFS('Input-Ext Allocators'!R$8:R$63,'Input-Ext Allocators'!$B$8:$B$63,$F97))*$D97</f>
        <v>0</v>
      </c>
      <c r="V97" s="143">
        <f ca="1">IFERROR(INDEX(V$269:V$305,MATCH($F97,$B$269:$B$305,0))/INDEX($D$269:$D$305,MATCH($F97,$B$269:$B$305,0)),SUMIFS('Input-Ext Allocators'!S$8:S$63,'Input-Ext Allocators'!$B$8:$B$63,$F97))*$D97</f>
        <v>0</v>
      </c>
      <c r="W97" s="143">
        <f ca="1">IFERROR(INDEX(W$269:W$305,MATCH($F97,$B$269:$B$305,0))/INDEX($D$269:$D$305,MATCH($F97,$B$269:$B$305,0)),SUMIFS('Input-Ext Allocators'!T$8:T$63,'Input-Ext Allocators'!$B$8:$B$63,$F97))*$D97</f>
        <v>0</v>
      </c>
      <c r="X97" s="143">
        <f ca="1">IFERROR(INDEX(X$269:X$305,MATCH($F97,$B$269:$B$305,0))/INDEX($D$269:$D$305,MATCH($F97,$B$269:$B$305,0)),SUMIFS('Input-Ext Allocators'!U$8:U$63,'Input-Ext Allocators'!$B$8:$B$63,$F97))*$D97</f>
        <v>0</v>
      </c>
      <c r="Y97" s="143">
        <f ca="1">IFERROR(INDEX(Y$269:Y$305,MATCH($F97,$B$269:$B$305,0))/INDEX($D$269:$D$305,MATCH($F97,$B$269:$B$305,0)),SUMIFS('Input-Ext Allocators'!V$8:V$63,'Input-Ext Allocators'!$B$8:$B$63,$F97))*$D97</f>
        <v>0</v>
      </c>
      <c r="Z97" s="143">
        <f ca="1">IFERROR(INDEX(Z$269:Z$305,MATCH($F97,$B$269:$B$305,0))/INDEX($D$269:$D$305,MATCH($F97,$B$269:$B$305,0)),SUMIFS('Input-Ext Allocators'!W$8:W$63,'Input-Ext Allocators'!$B$8:$B$63,$F97))*$D97</f>
        <v>0</v>
      </c>
    </row>
    <row r="98" spans="1:26" outlineLevel="1">
      <c r="A98" s="113">
        <f>IF(ISBLANK('Input-Accounts'!A98),"",'Input-Accounts'!A98)</f>
        <v>83</v>
      </c>
      <c r="B98" s="17" t="str">
        <f>IF(ISBLANK('Input-Accounts'!B98),"",'Input-Accounts'!B98)</f>
        <v>Transportation Equipment</v>
      </c>
      <c r="C98" s="113">
        <f>IF(ISBLANK('Input-Accounts'!C98),"",'Input-Accounts'!C98)</f>
        <v>392</v>
      </c>
      <c r="D98" s="143">
        <f t="shared" ca="1" si="23"/>
        <v>0</v>
      </c>
      <c r="E98" s="143">
        <f t="shared" ca="1" si="19"/>
        <v>0</v>
      </c>
      <c r="F98" s="89" t="str" cm="1">
        <f t="array" aca="1" ref="F98" ca="1">IF(D98=0,"-",IF('Input-Accounts'!$E98&lt;&gt;0,'Input-Accounts'!$E98,INDEX('Input-Accounts'!$H98:$J98,,MATCH($F$6,'Input-Accounts'!$H$6:$J$6,0))))</f>
        <v>-</v>
      </c>
      <c r="G98" s="143">
        <f ca="1">IFERROR(INDEX(G$269:G$305,MATCH($F98,$B$269:$B$305,0))/INDEX($D$269:$D$305,MATCH($F98,$B$269:$B$305,0)),SUMIFS('Input-Ext Allocators'!D$8:D$63,'Input-Ext Allocators'!$B$8:$B$63,$F98))*$D98</f>
        <v>0</v>
      </c>
      <c r="H98" s="143">
        <f ca="1">IFERROR(INDEX(H$269:H$305,MATCH($F98,$B$269:$B$305,0))/INDEX($D$269:$D$305,MATCH($F98,$B$269:$B$305,0)),SUMIFS('Input-Ext Allocators'!E$8:E$63,'Input-Ext Allocators'!$B$8:$B$63,$F98))*$D98</f>
        <v>0</v>
      </c>
      <c r="I98" s="143">
        <f ca="1">IFERROR(INDEX(I$269:I$305,MATCH($F98,$B$269:$B$305,0))/INDEX($D$269:$D$305,MATCH($F98,$B$269:$B$305,0)),SUMIFS('Input-Ext Allocators'!F$8:F$63,'Input-Ext Allocators'!$B$8:$B$63,$F98))*$D98</f>
        <v>0</v>
      </c>
      <c r="J98" s="143">
        <f ca="1">IFERROR(INDEX(J$269:J$305,MATCH($F98,$B$269:$B$305,0))/INDEX($D$269:$D$305,MATCH($F98,$B$269:$B$305,0)),SUMIFS('Input-Ext Allocators'!G$8:G$63,'Input-Ext Allocators'!$B$8:$B$63,$F98))*$D98</f>
        <v>0</v>
      </c>
      <c r="K98" s="143">
        <f ca="1">IFERROR(INDEX(K$269:K$305,MATCH($F98,$B$269:$B$305,0))/INDEX($D$269:$D$305,MATCH($F98,$B$269:$B$305,0)),SUMIFS('Input-Ext Allocators'!H$8:H$63,'Input-Ext Allocators'!$B$8:$B$63,$F98))*$D98</f>
        <v>0</v>
      </c>
      <c r="L98" s="143">
        <f ca="1">IFERROR(INDEX(L$269:L$305,MATCH($F98,$B$269:$B$305,0))/INDEX($D$269:$D$305,MATCH($F98,$B$269:$B$305,0)),SUMIFS('Input-Ext Allocators'!I$8:I$63,'Input-Ext Allocators'!$B$8:$B$63,$F98))*$D98</f>
        <v>0</v>
      </c>
      <c r="M98" s="143">
        <f ca="1">IFERROR(INDEX(M$269:M$305,MATCH($F98,$B$269:$B$305,0))/INDEX($D$269:$D$305,MATCH($F98,$B$269:$B$305,0)),SUMIFS('Input-Ext Allocators'!J$8:J$63,'Input-Ext Allocators'!$B$8:$B$63,$F98))*$D98</f>
        <v>0</v>
      </c>
      <c r="N98" s="143">
        <f ca="1">IFERROR(INDEX(N$269:N$305,MATCH($F98,$B$269:$B$305,0))/INDEX($D$269:$D$305,MATCH($F98,$B$269:$B$305,0)),SUMIFS('Input-Ext Allocators'!K$8:K$63,'Input-Ext Allocators'!$B$8:$B$63,$F98))*$D98</f>
        <v>0</v>
      </c>
      <c r="O98" s="143">
        <f ca="1">IFERROR(INDEX(O$269:O$305,MATCH($F98,$B$269:$B$305,0))/INDEX($D$269:$D$305,MATCH($F98,$B$269:$B$305,0)),SUMIFS('Input-Ext Allocators'!L$8:L$63,'Input-Ext Allocators'!$B$8:$B$63,$F98))*$D98</f>
        <v>0</v>
      </c>
      <c r="P98" s="143">
        <f ca="1">IFERROR(INDEX(P$269:P$305,MATCH($F98,$B$269:$B$305,0))/INDEX($D$269:$D$305,MATCH($F98,$B$269:$B$305,0)),SUMIFS('Input-Ext Allocators'!M$8:M$63,'Input-Ext Allocators'!$B$8:$B$63,$F98))*$D98</f>
        <v>0</v>
      </c>
      <c r="Q98" s="143">
        <f ca="1">IFERROR(INDEX(Q$269:Q$305,MATCH($F98,$B$269:$B$305,0))/INDEX($D$269:$D$305,MATCH($F98,$B$269:$B$305,0)),SUMIFS('Input-Ext Allocators'!N$8:N$63,'Input-Ext Allocators'!$B$8:$B$63,$F98))*$D98</f>
        <v>0</v>
      </c>
      <c r="R98" s="143">
        <f ca="1">IFERROR(INDEX(R$269:R$305,MATCH($F98,$B$269:$B$305,0))/INDEX($D$269:$D$305,MATCH($F98,$B$269:$B$305,0)),SUMIFS('Input-Ext Allocators'!O$8:O$63,'Input-Ext Allocators'!$B$8:$B$63,$F98))*$D98</f>
        <v>0</v>
      </c>
      <c r="S98" s="143">
        <f ca="1">IFERROR(INDEX(S$269:S$305,MATCH($F98,$B$269:$B$305,0))/INDEX($D$269:$D$305,MATCH($F98,$B$269:$B$305,0)),SUMIFS('Input-Ext Allocators'!P$8:P$63,'Input-Ext Allocators'!$B$8:$B$63,$F98))*$D98</f>
        <v>0</v>
      </c>
      <c r="T98" s="143">
        <f ca="1">IFERROR(INDEX(T$269:T$305,MATCH($F98,$B$269:$B$305,0))/INDEX($D$269:$D$305,MATCH($F98,$B$269:$B$305,0)),SUMIFS('Input-Ext Allocators'!Q$8:Q$63,'Input-Ext Allocators'!$B$8:$B$63,$F98))*$D98</f>
        <v>0</v>
      </c>
      <c r="U98" s="143">
        <f ca="1">IFERROR(INDEX(U$269:U$305,MATCH($F98,$B$269:$B$305,0))/INDEX($D$269:$D$305,MATCH($F98,$B$269:$B$305,0)),SUMIFS('Input-Ext Allocators'!R$8:R$63,'Input-Ext Allocators'!$B$8:$B$63,$F98))*$D98</f>
        <v>0</v>
      </c>
      <c r="V98" s="143">
        <f ca="1">IFERROR(INDEX(V$269:V$305,MATCH($F98,$B$269:$B$305,0))/INDEX($D$269:$D$305,MATCH($F98,$B$269:$B$305,0)),SUMIFS('Input-Ext Allocators'!S$8:S$63,'Input-Ext Allocators'!$B$8:$B$63,$F98))*$D98</f>
        <v>0</v>
      </c>
      <c r="W98" s="143">
        <f ca="1">IFERROR(INDEX(W$269:W$305,MATCH($F98,$B$269:$B$305,0))/INDEX($D$269:$D$305,MATCH($F98,$B$269:$B$305,0)),SUMIFS('Input-Ext Allocators'!T$8:T$63,'Input-Ext Allocators'!$B$8:$B$63,$F98))*$D98</f>
        <v>0</v>
      </c>
      <c r="X98" s="143">
        <f ca="1">IFERROR(INDEX(X$269:X$305,MATCH($F98,$B$269:$B$305,0))/INDEX($D$269:$D$305,MATCH($F98,$B$269:$B$305,0)),SUMIFS('Input-Ext Allocators'!U$8:U$63,'Input-Ext Allocators'!$B$8:$B$63,$F98))*$D98</f>
        <v>0</v>
      </c>
      <c r="Y98" s="143">
        <f ca="1">IFERROR(INDEX(Y$269:Y$305,MATCH($F98,$B$269:$B$305,0))/INDEX($D$269:$D$305,MATCH($F98,$B$269:$B$305,0)),SUMIFS('Input-Ext Allocators'!V$8:V$63,'Input-Ext Allocators'!$B$8:$B$63,$F98))*$D98</f>
        <v>0</v>
      </c>
      <c r="Z98" s="143">
        <f ca="1">IFERROR(INDEX(Z$269:Z$305,MATCH($F98,$B$269:$B$305,0))/INDEX($D$269:$D$305,MATCH($F98,$B$269:$B$305,0)),SUMIFS('Input-Ext Allocators'!W$8:W$63,'Input-Ext Allocators'!$B$8:$B$63,$F98))*$D98</f>
        <v>0</v>
      </c>
    </row>
    <row r="99" spans="1:26" outlineLevel="1">
      <c r="A99" s="113">
        <f>IF(ISBLANK('Input-Accounts'!A99),"",'Input-Accounts'!A99)</f>
        <v>84</v>
      </c>
      <c r="B99" s="17" t="str">
        <f>IF(ISBLANK('Input-Accounts'!B99),"",'Input-Accounts'!B99)</f>
        <v>Stores Equipment</v>
      </c>
      <c r="C99" s="113">
        <f>IF(ISBLANK('Input-Accounts'!C99),"",'Input-Accounts'!C99)</f>
        <v>393</v>
      </c>
      <c r="D99" s="143">
        <f t="shared" ca="1" si="23"/>
        <v>0</v>
      </c>
      <c r="E99" s="143">
        <f t="shared" ca="1" si="19"/>
        <v>0</v>
      </c>
      <c r="F99" s="89" t="str" cm="1">
        <f t="array" aca="1" ref="F99" ca="1">IF(D99=0,"-",IF('Input-Accounts'!$E99&lt;&gt;0,'Input-Accounts'!$E99,INDEX('Input-Accounts'!$H99:$J99,,MATCH($F$6,'Input-Accounts'!$H$6:$J$6,0))))</f>
        <v>-</v>
      </c>
      <c r="G99" s="143">
        <f ca="1">IFERROR(INDEX(G$269:G$305,MATCH($F99,$B$269:$B$305,0))/INDEX($D$269:$D$305,MATCH($F99,$B$269:$B$305,0)),SUMIFS('Input-Ext Allocators'!D$8:D$63,'Input-Ext Allocators'!$B$8:$B$63,$F99))*$D99</f>
        <v>0</v>
      </c>
      <c r="H99" s="143">
        <f ca="1">IFERROR(INDEX(H$269:H$305,MATCH($F99,$B$269:$B$305,0))/INDEX($D$269:$D$305,MATCH($F99,$B$269:$B$305,0)),SUMIFS('Input-Ext Allocators'!E$8:E$63,'Input-Ext Allocators'!$B$8:$B$63,$F99))*$D99</f>
        <v>0</v>
      </c>
      <c r="I99" s="143">
        <f ca="1">IFERROR(INDEX(I$269:I$305,MATCH($F99,$B$269:$B$305,0))/INDEX($D$269:$D$305,MATCH($F99,$B$269:$B$305,0)),SUMIFS('Input-Ext Allocators'!F$8:F$63,'Input-Ext Allocators'!$B$8:$B$63,$F99))*$D99</f>
        <v>0</v>
      </c>
      <c r="J99" s="143">
        <f ca="1">IFERROR(INDEX(J$269:J$305,MATCH($F99,$B$269:$B$305,0))/INDEX($D$269:$D$305,MATCH($F99,$B$269:$B$305,0)),SUMIFS('Input-Ext Allocators'!G$8:G$63,'Input-Ext Allocators'!$B$8:$B$63,$F99))*$D99</f>
        <v>0</v>
      </c>
      <c r="K99" s="143">
        <f ca="1">IFERROR(INDEX(K$269:K$305,MATCH($F99,$B$269:$B$305,0))/INDEX($D$269:$D$305,MATCH($F99,$B$269:$B$305,0)),SUMIFS('Input-Ext Allocators'!H$8:H$63,'Input-Ext Allocators'!$B$8:$B$63,$F99))*$D99</f>
        <v>0</v>
      </c>
      <c r="L99" s="143">
        <f ca="1">IFERROR(INDEX(L$269:L$305,MATCH($F99,$B$269:$B$305,0))/INDEX($D$269:$D$305,MATCH($F99,$B$269:$B$305,0)),SUMIFS('Input-Ext Allocators'!I$8:I$63,'Input-Ext Allocators'!$B$8:$B$63,$F99))*$D99</f>
        <v>0</v>
      </c>
      <c r="M99" s="143">
        <f ca="1">IFERROR(INDEX(M$269:M$305,MATCH($F99,$B$269:$B$305,0))/INDEX($D$269:$D$305,MATCH($F99,$B$269:$B$305,0)),SUMIFS('Input-Ext Allocators'!J$8:J$63,'Input-Ext Allocators'!$B$8:$B$63,$F99))*$D99</f>
        <v>0</v>
      </c>
      <c r="N99" s="143">
        <f ca="1">IFERROR(INDEX(N$269:N$305,MATCH($F99,$B$269:$B$305,0))/INDEX($D$269:$D$305,MATCH($F99,$B$269:$B$305,0)),SUMIFS('Input-Ext Allocators'!K$8:K$63,'Input-Ext Allocators'!$B$8:$B$63,$F99))*$D99</f>
        <v>0</v>
      </c>
      <c r="O99" s="143">
        <f ca="1">IFERROR(INDEX(O$269:O$305,MATCH($F99,$B$269:$B$305,0))/INDEX($D$269:$D$305,MATCH($F99,$B$269:$B$305,0)),SUMIFS('Input-Ext Allocators'!L$8:L$63,'Input-Ext Allocators'!$B$8:$B$63,$F99))*$D99</f>
        <v>0</v>
      </c>
      <c r="P99" s="143">
        <f ca="1">IFERROR(INDEX(P$269:P$305,MATCH($F99,$B$269:$B$305,0))/INDEX($D$269:$D$305,MATCH($F99,$B$269:$B$305,0)),SUMIFS('Input-Ext Allocators'!M$8:M$63,'Input-Ext Allocators'!$B$8:$B$63,$F99))*$D99</f>
        <v>0</v>
      </c>
      <c r="Q99" s="143">
        <f ca="1">IFERROR(INDEX(Q$269:Q$305,MATCH($F99,$B$269:$B$305,0))/INDEX($D$269:$D$305,MATCH($F99,$B$269:$B$305,0)),SUMIFS('Input-Ext Allocators'!N$8:N$63,'Input-Ext Allocators'!$B$8:$B$63,$F99))*$D99</f>
        <v>0</v>
      </c>
      <c r="R99" s="143">
        <f ca="1">IFERROR(INDEX(R$269:R$305,MATCH($F99,$B$269:$B$305,0))/INDEX($D$269:$D$305,MATCH($F99,$B$269:$B$305,0)),SUMIFS('Input-Ext Allocators'!O$8:O$63,'Input-Ext Allocators'!$B$8:$B$63,$F99))*$D99</f>
        <v>0</v>
      </c>
      <c r="S99" s="143">
        <f ca="1">IFERROR(INDEX(S$269:S$305,MATCH($F99,$B$269:$B$305,0))/INDEX($D$269:$D$305,MATCH($F99,$B$269:$B$305,0)),SUMIFS('Input-Ext Allocators'!P$8:P$63,'Input-Ext Allocators'!$B$8:$B$63,$F99))*$D99</f>
        <v>0</v>
      </c>
      <c r="T99" s="143">
        <f ca="1">IFERROR(INDEX(T$269:T$305,MATCH($F99,$B$269:$B$305,0))/INDEX($D$269:$D$305,MATCH($F99,$B$269:$B$305,0)),SUMIFS('Input-Ext Allocators'!Q$8:Q$63,'Input-Ext Allocators'!$B$8:$B$63,$F99))*$D99</f>
        <v>0</v>
      </c>
      <c r="U99" s="143">
        <f ca="1">IFERROR(INDEX(U$269:U$305,MATCH($F99,$B$269:$B$305,0))/INDEX($D$269:$D$305,MATCH($F99,$B$269:$B$305,0)),SUMIFS('Input-Ext Allocators'!R$8:R$63,'Input-Ext Allocators'!$B$8:$B$63,$F99))*$D99</f>
        <v>0</v>
      </c>
      <c r="V99" s="143">
        <f ca="1">IFERROR(INDEX(V$269:V$305,MATCH($F99,$B$269:$B$305,0))/INDEX($D$269:$D$305,MATCH($F99,$B$269:$B$305,0)),SUMIFS('Input-Ext Allocators'!S$8:S$63,'Input-Ext Allocators'!$B$8:$B$63,$F99))*$D99</f>
        <v>0</v>
      </c>
      <c r="W99" s="143">
        <f ca="1">IFERROR(INDEX(W$269:W$305,MATCH($F99,$B$269:$B$305,0))/INDEX($D$269:$D$305,MATCH($F99,$B$269:$B$305,0)),SUMIFS('Input-Ext Allocators'!T$8:T$63,'Input-Ext Allocators'!$B$8:$B$63,$F99))*$D99</f>
        <v>0</v>
      </c>
      <c r="X99" s="143">
        <f ca="1">IFERROR(INDEX(X$269:X$305,MATCH($F99,$B$269:$B$305,0))/INDEX($D$269:$D$305,MATCH($F99,$B$269:$B$305,0)),SUMIFS('Input-Ext Allocators'!U$8:U$63,'Input-Ext Allocators'!$B$8:$B$63,$F99))*$D99</f>
        <v>0</v>
      </c>
      <c r="Y99" s="143">
        <f ca="1">IFERROR(INDEX(Y$269:Y$305,MATCH($F99,$B$269:$B$305,0))/INDEX($D$269:$D$305,MATCH($F99,$B$269:$B$305,0)),SUMIFS('Input-Ext Allocators'!V$8:V$63,'Input-Ext Allocators'!$B$8:$B$63,$F99))*$D99</f>
        <v>0</v>
      </c>
      <c r="Z99" s="143">
        <f ca="1">IFERROR(INDEX(Z$269:Z$305,MATCH($F99,$B$269:$B$305,0))/INDEX($D$269:$D$305,MATCH($F99,$B$269:$B$305,0)),SUMIFS('Input-Ext Allocators'!W$8:W$63,'Input-Ext Allocators'!$B$8:$B$63,$F99))*$D99</f>
        <v>0</v>
      </c>
    </row>
    <row r="100" spans="1:26" outlineLevel="1">
      <c r="A100" s="113">
        <f>IF(ISBLANK('Input-Accounts'!A100),"",'Input-Accounts'!A100)</f>
        <v>85</v>
      </c>
      <c r="B100" s="17" t="str">
        <f>IF(ISBLANK('Input-Accounts'!B100),"",'Input-Accounts'!B100)</f>
        <v xml:space="preserve">Tools, Shop, and Garage Equipment </v>
      </c>
      <c r="C100" s="113">
        <f>IF(ISBLANK('Input-Accounts'!C100),"",'Input-Accounts'!C100)</f>
        <v>394</v>
      </c>
      <c r="D100" s="143">
        <f t="shared" ca="1" si="23"/>
        <v>0</v>
      </c>
      <c r="E100" s="143">
        <f t="shared" ca="1" si="19"/>
        <v>0</v>
      </c>
      <c r="F100" s="89" t="str" cm="1">
        <f t="array" aca="1" ref="F100" ca="1">IF(D100=0,"-",IF('Input-Accounts'!$E100&lt;&gt;0,'Input-Accounts'!$E100,INDEX('Input-Accounts'!$H100:$J100,,MATCH($F$6,'Input-Accounts'!$H$6:$J$6,0))))</f>
        <v>-</v>
      </c>
      <c r="G100" s="143">
        <f ca="1">IFERROR(INDEX(G$269:G$305,MATCH($F100,$B$269:$B$305,0))/INDEX($D$269:$D$305,MATCH($F100,$B$269:$B$305,0)),SUMIFS('Input-Ext Allocators'!D$8:D$63,'Input-Ext Allocators'!$B$8:$B$63,$F100))*$D100</f>
        <v>0</v>
      </c>
      <c r="H100" s="143">
        <f ca="1">IFERROR(INDEX(H$269:H$305,MATCH($F100,$B$269:$B$305,0))/INDEX($D$269:$D$305,MATCH($F100,$B$269:$B$305,0)),SUMIFS('Input-Ext Allocators'!E$8:E$63,'Input-Ext Allocators'!$B$8:$B$63,$F100))*$D100</f>
        <v>0</v>
      </c>
      <c r="I100" s="143">
        <f ca="1">IFERROR(INDEX(I$269:I$305,MATCH($F100,$B$269:$B$305,0))/INDEX($D$269:$D$305,MATCH($F100,$B$269:$B$305,0)),SUMIFS('Input-Ext Allocators'!F$8:F$63,'Input-Ext Allocators'!$B$8:$B$63,$F100))*$D100</f>
        <v>0</v>
      </c>
      <c r="J100" s="143">
        <f ca="1">IFERROR(INDEX(J$269:J$305,MATCH($F100,$B$269:$B$305,0))/INDEX($D$269:$D$305,MATCH($F100,$B$269:$B$305,0)),SUMIFS('Input-Ext Allocators'!G$8:G$63,'Input-Ext Allocators'!$B$8:$B$63,$F100))*$D100</f>
        <v>0</v>
      </c>
      <c r="K100" s="143">
        <f ca="1">IFERROR(INDEX(K$269:K$305,MATCH($F100,$B$269:$B$305,0))/INDEX($D$269:$D$305,MATCH($F100,$B$269:$B$305,0)),SUMIFS('Input-Ext Allocators'!H$8:H$63,'Input-Ext Allocators'!$B$8:$B$63,$F100))*$D100</f>
        <v>0</v>
      </c>
      <c r="L100" s="143">
        <f ca="1">IFERROR(INDEX(L$269:L$305,MATCH($F100,$B$269:$B$305,0))/INDEX($D$269:$D$305,MATCH($F100,$B$269:$B$305,0)),SUMIFS('Input-Ext Allocators'!I$8:I$63,'Input-Ext Allocators'!$B$8:$B$63,$F100))*$D100</f>
        <v>0</v>
      </c>
      <c r="M100" s="143">
        <f ca="1">IFERROR(INDEX(M$269:M$305,MATCH($F100,$B$269:$B$305,0))/INDEX($D$269:$D$305,MATCH($F100,$B$269:$B$305,0)),SUMIFS('Input-Ext Allocators'!J$8:J$63,'Input-Ext Allocators'!$B$8:$B$63,$F100))*$D100</f>
        <v>0</v>
      </c>
      <c r="N100" s="143">
        <f ca="1">IFERROR(INDEX(N$269:N$305,MATCH($F100,$B$269:$B$305,0))/INDEX($D$269:$D$305,MATCH($F100,$B$269:$B$305,0)),SUMIFS('Input-Ext Allocators'!K$8:K$63,'Input-Ext Allocators'!$B$8:$B$63,$F100))*$D100</f>
        <v>0</v>
      </c>
      <c r="O100" s="143">
        <f ca="1">IFERROR(INDEX(O$269:O$305,MATCH($F100,$B$269:$B$305,0))/INDEX($D$269:$D$305,MATCH($F100,$B$269:$B$305,0)),SUMIFS('Input-Ext Allocators'!L$8:L$63,'Input-Ext Allocators'!$B$8:$B$63,$F100))*$D100</f>
        <v>0</v>
      </c>
      <c r="P100" s="143">
        <f ca="1">IFERROR(INDEX(P$269:P$305,MATCH($F100,$B$269:$B$305,0))/INDEX($D$269:$D$305,MATCH($F100,$B$269:$B$305,0)),SUMIFS('Input-Ext Allocators'!M$8:M$63,'Input-Ext Allocators'!$B$8:$B$63,$F100))*$D100</f>
        <v>0</v>
      </c>
      <c r="Q100" s="143">
        <f ca="1">IFERROR(INDEX(Q$269:Q$305,MATCH($F100,$B$269:$B$305,0))/INDEX($D$269:$D$305,MATCH($F100,$B$269:$B$305,0)),SUMIFS('Input-Ext Allocators'!N$8:N$63,'Input-Ext Allocators'!$B$8:$B$63,$F100))*$D100</f>
        <v>0</v>
      </c>
      <c r="R100" s="143">
        <f ca="1">IFERROR(INDEX(R$269:R$305,MATCH($F100,$B$269:$B$305,0))/INDEX($D$269:$D$305,MATCH($F100,$B$269:$B$305,0)),SUMIFS('Input-Ext Allocators'!O$8:O$63,'Input-Ext Allocators'!$B$8:$B$63,$F100))*$D100</f>
        <v>0</v>
      </c>
      <c r="S100" s="143">
        <f ca="1">IFERROR(INDEX(S$269:S$305,MATCH($F100,$B$269:$B$305,0))/INDEX($D$269:$D$305,MATCH($F100,$B$269:$B$305,0)),SUMIFS('Input-Ext Allocators'!P$8:P$63,'Input-Ext Allocators'!$B$8:$B$63,$F100))*$D100</f>
        <v>0</v>
      </c>
      <c r="T100" s="143">
        <f ca="1">IFERROR(INDEX(T$269:T$305,MATCH($F100,$B$269:$B$305,0))/INDEX($D$269:$D$305,MATCH($F100,$B$269:$B$305,0)),SUMIFS('Input-Ext Allocators'!Q$8:Q$63,'Input-Ext Allocators'!$B$8:$B$63,$F100))*$D100</f>
        <v>0</v>
      </c>
      <c r="U100" s="143">
        <f ca="1">IFERROR(INDEX(U$269:U$305,MATCH($F100,$B$269:$B$305,0))/INDEX($D$269:$D$305,MATCH($F100,$B$269:$B$305,0)),SUMIFS('Input-Ext Allocators'!R$8:R$63,'Input-Ext Allocators'!$B$8:$B$63,$F100))*$D100</f>
        <v>0</v>
      </c>
      <c r="V100" s="143">
        <f ca="1">IFERROR(INDEX(V$269:V$305,MATCH($F100,$B$269:$B$305,0))/INDEX($D$269:$D$305,MATCH($F100,$B$269:$B$305,0)),SUMIFS('Input-Ext Allocators'!S$8:S$63,'Input-Ext Allocators'!$B$8:$B$63,$F100))*$D100</f>
        <v>0</v>
      </c>
      <c r="W100" s="143">
        <f ca="1">IFERROR(INDEX(W$269:W$305,MATCH($F100,$B$269:$B$305,0))/INDEX($D$269:$D$305,MATCH($F100,$B$269:$B$305,0)),SUMIFS('Input-Ext Allocators'!T$8:T$63,'Input-Ext Allocators'!$B$8:$B$63,$F100))*$D100</f>
        <v>0</v>
      </c>
      <c r="X100" s="143">
        <f ca="1">IFERROR(INDEX(X$269:X$305,MATCH($F100,$B$269:$B$305,0))/INDEX($D$269:$D$305,MATCH($F100,$B$269:$B$305,0)),SUMIFS('Input-Ext Allocators'!U$8:U$63,'Input-Ext Allocators'!$B$8:$B$63,$F100))*$D100</f>
        <v>0</v>
      </c>
      <c r="Y100" s="143">
        <f ca="1">IFERROR(INDEX(Y$269:Y$305,MATCH($F100,$B$269:$B$305,0))/INDEX($D$269:$D$305,MATCH($F100,$B$269:$B$305,0)),SUMIFS('Input-Ext Allocators'!V$8:V$63,'Input-Ext Allocators'!$B$8:$B$63,$F100))*$D100</f>
        <v>0</v>
      </c>
      <c r="Z100" s="143">
        <f ca="1">IFERROR(INDEX(Z$269:Z$305,MATCH($F100,$B$269:$B$305,0))/INDEX($D$269:$D$305,MATCH($F100,$B$269:$B$305,0)),SUMIFS('Input-Ext Allocators'!W$8:W$63,'Input-Ext Allocators'!$B$8:$B$63,$F100))*$D100</f>
        <v>0</v>
      </c>
    </row>
    <row r="101" spans="1:26" outlineLevel="1">
      <c r="A101" s="113">
        <f>IF(ISBLANK('Input-Accounts'!A101),"",'Input-Accounts'!A101)</f>
        <v>86</v>
      </c>
      <c r="B101" s="17" t="str">
        <f>IF(ISBLANK('Input-Accounts'!B101),"",'Input-Accounts'!B101)</f>
        <v>Laboratory Equipment</v>
      </c>
      <c r="C101" s="113">
        <f>IF(ISBLANK('Input-Accounts'!C101),"",'Input-Accounts'!C101)</f>
        <v>395</v>
      </c>
      <c r="D101" s="143">
        <f t="shared" ca="1" si="23"/>
        <v>0</v>
      </c>
      <c r="E101" s="143">
        <f t="shared" ca="1" si="19"/>
        <v>0</v>
      </c>
      <c r="F101" s="89" t="str" cm="1">
        <f t="array" aca="1" ref="F101" ca="1">IF(D101=0,"-",IF('Input-Accounts'!$E101&lt;&gt;0,'Input-Accounts'!$E101,INDEX('Input-Accounts'!$H101:$J101,,MATCH($F$6,'Input-Accounts'!$H$6:$J$6,0))))</f>
        <v>-</v>
      </c>
      <c r="G101" s="143">
        <f ca="1">IFERROR(INDEX(G$269:G$305,MATCH($F101,$B$269:$B$305,0))/INDEX($D$269:$D$305,MATCH($F101,$B$269:$B$305,0)),SUMIFS('Input-Ext Allocators'!D$8:D$63,'Input-Ext Allocators'!$B$8:$B$63,$F101))*$D101</f>
        <v>0</v>
      </c>
      <c r="H101" s="143">
        <f ca="1">IFERROR(INDEX(H$269:H$305,MATCH($F101,$B$269:$B$305,0))/INDEX($D$269:$D$305,MATCH($F101,$B$269:$B$305,0)),SUMIFS('Input-Ext Allocators'!E$8:E$63,'Input-Ext Allocators'!$B$8:$B$63,$F101))*$D101</f>
        <v>0</v>
      </c>
      <c r="I101" s="143">
        <f ca="1">IFERROR(INDEX(I$269:I$305,MATCH($F101,$B$269:$B$305,0))/INDEX($D$269:$D$305,MATCH($F101,$B$269:$B$305,0)),SUMIFS('Input-Ext Allocators'!F$8:F$63,'Input-Ext Allocators'!$B$8:$B$63,$F101))*$D101</f>
        <v>0</v>
      </c>
      <c r="J101" s="143">
        <f ca="1">IFERROR(INDEX(J$269:J$305,MATCH($F101,$B$269:$B$305,0))/INDEX($D$269:$D$305,MATCH($F101,$B$269:$B$305,0)),SUMIFS('Input-Ext Allocators'!G$8:G$63,'Input-Ext Allocators'!$B$8:$B$63,$F101))*$D101</f>
        <v>0</v>
      </c>
      <c r="K101" s="143">
        <f ca="1">IFERROR(INDEX(K$269:K$305,MATCH($F101,$B$269:$B$305,0))/INDEX($D$269:$D$305,MATCH($F101,$B$269:$B$305,0)),SUMIFS('Input-Ext Allocators'!H$8:H$63,'Input-Ext Allocators'!$B$8:$B$63,$F101))*$D101</f>
        <v>0</v>
      </c>
      <c r="L101" s="143">
        <f ca="1">IFERROR(INDEX(L$269:L$305,MATCH($F101,$B$269:$B$305,0))/INDEX($D$269:$D$305,MATCH($F101,$B$269:$B$305,0)),SUMIFS('Input-Ext Allocators'!I$8:I$63,'Input-Ext Allocators'!$B$8:$B$63,$F101))*$D101</f>
        <v>0</v>
      </c>
      <c r="M101" s="143">
        <f ca="1">IFERROR(INDEX(M$269:M$305,MATCH($F101,$B$269:$B$305,0))/INDEX($D$269:$D$305,MATCH($F101,$B$269:$B$305,0)),SUMIFS('Input-Ext Allocators'!J$8:J$63,'Input-Ext Allocators'!$B$8:$B$63,$F101))*$D101</f>
        <v>0</v>
      </c>
      <c r="N101" s="143">
        <f ca="1">IFERROR(INDEX(N$269:N$305,MATCH($F101,$B$269:$B$305,0))/INDEX($D$269:$D$305,MATCH($F101,$B$269:$B$305,0)),SUMIFS('Input-Ext Allocators'!K$8:K$63,'Input-Ext Allocators'!$B$8:$B$63,$F101))*$D101</f>
        <v>0</v>
      </c>
      <c r="O101" s="143">
        <f ca="1">IFERROR(INDEX(O$269:O$305,MATCH($F101,$B$269:$B$305,0))/INDEX($D$269:$D$305,MATCH($F101,$B$269:$B$305,0)),SUMIFS('Input-Ext Allocators'!L$8:L$63,'Input-Ext Allocators'!$B$8:$B$63,$F101))*$D101</f>
        <v>0</v>
      </c>
      <c r="P101" s="143">
        <f ca="1">IFERROR(INDEX(P$269:P$305,MATCH($F101,$B$269:$B$305,0))/INDEX($D$269:$D$305,MATCH($F101,$B$269:$B$305,0)),SUMIFS('Input-Ext Allocators'!M$8:M$63,'Input-Ext Allocators'!$B$8:$B$63,$F101))*$D101</f>
        <v>0</v>
      </c>
      <c r="Q101" s="143">
        <f ca="1">IFERROR(INDEX(Q$269:Q$305,MATCH($F101,$B$269:$B$305,0))/INDEX($D$269:$D$305,MATCH($F101,$B$269:$B$305,0)),SUMIFS('Input-Ext Allocators'!N$8:N$63,'Input-Ext Allocators'!$B$8:$B$63,$F101))*$D101</f>
        <v>0</v>
      </c>
      <c r="R101" s="143">
        <f ca="1">IFERROR(INDEX(R$269:R$305,MATCH($F101,$B$269:$B$305,0))/INDEX($D$269:$D$305,MATCH($F101,$B$269:$B$305,0)),SUMIFS('Input-Ext Allocators'!O$8:O$63,'Input-Ext Allocators'!$B$8:$B$63,$F101))*$D101</f>
        <v>0</v>
      </c>
      <c r="S101" s="143">
        <f ca="1">IFERROR(INDEX(S$269:S$305,MATCH($F101,$B$269:$B$305,0))/INDEX($D$269:$D$305,MATCH($F101,$B$269:$B$305,0)),SUMIFS('Input-Ext Allocators'!P$8:P$63,'Input-Ext Allocators'!$B$8:$B$63,$F101))*$D101</f>
        <v>0</v>
      </c>
      <c r="T101" s="143">
        <f ca="1">IFERROR(INDEX(T$269:T$305,MATCH($F101,$B$269:$B$305,0))/INDEX($D$269:$D$305,MATCH($F101,$B$269:$B$305,0)),SUMIFS('Input-Ext Allocators'!Q$8:Q$63,'Input-Ext Allocators'!$B$8:$B$63,$F101))*$D101</f>
        <v>0</v>
      </c>
      <c r="U101" s="143">
        <f ca="1">IFERROR(INDEX(U$269:U$305,MATCH($F101,$B$269:$B$305,0))/INDEX($D$269:$D$305,MATCH($F101,$B$269:$B$305,0)),SUMIFS('Input-Ext Allocators'!R$8:R$63,'Input-Ext Allocators'!$B$8:$B$63,$F101))*$D101</f>
        <v>0</v>
      </c>
      <c r="V101" s="143">
        <f ca="1">IFERROR(INDEX(V$269:V$305,MATCH($F101,$B$269:$B$305,0))/INDEX($D$269:$D$305,MATCH($F101,$B$269:$B$305,0)),SUMIFS('Input-Ext Allocators'!S$8:S$63,'Input-Ext Allocators'!$B$8:$B$63,$F101))*$D101</f>
        <v>0</v>
      </c>
      <c r="W101" s="143">
        <f ca="1">IFERROR(INDEX(W$269:W$305,MATCH($F101,$B$269:$B$305,0))/INDEX($D$269:$D$305,MATCH($F101,$B$269:$B$305,0)),SUMIFS('Input-Ext Allocators'!T$8:T$63,'Input-Ext Allocators'!$B$8:$B$63,$F101))*$D101</f>
        <v>0</v>
      </c>
      <c r="X101" s="143">
        <f ca="1">IFERROR(INDEX(X$269:X$305,MATCH($F101,$B$269:$B$305,0))/INDEX($D$269:$D$305,MATCH($F101,$B$269:$B$305,0)),SUMIFS('Input-Ext Allocators'!U$8:U$63,'Input-Ext Allocators'!$B$8:$B$63,$F101))*$D101</f>
        <v>0</v>
      </c>
      <c r="Y101" s="143">
        <f ca="1">IFERROR(INDEX(Y$269:Y$305,MATCH($F101,$B$269:$B$305,0))/INDEX($D$269:$D$305,MATCH($F101,$B$269:$B$305,0)),SUMIFS('Input-Ext Allocators'!V$8:V$63,'Input-Ext Allocators'!$B$8:$B$63,$F101))*$D101</f>
        <v>0</v>
      </c>
      <c r="Z101" s="143">
        <f ca="1">IFERROR(INDEX(Z$269:Z$305,MATCH($F101,$B$269:$B$305,0))/INDEX($D$269:$D$305,MATCH($F101,$B$269:$B$305,0)),SUMIFS('Input-Ext Allocators'!W$8:W$63,'Input-Ext Allocators'!$B$8:$B$63,$F101))*$D101</f>
        <v>0</v>
      </c>
    </row>
    <row r="102" spans="1:26" outlineLevel="1">
      <c r="A102" s="113">
        <f>IF(ISBLANK('Input-Accounts'!A102),"",'Input-Accounts'!A102)</f>
        <v>87</v>
      </c>
      <c r="B102" s="17" t="str">
        <f>IF(ISBLANK('Input-Accounts'!B102),"",'Input-Accounts'!B102)</f>
        <v>Power Operated Equipment</v>
      </c>
      <c r="C102" s="113">
        <f>IF(ISBLANK('Input-Accounts'!C102),"",'Input-Accounts'!C102)</f>
        <v>396</v>
      </c>
      <c r="D102" s="143">
        <f t="shared" ca="1" si="23"/>
        <v>0</v>
      </c>
      <c r="E102" s="143">
        <f t="shared" ca="1" si="19"/>
        <v>0</v>
      </c>
      <c r="F102" s="89" t="str" cm="1">
        <f t="array" aca="1" ref="F102" ca="1">IF(D102=0,"-",IF('Input-Accounts'!$E102&lt;&gt;0,'Input-Accounts'!$E102,INDEX('Input-Accounts'!$H102:$J102,,MATCH($F$6,'Input-Accounts'!$H$6:$J$6,0))))</f>
        <v>-</v>
      </c>
      <c r="G102" s="143">
        <f ca="1">IFERROR(INDEX(G$269:G$305,MATCH($F102,$B$269:$B$305,0))/INDEX($D$269:$D$305,MATCH($F102,$B$269:$B$305,0)),SUMIFS('Input-Ext Allocators'!D$8:D$63,'Input-Ext Allocators'!$B$8:$B$63,$F102))*$D102</f>
        <v>0</v>
      </c>
      <c r="H102" s="143">
        <f ca="1">IFERROR(INDEX(H$269:H$305,MATCH($F102,$B$269:$B$305,0))/INDEX($D$269:$D$305,MATCH($F102,$B$269:$B$305,0)),SUMIFS('Input-Ext Allocators'!E$8:E$63,'Input-Ext Allocators'!$B$8:$B$63,$F102))*$D102</f>
        <v>0</v>
      </c>
      <c r="I102" s="143">
        <f ca="1">IFERROR(INDEX(I$269:I$305,MATCH($F102,$B$269:$B$305,0))/INDEX($D$269:$D$305,MATCH($F102,$B$269:$B$305,0)),SUMIFS('Input-Ext Allocators'!F$8:F$63,'Input-Ext Allocators'!$B$8:$B$63,$F102))*$D102</f>
        <v>0</v>
      </c>
      <c r="J102" s="143">
        <f ca="1">IFERROR(INDEX(J$269:J$305,MATCH($F102,$B$269:$B$305,0))/INDEX($D$269:$D$305,MATCH($F102,$B$269:$B$305,0)),SUMIFS('Input-Ext Allocators'!G$8:G$63,'Input-Ext Allocators'!$B$8:$B$63,$F102))*$D102</f>
        <v>0</v>
      </c>
      <c r="K102" s="143">
        <f ca="1">IFERROR(INDEX(K$269:K$305,MATCH($F102,$B$269:$B$305,0))/INDEX($D$269:$D$305,MATCH($F102,$B$269:$B$305,0)),SUMIFS('Input-Ext Allocators'!H$8:H$63,'Input-Ext Allocators'!$B$8:$B$63,$F102))*$D102</f>
        <v>0</v>
      </c>
      <c r="L102" s="143">
        <f ca="1">IFERROR(INDEX(L$269:L$305,MATCH($F102,$B$269:$B$305,0))/INDEX($D$269:$D$305,MATCH($F102,$B$269:$B$305,0)),SUMIFS('Input-Ext Allocators'!I$8:I$63,'Input-Ext Allocators'!$B$8:$B$63,$F102))*$D102</f>
        <v>0</v>
      </c>
      <c r="M102" s="143">
        <f ca="1">IFERROR(INDEX(M$269:M$305,MATCH($F102,$B$269:$B$305,0))/INDEX($D$269:$D$305,MATCH($F102,$B$269:$B$305,0)),SUMIFS('Input-Ext Allocators'!J$8:J$63,'Input-Ext Allocators'!$B$8:$B$63,$F102))*$D102</f>
        <v>0</v>
      </c>
      <c r="N102" s="143">
        <f ca="1">IFERROR(INDEX(N$269:N$305,MATCH($F102,$B$269:$B$305,0))/INDEX($D$269:$D$305,MATCH($F102,$B$269:$B$305,0)),SUMIFS('Input-Ext Allocators'!K$8:K$63,'Input-Ext Allocators'!$B$8:$B$63,$F102))*$D102</f>
        <v>0</v>
      </c>
      <c r="O102" s="143">
        <f ca="1">IFERROR(INDEX(O$269:O$305,MATCH($F102,$B$269:$B$305,0))/INDEX($D$269:$D$305,MATCH($F102,$B$269:$B$305,0)),SUMIFS('Input-Ext Allocators'!L$8:L$63,'Input-Ext Allocators'!$B$8:$B$63,$F102))*$D102</f>
        <v>0</v>
      </c>
      <c r="P102" s="143">
        <f ca="1">IFERROR(INDEX(P$269:P$305,MATCH($F102,$B$269:$B$305,0))/INDEX($D$269:$D$305,MATCH($F102,$B$269:$B$305,0)),SUMIFS('Input-Ext Allocators'!M$8:M$63,'Input-Ext Allocators'!$B$8:$B$63,$F102))*$D102</f>
        <v>0</v>
      </c>
      <c r="Q102" s="143">
        <f ca="1">IFERROR(INDEX(Q$269:Q$305,MATCH($F102,$B$269:$B$305,0))/INDEX($D$269:$D$305,MATCH($F102,$B$269:$B$305,0)),SUMIFS('Input-Ext Allocators'!N$8:N$63,'Input-Ext Allocators'!$B$8:$B$63,$F102))*$D102</f>
        <v>0</v>
      </c>
      <c r="R102" s="143">
        <f ca="1">IFERROR(INDEX(R$269:R$305,MATCH($F102,$B$269:$B$305,0))/INDEX($D$269:$D$305,MATCH($F102,$B$269:$B$305,0)),SUMIFS('Input-Ext Allocators'!O$8:O$63,'Input-Ext Allocators'!$B$8:$B$63,$F102))*$D102</f>
        <v>0</v>
      </c>
      <c r="S102" s="143">
        <f ca="1">IFERROR(INDEX(S$269:S$305,MATCH($F102,$B$269:$B$305,0))/INDEX($D$269:$D$305,MATCH($F102,$B$269:$B$305,0)),SUMIFS('Input-Ext Allocators'!P$8:P$63,'Input-Ext Allocators'!$B$8:$B$63,$F102))*$D102</f>
        <v>0</v>
      </c>
      <c r="T102" s="143">
        <f ca="1">IFERROR(INDEX(T$269:T$305,MATCH($F102,$B$269:$B$305,0))/INDEX($D$269:$D$305,MATCH($F102,$B$269:$B$305,0)),SUMIFS('Input-Ext Allocators'!Q$8:Q$63,'Input-Ext Allocators'!$B$8:$B$63,$F102))*$D102</f>
        <v>0</v>
      </c>
      <c r="U102" s="143">
        <f ca="1">IFERROR(INDEX(U$269:U$305,MATCH($F102,$B$269:$B$305,0))/INDEX($D$269:$D$305,MATCH($F102,$B$269:$B$305,0)),SUMIFS('Input-Ext Allocators'!R$8:R$63,'Input-Ext Allocators'!$B$8:$B$63,$F102))*$D102</f>
        <v>0</v>
      </c>
      <c r="V102" s="143">
        <f ca="1">IFERROR(INDEX(V$269:V$305,MATCH($F102,$B$269:$B$305,0))/INDEX($D$269:$D$305,MATCH($F102,$B$269:$B$305,0)),SUMIFS('Input-Ext Allocators'!S$8:S$63,'Input-Ext Allocators'!$B$8:$B$63,$F102))*$D102</f>
        <v>0</v>
      </c>
      <c r="W102" s="143">
        <f ca="1">IFERROR(INDEX(W$269:W$305,MATCH($F102,$B$269:$B$305,0))/INDEX($D$269:$D$305,MATCH($F102,$B$269:$B$305,0)),SUMIFS('Input-Ext Allocators'!T$8:T$63,'Input-Ext Allocators'!$B$8:$B$63,$F102))*$D102</f>
        <v>0</v>
      </c>
      <c r="X102" s="143">
        <f ca="1">IFERROR(INDEX(X$269:X$305,MATCH($F102,$B$269:$B$305,0))/INDEX($D$269:$D$305,MATCH($F102,$B$269:$B$305,0)),SUMIFS('Input-Ext Allocators'!U$8:U$63,'Input-Ext Allocators'!$B$8:$B$63,$F102))*$D102</f>
        <v>0</v>
      </c>
      <c r="Y102" s="143">
        <f ca="1">IFERROR(INDEX(Y$269:Y$305,MATCH($F102,$B$269:$B$305,0))/INDEX($D$269:$D$305,MATCH($F102,$B$269:$B$305,0)),SUMIFS('Input-Ext Allocators'!V$8:V$63,'Input-Ext Allocators'!$B$8:$B$63,$F102))*$D102</f>
        <v>0</v>
      </c>
      <c r="Z102" s="143">
        <f ca="1">IFERROR(INDEX(Z$269:Z$305,MATCH($F102,$B$269:$B$305,0))/INDEX($D$269:$D$305,MATCH($F102,$B$269:$B$305,0)),SUMIFS('Input-Ext Allocators'!W$8:W$63,'Input-Ext Allocators'!$B$8:$B$63,$F102))*$D102</f>
        <v>0</v>
      </c>
    </row>
    <row r="103" spans="1:26" outlineLevel="1">
      <c r="A103" s="113">
        <f>IF(ISBLANK('Input-Accounts'!A103),"",'Input-Accounts'!A103)</f>
        <v>88</v>
      </c>
      <c r="B103" s="17" t="str">
        <f>IF(ISBLANK('Input-Accounts'!B103),"",'Input-Accounts'!B103)</f>
        <v>Communication Equipment</v>
      </c>
      <c r="C103" s="113">
        <f>IF(ISBLANK('Input-Accounts'!C103),"",'Input-Accounts'!C103)</f>
        <v>397</v>
      </c>
      <c r="D103" s="143">
        <f t="shared" ca="1" si="23"/>
        <v>0</v>
      </c>
      <c r="E103" s="143">
        <f t="shared" ca="1" si="19"/>
        <v>0</v>
      </c>
      <c r="F103" s="89" t="str" cm="1">
        <f t="array" aca="1" ref="F103" ca="1">IF(D103=0,"-",IF('Input-Accounts'!$E103&lt;&gt;0,'Input-Accounts'!$E103,INDEX('Input-Accounts'!$H103:$J103,,MATCH($F$6,'Input-Accounts'!$H$6:$J$6,0))))</f>
        <v>-</v>
      </c>
      <c r="G103" s="143">
        <f ca="1">IFERROR(INDEX(G$269:G$305,MATCH($F103,$B$269:$B$305,0))/INDEX($D$269:$D$305,MATCH($F103,$B$269:$B$305,0)),SUMIFS('Input-Ext Allocators'!D$8:D$63,'Input-Ext Allocators'!$B$8:$B$63,$F103))*$D103</f>
        <v>0</v>
      </c>
      <c r="H103" s="143">
        <f ca="1">IFERROR(INDEX(H$269:H$305,MATCH($F103,$B$269:$B$305,0))/INDEX($D$269:$D$305,MATCH($F103,$B$269:$B$305,0)),SUMIFS('Input-Ext Allocators'!E$8:E$63,'Input-Ext Allocators'!$B$8:$B$63,$F103))*$D103</f>
        <v>0</v>
      </c>
      <c r="I103" s="143">
        <f ca="1">IFERROR(INDEX(I$269:I$305,MATCH($F103,$B$269:$B$305,0))/INDEX($D$269:$D$305,MATCH($F103,$B$269:$B$305,0)),SUMIFS('Input-Ext Allocators'!F$8:F$63,'Input-Ext Allocators'!$B$8:$B$63,$F103))*$D103</f>
        <v>0</v>
      </c>
      <c r="J103" s="143">
        <f ca="1">IFERROR(INDEX(J$269:J$305,MATCH($F103,$B$269:$B$305,0))/INDEX($D$269:$D$305,MATCH($F103,$B$269:$B$305,0)),SUMIFS('Input-Ext Allocators'!G$8:G$63,'Input-Ext Allocators'!$B$8:$B$63,$F103))*$D103</f>
        <v>0</v>
      </c>
      <c r="K103" s="143">
        <f ca="1">IFERROR(INDEX(K$269:K$305,MATCH($F103,$B$269:$B$305,0))/INDEX($D$269:$D$305,MATCH($F103,$B$269:$B$305,0)),SUMIFS('Input-Ext Allocators'!H$8:H$63,'Input-Ext Allocators'!$B$8:$B$63,$F103))*$D103</f>
        <v>0</v>
      </c>
      <c r="L103" s="143">
        <f ca="1">IFERROR(INDEX(L$269:L$305,MATCH($F103,$B$269:$B$305,0))/INDEX($D$269:$D$305,MATCH($F103,$B$269:$B$305,0)),SUMIFS('Input-Ext Allocators'!I$8:I$63,'Input-Ext Allocators'!$B$8:$B$63,$F103))*$D103</f>
        <v>0</v>
      </c>
      <c r="M103" s="143">
        <f ca="1">IFERROR(INDEX(M$269:M$305,MATCH($F103,$B$269:$B$305,0))/INDEX($D$269:$D$305,MATCH($F103,$B$269:$B$305,0)),SUMIFS('Input-Ext Allocators'!J$8:J$63,'Input-Ext Allocators'!$B$8:$B$63,$F103))*$D103</f>
        <v>0</v>
      </c>
      <c r="N103" s="143">
        <f ca="1">IFERROR(INDEX(N$269:N$305,MATCH($F103,$B$269:$B$305,0))/INDEX($D$269:$D$305,MATCH($F103,$B$269:$B$305,0)),SUMIFS('Input-Ext Allocators'!K$8:K$63,'Input-Ext Allocators'!$B$8:$B$63,$F103))*$D103</f>
        <v>0</v>
      </c>
      <c r="O103" s="143">
        <f ca="1">IFERROR(INDEX(O$269:O$305,MATCH($F103,$B$269:$B$305,0))/INDEX($D$269:$D$305,MATCH($F103,$B$269:$B$305,0)),SUMIFS('Input-Ext Allocators'!L$8:L$63,'Input-Ext Allocators'!$B$8:$B$63,$F103))*$D103</f>
        <v>0</v>
      </c>
      <c r="P103" s="143">
        <f ca="1">IFERROR(INDEX(P$269:P$305,MATCH($F103,$B$269:$B$305,0))/INDEX($D$269:$D$305,MATCH($F103,$B$269:$B$305,0)),SUMIFS('Input-Ext Allocators'!M$8:M$63,'Input-Ext Allocators'!$B$8:$B$63,$F103))*$D103</f>
        <v>0</v>
      </c>
      <c r="Q103" s="143">
        <f ca="1">IFERROR(INDEX(Q$269:Q$305,MATCH($F103,$B$269:$B$305,0))/INDEX($D$269:$D$305,MATCH($F103,$B$269:$B$305,0)),SUMIFS('Input-Ext Allocators'!N$8:N$63,'Input-Ext Allocators'!$B$8:$B$63,$F103))*$D103</f>
        <v>0</v>
      </c>
      <c r="R103" s="143">
        <f ca="1">IFERROR(INDEX(R$269:R$305,MATCH($F103,$B$269:$B$305,0))/INDEX($D$269:$D$305,MATCH($F103,$B$269:$B$305,0)),SUMIFS('Input-Ext Allocators'!O$8:O$63,'Input-Ext Allocators'!$B$8:$B$63,$F103))*$D103</f>
        <v>0</v>
      </c>
      <c r="S103" s="143">
        <f ca="1">IFERROR(INDEX(S$269:S$305,MATCH($F103,$B$269:$B$305,0))/INDEX($D$269:$D$305,MATCH($F103,$B$269:$B$305,0)),SUMIFS('Input-Ext Allocators'!P$8:P$63,'Input-Ext Allocators'!$B$8:$B$63,$F103))*$D103</f>
        <v>0</v>
      </c>
      <c r="T103" s="143">
        <f ca="1">IFERROR(INDEX(T$269:T$305,MATCH($F103,$B$269:$B$305,0))/INDEX($D$269:$D$305,MATCH($F103,$B$269:$B$305,0)),SUMIFS('Input-Ext Allocators'!Q$8:Q$63,'Input-Ext Allocators'!$B$8:$B$63,$F103))*$D103</f>
        <v>0</v>
      </c>
      <c r="U103" s="143">
        <f ca="1">IFERROR(INDEX(U$269:U$305,MATCH($F103,$B$269:$B$305,0))/INDEX($D$269:$D$305,MATCH($F103,$B$269:$B$305,0)),SUMIFS('Input-Ext Allocators'!R$8:R$63,'Input-Ext Allocators'!$B$8:$B$63,$F103))*$D103</f>
        <v>0</v>
      </c>
      <c r="V103" s="143">
        <f ca="1">IFERROR(INDEX(V$269:V$305,MATCH($F103,$B$269:$B$305,0))/INDEX($D$269:$D$305,MATCH($F103,$B$269:$B$305,0)),SUMIFS('Input-Ext Allocators'!S$8:S$63,'Input-Ext Allocators'!$B$8:$B$63,$F103))*$D103</f>
        <v>0</v>
      </c>
      <c r="W103" s="143">
        <f ca="1">IFERROR(INDEX(W$269:W$305,MATCH($F103,$B$269:$B$305,0))/INDEX($D$269:$D$305,MATCH($F103,$B$269:$B$305,0)),SUMIFS('Input-Ext Allocators'!T$8:T$63,'Input-Ext Allocators'!$B$8:$B$63,$F103))*$D103</f>
        <v>0</v>
      </c>
      <c r="X103" s="143">
        <f ca="1">IFERROR(INDEX(X$269:X$305,MATCH($F103,$B$269:$B$305,0))/INDEX($D$269:$D$305,MATCH($F103,$B$269:$B$305,0)),SUMIFS('Input-Ext Allocators'!U$8:U$63,'Input-Ext Allocators'!$B$8:$B$63,$F103))*$D103</f>
        <v>0</v>
      </c>
      <c r="Y103" s="143">
        <f ca="1">IFERROR(INDEX(Y$269:Y$305,MATCH($F103,$B$269:$B$305,0))/INDEX($D$269:$D$305,MATCH($F103,$B$269:$B$305,0)),SUMIFS('Input-Ext Allocators'!V$8:V$63,'Input-Ext Allocators'!$B$8:$B$63,$F103))*$D103</f>
        <v>0</v>
      </c>
      <c r="Z103" s="143">
        <f ca="1">IFERROR(INDEX(Z$269:Z$305,MATCH($F103,$B$269:$B$305,0))/INDEX($D$269:$D$305,MATCH($F103,$B$269:$B$305,0)),SUMIFS('Input-Ext Allocators'!W$8:W$63,'Input-Ext Allocators'!$B$8:$B$63,$F103))*$D103</f>
        <v>0</v>
      </c>
    </row>
    <row r="104" spans="1:26" outlineLevel="1">
      <c r="A104" s="113">
        <f>IF(ISBLANK('Input-Accounts'!A104),"",'Input-Accounts'!A104)</f>
        <v>89</v>
      </c>
      <c r="B104" s="17" t="str">
        <f>IF(ISBLANK('Input-Accounts'!B104),"",'Input-Accounts'!B104)</f>
        <v>Miscellaneous Equipment</v>
      </c>
      <c r="C104" s="113">
        <f>IF(ISBLANK('Input-Accounts'!C104),"",'Input-Accounts'!C104)</f>
        <v>398</v>
      </c>
      <c r="D104" s="143">
        <f t="shared" ca="1" si="23"/>
        <v>0</v>
      </c>
      <c r="E104" s="143">
        <f t="shared" ca="1" si="19"/>
        <v>0</v>
      </c>
      <c r="F104" s="89" t="str" cm="1">
        <f t="array" aca="1" ref="F104" ca="1">IF(D104=0,"-",IF('Input-Accounts'!$E104&lt;&gt;0,'Input-Accounts'!$E104,INDEX('Input-Accounts'!$H104:$J104,,MATCH($F$6,'Input-Accounts'!$H$6:$J$6,0))))</f>
        <v>-</v>
      </c>
      <c r="G104" s="143">
        <f ca="1">IFERROR(INDEX(G$269:G$305,MATCH($F104,$B$269:$B$305,0))/INDEX($D$269:$D$305,MATCH($F104,$B$269:$B$305,0)),SUMIFS('Input-Ext Allocators'!D$8:D$63,'Input-Ext Allocators'!$B$8:$B$63,$F104))*$D104</f>
        <v>0</v>
      </c>
      <c r="H104" s="143">
        <f ca="1">IFERROR(INDEX(H$269:H$305,MATCH($F104,$B$269:$B$305,0))/INDEX($D$269:$D$305,MATCH($F104,$B$269:$B$305,0)),SUMIFS('Input-Ext Allocators'!E$8:E$63,'Input-Ext Allocators'!$B$8:$B$63,$F104))*$D104</f>
        <v>0</v>
      </c>
      <c r="I104" s="143">
        <f ca="1">IFERROR(INDEX(I$269:I$305,MATCH($F104,$B$269:$B$305,0))/INDEX($D$269:$D$305,MATCH($F104,$B$269:$B$305,0)),SUMIFS('Input-Ext Allocators'!F$8:F$63,'Input-Ext Allocators'!$B$8:$B$63,$F104))*$D104</f>
        <v>0</v>
      </c>
      <c r="J104" s="143">
        <f ca="1">IFERROR(INDEX(J$269:J$305,MATCH($F104,$B$269:$B$305,0))/INDEX($D$269:$D$305,MATCH($F104,$B$269:$B$305,0)),SUMIFS('Input-Ext Allocators'!G$8:G$63,'Input-Ext Allocators'!$B$8:$B$63,$F104))*$D104</f>
        <v>0</v>
      </c>
      <c r="K104" s="143">
        <f ca="1">IFERROR(INDEX(K$269:K$305,MATCH($F104,$B$269:$B$305,0))/INDEX($D$269:$D$305,MATCH($F104,$B$269:$B$305,0)),SUMIFS('Input-Ext Allocators'!H$8:H$63,'Input-Ext Allocators'!$B$8:$B$63,$F104))*$D104</f>
        <v>0</v>
      </c>
      <c r="L104" s="143">
        <f ca="1">IFERROR(INDEX(L$269:L$305,MATCH($F104,$B$269:$B$305,0))/INDEX($D$269:$D$305,MATCH($F104,$B$269:$B$305,0)),SUMIFS('Input-Ext Allocators'!I$8:I$63,'Input-Ext Allocators'!$B$8:$B$63,$F104))*$D104</f>
        <v>0</v>
      </c>
      <c r="M104" s="143">
        <f ca="1">IFERROR(INDEX(M$269:M$305,MATCH($F104,$B$269:$B$305,0))/INDEX($D$269:$D$305,MATCH($F104,$B$269:$B$305,0)),SUMIFS('Input-Ext Allocators'!J$8:J$63,'Input-Ext Allocators'!$B$8:$B$63,$F104))*$D104</f>
        <v>0</v>
      </c>
      <c r="N104" s="143">
        <f ca="1">IFERROR(INDEX(N$269:N$305,MATCH($F104,$B$269:$B$305,0))/INDEX($D$269:$D$305,MATCH($F104,$B$269:$B$305,0)),SUMIFS('Input-Ext Allocators'!K$8:K$63,'Input-Ext Allocators'!$B$8:$B$63,$F104))*$D104</f>
        <v>0</v>
      </c>
      <c r="O104" s="143">
        <f ca="1">IFERROR(INDEX(O$269:O$305,MATCH($F104,$B$269:$B$305,0))/INDEX($D$269:$D$305,MATCH($F104,$B$269:$B$305,0)),SUMIFS('Input-Ext Allocators'!L$8:L$63,'Input-Ext Allocators'!$B$8:$B$63,$F104))*$D104</f>
        <v>0</v>
      </c>
      <c r="P104" s="143">
        <f ca="1">IFERROR(INDEX(P$269:P$305,MATCH($F104,$B$269:$B$305,0))/INDEX($D$269:$D$305,MATCH($F104,$B$269:$B$305,0)),SUMIFS('Input-Ext Allocators'!M$8:M$63,'Input-Ext Allocators'!$B$8:$B$63,$F104))*$D104</f>
        <v>0</v>
      </c>
      <c r="Q104" s="143">
        <f ca="1">IFERROR(INDEX(Q$269:Q$305,MATCH($F104,$B$269:$B$305,0))/INDEX($D$269:$D$305,MATCH($F104,$B$269:$B$305,0)),SUMIFS('Input-Ext Allocators'!N$8:N$63,'Input-Ext Allocators'!$B$8:$B$63,$F104))*$D104</f>
        <v>0</v>
      </c>
      <c r="R104" s="143">
        <f ca="1">IFERROR(INDEX(R$269:R$305,MATCH($F104,$B$269:$B$305,0))/INDEX($D$269:$D$305,MATCH($F104,$B$269:$B$305,0)),SUMIFS('Input-Ext Allocators'!O$8:O$63,'Input-Ext Allocators'!$B$8:$B$63,$F104))*$D104</f>
        <v>0</v>
      </c>
      <c r="S104" s="143">
        <f ca="1">IFERROR(INDEX(S$269:S$305,MATCH($F104,$B$269:$B$305,0))/INDEX($D$269:$D$305,MATCH($F104,$B$269:$B$305,0)),SUMIFS('Input-Ext Allocators'!P$8:P$63,'Input-Ext Allocators'!$B$8:$B$63,$F104))*$D104</f>
        <v>0</v>
      </c>
      <c r="T104" s="143">
        <f ca="1">IFERROR(INDEX(T$269:T$305,MATCH($F104,$B$269:$B$305,0))/INDEX($D$269:$D$305,MATCH($F104,$B$269:$B$305,0)),SUMIFS('Input-Ext Allocators'!Q$8:Q$63,'Input-Ext Allocators'!$B$8:$B$63,$F104))*$D104</f>
        <v>0</v>
      </c>
      <c r="U104" s="143">
        <f ca="1">IFERROR(INDEX(U$269:U$305,MATCH($F104,$B$269:$B$305,0))/INDEX($D$269:$D$305,MATCH($F104,$B$269:$B$305,0)),SUMIFS('Input-Ext Allocators'!R$8:R$63,'Input-Ext Allocators'!$B$8:$B$63,$F104))*$D104</f>
        <v>0</v>
      </c>
      <c r="V104" s="143">
        <f ca="1">IFERROR(INDEX(V$269:V$305,MATCH($F104,$B$269:$B$305,0))/INDEX($D$269:$D$305,MATCH($F104,$B$269:$B$305,0)),SUMIFS('Input-Ext Allocators'!S$8:S$63,'Input-Ext Allocators'!$B$8:$B$63,$F104))*$D104</f>
        <v>0</v>
      </c>
      <c r="W104" s="143">
        <f ca="1">IFERROR(INDEX(W$269:W$305,MATCH($F104,$B$269:$B$305,0))/INDEX($D$269:$D$305,MATCH($F104,$B$269:$B$305,0)),SUMIFS('Input-Ext Allocators'!T$8:T$63,'Input-Ext Allocators'!$B$8:$B$63,$F104))*$D104</f>
        <v>0</v>
      </c>
      <c r="X104" s="143">
        <f ca="1">IFERROR(INDEX(X$269:X$305,MATCH($F104,$B$269:$B$305,0))/INDEX($D$269:$D$305,MATCH($F104,$B$269:$B$305,0)),SUMIFS('Input-Ext Allocators'!U$8:U$63,'Input-Ext Allocators'!$B$8:$B$63,$F104))*$D104</f>
        <v>0</v>
      </c>
      <c r="Y104" s="143">
        <f ca="1">IFERROR(INDEX(Y$269:Y$305,MATCH($F104,$B$269:$B$305,0))/INDEX($D$269:$D$305,MATCH($F104,$B$269:$B$305,0)),SUMIFS('Input-Ext Allocators'!V$8:V$63,'Input-Ext Allocators'!$B$8:$B$63,$F104))*$D104</f>
        <v>0</v>
      </c>
      <c r="Z104" s="143">
        <f ca="1">IFERROR(INDEX(Z$269:Z$305,MATCH($F104,$B$269:$B$305,0))/INDEX($D$269:$D$305,MATCH($F104,$B$269:$B$305,0)),SUMIFS('Input-Ext Allocators'!W$8:W$63,'Input-Ext Allocators'!$B$8:$B$63,$F104))*$D104</f>
        <v>0</v>
      </c>
    </row>
    <row r="105" spans="1:26" outlineLevel="1">
      <c r="A105" s="113">
        <f>IF(ISBLANK('Input-Accounts'!A105),"",'Input-Accounts'!A105)</f>
        <v>90</v>
      </c>
      <c r="B105" s="79" t="str">
        <f>IF(ISBLANK('Input-Accounts'!B105),"",'Input-Accounts'!B105)</f>
        <v>Subtotal - General Plant</v>
      </c>
      <c r="C105" s="113" t="str">
        <f>IF(ISBLANK('Input-Accounts'!C105),"",'Input-Accounts'!C105)</f>
        <v/>
      </c>
      <c r="D105" s="144">
        <f ca="1">SUBTOTAL(9,D95:D104)</f>
        <v>0</v>
      </c>
      <c r="E105" s="143">
        <f t="shared" ca="1" si="19"/>
        <v>0</v>
      </c>
      <c r="G105" s="144">
        <f t="shared" ref="G105:Z105" ca="1" si="24">SUBTOTAL(9,G95:G104)</f>
        <v>0</v>
      </c>
      <c r="H105" s="144">
        <f t="shared" ca="1" si="24"/>
        <v>0</v>
      </c>
      <c r="I105" s="144">
        <f t="shared" ca="1" si="24"/>
        <v>0</v>
      </c>
      <c r="J105" s="144">
        <f t="shared" ca="1" si="24"/>
        <v>0</v>
      </c>
      <c r="K105" s="144">
        <f t="shared" ca="1" si="24"/>
        <v>0</v>
      </c>
      <c r="L105" s="144">
        <f t="shared" ca="1" si="24"/>
        <v>0</v>
      </c>
      <c r="M105" s="144">
        <f t="shared" ca="1" si="24"/>
        <v>0</v>
      </c>
      <c r="N105" s="144">
        <f t="shared" ca="1" si="24"/>
        <v>0</v>
      </c>
      <c r="O105" s="144">
        <f t="shared" ca="1" si="24"/>
        <v>0</v>
      </c>
      <c r="P105" s="144">
        <f t="shared" ca="1" si="24"/>
        <v>0</v>
      </c>
      <c r="Q105" s="144">
        <f t="shared" ca="1" si="24"/>
        <v>0</v>
      </c>
      <c r="R105" s="144">
        <f t="shared" ca="1" si="24"/>
        <v>0</v>
      </c>
      <c r="S105" s="144">
        <f t="shared" ca="1" si="24"/>
        <v>0</v>
      </c>
      <c r="T105" s="144">
        <f t="shared" ca="1" si="24"/>
        <v>0</v>
      </c>
      <c r="U105" s="144">
        <f t="shared" ca="1" si="24"/>
        <v>0</v>
      </c>
      <c r="V105" s="144">
        <f t="shared" ca="1" si="24"/>
        <v>0</v>
      </c>
      <c r="W105" s="144">
        <f t="shared" ca="1" si="24"/>
        <v>0</v>
      </c>
      <c r="X105" s="144">
        <f t="shared" ca="1" si="24"/>
        <v>0</v>
      </c>
      <c r="Y105" s="144">
        <f t="shared" ca="1" si="24"/>
        <v>0</v>
      </c>
      <c r="Z105" s="144">
        <f t="shared" ca="1" si="24"/>
        <v>0</v>
      </c>
    </row>
    <row r="106" spans="1:26" outlineLevel="1">
      <c r="A106" s="113" t="str">
        <f>IF(ISBLANK('Input-Accounts'!A106),"",'Input-Accounts'!A106)</f>
        <v/>
      </c>
      <c r="B106" s="79" t="str">
        <f>IF(ISBLANK('Input-Accounts'!B106),"",'Input-Accounts'!B106)</f>
        <v/>
      </c>
      <c r="C106" s="113" t="str">
        <f>IF(ISBLANK('Input-Accounts'!C106),"",'Input-Accounts'!C106)</f>
        <v/>
      </c>
      <c r="D106" s="143"/>
      <c r="E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</row>
    <row r="107" spans="1:26">
      <c r="A107" s="113">
        <f>IF(ISBLANK('Input-Accounts'!A107),"",'Input-Accounts'!A107)</f>
        <v>91</v>
      </c>
      <c r="B107" s="127" t="str">
        <f>IF(ISBLANK('Input-Accounts'!B107),"",'Input-Accounts'!B107)</f>
        <v>Total Accumulated Depreciation &amp; Amortization</v>
      </c>
      <c r="C107" s="113" t="str">
        <f>IF(ISBLANK('Input-Accounts'!C107),"",'Input-Accounts'!C107)</f>
        <v/>
      </c>
      <c r="D107" s="143">
        <f ca="1">SUBTOTAL(9,D67:D106)</f>
        <v>0</v>
      </c>
      <c r="E107" s="143">
        <f t="shared" ca="1" si="19"/>
        <v>0</v>
      </c>
      <c r="F107" s="89"/>
      <c r="G107" s="143">
        <f t="shared" ref="G107:Z107" ca="1" si="25">SUBTOTAL(9,G67:G106)</f>
        <v>0</v>
      </c>
      <c r="H107" s="143">
        <f t="shared" ca="1" si="25"/>
        <v>0</v>
      </c>
      <c r="I107" s="143">
        <f t="shared" ca="1" si="25"/>
        <v>0</v>
      </c>
      <c r="J107" s="143">
        <f t="shared" ca="1" si="25"/>
        <v>0</v>
      </c>
      <c r="K107" s="143">
        <f t="shared" ca="1" si="25"/>
        <v>0</v>
      </c>
      <c r="L107" s="143">
        <f t="shared" ca="1" si="25"/>
        <v>0</v>
      </c>
      <c r="M107" s="143">
        <f t="shared" ca="1" si="25"/>
        <v>0</v>
      </c>
      <c r="N107" s="143">
        <f t="shared" ca="1" si="25"/>
        <v>0</v>
      </c>
      <c r="O107" s="143">
        <f t="shared" ca="1" si="25"/>
        <v>0</v>
      </c>
      <c r="P107" s="143">
        <f t="shared" ca="1" si="25"/>
        <v>0</v>
      </c>
      <c r="Q107" s="143">
        <f t="shared" ca="1" si="25"/>
        <v>0</v>
      </c>
      <c r="R107" s="143">
        <f t="shared" ca="1" si="25"/>
        <v>0</v>
      </c>
      <c r="S107" s="143">
        <f t="shared" ca="1" si="25"/>
        <v>0</v>
      </c>
      <c r="T107" s="143">
        <f t="shared" ca="1" si="25"/>
        <v>0</v>
      </c>
      <c r="U107" s="143">
        <f t="shared" ca="1" si="25"/>
        <v>0</v>
      </c>
      <c r="V107" s="143">
        <f t="shared" ca="1" si="25"/>
        <v>0</v>
      </c>
      <c r="W107" s="143">
        <f t="shared" ca="1" si="25"/>
        <v>0</v>
      </c>
      <c r="X107" s="143">
        <f t="shared" ca="1" si="25"/>
        <v>0</v>
      </c>
      <c r="Y107" s="143">
        <f t="shared" ca="1" si="25"/>
        <v>0</v>
      </c>
      <c r="Z107" s="143">
        <f t="shared" ca="1" si="25"/>
        <v>0</v>
      </c>
    </row>
    <row r="108" spans="1:26">
      <c r="A108" s="113" t="str">
        <f>IF(ISBLANK('Input-Accounts'!A108),"",'Input-Accounts'!A108)</f>
        <v/>
      </c>
      <c r="B108" s="79" t="str">
        <f>IF(ISBLANK('Input-Accounts'!B108),"",'Input-Accounts'!B108)</f>
        <v/>
      </c>
      <c r="C108" s="113" t="str">
        <f>IF(ISBLANK('Input-Accounts'!C108),"",'Input-Accounts'!C108)</f>
        <v/>
      </c>
      <c r="D108" s="144"/>
      <c r="E108" s="143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</row>
    <row r="109" spans="1:26">
      <c r="A109" s="113">
        <f>IF(ISBLANK('Input-Accounts'!A109),"",'Input-Accounts'!A109)</f>
        <v>92</v>
      </c>
      <c r="B109" s="81" t="str">
        <f>IF(ISBLANK('Input-Accounts'!B109),"",'Input-Accounts'!B109)</f>
        <v>Other Rate Base Items</v>
      </c>
      <c r="C109" s="113" t="str">
        <f>IF(ISBLANK('Input-Accounts'!C109),"",'Input-Accounts'!C109)</f>
        <v/>
      </c>
      <c r="D109" s="143"/>
      <c r="E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</row>
    <row r="110" spans="1:26" outlineLevel="1">
      <c r="A110" s="113">
        <f>IF(ISBLANK('Input-Accounts'!A110),"",'Input-Accounts'!A110)</f>
        <v>93</v>
      </c>
      <c r="B110" s="17" t="str">
        <f>IF(ISBLANK('Input-Accounts'!B110),"",'Input-Accounts'!B110)</f>
        <v>Accumulated deferred income taxes</v>
      </c>
      <c r="C110" s="113">
        <f>IF(ISBLANK('Input-Accounts'!C110),"",'Input-Accounts'!C110)</f>
        <v>282</v>
      </c>
      <c r="D110" s="143">
        <f t="shared" ref="D110:D113" ca="1" si="26">INDIRECT("Classification!"&amp;$D$5&amp;ROW())</f>
        <v>0</v>
      </c>
      <c r="E110" s="143">
        <f t="shared" ca="1" si="19"/>
        <v>0</v>
      </c>
      <c r="F110" s="89" t="str" cm="1">
        <f t="array" aca="1" ref="F110" ca="1">IF(D110=0,"-",IF('Input-Accounts'!$E110&lt;&gt;0,'Input-Accounts'!$E110,INDEX('Input-Accounts'!$H110:$J110,,MATCH($F$6,'Input-Accounts'!$H$6:$J$6,0))))</f>
        <v>-</v>
      </c>
      <c r="G110" s="143">
        <f ca="1">IFERROR(INDEX(G$269:G$305,MATCH($F110,$B$269:$B$305,0))/INDEX($D$269:$D$305,MATCH($F110,$B$269:$B$305,0)),SUMIFS('Input-Ext Allocators'!D$8:D$63,'Input-Ext Allocators'!$B$8:$B$63,$F110))*$D110</f>
        <v>0</v>
      </c>
      <c r="H110" s="143">
        <f ca="1">IFERROR(INDEX(H$269:H$305,MATCH($F110,$B$269:$B$305,0))/INDEX($D$269:$D$305,MATCH($F110,$B$269:$B$305,0)),SUMIFS('Input-Ext Allocators'!E$8:E$63,'Input-Ext Allocators'!$B$8:$B$63,$F110))*$D110</f>
        <v>0</v>
      </c>
      <c r="I110" s="143">
        <f ca="1">IFERROR(INDEX(I$269:I$305,MATCH($F110,$B$269:$B$305,0))/INDEX($D$269:$D$305,MATCH($F110,$B$269:$B$305,0)),SUMIFS('Input-Ext Allocators'!F$8:F$63,'Input-Ext Allocators'!$B$8:$B$63,$F110))*$D110</f>
        <v>0</v>
      </c>
      <c r="J110" s="143">
        <f ca="1">IFERROR(INDEX(J$269:J$305,MATCH($F110,$B$269:$B$305,0))/INDEX($D$269:$D$305,MATCH($F110,$B$269:$B$305,0)),SUMIFS('Input-Ext Allocators'!G$8:G$63,'Input-Ext Allocators'!$B$8:$B$63,$F110))*$D110</f>
        <v>0</v>
      </c>
      <c r="K110" s="143">
        <f ca="1">IFERROR(INDEX(K$269:K$305,MATCH($F110,$B$269:$B$305,0))/INDEX($D$269:$D$305,MATCH($F110,$B$269:$B$305,0)),SUMIFS('Input-Ext Allocators'!H$8:H$63,'Input-Ext Allocators'!$B$8:$B$63,$F110))*$D110</f>
        <v>0</v>
      </c>
      <c r="L110" s="143">
        <f ca="1">IFERROR(INDEX(L$269:L$305,MATCH($F110,$B$269:$B$305,0))/INDEX($D$269:$D$305,MATCH($F110,$B$269:$B$305,0)),SUMIFS('Input-Ext Allocators'!I$8:I$63,'Input-Ext Allocators'!$B$8:$B$63,$F110))*$D110</f>
        <v>0</v>
      </c>
      <c r="M110" s="143">
        <f ca="1">IFERROR(INDEX(M$269:M$305,MATCH($F110,$B$269:$B$305,0))/INDEX($D$269:$D$305,MATCH($F110,$B$269:$B$305,0)),SUMIFS('Input-Ext Allocators'!J$8:J$63,'Input-Ext Allocators'!$B$8:$B$63,$F110))*$D110</f>
        <v>0</v>
      </c>
      <c r="N110" s="143">
        <f ca="1">IFERROR(INDEX(N$269:N$305,MATCH($F110,$B$269:$B$305,0))/INDEX($D$269:$D$305,MATCH($F110,$B$269:$B$305,0)),SUMIFS('Input-Ext Allocators'!K$8:K$63,'Input-Ext Allocators'!$B$8:$B$63,$F110))*$D110</f>
        <v>0</v>
      </c>
      <c r="O110" s="143">
        <f ca="1">IFERROR(INDEX(O$269:O$305,MATCH($F110,$B$269:$B$305,0))/INDEX($D$269:$D$305,MATCH($F110,$B$269:$B$305,0)),SUMIFS('Input-Ext Allocators'!L$8:L$63,'Input-Ext Allocators'!$B$8:$B$63,$F110))*$D110</f>
        <v>0</v>
      </c>
      <c r="P110" s="143">
        <f ca="1">IFERROR(INDEX(P$269:P$305,MATCH($F110,$B$269:$B$305,0))/INDEX($D$269:$D$305,MATCH($F110,$B$269:$B$305,0)),SUMIFS('Input-Ext Allocators'!M$8:M$63,'Input-Ext Allocators'!$B$8:$B$63,$F110))*$D110</f>
        <v>0</v>
      </c>
      <c r="Q110" s="143">
        <f ca="1">IFERROR(INDEX(Q$269:Q$305,MATCH($F110,$B$269:$B$305,0))/INDEX($D$269:$D$305,MATCH($F110,$B$269:$B$305,0)),SUMIFS('Input-Ext Allocators'!N$8:N$63,'Input-Ext Allocators'!$B$8:$B$63,$F110))*$D110</f>
        <v>0</v>
      </c>
      <c r="R110" s="143">
        <f ca="1">IFERROR(INDEX(R$269:R$305,MATCH($F110,$B$269:$B$305,0))/INDEX($D$269:$D$305,MATCH($F110,$B$269:$B$305,0)),SUMIFS('Input-Ext Allocators'!O$8:O$63,'Input-Ext Allocators'!$B$8:$B$63,$F110))*$D110</f>
        <v>0</v>
      </c>
      <c r="S110" s="143">
        <f ca="1">IFERROR(INDEX(S$269:S$305,MATCH($F110,$B$269:$B$305,0))/INDEX($D$269:$D$305,MATCH($F110,$B$269:$B$305,0)),SUMIFS('Input-Ext Allocators'!P$8:P$63,'Input-Ext Allocators'!$B$8:$B$63,$F110))*$D110</f>
        <v>0</v>
      </c>
      <c r="T110" s="143">
        <f ca="1">IFERROR(INDEX(T$269:T$305,MATCH($F110,$B$269:$B$305,0))/INDEX($D$269:$D$305,MATCH($F110,$B$269:$B$305,0)),SUMIFS('Input-Ext Allocators'!Q$8:Q$63,'Input-Ext Allocators'!$B$8:$B$63,$F110))*$D110</f>
        <v>0</v>
      </c>
      <c r="U110" s="143">
        <f ca="1">IFERROR(INDEX(U$269:U$305,MATCH($F110,$B$269:$B$305,0))/INDEX($D$269:$D$305,MATCH($F110,$B$269:$B$305,0)),SUMIFS('Input-Ext Allocators'!R$8:R$63,'Input-Ext Allocators'!$B$8:$B$63,$F110))*$D110</f>
        <v>0</v>
      </c>
      <c r="V110" s="143">
        <f ca="1">IFERROR(INDEX(V$269:V$305,MATCH($F110,$B$269:$B$305,0))/INDEX($D$269:$D$305,MATCH($F110,$B$269:$B$305,0)),SUMIFS('Input-Ext Allocators'!S$8:S$63,'Input-Ext Allocators'!$B$8:$B$63,$F110))*$D110</f>
        <v>0</v>
      </c>
      <c r="W110" s="143">
        <f ca="1">IFERROR(INDEX(W$269:W$305,MATCH($F110,$B$269:$B$305,0))/INDEX($D$269:$D$305,MATCH($F110,$B$269:$B$305,0)),SUMIFS('Input-Ext Allocators'!T$8:T$63,'Input-Ext Allocators'!$B$8:$B$63,$F110))*$D110</f>
        <v>0</v>
      </c>
      <c r="X110" s="143">
        <f ca="1">IFERROR(INDEX(X$269:X$305,MATCH($F110,$B$269:$B$305,0))/INDEX($D$269:$D$305,MATCH($F110,$B$269:$B$305,0)),SUMIFS('Input-Ext Allocators'!U$8:U$63,'Input-Ext Allocators'!$B$8:$B$63,$F110))*$D110</f>
        <v>0</v>
      </c>
      <c r="Y110" s="143">
        <f ca="1">IFERROR(INDEX(Y$269:Y$305,MATCH($F110,$B$269:$B$305,0))/INDEX($D$269:$D$305,MATCH($F110,$B$269:$B$305,0)),SUMIFS('Input-Ext Allocators'!V$8:V$63,'Input-Ext Allocators'!$B$8:$B$63,$F110))*$D110</f>
        <v>0</v>
      </c>
      <c r="Z110" s="143">
        <f ca="1">IFERROR(INDEX(Z$269:Z$305,MATCH($F110,$B$269:$B$305,0))/INDEX($D$269:$D$305,MATCH($F110,$B$269:$B$305,0)),SUMIFS('Input-Ext Allocators'!W$8:W$63,'Input-Ext Allocators'!$B$8:$B$63,$F110))*$D110</f>
        <v>0</v>
      </c>
    </row>
    <row r="111" spans="1:26" outlineLevel="1">
      <c r="A111" s="113">
        <f>IF(ISBLANK('Input-Accounts'!A111),"",'Input-Accounts'!A111)</f>
        <v>94</v>
      </c>
      <c r="B111" s="17" t="str">
        <f>IF(ISBLANK('Input-Accounts'!B111),"",'Input-Accounts'!B111)</f>
        <v>Customer advances for construction</v>
      </c>
      <c r="C111" s="113">
        <f>IF(ISBLANK('Input-Accounts'!C111),"",'Input-Accounts'!C111)</f>
        <v>252</v>
      </c>
      <c r="D111" s="143">
        <f t="shared" ca="1" si="26"/>
        <v>0</v>
      </c>
      <c r="E111" s="143">
        <f t="shared" ca="1" si="19"/>
        <v>0</v>
      </c>
      <c r="F111" s="89" t="str" cm="1">
        <f t="array" aca="1" ref="F111" ca="1">IF(D111=0,"-",IF('Input-Accounts'!$E111&lt;&gt;0,'Input-Accounts'!$E111,INDEX('Input-Accounts'!$H111:$J111,,MATCH($F$6,'Input-Accounts'!$H$6:$J$6,0))))</f>
        <v>-</v>
      </c>
      <c r="G111" s="143">
        <f ca="1">IFERROR(INDEX(G$269:G$305,MATCH($F111,$B$269:$B$305,0))/INDEX($D$269:$D$305,MATCH($F111,$B$269:$B$305,0)),SUMIFS('Input-Ext Allocators'!D$8:D$63,'Input-Ext Allocators'!$B$8:$B$63,$F111))*$D111</f>
        <v>0</v>
      </c>
      <c r="H111" s="143">
        <f ca="1">IFERROR(INDEX(H$269:H$305,MATCH($F111,$B$269:$B$305,0))/INDEX($D$269:$D$305,MATCH($F111,$B$269:$B$305,0)),SUMIFS('Input-Ext Allocators'!E$8:E$63,'Input-Ext Allocators'!$B$8:$B$63,$F111))*$D111</f>
        <v>0</v>
      </c>
      <c r="I111" s="143">
        <f ca="1">IFERROR(INDEX(I$269:I$305,MATCH($F111,$B$269:$B$305,0))/INDEX($D$269:$D$305,MATCH($F111,$B$269:$B$305,0)),SUMIFS('Input-Ext Allocators'!F$8:F$63,'Input-Ext Allocators'!$B$8:$B$63,$F111))*$D111</f>
        <v>0</v>
      </c>
      <c r="J111" s="143">
        <f ca="1">IFERROR(INDEX(J$269:J$305,MATCH($F111,$B$269:$B$305,0))/INDEX($D$269:$D$305,MATCH($F111,$B$269:$B$305,0)),SUMIFS('Input-Ext Allocators'!G$8:G$63,'Input-Ext Allocators'!$B$8:$B$63,$F111))*$D111</f>
        <v>0</v>
      </c>
      <c r="K111" s="143">
        <f ca="1">IFERROR(INDEX(K$269:K$305,MATCH($F111,$B$269:$B$305,0))/INDEX($D$269:$D$305,MATCH($F111,$B$269:$B$305,0)),SUMIFS('Input-Ext Allocators'!H$8:H$63,'Input-Ext Allocators'!$B$8:$B$63,$F111))*$D111</f>
        <v>0</v>
      </c>
      <c r="L111" s="143">
        <f ca="1">IFERROR(INDEX(L$269:L$305,MATCH($F111,$B$269:$B$305,0))/INDEX($D$269:$D$305,MATCH($F111,$B$269:$B$305,0)),SUMIFS('Input-Ext Allocators'!I$8:I$63,'Input-Ext Allocators'!$B$8:$B$63,$F111))*$D111</f>
        <v>0</v>
      </c>
      <c r="M111" s="143">
        <f ca="1">IFERROR(INDEX(M$269:M$305,MATCH($F111,$B$269:$B$305,0))/INDEX($D$269:$D$305,MATCH($F111,$B$269:$B$305,0)),SUMIFS('Input-Ext Allocators'!J$8:J$63,'Input-Ext Allocators'!$B$8:$B$63,$F111))*$D111</f>
        <v>0</v>
      </c>
      <c r="N111" s="143">
        <f ca="1">IFERROR(INDEX(N$269:N$305,MATCH($F111,$B$269:$B$305,0))/INDEX($D$269:$D$305,MATCH($F111,$B$269:$B$305,0)),SUMIFS('Input-Ext Allocators'!K$8:K$63,'Input-Ext Allocators'!$B$8:$B$63,$F111))*$D111</f>
        <v>0</v>
      </c>
      <c r="O111" s="143">
        <f ca="1">IFERROR(INDEX(O$269:O$305,MATCH($F111,$B$269:$B$305,0))/INDEX($D$269:$D$305,MATCH($F111,$B$269:$B$305,0)),SUMIFS('Input-Ext Allocators'!L$8:L$63,'Input-Ext Allocators'!$B$8:$B$63,$F111))*$D111</f>
        <v>0</v>
      </c>
      <c r="P111" s="143">
        <f ca="1">IFERROR(INDEX(P$269:P$305,MATCH($F111,$B$269:$B$305,0))/INDEX($D$269:$D$305,MATCH($F111,$B$269:$B$305,0)),SUMIFS('Input-Ext Allocators'!M$8:M$63,'Input-Ext Allocators'!$B$8:$B$63,$F111))*$D111</f>
        <v>0</v>
      </c>
      <c r="Q111" s="143">
        <f ca="1">IFERROR(INDEX(Q$269:Q$305,MATCH($F111,$B$269:$B$305,0))/INDEX($D$269:$D$305,MATCH($F111,$B$269:$B$305,0)),SUMIFS('Input-Ext Allocators'!N$8:N$63,'Input-Ext Allocators'!$B$8:$B$63,$F111))*$D111</f>
        <v>0</v>
      </c>
      <c r="R111" s="143">
        <f ca="1">IFERROR(INDEX(R$269:R$305,MATCH($F111,$B$269:$B$305,0))/INDEX($D$269:$D$305,MATCH($F111,$B$269:$B$305,0)),SUMIFS('Input-Ext Allocators'!O$8:O$63,'Input-Ext Allocators'!$B$8:$B$63,$F111))*$D111</f>
        <v>0</v>
      </c>
      <c r="S111" s="143">
        <f ca="1">IFERROR(INDEX(S$269:S$305,MATCH($F111,$B$269:$B$305,0))/INDEX($D$269:$D$305,MATCH($F111,$B$269:$B$305,0)),SUMIFS('Input-Ext Allocators'!P$8:P$63,'Input-Ext Allocators'!$B$8:$B$63,$F111))*$D111</f>
        <v>0</v>
      </c>
      <c r="T111" s="143">
        <f ca="1">IFERROR(INDEX(T$269:T$305,MATCH($F111,$B$269:$B$305,0))/INDEX($D$269:$D$305,MATCH($F111,$B$269:$B$305,0)),SUMIFS('Input-Ext Allocators'!Q$8:Q$63,'Input-Ext Allocators'!$B$8:$B$63,$F111))*$D111</f>
        <v>0</v>
      </c>
      <c r="U111" s="143">
        <f ca="1">IFERROR(INDEX(U$269:U$305,MATCH($F111,$B$269:$B$305,0))/INDEX($D$269:$D$305,MATCH($F111,$B$269:$B$305,0)),SUMIFS('Input-Ext Allocators'!R$8:R$63,'Input-Ext Allocators'!$B$8:$B$63,$F111))*$D111</f>
        <v>0</v>
      </c>
      <c r="V111" s="143">
        <f ca="1">IFERROR(INDEX(V$269:V$305,MATCH($F111,$B$269:$B$305,0))/INDEX($D$269:$D$305,MATCH($F111,$B$269:$B$305,0)),SUMIFS('Input-Ext Allocators'!S$8:S$63,'Input-Ext Allocators'!$B$8:$B$63,$F111))*$D111</f>
        <v>0</v>
      </c>
      <c r="W111" s="143">
        <f ca="1">IFERROR(INDEX(W$269:W$305,MATCH($F111,$B$269:$B$305,0))/INDEX($D$269:$D$305,MATCH($F111,$B$269:$B$305,0)),SUMIFS('Input-Ext Allocators'!T$8:T$63,'Input-Ext Allocators'!$B$8:$B$63,$F111))*$D111</f>
        <v>0</v>
      </c>
      <c r="X111" s="143">
        <f ca="1">IFERROR(INDEX(X$269:X$305,MATCH($F111,$B$269:$B$305,0))/INDEX($D$269:$D$305,MATCH($F111,$B$269:$B$305,0)),SUMIFS('Input-Ext Allocators'!U$8:U$63,'Input-Ext Allocators'!$B$8:$B$63,$F111))*$D111</f>
        <v>0</v>
      </c>
      <c r="Y111" s="143">
        <f ca="1">IFERROR(INDEX(Y$269:Y$305,MATCH($F111,$B$269:$B$305,0))/INDEX($D$269:$D$305,MATCH($F111,$B$269:$B$305,0)),SUMIFS('Input-Ext Allocators'!V$8:V$63,'Input-Ext Allocators'!$B$8:$B$63,$F111))*$D111</f>
        <v>0</v>
      </c>
      <c r="Z111" s="143">
        <f ca="1">IFERROR(INDEX(Z$269:Z$305,MATCH($F111,$B$269:$B$305,0))/INDEX($D$269:$D$305,MATCH($F111,$B$269:$B$305,0)),SUMIFS('Input-Ext Allocators'!W$8:W$63,'Input-Ext Allocators'!$B$8:$B$63,$F111))*$D111</f>
        <v>0</v>
      </c>
    </row>
    <row r="112" spans="1:26" outlineLevel="1">
      <c r="A112" s="113">
        <f>IF(ISBLANK('Input-Accounts'!A112),"",'Input-Accounts'!A112)</f>
        <v>95</v>
      </c>
      <c r="B112" s="17" t="str">
        <f>IF(ISBLANK('Input-Accounts'!B112),"",'Input-Accounts'!B112)</f>
        <v>Other regulatory liabilities</v>
      </c>
      <c r="C112" s="113">
        <f>IF(ISBLANK('Input-Accounts'!C112),"",'Input-Accounts'!C112)</f>
        <v>254</v>
      </c>
      <c r="D112" s="143">
        <f t="shared" ca="1" si="26"/>
        <v>0</v>
      </c>
      <c r="E112" s="143">
        <f t="shared" ca="1" si="19"/>
        <v>0</v>
      </c>
      <c r="F112" s="89" t="str" cm="1">
        <f t="array" aca="1" ref="F112" ca="1">IF(D112=0,"-",IF('Input-Accounts'!$E112&lt;&gt;0,'Input-Accounts'!$E112,INDEX('Input-Accounts'!$H112:$J112,,MATCH($F$6,'Input-Accounts'!$H$6:$J$6,0))))</f>
        <v>-</v>
      </c>
      <c r="G112" s="143">
        <f ca="1">IFERROR(INDEX(G$269:G$305,MATCH($F112,$B$269:$B$305,0))/INDEX($D$269:$D$305,MATCH($F112,$B$269:$B$305,0)),SUMIFS('Input-Ext Allocators'!D$8:D$63,'Input-Ext Allocators'!$B$8:$B$63,$F112))*$D112</f>
        <v>0</v>
      </c>
      <c r="H112" s="143">
        <f ca="1">IFERROR(INDEX(H$269:H$305,MATCH($F112,$B$269:$B$305,0))/INDEX($D$269:$D$305,MATCH($F112,$B$269:$B$305,0)),SUMIFS('Input-Ext Allocators'!E$8:E$63,'Input-Ext Allocators'!$B$8:$B$63,$F112))*$D112</f>
        <v>0</v>
      </c>
      <c r="I112" s="143">
        <f ca="1">IFERROR(INDEX(I$269:I$305,MATCH($F112,$B$269:$B$305,0))/INDEX($D$269:$D$305,MATCH($F112,$B$269:$B$305,0)),SUMIFS('Input-Ext Allocators'!F$8:F$63,'Input-Ext Allocators'!$B$8:$B$63,$F112))*$D112</f>
        <v>0</v>
      </c>
      <c r="J112" s="143">
        <f ca="1">IFERROR(INDEX(J$269:J$305,MATCH($F112,$B$269:$B$305,0))/INDEX($D$269:$D$305,MATCH($F112,$B$269:$B$305,0)),SUMIFS('Input-Ext Allocators'!G$8:G$63,'Input-Ext Allocators'!$B$8:$B$63,$F112))*$D112</f>
        <v>0</v>
      </c>
      <c r="K112" s="143">
        <f ca="1">IFERROR(INDEX(K$269:K$305,MATCH($F112,$B$269:$B$305,0))/INDEX($D$269:$D$305,MATCH($F112,$B$269:$B$305,0)),SUMIFS('Input-Ext Allocators'!H$8:H$63,'Input-Ext Allocators'!$B$8:$B$63,$F112))*$D112</f>
        <v>0</v>
      </c>
      <c r="L112" s="143">
        <f ca="1">IFERROR(INDEX(L$269:L$305,MATCH($F112,$B$269:$B$305,0))/INDEX($D$269:$D$305,MATCH($F112,$B$269:$B$305,0)),SUMIFS('Input-Ext Allocators'!I$8:I$63,'Input-Ext Allocators'!$B$8:$B$63,$F112))*$D112</f>
        <v>0</v>
      </c>
      <c r="M112" s="143">
        <f ca="1">IFERROR(INDEX(M$269:M$305,MATCH($F112,$B$269:$B$305,0))/INDEX($D$269:$D$305,MATCH($F112,$B$269:$B$305,0)),SUMIFS('Input-Ext Allocators'!J$8:J$63,'Input-Ext Allocators'!$B$8:$B$63,$F112))*$D112</f>
        <v>0</v>
      </c>
      <c r="N112" s="143">
        <f ca="1">IFERROR(INDEX(N$269:N$305,MATCH($F112,$B$269:$B$305,0))/INDEX($D$269:$D$305,MATCH($F112,$B$269:$B$305,0)),SUMIFS('Input-Ext Allocators'!K$8:K$63,'Input-Ext Allocators'!$B$8:$B$63,$F112))*$D112</f>
        <v>0</v>
      </c>
      <c r="O112" s="143">
        <f ca="1">IFERROR(INDEX(O$269:O$305,MATCH($F112,$B$269:$B$305,0))/INDEX($D$269:$D$305,MATCH($F112,$B$269:$B$305,0)),SUMIFS('Input-Ext Allocators'!L$8:L$63,'Input-Ext Allocators'!$B$8:$B$63,$F112))*$D112</f>
        <v>0</v>
      </c>
      <c r="P112" s="143">
        <f ca="1">IFERROR(INDEX(P$269:P$305,MATCH($F112,$B$269:$B$305,0))/INDEX($D$269:$D$305,MATCH($F112,$B$269:$B$305,0)),SUMIFS('Input-Ext Allocators'!M$8:M$63,'Input-Ext Allocators'!$B$8:$B$63,$F112))*$D112</f>
        <v>0</v>
      </c>
      <c r="Q112" s="143">
        <f ca="1">IFERROR(INDEX(Q$269:Q$305,MATCH($F112,$B$269:$B$305,0))/INDEX($D$269:$D$305,MATCH($F112,$B$269:$B$305,0)),SUMIFS('Input-Ext Allocators'!N$8:N$63,'Input-Ext Allocators'!$B$8:$B$63,$F112))*$D112</f>
        <v>0</v>
      </c>
      <c r="R112" s="143">
        <f ca="1">IFERROR(INDEX(R$269:R$305,MATCH($F112,$B$269:$B$305,0))/INDEX($D$269:$D$305,MATCH($F112,$B$269:$B$305,0)),SUMIFS('Input-Ext Allocators'!O$8:O$63,'Input-Ext Allocators'!$B$8:$B$63,$F112))*$D112</f>
        <v>0</v>
      </c>
      <c r="S112" s="143">
        <f ca="1">IFERROR(INDEX(S$269:S$305,MATCH($F112,$B$269:$B$305,0))/INDEX($D$269:$D$305,MATCH($F112,$B$269:$B$305,0)),SUMIFS('Input-Ext Allocators'!P$8:P$63,'Input-Ext Allocators'!$B$8:$B$63,$F112))*$D112</f>
        <v>0</v>
      </c>
      <c r="T112" s="143">
        <f ca="1">IFERROR(INDEX(T$269:T$305,MATCH($F112,$B$269:$B$305,0))/INDEX($D$269:$D$305,MATCH($F112,$B$269:$B$305,0)),SUMIFS('Input-Ext Allocators'!Q$8:Q$63,'Input-Ext Allocators'!$B$8:$B$63,$F112))*$D112</f>
        <v>0</v>
      </c>
      <c r="U112" s="143">
        <f ca="1">IFERROR(INDEX(U$269:U$305,MATCH($F112,$B$269:$B$305,0))/INDEX($D$269:$D$305,MATCH($F112,$B$269:$B$305,0)),SUMIFS('Input-Ext Allocators'!R$8:R$63,'Input-Ext Allocators'!$B$8:$B$63,$F112))*$D112</f>
        <v>0</v>
      </c>
      <c r="V112" s="143">
        <f ca="1">IFERROR(INDEX(V$269:V$305,MATCH($F112,$B$269:$B$305,0))/INDEX($D$269:$D$305,MATCH($F112,$B$269:$B$305,0)),SUMIFS('Input-Ext Allocators'!S$8:S$63,'Input-Ext Allocators'!$B$8:$B$63,$F112))*$D112</f>
        <v>0</v>
      </c>
      <c r="W112" s="143">
        <f ca="1">IFERROR(INDEX(W$269:W$305,MATCH($F112,$B$269:$B$305,0))/INDEX($D$269:$D$305,MATCH($F112,$B$269:$B$305,0)),SUMIFS('Input-Ext Allocators'!T$8:T$63,'Input-Ext Allocators'!$B$8:$B$63,$F112))*$D112</f>
        <v>0</v>
      </c>
      <c r="X112" s="143">
        <f ca="1">IFERROR(INDEX(X$269:X$305,MATCH($F112,$B$269:$B$305,0))/INDEX($D$269:$D$305,MATCH($F112,$B$269:$B$305,0)),SUMIFS('Input-Ext Allocators'!U$8:U$63,'Input-Ext Allocators'!$B$8:$B$63,$F112))*$D112</f>
        <v>0</v>
      </c>
      <c r="Y112" s="143">
        <f ca="1">IFERROR(INDEX(Y$269:Y$305,MATCH($F112,$B$269:$B$305,0))/INDEX($D$269:$D$305,MATCH($F112,$B$269:$B$305,0)),SUMIFS('Input-Ext Allocators'!V$8:V$63,'Input-Ext Allocators'!$B$8:$B$63,$F112))*$D112</f>
        <v>0</v>
      </c>
      <c r="Z112" s="143">
        <f ca="1">IFERROR(INDEX(Z$269:Z$305,MATCH($F112,$B$269:$B$305,0))/INDEX($D$269:$D$305,MATCH($F112,$B$269:$B$305,0)),SUMIFS('Input-Ext Allocators'!W$8:W$63,'Input-Ext Allocators'!$B$8:$B$63,$F112))*$D112</f>
        <v>0</v>
      </c>
    </row>
    <row r="113" spans="1:26" outlineLevel="1">
      <c r="A113" s="113">
        <f>IF(ISBLANK('Input-Accounts'!A113),"",'Input-Accounts'!A113)</f>
        <v>96</v>
      </c>
      <c r="B113" s="17" t="str">
        <f>IF(ISBLANK('Input-Accounts'!B113),"",'Input-Accounts'!B113)</f>
        <v>Working capital allowance</v>
      </c>
      <c r="C113" s="113" t="str">
        <f>IF(ISBLANK('Input-Accounts'!C113),"",'Input-Accounts'!C113)</f>
        <v>N/A</v>
      </c>
      <c r="D113" s="143">
        <f t="shared" ca="1" si="26"/>
        <v>0</v>
      </c>
      <c r="E113" s="143">
        <f t="shared" ca="1" si="19"/>
        <v>0</v>
      </c>
      <c r="F113" s="89" t="str" cm="1">
        <f t="array" aca="1" ref="F113" ca="1">IF(D113=0,"-",IF('Input-Accounts'!$E113&lt;&gt;0,'Input-Accounts'!$E113,INDEX('Input-Accounts'!$H113:$J113,,MATCH($F$6,'Input-Accounts'!$H$6:$J$6,0))))</f>
        <v>-</v>
      </c>
      <c r="G113" s="143">
        <f ca="1">IFERROR(INDEX(G$269:G$305,MATCH($F113,$B$269:$B$305,0))/INDEX($D$269:$D$305,MATCH($F113,$B$269:$B$305,0)),SUMIFS('Input-Ext Allocators'!D$8:D$63,'Input-Ext Allocators'!$B$8:$B$63,$F113))*$D113</f>
        <v>0</v>
      </c>
      <c r="H113" s="143">
        <f ca="1">IFERROR(INDEX(H$269:H$305,MATCH($F113,$B$269:$B$305,0))/INDEX($D$269:$D$305,MATCH($F113,$B$269:$B$305,0)),SUMIFS('Input-Ext Allocators'!E$8:E$63,'Input-Ext Allocators'!$B$8:$B$63,$F113))*$D113</f>
        <v>0</v>
      </c>
      <c r="I113" s="143">
        <f ca="1">IFERROR(INDEX(I$269:I$305,MATCH($F113,$B$269:$B$305,0))/INDEX($D$269:$D$305,MATCH($F113,$B$269:$B$305,0)),SUMIFS('Input-Ext Allocators'!F$8:F$63,'Input-Ext Allocators'!$B$8:$B$63,$F113))*$D113</f>
        <v>0</v>
      </c>
      <c r="J113" s="143">
        <f ca="1">IFERROR(INDEX(J$269:J$305,MATCH($F113,$B$269:$B$305,0))/INDEX($D$269:$D$305,MATCH($F113,$B$269:$B$305,0)),SUMIFS('Input-Ext Allocators'!G$8:G$63,'Input-Ext Allocators'!$B$8:$B$63,$F113))*$D113</f>
        <v>0</v>
      </c>
      <c r="K113" s="143">
        <f ca="1">IFERROR(INDEX(K$269:K$305,MATCH($F113,$B$269:$B$305,0))/INDEX($D$269:$D$305,MATCH($F113,$B$269:$B$305,0)),SUMIFS('Input-Ext Allocators'!H$8:H$63,'Input-Ext Allocators'!$B$8:$B$63,$F113))*$D113</f>
        <v>0</v>
      </c>
      <c r="L113" s="143">
        <f ca="1">IFERROR(INDEX(L$269:L$305,MATCH($F113,$B$269:$B$305,0))/INDEX($D$269:$D$305,MATCH($F113,$B$269:$B$305,0)),SUMIFS('Input-Ext Allocators'!I$8:I$63,'Input-Ext Allocators'!$B$8:$B$63,$F113))*$D113</f>
        <v>0</v>
      </c>
      <c r="M113" s="143">
        <f ca="1">IFERROR(INDEX(M$269:M$305,MATCH($F113,$B$269:$B$305,0))/INDEX($D$269:$D$305,MATCH($F113,$B$269:$B$305,0)),SUMIFS('Input-Ext Allocators'!J$8:J$63,'Input-Ext Allocators'!$B$8:$B$63,$F113))*$D113</f>
        <v>0</v>
      </c>
      <c r="N113" s="143">
        <f ca="1">IFERROR(INDEX(N$269:N$305,MATCH($F113,$B$269:$B$305,0))/INDEX($D$269:$D$305,MATCH($F113,$B$269:$B$305,0)),SUMIFS('Input-Ext Allocators'!K$8:K$63,'Input-Ext Allocators'!$B$8:$B$63,$F113))*$D113</f>
        <v>0</v>
      </c>
      <c r="O113" s="143">
        <f ca="1">IFERROR(INDEX(O$269:O$305,MATCH($F113,$B$269:$B$305,0))/INDEX($D$269:$D$305,MATCH($F113,$B$269:$B$305,0)),SUMIFS('Input-Ext Allocators'!L$8:L$63,'Input-Ext Allocators'!$B$8:$B$63,$F113))*$D113</f>
        <v>0</v>
      </c>
      <c r="P113" s="143">
        <f ca="1">IFERROR(INDEX(P$269:P$305,MATCH($F113,$B$269:$B$305,0))/INDEX($D$269:$D$305,MATCH($F113,$B$269:$B$305,0)),SUMIFS('Input-Ext Allocators'!M$8:M$63,'Input-Ext Allocators'!$B$8:$B$63,$F113))*$D113</f>
        <v>0</v>
      </c>
      <c r="Q113" s="143">
        <f ca="1">IFERROR(INDEX(Q$269:Q$305,MATCH($F113,$B$269:$B$305,0))/INDEX($D$269:$D$305,MATCH($F113,$B$269:$B$305,0)),SUMIFS('Input-Ext Allocators'!N$8:N$63,'Input-Ext Allocators'!$B$8:$B$63,$F113))*$D113</f>
        <v>0</v>
      </c>
      <c r="R113" s="143">
        <f ca="1">IFERROR(INDEX(R$269:R$305,MATCH($F113,$B$269:$B$305,0))/INDEX($D$269:$D$305,MATCH($F113,$B$269:$B$305,0)),SUMIFS('Input-Ext Allocators'!O$8:O$63,'Input-Ext Allocators'!$B$8:$B$63,$F113))*$D113</f>
        <v>0</v>
      </c>
      <c r="S113" s="143">
        <f ca="1">IFERROR(INDEX(S$269:S$305,MATCH($F113,$B$269:$B$305,0))/INDEX($D$269:$D$305,MATCH($F113,$B$269:$B$305,0)),SUMIFS('Input-Ext Allocators'!P$8:P$63,'Input-Ext Allocators'!$B$8:$B$63,$F113))*$D113</f>
        <v>0</v>
      </c>
      <c r="T113" s="143">
        <f ca="1">IFERROR(INDEX(T$269:T$305,MATCH($F113,$B$269:$B$305,0))/INDEX($D$269:$D$305,MATCH($F113,$B$269:$B$305,0)),SUMIFS('Input-Ext Allocators'!Q$8:Q$63,'Input-Ext Allocators'!$B$8:$B$63,$F113))*$D113</f>
        <v>0</v>
      </c>
      <c r="U113" s="143">
        <f ca="1">IFERROR(INDEX(U$269:U$305,MATCH($F113,$B$269:$B$305,0))/INDEX($D$269:$D$305,MATCH($F113,$B$269:$B$305,0)),SUMIFS('Input-Ext Allocators'!R$8:R$63,'Input-Ext Allocators'!$B$8:$B$63,$F113))*$D113</f>
        <v>0</v>
      </c>
      <c r="V113" s="143">
        <f ca="1">IFERROR(INDEX(V$269:V$305,MATCH($F113,$B$269:$B$305,0))/INDEX($D$269:$D$305,MATCH($F113,$B$269:$B$305,0)),SUMIFS('Input-Ext Allocators'!S$8:S$63,'Input-Ext Allocators'!$B$8:$B$63,$F113))*$D113</f>
        <v>0</v>
      </c>
      <c r="W113" s="143">
        <f ca="1">IFERROR(INDEX(W$269:W$305,MATCH($F113,$B$269:$B$305,0))/INDEX($D$269:$D$305,MATCH($F113,$B$269:$B$305,0)),SUMIFS('Input-Ext Allocators'!T$8:T$63,'Input-Ext Allocators'!$B$8:$B$63,$F113))*$D113</f>
        <v>0</v>
      </c>
      <c r="X113" s="143">
        <f ca="1">IFERROR(INDEX(X$269:X$305,MATCH($F113,$B$269:$B$305,0))/INDEX($D$269:$D$305,MATCH($F113,$B$269:$B$305,0)),SUMIFS('Input-Ext Allocators'!U$8:U$63,'Input-Ext Allocators'!$B$8:$B$63,$F113))*$D113</f>
        <v>0</v>
      </c>
      <c r="Y113" s="143">
        <f ca="1">IFERROR(INDEX(Y$269:Y$305,MATCH($F113,$B$269:$B$305,0))/INDEX($D$269:$D$305,MATCH($F113,$B$269:$B$305,0)),SUMIFS('Input-Ext Allocators'!V$8:V$63,'Input-Ext Allocators'!$B$8:$B$63,$F113))*$D113</f>
        <v>0</v>
      </c>
      <c r="Z113" s="143">
        <f ca="1">IFERROR(INDEX(Z$269:Z$305,MATCH($F113,$B$269:$B$305,0))/INDEX($D$269:$D$305,MATCH($F113,$B$269:$B$305,0)),SUMIFS('Input-Ext Allocators'!W$8:W$63,'Input-Ext Allocators'!$B$8:$B$63,$F113))*$D113</f>
        <v>0</v>
      </c>
    </row>
    <row r="114" spans="1:26">
      <c r="A114" s="113">
        <f>IF(ISBLANK('Input-Accounts'!A114),"",'Input-Accounts'!A114)</f>
        <v>97</v>
      </c>
      <c r="B114" s="79" t="str">
        <f>IF(ISBLANK('Input-Accounts'!B114),"",'Input-Accounts'!B114)</f>
        <v>Total Other Rate Base Items</v>
      </c>
      <c r="C114" s="113" t="str">
        <f>IF(ISBLANK('Input-Accounts'!C114),"",'Input-Accounts'!C114)</f>
        <v/>
      </c>
      <c r="D114" s="144">
        <f ca="1">SUBTOTAL(9,D110:D113)</f>
        <v>0</v>
      </c>
      <c r="E114" s="143">
        <f t="shared" ca="1" si="19"/>
        <v>0</v>
      </c>
      <c r="G114" s="144">
        <f t="shared" ref="G114:Z114" ca="1" si="27">SUBTOTAL(9,G110:G113)</f>
        <v>0</v>
      </c>
      <c r="H114" s="144">
        <f t="shared" ca="1" si="27"/>
        <v>0</v>
      </c>
      <c r="I114" s="144">
        <f t="shared" ca="1" si="27"/>
        <v>0</v>
      </c>
      <c r="J114" s="144">
        <f t="shared" ca="1" si="27"/>
        <v>0</v>
      </c>
      <c r="K114" s="144">
        <f t="shared" ca="1" si="27"/>
        <v>0</v>
      </c>
      <c r="L114" s="144">
        <f t="shared" ca="1" si="27"/>
        <v>0</v>
      </c>
      <c r="M114" s="144">
        <f t="shared" ca="1" si="27"/>
        <v>0</v>
      </c>
      <c r="N114" s="144">
        <f t="shared" ca="1" si="27"/>
        <v>0</v>
      </c>
      <c r="O114" s="144">
        <f t="shared" ca="1" si="27"/>
        <v>0</v>
      </c>
      <c r="P114" s="144">
        <f t="shared" ca="1" si="27"/>
        <v>0</v>
      </c>
      <c r="Q114" s="144">
        <f t="shared" ca="1" si="27"/>
        <v>0</v>
      </c>
      <c r="R114" s="144">
        <f t="shared" ca="1" si="27"/>
        <v>0</v>
      </c>
      <c r="S114" s="144">
        <f t="shared" ca="1" si="27"/>
        <v>0</v>
      </c>
      <c r="T114" s="144">
        <f t="shared" ca="1" si="27"/>
        <v>0</v>
      </c>
      <c r="U114" s="144">
        <f t="shared" ca="1" si="27"/>
        <v>0</v>
      </c>
      <c r="V114" s="144">
        <f t="shared" ca="1" si="27"/>
        <v>0</v>
      </c>
      <c r="W114" s="144">
        <f t="shared" ca="1" si="27"/>
        <v>0</v>
      </c>
      <c r="X114" s="144">
        <f t="shared" ca="1" si="27"/>
        <v>0</v>
      </c>
      <c r="Y114" s="144">
        <f t="shared" ca="1" si="27"/>
        <v>0</v>
      </c>
      <c r="Z114" s="144">
        <f t="shared" ca="1" si="27"/>
        <v>0</v>
      </c>
    </row>
    <row r="115" spans="1:26">
      <c r="A115" s="113" t="str">
        <f>IF(ISBLANK('Input-Accounts'!A115),"",'Input-Accounts'!A115)</f>
        <v/>
      </c>
      <c r="B115" s="79" t="str">
        <f>IF(ISBLANK('Input-Accounts'!B115),"",'Input-Accounts'!B115)</f>
        <v/>
      </c>
      <c r="C115" s="113" t="str">
        <f>IF(ISBLANK('Input-Accounts'!C115),"",'Input-Accounts'!C115)</f>
        <v/>
      </c>
      <c r="D115" s="113"/>
      <c r="E115" s="14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spans="1:26" ht="15" thickBot="1">
      <c r="A116" s="113">
        <f>IF(ISBLANK('Input-Accounts'!A116),"",'Input-Accounts'!A116)</f>
        <v>98</v>
      </c>
      <c r="B116" s="127" t="str">
        <f>IF(ISBLANK('Input-Accounts'!B116),"",'Input-Accounts'!B116)</f>
        <v>TOTAL RATE BASE</v>
      </c>
      <c r="C116" s="113" t="str">
        <f>IF(ISBLANK('Input-Accounts'!C116),"",'Input-Accounts'!C116)</f>
        <v/>
      </c>
      <c r="D116" s="75">
        <f ca="1">SUBTOTAL(9,D11:D115)</f>
        <v>0</v>
      </c>
      <c r="E116" s="143">
        <f t="shared" ref="E116:E123" ca="1" si="28">IFERROR(IF(D116="","",IF(D116=0,0,IF(ABS(D116-SUM($G116:$Z116))&lt;Check_Limit,0,1))),1)</f>
        <v>0</v>
      </c>
      <c r="G116" s="75">
        <f t="shared" ref="G116:Z116" ca="1" si="29">SUBTOTAL(9,G11:G115)</f>
        <v>0</v>
      </c>
      <c r="H116" s="75">
        <f t="shared" ca="1" si="29"/>
        <v>0</v>
      </c>
      <c r="I116" s="75">
        <f t="shared" ca="1" si="29"/>
        <v>0</v>
      </c>
      <c r="J116" s="75">
        <f t="shared" ca="1" si="29"/>
        <v>0</v>
      </c>
      <c r="K116" s="75">
        <f t="shared" ca="1" si="29"/>
        <v>0</v>
      </c>
      <c r="L116" s="75">
        <f t="shared" ca="1" si="29"/>
        <v>0</v>
      </c>
      <c r="M116" s="75">
        <f t="shared" ca="1" si="29"/>
        <v>0</v>
      </c>
      <c r="N116" s="75">
        <f t="shared" ca="1" si="29"/>
        <v>0</v>
      </c>
      <c r="O116" s="75">
        <f t="shared" ca="1" si="29"/>
        <v>0</v>
      </c>
      <c r="P116" s="75">
        <f t="shared" ca="1" si="29"/>
        <v>0</v>
      </c>
      <c r="Q116" s="75">
        <f t="shared" ca="1" si="29"/>
        <v>0</v>
      </c>
      <c r="R116" s="75">
        <f t="shared" ca="1" si="29"/>
        <v>0</v>
      </c>
      <c r="S116" s="75">
        <f t="shared" ca="1" si="29"/>
        <v>0</v>
      </c>
      <c r="T116" s="75">
        <f t="shared" ca="1" si="29"/>
        <v>0</v>
      </c>
      <c r="U116" s="75">
        <f t="shared" ca="1" si="29"/>
        <v>0</v>
      </c>
      <c r="V116" s="75">
        <f t="shared" ca="1" si="29"/>
        <v>0</v>
      </c>
      <c r="W116" s="75">
        <f t="shared" ca="1" si="29"/>
        <v>0</v>
      </c>
      <c r="X116" s="75">
        <f t="shared" ca="1" si="29"/>
        <v>0</v>
      </c>
      <c r="Y116" s="75">
        <f t="shared" ca="1" si="29"/>
        <v>0</v>
      </c>
      <c r="Z116" s="75">
        <f t="shared" ca="1" si="29"/>
        <v>0</v>
      </c>
    </row>
    <row r="117" spans="1:26" ht="15" thickTop="1">
      <c r="A117" s="113" t="str">
        <f>IF(ISBLANK('Input-Accounts'!A117),"",'Input-Accounts'!A117)</f>
        <v/>
      </c>
      <c r="B117" s="79" t="str">
        <f>IF(ISBLANK('Input-Accounts'!B117),"",'Input-Accounts'!B117)</f>
        <v/>
      </c>
      <c r="C117" s="113" t="str">
        <f>IF(ISBLANK('Input-Accounts'!C117),"",'Input-Accounts'!C117)</f>
        <v/>
      </c>
      <c r="D117" s="143"/>
      <c r="E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</row>
    <row r="118" spans="1:26">
      <c r="A118" s="113">
        <f>IF(ISBLANK('Input-Accounts'!A118),"",'Input-Accounts'!A118)</f>
        <v>99</v>
      </c>
      <c r="B118" s="81" t="str">
        <f>IF(ISBLANK('Input-Accounts'!B118),"",'Input-Accounts'!B118)</f>
        <v>OPERATION AND MAINTENANCE EXPENSE</v>
      </c>
      <c r="C118" s="113" t="str">
        <f>IF(ISBLANK('Input-Accounts'!C118),"",'Input-Accounts'!C118)</f>
        <v/>
      </c>
      <c r="D118" s="143"/>
      <c r="E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</row>
    <row r="119" spans="1:26">
      <c r="A119" s="113">
        <f>IF(ISBLANK('Input-Accounts'!A119),"",'Input-Accounts'!A119)</f>
        <v>100</v>
      </c>
      <c r="B119" s="81" t="str">
        <f>IF(ISBLANK('Input-Accounts'!B119),"",'Input-Accounts'!B119)</f>
        <v>Production, Storage, LNG, Transmission, and Distribution Expense</v>
      </c>
      <c r="C119" s="113" t="str">
        <f>IF(ISBLANK('Input-Accounts'!C119),"",'Input-Accounts'!C119)</f>
        <v/>
      </c>
      <c r="D119" s="143"/>
      <c r="E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</row>
    <row r="120" spans="1:26" outlineLevel="1">
      <c r="A120" s="113">
        <f>IF(ISBLANK('Input-Accounts'!A120),"",'Input-Accounts'!A120)</f>
        <v>101</v>
      </c>
      <c r="B120" s="81" t="str">
        <f>IF(ISBLANK('Input-Accounts'!B120),"",'Input-Accounts'!B120)</f>
        <v>Other Gas Supply Expenses</v>
      </c>
      <c r="C120" s="113" t="str">
        <f>IF(ISBLANK('Input-Accounts'!C120),"",'Input-Accounts'!C120)</f>
        <v/>
      </c>
      <c r="D120" s="143"/>
      <c r="E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</row>
    <row r="121" spans="1:26" outlineLevel="1">
      <c r="A121" s="113">
        <f>IF(ISBLANK('Input-Accounts'!A121),"",'Input-Accounts'!A121)</f>
        <v>102</v>
      </c>
      <c r="B121" s="17" t="str">
        <f>IF(ISBLANK('Input-Accounts'!B121),"",'Input-Accounts'!B121)</f>
        <v>Other Gas Supply Expenses</v>
      </c>
      <c r="C121" s="113">
        <f>IF(ISBLANK('Input-Accounts'!C121),"",'Input-Accounts'!C121)</f>
        <v>813</v>
      </c>
      <c r="D121" s="143">
        <f t="shared" ref="D121:D122" ca="1" si="30">INDIRECT("Classification!"&amp;$D$5&amp;ROW())</f>
        <v>374897.56524112879</v>
      </c>
      <c r="E121" s="143">
        <f t="shared" ca="1" si="28"/>
        <v>0</v>
      </c>
      <c r="F121" s="89" t="str" cm="1">
        <f t="array" aca="1" ref="F121" ca="1">IF(D121=0,"-",IF('Input-Accounts'!$E121&lt;&gt;0,'Input-Accounts'!$E121,INDEX('Input-Accounts'!$H121:$J121,,MATCH($F$6,'Input-Accounts'!$H$6:$J$6,0))))</f>
        <v>ACCT_813_COMM</v>
      </c>
      <c r="G121" s="143">
        <f ca="1">IFERROR(INDEX(G$269:G$305,MATCH($F121,$B$269:$B$305,0))/INDEX($D$269:$D$305,MATCH($F121,$B$269:$B$305,0)),SUMIFS('Input-Ext Allocators'!D$8:D$63,'Input-Ext Allocators'!$B$8:$B$63,$F121))*$D121</f>
        <v>117235.32923687436</v>
      </c>
      <c r="H121" s="143">
        <f ca="1">IFERROR(INDEX(H$269:H$305,MATCH($F121,$B$269:$B$305,0))/INDEX($D$269:$D$305,MATCH($F121,$B$269:$B$305,0)),SUMIFS('Input-Ext Allocators'!E$8:E$63,'Input-Ext Allocators'!$B$8:$B$63,$F121))*$D121</f>
        <v>82955.465957497145</v>
      </c>
      <c r="I121" s="143">
        <f ca="1">IFERROR(INDEX(I$269:I$305,MATCH($F121,$B$269:$B$305,0))/INDEX($D$269:$D$305,MATCH($F121,$B$269:$B$305,0)),SUMIFS('Input-Ext Allocators'!F$8:F$63,'Input-Ext Allocators'!$B$8:$B$63,$F121))*$D121</f>
        <v>10986.0864453586</v>
      </c>
      <c r="J121" s="143">
        <f ca="1">IFERROR(INDEX(J$269:J$305,MATCH($F121,$B$269:$B$305,0))/INDEX($D$269:$D$305,MATCH($F121,$B$269:$B$305,0)),SUMIFS('Input-Ext Allocators'!G$8:G$63,'Input-Ext Allocators'!$B$8:$B$63,$F121))*$D121</f>
        <v>15060.04691686048</v>
      </c>
      <c r="K121" s="143">
        <f ca="1">IFERROR(INDEX(K$269:K$305,MATCH($F121,$B$269:$B$305,0))/INDEX($D$269:$D$305,MATCH($F121,$B$269:$B$305,0)),SUMIFS('Input-Ext Allocators'!H$8:H$63,'Input-Ext Allocators'!$B$8:$B$63,$F121))*$D121</f>
        <v>1892.8956117643324</v>
      </c>
      <c r="L121" s="143">
        <f ca="1">IFERROR(INDEX(L$269:L$305,MATCH($F121,$B$269:$B$305,0))/INDEX($D$269:$D$305,MATCH($F121,$B$269:$B$305,0)),SUMIFS('Input-Ext Allocators'!I$8:I$63,'Input-Ext Allocators'!$B$8:$B$63,$F121))*$D121</f>
        <v>120942.73697751769</v>
      </c>
      <c r="M121" s="143">
        <f ca="1">IFERROR(INDEX(M$269:M$305,MATCH($F121,$B$269:$B$305,0))/INDEX($D$269:$D$305,MATCH($F121,$B$269:$B$305,0)),SUMIFS('Input-Ext Allocators'!J$8:J$63,'Input-Ext Allocators'!$B$8:$B$63,$F121))*$D121</f>
        <v>25825.004095256158</v>
      </c>
      <c r="N121" s="143">
        <f ca="1">IFERROR(INDEX(N$269:N$305,MATCH($F121,$B$269:$B$305,0))/INDEX($D$269:$D$305,MATCH($F121,$B$269:$B$305,0)),SUMIFS('Input-Ext Allocators'!K$8:K$63,'Input-Ext Allocators'!$B$8:$B$63,$F121))*$D121</f>
        <v>0</v>
      </c>
      <c r="O121" s="143">
        <f ca="1">IFERROR(INDEX(O$269:O$305,MATCH($F121,$B$269:$B$305,0))/INDEX($D$269:$D$305,MATCH($F121,$B$269:$B$305,0)),SUMIFS('Input-Ext Allocators'!L$8:L$63,'Input-Ext Allocators'!$B$8:$B$63,$F121))*$D121</f>
        <v>0</v>
      </c>
      <c r="P121" s="143">
        <f ca="1">IFERROR(INDEX(P$269:P$305,MATCH($F121,$B$269:$B$305,0))/INDEX($D$269:$D$305,MATCH($F121,$B$269:$B$305,0)),SUMIFS('Input-Ext Allocators'!M$8:M$63,'Input-Ext Allocators'!$B$8:$B$63,$F121))*$D121</f>
        <v>0</v>
      </c>
      <c r="Q121" s="143">
        <f ca="1">IFERROR(INDEX(Q$269:Q$305,MATCH($F121,$B$269:$B$305,0))/INDEX($D$269:$D$305,MATCH($F121,$B$269:$B$305,0)),SUMIFS('Input-Ext Allocators'!N$8:N$63,'Input-Ext Allocators'!$B$8:$B$63,$F121))*$D121</f>
        <v>0</v>
      </c>
      <c r="R121" s="143">
        <f ca="1">IFERROR(INDEX(R$269:R$305,MATCH($F121,$B$269:$B$305,0))/INDEX($D$269:$D$305,MATCH($F121,$B$269:$B$305,0)),SUMIFS('Input-Ext Allocators'!O$8:O$63,'Input-Ext Allocators'!$B$8:$B$63,$F121))*$D121</f>
        <v>0</v>
      </c>
      <c r="S121" s="143">
        <f ca="1">IFERROR(INDEX(S$269:S$305,MATCH($F121,$B$269:$B$305,0))/INDEX($D$269:$D$305,MATCH($F121,$B$269:$B$305,0)),SUMIFS('Input-Ext Allocators'!P$8:P$63,'Input-Ext Allocators'!$B$8:$B$63,$F121))*$D121</f>
        <v>0</v>
      </c>
      <c r="T121" s="143">
        <f ca="1">IFERROR(INDEX(T$269:T$305,MATCH($F121,$B$269:$B$305,0))/INDEX($D$269:$D$305,MATCH($F121,$B$269:$B$305,0)),SUMIFS('Input-Ext Allocators'!Q$8:Q$63,'Input-Ext Allocators'!$B$8:$B$63,$F121))*$D121</f>
        <v>0</v>
      </c>
      <c r="U121" s="143">
        <f ca="1">IFERROR(INDEX(U$269:U$305,MATCH($F121,$B$269:$B$305,0))/INDEX($D$269:$D$305,MATCH($F121,$B$269:$B$305,0)),SUMIFS('Input-Ext Allocators'!R$8:R$63,'Input-Ext Allocators'!$B$8:$B$63,$F121))*$D121</f>
        <v>0</v>
      </c>
      <c r="V121" s="143">
        <f ca="1">IFERROR(INDEX(V$269:V$305,MATCH($F121,$B$269:$B$305,0))/INDEX($D$269:$D$305,MATCH($F121,$B$269:$B$305,0)),SUMIFS('Input-Ext Allocators'!S$8:S$63,'Input-Ext Allocators'!$B$8:$B$63,$F121))*$D121</f>
        <v>0</v>
      </c>
      <c r="W121" s="143">
        <f ca="1">IFERROR(INDEX(W$269:W$305,MATCH($F121,$B$269:$B$305,0))/INDEX($D$269:$D$305,MATCH($F121,$B$269:$B$305,0)),SUMIFS('Input-Ext Allocators'!T$8:T$63,'Input-Ext Allocators'!$B$8:$B$63,$F121))*$D121</f>
        <v>0</v>
      </c>
      <c r="X121" s="143">
        <f ca="1">IFERROR(INDEX(X$269:X$305,MATCH($F121,$B$269:$B$305,0))/INDEX($D$269:$D$305,MATCH($F121,$B$269:$B$305,0)),SUMIFS('Input-Ext Allocators'!U$8:U$63,'Input-Ext Allocators'!$B$8:$B$63,$F121))*$D121</f>
        <v>0</v>
      </c>
      <c r="Y121" s="143">
        <f ca="1">IFERROR(INDEX(Y$269:Y$305,MATCH($F121,$B$269:$B$305,0))/INDEX($D$269:$D$305,MATCH($F121,$B$269:$B$305,0)),SUMIFS('Input-Ext Allocators'!V$8:V$63,'Input-Ext Allocators'!$B$8:$B$63,$F121))*$D121</f>
        <v>0</v>
      </c>
      <c r="Z121" s="143">
        <f ca="1">IFERROR(INDEX(Z$269:Z$305,MATCH($F121,$B$269:$B$305,0))/INDEX($D$269:$D$305,MATCH($F121,$B$269:$B$305,0)),SUMIFS('Input-Ext Allocators'!W$8:W$63,'Input-Ext Allocators'!$B$8:$B$63,$F121))*$D121</f>
        <v>0</v>
      </c>
    </row>
    <row r="122" spans="1:26" outlineLevel="1">
      <c r="A122" s="113">
        <f>IF(ISBLANK('Input-Accounts'!A122),"",'Input-Accounts'!A122)</f>
        <v>103</v>
      </c>
      <c r="B122" s="17" t="str">
        <f>IF(ISBLANK('Input-Accounts'!B122),"",'Input-Accounts'!B122)</f>
        <v>Reserved</v>
      </c>
      <c r="C122" s="113" t="str">
        <f>IF(ISBLANK('Input-Accounts'!C122),"",'Input-Accounts'!C122)</f>
        <v/>
      </c>
      <c r="D122" s="143">
        <f t="shared" ca="1" si="30"/>
        <v>0</v>
      </c>
      <c r="E122" s="143">
        <f t="shared" ca="1" si="28"/>
        <v>0</v>
      </c>
      <c r="F122" s="89" t="str" cm="1">
        <f t="array" aca="1" ref="F122" ca="1">IF(D122=0,"-",IF('Input-Accounts'!$E122&lt;&gt;0,'Input-Accounts'!$E122,INDEX('Input-Accounts'!$H122:$J122,,MATCH($F$6,'Input-Accounts'!$H$6:$J$6,0))))</f>
        <v>-</v>
      </c>
      <c r="G122" s="143">
        <f ca="1">IFERROR(INDEX(G$269:G$305,MATCH($F122,$B$269:$B$305,0))/INDEX($D$269:$D$305,MATCH($F122,$B$269:$B$305,0)),SUMIFS('Input-Ext Allocators'!D$8:D$63,'Input-Ext Allocators'!$B$8:$B$63,$F122))*$D122</f>
        <v>0</v>
      </c>
      <c r="H122" s="143">
        <f ca="1">IFERROR(INDEX(H$269:H$305,MATCH($F122,$B$269:$B$305,0))/INDEX($D$269:$D$305,MATCH($F122,$B$269:$B$305,0)),SUMIFS('Input-Ext Allocators'!E$8:E$63,'Input-Ext Allocators'!$B$8:$B$63,$F122))*$D122</f>
        <v>0</v>
      </c>
      <c r="I122" s="143">
        <f ca="1">IFERROR(INDEX(I$269:I$305,MATCH($F122,$B$269:$B$305,0))/INDEX($D$269:$D$305,MATCH($F122,$B$269:$B$305,0)),SUMIFS('Input-Ext Allocators'!F$8:F$63,'Input-Ext Allocators'!$B$8:$B$63,$F122))*$D122</f>
        <v>0</v>
      </c>
      <c r="J122" s="143">
        <f ca="1">IFERROR(INDEX(J$269:J$305,MATCH($F122,$B$269:$B$305,0))/INDEX($D$269:$D$305,MATCH($F122,$B$269:$B$305,0)),SUMIFS('Input-Ext Allocators'!G$8:G$63,'Input-Ext Allocators'!$B$8:$B$63,$F122))*$D122</f>
        <v>0</v>
      </c>
      <c r="K122" s="143">
        <f ca="1">IFERROR(INDEX(K$269:K$305,MATCH($F122,$B$269:$B$305,0))/INDEX($D$269:$D$305,MATCH($F122,$B$269:$B$305,0)),SUMIFS('Input-Ext Allocators'!H$8:H$63,'Input-Ext Allocators'!$B$8:$B$63,$F122))*$D122</f>
        <v>0</v>
      </c>
      <c r="L122" s="143">
        <f ca="1">IFERROR(INDEX(L$269:L$305,MATCH($F122,$B$269:$B$305,0))/INDEX($D$269:$D$305,MATCH($F122,$B$269:$B$305,0)),SUMIFS('Input-Ext Allocators'!I$8:I$63,'Input-Ext Allocators'!$B$8:$B$63,$F122))*$D122</f>
        <v>0</v>
      </c>
      <c r="M122" s="143">
        <f ca="1">IFERROR(INDEX(M$269:M$305,MATCH($F122,$B$269:$B$305,0))/INDEX($D$269:$D$305,MATCH($F122,$B$269:$B$305,0)),SUMIFS('Input-Ext Allocators'!J$8:J$63,'Input-Ext Allocators'!$B$8:$B$63,$F122))*$D122</f>
        <v>0</v>
      </c>
      <c r="N122" s="143">
        <f ca="1">IFERROR(INDEX(N$269:N$305,MATCH($F122,$B$269:$B$305,0))/INDEX($D$269:$D$305,MATCH($F122,$B$269:$B$305,0)),SUMIFS('Input-Ext Allocators'!K$8:K$63,'Input-Ext Allocators'!$B$8:$B$63,$F122))*$D122</f>
        <v>0</v>
      </c>
      <c r="O122" s="143"/>
      <c r="P122" s="143">
        <f ca="1">IFERROR(INDEX(P$269:P$305,MATCH($F122,$B$269:$B$305,0))/INDEX($D$269:$D$305,MATCH($F122,$B$269:$B$305,0)),SUMIFS('Input-Ext Allocators'!M$8:M$63,'Input-Ext Allocators'!$B$8:$B$63,$F122))*$D122</f>
        <v>0</v>
      </c>
      <c r="Q122" s="143">
        <f ca="1">IFERROR(INDEX(Q$269:Q$305,MATCH($F122,$B$269:$B$305,0))/INDEX($D$269:$D$305,MATCH($F122,$B$269:$B$305,0)),SUMIFS('Input-Ext Allocators'!N$8:N$63,'Input-Ext Allocators'!$B$8:$B$63,$F122))*$D122</f>
        <v>0</v>
      </c>
      <c r="R122" s="143">
        <f ca="1">IFERROR(INDEX(R$269:R$305,MATCH($F122,$B$269:$B$305,0))/INDEX($D$269:$D$305,MATCH($F122,$B$269:$B$305,0)),SUMIFS('Input-Ext Allocators'!O$8:O$63,'Input-Ext Allocators'!$B$8:$B$63,$F122))*$D122</f>
        <v>0</v>
      </c>
      <c r="S122" s="143">
        <f ca="1">IFERROR(INDEX(S$269:S$305,MATCH($F122,$B$269:$B$305,0))/INDEX($D$269:$D$305,MATCH($F122,$B$269:$B$305,0)),SUMIFS('Input-Ext Allocators'!P$8:P$63,'Input-Ext Allocators'!$B$8:$B$63,$F122))*$D122</f>
        <v>0</v>
      </c>
      <c r="T122" s="143">
        <f ca="1">IFERROR(INDEX(T$269:T$305,MATCH($F122,$B$269:$B$305,0))/INDEX($D$269:$D$305,MATCH($F122,$B$269:$B$305,0)),SUMIFS('Input-Ext Allocators'!Q$8:Q$63,'Input-Ext Allocators'!$B$8:$B$63,$F122))*$D122</f>
        <v>0</v>
      </c>
      <c r="U122" s="143">
        <f ca="1">IFERROR(INDEX(U$269:U$305,MATCH($F122,$B$269:$B$305,0))/INDEX($D$269:$D$305,MATCH($F122,$B$269:$B$305,0)),SUMIFS('Input-Ext Allocators'!R$8:R$63,'Input-Ext Allocators'!$B$8:$B$63,$F122))*$D122</f>
        <v>0</v>
      </c>
      <c r="V122" s="143">
        <f ca="1">IFERROR(INDEX(V$269:V$305,MATCH($F122,$B$269:$B$305,0))/INDEX($D$269:$D$305,MATCH($F122,$B$269:$B$305,0)),SUMIFS('Input-Ext Allocators'!S$8:S$63,'Input-Ext Allocators'!$B$8:$B$63,$F122))*$D122</f>
        <v>0</v>
      </c>
      <c r="W122" s="143">
        <f ca="1">IFERROR(INDEX(W$269:W$305,MATCH($F122,$B$269:$B$305,0))/INDEX($D$269:$D$305,MATCH($F122,$B$269:$B$305,0)),SUMIFS('Input-Ext Allocators'!T$8:T$63,'Input-Ext Allocators'!$B$8:$B$63,$F122))*$D122</f>
        <v>0</v>
      </c>
      <c r="X122" s="143">
        <f ca="1">IFERROR(INDEX(X$269:X$305,MATCH($F122,$B$269:$B$305,0))/INDEX($D$269:$D$305,MATCH($F122,$B$269:$B$305,0)),SUMIFS('Input-Ext Allocators'!U$8:U$63,'Input-Ext Allocators'!$B$8:$B$63,$F122))*$D122</f>
        <v>0</v>
      </c>
      <c r="Y122" s="143">
        <f ca="1">IFERROR(INDEX(Y$269:Y$305,MATCH($F122,$B$269:$B$305,0))/INDEX($D$269:$D$305,MATCH($F122,$B$269:$B$305,0)),SUMIFS('Input-Ext Allocators'!V$8:V$63,'Input-Ext Allocators'!$B$8:$B$63,$F122))*$D122</f>
        <v>0</v>
      </c>
      <c r="Z122" s="143">
        <f ca="1">IFERROR(INDEX(Z$269:Z$305,MATCH($F122,$B$269:$B$305,0))/INDEX($D$269:$D$305,MATCH($F122,$B$269:$B$305,0)),SUMIFS('Input-Ext Allocators'!W$8:W$63,'Input-Ext Allocators'!$B$8:$B$63,$F122))*$D122</f>
        <v>0</v>
      </c>
    </row>
    <row r="123" spans="1:26" outlineLevel="1">
      <c r="A123" s="113">
        <f>IF(ISBLANK('Input-Accounts'!A123),"",'Input-Accounts'!A123)</f>
        <v>104</v>
      </c>
      <c r="B123" s="79" t="str">
        <f>IF(ISBLANK('Input-Accounts'!B123),"",'Input-Accounts'!B123)</f>
        <v>Subtotal - Other Gas Supply Expenses</v>
      </c>
      <c r="C123" s="113" t="str">
        <f>IF(ISBLANK('Input-Accounts'!C123),"",'Input-Accounts'!C123)</f>
        <v/>
      </c>
      <c r="D123" s="144">
        <f ca="1">SUBTOTAL(9,D121:D122)</f>
        <v>374897.56524112879</v>
      </c>
      <c r="E123" s="143">
        <f t="shared" ca="1" si="28"/>
        <v>0</v>
      </c>
      <c r="G123" s="144">
        <f t="shared" ref="G123:Z123" ca="1" si="31">SUBTOTAL(9,G121:G122)</f>
        <v>117235.32923687436</v>
      </c>
      <c r="H123" s="144">
        <f t="shared" ca="1" si="31"/>
        <v>82955.465957497145</v>
      </c>
      <c r="I123" s="144">
        <f t="shared" ca="1" si="31"/>
        <v>10986.0864453586</v>
      </c>
      <c r="J123" s="144">
        <f t="shared" ca="1" si="31"/>
        <v>15060.04691686048</v>
      </c>
      <c r="K123" s="144">
        <f t="shared" ca="1" si="31"/>
        <v>1892.8956117643324</v>
      </c>
      <c r="L123" s="144">
        <f t="shared" ca="1" si="31"/>
        <v>120942.73697751769</v>
      </c>
      <c r="M123" s="144">
        <f t="shared" ca="1" si="31"/>
        <v>25825.004095256158</v>
      </c>
      <c r="N123" s="144">
        <f t="shared" ca="1" si="31"/>
        <v>0</v>
      </c>
      <c r="O123" s="144">
        <f t="shared" ca="1" si="31"/>
        <v>0</v>
      </c>
      <c r="P123" s="144">
        <f t="shared" ca="1" si="31"/>
        <v>0</v>
      </c>
      <c r="Q123" s="144">
        <f t="shared" ca="1" si="31"/>
        <v>0</v>
      </c>
      <c r="R123" s="144">
        <f t="shared" ca="1" si="31"/>
        <v>0</v>
      </c>
      <c r="S123" s="144">
        <f t="shared" ca="1" si="31"/>
        <v>0</v>
      </c>
      <c r="T123" s="144">
        <f t="shared" ca="1" si="31"/>
        <v>0</v>
      </c>
      <c r="U123" s="144">
        <f t="shared" ca="1" si="31"/>
        <v>0</v>
      </c>
      <c r="V123" s="144">
        <f t="shared" ca="1" si="31"/>
        <v>0</v>
      </c>
      <c r="W123" s="144">
        <f t="shared" ca="1" si="31"/>
        <v>0</v>
      </c>
      <c r="X123" s="144">
        <f t="shared" ca="1" si="31"/>
        <v>0</v>
      </c>
      <c r="Y123" s="144">
        <f t="shared" ca="1" si="31"/>
        <v>0</v>
      </c>
      <c r="Z123" s="144">
        <f t="shared" ca="1" si="31"/>
        <v>0</v>
      </c>
    </row>
    <row r="124" spans="1:26" outlineLevel="1">
      <c r="A124" s="113" t="str">
        <f>IF(ISBLANK('Input-Accounts'!A124),"",'Input-Accounts'!A124)</f>
        <v/>
      </c>
      <c r="B124" s="79" t="str">
        <f>IF(ISBLANK('Input-Accounts'!B124),"",'Input-Accounts'!B124)</f>
        <v/>
      </c>
      <c r="C124" s="113" t="str">
        <f>IF(ISBLANK('Input-Accounts'!C124),"",'Input-Accounts'!C124)</f>
        <v/>
      </c>
      <c r="D124" s="143"/>
      <c r="E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</row>
    <row r="125" spans="1:26" outlineLevel="1">
      <c r="A125" s="113">
        <f>IF(ISBLANK('Input-Accounts'!A125),"",'Input-Accounts'!A125)</f>
        <v>105</v>
      </c>
      <c r="B125" s="81" t="str">
        <f>IF(ISBLANK('Input-Accounts'!B125),"",'Input-Accounts'!B125)</f>
        <v>Distribution Operation Expenses</v>
      </c>
      <c r="C125" s="113" t="str">
        <f>IF(ISBLANK('Input-Accounts'!C125),"",'Input-Accounts'!C125)</f>
        <v/>
      </c>
      <c r="D125" s="143"/>
      <c r="E125" s="143"/>
      <c r="F125" s="89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</row>
    <row r="126" spans="1:26" outlineLevel="1">
      <c r="A126" s="113">
        <f>IF(ISBLANK('Input-Accounts'!A126),"",'Input-Accounts'!A126)</f>
        <v>106</v>
      </c>
      <c r="B126" s="17" t="str">
        <f>IF(ISBLANK('Input-Accounts'!B126),"",'Input-Accounts'!B126)</f>
        <v>Operation supervision and engineering</v>
      </c>
      <c r="C126" s="113">
        <f>IF(ISBLANK('Input-Accounts'!C126),"",'Input-Accounts'!C126)</f>
        <v>870</v>
      </c>
      <c r="D126" s="143">
        <f t="shared" ref="D126:D136" ca="1" si="32">INDIRECT("Classification!"&amp;$D$5&amp;ROW())</f>
        <v>0</v>
      </c>
      <c r="E126" s="143">
        <f t="shared" ref="E126:E166" ca="1" si="33">IFERROR(IF(D126="","",IF(D126=0,0,IF(ABS(D126-SUM($G126:$Z126))&lt;Check_Limit,0,1))),1)</f>
        <v>0</v>
      </c>
      <c r="F126" s="89" t="str" cm="1">
        <f t="array" aca="1" ref="F126" ca="1">IF(D126=0,"-",IF('Input-Accounts'!$E126&lt;&gt;0,'Input-Accounts'!$E126,INDEX('Input-Accounts'!$H126:$J126,,MATCH($F$6,'Input-Accounts'!$H$6:$J$6,0))))</f>
        <v>-</v>
      </c>
      <c r="G126" s="143">
        <f ca="1">IFERROR(INDEX(G$269:G$305,MATCH($F126,$B$269:$B$305,0))/INDEX($D$269:$D$305,MATCH($F126,$B$269:$B$305,0)),SUMIFS('Input-Ext Allocators'!D$8:D$63,'Input-Ext Allocators'!$B$8:$B$63,$F126))*$D126</f>
        <v>0</v>
      </c>
      <c r="H126" s="143">
        <f ca="1">IFERROR(INDEX(H$269:H$305,MATCH($F126,$B$269:$B$305,0))/INDEX($D$269:$D$305,MATCH($F126,$B$269:$B$305,0)),SUMIFS('Input-Ext Allocators'!E$8:E$63,'Input-Ext Allocators'!$B$8:$B$63,$F126))*$D126</f>
        <v>0</v>
      </c>
      <c r="I126" s="143">
        <f ca="1">IFERROR(INDEX(I$269:I$305,MATCH($F126,$B$269:$B$305,0))/INDEX($D$269:$D$305,MATCH($F126,$B$269:$B$305,0)),SUMIFS('Input-Ext Allocators'!F$8:F$63,'Input-Ext Allocators'!$B$8:$B$63,$F126))*$D126</f>
        <v>0</v>
      </c>
      <c r="J126" s="143">
        <f ca="1">IFERROR(INDEX(J$269:J$305,MATCH($F126,$B$269:$B$305,0))/INDEX($D$269:$D$305,MATCH($F126,$B$269:$B$305,0)),SUMIFS('Input-Ext Allocators'!G$8:G$63,'Input-Ext Allocators'!$B$8:$B$63,$F126))*$D126</f>
        <v>0</v>
      </c>
      <c r="K126" s="143">
        <f ca="1">IFERROR(INDEX(K$269:K$305,MATCH($F126,$B$269:$B$305,0))/INDEX($D$269:$D$305,MATCH($F126,$B$269:$B$305,0)),SUMIFS('Input-Ext Allocators'!H$8:H$63,'Input-Ext Allocators'!$B$8:$B$63,$F126))*$D126</f>
        <v>0</v>
      </c>
      <c r="L126" s="143">
        <f ca="1">IFERROR(INDEX(L$269:L$305,MATCH($F126,$B$269:$B$305,0))/INDEX($D$269:$D$305,MATCH($F126,$B$269:$B$305,0)),SUMIFS('Input-Ext Allocators'!I$8:I$63,'Input-Ext Allocators'!$B$8:$B$63,$F126))*$D126</f>
        <v>0</v>
      </c>
      <c r="M126" s="143">
        <f ca="1">IFERROR(INDEX(M$269:M$305,MATCH($F126,$B$269:$B$305,0))/INDEX($D$269:$D$305,MATCH($F126,$B$269:$B$305,0)),SUMIFS('Input-Ext Allocators'!J$8:J$63,'Input-Ext Allocators'!$B$8:$B$63,$F126))*$D126</f>
        <v>0</v>
      </c>
      <c r="N126" s="143">
        <f ca="1">IFERROR(INDEX(N$269:N$305,MATCH($F126,$B$269:$B$305,0))/INDEX($D$269:$D$305,MATCH($F126,$B$269:$B$305,0)),SUMIFS('Input-Ext Allocators'!K$8:K$63,'Input-Ext Allocators'!$B$8:$B$63,$F126))*$D126</f>
        <v>0</v>
      </c>
      <c r="O126" s="143">
        <f ca="1">IFERROR(INDEX(O$269:O$305,MATCH($F126,$B$269:$B$305,0))/INDEX($D$269:$D$305,MATCH($F126,$B$269:$B$305,0)),SUMIFS('Input-Ext Allocators'!L$8:L$63,'Input-Ext Allocators'!$B$8:$B$63,$F126))*$D126</f>
        <v>0</v>
      </c>
      <c r="P126" s="143">
        <f ca="1">IFERROR(INDEX(P$269:P$305,MATCH($F126,$B$269:$B$305,0))/INDEX($D$269:$D$305,MATCH($F126,$B$269:$B$305,0)),SUMIFS('Input-Ext Allocators'!M$8:M$63,'Input-Ext Allocators'!$B$8:$B$63,$F126))*$D126</f>
        <v>0</v>
      </c>
      <c r="Q126" s="143">
        <f ca="1">IFERROR(INDEX(Q$269:Q$305,MATCH($F126,$B$269:$B$305,0))/INDEX($D$269:$D$305,MATCH($F126,$B$269:$B$305,0)),SUMIFS('Input-Ext Allocators'!N$8:N$63,'Input-Ext Allocators'!$B$8:$B$63,$F126))*$D126</f>
        <v>0</v>
      </c>
      <c r="R126" s="143">
        <f ca="1">IFERROR(INDEX(R$269:R$305,MATCH($F126,$B$269:$B$305,0))/INDEX($D$269:$D$305,MATCH($F126,$B$269:$B$305,0)),SUMIFS('Input-Ext Allocators'!O$8:O$63,'Input-Ext Allocators'!$B$8:$B$63,$F126))*$D126</f>
        <v>0</v>
      </c>
      <c r="S126" s="143">
        <f ca="1">IFERROR(INDEX(S$269:S$305,MATCH($F126,$B$269:$B$305,0))/INDEX($D$269:$D$305,MATCH($F126,$B$269:$B$305,0)),SUMIFS('Input-Ext Allocators'!P$8:P$63,'Input-Ext Allocators'!$B$8:$B$63,$F126))*$D126</f>
        <v>0</v>
      </c>
      <c r="T126" s="143">
        <f ca="1">IFERROR(INDEX(T$269:T$305,MATCH($F126,$B$269:$B$305,0))/INDEX($D$269:$D$305,MATCH($F126,$B$269:$B$305,0)),SUMIFS('Input-Ext Allocators'!Q$8:Q$63,'Input-Ext Allocators'!$B$8:$B$63,$F126))*$D126</f>
        <v>0</v>
      </c>
      <c r="U126" s="143">
        <f ca="1">IFERROR(INDEX(U$269:U$305,MATCH($F126,$B$269:$B$305,0))/INDEX($D$269:$D$305,MATCH($F126,$B$269:$B$305,0)),SUMIFS('Input-Ext Allocators'!R$8:R$63,'Input-Ext Allocators'!$B$8:$B$63,$F126))*$D126</f>
        <v>0</v>
      </c>
      <c r="V126" s="143">
        <f ca="1">IFERROR(INDEX(V$269:V$305,MATCH($F126,$B$269:$B$305,0))/INDEX($D$269:$D$305,MATCH($F126,$B$269:$B$305,0)),SUMIFS('Input-Ext Allocators'!S$8:S$63,'Input-Ext Allocators'!$B$8:$B$63,$F126))*$D126</f>
        <v>0</v>
      </c>
      <c r="W126" s="143">
        <f ca="1">IFERROR(INDEX(W$269:W$305,MATCH($F126,$B$269:$B$305,0))/INDEX($D$269:$D$305,MATCH($F126,$B$269:$B$305,0)),SUMIFS('Input-Ext Allocators'!T$8:T$63,'Input-Ext Allocators'!$B$8:$B$63,$F126))*$D126</f>
        <v>0</v>
      </c>
      <c r="X126" s="143">
        <f ca="1">IFERROR(INDEX(X$269:X$305,MATCH($F126,$B$269:$B$305,0))/INDEX($D$269:$D$305,MATCH($F126,$B$269:$B$305,0)),SUMIFS('Input-Ext Allocators'!U$8:U$63,'Input-Ext Allocators'!$B$8:$B$63,$F126))*$D126</f>
        <v>0</v>
      </c>
      <c r="Y126" s="143">
        <f ca="1">IFERROR(INDEX(Y$269:Y$305,MATCH($F126,$B$269:$B$305,0))/INDEX($D$269:$D$305,MATCH($F126,$B$269:$B$305,0)),SUMIFS('Input-Ext Allocators'!V$8:V$63,'Input-Ext Allocators'!$B$8:$B$63,$F126))*$D126</f>
        <v>0</v>
      </c>
      <c r="Z126" s="143">
        <f ca="1">IFERROR(INDEX(Z$269:Z$305,MATCH($F126,$B$269:$B$305,0))/INDEX($D$269:$D$305,MATCH($F126,$B$269:$B$305,0)),SUMIFS('Input-Ext Allocators'!W$8:W$63,'Input-Ext Allocators'!$B$8:$B$63,$F126))*$D126</f>
        <v>0</v>
      </c>
    </row>
    <row r="127" spans="1:26" outlineLevel="1">
      <c r="A127" s="113">
        <f>IF(ISBLANK('Input-Accounts'!A127),"",'Input-Accounts'!A127)</f>
        <v>107</v>
      </c>
      <c r="B127" s="17" t="str">
        <f>IF(ISBLANK('Input-Accounts'!B127),"",'Input-Accounts'!B127)</f>
        <v>Distribution load dispatching</v>
      </c>
      <c r="C127" s="113">
        <f>IF(ISBLANK('Input-Accounts'!C127),"",'Input-Accounts'!C127)</f>
        <v>871</v>
      </c>
      <c r="D127" s="143">
        <f t="shared" ca="1" si="32"/>
        <v>0</v>
      </c>
      <c r="E127" s="143">
        <f t="shared" ca="1" si="33"/>
        <v>0</v>
      </c>
      <c r="F127" s="89" t="str" cm="1">
        <f t="array" aca="1" ref="F127" ca="1">IF(D127=0,"-",IF('Input-Accounts'!$E127&lt;&gt;0,'Input-Accounts'!$E127,INDEX('Input-Accounts'!$H127:$J127,,MATCH($F$6,'Input-Accounts'!$H$6:$J$6,0))))</f>
        <v>-</v>
      </c>
      <c r="G127" s="143">
        <f ca="1">IFERROR(INDEX(G$269:G$305,MATCH($F127,$B$269:$B$305,0))/INDEX($D$269:$D$305,MATCH($F127,$B$269:$B$305,0)),SUMIFS('Input-Ext Allocators'!D$8:D$63,'Input-Ext Allocators'!$B$8:$B$63,$F127))*$D127</f>
        <v>0</v>
      </c>
      <c r="H127" s="143">
        <f ca="1">IFERROR(INDEX(H$269:H$305,MATCH($F127,$B$269:$B$305,0))/INDEX($D$269:$D$305,MATCH($F127,$B$269:$B$305,0)),SUMIFS('Input-Ext Allocators'!E$8:E$63,'Input-Ext Allocators'!$B$8:$B$63,$F127))*$D127</f>
        <v>0</v>
      </c>
      <c r="I127" s="143">
        <f ca="1">IFERROR(INDEX(I$269:I$305,MATCH($F127,$B$269:$B$305,0))/INDEX($D$269:$D$305,MATCH($F127,$B$269:$B$305,0)),SUMIFS('Input-Ext Allocators'!F$8:F$63,'Input-Ext Allocators'!$B$8:$B$63,$F127))*$D127</f>
        <v>0</v>
      </c>
      <c r="J127" s="143">
        <f ca="1">IFERROR(INDEX(J$269:J$305,MATCH($F127,$B$269:$B$305,0))/INDEX($D$269:$D$305,MATCH($F127,$B$269:$B$305,0)),SUMIFS('Input-Ext Allocators'!G$8:G$63,'Input-Ext Allocators'!$B$8:$B$63,$F127))*$D127</f>
        <v>0</v>
      </c>
      <c r="K127" s="143">
        <f ca="1">IFERROR(INDEX(K$269:K$305,MATCH($F127,$B$269:$B$305,0))/INDEX($D$269:$D$305,MATCH($F127,$B$269:$B$305,0)),SUMIFS('Input-Ext Allocators'!H$8:H$63,'Input-Ext Allocators'!$B$8:$B$63,$F127))*$D127</f>
        <v>0</v>
      </c>
      <c r="L127" s="143">
        <f ca="1">IFERROR(INDEX(L$269:L$305,MATCH($F127,$B$269:$B$305,0))/INDEX($D$269:$D$305,MATCH($F127,$B$269:$B$305,0)),SUMIFS('Input-Ext Allocators'!I$8:I$63,'Input-Ext Allocators'!$B$8:$B$63,$F127))*$D127</f>
        <v>0</v>
      </c>
      <c r="M127" s="143">
        <f ca="1">IFERROR(INDEX(M$269:M$305,MATCH($F127,$B$269:$B$305,0))/INDEX($D$269:$D$305,MATCH($F127,$B$269:$B$305,0)),SUMIFS('Input-Ext Allocators'!J$8:J$63,'Input-Ext Allocators'!$B$8:$B$63,$F127))*$D127</f>
        <v>0</v>
      </c>
      <c r="N127" s="143">
        <f ca="1">IFERROR(INDEX(N$269:N$305,MATCH($F127,$B$269:$B$305,0))/INDEX($D$269:$D$305,MATCH($F127,$B$269:$B$305,0)),SUMIFS('Input-Ext Allocators'!K$8:K$63,'Input-Ext Allocators'!$B$8:$B$63,$F127))*$D127</f>
        <v>0</v>
      </c>
      <c r="O127" s="143">
        <f ca="1">IFERROR(INDEX(O$269:O$305,MATCH($F127,$B$269:$B$305,0))/INDEX($D$269:$D$305,MATCH($F127,$B$269:$B$305,0)),SUMIFS('Input-Ext Allocators'!L$8:L$63,'Input-Ext Allocators'!$B$8:$B$63,$F127))*$D127</f>
        <v>0</v>
      </c>
      <c r="P127" s="143">
        <f ca="1">IFERROR(INDEX(P$269:P$305,MATCH($F127,$B$269:$B$305,0))/INDEX($D$269:$D$305,MATCH($F127,$B$269:$B$305,0)),SUMIFS('Input-Ext Allocators'!M$8:M$63,'Input-Ext Allocators'!$B$8:$B$63,$F127))*$D127</f>
        <v>0</v>
      </c>
      <c r="Q127" s="143">
        <f ca="1">IFERROR(INDEX(Q$269:Q$305,MATCH($F127,$B$269:$B$305,0))/INDEX($D$269:$D$305,MATCH($F127,$B$269:$B$305,0)),SUMIFS('Input-Ext Allocators'!N$8:N$63,'Input-Ext Allocators'!$B$8:$B$63,$F127))*$D127</f>
        <v>0</v>
      </c>
      <c r="R127" s="143">
        <f ca="1">IFERROR(INDEX(R$269:R$305,MATCH($F127,$B$269:$B$305,0))/INDEX($D$269:$D$305,MATCH($F127,$B$269:$B$305,0)),SUMIFS('Input-Ext Allocators'!O$8:O$63,'Input-Ext Allocators'!$B$8:$B$63,$F127))*$D127</f>
        <v>0</v>
      </c>
      <c r="S127" s="143">
        <f ca="1">IFERROR(INDEX(S$269:S$305,MATCH($F127,$B$269:$B$305,0))/INDEX($D$269:$D$305,MATCH($F127,$B$269:$B$305,0)),SUMIFS('Input-Ext Allocators'!P$8:P$63,'Input-Ext Allocators'!$B$8:$B$63,$F127))*$D127</f>
        <v>0</v>
      </c>
      <c r="T127" s="143">
        <f ca="1">IFERROR(INDEX(T$269:T$305,MATCH($F127,$B$269:$B$305,0))/INDEX($D$269:$D$305,MATCH($F127,$B$269:$B$305,0)),SUMIFS('Input-Ext Allocators'!Q$8:Q$63,'Input-Ext Allocators'!$B$8:$B$63,$F127))*$D127</f>
        <v>0</v>
      </c>
      <c r="U127" s="143">
        <f ca="1">IFERROR(INDEX(U$269:U$305,MATCH($F127,$B$269:$B$305,0))/INDEX($D$269:$D$305,MATCH($F127,$B$269:$B$305,0)),SUMIFS('Input-Ext Allocators'!R$8:R$63,'Input-Ext Allocators'!$B$8:$B$63,$F127))*$D127</f>
        <v>0</v>
      </c>
      <c r="V127" s="143">
        <f ca="1">IFERROR(INDEX(V$269:V$305,MATCH($F127,$B$269:$B$305,0))/INDEX($D$269:$D$305,MATCH($F127,$B$269:$B$305,0)),SUMIFS('Input-Ext Allocators'!S$8:S$63,'Input-Ext Allocators'!$B$8:$B$63,$F127))*$D127</f>
        <v>0</v>
      </c>
      <c r="W127" s="143">
        <f ca="1">IFERROR(INDEX(W$269:W$305,MATCH($F127,$B$269:$B$305,0))/INDEX($D$269:$D$305,MATCH($F127,$B$269:$B$305,0)),SUMIFS('Input-Ext Allocators'!T$8:T$63,'Input-Ext Allocators'!$B$8:$B$63,$F127))*$D127</f>
        <v>0</v>
      </c>
      <c r="X127" s="143">
        <f ca="1">IFERROR(INDEX(X$269:X$305,MATCH($F127,$B$269:$B$305,0))/INDEX($D$269:$D$305,MATCH($F127,$B$269:$B$305,0)),SUMIFS('Input-Ext Allocators'!U$8:U$63,'Input-Ext Allocators'!$B$8:$B$63,$F127))*$D127</f>
        <v>0</v>
      </c>
      <c r="Y127" s="143">
        <f ca="1">IFERROR(INDEX(Y$269:Y$305,MATCH($F127,$B$269:$B$305,0))/INDEX($D$269:$D$305,MATCH($F127,$B$269:$B$305,0)),SUMIFS('Input-Ext Allocators'!V$8:V$63,'Input-Ext Allocators'!$B$8:$B$63,$F127))*$D127</f>
        <v>0</v>
      </c>
      <c r="Z127" s="143">
        <f ca="1">IFERROR(INDEX(Z$269:Z$305,MATCH($F127,$B$269:$B$305,0))/INDEX($D$269:$D$305,MATCH($F127,$B$269:$B$305,0)),SUMIFS('Input-Ext Allocators'!W$8:W$63,'Input-Ext Allocators'!$B$8:$B$63,$F127))*$D127</f>
        <v>0</v>
      </c>
    </row>
    <row r="128" spans="1:26" outlineLevel="1">
      <c r="A128" s="113">
        <f>IF(ISBLANK('Input-Accounts'!A128),"",'Input-Accounts'!A128)</f>
        <v>108</v>
      </c>
      <c r="B128" s="17" t="str">
        <f>IF(ISBLANK('Input-Accounts'!B128),"",'Input-Accounts'!B128)</f>
        <v>Compressor Station</v>
      </c>
      <c r="C128" s="113">
        <f>IF(ISBLANK('Input-Accounts'!C128),"",'Input-Accounts'!C128)</f>
        <v>872</v>
      </c>
      <c r="D128" s="143">
        <f t="shared" ca="1" si="32"/>
        <v>0</v>
      </c>
      <c r="E128" s="143">
        <f t="shared" ca="1" si="33"/>
        <v>0</v>
      </c>
      <c r="F128" s="89" t="str" cm="1">
        <f t="array" aca="1" ref="F128" ca="1">IF(D128=0,"-",IF('Input-Accounts'!$E128&lt;&gt;0,'Input-Accounts'!$E128,INDEX('Input-Accounts'!$H128:$J128,,MATCH($F$6,'Input-Accounts'!$H$6:$J$6,0))))</f>
        <v>-</v>
      </c>
      <c r="G128" s="143">
        <f ca="1">IFERROR(INDEX(G$269:G$305,MATCH($F128,$B$269:$B$305,0))/INDEX($D$269:$D$305,MATCH($F128,$B$269:$B$305,0)),SUMIFS('Input-Ext Allocators'!D$8:D$63,'Input-Ext Allocators'!$B$8:$B$63,$F128))*$D128</f>
        <v>0</v>
      </c>
      <c r="H128" s="143">
        <f ca="1">IFERROR(INDEX(H$269:H$305,MATCH($F128,$B$269:$B$305,0))/INDEX($D$269:$D$305,MATCH($F128,$B$269:$B$305,0)),SUMIFS('Input-Ext Allocators'!E$8:E$63,'Input-Ext Allocators'!$B$8:$B$63,$F128))*$D128</f>
        <v>0</v>
      </c>
      <c r="I128" s="143">
        <f ca="1">IFERROR(INDEX(I$269:I$305,MATCH($F128,$B$269:$B$305,0))/INDEX($D$269:$D$305,MATCH($F128,$B$269:$B$305,0)),SUMIFS('Input-Ext Allocators'!F$8:F$63,'Input-Ext Allocators'!$B$8:$B$63,$F128))*$D128</f>
        <v>0</v>
      </c>
      <c r="J128" s="143">
        <f ca="1">IFERROR(INDEX(J$269:J$305,MATCH($F128,$B$269:$B$305,0))/INDEX($D$269:$D$305,MATCH($F128,$B$269:$B$305,0)),SUMIFS('Input-Ext Allocators'!G$8:G$63,'Input-Ext Allocators'!$B$8:$B$63,$F128))*$D128</f>
        <v>0</v>
      </c>
      <c r="K128" s="143">
        <f ca="1">IFERROR(INDEX(K$269:K$305,MATCH($F128,$B$269:$B$305,0))/INDEX($D$269:$D$305,MATCH($F128,$B$269:$B$305,0)),SUMIFS('Input-Ext Allocators'!H$8:H$63,'Input-Ext Allocators'!$B$8:$B$63,$F128))*$D128</f>
        <v>0</v>
      </c>
      <c r="L128" s="143">
        <f ca="1">IFERROR(INDEX(L$269:L$305,MATCH($F128,$B$269:$B$305,0))/INDEX($D$269:$D$305,MATCH($F128,$B$269:$B$305,0)),SUMIFS('Input-Ext Allocators'!I$8:I$63,'Input-Ext Allocators'!$B$8:$B$63,$F128))*$D128</f>
        <v>0</v>
      </c>
      <c r="M128" s="143">
        <f ca="1">IFERROR(INDEX(M$269:M$305,MATCH($F128,$B$269:$B$305,0))/INDEX($D$269:$D$305,MATCH($F128,$B$269:$B$305,0)),SUMIFS('Input-Ext Allocators'!J$8:J$63,'Input-Ext Allocators'!$B$8:$B$63,$F128))*$D128</f>
        <v>0</v>
      </c>
      <c r="N128" s="143">
        <f ca="1">IFERROR(INDEX(N$269:N$305,MATCH($F128,$B$269:$B$305,0))/INDEX($D$269:$D$305,MATCH($F128,$B$269:$B$305,0)),SUMIFS('Input-Ext Allocators'!K$8:K$63,'Input-Ext Allocators'!$B$8:$B$63,$F128))*$D128</f>
        <v>0</v>
      </c>
      <c r="O128" s="143">
        <f ca="1">IFERROR(INDEX(O$269:O$305,MATCH($F128,$B$269:$B$305,0))/INDEX($D$269:$D$305,MATCH($F128,$B$269:$B$305,0)),SUMIFS('Input-Ext Allocators'!L$8:L$63,'Input-Ext Allocators'!$B$8:$B$63,$F128))*$D128</f>
        <v>0</v>
      </c>
      <c r="P128" s="143">
        <f ca="1">IFERROR(INDEX(P$269:P$305,MATCH($F128,$B$269:$B$305,0))/INDEX($D$269:$D$305,MATCH($F128,$B$269:$B$305,0)),SUMIFS('Input-Ext Allocators'!M$8:M$63,'Input-Ext Allocators'!$B$8:$B$63,$F128))*$D128</f>
        <v>0</v>
      </c>
      <c r="Q128" s="143">
        <f ca="1">IFERROR(INDEX(Q$269:Q$305,MATCH($F128,$B$269:$B$305,0))/INDEX($D$269:$D$305,MATCH($F128,$B$269:$B$305,0)),SUMIFS('Input-Ext Allocators'!N$8:N$63,'Input-Ext Allocators'!$B$8:$B$63,$F128))*$D128</f>
        <v>0</v>
      </c>
      <c r="R128" s="143">
        <f ca="1">IFERROR(INDEX(R$269:R$305,MATCH($F128,$B$269:$B$305,0))/INDEX($D$269:$D$305,MATCH($F128,$B$269:$B$305,0)),SUMIFS('Input-Ext Allocators'!O$8:O$63,'Input-Ext Allocators'!$B$8:$B$63,$F128))*$D128</f>
        <v>0</v>
      </c>
      <c r="S128" s="143">
        <f ca="1">IFERROR(INDEX(S$269:S$305,MATCH($F128,$B$269:$B$305,0))/INDEX($D$269:$D$305,MATCH($F128,$B$269:$B$305,0)),SUMIFS('Input-Ext Allocators'!P$8:P$63,'Input-Ext Allocators'!$B$8:$B$63,$F128))*$D128</f>
        <v>0</v>
      </c>
      <c r="T128" s="143">
        <f ca="1">IFERROR(INDEX(T$269:T$305,MATCH($F128,$B$269:$B$305,0))/INDEX($D$269:$D$305,MATCH($F128,$B$269:$B$305,0)),SUMIFS('Input-Ext Allocators'!Q$8:Q$63,'Input-Ext Allocators'!$B$8:$B$63,$F128))*$D128</f>
        <v>0</v>
      </c>
      <c r="U128" s="143">
        <f ca="1">IFERROR(INDEX(U$269:U$305,MATCH($F128,$B$269:$B$305,0))/INDEX($D$269:$D$305,MATCH($F128,$B$269:$B$305,0)),SUMIFS('Input-Ext Allocators'!R$8:R$63,'Input-Ext Allocators'!$B$8:$B$63,$F128))*$D128</f>
        <v>0</v>
      </c>
      <c r="V128" s="143">
        <f ca="1">IFERROR(INDEX(V$269:V$305,MATCH($F128,$B$269:$B$305,0))/INDEX($D$269:$D$305,MATCH($F128,$B$269:$B$305,0)),SUMIFS('Input-Ext Allocators'!S$8:S$63,'Input-Ext Allocators'!$B$8:$B$63,$F128))*$D128</f>
        <v>0</v>
      </c>
      <c r="W128" s="143">
        <f ca="1">IFERROR(INDEX(W$269:W$305,MATCH($F128,$B$269:$B$305,0))/INDEX($D$269:$D$305,MATCH($F128,$B$269:$B$305,0)),SUMIFS('Input-Ext Allocators'!T$8:T$63,'Input-Ext Allocators'!$B$8:$B$63,$F128))*$D128</f>
        <v>0</v>
      </c>
      <c r="X128" s="143">
        <f ca="1">IFERROR(INDEX(X$269:X$305,MATCH($F128,$B$269:$B$305,0))/INDEX($D$269:$D$305,MATCH($F128,$B$269:$B$305,0)),SUMIFS('Input-Ext Allocators'!U$8:U$63,'Input-Ext Allocators'!$B$8:$B$63,$F128))*$D128</f>
        <v>0</v>
      </c>
      <c r="Y128" s="143">
        <f ca="1">IFERROR(INDEX(Y$269:Y$305,MATCH($F128,$B$269:$B$305,0))/INDEX($D$269:$D$305,MATCH($F128,$B$269:$B$305,0)),SUMIFS('Input-Ext Allocators'!V$8:V$63,'Input-Ext Allocators'!$B$8:$B$63,$F128))*$D128</f>
        <v>0</v>
      </c>
      <c r="Z128" s="143">
        <f ca="1">IFERROR(INDEX(Z$269:Z$305,MATCH($F128,$B$269:$B$305,0))/INDEX($D$269:$D$305,MATCH($F128,$B$269:$B$305,0)),SUMIFS('Input-Ext Allocators'!W$8:W$63,'Input-Ext Allocators'!$B$8:$B$63,$F128))*$D128</f>
        <v>0</v>
      </c>
    </row>
    <row r="129" spans="1:26" outlineLevel="1">
      <c r="A129" s="113">
        <f>IF(ISBLANK('Input-Accounts'!A129),"",'Input-Accounts'!A129)</f>
        <v>109</v>
      </c>
      <c r="B129" s="17" t="str">
        <f>IF(ISBLANK('Input-Accounts'!B129),"",'Input-Accounts'!B129)</f>
        <v>Mains and services expenses</v>
      </c>
      <c r="C129" s="113">
        <f>IF(ISBLANK('Input-Accounts'!C129),"",'Input-Accounts'!C129)</f>
        <v>874</v>
      </c>
      <c r="D129" s="143">
        <f t="shared" ca="1" si="32"/>
        <v>0</v>
      </c>
      <c r="E129" s="143">
        <f t="shared" ca="1" si="33"/>
        <v>0</v>
      </c>
      <c r="F129" s="89" t="str" cm="1">
        <f t="array" aca="1" ref="F129" ca="1">IF(D129=0,"-",IF('Input-Accounts'!$E129&lt;&gt;0,'Input-Accounts'!$E129,INDEX('Input-Accounts'!$H129:$J129,,MATCH($F$6,'Input-Accounts'!$H$6:$J$6,0))))</f>
        <v>-</v>
      </c>
      <c r="G129" s="143">
        <f ca="1">IFERROR(INDEX(G$269:G$305,MATCH($F129,$B$269:$B$305,0))/INDEX($D$269:$D$305,MATCH($F129,$B$269:$B$305,0)),SUMIFS('Input-Ext Allocators'!D$8:D$63,'Input-Ext Allocators'!$B$8:$B$63,$F129))*$D129</f>
        <v>0</v>
      </c>
      <c r="H129" s="143">
        <f ca="1">IFERROR(INDEX(H$269:H$305,MATCH($F129,$B$269:$B$305,0))/INDEX($D$269:$D$305,MATCH($F129,$B$269:$B$305,0)),SUMIFS('Input-Ext Allocators'!E$8:E$63,'Input-Ext Allocators'!$B$8:$B$63,$F129))*$D129</f>
        <v>0</v>
      </c>
      <c r="I129" s="143">
        <f ca="1">IFERROR(INDEX(I$269:I$305,MATCH($F129,$B$269:$B$305,0))/INDEX($D$269:$D$305,MATCH($F129,$B$269:$B$305,0)),SUMIFS('Input-Ext Allocators'!F$8:F$63,'Input-Ext Allocators'!$B$8:$B$63,$F129))*$D129</f>
        <v>0</v>
      </c>
      <c r="J129" s="143">
        <f ca="1">IFERROR(INDEX(J$269:J$305,MATCH($F129,$B$269:$B$305,0))/INDEX($D$269:$D$305,MATCH($F129,$B$269:$B$305,0)),SUMIFS('Input-Ext Allocators'!G$8:G$63,'Input-Ext Allocators'!$B$8:$B$63,$F129))*$D129</f>
        <v>0</v>
      </c>
      <c r="K129" s="143">
        <f ca="1">IFERROR(INDEX(K$269:K$305,MATCH($F129,$B$269:$B$305,0))/INDEX($D$269:$D$305,MATCH($F129,$B$269:$B$305,0)),SUMIFS('Input-Ext Allocators'!H$8:H$63,'Input-Ext Allocators'!$B$8:$B$63,$F129))*$D129</f>
        <v>0</v>
      </c>
      <c r="L129" s="143">
        <f ca="1">IFERROR(INDEX(L$269:L$305,MATCH($F129,$B$269:$B$305,0))/INDEX($D$269:$D$305,MATCH($F129,$B$269:$B$305,0)),SUMIFS('Input-Ext Allocators'!I$8:I$63,'Input-Ext Allocators'!$B$8:$B$63,$F129))*$D129</f>
        <v>0</v>
      </c>
      <c r="M129" s="143">
        <f ca="1">IFERROR(INDEX(M$269:M$305,MATCH($F129,$B$269:$B$305,0))/INDEX($D$269:$D$305,MATCH($F129,$B$269:$B$305,0)),SUMIFS('Input-Ext Allocators'!J$8:J$63,'Input-Ext Allocators'!$B$8:$B$63,$F129))*$D129</f>
        <v>0</v>
      </c>
      <c r="N129" s="143">
        <f ca="1">IFERROR(INDEX(N$269:N$305,MATCH($F129,$B$269:$B$305,0))/INDEX($D$269:$D$305,MATCH($F129,$B$269:$B$305,0)),SUMIFS('Input-Ext Allocators'!K$8:K$63,'Input-Ext Allocators'!$B$8:$B$63,$F129))*$D129</f>
        <v>0</v>
      </c>
      <c r="O129" s="143">
        <f ca="1">IFERROR(INDEX(O$269:O$305,MATCH($F129,$B$269:$B$305,0))/INDEX($D$269:$D$305,MATCH($F129,$B$269:$B$305,0)),SUMIFS('Input-Ext Allocators'!L$8:L$63,'Input-Ext Allocators'!$B$8:$B$63,$F129))*$D129</f>
        <v>0</v>
      </c>
      <c r="P129" s="143">
        <f ca="1">IFERROR(INDEX(P$269:P$305,MATCH($F129,$B$269:$B$305,0))/INDEX($D$269:$D$305,MATCH($F129,$B$269:$B$305,0)),SUMIFS('Input-Ext Allocators'!M$8:M$63,'Input-Ext Allocators'!$B$8:$B$63,$F129))*$D129</f>
        <v>0</v>
      </c>
      <c r="Q129" s="143">
        <f ca="1">IFERROR(INDEX(Q$269:Q$305,MATCH($F129,$B$269:$B$305,0))/INDEX($D$269:$D$305,MATCH($F129,$B$269:$B$305,0)),SUMIFS('Input-Ext Allocators'!N$8:N$63,'Input-Ext Allocators'!$B$8:$B$63,$F129))*$D129</f>
        <v>0</v>
      </c>
      <c r="R129" s="143">
        <f ca="1">IFERROR(INDEX(R$269:R$305,MATCH($F129,$B$269:$B$305,0))/INDEX($D$269:$D$305,MATCH($F129,$B$269:$B$305,0)),SUMIFS('Input-Ext Allocators'!O$8:O$63,'Input-Ext Allocators'!$B$8:$B$63,$F129))*$D129</f>
        <v>0</v>
      </c>
      <c r="S129" s="143">
        <f ca="1">IFERROR(INDEX(S$269:S$305,MATCH($F129,$B$269:$B$305,0))/INDEX($D$269:$D$305,MATCH($F129,$B$269:$B$305,0)),SUMIFS('Input-Ext Allocators'!P$8:P$63,'Input-Ext Allocators'!$B$8:$B$63,$F129))*$D129</f>
        <v>0</v>
      </c>
      <c r="T129" s="143">
        <f ca="1">IFERROR(INDEX(T$269:T$305,MATCH($F129,$B$269:$B$305,0))/INDEX($D$269:$D$305,MATCH($F129,$B$269:$B$305,0)),SUMIFS('Input-Ext Allocators'!Q$8:Q$63,'Input-Ext Allocators'!$B$8:$B$63,$F129))*$D129</f>
        <v>0</v>
      </c>
      <c r="U129" s="143">
        <f ca="1">IFERROR(INDEX(U$269:U$305,MATCH($F129,$B$269:$B$305,0))/INDEX($D$269:$D$305,MATCH($F129,$B$269:$B$305,0)),SUMIFS('Input-Ext Allocators'!R$8:R$63,'Input-Ext Allocators'!$B$8:$B$63,$F129))*$D129</f>
        <v>0</v>
      </c>
      <c r="V129" s="143">
        <f ca="1">IFERROR(INDEX(V$269:V$305,MATCH($F129,$B$269:$B$305,0))/INDEX($D$269:$D$305,MATCH($F129,$B$269:$B$305,0)),SUMIFS('Input-Ext Allocators'!S$8:S$63,'Input-Ext Allocators'!$B$8:$B$63,$F129))*$D129</f>
        <v>0</v>
      </c>
      <c r="W129" s="143">
        <f ca="1">IFERROR(INDEX(W$269:W$305,MATCH($F129,$B$269:$B$305,0))/INDEX($D$269:$D$305,MATCH($F129,$B$269:$B$305,0)),SUMIFS('Input-Ext Allocators'!T$8:T$63,'Input-Ext Allocators'!$B$8:$B$63,$F129))*$D129</f>
        <v>0</v>
      </c>
      <c r="X129" s="143">
        <f ca="1">IFERROR(INDEX(X$269:X$305,MATCH($F129,$B$269:$B$305,0))/INDEX($D$269:$D$305,MATCH($F129,$B$269:$B$305,0)),SUMIFS('Input-Ext Allocators'!U$8:U$63,'Input-Ext Allocators'!$B$8:$B$63,$F129))*$D129</f>
        <v>0</v>
      </c>
      <c r="Y129" s="143">
        <f ca="1">IFERROR(INDEX(Y$269:Y$305,MATCH($F129,$B$269:$B$305,0))/INDEX($D$269:$D$305,MATCH($F129,$B$269:$B$305,0)),SUMIFS('Input-Ext Allocators'!V$8:V$63,'Input-Ext Allocators'!$B$8:$B$63,$F129))*$D129</f>
        <v>0</v>
      </c>
      <c r="Z129" s="143">
        <f ca="1">IFERROR(INDEX(Z$269:Z$305,MATCH($F129,$B$269:$B$305,0))/INDEX($D$269:$D$305,MATCH($F129,$B$269:$B$305,0)),SUMIFS('Input-Ext Allocators'!W$8:W$63,'Input-Ext Allocators'!$B$8:$B$63,$F129))*$D129</f>
        <v>0</v>
      </c>
    </row>
    <row r="130" spans="1:26" outlineLevel="1">
      <c r="A130" s="113">
        <f>IF(ISBLANK('Input-Accounts'!A130),"",'Input-Accounts'!A130)</f>
        <v>110</v>
      </c>
      <c r="B130" s="17" t="str">
        <f>IF(ISBLANK('Input-Accounts'!B130),"",'Input-Accounts'!B130)</f>
        <v>Measuring and regulating station expenses—general</v>
      </c>
      <c r="C130" s="113">
        <f>IF(ISBLANK('Input-Accounts'!C130),"",'Input-Accounts'!C130)</f>
        <v>875</v>
      </c>
      <c r="D130" s="143">
        <f t="shared" ca="1" si="32"/>
        <v>0</v>
      </c>
      <c r="E130" s="143">
        <f t="shared" ca="1" si="33"/>
        <v>0</v>
      </c>
      <c r="F130" s="89" t="str" cm="1">
        <f t="array" aca="1" ref="F130" ca="1">IF(D130=0,"-",IF('Input-Accounts'!$E130&lt;&gt;0,'Input-Accounts'!$E130,INDEX('Input-Accounts'!$H130:$J130,,MATCH($F$6,'Input-Accounts'!$H$6:$J$6,0))))</f>
        <v>-</v>
      </c>
      <c r="G130" s="143">
        <f ca="1">IFERROR(INDEX(G$269:G$305,MATCH($F130,$B$269:$B$305,0))/INDEX($D$269:$D$305,MATCH($F130,$B$269:$B$305,0)),SUMIFS('Input-Ext Allocators'!D$8:D$63,'Input-Ext Allocators'!$B$8:$B$63,$F130))*$D130</f>
        <v>0</v>
      </c>
      <c r="H130" s="143">
        <f ca="1">IFERROR(INDEX(H$269:H$305,MATCH($F130,$B$269:$B$305,0))/INDEX($D$269:$D$305,MATCH($F130,$B$269:$B$305,0)),SUMIFS('Input-Ext Allocators'!E$8:E$63,'Input-Ext Allocators'!$B$8:$B$63,$F130))*$D130</f>
        <v>0</v>
      </c>
      <c r="I130" s="143">
        <f ca="1">IFERROR(INDEX(I$269:I$305,MATCH($F130,$B$269:$B$305,0))/INDEX($D$269:$D$305,MATCH($F130,$B$269:$B$305,0)),SUMIFS('Input-Ext Allocators'!F$8:F$63,'Input-Ext Allocators'!$B$8:$B$63,$F130))*$D130</f>
        <v>0</v>
      </c>
      <c r="J130" s="143">
        <f ca="1">IFERROR(INDEX(J$269:J$305,MATCH($F130,$B$269:$B$305,0))/INDEX($D$269:$D$305,MATCH($F130,$B$269:$B$305,0)),SUMIFS('Input-Ext Allocators'!G$8:G$63,'Input-Ext Allocators'!$B$8:$B$63,$F130))*$D130</f>
        <v>0</v>
      </c>
      <c r="K130" s="143">
        <f ca="1">IFERROR(INDEX(K$269:K$305,MATCH($F130,$B$269:$B$305,0))/INDEX($D$269:$D$305,MATCH($F130,$B$269:$B$305,0)),SUMIFS('Input-Ext Allocators'!H$8:H$63,'Input-Ext Allocators'!$B$8:$B$63,$F130))*$D130</f>
        <v>0</v>
      </c>
      <c r="L130" s="143">
        <f ca="1">IFERROR(INDEX(L$269:L$305,MATCH($F130,$B$269:$B$305,0))/INDEX($D$269:$D$305,MATCH($F130,$B$269:$B$305,0)),SUMIFS('Input-Ext Allocators'!I$8:I$63,'Input-Ext Allocators'!$B$8:$B$63,$F130))*$D130</f>
        <v>0</v>
      </c>
      <c r="M130" s="143">
        <f ca="1">IFERROR(INDEX(M$269:M$305,MATCH($F130,$B$269:$B$305,0))/INDEX($D$269:$D$305,MATCH($F130,$B$269:$B$305,0)),SUMIFS('Input-Ext Allocators'!J$8:J$63,'Input-Ext Allocators'!$B$8:$B$63,$F130))*$D130</f>
        <v>0</v>
      </c>
      <c r="N130" s="143">
        <f ca="1">IFERROR(INDEX(N$269:N$305,MATCH($F130,$B$269:$B$305,0))/INDEX($D$269:$D$305,MATCH($F130,$B$269:$B$305,0)),SUMIFS('Input-Ext Allocators'!K$8:K$63,'Input-Ext Allocators'!$B$8:$B$63,$F130))*$D130</f>
        <v>0</v>
      </c>
      <c r="O130" s="143">
        <f ca="1">IFERROR(INDEX(O$269:O$305,MATCH($F130,$B$269:$B$305,0))/INDEX($D$269:$D$305,MATCH($F130,$B$269:$B$305,0)),SUMIFS('Input-Ext Allocators'!L$8:L$63,'Input-Ext Allocators'!$B$8:$B$63,$F130))*$D130</f>
        <v>0</v>
      </c>
      <c r="P130" s="143">
        <f ca="1">IFERROR(INDEX(P$269:P$305,MATCH($F130,$B$269:$B$305,0))/INDEX($D$269:$D$305,MATCH($F130,$B$269:$B$305,0)),SUMIFS('Input-Ext Allocators'!M$8:M$63,'Input-Ext Allocators'!$B$8:$B$63,$F130))*$D130</f>
        <v>0</v>
      </c>
      <c r="Q130" s="143">
        <f ca="1">IFERROR(INDEX(Q$269:Q$305,MATCH($F130,$B$269:$B$305,0))/INDEX($D$269:$D$305,MATCH($F130,$B$269:$B$305,0)),SUMIFS('Input-Ext Allocators'!N$8:N$63,'Input-Ext Allocators'!$B$8:$B$63,$F130))*$D130</f>
        <v>0</v>
      </c>
      <c r="R130" s="143">
        <f ca="1">IFERROR(INDEX(R$269:R$305,MATCH($F130,$B$269:$B$305,0))/INDEX($D$269:$D$305,MATCH($F130,$B$269:$B$305,0)),SUMIFS('Input-Ext Allocators'!O$8:O$63,'Input-Ext Allocators'!$B$8:$B$63,$F130))*$D130</f>
        <v>0</v>
      </c>
      <c r="S130" s="143">
        <f ca="1">IFERROR(INDEX(S$269:S$305,MATCH($F130,$B$269:$B$305,0))/INDEX($D$269:$D$305,MATCH($F130,$B$269:$B$305,0)),SUMIFS('Input-Ext Allocators'!P$8:P$63,'Input-Ext Allocators'!$B$8:$B$63,$F130))*$D130</f>
        <v>0</v>
      </c>
      <c r="T130" s="143">
        <f ca="1">IFERROR(INDEX(T$269:T$305,MATCH($F130,$B$269:$B$305,0))/INDEX($D$269:$D$305,MATCH($F130,$B$269:$B$305,0)),SUMIFS('Input-Ext Allocators'!Q$8:Q$63,'Input-Ext Allocators'!$B$8:$B$63,$F130))*$D130</f>
        <v>0</v>
      </c>
      <c r="U130" s="143">
        <f ca="1">IFERROR(INDEX(U$269:U$305,MATCH($F130,$B$269:$B$305,0))/INDEX($D$269:$D$305,MATCH($F130,$B$269:$B$305,0)),SUMIFS('Input-Ext Allocators'!R$8:R$63,'Input-Ext Allocators'!$B$8:$B$63,$F130))*$D130</f>
        <v>0</v>
      </c>
      <c r="V130" s="143">
        <f ca="1">IFERROR(INDEX(V$269:V$305,MATCH($F130,$B$269:$B$305,0))/INDEX($D$269:$D$305,MATCH($F130,$B$269:$B$305,0)),SUMIFS('Input-Ext Allocators'!S$8:S$63,'Input-Ext Allocators'!$B$8:$B$63,$F130))*$D130</f>
        <v>0</v>
      </c>
      <c r="W130" s="143">
        <f ca="1">IFERROR(INDEX(W$269:W$305,MATCH($F130,$B$269:$B$305,0))/INDEX($D$269:$D$305,MATCH($F130,$B$269:$B$305,0)),SUMIFS('Input-Ext Allocators'!T$8:T$63,'Input-Ext Allocators'!$B$8:$B$63,$F130))*$D130</f>
        <v>0</v>
      </c>
      <c r="X130" s="143">
        <f ca="1">IFERROR(INDEX(X$269:X$305,MATCH($F130,$B$269:$B$305,0))/INDEX($D$269:$D$305,MATCH($F130,$B$269:$B$305,0)),SUMIFS('Input-Ext Allocators'!U$8:U$63,'Input-Ext Allocators'!$B$8:$B$63,$F130))*$D130</f>
        <v>0</v>
      </c>
      <c r="Y130" s="143">
        <f ca="1">IFERROR(INDEX(Y$269:Y$305,MATCH($F130,$B$269:$B$305,0))/INDEX($D$269:$D$305,MATCH($F130,$B$269:$B$305,0)),SUMIFS('Input-Ext Allocators'!V$8:V$63,'Input-Ext Allocators'!$B$8:$B$63,$F130))*$D130</f>
        <v>0</v>
      </c>
      <c r="Z130" s="143">
        <f ca="1">IFERROR(INDEX(Z$269:Z$305,MATCH($F130,$B$269:$B$305,0))/INDEX($D$269:$D$305,MATCH($F130,$B$269:$B$305,0)),SUMIFS('Input-Ext Allocators'!W$8:W$63,'Input-Ext Allocators'!$B$8:$B$63,$F130))*$D130</f>
        <v>0</v>
      </c>
    </row>
    <row r="131" spans="1:26" outlineLevel="1">
      <c r="A131" s="113">
        <f>IF(ISBLANK('Input-Accounts'!A131),"",'Input-Accounts'!A131)</f>
        <v>111</v>
      </c>
      <c r="B131" s="17" t="str">
        <f>IF(ISBLANK('Input-Accounts'!B131),"",'Input-Accounts'!B131)</f>
        <v>Measuring and regulating station expenses—industrial</v>
      </c>
      <c r="C131" s="113">
        <f>IF(ISBLANK('Input-Accounts'!C131),"",'Input-Accounts'!C131)</f>
        <v>876</v>
      </c>
      <c r="D131" s="143">
        <f t="shared" ca="1" si="32"/>
        <v>0</v>
      </c>
      <c r="E131" s="143">
        <f t="shared" ca="1" si="33"/>
        <v>0</v>
      </c>
      <c r="F131" s="89" t="str" cm="1">
        <f t="array" aca="1" ref="F131" ca="1">IF(D131=0,"-",IF('Input-Accounts'!$E131&lt;&gt;0,'Input-Accounts'!$E131,INDEX('Input-Accounts'!$H131:$J131,,MATCH($F$6,'Input-Accounts'!$H$6:$J$6,0))))</f>
        <v>-</v>
      </c>
      <c r="G131" s="143">
        <f ca="1">IFERROR(INDEX(G$269:G$305,MATCH($F131,$B$269:$B$305,0))/INDEX($D$269:$D$305,MATCH($F131,$B$269:$B$305,0)),SUMIFS('Input-Ext Allocators'!D$8:D$63,'Input-Ext Allocators'!$B$8:$B$63,$F131))*$D131</f>
        <v>0</v>
      </c>
      <c r="H131" s="143">
        <f ca="1">IFERROR(INDEX(H$269:H$305,MATCH($F131,$B$269:$B$305,0))/INDEX($D$269:$D$305,MATCH($F131,$B$269:$B$305,0)),SUMIFS('Input-Ext Allocators'!E$8:E$63,'Input-Ext Allocators'!$B$8:$B$63,$F131))*$D131</f>
        <v>0</v>
      </c>
      <c r="I131" s="143">
        <f ca="1">IFERROR(INDEX(I$269:I$305,MATCH($F131,$B$269:$B$305,0))/INDEX($D$269:$D$305,MATCH($F131,$B$269:$B$305,0)),SUMIFS('Input-Ext Allocators'!F$8:F$63,'Input-Ext Allocators'!$B$8:$B$63,$F131))*$D131</f>
        <v>0</v>
      </c>
      <c r="J131" s="143">
        <f ca="1">IFERROR(INDEX(J$269:J$305,MATCH($F131,$B$269:$B$305,0))/INDEX($D$269:$D$305,MATCH($F131,$B$269:$B$305,0)),SUMIFS('Input-Ext Allocators'!G$8:G$63,'Input-Ext Allocators'!$B$8:$B$63,$F131))*$D131</f>
        <v>0</v>
      </c>
      <c r="K131" s="143">
        <f ca="1">IFERROR(INDEX(K$269:K$305,MATCH($F131,$B$269:$B$305,0))/INDEX($D$269:$D$305,MATCH($F131,$B$269:$B$305,0)),SUMIFS('Input-Ext Allocators'!H$8:H$63,'Input-Ext Allocators'!$B$8:$B$63,$F131))*$D131</f>
        <v>0</v>
      </c>
      <c r="L131" s="143">
        <f ca="1">IFERROR(INDEX(L$269:L$305,MATCH($F131,$B$269:$B$305,0))/INDEX($D$269:$D$305,MATCH($F131,$B$269:$B$305,0)),SUMIFS('Input-Ext Allocators'!I$8:I$63,'Input-Ext Allocators'!$B$8:$B$63,$F131))*$D131</f>
        <v>0</v>
      </c>
      <c r="M131" s="143">
        <f ca="1">IFERROR(INDEX(M$269:M$305,MATCH($F131,$B$269:$B$305,0))/INDEX($D$269:$D$305,MATCH($F131,$B$269:$B$305,0)),SUMIFS('Input-Ext Allocators'!J$8:J$63,'Input-Ext Allocators'!$B$8:$B$63,$F131))*$D131</f>
        <v>0</v>
      </c>
      <c r="N131" s="143">
        <f ca="1">IFERROR(INDEX(N$269:N$305,MATCH($F131,$B$269:$B$305,0))/INDEX($D$269:$D$305,MATCH($F131,$B$269:$B$305,0)),SUMIFS('Input-Ext Allocators'!K$8:K$63,'Input-Ext Allocators'!$B$8:$B$63,$F131))*$D131</f>
        <v>0</v>
      </c>
      <c r="O131" s="143">
        <f ca="1">IFERROR(INDEX(O$269:O$305,MATCH($F131,$B$269:$B$305,0))/INDEX($D$269:$D$305,MATCH($F131,$B$269:$B$305,0)),SUMIFS('Input-Ext Allocators'!L$8:L$63,'Input-Ext Allocators'!$B$8:$B$63,$F131))*$D131</f>
        <v>0</v>
      </c>
      <c r="P131" s="143">
        <f ca="1">IFERROR(INDEX(P$269:P$305,MATCH($F131,$B$269:$B$305,0))/INDEX($D$269:$D$305,MATCH($F131,$B$269:$B$305,0)),SUMIFS('Input-Ext Allocators'!M$8:M$63,'Input-Ext Allocators'!$B$8:$B$63,$F131))*$D131</f>
        <v>0</v>
      </c>
      <c r="Q131" s="143">
        <f ca="1">IFERROR(INDEX(Q$269:Q$305,MATCH($F131,$B$269:$B$305,0))/INDEX($D$269:$D$305,MATCH($F131,$B$269:$B$305,0)),SUMIFS('Input-Ext Allocators'!N$8:N$63,'Input-Ext Allocators'!$B$8:$B$63,$F131))*$D131</f>
        <v>0</v>
      </c>
      <c r="R131" s="143">
        <f ca="1">IFERROR(INDEX(R$269:R$305,MATCH($F131,$B$269:$B$305,0))/INDEX($D$269:$D$305,MATCH($F131,$B$269:$B$305,0)),SUMIFS('Input-Ext Allocators'!O$8:O$63,'Input-Ext Allocators'!$B$8:$B$63,$F131))*$D131</f>
        <v>0</v>
      </c>
      <c r="S131" s="143">
        <f ca="1">IFERROR(INDEX(S$269:S$305,MATCH($F131,$B$269:$B$305,0))/INDEX($D$269:$D$305,MATCH($F131,$B$269:$B$305,0)),SUMIFS('Input-Ext Allocators'!P$8:P$63,'Input-Ext Allocators'!$B$8:$B$63,$F131))*$D131</f>
        <v>0</v>
      </c>
      <c r="T131" s="143">
        <f ca="1">IFERROR(INDEX(T$269:T$305,MATCH($F131,$B$269:$B$305,0))/INDEX($D$269:$D$305,MATCH($F131,$B$269:$B$305,0)),SUMIFS('Input-Ext Allocators'!Q$8:Q$63,'Input-Ext Allocators'!$B$8:$B$63,$F131))*$D131</f>
        <v>0</v>
      </c>
      <c r="U131" s="143">
        <f ca="1">IFERROR(INDEX(U$269:U$305,MATCH($F131,$B$269:$B$305,0))/INDEX($D$269:$D$305,MATCH($F131,$B$269:$B$305,0)),SUMIFS('Input-Ext Allocators'!R$8:R$63,'Input-Ext Allocators'!$B$8:$B$63,$F131))*$D131</f>
        <v>0</v>
      </c>
      <c r="V131" s="143">
        <f ca="1">IFERROR(INDEX(V$269:V$305,MATCH($F131,$B$269:$B$305,0))/INDEX($D$269:$D$305,MATCH($F131,$B$269:$B$305,0)),SUMIFS('Input-Ext Allocators'!S$8:S$63,'Input-Ext Allocators'!$B$8:$B$63,$F131))*$D131</f>
        <v>0</v>
      </c>
      <c r="W131" s="143">
        <f ca="1">IFERROR(INDEX(W$269:W$305,MATCH($F131,$B$269:$B$305,0))/INDEX($D$269:$D$305,MATCH($F131,$B$269:$B$305,0)),SUMIFS('Input-Ext Allocators'!T$8:T$63,'Input-Ext Allocators'!$B$8:$B$63,$F131))*$D131</f>
        <v>0</v>
      </c>
      <c r="X131" s="143">
        <f ca="1">IFERROR(INDEX(X$269:X$305,MATCH($F131,$B$269:$B$305,0))/INDEX($D$269:$D$305,MATCH($F131,$B$269:$B$305,0)),SUMIFS('Input-Ext Allocators'!U$8:U$63,'Input-Ext Allocators'!$B$8:$B$63,$F131))*$D131</f>
        <v>0</v>
      </c>
      <c r="Y131" s="143">
        <f ca="1">IFERROR(INDEX(Y$269:Y$305,MATCH($F131,$B$269:$B$305,0))/INDEX($D$269:$D$305,MATCH($F131,$B$269:$B$305,0)),SUMIFS('Input-Ext Allocators'!V$8:V$63,'Input-Ext Allocators'!$B$8:$B$63,$F131))*$D131</f>
        <v>0</v>
      </c>
      <c r="Z131" s="143">
        <f ca="1">IFERROR(INDEX(Z$269:Z$305,MATCH($F131,$B$269:$B$305,0))/INDEX($D$269:$D$305,MATCH($F131,$B$269:$B$305,0)),SUMIFS('Input-Ext Allocators'!W$8:W$63,'Input-Ext Allocators'!$B$8:$B$63,$F131))*$D131</f>
        <v>0</v>
      </c>
    </row>
    <row r="132" spans="1:26" outlineLevel="1">
      <c r="A132" s="113">
        <f>IF(ISBLANK('Input-Accounts'!A132),"",'Input-Accounts'!A132)</f>
        <v>112</v>
      </c>
      <c r="B132" s="17" t="str">
        <f>IF(ISBLANK('Input-Accounts'!B132),"",'Input-Accounts'!B132)</f>
        <v>Maintenance of Mains</v>
      </c>
      <c r="C132" s="113">
        <f>IF(ISBLANK('Input-Accounts'!C132),"",'Input-Accounts'!C132)</f>
        <v>877</v>
      </c>
      <c r="D132" s="143">
        <f t="shared" ca="1" si="32"/>
        <v>0</v>
      </c>
      <c r="E132" s="143">
        <f t="shared" ca="1" si="33"/>
        <v>0</v>
      </c>
      <c r="F132" s="89" t="str" cm="1">
        <f t="array" aca="1" ref="F132" ca="1">IF(D132=0,"-",IF('Input-Accounts'!$E132&lt;&gt;0,'Input-Accounts'!$E132,INDEX('Input-Accounts'!$H132:$J132,,MATCH($F$6,'Input-Accounts'!$H$6:$J$6,0))))</f>
        <v>-</v>
      </c>
      <c r="G132" s="143">
        <f ca="1">IFERROR(INDEX(G$269:G$305,MATCH($F132,$B$269:$B$305,0))/INDEX($D$269:$D$305,MATCH($F132,$B$269:$B$305,0)),SUMIFS('Input-Ext Allocators'!D$8:D$63,'Input-Ext Allocators'!$B$8:$B$63,$F132))*$D132</f>
        <v>0</v>
      </c>
      <c r="H132" s="143">
        <f ca="1">IFERROR(INDEX(H$269:H$305,MATCH($F132,$B$269:$B$305,0))/INDEX($D$269:$D$305,MATCH($F132,$B$269:$B$305,0)),SUMIFS('Input-Ext Allocators'!E$8:E$63,'Input-Ext Allocators'!$B$8:$B$63,$F132))*$D132</f>
        <v>0</v>
      </c>
      <c r="I132" s="143">
        <f ca="1">IFERROR(INDEX(I$269:I$305,MATCH($F132,$B$269:$B$305,0))/INDEX($D$269:$D$305,MATCH($F132,$B$269:$B$305,0)),SUMIFS('Input-Ext Allocators'!F$8:F$63,'Input-Ext Allocators'!$B$8:$B$63,$F132))*$D132</f>
        <v>0</v>
      </c>
      <c r="J132" s="143">
        <f ca="1">IFERROR(INDEX(J$269:J$305,MATCH($F132,$B$269:$B$305,0))/INDEX($D$269:$D$305,MATCH($F132,$B$269:$B$305,0)),SUMIFS('Input-Ext Allocators'!G$8:G$63,'Input-Ext Allocators'!$B$8:$B$63,$F132))*$D132</f>
        <v>0</v>
      </c>
      <c r="K132" s="143">
        <f ca="1">IFERROR(INDEX(K$269:K$305,MATCH($F132,$B$269:$B$305,0))/INDEX($D$269:$D$305,MATCH($F132,$B$269:$B$305,0)),SUMIFS('Input-Ext Allocators'!H$8:H$63,'Input-Ext Allocators'!$B$8:$B$63,$F132))*$D132</f>
        <v>0</v>
      </c>
      <c r="L132" s="143">
        <f ca="1">IFERROR(INDEX(L$269:L$305,MATCH($F132,$B$269:$B$305,0))/INDEX($D$269:$D$305,MATCH($F132,$B$269:$B$305,0)),SUMIFS('Input-Ext Allocators'!I$8:I$63,'Input-Ext Allocators'!$B$8:$B$63,$F132))*$D132</f>
        <v>0</v>
      </c>
      <c r="M132" s="143">
        <f ca="1">IFERROR(INDEX(M$269:M$305,MATCH($F132,$B$269:$B$305,0))/INDEX($D$269:$D$305,MATCH($F132,$B$269:$B$305,0)),SUMIFS('Input-Ext Allocators'!J$8:J$63,'Input-Ext Allocators'!$B$8:$B$63,$F132))*$D132</f>
        <v>0</v>
      </c>
      <c r="N132" s="143">
        <f ca="1">IFERROR(INDEX(N$269:N$305,MATCH($F132,$B$269:$B$305,0))/INDEX($D$269:$D$305,MATCH($F132,$B$269:$B$305,0)),SUMIFS('Input-Ext Allocators'!K$8:K$63,'Input-Ext Allocators'!$B$8:$B$63,$F132))*$D132</f>
        <v>0</v>
      </c>
      <c r="O132" s="143">
        <f ca="1">IFERROR(INDEX(O$269:O$305,MATCH($F132,$B$269:$B$305,0))/INDEX($D$269:$D$305,MATCH($F132,$B$269:$B$305,0)),SUMIFS('Input-Ext Allocators'!L$8:L$63,'Input-Ext Allocators'!$B$8:$B$63,$F132))*$D132</f>
        <v>0</v>
      </c>
      <c r="P132" s="143">
        <f ca="1">IFERROR(INDEX(P$269:P$305,MATCH($F132,$B$269:$B$305,0))/INDEX($D$269:$D$305,MATCH($F132,$B$269:$B$305,0)),SUMIFS('Input-Ext Allocators'!M$8:M$63,'Input-Ext Allocators'!$B$8:$B$63,$F132))*$D132</f>
        <v>0</v>
      </c>
      <c r="Q132" s="143">
        <f ca="1">IFERROR(INDEX(Q$269:Q$305,MATCH($F132,$B$269:$B$305,0))/INDEX($D$269:$D$305,MATCH($F132,$B$269:$B$305,0)),SUMIFS('Input-Ext Allocators'!N$8:N$63,'Input-Ext Allocators'!$B$8:$B$63,$F132))*$D132</f>
        <v>0</v>
      </c>
      <c r="R132" s="143">
        <f ca="1">IFERROR(INDEX(R$269:R$305,MATCH($F132,$B$269:$B$305,0))/INDEX($D$269:$D$305,MATCH($F132,$B$269:$B$305,0)),SUMIFS('Input-Ext Allocators'!O$8:O$63,'Input-Ext Allocators'!$B$8:$B$63,$F132))*$D132</f>
        <v>0</v>
      </c>
      <c r="S132" s="143">
        <f ca="1">IFERROR(INDEX(S$269:S$305,MATCH($F132,$B$269:$B$305,0))/INDEX($D$269:$D$305,MATCH($F132,$B$269:$B$305,0)),SUMIFS('Input-Ext Allocators'!P$8:P$63,'Input-Ext Allocators'!$B$8:$B$63,$F132))*$D132</f>
        <v>0</v>
      </c>
      <c r="T132" s="143">
        <f ca="1">IFERROR(INDEX(T$269:T$305,MATCH($F132,$B$269:$B$305,0))/INDEX($D$269:$D$305,MATCH($F132,$B$269:$B$305,0)),SUMIFS('Input-Ext Allocators'!Q$8:Q$63,'Input-Ext Allocators'!$B$8:$B$63,$F132))*$D132</f>
        <v>0</v>
      </c>
      <c r="U132" s="143">
        <f ca="1">IFERROR(INDEX(U$269:U$305,MATCH($F132,$B$269:$B$305,0))/INDEX($D$269:$D$305,MATCH($F132,$B$269:$B$305,0)),SUMIFS('Input-Ext Allocators'!R$8:R$63,'Input-Ext Allocators'!$B$8:$B$63,$F132))*$D132</f>
        <v>0</v>
      </c>
      <c r="V132" s="143">
        <f ca="1">IFERROR(INDEX(V$269:V$305,MATCH($F132,$B$269:$B$305,0))/INDEX($D$269:$D$305,MATCH($F132,$B$269:$B$305,0)),SUMIFS('Input-Ext Allocators'!S$8:S$63,'Input-Ext Allocators'!$B$8:$B$63,$F132))*$D132</f>
        <v>0</v>
      </c>
      <c r="W132" s="143">
        <f ca="1">IFERROR(INDEX(W$269:W$305,MATCH($F132,$B$269:$B$305,0))/INDEX($D$269:$D$305,MATCH($F132,$B$269:$B$305,0)),SUMIFS('Input-Ext Allocators'!T$8:T$63,'Input-Ext Allocators'!$B$8:$B$63,$F132))*$D132</f>
        <v>0</v>
      </c>
      <c r="X132" s="143">
        <f ca="1">IFERROR(INDEX(X$269:X$305,MATCH($F132,$B$269:$B$305,0))/INDEX($D$269:$D$305,MATCH($F132,$B$269:$B$305,0)),SUMIFS('Input-Ext Allocators'!U$8:U$63,'Input-Ext Allocators'!$B$8:$B$63,$F132))*$D132</f>
        <v>0</v>
      </c>
      <c r="Y132" s="143">
        <f ca="1">IFERROR(INDEX(Y$269:Y$305,MATCH($F132,$B$269:$B$305,0))/INDEX($D$269:$D$305,MATCH($F132,$B$269:$B$305,0)),SUMIFS('Input-Ext Allocators'!V$8:V$63,'Input-Ext Allocators'!$B$8:$B$63,$F132))*$D132</f>
        <v>0</v>
      </c>
      <c r="Z132" s="143">
        <f ca="1">IFERROR(INDEX(Z$269:Z$305,MATCH($F132,$B$269:$B$305,0))/INDEX($D$269:$D$305,MATCH($F132,$B$269:$B$305,0)),SUMIFS('Input-Ext Allocators'!W$8:W$63,'Input-Ext Allocators'!$B$8:$B$63,$F132))*$D132</f>
        <v>0</v>
      </c>
    </row>
    <row r="133" spans="1:26" outlineLevel="1">
      <c r="A133" s="113">
        <f>IF(ISBLANK('Input-Accounts'!A133),"",'Input-Accounts'!A133)</f>
        <v>113</v>
      </c>
      <c r="B133" s="17" t="str">
        <f>IF(ISBLANK('Input-Accounts'!B133),"",'Input-Accounts'!B133)</f>
        <v>Meter and house regulator expenses</v>
      </c>
      <c r="C133" s="113">
        <f>IF(ISBLANK('Input-Accounts'!C133),"",'Input-Accounts'!C133)</f>
        <v>878</v>
      </c>
      <c r="D133" s="143">
        <f t="shared" ca="1" si="32"/>
        <v>0</v>
      </c>
      <c r="E133" s="143">
        <f t="shared" ca="1" si="33"/>
        <v>0</v>
      </c>
      <c r="F133" s="89" t="str" cm="1">
        <f t="array" aca="1" ref="F133" ca="1">IF(D133=0,"-",IF('Input-Accounts'!$E133&lt;&gt;0,'Input-Accounts'!$E133,INDEX('Input-Accounts'!$H133:$J133,,MATCH($F$6,'Input-Accounts'!$H$6:$J$6,0))))</f>
        <v>-</v>
      </c>
      <c r="G133" s="143">
        <f ca="1">IFERROR(INDEX(G$269:G$305,MATCH($F133,$B$269:$B$305,0))/INDEX($D$269:$D$305,MATCH($F133,$B$269:$B$305,0)),SUMIFS('Input-Ext Allocators'!D$8:D$63,'Input-Ext Allocators'!$B$8:$B$63,$F133))*$D133</f>
        <v>0</v>
      </c>
      <c r="H133" s="143">
        <f ca="1">IFERROR(INDEX(H$269:H$305,MATCH($F133,$B$269:$B$305,0))/INDEX($D$269:$D$305,MATCH($F133,$B$269:$B$305,0)),SUMIFS('Input-Ext Allocators'!E$8:E$63,'Input-Ext Allocators'!$B$8:$B$63,$F133))*$D133</f>
        <v>0</v>
      </c>
      <c r="I133" s="143">
        <f ca="1">IFERROR(INDEX(I$269:I$305,MATCH($F133,$B$269:$B$305,0))/INDEX($D$269:$D$305,MATCH($F133,$B$269:$B$305,0)),SUMIFS('Input-Ext Allocators'!F$8:F$63,'Input-Ext Allocators'!$B$8:$B$63,$F133))*$D133</f>
        <v>0</v>
      </c>
      <c r="J133" s="143">
        <f ca="1">IFERROR(INDEX(J$269:J$305,MATCH($F133,$B$269:$B$305,0))/INDEX($D$269:$D$305,MATCH($F133,$B$269:$B$305,0)),SUMIFS('Input-Ext Allocators'!G$8:G$63,'Input-Ext Allocators'!$B$8:$B$63,$F133))*$D133</f>
        <v>0</v>
      </c>
      <c r="K133" s="143">
        <f ca="1">IFERROR(INDEX(K$269:K$305,MATCH($F133,$B$269:$B$305,0))/INDEX($D$269:$D$305,MATCH($F133,$B$269:$B$305,0)),SUMIFS('Input-Ext Allocators'!H$8:H$63,'Input-Ext Allocators'!$B$8:$B$63,$F133))*$D133</f>
        <v>0</v>
      </c>
      <c r="L133" s="143">
        <f ca="1">IFERROR(INDEX(L$269:L$305,MATCH($F133,$B$269:$B$305,0))/INDEX($D$269:$D$305,MATCH($F133,$B$269:$B$305,0)),SUMIFS('Input-Ext Allocators'!I$8:I$63,'Input-Ext Allocators'!$B$8:$B$63,$F133))*$D133</f>
        <v>0</v>
      </c>
      <c r="M133" s="143">
        <f ca="1">IFERROR(INDEX(M$269:M$305,MATCH($F133,$B$269:$B$305,0))/INDEX($D$269:$D$305,MATCH($F133,$B$269:$B$305,0)),SUMIFS('Input-Ext Allocators'!J$8:J$63,'Input-Ext Allocators'!$B$8:$B$63,$F133))*$D133</f>
        <v>0</v>
      </c>
      <c r="N133" s="143">
        <f ca="1">IFERROR(INDEX(N$269:N$305,MATCH($F133,$B$269:$B$305,0))/INDEX($D$269:$D$305,MATCH($F133,$B$269:$B$305,0)),SUMIFS('Input-Ext Allocators'!K$8:K$63,'Input-Ext Allocators'!$B$8:$B$63,$F133))*$D133</f>
        <v>0</v>
      </c>
      <c r="O133" s="143">
        <f ca="1">IFERROR(INDEX(O$269:O$305,MATCH($F133,$B$269:$B$305,0))/INDEX($D$269:$D$305,MATCH($F133,$B$269:$B$305,0)),SUMIFS('Input-Ext Allocators'!L$8:L$63,'Input-Ext Allocators'!$B$8:$B$63,$F133))*$D133</f>
        <v>0</v>
      </c>
      <c r="P133" s="143">
        <f ca="1">IFERROR(INDEX(P$269:P$305,MATCH($F133,$B$269:$B$305,0))/INDEX($D$269:$D$305,MATCH($F133,$B$269:$B$305,0)),SUMIFS('Input-Ext Allocators'!M$8:M$63,'Input-Ext Allocators'!$B$8:$B$63,$F133))*$D133</f>
        <v>0</v>
      </c>
      <c r="Q133" s="143">
        <f ca="1">IFERROR(INDEX(Q$269:Q$305,MATCH($F133,$B$269:$B$305,0))/INDEX($D$269:$D$305,MATCH($F133,$B$269:$B$305,0)),SUMIFS('Input-Ext Allocators'!N$8:N$63,'Input-Ext Allocators'!$B$8:$B$63,$F133))*$D133</f>
        <v>0</v>
      </c>
      <c r="R133" s="143">
        <f ca="1">IFERROR(INDEX(R$269:R$305,MATCH($F133,$B$269:$B$305,0))/INDEX($D$269:$D$305,MATCH($F133,$B$269:$B$305,0)),SUMIFS('Input-Ext Allocators'!O$8:O$63,'Input-Ext Allocators'!$B$8:$B$63,$F133))*$D133</f>
        <v>0</v>
      </c>
      <c r="S133" s="143">
        <f ca="1">IFERROR(INDEX(S$269:S$305,MATCH($F133,$B$269:$B$305,0))/INDEX($D$269:$D$305,MATCH($F133,$B$269:$B$305,0)),SUMIFS('Input-Ext Allocators'!P$8:P$63,'Input-Ext Allocators'!$B$8:$B$63,$F133))*$D133</f>
        <v>0</v>
      </c>
      <c r="T133" s="143">
        <f ca="1">IFERROR(INDEX(T$269:T$305,MATCH($F133,$B$269:$B$305,0))/INDEX($D$269:$D$305,MATCH($F133,$B$269:$B$305,0)),SUMIFS('Input-Ext Allocators'!Q$8:Q$63,'Input-Ext Allocators'!$B$8:$B$63,$F133))*$D133</f>
        <v>0</v>
      </c>
      <c r="U133" s="143">
        <f ca="1">IFERROR(INDEX(U$269:U$305,MATCH($F133,$B$269:$B$305,0))/INDEX($D$269:$D$305,MATCH($F133,$B$269:$B$305,0)),SUMIFS('Input-Ext Allocators'!R$8:R$63,'Input-Ext Allocators'!$B$8:$B$63,$F133))*$D133</f>
        <v>0</v>
      </c>
      <c r="V133" s="143">
        <f ca="1">IFERROR(INDEX(V$269:V$305,MATCH($F133,$B$269:$B$305,0))/INDEX($D$269:$D$305,MATCH($F133,$B$269:$B$305,0)),SUMIFS('Input-Ext Allocators'!S$8:S$63,'Input-Ext Allocators'!$B$8:$B$63,$F133))*$D133</f>
        <v>0</v>
      </c>
      <c r="W133" s="143">
        <f ca="1">IFERROR(INDEX(W$269:W$305,MATCH($F133,$B$269:$B$305,0))/INDEX($D$269:$D$305,MATCH($F133,$B$269:$B$305,0)),SUMIFS('Input-Ext Allocators'!T$8:T$63,'Input-Ext Allocators'!$B$8:$B$63,$F133))*$D133</f>
        <v>0</v>
      </c>
      <c r="X133" s="143">
        <f ca="1">IFERROR(INDEX(X$269:X$305,MATCH($F133,$B$269:$B$305,0))/INDEX($D$269:$D$305,MATCH($F133,$B$269:$B$305,0)),SUMIFS('Input-Ext Allocators'!U$8:U$63,'Input-Ext Allocators'!$B$8:$B$63,$F133))*$D133</f>
        <v>0</v>
      </c>
      <c r="Y133" s="143">
        <f ca="1">IFERROR(INDEX(Y$269:Y$305,MATCH($F133,$B$269:$B$305,0))/INDEX($D$269:$D$305,MATCH($F133,$B$269:$B$305,0)),SUMIFS('Input-Ext Allocators'!V$8:V$63,'Input-Ext Allocators'!$B$8:$B$63,$F133))*$D133</f>
        <v>0</v>
      </c>
      <c r="Z133" s="143">
        <f ca="1">IFERROR(INDEX(Z$269:Z$305,MATCH($F133,$B$269:$B$305,0))/INDEX($D$269:$D$305,MATCH($F133,$B$269:$B$305,0)),SUMIFS('Input-Ext Allocators'!W$8:W$63,'Input-Ext Allocators'!$B$8:$B$63,$F133))*$D133</f>
        <v>0</v>
      </c>
    </row>
    <row r="134" spans="1:26" outlineLevel="1">
      <c r="A134" s="113">
        <f>IF(ISBLANK('Input-Accounts'!A134),"",'Input-Accounts'!A134)</f>
        <v>114</v>
      </c>
      <c r="B134" s="17" t="str">
        <f>IF(ISBLANK('Input-Accounts'!B134),"",'Input-Accounts'!B134)</f>
        <v>Customer installations expenses</v>
      </c>
      <c r="C134" s="113">
        <f>IF(ISBLANK('Input-Accounts'!C134),"",'Input-Accounts'!C134)</f>
        <v>879</v>
      </c>
      <c r="D134" s="143">
        <f t="shared" ca="1" si="32"/>
        <v>0</v>
      </c>
      <c r="E134" s="143">
        <f t="shared" ca="1" si="33"/>
        <v>0</v>
      </c>
      <c r="F134" s="89" t="str" cm="1">
        <f t="array" aca="1" ref="F134" ca="1">IF(D134=0,"-",IF('Input-Accounts'!$E134&lt;&gt;0,'Input-Accounts'!$E134,INDEX('Input-Accounts'!$H134:$J134,,MATCH($F$6,'Input-Accounts'!$H$6:$J$6,0))))</f>
        <v>-</v>
      </c>
      <c r="G134" s="143">
        <f ca="1">IFERROR(INDEX(G$269:G$305,MATCH($F134,$B$269:$B$305,0))/INDEX($D$269:$D$305,MATCH($F134,$B$269:$B$305,0)),SUMIFS('Input-Ext Allocators'!D$8:D$63,'Input-Ext Allocators'!$B$8:$B$63,$F134))*$D134</f>
        <v>0</v>
      </c>
      <c r="H134" s="143">
        <f ca="1">IFERROR(INDEX(H$269:H$305,MATCH($F134,$B$269:$B$305,0))/INDEX($D$269:$D$305,MATCH($F134,$B$269:$B$305,0)),SUMIFS('Input-Ext Allocators'!E$8:E$63,'Input-Ext Allocators'!$B$8:$B$63,$F134))*$D134</f>
        <v>0</v>
      </c>
      <c r="I134" s="143">
        <f ca="1">IFERROR(INDEX(I$269:I$305,MATCH($F134,$B$269:$B$305,0))/INDEX($D$269:$D$305,MATCH($F134,$B$269:$B$305,0)),SUMIFS('Input-Ext Allocators'!F$8:F$63,'Input-Ext Allocators'!$B$8:$B$63,$F134))*$D134</f>
        <v>0</v>
      </c>
      <c r="J134" s="143">
        <f ca="1">IFERROR(INDEX(J$269:J$305,MATCH($F134,$B$269:$B$305,0))/INDEX($D$269:$D$305,MATCH($F134,$B$269:$B$305,0)),SUMIFS('Input-Ext Allocators'!G$8:G$63,'Input-Ext Allocators'!$B$8:$B$63,$F134))*$D134</f>
        <v>0</v>
      </c>
      <c r="K134" s="143">
        <f ca="1">IFERROR(INDEX(K$269:K$305,MATCH($F134,$B$269:$B$305,0))/INDEX($D$269:$D$305,MATCH($F134,$B$269:$B$305,0)),SUMIFS('Input-Ext Allocators'!H$8:H$63,'Input-Ext Allocators'!$B$8:$B$63,$F134))*$D134</f>
        <v>0</v>
      </c>
      <c r="L134" s="143">
        <f ca="1">IFERROR(INDEX(L$269:L$305,MATCH($F134,$B$269:$B$305,0))/INDEX($D$269:$D$305,MATCH($F134,$B$269:$B$305,0)),SUMIFS('Input-Ext Allocators'!I$8:I$63,'Input-Ext Allocators'!$B$8:$B$63,$F134))*$D134</f>
        <v>0</v>
      </c>
      <c r="M134" s="143">
        <f ca="1">IFERROR(INDEX(M$269:M$305,MATCH($F134,$B$269:$B$305,0))/INDEX($D$269:$D$305,MATCH($F134,$B$269:$B$305,0)),SUMIFS('Input-Ext Allocators'!J$8:J$63,'Input-Ext Allocators'!$B$8:$B$63,$F134))*$D134</f>
        <v>0</v>
      </c>
      <c r="N134" s="143">
        <f ca="1">IFERROR(INDEX(N$269:N$305,MATCH($F134,$B$269:$B$305,0))/INDEX($D$269:$D$305,MATCH($F134,$B$269:$B$305,0)),SUMIFS('Input-Ext Allocators'!K$8:K$63,'Input-Ext Allocators'!$B$8:$B$63,$F134))*$D134</f>
        <v>0</v>
      </c>
      <c r="O134" s="143">
        <f ca="1">IFERROR(INDEX(O$269:O$305,MATCH($F134,$B$269:$B$305,0))/INDEX($D$269:$D$305,MATCH($F134,$B$269:$B$305,0)),SUMIFS('Input-Ext Allocators'!L$8:L$63,'Input-Ext Allocators'!$B$8:$B$63,$F134))*$D134</f>
        <v>0</v>
      </c>
      <c r="P134" s="143">
        <f ca="1">IFERROR(INDEX(P$269:P$305,MATCH($F134,$B$269:$B$305,0))/INDEX($D$269:$D$305,MATCH($F134,$B$269:$B$305,0)),SUMIFS('Input-Ext Allocators'!M$8:M$63,'Input-Ext Allocators'!$B$8:$B$63,$F134))*$D134</f>
        <v>0</v>
      </c>
      <c r="Q134" s="143">
        <f ca="1">IFERROR(INDEX(Q$269:Q$305,MATCH($F134,$B$269:$B$305,0))/INDEX($D$269:$D$305,MATCH($F134,$B$269:$B$305,0)),SUMIFS('Input-Ext Allocators'!N$8:N$63,'Input-Ext Allocators'!$B$8:$B$63,$F134))*$D134</f>
        <v>0</v>
      </c>
      <c r="R134" s="143">
        <f ca="1">IFERROR(INDEX(R$269:R$305,MATCH($F134,$B$269:$B$305,0))/INDEX($D$269:$D$305,MATCH($F134,$B$269:$B$305,0)),SUMIFS('Input-Ext Allocators'!O$8:O$63,'Input-Ext Allocators'!$B$8:$B$63,$F134))*$D134</f>
        <v>0</v>
      </c>
      <c r="S134" s="143">
        <f ca="1">IFERROR(INDEX(S$269:S$305,MATCH($F134,$B$269:$B$305,0))/INDEX($D$269:$D$305,MATCH($F134,$B$269:$B$305,0)),SUMIFS('Input-Ext Allocators'!P$8:P$63,'Input-Ext Allocators'!$B$8:$B$63,$F134))*$D134</f>
        <v>0</v>
      </c>
      <c r="T134" s="143">
        <f ca="1">IFERROR(INDEX(T$269:T$305,MATCH($F134,$B$269:$B$305,0))/INDEX($D$269:$D$305,MATCH($F134,$B$269:$B$305,0)),SUMIFS('Input-Ext Allocators'!Q$8:Q$63,'Input-Ext Allocators'!$B$8:$B$63,$F134))*$D134</f>
        <v>0</v>
      </c>
      <c r="U134" s="143">
        <f ca="1">IFERROR(INDEX(U$269:U$305,MATCH($F134,$B$269:$B$305,0))/INDEX($D$269:$D$305,MATCH($F134,$B$269:$B$305,0)),SUMIFS('Input-Ext Allocators'!R$8:R$63,'Input-Ext Allocators'!$B$8:$B$63,$F134))*$D134</f>
        <v>0</v>
      </c>
      <c r="V134" s="143">
        <f ca="1">IFERROR(INDEX(V$269:V$305,MATCH($F134,$B$269:$B$305,0))/INDEX($D$269:$D$305,MATCH($F134,$B$269:$B$305,0)),SUMIFS('Input-Ext Allocators'!S$8:S$63,'Input-Ext Allocators'!$B$8:$B$63,$F134))*$D134</f>
        <v>0</v>
      </c>
      <c r="W134" s="143">
        <f ca="1">IFERROR(INDEX(W$269:W$305,MATCH($F134,$B$269:$B$305,0))/INDEX($D$269:$D$305,MATCH($F134,$B$269:$B$305,0)),SUMIFS('Input-Ext Allocators'!T$8:T$63,'Input-Ext Allocators'!$B$8:$B$63,$F134))*$D134</f>
        <v>0</v>
      </c>
      <c r="X134" s="143">
        <f ca="1">IFERROR(INDEX(X$269:X$305,MATCH($F134,$B$269:$B$305,0))/INDEX($D$269:$D$305,MATCH($F134,$B$269:$B$305,0)),SUMIFS('Input-Ext Allocators'!U$8:U$63,'Input-Ext Allocators'!$B$8:$B$63,$F134))*$D134</f>
        <v>0</v>
      </c>
      <c r="Y134" s="143">
        <f ca="1">IFERROR(INDEX(Y$269:Y$305,MATCH($F134,$B$269:$B$305,0))/INDEX($D$269:$D$305,MATCH($F134,$B$269:$B$305,0)),SUMIFS('Input-Ext Allocators'!V$8:V$63,'Input-Ext Allocators'!$B$8:$B$63,$F134))*$D134</f>
        <v>0</v>
      </c>
      <c r="Z134" s="143">
        <f ca="1">IFERROR(INDEX(Z$269:Z$305,MATCH($F134,$B$269:$B$305,0))/INDEX($D$269:$D$305,MATCH($F134,$B$269:$B$305,0)),SUMIFS('Input-Ext Allocators'!W$8:W$63,'Input-Ext Allocators'!$B$8:$B$63,$F134))*$D134</f>
        <v>0</v>
      </c>
    </row>
    <row r="135" spans="1:26" outlineLevel="1">
      <c r="A135" s="113">
        <f>IF(ISBLANK('Input-Accounts'!A135),"",'Input-Accounts'!A135)</f>
        <v>115</v>
      </c>
      <c r="B135" s="17" t="str">
        <f>IF(ISBLANK('Input-Accounts'!B135),"",'Input-Accounts'!B135)</f>
        <v>Other expenses</v>
      </c>
      <c r="C135" s="113">
        <f>IF(ISBLANK('Input-Accounts'!C135),"",'Input-Accounts'!C135)</f>
        <v>880</v>
      </c>
      <c r="D135" s="143">
        <f t="shared" ca="1" si="32"/>
        <v>0</v>
      </c>
      <c r="E135" s="143">
        <f t="shared" ca="1" si="33"/>
        <v>0</v>
      </c>
      <c r="F135" s="89" t="str" cm="1">
        <f t="array" aca="1" ref="F135" ca="1">IF(D135=0,"-",IF('Input-Accounts'!$E135&lt;&gt;0,'Input-Accounts'!$E135,INDEX('Input-Accounts'!$H135:$J135,,MATCH($F$6,'Input-Accounts'!$H$6:$J$6,0))))</f>
        <v>-</v>
      </c>
      <c r="G135" s="143">
        <f ca="1">IFERROR(INDEX(G$269:G$305,MATCH($F135,$B$269:$B$305,0))/INDEX($D$269:$D$305,MATCH($F135,$B$269:$B$305,0)),SUMIFS('Input-Ext Allocators'!D$8:D$63,'Input-Ext Allocators'!$B$8:$B$63,$F135))*$D135</f>
        <v>0</v>
      </c>
      <c r="H135" s="143">
        <f ca="1">IFERROR(INDEX(H$269:H$305,MATCH($F135,$B$269:$B$305,0))/INDEX($D$269:$D$305,MATCH($F135,$B$269:$B$305,0)),SUMIFS('Input-Ext Allocators'!E$8:E$63,'Input-Ext Allocators'!$B$8:$B$63,$F135))*$D135</f>
        <v>0</v>
      </c>
      <c r="I135" s="143">
        <f ca="1">IFERROR(INDEX(I$269:I$305,MATCH($F135,$B$269:$B$305,0))/INDEX($D$269:$D$305,MATCH($F135,$B$269:$B$305,0)),SUMIFS('Input-Ext Allocators'!F$8:F$63,'Input-Ext Allocators'!$B$8:$B$63,$F135))*$D135</f>
        <v>0</v>
      </c>
      <c r="J135" s="143">
        <f ca="1">IFERROR(INDEX(J$269:J$305,MATCH($F135,$B$269:$B$305,0))/INDEX($D$269:$D$305,MATCH($F135,$B$269:$B$305,0)),SUMIFS('Input-Ext Allocators'!G$8:G$63,'Input-Ext Allocators'!$B$8:$B$63,$F135))*$D135</f>
        <v>0</v>
      </c>
      <c r="K135" s="143">
        <f ca="1">IFERROR(INDEX(K$269:K$305,MATCH($F135,$B$269:$B$305,0))/INDEX($D$269:$D$305,MATCH($F135,$B$269:$B$305,0)),SUMIFS('Input-Ext Allocators'!H$8:H$63,'Input-Ext Allocators'!$B$8:$B$63,$F135))*$D135</f>
        <v>0</v>
      </c>
      <c r="L135" s="143">
        <f ca="1">IFERROR(INDEX(L$269:L$305,MATCH($F135,$B$269:$B$305,0))/INDEX($D$269:$D$305,MATCH($F135,$B$269:$B$305,0)),SUMIFS('Input-Ext Allocators'!I$8:I$63,'Input-Ext Allocators'!$B$8:$B$63,$F135))*$D135</f>
        <v>0</v>
      </c>
      <c r="M135" s="143">
        <f ca="1">IFERROR(INDEX(M$269:M$305,MATCH($F135,$B$269:$B$305,0))/INDEX($D$269:$D$305,MATCH($F135,$B$269:$B$305,0)),SUMIFS('Input-Ext Allocators'!J$8:J$63,'Input-Ext Allocators'!$B$8:$B$63,$F135))*$D135</f>
        <v>0</v>
      </c>
      <c r="N135" s="143">
        <f ca="1">IFERROR(INDEX(N$269:N$305,MATCH($F135,$B$269:$B$305,0))/INDEX($D$269:$D$305,MATCH($F135,$B$269:$B$305,0)),SUMIFS('Input-Ext Allocators'!K$8:K$63,'Input-Ext Allocators'!$B$8:$B$63,$F135))*$D135</f>
        <v>0</v>
      </c>
      <c r="O135" s="143">
        <f ca="1">IFERROR(INDEX(O$269:O$305,MATCH($F135,$B$269:$B$305,0))/INDEX($D$269:$D$305,MATCH($F135,$B$269:$B$305,0)),SUMIFS('Input-Ext Allocators'!L$8:L$63,'Input-Ext Allocators'!$B$8:$B$63,$F135))*$D135</f>
        <v>0</v>
      </c>
      <c r="P135" s="143">
        <f ca="1">IFERROR(INDEX(P$269:P$305,MATCH($F135,$B$269:$B$305,0))/INDEX($D$269:$D$305,MATCH($F135,$B$269:$B$305,0)),SUMIFS('Input-Ext Allocators'!M$8:M$63,'Input-Ext Allocators'!$B$8:$B$63,$F135))*$D135</f>
        <v>0</v>
      </c>
      <c r="Q135" s="143">
        <f ca="1">IFERROR(INDEX(Q$269:Q$305,MATCH($F135,$B$269:$B$305,0))/INDEX($D$269:$D$305,MATCH($F135,$B$269:$B$305,0)),SUMIFS('Input-Ext Allocators'!N$8:N$63,'Input-Ext Allocators'!$B$8:$B$63,$F135))*$D135</f>
        <v>0</v>
      </c>
      <c r="R135" s="143">
        <f ca="1">IFERROR(INDEX(R$269:R$305,MATCH($F135,$B$269:$B$305,0))/INDEX($D$269:$D$305,MATCH($F135,$B$269:$B$305,0)),SUMIFS('Input-Ext Allocators'!O$8:O$63,'Input-Ext Allocators'!$B$8:$B$63,$F135))*$D135</f>
        <v>0</v>
      </c>
      <c r="S135" s="143">
        <f ca="1">IFERROR(INDEX(S$269:S$305,MATCH($F135,$B$269:$B$305,0))/INDEX($D$269:$D$305,MATCH($F135,$B$269:$B$305,0)),SUMIFS('Input-Ext Allocators'!P$8:P$63,'Input-Ext Allocators'!$B$8:$B$63,$F135))*$D135</f>
        <v>0</v>
      </c>
      <c r="T135" s="143">
        <f ca="1">IFERROR(INDEX(T$269:T$305,MATCH($F135,$B$269:$B$305,0))/INDEX($D$269:$D$305,MATCH($F135,$B$269:$B$305,0)),SUMIFS('Input-Ext Allocators'!Q$8:Q$63,'Input-Ext Allocators'!$B$8:$B$63,$F135))*$D135</f>
        <v>0</v>
      </c>
      <c r="U135" s="143">
        <f ca="1">IFERROR(INDEX(U$269:U$305,MATCH($F135,$B$269:$B$305,0))/INDEX($D$269:$D$305,MATCH($F135,$B$269:$B$305,0)),SUMIFS('Input-Ext Allocators'!R$8:R$63,'Input-Ext Allocators'!$B$8:$B$63,$F135))*$D135</f>
        <v>0</v>
      </c>
      <c r="V135" s="143">
        <f ca="1">IFERROR(INDEX(V$269:V$305,MATCH($F135,$B$269:$B$305,0))/INDEX($D$269:$D$305,MATCH($F135,$B$269:$B$305,0)),SUMIFS('Input-Ext Allocators'!S$8:S$63,'Input-Ext Allocators'!$B$8:$B$63,$F135))*$D135</f>
        <v>0</v>
      </c>
      <c r="W135" s="143">
        <f ca="1">IFERROR(INDEX(W$269:W$305,MATCH($F135,$B$269:$B$305,0))/INDEX($D$269:$D$305,MATCH($F135,$B$269:$B$305,0)),SUMIFS('Input-Ext Allocators'!T$8:T$63,'Input-Ext Allocators'!$B$8:$B$63,$F135))*$D135</f>
        <v>0</v>
      </c>
      <c r="X135" s="143">
        <f ca="1">IFERROR(INDEX(X$269:X$305,MATCH($F135,$B$269:$B$305,0))/INDEX($D$269:$D$305,MATCH($F135,$B$269:$B$305,0)),SUMIFS('Input-Ext Allocators'!U$8:U$63,'Input-Ext Allocators'!$B$8:$B$63,$F135))*$D135</f>
        <v>0</v>
      </c>
      <c r="Y135" s="143">
        <f ca="1">IFERROR(INDEX(Y$269:Y$305,MATCH($F135,$B$269:$B$305,0))/INDEX($D$269:$D$305,MATCH($F135,$B$269:$B$305,0)),SUMIFS('Input-Ext Allocators'!V$8:V$63,'Input-Ext Allocators'!$B$8:$B$63,$F135))*$D135</f>
        <v>0</v>
      </c>
      <c r="Z135" s="143">
        <f ca="1">IFERROR(INDEX(Z$269:Z$305,MATCH($F135,$B$269:$B$305,0))/INDEX($D$269:$D$305,MATCH($F135,$B$269:$B$305,0)),SUMIFS('Input-Ext Allocators'!W$8:W$63,'Input-Ext Allocators'!$B$8:$B$63,$F135))*$D135</f>
        <v>0</v>
      </c>
    </row>
    <row r="136" spans="1:26" outlineLevel="1">
      <c r="A136" s="113">
        <f>IF(ISBLANK('Input-Accounts'!A136),"",'Input-Accounts'!A136)</f>
        <v>116</v>
      </c>
      <c r="B136" s="17" t="str">
        <f>IF(ISBLANK('Input-Accounts'!B136),"",'Input-Accounts'!B136)</f>
        <v>Rents</v>
      </c>
      <c r="C136" s="113">
        <f>IF(ISBLANK('Input-Accounts'!C136),"",'Input-Accounts'!C136)</f>
        <v>881</v>
      </c>
      <c r="D136" s="143">
        <f t="shared" ca="1" si="32"/>
        <v>0</v>
      </c>
      <c r="E136" s="143">
        <f t="shared" ca="1" si="33"/>
        <v>0</v>
      </c>
      <c r="F136" s="89" t="str" cm="1">
        <f t="array" aca="1" ref="F136" ca="1">IF(D136=0,"-",IF('Input-Accounts'!$E136&lt;&gt;0,'Input-Accounts'!$E136,INDEX('Input-Accounts'!$H136:$J136,,MATCH($F$6,'Input-Accounts'!$H$6:$J$6,0))))</f>
        <v>-</v>
      </c>
      <c r="G136" s="143">
        <f ca="1">IFERROR(INDEX(G$269:G$305,MATCH($F136,$B$269:$B$305,0))/INDEX($D$269:$D$305,MATCH($F136,$B$269:$B$305,0)),SUMIFS('Input-Ext Allocators'!D$8:D$63,'Input-Ext Allocators'!$B$8:$B$63,$F136))*$D136</f>
        <v>0</v>
      </c>
      <c r="H136" s="143">
        <f ca="1">IFERROR(INDEX(H$269:H$305,MATCH($F136,$B$269:$B$305,0))/INDEX($D$269:$D$305,MATCH($F136,$B$269:$B$305,0)),SUMIFS('Input-Ext Allocators'!E$8:E$63,'Input-Ext Allocators'!$B$8:$B$63,$F136))*$D136</f>
        <v>0</v>
      </c>
      <c r="I136" s="143">
        <f ca="1">IFERROR(INDEX(I$269:I$305,MATCH($F136,$B$269:$B$305,0))/INDEX($D$269:$D$305,MATCH($F136,$B$269:$B$305,0)),SUMIFS('Input-Ext Allocators'!F$8:F$63,'Input-Ext Allocators'!$B$8:$B$63,$F136))*$D136</f>
        <v>0</v>
      </c>
      <c r="J136" s="143">
        <f ca="1">IFERROR(INDEX(J$269:J$305,MATCH($F136,$B$269:$B$305,0))/INDEX($D$269:$D$305,MATCH($F136,$B$269:$B$305,0)),SUMIFS('Input-Ext Allocators'!G$8:G$63,'Input-Ext Allocators'!$B$8:$B$63,$F136))*$D136</f>
        <v>0</v>
      </c>
      <c r="K136" s="143">
        <f ca="1">IFERROR(INDEX(K$269:K$305,MATCH($F136,$B$269:$B$305,0))/INDEX($D$269:$D$305,MATCH($F136,$B$269:$B$305,0)),SUMIFS('Input-Ext Allocators'!H$8:H$63,'Input-Ext Allocators'!$B$8:$B$63,$F136))*$D136</f>
        <v>0</v>
      </c>
      <c r="L136" s="143">
        <f ca="1">IFERROR(INDEX(L$269:L$305,MATCH($F136,$B$269:$B$305,0))/INDEX($D$269:$D$305,MATCH($F136,$B$269:$B$305,0)),SUMIFS('Input-Ext Allocators'!I$8:I$63,'Input-Ext Allocators'!$B$8:$B$63,$F136))*$D136</f>
        <v>0</v>
      </c>
      <c r="M136" s="143">
        <f ca="1">IFERROR(INDEX(M$269:M$305,MATCH($F136,$B$269:$B$305,0))/INDEX($D$269:$D$305,MATCH($F136,$B$269:$B$305,0)),SUMIFS('Input-Ext Allocators'!J$8:J$63,'Input-Ext Allocators'!$B$8:$B$63,$F136))*$D136</f>
        <v>0</v>
      </c>
      <c r="N136" s="143">
        <f ca="1">IFERROR(INDEX(N$269:N$305,MATCH($F136,$B$269:$B$305,0))/INDEX($D$269:$D$305,MATCH($F136,$B$269:$B$305,0)),SUMIFS('Input-Ext Allocators'!K$8:K$63,'Input-Ext Allocators'!$B$8:$B$63,$F136))*$D136</f>
        <v>0</v>
      </c>
      <c r="O136" s="143">
        <f ca="1">IFERROR(INDEX(O$269:O$305,MATCH($F136,$B$269:$B$305,0))/INDEX($D$269:$D$305,MATCH($F136,$B$269:$B$305,0)),SUMIFS('Input-Ext Allocators'!L$8:L$63,'Input-Ext Allocators'!$B$8:$B$63,$F136))*$D136</f>
        <v>0</v>
      </c>
      <c r="P136" s="143">
        <f ca="1">IFERROR(INDEX(P$269:P$305,MATCH($F136,$B$269:$B$305,0))/INDEX($D$269:$D$305,MATCH($F136,$B$269:$B$305,0)),SUMIFS('Input-Ext Allocators'!M$8:M$63,'Input-Ext Allocators'!$B$8:$B$63,$F136))*$D136</f>
        <v>0</v>
      </c>
      <c r="Q136" s="143">
        <f ca="1">IFERROR(INDEX(Q$269:Q$305,MATCH($F136,$B$269:$B$305,0))/INDEX($D$269:$D$305,MATCH($F136,$B$269:$B$305,0)),SUMIFS('Input-Ext Allocators'!N$8:N$63,'Input-Ext Allocators'!$B$8:$B$63,$F136))*$D136</f>
        <v>0</v>
      </c>
      <c r="R136" s="143">
        <f ca="1">IFERROR(INDEX(R$269:R$305,MATCH($F136,$B$269:$B$305,0))/INDEX($D$269:$D$305,MATCH($F136,$B$269:$B$305,0)),SUMIFS('Input-Ext Allocators'!O$8:O$63,'Input-Ext Allocators'!$B$8:$B$63,$F136))*$D136</f>
        <v>0</v>
      </c>
      <c r="S136" s="143">
        <f ca="1">IFERROR(INDEX(S$269:S$305,MATCH($F136,$B$269:$B$305,0))/INDEX($D$269:$D$305,MATCH($F136,$B$269:$B$305,0)),SUMIFS('Input-Ext Allocators'!P$8:P$63,'Input-Ext Allocators'!$B$8:$B$63,$F136))*$D136</f>
        <v>0</v>
      </c>
      <c r="T136" s="143">
        <f ca="1">IFERROR(INDEX(T$269:T$305,MATCH($F136,$B$269:$B$305,0))/INDEX($D$269:$D$305,MATCH($F136,$B$269:$B$305,0)),SUMIFS('Input-Ext Allocators'!Q$8:Q$63,'Input-Ext Allocators'!$B$8:$B$63,$F136))*$D136</f>
        <v>0</v>
      </c>
      <c r="U136" s="143">
        <f ca="1">IFERROR(INDEX(U$269:U$305,MATCH($F136,$B$269:$B$305,0))/INDEX($D$269:$D$305,MATCH($F136,$B$269:$B$305,0)),SUMIFS('Input-Ext Allocators'!R$8:R$63,'Input-Ext Allocators'!$B$8:$B$63,$F136))*$D136</f>
        <v>0</v>
      </c>
      <c r="V136" s="143">
        <f ca="1">IFERROR(INDEX(V$269:V$305,MATCH($F136,$B$269:$B$305,0))/INDEX($D$269:$D$305,MATCH($F136,$B$269:$B$305,0)),SUMIFS('Input-Ext Allocators'!S$8:S$63,'Input-Ext Allocators'!$B$8:$B$63,$F136))*$D136</f>
        <v>0</v>
      </c>
      <c r="W136" s="143">
        <f ca="1">IFERROR(INDEX(W$269:W$305,MATCH($F136,$B$269:$B$305,0))/INDEX($D$269:$D$305,MATCH($F136,$B$269:$B$305,0)),SUMIFS('Input-Ext Allocators'!T$8:T$63,'Input-Ext Allocators'!$B$8:$B$63,$F136))*$D136</f>
        <v>0</v>
      </c>
      <c r="X136" s="143">
        <f ca="1">IFERROR(INDEX(X$269:X$305,MATCH($F136,$B$269:$B$305,0))/INDEX($D$269:$D$305,MATCH($F136,$B$269:$B$305,0)),SUMIFS('Input-Ext Allocators'!U$8:U$63,'Input-Ext Allocators'!$B$8:$B$63,$F136))*$D136</f>
        <v>0</v>
      </c>
      <c r="Y136" s="143">
        <f ca="1">IFERROR(INDEX(Y$269:Y$305,MATCH($F136,$B$269:$B$305,0))/INDEX($D$269:$D$305,MATCH($F136,$B$269:$B$305,0)),SUMIFS('Input-Ext Allocators'!V$8:V$63,'Input-Ext Allocators'!$B$8:$B$63,$F136))*$D136</f>
        <v>0</v>
      </c>
      <c r="Z136" s="143">
        <f ca="1">IFERROR(INDEX(Z$269:Z$305,MATCH($F136,$B$269:$B$305,0))/INDEX($D$269:$D$305,MATCH($F136,$B$269:$B$305,0)),SUMIFS('Input-Ext Allocators'!W$8:W$63,'Input-Ext Allocators'!$B$8:$B$63,$F136))*$D136</f>
        <v>0</v>
      </c>
    </row>
    <row r="137" spans="1:26" outlineLevel="1">
      <c r="A137" s="113">
        <f>IF(ISBLANK('Input-Accounts'!A137),"",'Input-Accounts'!A137)</f>
        <v>117</v>
      </c>
      <c r="B137" s="79" t="str">
        <f>IF(ISBLANK('Input-Accounts'!B137),"",'Input-Accounts'!B137)</f>
        <v>Subtotal - Distribution Operation Expenses</v>
      </c>
      <c r="C137" s="113" t="str">
        <f>IF(ISBLANK('Input-Accounts'!C137),"",'Input-Accounts'!C137)</f>
        <v/>
      </c>
      <c r="D137" s="144">
        <f ca="1">SUBTOTAL(9,D126:D136)</f>
        <v>0</v>
      </c>
      <c r="E137" s="143">
        <f t="shared" ca="1" si="33"/>
        <v>0</v>
      </c>
      <c r="G137" s="144">
        <f t="shared" ref="G137:Z137" ca="1" si="34">SUBTOTAL(9,G126:G136)</f>
        <v>0</v>
      </c>
      <c r="H137" s="144">
        <f t="shared" ca="1" si="34"/>
        <v>0</v>
      </c>
      <c r="I137" s="144">
        <f t="shared" ca="1" si="34"/>
        <v>0</v>
      </c>
      <c r="J137" s="144">
        <f t="shared" ca="1" si="34"/>
        <v>0</v>
      </c>
      <c r="K137" s="144">
        <f t="shared" ca="1" si="34"/>
        <v>0</v>
      </c>
      <c r="L137" s="144">
        <f t="shared" ca="1" si="34"/>
        <v>0</v>
      </c>
      <c r="M137" s="144">
        <f t="shared" ca="1" si="34"/>
        <v>0</v>
      </c>
      <c r="N137" s="144">
        <f t="shared" ca="1" si="34"/>
        <v>0</v>
      </c>
      <c r="O137" s="144">
        <f t="shared" ca="1" si="34"/>
        <v>0</v>
      </c>
      <c r="P137" s="144">
        <f t="shared" ca="1" si="34"/>
        <v>0</v>
      </c>
      <c r="Q137" s="144">
        <f t="shared" ca="1" si="34"/>
        <v>0</v>
      </c>
      <c r="R137" s="144">
        <f t="shared" ca="1" si="34"/>
        <v>0</v>
      </c>
      <c r="S137" s="144">
        <f t="shared" ca="1" si="34"/>
        <v>0</v>
      </c>
      <c r="T137" s="144">
        <f t="shared" ca="1" si="34"/>
        <v>0</v>
      </c>
      <c r="U137" s="144">
        <f t="shared" ca="1" si="34"/>
        <v>0</v>
      </c>
      <c r="V137" s="144">
        <f t="shared" ca="1" si="34"/>
        <v>0</v>
      </c>
      <c r="W137" s="144">
        <f t="shared" ca="1" si="34"/>
        <v>0</v>
      </c>
      <c r="X137" s="144">
        <f t="shared" ca="1" si="34"/>
        <v>0</v>
      </c>
      <c r="Y137" s="144">
        <f t="shared" ca="1" si="34"/>
        <v>0</v>
      </c>
      <c r="Z137" s="144">
        <f t="shared" ca="1" si="34"/>
        <v>0</v>
      </c>
    </row>
    <row r="138" spans="1:26" outlineLevel="1">
      <c r="A138" s="113" t="str">
        <f>IF(ISBLANK('Input-Accounts'!A138),"",'Input-Accounts'!A138)</f>
        <v/>
      </c>
      <c r="B138" s="79" t="str">
        <f>IF(ISBLANK('Input-Accounts'!B138),"",'Input-Accounts'!B138)</f>
        <v/>
      </c>
      <c r="C138" s="113" t="str">
        <f>IF(ISBLANK('Input-Accounts'!C138),"",'Input-Accounts'!C138)</f>
        <v/>
      </c>
      <c r="D138" s="143"/>
      <c r="E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</row>
    <row r="139" spans="1:26" outlineLevel="1">
      <c r="A139" s="113">
        <f>IF(ISBLANK('Input-Accounts'!A139),"",'Input-Accounts'!A139)</f>
        <v>118</v>
      </c>
      <c r="B139" s="81" t="str">
        <f>IF(ISBLANK('Input-Accounts'!B139),"",'Input-Accounts'!B139)</f>
        <v>Distribution Maintenance Expenses</v>
      </c>
      <c r="C139" s="113" t="str">
        <f>IF(ISBLANK('Input-Accounts'!C139),"",'Input-Accounts'!C139)</f>
        <v/>
      </c>
      <c r="D139" s="143"/>
      <c r="E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</row>
    <row r="140" spans="1:26" outlineLevel="1">
      <c r="A140" s="113">
        <f>IF(ISBLANK('Input-Accounts'!A140),"",'Input-Accounts'!A140)</f>
        <v>119</v>
      </c>
      <c r="B140" s="17" t="str">
        <f>IF(ISBLANK('Input-Accounts'!B140),"",'Input-Accounts'!B140)</f>
        <v>Maintenance supervision and engineering</v>
      </c>
      <c r="C140" s="113">
        <f>IF(ISBLANK('Input-Accounts'!C140),"",'Input-Accounts'!C140)</f>
        <v>885</v>
      </c>
      <c r="D140" s="143">
        <f t="shared" ref="D140:D149" ca="1" si="35">INDIRECT("Classification!"&amp;$D$5&amp;ROW())</f>
        <v>0</v>
      </c>
      <c r="E140" s="143">
        <f t="shared" ca="1" si="33"/>
        <v>0</v>
      </c>
      <c r="F140" s="89" t="str" cm="1">
        <f t="array" aca="1" ref="F140" ca="1">IF(D140=0,"-",IF('Input-Accounts'!$E140&lt;&gt;0,'Input-Accounts'!$E140,INDEX('Input-Accounts'!$H140:$J140,,MATCH($F$6,'Input-Accounts'!$H$6:$J$6,0))))</f>
        <v>-</v>
      </c>
      <c r="G140" s="143">
        <f ca="1">IFERROR(INDEX(G$269:G$305,MATCH($F140,$B$269:$B$305,0))/INDEX($D$269:$D$305,MATCH($F140,$B$269:$B$305,0)),SUMIFS('Input-Ext Allocators'!D$8:D$63,'Input-Ext Allocators'!$B$8:$B$63,$F140))*$D140</f>
        <v>0</v>
      </c>
      <c r="H140" s="143">
        <f ca="1">IFERROR(INDEX(H$269:H$305,MATCH($F140,$B$269:$B$305,0))/INDEX($D$269:$D$305,MATCH($F140,$B$269:$B$305,0)),SUMIFS('Input-Ext Allocators'!E$8:E$63,'Input-Ext Allocators'!$B$8:$B$63,$F140))*$D140</f>
        <v>0</v>
      </c>
      <c r="I140" s="143">
        <f ca="1">IFERROR(INDEX(I$269:I$305,MATCH($F140,$B$269:$B$305,0))/INDEX($D$269:$D$305,MATCH($F140,$B$269:$B$305,0)),SUMIFS('Input-Ext Allocators'!F$8:F$63,'Input-Ext Allocators'!$B$8:$B$63,$F140))*$D140</f>
        <v>0</v>
      </c>
      <c r="J140" s="143">
        <f ca="1">IFERROR(INDEX(J$269:J$305,MATCH($F140,$B$269:$B$305,0))/INDEX($D$269:$D$305,MATCH($F140,$B$269:$B$305,0)),SUMIFS('Input-Ext Allocators'!G$8:G$63,'Input-Ext Allocators'!$B$8:$B$63,$F140))*$D140</f>
        <v>0</v>
      </c>
      <c r="K140" s="143">
        <f ca="1">IFERROR(INDEX(K$269:K$305,MATCH($F140,$B$269:$B$305,0))/INDEX($D$269:$D$305,MATCH($F140,$B$269:$B$305,0)),SUMIFS('Input-Ext Allocators'!H$8:H$63,'Input-Ext Allocators'!$B$8:$B$63,$F140))*$D140</f>
        <v>0</v>
      </c>
      <c r="L140" s="143">
        <f ca="1">IFERROR(INDEX(L$269:L$305,MATCH($F140,$B$269:$B$305,0))/INDEX($D$269:$D$305,MATCH($F140,$B$269:$B$305,0)),SUMIFS('Input-Ext Allocators'!I$8:I$63,'Input-Ext Allocators'!$B$8:$B$63,$F140))*$D140</f>
        <v>0</v>
      </c>
      <c r="M140" s="143">
        <f ca="1">IFERROR(INDEX(M$269:M$305,MATCH($F140,$B$269:$B$305,0))/INDEX($D$269:$D$305,MATCH($F140,$B$269:$B$305,0)),SUMIFS('Input-Ext Allocators'!J$8:J$63,'Input-Ext Allocators'!$B$8:$B$63,$F140))*$D140</f>
        <v>0</v>
      </c>
      <c r="N140" s="143">
        <f ca="1">IFERROR(INDEX(N$269:N$305,MATCH($F140,$B$269:$B$305,0))/INDEX($D$269:$D$305,MATCH($F140,$B$269:$B$305,0)),SUMIFS('Input-Ext Allocators'!K$8:K$63,'Input-Ext Allocators'!$B$8:$B$63,$F140))*$D140</f>
        <v>0</v>
      </c>
      <c r="O140" s="143">
        <f ca="1">IFERROR(INDEX(O$269:O$305,MATCH($F140,$B$269:$B$305,0))/INDEX($D$269:$D$305,MATCH($F140,$B$269:$B$305,0)),SUMIFS('Input-Ext Allocators'!L$8:L$63,'Input-Ext Allocators'!$B$8:$B$63,$F140))*$D140</f>
        <v>0</v>
      </c>
      <c r="P140" s="143">
        <f ca="1">IFERROR(INDEX(P$269:P$305,MATCH($F140,$B$269:$B$305,0))/INDEX($D$269:$D$305,MATCH($F140,$B$269:$B$305,0)),SUMIFS('Input-Ext Allocators'!M$8:M$63,'Input-Ext Allocators'!$B$8:$B$63,$F140))*$D140</f>
        <v>0</v>
      </c>
      <c r="Q140" s="143">
        <f ca="1">IFERROR(INDEX(Q$269:Q$305,MATCH($F140,$B$269:$B$305,0))/INDEX($D$269:$D$305,MATCH($F140,$B$269:$B$305,0)),SUMIFS('Input-Ext Allocators'!N$8:N$63,'Input-Ext Allocators'!$B$8:$B$63,$F140))*$D140</f>
        <v>0</v>
      </c>
      <c r="R140" s="143">
        <f ca="1">IFERROR(INDEX(R$269:R$305,MATCH($F140,$B$269:$B$305,0))/INDEX($D$269:$D$305,MATCH($F140,$B$269:$B$305,0)),SUMIFS('Input-Ext Allocators'!O$8:O$63,'Input-Ext Allocators'!$B$8:$B$63,$F140))*$D140</f>
        <v>0</v>
      </c>
      <c r="S140" s="143">
        <f ca="1">IFERROR(INDEX(S$269:S$305,MATCH($F140,$B$269:$B$305,0))/INDEX($D$269:$D$305,MATCH($F140,$B$269:$B$305,0)),SUMIFS('Input-Ext Allocators'!P$8:P$63,'Input-Ext Allocators'!$B$8:$B$63,$F140))*$D140</f>
        <v>0</v>
      </c>
      <c r="T140" s="143">
        <f ca="1">IFERROR(INDEX(T$269:T$305,MATCH($F140,$B$269:$B$305,0))/INDEX($D$269:$D$305,MATCH($F140,$B$269:$B$305,0)),SUMIFS('Input-Ext Allocators'!Q$8:Q$63,'Input-Ext Allocators'!$B$8:$B$63,$F140))*$D140</f>
        <v>0</v>
      </c>
      <c r="U140" s="143">
        <f ca="1">IFERROR(INDEX(U$269:U$305,MATCH($F140,$B$269:$B$305,0))/INDEX($D$269:$D$305,MATCH($F140,$B$269:$B$305,0)),SUMIFS('Input-Ext Allocators'!R$8:R$63,'Input-Ext Allocators'!$B$8:$B$63,$F140))*$D140</f>
        <v>0</v>
      </c>
      <c r="V140" s="143">
        <f ca="1">IFERROR(INDEX(V$269:V$305,MATCH($F140,$B$269:$B$305,0))/INDEX($D$269:$D$305,MATCH($F140,$B$269:$B$305,0)),SUMIFS('Input-Ext Allocators'!S$8:S$63,'Input-Ext Allocators'!$B$8:$B$63,$F140))*$D140</f>
        <v>0</v>
      </c>
      <c r="W140" s="143">
        <f ca="1">IFERROR(INDEX(W$269:W$305,MATCH($F140,$B$269:$B$305,0))/INDEX($D$269:$D$305,MATCH($F140,$B$269:$B$305,0)),SUMIFS('Input-Ext Allocators'!T$8:T$63,'Input-Ext Allocators'!$B$8:$B$63,$F140))*$D140</f>
        <v>0</v>
      </c>
      <c r="X140" s="143">
        <f ca="1">IFERROR(INDEX(X$269:X$305,MATCH($F140,$B$269:$B$305,0))/INDEX($D$269:$D$305,MATCH($F140,$B$269:$B$305,0)),SUMIFS('Input-Ext Allocators'!U$8:U$63,'Input-Ext Allocators'!$B$8:$B$63,$F140))*$D140</f>
        <v>0</v>
      </c>
      <c r="Y140" s="143">
        <f ca="1">IFERROR(INDEX(Y$269:Y$305,MATCH($F140,$B$269:$B$305,0))/INDEX($D$269:$D$305,MATCH($F140,$B$269:$B$305,0)),SUMIFS('Input-Ext Allocators'!V$8:V$63,'Input-Ext Allocators'!$B$8:$B$63,$F140))*$D140</f>
        <v>0</v>
      </c>
      <c r="Z140" s="143">
        <f ca="1">IFERROR(INDEX(Z$269:Z$305,MATCH($F140,$B$269:$B$305,0))/INDEX($D$269:$D$305,MATCH($F140,$B$269:$B$305,0)),SUMIFS('Input-Ext Allocators'!W$8:W$63,'Input-Ext Allocators'!$B$8:$B$63,$F140))*$D140</f>
        <v>0</v>
      </c>
    </row>
    <row r="141" spans="1:26" outlineLevel="1">
      <c r="A141" s="113">
        <f>IF(ISBLANK('Input-Accounts'!A141),"",'Input-Accounts'!A141)</f>
        <v>120</v>
      </c>
      <c r="B141" s="17" t="str">
        <f>IF(ISBLANK('Input-Accounts'!B141),"",'Input-Accounts'!B141)</f>
        <v>Structures &amp; Improvements</v>
      </c>
      <c r="C141" s="113">
        <f>IF(ISBLANK('Input-Accounts'!C141),"",'Input-Accounts'!C141)</f>
        <v>886</v>
      </c>
      <c r="D141" s="143">
        <f t="shared" ca="1" si="35"/>
        <v>0</v>
      </c>
      <c r="E141" s="143">
        <f t="shared" ca="1" si="33"/>
        <v>0</v>
      </c>
      <c r="F141" s="89" t="str" cm="1">
        <f t="array" aca="1" ref="F141" ca="1">IF(D141=0,"-",IF('Input-Accounts'!$E141&lt;&gt;0,'Input-Accounts'!$E141,INDEX('Input-Accounts'!$H141:$J141,,MATCH($F$6,'Input-Accounts'!$H$6:$J$6,0))))</f>
        <v>-</v>
      </c>
      <c r="G141" s="143">
        <f ca="1">IFERROR(INDEX(G$269:G$305,MATCH($F141,$B$269:$B$305,0))/INDEX($D$269:$D$305,MATCH($F141,$B$269:$B$305,0)),SUMIFS('Input-Ext Allocators'!D$8:D$63,'Input-Ext Allocators'!$B$8:$B$63,$F141))*$D141</f>
        <v>0</v>
      </c>
      <c r="H141" s="143">
        <f ca="1">IFERROR(INDEX(H$269:H$305,MATCH($F141,$B$269:$B$305,0))/INDEX($D$269:$D$305,MATCH($F141,$B$269:$B$305,0)),SUMIFS('Input-Ext Allocators'!E$8:E$63,'Input-Ext Allocators'!$B$8:$B$63,$F141))*$D141</f>
        <v>0</v>
      </c>
      <c r="I141" s="143">
        <f ca="1">IFERROR(INDEX(I$269:I$305,MATCH($F141,$B$269:$B$305,0))/INDEX($D$269:$D$305,MATCH($F141,$B$269:$B$305,0)),SUMIFS('Input-Ext Allocators'!F$8:F$63,'Input-Ext Allocators'!$B$8:$B$63,$F141))*$D141</f>
        <v>0</v>
      </c>
      <c r="J141" s="143">
        <f ca="1">IFERROR(INDEX(J$269:J$305,MATCH($F141,$B$269:$B$305,0))/INDEX($D$269:$D$305,MATCH($F141,$B$269:$B$305,0)),SUMIFS('Input-Ext Allocators'!G$8:G$63,'Input-Ext Allocators'!$B$8:$B$63,$F141))*$D141</f>
        <v>0</v>
      </c>
      <c r="K141" s="143">
        <f ca="1">IFERROR(INDEX(K$269:K$305,MATCH($F141,$B$269:$B$305,0))/INDEX($D$269:$D$305,MATCH($F141,$B$269:$B$305,0)),SUMIFS('Input-Ext Allocators'!H$8:H$63,'Input-Ext Allocators'!$B$8:$B$63,$F141))*$D141</f>
        <v>0</v>
      </c>
      <c r="L141" s="143">
        <f ca="1">IFERROR(INDEX(L$269:L$305,MATCH($F141,$B$269:$B$305,0))/INDEX($D$269:$D$305,MATCH($F141,$B$269:$B$305,0)),SUMIFS('Input-Ext Allocators'!I$8:I$63,'Input-Ext Allocators'!$B$8:$B$63,$F141))*$D141</f>
        <v>0</v>
      </c>
      <c r="M141" s="143">
        <f ca="1">IFERROR(INDEX(M$269:M$305,MATCH($F141,$B$269:$B$305,0))/INDEX($D$269:$D$305,MATCH($F141,$B$269:$B$305,0)),SUMIFS('Input-Ext Allocators'!J$8:J$63,'Input-Ext Allocators'!$B$8:$B$63,$F141))*$D141</f>
        <v>0</v>
      </c>
      <c r="N141" s="143">
        <f ca="1">IFERROR(INDEX(N$269:N$305,MATCH($F141,$B$269:$B$305,0))/INDEX($D$269:$D$305,MATCH($F141,$B$269:$B$305,0)),SUMIFS('Input-Ext Allocators'!K$8:K$63,'Input-Ext Allocators'!$B$8:$B$63,$F141))*$D141</f>
        <v>0</v>
      </c>
      <c r="O141" s="143">
        <f ca="1">IFERROR(INDEX(O$269:O$305,MATCH($F141,$B$269:$B$305,0))/INDEX($D$269:$D$305,MATCH($F141,$B$269:$B$305,0)),SUMIFS('Input-Ext Allocators'!L$8:L$63,'Input-Ext Allocators'!$B$8:$B$63,$F141))*$D141</f>
        <v>0</v>
      </c>
      <c r="P141" s="143">
        <f ca="1">IFERROR(INDEX(P$269:P$305,MATCH($F141,$B$269:$B$305,0))/INDEX($D$269:$D$305,MATCH($F141,$B$269:$B$305,0)),SUMIFS('Input-Ext Allocators'!M$8:M$63,'Input-Ext Allocators'!$B$8:$B$63,$F141))*$D141</f>
        <v>0</v>
      </c>
      <c r="Q141" s="143">
        <f ca="1">IFERROR(INDEX(Q$269:Q$305,MATCH($F141,$B$269:$B$305,0))/INDEX($D$269:$D$305,MATCH($F141,$B$269:$B$305,0)),SUMIFS('Input-Ext Allocators'!N$8:N$63,'Input-Ext Allocators'!$B$8:$B$63,$F141))*$D141</f>
        <v>0</v>
      </c>
      <c r="R141" s="143">
        <f ca="1">IFERROR(INDEX(R$269:R$305,MATCH($F141,$B$269:$B$305,0))/INDEX($D$269:$D$305,MATCH($F141,$B$269:$B$305,0)),SUMIFS('Input-Ext Allocators'!O$8:O$63,'Input-Ext Allocators'!$B$8:$B$63,$F141))*$D141</f>
        <v>0</v>
      </c>
      <c r="S141" s="143">
        <f ca="1">IFERROR(INDEX(S$269:S$305,MATCH($F141,$B$269:$B$305,0))/INDEX($D$269:$D$305,MATCH($F141,$B$269:$B$305,0)),SUMIFS('Input-Ext Allocators'!P$8:P$63,'Input-Ext Allocators'!$B$8:$B$63,$F141))*$D141</f>
        <v>0</v>
      </c>
      <c r="T141" s="143">
        <f ca="1">IFERROR(INDEX(T$269:T$305,MATCH($F141,$B$269:$B$305,0))/INDEX($D$269:$D$305,MATCH($F141,$B$269:$B$305,0)),SUMIFS('Input-Ext Allocators'!Q$8:Q$63,'Input-Ext Allocators'!$B$8:$B$63,$F141))*$D141</f>
        <v>0</v>
      </c>
      <c r="U141" s="143">
        <f ca="1">IFERROR(INDEX(U$269:U$305,MATCH($F141,$B$269:$B$305,0))/INDEX($D$269:$D$305,MATCH($F141,$B$269:$B$305,0)),SUMIFS('Input-Ext Allocators'!R$8:R$63,'Input-Ext Allocators'!$B$8:$B$63,$F141))*$D141</f>
        <v>0</v>
      </c>
      <c r="V141" s="143">
        <f ca="1">IFERROR(INDEX(V$269:V$305,MATCH($F141,$B$269:$B$305,0))/INDEX($D$269:$D$305,MATCH($F141,$B$269:$B$305,0)),SUMIFS('Input-Ext Allocators'!S$8:S$63,'Input-Ext Allocators'!$B$8:$B$63,$F141))*$D141</f>
        <v>0</v>
      </c>
      <c r="W141" s="143">
        <f ca="1">IFERROR(INDEX(W$269:W$305,MATCH($F141,$B$269:$B$305,0))/INDEX($D$269:$D$305,MATCH($F141,$B$269:$B$305,0)),SUMIFS('Input-Ext Allocators'!T$8:T$63,'Input-Ext Allocators'!$B$8:$B$63,$F141))*$D141</f>
        <v>0</v>
      </c>
      <c r="X141" s="143">
        <f ca="1">IFERROR(INDEX(X$269:X$305,MATCH($F141,$B$269:$B$305,0))/INDEX($D$269:$D$305,MATCH($F141,$B$269:$B$305,0)),SUMIFS('Input-Ext Allocators'!U$8:U$63,'Input-Ext Allocators'!$B$8:$B$63,$F141))*$D141</f>
        <v>0</v>
      </c>
      <c r="Y141" s="143">
        <f ca="1">IFERROR(INDEX(Y$269:Y$305,MATCH($F141,$B$269:$B$305,0))/INDEX($D$269:$D$305,MATCH($F141,$B$269:$B$305,0)),SUMIFS('Input-Ext Allocators'!V$8:V$63,'Input-Ext Allocators'!$B$8:$B$63,$F141))*$D141</f>
        <v>0</v>
      </c>
      <c r="Z141" s="143">
        <f ca="1">IFERROR(INDEX(Z$269:Z$305,MATCH($F141,$B$269:$B$305,0))/INDEX($D$269:$D$305,MATCH($F141,$B$269:$B$305,0)),SUMIFS('Input-Ext Allocators'!W$8:W$63,'Input-Ext Allocators'!$B$8:$B$63,$F141))*$D141</f>
        <v>0</v>
      </c>
    </row>
    <row r="142" spans="1:26" outlineLevel="1">
      <c r="A142" s="113">
        <f>IF(ISBLANK('Input-Accounts'!A142),"",'Input-Accounts'!A142)</f>
        <v>121</v>
      </c>
      <c r="B142" s="17" t="str">
        <f>IF(ISBLANK('Input-Accounts'!B142),"",'Input-Accounts'!B142)</f>
        <v>Maintenance of mains</v>
      </c>
      <c r="C142" s="113">
        <f>IF(ISBLANK('Input-Accounts'!C142),"",'Input-Accounts'!C142)</f>
        <v>887</v>
      </c>
      <c r="D142" s="143">
        <f t="shared" ca="1" si="35"/>
        <v>0</v>
      </c>
      <c r="E142" s="143">
        <f t="shared" ca="1" si="33"/>
        <v>0</v>
      </c>
      <c r="F142" s="89" t="str" cm="1">
        <f t="array" aca="1" ref="F142" ca="1">IF(D142=0,"-",IF('Input-Accounts'!$E142&lt;&gt;0,'Input-Accounts'!$E142,INDEX('Input-Accounts'!$H142:$J142,,MATCH($F$6,'Input-Accounts'!$H$6:$J$6,0))))</f>
        <v>-</v>
      </c>
      <c r="G142" s="143">
        <f ca="1">IFERROR(INDEX(G$269:G$305,MATCH($F142,$B$269:$B$305,0))/INDEX($D$269:$D$305,MATCH($F142,$B$269:$B$305,0)),SUMIFS('Input-Ext Allocators'!D$8:D$63,'Input-Ext Allocators'!$B$8:$B$63,$F142))*$D142</f>
        <v>0</v>
      </c>
      <c r="H142" s="143">
        <f ca="1">IFERROR(INDEX(H$269:H$305,MATCH($F142,$B$269:$B$305,0))/INDEX($D$269:$D$305,MATCH($F142,$B$269:$B$305,0)),SUMIFS('Input-Ext Allocators'!E$8:E$63,'Input-Ext Allocators'!$B$8:$B$63,$F142))*$D142</f>
        <v>0</v>
      </c>
      <c r="I142" s="143">
        <f ca="1">IFERROR(INDEX(I$269:I$305,MATCH($F142,$B$269:$B$305,0))/INDEX($D$269:$D$305,MATCH($F142,$B$269:$B$305,0)),SUMIFS('Input-Ext Allocators'!F$8:F$63,'Input-Ext Allocators'!$B$8:$B$63,$F142))*$D142</f>
        <v>0</v>
      </c>
      <c r="J142" s="143">
        <f ca="1">IFERROR(INDEX(J$269:J$305,MATCH($F142,$B$269:$B$305,0))/INDEX($D$269:$D$305,MATCH($F142,$B$269:$B$305,0)),SUMIFS('Input-Ext Allocators'!G$8:G$63,'Input-Ext Allocators'!$B$8:$B$63,$F142))*$D142</f>
        <v>0</v>
      </c>
      <c r="K142" s="143">
        <f ca="1">IFERROR(INDEX(K$269:K$305,MATCH($F142,$B$269:$B$305,0))/INDEX($D$269:$D$305,MATCH($F142,$B$269:$B$305,0)),SUMIFS('Input-Ext Allocators'!H$8:H$63,'Input-Ext Allocators'!$B$8:$B$63,$F142))*$D142</f>
        <v>0</v>
      </c>
      <c r="L142" s="143">
        <f ca="1">IFERROR(INDEX(L$269:L$305,MATCH($F142,$B$269:$B$305,0))/INDEX($D$269:$D$305,MATCH($F142,$B$269:$B$305,0)),SUMIFS('Input-Ext Allocators'!I$8:I$63,'Input-Ext Allocators'!$B$8:$B$63,$F142))*$D142</f>
        <v>0</v>
      </c>
      <c r="M142" s="143">
        <f ca="1">IFERROR(INDEX(M$269:M$305,MATCH($F142,$B$269:$B$305,0))/INDEX($D$269:$D$305,MATCH($F142,$B$269:$B$305,0)),SUMIFS('Input-Ext Allocators'!J$8:J$63,'Input-Ext Allocators'!$B$8:$B$63,$F142))*$D142</f>
        <v>0</v>
      </c>
      <c r="N142" s="143">
        <f ca="1">IFERROR(INDEX(N$269:N$305,MATCH($F142,$B$269:$B$305,0))/INDEX($D$269:$D$305,MATCH($F142,$B$269:$B$305,0)),SUMIFS('Input-Ext Allocators'!K$8:K$63,'Input-Ext Allocators'!$B$8:$B$63,$F142))*$D142</f>
        <v>0</v>
      </c>
      <c r="O142" s="143">
        <f ca="1">IFERROR(INDEX(O$269:O$305,MATCH($F142,$B$269:$B$305,0))/INDEX($D$269:$D$305,MATCH($F142,$B$269:$B$305,0)),SUMIFS('Input-Ext Allocators'!L$8:L$63,'Input-Ext Allocators'!$B$8:$B$63,$F142))*$D142</f>
        <v>0</v>
      </c>
      <c r="P142" s="143">
        <f ca="1">IFERROR(INDEX(P$269:P$305,MATCH($F142,$B$269:$B$305,0))/INDEX($D$269:$D$305,MATCH($F142,$B$269:$B$305,0)),SUMIFS('Input-Ext Allocators'!M$8:M$63,'Input-Ext Allocators'!$B$8:$B$63,$F142))*$D142</f>
        <v>0</v>
      </c>
      <c r="Q142" s="143">
        <f ca="1">IFERROR(INDEX(Q$269:Q$305,MATCH($F142,$B$269:$B$305,0))/INDEX($D$269:$D$305,MATCH($F142,$B$269:$B$305,0)),SUMIFS('Input-Ext Allocators'!N$8:N$63,'Input-Ext Allocators'!$B$8:$B$63,$F142))*$D142</f>
        <v>0</v>
      </c>
      <c r="R142" s="143">
        <f ca="1">IFERROR(INDEX(R$269:R$305,MATCH($F142,$B$269:$B$305,0))/INDEX($D$269:$D$305,MATCH($F142,$B$269:$B$305,0)),SUMIFS('Input-Ext Allocators'!O$8:O$63,'Input-Ext Allocators'!$B$8:$B$63,$F142))*$D142</f>
        <v>0</v>
      </c>
      <c r="S142" s="143">
        <f ca="1">IFERROR(INDEX(S$269:S$305,MATCH($F142,$B$269:$B$305,0))/INDEX($D$269:$D$305,MATCH($F142,$B$269:$B$305,0)),SUMIFS('Input-Ext Allocators'!P$8:P$63,'Input-Ext Allocators'!$B$8:$B$63,$F142))*$D142</f>
        <v>0</v>
      </c>
      <c r="T142" s="143">
        <f ca="1">IFERROR(INDEX(T$269:T$305,MATCH($F142,$B$269:$B$305,0))/INDEX($D$269:$D$305,MATCH($F142,$B$269:$B$305,0)),SUMIFS('Input-Ext Allocators'!Q$8:Q$63,'Input-Ext Allocators'!$B$8:$B$63,$F142))*$D142</f>
        <v>0</v>
      </c>
      <c r="U142" s="143">
        <f ca="1">IFERROR(INDEX(U$269:U$305,MATCH($F142,$B$269:$B$305,0))/INDEX($D$269:$D$305,MATCH($F142,$B$269:$B$305,0)),SUMIFS('Input-Ext Allocators'!R$8:R$63,'Input-Ext Allocators'!$B$8:$B$63,$F142))*$D142</f>
        <v>0</v>
      </c>
      <c r="V142" s="143">
        <f ca="1">IFERROR(INDEX(V$269:V$305,MATCH($F142,$B$269:$B$305,0))/INDEX($D$269:$D$305,MATCH($F142,$B$269:$B$305,0)),SUMIFS('Input-Ext Allocators'!S$8:S$63,'Input-Ext Allocators'!$B$8:$B$63,$F142))*$D142</f>
        <v>0</v>
      </c>
      <c r="W142" s="143">
        <f ca="1">IFERROR(INDEX(W$269:W$305,MATCH($F142,$B$269:$B$305,0))/INDEX($D$269:$D$305,MATCH($F142,$B$269:$B$305,0)),SUMIFS('Input-Ext Allocators'!T$8:T$63,'Input-Ext Allocators'!$B$8:$B$63,$F142))*$D142</f>
        <v>0</v>
      </c>
      <c r="X142" s="143">
        <f ca="1">IFERROR(INDEX(X$269:X$305,MATCH($F142,$B$269:$B$305,0))/INDEX($D$269:$D$305,MATCH($F142,$B$269:$B$305,0)),SUMIFS('Input-Ext Allocators'!U$8:U$63,'Input-Ext Allocators'!$B$8:$B$63,$F142))*$D142</f>
        <v>0</v>
      </c>
      <c r="Y142" s="143">
        <f ca="1">IFERROR(INDEX(Y$269:Y$305,MATCH($F142,$B$269:$B$305,0))/INDEX($D$269:$D$305,MATCH($F142,$B$269:$B$305,0)),SUMIFS('Input-Ext Allocators'!V$8:V$63,'Input-Ext Allocators'!$B$8:$B$63,$F142))*$D142</f>
        <v>0</v>
      </c>
      <c r="Z142" s="143">
        <f ca="1">IFERROR(INDEX(Z$269:Z$305,MATCH($F142,$B$269:$B$305,0))/INDEX($D$269:$D$305,MATCH($F142,$B$269:$B$305,0)),SUMIFS('Input-Ext Allocators'!W$8:W$63,'Input-Ext Allocators'!$B$8:$B$63,$F142))*$D142</f>
        <v>0</v>
      </c>
    </row>
    <row r="143" spans="1:26" outlineLevel="1">
      <c r="A143" s="113">
        <f>IF(ISBLANK('Input-Accounts'!A143),"",'Input-Accounts'!A143)</f>
        <v>122</v>
      </c>
      <c r="B143" s="17" t="str">
        <f>IF(ISBLANK('Input-Accounts'!B143),"",'Input-Accounts'!B143)</f>
        <v>Compressor Station</v>
      </c>
      <c r="C143" s="113">
        <f>IF(ISBLANK('Input-Accounts'!C143),"",'Input-Accounts'!C143)</f>
        <v>888</v>
      </c>
      <c r="D143" s="143">
        <f t="shared" ca="1" si="35"/>
        <v>0</v>
      </c>
      <c r="E143" s="143">
        <f t="shared" ca="1" si="33"/>
        <v>0</v>
      </c>
      <c r="F143" s="89" t="str" cm="1">
        <f t="array" aca="1" ref="F143" ca="1">IF(D143=0,"-",IF('Input-Accounts'!$E143&lt;&gt;0,'Input-Accounts'!$E143,INDEX('Input-Accounts'!$H143:$J143,,MATCH($F$6,'Input-Accounts'!$H$6:$J$6,0))))</f>
        <v>-</v>
      </c>
      <c r="G143" s="143">
        <f ca="1">IFERROR(INDEX(G$269:G$305,MATCH($F143,$B$269:$B$305,0))/INDEX($D$269:$D$305,MATCH($F143,$B$269:$B$305,0)),SUMIFS('Input-Ext Allocators'!D$8:D$63,'Input-Ext Allocators'!$B$8:$B$63,$F143))*$D143</f>
        <v>0</v>
      </c>
      <c r="H143" s="143">
        <f ca="1">IFERROR(INDEX(H$269:H$305,MATCH($F143,$B$269:$B$305,0))/INDEX($D$269:$D$305,MATCH($F143,$B$269:$B$305,0)),SUMIFS('Input-Ext Allocators'!E$8:E$63,'Input-Ext Allocators'!$B$8:$B$63,$F143))*$D143</f>
        <v>0</v>
      </c>
      <c r="I143" s="143">
        <f ca="1">IFERROR(INDEX(I$269:I$305,MATCH($F143,$B$269:$B$305,0))/INDEX($D$269:$D$305,MATCH($F143,$B$269:$B$305,0)),SUMIFS('Input-Ext Allocators'!F$8:F$63,'Input-Ext Allocators'!$B$8:$B$63,$F143))*$D143</f>
        <v>0</v>
      </c>
      <c r="J143" s="143">
        <f ca="1">IFERROR(INDEX(J$269:J$305,MATCH($F143,$B$269:$B$305,0))/INDEX($D$269:$D$305,MATCH($F143,$B$269:$B$305,0)),SUMIFS('Input-Ext Allocators'!G$8:G$63,'Input-Ext Allocators'!$B$8:$B$63,$F143))*$D143</f>
        <v>0</v>
      </c>
      <c r="K143" s="143">
        <f ca="1">IFERROR(INDEX(K$269:K$305,MATCH($F143,$B$269:$B$305,0))/INDEX($D$269:$D$305,MATCH($F143,$B$269:$B$305,0)),SUMIFS('Input-Ext Allocators'!H$8:H$63,'Input-Ext Allocators'!$B$8:$B$63,$F143))*$D143</f>
        <v>0</v>
      </c>
      <c r="L143" s="143">
        <f ca="1">IFERROR(INDEX(L$269:L$305,MATCH($F143,$B$269:$B$305,0))/INDEX($D$269:$D$305,MATCH($F143,$B$269:$B$305,0)),SUMIFS('Input-Ext Allocators'!I$8:I$63,'Input-Ext Allocators'!$B$8:$B$63,$F143))*$D143</f>
        <v>0</v>
      </c>
      <c r="M143" s="143">
        <f ca="1">IFERROR(INDEX(M$269:M$305,MATCH($F143,$B$269:$B$305,0))/INDEX($D$269:$D$305,MATCH($F143,$B$269:$B$305,0)),SUMIFS('Input-Ext Allocators'!J$8:J$63,'Input-Ext Allocators'!$B$8:$B$63,$F143))*$D143</f>
        <v>0</v>
      </c>
      <c r="N143" s="143">
        <f ca="1">IFERROR(INDEX(N$269:N$305,MATCH($F143,$B$269:$B$305,0))/INDEX($D$269:$D$305,MATCH($F143,$B$269:$B$305,0)),SUMIFS('Input-Ext Allocators'!K$8:K$63,'Input-Ext Allocators'!$B$8:$B$63,$F143))*$D143</f>
        <v>0</v>
      </c>
      <c r="O143" s="143">
        <f ca="1">IFERROR(INDEX(O$269:O$305,MATCH($F143,$B$269:$B$305,0))/INDEX($D$269:$D$305,MATCH($F143,$B$269:$B$305,0)),SUMIFS('Input-Ext Allocators'!L$8:L$63,'Input-Ext Allocators'!$B$8:$B$63,$F143))*$D143</f>
        <v>0</v>
      </c>
      <c r="P143" s="143">
        <f ca="1">IFERROR(INDEX(P$269:P$305,MATCH($F143,$B$269:$B$305,0))/INDEX($D$269:$D$305,MATCH($F143,$B$269:$B$305,0)),SUMIFS('Input-Ext Allocators'!M$8:M$63,'Input-Ext Allocators'!$B$8:$B$63,$F143))*$D143</f>
        <v>0</v>
      </c>
      <c r="Q143" s="143">
        <f ca="1">IFERROR(INDEX(Q$269:Q$305,MATCH($F143,$B$269:$B$305,0))/INDEX($D$269:$D$305,MATCH($F143,$B$269:$B$305,0)),SUMIFS('Input-Ext Allocators'!N$8:N$63,'Input-Ext Allocators'!$B$8:$B$63,$F143))*$D143</f>
        <v>0</v>
      </c>
      <c r="R143" s="143">
        <f ca="1">IFERROR(INDEX(R$269:R$305,MATCH($F143,$B$269:$B$305,0))/INDEX($D$269:$D$305,MATCH($F143,$B$269:$B$305,0)),SUMIFS('Input-Ext Allocators'!O$8:O$63,'Input-Ext Allocators'!$B$8:$B$63,$F143))*$D143</f>
        <v>0</v>
      </c>
      <c r="S143" s="143">
        <f ca="1">IFERROR(INDEX(S$269:S$305,MATCH($F143,$B$269:$B$305,0))/INDEX($D$269:$D$305,MATCH($F143,$B$269:$B$305,0)),SUMIFS('Input-Ext Allocators'!P$8:P$63,'Input-Ext Allocators'!$B$8:$B$63,$F143))*$D143</f>
        <v>0</v>
      </c>
      <c r="T143" s="143">
        <f ca="1">IFERROR(INDEX(T$269:T$305,MATCH($F143,$B$269:$B$305,0))/INDEX($D$269:$D$305,MATCH($F143,$B$269:$B$305,0)),SUMIFS('Input-Ext Allocators'!Q$8:Q$63,'Input-Ext Allocators'!$B$8:$B$63,$F143))*$D143</f>
        <v>0</v>
      </c>
      <c r="U143" s="143">
        <f ca="1">IFERROR(INDEX(U$269:U$305,MATCH($F143,$B$269:$B$305,0))/INDEX($D$269:$D$305,MATCH($F143,$B$269:$B$305,0)),SUMIFS('Input-Ext Allocators'!R$8:R$63,'Input-Ext Allocators'!$B$8:$B$63,$F143))*$D143</f>
        <v>0</v>
      </c>
      <c r="V143" s="143">
        <f ca="1">IFERROR(INDEX(V$269:V$305,MATCH($F143,$B$269:$B$305,0))/INDEX($D$269:$D$305,MATCH($F143,$B$269:$B$305,0)),SUMIFS('Input-Ext Allocators'!S$8:S$63,'Input-Ext Allocators'!$B$8:$B$63,$F143))*$D143</f>
        <v>0</v>
      </c>
      <c r="W143" s="143">
        <f ca="1">IFERROR(INDEX(W$269:W$305,MATCH($F143,$B$269:$B$305,0))/INDEX($D$269:$D$305,MATCH($F143,$B$269:$B$305,0)),SUMIFS('Input-Ext Allocators'!T$8:T$63,'Input-Ext Allocators'!$B$8:$B$63,$F143))*$D143</f>
        <v>0</v>
      </c>
      <c r="X143" s="143">
        <f ca="1">IFERROR(INDEX(X$269:X$305,MATCH($F143,$B$269:$B$305,0))/INDEX($D$269:$D$305,MATCH($F143,$B$269:$B$305,0)),SUMIFS('Input-Ext Allocators'!U$8:U$63,'Input-Ext Allocators'!$B$8:$B$63,$F143))*$D143</f>
        <v>0</v>
      </c>
      <c r="Y143" s="143">
        <f ca="1">IFERROR(INDEX(Y$269:Y$305,MATCH($F143,$B$269:$B$305,0))/INDEX($D$269:$D$305,MATCH($F143,$B$269:$B$305,0)),SUMIFS('Input-Ext Allocators'!V$8:V$63,'Input-Ext Allocators'!$B$8:$B$63,$F143))*$D143</f>
        <v>0</v>
      </c>
      <c r="Z143" s="143">
        <f ca="1">IFERROR(INDEX(Z$269:Z$305,MATCH($F143,$B$269:$B$305,0))/INDEX($D$269:$D$305,MATCH($F143,$B$269:$B$305,0)),SUMIFS('Input-Ext Allocators'!W$8:W$63,'Input-Ext Allocators'!$B$8:$B$63,$F143))*$D143</f>
        <v>0</v>
      </c>
    </row>
    <row r="144" spans="1:26" outlineLevel="1">
      <c r="A144" s="113">
        <f>IF(ISBLANK('Input-Accounts'!A144),"",'Input-Accounts'!A144)</f>
        <v>123</v>
      </c>
      <c r="B144" s="17" t="str">
        <f>IF(ISBLANK('Input-Accounts'!B144),"",'Input-Accounts'!B144)</f>
        <v>Maintenance of M&amp;R station equipment—General</v>
      </c>
      <c r="C144" s="113">
        <f>IF(ISBLANK('Input-Accounts'!C144),"",'Input-Accounts'!C144)</f>
        <v>889</v>
      </c>
      <c r="D144" s="143">
        <f t="shared" ca="1" si="35"/>
        <v>0</v>
      </c>
      <c r="E144" s="143">
        <f t="shared" ca="1" si="33"/>
        <v>0</v>
      </c>
      <c r="F144" s="89" t="str" cm="1">
        <f t="array" aca="1" ref="F144" ca="1">IF(D144=0,"-",IF('Input-Accounts'!$E144&lt;&gt;0,'Input-Accounts'!$E144,INDEX('Input-Accounts'!$H144:$J144,,MATCH($F$6,'Input-Accounts'!$H$6:$J$6,0))))</f>
        <v>-</v>
      </c>
      <c r="G144" s="143">
        <f ca="1">IFERROR(INDEX(G$269:G$305,MATCH($F144,$B$269:$B$305,0))/INDEX($D$269:$D$305,MATCH($F144,$B$269:$B$305,0)),SUMIFS('Input-Ext Allocators'!D$8:D$63,'Input-Ext Allocators'!$B$8:$B$63,$F144))*$D144</f>
        <v>0</v>
      </c>
      <c r="H144" s="143">
        <f ca="1">IFERROR(INDEX(H$269:H$305,MATCH($F144,$B$269:$B$305,0))/INDEX($D$269:$D$305,MATCH($F144,$B$269:$B$305,0)),SUMIFS('Input-Ext Allocators'!E$8:E$63,'Input-Ext Allocators'!$B$8:$B$63,$F144))*$D144</f>
        <v>0</v>
      </c>
      <c r="I144" s="143">
        <f ca="1">IFERROR(INDEX(I$269:I$305,MATCH($F144,$B$269:$B$305,0))/INDEX($D$269:$D$305,MATCH($F144,$B$269:$B$305,0)),SUMIFS('Input-Ext Allocators'!F$8:F$63,'Input-Ext Allocators'!$B$8:$B$63,$F144))*$D144</f>
        <v>0</v>
      </c>
      <c r="J144" s="143">
        <f ca="1">IFERROR(INDEX(J$269:J$305,MATCH($F144,$B$269:$B$305,0))/INDEX($D$269:$D$305,MATCH($F144,$B$269:$B$305,0)),SUMIFS('Input-Ext Allocators'!G$8:G$63,'Input-Ext Allocators'!$B$8:$B$63,$F144))*$D144</f>
        <v>0</v>
      </c>
      <c r="K144" s="143">
        <f ca="1">IFERROR(INDEX(K$269:K$305,MATCH($F144,$B$269:$B$305,0))/INDEX($D$269:$D$305,MATCH($F144,$B$269:$B$305,0)),SUMIFS('Input-Ext Allocators'!H$8:H$63,'Input-Ext Allocators'!$B$8:$B$63,$F144))*$D144</f>
        <v>0</v>
      </c>
      <c r="L144" s="143">
        <f ca="1">IFERROR(INDEX(L$269:L$305,MATCH($F144,$B$269:$B$305,0))/INDEX($D$269:$D$305,MATCH($F144,$B$269:$B$305,0)),SUMIFS('Input-Ext Allocators'!I$8:I$63,'Input-Ext Allocators'!$B$8:$B$63,$F144))*$D144</f>
        <v>0</v>
      </c>
      <c r="M144" s="143">
        <f ca="1">IFERROR(INDEX(M$269:M$305,MATCH($F144,$B$269:$B$305,0))/INDEX($D$269:$D$305,MATCH($F144,$B$269:$B$305,0)),SUMIFS('Input-Ext Allocators'!J$8:J$63,'Input-Ext Allocators'!$B$8:$B$63,$F144))*$D144</f>
        <v>0</v>
      </c>
      <c r="N144" s="143">
        <f ca="1">IFERROR(INDEX(N$269:N$305,MATCH($F144,$B$269:$B$305,0))/INDEX($D$269:$D$305,MATCH($F144,$B$269:$B$305,0)),SUMIFS('Input-Ext Allocators'!K$8:K$63,'Input-Ext Allocators'!$B$8:$B$63,$F144))*$D144</f>
        <v>0</v>
      </c>
      <c r="O144" s="143">
        <f ca="1">IFERROR(INDEX(O$269:O$305,MATCH($F144,$B$269:$B$305,0))/INDEX($D$269:$D$305,MATCH($F144,$B$269:$B$305,0)),SUMIFS('Input-Ext Allocators'!L$8:L$63,'Input-Ext Allocators'!$B$8:$B$63,$F144))*$D144</f>
        <v>0</v>
      </c>
      <c r="P144" s="143">
        <f ca="1">IFERROR(INDEX(P$269:P$305,MATCH($F144,$B$269:$B$305,0))/INDEX($D$269:$D$305,MATCH($F144,$B$269:$B$305,0)),SUMIFS('Input-Ext Allocators'!M$8:M$63,'Input-Ext Allocators'!$B$8:$B$63,$F144))*$D144</f>
        <v>0</v>
      </c>
      <c r="Q144" s="143">
        <f ca="1">IFERROR(INDEX(Q$269:Q$305,MATCH($F144,$B$269:$B$305,0))/INDEX($D$269:$D$305,MATCH($F144,$B$269:$B$305,0)),SUMIFS('Input-Ext Allocators'!N$8:N$63,'Input-Ext Allocators'!$B$8:$B$63,$F144))*$D144</f>
        <v>0</v>
      </c>
      <c r="R144" s="143">
        <f ca="1">IFERROR(INDEX(R$269:R$305,MATCH($F144,$B$269:$B$305,0))/INDEX($D$269:$D$305,MATCH($F144,$B$269:$B$305,0)),SUMIFS('Input-Ext Allocators'!O$8:O$63,'Input-Ext Allocators'!$B$8:$B$63,$F144))*$D144</f>
        <v>0</v>
      </c>
      <c r="S144" s="143">
        <f ca="1">IFERROR(INDEX(S$269:S$305,MATCH($F144,$B$269:$B$305,0))/INDEX($D$269:$D$305,MATCH($F144,$B$269:$B$305,0)),SUMIFS('Input-Ext Allocators'!P$8:P$63,'Input-Ext Allocators'!$B$8:$B$63,$F144))*$D144</f>
        <v>0</v>
      </c>
      <c r="T144" s="143">
        <f ca="1">IFERROR(INDEX(T$269:T$305,MATCH($F144,$B$269:$B$305,0))/INDEX($D$269:$D$305,MATCH($F144,$B$269:$B$305,0)),SUMIFS('Input-Ext Allocators'!Q$8:Q$63,'Input-Ext Allocators'!$B$8:$B$63,$F144))*$D144</f>
        <v>0</v>
      </c>
      <c r="U144" s="143">
        <f ca="1">IFERROR(INDEX(U$269:U$305,MATCH($F144,$B$269:$B$305,0))/INDEX($D$269:$D$305,MATCH($F144,$B$269:$B$305,0)),SUMIFS('Input-Ext Allocators'!R$8:R$63,'Input-Ext Allocators'!$B$8:$B$63,$F144))*$D144</f>
        <v>0</v>
      </c>
      <c r="V144" s="143">
        <f ca="1">IFERROR(INDEX(V$269:V$305,MATCH($F144,$B$269:$B$305,0))/INDEX($D$269:$D$305,MATCH($F144,$B$269:$B$305,0)),SUMIFS('Input-Ext Allocators'!S$8:S$63,'Input-Ext Allocators'!$B$8:$B$63,$F144))*$D144</f>
        <v>0</v>
      </c>
      <c r="W144" s="143">
        <f ca="1">IFERROR(INDEX(W$269:W$305,MATCH($F144,$B$269:$B$305,0))/INDEX($D$269:$D$305,MATCH($F144,$B$269:$B$305,0)),SUMIFS('Input-Ext Allocators'!T$8:T$63,'Input-Ext Allocators'!$B$8:$B$63,$F144))*$D144</f>
        <v>0</v>
      </c>
      <c r="X144" s="143">
        <f ca="1">IFERROR(INDEX(X$269:X$305,MATCH($F144,$B$269:$B$305,0))/INDEX($D$269:$D$305,MATCH($F144,$B$269:$B$305,0)),SUMIFS('Input-Ext Allocators'!U$8:U$63,'Input-Ext Allocators'!$B$8:$B$63,$F144))*$D144</f>
        <v>0</v>
      </c>
      <c r="Y144" s="143">
        <f ca="1">IFERROR(INDEX(Y$269:Y$305,MATCH($F144,$B$269:$B$305,0))/INDEX($D$269:$D$305,MATCH($F144,$B$269:$B$305,0)),SUMIFS('Input-Ext Allocators'!V$8:V$63,'Input-Ext Allocators'!$B$8:$B$63,$F144))*$D144</f>
        <v>0</v>
      </c>
      <c r="Z144" s="143">
        <f ca="1">IFERROR(INDEX(Z$269:Z$305,MATCH($F144,$B$269:$B$305,0))/INDEX($D$269:$D$305,MATCH($F144,$B$269:$B$305,0)),SUMIFS('Input-Ext Allocators'!W$8:W$63,'Input-Ext Allocators'!$B$8:$B$63,$F144))*$D144</f>
        <v>0</v>
      </c>
    </row>
    <row r="145" spans="1:26" outlineLevel="1">
      <c r="A145" s="113">
        <f>IF(ISBLANK('Input-Accounts'!A145),"",'Input-Accounts'!A145)</f>
        <v>124</v>
      </c>
      <c r="B145" s="17" t="str">
        <f>IF(ISBLANK('Input-Accounts'!B145),"",'Input-Accounts'!B145)</f>
        <v>Maintenance of M&amp;R station equipment—Industrial</v>
      </c>
      <c r="C145" s="113">
        <f>IF(ISBLANK('Input-Accounts'!C145),"",'Input-Accounts'!C145)</f>
        <v>890</v>
      </c>
      <c r="D145" s="143">
        <f t="shared" ca="1" si="35"/>
        <v>0</v>
      </c>
      <c r="E145" s="143">
        <f t="shared" ca="1" si="33"/>
        <v>0</v>
      </c>
      <c r="F145" s="89" t="str" cm="1">
        <f t="array" aca="1" ref="F145" ca="1">IF(D145=0,"-",IF('Input-Accounts'!$E145&lt;&gt;0,'Input-Accounts'!$E145,INDEX('Input-Accounts'!$H145:$J145,,MATCH($F$6,'Input-Accounts'!$H$6:$J$6,0))))</f>
        <v>-</v>
      </c>
      <c r="G145" s="143">
        <f ca="1">IFERROR(INDEX(G$269:G$305,MATCH($F145,$B$269:$B$305,0))/INDEX($D$269:$D$305,MATCH($F145,$B$269:$B$305,0)),SUMIFS('Input-Ext Allocators'!D$8:D$63,'Input-Ext Allocators'!$B$8:$B$63,$F145))*$D145</f>
        <v>0</v>
      </c>
      <c r="H145" s="143">
        <f ca="1">IFERROR(INDEX(H$269:H$305,MATCH($F145,$B$269:$B$305,0))/INDEX($D$269:$D$305,MATCH($F145,$B$269:$B$305,0)),SUMIFS('Input-Ext Allocators'!E$8:E$63,'Input-Ext Allocators'!$B$8:$B$63,$F145))*$D145</f>
        <v>0</v>
      </c>
      <c r="I145" s="143">
        <f ca="1">IFERROR(INDEX(I$269:I$305,MATCH($F145,$B$269:$B$305,0))/INDEX($D$269:$D$305,MATCH($F145,$B$269:$B$305,0)),SUMIFS('Input-Ext Allocators'!F$8:F$63,'Input-Ext Allocators'!$B$8:$B$63,$F145))*$D145</f>
        <v>0</v>
      </c>
      <c r="J145" s="143">
        <f ca="1">IFERROR(INDEX(J$269:J$305,MATCH($F145,$B$269:$B$305,0))/INDEX($D$269:$D$305,MATCH($F145,$B$269:$B$305,0)),SUMIFS('Input-Ext Allocators'!G$8:G$63,'Input-Ext Allocators'!$B$8:$B$63,$F145))*$D145</f>
        <v>0</v>
      </c>
      <c r="K145" s="143">
        <f ca="1">IFERROR(INDEX(K$269:K$305,MATCH($F145,$B$269:$B$305,0))/INDEX($D$269:$D$305,MATCH($F145,$B$269:$B$305,0)),SUMIFS('Input-Ext Allocators'!H$8:H$63,'Input-Ext Allocators'!$B$8:$B$63,$F145))*$D145</f>
        <v>0</v>
      </c>
      <c r="L145" s="143">
        <f ca="1">IFERROR(INDEX(L$269:L$305,MATCH($F145,$B$269:$B$305,0))/INDEX($D$269:$D$305,MATCH($F145,$B$269:$B$305,0)),SUMIFS('Input-Ext Allocators'!I$8:I$63,'Input-Ext Allocators'!$B$8:$B$63,$F145))*$D145</f>
        <v>0</v>
      </c>
      <c r="M145" s="143">
        <f ca="1">IFERROR(INDEX(M$269:M$305,MATCH($F145,$B$269:$B$305,0))/INDEX($D$269:$D$305,MATCH($F145,$B$269:$B$305,0)),SUMIFS('Input-Ext Allocators'!J$8:J$63,'Input-Ext Allocators'!$B$8:$B$63,$F145))*$D145</f>
        <v>0</v>
      </c>
      <c r="N145" s="143">
        <f ca="1">IFERROR(INDEX(N$269:N$305,MATCH($F145,$B$269:$B$305,0))/INDEX($D$269:$D$305,MATCH($F145,$B$269:$B$305,0)),SUMIFS('Input-Ext Allocators'!K$8:K$63,'Input-Ext Allocators'!$B$8:$B$63,$F145))*$D145</f>
        <v>0</v>
      </c>
      <c r="O145" s="143">
        <f ca="1">IFERROR(INDEX(O$269:O$305,MATCH($F145,$B$269:$B$305,0))/INDEX($D$269:$D$305,MATCH($F145,$B$269:$B$305,0)),SUMIFS('Input-Ext Allocators'!L$8:L$63,'Input-Ext Allocators'!$B$8:$B$63,$F145))*$D145</f>
        <v>0</v>
      </c>
      <c r="P145" s="143">
        <f ca="1">IFERROR(INDEX(P$269:P$305,MATCH($F145,$B$269:$B$305,0))/INDEX($D$269:$D$305,MATCH($F145,$B$269:$B$305,0)),SUMIFS('Input-Ext Allocators'!M$8:M$63,'Input-Ext Allocators'!$B$8:$B$63,$F145))*$D145</f>
        <v>0</v>
      </c>
      <c r="Q145" s="143">
        <f ca="1">IFERROR(INDEX(Q$269:Q$305,MATCH($F145,$B$269:$B$305,0))/INDEX($D$269:$D$305,MATCH($F145,$B$269:$B$305,0)),SUMIFS('Input-Ext Allocators'!N$8:N$63,'Input-Ext Allocators'!$B$8:$B$63,$F145))*$D145</f>
        <v>0</v>
      </c>
      <c r="R145" s="143">
        <f ca="1">IFERROR(INDEX(R$269:R$305,MATCH($F145,$B$269:$B$305,0))/INDEX($D$269:$D$305,MATCH($F145,$B$269:$B$305,0)),SUMIFS('Input-Ext Allocators'!O$8:O$63,'Input-Ext Allocators'!$B$8:$B$63,$F145))*$D145</f>
        <v>0</v>
      </c>
      <c r="S145" s="143">
        <f ca="1">IFERROR(INDEX(S$269:S$305,MATCH($F145,$B$269:$B$305,0))/INDEX($D$269:$D$305,MATCH($F145,$B$269:$B$305,0)),SUMIFS('Input-Ext Allocators'!P$8:P$63,'Input-Ext Allocators'!$B$8:$B$63,$F145))*$D145</f>
        <v>0</v>
      </c>
      <c r="T145" s="143">
        <f ca="1">IFERROR(INDEX(T$269:T$305,MATCH($F145,$B$269:$B$305,0))/INDEX($D$269:$D$305,MATCH($F145,$B$269:$B$305,0)),SUMIFS('Input-Ext Allocators'!Q$8:Q$63,'Input-Ext Allocators'!$B$8:$B$63,$F145))*$D145</f>
        <v>0</v>
      </c>
      <c r="U145" s="143">
        <f ca="1">IFERROR(INDEX(U$269:U$305,MATCH($F145,$B$269:$B$305,0))/INDEX($D$269:$D$305,MATCH($F145,$B$269:$B$305,0)),SUMIFS('Input-Ext Allocators'!R$8:R$63,'Input-Ext Allocators'!$B$8:$B$63,$F145))*$D145</f>
        <v>0</v>
      </c>
      <c r="V145" s="143">
        <f ca="1">IFERROR(INDEX(V$269:V$305,MATCH($F145,$B$269:$B$305,0))/INDEX($D$269:$D$305,MATCH($F145,$B$269:$B$305,0)),SUMIFS('Input-Ext Allocators'!S$8:S$63,'Input-Ext Allocators'!$B$8:$B$63,$F145))*$D145</f>
        <v>0</v>
      </c>
      <c r="W145" s="143">
        <f ca="1">IFERROR(INDEX(W$269:W$305,MATCH($F145,$B$269:$B$305,0))/INDEX($D$269:$D$305,MATCH($F145,$B$269:$B$305,0)),SUMIFS('Input-Ext Allocators'!T$8:T$63,'Input-Ext Allocators'!$B$8:$B$63,$F145))*$D145</f>
        <v>0</v>
      </c>
      <c r="X145" s="143">
        <f ca="1">IFERROR(INDEX(X$269:X$305,MATCH($F145,$B$269:$B$305,0))/INDEX($D$269:$D$305,MATCH($F145,$B$269:$B$305,0)),SUMIFS('Input-Ext Allocators'!U$8:U$63,'Input-Ext Allocators'!$B$8:$B$63,$F145))*$D145</f>
        <v>0</v>
      </c>
      <c r="Y145" s="143">
        <f ca="1">IFERROR(INDEX(Y$269:Y$305,MATCH($F145,$B$269:$B$305,0))/INDEX($D$269:$D$305,MATCH($F145,$B$269:$B$305,0)),SUMIFS('Input-Ext Allocators'!V$8:V$63,'Input-Ext Allocators'!$B$8:$B$63,$F145))*$D145</f>
        <v>0</v>
      </c>
      <c r="Z145" s="143">
        <f ca="1">IFERROR(INDEX(Z$269:Z$305,MATCH($F145,$B$269:$B$305,0))/INDEX($D$269:$D$305,MATCH($F145,$B$269:$B$305,0)),SUMIFS('Input-Ext Allocators'!W$8:W$63,'Input-Ext Allocators'!$B$8:$B$63,$F145))*$D145</f>
        <v>0</v>
      </c>
    </row>
    <row r="146" spans="1:26" outlineLevel="1">
      <c r="A146" s="113">
        <f>IF(ISBLANK('Input-Accounts'!A146),"",'Input-Accounts'!A146)</f>
        <v>125</v>
      </c>
      <c r="B146" s="17" t="str">
        <f>IF(ISBLANK('Input-Accounts'!B146),"",'Input-Accounts'!B146)</f>
        <v>Maintenance of M&amp;R station equipment—City Gate</v>
      </c>
      <c r="C146" s="113">
        <f>IF(ISBLANK('Input-Accounts'!C146),"",'Input-Accounts'!C146)</f>
        <v>891</v>
      </c>
      <c r="D146" s="143">
        <f t="shared" ca="1" si="35"/>
        <v>0</v>
      </c>
      <c r="E146" s="143">
        <f t="shared" ca="1" si="33"/>
        <v>0</v>
      </c>
      <c r="F146" s="89" t="str" cm="1">
        <f t="array" aca="1" ref="F146" ca="1">IF(D146=0,"-",IF('Input-Accounts'!$E146&lt;&gt;0,'Input-Accounts'!$E146,INDEX('Input-Accounts'!$H146:$J146,,MATCH($F$6,'Input-Accounts'!$H$6:$J$6,0))))</f>
        <v>-</v>
      </c>
      <c r="G146" s="143">
        <f ca="1">IFERROR(INDEX(G$269:G$305,MATCH($F146,$B$269:$B$305,0))/INDEX($D$269:$D$305,MATCH($F146,$B$269:$B$305,0)),SUMIFS('Input-Ext Allocators'!D$8:D$63,'Input-Ext Allocators'!$B$8:$B$63,$F146))*$D146</f>
        <v>0</v>
      </c>
      <c r="H146" s="143">
        <f ca="1">IFERROR(INDEX(H$269:H$305,MATCH($F146,$B$269:$B$305,0))/INDEX($D$269:$D$305,MATCH($F146,$B$269:$B$305,0)),SUMIFS('Input-Ext Allocators'!E$8:E$63,'Input-Ext Allocators'!$B$8:$B$63,$F146))*$D146</f>
        <v>0</v>
      </c>
      <c r="I146" s="143">
        <f ca="1">IFERROR(INDEX(I$269:I$305,MATCH($F146,$B$269:$B$305,0))/INDEX($D$269:$D$305,MATCH($F146,$B$269:$B$305,0)),SUMIFS('Input-Ext Allocators'!F$8:F$63,'Input-Ext Allocators'!$B$8:$B$63,$F146))*$D146</f>
        <v>0</v>
      </c>
      <c r="J146" s="143">
        <f ca="1">IFERROR(INDEX(J$269:J$305,MATCH($F146,$B$269:$B$305,0))/INDEX($D$269:$D$305,MATCH($F146,$B$269:$B$305,0)),SUMIFS('Input-Ext Allocators'!G$8:G$63,'Input-Ext Allocators'!$B$8:$B$63,$F146))*$D146</f>
        <v>0</v>
      </c>
      <c r="K146" s="143">
        <f ca="1">IFERROR(INDEX(K$269:K$305,MATCH($F146,$B$269:$B$305,0))/INDEX($D$269:$D$305,MATCH($F146,$B$269:$B$305,0)),SUMIFS('Input-Ext Allocators'!H$8:H$63,'Input-Ext Allocators'!$B$8:$B$63,$F146))*$D146</f>
        <v>0</v>
      </c>
      <c r="L146" s="143">
        <f ca="1">IFERROR(INDEX(L$269:L$305,MATCH($F146,$B$269:$B$305,0))/INDEX($D$269:$D$305,MATCH($F146,$B$269:$B$305,0)),SUMIFS('Input-Ext Allocators'!I$8:I$63,'Input-Ext Allocators'!$B$8:$B$63,$F146))*$D146</f>
        <v>0</v>
      </c>
      <c r="M146" s="143">
        <f ca="1">IFERROR(INDEX(M$269:M$305,MATCH($F146,$B$269:$B$305,0))/INDEX($D$269:$D$305,MATCH($F146,$B$269:$B$305,0)),SUMIFS('Input-Ext Allocators'!J$8:J$63,'Input-Ext Allocators'!$B$8:$B$63,$F146))*$D146</f>
        <v>0</v>
      </c>
      <c r="N146" s="143">
        <f ca="1">IFERROR(INDEX(N$269:N$305,MATCH($F146,$B$269:$B$305,0))/INDEX($D$269:$D$305,MATCH($F146,$B$269:$B$305,0)),SUMIFS('Input-Ext Allocators'!K$8:K$63,'Input-Ext Allocators'!$B$8:$B$63,$F146))*$D146</f>
        <v>0</v>
      </c>
      <c r="O146" s="143">
        <f ca="1">IFERROR(INDEX(O$269:O$305,MATCH($F146,$B$269:$B$305,0))/INDEX($D$269:$D$305,MATCH($F146,$B$269:$B$305,0)),SUMIFS('Input-Ext Allocators'!L$8:L$63,'Input-Ext Allocators'!$B$8:$B$63,$F146))*$D146</f>
        <v>0</v>
      </c>
      <c r="P146" s="143">
        <f ca="1">IFERROR(INDEX(P$269:P$305,MATCH($F146,$B$269:$B$305,0))/INDEX($D$269:$D$305,MATCH($F146,$B$269:$B$305,0)),SUMIFS('Input-Ext Allocators'!M$8:M$63,'Input-Ext Allocators'!$B$8:$B$63,$F146))*$D146</f>
        <v>0</v>
      </c>
      <c r="Q146" s="143">
        <f ca="1">IFERROR(INDEX(Q$269:Q$305,MATCH($F146,$B$269:$B$305,0))/INDEX($D$269:$D$305,MATCH($F146,$B$269:$B$305,0)),SUMIFS('Input-Ext Allocators'!N$8:N$63,'Input-Ext Allocators'!$B$8:$B$63,$F146))*$D146</f>
        <v>0</v>
      </c>
      <c r="R146" s="143">
        <f ca="1">IFERROR(INDEX(R$269:R$305,MATCH($F146,$B$269:$B$305,0))/INDEX($D$269:$D$305,MATCH($F146,$B$269:$B$305,0)),SUMIFS('Input-Ext Allocators'!O$8:O$63,'Input-Ext Allocators'!$B$8:$B$63,$F146))*$D146</f>
        <v>0</v>
      </c>
      <c r="S146" s="143">
        <f ca="1">IFERROR(INDEX(S$269:S$305,MATCH($F146,$B$269:$B$305,0))/INDEX($D$269:$D$305,MATCH($F146,$B$269:$B$305,0)),SUMIFS('Input-Ext Allocators'!P$8:P$63,'Input-Ext Allocators'!$B$8:$B$63,$F146))*$D146</f>
        <v>0</v>
      </c>
      <c r="T146" s="143">
        <f ca="1">IFERROR(INDEX(T$269:T$305,MATCH($F146,$B$269:$B$305,0))/INDEX($D$269:$D$305,MATCH($F146,$B$269:$B$305,0)),SUMIFS('Input-Ext Allocators'!Q$8:Q$63,'Input-Ext Allocators'!$B$8:$B$63,$F146))*$D146</f>
        <v>0</v>
      </c>
      <c r="U146" s="143">
        <f ca="1">IFERROR(INDEX(U$269:U$305,MATCH($F146,$B$269:$B$305,0))/INDEX($D$269:$D$305,MATCH($F146,$B$269:$B$305,0)),SUMIFS('Input-Ext Allocators'!R$8:R$63,'Input-Ext Allocators'!$B$8:$B$63,$F146))*$D146</f>
        <v>0</v>
      </c>
      <c r="V146" s="143">
        <f ca="1">IFERROR(INDEX(V$269:V$305,MATCH($F146,$B$269:$B$305,0))/INDEX($D$269:$D$305,MATCH($F146,$B$269:$B$305,0)),SUMIFS('Input-Ext Allocators'!S$8:S$63,'Input-Ext Allocators'!$B$8:$B$63,$F146))*$D146</f>
        <v>0</v>
      </c>
      <c r="W146" s="143">
        <f ca="1">IFERROR(INDEX(W$269:W$305,MATCH($F146,$B$269:$B$305,0))/INDEX($D$269:$D$305,MATCH($F146,$B$269:$B$305,0)),SUMIFS('Input-Ext Allocators'!T$8:T$63,'Input-Ext Allocators'!$B$8:$B$63,$F146))*$D146</f>
        <v>0</v>
      </c>
      <c r="X146" s="143">
        <f ca="1">IFERROR(INDEX(X$269:X$305,MATCH($F146,$B$269:$B$305,0))/INDEX($D$269:$D$305,MATCH($F146,$B$269:$B$305,0)),SUMIFS('Input-Ext Allocators'!U$8:U$63,'Input-Ext Allocators'!$B$8:$B$63,$F146))*$D146</f>
        <v>0</v>
      </c>
      <c r="Y146" s="143">
        <f ca="1">IFERROR(INDEX(Y$269:Y$305,MATCH($F146,$B$269:$B$305,0))/INDEX($D$269:$D$305,MATCH($F146,$B$269:$B$305,0)),SUMIFS('Input-Ext Allocators'!V$8:V$63,'Input-Ext Allocators'!$B$8:$B$63,$F146))*$D146</f>
        <v>0</v>
      </c>
      <c r="Z146" s="143">
        <f ca="1">IFERROR(INDEX(Z$269:Z$305,MATCH($F146,$B$269:$B$305,0))/INDEX($D$269:$D$305,MATCH($F146,$B$269:$B$305,0)),SUMIFS('Input-Ext Allocators'!W$8:W$63,'Input-Ext Allocators'!$B$8:$B$63,$F146))*$D146</f>
        <v>0</v>
      </c>
    </row>
    <row r="147" spans="1:26" outlineLevel="1">
      <c r="A147" s="113">
        <f>IF(ISBLANK('Input-Accounts'!A147),"",'Input-Accounts'!A147)</f>
        <v>126</v>
      </c>
      <c r="B147" s="17" t="str">
        <f>IF(ISBLANK('Input-Accounts'!B147),"",'Input-Accounts'!B147)</f>
        <v>Maintenance of services</v>
      </c>
      <c r="C147" s="113">
        <f>IF(ISBLANK('Input-Accounts'!C147),"",'Input-Accounts'!C147)</f>
        <v>892</v>
      </c>
      <c r="D147" s="143">
        <f t="shared" ca="1" si="35"/>
        <v>0</v>
      </c>
      <c r="E147" s="143">
        <f t="shared" ca="1" si="33"/>
        <v>0</v>
      </c>
      <c r="F147" s="89" t="str" cm="1">
        <f t="array" aca="1" ref="F147" ca="1">IF(D147=0,"-",IF('Input-Accounts'!$E147&lt;&gt;0,'Input-Accounts'!$E147,INDEX('Input-Accounts'!$H147:$J147,,MATCH($F$6,'Input-Accounts'!$H$6:$J$6,0))))</f>
        <v>-</v>
      </c>
      <c r="G147" s="143">
        <f ca="1">IFERROR(INDEX(G$269:G$305,MATCH($F147,$B$269:$B$305,0))/INDEX($D$269:$D$305,MATCH($F147,$B$269:$B$305,0)),SUMIFS('Input-Ext Allocators'!D$8:D$63,'Input-Ext Allocators'!$B$8:$B$63,$F147))*$D147</f>
        <v>0</v>
      </c>
      <c r="H147" s="143">
        <f ca="1">IFERROR(INDEX(H$269:H$305,MATCH($F147,$B$269:$B$305,0))/INDEX($D$269:$D$305,MATCH($F147,$B$269:$B$305,0)),SUMIFS('Input-Ext Allocators'!E$8:E$63,'Input-Ext Allocators'!$B$8:$B$63,$F147))*$D147</f>
        <v>0</v>
      </c>
      <c r="I147" s="143">
        <f ca="1">IFERROR(INDEX(I$269:I$305,MATCH($F147,$B$269:$B$305,0))/INDEX($D$269:$D$305,MATCH($F147,$B$269:$B$305,0)),SUMIFS('Input-Ext Allocators'!F$8:F$63,'Input-Ext Allocators'!$B$8:$B$63,$F147))*$D147</f>
        <v>0</v>
      </c>
      <c r="J147" s="143">
        <f ca="1">IFERROR(INDEX(J$269:J$305,MATCH($F147,$B$269:$B$305,0))/INDEX($D$269:$D$305,MATCH($F147,$B$269:$B$305,0)),SUMIFS('Input-Ext Allocators'!G$8:G$63,'Input-Ext Allocators'!$B$8:$B$63,$F147))*$D147</f>
        <v>0</v>
      </c>
      <c r="K147" s="143">
        <f ca="1">IFERROR(INDEX(K$269:K$305,MATCH($F147,$B$269:$B$305,0))/INDEX($D$269:$D$305,MATCH($F147,$B$269:$B$305,0)),SUMIFS('Input-Ext Allocators'!H$8:H$63,'Input-Ext Allocators'!$B$8:$B$63,$F147))*$D147</f>
        <v>0</v>
      </c>
      <c r="L147" s="143">
        <f ca="1">IFERROR(INDEX(L$269:L$305,MATCH($F147,$B$269:$B$305,0))/INDEX($D$269:$D$305,MATCH($F147,$B$269:$B$305,0)),SUMIFS('Input-Ext Allocators'!I$8:I$63,'Input-Ext Allocators'!$B$8:$B$63,$F147))*$D147</f>
        <v>0</v>
      </c>
      <c r="M147" s="143">
        <f ca="1">IFERROR(INDEX(M$269:M$305,MATCH($F147,$B$269:$B$305,0))/INDEX($D$269:$D$305,MATCH($F147,$B$269:$B$305,0)),SUMIFS('Input-Ext Allocators'!J$8:J$63,'Input-Ext Allocators'!$B$8:$B$63,$F147))*$D147</f>
        <v>0</v>
      </c>
      <c r="N147" s="143">
        <f ca="1">IFERROR(INDEX(N$269:N$305,MATCH($F147,$B$269:$B$305,0))/INDEX($D$269:$D$305,MATCH($F147,$B$269:$B$305,0)),SUMIFS('Input-Ext Allocators'!K$8:K$63,'Input-Ext Allocators'!$B$8:$B$63,$F147))*$D147</f>
        <v>0</v>
      </c>
      <c r="O147" s="143">
        <f ca="1">IFERROR(INDEX(O$269:O$305,MATCH($F147,$B$269:$B$305,0))/INDEX($D$269:$D$305,MATCH($F147,$B$269:$B$305,0)),SUMIFS('Input-Ext Allocators'!L$8:L$63,'Input-Ext Allocators'!$B$8:$B$63,$F147))*$D147</f>
        <v>0</v>
      </c>
      <c r="P147" s="143">
        <f ca="1">IFERROR(INDEX(P$269:P$305,MATCH($F147,$B$269:$B$305,0))/INDEX($D$269:$D$305,MATCH($F147,$B$269:$B$305,0)),SUMIFS('Input-Ext Allocators'!M$8:M$63,'Input-Ext Allocators'!$B$8:$B$63,$F147))*$D147</f>
        <v>0</v>
      </c>
      <c r="Q147" s="143">
        <f ca="1">IFERROR(INDEX(Q$269:Q$305,MATCH($F147,$B$269:$B$305,0))/INDEX($D$269:$D$305,MATCH($F147,$B$269:$B$305,0)),SUMIFS('Input-Ext Allocators'!N$8:N$63,'Input-Ext Allocators'!$B$8:$B$63,$F147))*$D147</f>
        <v>0</v>
      </c>
      <c r="R147" s="143">
        <f ca="1">IFERROR(INDEX(R$269:R$305,MATCH($F147,$B$269:$B$305,0))/INDEX($D$269:$D$305,MATCH($F147,$B$269:$B$305,0)),SUMIFS('Input-Ext Allocators'!O$8:O$63,'Input-Ext Allocators'!$B$8:$B$63,$F147))*$D147</f>
        <v>0</v>
      </c>
      <c r="S147" s="143">
        <f ca="1">IFERROR(INDEX(S$269:S$305,MATCH($F147,$B$269:$B$305,0))/INDEX($D$269:$D$305,MATCH($F147,$B$269:$B$305,0)),SUMIFS('Input-Ext Allocators'!P$8:P$63,'Input-Ext Allocators'!$B$8:$B$63,$F147))*$D147</f>
        <v>0</v>
      </c>
      <c r="T147" s="143">
        <f ca="1">IFERROR(INDEX(T$269:T$305,MATCH($F147,$B$269:$B$305,0))/INDEX($D$269:$D$305,MATCH($F147,$B$269:$B$305,0)),SUMIFS('Input-Ext Allocators'!Q$8:Q$63,'Input-Ext Allocators'!$B$8:$B$63,$F147))*$D147</f>
        <v>0</v>
      </c>
      <c r="U147" s="143">
        <f ca="1">IFERROR(INDEX(U$269:U$305,MATCH($F147,$B$269:$B$305,0))/INDEX($D$269:$D$305,MATCH($F147,$B$269:$B$305,0)),SUMIFS('Input-Ext Allocators'!R$8:R$63,'Input-Ext Allocators'!$B$8:$B$63,$F147))*$D147</f>
        <v>0</v>
      </c>
      <c r="V147" s="143">
        <f ca="1">IFERROR(INDEX(V$269:V$305,MATCH($F147,$B$269:$B$305,0))/INDEX($D$269:$D$305,MATCH($F147,$B$269:$B$305,0)),SUMIFS('Input-Ext Allocators'!S$8:S$63,'Input-Ext Allocators'!$B$8:$B$63,$F147))*$D147</f>
        <v>0</v>
      </c>
      <c r="W147" s="143">
        <f ca="1">IFERROR(INDEX(W$269:W$305,MATCH($F147,$B$269:$B$305,0))/INDEX($D$269:$D$305,MATCH($F147,$B$269:$B$305,0)),SUMIFS('Input-Ext Allocators'!T$8:T$63,'Input-Ext Allocators'!$B$8:$B$63,$F147))*$D147</f>
        <v>0</v>
      </c>
      <c r="X147" s="143">
        <f ca="1">IFERROR(INDEX(X$269:X$305,MATCH($F147,$B$269:$B$305,0))/INDEX($D$269:$D$305,MATCH($F147,$B$269:$B$305,0)),SUMIFS('Input-Ext Allocators'!U$8:U$63,'Input-Ext Allocators'!$B$8:$B$63,$F147))*$D147</f>
        <v>0</v>
      </c>
      <c r="Y147" s="143">
        <f ca="1">IFERROR(INDEX(Y$269:Y$305,MATCH($F147,$B$269:$B$305,0))/INDEX($D$269:$D$305,MATCH($F147,$B$269:$B$305,0)),SUMIFS('Input-Ext Allocators'!V$8:V$63,'Input-Ext Allocators'!$B$8:$B$63,$F147))*$D147</f>
        <v>0</v>
      </c>
      <c r="Z147" s="143">
        <f ca="1">IFERROR(INDEX(Z$269:Z$305,MATCH($F147,$B$269:$B$305,0))/INDEX($D$269:$D$305,MATCH($F147,$B$269:$B$305,0)),SUMIFS('Input-Ext Allocators'!W$8:W$63,'Input-Ext Allocators'!$B$8:$B$63,$F147))*$D147</f>
        <v>0</v>
      </c>
    </row>
    <row r="148" spans="1:26" outlineLevel="1">
      <c r="A148" s="113">
        <f>IF(ISBLANK('Input-Accounts'!A148),"",'Input-Accounts'!A148)</f>
        <v>127</v>
      </c>
      <c r="B148" s="17" t="str">
        <f>IF(ISBLANK('Input-Accounts'!B148),"",'Input-Accounts'!B148)</f>
        <v>Maintenance of meters and house regulators</v>
      </c>
      <c r="C148" s="113">
        <f>IF(ISBLANK('Input-Accounts'!C148),"",'Input-Accounts'!C148)</f>
        <v>893</v>
      </c>
      <c r="D148" s="143">
        <f t="shared" ca="1" si="35"/>
        <v>0</v>
      </c>
      <c r="E148" s="143">
        <f t="shared" ca="1" si="33"/>
        <v>0</v>
      </c>
      <c r="F148" s="89" t="str" cm="1">
        <f t="array" aca="1" ref="F148" ca="1">IF(D148=0,"-",IF('Input-Accounts'!$E148&lt;&gt;0,'Input-Accounts'!$E148,INDEX('Input-Accounts'!$H148:$J148,,MATCH($F$6,'Input-Accounts'!$H$6:$J$6,0))))</f>
        <v>-</v>
      </c>
      <c r="G148" s="143">
        <f ca="1">IFERROR(INDEX(G$269:G$305,MATCH($F148,$B$269:$B$305,0))/INDEX($D$269:$D$305,MATCH($F148,$B$269:$B$305,0)),SUMIFS('Input-Ext Allocators'!D$8:D$63,'Input-Ext Allocators'!$B$8:$B$63,$F148))*$D148</f>
        <v>0</v>
      </c>
      <c r="H148" s="143">
        <f ca="1">IFERROR(INDEX(H$269:H$305,MATCH($F148,$B$269:$B$305,0))/INDEX($D$269:$D$305,MATCH($F148,$B$269:$B$305,0)),SUMIFS('Input-Ext Allocators'!E$8:E$63,'Input-Ext Allocators'!$B$8:$B$63,$F148))*$D148</f>
        <v>0</v>
      </c>
      <c r="I148" s="143">
        <f ca="1">IFERROR(INDEX(I$269:I$305,MATCH($F148,$B$269:$B$305,0))/INDEX($D$269:$D$305,MATCH($F148,$B$269:$B$305,0)),SUMIFS('Input-Ext Allocators'!F$8:F$63,'Input-Ext Allocators'!$B$8:$B$63,$F148))*$D148</f>
        <v>0</v>
      </c>
      <c r="J148" s="143">
        <f ca="1">IFERROR(INDEX(J$269:J$305,MATCH($F148,$B$269:$B$305,0))/INDEX($D$269:$D$305,MATCH($F148,$B$269:$B$305,0)),SUMIFS('Input-Ext Allocators'!G$8:G$63,'Input-Ext Allocators'!$B$8:$B$63,$F148))*$D148</f>
        <v>0</v>
      </c>
      <c r="K148" s="143">
        <f ca="1">IFERROR(INDEX(K$269:K$305,MATCH($F148,$B$269:$B$305,0))/INDEX($D$269:$D$305,MATCH($F148,$B$269:$B$305,0)),SUMIFS('Input-Ext Allocators'!H$8:H$63,'Input-Ext Allocators'!$B$8:$B$63,$F148))*$D148</f>
        <v>0</v>
      </c>
      <c r="L148" s="143">
        <f ca="1">IFERROR(INDEX(L$269:L$305,MATCH($F148,$B$269:$B$305,0))/INDEX($D$269:$D$305,MATCH($F148,$B$269:$B$305,0)),SUMIFS('Input-Ext Allocators'!I$8:I$63,'Input-Ext Allocators'!$B$8:$B$63,$F148))*$D148</f>
        <v>0</v>
      </c>
      <c r="M148" s="143">
        <f ca="1">IFERROR(INDEX(M$269:M$305,MATCH($F148,$B$269:$B$305,0))/INDEX($D$269:$D$305,MATCH($F148,$B$269:$B$305,0)),SUMIFS('Input-Ext Allocators'!J$8:J$63,'Input-Ext Allocators'!$B$8:$B$63,$F148))*$D148</f>
        <v>0</v>
      </c>
      <c r="N148" s="143">
        <f ca="1">IFERROR(INDEX(N$269:N$305,MATCH($F148,$B$269:$B$305,0))/INDEX($D$269:$D$305,MATCH($F148,$B$269:$B$305,0)),SUMIFS('Input-Ext Allocators'!K$8:K$63,'Input-Ext Allocators'!$B$8:$B$63,$F148))*$D148</f>
        <v>0</v>
      </c>
      <c r="O148" s="143">
        <f ca="1">IFERROR(INDEX(O$269:O$305,MATCH($F148,$B$269:$B$305,0))/INDEX($D$269:$D$305,MATCH($F148,$B$269:$B$305,0)),SUMIFS('Input-Ext Allocators'!L$8:L$63,'Input-Ext Allocators'!$B$8:$B$63,$F148))*$D148</f>
        <v>0</v>
      </c>
      <c r="P148" s="143">
        <f ca="1">IFERROR(INDEX(P$269:P$305,MATCH($F148,$B$269:$B$305,0))/INDEX($D$269:$D$305,MATCH($F148,$B$269:$B$305,0)),SUMIFS('Input-Ext Allocators'!M$8:M$63,'Input-Ext Allocators'!$B$8:$B$63,$F148))*$D148</f>
        <v>0</v>
      </c>
      <c r="Q148" s="143">
        <f ca="1">IFERROR(INDEX(Q$269:Q$305,MATCH($F148,$B$269:$B$305,0))/INDEX($D$269:$D$305,MATCH($F148,$B$269:$B$305,0)),SUMIFS('Input-Ext Allocators'!N$8:N$63,'Input-Ext Allocators'!$B$8:$B$63,$F148))*$D148</f>
        <v>0</v>
      </c>
      <c r="R148" s="143">
        <f ca="1">IFERROR(INDEX(R$269:R$305,MATCH($F148,$B$269:$B$305,0))/INDEX($D$269:$D$305,MATCH($F148,$B$269:$B$305,0)),SUMIFS('Input-Ext Allocators'!O$8:O$63,'Input-Ext Allocators'!$B$8:$B$63,$F148))*$D148</f>
        <v>0</v>
      </c>
      <c r="S148" s="143">
        <f ca="1">IFERROR(INDEX(S$269:S$305,MATCH($F148,$B$269:$B$305,0))/INDEX($D$269:$D$305,MATCH($F148,$B$269:$B$305,0)),SUMIFS('Input-Ext Allocators'!P$8:P$63,'Input-Ext Allocators'!$B$8:$B$63,$F148))*$D148</f>
        <v>0</v>
      </c>
      <c r="T148" s="143">
        <f ca="1">IFERROR(INDEX(T$269:T$305,MATCH($F148,$B$269:$B$305,0))/INDEX($D$269:$D$305,MATCH($F148,$B$269:$B$305,0)),SUMIFS('Input-Ext Allocators'!Q$8:Q$63,'Input-Ext Allocators'!$B$8:$B$63,$F148))*$D148</f>
        <v>0</v>
      </c>
      <c r="U148" s="143">
        <f ca="1">IFERROR(INDEX(U$269:U$305,MATCH($F148,$B$269:$B$305,0))/INDEX($D$269:$D$305,MATCH($F148,$B$269:$B$305,0)),SUMIFS('Input-Ext Allocators'!R$8:R$63,'Input-Ext Allocators'!$B$8:$B$63,$F148))*$D148</f>
        <v>0</v>
      </c>
      <c r="V148" s="143">
        <f ca="1">IFERROR(INDEX(V$269:V$305,MATCH($F148,$B$269:$B$305,0))/INDEX($D$269:$D$305,MATCH($F148,$B$269:$B$305,0)),SUMIFS('Input-Ext Allocators'!S$8:S$63,'Input-Ext Allocators'!$B$8:$B$63,$F148))*$D148</f>
        <v>0</v>
      </c>
      <c r="W148" s="143">
        <f ca="1">IFERROR(INDEX(W$269:W$305,MATCH($F148,$B$269:$B$305,0))/INDEX($D$269:$D$305,MATCH($F148,$B$269:$B$305,0)),SUMIFS('Input-Ext Allocators'!T$8:T$63,'Input-Ext Allocators'!$B$8:$B$63,$F148))*$D148</f>
        <v>0</v>
      </c>
      <c r="X148" s="143">
        <f ca="1">IFERROR(INDEX(X$269:X$305,MATCH($F148,$B$269:$B$305,0))/INDEX($D$269:$D$305,MATCH($F148,$B$269:$B$305,0)),SUMIFS('Input-Ext Allocators'!U$8:U$63,'Input-Ext Allocators'!$B$8:$B$63,$F148))*$D148</f>
        <v>0</v>
      </c>
      <c r="Y148" s="143">
        <f ca="1">IFERROR(INDEX(Y$269:Y$305,MATCH($F148,$B$269:$B$305,0))/INDEX($D$269:$D$305,MATCH($F148,$B$269:$B$305,0)),SUMIFS('Input-Ext Allocators'!V$8:V$63,'Input-Ext Allocators'!$B$8:$B$63,$F148))*$D148</f>
        <v>0</v>
      </c>
      <c r="Z148" s="143">
        <f ca="1">IFERROR(INDEX(Z$269:Z$305,MATCH($F148,$B$269:$B$305,0))/INDEX($D$269:$D$305,MATCH($F148,$B$269:$B$305,0)),SUMIFS('Input-Ext Allocators'!W$8:W$63,'Input-Ext Allocators'!$B$8:$B$63,$F148))*$D148</f>
        <v>0</v>
      </c>
    </row>
    <row r="149" spans="1:26" outlineLevel="1">
      <c r="A149" s="113">
        <f>IF(ISBLANK('Input-Accounts'!A149),"",'Input-Accounts'!A149)</f>
        <v>128</v>
      </c>
      <c r="B149" s="17" t="str">
        <f>IF(ISBLANK('Input-Accounts'!B149),"",'Input-Accounts'!B149)</f>
        <v>Maintenance of Other Equipment</v>
      </c>
      <c r="C149" s="113">
        <f>IF(ISBLANK('Input-Accounts'!C149),"",'Input-Accounts'!C149)</f>
        <v>894</v>
      </c>
      <c r="D149" s="143">
        <f t="shared" ca="1" si="35"/>
        <v>0</v>
      </c>
      <c r="E149" s="143">
        <f t="shared" ca="1" si="33"/>
        <v>0</v>
      </c>
      <c r="F149" s="89" t="str" cm="1">
        <f t="array" aca="1" ref="F149" ca="1">IF(D149=0,"-",IF('Input-Accounts'!$E149&lt;&gt;0,'Input-Accounts'!$E149,INDEX('Input-Accounts'!$H149:$J149,,MATCH($F$6,'Input-Accounts'!$H$6:$J$6,0))))</f>
        <v>-</v>
      </c>
      <c r="G149" s="143">
        <f ca="1">IFERROR(INDEX(G$269:G$305,MATCH($F149,$B$269:$B$305,0))/INDEX($D$269:$D$305,MATCH($F149,$B$269:$B$305,0)),SUMIFS('Input-Ext Allocators'!D$8:D$63,'Input-Ext Allocators'!$B$8:$B$63,$F149))*$D149</f>
        <v>0</v>
      </c>
      <c r="H149" s="143">
        <f ca="1">IFERROR(INDEX(H$269:H$305,MATCH($F149,$B$269:$B$305,0))/INDEX($D$269:$D$305,MATCH($F149,$B$269:$B$305,0)),SUMIFS('Input-Ext Allocators'!E$8:E$63,'Input-Ext Allocators'!$B$8:$B$63,$F149))*$D149</f>
        <v>0</v>
      </c>
      <c r="I149" s="143">
        <f ca="1">IFERROR(INDEX(I$269:I$305,MATCH($F149,$B$269:$B$305,0))/INDEX($D$269:$D$305,MATCH($F149,$B$269:$B$305,0)),SUMIFS('Input-Ext Allocators'!F$8:F$63,'Input-Ext Allocators'!$B$8:$B$63,$F149))*$D149</f>
        <v>0</v>
      </c>
      <c r="J149" s="143">
        <f ca="1">IFERROR(INDEX(J$269:J$305,MATCH($F149,$B$269:$B$305,0))/INDEX($D$269:$D$305,MATCH($F149,$B$269:$B$305,0)),SUMIFS('Input-Ext Allocators'!G$8:G$63,'Input-Ext Allocators'!$B$8:$B$63,$F149))*$D149</f>
        <v>0</v>
      </c>
      <c r="K149" s="143">
        <f ca="1">IFERROR(INDEX(K$269:K$305,MATCH($F149,$B$269:$B$305,0))/INDEX($D$269:$D$305,MATCH($F149,$B$269:$B$305,0)),SUMIFS('Input-Ext Allocators'!H$8:H$63,'Input-Ext Allocators'!$B$8:$B$63,$F149))*$D149</f>
        <v>0</v>
      </c>
      <c r="L149" s="143">
        <f ca="1">IFERROR(INDEX(L$269:L$305,MATCH($F149,$B$269:$B$305,0))/INDEX($D$269:$D$305,MATCH($F149,$B$269:$B$305,0)),SUMIFS('Input-Ext Allocators'!I$8:I$63,'Input-Ext Allocators'!$B$8:$B$63,$F149))*$D149</f>
        <v>0</v>
      </c>
      <c r="M149" s="143">
        <f ca="1">IFERROR(INDEX(M$269:M$305,MATCH($F149,$B$269:$B$305,0))/INDEX($D$269:$D$305,MATCH($F149,$B$269:$B$305,0)),SUMIFS('Input-Ext Allocators'!J$8:J$63,'Input-Ext Allocators'!$B$8:$B$63,$F149))*$D149</f>
        <v>0</v>
      </c>
      <c r="N149" s="143">
        <f ca="1">IFERROR(INDEX(N$269:N$305,MATCH($F149,$B$269:$B$305,0))/INDEX($D$269:$D$305,MATCH($F149,$B$269:$B$305,0)),SUMIFS('Input-Ext Allocators'!K$8:K$63,'Input-Ext Allocators'!$B$8:$B$63,$F149))*$D149</f>
        <v>0</v>
      </c>
      <c r="O149" s="143">
        <f ca="1">IFERROR(INDEX(O$269:O$305,MATCH($F149,$B$269:$B$305,0))/INDEX($D$269:$D$305,MATCH($F149,$B$269:$B$305,0)),SUMIFS('Input-Ext Allocators'!L$8:L$63,'Input-Ext Allocators'!$B$8:$B$63,$F149))*$D149</f>
        <v>0</v>
      </c>
      <c r="P149" s="143">
        <f ca="1">IFERROR(INDEX(P$269:P$305,MATCH($F149,$B$269:$B$305,0))/INDEX($D$269:$D$305,MATCH($F149,$B$269:$B$305,0)),SUMIFS('Input-Ext Allocators'!M$8:M$63,'Input-Ext Allocators'!$B$8:$B$63,$F149))*$D149</f>
        <v>0</v>
      </c>
      <c r="Q149" s="143">
        <f ca="1">IFERROR(INDEX(Q$269:Q$305,MATCH($F149,$B$269:$B$305,0))/INDEX($D$269:$D$305,MATCH($F149,$B$269:$B$305,0)),SUMIFS('Input-Ext Allocators'!N$8:N$63,'Input-Ext Allocators'!$B$8:$B$63,$F149))*$D149</f>
        <v>0</v>
      </c>
      <c r="R149" s="143">
        <f ca="1">IFERROR(INDEX(R$269:R$305,MATCH($F149,$B$269:$B$305,0))/INDEX($D$269:$D$305,MATCH($F149,$B$269:$B$305,0)),SUMIFS('Input-Ext Allocators'!O$8:O$63,'Input-Ext Allocators'!$B$8:$B$63,$F149))*$D149</f>
        <v>0</v>
      </c>
      <c r="S149" s="143">
        <f ca="1">IFERROR(INDEX(S$269:S$305,MATCH($F149,$B$269:$B$305,0))/INDEX($D$269:$D$305,MATCH($F149,$B$269:$B$305,0)),SUMIFS('Input-Ext Allocators'!P$8:P$63,'Input-Ext Allocators'!$B$8:$B$63,$F149))*$D149</f>
        <v>0</v>
      </c>
      <c r="T149" s="143">
        <f ca="1">IFERROR(INDEX(T$269:T$305,MATCH($F149,$B$269:$B$305,0))/INDEX($D$269:$D$305,MATCH($F149,$B$269:$B$305,0)),SUMIFS('Input-Ext Allocators'!Q$8:Q$63,'Input-Ext Allocators'!$B$8:$B$63,$F149))*$D149</f>
        <v>0</v>
      </c>
      <c r="U149" s="143">
        <f ca="1">IFERROR(INDEX(U$269:U$305,MATCH($F149,$B$269:$B$305,0))/INDEX($D$269:$D$305,MATCH($F149,$B$269:$B$305,0)),SUMIFS('Input-Ext Allocators'!R$8:R$63,'Input-Ext Allocators'!$B$8:$B$63,$F149))*$D149</f>
        <v>0</v>
      </c>
      <c r="V149" s="143">
        <f ca="1">IFERROR(INDEX(V$269:V$305,MATCH($F149,$B$269:$B$305,0))/INDEX($D$269:$D$305,MATCH($F149,$B$269:$B$305,0)),SUMIFS('Input-Ext Allocators'!S$8:S$63,'Input-Ext Allocators'!$B$8:$B$63,$F149))*$D149</f>
        <v>0</v>
      </c>
      <c r="W149" s="143">
        <f ca="1">IFERROR(INDEX(W$269:W$305,MATCH($F149,$B$269:$B$305,0))/INDEX($D$269:$D$305,MATCH($F149,$B$269:$B$305,0)),SUMIFS('Input-Ext Allocators'!T$8:T$63,'Input-Ext Allocators'!$B$8:$B$63,$F149))*$D149</f>
        <v>0</v>
      </c>
      <c r="X149" s="143">
        <f ca="1">IFERROR(INDEX(X$269:X$305,MATCH($F149,$B$269:$B$305,0))/INDEX($D$269:$D$305,MATCH($F149,$B$269:$B$305,0)),SUMIFS('Input-Ext Allocators'!U$8:U$63,'Input-Ext Allocators'!$B$8:$B$63,$F149))*$D149</f>
        <v>0</v>
      </c>
      <c r="Y149" s="143">
        <f ca="1">IFERROR(INDEX(Y$269:Y$305,MATCH($F149,$B$269:$B$305,0))/INDEX($D$269:$D$305,MATCH($F149,$B$269:$B$305,0)),SUMIFS('Input-Ext Allocators'!V$8:V$63,'Input-Ext Allocators'!$B$8:$B$63,$F149))*$D149</f>
        <v>0</v>
      </c>
      <c r="Z149" s="143">
        <f ca="1">IFERROR(INDEX(Z$269:Z$305,MATCH($F149,$B$269:$B$305,0))/INDEX($D$269:$D$305,MATCH($F149,$B$269:$B$305,0)),SUMIFS('Input-Ext Allocators'!W$8:W$63,'Input-Ext Allocators'!$B$8:$B$63,$F149))*$D149</f>
        <v>0</v>
      </c>
    </row>
    <row r="150" spans="1:26" outlineLevel="1">
      <c r="A150" s="113">
        <f>IF(ISBLANK('Input-Accounts'!A150),"",'Input-Accounts'!A150)</f>
        <v>129</v>
      </c>
      <c r="B150" s="79" t="str">
        <f>IF(ISBLANK('Input-Accounts'!B150),"",'Input-Accounts'!B150)</f>
        <v>Subtotal - Distribution Maintenance Expenses</v>
      </c>
      <c r="C150" s="113" t="str">
        <f>IF(ISBLANK('Input-Accounts'!C150),"",'Input-Accounts'!C150)</f>
        <v/>
      </c>
      <c r="D150" s="144">
        <f ca="1">SUBTOTAL(9,D140:D149)</f>
        <v>0</v>
      </c>
      <c r="E150" s="143">
        <f t="shared" ca="1" si="33"/>
        <v>0</v>
      </c>
      <c r="G150" s="144">
        <f t="shared" ref="G150:Z150" ca="1" si="36">SUBTOTAL(9,G140:G149)</f>
        <v>0</v>
      </c>
      <c r="H150" s="144">
        <f t="shared" ca="1" si="36"/>
        <v>0</v>
      </c>
      <c r="I150" s="144">
        <f t="shared" ca="1" si="36"/>
        <v>0</v>
      </c>
      <c r="J150" s="144">
        <f t="shared" ca="1" si="36"/>
        <v>0</v>
      </c>
      <c r="K150" s="144">
        <f t="shared" ca="1" si="36"/>
        <v>0</v>
      </c>
      <c r="L150" s="144">
        <f t="shared" ca="1" si="36"/>
        <v>0</v>
      </c>
      <c r="M150" s="144">
        <f t="shared" ca="1" si="36"/>
        <v>0</v>
      </c>
      <c r="N150" s="144">
        <f t="shared" ca="1" si="36"/>
        <v>0</v>
      </c>
      <c r="O150" s="144">
        <f t="shared" ca="1" si="36"/>
        <v>0</v>
      </c>
      <c r="P150" s="144">
        <f t="shared" ca="1" si="36"/>
        <v>0</v>
      </c>
      <c r="Q150" s="144">
        <f t="shared" ca="1" si="36"/>
        <v>0</v>
      </c>
      <c r="R150" s="144">
        <f t="shared" ca="1" si="36"/>
        <v>0</v>
      </c>
      <c r="S150" s="144">
        <f t="shared" ca="1" si="36"/>
        <v>0</v>
      </c>
      <c r="T150" s="144">
        <f t="shared" ca="1" si="36"/>
        <v>0</v>
      </c>
      <c r="U150" s="144">
        <f t="shared" ca="1" si="36"/>
        <v>0</v>
      </c>
      <c r="V150" s="144">
        <f t="shared" ca="1" si="36"/>
        <v>0</v>
      </c>
      <c r="W150" s="144">
        <f t="shared" ca="1" si="36"/>
        <v>0</v>
      </c>
      <c r="X150" s="144">
        <f t="shared" ca="1" si="36"/>
        <v>0</v>
      </c>
      <c r="Y150" s="144">
        <f t="shared" ca="1" si="36"/>
        <v>0</v>
      </c>
      <c r="Z150" s="144">
        <f t="shared" ca="1" si="36"/>
        <v>0</v>
      </c>
    </row>
    <row r="151" spans="1:26" outlineLevel="1">
      <c r="A151" s="113" t="str">
        <f>IF(ISBLANK('Input-Accounts'!A151),"",'Input-Accounts'!A151)</f>
        <v/>
      </c>
      <c r="B151" s="79" t="str">
        <f>IF(ISBLANK('Input-Accounts'!B151),"",'Input-Accounts'!B151)</f>
        <v/>
      </c>
      <c r="C151" s="113" t="str">
        <f>IF(ISBLANK('Input-Accounts'!C151),"",'Input-Accounts'!C151)</f>
        <v/>
      </c>
      <c r="D151" s="143"/>
      <c r="E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</row>
    <row r="152" spans="1:26">
      <c r="A152" s="113">
        <f>IF(ISBLANK('Input-Accounts'!A152),"",'Input-Accounts'!A152)</f>
        <v>130</v>
      </c>
      <c r="B152" s="127" t="str">
        <f>IF(ISBLANK('Input-Accounts'!B152),"",'Input-Accounts'!B152)</f>
        <v>Total Production, Storage, LNG, Transmission, and Distribution Expense</v>
      </c>
      <c r="C152" s="113" t="str">
        <f>IF(ISBLANK('Input-Accounts'!C152),"",'Input-Accounts'!C152)</f>
        <v/>
      </c>
      <c r="D152" s="143">
        <f ca="1">SUBTOTAL(9,D120:D150)</f>
        <v>374897.56524112879</v>
      </c>
      <c r="E152" s="143">
        <f t="shared" ca="1" si="33"/>
        <v>0</v>
      </c>
      <c r="F152" s="89"/>
      <c r="G152" s="143">
        <f t="shared" ref="G152:Z152" ca="1" si="37">SUBTOTAL(9,G120:G150)</f>
        <v>117235.32923687436</v>
      </c>
      <c r="H152" s="143">
        <f t="shared" ca="1" si="37"/>
        <v>82955.465957497145</v>
      </c>
      <c r="I152" s="143">
        <f t="shared" ca="1" si="37"/>
        <v>10986.0864453586</v>
      </c>
      <c r="J152" s="143">
        <f t="shared" ca="1" si="37"/>
        <v>15060.04691686048</v>
      </c>
      <c r="K152" s="143">
        <f t="shared" ca="1" si="37"/>
        <v>1892.8956117643324</v>
      </c>
      <c r="L152" s="143">
        <f t="shared" ca="1" si="37"/>
        <v>120942.73697751769</v>
      </c>
      <c r="M152" s="143">
        <f t="shared" ca="1" si="37"/>
        <v>25825.004095256158</v>
      </c>
      <c r="N152" s="143">
        <f t="shared" ca="1" si="37"/>
        <v>0</v>
      </c>
      <c r="O152" s="143">
        <f t="shared" ca="1" si="37"/>
        <v>0</v>
      </c>
      <c r="P152" s="143">
        <f t="shared" ca="1" si="37"/>
        <v>0</v>
      </c>
      <c r="Q152" s="143">
        <f t="shared" ca="1" si="37"/>
        <v>0</v>
      </c>
      <c r="R152" s="143">
        <f t="shared" ca="1" si="37"/>
        <v>0</v>
      </c>
      <c r="S152" s="143">
        <f t="shared" ca="1" si="37"/>
        <v>0</v>
      </c>
      <c r="T152" s="143">
        <f t="shared" ca="1" si="37"/>
        <v>0</v>
      </c>
      <c r="U152" s="143">
        <f t="shared" ca="1" si="37"/>
        <v>0</v>
      </c>
      <c r="V152" s="143">
        <f t="shared" ca="1" si="37"/>
        <v>0</v>
      </c>
      <c r="W152" s="143">
        <f t="shared" ca="1" si="37"/>
        <v>0</v>
      </c>
      <c r="X152" s="143">
        <f t="shared" ca="1" si="37"/>
        <v>0</v>
      </c>
      <c r="Y152" s="143">
        <f t="shared" ca="1" si="37"/>
        <v>0</v>
      </c>
      <c r="Z152" s="143">
        <f t="shared" ca="1" si="37"/>
        <v>0</v>
      </c>
    </row>
    <row r="153" spans="1:26">
      <c r="A153" s="113" t="str">
        <f>IF(ISBLANK('Input-Accounts'!A153),"",'Input-Accounts'!A153)</f>
        <v/>
      </c>
      <c r="B153" s="79" t="str">
        <f>IF(ISBLANK('Input-Accounts'!B153),"",'Input-Accounts'!B153)</f>
        <v/>
      </c>
      <c r="C153" s="113" t="str">
        <f>IF(ISBLANK('Input-Accounts'!C153),"",'Input-Accounts'!C153)</f>
        <v/>
      </c>
      <c r="D153" s="144"/>
      <c r="E153" s="143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</row>
    <row r="154" spans="1:26">
      <c r="A154" s="113">
        <f>IF(ISBLANK('Input-Accounts'!A154),"",'Input-Accounts'!A154)</f>
        <v>131</v>
      </c>
      <c r="B154" s="127" t="str">
        <f>IF(ISBLANK('Input-Accounts'!B154),"",'Input-Accounts'!B154)</f>
        <v>Customer Accounts, Service, and Sales Expense</v>
      </c>
      <c r="C154" s="113" t="str">
        <f>IF(ISBLANK('Input-Accounts'!C154),"",'Input-Accounts'!C154)</f>
        <v/>
      </c>
      <c r="D154" s="143"/>
      <c r="E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</row>
    <row r="155" spans="1:26" outlineLevel="1">
      <c r="A155" s="113">
        <f>IF(ISBLANK('Input-Accounts'!A155),"",'Input-Accounts'!A155)</f>
        <v>132</v>
      </c>
      <c r="B155" s="81" t="str">
        <f>IF(ISBLANK('Input-Accounts'!B155),"",'Input-Accounts'!B155)</f>
        <v>Customer Account</v>
      </c>
      <c r="C155" s="113" t="str">
        <f>IF(ISBLANK('Input-Accounts'!C155),"",'Input-Accounts'!C155)</f>
        <v/>
      </c>
      <c r="D155" s="143"/>
      <c r="E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</row>
    <row r="156" spans="1:26" outlineLevel="1">
      <c r="A156" s="113">
        <f>IF(ISBLANK('Input-Accounts'!A156),"",'Input-Accounts'!A156)</f>
        <v>133</v>
      </c>
      <c r="B156" s="17" t="str">
        <f>IF(ISBLANK('Input-Accounts'!B156),"",'Input-Accounts'!B156)</f>
        <v xml:space="preserve">Supervision </v>
      </c>
      <c r="C156" s="113">
        <f>IF(ISBLANK('Input-Accounts'!C156),"",'Input-Accounts'!C156)</f>
        <v>901</v>
      </c>
      <c r="D156" s="143">
        <f t="shared" ref="D156:D160" ca="1" si="38">INDIRECT("Classification!"&amp;$D$5&amp;ROW())</f>
        <v>0</v>
      </c>
      <c r="E156" s="143">
        <f t="shared" ca="1" si="33"/>
        <v>0</v>
      </c>
      <c r="F156" s="89" t="str" cm="1">
        <f t="array" aca="1" ref="F156" ca="1">IF(D156=0,"-",IF('Input-Accounts'!$E156&lt;&gt;0,'Input-Accounts'!$E156,INDEX('Input-Accounts'!$H156:$J156,,MATCH($F$6,'Input-Accounts'!$H$6:$J$6,0))))</f>
        <v>-</v>
      </c>
      <c r="G156" s="143">
        <f ca="1">IFERROR(INDEX(G$269:G$305,MATCH($F156,$B$269:$B$305,0))/INDEX($D$269:$D$305,MATCH($F156,$B$269:$B$305,0)),SUMIFS('Input-Ext Allocators'!D$8:D$63,'Input-Ext Allocators'!$B$8:$B$63,$F156))*$D156</f>
        <v>0</v>
      </c>
      <c r="H156" s="143">
        <f ca="1">IFERROR(INDEX(H$269:H$305,MATCH($F156,$B$269:$B$305,0))/INDEX($D$269:$D$305,MATCH($F156,$B$269:$B$305,0)),SUMIFS('Input-Ext Allocators'!E$8:E$63,'Input-Ext Allocators'!$B$8:$B$63,$F156))*$D156</f>
        <v>0</v>
      </c>
      <c r="I156" s="143">
        <f ca="1">IFERROR(INDEX(I$269:I$305,MATCH($F156,$B$269:$B$305,0))/INDEX($D$269:$D$305,MATCH($F156,$B$269:$B$305,0)),SUMIFS('Input-Ext Allocators'!F$8:F$63,'Input-Ext Allocators'!$B$8:$B$63,$F156))*$D156</f>
        <v>0</v>
      </c>
      <c r="J156" s="143">
        <f ca="1">IFERROR(INDEX(J$269:J$305,MATCH($F156,$B$269:$B$305,0))/INDEX($D$269:$D$305,MATCH($F156,$B$269:$B$305,0)),SUMIFS('Input-Ext Allocators'!G$8:G$63,'Input-Ext Allocators'!$B$8:$B$63,$F156))*$D156</f>
        <v>0</v>
      </c>
      <c r="K156" s="143">
        <f ca="1">IFERROR(INDEX(K$269:K$305,MATCH($F156,$B$269:$B$305,0))/INDEX($D$269:$D$305,MATCH($F156,$B$269:$B$305,0)),SUMIFS('Input-Ext Allocators'!H$8:H$63,'Input-Ext Allocators'!$B$8:$B$63,$F156))*$D156</f>
        <v>0</v>
      </c>
      <c r="L156" s="143">
        <f ca="1">IFERROR(INDEX(L$269:L$305,MATCH($F156,$B$269:$B$305,0))/INDEX($D$269:$D$305,MATCH($F156,$B$269:$B$305,0)),SUMIFS('Input-Ext Allocators'!I$8:I$63,'Input-Ext Allocators'!$B$8:$B$63,$F156))*$D156</f>
        <v>0</v>
      </c>
      <c r="M156" s="143">
        <f ca="1">IFERROR(INDEX(M$269:M$305,MATCH($F156,$B$269:$B$305,0))/INDEX($D$269:$D$305,MATCH($F156,$B$269:$B$305,0)),SUMIFS('Input-Ext Allocators'!J$8:J$63,'Input-Ext Allocators'!$B$8:$B$63,$F156))*$D156</f>
        <v>0</v>
      </c>
      <c r="N156" s="143">
        <f ca="1">IFERROR(INDEX(N$269:N$305,MATCH($F156,$B$269:$B$305,0))/INDEX($D$269:$D$305,MATCH($F156,$B$269:$B$305,0)),SUMIFS('Input-Ext Allocators'!K$8:K$63,'Input-Ext Allocators'!$B$8:$B$63,$F156))*$D156</f>
        <v>0</v>
      </c>
      <c r="O156" s="143">
        <f ca="1">IFERROR(INDEX(O$269:O$305,MATCH($F156,$B$269:$B$305,0))/INDEX($D$269:$D$305,MATCH($F156,$B$269:$B$305,0)),SUMIFS('Input-Ext Allocators'!L$8:L$63,'Input-Ext Allocators'!$B$8:$B$63,$F156))*$D156</f>
        <v>0</v>
      </c>
      <c r="P156" s="143">
        <f ca="1">IFERROR(INDEX(P$269:P$305,MATCH($F156,$B$269:$B$305,0))/INDEX($D$269:$D$305,MATCH($F156,$B$269:$B$305,0)),SUMIFS('Input-Ext Allocators'!M$8:M$63,'Input-Ext Allocators'!$B$8:$B$63,$F156))*$D156</f>
        <v>0</v>
      </c>
      <c r="Q156" s="143">
        <f ca="1">IFERROR(INDEX(Q$269:Q$305,MATCH($F156,$B$269:$B$305,0))/INDEX($D$269:$D$305,MATCH($F156,$B$269:$B$305,0)),SUMIFS('Input-Ext Allocators'!N$8:N$63,'Input-Ext Allocators'!$B$8:$B$63,$F156))*$D156</f>
        <v>0</v>
      </c>
      <c r="R156" s="143">
        <f ca="1">IFERROR(INDEX(R$269:R$305,MATCH($F156,$B$269:$B$305,0))/INDEX($D$269:$D$305,MATCH($F156,$B$269:$B$305,0)),SUMIFS('Input-Ext Allocators'!O$8:O$63,'Input-Ext Allocators'!$B$8:$B$63,$F156))*$D156</f>
        <v>0</v>
      </c>
      <c r="S156" s="143">
        <f ca="1">IFERROR(INDEX(S$269:S$305,MATCH($F156,$B$269:$B$305,0))/INDEX($D$269:$D$305,MATCH($F156,$B$269:$B$305,0)),SUMIFS('Input-Ext Allocators'!P$8:P$63,'Input-Ext Allocators'!$B$8:$B$63,$F156))*$D156</f>
        <v>0</v>
      </c>
      <c r="T156" s="143">
        <f ca="1">IFERROR(INDEX(T$269:T$305,MATCH($F156,$B$269:$B$305,0))/INDEX($D$269:$D$305,MATCH($F156,$B$269:$B$305,0)),SUMIFS('Input-Ext Allocators'!Q$8:Q$63,'Input-Ext Allocators'!$B$8:$B$63,$F156))*$D156</f>
        <v>0</v>
      </c>
      <c r="U156" s="143">
        <f ca="1">IFERROR(INDEX(U$269:U$305,MATCH($F156,$B$269:$B$305,0))/INDEX($D$269:$D$305,MATCH($F156,$B$269:$B$305,0)),SUMIFS('Input-Ext Allocators'!R$8:R$63,'Input-Ext Allocators'!$B$8:$B$63,$F156))*$D156</f>
        <v>0</v>
      </c>
      <c r="V156" s="143">
        <f ca="1">IFERROR(INDEX(V$269:V$305,MATCH($F156,$B$269:$B$305,0))/INDEX($D$269:$D$305,MATCH($F156,$B$269:$B$305,0)),SUMIFS('Input-Ext Allocators'!S$8:S$63,'Input-Ext Allocators'!$B$8:$B$63,$F156))*$D156</f>
        <v>0</v>
      </c>
      <c r="W156" s="143">
        <f ca="1">IFERROR(INDEX(W$269:W$305,MATCH($F156,$B$269:$B$305,0))/INDEX($D$269:$D$305,MATCH($F156,$B$269:$B$305,0)),SUMIFS('Input-Ext Allocators'!T$8:T$63,'Input-Ext Allocators'!$B$8:$B$63,$F156))*$D156</f>
        <v>0</v>
      </c>
      <c r="X156" s="143">
        <f ca="1">IFERROR(INDEX(X$269:X$305,MATCH($F156,$B$269:$B$305,0))/INDEX($D$269:$D$305,MATCH($F156,$B$269:$B$305,0)),SUMIFS('Input-Ext Allocators'!U$8:U$63,'Input-Ext Allocators'!$B$8:$B$63,$F156))*$D156</f>
        <v>0</v>
      </c>
      <c r="Y156" s="143">
        <f ca="1">IFERROR(INDEX(Y$269:Y$305,MATCH($F156,$B$269:$B$305,0))/INDEX($D$269:$D$305,MATCH($F156,$B$269:$B$305,0)),SUMIFS('Input-Ext Allocators'!V$8:V$63,'Input-Ext Allocators'!$B$8:$B$63,$F156))*$D156</f>
        <v>0</v>
      </c>
      <c r="Z156" s="143">
        <f ca="1">IFERROR(INDEX(Z$269:Z$305,MATCH($F156,$B$269:$B$305,0))/INDEX($D$269:$D$305,MATCH($F156,$B$269:$B$305,0)),SUMIFS('Input-Ext Allocators'!W$8:W$63,'Input-Ext Allocators'!$B$8:$B$63,$F156))*$D156</f>
        <v>0</v>
      </c>
    </row>
    <row r="157" spans="1:26" outlineLevel="1">
      <c r="A157" s="113">
        <f>IF(ISBLANK('Input-Accounts'!A157),"",'Input-Accounts'!A157)</f>
        <v>134</v>
      </c>
      <c r="B157" s="17" t="str">
        <f>IF(ISBLANK('Input-Accounts'!B157),"",'Input-Accounts'!B157)</f>
        <v>Meter reading expenses</v>
      </c>
      <c r="C157" s="113">
        <f>IF(ISBLANK('Input-Accounts'!C157),"",'Input-Accounts'!C157)</f>
        <v>902</v>
      </c>
      <c r="D157" s="143">
        <f t="shared" ca="1" si="38"/>
        <v>0</v>
      </c>
      <c r="E157" s="143">
        <f t="shared" ca="1" si="33"/>
        <v>0</v>
      </c>
      <c r="F157" s="89" t="str" cm="1">
        <f t="array" aca="1" ref="F157" ca="1">IF(D157=0,"-",IF('Input-Accounts'!$E157&lt;&gt;0,'Input-Accounts'!$E157,INDEX('Input-Accounts'!$H157:$J157,,MATCH($F$6,'Input-Accounts'!$H$6:$J$6,0))))</f>
        <v>-</v>
      </c>
      <c r="G157" s="143">
        <f ca="1">IFERROR(INDEX(G$269:G$305,MATCH($F157,$B$269:$B$305,0))/INDEX($D$269:$D$305,MATCH($F157,$B$269:$B$305,0)),SUMIFS('Input-Ext Allocators'!D$8:D$63,'Input-Ext Allocators'!$B$8:$B$63,$F157))*$D157</f>
        <v>0</v>
      </c>
      <c r="H157" s="143">
        <f ca="1">IFERROR(INDEX(H$269:H$305,MATCH($F157,$B$269:$B$305,0))/INDEX($D$269:$D$305,MATCH($F157,$B$269:$B$305,0)),SUMIFS('Input-Ext Allocators'!E$8:E$63,'Input-Ext Allocators'!$B$8:$B$63,$F157))*$D157</f>
        <v>0</v>
      </c>
      <c r="I157" s="143">
        <f ca="1">IFERROR(INDEX(I$269:I$305,MATCH($F157,$B$269:$B$305,0))/INDEX($D$269:$D$305,MATCH($F157,$B$269:$B$305,0)),SUMIFS('Input-Ext Allocators'!F$8:F$63,'Input-Ext Allocators'!$B$8:$B$63,$F157))*$D157</f>
        <v>0</v>
      </c>
      <c r="J157" s="143">
        <f ca="1">IFERROR(INDEX(J$269:J$305,MATCH($F157,$B$269:$B$305,0))/INDEX($D$269:$D$305,MATCH($F157,$B$269:$B$305,0)),SUMIFS('Input-Ext Allocators'!G$8:G$63,'Input-Ext Allocators'!$B$8:$B$63,$F157))*$D157</f>
        <v>0</v>
      </c>
      <c r="K157" s="143">
        <f ca="1">IFERROR(INDEX(K$269:K$305,MATCH($F157,$B$269:$B$305,0))/INDEX($D$269:$D$305,MATCH($F157,$B$269:$B$305,0)),SUMIFS('Input-Ext Allocators'!H$8:H$63,'Input-Ext Allocators'!$B$8:$B$63,$F157))*$D157</f>
        <v>0</v>
      </c>
      <c r="L157" s="143">
        <f ca="1">IFERROR(INDEX(L$269:L$305,MATCH($F157,$B$269:$B$305,0))/INDEX($D$269:$D$305,MATCH($F157,$B$269:$B$305,0)),SUMIFS('Input-Ext Allocators'!I$8:I$63,'Input-Ext Allocators'!$B$8:$B$63,$F157))*$D157</f>
        <v>0</v>
      </c>
      <c r="M157" s="143">
        <f ca="1">IFERROR(INDEX(M$269:M$305,MATCH($F157,$B$269:$B$305,0))/INDEX($D$269:$D$305,MATCH($F157,$B$269:$B$305,0)),SUMIFS('Input-Ext Allocators'!J$8:J$63,'Input-Ext Allocators'!$B$8:$B$63,$F157))*$D157</f>
        <v>0</v>
      </c>
      <c r="N157" s="143">
        <f ca="1">IFERROR(INDEX(N$269:N$305,MATCH($F157,$B$269:$B$305,0))/INDEX($D$269:$D$305,MATCH($F157,$B$269:$B$305,0)),SUMIFS('Input-Ext Allocators'!K$8:K$63,'Input-Ext Allocators'!$B$8:$B$63,$F157))*$D157</f>
        <v>0</v>
      </c>
      <c r="O157" s="143">
        <f ca="1">IFERROR(INDEX(O$269:O$305,MATCH($F157,$B$269:$B$305,0))/INDEX($D$269:$D$305,MATCH($F157,$B$269:$B$305,0)),SUMIFS('Input-Ext Allocators'!L$8:L$63,'Input-Ext Allocators'!$B$8:$B$63,$F157))*$D157</f>
        <v>0</v>
      </c>
      <c r="P157" s="143">
        <f ca="1">IFERROR(INDEX(P$269:P$305,MATCH($F157,$B$269:$B$305,0))/INDEX($D$269:$D$305,MATCH($F157,$B$269:$B$305,0)),SUMIFS('Input-Ext Allocators'!M$8:M$63,'Input-Ext Allocators'!$B$8:$B$63,$F157))*$D157</f>
        <v>0</v>
      </c>
      <c r="Q157" s="143">
        <f ca="1">IFERROR(INDEX(Q$269:Q$305,MATCH($F157,$B$269:$B$305,0))/INDEX($D$269:$D$305,MATCH($F157,$B$269:$B$305,0)),SUMIFS('Input-Ext Allocators'!N$8:N$63,'Input-Ext Allocators'!$B$8:$B$63,$F157))*$D157</f>
        <v>0</v>
      </c>
      <c r="R157" s="143">
        <f ca="1">IFERROR(INDEX(R$269:R$305,MATCH($F157,$B$269:$B$305,0))/INDEX($D$269:$D$305,MATCH($F157,$B$269:$B$305,0)),SUMIFS('Input-Ext Allocators'!O$8:O$63,'Input-Ext Allocators'!$B$8:$B$63,$F157))*$D157</f>
        <v>0</v>
      </c>
      <c r="S157" s="143">
        <f ca="1">IFERROR(INDEX(S$269:S$305,MATCH($F157,$B$269:$B$305,0))/INDEX($D$269:$D$305,MATCH($F157,$B$269:$B$305,0)),SUMIFS('Input-Ext Allocators'!P$8:P$63,'Input-Ext Allocators'!$B$8:$B$63,$F157))*$D157</f>
        <v>0</v>
      </c>
      <c r="T157" s="143">
        <f ca="1">IFERROR(INDEX(T$269:T$305,MATCH($F157,$B$269:$B$305,0))/INDEX($D$269:$D$305,MATCH($F157,$B$269:$B$305,0)),SUMIFS('Input-Ext Allocators'!Q$8:Q$63,'Input-Ext Allocators'!$B$8:$B$63,$F157))*$D157</f>
        <v>0</v>
      </c>
      <c r="U157" s="143">
        <f ca="1">IFERROR(INDEX(U$269:U$305,MATCH($F157,$B$269:$B$305,0))/INDEX($D$269:$D$305,MATCH($F157,$B$269:$B$305,0)),SUMIFS('Input-Ext Allocators'!R$8:R$63,'Input-Ext Allocators'!$B$8:$B$63,$F157))*$D157</f>
        <v>0</v>
      </c>
      <c r="V157" s="143">
        <f ca="1">IFERROR(INDEX(V$269:V$305,MATCH($F157,$B$269:$B$305,0))/INDEX($D$269:$D$305,MATCH($F157,$B$269:$B$305,0)),SUMIFS('Input-Ext Allocators'!S$8:S$63,'Input-Ext Allocators'!$B$8:$B$63,$F157))*$D157</f>
        <v>0</v>
      </c>
      <c r="W157" s="143">
        <f ca="1">IFERROR(INDEX(W$269:W$305,MATCH($F157,$B$269:$B$305,0))/INDEX($D$269:$D$305,MATCH($F157,$B$269:$B$305,0)),SUMIFS('Input-Ext Allocators'!T$8:T$63,'Input-Ext Allocators'!$B$8:$B$63,$F157))*$D157</f>
        <v>0</v>
      </c>
      <c r="X157" s="143">
        <f ca="1">IFERROR(INDEX(X$269:X$305,MATCH($F157,$B$269:$B$305,0))/INDEX($D$269:$D$305,MATCH($F157,$B$269:$B$305,0)),SUMIFS('Input-Ext Allocators'!U$8:U$63,'Input-Ext Allocators'!$B$8:$B$63,$F157))*$D157</f>
        <v>0</v>
      </c>
      <c r="Y157" s="143">
        <f ca="1">IFERROR(INDEX(Y$269:Y$305,MATCH($F157,$B$269:$B$305,0))/INDEX($D$269:$D$305,MATCH($F157,$B$269:$B$305,0)),SUMIFS('Input-Ext Allocators'!V$8:V$63,'Input-Ext Allocators'!$B$8:$B$63,$F157))*$D157</f>
        <v>0</v>
      </c>
      <c r="Z157" s="143">
        <f ca="1">IFERROR(INDEX(Z$269:Z$305,MATCH($F157,$B$269:$B$305,0))/INDEX($D$269:$D$305,MATCH($F157,$B$269:$B$305,0)),SUMIFS('Input-Ext Allocators'!W$8:W$63,'Input-Ext Allocators'!$B$8:$B$63,$F157))*$D157</f>
        <v>0</v>
      </c>
    </row>
    <row r="158" spans="1:26" outlineLevel="1">
      <c r="A158" s="113">
        <f>IF(ISBLANK('Input-Accounts'!A158),"",'Input-Accounts'!A158)</f>
        <v>135</v>
      </c>
      <c r="B158" s="17" t="str">
        <f>IF(ISBLANK('Input-Accounts'!B158),"",'Input-Accounts'!B158)</f>
        <v>Customer records and collection expenses</v>
      </c>
      <c r="C158" s="113">
        <f>IF(ISBLANK('Input-Accounts'!C158),"",'Input-Accounts'!C158)</f>
        <v>903</v>
      </c>
      <c r="D158" s="143">
        <f t="shared" ca="1" si="38"/>
        <v>0</v>
      </c>
      <c r="E158" s="143">
        <f t="shared" ca="1" si="33"/>
        <v>0</v>
      </c>
      <c r="F158" s="89" t="str" cm="1">
        <f t="array" aca="1" ref="F158" ca="1">IF(D158=0,"-",IF('Input-Accounts'!$E158&lt;&gt;0,'Input-Accounts'!$E158,INDEX('Input-Accounts'!$H158:$J158,,MATCH($F$6,'Input-Accounts'!$H$6:$J$6,0))))</f>
        <v>-</v>
      </c>
      <c r="G158" s="143">
        <f ca="1">IFERROR(INDEX(G$269:G$305,MATCH($F158,$B$269:$B$305,0))/INDEX($D$269:$D$305,MATCH($F158,$B$269:$B$305,0)),SUMIFS('Input-Ext Allocators'!D$8:D$63,'Input-Ext Allocators'!$B$8:$B$63,$F158))*$D158</f>
        <v>0</v>
      </c>
      <c r="H158" s="143">
        <f ca="1">IFERROR(INDEX(H$269:H$305,MATCH($F158,$B$269:$B$305,0))/INDEX($D$269:$D$305,MATCH($F158,$B$269:$B$305,0)),SUMIFS('Input-Ext Allocators'!E$8:E$63,'Input-Ext Allocators'!$B$8:$B$63,$F158))*$D158</f>
        <v>0</v>
      </c>
      <c r="I158" s="143">
        <f ca="1">IFERROR(INDEX(I$269:I$305,MATCH($F158,$B$269:$B$305,0))/INDEX($D$269:$D$305,MATCH($F158,$B$269:$B$305,0)),SUMIFS('Input-Ext Allocators'!F$8:F$63,'Input-Ext Allocators'!$B$8:$B$63,$F158))*$D158</f>
        <v>0</v>
      </c>
      <c r="J158" s="143">
        <f ca="1">IFERROR(INDEX(J$269:J$305,MATCH($F158,$B$269:$B$305,0))/INDEX($D$269:$D$305,MATCH($F158,$B$269:$B$305,0)),SUMIFS('Input-Ext Allocators'!G$8:G$63,'Input-Ext Allocators'!$B$8:$B$63,$F158))*$D158</f>
        <v>0</v>
      </c>
      <c r="K158" s="143">
        <f ca="1">IFERROR(INDEX(K$269:K$305,MATCH($F158,$B$269:$B$305,0))/INDEX($D$269:$D$305,MATCH($F158,$B$269:$B$305,0)),SUMIFS('Input-Ext Allocators'!H$8:H$63,'Input-Ext Allocators'!$B$8:$B$63,$F158))*$D158</f>
        <v>0</v>
      </c>
      <c r="L158" s="143">
        <f ca="1">IFERROR(INDEX(L$269:L$305,MATCH($F158,$B$269:$B$305,0))/INDEX($D$269:$D$305,MATCH($F158,$B$269:$B$305,0)),SUMIFS('Input-Ext Allocators'!I$8:I$63,'Input-Ext Allocators'!$B$8:$B$63,$F158))*$D158</f>
        <v>0</v>
      </c>
      <c r="M158" s="143">
        <f ca="1">IFERROR(INDEX(M$269:M$305,MATCH($F158,$B$269:$B$305,0))/INDEX($D$269:$D$305,MATCH($F158,$B$269:$B$305,0)),SUMIFS('Input-Ext Allocators'!J$8:J$63,'Input-Ext Allocators'!$B$8:$B$63,$F158))*$D158</f>
        <v>0</v>
      </c>
      <c r="N158" s="143">
        <f ca="1">IFERROR(INDEX(N$269:N$305,MATCH($F158,$B$269:$B$305,0))/INDEX($D$269:$D$305,MATCH($F158,$B$269:$B$305,0)),SUMIFS('Input-Ext Allocators'!K$8:K$63,'Input-Ext Allocators'!$B$8:$B$63,$F158))*$D158</f>
        <v>0</v>
      </c>
      <c r="O158" s="143">
        <f ca="1">IFERROR(INDEX(O$269:O$305,MATCH($F158,$B$269:$B$305,0))/INDEX($D$269:$D$305,MATCH($F158,$B$269:$B$305,0)),SUMIFS('Input-Ext Allocators'!L$8:L$63,'Input-Ext Allocators'!$B$8:$B$63,$F158))*$D158</f>
        <v>0</v>
      </c>
      <c r="P158" s="143">
        <f ca="1">IFERROR(INDEX(P$269:P$305,MATCH($F158,$B$269:$B$305,0))/INDEX($D$269:$D$305,MATCH($F158,$B$269:$B$305,0)),SUMIFS('Input-Ext Allocators'!M$8:M$63,'Input-Ext Allocators'!$B$8:$B$63,$F158))*$D158</f>
        <v>0</v>
      </c>
      <c r="Q158" s="143">
        <f ca="1">IFERROR(INDEX(Q$269:Q$305,MATCH($F158,$B$269:$B$305,0))/INDEX($D$269:$D$305,MATCH($F158,$B$269:$B$305,0)),SUMIFS('Input-Ext Allocators'!N$8:N$63,'Input-Ext Allocators'!$B$8:$B$63,$F158))*$D158</f>
        <v>0</v>
      </c>
      <c r="R158" s="143">
        <f ca="1">IFERROR(INDEX(R$269:R$305,MATCH($F158,$B$269:$B$305,0))/INDEX($D$269:$D$305,MATCH($F158,$B$269:$B$305,0)),SUMIFS('Input-Ext Allocators'!O$8:O$63,'Input-Ext Allocators'!$B$8:$B$63,$F158))*$D158</f>
        <v>0</v>
      </c>
      <c r="S158" s="143">
        <f ca="1">IFERROR(INDEX(S$269:S$305,MATCH($F158,$B$269:$B$305,0))/INDEX($D$269:$D$305,MATCH($F158,$B$269:$B$305,0)),SUMIFS('Input-Ext Allocators'!P$8:P$63,'Input-Ext Allocators'!$B$8:$B$63,$F158))*$D158</f>
        <v>0</v>
      </c>
      <c r="T158" s="143">
        <f ca="1">IFERROR(INDEX(T$269:T$305,MATCH($F158,$B$269:$B$305,0))/INDEX($D$269:$D$305,MATCH($F158,$B$269:$B$305,0)),SUMIFS('Input-Ext Allocators'!Q$8:Q$63,'Input-Ext Allocators'!$B$8:$B$63,$F158))*$D158</f>
        <v>0</v>
      </c>
      <c r="U158" s="143">
        <f ca="1">IFERROR(INDEX(U$269:U$305,MATCH($F158,$B$269:$B$305,0))/INDEX($D$269:$D$305,MATCH($F158,$B$269:$B$305,0)),SUMIFS('Input-Ext Allocators'!R$8:R$63,'Input-Ext Allocators'!$B$8:$B$63,$F158))*$D158</f>
        <v>0</v>
      </c>
      <c r="V158" s="143">
        <f ca="1">IFERROR(INDEX(V$269:V$305,MATCH($F158,$B$269:$B$305,0))/INDEX($D$269:$D$305,MATCH($F158,$B$269:$B$305,0)),SUMIFS('Input-Ext Allocators'!S$8:S$63,'Input-Ext Allocators'!$B$8:$B$63,$F158))*$D158</f>
        <v>0</v>
      </c>
      <c r="W158" s="143">
        <f ca="1">IFERROR(INDEX(W$269:W$305,MATCH($F158,$B$269:$B$305,0))/INDEX($D$269:$D$305,MATCH($F158,$B$269:$B$305,0)),SUMIFS('Input-Ext Allocators'!T$8:T$63,'Input-Ext Allocators'!$B$8:$B$63,$F158))*$D158</f>
        <v>0</v>
      </c>
      <c r="X158" s="143">
        <f ca="1">IFERROR(INDEX(X$269:X$305,MATCH($F158,$B$269:$B$305,0))/INDEX($D$269:$D$305,MATCH($F158,$B$269:$B$305,0)),SUMIFS('Input-Ext Allocators'!U$8:U$63,'Input-Ext Allocators'!$B$8:$B$63,$F158))*$D158</f>
        <v>0</v>
      </c>
      <c r="Y158" s="143">
        <f ca="1">IFERROR(INDEX(Y$269:Y$305,MATCH($F158,$B$269:$B$305,0))/INDEX($D$269:$D$305,MATCH($F158,$B$269:$B$305,0)),SUMIFS('Input-Ext Allocators'!V$8:V$63,'Input-Ext Allocators'!$B$8:$B$63,$F158))*$D158</f>
        <v>0</v>
      </c>
      <c r="Z158" s="143">
        <f ca="1">IFERROR(INDEX(Z$269:Z$305,MATCH($F158,$B$269:$B$305,0))/INDEX($D$269:$D$305,MATCH($F158,$B$269:$B$305,0)),SUMIFS('Input-Ext Allocators'!W$8:W$63,'Input-Ext Allocators'!$B$8:$B$63,$F158))*$D158</f>
        <v>0</v>
      </c>
    </row>
    <row r="159" spans="1:26" outlineLevel="1">
      <c r="A159" s="113">
        <f>IF(ISBLANK('Input-Accounts'!A159),"",'Input-Accounts'!A159)</f>
        <v>136</v>
      </c>
      <c r="B159" s="17" t="str">
        <f>IF(ISBLANK('Input-Accounts'!B159),"",'Input-Accounts'!B159)</f>
        <v>Uncollectible accounts</v>
      </c>
      <c r="C159" s="113">
        <f>IF(ISBLANK('Input-Accounts'!C159),"",'Input-Accounts'!C159)</f>
        <v>904</v>
      </c>
      <c r="D159" s="143">
        <f t="shared" ca="1" si="38"/>
        <v>0</v>
      </c>
      <c r="E159" s="143">
        <f t="shared" ca="1" si="33"/>
        <v>0</v>
      </c>
      <c r="F159" s="89" t="str" cm="1">
        <f t="array" aca="1" ref="F159" ca="1">IF(D159=0,"-",IF('Input-Accounts'!$E159&lt;&gt;0,'Input-Accounts'!$E159,INDEX('Input-Accounts'!$H159:$J159,,MATCH($F$6,'Input-Accounts'!$H$6:$J$6,0))))</f>
        <v>-</v>
      </c>
      <c r="G159" s="143">
        <f ca="1">IFERROR(INDEX(G$269:G$305,MATCH($F159,$B$269:$B$305,0))/INDEX($D$269:$D$305,MATCH($F159,$B$269:$B$305,0)),SUMIFS('Input-Ext Allocators'!D$8:D$63,'Input-Ext Allocators'!$B$8:$B$63,$F159))*$D159</f>
        <v>0</v>
      </c>
      <c r="H159" s="143">
        <f ca="1">IFERROR(INDEX(H$269:H$305,MATCH($F159,$B$269:$B$305,0))/INDEX($D$269:$D$305,MATCH($F159,$B$269:$B$305,0)),SUMIFS('Input-Ext Allocators'!E$8:E$63,'Input-Ext Allocators'!$B$8:$B$63,$F159))*$D159</f>
        <v>0</v>
      </c>
      <c r="I159" s="143">
        <f ca="1">IFERROR(INDEX(I$269:I$305,MATCH($F159,$B$269:$B$305,0))/INDEX($D$269:$D$305,MATCH($F159,$B$269:$B$305,0)),SUMIFS('Input-Ext Allocators'!F$8:F$63,'Input-Ext Allocators'!$B$8:$B$63,$F159))*$D159</f>
        <v>0</v>
      </c>
      <c r="J159" s="143">
        <f ca="1">IFERROR(INDEX(J$269:J$305,MATCH($F159,$B$269:$B$305,0))/INDEX($D$269:$D$305,MATCH($F159,$B$269:$B$305,0)),SUMIFS('Input-Ext Allocators'!G$8:G$63,'Input-Ext Allocators'!$B$8:$B$63,$F159))*$D159</f>
        <v>0</v>
      </c>
      <c r="K159" s="143">
        <f ca="1">IFERROR(INDEX(K$269:K$305,MATCH($F159,$B$269:$B$305,0))/INDEX($D$269:$D$305,MATCH($F159,$B$269:$B$305,0)),SUMIFS('Input-Ext Allocators'!H$8:H$63,'Input-Ext Allocators'!$B$8:$B$63,$F159))*$D159</f>
        <v>0</v>
      </c>
      <c r="L159" s="143">
        <f ca="1">IFERROR(INDEX(L$269:L$305,MATCH($F159,$B$269:$B$305,0))/INDEX($D$269:$D$305,MATCH($F159,$B$269:$B$305,0)),SUMIFS('Input-Ext Allocators'!I$8:I$63,'Input-Ext Allocators'!$B$8:$B$63,$F159))*$D159</f>
        <v>0</v>
      </c>
      <c r="M159" s="143">
        <f ca="1">IFERROR(INDEX(M$269:M$305,MATCH($F159,$B$269:$B$305,0))/INDEX($D$269:$D$305,MATCH($F159,$B$269:$B$305,0)),SUMIFS('Input-Ext Allocators'!J$8:J$63,'Input-Ext Allocators'!$B$8:$B$63,$F159))*$D159</f>
        <v>0</v>
      </c>
      <c r="N159" s="143">
        <f ca="1">IFERROR(INDEX(N$269:N$305,MATCH($F159,$B$269:$B$305,0))/INDEX($D$269:$D$305,MATCH($F159,$B$269:$B$305,0)),SUMIFS('Input-Ext Allocators'!K$8:K$63,'Input-Ext Allocators'!$B$8:$B$63,$F159))*$D159</f>
        <v>0</v>
      </c>
      <c r="O159" s="143">
        <f ca="1">IFERROR(INDEX(O$269:O$305,MATCH($F159,$B$269:$B$305,0))/INDEX($D$269:$D$305,MATCH($F159,$B$269:$B$305,0)),SUMIFS('Input-Ext Allocators'!L$8:L$63,'Input-Ext Allocators'!$B$8:$B$63,$F159))*$D159</f>
        <v>0</v>
      </c>
      <c r="P159" s="143">
        <f ca="1">IFERROR(INDEX(P$269:P$305,MATCH($F159,$B$269:$B$305,0))/INDEX($D$269:$D$305,MATCH($F159,$B$269:$B$305,0)),SUMIFS('Input-Ext Allocators'!M$8:M$63,'Input-Ext Allocators'!$B$8:$B$63,$F159))*$D159</f>
        <v>0</v>
      </c>
      <c r="Q159" s="143">
        <f ca="1">IFERROR(INDEX(Q$269:Q$305,MATCH($F159,$B$269:$B$305,0))/INDEX($D$269:$D$305,MATCH($F159,$B$269:$B$305,0)),SUMIFS('Input-Ext Allocators'!N$8:N$63,'Input-Ext Allocators'!$B$8:$B$63,$F159))*$D159</f>
        <v>0</v>
      </c>
      <c r="R159" s="143">
        <f ca="1">IFERROR(INDEX(R$269:R$305,MATCH($F159,$B$269:$B$305,0))/INDEX($D$269:$D$305,MATCH($F159,$B$269:$B$305,0)),SUMIFS('Input-Ext Allocators'!O$8:O$63,'Input-Ext Allocators'!$B$8:$B$63,$F159))*$D159</f>
        <v>0</v>
      </c>
      <c r="S159" s="143">
        <f ca="1">IFERROR(INDEX(S$269:S$305,MATCH($F159,$B$269:$B$305,0))/INDEX($D$269:$D$305,MATCH($F159,$B$269:$B$305,0)),SUMIFS('Input-Ext Allocators'!P$8:P$63,'Input-Ext Allocators'!$B$8:$B$63,$F159))*$D159</f>
        <v>0</v>
      </c>
      <c r="T159" s="143">
        <f ca="1">IFERROR(INDEX(T$269:T$305,MATCH($F159,$B$269:$B$305,0))/INDEX($D$269:$D$305,MATCH($F159,$B$269:$B$305,0)),SUMIFS('Input-Ext Allocators'!Q$8:Q$63,'Input-Ext Allocators'!$B$8:$B$63,$F159))*$D159</f>
        <v>0</v>
      </c>
      <c r="U159" s="143">
        <f ca="1">IFERROR(INDEX(U$269:U$305,MATCH($F159,$B$269:$B$305,0))/INDEX($D$269:$D$305,MATCH($F159,$B$269:$B$305,0)),SUMIFS('Input-Ext Allocators'!R$8:R$63,'Input-Ext Allocators'!$B$8:$B$63,$F159))*$D159</f>
        <v>0</v>
      </c>
      <c r="V159" s="143">
        <f ca="1">IFERROR(INDEX(V$269:V$305,MATCH($F159,$B$269:$B$305,0))/INDEX($D$269:$D$305,MATCH($F159,$B$269:$B$305,0)),SUMIFS('Input-Ext Allocators'!S$8:S$63,'Input-Ext Allocators'!$B$8:$B$63,$F159))*$D159</f>
        <v>0</v>
      </c>
      <c r="W159" s="143">
        <f ca="1">IFERROR(INDEX(W$269:W$305,MATCH($F159,$B$269:$B$305,0))/INDEX($D$269:$D$305,MATCH($F159,$B$269:$B$305,0)),SUMIFS('Input-Ext Allocators'!T$8:T$63,'Input-Ext Allocators'!$B$8:$B$63,$F159))*$D159</f>
        <v>0</v>
      </c>
      <c r="X159" s="143">
        <f ca="1">IFERROR(INDEX(X$269:X$305,MATCH($F159,$B$269:$B$305,0))/INDEX($D$269:$D$305,MATCH($F159,$B$269:$B$305,0)),SUMIFS('Input-Ext Allocators'!U$8:U$63,'Input-Ext Allocators'!$B$8:$B$63,$F159))*$D159</f>
        <v>0</v>
      </c>
      <c r="Y159" s="143">
        <f ca="1">IFERROR(INDEX(Y$269:Y$305,MATCH($F159,$B$269:$B$305,0))/INDEX($D$269:$D$305,MATCH($F159,$B$269:$B$305,0)),SUMIFS('Input-Ext Allocators'!V$8:V$63,'Input-Ext Allocators'!$B$8:$B$63,$F159))*$D159</f>
        <v>0</v>
      </c>
      <c r="Z159" s="143">
        <f ca="1">IFERROR(INDEX(Z$269:Z$305,MATCH($F159,$B$269:$B$305,0))/INDEX($D$269:$D$305,MATCH($F159,$B$269:$B$305,0)),SUMIFS('Input-Ext Allocators'!W$8:W$63,'Input-Ext Allocators'!$B$8:$B$63,$F159))*$D159</f>
        <v>0</v>
      </c>
    </row>
    <row r="160" spans="1:26" outlineLevel="1">
      <c r="A160" s="113">
        <f>IF(ISBLANK('Input-Accounts'!A160),"",'Input-Accounts'!A160)</f>
        <v>137</v>
      </c>
      <c r="B160" s="17" t="str">
        <f>IF(ISBLANK('Input-Accounts'!B160),"",'Input-Accounts'!B160)</f>
        <v xml:space="preserve">Miscellaneous customer accounts expenses </v>
      </c>
      <c r="C160" s="113">
        <f>IF(ISBLANK('Input-Accounts'!C160),"",'Input-Accounts'!C160)</f>
        <v>905</v>
      </c>
      <c r="D160" s="143">
        <f t="shared" ca="1" si="38"/>
        <v>0</v>
      </c>
      <c r="E160" s="143">
        <f t="shared" ca="1" si="33"/>
        <v>0</v>
      </c>
      <c r="F160" s="89" t="str" cm="1">
        <f t="array" aca="1" ref="F160" ca="1">IF(D160=0,"-",IF('Input-Accounts'!$E160&lt;&gt;0,'Input-Accounts'!$E160,INDEX('Input-Accounts'!$H160:$J160,,MATCH($F$6,'Input-Accounts'!$H$6:$J$6,0))))</f>
        <v>-</v>
      </c>
      <c r="G160" s="143">
        <f ca="1">IFERROR(INDEX(G$269:G$305,MATCH($F160,$B$269:$B$305,0))/INDEX($D$269:$D$305,MATCH($F160,$B$269:$B$305,0)),SUMIFS('Input-Ext Allocators'!D$8:D$63,'Input-Ext Allocators'!$B$8:$B$63,$F160))*$D160</f>
        <v>0</v>
      </c>
      <c r="H160" s="143">
        <f ca="1">IFERROR(INDEX(H$269:H$305,MATCH($F160,$B$269:$B$305,0))/INDEX($D$269:$D$305,MATCH($F160,$B$269:$B$305,0)),SUMIFS('Input-Ext Allocators'!E$8:E$63,'Input-Ext Allocators'!$B$8:$B$63,$F160))*$D160</f>
        <v>0</v>
      </c>
      <c r="I160" s="143">
        <f ca="1">IFERROR(INDEX(I$269:I$305,MATCH($F160,$B$269:$B$305,0))/INDEX($D$269:$D$305,MATCH($F160,$B$269:$B$305,0)),SUMIFS('Input-Ext Allocators'!F$8:F$63,'Input-Ext Allocators'!$B$8:$B$63,$F160))*$D160</f>
        <v>0</v>
      </c>
      <c r="J160" s="143">
        <f ca="1">IFERROR(INDEX(J$269:J$305,MATCH($F160,$B$269:$B$305,0))/INDEX($D$269:$D$305,MATCH($F160,$B$269:$B$305,0)),SUMIFS('Input-Ext Allocators'!G$8:G$63,'Input-Ext Allocators'!$B$8:$B$63,$F160))*$D160</f>
        <v>0</v>
      </c>
      <c r="K160" s="143">
        <f ca="1">IFERROR(INDEX(K$269:K$305,MATCH($F160,$B$269:$B$305,0))/INDEX($D$269:$D$305,MATCH($F160,$B$269:$B$305,0)),SUMIFS('Input-Ext Allocators'!H$8:H$63,'Input-Ext Allocators'!$B$8:$B$63,$F160))*$D160</f>
        <v>0</v>
      </c>
      <c r="L160" s="143">
        <f ca="1">IFERROR(INDEX(L$269:L$305,MATCH($F160,$B$269:$B$305,0))/INDEX($D$269:$D$305,MATCH($F160,$B$269:$B$305,0)),SUMIFS('Input-Ext Allocators'!I$8:I$63,'Input-Ext Allocators'!$B$8:$B$63,$F160))*$D160</f>
        <v>0</v>
      </c>
      <c r="M160" s="143">
        <f ca="1">IFERROR(INDEX(M$269:M$305,MATCH($F160,$B$269:$B$305,0))/INDEX($D$269:$D$305,MATCH($F160,$B$269:$B$305,0)),SUMIFS('Input-Ext Allocators'!J$8:J$63,'Input-Ext Allocators'!$B$8:$B$63,$F160))*$D160</f>
        <v>0</v>
      </c>
      <c r="N160" s="143">
        <f ca="1">IFERROR(INDEX(N$269:N$305,MATCH($F160,$B$269:$B$305,0))/INDEX($D$269:$D$305,MATCH($F160,$B$269:$B$305,0)),SUMIFS('Input-Ext Allocators'!K$8:K$63,'Input-Ext Allocators'!$B$8:$B$63,$F160))*$D160</f>
        <v>0</v>
      </c>
      <c r="O160" s="143">
        <f ca="1">IFERROR(INDEX(O$269:O$305,MATCH($F160,$B$269:$B$305,0))/INDEX($D$269:$D$305,MATCH($F160,$B$269:$B$305,0)),SUMIFS('Input-Ext Allocators'!L$8:L$63,'Input-Ext Allocators'!$B$8:$B$63,$F160))*$D160</f>
        <v>0</v>
      </c>
      <c r="P160" s="143">
        <f ca="1">IFERROR(INDEX(P$269:P$305,MATCH($F160,$B$269:$B$305,0))/INDEX($D$269:$D$305,MATCH($F160,$B$269:$B$305,0)),SUMIFS('Input-Ext Allocators'!M$8:M$63,'Input-Ext Allocators'!$B$8:$B$63,$F160))*$D160</f>
        <v>0</v>
      </c>
      <c r="Q160" s="143">
        <f ca="1">IFERROR(INDEX(Q$269:Q$305,MATCH($F160,$B$269:$B$305,0))/INDEX($D$269:$D$305,MATCH($F160,$B$269:$B$305,0)),SUMIFS('Input-Ext Allocators'!N$8:N$63,'Input-Ext Allocators'!$B$8:$B$63,$F160))*$D160</f>
        <v>0</v>
      </c>
      <c r="R160" s="143">
        <f ca="1">IFERROR(INDEX(R$269:R$305,MATCH($F160,$B$269:$B$305,0))/INDEX($D$269:$D$305,MATCH($F160,$B$269:$B$305,0)),SUMIFS('Input-Ext Allocators'!O$8:O$63,'Input-Ext Allocators'!$B$8:$B$63,$F160))*$D160</f>
        <v>0</v>
      </c>
      <c r="S160" s="143">
        <f ca="1">IFERROR(INDEX(S$269:S$305,MATCH($F160,$B$269:$B$305,0))/INDEX($D$269:$D$305,MATCH($F160,$B$269:$B$305,0)),SUMIFS('Input-Ext Allocators'!P$8:P$63,'Input-Ext Allocators'!$B$8:$B$63,$F160))*$D160</f>
        <v>0</v>
      </c>
      <c r="T160" s="143">
        <f ca="1">IFERROR(INDEX(T$269:T$305,MATCH($F160,$B$269:$B$305,0))/INDEX($D$269:$D$305,MATCH($F160,$B$269:$B$305,0)),SUMIFS('Input-Ext Allocators'!Q$8:Q$63,'Input-Ext Allocators'!$B$8:$B$63,$F160))*$D160</f>
        <v>0</v>
      </c>
      <c r="U160" s="143">
        <f ca="1">IFERROR(INDEX(U$269:U$305,MATCH($F160,$B$269:$B$305,0))/INDEX($D$269:$D$305,MATCH($F160,$B$269:$B$305,0)),SUMIFS('Input-Ext Allocators'!R$8:R$63,'Input-Ext Allocators'!$B$8:$B$63,$F160))*$D160</f>
        <v>0</v>
      </c>
      <c r="V160" s="143">
        <f ca="1">IFERROR(INDEX(V$269:V$305,MATCH($F160,$B$269:$B$305,0))/INDEX($D$269:$D$305,MATCH($F160,$B$269:$B$305,0)),SUMIFS('Input-Ext Allocators'!S$8:S$63,'Input-Ext Allocators'!$B$8:$B$63,$F160))*$D160</f>
        <v>0</v>
      </c>
      <c r="W160" s="143">
        <f ca="1">IFERROR(INDEX(W$269:W$305,MATCH($F160,$B$269:$B$305,0))/INDEX($D$269:$D$305,MATCH($F160,$B$269:$B$305,0)),SUMIFS('Input-Ext Allocators'!T$8:T$63,'Input-Ext Allocators'!$B$8:$B$63,$F160))*$D160</f>
        <v>0</v>
      </c>
      <c r="X160" s="143">
        <f ca="1">IFERROR(INDEX(X$269:X$305,MATCH($F160,$B$269:$B$305,0))/INDEX($D$269:$D$305,MATCH($F160,$B$269:$B$305,0)),SUMIFS('Input-Ext Allocators'!U$8:U$63,'Input-Ext Allocators'!$B$8:$B$63,$F160))*$D160</f>
        <v>0</v>
      </c>
      <c r="Y160" s="143">
        <f ca="1">IFERROR(INDEX(Y$269:Y$305,MATCH($F160,$B$269:$B$305,0))/INDEX($D$269:$D$305,MATCH($F160,$B$269:$B$305,0)),SUMIFS('Input-Ext Allocators'!V$8:V$63,'Input-Ext Allocators'!$B$8:$B$63,$F160))*$D160</f>
        <v>0</v>
      </c>
      <c r="Z160" s="143">
        <f ca="1">IFERROR(INDEX(Z$269:Z$305,MATCH($F160,$B$269:$B$305,0))/INDEX($D$269:$D$305,MATCH($F160,$B$269:$B$305,0)),SUMIFS('Input-Ext Allocators'!W$8:W$63,'Input-Ext Allocators'!$B$8:$B$63,$F160))*$D160</f>
        <v>0</v>
      </c>
    </row>
    <row r="161" spans="1:26" outlineLevel="1">
      <c r="A161" s="113">
        <f>IF(ISBLANK('Input-Accounts'!A161),"",'Input-Accounts'!A161)</f>
        <v>138</v>
      </c>
      <c r="B161" s="79" t="str">
        <f>IF(ISBLANK('Input-Accounts'!B161),"",'Input-Accounts'!B161)</f>
        <v>Subtotal - Customer Account</v>
      </c>
      <c r="C161" s="113" t="str">
        <f>IF(ISBLANK('Input-Accounts'!C161),"",'Input-Accounts'!C161)</f>
        <v/>
      </c>
      <c r="D161" s="144">
        <f ca="1">SUBTOTAL(9,D156:D160)</f>
        <v>0</v>
      </c>
      <c r="E161" s="143">
        <f t="shared" ca="1" si="33"/>
        <v>0</v>
      </c>
      <c r="G161" s="144">
        <f t="shared" ref="G161:Z161" ca="1" si="39">SUBTOTAL(9,G156:G160)</f>
        <v>0</v>
      </c>
      <c r="H161" s="144">
        <f t="shared" ca="1" si="39"/>
        <v>0</v>
      </c>
      <c r="I161" s="144">
        <f t="shared" ca="1" si="39"/>
        <v>0</v>
      </c>
      <c r="J161" s="144">
        <f t="shared" ca="1" si="39"/>
        <v>0</v>
      </c>
      <c r="K161" s="144">
        <f t="shared" ca="1" si="39"/>
        <v>0</v>
      </c>
      <c r="L161" s="144">
        <f t="shared" ca="1" si="39"/>
        <v>0</v>
      </c>
      <c r="M161" s="144">
        <f t="shared" ca="1" si="39"/>
        <v>0</v>
      </c>
      <c r="N161" s="144">
        <f t="shared" ca="1" si="39"/>
        <v>0</v>
      </c>
      <c r="O161" s="144">
        <f t="shared" ca="1" si="39"/>
        <v>0</v>
      </c>
      <c r="P161" s="144">
        <f t="shared" ca="1" si="39"/>
        <v>0</v>
      </c>
      <c r="Q161" s="144">
        <f t="shared" ca="1" si="39"/>
        <v>0</v>
      </c>
      <c r="R161" s="144">
        <f t="shared" ca="1" si="39"/>
        <v>0</v>
      </c>
      <c r="S161" s="144">
        <f t="shared" ca="1" si="39"/>
        <v>0</v>
      </c>
      <c r="T161" s="144">
        <f t="shared" ca="1" si="39"/>
        <v>0</v>
      </c>
      <c r="U161" s="144">
        <f t="shared" ca="1" si="39"/>
        <v>0</v>
      </c>
      <c r="V161" s="144">
        <f t="shared" ca="1" si="39"/>
        <v>0</v>
      </c>
      <c r="W161" s="144">
        <f t="shared" ca="1" si="39"/>
        <v>0</v>
      </c>
      <c r="X161" s="144">
        <f t="shared" ca="1" si="39"/>
        <v>0</v>
      </c>
      <c r="Y161" s="144">
        <f t="shared" ca="1" si="39"/>
        <v>0</v>
      </c>
      <c r="Z161" s="144">
        <f t="shared" ca="1" si="39"/>
        <v>0</v>
      </c>
    </row>
    <row r="162" spans="1:26" outlineLevel="1">
      <c r="A162" s="113" t="str">
        <f>IF(ISBLANK('Input-Accounts'!A162),"",'Input-Accounts'!A162)</f>
        <v/>
      </c>
      <c r="B162" s="79" t="str">
        <f>IF(ISBLANK('Input-Accounts'!B162),"",'Input-Accounts'!B162)</f>
        <v/>
      </c>
      <c r="C162" s="113" t="str">
        <f>IF(ISBLANK('Input-Accounts'!C162),"",'Input-Accounts'!C162)</f>
        <v/>
      </c>
      <c r="D162" s="143"/>
      <c r="E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</row>
    <row r="163" spans="1:26" outlineLevel="1">
      <c r="A163" s="113">
        <f>IF(ISBLANK('Input-Accounts'!A163),"",'Input-Accounts'!A163)</f>
        <v>139</v>
      </c>
      <c r="B163" s="81" t="str">
        <f>IF(ISBLANK('Input-Accounts'!B163),"",'Input-Accounts'!B163)</f>
        <v>Customer Service &amp; Information Expenses</v>
      </c>
      <c r="C163" s="113" t="str">
        <f>IF(ISBLANK('Input-Accounts'!C163),"",'Input-Accounts'!C163)</f>
        <v/>
      </c>
      <c r="D163" s="143"/>
      <c r="E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</row>
    <row r="164" spans="1:26" outlineLevel="1">
      <c r="A164" s="113">
        <f>IF(ISBLANK('Input-Accounts'!A164),"",'Input-Accounts'!A164)</f>
        <v>140</v>
      </c>
      <c r="B164" s="17" t="str">
        <f>IF(ISBLANK('Input-Accounts'!B164),"",'Input-Accounts'!B164)</f>
        <v xml:space="preserve">Supervision </v>
      </c>
      <c r="C164" s="113">
        <f>IF(ISBLANK('Input-Accounts'!C164),"",'Input-Accounts'!C164)</f>
        <v>907</v>
      </c>
      <c r="D164" s="143">
        <f t="shared" ref="D164:D167" ca="1" si="40">INDIRECT("Classification!"&amp;$D$5&amp;ROW())</f>
        <v>0</v>
      </c>
      <c r="E164" s="143">
        <f t="shared" ca="1" si="33"/>
        <v>0</v>
      </c>
      <c r="F164" s="89" t="str" cm="1">
        <f t="array" aca="1" ref="F164" ca="1">IF(D164=0,"-",IF('Input-Accounts'!$E164&lt;&gt;0,'Input-Accounts'!$E164,INDEX('Input-Accounts'!$H164:$J164,,MATCH($F$6,'Input-Accounts'!$H$6:$J$6,0))))</f>
        <v>-</v>
      </c>
      <c r="G164" s="143">
        <f ca="1">IFERROR(INDEX(G$269:G$305,MATCH($F164,$B$269:$B$305,0))/INDEX($D$269:$D$305,MATCH($F164,$B$269:$B$305,0)),SUMIFS('Input-Ext Allocators'!D$8:D$63,'Input-Ext Allocators'!$B$8:$B$63,$F164))*$D164</f>
        <v>0</v>
      </c>
      <c r="H164" s="143">
        <f ca="1">IFERROR(INDEX(H$269:H$305,MATCH($F164,$B$269:$B$305,0))/INDEX($D$269:$D$305,MATCH($F164,$B$269:$B$305,0)),SUMIFS('Input-Ext Allocators'!E$8:E$63,'Input-Ext Allocators'!$B$8:$B$63,$F164))*$D164</f>
        <v>0</v>
      </c>
      <c r="I164" s="143">
        <f ca="1">IFERROR(INDEX(I$269:I$305,MATCH($F164,$B$269:$B$305,0))/INDEX($D$269:$D$305,MATCH($F164,$B$269:$B$305,0)),SUMIFS('Input-Ext Allocators'!F$8:F$63,'Input-Ext Allocators'!$B$8:$B$63,$F164))*$D164</f>
        <v>0</v>
      </c>
      <c r="J164" s="143">
        <f ca="1">IFERROR(INDEX(J$269:J$305,MATCH($F164,$B$269:$B$305,0))/INDEX($D$269:$D$305,MATCH($F164,$B$269:$B$305,0)),SUMIFS('Input-Ext Allocators'!G$8:G$63,'Input-Ext Allocators'!$B$8:$B$63,$F164))*$D164</f>
        <v>0</v>
      </c>
      <c r="K164" s="143">
        <f ca="1">IFERROR(INDEX(K$269:K$305,MATCH($F164,$B$269:$B$305,0))/INDEX($D$269:$D$305,MATCH($F164,$B$269:$B$305,0)),SUMIFS('Input-Ext Allocators'!H$8:H$63,'Input-Ext Allocators'!$B$8:$B$63,$F164))*$D164</f>
        <v>0</v>
      </c>
      <c r="L164" s="143">
        <f ca="1">IFERROR(INDEX(L$269:L$305,MATCH($F164,$B$269:$B$305,0))/INDEX($D$269:$D$305,MATCH($F164,$B$269:$B$305,0)),SUMIFS('Input-Ext Allocators'!I$8:I$63,'Input-Ext Allocators'!$B$8:$B$63,$F164))*$D164</f>
        <v>0</v>
      </c>
      <c r="M164" s="143">
        <f ca="1">IFERROR(INDEX(M$269:M$305,MATCH($F164,$B$269:$B$305,0))/INDEX($D$269:$D$305,MATCH($F164,$B$269:$B$305,0)),SUMIFS('Input-Ext Allocators'!J$8:J$63,'Input-Ext Allocators'!$B$8:$B$63,$F164))*$D164</f>
        <v>0</v>
      </c>
      <c r="N164" s="143">
        <f ca="1">IFERROR(INDEX(N$269:N$305,MATCH($F164,$B$269:$B$305,0))/INDEX($D$269:$D$305,MATCH($F164,$B$269:$B$305,0)),SUMIFS('Input-Ext Allocators'!K$8:K$63,'Input-Ext Allocators'!$B$8:$B$63,$F164))*$D164</f>
        <v>0</v>
      </c>
      <c r="O164" s="143">
        <f ca="1">IFERROR(INDEX(O$269:O$305,MATCH($F164,$B$269:$B$305,0))/INDEX($D$269:$D$305,MATCH($F164,$B$269:$B$305,0)),SUMIFS('Input-Ext Allocators'!L$8:L$63,'Input-Ext Allocators'!$B$8:$B$63,$F164))*$D164</f>
        <v>0</v>
      </c>
      <c r="P164" s="143">
        <f ca="1">IFERROR(INDEX(P$269:P$305,MATCH($F164,$B$269:$B$305,0))/INDEX($D$269:$D$305,MATCH($F164,$B$269:$B$305,0)),SUMIFS('Input-Ext Allocators'!M$8:M$63,'Input-Ext Allocators'!$B$8:$B$63,$F164))*$D164</f>
        <v>0</v>
      </c>
      <c r="Q164" s="143">
        <f ca="1">IFERROR(INDEX(Q$269:Q$305,MATCH($F164,$B$269:$B$305,0))/INDEX($D$269:$D$305,MATCH($F164,$B$269:$B$305,0)),SUMIFS('Input-Ext Allocators'!N$8:N$63,'Input-Ext Allocators'!$B$8:$B$63,$F164))*$D164</f>
        <v>0</v>
      </c>
      <c r="R164" s="143">
        <f ca="1">IFERROR(INDEX(R$269:R$305,MATCH($F164,$B$269:$B$305,0))/INDEX($D$269:$D$305,MATCH($F164,$B$269:$B$305,0)),SUMIFS('Input-Ext Allocators'!O$8:O$63,'Input-Ext Allocators'!$B$8:$B$63,$F164))*$D164</f>
        <v>0</v>
      </c>
      <c r="S164" s="143">
        <f ca="1">IFERROR(INDEX(S$269:S$305,MATCH($F164,$B$269:$B$305,0))/INDEX($D$269:$D$305,MATCH($F164,$B$269:$B$305,0)),SUMIFS('Input-Ext Allocators'!P$8:P$63,'Input-Ext Allocators'!$B$8:$B$63,$F164))*$D164</f>
        <v>0</v>
      </c>
      <c r="T164" s="143">
        <f ca="1">IFERROR(INDEX(T$269:T$305,MATCH($F164,$B$269:$B$305,0))/INDEX($D$269:$D$305,MATCH($F164,$B$269:$B$305,0)),SUMIFS('Input-Ext Allocators'!Q$8:Q$63,'Input-Ext Allocators'!$B$8:$B$63,$F164))*$D164</f>
        <v>0</v>
      </c>
      <c r="U164" s="143">
        <f ca="1">IFERROR(INDEX(U$269:U$305,MATCH($F164,$B$269:$B$305,0))/INDEX($D$269:$D$305,MATCH($F164,$B$269:$B$305,0)),SUMIFS('Input-Ext Allocators'!R$8:R$63,'Input-Ext Allocators'!$B$8:$B$63,$F164))*$D164</f>
        <v>0</v>
      </c>
      <c r="V164" s="143">
        <f ca="1">IFERROR(INDEX(V$269:V$305,MATCH($F164,$B$269:$B$305,0))/INDEX($D$269:$D$305,MATCH($F164,$B$269:$B$305,0)),SUMIFS('Input-Ext Allocators'!S$8:S$63,'Input-Ext Allocators'!$B$8:$B$63,$F164))*$D164</f>
        <v>0</v>
      </c>
      <c r="W164" s="143">
        <f ca="1">IFERROR(INDEX(W$269:W$305,MATCH($F164,$B$269:$B$305,0))/INDEX($D$269:$D$305,MATCH($F164,$B$269:$B$305,0)),SUMIFS('Input-Ext Allocators'!T$8:T$63,'Input-Ext Allocators'!$B$8:$B$63,$F164))*$D164</f>
        <v>0</v>
      </c>
      <c r="X164" s="143">
        <f ca="1">IFERROR(INDEX(X$269:X$305,MATCH($F164,$B$269:$B$305,0))/INDEX($D$269:$D$305,MATCH($F164,$B$269:$B$305,0)),SUMIFS('Input-Ext Allocators'!U$8:U$63,'Input-Ext Allocators'!$B$8:$B$63,$F164))*$D164</f>
        <v>0</v>
      </c>
      <c r="Y164" s="143">
        <f ca="1">IFERROR(INDEX(Y$269:Y$305,MATCH($F164,$B$269:$B$305,0))/INDEX($D$269:$D$305,MATCH($F164,$B$269:$B$305,0)),SUMIFS('Input-Ext Allocators'!V$8:V$63,'Input-Ext Allocators'!$B$8:$B$63,$F164))*$D164</f>
        <v>0</v>
      </c>
      <c r="Z164" s="143">
        <f ca="1">IFERROR(INDEX(Z$269:Z$305,MATCH($F164,$B$269:$B$305,0))/INDEX($D$269:$D$305,MATCH($F164,$B$269:$B$305,0)),SUMIFS('Input-Ext Allocators'!W$8:W$63,'Input-Ext Allocators'!$B$8:$B$63,$F164))*$D164</f>
        <v>0</v>
      </c>
    </row>
    <row r="165" spans="1:26" outlineLevel="1">
      <c r="A165" s="113">
        <f>IF(ISBLANK('Input-Accounts'!A165),"",'Input-Accounts'!A165)</f>
        <v>141</v>
      </c>
      <c r="B165" s="17" t="str">
        <f>IF(ISBLANK('Input-Accounts'!B165),"",'Input-Accounts'!B165)</f>
        <v xml:space="preserve">Customer assistance expenses </v>
      </c>
      <c r="C165" s="113">
        <f>IF(ISBLANK('Input-Accounts'!C165),"",'Input-Accounts'!C165)</f>
        <v>908</v>
      </c>
      <c r="D165" s="143">
        <f t="shared" ca="1" si="40"/>
        <v>0</v>
      </c>
      <c r="E165" s="143">
        <f t="shared" ca="1" si="33"/>
        <v>0</v>
      </c>
      <c r="F165" s="89" t="str" cm="1">
        <f t="array" aca="1" ref="F165" ca="1">IF(D165=0,"-",IF('Input-Accounts'!$E165&lt;&gt;0,'Input-Accounts'!$E165,INDEX('Input-Accounts'!$H165:$J165,,MATCH($F$6,'Input-Accounts'!$H$6:$J$6,0))))</f>
        <v>-</v>
      </c>
      <c r="G165" s="143">
        <f ca="1">IFERROR(INDEX(G$269:G$305,MATCH($F165,$B$269:$B$305,0))/INDEX($D$269:$D$305,MATCH($F165,$B$269:$B$305,0)),SUMIFS('Input-Ext Allocators'!D$8:D$63,'Input-Ext Allocators'!$B$8:$B$63,$F165))*$D165</f>
        <v>0</v>
      </c>
      <c r="H165" s="143">
        <f ca="1">IFERROR(INDEX(H$269:H$305,MATCH($F165,$B$269:$B$305,0))/INDEX($D$269:$D$305,MATCH($F165,$B$269:$B$305,0)),SUMIFS('Input-Ext Allocators'!E$8:E$63,'Input-Ext Allocators'!$B$8:$B$63,$F165))*$D165</f>
        <v>0</v>
      </c>
      <c r="I165" s="143">
        <f ca="1">IFERROR(INDEX(I$269:I$305,MATCH($F165,$B$269:$B$305,0))/INDEX($D$269:$D$305,MATCH($F165,$B$269:$B$305,0)),SUMIFS('Input-Ext Allocators'!F$8:F$63,'Input-Ext Allocators'!$B$8:$B$63,$F165))*$D165</f>
        <v>0</v>
      </c>
      <c r="J165" s="143">
        <f ca="1">IFERROR(INDEX(J$269:J$305,MATCH($F165,$B$269:$B$305,0))/INDEX($D$269:$D$305,MATCH($F165,$B$269:$B$305,0)),SUMIFS('Input-Ext Allocators'!G$8:G$63,'Input-Ext Allocators'!$B$8:$B$63,$F165))*$D165</f>
        <v>0</v>
      </c>
      <c r="K165" s="143">
        <f ca="1">IFERROR(INDEX(K$269:K$305,MATCH($F165,$B$269:$B$305,0))/INDEX($D$269:$D$305,MATCH($F165,$B$269:$B$305,0)),SUMIFS('Input-Ext Allocators'!H$8:H$63,'Input-Ext Allocators'!$B$8:$B$63,$F165))*$D165</f>
        <v>0</v>
      </c>
      <c r="L165" s="143">
        <f ca="1">IFERROR(INDEX(L$269:L$305,MATCH($F165,$B$269:$B$305,0))/INDEX($D$269:$D$305,MATCH($F165,$B$269:$B$305,0)),SUMIFS('Input-Ext Allocators'!I$8:I$63,'Input-Ext Allocators'!$B$8:$B$63,$F165))*$D165</f>
        <v>0</v>
      </c>
      <c r="M165" s="143">
        <f ca="1">IFERROR(INDEX(M$269:M$305,MATCH($F165,$B$269:$B$305,0))/INDEX($D$269:$D$305,MATCH($F165,$B$269:$B$305,0)),SUMIFS('Input-Ext Allocators'!J$8:J$63,'Input-Ext Allocators'!$B$8:$B$63,$F165))*$D165</f>
        <v>0</v>
      </c>
      <c r="N165" s="143">
        <f ca="1">IFERROR(INDEX(N$269:N$305,MATCH($F165,$B$269:$B$305,0))/INDEX($D$269:$D$305,MATCH($F165,$B$269:$B$305,0)),SUMIFS('Input-Ext Allocators'!K$8:K$63,'Input-Ext Allocators'!$B$8:$B$63,$F165))*$D165</f>
        <v>0</v>
      </c>
      <c r="O165" s="143">
        <f ca="1">IFERROR(INDEX(O$269:O$305,MATCH($F165,$B$269:$B$305,0))/INDEX($D$269:$D$305,MATCH($F165,$B$269:$B$305,0)),SUMIFS('Input-Ext Allocators'!L$8:L$63,'Input-Ext Allocators'!$B$8:$B$63,$F165))*$D165</f>
        <v>0</v>
      </c>
      <c r="P165" s="143">
        <f ca="1">IFERROR(INDEX(P$269:P$305,MATCH($F165,$B$269:$B$305,0))/INDEX($D$269:$D$305,MATCH($F165,$B$269:$B$305,0)),SUMIFS('Input-Ext Allocators'!M$8:M$63,'Input-Ext Allocators'!$B$8:$B$63,$F165))*$D165</f>
        <v>0</v>
      </c>
      <c r="Q165" s="143">
        <f ca="1">IFERROR(INDEX(Q$269:Q$305,MATCH($F165,$B$269:$B$305,0))/INDEX($D$269:$D$305,MATCH($F165,$B$269:$B$305,0)),SUMIFS('Input-Ext Allocators'!N$8:N$63,'Input-Ext Allocators'!$B$8:$B$63,$F165))*$D165</f>
        <v>0</v>
      </c>
      <c r="R165" s="143">
        <f ca="1">IFERROR(INDEX(R$269:R$305,MATCH($F165,$B$269:$B$305,0))/INDEX($D$269:$D$305,MATCH($F165,$B$269:$B$305,0)),SUMIFS('Input-Ext Allocators'!O$8:O$63,'Input-Ext Allocators'!$B$8:$B$63,$F165))*$D165</f>
        <v>0</v>
      </c>
      <c r="S165" s="143">
        <f ca="1">IFERROR(INDEX(S$269:S$305,MATCH($F165,$B$269:$B$305,0))/INDEX($D$269:$D$305,MATCH($F165,$B$269:$B$305,0)),SUMIFS('Input-Ext Allocators'!P$8:P$63,'Input-Ext Allocators'!$B$8:$B$63,$F165))*$D165</f>
        <v>0</v>
      </c>
      <c r="T165" s="143">
        <f ca="1">IFERROR(INDEX(T$269:T$305,MATCH($F165,$B$269:$B$305,0))/INDEX($D$269:$D$305,MATCH($F165,$B$269:$B$305,0)),SUMIFS('Input-Ext Allocators'!Q$8:Q$63,'Input-Ext Allocators'!$B$8:$B$63,$F165))*$D165</f>
        <v>0</v>
      </c>
      <c r="U165" s="143">
        <f ca="1">IFERROR(INDEX(U$269:U$305,MATCH($F165,$B$269:$B$305,0))/INDEX($D$269:$D$305,MATCH($F165,$B$269:$B$305,0)),SUMIFS('Input-Ext Allocators'!R$8:R$63,'Input-Ext Allocators'!$B$8:$B$63,$F165))*$D165</f>
        <v>0</v>
      </c>
      <c r="V165" s="143">
        <f ca="1">IFERROR(INDEX(V$269:V$305,MATCH($F165,$B$269:$B$305,0))/INDEX($D$269:$D$305,MATCH($F165,$B$269:$B$305,0)),SUMIFS('Input-Ext Allocators'!S$8:S$63,'Input-Ext Allocators'!$B$8:$B$63,$F165))*$D165</f>
        <v>0</v>
      </c>
      <c r="W165" s="143">
        <f ca="1">IFERROR(INDEX(W$269:W$305,MATCH($F165,$B$269:$B$305,0))/INDEX($D$269:$D$305,MATCH($F165,$B$269:$B$305,0)),SUMIFS('Input-Ext Allocators'!T$8:T$63,'Input-Ext Allocators'!$B$8:$B$63,$F165))*$D165</f>
        <v>0</v>
      </c>
      <c r="X165" s="143">
        <f ca="1">IFERROR(INDEX(X$269:X$305,MATCH($F165,$B$269:$B$305,0))/INDEX($D$269:$D$305,MATCH($F165,$B$269:$B$305,0)),SUMIFS('Input-Ext Allocators'!U$8:U$63,'Input-Ext Allocators'!$B$8:$B$63,$F165))*$D165</f>
        <v>0</v>
      </c>
      <c r="Y165" s="143">
        <f ca="1">IFERROR(INDEX(Y$269:Y$305,MATCH($F165,$B$269:$B$305,0))/INDEX($D$269:$D$305,MATCH($F165,$B$269:$B$305,0)),SUMIFS('Input-Ext Allocators'!V$8:V$63,'Input-Ext Allocators'!$B$8:$B$63,$F165))*$D165</f>
        <v>0</v>
      </c>
      <c r="Z165" s="143">
        <f ca="1">IFERROR(INDEX(Z$269:Z$305,MATCH($F165,$B$269:$B$305,0))/INDEX($D$269:$D$305,MATCH($F165,$B$269:$B$305,0)),SUMIFS('Input-Ext Allocators'!W$8:W$63,'Input-Ext Allocators'!$B$8:$B$63,$F165))*$D165</f>
        <v>0</v>
      </c>
    </row>
    <row r="166" spans="1:26" outlineLevel="1">
      <c r="A166" s="113">
        <f>IF(ISBLANK('Input-Accounts'!A166),"",'Input-Accounts'!A166)</f>
        <v>142</v>
      </c>
      <c r="B166" s="17" t="str">
        <f>IF(ISBLANK('Input-Accounts'!B166),"",'Input-Accounts'!B166)</f>
        <v xml:space="preserve">Informational and instructional advertising expenses </v>
      </c>
      <c r="C166" s="113">
        <f>IF(ISBLANK('Input-Accounts'!C166),"",'Input-Accounts'!C166)</f>
        <v>909</v>
      </c>
      <c r="D166" s="143">
        <f t="shared" ca="1" si="40"/>
        <v>0</v>
      </c>
      <c r="E166" s="143">
        <f t="shared" ca="1" si="33"/>
        <v>0</v>
      </c>
      <c r="F166" s="89" t="str" cm="1">
        <f t="array" aca="1" ref="F166" ca="1">IF(D166=0,"-",IF('Input-Accounts'!$E166&lt;&gt;0,'Input-Accounts'!$E166,INDEX('Input-Accounts'!$H166:$J166,,MATCH($F$6,'Input-Accounts'!$H$6:$J$6,0))))</f>
        <v>-</v>
      </c>
      <c r="G166" s="143">
        <f ca="1">IFERROR(INDEX(G$269:G$305,MATCH($F166,$B$269:$B$305,0))/INDEX($D$269:$D$305,MATCH($F166,$B$269:$B$305,0)),SUMIFS('Input-Ext Allocators'!D$8:D$63,'Input-Ext Allocators'!$B$8:$B$63,$F166))*$D166</f>
        <v>0</v>
      </c>
      <c r="H166" s="143">
        <f ca="1">IFERROR(INDEX(H$269:H$305,MATCH($F166,$B$269:$B$305,0))/INDEX($D$269:$D$305,MATCH($F166,$B$269:$B$305,0)),SUMIFS('Input-Ext Allocators'!E$8:E$63,'Input-Ext Allocators'!$B$8:$B$63,$F166))*$D166</f>
        <v>0</v>
      </c>
      <c r="I166" s="143">
        <f ca="1">IFERROR(INDEX(I$269:I$305,MATCH($F166,$B$269:$B$305,0))/INDEX($D$269:$D$305,MATCH($F166,$B$269:$B$305,0)),SUMIFS('Input-Ext Allocators'!F$8:F$63,'Input-Ext Allocators'!$B$8:$B$63,$F166))*$D166</f>
        <v>0</v>
      </c>
      <c r="J166" s="143">
        <f ca="1">IFERROR(INDEX(J$269:J$305,MATCH($F166,$B$269:$B$305,0))/INDEX($D$269:$D$305,MATCH($F166,$B$269:$B$305,0)),SUMIFS('Input-Ext Allocators'!G$8:G$63,'Input-Ext Allocators'!$B$8:$B$63,$F166))*$D166</f>
        <v>0</v>
      </c>
      <c r="K166" s="143">
        <f ca="1">IFERROR(INDEX(K$269:K$305,MATCH($F166,$B$269:$B$305,0))/INDEX($D$269:$D$305,MATCH($F166,$B$269:$B$305,0)),SUMIFS('Input-Ext Allocators'!H$8:H$63,'Input-Ext Allocators'!$B$8:$B$63,$F166))*$D166</f>
        <v>0</v>
      </c>
      <c r="L166" s="143">
        <f ca="1">IFERROR(INDEX(L$269:L$305,MATCH($F166,$B$269:$B$305,0))/INDEX($D$269:$D$305,MATCH($F166,$B$269:$B$305,0)),SUMIFS('Input-Ext Allocators'!I$8:I$63,'Input-Ext Allocators'!$B$8:$B$63,$F166))*$D166</f>
        <v>0</v>
      </c>
      <c r="M166" s="143">
        <f ca="1">IFERROR(INDEX(M$269:M$305,MATCH($F166,$B$269:$B$305,0))/INDEX($D$269:$D$305,MATCH($F166,$B$269:$B$305,0)),SUMIFS('Input-Ext Allocators'!J$8:J$63,'Input-Ext Allocators'!$B$8:$B$63,$F166))*$D166</f>
        <v>0</v>
      </c>
      <c r="N166" s="143">
        <f ca="1">IFERROR(INDEX(N$269:N$305,MATCH($F166,$B$269:$B$305,0))/INDEX($D$269:$D$305,MATCH($F166,$B$269:$B$305,0)),SUMIFS('Input-Ext Allocators'!K$8:K$63,'Input-Ext Allocators'!$B$8:$B$63,$F166))*$D166</f>
        <v>0</v>
      </c>
      <c r="O166" s="143">
        <f ca="1">IFERROR(INDEX(O$269:O$305,MATCH($F166,$B$269:$B$305,0))/INDEX($D$269:$D$305,MATCH($F166,$B$269:$B$305,0)),SUMIFS('Input-Ext Allocators'!L$8:L$63,'Input-Ext Allocators'!$B$8:$B$63,$F166))*$D166</f>
        <v>0</v>
      </c>
      <c r="P166" s="143">
        <f ca="1">IFERROR(INDEX(P$269:P$305,MATCH($F166,$B$269:$B$305,0))/INDEX($D$269:$D$305,MATCH($F166,$B$269:$B$305,0)),SUMIFS('Input-Ext Allocators'!M$8:M$63,'Input-Ext Allocators'!$B$8:$B$63,$F166))*$D166</f>
        <v>0</v>
      </c>
      <c r="Q166" s="143">
        <f ca="1">IFERROR(INDEX(Q$269:Q$305,MATCH($F166,$B$269:$B$305,0))/INDEX($D$269:$D$305,MATCH($F166,$B$269:$B$305,0)),SUMIFS('Input-Ext Allocators'!N$8:N$63,'Input-Ext Allocators'!$B$8:$B$63,$F166))*$D166</f>
        <v>0</v>
      </c>
      <c r="R166" s="143">
        <f ca="1">IFERROR(INDEX(R$269:R$305,MATCH($F166,$B$269:$B$305,0))/INDEX($D$269:$D$305,MATCH($F166,$B$269:$B$305,0)),SUMIFS('Input-Ext Allocators'!O$8:O$63,'Input-Ext Allocators'!$B$8:$B$63,$F166))*$D166</f>
        <v>0</v>
      </c>
      <c r="S166" s="143">
        <f ca="1">IFERROR(INDEX(S$269:S$305,MATCH($F166,$B$269:$B$305,0))/INDEX($D$269:$D$305,MATCH($F166,$B$269:$B$305,0)),SUMIFS('Input-Ext Allocators'!P$8:P$63,'Input-Ext Allocators'!$B$8:$B$63,$F166))*$D166</f>
        <v>0</v>
      </c>
      <c r="T166" s="143">
        <f ca="1">IFERROR(INDEX(T$269:T$305,MATCH($F166,$B$269:$B$305,0))/INDEX($D$269:$D$305,MATCH($F166,$B$269:$B$305,0)),SUMIFS('Input-Ext Allocators'!Q$8:Q$63,'Input-Ext Allocators'!$B$8:$B$63,$F166))*$D166</f>
        <v>0</v>
      </c>
      <c r="U166" s="143">
        <f ca="1">IFERROR(INDEX(U$269:U$305,MATCH($F166,$B$269:$B$305,0))/INDEX($D$269:$D$305,MATCH($F166,$B$269:$B$305,0)),SUMIFS('Input-Ext Allocators'!R$8:R$63,'Input-Ext Allocators'!$B$8:$B$63,$F166))*$D166</f>
        <v>0</v>
      </c>
      <c r="V166" s="143">
        <f ca="1">IFERROR(INDEX(V$269:V$305,MATCH($F166,$B$269:$B$305,0))/INDEX($D$269:$D$305,MATCH($F166,$B$269:$B$305,0)),SUMIFS('Input-Ext Allocators'!S$8:S$63,'Input-Ext Allocators'!$B$8:$B$63,$F166))*$D166</f>
        <v>0</v>
      </c>
      <c r="W166" s="143">
        <f ca="1">IFERROR(INDEX(W$269:W$305,MATCH($F166,$B$269:$B$305,0))/INDEX($D$269:$D$305,MATCH($F166,$B$269:$B$305,0)),SUMIFS('Input-Ext Allocators'!T$8:T$63,'Input-Ext Allocators'!$B$8:$B$63,$F166))*$D166</f>
        <v>0</v>
      </c>
      <c r="X166" s="143">
        <f ca="1">IFERROR(INDEX(X$269:X$305,MATCH($F166,$B$269:$B$305,0))/INDEX($D$269:$D$305,MATCH($F166,$B$269:$B$305,0)),SUMIFS('Input-Ext Allocators'!U$8:U$63,'Input-Ext Allocators'!$B$8:$B$63,$F166))*$D166</f>
        <v>0</v>
      </c>
      <c r="Y166" s="143">
        <f ca="1">IFERROR(INDEX(Y$269:Y$305,MATCH($F166,$B$269:$B$305,0))/INDEX($D$269:$D$305,MATCH($F166,$B$269:$B$305,0)),SUMIFS('Input-Ext Allocators'!V$8:V$63,'Input-Ext Allocators'!$B$8:$B$63,$F166))*$D166</f>
        <v>0</v>
      </c>
      <c r="Z166" s="143">
        <f ca="1">IFERROR(INDEX(Z$269:Z$305,MATCH($F166,$B$269:$B$305,0))/INDEX($D$269:$D$305,MATCH($F166,$B$269:$B$305,0)),SUMIFS('Input-Ext Allocators'!W$8:W$63,'Input-Ext Allocators'!$B$8:$B$63,$F166))*$D166</f>
        <v>0</v>
      </c>
    </row>
    <row r="167" spans="1:26" outlineLevel="1">
      <c r="A167" s="113">
        <f>IF(ISBLANK('Input-Accounts'!A167),"",'Input-Accounts'!A167)</f>
        <v>143</v>
      </c>
      <c r="B167" s="17" t="str">
        <f>IF(ISBLANK('Input-Accounts'!B167),"",'Input-Accounts'!B167)</f>
        <v>Miscellaneous customer service and informational expenses</v>
      </c>
      <c r="C167" s="113">
        <f>IF(ISBLANK('Input-Accounts'!C167),"",'Input-Accounts'!C167)</f>
        <v>910</v>
      </c>
      <c r="D167" s="143">
        <f t="shared" ca="1" si="40"/>
        <v>0</v>
      </c>
      <c r="E167" s="143">
        <f ca="1">IFERROR(IF(D167="","",IF(D167=0,0,IF(ABS(D167-SUM($G167:$Z167))&lt;Check_Limit,0,1))),1)</f>
        <v>0</v>
      </c>
      <c r="F167" s="89" t="str" cm="1">
        <f t="array" aca="1" ref="F167" ca="1">IF(D167=0,"-",IF('Input-Accounts'!$E167&lt;&gt;0,'Input-Accounts'!$E167,INDEX('Input-Accounts'!$H167:$J167,,MATCH($F$6,'Input-Accounts'!$H$6:$J$6,0))))</f>
        <v>-</v>
      </c>
      <c r="G167" s="143">
        <f ca="1">IFERROR(INDEX(G$269:G$305,MATCH($F167,$B$269:$B$305,0))/INDEX($D$269:$D$305,MATCH($F167,$B$269:$B$305,0)),SUMIFS('Input-Ext Allocators'!D$8:D$63,'Input-Ext Allocators'!$B$8:$B$63,$F167))*$D167</f>
        <v>0</v>
      </c>
      <c r="H167" s="143">
        <f ca="1">IFERROR(INDEX(H$269:H$305,MATCH($F167,$B$269:$B$305,0))/INDEX($D$269:$D$305,MATCH($F167,$B$269:$B$305,0)),SUMIFS('Input-Ext Allocators'!E$8:E$63,'Input-Ext Allocators'!$B$8:$B$63,$F167))*$D167</f>
        <v>0</v>
      </c>
      <c r="I167" s="143">
        <f ca="1">IFERROR(INDEX(I$269:I$305,MATCH($F167,$B$269:$B$305,0))/INDEX($D$269:$D$305,MATCH($F167,$B$269:$B$305,0)),SUMIFS('Input-Ext Allocators'!F$8:F$63,'Input-Ext Allocators'!$B$8:$B$63,$F167))*$D167</f>
        <v>0</v>
      </c>
      <c r="J167" s="143">
        <f ca="1">IFERROR(INDEX(J$269:J$305,MATCH($F167,$B$269:$B$305,0))/INDEX($D$269:$D$305,MATCH($F167,$B$269:$B$305,0)),SUMIFS('Input-Ext Allocators'!G$8:G$63,'Input-Ext Allocators'!$B$8:$B$63,$F167))*$D167</f>
        <v>0</v>
      </c>
      <c r="K167" s="143">
        <f ca="1">IFERROR(INDEX(K$269:K$305,MATCH($F167,$B$269:$B$305,0))/INDEX($D$269:$D$305,MATCH($F167,$B$269:$B$305,0)),SUMIFS('Input-Ext Allocators'!H$8:H$63,'Input-Ext Allocators'!$B$8:$B$63,$F167))*$D167</f>
        <v>0</v>
      </c>
      <c r="L167" s="143">
        <f ca="1">IFERROR(INDEX(L$269:L$305,MATCH($F167,$B$269:$B$305,0))/INDEX($D$269:$D$305,MATCH($F167,$B$269:$B$305,0)),SUMIFS('Input-Ext Allocators'!I$8:I$63,'Input-Ext Allocators'!$B$8:$B$63,$F167))*$D167</f>
        <v>0</v>
      </c>
      <c r="M167" s="143">
        <f ca="1">IFERROR(INDEX(M$269:M$305,MATCH($F167,$B$269:$B$305,0))/INDEX($D$269:$D$305,MATCH($F167,$B$269:$B$305,0)),SUMIFS('Input-Ext Allocators'!J$8:J$63,'Input-Ext Allocators'!$B$8:$B$63,$F167))*$D167</f>
        <v>0</v>
      </c>
      <c r="N167" s="143">
        <f ca="1">IFERROR(INDEX(N$269:N$305,MATCH($F167,$B$269:$B$305,0))/INDEX($D$269:$D$305,MATCH($F167,$B$269:$B$305,0)),SUMIFS('Input-Ext Allocators'!K$8:K$63,'Input-Ext Allocators'!$B$8:$B$63,$F167))*$D167</f>
        <v>0</v>
      </c>
      <c r="O167" s="143">
        <f ca="1">IFERROR(INDEX(O$269:O$305,MATCH($F167,$B$269:$B$305,0))/INDEX($D$269:$D$305,MATCH($F167,$B$269:$B$305,0)),SUMIFS('Input-Ext Allocators'!L$8:L$63,'Input-Ext Allocators'!$B$8:$B$63,$F167))*$D167</f>
        <v>0</v>
      </c>
      <c r="P167" s="143">
        <f ca="1">IFERROR(INDEX(P$269:P$305,MATCH($F167,$B$269:$B$305,0))/INDEX($D$269:$D$305,MATCH($F167,$B$269:$B$305,0)),SUMIFS('Input-Ext Allocators'!M$8:M$63,'Input-Ext Allocators'!$B$8:$B$63,$F167))*$D167</f>
        <v>0</v>
      </c>
      <c r="Q167" s="143">
        <f ca="1">IFERROR(INDEX(Q$269:Q$305,MATCH($F167,$B$269:$B$305,0))/INDEX($D$269:$D$305,MATCH($F167,$B$269:$B$305,0)),SUMIFS('Input-Ext Allocators'!N$8:N$63,'Input-Ext Allocators'!$B$8:$B$63,$F167))*$D167</f>
        <v>0</v>
      </c>
      <c r="R167" s="143">
        <f ca="1">IFERROR(INDEX(R$269:R$305,MATCH($F167,$B$269:$B$305,0))/INDEX($D$269:$D$305,MATCH($F167,$B$269:$B$305,0)),SUMIFS('Input-Ext Allocators'!O$8:O$63,'Input-Ext Allocators'!$B$8:$B$63,$F167))*$D167</f>
        <v>0</v>
      </c>
      <c r="S167" s="143">
        <f ca="1">IFERROR(INDEX(S$269:S$305,MATCH($F167,$B$269:$B$305,0))/INDEX($D$269:$D$305,MATCH($F167,$B$269:$B$305,0)),SUMIFS('Input-Ext Allocators'!P$8:P$63,'Input-Ext Allocators'!$B$8:$B$63,$F167))*$D167</f>
        <v>0</v>
      </c>
      <c r="T167" s="143">
        <f ca="1">IFERROR(INDEX(T$269:T$305,MATCH($F167,$B$269:$B$305,0))/INDEX($D$269:$D$305,MATCH($F167,$B$269:$B$305,0)),SUMIFS('Input-Ext Allocators'!Q$8:Q$63,'Input-Ext Allocators'!$B$8:$B$63,$F167))*$D167</f>
        <v>0</v>
      </c>
      <c r="U167" s="143">
        <f ca="1">IFERROR(INDEX(U$269:U$305,MATCH($F167,$B$269:$B$305,0))/INDEX($D$269:$D$305,MATCH($F167,$B$269:$B$305,0)),SUMIFS('Input-Ext Allocators'!R$8:R$63,'Input-Ext Allocators'!$B$8:$B$63,$F167))*$D167</f>
        <v>0</v>
      </c>
      <c r="V167" s="143">
        <f ca="1">IFERROR(INDEX(V$269:V$305,MATCH($F167,$B$269:$B$305,0))/INDEX($D$269:$D$305,MATCH($F167,$B$269:$B$305,0)),SUMIFS('Input-Ext Allocators'!S$8:S$63,'Input-Ext Allocators'!$B$8:$B$63,$F167))*$D167</f>
        <v>0</v>
      </c>
      <c r="W167" s="143">
        <f ca="1">IFERROR(INDEX(W$269:W$305,MATCH($F167,$B$269:$B$305,0))/INDEX($D$269:$D$305,MATCH($F167,$B$269:$B$305,0)),SUMIFS('Input-Ext Allocators'!T$8:T$63,'Input-Ext Allocators'!$B$8:$B$63,$F167))*$D167</f>
        <v>0</v>
      </c>
      <c r="X167" s="143">
        <f ca="1">IFERROR(INDEX(X$269:X$305,MATCH($F167,$B$269:$B$305,0))/INDEX($D$269:$D$305,MATCH($F167,$B$269:$B$305,0)),SUMIFS('Input-Ext Allocators'!U$8:U$63,'Input-Ext Allocators'!$B$8:$B$63,$F167))*$D167</f>
        <v>0</v>
      </c>
      <c r="Y167" s="143">
        <f ca="1">IFERROR(INDEX(Y$269:Y$305,MATCH($F167,$B$269:$B$305,0))/INDEX($D$269:$D$305,MATCH($F167,$B$269:$B$305,0)),SUMIFS('Input-Ext Allocators'!V$8:V$63,'Input-Ext Allocators'!$B$8:$B$63,$F167))*$D167</f>
        <v>0</v>
      </c>
      <c r="Z167" s="143">
        <f ca="1">IFERROR(INDEX(Z$269:Z$305,MATCH($F167,$B$269:$B$305,0))/INDEX($D$269:$D$305,MATCH($F167,$B$269:$B$305,0)),SUMIFS('Input-Ext Allocators'!W$8:W$63,'Input-Ext Allocators'!$B$8:$B$63,$F167))*$D167</f>
        <v>0</v>
      </c>
    </row>
    <row r="168" spans="1:26" outlineLevel="1">
      <c r="A168" s="113">
        <f>IF(ISBLANK('Input-Accounts'!A168),"",'Input-Accounts'!A168)</f>
        <v>144</v>
      </c>
      <c r="B168" s="79" t="str">
        <f>IF(ISBLANK('Input-Accounts'!B168),"",'Input-Accounts'!B168)</f>
        <v>Subtotal - Customer Service &amp; Information Expenses</v>
      </c>
      <c r="C168" s="113" t="str">
        <f>IF(ISBLANK('Input-Accounts'!C168),"",'Input-Accounts'!C168)</f>
        <v/>
      </c>
      <c r="D168" s="144">
        <f ca="1">SUBTOTAL(9,D164:D167)</f>
        <v>0</v>
      </c>
      <c r="E168" s="143">
        <f t="shared" ref="E168:E175" ca="1" si="41">IFERROR(IF(D168="","",IF(D168=0,0,IF(ABS(D168-SUM($G168:$Z168))&lt;Check_Limit,0,1))),1)</f>
        <v>0</v>
      </c>
      <c r="G168" s="144">
        <f t="shared" ref="G168:Z168" ca="1" si="42">SUBTOTAL(9,G164:G167)</f>
        <v>0</v>
      </c>
      <c r="H168" s="144">
        <f t="shared" ca="1" si="42"/>
        <v>0</v>
      </c>
      <c r="I168" s="144">
        <f t="shared" ca="1" si="42"/>
        <v>0</v>
      </c>
      <c r="J168" s="144">
        <f t="shared" ca="1" si="42"/>
        <v>0</v>
      </c>
      <c r="K168" s="144">
        <f t="shared" ca="1" si="42"/>
        <v>0</v>
      </c>
      <c r="L168" s="144">
        <f t="shared" ca="1" si="42"/>
        <v>0</v>
      </c>
      <c r="M168" s="144">
        <f t="shared" ca="1" si="42"/>
        <v>0</v>
      </c>
      <c r="N168" s="144">
        <f t="shared" ca="1" si="42"/>
        <v>0</v>
      </c>
      <c r="O168" s="144">
        <f t="shared" ca="1" si="42"/>
        <v>0</v>
      </c>
      <c r="P168" s="144">
        <f t="shared" ca="1" si="42"/>
        <v>0</v>
      </c>
      <c r="Q168" s="144">
        <f t="shared" ca="1" si="42"/>
        <v>0</v>
      </c>
      <c r="R168" s="144">
        <f t="shared" ca="1" si="42"/>
        <v>0</v>
      </c>
      <c r="S168" s="144">
        <f t="shared" ca="1" si="42"/>
        <v>0</v>
      </c>
      <c r="T168" s="144">
        <f t="shared" ca="1" si="42"/>
        <v>0</v>
      </c>
      <c r="U168" s="144">
        <f t="shared" ca="1" si="42"/>
        <v>0</v>
      </c>
      <c r="V168" s="144">
        <f t="shared" ca="1" si="42"/>
        <v>0</v>
      </c>
      <c r="W168" s="144">
        <f t="shared" ca="1" si="42"/>
        <v>0</v>
      </c>
      <c r="X168" s="144">
        <f t="shared" ca="1" si="42"/>
        <v>0</v>
      </c>
      <c r="Y168" s="144">
        <f t="shared" ca="1" si="42"/>
        <v>0</v>
      </c>
      <c r="Z168" s="144">
        <f t="shared" ca="1" si="42"/>
        <v>0</v>
      </c>
    </row>
    <row r="169" spans="1:26" outlineLevel="1">
      <c r="A169" s="113" t="str">
        <f>IF(ISBLANK('Input-Accounts'!A169),"",'Input-Accounts'!A169)</f>
        <v/>
      </c>
      <c r="B169" s="81" t="str">
        <f>IF(ISBLANK('Input-Accounts'!B169),"",'Input-Accounts'!B169)</f>
        <v/>
      </c>
      <c r="C169" s="113" t="str">
        <f>IF(ISBLANK('Input-Accounts'!C169),"",'Input-Accounts'!C169)</f>
        <v/>
      </c>
      <c r="D169" s="143"/>
      <c r="E169" s="143"/>
      <c r="F169" s="89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</row>
    <row r="170" spans="1:26" outlineLevel="1">
      <c r="A170" s="113">
        <f>IF(ISBLANK('Input-Accounts'!A170),"",'Input-Accounts'!A170)</f>
        <v>145</v>
      </c>
      <c r="B170" s="81" t="str">
        <f>IF(ISBLANK('Input-Accounts'!B170),"",'Input-Accounts'!B170)</f>
        <v>Sales Expenses</v>
      </c>
      <c r="C170" s="113" t="str">
        <f>IF(ISBLANK('Input-Accounts'!C170),"",'Input-Accounts'!C170)</f>
        <v/>
      </c>
      <c r="D170" s="143"/>
      <c r="E170" s="143"/>
      <c r="F170" s="89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</row>
    <row r="171" spans="1:26" outlineLevel="1">
      <c r="A171" s="113">
        <f>IF(ISBLANK('Input-Accounts'!A171),"",'Input-Accounts'!A171)</f>
        <v>146</v>
      </c>
      <c r="B171" s="17" t="str">
        <f>IF(ISBLANK('Input-Accounts'!B171),"",'Input-Accounts'!B171)</f>
        <v>Supervision</v>
      </c>
      <c r="C171" s="113">
        <f>IF(ISBLANK('Input-Accounts'!C171),"",'Input-Accounts'!C171)</f>
        <v>911</v>
      </c>
      <c r="D171" s="143">
        <f t="shared" ref="D171:D174" ca="1" si="43">INDIRECT("Classification!"&amp;$D$5&amp;ROW())</f>
        <v>0</v>
      </c>
      <c r="E171" s="143">
        <f t="shared" ca="1" si="41"/>
        <v>0</v>
      </c>
      <c r="F171" s="89" t="str" cm="1">
        <f t="array" aca="1" ref="F171" ca="1">IF(D171=0,"-",IF('Input-Accounts'!$E171&lt;&gt;0,'Input-Accounts'!$E171,INDEX('Input-Accounts'!$H171:$J171,,MATCH($F$6,'Input-Accounts'!$H$6:$J$6,0))))</f>
        <v>-</v>
      </c>
      <c r="G171" s="143">
        <f ca="1">IFERROR(INDEX(G$269:G$305,MATCH($F171,$B$269:$B$305,0))/INDEX($D$269:$D$305,MATCH($F171,$B$269:$B$305,0)),SUMIFS('Input-Ext Allocators'!D$8:D$63,'Input-Ext Allocators'!$B$8:$B$63,$F171))*$D171</f>
        <v>0</v>
      </c>
      <c r="H171" s="143">
        <f ca="1">IFERROR(INDEX(H$269:H$305,MATCH($F171,$B$269:$B$305,0))/INDEX($D$269:$D$305,MATCH($F171,$B$269:$B$305,0)),SUMIFS('Input-Ext Allocators'!E$8:E$63,'Input-Ext Allocators'!$B$8:$B$63,$F171))*$D171</f>
        <v>0</v>
      </c>
      <c r="I171" s="143">
        <f ca="1">IFERROR(INDEX(I$269:I$305,MATCH($F171,$B$269:$B$305,0))/INDEX($D$269:$D$305,MATCH($F171,$B$269:$B$305,0)),SUMIFS('Input-Ext Allocators'!F$8:F$63,'Input-Ext Allocators'!$B$8:$B$63,$F171))*$D171</f>
        <v>0</v>
      </c>
      <c r="J171" s="143">
        <f ca="1">IFERROR(INDEX(J$269:J$305,MATCH($F171,$B$269:$B$305,0))/INDEX($D$269:$D$305,MATCH($F171,$B$269:$B$305,0)),SUMIFS('Input-Ext Allocators'!G$8:G$63,'Input-Ext Allocators'!$B$8:$B$63,$F171))*$D171</f>
        <v>0</v>
      </c>
      <c r="K171" s="143">
        <f ca="1">IFERROR(INDEX(K$269:K$305,MATCH($F171,$B$269:$B$305,0))/INDEX($D$269:$D$305,MATCH($F171,$B$269:$B$305,0)),SUMIFS('Input-Ext Allocators'!H$8:H$63,'Input-Ext Allocators'!$B$8:$B$63,$F171))*$D171</f>
        <v>0</v>
      </c>
      <c r="L171" s="143">
        <f ca="1">IFERROR(INDEX(L$269:L$305,MATCH($F171,$B$269:$B$305,0))/INDEX($D$269:$D$305,MATCH($F171,$B$269:$B$305,0)),SUMIFS('Input-Ext Allocators'!I$8:I$63,'Input-Ext Allocators'!$B$8:$B$63,$F171))*$D171</f>
        <v>0</v>
      </c>
      <c r="M171" s="143">
        <f ca="1">IFERROR(INDEX(M$269:M$305,MATCH($F171,$B$269:$B$305,0))/INDEX($D$269:$D$305,MATCH($F171,$B$269:$B$305,0)),SUMIFS('Input-Ext Allocators'!J$8:J$63,'Input-Ext Allocators'!$B$8:$B$63,$F171))*$D171</f>
        <v>0</v>
      </c>
      <c r="N171" s="143">
        <f ca="1">IFERROR(INDEX(N$269:N$305,MATCH($F171,$B$269:$B$305,0))/INDEX($D$269:$D$305,MATCH($F171,$B$269:$B$305,0)),SUMIFS('Input-Ext Allocators'!K$8:K$63,'Input-Ext Allocators'!$B$8:$B$63,$F171))*$D171</f>
        <v>0</v>
      </c>
      <c r="O171" s="143">
        <f ca="1">IFERROR(INDEX(O$269:O$305,MATCH($F171,$B$269:$B$305,0))/INDEX($D$269:$D$305,MATCH($F171,$B$269:$B$305,0)),SUMIFS('Input-Ext Allocators'!L$8:L$63,'Input-Ext Allocators'!$B$8:$B$63,$F171))*$D171</f>
        <v>0</v>
      </c>
      <c r="P171" s="143">
        <f ca="1">IFERROR(INDEX(P$269:P$305,MATCH($F171,$B$269:$B$305,0))/INDEX($D$269:$D$305,MATCH($F171,$B$269:$B$305,0)),SUMIFS('Input-Ext Allocators'!M$8:M$63,'Input-Ext Allocators'!$B$8:$B$63,$F171))*$D171</f>
        <v>0</v>
      </c>
      <c r="Q171" s="143">
        <f ca="1">IFERROR(INDEX(Q$269:Q$305,MATCH($F171,$B$269:$B$305,0))/INDEX($D$269:$D$305,MATCH($F171,$B$269:$B$305,0)),SUMIFS('Input-Ext Allocators'!N$8:N$63,'Input-Ext Allocators'!$B$8:$B$63,$F171))*$D171</f>
        <v>0</v>
      </c>
      <c r="R171" s="143">
        <f ca="1">IFERROR(INDEX(R$269:R$305,MATCH($F171,$B$269:$B$305,0))/INDEX($D$269:$D$305,MATCH($F171,$B$269:$B$305,0)),SUMIFS('Input-Ext Allocators'!O$8:O$63,'Input-Ext Allocators'!$B$8:$B$63,$F171))*$D171</f>
        <v>0</v>
      </c>
      <c r="S171" s="143">
        <f ca="1">IFERROR(INDEX(S$269:S$305,MATCH($F171,$B$269:$B$305,0))/INDEX($D$269:$D$305,MATCH($F171,$B$269:$B$305,0)),SUMIFS('Input-Ext Allocators'!P$8:P$63,'Input-Ext Allocators'!$B$8:$B$63,$F171))*$D171</f>
        <v>0</v>
      </c>
      <c r="T171" s="143">
        <f ca="1">IFERROR(INDEX(T$269:T$305,MATCH($F171,$B$269:$B$305,0))/INDEX($D$269:$D$305,MATCH($F171,$B$269:$B$305,0)),SUMIFS('Input-Ext Allocators'!Q$8:Q$63,'Input-Ext Allocators'!$B$8:$B$63,$F171))*$D171</f>
        <v>0</v>
      </c>
      <c r="U171" s="143">
        <f ca="1">IFERROR(INDEX(U$269:U$305,MATCH($F171,$B$269:$B$305,0))/INDEX($D$269:$D$305,MATCH($F171,$B$269:$B$305,0)),SUMIFS('Input-Ext Allocators'!R$8:R$63,'Input-Ext Allocators'!$B$8:$B$63,$F171))*$D171</f>
        <v>0</v>
      </c>
      <c r="V171" s="143">
        <f ca="1">IFERROR(INDEX(V$269:V$305,MATCH($F171,$B$269:$B$305,0))/INDEX($D$269:$D$305,MATCH($F171,$B$269:$B$305,0)),SUMIFS('Input-Ext Allocators'!S$8:S$63,'Input-Ext Allocators'!$B$8:$B$63,$F171))*$D171</f>
        <v>0</v>
      </c>
      <c r="W171" s="143">
        <f ca="1">IFERROR(INDEX(W$269:W$305,MATCH($F171,$B$269:$B$305,0))/INDEX($D$269:$D$305,MATCH($F171,$B$269:$B$305,0)),SUMIFS('Input-Ext Allocators'!T$8:T$63,'Input-Ext Allocators'!$B$8:$B$63,$F171))*$D171</f>
        <v>0</v>
      </c>
      <c r="X171" s="143">
        <f ca="1">IFERROR(INDEX(X$269:X$305,MATCH($F171,$B$269:$B$305,0))/INDEX($D$269:$D$305,MATCH($F171,$B$269:$B$305,0)),SUMIFS('Input-Ext Allocators'!U$8:U$63,'Input-Ext Allocators'!$B$8:$B$63,$F171))*$D171</f>
        <v>0</v>
      </c>
      <c r="Y171" s="143">
        <f ca="1">IFERROR(INDEX(Y$269:Y$305,MATCH($F171,$B$269:$B$305,0))/INDEX($D$269:$D$305,MATCH($F171,$B$269:$B$305,0)),SUMIFS('Input-Ext Allocators'!V$8:V$63,'Input-Ext Allocators'!$B$8:$B$63,$F171))*$D171</f>
        <v>0</v>
      </c>
      <c r="Z171" s="143">
        <f ca="1">IFERROR(INDEX(Z$269:Z$305,MATCH($F171,$B$269:$B$305,0))/INDEX($D$269:$D$305,MATCH($F171,$B$269:$B$305,0)),SUMIFS('Input-Ext Allocators'!W$8:W$63,'Input-Ext Allocators'!$B$8:$B$63,$F171))*$D171</f>
        <v>0</v>
      </c>
    </row>
    <row r="172" spans="1:26" outlineLevel="1">
      <c r="A172" s="113">
        <f>IF(ISBLANK('Input-Accounts'!A172),"",'Input-Accounts'!A172)</f>
        <v>147</v>
      </c>
      <c r="B172" s="17" t="str">
        <f>IF(ISBLANK('Input-Accounts'!B172),"",'Input-Accounts'!B172)</f>
        <v>Demonstrating and selling expenses</v>
      </c>
      <c r="C172" s="113">
        <f>IF(ISBLANK('Input-Accounts'!C172),"",'Input-Accounts'!C172)</f>
        <v>912</v>
      </c>
      <c r="D172" s="143">
        <f t="shared" ca="1" si="43"/>
        <v>0</v>
      </c>
      <c r="E172" s="143">
        <f t="shared" ca="1" si="41"/>
        <v>0</v>
      </c>
      <c r="F172" s="89" t="str" cm="1">
        <f t="array" aca="1" ref="F172" ca="1">IF(D172=0,"-",IF('Input-Accounts'!$E172&lt;&gt;0,'Input-Accounts'!$E172,INDEX('Input-Accounts'!$H172:$J172,,MATCH($F$6,'Input-Accounts'!$H$6:$J$6,0))))</f>
        <v>-</v>
      </c>
      <c r="G172" s="143">
        <f ca="1">IFERROR(INDEX(G$269:G$305,MATCH($F172,$B$269:$B$305,0))/INDEX($D$269:$D$305,MATCH($F172,$B$269:$B$305,0)),SUMIFS('Input-Ext Allocators'!D$8:D$63,'Input-Ext Allocators'!$B$8:$B$63,$F172))*$D172</f>
        <v>0</v>
      </c>
      <c r="H172" s="143">
        <f ca="1">IFERROR(INDEX(H$269:H$305,MATCH($F172,$B$269:$B$305,0))/INDEX($D$269:$D$305,MATCH($F172,$B$269:$B$305,0)),SUMIFS('Input-Ext Allocators'!E$8:E$63,'Input-Ext Allocators'!$B$8:$B$63,$F172))*$D172</f>
        <v>0</v>
      </c>
      <c r="I172" s="143">
        <f ca="1">IFERROR(INDEX(I$269:I$305,MATCH($F172,$B$269:$B$305,0))/INDEX($D$269:$D$305,MATCH($F172,$B$269:$B$305,0)),SUMIFS('Input-Ext Allocators'!F$8:F$63,'Input-Ext Allocators'!$B$8:$B$63,$F172))*$D172</f>
        <v>0</v>
      </c>
      <c r="J172" s="143">
        <f ca="1">IFERROR(INDEX(J$269:J$305,MATCH($F172,$B$269:$B$305,0))/INDEX($D$269:$D$305,MATCH($F172,$B$269:$B$305,0)),SUMIFS('Input-Ext Allocators'!G$8:G$63,'Input-Ext Allocators'!$B$8:$B$63,$F172))*$D172</f>
        <v>0</v>
      </c>
      <c r="K172" s="143">
        <f ca="1">IFERROR(INDEX(K$269:K$305,MATCH($F172,$B$269:$B$305,0))/INDEX($D$269:$D$305,MATCH($F172,$B$269:$B$305,0)),SUMIFS('Input-Ext Allocators'!H$8:H$63,'Input-Ext Allocators'!$B$8:$B$63,$F172))*$D172</f>
        <v>0</v>
      </c>
      <c r="L172" s="143">
        <f ca="1">IFERROR(INDEX(L$269:L$305,MATCH($F172,$B$269:$B$305,0))/INDEX($D$269:$D$305,MATCH($F172,$B$269:$B$305,0)),SUMIFS('Input-Ext Allocators'!I$8:I$63,'Input-Ext Allocators'!$B$8:$B$63,$F172))*$D172</f>
        <v>0</v>
      </c>
      <c r="M172" s="143">
        <f ca="1">IFERROR(INDEX(M$269:M$305,MATCH($F172,$B$269:$B$305,0))/INDEX($D$269:$D$305,MATCH($F172,$B$269:$B$305,0)),SUMIFS('Input-Ext Allocators'!J$8:J$63,'Input-Ext Allocators'!$B$8:$B$63,$F172))*$D172</f>
        <v>0</v>
      </c>
      <c r="N172" s="143">
        <f ca="1">IFERROR(INDEX(N$269:N$305,MATCH($F172,$B$269:$B$305,0))/INDEX($D$269:$D$305,MATCH($F172,$B$269:$B$305,0)),SUMIFS('Input-Ext Allocators'!K$8:K$63,'Input-Ext Allocators'!$B$8:$B$63,$F172))*$D172</f>
        <v>0</v>
      </c>
      <c r="O172" s="143">
        <f ca="1">IFERROR(INDEX(O$269:O$305,MATCH($F172,$B$269:$B$305,0))/INDEX($D$269:$D$305,MATCH($F172,$B$269:$B$305,0)),SUMIFS('Input-Ext Allocators'!L$8:L$63,'Input-Ext Allocators'!$B$8:$B$63,$F172))*$D172</f>
        <v>0</v>
      </c>
      <c r="P172" s="143">
        <f ca="1">IFERROR(INDEX(P$269:P$305,MATCH($F172,$B$269:$B$305,0))/INDEX($D$269:$D$305,MATCH($F172,$B$269:$B$305,0)),SUMIFS('Input-Ext Allocators'!M$8:M$63,'Input-Ext Allocators'!$B$8:$B$63,$F172))*$D172</f>
        <v>0</v>
      </c>
      <c r="Q172" s="143">
        <f ca="1">IFERROR(INDEX(Q$269:Q$305,MATCH($F172,$B$269:$B$305,0))/INDEX($D$269:$D$305,MATCH($F172,$B$269:$B$305,0)),SUMIFS('Input-Ext Allocators'!N$8:N$63,'Input-Ext Allocators'!$B$8:$B$63,$F172))*$D172</f>
        <v>0</v>
      </c>
      <c r="R172" s="143">
        <f ca="1">IFERROR(INDEX(R$269:R$305,MATCH($F172,$B$269:$B$305,0))/INDEX($D$269:$D$305,MATCH($F172,$B$269:$B$305,0)),SUMIFS('Input-Ext Allocators'!O$8:O$63,'Input-Ext Allocators'!$B$8:$B$63,$F172))*$D172</f>
        <v>0</v>
      </c>
      <c r="S172" s="143">
        <f ca="1">IFERROR(INDEX(S$269:S$305,MATCH($F172,$B$269:$B$305,0))/INDEX($D$269:$D$305,MATCH($F172,$B$269:$B$305,0)),SUMIFS('Input-Ext Allocators'!P$8:P$63,'Input-Ext Allocators'!$B$8:$B$63,$F172))*$D172</f>
        <v>0</v>
      </c>
      <c r="T172" s="143">
        <f ca="1">IFERROR(INDEX(T$269:T$305,MATCH($F172,$B$269:$B$305,0))/INDEX($D$269:$D$305,MATCH($F172,$B$269:$B$305,0)),SUMIFS('Input-Ext Allocators'!Q$8:Q$63,'Input-Ext Allocators'!$B$8:$B$63,$F172))*$D172</f>
        <v>0</v>
      </c>
      <c r="U172" s="143">
        <f ca="1">IFERROR(INDEX(U$269:U$305,MATCH($F172,$B$269:$B$305,0))/INDEX($D$269:$D$305,MATCH($F172,$B$269:$B$305,0)),SUMIFS('Input-Ext Allocators'!R$8:R$63,'Input-Ext Allocators'!$B$8:$B$63,$F172))*$D172</f>
        <v>0</v>
      </c>
      <c r="V172" s="143">
        <f ca="1">IFERROR(INDEX(V$269:V$305,MATCH($F172,$B$269:$B$305,0))/INDEX($D$269:$D$305,MATCH($F172,$B$269:$B$305,0)),SUMIFS('Input-Ext Allocators'!S$8:S$63,'Input-Ext Allocators'!$B$8:$B$63,$F172))*$D172</f>
        <v>0</v>
      </c>
      <c r="W172" s="143">
        <f ca="1">IFERROR(INDEX(W$269:W$305,MATCH($F172,$B$269:$B$305,0))/INDEX($D$269:$D$305,MATCH($F172,$B$269:$B$305,0)),SUMIFS('Input-Ext Allocators'!T$8:T$63,'Input-Ext Allocators'!$B$8:$B$63,$F172))*$D172</f>
        <v>0</v>
      </c>
      <c r="X172" s="143">
        <f ca="1">IFERROR(INDEX(X$269:X$305,MATCH($F172,$B$269:$B$305,0))/INDEX($D$269:$D$305,MATCH($F172,$B$269:$B$305,0)),SUMIFS('Input-Ext Allocators'!U$8:U$63,'Input-Ext Allocators'!$B$8:$B$63,$F172))*$D172</f>
        <v>0</v>
      </c>
      <c r="Y172" s="143">
        <f ca="1">IFERROR(INDEX(Y$269:Y$305,MATCH($F172,$B$269:$B$305,0))/INDEX($D$269:$D$305,MATCH($F172,$B$269:$B$305,0)),SUMIFS('Input-Ext Allocators'!V$8:V$63,'Input-Ext Allocators'!$B$8:$B$63,$F172))*$D172</f>
        <v>0</v>
      </c>
      <c r="Z172" s="143">
        <f ca="1">IFERROR(INDEX(Z$269:Z$305,MATCH($F172,$B$269:$B$305,0))/INDEX($D$269:$D$305,MATCH($F172,$B$269:$B$305,0)),SUMIFS('Input-Ext Allocators'!W$8:W$63,'Input-Ext Allocators'!$B$8:$B$63,$F172))*$D172</f>
        <v>0</v>
      </c>
    </row>
    <row r="173" spans="1:26" outlineLevel="1">
      <c r="A173" s="113">
        <f>IF(ISBLANK('Input-Accounts'!A173),"",'Input-Accounts'!A173)</f>
        <v>148</v>
      </c>
      <c r="B173" s="17" t="str">
        <f>IF(ISBLANK('Input-Accounts'!B173),"",'Input-Accounts'!B173)</f>
        <v>Advertising expenses</v>
      </c>
      <c r="C173" s="113">
        <f>IF(ISBLANK('Input-Accounts'!C173),"",'Input-Accounts'!C173)</f>
        <v>913</v>
      </c>
      <c r="D173" s="143">
        <f t="shared" ca="1" si="43"/>
        <v>0</v>
      </c>
      <c r="E173" s="143">
        <f t="shared" ca="1" si="41"/>
        <v>0</v>
      </c>
      <c r="F173" s="89" t="str" cm="1">
        <f t="array" aca="1" ref="F173" ca="1">IF(D173=0,"-",IF('Input-Accounts'!$E173&lt;&gt;0,'Input-Accounts'!$E173,INDEX('Input-Accounts'!$H173:$J173,,MATCH($F$6,'Input-Accounts'!$H$6:$J$6,0))))</f>
        <v>-</v>
      </c>
      <c r="G173" s="143">
        <f ca="1">IFERROR(INDEX(G$269:G$305,MATCH($F173,$B$269:$B$305,0))/INDEX($D$269:$D$305,MATCH($F173,$B$269:$B$305,0)),SUMIFS('Input-Ext Allocators'!D$8:D$63,'Input-Ext Allocators'!$B$8:$B$63,$F173))*$D173</f>
        <v>0</v>
      </c>
      <c r="H173" s="143">
        <f ca="1">IFERROR(INDEX(H$269:H$305,MATCH($F173,$B$269:$B$305,0))/INDEX($D$269:$D$305,MATCH($F173,$B$269:$B$305,0)),SUMIFS('Input-Ext Allocators'!E$8:E$63,'Input-Ext Allocators'!$B$8:$B$63,$F173))*$D173</f>
        <v>0</v>
      </c>
      <c r="I173" s="143">
        <f ca="1">IFERROR(INDEX(I$269:I$305,MATCH($F173,$B$269:$B$305,0))/INDEX($D$269:$D$305,MATCH($F173,$B$269:$B$305,0)),SUMIFS('Input-Ext Allocators'!F$8:F$63,'Input-Ext Allocators'!$B$8:$B$63,$F173))*$D173</f>
        <v>0</v>
      </c>
      <c r="J173" s="143">
        <f ca="1">IFERROR(INDEX(J$269:J$305,MATCH($F173,$B$269:$B$305,0))/INDEX($D$269:$D$305,MATCH($F173,$B$269:$B$305,0)),SUMIFS('Input-Ext Allocators'!G$8:G$63,'Input-Ext Allocators'!$B$8:$B$63,$F173))*$D173</f>
        <v>0</v>
      </c>
      <c r="K173" s="143">
        <f ca="1">IFERROR(INDEX(K$269:K$305,MATCH($F173,$B$269:$B$305,0))/INDEX($D$269:$D$305,MATCH($F173,$B$269:$B$305,0)),SUMIFS('Input-Ext Allocators'!H$8:H$63,'Input-Ext Allocators'!$B$8:$B$63,$F173))*$D173</f>
        <v>0</v>
      </c>
      <c r="L173" s="143">
        <f ca="1">IFERROR(INDEX(L$269:L$305,MATCH($F173,$B$269:$B$305,0))/INDEX($D$269:$D$305,MATCH($F173,$B$269:$B$305,0)),SUMIFS('Input-Ext Allocators'!I$8:I$63,'Input-Ext Allocators'!$B$8:$B$63,$F173))*$D173</f>
        <v>0</v>
      </c>
      <c r="M173" s="143">
        <f ca="1">IFERROR(INDEX(M$269:M$305,MATCH($F173,$B$269:$B$305,0))/INDEX($D$269:$D$305,MATCH($F173,$B$269:$B$305,0)),SUMIFS('Input-Ext Allocators'!J$8:J$63,'Input-Ext Allocators'!$B$8:$B$63,$F173))*$D173</f>
        <v>0</v>
      </c>
      <c r="N173" s="143">
        <f ca="1">IFERROR(INDEX(N$269:N$305,MATCH($F173,$B$269:$B$305,0))/INDEX($D$269:$D$305,MATCH($F173,$B$269:$B$305,0)),SUMIFS('Input-Ext Allocators'!K$8:K$63,'Input-Ext Allocators'!$B$8:$B$63,$F173))*$D173</f>
        <v>0</v>
      </c>
      <c r="O173" s="143">
        <f ca="1">IFERROR(INDEX(O$269:O$305,MATCH($F173,$B$269:$B$305,0))/INDEX($D$269:$D$305,MATCH($F173,$B$269:$B$305,0)),SUMIFS('Input-Ext Allocators'!L$8:L$63,'Input-Ext Allocators'!$B$8:$B$63,$F173))*$D173</f>
        <v>0</v>
      </c>
      <c r="P173" s="143">
        <f ca="1">IFERROR(INDEX(P$269:P$305,MATCH($F173,$B$269:$B$305,0))/INDEX($D$269:$D$305,MATCH($F173,$B$269:$B$305,0)),SUMIFS('Input-Ext Allocators'!M$8:M$63,'Input-Ext Allocators'!$B$8:$B$63,$F173))*$D173</f>
        <v>0</v>
      </c>
      <c r="Q173" s="143">
        <f ca="1">IFERROR(INDEX(Q$269:Q$305,MATCH($F173,$B$269:$B$305,0))/INDEX($D$269:$D$305,MATCH($F173,$B$269:$B$305,0)),SUMIFS('Input-Ext Allocators'!N$8:N$63,'Input-Ext Allocators'!$B$8:$B$63,$F173))*$D173</f>
        <v>0</v>
      </c>
      <c r="R173" s="143">
        <f ca="1">IFERROR(INDEX(R$269:R$305,MATCH($F173,$B$269:$B$305,0))/INDEX($D$269:$D$305,MATCH($F173,$B$269:$B$305,0)),SUMIFS('Input-Ext Allocators'!O$8:O$63,'Input-Ext Allocators'!$B$8:$B$63,$F173))*$D173</f>
        <v>0</v>
      </c>
      <c r="S173" s="143">
        <f ca="1">IFERROR(INDEX(S$269:S$305,MATCH($F173,$B$269:$B$305,0))/INDEX($D$269:$D$305,MATCH($F173,$B$269:$B$305,0)),SUMIFS('Input-Ext Allocators'!P$8:P$63,'Input-Ext Allocators'!$B$8:$B$63,$F173))*$D173</f>
        <v>0</v>
      </c>
      <c r="T173" s="143">
        <f ca="1">IFERROR(INDEX(T$269:T$305,MATCH($F173,$B$269:$B$305,0))/INDEX($D$269:$D$305,MATCH($F173,$B$269:$B$305,0)),SUMIFS('Input-Ext Allocators'!Q$8:Q$63,'Input-Ext Allocators'!$B$8:$B$63,$F173))*$D173</f>
        <v>0</v>
      </c>
      <c r="U173" s="143">
        <f ca="1">IFERROR(INDEX(U$269:U$305,MATCH($F173,$B$269:$B$305,0))/INDEX($D$269:$D$305,MATCH($F173,$B$269:$B$305,0)),SUMIFS('Input-Ext Allocators'!R$8:R$63,'Input-Ext Allocators'!$B$8:$B$63,$F173))*$D173</f>
        <v>0</v>
      </c>
      <c r="V173" s="143">
        <f ca="1">IFERROR(INDEX(V$269:V$305,MATCH($F173,$B$269:$B$305,0))/INDEX($D$269:$D$305,MATCH($F173,$B$269:$B$305,0)),SUMIFS('Input-Ext Allocators'!S$8:S$63,'Input-Ext Allocators'!$B$8:$B$63,$F173))*$D173</f>
        <v>0</v>
      </c>
      <c r="W173" s="143">
        <f ca="1">IFERROR(INDEX(W$269:W$305,MATCH($F173,$B$269:$B$305,0))/INDEX($D$269:$D$305,MATCH($F173,$B$269:$B$305,0)),SUMIFS('Input-Ext Allocators'!T$8:T$63,'Input-Ext Allocators'!$B$8:$B$63,$F173))*$D173</f>
        <v>0</v>
      </c>
      <c r="X173" s="143">
        <f ca="1">IFERROR(INDEX(X$269:X$305,MATCH($F173,$B$269:$B$305,0))/INDEX($D$269:$D$305,MATCH($F173,$B$269:$B$305,0)),SUMIFS('Input-Ext Allocators'!U$8:U$63,'Input-Ext Allocators'!$B$8:$B$63,$F173))*$D173</f>
        <v>0</v>
      </c>
      <c r="Y173" s="143">
        <f ca="1">IFERROR(INDEX(Y$269:Y$305,MATCH($F173,$B$269:$B$305,0))/INDEX($D$269:$D$305,MATCH($F173,$B$269:$B$305,0)),SUMIFS('Input-Ext Allocators'!V$8:V$63,'Input-Ext Allocators'!$B$8:$B$63,$F173))*$D173</f>
        <v>0</v>
      </c>
      <c r="Z173" s="143">
        <f ca="1">IFERROR(INDEX(Z$269:Z$305,MATCH($F173,$B$269:$B$305,0))/INDEX($D$269:$D$305,MATCH($F173,$B$269:$B$305,0)),SUMIFS('Input-Ext Allocators'!W$8:W$63,'Input-Ext Allocators'!$B$8:$B$63,$F173))*$D173</f>
        <v>0</v>
      </c>
    </row>
    <row r="174" spans="1:26" outlineLevel="1">
      <c r="A174" s="113">
        <f>IF(ISBLANK('Input-Accounts'!A174),"",'Input-Accounts'!A174)</f>
        <v>149</v>
      </c>
      <c r="B174" s="17" t="str">
        <f>IF(ISBLANK('Input-Accounts'!B174),"",'Input-Accounts'!B174)</f>
        <v>Miscellaneous sales expenses</v>
      </c>
      <c r="C174" s="113">
        <f>IF(ISBLANK('Input-Accounts'!C174),"",'Input-Accounts'!C174)</f>
        <v>916</v>
      </c>
      <c r="D174" s="143">
        <f t="shared" ca="1" si="43"/>
        <v>0</v>
      </c>
      <c r="E174" s="143">
        <f t="shared" ca="1" si="41"/>
        <v>0</v>
      </c>
      <c r="F174" s="89" t="str" cm="1">
        <f t="array" aca="1" ref="F174" ca="1">IF(D174=0,"-",IF('Input-Accounts'!$E174&lt;&gt;0,'Input-Accounts'!$E174,INDEX('Input-Accounts'!$H174:$J174,,MATCH($F$6,'Input-Accounts'!$H$6:$J$6,0))))</f>
        <v>-</v>
      </c>
      <c r="G174" s="143">
        <f ca="1">IFERROR(INDEX(G$269:G$305,MATCH($F174,$B$269:$B$305,0))/INDEX($D$269:$D$305,MATCH($F174,$B$269:$B$305,0)),SUMIFS('Input-Ext Allocators'!D$8:D$63,'Input-Ext Allocators'!$B$8:$B$63,$F174))*$D174</f>
        <v>0</v>
      </c>
      <c r="H174" s="143">
        <f ca="1">IFERROR(INDEX(H$269:H$305,MATCH($F174,$B$269:$B$305,0))/INDEX($D$269:$D$305,MATCH($F174,$B$269:$B$305,0)),SUMIFS('Input-Ext Allocators'!E$8:E$63,'Input-Ext Allocators'!$B$8:$B$63,$F174))*$D174</f>
        <v>0</v>
      </c>
      <c r="I174" s="143">
        <f ca="1">IFERROR(INDEX(I$269:I$305,MATCH($F174,$B$269:$B$305,0))/INDEX($D$269:$D$305,MATCH($F174,$B$269:$B$305,0)),SUMIFS('Input-Ext Allocators'!F$8:F$63,'Input-Ext Allocators'!$B$8:$B$63,$F174))*$D174</f>
        <v>0</v>
      </c>
      <c r="J174" s="143">
        <f ca="1">IFERROR(INDEX(J$269:J$305,MATCH($F174,$B$269:$B$305,0))/INDEX($D$269:$D$305,MATCH($F174,$B$269:$B$305,0)),SUMIFS('Input-Ext Allocators'!G$8:G$63,'Input-Ext Allocators'!$B$8:$B$63,$F174))*$D174</f>
        <v>0</v>
      </c>
      <c r="K174" s="143">
        <f ca="1">IFERROR(INDEX(K$269:K$305,MATCH($F174,$B$269:$B$305,0))/INDEX($D$269:$D$305,MATCH($F174,$B$269:$B$305,0)),SUMIFS('Input-Ext Allocators'!H$8:H$63,'Input-Ext Allocators'!$B$8:$B$63,$F174))*$D174</f>
        <v>0</v>
      </c>
      <c r="L174" s="143">
        <f ca="1">IFERROR(INDEX(L$269:L$305,MATCH($F174,$B$269:$B$305,0))/INDEX($D$269:$D$305,MATCH($F174,$B$269:$B$305,0)),SUMIFS('Input-Ext Allocators'!I$8:I$63,'Input-Ext Allocators'!$B$8:$B$63,$F174))*$D174</f>
        <v>0</v>
      </c>
      <c r="M174" s="143">
        <f ca="1">IFERROR(INDEX(M$269:M$305,MATCH($F174,$B$269:$B$305,0))/INDEX($D$269:$D$305,MATCH($F174,$B$269:$B$305,0)),SUMIFS('Input-Ext Allocators'!J$8:J$63,'Input-Ext Allocators'!$B$8:$B$63,$F174))*$D174</f>
        <v>0</v>
      </c>
      <c r="N174" s="143">
        <f ca="1">IFERROR(INDEX(N$269:N$305,MATCH($F174,$B$269:$B$305,0))/INDEX($D$269:$D$305,MATCH($F174,$B$269:$B$305,0)),SUMIFS('Input-Ext Allocators'!K$8:K$63,'Input-Ext Allocators'!$B$8:$B$63,$F174))*$D174</f>
        <v>0</v>
      </c>
      <c r="O174" s="143">
        <f ca="1">IFERROR(INDEX(O$269:O$305,MATCH($F174,$B$269:$B$305,0))/INDEX($D$269:$D$305,MATCH($F174,$B$269:$B$305,0)),SUMIFS('Input-Ext Allocators'!L$8:L$63,'Input-Ext Allocators'!$B$8:$B$63,$F174))*$D174</f>
        <v>0</v>
      </c>
      <c r="P174" s="143">
        <f ca="1">IFERROR(INDEX(P$269:P$305,MATCH($F174,$B$269:$B$305,0))/INDEX($D$269:$D$305,MATCH($F174,$B$269:$B$305,0)),SUMIFS('Input-Ext Allocators'!M$8:M$63,'Input-Ext Allocators'!$B$8:$B$63,$F174))*$D174</f>
        <v>0</v>
      </c>
      <c r="Q174" s="143">
        <f ca="1">IFERROR(INDEX(Q$269:Q$305,MATCH($F174,$B$269:$B$305,0))/INDEX($D$269:$D$305,MATCH($F174,$B$269:$B$305,0)),SUMIFS('Input-Ext Allocators'!N$8:N$63,'Input-Ext Allocators'!$B$8:$B$63,$F174))*$D174</f>
        <v>0</v>
      </c>
      <c r="R174" s="143">
        <f ca="1">IFERROR(INDEX(R$269:R$305,MATCH($F174,$B$269:$B$305,0))/INDEX($D$269:$D$305,MATCH($F174,$B$269:$B$305,0)),SUMIFS('Input-Ext Allocators'!O$8:O$63,'Input-Ext Allocators'!$B$8:$B$63,$F174))*$D174</f>
        <v>0</v>
      </c>
      <c r="S174" s="143">
        <f ca="1">IFERROR(INDEX(S$269:S$305,MATCH($F174,$B$269:$B$305,0))/INDEX($D$269:$D$305,MATCH($F174,$B$269:$B$305,0)),SUMIFS('Input-Ext Allocators'!P$8:P$63,'Input-Ext Allocators'!$B$8:$B$63,$F174))*$D174</f>
        <v>0</v>
      </c>
      <c r="T174" s="143">
        <f ca="1">IFERROR(INDEX(T$269:T$305,MATCH($F174,$B$269:$B$305,0))/INDEX($D$269:$D$305,MATCH($F174,$B$269:$B$305,0)),SUMIFS('Input-Ext Allocators'!Q$8:Q$63,'Input-Ext Allocators'!$B$8:$B$63,$F174))*$D174</f>
        <v>0</v>
      </c>
      <c r="U174" s="143">
        <f ca="1">IFERROR(INDEX(U$269:U$305,MATCH($F174,$B$269:$B$305,0))/INDEX($D$269:$D$305,MATCH($F174,$B$269:$B$305,0)),SUMIFS('Input-Ext Allocators'!R$8:R$63,'Input-Ext Allocators'!$B$8:$B$63,$F174))*$D174</f>
        <v>0</v>
      </c>
      <c r="V174" s="143">
        <f ca="1">IFERROR(INDEX(V$269:V$305,MATCH($F174,$B$269:$B$305,0))/INDEX($D$269:$D$305,MATCH($F174,$B$269:$B$305,0)),SUMIFS('Input-Ext Allocators'!S$8:S$63,'Input-Ext Allocators'!$B$8:$B$63,$F174))*$D174</f>
        <v>0</v>
      </c>
      <c r="W174" s="143">
        <f ca="1">IFERROR(INDEX(W$269:W$305,MATCH($F174,$B$269:$B$305,0))/INDEX($D$269:$D$305,MATCH($F174,$B$269:$B$305,0)),SUMIFS('Input-Ext Allocators'!T$8:T$63,'Input-Ext Allocators'!$B$8:$B$63,$F174))*$D174</f>
        <v>0</v>
      </c>
      <c r="X174" s="143">
        <f ca="1">IFERROR(INDEX(X$269:X$305,MATCH($F174,$B$269:$B$305,0))/INDEX($D$269:$D$305,MATCH($F174,$B$269:$B$305,0)),SUMIFS('Input-Ext Allocators'!U$8:U$63,'Input-Ext Allocators'!$B$8:$B$63,$F174))*$D174</f>
        <v>0</v>
      </c>
      <c r="Y174" s="143">
        <f ca="1">IFERROR(INDEX(Y$269:Y$305,MATCH($F174,$B$269:$B$305,0))/INDEX($D$269:$D$305,MATCH($F174,$B$269:$B$305,0)),SUMIFS('Input-Ext Allocators'!V$8:V$63,'Input-Ext Allocators'!$B$8:$B$63,$F174))*$D174</f>
        <v>0</v>
      </c>
      <c r="Z174" s="143">
        <f ca="1">IFERROR(INDEX(Z$269:Z$305,MATCH($F174,$B$269:$B$305,0))/INDEX($D$269:$D$305,MATCH($F174,$B$269:$B$305,0)),SUMIFS('Input-Ext Allocators'!W$8:W$63,'Input-Ext Allocators'!$B$8:$B$63,$F174))*$D174</f>
        <v>0</v>
      </c>
    </row>
    <row r="175" spans="1:26" outlineLevel="1">
      <c r="A175" s="113">
        <f>IF(ISBLANK('Input-Accounts'!A175),"",'Input-Accounts'!A175)</f>
        <v>150</v>
      </c>
      <c r="B175" s="79" t="str">
        <f>IF(ISBLANK('Input-Accounts'!B175),"",'Input-Accounts'!B175)</f>
        <v>Subtotal - Sales Expenses</v>
      </c>
      <c r="C175" s="113" t="str">
        <f>IF(ISBLANK('Input-Accounts'!C175),"",'Input-Accounts'!C175)</f>
        <v/>
      </c>
      <c r="D175" s="144">
        <f ca="1">SUBTOTAL(9,D171:D174)</f>
        <v>0</v>
      </c>
      <c r="E175" s="143">
        <f t="shared" ca="1" si="41"/>
        <v>0</v>
      </c>
      <c r="G175" s="144">
        <f t="shared" ref="G175:Z175" ca="1" si="44">SUBTOTAL(9,G171:G174)</f>
        <v>0</v>
      </c>
      <c r="H175" s="144">
        <f t="shared" ca="1" si="44"/>
        <v>0</v>
      </c>
      <c r="I175" s="144">
        <f t="shared" ca="1" si="44"/>
        <v>0</v>
      </c>
      <c r="J175" s="144">
        <f t="shared" ca="1" si="44"/>
        <v>0</v>
      </c>
      <c r="K175" s="144">
        <f t="shared" ca="1" si="44"/>
        <v>0</v>
      </c>
      <c r="L175" s="144">
        <f t="shared" ca="1" si="44"/>
        <v>0</v>
      </c>
      <c r="M175" s="144">
        <f t="shared" ca="1" si="44"/>
        <v>0</v>
      </c>
      <c r="N175" s="144">
        <f t="shared" ca="1" si="44"/>
        <v>0</v>
      </c>
      <c r="O175" s="144">
        <f t="shared" ca="1" si="44"/>
        <v>0</v>
      </c>
      <c r="P175" s="144">
        <f t="shared" ca="1" si="44"/>
        <v>0</v>
      </c>
      <c r="Q175" s="144">
        <f t="shared" ca="1" si="44"/>
        <v>0</v>
      </c>
      <c r="R175" s="144">
        <f t="shared" ca="1" si="44"/>
        <v>0</v>
      </c>
      <c r="S175" s="144">
        <f t="shared" ca="1" si="44"/>
        <v>0</v>
      </c>
      <c r="T175" s="144">
        <f t="shared" ca="1" si="44"/>
        <v>0</v>
      </c>
      <c r="U175" s="144">
        <f t="shared" ca="1" si="44"/>
        <v>0</v>
      </c>
      <c r="V175" s="144">
        <f t="shared" ca="1" si="44"/>
        <v>0</v>
      </c>
      <c r="W175" s="144">
        <f t="shared" ca="1" si="44"/>
        <v>0</v>
      </c>
      <c r="X175" s="144">
        <f t="shared" ca="1" si="44"/>
        <v>0</v>
      </c>
      <c r="Y175" s="144">
        <f t="shared" ca="1" si="44"/>
        <v>0</v>
      </c>
      <c r="Z175" s="144">
        <f t="shared" ca="1" si="44"/>
        <v>0</v>
      </c>
    </row>
    <row r="176" spans="1:26" outlineLevel="1">
      <c r="A176" s="113" t="str">
        <f>IF(ISBLANK('Input-Accounts'!A176),"",'Input-Accounts'!A176)</f>
        <v/>
      </c>
      <c r="B176" s="79" t="str">
        <f>IF(ISBLANK('Input-Accounts'!B176),"",'Input-Accounts'!B176)</f>
        <v/>
      </c>
      <c r="C176" s="113" t="str">
        <f>IF(ISBLANK('Input-Accounts'!C176),"",'Input-Accounts'!C176)</f>
        <v/>
      </c>
      <c r="D176" s="143"/>
      <c r="E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</row>
    <row r="177" spans="1:26">
      <c r="A177" s="113">
        <f>IF(ISBLANK('Input-Accounts'!A177),"",'Input-Accounts'!A177)</f>
        <v>151</v>
      </c>
      <c r="B177" s="127" t="str">
        <f>IF(ISBLANK('Input-Accounts'!B177),"",'Input-Accounts'!B177)</f>
        <v>Total Customer Accounts, Service, and Sales Expense</v>
      </c>
      <c r="C177" s="113" t="str">
        <f>IF(ISBLANK('Input-Accounts'!C177),"",'Input-Accounts'!C177)</f>
        <v/>
      </c>
      <c r="D177" s="143">
        <f ca="1">SUBTOTAL(9,D156:D175)</f>
        <v>0</v>
      </c>
      <c r="E177" s="143">
        <f ca="1">IFERROR(IF(D177="","",IF(D177=0,0,IF(ABS(D177-SUM($G177:$Z177))&lt;Check_Limit,0,1))),1)</f>
        <v>0</v>
      </c>
      <c r="F177" s="89"/>
      <c r="G177" s="143">
        <f t="shared" ref="G177:Z177" ca="1" si="45">SUBTOTAL(9,G156:G175)</f>
        <v>0</v>
      </c>
      <c r="H177" s="143">
        <f t="shared" ca="1" si="45"/>
        <v>0</v>
      </c>
      <c r="I177" s="143">
        <f t="shared" ca="1" si="45"/>
        <v>0</v>
      </c>
      <c r="J177" s="143">
        <f t="shared" ca="1" si="45"/>
        <v>0</v>
      </c>
      <c r="K177" s="143">
        <f t="shared" ca="1" si="45"/>
        <v>0</v>
      </c>
      <c r="L177" s="143">
        <f t="shared" ca="1" si="45"/>
        <v>0</v>
      </c>
      <c r="M177" s="143">
        <f t="shared" ca="1" si="45"/>
        <v>0</v>
      </c>
      <c r="N177" s="143">
        <f t="shared" ca="1" si="45"/>
        <v>0</v>
      </c>
      <c r="O177" s="143">
        <f t="shared" ca="1" si="45"/>
        <v>0</v>
      </c>
      <c r="P177" s="143">
        <f t="shared" ca="1" si="45"/>
        <v>0</v>
      </c>
      <c r="Q177" s="143">
        <f t="shared" ca="1" si="45"/>
        <v>0</v>
      </c>
      <c r="R177" s="143">
        <f t="shared" ca="1" si="45"/>
        <v>0</v>
      </c>
      <c r="S177" s="143">
        <f t="shared" ca="1" si="45"/>
        <v>0</v>
      </c>
      <c r="T177" s="143">
        <f t="shared" ca="1" si="45"/>
        <v>0</v>
      </c>
      <c r="U177" s="143">
        <f t="shared" ca="1" si="45"/>
        <v>0</v>
      </c>
      <c r="V177" s="143">
        <f t="shared" ca="1" si="45"/>
        <v>0</v>
      </c>
      <c r="W177" s="143">
        <f t="shared" ca="1" si="45"/>
        <v>0</v>
      </c>
      <c r="X177" s="143">
        <f t="shared" ca="1" si="45"/>
        <v>0</v>
      </c>
      <c r="Y177" s="143">
        <f t="shared" ca="1" si="45"/>
        <v>0</v>
      </c>
      <c r="Z177" s="143">
        <f t="shared" ca="1" si="45"/>
        <v>0</v>
      </c>
    </row>
    <row r="178" spans="1:26">
      <c r="A178" s="113" t="str">
        <f>IF(ISBLANK('Input-Accounts'!A178),"",'Input-Accounts'!A178)</f>
        <v/>
      </c>
      <c r="B178" s="127" t="str">
        <f>IF(ISBLANK('Input-Accounts'!B178),"",'Input-Accounts'!B178)</f>
        <v/>
      </c>
      <c r="C178" s="113" t="str">
        <f>IF(ISBLANK('Input-Accounts'!C178),"",'Input-Accounts'!C178)</f>
        <v/>
      </c>
      <c r="D178" s="144"/>
      <c r="E178" s="143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</row>
    <row r="179" spans="1:26">
      <c r="A179" s="113">
        <f>IF(ISBLANK('Input-Accounts'!A179),"",'Input-Accounts'!A179)</f>
        <v>152</v>
      </c>
      <c r="B179" s="127" t="str">
        <f>IF(ISBLANK('Input-Accounts'!B179),"",'Input-Accounts'!B179)</f>
        <v>Administrative and General Expenses</v>
      </c>
      <c r="C179" s="113" t="str">
        <f>IF(ISBLANK('Input-Accounts'!C179),"",'Input-Accounts'!C179)</f>
        <v/>
      </c>
      <c r="D179" s="143"/>
      <c r="E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</row>
    <row r="180" spans="1:26" outlineLevel="1">
      <c r="A180" s="113">
        <f>IF(ISBLANK('Input-Accounts'!A180),"",'Input-Accounts'!A180)</f>
        <v>153</v>
      </c>
      <c r="B180" s="17" t="str">
        <f>IF(ISBLANK('Input-Accounts'!B180),"",'Input-Accounts'!B180)</f>
        <v>Administrative and general salaries</v>
      </c>
      <c r="C180" s="113">
        <f>IF(ISBLANK('Input-Accounts'!C180),"",'Input-Accounts'!C180)</f>
        <v>920</v>
      </c>
      <c r="D180" s="143">
        <f t="shared" ref="D180:D190" ca="1" si="46">INDIRECT("Classification!"&amp;$D$5&amp;ROW())</f>
        <v>83675.124316775546</v>
      </c>
      <c r="E180" s="143">
        <f t="shared" ref="E180" ca="1" si="47">IFERROR(IF(D180="","",IF(D180=0,0,IF(ABS(D180-SUM($G180:$Z180))&lt;Check_Limit,0,1))),1)</f>
        <v>0</v>
      </c>
      <c r="F180" s="89" t="str" cm="1">
        <f t="array" aca="1" ref="F180" ca="1">IF(D180=0,"-",IF('Input-Accounts'!$E180&lt;&gt;0,'Input-Accounts'!$E180,INDEX('Input-Accounts'!$H180:$J180,,MATCH($F$6,'Input-Accounts'!$H$6:$J$6,0))))</f>
        <v>INT_LABOR</v>
      </c>
      <c r="G180" s="143">
        <f ca="1">IFERROR(INDEX(G$269:G$305,MATCH($F180,$B$269:$B$305,0))/INDEX($D$269:$D$305,MATCH($F180,$B$269:$B$305,0)),SUMIFS('Input-Ext Allocators'!D$8:D$63,'Input-Ext Allocators'!$B$8:$B$63,$F180))*$D180</f>
        <v>26166.296230556007</v>
      </c>
      <c r="H180" s="143">
        <f ca="1">IFERROR(INDEX(H$269:H$305,MATCH($F180,$B$269:$B$305,0))/INDEX($D$269:$D$305,MATCH($F180,$B$269:$B$305,0)),SUMIFS('Input-Ext Allocators'!E$8:E$63,'Input-Ext Allocators'!$B$8:$B$63,$F180))*$D180</f>
        <v>18515.214742152471</v>
      </c>
      <c r="I180" s="143">
        <f ca="1">IFERROR(INDEX(I$269:I$305,MATCH($F180,$B$269:$B$305,0))/INDEX($D$269:$D$305,MATCH($F180,$B$269:$B$305,0)),SUMIFS('Input-Ext Allocators'!F$8:F$63,'Input-Ext Allocators'!$B$8:$B$63,$F180))*$D180</f>
        <v>2452.0355273018836</v>
      </c>
      <c r="J180" s="143">
        <f ca="1">IFERROR(INDEX(J$269:J$305,MATCH($F180,$B$269:$B$305,0))/INDEX($D$269:$D$305,MATCH($F180,$B$269:$B$305,0)),SUMIFS('Input-Ext Allocators'!G$8:G$63,'Input-Ext Allocators'!$B$8:$B$63,$F180))*$D180</f>
        <v>3361.3216377499321</v>
      </c>
      <c r="K180" s="143">
        <f ca="1">IFERROR(INDEX(K$269:K$305,MATCH($F180,$B$269:$B$305,0))/INDEX($D$269:$D$305,MATCH($F180,$B$269:$B$305,0)),SUMIFS('Input-Ext Allocators'!H$8:H$63,'Input-Ext Allocators'!$B$8:$B$63,$F180))*$D180</f>
        <v>422.484140517654</v>
      </c>
      <c r="L180" s="143">
        <f ca="1">IFERROR(INDEX(L$269:L$305,MATCH($F180,$B$269:$B$305,0))/INDEX($D$269:$D$305,MATCH($F180,$B$269:$B$305,0)),SUMIFS('Input-Ext Allocators'!I$8:I$63,'Input-Ext Allocators'!$B$8:$B$63,$F180))*$D180</f>
        <v>26993.769738930965</v>
      </c>
      <c r="M180" s="143">
        <f ca="1">IFERROR(INDEX(M$269:M$305,MATCH($F180,$B$269:$B$305,0))/INDEX($D$269:$D$305,MATCH($F180,$B$269:$B$305,0)),SUMIFS('Input-Ext Allocators'!J$8:J$63,'Input-Ext Allocators'!$B$8:$B$63,$F180))*$D180</f>
        <v>5764.0022995666286</v>
      </c>
      <c r="N180" s="143">
        <f ca="1">IFERROR(INDEX(N$269:N$305,MATCH($F180,$B$269:$B$305,0))/INDEX($D$269:$D$305,MATCH($F180,$B$269:$B$305,0)),SUMIFS('Input-Ext Allocators'!K$8:K$63,'Input-Ext Allocators'!$B$8:$B$63,$F180))*$D180</f>
        <v>0</v>
      </c>
      <c r="O180" s="143">
        <f ca="1">IFERROR(INDEX(O$269:O$305,MATCH($F180,$B$269:$B$305,0))/INDEX($D$269:$D$305,MATCH($F180,$B$269:$B$305,0)),SUMIFS('Input-Ext Allocators'!L$8:L$63,'Input-Ext Allocators'!$B$8:$B$63,$F180))*$D180</f>
        <v>0</v>
      </c>
      <c r="P180" s="143">
        <f ca="1">IFERROR(INDEX(P$269:P$305,MATCH($F180,$B$269:$B$305,0))/INDEX($D$269:$D$305,MATCH($F180,$B$269:$B$305,0)),SUMIFS('Input-Ext Allocators'!M$8:M$63,'Input-Ext Allocators'!$B$8:$B$63,$F180))*$D180</f>
        <v>0</v>
      </c>
      <c r="Q180" s="143">
        <f ca="1">IFERROR(INDEX(Q$269:Q$305,MATCH($F180,$B$269:$B$305,0))/INDEX($D$269:$D$305,MATCH($F180,$B$269:$B$305,0)),SUMIFS('Input-Ext Allocators'!N$8:N$63,'Input-Ext Allocators'!$B$8:$B$63,$F180))*$D180</f>
        <v>0</v>
      </c>
      <c r="R180" s="143">
        <f ca="1">IFERROR(INDEX(R$269:R$305,MATCH($F180,$B$269:$B$305,0))/INDEX($D$269:$D$305,MATCH($F180,$B$269:$B$305,0)),SUMIFS('Input-Ext Allocators'!O$8:O$63,'Input-Ext Allocators'!$B$8:$B$63,$F180))*$D180</f>
        <v>0</v>
      </c>
      <c r="S180" s="143">
        <f ca="1">IFERROR(INDEX(S$269:S$305,MATCH($F180,$B$269:$B$305,0))/INDEX($D$269:$D$305,MATCH($F180,$B$269:$B$305,0)),SUMIFS('Input-Ext Allocators'!P$8:P$63,'Input-Ext Allocators'!$B$8:$B$63,$F180))*$D180</f>
        <v>0</v>
      </c>
      <c r="T180" s="143">
        <f ca="1">IFERROR(INDEX(T$269:T$305,MATCH($F180,$B$269:$B$305,0))/INDEX($D$269:$D$305,MATCH($F180,$B$269:$B$305,0)),SUMIFS('Input-Ext Allocators'!Q$8:Q$63,'Input-Ext Allocators'!$B$8:$B$63,$F180))*$D180</f>
        <v>0</v>
      </c>
      <c r="U180" s="143">
        <f ca="1">IFERROR(INDEX(U$269:U$305,MATCH($F180,$B$269:$B$305,0))/INDEX($D$269:$D$305,MATCH($F180,$B$269:$B$305,0)),SUMIFS('Input-Ext Allocators'!R$8:R$63,'Input-Ext Allocators'!$B$8:$B$63,$F180))*$D180</f>
        <v>0</v>
      </c>
      <c r="V180" s="143">
        <f ca="1">IFERROR(INDEX(V$269:V$305,MATCH($F180,$B$269:$B$305,0))/INDEX($D$269:$D$305,MATCH($F180,$B$269:$B$305,0)),SUMIFS('Input-Ext Allocators'!S$8:S$63,'Input-Ext Allocators'!$B$8:$B$63,$F180))*$D180</f>
        <v>0</v>
      </c>
      <c r="W180" s="143">
        <f ca="1">IFERROR(INDEX(W$269:W$305,MATCH($F180,$B$269:$B$305,0))/INDEX($D$269:$D$305,MATCH($F180,$B$269:$B$305,0)),SUMIFS('Input-Ext Allocators'!T$8:T$63,'Input-Ext Allocators'!$B$8:$B$63,$F180))*$D180</f>
        <v>0</v>
      </c>
      <c r="X180" s="143">
        <f ca="1">IFERROR(INDEX(X$269:X$305,MATCH($F180,$B$269:$B$305,0))/INDEX($D$269:$D$305,MATCH($F180,$B$269:$B$305,0)),SUMIFS('Input-Ext Allocators'!U$8:U$63,'Input-Ext Allocators'!$B$8:$B$63,$F180))*$D180</f>
        <v>0</v>
      </c>
      <c r="Y180" s="143">
        <f ca="1">IFERROR(INDEX(Y$269:Y$305,MATCH($F180,$B$269:$B$305,0))/INDEX($D$269:$D$305,MATCH($F180,$B$269:$B$305,0)),SUMIFS('Input-Ext Allocators'!V$8:V$63,'Input-Ext Allocators'!$B$8:$B$63,$F180))*$D180</f>
        <v>0</v>
      </c>
      <c r="Z180" s="143">
        <f ca="1">IFERROR(INDEX(Z$269:Z$305,MATCH($F180,$B$269:$B$305,0))/INDEX($D$269:$D$305,MATCH($F180,$B$269:$B$305,0)),SUMIFS('Input-Ext Allocators'!W$8:W$63,'Input-Ext Allocators'!$B$8:$B$63,$F180))*$D180</f>
        <v>0</v>
      </c>
    </row>
    <row r="181" spans="1:26" outlineLevel="1">
      <c r="A181" s="113">
        <f>IF(ISBLANK('Input-Accounts'!A181),"",'Input-Accounts'!A181)</f>
        <v>154</v>
      </c>
      <c r="B181" s="17" t="str">
        <f>IF(ISBLANK('Input-Accounts'!B181),"",'Input-Accounts'!B181)</f>
        <v>Office supplies and expenses</v>
      </c>
      <c r="C181" s="113">
        <f>IF(ISBLANK('Input-Accounts'!C181),"",'Input-Accounts'!C181)</f>
        <v>921</v>
      </c>
      <c r="D181" s="143">
        <f t="shared" ca="1" si="46"/>
        <v>48471.127390993875</v>
      </c>
      <c r="E181" s="143">
        <f t="shared" ref="E181:E190" ca="1" si="48">IFERROR(IF(D181="","",IF(D181=0,0,IF(ABS(D181-SUM($G181:$Z181))&lt;Check_Limit,0,1))),1)</f>
        <v>0</v>
      </c>
      <c r="F181" s="89" t="str" cm="1">
        <f t="array" aca="1" ref="F181" ca="1">IF(D181=0,"-",IF('Input-Accounts'!$E181&lt;&gt;0,'Input-Accounts'!$E181,INDEX('Input-Accounts'!$H181:$J181,,MATCH($F$6,'Input-Accounts'!$H$6:$J$6,0))))</f>
        <v>INT_LABOR</v>
      </c>
      <c r="G181" s="143">
        <f ca="1">IFERROR(INDEX(G$269:G$305,MATCH($F181,$B$269:$B$305,0))/INDEX($D$269:$D$305,MATCH($F181,$B$269:$B$305,0)),SUMIFS('Input-Ext Allocators'!D$8:D$63,'Input-Ext Allocators'!$B$8:$B$63,$F181))*$D181</f>
        <v>15157.54996837796</v>
      </c>
      <c r="H181" s="143">
        <f ca="1">IFERROR(INDEX(H$269:H$305,MATCH($F181,$B$269:$B$305,0))/INDEX($D$269:$D$305,MATCH($F181,$B$269:$B$305,0)),SUMIFS('Input-Ext Allocators'!E$8:E$63,'Input-Ext Allocators'!$B$8:$B$63,$F181))*$D181</f>
        <v>10725.449645475519</v>
      </c>
      <c r="I181" s="143">
        <f ca="1">IFERROR(INDEX(I$269:I$305,MATCH($F181,$B$269:$B$305,0))/INDEX($D$269:$D$305,MATCH($F181,$B$269:$B$305,0)),SUMIFS('Input-Ext Allocators'!F$8:F$63,'Input-Ext Allocators'!$B$8:$B$63,$F181))*$D181</f>
        <v>1420.4093197536404</v>
      </c>
      <c r="J181" s="143">
        <f ca="1">IFERROR(INDEX(J$269:J$305,MATCH($F181,$B$269:$B$305,0))/INDEX($D$269:$D$305,MATCH($F181,$B$269:$B$305,0)),SUMIFS('Input-Ext Allocators'!G$8:G$63,'Input-Ext Allocators'!$B$8:$B$63,$F181))*$D181</f>
        <v>1947.1384194025848</v>
      </c>
      <c r="K181" s="143">
        <f ca="1">IFERROR(INDEX(K$269:K$305,MATCH($F181,$B$269:$B$305,0))/INDEX($D$269:$D$305,MATCH($F181,$B$269:$B$305,0)),SUMIFS('Input-Ext Allocators'!H$8:H$63,'Input-Ext Allocators'!$B$8:$B$63,$F181))*$D181</f>
        <v>244.73561005035987</v>
      </c>
      <c r="L181" s="143">
        <f ca="1">IFERROR(INDEX(L$269:L$305,MATCH($F181,$B$269:$B$305,0))/INDEX($D$269:$D$305,MATCH($F181,$B$269:$B$305,0)),SUMIFS('Input-Ext Allocators'!I$8:I$63,'Input-Ext Allocators'!$B$8:$B$63,$F181))*$D181</f>
        <v>15636.886858100084</v>
      </c>
      <c r="M181" s="143">
        <f ca="1">IFERROR(INDEX(M$269:M$305,MATCH($F181,$B$269:$B$305,0))/INDEX($D$269:$D$305,MATCH($F181,$B$269:$B$305,0)),SUMIFS('Input-Ext Allocators'!J$8:J$63,'Input-Ext Allocators'!$B$8:$B$63,$F181))*$D181</f>
        <v>3338.9575698337253</v>
      </c>
      <c r="N181" s="143">
        <f ca="1">IFERROR(INDEX(N$269:N$305,MATCH($F181,$B$269:$B$305,0))/INDEX($D$269:$D$305,MATCH($F181,$B$269:$B$305,0)),SUMIFS('Input-Ext Allocators'!K$8:K$63,'Input-Ext Allocators'!$B$8:$B$63,$F181))*$D181</f>
        <v>0</v>
      </c>
      <c r="O181" s="143">
        <f ca="1">IFERROR(INDEX(O$269:O$305,MATCH($F181,$B$269:$B$305,0))/INDEX($D$269:$D$305,MATCH($F181,$B$269:$B$305,0)),SUMIFS('Input-Ext Allocators'!L$8:L$63,'Input-Ext Allocators'!$B$8:$B$63,$F181))*$D181</f>
        <v>0</v>
      </c>
      <c r="P181" s="143">
        <f ca="1">IFERROR(INDEX(P$269:P$305,MATCH($F181,$B$269:$B$305,0))/INDEX($D$269:$D$305,MATCH($F181,$B$269:$B$305,0)),SUMIFS('Input-Ext Allocators'!M$8:M$63,'Input-Ext Allocators'!$B$8:$B$63,$F181))*$D181</f>
        <v>0</v>
      </c>
      <c r="Q181" s="143">
        <f ca="1">IFERROR(INDEX(Q$269:Q$305,MATCH($F181,$B$269:$B$305,0))/INDEX($D$269:$D$305,MATCH($F181,$B$269:$B$305,0)),SUMIFS('Input-Ext Allocators'!N$8:N$63,'Input-Ext Allocators'!$B$8:$B$63,$F181))*$D181</f>
        <v>0</v>
      </c>
      <c r="R181" s="143">
        <f ca="1">IFERROR(INDEX(R$269:R$305,MATCH($F181,$B$269:$B$305,0))/INDEX($D$269:$D$305,MATCH($F181,$B$269:$B$305,0)),SUMIFS('Input-Ext Allocators'!O$8:O$63,'Input-Ext Allocators'!$B$8:$B$63,$F181))*$D181</f>
        <v>0</v>
      </c>
      <c r="S181" s="143">
        <f ca="1">IFERROR(INDEX(S$269:S$305,MATCH($F181,$B$269:$B$305,0))/INDEX($D$269:$D$305,MATCH($F181,$B$269:$B$305,0)),SUMIFS('Input-Ext Allocators'!P$8:P$63,'Input-Ext Allocators'!$B$8:$B$63,$F181))*$D181</f>
        <v>0</v>
      </c>
      <c r="T181" s="143">
        <f ca="1">IFERROR(INDEX(T$269:T$305,MATCH($F181,$B$269:$B$305,0))/INDEX($D$269:$D$305,MATCH($F181,$B$269:$B$305,0)),SUMIFS('Input-Ext Allocators'!Q$8:Q$63,'Input-Ext Allocators'!$B$8:$B$63,$F181))*$D181</f>
        <v>0</v>
      </c>
      <c r="U181" s="143">
        <f ca="1">IFERROR(INDEX(U$269:U$305,MATCH($F181,$B$269:$B$305,0))/INDEX($D$269:$D$305,MATCH($F181,$B$269:$B$305,0)),SUMIFS('Input-Ext Allocators'!R$8:R$63,'Input-Ext Allocators'!$B$8:$B$63,$F181))*$D181</f>
        <v>0</v>
      </c>
      <c r="V181" s="143">
        <f ca="1">IFERROR(INDEX(V$269:V$305,MATCH($F181,$B$269:$B$305,0))/INDEX($D$269:$D$305,MATCH($F181,$B$269:$B$305,0)),SUMIFS('Input-Ext Allocators'!S$8:S$63,'Input-Ext Allocators'!$B$8:$B$63,$F181))*$D181</f>
        <v>0</v>
      </c>
      <c r="W181" s="143">
        <f ca="1">IFERROR(INDEX(W$269:W$305,MATCH($F181,$B$269:$B$305,0))/INDEX($D$269:$D$305,MATCH($F181,$B$269:$B$305,0)),SUMIFS('Input-Ext Allocators'!T$8:T$63,'Input-Ext Allocators'!$B$8:$B$63,$F181))*$D181</f>
        <v>0</v>
      </c>
      <c r="X181" s="143">
        <f ca="1">IFERROR(INDEX(X$269:X$305,MATCH($F181,$B$269:$B$305,0))/INDEX($D$269:$D$305,MATCH($F181,$B$269:$B$305,0)),SUMIFS('Input-Ext Allocators'!U$8:U$63,'Input-Ext Allocators'!$B$8:$B$63,$F181))*$D181</f>
        <v>0</v>
      </c>
      <c r="Y181" s="143">
        <f ca="1">IFERROR(INDEX(Y$269:Y$305,MATCH($F181,$B$269:$B$305,0))/INDEX($D$269:$D$305,MATCH($F181,$B$269:$B$305,0)),SUMIFS('Input-Ext Allocators'!V$8:V$63,'Input-Ext Allocators'!$B$8:$B$63,$F181))*$D181</f>
        <v>0</v>
      </c>
      <c r="Z181" s="143">
        <f ca="1">IFERROR(INDEX(Z$269:Z$305,MATCH($F181,$B$269:$B$305,0))/INDEX($D$269:$D$305,MATCH($F181,$B$269:$B$305,0)),SUMIFS('Input-Ext Allocators'!W$8:W$63,'Input-Ext Allocators'!$B$8:$B$63,$F181))*$D181</f>
        <v>0</v>
      </c>
    </row>
    <row r="182" spans="1:26" outlineLevel="1">
      <c r="A182" s="113">
        <f>IF(ISBLANK('Input-Accounts'!A182),"",'Input-Accounts'!A182)</f>
        <v>155</v>
      </c>
      <c r="B182" s="17" t="str">
        <f>IF(ISBLANK('Input-Accounts'!B182),"",'Input-Accounts'!B182)</f>
        <v>Outside services employed</v>
      </c>
      <c r="C182" s="113">
        <f>IF(ISBLANK('Input-Accounts'!C182),"",'Input-Accounts'!C182)</f>
        <v>923</v>
      </c>
      <c r="D182" s="143">
        <f t="shared" ca="1" si="46"/>
        <v>26704.473828634567</v>
      </c>
      <c r="E182" s="143">
        <f t="shared" ca="1" si="48"/>
        <v>0</v>
      </c>
      <c r="F182" s="89" t="str" cm="1">
        <f t="array" aca="1" ref="F182" ca="1">IF(D182=0,"-",IF('Input-Accounts'!$E182&lt;&gt;0,'Input-Accounts'!$E182,INDEX('Input-Accounts'!$H182:$J182,,MATCH($F$6,'Input-Accounts'!$H$6:$J$6,0))))</f>
        <v>INT_LABOR</v>
      </c>
      <c r="G182" s="143">
        <f ca="1">IFERROR(INDEX(G$269:G$305,MATCH($F182,$B$269:$B$305,0))/INDEX($D$269:$D$305,MATCH($F182,$B$269:$B$305,0)),SUMIFS('Input-Ext Allocators'!D$8:D$63,'Input-Ext Allocators'!$B$8:$B$63,$F182))*$D182</f>
        <v>8350.8351924980943</v>
      </c>
      <c r="H182" s="143">
        <f ca="1">IFERROR(INDEX(H$269:H$305,MATCH($F182,$B$269:$B$305,0))/INDEX($D$269:$D$305,MATCH($F182,$B$269:$B$305,0)),SUMIFS('Input-Ext Allocators'!E$8:E$63,'Input-Ext Allocators'!$B$8:$B$63,$F182))*$D182</f>
        <v>5909.0329599215465</v>
      </c>
      <c r="I182" s="143">
        <f ca="1">IFERROR(INDEX(I$269:I$305,MATCH($F182,$B$269:$B$305,0))/INDEX($D$269:$D$305,MATCH($F182,$B$269:$B$305,0)),SUMIFS('Input-Ext Allocators'!F$8:F$63,'Input-Ext Allocators'!$B$8:$B$63,$F182))*$D182</f>
        <v>782.55418322202058</v>
      </c>
      <c r="J182" s="143">
        <f ca="1">IFERROR(INDEX(J$269:J$305,MATCH($F182,$B$269:$B$305,0))/INDEX($D$269:$D$305,MATCH($F182,$B$269:$B$305,0)),SUMIFS('Input-Ext Allocators'!G$8:G$63,'Input-Ext Allocators'!$B$8:$B$63,$F182))*$D182</f>
        <v>1072.7480411632948</v>
      </c>
      <c r="K182" s="143">
        <f ca="1">IFERROR(INDEX(K$269:K$305,MATCH($F182,$B$269:$B$305,0))/INDEX($D$269:$D$305,MATCH($F182,$B$269:$B$305,0)),SUMIFS('Input-Ext Allocators'!H$8:H$63,'Input-Ext Allocators'!$B$8:$B$63,$F182))*$D182</f>
        <v>134.83358125355008</v>
      </c>
      <c r="L182" s="143">
        <f ca="1">IFERROR(INDEX(L$269:L$305,MATCH($F182,$B$269:$B$305,0))/INDEX($D$269:$D$305,MATCH($F182,$B$269:$B$305,0)),SUMIFS('Input-Ext Allocators'!I$8:I$63,'Input-Ext Allocators'!$B$8:$B$63,$F182))*$D182</f>
        <v>8614.9189907441796</v>
      </c>
      <c r="M182" s="143">
        <f ca="1">IFERROR(INDEX(M$269:M$305,MATCH($F182,$B$269:$B$305,0))/INDEX($D$269:$D$305,MATCH($F182,$B$269:$B$305,0)),SUMIFS('Input-Ext Allocators'!J$8:J$63,'Input-Ext Allocators'!$B$8:$B$63,$F182))*$D182</f>
        <v>1839.5508798318813</v>
      </c>
      <c r="N182" s="143">
        <f ca="1">IFERROR(INDEX(N$269:N$305,MATCH($F182,$B$269:$B$305,0))/INDEX($D$269:$D$305,MATCH($F182,$B$269:$B$305,0)),SUMIFS('Input-Ext Allocators'!K$8:K$63,'Input-Ext Allocators'!$B$8:$B$63,$F182))*$D182</f>
        <v>0</v>
      </c>
      <c r="O182" s="143">
        <f ca="1">IFERROR(INDEX(O$269:O$305,MATCH($F182,$B$269:$B$305,0))/INDEX($D$269:$D$305,MATCH($F182,$B$269:$B$305,0)),SUMIFS('Input-Ext Allocators'!L$8:L$63,'Input-Ext Allocators'!$B$8:$B$63,$F182))*$D182</f>
        <v>0</v>
      </c>
      <c r="P182" s="143">
        <f ca="1">IFERROR(INDEX(P$269:P$305,MATCH($F182,$B$269:$B$305,0))/INDEX($D$269:$D$305,MATCH($F182,$B$269:$B$305,0)),SUMIFS('Input-Ext Allocators'!M$8:M$63,'Input-Ext Allocators'!$B$8:$B$63,$F182))*$D182</f>
        <v>0</v>
      </c>
      <c r="Q182" s="143">
        <f ca="1">IFERROR(INDEX(Q$269:Q$305,MATCH($F182,$B$269:$B$305,0))/INDEX($D$269:$D$305,MATCH($F182,$B$269:$B$305,0)),SUMIFS('Input-Ext Allocators'!N$8:N$63,'Input-Ext Allocators'!$B$8:$B$63,$F182))*$D182</f>
        <v>0</v>
      </c>
      <c r="R182" s="143">
        <f ca="1">IFERROR(INDEX(R$269:R$305,MATCH($F182,$B$269:$B$305,0))/INDEX($D$269:$D$305,MATCH($F182,$B$269:$B$305,0)),SUMIFS('Input-Ext Allocators'!O$8:O$63,'Input-Ext Allocators'!$B$8:$B$63,$F182))*$D182</f>
        <v>0</v>
      </c>
      <c r="S182" s="143">
        <f ca="1">IFERROR(INDEX(S$269:S$305,MATCH($F182,$B$269:$B$305,0))/INDEX($D$269:$D$305,MATCH($F182,$B$269:$B$305,0)),SUMIFS('Input-Ext Allocators'!P$8:P$63,'Input-Ext Allocators'!$B$8:$B$63,$F182))*$D182</f>
        <v>0</v>
      </c>
      <c r="T182" s="143">
        <f ca="1">IFERROR(INDEX(T$269:T$305,MATCH($F182,$B$269:$B$305,0))/INDEX($D$269:$D$305,MATCH($F182,$B$269:$B$305,0)),SUMIFS('Input-Ext Allocators'!Q$8:Q$63,'Input-Ext Allocators'!$B$8:$B$63,$F182))*$D182</f>
        <v>0</v>
      </c>
      <c r="U182" s="143">
        <f ca="1">IFERROR(INDEX(U$269:U$305,MATCH($F182,$B$269:$B$305,0))/INDEX($D$269:$D$305,MATCH($F182,$B$269:$B$305,0)),SUMIFS('Input-Ext Allocators'!R$8:R$63,'Input-Ext Allocators'!$B$8:$B$63,$F182))*$D182</f>
        <v>0</v>
      </c>
      <c r="V182" s="143">
        <f ca="1">IFERROR(INDEX(V$269:V$305,MATCH($F182,$B$269:$B$305,0))/INDEX($D$269:$D$305,MATCH($F182,$B$269:$B$305,0)),SUMIFS('Input-Ext Allocators'!S$8:S$63,'Input-Ext Allocators'!$B$8:$B$63,$F182))*$D182</f>
        <v>0</v>
      </c>
      <c r="W182" s="143">
        <f ca="1">IFERROR(INDEX(W$269:W$305,MATCH($F182,$B$269:$B$305,0))/INDEX($D$269:$D$305,MATCH($F182,$B$269:$B$305,0)),SUMIFS('Input-Ext Allocators'!T$8:T$63,'Input-Ext Allocators'!$B$8:$B$63,$F182))*$D182</f>
        <v>0</v>
      </c>
      <c r="X182" s="143">
        <f ca="1">IFERROR(INDEX(X$269:X$305,MATCH($F182,$B$269:$B$305,0))/INDEX($D$269:$D$305,MATCH($F182,$B$269:$B$305,0)),SUMIFS('Input-Ext Allocators'!U$8:U$63,'Input-Ext Allocators'!$B$8:$B$63,$F182))*$D182</f>
        <v>0</v>
      </c>
      <c r="Y182" s="143">
        <f ca="1">IFERROR(INDEX(Y$269:Y$305,MATCH($F182,$B$269:$B$305,0))/INDEX($D$269:$D$305,MATCH($F182,$B$269:$B$305,0)),SUMIFS('Input-Ext Allocators'!V$8:V$63,'Input-Ext Allocators'!$B$8:$B$63,$F182))*$D182</f>
        <v>0</v>
      </c>
      <c r="Z182" s="143">
        <f ca="1">IFERROR(INDEX(Z$269:Z$305,MATCH($F182,$B$269:$B$305,0))/INDEX($D$269:$D$305,MATCH($F182,$B$269:$B$305,0)),SUMIFS('Input-Ext Allocators'!W$8:W$63,'Input-Ext Allocators'!$B$8:$B$63,$F182))*$D182</f>
        <v>0</v>
      </c>
    </row>
    <row r="183" spans="1:26" outlineLevel="1">
      <c r="A183" s="113">
        <f>IF(B183="","",COUNTA(B$8:B183))</f>
        <v>176</v>
      </c>
      <c r="B183" s="17" t="str">
        <f>IF(ISBLANK('Input-Accounts'!B183),"",'Input-Accounts'!B183)</f>
        <v>Property insurance</v>
      </c>
      <c r="C183" s="113">
        <f>IF(ISBLANK('Input-Accounts'!C183),"",'Input-Accounts'!C183)</f>
        <v>924</v>
      </c>
      <c r="D183" s="143">
        <f t="shared" ca="1" si="46"/>
        <v>0</v>
      </c>
      <c r="E183" s="143">
        <f t="shared" ca="1" si="48"/>
        <v>0</v>
      </c>
      <c r="F183" s="89" t="str" cm="1">
        <f t="array" aca="1" ref="F183" ca="1">IF(D183=0,"-",IF('Input-Accounts'!$E183&lt;&gt;0,'Input-Accounts'!$E183,INDEX('Input-Accounts'!$H183:$J183,,MATCH($F$6,'Input-Accounts'!$H$6:$J$6,0))))</f>
        <v>-</v>
      </c>
      <c r="G183" s="143">
        <f ca="1">IFERROR(INDEX(G$269:G$305,MATCH($F183,$B$269:$B$305,0))/INDEX($D$269:$D$305,MATCH($F183,$B$269:$B$305,0)),SUMIFS('Input-Ext Allocators'!D$8:D$63,'Input-Ext Allocators'!$B$8:$B$63,$F183))*$D183</f>
        <v>0</v>
      </c>
      <c r="H183" s="143">
        <f ca="1">IFERROR(INDEX(H$269:H$305,MATCH($F183,$B$269:$B$305,0))/INDEX($D$269:$D$305,MATCH($F183,$B$269:$B$305,0)),SUMIFS('Input-Ext Allocators'!E$8:E$63,'Input-Ext Allocators'!$B$8:$B$63,$F183))*$D183</f>
        <v>0</v>
      </c>
      <c r="I183" s="143">
        <f ca="1">IFERROR(INDEX(I$269:I$305,MATCH($F183,$B$269:$B$305,0))/INDEX($D$269:$D$305,MATCH($F183,$B$269:$B$305,0)),SUMIFS('Input-Ext Allocators'!F$8:F$63,'Input-Ext Allocators'!$B$8:$B$63,$F183))*$D183</f>
        <v>0</v>
      </c>
      <c r="J183" s="143">
        <f ca="1">IFERROR(INDEX(J$269:J$305,MATCH($F183,$B$269:$B$305,0))/INDEX($D$269:$D$305,MATCH($F183,$B$269:$B$305,0)),SUMIFS('Input-Ext Allocators'!G$8:G$63,'Input-Ext Allocators'!$B$8:$B$63,$F183))*$D183</f>
        <v>0</v>
      </c>
      <c r="K183" s="143">
        <f ca="1">IFERROR(INDEX(K$269:K$305,MATCH($F183,$B$269:$B$305,0))/INDEX($D$269:$D$305,MATCH($F183,$B$269:$B$305,0)),SUMIFS('Input-Ext Allocators'!H$8:H$63,'Input-Ext Allocators'!$B$8:$B$63,$F183))*$D183</f>
        <v>0</v>
      </c>
      <c r="L183" s="143">
        <f ca="1">IFERROR(INDEX(L$269:L$305,MATCH($F183,$B$269:$B$305,0))/INDEX($D$269:$D$305,MATCH($F183,$B$269:$B$305,0)),SUMIFS('Input-Ext Allocators'!I$8:I$63,'Input-Ext Allocators'!$B$8:$B$63,$F183))*$D183</f>
        <v>0</v>
      </c>
      <c r="M183" s="143">
        <f ca="1">IFERROR(INDEX(M$269:M$305,MATCH($F183,$B$269:$B$305,0))/INDEX($D$269:$D$305,MATCH($F183,$B$269:$B$305,0)),SUMIFS('Input-Ext Allocators'!J$8:J$63,'Input-Ext Allocators'!$B$8:$B$63,$F183))*$D183</f>
        <v>0</v>
      </c>
      <c r="N183" s="143">
        <f ca="1">IFERROR(INDEX(N$269:N$305,MATCH($F183,$B$269:$B$305,0))/INDEX($D$269:$D$305,MATCH($F183,$B$269:$B$305,0)),SUMIFS('Input-Ext Allocators'!K$8:K$63,'Input-Ext Allocators'!$B$8:$B$63,$F183))*$D183</f>
        <v>0</v>
      </c>
      <c r="O183" s="143">
        <f ca="1">IFERROR(INDEX(O$269:O$305,MATCH($F183,$B$269:$B$305,0))/INDEX($D$269:$D$305,MATCH($F183,$B$269:$B$305,0)),SUMIFS('Input-Ext Allocators'!L$8:L$63,'Input-Ext Allocators'!$B$8:$B$63,$F183))*$D183</f>
        <v>0</v>
      </c>
      <c r="P183" s="143">
        <f ca="1">IFERROR(INDEX(P$269:P$305,MATCH($F183,$B$269:$B$305,0))/INDEX($D$269:$D$305,MATCH($F183,$B$269:$B$305,0)),SUMIFS('Input-Ext Allocators'!M$8:M$63,'Input-Ext Allocators'!$B$8:$B$63,$F183))*$D183</f>
        <v>0</v>
      </c>
      <c r="Q183" s="143">
        <f ca="1">IFERROR(INDEX(Q$269:Q$305,MATCH($F183,$B$269:$B$305,0))/INDEX($D$269:$D$305,MATCH($F183,$B$269:$B$305,0)),SUMIFS('Input-Ext Allocators'!N$8:N$63,'Input-Ext Allocators'!$B$8:$B$63,$F183))*$D183</f>
        <v>0</v>
      </c>
      <c r="R183" s="143">
        <f ca="1">IFERROR(INDEX(R$269:R$305,MATCH($F183,$B$269:$B$305,0))/INDEX($D$269:$D$305,MATCH($F183,$B$269:$B$305,0)),SUMIFS('Input-Ext Allocators'!O$8:O$63,'Input-Ext Allocators'!$B$8:$B$63,$F183))*$D183</f>
        <v>0</v>
      </c>
      <c r="S183" s="143">
        <f ca="1">IFERROR(INDEX(S$269:S$305,MATCH($F183,$B$269:$B$305,0))/INDEX($D$269:$D$305,MATCH($F183,$B$269:$B$305,0)),SUMIFS('Input-Ext Allocators'!P$8:P$63,'Input-Ext Allocators'!$B$8:$B$63,$F183))*$D183</f>
        <v>0</v>
      </c>
      <c r="T183" s="143">
        <f ca="1">IFERROR(INDEX(T$269:T$305,MATCH($F183,$B$269:$B$305,0))/INDEX($D$269:$D$305,MATCH($F183,$B$269:$B$305,0)),SUMIFS('Input-Ext Allocators'!Q$8:Q$63,'Input-Ext Allocators'!$B$8:$B$63,$F183))*$D183</f>
        <v>0</v>
      </c>
      <c r="U183" s="143">
        <f ca="1">IFERROR(INDEX(U$269:U$305,MATCH($F183,$B$269:$B$305,0))/INDEX($D$269:$D$305,MATCH($F183,$B$269:$B$305,0)),SUMIFS('Input-Ext Allocators'!R$8:R$63,'Input-Ext Allocators'!$B$8:$B$63,$F183))*$D183</f>
        <v>0</v>
      </c>
      <c r="V183" s="143">
        <f ca="1">IFERROR(INDEX(V$269:V$305,MATCH($F183,$B$269:$B$305,0))/INDEX($D$269:$D$305,MATCH($F183,$B$269:$B$305,0)),SUMIFS('Input-Ext Allocators'!S$8:S$63,'Input-Ext Allocators'!$B$8:$B$63,$F183))*$D183</f>
        <v>0</v>
      </c>
      <c r="W183" s="143">
        <f ca="1">IFERROR(INDEX(W$269:W$305,MATCH($F183,$B$269:$B$305,0))/INDEX($D$269:$D$305,MATCH($F183,$B$269:$B$305,0)),SUMIFS('Input-Ext Allocators'!T$8:T$63,'Input-Ext Allocators'!$B$8:$B$63,$F183))*$D183</f>
        <v>0</v>
      </c>
      <c r="X183" s="143">
        <f ca="1">IFERROR(INDEX(X$269:X$305,MATCH($F183,$B$269:$B$305,0))/INDEX($D$269:$D$305,MATCH($F183,$B$269:$B$305,0)),SUMIFS('Input-Ext Allocators'!U$8:U$63,'Input-Ext Allocators'!$B$8:$B$63,$F183))*$D183</f>
        <v>0</v>
      </c>
      <c r="Y183" s="143">
        <f ca="1">IFERROR(INDEX(Y$269:Y$305,MATCH($F183,$B$269:$B$305,0))/INDEX($D$269:$D$305,MATCH($F183,$B$269:$B$305,0)),SUMIFS('Input-Ext Allocators'!V$8:V$63,'Input-Ext Allocators'!$B$8:$B$63,$F183))*$D183</f>
        <v>0</v>
      </c>
      <c r="Z183" s="143">
        <f ca="1">IFERROR(INDEX(Z$269:Z$305,MATCH($F183,$B$269:$B$305,0))/INDEX($D$269:$D$305,MATCH($F183,$B$269:$B$305,0)),SUMIFS('Input-Ext Allocators'!W$8:W$63,'Input-Ext Allocators'!$B$8:$B$63,$F183))*$D183</f>
        <v>0</v>
      </c>
    </row>
    <row r="184" spans="1:26" outlineLevel="1">
      <c r="A184" s="113">
        <f>IF(ISBLANK('Input-Accounts'!A184),"",'Input-Accounts'!A184)</f>
        <v>157</v>
      </c>
      <c r="B184" s="17" t="str">
        <f>IF(ISBLANK('Input-Accounts'!B184),"",'Input-Accounts'!B184)</f>
        <v>Injuries and damages</v>
      </c>
      <c r="C184" s="113">
        <f>IF(ISBLANK('Input-Accounts'!C184),"",'Input-Accounts'!C184)</f>
        <v>925</v>
      </c>
      <c r="D184" s="143">
        <f t="shared" ca="1" si="46"/>
        <v>21031.608529309309</v>
      </c>
      <c r="E184" s="143">
        <f t="shared" ca="1" si="48"/>
        <v>0</v>
      </c>
      <c r="F184" s="89" t="str" cm="1">
        <f t="array" aca="1" ref="F184" ca="1">IF(D184=0,"-",IF('Input-Accounts'!$E184&lt;&gt;0,'Input-Accounts'!$E184,INDEX('Input-Accounts'!$H184:$J184,,MATCH($F$6,'Input-Accounts'!$H$6:$J$6,0))))</f>
        <v>INT_LABOR</v>
      </c>
      <c r="G184" s="143">
        <f ca="1">IFERROR(INDEX(G$269:G$305,MATCH($F184,$B$269:$B$305,0))/INDEX($D$269:$D$305,MATCH($F184,$B$269:$B$305,0)),SUMIFS('Input-Ext Allocators'!D$8:D$63,'Input-Ext Allocators'!$B$8:$B$63,$F184))*$D184</f>
        <v>6576.8566641097341</v>
      </c>
      <c r="H184" s="143">
        <f ca="1">IFERROR(INDEX(H$269:H$305,MATCH($F184,$B$269:$B$305,0))/INDEX($D$269:$D$305,MATCH($F184,$B$269:$B$305,0)),SUMIFS('Input-Ext Allocators'!E$8:E$63,'Input-Ext Allocators'!$B$8:$B$63,$F184))*$D184</f>
        <v>4653.7695817319245</v>
      </c>
      <c r="I184" s="143">
        <f ca="1">IFERROR(INDEX(I$269:I$305,MATCH($F184,$B$269:$B$305,0))/INDEX($D$269:$D$305,MATCH($F184,$B$269:$B$305,0)),SUMIFS('Input-Ext Allocators'!F$8:F$63,'Input-Ext Allocators'!$B$8:$B$63,$F184))*$D184</f>
        <v>616.31520396597398</v>
      </c>
      <c r="J184" s="143">
        <f ca="1">IFERROR(INDEX(J$269:J$305,MATCH($F184,$B$269:$B$305,0))/INDEX($D$269:$D$305,MATCH($F184,$B$269:$B$305,0)),SUMIFS('Input-Ext Allocators'!G$8:G$63,'Input-Ext Allocators'!$B$8:$B$63,$F184))*$D184</f>
        <v>844.86281201831889</v>
      </c>
      <c r="K184" s="143">
        <f ca="1">IFERROR(INDEX(K$269:K$305,MATCH($F184,$B$269:$B$305,0))/INDEX($D$269:$D$305,MATCH($F184,$B$269:$B$305,0)),SUMIFS('Input-Ext Allocators'!H$8:H$63,'Input-Ext Allocators'!$B$8:$B$63,$F184))*$D184</f>
        <v>106.19071230262394</v>
      </c>
      <c r="L184" s="143">
        <f ca="1">IFERROR(INDEX(L$269:L$305,MATCH($F184,$B$269:$B$305,0))/INDEX($D$269:$D$305,MATCH($F184,$B$269:$B$305,0)),SUMIFS('Input-Ext Allocators'!I$8:I$63,'Input-Ext Allocators'!$B$8:$B$63,$F184))*$D184</f>
        <v>6784.8408056167373</v>
      </c>
      <c r="M184" s="143">
        <f ca="1">IFERROR(INDEX(M$269:M$305,MATCH($F184,$B$269:$B$305,0))/INDEX($D$269:$D$305,MATCH($F184,$B$269:$B$305,0)),SUMIFS('Input-Ext Allocators'!J$8:J$63,'Input-Ext Allocators'!$B$8:$B$63,$F184))*$D184</f>
        <v>1448.7727495639947</v>
      </c>
      <c r="N184" s="143">
        <f ca="1">IFERROR(INDEX(N$269:N$305,MATCH($F184,$B$269:$B$305,0))/INDEX($D$269:$D$305,MATCH($F184,$B$269:$B$305,0)),SUMIFS('Input-Ext Allocators'!K$8:K$63,'Input-Ext Allocators'!$B$8:$B$63,$F184))*$D184</f>
        <v>0</v>
      </c>
      <c r="O184" s="143">
        <f ca="1">IFERROR(INDEX(O$269:O$305,MATCH($F184,$B$269:$B$305,0))/INDEX($D$269:$D$305,MATCH($F184,$B$269:$B$305,0)),SUMIFS('Input-Ext Allocators'!L$8:L$63,'Input-Ext Allocators'!$B$8:$B$63,$F184))*$D184</f>
        <v>0</v>
      </c>
      <c r="P184" s="143">
        <f ca="1">IFERROR(INDEX(P$269:P$305,MATCH($F184,$B$269:$B$305,0))/INDEX($D$269:$D$305,MATCH($F184,$B$269:$B$305,0)),SUMIFS('Input-Ext Allocators'!M$8:M$63,'Input-Ext Allocators'!$B$8:$B$63,$F184))*$D184</f>
        <v>0</v>
      </c>
      <c r="Q184" s="143">
        <f ca="1">IFERROR(INDEX(Q$269:Q$305,MATCH($F184,$B$269:$B$305,0))/INDEX($D$269:$D$305,MATCH($F184,$B$269:$B$305,0)),SUMIFS('Input-Ext Allocators'!N$8:N$63,'Input-Ext Allocators'!$B$8:$B$63,$F184))*$D184</f>
        <v>0</v>
      </c>
      <c r="R184" s="143">
        <f ca="1">IFERROR(INDEX(R$269:R$305,MATCH($F184,$B$269:$B$305,0))/INDEX($D$269:$D$305,MATCH($F184,$B$269:$B$305,0)),SUMIFS('Input-Ext Allocators'!O$8:O$63,'Input-Ext Allocators'!$B$8:$B$63,$F184))*$D184</f>
        <v>0</v>
      </c>
      <c r="S184" s="143">
        <f ca="1">IFERROR(INDEX(S$269:S$305,MATCH($F184,$B$269:$B$305,0))/INDEX($D$269:$D$305,MATCH($F184,$B$269:$B$305,0)),SUMIFS('Input-Ext Allocators'!P$8:P$63,'Input-Ext Allocators'!$B$8:$B$63,$F184))*$D184</f>
        <v>0</v>
      </c>
      <c r="T184" s="143">
        <f ca="1">IFERROR(INDEX(T$269:T$305,MATCH($F184,$B$269:$B$305,0))/INDEX($D$269:$D$305,MATCH($F184,$B$269:$B$305,0)),SUMIFS('Input-Ext Allocators'!Q$8:Q$63,'Input-Ext Allocators'!$B$8:$B$63,$F184))*$D184</f>
        <v>0</v>
      </c>
      <c r="U184" s="143">
        <f ca="1">IFERROR(INDEX(U$269:U$305,MATCH($F184,$B$269:$B$305,0))/INDEX($D$269:$D$305,MATCH($F184,$B$269:$B$305,0)),SUMIFS('Input-Ext Allocators'!R$8:R$63,'Input-Ext Allocators'!$B$8:$B$63,$F184))*$D184</f>
        <v>0</v>
      </c>
      <c r="V184" s="143">
        <f ca="1">IFERROR(INDEX(V$269:V$305,MATCH($F184,$B$269:$B$305,0))/INDEX($D$269:$D$305,MATCH($F184,$B$269:$B$305,0)),SUMIFS('Input-Ext Allocators'!S$8:S$63,'Input-Ext Allocators'!$B$8:$B$63,$F184))*$D184</f>
        <v>0</v>
      </c>
      <c r="W184" s="143">
        <f ca="1">IFERROR(INDEX(W$269:W$305,MATCH($F184,$B$269:$B$305,0))/INDEX($D$269:$D$305,MATCH($F184,$B$269:$B$305,0)),SUMIFS('Input-Ext Allocators'!T$8:T$63,'Input-Ext Allocators'!$B$8:$B$63,$F184))*$D184</f>
        <v>0</v>
      </c>
      <c r="X184" s="143">
        <f ca="1">IFERROR(INDEX(X$269:X$305,MATCH($F184,$B$269:$B$305,0))/INDEX($D$269:$D$305,MATCH($F184,$B$269:$B$305,0)),SUMIFS('Input-Ext Allocators'!U$8:U$63,'Input-Ext Allocators'!$B$8:$B$63,$F184))*$D184</f>
        <v>0</v>
      </c>
      <c r="Y184" s="143">
        <f ca="1">IFERROR(INDEX(Y$269:Y$305,MATCH($F184,$B$269:$B$305,0))/INDEX($D$269:$D$305,MATCH($F184,$B$269:$B$305,0)),SUMIFS('Input-Ext Allocators'!V$8:V$63,'Input-Ext Allocators'!$B$8:$B$63,$F184))*$D184</f>
        <v>0</v>
      </c>
      <c r="Z184" s="143">
        <f ca="1">IFERROR(INDEX(Z$269:Z$305,MATCH($F184,$B$269:$B$305,0))/INDEX($D$269:$D$305,MATCH($F184,$B$269:$B$305,0)),SUMIFS('Input-Ext Allocators'!W$8:W$63,'Input-Ext Allocators'!$B$8:$B$63,$F184))*$D184</f>
        <v>0</v>
      </c>
    </row>
    <row r="185" spans="1:26" outlineLevel="1">
      <c r="A185" s="113">
        <f>IF(ISBLANK('Input-Accounts'!A185),"",'Input-Accounts'!A185)</f>
        <v>158</v>
      </c>
      <c r="B185" s="17" t="str">
        <f>IF(ISBLANK('Input-Accounts'!B185),"",'Input-Accounts'!B185)</f>
        <v>Employee pensions and benefits</v>
      </c>
      <c r="C185" s="113">
        <f>IF(ISBLANK('Input-Accounts'!C185),"",'Input-Accounts'!C185)</f>
        <v>926</v>
      </c>
      <c r="D185" s="143">
        <f t="shared" ca="1" si="46"/>
        <v>75212.472619441833</v>
      </c>
      <c r="E185" s="143">
        <f t="shared" ca="1" si="48"/>
        <v>0</v>
      </c>
      <c r="F185" s="89" t="str" cm="1">
        <f t="array" aca="1" ref="F185" ca="1">IF(D185=0,"-",IF('Input-Accounts'!$E185&lt;&gt;0,'Input-Accounts'!$E185,INDEX('Input-Accounts'!$H185:$J185,,MATCH($F$6,'Input-Accounts'!$H$6:$J$6,0))))</f>
        <v>INT_LABOR</v>
      </c>
      <c r="G185" s="143">
        <f ca="1">IFERROR(INDEX(G$269:G$305,MATCH($F185,$B$269:$B$305,0))/INDEX($D$269:$D$305,MATCH($F185,$B$269:$B$305,0)),SUMIFS('Input-Ext Allocators'!D$8:D$63,'Input-Ext Allocators'!$B$8:$B$63,$F185))*$D185</f>
        <v>23519.915325639238</v>
      </c>
      <c r="H185" s="143">
        <f ca="1">IFERROR(INDEX(H$269:H$305,MATCH($F185,$B$269:$B$305,0))/INDEX($D$269:$D$305,MATCH($F185,$B$269:$B$305,0)),SUMIFS('Input-Ext Allocators'!E$8:E$63,'Input-Ext Allocators'!$B$8:$B$63,$F185))*$D185</f>
        <v>16642.641325099758</v>
      </c>
      <c r="I185" s="143">
        <f ca="1">IFERROR(INDEX(I$269:I$305,MATCH($F185,$B$269:$B$305,0))/INDEX($D$269:$D$305,MATCH($F185,$B$269:$B$305,0)),SUMIFS('Input-Ext Allocators'!F$8:F$63,'Input-Ext Allocators'!$B$8:$B$63,$F185))*$D185</f>
        <v>2204.0439911496792</v>
      </c>
      <c r="J185" s="143">
        <f ca="1">IFERROR(INDEX(J$269:J$305,MATCH($F185,$B$269:$B$305,0))/INDEX($D$269:$D$305,MATCH($F185,$B$269:$B$305,0)),SUMIFS('Input-Ext Allocators'!G$8:G$63,'Input-Ext Allocators'!$B$8:$B$63,$F185))*$D185</f>
        <v>3021.3676251894021</v>
      </c>
      <c r="K185" s="143">
        <f ca="1">IFERROR(INDEX(K$269:K$305,MATCH($F185,$B$269:$B$305,0))/INDEX($D$269:$D$305,MATCH($F185,$B$269:$B$305,0)),SUMIFS('Input-Ext Allocators'!H$8:H$63,'Input-Ext Allocators'!$B$8:$B$63,$F185))*$D185</f>
        <v>379.75535871969851</v>
      </c>
      <c r="L185" s="143">
        <f ca="1">IFERROR(INDEX(L$269:L$305,MATCH($F185,$B$269:$B$305,0))/INDEX($D$269:$D$305,MATCH($F185,$B$269:$B$305,0)),SUMIFS('Input-Ext Allocators'!I$8:I$63,'Input-Ext Allocators'!$B$8:$B$63,$F185))*$D185</f>
        <v>24263.700639376591</v>
      </c>
      <c r="M185" s="143">
        <f ca="1">IFERROR(INDEX(M$269:M$305,MATCH($F185,$B$269:$B$305,0))/INDEX($D$269:$D$305,MATCH($F185,$B$269:$B$305,0)),SUMIFS('Input-Ext Allocators'!J$8:J$63,'Input-Ext Allocators'!$B$8:$B$63,$F185))*$D185</f>
        <v>5181.0483542674574</v>
      </c>
      <c r="N185" s="143">
        <f ca="1">IFERROR(INDEX(N$269:N$305,MATCH($F185,$B$269:$B$305,0))/INDEX($D$269:$D$305,MATCH($F185,$B$269:$B$305,0)),SUMIFS('Input-Ext Allocators'!K$8:K$63,'Input-Ext Allocators'!$B$8:$B$63,$F185))*$D185</f>
        <v>0</v>
      </c>
      <c r="O185" s="143">
        <f ca="1">IFERROR(INDEX(O$269:O$305,MATCH($F185,$B$269:$B$305,0))/INDEX($D$269:$D$305,MATCH($F185,$B$269:$B$305,0)),SUMIFS('Input-Ext Allocators'!L$8:L$63,'Input-Ext Allocators'!$B$8:$B$63,$F185))*$D185</f>
        <v>0</v>
      </c>
      <c r="P185" s="143">
        <f ca="1">IFERROR(INDEX(P$269:P$305,MATCH($F185,$B$269:$B$305,0))/INDEX($D$269:$D$305,MATCH($F185,$B$269:$B$305,0)),SUMIFS('Input-Ext Allocators'!M$8:M$63,'Input-Ext Allocators'!$B$8:$B$63,$F185))*$D185</f>
        <v>0</v>
      </c>
      <c r="Q185" s="143">
        <f ca="1">IFERROR(INDEX(Q$269:Q$305,MATCH($F185,$B$269:$B$305,0))/INDEX($D$269:$D$305,MATCH($F185,$B$269:$B$305,0)),SUMIFS('Input-Ext Allocators'!N$8:N$63,'Input-Ext Allocators'!$B$8:$B$63,$F185))*$D185</f>
        <v>0</v>
      </c>
      <c r="R185" s="143">
        <f ca="1">IFERROR(INDEX(R$269:R$305,MATCH($F185,$B$269:$B$305,0))/INDEX($D$269:$D$305,MATCH($F185,$B$269:$B$305,0)),SUMIFS('Input-Ext Allocators'!O$8:O$63,'Input-Ext Allocators'!$B$8:$B$63,$F185))*$D185</f>
        <v>0</v>
      </c>
      <c r="S185" s="143">
        <f ca="1">IFERROR(INDEX(S$269:S$305,MATCH($F185,$B$269:$B$305,0))/INDEX($D$269:$D$305,MATCH($F185,$B$269:$B$305,0)),SUMIFS('Input-Ext Allocators'!P$8:P$63,'Input-Ext Allocators'!$B$8:$B$63,$F185))*$D185</f>
        <v>0</v>
      </c>
      <c r="T185" s="143">
        <f ca="1">IFERROR(INDEX(T$269:T$305,MATCH($F185,$B$269:$B$305,0))/INDEX($D$269:$D$305,MATCH($F185,$B$269:$B$305,0)),SUMIFS('Input-Ext Allocators'!Q$8:Q$63,'Input-Ext Allocators'!$B$8:$B$63,$F185))*$D185</f>
        <v>0</v>
      </c>
      <c r="U185" s="143">
        <f ca="1">IFERROR(INDEX(U$269:U$305,MATCH($F185,$B$269:$B$305,0))/INDEX($D$269:$D$305,MATCH($F185,$B$269:$B$305,0)),SUMIFS('Input-Ext Allocators'!R$8:R$63,'Input-Ext Allocators'!$B$8:$B$63,$F185))*$D185</f>
        <v>0</v>
      </c>
      <c r="V185" s="143">
        <f ca="1">IFERROR(INDEX(V$269:V$305,MATCH($F185,$B$269:$B$305,0))/INDEX($D$269:$D$305,MATCH($F185,$B$269:$B$305,0)),SUMIFS('Input-Ext Allocators'!S$8:S$63,'Input-Ext Allocators'!$B$8:$B$63,$F185))*$D185</f>
        <v>0</v>
      </c>
      <c r="W185" s="143">
        <f ca="1">IFERROR(INDEX(W$269:W$305,MATCH($F185,$B$269:$B$305,0))/INDEX($D$269:$D$305,MATCH($F185,$B$269:$B$305,0)),SUMIFS('Input-Ext Allocators'!T$8:T$63,'Input-Ext Allocators'!$B$8:$B$63,$F185))*$D185</f>
        <v>0</v>
      </c>
      <c r="X185" s="143">
        <f ca="1">IFERROR(INDEX(X$269:X$305,MATCH($F185,$B$269:$B$305,0))/INDEX($D$269:$D$305,MATCH($F185,$B$269:$B$305,0)),SUMIFS('Input-Ext Allocators'!U$8:U$63,'Input-Ext Allocators'!$B$8:$B$63,$F185))*$D185</f>
        <v>0</v>
      </c>
      <c r="Y185" s="143">
        <f ca="1">IFERROR(INDEX(Y$269:Y$305,MATCH($F185,$B$269:$B$305,0))/INDEX($D$269:$D$305,MATCH($F185,$B$269:$B$305,0)),SUMIFS('Input-Ext Allocators'!V$8:V$63,'Input-Ext Allocators'!$B$8:$B$63,$F185))*$D185</f>
        <v>0</v>
      </c>
      <c r="Z185" s="143">
        <f ca="1">IFERROR(INDEX(Z$269:Z$305,MATCH($F185,$B$269:$B$305,0))/INDEX($D$269:$D$305,MATCH($F185,$B$269:$B$305,0)),SUMIFS('Input-Ext Allocators'!W$8:W$63,'Input-Ext Allocators'!$B$8:$B$63,$F185))*$D185</f>
        <v>0</v>
      </c>
    </row>
    <row r="186" spans="1:26" outlineLevel="1">
      <c r="A186" s="113">
        <f>IF(ISBLANK('Input-Accounts'!A186),"",'Input-Accounts'!A186)</f>
        <v>159</v>
      </c>
      <c r="B186" s="17" t="str">
        <f>IF(ISBLANK('Input-Accounts'!B186),"",'Input-Accounts'!B186)</f>
        <v>Regulatory commission expenses</v>
      </c>
      <c r="C186" s="113">
        <f>IF(ISBLANK('Input-Accounts'!C186),"",'Input-Accounts'!C186)</f>
        <v>928</v>
      </c>
      <c r="D186" s="143">
        <f t="shared" ca="1" si="46"/>
        <v>0</v>
      </c>
      <c r="E186" s="143">
        <f t="shared" ca="1" si="48"/>
        <v>0</v>
      </c>
      <c r="F186" s="89" t="str" cm="1">
        <f t="array" aca="1" ref="F186" ca="1">IF(D186=0,"-",IF('Input-Accounts'!$E186&lt;&gt;0,'Input-Accounts'!$E186,INDEX('Input-Accounts'!$H186:$J186,,MATCH($F$6,'Input-Accounts'!$H$6:$J$6,0))))</f>
        <v>-</v>
      </c>
      <c r="G186" s="143">
        <f ca="1">IFERROR(INDEX(G$269:G$305,MATCH($F186,$B$269:$B$305,0))/INDEX($D$269:$D$305,MATCH($F186,$B$269:$B$305,0)),SUMIFS('Input-Ext Allocators'!D$8:D$63,'Input-Ext Allocators'!$B$8:$B$63,$F186))*$D186</f>
        <v>0</v>
      </c>
      <c r="H186" s="143">
        <f ca="1">IFERROR(INDEX(H$269:H$305,MATCH($F186,$B$269:$B$305,0))/INDEX($D$269:$D$305,MATCH($F186,$B$269:$B$305,0)),SUMIFS('Input-Ext Allocators'!E$8:E$63,'Input-Ext Allocators'!$B$8:$B$63,$F186))*$D186</f>
        <v>0</v>
      </c>
      <c r="I186" s="143">
        <f ca="1">IFERROR(INDEX(I$269:I$305,MATCH($F186,$B$269:$B$305,0))/INDEX($D$269:$D$305,MATCH($F186,$B$269:$B$305,0)),SUMIFS('Input-Ext Allocators'!F$8:F$63,'Input-Ext Allocators'!$B$8:$B$63,$F186))*$D186</f>
        <v>0</v>
      </c>
      <c r="J186" s="143">
        <f ca="1">IFERROR(INDEX(J$269:J$305,MATCH($F186,$B$269:$B$305,0))/INDEX($D$269:$D$305,MATCH($F186,$B$269:$B$305,0)),SUMIFS('Input-Ext Allocators'!G$8:G$63,'Input-Ext Allocators'!$B$8:$B$63,$F186))*$D186</f>
        <v>0</v>
      </c>
      <c r="K186" s="143">
        <f ca="1">IFERROR(INDEX(K$269:K$305,MATCH($F186,$B$269:$B$305,0))/INDEX($D$269:$D$305,MATCH($F186,$B$269:$B$305,0)),SUMIFS('Input-Ext Allocators'!H$8:H$63,'Input-Ext Allocators'!$B$8:$B$63,$F186))*$D186</f>
        <v>0</v>
      </c>
      <c r="L186" s="143">
        <f ca="1">IFERROR(INDEX(L$269:L$305,MATCH($F186,$B$269:$B$305,0))/INDEX($D$269:$D$305,MATCH($F186,$B$269:$B$305,0)),SUMIFS('Input-Ext Allocators'!I$8:I$63,'Input-Ext Allocators'!$B$8:$B$63,$F186))*$D186</f>
        <v>0</v>
      </c>
      <c r="M186" s="143">
        <f ca="1">IFERROR(INDEX(M$269:M$305,MATCH($F186,$B$269:$B$305,0))/INDEX($D$269:$D$305,MATCH($F186,$B$269:$B$305,0)),SUMIFS('Input-Ext Allocators'!J$8:J$63,'Input-Ext Allocators'!$B$8:$B$63,$F186))*$D186</f>
        <v>0</v>
      </c>
      <c r="N186" s="143">
        <f ca="1">IFERROR(INDEX(N$269:N$305,MATCH($F186,$B$269:$B$305,0))/INDEX($D$269:$D$305,MATCH($F186,$B$269:$B$305,0)),SUMIFS('Input-Ext Allocators'!K$8:K$63,'Input-Ext Allocators'!$B$8:$B$63,$F186))*$D186</f>
        <v>0</v>
      </c>
      <c r="O186" s="143">
        <f ca="1">IFERROR(INDEX(O$269:O$305,MATCH($F186,$B$269:$B$305,0))/INDEX($D$269:$D$305,MATCH($F186,$B$269:$B$305,0)),SUMIFS('Input-Ext Allocators'!L$8:L$63,'Input-Ext Allocators'!$B$8:$B$63,$F186))*$D186</f>
        <v>0</v>
      </c>
      <c r="P186" s="143">
        <f ca="1">IFERROR(INDEX(P$269:P$305,MATCH($F186,$B$269:$B$305,0))/INDEX($D$269:$D$305,MATCH($F186,$B$269:$B$305,0)),SUMIFS('Input-Ext Allocators'!M$8:M$63,'Input-Ext Allocators'!$B$8:$B$63,$F186))*$D186</f>
        <v>0</v>
      </c>
      <c r="Q186" s="143">
        <f ca="1">IFERROR(INDEX(Q$269:Q$305,MATCH($F186,$B$269:$B$305,0))/INDEX($D$269:$D$305,MATCH($F186,$B$269:$B$305,0)),SUMIFS('Input-Ext Allocators'!N$8:N$63,'Input-Ext Allocators'!$B$8:$B$63,$F186))*$D186</f>
        <v>0</v>
      </c>
      <c r="R186" s="143">
        <f ca="1">IFERROR(INDEX(R$269:R$305,MATCH($F186,$B$269:$B$305,0))/INDEX($D$269:$D$305,MATCH($F186,$B$269:$B$305,0)),SUMIFS('Input-Ext Allocators'!O$8:O$63,'Input-Ext Allocators'!$B$8:$B$63,$F186))*$D186</f>
        <v>0</v>
      </c>
      <c r="S186" s="143">
        <f ca="1">IFERROR(INDEX(S$269:S$305,MATCH($F186,$B$269:$B$305,0))/INDEX($D$269:$D$305,MATCH($F186,$B$269:$B$305,0)),SUMIFS('Input-Ext Allocators'!P$8:P$63,'Input-Ext Allocators'!$B$8:$B$63,$F186))*$D186</f>
        <v>0</v>
      </c>
      <c r="T186" s="143">
        <f ca="1">IFERROR(INDEX(T$269:T$305,MATCH($F186,$B$269:$B$305,0))/INDEX($D$269:$D$305,MATCH($F186,$B$269:$B$305,0)),SUMIFS('Input-Ext Allocators'!Q$8:Q$63,'Input-Ext Allocators'!$B$8:$B$63,$F186))*$D186</f>
        <v>0</v>
      </c>
      <c r="U186" s="143">
        <f ca="1">IFERROR(INDEX(U$269:U$305,MATCH($F186,$B$269:$B$305,0))/INDEX($D$269:$D$305,MATCH($F186,$B$269:$B$305,0)),SUMIFS('Input-Ext Allocators'!R$8:R$63,'Input-Ext Allocators'!$B$8:$B$63,$F186))*$D186</f>
        <v>0</v>
      </c>
      <c r="V186" s="143">
        <f ca="1">IFERROR(INDEX(V$269:V$305,MATCH($F186,$B$269:$B$305,0))/INDEX($D$269:$D$305,MATCH($F186,$B$269:$B$305,0)),SUMIFS('Input-Ext Allocators'!S$8:S$63,'Input-Ext Allocators'!$B$8:$B$63,$F186))*$D186</f>
        <v>0</v>
      </c>
      <c r="W186" s="143">
        <f ca="1">IFERROR(INDEX(W$269:W$305,MATCH($F186,$B$269:$B$305,0))/INDEX($D$269:$D$305,MATCH($F186,$B$269:$B$305,0)),SUMIFS('Input-Ext Allocators'!T$8:T$63,'Input-Ext Allocators'!$B$8:$B$63,$F186))*$D186</f>
        <v>0</v>
      </c>
      <c r="X186" s="143">
        <f ca="1">IFERROR(INDEX(X$269:X$305,MATCH($F186,$B$269:$B$305,0))/INDEX($D$269:$D$305,MATCH($F186,$B$269:$B$305,0)),SUMIFS('Input-Ext Allocators'!U$8:U$63,'Input-Ext Allocators'!$B$8:$B$63,$F186))*$D186</f>
        <v>0</v>
      </c>
      <c r="Y186" s="143">
        <f ca="1">IFERROR(INDEX(Y$269:Y$305,MATCH($F186,$B$269:$B$305,0))/INDEX($D$269:$D$305,MATCH($F186,$B$269:$B$305,0)),SUMIFS('Input-Ext Allocators'!V$8:V$63,'Input-Ext Allocators'!$B$8:$B$63,$F186))*$D186</f>
        <v>0</v>
      </c>
      <c r="Z186" s="143">
        <f ca="1">IFERROR(INDEX(Z$269:Z$305,MATCH($F186,$B$269:$B$305,0))/INDEX($D$269:$D$305,MATCH($F186,$B$269:$B$305,0)),SUMIFS('Input-Ext Allocators'!W$8:W$63,'Input-Ext Allocators'!$B$8:$B$63,$F186))*$D186</f>
        <v>0</v>
      </c>
    </row>
    <row r="187" spans="1:26" outlineLevel="1">
      <c r="A187" s="113">
        <f>IF(ISBLANK('Input-Accounts'!A187),"",'Input-Accounts'!A187)</f>
        <v>160</v>
      </c>
      <c r="B187" s="17" t="str">
        <f>IF(ISBLANK('Input-Accounts'!B187),"",'Input-Accounts'!B187)</f>
        <v>General Advertising expenses</v>
      </c>
      <c r="C187" s="113">
        <f>IF(ISBLANK('Input-Accounts'!C187),"",'Input-Accounts'!C187)</f>
        <v>930.1</v>
      </c>
      <c r="D187" s="143">
        <f t="shared" ca="1" si="46"/>
        <v>0</v>
      </c>
      <c r="E187" s="143">
        <f t="shared" ca="1" si="48"/>
        <v>0</v>
      </c>
      <c r="F187" s="89" t="str" cm="1">
        <f t="array" aca="1" ref="F187" ca="1">IF(D187=0,"-",IF('Input-Accounts'!$E187&lt;&gt;0,'Input-Accounts'!$E187,INDEX('Input-Accounts'!$H187:$J187,,MATCH($F$6,'Input-Accounts'!$H$6:$J$6,0))))</f>
        <v>-</v>
      </c>
      <c r="G187" s="143">
        <f ca="1">IFERROR(INDEX(G$269:G$305,MATCH($F187,$B$269:$B$305,0))/INDEX($D$269:$D$305,MATCH($F187,$B$269:$B$305,0)),SUMIFS('Input-Ext Allocators'!D$8:D$63,'Input-Ext Allocators'!$B$8:$B$63,$F187))*$D187</f>
        <v>0</v>
      </c>
      <c r="H187" s="143">
        <f ca="1">IFERROR(INDEX(H$269:H$305,MATCH($F187,$B$269:$B$305,0))/INDEX($D$269:$D$305,MATCH($F187,$B$269:$B$305,0)),SUMIFS('Input-Ext Allocators'!E$8:E$63,'Input-Ext Allocators'!$B$8:$B$63,$F187))*$D187</f>
        <v>0</v>
      </c>
      <c r="I187" s="143">
        <f ca="1">IFERROR(INDEX(I$269:I$305,MATCH($F187,$B$269:$B$305,0))/INDEX($D$269:$D$305,MATCH($F187,$B$269:$B$305,0)),SUMIFS('Input-Ext Allocators'!F$8:F$63,'Input-Ext Allocators'!$B$8:$B$63,$F187))*$D187</f>
        <v>0</v>
      </c>
      <c r="J187" s="143">
        <f ca="1">IFERROR(INDEX(J$269:J$305,MATCH($F187,$B$269:$B$305,0))/INDEX($D$269:$D$305,MATCH($F187,$B$269:$B$305,0)),SUMIFS('Input-Ext Allocators'!G$8:G$63,'Input-Ext Allocators'!$B$8:$B$63,$F187))*$D187</f>
        <v>0</v>
      </c>
      <c r="K187" s="143">
        <f ca="1">IFERROR(INDEX(K$269:K$305,MATCH($F187,$B$269:$B$305,0))/INDEX($D$269:$D$305,MATCH($F187,$B$269:$B$305,0)),SUMIFS('Input-Ext Allocators'!H$8:H$63,'Input-Ext Allocators'!$B$8:$B$63,$F187))*$D187</f>
        <v>0</v>
      </c>
      <c r="L187" s="143">
        <f ca="1">IFERROR(INDEX(L$269:L$305,MATCH($F187,$B$269:$B$305,0))/INDEX($D$269:$D$305,MATCH($F187,$B$269:$B$305,0)),SUMIFS('Input-Ext Allocators'!I$8:I$63,'Input-Ext Allocators'!$B$8:$B$63,$F187))*$D187</f>
        <v>0</v>
      </c>
      <c r="M187" s="143">
        <f ca="1">IFERROR(INDEX(M$269:M$305,MATCH($F187,$B$269:$B$305,0))/INDEX($D$269:$D$305,MATCH($F187,$B$269:$B$305,0)),SUMIFS('Input-Ext Allocators'!J$8:J$63,'Input-Ext Allocators'!$B$8:$B$63,$F187))*$D187</f>
        <v>0</v>
      </c>
      <c r="N187" s="143">
        <f ca="1">IFERROR(INDEX(N$269:N$305,MATCH($F187,$B$269:$B$305,0))/INDEX($D$269:$D$305,MATCH($F187,$B$269:$B$305,0)),SUMIFS('Input-Ext Allocators'!K$8:K$63,'Input-Ext Allocators'!$B$8:$B$63,$F187))*$D187</f>
        <v>0</v>
      </c>
      <c r="O187" s="143">
        <f ca="1">IFERROR(INDEX(O$269:O$305,MATCH($F187,$B$269:$B$305,0))/INDEX($D$269:$D$305,MATCH($F187,$B$269:$B$305,0)),SUMIFS('Input-Ext Allocators'!L$8:L$63,'Input-Ext Allocators'!$B$8:$B$63,$F187))*$D187</f>
        <v>0</v>
      </c>
      <c r="P187" s="143">
        <f ca="1">IFERROR(INDEX(P$269:P$305,MATCH($F187,$B$269:$B$305,0))/INDEX($D$269:$D$305,MATCH($F187,$B$269:$B$305,0)),SUMIFS('Input-Ext Allocators'!M$8:M$63,'Input-Ext Allocators'!$B$8:$B$63,$F187))*$D187</f>
        <v>0</v>
      </c>
      <c r="Q187" s="143">
        <f ca="1">IFERROR(INDEX(Q$269:Q$305,MATCH($F187,$B$269:$B$305,0))/INDEX($D$269:$D$305,MATCH($F187,$B$269:$B$305,0)),SUMIFS('Input-Ext Allocators'!N$8:N$63,'Input-Ext Allocators'!$B$8:$B$63,$F187))*$D187</f>
        <v>0</v>
      </c>
      <c r="R187" s="143">
        <f ca="1">IFERROR(INDEX(R$269:R$305,MATCH($F187,$B$269:$B$305,0))/INDEX($D$269:$D$305,MATCH($F187,$B$269:$B$305,0)),SUMIFS('Input-Ext Allocators'!O$8:O$63,'Input-Ext Allocators'!$B$8:$B$63,$F187))*$D187</f>
        <v>0</v>
      </c>
      <c r="S187" s="143">
        <f ca="1">IFERROR(INDEX(S$269:S$305,MATCH($F187,$B$269:$B$305,0))/INDEX($D$269:$D$305,MATCH($F187,$B$269:$B$305,0)),SUMIFS('Input-Ext Allocators'!P$8:P$63,'Input-Ext Allocators'!$B$8:$B$63,$F187))*$D187</f>
        <v>0</v>
      </c>
      <c r="T187" s="143">
        <f ca="1">IFERROR(INDEX(T$269:T$305,MATCH($F187,$B$269:$B$305,0))/INDEX($D$269:$D$305,MATCH($F187,$B$269:$B$305,0)),SUMIFS('Input-Ext Allocators'!Q$8:Q$63,'Input-Ext Allocators'!$B$8:$B$63,$F187))*$D187</f>
        <v>0</v>
      </c>
      <c r="U187" s="143">
        <f ca="1">IFERROR(INDEX(U$269:U$305,MATCH($F187,$B$269:$B$305,0))/INDEX($D$269:$D$305,MATCH($F187,$B$269:$B$305,0)),SUMIFS('Input-Ext Allocators'!R$8:R$63,'Input-Ext Allocators'!$B$8:$B$63,$F187))*$D187</f>
        <v>0</v>
      </c>
      <c r="V187" s="143">
        <f ca="1">IFERROR(INDEX(V$269:V$305,MATCH($F187,$B$269:$B$305,0))/INDEX($D$269:$D$305,MATCH($F187,$B$269:$B$305,0)),SUMIFS('Input-Ext Allocators'!S$8:S$63,'Input-Ext Allocators'!$B$8:$B$63,$F187))*$D187</f>
        <v>0</v>
      </c>
      <c r="W187" s="143">
        <f ca="1">IFERROR(INDEX(W$269:W$305,MATCH($F187,$B$269:$B$305,0))/INDEX($D$269:$D$305,MATCH($F187,$B$269:$B$305,0)),SUMIFS('Input-Ext Allocators'!T$8:T$63,'Input-Ext Allocators'!$B$8:$B$63,$F187))*$D187</f>
        <v>0</v>
      </c>
      <c r="X187" s="143">
        <f ca="1">IFERROR(INDEX(X$269:X$305,MATCH($F187,$B$269:$B$305,0))/INDEX($D$269:$D$305,MATCH($F187,$B$269:$B$305,0)),SUMIFS('Input-Ext Allocators'!U$8:U$63,'Input-Ext Allocators'!$B$8:$B$63,$F187))*$D187</f>
        <v>0</v>
      </c>
      <c r="Y187" s="143">
        <f ca="1">IFERROR(INDEX(Y$269:Y$305,MATCH($F187,$B$269:$B$305,0))/INDEX($D$269:$D$305,MATCH($F187,$B$269:$B$305,0)),SUMIFS('Input-Ext Allocators'!V$8:V$63,'Input-Ext Allocators'!$B$8:$B$63,$F187))*$D187</f>
        <v>0</v>
      </c>
      <c r="Z187" s="143">
        <f ca="1">IFERROR(INDEX(Z$269:Z$305,MATCH($F187,$B$269:$B$305,0))/INDEX($D$269:$D$305,MATCH($F187,$B$269:$B$305,0)),SUMIFS('Input-Ext Allocators'!W$8:W$63,'Input-Ext Allocators'!$B$8:$B$63,$F187))*$D187</f>
        <v>0</v>
      </c>
    </row>
    <row r="188" spans="1:26" outlineLevel="1">
      <c r="A188" s="113">
        <f>IF(ISBLANK('Input-Accounts'!A188),"",'Input-Accounts'!A188)</f>
        <v>161</v>
      </c>
      <c r="B188" s="17" t="str">
        <f>IF(ISBLANK('Input-Accounts'!B188),"",'Input-Accounts'!B188)</f>
        <v>Miscellaneous general expenses</v>
      </c>
      <c r="C188" s="113">
        <f>IF(ISBLANK('Input-Accounts'!C188),"",'Input-Accounts'!C188)</f>
        <v>930.2</v>
      </c>
      <c r="D188" s="143">
        <f t="shared" ca="1" si="46"/>
        <v>4084.3058926780909</v>
      </c>
      <c r="E188" s="143">
        <f t="shared" ca="1" si="48"/>
        <v>0</v>
      </c>
      <c r="F188" s="89" t="str" cm="1">
        <f t="array" aca="1" ref="F188" ca="1">IF(D188=0,"-",IF('Input-Accounts'!$E188&lt;&gt;0,'Input-Accounts'!$E188,INDEX('Input-Accounts'!$H188:$J188,,MATCH($F$6,'Input-Accounts'!$H$6:$J$6,0))))</f>
        <v>INT_OM</v>
      </c>
      <c r="G188" s="143">
        <f ca="1">IFERROR(INDEX(G$269:G$305,MATCH($F188,$B$269:$B$305,0))/INDEX($D$269:$D$305,MATCH($F188,$B$269:$B$305,0)),SUMIFS('Input-Ext Allocators'!D$8:D$63,'Input-Ext Allocators'!$B$8:$B$63,$F188))*$D188</f>
        <v>1277.2154060916575</v>
      </c>
      <c r="H188" s="143">
        <f ca="1">IFERROR(INDEX(H$269:H$305,MATCH($F188,$B$269:$B$305,0))/INDEX($D$269:$D$305,MATCH($F188,$B$269:$B$305,0)),SUMIFS('Input-Ext Allocators'!E$8:E$63,'Input-Ext Allocators'!$B$8:$B$63,$F188))*$D188</f>
        <v>903.75486493794915</v>
      </c>
      <c r="I188" s="143">
        <f ca="1">IFERROR(INDEX(I$269:I$305,MATCH($F188,$B$269:$B$305,0))/INDEX($D$269:$D$305,MATCH($F188,$B$269:$B$305,0)),SUMIFS('Input-Ext Allocators'!F$8:F$63,'Input-Ext Allocators'!$B$8:$B$63,$F188))*$D188</f>
        <v>119.68746069980193</v>
      </c>
      <c r="J188" s="143">
        <f ca="1">IFERROR(INDEX(J$269:J$305,MATCH($F188,$B$269:$B$305,0))/INDEX($D$269:$D$305,MATCH($F188,$B$269:$B$305,0)),SUMIFS('Input-Ext Allocators'!G$8:G$63,'Input-Ext Allocators'!$B$8:$B$63,$F188))*$D188</f>
        <v>164.07105318750075</v>
      </c>
      <c r="K188" s="143">
        <f ca="1">IFERROR(INDEX(K$269:K$305,MATCH($F188,$B$269:$B$305,0))/INDEX($D$269:$D$305,MATCH($F188,$B$269:$B$305,0)),SUMIFS('Input-Ext Allocators'!H$8:H$63,'Input-Ext Allocators'!$B$8:$B$63,$F188))*$D188</f>
        <v>20.622072315623036</v>
      </c>
      <c r="L188" s="143">
        <f ca="1">IFERROR(INDEX(L$269:L$305,MATCH($F188,$B$269:$B$305,0))/INDEX($D$269:$D$305,MATCH($F188,$B$269:$B$305,0)),SUMIFS('Input-Ext Allocators'!I$8:I$63,'Input-Ext Allocators'!$B$8:$B$63,$F188))*$D188</f>
        <v>1317.6056051369108</v>
      </c>
      <c r="M188" s="143">
        <f ca="1">IFERROR(INDEX(M$269:M$305,MATCH($F188,$B$269:$B$305,0))/INDEX($D$269:$D$305,MATCH($F188,$B$269:$B$305,0)),SUMIFS('Input-Ext Allocators'!J$8:J$63,'Input-Ext Allocators'!$B$8:$B$63,$F188))*$D188</f>
        <v>281.34943030864741</v>
      </c>
      <c r="N188" s="143">
        <f ca="1">IFERROR(INDEX(N$269:N$305,MATCH($F188,$B$269:$B$305,0))/INDEX($D$269:$D$305,MATCH($F188,$B$269:$B$305,0)),SUMIFS('Input-Ext Allocators'!K$8:K$63,'Input-Ext Allocators'!$B$8:$B$63,$F188))*$D188</f>
        <v>0</v>
      </c>
      <c r="O188" s="143">
        <f ca="1">IFERROR(INDEX(O$269:O$305,MATCH($F188,$B$269:$B$305,0))/INDEX($D$269:$D$305,MATCH($F188,$B$269:$B$305,0)),SUMIFS('Input-Ext Allocators'!L$8:L$63,'Input-Ext Allocators'!$B$8:$B$63,$F188))*$D188</f>
        <v>0</v>
      </c>
      <c r="P188" s="143">
        <f ca="1">IFERROR(INDEX(P$269:P$305,MATCH($F188,$B$269:$B$305,0))/INDEX($D$269:$D$305,MATCH($F188,$B$269:$B$305,0)),SUMIFS('Input-Ext Allocators'!M$8:M$63,'Input-Ext Allocators'!$B$8:$B$63,$F188))*$D188</f>
        <v>0</v>
      </c>
      <c r="Q188" s="143">
        <f ca="1">IFERROR(INDEX(Q$269:Q$305,MATCH($F188,$B$269:$B$305,0))/INDEX($D$269:$D$305,MATCH($F188,$B$269:$B$305,0)),SUMIFS('Input-Ext Allocators'!N$8:N$63,'Input-Ext Allocators'!$B$8:$B$63,$F188))*$D188</f>
        <v>0</v>
      </c>
      <c r="R188" s="143">
        <f ca="1">IFERROR(INDEX(R$269:R$305,MATCH($F188,$B$269:$B$305,0))/INDEX($D$269:$D$305,MATCH($F188,$B$269:$B$305,0)),SUMIFS('Input-Ext Allocators'!O$8:O$63,'Input-Ext Allocators'!$B$8:$B$63,$F188))*$D188</f>
        <v>0</v>
      </c>
      <c r="S188" s="143">
        <f ca="1">IFERROR(INDEX(S$269:S$305,MATCH($F188,$B$269:$B$305,0))/INDEX($D$269:$D$305,MATCH($F188,$B$269:$B$305,0)),SUMIFS('Input-Ext Allocators'!P$8:P$63,'Input-Ext Allocators'!$B$8:$B$63,$F188))*$D188</f>
        <v>0</v>
      </c>
      <c r="T188" s="143">
        <f ca="1">IFERROR(INDEX(T$269:T$305,MATCH($F188,$B$269:$B$305,0))/INDEX($D$269:$D$305,MATCH($F188,$B$269:$B$305,0)),SUMIFS('Input-Ext Allocators'!Q$8:Q$63,'Input-Ext Allocators'!$B$8:$B$63,$F188))*$D188</f>
        <v>0</v>
      </c>
      <c r="U188" s="143">
        <f ca="1">IFERROR(INDEX(U$269:U$305,MATCH($F188,$B$269:$B$305,0))/INDEX($D$269:$D$305,MATCH($F188,$B$269:$B$305,0)),SUMIFS('Input-Ext Allocators'!R$8:R$63,'Input-Ext Allocators'!$B$8:$B$63,$F188))*$D188</f>
        <v>0</v>
      </c>
      <c r="V188" s="143">
        <f ca="1">IFERROR(INDEX(V$269:V$305,MATCH($F188,$B$269:$B$305,0))/INDEX($D$269:$D$305,MATCH($F188,$B$269:$B$305,0)),SUMIFS('Input-Ext Allocators'!S$8:S$63,'Input-Ext Allocators'!$B$8:$B$63,$F188))*$D188</f>
        <v>0</v>
      </c>
      <c r="W188" s="143">
        <f ca="1">IFERROR(INDEX(W$269:W$305,MATCH($F188,$B$269:$B$305,0))/INDEX($D$269:$D$305,MATCH($F188,$B$269:$B$305,0)),SUMIFS('Input-Ext Allocators'!T$8:T$63,'Input-Ext Allocators'!$B$8:$B$63,$F188))*$D188</f>
        <v>0</v>
      </c>
      <c r="X188" s="143">
        <f ca="1">IFERROR(INDEX(X$269:X$305,MATCH($F188,$B$269:$B$305,0))/INDEX($D$269:$D$305,MATCH($F188,$B$269:$B$305,0)),SUMIFS('Input-Ext Allocators'!U$8:U$63,'Input-Ext Allocators'!$B$8:$B$63,$F188))*$D188</f>
        <v>0</v>
      </c>
      <c r="Y188" s="143">
        <f ca="1">IFERROR(INDEX(Y$269:Y$305,MATCH($F188,$B$269:$B$305,0))/INDEX($D$269:$D$305,MATCH($F188,$B$269:$B$305,0)),SUMIFS('Input-Ext Allocators'!V$8:V$63,'Input-Ext Allocators'!$B$8:$B$63,$F188))*$D188</f>
        <v>0</v>
      </c>
      <c r="Z188" s="143">
        <f ca="1">IFERROR(INDEX(Z$269:Z$305,MATCH($F188,$B$269:$B$305,0))/INDEX($D$269:$D$305,MATCH($F188,$B$269:$B$305,0)),SUMIFS('Input-Ext Allocators'!W$8:W$63,'Input-Ext Allocators'!$B$8:$B$63,$F188))*$D188</f>
        <v>0</v>
      </c>
    </row>
    <row r="189" spans="1:26" outlineLevel="1">
      <c r="A189" s="113">
        <f>IF(ISBLANK('Input-Accounts'!A189),"",'Input-Accounts'!A189)</f>
        <v>162</v>
      </c>
      <c r="B189" s="17" t="str">
        <f>IF(ISBLANK('Input-Accounts'!B189),"",'Input-Accounts'!B189)</f>
        <v>Rents</v>
      </c>
      <c r="C189" s="113">
        <f>IF(ISBLANK('Input-Accounts'!C189),"",'Input-Accounts'!C189)</f>
        <v>931</v>
      </c>
      <c r="D189" s="143">
        <f t="shared" ca="1" si="46"/>
        <v>0</v>
      </c>
      <c r="E189" s="143">
        <f t="shared" ca="1" si="48"/>
        <v>0</v>
      </c>
      <c r="F189" s="89" t="str" cm="1">
        <f t="array" aca="1" ref="F189" ca="1">IF(D189=0,"-",IF('Input-Accounts'!$E189&lt;&gt;0,'Input-Accounts'!$E189,INDEX('Input-Accounts'!$H189:$J189,,MATCH($F$6,'Input-Accounts'!$H$6:$J$6,0))))</f>
        <v>-</v>
      </c>
      <c r="G189" s="143">
        <f ca="1">IFERROR(INDEX(G$269:G$305,MATCH($F189,$B$269:$B$305,0))/INDEX($D$269:$D$305,MATCH($F189,$B$269:$B$305,0)),SUMIFS('Input-Ext Allocators'!D$8:D$63,'Input-Ext Allocators'!$B$8:$B$63,$F189))*$D189</f>
        <v>0</v>
      </c>
      <c r="H189" s="143">
        <f ca="1">IFERROR(INDEX(H$269:H$305,MATCH($F189,$B$269:$B$305,0))/INDEX($D$269:$D$305,MATCH($F189,$B$269:$B$305,0)),SUMIFS('Input-Ext Allocators'!E$8:E$63,'Input-Ext Allocators'!$B$8:$B$63,$F189))*$D189</f>
        <v>0</v>
      </c>
      <c r="I189" s="143">
        <f ca="1">IFERROR(INDEX(I$269:I$305,MATCH($F189,$B$269:$B$305,0))/INDEX($D$269:$D$305,MATCH($F189,$B$269:$B$305,0)),SUMIFS('Input-Ext Allocators'!F$8:F$63,'Input-Ext Allocators'!$B$8:$B$63,$F189))*$D189</f>
        <v>0</v>
      </c>
      <c r="J189" s="143">
        <f ca="1">IFERROR(INDEX(J$269:J$305,MATCH($F189,$B$269:$B$305,0))/INDEX($D$269:$D$305,MATCH($F189,$B$269:$B$305,0)),SUMIFS('Input-Ext Allocators'!G$8:G$63,'Input-Ext Allocators'!$B$8:$B$63,$F189))*$D189</f>
        <v>0</v>
      </c>
      <c r="K189" s="143">
        <f ca="1">IFERROR(INDEX(K$269:K$305,MATCH($F189,$B$269:$B$305,0))/INDEX($D$269:$D$305,MATCH($F189,$B$269:$B$305,0)),SUMIFS('Input-Ext Allocators'!H$8:H$63,'Input-Ext Allocators'!$B$8:$B$63,$F189))*$D189</f>
        <v>0</v>
      </c>
      <c r="L189" s="143">
        <f ca="1">IFERROR(INDEX(L$269:L$305,MATCH($F189,$B$269:$B$305,0))/INDEX($D$269:$D$305,MATCH($F189,$B$269:$B$305,0)),SUMIFS('Input-Ext Allocators'!I$8:I$63,'Input-Ext Allocators'!$B$8:$B$63,$F189))*$D189</f>
        <v>0</v>
      </c>
      <c r="M189" s="143">
        <f ca="1">IFERROR(INDEX(M$269:M$305,MATCH($F189,$B$269:$B$305,0))/INDEX($D$269:$D$305,MATCH($F189,$B$269:$B$305,0)),SUMIFS('Input-Ext Allocators'!J$8:J$63,'Input-Ext Allocators'!$B$8:$B$63,$F189))*$D189</f>
        <v>0</v>
      </c>
      <c r="N189" s="143">
        <f ca="1">IFERROR(INDEX(N$269:N$305,MATCH($F189,$B$269:$B$305,0))/INDEX($D$269:$D$305,MATCH($F189,$B$269:$B$305,0)),SUMIFS('Input-Ext Allocators'!K$8:K$63,'Input-Ext Allocators'!$B$8:$B$63,$F189))*$D189</f>
        <v>0</v>
      </c>
      <c r="O189" s="143">
        <f ca="1">IFERROR(INDEX(O$269:O$305,MATCH($F189,$B$269:$B$305,0))/INDEX($D$269:$D$305,MATCH($F189,$B$269:$B$305,0)),SUMIFS('Input-Ext Allocators'!L$8:L$63,'Input-Ext Allocators'!$B$8:$B$63,$F189))*$D189</f>
        <v>0</v>
      </c>
      <c r="P189" s="143">
        <f ca="1">IFERROR(INDEX(P$269:P$305,MATCH($F189,$B$269:$B$305,0))/INDEX($D$269:$D$305,MATCH($F189,$B$269:$B$305,0)),SUMIFS('Input-Ext Allocators'!M$8:M$63,'Input-Ext Allocators'!$B$8:$B$63,$F189))*$D189</f>
        <v>0</v>
      </c>
      <c r="Q189" s="143">
        <f ca="1">IFERROR(INDEX(Q$269:Q$305,MATCH($F189,$B$269:$B$305,0))/INDEX($D$269:$D$305,MATCH($F189,$B$269:$B$305,0)),SUMIFS('Input-Ext Allocators'!N$8:N$63,'Input-Ext Allocators'!$B$8:$B$63,$F189))*$D189</f>
        <v>0</v>
      </c>
      <c r="R189" s="143">
        <f ca="1">IFERROR(INDEX(R$269:R$305,MATCH($F189,$B$269:$B$305,0))/INDEX($D$269:$D$305,MATCH($F189,$B$269:$B$305,0)),SUMIFS('Input-Ext Allocators'!O$8:O$63,'Input-Ext Allocators'!$B$8:$B$63,$F189))*$D189</f>
        <v>0</v>
      </c>
      <c r="S189" s="143">
        <f ca="1">IFERROR(INDEX(S$269:S$305,MATCH($F189,$B$269:$B$305,0))/INDEX($D$269:$D$305,MATCH($F189,$B$269:$B$305,0)),SUMIFS('Input-Ext Allocators'!P$8:P$63,'Input-Ext Allocators'!$B$8:$B$63,$F189))*$D189</f>
        <v>0</v>
      </c>
      <c r="T189" s="143">
        <f ca="1">IFERROR(INDEX(T$269:T$305,MATCH($F189,$B$269:$B$305,0))/INDEX($D$269:$D$305,MATCH($F189,$B$269:$B$305,0)),SUMIFS('Input-Ext Allocators'!Q$8:Q$63,'Input-Ext Allocators'!$B$8:$B$63,$F189))*$D189</f>
        <v>0</v>
      </c>
      <c r="U189" s="143">
        <f ca="1">IFERROR(INDEX(U$269:U$305,MATCH($F189,$B$269:$B$305,0))/INDEX($D$269:$D$305,MATCH($F189,$B$269:$B$305,0)),SUMIFS('Input-Ext Allocators'!R$8:R$63,'Input-Ext Allocators'!$B$8:$B$63,$F189))*$D189</f>
        <v>0</v>
      </c>
      <c r="V189" s="143">
        <f ca="1">IFERROR(INDEX(V$269:V$305,MATCH($F189,$B$269:$B$305,0))/INDEX($D$269:$D$305,MATCH($F189,$B$269:$B$305,0)),SUMIFS('Input-Ext Allocators'!S$8:S$63,'Input-Ext Allocators'!$B$8:$B$63,$F189))*$D189</f>
        <v>0</v>
      </c>
      <c r="W189" s="143">
        <f ca="1">IFERROR(INDEX(W$269:W$305,MATCH($F189,$B$269:$B$305,0))/INDEX($D$269:$D$305,MATCH($F189,$B$269:$B$305,0)),SUMIFS('Input-Ext Allocators'!T$8:T$63,'Input-Ext Allocators'!$B$8:$B$63,$F189))*$D189</f>
        <v>0</v>
      </c>
      <c r="X189" s="143">
        <f ca="1">IFERROR(INDEX(X$269:X$305,MATCH($F189,$B$269:$B$305,0))/INDEX($D$269:$D$305,MATCH($F189,$B$269:$B$305,0)),SUMIFS('Input-Ext Allocators'!U$8:U$63,'Input-Ext Allocators'!$B$8:$B$63,$F189))*$D189</f>
        <v>0</v>
      </c>
      <c r="Y189" s="143">
        <f ca="1">IFERROR(INDEX(Y$269:Y$305,MATCH($F189,$B$269:$B$305,0))/INDEX($D$269:$D$305,MATCH($F189,$B$269:$B$305,0)),SUMIFS('Input-Ext Allocators'!V$8:V$63,'Input-Ext Allocators'!$B$8:$B$63,$F189))*$D189</f>
        <v>0</v>
      </c>
      <c r="Z189" s="143">
        <f ca="1">IFERROR(INDEX(Z$269:Z$305,MATCH($F189,$B$269:$B$305,0))/INDEX($D$269:$D$305,MATCH($F189,$B$269:$B$305,0)),SUMIFS('Input-Ext Allocators'!W$8:W$63,'Input-Ext Allocators'!$B$8:$B$63,$F189))*$D189</f>
        <v>0</v>
      </c>
    </row>
    <row r="190" spans="1:26" outlineLevel="1">
      <c r="A190" s="113">
        <f>IF(ISBLANK('Input-Accounts'!A190),"",'Input-Accounts'!A190)</f>
        <v>163</v>
      </c>
      <c r="B190" s="17" t="str">
        <f>IF(ISBLANK('Input-Accounts'!B190),"",'Input-Accounts'!B190)</f>
        <v>Maintenance of general plant</v>
      </c>
      <c r="C190" s="113">
        <f>IF(ISBLANK('Input-Accounts'!C190),"",'Input-Accounts'!C190)</f>
        <v>935</v>
      </c>
      <c r="D190" s="143">
        <f t="shared" ca="1" si="46"/>
        <v>0</v>
      </c>
      <c r="E190" s="143">
        <f t="shared" ca="1" si="48"/>
        <v>0</v>
      </c>
      <c r="F190" s="89" t="str" cm="1">
        <f t="array" aca="1" ref="F190" ca="1">IF(D190=0,"-",IF('Input-Accounts'!$E190&lt;&gt;0,'Input-Accounts'!$E190,INDEX('Input-Accounts'!$H190:$J190,,MATCH($F$6,'Input-Accounts'!$H$6:$J$6,0))))</f>
        <v>-</v>
      </c>
      <c r="G190" s="143">
        <f ca="1">IFERROR(INDEX(G$269:G$305,MATCH($F190,$B$269:$B$305,0))/INDEX($D$269:$D$305,MATCH($F190,$B$269:$B$305,0)),SUMIFS('Input-Ext Allocators'!D$8:D$63,'Input-Ext Allocators'!$B$8:$B$63,$F190))*$D190</f>
        <v>0</v>
      </c>
      <c r="H190" s="143">
        <f ca="1">IFERROR(INDEX(H$269:H$305,MATCH($F190,$B$269:$B$305,0))/INDEX($D$269:$D$305,MATCH($F190,$B$269:$B$305,0)),SUMIFS('Input-Ext Allocators'!E$8:E$63,'Input-Ext Allocators'!$B$8:$B$63,$F190))*$D190</f>
        <v>0</v>
      </c>
      <c r="I190" s="143">
        <f ca="1">IFERROR(INDEX(I$269:I$305,MATCH($F190,$B$269:$B$305,0))/INDEX($D$269:$D$305,MATCH($F190,$B$269:$B$305,0)),SUMIFS('Input-Ext Allocators'!F$8:F$63,'Input-Ext Allocators'!$B$8:$B$63,$F190))*$D190</f>
        <v>0</v>
      </c>
      <c r="J190" s="143">
        <f ca="1">IFERROR(INDEX(J$269:J$305,MATCH($F190,$B$269:$B$305,0))/INDEX($D$269:$D$305,MATCH($F190,$B$269:$B$305,0)),SUMIFS('Input-Ext Allocators'!G$8:G$63,'Input-Ext Allocators'!$B$8:$B$63,$F190))*$D190</f>
        <v>0</v>
      </c>
      <c r="K190" s="143">
        <f ca="1">IFERROR(INDEX(K$269:K$305,MATCH($F190,$B$269:$B$305,0))/INDEX($D$269:$D$305,MATCH($F190,$B$269:$B$305,0)),SUMIFS('Input-Ext Allocators'!H$8:H$63,'Input-Ext Allocators'!$B$8:$B$63,$F190))*$D190</f>
        <v>0</v>
      </c>
      <c r="L190" s="143">
        <f ca="1">IFERROR(INDEX(L$269:L$305,MATCH($F190,$B$269:$B$305,0))/INDEX($D$269:$D$305,MATCH($F190,$B$269:$B$305,0)),SUMIFS('Input-Ext Allocators'!I$8:I$63,'Input-Ext Allocators'!$B$8:$B$63,$F190))*$D190</f>
        <v>0</v>
      </c>
      <c r="M190" s="143">
        <f ca="1">IFERROR(INDEX(M$269:M$305,MATCH($F190,$B$269:$B$305,0))/INDEX($D$269:$D$305,MATCH($F190,$B$269:$B$305,0)),SUMIFS('Input-Ext Allocators'!J$8:J$63,'Input-Ext Allocators'!$B$8:$B$63,$F190))*$D190</f>
        <v>0</v>
      </c>
      <c r="N190" s="143">
        <f ca="1">IFERROR(INDEX(N$269:N$305,MATCH($F190,$B$269:$B$305,0))/INDEX($D$269:$D$305,MATCH($F190,$B$269:$B$305,0)),SUMIFS('Input-Ext Allocators'!K$8:K$63,'Input-Ext Allocators'!$B$8:$B$63,$F190))*$D190</f>
        <v>0</v>
      </c>
      <c r="O190" s="143">
        <f ca="1">IFERROR(INDEX(O$269:O$305,MATCH($F190,$B$269:$B$305,0))/INDEX($D$269:$D$305,MATCH($F190,$B$269:$B$305,0)),SUMIFS('Input-Ext Allocators'!L$8:L$63,'Input-Ext Allocators'!$B$8:$B$63,$F190))*$D190</f>
        <v>0</v>
      </c>
      <c r="P190" s="143">
        <f ca="1">IFERROR(INDEX(P$269:P$305,MATCH($F190,$B$269:$B$305,0))/INDEX($D$269:$D$305,MATCH($F190,$B$269:$B$305,0)),SUMIFS('Input-Ext Allocators'!M$8:M$63,'Input-Ext Allocators'!$B$8:$B$63,$F190))*$D190</f>
        <v>0</v>
      </c>
      <c r="Q190" s="143">
        <f ca="1">IFERROR(INDEX(Q$269:Q$305,MATCH($F190,$B$269:$B$305,0))/INDEX($D$269:$D$305,MATCH($F190,$B$269:$B$305,0)),SUMIFS('Input-Ext Allocators'!N$8:N$63,'Input-Ext Allocators'!$B$8:$B$63,$F190))*$D190</f>
        <v>0</v>
      </c>
      <c r="R190" s="143">
        <f ca="1">IFERROR(INDEX(R$269:R$305,MATCH($F190,$B$269:$B$305,0))/INDEX($D$269:$D$305,MATCH($F190,$B$269:$B$305,0)),SUMIFS('Input-Ext Allocators'!O$8:O$63,'Input-Ext Allocators'!$B$8:$B$63,$F190))*$D190</f>
        <v>0</v>
      </c>
      <c r="S190" s="143">
        <f ca="1">IFERROR(INDEX(S$269:S$305,MATCH($F190,$B$269:$B$305,0))/INDEX($D$269:$D$305,MATCH($F190,$B$269:$B$305,0)),SUMIFS('Input-Ext Allocators'!P$8:P$63,'Input-Ext Allocators'!$B$8:$B$63,$F190))*$D190</f>
        <v>0</v>
      </c>
      <c r="T190" s="143">
        <f ca="1">IFERROR(INDEX(T$269:T$305,MATCH($F190,$B$269:$B$305,0))/INDEX($D$269:$D$305,MATCH($F190,$B$269:$B$305,0)),SUMIFS('Input-Ext Allocators'!Q$8:Q$63,'Input-Ext Allocators'!$B$8:$B$63,$F190))*$D190</f>
        <v>0</v>
      </c>
      <c r="U190" s="143">
        <f ca="1">IFERROR(INDEX(U$269:U$305,MATCH($F190,$B$269:$B$305,0))/INDEX($D$269:$D$305,MATCH($F190,$B$269:$B$305,0)),SUMIFS('Input-Ext Allocators'!R$8:R$63,'Input-Ext Allocators'!$B$8:$B$63,$F190))*$D190</f>
        <v>0</v>
      </c>
      <c r="V190" s="143">
        <f ca="1">IFERROR(INDEX(V$269:V$305,MATCH($F190,$B$269:$B$305,0))/INDEX($D$269:$D$305,MATCH($F190,$B$269:$B$305,0)),SUMIFS('Input-Ext Allocators'!S$8:S$63,'Input-Ext Allocators'!$B$8:$B$63,$F190))*$D190</f>
        <v>0</v>
      </c>
      <c r="W190" s="143">
        <f ca="1">IFERROR(INDEX(W$269:W$305,MATCH($F190,$B$269:$B$305,0))/INDEX($D$269:$D$305,MATCH($F190,$B$269:$B$305,0)),SUMIFS('Input-Ext Allocators'!T$8:T$63,'Input-Ext Allocators'!$B$8:$B$63,$F190))*$D190</f>
        <v>0</v>
      </c>
      <c r="X190" s="143">
        <f ca="1">IFERROR(INDEX(X$269:X$305,MATCH($F190,$B$269:$B$305,0))/INDEX($D$269:$D$305,MATCH($F190,$B$269:$B$305,0)),SUMIFS('Input-Ext Allocators'!U$8:U$63,'Input-Ext Allocators'!$B$8:$B$63,$F190))*$D190</f>
        <v>0</v>
      </c>
      <c r="Y190" s="143">
        <f ca="1">IFERROR(INDEX(Y$269:Y$305,MATCH($F190,$B$269:$B$305,0))/INDEX($D$269:$D$305,MATCH($F190,$B$269:$B$305,0)),SUMIFS('Input-Ext Allocators'!V$8:V$63,'Input-Ext Allocators'!$B$8:$B$63,$F190))*$D190</f>
        <v>0</v>
      </c>
      <c r="Z190" s="143">
        <f ca="1">IFERROR(INDEX(Z$269:Z$305,MATCH($F190,$B$269:$B$305,0))/INDEX($D$269:$D$305,MATCH($F190,$B$269:$B$305,0)),SUMIFS('Input-Ext Allocators'!W$8:W$63,'Input-Ext Allocators'!$B$8:$B$63,$F190))*$D190</f>
        <v>0</v>
      </c>
    </row>
    <row r="191" spans="1:26">
      <c r="A191" s="113">
        <f>IF(ISBLANK('Input-Accounts'!A191),"",'Input-Accounts'!A191)</f>
        <v>164</v>
      </c>
      <c r="B191" s="79" t="str">
        <f>IF(ISBLANK('Input-Accounts'!B191),"",'Input-Accounts'!B191)</f>
        <v>Total Administrative and General Expenses</v>
      </c>
      <c r="C191" s="113" t="str">
        <f>IF(ISBLANK('Input-Accounts'!C191),"",'Input-Accounts'!C191)</f>
        <v/>
      </c>
      <c r="D191" s="144">
        <f ca="1">SUBTOTAL(9,D180:D190)</f>
        <v>259179.11257783321</v>
      </c>
      <c r="E191" s="143">
        <f t="shared" ref="E191" ca="1" si="49">IFERROR(IF(D191="","",IF(D191=0,0,IF(ABS(D191-SUM($G191:$Z191))&lt;Check_Limit,0,1))),1)</f>
        <v>0</v>
      </c>
      <c r="G191" s="144">
        <f t="shared" ref="G191:Z191" ca="1" si="50">SUBTOTAL(9,G180:G190)</f>
        <v>81048.668787272691</v>
      </c>
      <c r="H191" s="144">
        <f t="shared" ca="1" si="50"/>
        <v>57349.863119319169</v>
      </c>
      <c r="I191" s="144">
        <f t="shared" ca="1" si="50"/>
        <v>7595.0456860929999</v>
      </c>
      <c r="J191" s="144">
        <f t="shared" ca="1" si="50"/>
        <v>10411.509588711033</v>
      </c>
      <c r="K191" s="144">
        <f t="shared" ca="1" si="50"/>
        <v>1308.6214751595094</v>
      </c>
      <c r="L191" s="144">
        <f t="shared" ca="1" si="50"/>
        <v>83611.722637905463</v>
      </c>
      <c r="M191" s="144">
        <f t="shared" ca="1" si="50"/>
        <v>17853.681283372338</v>
      </c>
      <c r="N191" s="144">
        <f t="shared" ca="1" si="50"/>
        <v>0</v>
      </c>
      <c r="O191" s="144">
        <f t="shared" ca="1" si="50"/>
        <v>0</v>
      </c>
      <c r="P191" s="144">
        <f t="shared" ca="1" si="50"/>
        <v>0</v>
      </c>
      <c r="Q191" s="144">
        <f t="shared" ca="1" si="50"/>
        <v>0</v>
      </c>
      <c r="R191" s="144">
        <f t="shared" ca="1" si="50"/>
        <v>0</v>
      </c>
      <c r="S191" s="144">
        <f t="shared" ca="1" si="50"/>
        <v>0</v>
      </c>
      <c r="T191" s="144">
        <f t="shared" ca="1" si="50"/>
        <v>0</v>
      </c>
      <c r="U191" s="144">
        <f t="shared" ca="1" si="50"/>
        <v>0</v>
      </c>
      <c r="V191" s="144">
        <f t="shared" ca="1" si="50"/>
        <v>0</v>
      </c>
      <c r="W191" s="144">
        <f t="shared" ca="1" si="50"/>
        <v>0</v>
      </c>
      <c r="X191" s="144">
        <f t="shared" ca="1" si="50"/>
        <v>0</v>
      </c>
      <c r="Y191" s="144">
        <f t="shared" ca="1" si="50"/>
        <v>0</v>
      </c>
      <c r="Z191" s="144">
        <f t="shared" ca="1" si="50"/>
        <v>0</v>
      </c>
    </row>
    <row r="192" spans="1:26">
      <c r="A192" s="113" t="str">
        <f>IF(ISBLANK('Input-Accounts'!A192),"",'Input-Accounts'!A192)</f>
        <v/>
      </c>
      <c r="B192" s="133" t="str">
        <f>IF(ISBLANK('Input-Accounts'!B192),"",'Input-Accounts'!B192)</f>
        <v/>
      </c>
      <c r="C192" s="113" t="str">
        <f>IF(ISBLANK('Input-Accounts'!C192),"",'Input-Accounts'!C192)</f>
        <v/>
      </c>
      <c r="D192" s="143"/>
      <c r="E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</row>
    <row r="193" spans="1:26" ht="15" thickBot="1">
      <c r="A193" s="113">
        <f>IF(ISBLANK('Input-Accounts'!A193),"",'Input-Accounts'!A193)</f>
        <v>165</v>
      </c>
      <c r="B193" s="127" t="str">
        <f>IF(ISBLANK('Input-Accounts'!B193),"",'Input-Accounts'!B193)</f>
        <v>TOTAL OPERATION AND MAINTENANCE EXPENSE</v>
      </c>
      <c r="C193" s="113" t="str">
        <f>IF(ISBLANK('Input-Accounts'!C193),"",'Input-Accounts'!C193)</f>
        <v/>
      </c>
      <c r="D193" s="75">
        <f ca="1">SUBTOTAL(9,D119:D192)</f>
        <v>634076.67781896191</v>
      </c>
      <c r="E193" s="143">
        <f ca="1">IFERROR(IF(D193="","",IF(D193=0,0,IF(ABS(D193-SUM($G193:$Z193))&lt;Check_Limit,0,1))),1)</f>
        <v>0</v>
      </c>
      <c r="G193" s="75">
        <f t="shared" ref="G193:Z193" ca="1" si="51">SUBTOTAL(9,G119:G192)</f>
        <v>198283.99802414703</v>
      </c>
      <c r="H193" s="75">
        <f t="shared" ca="1" si="51"/>
        <v>140305.3290768163</v>
      </c>
      <c r="I193" s="75">
        <f t="shared" ca="1" si="51"/>
        <v>18581.132131451599</v>
      </c>
      <c r="J193" s="75">
        <f t="shared" ca="1" si="51"/>
        <v>25471.556505571512</v>
      </c>
      <c r="K193" s="75">
        <f t="shared" ca="1" si="51"/>
        <v>3201.5170869238418</v>
      </c>
      <c r="L193" s="75">
        <f t="shared" ca="1" si="51"/>
        <v>204554.45961542317</v>
      </c>
      <c r="M193" s="75">
        <f t="shared" ca="1" si="51"/>
        <v>43678.685378628492</v>
      </c>
      <c r="N193" s="75">
        <f t="shared" ca="1" si="51"/>
        <v>0</v>
      </c>
      <c r="O193" s="75">
        <f t="shared" ca="1" si="51"/>
        <v>0</v>
      </c>
      <c r="P193" s="75">
        <f t="shared" ca="1" si="51"/>
        <v>0</v>
      </c>
      <c r="Q193" s="75">
        <f t="shared" ca="1" si="51"/>
        <v>0</v>
      </c>
      <c r="R193" s="75">
        <f t="shared" ca="1" si="51"/>
        <v>0</v>
      </c>
      <c r="S193" s="75">
        <f t="shared" ca="1" si="51"/>
        <v>0</v>
      </c>
      <c r="T193" s="75">
        <f t="shared" ca="1" si="51"/>
        <v>0</v>
      </c>
      <c r="U193" s="75">
        <f t="shared" ca="1" si="51"/>
        <v>0</v>
      </c>
      <c r="V193" s="75">
        <f t="shared" ca="1" si="51"/>
        <v>0</v>
      </c>
      <c r="W193" s="75">
        <f t="shared" ca="1" si="51"/>
        <v>0</v>
      </c>
      <c r="X193" s="75">
        <f t="shared" ca="1" si="51"/>
        <v>0</v>
      </c>
      <c r="Y193" s="75">
        <f t="shared" ca="1" si="51"/>
        <v>0</v>
      </c>
      <c r="Z193" s="75">
        <f t="shared" ca="1" si="51"/>
        <v>0</v>
      </c>
    </row>
    <row r="194" spans="1:26" ht="15" thickTop="1">
      <c r="A194" s="113" t="str">
        <f>IF(ISBLANK('Input-Accounts'!A194),"",'Input-Accounts'!A194)</f>
        <v/>
      </c>
      <c r="B194" s="79" t="str">
        <f>IF(ISBLANK('Input-Accounts'!B194),"",'Input-Accounts'!B194)</f>
        <v/>
      </c>
      <c r="C194" s="113" t="str">
        <f>IF(ISBLANK('Input-Accounts'!C194),"",'Input-Accounts'!C194)</f>
        <v/>
      </c>
      <c r="D194" s="143"/>
      <c r="E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</row>
    <row r="195" spans="1:26">
      <c r="A195" s="113">
        <f>IF(ISBLANK('Input-Accounts'!A195),"",'Input-Accounts'!A195)</f>
        <v>166</v>
      </c>
      <c r="B195" s="127" t="str">
        <f>IF(ISBLANK('Input-Accounts'!B195),"",'Input-Accounts'!B195)</f>
        <v>Adjustments, Depreciation and Amortization Expense</v>
      </c>
      <c r="C195" s="113" t="str">
        <f>IF(ISBLANK('Input-Accounts'!C195),"",'Input-Accounts'!C195)</f>
        <v/>
      </c>
      <c r="D195" s="143"/>
      <c r="E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</row>
    <row r="196" spans="1:26">
      <c r="A196" s="113">
        <f>IF(ISBLANK('Input-Accounts'!A196),"",'Input-Accounts'!A196)</f>
        <v>167</v>
      </c>
      <c r="B196" s="127" t="str">
        <f>IF(ISBLANK('Input-Accounts'!B196),"",'Input-Accounts'!B196)</f>
        <v>Depreciation Expense</v>
      </c>
      <c r="C196" s="113" t="str">
        <f>IF(ISBLANK('Input-Accounts'!C196),"",'Input-Accounts'!C196)</f>
        <v/>
      </c>
      <c r="D196" s="143"/>
      <c r="E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</row>
    <row r="197" spans="1:26" outlineLevel="1">
      <c r="A197" s="113">
        <f>IF(ISBLANK('Input-Accounts'!A197),"",'Input-Accounts'!A197)</f>
        <v>168</v>
      </c>
      <c r="B197" s="81" t="str">
        <f>IF(ISBLANK('Input-Accounts'!B197),"",'Input-Accounts'!B197)</f>
        <v>Intangible Plant</v>
      </c>
      <c r="C197" s="113" t="str">
        <f>IF(ISBLANK('Input-Accounts'!C197),"",'Input-Accounts'!C197)</f>
        <v/>
      </c>
      <c r="E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</row>
    <row r="198" spans="1:26" outlineLevel="1">
      <c r="A198" s="113">
        <f>IF(ISBLANK('Input-Accounts'!A198),"",'Input-Accounts'!A198)</f>
        <v>169</v>
      </c>
      <c r="B198" s="17" t="str">
        <f>IF(ISBLANK('Input-Accounts'!B198),"",'Input-Accounts'!B198)</f>
        <v>Organization</v>
      </c>
      <c r="C198" s="113">
        <f>IF(ISBLANK('Input-Accounts'!C198),"",'Input-Accounts'!C198)</f>
        <v>301</v>
      </c>
      <c r="D198" s="143">
        <f ca="1">INDIRECT("Classification!"&amp;$D$5&amp;ROW())</f>
        <v>0</v>
      </c>
      <c r="E198" s="143">
        <f t="shared" ref="E198:E201" ca="1" si="52">IFERROR(IF(D198="","",IF(D198=0,0,IF(ABS(D198-SUM($G198:$Z198))&lt;Check_Limit,0,1))),1)</f>
        <v>0</v>
      </c>
      <c r="F198" s="89" t="str" cm="1">
        <f t="array" aca="1" ref="F198" ca="1">IF(D198=0,"-",IF('Input-Accounts'!$E198&lt;&gt;0,'Input-Accounts'!$E198,INDEX('Input-Accounts'!$H198:$J198,,MATCH($F$6,'Input-Accounts'!$H$6:$J$6,0))))</f>
        <v>-</v>
      </c>
      <c r="G198" s="143">
        <f ca="1">IFERROR(INDEX(G$269:G$305,MATCH($F198,$B$269:$B$305,0))/INDEX($D$269:$D$305,MATCH($F198,$B$269:$B$305,0)),SUMIFS('Input-Ext Allocators'!D$8:D$63,'Input-Ext Allocators'!$B$8:$B$63,$F198))*$D198</f>
        <v>0</v>
      </c>
      <c r="H198" s="143">
        <f ca="1">IFERROR(INDEX(H$269:H$305,MATCH($F198,$B$269:$B$305,0))/INDEX($D$269:$D$305,MATCH($F198,$B$269:$B$305,0)),SUMIFS('Input-Ext Allocators'!E$8:E$63,'Input-Ext Allocators'!$B$8:$B$63,$F198))*$D198</f>
        <v>0</v>
      </c>
      <c r="I198" s="143">
        <f ca="1">IFERROR(INDEX(I$269:I$305,MATCH($F198,$B$269:$B$305,0))/INDEX($D$269:$D$305,MATCH($F198,$B$269:$B$305,0)),SUMIFS('Input-Ext Allocators'!F$8:F$63,'Input-Ext Allocators'!$B$8:$B$63,$F198))*$D198</f>
        <v>0</v>
      </c>
      <c r="J198" s="143">
        <f ca="1">IFERROR(INDEX(J$269:J$305,MATCH($F198,$B$269:$B$305,0))/INDEX($D$269:$D$305,MATCH($F198,$B$269:$B$305,0)),SUMIFS('Input-Ext Allocators'!G$8:G$63,'Input-Ext Allocators'!$B$8:$B$63,$F198))*$D198</f>
        <v>0</v>
      </c>
      <c r="K198" s="143">
        <f ca="1">IFERROR(INDEX(K$269:K$305,MATCH($F198,$B$269:$B$305,0))/INDEX($D$269:$D$305,MATCH($F198,$B$269:$B$305,0)),SUMIFS('Input-Ext Allocators'!H$8:H$63,'Input-Ext Allocators'!$B$8:$B$63,$F198))*$D198</f>
        <v>0</v>
      </c>
      <c r="L198" s="143">
        <f ca="1">IFERROR(INDEX(L$269:L$305,MATCH($F198,$B$269:$B$305,0))/INDEX($D$269:$D$305,MATCH($F198,$B$269:$B$305,0)),SUMIFS('Input-Ext Allocators'!I$8:I$63,'Input-Ext Allocators'!$B$8:$B$63,$F198))*$D198</f>
        <v>0</v>
      </c>
      <c r="M198" s="143">
        <f ca="1">IFERROR(INDEX(M$269:M$305,MATCH($F198,$B$269:$B$305,0))/INDEX($D$269:$D$305,MATCH($F198,$B$269:$B$305,0)),SUMIFS('Input-Ext Allocators'!J$8:J$63,'Input-Ext Allocators'!$B$8:$B$63,$F198))*$D198</f>
        <v>0</v>
      </c>
      <c r="N198" s="143">
        <f ca="1">IFERROR(INDEX(N$269:N$305,MATCH($F198,$B$269:$B$305,0))/INDEX($D$269:$D$305,MATCH($F198,$B$269:$B$305,0)),SUMIFS('Input-Ext Allocators'!K$8:K$63,'Input-Ext Allocators'!$B$8:$B$63,$F198))*$D198</f>
        <v>0</v>
      </c>
      <c r="O198" s="143">
        <f ca="1">IFERROR(INDEX(O$269:O$305,MATCH($F198,$B$269:$B$305,0))/INDEX($D$269:$D$305,MATCH($F198,$B$269:$B$305,0)),SUMIFS('Input-Ext Allocators'!L$8:L$63,'Input-Ext Allocators'!$B$8:$B$63,$F198))*$D198</f>
        <v>0</v>
      </c>
      <c r="P198" s="143">
        <f ca="1">IFERROR(INDEX(P$269:P$305,MATCH($F198,$B$269:$B$305,0))/INDEX($D$269:$D$305,MATCH($F198,$B$269:$B$305,0)),SUMIFS('Input-Ext Allocators'!M$8:M$63,'Input-Ext Allocators'!$B$8:$B$63,$F198))*$D198</f>
        <v>0</v>
      </c>
      <c r="Q198" s="143">
        <f ca="1">IFERROR(INDEX(Q$269:Q$305,MATCH($F198,$B$269:$B$305,0))/INDEX($D$269:$D$305,MATCH($F198,$B$269:$B$305,0)),SUMIFS('Input-Ext Allocators'!N$8:N$63,'Input-Ext Allocators'!$B$8:$B$63,$F198))*$D198</f>
        <v>0</v>
      </c>
      <c r="R198" s="143">
        <f ca="1">IFERROR(INDEX(R$269:R$305,MATCH($F198,$B$269:$B$305,0))/INDEX($D$269:$D$305,MATCH($F198,$B$269:$B$305,0)),SUMIFS('Input-Ext Allocators'!O$8:O$63,'Input-Ext Allocators'!$B$8:$B$63,$F198))*$D198</f>
        <v>0</v>
      </c>
      <c r="S198" s="143">
        <f ca="1">IFERROR(INDEX(S$269:S$305,MATCH($F198,$B$269:$B$305,0))/INDEX($D$269:$D$305,MATCH($F198,$B$269:$B$305,0)),SUMIFS('Input-Ext Allocators'!P$8:P$63,'Input-Ext Allocators'!$B$8:$B$63,$F198))*$D198</f>
        <v>0</v>
      </c>
      <c r="T198" s="143">
        <f ca="1">IFERROR(INDEX(T$269:T$305,MATCH($F198,$B$269:$B$305,0))/INDEX($D$269:$D$305,MATCH($F198,$B$269:$B$305,0)),SUMIFS('Input-Ext Allocators'!Q$8:Q$63,'Input-Ext Allocators'!$B$8:$B$63,$F198))*$D198</f>
        <v>0</v>
      </c>
      <c r="U198" s="143">
        <f ca="1">IFERROR(INDEX(U$269:U$305,MATCH($F198,$B$269:$B$305,0))/INDEX($D$269:$D$305,MATCH($F198,$B$269:$B$305,0)),SUMIFS('Input-Ext Allocators'!R$8:R$63,'Input-Ext Allocators'!$B$8:$B$63,$F198))*$D198</f>
        <v>0</v>
      </c>
      <c r="V198" s="143">
        <f ca="1">IFERROR(INDEX(V$269:V$305,MATCH($F198,$B$269:$B$305,0))/INDEX($D$269:$D$305,MATCH($F198,$B$269:$B$305,0)),SUMIFS('Input-Ext Allocators'!S$8:S$63,'Input-Ext Allocators'!$B$8:$B$63,$F198))*$D198</f>
        <v>0</v>
      </c>
      <c r="W198" s="143">
        <f ca="1">IFERROR(INDEX(W$269:W$305,MATCH($F198,$B$269:$B$305,0))/INDEX($D$269:$D$305,MATCH($F198,$B$269:$B$305,0)),SUMIFS('Input-Ext Allocators'!T$8:T$63,'Input-Ext Allocators'!$B$8:$B$63,$F198))*$D198</f>
        <v>0</v>
      </c>
      <c r="X198" s="143">
        <f ca="1">IFERROR(INDEX(X$269:X$305,MATCH($F198,$B$269:$B$305,0))/INDEX($D$269:$D$305,MATCH($F198,$B$269:$B$305,0)),SUMIFS('Input-Ext Allocators'!U$8:U$63,'Input-Ext Allocators'!$B$8:$B$63,$F198))*$D198</f>
        <v>0</v>
      </c>
      <c r="Y198" s="143">
        <f ca="1">IFERROR(INDEX(Y$269:Y$305,MATCH($F198,$B$269:$B$305,0))/INDEX($D$269:$D$305,MATCH($F198,$B$269:$B$305,0)),SUMIFS('Input-Ext Allocators'!V$8:V$63,'Input-Ext Allocators'!$B$8:$B$63,$F198))*$D198</f>
        <v>0</v>
      </c>
      <c r="Z198" s="143">
        <f ca="1">IFERROR(INDEX(Z$269:Z$305,MATCH($F198,$B$269:$B$305,0))/INDEX($D$269:$D$305,MATCH($F198,$B$269:$B$305,0)),SUMIFS('Input-Ext Allocators'!W$8:W$63,'Input-Ext Allocators'!$B$8:$B$63,$F198))*$D198</f>
        <v>0</v>
      </c>
    </row>
    <row r="199" spans="1:26" outlineLevel="1">
      <c r="A199" s="113">
        <f>IF(ISBLANK('Input-Accounts'!A199),"",'Input-Accounts'!A199)</f>
        <v>170</v>
      </c>
      <c r="B199" s="17" t="str">
        <f>IF(ISBLANK('Input-Accounts'!B199),"",'Input-Accounts'!B199)</f>
        <v>Franchises &amp; Consents</v>
      </c>
      <c r="C199" s="113">
        <f>IF(ISBLANK('Input-Accounts'!C199),"",'Input-Accounts'!C199)</f>
        <v>302</v>
      </c>
      <c r="D199" s="143">
        <f ca="1">INDIRECT("Classification!"&amp;$D$5&amp;ROW())</f>
        <v>0</v>
      </c>
      <c r="E199" s="143">
        <f t="shared" ca="1" si="52"/>
        <v>0</v>
      </c>
      <c r="F199" s="89" t="str" cm="1">
        <f t="array" aca="1" ref="F199" ca="1">IF(D199=0,"-",IF('Input-Accounts'!$E199&lt;&gt;0,'Input-Accounts'!$E199,INDEX('Input-Accounts'!$H199:$J199,,MATCH($F$6,'Input-Accounts'!$H$6:$J$6,0))))</f>
        <v>-</v>
      </c>
      <c r="G199" s="143">
        <f ca="1">IFERROR(INDEX(G$269:G$305,MATCH($F199,$B$269:$B$305,0))/INDEX($D$269:$D$305,MATCH($F199,$B$269:$B$305,0)),SUMIFS('Input-Ext Allocators'!D$8:D$63,'Input-Ext Allocators'!$B$8:$B$63,$F199))*$D199</f>
        <v>0</v>
      </c>
      <c r="H199" s="143">
        <f ca="1">IFERROR(INDEX(H$269:H$305,MATCH($F199,$B$269:$B$305,0))/INDEX($D$269:$D$305,MATCH($F199,$B$269:$B$305,0)),SUMIFS('Input-Ext Allocators'!E$8:E$63,'Input-Ext Allocators'!$B$8:$B$63,$F199))*$D199</f>
        <v>0</v>
      </c>
      <c r="I199" s="143">
        <f ca="1">IFERROR(INDEX(I$269:I$305,MATCH($F199,$B$269:$B$305,0))/INDEX($D$269:$D$305,MATCH($F199,$B$269:$B$305,0)),SUMIFS('Input-Ext Allocators'!F$8:F$63,'Input-Ext Allocators'!$B$8:$B$63,$F199))*$D199</f>
        <v>0</v>
      </c>
      <c r="J199" s="143">
        <f ca="1">IFERROR(INDEX(J$269:J$305,MATCH($F199,$B$269:$B$305,0))/INDEX($D$269:$D$305,MATCH($F199,$B$269:$B$305,0)),SUMIFS('Input-Ext Allocators'!G$8:G$63,'Input-Ext Allocators'!$B$8:$B$63,$F199))*$D199</f>
        <v>0</v>
      </c>
      <c r="K199" s="143">
        <f ca="1">IFERROR(INDEX(K$269:K$305,MATCH($F199,$B$269:$B$305,0))/INDEX($D$269:$D$305,MATCH($F199,$B$269:$B$305,0)),SUMIFS('Input-Ext Allocators'!H$8:H$63,'Input-Ext Allocators'!$B$8:$B$63,$F199))*$D199</f>
        <v>0</v>
      </c>
      <c r="L199" s="143">
        <f ca="1">IFERROR(INDEX(L$269:L$305,MATCH($F199,$B$269:$B$305,0))/INDEX($D$269:$D$305,MATCH($F199,$B$269:$B$305,0)),SUMIFS('Input-Ext Allocators'!I$8:I$63,'Input-Ext Allocators'!$B$8:$B$63,$F199))*$D199</f>
        <v>0</v>
      </c>
      <c r="M199" s="143">
        <f ca="1">IFERROR(INDEX(M$269:M$305,MATCH($F199,$B$269:$B$305,0))/INDEX($D$269:$D$305,MATCH($F199,$B$269:$B$305,0)),SUMIFS('Input-Ext Allocators'!J$8:J$63,'Input-Ext Allocators'!$B$8:$B$63,$F199))*$D199</f>
        <v>0</v>
      </c>
      <c r="N199" s="143">
        <f ca="1">IFERROR(INDEX(N$269:N$305,MATCH($F199,$B$269:$B$305,0))/INDEX($D$269:$D$305,MATCH($F199,$B$269:$B$305,0)),SUMIFS('Input-Ext Allocators'!K$8:K$63,'Input-Ext Allocators'!$B$8:$B$63,$F199))*$D199</f>
        <v>0</v>
      </c>
      <c r="O199" s="143">
        <f ca="1">IFERROR(INDEX(O$269:O$305,MATCH($F199,$B$269:$B$305,0))/INDEX($D$269:$D$305,MATCH($F199,$B$269:$B$305,0)),SUMIFS('Input-Ext Allocators'!L$8:L$63,'Input-Ext Allocators'!$B$8:$B$63,$F199))*$D199</f>
        <v>0</v>
      </c>
      <c r="P199" s="143">
        <f ca="1">IFERROR(INDEX(P$269:P$305,MATCH($F199,$B$269:$B$305,0))/INDEX($D$269:$D$305,MATCH($F199,$B$269:$B$305,0)),SUMIFS('Input-Ext Allocators'!M$8:M$63,'Input-Ext Allocators'!$B$8:$B$63,$F199))*$D199</f>
        <v>0</v>
      </c>
      <c r="Q199" s="143">
        <f ca="1">IFERROR(INDEX(Q$269:Q$305,MATCH($F199,$B$269:$B$305,0))/INDEX($D$269:$D$305,MATCH($F199,$B$269:$B$305,0)),SUMIFS('Input-Ext Allocators'!N$8:N$63,'Input-Ext Allocators'!$B$8:$B$63,$F199))*$D199</f>
        <v>0</v>
      </c>
      <c r="R199" s="143">
        <f ca="1">IFERROR(INDEX(R$269:R$305,MATCH($F199,$B$269:$B$305,0))/INDEX($D$269:$D$305,MATCH($F199,$B$269:$B$305,0)),SUMIFS('Input-Ext Allocators'!O$8:O$63,'Input-Ext Allocators'!$B$8:$B$63,$F199))*$D199</f>
        <v>0</v>
      </c>
      <c r="S199" s="143">
        <f ca="1">IFERROR(INDEX(S$269:S$305,MATCH($F199,$B$269:$B$305,0))/INDEX($D$269:$D$305,MATCH($F199,$B$269:$B$305,0)),SUMIFS('Input-Ext Allocators'!P$8:P$63,'Input-Ext Allocators'!$B$8:$B$63,$F199))*$D199</f>
        <v>0</v>
      </c>
      <c r="T199" s="143">
        <f ca="1">IFERROR(INDEX(T$269:T$305,MATCH($F199,$B$269:$B$305,0))/INDEX($D$269:$D$305,MATCH($F199,$B$269:$B$305,0)),SUMIFS('Input-Ext Allocators'!Q$8:Q$63,'Input-Ext Allocators'!$B$8:$B$63,$F199))*$D199</f>
        <v>0</v>
      </c>
      <c r="U199" s="143">
        <f ca="1">IFERROR(INDEX(U$269:U$305,MATCH($F199,$B$269:$B$305,0))/INDEX($D$269:$D$305,MATCH($F199,$B$269:$B$305,0)),SUMIFS('Input-Ext Allocators'!R$8:R$63,'Input-Ext Allocators'!$B$8:$B$63,$F199))*$D199</f>
        <v>0</v>
      </c>
      <c r="V199" s="143">
        <f ca="1">IFERROR(INDEX(V$269:V$305,MATCH($F199,$B$269:$B$305,0))/INDEX($D$269:$D$305,MATCH($F199,$B$269:$B$305,0)),SUMIFS('Input-Ext Allocators'!S$8:S$63,'Input-Ext Allocators'!$B$8:$B$63,$F199))*$D199</f>
        <v>0</v>
      </c>
      <c r="W199" s="143">
        <f ca="1">IFERROR(INDEX(W$269:W$305,MATCH($F199,$B$269:$B$305,0))/INDEX($D$269:$D$305,MATCH($F199,$B$269:$B$305,0)),SUMIFS('Input-Ext Allocators'!T$8:T$63,'Input-Ext Allocators'!$B$8:$B$63,$F199))*$D199</f>
        <v>0</v>
      </c>
      <c r="X199" s="143">
        <f ca="1">IFERROR(INDEX(X$269:X$305,MATCH($F199,$B$269:$B$305,0))/INDEX($D$269:$D$305,MATCH($F199,$B$269:$B$305,0)),SUMIFS('Input-Ext Allocators'!U$8:U$63,'Input-Ext Allocators'!$B$8:$B$63,$F199))*$D199</f>
        <v>0</v>
      </c>
      <c r="Y199" s="143">
        <f ca="1">IFERROR(INDEX(Y$269:Y$305,MATCH($F199,$B$269:$B$305,0))/INDEX($D$269:$D$305,MATCH($F199,$B$269:$B$305,0)),SUMIFS('Input-Ext Allocators'!V$8:V$63,'Input-Ext Allocators'!$B$8:$B$63,$F199))*$D199</f>
        <v>0</v>
      </c>
      <c r="Z199" s="143">
        <f ca="1">IFERROR(INDEX(Z$269:Z$305,MATCH($F199,$B$269:$B$305,0))/INDEX($D$269:$D$305,MATCH($F199,$B$269:$B$305,0)),SUMIFS('Input-Ext Allocators'!W$8:W$63,'Input-Ext Allocators'!$B$8:$B$63,$F199))*$D199</f>
        <v>0</v>
      </c>
    </row>
    <row r="200" spans="1:26" outlineLevel="1">
      <c r="A200" s="113">
        <f>IF(ISBLANK('Input-Accounts'!A200),"",'Input-Accounts'!A200)</f>
        <v>171</v>
      </c>
      <c r="B200" s="17" t="str">
        <f>IF(ISBLANK('Input-Accounts'!B200),"",'Input-Accounts'!B200)</f>
        <v>Misc. Intangible Plant</v>
      </c>
      <c r="C200" s="113">
        <f>IF(ISBLANK('Input-Accounts'!C200),"",'Input-Accounts'!C200)</f>
        <v>303</v>
      </c>
      <c r="D200" s="143">
        <f ca="1">INDIRECT("Classification!"&amp;$D$5&amp;ROW())</f>
        <v>0</v>
      </c>
      <c r="E200" s="143">
        <f t="shared" ca="1" si="52"/>
        <v>0</v>
      </c>
      <c r="F200" s="89" t="str" cm="1">
        <f t="array" aca="1" ref="F200" ca="1">IF(D200=0,"-",IF('Input-Accounts'!$E200&lt;&gt;0,'Input-Accounts'!$E200,INDEX('Input-Accounts'!$H200:$J200,,MATCH($F$6,'Input-Accounts'!$H$6:$J$6,0))))</f>
        <v>-</v>
      </c>
      <c r="G200" s="143">
        <f ca="1">IFERROR(INDEX(G$269:G$305,MATCH($F200,$B$269:$B$305,0))/INDEX($D$269:$D$305,MATCH($F200,$B$269:$B$305,0)),SUMIFS('Input-Ext Allocators'!D$8:D$63,'Input-Ext Allocators'!$B$8:$B$63,$F200))*$D200</f>
        <v>0</v>
      </c>
      <c r="H200" s="143">
        <f ca="1">IFERROR(INDEX(H$269:H$305,MATCH($F200,$B$269:$B$305,0))/INDEX($D$269:$D$305,MATCH($F200,$B$269:$B$305,0)),SUMIFS('Input-Ext Allocators'!E$8:E$63,'Input-Ext Allocators'!$B$8:$B$63,$F200))*$D200</f>
        <v>0</v>
      </c>
      <c r="I200" s="143">
        <f ca="1">IFERROR(INDEX(I$269:I$305,MATCH($F200,$B$269:$B$305,0))/INDEX($D$269:$D$305,MATCH($F200,$B$269:$B$305,0)),SUMIFS('Input-Ext Allocators'!F$8:F$63,'Input-Ext Allocators'!$B$8:$B$63,$F200))*$D200</f>
        <v>0</v>
      </c>
      <c r="J200" s="143">
        <f ca="1">IFERROR(INDEX(J$269:J$305,MATCH($F200,$B$269:$B$305,0))/INDEX($D$269:$D$305,MATCH($F200,$B$269:$B$305,0)),SUMIFS('Input-Ext Allocators'!G$8:G$63,'Input-Ext Allocators'!$B$8:$B$63,$F200))*$D200</f>
        <v>0</v>
      </c>
      <c r="K200" s="143">
        <f ca="1">IFERROR(INDEX(K$269:K$305,MATCH($F200,$B$269:$B$305,0))/INDEX($D$269:$D$305,MATCH($F200,$B$269:$B$305,0)),SUMIFS('Input-Ext Allocators'!H$8:H$63,'Input-Ext Allocators'!$B$8:$B$63,$F200))*$D200</f>
        <v>0</v>
      </c>
      <c r="L200" s="143">
        <f ca="1">IFERROR(INDEX(L$269:L$305,MATCH($F200,$B$269:$B$305,0))/INDEX($D$269:$D$305,MATCH($F200,$B$269:$B$305,0)),SUMIFS('Input-Ext Allocators'!I$8:I$63,'Input-Ext Allocators'!$B$8:$B$63,$F200))*$D200</f>
        <v>0</v>
      </c>
      <c r="M200" s="143">
        <f ca="1">IFERROR(INDEX(M$269:M$305,MATCH($F200,$B$269:$B$305,0))/INDEX($D$269:$D$305,MATCH($F200,$B$269:$B$305,0)),SUMIFS('Input-Ext Allocators'!J$8:J$63,'Input-Ext Allocators'!$B$8:$B$63,$F200))*$D200</f>
        <v>0</v>
      </c>
      <c r="N200" s="143">
        <f ca="1">IFERROR(INDEX(N$269:N$305,MATCH($F200,$B$269:$B$305,0))/INDEX($D$269:$D$305,MATCH($F200,$B$269:$B$305,0)),SUMIFS('Input-Ext Allocators'!K$8:K$63,'Input-Ext Allocators'!$B$8:$B$63,$F200))*$D200</f>
        <v>0</v>
      </c>
      <c r="O200" s="143">
        <f ca="1">IFERROR(INDEX(O$269:O$305,MATCH($F200,$B$269:$B$305,0))/INDEX($D$269:$D$305,MATCH($F200,$B$269:$B$305,0)),SUMIFS('Input-Ext Allocators'!L$8:L$63,'Input-Ext Allocators'!$B$8:$B$63,$F200))*$D200</f>
        <v>0</v>
      </c>
      <c r="P200" s="143">
        <f ca="1">IFERROR(INDEX(P$269:P$305,MATCH($F200,$B$269:$B$305,0))/INDEX($D$269:$D$305,MATCH($F200,$B$269:$B$305,0)),SUMIFS('Input-Ext Allocators'!M$8:M$63,'Input-Ext Allocators'!$B$8:$B$63,$F200))*$D200</f>
        <v>0</v>
      </c>
      <c r="Q200" s="143">
        <f ca="1">IFERROR(INDEX(Q$269:Q$305,MATCH($F200,$B$269:$B$305,0))/INDEX($D$269:$D$305,MATCH($F200,$B$269:$B$305,0)),SUMIFS('Input-Ext Allocators'!N$8:N$63,'Input-Ext Allocators'!$B$8:$B$63,$F200))*$D200</f>
        <v>0</v>
      </c>
      <c r="R200" s="143">
        <f ca="1">IFERROR(INDEX(R$269:R$305,MATCH($F200,$B$269:$B$305,0))/INDEX($D$269:$D$305,MATCH($F200,$B$269:$B$305,0)),SUMIFS('Input-Ext Allocators'!O$8:O$63,'Input-Ext Allocators'!$B$8:$B$63,$F200))*$D200</f>
        <v>0</v>
      </c>
      <c r="S200" s="143">
        <f ca="1">IFERROR(INDEX(S$269:S$305,MATCH($F200,$B$269:$B$305,0))/INDEX($D$269:$D$305,MATCH($F200,$B$269:$B$305,0)),SUMIFS('Input-Ext Allocators'!P$8:P$63,'Input-Ext Allocators'!$B$8:$B$63,$F200))*$D200</f>
        <v>0</v>
      </c>
      <c r="T200" s="143">
        <f ca="1">IFERROR(INDEX(T$269:T$305,MATCH($F200,$B$269:$B$305,0))/INDEX($D$269:$D$305,MATCH($F200,$B$269:$B$305,0)),SUMIFS('Input-Ext Allocators'!Q$8:Q$63,'Input-Ext Allocators'!$B$8:$B$63,$F200))*$D200</f>
        <v>0</v>
      </c>
      <c r="U200" s="143">
        <f ca="1">IFERROR(INDEX(U$269:U$305,MATCH($F200,$B$269:$B$305,0))/INDEX($D$269:$D$305,MATCH($F200,$B$269:$B$305,0)),SUMIFS('Input-Ext Allocators'!R$8:R$63,'Input-Ext Allocators'!$B$8:$B$63,$F200))*$D200</f>
        <v>0</v>
      </c>
      <c r="V200" s="143">
        <f ca="1">IFERROR(INDEX(V$269:V$305,MATCH($F200,$B$269:$B$305,0))/INDEX($D$269:$D$305,MATCH($F200,$B$269:$B$305,0)),SUMIFS('Input-Ext Allocators'!S$8:S$63,'Input-Ext Allocators'!$B$8:$B$63,$F200))*$D200</f>
        <v>0</v>
      </c>
      <c r="W200" s="143">
        <f ca="1">IFERROR(INDEX(W$269:W$305,MATCH($F200,$B$269:$B$305,0))/INDEX($D$269:$D$305,MATCH($F200,$B$269:$B$305,0)),SUMIFS('Input-Ext Allocators'!T$8:T$63,'Input-Ext Allocators'!$B$8:$B$63,$F200))*$D200</f>
        <v>0</v>
      </c>
      <c r="X200" s="143">
        <f ca="1">IFERROR(INDEX(X$269:X$305,MATCH($F200,$B$269:$B$305,0))/INDEX($D$269:$D$305,MATCH($F200,$B$269:$B$305,0)),SUMIFS('Input-Ext Allocators'!U$8:U$63,'Input-Ext Allocators'!$B$8:$B$63,$F200))*$D200</f>
        <v>0</v>
      </c>
      <c r="Y200" s="143">
        <f ca="1">IFERROR(INDEX(Y$269:Y$305,MATCH($F200,$B$269:$B$305,0))/INDEX($D$269:$D$305,MATCH($F200,$B$269:$B$305,0)),SUMIFS('Input-Ext Allocators'!V$8:V$63,'Input-Ext Allocators'!$B$8:$B$63,$F200))*$D200</f>
        <v>0</v>
      </c>
      <c r="Z200" s="143">
        <f ca="1">IFERROR(INDEX(Z$269:Z$305,MATCH($F200,$B$269:$B$305,0))/INDEX($D$269:$D$305,MATCH($F200,$B$269:$B$305,0)),SUMIFS('Input-Ext Allocators'!W$8:W$63,'Input-Ext Allocators'!$B$8:$B$63,$F200))*$D200</f>
        <v>0</v>
      </c>
    </row>
    <row r="201" spans="1:26" outlineLevel="1">
      <c r="A201" s="113">
        <f>IF(ISBLANK('Input-Accounts'!A201),"",'Input-Accounts'!A201)</f>
        <v>172</v>
      </c>
      <c r="B201" s="79" t="str">
        <f>IF(ISBLANK('Input-Accounts'!B201),"",'Input-Accounts'!B201)</f>
        <v>Subtotal - Intangible Plant</v>
      </c>
      <c r="C201" s="113" t="str">
        <f>IF(ISBLANK('Input-Accounts'!C201),"",'Input-Accounts'!C201)</f>
        <v/>
      </c>
      <c r="D201" s="144">
        <f ca="1">SUBTOTAL(9,D198:D200)</f>
        <v>0</v>
      </c>
      <c r="E201" s="143">
        <f t="shared" ca="1" si="52"/>
        <v>0</v>
      </c>
      <c r="G201" s="144">
        <f t="shared" ref="G201:Z201" ca="1" si="53">SUBTOTAL(9,G198:G200)</f>
        <v>0</v>
      </c>
      <c r="H201" s="144">
        <f t="shared" ca="1" si="53"/>
        <v>0</v>
      </c>
      <c r="I201" s="144">
        <f t="shared" ca="1" si="53"/>
        <v>0</v>
      </c>
      <c r="J201" s="144">
        <f t="shared" ca="1" si="53"/>
        <v>0</v>
      </c>
      <c r="K201" s="144">
        <f t="shared" ca="1" si="53"/>
        <v>0</v>
      </c>
      <c r="L201" s="144">
        <f t="shared" ca="1" si="53"/>
        <v>0</v>
      </c>
      <c r="M201" s="144">
        <f t="shared" ca="1" si="53"/>
        <v>0</v>
      </c>
      <c r="N201" s="144">
        <f t="shared" ca="1" si="53"/>
        <v>0</v>
      </c>
      <c r="O201" s="144">
        <f t="shared" ca="1" si="53"/>
        <v>0</v>
      </c>
      <c r="P201" s="144">
        <f t="shared" ca="1" si="53"/>
        <v>0</v>
      </c>
      <c r="Q201" s="144">
        <f t="shared" ca="1" si="53"/>
        <v>0</v>
      </c>
      <c r="R201" s="144">
        <f t="shared" ca="1" si="53"/>
        <v>0</v>
      </c>
      <c r="S201" s="144">
        <f t="shared" ca="1" si="53"/>
        <v>0</v>
      </c>
      <c r="T201" s="144">
        <f t="shared" ca="1" si="53"/>
        <v>0</v>
      </c>
      <c r="U201" s="144">
        <f t="shared" ca="1" si="53"/>
        <v>0</v>
      </c>
      <c r="V201" s="144">
        <f t="shared" ca="1" si="53"/>
        <v>0</v>
      </c>
      <c r="W201" s="144">
        <f t="shared" ca="1" si="53"/>
        <v>0</v>
      </c>
      <c r="X201" s="144">
        <f t="shared" ca="1" si="53"/>
        <v>0</v>
      </c>
      <c r="Y201" s="144">
        <f t="shared" ca="1" si="53"/>
        <v>0</v>
      </c>
      <c r="Z201" s="144">
        <f t="shared" ca="1" si="53"/>
        <v>0</v>
      </c>
    </row>
    <row r="202" spans="1:26" outlineLevel="1">
      <c r="A202" s="113" t="str">
        <f>IF(ISBLANK('Input-Accounts'!A202),"",'Input-Accounts'!A202)</f>
        <v/>
      </c>
      <c r="B202" s="79" t="str">
        <f>IF(ISBLANK('Input-Accounts'!B202),"",'Input-Accounts'!B202)</f>
        <v/>
      </c>
      <c r="C202" s="113" t="str">
        <f>IF(ISBLANK('Input-Accounts'!C202),"",'Input-Accounts'!C202)</f>
        <v/>
      </c>
      <c r="D202" s="143"/>
      <c r="E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</row>
    <row r="203" spans="1:26" outlineLevel="1">
      <c r="A203" s="113">
        <f>IF(ISBLANK('Input-Accounts'!A203),"",'Input-Accounts'!A203)</f>
        <v>173</v>
      </c>
      <c r="B203" s="81" t="str">
        <f>IF(ISBLANK('Input-Accounts'!B203),"",'Input-Accounts'!B203)</f>
        <v xml:space="preserve">Transmission plant </v>
      </c>
      <c r="C203" s="113" t="str">
        <f>IF(ISBLANK('Input-Accounts'!C203),"",'Input-Accounts'!C203)</f>
        <v/>
      </c>
      <c r="D203" s="143"/>
      <c r="E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</row>
    <row r="204" spans="1:26" outlineLevel="1">
      <c r="A204" s="113">
        <f>IF(ISBLANK('Input-Accounts'!A204),"",'Input-Accounts'!A204)</f>
        <v>174</v>
      </c>
      <c r="B204" s="17" t="str">
        <f>IF(ISBLANK('Input-Accounts'!B204),"",'Input-Accounts'!B204)</f>
        <v>Land and Land Rights</v>
      </c>
      <c r="C204" s="113">
        <f>IF(ISBLANK('Input-Accounts'!C204),"",'Input-Accounts'!C204)</f>
        <v>365.1</v>
      </c>
      <c r="D204" s="143">
        <f t="shared" ref="D204:D209" ca="1" si="54">INDIRECT("Classification!"&amp;$D$5&amp;ROW())</f>
        <v>0</v>
      </c>
      <c r="E204" s="143">
        <f t="shared" ref="E204:E209" ca="1" si="55">IFERROR(IF(D204="","",IF(D204=0,0,IF(ABS(D204-SUM($G204:$Z204))&lt;Check_Limit,0,1))),1)</f>
        <v>0</v>
      </c>
      <c r="F204" s="89" t="str" cm="1">
        <f t="array" aca="1" ref="F204" ca="1">IF(D204=0,"-",IF('Input-Accounts'!$E204&lt;&gt;0,'Input-Accounts'!$E204,INDEX('Input-Accounts'!$H204:$J204,,MATCH($F$6,'Input-Accounts'!$H$6:$J$6,0))))</f>
        <v>-</v>
      </c>
      <c r="G204" s="143">
        <f ca="1">IFERROR(INDEX(G$269:G$305,MATCH($F204,$B$269:$B$305,0))/INDEX($D$269:$D$305,MATCH($F204,$B$269:$B$305,0)),SUMIFS('Input-Ext Allocators'!D$8:D$63,'Input-Ext Allocators'!$B$8:$B$63,$F204))*$D204</f>
        <v>0</v>
      </c>
      <c r="H204" s="143">
        <f ca="1">IFERROR(INDEX(H$269:H$305,MATCH($F204,$B$269:$B$305,0))/INDEX($D$269:$D$305,MATCH($F204,$B$269:$B$305,0)),SUMIFS('Input-Ext Allocators'!E$8:E$63,'Input-Ext Allocators'!$B$8:$B$63,$F204))*$D204</f>
        <v>0</v>
      </c>
      <c r="I204" s="143">
        <f ca="1">IFERROR(INDEX(I$269:I$305,MATCH($F204,$B$269:$B$305,0))/INDEX($D$269:$D$305,MATCH($F204,$B$269:$B$305,0)),SUMIFS('Input-Ext Allocators'!F$8:F$63,'Input-Ext Allocators'!$B$8:$B$63,$F204))*$D204</f>
        <v>0</v>
      </c>
      <c r="J204" s="143">
        <f ca="1">IFERROR(INDEX(J$269:J$305,MATCH($F204,$B$269:$B$305,0))/INDEX($D$269:$D$305,MATCH($F204,$B$269:$B$305,0)),SUMIFS('Input-Ext Allocators'!G$8:G$63,'Input-Ext Allocators'!$B$8:$B$63,$F204))*$D204</f>
        <v>0</v>
      </c>
      <c r="K204" s="143">
        <f ca="1">IFERROR(INDEX(K$269:K$305,MATCH($F204,$B$269:$B$305,0))/INDEX($D$269:$D$305,MATCH($F204,$B$269:$B$305,0)),SUMIFS('Input-Ext Allocators'!H$8:H$63,'Input-Ext Allocators'!$B$8:$B$63,$F204))*$D204</f>
        <v>0</v>
      </c>
      <c r="L204" s="143">
        <f ca="1">IFERROR(INDEX(L$269:L$305,MATCH($F204,$B$269:$B$305,0))/INDEX($D$269:$D$305,MATCH($F204,$B$269:$B$305,0)),SUMIFS('Input-Ext Allocators'!I$8:I$63,'Input-Ext Allocators'!$B$8:$B$63,$F204))*$D204</f>
        <v>0</v>
      </c>
      <c r="M204" s="143">
        <f ca="1">IFERROR(INDEX(M$269:M$305,MATCH($F204,$B$269:$B$305,0))/INDEX($D$269:$D$305,MATCH($F204,$B$269:$B$305,0)),SUMIFS('Input-Ext Allocators'!J$8:J$63,'Input-Ext Allocators'!$B$8:$B$63,$F204))*$D204</f>
        <v>0</v>
      </c>
      <c r="N204" s="143">
        <f ca="1">IFERROR(INDEX(N$269:N$305,MATCH($F204,$B$269:$B$305,0))/INDEX($D$269:$D$305,MATCH($F204,$B$269:$B$305,0)),SUMIFS('Input-Ext Allocators'!K$8:K$63,'Input-Ext Allocators'!$B$8:$B$63,$F204))*$D204</f>
        <v>0</v>
      </c>
      <c r="O204" s="143">
        <f ca="1">IFERROR(INDEX(O$269:O$305,MATCH($F204,$B$269:$B$305,0))/INDEX($D$269:$D$305,MATCH($F204,$B$269:$B$305,0)),SUMIFS('Input-Ext Allocators'!L$8:L$63,'Input-Ext Allocators'!$B$8:$B$63,$F204))*$D204</f>
        <v>0</v>
      </c>
      <c r="P204" s="143">
        <f ca="1">IFERROR(INDEX(P$269:P$305,MATCH($F204,$B$269:$B$305,0))/INDEX($D$269:$D$305,MATCH($F204,$B$269:$B$305,0)),SUMIFS('Input-Ext Allocators'!M$8:M$63,'Input-Ext Allocators'!$B$8:$B$63,$F204))*$D204</f>
        <v>0</v>
      </c>
      <c r="Q204" s="143">
        <f ca="1">IFERROR(INDEX(Q$269:Q$305,MATCH($F204,$B$269:$B$305,0))/INDEX($D$269:$D$305,MATCH($F204,$B$269:$B$305,0)),SUMIFS('Input-Ext Allocators'!N$8:N$63,'Input-Ext Allocators'!$B$8:$B$63,$F204))*$D204</f>
        <v>0</v>
      </c>
      <c r="R204" s="143">
        <f ca="1">IFERROR(INDEX(R$269:R$305,MATCH($F204,$B$269:$B$305,0))/INDEX($D$269:$D$305,MATCH($F204,$B$269:$B$305,0)),SUMIFS('Input-Ext Allocators'!O$8:O$63,'Input-Ext Allocators'!$B$8:$B$63,$F204))*$D204</f>
        <v>0</v>
      </c>
      <c r="S204" s="143">
        <f ca="1">IFERROR(INDEX(S$269:S$305,MATCH($F204,$B$269:$B$305,0))/INDEX($D$269:$D$305,MATCH($F204,$B$269:$B$305,0)),SUMIFS('Input-Ext Allocators'!P$8:P$63,'Input-Ext Allocators'!$B$8:$B$63,$F204))*$D204</f>
        <v>0</v>
      </c>
      <c r="T204" s="143">
        <f ca="1">IFERROR(INDEX(T$269:T$305,MATCH($F204,$B$269:$B$305,0))/INDEX($D$269:$D$305,MATCH($F204,$B$269:$B$305,0)),SUMIFS('Input-Ext Allocators'!Q$8:Q$63,'Input-Ext Allocators'!$B$8:$B$63,$F204))*$D204</f>
        <v>0</v>
      </c>
      <c r="U204" s="143">
        <f ca="1">IFERROR(INDEX(U$269:U$305,MATCH($F204,$B$269:$B$305,0))/INDEX($D$269:$D$305,MATCH($F204,$B$269:$B$305,0)),SUMIFS('Input-Ext Allocators'!R$8:R$63,'Input-Ext Allocators'!$B$8:$B$63,$F204))*$D204</f>
        <v>0</v>
      </c>
      <c r="V204" s="143">
        <f ca="1">IFERROR(INDEX(V$269:V$305,MATCH($F204,$B$269:$B$305,0))/INDEX($D$269:$D$305,MATCH($F204,$B$269:$B$305,0)),SUMIFS('Input-Ext Allocators'!S$8:S$63,'Input-Ext Allocators'!$B$8:$B$63,$F204))*$D204</f>
        <v>0</v>
      </c>
      <c r="W204" s="143">
        <f ca="1">IFERROR(INDEX(W$269:W$305,MATCH($F204,$B$269:$B$305,0))/INDEX($D$269:$D$305,MATCH($F204,$B$269:$B$305,0)),SUMIFS('Input-Ext Allocators'!T$8:T$63,'Input-Ext Allocators'!$B$8:$B$63,$F204))*$D204</f>
        <v>0</v>
      </c>
      <c r="X204" s="143">
        <f ca="1">IFERROR(INDEX(X$269:X$305,MATCH($F204,$B$269:$B$305,0))/INDEX($D$269:$D$305,MATCH($F204,$B$269:$B$305,0)),SUMIFS('Input-Ext Allocators'!U$8:U$63,'Input-Ext Allocators'!$B$8:$B$63,$F204))*$D204</f>
        <v>0</v>
      </c>
      <c r="Y204" s="143">
        <f ca="1">IFERROR(INDEX(Y$269:Y$305,MATCH($F204,$B$269:$B$305,0))/INDEX($D$269:$D$305,MATCH($F204,$B$269:$B$305,0)),SUMIFS('Input-Ext Allocators'!V$8:V$63,'Input-Ext Allocators'!$B$8:$B$63,$F204))*$D204</f>
        <v>0</v>
      </c>
      <c r="Z204" s="143">
        <f ca="1">IFERROR(INDEX(Z$269:Z$305,MATCH($F204,$B$269:$B$305,0))/INDEX($D$269:$D$305,MATCH($F204,$B$269:$B$305,0)),SUMIFS('Input-Ext Allocators'!W$8:W$63,'Input-Ext Allocators'!$B$8:$B$63,$F204))*$D204</f>
        <v>0</v>
      </c>
    </row>
    <row r="205" spans="1:26" outlineLevel="1">
      <c r="A205" s="113">
        <f>IF(ISBLANK('Input-Accounts'!A205),"",'Input-Accounts'!A205)</f>
        <v>175</v>
      </c>
      <c r="B205" s="17" t="str">
        <f>IF(ISBLANK('Input-Accounts'!B205),"",'Input-Accounts'!B205)</f>
        <v>Structures and improvements</v>
      </c>
      <c r="C205" s="113">
        <f>IF(ISBLANK('Input-Accounts'!C205),"",'Input-Accounts'!C205)</f>
        <v>366</v>
      </c>
      <c r="D205" s="143">
        <f t="shared" ca="1" si="54"/>
        <v>0</v>
      </c>
      <c r="E205" s="143">
        <f t="shared" ca="1" si="55"/>
        <v>0</v>
      </c>
      <c r="F205" s="89" t="str" cm="1">
        <f t="array" aca="1" ref="F205" ca="1">IF(D205=0,"-",IF('Input-Accounts'!$E205&lt;&gt;0,'Input-Accounts'!$E205,INDEX('Input-Accounts'!$H205:$J205,,MATCH($F$6,'Input-Accounts'!$H$6:$J$6,0))))</f>
        <v>-</v>
      </c>
      <c r="G205" s="143">
        <f ca="1">IFERROR(INDEX(G$269:G$305,MATCH($F205,$B$269:$B$305,0))/INDEX($D$269:$D$305,MATCH($F205,$B$269:$B$305,0)),SUMIFS('Input-Ext Allocators'!D$8:D$63,'Input-Ext Allocators'!$B$8:$B$63,$F205))*$D205</f>
        <v>0</v>
      </c>
      <c r="H205" s="143">
        <f ca="1">IFERROR(INDEX(H$269:H$305,MATCH($F205,$B$269:$B$305,0))/INDEX($D$269:$D$305,MATCH($F205,$B$269:$B$305,0)),SUMIFS('Input-Ext Allocators'!E$8:E$63,'Input-Ext Allocators'!$B$8:$B$63,$F205))*$D205</f>
        <v>0</v>
      </c>
      <c r="I205" s="143">
        <f ca="1">IFERROR(INDEX(I$269:I$305,MATCH($F205,$B$269:$B$305,0))/INDEX($D$269:$D$305,MATCH($F205,$B$269:$B$305,0)),SUMIFS('Input-Ext Allocators'!F$8:F$63,'Input-Ext Allocators'!$B$8:$B$63,$F205))*$D205</f>
        <v>0</v>
      </c>
      <c r="J205" s="143">
        <f ca="1">IFERROR(INDEX(J$269:J$305,MATCH($F205,$B$269:$B$305,0))/INDEX($D$269:$D$305,MATCH($F205,$B$269:$B$305,0)),SUMIFS('Input-Ext Allocators'!G$8:G$63,'Input-Ext Allocators'!$B$8:$B$63,$F205))*$D205</f>
        <v>0</v>
      </c>
      <c r="K205" s="143">
        <f ca="1">IFERROR(INDEX(K$269:K$305,MATCH($F205,$B$269:$B$305,0))/INDEX($D$269:$D$305,MATCH($F205,$B$269:$B$305,0)),SUMIFS('Input-Ext Allocators'!H$8:H$63,'Input-Ext Allocators'!$B$8:$B$63,$F205))*$D205</f>
        <v>0</v>
      </c>
      <c r="L205" s="143">
        <f ca="1">IFERROR(INDEX(L$269:L$305,MATCH($F205,$B$269:$B$305,0))/INDEX($D$269:$D$305,MATCH($F205,$B$269:$B$305,0)),SUMIFS('Input-Ext Allocators'!I$8:I$63,'Input-Ext Allocators'!$B$8:$B$63,$F205))*$D205</f>
        <v>0</v>
      </c>
      <c r="M205" s="143">
        <f ca="1">IFERROR(INDEX(M$269:M$305,MATCH($F205,$B$269:$B$305,0))/INDEX($D$269:$D$305,MATCH($F205,$B$269:$B$305,0)),SUMIFS('Input-Ext Allocators'!J$8:J$63,'Input-Ext Allocators'!$B$8:$B$63,$F205))*$D205</f>
        <v>0</v>
      </c>
      <c r="N205" s="143">
        <f ca="1">IFERROR(INDEX(N$269:N$305,MATCH($F205,$B$269:$B$305,0))/INDEX($D$269:$D$305,MATCH($F205,$B$269:$B$305,0)),SUMIFS('Input-Ext Allocators'!K$8:K$63,'Input-Ext Allocators'!$B$8:$B$63,$F205))*$D205</f>
        <v>0</v>
      </c>
      <c r="O205" s="143">
        <f ca="1">IFERROR(INDEX(O$269:O$305,MATCH($F205,$B$269:$B$305,0))/INDEX($D$269:$D$305,MATCH($F205,$B$269:$B$305,0)),SUMIFS('Input-Ext Allocators'!L$8:L$63,'Input-Ext Allocators'!$B$8:$B$63,$F205))*$D205</f>
        <v>0</v>
      </c>
      <c r="P205" s="143">
        <f ca="1">IFERROR(INDEX(P$269:P$305,MATCH($F205,$B$269:$B$305,0))/INDEX($D$269:$D$305,MATCH($F205,$B$269:$B$305,0)),SUMIFS('Input-Ext Allocators'!M$8:M$63,'Input-Ext Allocators'!$B$8:$B$63,$F205))*$D205</f>
        <v>0</v>
      </c>
      <c r="Q205" s="143">
        <f ca="1">IFERROR(INDEX(Q$269:Q$305,MATCH($F205,$B$269:$B$305,0))/INDEX($D$269:$D$305,MATCH($F205,$B$269:$B$305,0)),SUMIFS('Input-Ext Allocators'!N$8:N$63,'Input-Ext Allocators'!$B$8:$B$63,$F205))*$D205</f>
        <v>0</v>
      </c>
      <c r="R205" s="143">
        <f ca="1">IFERROR(INDEX(R$269:R$305,MATCH($F205,$B$269:$B$305,0))/INDEX($D$269:$D$305,MATCH($F205,$B$269:$B$305,0)),SUMIFS('Input-Ext Allocators'!O$8:O$63,'Input-Ext Allocators'!$B$8:$B$63,$F205))*$D205</f>
        <v>0</v>
      </c>
      <c r="S205" s="143">
        <f ca="1">IFERROR(INDEX(S$269:S$305,MATCH($F205,$B$269:$B$305,0))/INDEX($D$269:$D$305,MATCH($F205,$B$269:$B$305,0)),SUMIFS('Input-Ext Allocators'!P$8:P$63,'Input-Ext Allocators'!$B$8:$B$63,$F205))*$D205</f>
        <v>0</v>
      </c>
      <c r="T205" s="143">
        <f ca="1">IFERROR(INDEX(T$269:T$305,MATCH($F205,$B$269:$B$305,0))/INDEX($D$269:$D$305,MATCH($F205,$B$269:$B$305,0)),SUMIFS('Input-Ext Allocators'!Q$8:Q$63,'Input-Ext Allocators'!$B$8:$B$63,$F205))*$D205</f>
        <v>0</v>
      </c>
      <c r="U205" s="143">
        <f ca="1">IFERROR(INDEX(U$269:U$305,MATCH($F205,$B$269:$B$305,0))/INDEX($D$269:$D$305,MATCH($F205,$B$269:$B$305,0)),SUMIFS('Input-Ext Allocators'!R$8:R$63,'Input-Ext Allocators'!$B$8:$B$63,$F205))*$D205</f>
        <v>0</v>
      </c>
      <c r="V205" s="143">
        <f ca="1">IFERROR(INDEX(V$269:V$305,MATCH($F205,$B$269:$B$305,0))/INDEX($D$269:$D$305,MATCH($F205,$B$269:$B$305,0)),SUMIFS('Input-Ext Allocators'!S$8:S$63,'Input-Ext Allocators'!$B$8:$B$63,$F205))*$D205</f>
        <v>0</v>
      </c>
      <c r="W205" s="143">
        <f ca="1">IFERROR(INDEX(W$269:W$305,MATCH($F205,$B$269:$B$305,0))/INDEX($D$269:$D$305,MATCH($F205,$B$269:$B$305,0)),SUMIFS('Input-Ext Allocators'!T$8:T$63,'Input-Ext Allocators'!$B$8:$B$63,$F205))*$D205</f>
        <v>0</v>
      </c>
      <c r="X205" s="143">
        <f ca="1">IFERROR(INDEX(X$269:X$305,MATCH($F205,$B$269:$B$305,0))/INDEX($D$269:$D$305,MATCH($F205,$B$269:$B$305,0)),SUMIFS('Input-Ext Allocators'!U$8:U$63,'Input-Ext Allocators'!$B$8:$B$63,$F205))*$D205</f>
        <v>0</v>
      </c>
      <c r="Y205" s="143">
        <f ca="1">IFERROR(INDEX(Y$269:Y$305,MATCH($F205,$B$269:$B$305,0))/INDEX($D$269:$D$305,MATCH($F205,$B$269:$B$305,0)),SUMIFS('Input-Ext Allocators'!V$8:V$63,'Input-Ext Allocators'!$B$8:$B$63,$F205))*$D205</f>
        <v>0</v>
      </c>
      <c r="Z205" s="143">
        <f ca="1">IFERROR(INDEX(Z$269:Z$305,MATCH($F205,$B$269:$B$305,0))/INDEX($D$269:$D$305,MATCH($F205,$B$269:$B$305,0)),SUMIFS('Input-Ext Allocators'!W$8:W$63,'Input-Ext Allocators'!$B$8:$B$63,$F205))*$D205</f>
        <v>0</v>
      </c>
    </row>
    <row r="206" spans="1:26" outlineLevel="1">
      <c r="A206" s="113">
        <f>IF(ISBLANK('Input-Accounts'!A206),"",'Input-Accounts'!A206)</f>
        <v>176</v>
      </c>
      <c r="B206" s="17" t="str">
        <f>IF(ISBLANK('Input-Accounts'!B206),"",'Input-Accounts'!B206)</f>
        <v>Mains</v>
      </c>
      <c r="C206" s="113">
        <f>IF(ISBLANK('Input-Accounts'!C206),"",'Input-Accounts'!C206)</f>
        <v>367</v>
      </c>
      <c r="D206" s="143">
        <f t="shared" ca="1" si="54"/>
        <v>0</v>
      </c>
      <c r="E206" s="143">
        <f t="shared" ca="1" si="55"/>
        <v>0</v>
      </c>
      <c r="F206" s="89" t="str" cm="1">
        <f t="array" aca="1" ref="F206" ca="1">IF(D206=0,"-",IF('Input-Accounts'!$E206&lt;&gt;0,'Input-Accounts'!$E206,INDEX('Input-Accounts'!$H206:$J206,,MATCH($F$6,'Input-Accounts'!$H$6:$J$6,0))))</f>
        <v>-</v>
      </c>
      <c r="G206" s="143">
        <f ca="1">IFERROR(INDEX(G$269:G$305,MATCH($F206,$B$269:$B$305,0))/INDEX($D$269:$D$305,MATCH($F206,$B$269:$B$305,0)),SUMIFS('Input-Ext Allocators'!D$8:D$63,'Input-Ext Allocators'!$B$8:$B$63,$F206))*$D206</f>
        <v>0</v>
      </c>
      <c r="H206" s="143">
        <f ca="1">IFERROR(INDEX(H$269:H$305,MATCH($F206,$B$269:$B$305,0))/INDEX($D$269:$D$305,MATCH($F206,$B$269:$B$305,0)),SUMIFS('Input-Ext Allocators'!E$8:E$63,'Input-Ext Allocators'!$B$8:$B$63,$F206))*$D206</f>
        <v>0</v>
      </c>
      <c r="I206" s="143">
        <f ca="1">IFERROR(INDEX(I$269:I$305,MATCH($F206,$B$269:$B$305,0))/INDEX($D$269:$D$305,MATCH($F206,$B$269:$B$305,0)),SUMIFS('Input-Ext Allocators'!F$8:F$63,'Input-Ext Allocators'!$B$8:$B$63,$F206))*$D206</f>
        <v>0</v>
      </c>
      <c r="J206" s="143">
        <f ca="1">IFERROR(INDEX(J$269:J$305,MATCH($F206,$B$269:$B$305,0))/INDEX($D$269:$D$305,MATCH($F206,$B$269:$B$305,0)),SUMIFS('Input-Ext Allocators'!G$8:G$63,'Input-Ext Allocators'!$B$8:$B$63,$F206))*$D206</f>
        <v>0</v>
      </c>
      <c r="K206" s="143">
        <f ca="1">IFERROR(INDEX(K$269:K$305,MATCH($F206,$B$269:$B$305,0))/INDEX($D$269:$D$305,MATCH($F206,$B$269:$B$305,0)),SUMIFS('Input-Ext Allocators'!H$8:H$63,'Input-Ext Allocators'!$B$8:$B$63,$F206))*$D206</f>
        <v>0</v>
      </c>
      <c r="L206" s="143">
        <f ca="1">IFERROR(INDEX(L$269:L$305,MATCH($F206,$B$269:$B$305,0))/INDEX($D$269:$D$305,MATCH($F206,$B$269:$B$305,0)),SUMIFS('Input-Ext Allocators'!I$8:I$63,'Input-Ext Allocators'!$B$8:$B$63,$F206))*$D206</f>
        <v>0</v>
      </c>
      <c r="M206" s="143">
        <f ca="1">IFERROR(INDEX(M$269:M$305,MATCH($F206,$B$269:$B$305,0))/INDEX($D$269:$D$305,MATCH($F206,$B$269:$B$305,0)),SUMIFS('Input-Ext Allocators'!J$8:J$63,'Input-Ext Allocators'!$B$8:$B$63,$F206))*$D206</f>
        <v>0</v>
      </c>
      <c r="N206" s="143">
        <f ca="1">IFERROR(INDEX(N$269:N$305,MATCH($F206,$B$269:$B$305,0))/INDEX($D$269:$D$305,MATCH($F206,$B$269:$B$305,0)),SUMIFS('Input-Ext Allocators'!K$8:K$63,'Input-Ext Allocators'!$B$8:$B$63,$F206))*$D206</f>
        <v>0</v>
      </c>
      <c r="O206" s="143">
        <f ca="1">IFERROR(INDEX(O$269:O$305,MATCH($F206,$B$269:$B$305,0))/INDEX($D$269:$D$305,MATCH($F206,$B$269:$B$305,0)),SUMIFS('Input-Ext Allocators'!L$8:L$63,'Input-Ext Allocators'!$B$8:$B$63,$F206))*$D206</f>
        <v>0</v>
      </c>
      <c r="P206" s="143">
        <f ca="1">IFERROR(INDEX(P$269:P$305,MATCH($F206,$B$269:$B$305,0))/INDEX($D$269:$D$305,MATCH($F206,$B$269:$B$305,0)),SUMIFS('Input-Ext Allocators'!M$8:M$63,'Input-Ext Allocators'!$B$8:$B$63,$F206))*$D206</f>
        <v>0</v>
      </c>
      <c r="Q206" s="143">
        <f ca="1">IFERROR(INDEX(Q$269:Q$305,MATCH($F206,$B$269:$B$305,0))/INDEX($D$269:$D$305,MATCH($F206,$B$269:$B$305,0)),SUMIFS('Input-Ext Allocators'!N$8:N$63,'Input-Ext Allocators'!$B$8:$B$63,$F206))*$D206</f>
        <v>0</v>
      </c>
      <c r="R206" s="143">
        <f ca="1">IFERROR(INDEX(R$269:R$305,MATCH($F206,$B$269:$B$305,0))/INDEX($D$269:$D$305,MATCH($F206,$B$269:$B$305,0)),SUMIFS('Input-Ext Allocators'!O$8:O$63,'Input-Ext Allocators'!$B$8:$B$63,$F206))*$D206</f>
        <v>0</v>
      </c>
      <c r="S206" s="143">
        <f ca="1">IFERROR(INDEX(S$269:S$305,MATCH($F206,$B$269:$B$305,0))/INDEX($D$269:$D$305,MATCH($F206,$B$269:$B$305,0)),SUMIFS('Input-Ext Allocators'!P$8:P$63,'Input-Ext Allocators'!$B$8:$B$63,$F206))*$D206</f>
        <v>0</v>
      </c>
      <c r="T206" s="143">
        <f ca="1">IFERROR(INDEX(T$269:T$305,MATCH($F206,$B$269:$B$305,0))/INDEX($D$269:$D$305,MATCH($F206,$B$269:$B$305,0)),SUMIFS('Input-Ext Allocators'!Q$8:Q$63,'Input-Ext Allocators'!$B$8:$B$63,$F206))*$D206</f>
        <v>0</v>
      </c>
      <c r="U206" s="143">
        <f ca="1">IFERROR(INDEX(U$269:U$305,MATCH($F206,$B$269:$B$305,0))/INDEX($D$269:$D$305,MATCH($F206,$B$269:$B$305,0)),SUMIFS('Input-Ext Allocators'!R$8:R$63,'Input-Ext Allocators'!$B$8:$B$63,$F206))*$D206</f>
        <v>0</v>
      </c>
      <c r="V206" s="143">
        <f ca="1">IFERROR(INDEX(V$269:V$305,MATCH($F206,$B$269:$B$305,0))/INDEX($D$269:$D$305,MATCH($F206,$B$269:$B$305,0)),SUMIFS('Input-Ext Allocators'!S$8:S$63,'Input-Ext Allocators'!$B$8:$B$63,$F206))*$D206</f>
        <v>0</v>
      </c>
      <c r="W206" s="143">
        <f ca="1">IFERROR(INDEX(W$269:W$305,MATCH($F206,$B$269:$B$305,0))/INDEX($D$269:$D$305,MATCH($F206,$B$269:$B$305,0)),SUMIFS('Input-Ext Allocators'!T$8:T$63,'Input-Ext Allocators'!$B$8:$B$63,$F206))*$D206</f>
        <v>0</v>
      </c>
      <c r="X206" s="143">
        <f ca="1">IFERROR(INDEX(X$269:X$305,MATCH($F206,$B$269:$B$305,0))/INDEX($D$269:$D$305,MATCH($F206,$B$269:$B$305,0)),SUMIFS('Input-Ext Allocators'!U$8:U$63,'Input-Ext Allocators'!$B$8:$B$63,$F206))*$D206</f>
        <v>0</v>
      </c>
      <c r="Y206" s="143">
        <f ca="1">IFERROR(INDEX(Y$269:Y$305,MATCH($F206,$B$269:$B$305,0))/INDEX($D$269:$D$305,MATCH($F206,$B$269:$B$305,0)),SUMIFS('Input-Ext Allocators'!V$8:V$63,'Input-Ext Allocators'!$B$8:$B$63,$F206))*$D206</f>
        <v>0</v>
      </c>
      <c r="Z206" s="143">
        <f ca="1">IFERROR(INDEX(Z$269:Z$305,MATCH($F206,$B$269:$B$305,0))/INDEX($D$269:$D$305,MATCH($F206,$B$269:$B$305,0)),SUMIFS('Input-Ext Allocators'!W$8:W$63,'Input-Ext Allocators'!$B$8:$B$63,$F206))*$D206</f>
        <v>0</v>
      </c>
    </row>
    <row r="207" spans="1:26" outlineLevel="1">
      <c r="A207" s="113">
        <f>IF(ISBLANK('Input-Accounts'!A207),"",'Input-Accounts'!A207)</f>
        <v>177</v>
      </c>
      <c r="B207" s="17" t="str">
        <f>IF(ISBLANK('Input-Accounts'!B207),"",'Input-Accounts'!B207)</f>
        <v>Compressor station equipment</v>
      </c>
      <c r="C207" s="113">
        <f>IF(ISBLANK('Input-Accounts'!C207),"",'Input-Accounts'!C207)</f>
        <v>368</v>
      </c>
      <c r="D207" s="143">
        <f t="shared" ca="1" si="54"/>
        <v>0</v>
      </c>
      <c r="E207" s="143">
        <f t="shared" ca="1" si="55"/>
        <v>0</v>
      </c>
      <c r="F207" s="89" t="str" cm="1">
        <f t="array" aca="1" ref="F207" ca="1">IF(D207=0,"-",IF('Input-Accounts'!$E207&lt;&gt;0,'Input-Accounts'!$E207,INDEX('Input-Accounts'!$H207:$J207,,MATCH($F$6,'Input-Accounts'!$H$6:$J$6,0))))</f>
        <v>-</v>
      </c>
      <c r="G207" s="143">
        <f ca="1">IFERROR(INDEX(G$269:G$305,MATCH($F207,$B$269:$B$305,0))/INDEX($D$269:$D$305,MATCH($F207,$B$269:$B$305,0)),SUMIFS('Input-Ext Allocators'!D$8:D$63,'Input-Ext Allocators'!$B$8:$B$63,$F207))*$D207</f>
        <v>0</v>
      </c>
      <c r="H207" s="143">
        <f ca="1">IFERROR(INDEX(H$269:H$305,MATCH($F207,$B$269:$B$305,0))/INDEX($D$269:$D$305,MATCH($F207,$B$269:$B$305,0)),SUMIFS('Input-Ext Allocators'!E$8:E$63,'Input-Ext Allocators'!$B$8:$B$63,$F207))*$D207</f>
        <v>0</v>
      </c>
      <c r="I207" s="143">
        <f ca="1">IFERROR(INDEX(I$269:I$305,MATCH($F207,$B$269:$B$305,0))/INDEX($D$269:$D$305,MATCH($F207,$B$269:$B$305,0)),SUMIFS('Input-Ext Allocators'!F$8:F$63,'Input-Ext Allocators'!$B$8:$B$63,$F207))*$D207</f>
        <v>0</v>
      </c>
      <c r="J207" s="143">
        <f ca="1">IFERROR(INDEX(J$269:J$305,MATCH($F207,$B$269:$B$305,0))/INDEX($D$269:$D$305,MATCH($F207,$B$269:$B$305,0)),SUMIFS('Input-Ext Allocators'!G$8:G$63,'Input-Ext Allocators'!$B$8:$B$63,$F207))*$D207</f>
        <v>0</v>
      </c>
      <c r="K207" s="143">
        <f ca="1">IFERROR(INDEX(K$269:K$305,MATCH($F207,$B$269:$B$305,0))/INDEX($D$269:$D$305,MATCH($F207,$B$269:$B$305,0)),SUMIFS('Input-Ext Allocators'!H$8:H$63,'Input-Ext Allocators'!$B$8:$B$63,$F207))*$D207</f>
        <v>0</v>
      </c>
      <c r="L207" s="143">
        <f ca="1">IFERROR(INDEX(L$269:L$305,MATCH($F207,$B$269:$B$305,0))/INDEX($D$269:$D$305,MATCH($F207,$B$269:$B$305,0)),SUMIFS('Input-Ext Allocators'!I$8:I$63,'Input-Ext Allocators'!$B$8:$B$63,$F207))*$D207</f>
        <v>0</v>
      </c>
      <c r="M207" s="143">
        <f ca="1">IFERROR(INDEX(M$269:M$305,MATCH($F207,$B$269:$B$305,0))/INDEX($D$269:$D$305,MATCH($F207,$B$269:$B$305,0)),SUMIFS('Input-Ext Allocators'!J$8:J$63,'Input-Ext Allocators'!$B$8:$B$63,$F207))*$D207</f>
        <v>0</v>
      </c>
      <c r="N207" s="143">
        <f ca="1">IFERROR(INDEX(N$269:N$305,MATCH($F207,$B$269:$B$305,0))/INDEX($D$269:$D$305,MATCH($F207,$B$269:$B$305,0)),SUMIFS('Input-Ext Allocators'!K$8:K$63,'Input-Ext Allocators'!$B$8:$B$63,$F207))*$D207</f>
        <v>0</v>
      </c>
      <c r="O207" s="143">
        <f ca="1">IFERROR(INDEX(O$269:O$305,MATCH($F207,$B$269:$B$305,0))/INDEX($D$269:$D$305,MATCH($F207,$B$269:$B$305,0)),SUMIFS('Input-Ext Allocators'!L$8:L$63,'Input-Ext Allocators'!$B$8:$B$63,$F207))*$D207</f>
        <v>0</v>
      </c>
      <c r="P207" s="143">
        <f ca="1">IFERROR(INDEX(P$269:P$305,MATCH($F207,$B$269:$B$305,0))/INDEX($D$269:$D$305,MATCH($F207,$B$269:$B$305,0)),SUMIFS('Input-Ext Allocators'!M$8:M$63,'Input-Ext Allocators'!$B$8:$B$63,$F207))*$D207</f>
        <v>0</v>
      </c>
      <c r="Q207" s="143">
        <f ca="1">IFERROR(INDEX(Q$269:Q$305,MATCH($F207,$B$269:$B$305,0))/INDEX($D$269:$D$305,MATCH($F207,$B$269:$B$305,0)),SUMIFS('Input-Ext Allocators'!N$8:N$63,'Input-Ext Allocators'!$B$8:$B$63,$F207))*$D207</f>
        <v>0</v>
      </c>
      <c r="R207" s="143">
        <f ca="1">IFERROR(INDEX(R$269:R$305,MATCH($F207,$B$269:$B$305,0))/INDEX($D$269:$D$305,MATCH($F207,$B$269:$B$305,0)),SUMIFS('Input-Ext Allocators'!O$8:O$63,'Input-Ext Allocators'!$B$8:$B$63,$F207))*$D207</f>
        <v>0</v>
      </c>
      <c r="S207" s="143">
        <f ca="1">IFERROR(INDEX(S$269:S$305,MATCH($F207,$B$269:$B$305,0))/INDEX($D$269:$D$305,MATCH($F207,$B$269:$B$305,0)),SUMIFS('Input-Ext Allocators'!P$8:P$63,'Input-Ext Allocators'!$B$8:$B$63,$F207))*$D207</f>
        <v>0</v>
      </c>
      <c r="T207" s="143">
        <f ca="1">IFERROR(INDEX(T$269:T$305,MATCH($F207,$B$269:$B$305,0))/INDEX($D$269:$D$305,MATCH($F207,$B$269:$B$305,0)),SUMIFS('Input-Ext Allocators'!Q$8:Q$63,'Input-Ext Allocators'!$B$8:$B$63,$F207))*$D207</f>
        <v>0</v>
      </c>
      <c r="U207" s="143">
        <f ca="1">IFERROR(INDEX(U$269:U$305,MATCH($F207,$B$269:$B$305,0))/INDEX($D$269:$D$305,MATCH($F207,$B$269:$B$305,0)),SUMIFS('Input-Ext Allocators'!R$8:R$63,'Input-Ext Allocators'!$B$8:$B$63,$F207))*$D207</f>
        <v>0</v>
      </c>
      <c r="V207" s="143">
        <f ca="1">IFERROR(INDEX(V$269:V$305,MATCH($F207,$B$269:$B$305,0))/INDEX($D$269:$D$305,MATCH($F207,$B$269:$B$305,0)),SUMIFS('Input-Ext Allocators'!S$8:S$63,'Input-Ext Allocators'!$B$8:$B$63,$F207))*$D207</f>
        <v>0</v>
      </c>
      <c r="W207" s="143">
        <f ca="1">IFERROR(INDEX(W$269:W$305,MATCH($F207,$B$269:$B$305,0))/INDEX($D$269:$D$305,MATCH($F207,$B$269:$B$305,0)),SUMIFS('Input-Ext Allocators'!T$8:T$63,'Input-Ext Allocators'!$B$8:$B$63,$F207))*$D207</f>
        <v>0</v>
      </c>
      <c r="X207" s="143">
        <f ca="1">IFERROR(INDEX(X$269:X$305,MATCH($F207,$B$269:$B$305,0))/INDEX($D$269:$D$305,MATCH($F207,$B$269:$B$305,0)),SUMIFS('Input-Ext Allocators'!U$8:U$63,'Input-Ext Allocators'!$B$8:$B$63,$F207))*$D207</f>
        <v>0</v>
      </c>
      <c r="Y207" s="143">
        <f ca="1">IFERROR(INDEX(Y$269:Y$305,MATCH($F207,$B$269:$B$305,0))/INDEX($D$269:$D$305,MATCH($F207,$B$269:$B$305,0)),SUMIFS('Input-Ext Allocators'!V$8:V$63,'Input-Ext Allocators'!$B$8:$B$63,$F207))*$D207</f>
        <v>0</v>
      </c>
      <c r="Z207" s="143">
        <f ca="1">IFERROR(INDEX(Z$269:Z$305,MATCH($F207,$B$269:$B$305,0))/INDEX($D$269:$D$305,MATCH($F207,$B$269:$B$305,0)),SUMIFS('Input-Ext Allocators'!W$8:W$63,'Input-Ext Allocators'!$B$8:$B$63,$F207))*$D207</f>
        <v>0</v>
      </c>
    </row>
    <row r="208" spans="1:26" outlineLevel="1">
      <c r="A208" s="113">
        <f>IF(ISBLANK('Input-Accounts'!A208),"",'Input-Accounts'!A208)</f>
        <v>178</v>
      </c>
      <c r="B208" s="17" t="str">
        <f>IF(ISBLANK('Input-Accounts'!B208),"",'Input-Accounts'!B208)</f>
        <v>Measuring and regulating station equipment</v>
      </c>
      <c r="C208" s="113">
        <f>IF(ISBLANK('Input-Accounts'!C208),"",'Input-Accounts'!C208)</f>
        <v>369</v>
      </c>
      <c r="D208" s="143">
        <f t="shared" ca="1" si="54"/>
        <v>0</v>
      </c>
      <c r="E208" s="143">
        <f t="shared" ca="1" si="55"/>
        <v>0</v>
      </c>
      <c r="F208" s="89" t="str" cm="1">
        <f t="array" aca="1" ref="F208" ca="1">IF(D208=0,"-",IF('Input-Accounts'!$E208&lt;&gt;0,'Input-Accounts'!$E208,INDEX('Input-Accounts'!$H208:$J208,,MATCH($F$6,'Input-Accounts'!$H$6:$J$6,0))))</f>
        <v>-</v>
      </c>
      <c r="G208" s="143">
        <f ca="1">IFERROR(INDEX(G$269:G$305,MATCH($F208,$B$269:$B$305,0))/INDEX($D$269:$D$305,MATCH($F208,$B$269:$B$305,0)),SUMIFS('Input-Ext Allocators'!D$8:D$63,'Input-Ext Allocators'!$B$8:$B$63,$F208))*$D208</f>
        <v>0</v>
      </c>
      <c r="H208" s="143">
        <f ca="1">IFERROR(INDEX(H$269:H$305,MATCH($F208,$B$269:$B$305,0))/INDEX($D$269:$D$305,MATCH($F208,$B$269:$B$305,0)),SUMIFS('Input-Ext Allocators'!E$8:E$63,'Input-Ext Allocators'!$B$8:$B$63,$F208))*$D208</f>
        <v>0</v>
      </c>
      <c r="I208" s="143">
        <f ca="1">IFERROR(INDEX(I$269:I$305,MATCH($F208,$B$269:$B$305,0))/INDEX($D$269:$D$305,MATCH($F208,$B$269:$B$305,0)),SUMIFS('Input-Ext Allocators'!F$8:F$63,'Input-Ext Allocators'!$B$8:$B$63,$F208))*$D208</f>
        <v>0</v>
      </c>
      <c r="J208" s="143">
        <f ca="1">IFERROR(INDEX(J$269:J$305,MATCH($F208,$B$269:$B$305,0))/INDEX($D$269:$D$305,MATCH($F208,$B$269:$B$305,0)),SUMIFS('Input-Ext Allocators'!G$8:G$63,'Input-Ext Allocators'!$B$8:$B$63,$F208))*$D208</f>
        <v>0</v>
      </c>
      <c r="K208" s="143">
        <f ca="1">IFERROR(INDEX(K$269:K$305,MATCH($F208,$B$269:$B$305,0))/INDEX($D$269:$D$305,MATCH($F208,$B$269:$B$305,0)),SUMIFS('Input-Ext Allocators'!H$8:H$63,'Input-Ext Allocators'!$B$8:$B$63,$F208))*$D208</f>
        <v>0</v>
      </c>
      <c r="L208" s="143">
        <f ca="1">IFERROR(INDEX(L$269:L$305,MATCH($F208,$B$269:$B$305,0))/INDEX($D$269:$D$305,MATCH($F208,$B$269:$B$305,0)),SUMIFS('Input-Ext Allocators'!I$8:I$63,'Input-Ext Allocators'!$B$8:$B$63,$F208))*$D208</f>
        <v>0</v>
      </c>
      <c r="M208" s="143">
        <f ca="1">IFERROR(INDEX(M$269:M$305,MATCH($F208,$B$269:$B$305,0))/INDEX($D$269:$D$305,MATCH($F208,$B$269:$B$305,0)),SUMIFS('Input-Ext Allocators'!J$8:J$63,'Input-Ext Allocators'!$B$8:$B$63,$F208))*$D208</f>
        <v>0</v>
      </c>
      <c r="N208" s="143">
        <f ca="1">IFERROR(INDEX(N$269:N$305,MATCH($F208,$B$269:$B$305,0))/INDEX($D$269:$D$305,MATCH($F208,$B$269:$B$305,0)),SUMIFS('Input-Ext Allocators'!K$8:K$63,'Input-Ext Allocators'!$B$8:$B$63,$F208))*$D208</f>
        <v>0</v>
      </c>
      <c r="O208" s="143">
        <f ca="1">IFERROR(INDEX(O$269:O$305,MATCH($F208,$B$269:$B$305,0))/INDEX($D$269:$D$305,MATCH($F208,$B$269:$B$305,0)),SUMIFS('Input-Ext Allocators'!L$8:L$63,'Input-Ext Allocators'!$B$8:$B$63,$F208))*$D208</f>
        <v>0</v>
      </c>
      <c r="P208" s="143">
        <f ca="1">IFERROR(INDEX(P$269:P$305,MATCH($F208,$B$269:$B$305,0))/INDEX($D$269:$D$305,MATCH($F208,$B$269:$B$305,0)),SUMIFS('Input-Ext Allocators'!M$8:M$63,'Input-Ext Allocators'!$B$8:$B$63,$F208))*$D208</f>
        <v>0</v>
      </c>
      <c r="Q208" s="143">
        <f ca="1">IFERROR(INDEX(Q$269:Q$305,MATCH($F208,$B$269:$B$305,0))/INDEX($D$269:$D$305,MATCH($F208,$B$269:$B$305,0)),SUMIFS('Input-Ext Allocators'!N$8:N$63,'Input-Ext Allocators'!$B$8:$B$63,$F208))*$D208</f>
        <v>0</v>
      </c>
      <c r="R208" s="143">
        <f ca="1">IFERROR(INDEX(R$269:R$305,MATCH($F208,$B$269:$B$305,0))/INDEX($D$269:$D$305,MATCH($F208,$B$269:$B$305,0)),SUMIFS('Input-Ext Allocators'!O$8:O$63,'Input-Ext Allocators'!$B$8:$B$63,$F208))*$D208</f>
        <v>0</v>
      </c>
      <c r="S208" s="143">
        <f ca="1">IFERROR(INDEX(S$269:S$305,MATCH($F208,$B$269:$B$305,0))/INDEX($D$269:$D$305,MATCH($F208,$B$269:$B$305,0)),SUMIFS('Input-Ext Allocators'!P$8:P$63,'Input-Ext Allocators'!$B$8:$B$63,$F208))*$D208</f>
        <v>0</v>
      </c>
      <c r="T208" s="143">
        <f ca="1">IFERROR(INDEX(T$269:T$305,MATCH($F208,$B$269:$B$305,0))/INDEX($D$269:$D$305,MATCH($F208,$B$269:$B$305,0)),SUMIFS('Input-Ext Allocators'!Q$8:Q$63,'Input-Ext Allocators'!$B$8:$B$63,$F208))*$D208</f>
        <v>0</v>
      </c>
      <c r="U208" s="143">
        <f ca="1">IFERROR(INDEX(U$269:U$305,MATCH($F208,$B$269:$B$305,0))/INDEX($D$269:$D$305,MATCH($F208,$B$269:$B$305,0)),SUMIFS('Input-Ext Allocators'!R$8:R$63,'Input-Ext Allocators'!$B$8:$B$63,$F208))*$D208</f>
        <v>0</v>
      </c>
      <c r="V208" s="143">
        <f ca="1">IFERROR(INDEX(V$269:V$305,MATCH($F208,$B$269:$B$305,0))/INDEX($D$269:$D$305,MATCH($F208,$B$269:$B$305,0)),SUMIFS('Input-Ext Allocators'!S$8:S$63,'Input-Ext Allocators'!$B$8:$B$63,$F208))*$D208</f>
        <v>0</v>
      </c>
      <c r="W208" s="143">
        <f ca="1">IFERROR(INDEX(W$269:W$305,MATCH($F208,$B$269:$B$305,0))/INDEX($D$269:$D$305,MATCH($F208,$B$269:$B$305,0)),SUMIFS('Input-Ext Allocators'!T$8:T$63,'Input-Ext Allocators'!$B$8:$B$63,$F208))*$D208</f>
        <v>0</v>
      </c>
      <c r="X208" s="143">
        <f ca="1">IFERROR(INDEX(X$269:X$305,MATCH($F208,$B$269:$B$305,0))/INDEX($D$269:$D$305,MATCH($F208,$B$269:$B$305,0)),SUMIFS('Input-Ext Allocators'!U$8:U$63,'Input-Ext Allocators'!$B$8:$B$63,$F208))*$D208</f>
        <v>0</v>
      </c>
      <c r="Y208" s="143">
        <f ca="1">IFERROR(INDEX(Y$269:Y$305,MATCH($F208,$B$269:$B$305,0))/INDEX($D$269:$D$305,MATCH($F208,$B$269:$B$305,0)),SUMIFS('Input-Ext Allocators'!V$8:V$63,'Input-Ext Allocators'!$B$8:$B$63,$F208))*$D208</f>
        <v>0</v>
      </c>
      <c r="Z208" s="143">
        <f ca="1">IFERROR(INDEX(Z$269:Z$305,MATCH($F208,$B$269:$B$305,0))/INDEX($D$269:$D$305,MATCH($F208,$B$269:$B$305,0)),SUMIFS('Input-Ext Allocators'!W$8:W$63,'Input-Ext Allocators'!$B$8:$B$63,$F208))*$D208</f>
        <v>0</v>
      </c>
    </row>
    <row r="209" spans="1:26" outlineLevel="1">
      <c r="A209" s="113">
        <f>IF(ISBLANK('Input-Accounts'!A209),"",'Input-Accounts'!A209)</f>
        <v>179</v>
      </c>
      <c r="B209" s="17" t="str">
        <f>IF(ISBLANK('Input-Accounts'!B209),"",'Input-Accounts'!B209)</f>
        <v>Communication equipment</v>
      </c>
      <c r="C209" s="113">
        <f>IF(ISBLANK('Input-Accounts'!C209),"",'Input-Accounts'!C209)</f>
        <v>370</v>
      </c>
      <c r="D209" s="143">
        <f t="shared" ca="1" si="54"/>
        <v>0</v>
      </c>
      <c r="E209" s="143">
        <f t="shared" ca="1" si="55"/>
        <v>0</v>
      </c>
      <c r="F209" s="89" t="str" cm="1">
        <f t="array" aca="1" ref="F209" ca="1">IF(D209=0,"-",IF('Input-Accounts'!$E209&lt;&gt;0,'Input-Accounts'!$E209,INDEX('Input-Accounts'!$H209:$J209,,MATCH($F$6,'Input-Accounts'!$H$6:$J$6,0))))</f>
        <v>-</v>
      </c>
      <c r="G209" s="143">
        <f ca="1">IFERROR(INDEX(G$269:G$305,MATCH($F209,$B$269:$B$305,0))/INDEX($D$269:$D$305,MATCH($F209,$B$269:$B$305,0)),SUMIFS('Input-Ext Allocators'!D$8:D$63,'Input-Ext Allocators'!$B$8:$B$63,$F209))*$D209</f>
        <v>0</v>
      </c>
      <c r="H209" s="143">
        <f ca="1">IFERROR(INDEX(H$269:H$305,MATCH($F209,$B$269:$B$305,0))/INDEX($D$269:$D$305,MATCH($F209,$B$269:$B$305,0)),SUMIFS('Input-Ext Allocators'!E$8:E$63,'Input-Ext Allocators'!$B$8:$B$63,$F209))*$D209</f>
        <v>0</v>
      </c>
      <c r="I209" s="143">
        <f ca="1">IFERROR(INDEX(I$269:I$305,MATCH($F209,$B$269:$B$305,0))/INDEX($D$269:$D$305,MATCH($F209,$B$269:$B$305,0)),SUMIFS('Input-Ext Allocators'!F$8:F$63,'Input-Ext Allocators'!$B$8:$B$63,$F209))*$D209</f>
        <v>0</v>
      </c>
      <c r="J209" s="143">
        <f ca="1">IFERROR(INDEX(J$269:J$305,MATCH($F209,$B$269:$B$305,0))/INDEX($D$269:$D$305,MATCH($F209,$B$269:$B$305,0)),SUMIFS('Input-Ext Allocators'!G$8:G$63,'Input-Ext Allocators'!$B$8:$B$63,$F209))*$D209</f>
        <v>0</v>
      </c>
      <c r="K209" s="143">
        <f ca="1">IFERROR(INDEX(K$269:K$305,MATCH($F209,$B$269:$B$305,0))/INDEX($D$269:$D$305,MATCH($F209,$B$269:$B$305,0)),SUMIFS('Input-Ext Allocators'!H$8:H$63,'Input-Ext Allocators'!$B$8:$B$63,$F209))*$D209</f>
        <v>0</v>
      </c>
      <c r="L209" s="143">
        <f ca="1">IFERROR(INDEX(L$269:L$305,MATCH($F209,$B$269:$B$305,0))/INDEX($D$269:$D$305,MATCH($F209,$B$269:$B$305,0)),SUMIFS('Input-Ext Allocators'!I$8:I$63,'Input-Ext Allocators'!$B$8:$B$63,$F209))*$D209</f>
        <v>0</v>
      </c>
      <c r="M209" s="143">
        <f ca="1">IFERROR(INDEX(M$269:M$305,MATCH($F209,$B$269:$B$305,0))/INDEX($D$269:$D$305,MATCH($F209,$B$269:$B$305,0)),SUMIFS('Input-Ext Allocators'!J$8:J$63,'Input-Ext Allocators'!$B$8:$B$63,$F209))*$D209</f>
        <v>0</v>
      </c>
      <c r="N209" s="143">
        <f ca="1">IFERROR(INDEX(N$269:N$305,MATCH($F209,$B$269:$B$305,0))/INDEX($D$269:$D$305,MATCH($F209,$B$269:$B$305,0)),SUMIFS('Input-Ext Allocators'!K$8:K$63,'Input-Ext Allocators'!$B$8:$B$63,$F209))*$D209</f>
        <v>0</v>
      </c>
      <c r="O209" s="143">
        <f ca="1">IFERROR(INDEX(O$269:O$305,MATCH($F209,$B$269:$B$305,0))/INDEX($D$269:$D$305,MATCH($F209,$B$269:$B$305,0)),SUMIFS('Input-Ext Allocators'!L$8:L$63,'Input-Ext Allocators'!$B$8:$B$63,$F209))*$D209</f>
        <v>0</v>
      </c>
      <c r="P209" s="143">
        <f ca="1">IFERROR(INDEX(P$269:P$305,MATCH($F209,$B$269:$B$305,0))/INDEX($D$269:$D$305,MATCH($F209,$B$269:$B$305,0)),SUMIFS('Input-Ext Allocators'!M$8:M$63,'Input-Ext Allocators'!$B$8:$B$63,$F209))*$D209</f>
        <v>0</v>
      </c>
      <c r="Q209" s="143">
        <f ca="1">IFERROR(INDEX(Q$269:Q$305,MATCH($F209,$B$269:$B$305,0))/INDEX($D$269:$D$305,MATCH($F209,$B$269:$B$305,0)),SUMIFS('Input-Ext Allocators'!N$8:N$63,'Input-Ext Allocators'!$B$8:$B$63,$F209))*$D209</f>
        <v>0</v>
      </c>
      <c r="R209" s="143">
        <f ca="1">IFERROR(INDEX(R$269:R$305,MATCH($F209,$B$269:$B$305,0))/INDEX($D$269:$D$305,MATCH($F209,$B$269:$B$305,0)),SUMIFS('Input-Ext Allocators'!O$8:O$63,'Input-Ext Allocators'!$B$8:$B$63,$F209))*$D209</f>
        <v>0</v>
      </c>
      <c r="S209" s="143">
        <f ca="1">IFERROR(INDEX(S$269:S$305,MATCH($F209,$B$269:$B$305,0))/INDEX($D$269:$D$305,MATCH($F209,$B$269:$B$305,0)),SUMIFS('Input-Ext Allocators'!P$8:P$63,'Input-Ext Allocators'!$B$8:$B$63,$F209))*$D209</f>
        <v>0</v>
      </c>
      <c r="T209" s="143">
        <f ca="1">IFERROR(INDEX(T$269:T$305,MATCH($F209,$B$269:$B$305,0))/INDEX($D$269:$D$305,MATCH($F209,$B$269:$B$305,0)),SUMIFS('Input-Ext Allocators'!Q$8:Q$63,'Input-Ext Allocators'!$B$8:$B$63,$F209))*$D209</f>
        <v>0</v>
      </c>
      <c r="U209" s="143">
        <f ca="1">IFERROR(INDEX(U$269:U$305,MATCH($F209,$B$269:$B$305,0))/INDEX($D$269:$D$305,MATCH($F209,$B$269:$B$305,0)),SUMIFS('Input-Ext Allocators'!R$8:R$63,'Input-Ext Allocators'!$B$8:$B$63,$F209))*$D209</f>
        <v>0</v>
      </c>
      <c r="V209" s="143">
        <f ca="1">IFERROR(INDEX(V$269:V$305,MATCH($F209,$B$269:$B$305,0))/INDEX($D$269:$D$305,MATCH($F209,$B$269:$B$305,0)),SUMIFS('Input-Ext Allocators'!S$8:S$63,'Input-Ext Allocators'!$B$8:$B$63,$F209))*$D209</f>
        <v>0</v>
      </c>
      <c r="W209" s="143">
        <f ca="1">IFERROR(INDEX(W$269:W$305,MATCH($F209,$B$269:$B$305,0))/INDEX($D$269:$D$305,MATCH($F209,$B$269:$B$305,0)),SUMIFS('Input-Ext Allocators'!T$8:T$63,'Input-Ext Allocators'!$B$8:$B$63,$F209))*$D209</f>
        <v>0</v>
      </c>
      <c r="X209" s="143">
        <f ca="1">IFERROR(INDEX(X$269:X$305,MATCH($F209,$B$269:$B$305,0))/INDEX($D$269:$D$305,MATCH($F209,$B$269:$B$305,0)),SUMIFS('Input-Ext Allocators'!U$8:U$63,'Input-Ext Allocators'!$B$8:$B$63,$F209))*$D209</f>
        <v>0</v>
      </c>
      <c r="Y209" s="143">
        <f ca="1">IFERROR(INDEX(Y$269:Y$305,MATCH($F209,$B$269:$B$305,0))/INDEX($D$269:$D$305,MATCH($F209,$B$269:$B$305,0)),SUMIFS('Input-Ext Allocators'!V$8:V$63,'Input-Ext Allocators'!$B$8:$B$63,$F209))*$D209</f>
        <v>0</v>
      </c>
      <c r="Z209" s="143">
        <f ca="1">IFERROR(INDEX(Z$269:Z$305,MATCH($F209,$B$269:$B$305,0))/INDEX($D$269:$D$305,MATCH($F209,$B$269:$B$305,0)),SUMIFS('Input-Ext Allocators'!W$8:W$63,'Input-Ext Allocators'!$B$8:$B$63,$F209))*$D209</f>
        <v>0</v>
      </c>
    </row>
    <row r="210" spans="1:26" outlineLevel="1">
      <c r="A210" s="113">
        <f>IF(ISBLANK('Input-Accounts'!A210),"",'Input-Accounts'!A210)</f>
        <v>180</v>
      </c>
      <c r="B210" s="79" t="str">
        <f>IF(ISBLANK('Input-Accounts'!B210),"",'Input-Accounts'!B210)</f>
        <v xml:space="preserve">Subtotal - Transmission plant </v>
      </c>
      <c r="C210" s="113" t="str">
        <f>IF(ISBLANK('Input-Accounts'!C210),"",'Input-Accounts'!C210)</f>
        <v/>
      </c>
      <c r="D210" s="144">
        <f ca="1">SUBTOTAL(9,D204:D209)</f>
        <v>0</v>
      </c>
      <c r="E210" s="143">
        <f ca="1">IFERROR(IF(D210="","",IF(D210=0,0,IF(ABS(D210-SUM($G210:$Z210))&lt;Check_Limit,0,1))),1)</f>
        <v>0</v>
      </c>
      <c r="G210" s="144">
        <f t="shared" ref="G210:Z210" ca="1" si="56">SUBTOTAL(9,G204:G209)</f>
        <v>0</v>
      </c>
      <c r="H210" s="144">
        <f t="shared" ca="1" si="56"/>
        <v>0</v>
      </c>
      <c r="I210" s="144">
        <f t="shared" ca="1" si="56"/>
        <v>0</v>
      </c>
      <c r="J210" s="144">
        <f t="shared" ca="1" si="56"/>
        <v>0</v>
      </c>
      <c r="K210" s="144">
        <f t="shared" ca="1" si="56"/>
        <v>0</v>
      </c>
      <c r="L210" s="144">
        <f t="shared" ca="1" si="56"/>
        <v>0</v>
      </c>
      <c r="M210" s="144">
        <f t="shared" ca="1" si="56"/>
        <v>0</v>
      </c>
      <c r="N210" s="144">
        <f t="shared" ca="1" si="56"/>
        <v>0</v>
      </c>
      <c r="O210" s="144">
        <f t="shared" ca="1" si="56"/>
        <v>0</v>
      </c>
      <c r="P210" s="144">
        <f t="shared" ca="1" si="56"/>
        <v>0</v>
      </c>
      <c r="Q210" s="144">
        <f t="shared" ca="1" si="56"/>
        <v>0</v>
      </c>
      <c r="R210" s="144">
        <f t="shared" ca="1" si="56"/>
        <v>0</v>
      </c>
      <c r="S210" s="144">
        <f t="shared" ca="1" si="56"/>
        <v>0</v>
      </c>
      <c r="T210" s="144">
        <f t="shared" ca="1" si="56"/>
        <v>0</v>
      </c>
      <c r="U210" s="144">
        <f t="shared" ca="1" si="56"/>
        <v>0</v>
      </c>
      <c r="V210" s="144">
        <f t="shared" ca="1" si="56"/>
        <v>0</v>
      </c>
      <c r="W210" s="144">
        <f t="shared" ca="1" si="56"/>
        <v>0</v>
      </c>
      <c r="X210" s="144">
        <f t="shared" ca="1" si="56"/>
        <v>0</v>
      </c>
      <c r="Y210" s="144">
        <f t="shared" ca="1" si="56"/>
        <v>0</v>
      </c>
      <c r="Z210" s="144">
        <f t="shared" ca="1" si="56"/>
        <v>0</v>
      </c>
    </row>
    <row r="211" spans="1:26" outlineLevel="1">
      <c r="A211" s="113" t="str">
        <f>IF(ISBLANK('Input-Accounts'!A211),"",'Input-Accounts'!A211)</f>
        <v/>
      </c>
      <c r="B211" s="17" t="str">
        <f>IF(ISBLANK('Input-Accounts'!B211),"",'Input-Accounts'!B211)</f>
        <v/>
      </c>
      <c r="C211" s="113" t="str">
        <f>IF(ISBLANK('Input-Accounts'!C211),"",'Input-Accounts'!C211)</f>
        <v/>
      </c>
      <c r="D211" s="143"/>
      <c r="E211" s="143" t="str">
        <f t="shared" ref="E211:E223" si="57">IFERROR(IF(D211="","",IF(D211=0,0,IF(ABS(D211-SUM($G211:$Z211))&lt;Check_Limit,0,1))),1)</f>
        <v/>
      </c>
      <c r="F211" s="89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</row>
    <row r="212" spans="1:26" outlineLevel="1">
      <c r="A212" s="113">
        <f>IF(ISBLANK('Input-Accounts'!A212),"",'Input-Accounts'!A212)</f>
        <v>181</v>
      </c>
      <c r="B212" s="81" t="str">
        <f>IF(ISBLANK('Input-Accounts'!B212),"",'Input-Accounts'!B212)</f>
        <v>Distribution Plant</v>
      </c>
      <c r="C212" s="113" t="str">
        <f>IF(ISBLANK('Input-Accounts'!C212),"",'Input-Accounts'!C212)</f>
        <v/>
      </c>
      <c r="D212" s="143"/>
      <c r="E212" s="143" t="str">
        <f t="shared" si="57"/>
        <v/>
      </c>
      <c r="F212" s="89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</row>
    <row r="213" spans="1:26" outlineLevel="1">
      <c r="A213" s="113">
        <f>IF(ISBLANK('Input-Accounts'!A213),"",'Input-Accounts'!A213)</f>
        <v>182</v>
      </c>
      <c r="B213" s="17" t="str">
        <f>IF(ISBLANK('Input-Accounts'!B213),"",'Input-Accounts'!B213)</f>
        <v>Land and Land Rights</v>
      </c>
      <c r="C213" s="113">
        <f>IF(ISBLANK('Input-Accounts'!C213),"",'Input-Accounts'!C213)</f>
        <v>374</v>
      </c>
      <c r="D213" s="143">
        <f t="shared" ref="D213:D222" ca="1" si="58">INDIRECT("Classification!"&amp;$D$5&amp;ROW())</f>
        <v>0</v>
      </c>
      <c r="E213" s="143">
        <f t="shared" ca="1" si="57"/>
        <v>0</v>
      </c>
      <c r="F213" s="89" t="str" cm="1">
        <f t="array" aca="1" ref="F213" ca="1">IF(D213=0,"-",IF('Input-Accounts'!$E213&lt;&gt;0,'Input-Accounts'!$E213,INDEX('Input-Accounts'!$H213:$J213,,MATCH($F$6,'Input-Accounts'!$H$6:$J$6,0))))</f>
        <v>-</v>
      </c>
      <c r="G213" s="143">
        <f ca="1">IFERROR(INDEX(G$269:G$305,MATCH($F213,$B$269:$B$305,0))/INDEX($D$269:$D$305,MATCH($F213,$B$269:$B$305,0)),SUMIFS('Input-Ext Allocators'!D$8:D$63,'Input-Ext Allocators'!$B$8:$B$63,$F213))*$D213</f>
        <v>0</v>
      </c>
      <c r="H213" s="143">
        <f ca="1">IFERROR(INDEX(H$269:H$305,MATCH($F213,$B$269:$B$305,0))/INDEX($D$269:$D$305,MATCH($F213,$B$269:$B$305,0)),SUMIFS('Input-Ext Allocators'!E$8:E$63,'Input-Ext Allocators'!$B$8:$B$63,$F213))*$D213</f>
        <v>0</v>
      </c>
      <c r="I213" s="143">
        <f ca="1">IFERROR(INDEX(I$269:I$305,MATCH($F213,$B$269:$B$305,0))/INDEX($D$269:$D$305,MATCH($F213,$B$269:$B$305,0)),SUMIFS('Input-Ext Allocators'!F$8:F$63,'Input-Ext Allocators'!$B$8:$B$63,$F213))*$D213</f>
        <v>0</v>
      </c>
      <c r="J213" s="143">
        <f ca="1">IFERROR(INDEX(J$269:J$305,MATCH($F213,$B$269:$B$305,0))/INDEX($D$269:$D$305,MATCH($F213,$B$269:$B$305,0)),SUMIFS('Input-Ext Allocators'!G$8:G$63,'Input-Ext Allocators'!$B$8:$B$63,$F213))*$D213</f>
        <v>0</v>
      </c>
      <c r="K213" s="143">
        <f ca="1">IFERROR(INDEX(K$269:K$305,MATCH($F213,$B$269:$B$305,0))/INDEX($D$269:$D$305,MATCH($F213,$B$269:$B$305,0)),SUMIFS('Input-Ext Allocators'!H$8:H$63,'Input-Ext Allocators'!$B$8:$B$63,$F213))*$D213</f>
        <v>0</v>
      </c>
      <c r="L213" s="143">
        <f ca="1">IFERROR(INDEX(L$269:L$305,MATCH($F213,$B$269:$B$305,0))/INDEX($D$269:$D$305,MATCH($F213,$B$269:$B$305,0)),SUMIFS('Input-Ext Allocators'!I$8:I$63,'Input-Ext Allocators'!$B$8:$B$63,$F213))*$D213</f>
        <v>0</v>
      </c>
      <c r="M213" s="143">
        <f ca="1">IFERROR(INDEX(M$269:M$305,MATCH($F213,$B$269:$B$305,0))/INDEX($D$269:$D$305,MATCH($F213,$B$269:$B$305,0)),SUMIFS('Input-Ext Allocators'!J$8:J$63,'Input-Ext Allocators'!$B$8:$B$63,$F213))*$D213</f>
        <v>0</v>
      </c>
      <c r="N213" s="143">
        <f ca="1">IFERROR(INDEX(N$269:N$305,MATCH($F213,$B$269:$B$305,0))/INDEX($D$269:$D$305,MATCH($F213,$B$269:$B$305,0)),SUMIFS('Input-Ext Allocators'!K$8:K$63,'Input-Ext Allocators'!$B$8:$B$63,$F213))*$D213</f>
        <v>0</v>
      </c>
      <c r="O213" s="143">
        <f ca="1">IFERROR(INDEX(O$269:O$305,MATCH($F213,$B$269:$B$305,0))/INDEX($D$269:$D$305,MATCH($F213,$B$269:$B$305,0)),SUMIFS('Input-Ext Allocators'!L$8:L$63,'Input-Ext Allocators'!$B$8:$B$63,$F213))*$D213</f>
        <v>0</v>
      </c>
      <c r="P213" s="143">
        <f ca="1">IFERROR(INDEX(P$269:P$305,MATCH($F213,$B$269:$B$305,0))/INDEX($D$269:$D$305,MATCH($F213,$B$269:$B$305,0)),SUMIFS('Input-Ext Allocators'!M$8:M$63,'Input-Ext Allocators'!$B$8:$B$63,$F213))*$D213</f>
        <v>0</v>
      </c>
      <c r="Q213" s="143">
        <f ca="1">IFERROR(INDEX(Q$269:Q$305,MATCH($F213,$B$269:$B$305,0))/INDEX($D$269:$D$305,MATCH($F213,$B$269:$B$305,0)),SUMIFS('Input-Ext Allocators'!N$8:N$63,'Input-Ext Allocators'!$B$8:$B$63,$F213))*$D213</f>
        <v>0</v>
      </c>
      <c r="R213" s="143">
        <f ca="1">IFERROR(INDEX(R$269:R$305,MATCH($F213,$B$269:$B$305,0))/INDEX($D$269:$D$305,MATCH($F213,$B$269:$B$305,0)),SUMIFS('Input-Ext Allocators'!O$8:O$63,'Input-Ext Allocators'!$B$8:$B$63,$F213))*$D213</f>
        <v>0</v>
      </c>
      <c r="S213" s="143">
        <f ca="1">IFERROR(INDEX(S$269:S$305,MATCH($F213,$B$269:$B$305,0))/INDEX($D$269:$D$305,MATCH($F213,$B$269:$B$305,0)),SUMIFS('Input-Ext Allocators'!P$8:P$63,'Input-Ext Allocators'!$B$8:$B$63,$F213))*$D213</f>
        <v>0</v>
      </c>
      <c r="T213" s="143">
        <f ca="1">IFERROR(INDEX(T$269:T$305,MATCH($F213,$B$269:$B$305,0))/INDEX($D$269:$D$305,MATCH($F213,$B$269:$B$305,0)),SUMIFS('Input-Ext Allocators'!Q$8:Q$63,'Input-Ext Allocators'!$B$8:$B$63,$F213))*$D213</f>
        <v>0</v>
      </c>
      <c r="U213" s="143">
        <f ca="1">IFERROR(INDEX(U$269:U$305,MATCH($F213,$B$269:$B$305,0))/INDEX($D$269:$D$305,MATCH($F213,$B$269:$B$305,0)),SUMIFS('Input-Ext Allocators'!R$8:R$63,'Input-Ext Allocators'!$B$8:$B$63,$F213))*$D213</f>
        <v>0</v>
      </c>
      <c r="V213" s="143">
        <f ca="1">IFERROR(INDEX(V$269:V$305,MATCH($F213,$B$269:$B$305,0))/INDEX($D$269:$D$305,MATCH($F213,$B$269:$B$305,0)),SUMIFS('Input-Ext Allocators'!S$8:S$63,'Input-Ext Allocators'!$B$8:$B$63,$F213))*$D213</f>
        <v>0</v>
      </c>
      <c r="W213" s="143">
        <f ca="1">IFERROR(INDEX(W$269:W$305,MATCH($F213,$B$269:$B$305,0))/INDEX($D$269:$D$305,MATCH($F213,$B$269:$B$305,0)),SUMIFS('Input-Ext Allocators'!T$8:T$63,'Input-Ext Allocators'!$B$8:$B$63,$F213))*$D213</f>
        <v>0</v>
      </c>
      <c r="X213" s="143">
        <f ca="1">IFERROR(INDEX(X$269:X$305,MATCH($F213,$B$269:$B$305,0))/INDEX($D$269:$D$305,MATCH($F213,$B$269:$B$305,0)),SUMIFS('Input-Ext Allocators'!U$8:U$63,'Input-Ext Allocators'!$B$8:$B$63,$F213))*$D213</f>
        <v>0</v>
      </c>
      <c r="Y213" s="143">
        <f ca="1">IFERROR(INDEX(Y$269:Y$305,MATCH($F213,$B$269:$B$305,0))/INDEX($D$269:$D$305,MATCH($F213,$B$269:$B$305,0)),SUMIFS('Input-Ext Allocators'!V$8:V$63,'Input-Ext Allocators'!$B$8:$B$63,$F213))*$D213</f>
        <v>0</v>
      </c>
      <c r="Z213" s="143">
        <f ca="1">IFERROR(INDEX(Z$269:Z$305,MATCH($F213,$B$269:$B$305,0))/INDEX($D$269:$D$305,MATCH($F213,$B$269:$B$305,0)),SUMIFS('Input-Ext Allocators'!W$8:W$63,'Input-Ext Allocators'!$B$8:$B$63,$F213))*$D213</f>
        <v>0</v>
      </c>
    </row>
    <row r="214" spans="1:26" outlineLevel="1">
      <c r="A214" s="113">
        <f>IF(ISBLANK('Input-Accounts'!A214),"",'Input-Accounts'!A214)</f>
        <v>183</v>
      </c>
      <c r="B214" s="17" t="str">
        <f>IF(ISBLANK('Input-Accounts'!B214),"",'Input-Accounts'!B214)</f>
        <v>Structures and Improvements</v>
      </c>
      <c r="C214" s="113">
        <f>IF(ISBLANK('Input-Accounts'!C214),"",'Input-Accounts'!C214)</f>
        <v>375</v>
      </c>
      <c r="D214" s="143">
        <f t="shared" ca="1" si="58"/>
        <v>0</v>
      </c>
      <c r="E214" s="143">
        <f t="shared" ca="1" si="57"/>
        <v>0</v>
      </c>
      <c r="F214" s="89" t="str" cm="1">
        <f t="array" aca="1" ref="F214" ca="1">IF(D214=0,"-",IF('Input-Accounts'!$E214&lt;&gt;0,'Input-Accounts'!$E214,INDEX('Input-Accounts'!$H214:$J214,,MATCH($F$6,'Input-Accounts'!$H$6:$J$6,0))))</f>
        <v>-</v>
      </c>
      <c r="G214" s="143">
        <f ca="1">IFERROR(INDEX(G$269:G$305,MATCH($F214,$B$269:$B$305,0))/INDEX($D$269:$D$305,MATCH($F214,$B$269:$B$305,0)),SUMIFS('Input-Ext Allocators'!D$8:D$63,'Input-Ext Allocators'!$B$8:$B$63,$F214))*$D214</f>
        <v>0</v>
      </c>
      <c r="H214" s="143">
        <f ca="1">IFERROR(INDEX(H$269:H$305,MATCH($F214,$B$269:$B$305,0))/INDEX($D$269:$D$305,MATCH($F214,$B$269:$B$305,0)),SUMIFS('Input-Ext Allocators'!E$8:E$63,'Input-Ext Allocators'!$B$8:$B$63,$F214))*$D214</f>
        <v>0</v>
      </c>
      <c r="I214" s="143">
        <f ca="1">IFERROR(INDEX(I$269:I$305,MATCH($F214,$B$269:$B$305,0))/INDEX($D$269:$D$305,MATCH($F214,$B$269:$B$305,0)),SUMIFS('Input-Ext Allocators'!F$8:F$63,'Input-Ext Allocators'!$B$8:$B$63,$F214))*$D214</f>
        <v>0</v>
      </c>
      <c r="J214" s="143">
        <f ca="1">IFERROR(INDEX(J$269:J$305,MATCH($F214,$B$269:$B$305,0))/INDEX($D$269:$D$305,MATCH($F214,$B$269:$B$305,0)),SUMIFS('Input-Ext Allocators'!G$8:G$63,'Input-Ext Allocators'!$B$8:$B$63,$F214))*$D214</f>
        <v>0</v>
      </c>
      <c r="K214" s="143">
        <f ca="1">IFERROR(INDEX(K$269:K$305,MATCH($F214,$B$269:$B$305,0))/INDEX($D$269:$D$305,MATCH($F214,$B$269:$B$305,0)),SUMIFS('Input-Ext Allocators'!H$8:H$63,'Input-Ext Allocators'!$B$8:$B$63,$F214))*$D214</f>
        <v>0</v>
      </c>
      <c r="L214" s="143">
        <f ca="1">IFERROR(INDEX(L$269:L$305,MATCH($F214,$B$269:$B$305,0))/INDEX($D$269:$D$305,MATCH($F214,$B$269:$B$305,0)),SUMIFS('Input-Ext Allocators'!I$8:I$63,'Input-Ext Allocators'!$B$8:$B$63,$F214))*$D214</f>
        <v>0</v>
      </c>
      <c r="M214" s="143">
        <f ca="1">IFERROR(INDEX(M$269:M$305,MATCH($F214,$B$269:$B$305,0))/INDEX($D$269:$D$305,MATCH($F214,$B$269:$B$305,0)),SUMIFS('Input-Ext Allocators'!J$8:J$63,'Input-Ext Allocators'!$B$8:$B$63,$F214))*$D214</f>
        <v>0</v>
      </c>
      <c r="N214" s="143">
        <f ca="1">IFERROR(INDEX(N$269:N$305,MATCH($F214,$B$269:$B$305,0))/INDEX($D$269:$D$305,MATCH($F214,$B$269:$B$305,0)),SUMIFS('Input-Ext Allocators'!K$8:K$63,'Input-Ext Allocators'!$B$8:$B$63,$F214))*$D214</f>
        <v>0</v>
      </c>
      <c r="O214" s="143">
        <f ca="1">IFERROR(INDEX(O$269:O$305,MATCH($F214,$B$269:$B$305,0))/INDEX($D$269:$D$305,MATCH($F214,$B$269:$B$305,0)),SUMIFS('Input-Ext Allocators'!L$8:L$63,'Input-Ext Allocators'!$B$8:$B$63,$F214))*$D214</f>
        <v>0</v>
      </c>
      <c r="P214" s="143">
        <f ca="1">IFERROR(INDEX(P$269:P$305,MATCH($F214,$B$269:$B$305,0))/INDEX($D$269:$D$305,MATCH($F214,$B$269:$B$305,0)),SUMIFS('Input-Ext Allocators'!M$8:M$63,'Input-Ext Allocators'!$B$8:$B$63,$F214))*$D214</f>
        <v>0</v>
      </c>
      <c r="Q214" s="143">
        <f ca="1">IFERROR(INDEX(Q$269:Q$305,MATCH($F214,$B$269:$B$305,0))/INDEX($D$269:$D$305,MATCH($F214,$B$269:$B$305,0)),SUMIFS('Input-Ext Allocators'!N$8:N$63,'Input-Ext Allocators'!$B$8:$B$63,$F214))*$D214</f>
        <v>0</v>
      </c>
      <c r="R214" s="143">
        <f ca="1">IFERROR(INDEX(R$269:R$305,MATCH($F214,$B$269:$B$305,0))/INDEX($D$269:$D$305,MATCH($F214,$B$269:$B$305,0)),SUMIFS('Input-Ext Allocators'!O$8:O$63,'Input-Ext Allocators'!$B$8:$B$63,$F214))*$D214</f>
        <v>0</v>
      </c>
      <c r="S214" s="143">
        <f ca="1">IFERROR(INDEX(S$269:S$305,MATCH($F214,$B$269:$B$305,0))/INDEX($D$269:$D$305,MATCH($F214,$B$269:$B$305,0)),SUMIFS('Input-Ext Allocators'!P$8:P$63,'Input-Ext Allocators'!$B$8:$B$63,$F214))*$D214</f>
        <v>0</v>
      </c>
      <c r="T214" s="143">
        <f ca="1">IFERROR(INDEX(T$269:T$305,MATCH($F214,$B$269:$B$305,0))/INDEX($D$269:$D$305,MATCH($F214,$B$269:$B$305,0)),SUMIFS('Input-Ext Allocators'!Q$8:Q$63,'Input-Ext Allocators'!$B$8:$B$63,$F214))*$D214</f>
        <v>0</v>
      </c>
      <c r="U214" s="143">
        <f ca="1">IFERROR(INDEX(U$269:U$305,MATCH($F214,$B$269:$B$305,0))/INDEX($D$269:$D$305,MATCH($F214,$B$269:$B$305,0)),SUMIFS('Input-Ext Allocators'!R$8:R$63,'Input-Ext Allocators'!$B$8:$B$63,$F214))*$D214</f>
        <v>0</v>
      </c>
      <c r="V214" s="143">
        <f ca="1">IFERROR(INDEX(V$269:V$305,MATCH($F214,$B$269:$B$305,0))/INDEX($D$269:$D$305,MATCH($F214,$B$269:$B$305,0)),SUMIFS('Input-Ext Allocators'!S$8:S$63,'Input-Ext Allocators'!$B$8:$B$63,$F214))*$D214</f>
        <v>0</v>
      </c>
      <c r="W214" s="143">
        <f ca="1">IFERROR(INDEX(W$269:W$305,MATCH($F214,$B$269:$B$305,0))/INDEX($D$269:$D$305,MATCH($F214,$B$269:$B$305,0)),SUMIFS('Input-Ext Allocators'!T$8:T$63,'Input-Ext Allocators'!$B$8:$B$63,$F214))*$D214</f>
        <v>0</v>
      </c>
      <c r="X214" s="143">
        <f ca="1">IFERROR(INDEX(X$269:X$305,MATCH($F214,$B$269:$B$305,0))/INDEX($D$269:$D$305,MATCH($F214,$B$269:$B$305,0)),SUMIFS('Input-Ext Allocators'!U$8:U$63,'Input-Ext Allocators'!$B$8:$B$63,$F214))*$D214</f>
        <v>0</v>
      </c>
      <c r="Y214" s="143">
        <f ca="1">IFERROR(INDEX(Y$269:Y$305,MATCH($F214,$B$269:$B$305,0))/INDEX($D$269:$D$305,MATCH($F214,$B$269:$B$305,0)),SUMIFS('Input-Ext Allocators'!V$8:V$63,'Input-Ext Allocators'!$B$8:$B$63,$F214))*$D214</f>
        <v>0</v>
      </c>
      <c r="Z214" s="143">
        <f ca="1">IFERROR(INDEX(Z$269:Z$305,MATCH($F214,$B$269:$B$305,0))/INDEX($D$269:$D$305,MATCH($F214,$B$269:$B$305,0)),SUMIFS('Input-Ext Allocators'!W$8:W$63,'Input-Ext Allocators'!$B$8:$B$63,$F214))*$D214</f>
        <v>0</v>
      </c>
    </row>
    <row r="215" spans="1:26" outlineLevel="1">
      <c r="A215" s="113">
        <f>IF(ISBLANK('Input-Accounts'!A215),"",'Input-Accounts'!A215)</f>
        <v>184</v>
      </c>
      <c r="B215" s="17" t="str">
        <f>IF(ISBLANK('Input-Accounts'!B215),"",'Input-Accounts'!B215)</f>
        <v>Mains</v>
      </c>
      <c r="C215" s="113">
        <f>IF(ISBLANK('Input-Accounts'!C215),"",'Input-Accounts'!C215)</f>
        <v>376</v>
      </c>
      <c r="D215" s="143">
        <f t="shared" ca="1" si="58"/>
        <v>0</v>
      </c>
      <c r="E215" s="143">
        <f t="shared" ca="1" si="57"/>
        <v>0</v>
      </c>
      <c r="F215" s="89" t="str" cm="1">
        <f t="array" aca="1" ref="F215" ca="1">IF(D215=0,"-",IF('Input-Accounts'!$E215&lt;&gt;0,'Input-Accounts'!$E215,INDEX('Input-Accounts'!$H215:$J215,,MATCH($F$6,'Input-Accounts'!$H$6:$J$6,0))))</f>
        <v>-</v>
      </c>
      <c r="G215" s="143">
        <f ca="1">IFERROR(INDEX(G$269:G$305,MATCH($F215,$B$269:$B$305,0))/INDEX($D$269:$D$305,MATCH($F215,$B$269:$B$305,0)),SUMIFS('Input-Ext Allocators'!D$8:D$63,'Input-Ext Allocators'!$B$8:$B$63,$F215))*$D215</f>
        <v>0</v>
      </c>
      <c r="H215" s="143">
        <f ca="1">IFERROR(INDEX(H$269:H$305,MATCH($F215,$B$269:$B$305,0))/INDEX($D$269:$D$305,MATCH($F215,$B$269:$B$305,0)),SUMIFS('Input-Ext Allocators'!E$8:E$63,'Input-Ext Allocators'!$B$8:$B$63,$F215))*$D215</f>
        <v>0</v>
      </c>
      <c r="I215" s="143">
        <f ca="1">IFERROR(INDEX(I$269:I$305,MATCH($F215,$B$269:$B$305,0))/INDEX($D$269:$D$305,MATCH($F215,$B$269:$B$305,0)),SUMIFS('Input-Ext Allocators'!F$8:F$63,'Input-Ext Allocators'!$B$8:$B$63,$F215))*$D215</f>
        <v>0</v>
      </c>
      <c r="J215" s="143">
        <f ca="1">IFERROR(INDEX(J$269:J$305,MATCH($F215,$B$269:$B$305,0))/INDEX($D$269:$D$305,MATCH($F215,$B$269:$B$305,0)),SUMIFS('Input-Ext Allocators'!G$8:G$63,'Input-Ext Allocators'!$B$8:$B$63,$F215))*$D215</f>
        <v>0</v>
      </c>
      <c r="K215" s="143">
        <f ca="1">IFERROR(INDEX(K$269:K$305,MATCH($F215,$B$269:$B$305,0))/INDEX($D$269:$D$305,MATCH($F215,$B$269:$B$305,0)),SUMIFS('Input-Ext Allocators'!H$8:H$63,'Input-Ext Allocators'!$B$8:$B$63,$F215))*$D215</f>
        <v>0</v>
      </c>
      <c r="L215" s="143">
        <f ca="1">IFERROR(INDEX(L$269:L$305,MATCH($F215,$B$269:$B$305,0))/INDEX($D$269:$D$305,MATCH($F215,$B$269:$B$305,0)),SUMIFS('Input-Ext Allocators'!I$8:I$63,'Input-Ext Allocators'!$B$8:$B$63,$F215))*$D215</f>
        <v>0</v>
      </c>
      <c r="M215" s="143">
        <f ca="1">IFERROR(INDEX(M$269:M$305,MATCH($F215,$B$269:$B$305,0))/INDEX($D$269:$D$305,MATCH($F215,$B$269:$B$305,0)),SUMIFS('Input-Ext Allocators'!J$8:J$63,'Input-Ext Allocators'!$B$8:$B$63,$F215))*$D215</f>
        <v>0</v>
      </c>
      <c r="N215" s="143">
        <f ca="1">IFERROR(INDEX(N$269:N$305,MATCH($F215,$B$269:$B$305,0))/INDEX($D$269:$D$305,MATCH($F215,$B$269:$B$305,0)),SUMIFS('Input-Ext Allocators'!K$8:K$63,'Input-Ext Allocators'!$B$8:$B$63,$F215))*$D215</f>
        <v>0</v>
      </c>
      <c r="O215" s="143">
        <f ca="1">IFERROR(INDEX(O$269:O$305,MATCH($F215,$B$269:$B$305,0))/INDEX($D$269:$D$305,MATCH($F215,$B$269:$B$305,0)),SUMIFS('Input-Ext Allocators'!L$8:L$63,'Input-Ext Allocators'!$B$8:$B$63,$F215))*$D215</f>
        <v>0</v>
      </c>
      <c r="P215" s="143">
        <f ca="1">IFERROR(INDEX(P$269:P$305,MATCH($F215,$B$269:$B$305,0))/INDEX($D$269:$D$305,MATCH($F215,$B$269:$B$305,0)),SUMIFS('Input-Ext Allocators'!M$8:M$63,'Input-Ext Allocators'!$B$8:$B$63,$F215))*$D215</f>
        <v>0</v>
      </c>
      <c r="Q215" s="143">
        <f ca="1">IFERROR(INDEX(Q$269:Q$305,MATCH($F215,$B$269:$B$305,0))/INDEX($D$269:$D$305,MATCH($F215,$B$269:$B$305,0)),SUMIFS('Input-Ext Allocators'!N$8:N$63,'Input-Ext Allocators'!$B$8:$B$63,$F215))*$D215</f>
        <v>0</v>
      </c>
      <c r="R215" s="143">
        <f ca="1">IFERROR(INDEX(R$269:R$305,MATCH($F215,$B$269:$B$305,0))/INDEX($D$269:$D$305,MATCH($F215,$B$269:$B$305,0)),SUMIFS('Input-Ext Allocators'!O$8:O$63,'Input-Ext Allocators'!$B$8:$B$63,$F215))*$D215</f>
        <v>0</v>
      </c>
      <c r="S215" s="143">
        <f ca="1">IFERROR(INDEX(S$269:S$305,MATCH($F215,$B$269:$B$305,0))/INDEX($D$269:$D$305,MATCH($F215,$B$269:$B$305,0)),SUMIFS('Input-Ext Allocators'!P$8:P$63,'Input-Ext Allocators'!$B$8:$B$63,$F215))*$D215</f>
        <v>0</v>
      </c>
      <c r="T215" s="143">
        <f ca="1">IFERROR(INDEX(T$269:T$305,MATCH($F215,$B$269:$B$305,0))/INDEX($D$269:$D$305,MATCH($F215,$B$269:$B$305,0)),SUMIFS('Input-Ext Allocators'!Q$8:Q$63,'Input-Ext Allocators'!$B$8:$B$63,$F215))*$D215</f>
        <v>0</v>
      </c>
      <c r="U215" s="143">
        <f ca="1">IFERROR(INDEX(U$269:U$305,MATCH($F215,$B$269:$B$305,0))/INDEX($D$269:$D$305,MATCH($F215,$B$269:$B$305,0)),SUMIFS('Input-Ext Allocators'!R$8:R$63,'Input-Ext Allocators'!$B$8:$B$63,$F215))*$D215</f>
        <v>0</v>
      </c>
      <c r="V215" s="143">
        <f ca="1">IFERROR(INDEX(V$269:V$305,MATCH($F215,$B$269:$B$305,0))/INDEX($D$269:$D$305,MATCH($F215,$B$269:$B$305,0)),SUMIFS('Input-Ext Allocators'!S$8:S$63,'Input-Ext Allocators'!$B$8:$B$63,$F215))*$D215</f>
        <v>0</v>
      </c>
      <c r="W215" s="143">
        <f ca="1">IFERROR(INDEX(W$269:W$305,MATCH($F215,$B$269:$B$305,0))/INDEX($D$269:$D$305,MATCH($F215,$B$269:$B$305,0)),SUMIFS('Input-Ext Allocators'!T$8:T$63,'Input-Ext Allocators'!$B$8:$B$63,$F215))*$D215</f>
        <v>0</v>
      </c>
      <c r="X215" s="143">
        <f ca="1">IFERROR(INDEX(X$269:X$305,MATCH($F215,$B$269:$B$305,0))/INDEX($D$269:$D$305,MATCH($F215,$B$269:$B$305,0)),SUMIFS('Input-Ext Allocators'!U$8:U$63,'Input-Ext Allocators'!$B$8:$B$63,$F215))*$D215</f>
        <v>0</v>
      </c>
      <c r="Y215" s="143">
        <f ca="1">IFERROR(INDEX(Y$269:Y$305,MATCH($F215,$B$269:$B$305,0))/INDEX($D$269:$D$305,MATCH($F215,$B$269:$B$305,0)),SUMIFS('Input-Ext Allocators'!V$8:V$63,'Input-Ext Allocators'!$B$8:$B$63,$F215))*$D215</f>
        <v>0</v>
      </c>
      <c r="Z215" s="143">
        <f ca="1">IFERROR(INDEX(Z$269:Z$305,MATCH($F215,$B$269:$B$305,0))/INDEX($D$269:$D$305,MATCH($F215,$B$269:$B$305,0)),SUMIFS('Input-Ext Allocators'!W$8:W$63,'Input-Ext Allocators'!$B$8:$B$63,$F215))*$D215</f>
        <v>0</v>
      </c>
    </row>
    <row r="216" spans="1:26" outlineLevel="1">
      <c r="A216" s="113">
        <f>IF(ISBLANK('Input-Accounts'!A216),"",'Input-Accounts'!A216)</f>
        <v>185</v>
      </c>
      <c r="B216" s="17" t="str">
        <f>IF(ISBLANK('Input-Accounts'!B216),"",'Input-Accounts'!B216)</f>
        <v>Compressor Station</v>
      </c>
      <c r="C216" s="113">
        <f>IF(ISBLANK('Input-Accounts'!C216),"",'Input-Accounts'!C216)</f>
        <v>377</v>
      </c>
      <c r="D216" s="143">
        <f t="shared" ca="1" si="58"/>
        <v>0</v>
      </c>
      <c r="E216" s="143">
        <f t="shared" ca="1" si="57"/>
        <v>0</v>
      </c>
      <c r="F216" s="89" t="str" cm="1">
        <f t="array" aca="1" ref="F216" ca="1">IF(D216=0,"-",IF('Input-Accounts'!$E216&lt;&gt;0,'Input-Accounts'!$E216,INDEX('Input-Accounts'!$H216:$J216,,MATCH($F$6,'Input-Accounts'!$H$6:$J$6,0))))</f>
        <v>-</v>
      </c>
      <c r="G216" s="143">
        <f ca="1">IFERROR(INDEX(G$269:G$305,MATCH($F216,$B$269:$B$305,0))/INDEX($D$269:$D$305,MATCH($F216,$B$269:$B$305,0)),SUMIFS('Input-Ext Allocators'!D$8:D$63,'Input-Ext Allocators'!$B$8:$B$63,$F216))*$D216</f>
        <v>0</v>
      </c>
      <c r="H216" s="143">
        <f ca="1">IFERROR(INDEX(H$269:H$305,MATCH($F216,$B$269:$B$305,0))/INDEX($D$269:$D$305,MATCH($F216,$B$269:$B$305,0)),SUMIFS('Input-Ext Allocators'!E$8:E$63,'Input-Ext Allocators'!$B$8:$B$63,$F216))*$D216</f>
        <v>0</v>
      </c>
      <c r="I216" s="143">
        <f ca="1">IFERROR(INDEX(I$269:I$305,MATCH($F216,$B$269:$B$305,0))/INDEX($D$269:$D$305,MATCH($F216,$B$269:$B$305,0)),SUMIFS('Input-Ext Allocators'!F$8:F$63,'Input-Ext Allocators'!$B$8:$B$63,$F216))*$D216</f>
        <v>0</v>
      </c>
      <c r="J216" s="143">
        <f ca="1">IFERROR(INDEX(J$269:J$305,MATCH($F216,$B$269:$B$305,0))/INDEX($D$269:$D$305,MATCH($F216,$B$269:$B$305,0)),SUMIFS('Input-Ext Allocators'!G$8:G$63,'Input-Ext Allocators'!$B$8:$B$63,$F216))*$D216</f>
        <v>0</v>
      </c>
      <c r="K216" s="143">
        <f ca="1">IFERROR(INDEX(K$269:K$305,MATCH($F216,$B$269:$B$305,0))/INDEX($D$269:$D$305,MATCH($F216,$B$269:$B$305,0)),SUMIFS('Input-Ext Allocators'!H$8:H$63,'Input-Ext Allocators'!$B$8:$B$63,$F216))*$D216</f>
        <v>0</v>
      </c>
      <c r="L216" s="143">
        <f ca="1">IFERROR(INDEX(L$269:L$305,MATCH($F216,$B$269:$B$305,0))/INDEX($D$269:$D$305,MATCH($F216,$B$269:$B$305,0)),SUMIFS('Input-Ext Allocators'!I$8:I$63,'Input-Ext Allocators'!$B$8:$B$63,$F216))*$D216</f>
        <v>0</v>
      </c>
      <c r="M216" s="143">
        <f ca="1">IFERROR(INDEX(M$269:M$305,MATCH($F216,$B$269:$B$305,0))/INDEX($D$269:$D$305,MATCH($F216,$B$269:$B$305,0)),SUMIFS('Input-Ext Allocators'!J$8:J$63,'Input-Ext Allocators'!$B$8:$B$63,$F216))*$D216</f>
        <v>0</v>
      </c>
      <c r="N216" s="143">
        <f ca="1">IFERROR(INDEX(N$269:N$305,MATCH($F216,$B$269:$B$305,0))/INDEX($D$269:$D$305,MATCH($F216,$B$269:$B$305,0)),SUMIFS('Input-Ext Allocators'!K$8:K$63,'Input-Ext Allocators'!$B$8:$B$63,$F216))*$D216</f>
        <v>0</v>
      </c>
      <c r="O216" s="143">
        <f ca="1">IFERROR(INDEX(O$269:O$305,MATCH($F216,$B$269:$B$305,0))/INDEX($D$269:$D$305,MATCH($F216,$B$269:$B$305,0)),SUMIFS('Input-Ext Allocators'!L$8:L$63,'Input-Ext Allocators'!$B$8:$B$63,$F216))*$D216</f>
        <v>0</v>
      </c>
      <c r="P216" s="143">
        <f ca="1">IFERROR(INDEX(P$269:P$305,MATCH($F216,$B$269:$B$305,0))/INDEX($D$269:$D$305,MATCH($F216,$B$269:$B$305,0)),SUMIFS('Input-Ext Allocators'!M$8:M$63,'Input-Ext Allocators'!$B$8:$B$63,$F216))*$D216</f>
        <v>0</v>
      </c>
      <c r="Q216" s="143">
        <f ca="1">IFERROR(INDEX(Q$269:Q$305,MATCH($F216,$B$269:$B$305,0))/INDEX($D$269:$D$305,MATCH($F216,$B$269:$B$305,0)),SUMIFS('Input-Ext Allocators'!N$8:N$63,'Input-Ext Allocators'!$B$8:$B$63,$F216))*$D216</f>
        <v>0</v>
      </c>
      <c r="R216" s="143">
        <f ca="1">IFERROR(INDEX(R$269:R$305,MATCH($F216,$B$269:$B$305,0))/INDEX($D$269:$D$305,MATCH($F216,$B$269:$B$305,0)),SUMIFS('Input-Ext Allocators'!O$8:O$63,'Input-Ext Allocators'!$B$8:$B$63,$F216))*$D216</f>
        <v>0</v>
      </c>
      <c r="S216" s="143">
        <f ca="1">IFERROR(INDEX(S$269:S$305,MATCH($F216,$B$269:$B$305,0))/INDEX($D$269:$D$305,MATCH($F216,$B$269:$B$305,0)),SUMIFS('Input-Ext Allocators'!P$8:P$63,'Input-Ext Allocators'!$B$8:$B$63,$F216))*$D216</f>
        <v>0</v>
      </c>
      <c r="T216" s="143">
        <f ca="1">IFERROR(INDEX(T$269:T$305,MATCH($F216,$B$269:$B$305,0))/INDEX($D$269:$D$305,MATCH($F216,$B$269:$B$305,0)),SUMIFS('Input-Ext Allocators'!Q$8:Q$63,'Input-Ext Allocators'!$B$8:$B$63,$F216))*$D216</f>
        <v>0</v>
      </c>
      <c r="U216" s="143">
        <f ca="1">IFERROR(INDEX(U$269:U$305,MATCH($F216,$B$269:$B$305,0))/INDEX($D$269:$D$305,MATCH($F216,$B$269:$B$305,0)),SUMIFS('Input-Ext Allocators'!R$8:R$63,'Input-Ext Allocators'!$B$8:$B$63,$F216))*$D216</f>
        <v>0</v>
      </c>
      <c r="V216" s="143">
        <f ca="1">IFERROR(INDEX(V$269:V$305,MATCH($F216,$B$269:$B$305,0))/INDEX($D$269:$D$305,MATCH($F216,$B$269:$B$305,0)),SUMIFS('Input-Ext Allocators'!S$8:S$63,'Input-Ext Allocators'!$B$8:$B$63,$F216))*$D216</f>
        <v>0</v>
      </c>
      <c r="W216" s="143">
        <f ca="1">IFERROR(INDEX(W$269:W$305,MATCH($F216,$B$269:$B$305,0))/INDEX($D$269:$D$305,MATCH($F216,$B$269:$B$305,0)),SUMIFS('Input-Ext Allocators'!T$8:T$63,'Input-Ext Allocators'!$B$8:$B$63,$F216))*$D216</f>
        <v>0</v>
      </c>
      <c r="X216" s="143">
        <f ca="1">IFERROR(INDEX(X$269:X$305,MATCH($F216,$B$269:$B$305,0))/INDEX($D$269:$D$305,MATCH($F216,$B$269:$B$305,0)),SUMIFS('Input-Ext Allocators'!U$8:U$63,'Input-Ext Allocators'!$B$8:$B$63,$F216))*$D216</f>
        <v>0</v>
      </c>
      <c r="Y216" s="143">
        <f ca="1">IFERROR(INDEX(Y$269:Y$305,MATCH($F216,$B$269:$B$305,0))/INDEX($D$269:$D$305,MATCH($F216,$B$269:$B$305,0)),SUMIFS('Input-Ext Allocators'!V$8:V$63,'Input-Ext Allocators'!$B$8:$B$63,$F216))*$D216</f>
        <v>0</v>
      </c>
      <c r="Z216" s="143">
        <f ca="1">IFERROR(INDEX(Z$269:Z$305,MATCH($F216,$B$269:$B$305,0))/INDEX($D$269:$D$305,MATCH($F216,$B$269:$B$305,0)),SUMIFS('Input-Ext Allocators'!W$8:W$63,'Input-Ext Allocators'!$B$8:$B$63,$F216))*$D216</f>
        <v>0</v>
      </c>
    </row>
    <row r="217" spans="1:26" outlineLevel="1">
      <c r="A217" s="113">
        <f>IF(ISBLANK('Input-Accounts'!A217),"",'Input-Accounts'!A217)</f>
        <v>186</v>
      </c>
      <c r="B217" s="17" t="str">
        <f>IF(ISBLANK('Input-Accounts'!B217),"",'Input-Accounts'!B217)</f>
        <v>M &amp; R Station Equipment - general</v>
      </c>
      <c r="C217" s="113">
        <f>IF(ISBLANK('Input-Accounts'!C217),"",'Input-Accounts'!C217)</f>
        <v>378</v>
      </c>
      <c r="D217" s="143">
        <f t="shared" ca="1" si="58"/>
        <v>0</v>
      </c>
      <c r="E217" s="143">
        <f t="shared" ca="1" si="57"/>
        <v>0</v>
      </c>
      <c r="F217" s="89" t="str" cm="1">
        <f t="array" aca="1" ref="F217" ca="1">IF(D217=0,"-",IF('Input-Accounts'!$E217&lt;&gt;0,'Input-Accounts'!$E217,INDEX('Input-Accounts'!$H217:$J217,,MATCH($F$6,'Input-Accounts'!$H$6:$J$6,0))))</f>
        <v>-</v>
      </c>
      <c r="G217" s="143">
        <f ca="1">IFERROR(INDEX(G$269:G$305,MATCH($F217,$B$269:$B$305,0))/INDEX($D$269:$D$305,MATCH($F217,$B$269:$B$305,0)),SUMIFS('Input-Ext Allocators'!D$8:D$63,'Input-Ext Allocators'!$B$8:$B$63,$F217))*$D217</f>
        <v>0</v>
      </c>
      <c r="H217" s="143">
        <f ca="1">IFERROR(INDEX(H$269:H$305,MATCH($F217,$B$269:$B$305,0))/INDEX($D$269:$D$305,MATCH($F217,$B$269:$B$305,0)),SUMIFS('Input-Ext Allocators'!E$8:E$63,'Input-Ext Allocators'!$B$8:$B$63,$F217))*$D217</f>
        <v>0</v>
      </c>
      <c r="I217" s="143">
        <f ca="1">IFERROR(INDEX(I$269:I$305,MATCH($F217,$B$269:$B$305,0))/INDEX($D$269:$D$305,MATCH($F217,$B$269:$B$305,0)),SUMIFS('Input-Ext Allocators'!F$8:F$63,'Input-Ext Allocators'!$B$8:$B$63,$F217))*$D217</f>
        <v>0</v>
      </c>
      <c r="J217" s="143">
        <f ca="1">IFERROR(INDEX(J$269:J$305,MATCH($F217,$B$269:$B$305,0))/INDEX($D$269:$D$305,MATCH($F217,$B$269:$B$305,0)),SUMIFS('Input-Ext Allocators'!G$8:G$63,'Input-Ext Allocators'!$B$8:$B$63,$F217))*$D217</f>
        <v>0</v>
      </c>
      <c r="K217" s="143">
        <f ca="1">IFERROR(INDEX(K$269:K$305,MATCH($F217,$B$269:$B$305,0))/INDEX($D$269:$D$305,MATCH($F217,$B$269:$B$305,0)),SUMIFS('Input-Ext Allocators'!H$8:H$63,'Input-Ext Allocators'!$B$8:$B$63,$F217))*$D217</f>
        <v>0</v>
      </c>
      <c r="L217" s="143">
        <f ca="1">IFERROR(INDEX(L$269:L$305,MATCH($F217,$B$269:$B$305,0))/INDEX($D$269:$D$305,MATCH($F217,$B$269:$B$305,0)),SUMIFS('Input-Ext Allocators'!I$8:I$63,'Input-Ext Allocators'!$B$8:$B$63,$F217))*$D217</f>
        <v>0</v>
      </c>
      <c r="M217" s="143">
        <f ca="1">IFERROR(INDEX(M$269:M$305,MATCH($F217,$B$269:$B$305,0))/INDEX($D$269:$D$305,MATCH($F217,$B$269:$B$305,0)),SUMIFS('Input-Ext Allocators'!J$8:J$63,'Input-Ext Allocators'!$B$8:$B$63,$F217))*$D217</f>
        <v>0</v>
      </c>
      <c r="N217" s="143">
        <f ca="1">IFERROR(INDEX(N$269:N$305,MATCH($F217,$B$269:$B$305,0))/INDEX($D$269:$D$305,MATCH($F217,$B$269:$B$305,0)),SUMIFS('Input-Ext Allocators'!K$8:K$63,'Input-Ext Allocators'!$B$8:$B$63,$F217))*$D217</f>
        <v>0</v>
      </c>
      <c r="O217" s="143">
        <f ca="1">IFERROR(INDEX(O$269:O$305,MATCH($F217,$B$269:$B$305,0))/INDEX($D$269:$D$305,MATCH($F217,$B$269:$B$305,0)),SUMIFS('Input-Ext Allocators'!L$8:L$63,'Input-Ext Allocators'!$B$8:$B$63,$F217))*$D217</f>
        <v>0</v>
      </c>
      <c r="P217" s="143">
        <f ca="1">IFERROR(INDEX(P$269:P$305,MATCH($F217,$B$269:$B$305,0))/INDEX($D$269:$D$305,MATCH($F217,$B$269:$B$305,0)),SUMIFS('Input-Ext Allocators'!M$8:M$63,'Input-Ext Allocators'!$B$8:$B$63,$F217))*$D217</f>
        <v>0</v>
      </c>
      <c r="Q217" s="143">
        <f ca="1">IFERROR(INDEX(Q$269:Q$305,MATCH($F217,$B$269:$B$305,0))/INDEX($D$269:$D$305,MATCH($F217,$B$269:$B$305,0)),SUMIFS('Input-Ext Allocators'!N$8:N$63,'Input-Ext Allocators'!$B$8:$B$63,$F217))*$D217</f>
        <v>0</v>
      </c>
      <c r="R217" s="143">
        <f ca="1">IFERROR(INDEX(R$269:R$305,MATCH($F217,$B$269:$B$305,0))/INDEX($D$269:$D$305,MATCH($F217,$B$269:$B$305,0)),SUMIFS('Input-Ext Allocators'!O$8:O$63,'Input-Ext Allocators'!$B$8:$B$63,$F217))*$D217</f>
        <v>0</v>
      </c>
      <c r="S217" s="143">
        <f ca="1">IFERROR(INDEX(S$269:S$305,MATCH($F217,$B$269:$B$305,0))/INDEX($D$269:$D$305,MATCH($F217,$B$269:$B$305,0)),SUMIFS('Input-Ext Allocators'!P$8:P$63,'Input-Ext Allocators'!$B$8:$B$63,$F217))*$D217</f>
        <v>0</v>
      </c>
      <c r="T217" s="143">
        <f ca="1">IFERROR(INDEX(T$269:T$305,MATCH($F217,$B$269:$B$305,0))/INDEX($D$269:$D$305,MATCH($F217,$B$269:$B$305,0)),SUMIFS('Input-Ext Allocators'!Q$8:Q$63,'Input-Ext Allocators'!$B$8:$B$63,$F217))*$D217</f>
        <v>0</v>
      </c>
      <c r="U217" s="143">
        <f ca="1">IFERROR(INDEX(U$269:U$305,MATCH($F217,$B$269:$B$305,0))/INDEX($D$269:$D$305,MATCH($F217,$B$269:$B$305,0)),SUMIFS('Input-Ext Allocators'!R$8:R$63,'Input-Ext Allocators'!$B$8:$B$63,$F217))*$D217</f>
        <v>0</v>
      </c>
      <c r="V217" s="143">
        <f ca="1">IFERROR(INDEX(V$269:V$305,MATCH($F217,$B$269:$B$305,0))/INDEX($D$269:$D$305,MATCH($F217,$B$269:$B$305,0)),SUMIFS('Input-Ext Allocators'!S$8:S$63,'Input-Ext Allocators'!$B$8:$B$63,$F217))*$D217</f>
        <v>0</v>
      </c>
      <c r="W217" s="143">
        <f ca="1">IFERROR(INDEX(W$269:W$305,MATCH($F217,$B$269:$B$305,0))/INDEX($D$269:$D$305,MATCH($F217,$B$269:$B$305,0)),SUMIFS('Input-Ext Allocators'!T$8:T$63,'Input-Ext Allocators'!$B$8:$B$63,$F217))*$D217</f>
        <v>0</v>
      </c>
      <c r="X217" s="143">
        <f ca="1">IFERROR(INDEX(X$269:X$305,MATCH($F217,$B$269:$B$305,0))/INDEX($D$269:$D$305,MATCH($F217,$B$269:$B$305,0)),SUMIFS('Input-Ext Allocators'!U$8:U$63,'Input-Ext Allocators'!$B$8:$B$63,$F217))*$D217</f>
        <v>0</v>
      </c>
      <c r="Y217" s="143">
        <f ca="1">IFERROR(INDEX(Y$269:Y$305,MATCH($F217,$B$269:$B$305,0))/INDEX($D$269:$D$305,MATCH($F217,$B$269:$B$305,0)),SUMIFS('Input-Ext Allocators'!V$8:V$63,'Input-Ext Allocators'!$B$8:$B$63,$F217))*$D217</f>
        <v>0</v>
      </c>
      <c r="Z217" s="143">
        <f ca="1">IFERROR(INDEX(Z$269:Z$305,MATCH($F217,$B$269:$B$305,0))/INDEX($D$269:$D$305,MATCH($F217,$B$269:$B$305,0)),SUMIFS('Input-Ext Allocators'!W$8:W$63,'Input-Ext Allocators'!$B$8:$B$63,$F217))*$D217</f>
        <v>0</v>
      </c>
    </row>
    <row r="218" spans="1:26" outlineLevel="1">
      <c r="A218" s="113">
        <f>IF(ISBLANK('Input-Accounts'!A218),"",'Input-Accounts'!A218)</f>
        <v>187</v>
      </c>
      <c r="B218" s="17" t="str">
        <f>IF(ISBLANK('Input-Accounts'!B218),"",'Input-Accounts'!B218)</f>
        <v>M &amp; R Station Equipment - city gate</v>
      </c>
      <c r="C218" s="113">
        <f>IF(ISBLANK('Input-Accounts'!C218),"",'Input-Accounts'!C218)</f>
        <v>379</v>
      </c>
      <c r="D218" s="143">
        <f t="shared" ca="1" si="58"/>
        <v>0</v>
      </c>
      <c r="E218" s="143">
        <f t="shared" ca="1" si="57"/>
        <v>0</v>
      </c>
      <c r="F218" s="89" t="str" cm="1">
        <f t="array" aca="1" ref="F218" ca="1">IF(D218=0,"-",IF('Input-Accounts'!$E218&lt;&gt;0,'Input-Accounts'!$E218,INDEX('Input-Accounts'!$H218:$J218,,MATCH($F$6,'Input-Accounts'!$H$6:$J$6,0))))</f>
        <v>-</v>
      </c>
      <c r="G218" s="143">
        <f ca="1">IFERROR(INDEX(G$269:G$305,MATCH($F218,$B$269:$B$305,0))/INDEX($D$269:$D$305,MATCH($F218,$B$269:$B$305,0)),SUMIFS('Input-Ext Allocators'!D$8:D$63,'Input-Ext Allocators'!$B$8:$B$63,$F218))*$D218</f>
        <v>0</v>
      </c>
      <c r="H218" s="143">
        <f ca="1">IFERROR(INDEX(H$269:H$305,MATCH($F218,$B$269:$B$305,0))/INDEX($D$269:$D$305,MATCH($F218,$B$269:$B$305,0)),SUMIFS('Input-Ext Allocators'!E$8:E$63,'Input-Ext Allocators'!$B$8:$B$63,$F218))*$D218</f>
        <v>0</v>
      </c>
      <c r="I218" s="143">
        <f ca="1">IFERROR(INDEX(I$269:I$305,MATCH($F218,$B$269:$B$305,0))/INDEX($D$269:$D$305,MATCH($F218,$B$269:$B$305,0)),SUMIFS('Input-Ext Allocators'!F$8:F$63,'Input-Ext Allocators'!$B$8:$B$63,$F218))*$D218</f>
        <v>0</v>
      </c>
      <c r="J218" s="143">
        <f ca="1">IFERROR(INDEX(J$269:J$305,MATCH($F218,$B$269:$B$305,0))/INDEX($D$269:$D$305,MATCH($F218,$B$269:$B$305,0)),SUMIFS('Input-Ext Allocators'!G$8:G$63,'Input-Ext Allocators'!$B$8:$B$63,$F218))*$D218</f>
        <v>0</v>
      </c>
      <c r="K218" s="143">
        <f ca="1">IFERROR(INDEX(K$269:K$305,MATCH($F218,$B$269:$B$305,0))/INDEX($D$269:$D$305,MATCH($F218,$B$269:$B$305,0)),SUMIFS('Input-Ext Allocators'!H$8:H$63,'Input-Ext Allocators'!$B$8:$B$63,$F218))*$D218</f>
        <v>0</v>
      </c>
      <c r="L218" s="143">
        <f ca="1">IFERROR(INDEX(L$269:L$305,MATCH($F218,$B$269:$B$305,0))/INDEX($D$269:$D$305,MATCH($F218,$B$269:$B$305,0)),SUMIFS('Input-Ext Allocators'!I$8:I$63,'Input-Ext Allocators'!$B$8:$B$63,$F218))*$D218</f>
        <v>0</v>
      </c>
      <c r="M218" s="143">
        <f ca="1">IFERROR(INDEX(M$269:M$305,MATCH($F218,$B$269:$B$305,0))/INDEX($D$269:$D$305,MATCH($F218,$B$269:$B$305,0)),SUMIFS('Input-Ext Allocators'!J$8:J$63,'Input-Ext Allocators'!$B$8:$B$63,$F218))*$D218</f>
        <v>0</v>
      </c>
      <c r="N218" s="143">
        <f ca="1">IFERROR(INDEX(N$269:N$305,MATCH($F218,$B$269:$B$305,0))/INDEX($D$269:$D$305,MATCH($F218,$B$269:$B$305,0)),SUMIFS('Input-Ext Allocators'!K$8:K$63,'Input-Ext Allocators'!$B$8:$B$63,$F218))*$D218</f>
        <v>0</v>
      </c>
      <c r="O218" s="143">
        <f ca="1">IFERROR(INDEX(O$269:O$305,MATCH($F218,$B$269:$B$305,0))/INDEX($D$269:$D$305,MATCH($F218,$B$269:$B$305,0)),SUMIFS('Input-Ext Allocators'!L$8:L$63,'Input-Ext Allocators'!$B$8:$B$63,$F218))*$D218</f>
        <v>0</v>
      </c>
      <c r="P218" s="143">
        <f ca="1">IFERROR(INDEX(P$269:P$305,MATCH($F218,$B$269:$B$305,0))/INDEX($D$269:$D$305,MATCH($F218,$B$269:$B$305,0)),SUMIFS('Input-Ext Allocators'!M$8:M$63,'Input-Ext Allocators'!$B$8:$B$63,$F218))*$D218</f>
        <v>0</v>
      </c>
      <c r="Q218" s="143">
        <f ca="1">IFERROR(INDEX(Q$269:Q$305,MATCH($F218,$B$269:$B$305,0))/INDEX($D$269:$D$305,MATCH($F218,$B$269:$B$305,0)),SUMIFS('Input-Ext Allocators'!N$8:N$63,'Input-Ext Allocators'!$B$8:$B$63,$F218))*$D218</f>
        <v>0</v>
      </c>
      <c r="R218" s="143">
        <f ca="1">IFERROR(INDEX(R$269:R$305,MATCH($F218,$B$269:$B$305,0))/INDEX($D$269:$D$305,MATCH($F218,$B$269:$B$305,0)),SUMIFS('Input-Ext Allocators'!O$8:O$63,'Input-Ext Allocators'!$B$8:$B$63,$F218))*$D218</f>
        <v>0</v>
      </c>
      <c r="S218" s="143">
        <f ca="1">IFERROR(INDEX(S$269:S$305,MATCH($F218,$B$269:$B$305,0))/INDEX($D$269:$D$305,MATCH($F218,$B$269:$B$305,0)),SUMIFS('Input-Ext Allocators'!P$8:P$63,'Input-Ext Allocators'!$B$8:$B$63,$F218))*$D218</f>
        <v>0</v>
      </c>
      <c r="T218" s="143">
        <f ca="1">IFERROR(INDEX(T$269:T$305,MATCH($F218,$B$269:$B$305,0))/INDEX($D$269:$D$305,MATCH($F218,$B$269:$B$305,0)),SUMIFS('Input-Ext Allocators'!Q$8:Q$63,'Input-Ext Allocators'!$B$8:$B$63,$F218))*$D218</f>
        <v>0</v>
      </c>
      <c r="U218" s="143">
        <f ca="1">IFERROR(INDEX(U$269:U$305,MATCH($F218,$B$269:$B$305,0))/INDEX($D$269:$D$305,MATCH($F218,$B$269:$B$305,0)),SUMIFS('Input-Ext Allocators'!R$8:R$63,'Input-Ext Allocators'!$B$8:$B$63,$F218))*$D218</f>
        <v>0</v>
      </c>
      <c r="V218" s="143">
        <f ca="1">IFERROR(INDEX(V$269:V$305,MATCH($F218,$B$269:$B$305,0))/INDEX($D$269:$D$305,MATCH($F218,$B$269:$B$305,0)),SUMIFS('Input-Ext Allocators'!S$8:S$63,'Input-Ext Allocators'!$B$8:$B$63,$F218))*$D218</f>
        <v>0</v>
      </c>
      <c r="W218" s="143">
        <f ca="1">IFERROR(INDEX(W$269:W$305,MATCH($F218,$B$269:$B$305,0))/INDEX($D$269:$D$305,MATCH($F218,$B$269:$B$305,0)),SUMIFS('Input-Ext Allocators'!T$8:T$63,'Input-Ext Allocators'!$B$8:$B$63,$F218))*$D218</f>
        <v>0</v>
      </c>
      <c r="X218" s="143">
        <f ca="1">IFERROR(INDEX(X$269:X$305,MATCH($F218,$B$269:$B$305,0))/INDEX($D$269:$D$305,MATCH($F218,$B$269:$B$305,0)),SUMIFS('Input-Ext Allocators'!U$8:U$63,'Input-Ext Allocators'!$B$8:$B$63,$F218))*$D218</f>
        <v>0</v>
      </c>
      <c r="Y218" s="143">
        <f ca="1">IFERROR(INDEX(Y$269:Y$305,MATCH($F218,$B$269:$B$305,0))/INDEX($D$269:$D$305,MATCH($F218,$B$269:$B$305,0)),SUMIFS('Input-Ext Allocators'!V$8:V$63,'Input-Ext Allocators'!$B$8:$B$63,$F218))*$D218</f>
        <v>0</v>
      </c>
      <c r="Z218" s="143">
        <f ca="1">IFERROR(INDEX(Z$269:Z$305,MATCH($F218,$B$269:$B$305,0))/INDEX($D$269:$D$305,MATCH($F218,$B$269:$B$305,0)),SUMIFS('Input-Ext Allocators'!W$8:W$63,'Input-Ext Allocators'!$B$8:$B$63,$F218))*$D218</f>
        <v>0</v>
      </c>
    </row>
    <row r="219" spans="1:26" outlineLevel="1">
      <c r="A219" s="113">
        <f>IF(ISBLANK('Input-Accounts'!A219),"",'Input-Accounts'!A219)</f>
        <v>188</v>
      </c>
      <c r="B219" s="17" t="str">
        <f>IF(ISBLANK('Input-Accounts'!B219),"",'Input-Accounts'!B219)</f>
        <v>Services</v>
      </c>
      <c r="C219" s="113">
        <f>IF(ISBLANK('Input-Accounts'!C219),"",'Input-Accounts'!C219)</f>
        <v>380</v>
      </c>
      <c r="D219" s="143">
        <f t="shared" ca="1" si="58"/>
        <v>0</v>
      </c>
      <c r="E219" s="143">
        <f t="shared" ca="1" si="57"/>
        <v>0</v>
      </c>
      <c r="F219" s="89" t="str" cm="1">
        <f t="array" aca="1" ref="F219" ca="1">IF(D219=0,"-",IF('Input-Accounts'!$E219&lt;&gt;0,'Input-Accounts'!$E219,INDEX('Input-Accounts'!$H219:$J219,,MATCH($F$6,'Input-Accounts'!$H$6:$J$6,0))))</f>
        <v>-</v>
      </c>
      <c r="G219" s="143">
        <f ca="1">IFERROR(INDEX(G$269:G$305,MATCH($F219,$B$269:$B$305,0))/INDEX($D$269:$D$305,MATCH($F219,$B$269:$B$305,0)),SUMIFS('Input-Ext Allocators'!D$8:D$63,'Input-Ext Allocators'!$B$8:$B$63,$F219))*$D219</f>
        <v>0</v>
      </c>
      <c r="H219" s="143">
        <f ca="1">IFERROR(INDEX(H$269:H$305,MATCH($F219,$B$269:$B$305,0))/INDEX($D$269:$D$305,MATCH($F219,$B$269:$B$305,0)),SUMIFS('Input-Ext Allocators'!E$8:E$63,'Input-Ext Allocators'!$B$8:$B$63,$F219))*$D219</f>
        <v>0</v>
      </c>
      <c r="I219" s="143">
        <f ca="1">IFERROR(INDEX(I$269:I$305,MATCH($F219,$B$269:$B$305,0))/INDEX($D$269:$D$305,MATCH($F219,$B$269:$B$305,0)),SUMIFS('Input-Ext Allocators'!F$8:F$63,'Input-Ext Allocators'!$B$8:$B$63,$F219))*$D219</f>
        <v>0</v>
      </c>
      <c r="J219" s="143">
        <f ca="1">IFERROR(INDEX(J$269:J$305,MATCH($F219,$B$269:$B$305,0))/INDEX($D$269:$D$305,MATCH($F219,$B$269:$B$305,0)),SUMIFS('Input-Ext Allocators'!G$8:G$63,'Input-Ext Allocators'!$B$8:$B$63,$F219))*$D219</f>
        <v>0</v>
      </c>
      <c r="K219" s="143">
        <f ca="1">IFERROR(INDEX(K$269:K$305,MATCH($F219,$B$269:$B$305,0))/INDEX($D$269:$D$305,MATCH($F219,$B$269:$B$305,0)),SUMIFS('Input-Ext Allocators'!H$8:H$63,'Input-Ext Allocators'!$B$8:$B$63,$F219))*$D219</f>
        <v>0</v>
      </c>
      <c r="L219" s="143">
        <f ca="1">IFERROR(INDEX(L$269:L$305,MATCH($F219,$B$269:$B$305,0))/INDEX($D$269:$D$305,MATCH($F219,$B$269:$B$305,0)),SUMIFS('Input-Ext Allocators'!I$8:I$63,'Input-Ext Allocators'!$B$8:$B$63,$F219))*$D219</f>
        <v>0</v>
      </c>
      <c r="M219" s="143">
        <f ca="1">IFERROR(INDEX(M$269:M$305,MATCH($F219,$B$269:$B$305,0))/INDEX($D$269:$D$305,MATCH($F219,$B$269:$B$305,0)),SUMIFS('Input-Ext Allocators'!J$8:J$63,'Input-Ext Allocators'!$B$8:$B$63,$F219))*$D219</f>
        <v>0</v>
      </c>
      <c r="N219" s="143">
        <f ca="1">IFERROR(INDEX(N$269:N$305,MATCH($F219,$B$269:$B$305,0))/INDEX($D$269:$D$305,MATCH($F219,$B$269:$B$305,0)),SUMIFS('Input-Ext Allocators'!K$8:K$63,'Input-Ext Allocators'!$B$8:$B$63,$F219))*$D219</f>
        <v>0</v>
      </c>
      <c r="O219" s="143">
        <f ca="1">IFERROR(INDEX(O$269:O$305,MATCH($F219,$B$269:$B$305,0))/INDEX($D$269:$D$305,MATCH($F219,$B$269:$B$305,0)),SUMIFS('Input-Ext Allocators'!L$8:L$63,'Input-Ext Allocators'!$B$8:$B$63,$F219))*$D219</f>
        <v>0</v>
      </c>
      <c r="P219" s="143">
        <f ca="1">IFERROR(INDEX(P$269:P$305,MATCH($F219,$B$269:$B$305,0))/INDEX($D$269:$D$305,MATCH($F219,$B$269:$B$305,0)),SUMIFS('Input-Ext Allocators'!M$8:M$63,'Input-Ext Allocators'!$B$8:$B$63,$F219))*$D219</f>
        <v>0</v>
      </c>
      <c r="Q219" s="143">
        <f ca="1">IFERROR(INDEX(Q$269:Q$305,MATCH($F219,$B$269:$B$305,0))/INDEX($D$269:$D$305,MATCH($F219,$B$269:$B$305,0)),SUMIFS('Input-Ext Allocators'!N$8:N$63,'Input-Ext Allocators'!$B$8:$B$63,$F219))*$D219</f>
        <v>0</v>
      </c>
      <c r="R219" s="143">
        <f ca="1">IFERROR(INDEX(R$269:R$305,MATCH($F219,$B$269:$B$305,0))/INDEX($D$269:$D$305,MATCH($F219,$B$269:$B$305,0)),SUMIFS('Input-Ext Allocators'!O$8:O$63,'Input-Ext Allocators'!$B$8:$B$63,$F219))*$D219</f>
        <v>0</v>
      </c>
      <c r="S219" s="143">
        <f ca="1">IFERROR(INDEX(S$269:S$305,MATCH($F219,$B$269:$B$305,0))/INDEX($D$269:$D$305,MATCH($F219,$B$269:$B$305,0)),SUMIFS('Input-Ext Allocators'!P$8:P$63,'Input-Ext Allocators'!$B$8:$B$63,$F219))*$D219</f>
        <v>0</v>
      </c>
      <c r="T219" s="143">
        <f ca="1">IFERROR(INDEX(T$269:T$305,MATCH($F219,$B$269:$B$305,0))/INDEX($D$269:$D$305,MATCH($F219,$B$269:$B$305,0)),SUMIFS('Input-Ext Allocators'!Q$8:Q$63,'Input-Ext Allocators'!$B$8:$B$63,$F219))*$D219</f>
        <v>0</v>
      </c>
      <c r="U219" s="143">
        <f ca="1">IFERROR(INDEX(U$269:U$305,MATCH($F219,$B$269:$B$305,0))/INDEX($D$269:$D$305,MATCH($F219,$B$269:$B$305,0)),SUMIFS('Input-Ext Allocators'!R$8:R$63,'Input-Ext Allocators'!$B$8:$B$63,$F219))*$D219</f>
        <v>0</v>
      </c>
      <c r="V219" s="143">
        <f ca="1">IFERROR(INDEX(V$269:V$305,MATCH($F219,$B$269:$B$305,0))/INDEX($D$269:$D$305,MATCH($F219,$B$269:$B$305,0)),SUMIFS('Input-Ext Allocators'!S$8:S$63,'Input-Ext Allocators'!$B$8:$B$63,$F219))*$D219</f>
        <v>0</v>
      </c>
      <c r="W219" s="143">
        <f ca="1">IFERROR(INDEX(W$269:W$305,MATCH($F219,$B$269:$B$305,0))/INDEX($D$269:$D$305,MATCH($F219,$B$269:$B$305,0)),SUMIFS('Input-Ext Allocators'!T$8:T$63,'Input-Ext Allocators'!$B$8:$B$63,$F219))*$D219</f>
        <v>0</v>
      </c>
      <c r="X219" s="143">
        <f ca="1">IFERROR(INDEX(X$269:X$305,MATCH($F219,$B$269:$B$305,0))/INDEX($D$269:$D$305,MATCH($F219,$B$269:$B$305,0)),SUMIFS('Input-Ext Allocators'!U$8:U$63,'Input-Ext Allocators'!$B$8:$B$63,$F219))*$D219</f>
        <v>0</v>
      </c>
      <c r="Y219" s="143">
        <f ca="1">IFERROR(INDEX(Y$269:Y$305,MATCH($F219,$B$269:$B$305,0))/INDEX($D$269:$D$305,MATCH($F219,$B$269:$B$305,0)),SUMIFS('Input-Ext Allocators'!V$8:V$63,'Input-Ext Allocators'!$B$8:$B$63,$F219))*$D219</f>
        <v>0</v>
      </c>
      <c r="Z219" s="143">
        <f ca="1">IFERROR(INDEX(Z$269:Z$305,MATCH($F219,$B$269:$B$305,0))/INDEX($D$269:$D$305,MATCH($F219,$B$269:$B$305,0)),SUMIFS('Input-Ext Allocators'!W$8:W$63,'Input-Ext Allocators'!$B$8:$B$63,$F219))*$D219</f>
        <v>0</v>
      </c>
    </row>
    <row r="220" spans="1:26" outlineLevel="1">
      <c r="A220" s="113">
        <f>IF(ISBLANK('Input-Accounts'!A220),"",'Input-Accounts'!A220)</f>
        <v>189</v>
      </c>
      <c r="B220" s="17" t="str">
        <f>IF(ISBLANK('Input-Accounts'!B220),"",'Input-Accounts'!B220)</f>
        <v>Meters</v>
      </c>
      <c r="C220" s="113">
        <f>IF(ISBLANK('Input-Accounts'!C220),"",'Input-Accounts'!C220)</f>
        <v>381</v>
      </c>
      <c r="D220" s="143">
        <f t="shared" ca="1" si="58"/>
        <v>0</v>
      </c>
      <c r="E220" s="143">
        <f t="shared" ca="1" si="57"/>
        <v>0</v>
      </c>
      <c r="F220" s="89" t="str">
        <f ca="1">F89</f>
        <v>-</v>
      </c>
      <c r="G220" s="143">
        <f ca="1">IFERROR(INDEX(G$269:G$305,MATCH($F220,$B$269:$B$305,0))/INDEX($D$269:$D$305,MATCH($F220,$B$269:$B$305,0)),SUMIFS('Input-Ext Allocators'!D$8:D$63,'Input-Ext Allocators'!$B$8:$B$63,$F220))*$D220</f>
        <v>0</v>
      </c>
      <c r="H220" s="143">
        <f ca="1">IFERROR(INDEX(H$269:H$305,MATCH($F220,$B$269:$B$305,0))/INDEX($D$269:$D$305,MATCH($F220,$B$269:$B$305,0)),SUMIFS('Input-Ext Allocators'!E$8:E$63,'Input-Ext Allocators'!$B$8:$B$63,$F220))*$D220</f>
        <v>0</v>
      </c>
      <c r="I220" s="143">
        <f ca="1">IFERROR(INDEX(I$269:I$305,MATCH($F220,$B$269:$B$305,0))/INDEX($D$269:$D$305,MATCH($F220,$B$269:$B$305,0)),SUMIFS('Input-Ext Allocators'!F$8:F$63,'Input-Ext Allocators'!$B$8:$B$63,$F220))*$D220</f>
        <v>0</v>
      </c>
      <c r="J220" s="143">
        <f ca="1">IFERROR(INDEX(J$269:J$305,MATCH($F220,$B$269:$B$305,0))/INDEX($D$269:$D$305,MATCH($F220,$B$269:$B$305,0)),SUMIFS('Input-Ext Allocators'!G$8:G$63,'Input-Ext Allocators'!$B$8:$B$63,$F220))*$D220</f>
        <v>0</v>
      </c>
      <c r="K220" s="143">
        <f ca="1">IFERROR(INDEX(K$269:K$305,MATCH($F220,$B$269:$B$305,0))/INDEX($D$269:$D$305,MATCH($F220,$B$269:$B$305,0)),SUMIFS('Input-Ext Allocators'!H$8:H$63,'Input-Ext Allocators'!$B$8:$B$63,$F220))*$D220</f>
        <v>0</v>
      </c>
      <c r="L220" s="143">
        <f ca="1">IFERROR(INDEX(L$269:L$305,MATCH($F220,$B$269:$B$305,0))/INDEX($D$269:$D$305,MATCH($F220,$B$269:$B$305,0)),SUMIFS('Input-Ext Allocators'!I$8:I$63,'Input-Ext Allocators'!$B$8:$B$63,$F220))*$D220</f>
        <v>0</v>
      </c>
      <c r="M220" s="143">
        <f ca="1">IFERROR(INDEX(M$269:M$305,MATCH($F220,$B$269:$B$305,0))/INDEX($D$269:$D$305,MATCH($F220,$B$269:$B$305,0)),SUMIFS('Input-Ext Allocators'!J$8:J$63,'Input-Ext Allocators'!$B$8:$B$63,$F220))*$D220</f>
        <v>0</v>
      </c>
      <c r="N220" s="143">
        <f ca="1">IFERROR(INDEX(N$269:N$305,MATCH($F220,$B$269:$B$305,0))/INDEX($D$269:$D$305,MATCH($F220,$B$269:$B$305,0)),SUMIFS('Input-Ext Allocators'!K$8:K$63,'Input-Ext Allocators'!$B$8:$B$63,$F220))*$D220</f>
        <v>0</v>
      </c>
      <c r="O220" s="143">
        <f ca="1">IFERROR(INDEX(O$269:O$305,MATCH($F220,$B$269:$B$305,0))/INDEX($D$269:$D$305,MATCH($F220,$B$269:$B$305,0)),SUMIFS('Input-Ext Allocators'!L$8:L$63,'Input-Ext Allocators'!$B$8:$B$63,$F220))*$D220</f>
        <v>0</v>
      </c>
      <c r="P220" s="143">
        <f ca="1">IFERROR(INDEX(P$269:P$305,MATCH($F220,$B$269:$B$305,0))/INDEX($D$269:$D$305,MATCH($F220,$B$269:$B$305,0)),SUMIFS('Input-Ext Allocators'!M$8:M$63,'Input-Ext Allocators'!$B$8:$B$63,$F220))*$D220</f>
        <v>0</v>
      </c>
      <c r="Q220" s="143">
        <f ca="1">IFERROR(INDEX(Q$269:Q$305,MATCH($F220,$B$269:$B$305,0))/INDEX($D$269:$D$305,MATCH($F220,$B$269:$B$305,0)),SUMIFS('Input-Ext Allocators'!N$8:N$63,'Input-Ext Allocators'!$B$8:$B$63,$F220))*$D220</f>
        <v>0</v>
      </c>
      <c r="R220" s="143">
        <f ca="1">IFERROR(INDEX(R$269:R$305,MATCH($F220,$B$269:$B$305,0))/INDEX($D$269:$D$305,MATCH($F220,$B$269:$B$305,0)),SUMIFS('Input-Ext Allocators'!O$8:O$63,'Input-Ext Allocators'!$B$8:$B$63,$F220))*$D220</f>
        <v>0</v>
      </c>
      <c r="S220" s="143">
        <f ca="1">IFERROR(INDEX(S$269:S$305,MATCH($F220,$B$269:$B$305,0))/INDEX($D$269:$D$305,MATCH($F220,$B$269:$B$305,0)),SUMIFS('Input-Ext Allocators'!P$8:P$63,'Input-Ext Allocators'!$B$8:$B$63,$F220))*$D220</f>
        <v>0</v>
      </c>
      <c r="T220" s="143">
        <f ca="1">IFERROR(INDEX(T$269:T$305,MATCH($F220,$B$269:$B$305,0))/INDEX($D$269:$D$305,MATCH($F220,$B$269:$B$305,0)),SUMIFS('Input-Ext Allocators'!Q$8:Q$63,'Input-Ext Allocators'!$B$8:$B$63,$F220))*$D220</f>
        <v>0</v>
      </c>
      <c r="U220" s="143">
        <f ca="1">IFERROR(INDEX(U$269:U$305,MATCH($F220,$B$269:$B$305,0))/INDEX($D$269:$D$305,MATCH($F220,$B$269:$B$305,0)),SUMIFS('Input-Ext Allocators'!R$8:R$63,'Input-Ext Allocators'!$B$8:$B$63,$F220))*$D220</f>
        <v>0</v>
      </c>
      <c r="V220" s="143">
        <f ca="1">IFERROR(INDEX(V$269:V$305,MATCH($F220,$B$269:$B$305,0))/INDEX($D$269:$D$305,MATCH($F220,$B$269:$B$305,0)),SUMIFS('Input-Ext Allocators'!S$8:S$63,'Input-Ext Allocators'!$B$8:$B$63,$F220))*$D220</f>
        <v>0</v>
      </c>
      <c r="W220" s="143">
        <f ca="1">IFERROR(INDEX(W$269:W$305,MATCH($F220,$B$269:$B$305,0))/INDEX($D$269:$D$305,MATCH($F220,$B$269:$B$305,0)),SUMIFS('Input-Ext Allocators'!T$8:T$63,'Input-Ext Allocators'!$B$8:$B$63,$F220))*$D220</f>
        <v>0</v>
      </c>
      <c r="X220" s="143">
        <f ca="1">IFERROR(INDEX(X$269:X$305,MATCH($F220,$B$269:$B$305,0))/INDEX($D$269:$D$305,MATCH($F220,$B$269:$B$305,0)),SUMIFS('Input-Ext Allocators'!U$8:U$63,'Input-Ext Allocators'!$B$8:$B$63,$F220))*$D220</f>
        <v>0</v>
      </c>
      <c r="Y220" s="143">
        <f ca="1">IFERROR(INDEX(Y$269:Y$305,MATCH($F220,$B$269:$B$305,0))/INDEX($D$269:$D$305,MATCH($F220,$B$269:$B$305,0)),SUMIFS('Input-Ext Allocators'!V$8:V$63,'Input-Ext Allocators'!$B$8:$B$63,$F220))*$D220</f>
        <v>0</v>
      </c>
      <c r="Z220" s="143">
        <f ca="1">IFERROR(INDEX(Z$269:Z$305,MATCH($F220,$B$269:$B$305,0))/INDEX($D$269:$D$305,MATCH($F220,$B$269:$B$305,0)),SUMIFS('Input-Ext Allocators'!W$8:W$63,'Input-Ext Allocators'!$B$8:$B$63,$F220))*$D220</f>
        <v>0</v>
      </c>
    </row>
    <row r="221" spans="1:26" outlineLevel="1">
      <c r="A221" s="113">
        <f>IF(ISBLANK('Input-Accounts'!A221),"",'Input-Accounts'!A221)</f>
        <v>190</v>
      </c>
      <c r="B221" s="17" t="str">
        <f>IF(ISBLANK('Input-Accounts'!B221),"",'Input-Accounts'!B221)</f>
        <v>House Regulator &amp; Install.</v>
      </c>
      <c r="C221" s="113">
        <f>IF(ISBLANK('Input-Accounts'!C221),"",'Input-Accounts'!C221)</f>
        <v>383</v>
      </c>
      <c r="D221" s="143">
        <f t="shared" ca="1" si="58"/>
        <v>0</v>
      </c>
      <c r="E221" s="143">
        <f t="shared" ca="1" si="57"/>
        <v>0</v>
      </c>
      <c r="F221" s="89" t="str" cm="1">
        <f t="array" aca="1" ref="F221" ca="1">IF(D221=0,"-",IF('Input-Accounts'!$E221&lt;&gt;0,'Input-Accounts'!$E221,INDEX('Input-Accounts'!$H221:$J221,,MATCH($F$6,'Input-Accounts'!$H$6:$J$6,0))))</f>
        <v>-</v>
      </c>
      <c r="G221" s="143">
        <f ca="1">IFERROR(INDEX(G$269:G$305,MATCH($F221,$B$269:$B$305,0))/INDEX($D$269:$D$305,MATCH($F221,$B$269:$B$305,0)),SUMIFS('Input-Ext Allocators'!D$8:D$63,'Input-Ext Allocators'!$B$8:$B$63,$F221))*$D221</f>
        <v>0</v>
      </c>
      <c r="H221" s="143">
        <f ca="1">IFERROR(INDEX(H$269:H$305,MATCH($F221,$B$269:$B$305,0))/INDEX($D$269:$D$305,MATCH($F221,$B$269:$B$305,0)),SUMIFS('Input-Ext Allocators'!E$8:E$63,'Input-Ext Allocators'!$B$8:$B$63,$F221))*$D221</f>
        <v>0</v>
      </c>
      <c r="I221" s="143">
        <f ca="1">IFERROR(INDEX(I$269:I$305,MATCH($F221,$B$269:$B$305,0))/INDEX($D$269:$D$305,MATCH($F221,$B$269:$B$305,0)),SUMIFS('Input-Ext Allocators'!F$8:F$63,'Input-Ext Allocators'!$B$8:$B$63,$F221))*$D221</f>
        <v>0</v>
      </c>
      <c r="J221" s="143">
        <f ca="1">IFERROR(INDEX(J$269:J$305,MATCH($F221,$B$269:$B$305,0))/INDEX($D$269:$D$305,MATCH($F221,$B$269:$B$305,0)),SUMIFS('Input-Ext Allocators'!G$8:G$63,'Input-Ext Allocators'!$B$8:$B$63,$F221))*$D221</f>
        <v>0</v>
      </c>
      <c r="K221" s="143">
        <f ca="1">IFERROR(INDEX(K$269:K$305,MATCH($F221,$B$269:$B$305,0))/INDEX($D$269:$D$305,MATCH($F221,$B$269:$B$305,0)),SUMIFS('Input-Ext Allocators'!H$8:H$63,'Input-Ext Allocators'!$B$8:$B$63,$F221))*$D221</f>
        <v>0</v>
      </c>
      <c r="L221" s="143">
        <f ca="1">IFERROR(INDEX(L$269:L$305,MATCH($F221,$B$269:$B$305,0))/INDEX($D$269:$D$305,MATCH($F221,$B$269:$B$305,0)),SUMIFS('Input-Ext Allocators'!I$8:I$63,'Input-Ext Allocators'!$B$8:$B$63,$F221))*$D221</f>
        <v>0</v>
      </c>
      <c r="M221" s="143">
        <f ca="1">IFERROR(INDEX(M$269:M$305,MATCH($F221,$B$269:$B$305,0))/INDEX($D$269:$D$305,MATCH($F221,$B$269:$B$305,0)),SUMIFS('Input-Ext Allocators'!J$8:J$63,'Input-Ext Allocators'!$B$8:$B$63,$F221))*$D221</f>
        <v>0</v>
      </c>
      <c r="N221" s="143">
        <f ca="1">IFERROR(INDEX(N$269:N$305,MATCH($F221,$B$269:$B$305,0))/INDEX($D$269:$D$305,MATCH($F221,$B$269:$B$305,0)),SUMIFS('Input-Ext Allocators'!K$8:K$63,'Input-Ext Allocators'!$B$8:$B$63,$F221))*$D221</f>
        <v>0</v>
      </c>
      <c r="O221" s="143">
        <f ca="1">IFERROR(INDEX(O$269:O$305,MATCH($F221,$B$269:$B$305,0))/INDEX($D$269:$D$305,MATCH($F221,$B$269:$B$305,0)),SUMIFS('Input-Ext Allocators'!L$8:L$63,'Input-Ext Allocators'!$B$8:$B$63,$F221))*$D221</f>
        <v>0</v>
      </c>
      <c r="P221" s="143">
        <f ca="1">IFERROR(INDEX(P$269:P$305,MATCH($F221,$B$269:$B$305,0))/INDEX($D$269:$D$305,MATCH($F221,$B$269:$B$305,0)),SUMIFS('Input-Ext Allocators'!M$8:M$63,'Input-Ext Allocators'!$B$8:$B$63,$F221))*$D221</f>
        <v>0</v>
      </c>
      <c r="Q221" s="143">
        <f ca="1">IFERROR(INDEX(Q$269:Q$305,MATCH($F221,$B$269:$B$305,0))/INDEX($D$269:$D$305,MATCH($F221,$B$269:$B$305,0)),SUMIFS('Input-Ext Allocators'!N$8:N$63,'Input-Ext Allocators'!$B$8:$B$63,$F221))*$D221</f>
        <v>0</v>
      </c>
      <c r="R221" s="143">
        <f ca="1">IFERROR(INDEX(R$269:R$305,MATCH($F221,$B$269:$B$305,0))/INDEX($D$269:$D$305,MATCH($F221,$B$269:$B$305,0)),SUMIFS('Input-Ext Allocators'!O$8:O$63,'Input-Ext Allocators'!$B$8:$B$63,$F221))*$D221</f>
        <v>0</v>
      </c>
      <c r="S221" s="143">
        <f ca="1">IFERROR(INDEX(S$269:S$305,MATCH($F221,$B$269:$B$305,0))/INDEX($D$269:$D$305,MATCH($F221,$B$269:$B$305,0)),SUMIFS('Input-Ext Allocators'!P$8:P$63,'Input-Ext Allocators'!$B$8:$B$63,$F221))*$D221</f>
        <v>0</v>
      </c>
      <c r="T221" s="143">
        <f ca="1">IFERROR(INDEX(T$269:T$305,MATCH($F221,$B$269:$B$305,0))/INDEX($D$269:$D$305,MATCH($F221,$B$269:$B$305,0)),SUMIFS('Input-Ext Allocators'!Q$8:Q$63,'Input-Ext Allocators'!$B$8:$B$63,$F221))*$D221</f>
        <v>0</v>
      </c>
      <c r="U221" s="143">
        <f ca="1">IFERROR(INDEX(U$269:U$305,MATCH($F221,$B$269:$B$305,0))/INDEX($D$269:$D$305,MATCH($F221,$B$269:$B$305,0)),SUMIFS('Input-Ext Allocators'!R$8:R$63,'Input-Ext Allocators'!$B$8:$B$63,$F221))*$D221</f>
        <v>0</v>
      </c>
      <c r="V221" s="143">
        <f ca="1">IFERROR(INDEX(V$269:V$305,MATCH($F221,$B$269:$B$305,0))/INDEX($D$269:$D$305,MATCH($F221,$B$269:$B$305,0)),SUMIFS('Input-Ext Allocators'!S$8:S$63,'Input-Ext Allocators'!$B$8:$B$63,$F221))*$D221</f>
        <v>0</v>
      </c>
      <c r="W221" s="143">
        <f ca="1">IFERROR(INDEX(W$269:W$305,MATCH($F221,$B$269:$B$305,0))/INDEX($D$269:$D$305,MATCH($F221,$B$269:$B$305,0)),SUMIFS('Input-Ext Allocators'!T$8:T$63,'Input-Ext Allocators'!$B$8:$B$63,$F221))*$D221</f>
        <v>0</v>
      </c>
      <c r="X221" s="143">
        <f ca="1">IFERROR(INDEX(X$269:X$305,MATCH($F221,$B$269:$B$305,0))/INDEX($D$269:$D$305,MATCH($F221,$B$269:$B$305,0)),SUMIFS('Input-Ext Allocators'!U$8:U$63,'Input-Ext Allocators'!$B$8:$B$63,$F221))*$D221</f>
        <v>0</v>
      </c>
      <c r="Y221" s="143">
        <f ca="1">IFERROR(INDEX(Y$269:Y$305,MATCH($F221,$B$269:$B$305,0))/INDEX($D$269:$D$305,MATCH($F221,$B$269:$B$305,0)),SUMIFS('Input-Ext Allocators'!V$8:V$63,'Input-Ext Allocators'!$B$8:$B$63,$F221))*$D221</f>
        <v>0</v>
      </c>
      <c r="Z221" s="143">
        <f ca="1">IFERROR(INDEX(Z$269:Z$305,MATCH($F221,$B$269:$B$305,0))/INDEX($D$269:$D$305,MATCH($F221,$B$269:$B$305,0)),SUMIFS('Input-Ext Allocators'!W$8:W$63,'Input-Ext Allocators'!$B$8:$B$63,$F221))*$D221</f>
        <v>0</v>
      </c>
    </row>
    <row r="222" spans="1:26" outlineLevel="1">
      <c r="A222" s="113">
        <f>IF(ISBLANK('Input-Accounts'!A222),"",'Input-Accounts'!A222)</f>
        <v>191</v>
      </c>
      <c r="B222" s="17" t="str">
        <f>IF(ISBLANK('Input-Accounts'!B222),"",'Input-Accounts'!B222)</f>
        <v>Industrial M &amp; R Station Equipment</v>
      </c>
      <c r="C222" s="113">
        <f>IF(ISBLANK('Input-Accounts'!C222),"",'Input-Accounts'!C222)</f>
        <v>385</v>
      </c>
      <c r="D222" s="143">
        <f t="shared" ca="1" si="58"/>
        <v>0</v>
      </c>
      <c r="E222" s="143">
        <f t="shared" ca="1" si="57"/>
        <v>0</v>
      </c>
      <c r="F222" s="89" t="str" cm="1">
        <f t="array" aca="1" ref="F222" ca="1">IF(D222=0,"-",IF('Input-Accounts'!$E222&lt;&gt;0,'Input-Accounts'!$E222,INDEX('Input-Accounts'!$H222:$J222,,MATCH($F$6,'Input-Accounts'!$H$6:$J$6,0))))</f>
        <v>-</v>
      </c>
      <c r="G222" s="143">
        <f ca="1">IFERROR(INDEX(G$269:G$305,MATCH($F222,$B$269:$B$305,0))/INDEX($D$269:$D$305,MATCH($F222,$B$269:$B$305,0)),SUMIFS('Input-Ext Allocators'!D$8:D$63,'Input-Ext Allocators'!$B$8:$B$63,$F222))*$D222</f>
        <v>0</v>
      </c>
      <c r="H222" s="143">
        <f ca="1">IFERROR(INDEX(H$269:H$305,MATCH($F222,$B$269:$B$305,0))/INDEX($D$269:$D$305,MATCH($F222,$B$269:$B$305,0)),SUMIFS('Input-Ext Allocators'!E$8:E$63,'Input-Ext Allocators'!$B$8:$B$63,$F222))*$D222</f>
        <v>0</v>
      </c>
      <c r="I222" s="143">
        <f ca="1">IFERROR(INDEX(I$269:I$305,MATCH($F222,$B$269:$B$305,0))/INDEX($D$269:$D$305,MATCH($F222,$B$269:$B$305,0)),SUMIFS('Input-Ext Allocators'!F$8:F$63,'Input-Ext Allocators'!$B$8:$B$63,$F222))*$D222</f>
        <v>0</v>
      </c>
      <c r="J222" s="143">
        <f ca="1">IFERROR(INDEX(J$269:J$305,MATCH($F222,$B$269:$B$305,0))/INDEX($D$269:$D$305,MATCH($F222,$B$269:$B$305,0)),SUMIFS('Input-Ext Allocators'!G$8:G$63,'Input-Ext Allocators'!$B$8:$B$63,$F222))*$D222</f>
        <v>0</v>
      </c>
      <c r="K222" s="143">
        <f ca="1">IFERROR(INDEX(K$269:K$305,MATCH($F222,$B$269:$B$305,0))/INDEX($D$269:$D$305,MATCH($F222,$B$269:$B$305,0)),SUMIFS('Input-Ext Allocators'!H$8:H$63,'Input-Ext Allocators'!$B$8:$B$63,$F222))*$D222</f>
        <v>0</v>
      </c>
      <c r="L222" s="143">
        <f ca="1">IFERROR(INDEX(L$269:L$305,MATCH($F222,$B$269:$B$305,0))/INDEX($D$269:$D$305,MATCH($F222,$B$269:$B$305,0)),SUMIFS('Input-Ext Allocators'!I$8:I$63,'Input-Ext Allocators'!$B$8:$B$63,$F222))*$D222</f>
        <v>0</v>
      </c>
      <c r="M222" s="143">
        <f ca="1">IFERROR(INDEX(M$269:M$305,MATCH($F222,$B$269:$B$305,0))/INDEX($D$269:$D$305,MATCH($F222,$B$269:$B$305,0)),SUMIFS('Input-Ext Allocators'!J$8:J$63,'Input-Ext Allocators'!$B$8:$B$63,$F222))*$D222</f>
        <v>0</v>
      </c>
      <c r="N222" s="143">
        <f ca="1">IFERROR(INDEX(N$269:N$305,MATCH($F222,$B$269:$B$305,0))/INDEX($D$269:$D$305,MATCH($F222,$B$269:$B$305,0)),SUMIFS('Input-Ext Allocators'!K$8:K$63,'Input-Ext Allocators'!$B$8:$B$63,$F222))*$D222</f>
        <v>0</v>
      </c>
      <c r="O222" s="143">
        <f ca="1">IFERROR(INDEX(O$269:O$305,MATCH($F222,$B$269:$B$305,0))/INDEX($D$269:$D$305,MATCH($F222,$B$269:$B$305,0)),SUMIFS('Input-Ext Allocators'!L$8:L$63,'Input-Ext Allocators'!$B$8:$B$63,$F222))*$D222</f>
        <v>0</v>
      </c>
      <c r="P222" s="143">
        <f ca="1">IFERROR(INDEX(P$269:P$305,MATCH($F222,$B$269:$B$305,0))/INDEX($D$269:$D$305,MATCH($F222,$B$269:$B$305,0)),SUMIFS('Input-Ext Allocators'!M$8:M$63,'Input-Ext Allocators'!$B$8:$B$63,$F222))*$D222</f>
        <v>0</v>
      </c>
      <c r="Q222" s="143">
        <f ca="1">IFERROR(INDEX(Q$269:Q$305,MATCH($F222,$B$269:$B$305,0))/INDEX($D$269:$D$305,MATCH($F222,$B$269:$B$305,0)),SUMIFS('Input-Ext Allocators'!N$8:N$63,'Input-Ext Allocators'!$B$8:$B$63,$F222))*$D222</f>
        <v>0</v>
      </c>
      <c r="R222" s="143">
        <f ca="1">IFERROR(INDEX(R$269:R$305,MATCH($F222,$B$269:$B$305,0))/INDEX($D$269:$D$305,MATCH($F222,$B$269:$B$305,0)),SUMIFS('Input-Ext Allocators'!O$8:O$63,'Input-Ext Allocators'!$B$8:$B$63,$F222))*$D222</f>
        <v>0</v>
      </c>
      <c r="S222" s="143">
        <f ca="1">IFERROR(INDEX(S$269:S$305,MATCH($F222,$B$269:$B$305,0))/INDEX($D$269:$D$305,MATCH($F222,$B$269:$B$305,0)),SUMIFS('Input-Ext Allocators'!P$8:P$63,'Input-Ext Allocators'!$B$8:$B$63,$F222))*$D222</f>
        <v>0</v>
      </c>
      <c r="T222" s="143">
        <f ca="1">IFERROR(INDEX(T$269:T$305,MATCH($F222,$B$269:$B$305,0))/INDEX($D$269:$D$305,MATCH($F222,$B$269:$B$305,0)),SUMIFS('Input-Ext Allocators'!Q$8:Q$63,'Input-Ext Allocators'!$B$8:$B$63,$F222))*$D222</f>
        <v>0</v>
      </c>
      <c r="U222" s="143">
        <f ca="1">IFERROR(INDEX(U$269:U$305,MATCH($F222,$B$269:$B$305,0))/INDEX($D$269:$D$305,MATCH($F222,$B$269:$B$305,0)),SUMIFS('Input-Ext Allocators'!R$8:R$63,'Input-Ext Allocators'!$B$8:$B$63,$F222))*$D222</f>
        <v>0</v>
      </c>
      <c r="V222" s="143">
        <f ca="1">IFERROR(INDEX(V$269:V$305,MATCH($F222,$B$269:$B$305,0))/INDEX($D$269:$D$305,MATCH($F222,$B$269:$B$305,0)),SUMIFS('Input-Ext Allocators'!S$8:S$63,'Input-Ext Allocators'!$B$8:$B$63,$F222))*$D222</f>
        <v>0</v>
      </c>
      <c r="W222" s="143">
        <f ca="1">IFERROR(INDEX(W$269:W$305,MATCH($F222,$B$269:$B$305,0))/INDEX($D$269:$D$305,MATCH($F222,$B$269:$B$305,0)),SUMIFS('Input-Ext Allocators'!T$8:T$63,'Input-Ext Allocators'!$B$8:$B$63,$F222))*$D222</f>
        <v>0</v>
      </c>
      <c r="X222" s="143">
        <f ca="1">IFERROR(INDEX(X$269:X$305,MATCH($F222,$B$269:$B$305,0))/INDEX($D$269:$D$305,MATCH($F222,$B$269:$B$305,0)),SUMIFS('Input-Ext Allocators'!U$8:U$63,'Input-Ext Allocators'!$B$8:$B$63,$F222))*$D222</f>
        <v>0</v>
      </c>
      <c r="Y222" s="143">
        <f ca="1">IFERROR(INDEX(Y$269:Y$305,MATCH($F222,$B$269:$B$305,0))/INDEX($D$269:$D$305,MATCH($F222,$B$269:$B$305,0)),SUMIFS('Input-Ext Allocators'!V$8:V$63,'Input-Ext Allocators'!$B$8:$B$63,$F222))*$D222</f>
        <v>0</v>
      </c>
      <c r="Z222" s="143">
        <f ca="1">IFERROR(INDEX(Z$269:Z$305,MATCH($F222,$B$269:$B$305,0))/INDEX($D$269:$D$305,MATCH($F222,$B$269:$B$305,0)),SUMIFS('Input-Ext Allocators'!W$8:W$63,'Input-Ext Allocators'!$B$8:$B$63,$F222))*$D222</f>
        <v>0</v>
      </c>
    </row>
    <row r="223" spans="1:26" outlineLevel="1">
      <c r="A223" s="113">
        <f>IF(ISBLANK('Input-Accounts'!A223),"",'Input-Accounts'!A223)</f>
        <v>192</v>
      </c>
      <c r="B223" s="79" t="str">
        <f>IF(ISBLANK('Input-Accounts'!B223),"",'Input-Accounts'!B223)</f>
        <v>Subtotal - Distribution Plant</v>
      </c>
      <c r="C223" s="113" t="str">
        <f>IF(ISBLANK('Input-Accounts'!C223),"",'Input-Accounts'!C223)</f>
        <v/>
      </c>
      <c r="D223" s="144">
        <f ca="1">SUBTOTAL(9,D213:D222)</f>
        <v>0</v>
      </c>
      <c r="E223" s="143">
        <f t="shared" ca="1" si="57"/>
        <v>0</v>
      </c>
      <c r="G223" s="144">
        <f t="shared" ref="G223:Z223" ca="1" si="59">SUBTOTAL(9,G213:G222)</f>
        <v>0</v>
      </c>
      <c r="H223" s="144">
        <f t="shared" ca="1" si="59"/>
        <v>0</v>
      </c>
      <c r="I223" s="144">
        <f t="shared" ca="1" si="59"/>
        <v>0</v>
      </c>
      <c r="J223" s="144">
        <f t="shared" ca="1" si="59"/>
        <v>0</v>
      </c>
      <c r="K223" s="144">
        <f t="shared" ca="1" si="59"/>
        <v>0</v>
      </c>
      <c r="L223" s="144">
        <f t="shared" ca="1" si="59"/>
        <v>0</v>
      </c>
      <c r="M223" s="144">
        <f t="shared" ca="1" si="59"/>
        <v>0</v>
      </c>
      <c r="N223" s="144">
        <f t="shared" ca="1" si="59"/>
        <v>0</v>
      </c>
      <c r="O223" s="144">
        <f t="shared" ca="1" si="59"/>
        <v>0</v>
      </c>
      <c r="P223" s="144">
        <f t="shared" ca="1" si="59"/>
        <v>0</v>
      </c>
      <c r="Q223" s="144">
        <f t="shared" ca="1" si="59"/>
        <v>0</v>
      </c>
      <c r="R223" s="144">
        <f t="shared" ca="1" si="59"/>
        <v>0</v>
      </c>
      <c r="S223" s="144">
        <f t="shared" ca="1" si="59"/>
        <v>0</v>
      </c>
      <c r="T223" s="144">
        <f t="shared" ca="1" si="59"/>
        <v>0</v>
      </c>
      <c r="U223" s="144">
        <f t="shared" ca="1" si="59"/>
        <v>0</v>
      </c>
      <c r="V223" s="144">
        <f t="shared" ca="1" si="59"/>
        <v>0</v>
      </c>
      <c r="W223" s="144">
        <f t="shared" ca="1" si="59"/>
        <v>0</v>
      </c>
      <c r="X223" s="144">
        <f t="shared" ca="1" si="59"/>
        <v>0</v>
      </c>
      <c r="Y223" s="144">
        <f t="shared" ca="1" si="59"/>
        <v>0</v>
      </c>
      <c r="Z223" s="144">
        <f t="shared" ca="1" si="59"/>
        <v>0</v>
      </c>
    </row>
    <row r="224" spans="1:26" outlineLevel="1">
      <c r="A224" s="113" t="str">
        <f>IF(ISBLANK('Input-Accounts'!A224),"",'Input-Accounts'!A224)</f>
        <v/>
      </c>
      <c r="B224" s="17" t="str">
        <f>IF(ISBLANK('Input-Accounts'!B224),"",'Input-Accounts'!B224)</f>
        <v/>
      </c>
      <c r="C224" s="113" t="str">
        <f>IF(ISBLANK('Input-Accounts'!C224),"",'Input-Accounts'!C224)</f>
        <v/>
      </c>
      <c r="D224" s="143"/>
      <c r="E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</row>
    <row r="225" spans="1:26" outlineLevel="1">
      <c r="A225" s="113">
        <f>IF(ISBLANK('Input-Accounts'!A225),"",'Input-Accounts'!A225)</f>
        <v>193</v>
      </c>
      <c r="B225" s="81" t="str">
        <f>IF(ISBLANK('Input-Accounts'!B225),"",'Input-Accounts'!B225)</f>
        <v>General Plant</v>
      </c>
      <c r="C225" s="113" t="str">
        <f>IF(ISBLANK('Input-Accounts'!C225),"",'Input-Accounts'!C225)</f>
        <v/>
      </c>
      <c r="D225" s="143"/>
      <c r="E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</row>
    <row r="226" spans="1:26" outlineLevel="1">
      <c r="A226" s="113">
        <f>IF(ISBLANK('Input-Accounts'!A226),"",'Input-Accounts'!A226)</f>
        <v>194</v>
      </c>
      <c r="B226" s="17" t="str">
        <f>IF(ISBLANK('Input-Accounts'!B226),"",'Input-Accounts'!B226)</f>
        <v>Land and Land Rights</v>
      </c>
      <c r="C226" s="113">
        <f>IF(ISBLANK('Input-Accounts'!C226),"",'Input-Accounts'!C226)</f>
        <v>389</v>
      </c>
      <c r="D226" s="143">
        <f t="shared" ref="D226:D235" ca="1" si="60">INDIRECT("Classification!"&amp;$D$5&amp;ROW())</f>
        <v>0</v>
      </c>
      <c r="E226" s="143">
        <f t="shared" ref="E226:E236" ca="1" si="61">IFERROR(IF(D226="","",IF(D226=0,0,IF(ABS(D226-SUM($G226:$Z226))&lt;Check_Limit,0,1))),1)</f>
        <v>0</v>
      </c>
      <c r="F226" s="89" t="str" cm="1">
        <f t="array" aca="1" ref="F226" ca="1">IF(D226=0,"-",IF('Input-Accounts'!$E226&lt;&gt;0,'Input-Accounts'!$E226,INDEX('Input-Accounts'!$H226:$J226,,MATCH($F$6,'Input-Accounts'!$H$6:$J$6,0))))</f>
        <v>-</v>
      </c>
      <c r="G226" s="143">
        <f ca="1">IFERROR(INDEX(G$269:G$305,MATCH($F226,$B$269:$B$305,0))/INDEX($D$269:$D$305,MATCH($F226,$B$269:$B$305,0)),SUMIFS('Input-Ext Allocators'!D$8:D$63,'Input-Ext Allocators'!$B$8:$B$63,$F226))*$D226</f>
        <v>0</v>
      </c>
      <c r="H226" s="143">
        <f ca="1">IFERROR(INDEX(H$269:H$305,MATCH($F226,$B$269:$B$305,0))/INDEX($D$269:$D$305,MATCH($F226,$B$269:$B$305,0)),SUMIFS('Input-Ext Allocators'!E$8:E$63,'Input-Ext Allocators'!$B$8:$B$63,$F226))*$D226</f>
        <v>0</v>
      </c>
      <c r="I226" s="143">
        <f ca="1">IFERROR(INDEX(I$269:I$305,MATCH($F226,$B$269:$B$305,0))/INDEX($D$269:$D$305,MATCH($F226,$B$269:$B$305,0)),SUMIFS('Input-Ext Allocators'!F$8:F$63,'Input-Ext Allocators'!$B$8:$B$63,$F226))*$D226</f>
        <v>0</v>
      </c>
      <c r="J226" s="143">
        <f ca="1">IFERROR(INDEX(J$269:J$305,MATCH($F226,$B$269:$B$305,0))/INDEX($D$269:$D$305,MATCH($F226,$B$269:$B$305,0)),SUMIFS('Input-Ext Allocators'!G$8:G$63,'Input-Ext Allocators'!$B$8:$B$63,$F226))*$D226</f>
        <v>0</v>
      </c>
      <c r="K226" s="143">
        <f ca="1">IFERROR(INDEX(K$269:K$305,MATCH($F226,$B$269:$B$305,0))/INDEX($D$269:$D$305,MATCH($F226,$B$269:$B$305,0)),SUMIFS('Input-Ext Allocators'!H$8:H$63,'Input-Ext Allocators'!$B$8:$B$63,$F226))*$D226</f>
        <v>0</v>
      </c>
      <c r="L226" s="143">
        <f ca="1">IFERROR(INDEX(L$269:L$305,MATCH($F226,$B$269:$B$305,0))/INDEX($D$269:$D$305,MATCH($F226,$B$269:$B$305,0)),SUMIFS('Input-Ext Allocators'!I$8:I$63,'Input-Ext Allocators'!$B$8:$B$63,$F226))*$D226</f>
        <v>0</v>
      </c>
      <c r="M226" s="143">
        <f ca="1">IFERROR(INDEX(M$269:M$305,MATCH($F226,$B$269:$B$305,0))/INDEX($D$269:$D$305,MATCH($F226,$B$269:$B$305,0)),SUMIFS('Input-Ext Allocators'!J$8:J$63,'Input-Ext Allocators'!$B$8:$B$63,$F226))*$D226</f>
        <v>0</v>
      </c>
      <c r="N226" s="143">
        <f ca="1">IFERROR(INDEX(N$269:N$305,MATCH($F226,$B$269:$B$305,0))/INDEX($D$269:$D$305,MATCH($F226,$B$269:$B$305,0)),SUMIFS('Input-Ext Allocators'!K$8:K$63,'Input-Ext Allocators'!$B$8:$B$63,$F226))*$D226</f>
        <v>0</v>
      </c>
      <c r="O226" s="143">
        <f ca="1">IFERROR(INDEX(O$269:O$305,MATCH($F226,$B$269:$B$305,0))/INDEX($D$269:$D$305,MATCH($F226,$B$269:$B$305,0)),SUMIFS('Input-Ext Allocators'!L$8:L$63,'Input-Ext Allocators'!$B$8:$B$63,$F226))*$D226</f>
        <v>0</v>
      </c>
      <c r="P226" s="143">
        <f ca="1">IFERROR(INDEX(P$269:P$305,MATCH($F226,$B$269:$B$305,0))/INDEX($D$269:$D$305,MATCH($F226,$B$269:$B$305,0)),SUMIFS('Input-Ext Allocators'!M$8:M$63,'Input-Ext Allocators'!$B$8:$B$63,$F226))*$D226</f>
        <v>0</v>
      </c>
      <c r="Q226" s="143">
        <f ca="1">IFERROR(INDEX(Q$269:Q$305,MATCH($F226,$B$269:$B$305,0))/INDEX($D$269:$D$305,MATCH($F226,$B$269:$B$305,0)),SUMIFS('Input-Ext Allocators'!N$8:N$63,'Input-Ext Allocators'!$B$8:$B$63,$F226))*$D226</f>
        <v>0</v>
      </c>
      <c r="R226" s="143">
        <f ca="1">IFERROR(INDEX(R$269:R$305,MATCH($F226,$B$269:$B$305,0))/INDEX($D$269:$D$305,MATCH($F226,$B$269:$B$305,0)),SUMIFS('Input-Ext Allocators'!O$8:O$63,'Input-Ext Allocators'!$B$8:$B$63,$F226))*$D226</f>
        <v>0</v>
      </c>
      <c r="S226" s="143">
        <f ca="1">IFERROR(INDEX(S$269:S$305,MATCH($F226,$B$269:$B$305,0))/INDEX($D$269:$D$305,MATCH($F226,$B$269:$B$305,0)),SUMIFS('Input-Ext Allocators'!P$8:P$63,'Input-Ext Allocators'!$B$8:$B$63,$F226))*$D226</f>
        <v>0</v>
      </c>
      <c r="T226" s="143">
        <f ca="1">IFERROR(INDEX(T$269:T$305,MATCH($F226,$B$269:$B$305,0))/INDEX($D$269:$D$305,MATCH($F226,$B$269:$B$305,0)),SUMIFS('Input-Ext Allocators'!Q$8:Q$63,'Input-Ext Allocators'!$B$8:$B$63,$F226))*$D226</f>
        <v>0</v>
      </c>
      <c r="U226" s="143">
        <f ca="1">IFERROR(INDEX(U$269:U$305,MATCH($F226,$B$269:$B$305,0))/INDEX($D$269:$D$305,MATCH($F226,$B$269:$B$305,0)),SUMIFS('Input-Ext Allocators'!R$8:R$63,'Input-Ext Allocators'!$B$8:$B$63,$F226))*$D226</f>
        <v>0</v>
      </c>
      <c r="V226" s="143">
        <f ca="1">IFERROR(INDEX(V$269:V$305,MATCH($F226,$B$269:$B$305,0))/INDEX($D$269:$D$305,MATCH($F226,$B$269:$B$305,0)),SUMIFS('Input-Ext Allocators'!S$8:S$63,'Input-Ext Allocators'!$B$8:$B$63,$F226))*$D226</f>
        <v>0</v>
      </c>
      <c r="W226" s="143">
        <f ca="1">IFERROR(INDEX(W$269:W$305,MATCH($F226,$B$269:$B$305,0))/INDEX($D$269:$D$305,MATCH($F226,$B$269:$B$305,0)),SUMIFS('Input-Ext Allocators'!T$8:T$63,'Input-Ext Allocators'!$B$8:$B$63,$F226))*$D226</f>
        <v>0</v>
      </c>
      <c r="X226" s="143">
        <f ca="1">IFERROR(INDEX(X$269:X$305,MATCH($F226,$B$269:$B$305,0))/INDEX($D$269:$D$305,MATCH($F226,$B$269:$B$305,0)),SUMIFS('Input-Ext Allocators'!U$8:U$63,'Input-Ext Allocators'!$B$8:$B$63,$F226))*$D226</f>
        <v>0</v>
      </c>
      <c r="Y226" s="143">
        <f ca="1">IFERROR(INDEX(Y$269:Y$305,MATCH($F226,$B$269:$B$305,0))/INDEX($D$269:$D$305,MATCH($F226,$B$269:$B$305,0)),SUMIFS('Input-Ext Allocators'!V$8:V$63,'Input-Ext Allocators'!$B$8:$B$63,$F226))*$D226</f>
        <v>0</v>
      </c>
      <c r="Z226" s="143">
        <f ca="1">IFERROR(INDEX(Z$269:Z$305,MATCH($F226,$B$269:$B$305,0))/INDEX($D$269:$D$305,MATCH($F226,$B$269:$B$305,0)),SUMIFS('Input-Ext Allocators'!W$8:W$63,'Input-Ext Allocators'!$B$8:$B$63,$F226))*$D226</f>
        <v>0</v>
      </c>
    </row>
    <row r="227" spans="1:26" outlineLevel="1">
      <c r="A227" s="113">
        <f>IF(ISBLANK('Input-Accounts'!A227),"",'Input-Accounts'!A227)</f>
        <v>195</v>
      </c>
      <c r="B227" s="17" t="str">
        <f>IF(ISBLANK('Input-Accounts'!B227),"",'Input-Accounts'!B227)</f>
        <v>Structures and Improvements</v>
      </c>
      <c r="C227" s="113">
        <f>IF(ISBLANK('Input-Accounts'!C227),"",'Input-Accounts'!C227)</f>
        <v>390</v>
      </c>
      <c r="D227" s="143">
        <f t="shared" ca="1" si="60"/>
        <v>0</v>
      </c>
      <c r="E227" s="143">
        <f t="shared" ca="1" si="61"/>
        <v>0</v>
      </c>
      <c r="F227" s="89" t="str" cm="1">
        <f t="array" aca="1" ref="F227" ca="1">IF(D227=0,"-",IF('Input-Accounts'!$E227&lt;&gt;0,'Input-Accounts'!$E227,INDEX('Input-Accounts'!$H227:$J227,,MATCH($F$6,'Input-Accounts'!$H$6:$J$6,0))))</f>
        <v>-</v>
      </c>
      <c r="G227" s="143">
        <f ca="1">IFERROR(INDEX(G$269:G$305,MATCH($F227,$B$269:$B$305,0))/INDEX($D$269:$D$305,MATCH($F227,$B$269:$B$305,0)),SUMIFS('Input-Ext Allocators'!D$8:D$63,'Input-Ext Allocators'!$B$8:$B$63,$F227))*$D227</f>
        <v>0</v>
      </c>
      <c r="H227" s="143">
        <f ca="1">IFERROR(INDEX(H$269:H$305,MATCH($F227,$B$269:$B$305,0))/INDEX($D$269:$D$305,MATCH($F227,$B$269:$B$305,0)),SUMIFS('Input-Ext Allocators'!E$8:E$63,'Input-Ext Allocators'!$B$8:$B$63,$F227))*$D227</f>
        <v>0</v>
      </c>
      <c r="I227" s="143">
        <f ca="1">IFERROR(INDEX(I$269:I$305,MATCH($F227,$B$269:$B$305,0))/INDEX($D$269:$D$305,MATCH($F227,$B$269:$B$305,0)),SUMIFS('Input-Ext Allocators'!F$8:F$63,'Input-Ext Allocators'!$B$8:$B$63,$F227))*$D227</f>
        <v>0</v>
      </c>
      <c r="J227" s="143">
        <f ca="1">IFERROR(INDEX(J$269:J$305,MATCH($F227,$B$269:$B$305,0))/INDEX($D$269:$D$305,MATCH($F227,$B$269:$B$305,0)),SUMIFS('Input-Ext Allocators'!G$8:G$63,'Input-Ext Allocators'!$B$8:$B$63,$F227))*$D227</f>
        <v>0</v>
      </c>
      <c r="K227" s="143">
        <f ca="1">IFERROR(INDEX(K$269:K$305,MATCH($F227,$B$269:$B$305,0))/INDEX($D$269:$D$305,MATCH($F227,$B$269:$B$305,0)),SUMIFS('Input-Ext Allocators'!H$8:H$63,'Input-Ext Allocators'!$B$8:$B$63,$F227))*$D227</f>
        <v>0</v>
      </c>
      <c r="L227" s="143">
        <f ca="1">IFERROR(INDEX(L$269:L$305,MATCH($F227,$B$269:$B$305,0))/INDEX($D$269:$D$305,MATCH($F227,$B$269:$B$305,0)),SUMIFS('Input-Ext Allocators'!I$8:I$63,'Input-Ext Allocators'!$B$8:$B$63,$F227))*$D227</f>
        <v>0</v>
      </c>
      <c r="M227" s="143">
        <f ca="1">IFERROR(INDEX(M$269:M$305,MATCH($F227,$B$269:$B$305,0))/INDEX($D$269:$D$305,MATCH($F227,$B$269:$B$305,0)),SUMIFS('Input-Ext Allocators'!J$8:J$63,'Input-Ext Allocators'!$B$8:$B$63,$F227))*$D227</f>
        <v>0</v>
      </c>
      <c r="N227" s="143">
        <f ca="1">IFERROR(INDEX(N$269:N$305,MATCH($F227,$B$269:$B$305,0))/INDEX($D$269:$D$305,MATCH($F227,$B$269:$B$305,0)),SUMIFS('Input-Ext Allocators'!K$8:K$63,'Input-Ext Allocators'!$B$8:$B$63,$F227))*$D227</f>
        <v>0</v>
      </c>
      <c r="O227" s="143">
        <f ca="1">IFERROR(INDEX(O$269:O$305,MATCH($F227,$B$269:$B$305,0))/INDEX($D$269:$D$305,MATCH($F227,$B$269:$B$305,0)),SUMIFS('Input-Ext Allocators'!L$8:L$63,'Input-Ext Allocators'!$B$8:$B$63,$F227))*$D227</f>
        <v>0</v>
      </c>
      <c r="P227" s="143">
        <f ca="1">IFERROR(INDEX(P$269:P$305,MATCH($F227,$B$269:$B$305,0))/INDEX($D$269:$D$305,MATCH($F227,$B$269:$B$305,0)),SUMIFS('Input-Ext Allocators'!M$8:M$63,'Input-Ext Allocators'!$B$8:$B$63,$F227))*$D227</f>
        <v>0</v>
      </c>
      <c r="Q227" s="143">
        <f ca="1">IFERROR(INDEX(Q$269:Q$305,MATCH($F227,$B$269:$B$305,0))/INDEX($D$269:$D$305,MATCH($F227,$B$269:$B$305,0)),SUMIFS('Input-Ext Allocators'!N$8:N$63,'Input-Ext Allocators'!$B$8:$B$63,$F227))*$D227</f>
        <v>0</v>
      </c>
      <c r="R227" s="143">
        <f ca="1">IFERROR(INDEX(R$269:R$305,MATCH($F227,$B$269:$B$305,0))/INDEX($D$269:$D$305,MATCH($F227,$B$269:$B$305,0)),SUMIFS('Input-Ext Allocators'!O$8:O$63,'Input-Ext Allocators'!$B$8:$B$63,$F227))*$D227</f>
        <v>0</v>
      </c>
      <c r="S227" s="143">
        <f ca="1">IFERROR(INDEX(S$269:S$305,MATCH($F227,$B$269:$B$305,0))/INDEX($D$269:$D$305,MATCH($F227,$B$269:$B$305,0)),SUMIFS('Input-Ext Allocators'!P$8:P$63,'Input-Ext Allocators'!$B$8:$B$63,$F227))*$D227</f>
        <v>0</v>
      </c>
      <c r="T227" s="143">
        <f ca="1">IFERROR(INDEX(T$269:T$305,MATCH($F227,$B$269:$B$305,0))/INDEX($D$269:$D$305,MATCH($F227,$B$269:$B$305,0)),SUMIFS('Input-Ext Allocators'!Q$8:Q$63,'Input-Ext Allocators'!$B$8:$B$63,$F227))*$D227</f>
        <v>0</v>
      </c>
      <c r="U227" s="143">
        <f ca="1">IFERROR(INDEX(U$269:U$305,MATCH($F227,$B$269:$B$305,0))/INDEX($D$269:$D$305,MATCH($F227,$B$269:$B$305,0)),SUMIFS('Input-Ext Allocators'!R$8:R$63,'Input-Ext Allocators'!$B$8:$B$63,$F227))*$D227</f>
        <v>0</v>
      </c>
      <c r="V227" s="143">
        <f ca="1">IFERROR(INDEX(V$269:V$305,MATCH($F227,$B$269:$B$305,0))/INDEX($D$269:$D$305,MATCH($F227,$B$269:$B$305,0)),SUMIFS('Input-Ext Allocators'!S$8:S$63,'Input-Ext Allocators'!$B$8:$B$63,$F227))*$D227</f>
        <v>0</v>
      </c>
      <c r="W227" s="143">
        <f ca="1">IFERROR(INDEX(W$269:W$305,MATCH($F227,$B$269:$B$305,0))/INDEX($D$269:$D$305,MATCH($F227,$B$269:$B$305,0)),SUMIFS('Input-Ext Allocators'!T$8:T$63,'Input-Ext Allocators'!$B$8:$B$63,$F227))*$D227</f>
        <v>0</v>
      </c>
      <c r="X227" s="143">
        <f ca="1">IFERROR(INDEX(X$269:X$305,MATCH($F227,$B$269:$B$305,0))/INDEX($D$269:$D$305,MATCH($F227,$B$269:$B$305,0)),SUMIFS('Input-Ext Allocators'!U$8:U$63,'Input-Ext Allocators'!$B$8:$B$63,$F227))*$D227</f>
        <v>0</v>
      </c>
      <c r="Y227" s="143">
        <f ca="1">IFERROR(INDEX(Y$269:Y$305,MATCH($F227,$B$269:$B$305,0))/INDEX($D$269:$D$305,MATCH($F227,$B$269:$B$305,0)),SUMIFS('Input-Ext Allocators'!V$8:V$63,'Input-Ext Allocators'!$B$8:$B$63,$F227))*$D227</f>
        <v>0</v>
      </c>
      <c r="Z227" s="143">
        <f ca="1">IFERROR(INDEX(Z$269:Z$305,MATCH($F227,$B$269:$B$305,0))/INDEX($D$269:$D$305,MATCH($F227,$B$269:$B$305,0)),SUMIFS('Input-Ext Allocators'!W$8:W$63,'Input-Ext Allocators'!$B$8:$B$63,$F227))*$D227</f>
        <v>0</v>
      </c>
    </row>
    <row r="228" spans="1:26" outlineLevel="1">
      <c r="A228" s="113">
        <f>IF(ISBLANK('Input-Accounts'!A228),"",'Input-Accounts'!A228)</f>
        <v>196</v>
      </c>
      <c r="B228" s="17" t="str">
        <f>IF(ISBLANK('Input-Accounts'!B228),"",'Input-Accounts'!B228)</f>
        <v>Office Furniture and Equipment</v>
      </c>
      <c r="C228" s="113">
        <f>IF(ISBLANK('Input-Accounts'!C228),"",'Input-Accounts'!C228)</f>
        <v>391</v>
      </c>
      <c r="D228" s="143">
        <f t="shared" ca="1" si="60"/>
        <v>0</v>
      </c>
      <c r="E228" s="143">
        <f t="shared" ca="1" si="61"/>
        <v>0</v>
      </c>
      <c r="F228" s="89" t="str" cm="1">
        <f t="array" aca="1" ref="F228" ca="1">IF(D228=0,"-",IF('Input-Accounts'!$E228&lt;&gt;0,'Input-Accounts'!$E228,INDEX('Input-Accounts'!$H228:$J228,,MATCH($F$6,'Input-Accounts'!$H$6:$J$6,0))))</f>
        <v>-</v>
      </c>
      <c r="G228" s="143">
        <f ca="1">IFERROR(INDEX(G$269:G$305,MATCH($F228,$B$269:$B$305,0))/INDEX($D$269:$D$305,MATCH($F228,$B$269:$B$305,0)),SUMIFS('Input-Ext Allocators'!D$8:D$63,'Input-Ext Allocators'!$B$8:$B$63,$F228))*$D228</f>
        <v>0</v>
      </c>
      <c r="H228" s="143">
        <f ca="1">IFERROR(INDEX(H$269:H$305,MATCH($F228,$B$269:$B$305,0))/INDEX($D$269:$D$305,MATCH($F228,$B$269:$B$305,0)),SUMIFS('Input-Ext Allocators'!E$8:E$63,'Input-Ext Allocators'!$B$8:$B$63,$F228))*$D228</f>
        <v>0</v>
      </c>
      <c r="I228" s="143">
        <f ca="1">IFERROR(INDEX(I$269:I$305,MATCH($F228,$B$269:$B$305,0))/INDEX($D$269:$D$305,MATCH($F228,$B$269:$B$305,0)),SUMIFS('Input-Ext Allocators'!F$8:F$63,'Input-Ext Allocators'!$B$8:$B$63,$F228))*$D228</f>
        <v>0</v>
      </c>
      <c r="J228" s="143">
        <f ca="1">IFERROR(INDEX(J$269:J$305,MATCH($F228,$B$269:$B$305,0))/INDEX($D$269:$D$305,MATCH($F228,$B$269:$B$305,0)),SUMIFS('Input-Ext Allocators'!G$8:G$63,'Input-Ext Allocators'!$B$8:$B$63,$F228))*$D228</f>
        <v>0</v>
      </c>
      <c r="K228" s="143">
        <f ca="1">IFERROR(INDEX(K$269:K$305,MATCH($F228,$B$269:$B$305,0))/INDEX($D$269:$D$305,MATCH($F228,$B$269:$B$305,0)),SUMIFS('Input-Ext Allocators'!H$8:H$63,'Input-Ext Allocators'!$B$8:$B$63,$F228))*$D228</f>
        <v>0</v>
      </c>
      <c r="L228" s="143">
        <f ca="1">IFERROR(INDEX(L$269:L$305,MATCH($F228,$B$269:$B$305,0))/INDEX($D$269:$D$305,MATCH($F228,$B$269:$B$305,0)),SUMIFS('Input-Ext Allocators'!I$8:I$63,'Input-Ext Allocators'!$B$8:$B$63,$F228))*$D228</f>
        <v>0</v>
      </c>
      <c r="M228" s="143">
        <f ca="1">IFERROR(INDEX(M$269:M$305,MATCH($F228,$B$269:$B$305,0))/INDEX($D$269:$D$305,MATCH($F228,$B$269:$B$305,0)),SUMIFS('Input-Ext Allocators'!J$8:J$63,'Input-Ext Allocators'!$B$8:$B$63,$F228))*$D228</f>
        <v>0</v>
      </c>
      <c r="N228" s="143">
        <f ca="1">IFERROR(INDEX(N$269:N$305,MATCH($F228,$B$269:$B$305,0))/INDEX($D$269:$D$305,MATCH($F228,$B$269:$B$305,0)),SUMIFS('Input-Ext Allocators'!K$8:K$63,'Input-Ext Allocators'!$B$8:$B$63,$F228))*$D228</f>
        <v>0</v>
      </c>
      <c r="O228" s="143">
        <f ca="1">IFERROR(INDEX(O$269:O$305,MATCH($F228,$B$269:$B$305,0))/INDEX($D$269:$D$305,MATCH($F228,$B$269:$B$305,0)),SUMIFS('Input-Ext Allocators'!L$8:L$63,'Input-Ext Allocators'!$B$8:$B$63,$F228))*$D228</f>
        <v>0</v>
      </c>
      <c r="P228" s="143">
        <f ca="1">IFERROR(INDEX(P$269:P$305,MATCH($F228,$B$269:$B$305,0))/INDEX($D$269:$D$305,MATCH($F228,$B$269:$B$305,0)),SUMIFS('Input-Ext Allocators'!M$8:M$63,'Input-Ext Allocators'!$B$8:$B$63,$F228))*$D228</f>
        <v>0</v>
      </c>
      <c r="Q228" s="143">
        <f ca="1">IFERROR(INDEX(Q$269:Q$305,MATCH($F228,$B$269:$B$305,0))/INDEX($D$269:$D$305,MATCH($F228,$B$269:$B$305,0)),SUMIFS('Input-Ext Allocators'!N$8:N$63,'Input-Ext Allocators'!$B$8:$B$63,$F228))*$D228</f>
        <v>0</v>
      </c>
      <c r="R228" s="143">
        <f ca="1">IFERROR(INDEX(R$269:R$305,MATCH($F228,$B$269:$B$305,0))/INDEX($D$269:$D$305,MATCH($F228,$B$269:$B$305,0)),SUMIFS('Input-Ext Allocators'!O$8:O$63,'Input-Ext Allocators'!$B$8:$B$63,$F228))*$D228</f>
        <v>0</v>
      </c>
      <c r="S228" s="143">
        <f ca="1">IFERROR(INDEX(S$269:S$305,MATCH($F228,$B$269:$B$305,0))/INDEX($D$269:$D$305,MATCH($F228,$B$269:$B$305,0)),SUMIFS('Input-Ext Allocators'!P$8:P$63,'Input-Ext Allocators'!$B$8:$B$63,$F228))*$D228</f>
        <v>0</v>
      </c>
      <c r="T228" s="143">
        <f ca="1">IFERROR(INDEX(T$269:T$305,MATCH($F228,$B$269:$B$305,0))/INDEX($D$269:$D$305,MATCH($F228,$B$269:$B$305,0)),SUMIFS('Input-Ext Allocators'!Q$8:Q$63,'Input-Ext Allocators'!$B$8:$B$63,$F228))*$D228</f>
        <v>0</v>
      </c>
      <c r="U228" s="143">
        <f ca="1">IFERROR(INDEX(U$269:U$305,MATCH($F228,$B$269:$B$305,0))/INDEX($D$269:$D$305,MATCH($F228,$B$269:$B$305,0)),SUMIFS('Input-Ext Allocators'!R$8:R$63,'Input-Ext Allocators'!$B$8:$B$63,$F228))*$D228</f>
        <v>0</v>
      </c>
      <c r="V228" s="143">
        <f ca="1">IFERROR(INDEX(V$269:V$305,MATCH($F228,$B$269:$B$305,0))/INDEX($D$269:$D$305,MATCH($F228,$B$269:$B$305,0)),SUMIFS('Input-Ext Allocators'!S$8:S$63,'Input-Ext Allocators'!$B$8:$B$63,$F228))*$D228</f>
        <v>0</v>
      </c>
      <c r="W228" s="143">
        <f ca="1">IFERROR(INDEX(W$269:W$305,MATCH($F228,$B$269:$B$305,0))/INDEX($D$269:$D$305,MATCH($F228,$B$269:$B$305,0)),SUMIFS('Input-Ext Allocators'!T$8:T$63,'Input-Ext Allocators'!$B$8:$B$63,$F228))*$D228</f>
        <v>0</v>
      </c>
      <c r="X228" s="143">
        <f ca="1">IFERROR(INDEX(X$269:X$305,MATCH($F228,$B$269:$B$305,0))/INDEX($D$269:$D$305,MATCH($F228,$B$269:$B$305,0)),SUMIFS('Input-Ext Allocators'!U$8:U$63,'Input-Ext Allocators'!$B$8:$B$63,$F228))*$D228</f>
        <v>0</v>
      </c>
      <c r="Y228" s="143">
        <f ca="1">IFERROR(INDEX(Y$269:Y$305,MATCH($F228,$B$269:$B$305,0))/INDEX($D$269:$D$305,MATCH($F228,$B$269:$B$305,0)),SUMIFS('Input-Ext Allocators'!V$8:V$63,'Input-Ext Allocators'!$B$8:$B$63,$F228))*$D228</f>
        <v>0</v>
      </c>
      <c r="Z228" s="143">
        <f ca="1">IFERROR(INDEX(Z$269:Z$305,MATCH($F228,$B$269:$B$305,0))/INDEX($D$269:$D$305,MATCH($F228,$B$269:$B$305,0)),SUMIFS('Input-Ext Allocators'!W$8:W$63,'Input-Ext Allocators'!$B$8:$B$63,$F228))*$D228</f>
        <v>0</v>
      </c>
    </row>
    <row r="229" spans="1:26" outlineLevel="1">
      <c r="A229" s="113">
        <f>IF(ISBLANK('Input-Accounts'!A229),"",'Input-Accounts'!A229)</f>
        <v>197</v>
      </c>
      <c r="B229" s="17" t="str">
        <f>IF(ISBLANK('Input-Accounts'!B229),"",'Input-Accounts'!B229)</f>
        <v>Transportation Equipment</v>
      </c>
      <c r="C229" s="113">
        <f>IF(ISBLANK('Input-Accounts'!C229),"",'Input-Accounts'!C229)</f>
        <v>392</v>
      </c>
      <c r="D229" s="143">
        <f t="shared" ca="1" si="60"/>
        <v>0</v>
      </c>
      <c r="E229" s="143">
        <f t="shared" ca="1" si="61"/>
        <v>0</v>
      </c>
      <c r="F229" s="89" t="str" cm="1">
        <f t="array" aca="1" ref="F229" ca="1">IF(D229=0,"-",IF('Input-Accounts'!$E229&lt;&gt;0,'Input-Accounts'!$E229,INDEX('Input-Accounts'!$H229:$J229,,MATCH($F$6,'Input-Accounts'!$H$6:$J$6,0))))</f>
        <v>-</v>
      </c>
      <c r="G229" s="143">
        <f ca="1">IFERROR(INDEX(G$269:G$305,MATCH($F229,$B$269:$B$305,0))/INDEX($D$269:$D$305,MATCH($F229,$B$269:$B$305,0)),SUMIFS('Input-Ext Allocators'!D$8:D$63,'Input-Ext Allocators'!$B$8:$B$63,$F229))*$D229</f>
        <v>0</v>
      </c>
      <c r="H229" s="143">
        <f ca="1">IFERROR(INDEX(H$269:H$305,MATCH($F229,$B$269:$B$305,0))/INDEX($D$269:$D$305,MATCH($F229,$B$269:$B$305,0)),SUMIFS('Input-Ext Allocators'!E$8:E$63,'Input-Ext Allocators'!$B$8:$B$63,$F229))*$D229</f>
        <v>0</v>
      </c>
      <c r="I229" s="143">
        <f ca="1">IFERROR(INDEX(I$269:I$305,MATCH($F229,$B$269:$B$305,0))/INDEX($D$269:$D$305,MATCH($F229,$B$269:$B$305,0)),SUMIFS('Input-Ext Allocators'!F$8:F$63,'Input-Ext Allocators'!$B$8:$B$63,$F229))*$D229</f>
        <v>0</v>
      </c>
      <c r="J229" s="143">
        <f ca="1">IFERROR(INDEX(J$269:J$305,MATCH($F229,$B$269:$B$305,0))/INDEX($D$269:$D$305,MATCH($F229,$B$269:$B$305,0)),SUMIFS('Input-Ext Allocators'!G$8:G$63,'Input-Ext Allocators'!$B$8:$B$63,$F229))*$D229</f>
        <v>0</v>
      </c>
      <c r="K229" s="143">
        <f ca="1">IFERROR(INDEX(K$269:K$305,MATCH($F229,$B$269:$B$305,0))/INDEX($D$269:$D$305,MATCH($F229,$B$269:$B$305,0)),SUMIFS('Input-Ext Allocators'!H$8:H$63,'Input-Ext Allocators'!$B$8:$B$63,$F229))*$D229</f>
        <v>0</v>
      </c>
      <c r="L229" s="143">
        <f ca="1">IFERROR(INDEX(L$269:L$305,MATCH($F229,$B$269:$B$305,0))/INDEX($D$269:$D$305,MATCH($F229,$B$269:$B$305,0)),SUMIFS('Input-Ext Allocators'!I$8:I$63,'Input-Ext Allocators'!$B$8:$B$63,$F229))*$D229</f>
        <v>0</v>
      </c>
      <c r="M229" s="143">
        <f ca="1">IFERROR(INDEX(M$269:M$305,MATCH($F229,$B$269:$B$305,0))/INDEX($D$269:$D$305,MATCH($F229,$B$269:$B$305,0)),SUMIFS('Input-Ext Allocators'!J$8:J$63,'Input-Ext Allocators'!$B$8:$B$63,$F229))*$D229</f>
        <v>0</v>
      </c>
      <c r="N229" s="143">
        <f ca="1">IFERROR(INDEX(N$269:N$305,MATCH($F229,$B$269:$B$305,0))/INDEX($D$269:$D$305,MATCH($F229,$B$269:$B$305,0)),SUMIFS('Input-Ext Allocators'!K$8:K$63,'Input-Ext Allocators'!$B$8:$B$63,$F229))*$D229</f>
        <v>0</v>
      </c>
      <c r="O229" s="143">
        <f ca="1">IFERROR(INDEX(O$269:O$305,MATCH($F229,$B$269:$B$305,0))/INDEX($D$269:$D$305,MATCH($F229,$B$269:$B$305,0)),SUMIFS('Input-Ext Allocators'!L$8:L$63,'Input-Ext Allocators'!$B$8:$B$63,$F229))*$D229</f>
        <v>0</v>
      </c>
      <c r="P229" s="143">
        <f ca="1">IFERROR(INDEX(P$269:P$305,MATCH($F229,$B$269:$B$305,0))/INDEX($D$269:$D$305,MATCH($F229,$B$269:$B$305,0)),SUMIFS('Input-Ext Allocators'!M$8:M$63,'Input-Ext Allocators'!$B$8:$B$63,$F229))*$D229</f>
        <v>0</v>
      </c>
      <c r="Q229" s="143">
        <f ca="1">IFERROR(INDEX(Q$269:Q$305,MATCH($F229,$B$269:$B$305,0))/INDEX($D$269:$D$305,MATCH($F229,$B$269:$B$305,0)),SUMIFS('Input-Ext Allocators'!N$8:N$63,'Input-Ext Allocators'!$B$8:$B$63,$F229))*$D229</f>
        <v>0</v>
      </c>
      <c r="R229" s="143">
        <f ca="1">IFERROR(INDEX(R$269:R$305,MATCH($F229,$B$269:$B$305,0))/INDEX($D$269:$D$305,MATCH($F229,$B$269:$B$305,0)),SUMIFS('Input-Ext Allocators'!O$8:O$63,'Input-Ext Allocators'!$B$8:$B$63,$F229))*$D229</f>
        <v>0</v>
      </c>
      <c r="S229" s="143">
        <f ca="1">IFERROR(INDEX(S$269:S$305,MATCH($F229,$B$269:$B$305,0))/INDEX($D$269:$D$305,MATCH($F229,$B$269:$B$305,0)),SUMIFS('Input-Ext Allocators'!P$8:P$63,'Input-Ext Allocators'!$B$8:$B$63,$F229))*$D229</f>
        <v>0</v>
      </c>
      <c r="T229" s="143">
        <f ca="1">IFERROR(INDEX(T$269:T$305,MATCH($F229,$B$269:$B$305,0))/INDEX($D$269:$D$305,MATCH($F229,$B$269:$B$305,0)),SUMIFS('Input-Ext Allocators'!Q$8:Q$63,'Input-Ext Allocators'!$B$8:$B$63,$F229))*$D229</f>
        <v>0</v>
      </c>
      <c r="U229" s="143">
        <f ca="1">IFERROR(INDEX(U$269:U$305,MATCH($F229,$B$269:$B$305,0))/INDEX($D$269:$D$305,MATCH($F229,$B$269:$B$305,0)),SUMIFS('Input-Ext Allocators'!R$8:R$63,'Input-Ext Allocators'!$B$8:$B$63,$F229))*$D229</f>
        <v>0</v>
      </c>
      <c r="V229" s="143">
        <f ca="1">IFERROR(INDEX(V$269:V$305,MATCH($F229,$B$269:$B$305,0))/INDEX($D$269:$D$305,MATCH($F229,$B$269:$B$305,0)),SUMIFS('Input-Ext Allocators'!S$8:S$63,'Input-Ext Allocators'!$B$8:$B$63,$F229))*$D229</f>
        <v>0</v>
      </c>
      <c r="W229" s="143">
        <f ca="1">IFERROR(INDEX(W$269:W$305,MATCH($F229,$B$269:$B$305,0))/INDEX($D$269:$D$305,MATCH($F229,$B$269:$B$305,0)),SUMIFS('Input-Ext Allocators'!T$8:T$63,'Input-Ext Allocators'!$B$8:$B$63,$F229))*$D229</f>
        <v>0</v>
      </c>
      <c r="X229" s="143">
        <f ca="1">IFERROR(INDEX(X$269:X$305,MATCH($F229,$B$269:$B$305,0))/INDEX($D$269:$D$305,MATCH($F229,$B$269:$B$305,0)),SUMIFS('Input-Ext Allocators'!U$8:U$63,'Input-Ext Allocators'!$B$8:$B$63,$F229))*$D229</f>
        <v>0</v>
      </c>
      <c r="Y229" s="143">
        <f ca="1">IFERROR(INDEX(Y$269:Y$305,MATCH($F229,$B$269:$B$305,0))/INDEX($D$269:$D$305,MATCH($F229,$B$269:$B$305,0)),SUMIFS('Input-Ext Allocators'!V$8:V$63,'Input-Ext Allocators'!$B$8:$B$63,$F229))*$D229</f>
        <v>0</v>
      </c>
      <c r="Z229" s="143">
        <f ca="1">IFERROR(INDEX(Z$269:Z$305,MATCH($F229,$B$269:$B$305,0))/INDEX($D$269:$D$305,MATCH($F229,$B$269:$B$305,0)),SUMIFS('Input-Ext Allocators'!W$8:W$63,'Input-Ext Allocators'!$B$8:$B$63,$F229))*$D229</f>
        <v>0</v>
      </c>
    </row>
    <row r="230" spans="1:26" outlineLevel="1">
      <c r="A230" s="113">
        <f>IF(ISBLANK('Input-Accounts'!A230),"",'Input-Accounts'!A230)</f>
        <v>198</v>
      </c>
      <c r="B230" s="17" t="str">
        <f>IF(ISBLANK('Input-Accounts'!B230),"",'Input-Accounts'!B230)</f>
        <v>Stores Equipment</v>
      </c>
      <c r="C230" s="113">
        <f>IF(ISBLANK('Input-Accounts'!C230),"",'Input-Accounts'!C230)</f>
        <v>393</v>
      </c>
      <c r="D230" s="143">
        <f t="shared" ca="1" si="60"/>
        <v>0</v>
      </c>
      <c r="E230" s="143">
        <f t="shared" ca="1" si="61"/>
        <v>0</v>
      </c>
      <c r="F230" s="89" t="str" cm="1">
        <f t="array" aca="1" ref="F230" ca="1">IF(D230=0,"-",IF('Input-Accounts'!$E230&lt;&gt;0,'Input-Accounts'!$E230,INDEX('Input-Accounts'!$H230:$J230,,MATCH($F$6,'Input-Accounts'!$H$6:$J$6,0))))</f>
        <v>-</v>
      </c>
      <c r="G230" s="143">
        <f ca="1">IFERROR(INDEX(G$269:G$305,MATCH($F230,$B$269:$B$305,0))/INDEX($D$269:$D$305,MATCH($F230,$B$269:$B$305,0)),SUMIFS('Input-Ext Allocators'!D$8:D$63,'Input-Ext Allocators'!$B$8:$B$63,$F230))*$D230</f>
        <v>0</v>
      </c>
      <c r="H230" s="143">
        <f ca="1">IFERROR(INDEX(H$269:H$305,MATCH($F230,$B$269:$B$305,0))/INDEX($D$269:$D$305,MATCH($F230,$B$269:$B$305,0)),SUMIFS('Input-Ext Allocators'!E$8:E$63,'Input-Ext Allocators'!$B$8:$B$63,$F230))*$D230</f>
        <v>0</v>
      </c>
      <c r="I230" s="143">
        <f ca="1">IFERROR(INDEX(I$269:I$305,MATCH($F230,$B$269:$B$305,0))/INDEX($D$269:$D$305,MATCH($F230,$B$269:$B$305,0)),SUMIFS('Input-Ext Allocators'!F$8:F$63,'Input-Ext Allocators'!$B$8:$B$63,$F230))*$D230</f>
        <v>0</v>
      </c>
      <c r="J230" s="143">
        <f ca="1">IFERROR(INDEX(J$269:J$305,MATCH($F230,$B$269:$B$305,0))/INDEX($D$269:$D$305,MATCH($F230,$B$269:$B$305,0)),SUMIFS('Input-Ext Allocators'!G$8:G$63,'Input-Ext Allocators'!$B$8:$B$63,$F230))*$D230</f>
        <v>0</v>
      </c>
      <c r="K230" s="143">
        <f ca="1">IFERROR(INDEX(K$269:K$305,MATCH($F230,$B$269:$B$305,0))/INDEX($D$269:$D$305,MATCH($F230,$B$269:$B$305,0)),SUMIFS('Input-Ext Allocators'!H$8:H$63,'Input-Ext Allocators'!$B$8:$B$63,$F230))*$D230</f>
        <v>0</v>
      </c>
      <c r="L230" s="143">
        <f ca="1">IFERROR(INDEX(L$269:L$305,MATCH($F230,$B$269:$B$305,0))/INDEX($D$269:$D$305,MATCH($F230,$B$269:$B$305,0)),SUMIFS('Input-Ext Allocators'!I$8:I$63,'Input-Ext Allocators'!$B$8:$B$63,$F230))*$D230</f>
        <v>0</v>
      </c>
      <c r="M230" s="143">
        <f ca="1">IFERROR(INDEX(M$269:M$305,MATCH($F230,$B$269:$B$305,0))/INDEX($D$269:$D$305,MATCH($F230,$B$269:$B$305,0)),SUMIFS('Input-Ext Allocators'!J$8:J$63,'Input-Ext Allocators'!$B$8:$B$63,$F230))*$D230</f>
        <v>0</v>
      </c>
      <c r="N230" s="143">
        <f ca="1">IFERROR(INDEX(N$269:N$305,MATCH($F230,$B$269:$B$305,0))/INDEX($D$269:$D$305,MATCH($F230,$B$269:$B$305,0)),SUMIFS('Input-Ext Allocators'!K$8:K$63,'Input-Ext Allocators'!$B$8:$B$63,$F230))*$D230</f>
        <v>0</v>
      </c>
      <c r="O230" s="143">
        <f ca="1">IFERROR(INDEX(O$269:O$305,MATCH($F230,$B$269:$B$305,0))/INDEX($D$269:$D$305,MATCH($F230,$B$269:$B$305,0)),SUMIFS('Input-Ext Allocators'!L$8:L$63,'Input-Ext Allocators'!$B$8:$B$63,$F230))*$D230</f>
        <v>0</v>
      </c>
      <c r="P230" s="143">
        <f ca="1">IFERROR(INDEX(P$269:P$305,MATCH($F230,$B$269:$B$305,0))/INDEX($D$269:$D$305,MATCH($F230,$B$269:$B$305,0)),SUMIFS('Input-Ext Allocators'!M$8:M$63,'Input-Ext Allocators'!$B$8:$B$63,$F230))*$D230</f>
        <v>0</v>
      </c>
      <c r="Q230" s="143">
        <f ca="1">IFERROR(INDEX(Q$269:Q$305,MATCH($F230,$B$269:$B$305,0))/INDEX($D$269:$D$305,MATCH($F230,$B$269:$B$305,0)),SUMIFS('Input-Ext Allocators'!N$8:N$63,'Input-Ext Allocators'!$B$8:$B$63,$F230))*$D230</f>
        <v>0</v>
      </c>
      <c r="R230" s="143">
        <f ca="1">IFERROR(INDEX(R$269:R$305,MATCH($F230,$B$269:$B$305,0))/INDEX($D$269:$D$305,MATCH($F230,$B$269:$B$305,0)),SUMIFS('Input-Ext Allocators'!O$8:O$63,'Input-Ext Allocators'!$B$8:$B$63,$F230))*$D230</f>
        <v>0</v>
      </c>
      <c r="S230" s="143">
        <f ca="1">IFERROR(INDEX(S$269:S$305,MATCH($F230,$B$269:$B$305,0))/INDEX($D$269:$D$305,MATCH($F230,$B$269:$B$305,0)),SUMIFS('Input-Ext Allocators'!P$8:P$63,'Input-Ext Allocators'!$B$8:$B$63,$F230))*$D230</f>
        <v>0</v>
      </c>
      <c r="T230" s="143">
        <f ca="1">IFERROR(INDEX(T$269:T$305,MATCH($F230,$B$269:$B$305,0))/INDEX($D$269:$D$305,MATCH($F230,$B$269:$B$305,0)),SUMIFS('Input-Ext Allocators'!Q$8:Q$63,'Input-Ext Allocators'!$B$8:$B$63,$F230))*$D230</f>
        <v>0</v>
      </c>
      <c r="U230" s="143">
        <f ca="1">IFERROR(INDEX(U$269:U$305,MATCH($F230,$B$269:$B$305,0))/INDEX($D$269:$D$305,MATCH($F230,$B$269:$B$305,0)),SUMIFS('Input-Ext Allocators'!R$8:R$63,'Input-Ext Allocators'!$B$8:$B$63,$F230))*$D230</f>
        <v>0</v>
      </c>
      <c r="V230" s="143">
        <f ca="1">IFERROR(INDEX(V$269:V$305,MATCH($F230,$B$269:$B$305,0))/INDEX($D$269:$D$305,MATCH($F230,$B$269:$B$305,0)),SUMIFS('Input-Ext Allocators'!S$8:S$63,'Input-Ext Allocators'!$B$8:$B$63,$F230))*$D230</f>
        <v>0</v>
      </c>
      <c r="W230" s="143">
        <f ca="1">IFERROR(INDEX(W$269:W$305,MATCH($F230,$B$269:$B$305,0))/INDEX($D$269:$D$305,MATCH($F230,$B$269:$B$305,0)),SUMIFS('Input-Ext Allocators'!T$8:T$63,'Input-Ext Allocators'!$B$8:$B$63,$F230))*$D230</f>
        <v>0</v>
      </c>
      <c r="X230" s="143">
        <f ca="1">IFERROR(INDEX(X$269:X$305,MATCH($F230,$B$269:$B$305,0))/INDEX($D$269:$D$305,MATCH($F230,$B$269:$B$305,0)),SUMIFS('Input-Ext Allocators'!U$8:U$63,'Input-Ext Allocators'!$B$8:$B$63,$F230))*$D230</f>
        <v>0</v>
      </c>
      <c r="Y230" s="143">
        <f ca="1">IFERROR(INDEX(Y$269:Y$305,MATCH($F230,$B$269:$B$305,0))/INDEX($D$269:$D$305,MATCH($F230,$B$269:$B$305,0)),SUMIFS('Input-Ext Allocators'!V$8:V$63,'Input-Ext Allocators'!$B$8:$B$63,$F230))*$D230</f>
        <v>0</v>
      </c>
      <c r="Z230" s="143">
        <f ca="1">IFERROR(INDEX(Z$269:Z$305,MATCH($F230,$B$269:$B$305,0))/INDEX($D$269:$D$305,MATCH($F230,$B$269:$B$305,0)),SUMIFS('Input-Ext Allocators'!W$8:W$63,'Input-Ext Allocators'!$B$8:$B$63,$F230))*$D230</f>
        <v>0</v>
      </c>
    </row>
    <row r="231" spans="1:26" outlineLevel="1">
      <c r="A231" s="113">
        <f>IF(ISBLANK('Input-Accounts'!A231),"",'Input-Accounts'!A231)</f>
        <v>199</v>
      </c>
      <c r="B231" s="17" t="str">
        <f>IF(ISBLANK('Input-Accounts'!B231),"",'Input-Accounts'!B231)</f>
        <v xml:space="preserve">Tools, Shop, and Garage Equipment </v>
      </c>
      <c r="C231" s="113">
        <f>IF(ISBLANK('Input-Accounts'!C231),"",'Input-Accounts'!C231)</f>
        <v>394</v>
      </c>
      <c r="D231" s="143">
        <f t="shared" ca="1" si="60"/>
        <v>0</v>
      </c>
      <c r="E231" s="143">
        <f t="shared" ca="1" si="61"/>
        <v>0</v>
      </c>
      <c r="F231" s="89" t="str" cm="1">
        <f t="array" aca="1" ref="F231" ca="1">IF(D231=0,"-",IF('Input-Accounts'!$E231&lt;&gt;0,'Input-Accounts'!$E231,INDEX('Input-Accounts'!$H231:$J231,,MATCH($F$6,'Input-Accounts'!$H$6:$J$6,0))))</f>
        <v>-</v>
      </c>
      <c r="G231" s="143">
        <f ca="1">IFERROR(INDEX(G$269:G$305,MATCH($F231,$B$269:$B$305,0))/INDEX($D$269:$D$305,MATCH($F231,$B$269:$B$305,0)),SUMIFS('Input-Ext Allocators'!D$8:D$63,'Input-Ext Allocators'!$B$8:$B$63,$F231))*$D231</f>
        <v>0</v>
      </c>
      <c r="H231" s="143">
        <f ca="1">IFERROR(INDEX(H$269:H$305,MATCH($F231,$B$269:$B$305,0))/INDEX($D$269:$D$305,MATCH($F231,$B$269:$B$305,0)),SUMIFS('Input-Ext Allocators'!E$8:E$63,'Input-Ext Allocators'!$B$8:$B$63,$F231))*$D231</f>
        <v>0</v>
      </c>
      <c r="I231" s="143">
        <f ca="1">IFERROR(INDEX(I$269:I$305,MATCH($F231,$B$269:$B$305,0))/INDEX($D$269:$D$305,MATCH($F231,$B$269:$B$305,0)),SUMIFS('Input-Ext Allocators'!F$8:F$63,'Input-Ext Allocators'!$B$8:$B$63,$F231))*$D231</f>
        <v>0</v>
      </c>
      <c r="J231" s="143">
        <f ca="1">IFERROR(INDEX(J$269:J$305,MATCH($F231,$B$269:$B$305,0))/INDEX($D$269:$D$305,MATCH($F231,$B$269:$B$305,0)),SUMIFS('Input-Ext Allocators'!G$8:G$63,'Input-Ext Allocators'!$B$8:$B$63,$F231))*$D231</f>
        <v>0</v>
      </c>
      <c r="K231" s="143">
        <f ca="1">IFERROR(INDEX(K$269:K$305,MATCH($F231,$B$269:$B$305,0))/INDEX($D$269:$D$305,MATCH($F231,$B$269:$B$305,0)),SUMIFS('Input-Ext Allocators'!H$8:H$63,'Input-Ext Allocators'!$B$8:$B$63,$F231))*$D231</f>
        <v>0</v>
      </c>
      <c r="L231" s="143">
        <f ca="1">IFERROR(INDEX(L$269:L$305,MATCH($F231,$B$269:$B$305,0))/INDEX($D$269:$D$305,MATCH($F231,$B$269:$B$305,0)),SUMIFS('Input-Ext Allocators'!I$8:I$63,'Input-Ext Allocators'!$B$8:$B$63,$F231))*$D231</f>
        <v>0</v>
      </c>
      <c r="M231" s="143">
        <f ca="1">IFERROR(INDEX(M$269:M$305,MATCH($F231,$B$269:$B$305,0))/INDEX($D$269:$D$305,MATCH($F231,$B$269:$B$305,0)),SUMIFS('Input-Ext Allocators'!J$8:J$63,'Input-Ext Allocators'!$B$8:$B$63,$F231))*$D231</f>
        <v>0</v>
      </c>
      <c r="N231" s="143">
        <f ca="1">IFERROR(INDEX(N$269:N$305,MATCH($F231,$B$269:$B$305,0))/INDEX($D$269:$D$305,MATCH($F231,$B$269:$B$305,0)),SUMIFS('Input-Ext Allocators'!K$8:K$63,'Input-Ext Allocators'!$B$8:$B$63,$F231))*$D231</f>
        <v>0</v>
      </c>
      <c r="O231" s="143">
        <f ca="1">IFERROR(INDEX(O$269:O$305,MATCH($F231,$B$269:$B$305,0))/INDEX($D$269:$D$305,MATCH($F231,$B$269:$B$305,0)),SUMIFS('Input-Ext Allocators'!L$8:L$63,'Input-Ext Allocators'!$B$8:$B$63,$F231))*$D231</f>
        <v>0</v>
      </c>
      <c r="P231" s="143">
        <f ca="1">IFERROR(INDEX(P$269:P$305,MATCH($F231,$B$269:$B$305,0))/INDEX($D$269:$D$305,MATCH($F231,$B$269:$B$305,0)),SUMIFS('Input-Ext Allocators'!M$8:M$63,'Input-Ext Allocators'!$B$8:$B$63,$F231))*$D231</f>
        <v>0</v>
      </c>
      <c r="Q231" s="143">
        <f ca="1">IFERROR(INDEX(Q$269:Q$305,MATCH($F231,$B$269:$B$305,0))/INDEX($D$269:$D$305,MATCH($F231,$B$269:$B$305,0)),SUMIFS('Input-Ext Allocators'!N$8:N$63,'Input-Ext Allocators'!$B$8:$B$63,$F231))*$D231</f>
        <v>0</v>
      </c>
      <c r="R231" s="143">
        <f ca="1">IFERROR(INDEX(R$269:R$305,MATCH($F231,$B$269:$B$305,0))/INDEX($D$269:$D$305,MATCH($F231,$B$269:$B$305,0)),SUMIFS('Input-Ext Allocators'!O$8:O$63,'Input-Ext Allocators'!$B$8:$B$63,$F231))*$D231</f>
        <v>0</v>
      </c>
      <c r="S231" s="143">
        <f ca="1">IFERROR(INDEX(S$269:S$305,MATCH($F231,$B$269:$B$305,0))/INDEX($D$269:$D$305,MATCH($F231,$B$269:$B$305,0)),SUMIFS('Input-Ext Allocators'!P$8:P$63,'Input-Ext Allocators'!$B$8:$B$63,$F231))*$D231</f>
        <v>0</v>
      </c>
      <c r="T231" s="143">
        <f ca="1">IFERROR(INDEX(T$269:T$305,MATCH($F231,$B$269:$B$305,0))/INDEX($D$269:$D$305,MATCH($F231,$B$269:$B$305,0)),SUMIFS('Input-Ext Allocators'!Q$8:Q$63,'Input-Ext Allocators'!$B$8:$B$63,$F231))*$D231</f>
        <v>0</v>
      </c>
      <c r="U231" s="143">
        <f ca="1">IFERROR(INDEX(U$269:U$305,MATCH($F231,$B$269:$B$305,0))/INDEX($D$269:$D$305,MATCH($F231,$B$269:$B$305,0)),SUMIFS('Input-Ext Allocators'!R$8:R$63,'Input-Ext Allocators'!$B$8:$B$63,$F231))*$D231</f>
        <v>0</v>
      </c>
      <c r="V231" s="143">
        <f ca="1">IFERROR(INDEX(V$269:V$305,MATCH($F231,$B$269:$B$305,0))/INDEX($D$269:$D$305,MATCH($F231,$B$269:$B$305,0)),SUMIFS('Input-Ext Allocators'!S$8:S$63,'Input-Ext Allocators'!$B$8:$B$63,$F231))*$D231</f>
        <v>0</v>
      </c>
      <c r="W231" s="143">
        <f ca="1">IFERROR(INDEX(W$269:W$305,MATCH($F231,$B$269:$B$305,0))/INDEX($D$269:$D$305,MATCH($F231,$B$269:$B$305,0)),SUMIFS('Input-Ext Allocators'!T$8:T$63,'Input-Ext Allocators'!$B$8:$B$63,$F231))*$D231</f>
        <v>0</v>
      </c>
      <c r="X231" s="143">
        <f ca="1">IFERROR(INDEX(X$269:X$305,MATCH($F231,$B$269:$B$305,0))/INDEX($D$269:$D$305,MATCH($F231,$B$269:$B$305,0)),SUMIFS('Input-Ext Allocators'!U$8:U$63,'Input-Ext Allocators'!$B$8:$B$63,$F231))*$D231</f>
        <v>0</v>
      </c>
      <c r="Y231" s="143">
        <f ca="1">IFERROR(INDEX(Y$269:Y$305,MATCH($F231,$B$269:$B$305,0))/INDEX($D$269:$D$305,MATCH($F231,$B$269:$B$305,0)),SUMIFS('Input-Ext Allocators'!V$8:V$63,'Input-Ext Allocators'!$B$8:$B$63,$F231))*$D231</f>
        <v>0</v>
      </c>
      <c r="Z231" s="143">
        <f ca="1">IFERROR(INDEX(Z$269:Z$305,MATCH($F231,$B$269:$B$305,0))/INDEX($D$269:$D$305,MATCH($F231,$B$269:$B$305,0)),SUMIFS('Input-Ext Allocators'!W$8:W$63,'Input-Ext Allocators'!$B$8:$B$63,$F231))*$D231</f>
        <v>0</v>
      </c>
    </row>
    <row r="232" spans="1:26" outlineLevel="1">
      <c r="A232" s="113">
        <f>IF(ISBLANK('Input-Accounts'!A232),"",'Input-Accounts'!A232)</f>
        <v>200</v>
      </c>
      <c r="B232" s="17" t="str">
        <f>IF(ISBLANK('Input-Accounts'!B232),"",'Input-Accounts'!B232)</f>
        <v>Laboratory Equipment</v>
      </c>
      <c r="C232" s="113">
        <f>IF(ISBLANK('Input-Accounts'!C232),"",'Input-Accounts'!C232)</f>
        <v>395</v>
      </c>
      <c r="D232" s="143">
        <f t="shared" ca="1" si="60"/>
        <v>0</v>
      </c>
      <c r="E232" s="143">
        <f t="shared" ca="1" si="61"/>
        <v>0</v>
      </c>
      <c r="F232" s="89" t="str" cm="1">
        <f t="array" aca="1" ref="F232" ca="1">IF(D232=0,"-",IF('Input-Accounts'!$E232&lt;&gt;0,'Input-Accounts'!$E232,INDEX('Input-Accounts'!$H232:$J232,,MATCH($F$6,'Input-Accounts'!$H$6:$J$6,0))))</f>
        <v>-</v>
      </c>
      <c r="G232" s="143">
        <f ca="1">IFERROR(INDEX(G$269:G$305,MATCH($F232,$B$269:$B$305,0))/INDEX($D$269:$D$305,MATCH($F232,$B$269:$B$305,0)),SUMIFS('Input-Ext Allocators'!D$8:D$63,'Input-Ext Allocators'!$B$8:$B$63,$F232))*$D232</f>
        <v>0</v>
      </c>
      <c r="H232" s="143">
        <f ca="1">IFERROR(INDEX(H$269:H$305,MATCH($F232,$B$269:$B$305,0))/INDEX($D$269:$D$305,MATCH($F232,$B$269:$B$305,0)),SUMIFS('Input-Ext Allocators'!E$8:E$63,'Input-Ext Allocators'!$B$8:$B$63,$F232))*$D232</f>
        <v>0</v>
      </c>
      <c r="I232" s="143">
        <f ca="1">IFERROR(INDEX(I$269:I$305,MATCH($F232,$B$269:$B$305,0))/INDEX($D$269:$D$305,MATCH($F232,$B$269:$B$305,0)),SUMIFS('Input-Ext Allocators'!F$8:F$63,'Input-Ext Allocators'!$B$8:$B$63,$F232))*$D232</f>
        <v>0</v>
      </c>
      <c r="J232" s="143">
        <f ca="1">IFERROR(INDEX(J$269:J$305,MATCH($F232,$B$269:$B$305,0))/INDEX($D$269:$D$305,MATCH($F232,$B$269:$B$305,0)),SUMIFS('Input-Ext Allocators'!G$8:G$63,'Input-Ext Allocators'!$B$8:$B$63,$F232))*$D232</f>
        <v>0</v>
      </c>
      <c r="K232" s="143">
        <f ca="1">IFERROR(INDEX(K$269:K$305,MATCH($F232,$B$269:$B$305,0))/INDEX($D$269:$D$305,MATCH($F232,$B$269:$B$305,0)),SUMIFS('Input-Ext Allocators'!H$8:H$63,'Input-Ext Allocators'!$B$8:$B$63,$F232))*$D232</f>
        <v>0</v>
      </c>
      <c r="L232" s="143">
        <f ca="1">IFERROR(INDEX(L$269:L$305,MATCH($F232,$B$269:$B$305,0))/INDEX($D$269:$D$305,MATCH($F232,$B$269:$B$305,0)),SUMIFS('Input-Ext Allocators'!I$8:I$63,'Input-Ext Allocators'!$B$8:$B$63,$F232))*$D232</f>
        <v>0</v>
      </c>
      <c r="M232" s="143">
        <f ca="1">IFERROR(INDEX(M$269:M$305,MATCH($F232,$B$269:$B$305,0))/INDEX($D$269:$D$305,MATCH($F232,$B$269:$B$305,0)),SUMIFS('Input-Ext Allocators'!J$8:J$63,'Input-Ext Allocators'!$B$8:$B$63,$F232))*$D232</f>
        <v>0</v>
      </c>
      <c r="N232" s="143">
        <f ca="1">IFERROR(INDEX(N$269:N$305,MATCH($F232,$B$269:$B$305,0))/INDEX($D$269:$D$305,MATCH($F232,$B$269:$B$305,0)),SUMIFS('Input-Ext Allocators'!K$8:K$63,'Input-Ext Allocators'!$B$8:$B$63,$F232))*$D232</f>
        <v>0</v>
      </c>
      <c r="O232" s="143">
        <f ca="1">IFERROR(INDEX(O$269:O$305,MATCH($F232,$B$269:$B$305,0))/INDEX($D$269:$D$305,MATCH($F232,$B$269:$B$305,0)),SUMIFS('Input-Ext Allocators'!L$8:L$63,'Input-Ext Allocators'!$B$8:$B$63,$F232))*$D232</f>
        <v>0</v>
      </c>
      <c r="P232" s="143">
        <f ca="1">IFERROR(INDEX(P$269:P$305,MATCH($F232,$B$269:$B$305,0))/INDEX($D$269:$D$305,MATCH($F232,$B$269:$B$305,0)),SUMIFS('Input-Ext Allocators'!M$8:M$63,'Input-Ext Allocators'!$B$8:$B$63,$F232))*$D232</f>
        <v>0</v>
      </c>
      <c r="Q232" s="143">
        <f ca="1">IFERROR(INDEX(Q$269:Q$305,MATCH($F232,$B$269:$B$305,0))/INDEX($D$269:$D$305,MATCH($F232,$B$269:$B$305,0)),SUMIFS('Input-Ext Allocators'!N$8:N$63,'Input-Ext Allocators'!$B$8:$B$63,$F232))*$D232</f>
        <v>0</v>
      </c>
      <c r="R232" s="143">
        <f ca="1">IFERROR(INDEX(R$269:R$305,MATCH($F232,$B$269:$B$305,0))/INDEX($D$269:$D$305,MATCH($F232,$B$269:$B$305,0)),SUMIFS('Input-Ext Allocators'!O$8:O$63,'Input-Ext Allocators'!$B$8:$B$63,$F232))*$D232</f>
        <v>0</v>
      </c>
      <c r="S232" s="143">
        <f ca="1">IFERROR(INDEX(S$269:S$305,MATCH($F232,$B$269:$B$305,0))/INDEX($D$269:$D$305,MATCH($F232,$B$269:$B$305,0)),SUMIFS('Input-Ext Allocators'!P$8:P$63,'Input-Ext Allocators'!$B$8:$B$63,$F232))*$D232</f>
        <v>0</v>
      </c>
      <c r="T232" s="143">
        <f ca="1">IFERROR(INDEX(T$269:T$305,MATCH($F232,$B$269:$B$305,0))/INDEX($D$269:$D$305,MATCH($F232,$B$269:$B$305,0)),SUMIFS('Input-Ext Allocators'!Q$8:Q$63,'Input-Ext Allocators'!$B$8:$B$63,$F232))*$D232</f>
        <v>0</v>
      </c>
      <c r="U232" s="143">
        <f ca="1">IFERROR(INDEX(U$269:U$305,MATCH($F232,$B$269:$B$305,0))/INDEX($D$269:$D$305,MATCH($F232,$B$269:$B$305,0)),SUMIFS('Input-Ext Allocators'!R$8:R$63,'Input-Ext Allocators'!$B$8:$B$63,$F232))*$D232</f>
        <v>0</v>
      </c>
      <c r="V232" s="143">
        <f ca="1">IFERROR(INDEX(V$269:V$305,MATCH($F232,$B$269:$B$305,0))/INDEX($D$269:$D$305,MATCH($F232,$B$269:$B$305,0)),SUMIFS('Input-Ext Allocators'!S$8:S$63,'Input-Ext Allocators'!$B$8:$B$63,$F232))*$D232</f>
        <v>0</v>
      </c>
      <c r="W232" s="143">
        <f ca="1">IFERROR(INDEX(W$269:W$305,MATCH($F232,$B$269:$B$305,0))/INDEX($D$269:$D$305,MATCH($F232,$B$269:$B$305,0)),SUMIFS('Input-Ext Allocators'!T$8:T$63,'Input-Ext Allocators'!$B$8:$B$63,$F232))*$D232</f>
        <v>0</v>
      </c>
      <c r="X232" s="143">
        <f ca="1">IFERROR(INDEX(X$269:X$305,MATCH($F232,$B$269:$B$305,0))/INDEX($D$269:$D$305,MATCH($F232,$B$269:$B$305,0)),SUMIFS('Input-Ext Allocators'!U$8:U$63,'Input-Ext Allocators'!$B$8:$B$63,$F232))*$D232</f>
        <v>0</v>
      </c>
      <c r="Y232" s="143">
        <f ca="1">IFERROR(INDEX(Y$269:Y$305,MATCH($F232,$B$269:$B$305,0))/INDEX($D$269:$D$305,MATCH($F232,$B$269:$B$305,0)),SUMIFS('Input-Ext Allocators'!V$8:V$63,'Input-Ext Allocators'!$B$8:$B$63,$F232))*$D232</f>
        <v>0</v>
      </c>
      <c r="Z232" s="143">
        <f ca="1">IFERROR(INDEX(Z$269:Z$305,MATCH($F232,$B$269:$B$305,0))/INDEX($D$269:$D$305,MATCH($F232,$B$269:$B$305,0)),SUMIFS('Input-Ext Allocators'!W$8:W$63,'Input-Ext Allocators'!$B$8:$B$63,$F232))*$D232</f>
        <v>0</v>
      </c>
    </row>
    <row r="233" spans="1:26" outlineLevel="1">
      <c r="A233" s="113">
        <f>IF(ISBLANK('Input-Accounts'!A233),"",'Input-Accounts'!A233)</f>
        <v>201</v>
      </c>
      <c r="B233" s="17" t="str">
        <f>IF(ISBLANK('Input-Accounts'!B233),"",'Input-Accounts'!B233)</f>
        <v>Power Operated Equipment</v>
      </c>
      <c r="C233" s="113">
        <f>IF(ISBLANK('Input-Accounts'!C233),"",'Input-Accounts'!C233)</f>
        <v>396</v>
      </c>
      <c r="D233" s="143">
        <f t="shared" ca="1" si="60"/>
        <v>0</v>
      </c>
      <c r="E233" s="143">
        <f t="shared" ca="1" si="61"/>
        <v>0</v>
      </c>
      <c r="F233" s="89" t="str" cm="1">
        <f t="array" aca="1" ref="F233" ca="1">IF(D233=0,"-",IF('Input-Accounts'!$E233&lt;&gt;0,'Input-Accounts'!$E233,INDEX('Input-Accounts'!$H233:$J233,,MATCH($F$6,'Input-Accounts'!$H$6:$J$6,0))))</f>
        <v>-</v>
      </c>
      <c r="G233" s="143">
        <f ca="1">IFERROR(INDEX(G$269:G$305,MATCH($F233,$B$269:$B$305,0))/INDEX($D$269:$D$305,MATCH($F233,$B$269:$B$305,0)),SUMIFS('Input-Ext Allocators'!D$8:D$63,'Input-Ext Allocators'!$B$8:$B$63,$F233))*$D233</f>
        <v>0</v>
      </c>
      <c r="H233" s="143">
        <f ca="1">IFERROR(INDEX(H$269:H$305,MATCH($F233,$B$269:$B$305,0))/INDEX($D$269:$D$305,MATCH($F233,$B$269:$B$305,0)),SUMIFS('Input-Ext Allocators'!E$8:E$63,'Input-Ext Allocators'!$B$8:$B$63,$F233))*$D233</f>
        <v>0</v>
      </c>
      <c r="I233" s="143">
        <f ca="1">IFERROR(INDEX(I$269:I$305,MATCH($F233,$B$269:$B$305,0))/INDEX($D$269:$D$305,MATCH($F233,$B$269:$B$305,0)),SUMIFS('Input-Ext Allocators'!F$8:F$63,'Input-Ext Allocators'!$B$8:$B$63,$F233))*$D233</f>
        <v>0</v>
      </c>
      <c r="J233" s="143">
        <f ca="1">IFERROR(INDEX(J$269:J$305,MATCH($F233,$B$269:$B$305,0))/INDEX($D$269:$D$305,MATCH($F233,$B$269:$B$305,0)),SUMIFS('Input-Ext Allocators'!G$8:G$63,'Input-Ext Allocators'!$B$8:$B$63,$F233))*$D233</f>
        <v>0</v>
      </c>
      <c r="K233" s="143">
        <f ca="1">IFERROR(INDEX(K$269:K$305,MATCH($F233,$B$269:$B$305,0))/INDEX($D$269:$D$305,MATCH($F233,$B$269:$B$305,0)),SUMIFS('Input-Ext Allocators'!H$8:H$63,'Input-Ext Allocators'!$B$8:$B$63,$F233))*$D233</f>
        <v>0</v>
      </c>
      <c r="L233" s="143">
        <f ca="1">IFERROR(INDEX(L$269:L$305,MATCH($F233,$B$269:$B$305,0))/INDEX($D$269:$D$305,MATCH($F233,$B$269:$B$305,0)),SUMIFS('Input-Ext Allocators'!I$8:I$63,'Input-Ext Allocators'!$B$8:$B$63,$F233))*$D233</f>
        <v>0</v>
      </c>
      <c r="M233" s="143">
        <f ca="1">IFERROR(INDEX(M$269:M$305,MATCH($F233,$B$269:$B$305,0))/INDEX($D$269:$D$305,MATCH($F233,$B$269:$B$305,0)),SUMIFS('Input-Ext Allocators'!J$8:J$63,'Input-Ext Allocators'!$B$8:$B$63,$F233))*$D233</f>
        <v>0</v>
      </c>
      <c r="N233" s="143">
        <f ca="1">IFERROR(INDEX(N$269:N$305,MATCH($F233,$B$269:$B$305,0))/INDEX($D$269:$D$305,MATCH($F233,$B$269:$B$305,0)),SUMIFS('Input-Ext Allocators'!K$8:K$63,'Input-Ext Allocators'!$B$8:$B$63,$F233))*$D233</f>
        <v>0</v>
      </c>
      <c r="O233" s="143">
        <f ca="1">IFERROR(INDEX(O$269:O$305,MATCH($F233,$B$269:$B$305,0))/INDEX($D$269:$D$305,MATCH($F233,$B$269:$B$305,0)),SUMIFS('Input-Ext Allocators'!L$8:L$63,'Input-Ext Allocators'!$B$8:$B$63,$F233))*$D233</f>
        <v>0</v>
      </c>
      <c r="P233" s="143">
        <f ca="1">IFERROR(INDEX(P$269:P$305,MATCH($F233,$B$269:$B$305,0))/INDEX($D$269:$D$305,MATCH($F233,$B$269:$B$305,0)),SUMIFS('Input-Ext Allocators'!M$8:M$63,'Input-Ext Allocators'!$B$8:$B$63,$F233))*$D233</f>
        <v>0</v>
      </c>
      <c r="Q233" s="143">
        <f ca="1">IFERROR(INDEX(Q$269:Q$305,MATCH($F233,$B$269:$B$305,0))/INDEX($D$269:$D$305,MATCH($F233,$B$269:$B$305,0)),SUMIFS('Input-Ext Allocators'!N$8:N$63,'Input-Ext Allocators'!$B$8:$B$63,$F233))*$D233</f>
        <v>0</v>
      </c>
      <c r="R233" s="143">
        <f ca="1">IFERROR(INDEX(R$269:R$305,MATCH($F233,$B$269:$B$305,0))/INDEX($D$269:$D$305,MATCH($F233,$B$269:$B$305,0)),SUMIFS('Input-Ext Allocators'!O$8:O$63,'Input-Ext Allocators'!$B$8:$B$63,$F233))*$D233</f>
        <v>0</v>
      </c>
      <c r="S233" s="143">
        <f ca="1">IFERROR(INDEX(S$269:S$305,MATCH($F233,$B$269:$B$305,0))/INDEX($D$269:$D$305,MATCH($F233,$B$269:$B$305,0)),SUMIFS('Input-Ext Allocators'!P$8:P$63,'Input-Ext Allocators'!$B$8:$B$63,$F233))*$D233</f>
        <v>0</v>
      </c>
      <c r="T233" s="143">
        <f ca="1">IFERROR(INDEX(T$269:T$305,MATCH($F233,$B$269:$B$305,0))/INDEX($D$269:$D$305,MATCH($F233,$B$269:$B$305,0)),SUMIFS('Input-Ext Allocators'!Q$8:Q$63,'Input-Ext Allocators'!$B$8:$B$63,$F233))*$D233</f>
        <v>0</v>
      </c>
      <c r="U233" s="143">
        <f ca="1">IFERROR(INDEX(U$269:U$305,MATCH($F233,$B$269:$B$305,0))/INDEX($D$269:$D$305,MATCH($F233,$B$269:$B$305,0)),SUMIFS('Input-Ext Allocators'!R$8:R$63,'Input-Ext Allocators'!$B$8:$B$63,$F233))*$D233</f>
        <v>0</v>
      </c>
      <c r="V233" s="143">
        <f ca="1">IFERROR(INDEX(V$269:V$305,MATCH($F233,$B$269:$B$305,0))/INDEX($D$269:$D$305,MATCH($F233,$B$269:$B$305,0)),SUMIFS('Input-Ext Allocators'!S$8:S$63,'Input-Ext Allocators'!$B$8:$B$63,$F233))*$D233</f>
        <v>0</v>
      </c>
      <c r="W233" s="143">
        <f ca="1">IFERROR(INDEX(W$269:W$305,MATCH($F233,$B$269:$B$305,0))/INDEX($D$269:$D$305,MATCH($F233,$B$269:$B$305,0)),SUMIFS('Input-Ext Allocators'!T$8:T$63,'Input-Ext Allocators'!$B$8:$B$63,$F233))*$D233</f>
        <v>0</v>
      </c>
      <c r="X233" s="143">
        <f ca="1">IFERROR(INDEX(X$269:X$305,MATCH($F233,$B$269:$B$305,0))/INDEX($D$269:$D$305,MATCH($F233,$B$269:$B$305,0)),SUMIFS('Input-Ext Allocators'!U$8:U$63,'Input-Ext Allocators'!$B$8:$B$63,$F233))*$D233</f>
        <v>0</v>
      </c>
      <c r="Y233" s="143">
        <f ca="1">IFERROR(INDEX(Y$269:Y$305,MATCH($F233,$B$269:$B$305,0))/INDEX($D$269:$D$305,MATCH($F233,$B$269:$B$305,0)),SUMIFS('Input-Ext Allocators'!V$8:V$63,'Input-Ext Allocators'!$B$8:$B$63,$F233))*$D233</f>
        <v>0</v>
      </c>
      <c r="Z233" s="143">
        <f ca="1">IFERROR(INDEX(Z$269:Z$305,MATCH($F233,$B$269:$B$305,0))/INDEX($D$269:$D$305,MATCH($F233,$B$269:$B$305,0)),SUMIFS('Input-Ext Allocators'!W$8:W$63,'Input-Ext Allocators'!$B$8:$B$63,$F233))*$D233</f>
        <v>0</v>
      </c>
    </row>
    <row r="234" spans="1:26" outlineLevel="1">
      <c r="A234" s="113">
        <f>IF(ISBLANK('Input-Accounts'!A234),"",'Input-Accounts'!A234)</f>
        <v>202</v>
      </c>
      <c r="B234" s="17" t="str">
        <f>IF(ISBLANK('Input-Accounts'!B234),"",'Input-Accounts'!B234)</f>
        <v>Communication Equipment</v>
      </c>
      <c r="C234" s="113">
        <f>IF(ISBLANK('Input-Accounts'!C234),"",'Input-Accounts'!C234)</f>
        <v>397</v>
      </c>
      <c r="D234" s="143">
        <f t="shared" ca="1" si="60"/>
        <v>0</v>
      </c>
      <c r="E234" s="143">
        <f t="shared" ca="1" si="61"/>
        <v>0</v>
      </c>
      <c r="F234" s="89" t="str" cm="1">
        <f t="array" aca="1" ref="F234" ca="1">IF(D234=0,"-",IF('Input-Accounts'!$E234&lt;&gt;0,'Input-Accounts'!$E234,INDEX('Input-Accounts'!$H234:$J234,,MATCH($F$6,'Input-Accounts'!$H$6:$J$6,0))))</f>
        <v>-</v>
      </c>
      <c r="G234" s="143">
        <f ca="1">IFERROR(INDEX(G$269:G$305,MATCH($F234,$B$269:$B$305,0))/INDEX($D$269:$D$305,MATCH($F234,$B$269:$B$305,0)),SUMIFS('Input-Ext Allocators'!D$8:D$63,'Input-Ext Allocators'!$B$8:$B$63,$F234))*$D234</f>
        <v>0</v>
      </c>
      <c r="H234" s="143">
        <f ca="1">IFERROR(INDEX(H$269:H$305,MATCH($F234,$B$269:$B$305,0))/INDEX($D$269:$D$305,MATCH($F234,$B$269:$B$305,0)),SUMIFS('Input-Ext Allocators'!E$8:E$63,'Input-Ext Allocators'!$B$8:$B$63,$F234))*$D234</f>
        <v>0</v>
      </c>
      <c r="I234" s="143">
        <f ca="1">IFERROR(INDEX(I$269:I$305,MATCH($F234,$B$269:$B$305,0))/INDEX($D$269:$D$305,MATCH($F234,$B$269:$B$305,0)),SUMIFS('Input-Ext Allocators'!F$8:F$63,'Input-Ext Allocators'!$B$8:$B$63,$F234))*$D234</f>
        <v>0</v>
      </c>
      <c r="J234" s="143">
        <f ca="1">IFERROR(INDEX(J$269:J$305,MATCH($F234,$B$269:$B$305,0))/INDEX($D$269:$D$305,MATCH($F234,$B$269:$B$305,0)),SUMIFS('Input-Ext Allocators'!G$8:G$63,'Input-Ext Allocators'!$B$8:$B$63,$F234))*$D234</f>
        <v>0</v>
      </c>
      <c r="K234" s="143">
        <f ca="1">IFERROR(INDEX(K$269:K$305,MATCH($F234,$B$269:$B$305,0))/INDEX($D$269:$D$305,MATCH($F234,$B$269:$B$305,0)),SUMIFS('Input-Ext Allocators'!H$8:H$63,'Input-Ext Allocators'!$B$8:$B$63,$F234))*$D234</f>
        <v>0</v>
      </c>
      <c r="L234" s="143">
        <f ca="1">IFERROR(INDEX(L$269:L$305,MATCH($F234,$B$269:$B$305,0))/INDEX($D$269:$D$305,MATCH($F234,$B$269:$B$305,0)),SUMIFS('Input-Ext Allocators'!I$8:I$63,'Input-Ext Allocators'!$B$8:$B$63,$F234))*$D234</f>
        <v>0</v>
      </c>
      <c r="M234" s="143">
        <f ca="1">IFERROR(INDEX(M$269:M$305,MATCH($F234,$B$269:$B$305,0))/INDEX($D$269:$D$305,MATCH($F234,$B$269:$B$305,0)),SUMIFS('Input-Ext Allocators'!J$8:J$63,'Input-Ext Allocators'!$B$8:$B$63,$F234))*$D234</f>
        <v>0</v>
      </c>
      <c r="N234" s="143">
        <f ca="1">IFERROR(INDEX(N$269:N$305,MATCH($F234,$B$269:$B$305,0))/INDEX($D$269:$D$305,MATCH($F234,$B$269:$B$305,0)),SUMIFS('Input-Ext Allocators'!K$8:K$63,'Input-Ext Allocators'!$B$8:$B$63,$F234))*$D234</f>
        <v>0</v>
      </c>
      <c r="O234" s="143">
        <f ca="1">IFERROR(INDEX(O$269:O$305,MATCH($F234,$B$269:$B$305,0))/INDEX($D$269:$D$305,MATCH($F234,$B$269:$B$305,0)),SUMIFS('Input-Ext Allocators'!L$8:L$63,'Input-Ext Allocators'!$B$8:$B$63,$F234))*$D234</f>
        <v>0</v>
      </c>
      <c r="P234" s="143">
        <f ca="1">IFERROR(INDEX(P$269:P$305,MATCH($F234,$B$269:$B$305,0))/INDEX($D$269:$D$305,MATCH($F234,$B$269:$B$305,0)),SUMIFS('Input-Ext Allocators'!M$8:M$63,'Input-Ext Allocators'!$B$8:$B$63,$F234))*$D234</f>
        <v>0</v>
      </c>
      <c r="Q234" s="143">
        <f ca="1">IFERROR(INDEX(Q$269:Q$305,MATCH($F234,$B$269:$B$305,0))/INDEX($D$269:$D$305,MATCH($F234,$B$269:$B$305,0)),SUMIFS('Input-Ext Allocators'!N$8:N$63,'Input-Ext Allocators'!$B$8:$B$63,$F234))*$D234</f>
        <v>0</v>
      </c>
      <c r="R234" s="143">
        <f ca="1">IFERROR(INDEX(R$269:R$305,MATCH($F234,$B$269:$B$305,0))/INDEX($D$269:$D$305,MATCH($F234,$B$269:$B$305,0)),SUMIFS('Input-Ext Allocators'!O$8:O$63,'Input-Ext Allocators'!$B$8:$B$63,$F234))*$D234</f>
        <v>0</v>
      </c>
      <c r="S234" s="143">
        <f ca="1">IFERROR(INDEX(S$269:S$305,MATCH($F234,$B$269:$B$305,0))/INDEX($D$269:$D$305,MATCH($F234,$B$269:$B$305,0)),SUMIFS('Input-Ext Allocators'!P$8:P$63,'Input-Ext Allocators'!$B$8:$B$63,$F234))*$D234</f>
        <v>0</v>
      </c>
      <c r="T234" s="143">
        <f ca="1">IFERROR(INDEX(T$269:T$305,MATCH($F234,$B$269:$B$305,0))/INDEX($D$269:$D$305,MATCH($F234,$B$269:$B$305,0)),SUMIFS('Input-Ext Allocators'!Q$8:Q$63,'Input-Ext Allocators'!$B$8:$B$63,$F234))*$D234</f>
        <v>0</v>
      </c>
      <c r="U234" s="143">
        <f ca="1">IFERROR(INDEX(U$269:U$305,MATCH($F234,$B$269:$B$305,0))/INDEX($D$269:$D$305,MATCH($F234,$B$269:$B$305,0)),SUMIFS('Input-Ext Allocators'!R$8:R$63,'Input-Ext Allocators'!$B$8:$B$63,$F234))*$D234</f>
        <v>0</v>
      </c>
      <c r="V234" s="143">
        <f ca="1">IFERROR(INDEX(V$269:V$305,MATCH($F234,$B$269:$B$305,0))/INDEX($D$269:$D$305,MATCH($F234,$B$269:$B$305,0)),SUMIFS('Input-Ext Allocators'!S$8:S$63,'Input-Ext Allocators'!$B$8:$B$63,$F234))*$D234</f>
        <v>0</v>
      </c>
      <c r="W234" s="143">
        <f ca="1">IFERROR(INDEX(W$269:W$305,MATCH($F234,$B$269:$B$305,0))/INDEX($D$269:$D$305,MATCH($F234,$B$269:$B$305,0)),SUMIFS('Input-Ext Allocators'!T$8:T$63,'Input-Ext Allocators'!$B$8:$B$63,$F234))*$D234</f>
        <v>0</v>
      </c>
      <c r="X234" s="143">
        <f ca="1">IFERROR(INDEX(X$269:X$305,MATCH($F234,$B$269:$B$305,0))/INDEX($D$269:$D$305,MATCH($F234,$B$269:$B$305,0)),SUMIFS('Input-Ext Allocators'!U$8:U$63,'Input-Ext Allocators'!$B$8:$B$63,$F234))*$D234</f>
        <v>0</v>
      </c>
      <c r="Y234" s="143">
        <f ca="1">IFERROR(INDEX(Y$269:Y$305,MATCH($F234,$B$269:$B$305,0))/INDEX($D$269:$D$305,MATCH($F234,$B$269:$B$305,0)),SUMIFS('Input-Ext Allocators'!V$8:V$63,'Input-Ext Allocators'!$B$8:$B$63,$F234))*$D234</f>
        <v>0</v>
      </c>
      <c r="Z234" s="143">
        <f ca="1">IFERROR(INDEX(Z$269:Z$305,MATCH($F234,$B$269:$B$305,0))/INDEX($D$269:$D$305,MATCH($F234,$B$269:$B$305,0)),SUMIFS('Input-Ext Allocators'!W$8:W$63,'Input-Ext Allocators'!$B$8:$B$63,$F234))*$D234</f>
        <v>0</v>
      </c>
    </row>
    <row r="235" spans="1:26" outlineLevel="1">
      <c r="A235" s="113">
        <f>IF(ISBLANK('Input-Accounts'!A235),"",'Input-Accounts'!A235)</f>
        <v>203</v>
      </c>
      <c r="B235" s="17" t="str">
        <f>IF(ISBLANK('Input-Accounts'!B235),"",'Input-Accounts'!B235)</f>
        <v>Miscellaneous Equipment</v>
      </c>
      <c r="C235" s="113">
        <f>IF(ISBLANK('Input-Accounts'!C235),"",'Input-Accounts'!C235)</f>
        <v>398</v>
      </c>
      <c r="D235" s="143">
        <f t="shared" ca="1" si="60"/>
        <v>0</v>
      </c>
      <c r="E235" s="143">
        <f t="shared" ca="1" si="61"/>
        <v>0</v>
      </c>
      <c r="F235" s="89" t="str" cm="1">
        <f t="array" aca="1" ref="F235" ca="1">IF(D235=0,"-",IF('Input-Accounts'!$E235&lt;&gt;0,'Input-Accounts'!$E235,INDEX('Input-Accounts'!$H235:$J235,,MATCH($F$6,'Input-Accounts'!$H$6:$J$6,0))))</f>
        <v>-</v>
      </c>
      <c r="G235" s="143">
        <f ca="1">IFERROR(INDEX(G$269:G$305,MATCH($F235,$B$269:$B$305,0))/INDEX($D$269:$D$305,MATCH($F235,$B$269:$B$305,0)),SUMIFS('Input-Ext Allocators'!D$8:D$63,'Input-Ext Allocators'!$B$8:$B$63,$F235))*$D235</f>
        <v>0</v>
      </c>
      <c r="H235" s="143">
        <f ca="1">IFERROR(INDEX(H$269:H$305,MATCH($F235,$B$269:$B$305,0))/INDEX($D$269:$D$305,MATCH($F235,$B$269:$B$305,0)),SUMIFS('Input-Ext Allocators'!E$8:E$63,'Input-Ext Allocators'!$B$8:$B$63,$F235))*$D235</f>
        <v>0</v>
      </c>
      <c r="I235" s="143">
        <f ca="1">IFERROR(INDEX(I$269:I$305,MATCH($F235,$B$269:$B$305,0))/INDEX($D$269:$D$305,MATCH($F235,$B$269:$B$305,0)),SUMIFS('Input-Ext Allocators'!F$8:F$63,'Input-Ext Allocators'!$B$8:$B$63,$F235))*$D235</f>
        <v>0</v>
      </c>
      <c r="J235" s="143">
        <f ca="1">IFERROR(INDEX(J$269:J$305,MATCH($F235,$B$269:$B$305,0))/INDEX($D$269:$D$305,MATCH($F235,$B$269:$B$305,0)),SUMIFS('Input-Ext Allocators'!G$8:G$63,'Input-Ext Allocators'!$B$8:$B$63,$F235))*$D235</f>
        <v>0</v>
      </c>
      <c r="K235" s="143">
        <f ca="1">IFERROR(INDEX(K$269:K$305,MATCH($F235,$B$269:$B$305,0))/INDEX($D$269:$D$305,MATCH($F235,$B$269:$B$305,0)),SUMIFS('Input-Ext Allocators'!H$8:H$63,'Input-Ext Allocators'!$B$8:$B$63,$F235))*$D235</f>
        <v>0</v>
      </c>
      <c r="L235" s="143">
        <f ca="1">IFERROR(INDEX(L$269:L$305,MATCH($F235,$B$269:$B$305,0))/INDEX($D$269:$D$305,MATCH($F235,$B$269:$B$305,0)),SUMIFS('Input-Ext Allocators'!I$8:I$63,'Input-Ext Allocators'!$B$8:$B$63,$F235))*$D235</f>
        <v>0</v>
      </c>
      <c r="M235" s="143">
        <f ca="1">IFERROR(INDEX(M$269:M$305,MATCH($F235,$B$269:$B$305,0))/INDEX($D$269:$D$305,MATCH($F235,$B$269:$B$305,0)),SUMIFS('Input-Ext Allocators'!J$8:J$63,'Input-Ext Allocators'!$B$8:$B$63,$F235))*$D235</f>
        <v>0</v>
      </c>
      <c r="N235" s="143">
        <f ca="1">IFERROR(INDEX(N$269:N$305,MATCH($F235,$B$269:$B$305,0))/INDEX($D$269:$D$305,MATCH($F235,$B$269:$B$305,0)),SUMIFS('Input-Ext Allocators'!K$8:K$63,'Input-Ext Allocators'!$B$8:$B$63,$F235))*$D235</f>
        <v>0</v>
      </c>
      <c r="O235" s="143">
        <f ca="1">IFERROR(INDEX(O$269:O$305,MATCH($F235,$B$269:$B$305,0))/INDEX($D$269:$D$305,MATCH($F235,$B$269:$B$305,0)),SUMIFS('Input-Ext Allocators'!L$8:L$63,'Input-Ext Allocators'!$B$8:$B$63,$F235))*$D235</f>
        <v>0</v>
      </c>
      <c r="P235" s="143">
        <f ca="1">IFERROR(INDEX(P$269:P$305,MATCH($F235,$B$269:$B$305,0))/INDEX($D$269:$D$305,MATCH($F235,$B$269:$B$305,0)),SUMIFS('Input-Ext Allocators'!M$8:M$63,'Input-Ext Allocators'!$B$8:$B$63,$F235))*$D235</f>
        <v>0</v>
      </c>
      <c r="Q235" s="143">
        <f ca="1">IFERROR(INDEX(Q$269:Q$305,MATCH($F235,$B$269:$B$305,0))/INDEX($D$269:$D$305,MATCH($F235,$B$269:$B$305,0)),SUMIFS('Input-Ext Allocators'!N$8:N$63,'Input-Ext Allocators'!$B$8:$B$63,$F235))*$D235</f>
        <v>0</v>
      </c>
      <c r="R235" s="143">
        <f ca="1">IFERROR(INDEX(R$269:R$305,MATCH($F235,$B$269:$B$305,0))/INDEX($D$269:$D$305,MATCH($F235,$B$269:$B$305,0)),SUMIFS('Input-Ext Allocators'!O$8:O$63,'Input-Ext Allocators'!$B$8:$B$63,$F235))*$D235</f>
        <v>0</v>
      </c>
      <c r="S235" s="143">
        <f ca="1">IFERROR(INDEX(S$269:S$305,MATCH($F235,$B$269:$B$305,0))/INDEX($D$269:$D$305,MATCH($F235,$B$269:$B$305,0)),SUMIFS('Input-Ext Allocators'!P$8:P$63,'Input-Ext Allocators'!$B$8:$B$63,$F235))*$D235</f>
        <v>0</v>
      </c>
      <c r="T235" s="143">
        <f ca="1">IFERROR(INDEX(T$269:T$305,MATCH($F235,$B$269:$B$305,0))/INDEX($D$269:$D$305,MATCH($F235,$B$269:$B$305,0)),SUMIFS('Input-Ext Allocators'!Q$8:Q$63,'Input-Ext Allocators'!$B$8:$B$63,$F235))*$D235</f>
        <v>0</v>
      </c>
      <c r="U235" s="143">
        <f ca="1">IFERROR(INDEX(U$269:U$305,MATCH($F235,$B$269:$B$305,0))/INDEX($D$269:$D$305,MATCH($F235,$B$269:$B$305,0)),SUMIFS('Input-Ext Allocators'!R$8:R$63,'Input-Ext Allocators'!$B$8:$B$63,$F235))*$D235</f>
        <v>0</v>
      </c>
      <c r="V235" s="143">
        <f ca="1">IFERROR(INDEX(V$269:V$305,MATCH($F235,$B$269:$B$305,0))/INDEX($D$269:$D$305,MATCH($F235,$B$269:$B$305,0)),SUMIFS('Input-Ext Allocators'!S$8:S$63,'Input-Ext Allocators'!$B$8:$B$63,$F235))*$D235</f>
        <v>0</v>
      </c>
      <c r="W235" s="143">
        <f ca="1">IFERROR(INDEX(W$269:W$305,MATCH($F235,$B$269:$B$305,0))/INDEX($D$269:$D$305,MATCH($F235,$B$269:$B$305,0)),SUMIFS('Input-Ext Allocators'!T$8:T$63,'Input-Ext Allocators'!$B$8:$B$63,$F235))*$D235</f>
        <v>0</v>
      </c>
      <c r="X235" s="143">
        <f ca="1">IFERROR(INDEX(X$269:X$305,MATCH($F235,$B$269:$B$305,0))/INDEX($D$269:$D$305,MATCH($F235,$B$269:$B$305,0)),SUMIFS('Input-Ext Allocators'!U$8:U$63,'Input-Ext Allocators'!$B$8:$B$63,$F235))*$D235</f>
        <v>0</v>
      </c>
      <c r="Y235" s="143">
        <f ca="1">IFERROR(INDEX(Y$269:Y$305,MATCH($F235,$B$269:$B$305,0))/INDEX($D$269:$D$305,MATCH($F235,$B$269:$B$305,0)),SUMIFS('Input-Ext Allocators'!V$8:V$63,'Input-Ext Allocators'!$B$8:$B$63,$F235))*$D235</f>
        <v>0</v>
      </c>
      <c r="Z235" s="143">
        <f ca="1">IFERROR(INDEX(Z$269:Z$305,MATCH($F235,$B$269:$B$305,0))/INDEX($D$269:$D$305,MATCH($F235,$B$269:$B$305,0)),SUMIFS('Input-Ext Allocators'!W$8:W$63,'Input-Ext Allocators'!$B$8:$B$63,$F235))*$D235</f>
        <v>0</v>
      </c>
    </row>
    <row r="236" spans="1:26" outlineLevel="1">
      <c r="A236" s="113">
        <f>IF(ISBLANK('Input-Accounts'!A236),"",'Input-Accounts'!A236)</f>
        <v>204</v>
      </c>
      <c r="B236" s="79" t="str">
        <f>IF(ISBLANK('Input-Accounts'!B236),"",'Input-Accounts'!B236)</f>
        <v>Subtotal - General Plant</v>
      </c>
      <c r="C236" s="113" t="str">
        <f>IF(ISBLANK('Input-Accounts'!C236),"",'Input-Accounts'!C236)</f>
        <v/>
      </c>
      <c r="D236" s="144">
        <f ca="1">SUBTOTAL(9,D226:D235)</f>
        <v>0</v>
      </c>
      <c r="E236" s="143">
        <f t="shared" ca="1" si="61"/>
        <v>0</v>
      </c>
      <c r="G236" s="144">
        <f t="shared" ref="G236:Z236" ca="1" si="62">SUBTOTAL(9,G226:G235)</f>
        <v>0</v>
      </c>
      <c r="H236" s="144">
        <f t="shared" ca="1" si="62"/>
        <v>0</v>
      </c>
      <c r="I236" s="144">
        <f t="shared" ca="1" si="62"/>
        <v>0</v>
      </c>
      <c r="J236" s="144">
        <f t="shared" ca="1" si="62"/>
        <v>0</v>
      </c>
      <c r="K236" s="144">
        <f t="shared" ca="1" si="62"/>
        <v>0</v>
      </c>
      <c r="L236" s="144">
        <f t="shared" ca="1" si="62"/>
        <v>0</v>
      </c>
      <c r="M236" s="144">
        <f t="shared" ca="1" si="62"/>
        <v>0</v>
      </c>
      <c r="N236" s="144">
        <f t="shared" ca="1" si="62"/>
        <v>0</v>
      </c>
      <c r="O236" s="144">
        <f t="shared" ca="1" si="62"/>
        <v>0</v>
      </c>
      <c r="P236" s="144">
        <f t="shared" ca="1" si="62"/>
        <v>0</v>
      </c>
      <c r="Q236" s="144">
        <f t="shared" ca="1" si="62"/>
        <v>0</v>
      </c>
      <c r="R236" s="144">
        <f t="shared" ca="1" si="62"/>
        <v>0</v>
      </c>
      <c r="S236" s="144">
        <f t="shared" ca="1" si="62"/>
        <v>0</v>
      </c>
      <c r="T236" s="144">
        <f t="shared" ca="1" si="62"/>
        <v>0</v>
      </c>
      <c r="U236" s="144">
        <f t="shared" ca="1" si="62"/>
        <v>0</v>
      </c>
      <c r="V236" s="144">
        <f t="shared" ca="1" si="62"/>
        <v>0</v>
      </c>
      <c r="W236" s="144">
        <f t="shared" ca="1" si="62"/>
        <v>0</v>
      </c>
      <c r="X236" s="144">
        <f t="shared" ca="1" si="62"/>
        <v>0</v>
      </c>
      <c r="Y236" s="144">
        <f t="shared" ca="1" si="62"/>
        <v>0</v>
      </c>
      <c r="Z236" s="144">
        <f t="shared" ca="1" si="62"/>
        <v>0</v>
      </c>
    </row>
    <row r="237" spans="1:26" outlineLevel="1">
      <c r="A237" s="113" t="str">
        <f>IF(ISBLANK('Input-Accounts'!A237),"",'Input-Accounts'!A237)</f>
        <v/>
      </c>
      <c r="B237" s="79" t="str">
        <f>IF(ISBLANK('Input-Accounts'!B237),"",'Input-Accounts'!B237)</f>
        <v/>
      </c>
      <c r="C237" s="113" t="str">
        <f>IF(ISBLANK('Input-Accounts'!C237),"",'Input-Accounts'!C237)</f>
        <v/>
      </c>
      <c r="D237" s="143"/>
      <c r="E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</row>
    <row r="238" spans="1:26" outlineLevel="1">
      <c r="A238" s="113">
        <f>IF(ISBLANK('Input-Accounts'!A238),"",'Input-Accounts'!A238)</f>
        <v>205</v>
      </c>
      <c r="B238" s="79" t="str">
        <f>IF(ISBLANK('Input-Accounts'!B238),"",'Input-Accounts'!B238)</f>
        <v>Total - Depreciation Expense</v>
      </c>
      <c r="C238" s="113" t="str">
        <f>IF(ISBLANK('Input-Accounts'!C238),"",'Input-Accounts'!C238)</f>
        <v/>
      </c>
      <c r="D238" s="144">
        <f ca="1">SUBTOTAL(9,D198:D237)</f>
        <v>0</v>
      </c>
      <c r="E238" s="143">
        <f ca="1">IFERROR(IF(D238="","",IF(D238=0,0,IF(ABS(D238-SUM($G238:$Z238))&lt;Check_Limit,0,1))),1)</f>
        <v>0</v>
      </c>
      <c r="G238" s="144">
        <f t="shared" ref="G238:Z238" ca="1" si="63">SUBTOTAL(9,G198:G237)</f>
        <v>0</v>
      </c>
      <c r="H238" s="144">
        <f t="shared" ca="1" si="63"/>
        <v>0</v>
      </c>
      <c r="I238" s="144">
        <f t="shared" ca="1" si="63"/>
        <v>0</v>
      </c>
      <c r="J238" s="144">
        <f t="shared" ca="1" si="63"/>
        <v>0</v>
      </c>
      <c r="K238" s="144">
        <f t="shared" ca="1" si="63"/>
        <v>0</v>
      </c>
      <c r="L238" s="144">
        <f t="shared" ca="1" si="63"/>
        <v>0</v>
      </c>
      <c r="M238" s="144">
        <f t="shared" ca="1" si="63"/>
        <v>0</v>
      </c>
      <c r="N238" s="144">
        <f t="shared" ca="1" si="63"/>
        <v>0</v>
      </c>
      <c r="O238" s="144">
        <f t="shared" ca="1" si="63"/>
        <v>0</v>
      </c>
      <c r="P238" s="144">
        <f t="shared" ca="1" si="63"/>
        <v>0</v>
      </c>
      <c r="Q238" s="144">
        <f t="shared" ca="1" si="63"/>
        <v>0</v>
      </c>
      <c r="R238" s="144">
        <f t="shared" ca="1" si="63"/>
        <v>0</v>
      </c>
      <c r="S238" s="144">
        <f t="shared" ca="1" si="63"/>
        <v>0</v>
      </c>
      <c r="T238" s="144">
        <f t="shared" ca="1" si="63"/>
        <v>0</v>
      </c>
      <c r="U238" s="144">
        <f t="shared" ca="1" si="63"/>
        <v>0</v>
      </c>
      <c r="V238" s="144">
        <f t="shared" ca="1" si="63"/>
        <v>0</v>
      </c>
      <c r="W238" s="144">
        <f t="shared" ca="1" si="63"/>
        <v>0</v>
      </c>
      <c r="X238" s="144">
        <f t="shared" ca="1" si="63"/>
        <v>0</v>
      </c>
      <c r="Y238" s="144">
        <f t="shared" ca="1" si="63"/>
        <v>0</v>
      </c>
      <c r="Z238" s="144">
        <f t="shared" ca="1" si="63"/>
        <v>0</v>
      </c>
    </row>
    <row r="239" spans="1:26" outlineLevel="1">
      <c r="A239" s="113" t="str">
        <f>IF(ISBLANK('Input-Accounts'!A239),"",'Input-Accounts'!A239)</f>
        <v/>
      </c>
      <c r="B239" s="79" t="str">
        <f>IF(ISBLANK('Input-Accounts'!B239),"",'Input-Accounts'!B239)</f>
        <v/>
      </c>
      <c r="C239" s="113" t="str">
        <f>IF(ISBLANK('Input-Accounts'!C239),"",'Input-Accounts'!C239)</f>
        <v/>
      </c>
      <c r="D239" s="143"/>
      <c r="E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</row>
    <row r="240" spans="1:26">
      <c r="A240" s="113">
        <f>IF(ISBLANK('Input-Accounts'!A240),"",'Input-Accounts'!A240)</f>
        <v>206</v>
      </c>
      <c r="B240" s="127" t="str">
        <f>IF(ISBLANK('Input-Accounts'!B240),"",'Input-Accounts'!B240)</f>
        <v>Total Adjustments, Depreciation and Amortization Expense</v>
      </c>
      <c r="C240" s="113" t="str">
        <f>IF(ISBLANK('Input-Accounts'!C240),"",'Input-Accounts'!C240)</f>
        <v/>
      </c>
      <c r="D240" s="143">
        <f ca="1">SUBTOTAL(9,D198:D239)</f>
        <v>0</v>
      </c>
      <c r="E240" s="143">
        <f ca="1">IFERROR(IF(D240="","",IF(D240=0,0,IF(ABS(D240-SUM($G240:$Z240))&lt;Check_Limit,0,1))),1)</f>
        <v>0</v>
      </c>
      <c r="F240" s="89"/>
      <c r="G240" s="143">
        <f t="shared" ref="G240:Z240" ca="1" si="64">SUBTOTAL(9,G198:G239)</f>
        <v>0</v>
      </c>
      <c r="H240" s="143">
        <f t="shared" ca="1" si="64"/>
        <v>0</v>
      </c>
      <c r="I240" s="143">
        <f t="shared" ca="1" si="64"/>
        <v>0</v>
      </c>
      <c r="J240" s="143">
        <f t="shared" ca="1" si="64"/>
        <v>0</v>
      </c>
      <c r="K240" s="143">
        <f t="shared" ca="1" si="64"/>
        <v>0</v>
      </c>
      <c r="L240" s="143">
        <f t="shared" ca="1" si="64"/>
        <v>0</v>
      </c>
      <c r="M240" s="143">
        <f t="shared" ca="1" si="64"/>
        <v>0</v>
      </c>
      <c r="N240" s="143">
        <f t="shared" ca="1" si="64"/>
        <v>0</v>
      </c>
      <c r="O240" s="143">
        <f t="shared" ca="1" si="64"/>
        <v>0</v>
      </c>
      <c r="P240" s="143">
        <f t="shared" ca="1" si="64"/>
        <v>0</v>
      </c>
      <c r="Q240" s="143">
        <f t="shared" ca="1" si="64"/>
        <v>0</v>
      </c>
      <c r="R240" s="143">
        <f t="shared" ca="1" si="64"/>
        <v>0</v>
      </c>
      <c r="S240" s="143">
        <f t="shared" ca="1" si="64"/>
        <v>0</v>
      </c>
      <c r="T240" s="143">
        <f t="shared" ca="1" si="64"/>
        <v>0</v>
      </c>
      <c r="U240" s="143">
        <f t="shared" ca="1" si="64"/>
        <v>0</v>
      </c>
      <c r="V240" s="143">
        <f t="shared" ca="1" si="64"/>
        <v>0</v>
      </c>
      <c r="W240" s="143">
        <f t="shared" ca="1" si="64"/>
        <v>0</v>
      </c>
      <c r="X240" s="143">
        <f t="shared" ca="1" si="64"/>
        <v>0</v>
      </c>
      <c r="Y240" s="143">
        <f t="shared" ca="1" si="64"/>
        <v>0</v>
      </c>
      <c r="Z240" s="143">
        <f t="shared" ca="1" si="64"/>
        <v>0</v>
      </c>
    </row>
    <row r="241" spans="1:26">
      <c r="A241" s="113" t="str">
        <f>IF(ISBLANK('Input-Accounts'!A241),"",'Input-Accounts'!A241)</f>
        <v/>
      </c>
      <c r="B241" s="79" t="str">
        <f>IF(ISBLANK('Input-Accounts'!B241),"",'Input-Accounts'!B241)</f>
        <v/>
      </c>
      <c r="C241" s="113" t="str">
        <f>IF(ISBLANK('Input-Accounts'!C241),"",'Input-Accounts'!C241)</f>
        <v/>
      </c>
      <c r="D241" s="144"/>
      <c r="E241" s="143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</row>
    <row r="242" spans="1:26">
      <c r="A242" s="113">
        <f>IF(ISBLANK('Input-Accounts'!A242),"",'Input-Accounts'!A242)</f>
        <v>207</v>
      </c>
      <c r="B242" s="127" t="str">
        <f>IF(ISBLANK('Input-Accounts'!B242),"",'Input-Accounts'!B242)</f>
        <v>Taxes</v>
      </c>
      <c r="C242" s="113" t="str">
        <f>IF(ISBLANK('Input-Accounts'!C242),"",'Input-Accounts'!C242)</f>
        <v/>
      </c>
      <c r="D242" s="143"/>
      <c r="E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</row>
    <row r="243" spans="1:26" outlineLevel="1">
      <c r="A243" s="113">
        <f>IF(ISBLANK('Input-Accounts'!A243),"",'Input-Accounts'!A243)</f>
        <v>208</v>
      </c>
      <c r="B243" s="127" t="str">
        <f>IF(ISBLANK('Input-Accounts'!B243),"",'Input-Accounts'!B243)</f>
        <v>Taxes Other Than Income Taxes</v>
      </c>
      <c r="C243" s="113" t="str">
        <f>IF(ISBLANK('Input-Accounts'!C243),"",'Input-Accounts'!C243)</f>
        <v/>
      </c>
      <c r="D243" s="143"/>
      <c r="E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</row>
    <row r="244" spans="1:26" outlineLevel="1">
      <c r="A244" s="113">
        <f>IF(ISBLANK('Input-Accounts'!A244),"",'Input-Accounts'!A244)</f>
        <v>209</v>
      </c>
      <c r="B244" s="17" t="str">
        <f>IF(ISBLANK('Input-Accounts'!B244),"",'Input-Accounts'!B244)</f>
        <v>TOIT - Gross Revenue Taxes</v>
      </c>
      <c r="C244" s="113">
        <f>IF(ISBLANK('Input-Accounts'!C244),"",'Input-Accounts'!C244)</f>
        <v>408.5</v>
      </c>
      <c r="D244" s="143">
        <f t="shared" ref="D244:D245" ca="1" si="65">INDIRECT("Classification!"&amp;$D$5&amp;ROW())</f>
        <v>107914.25650270897</v>
      </c>
      <c r="E244" s="143">
        <f t="shared" ref="E244:E262" ca="1" si="66">IFERROR(IF(D244="","",IF(D244=0,0,IF(ABS(D244-SUM($G244:$Z244))&lt;Check_Limit,0,1))),1)</f>
        <v>0</v>
      </c>
      <c r="F244" s="89" t="str" cm="1">
        <f t="array" aca="1" ref="F244" ca="1">IF(D244=0,"-",IF(INDEX('Input-Accounts'!$H244:$J244,,MATCH($F$6,'Input-Accounts'!$H$6:$J$6,0))&lt;&gt;0,INDEX('Input-Accounts'!$H244:$J244,,MATCH($F$6,'Input-Accounts'!$H$6:$J$6,0)),'Input-Accounts'!$E244))</f>
        <v>REVENUE</v>
      </c>
      <c r="G244" s="143">
        <f ca="1">IFERROR(INDEX(G$269:G$305,MATCH($F244,$B$269:$B$305,0))/INDEX($D$269:$D$305,MATCH($F244,$B$269:$B$305,0)),SUMIFS('Input-Ext Allocators'!D$8:D$63,'Input-Ext Allocators'!$B$8:$B$63,$F244))*$D244</f>
        <v>50485.198752101816</v>
      </c>
      <c r="H244" s="143">
        <f ca="1">IFERROR(INDEX(H$269:H$305,MATCH($F244,$B$269:$B$305,0))/INDEX($D$269:$D$305,MATCH($F244,$B$269:$B$305,0)),SUMIFS('Input-Ext Allocators'!E$8:E$63,'Input-Ext Allocators'!$B$8:$B$63,$F244))*$D244</f>
        <v>28820.791957331359</v>
      </c>
      <c r="I244" s="143">
        <f ca="1">IFERROR(INDEX(I$269:I$305,MATCH($F244,$B$269:$B$305,0))/INDEX($D$269:$D$305,MATCH($F244,$B$269:$B$305,0)),SUMIFS('Input-Ext Allocators'!F$8:F$63,'Input-Ext Allocators'!$B$8:$B$63,$F244))*$D244</f>
        <v>2471.9378192151812</v>
      </c>
      <c r="J244" s="143">
        <f ca="1">IFERROR(INDEX(J$269:J$305,MATCH($F244,$B$269:$B$305,0))/INDEX($D$269:$D$305,MATCH($F244,$B$269:$B$305,0)),SUMIFS('Input-Ext Allocators'!G$8:G$63,'Input-Ext Allocators'!$B$8:$B$63,$F244))*$D244</f>
        <v>2500.9839120956713</v>
      </c>
      <c r="K244" s="143">
        <f ca="1">IFERROR(INDEX(K$269:K$305,MATCH($F244,$B$269:$B$305,0))/INDEX($D$269:$D$305,MATCH($F244,$B$269:$B$305,0)),SUMIFS('Input-Ext Allocators'!H$8:H$63,'Input-Ext Allocators'!$B$8:$B$63,$F244))*$D244</f>
        <v>140.06353565202838</v>
      </c>
      <c r="L244" s="143">
        <f ca="1">IFERROR(INDEX(L$269:L$305,MATCH($F244,$B$269:$B$305,0))/INDEX($D$269:$D$305,MATCH($F244,$B$269:$B$305,0)),SUMIFS('Input-Ext Allocators'!I$8:I$63,'Input-Ext Allocators'!$B$8:$B$63,$F244))*$D244</f>
        <v>20965.037061438597</v>
      </c>
      <c r="M244" s="143">
        <f ca="1">IFERROR(INDEX(M$269:M$305,MATCH($F244,$B$269:$B$305,0))/INDEX($D$269:$D$305,MATCH($F244,$B$269:$B$305,0)),SUMIFS('Input-Ext Allocators'!J$8:J$63,'Input-Ext Allocators'!$B$8:$B$63,$F244))*$D244</f>
        <v>2530.2434648743042</v>
      </c>
      <c r="N244" s="143">
        <f ca="1">IFERROR(INDEX(N$269:N$305,MATCH($F244,$B$269:$B$305,0))/INDEX($D$269:$D$305,MATCH($F244,$B$269:$B$305,0)),SUMIFS('Input-Ext Allocators'!K$8:K$63,'Input-Ext Allocators'!$B$8:$B$63,$F244))*$D244</f>
        <v>0</v>
      </c>
      <c r="O244" s="143">
        <f ca="1">IFERROR(INDEX(O$269:O$305,MATCH($F244,$B$269:$B$305,0))/INDEX($D$269:$D$305,MATCH($F244,$B$269:$B$305,0)),SUMIFS('Input-Ext Allocators'!L$8:L$63,'Input-Ext Allocators'!$B$8:$B$63,$F244))*$D244</f>
        <v>0</v>
      </c>
      <c r="P244" s="143">
        <f ca="1">IFERROR(INDEX(P$269:P$305,MATCH($F244,$B$269:$B$305,0))/INDEX($D$269:$D$305,MATCH($F244,$B$269:$B$305,0)),SUMIFS('Input-Ext Allocators'!M$8:M$63,'Input-Ext Allocators'!$B$8:$B$63,$F244))*$D244</f>
        <v>0</v>
      </c>
      <c r="Q244" s="143">
        <f ca="1">IFERROR(INDEX(Q$269:Q$305,MATCH($F244,$B$269:$B$305,0))/INDEX($D$269:$D$305,MATCH($F244,$B$269:$B$305,0)),SUMIFS('Input-Ext Allocators'!N$8:N$63,'Input-Ext Allocators'!$B$8:$B$63,$F244))*$D244</f>
        <v>0</v>
      </c>
      <c r="R244" s="143">
        <f ca="1">IFERROR(INDEX(R$269:R$305,MATCH($F244,$B$269:$B$305,0))/INDEX($D$269:$D$305,MATCH($F244,$B$269:$B$305,0)),SUMIFS('Input-Ext Allocators'!O$8:O$63,'Input-Ext Allocators'!$B$8:$B$63,$F244))*$D244</f>
        <v>0</v>
      </c>
      <c r="S244" s="143">
        <f ca="1">IFERROR(INDEX(S$269:S$305,MATCH($F244,$B$269:$B$305,0))/INDEX($D$269:$D$305,MATCH($F244,$B$269:$B$305,0)),SUMIFS('Input-Ext Allocators'!P$8:P$63,'Input-Ext Allocators'!$B$8:$B$63,$F244))*$D244</f>
        <v>0</v>
      </c>
      <c r="T244" s="143">
        <f ca="1">IFERROR(INDEX(T$269:T$305,MATCH($F244,$B$269:$B$305,0))/INDEX($D$269:$D$305,MATCH($F244,$B$269:$B$305,0)),SUMIFS('Input-Ext Allocators'!Q$8:Q$63,'Input-Ext Allocators'!$B$8:$B$63,$F244))*$D244</f>
        <v>0</v>
      </c>
      <c r="U244" s="143">
        <f ca="1">IFERROR(INDEX(U$269:U$305,MATCH($F244,$B$269:$B$305,0))/INDEX($D$269:$D$305,MATCH($F244,$B$269:$B$305,0)),SUMIFS('Input-Ext Allocators'!R$8:R$63,'Input-Ext Allocators'!$B$8:$B$63,$F244))*$D244</f>
        <v>0</v>
      </c>
      <c r="V244" s="143">
        <f ca="1">IFERROR(INDEX(V$269:V$305,MATCH($F244,$B$269:$B$305,0))/INDEX($D$269:$D$305,MATCH($F244,$B$269:$B$305,0)),SUMIFS('Input-Ext Allocators'!S$8:S$63,'Input-Ext Allocators'!$B$8:$B$63,$F244))*$D244</f>
        <v>0</v>
      </c>
      <c r="W244" s="143">
        <f ca="1">IFERROR(INDEX(W$269:W$305,MATCH($F244,$B$269:$B$305,0))/INDEX($D$269:$D$305,MATCH($F244,$B$269:$B$305,0)),SUMIFS('Input-Ext Allocators'!T$8:T$63,'Input-Ext Allocators'!$B$8:$B$63,$F244))*$D244</f>
        <v>0</v>
      </c>
      <c r="X244" s="143">
        <f ca="1">IFERROR(INDEX(X$269:X$305,MATCH($F244,$B$269:$B$305,0))/INDEX($D$269:$D$305,MATCH($F244,$B$269:$B$305,0)),SUMIFS('Input-Ext Allocators'!U$8:U$63,'Input-Ext Allocators'!$B$8:$B$63,$F244))*$D244</f>
        <v>0</v>
      </c>
      <c r="Y244" s="143">
        <f ca="1">IFERROR(INDEX(Y$269:Y$305,MATCH($F244,$B$269:$B$305,0))/INDEX($D$269:$D$305,MATCH($F244,$B$269:$B$305,0)),SUMIFS('Input-Ext Allocators'!V$8:V$63,'Input-Ext Allocators'!$B$8:$B$63,$F244))*$D244</f>
        <v>0</v>
      </c>
      <c r="Z244" s="143">
        <f ca="1">IFERROR(INDEX(Z$269:Z$305,MATCH($F244,$B$269:$B$305,0))/INDEX($D$269:$D$305,MATCH($F244,$B$269:$B$305,0)),SUMIFS('Input-Ext Allocators'!W$8:W$63,'Input-Ext Allocators'!$B$8:$B$63,$F244))*$D244</f>
        <v>0</v>
      </c>
    </row>
    <row r="245" spans="1:26" outlineLevel="1">
      <c r="A245" s="113">
        <f>IF(ISBLANK('Input-Accounts'!A245),"",'Input-Accounts'!A245)</f>
        <v>210</v>
      </c>
      <c r="B245" s="17" t="str">
        <f>IF(ISBLANK('Input-Accounts'!B245),"",'Input-Accounts'!B245)</f>
        <v>TOIT - Property, Payroll, &amp; Misc. Taxes</v>
      </c>
      <c r="C245" s="113">
        <f>IF(ISBLANK('Input-Accounts'!C245),"",'Input-Accounts'!C245)</f>
        <v>408.1</v>
      </c>
      <c r="D245" s="143">
        <f t="shared" ca="1" si="65"/>
        <v>23822.2456455912</v>
      </c>
      <c r="E245" s="143">
        <f t="shared" ca="1" si="66"/>
        <v>0</v>
      </c>
      <c r="F245" s="89" t="str" cm="1">
        <f t="array" aca="1" ref="F245" ca="1">IF(D245=0,"-",IF('Input-Accounts'!$E245&lt;&gt;0,'Input-Accounts'!$E245,INDEX('Input-Accounts'!$H245:$J245,,MATCH($F$6,'Input-Accounts'!$H$6:$J$6,0))))</f>
        <v>INT_PLANT_LABOR</v>
      </c>
      <c r="G245" s="143">
        <f ca="1">IFERROR(INDEX(G$269:G$305,MATCH($F245,$B$269:$B$305,0))/INDEX($D$269:$D$305,MATCH($F245,$B$269:$B$305,0)),SUMIFS('Input-Ext Allocators'!D$8:D$63,'Input-Ext Allocators'!$B$8:$B$63,$F245))*$D245</f>
        <v>7449.525071271898</v>
      </c>
      <c r="H245" s="143">
        <f ca="1">IFERROR(INDEX(H$269:H$305,MATCH($F245,$B$269:$B$305,0))/INDEX($D$269:$D$305,MATCH($F245,$B$269:$B$305,0)),SUMIFS('Input-Ext Allocators'!E$8:E$63,'Input-Ext Allocators'!$B$8:$B$63,$F245))*$D245</f>
        <v>5271.2678632973275</v>
      </c>
      <c r="I245" s="143">
        <f ca="1">IFERROR(INDEX(I$269:I$305,MATCH($F245,$B$269:$B$305,0))/INDEX($D$269:$D$305,MATCH($F245,$B$269:$B$305,0)),SUMIFS('Input-Ext Allocators'!F$8:F$63,'Input-Ext Allocators'!$B$8:$B$63,$F245))*$D245</f>
        <v>698.09269051054559</v>
      </c>
      <c r="J245" s="143">
        <f ca="1">IFERROR(INDEX(J$269:J$305,MATCH($F245,$B$269:$B$305,0))/INDEX($D$269:$D$305,MATCH($F245,$B$269:$B$305,0)),SUMIFS('Input-Ext Allocators'!G$8:G$63,'Input-Ext Allocators'!$B$8:$B$63,$F245))*$D245</f>
        <v>956.96576972119499</v>
      </c>
      <c r="K245" s="143">
        <f ca="1">IFERROR(INDEX(K$269:K$305,MATCH($F245,$B$269:$B$305,0))/INDEX($D$269:$D$305,MATCH($F245,$B$269:$B$305,0)),SUMIFS('Input-Ext Allocators'!H$8:H$63,'Input-Ext Allocators'!$B$8:$B$63,$F245))*$D245</f>
        <v>120.28092051200269</v>
      </c>
      <c r="L245" s="143">
        <f ca="1">IFERROR(INDEX(L$269:L$305,MATCH($F245,$B$269:$B$305,0))/INDEX($D$269:$D$305,MATCH($F245,$B$269:$B$305,0)),SUMIFS('Input-Ext Allocators'!I$8:I$63,'Input-Ext Allocators'!$B$8:$B$63,$F245))*$D245</f>
        <v>7685.1061635341703</v>
      </c>
      <c r="M245" s="143">
        <f ca="1">IFERROR(INDEX(M$269:M$305,MATCH($F245,$B$269:$B$305,0))/INDEX($D$269:$D$305,MATCH($F245,$B$269:$B$305,0)),SUMIFS('Input-Ext Allocators'!J$8:J$63,'Input-Ext Allocators'!$B$8:$B$63,$F245))*$D245</f>
        <v>1641.0071667440593</v>
      </c>
      <c r="N245" s="143">
        <f ca="1">IFERROR(INDEX(N$269:N$305,MATCH($F245,$B$269:$B$305,0))/INDEX($D$269:$D$305,MATCH($F245,$B$269:$B$305,0)),SUMIFS('Input-Ext Allocators'!K$8:K$63,'Input-Ext Allocators'!$B$8:$B$63,$F245))*$D245</f>
        <v>0</v>
      </c>
      <c r="O245" s="143">
        <f ca="1">IFERROR(INDEX(O$269:O$305,MATCH($F245,$B$269:$B$305,0))/INDEX($D$269:$D$305,MATCH($F245,$B$269:$B$305,0)),SUMIFS('Input-Ext Allocators'!L$8:L$63,'Input-Ext Allocators'!$B$8:$B$63,$F245))*$D245</f>
        <v>0</v>
      </c>
      <c r="P245" s="143">
        <f ca="1">IFERROR(INDEX(P$269:P$305,MATCH($F245,$B$269:$B$305,0))/INDEX($D$269:$D$305,MATCH($F245,$B$269:$B$305,0)),SUMIFS('Input-Ext Allocators'!M$8:M$63,'Input-Ext Allocators'!$B$8:$B$63,$F245))*$D245</f>
        <v>0</v>
      </c>
      <c r="Q245" s="143">
        <f ca="1">IFERROR(INDEX(Q$269:Q$305,MATCH($F245,$B$269:$B$305,0))/INDEX($D$269:$D$305,MATCH($F245,$B$269:$B$305,0)),SUMIFS('Input-Ext Allocators'!N$8:N$63,'Input-Ext Allocators'!$B$8:$B$63,$F245))*$D245</f>
        <v>0</v>
      </c>
      <c r="R245" s="143">
        <f ca="1">IFERROR(INDEX(R$269:R$305,MATCH($F245,$B$269:$B$305,0))/INDEX($D$269:$D$305,MATCH($F245,$B$269:$B$305,0)),SUMIFS('Input-Ext Allocators'!O$8:O$63,'Input-Ext Allocators'!$B$8:$B$63,$F245))*$D245</f>
        <v>0</v>
      </c>
      <c r="S245" s="143">
        <f ca="1">IFERROR(INDEX(S$269:S$305,MATCH($F245,$B$269:$B$305,0))/INDEX($D$269:$D$305,MATCH($F245,$B$269:$B$305,0)),SUMIFS('Input-Ext Allocators'!P$8:P$63,'Input-Ext Allocators'!$B$8:$B$63,$F245))*$D245</f>
        <v>0</v>
      </c>
      <c r="T245" s="143">
        <f ca="1">IFERROR(INDEX(T$269:T$305,MATCH($F245,$B$269:$B$305,0))/INDEX($D$269:$D$305,MATCH($F245,$B$269:$B$305,0)),SUMIFS('Input-Ext Allocators'!Q$8:Q$63,'Input-Ext Allocators'!$B$8:$B$63,$F245))*$D245</f>
        <v>0</v>
      </c>
      <c r="U245" s="143">
        <f ca="1">IFERROR(INDEX(U$269:U$305,MATCH($F245,$B$269:$B$305,0))/INDEX($D$269:$D$305,MATCH($F245,$B$269:$B$305,0)),SUMIFS('Input-Ext Allocators'!R$8:R$63,'Input-Ext Allocators'!$B$8:$B$63,$F245))*$D245</f>
        <v>0</v>
      </c>
      <c r="V245" s="143">
        <f ca="1">IFERROR(INDEX(V$269:V$305,MATCH($F245,$B$269:$B$305,0))/INDEX($D$269:$D$305,MATCH($F245,$B$269:$B$305,0)),SUMIFS('Input-Ext Allocators'!S$8:S$63,'Input-Ext Allocators'!$B$8:$B$63,$F245))*$D245</f>
        <v>0</v>
      </c>
      <c r="W245" s="143">
        <f ca="1">IFERROR(INDEX(W$269:W$305,MATCH($F245,$B$269:$B$305,0))/INDEX($D$269:$D$305,MATCH($F245,$B$269:$B$305,0)),SUMIFS('Input-Ext Allocators'!T$8:T$63,'Input-Ext Allocators'!$B$8:$B$63,$F245))*$D245</f>
        <v>0</v>
      </c>
      <c r="X245" s="143">
        <f ca="1">IFERROR(INDEX(X$269:X$305,MATCH($F245,$B$269:$B$305,0))/INDEX($D$269:$D$305,MATCH($F245,$B$269:$B$305,0)),SUMIFS('Input-Ext Allocators'!U$8:U$63,'Input-Ext Allocators'!$B$8:$B$63,$F245))*$D245</f>
        <v>0</v>
      </c>
      <c r="Y245" s="143">
        <f ca="1">IFERROR(INDEX(Y$269:Y$305,MATCH($F245,$B$269:$B$305,0))/INDEX($D$269:$D$305,MATCH($F245,$B$269:$B$305,0)),SUMIFS('Input-Ext Allocators'!V$8:V$63,'Input-Ext Allocators'!$B$8:$B$63,$F245))*$D245</f>
        <v>0</v>
      </c>
      <c r="Z245" s="143">
        <f ca="1">IFERROR(INDEX(Z$269:Z$305,MATCH($F245,$B$269:$B$305,0))/INDEX($D$269:$D$305,MATCH($F245,$B$269:$B$305,0)),SUMIFS('Input-Ext Allocators'!W$8:W$63,'Input-Ext Allocators'!$B$8:$B$63,$F245))*$D245</f>
        <v>0</v>
      </c>
    </row>
    <row r="246" spans="1:26" outlineLevel="1">
      <c r="A246" s="113">
        <f>IF(ISBLANK('Input-Accounts'!A246),"",'Input-Accounts'!A246)</f>
        <v>211</v>
      </c>
      <c r="B246" s="79" t="str">
        <f>IF(ISBLANK('Input-Accounts'!B246),"",'Input-Accounts'!B246)</f>
        <v>Subtotal - Taxes Other Than Income Taxes</v>
      </c>
      <c r="C246" s="113" t="str">
        <f>IF(ISBLANK('Input-Accounts'!C246),"",'Input-Accounts'!C246)</f>
        <v/>
      </c>
      <c r="D246" s="144">
        <f ca="1">SUBTOTAL(9,D244:D245)</f>
        <v>131736.50214830018</v>
      </c>
      <c r="E246" s="143">
        <f t="shared" ca="1" si="66"/>
        <v>0</v>
      </c>
      <c r="G246" s="144">
        <f t="shared" ref="G246:Z246" ca="1" si="67">SUBTOTAL(9,G244:G245)</f>
        <v>57934.723823373715</v>
      </c>
      <c r="H246" s="144">
        <f t="shared" ca="1" si="67"/>
        <v>34092.059820628689</v>
      </c>
      <c r="I246" s="144">
        <f t="shared" ca="1" si="67"/>
        <v>3170.0305097257269</v>
      </c>
      <c r="J246" s="144">
        <f t="shared" ca="1" si="67"/>
        <v>3457.9496818168664</v>
      </c>
      <c r="K246" s="144">
        <f t="shared" ca="1" si="67"/>
        <v>260.34445616403104</v>
      </c>
      <c r="L246" s="144">
        <f t="shared" ca="1" si="67"/>
        <v>28650.143224972766</v>
      </c>
      <c r="M246" s="144">
        <f t="shared" ca="1" si="67"/>
        <v>4171.2506316183635</v>
      </c>
      <c r="N246" s="144">
        <f t="shared" ca="1" si="67"/>
        <v>0</v>
      </c>
      <c r="O246" s="144">
        <f t="shared" ca="1" si="67"/>
        <v>0</v>
      </c>
      <c r="P246" s="144">
        <f t="shared" ca="1" si="67"/>
        <v>0</v>
      </c>
      <c r="Q246" s="144">
        <f t="shared" ca="1" si="67"/>
        <v>0</v>
      </c>
      <c r="R246" s="144">
        <f t="shared" ca="1" si="67"/>
        <v>0</v>
      </c>
      <c r="S246" s="144">
        <f t="shared" ca="1" si="67"/>
        <v>0</v>
      </c>
      <c r="T246" s="144">
        <f t="shared" ca="1" si="67"/>
        <v>0</v>
      </c>
      <c r="U246" s="144">
        <f t="shared" ca="1" si="67"/>
        <v>0</v>
      </c>
      <c r="V246" s="144">
        <f t="shared" ca="1" si="67"/>
        <v>0</v>
      </c>
      <c r="W246" s="144">
        <f t="shared" ca="1" si="67"/>
        <v>0</v>
      </c>
      <c r="X246" s="144">
        <f t="shared" ca="1" si="67"/>
        <v>0</v>
      </c>
      <c r="Y246" s="144">
        <f t="shared" ca="1" si="67"/>
        <v>0</v>
      </c>
      <c r="Z246" s="144">
        <f t="shared" ca="1" si="67"/>
        <v>0</v>
      </c>
    </row>
    <row r="247" spans="1:26" outlineLevel="1">
      <c r="A247" s="113" t="str">
        <f>IF(ISBLANK('Input-Accounts'!A247),"",'Input-Accounts'!A247)</f>
        <v/>
      </c>
      <c r="B247" s="133" t="str">
        <f>IF(ISBLANK('Input-Accounts'!B247),"",'Input-Accounts'!B247)</f>
        <v/>
      </c>
      <c r="C247" s="113" t="str">
        <f>IF(ISBLANK('Input-Accounts'!C247),"",'Input-Accounts'!C247)</f>
        <v/>
      </c>
      <c r="D247" s="143"/>
      <c r="E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</row>
    <row r="248" spans="1:26" outlineLevel="1">
      <c r="A248" s="113">
        <f>IF(ISBLANK('Input-Accounts'!A248),"",'Input-Accounts'!A248)</f>
        <v>212</v>
      </c>
      <c r="B248" s="81" t="str">
        <f>IF(ISBLANK('Input-Accounts'!B248),"",'Input-Accounts'!B248)</f>
        <v>Income Taxes</v>
      </c>
      <c r="C248" s="113" t="str">
        <f>IF(ISBLANK('Input-Accounts'!C248),"",'Input-Accounts'!C248)</f>
        <v/>
      </c>
      <c r="D248" s="143"/>
      <c r="E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</row>
    <row r="249" spans="1:26" outlineLevel="1">
      <c r="A249" s="113">
        <f>IF(ISBLANK('Input-Accounts'!A249),"",'Input-Accounts'!A249)</f>
        <v>213</v>
      </c>
      <c r="B249" s="17" t="str">
        <f>IF(ISBLANK('Input-Accounts'!B249),"",'Input-Accounts'!B249)</f>
        <v>Income Taxes - Federal</v>
      </c>
      <c r="C249" s="113">
        <f>IF(ISBLANK('Input-Accounts'!C249),"",'Input-Accounts'!C249)</f>
        <v>409.1</v>
      </c>
      <c r="D249" s="143">
        <f t="shared" ref="D249:D252" ca="1" si="68">INDIRECT("Classification!"&amp;$D$5&amp;ROW())</f>
        <v>0</v>
      </c>
      <c r="E249" s="143">
        <f t="shared" ca="1" si="66"/>
        <v>0</v>
      </c>
      <c r="F249" s="89" t="str" cm="1">
        <f t="array" aca="1" ref="F249" ca="1">IF(D249=0,"-",IF('Input-Accounts'!$E249&lt;&gt;0,'Input-Accounts'!$E249,INDEX('Input-Accounts'!$H249:$J249,,MATCH($F$6,'Input-Accounts'!$H$6:$J$6,0))))</f>
        <v>-</v>
      </c>
      <c r="G249" s="143">
        <f ca="1">IFERROR(INDEX(G$269:G$305,MATCH($F249,$B$269:$B$305,0))/INDEX($D$269:$D$305,MATCH($F249,$B$269:$B$305,0)),SUMIFS('Input-Ext Allocators'!D$8:D$63,'Input-Ext Allocators'!$B$8:$B$63,$F249))*$D249</f>
        <v>0</v>
      </c>
      <c r="H249" s="143">
        <f ca="1">IFERROR(INDEX(H$269:H$305,MATCH($F249,$B$269:$B$305,0))/INDEX($D$269:$D$305,MATCH($F249,$B$269:$B$305,0)),SUMIFS('Input-Ext Allocators'!E$8:E$63,'Input-Ext Allocators'!$B$8:$B$63,$F249))*$D249</f>
        <v>0</v>
      </c>
      <c r="I249" s="143">
        <f ca="1">IFERROR(INDEX(I$269:I$305,MATCH($F249,$B$269:$B$305,0))/INDEX($D$269:$D$305,MATCH($F249,$B$269:$B$305,0)),SUMIFS('Input-Ext Allocators'!F$8:F$63,'Input-Ext Allocators'!$B$8:$B$63,$F249))*$D249</f>
        <v>0</v>
      </c>
      <c r="J249" s="143">
        <f ca="1">IFERROR(INDEX(J$269:J$305,MATCH($F249,$B$269:$B$305,0))/INDEX($D$269:$D$305,MATCH($F249,$B$269:$B$305,0)),SUMIFS('Input-Ext Allocators'!G$8:G$63,'Input-Ext Allocators'!$B$8:$B$63,$F249))*$D249</f>
        <v>0</v>
      </c>
      <c r="K249" s="143">
        <f ca="1">IFERROR(INDEX(K$269:K$305,MATCH($F249,$B$269:$B$305,0))/INDEX($D$269:$D$305,MATCH($F249,$B$269:$B$305,0)),SUMIFS('Input-Ext Allocators'!H$8:H$63,'Input-Ext Allocators'!$B$8:$B$63,$F249))*$D249</f>
        <v>0</v>
      </c>
      <c r="L249" s="143">
        <f ca="1">IFERROR(INDEX(L$269:L$305,MATCH($F249,$B$269:$B$305,0))/INDEX($D$269:$D$305,MATCH($F249,$B$269:$B$305,0)),SUMIFS('Input-Ext Allocators'!I$8:I$63,'Input-Ext Allocators'!$B$8:$B$63,$F249))*$D249</f>
        <v>0</v>
      </c>
      <c r="M249" s="143">
        <f ca="1">IFERROR(INDEX(M$269:M$305,MATCH($F249,$B$269:$B$305,0))/INDEX($D$269:$D$305,MATCH($F249,$B$269:$B$305,0)),SUMIFS('Input-Ext Allocators'!J$8:J$63,'Input-Ext Allocators'!$B$8:$B$63,$F249))*$D249</f>
        <v>0</v>
      </c>
      <c r="N249" s="143">
        <f ca="1">IFERROR(INDEX(N$269:N$305,MATCH($F249,$B$269:$B$305,0))/INDEX($D$269:$D$305,MATCH($F249,$B$269:$B$305,0)),SUMIFS('Input-Ext Allocators'!K$8:K$63,'Input-Ext Allocators'!$B$8:$B$63,$F249))*$D249</f>
        <v>0</v>
      </c>
      <c r="O249" s="143">
        <f ca="1">IFERROR(INDEX(O$269:O$305,MATCH($F249,$B$269:$B$305,0))/INDEX($D$269:$D$305,MATCH($F249,$B$269:$B$305,0)),SUMIFS('Input-Ext Allocators'!L$8:L$63,'Input-Ext Allocators'!$B$8:$B$63,$F249))*$D249</f>
        <v>0</v>
      </c>
      <c r="P249" s="143">
        <f ca="1">IFERROR(INDEX(P$269:P$305,MATCH($F249,$B$269:$B$305,0))/INDEX($D$269:$D$305,MATCH($F249,$B$269:$B$305,0)),SUMIFS('Input-Ext Allocators'!M$8:M$63,'Input-Ext Allocators'!$B$8:$B$63,$F249))*$D249</f>
        <v>0</v>
      </c>
      <c r="Q249" s="143">
        <f ca="1">IFERROR(INDEX(Q$269:Q$305,MATCH($F249,$B$269:$B$305,0))/INDEX($D$269:$D$305,MATCH($F249,$B$269:$B$305,0)),SUMIFS('Input-Ext Allocators'!N$8:N$63,'Input-Ext Allocators'!$B$8:$B$63,$F249))*$D249</f>
        <v>0</v>
      </c>
      <c r="R249" s="143">
        <f ca="1">IFERROR(INDEX(R$269:R$305,MATCH($F249,$B$269:$B$305,0))/INDEX($D$269:$D$305,MATCH($F249,$B$269:$B$305,0)),SUMIFS('Input-Ext Allocators'!O$8:O$63,'Input-Ext Allocators'!$B$8:$B$63,$F249))*$D249</f>
        <v>0</v>
      </c>
      <c r="S249" s="143">
        <f ca="1">IFERROR(INDEX(S$269:S$305,MATCH($F249,$B$269:$B$305,0))/INDEX($D$269:$D$305,MATCH($F249,$B$269:$B$305,0)),SUMIFS('Input-Ext Allocators'!P$8:P$63,'Input-Ext Allocators'!$B$8:$B$63,$F249))*$D249</f>
        <v>0</v>
      </c>
      <c r="T249" s="143">
        <f ca="1">IFERROR(INDEX(T$269:T$305,MATCH($F249,$B$269:$B$305,0))/INDEX($D$269:$D$305,MATCH($F249,$B$269:$B$305,0)),SUMIFS('Input-Ext Allocators'!Q$8:Q$63,'Input-Ext Allocators'!$B$8:$B$63,$F249))*$D249</f>
        <v>0</v>
      </c>
      <c r="U249" s="143">
        <f ca="1">IFERROR(INDEX(U$269:U$305,MATCH($F249,$B$269:$B$305,0))/INDEX($D$269:$D$305,MATCH($F249,$B$269:$B$305,0)),SUMIFS('Input-Ext Allocators'!R$8:R$63,'Input-Ext Allocators'!$B$8:$B$63,$F249))*$D249</f>
        <v>0</v>
      </c>
      <c r="V249" s="143">
        <f ca="1">IFERROR(INDEX(V$269:V$305,MATCH($F249,$B$269:$B$305,0))/INDEX($D$269:$D$305,MATCH($F249,$B$269:$B$305,0)),SUMIFS('Input-Ext Allocators'!S$8:S$63,'Input-Ext Allocators'!$B$8:$B$63,$F249))*$D249</f>
        <v>0</v>
      </c>
      <c r="W249" s="143">
        <f ca="1">IFERROR(INDEX(W$269:W$305,MATCH($F249,$B$269:$B$305,0))/INDEX($D$269:$D$305,MATCH($F249,$B$269:$B$305,0)),SUMIFS('Input-Ext Allocators'!T$8:T$63,'Input-Ext Allocators'!$B$8:$B$63,$F249))*$D249</f>
        <v>0</v>
      </c>
      <c r="X249" s="143">
        <f ca="1">IFERROR(INDEX(X$269:X$305,MATCH($F249,$B$269:$B$305,0))/INDEX($D$269:$D$305,MATCH($F249,$B$269:$B$305,0)),SUMIFS('Input-Ext Allocators'!U$8:U$63,'Input-Ext Allocators'!$B$8:$B$63,$F249))*$D249</f>
        <v>0</v>
      </c>
      <c r="Y249" s="143">
        <f ca="1">IFERROR(INDEX(Y$269:Y$305,MATCH($F249,$B$269:$B$305,0))/INDEX($D$269:$D$305,MATCH($F249,$B$269:$B$305,0)),SUMIFS('Input-Ext Allocators'!V$8:V$63,'Input-Ext Allocators'!$B$8:$B$63,$F249))*$D249</f>
        <v>0</v>
      </c>
      <c r="Z249" s="143">
        <f ca="1">IFERROR(INDEX(Z$269:Z$305,MATCH($F249,$B$269:$B$305,0))/INDEX($D$269:$D$305,MATCH($F249,$B$269:$B$305,0)),SUMIFS('Input-Ext Allocators'!W$8:W$63,'Input-Ext Allocators'!$B$8:$B$63,$F249))*$D249</f>
        <v>0</v>
      </c>
    </row>
    <row r="250" spans="1:26" outlineLevel="1">
      <c r="A250" s="113">
        <f>IF(ISBLANK('Input-Accounts'!A250),"",'Input-Accounts'!A250)</f>
        <v>214</v>
      </c>
      <c r="B250" s="17" t="str">
        <f>IF(ISBLANK('Input-Accounts'!B250),"",'Input-Accounts'!B250)</f>
        <v>Income Taxes - Provisions for Deferred Federal Income Taxes</v>
      </c>
      <c r="C250" s="113">
        <f>IF(ISBLANK('Input-Accounts'!C250),"",'Input-Accounts'!C250)</f>
        <v>410.1</v>
      </c>
      <c r="D250" s="143">
        <f t="shared" ca="1" si="68"/>
        <v>0</v>
      </c>
      <c r="E250" s="143">
        <f t="shared" ca="1" si="66"/>
        <v>0</v>
      </c>
      <c r="F250" s="89" t="str" cm="1">
        <f t="array" aca="1" ref="F250" ca="1">IF(D250=0,"-",IF('Input-Accounts'!$E250&lt;&gt;0,'Input-Accounts'!$E250,INDEX('Input-Accounts'!$H250:$J250,,MATCH($F$6,'Input-Accounts'!$H$6:$J$6,0))))</f>
        <v>-</v>
      </c>
      <c r="G250" s="143">
        <f ca="1">IFERROR(INDEX(G$269:G$305,MATCH($F250,$B$269:$B$305,0))/INDEX($D$269:$D$305,MATCH($F250,$B$269:$B$305,0)),SUMIFS('Input-Ext Allocators'!D$8:D$63,'Input-Ext Allocators'!$B$8:$B$63,$F250))*$D250</f>
        <v>0</v>
      </c>
      <c r="H250" s="143">
        <f ca="1">IFERROR(INDEX(H$269:H$305,MATCH($F250,$B$269:$B$305,0))/INDEX($D$269:$D$305,MATCH($F250,$B$269:$B$305,0)),SUMIFS('Input-Ext Allocators'!E$8:E$63,'Input-Ext Allocators'!$B$8:$B$63,$F250))*$D250</f>
        <v>0</v>
      </c>
      <c r="I250" s="143">
        <f ca="1">IFERROR(INDEX(I$269:I$305,MATCH($F250,$B$269:$B$305,0))/INDEX($D$269:$D$305,MATCH($F250,$B$269:$B$305,0)),SUMIFS('Input-Ext Allocators'!F$8:F$63,'Input-Ext Allocators'!$B$8:$B$63,$F250))*$D250</f>
        <v>0</v>
      </c>
      <c r="J250" s="143">
        <f ca="1">IFERROR(INDEX(J$269:J$305,MATCH($F250,$B$269:$B$305,0))/INDEX($D$269:$D$305,MATCH($F250,$B$269:$B$305,0)),SUMIFS('Input-Ext Allocators'!G$8:G$63,'Input-Ext Allocators'!$B$8:$B$63,$F250))*$D250</f>
        <v>0</v>
      </c>
      <c r="K250" s="143">
        <f ca="1">IFERROR(INDEX(K$269:K$305,MATCH($F250,$B$269:$B$305,0))/INDEX($D$269:$D$305,MATCH($F250,$B$269:$B$305,0)),SUMIFS('Input-Ext Allocators'!H$8:H$63,'Input-Ext Allocators'!$B$8:$B$63,$F250))*$D250</f>
        <v>0</v>
      </c>
      <c r="L250" s="143">
        <f ca="1">IFERROR(INDEX(L$269:L$305,MATCH($F250,$B$269:$B$305,0))/INDEX($D$269:$D$305,MATCH($F250,$B$269:$B$305,0)),SUMIFS('Input-Ext Allocators'!I$8:I$63,'Input-Ext Allocators'!$B$8:$B$63,$F250))*$D250</f>
        <v>0</v>
      </c>
      <c r="M250" s="143">
        <f ca="1">IFERROR(INDEX(M$269:M$305,MATCH($F250,$B$269:$B$305,0))/INDEX($D$269:$D$305,MATCH($F250,$B$269:$B$305,0)),SUMIFS('Input-Ext Allocators'!J$8:J$63,'Input-Ext Allocators'!$B$8:$B$63,$F250))*$D250</f>
        <v>0</v>
      </c>
      <c r="N250" s="143">
        <f ca="1">IFERROR(INDEX(N$269:N$305,MATCH($F250,$B$269:$B$305,0))/INDEX($D$269:$D$305,MATCH($F250,$B$269:$B$305,0)),SUMIFS('Input-Ext Allocators'!K$8:K$63,'Input-Ext Allocators'!$B$8:$B$63,$F250))*$D250</f>
        <v>0</v>
      </c>
      <c r="O250" s="143">
        <f ca="1">IFERROR(INDEX(O$269:O$305,MATCH($F250,$B$269:$B$305,0))/INDEX($D$269:$D$305,MATCH($F250,$B$269:$B$305,0)),SUMIFS('Input-Ext Allocators'!L$8:L$63,'Input-Ext Allocators'!$B$8:$B$63,$F250))*$D250</f>
        <v>0</v>
      </c>
      <c r="P250" s="143">
        <f ca="1">IFERROR(INDEX(P$269:P$305,MATCH($F250,$B$269:$B$305,0))/INDEX($D$269:$D$305,MATCH($F250,$B$269:$B$305,0)),SUMIFS('Input-Ext Allocators'!M$8:M$63,'Input-Ext Allocators'!$B$8:$B$63,$F250))*$D250</f>
        <v>0</v>
      </c>
      <c r="Q250" s="143">
        <f ca="1">IFERROR(INDEX(Q$269:Q$305,MATCH($F250,$B$269:$B$305,0))/INDEX($D$269:$D$305,MATCH($F250,$B$269:$B$305,0)),SUMIFS('Input-Ext Allocators'!N$8:N$63,'Input-Ext Allocators'!$B$8:$B$63,$F250))*$D250</f>
        <v>0</v>
      </c>
      <c r="R250" s="143">
        <f ca="1">IFERROR(INDEX(R$269:R$305,MATCH($F250,$B$269:$B$305,0))/INDEX($D$269:$D$305,MATCH($F250,$B$269:$B$305,0)),SUMIFS('Input-Ext Allocators'!O$8:O$63,'Input-Ext Allocators'!$B$8:$B$63,$F250))*$D250</f>
        <v>0</v>
      </c>
      <c r="S250" s="143">
        <f ca="1">IFERROR(INDEX(S$269:S$305,MATCH($F250,$B$269:$B$305,0))/INDEX($D$269:$D$305,MATCH($F250,$B$269:$B$305,0)),SUMIFS('Input-Ext Allocators'!P$8:P$63,'Input-Ext Allocators'!$B$8:$B$63,$F250))*$D250</f>
        <v>0</v>
      </c>
      <c r="T250" s="143">
        <f ca="1">IFERROR(INDEX(T$269:T$305,MATCH($F250,$B$269:$B$305,0))/INDEX($D$269:$D$305,MATCH($F250,$B$269:$B$305,0)),SUMIFS('Input-Ext Allocators'!Q$8:Q$63,'Input-Ext Allocators'!$B$8:$B$63,$F250))*$D250</f>
        <v>0</v>
      </c>
      <c r="U250" s="143">
        <f ca="1">IFERROR(INDEX(U$269:U$305,MATCH($F250,$B$269:$B$305,0))/INDEX($D$269:$D$305,MATCH($F250,$B$269:$B$305,0)),SUMIFS('Input-Ext Allocators'!R$8:R$63,'Input-Ext Allocators'!$B$8:$B$63,$F250))*$D250</f>
        <v>0</v>
      </c>
      <c r="V250" s="143">
        <f ca="1">IFERROR(INDEX(V$269:V$305,MATCH($F250,$B$269:$B$305,0))/INDEX($D$269:$D$305,MATCH($F250,$B$269:$B$305,0)),SUMIFS('Input-Ext Allocators'!S$8:S$63,'Input-Ext Allocators'!$B$8:$B$63,$F250))*$D250</f>
        <v>0</v>
      </c>
      <c r="W250" s="143">
        <f ca="1">IFERROR(INDEX(W$269:W$305,MATCH($F250,$B$269:$B$305,0))/INDEX($D$269:$D$305,MATCH($F250,$B$269:$B$305,0)),SUMIFS('Input-Ext Allocators'!T$8:T$63,'Input-Ext Allocators'!$B$8:$B$63,$F250))*$D250</f>
        <v>0</v>
      </c>
      <c r="X250" s="143">
        <f ca="1">IFERROR(INDEX(X$269:X$305,MATCH($F250,$B$269:$B$305,0))/INDEX($D$269:$D$305,MATCH($F250,$B$269:$B$305,0)),SUMIFS('Input-Ext Allocators'!U$8:U$63,'Input-Ext Allocators'!$B$8:$B$63,$F250))*$D250</f>
        <v>0</v>
      </c>
      <c r="Y250" s="143">
        <f ca="1">IFERROR(INDEX(Y$269:Y$305,MATCH($F250,$B$269:$B$305,0))/INDEX($D$269:$D$305,MATCH($F250,$B$269:$B$305,0)),SUMIFS('Input-Ext Allocators'!V$8:V$63,'Input-Ext Allocators'!$B$8:$B$63,$F250))*$D250</f>
        <v>0</v>
      </c>
      <c r="Z250" s="143">
        <f ca="1">IFERROR(INDEX(Z$269:Z$305,MATCH($F250,$B$269:$B$305,0))/INDEX($D$269:$D$305,MATCH($F250,$B$269:$B$305,0)),SUMIFS('Input-Ext Allocators'!W$8:W$63,'Input-Ext Allocators'!$B$8:$B$63,$F250))*$D250</f>
        <v>0</v>
      </c>
    </row>
    <row r="251" spans="1:26" outlineLevel="1">
      <c r="A251" s="113">
        <f>IF(ISBLANK('Input-Accounts'!A251),"",'Input-Accounts'!A251)</f>
        <v>215</v>
      </c>
      <c r="B251" s="17" t="str">
        <f>IF(ISBLANK('Input-Accounts'!B251),"",'Input-Accounts'!B251)</f>
        <v>Provision for Deferred Income Tax - Credit</v>
      </c>
      <c r="C251" s="113">
        <f>IF(ISBLANK('Input-Accounts'!C251),"",'Input-Accounts'!C251)</f>
        <v>411.1</v>
      </c>
      <c r="D251" s="143">
        <f t="shared" ca="1" si="68"/>
        <v>0</v>
      </c>
      <c r="E251" s="143">
        <f t="shared" ca="1" si="66"/>
        <v>0</v>
      </c>
      <c r="F251" s="89" t="str" cm="1">
        <f t="array" aca="1" ref="F251" ca="1">IF(D251=0,"-",IF('Input-Accounts'!$E251&lt;&gt;0,'Input-Accounts'!$E251,INDEX('Input-Accounts'!$H251:$J251,,MATCH($F$6,'Input-Accounts'!$H$6:$J$6,0))))</f>
        <v>-</v>
      </c>
      <c r="G251" s="143">
        <f ca="1">IFERROR(INDEX(G$269:G$305,MATCH($F251,$B$269:$B$305,0))/INDEX($D$269:$D$305,MATCH($F251,$B$269:$B$305,0)),SUMIFS('Input-Ext Allocators'!D$8:D$63,'Input-Ext Allocators'!$B$8:$B$63,$F251))*$D251</f>
        <v>0</v>
      </c>
      <c r="H251" s="143">
        <f ca="1">IFERROR(INDEX(H$269:H$305,MATCH($F251,$B$269:$B$305,0))/INDEX($D$269:$D$305,MATCH($F251,$B$269:$B$305,0)),SUMIFS('Input-Ext Allocators'!E$8:E$63,'Input-Ext Allocators'!$B$8:$B$63,$F251))*$D251</f>
        <v>0</v>
      </c>
      <c r="I251" s="143">
        <f ca="1">IFERROR(INDEX(I$269:I$305,MATCH($F251,$B$269:$B$305,0))/INDEX($D$269:$D$305,MATCH($F251,$B$269:$B$305,0)),SUMIFS('Input-Ext Allocators'!F$8:F$63,'Input-Ext Allocators'!$B$8:$B$63,$F251))*$D251</f>
        <v>0</v>
      </c>
      <c r="J251" s="143">
        <f ca="1">IFERROR(INDEX(J$269:J$305,MATCH($F251,$B$269:$B$305,0))/INDEX($D$269:$D$305,MATCH($F251,$B$269:$B$305,0)),SUMIFS('Input-Ext Allocators'!G$8:G$63,'Input-Ext Allocators'!$B$8:$B$63,$F251))*$D251</f>
        <v>0</v>
      </c>
      <c r="K251" s="143">
        <f ca="1">IFERROR(INDEX(K$269:K$305,MATCH($F251,$B$269:$B$305,0))/INDEX($D$269:$D$305,MATCH($F251,$B$269:$B$305,0)),SUMIFS('Input-Ext Allocators'!H$8:H$63,'Input-Ext Allocators'!$B$8:$B$63,$F251))*$D251</f>
        <v>0</v>
      </c>
      <c r="L251" s="143">
        <f ca="1">IFERROR(INDEX(L$269:L$305,MATCH($F251,$B$269:$B$305,0))/INDEX($D$269:$D$305,MATCH($F251,$B$269:$B$305,0)),SUMIFS('Input-Ext Allocators'!I$8:I$63,'Input-Ext Allocators'!$B$8:$B$63,$F251))*$D251</f>
        <v>0</v>
      </c>
      <c r="M251" s="143">
        <f ca="1">IFERROR(INDEX(M$269:M$305,MATCH($F251,$B$269:$B$305,0))/INDEX($D$269:$D$305,MATCH($F251,$B$269:$B$305,0)),SUMIFS('Input-Ext Allocators'!J$8:J$63,'Input-Ext Allocators'!$B$8:$B$63,$F251))*$D251</f>
        <v>0</v>
      </c>
      <c r="N251" s="143">
        <f ca="1">IFERROR(INDEX(N$269:N$305,MATCH($F251,$B$269:$B$305,0))/INDEX($D$269:$D$305,MATCH($F251,$B$269:$B$305,0)),SUMIFS('Input-Ext Allocators'!K$8:K$63,'Input-Ext Allocators'!$B$8:$B$63,$F251))*$D251</f>
        <v>0</v>
      </c>
      <c r="O251" s="143">
        <f ca="1">IFERROR(INDEX(O$269:O$305,MATCH($F251,$B$269:$B$305,0))/INDEX($D$269:$D$305,MATCH($F251,$B$269:$B$305,0)),SUMIFS('Input-Ext Allocators'!L$8:L$63,'Input-Ext Allocators'!$B$8:$B$63,$F251))*$D251</f>
        <v>0</v>
      </c>
      <c r="P251" s="143">
        <f ca="1">IFERROR(INDEX(P$269:P$305,MATCH($F251,$B$269:$B$305,0))/INDEX($D$269:$D$305,MATCH($F251,$B$269:$B$305,0)),SUMIFS('Input-Ext Allocators'!M$8:M$63,'Input-Ext Allocators'!$B$8:$B$63,$F251))*$D251</f>
        <v>0</v>
      </c>
      <c r="Q251" s="143">
        <f ca="1">IFERROR(INDEX(Q$269:Q$305,MATCH($F251,$B$269:$B$305,0))/INDEX($D$269:$D$305,MATCH($F251,$B$269:$B$305,0)),SUMIFS('Input-Ext Allocators'!N$8:N$63,'Input-Ext Allocators'!$B$8:$B$63,$F251))*$D251</f>
        <v>0</v>
      </c>
      <c r="R251" s="143">
        <f ca="1">IFERROR(INDEX(R$269:R$305,MATCH($F251,$B$269:$B$305,0))/INDEX($D$269:$D$305,MATCH($F251,$B$269:$B$305,0)),SUMIFS('Input-Ext Allocators'!O$8:O$63,'Input-Ext Allocators'!$B$8:$B$63,$F251))*$D251</f>
        <v>0</v>
      </c>
      <c r="S251" s="143">
        <f ca="1">IFERROR(INDEX(S$269:S$305,MATCH($F251,$B$269:$B$305,0))/INDEX($D$269:$D$305,MATCH($F251,$B$269:$B$305,0)),SUMIFS('Input-Ext Allocators'!P$8:P$63,'Input-Ext Allocators'!$B$8:$B$63,$F251))*$D251</f>
        <v>0</v>
      </c>
      <c r="T251" s="143">
        <f ca="1">IFERROR(INDEX(T$269:T$305,MATCH($F251,$B$269:$B$305,0))/INDEX($D$269:$D$305,MATCH($F251,$B$269:$B$305,0)),SUMIFS('Input-Ext Allocators'!Q$8:Q$63,'Input-Ext Allocators'!$B$8:$B$63,$F251))*$D251</f>
        <v>0</v>
      </c>
      <c r="U251" s="143">
        <f ca="1">IFERROR(INDEX(U$269:U$305,MATCH($F251,$B$269:$B$305,0))/INDEX($D$269:$D$305,MATCH($F251,$B$269:$B$305,0)),SUMIFS('Input-Ext Allocators'!R$8:R$63,'Input-Ext Allocators'!$B$8:$B$63,$F251))*$D251</f>
        <v>0</v>
      </c>
      <c r="V251" s="143">
        <f ca="1">IFERROR(INDEX(V$269:V$305,MATCH($F251,$B$269:$B$305,0))/INDEX($D$269:$D$305,MATCH($F251,$B$269:$B$305,0)),SUMIFS('Input-Ext Allocators'!S$8:S$63,'Input-Ext Allocators'!$B$8:$B$63,$F251))*$D251</f>
        <v>0</v>
      </c>
      <c r="W251" s="143">
        <f ca="1">IFERROR(INDEX(W$269:W$305,MATCH($F251,$B$269:$B$305,0))/INDEX($D$269:$D$305,MATCH($F251,$B$269:$B$305,0)),SUMIFS('Input-Ext Allocators'!T$8:T$63,'Input-Ext Allocators'!$B$8:$B$63,$F251))*$D251</f>
        <v>0</v>
      </c>
      <c r="X251" s="143">
        <f ca="1">IFERROR(INDEX(X$269:X$305,MATCH($F251,$B$269:$B$305,0))/INDEX($D$269:$D$305,MATCH($F251,$B$269:$B$305,0)),SUMIFS('Input-Ext Allocators'!U$8:U$63,'Input-Ext Allocators'!$B$8:$B$63,$F251))*$D251</f>
        <v>0</v>
      </c>
      <c r="Y251" s="143">
        <f ca="1">IFERROR(INDEX(Y$269:Y$305,MATCH($F251,$B$269:$B$305,0))/INDEX($D$269:$D$305,MATCH($F251,$B$269:$B$305,0)),SUMIFS('Input-Ext Allocators'!V$8:V$63,'Input-Ext Allocators'!$B$8:$B$63,$F251))*$D251</f>
        <v>0</v>
      </c>
      <c r="Z251" s="143">
        <f ca="1">IFERROR(INDEX(Z$269:Z$305,MATCH($F251,$B$269:$B$305,0))/INDEX($D$269:$D$305,MATCH($F251,$B$269:$B$305,0)),SUMIFS('Input-Ext Allocators'!W$8:W$63,'Input-Ext Allocators'!$B$8:$B$63,$F251))*$D251</f>
        <v>0</v>
      </c>
    </row>
    <row r="252" spans="1:26" outlineLevel="1">
      <c r="A252" s="113">
        <f>IF(ISBLANK('Input-Accounts'!A252),"",'Input-Accounts'!A252)</f>
        <v>216</v>
      </c>
      <c r="B252" s="17" t="str">
        <f>IF(ISBLANK('Input-Accounts'!B252),"",'Input-Accounts'!B252)</f>
        <v>Investment Tax Credit Adjustments</v>
      </c>
      <c r="C252" s="113">
        <f>IF(ISBLANK('Input-Accounts'!C252),"",'Input-Accounts'!C252)</f>
        <v>411.4</v>
      </c>
      <c r="D252" s="143">
        <f t="shared" ca="1" si="68"/>
        <v>0</v>
      </c>
      <c r="E252" s="143">
        <f t="shared" ca="1" si="66"/>
        <v>0</v>
      </c>
      <c r="F252" s="89" t="str" cm="1">
        <f t="array" aca="1" ref="F252" ca="1">IF(D252=0,"-",IF('Input-Accounts'!$E252&lt;&gt;0,'Input-Accounts'!$E252,INDEX('Input-Accounts'!$H252:$J252,,MATCH($F$6,'Input-Accounts'!$H$6:$J$6,0))))</f>
        <v>-</v>
      </c>
      <c r="G252" s="143">
        <f ca="1">IFERROR(INDEX(G$269:G$305,MATCH($F252,$B$269:$B$305,0))/INDEX($D$269:$D$305,MATCH($F252,$B$269:$B$305,0)),SUMIFS('Input-Ext Allocators'!D$8:D$63,'Input-Ext Allocators'!$B$8:$B$63,$F252))*$D252</f>
        <v>0</v>
      </c>
      <c r="H252" s="143">
        <f ca="1">IFERROR(INDEX(H$269:H$305,MATCH($F252,$B$269:$B$305,0))/INDEX($D$269:$D$305,MATCH($F252,$B$269:$B$305,0)),SUMIFS('Input-Ext Allocators'!E$8:E$63,'Input-Ext Allocators'!$B$8:$B$63,$F252))*$D252</f>
        <v>0</v>
      </c>
      <c r="I252" s="143">
        <f ca="1">IFERROR(INDEX(I$269:I$305,MATCH($F252,$B$269:$B$305,0))/INDEX($D$269:$D$305,MATCH($F252,$B$269:$B$305,0)),SUMIFS('Input-Ext Allocators'!F$8:F$63,'Input-Ext Allocators'!$B$8:$B$63,$F252))*$D252</f>
        <v>0</v>
      </c>
      <c r="J252" s="143">
        <f ca="1">IFERROR(INDEX(J$269:J$305,MATCH($F252,$B$269:$B$305,0))/INDEX($D$269:$D$305,MATCH($F252,$B$269:$B$305,0)),SUMIFS('Input-Ext Allocators'!G$8:G$63,'Input-Ext Allocators'!$B$8:$B$63,$F252))*$D252</f>
        <v>0</v>
      </c>
      <c r="K252" s="143">
        <f ca="1">IFERROR(INDEX(K$269:K$305,MATCH($F252,$B$269:$B$305,0))/INDEX($D$269:$D$305,MATCH($F252,$B$269:$B$305,0)),SUMIFS('Input-Ext Allocators'!H$8:H$63,'Input-Ext Allocators'!$B$8:$B$63,$F252))*$D252</f>
        <v>0</v>
      </c>
      <c r="L252" s="143">
        <f ca="1">IFERROR(INDEX(L$269:L$305,MATCH($F252,$B$269:$B$305,0))/INDEX($D$269:$D$305,MATCH($F252,$B$269:$B$305,0)),SUMIFS('Input-Ext Allocators'!I$8:I$63,'Input-Ext Allocators'!$B$8:$B$63,$F252))*$D252</f>
        <v>0</v>
      </c>
      <c r="M252" s="143">
        <f ca="1">IFERROR(INDEX(M$269:M$305,MATCH($F252,$B$269:$B$305,0))/INDEX($D$269:$D$305,MATCH($F252,$B$269:$B$305,0)),SUMIFS('Input-Ext Allocators'!J$8:J$63,'Input-Ext Allocators'!$B$8:$B$63,$F252))*$D252</f>
        <v>0</v>
      </c>
      <c r="N252" s="143">
        <f ca="1">IFERROR(INDEX(N$269:N$305,MATCH($F252,$B$269:$B$305,0))/INDEX($D$269:$D$305,MATCH($F252,$B$269:$B$305,0)),SUMIFS('Input-Ext Allocators'!K$8:K$63,'Input-Ext Allocators'!$B$8:$B$63,$F252))*$D252</f>
        <v>0</v>
      </c>
      <c r="O252" s="143">
        <f ca="1">IFERROR(INDEX(O$269:O$305,MATCH($F252,$B$269:$B$305,0))/INDEX($D$269:$D$305,MATCH($F252,$B$269:$B$305,0)),SUMIFS('Input-Ext Allocators'!L$8:L$63,'Input-Ext Allocators'!$B$8:$B$63,$F252))*$D252</f>
        <v>0</v>
      </c>
      <c r="P252" s="143">
        <f ca="1">IFERROR(INDEX(P$269:P$305,MATCH($F252,$B$269:$B$305,0))/INDEX($D$269:$D$305,MATCH($F252,$B$269:$B$305,0)),SUMIFS('Input-Ext Allocators'!M$8:M$63,'Input-Ext Allocators'!$B$8:$B$63,$F252))*$D252</f>
        <v>0</v>
      </c>
      <c r="Q252" s="143">
        <f ca="1">IFERROR(INDEX(Q$269:Q$305,MATCH($F252,$B$269:$B$305,0))/INDEX($D$269:$D$305,MATCH($F252,$B$269:$B$305,0)),SUMIFS('Input-Ext Allocators'!N$8:N$63,'Input-Ext Allocators'!$B$8:$B$63,$F252))*$D252</f>
        <v>0</v>
      </c>
      <c r="R252" s="143">
        <f ca="1">IFERROR(INDEX(R$269:R$305,MATCH($F252,$B$269:$B$305,0))/INDEX($D$269:$D$305,MATCH($F252,$B$269:$B$305,0)),SUMIFS('Input-Ext Allocators'!O$8:O$63,'Input-Ext Allocators'!$B$8:$B$63,$F252))*$D252</f>
        <v>0</v>
      </c>
      <c r="S252" s="143">
        <f ca="1">IFERROR(INDEX(S$269:S$305,MATCH($F252,$B$269:$B$305,0))/INDEX($D$269:$D$305,MATCH($F252,$B$269:$B$305,0)),SUMIFS('Input-Ext Allocators'!P$8:P$63,'Input-Ext Allocators'!$B$8:$B$63,$F252))*$D252</f>
        <v>0</v>
      </c>
      <c r="T252" s="143">
        <f ca="1">IFERROR(INDEX(T$269:T$305,MATCH($F252,$B$269:$B$305,0))/INDEX($D$269:$D$305,MATCH($F252,$B$269:$B$305,0)),SUMIFS('Input-Ext Allocators'!Q$8:Q$63,'Input-Ext Allocators'!$B$8:$B$63,$F252))*$D252</f>
        <v>0</v>
      </c>
      <c r="U252" s="143">
        <f ca="1">IFERROR(INDEX(U$269:U$305,MATCH($F252,$B$269:$B$305,0))/INDEX($D$269:$D$305,MATCH($F252,$B$269:$B$305,0)),SUMIFS('Input-Ext Allocators'!R$8:R$63,'Input-Ext Allocators'!$B$8:$B$63,$F252))*$D252</f>
        <v>0</v>
      </c>
      <c r="V252" s="143">
        <f ca="1">IFERROR(INDEX(V$269:V$305,MATCH($F252,$B$269:$B$305,0))/INDEX($D$269:$D$305,MATCH($F252,$B$269:$B$305,0)),SUMIFS('Input-Ext Allocators'!S$8:S$63,'Input-Ext Allocators'!$B$8:$B$63,$F252))*$D252</f>
        <v>0</v>
      </c>
      <c r="W252" s="143">
        <f ca="1">IFERROR(INDEX(W$269:W$305,MATCH($F252,$B$269:$B$305,0))/INDEX($D$269:$D$305,MATCH($F252,$B$269:$B$305,0)),SUMIFS('Input-Ext Allocators'!T$8:T$63,'Input-Ext Allocators'!$B$8:$B$63,$F252))*$D252</f>
        <v>0</v>
      </c>
      <c r="X252" s="143">
        <f ca="1">IFERROR(INDEX(X$269:X$305,MATCH($F252,$B$269:$B$305,0))/INDEX($D$269:$D$305,MATCH($F252,$B$269:$B$305,0)),SUMIFS('Input-Ext Allocators'!U$8:U$63,'Input-Ext Allocators'!$B$8:$B$63,$F252))*$D252</f>
        <v>0</v>
      </c>
      <c r="Y252" s="143">
        <f ca="1">IFERROR(INDEX(Y$269:Y$305,MATCH($F252,$B$269:$B$305,0))/INDEX($D$269:$D$305,MATCH($F252,$B$269:$B$305,0)),SUMIFS('Input-Ext Allocators'!V$8:V$63,'Input-Ext Allocators'!$B$8:$B$63,$F252))*$D252</f>
        <v>0</v>
      </c>
      <c r="Z252" s="143">
        <f ca="1">IFERROR(INDEX(Z$269:Z$305,MATCH($F252,$B$269:$B$305,0))/INDEX($D$269:$D$305,MATCH($F252,$B$269:$B$305,0)),SUMIFS('Input-Ext Allocators'!W$8:W$63,'Input-Ext Allocators'!$B$8:$B$63,$F252))*$D252</f>
        <v>0</v>
      </c>
    </row>
    <row r="253" spans="1:26" outlineLevel="1">
      <c r="A253" s="113">
        <f>IF(ISBLANK('Input-Accounts'!A253),"",'Input-Accounts'!A253)</f>
        <v>217</v>
      </c>
      <c r="B253" s="79" t="str">
        <f>IF(ISBLANK('Input-Accounts'!B253),"",'Input-Accounts'!B253)</f>
        <v>Subtotal - Income Taxes</v>
      </c>
      <c r="C253" s="113" t="str">
        <f>IF(ISBLANK('Input-Accounts'!C253),"",'Input-Accounts'!C253)</f>
        <v/>
      </c>
      <c r="D253" s="144">
        <f ca="1">SUBTOTAL(9,D249:D252)</f>
        <v>0</v>
      </c>
      <c r="E253" s="143">
        <f t="shared" ca="1" si="66"/>
        <v>0</v>
      </c>
      <c r="G253" s="144">
        <f t="shared" ref="G253:Z253" ca="1" si="69">SUBTOTAL(9,G249:G252)</f>
        <v>0</v>
      </c>
      <c r="H253" s="144">
        <f t="shared" ca="1" si="69"/>
        <v>0</v>
      </c>
      <c r="I253" s="144">
        <f t="shared" ca="1" si="69"/>
        <v>0</v>
      </c>
      <c r="J253" s="144">
        <f t="shared" ca="1" si="69"/>
        <v>0</v>
      </c>
      <c r="K253" s="144">
        <f t="shared" ca="1" si="69"/>
        <v>0</v>
      </c>
      <c r="L253" s="144">
        <f t="shared" ca="1" si="69"/>
        <v>0</v>
      </c>
      <c r="M253" s="144">
        <f t="shared" ca="1" si="69"/>
        <v>0</v>
      </c>
      <c r="N253" s="144">
        <f t="shared" ca="1" si="69"/>
        <v>0</v>
      </c>
      <c r="O253" s="144">
        <f t="shared" ca="1" si="69"/>
        <v>0</v>
      </c>
      <c r="P253" s="144">
        <f t="shared" ca="1" si="69"/>
        <v>0</v>
      </c>
      <c r="Q253" s="144">
        <f t="shared" ca="1" si="69"/>
        <v>0</v>
      </c>
      <c r="R253" s="144">
        <f t="shared" ca="1" si="69"/>
        <v>0</v>
      </c>
      <c r="S253" s="144">
        <f t="shared" ca="1" si="69"/>
        <v>0</v>
      </c>
      <c r="T253" s="144">
        <f t="shared" ca="1" si="69"/>
        <v>0</v>
      </c>
      <c r="U253" s="144">
        <f t="shared" ca="1" si="69"/>
        <v>0</v>
      </c>
      <c r="V253" s="144">
        <f t="shared" ca="1" si="69"/>
        <v>0</v>
      </c>
      <c r="W253" s="144">
        <f t="shared" ca="1" si="69"/>
        <v>0</v>
      </c>
      <c r="X253" s="144">
        <f t="shared" ca="1" si="69"/>
        <v>0</v>
      </c>
      <c r="Y253" s="144">
        <f t="shared" ca="1" si="69"/>
        <v>0</v>
      </c>
      <c r="Z253" s="144">
        <f t="shared" ca="1" si="69"/>
        <v>0</v>
      </c>
    </row>
    <row r="254" spans="1:26" outlineLevel="1">
      <c r="A254" s="113" t="str">
        <f>IF(ISBLANK('Input-Accounts'!A254),"",'Input-Accounts'!A254)</f>
        <v/>
      </c>
      <c r="B254" s="79" t="str">
        <f>IF(ISBLANK('Input-Accounts'!B254),"",'Input-Accounts'!B254)</f>
        <v/>
      </c>
      <c r="C254" s="113" t="str">
        <f>IF(ISBLANK('Input-Accounts'!C254),"",'Input-Accounts'!C254)</f>
        <v/>
      </c>
      <c r="D254" s="143"/>
      <c r="E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</row>
    <row r="255" spans="1:26">
      <c r="A255" s="113">
        <f>IF(ISBLANK('Input-Accounts'!A255),"",'Input-Accounts'!A255)</f>
        <v>218</v>
      </c>
      <c r="B255" s="127" t="str">
        <f>IF(ISBLANK('Input-Accounts'!B255),"",'Input-Accounts'!B255)</f>
        <v>Total Taxes</v>
      </c>
      <c r="C255" s="113" t="str">
        <f>IF(ISBLANK('Input-Accounts'!C255),"",'Input-Accounts'!C255)</f>
        <v/>
      </c>
      <c r="D255" s="143">
        <f ca="1">SUBTOTAL(9,D244:D253)</f>
        <v>131736.50214830018</v>
      </c>
      <c r="E255" s="143">
        <f t="shared" ca="1" si="66"/>
        <v>0</v>
      </c>
      <c r="F255" s="89"/>
      <c r="G255" s="143">
        <f t="shared" ref="G255:Z255" ca="1" si="70">SUBTOTAL(9,G244:G253)</f>
        <v>57934.723823373715</v>
      </c>
      <c r="H255" s="143">
        <f t="shared" ca="1" si="70"/>
        <v>34092.059820628689</v>
      </c>
      <c r="I255" s="143">
        <f t="shared" ca="1" si="70"/>
        <v>3170.0305097257269</v>
      </c>
      <c r="J255" s="143">
        <f t="shared" ca="1" si="70"/>
        <v>3457.9496818168664</v>
      </c>
      <c r="K255" s="143">
        <f t="shared" ca="1" si="70"/>
        <v>260.34445616403104</v>
      </c>
      <c r="L255" s="143">
        <f t="shared" ca="1" si="70"/>
        <v>28650.143224972766</v>
      </c>
      <c r="M255" s="143">
        <f t="shared" ca="1" si="70"/>
        <v>4171.2506316183635</v>
      </c>
      <c r="N255" s="143">
        <f t="shared" ca="1" si="70"/>
        <v>0</v>
      </c>
      <c r="O255" s="143">
        <f t="shared" ca="1" si="70"/>
        <v>0</v>
      </c>
      <c r="P255" s="143">
        <f t="shared" ca="1" si="70"/>
        <v>0</v>
      </c>
      <c r="Q255" s="143">
        <f t="shared" ca="1" si="70"/>
        <v>0</v>
      </c>
      <c r="R255" s="143">
        <f t="shared" ca="1" si="70"/>
        <v>0</v>
      </c>
      <c r="S255" s="143">
        <f t="shared" ca="1" si="70"/>
        <v>0</v>
      </c>
      <c r="T255" s="143">
        <f t="shared" ca="1" si="70"/>
        <v>0</v>
      </c>
      <c r="U255" s="143">
        <f t="shared" ca="1" si="70"/>
        <v>0</v>
      </c>
      <c r="V255" s="143">
        <f t="shared" ca="1" si="70"/>
        <v>0</v>
      </c>
      <c r="W255" s="143">
        <f t="shared" ca="1" si="70"/>
        <v>0</v>
      </c>
      <c r="X255" s="143">
        <f t="shared" ca="1" si="70"/>
        <v>0</v>
      </c>
      <c r="Y255" s="143">
        <f t="shared" ca="1" si="70"/>
        <v>0</v>
      </c>
      <c r="Z255" s="143">
        <f t="shared" ca="1" si="70"/>
        <v>0</v>
      </c>
    </row>
    <row r="256" spans="1:26">
      <c r="A256" s="113" t="str">
        <f>IF(ISBLANK('Input-Accounts'!A256),"",'Input-Accounts'!A256)</f>
        <v/>
      </c>
      <c r="B256" s="79" t="str">
        <f>IF(ISBLANK('Input-Accounts'!B256),"",'Input-Accounts'!B256)</f>
        <v/>
      </c>
      <c r="C256" s="113" t="str">
        <f>IF(ISBLANK('Input-Accounts'!C256),"",'Input-Accounts'!C256)</f>
        <v/>
      </c>
      <c r="D256" s="144"/>
      <c r="E256" s="143"/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</row>
    <row r="257" spans="1:26">
      <c r="A257" s="113">
        <f>IF(ISBLANK('Input-Accounts'!A257),"",'Input-Accounts'!A257)</f>
        <v>219</v>
      </c>
      <c r="B257" s="81" t="str">
        <f>IF(ISBLANK('Input-Accounts'!B257),"",'Input-Accounts'!B257)</f>
        <v>REVENUE REQUIREMENT AT EQUAL RATES OF RETURN</v>
      </c>
      <c r="C257" s="113" t="str">
        <f>IF(ISBLANK('Input-Accounts'!C257),"",'Input-Accounts'!C257)</f>
        <v/>
      </c>
      <c r="D257" s="143"/>
      <c r="E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</row>
    <row r="258" spans="1:26">
      <c r="A258" s="113">
        <f>IF(ISBLANK('Input-Accounts'!A258),"",'Input-Accounts'!A258)</f>
        <v>220</v>
      </c>
      <c r="B258" s="81" t="str">
        <f>IF(ISBLANK('Input-Accounts'!B258),"",'Input-Accounts'!B258)</f>
        <v>Test Year Expenses at Current Rates</v>
      </c>
      <c r="C258" s="113" t="str">
        <f>IF(ISBLANK('Input-Accounts'!C258),"",'Input-Accounts'!C258)</f>
        <v/>
      </c>
      <c r="D258" s="143">
        <f ca="1">SUBTOTAL(9,D119:D255)</f>
        <v>765813.17996726208</v>
      </c>
      <c r="E258" s="143">
        <f t="shared" ca="1" si="66"/>
        <v>0</v>
      </c>
      <c r="F258" s="89"/>
      <c r="G258" s="143">
        <f t="shared" ref="G258:Z258" ca="1" si="71">SUBTOTAL(9,G119:G255)</f>
        <v>256218.72184752076</v>
      </c>
      <c r="H258" s="143">
        <f t="shared" ca="1" si="71"/>
        <v>174397.38889744499</v>
      </c>
      <c r="I258" s="143">
        <f t="shared" ca="1" si="71"/>
        <v>21751.162641177325</v>
      </c>
      <c r="J258" s="143">
        <f t="shared" ca="1" si="71"/>
        <v>28929.506187388379</v>
      </c>
      <c r="K258" s="143">
        <f t="shared" ca="1" si="71"/>
        <v>3461.8615430878726</v>
      </c>
      <c r="L258" s="143">
        <f t="shared" ca="1" si="71"/>
        <v>233204.60284039594</v>
      </c>
      <c r="M258" s="143">
        <f t="shared" ca="1" si="71"/>
        <v>47849.936010246856</v>
      </c>
      <c r="N258" s="143">
        <f t="shared" ca="1" si="71"/>
        <v>0</v>
      </c>
      <c r="O258" s="143">
        <f t="shared" ca="1" si="71"/>
        <v>0</v>
      </c>
      <c r="P258" s="143">
        <f t="shared" ca="1" si="71"/>
        <v>0</v>
      </c>
      <c r="Q258" s="143">
        <f t="shared" ca="1" si="71"/>
        <v>0</v>
      </c>
      <c r="R258" s="143">
        <f t="shared" ca="1" si="71"/>
        <v>0</v>
      </c>
      <c r="S258" s="143">
        <f t="shared" ca="1" si="71"/>
        <v>0</v>
      </c>
      <c r="T258" s="143">
        <f t="shared" ca="1" si="71"/>
        <v>0</v>
      </c>
      <c r="U258" s="143">
        <f t="shared" ca="1" si="71"/>
        <v>0</v>
      </c>
      <c r="V258" s="143">
        <f t="shared" ca="1" si="71"/>
        <v>0</v>
      </c>
      <c r="W258" s="143">
        <f t="shared" ca="1" si="71"/>
        <v>0</v>
      </c>
      <c r="X258" s="143">
        <f t="shared" ca="1" si="71"/>
        <v>0</v>
      </c>
      <c r="Y258" s="143">
        <f t="shared" ca="1" si="71"/>
        <v>0</v>
      </c>
      <c r="Z258" s="143">
        <f t="shared" ca="1" si="71"/>
        <v>0</v>
      </c>
    </row>
    <row r="259" spans="1:26">
      <c r="A259" s="113">
        <f>IF(ISBLANK('Input-Accounts'!A259),"",'Input-Accounts'!A259)</f>
        <v>221</v>
      </c>
      <c r="B259" s="81" t="str">
        <f>IF(ISBLANK('Input-Accounts'!B259),"",'Input-Accounts'!B259)</f>
        <v>Return on Rate Base</v>
      </c>
      <c r="C259" s="113" t="str">
        <f>IF(ISBLANK('Input-Accounts'!C259),"",'Input-Accounts'!C259)</f>
        <v/>
      </c>
      <c r="D259" s="143">
        <f t="shared" ref="D259:D262" ca="1" si="72">INDIRECT("Classification!"&amp;$D$5&amp;ROW())</f>
        <v>0</v>
      </c>
      <c r="E259" s="143">
        <f t="shared" ca="1" si="66"/>
        <v>0</v>
      </c>
      <c r="F259" s="89" t="str" cm="1">
        <f t="array" aca="1" ref="F259" ca="1">IF(D259=0,"-",IF('Input-Accounts'!$E259&lt;&gt;0,'Input-Accounts'!$E259,INDEX('Input-Accounts'!$H259:$J259,,MATCH($F$6,'Input-Accounts'!$H$6:$J$6,0))))</f>
        <v>-</v>
      </c>
      <c r="G259" s="143">
        <f ca="1">IFERROR(INDEX(G$269:G$305,MATCH($F259,$B$269:$B$305,0))/INDEX($D$269:$D$305,MATCH($F259,$B$269:$B$305,0)),SUMIFS('Input-Ext Allocators'!D$8:D$63,'Input-Ext Allocators'!$B$8:$B$63,$F259))*$D259</f>
        <v>0</v>
      </c>
      <c r="H259" s="143">
        <f ca="1">IFERROR(INDEX(H$269:H$305,MATCH($F259,$B$269:$B$305,0))/INDEX($D$269:$D$305,MATCH($F259,$B$269:$B$305,0)),SUMIFS('Input-Ext Allocators'!E$8:E$63,'Input-Ext Allocators'!$B$8:$B$63,$F259))*$D259</f>
        <v>0</v>
      </c>
      <c r="I259" s="143">
        <f ca="1">IFERROR(INDEX(I$269:I$305,MATCH($F259,$B$269:$B$305,0))/INDEX($D$269:$D$305,MATCH($F259,$B$269:$B$305,0)),SUMIFS('Input-Ext Allocators'!F$8:F$63,'Input-Ext Allocators'!$B$8:$B$63,$F259))*$D259</f>
        <v>0</v>
      </c>
      <c r="J259" s="143">
        <f ca="1">IFERROR(INDEX(J$269:J$305,MATCH($F259,$B$269:$B$305,0))/INDEX($D$269:$D$305,MATCH($F259,$B$269:$B$305,0)),SUMIFS('Input-Ext Allocators'!G$8:G$63,'Input-Ext Allocators'!$B$8:$B$63,$F259))*$D259</f>
        <v>0</v>
      </c>
      <c r="K259" s="143">
        <f ca="1">IFERROR(INDEX(K$269:K$305,MATCH($F259,$B$269:$B$305,0))/INDEX($D$269:$D$305,MATCH($F259,$B$269:$B$305,0)),SUMIFS('Input-Ext Allocators'!H$8:H$63,'Input-Ext Allocators'!$B$8:$B$63,$F259))*$D259</f>
        <v>0</v>
      </c>
      <c r="L259" s="143">
        <f ca="1">IFERROR(INDEX(L$269:L$305,MATCH($F259,$B$269:$B$305,0))/INDEX($D$269:$D$305,MATCH($F259,$B$269:$B$305,0)),SUMIFS('Input-Ext Allocators'!I$8:I$63,'Input-Ext Allocators'!$B$8:$B$63,$F259))*$D259</f>
        <v>0</v>
      </c>
      <c r="M259" s="143">
        <f ca="1">IFERROR(INDEX(M$269:M$305,MATCH($F259,$B$269:$B$305,0))/INDEX($D$269:$D$305,MATCH($F259,$B$269:$B$305,0)),SUMIFS('Input-Ext Allocators'!J$8:J$63,'Input-Ext Allocators'!$B$8:$B$63,$F259))*$D259</f>
        <v>0</v>
      </c>
      <c r="N259" s="143">
        <f ca="1">IFERROR(INDEX(N$269:N$305,MATCH($F259,$B$269:$B$305,0))/INDEX($D$269:$D$305,MATCH($F259,$B$269:$B$305,0)),SUMIFS('Input-Ext Allocators'!K$8:K$63,'Input-Ext Allocators'!$B$8:$B$63,$F259))*$D259</f>
        <v>0</v>
      </c>
      <c r="O259" s="143">
        <f ca="1">IFERROR(INDEX(O$269:O$305,MATCH($F259,$B$269:$B$305,0))/INDEX($D$269:$D$305,MATCH($F259,$B$269:$B$305,0)),SUMIFS('Input-Ext Allocators'!L$8:L$63,'Input-Ext Allocators'!$B$8:$B$63,$F259))*$D259</f>
        <v>0</v>
      </c>
      <c r="P259" s="143">
        <f ca="1">IFERROR(INDEX(P$269:P$305,MATCH($F259,$B$269:$B$305,0))/INDEX($D$269:$D$305,MATCH($F259,$B$269:$B$305,0)),SUMIFS('Input-Ext Allocators'!M$8:M$63,'Input-Ext Allocators'!$B$8:$B$63,$F259))*$D259</f>
        <v>0</v>
      </c>
      <c r="Q259" s="143">
        <f ca="1">IFERROR(INDEX(Q$269:Q$305,MATCH($F259,$B$269:$B$305,0))/INDEX($D$269:$D$305,MATCH($F259,$B$269:$B$305,0)),SUMIFS('Input-Ext Allocators'!N$8:N$63,'Input-Ext Allocators'!$B$8:$B$63,$F259))*$D259</f>
        <v>0</v>
      </c>
      <c r="R259" s="143">
        <f ca="1">IFERROR(INDEX(R$269:R$305,MATCH($F259,$B$269:$B$305,0))/INDEX($D$269:$D$305,MATCH($F259,$B$269:$B$305,0)),SUMIFS('Input-Ext Allocators'!O$8:O$63,'Input-Ext Allocators'!$B$8:$B$63,$F259))*$D259</f>
        <v>0</v>
      </c>
      <c r="S259" s="143">
        <f ca="1">IFERROR(INDEX(S$269:S$305,MATCH($F259,$B$269:$B$305,0))/INDEX($D$269:$D$305,MATCH($F259,$B$269:$B$305,0)),SUMIFS('Input-Ext Allocators'!P$8:P$63,'Input-Ext Allocators'!$B$8:$B$63,$F259))*$D259</f>
        <v>0</v>
      </c>
      <c r="T259" s="143">
        <f ca="1">IFERROR(INDEX(T$269:T$305,MATCH($F259,$B$269:$B$305,0))/INDEX($D$269:$D$305,MATCH($F259,$B$269:$B$305,0)),SUMIFS('Input-Ext Allocators'!Q$8:Q$63,'Input-Ext Allocators'!$B$8:$B$63,$F259))*$D259</f>
        <v>0</v>
      </c>
      <c r="U259" s="143">
        <f ca="1">IFERROR(INDEX(U$269:U$305,MATCH($F259,$B$269:$B$305,0))/INDEX($D$269:$D$305,MATCH($F259,$B$269:$B$305,0)),SUMIFS('Input-Ext Allocators'!R$8:R$63,'Input-Ext Allocators'!$B$8:$B$63,$F259))*$D259</f>
        <v>0</v>
      </c>
      <c r="V259" s="143">
        <f ca="1">IFERROR(INDEX(V$269:V$305,MATCH($F259,$B$269:$B$305,0))/INDEX($D$269:$D$305,MATCH($F259,$B$269:$B$305,0)),SUMIFS('Input-Ext Allocators'!S$8:S$63,'Input-Ext Allocators'!$B$8:$B$63,$F259))*$D259</f>
        <v>0</v>
      </c>
      <c r="W259" s="143">
        <f ca="1">IFERROR(INDEX(W$269:W$305,MATCH($F259,$B$269:$B$305,0))/INDEX($D$269:$D$305,MATCH($F259,$B$269:$B$305,0)),SUMIFS('Input-Ext Allocators'!T$8:T$63,'Input-Ext Allocators'!$B$8:$B$63,$F259))*$D259</f>
        <v>0</v>
      </c>
      <c r="X259" s="143">
        <f ca="1">IFERROR(INDEX(X$269:X$305,MATCH($F259,$B$269:$B$305,0))/INDEX($D$269:$D$305,MATCH($F259,$B$269:$B$305,0)),SUMIFS('Input-Ext Allocators'!U$8:U$63,'Input-Ext Allocators'!$B$8:$B$63,$F259))*$D259</f>
        <v>0</v>
      </c>
      <c r="Y259" s="143">
        <f ca="1">IFERROR(INDEX(Y$269:Y$305,MATCH($F259,$B$269:$B$305,0))/INDEX($D$269:$D$305,MATCH($F259,$B$269:$B$305,0)),SUMIFS('Input-Ext Allocators'!V$8:V$63,'Input-Ext Allocators'!$B$8:$B$63,$F259))*$D259</f>
        <v>0</v>
      </c>
      <c r="Z259" s="143">
        <f ca="1">IFERROR(INDEX(Z$269:Z$305,MATCH($F259,$B$269:$B$305,0))/INDEX($D$269:$D$305,MATCH($F259,$B$269:$B$305,0)),SUMIFS('Input-Ext Allocators'!W$8:W$63,'Input-Ext Allocators'!$B$8:$B$63,$F259))*$D259</f>
        <v>0</v>
      </c>
    </row>
    <row r="260" spans="1:26">
      <c r="A260" s="113">
        <f>IF(ISBLANK('Input-Accounts'!A260),"",'Input-Accounts'!A260)</f>
        <v>222</v>
      </c>
      <c r="B260" s="81" t="str">
        <f>IF(ISBLANK('Input-Accounts'!B260),"",'Input-Accounts'!B260)</f>
        <v>Gross Up Items</v>
      </c>
      <c r="C260" s="113" t="str">
        <f>IF(ISBLANK('Input-Accounts'!C260),"",'Input-Accounts'!C260)</f>
        <v/>
      </c>
      <c r="D260" s="143">
        <f t="shared" ca="1" si="72"/>
        <v>0</v>
      </c>
      <c r="E260" s="143">
        <f t="shared" ca="1" si="66"/>
        <v>0</v>
      </c>
      <c r="F260" s="143" t="str" cm="1">
        <f t="array" aca="1" ref="F260" ca="1">IF(D260=0,"-",IF('Input-Accounts'!$E260&lt;&gt;0,'Input-Accounts'!$E260,INDEX('Input-Accounts'!$H260:$J260,,MATCH($F$6,'Input-Accounts'!$H$6:$J$6,0))))</f>
        <v>-</v>
      </c>
      <c r="G260" s="143">
        <f ca="1">IFERROR(INDEX(G$269:G$305,MATCH($F260,$B$269:$B$305,0))/INDEX($D$269:$D$305,MATCH($F260,$B$269:$B$305,0)),SUMIFS('Input-Func_Class'!D$106:D$106,'Input-Func_Class'!$B$106:$B$106,$F260))*$D260</f>
        <v>0</v>
      </c>
      <c r="H260" s="143">
        <f ca="1">IFERROR(INDEX(H$269:H$305,MATCH($F260,$B$269:$B$305,0))/INDEX($D$269:$D$305,MATCH($F260,$B$269:$B$305,0)),SUMIFS('Input-Func_Class'!E$106:E$106,'Input-Func_Class'!$B$106:$B$106,$F260))*$D260</f>
        <v>0</v>
      </c>
      <c r="I260" s="143">
        <f ca="1">IFERROR(INDEX(I$269:I$305,MATCH($F260,$B$269:$B$305,0))/INDEX($D$269:$D$305,MATCH($F260,$B$269:$B$305,0)),SUMIFS('Input-Func_Class'!F$106:F$106,'Input-Func_Class'!$B$106:$B$106,$F260))*$D260</f>
        <v>0</v>
      </c>
      <c r="J260" s="143">
        <f ca="1">IFERROR(INDEX(J$269:J$305,MATCH($F260,$B$269:$B$305,0))/INDEX($D$269:$D$305,MATCH($F260,$B$269:$B$305,0)),SUMIFS('Input-Func_Class'!G$106:G$106,'Input-Func_Class'!$B$106:$B$106,$F260))*$D260</f>
        <v>0</v>
      </c>
      <c r="K260" s="143">
        <f ca="1">IFERROR(INDEX(K$269:K$305,MATCH($F260,$B$269:$B$305,0))/INDEX($D$269:$D$305,MATCH($F260,$B$269:$B$305,0)),SUMIFS('Input-Func_Class'!H$106:H$106,'Input-Func_Class'!$B$106:$B$106,$F260))*$D260</f>
        <v>0</v>
      </c>
      <c r="L260" s="143">
        <f ca="1">IFERROR(INDEX(L$269:L$305,MATCH($F260,$B$269:$B$305,0))/INDEX($D$269:$D$305,MATCH($F260,$B$269:$B$305,0)),SUMIFS('Input-Func_Class'!I$106:I$106,'Input-Func_Class'!$B$106:$B$106,$F260))*$D260</f>
        <v>0</v>
      </c>
      <c r="M260" s="143">
        <f ca="1">IFERROR(INDEX(M$269:M$305,MATCH($F260,$B$269:$B$305,0))/INDEX($D$269:$D$305,MATCH($F260,$B$269:$B$305,0)),SUMIFS('Input-Func_Class'!J$106:J$106,'Input-Func_Class'!$B$106:$B$106,$F260))*$D260</f>
        <v>0</v>
      </c>
      <c r="N260" s="143">
        <f ca="1">IFERROR(INDEX(N$269:N$305,MATCH($F260,$B$269:$B$305,0))/INDEX($D$269:$D$305,MATCH($F260,$B$269:$B$305,0)),SUMIFS('Input-Func_Class'!K$106:K$106,'Input-Func_Class'!$B$106:$B$106,$F260))*$D260</f>
        <v>0</v>
      </c>
      <c r="O260" s="143">
        <f ca="1">IFERROR(INDEX(O$269:O$305,MATCH($F260,$B$269:$B$305,0))/INDEX($D$269:$D$305,MATCH($F260,$B$269:$B$305,0)),SUMIFS('Input-Func_Class'!L$106:L$106,'Input-Func_Class'!$B$106:$B$106,$F260))*$D260</f>
        <v>0</v>
      </c>
      <c r="P260" s="143">
        <f ca="1">IFERROR(INDEX(P$269:P$305,MATCH($F260,$B$269:$B$305,0))/INDEX($D$269:$D$305,MATCH($F260,$B$269:$B$305,0)),SUMIFS('Input-Func_Class'!M$106:M$106,'Input-Func_Class'!$B$106:$B$106,$F260))*$D260</f>
        <v>0</v>
      </c>
      <c r="Q260" s="143">
        <f ca="1">IFERROR(INDEX(Q$269:Q$305,MATCH($F260,$B$269:$B$305,0))/INDEX($D$269:$D$305,MATCH($F260,$B$269:$B$305,0)),SUMIFS('Input-Func_Class'!N$106:N$106,'Input-Func_Class'!$B$106:$B$106,$F260))*$D260</f>
        <v>0</v>
      </c>
      <c r="R260" s="143">
        <f ca="1">IFERROR(INDEX(R$269:R$305,MATCH($F260,$B$269:$B$305,0))/INDEX($D$269:$D$305,MATCH($F260,$B$269:$B$305,0)),SUMIFS('Input-Func_Class'!O$106:O$106,'Input-Func_Class'!$B$106:$B$106,$F260))*$D260</f>
        <v>0</v>
      </c>
      <c r="S260" s="143">
        <f ca="1">IFERROR(INDEX(S$269:S$305,MATCH($F260,$B$269:$B$305,0))/INDEX($D$269:$D$305,MATCH($F260,$B$269:$B$305,0)),SUMIFS('Input-Func_Class'!P$106:P$106,'Input-Func_Class'!$B$106:$B$106,$F260))*$D260</f>
        <v>0</v>
      </c>
      <c r="T260" s="143">
        <f ca="1">IFERROR(INDEX(T$269:T$305,MATCH($F260,$B$269:$B$305,0))/INDEX($D$269:$D$305,MATCH($F260,$B$269:$B$305,0)),SUMIFS('Input-Func_Class'!Q$106:Q$106,'Input-Func_Class'!$B$106:$B$106,$F260))*$D260</f>
        <v>0</v>
      </c>
      <c r="U260" s="143">
        <f ca="1">IFERROR(INDEX(U$269:U$305,MATCH($F260,$B$269:$B$305,0))/INDEX($D$269:$D$305,MATCH($F260,$B$269:$B$305,0)),SUMIFS('Input-Func_Class'!R$106:R$106,'Input-Func_Class'!$B$106:$B$106,$F260))*$D260</f>
        <v>0</v>
      </c>
      <c r="V260" s="143">
        <f ca="1">IFERROR(INDEX(V$269:V$305,MATCH($F260,$B$269:$B$305,0))/INDEX($D$269:$D$305,MATCH($F260,$B$269:$B$305,0)),SUMIFS('Input-Func_Class'!S$106:S$106,'Input-Func_Class'!$B$106:$B$106,$F260))*$D260</f>
        <v>0</v>
      </c>
      <c r="W260" s="143">
        <f ca="1">IFERROR(INDEX(W$269:W$305,MATCH($F260,$B$269:$B$305,0))/INDEX($D$269:$D$305,MATCH($F260,$B$269:$B$305,0)),SUMIFS('Input-Func_Class'!T$106:T$106,'Input-Func_Class'!$B$106:$B$106,$F260))*$D260</f>
        <v>0</v>
      </c>
      <c r="X260" s="143">
        <f ca="1">IFERROR(INDEX(X$269:X$305,MATCH($F260,$B$269:$B$305,0))/INDEX($D$269:$D$305,MATCH($F260,$B$269:$B$305,0)),SUMIFS('Input-Func_Class'!U$106:U$106,'Input-Func_Class'!$B$106:$B$106,$F260))*$D260</f>
        <v>0</v>
      </c>
      <c r="Y260" s="143">
        <f ca="1">IFERROR(INDEX(Y$269:Y$305,MATCH($F260,$B$269:$B$305,0))/INDEX($D$269:$D$305,MATCH($F260,$B$269:$B$305,0)),SUMIFS('Input-Func_Class'!V$106:V$106,'Input-Func_Class'!$B$106:$B$106,$F260))*$D260</f>
        <v>0</v>
      </c>
      <c r="Z260" s="143">
        <f ca="1">IFERROR(INDEX(Z$269:Z$305,MATCH($F260,$B$269:$B$305,0))/INDEX($D$269:$D$305,MATCH($F260,$B$269:$B$305,0)),SUMIFS('Input-Func_Class'!W$106:W$106,'Input-Func_Class'!$B$106:$B$106,$F260))*$D260</f>
        <v>0</v>
      </c>
    </row>
    <row r="261" spans="1:26">
      <c r="A261" s="113">
        <f>IF(ISBLANK('Input-Accounts'!A261),"",'Input-Accounts'!A261)</f>
        <v>223</v>
      </c>
      <c r="B261" s="133" t="str">
        <f>IF(ISBLANK('Input-Accounts'!B261),"",'Input-Accounts'!B261)</f>
        <v>Federal Income Tax</v>
      </c>
      <c r="C261" s="113" t="str">
        <f>IF(ISBLANK('Input-Accounts'!C261),"",'Input-Accounts'!C261)</f>
        <v/>
      </c>
      <c r="D261" s="143">
        <f t="shared" ca="1" si="72"/>
        <v>0</v>
      </c>
      <c r="E261" s="143">
        <f t="shared" ca="1" si="66"/>
        <v>0</v>
      </c>
      <c r="F261" s="89" t="str" cm="1">
        <f t="array" aca="1" ref="F261" ca="1">IF(D261=0,"-",IF('Input-Accounts'!$E261&lt;&gt;0,'Input-Accounts'!$E261,INDEX('Input-Accounts'!$H261:$J261,,MATCH($F$6,'Input-Accounts'!$H$6:$J$6,0))))</f>
        <v>-</v>
      </c>
      <c r="G261" s="143">
        <f ca="1">IFERROR(INDEX(G$269:G$305,MATCH($F261,$B$269:$B$305,0))/INDEX($D$269:$D$305,MATCH($F261,$B$269:$B$305,0)),SUMIFS('Input-Ext Allocators'!D$8:D$63,'Input-Ext Allocators'!$B$8:$B$63,$F261))*$D261</f>
        <v>0</v>
      </c>
      <c r="H261" s="143">
        <f ca="1">IFERROR(INDEX(H$269:H$305,MATCH($F261,$B$269:$B$305,0))/INDEX($D$269:$D$305,MATCH($F261,$B$269:$B$305,0)),SUMIFS('Input-Ext Allocators'!E$8:E$63,'Input-Ext Allocators'!$B$8:$B$63,$F261))*$D261</f>
        <v>0</v>
      </c>
      <c r="I261" s="143">
        <f ca="1">IFERROR(INDEX(I$269:I$305,MATCH($F261,$B$269:$B$305,0))/INDEX($D$269:$D$305,MATCH($F261,$B$269:$B$305,0)),SUMIFS('Input-Ext Allocators'!F$8:F$63,'Input-Ext Allocators'!$B$8:$B$63,$F261))*$D261</f>
        <v>0</v>
      </c>
      <c r="J261" s="143">
        <f ca="1">IFERROR(INDEX(J$269:J$305,MATCH($F261,$B$269:$B$305,0))/INDEX($D$269:$D$305,MATCH($F261,$B$269:$B$305,0)),SUMIFS('Input-Ext Allocators'!G$8:G$63,'Input-Ext Allocators'!$B$8:$B$63,$F261))*$D261</f>
        <v>0</v>
      </c>
      <c r="K261" s="143">
        <f ca="1">IFERROR(INDEX(K$269:K$305,MATCH($F261,$B$269:$B$305,0))/INDEX($D$269:$D$305,MATCH($F261,$B$269:$B$305,0)),SUMIFS('Input-Ext Allocators'!H$8:H$63,'Input-Ext Allocators'!$B$8:$B$63,$F261))*$D261</f>
        <v>0</v>
      </c>
      <c r="L261" s="143">
        <f ca="1">IFERROR(INDEX(L$269:L$305,MATCH($F261,$B$269:$B$305,0))/INDEX($D$269:$D$305,MATCH($F261,$B$269:$B$305,0)),SUMIFS('Input-Ext Allocators'!I$8:I$63,'Input-Ext Allocators'!$B$8:$B$63,$F261))*$D261</f>
        <v>0</v>
      </c>
      <c r="M261" s="143">
        <f ca="1">IFERROR(INDEX(M$269:M$305,MATCH($F261,$B$269:$B$305,0))/INDEX($D$269:$D$305,MATCH($F261,$B$269:$B$305,0)),SUMIFS('Input-Ext Allocators'!J$8:J$63,'Input-Ext Allocators'!$B$8:$B$63,$F261))*$D261</f>
        <v>0</v>
      </c>
      <c r="N261" s="143">
        <f ca="1">IFERROR(INDEX(N$269:N$305,MATCH($F261,$B$269:$B$305,0))/INDEX($D$269:$D$305,MATCH($F261,$B$269:$B$305,0)),SUMIFS('Input-Ext Allocators'!K$8:K$63,'Input-Ext Allocators'!$B$8:$B$63,$F261))*$D261</f>
        <v>0</v>
      </c>
      <c r="O261" s="143">
        <f ca="1">IFERROR(INDEX(O$269:O$305,MATCH($F261,$B$269:$B$305,0))/INDEX($D$269:$D$305,MATCH($F261,$B$269:$B$305,0)),SUMIFS('Input-Ext Allocators'!L$8:L$63,'Input-Ext Allocators'!$B$8:$B$63,$F261))*$D261</f>
        <v>0</v>
      </c>
      <c r="P261" s="143">
        <f ca="1">IFERROR(INDEX(P$269:P$305,MATCH($F261,$B$269:$B$305,0))/INDEX($D$269:$D$305,MATCH($F261,$B$269:$B$305,0)),SUMIFS('Input-Ext Allocators'!M$8:M$63,'Input-Ext Allocators'!$B$8:$B$63,$F261))*$D261</f>
        <v>0</v>
      </c>
      <c r="Q261" s="143">
        <f ca="1">IFERROR(INDEX(Q$269:Q$305,MATCH($F261,$B$269:$B$305,0))/INDEX($D$269:$D$305,MATCH($F261,$B$269:$B$305,0)),SUMIFS('Input-Ext Allocators'!N$8:N$63,'Input-Ext Allocators'!$B$8:$B$63,$F261))*$D261</f>
        <v>0</v>
      </c>
      <c r="R261" s="143">
        <f ca="1">IFERROR(INDEX(R$269:R$305,MATCH($F261,$B$269:$B$305,0))/INDEX($D$269:$D$305,MATCH($F261,$B$269:$B$305,0)),SUMIFS('Input-Ext Allocators'!O$8:O$63,'Input-Ext Allocators'!$B$8:$B$63,$F261))*$D261</f>
        <v>0</v>
      </c>
      <c r="S261" s="143">
        <f ca="1">IFERROR(INDEX(S$269:S$305,MATCH($F261,$B$269:$B$305,0))/INDEX($D$269:$D$305,MATCH($F261,$B$269:$B$305,0)),SUMIFS('Input-Ext Allocators'!P$8:P$63,'Input-Ext Allocators'!$B$8:$B$63,$F261))*$D261</f>
        <v>0</v>
      </c>
      <c r="T261" s="143">
        <f ca="1">IFERROR(INDEX(T$269:T$305,MATCH($F261,$B$269:$B$305,0))/INDEX($D$269:$D$305,MATCH($F261,$B$269:$B$305,0)),SUMIFS('Input-Ext Allocators'!Q$8:Q$63,'Input-Ext Allocators'!$B$8:$B$63,$F261))*$D261</f>
        <v>0</v>
      </c>
      <c r="U261" s="143">
        <f ca="1">IFERROR(INDEX(U$269:U$305,MATCH($F261,$B$269:$B$305,0))/INDEX($D$269:$D$305,MATCH($F261,$B$269:$B$305,0)),SUMIFS('Input-Ext Allocators'!R$8:R$63,'Input-Ext Allocators'!$B$8:$B$63,$F261))*$D261</f>
        <v>0</v>
      </c>
      <c r="V261" s="143">
        <f ca="1">IFERROR(INDEX(V$269:V$305,MATCH($F261,$B$269:$B$305,0))/INDEX($D$269:$D$305,MATCH($F261,$B$269:$B$305,0)),SUMIFS('Input-Ext Allocators'!S$8:S$63,'Input-Ext Allocators'!$B$8:$B$63,$F261))*$D261</f>
        <v>0</v>
      </c>
      <c r="W261" s="143">
        <f ca="1">IFERROR(INDEX(W$269:W$305,MATCH($F261,$B$269:$B$305,0))/INDEX($D$269:$D$305,MATCH($F261,$B$269:$B$305,0)),SUMIFS('Input-Ext Allocators'!T$8:T$63,'Input-Ext Allocators'!$B$8:$B$63,$F261))*$D261</f>
        <v>0</v>
      </c>
      <c r="X261" s="143">
        <f ca="1">IFERROR(INDEX(X$269:X$305,MATCH($F261,$B$269:$B$305,0))/INDEX($D$269:$D$305,MATCH($F261,$B$269:$B$305,0)),SUMIFS('Input-Ext Allocators'!U$8:U$63,'Input-Ext Allocators'!$B$8:$B$63,$F261))*$D261</f>
        <v>0</v>
      </c>
      <c r="Y261" s="143">
        <f ca="1">IFERROR(INDEX(Y$269:Y$305,MATCH($F261,$B$269:$B$305,0))/INDEX($D$269:$D$305,MATCH($F261,$B$269:$B$305,0)),SUMIFS('Input-Ext Allocators'!V$8:V$63,'Input-Ext Allocators'!$B$8:$B$63,$F261))*$D261</f>
        <v>0</v>
      </c>
      <c r="Z261" s="143">
        <f ca="1">IFERROR(INDEX(Z$269:Z$305,MATCH($F261,$B$269:$B$305,0))/INDEX($D$269:$D$305,MATCH($F261,$B$269:$B$305,0)),SUMIFS('Input-Ext Allocators'!W$8:W$63,'Input-Ext Allocators'!$B$8:$B$63,$F261))*$D261</f>
        <v>0</v>
      </c>
    </row>
    <row r="262" spans="1:26">
      <c r="A262" s="113">
        <f>IF(ISBLANK('Input-Accounts'!A262),"",'Input-Accounts'!A262)</f>
        <v>224</v>
      </c>
      <c r="B262" s="133" t="str">
        <f>IF(ISBLANK('Input-Accounts'!B262),"",'Input-Accounts'!B262)</f>
        <v>State Income Tax</v>
      </c>
      <c r="C262" s="113" t="str">
        <f>IF(ISBLANK('Input-Accounts'!C262),"",'Input-Accounts'!C262)</f>
        <v/>
      </c>
      <c r="D262" s="143">
        <f t="shared" ca="1" si="72"/>
        <v>0</v>
      </c>
      <c r="E262" s="143">
        <f t="shared" ca="1" si="66"/>
        <v>0</v>
      </c>
      <c r="F262" s="89" t="str" cm="1">
        <f t="array" aca="1" ref="F262" ca="1">IF(D262=0,"-",IF('Input-Accounts'!$E262&lt;&gt;0,'Input-Accounts'!$E262,INDEX('Input-Accounts'!$H262:$J262,,MATCH($F$6,'Input-Accounts'!$H$6:$J$6,0))))</f>
        <v>-</v>
      </c>
      <c r="G262" s="143">
        <f ca="1">IFERROR(INDEX(G$269:G$305,MATCH($F262,$B$269:$B$305,0))/INDEX($D$269:$D$305,MATCH($F262,$B$269:$B$305,0)),SUMIFS('Input-Ext Allocators'!D$8:D$63,'Input-Ext Allocators'!$B$8:$B$63,$F262))*$D262</f>
        <v>0</v>
      </c>
      <c r="H262" s="143">
        <f ca="1">IFERROR(INDEX(H$269:H$305,MATCH($F262,$B$269:$B$305,0))/INDEX($D$269:$D$305,MATCH($F262,$B$269:$B$305,0)),SUMIFS('Input-Ext Allocators'!E$8:E$63,'Input-Ext Allocators'!$B$8:$B$63,$F262))*$D262</f>
        <v>0</v>
      </c>
      <c r="I262" s="143">
        <f ca="1">IFERROR(INDEX(I$269:I$305,MATCH($F262,$B$269:$B$305,0))/INDEX($D$269:$D$305,MATCH($F262,$B$269:$B$305,0)),SUMIFS('Input-Ext Allocators'!F$8:F$63,'Input-Ext Allocators'!$B$8:$B$63,$F262))*$D262</f>
        <v>0</v>
      </c>
      <c r="J262" s="143">
        <f ca="1">IFERROR(INDEX(J$269:J$305,MATCH($F262,$B$269:$B$305,0))/INDEX($D$269:$D$305,MATCH($F262,$B$269:$B$305,0)),SUMIFS('Input-Ext Allocators'!G$8:G$63,'Input-Ext Allocators'!$B$8:$B$63,$F262))*$D262</f>
        <v>0</v>
      </c>
      <c r="K262" s="143">
        <f ca="1">IFERROR(INDEX(K$269:K$305,MATCH($F262,$B$269:$B$305,0))/INDEX($D$269:$D$305,MATCH($F262,$B$269:$B$305,0)),SUMIFS('Input-Ext Allocators'!H$8:H$63,'Input-Ext Allocators'!$B$8:$B$63,$F262))*$D262</f>
        <v>0</v>
      </c>
      <c r="L262" s="143">
        <f ca="1">IFERROR(INDEX(L$269:L$305,MATCH($F262,$B$269:$B$305,0))/INDEX($D$269:$D$305,MATCH($F262,$B$269:$B$305,0)),SUMIFS('Input-Ext Allocators'!I$8:I$63,'Input-Ext Allocators'!$B$8:$B$63,$F262))*$D262</f>
        <v>0</v>
      </c>
      <c r="M262" s="143">
        <f ca="1">IFERROR(INDEX(M$269:M$305,MATCH($F262,$B$269:$B$305,0))/INDEX($D$269:$D$305,MATCH($F262,$B$269:$B$305,0)),SUMIFS('Input-Ext Allocators'!J$8:J$63,'Input-Ext Allocators'!$B$8:$B$63,$F262))*$D262</f>
        <v>0</v>
      </c>
      <c r="N262" s="143">
        <f ca="1">IFERROR(INDEX(N$269:N$305,MATCH($F262,$B$269:$B$305,0))/INDEX($D$269:$D$305,MATCH($F262,$B$269:$B$305,0)),SUMIFS('Input-Ext Allocators'!K$8:K$63,'Input-Ext Allocators'!$B$8:$B$63,$F262))*$D262</f>
        <v>0</v>
      </c>
      <c r="O262" s="143">
        <f ca="1">IFERROR(INDEX(O$269:O$305,MATCH($F262,$B$269:$B$305,0))/INDEX($D$269:$D$305,MATCH($F262,$B$269:$B$305,0)),SUMIFS('Input-Ext Allocators'!L$8:L$63,'Input-Ext Allocators'!$B$8:$B$63,$F262))*$D262</f>
        <v>0</v>
      </c>
      <c r="P262" s="143">
        <f ca="1">IFERROR(INDEX(P$269:P$305,MATCH($F262,$B$269:$B$305,0))/INDEX($D$269:$D$305,MATCH($F262,$B$269:$B$305,0)),SUMIFS('Input-Ext Allocators'!M$8:M$63,'Input-Ext Allocators'!$B$8:$B$63,$F262))*$D262</f>
        <v>0</v>
      </c>
      <c r="Q262" s="143">
        <f ca="1">IFERROR(INDEX(Q$269:Q$305,MATCH($F262,$B$269:$B$305,0))/INDEX($D$269:$D$305,MATCH($F262,$B$269:$B$305,0)),SUMIFS('Input-Ext Allocators'!N$8:N$63,'Input-Ext Allocators'!$B$8:$B$63,$F262))*$D262</f>
        <v>0</v>
      </c>
      <c r="R262" s="143">
        <f ca="1">IFERROR(INDEX(R$269:R$305,MATCH($F262,$B$269:$B$305,0))/INDEX($D$269:$D$305,MATCH($F262,$B$269:$B$305,0)),SUMIFS('Input-Ext Allocators'!O$8:O$63,'Input-Ext Allocators'!$B$8:$B$63,$F262))*$D262</f>
        <v>0</v>
      </c>
      <c r="S262" s="143">
        <f ca="1">IFERROR(INDEX(S$269:S$305,MATCH($F262,$B$269:$B$305,0))/INDEX($D$269:$D$305,MATCH($F262,$B$269:$B$305,0)),SUMIFS('Input-Ext Allocators'!P$8:P$63,'Input-Ext Allocators'!$B$8:$B$63,$F262))*$D262</f>
        <v>0</v>
      </c>
      <c r="T262" s="143">
        <f ca="1">IFERROR(INDEX(T$269:T$305,MATCH($F262,$B$269:$B$305,0))/INDEX($D$269:$D$305,MATCH($F262,$B$269:$B$305,0)),SUMIFS('Input-Ext Allocators'!Q$8:Q$63,'Input-Ext Allocators'!$B$8:$B$63,$F262))*$D262</f>
        <v>0</v>
      </c>
      <c r="U262" s="143">
        <f ca="1">IFERROR(INDEX(U$269:U$305,MATCH($F262,$B$269:$B$305,0))/INDEX($D$269:$D$305,MATCH($F262,$B$269:$B$305,0)),SUMIFS('Input-Ext Allocators'!R$8:R$63,'Input-Ext Allocators'!$B$8:$B$63,$F262))*$D262</f>
        <v>0</v>
      </c>
      <c r="V262" s="143">
        <f ca="1">IFERROR(INDEX(V$269:V$305,MATCH($F262,$B$269:$B$305,0))/INDEX($D$269:$D$305,MATCH($F262,$B$269:$B$305,0)),SUMIFS('Input-Ext Allocators'!S$8:S$63,'Input-Ext Allocators'!$B$8:$B$63,$F262))*$D262</f>
        <v>0</v>
      </c>
      <c r="W262" s="143">
        <f ca="1">IFERROR(INDEX(W$269:W$305,MATCH($F262,$B$269:$B$305,0))/INDEX($D$269:$D$305,MATCH($F262,$B$269:$B$305,0)),SUMIFS('Input-Ext Allocators'!T$8:T$63,'Input-Ext Allocators'!$B$8:$B$63,$F262))*$D262</f>
        <v>0</v>
      </c>
      <c r="X262" s="143">
        <f ca="1">IFERROR(INDEX(X$269:X$305,MATCH($F262,$B$269:$B$305,0))/INDEX($D$269:$D$305,MATCH($F262,$B$269:$B$305,0)),SUMIFS('Input-Ext Allocators'!U$8:U$63,'Input-Ext Allocators'!$B$8:$B$63,$F262))*$D262</f>
        <v>0</v>
      </c>
      <c r="Y262" s="143">
        <f ca="1">IFERROR(INDEX(Y$269:Y$305,MATCH($F262,$B$269:$B$305,0))/INDEX($D$269:$D$305,MATCH($F262,$B$269:$B$305,0)),SUMIFS('Input-Ext Allocators'!V$8:V$63,'Input-Ext Allocators'!$B$8:$B$63,$F262))*$D262</f>
        <v>0</v>
      </c>
      <c r="Z262" s="143">
        <f ca="1">IFERROR(INDEX(Z$269:Z$305,MATCH($F262,$B$269:$B$305,0))/INDEX($D$269:$D$305,MATCH($F262,$B$269:$B$305,0)),SUMIFS('Input-Ext Allocators'!W$8:W$63,'Input-Ext Allocators'!$B$8:$B$63,$F262))*$D262</f>
        <v>0</v>
      </c>
    </row>
    <row r="263" spans="1:26">
      <c r="A263" s="113">
        <f>IF(ISBLANK('Input-Accounts'!A263),"",'Input-Accounts'!A263)</f>
        <v>225</v>
      </c>
      <c r="B263" s="133" t="str">
        <f>IF(ISBLANK('Input-Accounts'!B263),"",'Input-Accounts'!B263)</f>
        <v>Uncollectable Account - Increase</v>
      </c>
      <c r="C263" s="113">
        <f>IF(ISBLANK('Input-Accounts'!C263),"",'Input-Accounts'!C263)</f>
        <v>904</v>
      </c>
      <c r="D263" s="143">
        <f ca="1">INDIRECT("Classification!"&amp;$D$5&amp;ROW())</f>
        <v>0</v>
      </c>
      <c r="E263" s="143">
        <f ca="1">IFERROR(IF(D263="","",IF(D263=0,0,IF(ABS(D263-SUM($G263:$Z263))&lt;Check_Limit,0,1))),1)</f>
        <v>0</v>
      </c>
      <c r="F263" s="89" t="str" cm="1">
        <f t="array" aca="1" ref="F263" ca="1">IF(D263=0,"-",IF('Input-Accounts'!$E263&lt;&gt;0,'Input-Accounts'!$E263,INDEX('Input-Accounts'!$H263:$J263,,MATCH($F$6,'Input-Accounts'!$H$6:$J$6,0))))</f>
        <v>-</v>
      </c>
      <c r="G263" s="143">
        <f ca="1">IFERROR(INDEX(G$269:G$305,MATCH($F263,$B$269:$B$305,0))/INDEX($D$269:$D$305,MATCH($F263,$B$269:$B$305,0)),SUMIFS('Input-Ext Allocators'!D$8:D$63,'Input-Ext Allocators'!$B$8:$B$63,$F263))*$D263</f>
        <v>0</v>
      </c>
      <c r="H263" s="143">
        <f ca="1">IFERROR(INDEX(H$269:H$305,MATCH($F263,$B$269:$B$305,0))/INDEX($D$269:$D$305,MATCH($F263,$B$269:$B$305,0)),SUMIFS('Input-Ext Allocators'!E$8:E$63,'Input-Ext Allocators'!$B$8:$B$63,$F263))*$D263</f>
        <v>0</v>
      </c>
      <c r="I263" s="143">
        <f ca="1">IFERROR(INDEX(I$269:I$305,MATCH($F263,$B$269:$B$305,0))/INDEX($D$269:$D$305,MATCH($F263,$B$269:$B$305,0)),SUMIFS('Input-Ext Allocators'!F$8:F$63,'Input-Ext Allocators'!$B$8:$B$63,$F263))*$D263</f>
        <v>0</v>
      </c>
      <c r="J263" s="143">
        <f ca="1">IFERROR(INDEX(J$269:J$305,MATCH($F263,$B$269:$B$305,0))/INDEX($D$269:$D$305,MATCH($F263,$B$269:$B$305,0)),SUMIFS('Input-Ext Allocators'!G$8:G$63,'Input-Ext Allocators'!$B$8:$B$63,$F263))*$D263</f>
        <v>0</v>
      </c>
      <c r="K263" s="143">
        <f ca="1">IFERROR(INDEX(K$269:K$305,MATCH($F263,$B$269:$B$305,0))/INDEX($D$269:$D$305,MATCH($F263,$B$269:$B$305,0)),SUMIFS('Input-Ext Allocators'!H$8:H$63,'Input-Ext Allocators'!$B$8:$B$63,$F263))*$D263</f>
        <v>0</v>
      </c>
      <c r="L263" s="143">
        <f ca="1">IFERROR(INDEX(L$269:L$305,MATCH($F263,$B$269:$B$305,0))/INDEX($D$269:$D$305,MATCH($F263,$B$269:$B$305,0)),SUMIFS('Input-Ext Allocators'!I$8:I$63,'Input-Ext Allocators'!$B$8:$B$63,$F263))*$D263</f>
        <v>0</v>
      </c>
      <c r="M263" s="143">
        <f ca="1">IFERROR(INDEX(M$269:M$305,MATCH($F263,$B$269:$B$305,0))/INDEX($D$269:$D$305,MATCH($F263,$B$269:$B$305,0)),SUMIFS('Input-Ext Allocators'!J$8:J$63,'Input-Ext Allocators'!$B$8:$B$63,$F263))*$D263</f>
        <v>0</v>
      </c>
      <c r="N263" s="143">
        <f ca="1">IFERROR(INDEX(N$269:N$305,MATCH($F263,$B$269:$B$305,0))/INDEX($D$269:$D$305,MATCH($F263,$B$269:$B$305,0)),SUMIFS('Input-Ext Allocators'!K$8:K$63,'Input-Ext Allocators'!$B$8:$B$63,$F263))*$D263</f>
        <v>0</v>
      </c>
      <c r="O263" s="143">
        <f ca="1">IFERROR(INDEX(O$269:O$305,MATCH($F263,$B$269:$B$305,0))/INDEX($D$269:$D$305,MATCH($F263,$B$269:$B$305,0)),SUMIFS('Input-Ext Allocators'!L$8:L$63,'Input-Ext Allocators'!$B$8:$B$63,$F263))*$D263</f>
        <v>0</v>
      </c>
      <c r="P263" s="143">
        <f ca="1">IFERROR(INDEX(P$269:P$305,MATCH($F263,$B$269:$B$305,0))/INDEX($D$269:$D$305,MATCH($F263,$B$269:$B$305,0)),SUMIFS('Input-Ext Allocators'!M$8:M$63,'Input-Ext Allocators'!$B$8:$B$63,$F263))*$D263</f>
        <v>0</v>
      </c>
      <c r="Q263" s="143">
        <f ca="1">IFERROR(INDEX(Q$269:Q$305,MATCH($F263,$B$269:$B$305,0))/INDEX($D$269:$D$305,MATCH($F263,$B$269:$B$305,0)),SUMIFS('Input-Ext Allocators'!N$8:N$63,'Input-Ext Allocators'!$B$8:$B$63,$F263))*$D263</f>
        <v>0</v>
      </c>
      <c r="R263" s="143">
        <f ca="1">IFERROR(INDEX(R$269:R$305,MATCH($F263,$B$269:$B$305,0))/INDEX($D$269:$D$305,MATCH($F263,$B$269:$B$305,0)),SUMIFS('Input-Ext Allocators'!O$8:O$63,'Input-Ext Allocators'!$B$8:$B$63,$F263))*$D263</f>
        <v>0</v>
      </c>
      <c r="S263" s="143">
        <f ca="1">IFERROR(INDEX(S$269:S$305,MATCH($F263,$B$269:$B$305,0))/INDEX($D$269:$D$305,MATCH($F263,$B$269:$B$305,0)),SUMIFS('Input-Ext Allocators'!P$8:P$63,'Input-Ext Allocators'!$B$8:$B$63,$F263))*$D263</f>
        <v>0</v>
      </c>
      <c r="T263" s="143">
        <f ca="1">IFERROR(INDEX(T$269:T$305,MATCH($F263,$B$269:$B$305,0))/INDEX($D$269:$D$305,MATCH($F263,$B$269:$B$305,0)),SUMIFS('Input-Ext Allocators'!Q$8:Q$63,'Input-Ext Allocators'!$B$8:$B$63,$F263))*$D263</f>
        <v>0</v>
      </c>
      <c r="U263" s="143">
        <f ca="1">IFERROR(INDEX(U$269:U$305,MATCH($F263,$B$269:$B$305,0))/INDEX($D$269:$D$305,MATCH($F263,$B$269:$B$305,0)),SUMIFS('Input-Ext Allocators'!R$8:R$63,'Input-Ext Allocators'!$B$8:$B$63,$F263))*$D263</f>
        <v>0</v>
      </c>
      <c r="V263" s="143">
        <f ca="1">IFERROR(INDEX(V$269:V$305,MATCH($F263,$B$269:$B$305,0))/INDEX($D$269:$D$305,MATCH($F263,$B$269:$B$305,0)),SUMIFS('Input-Ext Allocators'!S$8:S$63,'Input-Ext Allocators'!$B$8:$B$63,$F263))*$D263</f>
        <v>0</v>
      </c>
      <c r="W263" s="143">
        <f ca="1">IFERROR(INDEX(W$269:W$305,MATCH($F263,$B$269:$B$305,0))/INDEX($D$269:$D$305,MATCH($F263,$B$269:$B$305,0)),SUMIFS('Input-Ext Allocators'!T$8:T$63,'Input-Ext Allocators'!$B$8:$B$63,$F263))*$D263</f>
        <v>0</v>
      </c>
      <c r="X263" s="143">
        <f ca="1">IFERROR(INDEX(X$269:X$305,MATCH($F263,$B$269:$B$305,0))/INDEX($D$269:$D$305,MATCH($F263,$B$269:$B$305,0)),SUMIFS('Input-Ext Allocators'!U$8:U$63,'Input-Ext Allocators'!$B$8:$B$63,$F263))*$D263</f>
        <v>0</v>
      </c>
      <c r="Y263" s="143">
        <f ca="1">IFERROR(INDEX(Y$269:Y$305,MATCH($F263,$B$269:$B$305,0))/INDEX($D$269:$D$305,MATCH($F263,$B$269:$B$305,0)),SUMIFS('Input-Ext Allocators'!V$8:V$63,'Input-Ext Allocators'!$B$8:$B$63,$F263))*$D263</f>
        <v>0</v>
      </c>
      <c r="Z263" s="143">
        <f ca="1">IFERROR(INDEX(Z$269:Z$305,MATCH($F263,$B$269:$B$305,0))/INDEX($D$269:$D$305,MATCH($F263,$B$269:$B$305,0)),SUMIFS('Input-Ext Allocators'!W$8:W$63,'Input-Ext Allocators'!$B$8:$B$63,$F263))*$D263</f>
        <v>0</v>
      </c>
    </row>
    <row r="264" spans="1:26">
      <c r="A264" s="113">
        <f>IF(ISBLANK('Input-Accounts'!A264),"",'Input-Accounts'!A264)</f>
        <v>226</v>
      </c>
      <c r="B264" s="133" t="str">
        <f>IF(ISBLANK('Input-Accounts'!B264),"",'Input-Accounts'!B264)</f>
        <v>Revenue Taxes</v>
      </c>
      <c r="C264" s="113">
        <f>IF(ISBLANK('Input-Accounts'!C264),"",'Input-Accounts'!C264)</f>
        <v>408.5</v>
      </c>
      <c r="D264" s="143">
        <f t="shared" ref="D264" ca="1" si="73">INDIRECT("Classification!"&amp;$D$5&amp;ROW())</f>
        <v>5885.8021998212043</v>
      </c>
      <c r="E264" s="143">
        <f t="shared" ref="E264:E265" ca="1" si="74">IFERROR(IF(D264="","",IF(D264=0,0,IF(ABS(D264-SUM($G264:$Z264))&lt;Check_Limit,0,1))),1)</f>
        <v>0</v>
      </c>
      <c r="F264" s="89" t="str" cm="1">
        <f t="array" aca="1" ref="F264" ca="1">IF(D264=0,"-",IF('Input-Accounts'!$E264&lt;&gt;0,'Input-Accounts'!$E264,INDEX('Input-Accounts'!$H264:$J264,,MATCH($F$6,'Input-Accounts'!$H$6:$J$6,0))))</f>
        <v>INT_REV_REQ_b/f gross up</v>
      </c>
      <c r="G264" s="143">
        <f ca="1">IFERROR(INDEX(G$269:G$305,MATCH($F264,$B$269:$B$305,0))/INDEX($D$269:$D$305,MATCH($F264,$B$269:$B$305,0)),SUMIFS('Input-Ext Allocators'!D$8:D$63,'Input-Ext Allocators'!$B$8:$B$63,$F264))*$D264</f>
        <v>1969.2175012579219</v>
      </c>
      <c r="H264" s="143">
        <f ca="1">IFERROR(INDEX(H$269:H$305,MATCH($F264,$B$269:$B$305,0))/INDEX($D$269:$D$305,MATCH($F264,$B$269:$B$305,0)),SUMIFS('Input-Ext Allocators'!E$8:E$63,'Input-Ext Allocators'!$B$8:$B$63,$F264))*$D264</f>
        <v>1340.3641541655586</v>
      </c>
      <c r="I264" s="143">
        <f ca="1">IFERROR(INDEX(I$269:I$305,MATCH($F264,$B$269:$B$305,0))/INDEX($D$269:$D$305,MATCH($F264,$B$269:$B$305,0)),SUMIFS('Input-Ext Allocators'!F$8:F$63,'Input-Ext Allocators'!$B$8:$B$63,$F264))*$D264</f>
        <v>167.17267901759433</v>
      </c>
      <c r="J264" s="143">
        <f ca="1">IFERROR(INDEX(J$269:J$305,MATCH($F264,$B$269:$B$305,0))/INDEX($D$269:$D$305,MATCH($F264,$B$269:$B$305,0)),SUMIFS('Input-Ext Allocators'!G$8:G$63,'Input-Ext Allocators'!$B$8:$B$63,$F264))*$D264</f>
        <v>222.34319754688829</v>
      </c>
      <c r="K264" s="143">
        <f ca="1">IFERROR(INDEX(K$269:K$305,MATCH($F264,$B$269:$B$305,0))/INDEX($D$269:$D$305,MATCH($F264,$B$269:$B$305,0)),SUMIFS('Input-Ext Allocators'!H$8:H$63,'Input-Ext Allocators'!$B$8:$B$63,$F264))*$D264</f>
        <v>26.606792385910726</v>
      </c>
      <c r="L264" s="143">
        <f ca="1">IFERROR(INDEX(L$269:L$305,MATCH($F264,$B$269:$B$305,0))/INDEX($D$269:$D$305,MATCH($F264,$B$269:$B$305,0)),SUMIFS('Input-Ext Allocators'!I$8:I$63,'Input-Ext Allocators'!$B$8:$B$63,$F264))*$D264</f>
        <v>1792.3381319515943</v>
      </c>
      <c r="M264" s="143">
        <f ca="1">IFERROR(INDEX(M$269:M$305,MATCH($F264,$B$269:$B$305,0))/INDEX($D$269:$D$305,MATCH($F264,$B$269:$B$305,0)),SUMIFS('Input-Ext Allocators'!J$8:J$63,'Input-Ext Allocators'!$B$8:$B$63,$F264))*$D264</f>
        <v>367.75974349573676</v>
      </c>
      <c r="N264" s="143">
        <f ca="1">IFERROR(INDEX(N$269:N$305,MATCH($F264,$B$269:$B$305,0))/INDEX($D$269:$D$305,MATCH($F264,$B$269:$B$305,0)),SUMIFS('Input-Ext Allocators'!K$8:K$63,'Input-Ext Allocators'!$B$8:$B$63,$F264))*$D264</f>
        <v>0</v>
      </c>
      <c r="O264" s="143">
        <f ca="1">IFERROR(INDEX(O$269:O$305,MATCH($F264,$B$269:$B$305,0))/INDEX($D$269:$D$305,MATCH($F264,$B$269:$B$305,0)),SUMIFS('Input-Ext Allocators'!L$8:L$63,'Input-Ext Allocators'!$B$8:$B$63,$F264))*$D264</f>
        <v>0</v>
      </c>
      <c r="P264" s="143">
        <f ca="1">IFERROR(INDEX(P$269:P$305,MATCH($F264,$B$269:$B$305,0))/INDEX($D$269:$D$305,MATCH($F264,$B$269:$B$305,0)),SUMIFS('Input-Ext Allocators'!M$8:M$63,'Input-Ext Allocators'!$B$8:$B$63,$F264))*$D264</f>
        <v>0</v>
      </c>
      <c r="Q264" s="143">
        <f ca="1">IFERROR(INDEX(Q$269:Q$305,MATCH($F264,$B$269:$B$305,0))/INDEX($D$269:$D$305,MATCH($F264,$B$269:$B$305,0)),SUMIFS('Input-Ext Allocators'!N$8:N$63,'Input-Ext Allocators'!$B$8:$B$63,$F264))*$D264</f>
        <v>0</v>
      </c>
      <c r="R264" s="143">
        <f ca="1">IFERROR(INDEX(R$269:R$305,MATCH($F264,$B$269:$B$305,0))/INDEX($D$269:$D$305,MATCH($F264,$B$269:$B$305,0)),SUMIFS('Input-Ext Allocators'!O$8:O$63,'Input-Ext Allocators'!$B$8:$B$63,$F264))*$D264</f>
        <v>0</v>
      </c>
      <c r="S264" s="143">
        <f ca="1">IFERROR(INDEX(S$269:S$305,MATCH($F264,$B$269:$B$305,0))/INDEX($D$269:$D$305,MATCH($F264,$B$269:$B$305,0)),SUMIFS('Input-Ext Allocators'!P$8:P$63,'Input-Ext Allocators'!$B$8:$B$63,$F264))*$D264</f>
        <v>0</v>
      </c>
      <c r="T264" s="143">
        <f ca="1">IFERROR(INDEX(T$269:T$305,MATCH($F264,$B$269:$B$305,0))/INDEX($D$269:$D$305,MATCH($F264,$B$269:$B$305,0)),SUMIFS('Input-Ext Allocators'!Q$8:Q$63,'Input-Ext Allocators'!$B$8:$B$63,$F264))*$D264</f>
        <v>0</v>
      </c>
      <c r="U264" s="143">
        <f ca="1">IFERROR(INDEX(U$269:U$305,MATCH($F264,$B$269:$B$305,0))/INDEX($D$269:$D$305,MATCH($F264,$B$269:$B$305,0)),SUMIFS('Input-Ext Allocators'!R$8:R$63,'Input-Ext Allocators'!$B$8:$B$63,$F264))*$D264</f>
        <v>0</v>
      </c>
      <c r="V264" s="143">
        <f ca="1">IFERROR(INDEX(V$269:V$305,MATCH($F264,$B$269:$B$305,0))/INDEX($D$269:$D$305,MATCH($F264,$B$269:$B$305,0)),SUMIFS('Input-Ext Allocators'!S$8:S$63,'Input-Ext Allocators'!$B$8:$B$63,$F264))*$D264</f>
        <v>0</v>
      </c>
      <c r="W264" s="143">
        <f ca="1">IFERROR(INDEX(W$269:W$305,MATCH($F264,$B$269:$B$305,0))/INDEX($D$269:$D$305,MATCH($F264,$B$269:$B$305,0)),SUMIFS('Input-Ext Allocators'!T$8:T$63,'Input-Ext Allocators'!$B$8:$B$63,$F264))*$D264</f>
        <v>0</v>
      </c>
      <c r="X264" s="143">
        <f ca="1">IFERROR(INDEX(X$269:X$305,MATCH($F264,$B$269:$B$305,0))/INDEX($D$269:$D$305,MATCH($F264,$B$269:$B$305,0)),SUMIFS('Input-Ext Allocators'!U$8:U$63,'Input-Ext Allocators'!$B$8:$B$63,$F264))*$D264</f>
        <v>0</v>
      </c>
      <c r="Y264" s="143">
        <f ca="1">IFERROR(INDEX(Y$269:Y$305,MATCH($F264,$B$269:$B$305,0))/INDEX($D$269:$D$305,MATCH($F264,$B$269:$B$305,0)),SUMIFS('Input-Ext Allocators'!V$8:V$63,'Input-Ext Allocators'!$B$8:$B$63,$F264))*$D264</f>
        <v>0</v>
      </c>
      <c r="Z264" s="143">
        <f ca="1">IFERROR(INDEX(Z$269:Z$305,MATCH($F264,$B$269:$B$305,0))/INDEX($D$269:$D$305,MATCH($F264,$B$269:$B$305,0)),SUMIFS('Input-Ext Allocators'!W$8:W$63,'Input-Ext Allocators'!$B$8:$B$63,$F264))*$D264</f>
        <v>0</v>
      </c>
    </row>
    <row r="265" spans="1:26" ht="15" thickBot="1">
      <c r="A265" s="113">
        <f>IF(ISBLANK('Input-Accounts'!A265),"",'Input-Accounts'!A265)</f>
        <v>227</v>
      </c>
      <c r="B265" s="81" t="str">
        <f>IF(ISBLANK('Input-Accounts'!B265),"",'Input-Accounts'!B265)</f>
        <v>TOTAL REVENUE REQUIREMENT AT EQUAL RATES OF RETURN</v>
      </c>
      <c r="C265" s="113" t="str">
        <f>IF(ISBLANK('Input-Accounts'!C265),"",'Input-Accounts'!C265)</f>
        <v/>
      </c>
      <c r="D265" s="146">
        <f ca="1">SUM(D258:D264)</f>
        <v>771698.9821670833</v>
      </c>
      <c r="E265" s="143">
        <f t="shared" ca="1" si="74"/>
        <v>0</v>
      </c>
      <c r="G265" s="146">
        <f t="shared" ref="G265:Z265" ca="1" si="75">SUM(G258:G264)</f>
        <v>258187.93934877869</v>
      </c>
      <c r="H265" s="146">
        <f t="shared" ca="1" si="75"/>
        <v>175737.75305161055</v>
      </c>
      <c r="I265" s="146">
        <f t="shared" ca="1" si="75"/>
        <v>21918.335320194918</v>
      </c>
      <c r="J265" s="146">
        <f t="shared" ca="1" si="75"/>
        <v>29151.849384935267</v>
      </c>
      <c r="K265" s="146">
        <f t="shared" ca="1" si="75"/>
        <v>3488.4683354737836</v>
      </c>
      <c r="L265" s="146">
        <f t="shared" ca="1" si="75"/>
        <v>234996.94097234754</v>
      </c>
      <c r="M265" s="146">
        <f t="shared" ca="1" si="75"/>
        <v>48217.695753742591</v>
      </c>
      <c r="N265" s="146">
        <f t="shared" ca="1" si="75"/>
        <v>0</v>
      </c>
      <c r="O265" s="146">
        <f t="shared" ca="1" si="75"/>
        <v>0</v>
      </c>
      <c r="P265" s="146">
        <f t="shared" ca="1" si="75"/>
        <v>0</v>
      </c>
      <c r="Q265" s="146">
        <f t="shared" ca="1" si="75"/>
        <v>0</v>
      </c>
      <c r="R265" s="146">
        <f t="shared" ca="1" si="75"/>
        <v>0</v>
      </c>
      <c r="S265" s="146">
        <f t="shared" ca="1" si="75"/>
        <v>0</v>
      </c>
      <c r="T265" s="146">
        <f t="shared" ca="1" si="75"/>
        <v>0</v>
      </c>
      <c r="U265" s="146">
        <f t="shared" ca="1" si="75"/>
        <v>0</v>
      </c>
      <c r="V265" s="146">
        <f t="shared" ca="1" si="75"/>
        <v>0</v>
      </c>
      <c r="W265" s="146">
        <f t="shared" ca="1" si="75"/>
        <v>0</v>
      </c>
      <c r="X265" s="146">
        <f t="shared" ca="1" si="75"/>
        <v>0</v>
      </c>
      <c r="Y265" s="146">
        <f t="shared" ca="1" si="75"/>
        <v>0</v>
      </c>
      <c r="Z265" s="146">
        <f t="shared" ca="1" si="75"/>
        <v>0</v>
      </c>
    </row>
    <row r="266" spans="1:26" ht="15" thickTop="1">
      <c r="A266" s="113" t="str">
        <f>IF(ISBLANK('Input-Accounts'!A266),"",'Input-Accounts'!A266)</f>
        <v/>
      </c>
      <c r="B266" s="79" t="str">
        <f>IF(ISBLANK('Input-Accounts'!B266),"",'Input-Accounts'!B266)</f>
        <v/>
      </c>
      <c r="C266" s="113" t="str">
        <f>IF(ISBLANK('Input-Accounts'!C266),"",'Input-Accounts'!C266)</f>
        <v/>
      </c>
      <c r="D266" s="143"/>
      <c r="E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</row>
    <row r="267" spans="1:26">
      <c r="A267" s="113" t="str">
        <f>IF(ISBLANK('Input-Accounts'!A267),"",'Input-Accounts'!A267)</f>
        <v/>
      </c>
      <c r="B267" s="127" t="str">
        <f>IF(ISBLANK('Input-Accounts'!B267),"",'Input-Accounts'!B267)</f>
        <v/>
      </c>
      <c r="C267" s="113" t="str">
        <f>IF(ISBLANK('Input-Accounts'!C267),"",'Input-Accounts'!C267)</f>
        <v/>
      </c>
      <c r="E267" s="79" t="str">
        <f t="shared" ref="E267:E305" si="76">IFERROR(IF(D267="","",IF(D267=0,0,IF(ABS(D267-SUM($G267:$Z267))&lt;Check_Limit,0,1))),1)</f>
        <v/>
      </c>
    </row>
    <row r="268" spans="1:26">
      <c r="A268" s="113">
        <f>IF(ISBLANK('Input-Accounts'!A268),"",'Input-Accounts'!A268)</f>
        <v>228</v>
      </c>
      <c r="B268" s="127" t="str">
        <f>IF(ISBLANK('Input-Accounts'!B268),"",'Input-Accounts'!B268)</f>
        <v>INTERNAL ALLOCATION FACTORS</v>
      </c>
      <c r="C268" s="113" t="str">
        <f>IF(ISBLANK('Input-Accounts'!C268),"",'Input-Accounts'!C268)</f>
        <v/>
      </c>
      <c r="D268" s="143"/>
      <c r="E268" s="143" t="str">
        <f t="shared" si="76"/>
        <v/>
      </c>
    </row>
    <row r="269" spans="1:26" outlineLevel="1">
      <c r="A269" s="113" t="str">
        <f>IF(ISBLANK('Input-Accounts'!A269),"",'Input-Accounts'!A269)</f>
        <v/>
      </c>
      <c r="B269" s="79" t="str">
        <f>IF(ISBLANK('Input-Accounts'!B269),"",'Input-Accounts'!B269)</f>
        <v/>
      </c>
      <c r="C269" s="113" t="str">
        <f>IF(ISBLANK('Input-Accounts'!C269),"",'Input-Accounts'!C269)</f>
        <v/>
      </c>
      <c r="D269" s="31"/>
      <c r="E269" s="143" t="str">
        <f t="shared" si="76"/>
        <v/>
      </c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26" outlineLevel="1">
      <c r="A270" s="113">
        <f>IF(ISBLANK('Input-Accounts'!A270),"",'Input-Accounts'!A270)</f>
        <v>229</v>
      </c>
      <c r="B270" s="79" t="str">
        <f>IF(ISBLANK('Input-Accounts'!B270),"",'Input-Accounts'!B270)</f>
        <v>INT_T&amp;D_PLANT</v>
      </c>
      <c r="C270" s="113" t="str">
        <f>IF(ISBLANK('Input-Accounts'!C270),"",'Input-Accounts'!C270)</f>
        <v/>
      </c>
      <c r="D270" s="31">
        <f ca="1">D$26+D$48</f>
        <v>0</v>
      </c>
      <c r="E270" s="143">
        <f t="shared" ca="1" si="76"/>
        <v>0</v>
      </c>
      <c r="G270" s="31">
        <f t="shared" ref="G270:M270" ca="1" si="77">G$26+G$48</f>
        <v>0</v>
      </c>
      <c r="H270" s="31">
        <f t="shared" ca="1" si="77"/>
        <v>0</v>
      </c>
      <c r="I270" s="31">
        <f t="shared" ca="1" si="77"/>
        <v>0</v>
      </c>
      <c r="J270" s="31">
        <f t="shared" ca="1" si="77"/>
        <v>0</v>
      </c>
      <c r="K270" s="31">
        <f t="shared" ca="1" si="77"/>
        <v>0</v>
      </c>
      <c r="L270" s="31">
        <f t="shared" ca="1" si="77"/>
        <v>0</v>
      </c>
      <c r="M270" s="31">
        <f t="shared" ca="1" si="77"/>
        <v>0</v>
      </c>
      <c r="N270" s="31"/>
      <c r="O270" s="31"/>
      <c r="P270" s="31"/>
      <c r="Q270" s="31"/>
      <c r="R270" s="31"/>
    </row>
    <row r="271" spans="1:26" outlineLevel="1">
      <c r="A271" s="113">
        <f>IF(ISBLANK('Input-Accounts'!A271),"",'Input-Accounts'!A271)</f>
        <v>230</v>
      </c>
      <c r="B271" s="79" t="str">
        <f>IF(ISBLANK('Input-Accounts'!B271),"",'Input-Accounts'!B271)</f>
        <v>INT_TOTAL_PLANT</v>
      </c>
      <c r="C271" s="113" t="str">
        <f>IF(ISBLANK('Input-Accounts'!C271),"",'Input-Accounts'!C271)</f>
        <v/>
      </c>
      <c r="D271" s="31">
        <f ca="1">D$63</f>
        <v>0</v>
      </c>
      <c r="E271" s="143">
        <f ca="1">IFERROR(IF(D271="","",IF(D271=0,0,IF(ABS(D271-SUM($G271:$Z271))&lt;Check_Limit,0,1))),1)</f>
        <v>0</v>
      </c>
      <c r="G271" s="31">
        <f t="shared" ref="G271:M271" ca="1" si="78">G$63</f>
        <v>0</v>
      </c>
      <c r="H271" s="31">
        <f t="shared" ca="1" si="78"/>
        <v>0</v>
      </c>
      <c r="I271" s="31">
        <f t="shared" ca="1" si="78"/>
        <v>0</v>
      </c>
      <c r="J271" s="31">
        <f t="shared" ca="1" si="78"/>
        <v>0</v>
      </c>
      <c r="K271" s="31">
        <f t="shared" ca="1" si="78"/>
        <v>0</v>
      </c>
      <c r="L271" s="31">
        <f t="shared" ca="1" si="78"/>
        <v>0</v>
      </c>
      <c r="M271" s="31">
        <f t="shared" ca="1" si="78"/>
        <v>0</v>
      </c>
      <c r="N271" s="31"/>
      <c r="O271" s="31"/>
      <c r="P271" s="31"/>
      <c r="Q271" s="31"/>
      <c r="R271" s="31"/>
    </row>
    <row r="272" spans="1:26" outlineLevel="1">
      <c r="A272" s="113">
        <f>IF(ISBLANK('Input-Accounts'!A272),"",'Input-Accounts'!A272)</f>
        <v>231</v>
      </c>
      <c r="B272" s="79" t="str">
        <f>IF(ISBLANK('Input-Accounts'!B272),"",'Input-Accounts'!B272)</f>
        <v>INT_INTANGIBLE</v>
      </c>
      <c r="C272" s="113" t="str">
        <f>IF(ISBLANK('Input-Accounts'!C272),"",'Input-Accounts'!C272)</f>
        <v/>
      </c>
      <c r="D272" s="31">
        <f ca="1">D$16</f>
        <v>0</v>
      </c>
      <c r="E272" s="143">
        <f t="shared" ca="1" si="76"/>
        <v>0</v>
      </c>
      <c r="G272" s="31">
        <f t="shared" ref="G272:M272" ca="1" si="79">G$16</f>
        <v>0</v>
      </c>
      <c r="H272" s="31">
        <f t="shared" ca="1" si="79"/>
        <v>0</v>
      </c>
      <c r="I272" s="31">
        <f t="shared" ca="1" si="79"/>
        <v>0</v>
      </c>
      <c r="J272" s="31">
        <f t="shared" ca="1" si="79"/>
        <v>0</v>
      </c>
      <c r="K272" s="31">
        <f t="shared" ca="1" si="79"/>
        <v>0</v>
      </c>
      <c r="L272" s="31">
        <f t="shared" ca="1" si="79"/>
        <v>0</v>
      </c>
      <c r="M272" s="31">
        <f t="shared" ca="1" si="79"/>
        <v>0</v>
      </c>
      <c r="N272" s="31"/>
      <c r="O272" s="31"/>
      <c r="P272" s="31"/>
      <c r="Q272" s="31"/>
      <c r="R272" s="31"/>
    </row>
    <row r="273" spans="1:18" outlineLevel="1">
      <c r="A273" s="113">
        <f>IF(ISBLANK('Input-Accounts'!A273),"",'Input-Accounts'!A273)</f>
        <v>232</v>
      </c>
      <c r="B273" s="79" t="str">
        <f>IF(ISBLANK('Input-Accounts'!B273),"",'Input-Accounts'!B273)</f>
        <v>INT_DISTPT</v>
      </c>
      <c r="C273" s="113" t="str">
        <f>IF(ISBLANK('Input-Accounts'!C273),"",'Input-Accounts'!C273)</f>
        <v/>
      </c>
      <c r="D273" s="31">
        <f ca="1">D$48</f>
        <v>0</v>
      </c>
      <c r="E273" s="143">
        <f t="shared" ca="1" si="76"/>
        <v>0</v>
      </c>
      <c r="G273" s="31">
        <f t="shared" ref="G273:M273" ca="1" si="80">G$48</f>
        <v>0</v>
      </c>
      <c r="H273" s="31">
        <f t="shared" ca="1" si="80"/>
        <v>0</v>
      </c>
      <c r="I273" s="31">
        <f t="shared" ca="1" si="80"/>
        <v>0</v>
      </c>
      <c r="J273" s="31">
        <f t="shared" ca="1" si="80"/>
        <v>0</v>
      </c>
      <c r="K273" s="31">
        <f t="shared" ca="1" si="80"/>
        <v>0</v>
      </c>
      <c r="L273" s="31">
        <f t="shared" ca="1" si="80"/>
        <v>0</v>
      </c>
      <c r="M273" s="31">
        <f t="shared" ca="1" si="80"/>
        <v>0</v>
      </c>
      <c r="N273" s="31"/>
      <c r="O273" s="31"/>
      <c r="P273" s="31"/>
      <c r="Q273" s="31"/>
      <c r="R273" s="31"/>
    </row>
    <row r="274" spans="1:18" outlineLevel="1">
      <c r="A274" s="113">
        <f>IF(ISBLANK('Input-Accounts'!A274),"",'Input-Accounts'!A274)</f>
        <v>233</v>
      </c>
      <c r="B274" s="79" t="str">
        <f>IF(ISBLANK('Input-Accounts'!B274),"",'Input-Accounts'!B274)</f>
        <v>INT_TRANS-MAIN</v>
      </c>
      <c r="C274" s="113" t="str">
        <f>IF(ISBLANK('Input-Accounts'!C274),"",'Input-Accounts'!C274)</f>
        <v/>
      </c>
      <c r="D274" s="31">
        <f ca="1">SUM(D$21:D$22)</f>
        <v>0</v>
      </c>
      <c r="E274" s="143">
        <f t="shared" ca="1" si="76"/>
        <v>0</v>
      </c>
      <c r="G274" s="31">
        <f t="shared" ref="G274:M274" ca="1" si="81">SUM(G$21:G$22)</f>
        <v>0</v>
      </c>
      <c r="H274" s="31">
        <f t="shared" ca="1" si="81"/>
        <v>0</v>
      </c>
      <c r="I274" s="31">
        <f t="shared" ca="1" si="81"/>
        <v>0</v>
      </c>
      <c r="J274" s="31">
        <f t="shared" ca="1" si="81"/>
        <v>0</v>
      </c>
      <c r="K274" s="31">
        <f t="shared" ca="1" si="81"/>
        <v>0</v>
      </c>
      <c r="L274" s="31">
        <f t="shared" ca="1" si="81"/>
        <v>0</v>
      </c>
      <c r="M274" s="31">
        <f t="shared" ca="1" si="81"/>
        <v>0</v>
      </c>
      <c r="N274" s="31"/>
      <c r="O274" s="31"/>
      <c r="P274" s="31"/>
      <c r="Q274" s="31"/>
      <c r="R274" s="31"/>
    </row>
    <row r="275" spans="1:18" outlineLevel="1">
      <c r="A275" s="113">
        <f>IF(ISBLANK('Input-Accounts'!A275),"",'Input-Accounts'!A275)</f>
        <v>234</v>
      </c>
      <c r="B275" s="79" t="str">
        <f>IF(ISBLANK('Input-Accounts'!B275),"",'Input-Accounts'!B275)</f>
        <v>INT_MAIN-SERVICE</v>
      </c>
      <c r="C275" s="113" t="str">
        <f>IF(ISBLANK('Input-Accounts'!C275),"",'Input-Accounts'!C275)</f>
        <v/>
      </c>
      <c r="D275" s="31">
        <f ca="1">SUM(D$31:D$39,D$43:D$44)</f>
        <v>0</v>
      </c>
      <c r="E275" s="143">
        <f t="shared" ca="1" si="76"/>
        <v>0</v>
      </c>
      <c r="G275" s="31">
        <f t="shared" ref="G275:M275" ca="1" si="82">SUM(G$31:G$39,G$43:G$44)</f>
        <v>0</v>
      </c>
      <c r="H275" s="31">
        <f t="shared" ca="1" si="82"/>
        <v>0</v>
      </c>
      <c r="I275" s="31">
        <f t="shared" ca="1" si="82"/>
        <v>0</v>
      </c>
      <c r="J275" s="31">
        <f t="shared" ca="1" si="82"/>
        <v>0</v>
      </c>
      <c r="K275" s="31">
        <f t="shared" ca="1" si="82"/>
        <v>0</v>
      </c>
      <c r="L275" s="31">
        <f t="shared" ca="1" si="82"/>
        <v>0</v>
      </c>
      <c r="M275" s="31">
        <f t="shared" ca="1" si="82"/>
        <v>0</v>
      </c>
      <c r="N275" s="31"/>
      <c r="O275" s="31"/>
      <c r="P275" s="31"/>
      <c r="Q275" s="31"/>
      <c r="R275" s="31"/>
    </row>
    <row r="276" spans="1:18" outlineLevel="1">
      <c r="A276" s="113">
        <f>IF(ISBLANK('Input-Accounts'!A276),"",'Input-Accounts'!A276)</f>
        <v>235</v>
      </c>
      <c r="B276" s="79" t="str">
        <f>IF(ISBLANK('Input-Accounts'!B276),"",'Input-Accounts'!B276)</f>
        <v>INT_DIST-MAINS</v>
      </c>
      <c r="C276" s="113" t="str">
        <f>IF(ISBLANK('Input-Accounts'!C276),"",'Input-Accounts'!C276)</f>
        <v/>
      </c>
      <c r="D276" s="31">
        <f ca="1">SUM(D$31:D$39)</f>
        <v>0</v>
      </c>
      <c r="E276" s="143">
        <f t="shared" ca="1" si="76"/>
        <v>0</v>
      </c>
      <c r="G276" s="31">
        <f t="shared" ref="G276:M276" ca="1" si="83">SUM(G$31:G$39)</f>
        <v>0</v>
      </c>
      <c r="H276" s="31">
        <f t="shared" ca="1" si="83"/>
        <v>0</v>
      </c>
      <c r="I276" s="31">
        <f t="shared" ca="1" si="83"/>
        <v>0</v>
      </c>
      <c r="J276" s="31">
        <f t="shared" ca="1" si="83"/>
        <v>0</v>
      </c>
      <c r="K276" s="31">
        <f t="shared" ca="1" si="83"/>
        <v>0</v>
      </c>
      <c r="L276" s="31">
        <f t="shared" ca="1" si="83"/>
        <v>0</v>
      </c>
      <c r="M276" s="31">
        <f t="shared" ca="1" si="83"/>
        <v>0</v>
      </c>
      <c r="N276" s="31"/>
      <c r="O276" s="31"/>
      <c r="P276" s="31"/>
      <c r="Q276" s="31"/>
      <c r="R276" s="31"/>
    </row>
    <row r="277" spans="1:18" outlineLevel="1">
      <c r="A277" s="113">
        <f>IF(ISBLANK('Input-Accounts'!A277),"",'Input-Accounts'!A277)</f>
        <v>236</v>
      </c>
      <c r="B277" s="79" t="str">
        <f>IF(ISBLANK('Input-Accounts'!B277),"",'Input-Accounts'!B277)</f>
        <v>INT_SERVICES</v>
      </c>
      <c r="C277" s="113" t="str">
        <f>IF(ISBLANK('Input-Accounts'!C277),"",'Input-Accounts'!C277)</f>
        <v/>
      </c>
      <c r="D277" s="31">
        <f ca="1">SUM(D$43:D$44)</f>
        <v>0</v>
      </c>
      <c r="E277" s="143">
        <f t="shared" ca="1" si="76"/>
        <v>0</v>
      </c>
      <c r="G277" s="31">
        <f t="shared" ref="G277:M277" ca="1" si="84">SUM(G$43:G$44)</f>
        <v>0</v>
      </c>
      <c r="H277" s="31">
        <f t="shared" ca="1" si="84"/>
        <v>0</v>
      </c>
      <c r="I277" s="31">
        <f t="shared" ca="1" si="84"/>
        <v>0</v>
      </c>
      <c r="J277" s="31">
        <f t="shared" ca="1" si="84"/>
        <v>0</v>
      </c>
      <c r="K277" s="31">
        <f t="shared" ca="1" si="84"/>
        <v>0</v>
      </c>
      <c r="L277" s="31">
        <f t="shared" ca="1" si="84"/>
        <v>0</v>
      </c>
      <c r="M277" s="31">
        <f t="shared" ca="1" si="84"/>
        <v>0</v>
      </c>
      <c r="N277" s="31"/>
      <c r="O277" s="31"/>
      <c r="P277" s="31"/>
      <c r="Q277" s="31"/>
      <c r="R277" s="31"/>
    </row>
    <row r="278" spans="1:18" outlineLevel="1">
      <c r="A278" s="113">
        <f>IF(ISBLANK('Input-Accounts'!A278),"",'Input-Accounts'!A278)</f>
        <v>237</v>
      </c>
      <c r="B278" s="79" t="str">
        <f>IF(ISBLANK('Input-Accounts'!B278),"",'Input-Accounts'!B278)</f>
        <v>INT_OM</v>
      </c>
      <c r="C278" s="113" t="str">
        <f>IF(ISBLANK('Input-Accounts'!C278),"",'Input-Accounts'!C278)</f>
        <v/>
      </c>
      <c r="D278" s="31">
        <f ca="1">SUM(D$177,D$152)</f>
        <v>374897.56524112879</v>
      </c>
      <c r="E278" s="143">
        <f t="shared" ca="1" si="76"/>
        <v>0</v>
      </c>
      <c r="G278" s="31">
        <f t="shared" ref="G278:M278" ca="1" si="85">SUM(G$177,G$152)</f>
        <v>117235.32923687436</v>
      </c>
      <c r="H278" s="31">
        <f t="shared" ca="1" si="85"/>
        <v>82955.465957497145</v>
      </c>
      <c r="I278" s="31">
        <f t="shared" ca="1" si="85"/>
        <v>10986.0864453586</v>
      </c>
      <c r="J278" s="31">
        <f t="shared" ca="1" si="85"/>
        <v>15060.04691686048</v>
      </c>
      <c r="K278" s="31">
        <f t="shared" ca="1" si="85"/>
        <v>1892.8956117643324</v>
      </c>
      <c r="L278" s="31">
        <f t="shared" ca="1" si="85"/>
        <v>120942.73697751769</v>
      </c>
      <c r="M278" s="31">
        <f t="shared" ca="1" si="85"/>
        <v>25825.004095256158</v>
      </c>
      <c r="N278" s="31"/>
      <c r="O278" s="31"/>
      <c r="P278" s="31"/>
      <c r="Q278" s="31"/>
      <c r="R278" s="31"/>
    </row>
    <row r="279" spans="1:18" outlineLevel="1">
      <c r="A279" s="113">
        <f>IF(ISBLANK('Input-Accounts'!A279),"",'Input-Accounts'!A279)</f>
        <v>238</v>
      </c>
      <c r="B279" s="79" t="str">
        <f>IF(ISBLANK('Input-Accounts'!B279),"",'Input-Accounts'!B279)</f>
        <v>INT_871-881</v>
      </c>
      <c r="C279" s="113" t="str">
        <f>IF(ISBLANK('Input-Accounts'!C279),"",'Input-Accounts'!C279)</f>
        <v/>
      </c>
      <c r="D279" s="31">
        <f ca="1">SUM(D$127:D$136)</f>
        <v>0</v>
      </c>
      <c r="E279" s="143">
        <f t="shared" ca="1" si="76"/>
        <v>0</v>
      </c>
      <c r="G279" s="31">
        <f t="shared" ref="G279:M279" ca="1" si="86">SUM(G$127:G$136)</f>
        <v>0</v>
      </c>
      <c r="H279" s="31">
        <f t="shared" ca="1" si="86"/>
        <v>0</v>
      </c>
      <c r="I279" s="31">
        <f t="shared" ca="1" si="86"/>
        <v>0</v>
      </c>
      <c r="J279" s="31">
        <f t="shared" ca="1" si="86"/>
        <v>0</v>
      </c>
      <c r="K279" s="31">
        <f t="shared" ca="1" si="86"/>
        <v>0</v>
      </c>
      <c r="L279" s="31">
        <f t="shared" ca="1" si="86"/>
        <v>0</v>
      </c>
      <c r="M279" s="31">
        <f t="shared" ca="1" si="86"/>
        <v>0</v>
      </c>
      <c r="N279" s="31"/>
      <c r="O279" s="31"/>
      <c r="P279" s="31"/>
      <c r="Q279" s="31"/>
      <c r="R279" s="31"/>
    </row>
    <row r="280" spans="1:18" outlineLevel="1">
      <c r="A280" s="113">
        <f>IF(ISBLANK('Input-Accounts'!A280),"",'Input-Accounts'!A280)</f>
        <v>239</v>
      </c>
      <c r="B280" s="79" t="str">
        <f>IF(ISBLANK('Input-Accounts'!B280),"",'Input-Accounts'!B280)</f>
        <v>INT_886-894</v>
      </c>
      <c r="C280" s="113" t="str">
        <f>IF(ISBLANK('Input-Accounts'!C280),"",'Input-Accounts'!C280)</f>
        <v/>
      </c>
      <c r="D280" s="31">
        <f ca="1">SUM(D$141:D$149)</f>
        <v>0</v>
      </c>
      <c r="E280" s="143">
        <f t="shared" ca="1" si="76"/>
        <v>0</v>
      </c>
      <c r="G280" s="31">
        <f t="shared" ref="G280:M280" ca="1" si="87">SUM(G$141:G$149)</f>
        <v>0</v>
      </c>
      <c r="H280" s="31">
        <f t="shared" ca="1" si="87"/>
        <v>0</v>
      </c>
      <c r="I280" s="31">
        <f t="shared" ca="1" si="87"/>
        <v>0</v>
      </c>
      <c r="J280" s="31">
        <f t="shared" ca="1" si="87"/>
        <v>0</v>
      </c>
      <c r="K280" s="31">
        <f t="shared" ca="1" si="87"/>
        <v>0</v>
      </c>
      <c r="L280" s="31">
        <f t="shared" ca="1" si="87"/>
        <v>0</v>
      </c>
      <c r="M280" s="31">
        <f t="shared" ca="1" si="87"/>
        <v>0</v>
      </c>
      <c r="N280" s="31"/>
      <c r="O280" s="31"/>
      <c r="P280" s="31"/>
      <c r="Q280" s="31"/>
      <c r="R280" s="31"/>
    </row>
    <row r="281" spans="1:18" outlineLevel="1">
      <c r="A281" s="113">
        <f>IF(ISBLANK('Input-Accounts'!A281),"",'Input-Accounts'!A281)</f>
        <v>240</v>
      </c>
      <c r="B281" s="79" t="str">
        <f>IF(ISBLANK('Input-Accounts'!B281),"",'Input-Accounts'!B281)</f>
        <v>INT_MTR_REG</v>
      </c>
      <c r="C281" s="113" t="str">
        <f>IF(ISBLANK('Input-Accounts'!C281),"",'Input-Accounts'!C281)</f>
        <v/>
      </c>
      <c r="D281" s="31">
        <f ca="1">SUM(D$45:D$46)</f>
        <v>0</v>
      </c>
      <c r="E281" s="143">
        <f t="shared" ca="1" si="76"/>
        <v>0</v>
      </c>
      <c r="G281" s="31">
        <f t="shared" ref="G281:M281" ca="1" si="88">SUM(G$45:G$46)</f>
        <v>0</v>
      </c>
      <c r="H281" s="31">
        <f t="shared" ca="1" si="88"/>
        <v>0</v>
      </c>
      <c r="I281" s="31">
        <f t="shared" ca="1" si="88"/>
        <v>0</v>
      </c>
      <c r="J281" s="31">
        <f t="shared" ca="1" si="88"/>
        <v>0</v>
      </c>
      <c r="K281" s="31">
        <f t="shared" ca="1" si="88"/>
        <v>0</v>
      </c>
      <c r="L281" s="31">
        <f t="shared" ca="1" si="88"/>
        <v>0</v>
      </c>
      <c r="M281" s="31">
        <f t="shared" ca="1" si="88"/>
        <v>0</v>
      </c>
      <c r="N281" s="31"/>
      <c r="O281" s="31"/>
      <c r="P281" s="31"/>
      <c r="Q281" s="31"/>
      <c r="R281" s="31"/>
    </row>
    <row r="282" spans="1:18" outlineLevel="1">
      <c r="A282" s="113">
        <f>IF(ISBLANK('Input-Accounts'!A282),"",'Input-Accounts'!A282)</f>
        <v>241</v>
      </c>
      <c r="B282" s="79" t="str">
        <f>IF(ISBLANK('Input-Accounts'!B282),"",'Input-Accounts'!B282)</f>
        <v>INT_LABOR</v>
      </c>
      <c r="C282" s="113" t="str">
        <f>IF(ISBLANK('Input-Accounts'!C282),"",'Input-Accounts'!C282)</f>
        <v/>
      </c>
      <c r="D282" s="31">
        <f ca="1">SUMPRODUCT('Input-Accounts'!$L$120:$L$174,D$120:D$174)</f>
        <v>198229.26934550371</v>
      </c>
      <c r="E282" s="143">
        <f t="shared" ca="1" si="76"/>
        <v>0</v>
      </c>
      <c r="G282" s="31">
        <f ca="1">SUMPRODUCT('Input-Accounts'!$L$120:$L$174,G$120:G$174)</f>
        <v>61988.862587458716</v>
      </c>
      <c r="H282" s="31">
        <f ca="1">SUMPRODUCT('Input-Accounts'!$L$120:$L$174,H$120:H$174)</f>
        <v>43863.185386103505</v>
      </c>
      <c r="I282" s="31">
        <f ca="1">SUMPRODUCT('Input-Accounts'!$L$120:$L$174,I$120:I$174)</f>
        <v>5808.9571417442266</v>
      </c>
      <c r="J282" s="31">
        <f ca="1">SUMPRODUCT('Input-Accounts'!$L$120:$L$174,J$120:J$174)</f>
        <v>7963.0874495493963</v>
      </c>
      <c r="K282" s="31">
        <f ca="1">SUMPRODUCT('Input-Accounts'!$L$120:$L$174,K$120:K$174)</f>
        <v>1000.8795704661699</v>
      </c>
      <c r="L282" s="31">
        <f ca="1">SUMPRODUCT('Input-Accounts'!$L$120:$L$174,L$120:L$174)</f>
        <v>63949.176005661117</v>
      </c>
      <c r="M282" s="31">
        <f ca="1">SUMPRODUCT('Input-Accounts'!$L$120:$L$174,M$120:M$174)</f>
        <v>13655.121204520563</v>
      </c>
      <c r="N282" s="31"/>
      <c r="O282" s="31"/>
      <c r="P282" s="31"/>
      <c r="Q282" s="31"/>
      <c r="R282" s="31"/>
    </row>
    <row r="283" spans="1:18" outlineLevel="1">
      <c r="A283" s="113">
        <f>IF(ISBLANK('Input-Accounts'!A283),"",'Input-Accounts'!A283)</f>
        <v>242</v>
      </c>
      <c r="B283" s="79" t="str">
        <f>IF(ISBLANK('Input-Accounts'!B283),"",'Input-Accounts'!B283)</f>
        <v>INT_PLANT_LABOR</v>
      </c>
      <c r="C283" s="113" t="str">
        <f>IF(ISBLANK('Input-Accounts'!C283),"",'Input-Accounts'!C283)</f>
        <v/>
      </c>
      <c r="D283" s="31">
        <f ca="1">IF($D$271=0,D$282/$D$282,IF($D$282=0,D$271/$D$271,0.5*(D$271/$D$271)+0.5*(D$282/$D$282)))</f>
        <v>1</v>
      </c>
      <c r="E283" s="143">
        <f t="shared" ca="1" si="76"/>
        <v>0</v>
      </c>
      <c r="G283" s="31">
        <f t="shared" ref="G283:M283" ca="1" si="89">IF($D$271=0,G$282/$D$282,IF($D$282=0,G$271/$D$271,0.5*(G$271/$D$271)+0.5*(G$282/$D$282)))</f>
        <v>0.31271296510413521</v>
      </c>
      <c r="H283" s="31">
        <f t="shared" ca="1" si="89"/>
        <v>0.22127501922862947</v>
      </c>
      <c r="I283" s="31">
        <f t="shared" ca="1" si="89"/>
        <v>2.9304235247013422E-2</v>
      </c>
      <c r="J283" s="31">
        <f t="shared" ca="1" si="89"/>
        <v>4.0171098222988116E-2</v>
      </c>
      <c r="K283" s="31">
        <f t="shared" ca="1" si="89"/>
        <v>5.049100840510524E-3</v>
      </c>
      <c r="L283" s="31">
        <f t="shared" ca="1" si="89"/>
        <v>0.32260208705204324</v>
      </c>
      <c r="M283" s="31">
        <f t="shared" ca="1" si="89"/>
        <v>6.8885494304679953E-2</v>
      </c>
      <c r="N283" s="31"/>
      <c r="O283" s="31"/>
      <c r="P283" s="31"/>
      <c r="Q283" s="31"/>
      <c r="R283" s="31"/>
    </row>
    <row r="284" spans="1:18" outlineLevel="1">
      <c r="A284" s="113">
        <f>IF(ISBLANK('Input-Accounts'!A284),"",'Input-Accounts'!A284)</f>
        <v>243</v>
      </c>
      <c r="B284" s="79" t="str">
        <f>IF(ISBLANK('Input-Accounts'!B284),"",'Input-Accounts'!B284)</f>
        <v>INT_RATEBASE</v>
      </c>
      <c r="C284" s="113" t="str">
        <f>IF(ISBLANK('Input-Accounts'!C284),"",'Input-Accounts'!C284)</f>
        <v/>
      </c>
      <c r="D284" s="31">
        <f ca="1">D$116</f>
        <v>0</v>
      </c>
      <c r="E284" s="143">
        <f t="shared" ca="1" si="76"/>
        <v>0</v>
      </c>
      <c r="G284" s="31">
        <f t="shared" ref="G284:M284" ca="1" si="90">G$116</f>
        <v>0</v>
      </c>
      <c r="H284" s="31">
        <f t="shared" ca="1" si="90"/>
        <v>0</v>
      </c>
      <c r="I284" s="31">
        <f t="shared" ca="1" si="90"/>
        <v>0</v>
      </c>
      <c r="J284" s="31">
        <f t="shared" ca="1" si="90"/>
        <v>0</v>
      </c>
      <c r="K284" s="31">
        <f t="shared" ca="1" si="90"/>
        <v>0</v>
      </c>
      <c r="L284" s="31">
        <f t="shared" ca="1" si="90"/>
        <v>0</v>
      </c>
      <c r="M284" s="31">
        <f t="shared" ca="1" si="90"/>
        <v>0</v>
      </c>
      <c r="N284" s="31"/>
      <c r="O284" s="31"/>
      <c r="P284" s="31"/>
      <c r="Q284" s="31"/>
      <c r="R284" s="31"/>
    </row>
    <row r="285" spans="1:18" outlineLevel="1">
      <c r="A285" s="113">
        <f>IF(ISBLANK('Input-Accounts'!A285),"",'Input-Accounts'!A285)</f>
        <v>244</v>
      </c>
      <c r="B285" s="79" t="str">
        <f>IF(ISBLANK('Input-Accounts'!B285),"",'Input-Accounts'!B285)</f>
        <v>INT_Income_before_tax</v>
      </c>
      <c r="C285" s="113" t="str">
        <f>IF(ISBLANK('Input-Accounts'!C285),"",'Input-Accounts'!C285)</f>
        <v/>
      </c>
      <c r="D285" s="31">
        <f ca="1">D$313-D$240-D$193</f>
        <v>-634076.67781896191</v>
      </c>
      <c r="E285" s="143">
        <f t="shared" ca="1" si="76"/>
        <v>0</v>
      </c>
      <c r="G285" s="31">
        <f t="shared" ref="G285:M285" ca="1" si="91">G$313-G$240-G$193</f>
        <v>-198283.99802414703</v>
      </c>
      <c r="H285" s="31">
        <f t="shared" ca="1" si="91"/>
        <v>-140305.3290768163</v>
      </c>
      <c r="I285" s="31">
        <f t="shared" ca="1" si="91"/>
        <v>-18581.132131451599</v>
      </c>
      <c r="J285" s="31">
        <f t="shared" ca="1" si="91"/>
        <v>-25471.556505571512</v>
      </c>
      <c r="K285" s="31">
        <f t="shared" ca="1" si="91"/>
        <v>-3201.5170869238418</v>
      </c>
      <c r="L285" s="31">
        <f t="shared" ca="1" si="91"/>
        <v>-204554.45961542317</v>
      </c>
      <c r="M285" s="31">
        <f t="shared" ca="1" si="91"/>
        <v>-43678.685378628492</v>
      </c>
      <c r="N285" s="31"/>
      <c r="O285" s="31"/>
      <c r="P285" s="31"/>
      <c r="Q285" s="31"/>
      <c r="R285" s="31"/>
    </row>
    <row r="286" spans="1:18" outlineLevel="1">
      <c r="A286" s="113">
        <f>IF(ISBLANK('Input-Accounts'!A286),"",'Input-Accounts'!A286)</f>
        <v>245</v>
      </c>
      <c r="B286" s="79" t="str">
        <f>IF(ISBLANK('Input-Accounts'!B286),"",'Input-Accounts'!B286)</f>
        <v>INT_REV_REQ_b/f gross up</v>
      </c>
      <c r="C286" s="113" t="str">
        <f>IF(ISBLANK('Input-Accounts'!C286),"",'Input-Accounts'!C286)</f>
        <v/>
      </c>
      <c r="D286" s="31">
        <f ca="1">SUM(D$258:D$259)</f>
        <v>765813.17996726208</v>
      </c>
      <c r="E286" s="143">
        <f t="shared" ca="1" si="76"/>
        <v>0</v>
      </c>
      <c r="G286" s="31">
        <f t="shared" ref="G286:M286" ca="1" si="92">SUM(G$258:G$259)</f>
        <v>256218.72184752076</v>
      </c>
      <c r="H286" s="31">
        <f t="shared" ca="1" si="92"/>
        <v>174397.38889744499</v>
      </c>
      <c r="I286" s="31">
        <f t="shared" ca="1" si="92"/>
        <v>21751.162641177325</v>
      </c>
      <c r="J286" s="31">
        <f t="shared" ca="1" si="92"/>
        <v>28929.506187388379</v>
      </c>
      <c r="K286" s="31">
        <f t="shared" ca="1" si="92"/>
        <v>3461.8615430878726</v>
      </c>
      <c r="L286" s="31">
        <f t="shared" ca="1" si="92"/>
        <v>233204.60284039594</v>
      </c>
      <c r="M286" s="31">
        <f t="shared" ca="1" si="92"/>
        <v>47849.936010246856</v>
      </c>
      <c r="N286" s="31"/>
      <c r="O286" s="31"/>
      <c r="P286" s="31"/>
      <c r="Q286" s="31"/>
      <c r="R286" s="31"/>
    </row>
    <row r="287" spans="1:18" outlineLevel="1">
      <c r="A287" s="113">
        <f>IF(ISBLANK('Input-Accounts'!A287),"",'Input-Accounts'!A287)</f>
        <v>246</v>
      </c>
      <c r="B287" s="79" t="str">
        <f>IF(ISBLANK('Input-Accounts'!B287),"",'Input-Accounts'!B287)</f>
        <v>INT_REV_REQ_xGRT</v>
      </c>
      <c r="C287" s="113" t="str">
        <f>IF(ISBLANK('Input-Accounts'!C287),"",'Input-Accounts'!C287)</f>
        <v/>
      </c>
      <c r="D287" s="31">
        <f ca="1">SUBTOTAL(9,D$119:D$240)+D$245+D$253+D$259</f>
        <v>657898.92346455308</v>
      </c>
      <c r="E287" s="143">
        <f t="shared" ca="1" si="76"/>
        <v>0</v>
      </c>
      <c r="G287" s="31">
        <f t="shared" ref="G287:M287" ca="1" si="93">SUBTOTAL(9,G$119:G$240)+G$245+G$253+G$259</f>
        <v>205733.52309541893</v>
      </c>
      <c r="H287" s="31">
        <f t="shared" ca="1" si="93"/>
        <v>145576.59694011364</v>
      </c>
      <c r="I287" s="31">
        <f t="shared" ca="1" si="93"/>
        <v>19279.224821962143</v>
      </c>
      <c r="J287" s="31">
        <f t="shared" ca="1" si="93"/>
        <v>26428.522275292707</v>
      </c>
      <c r="K287" s="31">
        <f t="shared" ca="1" si="93"/>
        <v>3321.7980074358447</v>
      </c>
      <c r="L287" s="31">
        <f t="shared" ca="1" si="93"/>
        <v>212239.56577895733</v>
      </c>
      <c r="M287" s="31">
        <f t="shared" ca="1" si="93"/>
        <v>45319.692545372549</v>
      </c>
      <c r="N287" s="31"/>
      <c r="O287" s="31"/>
      <c r="P287" s="31"/>
      <c r="Q287" s="31"/>
      <c r="R287" s="31"/>
    </row>
    <row r="288" spans="1:18" outlineLevel="1">
      <c r="A288" s="113" t="str">
        <f>IF(ISBLANK('Input-Accounts'!A288),"",'Input-Accounts'!A288)</f>
        <v/>
      </c>
      <c r="B288" s="79" t="str">
        <f>IF(ISBLANK('Input-Accounts'!B288),"",'Input-Accounts'!B288)</f>
        <v/>
      </c>
      <c r="C288" s="113" t="str">
        <f>IF(ISBLANK('Input-Accounts'!C288),"",'Input-Accounts'!C288)</f>
        <v/>
      </c>
      <c r="D288" s="31"/>
      <c r="E288" s="143" t="str">
        <f t="shared" si="76"/>
        <v/>
      </c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outlineLevel="1">
      <c r="A289" s="113" t="str">
        <f>IF(ISBLANK('Input-Accounts'!A289),"",'Input-Accounts'!A289)</f>
        <v/>
      </c>
      <c r="B289" s="79" t="str">
        <f>IF(ISBLANK('Input-Accounts'!B289),"",'Input-Accounts'!B289)</f>
        <v/>
      </c>
      <c r="C289" s="113" t="str">
        <f>IF(ISBLANK('Input-Accounts'!C289),"",'Input-Accounts'!C289)</f>
        <v/>
      </c>
      <c r="D289" s="31"/>
      <c r="E289" s="143" t="str">
        <f t="shared" si="76"/>
        <v/>
      </c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outlineLevel="1">
      <c r="A290" s="113" t="str">
        <f>IF(ISBLANK('Input-Accounts'!A290),"",'Input-Accounts'!A290)</f>
        <v/>
      </c>
      <c r="B290" s="79" t="str">
        <f>IF(ISBLANK('Input-Accounts'!B290),"",'Input-Accounts'!B290)</f>
        <v/>
      </c>
      <c r="C290" s="113" t="str">
        <f>IF(ISBLANK('Input-Accounts'!C290),"",'Input-Accounts'!C290)</f>
        <v/>
      </c>
      <c r="D290" s="31"/>
      <c r="E290" s="143" t="str">
        <f t="shared" si="76"/>
        <v/>
      </c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outlineLevel="1">
      <c r="A291" s="113" t="str">
        <f>IF(ISBLANK('Input-Accounts'!A291),"",'Input-Accounts'!A291)</f>
        <v/>
      </c>
      <c r="B291" s="79" t="str">
        <f>IF(ISBLANK('Input-Accounts'!B291),"",'Input-Accounts'!B291)</f>
        <v/>
      </c>
      <c r="C291" s="113" t="str">
        <f>IF(ISBLANK('Input-Accounts'!C291),"",'Input-Accounts'!C291)</f>
        <v/>
      </c>
      <c r="D291" s="31"/>
      <c r="E291" s="143" t="str">
        <f t="shared" si="76"/>
        <v/>
      </c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outlineLevel="1">
      <c r="A292" s="113" t="str">
        <f>IF(ISBLANK('Input-Accounts'!A292),"",'Input-Accounts'!A292)</f>
        <v/>
      </c>
      <c r="B292" s="79" t="str">
        <f>IF(ISBLANK('Input-Accounts'!B292),"",'Input-Accounts'!B292)</f>
        <v/>
      </c>
      <c r="C292" s="113" t="str">
        <f>IF(ISBLANK('Input-Accounts'!C292),"",'Input-Accounts'!C292)</f>
        <v/>
      </c>
      <c r="D292" s="31"/>
      <c r="E292" s="143" t="str">
        <f t="shared" si="76"/>
        <v/>
      </c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outlineLevel="1">
      <c r="A293" s="113" t="str">
        <f>IF(ISBLANK('Input-Accounts'!A293),"",'Input-Accounts'!A293)</f>
        <v/>
      </c>
      <c r="B293" s="79" t="str">
        <f>IF(ISBLANK('Input-Accounts'!B293),"",'Input-Accounts'!B293)</f>
        <v/>
      </c>
      <c r="C293" s="113" t="str">
        <f>IF(ISBLANK('Input-Accounts'!C293),"",'Input-Accounts'!C293)</f>
        <v/>
      </c>
      <c r="D293" s="31"/>
      <c r="E293" s="143" t="str">
        <f t="shared" si="76"/>
        <v/>
      </c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outlineLevel="1">
      <c r="A294" s="113" t="str">
        <f>IF(ISBLANK('Input-Accounts'!A294),"",'Input-Accounts'!A294)</f>
        <v/>
      </c>
      <c r="B294" s="79" t="str">
        <f>IF(ISBLANK('Input-Accounts'!B294),"",'Input-Accounts'!B294)</f>
        <v/>
      </c>
      <c r="C294" s="113" t="str">
        <f>IF(ISBLANK('Input-Accounts'!C294),"",'Input-Accounts'!C294)</f>
        <v/>
      </c>
      <c r="D294" s="31"/>
      <c r="E294" s="143" t="str">
        <f t="shared" si="76"/>
        <v/>
      </c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outlineLevel="1">
      <c r="A295" s="113" t="str">
        <f>IF(ISBLANK('Input-Accounts'!A295),"",'Input-Accounts'!A295)</f>
        <v/>
      </c>
      <c r="B295" s="79" t="str">
        <f>IF(ISBLANK('Input-Accounts'!B295),"",'Input-Accounts'!B295)</f>
        <v/>
      </c>
      <c r="C295" s="113" t="str">
        <f>IF(ISBLANK('Input-Accounts'!C295),"",'Input-Accounts'!C295)</f>
        <v/>
      </c>
      <c r="D295" s="31"/>
      <c r="E295" s="143" t="str">
        <f t="shared" si="76"/>
        <v/>
      </c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outlineLevel="1">
      <c r="A296" s="113" t="str">
        <f>IF(ISBLANK('Input-Accounts'!A296),"",'Input-Accounts'!A296)</f>
        <v/>
      </c>
      <c r="B296" s="79" t="str">
        <f>IF(ISBLANK('Input-Accounts'!B296),"",'Input-Accounts'!B296)</f>
        <v/>
      </c>
      <c r="C296" s="113" t="str">
        <f>IF(ISBLANK('Input-Accounts'!C296),"",'Input-Accounts'!C296)</f>
        <v/>
      </c>
      <c r="D296" s="31"/>
      <c r="E296" s="143" t="str">
        <f t="shared" si="76"/>
        <v/>
      </c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outlineLevel="1">
      <c r="A297" s="113" t="str">
        <f>IF(ISBLANK('Input-Accounts'!A297),"",'Input-Accounts'!A297)</f>
        <v/>
      </c>
      <c r="B297" s="79" t="str">
        <f>IF(ISBLANK('Input-Accounts'!B297),"",'Input-Accounts'!B297)</f>
        <v/>
      </c>
      <c r="C297" s="113" t="str">
        <f>IF(ISBLANK('Input-Accounts'!C297),"",'Input-Accounts'!C297)</f>
        <v/>
      </c>
      <c r="D297" s="31"/>
      <c r="E297" s="143" t="str">
        <f t="shared" si="76"/>
        <v/>
      </c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outlineLevel="1">
      <c r="A298" s="113" t="str">
        <f>IF(ISBLANK('Input-Accounts'!A298),"",'Input-Accounts'!A298)</f>
        <v/>
      </c>
      <c r="B298" s="79" t="str">
        <f>IF(ISBLANK('Input-Accounts'!B298),"",'Input-Accounts'!B298)</f>
        <v/>
      </c>
      <c r="C298" s="113" t="str">
        <f>IF(ISBLANK('Input-Accounts'!C298),"",'Input-Accounts'!C298)</f>
        <v/>
      </c>
      <c r="D298" s="31"/>
      <c r="E298" s="143" t="str">
        <f t="shared" si="76"/>
        <v/>
      </c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outlineLevel="1">
      <c r="A299" s="113" t="str">
        <f>IF(ISBLANK('Input-Accounts'!A299),"",'Input-Accounts'!A299)</f>
        <v/>
      </c>
      <c r="B299" s="79" t="str">
        <f>IF(ISBLANK('Input-Accounts'!B299),"",'Input-Accounts'!B299)</f>
        <v/>
      </c>
      <c r="C299" s="113" t="str">
        <f>IF(ISBLANK('Input-Accounts'!C299),"",'Input-Accounts'!C299)</f>
        <v/>
      </c>
      <c r="D299" s="31"/>
      <c r="E299" s="143" t="str">
        <f t="shared" si="76"/>
        <v/>
      </c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outlineLevel="1">
      <c r="A300" s="113" t="str">
        <f>IF(ISBLANK('Input-Accounts'!A300),"",'Input-Accounts'!A300)</f>
        <v/>
      </c>
      <c r="B300" s="79" t="str">
        <f>IF(ISBLANK('Input-Accounts'!B300),"",'Input-Accounts'!B300)</f>
        <v/>
      </c>
      <c r="C300" s="113" t="str">
        <f>IF(ISBLANK('Input-Accounts'!C300),"",'Input-Accounts'!C300)</f>
        <v/>
      </c>
      <c r="D300" s="31"/>
      <c r="E300" s="143" t="str">
        <f t="shared" si="76"/>
        <v/>
      </c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outlineLevel="1">
      <c r="A301" s="113" t="str">
        <f>IF(ISBLANK('Input-Accounts'!A301),"",'Input-Accounts'!A301)</f>
        <v/>
      </c>
      <c r="B301" s="79" t="str">
        <f>IF(ISBLANK('Input-Accounts'!B301),"",'Input-Accounts'!B301)</f>
        <v/>
      </c>
      <c r="C301" s="113" t="str">
        <f>IF(ISBLANK('Input-Accounts'!C301),"",'Input-Accounts'!C301)</f>
        <v/>
      </c>
      <c r="D301" s="31"/>
      <c r="E301" s="143" t="str">
        <f t="shared" si="76"/>
        <v/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outlineLevel="1">
      <c r="A302" s="113" t="str">
        <f>IF(ISBLANK('Input-Accounts'!A302),"",'Input-Accounts'!A302)</f>
        <v/>
      </c>
      <c r="B302" s="79" t="str">
        <f>IF(ISBLANK('Input-Accounts'!B302),"",'Input-Accounts'!B302)</f>
        <v/>
      </c>
      <c r="C302" s="113" t="str">
        <f>IF(ISBLANK('Input-Accounts'!C302),"",'Input-Accounts'!C302)</f>
        <v/>
      </c>
      <c r="D302" s="31"/>
      <c r="E302" s="143" t="str">
        <f t="shared" si="76"/>
        <v/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outlineLevel="1">
      <c r="A303" s="113" t="str">
        <f>IF(ISBLANK('Input-Accounts'!A303),"",'Input-Accounts'!A303)</f>
        <v/>
      </c>
      <c r="B303" s="79" t="str">
        <f>IF(ISBLANK('Input-Accounts'!B303),"",'Input-Accounts'!B303)</f>
        <v/>
      </c>
      <c r="C303" s="113" t="str">
        <f>IF(ISBLANK('Input-Accounts'!C303),"",'Input-Accounts'!C303)</f>
        <v/>
      </c>
      <c r="D303" s="31"/>
      <c r="E303" s="143" t="str">
        <f t="shared" si="76"/>
        <v/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>
      <c r="A304" s="113">
        <f>IF(ISBLANK('Input-Accounts'!A304),"",'Input-Accounts'!A304)</f>
        <v>247</v>
      </c>
      <c r="B304" s="79" t="str">
        <f>IF(ISBLANK('Input-Accounts'!B304),"",'Input-Accounts'!B304)</f>
        <v>last line for internals</v>
      </c>
      <c r="C304" s="113" t="str">
        <f>IF(ISBLANK('Input-Accounts'!C304),"",'Input-Accounts'!C304)</f>
        <v/>
      </c>
      <c r="D304" s="22"/>
      <c r="E304" s="143" t="str">
        <f t="shared" si="76"/>
        <v/>
      </c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</row>
    <row r="305" spans="1:18">
      <c r="A305" s="113" t="str">
        <f>IF(ISBLANK('Input-Accounts'!A305),"",'Input-Accounts'!A305)</f>
        <v/>
      </c>
      <c r="B305" s="79" t="str">
        <f>IF(ISBLANK('Input-Accounts'!B305),"",'Input-Accounts'!B305)</f>
        <v/>
      </c>
      <c r="C305" s="113" t="str">
        <f>IF(ISBLANK('Input-Accounts'!C305),"",'Input-Accounts'!C305)</f>
        <v/>
      </c>
      <c r="D305" s="22"/>
      <c r="E305" s="143" t="str">
        <f t="shared" si="76"/>
        <v/>
      </c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</row>
    <row r="306" spans="1:18">
      <c r="A306" s="113" t="str">
        <f>IF(ISBLANK('Input-Accounts'!A306),"",'Input-Accounts'!A306)</f>
        <v/>
      </c>
      <c r="B306" s="79" t="str">
        <f>IF(ISBLANK('Input-Accounts'!B306),"",'Input-Accounts'!B306)</f>
        <v/>
      </c>
      <c r="C306" s="113" t="str">
        <f>IF(ISBLANK('Input-Accounts'!C306),"",'Input-Accounts'!C306)</f>
        <v/>
      </c>
      <c r="D306" s="22"/>
      <c r="E306" s="143" t="s">
        <v>383</v>
      </c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</row>
    <row r="311" spans="1:18"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</row>
    <row r="312" spans="1:18"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</row>
  </sheetData>
  <pageMargins left="0.5" right="0.5" top="0.75" bottom="0.75" header="0.3" footer="0.3"/>
  <pageSetup scale="52" pageOrder="overThenDown" orientation="landscape" horizontalDpi="1200" verticalDpi="1200" r:id="rId1"/>
  <rowBreaks count="7" manualBreakCount="7">
    <brk id="63" max="12" man="1"/>
    <brk id="107" max="12" man="1"/>
    <brk id="119" max="12" man="1"/>
    <brk id="152" max="12" man="1"/>
    <brk id="193" max="12" man="1"/>
    <brk id="255" max="12" man="1"/>
    <brk id="290" max="12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EB8DA041E6AD244B4287ED7B15DC401" ma:contentTypeVersion="16" ma:contentTypeDescription="" ma:contentTypeScope="" ma:versionID="8171100b090f68821dc0f9c719881fb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Formal</CaseStatus>
    <OpenedDate xmlns="dc463f71-b30c-4ab2-9473-d307f9d35888">2024-01-03T08:00:00+00:00</OpenedDate>
    <SignificantOrder xmlns="dc463f71-b30c-4ab2-9473-d307f9d35888">false</SignificantOrder>
    <Date1 xmlns="dc463f71-b30c-4ab2-9473-d307f9d35888">2024-03-29T07:00:00+00:00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Cascade Natural Gas Corporation</CaseCompanyNames>
    <Nickname xmlns="http://schemas.microsoft.com/sharepoint/v3" xsi:nil="true"/>
    <DocketNumber xmlns="dc463f71-b30c-4ab2-9473-d307f9d35888">240008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0A894DC6-F67C-4BD3-A04B-4AD384EF85C4}"/>
</file>

<file path=customXml/itemProps2.xml><?xml version="1.0" encoding="utf-8"?>
<ds:datastoreItem xmlns:ds="http://schemas.openxmlformats.org/officeDocument/2006/customXml" ds:itemID="{8FDA60B6-0F66-4012-875A-7819B24EC82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540380-403C-4FE7-8B51-8F7D2EE05DD4}">
  <ds:schemaRefs>
    <ds:schemaRef ds:uri="http://schemas.microsoft.com/office/2006/metadata/properties"/>
    <ds:schemaRef ds:uri="http://schemas.microsoft.com/office/infopath/2007/PartnerControls"/>
    <ds:schemaRef ds:uri="9b681777-512b-478d-8e63-5ac3e973db6b"/>
    <ds:schemaRef ds:uri="b3d3ad02-bc00-492b-a000-5c79a458eef5"/>
  </ds:schemaRefs>
</ds:datastoreItem>
</file>

<file path=customXml/itemProps4.xml><?xml version="1.0" encoding="utf-8"?>
<ds:datastoreItem xmlns:ds="http://schemas.openxmlformats.org/officeDocument/2006/customXml" ds:itemID="{A298A2FD-5CD7-4BDE-8089-8A0250F50FA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49</vt:i4>
      </vt:variant>
    </vt:vector>
  </HeadingPairs>
  <TitlesOfParts>
    <vt:vector size="78" baseType="lpstr">
      <vt:lpstr>Contents</vt:lpstr>
      <vt:lpstr>General Inputs</vt:lpstr>
      <vt:lpstr>Input-Func_Class</vt:lpstr>
      <vt:lpstr>Input-Ext Allocators</vt:lpstr>
      <vt:lpstr>Input-Accounts</vt:lpstr>
      <vt:lpstr>Functionalization</vt:lpstr>
      <vt:lpstr>Classification</vt:lpstr>
      <vt:lpstr>GasSupply_Dem</vt:lpstr>
      <vt:lpstr>GasSupply_Comm</vt:lpstr>
      <vt:lpstr>Trans_Dem</vt:lpstr>
      <vt:lpstr>Trans_Comm</vt:lpstr>
      <vt:lpstr>Dist_Dem</vt:lpstr>
      <vt:lpstr>Dist_Comm</vt:lpstr>
      <vt:lpstr>Dist_Cust</vt:lpstr>
      <vt:lpstr>DemandTotal</vt:lpstr>
      <vt:lpstr>CommodityTotal</vt:lpstr>
      <vt:lpstr>CustomerTotal</vt:lpstr>
      <vt:lpstr>GrandTotal</vt:lpstr>
      <vt:lpstr>Summary</vt:lpstr>
      <vt:lpstr>Rate Spread</vt:lpstr>
      <vt:lpstr>Internal Alloc</vt:lpstr>
      <vt:lpstr>UnitCost</vt:lpstr>
      <vt:lpstr>B - COS Results</vt:lpstr>
      <vt:lpstr>C-COS Allocation Factors</vt:lpstr>
      <vt:lpstr>E-Summary of Results</vt:lpstr>
      <vt:lpstr>COS Transfer File</vt:lpstr>
      <vt:lpstr>ErrorCheck</vt:lpstr>
      <vt:lpstr>Required Sheets</vt:lpstr>
      <vt:lpstr>Index To External Links</vt:lpstr>
      <vt:lpstr>Classification!_FilterDatabase</vt:lpstr>
      <vt:lpstr>Functionalization!_FilterDatabase</vt:lpstr>
      <vt:lpstr>Alloc_Factor_Name</vt:lpstr>
      <vt:lpstr>Check_Limit</vt:lpstr>
      <vt:lpstr>Class_Factor_Names</vt:lpstr>
      <vt:lpstr>Func_Factor_Name</vt:lpstr>
      <vt:lpstr>'B - COS Results'!Print_Area</vt:lpstr>
      <vt:lpstr>Classification!Print_Area</vt:lpstr>
      <vt:lpstr>CommodityTotal!Print_Area</vt:lpstr>
      <vt:lpstr>CustomerTotal!Print_Area</vt:lpstr>
      <vt:lpstr>DemandTotal!Print_Area</vt:lpstr>
      <vt:lpstr>Dist_Comm!Print_Area</vt:lpstr>
      <vt:lpstr>Dist_Cust!Print_Area</vt:lpstr>
      <vt:lpstr>Dist_Dem!Print_Area</vt:lpstr>
      <vt:lpstr>ErrorCheck!Print_Area</vt:lpstr>
      <vt:lpstr>'E-Summary of Results'!Print_Area</vt:lpstr>
      <vt:lpstr>Functionalization!Print_Area</vt:lpstr>
      <vt:lpstr>GasSupply_Comm!Print_Area</vt:lpstr>
      <vt:lpstr>GasSupply_Dem!Print_Area</vt:lpstr>
      <vt:lpstr>'General Inputs'!Print_Area</vt:lpstr>
      <vt:lpstr>GrandTotal!Print_Area</vt:lpstr>
      <vt:lpstr>'Input-Accounts'!Print_Area</vt:lpstr>
      <vt:lpstr>'Input-Func_Class'!Print_Area</vt:lpstr>
      <vt:lpstr>'Internal Alloc'!Print_Area</vt:lpstr>
      <vt:lpstr>'Rate Spread'!Print_Area</vt:lpstr>
      <vt:lpstr>'Required Sheets'!Print_Area</vt:lpstr>
      <vt:lpstr>Summary!Print_Area</vt:lpstr>
      <vt:lpstr>Trans_Comm!Print_Area</vt:lpstr>
      <vt:lpstr>Trans_Dem!Print_Area</vt:lpstr>
      <vt:lpstr>UnitCost!Print_Area</vt:lpstr>
      <vt:lpstr>Classification!Print_Titles</vt:lpstr>
      <vt:lpstr>CommodityTotal!Print_Titles</vt:lpstr>
      <vt:lpstr>CustomerTotal!Print_Titles</vt:lpstr>
      <vt:lpstr>DemandTotal!Print_Titles</vt:lpstr>
      <vt:lpstr>Dist_Comm!Print_Titles</vt:lpstr>
      <vt:lpstr>Dist_Cust!Print_Titles</vt:lpstr>
      <vt:lpstr>Dist_Dem!Print_Titles</vt:lpstr>
      <vt:lpstr>Functionalization!Print_Titles</vt:lpstr>
      <vt:lpstr>GasSupply_Comm!Print_Titles</vt:lpstr>
      <vt:lpstr>GasSupply_Dem!Print_Titles</vt:lpstr>
      <vt:lpstr>GrandTotal!Print_Titles</vt:lpstr>
      <vt:lpstr>'Input-Accounts'!Print_Titles</vt:lpstr>
      <vt:lpstr>'Internal Alloc'!Print_Titles</vt:lpstr>
      <vt:lpstr>Summary!Print_Titles</vt:lpstr>
      <vt:lpstr>Trans_Comm!Print_Titles</vt:lpstr>
      <vt:lpstr>Trans_Dem!Print_Titles</vt:lpstr>
      <vt:lpstr>UnitCost!Print_Titles</vt:lpstr>
      <vt:lpstr>ROR_System</vt:lpstr>
      <vt:lpstr>TOTALDemStart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Svetlana Atoyan</dc:creator>
  <cp:keywords/>
  <dc:description/>
  <cp:lastModifiedBy>Greg Macias</cp:lastModifiedBy>
  <cp:revision>1</cp:revision>
  <cp:lastPrinted>2024-03-28T23:52:18Z</cp:lastPrinted>
  <dcterms:created xsi:type="dcterms:W3CDTF">2022-01-21T20:29:04Z</dcterms:created>
  <dcterms:modified xsi:type="dcterms:W3CDTF">2024-03-29T15:38:54Z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0x0101006E56B4D1795A2E4DB2F0B01679ED314A009EB8DA041E6AD244B4287ED7B15DC401</vt:lpwstr>
  </property>
  <property fmtid="{D5CDD505-2E9C-101B-9397-08002B2CF9AE}" pid="3" name="{A44787D4-0540-4523-9961-78E4036D8C6D}">
    <vt:lpwstr>{2BFEE94D-DB7A-4116-843D-243BC964FE12}</vt:lpwstr>
  </property>
  <property fmtid="{D5CDD505-2E9C-101B-9397-08002B2CF9AE}" pid="4" name="MediaServiceImageTags">
    <vt:lpwstr/>
  </property>
  <property fmtid="{D5CDD505-2E9C-101B-9397-08002B2CF9AE}" pid="5" name="_docset_NoMedatataSyncRequired">
    <vt:lpwstr>False</vt:lpwstr>
  </property>
</Properties>
</file>